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comments18.xml" ContentType="application/vnd.openxmlformats-officedocument.spreadsheetml.comments+xml"/>
  <Override PartName="/xl/drawings/drawing17.xml" ContentType="application/vnd.openxmlformats-officedocument.drawing+xml"/>
  <Override PartName="/xl/comments19.xml" ContentType="application/vnd.openxmlformats-officedocument.spreadsheetml.comments+xml"/>
  <Override PartName="/xl/drawings/drawing18.xml" ContentType="application/vnd.openxmlformats-officedocument.drawing+xml"/>
  <Override PartName="/xl/comments20.xml" ContentType="application/vnd.openxmlformats-officedocument.spreadsheetml.comments+xml"/>
  <Override PartName="/xl/drawings/drawing19.xml" ContentType="application/vnd.openxmlformats-officedocument.drawing+xml"/>
  <Override PartName="/xl/comments21.xml" ContentType="application/vnd.openxmlformats-officedocument.spreadsheetml.comments+xml"/>
  <Override PartName="/xl/drawings/drawing20.xml" ContentType="application/vnd.openxmlformats-officedocument.drawing+xml"/>
  <Override PartName="/xl/comments22.xml" ContentType="application/vnd.openxmlformats-officedocument.spreadsheetml.comments+xml"/>
  <Override PartName="/xl/drawings/drawing21.xml" ContentType="application/vnd.openxmlformats-officedocument.drawing+xml"/>
  <Override PartName="/xl/comments23.xml" ContentType="application/vnd.openxmlformats-officedocument.spreadsheetml.comments+xml"/>
  <Override PartName="/xl/drawings/drawing2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911" lockStructure="1"/>
  <bookViews>
    <workbookView xWindow="10755" yWindow="30" windowWidth="8340" windowHeight="5355" tabRatio="768" firstSheet="1" activeTab="1"/>
  </bookViews>
  <sheets>
    <sheet name="1.1 Content" sheetId="25" r:id="rId1"/>
    <sheet name="1.2 Performance Summary" sheetId="54" r:id="rId2"/>
    <sheet name="1.3 Factors &amp; Drop-Down Key" sheetId="29" r:id="rId3"/>
    <sheet name="2.1 Funds, Meters, Training" sheetId="3" r:id="rId4"/>
    <sheet name="2.2 Sustainable Acquisition" sheetId="73" r:id="rId5"/>
    <sheet name="3.1 Energy &amp; Water" sheetId="28" r:id="rId6"/>
    <sheet name="3.2a Operating On-Site RE" sheetId="4" r:id="rId7"/>
    <sheet name="3.2b Purchased RE" sheetId="23" r:id="rId8"/>
    <sheet name="3.3 Conservation &amp; RE Measures" sheetId="6" r:id="rId9"/>
    <sheet name="3.4 Bldg Inventory Changes" sheetId="20" r:id="rId10"/>
    <sheet name="4.1 Source Energy Savings" sheetId="18" r:id="rId11"/>
    <sheet name="5.1 Data Centers" sheetId="21" r:id="rId12"/>
    <sheet name="5.2 Electronics Acq&amp;Disp" sheetId="69" r:id="rId13"/>
    <sheet name="5.3 Electronics O&amp;M" sheetId="70" r:id="rId14"/>
    <sheet name="6.1 Mixed Refrigerants " sheetId="56" r:id="rId15"/>
    <sheet name="6.2 Fugitive F-gases" sheetId="57" r:id="rId16"/>
    <sheet name="6.3 Industrial Process" sheetId="58" r:id="rId17"/>
    <sheet name="7.1a On-Site WWT" sheetId="59" r:id="rId18"/>
    <sheet name="7.1b Off-Site WWT" sheetId="65" r:id="rId19"/>
    <sheet name="8.1 Air Travel" sheetId="61" r:id="rId20"/>
    <sheet name="8.2 Ground Travel" sheetId="62" r:id="rId21"/>
    <sheet name="8.3 Commute" sheetId="63" r:id="rId22"/>
    <sheet name="9.1a On-Site Landfill MSW" sheetId="67" r:id="rId23"/>
    <sheet name="9.1b Off-Site Landfill MSW" sheetId="68" r:id="rId24"/>
    <sheet name="9.1c MSW &amp; C&amp;D Diversion" sheetId="72" r:id="rId25"/>
    <sheet name="10 Fleet Fuel (Optional)" sheetId="55" r:id="rId26"/>
    <sheet name="11 Covered Facilities" sheetId="66" r:id="rId27"/>
    <sheet name="Sheet1" sheetId="74" r:id="rId28"/>
  </sheets>
  <externalReferences>
    <externalReference r:id="rId29"/>
    <externalReference r:id="rId30"/>
  </externalReferences>
  <definedNames>
    <definedName name="_xlnm._FilterDatabase" localSheetId="25" hidden="1">'10 Fleet Fuel (Optional)'!$C$8:$W$318</definedName>
    <definedName name="_xlnm._FilterDatabase" localSheetId="26" hidden="1">'11 Covered Facilities'!$A$12:$AF$45</definedName>
    <definedName name="_xlnm._FilterDatabase" localSheetId="4" hidden="1">'2.2 Sustainable Acquisition'!$A$12:$L$22</definedName>
    <definedName name="_xlnm._FilterDatabase" localSheetId="5" hidden="1">'3.1 Energy &amp; Water'!$A$9:$V$368</definedName>
    <definedName name="_xlnm._FilterDatabase" localSheetId="6" hidden="1">'3.2a Operating On-Site RE'!$A$9:$AC$196</definedName>
    <definedName name="_xlnm._FilterDatabase" localSheetId="7" hidden="1">'3.2b Purchased RE'!$C$9:$V$33</definedName>
    <definedName name="_xlnm._FilterDatabase" localSheetId="8" hidden="1">'3.3 Conservation &amp; RE Measures'!$A$11:$AQ$55</definedName>
    <definedName name="_xlnm._FilterDatabase" localSheetId="9" hidden="1">'3.4 Bldg Inventory Changes'!$A$9:$Z$14</definedName>
    <definedName name="_xlnm._FilterDatabase" localSheetId="11" hidden="1">'5.1 Data Centers'!$A$9:$AV$21</definedName>
    <definedName name="_xlnm._FilterDatabase" localSheetId="12" hidden="1">'5.2 Electronics Acq&amp;Disp'!$A$12:$U$45</definedName>
    <definedName name="_xlnm._FilterDatabase" localSheetId="13" hidden="1">'5.3 Electronics O&amp;M'!$A$12:$M$25</definedName>
    <definedName name="_xlnm._FilterDatabase" localSheetId="14" hidden="1">'6.1 Mixed Refrigerants '!$A$13:$AA$30</definedName>
    <definedName name="_xlnm._FilterDatabase" localSheetId="15" hidden="1">'6.2 Fugitive F-gases'!$A$13:$S$24</definedName>
    <definedName name="_xlnm._FilterDatabase" localSheetId="16" hidden="1">'6.3 Industrial Process'!$A$12:$K$12</definedName>
    <definedName name="_xlnm._FilterDatabase" localSheetId="17" hidden="1">'7.1a On-Site WWT'!$A$12:$P$27</definedName>
    <definedName name="_xlnm._FilterDatabase" localSheetId="18" hidden="1">'7.1b Off-Site WWT'!$A$13:$T$29</definedName>
    <definedName name="_xlnm._FilterDatabase" localSheetId="19" hidden="1">'8.1 Air Travel'!$A$12:$L$33</definedName>
    <definedName name="_xlnm._FilterDatabase" localSheetId="20" hidden="1">'8.2 Ground Travel'!$A$12:$N$39</definedName>
    <definedName name="_xlnm._FilterDatabase" localSheetId="21" hidden="1">'8.3 Commute'!$A$12:$N$46</definedName>
    <definedName name="_xlnm._FilterDatabase" localSheetId="22" hidden="1">'9.1a On-Site Landfill MSW'!$B$13:$AA$13</definedName>
    <definedName name="_xlnm._FilterDatabase" localSheetId="23" hidden="1">'9.1b Off-Site Landfill MSW'!$B$13:$AH$23</definedName>
    <definedName name="_xlnm._FilterDatabase" localSheetId="24" hidden="1">'9.1c MSW &amp; C&amp;D Diversion'!$A$12:$P$21</definedName>
    <definedName name="_huh2" localSheetId="23" hidden="1">#REF!</definedName>
    <definedName name="_huh2" hidden="1">#REF!</definedName>
    <definedName name="_HUH2_NEW" localSheetId="23" hidden="1">#REF!</definedName>
    <definedName name="_HUH2_NEW" hidden="1">#REF!</definedName>
    <definedName name="_huh2a" localSheetId="23" hidden="1">#REF!</definedName>
    <definedName name="_huh2a" hidden="1">#REF!</definedName>
    <definedName name="_Key1" localSheetId="23" hidden="1">#REF!</definedName>
    <definedName name="_Key1" hidden="1">#REF!</definedName>
    <definedName name="_Key1a" localSheetId="23" hidden="1">#REF!</definedName>
    <definedName name="_Key1a" hidden="1">#REF!</definedName>
    <definedName name="_Order1" hidden="1">255</definedName>
    <definedName name="_Parse_In" hidden="1">[1]E2table!$A$3:$A$10</definedName>
    <definedName name="_Parse_Out" localSheetId="23" hidden="1">#REF!</definedName>
    <definedName name="_Parse_Out" hidden="1">#REF!</definedName>
    <definedName name="_Parse_Outa" localSheetId="23" hidden="1">#REF!</definedName>
    <definedName name="_Parse_Outa" hidden="1">#REF!</definedName>
    <definedName name="_Sort" localSheetId="23" hidden="1">#REF!</definedName>
    <definedName name="_Sort" hidden="1">#REF!</definedName>
    <definedName name="_Sorta" localSheetId="23" hidden="1">#REF!</definedName>
    <definedName name="_Sorta" hidden="1">#REF!</definedName>
    <definedName name="Air">'1.3 Factors &amp; Drop-Down Key'!$DC$3:$DC$7</definedName>
    <definedName name="Air_08">'1.3 Factors &amp; Drop-Down Key'!$DC$3:$DP$7</definedName>
    <definedName name="Air_12">'1.3 Factors &amp; Drop-Down Key'!$DC$3:$DV$7</definedName>
    <definedName name="Air1a">'1.3 Factors &amp; Drop-Down Key'!$DC$3:$DE$7</definedName>
    <definedName name="Antro">'1.3 Factors &amp; Drop-Down Key'!$B$4:$P$36</definedName>
    <definedName name="AntroFleet">'1.3 Factors &amp; Drop-Down Key'!$B$37:$P$46</definedName>
    <definedName name="BenchStat">'1.3 Factors &amp; Drop-Down Key'!$CW$3:$CW$6</definedName>
    <definedName name="BenchSys">'1.3 Factors &amp; Drop-Down Key'!$CX$3:$CX$7</definedName>
    <definedName name="BiomassFuel1">'1.3 Factors &amp; Drop-Down Key'!$BP$3:$BP$12</definedName>
    <definedName name="BiomassFuel2">'1.3 Factors &amp; Drop-Down Key'!$BQ$3:$BQ$58</definedName>
    <definedName name="Category">'1.3 Factors &amp; Drop-Down Key'!$A$4:$A$8</definedName>
    <definedName name="Cert">'1.3 Factors &amp; Drop-Down Key'!$BZ$3:$BZ$11</definedName>
    <definedName name="Commute1">'1.3 Factors &amp; Drop-Down Key'!$DA$32:$DA$35</definedName>
    <definedName name="Commute2a">'1.3 Factors &amp; Drop-Down Key'!$DA$37:$DA$39</definedName>
    <definedName name="Commute2b">'1.3 Factors &amp; Drop-Down Key'!$DC$39:$DC$40</definedName>
    <definedName name="Commute2c">'1.3 Factors &amp; Drop-Down Key'!$DC$41:$DC$44</definedName>
    <definedName name="Commute2d">'1.3 Factors &amp; Drop-Down Key'!$DC$45</definedName>
    <definedName name="Commute3a">'1.3 Factors &amp; Drop-Down Key'!$DD$32:$DD$34</definedName>
    <definedName name="Commute3b">'1.3 Factors &amp; Drop-Down Key'!$DD$39</definedName>
    <definedName name="Commute3c">'1.3 Factors &amp; Drop-Down Key'!$DD$41:$DD$42</definedName>
    <definedName name="Commute4_08">'1.3 Factors &amp; Drop-Down Key'!$DB$32:$DP$45</definedName>
    <definedName name="Commute4_12">'1.3 Factors &amp; Drop-Down Key'!$DB$32:$DV$45</definedName>
    <definedName name="ddd" localSheetId="23" hidden="1">#REF!</definedName>
    <definedName name="ddd" hidden="1">#REF!</definedName>
    <definedName name="ECMs">'1.3 Factors &amp; Drop-Down Key'!$BU$3:$BU$48</definedName>
    <definedName name="ECMStatus">'1.3 Factors &amp; Drop-Down Key'!$BT$3:$BT$7</definedName>
    <definedName name="ECMYN">'1.3 Factors &amp; Drop-Down Key'!$BS$3:$BS$4</definedName>
    <definedName name="eGrid2005">'1.3 Factors &amp; Drop-Down Key'!$T$4:$Z$30</definedName>
    <definedName name="eGrid2007">'1.3 Factors &amp; Drop-Down Key'!$T$4:$AL$30</definedName>
    <definedName name="eGrid2009">'1.3 Factors &amp; Drop-Down Key'!$T$4:$AX$30</definedName>
    <definedName name="EISAYr">'1.3 Factors &amp; Drop-Down Key'!$BW$3:$BW$53</definedName>
    <definedName name="EUIex">'1.3 Factors &amp; Drop-Down Key'!$BG$3:$BG$4</definedName>
    <definedName name="EvLevel">'1.3 Factors &amp; Drop-Down Key'!$CV$3:$CV$8</definedName>
    <definedName name="FacStat">'1.3 Factors &amp; Drop-Down Key'!$CA$3:$CA$8</definedName>
    <definedName name="Flour">'1.3 Factors &amp; Drop-Down Key'!$CP$2:$CS$88</definedName>
    <definedName name="FlourType">'1.3 Factors &amp; Drop-Down Key'!$CP$3:$CP$88</definedName>
    <definedName name="Funding">'1.3 Factors &amp; Drop-Down Key'!$BV$3:$BV$17</definedName>
    <definedName name="Grid">'1.3 Factors &amp; Drop-Down Key'!$BH$3:$BH$7</definedName>
    <definedName name="Ground1">'1.3 Factors &amp; Drop-Down Key'!$DA$8:$DA$12</definedName>
    <definedName name="Ground2a">'1.3 Factors &amp; Drop-Down Key'!$DC$8:$DC$19</definedName>
    <definedName name="Ground2b">'1.3 Factors &amp; Drop-Down Key'!$DC$20:$DC$21</definedName>
    <definedName name="Ground2c">'1.3 Factors &amp; Drop-Down Key'!$DC$28:$DC$31</definedName>
    <definedName name="Ground3a">'1.3 Factors &amp; Drop-Down Key'!$DD$8</definedName>
    <definedName name="Ground3b">'1.3 Factors &amp; Drop-Down Key'!$DD$22:$DD$23</definedName>
    <definedName name="Ground3c">'1.3 Factors &amp; Drop-Down Key'!$DD$28:$DD$29</definedName>
    <definedName name="Ground4">'1.3 Factors &amp; Drop-Down Key'!$DB$8:$DP$31</definedName>
    <definedName name="help" localSheetId="23" hidden="1">#REF!</definedName>
    <definedName name="help" hidden="1">#REF!</definedName>
    <definedName name="helpa" localSheetId="23" hidden="1">#REF!</definedName>
    <definedName name="helpa" hidden="1">#REF!</definedName>
    <definedName name="huh" localSheetId="23" hidden="1">#REF!</definedName>
    <definedName name="huh" hidden="1">#REF!</definedName>
    <definedName name="huha" localSheetId="23" hidden="1">#REF!</definedName>
    <definedName name="huha" hidden="1">#REF!</definedName>
    <definedName name="IndProc">'1.3 Factors &amp; Drop-Down Key'!$CN$3:$CN$14</definedName>
    <definedName name="MV">'1.3 Factors &amp; Drop-Down Key'!$CU$3:$CU$7</definedName>
    <definedName name="newkey1" hidden="1">[2]t3funding!$A$4:$A$23</definedName>
    <definedName name="NoneGrid2005">'1.3 Factors &amp; Drop-Down Key'!$T$4:$AF$30</definedName>
    <definedName name="NoneGrid2007">'1.3 Factors &amp; Drop-Down Key'!$T$4:$AR$30</definedName>
    <definedName name="NoneGrid2009">'1.3 Factors &amp; Drop-Down Key'!$T$4:$BD$30</definedName>
    <definedName name="PMCat">'1.3 Factors &amp; Drop-Down Key'!$EE$3:$EE$7</definedName>
    <definedName name="_xlnm.Print_Area" localSheetId="1">'1.2 Performance Summary'!$A$1:$F$29</definedName>
    <definedName name="_xlnm.Print_Area" localSheetId="2">'1.3 Factors &amp; Drop-Down Key'!$A$1:$EI$41066</definedName>
    <definedName name="_xlnm.Print_Area" localSheetId="25">'10 Fleet Fuel (Optional)'!$C$1:$W$36</definedName>
    <definedName name="_xlnm.Print_Area" localSheetId="26">'11 Covered Facilities'!$A$1:$AF$49</definedName>
    <definedName name="_xlnm.Print_Area" localSheetId="3">'2.1 Funds, Meters, Training'!$A$1:$K$82</definedName>
    <definedName name="_xlnm.Print_Area" localSheetId="4">'2.2 Sustainable Acquisition'!$A$1:$L$22</definedName>
    <definedName name="_xlnm.Print_Area" localSheetId="5">'3.1 Energy &amp; Water'!$D$1:$V$276</definedName>
    <definedName name="_xlnm.Print_Area" localSheetId="6">'3.2a Operating On-Site RE'!$D$1:$U$9</definedName>
    <definedName name="_xlnm.Print_Area" localSheetId="7">'3.2b Purchased RE'!$C$1:$V$32</definedName>
    <definedName name="_xlnm.Print_Area" localSheetId="11">'5.1 Data Centers'!$A$1:$AV$21</definedName>
    <definedName name="_xlnm.Print_Area" localSheetId="12">'5.2 Electronics Acq&amp;Disp'!$A$1:$W$38</definedName>
    <definedName name="_xlnm.Print_Area" localSheetId="13">'5.3 Electronics O&amp;M'!$B$1:$M$25</definedName>
    <definedName name="_xlnm.Print_Area" localSheetId="14">'6.1 Mixed Refrigerants '!$A$1:$AA$30</definedName>
    <definedName name="_xlnm.Print_Area" localSheetId="15">'6.2 Fugitive F-gases'!$A$1:$S$24</definedName>
    <definedName name="_xlnm.Print_Area" localSheetId="16">'6.3 Industrial Process'!$A$1:$K$21</definedName>
    <definedName name="_xlnm.Print_Area" localSheetId="17">'7.1a On-Site WWT'!$A$1:$P$37</definedName>
    <definedName name="_xlnm.Print_Area" localSheetId="18">'7.1b Off-Site WWT'!$A$1:$T$29</definedName>
    <definedName name="_xlnm.Print_Area" localSheetId="19">'8.1 Air Travel'!$A$1:$L$33</definedName>
    <definedName name="_xlnm.Print_Area" localSheetId="20">'8.2 Ground Travel'!$A$1:$N$34</definedName>
    <definedName name="_xlnm.Print_Area" localSheetId="21">'8.3 Commute'!$A$1:$N$46</definedName>
    <definedName name="_xlnm.Print_Area" localSheetId="22">'9.1a On-Site Landfill MSW'!$B$1:$AA$20</definedName>
    <definedName name="_xlnm.Print_Area" localSheetId="23">'9.1b Off-Site Landfill MSW'!$B$1:$AH$23</definedName>
    <definedName name="_xlnm.Print_Area" localSheetId="24">'9.1c MSW &amp; C&amp;D Diversion'!$A$1:$P$16</definedName>
    <definedName name="_xlnm.Print_Titles" localSheetId="26">'11 Covered Facilities'!$1:$12</definedName>
    <definedName name="_xlnm.Print_Titles" localSheetId="3">'2.1 Funds, Meters, Training'!$1:$1</definedName>
    <definedName name="_xlnm.Print_Titles" localSheetId="5">'3.1 Energy &amp; Water'!$1:$9</definedName>
    <definedName name="_xlnm.Print_Titles" localSheetId="7">'3.2b Purchased RE'!$7:$9</definedName>
    <definedName name="_xlnm.Print_Titles" localSheetId="9">'3.4 Bldg Inventory Changes'!$7:$9</definedName>
    <definedName name="_xlnm.Print_Titles" localSheetId="11">'5.1 Data Centers'!$7:$9</definedName>
    <definedName name="RECs">'1.3 Factors &amp; Drop-Down Key'!$BK$3:$BK$13</definedName>
    <definedName name="Ref">'1.3 Factors &amp; Drop-Down Key'!$CC$2:$CL$83</definedName>
    <definedName name="RefType">'1.3 Factors &amp; Drop-Down Key'!$CC$3:$CC$83</definedName>
    <definedName name="RELocation">'1.3 Factors &amp; Drop-Down Key'!$BJ$3:$BJ$10</definedName>
    <definedName name="REPurchase">'1.3 Factors &amp; Drop-Down Key'!$BN$3:$BN$5</definedName>
    <definedName name="RESystem">'1.3 Factors &amp; Drop-Down Key'!$BF$3:$BF$16</definedName>
    <definedName name="RETDLoss">'1.3 Factors &amp; Drop-Down Key'!$BI$3:$BI$5</definedName>
    <definedName name="RETerm">'1.3 Factors &amp; Drop-Down Key'!$BM$3:$BM$4</definedName>
    <definedName name="REYr">'1.3 Factors &amp; Drop-Down Key'!$BO$3:$BO$40</definedName>
    <definedName name="Scope">'1.3 Factors &amp; Drop-Down Key'!$BL$3:$BL$4</definedName>
    <definedName name="sff" localSheetId="23" hidden="1">#REF!</definedName>
    <definedName name="sff" hidden="1">#REF!</definedName>
    <definedName name="sffa" localSheetId="23" hidden="1">#REF!</definedName>
    <definedName name="sffa" hidden="1">#REF!</definedName>
    <definedName name="Site_Progress" localSheetId="23" hidden="1">#REF!</definedName>
    <definedName name="Site_Progress" hidden="1">#REF!</definedName>
    <definedName name="Sub">'1.3 Factors &amp; Drop-Down Key'!$R:$S</definedName>
    <definedName name="SubFacilities">'1.3 Factors &amp; Drop-Down Key'!$B$18:$B$36</definedName>
    <definedName name="SubFleetFuel">'1.3 Factors &amp; Drop-Down Key'!$B$37:$B$46</definedName>
    <definedName name="SubVehEqu">'1.3 Factors &amp; Drop-Down Key'!$B$8:$B$17</definedName>
    <definedName name="SubWater">'1.3 Factors &amp; Drop-Down Key'!$B$4:$B$7</definedName>
    <definedName name="SusCont">'1.3 Factors &amp; Drop-Down Key'!$EI$3:$EI$5</definedName>
    <definedName name="UnitScope">'1.3 Factors &amp; Drop-Down Key'!$B$4:$D$36</definedName>
    <definedName name="whatever" localSheetId="23" hidden="1">#REF!</definedName>
    <definedName name="whatever" hidden="1">#REF!</definedName>
    <definedName name="whatevera" localSheetId="23" hidden="1">#REF!</definedName>
    <definedName name="whatevera" hidden="1">#REF!</definedName>
    <definedName name="Year">'1.3 Factors &amp; Drop-Down Key'!$BW$4:$BW$53</definedName>
    <definedName name="YN">'1.3 Factors &amp; Drop-Down Key'!$BY$3:$BY$4</definedName>
    <definedName name="YNN">'1.3 Factors &amp; Drop-Down Key'!$BY$3:$BY$5</definedName>
    <definedName name="Z_24E3D296_463D_4D71_B1A9_17657774EDD8_.wvu.Cols" localSheetId="22" hidden="1">'9.1a On-Site Landfill MSW'!$B:$B</definedName>
    <definedName name="Z_24E3D296_463D_4D71_B1A9_17657774EDD8_.wvu.Cols" localSheetId="23" hidden="1">'9.1b Off-Site Landfill MSW'!#REF!</definedName>
    <definedName name="Z_24E3D296_463D_4D71_B1A9_17657774EDD8_.wvu.FilterData" localSheetId="22" hidden="1">'9.1a On-Site Landfill MSW'!$B$13:$AA$13</definedName>
    <definedName name="Z_24E3D296_463D_4D71_B1A9_17657774EDD8_.wvu.FilterData" localSheetId="23" hidden="1">'9.1b Off-Site Landfill MSW'!$B$13:$AH$13</definedName>
    <definedName name="Z_24E3D296_463D_4D71_B1A9_17657774EDD8_.wvu.PrintArea" localSheetId="22" hidden="1">'9.1a On-Site Landfill MSW'!$B$11:$AA$13</definedName>
    <definedName name="Z_24E3D296_463D_4D71_B1A9_17657774EDD8_.wvu.PrintArea" localSheetId="23" hidden="1">'9.1b Off-Site Landfill MSW'!$B$11:$AH$13</definedName>
    <definedName name="Z_24E3D296_463D_4D71_B1A9_17657774EDD8_.wvu.Rows" localSheetId="22" hidden="1">'9.1a On-Site Landfill MSW'!#REF!</definedName>
    <definedName name="Z_24E3D296_463D_4D71_B1A9_17657774EDD8_.wvu.Rows" localSheetId="23" hidden="1">'9.1b Off-Site Landfill MSW'!#REF!</definedName>
    <definedName name="Z_C5F3C936_C8E3_4A24_BD80_420B63438639_.wvu.Cols" localSheetId="22" hidden="1">'9.1a On-Site Landfill MSW'!$B:$B</definedName>
    <definedName name="Z_C5F3C936_C8E3_4A24_BD80_420B63438639_.wvu.Cols" localSheetId="23" hidden="1">'9.1b Off-Site Landfill MSW'!#REF!</definedName>
    <definedName name="Z_C5F3C936_C8E3_4A24_BD80_420B63438639_.wvu.FilterData" localSheetId="22" hidden="1">'9.1a On-Site Landfill MSW'!$B$13:$AA$13</definedName>
    <definedName name="Z_C5F3C936_C8E3_4A24_BD80_420B63438639_.wvu.FilterData" localSheetId="23" hidden="1">'9.1b Off-Site Landfill MSW'!$B$13:$AH$13</definedName>
    <definedName name="Z_C5F3C936_C8E3_4A24_BD80_420B63438639_.wvu.PrintArea" localSheetId="22" hidden="1">'9.1a On-Site Landfill MSW'!$B$11:$AA$13</definedName>
    <definedName name="Z_C5F3C936_C8E3_4A24_BD80_420B63438639_.wvu.PrintArea" localSheetId="23" hidden="1">'9.1b Off-Site Landfill MSW'!$B$11:$AH$13</definedName>
    <definedName name="Z_C5F3C936_C8E3_4A24_BD80_420B63438639_.wvu.Rows" localSheetId="22" hidden="1">'9.1a On-Site Landfill MSW'!#REF!</definedName>
    <definedName name="Z_C5F3C936_C8E3_4A24_BD80_420B63438639_.wvu.Rows" localSheetId="23" hidden="1">'9.1b Off-Site Landfill MSW'!#REF!</definedName>
    <definedName name="Z_DB9AC08A_25A1_47B9_B29D_A1776E346394_.wvu.Cols" localSheetId="6" hidden="1">'3.2a Operating On-Site RE'!#REF!</definedName>
    <definedName name="Z_DB9AC08A_25A1_47B9_B29D_A1776E346394_.wvu.FilterData" localSheetId="6" hidden="1">'3.2a Operating On-Site RE'!$D$9:$U$9</definedName>
    <definedName name="Z_DB9AC08A_25A1_47B9_B29D_A1776E346394_.wvu.PrintArea" localSheetId="3" hidden="1">'2.1 Funds, Meters, Training'!$A$1:$J$72</definedName>
    <definedName name="Z_DB9AC08A_25A1_47B9_B29D_A1776E346394_.wvu.PrintArea" localSheetId="6" hidden="1">'3.2a Operating On-Site RE'!$D$1:$U$9</definedName>
    <definedName name="Z_DB9AC08A_25A1_47B9_B29D_A1776E346394_.wvu.PrintTitles" localSheetId="3" hidden="1">'2.1 Funds, Meters, Training'!$1:$1</definedName>
  </definedNames>
  <calcPr calcId="145621"/>
  <customWorkbookViews>
    <customWorkbookView name="SMotamedi - Personal View" guid="{DB9AC08A-25A1-47B9-B29D-A1776E346394}" mergeInterval="0" personalView="1" xWindow="3" yWindow="426" windowWidth="1667" windowHeight="482" tabRatio="768" activeSheetId="7"/>
  </customWorkbookViews>
</workbook>
</file>

<file path=xl/calcChain.xml><?xml version="1.0" encoding="utf-8"?>
<calcChain xmlns="http://schemas.openxmlformats.org/spreadsheetml/2006/main">
  <c r="K42" i="3" l="1"/>
  <c r="K45" i="3" l="1"/>
  <c r="K44" i="3"/>
  <c r="K43" i="3"/>
  <c r="N30" i="59" l="1"/>
  <c r="N17" i="59"/>
  <c r="M17" i="59"/>
  <c r="N29" i="59"/>
  <c r="N28" i="59"/>
  <c r="E21" i="54" l="1"/>
  <c r="U32" i="28" l="1"/>
  <c r="T32" i="28"/>
  <c r="V32" i="28" s="1"/>
  <c r="S32" i="28"/>
  <c r="O32" i="28"/>
  <c r="M32" i="28"/>
  <c r="I32" i="28"/>
  <c r="U25" i="28"/>
  <c r="T25" i="28"/>
  <c r="V25" i="28" s="1"/>
  <c r="S25" i="28"/>
  <c r="O25" i="28"/>
  <c r="M25" i="28"/>
  <c r="I25" i="28"/>
  <c r="U18" i="28"/>
  <c r="T18" i="28"/>
  <c r="V18" i="28" s="1"/>
  <c r="S18" i="28"/>
  <c r="O18" i="28"/>
  <c r="M18" i="28"/>
  <c r="I18" i="28"/>
  <c r="U11" i="28"/>
  <c r="T11" i="28"/>
  <c r="V11" i="28" s="1"/>
  <c r="S11" i="28"/>
  <c r="O11" i="28"/>
  <c r="M11" i="28"/>
  <c r="I11" i="28"/>
  <c r="E28" i="54" l="1"/>
  <c r="F14" i="72" l="1"/>
  <c r="F15" i="72"/>
  <c r="F13" i="69" l="1"/>
  <c r="I30" i="62" l="1"/>
  <c r="G29" i="69" l="1"/>
  <c r="F29" i="69"/>
  <c r="T28" i="23" l="1"/>
  <c r="Q28" i="23"/>
  <c r="P28" i="23"/>
  <c r="N28" i="23"/>
  <c r="O28" i="23" s="1"/>
  <c r="B28" i="23"/>
  <c r="A28" i="23"/>
  <c r="P194" i="4"/>
  <c r="P191" i="4"/>
  <c r="P188" i="4"/>
  <c r="P186" i="4"/>
  <c r="P185" i="4"/>
  <c r="P184" i="4"/>
  <c r="P183" i="4"/>
  <c r="P182" i="4"/>
  <c r="P181" i="4"/>
  <c r="P180" i="4"/>
  <c r="P179" i="4"/>
  <c r="P178" i="4"/>
  <c r="P177" i="4"/>
  <c r="P176" i="4"/>
  <c r="P175" i="4"/>
  <c r="P174" i="4"/>
  <c r="P173" i="4"/>
  <c r="P172" i="4"/>
  <c r="P171" i="4"/>
  <c r="P170" i="4"/>
  <c r="P169" i="4"/>
  <c r="P168" i="4"/>
  <c r="P167" i="4"/>
  <c r="P166" i="4"/>
  <c r="P161" i="4"/>
  <c r="P160" i="4"/>
  <c r="P159" i="4"/>
  <c r="P158" i="4"/>
  <c r="P157" i="4"/>
  <c r="P156" i="4"/>
  <c r="P155" i="4"/>
  <c r="P154" i="4"/>
  <c r="P153" i="4"/>
  <c r="P152" i="4"/>
  <c r="P151" i="4"/>
  <c r="P150" i="4"/>
  <c r="P149" i="4"/>
  <c r="P148" i="4"/>
  <c r="P147" i="4"/>
  <c r="P146" i="4"/>
  <c r="P145" i="4"/>
  <c r="P144" i="4"/>
  <c r="P143" i="4"/>
  <c r="P142" i="4"/>
  <c r="P141" i="4"/>
  <c r="P140" i="4"/>
  <c r="P139" i="4"/>
  <c r="P138" i="4"/>
  <c r="P137" i="4"/>
  <c r="P136" i="4"/>
  <c r="P135" i="4"/>
  <c r="P134" i="4"/>
  <c r="P133" i="4"/>
  <c r="P132" i="4"/>
  <c r="P131" i="4"/>
  <c r="P130" i="4"/>
  <c r="P129" i="4"/>
  <c r="P128" i="4"/>
  <c r="P127" i="4"/>
  <c r="P126" i="4"/>
  <c r="P125" i="4"/>
  <c r="P124" i="4"/>
  <c r="P123" i="4"/>
  <c r="P122" i="4"/>
  <c r="P121" i="4"/>
  <c r="P120" i="4"/>
  <c r="P119" i="4"/>
  <c r="P118" i="4"/>
  <c r="P117" i="4"/>
  <c r="P116" i="4"/>
  <c r="P115" i="4"/>
  <c r="P114" i="4"/>
  <c r="P113" i="4"/>
  <c r="P111" i="4"/>
  <c r="P110" i="4"/>
  <c r="P109" i="4"/>
  <c r="P108" i="4"/>
  <c r="P107" i="4"/>
  <c r="P106" i="4"/>
  <c r="P103" i="4"/>
  <c r="P102" i="4"/>
  <c r="P101" i="4"/>
  <c r="P100" i="4"/>
  <c r="P99" i="4"/>
  <c r="P98" i="4"/>
  <c r="P97" i="4"/>
  <c r="P96" i="4"/>
  <c r="P95" i="4"/>
  <c r="P94" i="4"/>
  <c r="P93" i="4"/>
  <c r="P92" i="4"/>
  <c r="P91" i="4"/>
  <c r="P90" i="4"/>
  <c r="P89" i="4"/>
  <c r="P88" i="4"/>
  <c r="P87" i="4"/>
  <c r="P86" i="4"/>
  <c r="P85" i="4"/>
  <c r="P84" i="4"/>
  <c r="P83" i="4"/>
  <c r="P82" i="4"/>
  <c r="P81" i="4"/>
  <c r="P80" i="4"/>
  <c r="P79" i="4"/>
  <c r="P78" i="4"/>
  <c r="P77" i="4"/>
  <c r="P76" i="4"/>
  <c r="P75" i="4"/>
  <c r="P74" i="4"/>
  <c r="P73" i="4"/>
  <c r="P72" i="4"/>
  <c r="P71" i="4"/>
  <c r="P70" i="4"/>
  <c r="P69" i="4"/>
  <c r="P68" i="4"/>
  <c r="P67" i="4"/>
  <c r="P66" i="4"/>
  <c r="P65" i="4"/>
  <c r="P64" i="4"/>
  <c r="P63" i="4"/>
  <c r="P62" i="4"/>
  <c r="P61" i="4"/>
  <c r="P60" i="4"/>
  <c r="P59" i="4"/>
  <c r="P58" i="4"/>
  <c r="P57" i="4"/>
  <c r="P56" i="4"/>
  <c r="P55" i="4"/>
  <c r="P54" i="4"/>
  <c r="P53" i="4"/>
  <c r="P52" i="4"/>
  <c r="P51" i="4"/>
  <c r="P50" i="4"/>
  <c r="P49" i="4"/>
  <c r="P48" i="4"/>
  <c r="P46" i="4"/>
  <c r="P42" i="4"/>
  <c r="P41" i="4"/>
  <c r="P40" i="4"/>
  <c r="P39" i="4"/>
  <c r="P38" i="4"/>
  <c r="P37" i="4"/>
  <c r="P36" i="4"/>
  <c r="P35" i="4"/>
  <c r="P34" i="4"/>
  <c r="P33" i="4"/>
  <c r="P32" i="4"/>
  <c r="P31" i="4"/>
  <c r="P30" i="4"/>
  <c r="P29" i="4"/>
  <c r="P28" i="4"/>
  <c r="P27" i="4"/>
  <c r="P22" i="4"/>
  <c r="P21" i="4"/>
  <c r="P20" i="4"/>
  <c r="P19" i="4"/>
  <c r="P18" i="4"/>
  <c r="P17" i="4"/>
  <c r="P16" i="4"/>
  <c r="P15" i="4"/>
  <c r="P14" i="4"/>
  <c r="P13" i="4"/>
  <c r="P12" i="4"/>
  <c r="P11" i="4"/>
  <c r="P10" i="4"/>
  <c r="Q165" i="4"/>
  <c r="Q164" i="4"/>
  <c r="Q163" i="4"/>
  <c r="Q162" i="4"/>
  <c r="Q112" i="4"/>
  <c r="W36" i="55" l="1"/>
  <c r="W35" i="55"/>
  <c r="W34" i="55"/>
  <c r="Q187" i="4" l="1"/>
  <c r="I45" i="3" l="1"/>
  <c r="J45" i="3" s="1"/>
  <c r="I44" i="3"/>
  <c r="J44" i="3" s="1"/>
  <c r="S190" i="4" l="1"/>
  <c r="R190" i="4"/>
  <c r="S189" i="4"/>
  <c r="R189" i="4"/>
  <c r="S49" i="4" l="1"/>
  <c r="Q49" i="4"/>
  <c r="R49" i="4" s="1"/>
  <c r="S48" i="4"/>
  <c r="Q48" i="4"/>
  <c r="R48" i="4" s="1"/>
  <c r="S82" i="4"/>
  <c r="Q82" i="4"/>
  <c r="R82" i="4" s="1"/>
  <c r="S81" i="4"/>
  <c r="Q81" i="4"/>
  <c r="R81" i="4" s="1"/>
  <c r="S80" i="4"/>
  <c r="Q80" i="4"/>
  <c r="R80" i="4" s="1"/>
  <c r="S79" i="4"/>
  <c r="Q79" i="4"/>
  <c r="R79" i="4" s="1"/>
  <c r="S78" i="4"/>
  <c r="Q78" i="4"/>
  <c r="R78" i="4" s="1"/>
  <c r="S77" i="4"/>
  <c r="Q77" i="4"/>
  <c r="R77" i="4" s="1"/>
  <c r="S74" i="4"/>
  <c r="Q74" i="4"/>
  <c r="R74" i="4" s="1"/>
  <c r="S73" i="4"/>
  <c r="Q73" i="4"/>
  <c r="R73" i="4" s="1"/>
  <c r="S72" i="4"/>
  <c r="Q72" i="4"/>
  <c r="R72" i="4" s="1"/>
  <c r="S22" i="4"/>
  <c r="Q22" i="4"/>
  <c r="R22" i="4" s="1"/>
  <c r="Q51" i="4"/>
  <c r="R51" i="4" s="1"/>
  <c r="S51" i="4"/>
  <c r="Q14" i="4"/>
  <c r="R14" i="4" s="1"/>
  <c r="S14" i="4"/>
  <c r="Q15" i="4"/>
  <c r="R15" i="4" s="1"/>
  <c r="S15" i="4"/>
  <c r="Q16" i="4"/>
  <c r="R16" i="4" s="1"/>
  <c r="S16" i="4"/>
  <c r="Q17" i="4"/>
  <c r="R17" i="4" s="1"/>
  <c r="S17" i="4"/>
  <c r="Q18" i="4"/>
  <c r="R18" i="4" s="1"/>
  <c r="S18" i="4"/>
  <c r="Q19" i="4"/>
  <c r="R19" i="4" s="1"/>
  <c r="S19" i="4"/>
  <c r="Q20" i="4"/>
  <c r="R20" i="4" s="1"/>
  <c r="S20" i="4"/>
  <c r="Q21" i="4"/>
  <c r="R21" i="4" s="1"/>
  <c r="S21" i="4"/>
  <c r="Q172" i="4"/>
  <c r="R172" i="4" s="1"/>
  <c r="S172" i="4"/>
  <c r="Q170" i="4"/>
  <c r="R170" i="4" s="1"/>
  <c r="S170" i="4"/>
  <c r="Q171" i="4"/>
  <c r="R171" i="4" s="1"/>
  <c r="S171" i="4"/>
  <c r="Q98" i="4"/>
  <c r="R98" i="4"/>
  <c r="S98" i="4"/>
  <c r="Q99" i="4"/>
  <c r="R99" i="4"/>
  <c r="S99" i="4"/>
  <c r="S71" i="4"/>
  <c r="Q71" i="4"/>
  <c r="R71" i="4" s="1"/>
  <c r="S64" i="4"/>
  <c r="Q64" i="4"/>
  <c r="R64" i="4" s="1"/>
  <c r="S63" i="4"/>
  <c r="Q63" i="4"/>
  <c r="R63" i="4" s="1"/>
  <c r="S62" i="4"/>
  <c r="Q62" i="4"/>
  <c r="R62" i="4" s="1"/>
  <c r="S61" i="4"/>
  <c r="Q61" i="4"/>
  <c r="R61" i="4" s="1"/>
  <c r="S60" i="4"/>
  <c r="Q60" i="4"/>
  <c r="R60" i="4" s="1"/>
  <c r="S40" i="4"/>
  <c r="Q40" i="4"/>
  <c r="R40" i="4" s="1"/>
  <c r="S39" i="4"/>
  <c r="Q39" i="4"/>
  <c r="R39" i="4" s="1"/>
  <c r="S111" i="4"/>
  <c r="Q111" i="4"/>
  <c r="R111" i="4" s="1"/>
  <c r="S147" i="4"/>
  <c r="Q147" i="4"/>
  <c r="R147" i="4" s="1"/>
  <c r="S150" i="4"/>
  <c r="Q150" i="4"/>
  <c r="R150" i="4" s="1"/>
  <c r="S149" i="4"/>
  <c r="Q149" i="4"/>
  <c r="R149" i="4" s="1"/>
  <c r="S148" i="4"/>
  <c r="Q148" i="4"/>
  <c r="R148" i="4" s="1"/>
  <c r="S126" i="4"/>
  <c r="Q126" i="4"/>
  <c r="R126" i="4" s="1"/>
  <c r="S125" i="4"/>
  <c r="Q125" i="4"/>
  <c r="R125" i="4" s="1"/>
  <c r="S124" i="4"/>
  <c r="Q124" i="4"/>
  <c r="R124" i="4" s="1"/>
  <c r="S123" i="4"/>
  <c r="Q123" i="4"/>
  <c r="R123" i="4" s="1"/>
  <c r="S122" i="4"/>
  <c r="Q122" i="4"/>
  <c r="R122" i="4" s="1"/>
  <c r="S121" i="4"/>
  <c r="Q121" i="4"/>
  <c r="R121" i="4" s="1"/>
  <c r="S118" i="4"/>
  <c r="Q118" i="4"/>
  <c r="R118" i="4" s="1"/>
  <c r="S117" i="4"/>
  <c r="Q117" i="4"/>
  <c r="R117" i="4" s="1"/>
  <c r="S116" i="4"/>
  <c r="Q116" i="4"/>
  <c r="R116" i="4" s="1"/>
  <c r="S115" i="4"/>
  <c r="Q115" i="4"/>
  <c r="R115" i="4" s="1"/>
  <c r="S114" i="4"/>
  <c r="Q114" i="4"/>
  <c r="R114" i="4" s="1"/>
  <c r="S113" i="4"/>
  <c r="Q113" i="4"/>
  <c r="R113" i="4" s="1"/>
  <c r="S160" i="4"/>
  <c r="Q160" i="4"/>
  <c r="R160" i="4" s="1"/>
  <c r="S159" i="4"/>
  <c r="Q159" i="4"/>
  <c r="R159" i="4" s="1"/>
  <c r="S120" i="4"/>
  <c r="R120" i="4"/>
  <c r="Q120" i="4"/>
  <c r="S119" i="4"/>
  <c r="R119" i="4"/>
  <c r="Q119" i="4"/>
  <c r="R112" i="4"/>
  <c r="S112" i="4"/>
  <c r="R155" i="4" l="1"/>
  <c r="R156" i="4"/>
  <c r="R157" i="4"/>
  <c r="R158" i="4"/>
  <c r="R87" i="4"/>
  <c r="R88" i="4"/>
  <c r="R89" i="4"/>
  <c r="R90" i="4"/>
  <c r="R96" i="4"/>
  <c r="R97" i="4"/>
  <c r="R91" i="4"/>
  <c r="R94" i="4"/>
  <c r="R93" i="4"/>
  <c r="R95" i="4"/>
  <c r="R92" i="4"/>
  <c r="C334" i="28" l="1"/>
  <c r="B334" i="28"/>
  <c r="A334" i="28"/>
  <c r="C333" i="28"/>
  <c r="B333" i="28"/>
  <c r="A333" i="28"/>
  <c r="C332" i="28"/>
  <c r="B332" i="28"/>
  <c r="A332" i="28"/>
  <c r="C331" i="28"/>
  <c r="B331" i="28"/>
  <c r="A331" i="28"/>
  <c r="B330" i="28"/>
  <c r="A330" i="28"/>
  <c r="B329" i="28"/>
  <c r="A329" i="28"/>
  <c r="B328" i="28"/>
  <c r="A328" i="28"/>
  <c r="B327" i="28"/>
  <c r="A327" i="28"/>
  <c r="B326" i="28"/>
  <c r="A326" i="28"/>
  <c r="B325" i="28"/>
  <c r="A325" i="28"/>
  <c r="B324" i="28"/>
  <c r="A324" i="28"/>
  <c r="B323" i="28"/>
  <c r="A323" i="28"/>
  <c r="B322" i="28"/>
  <c r="A322" i="28"/>
  <c r="B321" i="28"/>
  <c r="A321" i="28"/>
  <c r="B320" i="28"/>
  <c r="A320" i="28"/>
  <c r="B319" i="28"/>
  <c r="A319" i="28"/>
  <c r="B318" i="28"/>
  <c r="A318" i="28"/>
  <c r="B317" i="28"/>
  <c r="A317" i="28"/>
  <c r="B316" i="28"/>
  <c r="A316" i="28"/>
  <c r="B315" i="28"/>
  <c r="A315" i="28"/>
  <c r="B314" i="28"/>
  <c r="A314" i="28"/>
  <c r="B313" i="28"/>
  <c r="A313" i="28"/>
  <c r="B312" i="28"/>
  <c r="A312" i="28"/>
  <c r="B311" i="28"/>
  <c r="A311" i="28"/>
  <c r="B310" i="28"/>
  <c r="A310" i="28"/>
  <c r="B309" i="28"/>
  <c r="A309" i="28"/>
  <c r="B308" i="28"/>
  <c r="A308" i="28"/>
  <c r="B307" i="28"/>
  <c r="A307" i="28"/>
  <c r="B306" i="28"/>
  <c r="A306" i="28"/>
  <c r="B305" i="28"/>
  <c r="A305" i="28"/>
  <c r="B304" i="28"/>
  <c r="A304" i="28"/>
  <c r="B303" i="28"/>
  <c r="A303" i="28"/>
  <c r="B302" i="28"/>
  <c r="A302" i="28"/>
  <c r="B301" i="28"/>
  <c r="A301" i="28"/>
  <c r="B300" i="28"/>
  <c r="A300" i="28"/>
  <c r="B299" i="28"/>
  <c r="A299" i="28"/>
  <c r="B298" i="28"/>
  <c r="A298" i="28"/>
  <c r="B297" i="28"/>
  <c r="A297" i="28"/>
  <c r="B296" i="28"/>
  <c r="A296" i="28"/>
  <c r="B295" i="28"/>
  <c r="A295" i="28"/>
  <c r="B294" i="28"/>
  <c r="A294" i="28"/>
  <c r="B293" i="28"/>
  <c r="A293" i="28"/>
  <c r="B292" i="28"/>
  <c r="A292" i="28"/>
  <c r="B291" i="28"/>
  <c r="A291" i="28"/>
  <c r="B290" i="28"/>
  <c r="A290" i="28"/>
  <c r="B289" i="28"/>
  <c r="A289" i="28"/>
  <c r="B288" i="28"/>
  <c r="A288" i="28"/>
  <c r="B287" i="28"/>
  <c r="A287" i="28"/>
  <c r="B286" i="28"/>
  <c r="A286" i="28"/>
  <c r="B285" i="28"/>
  <c r="A285" i="28"/>
  <c r="B284" i="28"/>
  <c r="A284" i="28"/>
  <c r="B283" i="28"/>
  <c r="A283" i="28"/>
  <c r="B282" i="28"/>
  <c r="A282" i="28"/>
  <c r="B281" i="28"/>
  <c r="A281" i="28"/>
  <c r="B280" i="28"/>
  <c r="A280" i="28"/>
  <c r="B279" i="28"/>
  <c r="A279" i="28"/>
  <c r="B278" i="28"/>
  <c r="A278" i="28"/>
  <c r="B277" i="28"/>
  <c r="A277" i="28"/>
  <c r="B276" i="28"/>
  <c r="A276" i="28"/>
  <c r="B275" i="28"/>
  <c r="A275" i="28"/>
  <c r="B129" i="28"/>
  <c r="A129" i="28"/>
  <c r="B128" i="28"/>
  <c r="A128" i="28"/>
  <c r="B127" i="28"/>
  <c r="A127" i="28"/>
  <c r="B126" i="28"/>
  <c r="A126" i="28"/>
  <c r="B125" i="28"/>
  <c r="A125" i="28"/>
  <c r="B124" i="28"/>
  <c r="A124" i="28"/>
  <c r="B123" i="28"/>
  <c r="A123" i="28"/>
  <c r="B122" i="28"/>
  <c r="A122" i="28"/>
  <c r="B159" i="28"/>
  <c r="A159" i="28"/>
  <c r="B158" i="28"/>
  <c r="A158" i="28"/>
  <c r="B157" i="28"/>
  <c r="A157" i="28"/>
  <c r="B156" i="28"/>
  <c r="A156" i="28"/>
  <c r="B155" i="28"/>
  <c r="A155" i="28"/>
  <c r="B154" i="28"/>
  <c r="A154" i="28"/>
  <c r="B153" i="28"/>
  <c r="A153" i="28"/>
  <c r="B152" i="28"/>
  <c r="A152" i="28"/>
  <c r="B151" i="28"/>
  <c r="A151" i="28"/>
  <c r="B150" i="28"/>
  <c r="A150" i="28"/>
  <c r="B149" i="28"/>
  <c r="A149" i="28"/>
  <c r="B148" i="28"/>
  <c r="A148" i="28"/>
  <c r="B147" i="28"/>
  <c r="A147" i="28"/>
  <c r="B146" i="28"/>
  <c r="A146" i="28"/>
  <c r="B145" i="28"/>
  <c r="A145" i="28"/>
  <c r="B144" i="28"/>
  <c r="A144" i="28"/>
  <c r="B143" i="28"/>
  <c r="A143" i="28"/>
  <c r="B142" i="28"/>
  <c r="A142" i="28"/>
  <c r="B141" i="28"/>
  <c r="A141" i="28"/>
  <c r="B140" i="28"/>
  <c r="A140" i="28"/>
  <c r="B139" i="28"/>
  <c r="A139" i="28"/>
  <c r="B138" i="28"/>
  <c r="A138" i="28"/>
  <c r="B137" i="28"/>
  <c r="A137" i="28"/>
  <c r="B136" i="28"/>
  <c r="A136" i="28"/>
  <c r="B135" i="28"/>
  <c r="A135" i="28"/>
  <c r="B134" i="28"/>
  <c r="A134" i="28"/>
  <c r="B133" i="28"/>
  <c r="A133" i="28"/>
  <c r="B132" i="28"/>
  <c r="A132" i="28"/>
  <c r="B131" i="28"/>
  <c r="A131" i="28"/>
  <c r="B130" i="28"/>
  <c r="A130" i="28"/>
  <c r="B206" i="28"/>
  <c r="A206" i="28"/>
  <c r="B205" i="28"/>
  <c r="A205" i="28"/>
  <c r="B204" i="28"/>
  <c r="A204" i="28"/>
  <c r="B203" i="28"/>
  <c r="A203" i="28"/>
  <c r="B202" i="28"/>
  <c r="A202" i="28"/>
  <c r="B201" i="28"/>
  <c r="A201" i="28"/>
  <c r="B200" i="28"/>
  <c r="A200" i="28"/>
  <c r="B199" i="28"/>
  <c r="A199" i="28"/>
  <c r="B198" i="28"/>
  <c r="A198" i="28"/>
  <c r="B197" i="28"/>
  <c r="A197" i="28"/>
  <c r="B196" i="28"/>
  <c r="A196" i="28"/>
  <c r="B195" i="28"/>
  <c r="A195" i="28"/>
  <c r="B194" i="28"/>
  <c r="A194" i="28"/>
  <c r="B193" i="28"/>
  <c r="A193" i="28"/>
  <c r="B192" i="28"/>
  <c r="A192" i="28"/>
  <c r="B191" i="28"/>
  <c r="A191" i="28"/>
  <c r="B190" i="28"/>
  <c r="A190" i="28"/>
  <c r="B189" i="28"/>
  <c r="A189" i="28"/>
  <c r="B188" i="28"/>
  <c r="A188" i="28"/>
  <c r="B187" i="28"/>
  <c r="A187" i="28"/>
  <c r="B186" i="28"/>
  <c r="A186" i="28"/>
  <c r="B185" i="28"/>
  <c r="A185" i="28"/>
  <c r="B184" i="28"/>
  <c r="A184" i="28"/>
  <c r="B183" i="28"/>
  <c r="A183" i="28"/>
  <c r="B182" i="28"/>
  <c r="A182" i="28"/>
  <c r="B181" i="28"/>
  <c r="A181" i="28"/>
  <c r="B180" i="28"/>
  <c r="A180" i="28"/>
  <c r="B179" i="28"/>
  <c r="A179" i="28"/>
  <c r="B178" i="28"/>
  <c r="A178" i="28"/>
  <c r="B177" i="28"/>
  <c r="A177" i="28"/>
  <c r="B176" i="28"/>
  <c r="A176" i="28"/>
  <c r="B175" i="28"/>
  <c r="A175" i="28"/>
  <c r="B174" i="28"/>
  <c r="A174" i="28"/>
  <c r="B173" i="28"/>
  <c r="A173" i="28"/>
  <c r="B172" i="28"/>
  <c r="A172" i="28"/>
  <c r="B171" i="28"/>
  <c r="A171" i="28"/>
  <c r="B170" i="28"/>
  <c r="A170" i="28"/>
  <c r="B169" i="28"/>
  <c r="A169" i="28"/>
  <c r="B168" i="28"/>
  <c r="A168" i="28"/>
  <c r="B167" i="28"/>
  <c r="A167" i="28"/>
  <c r="B166" i="28"/>
  <c r="A166" i="28"/>
  <c r="B165" i="28"/>
  <c r="A165" i="28"/>
  <c r="B164" i="28"/>
  <c r="A164" i="28"/>
  <c r="B163" i="28"/>
  <c r="A163" i="28"/>
  <c r="B162" i="28"/>
  <c r="A162" i="28"/>
  <c r="B161" i="28"/>
  <c r="A161" i="28"/>
  <c r="B160" i="28"/>
  <c r="A160" i="28"/>
  <c r="B274" i="28"/>
  <c r="A274" i="28"/>
  <c r="B273" i="28"/>
  <c r="A273" i="28"/>
  <c r="B272" i="28"/>
  <c r="A272" i="28"/>
  <c r="B271" i="28"/>
  <c r="A271" i="28"/>
  <c r="B270" i="28"/>
  <c r="A270" i="28"/>
  <c r="B269" i="28"/>
  <c r="A269" i="28"/>
  <c r="B268" i="28"/>
  <c r="A268" i="28"/>
  <c r="B267" i="28"/>
  <c r="A267" i="28"/>
  <c r="B266" i="28"/>
  <c r="A266" i="28"/>
  <c r="B265" i="28"/>
  <c r="A265" i="28"/>
  <c r="B264" i="28"/>
  <c r="A264" i="28"/>
  <c r="B263" i="28"/>
  <c r="A263" i="28"/>
  <c r="B262" i="28"/>
  <c r="A262" i="28"/>
  <c r="B261" i="28"/>
  <c r="A261" i="28"/>
  <c r="B260" i="28"/>
  <c r="A260" i="28"/>
  <c r="B259" i="28"/>
  <c r="A259" i="28"/>
  <c r="B258" i="28"/>
  <c r="A258" i="28"/>
  <c r="B257" i="28"/>
  <c r="A257" i="28"/>
  <c r="B256" i="28"/>
  <c r="A256" i="28"/>
  <c r="B255" i="28"/>
  <c r="A255" i="28"/>
  <c r="B254" i="28"/>
  <c r="A254" i="28"/>
  <c r="B253" i="28"/>
  <c r="A253" i="28"/>
  <c r="B252" i="28"/>
  <c r="A252" i="28"/>
  <c r="B251" i="28"/>
  <c r="A251" i="28"/>
  <c r="B250" i="28"/>
  <c r="A250" i="28"/>
  <c r="B249" i="28"/>
  <c r="A249" i="28"/>
  <c r="B248" i="28"/>
  <c r="A248" i="28"/>
  <c r="B247" i="28"/>
  <c r="A247" i="28"/>
  <c r="B246" i="28"/>
  <c r="A246" i="28"/>
  <c r="B245" i="28"/>
  <c r="A245" i="28"/>
  <c r="B244" i="28"/>
  <c r="A244" i="28"/>
  <c r="B243" i="28"/>
  <c r="A243" i="28"/>
  <c r="B242" i="28"/>
  <c r="A242" i="28"/>
  <c r="B241" i="28"/>
  <c r="A241" i="28"/>
  <c r="B240" i="28"/>
  <c r="A240" i="28"/>
  <c r="B239" i="28"/>
  <c r="A239" i="28"/>
  <c r="B238" i="28"/>
  <c r="A238" i="28"/>
  <c r="B237" i="28"/>
  <c r="A237" i="28"/>
  <c r="B236" i="28"/>
  <c r="A236" i="28"/>
  <c r="B235" i="28"/>
  <c r="A235" i="28"/>
  <c r="B234" i="28"/>
  <c r="A234" i="28"/>
  <c r="B233" i="28"/>
  <c r="A233" i="28"/>
  <c r="B232" i="28"/>
  <c r="A232" i="28"/>
  <c r="B231" i="28"/>
  <c r="A231" i="28"/>
  <c r="B230" i="28"/>
  <c r="A230" i="28"/>
  <c r="B229" i="28"/>
  <c r="A229" i="28"/>
  <c r="B228" i="28"/>
  <c r="A228" i="28"/>
  <c r="B227" i="28"/>
  <c r="A227" i="28"/>
  <c r="B226" i="28"/>
  <c r="A226" i="28"/>
  <c r="B225" i="28"/>
  <c r="A225" i="28"/>
  <c r="B224" i="28"/>
  <c r="A224" i="28"/>
  <c r="B223" i="28"/>
  <c r="A223" i="28"/>
  <c r="B222" i="28"/>
  <c r="A222" i="28"/>
  <c r="B221" i="28"/>
  <c r="A221" i="28"/>
  <c r="B220" i="28"/>
  <c r="A220" i="28"/>
  <c r="B219" i="28"/>
  <c r="A219" i="28"/>
  <c r="B218" i="28"/>
  <c r="A218" i="28"/>
  <c r="V330" i="28"/>
  <c r="U330" i="28"/>
  <c r="T330" i="28"/>
  <c r="S330" i="28"/>
  <c r="C330" i="28" s="1"/>
  <c r="V329" i="28"/>
  <c r="U329" i="28"/>
  <c r="T329" i="28"/>
  <c r="S329" i="28"/>
  <c r="C329" i="28" s="1"/>
  <c r="V328" i="28"/>
  <c r="U328" i="28"/>
  <c r="T328" i="28"/>
  <c r="S328" i="28"/>
  <c r="C328" i="28" s="1"/>
  <c r="V327" i="28"/>
  <c r="U327" i="28"/>
  <c r="T327" i="28"/>
  <c r="S327" i="28"/>
  <c r="C327" i="28" s="1"/>
  <c r="V326" i="28"/>
  <c r="U326" i="28"/>
  <c r="T326" i="28"/>
  <c r="S326" i="28"/>
  <c r="C326" i="28" s="1"/>
  <c r="V325" i="28"/>
  <c r="U325" i="28"/>
  <c r="T325" i="28"/>
  <c r="S325" i="28"/>
  <c r="C325" i="28" s="1"/>
  <c r="V324" i="28"/>
  <c r="U324" i="28"/>
  <c r="T324" i="28"/>
  <c r="S324" i="28"/>
  <c r="C324" i="28" s="1"/>
  <c r="V323" i="28"/>
  <c r="U323" i="28"/>
  <c r="T323" i="28"/>
  <c r="S323" i="28"/>
  <c r="C323" i="28" s="1"/>
  <c r="V322" i="28"/>
  <c r="U322" i="28"/>
  <c r="T322" i="28"/>
  <c r="S322" i="28"/>
  <c r="C322" i="28" s="1"/>
  <c r="V321" i="28"/>
  <c r="U321" i="28"/>
  <c r="T321" i="28"/>
  <c r="S321" i="28"/>
  <c r="C321" i="28" s="1"/>
  <c r="V320" i="28"/>
  <c r="U320" i="28"/>
  <c r="T320" i="28"/>
  <c r="S320" i="28"/>
  <c r="C320" i="28" s="1"/>
  <c r="V319" i="28"/>
  <c r="U319" i="28"/>
  <c r="T319" i="28"/>
  <c r="S319" i="28"/>
  <c r="C319" i="28" s="1"/>
  <c r="V318" i="28"/>
  <c r="U318" i="28"/>
  <c r="T318" i="28"/>
  <c r="S318" i="28"/>
  <c r="C318" i="28" s="1"/>
  <c r="V317" i="28"/>
  <c r="U317" i="28"/>
  <c r="T317" i="28"/>
  <c r="S317" i="28"/>
  <c r="C317" i="28" s="1"/>
  <c r="V316" i="28"/>
  <c r="U316" i="28"/>
  <c r="T316" i="28"/>
  <c r="S316" i="28"/>
  <c r="C316" i="28" s="1"/>
  <c r="V315" i="28"/>
  <c r="U315" i="28"/>
  <c r="T315" i="28"/>
  <c r="S315" i="28"/>
  <c r="C315" i="28" s="1"/>
  <c r="V314" i="28"/>
  <c r="U314" i="28"/>
  <c r="T314" i="28"/>
  <c r="S314" i="28"/>
  <c r="C314" i="28" s="1"/>
  <c r="V313" i="28"/>
  <c r="U313" i="28"/>
  <c r="T313" i="28"/>
  <c r="S313" i="28"/>
  <c r="C313" i="28" s="1"/>
  <c r="V312" i="28"/>
  <c r="U312" i="28"/>
  <c r="T312" i="28"/>
  <c r="S312" i="28"/>
  <c r="C312" i="28" s="1"/>
  <c r="V311" i="28"/>
  <c r="U311" i="28"/>
  <c r="T311" i="28"/>
  <c r="S311" i="28"/>
  <c r="C311" i="28" s="1"/>
  <c r="V310" i="28"/>
  <c r="U310" i="28"/>
  <c r="T310" i="28"/>
  <c r="S310" i="28"/>
  <c r="C310" i="28" s="1"/>
  <c r="V309" i="28"/>
  <c r="U309" i="28"/>
  <c r="T309" i="28"/>
  <c r="S309" i="28"/>
  <c r="C309" i="28" s="1"/>
  <c r="V308" i="28"/>
  <c r="U308" i="28"/>
  <c r="T308" i="28"/>
  <c r="S308" i="28"/>
  <c r="C308" i="28" s="1"/>
  <c r="V307" i="28"/>
  <c r="U307" i="28"/>
  <c r="T307" i="28"/>
  <c r="S307" i="28"/>
  <c r="C307" i="28" s="1"/>
  <c r="V306" i="28"/>
  <c r="U306" i="28"/>
  <c r="T306" i="28"/>
  <c r="S306" i="28"/>
  <c r="C306" i="28" s="1"/>
  <c r="V305" i="28"/>
  <c r="U305" i="28"/>
  <c r="T305" i="28"/>
  <c r="S305" i="28"/>
  <c r="C305" i="28" s="1"/>
  <c r="V304" i="28"/>
  <c r="U304" i="28"/>
  <c r="T304" i="28"/>
  <c r="S304" i="28"/>
  <c r="C304" i="28" s="1"/>
  <c r="V303" i="28"/>
  <c r="U303" i="28"/>
  <c r="T303" i="28"/>
  <c r="S303" i="28"/>
  <c r="C303" i="28" s="1"/>
  <c r="V302" i="28"/>
  <c r="U302" i="28"/>
  <c r="T302" i="28"/>
  <c r="S302" i="28"/>
  <c r="C302" i="28" s="1"/>
  <c r="V301" i="28"/>
  <c r="U301" i="28"/>
  <c r="T301" i="28"/>
  <c r="S301" i="28"/>
  <c r="C301" i="28" s="1"/>
  <c r="V300" i="28"/>
  <c r="U300" i="28"/>
  <c r="T300" i="28"/>
  <c r="S300" i="28"/>
  <c r="C300" i="28" s="1"/>
  <c r="V299" i="28"/>
  <c r="U299" i="28"/>
  <c r="T299" i="28"/>
  <c r="S299" i="28"/>
  <c r="C299" i="28" s="1"/>
  <c r="V298" i="28"/>
  <c r="U298" i="28"/>
  <c r="T298" i="28"/>
  <c r="S298" i="28"/>
  <c r="C298" i="28" s="1"/>
  <c r="V297" i="28"/>
  <c r="U297" i="28"/>
  <c r="T297" i="28"/>
  <c r="S297" i="28"/>
  <c r="C297" i="28" s="1"/>
  <c r="V296" i="28"/>
  <c r="U296" i="28"/>
  <c r="T296" i="28"/>
  <c r="S296" i="28"/>
  <c r="C296" i="28" s="1"/>
  <c r="V295" i="28"/>
  <c r="U295" i="28"/>
  <c r="T295" i="28"/>
  <c r="S295" i="28"/>
  <c r="C295" i="28" s="1"/>
  <c r="V294" i="28"/>
  <c r="U294" i="28"/>
  <c r="T294" i="28"/>
  <c r="S294" i="28"/>
  <c r="C294" i="28" s="1"/>
  <c r="V293" i="28"/>
  <c r="U293" i="28"/>
  <c r="T293" i="28"/>
  <c r="S293" i="28"/>
  <c r="C293" i="28" s="1"/>
  <c r="V292" i="28"/>
  <c r="U292" i="28"/>
  <c r="T292" i="28"/>
  <c r="S292" i="28"/>
  <c r="C292" i="28" s="1"/>
  <c r="V291" i="28"/>
  <c r="U291" i="28"/>
  <c r="T291" i="28"/>
  <c r="S291" i="28"/>
  <c r="C291" i="28" s="1"/>
  <c r="V290" i="28"/>
  <c r="U290" i="28"/>
  <c r="T290" i="28"/>
  <c r="S290" i="28"/>
  <c r="C290" i="28" s="1"/>
  <c r="V289" i="28"/>
  <c r="U289" i="28"/>
  <c r="T289" i="28"/>
  <c r="S289" i="28"/>
  <c r="C289" i="28" s="1"/>
  <c r="V288" i="28"/>
  <c r="U288" i="28"/>
  <c r="T288" i="28"/>
  <c r="S288" i="28"/>
  <c r="C288" i="28" s="1"/>
  <c r="V287" i="28"/>
  <c r="U287" i="28"/>
  <c r="T287" i="28"/>
  <c r="S287" i="28"/>
  <c r="C287" i="28" s="1"/>
  <c r="V286" i="28"/>
  <c r="U286" i="28"/>
  <c r="T286" i="28"/>
  <c r="S286" i="28"/>
  <c r="C286" i="28" s="1"/>
  <c r="V285" i="28"/>
  <c r="U285" i="28"/>
  <c r="T285" i="28"/>
  <c r="S285" i="28"/>
  <c r="C285" i="28" s="1"/>
  <c r="V284" i="28"/>
  <c r="U284" i="28"/>
  <c r="T284" i="28"/>
  <c r="S284" i="28"/>
  <c r="C284" i="28" s="1"/>
  <c r="V283" i="28"/>
  <c r="U283" i="28"/>
  <c r="T283" i="28"/>
  <c r="S283" i="28"/>
  <c r="C283" i="28" s="1"/>
  <c r="V282" i="28"/>
  <c r="U282" i="28"/>
  <c r="T282" i="28"/>
  <c r="S282" i="28"/>
  <c r="C282" i="28" s="1"/>
  <c r="V281" i="28"/>
  <c r="U281" i="28"/>
  <c r="T281" i="28"/>
  <c r="S281" i="28"/>
  <c r="C281" i="28" s="1"/>
  <c r="V280" i="28"/>
  <c r="U280" i="28"/>
  <c r="T280" i="28"/>
  <c r="S280" i="28"/>
  <c r="C280" i="28" s="1"/>
  <c r="V279" i="28"/>
  <c r="U279" i="28"/>
  <c r="T279" i="28"/>
  <c r="S279" i="28"/>
  <c r="C279" i="28" s="1"/>
  <c r="V278" i="28"/>
  <c r="U278" i="28"/>
  <c r="T278" i="28"/>
  <c r="S278" i="28"/>
  <c r="C278" i="28" s="1"/>
  <c r="V277" i="28"/>
  <c r="U277" i="28"/>
  <c r="T277" i="28"/>
  <c r="S277" i="28"/>
  <c r="C277" i="28" s="1"/>
  <c r="V276" i="28"/>
  <c r="U276" i="28"/>
  <c r="T276" i="28"/>
  <c r="S276" i="28"/>
  <c r="C276" i="28" s="1"/>
  <c r="V275" i="28"/>
  <c r="U275" i="28"/>
  <c r="T275" i="28"/>
  <c r="S275" i="28"/>
  <c r="C275" i="28" s="1"/>
  <c r="V129" i="28"/>
  <c r="U129" i="28"/>
  <c r="T129" i="28"/>
  <c r="S129" i="28"/>
  <c r="C129" i="28" s="1"/>
  <c r="V128" i="28"/>
  <c r="U128" i="28"/>
  <c r="T128" i="28"/>
  <c r="S128" i="28"/>
  <c r="C128" i="28" s="1"/>
  <c r="U127" i="28"/>
  <c r="T127" i="28"/>
  <c r="V127" i="28" s="1"/>
  <c r="S127" i="28"/>
  <c r="C127" i="28" s="1"/>
  <c r="V126" i="28"/>
  <c r="U126" i="28"/>
  <c r="T126" i="28"/>
  <c r="S126" i="28"/>
  <c r="C126" i="28" s="1"/>
  <c r="U125" i="28"/>
  <c r="T125" i="28"/>
  <c r="V125" i="28" s="1"/>
  <c r="S125" i="28"/>
  <c r="C125" i="28" s="1"/>
  <c r="V124" i="28"/>
  <c r="U124" i="28"/>
  <c r="T124" i="28"/>
  <c r="S124" i="28"/>
  <c r="C124" i="28" s="1"/>
  <c r="V123" i="28"/>
  <c r="U123" i="28"/>
  <c r="T123" i="28"/>
  <c r="S123" i="28"/>
  <c r="C123" i="28" s="1"/>
  <c r="U122" i="28"/>
  <c r="T122" i="28"/>
  <c r="V122" i="28" s="1"/>
  <c r="S122" i="28"/>
  <c r="C122" i="28" s="1"/>
  <c r="V159" i="28"/>
  <c r="U159" i="28"/>
  <c r="T159" i="28"/>
  <c r="S159" i="28"/>
  <c r="C159" i="28" s="1"/>
  <c r="V158" i="28"/>
  <c r="U158" i="28"/>
  <c r="T158" i="28"/>
  <c r="S158" i="28"/>
  <c r="C158" i="28" s="1"/>
  <c r="V157" i="28"/>
  <c r="U157" i="28"/>
  <c r="T157" i="28"/>
  <c r="S157" i="28"/>
  <c r="C157" i="28" s="1"/>
  <c r="U156" i="28"/>
  <c r="T156" i="28"/>
  <c r="V156" i="28" s="1"/>
  <c r="S156" i="28"/>
  <c r="C156" i="28" s="1"/>
  <c r="V155" i="28"/>
  <c r="U155" i="28"/>
  <c r="T155" i="28"/>
  <c r="S155" i="28"/>
  <c r="C155" i="28" s="1"/>
  <c r="V154" i="28"/>
  <c r="U154" i="28"/>
  <c r="T154" i="28"/>
  <c r="S154" i="28"/>
  <c r="C154" i="28" s="1"/>
  <c r="U153" i="28"/>
  <c r="T153" i="28"/>
  <c r="V153" i="28" s="1"/>
  <c r="S153" i="28"/>
  <c r="C153" i="28" s="1"/>
  <c r="V152" i="28"/>
  <c r="U152" i="28"/>
  <c r="T152" i="28"/>
  <c r="S152" i="28"/>
  <c r="C152" i="28" s="1"/>
  <c r="V151" i="28"/>
  <c r="U151" i="28"/>
  <c r="T151" i="28"/>
  <c r="S151" i="28"/>
  <c r="C151" i="28" s="1"/>
  <c r="U150" i="28"/>
  <c r="T150" i="28"/>
  <c r="V150" i="28" s="1"/>
  <c r="S150" i="28"/>
  <c r="C150" i="28" s="1"/>
  <c r="V149" i="28"/>
  <c r="U149" i="28"/>
  <c r="T149" i="28"/>
  <c r="S149" i="28"/>
  <c r="C149" i="28" s="1"/>
  <c r="V148" i="28"/>
  <c r="U148" i="28"/>
  <c r="T148" i="28"/>
  <c r="S148" i="28"/>
  <c r="C148" i="28" s="1"/>
  <c r="U147" i="28"/>
  <c r="T147" i="28"/>
  <c r="V147" i="28" s="1"/>
  <c r="S147" i="28"/>
  <c r="C147" i="28" s="1"/>
  <c r="V146" i="28"/>
  <c r="U146" i="28"/>
  <c r="T146" i="28"/>
  <c r="S146" i="28"/>
  <c r="C146" i="28" s="1"/>
  <c r="U145" i="28"/>
  <c r="T145" i="28"/>
  <c r="V145" i="28" s="1"/>
  <c r="S145" i="28"/>
  <c r="C145" i="28" s="1"/>
  <c r="V144" i="28"/>
  <c r="U144" i="28"/>
  <c r="T144" i="28"/>
  <c r="S144" i="28"/>
  <c r="C144" i="28" s="1"/>
  <c r="U143" i="28"/>
  <c r="T143" i="28"/>
  <c r="V143" i="28" s="1"/>
  <c r="S143" i="28"/>
  <c r="C143" i="28" s="1"/>
  <c r="V142" i="28"/>
  <c r="U142" i="28"/>
  <c r="T142" i="28"/>
  <c r="S142" i="28"/>
  <c r="C142" i="28" s="1"/>
  <c r="U141" i="28"/>
  <c r="T141" i="28"/>
  <c r="V141" i="28" s="1"/>
  <c r="S141" i="28"/>
  <c r="C141" i="28" s="1"/>
  <c r="V140" i="28"/>
  <c r="U140" i="28"/>
  <c r="T140" i="28"/>
  <c r="S140" i="28"/>
  <c r="C140" i="28" s="1"/>
  <c r="V139" i="28"/>
  <c r="U139" i="28"/>
  <c r="T139" i="28"/>
  <c r="S139" i="28"/>
  <c r="C139" i="28" s="1"/>
  <c r="U138" i="28"/>
  <c r="T138" i="28"/>
  <c r="V138" i="28" s="1"/>
  <c r="S138" i="28"/>
  <c r="C138" i="28" s="1"/>
  <c r="V137" i="28"/>
  <c r="U137" i="28"/>
  <c r="T137" i="28"/>
  <c r="S137" i="28"/>
  <c r="C137" i="28" s="1"/>
  <c r="U136" i="28"/>
  <c r="T136" i="28"/>
  <c r="V136" i="28" s="1"/>
  <c r="S136" i="28"/>
  <c r="C136" i="28" s="1"/>
  <c r="V135" i="28"/>
  <c r="U135" i="28"/>
  <c r="T135" i="28"/>
  <c r="S135" i="28"/>
  <c r="C135" i="28" s="1"/>
  <c r="U134" i="28"/>
  <c r="T134" i="28"/>
  <c r="V134" i="28" s="1"/>
  <c r="S134" i="28"/>
  <c r="C134" i="28" s="1"/>
  <c r="V133" i="28"/>
  <c r="U133" i="28"/>
  <c r="T133" i="28"/>
  <c r="S133" i="28"/>
  <c r="C133" i="28" s="1"/>
  <c r="U132" i="28"/>
  <c r="T132" i="28"/>
  <c r="V132" i="28" s="1"/>
  <c r="S132" i="28"/>
  <c r="C132" i="28" s="1"/>
  <c r="V131" i="28"/>
  <c r="U131" i="28"/>
  <c r="T131" i="28"/>
  <c r="S131" i="28"/>
  <c r="C131" i="28" s="1"/>
  <c r="U130" i="28"/>
  <c r="T130" i="28"/>
  <c r="V130" i="28" s="1"/>
  <c r="S130" i="28"/>
  <c r="C130" i="28" s="1"/>
  <c r="V206" i="28"/>
  <c r="U206" i="28"/>
  <c r="T206" i="28"/>
  <c r="S206" i="28"/>
  <c r="C206" i="28" s="1"/>
  <c r="V205" i="28"/>
  <c r="U205" i="28"/>
  <c r="T205" i="28"/>
  <c r="S205" i="28"/>
  <c r="C205" i="28" s="1"/>
  <c r="V204" i="28"/>
  <c r="U204" i="28"/>
  <c r="T204" i="28"/>
  <c r="S204" i="28"/>
  <c r="C204" i="28" s="1"/>
  <c r="V203" i="28"/>
  <c r="U203" i="28"/>
  <c r="T203" i="28"/>
  <c r="S203" i="28"/>
  <c r="C203" i="28" s="1"/>
  <c r="U202" i="28"/>
  <c r="T202" i="28"/>
  <c r="V202" i="28" s="1"/>
  <c r="S202" i="28"/>
  <c r="C202" i="28" s="1"/>
  <c r="V201" i="28"/>
  <c r="U201" i="28"/>
  <c r="T201" i="28"/>
  <c r="S201" i="28"/>
  <c r="C201" i="28" s="1"/>
  <c r="V200" i="28"/>
  <c r="U200" i="28"/>
  <c r="T200" i="28"/>
  <c r="S200" i="28"/>
  <c r="C200" i="28" s="1"/>
  <c r="V199" i="28"/>
  <c r="U199" i="28"/>
  <c r="T199" i="28"/>
  <c r="S199" i="28"/>
  <c r="C199" i="28" s="1"/>
  <c r="U198" i="28"/>
  <c r="T198" i="28"/>
  <c r="V198" i="28" s="1"/>
  <c r="S198" i="28"/>
  <c r="C198" i="28" s="1"/>
  <c r="V197" i="28"/>
  <c r="U197" i="28"/>
  <c r="T197" i="28"/>
  <c r="S197" i="28"/>
  <c r="C197" i="28" s="1"/>
  <c r="V196" i="28"/>
  <c r="U196" i="28"/>
  <c r="T196" i="28"/>
  <c r="S196" i="28"/>
  <c r="C196" i="28" s="1"/>
  <c r="V195" i="28"/>
  <c r="U195" i="28"/>
  <c r="T195" i="28"/>
  <c r="S195" i="28"/>
  <c r="C195" i="28" s="1"/>
  <c r="V194" i="28"/>
  <c r="U194" i="28"/>
  <c r="T194" i="28"/>
  <c r="S194" i="28"/>
  <c r="C194" i="28" s="1"/>
  <c r="U193" i="28"/>
  <c r="T193" i="28"/>
  <c r="V193" i="28" s="1"/>
  <c r="S193" i="28"/>
  <c r="C193" i="28" s="1"/>
  <c r="V192" i="28"/>
  <c r="U192" i="28"/>
  <c r="T192" i="28"/>
  <c r="S192" i="28"/>
  <c r="C192" i="28" s="1"/>
  <c r="V191" i="28"/>
  <c r="U191" i="28"/>
  <c r="T191" i="28"/>
  <c r="S191" i="28"/>
  <c r="C191" i="28" s="1"/>
  <c r="V190" i="28"/>
  <c r="U190" i="28"/>
  <c r="T190" i="28"/>
  <c r="S190" i="28"/>
  <c r="C190" i="28" s="1"/>
  <c r="V189" i="28"/>
  <c r="U189" i="28"/>
  <c r="T189" i="28"/>
  <c r="S189" i="28"/>
  <c r="C189" i="28" s="1"/>
  <c r="U188" i="28"/>
  <c r="T188" i="28"/>
  <c r="V188" i="28" s="1"/>
  <c r="S188" i="28"/>
  <c r="C188" i="28" s="1"/>
  <c r="V187" i="28"/>
  <c r="U187" i="28"/>
  <c r="T187" i="28"/>
  <c r="S187" i="28"/>
  <c r="C187" i="28" s="1"/>
  <c r="V186" i="28"/>
  <c r="U186" i="28"/>
  <c r="T186" i="28"/>
  <c r="S186" i="28"/>
  <c r="C186" i="28" s="1"/>
  <c r="U185" i="28"/>
  <c r="T185" i="28"/>
  <c r="V185" i="28" s="1"/>
  <c r="S185" i="28"/>
  <c r="C185" i="28" s="1"/>
  <c r="V184" i="28"/>
  <c r="U184" i="28"/>
  <c r="T184" i="28"/>
  <c r="S184" i="28"/>
  <c r="C184" i="28" s="1"/>
  <c r="U183" i="28"/>
  <c r="T183" i="28"/>
  <c r="V183" i="28" s="1"/>
  <c r="S183" i="28"/>
  <c r="C183" i="28" s="1"/>
  <c r="V182" i="28"/>
  <c r="U182" i="28"/>
  <c r="T182" i="28"/>
  <c r="S182" i="28"/>
  <c r="C182" i="28" s="1"/>
  <c r="V181" i="28"/>
  <c r="U181" i="28"/>
  <c r="T181" i="28"/>
  <c r="S181" i="28"/>
  <c r="C181" i="28" s="1"/>
  <c r="U180" i="28"/>
  <c r="T180" i="28"/>
  <c r="V180" i="28" s="1"/>
  <c r="S180" i="28"/>
  <c r="C180" i="28" s="1"/>
  <c r="V179" i="28"/>
  <c r="U179" i="28"/>
  <c r="T179" i="28"/>
  <c r="S179" i="28"/>
  <c r="C179" i="28" s="1"/>
  <c r="U178" i="28"/>
  <c r="T178" i="28"/>
  <c r="V178" i="28" s="1"/>
  <c r="S178" i="28"/>
  <c r="C178" i="28" s="1"/>
  <c r="V177" i="28"/>
  <c r="U177" i="28"/>
  <c r="T177" i="28"/>
  <c r="S177" i="28"/>
  <c r="C177" i="28" s="1"/>
  <c r="V176" i="28"/>
  <c r="U176" i="28"/>
  <c r="T176" i="28"/>
  <c r="S176" i="28"/>
  <c r="C176" i="28" s="1"/>
  <c r="U175" i="28"/>
  <c r="T175" i="28"/>
  <c r="V175" i="28" s="1"/>
  <c r="S175" i="28"/>
  <c r="C175" i="28" s="1"/>
  <c r="V174" i="28"/>
  <c r="U174" i="28"/>
  <c r="T174" i="28"/>
  <c r="S174" i="28"/>
  <c r="C174" i="28" s="1"/>
  <c r="V173" i="28"/>
  <c r="U173" i="28"/>
  <c r="T173" i="28"/>
  <c r="S173" i="28"/>
  <c r="C173" i="28" s="1"/>
  <c r="U172" i="28"/>
  <c r="T172" i="28"/>
  <c r="V172" i="28" s="1"/>
  <c r="S172" i="28"/>
  <c r="C172" i="28" s="1"/>
  <c r="V171" i="28"/>
  <c r="U171" i="28"/>
  <c r="T171" i="28"/>
  <c r="S171" i="28"/>
  <c r="C171" i="28" s="1"/>
  <c r="U170" i="28"/>
  <c r="T170" i="28"/>
  <c r="V170" i="28" s="1"/>
  <c r="S170" i="28"/>
  <c r="C170" i="28" s="1"/>
  <c r="V169" i="28"/>
  <c r="U169" i="28"/>
  <c r="T169" i="28"/>
  <c r="S169" i="28"/>
  <c r="C169" i="28" s="1"/>
  <c r="U168" i="28"/>
  <c r="T168" i="28"/>
  <c r="V168" i="28" s="1"/>
  <c r="S168" i="28"/>
  <c r="C168" i="28" s="1"/>
  <c r="V167" i="28"/>
  <c r="U167" i="28"/>
  <c r="T167" i="28"/>
  <c r="S167" i="28"/>
  <c r="C167" i="28" s="1"/>
  <c r="U166" i="28"/>
  <c r="T166" i="28"/>
  <c r="V166" i="28" s="1"/>
  <c r="S166" i="28"/>
  <c r="C166" i="28" s="1"/>
  <c r="V165" i="28"/>
  <c r="U165" i="28"/>
  <c r="T165" i="28"/>
  <c r="S165" i="28"/>
  <c r="C165" i="28" s="1"/>
  <c r="U164" i="28"/>
  <c r="T164" i="28"/>
  <c r="V164" i="28" s="1"/>
  <c r="S164" i="28"/>
  <c r="C164" i="28" s="1"/>
  <c r="V163" i="28"/>
  <c r="U163" i="28"/>
  <c r="T163" i="28"/>
  <c r="S163" i="28"/>
  <c r="C163" i="28" s="1"/>
  <c r="U162" i="28"/>
  <c r="T162" i="28"/>
  <c r="V162" i="28" s="1"/>
  <c r="S162" i="28"/>
  <c r="C162" i="28" s="1"/>
  <c r="V161" i="28"/>
  <c r="U161" i="28"/>
  <c r="T161" i="28"/>
  <c r="S161" i="28"/>
  <c r="C161" i="28" s="1"/>
  <c r="U160" i="28"/>
  <c r="T160" i="28"/>
  <c r="V160" i="28" s="1"/>
  <c r="S160" i="28"/>
  <c r="C160" i="28" s="1"/>
  <c r="V274" i="28"/>
  <c r="U274" i="28"/>
  <c r="T274" i="28"/>
  <c r="S274" i="28"/>
  <c r="C274" i="28" s="1"/>
  <c r="V273" i="28"/>
  <c r="U273" i="28"/>
  <c r="T273" i="28"/>
  <c r="S273" i="28"/>
  <c r="C273" i="28" s="1"/>
  <c r="V272" i="28"/>
  <c r="U272" i="28"/>
  <c r="T272" i="28"/>
  <c r="S272" i="28"/>
  <c r="C272" i="28" s="1"/>
  <c r="V271" i="28"/>
  <c r="U271" i="28"/>
  <c r="T271" i="28"/>
  <c r="S271" i="28"/>
  <c r="C271" i="28" s="1"/>
  <c r="V270" i="28"/>
  <c r="U270" i="28"/>
  <c r="T270" i="28"/>
  <c r="S270" i="28"/>
  <c r="C270" i="28" s="1"/>
  <c r="V269" i="28"/>
  <c r="U269" i="28"/>
  <c r="T269" i="28"/>
  <c r="S269" i="28"/>
  <c r="C269" i="28" s="1"/>
  <c r="U268" i="28"/>
  <c r="T268" i="28"/>
  <c r="V268" i="28" s="1"/>
  <c r="S268" i="28"/>
  <c r="C268" i="28" s="1"/>
  <c r="V267" i="28"/>
  <c r="U267" i="28"/>
  <c r="T267" i="28"/>
  <c r="S267" i="28"/>
  <c r="C267" i="28" s="1"/>
  <c r="V266" i="28"/>
  <c r="U266" i="28"/>
  <c r="T266" i="28"/>
  <c r="S266" i="28"/>
  <c r="C266" i="28" s="1"/>
  <c r="V265" i="28"/>
  <c r="U265" i="28"/>
  <c r="T265" i="28"/>
  <c r="S265" i="28"/>
  <c r="C265" i="28" s="1"/>
  <c r="V264" i="28"/>
  <c r="U264" i="28"/>
  <c r="T264" i="28"/>
  <c r="S264" i="28"/>
  <c r="C264" i="28" s="1"/>
  <c r="V263" i="28"/>
  <c r="U263" i="28"/>
  <c r="T263" i="28"/>
  <c r="S263" i="28"/>
  <c r="C263" i="28" s="1"/>
  <c r="U262" i="28"/>
  <c r="T262" i="28"/>
  <c r="V262" i="28" s="1"/>
  <c r="S262" i="28"/>
  <c r="C262" i="28" s="1"/>
  <c r="V261" i="28"/>
  <c r="U261" i="28"/>
  <c r="T261" i="28"/>
  <c r="S261" i="28"/>
  <c r="C261" i="28" s="1"/>
  <c r="V260" i="28"/>
  <c r="U260" i="28"/>
  <c r="T260" i="28"/>
  <c r="S260" i="28"/>
  <c r="C260" i="28" s="1"/>
  <c r="V259" i="28"/>
  <c r="U259" i="28"/>
  <c r="T259" i="28"/>
  <c r="S259" i="28"/>
  <c r="C259" i="28" s="1"/>
  <c r="V258" i="28"/>
  <c r="U258" i="28"/>
  <c r="T258" i="28"/>
  <c r="S258" i="28"/>
  <c r="C258" i="28" s="1"/>
  <c r="V257" i="28"/>
  <c r="U257" i="28"/>
  <c r="T257" i="28"/>
  <c r="S257" i="28"/>
  <c r="C257" i="28" s="1"/>
  <c r="U256" i="28"/>
  <c r="T256" i="28"/>
  <c r="V256" i="28" s="1"/>
  <c r="S256" i="28"/>
  <c r="C256" i="28" s="1"/>
  <c r="V255" i="28"/>
  <c r="U255" i="28"/>
  <c r="T255" i="28"/>
  <c r="S255" i="28"/>
  <c r="C255" i="28" s="1"/>
  <c r="V254" i="28"/>
  <c r="U254" i="28"/>
  <c r="T254" i="28"/>
  <c r="S254" i="28"/>
  <c r="C254" i="28" s="1"/>
  <c r="V253" i="28"/>
  <c r="U253" i="28"/>
  <c r="T253" i="28"/>
  <c r="S253" i="28"/>
  <c r="C253" i="28" s="1"/>
  <c r="V252" i="28"/>
  <c r="U252" i="28"/>
  <c r="T252" i="28"/>
  <c r="S252" i="28"/>
  <c r="C252" i="28" s="1"/>
  <c r="V251" i="28"/>
  <c r="U251" i="28"/>
  <c r="T251" i="28"/>
  <c r="S251" i="28"/>
  <c r="C251" i="28" s="1"/>
  <c r="U250" i="28"/>
  <c r="T250" i="28"/>
  <c r="V250" i="28" s="1"/>
  <c r="S250" i="28"/>
  <c r="C250" i="28" s="1"/>
  <c r="V249" i="28"/>
  <c r="U249" i="28"/>
  <c r="T249" i="28"/>
  <c r="S249" i="28"/>
  <c r="C249" i="28" s="1"/>
  <c r="V248" i="28"/>
  <c r="U248" i="28"/>
  <c r="T248" i="28"/>
  <c r="S248" i="28"/>
  <c r="C248" i="28" s="1"/>
  <c r="U247" i="28"/>
  <c r="T247" i="28"/>
  <c r="V247" i="28" s="1"/>
  <c r="S247" i="28"/>
  <c r="C247" i="28" s="1"/>
  <c r="V246" i="28"/>
  <c r="U246" i="28"/>
  <c r="T246" i="28"/>
  <c r="S246" i="28"/>
  <c r="C246" i="28" s="1"/>
  <c r="U245" i="28"/>
  <c r="T245" i="28"/>
  <c r="V245" i="28" s="1"/>
  <c r="S245" i="28"/>
  <c r="C245" i="28" s="1"/>
  <c r="V244" i="28"/>
  <c r="U244" i="28"/>
  <c r="T244" i="28"/>
  <c r="S244" i="28"/>
  <c r="C244" i="28" s="1"/>
  <c r="U243" i="28"/>
  <c r="T243" i="28"/>
  <c r="V243" i="28" s="1"/>
  <c r="S243" i="28"/>
  <c r="C243" i="28" s="1"/>
  <c r="V242" i="28"/>
  <c r="U242" i="28"/>
  <c r="T242" i="28"/>
  <c r="S242" i="28"/>
  <c r="C242" i="28" s="1"/>
  <c r="U241" i="28"/>
  <c r="T241" i="28"/>
  <c r="V241" i="28" s="1"/>
  <c r="S241" i="28"/>
  <c r="C241" i="28" s="1"/>
  <c r="V240" i="28"/>
  <c r="U240" i="28"/>
  <c r="T240" i="28"/>
  <c r="S240" i="28"/>
  <c r="C240" i="28" s="1"/>
  <c r="V239" i="28"/>
  <c r="U239" i="28"/>
  <c r="T239" i="28"/>
  <c r="S239" i="28"/>
  <c r="C239" i="28" s="1"/>
  <c r="V238" i="28"/>
  <c r="U238" i="28"/>
  <c r="T238" i="28"/>
  <c r="S238" i="28"/>
  <c r="C238" i="28" s="1"/>
  <c r="V237" i="28"/>
  <c r="U237" i="28"/>
  <c r="T237" i="28"/>
  <c r="S237" i="28"/>
  <c r="C237" i="28" s="1"/>
  <c r="V236" i="28"/>
  <c r="U236" i="28"/>
  <c r="T236" i="28"/>
  <c r="S236" i="28"/>
  <c r="C236" i="28" s="1"/>
  <c r="U235" i="28"/>
  <c r="T235" i="28"/>
  <c r="V235" i="28" s="1"/>
  <c r="S235" i="28"/>
  <c r="C235" i="28" s="1"/>
  <c r="V234" i="28"/>
  <c r="U234" i="28"/>
  <c r="T234" i="28"/>
  <c r="S234" i="28"/>
  <c r="C234" i="28" s="1"/>
  <c r="V233" i="28"/>
  <c r="U233" i="28"/>
  <c r="T233" i="28"/>
  <c r="S233" i="28"/>
  <c r="C233" i="28" s="1"/>
  <c r="V232" i="28"/>
  <c r="U232" i="28"/>
  <c r="T232" i="28"/>
  <c r="S232" i="28"/>
  <c r="C232" i="28" s="1"/>
  <c r="U231" i="28"/>
  <c r="T231" i="28"/>
  <c r="V231" i="28" s="1"/>
  <c r="S231" i="28"/>
  <c r="C231" i="28" s="1"/>
  <c r="V230" i="28"/>
  <c r="U230" i="28"/>
  <c r="T230" i="28"/>
  <c r="S230" i="28"/>
  <c r="C230" i="28" s="1"/>
  <c r="V229" i="28"/>
  <c r="U229" i="28"/>
  <c r="T229" i="28"/>
  <c r="S229" i="28"/>
  <c r="C229" i="28" s="1"/>
  <c r="V228" i="28"/>
  <c r="U228" i="28"/>
  <c r="T228" i="28"/>
  <c r="S228" i="28"/>
  <c r="C228" i="28" s="1"/>
  <c r="V227" i="28"/>
  <c r="U227" i="28"/>
  <c r="T227" i="28"/>
  <c r="S227" i="28"/>
  <c r="C227" i="28" s="1"/>
  <c r="U226" i="28"/>
  <c r="T226" i="28"/>
  <c r="V226" i="28" s="1"/>
  <c r="S226" i="28"/>
  <c r="C226" i="28" s="1"/>
  <c r="V225" i="28"/>
  <c r="U225" i="28"/>
  <c r="T225" i="28"/>
  <c r="S225" i="28"/>
  <c r="C225" i="28" s="1"/>
  <c r="V224" i="28"/>
  <c r="U224" i="28"/>
  <c r="T224" i="28"/>
  <c r="S224" i="28"/>
  <c r="C224" i="28" s="1"/>
  <c r="U223" i="28"/>
  <c r="T223" i="28"/>
  <c r="V223" i="28" s="1"/>
  <c r="S223" i="28"/>
  <c r="C223" i="28" s="1"/>
  <c r="V222" i="28"/>
  <c r="U222" i="28"/>
  <c r="T222" i="28"/>
  <c r="S222" i="28"/>
  <c r="C222" i="28" s="1"/>
  <c r="V221" i="28"/>
  <c r="U221" i="28"/>
  <c r="T221" i="28"/>
  <c r="S221" i="28"/>
  <c r="C221" i="28" s="1"/>
  <c r="V220" i="28"/>
  <c r="U220" i="28"/>
  <c r="T220" i="28"/>
  <c r="S220" i="28"/>
  <c r="C220" i="28" s="1"/>
  <c r="V219" i="28"/>
  <c r="U219" i="28"/>
  <c r="T219" i="28"/>
  <c r="S219" i="28"/>
  <c r="C219" i="28" s="1"/>
  <c r="U218" i="28"/>
  <c r="T218" i="28"/>
  <c r="V218" i="28" s="1"/>
  <c r="S218" i="28"/>
  <c r="C218" i="28" s="1"/>
  <c r="O330" i="28"/>
  <c r="O329" i="28"/>
  <c r="O328" i="28"/>
  <c r="O327" i="28"/>
  <c r="O326" i="28"/>
  <c r="O325" i="28"/>
  <c r="O324" i="28"/>
  <c r="O323" i="28"/>
  <c r="O322" i="28"/>
  <c r="O321" i="28"/>
  <c r="O320" i="28"/>
  <c r="O319" i="28"/>
  <c r="O318" i="28"/>
  <c r="O317" i="28"/>
  <c r="O316" i="28"/>
  <c r="O315" i="28"/>
  <c r="O314" i="28"/>
  <c r="O313" i="28"/>
  <c r="O312" i="28"/>
  <c r="O311" i="28"/>
  <c r="O310" i="28"/>
  <c r="O309" i="28"/>
  <c r="O308" i="28"/>
  <c r="O307" i="28"/>
  <c r="O306" i="28"/>
  <c r="O305" i="28"/>
  <c r="O304" i="28"/>
  <c r="O303" i="28"/>
  <c r="O302" i="28"/>
  <c r="O301" i="28"/>
  <c r="O300" i="28"/>
  <c r="O299" i="28"/>
  <c r="O298" i="28"/>
  <c r="O297" i="28"/>
  <c r="O296" i="28"/>
  <c r="O295" i="28"/>
  <c r="O294" i="28"/>
  <c r="O293" i="28"/>
  <c r="O292" i="28"/>
  <c r="O291" i="28"/>
  <c r="O290" i="28"/>
  <c r="O289" i="28"/>
  <c r="O288" i="28"/>
  <c r="O287" i="28"/>
  <c r="O286" i="28"/>
  <c r="O285" i="28"/>
  <c r="O284" i="28"/>
  <c r="O283" i="28"/>
  <c r="O282" i="28"/>
  <c r="O281" i="28"/>
  <c r="O280" i="28"/>
  <c r="O279" i="28"/>
  <c r="O278" i="28"/>
  <c r="O277" i="28"/>
  <c r="O276" i="28"/>
  <c r="O275" i="28"/>
  <c r="O129" i="28"/>
  <c r="O128" i="28"/>
  <c r="O127" i="28"/>
  <c r="O126" i="28"/>
  <c r="O125" i="28"/>
  <c r="O124" i="28"/>
  <c r="O123" i="28"/>
  <c r="O122" i="28"/>
  <c r="O159" i="28"/>
  <c r="O158" i="28"/>
  <c r="O157" i="28"/>
  <c r="O156" i="28"/>
  <c r="O155" i="28"/>
  <c r="O154" i="28"/>
  <c r="O153" i="28"/>
  <c r="O152" i="28"/>
  <c r="O151" i="28"/>
  <c r="O150" i="28"/>
  <c r="O149" i="28"/>
  <c r="O148" i="28"/>
  <c r="O147" i="28"/>
  <c r="O146" i="28"/>
  <c r="O145" i="28"/>
  <c r="O144" i="28"/>
  <c r="O143" i="28"/>
  <c r="O142" i="28"/>
  <c r="O141" i="28"/>
  <c r="O140" i="28"/>
  <c r="O139" i="28"/>
  <c r="O138" i="28"/>
  <c r="O137" i="28"/>
  <c r="O136" i="28"/>
  <c r="O135" i="28"/>
  <c r="O134" i="28"/>
  <c r="O133" i="28"/>
  <c r="O132" i="28"/>
  <c r="O131" i="28"/>
  <c r="O130" i="28"/>
  <c r="O206" i="28"/>
  <c r="O205" i="28"/>
  <c r="O204" i="28"/>
  <c r="O203" i="28"/>
  <c r="O202" i="28"/>
  <c r="O201" i="28"/>
  <c r="O200" i="28"/>
  <c r="O199" i="28"/>
  <c r="O198" i="28"/>
  <c r="O197" i="28"/>
  <c r="O196" i="28"/>
  <c r="O195" i="28"/>
  <c r="O194" i="28"/>
  <c r="O193" i="28"/>
  <c r="O192" i="28"/>
  <c r="O191" i="28"/>
  <c r="O190" i="28"/>
  <c r="O189" i="28"/>
  <c r="O188" i="28"/>
  <c r="O187" i="28"/>
  <c r="O186" i="28"/>
  <c r="O185" i="28"/>
  <c r="O184" i="28"/>
  <c r="O183" i="28"/>
  <c r="O182" i="28"/>
  <c r="O181" i="28"/>
  <c r="O180" i="28"/>
  <c r="O179" i="28"/>
  <c r="O178" i="28"/>
  <c r="O177" i="28"/>
  <c r="O176" i="28"/>
  <c r="O175" i="28"/>
  <c r="O174" i="28"/>
  <c r="O173" i="28"/>
  <c r="O172" i="28"/>
  <c r="O171" i="28"/>
  <c r="O170" i="28"/>
  <c r="O169" i="28"/>
  <c r="O168" i="28"/>
  <c r="O167" i="28"/>
  <c r="O166" i="28"/>
  <c r="O165" i="28"/>
  <c r="O164" i="28"/>
  <c r="O163" i="28"/>
  <c r="O162" i="28"/>
  <c r="O161" i="28"/>
  <c r="O160" i="28"/>
  <c r="O274" i="28"/>
  <c r="O273" i="28"/>
  <c r="O272" i="28"/>
  <c r="O271" i="28"/>
  <c r="O270" i="28"/>
  <c r="O269" i="28"/>
  <c r="O268" i="28"/>
  <c r="O267" i="28"/>
  <c r="O266" i="28"/>
  <c r="O265" i="28"/>
  <c r="O264" i="28"/>
  <c r="O263" i="28"/>
  <c r="O262" i="28"/>
  <c r="O261" i="28"/>
  <c r="O260" i="28"/>
  <c r="O259" i="28"/>
  <c r="O258" i="28"/>
  <c r="O257" i="28"/>
  <c r="O256" i="28"/>
  <c r="O255" i="28"/>
  <c r="O254" i="28"/>
  <c r="O253" i="28"/>
  <c r="O252" i="28"/>
  <c r="O251" i="28"/>
  <c r="O250" i="28"/>
  <c r="O249" i="28"/>
  <c r="O248" i="28"/>
  <c r="O247" i="28"/>
  <c r="O246" i="28"/>
  <c r="O245" i="28"/>
  <c r="O244" i="28"/>
  <c r="O243" i="28"/>
  <c r="O242" i="28"/>
  <c r="O241" i="28"/>
  <c r="O240" i="28"/>
  <c r="O239" i="28"/>
  <c r="O238" i="28"/>
  <c r="O237" i="28"/>
  <c r="O236" i="28"/>
  <c r="O235" i="28"/>
  <c r="O234" i="28"/>
  <c r="O233" i="28"/>
  <c r="O232" i="28"/>
  <c r="O231" i="28"/>
  <c r="O230" i="28"/>
  <c r="O229" i="28"/>
  <c r="O228" i="28"/>
  <c r="O227" i="28"/>
  <c r="O226" i="28"/>
  <c r="O225" i="28"/>
  <c r="O224" i="28"/>
  <c r="O223" i="28"/>
  <c r="O222" i="28"/>
  <c r="O221" i="28"/>
  <c r="O220" i="28"/>
  <c r="O219" i="28"/>
  <c r="O218" i="28"/>
  <c r="I361" i="28"/>
  <c r="I360" i="28"/>
  <c r="I359" i="28"/>
  <c r="I358" i="28"/>
  <c r="I357" i="28"/>
  <c r="I356" i="28"/>
  <c r="I355" i="28"/>
  <c r="I354" i="28"/>
  <c r="I353" i="28"/>
  <c r="I352" i="28"/>
  <c r="I351" i="28"/>
  <c r="I350" i="28"/>
  <c r="I349" i="28"/>
  <c r="I348" i="28"/>
  <c r="I347" i="28"/>
  <c r="I346" i="28"/>
  <c r="I345" i="28"/>
  <c r="I344" i="28"/>
  <c r="I343" i="28"/>
  <c r="I342" i="28"/>
  <c r="I341" i="28"/>
  <c r="I340" i="28"/>
  <c r="I339" i="28"/>
  <c r="I338" i="28"/>
  <c r="I337" i="28"/>
  <c r="I336" i="28"/>
  <c r="I335" i="28"/>
  <c r="I334" i="28"/>
  <c r="I333" i="28"/>
  <c r="I332" i="28"/>
  <c r="I331" i="28"/>
  <c r="I330" i="28"/>
  <c r="I329" i="28"/>
  <c r="I328" i="28"/>
  <c r="I327" i="28"/>
  <c r="I326" i="28"/>
  <c r="I325" i="28"/>
  <c r="I324" i="28"/>
  <c r="I323" i="28"/>
  <c r="I322" i="28"/>
  <c r="I321" i="28"/>
  <c r="I320" i="28"/>
  <c r="I319" i="28"/>
  <c r="I318" i="28"/>
  <c r="I317" i="28"/>
  <c r="I316" i="28"/>
  <c r="I315" i="28"/>
  <c r="I314" i="28"/>
  <c r="I313" i="28"/>
  <c r="I312" i="28"/>
  <c r="I311" i="28"/>
  <c r="I310" i="28"/>
  <c r="I309" i="28"/>
  <c r="I308" i="28"/>
  <c r="I307" i="28"/>
  <c r="I306" i="28"/>
  <c r="I305" i="28"/>
  <c r="I304" i="28"/>
  <c r="I303" i="28"/>
  <c r="I302" i="28"/>
  <c r="I301" i="28"/>
  <c r="I300" i="28"/>
  <c r="I299" i="28"/>
  <c r="I298" i="28"/>
  <c r="I297" i="28"/>
  <c r="I296" i="28"/>
  <c r="I295" i="28"/>
  <c r="I294" i="28"/>
  <c r="I293" i="28"/>
  <c r="I292" i="28"/>
  <c r="I291" i="28"/>
  <c r="I290" i="28"/>
  <c r="I289" i="28"/>
  <c r="I288" i="28"/>
  <c r="I287" i="28"/>
  <c r="I286" i="28"/>
  <c r="I285" i="28"/>
  <c r="I284" i="28"/>
  <c r="I283" i="28"/>
  <c r="I282" i="28"/>
  <c r="I281" i="28"/>
  <c r="I280" i="28"/>
  <c r="I279" i="28"/>
  <c r="I278" i="28"/>
  <c r="I277" i="28"/>
  <c r="I276" i="28"/>
  <c r="I275" i="28"/>
  <c r="I129" i="28"/>
  <c r="I128" i="28"/>
  <c r="I127" i="28"/>
  <c r="I126" i="28"/>
  <c r="I125" i="28"/>
  <c r="I124" i="28"/>
  <c r="I123" i="28"/>
  <c r="I122" i="28"/>
  <c r="I159" i="28"/>
  <c r="I158" i="28"/>
  <c r="I157" i="28"/>
  <c r="I156" i="28"/>
  <c r="I155" i="28"/>
  <c r="I154" i="28"/>
  <c r="I153" i="28"/>
  <c r="I152" i="28"/>
  <c r="I151" i="28"/>
  <c r="I150" i="28"/>
  <c r="I149" i="28"/>
  <c r="I148" i="28"/>
  <c r="I147" i="28"/>
  <c r="I146" i="28"/>
  <c r="I145" i="28"/>
  <c r="I144" i="28"/>
  <c r="I143" i="28"/>
  <c r="I142" i="28"/>
  <c r="I141" i="28"/>
  <c r="I140" i="28"/>
  <c r="I139" i="28"/>
  <c r="I138" i="28"/>
  <c r="I137" i="28"/>
  <c r="I136" i="28"/>
  <c r="I135" i="28"/>
  <c r="I134" i="28"/>
  <c r="I133" i="28"/>
  <c r="I132" i="28"/>
  <c r="I131" i="28"/>
  <c r="I130" i="28"/>
  <c r="I206" i="28"/>
  <c r="I205" i="28"/>
  <c r="I204" i="28"/>
  <c r="I203" i="28"/>
  <c r="I202" i="28"/>
  <c r="I201" i="28"/>
  <c r="I200" i="28"/>
  <c r="I199" i="28"/>
  <c r="I198" i="28"/>
  <c r="I197" i="28"/>
  <c r="I196" i="28"/>
  <c r="I195" i="28"/>
  <c r="I194" i="28"/>
  <c r="I193" i="28"/>
  <c r="I192" i="28"/>
  <c r="I191" i="28"/>
  <c r="I190" i="28"/>
  <c r="I189" i="28"/>
  <c r="I188" i="28"/>
  <c r="I187" i="28"/>
  <c r="I186" i="28"/>
  <c r="I185" i="28"/>
  <c r="I184" i="28"/>
  <c r="I183" i="28"/>
  <c r="I182" i="28"/>
  <c r="I181" i="28"/>
  <c r="I180" i="28"/>
  <c r="I179" i="28"/>
  <c r="I178" i="28"/>
  <c r="I177" i="28"/>
  <c r="I176" i="28"/>
  <c r="I175" i="28"/>
  <c r="I174" i="28"/>
  <c r="I173" i="28"/>
  <c r="I172" i="28"/>
  <c r="I171" i="28"/>
  <c r="I170" i="28"/>
  <c r="I169" i="28"/>
  <c r="I168" i="28"/>
  <c r="I167" i="28"/>
  <c r="I166" i="28"/>
  <c r="I165" i="28"/>
  <c r="I164" i="28"/>
  <c r="I163" i="28"/>
  <c r="I162" i="28"/>
  <c r="I161" i="28"/>
  <c r="I160" i="28"/>
  <c r="I274" i="28"/>
  <c r="I273" i="28"/>
  <c r="I272" i="28"/>
  <c r="I271" i="28"/>
  <c r="I270" i="28"/>
  <c r="I269" i="28"/>
  <c r="I268" i="28"/>
  <c r="I267" i="28"/>
  <c r="I266" i="28"/>
  <c r="I265" i="28"/>
  <c r="I264" i="28"/>
  <c r="I263" i="28"/>
  <c r="I262" i="28"/>
  <c r="I261" i="28"/>
  <c r="I260" i="28"/>
  <c r="I259" i="28"/>
  <c r="I258" i="28"/>
  <c r="I257" i="28"/>
  <c r="I256" i="28"/>
  <c r="I255" i="28"/>
  <c r="I254" i="28"/>
  <c r="I253" i="28"/>
  <c r="I252" i="28"/>
  <c r="I251" i="28"/>
  <c r="I250" i="28"/>
  <c r="I249" i="28"/>
  <c r="I248" i="28"/>
  <c r="I247" i="28"/>
  <c r="I246" i="28"/>
  <c r="I245" i="28"/>
  <c r="I244" i="28"/>
  <c r="I243" i="28"/>
  <c r="I242" i="28"/>
  <c r="I241" i="28"/>
  <c r="I240" i="28"/>
  <c r="I239" i="28"/>
  <c r="I238" i="28"/>
  <c r="I237" i="28"/>
  <c r="I236" i="28"/>
  <c r="I235" i="28"/>
  <c r="I234" i="28"/>
  <c r="I233" i="28"/>
  <c r="I232" i="28"/>
  <c r="I231" i="28"/>
  <c r="I230" i="28"/>
  <c r="I229" i="28"/>
  <c r="I228" i="28"/>
  <c r="I227" i="28"/>
  <c r="I226" i="28"/>
  <c r="I225" i="28"/>
  <c r="I224" i="28"/>
  <c r="I223" i="28"/>
  <c r="I222" i="28"/>
  <c r="I221" i="28"/>
  <c r="I220" i="28"/>
  <c r="I219" i="28"/>
  <c r="I218" i="28"/>
  <c r="M368" i="28"/>
  <c r="M367" i="28"/>
  <c r="M366" i="28"/>
  <c r="M365" i="28"/>
  <c r="M364" i="28"/>
  <c r="M363" i="28"/>
  <c r="M362" i="28"/>
  <c r="M361" i="28"/>
  <c r="M360" i="28"/>
  <c r="M359" i="28"/>
  <c r="M358" i="28"/>
  <c r="M357" i="28"/>
  <c r="M356" i="28"/>
  <c r="M355" i="28"/>
  <c r="M354" i="28"/>
  <c r="M353" i="28"/>
  <c r="M352" i="28"/>
  <c r="M351" i="28"/>
  <c r="M350" i="28"/>
  <c r="M349" i="28"/>
  <c r="M348" i="28"/>
  <c r="M347" i="28"/>
  <c r="M346" i="28"/>
  <c r="M345" i="28"/>
  <c r="M344" i="28"/>
  <c r="M343" i="28"/>
  <c r="M342" i="28"/>
  <c r="M341" i="28"/>
  <c r="M340" i="28"/>
  <c r="M339" i="28"/>
  <c r="M338" i="28"/>
  <c r="M337" i="28"/>
  <c r="M336" i="28"/>
  <c r="M335" i="28"/>
  <c r="M334" i="28"/>
  <c r="M333" i="28"/>
  <c r="M332" i="28"/>
  <c r="M331" i="28"/>
  <c r="M330" i="28"/>
  <c r="M329" i="28"/>
  <c r="M328" i="28"/>
  <c r="M327" i="28"/>
  <c r="M326" i="28"/>
  <c r="M325" i="28"/>
  <c r="M324" i="28"/>
  <c r="M323" i="28"/>
  <c r="M322" i="28"/>
  <c r="M321" i="28"/>
  <c r="M320" i="28"/>
  <c r="M319" i="28"/>
  <c r="M318" i="28"/>
  <c r="M317" i="28"/>
  <c r="M316" i="28"/>
  <c r="M315" i="28"/>
  <c r="M314" i="28"/>
  <c r="M313" i="28"/>
  <c r="M312" i="28"/>
  <c r="M311" i="28"/>
  <c r="M310" i="28"/>
  <c r="M309" i="28"/>
  <c r="M308" i="28"/>
  <c r="M307" i="28"/>
  <c r="M306" i="28"/>
  <c r="M305" i="28"/>
  <c r="M304" i="28"/>
  <c r="M303" i="28"/>
  <c r="M302" i="28"/>
  <c r="M301" i="28"/>
  <c r="M300" i="28"/>
  <c r="M299" i="28"/>
  <c r="M298" i="28"/>
  <c r="M297" i="28"/>
  <c r="M296" i="28"/>
  <c r="M295" i="28"/>
  <c r="M294" i="28"/>
  <c r="M293" i="28"/>
  <c r="M292" i="28"/>
  <c r="M291" i="28"/>
  <c r="M290" i="28"/>
  <c r="M289" i="28"/>
  <c r="M288" i="28"/>
  <c r="M287" i="28"/>
  <c r="M286" i="28"/>
  <c r="M285" i="28"/>
  <c r="M284" i="28"/>
  <c r="M283" i="28"/>
  <c r="M282" i="28"/>
  <c r="M281" i="28"/>
  <c r="M280" i="28"/>
  <c r="M279" i="28"/>
  <c r="M278" i="28"/>
  <c r="M277" i="28"/>
  <c r="M276" i="28"/>
  <c r="M275" i="28"/>
  <c r="M129" i="28"/>
  <c r="M128" i="28"/>
  <c r="M127" i="28"/>
  <c r="M126" i="28"/>
  <c r="M125" i="28"/>
  <c r="M124" i="28"/>
  <c r="M123" i="28"/>
  <c r="M122"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206" i="28"/>
  <c r="M205" i="28"/>
  <c r="M204" i="28"/>
  <c r="M203" i="28"/>
  <c r="M202" i="28"/>
  <c r="M201" i="28"/>
  <c r="M200" i="28"/>
  <c r="M199" i="28"/>
  <c r="M198" i="28"/>
  <c r="M197" i="28"/>
  <c r="M196" i="28"/>
  <c r="M195" i="28"/>
  <c r="M194" i="28"/>
  <c r="M193" i="28"/>
  <c r="M192" i="28"/>
  <c r="M191" i="28"/>
  <c r="M190" i="28"/>
  <c r="M189" i="28"/>
  <c r="M188" i="28"/>
  <c r="M187" i="28"/>
  <c r="M186" i="28"/>
  <c r="M185" i="28"/>
  <c r="M184" i="28"/>
  <c r="M183" i="28"/>
  <c r="M182" i="28"/>
  <c r="M181" i="28"/>
  <c r="M180" i="28"/>
  <c r="M179" i="28"/>
  <c r="M178" i="28"/>
  <c r="M177" i="28"/>
  <c r="M176" i="28"/>
  <c r="M175" i="28"/>
  <c r="M174" i="28"/>
  <c r="M173" i="28"/>
  <c r="M172" i="28"/>
  <c r="M171" i="28"/>
  <c r="M170" i="28"/>
  <c r="M169" i="28"/>
  <c r="M168" i="28"/>
  <c r="M167" i="28"/>
  <c r="M166" i="28"/>
  <c r="M165" i="28"/>
  <c r="M164" i="28"/>
  <c r="M163" i="28"/>
  <c r="M162" i="28"/>
  <c r="M161" i="28"/>
  <c r="M160" i="28"/>
  <c r="M274" i="28"/>
  <c r="M273" i="28"/>
  <c r="M272" i="28"/>
  <c r="M271" i="28"/>
  <c r="M270" i="28"/>
  <c r="M269" i="28"/>
  <c r="M268" i="28"/>
  <c r="M267" i="28"/>
  <c r="M266" i="28"/>
  <c r="M265" i="28"/>
  <c r="M264" i="28"/>
  <c r="M263" i="28"/>
  <c r="M262" i="28"/>
  <c r="M261" i="28"/>
  <c r="M260" i="28"/>
  <c r="M259" i="28"/>
  <c r="M258" i="28"/>
  <c r="M257" i="28"/>
  <c r="M256" i="28"/>
  <c r="M255" i="28"/>
  <c r="M254" i="28"/>
  <c r="M253" i="28"/>
  <c r="M252" i="28"/>
  <c r="M251" i="28"/>
  <c r="M250" i="28"/>
  <c r="M249" i="28"/>
  <c r="M248" i="28"/>
  <c r="M247" i="28"/>
  <c r="M246" i="28"/>
  <c r="M245" i="28"/>
  <c r="M244" i="28"/>
  <c r="M243" i="28"/>
  <c r="M242" i="28"/>
  <c r="M241" i="28"/>
  <c r="M240" i="28"/>
  <c r="M239" i="28"/>
  <c r="M238" i="28"/>
  <c r="M237" i="28"/>
  <c r="M236" i="28"/>
  <c r="M235" i="28"/>
  <c r="M234" i="28"/>
  <c r="M233" i="28"/>
  <c r="M232" i="28"/>
  <c r="M231" i="28"/>
  <c r="M230" i="28"/>
  <c r="M229" i="28"/>
  <c r="M228" i="28"/>
  <c r="M227" i="28"/>
  <c r="M226" i="28"/>
  <c r="M225" i="28"/>
  <c r="M224" i="28"/>
  <c r="M223" i="28"/>
  <c r="M222" i="28"/>
  <c r="M221" i="28"/>
  <c r="M220" i="28"/>
  <c r="M219" i="28"/>
  <c r="M218" i="28"/>
  <c r="W316" i="55" l="1"/>
  <c r="W315" i="55"/>
  <c r="W314" i="55"/>
  <c r="W313" i="55"/>
  <c r="W312" i="55"/>
  <c r="W311" i="55"/>
  <c r="W310" i="55"/>
  <c r="W309" i="55"/>
  <c r="W308" i="55"/>
  <c r="W307" i="55"/>
  <c r="W306" i="55"/>
  <c r="W305" i="55"/>
  <c r="W304" i="55"/>
  <c r="W303" i="55"/>
  <c r="W302" i="55"/>
  <c r="W301" i="55"/>
  <c r="W300" i="55"/>
  <c r="W299" i="55"/>
  <c r="W298" i="55"/>
  <c r="W297" i="55"/>
  <c r="W296" i="55"/>
  <c r="W295" i="55"/>
  <c r="W294" i="55"/>
  <c r="W293" i="55"/>
  <c r="W292" i="55"/>
  <c r="W291" i="55"/>
  <c r="W290" i="55"/>
  <c r="W289" i="55"/>
  <c r="W288" i="55"/>
  <c r="W287" i="55"/>
  <c r="W286" i="55"/>
  <c r="W285" i="55"/>
  <c r="W284" i="55"/>
  <c r="W283" i="55"/>
  <c r="W282" i="55"/>
  <c r="W281" i="55"/>
  <c r="W280" i="55"/>
  <c r="W279" i="55"/>
  <c r="W278" i="55"/>
  <c r="W277" i="55"/>
  <c r="W276" i="55"/>
  <c r="W275" i="55"/>
  <c r="W274" i="55"/>
  <c r="W273" i="55"/>
  <c r="W272" i="55"/>
  <c r="W271" i="55"/>
  <c r="W270" i="55"/>
  <c r="W269" i="55"/>
  <c r="W268" i="55"/>
  <c r="W267" i="55"/>
  <c r="W266" i="55"/>
  <c r="W265" i="55"/>
  <c r="W264" i="55"/>
  <c r="W263" i="55"/>
  <c r="W262" i="55"/>
  <c r="W261" i="55"/>
  <c r="W260" i="55"/>
  <c r="W259" i="55"/>
  <c r="W258" i="55"/>
  <c r="W257" i="55"/>
  <c r="W256" i="55"/>
  <c r="W255" i="55"/>
  <c r="W254" i="55"/>
  <c r="W253" i="55"/>
  <c r="W252" i="55"/>
  <c r="W251" i="55"/>
  <c r="W250" i="55"/>
  <c r="W249" i="55"/>
  <c r="W248" i="55"/>
  <c r="W247" i="55"/>
  <c r="W246" i="55"/>
  <c r="W245" i="55"/>
  <c r="W244" i="55"/>
  <c r="W243" i="55"/>
  <c r="W242" i="55"/>
  <c r="W241" i="55"/>
  <c r="W240" i="55"/>
  <c r="W239" i="55"/>
  <c r="W238" i="55"/>
  <c r="W237" i="55"/>
  <c r="W236" i="55"/>
  <c r="W235" i="55"/>
  <c r="W234" i="55"/>
  <c r="W233" i="55"/>
  <c r="W232" i="55"/>
  <c r="W231" i="55"/>
  <c r="W230" i="55"/>
  <c r="W229" i="55"/>
  <c r="W228" i="55"/>
  <c r="W227" i="55"/>
  <c r="W226" i="55"/>
  <c r="W225" i="55"/>
  <c r="W224" i="55"/>
  <c r="W223" i="55"/>
  <c r="W222" i="55"/>
  <c r="W221" i="55"/>
  <c r="W220" i="55"/>
  <c r="W219" i="55"/>
  <c r="W218" i="55"/>
  <c r="W217" i="55"/>
  <c r="W216" i="55"/>
  <c r="W215" i="55"/>
  <c r="W214" i="55"/>
  <c r="W213" i="55"/>
  <c r="W212" i="55"/>
  <c r="W211" i="55"/>
  <c r="W210" i="55"/>
  <c r="W209" i="55"/>
  <c r="W208" i="55"/>
  <c r="W207" i="55"/>
  <c r="W206" i="55"/>
  <c r="W205" i="55"/>
  <c r="W204" i="55"/>
  <c r="W203" i="55"/>
  <c r="W202" i="55"/>
  <c r="W201" i="55"/>
  <c r="W200" i="55"/>
  <c r="W199" i="55"/>
  <c r="W198" i="55"/>
  <c r="W197" i="55"/>
  <c r="W196" i="55"/>
  <c r="W195" i="55"/>
  <c r="W194" i="55"/>
  <c r="W193" i="55"/>
  <c r="W192" i="55"/>
  <c r="W191" i="55"/>
  <c r="W190" i="55"/>
  <c r="W189" i="55"/>
  <c r="W188" i="55"/>
  <c r="W187" i="55"/>
  <c r="W186" i="55"/>
  <c r="W185" i="55"/>
  <c r="W184" i="55"/>
  <c r="W183" i="55"/>
  <c r="W182" i="55"/>
  <c r="W181" i="55"/>
  <c r="W180" i="55"/>
  <c r="W179" i="55"/>
  <c r="W178" i="55"/>
  <c r="W177" i="55"/>
  <c r="W176" i="55"/>
  <c r="W175" i="55"/>
  <c r="W174" i="55"/>
  <c r="W173" i="55"/>
  <c r="W172" i="55"/>
  <c r="W171" i="55"/>
  <c r="W170" i="55"/>
  <c r="W169" i="55"/>
  <c r="W168" i="55"/>
  <c r="W167" i="55"/>
  <c r="W166" i="55"/>
  <c r="W165" i="55"/>
  <c r="W164" i="55"/>
  <c r="W163" i="55"/>
  <c r="W162" i="55"/>
  <c r="W161" i="55"/>
  <c r="W160" i="55"/>
  <c r="W159" i="55"/>
  <c r="W158" i="55"/>
  <c r="W157" i="55"/>
  <c r="W156" i="55"/>
  <c r="W155" i="55"/>
  <c r="W154" i="55"/>
  <c r="W153" i="55"/>
  <c r="W152" i="55"/>
  <c r="W151" i="55"/>
  <c r="W150" i="55"/>
  <c r="W149" i="55"/>
  <c r="W148" i="55"/>
  <c r="W147" i="55"/>
  <c r="W146" i="55"/>
  <c r="W145" i="55"/>
  <c r="W144" i="55"/>
  <c r="W143" i="55"/>
  <c r="W142" i="55"/>
  <c r="W141" i="55"/>
  <c r="W140" i="55"/>
  <c r="W139" i="55"/>
  <c r="W138" i="55"/>
  <c r="W137" i="55"/>
  <c r="W136" i="55"/>
  <c r="W135" i="55"/>
  <c r="W134" i="55"/>
  <c r="W133" i="55"/>
  <c r="W132" i="55"/>
  <c r="W131" i="55"/>
  <c r="W130" i="55"/>
  <c r="W129" i="55"/>
  <c r="W128" i="55"/>
  <c r="W127" i="55"/>
  <c r="W126" i="55"/>
  <c r="W125" i="55"/>
  <c r="W124" i="55"/>
  <c r="W123" i="55"/>
  <c r="W122" i="55"/>
  <c r="W121" i="55"/>
  <c r="W120" i="55"/>
  <c r="W119" i="55"/>
  <c r="W118" i="55"/>
  <c r="W117" i="55"/>
  <c r="W116" i="55"/>
  <c r="W115" i="55"/>
  <c r="W114" i="55"/>
  <c r="W113" i="55"/>
  <c r="W112" i="55"/>
  <c r="W111" i="55"/>
  <c r="W110" i="55"/>
  <c r="W109" i="55"/>
  <c r="W108" i="55"/>
  <c r="W107" i="55"/>
  <c r="W106" i="55"/>
  <c r="W105" i="55"/>
  <c r="W104" i="55"/>
  <c r="W103" i="55"/>
  <c r="W102" i="55"/>
  <c r="W101" i="55"/>
  <c r="W100" i="55"/>
  <c r="W99" i="55"/>
  <c r="W98" i="55"/>
  <c r="W97" i="55"/>
  <c r="W96" i="55"/>
  <c r="W95" i="55"/>
  <c r="W94" i="55"/>
  <c r="W93" i="55"/>
  <c r="W92" i="55"/>
  <c r="W91" i="55"/>
  <c r="W90" i="55"/>
  <c r="W89" i="55"/>
  <c r="W88" i="55"/>
  <c r="W87" i="55"/>
  <c r="W86" i="55"/>
  <c r="W85" i="55"/>
  <c r="W84" i="55"/>
  <c r="W83" i="55"/>
  <c r="W82" i="55"/>
  <c r="W81" i="55"/>
  <c r="W80" i="55"/>
  <c r="W79" i="55"/>
  <c r="W78" i="55"/>
  <c r="W77" i="55"/>
  <c r="W76" i="55"/>
  <c r="W75" i="55"/>
  <c r="W74" i="55"/>
  <c r="W73" i="55"/>
  <c r="W72" i="55"/>
  <c r="W71" i="55"/>
  <c r="W70" i="55"/>
  <c r="W69" i="55"/>
  <c r="W68" i="55"/>
  <c r="W67" i="55"/>
  <c r="W66" i="55"/>
  <c r="W65" i="55"/>
  <c r="W64" i="55"/>
  <c r="W63" i="55"/>
  <c r="W62" i="55"/>
  <c r="W61" i="55"/>
  <c r="W60" i="55"/>
  <c r="W59" i="55"/>
  <c r="W58" i="55"/>
  <c r="W57" i="55"/>
  <c r="W56" i="55"/>
  <c r="W55" i="55"/>
  <c r="W54" i="55"/>
  <c r="W53" i="55"/>
  <c r="W52" i="55"/>
  <c r="W51" i="55"/>
  <c r="W50" i="55"/>
  <c r="W49" i="55"/>
  <c r="W48" i="55"/>
  <c r="W47" i="55"/>
  <c r="W46" i="55"/>
  <c r="W45" i="55"/>
  <c r="W44" i="55"/>
  <c r="W43" i="55"/>
  <c r="W42" i="55"/>
  <c r="W41" i="55"/>
  <c r="W40" i="55"/>
  <c r="W39" i="55"/>
  <c r="W38" i="55"/>
  <c r="W37" i="55"/>
  <c r="B318" i="55"/>
  <c r="A318" i="55"/>
  <c r="B317" i="55"/>
  <c r="A317" i="55"/>
  <c r="B316" i="55"/>
  <c r="A316" i="55"/>
  <c r="B315" i="55"/>
  <c r="A315" i="55"/>
  <c r="B314" i="55"/>
  <c r="A314" i="55"/>
  <c r="B313" i="55"/>
  <c r="A313" i="55"/>
  <c r="B312" i="55"/>
  <c r="A312" i="55"/>
  <c r="B311" i="55"/>
  <c r="A311" i="55"/>
  <c r="B310" i="55"/>
  <c r="A310" i="55"/>
  <c r="B309" i="55"/>
  <c r="A309" i="55"/>
  <c r="B308" i="55"/>
  <c r="A308" i="55"/>
  <c r="B307" i="55"/>
  <c r="A307" i="55"/>
  <c r="B306" i="55"/>
  <c r="A306" i="55"/>
  <c r="B305" i="55"/>
  <c r="A305" i="55"/>
  <c r="B304" i="55"/>
  <c r="A304" i="55"/>
  <c r="B303" i="55"/>
  <c r="A303" i="55"/>
  <c r="B302" i="55"/>
  <c r="A302" i="55"/>
  <c r="B301" i="55"/>
  <c r="A301" i="55"/>
  <c r="B300" i="55"/>
  <c r="A300" i="55"/>
  <c r="B299" i="55"/>
  <c r="A299" i="55"/>
  <c r="B298" i="55"/>
  <c r="A298" i="55"/>
  <c r="B297" i="55"/>
  <c r="A297" i="55"/>
  <c r="B296" i="55"/>
  <c r="A296" i="55"/>
  <c r="B295" i="55"/>
  <c r="A295" i="55"/>
  <c r="B294" i="55"/>
  <c r="A294" i="55"/>
  <c r="B293" i="55"/>
  <c r="A293" i="55"/>
  <c r="B292" i="55"/>
  <c r="A292" i="55"/>
  <c r="B291" i="55"/>
  <c r="A291" i="55"/>
  <c r="B290" i="55"/>
  <c r="A290" i="55"/>
  <c r="B289" i="55"/>
  <c r="A289" i="55"/>
  <c r="B288" i="55"/>
  <c r="A288" i="55"/>
  <c r="B287" i="55"/>
  <c r="A287" i="55"/>
  <c r="B286" i="55"/>
  <c r="A286" i="55"/>
  <c r="B285" i="55"/>
  <c r="A285" i="55"/>
  <c r="B284" i="55"/>
  <c r="A284" i="55"/>
  <c r="B283" i="55"/>
  <c r="A283" i="55"/>
  <c r="B282" i="55"/>
  <c r="A282" i="55"/>
  <c r="B281" i="55"/>
  <c r="A281" i="55"/>
  <c r="B280" i="55"/>
  <c r="A280" i="55"/>
  <c r="B279" i="55"/>
  <c r="A279" i="55"/>
  <c r="B278" i="55"/>
  <c r="A278" i="55"/>
  <c r="B277" i="55"/>
  <c r="A277" i="55"/>
  <c r="B276" i="55"/>
  <c r="A276" i="55"/>
  <c r="B275" i="55"/>
  <c r="A275" i="55"/>
  <c r="B274" i="55"/>
  <c r="A274" i="55"/>
  <c r="B273" i="55"/>
  <c r="A273" i="55"/>
  <c r="B272" i="55"/>
  <c r="A272" i="55"/>
  <c r="B271" i="55"/>
  <c r="A271" i="55"/>
  <c r="B270" i="55"/>
  <c r="A270" i="55"/>
  <c r="B269" i="55"/>
  <c r="A269" i="55"/>
  <c r="B268" i="55"/>
  <c r="A268" i="55"/>
  <c r="B267" i="55"/>
  <c r="A267" i="55"/>
  <c r="B266" i="55"/>
  <c r="A266" i="55"/>
  <c r="B265" i="55"/>
  <c r="A265" i="55"/>
  <c r="B264" i="55"/>
  <c r="A264" i="55"/>
  <c r="B263" i="55"/>
  <c r="A263" i="55"/>
  <c r="B262" i="55"/>
  <c r="A262" i="55"/>
  <c r="B261" i="55"/>
  <c r="A261" i="55"/>
  <c r="B260" i="55"/>
  <c r="A260" i="55"/>
  <c r="B259" i="55"/>
  <c r="A259" i="55"/>
  <c r="B258" i="55"/>
  <c r="A258" i="55"/>
  <c r="B257" i="55"/>
  <c r="A257" i="55"/>
  <c r="B256" i="55"/>
  <c r="A256" i="55"/>
  <c r="B255" i="55"/>
  <c r="A255" i="55"/>
  <c r="B254" i="55"/>
  <c r="A254" i="55"/>
  <c r="B253" i="55"/>
  <c r="A253" i="55"/>
  <c r="B252" i="55"/>
  <c r="A252" i="55"/>
  <c r="B251" i="55"/>
  <c r="A251" i="55"/>
  <c r="B250" i="55"/>
  <c r="A250" i="55"/>
  <c r="B249" i="55"/>
  <c r="A249" i="55"/>
  <c r="B248" i="55"/>
  <c r="A248" i="55"/>
  <c r="B247" i="55"/>
  <c r="A247" i="55"/>
  <c r="B246" i="55"/>
  <c r="A246" i="55"/>
  <c r="B245" i="55"/>
  <c r="A245" i="55"/>
  <c r="B244" i="55"/>
  <c r="A244" i="55"/>
  <c r="B243" i="55"/>
  <c r="A243" i="55"/>
  <c r="B242" i="55"/>
  <c r="A242" i="55"/>
  <c r="B241" i="55"/>
  <c r="A241" i="55"/>
  <c r="B240" i="55"/>
  <c r="A240" i="55"/>
  <c r="B239" i="55"/>
  <c r="A239" i="55"/>
  <c r="B238" i="55"/>
  <c r="A238" i="55"/>
  <c r="B237" i="55"/>
  <c r="A237" i="55"/>
  <c r="B236" i="55"/>
  <c r="A236" i="55"/>
  <c r="B235" i="55"/>
  <c r="A235" i="55"/>
  <c r="B234" i="55"/>
  <c r="A234" i="55"/>
  <c r="B233" i="55"/>
  <c r="A233" i="55"/>
  <c r="B232" i="55"/>
  <c r="A232" i="55"/>
  <c r="B231" i="55"/>
  <c r="A231" i="55"/>
  <c r="B230" i="55"/>
  <c r="A230" i="55"/>
  <c r="B229" i="55"/>
  <c r="A229" i="55"/>
  <c r="B228" i="55"/>
  <c r="A228" i="55"/>
  <c r="B227" i="55"/>
  <c r="A227" i="55"/>
  <c r="B226" i="55"/>
  <c r="A226" i="55"/>
  <c r="B225" i="55"/>
  <c r="A225" i="55"/>
  <c r="B224" i="55"/>
  <c r="A224" i="55"/>
  <c r="B223" i="55"/>
  <c r="A223" i="55"/>
  <c r="B222" i="55"/>
  <c r="A222" i="55"/>
  <c r="B221" i="55"/>
  <c r="A221" i="55"/>
  <c r="B220" i="55"/>
  <c r="A220" i="55"/>
  <c r="B219" i="55"/>
  <c r="A219" i="55"/>
  <c r="B218" i="55"/>
  <c r="A218" i="55"/>
  <c r="B217" i="55"/>
  <c r="A217" i="55"/>
  <c r="B216" i="55"/>
  <c r="A216" i="55"/>
  <c r="B215" i="55"/>
  <c r="A215" i="55"/>
  <c r="B214" i="55"/>
  <c r="A214" i="55"/>
  <c r="B213" i="55"/>
  <c r="A213" i="55"/>
  <c r="B212" i="55"/>
  <c r="A212" i="55"/>
  <c r="B211" i="55"/>
  <c r="A211" i="55"/>
  <c r="B210" i="55"/>
  <c r="A210" i="55"/>
  <c r="B209" i="55"/>
  <c r="A209" i="55"/>
  <c r="B208" i="55"/>
  <c r="A208" i="55"/>
  <c r="B207" i="55"/>
  <c r="A207" i="55"/>
  <c r="B206" i="55"/>
  <c r="A206" i="55"/>
  <c r="B205" i="55"/>
  <c r="A205" i="55"/>
  <c r="B204" i="55"/>
  <c r="A204" i="55"/>
  <c r="B203" i="55"/>
  <c r="A203" i="55"/>
  <c r="B202" i="55"/>
  <c r="A202" i="55"/>
  <c r="B201" i="55"/>
  <c r="A201" i="55"/>
  <c r="B200" i="55"/>
  <c r="A200" i="55"/>
  <c r="B199" i="55"/>
  <c r="A199" i="55"/>
  <c r="B198" i="55"/>
  <c r="A198" i="55"/>
  <c r="B197" i="55"/>
  <c r="A197" i="55"/>
  <c r="B196" i="55"/>
  <c r="A196" i="55"/>
  <c r="B195" i="55"/>
  <c r="A195" i="55"/>
  <c r="B194" i="55"/>
  <c r="A194" i="55"/>
  <c r="B193" i="55"/>
  <c r="A193" i="55"/>
  <c r="B192" i="55"/>
  <c r="A192" i="55"/>
  <c r="B191" i="55"/>
  <c r="A191" i="55"/>
  <c r="B190" i="55"/>
  <c r="A190" i="55"/>
  <c r="B189" i="55"/>
  <c r="A189" i="55"/>
  <c r="B188" i="55"/>
  <c r="A188" i="55"/>
  <c r="B187" i="55"/>
  <c r="A187" i="55"/>
  <c r="B186" i="55"/>
  <c r="A186" i="55"/>
  <c r="B185" i="55"/>
  <c r="A185" i="55"/>
  <c r="B184" i="55"/>
  <c r="A184" i="55"/>
  <c r="B183" i="55"/>
  <c r="A183" i="55"/>
  <c r="B182" i="55"/>
  <c r="A182" i="55"/>
  <c r="B181" i="55"/>
  <c r="A181" i="55"/>
  <c r="B180" i="55"/>
  <c r="A180" i="55"/>
  <c r="B179" i="55"/>
  <c r="A179" i="55"/>
  <c r="B178" i="55"/>
  <c r="A178" i="55"/>
  <c r="B177" i="55"/>
  <c r="A177" i="55"/>
  <c r="B176" i="55"/>
  <c r="A176" i="55"/>
  <c r="B175" i="55"/>
  <c r="A175" i="55"/>
  <c r="B174" i="55"/>
  <c r="A174" i="55"/>
  <c r="B173" i="55"/>
  <c r="A173" i="55"/>
  <c r="B172" i="55"/>
  <c r="A172" i="55"/>
  <c r="B171" i="55"/>
  <c r="A171" i="55"/>
  <c r="B170" i="55"/>
  <c r="A170" i="55"/>
  <c r="B169" i="55"/>
  <c r="A169" i="55"/>
  <c r="B168" i="55"/>
  <c r="A168" i="55"/>
  <c r="B167" i="55"/>
  <c r="A167" i="55"/>
  <c r="B166" i="55"/>
  <c r="A166" i="55"/>
  <c r="B165" i="55"/>
  <c r="A165" i="55"/>
  <c r="B164" i="55"/>
  <c r="A164" i="55"/>
  <c r="B163" i="55"/>
  <c r="A163" i="55"/>
  <c r="B162" i="55"/>
  <c r="A162" i="55"/>
  <c r="B161" i="55"/>
  <c r="A161" i="55"/>
  <c r="B160" i="55"/>
  <c r="A160" i="55"/>
  <c r="B159" i="55"/>
  <c r="A159" i="55"/>
  <c r="B158" i="55"/>
  <c r="A158" i="55"/>
  <c r="B157" i="55"/>
  <c r="A157" i="55"/>
  <c r="B156" i="55"/>
  <c r="A156" i="55"/>
  <c r="B155" i="55"/>
  <c r="A155" i="55"/>
  <c r="B154" i="55"/>
  <c r="A154" i="55"/>
  <c r="B153" i="55"/>
  <c r="A153" i="55"/>
  <c r="B152" i="55"/>
  <c r="A152" i="55"/>
  <c r="B151" i="55"/>
  <c r="A151" i="55"/>
  <c r="B150" i="55"/>
  <c r="A150" i="55"/>
  <c r="B149" i="55"/>
  <c r="A149" i="55"/>
  <c r="B148" i="55"/>
  <c r="A148" i="55"/>
  <c r="B147" i="55"/>
  <c r="A147" i="55"/>
  <c r="B146" i="55"/>
  <c r="A146" i="55"/>
  <c r="B145" i="55"/>
  <c r="A145" i="55"/>
  <c r="B144" i="55"/>
  <c r="A144" i="55"/>
  <c r="B143" i="55"/>
  <c r="A143" i="55"/>
  <c r="B142" i="55"/>
  <c r="A142" i="55"/>
  <c r="B141" i="55"/>
  <c r="A141" i="55"/>
  <c r="B140" i="55"/>
  <c r="A140" i="55"/>
  <c r="B139" i="55"/>
  <c r="A139" i="55"/>
  <c r="B138" i="55"/>
  <c r="A138" i="55"/>
  <c r="B137" i="55"/>
  <c r="A137" i="55"/>
  <c r="B136" i="55"/>
  <c r="A136" i="55"/>
  <c r="B135" i="55"/>
  <c r="A135" i="55"/>
  <c r="B134" i="55"/>
  <c r="A134" i="55"/>
  <c r="B133" i="55"/>
  <c r="A133" i="55"/>
  <c r="B132" i="55"/>
  <c r="A132" i="55"/>
  <c r="B131" i="55"/>
  <c r="A131" i="55"/>
  <c r="B130" i="55"/>
  <c r="A130" i="55"/>
  <c r="B129" i="55"/>
  <c r="A129" i="55"/>
  <c r="B128" i="55"/>
  <c r="A128" i="55"/>
  <c r="B127" i="55"/>
  <c r="A127" i="55"/>
  <c r="B126" i="55"/>
  <c r="A126" i="55"/>
  <c r="B125" i="55"/>
  <c r="A125" i="55"/>
  <c r="B124" i="55"/>
  <c r="A124" i="55"/>
  <c r="B123" i="55"/>
  <c r="A123" i="55"/>
  <c r="B122" i="55"/>
  <c r="A122" i="55"/>
  <c r="B121" i="55"/>
  <c r="A121" i="55"/>
  <c r="B120" i="55"/>
  <c r="A120" i="55"/>
  <c r="B119" i="55"/>
  <c r="A119" i="55"/>
  <c r="B118" i="55"/>
  <c r="A118" i="55"/>
  <c r="B117" i="55"/>
  <c r="A117" i="55"/>
  <c r="B116" i="55"/>
  <c r="A116" i="55"/>
  <c r="B115" i="55"/>
  <c r="A115" i="55"/>
  <c r="B114" i="55"/>
  <c r="A114" i="55"/>
  <c r="B113" i="55"/>
  <c r="A113" i="55"/>
  <c r="B112" i="55"/>
  <c r="A112" i="55"/>
  <c r="B111" i="55"/>
  <c r="A111" i="55"/>
  <c r="B110" i="55"/>
  <c r="A110" i="55"/>
  <c r="B109" i="55"/>
  <c r="A109" i="55"/>
  <c r="B108" i="55"/>
  <c r="A108" i="55"/>
  <c r="B107" i="55"/>
  <c r="A107" i="55"/>
  <c r="B106" i="55"/>
  <c r="A106" i="55"/>
  <c r="B105" i="55"/>
  <c r="A105" i="55"/>
  <c r="B104" i="55"/>
  <c r="A104" i="55"/>
  <c r="B103" i="55"/>
  <c r="A103" i="55"/>
  <c r="B102" i="55"/>
  <c r="A102" i="55"/>
  <c r="B101" i="55"/>
  <c r="A101" i="55"/>
  <c r="B100" i="55"/>
  <c r="A100" i="55"/>
  <c r="B99" i="55"/>
  <c r="A99" i="55"/>
  <c r="B98" i="55"/>
  <c r="A98" i="55"/>
  <c r="B97" i="55"/>
  <c r="A97" i="55"/>
  <c r="B96" i="55"/>
  <c r="A96" i="55"/>
  <c r="B95" i="55"/>
  <c r="A95" i="55"/>
  <c r="B94" i="55"/>
  <c r="A94" i="55"/>
  <c r="B93" i="55"/>
  <c r="A93" i="55"/>
  <c r="B92" i="55"/>
  <c r="A92" i="55"/>
  <c r="B91" i="55"/>
  <c r="A91" i="55"/>
  <c r="B90" i="55"/>
  <c r="A90" i="55"/>
  <c r="B89" i="55"/>
  <c r="A89" i="55"/>
  <c r="B88" i="55"/>
  <c r="A88" i="55"/>
  <c r="B87" i="55"/>
  <c r="A87" i="55"/>
  <c r="B86" i="55"/>
  <c r="A86" i="55"/>
  <c r="B85" i="55"/>
  <c r="A85" i="55"/>
  <c r="B84" i="55"/>
  <c r="A84" i="55"/>
  <c r="B83" i="55"/>
  <c r="A83" i="55"/>
  <c r="B82" i="55"/>
  <c r="A82" i="55"/>
  <c r="B81" i="55"/>
  <c r="A81" i="55"/>
  <c r="B80" i="55"/>
  <c r="A80" i="55"/>
  <c r="B79" i="55"/>
  <c r="A79" i="55"/>
  <c r="B78" i="55"/>
  <c r="A78" i="55"/>
  <c r="B77" i="55"/>
  <c r="A77" i="55"/>
  <c r="B76" i="55"/>
  <c r="A76" i="55"/>
  <c r="B75" i="55"/>
  <c r="A75" i="55"/>
  <c r="B74" i="55"/>
  <c r="A74" i="55"/>
  <c r="B73" i="55"/>
  <c r="A73" i="55"/>
  <c r="B72" i="55"/>
  <c r="A72" i="55"/>
  <c r="B71" i="55"/>
  <c r="A71" i="55"/>
  <c r="B70" i="55"/>
  <c r="A70" i="55"/>
  <c r="B69" i="55"/>
  <c r="A69" i="55"/>
  <c r="B68" i="55"/>
  <c r="A68" i="55"/>
  <c r="B67" i="55"/>
  <c r="A67" i="55"/>
  <c r="B66" i="55"/>
  <c r="A66" i="55"/>
  <c r="B65" i="55"/>
  <c r="A65" i="55"/>
  <c r="B64" i="55"/>
  <c r="A64" i="55"/>
  <c r="B63" i="55"/>
  <c r="A63" i="55"/>
  <c r="B62" i="55"/>
  <c r="A62" i="55"/>
  <c r="B61" i="55"/>
  <c r="A61" i="55"/>
  <c r="B60" i="55"/>
  <c r="A60" i="55"/>
  <c r="B59" i="55"/>
  <c r="A59" i="55"/>
  <c r="B58" i="55"/>
  <c r="A58" i="55"/>
  <c r="B57" i="55"/>
  <c r="A57" i="55"/>
  <c r="B56" i="55"/>
  <c r="A56" i="55"/>
  <c r="B55" i="55"/>
  <c r="A55" i="55"/>
  <c r="B54" i="55"/>
  <c r="A54" i="55"/>
  <c r="B53" i="55"/>
  <c r="A53" i="55"/>
  <c r="B52" i="55"/>
  <c r="A52" i="55"/>
  <c r="B51" i="55"/>
  <c r="A51" i="55"/>
  <c r="B50" i="55"/>
  <c r="A50" i="55"/>
  <c r="B49" i="55"/>
  <c r="A49" i="55"/>
  <c r="B48" i="55"/>
  <c r="A48" i="55"/>
  <c r="B47" i="55"/>
  <c r="A47" i="55"/>
  <c r="B46" i="55"/>
  <c r="A46" i="55"/>
  <c r="B45" i="55"/>
  <c r="A45" i="55"/>
  <c r="B44" i="55"/>
  <c r="A44" i="55"/>
  <c r="B43" i="55"/>
  <c r="A43" i="55"/>
  <c r="B42" i="55"/>
  <c r="A42" i="55"/>
  <c r="B41" i="55"/>
  <c r="A41" i="55"/>
  <c r="B40" i="55"/>
  <c r="A40" i="55"/>
  <c r="B39" i="55"/>
  <c r="A39" i="55"/>
  <c r="B38" i="55"/>
  <c r="A38" i="55"/>
  <c r="B37" i="55"/>
  <c r="A37" i="55"/>
  <c r="B36" i="55"/>
  <c r="A36" i="55"/>
  <c r="B35" i="55"/>
  <c r="A35" i="55"/>
  <c r="B34" i="55"/>
  <c r="A34" i="55"/>
  <c r="P33" i="23" l="1"/>
  <c r="P32" i="23"/>
  <c r="P31" i="23"/>
  <c r="P30" i="23"/>
  <c r="P29" i="23"/>
  <c r="P27" i="23"/>
  <c r="P26" i="23"/>
  <c r="P25" i="23"/>
  <c r="P24" i="23"/>
  <c r="P23" i="23"/>
  <c r="P22" i="23"/>
  <c r="P21" i="23"/>
  <c r="P20" i="23"/>
  <c r="P19" i="23"/>
  <c r="P18" i="23"/>
  <c r="P17" i="23"/>
  <c r="P16" i="23"/>
  <c r="P15" i="23"/>
  <c r="P14" i="23"/>
  <c r="P13" i="23"/>
  <c r="P12" i="23"/>
  <c r="P11" i="23"/>
  <c r="P10" i="23"/>
  <c r="T33" i="69" l="1"/>
  <c r="U33" i="69"/>
  <c r="T34" i="69"/>
  <c r="U34" i="69"/>
  <c r="T35" i="69"/>
  <c r="U35" i="69"/>
  <c r="T36" i="69"/>
  <c r="U36" i="69"/>
  <c r="M33" i="69"/>
  <c r="N33" i="69"/>
  <c r="O33" i="69"/>
  <c r="M34" i="69"/>
  <c r="N34" i="69"/>
  <c r="O34" i="69"/>
  <c r="M35" i="69"/>
  <c r="N35" i="69"/>
  <c r="O35" i="69"/>
  <c r="M36" i="69"/>
  <c r="N36" i="69"/>
  <c r="O36" i="69"/>
  <c r="F33" i="69"/>
  <c r="G33" i="69"/>
  <c r="F34" i="69"/>
  <c r="G34" i="69"/>
  <c r="F35" i="69"/>
  <c r="G35" i="69"/>
  <c r="F36" i="69"/>
  <c r="G36" i="69"/>
  <c r="A19" i="68" l="1"/>
  <c r="G19" i="68"/>
  <c r="O19" i="68"/>
  <c r="R19" i="68" s="1"/>
  <c r="P19" i="68"/>
  <c r="Q19" i="68"/>
  <c r="A20" i="68"/>
  <c r="G20" i="68"/>
  <c r="O20" i="68"/>
  <c r="R20" i="68" s="1"/>
  <c r="P20" i="68"/>
  <c r="Q20" i="68" s="1"/>
  <c r="A21" i="68"/>
  <c r="G21" i="68"/>
  <c r="O21" i="68"/>
  <c r="R21" i="68" s="1"/>
  <c r="P21" i="68"/>
  <c r="Q21" i="68"/>
  <c r="A22" i="68"/>
  <c r="G22" i="68"/>
  <c r="O22" i="68"/>
  <c r="R22" i="68" s="1"/>
  <c r="P22" i="68"/>
  <c r="Q22" i="68" s="1"/>
  <c r="A23" i="68"/>
  <c r="G23" i="68"/>
  <c r="O23" i="68"/>
  <c r="R23" i="68" s="1"/>
  <c r="P23" i="68"/>
  <c r="Q23" i="68"/>
  <c r="A18" i="68"/>
  <c r="G18" i="68"/>
  <c r="O18" i="68"/>
  <c r="R18" i="68" s="1"/>
  <c r="P18" i="68"/>
  <c r="Q18" i="68"/>
  <c r="A15" i="67"/>
  <c r="G15" i="67"/>
  <c r="X15" i="67"/>
  <c r="Y15" i="67"/>
  <c r="A16" i="67"/>
  <c r="G16" i="67"/>
  <c r="X16" i="67"/>
  <c r="Y16" i="67"/>
  <c r="A17" i="67"/>
  <c r="G17" i="67"/>
  <c r="X17" i="67"/>
  <c r="Y17" i="67"/>
  <c r="A18" i="67"/>
  <c r="G18" i="67"/>
  <c r="X18" i="67"/>
  <c r="Y18" i="67"/>
  <c r="A19" i="67"/>
  <c r="G19" i="67"/>
  <c r="X19" i="67"/>
  <c r="Y19" i="67"/>
  <c r="A20" i="67"/>
  <c r="G20" i="67"/>
  <c r="X20" i="67"/>
  <c r="Y20" i="67"/>
  <c r="A14" i="67"/>
  <c r="G14" i="67"/>
  <c r="X14" i="67"/>
  <c r="Y14" i="67"/>
  <c r="A19" i="70"/>
  <c r="G19" i="70"/>
  <c r="K19" i="70"/>
  <c r="A20" i="70"/>
  <c r="G20" i="70"/>
  <c r="K20" i="70"/>
  <c r="A21" i="70"/>
  <c r="G21" i="70"/>
  <c r="K21" i="70"/>
  <c r="A22" i="70"/>
  <c r="G22" i="70"/>
  <c r="K22" i="70"/>
  <c r="A23" i="70"/>
  <c r="G23" i="70"/>
  <c r="K23" i="70"/>
  <c r="A24" i="70"/>
  <c r="G24" i="70"/>
  <c r="K24" i="70"/>
  <c r="A25" i="70"/>
  <c r="G25" i="70"/>
  <c r="K25" i="70"/>
  <c r="A18" i="70"/>
  <c r="G18" i="70"/>
  <c r="K18" i="70"/>
  <c r="F26" i="69"/>
  <c r="N26" i="69" s="1"/>
  <c r="G26" i="69"/>
  <c r="M26" i="69"/>
  <c r="O26" i="69"/>
  <c r="T26" i="69"/>
  <c r="U26" i="69"/>
  <c r="F27" i="69"/>
  <c r="G27" i="69"/>
  <c r="M27" i="69"/>
  <c r="N27" i="69"/>
  <c r="O27" i="69"/>
  <c r="T27" i="69"/>
  <c r="U27" i="69"/>
  <c r="F28" i="69"/>
  <c r="N28" i="69" s="1"/>
  <c r="G28" i="69"/>
  <c r="M28" i="69"/>
  <c r="O28" i="69"/>
  <c r="T28" i="69"/>
  <c r="U28" i="69"/>
  <c r="M29" i="69"/>
  <c r="N29" i="69"/>
  <c r="O29" i="69"/>
  <c r="T29" i="69"/>
  <c r="U29" i="69"/>
  <c r="F30" i="69"/>
  <c r="N30" i="69" s="1"/>
  <c r="G30" i="69"/>
  <c r="M30" i="69"/>
  <c r="O30" i="69"/>
  <c r="T30" i="69"/>
  <c r="U30" i="69"/>
  <c r="F31" i="69"/>
  <c r="N31" i="69" s="1"/>
  <c r="G31" i="69"/>
  <c r="M31" i="69"/>
  <c r="O31" i="69"/>
  <c r="T31" i="69"/>
  <c r="U31" i="69"/>
  <c r="F32" i="69"/>
  <c r="G32" i="69"/>
  <c r="M32" i="69"/>
  <c r="N32" i="69"/>
  <c r="O32" i="69"/>
  <c r="T32" i="69"/>
  <c r="U32" i="69"/>
  <c r="G25" i="69"/>
  <c r="M25" i="69"/>
  <c r="N25" i="69"/>
  <c r="O25" i="69"/>
  <c r="T25" i="69"/>
  <c r="U25" i="69"/>
  <c r="AB17" i="21"/>
  <c r="AC17" i="21"/>
  <c r="AF17" i="21"/>
  <c r="AN17" i="21"/>
  <c r="AQ17" i="21"/>
  <c r="AC18" i="21"/>
  <c r="AF18" i="21"/>
  <c r="AN18" i="21"/>
  <c r="AQ18" i="21"/>
  <c r="AB19" i="21"/>
  <c r="AC19" i="21"/>
  <c r="AF19" i="21"/>
  <c r="AN19" i="21"/>
  <c r="AQ19" i="21"/>
  <c r="AB20" i="21"/>
  <c r="AC20" i="21"/>
  <c r="AF20" i="21"/>
  <c r="AN20" i="21"/>
  <c r="AQ20" i="21"/>
  <c r="AB21" i="21"/>
  <c r="AC21" i="21"/>
  <c r="AF21" i="21"/>
  <c r="AN21" i="21"/>
  <c r="AQ21" i="21"/>
  <c r="AB16" i="21"/>
  <c r="AC16" i="21"/>
  <c r="AF16" i="21"/>
  <c r="AN16" i="21"/>
  <c r="AQ16" i="21"/>
  <c r="AE23" i="68" l="1"/>
  <c r="AF23" i="68"/>
  <c r="AE21" i="68"/>
  <c r="AF21" i="68"/>
  <c r="AE19" i="68"/>
  <c r="AF19" i="68"/>
  <c r="AE18" i="68"/>
  <c r="AF18" i="68"/>
  <c r="AE22" i="68"/>
  <c r="AF22" i="68"/>
  <c r="AE20" i="68"/>
  <c r="AF20" i="68"/>
  <c r="N14" i="72"/>
  <c r="N15" i="72"/>
  <c r="N16" i="72"/>
  <c r="N17" i="72"/>
  <c r="N18" i="72"/>
  <c r="N19" i="72"/>
  <c r="N20" i="72"/>
  <c r="N21" i="72"/>
  <c r="A10" i="23"/>
  <c r="B10" i="23"/>
  <c r="A11" i="23"/>
  <c r="B11" i="23"/>
  <c r="A12" i="23"/>
  <c r="B12" i="23"/>
  <c r="A13" i="23"/>
  <c r="B13" i="23"/>
  <c r="A14" i="23"/>
  <c r="B14" i="23"/>
  <c r="A15" i="23"/>
  <c r="B15" i="23"/>
  <c r="A16" i="23"/>
  <c r="B16" i="23"/>
  <c r="A17" i="23"/>
  <c r="B17" i="23"/>
  <c r="A18" i="23"/>
  <c r="B18" i="23"/>
  <c r="A19" i="23"/>
  <c r="B19" i="23"/>
  <c r="A20" i="23"/>
  <c r="B20" i="23"/>
  <c r="A21" i="23"/>
  <c r="B21" i="23"/>
  <c r="A22" i="23"/>
  <c r="B22" i="23"/>
  <c r="A23" i="23"/>
  <c r="B23" i="23"/>
  <c r="A24" i="23"/>
  <c r="B24" i="23"/>
  <c r="A25" i="23"/>
  <c r="B25" i="23"/>
  <c r="A26" i="23"/>
  <c r="B26" i="23"/>
  <c r="A27" i="23"/>
  <c r="B27" i="23"/>
  <c r="A29" i="23"/>
  <c r="B29" i="23"/>
  <c r="A30" i="23"/>
  <c r="B30" i="23"/>
  <c r="A31" i="23"/>
  <c r="B31" i="23"/>
  <c r="A32" i="23"/>
  <c r="B32" i="23"/>
  <c r="A33" i="23"/>
  <c r="B33" i="23"/>
  <c r="E25" i="54" l="1"/>
  <c r="F25" i="54" s="1"/>
  <c r="E24" i="54"/>
  <c r="F24" i="54" s="1"/>
  <c r="E23" i="54"/>
  <c r="F23" i="54" s="1"/>
  <c r="T13" i="69"/>
  <c r="T14" i="69"/>
  <c r="T15" i="69"/>
  <c r="T16" i="69"/>
  <c r="T17" i="69"/>
  <c r="T18" i="69"/>
  <c r="T19" i="69"/>
  <c r="T20" i="69"/>
  <c r="T21" i="69"/>
  <c r="T22" i="69"/>
  <c r="T23" i="69"/>
  <c r="T24" i="69"/>
  <c r="E16" i="54" l="1"/>
  <c r="F16" i="54" s="1"/>
  <c r="E15" i="54"/>
  <c r="F15" i="54" s="1"/>
  <c r="E14" i="54"/>
  <c r="F14" i="54" s="1"/>
  <c r="E13" i="54"/>
  <c r="F13" i="54" s="1"/>
  <c r="A120" i="28" l="1"/>
  <c r="A121" i="28"/>
  <c r="A116" i="28"/>
  <c r="A117" i="28"/>
  <c r="A118" i="28"/>
  <c r="A119" i="28"/>
  <c r="A110" i="28"/>
  <c r="A111" i="28"/>
  <c r="A112" i="28"/>
  <c r="A113" i="28"/>
  <c r="A114" i="28"/>
  <c r="A115" i="28"/>
  <c r="A92" i="28"/>
  <c r="A93" i="28"/>
  <c r="A94" i="28"/>
  <c r="A95" i="28"/>
  <c r="A96" i="28"/>
  <c r="A97" i="28"/>
  <c r="A98" i="28"/>
  <c r="A99" i="28"/>
  <c r="A100" i="28"/>
  <c r="A101" i="28"/>
  <c r="A102" i="28"/>
  <c r="A103" i="28"/>
  <c r="A104" i="28"/>
  <c r="A105" i="28"/>
  <c r="A106" i="28"/>
  <c r="A107" i="28"/>
  <c r="A108" i="28"/>
  <c r="A109"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10" i="28"/>
  <c r="A12" i="28"/>
  <c r="A13" i="28"/>
  <c r="A14" i="28"/>
  <c r="A15" i="28"/>
  <c r="A16" i="28"/>
  <c r="A17" i="28"/>
  <c r="A19" i="28"/>
  <c r="A20" i="28"/>
  <c r="A21" i="28"/>
  <c r="A22" i="28"/>
  <c r="A23" i="28"/>
  <c r="A24" i="28"/>
  <c r="A26" i="28"/>
  <c r="A27" i="28"/>
  <c r="A28" i="28"/>
  <c r="A29" i="28"/>
  <c r="A30" i="28"/>
  <c r="A31" i="28"/>
  <c r="A33" i="28"/>
  <c r="A34" i="28"/>
  <c r="A35" i="28"/>
  <c r="A36" i="28"/>
  <c r="A37" i="28"/>
  <c r="A38" i="28"/>
  <c r="A39" i="28"/>
  <c r="A207" i="28"/>
  <c r="A208" i="28"/>
  <c r="A209" i="28"/>
  <c r="A210" i="28"/>
  <c r="A211" i="28"/>
  <c r="A212" i="28"/>
  <c r="A213" i="28"/>
  <c r="A214" i="28"/>
  <c r="A215" i="28"/>
  <c r="A216" i="28"/>
  <c r="A217" i="28"/>
  <c r="B120" i="28"/>
  <c r="B121" i="28"/>
  <c r="B116" i="28"/>
  <c r="B117" i="28"/>
  <c r="B118" i="28"/>
  <c r="B119" i="28"/>
  <c r="B110" i="28"/>
  <c r="B111" i="28"/>
  <c r="B112" i="28"/>
  <c r="B113" i="28"/>
  <c r="B114" i="28"/>
  <c r="B115" i="28"/>
  <c r="B92" i="28"/>
  <c r="B93" i="28"/>
  <c r="B94" i="28"/>
  <c r="B95" i="28"/>
  <c r="B96" i="28"/>
  <c r="B97" i="28"/>
  <c r="B98" i="28"/>
  <c r="B99" i="28"/>
  <c r="B100" i="28"/>
  <c r="B101" i="28"/>
  <c r="B102" i="28"/>
  <c r="B103" i="28"/>
  <c r="B104" i="28"/>
  <c r="B105" i="28"/>
  <c r="B106" i="28"/>
  <c r="B107" i="28"/>
  <c r="B108" i="28"/>
  <c r="B109" i="28"/>
  <c r="B66" i="28"/>
  <c r="B67" i="28"/>
  <c r="B68" i="28"/>
  <c r="B69" i="28"/>
  <c r="B70" i="28"/>
  <c r="B71" i="28"/>
  <c r="B72" i="28"/>
  <c r="B73" i="28"/>
  <c r="B74" i="28"/>
  <c r="B75" i="28"/>
  <c r="B76" i="28"/>
  <c r="B77" i="28"/>
  <c r="B78" i="28"/>
  <c r="B79" i="28"/>
  <c r="B80" i="28"/>
  <c r="B81" i="28"/>
  <c r="B82" i="28"/>
  <c r="B83" i="28"/>
  <c r="B84" i="28"/>
  <c r="B85" i="28"/>
  <c r="B86" i="28"/>
  <c r="B87" i="28"/>
  <c r="B88" i="28"/>
  <c r="B89" i="28"/>
  <c r="B90" i="28"/>
  <c r="B91" i="28"/>
  <c r="B40" i="28"/>
  <c r="B41" i="28"/>
  <c r="B42" i="28"/>
  <c r="B43" i="28"/>
  <c r="B44" i="28"/>
  <c r="B45" i="28"/>
  <c r="B46" i="28"/>
  <c r="B47" i="28"/>
  <c r="B48" i="28"/>
  <c r="B49" i="28"/>
  <c r="B50" i="28"/>
  <c r="B51" i="28"/>
  <c r="B52" i="28"/>
  <c r="B53" i="28"/>
  <c r="B54" i="28"/>
  <c r="B55" i="28"/>
  <c r="B56" i="28"/>
  <c r="B57" i="28"/>
  <c r="B58" i="28"/>
  <c r="B59" i="28"/>
  <c r="B60" i="28"/>
  <c r="B61" i="28"/>
  <c r="B62" i="28"/>
  <c r="B63" i="28"/>
  <c r="B64" i="28"/>
  <c r="B65" i="28"/>
  <c r="B10" i="28"/>
  <c r="B12" i="28"/>
  <c r="B13" i="28"/>
  <c r="B14" i="28"/>
  <c r="B15" i="28"/>
  <c r="B16" i="28"/>
  <c r="B17" i="28"/>
  <c r="B19" i="28"/>
  <c r="B20" i="28"/>
  <c r="B21" i="28"/>
  <c r="B22" i="28"/>
  <c r="B23" i="28"/>
  <c r="B24" i="28"/>
  <c r="B26" i="28"/>
  <c r="B27" i="28"/>
  <c r="B28" i="28"/>
  <c r="B29" i="28"/>
  <c r="B30" i="28"/>
  <c r="B31" i="28"/>
  <c r="B33" i="28"/>
  <c r="B34" i="28"/>
  <c r="B35" i="28"/>
  <c r="B36" i="28"/>
  <c r="B37" i="28"/>
  <c r="B38" i="28"/>
  <c r="B39" i="28"/>
  <c r="B207" i="28"/>
  <c r="B208" i="28"/>
  <c r="B209" i="28"/>
  <c r="B210" i="28"/>
  <c r="B211" i="28"/>
  <c r="B212" i="28"/>
  <c r="B213" i="28"/>
  <c r="B214" i="28"/>
  <c r="B215" i="28"/>
  <c r="B216" i="28"/>
  <c r="B217" i="28"/>
  <c r="Q12" i="23"/>
  <c r="Q11" i="23"/>
  <c r="Q10" i="23"/>
  <c r="Q13" i="23"/>
  <c r="Q14" i="23"/>
  <c r="Q15" i="23"/>
  <c r="Q16" i="23"/>
  <c r="Q17" i="23"/>
  <c r="Q18" i="23"/>
  <c r="Q19" i="23"/>
  <c r="Q20" i="23"/>
  <c r="Q21" i="23"/>
  <c r="Q22" i="23"/>
  <c r="Q23" i="23"/>
  <c r="Q24" i="23"/>
  <c r="Q25" i="23"/>
  <c r="Q26" i="23"/>
  <c r="Q27" i="23"/>
  <c r="Q29" i="23"/>
  <c r="Q30" i="23"/>
  <c r="Q31" i="23"/>
  <c r="Q32" i="23"/>
  <c r="Q33" i="23"/>
  <c r="E31" i="61" l="1"/>
  <c r="G31" i="61"/>
  <c r="I31" i="61"/>
  <c r="J31" i="61"/>
  <c r="E32" i="61"/>
  <c r="G32" i="61"/>
  <c r="I32" i="61"/>
  <c r="J32" i="61"/>
  <c r="E33" i="61"/>
  <c r="G33" i="61"/>
  <c r="I33" i="61"/>
  <c r="J33" i="61"/>
  <c r="E25" i="61"/>
  <c r="G25" i="61"/>
  <c r="I25" i="61"/>
  <c r="J25" i="61"/>
  <c r="E26" i="61"/>
  <c r="G26" i="61"/>
  <c r="I26" i="61"/>
  <c r="J26" i="61"/>
  <c r="E27" i="61"/>
  <c r="G27" i="61"/>
  <c r="I27" i="61"/>
  <c r="J27" i="61"/>
  <c r="E28" i="61"/>
  <c r="G28" i="61"/>
  <c r="I28" i="61"/>
  <c r="J28" i="61"/>
  <c r="E29" i="61"/>
  <c r="G29" i="61"/>
  <c r="I29" i="61"/>
  <c r="J29" i="61"/>
  <c r="E30" i="61"/>
  <c r="G30" i="61"/>
  <c r="I30" i="61"/>
  <c r="J30" i="61"/>
  <c r="I13" i="61"/>
  <c r="I14" i="61"/>
  <c r="I15" i="61"/>
  <c r="I16" i="61"/>
  <c r="I17" i="61"/>
  <c r="I18" i="61"/>
  <c r="I19" i="61"/>
  <c r="I20" i="61"/>
  <c r="I21" i="61"/>
  <c r="I22" i="61"/>
  <c r="I23" i="61"/>
  <c r="I24" i="61"/>
  <c r="G13" i="61"/>
  <c r="G14" i="61"/>
  <c r="G15" i="61"/>
  <c r="G16" i="61"/>
  <c r="G17" i="61"/>
  <c r="G18" i="61"/>
  <c r="G19" i="61"/>
  <c r="G20" i="61"/>
  <c r="G21" i="61"/>
  <c r="G22" i="61"/>
  <c r="G23" i="61"/>
  <c r="G24" i="61"/>
  <c r="H18" i="65" l="1"/>
  <c r="I18" i="65"/>
  <c r="J18" i="65" s="1"/>
  <c r="K18" i="65"/>
  <c r="L18" i="65" s="1"/>
  <c r="Q18" i="65"/>
  <c r="H19" i="65"/>
  <c r="I19" i="65"/>
  <c r="J19" i="65" s="1"/>
  <c r="K19" i="65"/>
  <c r="L19" i="65" s="1"/>
  <c r="Q19" i="65"/>
  <c r="H20" i="65"/>
  <c r="I20" i="65"/>
  <c r="M20" i="65" s="1"/>
  <c r="N20" i="65" s="1"/>
  <c r="K20" i="65"/>
  <c r="L20" i="65" s="1"/>
  <c r="Q20" i="65"/>
  <c r="H21" i="65"/>
  <c r="I21" i="65"/>
  <c r="M21" i="65" s="1"/>
  <c r="N21" i="65" s="1"/>
  <c r="K21" i="65"/>
  <c r="L21" i="65" s="1"/>
  <c r="Q21" i="65"/>
  <c r="H22" i="65"/>
  <c r="I22" i="65"/>
  <c r="M22" i="65" s="1"/>
  <c r="N22" i="65" s="1"/>
  <c r="K22" i="65"/>
  <c r="L22" i="65" s="1"/>
  <c r="Q22" i="65"/>
  <c r="H23" i="65"/>
  <c r="I23" i="65"/>
  <c r="J23" i="65" s="1"/>
  <c r="K23" i="65"/>
  <c r="L23" i="65"/>
  <c r="Q23" i="65"/>
  <c r="H24" i="65"/>
  <c r="I24" i="65"/>
  <c r="J24" i="65" s="1"/>
  <c r="K24" i="65"/>
  <c r="L24" i="65" s="1"/>
  <c r="Q24" i="65"/>
  <c r="H25" i="65"/>
  <c r="I25" i="65"/>
  <c r="J25" i="65" s="1"/>
  <c r="K25" i="65"/>
  <c r="L25" i="65" s="1"/>
  <c r="Q25" i="65"/>
  <c r="H26" i="65"/>
  <c r="I26" i="65"/>
  <c r="J26" i="65" s="1"/>
  <c r="K26" i="65"/>
  <c r="L26" i="65" s="1"/>
  <c r="Q26" i="65"/>
  <c r="H27" i="65"/>
  <c r="I27" i="65"/>
  <c r="M27" i="65" s="1"/>
  <c r="N27" i="65" s="1"/>
  <c r="K27" i="65"/>
  <c r="L27" i="65" s="1"/>
  <c r="Q27" i="65"/>
  <c r="H28" i="65"/>
  <c r="I28" i="65"/>
  <c r="J28" i="65" s="1"/>
  <c r="K28" i="65"/>
  <c r="L28" i="65" s="1"/>
  <c r="Q28" i="65"/>
  <c r="H29" i="65"/>
  <c r="I29" i="65"/>
  <c r="M29" i="65" s="1"/>
  <c r="N29" i="65" s="1"/>
  <c r="K29" i="65"/>
  <c r="L29" i="65" s="1"/>
  <c r="Q29" i="65"/>
  <c r="M18" i="59"/>
  <c r="N18" i="59"/>
  <c r="M19" i="59"/>
  <c r="N19" i="59"/>
  <c r="M20" i="59"/>
  <c r="N20" i="59"/>
  <c r="M21" i="59"/>
  <c r="N21" i="59"/>
  <c r="M22" i="59"/>
  <c r="N22" i="59"/>
  <c r="M23" i="59"/>
  <c r="N23" i="59"/>
  <c r="M24" i="59"/>
  <c r="N24" i="59"/>
  <c r="M25" i="59"/>
  <c r="N25" i="59"/>
  <c r="M26" i="59"/>
  <c r="N26" i="59"/>
  <c r="M27" i="59"/>
  <c r="N27" i="59"/>
  <c r="G13" i="58"/>
  <c r="I13" i="58"/>
  <c r="G14" i="58"/>
  <c r="I14" i="58"/>
  <c r="G15" i="58"/>
  <c r="I15" i="58"/>
  <c r="G16" i="58"/>
  <c r="I16" i="58"/>
  <c r="G17" i="58"/>
  <c r="I17" i="58"/>
  <c r="G18" i="58"/>
  <c r="I18" i="58"/>
  <c r="G19" i="58"/>
  <c r="I19" i="58"/>
  <c r="G20" i="58"/>
  <c r="I20" i="58"/>
  <c r="G21" i="58"/>
  <c r="I21" i="58"/>
  <c r="G17" i="57"/>
  <c r="P17" i="57"/>
  <c r="Q17" i="57"/>
  <c r="G18" i="57"/>
  <c r="P18" i="57"/>
  <c r="Q18" i="57"/>
  <c r="G19" i="57"/>
  <c r="P19" i="57"/>
  <c r="Q19" i="57"/>
  <c r="G20" i="57"/>
  <c r="P20" i="57"/>
  <c r="Q20" i="57"/>
  <c r="G21" i="57"/>
  <c r="P21" i="57"/>
  <c r="Q21" i="57"/>
  <c r="G22" i="57"/>
  <c r="P22" i="57"/>
  <c r="Q22" i="57"/>
  <c r="G23" i="57"/>
  <c r="P23" i="57"/>
  <c r="Q23" i="57"/>
  <c r="G24" i="57"/>
  <c r="P24" i="57"/>
  <c r="Q24" i="57"/>
  <c r="G16" i="57"/>
  <c r="P16" i="57"/>
  <c r="Q16" i="57"/>
  <c r="G20" i="56"/>
  <c r="P20" i="56"/>
  <c r="Q20" i="56"/>
  <c r="R20" i="56" s="1"/>
  <c r="S20" i="56"/>
  <c r="T20" i="56" s="1"/>
  <c r="U20" i="56"/>
  <c r="V20" i="56" s="1"/>
  <c r="W20" i="56"/>
  <c r="X20" i="56" s="1"/>
  <c r="G21" i="56"/>
  <c r="P21" i="56"/>
  <c r="Q21" i="56"/>
  <c r="R21" i="56" s="1"/>
  <c r="S21" i="56"/>
  <c r="T21" i="56" s="1"/>
  <c r="U21" i="56"/>
  <c r="V21" i="56" s="1"/>
  <c r="W21" i="56"/>
  <c r="X21" i="56" s="1"/>
  <c r="G22" i="56"/>
  <c r="Y22" i="56" s="1"/>
  <c r="P22" i="56"/>
  <c r="Q22" i="56"/>
  <c r="R22" i="56" s="1"/>
  <c r="S22" i="56"/>
  <c r="T22" i="56" s="1"/>
  <c r="U22" i="56"/>
  <c r="V22" i="56" s="1"/>
  <c r="W22" i="56"/>
  <c r="X22" i="56" s="1"/>
  <c r="G23" i="56"/>
  <c r="P23" i="56"/>
  <c r="Q23" i="56"/>
  <c r="R23" i="56" s="1"/>
  <c r="S23" i="56"/>
  <c r="T23" i="56" s="1"/>
  <c r="U23" i="56"/>
  <c r="V23" i="56" s="1"/>
  <c r="W23" i="56"/>
  <c r="X23" i="56" s="1"/>
  <c r="Y23" i="56"/>
  <c r="G24" i="56"/>
  <c r="Y24" i="56" s="1"/>
  <c r="P24" i="56"/>
  <c r="Q24" i="56"/>
  <c r="R24" i="56" s="1"/>
  <c r="S24" i="56"/>
  <c r="T24" i="56" s="1"/>
  <c r="U24" i="56"/>
  <c r="V24" i="56" s="1"/>
  <c r="W24" i="56"/>
  <c r="X24" i="56" s="1"/>
  <c r="G25" i="56"/>
  <c r="Y25" i="56" s="1"/>
  <c r="P25" i="56"/>
  <c r="Q25" i="56"/>
  <c r="R25" i="56" s="1"/>
  <c r="S25" i="56"/>
  <c r="T25" i="56" s="1"/>
  <c r="U25" i="56"/>
  <c r="V25" i="56" s="1"/>
  <c r="W25" i="56"/>
  <c r="X25" i="56" s="1"/>
  <c r="G26" i="56"/>
  <c r="Y26" i="56" s="1"/>
  <c r="P26" i="56"/>
  <c r="Q26" i="56"/>
  <c r="R26" i="56" s="1"/>
  <c r="S26" i="56"/>
  <c r="T26" i="56" s="1"/>
  <c r="U26" i="56"/>
  <c r="V26" i="56" s="1"/>
  <c r="W26" i="56"/>
  <c r="X26" i="56" s="1"/>
  <c r="G27" i="56"/>
  <c r="Y27" i="56" s="1"/>
  <c r="P27" i="56"/>
  <c r="Q27" i="56"/>
  <c r="R27" i="56" s="1"/>
  <c r="S27" i="56"/>
  <c r="T27" i="56"/>
  <c r="U27" i="56"/>
  <c r="V27" i="56" s="1"/>
  <c r="W27" i="56"/>
  <c r="X27" i="56" s="1"/>
  <c r="G28" i="56"/>
  <c r="Y28" i="56" s="1"/>
  <c r="P28" i="56"/>
  <c r="Q28" i="56"/>
  <c r="R28" i="56" s="1"/>
  <c r="S28" i="56"/>
  <c r="T28" i="56" s="1"/>
  <c r="U28" i="56"/>
  <c r="V28" i="56" s="1"/>
  <c r="W28" i="56"/>
  <c r="X28" i="56" s="1"/>
  <c r="G29" i="56"/>
  <c r="Y29" i="56" s="1"/>
  <c r="P29" i="56"/>
  <c r="Q29" i="56"/>
  <c r="R29" i="56" s="1"/>
  <c r="S29" i="56"/>
  <c r="T29" i="56" s="1"/>
  <c r="U29" i="56"/>
  <c r="V29" i="56" s="1"/>
  <c r="W29" i="56"/>
  <c r="X29" i="56" s="1"/>
  <c r="G30" i="56"/>
  <c r="Y30" i="56" s="1"/>
  <c r="P30" i="56"/>
  <c r="Q30" i="56"/>
  <c r="R30" i="56" s="1"/>
  <c r="S30" i="56"/>
  <c r="T30" i="56" s="1"/>
  <c r="U30" i="56"/>
  <c r="V30" i="56" s="1"/>
  <c r="W30" i="56"/>
  <c r="X30" i="56" s="1"/>
  <c r="Y21" i="56" l="1"/>
  <c r="Y20" i="56"/>
  <c r="M26" i="65"/>
  <c r="N26" i="65" s="1"/>
  <c r="R26" i="65" s="1"/>
  <c r="M25" i="65"/>
  <c r="N25" i="65" s="1"/>
  <c r="R25" i="65" s="1"/>
  <c r="M24" i="65"/>
  <c r="N24" i="65" s="1"/>
  <c r="M23" i="65"/>
  <c r="N23" i="65" s="1"/>
  <c r="M18" i="65"/>
  <c r="N18" i="65" s="1"/>
  <c r="R18" i="65" s="1"/>
  <c r="R24" i="65"/>
  <c r="R23" i="65"/>
  <c r="J27" i="65"/>
  <c r="R27" i="65" s="1"/>
  <c r="J20" i="65"/>
  <c r="R20" i="65" s="1"/>
  <c r="J29" i="65"/>
  <c r="R29" i="65" s="1"/>
  <c r="J21" i="65"/>
  <c r="R21" i="65" s="1"/>
  <c r="J22" i="65"/>
  <c r="R22" i="65" s="1"/>
  <c r="M19" i="65"/>
  <c r="N19" i="65" s="1"/>
  <c r="R19" i="65" s="1"/>
  <c r="M28" i="65"/>
  <c r="N28" i="65" s="1"/>
  <c r="R28" i="65" s="1"/>
  <c r="N26" i="23"/>
  <c r="O26" i="23" s="1"/>
  <c r="T26" i="23"/>
  <c r="N27" i="23"/>
  <c r="O27" i="23" s="1"/>
  <c r="T27" i="23"/>
  <c r="N29" i="23"/>
  <c r="O29" i="23"/>
  <c r="T29" i="23"/>
  <c r="N30" i="23"/>
  <c r="O30" i="23"/>
  <c r="T30" i="23"/>
  <c r="N31" i="23"/>
  <c r="O31" i="23"/>
  <c r="T31" i="23"/>
  <c r="N32" i="23"/>
  <c r="O32" i="23"/>
  <c r="T32" i="23"/>
  <c r="N33" i="23"/>
  <c r="O33" i="23"/>
  <c r="T33" i="23"/>
  <c r="N25" i="23"/>
  <c r="O25" i="23" s="1"/>
  <c r="T25" i="23"/>
  <c r="V217" i="28"/>
  <c r="U217" i="28"/>
  <c r="T217" i="28"/>
  <c r="S217" i="28"/>
  <c r="C217" i="28" s="1"/>
  <c r="V216" i="28"/>
  <c r="U216" i="28"/>
  <c r="T216" i="28"/>
  <c r="S216" i="28"/>
  <c r="C216" i="28" s="1"/>
  <c r="U215" i="28"/>
  <c r="T215" i="28"/>
  <c r="V215" i="28" s="1"/>
  <c r="S215" i="28"/>
  <c r="C215" i="28" s="1"/>
  <c r="V214" i="28"/>
  <c r="U214" i="28"/>
  <c r="T214" i="28"/>
  <c r="S214" i="28"/>
  <c r="C214" i="28" s="1"/>
  <c r="V213" i="28"/>
  <c r="U213" i="28"/>
  <c r="T213" i="28"/>
  <c r="S213" i="28"/>
  <c r="C213" i="28" s="1"/>
  <c r="V212" i="28"/>
  <c r="U212" i="28"/>
  <c r="T212" i="28"/>
  <c r="S212" i="28"/>
  <c r="C212" i="28" s="1"/>
  <c r="V211" i="28"/>
  <c r="U211" i="28"/>
  <c r="T211" i="28"/>
  <c r="S211" i="28"/>
  <c r="C211" i="28" s="1"/>
  <c r="U210" i="28"/>
  <c r="T210" i="28"/>
  <c r="V210" i="28" s="1"/>
  <c r="S210" i="28"/>
  <c r="C210" i="28" s="1"/>
  <c r="V209" i="28"/>
  <c r="U209" i="28"/>
  <c r="T209" i="28"/>
  <c r="S209" i="28"/>
  <c r="C209" i="28" s="1"/>
  <c r="V208" i="28"/>
  <c r="U208" i="28"/>
  <c r="T208" i="28"/>
  <c r="S208" i="28"/>
  <c r="C208" i="28" s="1"/>
  <c r="U207" i="28"/>
  <c r="T207" i="28"/>
  <c r="V207" i="28" s="1"/>
  <c r="S207" i="28"/>
  <c r="C207" i="28" s="1"/>
  <c r="V39" i="28"/>
  <c r="U39" i="28"/>
  <c r="T39" i="28"/>
  <c r="S39" i="28"/>
  <c r="C39" i="28" s="1"/>
  <c r="V38" i="28"/>
  <c r="U38" i="28"/>
  <c r="T38" i="28"/>
  <c r="S38" i="28"/>
  <c r="C38" i="28" s="1"/>
  <c r="V37" i="28"/>
  <c r="U37" i="28"/>
  <c r="T37" i="28"/>
  <c r="S37" i="28"/>
  <c r="C37" i="28" s="1"/>
  <c r="V36" i="28"/>
  <c r="U36" i="28"/>
  <c r="T36" i="28"/>
  <c r="S36" i="28"/>
  <c r="C36" i="28" s="1"/>
  <c r="V35" i="28"/>
  <c r="U35" i="28"/>
  <c r="T35" i="28"/>
  <c r="S35" i="28"/>
  <c r="C35" i="28" s="1"/>
  <c r="V34" i="28"/>
  <c r="U34" i="28"/>
  <c r="T34" i="28"/>
  <c r="S34" i="28"/>
  <c r="C34" i="28" s="1"/>
  <c r="V33" i="28"/>
  <c r="U33" i="28"/>
  <c r="T33" i="28"/>
  <c r="S33" i="28"/>
  <c r="C33" i="28" s="1"/>
  <c r="U31" i="28"/>
  <c r="T31" i="28"/>
  <c r="V31" i="28" s="1"/>
  <c r="S31" i="28"/>
  <c r="C31" i="28" s="1"/>
  <c r="V30" i="28"/>
  <c r="U30" i="28"/>
  <c r="T30" i="28"/>
  <c r="S30" i="28"/>
  <c r="C30" i="28" s="1"/>
  <c r="V29" i="28"/>
  <c r="U29" i="28"/>
  <c r="T29" i="28"/>
  <c r="S29" i="28"/>
  <c r="C29" i="28" s="1"/>
  <c r="V28" i="28"/>
  <c r="U28" i="28"/>
  <c r="T28" i="28"/>
  <c r="S28" i="28"/>
  <c r="C28" i="28" s="1"/>
  <c r="V27" i="28"/>
  <c r="U27" i="28"/>
  <c r="T27" i="28"/>
  <c r="S27" i="28"/>
  <c r="C27" i="28" s="1"/>
  <c r="V26" i="28"/>
  <c r="U26" i="28"/>
  <c r="T26" i="28"/>
  <c r="S26" i="28"/>
  <c r="C26" i="28" s="1"/>
  <c r="U24" i="28"/>
  <c r="T24" i="28"/>
  <c r="V24" i="28" s="1"/>
  <c r="S24" i="28"/>
  <c r="C24" i="28" s="1"/>
  <c r="V23" i="28"/>
  <c r="U23" i="28"/>
  <c r="T23" i="28"/>
  <c r="S23" i="28"/>
  <c r="C23" i="28" s="1"/>
  <c r="V22" i="28"/>
  <c r="U22" i="28"/>
  <c r="T22" i="28"/>
  <c r="S22" i="28"/>
  <c r="C22" i="28" s="1"/>
  <c r="V21" i="28"/>
  <c r="U21" i="28"/>
  <c r="T21" i="28"/>
  <c r="S21" i="28"/>
  <c r="C21" i="28" s="1"/>
  <c r="V20" i="28"/>
  <c r="U20" i="28"/>
  <c r="T20" i="28"/>
  <c r="S20" i="28"/>
  <c r="C20" i="28" s="1"/>
  <c r="V19" i="28"/>
  <c r="U19" i="28"/>
  <c r="T19" i="28"/>
  <c r="S19" i="28"/>
  <c r="C19" i="28" s="1"/>
  <c r="U17" i="28"/>
  <c r="T17" i="28"/>
  <c r="V17" i="28" s="1"/>
  <c r="S17" i="28"/>
  <c r="C17" i="28" s="1"/>
  <c r="V16" i="28"/>
  <c r="U16" i="28"/>
  <c r="T16" i="28"/>
  <c r="S16" i="28"/>
  <c r="C16" i="28" s="1"/>
  <c r="V15" i="28"/>
  <c r="U15" i="28"/>
  <c r="T15" i="28"/>
  <c r="S15" i="28"/>
  <c r="C15" i="28" s="1"/>
  <c r="V14" i="28"/>
  <c r="U14" i="28"/>
  <c r="T14" i="28"/>
  <c r="S14" i="28"/>
  <c r="C14" i="28" s="1"/>
  <c r="V13" i="28"/>
  <c r="U13" i="28"/>
  <c r="T13" i="28"/>
  <c r="S13" i="28"/>
  <c r="C13" i="28" s="1"/>
  <c r="V12" i="28"/>
  <c r="U12" i="28"/>
  <c r="T12" i="28"/>
  <c r="S12" i="28"/>
  <c r="C12" i="28" s="1"/>
  <c r="U10" i="28"/>
  <c r="T10" i="28"/>
  <c r="V10" i="28" s="1"/>
  <c r="S10" i="28"/>
  <c r="C10" i="28" s="1"/>
  <c r="V65" i="28"/>
  <c r="U65" i="28"/>
  <c r="T65" i="28"/>
  <c r="S65" i="28"/>
  <c r="C65" i="28" s="1"/>
  <c r="V64" i="28"/>
  <c r="U64" i="28"/>
  <c r="T64" i="28"/>
  <c r="S64" i="28"/>
  <c r="C64" i="28" s="1"/>
  <c r="V63" i="28"/>
  <c r="U63" i="28"/>
  <c r="S63" i="28"/>
  <c r="C63" i="28" s="1"/>
  <c r="V62" i="28"/>
  <c r="U62" i="28"/>
  <c r="T62" i="28"/>
  <c r="S62" i="28"/>
  <c r="C62" i="28" s="1"/>
  <c r="V61" i="28"/>
  <c r="U61" i="28"/>
  <c r="T61" i="28"/>
  <c r="S61" i="28"/>
  <c r="C61" i="28" s="1"/>
  <c r="V60" i="28"/>
  <c r="U60" i="28"/>
  <c r="S60" i="28"/>
  <c r="C60" i="28" s="1"/>
  <c r="V59" i="28"/>
  <c r="U59" i="28"/>
  <c r="S59" i="28"/>
  <c r="C59" i="28" s="1"/>
  <c r="U58" i="28"/>
  <c r="S58" i="28"/>
  <c r="C58" i="28" s="1"/>
  <c r="V57" i="28"/>
  <c r="U57" i="28"/>
  <c r="T57" i="28"/>
  <c r="S57" i="28"/>
  <c r="C57" i="28" s="1"/>
  <c r="V56" i="28"/>
  <c r="U56" i="28"/>
  <c r="T56" i="28"/>
  <c r="S56" i="28"/>
  <c r="C56" i="28" s="1"/>
  <c r="V55" i="28"/>
  <c r="U55" i="28"/>
  <c r="S55" i="28"/>
  <c r="C55" i="28" s="1"/>
  <c r="V54" i="28"/>
  <c r="U54" i="28"/>
  <c r="S54" i="28"/>
  <c r="C54" i="28" s="1"/>
  <c r="V53" i="28"/>
  <c r="U53" i="28"/>
  <c r="S53" i="28"/>
  <c r="C53" i="28" s="1"/>
  <c r="U52" i="28"/>
  <c r="S52" i="28"/>
  <c r="C52" i="28" s="1"/>
  <c r="V51" i="28"/>
  <c r="U51" i="28"/>
  <c r="T51" i="28"/>
  <c r="S51" i="28"/>
  <c r="C51" i="28" s="1"/>
  <c r="V50" i="28"/>
  <c r="U50" i="28"/>
  <c r="T50" i="28"/>
  <c r="S50" i="28"/>
  <c r="C50" i="28" s="1"/>
  <c r="V49" i="28"/>
  <c r="U49" i="28"/>
  <c r="S49" i="28"/>
  <c r="C49" i="28" s="1"/>
  <c r="V48" i="28"/>
  <c r="U48" i="28"/>
  <c r="S48" i="28"/>
  <c r="C48" i="28" s="1"/>
  <c r="V47" i="28"/>
  <c r="U47" i="28"/>
  <c r="S47" i="28"/>
  <c r="C47" i="28" s="1"/>
  <c r="U46" i="28"/>
  <c r="S46" i="28"/>
  <c r="C46" i="28" s="1"/>
  <c r="V45" i="28"/>
  <c r="U45" i="28"/>
  <c r="T45" i="28"/>
  <c r="S45" i="28"/>
  <c r="C45" i="28" s="1"/>
  <c r="V44" i="28"/>
  <c r="U44" i="28"/>
  <c r="T44" i="28"/>
  <c r="S44" i="28"/>
  <c r="C44" i="28" s="1"/>
  <c r="V43" i="28"/>
  <c r="U43" i="28"/>
  <c r="S43" i="28"/>
  <c r="C43" i="28" s="1"/>
  <c r="V42" i="28"/>
  <c r="U42" i="28"/>
  <c r="S42" i="28"/>
  <c r="C42" i="28" s="1"/>
  <c r="V41" i="28"/>
  <c r="U41" i="28"/>
  <c r="S41" i="28"/>
  <c r="C41" i="28" s="1"/>
  <c r="U40" i="28"/>
  <c r="S40" i="28"/>
  <c r="C40" i="28" s="1"/>
  <c r="V91" i="28"/>
  <c r="U91" i="28"/>
  <c r="T91" i="28"/>
  <c r="S91" i="28"/>
  <c r="C91" i="28" s="1"/>
  <c r="V90" i="28"/>
  <c r="U90" i="28"/>
  <c r="T90" i="28"/>
  <c r="S90" i="28"/>
  <c r="C90" i="28" s="1"/>
  <c r="V89" i="28"/>
  <c r="U89" i="28"/>
  <c r="S89" i="28"/>
  <c r="C89" i="28" s="1"/>
  <c r="V88" i="28"/>
  <c r="U88" i="28"/>
  <c r="T88" i="28"/>
  <c r="S88" i="28"/>
  <c r="C88" i="28" s="1"/>
  <c r="V87" i="28"/>
  <c r="U87" i="28"/>
  <c r="T87" i="28"/>
  <c r="S87" i="28"/>
  <c r="C87" i="28" s="1"/>
  <c r="V86" i="28"/>
  <c r="U86" i="28"/>
  <c r="S86" i="28"/>
  <c r="C86" i="28" s="1"/>
  <c r="V85" i="28"/>
  <c r="U85" i="28"/>
  <c r="S85" i="28"/>
  <c r="C85" i="28" s="1"/>
  <c r="U84" i="28"/>
  <c r="S84" i="28"/>
  <c r="C84" i="28" s="1"/>
  <c r="V83" i="28"/>
  <c r="U83" i="28"/>
  <c r="T83" i="28"/>
  <c r="S83" i="28"/>
  <c r="C83" i="28" s="1"/>
  <c r="V82" i="28"/>
  <c r="U82" i="28"/>
  <c r="T82" i="28"/>
  <c r="S82" i="28"/>
  <c r="C82" i="28" s="1"/>
  <c r="V81" i="28"/>
  <c r="U81" i="28"/>
  <c r="S81" i="28"/>
  <c r="C81" i="28" s="1"/>
  <c r="V80" i="28"/>
  <c r="U80" i="28"/>
  <c r="S80" i="28"/>
  <c r="C80" i="28" s="1"/>
  <c r="U79" i="28"/>
  <c r="S79" i="28"/>
  <c r="C79" i="28" s="1"/>
  <c r="V78" i="28"/>
  <c r="U78" i="28"/>
  <c r="T78" i="28"/>
  <c r="S78" i="28"/>
  <c r="C78" i="28" s="1"/>
  <c r="V77" i="28"/>
  <c r="U77" i="28"/>
  <c r="T77" i="28"/>
  <c r="S77" i="28"/>
  <c r="C77" i="28" s="1"/>
  <c r="V76" i="28"/>
  <c r="U76" i="28"/>
  <c r="S76" i="28"/>
  <c r="C76" i="28" s="1"/>
  <c r="V75" i="28"/>
  <c r="U75" i="28"/>
  <c r="S75" i="28"/>
  <c r="C75" i="28" s="1"/>
  <c r="V74" i="28"/>
  <c r="U74" i="28"/>
  <c r="S74" i="28"/>
  <c r="C74" i="28" s="1"/>
  <c r="U73" i="28"/>
  <c r="S73" i="28"/>
  <c r="C73" i="28" s="1"/>
  <c r="V72" i="28"/>
  <c r="U72" i="28"/>
  <c r="T72" i="28"/>
  <c r="S72" i="28"/>
  <c r="C72" i="28" s="1"/>
  <c r="V71" i="28"/>
  <c r="U71" i="28"/>
  <c r="T71" i="28"/>
  <c r="S71" i="28"/>
  <c r="C71" i="28" s="1"/>
  <c r="V70" i="28"/>
  <c r="U70" i="28"/>
  <c r="S70" i="28"/>
  <c r="C70" i="28" s="1"/>
  <c r="V69" i="28"/>
  <c r="U69" i="28"/>
  <c r="S69" i="28"/>
  <c r="C69" i="28" s="1"/>
  <c r="V68" i="28"/>
  <c r="U68" i="28"/>
  <c r="S68" i="28"/>
  <c r="C68" i="28" s="1"/>
  <c r="U67" i="28"/>
  <c r="S67" i="28"/>
  <c r="C67" i="28" s="1"/>
  <c r="V66" i="28"/>
  <c r="U66" i="28"/>
  <c r="S66" i="28"/>
  <c r="C66" i="28" s="1"/>
  <c r="V109" i="28"/>
  <c r="U109" i="28"/>
  <c r="T109" i="28"/>
  <c r="S109" i="28"/>
  <c r="C109" i="28" s="1"/>
  <c r="V108" i="28"/>
  <c r="U108" i="28"/>
  <c r="T108" i="28"/>
  <c r="S108" i="28"/>
  <c r="C108" i="28" s="1"/>
  <c r="V107" i="28"/>
  <c r="U107" i="28"/>
  <c r="S107" i="28"/>
  <c r="C107" i="28" s="1"/>
  <c r="V106" i="28"/>
  <c r="U106" i="28"/>
  <c r="S106" i="28"/>
  <c r="C106" i="28" s="1"/>
  <c r="U105" i="28"/>
  <c r="S105" i="28"/>
  <c r="C105" i="28" s="1"/>
  <c r="V104" i="28"/>
  <c r="U104" i="28"/>
  <c r="T104" i="28"/>
  <c r="S104" i="28"/>
  <c r="C104" i="28" s="1"/>
  <c r="V103" i="28"/>
  <c r="U103" i="28"/>
  <c r="S103" i="28"/>
  <c r="C103" i="28" s="1"/>
  <c r="V102" i="28"/>
  <c r="U102" i="28"/>
  <c r="S102" i="28"/>
  <c r="C102" i="28" s="1"/>
  <c r="U101" i="28"/>
  <c r="S101" i="28"/>
  <c r="C101" i="28" s="1"/>
  <c r="V100" i="28"/>
  <c r="U100" i="28"/>
  <c r="T100" i="28"/>
  <c r="S100" i="28"/>
  <c r="C100" i="28" s="1"/>
  <c r="V99" i="28"/>
  <c r="U99" i="28"/>
  <c r="S99" i="28"/>
  <c r="C99" i="28" s="1"/>
  <c r="V98" i="28"/>
  <c r="U98" i="28"/>
  <c r="S98" i="28"/>
  <c r="C98" i="28" s="1"/>
  <c r="U97" i="28"/>
  <c r="S97" i="28"/>
  <c r="C97" i="28" s="1"/>
  <c r="V96" i="28"/>
  <c r="U96" i="28"/>
  <c r="T96" i="28"/>
  <c r="S96" i="28"/>
  <c r="C96" i="28" s="1"/>
  <c r="V95" i="28"/>
  <c r="U95" i="28"/>
  <c r="T95" i="28"/>
  <c r="S95" i="28"/>
  <c r="C95" i="28" s="1"/>
  <c r="V94" i="28"/>
  <c r="U94" i="28"/>
  <c r="S94" i="28"/>
  <c r="C94" i="28" s="1"/>
  <c r="V93" i="28"/>
  <c r="U93" i="28"/>
  <c r="S93" i="28"/>
  <c r="C93" i="28" s="1"/>
  <c r="U92" i="28"/>
  <c r="S92" i="28"/>
  <c r="C92" i="28" s="1"/>
  <c r="V115" i="28"/>
  <c r="U115" i="28"/>
  <c r="T115" i="28"/>
  <c r="S115" i="28"/>
  <c r="C115" i="28" s="1"/>
  <c r="V114" i="28"/>
  <c r="U114" i="28"/>
  <c r="T114" i="28"/>
  <c r="S114" i="28"/>
  <c r="C114" i="28" s="1"/>
  <c r="V113" i="28"/>
  <c r="U113" i="28"/>
  <c r="T113" i="28"/>
  <c r="S113" i="28"/>
  <c r="C113" i="28" s="1"/>
  <c r="V112" i="28"/>
  <c r="U112" i="28"/>
  <c r="T112" i="28"/>
  <c r="S112" i="28"/>
  <c r="C112" i="28" s="1"/>
  <c r="V111" i="28"/>
  <c r="U111" i="28"/>
  <c r="S111" i="28"/>
  <c r="C111" i="28" s="1"/>
  <c r="U110" i="28"/>
  <c r="S110" i="28"/>
  <c r="C110" i="28" s="1"/>
  <c r="V119" i="28"/>
  <c r="U119" i="28"/>
  <c r="T119" i="28"/>
  <c r="S119" i="28"/>
  <c r="C119" i="28" s="1"/>
  <c r="V118" i="28"/>
  <c r="U118" i="28"/>
  <c r="T118" i="28"/>
  <c r="S118" i="28"/>
  <c r="C118" i="28" s="1"/>
  <c r="V117" i="28"/>
  <c r="U117" i="28"/>
  <c r="S117" i="28"/>
  <c r="C117" i="28" s="1"/>
  <c r="U116" i="28"/>
  <c r="S116" i="28"/>
  <c r="C116" i="28" s="1"/>
  <c r="V121" i="28"/>
  <c r="U121" i="28"/>
  <c r="T121" i="28"/>
  <c r="S121" i="28"/>
  <c r="C121" i="28" s="1"/>
  <c r="V120" i="28"/>
  <c r="U120" i="28"/>
  <c r="T120" i="28"/>
  <c r="S120" i="28"/>
  <c r="C120" i="28" s="1"/>
  <c r="M217" i="28"/>
  <c r="M216" i="28"/>
  <c r="M215" i="28"/>
  <c r="M214" i="28"/>
  <c r="M213" i="28"/>
  <c r="M212" i="28"/>
  <c r="M211" i="28"/>
  <c r="M210" i="28"/>
  <c r="M209" i="28"/>
  <c r="M208" i="28"/>
  <c r="M207" i="28"/>
  <c r="M39" i="28"/>
  <c r="M38" i="28"/>
  <c r="M37" i="28"/>
  <c r="M36" i="28"/>
  <c r="M35" i="28"/>
  <c r="M34" i="28"/>
  <c r="M33" i="28"/>
  <c r="M31" i="28"/>
  <c r="M30" i="28"/>
  <c r="M29" i="28"/>
  <c r="M28" i="28"/>
  <c r="M27" i="28"/>
  <c r="M26" i="28"/>
  <c r="M24" i="28"/>
  <c r="M23" i="28"/>
  <c r="M22" i="28"/>
  <c r="M21" i="28"/>
  <c r="M20" i="28"/>
  <c r="M19" i="28"/>
  <c r="M17" i="28"/>
  <c r="M16" i="28"/>
  <c r="M15" i="28"/>
  <c r="M14" i="28"/>
  <c r="M13" i="28"/>
  <c r="M12" i="28"/>
  <c r="M10" i="28"/>
  <c r="M65" i="28"/>
  <c r="M64" i="28"/>
  <c r="M63" i="28"/>
  <c r="M62" i="28"/>
  <c r="M61" i="28"/>
  <c r="M60" i="28"/>
  <c r="M59" i="28"/>
  <c r="M58" i="28"/>
  <c r="M57" i="28"/>
  <c r="M56" i="28"/>
  <c r="M55" i="28"/>
  <c r="M54" i="28"/>
  <c r="M53" i="28"/>
  <c r="M52" i="28"/>
  <c r="M51" i="28"/>
  <c r="M50" i="28"/>
  <c r="M49" i="28"/>
  <c r="M48" i="28"/>
  <c r="M47" i="28"/>
  <c r="M46" i="28"/>
  <c r="M45" i="28"/>
  <c r="M44" i="28"/>
  <c r="M43" i="28"/>
  <c r="M42" i="28"/>
  <c r="M41" i="28"/>
  <c r="M40" i="28"/>
  <c r="M91" i="28"/>
  <c r="M90" i="28"/>
  <c r="M89" i="28"/>
  <c r="M88" i="28"/>
  <c r="M87" i="28"/>
  <c r="M86" i="28"/>
  <c r="M85" i="28"/>
  <c r="M84" i="28"/>
  <c r="M83" i="28"/>
  <c r="M82" i="28"/>
  <c r="M81" i="28"/>
  <c r="M80" i="28"/>
  <c r="M79" i="28"/>
  <c r="M78" i="28"/>
  <c r="M77" i="28"/>
  <c r="M76" i="28"/>
  <c r="M75" i="28"/>
  <c r="M74" i="28"/>
  <c r="M73" i="28"/>
  <c r="M72" i="28"/>
  <c r="M71" i="28"/>
  <c r="M70" i="28"/>
  <c r="M69" i="28"/>
  <c r="M68" i="28"/>
  <c r="M67" i="28"/>
  <c r="M66" i="28"/>
  <c r="M109" i="28"/>
  <c r="M108" i="28"/>
  <c r="M107" i="28"/>
  <c r="M106" i="28"/>
  <c r="M105" i="28"/>
  <c r="M104" i="28"/>
  <c r="M103" i="28"/>
  <c r="M102" i="28"/>
  <c r="M101" i="28"/>
  <c r="M100" i="28"/>
  <c r="M99" i="28"/>
  <c r="M98" i="28"/>
  <c r="M97" i="28"/>
  <c r="M96" i="28"/>
  <c r="M95" i="28"/>
  <c r="M94" i="28"/>
  <c r="M93" i="28"/>
  <c r="M92" i="28"/>
  <c r="M115" i="28"/>
  <c r="M114" i="28"/>
  <c r="M113" i="28"/>
  <c r="M112" i="28"/>
  <c r="M111" i="28"/>
  <c r="M110" i="28"/>
  <c r="M119" i="28"/>
  <c r="M118" i="28"/>
  <c r="M117" i="28"/>
  <c r="M116" i="28"/>
  <c r="M121" i="28"/>
  <c r="M120" i="28"/>
  <c r="T10" i="23"/>
  <c r="T11" i="23"/>
  <c r="T12" i="23"/>
  <c r="T13" i="23"/>
  <c r="T14" i="23"/>
  <c r="T15" i="23"/>
  <c r="T16" i="23"/>
  <c r="T17" i="23"/>
  <c r="T18" i="23"/>
  <c r="T19" i="23"/>
  <c r="T20" i="23"/>
  <c r="T21" i="23"/>
  <c r="T22" i="23"/>
  <c r="T23" i="23"/>
  <c r="T24" i="23"/>
  <c r="J16" i="73"/>
  <c r="J17" i="73"/>
  <c r="J18" i="73"/>
  <c r="J19" i="73"/>
  <c r="J20" i="73"/>
  <c r="J21" i="73"/>
  <c r="J22" i="73"/>
  <c r="S187" i="4"/>
  <c r="S44" i="4"/>
  <c r="S188" i="4"/>
  <c r="S45" i="4"/>
  <c r="BO4" i="29"/>
  <c r="BO5" i="29" s="1"/>
  <c r="BO6" i="29" s="1"/>
  <c r="BO7" i="29" s="1"/>
  <c r="BO8" i="29" s="1"/>
  <c r="BO9" i="29" s="1"/>
  <c r="BO10" i="29" s="1"/>
  <c r="BO11" i="29" s="1"/>
  <c r="BO12" i="29" s="1"/>
  <c r="BO13" i="29" s="1"/>
  <c r="BO14" i="29" s="1"/>
  <c r="BO15" i="29" s="1"/>
  <c r="BO16" i="29" s="1"/>
  <c r="BO17" i="29" s="1"/>
  <c r="BO18" i="29" s="1"/>
  <c r="BO19" i="29" s="1"/>
  <c r="BO20" i="29" s="1"/>
  <c r="BO21" i="29" s="1"/>
  <c r="BO22" i="29" s="1"/>
  <c r="BO23" i="29" s="1"/>
  <c r="BO24" i="29" s="1"/>
  <c r="BO25" i="29" s="1"/>
  <c r="BO26" i="29" s="1"/>
  <c r="BO27" i="29" s="1"/>
  <c r="BO28" i="29" s="1"/>
  <c r="BO29" i="29" s="1"/>
  <c r="BO30" i="29" s="1"/>
  <c r="BO31" i="29" s="1"/>
  <c r="BO32" i="29" s="1"/>
  <c r="BO33" i="29" s="1"/>
  <c r="BO34" i="29" s="1"/>
  <c r="BO35" i="29" s="1"/>
  <c r="BO36" i="29" s="1"/>
  <c r="BO37" i="29" s="1"/>
  <c r="BO38" i="29" s="1"/>
  <c r="E11" i="54" l="1"/>
  <c r="I16" i="28"/>
  <c r="O16" i="28"/>
  <c r="I17" i="28"/>
  <c r="O17" i="28"/>
  <c r="I19" i="28"/>
  <c r="O19" i="28"/>
  <c r="I20" i="28"/>
  <c r="O20" i="28"/>
  <c r="I21" i="28"/>
  <c r="O21" i="28"/>
  <c r="I22" i="28"/>
  <c r="O22" i="28"/>
  <c r="I23" i="28"/>
  <c r="O23" i="28"/>
  <c r="I24" i="28"/>
  <c r="O24" i="28"/>
  <c r="I26" i="28"/>
  <c r="O26" i="28"/>
  <c r="I27" i="28"/>
  <c r="O27" i="28"/>
  <c r="I28" i="28"/>
  <c r="O28" i="28"/>
  <c r="I29" i="28"/>
  <c r="O29" i="28"/>
  <c r="I30" i="28"/>
  <c r="O30" i="28"/>
  <c r="I31" i="28"/>
  <c r="O31" i="28"/>
  <c r="I33" i="28"/>
  <c r="O33" i="28"/>
  <c r="I34" i="28"/>
  <c r="O34" i="28"/>
  <c r="I35" i="28"/>
  <c r="O35" i="28"/>
  <c r="I36" i="28"/>
  <c r="O36" i="28"/>
  <c r="I37" i="28"/>
  <c r="O37" i="28"/>
  <c r="I38" i="28"/>
  <c r="O38" i="28"/>
  <c r="I39" i="28"/>
  <c r="O39" i="28"/>
  <c r="I207" i="28"/>
  <c r="O207" i="28"/>
  <c r="I208" i="28"/>
  <c r="O208" i="28"/>
  <c r="I209" i="28"/>
  <c r="O209" i="28"/>
  <c r="I210" i="28"/>
  <c r="O210" i="28"/>
  <c r="I211" i="28"/>
  <c r="O211" i="28"/>
  <c r="I212" i="28"/>
  <c r="O212" i="28"/>
  <c r="I213" i="28"/>
  <c r="O213" i="28"/>
  <c r="I214" i="28"/>
  <c r="O214" i="28"/>
  <c r="I215" i="28"/>
  <c r="O215" i="28"/>
  <c r="I216" i="28"/>
  <c r="O216" i="28"/>
  <c r="I217" i="28"/>
  <c r="O217" i="28"/>
  <c r="I10" i="28"/>
  <c r="O10" i="28"/>
  <c r="I12" i="28"/>
  <c r="O12" i="28"/>
  <c r="I13" i="28"/>
  <c r="O13" i="28"/>
  <c r="I14" i="28"/>
  <c r="O14" i="28"/>
  <c r="I15" i="28"/>
  <c r="O15" i="28"/>
  <c r="BD30" i="29"/>
  <c r="BC30" i="29"/>
  <c r="BB30" i="29"/>
  <c r="AX30" i="29"/>
  <c r="AW30" i="29"/>
  <c r="AV30" i="29"/>
  <c r="AR30" i="29"/>
  <c r="AQ30" i="29"/>
  <c r="AP30" i="29"/>
  <c r="AL30" i="29"/>
  <c r="AK30" i="29"/>
  <c r="AJ30" i="29"/>
  <c r="AF30" i="29"/>
  <c r="AE30" i="29"/>
  <c r="AD30" i="29"/>
  <c r="Z30" i="29"/>
  <c r="Y30" i="29"/>
  <c r="X30" i="29"/>
  <c r="BD29" i="29"/>
  <c r="BC29" i="29"/>
  <c r="BB29" i="29"/>
  <c r="AX29" i="29"/>
  <c r="AW29" i="29"/>
  <c r="AV29" i="29"/>
  <c r="AR29" i="29"/>
  <c r="AQ29" i="29"/>
  <c r="AP29" i="29"/>
  <c r="AL29" i="29"/>
  <c r="AK29" i="29"/>
  <c r="AJ29" i="29"/>
  <c r="AF29" i="29"/>
  <c r="AE29" i="29"/>
  <c r="AD29" i="29"/>
  <c r="Z29" i="29"/>
  <c r="Y29" i="29"/>
  <c r="X29" i="29"/>
  <c r="BD28" i="29"/>
  <c r="BC28" i="29"/>
  <c r="BB28" i="29"/>
  <c r="AX28" i="29"/>
  <c r="AW28" i="29"/>
  <c r="AV28" i="29"/>
  <c r="AR28" i="29"/>
  <c r="AQ28" i="29"/>
  <c r="AP28" i="29"/>
  <c r="AL28" i="29"/>
  <c r="AK28" i="29"/>
  <c r="AJ28" i="29"/>
  <c r="AF28" i="29"/>
  <c r="AE28" i="29"/>
  <c r="AD28" i="29"/>
  <c r="Z28" i="29"/>
  <c r="Y28" i="29"/>
  <c r="X28" i="29"/>
  <c r="BD27" i="29"/>
  <c r="BC27" i="29"/>
  <c r="BB27" i="29"/>
  <c r="AX27" i="29"/>
  <c r="AW27" i="29"/>
  <c r="AV27" i="29"/>
  <c r="AR27" i="29"/>
  <c r="AQ27" i="29"/>
  <c r="AP27" i="29"/>
  <c r="AL27" i="29"/>
  <c r="AK27" i="29"/>
  <c r="AJ27" i="29"/>
  <c r="AF27" i="29"/>
  <c r="AE27" i="29"/>
  <c r="AD27" i="29"/>
  <c r="Z27" i="29"/>
  <c r="Y27" i="29"/>
  <c r="X27" i="29"/>
  <c r="BD26" i="29"/>
  <c r="BC26" i="29"/>
  <c r="BB26" i="29"/>
  <c r="AX26" i="29"/>
  <c r="AW26" i="29"/>
  <c r="AV26" i="29"/>
  <c r="AR26" i="29"/>
  <c r="AQ26" i="29"/>
  <c r="AP26" i="29"/>
  <c r="AL26" i="29"/>
  <c r="AK26" i="29"/>
  <c r="AJ26" i="29"/>
  <c r="AF26" i="29"/>
  <c r="AE26" i="29"/>
  <c r="AD26" i="29"/>
  <c r="Z26" i="29"/>
  <c r="Y26" i="29"/>
  <c r="X26" i="29"/>
  <c r="BD25" i="29"/>
  <c r="BC25" i="29"/>
  <c r="BB25" i="29"/>
  <c r="AX25" i="29"/>
  <c r="AW25" i="29"/>
  <c r="AV25" i="29"/>
  <c r="AR25" i="29"/>
  <c r="AQ25" i="29"/>
  <c r="AP25" i="29"/>
  <c r="AL25" i="29"/>
  <c r="AK25" i="29"/>
  <c r="AJ25" i="29"/>
  <c r="AF25" i="29"/>
  <c r="AE25" i="29"/>
  <c r="AD25" i="29"/>
  <c r="Z25" i="29"/>
  <c r="Y25" i="29"/>
  <c r="X25" i="29"/>
  <c r="BD24" i="29"/>
  <c r="BC24" i="29"/>
  <c r="BB24" i="29"/>
  <c r="AX24" i="29"/>
  <c r="AW24" i="29"/>
  <c r="AV24" i="29"/>
  <c r="AR24" i="29"/>
  <c r="AQ24" i="29"/>
  <c r="AP24" i="29"/>
  <c r="AL24" i="29"/>
  <c r="AK24" i="29"/>
  <c r="AJ24" i="29"/>
  <c r="AF24" i="29"/>
  <c r="AE24" i="29"/>
  <c r="AD24" i="29"/>
  <c r="Z24" i="29"/>
  <c r="Y24" i="29"/>
  <c r="X24" i="29"/>
  <c r="BD23" i="29"/>
  <c r="BC23" i="29"/>
  <c r="BB23" i="29"/>
  <c r="AX23" i="29"/>
  <c r="AW23" i="29"/>
  <c r="AV23" i="29"/>
  <c r="AR23" i="29"/>
  <c r="AQ23" i="29"/>
  <c r="AP23" i="29"/>
  <c r="AL23" i="29"/>
  <c r="AK23" i="29"/>
  <c r="AJ23" i="29"/>
  <c r="AF23" i="29"/>
  <c r="AE23" i="29"/>
  <c r="AD23" i="29"/>
  <c r="Z23" i="29"/>
  <c r="Y23" i="29"/>
  <c r="X23" i="29"/>
  <c r="BD22" i="29"/>
  <c r="BC22" i="29"/>
  <c r="BB22" i="29"/>
  <c r="AX22" i="29"/>
  <c r="AW22" i="29"/>
  <c r="AV22" i="29"/>
  <c r="AR22" i="29"/>
  <c r="AQ22" i="29"/>
  <c r="AP22" i="29"/>
  <c r="AL22" i="29"/>
  <c r="AK22" i="29"/>
  <c r="AJ22" i="29"/>
  <c r="AF22" i="29"/>
  <c r="AE22" i="29"/>
  <c r="AD22" i="29"/>
  <c r="Z22" i="29"/>
  <c r="Y22" i="29"/>
  <c r="X22" i="29"/>
  <c r="BD21" i="29"/>
  <c r="BC21" i="29"/>
  <c r="BB21" i="29"/>
  <c r="AX21" i="29"/>
  <c r="AW21" i="29"/>
  <c r="AV21" i="29"/>
  <c r="AR21" i="29"/>
  <c r="AQ21" i="29"/>
  <c r="AP21" i="29"/>
  <c r="AL21" i="29"/>
  <c r="AK21" i="29"/>
  <c r="AJ21" i="29"/>
  <c r="AF21" i="29"/>
  <c r="AE21" i="29"/>
  <c r="AD21" i="29"/>
  <c r="Z21" i="29"/>
  <c r="Y21" i="29"/>
  <c r="X21" i="29"/>
  <c r="BD20" i="29"/>
  <c r="BC20" i="29"/>
  <c r="BB20" i="29"/>
  <c r="AX20" i="29"/>
  <c r="AW20" i="29"/>
  <c r="AV20" i="29"/>
  <c r="AR20" i="29"/>
  <c r="AQ20" i="29"/>
  <c r="AP20" i="29"/>
  <c r="AL20" i="29"/>
  <c r="AK20" i="29"/>
  <c r="AJ20" i="29"/>
  <c r="AF20" i="29"/>
  <c r="AE20" i="29"/>
  <c r="AD20" i="29"/>
  <c r="Z20" i="29"/>
  <c r="Y20" i="29"/>
  <c r="X20" i="29"/>
  <c r="BD19" i="29"/>
  <c r="BC19" i="29"/>
  <c r="BB19" i="29"/>
  <c r="AX19" i="29"/>
  <c r="AW19" i="29"/>
  <c r="AV19" i="29"/>
  <c r="AR19" i="29"/>
  <c r="AQ19" i="29"/>
  <c r="AP19" i="29"/>
  <c r="AL19" i="29"/>
  <c r="AK19" i="29"/>
  <c r="AJ19" i="29"/>
  <c r="AF19" i="29"/>
  <c r="AE19" i="29"/>
  <c r="AD19" i="29"/>
  <c r="Z19" i="29"/>
  <c r="Y19" i="29"/>
  <c r="X19" i="29"/>
  <c r="BD18" i="29"/>
  <c r="BC18" i="29"/>
  <c r="BB18" i="29"/>
  <c r="AX18" i="29"/>
  <c r="AW18" i="29"/>
  <c r="AV18" i="29"/>
  <c r="AR18" i="29"/>
  <c r="AQ18" i="29"/>
  <c r="AP18" i="29"/>
  <c r="AL18" i="29"/>
  <c r="AK18" i="29"/>
  <c r="AJ18" i="29"/>
  <c r="AF18" i="29"/>
  <c r="AE18" i="29"/>
  <c r="AD18" i="29"/>
  <c r="Z18" i="29"/>
  <c r="Y18" i="29"/>
  <c r="X18" i="29"/>
  <c r="BD17" i="29"/>
  <c r="BC17" i="29"/>
  <c r="BB17" i="29"/>
  <c r="AX17" i="29"/>
  <c r="AW17" i="29"/>
  <c r="AV17" i="29"/>
  <c r="AR17" i="29"/>
  <c r="AQ17" i="29"/>
  <c r="AP17" i="29"/>
  <c r="AL17" i="29"/>
  <c r="AK17" i="29"/>
  <c r="AJ17" i="29"/>
  <c r="AF17" i="29"/>
  <c r="AE17" i="29"/>
  <c r="AD17" i="29"/>
  <c r="Z17" i="29"/>
  <c r="Y17" i="29"/>
  <c r="X17" i="29"/>
  <c r="BD16" i="29"/>
  <c r="BC16" i="29"/>
  <c r="BB16" i="29"/>
  <c r="AX16" i="29"/>
  <c r="AW16" i="29"/>
  <c r="AV16" i="29"/>
  <c r="AR16" i="29"/>
  <c r="AQ16" i="29"/>
  <c r="AP16" i="29"/>
  <c r="AL16" i="29"/>
  <c r="AK16" i="29"/>
  <c r="AJ16" i="29"/>
  <c r="AF16" i="29"/>
  <c r="AE16" i="29"/>
  <c r="AD16" i="29"/>
  <c r="Z16" i="29"/>
  <c r="Y16" i="29"/>
  <c r="X16" i="29"/>
  <c r="BD15" i="29"/>
  <c r="BC15" i="29"/>
  <c r="BB15" i="29"/>
  <c r="AX15" i="29"/>
  <c r="AW15" i="29"/>
  <c r="AV15" i="29"/>
  <c r="AR15" i="29"/>
  <c r="AQ15" i="29"/>
  <c r="AP15" i="29"/>
  <c r="AL15" i="29"/>
  <c r="AK15" i="29"/>
  <c r="AJ15" i="29"/>
  <c r="AF15" i="29"/>
  <c r="AE15" i="29"/>
  <c r="AD15" i="29"/>
  <c r="Z15" i="29"/>
  <c r="Y15" i="29"/>
  <c r="X15" i="29"/>
  <c r="BD14" i="29"/>
  <c r="BC14" i="29"/>
  <c r="BB14" i="29"/>
  <c r="AX14" i="29"/>
  <c r="AW14" i="29"/>
  <c r="AV14" i="29"/>
  <c r="AR14" i="29"/>
  <c r="AQ14" i="29"/>
  <c r="AP14" i="29"/>
  <c r="AL14" i="29"/>
  <c r="AK14" i="29"/>
  <c r="AJ14" i="29"/>
  <c r="AF14" i="29"/>
  <c r="AE14" i="29"/>
  <c r="AD14" i="29"/>
  <c r="Z14" i="29"/>
  <c r="Y14" i="29"/>
  <c r="X14" i="29"/>
  <c r="BD13" i="29"/>
  <c r="BC13" i="29"/>
  <c r="BB13" i="29"/>
  <c r="AX13" i="29"/>
  <c r="AW13" i="29"/>
  <c r="AV13" i="29"/>
  <c r="AR13" i="29"/>
  <c r="AQ13" i="29"/>
  <c r="AP13" i="29"/>
  <c r="AL13" i="29"/>
  <c r="AK13" i="29"/>
  <c r="AJ13" i="29"/>
  <c r="AF13" i="29"/>
  <c r="AE13" i="29"/>
  <c r="AD13" i="29"/>
  <c r="Z13" i="29"/>
  <c r="Y13" i="29"/>
  <c r="X13" i="29"/>
  <c r="BD12" i="29"/>
  <c r="BC12" i="29"/>
  <c r="BB12" i="29"/>
  <c r="AX12" i="29"/>
  <c r="AW12" i="29"/>
  <c r="AV12" i="29"/>
  <c r="AR12" i="29"/>
  <c r="AQ12" i="29"/>
  <c r="AP12" i="29"/>
  <c r="AL12" i="29"/>
  <c r="AK12" i="29"/>
  <c r="AJ12" i="29"/>
  <c r="AF12" i="29"/>
  <c r="AE12" i="29"/>
  <c r="AD12" i="29"/>
  <c r="Z12" i="29"/>
  <c r="Y12" i="29"/>
  <c r="X12" i="29"/>
  <c r="BD11" i="29"/>
  <c r="BC11" i="29"/>
  <c r="BB11" i="29"/>
  <c r="AX11" i="29"/>
  <c r="AW11" i="29"/>
  <c r="AV11" i="29"/>
  <c r="AR11" i="29"/>
  <c r="AQ11" i="29"/>
  <c r="AP11" i="29"/>
  <c r="AL11" i="29"/>
  <c r="AK11" i="29"/>
  <c r="AJ11" i="29"/>
  <c r="AF11" i="29"/>
  <c r="AE11" i="29"/>
  <c r="AD11" i="29"/>
  <c r="Z11" i="29"/>
  <c r="Y11" i="29"/>
  <c r="X11" i="29"/>
  <c r="BD10" i="29"/>
  <c r="BC10" i="29"/>
  <c r="BB10" i="29"/>
  <c r="AX10" i="29"/>
  <c r="AW10" i="29"/>
  <c r="AV10" i="29"/>
  <c r="AR10" i="29"/>
  <c r="AQ10" i="29"/>
  <c r="AP10" i="29"/>
  <c r="AL10" i="29"/>
  <c r="AK10" i="29"/>
  <c r="AJ10" i="29"/>
  <c r="AF10" i="29"/>
  <c r="AE10" i="29"/>
  <c r="AD10" i="29"/>
  <c r="Z10" i="29"/>
  <c r="Y10" i="29"/>
  <c r="X10" i="29"/>
  <c r="BD9" i="29"/>
  <c r="BC9" i="29"/>
  <c r="BB9" i="29"/>
  <c r="AX9" i="29"/>
  <c r="AW9" i="29"/>
  <c r="AV9" i="29"/>
  <c r="AR9" i="29"/>
  <c r="AQ9" i="29"/>
  <c r="AP9" i="29"/>
  <c r="AL9" i="29"/>
  <c r="AK9" i="29"/>
  <c r="AJ9" i="29"/>
  <c r="AF9" i="29"/>
  <c r="AE9" i="29"/>
  <c r="AD9" i="29"/>
  <c r="Z9" i="29"/>
  <c r="Y9" i="29"/>
  <c r="X9" i="29"/>
  <c r="BD8" i="29"/>
  <c r="BC8" i="29"/>
  <c r="BB8" i="29"/>
  <c r="AX8" i="29"/>
  <c r="AW8" i="29"/>
  <c r="AV8" i="29"/>
  <c r="AR8" i="29"/>
  <c r="AQ8" i="29"/>
  <c r="AP8" i="29"/>
  <c r="AL8" i="29"/>
  <c r="AK8" i="29"/>
  <c r="AJ8" i="29"/>
  <c r="AF8" i="29"/>
  <c r="AE8" i="29"/>
  <c r="AD8" i="29"/>
  <c r="Z8" i="29"/>
  <c r="Y8" i="29"/>
  <c r="X8" i="29"/>
  <c r="BD7" i="29"/>
  <c r="BC7" i="29"/>
  <c r="BB7" i="29"/>
  <c r="AX7" i="29"/>
  <c r="AW7" i="29"/>
  <c r="AV7" i="29"/>
  <c r="AR7" i="29"/>
  <c r="AQ7" i="29"/>
  <c r="AP7" i="29"/>
  <c r="AL7" i="29"/>
  <c r="AK7" i="29"/>
  <c r="AJ7" i="29"/>
  <c r="AF7" i="29"/>
  <c r="AE7" i="29"/>
  <c r="AD7" i="29"/>
  <c r="Z7" i="29"/>
  <c r="Y7" i="29"/>
  <c r="X7" i="29"/>
  <c r="BD6" i="29"/>
  <c r="BC6" i="29"/>
  <c r="BB6" i="29"/>
  <c r="AX6" i="29"/>
  <c r="AW6" i="29"/>
  <c r="AV6" i="29"/>
  <c r="AR6" i="29"/>
  <c r="AQ6" i="29"/>
  <c r="AP6" i="29"/>
  <c r="AL6" i="29"/>
  <c r="AK6" i="29"/>
  <c r="AJ6" i="29"/>
  <c r="AF6" i="29"/>
  <c r="AE6" i="29"/>
  <c r="AD6" i="29"/>
  <c r="Z6" i="29"/>
  <c r="Y6" i="29"/>
  <c r="X6" i="29"/>
  <c r="BD5" i="29"/>
  <c r="BC5" i="29"/>
  <c r="BB5" i="29"/>
  <c r="AX5" i="29"/>
  <c r="AW5" i="29"/>
  <c r="AV5" i="29"/>
  <c r="AR5" i="29"/>
  <c r="AQ5" i="29"/>
  <c r="AP5" i="29"/>
  <c r="AL5" i="29"/>
  <c r="AK5" i="29"/>
  <c r="AJ5" i="29"/>
  <c r="AF5" i="29"/>
  <c r="AE5" i="29"/>
  <c r="AD5" i="29"/>
  <c r="Z5" i="29"/>
  <c r="Y5" i="29"/>
  <c r="X5" i="29"/>
  <c r="BD4" i="29"/>
  <c r="BC4" i="29"/>
  <c r="BB4" i="29"/>
  <c r="AX4" i="29"/>
  <c r="AW4" i="29"/>
  <c r="AV4" i="29"/>
  <c r="AR4" i="29"/>
  <c r="AQ4" i="29"/>
  <c r="AP4" i="29"/>
  <c r="AL4" i="29"/>
  <c r="AK4" i="29"/>
  <c r="AJ4" i="29"/>
  <c r="AF4" i="29"/>
  <c r="AE4" i="29"/>
  <c r="AD4" i="29"/>
  <c r="Z4" i="29"/>
  <c r="Y4" i="29"/>
  <c r="X4" i="29"/>
  <c r="N46" i="29"/>
  <c r="M46" i="29"/>
  <c r="P46" i="29" s="1"/>
  <c r="L46" i="29"/>
  <c r="O46" i="29" s="1"/>
  <c r="N45" i="29"/>
  <c r="M45" i="29"/>
  <c r="P45" i="29" s="1"/>
  <c r="L45" i="29"/>
  <c r="O45" i="29" s="1"/>
  <c r="M44" i="29"/>
  <c r="P44" i="29" s="1"/>
  <c r="L44" i="29"/>
  <c r="O44" i="29" s="1"/>
  <c r="K44" i="29"/>
  <c r="N44" i="29" s="1"/>
  <c r="M43" i="29"/>
  <c r="P43" i="29" s="1"/>
  <c r="L43" i="29"/>
  <c r="O43" i="29" s="1"/>
  <c r="K43" i="29"/>
  <c r="N43" i="29" s="1"/>
  <c r="N42" i="29"/>
  <c r="M42" i="29"/>
  <c r="P42" i="29" s="1"/>
  <c r="L42" i="29"/>
  <c r="O42" i="29" s="1"/>
  <c r="N41" i="29"/>
  <c r="M41" i="29"/>
  <c r="P41" i="29" s="1"/>
  <c r="L41" i="29"/>
  <c r="O41" i="29" s="1"/>
  <c r="N40" i="29"/>
  <c r="M40" i="29"/>
  <c r="P40" i="29" s="1"/>
  <c r="L40" i="29"/>
  <c r="O40" i="29" s="1"/>
  <c r="N39" i="29"/>
  <c r="M39" i="29"/>
  <c r="P39" i="29" s="1"/>
  <c r="L39" i="29"/>
  <c r="O39" i="29" s="1"/>
  <c r="N38" i="29"/>
  <c r="M38" i="29"/>
  <c r="P38" i="29" s="1"/>
  <c r="L38" i="29"/>
  <c r="O38" i="29" s="1"/>
  <c r="N37" i="29"/>
  <c r="M37" i="29"/>
  <c r="P37" i="29" s="1"/>
  <c r="L37" i="29"/>
  <c r="O37" i="29" s="1"/>
  <c r="P36" i="29"/>
  <c r="N36" i="29"/>
  <c r="L36" i="29"/>
  <c r="O36" i="29" s="1"/>
  <c r="N35" i="29"/>
  <c r="M35" i="29"/>
  <c r="P35" i="29" s="1"/>
  <c r="L35" i="29"/>
  <c r="O35" i="29" s="1"/>
  <c r="K34" i="29"/>
  <c r="N34" i="29" s="1"/>
  <c r="M33" i="29"/>
  <c r="P33" i="29" s="1"/>
  <c r="L33" i="29"/>
  <c r="O33" i="29" s="1"/>
  <c r="K33" i="29"/>
  <c r="N33" i="29" s="1"/>
  <c r="P31" i="29"/>
  <c r="O31" i="29"/>
  <c r="N31" i="29"/>
  <c r="N30" i="29"/>
  <c r="M30" i="29"/>
  <c r="P30" i="29" s="1"/>
  <c r="L30" i="29"/>
  <c r="O30" i="29" s="1"/>
  <c r="N29" i="29"/>
  <c r="M29" i="29"/>
  <c r="P29" i="29" s="1"/>
  <c r="L29" i="29"/>
  <c r="O29" i="29" s="1"/>
  <c r="P28" i="29"/>
  <c r="O28" i="29"/>
  <c r="N28" i="29"/>
  <c r="N27" i="29"/>
  <c r="M27" i="29"/>
  <c r="P27" i="29" s="1"/>
  <c r="L27" i="29"/>
  <c r="O27" i="29" s="1"/>
  <c r="N26" i="29"/>
  <c r="M26" i="29"/>
  <c r="P26" i="29" s="1"/>
  <c r="L26" i="29"/>
  <c r="O26" i="29" s="1"/>
  <c r="N23" i="29"/>
  <c r="M23" i="29"/>
  <c r="P23" i="29" s="1"/>
  <c r="L23" i="29"/>
  <c r="O23" i="29" s="1"/>
  <c r="N22" i="29"/>
  <c r="M22" i="29"/>
  <c r="M34" i="29" s="1"/>
  <c r="P34" i="29" s="1"/>
  <c r="L22" i="29"/>
  <c r="L34" i="29" s="1"/>
  <c r="O34" i="29" s="1"/>
  <c r="N21" i="29"/>
  <c r="M21" i="29"/>
  <c r="P21" i="29" s="1"/>
  <c r="L21" i="29"/>
  <c r="O21" i="29" s="1"/>
  <c r="N19" i="29"/>
  <c r="M19" i="29"/>
  <c r="P19" i="29" s="1"/>
  <c r="L19" i="29"/>
  <c r="O19" i="29" s="1"/>
  <c r="N18" i="29"/>
  <c r="M18" i="29"/>
  <c r="P18" i="29" s="1"/>
  <c r="L18" i="29"/>
  <c r="O18" i="29" s="1"/>
  <c r="M17" i="29"/>
  <c r="L17" i="29"/>
  <c r="K17" i="29"/>
  <c r="N16" i="29"/>
  <c r="M16" i="29"/>
  <c r="P16" i="29" s="1"/>
  <c r="L16" i="29"/>
  <c r="O16" i="29" s="1"/>
  <c r="P15" i="29"/>
  <c r="O15" i="29"/>
  <c r="O17" i="29" s="1"/>
  <c r="N15" i="29"/>
  <c r="N17" i="29" s="1"/>
  <c r="N14" i="29"/>
  <c r="M14" i="29"/>
  <c r="P14" i="29" s="1"/>
  <c r="L14" i="29"/>
  <c r="O14" i="29" s="1"/>
  <c r="N13" i="29"/>
  <c r="M13" i="29"/>
  <c r="P13" i="29" s="1"/>
  <c r="L13" i="29"/>
  <c r="O13" i="29" s="1"/>
  <c r="M12" i="29"/>
  <c r="P12" i="29" s="1"/>
  <c r="L12" i="29"/>
  <c r="O12" i="29" s="1"/>
  <c r="K12" i="29"/>
  <c r="N12" i="29" s="1"/>
  <c r="N11" i="29"/>
  <c r="M11" i="29"/>
  <c r="P11" i="29" s="1"/>
  <c r="L11" i="29"/>
  <c r="O11" i="29" s="1"/>
  <c r="P10" i="29"/>
  <c r="O10" i="29"/>
  <c r="N10" i="29"/>
  <c r="M9" i="29"/>
  <c r="P9" i="29" s="1"/>
  <c r="L9" i="29"/>
  <c r="O9" i="29" s="1"/>
  <c r="K9" i="29"/>
  <c r="N9" i="29" s="1"/>
  <c r="N8" i="29"/>
  <c r="M8" i="29"/>
  <c r="P8" i="29" s="1"/>
  <c r="L8" i="29"/>
  <c r="O8" i="29" s="1"/>
  <c r="J42" i="29"/>
  <c r="J41" i="29"/>
  <c r="J40" i="29"/>
  <c r="J39" i="29"/>
  <c r="J38" i="29"/>
  <c r="I20" i="29"/>
  <c r="J18" i="29"/>
  <c r="J12" i="29"/>
  <c r="H12" i="29"/>
  <c r="J9" i="29"/>
  <c r="H9" i="29"/>
  <c r="F9" i="29"/>
  <c r="O22" i="29" l="1"/>
  <c r="T63" i="28"/>
  <c r="T49" i="28"/>
  <c r="T89" i="28"/>
  <c r="T76" i="28"/>
  <c r="T66" i="28"/>
  <c r="T55" i="28"/>
  <c r="T43" i="28"/>
  <c r="T70" i="28"/>
  <c r="T60" i="28"/>
  <c r="T48" i="28"/>
  <c r="T86" i="28"/>
  <c r="T75" i="28"/>
  <c r="T107" i="28"/>
  <c r="T99" i="28"/>
  <c r="T111" i="28"/>
  <c r="T54" i="28"/>
  <c r="T42" i="28"/>
  <c r="T81" i="28"/>
  <c r="T69" i="28"/>
  <c r="T103" i="28"/>
  <c r="T94" i="28"/>
  <c r="T117" i="28"/>
  <c r="S11" i="4"/>
  <c r="S13" i="4"/>
  <c r="S10" i="4"/>
  <c r="S12" i="4"/>
  <c r="N15" i="23"/>
  <c r="O15" i="23" s="1"/>
  <c r="S27" i="4"/>
  <c r="S29" i="4"/>
  <c r="S23" i="4"/>
  <c r="S25" i="4"/>
  <c r="S53" i="4"/>
  <c r="S55" i="4"/>
  <c r="S57" i="4"/>
  <c r="S59" i="4"/>
  <c r="S66" i="4"/>
  <c r="S68" i="4"/>
  <c r="S70" i="4"/>
  <c r="S174" i="4"/>
  <c r="S176" i="4"/>
  <c r="S179" i="4"/>
  <c r="S184" i="4"/>
  <c r="S186" i="4"/>
  <c r="S180" i="4"/>
  <c r="S183" i="4"/>
  <c r="S75" i="4"/>
  <c r="S167" i="4"/>
  <c r="S168" i="4"/>
  <c r="S192" i="4"/>
  <c r="N12" i="23"/>
  <c r="O12" i="23" s="1"/>
  <c r="N18" i="23"/>
  <c r="O18" i="23" s="1"/>
  <c r="S28" i="4"/>
  <c r="S30" i="4"/>
  <c r="S24" i="4"/>
  <c r="S26" i="4"/>
  <c r="S52" i="4"/>
  <c r="S54" i="4"/>
  <c r="S56" i="4"/>
  <c r="S58" i="4"/>
  <c r="S65" i="4"/>
  <c r="S67" i="4"/>
  <c r="S69" i="4"/>
  <c r="S175" i="4"/>
  <c r="S177" i="4"/>
  <c r="S181" i="4"/>
  <c r="S185" i="4"/>
  <c r="S178" i="4"/>
  <c r="S182" i="4"/>
  <c r="S173" i="4"/>
  <c r="S166" i="4"/>
  <c r="S191" i="4"/>
  <c r="S76" i="4"/>
  <c r="S169" i="4"/>
  <c r="N21" i="23"/>
  <c r="O21" i="23" s="1"/>
  <c r="N24" i="23"/>
  <c r="O24" i="23" s="1"/>
  <c r="N13" i="23"/>
  <c r="O13" i="23" s="1"/>
  <c r="S46" i="4"/>
  <c r="S43" i="4"/>
  <c r="N10" i="23"/>
  <c r="O10" i="23" s="1"/>
  <c r="N16" i="23"/>
  <c r="O16" i="23" s="1"/>
  <c r="S83" i="4"/>
  <c r="S42" i="4"/>
  <c r="S47" i="4"/>
  <c r="N19" i="23"/>
  <c r="O19" i="23" s="1"/>
  <c r="S41" i="4"/>
  <c r="N22" i="23"/>
  <c r="O22" i="23" s="1"/>
  <c r="N11" i="23"/>
  <c r="O11" i="23" s="1"/>
  <c r="N17" i="23"/>
  <c r="O17" i="23" s="1"/>
  <c r="S127" i="4"/>
  <c r="S129" i="4"/>
  <c r="S131" i="4"/>
  <c r="S133" i="4"/>
  <c r="S135" i="4"/>
  <c r="S137" i="4"/>
  <c r="S139" i="4"/>
  <c r="S141" i="4"/>
  <c r="S143" i="4"/>
  <c r="S145" i="4"/>
  <c r="S151" i="4"/>
  <c r="S153" i="4"/>
  <c r="S155" i="4"/>
  <c r="S157" i="4"/>
  <c r="S110" i="4"/>
  <c r="S109" i="4"/>
  <c r="S106" i="4"/>
  <c r="S37" i="4"/>
  <c r="S50" i="4"/>
  <c r="S84" i="4"/>
  <c r="S86" i="4"/>
  <c r="S88" i="4"/>
  <c r="S90" i="4"/>
  <c r="S97" i="4"/>
  <c r="S94" i="4"/>
  <c r="S95" i="4"/>
  <c r="S101" i="4"/>
  <c r="S32" i="4"/>
  <c r="S104" i="4"/>
  <c r="S102" i="4"/>
  <c r="S34" i="4"/>
  <c r="S36" i="4"/>
  <c r="N14" i="23"/>
  <c r="O14" i="23" s="1"/>
  <c r="S128" i="4"/>
  <c r="S130" i="4"/>
  <c r="S132" i="4"/>
  <c r="S134" i="4"/>
  <c r="S136" i="4"/>
  <c r="S138" i="4"/>
  <c r="S140" i="4"/>
  <c r="S142" i="4"/>
  <c r="S144" i="4"/>
  <c r="S146" i="4"/>
  <c r="S152" i="4"/>
  <c r="S154" i="4"/>
  <c r="S156" i="4"/>
  <c r="S158" i="4"/>
  <c r="S107" i="4"/>
  <c r="S108" i="4"/>
  <c r="S161" i="4"/>
  <c r="S38" i="4"/>
  <c r="S85" i="4"/>
  <c r="S87" i="4"/>
  <c r="S89" i="4"/>
  <c r="S96" i="4"/>
  <c r="S91" i="4"/>
  <c r="S93" i="4"/>
  <c r="S92" i="4"/>
  <c r="S100" i="4"/>
  <c r="S31" i="4"/>
  <c r="S33" i="4"/>
  <c r="S103" i="4"/>
  <c r="S35" i="4"/>
  <c r="S105" i="4"/>
  <c r="N20" i="23"/>
  <c r="O20" i="23" s="1"/>
  <c r="N23" i="23"/>
  <c r="O23" i="23" s="1"/>
  <c r="S194" i="4"/>
  <c r="S196" i="4"/>
  <c r="S195" i="4"/>
  <c r="S193" i="4"/>
  <c r="S162" i="4"/>
  <c r="S165" i="4"/>
  <c r="S163" i="4"/>
  <c r="S164" i="4"/>
  <c r="P17" i="29"/>
  <c r="T59" i="28"/>
  <c r="T47" i="28"/>
  <c r="T85" i="28"/>
  <c r="T74" i="28"/>
  <c r="T106" i="28"/>
  <c r="T98" i="28"/>
  <c r="T53" i="28"/>
  <c r="T41" i="28"/>
  <c r="T80" i="28"/>
  <c r="T68" i="28"/>
  <c r="T102" i="28"/>
  <c r="T93" i="28"/>
  <c r="T101" i="28"/>
  <c r="V101" i="28" s="1"/>
  <c r="T92" i="28"/>
  <c r="V92" i="28" s="1"/>
  <c r="T116" i="28"/>
  <c r="V116" i="28" s="1"/>
  <c r="T105" i="28"/>
  <c r="V105" i="28" s="1"/>
  <c r="T97" i="28"/>
  <c r="V97" i="28" s="1"/>
  <c r="T110" i="28"/>
  <c r="V110" i="28" s="1"/>
  <c r="T79" i="28"/>
  <c r="V79" i="28" s="1"/>
  <c r="T67" i="28"/>
  <c r="V67" i="28" s="1"/>
  <c r="T84" i="28"/>
  <c r="V84" i="28" s="1"/>
  <c r="T73" i="28"/>
  <c r="V73" i="28" s="1"/>
  <c r="T52" i="28"/>
  <c r="V52" i="28" s="1"/>
  <c r="T40" i="28"/>
  <c r="V40" i="28" s="1"/>
  <c r="T58" i="28"/>
  <c r="V58" i="28" s="1"/>
  <c r="T46" i="28"/>
  <c r="V46" i="28" s="1"/>
  <c r="P22" i="29"/>
  <c r="A13" i="70" l="1"/>
  <c r="A14" i="70"/>
  <c r="A15" i="70"/>
  <c r="A16" i="70"/>
  <c r="A17" i="70"/>
  <c r="D25" i="54"/>
  <c r="D24" i="54"/>
  <c r="D23" i="54"/>
  <c r="D26" i="54" l="1"/>
  <c r="E26" i="54"/>
  <c r="F26" i="54" s="1"/>
  <c r="C11" i="54"/>
  <c r="J23" i="61"/>
  <c r="J22" i="61"/>
  <c r="J21" i="61"/>
  <c r="DU40" i="29"/>
  <c r="DS40" i="29"/>
  <c r="DQ40" i="29"/>
  <c r="DU39" i="29"/>
  <c r="DS39" i="29"/>
  <c r="DQ39" i="29"/>
  <c r="DU38" i="29"/>
  <c r="DS38" i="29"/>
  <c r="DU36" i="29"/>
  <c r="DS36" i="29"/>
  <c r="DQ36" i="29"/>
  <c r="DU33" i="29"/>
  <c r="DS33" i="29"/>
  <c r="DQ33" i="29"/>
  <c r="DU3" i="29"/>
  <c r="DS3" i="29"/>
  <c r="DQ3" i="29"/>
  <c r="J24" i="61" l="1"/>
  <c r="R196" i="4"/>
  <c r="Q47" i="4"/>
  <c r="R47" i="4" s="1"/>
  <c r="Q43" i="4"/>
  <c r="R43" i="4" s="1"/>
  <c r="Q105" i="4"/>
  <c r="R105" i="4" s="1"/>
  <c r="Q45" i="4"/>
  <c r="R45" i="4" s="1"/>
  <c r="Q188" i="4"/>
  <c r="R188" i="4" s="1"/>
  <c r="R192" i="4"/>
  <c r="Q169" i="4"/>
  <c r="R169" i="4" s="1"/>
  <c r="Q168" i="4"/>
  <c r="R168" i="4" s="1"/>
  <c r="Q76" i="4"/>
  <c r="R76" i="4" s="1"/>
  <c r="Q36" i="4"/>
  <c r="R36" i="4" s="1"/>
  <c r="Q35" i="4"/>
  <c r="R35" i="4" s="1"/>
  <c r="Q34" i="4"/>
  <c r="R34" i="4" s="1"/>
  <c r="Q103" i="4"/>
  <c r="R103" i="4" s="1"/>
  <c r="Q102" i="4"/>
  <c r="R102" i="4" s="1"/>
  <c r="R193" i="4"/>
  <c r="R165" i="4"/>
  <c r="R164" i="4"/>
  <c r="Q13" i="4"/>
  <c r="R13" i="4" s="1"/>
  <c r="Q12" i="4"/>
  <c r="R12" i="4" s="1"/>
  <c r="Q11" i="4"/>
  <c r="R11" i="4" s="1"/>
  <c r="Q10" i="4"/>
  <c r="R10" i="4" s="1"/>
  <c r="Q41" i="4"/>
  <c r="R41" i="4" s="1"/>
  <c r="R195" i="4"/>
  <c r="Q46" i="4"/>
  <c r="R46" i="4" s="1"/>
  <c r="Q42" i="4"/>
  <c r="R42" i="4" s="1"/>
  <c r="Q104" i="4"/>
  <c r="R104" i="4" s="1"/>
  <c r="Q44" i="4"/>
  <c r="R44" i="4" s="1"/>
  <c r="R191" i="4"/>
  <c r="Q167" i="4"/>
  <c r="R167" i="4" s="1"/>
  <c r="Q166" i="4"/>
  <c r="R166" i="4" s="1"/>
  <c r="Q75" i="4"/>
  <c r="R75" i="4" s="1"/>
  <c r="Q33" i="4"/>
  <c r="R33" i="4" s="1"/>
  <c r="Q32" i="4"/>
  <c r="R32" i="4" s="1"/>
  <c r="Q31" i="4"/>
  <c r="R31" i="4" s="1"/>
  <c r="Q101" i="4"/>
  <c r="R101" i="4" s="1"/>
  <c r="Q100" i="4"/>
  <c r="R100" i="4" s="1"/>
  <c r="Q194" i="4"/>
  <c r="R194" i="4" s="1"/>
  <c r="R163" i="4"/>
  <c r="R162" i="4"/>
  <c r="Q173" i="4"/>
  <c r="R173" i="4" s="1"/>
  <c r="Q183" i="4"/>
  <c r="R183" i="4" s="1"/>
  <c r="Q182" i="4"/>
  <c r="R182" i="4" s="1"/>
  <c r="Q180" i="4"/>
  <c r="R180" i="4" s="1"/>
  <c r="Q178" i="4"/>
  <c r="R178" i="4" s="1"/>
  <c r="Q186" i="4"/>
  <c r="R186" i="4" s="1"/>
  <c r="Q185" i="4"/>
  <c r="R185" i="4" s="1"/>
  <c r="Q184" i="4"/>
  <c r="R184" i="4" s="1"/>
  <c r="Q181" i="4"/>
  <c r="R181" i="4" s="1"/>
  <c r="Q179" i="4"/>
  <c r="R179" i="4" s="1"/>
  <c r="Q177" i="4"/>
  <c r="R177" i="4" s="1"/>
  <c r="Q176" i="4"/>
  <c r="R176" i="4" s="1"/>
  <c r="Q175" i="4"/>
  <c r="R175" i="4" s="1"/>
  <c r="Q174" i="4"/>
  <c r="R174" i="4" s="1"/>
  <c r="Q92" i="4"/>
  <c r="Q95" i="4"/>
  <c r="Q93" i="4"/>
  <c r="Q94" i="4"/>
  <c r="Q91" i="4"/>
  <c r="Q97" i="4"/>
  <c r="Q96" i="4"/>
  <c r="Q90" i="4"/>
  <c r="Q89" i="4"/>
  <c r="Q88" i="4"/>
  <c r="Q87" i="4"/>
  <c r="Q86" i="4"/>
  <c r="R86" i="4" s="1"/>
  <c r="Q85" i="4"/>
  <c r="R85" i="4" s="1"/>
  <c r="Q84" i="4"/>
  <c r="R84" i="4" s="1"/>
  <c r="Q83" i="4"/>
  <c r="R83" i="4" s="1"/>
  <c r="Q70" i="4"/>
  <c r="R70" i="4" s="1"/>
  <c r="Q69" i="4"/>
  <c r="R69" i="4" s="1"/>
  <c r="Q68" i="4"/>
  <c r="R68" i="4" s="1"/>
  <c r="Q67" i="4"/>
  <c r="R67" i="4" s="1"/>
  <c r="Q66" i="4"/>
  <c r="R66" i="4" s="1"/>
  <c r="Q65" i="4"/>
  <c r="R65" i="4" s="1"/>
  <c r="Q59" i="4"/>
  <c r="R59" i="4" s="1"/>
  <c r="Q58" i="4"/>
  <c r="R58" i="4" s="1"/>
  <c r="Q57" i="4"/>
  <c r="R57" i="4" s="1"/>
  <c r="Q56" i="4"/>
  <c r="R56" i="4" s="1"/>
  <c r="Q55" i="4"/>
  <c r="R55" i="4" s="1"/>
  <c r="Q54" i="4"/>
  <c r="R54" i="4" s="1"/>
  <c r="Q53" i="4"/>
  <c r="R53" i="4" s="1"/>
  <c r="Q52" i="4"/>
  <c r="R52" i="4" s="1"/>
  <c r="Q50" i="4"/>
  <c r="R50" i="4" s="1"/>
  <c r="Q38" i="4"/>
  <c r="R38" i="4" s="1"/>
  <c r="Q37" i="4"/>
  <c r="R37" i="4" s="1"/>
  <c r="Q26" i="4"/>
  <c r="R26" i="4" s="1"/>
  <c r="Q25" i="4"/>
  <c r="R25" i="4" s="1"/>
  <c r="Q24" i="4"/>
  <c r="R24" i="4" s="1"/>
  <c r="Q23" i="4"/>
  <c r="R23" i="4" s="1"/>
  <c r="Q30" i="4"/>
  <c r="R30" i="4" s="1"/>
  <c r="Q29" i="4"/>
  <c r="R29" i="4" s="1"/>
  <c r="Q28" i="4"/>
  <c r="R28" i="4" s="1"/>
  <c r="Q27" i="4"/>
  <c r="R27" i="4" s="1"/>
  <c r="Q161" i="4"/>
  <c r="R161" i="4" s="1"/>
  <c r="Q106" i="4"/>
  <c r="R106" i="4" s="1"/>
  <c r="Q108" i="4"/>
  <c r="R108" i="4" s="1"/>
  <c r="Q109" i="4"/>
  <c r="R109" i="4" s="1"/>
  <c r="Q107" i="4"/>
  <c r="R107" i="4" s="1"/>
  <c r="Q110" i="4"/>
  <c r="R110" i="4" s="1"/>
  <c r="Q158" i="4"/>
  <c r="Q157" i="4"/>
  <c r="Q156" i="4"/>
  <c r="Q155" i="4"/>
  <c r="Q154" i="4"/>
  <c r="R154" i="4" s="1"/>
  <c r="Q153" i="4"/>
  <c r="R153" i="4" s="1"/>
  <c r="Q152" i="4"/>
  <c r="R152" i="4" s="1"/>
  <c r="Q151" i="4"/>
  <c r="R151" i="4" s="1"/>
  <c r="Q146" i="4"/>
  <c r="R146" i="4" s="1"/>
  <c r="Q145" i="4"/>
  <c r="R145" i="4" s="1"/>
  <c r="Q144" i="4"/>
  <c r="R144" i="4" s="1"/>
  <c r="Q143" i="4"/>
  <c r="R143" i="4" s="1"/>
  <c r="Q142" i="4"/>
  <c r="R142" i="4" s="1"/>
  <c r="Q141" i="4"/>
  <c r="R141" i="4" s="1"/>
  <c r="Q140" i="4"/>
  <c r="R140" i="4" s="1"/>
  <c r="Q139" i="4"/>
  <c r="R139" i="4" s="1"/>
  <c r="Q138" i="4"/>
  <c r="R138" i="4" s="1"/>
  <c r="Q137" i="4"/>
  <c r="R137" i="4" s="1"/>
  <c r="Q136" i="4"/>
  <c r="R136" i="4" s="1"/>
  <c r="Q135" i="4"/>
  <c r="R135" i="4" s="1"/>
  <c r="Q134" i="4"/>
  <c r="R134" i="4" s="1"/>
  <c r="Q133" i="4"/>
  <c r="R133" i="4" s="1"/>
  <c r="Q132" i="4"/>
  <c r="R132" i="4" s="1"/>
  <c r="Q131" i="4"/>
  <c r="R131" i="4" s="1"/>
  <c r="Q130" i="4"/>
  <c r="R130" i="4" s="1"/>
  <c r="Q129" i="4"/>
  <c r="R129" i="4" s="1"/>
  <c r="Q128" i="4"/>
  <c r="R128" i="4" s="1"/>
  <c r="Q127" i="4"/>
  <c r="R127" i="4" s="1"/>
  <c r="R187" i="4" l="1"/>
  <c r="D28" i="54"/>
  <c r="D11" i="54"/>
  <c r="AQ15" i="21" l="1"/>
  <c r="AQ14" i="21"/>
  <c r="AQ13" i="21"/>
  <c r="AQ12" i="21"/>
  <c r="AN11" i="21"/>
  <c r="AQ11" i="21" s="1"/>
  <c r="AQ10" i="21"/>
  <c r="AF14" i="21"/>
  <c r="AF13" i="21"/>
  <c r="AF12" i="21"/>
  <c r="AF11" i="21"/>
  <c r="AF10" i="21"/>
  <c r="AC14" i="21"/>
  <c r="AC13" i="21"/>
  <c r="AC12" i="21"/>
  <c r="AC11" i="21"/>
  <c r="AC10" i="21"/>
  <c r="A17" i="68" l="1"/>
  <c r="A16" i="68"/>
  <c r="A15" i="68"/>
  <c r="A14" i="68"/>
  <c r="B33" i="55"/>
  <c r="A33" i="55"/>
  <c r="B32" i="55"/>
  <c r="A32" i="55"/>
  <c r="B31" i="55"/>
  <c r="A31" i="55"/>
  <c r="B30" i="55"/>
  <c r="A30" i="55"/>
  <c r="B29" i="55"/>
  <c r="A29" i="55"/>
  <c r="B28" i="55"/>
  <c r="A28" i="55"/>
  <c r="B27" i="55"/>
  <c r="A27" i="55"/>
  <c r="B26" i="55"/>
  <c r="A26" i="55"/>
  <c r="B25" i="55"/>
  <c r="A25" i="55"/>
  <c r="B24" i="55"/>
  <c r="A24" i="55"/>
  <c r="B23" i="55"/>
  <c r="A23" i="55"/>
  <c r="B22" i="55"/>
  <c r="A22" i="55"/>
  <c r="B21" i="55"/>
  <c r="A21" i="55"/>
  <c r="B20" i="55"/>
  <c r="A20" i="55"/>
  <c r="B19" i="55"/>
  <c r="A19" i="55"/>
  <c r="B18" i="55"/>
  <c r="A18" i="55"/>
  <c r="B17" i="55"/>
  <c r="A17" i="55"/>
  <c r="B16" i="55"/>
  <c r="A16" i="55"/>
  <c r="B15" i="55"/>
  <c r="A15" i="55"/>
  <c r="B14" i="55"/>
  <c r="A14" i="55"/>
  <c r="B13" i="55"/>
  <c r="A13" i="55"/>
  <c r="B12" i="55"/>
  <c r="A12" i="55"/>
  <c r="B11" i="55"/>
  <c r="A11" i="55"/>
  <c r="B10" i="55"/>
  <c r="A10" i="55"/>
  <c r="B9" i="55"/>
  <c r="A9" i="55"/>
  <c r="P17" i="68"/>
  <c r="Q17" i="68" s="1"/>
  <c r="O17" i="68"/>
  <c r="R17" i="68" s="1"/>
  <c r="P16" i="68"/>
  <c r="Q16" i="68" s="1"/>
  <c r="O16" i="68"/>
  <c r="R16" i="68" s="1"/>
  <c r="P15" i="68"/>
  <c r="Q15" i="68" s="1"/>
  <c r="O15" i="68"/>
  <c r="R15" i="68" s="1"/>
  <c r="P14" i="68"/>
  <c r="Q14" i="68" s="1"/>
  <c r="O14" i="68"/>
  <c r="R14" i="68" s="1"/>
  <c r="G17" i="68"/>
  <c r="G16" i="68"/>
  <c r="G15" i="68"/>
  <c r="G14" i="68"/>
  <c r="AF15" i="68" l="1"/>
  <c r="AE15" i="68"/>
  <c r="AF17" i="68"/>
  <c r="AE17" i="68"/>
  <c r="AF14" i="68"/>
  <c r="AE14" i="68"/>
  <c r="AF16" i="68"/>
  <c r="AE16" i="68"/>
  <c r="E24" i="61"/>
  <c r="E23" i="61"/>
  <c r="E22" i="61"/>
  <c r="E21" i="61"/>
  <c r="E20" i="61"/>
  <c r="E19" i="61"/>
  <c r="E18" i="61"/>
  <c r="E17" i="61"/>
  <c r="E16" i="61"/>
  <c r="E15" i="61"/>
  <c r="E14" i="61"/>
  <c r="E13" i="61"/>
  <c r="K14" i="65"/>
  <c r="L14" i="65" s="1"/>
  <c r="K15" i="65"/>
  <c r="K16" i="65"/>
  <c r="L16" i="65" s="1"/>
  <c r="K17" i="65"/>
  <c r="L17" i="65" s="1"/>
  <c r="Q17" i="65"/>
  <c r="I17" i="65"/>
  <c r="H17" i="65"/>
  <c r="Q16" i="65"/>
  <c r="I16" i="65"/>
  <c r="J16" i="65" s="1"/>
  <c r="H16" i="65"/>
  <c r="Q15" i="65"/>
  <c r="L15" i="65"/>
  <c r="I15" i="65"/>
  <c r="M15" i="65" s="1"/>
  <c r="N15" i="65" s="1"/>
  <c r="H15" i="65"/>
  <c r="Q14" i="65"/>
  <c r="I14" i="65"/>
  <c r="M14" i="65" s="1"/>
  <c r="N14" i="65" s="1"/>
  <c r="H14" i="65"/>
  <c r="N16" i="59"/>
  <c r="N15" i="59"/>
  <c r="N14" i="59"/>
  <c r="N13" i="59"/>
  <c r="M16" i="59"/>
  <c r="M15" i="59"/>
  <c r="M14" i="59"/>
  <c r="M13" i="59"/>
  <c r="Q15" i="57"/>
  <c r="P15" i="57"/>
  <c r="P14" i="57"/>
  <c r="Q14" i="57" s="1"/>
  <c r="G15" i="57"/>
  <c r="G14" i="57"/>
  <c r="W19" i="56"/>
  <c r="U19" i="56"/>
  <c r="S19" i="56"/>
  <c r="Q19" i="56"/>
  <c r="P19" i="56"/>
  <c r="W18" i="56"/>
  <c r="U18" i="56"/>
  <c r="S18" i="56"/>
  <c r="Q18" i="56"/>
  <c r="P18" i="56"/>
  <c r="W17" i="56"/>
  <c r="U17" i="56"/>
  <c r="S17" i="56"/>
  <c r="Q17" i="56"/>
  <c r="P17" i="56"/>
  <c r="W16" i="56"/>
  <c r="U16" i="56"/>
  <c r="V16" i="56" s="1"/>
  <c r="S16" i="56"/>
  <c r="Q16" i="56"/>
  <c r="R16" i="56" s="1"/>
  <c r="P16" i="56"/>
  <c r="W15" i="56"/>
  <c r="U15" i="56"/>
  <c r="S15" i="56"/>
  <c r="Q15" i="56"/>
  <c r="P15" i="56"/>
  <c r="W14" i="56"/>
  <c r="U14" i="56"/>
  <c r="V14" i="56" s="1"/>
  <c r="S14" i="56"/>
  <c r="Q14" i="56"/>
  <c r="P14" i="56"/>
  <c r="G19" i="56"/>
  <c r="G18" i="56"/>
  <c r="G17" i="56"/>
  <c r="G16" i="56"/>
  <c r="G15" i="56"/>
  <c r="G14" i="56"/>
  <c r="O65" i="28"/>
  <c r="O64" i="28"/>
  <c r="O63" i="28"/>
  <c r="O62" i="28"/>
  <c r="O61" i="28"/>
  <c r="O60" i="28"/>
  <c r="O59" i="28"/>
  <c r="O58" i="28"/>
  <c r="O57" i="28"/>
  <c r="O56" i="28"/>
  <c r="O55" i="28"/>
  <c r="O54" i="28"/>
  <c r="O53" i="28"/>
  <c r="O52" i="28"/>
  <c r="O51" i="28"/>
  <c r="O50" i="28"/>
  <c r="O49" i="28"/>
  <c r="O48" i="28"/>
  <c r="O47" i="28"/>
  <c r="O46" i="28"/>
  <c r="O45" i="28"/>
  <c r="O44" i="28"/>
  <c r="O43" i="28"/>
  <c r="O42" i="28"/>
  <c r="O41" i="28"/>
  <c r="O40" i="28"/>
  <c r="O91" i="28"/>
  <c r="O90" i="28"/>
  <c r="O89" i="28"/>
  <c r="O88" i="28"/>
  <c r="O87" i="28"/>
  <c r="O86" i="28"/>
  <c r="O85" i="28"/>
  <c r="O84" i="28"/>
  <c r="O83" i="28"/>
  <c r="O82" i="28"/>
  <c r="O81" i="28"/>
  <c r="O80" i="28"/>
  <c r="O79" i="28"/>
  <c r="O78" i="28"/>
  <c r="O77" i="28"/>
  <c r="O76" i="28"/>
  <c r="O75" i="28"/>
  <c r="O74" i="28"/>
  <c r="O73" i="28"/>
  <c r="O72" i="28"/>
  <c r="O71" i="28"/>
  <c r="O70" i="28"/>
  <c r="O69" i="28"/>
  <c r="O68" i="28"/>
  <c r="O67" i="28"/>
  <c r="O66" i="28"/>
  <c r="O109" i="28"/>
  <c r="O108" i="28"/>
  <c r="O107" i="28"/>
  <c r="O106" i="28"/>
  <c r="O105" i="28"/>
  <c r="O104" i="28"/>
  <c r="O103" i="28"/>
  <c r="O102" i="28"/>
  <c r="O101" i="28"/>
  <c r="O100" i="28"/>
  <c r="O99" i="28"/>
  <c r="O98" i="28"/>
  <c r="O97" i="28"/>
  <c r="O96" i="28"/>
  <c r="O95" i="28"/>
  <c r="O94" i="28"/>
  <c r="O93" i="28"/>
  <c r="O92" i="28"/>
  <c r="O115" i="28"/>
  <c r="O114" i="28"/>
  <c r="O113" i="28"/>
  <c r="O112" i="28"/>
  <c r="O111" i="28"/>
  <c r="O110" i="28"/>
  <c r="O119" i="28"/>
  <c r="O118" i="28"/>
  <c r="O117" i="28"/>
  <c r="O116" i="28"/>
  <c r="O121" i="28"/>
  <c r="O120" i="28"/>
  <c r="I65" i="28"/>
  <c r="I64" i="28"/>
  <c r="I63" i="28"/>
  <c r="I62" i="28"/>
  <c r="I61" i="28"/>
  <c r="I60" i="28"/>
  <c r="I59" i="28"/>
  <c r="I58" i="28"/>
  <c r="I57" i="28"/>
  <c r="I56" i="28"/>
  <c r="I55" i="28"/>
  <c r="I54" i="28"/>
  <c r="I53" i="28"/>
  <c r="I52" i="28"/>
  <c r="I51" i="28"/>
  <c r="I50" i="28"/>
  <c r="I49" i="28"/>
  <c r="I48" i="28"/>
  <c r="I47" i="28"/>
  <c r="I46" i="28"/>
  <c r="I45" i="28"/>
  <c r="I44" i="28"/>
  <c r="I43" i="28"/>
  <c r="I42" i="28"/>
  <c r="I41" i="28"/>
  <c r="I40" i="28"/>
  <c r="I91" i="28"/>
  <c r="I90" i="28"/>
  <c r="I89" i="28"/>
  <c r="I88" i="28"/>
  <c r="I87" i="28"/>
  <c r="I86" i="28"/>
  <c r="I85" i="28"/>
  <c r="I84" i="28"/>
  <c r="I83" i="28"/>
  <c r="I82" i="28"/>
  <c r="I81" i="28"/>
  <c r="I80" i="28"/>
  <c r="I79" i="28"/>
  <c r="I78" i="28"/>
  <c r="I77" i="28"/>
  <c r="I76" i="28"/>
  <c r="I75" i="28"/>
  <c r="I74" i="28"/>
  <c r="I73" i="28"/>
  <c r="I72" i="28"/>
  <c r="I71" i="28"/>
  <c r="I70" i="28"/>
  <c r="I69" i="28"/>
  <c r="I68" i="28"/>
  <c r="I67" i="28"/>
  <c r="I66" i="28"/>
  <c r="I109" i="28"/>
  <c r="I108" i="28"/>
  <c r="I107" i="28"/>
  <c r="I106" i="28"/>
  <c r="I105" i="28"/>
  <c r="I104" i="28"/>
  <c r="I103" i="28"/>
  <c r="I102" i="28"/>
  <c r="I101" i="28"/>
  <c r="I100" i="28"/>
  <c r="I99" i="28"/>
  <c r="I98" i="28"/>
  <c r="I97" i="28"/>
  <c r="I96" i="28"/>
  <c r="I95" i="28"/>
  <c r="I94" i="28"/>
  <c r="I93" i="28"/>
  <c r="I92" i="28"/>
  <c r="I115" i="28"/>
  <c r="I114" i="28"/>
  <c r="I113" i="28"/>
  <c r="I112" i="28"/>
  <c r="I111" i="28"/>
  <c r="I110" i="28"/>
  <c r="I119" i="28"/>
  <c r="I118" i="28"/>
  <c r="I117" i="28"/>
  <c r="I116" i="28"/>
  <c r="I121" i="28"/>
  <c r="I120" i="28"/>
  <c r="J15" i="65" l="1"/>
  <c r="R14" i="56"/>
  <c r="R18" i="56"/>
  <c r="V18" i="56"/>
  <c r="T14" i="56"/>
  <c r="X14" i="56"/>
  <c r="V15" i="56"/>
  <c r="T16" i="56"/>
  <c r="X16" i="56"/>
  <c r="V17" i="56"/>
  <c r="T18" i="56"/>
  <c r="X18" i="56"/>
  <c r="V19" i="56"/>
  <c r="T15" i="56"/>
  <c r="X15" i="56"/>
  <c r="T17" i="56"/>
  <c r="X17" i="56"/>
  <c r="T19" i="56"/>
  <c r="X19" i="56"/>
  <c r="J14" i="65"/>
  <c r="R14" i="65" s="1"/>
  <c r="Y15" i="56"/>
  <c r="M16" i="65"/>
  <c r="N16" i="65" s="1"/>
  <c r="R16" i="65" s="1"/>
  <c r="R15" i="65"/>
  <c r="M17" i="65"/>
  <c r="N17" i="65" s="1"/>
  <c r="J17" i="65"/>
  <c r="R15" i="56"/>
  <c r="R17" i="56"/>
  <c r="Y17" i="56" s="1"/>
  <c r="R19" i="56"/>
  <c r="Y19" i="56" s="1"/>
  <c r="Y14" i="56"/>
  <c r="Y16" i="56"/>
  <c r="Y18" i="56"/>
  <c r="R17" i="65" l="1"/>
  <c r="N13" i="72" l="1"/>
  <c r="K17" i="70" l="1"/>
  <c r="K16" i="70"/>
  <c r="K15" i="70"/>
  <c r="K14" i="70"/>
  <c r="G17" i="70"/>
  <c r="G16" i="70"/>
  <c r="G15" i="70"/>
  <c r="G14" i="70"/>
  <c r="K13" i="70" l="1"/>
  <c r="G13" i="70"/>
  <c r="J15" i="73"/>
  <c r="J14" i="73"/>
  <c r="J13" i="73"/>
  <c r="U24" i="69" l="1"/>
  <c r="U23" i="69"/>
  <c r="U22" i="69"/>
  <c r="U21" i="69"/>
  <c r="U20" i="69"/>
  <c r="U19" i="69"/>
  <c r="U18" i="69"/>
  <c r="U17" i="69"/>
  <c r="U16" i="69"/>
  <c r="U15" i="69"/>
  <c r="U14" i="69"/>
  <c r="U13" i="69"/>
  <c r="O24" i="69"/>
  <c r="N24" i="69"/>
  <c r="M24" i="69"/>
  <c r="O23" i="69"/>
  <c r="N23" i="69"/>
  <c r="M23" i="69"/>
  <c r="O22" i="69"/>
  <c r="N22" i="69"/>
  <c r="M22" i="69"/>
  <c r="O21" i="69"/>
  <c r="N21" i="69"/>
  <c r="M21" i="69"/>
  <c r="O20" i="69"/>
  <c r="N20" i="69"/>
  <c r="M20" i="69"/>
  <c r="O19" i="69"/>
  <c r="N19" i="69"/>
  <c r="M19" i="69"/>
  <c r="O18" i="69"/>
  <c r="N18" i="69"/>
  <c r="M18" i="69"/>
  <c r="O17" i="69"/>
  <c r="N17" i="69"/>
  <c r="M17" i="69"/>
  <c r="O16" i="69"/>
  <c r="M16" i="69"/>
  <c r="O15" i="69"/>
  <c r="N15" i="69"/>
  <c r="M15" i="69"/>
  <c r="O14" i="69"/>
  <c r="M14" i="69"/>
  <c r="O13" i="69"/>
  <c r="M13" i="69"/>
  <c r="G24" i="69"/>
  <c r="F24" i="69"/>
  <c r="G23" i="69"/>
  <c r="F23" i="69"/>
  <c r="G22" i="69"/>
  <c r="F22" i="69"/>
  <c r="G21" i="69"/>
  <c r="F21" i="69"/>
  <c r="G20" i="69"/>
  <c r="F20" i="69"/>
  <c r="G19" i="69"/>
  <c r="F19" i="69"/>
  <c r="G18" i="69"/>
  <c r="F18" i="69"/>
  <c r="G17" i="69"/>
  <c r="F17" i="69"/>
  <c r="G16" i="69"/>
  <c r="F16" i="69"/>
  <c r="N16" i="69" s="1"/>
  <c r="G15" i="69"/>
  <c r="F15" i="69"/>
  <c r="G14" i="69"/>
  <c r="F14" i="69"/>
  <c r="N14" i="69" s="1"/>
  <c r="G13" i="69"/>
  <c r="N13" i="69"/>
  <c r="F21" i="72" l="1"/>
  <c r="F18" i="72"/>
  <c r="F19" i="72"/>
  <c r="F20" i="72"/>
  <c r="F16" i="72"/>
  <c r="F17" i="72"/>
  <c r="E14" i="72" l="1"/>
  <c r="K14" i="72" s="1"/>
  <c r="E15" i="72"/>
  <c r="K15" i="72" s="1"/>
  <c r="E16" i="72"/>
  <c r="E17" i="72"/>
  <c r="K17" i="72" s="1"/>
  <c r="E18" i="72"/>
  <c r="K18" i="72" s="1"/>
  <c r="E19" i="72"/>
  <c r="K19" i="72" s="1"/>
  <c r="E20" i="72"/>
  <c r="K20" i="72" s="1"/>
  <c r="E21" i="72"/>
  <c r="K21" i="72" s="1"/>
  <c r="K16" i="72"/>
  <c r="E13" i="72"/>
  <c r="K13" i="72" s="1"/>
  <c r="D18" i="54" l="1"/>
  <c r="C17" i="54"/>
  <c r="D17" i="54"/>
  <c r="C18" i="54"/>
  <c r="E29" i="54"/>
  <c r="E27" i="54" s="1"/>
  <c r="F27" i="54" s="1"/>
  <c r="D29" i="54"/>
  <c r="D27" i="54" s="1"/>
  <c r="E22" i="54"/>
  <c r="E20" i="54"/>
  <c r="E12" i="54"/>
  <c r="E10" i="54" s="1"/>
  <c r="D22" i="54"/>
  <c r="D12" i="54"/>
  <c r="C20" i="54"/>
  <c r="C12" i="54"/>
  <c r="C21" i="54"/>
  <c r="C22" i="54"/>
  <c r="D20" i="54"/>
  <c r="D21" i="54"/>
  <c r="E19" i="54" l="1"/>
  <c r="F22" i="54"/>
  <c r="D19" i="54"/>
  <c r="C19" i="54"/>
  <c r="F19" i="54" l="1"/>
  <c r="DB45" i="29" l="1"/>
  <c r="DB44" i="29"/>
  <c r="DB43" i="29"/>
  <c r="DB42" i="29"/>
  <c r="DB41" i="29"/>
  <c r="DB40" i="29"/>
  <c r="DB39" i="29"/>
  <c r="DB38" i="29"/>
  <c r="DB37" i="29"/>
  <c r="DB36" i="29"/>
  <c r="DB35" i="29"/>
  <c r="DB34" i="29"/>
  <c r="DB33" i="29"/>
  <c r="DB32" i="29"/>
  <c r="DB31" i="29"/>
  <c r="DB30" i="29"/>
  <c r="DB29" i="29"/>
  <c r="DB28" i="29"/>
  <c r="DB27" i="29"/>
  <c r="DB26" i="29"/>
  <c r="DB25" i="29"/>
  <c r="DB24" i="29"/>
  <c r="DB23" i="29"/>
  <c r="DB22" i="29"/>
  <c r="DB21" i="29"/>
  <c r="DB20" i="29"/>
  <c r="DB19" i="29"/>
  <c r="DB18" i="29"/>
  <c r="DB17" i="29"/>
  <c r="DB16" i="29"/>
  <c r="DB15" i="29"/>
  <c r="DB14" i="29"/>
  <c r="DB13" i="29"/>
  <c r="DB12" i="29"/>
  <c r="DB11" i="29"/>
  <c r="DB10" i="29"/>
  <c r="DB9" i="29"/>
  <c r="DB8" i="29"/>
  <c r="I31" i="62" l="1"/>
  <c r="I32" i="62"/>
  <c r="I33" i="62"/>
  <c r="I35" i="62"/>
  <c r="I37" i="62"/>
  <c r="I39" i="62"/>
  <c r="I34" i="62"/>
  <c r="I36" i="62"/>
  <c r="I38" i="62"/>
  <c r="K30" i="63"/>
  <c r="L30" i="63" s="1"/>
  <c r="K32" i="63"/>
  <c r="L32" i="63" s="1"/>
  <c r="K34" i="63"/>
  <c r="L34" i="63" s="1"/>
  <c r="K36" i="63"/>
  <c r="L36" i="63" s="1"/>
  <c r="K38" i="63"/>
  <c r="L38" i="63" s="1"/>
  <c r="K40" i="63"/>
  <c r="L40" i="63" s="1"/>
  <c r="K42" i="63"/>
  <c r="L42" i="63" s="1"/>
  <c r="K44" i="63"/>
  <c r="L44" i="63" s="1"/>
  <c r="K46" i="63"/>
  <c r="L46" i="63" s="1"/>
  <c r="K31" i="63"/>
  <c r="L31" i="63" s="1"/>
  <c r="K33" i="63"/>
  <c r="L33" i="63" s="1"/>
  <c r="K35" i="63"/>
  <c r="L35" i="63" s="1"/>
  <c r="K37" i="63"/>
  <c r="L37" i="63" s="1"/>
  <c r="K39" i="63"/>
  <c r="L39" i="63" s="1"/>
  <c r="K41" i="63"/>
  <c r="L41" i="63" s="1"/>
  <c r="K43" i="63"/>
  <c r="L43" i="63" s="1"/>
  <c r="K45" i="63"/>
  <c r="L45" i="63" s="1"/>
  <c r="K29" i="63"/>
  <c r="L29" i="63" s="1"/>
  <c r="K27" i="63"/>
  <c r="L27" i="63" s="1"/>
  <c r="K26" i="63"/>
  <c r="L26" i="63" s="1"/>
  <c r="K24" i="63"/>
  <c r="L24" i="63" s="1"/>
  <c r="K23" i="63"/>
  <c r="L23" i="63" s="1"/>
  <c r="K21" i="63"/>
  <c r="L21" i="63" s="1"/>
  <c r="K19" i="63"/>
  <c r="K16" i="63"/>
  <c r="L16" i="63" s="1"/>
  <c r="L14" i="63"/>
  <c r="L13" i="63"/>
  <c r="K22" i="63"/>
  <c r="L22" i="63" s="1"/>
  <c r="K18" i="63"/>
  <c r="K15" i="63"/>
  <c r="L15" i="63" s="1"/>
  <c r="K13" i="63"/>
  <c r="K28" i="63"/>
  <c r="L28" i="63" s="1"/>
  <c r="K25" i="63"/>
  <c r="L25" i="63" s="1"/>
  <c r="K20" i="63"/>
  <c r="K17" i="63"/>
  <c r="K14" i="63"/>
  <c r="I27" i="62"/>
  <c r="I24" i="62"/>
  <c r="I22" i="62"/>
  <c r="I18" i="62"/>
  <c r="I14" i="62"/>
  <c r="I26" i="62"/>
  <c r="I21" i="62"/>
  <c r="I17" i="62"/>
  <c r="I29" i="62"/>
  <c r="I20" i="62"/>
  <c r="I16" i="62"/>
  <c r="I13" i="62"/>
  <c r="I28" i="62"/>
  <c r="I25" i="62"/>
  <c r="I23" i="62"/>
  <c r="I19" i="62"/>
  <c r="I15" i="62"/>
  <c r="L36" i="62" l="1"/>
  <c r="K36" i="62"/>
  <c r="K39" i="62"/>
  <c r="L39" i="62"/>
  <c r="L35" i="62"/>
  <c r="K35" i="62"/>
  <c r="K32" i="62"/>
  <c r="L32" i="62"/>
  <c r="K38" i="62"/>
  <c r="L38" i="62"/>
  <c r="L34" i="62"/>
  <c r="K34" i="62"/>
  <c r="K30" i="62"/>
  <c r="L30" i="62" s="1"/>
  <c r="E9" i="54" s="1"/>
  <c r="L37" i="62"/>
  <c r="K37" i="62"/>
  <c r="L33" i="62"/>
  <c r="K33" i="62"/>
  <c r="K31" i="62"/>
  <c r="L31" i="62" s="1"/>
  <c r="K23" i="62"/>
  <c r="K28" i="62"/>
  <c r="K13" i="62"/>
  <c r="K17" i="62"/>
  <c r="K26" i="62"/>
  <c r="K22" i="62"/>
  <c r="K27" i="62"/>
  <c r="K25" i="62"/>
  <c r="K16" i="62"/>
  <c r="K21" i="62"/>
  <c r="K24" i="62"/>
  <c r="K15" i="62"/>
  <c r="K20" i="62"/>
  <c r="K14" i="62"/>
  <c r="K19" i="62"/>
  <c r="K29" i="62"/>
  <c r="K18" i="62"/>
  <c r="BW5" i="29" l="1"/>
  <c r="BW6" i="29" s="1"/>
  <c r="BW7" i="29" s="1"/>
  <c r="BW8" i="29" s="1"/>
  <c r="BW9" i="29" s="1"/>
  <c r="BW10" i="29" s="1"/>
  <c r="BW11" i="29" s="1"/>
  <c r="BW12" i="29" s="1"/>
  <c r="BW13" i="29" s="1"/>
  <c r="BW14" i="29" s="1"/>
  <c r="BW15" i="29" s="1"/>
  <c r="BW16" i="29" s="1"/>
  <c r="BW17" i="29" s="1"/>
  <c r="BW18" i="29" s="1"/>
  <c r="BW19" i="29" s="1"/>
  <c r="BW20" i="29" s="1"/>
  <c r="BW21" i="29" s="1"/>
  <c r="BW22" i="29" s="1"/>
  <c r="BW23" i="29" s="1"/>
  <c r="BW24" i="29" s="1"/>
  <c r="BW25" i="29" s="1"/>
  <c r="BW26" i="29" s="1"/>
  <c r="BW27" i="29" s="1"/>
  <c r="BW28" i="29" s="1"/>
  <c r="BW29" i="29" s="1"/>
  <c r="BW30" i="29" s="1"/>
  <c r="BW31" i="29" s="1"/>
  <c r="BW32" i="29" s="1"/>
  <c r="BW33" i="29" s="1"/>
  <c r="BW34" i="29" s="1"/>
  <c r="BW35" i="29" s="1"/>
  <c r="BW36" i="29" s="1"/>
  <c r="BW37" i="29" s="1"/>
  <c r="BW38" i="29" s="1"/>
  <c r="BW39" i="29" s="1"/>
  <c r="BW40" i="29" s="1"/>
  <c r="BW41" i="29" s="1"/>
  <c r="BW42" i="29" s="1"/>
  <c r="BW43" i="29" s="1"/>
  <c r="BW44" i="29" s="1"/>
  <c r="BW45" i="29" s="1"/>
  <c r="BW46" i="29" s="1"/>
  <c r="BW47" i="29" s="1"/>
  <c r="BW48" i="29" s="1"/>
  <c r="BW49" i="29" s="1"/>
  <c r="BW50" i="29" s="1"/>
  <c r="BW51" i="29" s="1"/>
  <c r="BW52" i="29" s="1"/>
  <c r="BW53" i="29" s="1"/>
  <c r="I42" i="3"/>
  <c r="J42" i="3" s="1"/>
  <c r="DO40" i="29" l="1"/>
  <c r="DM40" i="29"/>
  <c r="DK40" i="29"/>
  <c r="DO39" i="29"/>
  <c r="DM39" i="29"/>
  <c r="DK39" i="29"/>
  <c r="DO38" i="29"/>
  <c r="DM38" i="29"/>
  <c r="DO37" i="29"/>
  <c r="DM37" i="29"/>
  <c r="DO36" i="29"/>
  <c r="DM36" i="29"/>
  <c r="DK36" i="29"/>
  <c r="DO34" i="29"/>
  <c r="DM34" i="29"/>
  <c r="DO33" i="29"/>
  <c r="DM33" i="29"/>
  <c r="DK33" i="29"/>
  <c r="DO27" i="29"/>
  <c r="DM27" i="29"/>
  <c r="DO26" i="29"/>
  <c r="DM26" i="29"/>
  <c r="DO25" i="29"/>
  <c r="DM25" i="29"/>
  <c r="DK25" i="29"/>
  <c r="DO24" i="29"/>
  <c r="DM24" i="29"/>
  <c r="DO23" i="29"/>
  <c r="DM23" i="29"/>
  <c r="DO22" i="29"/>
  <c r="DM22" i="29"/>
  <c r="DK22" i="29"/>
  <c r="DO21" i="29"/>
  <c r="DM21" i="29"/>
  <c r="DK21" i="29"/>
  <c r="DO20" i="29"/>
  <c r="DM20" i="29"/>
  <c r="DK20" i="29"/>
  <c r="DO19" i="29"/>
  <c r="DM19" i="29"/>
  <c r="DO18" i="29"/>
  <c r="DM18" i="29"/>
  <c r="DO17" i="29"/>
  <c r="DM17" i="29"/>
  <c r="DO16" i="29"/>
  <c r="DM16" i="29"/>
  <c r="DO15" i="29"/>
  <c r="DM15" i="29"/>
  <c r="DO14" i="29"/>
  <c r="DM14" i="29"/>
  <c r="DO13" i="29"/>
  <c r="DM13" i="29"/>
  <c r="DO12" i="29"/>
  <c r="DM12" i="29"/>
  <c r="DO11" i="29"/>
  <c r="DM11" i="29"/>
  <c r="DO10" i="29"/>
  <c r="DM10" i="29"/>
  <c r="DO9" i="29"/>
  <c r="DM9" i="29"/>
  <c r="DO8" i="29"/>
  <c r="DM8" i="29"/>
  <c r="DO7" i="29"/>
  <c r="DM7" i="29"/>
  <c r="DO6" i="29"/>
  <c r="DM6" i="29"/>
  <c r="DO5" i="29"/>
  <c r="DM5" i="29"/>
  <c r="DO4" i="29"/>
  <c r="DM4" i="29"/>
  <c r="DO3" i="29"/>
  <c r="DM3" i="29"/>
  <c r="DK3" i="29"/>
  <c r="L18" i="63" l="1"/>
  <c r="L19" i="63"/>
  <c r="L17" i="63"/>
  <c r="L20" i="63"/>
  <c r="J13" i="61"/>
  <c r="J15" i="61"/>
  <c r="J19" i="61"/>
  <c r="L25" i="62"/>
  <c r="L21" i="62"/>
  <c r="J14" i="61"/>
  <c r="J16" i="61"/>
  <c r="J20" i="61"/>
  <c r="J18" i="61"/>
  <c r="L29" i="62"/>
  <c r="L23" i="62"/>
  <c r="L20" i="62"/>
  <c r="L24" i="62"/>
  <c r="L14" i="62"/>
  <c r="J17" i="61"/>
  <c r="L15" i="62"/>
  <c r="L18" i="62"/>
  <c r="L28" i="62"/>
  <c r="L22" i="62"/>
  <c r="L27" i="62"/>
  <c r="L19" i="62"/>
  <c r="L17" i="62"/>
  <c r="L26" i="62"/>
  <c r="L13" i="62"/>
  <c r="L16" i="62"/>
  <c r="W32" i="55"/>
  <c r="W23" i="55"/>
  <c r="W29" i="55"/>
  <c r="W26" i="55"/>
  <c r="W20" i="55"/>
  <c r="W17" i="55"/>
  <c r="W14" i="55"/>
  <c r="W31" i="55"/>
  <c r="W22" i="55"/>
  <c r="W28" i="55"/>
  <c r="W25" i="55"/>
  <c r="W19" i="55"/>
  <c r="W13" i="55"/>
  <c r="W9" i="55"/>
  <c r="W11" i="55"/>
  <c r="W16" i="55"/>
  <c r="W30" i="55"/>
  <c r="W27" i="55"/>
  <c r="W21" i="55"/>
  <c r="W33" i="55"/>
  <c r="W24" i="55"/>
  <c r="W12" i="55"/>
  <c r="W18" i="55"/>
  <c r="W15" i="55"/>
  <c r="W10" i="55"/>
  <c r="D10" i="54"/>
  <c r="D8" i="54" l="1"/>
  <c r="D9" i="54"/>
  <c r="C8" i="54"/>
  <c r="C9" i="54"/>
  <c r="F9" i="54" s="1"/>
  <c r="I81" i="3"/>
  <c r="J81" i="3" s="1"/>
  <c r="I80" i="3"/>
  <c r="J80" i="3" s="1"/>
  <c r="I79" i="3"/>
  <c r="J79" i="3" s="1"/>
  <c r="I78" i="3"/>
  <c r="J78" i="3" s="1"/>
  <c r="I72" i="3"/>
  <c r="J72" i="3" s="1"/>
  <c r="I71" i="3"/>
  <c r="J71" i="3" s="1"/>
  <c r="I70" i="3"/>
  <c r="J70" i="3" s="1"/>
  <c r="I69" i="3"/>
  <c r="J69" i="3" s="1"/>
  <c r="I63" i="3"/>
  <c r="J63" i="3" s="1"/>
  <c r="I62" i="3"/>
  <c r="J62" i="3" s="1"/>
  <c r="I61" i="3"/>
  <c r="J61" i="3" s="1"/>
  <c r="I60" i="3"/>
  <c r="J60" i="3" s="1"/>
  <c r="I54" i="3"/>
  <c r="J54" i="3" s="1"/>
  <c r="I53" i="3"/>
  <c r="J53" i="3" s="1"/>
  <c r="I52" i="3"/>
  <c r="J52" i="3" s="1"/>
  <c r="I51" i="3"/>
  <c r="J51" i="3" s="1"/>
  <c r="C10" i="54" l="1"/>
  <c r="F10" i="54" s="1"/>
  <c r="I43" i="3" l="1"/>
  <c r="J43" i="3" s="1"/>
  <c r="D13" i="18" l="1"/>
  <c r="D21" i="18"/>
  <c r="C21" i="18"/>
  <c r="B21" i="18"/>
  <c r="C13" i="18"/>
  <c r="B13" i="18"/>
  <c r="E17" i="54"/>
  <c r="F17" i="54" s="1"/>
  <c r="E18" i="54"/>
  <c r="F18" i="54" s="1"/>
  <c r="E8" i="54"/>
  <c r="F8" i="54" s="1"/>
</calcChain>
</file>

<file path=xl/comments1.xml><?xml version="1.0" encoding="utf-8"?>
<comments xmlns="http://schemas.openxmlformats.org/spreadsheetml/2006/main">
  <authors>
    <author>Soudeh Motamedi</author>
    <author>reichhardt_m</author>
    <author>ALCORN, Jeremey M.</author>
  </authors>
  <commentList>
    <comment ref="G19" authorId="0">
      <text>
        <r>
          <rPr>
            <sz val="8"/>
            <color indexed="81"/>
            <rFont val="Tahoma"/>
            <family val="2"/>
          </rPr>
          <t>AMES only site, at the moment, assume bituminous similar to other sites.</t>
        </r>
      </text>
    </comment>
    <comment ref="G22" authorId="0">
      <text>
        <r>
          <rPr>
            <sz val="8"/>
            <color indexed="81"/>
            <rFont val="Tahoma"/>
            <family val="2"/>
          </rPr>
          <t>Per DOE site emails all use bituminous coal.</t>
        </r>
      </text>
    </comment>
    <comment ref="DF32" authorId="1">
      <text>
        <r>
          <rPr>
            <sz val="8"/>
            <color indexed="81"/>
            <rFont val="Tahoma"/>
            <family val="2"/>
          </rPr>
          <t>Assume 5 workdays per week for 52 weeks per year, 10 holidays, and 20 vacation/sick days.  Total of 230 workdays per employee per year.</t>
        </r>
      </text>
    </comment>
    <comment ref="DF33" authorId="1">
      <text>
        <r>
          <rPr>
            <sz val="8"/>
            <color indexed="81"/>
            <rFont val="Tahoma"/>
            <family val="2"/>
          </rPr>
          <t>Assume 5 workdays per week for 52 weeks per year, 10 holidays, and 20 vacation/sick days.  Total of 230 workdays per employee per year.</t>
        </r>
      </text>
    </comment>
    <comment ref="G34" authorId="0">
      <text>
        <r>
          <rPr>
            <sz val="8"/>
            <color indexed="81"/>
            <rFont val="Tahoma"/>
            <family val="2"/>
          </rPr>
          <t>Per DOE site emails all use bituminous coal.</t>
        </r>
      </text>
    </comment>
    <comment ref="DF34" authorId="1">
      <text>
        <r>
          <rPr>
            <sz val="8"/>
            <color indexed="81"/>
            <rFont val="Tahoma"/>
            <family val="2"/>
          </rPr>
          <t>Assume 5 workdays per week for 52 weeks per year, 10 holidays, and 20 vacation/sick days.  Total of 230 workdays per employee per year.</t>
        </r>
      </text>
    </comment>
    <comment ref="DF35" authorId="1">
      <text>
        <r>
          <rPr>
            <sz val="8"/>
            <color indexed="81"/>
            <rFont val="Tahoma"/>
            <family val="2"/>
          </rPr>
          <t>Assume 5 workdays per week for 52 weeks per year, 10 holidays, and 20 vacation/sick days.  Total of 230 workdays per employee per year.</t>
        </r>
      </text>
    </comment>
    <comment ref="DF36" authorId="1">
      <text>
        <r>
          <rPr>
            <sz val="8"/>
            <color indexed="81"/>
            <rFont val="Tahoma"/>
            <family val="2"/>
          </rPr>
          <t>Assume 5 workdays per week for 52 weeks per year, 10 holidays, and 20 vacation/sick days.  Total of 230 workdays per employee per year.</t>
        </r>
      </text>
    </comment>
    <comment ref="F37" authorId="2">
      <text>
        <r>
          <rPr>
            <sz val="8"/>
            <color indexed="81"/>
            <rFont val="Tahoma"/>
            <family val="2"/>
          </rPr>
          <t>Enter data as GGE therefore use gasoline HHV.  Matches FEMP tool tab 3.3.  If using natural units use HHV in FEMP EF_Key tab.</t>
        </r>
      </text>
    </comment>
    <comment ref="DF37" authorId="1">
      <text>
        <r>
          <rPr>
            <sz val="8"/>
            <color indexed="81"/>
            <rFont val="Tahoma"/>
            <family val="2"/>
          </rPr>
          <t>Assume 5 workdays per week for 52 weeks per year, 10 holidays, and 20 vacation/sick days.  Total of 230 workdays per employee per year.</t>
        </r>
      </text>
    </comment>
    <comment ref="F38" authorId="2">
      <text>
        <r>
          <rPr>
            <sz val="8"/>
            <color indexed="81"/>
            <rFont val="Tahoma"/>
            <family val="2"/>
          </rPr>
          <t>Enter data as GGE therefore use gasoline HHV.  Matches FEMP tool tab 3.3.  If using natural units use HHV in FEMP EF_Key tab.</t>
        </r>
      </text>
    </comment>
    <comment ref="J38" authorId="2">
      <text>
        <r>
          <rPr>
            <b/>
            <sz val="8"/>
            <color indexed="81"/>
            <rFont val="Tahoma"/>
            <family val="2"/>
          </rPr>
          <t>ALCORN, Jeremey M.:</t>
        </r>
        <r>
          <rPr>
            <sz val="8"/>
            <color indexed="81"/>
            <rFont val="Tahoma"/>
            <family val="2"/>
          </rPr>
          <t xml:space="preserve">
Derived from FAST GGE conversion chart.</t>
        </r>
      </text>
    </comment>
    <comment ref="DF38" authorId="1">
      <text>
        <r>
          <rPr>
            <sz val="8"/>
            <color indexed="81"/>
            <rFont val="Tahoma"/>
            <family val="2"/>
          </rPr>
          <t>Assume 5 workdays per week for 52 weeks per year, 10 holidays, and 20 vacation/sick days.  Total of 230 workdays per employee per year.</t>
        </r>
      </text>
    </comment>
    <comment ref="F39" authorId="2">
      <text>
        <r>
          <rPr>
            <sz val="8"/>
            <color indexed="81"/>
            <rFont val="Tahoma"/>
            <family val="2"/>
          </rPr>
          <t>Enter data as GGE therefore use gasoline HHV.  Matches FEMP tool tab 3.3.  If using natural units use HHV in FEMP EF_Key tab.</t>
        </r>
      </text>
    </comment>
    <comment ref="J39" authorId="2">
      <text>
        <r>
          <rPr>
            <b/>
            <sz val="8"/>
            <color indexed="81"/>
            <rFont val="Tahoma"/>
            <family val="2"/>
          </rPr>
          <t>ALCORN, Jeremey M.:</t>
        </r>
        <r>
          <rPr>
            <sz val="8"/>
            <color indexed="81"/>
            <rFont val="Tahoma"/>
            <family val="2"/>
          </rPr>
          <t xml:space="preserve">
Derived from FAST GGE conversion chart.</t>
        </r>
      </text>
    </comment>
    <comment ref="DC39" authorId="2">
      <text>
        <r>
          <rPr>
            <b/>
            <sz val="8"/>
            <color indexed="81"/>
            <rFont val="Tahoma"/>
            <family val="2"/>
          </rPr>
          <t>ALCORN, Jeremy M.:</t>
        </r>
        <r>
          <rPr>
            <sz val="8"/>
            <color indexed="81"/>
            <rFont val="Tahoma"/>
            <family val="2"/>
          </rPr>
          <t xml:space="preserve">
Assumes 2 passengers per car pool.</t>
        </r>
      </text>
    </comment>
    <comment ref="DF39" authorId="1">
      <text>
        <r>
          <rPr>
            <sz val="8"/>
            <color indexed="81"/>
            <rFont val="Tahoma"/>
            <family val="2"/>
          </rPr>
          <t>Assume 5 workdays per week for 52 weeks per year, 10 holidays, and 20 vacation/sick days.  Total of 230 workdays per employee per year.</t>
        </r>
      </text>
    </comment>
    <comment ref="F40" authorId="2">
      <text>
        <r>
          <rPr>
            <sz val="8"/>
            <color indexed="81"/>
            <rFont val="Tahoma"/>
            <family val="2"/>
          </rPr>
          <t>Enter data as GGE therefore use gasoline HHV.  Matches FEMP tool tab 3.3.  If using natural units use HHV in FEMP EF_Key tab.</t>
        </r>
      </text>
    </comment>
    <comment ref="J40" authorId="2">
      <text>
        <r>
          <rPr>
            <b/>
            <sz val="8"/>
            <color indexed="81"/>
            <rFont val="Tahoma"/>
            <family val="2"/>
          </rPr>
          <t>ALCORN, Jeremey M.:</t>
        </r>
        <r>
          <rPr>
            <sz val="8"/>
            <color indexed="81"/>
            <rFont val="Tahoma"/>
            <family val="2"/>
          </rPr>
          <t xml:space="preserve">
Derived from FAST GGE conversion chart.</t>
        </r>
      </text>
    </comment>
    <comment ref="DC40" authorId="2">
      <text>
        <r>
          <rPr>
            <b/>
            <sz val="8"/>
            <color indexed="81"/>
            <rFont val="Tahoma"/>
            <family val="2"/>
          </rPr>
          <t>ALCORN, Jeremy M.:</t>
        </r>
        <r>
          <rPr>
            <sz val="8"/>
            <color indexed="81"/>
            <rFont val="Tahoma"/>
            <family val="2"/>
          </rPr>
          <t xml:space="preserve">
Assumes 4 passengers per van pool.</t>
        </r>
      </text>
    </comment>
    <comment ref="DF40" authorId="1">
      <text>
        <r>
          <rPr>
            <sz val="8"/>
            <color indexed="81"/>
            <rFont val="Tahoma"/>
            <family val="2"/>
          </rPr>
          <t>Assume 5 workdays per week for 52 weeks per year, 10 holidays, and 20 vacation/sick days.  Total of 230 workdays per employee per year.</t>
        </r>
      </text>
    </comment>
    <comment ref="F41" authorId="2">
      <text>
        <r>
          <rPr>
            <sz val="8"/>
            <color indexed="81"/>
            <rFont val="Tahoma"/>
            <family val="2"/>
          </rPr>
          <t>Enter data as GGE therefore use gasoline HHV.  Matches FEMP tool tab 3.3.  If using natural units use HHV in FEMP EF_Key tab.</t>
        </r>
      </text>
    </comment>
    <comment ref="J41" authorId="2">
      <text>
        <r>
          <rPr>
            <b/>
            <sz val="8"/>
            <color indexed="81"/>
            <rFont val="Tahoma"/>
            <family val="2"/>
          </rPr>
          <t>ALCORN, Jeremey M.:</t>
        </r>
        <r>
          <rPr>
            <sz val="8"/>
            <color indexed="81"/>
            <rFont val="Tahoma"/>
            <family val="2"/>
          </rPr>
          <t xml:space="preserve">
Derived from FAST GGE conversion chart.</t>
        </r>
      </text>
    </comment>
    <comment ref="DF41" authorId="1">
      <text>
        <r>
          <rPr>
            <sz val="8"/>
            <color indexed="81"/>
            <rFont val="Tahoma"/>
            <family val="2"/>
          </rPr>
          <t>Assume 5 workdays per week for 52 weeks per year, 10 holidays, and 20 vacation/sick days.  Total of 230 workdays per employee per year.</t>
        </r>
      </text>
    </comment>
    <comment ref="F42" authorId="2">
      <text>
        <r>
          <rPr>
            <sz val="8"/>
            <color indexed="81"/>
            <rFont val="Tahoma"/>
            <family val="2"/>
          </rPr>
          <t>Enter data as GGE therefore use gasoline HHV.  Matches FEMP tool tab 3.3.  If using natural units use HHV in FEMP EF_Key tab.</t>
        </r>
      </text>
    </comment>
    <comment ref="J42" authorId="2">
      <text>
        <r>
          <rPr>
            <b/>
            <sz val="8"/>
            <color indexed="81"/>
            <rFont val="Tahoma"/>
            <family val="2"/>
          </rPr>
          <t>ALCORN, Jeremey M.:</t>
        </r>
        <r>
          <rPr>
            <sz val="8"/>
            <color indexed="81"/>
            <rFont val="Tahoma"/>
            <family val="2"/>
          </rPr>
          <t xml:space="preserve">
Derived from FAST GGE conversion chart.</t>
        </r>
      </text>
    </comment>
    <comment ref="DF42" authorId="1">
      <text>
        <r>
          <rPr>
            <sz val="8"/>
            <color indexed="81"/>
            <rFont val="Tahoma"/>
            <family val="2"/>
          </rPr>
          <t>Assume 5 workdays per week for 52 weeks per year, 10 holidays, and 20 vacation/sick days.  Total of 230 workdays per employee per year.</t>
        </r>
      </text>
    </comment>
    <comment ref="F43" authorId="2">
      <text>
        <r>
          <rPr>
            <sz val="8"/>
            <color indexed="81"/>
            <rFont val="Tahoma"/>
            <family val="2"/>
          </rPr>
          <t>Enter data as GGE therefore use gasoline HHV.  Matches FEMP tool tab 3.3.  If using natural units use HHV in FEMP EF_Key tab.</t>
        </r>
      </text>
    </comment>
    <comment ref="DF43" authorId="1">
      <text>
        <r>
          <rPr>
            <sz val="8"/>
            <color indexed="81"/>
            <rFont val="Tahoma"/>
            <family val="2"/>
          </rPr>
          <t>Assume 5 workdays per week for 52 weeks per year, 10 holidays, and 20 vacation/sick days.  Total of 230 workdays per employee per year.</t>
        </r>
      </text>
    </comment>
    <comment ref="F44" authorId="2">
      <text>
        <r>
          <rPr>
            <sz val="8"/>
            <color indexed="81"/>
            <rFont val="Tahoma"/>
            <family val="2"/>
          </rPr>
          <t>Enter data as GGE therefore use gasoline HHV.  Matches FEMP tool tab 3.3.  If using natural units use HHV in FEMP EF_Key tab.</t>
        </r>
      </text>
    </comment>
    <comment ref="DF44" authorId="1">
      <text>
        <r>
          <rPr>
            <sz val="8"/>
            <color indexed="81"/>
            <rFont val="Tahoma"/>
            <family val="2"/>
          </rPr>
          <t>Assume 5 workdays per week for 52 weeks per year, 10 holidays, and 20 vacation/sick days.  Total of 230 workdays per employee per year.</t>
        </r>
      </text>
    </comment>
    <comment ref="F45" authorId="2">
      <text>
        <r>
          <rPr>
            <sz val="8"/>
            <color indexed="81"/>
            <rFont val="Tahoma"/>
            <family val="2"/>
          </rPr>
          <t>Enter data as GGE therefore use gasoline HHV.  Matches FEMP tool tab 3.3.  If using natural units use HHV in FEMP EF_Key tab.</t>
        </r>
      </text>
    </comment>
    <comment ref="L45" authorId="2">
      <text>
        <r>
          <rPr>
            <b/>
            <sz val="8"/>
            <color indexed="81"/>
            <rFont val="Tahoma"/>
            <family val="2"/>
          </rPr>
          <t>ALCORN, Jeremey M.:</t>
        </r>
        <r>
          <rPr>
            <sz val="8"/>
            <color indexed="81"/>
            <rFont val="Tahoma"/>
            <family val="2"/>
          </rPr>
          <t xml:space="preserve">
Table D-4 Gasoline Light Truck Advanced Emission Control category, 16.2 MPG, and MRR HHVs as defaults</t>
        </r>
      </text>
    </comment>
    <comment ref="M45" authorId="2">
      <text>
        <r>
          <rPr>
            <b/>
            <sz val="8"/>
            <color indexed="81"/>
            <rFont val="Tahoma"/>
            <family val="2"/>
          </rPr>
          <t>ALCORN, Jeremey M.:</t>
        </r>
        <r>
          <rPr>
            <sz val="8"/>
            <color indexed="81"/>
            <rFont val="Tahoma"/>
            <family val="2"/>
          </rPr>
          <t xml:space="preserve">
Table D-4 Gasoline Light Truck Advanced Emission Control category, 16.2 MPG, and MRR HHVs as defaults</t>
        </r>
      </text>
    </comment>
    <comment ref="DF45" authorId="1">
      <text>
        <r>
          <rPr>
            <sz val="8"/>
            <color indexed="81"/>
            <rFont val="Tahoma"/>
            <family val="2"/>
          </rPr>
          <t>Assume 5 workdays per week for 52 weeks per year, 10 holidays, and 20 vacation/sick days.  Total of 230 workdays per employee per year.</t>
        </r>
      </text>
    </comment>
    <comment ref="F46" authorId="2">
      <text>
        <r>
          <rPr>
            <sz val="8"/>
            <color indexed="81"/>
            <rFont val="Tahoma"/>
            <family val="2"/>
          </rPr>
          <t>Enter data as GGE therefore use gasoline HHV.  Matches FEMP tool tab 3.3.  If using natural units use HHV in FEMP EF_Key tab.</t>
        </r>
      </text>
    </comment>
    <comment ref="L46" authorId="2">
      <text>
        <r>
          <rPr>
            <b/>
            <sz val="8"/>
            <color indexed="81"/>
            <rFont val="Tahoma"/>
            <family val="2"/>
          </rPr>
          <t>ALCORN, Jeremey M.:</t>
        </r>
        <r>
          <rPr>
            <sz val="8"/>
            <color indexed="81"/>
            <rFont val="Tahoma"/>
            <family val="2"/>
          </rPr>
          <t xml:space="preserve">
Table D-4 Diesel Light Truck Moderate Emission Control category, 16.2 MPG, and MRR HHVs as defaults</t>
        </r>
      </text>
    </comment>
    <comment ref="M46" authorId="2">
      <text>
        <r>
          <rPr>
            <b/>
            <sz val="8"/>
            <color indexed="81"/>
            <rFont val="Tahoma"/>
            <family val="2"/>
          </rPr>
          <t>ALCORN, Jeremey M.:</t>
        </r>
        <r>
          <rPr>
            <sz val="8"/>
            <color indexed="81"/>
            <rFont val="Tahoma"/>
            <family val="2"/>
          </rPr>
          <t xml:space="preserve">
Table D-4 Diesel Light Truck Moderate Emission Control category, 16.2 MPG, and MRR HHVs as defaults</t>
        </r>
      </text>
    </comment>
  </commentList>
</comments>
</file>

<file path=xl/comments10.xml><?xml version="1.0" encoding="utf-8"?>
<comments xmlns="http://schemas.openxmlformats.org/spreadsheetml/2006/main">
  <authors>
    <author>Soudeh Motamedi</author>
    <author>Brian Sullivan</author>
  </authors>
  <commentList>
    <comment ref="A12" authorId="0">
      <text>
        <r>
          <rPr>
            <sz val="8"/>
            <color indexed="81"/>
            <rFont val="Tahoma"/>
            <family val="2"/>
          </rPr>
          <t>No action required.  Informational only.</t>
        </r>
      </text>
    </commen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H12" authorId="1">
      <text>
        <r>
          <rPr>
            <sz val="8"/>
            <color indexed="81"/>
            <rFont val="Tahoma"/>
            <family val="2"/>
          </rPr>
          <t>Required only if Column G equals "Acquisition and/or Disposal"</t>
        </r>
        <r>
          <rPr>
            <b/>
            <sz val="8"/>
            <color indexed="81"/>
            <rFont val="Tahoma"/>
            <family val="2"/>
          </rPr>
          <t xml:space="preserve">
</t>
        </r>
      </text>
    </comment>
    <comment ref="I12" authorId="1">
      <text>
        <r>
          <rPr>
            <sz val="8"/>
            <color indexed="81"/>
            <rFont val="Tahoma"/>
            <family val="2"/>
          </rPr>
          <t>Required only if Column F "EPEAT Qualified Product" is "Yes"</t>
        </r>
      </text>
    </comment>
    <comment ref="J12" authorId="1">
      <text>
        <r>
          <rPr>
            <sz val="8"/>
            <color indexed="81"/>
            <rFont val="Tahoma"/>
            <family val="2"/>
          </rPr>
          <t>Required only if Column F "EPEAT Qualified Product" is "Yes"</t>
        </r>
      </text>
    </comment>
    <comment ref="K12" authorId="1">
      <text>
        <r>
          <rPr>
            <sz val="8"/>
            <color indexed="81"/>
            <rFont val="Tahoma"/>
            <family val="2"/>
          </rPr>
          <t>Required only if Column F "EPEAT Qualified Product" is "Yes"</t>
        </r>
      </text>
    </comment>
    <comment ref="L12" authorId="1">
      <text>
        <r>
          <rPr>
            <sz val="8"/>
            <color indexed="81"/>
            <rFont val="Tahoma"/>
            <family val="2"/>
          </rPr>
          <t>Required only if Column F "EPEAT Qualified Product" is "Yes"</t>
        </r>
      </text>
    </comment>
  </commentList>
</comments>
</file>

<file path=xl/comments11.xml><?xml version="1.0" encoding="utf-8"?>
<comments xmlns="http://schemas.openxmlformats.org/spreadsheetml/2006/main">
  <authors>
    <author>Soudeh Motamedi</author>
    <author>Brian Sullivan</author>
  </authors>
  <commentLis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D12" authorId="0">
      <text>
        <r>
          <rPr>
            <sz val="8"/>
            <color indexed="81"/>
            <rFont val="Tahoma"/>
            <family val="2"/>
          </rPr>
          <t>No action required.  Informational only.</t>
        </r>
      </text>
    </comment>
    <comment ref="H12" authorId="1">
      <text>
        <r>
          <rPr>
            <sz val="8"/>
            <color indexed="81"/>
            <rFont val="Tahoma"/>
            <family val="2"/>
          </rPr>
          <t>Enter the number of electronics owned in the selected electronic category.</t>
        </r>
      </text>
    </comment>
    <comment ref="I12" authorId="1">
      <text>
        <r>
          <rPr>
            <sz val="8"/>
            <color indexed="81"/>
            <rFont val="Tahoma"/>
            <family val="2"/>
          </rPr>
          <t xml:space="preserve">No power management exemptions are provided for computer patching or virus scanning.  If available, please enter the methodology used to collect this data. </t>
        </r>
      </text>
    </comment>
    <comment ref="J12" authorId="1">
      <text>
        <r>
          <rPr>
            <sz val="8"/>
            <color indexed="81"/>
            <rFont val="Tahoma"/>
            <family val="2"/>
          </rPr>
          <t>As defined by EPA's Federal Electronics Challenge, desktops, laptops, and monitors are considered to be using power management if ENERGY STAR power management features (e.g. sleep, standby, hibernate) are enabled.</t>
        </r>
      </text>
    </comment>
  </commentList>
</comments>
</file>

<file path=xl/comments12.xml><?xml version="1.0" encoding="utf-8"?>
<comments xmlns="http://schemas.openxmlformats.org/spreadsheetml/2006/main">
  <authors>
    <author>Soudeh Motamedi</author>
    <author>SMotamedi</author>
  </authors>
  <commentList>
    <comment ref="A12" authorId="0">
      <text>
        <r>
          <rPr>
            <sz val="8"/>
            <color indexed="81"/>
            <rFont val="Tahoma"/>
            <family val="2"/>
          </rPr>
          <t>No action required.  Informational only.</t>
        </r>
      </text>
    </commen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D12" authorId="0">
      <text>
        <r>
          <rPr>
            <sz val="8"/>
            <color indexed="81"/>
            <rFont val="Tahoma"/>
            <family val="2"/>
          </rPr>
          <t>Enter the fiscal year for the data being reported.</t>
        </r>
      </text>
    </comment>
    <comment ref="E12" authorId="1">
      <text>
        <r>
          <rPr>
            <sz val="8"/>
            <color indexed="81"/>
            <rFont val="Tahoma"/>
            <family val="2"/>
          </rPr>
          <t>Select the appropriate data entry type from the drop-down list.</t>
        </r>
      </text>
    </comment>
    <comment ref="F12" authorId="1">
      <text>
        <r>
          <rPr>
            <sz val="8"/>
            <color indexed="81"/>
            <rFont val="Tahoma"/>
            <family val="2"/>
          </rPr>
          <t>Select the appropriate refrigerant type from the drop-down list. Note that ozone depleting substances (CFCs and HCFCs) are not considered GHGs in the context of E.O. 13514 and other GHG accounting systems. Thus, it is recommended that sites carefully track both refrigerant type and quantity to avoid reporting challenges with these commingled refrigerant gases.</t>
        </r>
      </text>
    </comment>
    <comment ref="G12" authorId="1">
      <text>
        <r>
          <rPr>
            <b/>
            <sz val="8"/>
            <color indexed="81"/>
            <rFont val="Tahoma"/>
            <family val="2"/>
          </rPr>
          <t xml:space="preserve">Formula: </t>
        </r>
        <r>
          <rPr>
            <sz val="8"/>
            <color indexed="81"/>
            <rFont val="Tahoma"/>
            <family val="2"/>
          </rPr>
          <t>Based on the refrigerant type selected in the prior column.  If the composition does not update, copy and paste from one the cells that is updating properly.</t>
        </r>
      </text>
    </comment>
    <comment ref="Y12" authorId="1">
      <text>
        <r>
          <rPr>
            <b/>
            <sz val="8"/>
            <color indexed="81"/>
            <rFont val="Tahoma"/>
            <family val="2"/>
          </rPr>
          <t xml:space="preserve">Calculation: </t>
        </r>
        <r>
          <rPr>
            <sz val="8"/>
            <color indexed="81"/>
            <rFont val="Tahoma"/>
            <family val="2"/>
          </rPr>
          <t>Carbon Dioxide, Nitrous Oxide, and Methane in Metric Tons of Carbon Dioxide Equivalent</t>
        </r>
      </text>
    </comment>
    <comment ref="Z12" authorId="0">
      <text>
        <r>
          <rPr>
            <sz val="8"/>
            <color indexed="81"/>
            <rFont val="Tahoma"/>
            <family val="2"/>
          </rPr>
          <t>Provide any additional pertinent information not captured in prior columns.</t>
        </r>
      </text>
    </comment>
    <comment ref="AA12" authorId="1">
      <text>
        <r>
          <rPr>
            <sz val="8"/>
            <color indexed="81"/>
            <rFont val="Tahoma"/>
            <family val="2"/>
          </rPr>
          <t>This column contains SPO notes based on identified potential data errors.  Please review and update data, if requested.</t>
        </r>
      </text>
    </comment>
  </commentList>
</comments>
</file>

<file path=xl/comments13.xml><?xml version="1.0" encoding="utf-8"?>
<comments xmlns="http://schemas.openxmlformats.org/spreadsheetml/2006/main">
  <authors>
    <author>Soudeh Motamedi</author>
    <author>SMotamedi</author>
  </authors>
  <commentList>
    <comment ref="A12" authorId="0">
      <text>
        <r>
          <rPr>
            <sz val="8"/>
            <color indexed="81"/>
            <rFont val="Tahoma"/>
            <family val="2"/>
          </rPr>
          <t>No action required.  Informational only.</t>
        </r>
      </text>
    </commen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D12" authorId="0">
      <text>
        <r>
          <rPr>
            <sz val="8"/>
            <color indexed="81"/>
            <rFont val="Tahoma"/>
            <family val="2"/>
          </rPr>
          <t>Enter the fiscal year for the data being reported.</t>
        </r>
      </text>
    </comment>
    <comment ref="E12" authorId="1">
      <text>
        <r>
          <rPr>
            <sz val="8"/>
            <color indexed="81"/>
            <rFont val="Tahoma"/>
            <family val="2"/>
          </rPr>
          <t>Select the appropriate data entry type from the drop-down list.</t>
        </r>
      </text>
    </comment>
    <comment ref="F12" authorId="1">
      <text>
        <r>
          <rPr>
            <sz val="8"/>
            <color indexed="81"/>
            <rFont val="Tahoma"/>
            <family val="2"/>
          </rPr>
          <t>Select the appropriate material type from the drop-down list. Note that ozone depleting substances (CFCs and HCFCs) are not considered GHGs in the context of E.O. 13514 and other GHG accounting systems. Thus, it is recommended that sites carefully track both refrigerant type and quantity to avoid reporting challenges with these commingled refrigerant gases.</t>
        </r>
      </text>
    </comment>
    <comment ref="G12" authorId="1">
      <text>
        <r>
          <rPr>
            <b/>
            <sz val="8"/>
            <color indexed="81"/>
            <rFont val="Tahoma"/>
            <family val="2"/>
          </rPr>
          <t xml:space="preserve">Formula: </t>
        </r>
        <r>
          <rPr>
            <sz val="8"/>
            <color indexed="81"/>
            <rFont val="Tahoma"/>
            <family val="2"/>
          </rPr>
          <t>Based on the material type selected in the prior column.  If the composition does not update, copy and paste from one the cells that is updating properly.</t>
        </r>
      </text>
    </comment>
    <comment ref="Q12" authorId="1">
      <text>
        <r>
          <rPr>
            <b/>
            <sz val="8"/>
            <color indexed="81"/>
            <rFont val="Tahoma"/>
            <family val="2"/>
          </rPr>
          <t xml:space="preserve">Calculation: </t>
        </r>
        <r>
          <rPr>
            <sz val="8"/>
            <color indexed="81"/>
            <rFont val="Tahoma"/>
            <family val="2"/>
          </rPr>
          <t>Carbon Dioxide, Nitrous Oxide, and Methane in Metric Tons of Carbon Dioxide Equivalent</t>
        </r>
      </text>
    </comment>
    <comment ref="R12" authorId="0">
      <text>
        <r>
          <rPr>
            <sz val="8"/>
            <color indexed="81"/>
            <rFont val="Tahoma"/>
            <family val="2"/>
          </rPr>
          <t>Provide any additional pertinent information not captured in prior columns.</t>
        </r>
      </text>
    </comment>
    <comment ref="S12" authorId="1">
      <text>
        <r>
          <rPr>
            <sz val="8"/>
            <color indexed="81"/>
            <rFont val="Tahoma"/>
            <family val="2"/>
          </rPr>
          <t>This column contains SPO notes based on identified potential data errors.  Please review and update data, if requested.</t>
        </r>
      </text>
    </comment>
  </commentList>
</comments>
</file>

<file path=xl/comments14.xml><?xml version="1.0" encoding="utf-8"?>
<comments xmlns="http://schemas.openxmlformats.org/spreadsheetml/2006/main">
  <authors>
    <author>Soudeh Motamedi</author>
    <author>SMotamedi</author>
  </authors>
  <commentList>
    <comment ref="A12" authorId="0">
      <text>
        <r>
          <rPr>
            <sz val="8"/>
            <color indexed="81"/>
            <rFont val="Tahoma"/>
            <family val="2"/>
          </rPr>
          <t>No action required.  Informational only.</t>
        </r>
      </text>
    </commen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D12" authorId="0">
      <text>
        <r>
          <rPr>
            <sz val="8"/>
            <color indexed="81"/>
            <rFont val="Tahoma"/>
            <family val="2"/>
          </rPr>
          <t>Enter the fiscal year for the data being reported.</t>
        </r>
      </text>
    </comment>
    <comment ref="E12" authorId="1">
      <text>
        <r>
          <rPr>
            <sz val="8"/>
            <color indexed="81"/>
            <rFont val="Tahoma"/>
            <family val="2"/>
          </rPr>
          <t>Provide a description of the process type or select one from the drop-down list.</t>
        </r>
      </text>
    </comment>
    <comment ref="F12" authorId="1">
      <text>
        <r>
          <rPr>
            <sz val="8"/>
            <color indexed="81"/>
            <rFont val="Tahoma"/>
            <family val="2"/>
          </rPr>
          <t>Select the appropriate GHG type from the drop-down list. Note that ozone depleting substances (CFCs and HCFCs) are not considered GHGs in the context of E.O. 13514 and other GHG accounting systems. Thus, it is recommended that sites carefully track both refrigerant type and quantity to avoid reporting challenges with these commingled refrigerant gases.</t>
        </r>
      </text>
    </comment>
    <comment ref="G12" authorId="1">
      <text>
        <r>
          <rPr>
            <b/>
            <sz val="8"/>
            <color indexed="81"/>
            <rFont val="Tahoma"/>
            <family val="2"/>
          </rPr>
          <t xml:space="preserve">Formula: </t>
        </r>
        <r>
          <rPr>
            <sz val="8"/>
            <color indexed="81"/>
            <rFont val="Tahoma"/>
            <family val="2"/>
          </rPr>
          <t>Based on the material type selected in the prior column.  If the composition does not update, copy and paste from one the cells that is updating properly.</t>
        </r>
      </text>
    </comment>
    <comment ref="H12" authorId="1">
      <text>
        <r>
          <rPr>
            <sz val="8"/>
            <color indexed="81"/>
            <rFont val="Tahoma"/>
            <family val="2"/>
          </rPr>
          <t>Provide quantity of GHG type emitted in pounds.</t>
        </r>
      </text>
    </comment>
    <comment ref="I12" authorId="1">
      <text>
        <r>
          <rPr>
            <b/>
            <sz val="8"/>
            <color indexed="81"/>
            <rFont val="Tahoma"/>
            <family val="2"/>
          </rPr>
          <t xml:space="preserve">Calculation: </t>
        </r>
        <r>
          <rPr>
            <sz val="8"/>
            <color indexed="81"/>
            <rFont val="Tahoma"/>
            <family val="2"/>
          </rPr>
          <t>Carbon Dioxide, Nitrous Oxide, and Methane in Metric Tons of Carbon Dioxide Equivalent</t>
        </r>
      </text>
    </comment>
    <comment ref="J12" authorId="0">
      <text>
        <r>
          <rPr>
            <sz val="8"/>
            <color indexed="81"/>
            <rFont val="Tahoma"/>
            <family val="2"/>
          </rPr>
          <t>Provide any additional pertinent information not captured in prior columns.</t>
        </r>
      </text>
    </comment>
    <comment ref="K12" authorId="1">
      <text>
        <r>
          <rPr>
            <sz val="8"/>
            <color indexed="81"/>
            <rFont val="Tahoma"/>
            <family val="2"/>
          </rPr>
          <t>This column contains SPO notes based on identified potential data errors.  Please review and update data, if requested.</t>
        </r>
      </text>
    </comment>
  </commentList>
</comments>
</file>

<file path=xl/comments15.xml><?xml version="1.0" encoding="utf-8"?>
<comments xmlns="http://schemas.openxmlformats.org/spreadsheetml/2006/main">
  <authors>
    <author>Soudeh Motamedi</author>
    <author>SMotamedi</author>
  </authors>
  <commentList>
    <comment ref="A12" authorId="0">
      <text>
        <r>
          <rPr>
            <sz val="8"/>
            <color indexed="81"/>
            <rFont val="Tahoma"/>
            <family val="2"/>
          </rPr>
          <t>No action required.  Informational only.</t>
        </r>
      </text>
    </commen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D12" authorId="0">
      <text>
        <r>
          <rPr>
            <sz val="8"/>
            <color indexed="81"/>
            <rFont val="Tahoma"/>
            <family val="2"/>
          </rPr>
          <t>Enter the fiscal year for the data being reported.</t>
        </r>
      </text>
    </comment>
    <comment ref="E12" authorId="1">
      <text>
        <r>
          <rPr>
            <sz val="8"/>
            <color indexed="81"/>
            <rFont val="Tahoma"/>
            <family val="2"/>
          </rPr>
          <t>If known, provide the number of workdays per year.  Otherwise, assume 5 workdays per week for 52 weeks per year, 10 holidays, and 20 vacation/sick days.  Total of 230 workdays per employee per year.</t>
        </r>
      </text>
    </comment>
    <comment ref="F12" authorId="1">
      <text>
        <r>
          <rPr>
            <sz val="8"/>
            <color indexed="81"/>
            <rFont val="Tahoma"/>
            <family val="2"/>
          </rPr>
          <t>If applicable, provide the population served by an on-site centralized WWTP with anaerobic digestion.</t>
        </r>
      </text>
    </comment>
    <comment ref="G12" authorId="1">
      <text>
        <r>
          <rPr>
            <sz val="8"/>
            <color indexed="81"/>
            <rFont val="Tahoma"/>
            <family val="2"/>
          </rPr>
          <t>If applicable, provide the population served by an on-site centralized WWTP with nitrification / denitrification.</t>
        </r>
      </text>
    </comment>
    <comment ref="H12" authorId="1">
      <text>
        <r>
          <rPr>
            <sz val="8"/>
            <color indexed="81"/>
            <rFont val="Tahoma"/>
            <family val="2"/>
          </rPr>
          <t>If applicable, provide the population served by an on-site centralized WWTP without nitrification / denitrification.</t>
        </r>
      </text>
    </comment>
    <comment ref="I12" authorId="1">
      <text>
        <r>
          <rPr>
            <sz val="8"/>
            <color indexed="81"/>
            <rFont val="Tahoma"/>
            <family val="2"/>
          </rPr>
          <t>If applicable, provide the population served by an on-site effluent discharge to rivers and estuaries with nitrification / denitrification.</t>
        </r>
      </text>
    </comment>
    <comment ref="J12" authorId="1">
      <text>
        <r>
          <rPr>
            <sz val="8"/>
            <color indexed="81"/>
            <rFont val="Tahoma"/>
            <family val="2"/>
          </rPr>
          <t>If applicable, provide the population served by an on-site effluent discharge to rivers and estuaries without nitrification / denitrification.</t>
        </r>
      </text>
    </comment>
    <comment ref="K12" authorId="1">
      <text>
        <r>
          <rPr>
            <sz val="8"/>
            <color indexed="81"/>
            <rFont val="Tahoma"/>
            <family val="2"/>
          </rPr>
          <t>If applicable, provide the population served by on-site wastewater treatment lagoons.</t>
        </r>
      </text>
    </comment>
    <comment ref="L12" authorId="1">
      <text>
        <r>
          <rPr>
            <sz val="8"/>
            <color indexed="81"/>
            <rFont val="Tahoma"/>
            <family val="2"/>
          </rPr>
          <t>If applicable, provide the population served by on-site septic systems.</t>
        </r>
      </text>
    </comment>
    <comment ref="M12" authorId="1">
      <text>
        <r>
          <rPr>
            <b/>
            <sz val="8"/>
            <color indexed="81"/>
            <rFont val="Tahoma"/>
            <family val="2"/>
          </rPr>
          <t xml:space="preserve">Calculation: </t>
        </r>
        <r>
          <rPr>
            <sz val="8"/>
            <color indexed="81"/>
            <rFont val="Tahoma"/>
            <family val="2"/>
          </rPr>
          <t>Carbon Dioxide, Nitrous Oxide, and Methane in Metric Tons of Carbon Dioxide Equivalent</t>
        </r>
      </text>
    </comment>
    <comment ref="N12" authorId="1">
      <text>
        <r>
          <rPr>
            <b/>
            <sz val="8"/>
            <color indexed="81"/>
            <rFont val="Tahoma"/>
            <family val="2"/>
          </rPr>
          <t xml:space="preserve">Calculation: </t>
        </r>
        <r>
          <rPr>
            <sz val="8"/>
            <color indexed="81"/>
            <rFont val="Tahoma"/>
            <family val="2"/>
          </rPr>
          <t>Carbon Dioxide, Nitrous Oxide, and Methane in Metric Tons of Carbon Dioxide Equivalent</t>
        </r>
      </text>
    </comment>
    <comment ref="O12" authorId="0">
      <text>
        <r>
          <rPr>
            <sz val="8"/>
            <color indexed="81"/>
            <rFont val="Tahoma"/>
            <family val="2"/>
          </rPr>
          <t>Provide any additional pertinent information not captured in prior columns.</t>
        </r>
      </text>
    </comment>
    <comment ref="P12" authorId="1">
      <text>
        <r>
          <rPr>
            <sz val="8"/>
            <color indexed="81"/>
            <rFont val="Tahoma"/>
            <family val="2"/>
          </rPr>
          <t>This column contains SPO notes based on identified potential data errors.  Please review and update data, if requested.</t>
        </r>
      </text>
    </comment>
  </commentList>
</comments>
</file>

<file path=xl/comments16.xml><?xml version="1.0" encoding="utf-8"?>
<comments xmlns="http://schemas.openxmlformats.org/spreadsheetml/2006/main">
  <authors>
    <author>Soudeh Motamedi</author>
    <author>SMotamedi</author>
  </authors>
  <commentList>
    <comment ref="A12" authorId="0">
      <text>
        <r>
          <rPr>
            <sz val="8"/>
            <color indexed="81"/>
            <rFont val="Tahoma"/>
            <family val="2"/>
          </rPr>
          <t>No action required.  Informational only.</t>
        </r>
      </text>
    </commen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D12" authorId="0">
      <text>
        <r>
          <rPr>
            <sz val="8"/>
            <color indexed="81"/>
            <rFont val="Tahoma"/>
            <family val="2"/>
          </rPr>
          <t>Enter the fiscal year for the data being reported.</t>
        </r>
      </text>
    </comment>
    <comment ref="E12" authorId="1">
      <text>
        <r>
          <rPr>
            <sz val="8"/>
            <color indexed="81"/>
            <rFont val="Tahoma"/>
            <family val="2"/>
          </rPr>
          <t>If known, provide the number of workdays per year.  Otherwise, assume 5 workdays per week for 52 weeks per year, 10 holidays, and 20 vacation/sick days.  Total of 230 workdays per employee per year.</t>
        </r>
      </text>
    </comment>
    <comment ref="F12" authorId="1">
      <text>
        <r>
          <rPr>
            <sz val="8"/>
            <color indexed="81"/>
            <rFont val="Tahoma"/>
            <family val="2"/>
          </rPr>
          <t>Provide the population served by contracted/off-site centralized WWTP with anaerobic digestion.</t>
        </r>
      </text>
    </comment>
    <comment ref="I12" authorId="1">
      <text>
        <r>
          <rPr>
            <b/>
            <sz val="8"/>
            <color indexed="81"/>
            <rFont val="Tahoma"/>
            <family val="2"/>
          </rPr>
          <t xml:space="preserve">Formula: </t>
        </r>
        <r>
          <rPr>
            <sz val="8"/>
            <color indexed="81"/>
            <rFont val="Tahoma"/>
            <family val="2"/>
          </rPr>
          <t>Estimated population served by a contracted centralized WWTP without nitrification / denitrification.</t>
        </r>
      </text>
    </comment>
    <comment ref="K12" authorId="1">
      <text>
        <r>
          <rPr>
            <b/>
            <sz val="8"/>
            <color indexed="81"/>
            <rFont val="Tahoma"/>
            <family val="2"/>
          </rPr>
          <t>Formula:</t>
        </r>
        <r>
          <rPr>
            <sz val="8"/>
            <color indexed="81"/>
            <rFont val="Tahoma"/>
            <family val="2"/>
          </rPr>
          <t xml:space="preserve"> Estimated population served by a contracted effluent discharge to rivers and estuaries with nitrification / denitrification.</t>
        </r>
      </text>
    </comment>
    <comment ref="M12" authorId="1">
      <text>
        <r>
          <rPr>
            <b/>
            <sz val="8"/>
            <color indexed="81"/>
            <rFont val="Tahoma"/>
            <family val="2"/>
          </rPr>
          <t>Formula:</t>
        </r>
        <r>
          <rPr>
            <sz val="8"/>
            <color indexed="81"/>
            <rFont val="Tahoma"/>
            <family val="2"/>
          </rPr>
          <t xml:space="preserve"> Estimated population  served by a contracted effluent discharge to rivers and estuaries without nitrification / denitrification.</t>
        </r>
      </text>
    </comment>
    <comment ref="O12" authorId="1">
      <text>
        <r>
          <rPr>
            <b/>
            <sz val="8"/>
            <color indexed="81"/>
            <rFont val="Tahoma"/>
            <family val="2"/>
          </rPr>
          <t>Formula:</t>
        </r>
        <r>
          <rPr>
            <sz val="8"/>
            <color indexed="81"/>
            <rFont val="Tahoma"/>
            <family val="2"/>
          </rPr>
          <t xml:space="preserve"> Estimated population served by contracted wastewater treatment lagoons.</t>
        </r>
      </text>
    </comment>
    <comment ref="Q12" authorId="1">
      <text>
        <r>
          <rPr>
            <b/>
            <sz val="8"/>
            <color indexed="81"/>
            <rFont val="Tahoma"/>
            <family val="2"/>
          </rPr>
          <t xml:space="preserve">Calculation: </t>
        </r>
        <r>
          <rPr>
            <sz val="8"/>
            <color indexed="81"/>
            <rFont val="Tahoma"/>
            <family val="2"/>
          </rPr>
          <t>Carbon Dioxide, Nitrous Oxide, and Methane in Metric Tons of Carbon Dioxide Equivalent</t>
        </r>
      </text>
    </comment>
    <comment ref="R12" authorId="1">
      <text>
        <r>
          <rPr>
            <b/>
            <sz val="8"/>
            <color indexed="81"/>
            <rFont val="Tahoma"/>
            <family val="2"/>
          </rPr>
          <t xml:space="preserve">Calculation: </t>
        </r>
        <r>
          <rPr>
            <sz val="8"/>
            <color indexed="81"/>
            <rFont val="Tahoma"/>
            <family val="2"/>
          </rPr>
          <t>Carbon Dioxide, Nitrous Oxide, and Methane in Metric Tons of Carbon Dioxide Equivalent</t>
        </r>
      </text>
    </comment>
    <comment ref="S12" authorId="0">
      <text>
        <r>
          <rPr>
            <sz val="8"/>
            <color indexed="81"/>
            <rFont val="Tahoma"/>
            <family val="2"/>
          </rPr>
          <t>Provide any additional pertinent information not captured in prior columns.</t>
        </r>
      </text>
    </comment>
    <comment ref="T12" authorId="1">
      <text>
        <r>
          <rPr>
            <sz val="8"/>
            <color indexed="81"/>
            <rFont val="Tahoma"/>
            <family val="2"/>
          </rPr>
          <t>This column contains SPO notes based on identified potential data errors.  Please review and update data, if requested.</t>
        </r>
      </text>
    </comment>
    <comment ref="G13" authorId="1">
      <text>
        <r>
          <rPr>
            <sz val="8"/>
            <color indexed="81"/>
            <rFont val="Tahoma"/>
            <family val="2"/>
          </rPr>
          <t xml:space="preserve">If known, provide percent of contracted centralized WWTP with nitrification / denitrification.  Otherwise use the EPA estimate of </t>
        </r>
        <r>
          <rPr>
            <b/>
            <sz val="8"/>
            <color indexed="81"/>
            <rFont val="Tahoma"/>
            <family val="2"/>
          </rPr>
          <t>36.5%</t>
        </r>
        <r>
          <rPr>
            <sz val="8"/>
            <color indexed="81"/>
            <rFont val="Tahoma"/>
            <family val="2"/>
          </rPr>
          <t>. 
According to the U.S. EPA Clean Watersheds Needs Survey 2004 Report to Congress, 36.5% of systems in the US have advanced wastewater treatment, which features a nitrification/denitrification stage.  See at:  http://www.epa.gov/cwns/2004rtc/cwns2004rtc.pdf.
P. H-1, total US population = 297 million
P. 3-1, population served by advanced wastewater treatment = 108.5 million
108.5 / 297 = 36.5%</t>
        </r>
      </text>
    </comment>
    <comment ref="H13" authorId="1">
      <text>
        <r>
          <rPr>
            <b/>
            <sz val="8"/>
            <color indexed="81"/>
            <rFont val="Tahoma"/>
            <family val="2"/>
          </rPr>
          <t>Formula:</t>
        </r>
        <r>
          <rPr>
            <sz val="8"/>
            <color indexed="81"/>
            <rFont val="Tahoma"/>
            <family val="2"/>
          </rPr>
          <t xml:space="preserve"> Estimated population   served by a contracted centralized WWTP with nitrification / denitrification based on provided or default percent contracted centralized WWTP with nitrification / denitrification.</t>
        </r>
      </text>
    </comment>
  </commentList>
</comments>
</file>

<file path=xl/comments17.xml><?xml version="1.0" encoding="utf-8"?>
<comments xmlns="http://schemas.openxmlformats.org/spreadsheetml/2006/main">
  <authors>
    <author>Soudeh Motamedi</author>
    <author>SMotamedi</author>
  </authors>
  <commentList>
    <comment ref="A12" authorId="0">
      <text>
        <r>
          <rPr>
            <sz val="8"/>
            <color indexed="81"/>
            <rFont val="Tahoma"/>
            <family val="2"/>
          </rPr>
          <t>No action required.  Informational only.</t>
        </r>
      </text>
    </commen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D12" authorId="0">
      <text>
        <r>
          <rPr>
            <sz val="8"/>
            <color indexed="81"/>
            <rFont val="Tahoma"/>
            <family val="2"/>
          </rPr>
          <t>Enter the fiscal year for the data being reported.</t>
        </r>
      </text>
    </comment>
    <comment ref="F12" authorId="1">
      <text>
        <r>
          <rPr>
            <sz val="8"/>
            <color indexed="81"/>
            <rFont val="Tahoma"/>
            <family val="2"/>
          </rPr>
          <t xml:space="preserve">Select the appropriate flight type from the drop-down list.
- Short Haul is less than 300 miles
- Medium Haul is greater than equal to 300 miles and less than 700 miles
-  Long Haul is greater than equal to 700 miles.
- Unknown
- GSA Travel MIS is GovTrip provided data on Federal employee air travel </t>
        </r>
      </text>
    </comment>
    <comment ref="G12" authorId="0">
      <text>
        <r>
          <rPr>
            <b/>
            <sz val="8"/>
            <color indexed="81"/>
            <rFont val="Tahoma"/>
            <family val="2"/>
          </rPr>
          <t xml:space="preserve">Formula: </t>
        </r>
        <r>
          <rPr>
            <sz val="8"/>
            <color indexed="81"/>
            <rFont val="Tahoma"/>
            <family val="2"/>
          </rPr>
          <t>Based on the flight type selected in the prior column.  If the fuel type does not update, copy and paste from one the cells that is updating properly.</t>
        </r>
      </text>
    </comment>
    <comment ref="H12" authorId="1">
      <text>
        <r>
          <rPr>
            <sz val="8"/>
            <color indexed="81"/>
            <rFont val="Tahoma"/>
            <family val="2"/>
          </rPr>
          <t>Enter the passenger miles traveled for the flight type being report in column F.</t>
        </r>
      </text>
    </comment>
    <comment ref="I12" authorId="1">
      <text>
        <r>
          <rPr>
            <b/>
            <sz val="8"/>
            <color indexed="81"/>
            <rFont val="Tahoma"/>
            <family val="2"/>
          </rPr>
          <t>Formula:</t>
        </r>
        <r>
          <rPr>
            <sz val="8"/>
            <color indexed="81"/>
            <rFont val="Tahoma"/>
            <family val="2"/>
          </rPr>
          <t xml:space="preserve"> Based on the process, flight, and fuel type selected in the prior columns.  If the unit of measure does not update, copy and paste from one the cells that is updating properly.</t>
        </r>
      </text>
    </comment>
    <comment ref="J12" authorId="1">
      <text>
        <r>
          <rPr>
            <b/>
            <sz val="8"/>
            <color indexed="81"/>
            <rFont val="Tahoma"/>
            <family val="2"/>
          </rPr>
          <t xml:space="preserve">Calculation: </t>
        </r>
        <r>
          <rPr>
            <sz val="8"/>
            <color indexed="81"/>
            <rFont val="Tahoma"/>
            <family val="2"/>
          </rPr>
          <t>Carbon Dioxide, Nitrous Oxide, and Methane in Metric Tons of Carbon Dioxide Equivalent</t>
        </r>
      </text>
    </comment>
    <comment ref="K12" authorId="0">
      <text>
        <r>
          <rPr>
            <sz val="8"/>
            <color indexed="81"/>
            <rFont val="Tahoma"/>
            <family val="2"/>
          </rPr>
          <t>Provide any additional pertinent information not captured in prior columns, such as:
- Cost information, if miles traveled was estimated based on cost.  For your information, miles traveled can be estimated using cost by adjusting the cost for taxes (taxes were estimated at 15.5% of total cost, http://web.mit.edu/TicketTax/) and converting the cost before taxes to miles based on average $/miles (http://www.airlines.org/Economics/DataAnalysis/Pages/MonthlyPaxYield.aspx ).
- Clarification on if the data includes both Federal and primary contractor information.  Federal information is pulled from GovTrip by DOE HQ, therefore, this will identify cases of (or potential for) double counting.</t>
        </r>
      </text>
    </comment>
    <comment ref="L12" authorId="1">
      <text>
        <r>
          <rPr>
            <sz val="8"/>
            <color indexed="81"/>
            <rFont val="Tahoma"/>
            <family val="2"/>
          </rPr>
          <t>This column contains SPO notes based on identified potential data errors.  Please review and update data, if requested.</t>
        </r>
      </text>
    </comment>
  </commentList>
</comments>
</file>

<file path=xl/comments18.xml><?xml version="1.0" encoding="utf-8"?>
<comments xmlns="http://schemas.openxmlformats.org/spreadsheetml/2006/main">
  <authors>
    <author>Soudeh Motamedi</author>
    <author>SMotamedi</author>
  </authors>
  <commentList>
    <comment ref="A12" authorId="0">
      <text>
        <r>
          <rPr>
            <sz val="8"/>
            <color indexed="81"/>
            <rFont val="Tahoma"/>
            <family val="2"/>
          </rPr>
          <t>No action required.  Informational only.</t>
        </r>
      </text>
    </commen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D12" authorId="0">
      <text>
        <r>
          <rPr>
            <sz val="8"/>
            <color indexed="81"/>
            <rFont val="Tahoma"/>
            <family val="2"/>
          </rPr>
          <t>Enter the fiscal year for the data being reported.</t>
        </r>
      </text>
    </comment>
    <comment ref="E12" authorId="1">
      <text>
        <r>
          <rPr>
            <sz val="8"/>
            <color indexed="81"/>
            <rFont val="Tahoma"/>
            <family val="2"/>
          </rPr>
          <t xml:space="preserve">Select the appropriate process type from the drop-down list.
- Rental Mileage by Class: Collects information in miles based on vehicle type
- Rental Direct Fuel Purchase: Collects information in gallons based on general vehicle types
- Rental Trip Mileage: Collects information on average miles per trip based on general vehicle types
- POV Mileage: Collects information on total reimbursed miles
- Mass Transit Trip Mileage: Collects information on average miles per trip with mass transit
</t>
        </r>
      </text>
    </comment>
    <comment ref="F12" authorId="1">
      <text>
        <r>
          <rPr>
            <sz val="8"/>
            <color indexed="81"/>
            <rFont val="Tahoma"/>
            <family val="2"/>
          </rPr>
          <t xml:space="preserve">Select the appropriate vehicle type from the drop-down list.
</t>
        </r>
      </text>
    </comment>
    <comment ref="G12" authorId="1">
      <text>
        <r>
          <rPr>
            <sz val="8"/>
            <color indexed="81"/>
            <rFont val="Tahoma"/>
            <family val="2"/>
          </rPr>
          <t xml:space="preserve">Select the appropriate fuel type from the drop-down list.
</t>
        </r>
      </text>
    </comment>
    <comment ref="H12" authorId="1">
      <text>
        <r>
          <rPr>
            <sz val="8"/>
            <color indexed="81"/>
            <rFont val="Tahoma"/>
            <family val="2"/>
          </rPr>
          <t>Enter the consumption/usage type based on the selected process, vehicle, and fuel type and unit of measure in Column I.</t>
        </r>
      </text>
    </comment>
    <comment ref="I12" authorId="1">
      <text>
        <r>
          <rPr>
            <b/>
            <sz val="8"/>
            <color indexed="81"/>
            <rFont val="Tahoma"/>
            <family val="2"/>
          </rPr>
          <t>Formula:</t>
        </r>
        <r>
          <rPr>
            <sz val="8"/>
            <color indexed="81"/>
            <rFont val="Tahoma"/>
            <family val="2"/>
          </rPr>
          <t xml:space="preserve"> Based on the process, vehicle, and fuel type selected in the prior columns.  If the unit of measure does not update, copy and paste from one the cells that is updating properly.</t>
        </r>
      </text>
    </comment>
    <comment ref="J12" authorId="1">
      <text>
        <r>
          <rPr>
            <sz val="8"/>
            <color indexed="81"/>
            <rFont val="Tahoma"/>
            <family val="2"/>
          </rPr>
          <t xml:space="preserve">Provide the average miles per trip, if known and the unit of measure is ""Number of Agency Business Trips."  </t>
        </r>
      </text>
    </comment>
    <comment ref="K12" authorId="1">
      <text>
        <r>
          <rPr>
            <b/>
            <sz val="8"/>
            <color indexed="81"/>
            <rFont val="Tahoma"/>
            <family val="2"/>
          </rPr>
          <t xml:space="preserve">Formula: </t>
        </r>
        <r>
          <rPr>
            <sz val="8"/>
            <color indexed="81"/>
            <rFont val="Tahoma"/>
            <family val="2"/>
          </rPr>
          <t xml:space="preserve">If average miles per trip are needed but no site specific information has been provided, then the default will be used to estimate GHG emissions. </t>
        </r>
      </text>
    </comment>
    <comment ref="L12" authorId="1">
      <text>
        <r>
          <rPr>
            <b/>
            <sz val="8"/>
            <color indexed="81"/>
            <rFont val="Tahoma"/>
            <family val="2"/>
          </rPr>
          <t xml:space="preserve">Calculation: </t>
        </r>
        <r>
          <rPr>
            <sz val="8"/>
            <color indexed="81"/>
            <rFont val="Tahoma"/>
            <family val="2"/>
          </rPr>
          <t>Carbon Dioxide, Nitrous Oxide, and Methane in Metric Tons of Carbon Dioxide Equivalent</t>
        </r>
      </text>
    </comment>
    <comment ref="M12" authorId="0">
      <text>
        <r>
          <rPr>
            <sz val="8"/>
            <color indexed="81"/>
            <rFont val="Tahoma"/>
            <family val="2"/>
          </rPr>
          <t>Provide any additional pertinent information not captured in prior columns, such as:
- Clarification on if the data includes both Federal and primary contractor information.  Federal information is pulled from GovTrip by DOE HQ, therefore, this will identify cases of (or potential for) double counting.</t>
        </r>
      </text>
    </comment>
    <comment ref="N12" authorId="1">
      <text>
        <r>
          <rPr>
            <sz val="8"/>
            <color indexed="81"/>
            <rFont val="Tahoma"/>
            <family val="2"/>
          </rPr>
          <t>This column contains SPO notes based on identified potential data errors.  Please review and update data, if requested.</t>
        </r>
      </text>
    </comment>
  </commentList>
</comments>
</file>

<file path=xl/comments19.xml><?xml version="1.0" encoding="utf-8"?>
<comments xmlns="http://schemas.openxmlformats.org/spreadsheetml/2006/main">
  <authors>
    <author>Soudeh Motamedi</author>
    <author>SMotamedi</author>
  </authors>
  <commentList>
    <comment ref="A12" authorId="0">
      <text>
        <r>
          <rPr>
            <sz val="8"/>
            <color indexed="81"/>
            <rFont val="Tahoma"/>
            <family val="2"/>
          </rPr>
          <t>No action required.  Informational only.</t>
        </r>
      </text>
    </commen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D12" authorId="0">
      <text>
        <r>
          <rPr>
            <sz val="8"/>
            <color indexed="81"/>
            <rFont val="Tahoma"/>
            <family val="2"/>
          </rPr>
          <t>Enter the fiscal year for the data being reported.</t>
        </r>
      </text>
    </comment>
    <comment ref="E12" authorId="1">
      <text>
        <r>
          <rPr>
            <sz val="8"/>
            <color indexed="81"/>
            <rFont val="Tahoma"/>
            <family val="2"/>
          </rPr>
          <t>Select the appropriate process type from the drop-down list.</t>
        </r>
      </text>
    </comment>
    <comment ref="F12" authorId="1">
      <text>
        <r>
          <rPr>
            <sz val="8"/>
            <color indexed="81"/>
            <rFont val="Tahoma"/>
            <family val="2"/>
          </rPr>
          <t xml:space="preserve">Select the appropriate vehicle type from the drop-down list.
</t>
        </r>
      </text>
    </comment>
    <comment ref="G12" authorId="1">
      <text>
        <r>
          <rPr>
            <sz val="8"/>
            <color indexed="81"/>
            <rFont val="Tahoma"/>
            <family val="2"/>
          </rPr>
          <t xml:space="preserve">Select the appropriate fuel type from the drop-down list.
</t>
        </r>
      </text>
    </comment>
    <comment ref="H12" authorId="1">
      <text>
        <r>
          <rPr>
            <sz val="8"/>
            <color indexed="81"/>
            <rFont val="Tahoma"/>
            <family val="2"/>
          </rPr>
          <t>Enter the consumption/usage type based on the selected process, vehicle, and fuel type and unit of measure in Column I.</t>
        </r>
      </text>
    </comment>
    <comment ref="I12" authorId="1">
      <text>
        <r>
          <rPr>
            <b/>
            <sz val="8"/>
            <color indexed="81"/>
            <rFont val="Tahoma"/>
            <family val="2"/>
          </rPr>
          <t>Formula:</t>
        </r>
        <r>
          <rPr>
            <sz val="8"/>
            <color indexed="81"/>
            <rFont val="Tahoma"/>
            <family val="2"/>
          </rPr>
          <t xml:space="preserve"> Based on the process, vehicle, and fuel type selected in the prior columns.  If the unit of measure does not update, copy and paste from one the cells that is updating properly.</t>
        </r>
      </text>
    </comment>
    <comment ref="J12" authorId="1">
      <text>
        <r>
          <rPr>
            <sz val="8"/>
            <color indexed="81"/>
            <rFont val="Tahoma"/>
            <family val="2"/>
          </rPr>
          <t xml:space="preserve">Provide the number of commute days per year, if known.  </t>
        </r>
      </text>
    </comment>
    <comment ref="K12" authorId="1">
      <text>
        <r>
          <rPr>
            <b/>
            <sz val="8"/>
            <color indexed="81"/>
            <rFont val="Tahoma"/>
            <family val="2"/>
          </rPr>
          <t xml:space="preserve">Formula: </t>
        </r>
        <r>
          <rPr>
            <sz val="8"/>
            <color indexed="81"/>
            <rFont val="Tahoma"/>
            <family val="2"/>
          </rPr>
          <t>If site specific information has not been provided, then the default number of commute days per year will be used to estimate GHG emissions.</t>
        </r>
      </text>
    </comment>
    <comment ref="L12" authorId="1">
      <text>
        <r>
          <rPr>
            <b/>
            <sz val="8"/>
            <color indexed="81"/>
            <rFont val="Tahoma"/>
            <family val="2"/>
          </rPr>
          <t xml:space="preserve">Calculation: </t>
        </r>
        <r>
          <rPr>
            <sz val="8"/>
            <color indexed="81"/>
            <rFont val="Tahoma"/>
            <family val="2"/>
          </rPr>
          <t>Carbon Dioxide, Nitrous Oxide, and Methane in Metric Tons of Carbon Dioxide Equivalent</t>
        </r>
      </text>
    </comment>
    <comment ref="M12" authorId="0">
      <text>
        <r>
          <rPr>
            <sz val="8"/>
            <color indexed="81"/>
            <rFont val="Tahoma"/>
            <family val="2"/>
          </rPr>
          <t>Provide any additional pertinent information not captured in prior columns.</t>
        </r>
      </text>
    </comment>
    <comment ref="N12" authorId="1">
      <text>
        <r>
          <rPr>
            <sz val="8"/>
            <color indexed="81"/>
            <rFont val="Tahoma"/>
            <family val="2"/>
          </rPr>
          <t>This column contains SPO notes based on identified potential data errors.  Please review and update data, if requested.</t>
        </r>
      </text>
    </comment>
  </commentList>
</comments>
</file>

<file path=xl/comments2.xml><?xml version="1.0" encoding="utf-8"?>
<comments xmlns="http://schemas.openxmlformats.org/spreadsheetml/2006/main">
  <authors>
    <author>Soudeh Motamedi</author>
    <author>Brian Sullivan</author>
  </authors>
  <commentList>
    <comment ref="A12" authorId="0">
      <text>
        <r>
          <rPr>
            <sz val="8"/>
            <color indexed="81"/>
            <rFont val="Tahoma"/>
            <family val="2"/>
          </rPr>
          <t>No action required.  Informational only.</t>
        </r>
      </text>
    </commen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E12" authorId="1">
      <text>
        <r>
          <rPr>
            <sz val="8"/>
            <color indexed="81"/>
            <rFont val="Tahoma"/>
            <family val="2"/>
          </rPr>
          <t xml:space="preserve"> Select the appropriate category from the drop-down list.  </t>
        </r>
      </text>
    </comment>
    <comment ref="F12" authorId="1">
      <text>
        <r>
          <rPr>
            <sz val="8"/>
            <color indexed="81"/>
            <rFont val="Tahoma"/>
            <family val="2"/>
          </rPr>
          <t>Enter the total number of contract actions taken during the previous fiscal year.</t>
        </r>
      </text>
    </comment>
    <comment ref="G12" authorId="1">
      <text>
        <r>
          <rPr>
            <sz val="8"/>
            <color indexed="81"/>
            <rFont val="Tahoma"/>
            <family val="2"/>
          </rPr>
          <t xml:space="preserve"> Enter the total number of contracts reviewed for sustainable acquisition.  Consult the CEDR TSD for additional information on choosing contracts to review.</t>
        </r>
      </text>
    </comment>
    <comment ref="H12" authorId="1">
      <text>
        <r>
          <rPr>
            <sz val="8"/>
            <color indexed="81"/>
            <rFont val="Tahoma"/>
            <family val="2"/>
          </rPr>
          <t xml:space="preserve">This could include contracts which do not contain any opportunity for sustainable acquisition (e.g. support services) or contracts for which specialized products are required that cannot be substituted.  </t>
        </r>
      </text>
    </comment>
  </commentList>
</comments>
</file>

<file path=xl/comments20.xml><?xml version="1.0" encoding="utf-8"?>
<comments xmlns="http://schemas.openxmlformats.org/spreadsheetml/2006/main">
  <authors>
    <author>Soudeh Motamedi</author>
    <author>SM</author>
    <author>Brian Sullivan</author>
    <author>SMotamedi</author>
    <author>LMI</author>
  </authors>
  <commentLis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D12" authorId="0">
      <text>
        <r>
          <rPr>
            <sz val="8"/>
            <color indexed="81"/>
            <rFont val="Tahoma"/>
            <family val="2"/>
          </rPr>
          <t>No action required.  Informational only.</t>
        </r>
      </text>
    </comment>
    <comment ref="E12" authorId="0">
      <text>
        <r>
          <rPr>
            <sz val="8"/>
            <color indexed="81"/>
            <rFont val="Tahoma"/>
            <family val="2"/>
          </rPr>
          <t>Enter the fiscal year for the data being reported.</t>
        </r>
      </text>
    </comment>
    <comment ref="F12" authorId="1">
      <text>
        <r>
          <rPr>
            <sz val="8"/>
            <color indexed="81"/>
            <rFont val="Tahoma"/>
            <family val="2"/>
          </rPr>
          <t>Should match EPA LandGEM File.
Should account for all waste sent to that landfill, including if it was from another DOE site.  If accepting waste from another DOE site, note that in the "Additional Comments" column</t>
        </r>
      </text>
    </comment>
    <comment ref="H12" authorId="1">
      <text>
        <r>
          <rPr>
            <sz val="8"/>
            <color indexed="81"/>
            <rFont val="Tahoma"/>
            <family val="2"/>
          </rPr>
          <t xml:space="preserve">Should match EPA LandGEM File.
</t>
        </r>
      </text>
    </comment>
    <comment ref="I12" authorId="1">
      <text>
        <r>
          <rPr>
            <sz val="8"/>
            <color indexed="81"/>
            <rFont val="Tahoma"/>
            <family val="2"/>
          </rPr>
          <t>Should match EPA LandGEM File.</t>
        </r>
      </text>
    </comment>
    <comment ref="J12" authorId="2">
      <text>
        <r>
          <rPr>
            <sz val="8"/>
            <color indexed="81"/>
            <rFont val="Tahoma"/>
            <family val="2"/>
          </rPr>
          <t xml:space="preserve">Should match EPA LandGEM File.
</t>
        </r>
      </text>
    </comment>
    <comment ref="K12" authorId="2">
      <text>
        <r>
          <rPr>
            <sz val="8"/>
            <color indexed="81"/>
            <rFont val="Tahoma"/>
            <family val="2"/>
          </rPr>
          <t>Should match EPA LandGEM File.</t>
        </r>
      </text>
    </comment>
    <comment ref="L12" authorId="1">
      <text>
        <r>
          <rPr>
            <sz val="8"/>
            <color indexed="81"/>
            <rFont val="Tahoma"/>
            <family val="2"/>
          </rPr>
          <t>If known, provide percentage uncontrolled release of CO2 Biogenic.  If not, leave blank and default will be used for GHG estimates.</t>
        </r>
      </text>
    </comment>
    <comment ref="N12" authorId="1">
      <text>
        <r>
          <rPr>
            <sz val="8"/>
            <color indexed="81"/>
            <rFont val="Tahoma"/>
            <family val="2"/>
          </rPr>
          <t>If known, provide percentage uncontrolled release CH4.  If not, leave blank and default will be used for GHG estimates.</t>
        </r>
      </text>
    </comment>
    <comment ref="P12" authorId="1">
      <text>
        <r>
          <rPr>
            <sz val="8"/>
            <color indexed="81"/>
            <rFont val="Tahoma"/>
            <family val="2"/>
          </rPr>
          <t>If known, provide landfill gas collection system efficiency for CH4.  If not, leave blank and default will be used for GHG estimates.</t>
        </r>
      </text>
    </comment>
    <comment ref="R12" authorId="1">
      <text>
        <r>
          <rPr>
            <sz val="8"/>
            <color indexed="81"/>
            <rFont val="Tahoma"/>
            <family val="2"/>
          </rPr>
          <t>If known, provide venting loss for CH4.  If not, leave blank and default will be used for GHG estimates.</t>
        </r>
      </text>
    </comment>
    <comment ref="T12" authorId="1">
      <text>
        <r>
          <rPr>
            <sz val="8"/>
            <color indexed="81"/>
            <rFont val="Tahoma"/>
            <family val="2"/>
          </rPr>
          <t>If known, provide methotropic bacteria oxidation factor for CH4.  If not, leave blank and default will be used for GHG estimates.</t>
        </r>
      </text>
    </comment>
    <comment ref="V12" authorId="1">
      <text>
        <r>
          <rPr>
            <sz val="8"/>
            <color indexed="81"/>
            <rFont val="Tahoma"/>
            <family val="2"/>
          </rPr>
          <t>If known, provide combustion oxidation factor forCO2 Biogenic.  If not, leave blank and default will be used for GHG estimates.</t>
        </r>
      </text>
    </comment>
    <comment ref="X12" authorId="3">
      <text>
        <r>
          <rPr>
            <b/>
            <sz val="8"/>
            <color indexed="81"/>
            <rFont val="Tahoma"/>
            <family val="2"/>
          </rPr>
          <t xml:space="preserve">Calculation: </t>
        </r>
        <r>
          <rPr>
            <sz val="8"/>
            <color indexed="81"/>
            <rFont val="Tahoma"/>
            <family val="2"/>
          </rPr>
          <t>Carbon Dioxide, Nitrous Oxide, and Methane in Metric Tons of Carbon Dioxide Equivalent</t>
        </r>
      </text>
    </comment>
    <comment ref="Y12" authorId="3">
      <text>
        <r>
          <rPr>
            <b/>
            <sz val="8"/>
            <color indexed="81"/>
            <rFont val="Tahoma"/>
            <family val="2"/>
          </rPr>
          <t xml:space="preserve">Calculation: </t>
        </r>
        <r>
          <rPr>
            <sz val="8"/>
            <color indexed="81"/>
            <rFont val="Tahoma"/>
            <family val="2"/>
          </rPr>
          <t>Carbon Dioxide, Nitrous Oxide, and Methane in Metric Tons of Carbon Dioxide Equivalent</t>
        </r>
      </text>
    </comment>
    <comment ref="Z12" authorId="0">
      <text>
        <r>
          <rPr>
            <sz val="8"/>
            <color indexed="81"/>
            <rFont val="Tahoma"/>
            <family val="2"/>
          </rPr>
          <t>Provide any additional pertinent information not captured in prior columns.</t>
        </r>
      </text>
    </comment>
    <comment ref="AA12" authorId="3">
      <text>
        <r>
          <rPr>
            <sz val="8"/>
            <color indexed="81"/>
            <rFont val="Tahoma"/>
            <family val="2"/>
          </rPr>
          <t>This column contains SPO notes based on identified potential data errors.  Please review and update data, if requested.</t>
        </r>
      </text>
    </comment>
    <comment ref="O13" authorId="4">
      <text>
        <r>
          <rPr>
            <sz val="8"/>
            <color indexed="81"/>
            <rFont val="Tahoma"/>
            <family val="2"/>
          </rPr>
          <t>Default percentage of U.S. landfills with landfill gas collection system from EPA Climate Leaders, Offset Project Methodology Guidance</t>
        </r>
      </text>
    </comment>
    <comment ref="Q13" authorId="4">
      <text>
        <r>
          <rPr>
            <sz val="8"/>
            <color indexed="81"/>
            <rFont val="Tahoma"/>
            <family val="2"/>
          </rPr>
          <t>Default landfill gas collection system efficiency from EPA Climate Leaders, MSW Landfill Guidance.</t>
        </r>
      </text>
    </comment>
    <comment ref="S13" authorId="4">
      <text>
        <r>
          <rPr>
            <sz val="8"/>
            <color indexed="81"/>
            <rFont val="Tahoma"/>
            <family val="2"/>
          </rPr>
          <t>Default venting loss from EPA Climate Leaders, MSW Landfill Guidance.</t>
        </r>
      </text>
    </comment>
    <comment ref="U13" authorId="4">
      <text>
        <r>
          <rPr>
            <sz val="8"/>
            <color indexed="81"/>
            <rFont val="Tahoma"/>
            <family val="2"/>
          </rPr>
          <t>Default oxidation value from EPA Climate Leaders, MSW Landfill Guidance.</t>
        </r>
      </text>
    </comment>
    <comment ref="W13" authorId="4">
      <text>
        <r>
          <rPr>
            <sz val="8"/>
            <color indexed="81"/>
            <rFont val="Tahoma"/>
            <family val="2"/>
          </rPr>
          <t>Default based upon U.S. EPA Climate Leaders Guidance.</t>
        </r>
      </text>
    </comment>
  </commentList>
</comments>
</file>

<file path=xl/comments21.xml><?xml version="1.0" encoding="utf-8"?>
<comments xmlns="http://schemas.openxmlformats.org/spreadsheetml/2006/main">
  <authors>
    <author>Soudeh Motamedi</author>
    <author>SM</author>
    <author>reichhardt_m</author>
    <author>SMotamedi</author>
    <author>LMI</author>
  </authors>
  <commentLis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D12" authorId="0">
      <text>
        <r>
          <rPr>
            <sz val="8"/>
            <color indexed="81"/>
            <rFont val="Tahoma"/>
            <family val="2"/>
          </rPr>
          <t>No action required.  Informational only.</t>
        </r>
      </text>
    </comment>
    <comment ref="E12" authorId="0">
      <text>
        <r>
          <rPr>
            <sz val="8"/>
            <color indexed="81"/>
            <rFont val="Tahoma"/>
            <family val="2"/>
          </rPr>
          <t>Enter the fiscal year for the data being reported.</t>
        </r>
      </text>
    </comment>
    <comment ref="H12" authorId="1">
      <text>
        <r>
          <rPr>
            <sz val="8"/>
            <color indexed="81"/>
            <rFont val="Tahoma"/>
            <family val="2"/>
          </rPr>
          <t>If known, provide degradable organic carbon waste (Megagram C/ Megagram Waste).  If not, leave blank and default will be used for GHG estimates.</t>
        </r>
      </text>
    </comment>
    <comment ref="J12" authorId="1">
      <text>
        <r>
          <rPr>
            <sz val="8"/>
            <color indexed="81"/>
            <rFont val="Tahoma"/>
            <family val="2"/>
          </rPr>
          <t>If known, provide DOC anaerobic digestibility percentage.  If not, leave blank and default will be used for GHG estimates.</t>
        </r>
      </text>
    </comment>
    <comment ref="L12" authorId="2">
      <text>
        <r>
          <rPr>
            <sz val="8"/>
            <color indexed="81"/>
            <rFont val="Tahoma"/>
            <family val="2"/>
          </rPr>
          <t>The methane correction factor (MCF) accounts for the methane generation potential of the landfill.  The amount of methane produced depends in part upon the available oxygen and the level of compaction of the waste.  In general, waste in managed sites generates more methane than waste in unmanaged sites.  In the US, landfills are assumed to be well-managed, with an MCF of 1.
EPA Inventory of US Greenhouse Gas Emissions and Sinks: 1990-2007, p. A-304, http://www.epa.gov/climatechange/emissions/downloads09/Annex3.pdf</t>
        </r>
      </text>
    </comment>
    <comment ref="M12" authorId="1">
      <text>
        <r>
          <rPr>
            <sz val="8"/>
            <color indexed="81"/>
            <rFont val="Tahoma"/>
            <family val="2"/>
          </rPr>
          <t>If known, provide methane percent of landfill gas.  If not, leave blank and default will be used for GHG estimates.</t>
        </r>
      </text>
    </comment>
    <comment ref="S12" authorId="1">
      <text>
        <r>
          <rPr>
            <sz val="8"/>
            <color indexed="81"/>
            <rFont val="Tahoma"/>
            <family val="2"/>
          </rPr>
          <t>If known, provide percentage uncontrolled release of CO2 Biogenic.  If not, leave blank and default will be used for GHG estimates.</t>
        </r>
      </text>
    </comment>
    <comment ref="U12" authorId="1">
      <text>
        <r>
          <rPr>
            <sz val="8"/>
            <color indexed="81"/>
            <rFont val="Tahoma"/>
            <family val="2"/>
          </rPr>
          <t>If known, provide percentage uncontrolled release CH4.  If not, leave blank and default will be used for GHG estimates.</t>
        </r>
      </text>
    </comment>
    <comment ref="W12" authorId="1">
      <text>
        <r>
          <rPr>
            <sz val="8"/>
            <color indexed="81"/>
            <rFont val="Tahoma"/>
            <family val="2"/>
          </rPr>
          <t>If known, provide landfill gas collection system efficiency for CH4.  If not, leave blank and default will be used for GHG estimates.</t>
        </r>
      </text>
    </comment>
    <comment ref="Y12" authorId="1">
      <text>
        <r>
          <rPr>
            <sz val="8"/>
            <color indexed="81"/>
            <rFont val="Tahoma"/>
            <family val="2"/>
          </rPr>
          <t>If known, provide venting loss for CH4.  If not, leave blank and default will be used for GHG estimates.</t>
        </r>
      </text>
    </comment>
    <comment ref="AA12" authorId="1">
      <text>
        <r>
          <rPr>
            <sz val="8"/>
            <color indexed="81"/>
            <rFont val="Tahoma"/>
            <family val="2"/>
          </rPr>
          <t>If known, provide methotropic bacteria oxidation factor for CH4.  If not, leave blank and default will be used for GHG estimates.</t>
        </r>
      </text>
    </comment>
    <comment ref="AC12" authorId="1">
      <text>
        <r>
          <rPr>
            <sz val="8"/>
            <color indexed="81"/>
            <rFont val="Tahoma"/>
            <family val="2"/>
          </rPr>
          <t>If known, provide combustion oxidation factor forCO2 Biogenic.  If not, leave blank and default will be used for GHG estimates.</t>
        </r>
      </text>
    </comment>
    <comment ref="AE12" authorId="3">
      <text>
        <r>
          <rPr>
            <b/>
            <sz val="8"/>
            <color indexed="81"/>
            <rFont val="Tahoma"/>
            <family val="2"/>
          </rPr>
          <t xml:space="preserve">Calculation: </t>
        </r>
        <r>
          <rPr>
            <sz val="8"/>
            <color indexed="81"/>
            <rFont val="Tahoma"/>
            <family val="2"/>
          </rPr>
          <t>Carbon Dioxide, Nitrous Oxide, and Methane in Metric Tons of Carbon Dioxide Equivalent</t>
        </r>
      </text>
    </comment>
    <comment ref="AF12" authorId="3">
      <text>
        <r>
          <rPr>
            <b/>
            <sz val="8"/>
            <color indexed="81"/>
            <rFont val="Tahoma"/>
            <family val="2"/>
          </rPr>
          <t xml:space="preserve">Calculation: </t>
        </r>
        <r>
          <rPr>
            <sz val="8"/>
            <color indexed="81"/>
            <rFont val="Tahoma"/>
            <family val="2"/>
          </rPr>
          <t>Carbon Dioxide, Nitrous Oxide, and Methane in Metric Tons of Carbon Dioxide Equivalent</t>
        </r>
      </text>
    </comment>
    <comment ref="AG12" authorId="0">
      <text>
        <r>
          <rPr>
            <sz val="8"/>
            <color indexed="81"/>
            <rFont val="Tahoma"/>
            <family val="2"/>
          </rPr>
          <t>Provide any additional pertinent information not captured in prior columns.</t>
        </r>
      </text>
    </comment>
    <comment ref="AH12" authorId="3">
      <text>
        <r>
          <rPr>
            <sz val="8"/>
            <color indexed="81"/>
            <rFont val="Tahoma"/>
            <family val="2"/>
          </rPr>
          <t>This column contains SPO notes based on identified potential data errors.  Please review and update data, if requested.</t>
        </r>
      </text>
    </comment>
    <comment ref="I13" authorId="2">
      <text>
        <r>
          <rPr>
            <sz val="8"/>
            <color indexed="81"/>
            <rFont val="Tahoma"/>
            <family val="2"/>
          </rPr>
          <t>EPA Inventory of US Greenhouse Gas Emissions and Sinks: 1990-2007, p. A-304, http://www.epa.gov/climatechange/emissions/downloads09/Annex3.pdf</t>
        </r>
      </text>
    </comment>
    <comment ref="K13" authorId="2">
      <text>
        <r>
          <rPr>
            <sz val="8"/>
            <color indexed="81"/>
            <rFont val="Tahoma"/>
            <family val="2"/>
          </rPr>
          <t>EPA Inventory of US Greenhouse Gas Emissions and Sinks: 1990-2007, p. A-304, http://www.epa.gov/climatechange/emissions/downloads09/Annex3.pdf</t>
        </r>
      </text>
    </comment>
    <comment ref="N13" authorId="2">
      <text>
        <r>
          <rPr>
            <sz val="8"/>
            <color indexed="81"/>
            <rFont val="Tahoma"/>
            <family val="2"/>
          </rPr>
          <t>EPA Inventory of US Greenhouse Gas Emissions and Sinks: 1990-2007, p. A-304, http://www.epa.gov/climatechange/emissions/downloads09/Annex3.pdf</t>
        </r>
      </text>
    </comment>
    <comment ref="V13" authorId="4">
      <text>
        <r>
          <rPr>
            <sz val="8"/>
            <color indexed="81"/>
            <rFont val="Tahoma"/>
            <family val="2"/>
          </rPr>
          <t>Default percentage of U.S. landfills with landfill gas collection system from EPA Climate Leaders, Offset Project Methodology Guidance</t>
        </r>
      </text>
    </comment>
    <comment ref="X13" authorId="4">
      <text>
        <r>
          <rPr>
            <sz val="8"/>
            <color indexed="81"/>
            <rFont val="Tahoma"/>
            <family val="2"/>
          </rPr>
          <t>Default landfill gas collection system efficiency from EPA Climate Leaders, MSW Landfill Guidance.</t>
        </r>
      </text>
    </comment>
    <comment ref="Z13" authorId="4">
      <text>
        <r>
          <rPr>
            <sz val="8"/>
            <color indexed="81"/>
            <rFont val="Tahoma"/>
            <family val="2"/>
          </rPr>
          <t>Default venting loss from EPA Climate Leaders, MSW Landfill Guidance.</t>
        </r>
      </text>
    </comment>
    <comment ref="AB13" authorId="4">
      <text>
        <r>
          <rPr>
            <sz val="8"/>
            <color indexed="81"/>
            <rFont val="Tahoma"/>
            <family val="2"/>
          </rPr>
          <t>Default oxidation value from EPA Climate Leaders, MSW Landfill Guidance.</t>
        </r>
      </text>
    </comment>
    <comment ref="AD13" authorId="4">
      <text>
        <r>
          <rPr>
            <sz val="8"/>
            <color indexed="81"/>
            <rFont val="Tahoma"/>
            <family val="2"/>
          </rPr>
          <t>Default based upon U.S. EPA Climate Leaders Guidance.</t>
        </r>
      </text>
    </comment>
  </commentList>
</comments>
</file>

<file path=xl/comments22.xml><?xml version="1.0" encoding="utf-8"?>
<comments xmlns="http://schemas.openxmlformats.org/spreadsheetml/2006/main">
  <authors>
    <author>Soudeh Motamedi</author>
    <author>Brian Sullivan</author>
  </authors>
  <commentList>
    <comment ref="A12" authorId="0">
      <text>
        <r>
          <rPr>
            <sz val="8"/>
            <color indexed="81"/>
            <rFont val="Tahoma"/>
            <family val="2"/>
          </rPr>
          <t>No action required.  Informational only.</t>
        </r>
      </text>
    </comment>
    <comment ref="B12" authorId="0">
      <text>
        <r>
          <rPr>
            <sz val="8"/>
            <color indexed="81"/>
            <rFont val="Tahoma"/>
            <family val="2"/>
          </rPr>
          <t>No action required.  Informational only.</t>
        </r>
      </text>
    </comment>
    <comment ref="C12" authorId="0">
      <text>
        <r>
          <rPr>
            <sz val="8"/>
            <color indexed="81"/>
            <rFont val="Tahoma"/>
            <family val="2"/>
          </rPr>
          <t>No action required.  Informational only.</t>
        </r>
      </text>
    </comment>
    <comment ref="D12" authorId="0">
      <text>
        <r>
          <rPr>
            <sz val="8"/>
            <color indexed="81"/>
            <rFont val="Tahoma"/>
            <family val="2"/>
          </rPr>
          <t>Enter the fiscal year for the data being reported.</t>
        </r>
      </text>
    </comment>
    <comment ref="E12" authorId="1">
      <text>
        <r>
          <rPr>
            <sz val="8"/>
            <color indexed="81"/>
            <rFont val="Tahoma"/>
            <family val="2"/>
          </rPr>
          <t>Complete Tab 9.1a to populate this column.</t>
        </r>
      </text>
    </comment>
    <comment ref="F12" authorId="1">
      <text>
        <r>
          <rPr>
            <sz val="8"/>
            <color indexed="81"/>
            <rFont val="Tahoma"/>
            <family val="2"/>
          </rPr>
          <t>Complete Tab 9.1b to populate this column.</t>
        </r>
      </text>
    </comment>
    <comment ref="G12" authorId="1">
      <text>
        <r>
          <rPr>
            <sz val="8"/>
            <color indexed="81"/>
            <rFont val="Tahoma"/>
            <family val="2"/>
          </rPr>
          <t>Diverted waste should NOT include composting.</t>
        </r>
      </text>
    </comment>
    <comment ref="K12" authorId="1">
      <text>
        <r>
          <rPr>
            <sz val="8"/>
            <color indexed="81"/>
            <rFont val="Tahoma"/>
            <family val="2"/>
          </rPr>
          <t>Per EO 13514, Waste to Energy is not counted as diverted waste.</t>
        </r>
      </text>
    </comment>
  </commentList>
</comments>
</file>

<file path=xl/comments23.xml><?xml version="1.0" encoding="utf-8"?>
<comments xmlns="http://schemas.openxmlformats.org/spreadsheetml/2006/main">
  <authors>
    <author>Soudeh Motamedi</author>
  </authors>
  <commentList>
    <comment ref="W8" authorId="0">
      <text>
        <r>
          <rPr>
            <b/>
            <sz val="8"/>
            <color indexed="81"/>
            <rFont val="Tahoma"/>
            <family val="2"/>
          </rPr>
          <t xml:space="preserve">Calculation: </t>
        </r>
        <r>
          <rPr>
            <sz val="8"/>
            <color indexed="81"/>
            <rFont val="Tahoma"/>
            <family val="2"/>
          </rPr>
          <t>Carbon Dioxide, Nitrous Oxide, and Methane in Metric Tons of Carbon Dioxide Equivalent</t>
        </r>
      </text>
    </comment>
  </commentList>
</comments>
</file>

<file path=xl/comments24.xml><?xml version="1.0" encoding="utf-8"?>
<comments xmlns="http://schemas.openxmlformats.org/spreadsheetml/2006/main">
  <authors>
    <author>SMotamedi</author>
    <author>Soudeh Motamedi</author>
    <author>David Velasco</author>
  </authors>
  <commentList>
    <comment ref="V10" authorId="0">
      <text>
        <r>
          <rPr>
            <sz val="8"/>
            <color indexed="81"/>
            <rFont val="Tahoma"/>
            <family val="2"/>
          </rPr>
          <t xml:space="preserve">Please note, although the information asked for in this section is specific to covered facilities under EISA Section 432, sites can use the fields to plan for evaluations, re-/retro-commissioning, and benchmarking of facilities that are not covered.  To ensure the correct covered facilities are reported under EISA Section 432, identify the facility as covered in column V. </t>
        </r>
      </text>
    </comment>
    <comment ref="V12" authorId="1">
      <text>
        <r>
          <rPr>
            <sz val="8"/>
            <color indexed="81"/>
            <rFont val="Tahoma"/>
            <family val="2"/>
          </rPr>
          <t xml:space="preserve">Identify the facilities that are designated as "covered" and those that are designated as "not covered". </t>
        </r>
      </text>
    </comment>
    <comment ref="W12" authorId="1">
      <text>
        <r>
          <rPr>
            <sz val="8"/>
            <color indexed="81"/>
            <rFont val="Tahoma"/>
            <family val="2"/>
          </rPr>
          <t>If a facility is covered, provide estimated energy consumption for all utilities at that facility (e.g. electricity, natural gas) in million BTUs per year.  The estimated usage should be based on metered data and/or engineering estimates.  Estimates using total site energy consumption per square footage will not be accepted.</t>
        </r>
      </text>
    </comment>
    <comment ref="X12" authorId="1">
      <text>
        <r>
          <rPr>
            <sz val="8"/>
            <color indexed="81"/>
            <rFont val="Tahoma"/>
            <family val="2"/>
          </rPr>
          <t>If a facility is covered, provide estimated water consumption for both potable and non-potable freshwater ILA in thousand gallons per year.  The estimated usage should be based on metered data and/or engineering estimates.  Due to limited water meters, estimates using total site water consumption per square footage will be accepted.</t>
        </r>
      </text>
    </comment>
    <comment ref="Y12" authorId="0">
      <text>
        <r>
          <rPr>
            <sz val="8"/>
            <color indexed="81"/>
            <rFont val="Tahoma"/>
            <family val="2"/>
          </rPr>
          <t xml:space="preserve">If a facility is covered, provide the anticipated year in which the facility is expected to have an energy evaluation conducted.  
Ideally, energy and water evaluations are conducted at the same time and the same year should be entered in the columns Y and Z.  In the cases evaluations are conducted at different times, separate columns have been provided.
</t>
        </r>
      </text>
    </comment>
    <comment ref="Z12" authorId="0">
      <text>
        <r>
          <rPr>
            <sz val="8"/>
            <color indexed="81"/>
            <rFont val="Tahoma"/>
            <family val="2"/>
          </rPr>
          <t xml:space="preserve">If a facility is covered, provide the anticipated year in which the facility is expected to have a water evaluation conducted.  
Ideally, energy and water evaluations are conducted at the same time and the same year should be entered in the columns Y and Z.  In the cases evaluations are conducted at different times, separate columns have been provided.
</t>
        </r>
      </text>
    </comment>
    <comment ref="AA12" authorId="0">
      <text>
        <r>
          <rPr>
            <sz val="8"/>
            <color indexed="81"/>
            <rFont val="Tahoma"/>
            <family val="2"/>
          </rPr>
          <t>If the facility is covered, identify the anticipated evaluation type/level.  You may select from the drop-down list or enter a description.  
Please reference the DRAFT Guidance for the Implementation and Follow-up of Identified Energy and Water Efficiency Measures in Covered Facilities (per 42 U.S.C. 8253 Subsection (f), Use of Energy and Water Efficiency Measures in Federal Buildings), December 9, 2010, http://www1.eere.energy.gov/femp/pdfs/draft_EISA_project_guidance.pdf</t>
        </r>
      </text>
    </comment>
    <comment ref="AB12" authorId="2">
      <text>
        <r>
          <rPr>
            <sz val="8"/>
            <color indexed="81"/>
            <rFont val="Tahoma"/>
            <family val="2"/>
          </rPr>
          <t xml:space="preserve">Are there plans for a re-/retro-commissioning assessment to be conducted within the next four years? 
Select "Not Applicable" if a detailed re-/retro-commissioning evaluation is not appropriate due to size of facility or expense.  Please note a re-/retro-commissioning assessment must be conducted (“Yes”) or be considered “Not Applicable” in order for an evaluation to be considered complete.
</t>
        </r>
      </text>
    </comment>
    <comment ref="AC12" authorId="0">
      <text>
        <r>
          <rPr>
            <sz val="8"/>
            <color indexed="81"/>
            <rFont val="Tahoma"/>
            <family val="2"/>
          </rPr>
          <t>If the facility is covered, provide the benchmarking status of the facility.</t>
        </r>
      </text>
    </comment>
    <comment ref="AD12" authorId="0">
      <text>
        <r>
          <rPr>
            <sz val="8"/>
            <color indexed="81"/>
            <rFont val="Tahoma"/>
            <family val="2"/>
          </rPr>
          <t>If the facility is benchmarked, select a system from the drop-down list or enter a name/description for "other".</t>
        </r>
      </text>
    </comment>
    <comment ref="AE12" authorId="1">
      <text>
        <r>
          <rPr>
            <sz val="8"/>
            <color indexed="81"/>
            <rFont val="Tahoma"/>
            <family val="2"/>
          </rPr>
          <t>Provide any additional pertinent information not captured in prior columns.</t>
        </r>
      </text>
    </comment>
  </commentList>
</comments>
</file>

<file path=xl/comments3.xml><?xml version="1.0" encoding="utf-8"?>
<comments xmlns="http://schemas.openxmlformats.org/spreadsheetml/2006/main">
  <authors>
    <author>Soudeh Motamedi</author>
    <author>SMotamedi</author>
  </authors>
  <commentList>
    <comment ref="D9" authorId="0">
      <text>
        <r>
          <rPr>
            <sz val="8"/>
            <color indexed="81"/>
            <rFont val="Tahoma"/>
            <family val="2"/>
          </rPr>
          <t>No action required.  Informational only.</t>
        </r>
      </text>
    </comment>
    <comment ref="E9" authorId="0">
      <text>
        <r>
          <rPr>
            <sz val="8"/>
            <color indexed="81"/>
            <rFont val="Tahoma"/>
            <family val="2"/>
          </rPr>
          <t>No action required.  Informational only.</t>
        </r>
      </text>
    </comment>
    <comment ref="F9" authorId="0">
      <text>
        <r>
          <rPr>
            <sz val="8"/>
            <color indexed="81"/>
            <rFont val="Tahoma"/>
            <family val="2"/>
          </rPr>
          <t>No action required.  Informational only.</t>
        </r>
      </text>
    </comment>
    <comment ref="G9" authorId="0">
      <text>
        <r>
          <rPr>
            <sz val="8"/>
            <color indexed="81"/>
            <rFont val="Tahoma"/>
            <family val="2"/>
          </rPr>
          <t xml:space="preserve"> Select the appropriate category from the drop-down list for reporting energy and water consumption and cost.
 - Buildings: to report energy consumption and cost for the energy intensity goal subject facilities
 - Excluded: to report energy consumption and cost for the energy intensity goal excluded facilities
 - Vehicles and Equipment: to report energy consumption and cost for non-fleet vehicles and equipment and non-facility energy (e.g. backup generators)
 - Water: to report water consumption and cost at the whole site/lab
 - Fully Serviced Lease(s): to report energy consumption and cost for lease(s), such as fully serviced leases, that count as Scope 3 emissions</t>
        </r>
      </text>
    </comment>
    <comment ref="H9" authorId="0">
      <text>
        <r>
          <rPr>
            <sz val="8"/>
            <color indexed="81"/>
            <rFont val="Tahoma"/>
            <family val="2"/>
          </rPr>
          <t>Select the most appropriate utility/fuel consumption type (e.g. electricity, potable water, natural gas) from the drop-down list.</t>
        </r>
      </text>
    </comment>
    <comment ref="I9" authorId="0">
      <text>
        <r>
          <rPr>
            <b/>
            <sz val="8"/>
            <color indexed="81"/>
            <rFont val="Tahoma"/>
            <family val="2"/>
          </rPr>
          <t xml:space="preserve">Formula: </t>
        </r>
        <r>
          <rPr>
            <sz val="8"/>
            <color indexed="81"/>
            <rFont val="Tahoma"/>
            <family val="2"/>
          </rPr>
          <t>Based on the subcategory selected in the prior column a usage unit will be pulled in automatically.  If the usage unit does not update, copy and paste from one the cells that is updating properly.</t>
        </r>
      </text>
    </comment>
    <comment ref="J9" authorId="0">
      <text>
        <r>
          <rPr>
            <sz val="8"/>
            <color indexed="81"/>
            <rFont val="Tahoma"/>
            <family val="2"/>
          </rPr>
          <t>Enter the fiscal year for the consumption and cost data being reported.</t>
        </r>
      </text>
    </comment>
    <comment ref="K9" authorId="0">
      <text>
        <r>
          <rPr>
            <sz val="8"/>
            <color indexed="81"/>
            <rFont val="Tahoma"/>
            <family val="2"/>
          </rPr>
          <t>Enter the fiscal year quarter for the consumption and cost data being reported.</t>
        </r>
      </text>
    </comment>
    <comment ref="L9" authorId="0">
      <text>
        <r>
          <rPr>
            <sz val="8"/>
            <color indexed="81"/>
            <rFont val="Tahoma"/>
            <family val="2"/>
          </rPr>
          <t>Enter the consumption amount for the utility being report based on the usage unit in column I.</t>
        </r>
      </text>
    </comment>
    <comment ref="M9" authorId="0">
      <text>
        <r>
          <rPr>
            <b/>
            <sz val="8"/>
            <color indexed="81"/>
            <rFont val="Tahoma"/>
            <family val="2"/>
          </rPr>
          <t xml:space="preserve">Calculation: </t>
        </r>
        <r>
          <rPr>
            <sz val="8"/>
            <color indexed="81"/>
            <rFont val="Tahoma"/>
            <family val="2"/>
          </rPr>
          <t xml:space="preserve">The BTUs for the utility being reported are automatically calculated based on high heat values (HHV) listed in tab 1.3.
</t>
        </r>
      </text>
    </comment>
    <comment ref="N9" authorId="0">
      <text>
        <r>
          <rPr>
            <sz val="8"/>
            <color indexed="81"/>
            <rFont val="Tahoma"/>
            <family val="2"/>
          </rPr>
          <t>Enter the cost in thousands of dollars (not whole numbers) for the utility/fuel being report.</t>
        </r>
      </text>
    </comment>
    <comment ref="P9" authorId="0">
      <text>
        <r>
          <rPr>
            <sz val="8"/>
            <color indexed="81"/>
            <rFont val="Tahoma"/>
            <family val="2"/>
          </rPr>
          <t xml:space="preserve">Update, if the main site zip code is incorrect. Electricity and T&amp;D Loss GHG emissions are calculated based on eGrid emissions factors which are based on zip code. </t>
        </r>
      </text>
    </comment>
    <comment ref="Q9" authorId="0">
      <text>
        <r>
          <rPr>
            <sz val="8"/>
            <color indexed="81"/>
            <rFont val="Tahoma"/>
            <family val="2"/>
          </rPr>
          <t xml:space="preserve">Use this column to provide additional information, such as:
- Comments justifying changes or large differences
- Note on fuel source
   a) If chilled water is from a non-electric source and the source is not natural gas. The current estimated GHG  emission estimates are based on the assumption that the fuel source is natural gas.
   b) If steam is not from natural gas.  Default is natural gas.
   c) If biomass, what is the fuel source? (e.g., wood and wood residuals, agricultural byproducts, peat, solid byproducts, biogas, ethanol, biodiesel, rendered animal fat, vegetable oil).
</t>
        </r>
      </text>
    </comment>
    <comment ref="R9" authorId="1">
      <text>
        <r>
          <rPr>
            <sz val="8"/>
            <color indexed="81"/>
            <rFont val="Tahoma"/>
            <family val="2"/>
          </rPr>
          <t>This column contains SPO notes based on identified potential data errors.  Please review and update data, if requested.</t>
        </r>
      </text>
    </comment>
    <comment ref="S9" authorId="0">
      <text>
        <r>
          <rPr>
            <b/>
            <sz val="8"/>
            <color indexed="81"/>
            <rFont val="Tahoma"/>
            <family val="2"/>
          </rPr>
          <t xml:space="preserve">Formula: </t>
        </r>
        <r>
          <rPr>
            <sz val="8"/>
            <color indexed="81"/>
            <rFont val="Tahoma"/>
            <family val="2"/>
          </rPr>
          <t>Based on utility/fuel, a GHG scope is identified.  If this is incorrect, override the formula and enter the correct scope along with a note in the "additional information" column.</t>
        </r>
      </text>
    </comment>
    <comment ref="T9" authorId="0">
      <text>
        <r>
          <rPr>
            <b/>
            <sz val="8"/>
            <color indexed="81"/>
            <rFont val="Tahoma"/>
            <family val="2"/>
          </rPr>
          <t xml:space="preserve">Calculation: </t>
        </r>
        <r>
          <rPr>
            <sz val="8"/>
            <color indexed="81"/>
            <rFont val="Tahoma"/>
            <family val="2"/>
          </rPr>
          <t>Carbon Dioxide, Nitrous Oxide, and Methane in Metric Tons of Carbon Dioxide Equivalent</t>
        </r>
      </text>
    </comment>
    <comment ref="U9" authorId="0">
      <text>
        <r>
          <rPr>
            <b/>
            <sz val="8"/>
            <color indexed="81"/>
            <rFont val="Tahoma"/>
            <family val="2"/>
          </rPr>
          <t xml:space="preserve">Calculation: </t>
        </r>
        <r>
          <rPr>
            <sz val="8"/>
            <color indexed="81"/>
            <rFont val="Tahoma"/>
            <family val="2"/>
          </rPr>
          <t>Carbon Dioxide, Nitrous Oxide, and Methane in Metric Tons of Carbon Dioxide Equivalent</t>
        </r>
      </text>
    </comment>
    <comment ref="V9" authorId="0">
      <text>
        <r>
          <rPr>
            <b/>
            <sz val="8"/>
            <color indexed="81"/>
            <rFont val="Tahoma"/>
            <family val="2"/>
          </rPr>
          <t xml:space="preserve">Calculation: </t>
        </r>
        <r>
          <rPr>
            <sz val="8"/>
            <color indexed="81"/>
            <rFont val="Tahoma"/>
            <family val="2"/>
          </rPr>
          <t>Carbon Dioxide, Nitrous Oxide, and Methane in Metric Tons of Carbon Dioxide Equivalent.</t>
        </r>
      </text>
    </comment>
  </commentList>
</comments>
</file>

<file path=xl/comments4.xml><?xml version="1.0" encoding="utf-8"?>
<comments xmlns="http://schemas.openxmlformats.org/spreadsheetml/2006/main">
  <authors>
    <author>Soudeh Motamedi</author>
    <author>SMotamedi</author>
    <author>Administrator</author>
    <author>mgowda</author>
  </authors>
  <commentList>
    <comment ref="A9" authorId="0">
      <text>
        <r>
          <rPr>
            <sz val="8"/>
            <color indexed="81"/>
            <rFont val="Tahoma"/>
            <family val="2"/>
          </rPr>
          <t>No action required.  Informational only.</t>
        </r>
      </text>
    </comment>
    <comment ref="B9" authorId="0">
      <text>
        <r>
          <rPr>
            <sz val="8"/>
            <color indexed="81"/>
            <rFont val="Tahoma"/>
            <family val="2"/>
          </rPr>
          <t>No action required.  Informational only.</t>
        </r>
      </text>
    </comment>
    <comment ref="C9" authorId="0">
      <text>
        <r>
          <rPr>
            <sz val="8"/>
            <color indexed="81"/>
            <rFont val="Tahoma"/>
            <family val="2"/>
          </rPr>
          <t>No action required.  Informational only.</t>
        </r>
      </text>
    </comment>
    <comment ref="D9" authorId="1">
      <text>
        <r>
          <rPr>
            <sz val="8"/>
            <color indexed="81"/>
            <rFont val="Tahoma"/>
            <family val="2"/>
          </rPr>
          <t xml:space="preserve">For identification of the system, enter a renewable energy system description and/or name. </t>
        </r>
      </text>
    </comment>
    <comment ref="E9" authorId="1">
      <text>
        <r>
          <rPr>
            <sz val="8"/>
            <color indexed="81"/>
            <rFont val="Tahoma"/>
            <family val="2"/>
          </rPr>
          <t>Provide a description of where the system is located, such as the building name or number.</t>
        </r>
      </text>
    </comment>
    <comment ref="F9" authorId="0">
      <text>
        <r>
          <rPr>
            <sz val="8"/>
            <color indexed="81"/>
            <rFont val="Tahoma"/>
            <family val="2"/>
          </rPr>
          <t xml:space="preserve">Provide the zip code where the system is located.  </t>
        </r>
      </text>
    </comment>
    <comment ref="G9" authorId="1">
      <text>
        <r>
          <rPr>
            <sz val="8"/>
            <color indexed="81"/>
            <rFont val="Tahoma"/>
            <family val="2"/>
          </rPr>
          <t>Provide the year each system was installed.  Information will be used to determine whether renewable energy meets the requirement that half of the renewable energy agencies use come from new resources placed in service after January 1, 1999.</t>
        </r>
      </text>
    </comment>
    <comment ref="H9" authorId="1">
      <text>
        <r>
          <rPr>
            <sz val="8"/>
            <color indexed="81"/>
            <rFont val="Tahoma"/>
            <family val="2"/>
          </rPr>
          <t>Assign an end use category in regards to the energy intensity goal.  If the system provides energy for an excluded facility or is located remotely such that it does not serve a facility, select "Excluded."  If the system provides energy for a facility that is included in your energy intensity goal performance or you're not sure, select "Goal Subject."</t>
        </r>
      </text>
    </comment>
    <comment ref="I9" authorId="1">
      <text>
        <r>
          <rPr>
            <sz val="8"/>
            <color indexed="81"/>
            <rFont val="Tahoma"/>
            <family val="2"/>
          </rPr>
          <t xml:space="preserve">Select the siting and transmission of the system from the drop-down list. Note, electric renewable energy produced and consumed on Federal or Indian land qualifies for a bonus.
</t>
        </r>
      </text>
    </comment>
    <comment ref="J9" authorId="2">
      <text>
        <r>
          <rPr>
            <sz val="8"/>
            <color indexed="81"/>
            <rFont val="Tahoma"/>
            <family val="2"/>
          </rPr>
          <t>Select from the drop-down list the portion of RECs associated with the system that are retained by the site or DOE.  If all RECs are retained, select 100%.  If no RECs are retained, select 0%.  Otherwise, select the percent of RECs retained.  Assume all RECs are retained unless you are aware that they have actively been sold.  Note, per FEMP guidance and EPA's definition, RECs should include ALL environmental attributes.</t>
        </r>
      </text>
    </comment>
    <comment ref="K9" authorId="1">
      <text>
        <r>
          <rPr>
            <sz val="8"/>
            <color indexed="81"/>
            <rFont val="Tahoma"/>
            <family val="2"/>
          </rPr>
          <t>From the drop-down list select the most appropriate description for the renewable energy produced.</t>
        </r>
      </text>
    </comment>
    <comment ref="L9" authorId="1">
      <text>
        <r>
          <rPr>
            <sz val="8"/>
            <color indexed="81"/>
            <rFont val="Tahoma"/>
            <family val="2"/>
          </rPr>
          <t>This information is for determining if the transmission and distribution (T&amp;D) losses are Scope 1 or 3, if applicable.  Select “Yes,” if the site or DOE owns ALL T&amp;D between system and end-use.</t>
        </r>
      </text>
    </comment>
    <comment ref="M9" authorId="0">
      <text>
        <r>
          <rPr>
            <sz val="8"/>
            <color indexed="81"/>
            <rFont val="Tahoma"/>
            <family val="2"/>
          </rPr>
          <t>Select “Scope 1” or “Scope 2” from the drop-down list.  If the system is owned and controlled by the site or DOE, then its emissions are considered to be “direct” and “Scope 1”.  Hence, if there are any biogenetic emissions, they will be added to the site’s Scope 1 emissions.</t>
        </r>
      </text>
    </comment>
    <comment ref="N9" authorId="2">
      <text>
        <r>
          <rPr>
            <sz val="8"/>
            <color indexed="81"/>
            <rFont val="Tahoma"/>
            <family val="2"/>
          </rPr>
          <t>Provide the system's generator nameplate capacity.</t>
        </r>
      </text>
    </comment>
    <comment ref="O9" authorId="1">
      <text>
        <r>
          <rPr>
            <sz val="8"/>
            <color indexed="81"/>
            <rFont val="Tahoma"/>
            <family val="2"/>
          </rPr>
          <t>Select a renewable energy system type from the drop-down list.  If you select "Other," ensure a description has been provided in column D.  If you select "Biomass" (e.g., biomass, MSW, etc...) also enter fuel information in columns V thru Z.  The information will be used to account for emissions from biomass combustion.</t>
        </r>
      </text>
    </comment>
    <comment ref="P9" authorId="1">
      <text>
        <r>
          <rPr>
            <sz val="8"/>
            <color indexed="81"/>
            <rFont val="Tahoma"/>
            <family val="2"/>
          </rPr>
          <t xml:space="preserve">If the system produces electric energy, enter in megawatt hours the amount of renewable electricity output from each renewable energy system.  For small systems the amount of electricity output by the system will be the same as the amount consumed.  For large systems where the excess energy is sold, this amount should be greater than the amount of energy consumed. 
</t>
        </r>
      </text>
    </comment>
    <comment ref="Q9" authorId="1">
      <text>
        <r>
          <rPr>
            <sz val="8"/>
            <color indexed="81"/>
            <rFont val="Tahoma"/>
            <family val="2"/>
          </rPr>
          <t xml:space="preserve">If the system produces electric energy, enter in megawatt hours the amount of electricity consumed by the site from each renewable energy system.  For small systems the amount of electricity output by the system will be the same as the amount consumed. 
</t>
        </r>
      </text>
    </comment>
    <comment ref="R9" authorId="0">
      <text>
        <r>
          <rPr>
            <b/>
            <sz val="8"/>
            <color indexed="81"/>
            <rFont val="Tahoma"/>
            <family val="2"/>
          </rPr>
          <t xml:space="preserve">Calculation:
</t>
        </r>
        <r>
          <rPr>
            <sz val="8"/>
            <color indexed="81"/>
            <rFont val="Tahoma"/>
            <family val="2"/>
          </rPr>
          <t>1) Produced on-site
2) Used by site
3) RECs retained or SWAP</t>
        </r>
      </text>
    </comment>
    <comment ref="S9" authorId="0">
      <text>
        <r>
          <rPr>
            <b/>
            <sz val="8"/>
            <color indexed="81"/>
            <rFont val="Tahoma"/>
            <family val="2"/>
          </rPr>
          <t>Calculation:</t>
        </r>
        <r>
          <rPr>
            <sz val="8"/>
            <color indexed="81"/>
            <rFont val="Tahoma"/>
            <family val="2"/>
          </rPr>
          <t xml:space="preserve"> Carbon Dioxide, Nitrous Oxide, and Methane in Metric Tons of Carbon Dioxide Equivalent</t>
        </r>
      </text>
    </comment>
    <comment ref="T9" authorId="1">
      <text>
        <r>
          <rPr>
            <sz val="8"/>
            <color indexed="81"/>
            <rFont val="Tahoma"/>
            <family val="2"/>
          </rPr>
          <t>If the system produces non-electric energy, enter in millions of Btu the amount of renewable thermal energy output from each renewable energy system.  For small systems the amount of thermal energy output by the system will be the same as the amount consumed.  For large systems where the excess energy is sold, this amount should be greater than the amount of energy consumed.</t>
        </r>
      </text>
    </comment>
    <comment ref="U9" authorId="1">
      <text>
        <r>
          <rPr>
            <sz val="8"/>
            <color indexed="81"/>
            <rFont val="Tahoma"/>
            <family val="2"/>
          </rPr>
          <t>If the system produces non-electric energy, enter in millions of Btu the amount of thermal energy consumed from each renewable energy system.  For small systems the amount of thermal energy output by the system will be the same as the amount consumed.</t>
        </r>
      </text>
    </comment>
    <comment ref="V9" authorId="3">
      <text>
        <r>
          <rPr>
            <sz val="8"/>
            <color indexed="81"/>
            <rFont val="Tahoma"/>
            <family val="2"/>
          </rPr>
          <t xml:space="preserve">Enter the system’s implementation cost in whole dollars (not thousands or millions).  Implementation cost consists of such costs as energy surveys, feasibility studies, engineering design, and construction including labor and materials. </t>
        </r>
      </text>
    </comment>
    <comment ref="W9" authorId="1">
      <text>
        <r>
          <rPr>
            <sz val="8"/>
            <color indexed="81"/>
            <rFont val="Tahoma"/>
            <family val="2"/>
          </rPr>
          <t xml:space="preserve">If applicable, select a principal biomass fuel type from the drop-down list.  This is to determine the biogenic emission factor to be added to the Scope 1 or 2 emissions for biomass systems.  </t>
        </r>
      </text>
    </comment>
    <comment ref="X9" authorId="1">
      <text>
        <r>
          <rPr>
            <sz val="8"/>
            <color indexed="81"/>
            <rFont val="Tahoma"/>
            <family val="2"/>
          </rPr>
          <t>Provide the amount of principal biomass fuel used in millions of Btu.  Biomass use is multiplied by the emission factor for the fuel to derive emissions from its combustion.  For blended fuels like E-85 enter the type of non-biomass fuel used in the blend and the amount of Btus in Columns X and Y, respectively.</t>
        </r>
      </text>
    </comment>
    <comment ref="Y9" authorId="1">
      <text>
        <r>
          <rPr>
            <sz val="8"/>
            <color indexed="81"/>
            <rFont val="Tahoma"/>
            <family val="2"/>
          </rPr>
          <t>If applicable, select a secondary biomass fuel type from the drop-down list.  The secondary or blended fuel can come from fossil or renewable resources. The type of fuel determines the emission factors for the secondary fuel used in a blend or co-firing, for example the 15% gasoline in E-85.</t>
        </r>
      </text>
    </comment>
    <comment ref="Z9" authorId="2">
      <text>
        <r>
          <rPr>
            <sz val="8"/>
            <color indexed="81"/>
            <rFont val="Tahoma"/>
            <family val="2"/>
          </rPr>
          <t>Provide the amount of secondary/blend fuel used in millions of Btu.</t>
        </r>
      </text>
    </comment>
    <comment ref="AA9" authorId="2">
      <text>
        <r>
          <rPr>
            <sz val="8"/>
            <color indexed="81"/>
            <rFont val="Tahoma"/>
            <family val="2"/>
          </rPr>
          <t>Provide the total fuel cost for the principle and secondary/blend fuel used for the biomass system in whole dollars for this fiscal year.</t>
        </r>
      </text>
    </comment>
    <comment ref="AB9" authorId="0">
      <text>
        <r>
          <rPr>
            <sz val="8"/>
            <color indexed="81"/>
            <rFont val="Tahoma"/>
            <family val="2"/>
          </rPr>
          <t xml:space="preserve">Provide any additional pertinent information on the renewable system not captured in prior columns.
</t>
        </r>
      </text>
    </comment>
    <comment ref="AC9" authorId="1">
      <text>
        <r>
          <rPr>
            <sz val="8"/>
            <color indexed="81"/>
            <rFont val="Tahoma"/>
            <family val="2"/>
          </rPr>
          <t>This column contains SPO notes based on identified potential data errors.  Please review and update data, if requested.</t>
        </r>
      </text>
    </comment>
  </commentList>
</comments>
</file>

<file path=xl/comments5.xml><?xml version="1.0" encoding="utf-8"?>
<comments xmlns="http://schemas.openxmlformats.org/spreadsheetml/2006/main">
  <authors>
    <author>Soudeh Motamedi</author>
    <author>SMotamedi</author>
    <author>Administrator</author>
  </authors>
  <commentList>
    <comment ref="C9" authorId="0">
      <text>
        <r>
          <rPr>
            <sz val="8"/>
            <color indexed="81"/>
            <rFont val="Tahoma"/>
            <family val="2"/>
          </rPr>
          <t>No action required.  Informational only.</t>
        </r>
      </text>
    </comment>
    <comment ref="D9" authorId="0">
      <text>
        <r>
          <rPr>
            <sz val="8"/>
            <color indexed="81"/>
            <rFont val="Tahoma"/>
            <family val="2"/>
          </rPr>
          <t>No action required.  Informational only.</t>
        </r>
      </text>
    </comment>
    <comment ref="E9" authorId="0">
      <text>
        <r>
          <rPr>
            <sz val="8"/>
            <color indexed="81"/>
            <rFont val="Tahoma"/>
            <family val="2"/>
          </rPr>
          <t>No action required.  Informational only.</t>
        </r>
      </text>
    </comment>
    <comment ref="F9" authorId="1">
      <text>
        <r>
          <rPr>
            <sz val="8"/>
            <color indexed="81"/>
            <rFont val="Tahoma"/>
            <family val="2"/>
          </rPr>
          <t xml:space="preserve">Select from the drop-down list the type of renewable energy purchased.  Note, green energy is the actual energy including associated RECs.  If the RECs are not included in the purchase, then credit cannot be claimed for purchased renewable energy.  The “Renewable Energy Credit” option is intended to cover only unbundled REC purchases, with no associated electricity purchase.  </t>
        </r>
      </text>
    </comment>
    <comment ref="G9" authorId="1">
      <text>
        <r>
          <rPr>
            <sz val="8"/>
            <color indexed="81"/>
            <rFont val="Tahoma"/>
            <family val="2"/>
          </rPr>
          <t>Select a renewable energy system type from the drop-down list. If you select "Biomass" (i.e., biomass, MSW, etc...) also enter fuel information in columns Q through U.  The information will be used to account for emissions from biomass combustion.</t>
        </r>
      </text>
    </comment>
    <comment ref="H9" authorId="0">
      <text>
        <r>
          <rPr>
            <sz val="8"/>
            <color indexed="81"/>
            <rFont val="Tahoma"/>
            <family val="2"/>
          </rPr>
          <t xml:space="preserve">Provide the zip code where the system producing the energy is located. </t>
        </r>
      </text>
    </comment>
    <comment ref="I9" authorId="1">
      <text>
        <r>
          <rPr>
            <sz val="8"/>
            <color indexed="81"/>
            <rFont val="Tahoma"/>
            <family val="2"/>
          </rPr>
          <t>Provide the year when the source came into service, even if it was prior to January 1, 1999.  Information will be used to determine whether renewable energy meets the requirement that half of the renewable energy agencies use come from new resources placed in service after January 1, 1999.</t>
        </r>
      </text>
    </comment>
    <comment ref="J9" authorId="2">
      <text>
        <r>
          <rPr>
            <sz val="8"/>
            <color indexed="81"/>
            <rFont val="Tahoma"/>
            <family val="2"/>
          </rPr>
          <t>Provide the fiscal year for which the renewable energy was purchased.  This information is for completing DOE’s Annual Energy Report.</t>
        </r>
      </text>
    </comment>
    <comment ref="K9" authorId="1">
      <text>
        <r>
          <rPr>
            <sz val="8"/>
            <color indexed="81"/>
            <rFont val="Tahoma"/>
            <family val="2"/>
          </rPr>
          <t>Assign an end use category in regards to the energy intensity goal.  If the energy purchases if for an excluded facility, select "Excluded."  If the purchased energy if for a facility that is included in your energy intensity goal performance or you're not sure, select "Goal Subject."</t>
        </r>
      </text>
    </comment>
    <comment ref="L9" authorId="1">
      <text>
        <r>
          <rPr>
            <sz val="8"/>
            <color indexed="81"/>
            <rFont val="Tahoma"/>
            <family val="2"/>
          </rPr>
          <t xml:space="preserve">Select the siting and transmission of the system from the drop-down list. Note, electric renewable energy produced and consumed on Federal or Indian land qualifies for a bonus.
</t>
        </r>
      </text>
    </comment>
    <comment ref="M9" authorId="1">
      <text>
        <r>
          <rPr>
            <sz val="8"/>
            <color indexed="81"/>
            <rFont val="Tahoma"/>
            <family val="2"/>
          </rPr>
          <t xml:space="preserve">Enter in megawatt hours per year the amount of renewable electricity purchased by the site from each renewable energy type.  
</t>
        </r>
      </text>
    </comment>
    <comment ref="N9" authorId="0">
      <text>
        <r>
          <rPr>
            <b/>
            <sz val="8"/>
            <color indexed="81"/>
            <rFont val="Tahoma"/>
            <family val="2"/>
          </rPr>
          <t>Calculation:</t>
        </r>
        <r>
          <rPr>
            <sz val="8"/>
            <color indexed="81"/>
            <rFont val="Tahoma"/>
            <family val="2"/>
          </rPr>
          <t xml:space="preserve"> Carbon Dioxide, Nitrous Oxide, and Methane in Metric Tons of Carbon Dioxide Equivalent</t>
        </r>
      </text>
    </comment>
    <comment ref="O9" authorId="0">
      <text>
        <r>
          <rPr>
            <b/>
            <sz val="8"/>
            <color indexed="81"/>
            <rFont val="Tahoma"/>
            <family val="2"/>
          </rPr>
          <t xml:space="preserve">Calculation: </t>
        </r>
        <r>
          <rPr>
            <sz val="8"/>
            <color indexed="81"/>
            <rFont val="Tahoma"/>
            <family val="2"/>
          </rPr>
          <t>Carbon Dioxide, Nitrous Oxide, and Methane in Metric Tons of Carbon Dioxide Equivalent.</t>
        </r>
      </text>
    </comment>
    <comment ref="P9" authorId="0">
      <text>
        <r>
          <rPr>
            <b/>
            <sz val="8"/>
            <color indexed="81"/>
            <rFont val="Tahoma"/>
            <family val="2"/>
          </rPr>
          <t xml:space="preserve">Calculation: </t>
        </r>
        <r>
          <rPr>
            <sz val="8"/>
            <color indexed="81"/>
            <rFont val="Tahoma"/>
            <family val="2"/>
          </rPr>
          <t>Carbon Dioxide, Nitrous Oxide, and Methane in Metric Tons of Carbon Dioxide Equivalent.</t>
        </r>
      </text>
    </comment>
    <comment ref="Q9" authorId="0">
      <text>
        <r>
          <rPr>
            <b/>
            <sz val="8"/>
            <color indexed="81"/>
            <rFont val="Tahoma"/>
            <family val="2"/>
          </rPr>
          <t xml:space="preserve">Calculation: </t>
        </r>
        <r>
          <rPr>
            <sz val="8"/>
            <color indexed="81"/>
            <rFont val="Tahoma"/>
            <family val="2"/>
          </rPr>
          <t>Carbon Dioxide, Nitrous Oxide, and Methane in Metric Tons of Carbon Dioxide Equivalent.</t>
        </r>
      </text>
    </comment>
    <comment ref="R9" authorId="1">
      <text>
        <r>
          <rPr>
            <sz val="8"/>
            <color indexed="81"/>
            <rFont val="Tahoma"/>
            <family val="2"/>
          </rPr>
          <t xml:space="preserve">Enter in millions of Btu per year the amount of thermal energy purchased from each renewable energy type. </t>
        </r>
      </text>
    </comment>
    <comment ref="S9" authorId="2">
      <text>
        <r>
          <rPr>
            <sz val="8"/>
            <color indexed="81"/>
            <rFont val="Tahoma"/>
            <family val="2"/>
          </rPr>
          <t xml:space="preserve"> Provide the annual cost of the renewable energy or RECs purchased for each type of purchased renewable energy in whole dollars (not thousands or millions).  The cost of RECs should be for the renewable attributes only, while the cost of purchased renewable energy should be for both the attributes and energy. The reported cost should correspond with the amount of renewable energy used during the fiscal year, regardless of when the purchase occurred.  </t>
        </r>
      </text>
    </comment>
    <comment ref="U9" authorId="0">
      <text>
        <r>
          <rPr>
            <sz val="8"/>
            <color indexed="81"/>
            <rFont val="Tahoma"/>
            <family val="2"/>
          </rPr>
          <t xml:space="preserve">Provide any additional pertinent information on the renewable purchase not captured in prior columns.
</t>
        </r>
      </text>
    </comment>
    <comment ref="V9" authorId="1">
      <text>
        <r>
          <rPr>
            <sz val="8"/>
            <color indexed="81"/>
            <rFont val="Tahoma"/>
            <family val="2"/>
          </rPr>
          <t>This column contains SPO notes based on identified potential data errors.  Please review and update data, if requested.</t>
        </r>
      </text>
    </comment>
  </commentList>
</comments>
</file>

<file path=xl/comments6.xml><?xml version="1.0" encoding="utf-8"?>
<comments xmlns="http://schemas.openxmlformats.org/spreadsheetml/2006/main">
  <authors>
    <author>Soudeh Motamedi</author>
    <author>SMotamedi</author>
    <author xml:space="preserve"> </author>
  </authors>
  <commentList>
    <comment ref="A10" authorId="0">
      <text>
        <r>
          <rPr>
            <sz val="8"/>
            <color indexed="81"/>
            <rFont val="Tahoma"/>
            <family val="2"/>
          </rPr>
          <t>No action required.  Informational only.</t>
        </r>
      </text>
    </comment>
    <comment ref="B10" authorId="0">
      <text>
        <r>
          <rPr>
            <sz val="8"/>
            <color indexed="81"/>
            <rFont val="Tahoma"/>
            <family val="2"/>
          </rPr>
          <t>No action required.  Informational only.</t>
        </r>
      </text>
    </comment>
    <comment ref="C10" authorId="0">
      <text>
        <r>
          <rPr>
            <sz val="8"/>
            <color indexed="81"/>
            <rFont val="Tahoma"/>
            <family val="2"/>
          </rPr>
          <t>No action required.  Informational only.</t>
        </r>
      </text>
    </comment>
    <comment ref="D10" authorId="1">
      <text>
        <r>
          <rPr>
            <sz val="8"/>
            <color indexed="81"/>
            <rFont val="Tahoma"/>
            <family val="2"/>
          </rPr>
          <t xml:space="preserve">HQ assigned measure number.  For new measures, either leave the field blank or create a new number using the format of XXXX-0000-0000 where the first set of XXXX are landlord program acronym, 0000 is the site number, and 0000 is the next number in the series.  If splitting out a measure into ECMs by building level or type, keep the HQ assigned number and add an alphabet to the end for each such new row (e.g. a, b, c).  Please don't merge ECMs into one row, instead bundle using the same HQ number with different alphabets at the end.
</t>
        </r>
      </text>
    </comment>
    <comment ref="E10" authorId="0">
      <text>
        <r>
          <rPr>
            <sz val="8"/>
            <color indexed="81"/>
            <rFont val="Tahoma"/>
            <family val="2"/>
          </rPr>
          <t xml:space="preserve"> From the drop-down list, select reporting year or "Not Covered."   No action required for historical years.</t>
        </r>
      </text>
    </comment>
    <comment ref="F10" authorId="1">
      <text>
        <r>
          <rPr>
            <sz val="8"/>
            <color indexed="81"/>
            <rFont val="Tahoma"/>
            <family val="2"/>
          </rPr>
          <t xml:space="preserve">If the measure was included in an official DOE budget request, such as the IFI Crosscut, then provide the project/measure # by which this measure was identified in the budget request. If not, then enter "No" or leave blank.
</t>
        </r>
      </text>
    </comment>
    <comment ref="G10" authorId="1">
      <text>
        <r>
          <rPr>
            <sz val="8"/>
            <color indexed="81"/>
            <rFont val="Tahoma"/>
            <family val="2"/>
          </rPr>
          <t xml:space="preserve">If applicable, provide a project number for each measure.  For ease of reference, sites are advised to assign the same project number as the one used for the site’s own tracking system.  Moreover, this column can be used to identify bundled projects.  Project bundling is recommended for small measures which alone are not financially attractive. 
</t>
        </r>
      </text>
    </comment>
    <comment ref="H10" authorId="1">
      <text>
        <r>
          <rPr>
            <sz val="8"/>
            <color indexed="81"/>
            <rFont val="Tahoma"/>
            <family val="2"/>
          </rPr>
          <t xml:space="preserve">This column must be updated.  The information is used for identifying which ECMs must be uploaded into EISA Sect 432's compliance tracking system (CTS) and performance projections.
Select the most appropriate status for each measure from the drop-down list.  Select “Cancelled” for measures which the site is not moving forward with and provide a short reason in the “Additional Information” column; </t>
        </r>
        <r>
          <rPr>
            <b/>
            <u/>
            <sz val="8"/>
            <color indexed="81"/>
            <rFont val="Tahoma"/>
            <family val="2"/>
          </rPr>
          <t>do not delete</t>
        </r>
        <r>
          <rPr>
            <sz val="8"/>
            <color indexed="81"/>
            <rFont val="Tahoma"/>
            <family val="2"/>
          </rPr>
          <t xml:space="preserve"> the measure row.  This is a running list of measures; therefore, over time as projects are implemented and become operational their status should be updated and changed to “Operational.”  Measures with a status of “Identified” or “Verified” will be considered currently unfunded, while measures with a status of “Awarded/Approved” or “Operational” will be considered as funded.  Funded is defined for this purpose as having funding readily available to begin implementation of the measure.
- Identified: potential conservation measure(s) identified through an audit, evaluation, or by site energy manager(s) for which estimates are very rough and a formal proposal for the implementation of the measure has not been put forward.
- Verified: the identified conservation measure’s sustainability metrics and costs have been checked for accuracy and confirmed.
- Awarded/Approved: contract awarded/funding approved and/or construction has begun.
- Operational: construction complete and system is operating.
- Cancelled: project terminated or dropped.</t>
        </r>
      </text>
    </comment>
    <comment ref="I10" authorId="1">
      <text>
        <r>
          <rPr>
            <sz val="8"/>
            <color indexed="81"/>
            <rFont val="Tahoma"/>
            <family val="2"/>
          </rPr>
          <t>Select a description that best describes the conservation measure(s) type from the drop-down list, whose choices are provided below.  If the measure type is not listed, select “Other” and ensure a measure description is provided in the adjacent column.</t>
        </r>
      </text>
    </comment>
    <comment ref="J10" authorId="1">
      <text>
        <r>
          <rPr>
            <sz val="8"/>
            <color indexed="81"/>
            <rFont val="Tahoma"/>
            <family val="2"/>
          </rPr>
          <t>Provide a short description of the conservation measure.  The description should include details not captured by the project “type.”</t>
        </r>
      </text>
    </comment>
    <comment ref="K10" authorId="2">
      <text>
        <r>
          <rPr>
            <sz val="8"/>
            <color indexed="81"/>
            <rFont val="Tahoma"/>
            <family val="2"/>
          </rPr>
          <t>Provide the zip code for the location where the measure will be implemented.</t>
        </r>
      </text>
    </comment>
    <comment ref="L10" authorId="1">
      <text>
        <r>
          <rPr>
            <sz val="8"/>
            <color indexed="81"/>
            <rFont val="Tahoma"/>
            <family val="2"/>
          </rPr>
          <t>Indicate if the ECM is being implemented across multiple facilities or a single facility.</t>
        </r>
      </text>
    </comment>
    <comment ref="M10" authorId="1">
      <text>
        <r>
          <rPr>
            <sz val="8"/>
            <color indexed="81"/>
            <rFont val="Tahoma"/>
            <family val="2"/>
          </rPr>
          <t>If this measure reduces the site’s deferred maintenance, select “Yes” from the drop-down list.  Otherwise, select “No.”
Note: This is useful in prioritization of projects that not only meet goal requirement but also help reduce deferred maintenance.  Also, this will identify instances that sites are going beyond traditional maintenance for meeting requirements.</t>
        </r>
      </text>
    </comment>
    <comment ref="N10" authorId="1">
      <text>
        <r>
          <rPr>
            <sz val="8"/>
            <color indexed="81"/>
            <rFont val="Tahoma"/>
            <family val="2"/>
          </rPr>
          <t>Is this effort/ measure beyond typical maintenance and improvement to meet a goal? If so, select “Yes” from the drop-down list.  Otherwise, select “No.”</t>
        </r>
      </text>
    </comment>
    <comment ref="O10" authorId="1">
      <text>
        <r>
          <rPr>
            <sz val="8"/>
            <color indexed="81"/>
            <rFont val="Tahoma"/>
            <family val="2"/>
          </rPr>
          <t>Select an appropriate funding source from the drop-down list.  If a source has not yet been identified, select “Unknown.”  This applies both to projects that are currently funded and to those projects where money is not yet readily available, but funding is being pursued.</t>
        </r>
      </text>
    </comment>
    <comment ref="P10" authorId="0">
      <text>
        <r>
          <rPr>
            <sz val="8"/>
            <color indexed="81"/>
            <rFont val="Tahoma"/>
            <family val="2"/>
          </rPr>
          <t xml:space="preserve">Provide the anticipated or actual starting year for the proposed conservation measure(s).  </t>
        </r>
      </text>
    </comment>
    <comment ref="Q10" authorId="1">
      <text>
        <r>
          <rPr>
            <sz val="8"/>
            <color indexed="81"/>
            <rFont val="Tahoma"/>
            <family val="2"/>
          </rPr>
          <t>Provide the anticipated or actual completion (operational) year for the proposed conservation measure(s).  If a measure listed last year was completed this year and is currently in operation, enter the year of completion and ensure that the status of the project is listed as “Operational.”</t>
        </r>
      </text>
    </comment>
    <comment ref="R10" authorId="1">
      <text>
        <r>
          <rPr>
            <sz val="8"/>
            <color indexed="81"/>
            <rFont val="Tahoma"/>
            <family val="2"/>
          </rPr>
          <t>Provide the expected service life of the measure.  This information is needed for the NPV analysis.</t>
        </r>
      </text>
    </comment>
    <comment ref="S10" authorId="1">
      <text>
        <r>
          <rPr>
            <sz val="8"/>
            <color indexed="81"/>
            <rFont val="Tahoma"/>
            <family val="2"/>
          </rPr>
          <t>Enter in whole dollars (not thousands or millions) the estimated cost for implementing the conservation measure(s).  Implementation cost consists of such costs as energy surveys, feasibility studies, engineering design, and construction including labor and materials. The implementation cost should not include the cost of financing the projects over time if using an energy savings performance contract or utility energy service contract.</t>
        </r>
      </text>
    </comment>
    <comment ref="T10" authorId="0">
      <text>
        <r>
          <rPr>
            <sz val="8"/>
            <color indexed="81"/>
            <rFont val="Tahoma"/>
            <family val="2"/>
          </rPr>
          <t xml:space="preserve">EISA Section 432 requires follow up on implemented measures for measurement and verification (M&amp;V) of performance. DOE encourages M&amp;V of implemented measure and projects.  However, it is understood that it may not be cost-effective to perform continuous M&amp;V on all measures.  As such, sites should update this column to identify projects where continuous M&amp;V is cost-effective and will be performed as part of their EISA evaluations.
</t>
        </r>
        <r>
          <rPr>
            <b/>
            <sz val="8"/>
            <color indexed="81"/>
            <rFont val="Tahoma"/>
            <family val="2"/>
          </rPr>
          <t xml:space="preserve">Note: </t>
        </r>
        <r>
          <rPr>
            <sz val="8"/>
            <color indexed="81"/>
            <rFont val="Tahoma"/>
            <family val="2"/>
          </rPr>
          <t xml:space="preserve">All ESPC funded projects have to have M&amp;V.  Sites are greatly encouraged to follow up on all other large and/or alternatively financed projects. </t>
        </r>
      </text>
    </comment>
    <comment ref="U10" authorId="1">
      <text>
        <r>
          <rPr>
            <sz val="8"/>
            <color indexed="81"/>
            <rFont val="Tahoma"/>
            <family val="2"/>
          </rPr>
          <t xml:space="preserve">As part of EISA Section 432's follow-up process, savings need to be measured and verified.  Please provide type of M&amp;V (see guidance at http://www1.eere.energy.gov/femp/pdfs/mv_guidelines.pdf), date M&amp;V was completed and ensure savings information has been updated. </t>
        </r>
      </text>
    </comment>
    <comment ref="X10" authorId="0">
      <text>
        <r>
          <rPr>
            <sz val="8"/>
            <color indexed="81"/>
            <rFont val="Tahoma"/>
            <family val="2"/>
          </rPr>
          <t>To reduce the size of the measures tab, this column was added and the renewable energy fuel switching columns removed.  
From the drop-down list select if this is a measure that saves energy or is a renewable system that switches fuel consumption.  Then provide the type of fuel saved or avoided in columns X to AE.</t>
        </r>
      </text>
    </comment>
    <comment ref="Y10" authorId="1">
      <text>
        <r>
          <rPr>
            <sz val="8"/>
            <color indexed="81"/>
            <rFont val="Tahoma"/>
            <family val="2"/>
          </rPr>
          <t>For measures that improve energy efficiency or switching fuel use, provide estimated energy saved for each energy type (electricity - MWh, fuel oil - 10^3 Gal, natural gas - 10^3 Cf, LPG/propane - 10^3 Gal, coal - short tons, steam - 10^9 btu, other - 10^9 btu), as applicable.  If there are no savings associated with the measure enter "0."  If estimated savings are unknown at this time enter "TBD."    If there "other" savings, provide information on what "other" is.</t>
        </r>
      </text>
    </comment>
    <comment ref="AG10" authorId="1">
      <text>
        <r>
          <rPr>
            <sz val="8"/>
            <color indexed="81"/>
            <rFont val="Tahoma"/>
            <family val="2"/>
          </rPr>
          <t xml:space="preserve">Enter in thousands of gallons the estimated annual potable water savings expected from the water conservation measure(s).  If there are no savings associated with the measure enter "0."  If estimated savings are unknown at this time enter "TBD."   </t>
        </r>
      </text>
    </comment>
    <comment ref="AH10" authorId="1">
      <text>
        <r>
          <rPr>
            <sz val="8"/>
            <color indexed="81"/>
            <rFont val="Tahoma"/>
            <family val="2"/>
          </rPr>
          <t xml:space="preserve">Enter in thousands of gallons the estimated annual Industrial, Landscaping, and Agricultural (ILA) </t>
        </r>
        <r>
          <rPr>
            <b/>
            <u/>
            <sz val="8"/>
            <color indexed="81"/>
            <rFont val="Tahoma"/>
            <family val="2"/>
          </rPr>
          <t>non-potable freshwater</t>
        </r>
        <r>
          <rPr>
            <sz val="8"/>
            <color indexed="81"/>
            <rFont val="Tahoma"/>
            <family val="2"/>
          </rPr>
          <t xml:space="preserve"> savings expected from the water conservation measure(s). If there are no savings associated with the measure enter "0."  If estimated savings are unknown at this time enter "TBD."</t>
        </r>
      </text>
    </comment>
    <comment ref="AI10" authorId="1">
      <text>
        <r>
          <rPr>
            <sz val="8"/>
            <color indexed="81"/>
            <rFont val="Tahoma"/>
            <family val="2"/>
          </rPr>
          <t>Enter in megawatt-hours the estimated annual renewable electric output expected from the renewable energy system(s).</t>
        </r>
      </text>
    </comment>
    <comment ref="AJ10" authorId="1">
      <text>
        <r>
          <rPr>
            <sz val="8"/>
            <color indexed="81"/>
            <rFont val="Tahoma"/>
            <family val="2"/>
          </rPr>
          <t>Enter in billions of BTU the estimated annual renewable thermal output expected from the renewable energy system(s).</t>
        </r>
      </text>
    </comment>
    <comment ref="AK10" authorId="1">
      <text>
        <r>
          <rPr>
            <sz val="8"/>
            <color indexed="81"/>
            <rFont val="Tahoma"/>
            <family val="2"/>
          </rPr>
          <t xml:space="preserve">Enter in whole dollars (not thousands or millions) the estimated annual energy cost savings expected from the energy conservation measure(s). If there are no savings associated with the measure enter "0."  If estimated savings are unknown at this time enter "TBD."   </t>
        </r>
      </text>
    </comment>
    <comment ref="AL10" authorId="1">
      <text>
        <r>
          <rPr>
            <sz val="8"/>
            <color indexed="81"/>
            <rFont val="Tahoma"/>
            <family val="2"/>
          </rPr>
          <t>Enter in whole dollars (not thousands or millions) the estimated annual water cost savings expected from the water conservation measure(s).  If there are no savings associated with the measure enter "0."  If estimated savings are unknown at this time enter "TBD."</t>
        </r>
      </text>
    </comment>
    <comment ref="AM10" authorId="1">
      <text>
        <r>
          <rPr>
            <sz val="8"/>
            <color indexed="81"/>
            <rFont val="Tahoma"/>
            <family val="2"/>
          </rPr>
          <t>If applicable, provide cost savings resulting from the renewable energy measure in whole dollars (not thousands or millions).</t>
        </r>
      </text>
    </comment>
    <comment ref="AN10" authorId="1">
      <text>
        <r>
          <rPr>
            <sz val="8"/>
            <color indexed="81"/>
            <rFont val="Tahoma"/>
            <family val="2"/>
          </rPr>
          <t>Enter in whole dollars (not thousands or millions) the estimated annual other ancillary cost savings expected from each identified efficiency measures.  These may include savings due to reduced maintenance, operational costs, repairs, etc.  If there are no savings associated with the measure enter "0."  If estimated savings are unknown at this time enter "TBD."</t>
        </r>
      </text>
    </comment>
    <comment ref="AO10" authorId="1">
      <text>
        <r>
          <rPr>
            <sz val="8"/>
            <color indexed="81"/>
            <rFont val="Tahoma"/>
            <family val="2"/>
          </rPr>
          <t>Prioritize measures per site mission, need, preference, etc.</t>
        </r>
      </text>
    </comment>
    <comment ref="AP10" authorId="1">
      <text>
        <r>
          <rPr>
            <sz val="8"/>
            <color indexed="81"/>
            <rFont val="Tahoma"/>
            <family val="2"/>
          </rPr>
          <t>Provide any additional pertinent information on the measure(s) not captured in prior columns.</t>
        </r>
      </text>
    </comment>
    <comment ref="AQ10" authorId="1">
      <text>
        <r>
          <rPr>
            <sz val="8"/>
            <color indexed="81"/>
            <rFont val="Tahoma"/>
            <family val="2"/>
          </rPr>
          <t>Provide any additional pertinent information on the measure(s) not captured in prior columns.</t>
        </r>
      </text>
    </comment>
    <comment ref="AR10" authorId="1">
      <text>
        <r>
          <rPr>
            <sz val="8"/>
            <color indexed="81"/>
            <rFont val="Tahoma"/>
            <family val="2"/>
          </rPr>
          <t xml:space="preserve">This column contains SPO notes based on identified potential data errors.  Please review and update data, if requested. </t>
        </r>
      </text>
    </comment>
  </commentList>
</comments>
</file>

<file path=xl/comments7.xml><?xml version="1.0" encoding="utf-8"?>
<comments xmlns="http://schemas.openxmlformats.org/spreadsheetml/2006/main">
  <authors>
    <author>Soudeh Motamedi</author>
    <author>SMotamedi</author>
  </authors>
  <commentList>
    <comment ref="A9" authorId="0">
      <text>
        <r>
          <rPr>
            <sz val="8"/>
            <color indexed="81"/>
            <rFont val="Tahoma"/>
            <family val="2"/>
          </rPr>
          <t>No action required.  Informational only.</t>
        </r>
      </text>
    </comment>
    <comment ref="B9" authorId="0">
      <text>
        <r>
          <rPr>
            <sz val="8"/>
            <color indexed="81"/>
            <rFont val="Tahoma"/>
            <family val="2"/>
          </rPr>
          <t>No action required.  Informational only.</t>
        </r>
      </text>
    </comment>
    <comment ref="C9" authorId="0">
      <text>
        <r>
          <rPr>
            <sz val="8"/>
            <color indexed="81"/>
            <rFont val="Tahoma"/>
            <family val="2"/>
          </rPr>
          <t>No action required.  Informational only.</t>
        </r>
      </text>
    </comment>
    <comment ref="D9" authorId="1">
      <text>
        <r>
          <rPr>
            <sz val="8"/>
            <color indexed="81"/>
            <rFont val="Tahoma"/>
            <family val="2"/>
          </rPr>
          <t>Sites may optionally fill in this field with any internal tracking numbers.</t>
        </r>
      </text>
    </comment>
    <comment ref="E9" authorId="1">
      <text>
        <r>
          <rPr>
            <sz val="8"/>
            <color indexed="81"/>
            <rFont val="Tahoma"/>
            <family val="2"/>
          </rPr>
          <t xml:space="preserve"> Enter the name of the new construction building.
</t>
        </r>
      </text>
    </comment>
    <comment ref="F9" authorId="0">
      <text>
        <r>
          <rPr>
            <sz val="8"/>
            <color indexed="81"/>
            <rFont val="Tahoma"/>
            <family val="2"/>
          </rPr>
          <t xml:space="preserve">Provide the zip code where the building or project will be located at.  </t>
        </r>
      </text>
    </comment>
    <comment ref="G9" authorId="1">
      <text>
        <r>
          <rPr>
            <sz val="8"/>
            <color indexed="81"/>
            <rFont val="Tahoma"/>
            <family val="2"/>
          </rPr>
          <t>Enter the anticipated or actual month and year when the project was approved for CD-2.</t>
        </r>
      </text>
    </comment>
    <comment ref="H9" authorId="1">
      <text>
        <r>
          <rPr>
            <sz val="8"/>
            <color indexed="81"/>
            <rFont val="Tahoma"/>
            <family val="2"/>
          </rPr>
          <t xml:space="preserve">Enter the project’s current CD status.
</t>
        </r>
      </text>
    </comment>
    <comment ref="J9" authorId="1">
      <text>
        <r>
          <rPr>
            <sz val="8"/>
            <color indexed="81"/>
            <rFont val="Tahoma"/>
            <family val="2"/>
          </rPr>
          <t xml:space="preserve">Enter the project’s anticipated or actual cost in millions of dollars.  </t>
        </r>
      </text>
    </comment>
    <comment ref="K9" authorId="1">
      <text>
        <r>
          <rPr>
            <sz val="8"/>
            <color indexed="81"/>
            <rFont val="Tahoma"/>
            <family val="2"/>
          </rPr>
          <t xml:space="preserve">Enter the project’s number of buildings and a brief description on the type of facility.
</t>
        </r>
      </text>
    </comment>
    <comment ref="L9" authorId="1">
      <text>
        <r>
          <rPr>
            <sz val="8"/>
            <color indexed="81"/>
            <rFont val="Tahoma"/>
            <family val="2"/>
          </rPr>
          <t>From the drop-down list select the most appropriate status description for this facility.</t>
        </r>
      </text>
    </comment>
    <comment ref="M9" authorId="1">
      <text>
        <r>
          <rPr>
            <sz val="8"/>
            <color indexed="81"/>
            <rFont val="Tahoma"/>
            <family val="2"/>
          </rPr>
          <t>Enter the project’s expected annual electricity use in terms of kilowatt-hours per year.  If not known, enter "TBD."  If no consumption, enter "0."</t>
        </r>
      </text>
    </comment>
    <comment ref="N9" authorId="1">
      <text>
        <r>
          <rPr>
            <sz val="8"/>
            <color indexed="81"/>
            <rFont val="Tahoma"/>
            <family val="2"/>
          </rPr>
          <t xml:space="preserve"> Enter the project’s expected annual natural gas use in terms of thousands of cubic feet per year.  If not known, enter "TBD."  If no consumption, enter "0."</t>
        </r>
      </text>
    </comment>
    <comment ref="O9" authorId="1">
      <text>
        <r>
          <rPr>
            <sz val="8"/>
            <color indexed="81"/>
            <rFont val="Tahoma"/>
            <family val="2"/>
          </rPr>
          <t xml:space="preserve">Enter the project’s expected annual potable water usage in terms of thousands of gallons per year. If not known, enter "TBD."  If no consumption, enter "0."
</t>
        </r>
      </text>
    </comment>
    <comment ref="P9" authorId="1">
      <text>
        <r>
          <rPr>
            <sz val="8"/>
            <color indexed="81"/>
            <rFont val="Tahoma"/>
            <family val="2"/>
          </rPr>
          <t>Enter the project’s expected annual non-potable freshwater water usage in terms of thousands of gallons per year. If not known, enter "TBD."  If no consumption, enter "0."</t>
        </r>
      </text>
    </comment>
    <comment ref="Q9" authorId="1">
      <text>
        <r>
          <rPr>
            <sz val="8"/>
            <color indexed="81"/>
            <rFont val="Tahoma"/>
            <family val="2"/>
          </rPr>
          <t>Select "Yes" from the drop-down list, if the facility will be excluded from the energy intensity goal.  Otherwise, select "No."</t>
        </r>
      </text>
    </comment>
    <comment ref="R9" authorId="1">
      <text>
        <r>
          <rPr>
            <sz val="8"/>
            <color indexed="81"/>
            <rFont val="Tahoma"/>
            <family val="2"/>
          </rPr>
          <t>Enter the expected occupancy year of the new construction project or expected removal year of the asset.</t>
        </r>
      </text>
    </comment>
    <comment ref="S9" authorId="1">
      <text>
        <r>
          <rPr>
            <sz val="8"/>
            <color indexed="81"/>
            <rFont val="Tahoma"/>
            <family val="2"/>
          </rPr>
          <t>Enter the project’s expected total square footage in whole numbers (not thousands).</t>
        </r>
      </text>
    </comment>
    <comment ref="T9" authorId="1">
      <text>
        <r>
          <rPr>
            <sz val="8"/>
            <color indexed="81"/>
            <rFont val="Tahoma"/>
            <family val="2"/>
          </rPr>
          <t xml:space="preserve">For compliance with Section 438 of EISA, the new construction — to the maximum extent technically feasible — must have storm water controls as described in EPA’s guidance document, Technical Guidance on Implementing the Stormwater Runoff Requirements for Federal Projects under Section 438 of the Energy Independence and Security Act.
</t>
        </r>
      </text>
    </comment>
    <comment ref="U9" authorId="1">
      <text>
        <r>
          <rPr>
            <sz val="8"/>
            <color indexed="81"/>
            <rFont val="Tahoma"/>
            <family val="2"/>
          </rPr>
          <t xml:space="preserve">Select an equivalent Guiding Principles compliance level from the drop-down list. 
</t>
        </r>
      </text>
    </comment>
    <comment ref="V9" authorId="1">
      <text>
        <r>
          <rPr>
            <sz val="8"/>
            <color indexed="81"/>
            <rFont val="Tahoma"/>
            <family val="2"/>
          </rPr>
          <t>Enter the anticipated percent below ASHRAE Std 90.1.</t>
        </r>
      </text>
    </comment>
    <comment ref="W9" authorId="1">
      <text>
        <r>
          <rPr>
            <sz val="8"/>
            <color indexed="81"/>
            <rFont val="Tahoma"/>
            <family val="2"/>
          </rPr>
          <t>Select either “Yes” or “No.”</t>
        </r>
      </text>
    </comment>
    <comment ref="X9" authorId="1">
      <text>
        <r>
          <rPr>
            <sz val="8"/>
            <color indexed="81"/>
            <rFont val="Tahoma"/>
            <family val="2"/>
          </rPr>
          <t xml:space="preserve"> For new building construction projects that were completed only:  enter the percent below ASHRAE Std 90.1 that was actually realized.
</t>
        </r>
      </text>
    </comment>
    <comment ref="Y9" authorId="1">
      <text>
        <r>
          <rPr>
            <sz val="8"/>
            <color indexed="81"/>
            <rFont val="Tahoma"/>
            <family val="2"/>
          </rPr>
          <t>Provide any additional pertinent information on inventory changes not captured in prior columns.</t>
        </r>
      </text>
    </comment>
    <comment ref="Z9" authorId="1">
      <text>
        <r>
          <rPr>
            <sz val="8"/>
            <color indexed="81"/>
            <rFont val="Tahoma"/>
            <family val="2"/>
          </rPr>
          <t xml:space="preserve">This column contains SPO notes based on identified potential data errors.  Please review and update data, if requested. </t>
        </r>
      </text>
    </comment>
  </commentList>
</comments>
</file>

<file path=xl/comments8.xml><?xml version="1.0" encoding="utf-8"?>
<comments xmlns="http://schemas.openxmlformats.org/spreadsheetml/2006/main">
  <authors>
    <author>ctremper</author>
  </authors>
  <commentList>
    <comment ref="D8" authorId="0">
      <text>
        <r>
          <rPr>
            <sz val="8"/>
            <color indexed="81"/>
            <rFont val="Tahoma"/>
            <family val="2"/>
          </rPr>
          <t>(Generally kWh of Grid Electricity Displaced Times 8,438 Btu/kWh)</t>
        </r>
      </text>
    </comment>
    <comment ref="D16" authorId="0">
      <text>
        <r>
          <rPr>
            <sz val="8"/>
            <color indexed="81"/>
            <rFont val="Tahoma"/>
            <family val="2"/>
          </rPr>
          <t>(Generally kWh of Grid Electricity Displaced Times 8,438 Btu/kWh)</t>
        </r>
      </text>
    </comment>
  </commentList>
</comments>
</file>

<file path=xl/comments9.xml><?xml version="1.0" encoding="utf-8"?>
<comments xmlns="http://schemas.openxmlformats.org/spreadsheetml/2006/main">
  <authors>
    <author>Soudeh Motamedi</author>
    <author>SMotamedi</author>
    <author>bplatko</author>
    <author>JVandervort</author>
  </authors>
  <commentList>
    <comment ref="A9" authorId="0">
      <text>
        <r>
          <rPr>
            <sz val="8"/>
            <color indexed="81"/>
            <rFont val="Tahoma"/>
            <family val="2"/>
          </rPr>
          <t>No action required.  Informational only.</t>
        </r>
      </text>
    </comment>
    <comment ref="B9" authorId="0">
      <text>
        <r>
          <rPr>
            <sz val="8"/>
            <color indexed="81"/>
            <rFont val="Tahoma"/>
            <family val="2"/>
          </rPr>
          <t>No action required.  Informational only.</t>
        </r>
      </text>
    </comment>
    <comment ref="C9" authorId="0">
      <text>
        <r>
          <rPr>
            <sz val="8"/>
            <color indexed="81"/>
            <rFont val="Tahoma"/>
            <family val="2"/>
          </rPr>
          <t>No action required.  Informational only.</t>
        </r>
      </text>
    </comment>
    <comment ref="F9" authorId="1">
      <text>
        <r>
          <rPr>
            <sz val="8"/>
            <color indexed="81"/>
            <rFont val="Tahoma"/>
            <family val="2"/>
          </rPr>
          <t xml:space="preserve">List the primary function of the data center:
HPC
General
Server/Telco Room
</t>
        </r>
      </text>
    </comment>
    <comment ref="I9" authorId="2">
      <text>
        <r>
          <rPr>
            <sz val="8"/>
            <color indexed="81"/>
            <rFont val="Tahoma"/>
            <family val="2"/>
          </rPr>
          <t xml:space="preserve">If data center is targeted for closure, select the appropriate scheduled closure period from the drop-down list. If already closed, indicate timeframe when closure occurred.  If not targeted for closure leave blank.  If quarter unknown use 4Q.
</t>
        </r>
      </text>
    </comment>
    <comment ref="J9" authorId="3">
      <text>
        <r>
          <rPr>
            <sz val="8"/>
            <color indexed="81"/>
            <rFont val="Tahoma"/>
            <family val="2"/>
          </rPr>
          <t>If the data center is targeted for closure, select the appropriate closure phase from the drop-down list.  If there are several phases being worked in parallel, Select only the highest Closure phase that has been completed</t>
        </r>
      </text>
    </comment>
    <comment ref="Q9" authorId="3">
      <text>
        <r>
          <rPr>
            <sz val="8"/>
            <color indexed="81"/>
            <rFont val="Tahoma"/>
            <family val="2"/>
          </rPr>
          <t>Provide the gross floor area for racks.  This is what is commonly referred to as white space or raised floor space.  Please indicate the total square feet in whole numbers (not thousands) available for IT equipment.  Do not include office space, equipment rooms or storage areas.</t>
        </r>
      </text>
    </comment>
    <comment ref="R9" authorId="3">
      <text>
        <r>
          <rPr>
            <sz val="8"/>
            <color indexed="81"/>
            <rFont val="Tahoma"/>
            <family val="2"/>
          </rPr>
          <t>Please indicate the cost per square feet per year paid for the facility.  Be sure to indicate if power is included in the cost in the adjacent column.</t>
        </r>
        <r>
          <rPr>
            <b/>
            <sz val="8"/>
            <color indexed="81"/>
            <rFont val="Tahoma"/>
            <family val="2"/>
          </rPr>
          <t xml:space="preserve">
</t>
        </r>
      </text>
    </comment>
    <comment ref="S9" authorId="2">
      <text>
        <r>
          <rPr>
            <sz val="8"/>
            <color indexed="81"/>
            <rFont val="Tahoma"/>
            <family val="2"/>
          </rPr>
          <t>Please indicate if electricity is included in the lease or facility cost provided in the previous column by selecting "Yes" or "No" from the drop-down list.</t>
        </r>
      </text>
    </comment>
    <comment ref="T9" authorId="2">
      <text>
        <r>
          <rPr>
            <sz val="8"/>
            <color indexed="81"/>
            <rFont val="Tahoma"/>
            <family val="2"/>
          </rPr>
          <t xml:space="preserve">Select the appropriate ownership type from the drop-down list: 
1 = Agency Owned
2 = GSA Owned
3 = Lease and retrofit
4 = Turnkey lease
5 = Collocation
6 = Outsourcing to contractor
7 = Outsourcing to other agency
8 = Using Cloud Provider
</t>
        </r>
      </text>
    </comment>
    <comment ref="U9" authorId="2">
      <text>
        <r>
          <rPr>
            <sz val="8"/>
            <color indexed="81"/>
            <rFont val="Tahoma"/>
            <family val="2"/>
          </rPr>
          <t xml:space="preserve">Select the appropriate data center tier/type from the drop-down list:
1 = Tier I
2 = Tier II
3 = Tier III
4 = Tier IV
5 = Server Room / Closet
6 = Lab
7 = Unknown
8 = Cloud Provider
</t>
        </r>
      </text>
    </comment>
    <comment ref="V9" authorId="2">
      <text>
        <r>
          <rPr>
            <sz val="8"/>
            <color indexed="81"/>
            <rFont val="Tahoma"/>
            <family val="2"/>
          </rPr>
          <t xml:space="preserve">Please indicate if the facility has metering capability by selecting "Yes" or "No" from the drop-down list.
</t>
        </r>
      </text>
    </comment>
    <comment ref="W9" authorId="3">
      <text>
        <r>
          <rPr>
            <sz val="8"/>
            <color indexed="81"/>
            <rFont val="Tahoma"/>
            <family val="2"/>
          </rPr>
          <t xml:space="preserve">Provide the data center's total power capacity in kilowatt-hours.  For larger data centers, this can often be measured at the main switchboard or load center.  If unknown, use the following to convert the total Amps of the input breakers and voltage to KW's:
http://rapidtables.com/calc/electric/Amp_to_kW_Calculator.htm
</t>
        </r>
      </text>
    </comment>
    <comment ref="X9" authorId="3">
      <text>
        <r>
          <rPr>
            <sz val="8"/>
            <color indexed="81"/>
            <rFont val="Tahoma"/>
            <family val="2"/>
          </rPr>
          <t>Provide the average electricity consumed by the data center per hour.  This includes power consumed by the white space and auxiliary equipment (Cooling / Power Distribution / Lighting, etc.).  If unknown, use the Total Data Center (Facility) Power capacity number.</t>
        </r>
      </text>
    </comment>
    <comment ref="Y9" authorId="3">
      <text>
        <r>
          <rPr>
            <sz val="8"/>
            <color indexed="81"/>
            <rFont val="Tahoma"/>
            <family val="2"/>
          </rPr>
          <t>Provide the total power available to the white / raised floor space.  This can often equal to the UPS and / or Generator Set rating.  If not available, use the sum of the total breaker amp ratings and multiply by the input voltage.  (amps x volts = watts)</t>
        </r>
      </text>
    </comment>
    <comment ref="Z9" authorId="3">
      <text>
        <r>
          <rPr>
            <sz val="8"/>
            <color indexed="81"/>
            <rFont val="Tahoma"/>
            <family val="2"/>
          </rPr>
          <t>Provide the average electricity consumed by the IT equipment per hour.  IT power usage can often be measured at the UPS power meter. If unknown, use the following estimates:
Volume servers - 230 Watts per server
Mid-range servers - 625 Watts per server
High-end servers - 8,000 Watts per server
Volume servers typically cost less than 25K per system
Mid-range servers typically cost less than 500K per system
High-end servers typically cost more than 500K per system</t>
        </r>
      </text>
    </comment>
    <comment ref="AA9" authorId="1">
      <text>
        <r>
          <rPr>
            <sz val="8"/>
            <color indexed="81"/>
            <rFont val="Tahoma"/>
            <family val="2"/>
          </rPr>
          <t>If available, please provide the cost per kWh.</t>
        </r>
      </text>
    </comment>
    <comment ref="AB9" authorId="2">
      <text>
        <r>
          <rPr>
            <b/>
            <sz val="8"/>
            <color indexed="81"/>
            <rFont val="Tahoma"/>
            <family val="2"/>
          </rPr>
          <t>Calculation:</t>
        </r>
        <r>
          <rPr>
            <sz val="8"/>
            <color indexed="81"/>
            <rFont val="Tahoma"/>
            <family val="2"/>
          </rPr>
          <t xml:space="preserve"> This field is provided as a means to quickly validate the data entered.  Values for commercial office space can be as low as 7W per sq.ft. while high capacity purpose built data centers can exceed 250.    
</t>
        </r>
      </text>
    </comment>
    <comment ref="AC9" authorId="2">
      <text>
        <r>
          <rPr>
            <b/>
            <sz val="8"/>
            <color indexed="81"/>
            <rFont val="Tahoma"/>
            <family val="2"/>
          </rPr>
          <t xml:space="preserve">Calculation: </t>
        </r>
        <r>
          <rPr>
            <sz val="8"/>
            <color indexed="81"/>
            <rFont val="Tahoma"/>
            <family val="2"/>
          </rPr>
          <t>The field provides a rough estimate of the facilities PUE.  Average values are typically around 2.0.  Values can be between 1.4 for highly efficient data centers and more than 3.5 for inefficient.
Average Data Center Electricity Usage  divided by the Average IT Electricity Usage.
If PUE is known from a source such as DC Pro enter the value.
PUEs under 1.1 are unusual and not typical - please check data to ensure that values are valid.</t>
        </r>
      </text>
    </comment>
    <comment ref="AD9" authorId="2">
      <text>
        <r>
          <rPr>
            <sz val="8"/>
            <color indexed="81"/>
            <rFont val="Tahoma"/>
            <family val="2"/>
          </rPr>
          <t xml:space="preserve">Indicate if a DC Pro Assessment has been conducted for this data center. 
</t>
        </r>
      </text>
    </comment>
    <comment ref="AE9" authorId="3">
      <text>
        <r>
          <rPr>
            <sz val="8"/>
            <color indexed="81"/>
            <rFont val="Tahoma"/>
            <family val="2"/>
          </rPr>
          <t>This is the total number of racks that are in the data center.  Please include racks used for backup, storage, network and wiring gear.</t>
        </r>
      </text>
    </comment>
    <comment ref="AF9" authorId="2">
      <text>
        <r>
          <rPr>
            <b/>
            <sz val="8"/>
            <color indexed="81"/>
            <rFont val="Tahoma"/>
            <family val="2"/>
          </rPr>
          <t xml:space="preserve">Calculation: </t>
        </r>
        <r>
          <rPr>
            <sz val="8"/>
            <color indexed="81"/>
            <rFont val="Tahoma"/>
            <family val="2"/>
          </rPr>
          <t xml:space="preserve">Based on total square feet and number of racks being reported.  According to APC White Paper #144, the average rack consumes 28 Sq.Ft.  Values can be below 28 Sq.Ft., but are rarely found outside high capacity, purpose built facilities.  
Gross Floor Area divided by Current Rack Count.
</t>
        </r>
      </text>
    </comment>
    <comment ref="AJ9" authorId="2">
      <text>
        <r>
          <rPr>
            <sz val="8"/>
            <color indexed="81"/>
            <rFont val="Tahoma"/>
            <family val="2"/>
          </rPr>
          <t>Physical servers with Windows based OS loaded directly on the server.  If using blade servers with one OS per blade, each blade should be counted as one server.  
Do not include the count of physical servers running Virtualization host OS's such as VM Ware's ESX server, Citrix XenServer or Microsoft Hyper-V.  Those should be listed in the Virtual Host Count column.</t>
        </r>
      </text>
    </comment>
    <comment ref="AK9" authorId="2">
      <text>
        <r>
          <rPr>
            <sz val="8"/>
            <color indexed="81"/>
            <rFont val="Tahoma"/>
            <family val="2"/>
          </rPr>
          <t xml:space="preserve">Physical servers with Unix based OS loaded directly on the server.  If using blade servers with one OS per blade, each blade should be counted as one server. 
Do not include the count of physical servers running Virtualization host OS's such as VM Ware's ESX server, Citrix XenServer or Microsoft Hyper-V.  Those should be listed in the Virtual Host Count column. </t>
        </r>
      </text>
    </comment>
    <comment ref="AL9" authorId="2">
      <text>
        <r>
          <rPr>
            <sz val="8"/>
            <color indexed="81"/>
            <rFont val="Tahoma"/>
            <family val="2"/>
          </rPr>
          <t xml:space="preserve">Physical servers with Linux based OS loaded directly on the server.  If using blade servers with one OS per blade, each blade should be counted as one server.  
</t>
        </r>
      </text>
    </comment>
    <comment ref="AM9" authorId="2">
      <text>
        <r>
          <rPr>
            <sz val="8"/>
            <color indexed="81"/>
            <rFont val="Tahoma"/>
            <family val="2"/>
          </rPr>
          <t xml:space="preserve">Servers that cannot be classified in one of the above categories. (example Novell)
Do not include the count of physical servers running Virtualization host OS's such as VM Ware's ESX server, Citrix XenServer or Microsoft Hyper-V.  Those should be listed in the Virtual Host Count column. </t>
        </r>
      </text>
    </comment>
    <comment ref="AN9" authorId="2">
      <text>
        <r>
          <rPr>
            <b/>
            <sz val="8"/>
            <color indexed="81"/>
            <rFont val="Tahoma"/>
            <family val="2"/>
          </rPr>
          <t xml:space="preserve">Calculation: </t>
        </r>
        <r>
          <rPr>
            <sz val="8"/>
            <color indexed="81"/>
            <rFont val="Tahoma"/>
            <family val="2"/>
          </rPr>
          <t xml:space="preserve">Includes all physical servers being reported for the facility.  This count includes the physical VM hosts.  
</t>
        </r>
      </text>
    </comment>
    <comment ref="AO9" authorId="3">
      <text>
        <r>
          <rPr>
            <sz val="8"/>
            <color indexed="81"/>
            <rFont val="Tahoma"/>
            <family val="2"/>
          </rPr>
          <t>Physical servers used to host the virtual environment.  Do not include these in the physical server counts
A virtual host is a physical server whose primary purpose is to run multiple virtual OS's.  Example: a physical server loaded with VM Ware ESX server, Citrix XenServer or Microsoft Hyper-V.</t>
        </r>
      </text>
    </comment>
    <comment ref="AP9" authorId="3">
      <text>
        <r>
          <rPr>
            <sz val="8"/>
            <color indexed="81"/>
            <rFont val="Tahoma"/>
            <family val="2"/>
          </rPr>
          <t>Provide the total virtualized operating systems residing on virtual hosts.</t>
        </r>
      </text>
    </comment>
    <comment ref="AQ9" authorId="2">
      <text>
        <r>
          <rPr>
            <b/>
            <sz val="8"/>
            <color indexed="81"/>
            <rFont val="Tahoma"/>
            <family val="2"/>
          </rPr>
          <t xml:space="preserve">Calculation: </t>
        </r>
        <r>
          <rPr>
            <sz val="8"/>
            <color indexed="81"/>
            <rFont val="Tahoma"/>
            <family val="2"/>
          </rPr>
          <t>Shows total operating systems (physical and virtual) currently being reported for the facility.  VM host operating systems are not included.  
Total Physical Server Count minus Total Virtual Host Count  plus Total Virtual OS Count.  Changes to red when value is less than 1.</t>
        </r>
      </text>
    </comment>
    <comment ref="AS9" authorId="3">
      <text>
        <r>
          <rPr>
            <sz val="8"/>
            <color indexed="81"/>
            <rFont val="Tahoma"/>
            <family val="2"/>
          </rPr>
          <t>Provide total dedicated storage.  Do not include storage internal to servers.</t>
        </r>
      </text>
    </comment>
    <comment ref="AT9" authorId="2">
      <text>
        <r>
          <rPr>
            <sz val="8"/>
            <color indexed="81"/>
            <rFont val="Tahoma"/>
            <family val="2"/>
          </rPr>
          <t xml:space="preserve">Provide total Network storage used. </t>
        </r>
      </text>
    </comment>
    <comment ref="AU9" authorId="2">
      <text>
        <r>
          <rPr>
            <b/>
            <sz val="8"/>
            <color indexed="81"/>
            <rFont val="Tahoma"/>
            <family val="2"/>
          </rPr>
          <t xml:space="preserve">Calculation: </t>
        </r>
        <r>
          <rPr>
            <sz val="8"/>
            <color indexed="81"/>
            <rFont val="Tahoma"/>
            <family val="2"/>
          </rPr>
          <t xml:space="preserve">Shows percentage of network storage currently used.   Field changes color when required data is incomplete.
SAN/NAS/DAS - Used (TB) divided by SAN/NAS/DAS - Total (TB).  </t>
        </r>
      </text>
    </comment>
    <comment ref="AV9" authorId="1">
      <text>
        <r>
          <rPr>
            <sz val="8"/>
            <color indexed="81"/>
            <rFont val="Tahoma"/>
            <family val="2"/>
          </rPr>
          <t>Provide any additional pertinent information not captured in prior columns.</t>
        </r>
      </text>
    </comment>
  </commentList>
</comments>
</file>

<file path=xl/sharedStrings.xml><?xml version="1.0" encoding="utf-8"?>
<sst xmlns="http://schemas.openxmlformats.org/spreadsheetml/2006/main" count="49827" uniqueCount="2013">
  <si>
    <t>Conservation and Renewable Energy Measures List</t>
  </si>
  <si>
    <t>Measure/Project Description</t>
  </si>
  <si>
    <t xml:space="preserve">Data Center Efficiency </t>
  </si>
  <si>
    <t>Other</t>
  </si>
  <si>
    <t>(Thou. $)</t>
  </si>
  <si>
    <t>Direct obligations for facility energy efficiency improvements, including facility surveys/audits</t>
  </si>
  <si>
    <t>Totals</t>
  </si>
  <si>
    <t>Annual Site Energy Increase with the Project</t>
  </si>
  <si>
    <t>Annual Source Energy Saved with the Project</t>
  </si>
  <si>
    <t>Project No. 1</t>
  </si>
  <si>
    <t>Project No. 2</t>
  </si>
  <si>
    <t>Project No. 3</t>
  </si>
  <si>
    <t>EPACT Goal Subject Buildings</t>
  </si>
  <si>
    <t>Standard Meters</t>
  </si>
  <si>
    <t>Advanced Metering Systems</t>
  </si>
  <si>
    <t>Appliance/Plug-load reductions</t>
  </si>
  <si>
    <t>Boiler Plant Improvements</t>
  </si>
  <si>
    <t>Building Automation Systems/EMCS</t>
  </si>
  <si>
    <t>Building Envelope Modifications</t>
  </si>
  <si>
    <t>Chiller Plant Improvements</t>
  </si>
  <si>
    <t xml:space="preserve">Energy/Utility Distribution Systems </t>
  </si>
  <si>
    <t>Lighting Improvements</t>
  </si>
  <si>
    <t>Rate Adjustments</t>
  </si>
  <si>
    <t>Refrigeration</t>
  </si>
  <si>
    <t>Water and Sewer Conservation Systems</t>
  </si>
  <si>
    <t>Advanced Meters</t>
  </si>
  <si>
    <t>LPG</t>
  </si>
  <si>
    <t>Diesel</t>
  </si>
  <si>
    <t>Electric</t>
  </si>
  <si>
    <t>Gasoline</t>
  </si>
  <si>
    <t>Adjustment to Annual  Site Energy</t>
  </si>
  <si>
    <t>LNG</t>
  </si>
  <si>
    <t>CNG</t>
  </si>
  <si>
    <t>Y/N</t>
  </si>
  <si>
    <t>Yes</t>
  </si>
  <si>
    <t>No</t>
  </si>
  <si>
    <t>Concentrating Solar Power</t>
  </si>
  <si>
    <t>Biomass</t>
  </si>
  <si>
    <t>System Type</t>
  </si>
  <si>
    <t>PPA</t>
  </si>
  <si>
    <t>Power Recharge Pool</t>
  </si>
  <si>
    <t>Funding Source</t>
  </si>
  <si>
    <t>Computer System Improvements</t>
  </si>
  <si>
    <t>Electric Motors and Drives</t>
  </si>
  <si>
    <t>Fuel Cell</t>
  </si>
  <si>
    <t>Wind</t>
  </si>
  <si>
    <t>Geothermal</t>
  </si>
  <si>
    <t>Electrical Peak Shaving/Load Shifting</t>
  </si>
  <si>
    <t>Fiscal Year</t>
  </si>
  <si>
    <t>Photovoltaic</t>
  </si>
  <si>
    <t>(Number/Thou. $)</t>
  </si>
  <si>
    <t>(Number)</t>
  </si>
  <si>
    <t>Hydropower-Incremental</t>
  </si>
  <si>
    <t>Status</t>
  </si>
  <si>
    <t>Energy Related Process Improvements</t>
  </si>
  <si>
    <t>Cancelled</t>
  </si>
  <si>
    <t>ESPC</t>
  </si>
  <si>
    <t>UESC</t>
  </si>
  <si>
    <t>EUL</t>
  </si>
  <si>
    <t>Budget Includes:</t>
  </si>
  <si>
    <t>IGPP - Institutional General Plant Project</t>
  </si>
  <si>
    <t>GPP - General Plant Project</t>
  </si>
  <si>
    <t>Line Item</t>
  </si>
  <si>
    <t>SLI - SC specific</t>
  </si>
  <si>
    <t>RTBF - NNSA specific</t>
  </si>
  <si>
    <t>Alt Finance Includes</t>
  </si>
  <si>
    <t>Identified</t>
  </si>
  <si>
    <t>Efficiency Measure(s)/ECMs</t>
  </si>
  <si>
    <t>Operational</t>
  </si>
  <si>
    <t>Windows</t>
  </si>
  <si>
    <t>Estimated Implementation Cost ($)</t>
  </si>
  <si>
    <t>Basic Information</t>
  </si>
  <si>
    <t>Complete this section if construction has been completed</t>
  </si>
  <si>
    <t>EPACT Excluded Buildings</t>
  </si>
  <si>
    <t>B20</t>
  </si>
  <si>
    <t>Distributed Generation</t>
  </si>
  <si>
    <t>Guiding Principles</t>
  </si>
  <si>
    <t>Conservation Measure(s) Name or Description</t>
  </si>
  <si>
    <t>E85</t>
  </si>
  <si>
    <t>HPSB</t>
  </si>
  <si>
    <t>List of Operating On-Site Renewable Energy Systems</t>
  </si>
  <si>
    <t>Estimated Annual Renewable Electricity Consumed  (MWh/Yr)</t>
  </si>
  <si>
    <t>Estimated Annual Renewable Electricity Output (MWh/Yr)</t>
  </si>
  <si>
    <t>LEED® Certified</t>
  </si>
  <si>
    <t>LEED® Silver</t>
  </si>
  <si>
    <t>LEED® Gold</t>
  </si>
  <si>
    <t>LEED® Platinum</t>
  </si>
  <si>
    <t>Non-capital measure</t>
  </si>
  <si>
    <t>Awarded/Approved</t>
  </si>
  <si>
    <t>None of the Above</t>
  </si>
  <si>
    <t>Source Energy Savings Credit</t>
  </si>
  <si>
    <t>NA</t>
  </si>
  <si>
    <t>Current CD Status</t>
  </si>
  <si>
    <t>Total Project Cost ($ M)</t>
  </si>
  <si>
    <t>Number/Type of Facilities</t>
  </si>
  <si>
    <t>Anticipated Square Footage</t>
  </si>
  <si>
    <t>For compliance with Sec 438 of EISA</t>
  </si>
  <si>
    <t>System Description/Name</t>
  </si>
  <si>
    <t>System Type/Category</t>
  </si>
  <si>
    <t>System Location (Zip Code)</t>
  </si>
  <si>
    <t>List of Purchased Renewable Energy</t>
  </si>
  <si>
    <t>On or Off Grid?</t>
  </si>
  <si>
    <t>Fuel Costs ($)</t>
  </si>
  <si>
    <t>Total Renewable Electricity Purchased  (MWh/Yr)</t>
  </si>
  <si>
    <t>Annual Cost 
($)</t>
  </si>
  <si>
    <t>Estimated Service Life</t>
  </si>
  <si>
    <t>Estimated Annual Potable Water Savings
(10^3 Gal/Yr)</t>
  </si>
  <si>
    <t>Source Location (Zip Code)</t>
  </si>
  <si>
    <t>Ground Source Heat Pumps</t>
  </si>
  <si>
    <t>Mechanical (i.e. direct water pumping)</t>
  </si>
  <si>
    <t>Funding Overview</t>
  </si>
  <si>
    <t>Notes</t>
  </si>
  <si>
    <t>GPP</t>
  </si>
  <si>
    <t>IGPP</t>
  </si>
  <si>
    <t>Verified</t>
  </si>
  <si>
    <t>EUL - Enhanced Use Leasing</t>
  </si>
  <si>
    <t>UESC - Utility Energy Efficiency Service Contract</t>
  </si>
  <si>
    <t>ESPC - Energy Savings Performance Contract</t>
  </si>
  <si>
    <t>M&amp;R Direct</t>
  </si>
  <si>
    <t>M&amp;R Indirect</t>
  </si>
  <si>
    <t>Unknown</t>
  </si>
  <si>
    <t>M&amp;R - Maintenance and Repair, Direct/Indirect</t>
  </si>
  <si>
    <t>Other - Indirect consisting of Overhead, Organizational Burden, Distributed Cost, Service Center Pools, and Laboratory Directed Research and Development (LDRD); Program specific consisting of Science Laboratory Infrastructure (SLI)</t>
  </si>
  <si>
    <t>Disposition</t>
  </si>
  <si>
    <t>Disposition of Excess Facilities</t>
  </si>
  <si>
    <t>Does the measure contribute to the reduction of deferred maintenance?</t>
  </si>
  <si>
    <t>Municipal Solid Waste</t>
  </si>
  <si>
    <t>Solar Photovoltaic</t>
  </si>
  <si>
    <t>Hydrokinetic (non-ocean)</t>
  </si>
  <si>
    <t>Conventional Hydropower</t>
  </si>
  <si>
    <t>Solar Thermal (including water and space conditioning)</t>
  </si>
  <si>
    <t>Does the site own the T&amp;D system that delivers the electricity?</t>
  </si>
  <si>
    <t>Scope 1 or 2 System?</t>
  </si>
  <si>
    <t>End Use</t>
  </si>
  <si>
    <t>Excluded</t>
  </si>
  <si>
    <t>Goal Subject</t>
  </si>
  <si>
    <t>Non-Electric</t>
  </si>
  <si>
    <t>NOT on Federal or Indian Land, Adjacent to User Site</t>
  </si>
  <si>
    <t>NOT on Federal or Indian Land, Transmitted to User Site</t>
  </si>
  <si>
    <t>End Use Category</t>
  </si>
  <si>
    <t>Fed or Indian</t>
  </si>
  <si>
    <t>Grid</t>
  </si>
  <si>
    <t>RECs Retained</t>
  </si>
  <si>
    <t>Scope</t>
  </si>
  <si>
    <t>Scope 1</t>
  </si>
  <si>
    <t>Scope 2</t>
  </si>
  <si>
    <t>Generator Nameplate Capacity (MW)</t>
  </si>
  <si>
    <t>Secondary/ Blend Fuel Type</t>
  </si>
  <si>
    <t>MSW, Input BTUs</t>
  </si>
  <si>
    <t>MSW for Purchased Steam, Output BTUs</t>
  </si>
  <si>
    <t>Wood and wood residuals</t>
  </si>
  <si>
    <t>Agricultural byproducts</t>
  </si>
  <si>
    <t>Solid byproducts</t>
  </si>
  <si>
    <t>Biogas (captured methane)</t>
  </si>
  <si>
    <t>Ethanol (100%)</t>
  </si>
  <si>
    <t>Biodiesel (100%)</t>
  </si>
  <si>
    <t>Rendered animal fat</t>
  </si>
  <si>
    <t>Vegetable oil</t>
  </si>
  <si>
    <t>Biomass1</t>
  </si>
  <si>
    <t>Biomass2</t>
  </si>
  <si>
    <t>Coal Anthracite</t>
  </si>
  <si>
    <t>Coal Bituminous</t>
  </si>
  <si>
    <t>Coal Subbituminous</t>
  </si>
  <si>
    <t>Coal Lignite</t>
  </si>
  <si>
    <t>Coal Coke</t>
  </si>
  <si>
    <t>Coal Mixed (Commercial sector)</t>
  </si>
  <si>
    <t>Coal Mixed (industrial coking)</t>
  </si>
  <si>
    <t>Coal Mixed (industrial sector)</t>
  </si>
  <si>
    <t>Coal Mixed (Electric Power sector)</t>
  </si>
  <si>
    <t>Natural Gas Pipeline (Weighted U.S. Average)</t>
  </si>
  <si>
    <t>Distillate Fuel Oil No. 1</t>
  </si>
  <si>
    <t>Distillate Fuel Oil No. 2</t>
  </si>
  <si>
    <t>Distillate Fuel Oil No. 4</t>
  </si>
  <si>
    <t>Distillate Fuel Oil No. 5</t>
  </si>
  <si>
    <t>Distillate Fuel Oil No. 6</t>
  </si>
  <si>
    <t>Still gas</t>
  </si>
  <si>
    <t>Kerosene</t>
  </si>
  <si>
    <t>Liquefied petroleum gases (LPG)</t>
  </si>
  <si>
    <t>Propane</t>
  </si>
  <si>
    <t>Propylene</t>
  </si>
  <si>
    <t>Ethane</t>
  </si>
  <si>
    <t>Ethylene</t>
  </si>
  <si>
    <t>Isobutene</t>
  </si>
  <si>
    <t>Isobutylene</t>
  </si>
  <si>
    <t>Butane</t>
  </si>
  <si>
    <t>Butylene</t>
  </si>
  <si>
    <t>Naphtha (&lt;401 degrees F)</t>
  </si>
  <si>
    <t>Natural gasoline</t>
  </si>
  <si>
    <t>Other oil (&gt;401 degrees F)</t>
  </si>
  <si>
    <t>Pentanes plus</t>
  </si>
  <si>
    <t>Petroleum coke</t>
  </si>
  <si>
    <t>Special naphtha</t>
  </si>
  <si>
    <t>Unfinished oils</t>
  </si>
  <si>
    <t>Heavy gas oils</t>
  </si>
  <si>
    <t>Lubricants</t>
  </si>
  <si>
    <t>Motor gasoline</t>
  </si>
  <si>
    <t>Aviation gasoline</t>
  </si>
  <si>
    <t>Kerosene-type jet fuel</t>
  </si>
  <si>
    <t>Asphalt and road oil</t>
  </si>
  <si>
    <t>Crude oil</t>
  </si>
  <si>
    <t>Tires</t>
  </si>
  <si>
    <t>Blast furnace gas</t>
  </si>
  <si>
    <t>Coke oven gas</t>
  </si>
  <si>
    <t>Peat</t>
  </si>
  <si>
    <t>Purchase Year (FY)</t>
  </si>
  <si>
    <t>Year Installed (YYYY)</t>
  </si>
  <si>
    <t>Service Year (YYYY)</t>
  </si>
  <si>
    <t>Term</t>
  </si>
  <si>
    <t>Purchased</t>
  </si>
  <si>
    <t>Day lighting</t>
  </si>
  <si>
    <t>Data Centers</t>
  </si>
  <si>
    <r>
      <t>Source</t>
    </r>
    <r>
      <rPr>
        <sz val="10"/>
        <rFont val="Times New Roman"/>
        <family val="1"/>
      </rPr>
      <t>:</t>
    </r>
    <r>
      <rPr>
        <sz val="10"/>
        <rFont val="Times New Roman"/>
        <family val="1"/>
      </rPr>
      <t xml:space="preserve"> Site/Lab</t>
    </r>
  </si>
  <si>
    <t>% of RECs Retained</t>
  </si>
  <si>
    <t>System Information</t>
  </si>
  <si>
    <t>Biomass Fuel Information</t>
  </si>
  <si>
    <t>Production/Consumption Information</t>
  </si>
  <si>
    <t>Cost</t>
  </si>
  <si>
    <t>Consumption Information</t>
  </si>
  <si>
    <t>Purchase Information</t>
  </si>
  <si>
    <t>Renewable Energy Assessment</t>
  </si>
  <si>
    <t>Action</t>
  </si>
  <si>
    <t>ENERGY EFFICIENCY IMPROVEMENTS AND FUNDING</t>
  </si>
  <si>
    <t>Estimated Annual Cost Savings ($/Yr) from switching to a renewable energy source</t>
  </si>
  <si>
    <t>Estimated Annual Energy Cost Savings ($/Yr)</t>
  </si>
  <si>
    <t>Estimated Annual Water Cost Savings ($/Yr)</t>
  </si>
  <si>
    <t>Worksheet</t>
  </si>
  <si>
    <t>Overview</t>
  </si>
  <si>
    <t>Investment value of ESPC Task/Delivery Orders awarded in fiscal year</t>
  </si>
  <si>
    <t>Amount privately financed under ESPC Task/Delivery Orders awarded in fiscal year</t>
  </si>
  <si>
    <t>Cumulative guaranteed cost savings of ESPCs awarded in fiscal year relative to the baseline spending</t>
  </si>
  <si>
    <t>Total contract award value of ESPCs awarded in fiscal year (sum of contractor payments for debt repayment, M&amp;V, and other negotiated performance period services)</t>
  </si>
  <si>
    <t xml:space="preserve">Total payments made to all ESPC contractors in fiscal year </t>
  </si>
  <si>
    <t>Investment value of UESC Task/Delivery Orders awarded in fiscal year</t>
  </si>
  <si>
    <t>Amount privately financed under UESC Task/Delivery Orders awarded in fiscal year</t>
  </si>
  <si>
    <t>Cumulative cost savings of UESCs awarded in fiscal year relative to the baseline spending</t>
  </si>
  <si>
    <t>Total contract award value of UESCs awarded in fiscal year (sum of payments for debt repayment and other negotiated performance period services)</t>
  </si>
  <si>
    <t xml:space="preserve">Total payments made to all UESC contractors in fiscal year </t>
  </si>
  <si>
    <t>Collects information on energy and water spending, and metering status.</t>
  </si>
  <si>
    <t>Operating On-Site Renewables</t>
  </si>
  <si>
    <t>Purchased Renewables</t>
  </si>
  <si>
    <t>Conservation &amp; RE Measures</t>
  </si>
  <si>
    <t>Inventory of DOE data centers along with basic energy management metrics.</t>
  </si>
  <si>
    <t>Content</t>
  </si>
  <si>
    <t>Implementation Cost ($)</t>
  </si>
  <si>
    <t>Principal Biomass Fuel Type</t>
  </si>
  <si>
    <t>Type of Renewable Energy Purchased</t>
  </si>
  <si>
    <t>CEDR Content</t>
  </si>
  <si>
    <t>If &gt; 5,000 sq ft, will it maintain or restore pre-development hydrology?</t>
  </si>
  <si>
    <t>Building/Project Name</t>
  </si>
  <si>
    <t>Stand-alone overview of the CEDR tabs.</t>
  </si>
  <si>
    <t>Ocean (Thermal, Wave, Tidal, other)</t>
  </si>
  <si>
    <t>Short-Term (≤ 10)</t>
  </si>
  <si>
    <t>Long-Term (&gt; 10)</t>
  </si>
  <si>
    <t>Commissioning, Re/Retro-commissioning</t>
  </si>
  <si>
    <t>Anticipated Electricity Usage (kWh/Yr)</t>
  </si>
  <si>
    <t>Chilled Water/Hot Water/Steam Distribution Systems</t>
  </si>
  <si>
    <t>Estimated Annual Ancillary Cost Savings ($/Yr)</t>
  </si>
  <si>
    <t>Heating, Ventilating, and Air Conditioning (HVAC)</t>
  </si>
  <si>
    <t>Standard Metering Systems</t>
  </si>
  <si>
    <t>Behavioral Modification</t>
  </si>
  <si>
    <t>Annual savings (10^6 BTU)</t>
  </si>
  <si>
    <t>Number of ESPC Task/Delivery Orders awarded in fiscal year &amp; annual energy (Million BTU) savings</t>
  </si>
  <si>
    <t>Number of UESC Task/Delivery Orders awarded in fiscal year &amp; annual energy (Million BTU) savings</t>
  </si>
  <si>
    <t>Estimated Annual Renewable Thermal Consumed (10^6 BTU/Yr)</t>
  </si>
  <si>
    <t>Estimated Annual Renewable Thermal Output (10^6 BTU/Yr)</t>
  </si>
  <si>
    <t>Principal Biomass Fuel Use (10^6 BTU/Yr)</t>
  </si>
  <si>
    <t>Secondary/ Blend Fuel Use (10^6 BTU/Yr)</t>
  </si>
  <si>
    <t>Total Renewable Thermal Purchased (10^6 BTU/Yr)</t>
  </si>
  <si>
    <t>(10^6 BTU/Yr)</t>
  </si>
  <si>
    <t>Anticipated Natural Gas Usage (10^3 Cubic Feet/Yr)</t>
  </si>
  <si>
    <t>Site Priority</t>
  </si>
  <si>
    <t>PSO</t>
  </si>
  <si>
    <t>Subcategory</t>
  </si>
  <si>
    <t>FY</t>
  </si>
  <si>
    <t>QTR</t>
  </si>
  <si>
    <t>Usage Amount</t>
  </si>
  <si>
    <t>Usage Unit</t>
  </si>
  <si>
    <t>Cost (1,000 $)</t>
  </si>
  <si>
    <t>GOCO / FED</t>
  </si>
  <si>
    <t>Data Center Name</t>
  </si>
  <si>
    <t>Data Center Function</t>
  </si>
  <si>
    <t>Assigned DCEP POC</t>
  </si>
  <si>
    <t>Data Center POC</t>
  </si>
  <si>
    <t>Target Date for Closure  (CY)
(If Scheduled)</t>
  </si>
  <si>
    <t xml:space="preserve">Phase of Closure </t>
  </si>
  <si>
    <t>Street Address</t>
  </si>
  <si>
    <t>Street Address 2</t>
  </si>
  <si>
    <t>City</t>
  </si>
  <si>
    <t>State</t>
  </si>
  <si>
    <t>Zip Code</t>
  </si>
  <si>
    <t>Country</t>
  </si>
  <si>
    <t>Electricity Included in Cost? (Y/N)</t>
  </si>
  <si>
    <t xml:space="preserve">Ownership Type </t>
  </si>
  <si>
    <t>Data Center Tier / Type</t>
  </si>
  <si>
    <t>Electricity Metered (Y/N)</t>
  </si>
  <si>
    <t>Total Data Center (Facility) Power Capacity (kW)</t>
  </si>
  <si>
    <t>Average Data Center Electricity Usage (kWh)</t>
  </si>
  <si>
    <t>Total Data Center IT Power Capacity (kW)</t>
  </si>
  <si>
    <t xml:space="preserve">Average IT Electricity  Usage (kWh) </t>
  </si>
  <si>
    <t>Cost Per kWh (if known)</t>
  </si>
  <si>
    <t>Watts per Sq.ft.</t>
  </si>
  <si>
    <t>Estimated Power Usage  Effectiveness (PUE)</t>
  </si>
  <si>
    <t>Has A DC Pro Assessment been Conducted?</t>
  </si>
  <si>
    <t>Current Rack Count (#)</t>
  </si>
  <si>
    <t>Sq. Ft. per Rack</t>
  </si>
  <si>
    <t>Windows Servers</t>
  </si>
  <si>
    <t>Unix Servers</t>
  </si>
  <si>
    <t>Linux Servers</t>
  </si>
  <si>
    <t>Total Physical Server Count (#)</t>
  </si>
  <si>
    <t>Total Virtual Host Count (#)</t>
  </si>
  <si>
    <t>Total Virtual OS Count (#)</t>
  </si>
  <si>
    <t>Total Operating Systems Count (#)</t>
  </si>
  <si>
    <t>Average CPU Utilization of All Physical Servers</t>
  </si>
  <si>
    <t>SAN/NAS/DAS - Total (TB)</t>
  </si>
  <si>
    <t>SAN/NAS/DAS - Used (TB)</t>
  </si>
  <si>
    <t>Percent Used</t>
  </si>
  <si>
    <t>Site #</t>
  </si>
  <si>
    <t>Not Applicable</t>
  </si>
  <si>
    <t>Anticipated Potable Water Usage (10^3 Gal/Yr)</t>
  </si>
  <si>
    <t>Anticipated ILA Water Usage (10^3 Gal/Yr)</t>
  </si>
  <si>
    <t>For compliance with DOE O 436.1</t>
  </si>
  <si>
    <t>Site</t>
  </si>
  <si>
    <t>IT Facilities, Energy</t>
  </si>
  <si>
    <t>Physical Servers</t>
  </si>
  <si>
    <t>Virtualization</t>
  </si>
  <si>
    <t>Network Storage</t>
  </si>
  <si>
    <t>Water</t>
  </si>
  <si>
    <r>
      <t>Requirement(s)</t>
    </r>
    <r>
      <rPr>
        <sz val="10"/>
        <rFont val="Times New Roman"/>
        <family val="1"/>
      </rPr>
      <t>: See tables</t>
    </r>
  </si>
  <si>
    <t>1-5b.  EISA 2007 Metering Of Natural Gas Use</t>
  </si>
  <si>
    <t>1-5c.  EISA 2007 Metering Of Steam Use</t>
  </si>
  <si>
    <t>1-5e. Water Management Best Practice Metering Of Water Use</t>
  </si>
  <si>
    <t>2014 Planned</t>
  </si>
  <si>
    <t>2015 Planned</t>
  </si>
  <si>
    <t>Total</t>
  </si>
  <si>
    <t>Energy &amp; Water</t>
  </si>
  <si>
    <t>Electricity</t>
  </si>
  <si>
    <t>Megawatt Hour</t>
  </si>
  <si>
    <t>AZNM</t>
  </si>
  <si>
    <t>Fuel Oil</t>
  </si>
  <si>
    <t>1,000 Gallons</t>
  </si>
  <si>
    <t>Natural Gas</t>
  </si>
  <si>
    <t>1,000 Cubic Feet</t>
  </si>
  <si>
    <t>Billion BTUs</t>
  </si>
  <si>
    <t>CAMX</t>
  </si>
  <si>
    <t>SPSO</t>
  </si>
  <si>
    <t>Jet Fuel</t>
  </si>
  <si>
    <t>SPNO</t>
  </si>
  <si>
    <t>NWPP</t>
  </si>
  <si>
    <t>Coal</t>
  </si>
  <si>
    <t>Short Ton</t>
  </si>
  <si>
    <t>SRTV</t>
  </si>
  <si>
    <t>RFCW</t>
  </si>
  <si>
    <t>Aviation Gas</t>
  </si>
  <si>
    <t>MROW</t>
  </si>
  <si>
    <t>SRMW</t>
  </si>
  <si>
    <t>NYLI</t>
  </si>
  <si>
    <t>RFCE</t>
  </si>
  <si>
    <t>NEWE</t>
  </si>
  <si>
    <t>SRVC</t>
  </si>
  <si>
    <t>NYUP</t>
  </si>
  <si>
    <t>RMPA</t>
  </si>
  <si>
    <t>SRMV</t>
  </si>
  <si>
    <t>ERCT</t>
  </si>
  <si>
    <t>Potable</t>
  </si>
  <si>
    <t>Million Gallons</t>
  </si>
  <si>
    <t>ILA non-potable fresh</t>
  </si>
  <si>
    <t>Square Feet</t>
  </si>
  <si>
    <t>1,000 Square Feet</t>
  </si>
  <si>
    <t>Re claimed/cycled</t>
  </si>
  <si>
    <t>Category</t>
  </si>
  <si>
    <t>AKGD</t>
  </si>
  <si>
    <t>AKMS</t>
  </si>
  <si>
    <t>FRCC</t>
  </si>
  <si>
    <t>HIMS</t>
  </si>
  <si>
    <t>HIOA</t>
  </si>
  <si>
    <t>MROE</t>
  </si>
  <si>
    <t>NYCW</t>
  </si>
  <si>
    <t>RFCM</t>
  </si>
  <si>
    <t>SRSO</t>
  </si>
  <si>
    <t>CO2 
(MT CO2e)</t>
  </si>
  <si>
    <t>CH4 
(MT CO2e)</t>
  </si>
  <si>
    <t>N20 
(MT CO2e)</t>
  </si>
  <si>
    <t>E-85</t>
  </si>
  <si>
    <t>Biodiesel</t>
  </si>
  <si>
    <t>Buildings</t>
  </si>
  <si>
    <t>Vehicles and Equipment</t>
  </si>
  <si>
    <t>Both</t>
  </si>
  <si>
    <t>Hot Water</t>
  </si>
  <si>
    <t>Chilled Water - Absorption Chiller</t>
  </si>
  <si>
    <t>Chilled Water - Electric Driven Chiller</t>
  </si>
  <si>
    <r>
      <t xml:space="preserve"> CO</t>
    </r>
    <r>
      <rPr>
        <b/>
        <vertAlign val="subscript"/>
        <sz val="10"/>
        <rFont val="Times New Roman"/>
        <family val="1"/>
      </rPr>
      <t>2</t>
    </r>
    <r>
      <rPr>
        <b/>
        <sz val="10"/>
        <rFont val="Times New Roman"/>
        <family val="1"/>
      </rPr>
      <t xml:space="preserve"> (lb/MWh)</t>
    </r>
  </si>
  <si>
    <r>
      <t>CH</t>
    </r>
    <r>
      <rPr>
        <b/>
        <vertAlign val="subscript"/>
        <sz val="10"/>
        <rFont val="Times New Roman"/>
        <family val="1"/>
      </rPr>
      <t>4</t>
    </r>
    <r>
      <rPr>
        <b/>
        <sz val="10"/>
        <rFont val="Times New Roman"/>
        <family val="1"/>
      </rPr>
      <t xml:space="preserve"> (lb/GWh)</t>
    </r>
  </si>
  <si>
    <r>
      <t>N</t>
    </r>
    <r>
      <rPr>
        <b/>
        <vertAlign val="subscript"/>
        <sz val="10"/>
        <rFont val="Times New Roman"/>
        <family val="1"/>
      </rPr>
      <t>2</t>
    </r>
    <r>
      <rPr>
        <b/>
        <sz val="10"/>
        <rFont val="Times New Roman"/>
        <family val="1"/>
      </rPr>
      <t>O (lb/GWh)</t>
    </r>
  </si>
  <si>
    <r>
      <t>CO</t>
    </r>
    <r>
      <rPr>
        <b/>
        <vertAlign val="subscript"/>
        <sz val="10"/>
        <color indexed="8"/>
        <rFont val="Times New Roman"/>
        <family val="1"/>
      </rPr>
      <t>2</t>
    </r>
  </si>
  <si>
    <r>
      <t>CH</t>
    </r>
    <r>
      <rPr>
        <b/>
        <vertAlign val="subscript"/>
        <sz val="10"/>
        <color indexed="8"/>
        <rFont val="Times New Roman"/>
        <family val="1"/>
      </rPr>
      <t>4</t>
    </r>
  </si>
  <si>
    <r>
      <t>N</t>
    </r>
    <r>
      <rPr>
        <b/>
        <vertAlign val="subscript"/>
        <sz val="10"/>
        <color indexed="8"/>
        <rFont val="Times New Roman"/>
        <family val="1"/>
      </rPr>
      <t>2</t>
    </r>
    <r>
      <rPr>
        <b/>
        <sz val="10"/>
        <color indexed="8"/>
        <rFont val="Times New Roman"/>
        <family val="1"/>
      </rPr>
      <t>O</t>
    </r>
  </si>
  <si>
    <t>Bituminous</t>
  </si>
  <si>
    <t>Specific Notes</t>
  </si>
  <si>
    <t>Pipeline</t>
  </si>
  <si>
    <t>FO 2</t>
  </si>
  <si>
    <t>Wood &amp; wood residuals</t>
  </si>
  <si>
    <t>eGrid</t>
  </si>
  <si>
    <r>
      <t>Biogenic MtCO</t>
    </r>
    <r>
      <rPr>
        <b/>
        <vertAlign val="subscript"/>
        <sz val="10"/>
        <color indexed="8"/>
        <rFont val="Times New Roman"/>
        <family val="1"/>
      </rPr>
      <t>2</t>
    </r>
    <r>
      <rPr>
        <b/>
        <sz val="10"/>
        <color indexed="8"/>
        <rFont val="Times New Roman"/>
        <family val="1"/>
      </rPr>
      <t>e</t>
    </r>
  </si>
  <si>
    <t>High Heat Value
(10^6 Btu)</t>
  </si>
  <si>
    <t>Biogenic</t>
  </si>
  <si>
    <t>Additional Information</t>
  </si>
  <si>
    <t>BTU x 10^6</t>
  </si>
  <si>
    <t>Electric Off Grid</t>
  </si>
  <si>
    <t>Electric On Grid</t>
  </si>
  <si>
    <t>Composition</t>
  </si>
  <si>
    <t>HFC-23</t>
  </si>
  <si>
    <t>HFC-32</t>
  </si>
  <si>
    <t>HFC-41</t>
  </si>
  <si>
    <t>HFC-125</t>
  </si>
  <si>
    <t>HFC-134a</t>
  </si>
  <si>
    <t>HFC-143a</t>
  </si>
  <si>
    <t>HFC-152a</t>
  </si>
  <si>
    <t>HFC-227ea</t>
  </si>
  <si>
    <t>HFC-236fa</t>
  </si>
  <si>
    <t>HFC-245fa</t>
  </si>
  <si>
    <t>PFC-14</t>
  </si>
  <si>
    <t>PFC-116</t>
  </si>
  <si>
    <t>PFC-218</t>
  </si>
  <si>
    <t>R-23</t>
  </si>
  <si>
    <t>R-32</t>
  </si>
  <si>
    <t>R-41</t>
  </si>
  <si>
    <t>R-125</t>
  </si>
  <si>
    <t>R-134a</t>
  </si>
  <si>
    <t>R-143a</t>
  </si>
  <si>
    <t>R-152a</t>
  </si>
  <si>
    <t>R-227ea</t>
  </si>
  <si>
    <t>R-236fa</t>
  </si>
  <si>
    <t>R-245fa</t>
  </si>
  <si>
    <t>R-14</t>
  </si>
  <si>
    <t>R-116</t>
  </si>
  <si>
    <t>R-218</t>
  </si>
  <si>
    <t>R-C318</t>
  </si>
  <si>
    <t>R-401A</t>
  </si>
  <si>
    <t>R-22/152a/124</t>
  </si>
  <si>
    <t>R-401B</t>
  </si>
  <si>
    <t>R-401C</t>
  </si>
  <si>
    <t>R-402A</t>
  </si>
  <si>
    <t>R-125/290/22</t>
  </si>
  <si>
    <t>R-402B</t>
  </si>
  <si>
    <t>R-403A</t>
  </si>
  <si>
    <t>R-290/22/218</t>
  </si>
  <si>
    <t>R-403B</t>
  </si>
  <si>
    <t>R-404A</t>
  </si>
  <si>
    <t>R-125/143a/134a</t>
  </si>
  <si>
    <t>R-405A</t>
  </si>
  <si>
    <t>R-22/152a/142b/C318</t>
  </si>
  <si>
    <t>R-406A</t>
  </si>
  <si>
    <t>R-22/600a/142b</t>
  </si>
  <si>
    <t>R-407A</t>
  </si>
  <si>
    <t>R-32/125/134a</t>
  </si>
  <si>
    <t>R-407B</t>
  </si>
  <si>
    <t>R-407C</t>
  </si>
  <si>
    <t>R-407D</t>
  </si>
  <si>
    <t>R-407E</t>
  </si>
  <si>
    <t>R-408A</t>
  </si>
  <si>
    <t>R-125/143a/22</t>
  </si>
  <si>
    <t>R-409A</t>
  </si>
  <si>
    <t>R-22/124/142b</t>
  </si>
  <si>
    <t>R-409B</t>
  </si>
  <si>
    <t>R-410A</t>
  </si>
  <si>
    <t>R-32/125</t>
  </si>
  <si>
    <t>R-410B</t>
  </si>
  <si>
    <t>R-411A</t>
  </si>
  <si>
    <t>R-1270/22/152a</t>
  </si>
  <si>
    <t>R-411B</t>
  </si>
  <si>
    <t>R-412A</t>
  </si>
  <si>
    <t>R-22/218/143a</t>
  </si>
  <si>
    <t>R-413A</t>
  </si>
  <si>
    <t>R-218/134a/600a</t>
  </si>
  <si>
    <t>R-414A</t>
  </si>
  <si>
    <t>R-22/124/600a/142b</t>
  </si>
  <si>
    <t>R-414B</t>
  </si>
  <si>
    <t>R-415A</t>
  </si>
  <si>
    <t>R-22/152a</t>
  </si>
  <si>
    <t>R-415B</t>
  </si>
  <si>
    <t>R-416A</t>
  </si>
  <si>
    <t>R-134a/124/600</t>
  </si>
  <si>
    <t>R-417A</t>
  </si>
  <si>
    <t>R-125/134a/600</t>
  </si>
  <si>
    <t>R-418A</t>
  </si>
  <si>
    <t>R-290/22/152a</t>
  </si>
  <si>
    <t>R-419A</t>
  </si>
  <si>
    <t>R-125/134a/E170</t>
  </si>
  <si>
    <t>R-420A</t>
  </si>
  <si>
    <t>R-134a/142b</t>
  </si>
  <si>
    <t>R-421A</t>
  </si>
  <si>
    <t>R-125/134a</t>
  </si>
  <si>
    <t>R-421B</t>
  </si>
  <si>
    <t>R-422A</t>
  </si>
  <si>
    <t>R-125/134a/600a</t>
  </si>
  <si>
    <t>R-422B</t>
  </si>
  <si>
    <t>R-422C</t>
  </si>
  <si>
    <t>R-422D</t>
  </si>
  <si>
    <t>R-423A</t>
  </si>
  <si>
    <t>R-134a/227ea</t>
  </si>
  <si>
    <t>R-424A</t>
  </si>
  <si>
    <t>R-125/134a/600a/600/601a</t>
  </si>
  <si>
    <t>R-425A</t>
  </si>
  <si>
    <t>R-32/134a/227ea</t>
  </si>
  <si>
    <t>R-426A</t>
  </si>
  <si>
    <t>R-125/134a/600/601a</t>
  </si>
  <si>
    <t>R-427A</t>
  </si>
  <si>
    <t>R-32/125/143a/134a</t>
  </si>
  <si>
    <t>R-428A</t>
  </si>
  <si>
    <t>R-125/143a/290/600a</t>
  </si>
  <si>
    <t>R-429A</t>
  </si>
  <si>
    <t>R-E170/152a/600a</t>
  </si>
  <si>
    <t>R-430A</t>
  </si>
  <si>
    <t>R-152a/600a</t>
  </si>
  <si>
    <t>R-431A</t>
  </si>
  <si>
    <t>R-290/152a</t>
  </si>
  <si>
    <t>R-434A</t>
  </si>
  <si>
    <t>R-125/143a/134a/600a</t>
  </si>
  <si>
    <t>R-435A</t>
  </si>
  <si>
    <t>R-E170/152a</t>
  </si>
  <si>
    <t>R-437A</t>
  </si>
  <si>
    <t>R-125/134a/600/601</t>
  </si>
  <si>
    <t>R-438A</t>
  </si>
  <si>
    <t>R-32/125/134a/600/601a</t>
  </si>
  <si>
    <t>R-500</t>
  </si>
  <si>
    <t>R-12/152a</t>
  </si>
  <si>
    <t>R-501</t>
  </si>
  <si>
    <t>R-22/12</t>
  </si>
  <si>
    <t>R-502</t>
  </si>
  <si>
    <t>R-22/115</t>
  </si>
  <si>
    <t>R-503</t>
  </si>
  <si>
    <t>R-23/13</t>
  </si>
  <si>
    <t>R-504</t>
  </si>
  <si>
    <t>R-32/115</t>
  </si>
  <si>
    <t>R-505</t>
  </si>
  <si>
    <t>R-12/31</t>
  </si>
  <si>
    <t>R-506</t>
  </si>
  <si>
    <t>R-31/114</t>
  </si>
  <si>
    <t>R-507</t>
  </si>
  <si>
    <t>R-125/143a</t>
  </si>
  <si>
    <t>R-507A</t>
  </si>
  <si>
    <t>R-508A</t>
  </si>
  <si>
    <t>R-23/116</t>
  </si>
  <si>
    <t>R-508B</t>
  </si>
  <si>
    <t>R-509</t>
  </si>
  <si>
    <t>R-22/218</t>
  </si>
  <si>
    <t>R-509A</t>
  </si>
  <si>
    <t>Carbon dioxide</t>
  </si>
  <si>
    <t>Methane</t>
  </si>
  <si>
    <t>Nitrous oxide</t>
  </si>
  <si>
    <t>N2O</t>
  </si>
  <si>
    <t>CHF3</t>
  </si>
  <si>
    <t>HFC-134</t>
  </si>
  <si>
    <t>HFC-143</t>
  </si>
  <si>
    <t>HFC-152</t>
  </si>
  <si>
    <t>CH3CHF2</t>
  </si>
  <si>
    <t>HFC-161</t>
  </si>
  <si>
    <t>HFC-227ca</t>
  </si>
  <si>
    <t>CF3CF2CHF2</t>
  </si>
  <si>
    <t>HFC-236ca</t>
  </si>
  <si>
    <t>CHF2CF2CHF2</t>
  </si>
  <si>
    <t>HFC-236cb</t>
  </si>
  <si>
    <t>HFC-236ea</t>
  </si>
  <si>
    <t>HFC-245ca</t>
  </si>
  <si>
    <t>CHF2CH2CF3</t>
  </si>
  <si>
    <t>HFC-365mfc</t>
  </si>
  <si>
    <t>HFC-c-447ef</t>
  </si>
  <si>
    <t>c-C5H3F7</t>
  </si>
  <si>
    <t>HFC-43-10mee</t>
  </si>
  <si>
    <t>PFC-3-1-10</t>
  </si>
  <si>
    <t>C4F10</t>
  </si>
  <si>
    <t>PFC-4-1-12</t>
  </si>
  <si>
    <t>C5F12</t>
  </si>
  <si>
    <t>PFC-5-1-14</t>
  </si>
  <si>
    <t>C6F14</t>
  </si>
  <si>
    <t>PFC-6-1-16</t>
  </si>
  <si>
    <t>C7F16</t>
  </si>
  <si>
    <t>PFC-7-1-18</t>
  </si>
  <si>
    <t>C8F18</t>
  </si>
  <si>
    <t>PFC-9-1-18</t>
  </si>
  <si>
    <t>C10F18</t>
  </si>
  <si>
    <t>Perfluorocyclopropane</t>
  </si>
  <si>
    <t>Sulfur hexafluoride</t>
  </si>
  <si>
    <t>SF6</t>
  </si>
  <si>
    <t>Process Type</t>
  </si>
  <si>
    <t>GHG Type</t>
  </si>
  <si>
    <t>Workdays per Year</t>
  </si>
  <si>
    <t>Carbon dioxide (biogenic)</t>
  </si>
  <si>
    <t>Fuel Type</t>
  </si>
  <si>
    <t>Air Business Travel</t>
  </si>
  <si>
    <t>Passenger miles</t>
  </si>
  <si>
    <t>Vehicle Type</t>
  </si>
  <si>
    <t>Number of Agency Business Trips</t>
  </si>
  <si>
    <t>Total Mileage by Vehicle Type</t>
  </si>
  <si>
    <t>Passenger Car</t>
  </si>
  <si>
    <t>SUV or Truck</t>
  </si>
  <si>
    <t>Economy</t>
  </si>
  <si>
    <t>kg CO2/Mile</t>
  </si>
  <si>
    <t>kg CH4/Mile</t>
  </si>
  <si>
    <t>kg N2O/Mile</t>
  </si>
  <si>
    <t>Compact</t>
  </si>
  <si>
    <t>Midsize</t>
  </si>
  <si>
    <t>Full Size</t>
  </si>
  <si>
    <t>Luxury</t>
  </si>
  <si>
    <t>Minivan/Wagon</t>
  </si>
  <si>
    <t>Small SUV</t>
  </si>
  <si>
    <t>Medium SUV</t>
  </si>
  <si>
    <t>Large SUV</t>
  </si>
  <si>
    <t>Passenger Van</t>
  </si>
  <si>
    <t>1/2 Ton Pickup</t>
  </si>
  <si>
    <t>Total Reimbursed Mileage</t>
  </si>
  <si>
    <t>Bus</t>
  </si>
  <si>
    <t>Commuter Rail</t>
  </si>
  <si>
    <t>Intercity Rail</t>
  </si>
  <si>
    <t>Number of Commute Days per Year</t>
  </si>
  <si>
    <t>POV Passenger Car</t>
  </si>
  <si>
    <t>POV SUV or Truck</t>
  </si>
  <si>
    <t>Motorcycle</t>
  </si>
  <si>
    <t>Car Pool</t>
  </si>
  <si>
    <t>Van Pool</t>
  </si>
  <si>
    <t>Walking and/or Bicycling</t>
  </si>
  <si>
    <t>Default CO2 EF</t>
  </si>
  <si>
    <t>CO2 UOM</t>
  </si>
  <si>
    <t>Default CH4 EF</t>
  </si>
  <si>
    <t>CH4 UOM</t>
  </si>
  <si>
    <t>Default N2O EF</t>
  </si>
  <si>
    <t>N2O UOM</t>
  </si>
  <si>
    <t>UOM</t>
  </si>
  <si>
    <t>kg CO2/Passenger Mile</t>
  </si>
  <si>
    <t>kg CH4/Passenger Mile</t>
  </si>
  <si>
    <t>kg N2O/Passenger Mile</t>
  </si>
  <si>
    <t>Miles / Gallon</t>
  </si>
  <si>
    <t>Ground Business Travel</t>
  </si>
  <si>
    <t>kg CO2/Gallon</t>
  </si>
  <si>
    <t>kg CH4/Gallon</t>
  </si>
  <si>
    <t>kg N2O/Gallon</t>
  </si>
  <si>
    <t>Commuter Travel</t>
  </si>
  <si>
    <t>CAS No.</t>
  </si>
  <si>
    <t>Global warming potential (100 yr.)</t>
  </si>
  <si>
    <t xml:space="preserve">124-38-9 </t>
  </si>
  <si>
    <t xml:space="preserve">CO2  </t>
  </si>
  <si>
    <t xml:space="preserve">74-82-8 </t>
  </si>
  <si>
    <t xml:space="preserve">CH4 </t>
  </si>
  <si>
    <t xml:space="preserve">10024-97-2 </t>
  </si>
  <si>
    <t xml:space="preserve">75-46-7 </t>
  </si>
  <si>
    <t xml:space="preserve">75-10-5 </t>
  </si>
  <si>
    <t xml:space="preserve">CH2F2 </t>
  </si>
  <si>
    <t xml:space="preserve">593-53-3 </t>
  </si>
  <si>
    <t xml:space="preserve">CH3F </t>
  </si>
  <si>
    <t xml:space="preserve">354-33-6 </t>
  </si>
  <si>
    <t xml:space="preserve">C2HF5 </t>
  </si>
  <si>
    <t xml:space="preserve">359-35-3 </t>
  </si>
  <si>
    <t xml:space="preserve">C2H2F4 </t>
  </si>
  <si>
    <t xml:space="preserve">811-97-2 </t>
  </si>
  <si>
    <t xml:space="preserve">CH2FCF3 </t>
  </si>
  <si>
    <t xml:space="preserve">430-66-0 </t>
  </si>
  <si>
    <t xml:space="preserve">C2H3F3 </t>
  </si>
  <si>
    <t xml:space="preserve">420-46-2 </t>
  </si>
  <si>
    <t xml:space="preserve">624-72-6 </t>
  </si>
  <si>
    <t xml:space="preserve">CH2FCH2F </t>
  </si>
  <si>
    <t xml:space="preserve">75-37-6 </t>
  </si>
  <si>
    <t xml:space="preserve">353-36-6 </t>
  </si>
  <si>
    <t xml:space="preserve">CH3CH2F </t>
  </si>
  <si>
    <t>2252-84-8</t>
  </si>
  <si>
    <t xml:space="preserve">431-89-0 </t>
  </si>
  <si>
    <t xml:space="preserve">C3HF7  </t>
  </si>
  <si>
    <t>27070-61-7</t>
  </si>
  <si>
    <t xml:space="preserve">677-56-5 </t>
  </si>
  <si>
    <t xml:space="preserve">CH2FCF2CF3  </t>
  </si>
  <si>
    <t xml:space="preserve">431-63-0 </t>
  </si>
  <si>
    <t xml:space="preserve">CHF2CHFCF3  </t>
  </si>
  <si>
    <t xml:space="preserve">690-39-1 </t>
  </si>
  <si>
    <t xml:space="preserve">C3H2F6 </t>
  </si>
  <si>
    <t xml:space="preserve">679-86-7 </t>
  </si>
  <si>
    <t xml:space="preserve">C3H3F5 </t>
  </si>
  <si>
    <t xml:space="preserve">460-73-1 </t>
  </si>
  <si>
    <t xml:space="preserve">406-58-6 </t>
  </si>
  <si>
    <t>CH3CF2CH2CF3</t>
  </si>
  <si>
    <t>15290-77-4</t>
  </si>
  <si>
    <t xml:space="preserve">138495-42-8 </t>
  </si>
  <si>
    <t xml:space="preserve">CF3CFHCFHCF2CF3 </t>
  </si>
  <si>
    <t xml:space="preserve">2551-62-4 </t>
  </si>
  <si>
    <t>Trifluoromethyl sulphur pentafluoride</t>
  </si>
  <si>
    <t xml:space="preserve">373-80-8 </t>
  </si>
  <si>
    <t xml:space="preserve">SF5CF3 </t>
  </si>
  <si>
    <t>Nitrogen trifluoride</t>
  </si>
  <si>
    <t xml:space="preserve">7783-54-2 </t>
  </si>
  <si>
    <t xml:space="preserve">NF3 </t>
  </si>
  <si>
    <t xml:space="preserve">75-73-0 </t>
  </si>
  <si>
    <t xml:space="preserve">CF4 </t>
  </si>
  <si>
    <t xml:space="preserve">76-16-4 </t>
  </si>
  <si>
    <t>C2F6</t>
  </si>
  <si>
    <t xml:space="preserve">76-19-7 </t>
  </si>
  <si>
    <t xml:space="preserve">C3F8 </t>
  </si>
  <si>
    <t xml:space="preserve">931-91-9 </t>
  </si>
  <si>
    <t>C-C3F6</t>
  </si>
  <si>
    <t xml:space="preserve">355-25-9 </t>
  </si>
  <si>
    <t xml:space="preserve">115-25-3 </t>
  </si>
  <si>
    <t>C-C4F8</t>
  </si>
  <si>
    <t xml:space="preserve">678-26-2 </t>
  </si>
  <si>
    <t xml:space="preserve">355-42-0 </t>
  </si>
  <si>
    <t>335-57-9</t>
  </si>
  <si>
    <t>307-34-6</t>
  </si>
  <si>
    <t xml:space="preserve">306-94-5 </t>
  </si>
  <si>
    <t>HCFE-235da2 (Isoflurane)</t>
  </si>
  <si>
    <t xml:space="preserve">26675-46-7 </t>
  </si>
  <si>
    <t>CHF2OCHClCF3</t>
  </si>
  <si>
    <t>HFE-43-10pccc (H-Galden 1040x)</t>
  </si>
  <si>
    <t xml:space="preserve">E1730133 </t>
  </si>
  <si>
    <t xml:space="preserve">CHF2OCF2OC2F4OCHF2 </t>
  </si>
  <si>
    <t>HFE-125</t>
  </si>
  <si>
    <t xml:space="preserve">3822-68-2 </t>
  </si>
  <si>
    <t>CHF2OCF3</t>
  </si>
  <si>
    <t>HFE-134</t>
  </si>
  <si>
    <t xml:space="preserve">1691-17-4 </t>
  </si>
  <si>
    <t>CHF2OCHF2</t>
  </si>
  <si>
    <t>HFE-143a</t>
  </si>
  <si>
    <t xml:space="preserve">421-14-7 </t>
  </si>
  <si>
    <t>CH3OCF3</t>
  </si>
  <si>
    <t>HFE-227ea</t>
  </si>
  <si>
    <t xml:space="preserve">2356-62-9 </t>
  </si>
  <si>
    <t>CF3CHFOCF3</t>
  </si>
  <si>
    <t>HFE-236ca12 (HG-10)</t>
  </si>
  <si>
    <t xml:space="preserve">78522-47-1 </t>
  </si>
  <si>
    <t>CHF2OCF2OCHF2</t>
  </si>
  <si>
    <t>HFE-236ea2 (Desflurane)</t>
  </si>
  <si>
    <t xml:space="preserve">57041-67-5 </t>
  </si>
  <si>
    <t>CHF2OCHFCF3</t>
  </si>
  <si>
    <t>HFE-236fa</t>
  </si>
  <si>
    <t xml:space="preserve">20193-67-3 </t>
  </si>
  <si>
    <t>CF3CH2OCF3</t>
  </si>
  <si>
    <t>HFE-245cb2</t>
  </si>
  <si>
    <t xml:space="preserve">22410-44-2 </t>
  </si>
  <si>
    <t>CH3OCF2CF3</t>
  </si>
  <si>
    <t>HFE-245fa1</t>
  </si>
  <si>
    <t xml:space="preserve">84011-15-4 </t>
  </si>
  <si>
    <t>CHF2CH2OCF3</t>
  </si>
  <si>
    <t>HFE-245fa2</t>
  </si>
  <si>
    <t xml:space="preserve">1885-48-9 </t>
  </si>
  <si>
    <t>CHF2OCH2CF3</t>
  </si>
  <si>
    <t>HFE-254cb2</t>
  </si>
  <si>
    <t xml:space="preserve">425-88-7 </t>
  </si>
  <si>
    <t>CH3OCF2CHF2</t>
  </si>
  <si>
    <t>HFE-263fb2</t>
  </si>
  <si>
    <t xml:space="preserve">460-43-5 </t>
  </si>
  <si>
    <t>CF3CH2OCH3</t>
  </si>
  <si>
    <t>HFE-329mcc2</t>
  </si>
  <si>
    <t xml:space="preserve">67490-36-2 </t>
  </si>
  <si>
    <t>CF3CF2OCF2CHF2</t>
  </si>
  <si>
    <t>HFE-338mcf2</t>
  </si>
  <si>
    <t xml:space="preserve">156053-88-2 </t>
  </si>
  <si>
    <t>CF3CF2OCH2CF3</t>
  </si>
  <si>
    <t>HFE-338pcc13 (HG-01)</t>
  </si>
  <si>
    <t xml:space="preserve">188690-78-0 </t>
  </si>
  <si>
    <t>CHF2OCF2CF2OCHF2</t>
  </si>
  <si>
    <t>HFE-347mcc3</t>
  </si>
  <si>
    <t xml:space="preserve">28523-86-6 </t>
  </si>
  <si>
    <t>CH3OCF2CF2CF3</t>
  </si>
  <si>
    <t>HFE-347mcf2</t>
  </si>
  <si>
    <t xml:space="preserve">E1730135 </t>
  </si>
  <si>
    <t>CF3CF2OCH2CHF2</t>
  </si>
  <si>
    <t>HFE-347pcf2</t>
  </si>
  <si>
    <t xml:space="preserve">406-78-0 </t>
  </si>
  <si>
    <t>CHF2CF2OCH2CF3</t>
  </si>
  <si>
    <t>HFE-356mec3</t>
  </si>
  <si>
    <t xml:space="preserve">382-34-3 </t>
  </si>
  <si>
    <t>CH3OCF2CHFCF3</t>
  </si>
  <si>
    <t>HFE-356pcc3</t>
  </si>
  <si>
    <t xml:space="preserve">160620-20-2 </t>
  </si>
  <si>
    <t>CH3OCF2CF2CHF2</t>
  </si>
  <si>
    <t>HFE-356pcf2</t>
  </si>
  <si>
    <t xml:space="preserve">E1730137 </t>
  </si>
  <si>
    <t>CHF2CH2OCF2CHF2</t>
  </si>
  <si>
    <t>HFE-356pcf3</t>
  </si>
  <si>
    <t xml:space="preserve">35042-99-0 </t>
  </si>
  <si>
    <t>CHF2OCH2CF2CHF2</t>
  </si>
  <si>
    <t>HFE-365mcf3</t>
  </si>
  <si>
    <t xml:space="preserve">378-16-5 </t>
  </si>
  <si>
    <t>CF3CF2CH2OCH3</t>
  </si>
  <si>
    <t>HFE-374pc2</t>
  </si>
  <si>
    <t xml:space="preserve">512-51-6 </t>
  </si>
  <si>
    <t>CH3CH2OCF2CHF2</t>
  </si>
  <si>
    <t xml:space="preserve">163702-07-6 163702-08-7 </t>
  </si>
  <si>
    <t xml:space="preserve">C4F9OCH3 &amp; (CF3)2CFCF2OCH3 </t>
  </si>
  <si>
    <t xml:space="preserve">163702-05-4 163702-06-5 </t>
  </si>
  <si>
    <t xml:space="preserve">C4F9OC2H5 &amp; (CF3)2CFCF2OC2H5 </t>
  </si>
  <si>
    <t>Sevoflurane</t>
  </si>
  <si>
    <t xml:space="preserve">CH2FOCH(CF3)2 </t>
  </si>
  <si>
    <t>HFE-356mm1</t>
  </si>
  <si>
    <t xml:space="preserve">13171-18-1 </t>
  </si>
  <si>
    <t xml:space="preserve">(CF3)2CHOCH3 </t>
  </si>
  <si>
    <t>HFE-338mmz1</t>
  </si>
  <si>
    <t xml:space="preserve">26103-08-2 </t>
  </si>
  <si>
    <t xml:space="preserve">CHF2OCH(CF3)2 </t>
  </si>
  <si>
    <t>(Octafluorotetramethy-lene)hydroxymethyl group</t>
  </si>
  <si>
    <t xml:space="preserve">NA </t>
  </si>
  <si>
    <t xml:space="preserve">X-(CF2)4CH(OH)-X </t>
  </si>
  <si>
    <t>HFE-347mmy1</t>
  </si>
  <si>
    <t xml:space="preserve">22052-84-2 </t>
  </si>
  <si>
    <t xml:space="preserve">CH3OCF(CF3)2 </t>
  </si>
  <si>
    <t>Bis(trifluoromethyl)-methanol</t>
  </si>
  <si>
    <t xml:space="preserve">920-66-1 </t>
  </si>
  <si>
    <t xml:space="preserve">(CF3)2CHOH </t>
  </si>
  <si>
    <t>2,2,3,3,3-pentafluoropropanol</t>
  </si>
  <si>
    <t xml:space="preserve">422-05-9 </t>
  </si>
  <si>
    <t xml:space="preserve">CF3CF2CH2OH </t>
  </si>
  <si>
    <t>PFPMIE</t>
  </si>
  <si>
    <t xml:space="preserve">CF3OCF(CF3)CF2OCF2OCF3 </t>
  </si>
  <si>
    <t>CNG 3000</t>
  </si>
  <si>
    <t>CNG 3600</t>
  </si>
  <si>
    <t>DSL</t>
  </si>
  <si>
    <t>GAS</t>
  </si>
  <si>
    <t>On Federal Land, On User Site</t>
  </si>
  <si>
    <t>On Federal Land, Transmitted to Site</t>
  </si>
  <si>
    <t>On Indian Land, On User Site</t>
  </si>
  <si>
    <t>On Indian Land, Transmitted to Site</t>
  </si>
  <si>
    <t>No Electricity is Delivered (Non-Electric)</t>
  </si>
  <si>
    <t>Fuel Cells</t>
  </si>
  <si>
    <t>Both, On Grid</t>
  </si>
  <si>
    <t>Both, Off Grid</t>
  </si>
  <si>
    <t>Main Site Zip Code</t>
  </si>
  <si>
    <t>Landfill Gas (MSW)</t>
  </si>
  <si>
    <t>Siting Status - On Federal or Indian Land?</t>
  </si>
  <si>
    <r>
      <t>Requirement(s)</t>
    </r>
    <r>
      <rPr>
        <sz val="10"/>
        <rFont val="Times New Roman"/>
        <family val="1"/>
      </rPr>
      <t>: EPAct 2005, EISA 2007, DOE O 436.1</t>
    </r>
  </si>
  <si>
    <r>
      <t xml:space="preserve">Complete this section if </t>
    </r>
    <r>
      <rPr>
        <b/>
        <i/>
        <sz val="12"/>
        <color indexed="9"/>
        <rFont val="Times New Roman"/>
        <family val="1"/>
      </rPr>
      <t>new</t>
    </r>
    <r>
      <rPr>
        <b/>
        <sz val="12"/>
        <color indexed="9"/>
        <rFont val="Times New Roman"/>
        <family val="1"/>
      </rPr>
      <t xml:space="preserve"> building project was CD-1 or lower on </t>
    </r>
    <r>
      <rPr>
        <b/>
        <u/>
        <sz val="12"/>
        <color indexed="9"/>
        <rFont val="Times New Roman"/>
        <family val="1"/>
      </rPr>
      <t>10/1/06</t>
    </r>
  </si>
  <si>
    <t>Addition</t>
  </si>
  <si>
    <t>Project ID</t>
  </si>
  <si>
    <t>Facility Change Status</t>
  </si>
  <si>
    <t>Facility Status</t>
  </si>
  <si>
    <t>New</t>
  </si>
  <si>
    <t>Renovation</t>
  </si>
  <si>
    <t>Replacement</t>
  </si>
  <si>
    <t>Demolition</t>
  </si>
  <si>
    <t>Excluded from Energy Intensity?</t>
  </si>
  <si>
    <t>Estimated percentage below ASHRAE Std 90.1 in terms of energy use</t>
  </si>
  <si>
    <t>If not at least 30% below ASHRAE Std 90.1, will design achieve maximum level of energy efficiency that is life-cycle cost-effective?</t>
  </si>
  <si>
    <t>In terms of energy use, percentage below ANSI/ASHRAE/IESNA Standard 90.1 achieved</t>
  </si>
  <si>
    <t>Estimated GHG Emissions</t>
  </si>
  <si>
    <t>Location (Zip Code)</t>
  </si>
  <si>
    <r>
      <t>Requirement(s)</t>
    </r>
    <r>
      <rPr>
        <sz val="10"/>
        <rFont val="Times New Roman"/>
        <family val="1"/>
      </rPr>
      <t>: EISA 2007, DOE O 436.1</t>
    </r>
  </si>
  <si>
    <t>1-5a.  EPAct 2005 Metering Of Electricity Use</t>
  </si>
  <si>
    <t>1-1.  E.O. 13514/OMB Circular A-11 Direct Agency Obligations</t>
  </si>
  <si>
    <t>1-3.  E.O. 13514/OMB Circular A-11 Awarded Utility Energy Services Contracts (UESCs)</t>
  </si>
  <si>
    <t>1-2.  E.O. 13514/OMB Circular A-11 Awarded Energy Savings Performance Contracts (ESPCs)</t>
  </si>
  <si>
    <r>
      <t>Requirement(s)</t>
    </r>
    <r>
      <rPr>
        <sz val="10"/>
        <rFont val="Times New Roman"/>
        <family val="1"/>
      </rPr>
      <t>: NECPA, EPAct 2005, EISA 2007, DOE O 436.1, E.O. 13514</t>
    </r>
  </si>
  <si>
    <r>
      <t>Requirement(s)</t>
    </r>
    <r>
      <rPr>
        <sz val="10"/>
        <rFont val="Times New Roman"/>
        <family val="1"/>
      </rPr>
      <t>: EPAct 2005, DOE O 436.1, E.O. 13423, E.O. 13514</t>
    </r>
  </si>
  <si>
    <r>
      <t>Requirement(s)</t>
    </r>
    <r>
      <rPr>
        <sz val="10"/>
        <rFont val="Times New Roman"/>
        <family val="1"/>
      </rPr>
      <t>: E.O. 13123</t>
    </r>
  </si>
  <si>
    <t>1-5d.  DOE O 436.1 &amp; SSPP Metering Of Chilled Water Use</t>
  </si>
  <si>
    <r>
      <t>Requirement(s)</t>
    </r>
    <r>
      <rPr>
        <sz val="10"/>
        <rFont val="Times New Roman"/>
        <family val="1"/>
      </rPr>
      <t xml:space="preserve">: EISA 2007, DOE O 436.1 </t>
    </r>
  </si>
  <si>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</si>
  <si>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</si>
  <si>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</si>
  <si>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</si>
  <si>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</si>
  <si>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</si>
  <si>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</si>
  <si>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</si>
  <si>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</si>
  <si>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</si>
  <si>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</si>
  <si>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</si>
  <si>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</si>
  <si>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</si>
  <si>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</si>
  <si>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</si>
  <si>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</si>
  <si>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</si>
  <si>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</si>
  <si>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</si>
  <si>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</si>
  <si>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</si>
  <si>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</si>
  <si>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</si>
  <si>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</si>
  <si>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</si>
  <si>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</si>
  <si>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</si>
  <si>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</si>
  <si>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</si>
  <si>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</si>
  <si>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</si>
  <si>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</si>
  <si>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</si>
  <si>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</si>
  <si>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</si>
  <si>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</si>
  <si>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</si>
  <si>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</si>
  <si>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</si>
  <si>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</si>
  <si>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HQ Measure #</t>
  </si>
  <si>
    <t>Estimated Annual ILA (Non-Potable Freshwater) Savings
(10^3 Gal/Yr)</t>
  </si>
  <si>
    <t>Estimated Annual Renewable Electricity Output
(MWh/Yr)</t>
  </si>
  <si>
    <t>Estimated Annual Renewable Thermal Output
(10^9 BTU/Yr)</t>
  </si>
  <si>
    <t>Estimated Annual Electricity Saved
(MWh/Yr)</t>
  </si>
  <si>
    <t>Estimated Annual Fuel Oil Saved
(10^3 Gal/Yr)</t>
  </si>
  <si>
    <t>Estimated Annual Natural Gas Saved
(10^3 Cf/Yr)</t>
  </si>
  <si>
    <t>Estimated Annual LPG/Propane Saved
(10^3 Gal/Yr)</t>
  </si>
  <si>
    <t>Estimated Annual Coal Saved
(Short Ton/Yr)</t>
  </si>
  <si>
    <t>Estimated Annual Steam Saved (10^9 BTU/Yr)</t>
  </si>
  <si>
    <t>Estimated Annual Other Saved
(10^9 BTU/Yr)</t>
  </si>
  <si>
    <t>If "Other", what is "Other"?</t>
  </si>
  <si>
    <t>Has this measure been included in an official DOE budget requests?  If yes, provide Project/Measure #</t>
  </si>
  <si>
    <t>Conservation Measure(s) Status</t>
  </si>
  <si>
    <t>Conservation Measure(s) Type</t>
  </si>
  <si>
    <t>Funding Source/Type
(Actual or Potential)</t>
  </si>
  <si>
    <r>
      <t>Estimated Annual GHG Emissions Avoided (MtCO</t>
    </r>
    <r>
      <rPr>
        <b/>
        <vertAlign val="subscript"/>
        <sz val="10"/>
        <color indexed="8"/>
        <rFont val="Times New Roman"/>
        <family val="1"/>
      </rPr>
      <t>2</t>
    </r>
    <r>
      <rPr>
        <b/>
        <sz val="10"/>
        <color indexed="8"/>
        <rFont val="Times New Roman"/>
        <family val="1"/>
      </rPr>
      <t>e/Yr)</t>
    </r>
  </si>
  <si>
    <r>
      <t>Scope 3 - T&amp;D Loss, MtCO</t>
    </r>
    <r>
      <rPr>
        <b/>
        <vertAlign val="subscript"/>
        <sz val="10"/>
        <color indexed="8"/>
        <rFont val="Times New Roman"/>
        <family val="1"/>
      </rPr>
      <t>2</t>
    </r>
    <r>
      <rPr>
        <b/>
        <sz val="10"/>
        <color indexed="8"/>
        <rFont val="Times New Roman"/>
        <family val="1"/>
      </rPr>
      <t>e</t>
    </r>
  </si>
  <si>
    <t>Site Project #</t>
  </si>
  <si>
    <t>ARRA</t>
  </si>
  <si>
    <t>Houses the list of active renewable energy systems at DOE sites to track progress towards renewable energy requirements in EPAct2005 and DOE O 436.1.  Also used towards developing the site’s GHG inventory.</t>
  </si>
  <si>
    <t>Collects renewable energy purchases to track progress towards renewable energy requirements in EPAct 2005 and DOE O 436.1.  Also used towards developing the site’s GHG inventory.</t>
  </si>
  <si>
    <t>Mixed Refrigerants</t>
  </si>
  <si>
    <t>Fugitive F-gases</t>
  </si>
  <si>
    <t>Industrial Process</t>
  </si>
  <si>
    <t>Collects and calculates fugitive emission data for refrigerants and fluorinated gases.</t>
  </si>
  <si>
    <t>Collects and calculates fugitive emission data for fluorinated gases and other fugitive emissions.</t>
  </si>
  <si>
    <t>Collects and calculates fugitive emissions data for on-site wastewater treatment.</t>
  </si>
  <si>
    <t>Collects and calculates GHG emission data for industrial process by process.</t>
  </si>
  <si>
    <t>Air Bus Travel</t>
  </si>
  <si>
    <t xml:space="preserve">Collects and calculates emissions for prime contractor employee commuting. </t>
  </si>
  <si>
    <t xml:space="preserve">Collects and calculates emissions for prime contractor employee business ground travel. </t>
  </si>
  <si>
    <t xml:space="preserve">Collects and calculates emissions for prime contractor employee business air travel. </t>
  </si>
  <si>
    <t>Ground Bus Travel</t>
  </si>
  <si>
    <t>Contr. Wastewater</t>
  </si>
  <si>
    <t>Collects and calculates GHG emissions resulting from contracted off-site wastewater treatment, excluding electricity.</t>
  </si>
  <si>
    <t>Anthropogenic</t>
  </si>
  <si>
    <t>Chilled Water - Engine Driven Chiller</t>
  </si>
  <si>
    <t>Petrochemical feedstock</t>
  </si>
  <si>
    <t>Anthropogenic Emission Rates</t>
  </si>
  <si>
    <t>Anthropogenic Emissions in MT CO2e</t>
  </si>
  <si>
    <t>Anthropogenic and/or Biogenic</t>
  </si>
  <si>
    <r>
      <t>Anthropogenic MtCO</t>
    </r>
    <r>
      <rPr>
        <b/>
        <vertAlign val="subscript"/>
        <sz val="10"/>
        <color indexed="8"/>
        <rFont val="Times New Roman"/>
        <family val="1"/>
      </rPr>
      <t>2</t>
    </r>
    <r>
      <rPr>
        <b/>
        <sz val="10"/>
        <color indexed="8"/>
        <rFont val="Times New Roman"/>
        <family val="1"/>
      </rPr>
      <t>e</t>
    </r>
  </si>
  <si>
    <t>Funds, Meters, Training</t>
  </si>
  <si>
    <t>Mainframes (IBM or compatible)</t>
  </si>
  <si>
    <t>Mainframes (Other)</t>
  </si>
  <si>
    <t>Fuel Group</t>
  </si>
  <si>
    <t xml:space="preserve">Gross Floor Area (Sq.Ft.) </t>
  </si>
  <si>
    <t>Facility Cost ($/Sq.Ft./Yr)</t>
  </si>
  <si>
    <t>Super Computers or HPC Systems</t>
  </si>
  <si>
    <t xml:space="preserve"> 2007 non-Baseload</t>
  </si>
  <si>
    <t xml:space="preserve"> 2005 non-Baseload</t>
  </si>
  <si>
    <t>Renewable Energy Drop-down List</t>
  </si>
  <si>
    <t>ECMs Drop-down List</t>
  </si>
  <si>
    <t xml:space="preserve"> 2007 Baseload</t>
  </si>
  <si>
    <t xml:space="preserve"> 2005 Baseload</t>
  </si>
  <si>
    <t xml:space="preserve">1-4.  EPAct 1992 Training </t>
  </si>
  <si>
    <t>Primary eGRID Subregion</t>
  </si>
  <si>
    <t>Performance Summary</t>
  </si>
  <si>
    <r>
      <t>SSPP Goal #</t>
    </r>
    <r>
      <rPr>
        <sz val="8"/>
        <rFont val="Times New Roman"/>
        <family val="1"/>
      </rPr>
      <t> </t>
    </r>
  </si>
  <si>
    <r>
      <t>DOE Goal</t>
    </r>
    <r>
      <rPr>
        <sz val="8"/>
        <rFont val="Times New Roman"/>
        <family val="1"/>
      </rPr>
      <t> </t>
    </r>
  </si>
  <si>
    <t>28% Scope 1 &amp; 2 GHG reduction by FY 2020 from a FY 2008 baseline</t>
  </si>
  <si>
    <t>10% annual increase in fleet alternative fuel consumption by FY 2015 relative to a FY 2005 baseline</t>
  </si>
  <si>
    <t>13% Scope 3 GHG reduction by FY 2020 from a FY 2008 baseline</t>
  </si>
  <si>
    <t>26% water intensity reduction by FY 2020 from a FY 2007 baseline</t>
  </si>
  <si>
    <t>20% water consumption reduction of industrial, landscaping, and agricultural (ILA) water by FY 2020 from a FY 2010 baseline</t>
  </si>
  <si>
    <t>Baseline</t>
  </si>
  <si>
    <t>Projected FY 2014</t>
  </si>
  <si>
    <r>
      <t>Source</t>
    </r>
    <r>
      <rPr>
        <sz val="10"/>
        <rFont val="Times New Roman"/>
        <family val="1"/>
      </rPr>
      <t>: Site/Lab June 2012 EISA Sec 432 report</t>
    </r>
  </si>
  <si>
    <t>Individual buildings or processes metering for 90% of steam (by October 1, 2015)</t>
  </si>
  <si>
    <t>Individual buildings or processes metering for 90% of natural gas (by October 1, 2015)</t>
  </si>
  <si>
    <t>Individual buildings or processes metering for 90% of chilled water (by October 1, 2015)</t>
  </si>
  <si>
    <t>Individual buildings or processes metering for 90% of electricity (by October 1, 2012)</t>
  </si>
  <si>
    <t>Estimated Amount of Purchased Electricity Metered (kWh/Yr)</t>
  </si>
  <si>
    <t>Estimated Amount of On-Site Generate Electricity Metered (kWh/Yr)</t>
  </si>
  <si>
    <t>(Note: If a building has an advanced and a standard meter, only account for the advanced meter. If a building has multiple meters, ensure the utility metered is accounted/reported only once)</t>
  </si>
  <si>
    <t>Estimated Amount of Purchased Natural Gas Metered (CF/Yr)</t>
  </si>
  <si>
    <t>Estimated Amount of On-Site Generate Natural Gas Metered (CF/Yr)</t>
  </si>
  <si>
    <t>Estimated Amount of Purchased Chilled Water Metered (Btu/Yr)</t>
  </si>
  <si>
    <t>Estimated Amount of On-Site Generate Chilled Water Metered (Btu/Yr)</t>
  </si>
  <si>
    <t>Estimated Amount of Purchased Steam Metered (Btu/Yr)</t>
  </si>
  <si>
    <t>Estimated Amount of On-Site Generate Steam Metered (Btu/Yr)</t>
  </si>
  <si>
    <t>Estimated Amount of Purchased Water Metered (Gal/Yr)</t>
  </si>
  <si>
    <t>Purchased Renewable Thermal/Non-Electric Energy</t>
  </si>
  <si>
    <t>Assume LNG</t>
  </si>
  <si>
    <t>Steam - Natural Gas</t>
  </si>
  <si>
    <t>Steam - Coal</t>
  </si>
  <si>
    <t>Gasoline Gallons Equivalent</t>
  </si>
  <si>
    <t>GGE/Gal</t>
  </si>
  <si>
    <t>GGE/hundred cubic feet</t>
  </si>
  <si>
    <t>CNG 2400</t>
  </si>
  <si>
    <t>New Bldg/HPSB Drop-down Lists</t>
  </si>
  <si>
    <t xml:space="preserve">Refrigerants </t>
  </si>
  <si>
    <t>Fluorinated</t>
  </si>
  <si>
    <t>EISA Section 432</t>
  </si>
  <si>
    <t>Refrigerant Type</t>
  </si>
  <si>
    <t>Flourinated Type</t>
  </si>
  <si>
    <t>Evaluation Level</t>
  </si>
  <si>
    <t>Process Type I</t>
  </si>
  <si>
    <t>Process Type II</t>
  </si>
  <si>
    <t>Flight/Vehicle Type</t>
  </si>
  <si>
    <t>Unit of Measurement</t>
  </si>
  <si>
    <t>Default Avg MPT</t>
  </si>
  <si>
    <t>R-12</t>
  </si>
  <si>
    <t>ASHRAE Level 1</t>
  </si>
  <si>
    <t>GSA Travel MIS</t>
  </si>
  <si>
    <t>lbs CO2</t>
  </si>
  <si>
    <t>kg CO2/lb CO2</t>
  </si>
  <si>
    <t>kg CH4/lbs CO2</t>
  </si>
  <si>
    <t>kg N2O/lbs CO2</t>
  </si>
  <si>
    <t>R-22</t>
  </si>
  <si>
    <t>ASHRAE Level 2</t>
  </si>
  <si>
    <t>ASHRAE Level 3</t>
  </si>
  <si>
    <t>Rental Mileage by Class</t>
  </si>
  <si>
    <t>Rental Direct Fuel Purchase</t>
  </si>
  <si>
    <t>Rental Trip Mileage</t>
  </si>
  <si>
    <t>POV Mileage</t>
  </si>
  <si>
    <t>Mass Transit Trip Mileage</t>
  </si>
  <si>
    <t>PFC-c318</t>
  </si>
  <si>
    <t>Total Gallons of Fuel Purchased</t>
  </si>
  <si>
    <t>1 - preliminary or walk-through audit</t>
  </si>
  <si>
    <t>2 - general audit</t>
  </si>
  <si>
    <t>3 - comprehensive audit (e.g. ESPC)</t>
  </si>
  <si>
    <t>Metro/Transit Rail</t>
  </si>
  <si>
    <t>Personal Owned Vehicles</t>
  </si>
  <si>
    <t>Commute (Miles / Day)</t>
  </si>
  <si>
    <t>Car/Van Pools</t>
  </si>
  <si>
    <t>Mass Transit</t>
  </si>
  <si>
    <t>Hybrid</t>
  </si>
  <si>
    <t>Human Powered</t>
  </si>
  <si>
    <t>Carbon Tetrachloride</t>
  </si>
  <si>
    <t>CCl4</t>
  </si>
  <si>
    <t>CFC-11</t>
  </si>
  <si>
    <t>CCl3F</t>
  </si>
  <si>
    <t>CFC-113</t>
  </si>
  <si>
    <t>CCl2FCClF2</t>
  </si>
  <si>
    <t>CFC-12</t>
  </si>
  <si>
    <t>CCl2F2</t>
  </si>
  <si>
    <t>Chlorofluorocarbon</t>
  </si>
  <si>
    <t>R-11</t>
  </si>
  <si>
    <t>HCFC-141b (C2H3FCl2) Dichlorofluoroethane</t>
  </si>
  <si>
    <t>C2H3FCl2</t>
  </si>
  <si>
    <t>HCFC-22</t>
  </si>
  <si>
    <t>CHClF2</t>
  </si>
  <si>
    <t>HCFC-225ca</t>
  </si>
  <si>
    <t>C3HF5Cl2</t>
  </si>
  <si>
    <t>HCFC-225cb</t>
  </si>
  <si>
    <t>Methyl Chloroform</t>
  </si>
  <si>
    <t>C2H3Cl3</t>
  </si>
  <si>
    <t>Site Num</t>
  </si>
  <si>
    <t>Fleet Parent</t>
  </si>
  <si>
    <t>Fleet Name</t>
  </si>
  <si>
    <t>Report Year</t>
  </si>
  <si>
    <t>Agency Group</t>
  </si>
  <si>
    <t>EPAct-covered Agency</t>
  </si>
  <si>
    <t>EO-covered Fuel</t>
  </si>
  <si>
    <t>Fuel Name</t>
  </si>
  <si>
    <t>Fuel State Abbreviation</t>
  </si>
  <si>
    <t>Vehicle Exemption</t>
  </si>
  <si>
    <t>Fuel Armored</t>
  </si>
  <si>
    <t>Fuel Consumption (GGE)</t>
  </si>
  <si>
    <t>Fuel Consumption (NU)</t>
  </si>
  <si>
    <t>Fuel Natural Units</t>
  </si>
  <si>
    <t>Fuel GGE Conversion Factor</t>
  </si>
  <si>
    <t>Fuel Cost ($)</t>
  </si>
  <si>
    <t>Diesel From B20</t>
  </si>
  <si>
    <t>Data Entry Type</t>
  </si>
  <si>
    <t>Quantity Purchased/ Issued (lbs)</t>
  </si>
  <si>
    <t>Quantity Returned to Supply (lbs)</t>
  </si>
  <si>
    <t>Emitted Refrigerant Quantity (lbs)</t>
  </si>
  <si>
    <t>F-Gas: Type 1</t>
  </si>
  <si>
    <t>F-Gas: Type 2</t>
  </si>
  <si>
    <t>F-Gas: Type 3</t>
  </si>
  <si>
    <t>F-Gas: Type 4</t>
  </si>
  <si>
    <t>Material</t>
  </si>
  <si>
    <t>Amount (lbs)</t>
  </si>
  <si>
    <t>Material Type</t>
  </si>
  <si>
    <t>Quantity Emitted (lbs)</t>
  </si>
  <si>
    <t>Flight Type</t>
  </si>
  <si>
    <t>Consumption/ Usage</t>
  </si>
  <si>
    <t>Site Number of Commute Days per Year</t>
  </si>
  <si>
    <t>Default Number of Commute Days per Year</t>
  </si>
  <si>
    <t>Estimated Amount of On-Site Captured Water Metered (Gal/Yr)</t>
  </si>
  <si>
    <t>SPO Notes</t>
  </si>
  <si>
    <t>3.2a</t>
  </si>
  <si>
    <t>On-Site Wastewater</t>
  </si>
  <si>
    <t>7.1a</t>
  </si>
  <si>
    <t>7.1b</t>
  </si>
  <si>
    <t>Calculates emissions for fleet fuel consumption based on FAST data.</t>
  </si>
  <si>
    <t>Bldg Inventory Changes</t>
  </si>
  <si>
    <t>On Federal Land, Not Transmitted to Site</t>
  </si>
  <si>
    <t>On Indian Land, Not Transmitted to Site</t>
  </si>
  <si>
    <t>Renewable Energy Credits</t>
  </si>
  <si>
    <t>Expected Building Occupancy or Removal Year (YYYY)</t>
  </si>
  <si>
    <t>Covered Facilities</t>
  </si>
  <si>
    <t>Fleet Fuel (Optional)</t>
  </si>
  <si>
    <t>Select covered facilities and complete associated data columns.</t>
  </si>
  <si>
    <t>Source Savings/Renewable Energy Output</t>
  </si>
  <si>
    <t>Cost Savings</t>
  </si>
  <si>
    <t>If Covered, EISA S432 Reporting Year (YYYY)</t>
  </si>
  <si>
    <t>Is this a multiple or single facility ECM?</t>
  </si>
  <si>
    <t>Is this effort/measure beyond typical O&amp;M improvement to meet a goal?</t>
  </si>
  <si>
    <t>Starting Year of Measure Implementation
(Anticipated or Actual - YYYY)</t>
  </si>
  <si>
    <t>Completion/ Operational Year of Measure 
(Anticipated or Actual -- YYYY)</t>
  </si>
  <si>
    <t>Are there plans to measure and verify the performance of this measure?</t>
  </si>
  <si>
    <t>If M&amp;V has been conducted, provide type and date.</t>
  </si>
  <si>
    <t>Is this a energy saving measure or renewable energy system?</t>
  </si>
  <si>
    <t xml:space="preserve">Provide estimated energy saved or switched for each energy type, as applicable.  If there are no savings associated with the measure enter "0".  If estimated savings are unknown at this time enter "TBD". </t>
  </si>
  <si>
    <t>SPO Comments/Notes</t>
  </si>
  <si>
    <t>Type of M&amp;V</t>
  </si>
  <si>
    <t>MM</t>
  </si>
  <si>
    <t>YYYY</t>
  </si>
  <si>
    <t xml:space="preserve">Measure(s) Location
 (Zip Code)
</t>
  </si>
  <si>
    <t>Summary table of goals performance.</t>
  </si>
  <si>
    <t>Factors and Drop-down Keys</t>
  </si>
  <si>
    <t>Reference tab containing all factors and drop-down menus information for all tabs.</t>
  </si>
  <si>
    <t>Complete worksheet, if not using DOEGRIT.</t>
  </si>
  <si>
    <t>List of covered facilities with anticipated evaluation dates and type/level.</t>
  </si>
  <si>
    <t>Part of the Annual Energy Report to adjust site energy use accounting from projects — especially combined heat and power — that would change the accounting of site vs. source energy.</t>
  </si>
  <si>
    <t>If applicable, complete cells with blue text.</t>
  </si>
  <si>
    <t>Review pre-populated data and update as necessary.</t>
  </si>
  <si>
    <t>3.2b</t>
  </si>
  <si>
    <t>Tracks planned energy and water conservation measures, in addition to future renewable energy systems.  Also used to project future energy/water consumption along with performance towards goals.</t>
  </si>
  <si>
    <t>Complete worksheet, if applicable.</t>
  </si>
  <si>
    <t>Optional - Download and paste FAST data.</t>
  </si>
  <si>
    <r>
      <t>Instructions</t>
    </r>
    <r>
      <rPr>
        <sz val="10"/>
        <rFont val="Times New Roman"/>
        <family val="1"/>
      </rPr>
      <t>: If applicable, complete cells with blue text and highlight the cell.  The information requested is for completing DOE's Annual Energy Report.</t>
    </r>
  </si>
  <si>
    <r>
      <t>Source</t>
    </r>
    <r>
      <rPr>
        <sz val="10"/>
        <rFont val="Times New Roman"/>
        <family val="1"/>
      </rPr>
      <t>: Site/Lab</t>
    </r>
  </si>
  <si>
    <t>Utility/Fuel Consumption and Cost</t>
  </si>
  <si>
    <t>Facilities Utility/Fuel Consumption and Cost</t>
  </si>
  <si>
    <r>
      <t>Instructions</t>
    </r>
    <r>
      <rPr>
        <sz val="10"/>
        <rFont val="Times New Roman"/>
        <family val="1"/>
      </rPr>
      <t>: Optional, complete the tables below for projects that increase site energy use but save source energy.  For additional guidance see: http://www.eere.energy.gov/femp/pdfs/sec502e_%20guidance.pdf.  Edited and new data cells should be highlighted.</t>
    </r>
  </si>
  <si>
    <t>Measurement &amp; Verification</t>
  </si>
  <si>
    <t>(ap)</t>
  </si>
  <si>
    <r>
      <t>CO</t>
    </r>
    <r>
      <rPr>
        <b/>
        <vertAlign val="subscript"/>
        <sz val="10"/>
        <rFont val="Times New Roman"/>
        <family val="1"/>
      </rPr>
      <t>2</t>
    </r>
    <r>
      <rPr>
        <b/>
        <sz val="10"/>
        <rFont val="Times New Roman"/>
        <family val="1"/>
      </rPr>
      <t xml:space="preserve"> (kg/MMBtu)</t>
    </r>
  </si>
  <si>
    <r>
      <t>CH</t>
    </r>
    <r>
      <rPr>
        <b/>
        <vertAlign val="subscript"/>
        <sz val="10"/>
        <rFont val="Times New Roman"/>
        <family val="1"/>
      </rPr>
      <t>4</t>
    </r>
    <r>
      <rPr>
        <b/>
        <sz val="10"/>
        <rFont val="Times New Roman"/>
        <family val="1"/>
      </rPr>
      <t xml:space="preserve"> (kg/MMBtu)</t>
    </r>
  </si>
  <si>
    <r>
      <t>N</t>
    </r>
    <r>
      <rPr>
        <b/>
        <vertAlign val="subscript"/>
        <sz val="10"/>
        <rFont val="Times New Roman"/>
        <family val="1"/>
      </rPr>
      <t>2</t>
    </r>
    <r>
      <rPr>
        <b/>
        <sz val="10"/>
        <rFont val="Times New Roman"/>
        <family val="1"/>
      </rPr>
      <t>O (kg/MMBtu)</t>
    </r>
  </si>
  <si>
    <t>Year</t>
  </si>
  <si>
    <t>Not Covered</t>
  </si>
  <si>
    <t>ESPC - ENABLE</t>
  </si>
  <si>
    <t>ESPC - PPA</t>
  </si>
  <si>
    <t>Energy Management Data Report</t>
  </si>
  <si>
    <t>Building Inventory Changes, HPSB Compliance and Projected Utilities Consumption</t>
  </si>
  <si>
    <r>
      <t>Requirement(s)</t>
    </r>
    <r>
      <rPr>
        <sz val="10"/>
        <rFont val="Times New Roman"/>
        <family val="1"/>
      </rPr>
      <t>: NECPA, EISA 2007, DOE O 436.1, E.O. 13514</t>
    </r>
  </si>
  <si>
    <t>Air Travel Information</t>
  </si>
  <si>
    <t>Short Haul (&lt; 300 miles)</t>
  </si>
  <si>
    <t>Medium Haul  (300 mile ≤ x &lt; 700 mile)</t>
  </si>
  <si>
    <r>
      <t>Anthropogenic MtCO</t>
    </r>
    <r>
      <rPr>
        <b/>
        <vertAlign val="subscript"/>
        <sz val="10"/>
        <rFont val="Calibri"/>
        <family val="2"/>
        <scheme val="minor"/>
      </rPr>
      <t>2</t>
    </r>
    <r>
      <rPr>
        <b/>
        <sz val="10"/>
        <rFont val="Calibri"/>
        <family val="2"/>
        <scheme val="minor"/>
      </rPr>
      <t>e</t>
    </r>
  </si>
  <si>
    <t>Business Air Travel</t>
  </si>
  <si>
    <t>Methodology</t>
  </si>
  <si>
    <t>Ground Travel Information</t>
  </si>
  <si>
    <t>Unit of Measure</t>
  </si>
  <si>
    <t>Site Average Miles per Trip</t>
  </si>
  <si>
    <t>Default Average Miles per Trip</t>
  </si>
  <si>
    <t>Employee Commuting (Domestic Only)</t>
  </si>
  <si>
    <t>Business Ground Travel (Domestic Only)</t>
  </si>
  <si>
    <r>
      <t>Requirement(s)</t>
    </r>
    <r>
      <rPr>
        <sz val="10"/>
        <rFont val="Times New Roman"/>
        <family val="1"/>
      </rPr>
      <t>: DOE O 436.1, E.O. 13514</t>
    </r>
  </si>
  <si>
    <t>Estimated annual water savings anticipated from obligations (Thousands Gal)</t>
  </si>
  <si>
    <t>Estimated annual energy savings anticipated from obligations (Million BTU)</t>
  </si>
  <si>
    <t>Fleet Fuel (FAST Data)</t>
  </si>
  <si>
    <t>Planned or Actual CD-2 Date (MM/YY)</t>
  </si>
  <si>
    <t>What GP equivalency will the building achieve?</t>
  </si>
  <si>
    <t>Green Globes</t>
  </si>
  <si>
    <t>Living Status</t>
  </si>
  <si>
    <r>
      <t>Source</t>
    </r>
    <r>
      <rPr>
        <sz val="10"/>
        <rFont val="Times New Roman"/>
        <family val="1"/>
      </rPr>
      <t xml:space="preserve">: Site/Lab </t>
    </r>
  </si>
  <si>
    <t>Site Name</t>
  </si>
  <si>
    <t>Area</t>
  </si>
  <si>
    <t>Seq No</t>
  </si>
  <si>
    <t>Prop ID</t>
  </si>
  <si>
    <t>Prop Name</t>
  </si>
  <si>
    <t>Excl Part</t>
  </si>
  <si>
    <t>Prop Type</t>
  </si>
  <si>
    <t>GSFT</t>
  </si>
  <si>
    <t>EC Bldg Fac</t>
  </si>
  <si>
    <t>EC Metered</t>
  </si>
  <si>
    <t>Justification</t>
  </si>
  <si>
    <t>EMS Site</t>
  </si>
  <si>
    <t>Ownership</t>
  </si>
  <si>
    <t>Outgrant Ind</t>
  </si>
  <si>
    <t>Covered or Not Covered?</t>
  </si>
  <si>
    <t>EISA Section 432 - Compliance Path</t>
  </si>
  <si>
    <r>
      <t>Source</t>
    </r>
    <r>
      <rPr>
        <sz val="10"/>
        <rFont val="Times New Roman"/>
        <family val="1"/>
      </rPr>
      <t>: FAST</t>
    </r>
  </si>
  <si>
    <t>Fugitive Emissions: Refrigerants and Fluorinated Gases, Mixed Refrigerants</t>
  </si>
  <si>
    <t>Refrigerant Information</t>
  </si>
  <si>
    <t>Fugitive Emissions: Fugitive Fluorinated Gases and Other Fugitive Emissions (Not to Include Process Emissions)</t>
  </si>
  <si>
    <t>Fugitive Gas Information</t>
  </si>
  <si>
    <t>Industrial Process Emissions By Process  (Not Reported under Tab 6.2 Fugitive F-gases)</t>
  </si>
  <si>
    <t>Industrial Process Information</t>
  </si>
  <si>
    <t>Fugitive Emissions: On-site Wastewater Treatment (Domestic Only)</t>
  </si>
  <si>
    <t>On-Site Wastewater Treatment Information</t>
  </si>
  <si>
    <t>Contracted Wastewater Treatment (Domestic Only)</t>
  </si>
  <si>
    <t>Contracted Wastewater Information</t>
  </si>
  <si>
    <t>Benchmarking System</t>
  </si>
  <si>
    <t>Strategy</t>
  </si>
  <si>
    <t>Simplified Material Balance Approach</t>
  </si>
  <si>
    <t>Default Approach</t>
  </si>
  <si>
    <t>Quantity in storage at beginning of inventory year (lbs)</t>
  </si>
  <si>
    <t>Quantity in storage at end of inventory year  (lbs)</t>
  </si>
  <si>
    <t>Sum of all refrigerant acquisitions  (lbs)</t>
  </si>
  <si>
    <t>Sum of all refrigerant disbursements  (lbs)</t>
  </si>
  <si>
    <t>Total capacity of refrigerant in equipment at beginning of inventory year (lbs)</t>
  </si>
  <si>
    <t>Corresponding F-gases</t>
  </si>
  <si>
    <t>Sum of all F-Gas acquisitions (lbs)</t>
  </si>
  <si>
    <t>Sum of all F-Gas disbursements (lbs)</t>
  </si>
  <si>
    <t>Total capacity of F-Gas in equipment at beginning of inventory year (lbs)</t>
  </si>
  <si>
    <t>Travel/Commute</t>
  </si>
  <si>
    <t>Adipic Acid Production</t>
  </si>
  <si>
    <t>Aluminum Production</t>
  </si>
  <si>
    <t>Ammonia Production</t>
  </si>
  <si>
    <t>Cement Production</t>
  </si>
  <si>
    <t>HCFC-22 Production</t>
  </si>
  <si>
    <t>Iron and Steel Production</t>
  </si>
  <si>
    <t>Lime Production</t>
  </si>
  <si>
    <t>Nitric Acid Production</t>
  </si>
  <si>
    <t>Particle Accelerators</t>
  </si>
  <si>
    <t>Pulp and Paper Production</t>
  </si>
  <si>
    <t>Refrigeration and Air Condition Equipment Manufacturing</t>
  </si>
  <si>
    <t>Semiconductor Manufacturing</t>
  </si>
  <si>
    <t>Centralized WWTP with Anaerobic Digestion (Persons)</t>
  </si>
  <si>
    <t>Centralized WWTP with Nitrification / Denitrification  (Persons)</t>
  </si>
  <si>
    <t>Centralized WWTP without Nitrification / Denitrification  (Persons)</t>
  </si>
  <si>
    <t>Effluent Discharge to Rivers and Estuaries with Nitrification / Denitrification  (Persons)</t>
  </si>
  <si>
    <t>Effluent Discharge to Rivers and Estuaries without Nitrification / Denitrification  (Persons)</t>
  </si>
  <si>
    <t>Wastewater Treatment Lagoons  (Persons)</t>
  </si>
  <si>
    <t>Septic Systems  (Persons)</t>
  </si>
  <si>
    <t>%</t>
  </si>
  <si>
    <t>Persons</t>
  </si>
  <si>
    <t xml:space="preserve">Centralized WWTP with Nitrification / Denitrification </t>
  </si>
  <si>
    <t xml:space="preserve">Centralized WWTP without Nitrification / Denitrification </t>
  </si>
  <si>
    <t xml:space="preserve">Effluent Discharge to Rivers and Estuaries with Nitrification / Denitrification </t>
  </si>
  <si>
    <t xml:space="preserve">Effluent Discharge to Rivers and Estuaries without Nitrification / Denitrification </t>
  </si>
  <si>
    <t xml:space="preserve">Wastewater Treatment Lagoons </t>
  </si>
  <si>
    <t>Walk-Through</t>
  </si>
  <si>
    <t>Desk Audit</t>
  </si>
  <si>
    <t>Benchmarking Status</t>
  </si>
  <si>
    <t>Retro/Re-Commissioning Assessment</t>
  </si>
  <si>
    <t>Estimated Total Energy Used (10^6 x Btu/Yr)</t>
  </si>
  <si>
    <t>Other (Describe)</t>
  </si>
  <si>
    <t>Completed</t>
  </si>
  <si>
    <t>In Progress</t>
  </si>
  <si>
    <t>Not Benchmarked</t>
  </si>
  <si>
    <t>Total capacity of all F-Gas in equipment at end of inventory year (lbs)</t>
  </si>
  <si>
    <t>Total capacity of refrigerant in equipment at end of inventory year (lbs)</t>
  </si>
  <si>
    <t>Aquifer Replenish</t>
  </si>
  <si>
    <t>Total % of Electricity Metered</t>
  </si>
  <si>
    <t># of Buildings with Standard Meters</t>
  </si>
  <si>
    <t># of Buildings with Advanced Meters</t>
  </si>
  <si>
    <t>Cumulative % of "Appropriate" Buildings Metered</t>
  </si>
  <si>
    <t># of "Appropriate" Buildings Per EPAct 2005</t>
  </si>
  <si>
    <t>Total % of Water Metered</t>
  </si>
  <si>
    <t>Total % of Chilled Water Metered</t>
  </si>
  <si>
    <t>Total % of Natural Gas Metered</t>
  </si>
  <si>
    <t>Purchased Renewable Electric Energy (Bundled)</t>
  </si>
  <si>
    <t>Total % of Steam Metered</t>
  </si>
  <si>
    <t>Fully Serviced Lease(s)</t>
  </si>
  <si>
    <t># of Appropriate Buildings with Dedicated Meters</t>
  </si>
  <si>
    <t>Anticipated or Actual Evaluation Type/Level</t>
  </si>
  <si>
    <t>$/Unit</t>
  </si>
  <si>
    <t>Landfill Open Date (Year)</t>
  </si>
  <si>
    <t>Landfill Close Date (Year)</t>
  </si>
  <si>
    <t>Carbon dioxide (biogenic) (MT Megagram)</t>
  </si>
  <si>
    <t>Methane  (MT Megagram)</t>
  </si>
  <si>
    <t>Percentage Uncontrolled Release (CO2 Biogenic)</t>
  </si>
  <si>
    <t>Percentage Uncontrolled Release (CH4)</t>
  </si>
  <si>
    <t>Landfill Gas Collection System Efficiency (CH4)</t>
  </si>
  <si>
    <t>Venting Loss (CH4)</t>
  </si>
  <si>
    <t>Methotropic Bacteria Oxidation Factor (CH4)</t>
  </si>
  <si>
    <t>Combustion Oxidation Factor  (CO2 Biogenic)</t>
  </si>
  <si>
    <t>Degradable Organic Carbon (Megagram C/ Megagram Waste)</t>
  </si>
  <si>
    <t>DOC Anaerobic Digestibility (%)</t>
  </si>
  <si>
    <t>Methane Correction Factor</t>
  </si>
  <si>
    <t>Methane % of Landfill Gas (%)</t>
  </si>
  <si>
    <t>Methane Molecular Weight Conversion</t>
  </si>
  <si>
    <t>Carbon Dioxide Molecular Weight Conversion</t>
  </si>
  <si>
    <t>A - Retrofit Isolation with Key Parameter Measurement</t>
  </si>
  <si>
    <t>C - Utility Data Analysis</t>
  </si>
  <si>
    <t xml:space="preserve">E - Spot Measurement </t>
  </si>
  <si>
    <t>D - Calibrated Computer Simulation</t>
  </si>
  <si>
    <t>B - Retrofit Isolation with All Parameter Measurement</t>
  </si>
  <si>
    <t>9.1a</t>
  </si>
  <si>
    <t>9.1b</t>
  </si>
  <si>
    <t>Anticipated or Actual Energy Evaluation Date (MM/YY)</t>
  </si>
  <si>
    <t>Anticipated or Actual Water Evaluation Date (MM/YY)</t>
  </si>
  <si>
    <t>On-Site Landfill Information</t>
  </si>
  <si>
    <t>Default</t>
  </si>
  <si>
    <t>Fugitive Emissions: On-site Landfills and Municipal Solid Waste Facilities (Domestic Only)</t>
  </si>
  <si>
    <t>Fugitive Emissions: Contracted/Off-site Landfills and Municipal Solid Waste Facilities (Domestic Only)</t>
  </si>
  <si>
    <t>Contracted/Off-Site Landfill Information</t>
  </si>
  <si>
    <t>None.</t>
  </si>
  <si>
    <t>Location Description
(e.g., building name, etc.)</t>
  </si>
  <si>
    <t>Goal Energy (10^6 Btu)</t>
  </si>
  <si>
    <t>Goal Square Footage (x1,000)</t>
  </si>
  <si>
    <t>Potable Water Consumption (10^6 Gal)</t>
  </si>
  <si>
    <t>Total Gross Square Footage (x1,000)</t>
  </si>
  <si>
    <r>
      <t xml:space="preserve">2% annual reduction in fleet petroleum consumption by FY 2020 relative to a FY 2005 baseline 
</t>
    </r>
    <r>
      <rPr>
        <i/>
        <sz val="10"/>
        <rFont val="Times New Roman"/>
        <family val="1"/>
      </rPr>
      <t>(Note: Estimates without biodiesel credit)</t>
    </r>
  </si>
  <si>
    <r>
      <t xml:space="preserve">30% energy intensity reduction by FY 2015 from a FY 2003 baseline
</t>
    </r>
    <r>
      <rPr>
        <i/>
        <sz val="10"/>
        <rFont val="Times New Roman"/>
        <family val="1"/>
      </rPr>
      <t>(Note: Estimates without REC credit)</t>
    </r>
  </si>
  <si>
    <t>2.3a</t>
  </si>
  <si>
    <t>2.3b</t>
  </si>
  <si>
    <t>2.3c</t>
  </si>
  <si>
    <t>2.3d</t>
  </si>
  <si>
    <t>Steam - Biomass</t>
  </si>
  <si>
    <t>Tires - Fossil-derived</t>
  </si>
  <si>
    <t>Electronic Category</t>
  </si>
  <si>
    <t>Printers</t>
  </si>
  <si>
    <t>LCD Monitors</t>
  </si>
  <si>
    <t>CRT Monitors</t>
  </si>
  <si>
    <t>Total Number Acquired</t>
  </si>
  <si>
    <t>EPEAT %</t>
  </si>
  <si>
    <t>Non-EPEAT Units</t>
  </si>
  <si>
    <t>Disposal</t>
  </si>
  <si>
    <t>Desktop Computers</t>
  </si>
  <si>
    <t>Laptop Computers</t>
  </si>
  <si>
    <t>Televisions</t>
  </si>
  <si>
    <t>Servers</t>
  </si>
  <si>
    <t>Personal Digital Assistants</t>
  </si>
  <si>
    <t>Multifunction Devices</t>
  </si>
  <si>
    <t>Transferred or Donated</t>
  </si>
  <si>
    <t>Recycled by Certified Recycler</t>
  </si>
  <si>
    <t>Recycled by non-Certified Recycler</t>
  </si>
  <si>
    <t>Sent for Disposal (e.g. landfill)</t>
  </si>
  <si>
    <t>Bulk Electronics Disposal</t>
  </si>
  <si>
    <t>Disposal Units</t>
  </si>
  <si>
    <t>Electronics</t>
  </si>
  <si>
    <t>Product Weight (kg) - from Electronics Environmental Benefits Calculator (Used by EPA FEC)</t>
  </si>
  <si>
    <t># of Units</t>
  </si>
  <si>
    <t>Default UOM</t>
  </si>
  <si>
    <t>Metric Tons</t>
  </si>
  <si>
    <t>Disposal Only</t>
  </si>
  <si>
    <t>Mobile Phones</t>
  </si>
  <si>
    <t>EPEAT Qualified Product?</t>
  </si>
  <si>
    <t>N/A</t>
  </si>
  <si>
    <t>Thin Clients</t>
  </si>
  <si>
    <t>Data Entry</t>
  </si>
  <si>
    <t>EPEAT Acquisition</t>
  </si>
  <si>
    <t>Required Data Entry</t>
  </si>
  <si>
    <t>Number Owned</t>
  </si>
  <si>
    <t>Power Management</t>
  </si>
  <si>
    <t>Duplex Printing</t>
  </si>
  <si>
    <t>Power Management and Duplex Printing</t>
  </si>
  <si>
    <t>Number of Units</t>
  </si>
  <si>
    <t>Percentage</t>
  </si>
  <si>
    <t>Printers, Copiers, MFDs</t>
  </si>
  <si>
    <t>Number Using Power Management or Duplex Printing</t>
  </si>
  <si>
    <t>Green Operation</t>
  </si>
  <si>
    <t>Diversion of Municipal Solid Waste and Construction &amp; Demolition Debris</t>
  </si>
  <si>
    <t>Mass of Solid Waste Disposed Off-site (Metric Tons)</t>
  </si>
  <si>
    <t>Diverted Waste (Metric Tons)</t>
  </si>
  <si>
    <t>Off-Site Composting (Metric Tons)</t>
  </si>
  <si>
    <t>On-site Composting (Metric Tons)</t>
  </si>
  <si>
    <t>Waste to Energy (Metric Tons)</t>
  </si>
  <si>
    <t>MSW Diversion Rate</t>
  </si>
  <si>
    <t>Landfilled C&amp;D Waste (Metric Tons)</t>
  </si>
  <si>
    <t>Diverted C&amp;D Waste (Metric Tons)</t>
  </si>
  <si>
    <t>C&amp;D Diversion Rate</t>
  </si>
  <si>
    <t>Mass of Solid Waste Disposed On-site (Metric Tons)</t>
  </si>
  <si>
    <t xml:space="preserve">Site </t>
  </si>
  <si>
    <r>
      <t>Requirement(s)</t>
    </r>
    <r>
      <rPr>
        <sz val="10"/>
        <rFont val="Times New Roman"/>
        <family val="1"/>
      </rPr>
      <t>: E.O. 13514</t>
    </r>
  </si>
  <si>
    <t>Sustainable Acquisition</t>
  </si>
  <si>
    <t>Construction</t>
  </si>
  <si>
    <t>Custodial</t>
  </si>
  <si>
    <t>Acquisition Category</t>
  </si>
  <si>
    <t>Number of New Contract Actions</t>
  </si>
  <si>
    <t>20% of annual electricity consumption from renewable sources by FY 2020 and thereafter  (5% FY 2010 – 2012, 7.5% 2013)</t>
  </si>
  <si>
    <t>Divert at least 50% of non-hazardous solid waste, excluding construction and demolition debris, by FY 2015</t>
  </si>
  <si>
    <t>Divert at least 50% of construction and demolition materials and debris by FY 2015</t>
  </si>
  <si>
    <t>Drop Down</t>
  </si>
  <si>
    <t>Required Data</t>
  </si>
  <si>
    <t>Electronics Acq&amp;Disp</t>
  </si>
  <si>
    <t>Electronics O&amp;M</t>
  </si>
  <si>
    <t>9.1c</t>
  </si>
  <si>
    <t>Calculates emissions for on-site landfill and feeds to 9.1c</t>
  </si>
  <si>
    <t>Calculates emissions for contracted/off-site municipal solid waste disposal and feeds to 9.1c</t>
  </si>
  <si>
    <t>MSW &amp; C&amp;D Diversion</t>
  </si>
  <si>
    <t>On-Site Landfill MSW</t>
  </si>
  <si>
    <t xml:space="preserve">Off-Site Landfill MSW </t>
  </si>
  <si>
    <t>Calculates MSW and construction and demolition diversion rates</t>
  </si>
  <si>
    <t>Collects data on power management for computers and monitors, as well as duplex printing utilization for printers and multi-function devices.</t>
  </si>
  <si>
    <t>Collects data on electronic acquisition (i.e. EPEAT, FEMP-Designated) and sound electronics disposition</t>
  </si>
  <si>
    <t>Electronic Stewardship - Acquisition and Disposal</t>
  </si>
  <si>
    <t>Electronic Stewardship - Operations</t>
  </si>
  <si>
    <t>MSW Diversion</t>
  </si>
  <si>
    <t xml:space="preserve">C&amp;D Diversion </t>
  </si>
  <si>
    <r>
      <t>Requirement(s)</t>
    </r>
    <r>
      <rPr>
        <sz val="10"/>
        <rFont val="Times New Roman"/>
        <family val="1"/>
      </rPr>
      <t>: E.O. 13514, E.O. 13423, EPAct 2005, EISA 2007</t>
    </r>
  </si>
  <si>
    <r>
      <t>Requirement(s)</t>
    </r>
    <r>
      <rPr>
        <sz val="10"/>
        <rFont val="Times New Roman"/>
        <family val="1"/>
      </rPr>
      <t>: E.O. 13514, E.O. 13423</t>
    </r>
  </si>
  <si>
    <t>Number Ineligible from Power Management (exempt) or Duplex Printing (incapable)</t>
  </si>
  <si>
    <t xml:space="preserve">Number Reviewed </t>
  </si>
  <si>
    <t>Number without Opportunity for any Sustainable Acquisition</t>
  </si>
  <si>
    <t>Sustainable Acquisition - Contract Review</t>
  </si>
  <si>
    <t>Percentage of Relevant Contracts Meeting All Requirements</t>
  </si>
  <si>
    <t>Collects information on review of relevant contracts for sustainable acquisition requirements</t>
  </si>
  <si>
    <t>2013 EPEAT Qualified Product?</t>
  </si>
  <si>
    <t>2012 EPEAT Qualified Product?</t>
  </si>
  <si>
    <t>SPO Comments</t>
  </si>
  <si>
    <t>From PPTRS.</t>
  </si>
  <si>
    <t>LM</t>
  </si>
  <si>
    <t>WV</t>
  </si>
  <si>
    <t>Acquisition and/or Disposal</t>
  </si>
  <si>
    <t>Other (Optional)</t>
  </si>
  <si>
    <t>Reviewed all 7 Contract Actions to ensure Sustainable Acquisition requirements were in place</t>
  </si>
  <si>
    <t>No other contracts with sustainability acquisition opportunities</t>
  </si>
  <si>
    <t>From PPTRS</t>
  </si>
  <si>
    <t>2012</t>
  </si>
  <si>
    <t>100% of eligible PCs, laptops, and monitors with power management actively implemented and in use by FY 2012</t>
  </si>
  <si>
    <t>Procurements meet requirements by including necessary provisions and clauses (Sustainable Procurements / Biobased Procurements)</t>
  </si>
  <si>
    <t>FY 2013</t>
  </si>
  <si>
    <t>Projected FY 2015</t>
  </si>
  <si>
    <t>2013 Report</t>
  </si>
  <si>
    <t>2016 Planned</t>
  </si>
  <si>
    <r>
      <t>Instructions</t>
    </r>
    <r>
      <rPr>
        <sz val="10"/>
        <rFont val="Times New Roman"/>
        <family val="1"/>
      </rPr>
      <t>: Update the list of currently operating on-site renewable energy systems and address SPO requests.  For additional guidance see comments in row 9 of each column and the CEDR Technical Support Document.  Purchased renewable energy should be listed in the "Purchased RE” worksheet.  Newly proposed or potential on-site renewable energy systems should be listed in the "Conservation &amp; RE Measures" worksheet.  Edited and new data cells should be highlighted.</t>
    </r>
  </si>
  <si>
    <t>Name of Project Saving Source Energy in FY 2013 (insert additional rows as necessary)</t>
  </si>
  <si>
    <r>
      <t>Instructions:</t>
    </r>
    <r>
      <rPr>
        <sz val="10"/>
        <rFont val="Times New Roman"/>
        <family val="1"/>
      </rPr>
      <t xml:space="preserve"> Update the list of data centers and complete all fields, if not using DOEGRIT.  For additional guidance see comments in row 9 of each column and the CEDR Technical Support Document. </t>
    </r>
  </si>
  <si>
    <r>
      <t>Instructions</t>
    </r>
    <r>
      <rPr>
        <sz val="10"/>
        <rFont val="Times New Roman"/>
        <family val="1"/>
      </rPr>
      <t xml:space="preserve">: Provide FY 2013 refrigerant data using the default or simplified material balance approach, a short description of the methodology used for gathering information both in the CEDR and SSP narrative, and address SPO requests.  If historical data is updated please be sure to address this in your SSP narrative, highlight the cell, and note the change in the “Additional Information” column. </t>
    </r>
  </si>
  <si>
    <r>
      <t>Instructions</t>
    </r>
    <r>
      <rPr>
        <sz val="10"/>
        <rFont val="Times New Roman"/>
        <family val="1"/>
      </rPr>
      <t xml:space="preserve">: Provide FY 2013 fugitive data using the default or simplified material balance approach, a short description of the methodology used for gathering information both in the CEDR and SSP narrative, and address SPO requests.  Do not report process emissions in this tab.  If historical data is updated please be sure to address this in your SSP narrative, highlight the cell, and note the change in the “Additional Information” column. </t>
    </r>
  </si>
  <si>
    <r>
      <t>Instructions</t>
    </r>
    <r>
      <rPr>
        <sz val="10"/>
        <rFont val="Times New Roman"/>
        <family val="1"/>
      </rPr>
      <t xml:space="preserve">: Provide FY 2013 industrial process emission data by process, a short description of the methodology used for gathering information both in the CEDR and SSP narrative, and address SPO requests.  Report emissions at the individual process level; a laboratory is not considered a single process. If historical data is updated please be sure to address this in your SSP narrative, highlight the cell, and note the change in the “Additional Information” column. </t>
    </r>
  </si>
  <si>
    <r>
      <t>Instructions</t>
    </r>
    <r>
      <rPr>
        <sz val="10"/>
        <rFont val="Times New Roman"/>
        <family val="1"/>
      </rPr>
      <t xml:space="preserve">: Provide FY 2013 on-site wastewater treatment plant/system data by type, a short description of the methodology used for gathering information both in the CEDR and SSP narrative, and address SPO requests.  If historical data is updated please be sure to address this in your SSP narrative, highlight the cell, and note the change in the “Additional Information” column. </t>
    </r>
  </si>
  <si>
    <r>
      <rPr>
        <u/>
        <sz val="10"/>
        <rFont val="Times New Roman"/>
        <family val="1"/>
      </rPr>
      <t xml:space="preserve">Instructions: </t>
    </r>
    <r>
      <rPr>
        <sz val="10"/>
        <rFont val="Times New Roman"/>
        <family val="1"/>
      </rPr>
      <t xml:space="preserve">Provide FY 2013 contracted wastewater treatment plant/system data, a short description of the methodology used for gathering information both in the CEDR and SSP narrative, and address SPO requests.  If actual percentages are available from wastewater treatment plant/system contractor, site may override the current calculated percentages in columns I, K, M, and O.  Finally, if historical data is updated please be sure to address this in your SSP narrative, highlight the cell, and note the change in the “Additional Information” column. </t>
    </r>
  </si>
  <si>
    <r>
      <t>Instructions</t>
    </r>
    <r>
      <rPr>
        <sz val="10"/>
        <rFont val="Times New Roman"/>
        <family val="1"/>
      </rPr>
      <t xml:space="preserve">: Provide FY 2013 air travel data by flight type for the primary contractor, a short description of the methodology used for gathering information both in the CEDR and SSP narrative, and address SPO requests.  Federal business air travel information will be pulled by DOE headquarters from GovTrip.  If historical data is updated please be sure to address this in your SSP narrative, highlight the cell, and note the change in the “Additional Information” column. </t>
    </r>
  </si>
  <si>
    <r>
      <t>Instructions</t>
    </r>
    <r>
      <rPr>
        <sz val="10"/>
        <rFont val="Times New Roman"/>
        <family val="1"/>
      </rPr>
      <t xml:space="preserve">: Provide FY 2013 ground travel data for the primary contractor, a short description of the methodology used for gathering information both in the CEDR and SSP narrative, and address SPO requests.  Federal business ground travel information will be pulled by DOE headquarters from GovTrip.  If historical data is updated please be sure to address this in your SSP narrative, highlight the cell, and note the change in the “Additional Information” column. </t>
    </r>
  </si>
  <si>
    <r>
      <t>Instructions</t>
    </r>
    <r>
      <rPr>
        <sz val="10"/>
        <rFont val="Times New Roman"/>
        <family val="1"/>
      </rPr>
      <t xml:space="preserve">: Provide FY 2013 commuting data for both Federal and primary contractor employees, a short description of the methodology used for gathering information both in the CEDR and SSP narrative, and address SPO requests.  If historical data is updated please be sure to address this in your SSP narrative, highlight the cell, and note the change in the “Additional Information” column. </t>
    </r>
  </si>
  <si>
    <t>Electricity - Grid</t>
  </si>
  <si>
    <t xml:space="preserve">LM </t>
  </si>
  <si>
    <t>Electricity - Conventional Hydro</t>
  </si>
  <si>
    <t>HFE-449sl (HFE-7100) Chemical blend</t>
  </si>
  <si>
    <t>HFE-569sf2 (HFE-7200) Chemical blend</t>
  </si>
  <si>
    <t>DOE - Legacy</t>
  </si>
  <si>
    <t>Long Haul  (≥ 700 miles)</t>
  </si>
  <si>
    <t>Based on total cost of 365,941.27 divided by $0.1485/mile</t>
  </si>
  <si>
    <t>FY2009 data should be used for 2008 placeholder, because 2008 is way too low</t>
  </si>
  <si>
    <t>Reported actual miles</t>
  </si>
  <si>
    <t>SPO Note: LM confirmed data in 2012</t>
  </si>
  <si>
    <t>EPACT-Covered Civilian Agencies</t>
  </si>
  <si>
    <t>Petroleum</t>
  </si>
  <si>
    <t>gallons</t>
  </si>
  <si>
    <t>None</t>
  </si>
  <si>
    <t>Alternative</t>
  </si>
  <si>
    <t>Fernald</t>
  </si>
  <si>
    <t>Covered</t>
  </si>
  <si>
    <t/>
  </si>
  <si>
    <t>OH</t>
  </si>
  <si>
    <t>CO</t>
  </si>
  <si>
    <t>MO</t>
  </si>
  <si>
    <t>AZ</t>
  </si>
  <si>
    <t>Grand Junction</t>
  </si>
  <si>
    <t>Headquarters Site</t>
  </si>
  <si>
    <t>Office of Legacy Management</t>
  </si>
  <si>
    <t>UT</t>
  </si>
  <si>
    <t>Headquarters Site Office</t>
  </si>
  <si>
    <t>FL</t>
  </si>
  <si>
    <t>General</t>
  </si>
  <si>
    <t>USA</t>
  </si>
  <si>
    <t>1: Agency Owned</t>
  </si>
  <si>
    <t>FED</t>
  </si>
  <si>
    <t>5: Server Room / Closet</t>
  </si>
  <si>
    <t>Business Center/LMBC</t>
  </si>
  <si>
    <t>Trisha Garlow, trisha.garlow@lm.doe.gov,
 304.413.0820, IT Specialist</t>
  </si>
  <si>
    <t>99 Research Park Road</t>
  </si>
  <si>
    <t>Morgantown</t>
  </si>
  <si>
    <t>2: GSA Owned</t>
  </si>
  <si>
    <t>1: Tier I</t>
  </si>
  <si>
    <t>2597 Legacy Way</t>
  </si>
  <si>
    <t>4: Turnkey lease</t>
  </si>
  <si>
    <t>10995 Hamilton-Cleves Hwy</t>
  </si>
  <si>
    <t>Harrison</t>
  </si>
  <si>
    <t>Weldon Spring</t>
  </si>
  <si>
    <t>7295 Highway 94 South</t>
  </si>
  <si>
    <t>St. Charles</t>
  </si>
  <si>
    <t>Westminster</t>
  </si>
  <si>
    <t>11025 Dover Street</t>
  </si>
  <si>
    <t>Tuba City</t>
  </si>
  <si>
    <t>Highway 160</t>
  </si>
  <si>
    <t>TBD</t>
  </si>
  <si>
    <t>Cell AB10 = 5,382.22, Cell AC10 = 1.00, Cell AF10 = 64, Cell AF11 = 227, Cell AU10 =33%. Formulas not calculating in this version of EXCEL</t>
  </si>
  <si>
    <t>Cell AB11 = 28,350.25, Cell AC11 = 1.00, Cell AF11 = 227, Cell AU11 = 24%. Formulas not calculating in this version of EXCEL</t>
  </si>
  <si>
    <r>
      <t>Instructions</t>
    </r>
    <r>
      <rPr>
        <sz val="10"/>
        <rFont val="Times New Roman"/>
        <family val="1"/>
      </rPr>
      <t xml:space="preserve">: Update the list of conservations and renewable energy measures/projects and address SPO requests.  For additional guidance see comments in row 10/11 of each column and the CEDR Technical Support Document.   Edited and new data cells should be highlighted.
</t>
    </r>
    <r>
      <rPr>
        <i/>
        <sz val="10"/>
        <rFont val="Times New Roman"/>
        <family val="1"/>
      </rPr>
      <t xml:space="preserve">Special Note: </t>
    </r>
    <r>
      <rPr>
        <sz val="10"/>
        <rFont val="Times New Roman"/>
        <family val="1"/>
      </rPr>
      <t>Information provided in this table will be used to report on EISA Section 432 June snapshot reporting.</t>
    </r>
  </si>
  <si>
    <t>Incremental Hydropower</t>
  </si>
  <si>
    <t>Numbers in CEDR sent to LM did not match numbers LM submitted last year in Column M,. Correct numbers re-entered in Column M, costs in Column P were correct.</t>
  </si>
  <si>
    <t>Rocky Flats telemetry and/or samplers</t>
  </si>
  <si>
    <t>CNTA SOARS telemetry</t>
  </si>
  <si>
    <t>Salmon SOARS telemetry</t>
  </si>
  <si>
    <t>Weldon Springs SOARS telemetry</t>
  </si>
  <si>
    <t>Rifle Stand pipe pumping on cell</t>
  </si>
  <si>
    <t>Durango evaporation pond  pumping</t>
  </si>
  <si>
    <t>Monument Valley pumping</t>
  </si>
  <si>
    <t>Shiprock Bob Lee Wash pumping</t>
  </si>
  <si>
    <t>Tuba City street light</t>
  </si>
  <si>
    <t>Solar Water Heating</t>
  </si>
  <si>
    <t>Tuba City concentrating thermal</t>
  </si>
  <si>
    <t>Fernald Site - Geothermal</t>
  </si>
  <si>
    <t>Solar</t>
  </si>
  <si>
    <t>Rocky Flats - Solar Electric</t>
  </si>
  <si>
    <t>Fernald Site - Biowetlands pumping</t>
  </si>
  <si>
    <t>Fernald Site - Sign Illumination</t>
  </si>
  <si>
    <t>Wind Turbine</t>
  </si>
  <si>
    <t>Weldon Springs Wind Turbine</t>
  </si>
  <si>
    <t>Fernald Site - Aerator for Ground-Source Pond</t>
  </si>
  <si>
    <t>Total Electricity Usage (MWh)</t>
  </si>
  <si>
    <t>Renewable Electricity Usage (MWh)</t>
  </si>
  <si>
    <t xml:space="preserve"> 2009 Baseload</t>
  </si>
  <si>
    <t xml:space="preserve"> 2009 non-Baseload</t>
  </si>
  <si>
    <t>FY '08 -'11</t>
  </si>
  <si>
    <t>FY '12 +</t>
  </si>
  <si>
    <t>FY 2012 Factors (Not All were Updated)</t>
  </si>
  <si>
    <t>HQ Approved Change (Y/N)</t>
  </si>
  <si>
    <t>WEL-BLDG-INTERPCNTR</t>
  </si>
  <si>
    <t>Interpretive Center</t>
  </si>
  <si>
    <t>501 Building</t>
  </si>
  <si>
    <t>WEL-BLDG-ADMIN</t>
  </si>
  <si>
    <t>Administration Building</t>
  </si>
  <si>
    <t>Complete</t>
  </si>
  <si>
    <t>GJO-BLDG-B12</t>
  </si>
  <si>
    <t>RTC Lease-Building12</t>
  </si>
  <si>
    <t>In Process</t>
  </si>
  <si>
    <t>GJO-BLDG-B810</t>
  </si>
  <si>
    <t>RTC Lease-Building810</t>
  </si>
  <si>
    <t>GJO-BLDG-B938</t>
  </si>
  <si>
    <t>RTC Lease-Building938</t>
  </si>
  <si>
    <t>FER01</t>
  </si>
  <si>
    <t>Delta Building</t>
  </si>
  <si>
    <t>Control Building</t>
  </si>
  <si>
    <t>Occupied</t>
  </si>
  <si>
    <r>
      <t>Instructions</t>
    </r>
    <r>
      <rPr>
        <sz val="10"/>
        <rFont val="Times New Roman"/>
        <family val="1"/>
      </rPr>
      <t>: FY 2013 data on municipal solid waste (MSW) sent to a landfill should be entered in Tabs 9.1a and 9.1b, and will then be automatically imported to this tab in columns E and F.  Please complete those tabs before entering FY 2013 data on MSW diversion in columns G through J, and construction and demolition diversion data in columns L and M.  FY 2012 data has been included as an example of the updated format.  The MSW diversion rate calculated on this tab may not be complete if multiple sub-sites are used:  i.e. if Tabs 9.1a, 9.1b, and 9.1c do not all utilize the same Site Information (Columns B and C). This may occur for several sites which have reported separately in CEDR but aggregated data for PPTRS.  Diversion rate will properly calculate for all data on Tab 1.2 Performance Summary.</t>
    </r>
  </si>
  <si>
    <t>Single</t>
  </si>
  <si>
    <t>Energy Saving ECM</t>
  </si>
  <si>
    <t>Multiple</t>
  </si>
  <si>
    <t>Water Saving ECM Only</t>
  </si>
  <si>
    <t>Fuel Switching RE</t>
  </si>
  <si>
    <t>Steam Plant Improvements</t>
  </si>
  <si>
    <t>Water Related Process Improvements</t>
  </si>
  <si>
    <t>Audit/Evaluation (Energy, Water)</t>
  </si>
  <si>
    <t>May</t>
  </si>
  <si>
    <t>N</t>
  </si>
  <si>
    <t>Oct</t>
  </si>
  <si>
    <t>Roofing</t>
  </si>
  <si>
    <t>LM-1501-0039</t>
  </si>
  <si>
    <t>Modify Weldon Spring Interpretive Center to meet Guiding Principles</t>
  </si>
  <si>
    <t>Savings to be determined after building is metered.</t>
  </si>
  <si>
    <t>LM-1501-0017</t>
  </si>
  <si>
    <t>Solar-powered entry gates and overhead door - Rocky Flats</t>
  </si>
  <si>
    <t>Completed installation in Nov. 2010.</t>
  </si>
  <si>
    <t>LM-1501-0022</t>
  </si>
  <si>
    <t>PV System - Tuba City</t>
  </si>
  <si>
    <t xml:space="preserve"> Cost estimate is based on a similar system installed in 2010 at the Tuba City, AZ, site.</t>
  </si>
  <si>
    <t>LM-1501-0023</t>
  </si>
  <si>
    <t>Reverse Osmosis System - Tuba City</t>
  </si>
  <si>
    <t>A pilot plant is operating to determine if a full-scale unit is viable.  Cost is an order of magnitude estimate provided by vendor.</t>
  </si>
  <si>
    <t>LM-1501-0025</t>
  </si>
  <si>
    <t>Assess and implement two water efficiency improvement at Tuba City Site during FY11 to reduce industrial, agricultural, and landscaping non-potable water use.</t>
  </si>
  <si>
    <t>LM-1501-0026</t>
  </si>
  <si>
    <t>Assess and implement two water efficiency improvements at the Weldon Spring, MO Site during FY12 to reduce potable use intensity.</t>
  </si>
  <si>
    <t xml:space="preserve">Estimated, implementation cost is based on average project cost including labor and capital costs. </t>
  </si>
  <si>
    <t>LM-1501-0027</t>
  </si>
  <si>
    <t>Assess and implement one water efficiency improvement at an LM Site during FY12 to reduce industrial, agricultural, and landscaping non-potable water use.</t>
  </si>
  <si>
    <t>LM-1501-0028</t>
  </si>
  <si>
    <t xml:space="preserve">Estimated, implementation cost is based on-average project cost including labor and capital costs. </t>
  </si>
  <si>
    <t>LM-1501-0029</t>
  </si>
  <si>
    <t>LM-1501-0030</t>
  </si>
  <si>
    <t>Assess and implement one water efficiency improvement at an LM Site during FY14 to reduce potable use intensity.</t>
  </si>
  <si>
    <t>LM-1501-0031</t>
  </si>
  <si>
    <t>LM-1501-0032</t>
  </si>
  <si>
    <t>Assess and implement one water efficiency improvement at an LM Site during FY15 to reduce potable water use intensity.</t>
  </si>
  <si>
    <t>LM-1501-0033</t>
  </si>
  <si>
    <t>Assess and implement one water efficiency improvement at an LM Site during FY15 to reduce industrial, agricultural, and landscaping non-potable water use.</t>
  </si>
  <si>
    <t>LM-1501-0034</t>
  </si>
  <si>
    <t>Assess and implement one water efficiency improvement at an LM Site during FY16 to reduce potable use intensity.</t>
  </si>
  <si>
    <t>LM-1501-0035</t>
  </si>
  <si>
    <t>Assess and implement one water efficiency improvement at an LM Site during FY16 to reduce industrial, agricultural, and landscaping non-potable water use.</t>
  </si>
  <si>
    <t>LM-1501-0001</t>
  </si>
  <si>
    <t>OPS 1-502-1-06-5-602-04</t>
  </si>
  <si>
    <t>Fernald - Shutting off OSDF valve house ventilation fans and lowering fans</t>
  </si>
  <si>
    <t>LM-1501-0002</t>
  </si>
  <si>
    <t>Fernald - Lowering thermostat in extraction well pump houses</t>
  </si>
  <si>
    <t>LM-1501-0003</t>
  </si>
  <si>
    <t>Fernald - Removal of unneeded street lights</t>
  </si>
  <si>
    <t>LM-1501-0004</t>
  </si>
  <si>
    <t xml:space="preserve">Fernald - Turning off lights during day time hours </t>
  </si>
  <si>
    <t>LM-1501-0005</t>
  </si>
  <si>
    <t>CONST SOLAR PV 1-501-1-02-122-6-02</t>
  </si>
  <si>
    <t>Tuba City - Solar hot-water preheating system</t>
  </si>
  <si>
    <t>LM-1501-0006</t>
  </si>
  <si>
    <t>CONST PIPE RE 1-501-2-122-6-03</t>
  </si>
  <si>
    <t>Tuba City - Installation of deaerator on evaporator feed lines</t>
  </si>
  <si>
    <t>LM-1501-0007</t>
  </si>
  <si>
    <t>VISITOR CTR 1-502-1-06-506-2-06</t>
  </si>
  <si>
    <t>Fernald - Ground Source Heat Pump</t>
  </si>
  <si>
    <t>LM-1501-0008</t>
  </si>
  <si>
    <t>OPS ROADS &amp; GRDS 1-502-1-06-510-2-08</t>
  </si>
  <si>
    <t>Rocky Flats - Solar electric</t>
  </si>
  <si>
    <t>LM-1501-0009</t>
  </si>
  <si>
    <t>SOARS</t>
  </si>
  <si>
    <t>LM-1501-0010</t>
  </si>
  <si>
    <t>Distributed electricity generation</t>
  </si>
  <si>
    <t>project cancelled</t>
  </si>
  <si>
    <t>LM-1501-0012</t>
  </si>
  <si>
    <t xml:space="preserve">Install 4 standard water meters at LM sites to assess potable and non-potable water use. - Additional meters may be added if needed. </t>
  </si>
  <si>
    <t>LM-1501-0013</t>
  </si>
  <si>
    <t>Water audits at 6 LM sites. Audits are required to be conducted every 4 years.</t>
  </si>
  <si>
    <t>Estimated costs are based on an average of $3,300 per audit and 2 audits per year for 9 years.</t>
  </si>
  <si>
    <t>LM-1501-0021</t>
  </si>
  <si>
    <t>Water management plan</t>
  </si>
  <si>
    <t>LM-1501-0014</t>
  </si>
  <si>
    <t>Solar sign lights and powered pumps at visitor center biowetlands - Fernald Preserve</t>
  </si>
  <si>
    <t>Completed in FY 2010</t>
  </si>
  <si>
    <t>LM-1501-0019</t>
  </si>
  <si>
    <t>The 51 kW solar PV system was started up in April 2010</t>
  </si>
  <si>
    <t>LM-1501-0020</t>
  </si>
  <si>
    <t>Wind turbine -- Weldon Spring</t>
  </si>
  <si>
    <t>LM-1501-0036</t>
  </si>
  <si>
    <t>Commissioning of Fernald Preserve Visitors Center- one year after construction</t>
  </si>
  <si>
    <t>Costs were included with original project costs of modifying Visitors Center to LEED</t>
  </si>
  <si>
    <t>LM-1501-0011</t>
  </si>
  <si>
    <t>Distributed thermal generation</t>
  </si>
  <si>
    <t>LM-1501-0015</t>
  </si>
  <si>
    <t>PV System - Grand Junction</t>
  </si>
  <si>
    <t>LM-1501-0016</t>
  </si>
  <si>
    <t>PV System - Monticello</t>
  </si>
  <si>
    <t>LM-1501-0018</t>
  </si>
  <si>
    <t>Solar-powered pumps to transfer contaminated water to evaporation pond - Shiprock</t>
  </si>
  <si>
    <t>The LM site manager does not want to pursue this project because of high vandalism on existing systems at site.</t>
  </si>
  <si>
    <t>LM-1501-0024</t>
  </si>
  <si>
    <t>LM Cancelled</t>
  </si>
  <si>
    <t>Cancelled because it was combined with LM-1501-0025</t>
  </si>
  <si>
    <t>LM-1501-0037</t>
  </si>
  <si>
    <t>Solar-powered aerator on ground-source HVAC pond - Fernald Preserve</t>
  </si>
  <si>
    <t>Completed in October 2011 (FY2012)</t>
  </si>
  <si>
    <t>LM-1501-0038</t>
  </si>
  <si>
    <t>Variable-speed drive on Well #4 - Fernald Preserve</t>
  </si>
  <si>
    <t>LM-1501-0040</t>
  </si>
  <si>
    <t>Energy audits at 9 LM sites. Audits are required to be conducted every 4 years.</t>
  </si>
  <si>
    <t>2012 thru 2020</t>
  </si>
  <si>
    <t>Estimated costs are based on $7,000 per audit and 2 audits per year for 9 years.</t>
  </si>
  <si>
    <t>LM-1501-0041</t>
  </si>
  <si>
    <t>Install 4 advanced electric meters at LM sites to assess electricity usage.</t>
  </si>
  <si>
    <t>LM-1501-0042</t>
  </si>
  <si>
    <t>Solar-powered pump at Rocky Flats East Solar Trenches</t>
  </si>
  <si>
    <t>LM-1501-0043</t>
  </si>
  <si>
    <t>Reduce parking lot lighting fixtures and install high-efficiency LED lights.</t>
  </si>
  <si>
    <t>LM-1501-0044</t>
  </si>
  <si>
    <t>Install Solar-powered gates at Fernald</t>
  </si>
  <si>
    <t>B</t>
  </si>
  <si>
    <t>Storage Shed 2</t>
  </si>
  <si>
    <t>001</t>
  </si>
  <si>
    <t>C - Fully serviced lease</t>
  </si>
  <si>
    <t>Storage Shed</t>
  </si>
  <si>
    <t>Office</t>
  </si>
  <si>
    <t>T</t>
  </si>
  <si>
    <t>003</t>
  </si>
  <si>
    <t>004</t>
  </si>
  <si>
    <t>F - Lease some energy provided</t>
  </si>
  <si>
    <t>Office Trailer</t>
  </si>
  <si>
    <t>Fully Serviced Lease</t>
  </si>
  <si>
    <t>Equipment Storage Shed</t>
  </si>
  <si>
    <t>Grand Junction, CO, Site</t>
  </si>
  <si>
    <t>08066</t>
  </si>
  <si>
    <t>Westminster, CO, Site</t>
  </si>
  <si>
    <t>08034</t>
  </si>
  <si>
    <t>WST-BLDG-OFFICE</t>
  </si>
  <si>
    <t>Fernald, OH, Site</t>
  </si>
  <si>
    <t>08052</t>
  </si>
  <si>
    <t>FER-BLDG-VISITORCNTR</t>
  </si>
  <si>
    <t>Visitor Center Building</t>
  </si>
  <si>
    <t>Weldon Spring, MO, Site</t>
  </si>
  <si>
    <t>08084</t>
  </si>
  <si>
    <t>GJO-BLDG-B12A</t>
  </si>
  <si>
    <t>RTC Lease-Building12A</t>
  </si>
  <si>
    <t>GJO-BLDG-B32</t>
  </si>
  <si>
    <t>RTC Lease-Building32</t>
  </si>
  <si>
    <t>WEL-BLDG-PGMSTORAGE</t>
  </si>
  <si>
    <t>Programmatic Storage Building</t>
  </si>
  <si>
    <t>GJO-BLDG-B2</t>
  </si>
  <si>
    <t>RTC Lease-Building2</t>
  </si>
  <si>
    <t>Pinellas County, FL, Site</t>
  </si>
  <si>
    <t>08031</t>
  </si>
  <si>
    <t>PIN-STAR</t>
  </si>
  <si>
    <t>STAR Ctr Office Portion of Lease</t>
  </si>
  <si>
    <t>FER-BLDG-POLEBARN</t>
  </si>
  <si>
    <t>POLE BARN TYPE BUILDING</t>
  </si>
  <si>
    <t>Grand Junction, CO, Disposal/Processing Site</t>
  </si>
  <si>
    <t>08012</t>
  </si>
  <si>
    <t>GRJ-BLDG-STORAGE</t>
  </si>
  <si>
    <t>Storage Building D</t>
  </si>
  <si>
    <t>GRJ-BLDG-3SIDEDSTOR</t>
  </si>
  <si>
    <t>Three Sided Storage Shed</t>
  </si>
  <si>
    <t>GRJ-BLDG-DECON</t>
  </si>
  <si>
    <t>Decontamination Building A</t>
  </si>
  <si>
    <t>Tuba City, AZ, Disposal Site</t>
  </si>
  <si>
    <t>08045</t>
  </si>
  <si>
    <t>TUB-BLDG-SHOPLAB</t>
  </si>
  <si>
    <t>Shop/Laboratory Building</t>
  </si>
  <si>
    <t>Rocky Flats, CO, Site</t>
  </si>
  <si>
    <t>RFS-BLDG-EQUIPSTOR</t>
  </si>
  <si>
    <t>TUB-BLDG-CONTROL</t>
  </si>
  <si>
    <t>FER-BLDG-DO18P</t>
  </si>
  <si>
    <t>Warehouse (Old D.O. Bldg.) 18P</t>
  </si>
  <si>
    <t>FER-BLDG-COMM23B</t>
  </si>
  <si>
    <t>Warehouse (Old Comm. Bldg) 23B</t>
  </si>
  <si>
    <t>FER-BLDG-RESTORSHED</t>
  </si>
  <si>
    <t>Restoration Storage Shed</t>
  </si>
  <si>
    <t>GJO-BLDG-STORSHED</t>
  </si>
  <si>
    <t xml:space="preserve">Meter exists </t>
  </si>
  <si>
    <t>TUB-BLDG-STORSHED1</t>
  </si>
  <si>
    <t>no electricity</t>
  </si>
  <si>
    <t>TUB-BLDG-STORSHED2</t>
  </si>
  <si>
    <t>Monticello, UT, Disposal and Processing Sites</t>
  </si>
  <si>
    <t>08024</t>
  </si>
  <si>
    <t>MNT-BLDG-STORSHED</t>
  </si>
  <si>
    <t>Shared meter</t>
  </si>
  <si>
    <t>PIN-BLDG-STORSHED1</t>
  </si>
  <si>
    <t>STORAGE SHED 1</t>
  </si>
  <si>
    <t>PIN-BLDG-STORSHED2</t>
  </si>
  <si>
    <t>STORAGE SHED 2</t>
  </si>
  <si>
    <t>GRJ-BLDG-STORSHED</t>
  </si>
  <si>
    <t>WEL-TRLR-OFFICE</t>
  </si>
  <si>
    <t>MNT-TRLR-OFFICE</t>
  </si>
  <si>
    <t>Triple Wide Trailer</t>
  </si>
  <si>
    <t>GRJ-TRLR-OFFICE</t>
  </si>
  <si>
    <t>Single Wide Trailer, Building B</t>
  </si>
  <si>
    <t>Rifle, CO, Disposal/Processing Site</t>
  </si>
  <si>
    <t>08035</t>
  </si>
  <si>
    <t>RFO-TRLR-ERSP</t>
  </si>
  <si>
    <t>Single Wide Trailer - ERSP</t>
  </si>
  <si>
    <t>B - Privately owned</t>
  </si>
  <si>
    <t>Rental Agreement</t>
  </si>
  <si>
    <t>O</t>
  </si>
  <si>
    <t>C</t>
  </si>
  <si>
    <t>D</t>
  </si>
  <si>
    <t>Estimated Total Water Used (10^3 x Gal/Yr)</t>
  </si>
  <si>
    <t>Labs21</t>
  </si>
  <si>
    <t>Portfolio Manager</t>
  </si>
  <si>
    <t>Energy usage is currently metered in conjunction with the Decontamination Building A. Not cost effective to meter separately. Total energy used is less than the cost to meter separately. Buildings are only used periodically when facility is receiving waste which does not occur frequently. Electrical usage is based on engineering estimate.</t>
  </si>
  <si>
    <t>Essential only lighting. No water usage, no water audit required. Not cost effective to install separate meter for essential only lighting.</t>
  </si>
  <si>
    <t>No water usage, no water audit required.</t>
  </si>
  <si>
    <t>rental agreement</t>
  </si>
  <si>
    <t>Review pre-populated historical data and update with FY 2013 data.</t>
  </si>
  <si>
    <t>*Default = U.S. National Factor</t>
  </si>
  <si>
    <t>Evaluation Status</t>
  </si>
  <si>
    <t>EnergyPlus</t>
  </si>
  <si>
    <t>EnergyIQ</t>
  </si>
  <si>
    <t>FY 2008-2011 Factors</t>
  </si>
  <si>
    <t>Number of personnel trained in 
FY 2013/Expenditure</t>
  </si>
  <si>
    <r>
      <t>Instructions:</t>
    </r>
    <r>
      <rPr>
        <sz val="10"/>
        <rFont val="Times New Roman"/>
        <family val="1"/>
      </rPr>
      <t xml:space="preserve"> Please enter FY 2013 data related to review of contracts for sustainable acquisition clauses.  FY 2012 data from PPTRS has been included as an example of the updated format. If available, please enter the methodology used to determine the entered data.</t>
    </r>
  </si>
  <si>
    <t xml:space="preserve"> Contract Review</t>
  </si>
  <si>
    <t>Install/Purchase Year</t>
  </si>
  <si>
    <t>Before 1999</t>
  </si>
  <si>
    <t>After 1999</t>
  </si>
  <si>
    <t>Quarterly data provided (usage and cost updated accordingly)</t>
  </si>
  <si>
    <t xml:space="preserve">SPO Note: Provided current (2007 - 2012) and historical (2003 - 2006) tabs. </t>
  </si>
  <si>
    <t xml:space="preserve">SPO Request: Current estimate based on total FY10 divided by 4.  Please provide actual quarterly data, if available. </t>
  </si>
  <si>
    <t>SPO Note: Although usage seems very low, it is consistent with SSP narrative.  Also, LM's usage varies quite a bit due to mission.</t>
  </si>
  <si>
    <t xml:space="preserve">SPO Request: Current estimate based on total FY11 divided by 4.  Please provide actual quarterly data, if available. </t>
  </si>
  <si>
    <t>SPO Note: Updated to remove buildings which energy is not under DOE control.</t>
  </si>
  <si>
    <t>SPO Note: Different Sq.Ft -  CEDR vs FIMS Snapshot (71.015 vs 37.4).  Accept site SF which includes Weldon Spring Admin building 33,615.</t>
  </si>
  <si>
    <t>SPO Note: Different Sq.Ft -  CEDR vs FIMS Snapshot (90.860 vs 1.268).  SM - Updated to remove buildings which energy is not under DOE control.</t>
  </si>
  <si>
    <r>
      <t>Instructions</t>
    </r>
    <r>
      <rPr>
        <sz val="10"/>
        <rFont val="Times New Roman"/>
        <family val="1"/>
      </rPr>
      <t xml:space="preserve">: Provide FY 2013 quarterly consumption and associated cost information for facilities, non-fleet vehicles and equipment, and fully serviced leases (voluntary in FY 2013) by utility/fuel type and address SPO requests.  Conventional hydropower should be reported in this tab but separate from regular electricity for correct GHG and EUI accounting; do not report conventional hydropower in the renewable tabs.  On-site non-renewable energy should </t>
    </r>
    <r>
      <rPr>
        <u/>
        <sz val="10"/>
        <rFont val="Times New Roman"/>
        <family val="1"/>
      </rPr>
      <t>not</t>
    </r>
    <r>
      <rPr>
        <sz val="10"/>
        <rFont val="Times New Roman"/>
        <family val="1"/>
      </rPr>
      <t xml:space="preserve"> be reported in this tab.  On-site generated and purchased renewable energy should be reported in tabs 3.2a and 3.2b, respectively.  FY 2013 square footage should be estimated based on FIMS reports 008, 047, and 063.  The SPO will update estimated square footage, if need be, based on the FIMS snapshot in mid-November.  If historical data is updated please be sure to address this in your SSP narrative, highlight the cell, and note the change in the “Additional Information” column.  For additional guidance see comments in row 9 of each column and the CEDR Technical Support Document.</t>
    </r>
  </si>
  <si>
    <r>
      <t>Instructions</t>
    </r>
    <r>
      <rPr>
        <sz val="10"/>
        <rFont val="Times New Roman"/>
        <family val="1"/>
      </rPr>
      <t>: Update the list of purchased renewable energy resources and address SPO requests.   Conventional hydropower should be reported in tab 3.1 for correct accounting; do not report conventional hydropower in this tab. For additional guidance see comments in row 9 of each column and the CEDR Technical Support Document.  On-site operational renewable energy should be listed in the "Operating On-Site Renewables” worksheet.  Edited and new data cells should be highlighted.</t>
    </r>
  </si>
  <si>
    <r>
      <t>Instructions</t>
    </r>
    <r>
      <rPr>
        <sz val="10"/>
        <rFont val="Times New Roman"/>
        <family val="1"/>
      </rPr>
      <t>: Update this worksheet with information on new building construction, major renovation, replacements, and buildings that are to be disposed of in the near future, and address SPO requests.  For additional guidance see comments in row 9 of each column and the CEDR Technical Support Document.  Edited and new data cells should be highlighted.  Note some of the information may be captured in the new FIMS module, please ensure consistency.</t>
    </r>
  </si>
  <si>
    <t>Number Meeting All Sustainable Acquisition Requirements</t>
  </si>
  <si>
    <r>
      <t>Anthropogenic MtCO</t>
    </r>
    <r>
      <rPr>
        <b/>
        <vertAlign val="subscript"/>
        <sz val="10"/>
        <rFont val="Times New Roman"/>
        <family val="1"/>
      </rPr>
      <t>2</t>
    </r>
    <r>
      <rPr>
        <b/>
        <sz val="10"/>
        <rFont val="Times New Roman"/>
        <family val="1"/>
      </rPr>
      <t>e</t>
    </r>
  </si>
  <si>
    <r>
      <t>Biogenic MtCO</t>
    </r>
    <r>
      <rPr>
        <b/>
        <vertAlign val="subscript"/>
        <sz val="10"/>
        <rFont val="Times New Roman"/>
        <family val="1"/>
      </rPr>
      <t>2</t>
    </r>
    <r>
      <rPr>
        <b/>
        <sz val="10"/>
        <rFont val="Times New Roman"/>
        <family val="1"/>
      </rPr>
      <t>e</t>
    </r>
  </si>
  <si>
    <t>SPO Note: Added data from TravelTrax/GSA report</t>
  </si>
  <si>
    <t>SPO Note: Added based on TravelTrax/GSA report for vehicle rental mileage.</t>
  </si>
  <si>
    <t>SPO Note: Site noted usage was in gallons, to correct formula updated process type.
SPO Request: Please review and update without DOE FEDS.</t>
  </si>
  <si>
    <t>LM using 2009 as 2008 placeholder due to low values in GovTrip.  SPO's entry was slightly from LM submission (35,418) for GovTrip consistency, but the number had to be inflated by 419/210 because GovTrip was using the new 210 miles per trip factor for historic data when it should not.</t>
  </si>
  <si>
    <r>
      <t>Instructions</t>
    </r>
    <r>
      <rPr>
        <sz val="10"/>
        <rFont val="Times New Roman"/>
        <family val="1"/>
      </rPr>
      <t>: This is an optional tab for FY 2013 GHG estimates of fleet fuel and fleet fuel goal performance.  If information for FY 2013 has been entered, select "Current FY" from the drop-down list in tab 1.2, Performance Summary, to have performance estimates based on latest data, otherwise leave as is.</t>
    </r>
  </si>
  <si>
    <t>(aq)</t>
  </si>
  <si>
    <t>Bldg # (Optional)</t>
  </si>
  <si>
    <t>FY 2012</t>
  </si>
  <si>
    <t>Performance Status (FY 2013)</t>
  </si>
  <si>
    <t>Purchased Renewable Energy Biomass Emissions MtCO2e</t>
  </si>
  <si>
    <t>FY 2008 Anthropogenic MtCO2e</t>
  </si>
  <si>
    <t>If Tab 10 Fleet Fuel (Optional) has been updated with FY 2013 data, select "Current FY"  in cell F6 to have the performance estimates based on latest data, otherwise leave as is.</t>
  </si>
  <si>
    <t>Estimated EPAct 2005 Bonus (MWh/Yr)</t>
  </si>
  <si>
    <r>
      <t xml:space="preserve">FIMS Facility Information - </t>
    </r>
    <r>
      <rPr>
        <b/>
        <i/>
        <sz val="12"/>
        <color indexed="9"/>
        <rFont val="Times New Roman"/>
        <family val="1"/>
      </rPr>
      <t>No Action/Informational Only</t>
    </r>
  </si>
  <si>
    <r>
      <t>Covered Facility Information -</t>
    </r>
    <r>
      <rPr>
        <b/>
        <i/>
        <sz val="12"/>
        <color indexed="9"/>
        <rFont val="Times New Roman"/>
        <family val="1"/>
      </rPr>
      <t xml:space="preserve"> Optional to Update</t>
    </r>
  </si>
  <si>
    <t>Lead PSO</t>
  </si>
  <si>
    <t>Est Disposition Yr</t>
  </si>
  <si>
    <t>Location City</t>
  </si>
  <si>
    <t>Location State</t>
  </si>
  <si>
    <t>SPO Review/Requests</t>
  </si>
  <si>
    <t>Operating</t>
  </si>
  <si>
    <t>Largo</t>
  </si>
  <si>
    <t>Whitewater</t>
  </si>
  <si>
    <t>Monticello</t>
  </si>
  <si>
    <t>Rifle</t>
  </si>
  <si>
    <r>
      <t xml:space="preserve">The Consolidated Energy Data Report (CEDR) consists of 27 worksheets that should be completed by each site, as applicable, and included as part each site's SSP in a MS Excel electronic format.  The CEDR is due to the SPO no later than </t>
    </r>
    <r>
      <rPr>
        <u/>
        <sz val="10"/>
        <rFont val="Times New Roman"/>
        <family val="1"/>
      </rPr>
      <t>December 6th.</t>
    </r>
  </si>
  <si>
    <t>Collects quarterly consumption and associated cost information for facilities, non-fleet vehicles and equipment, and fully serviced leases (voluntary) for each fiscal year since FY 2003.  Do not report on-site generated and purchased renewable energy or on-site generated non-renewable energy in this tab.  Conventional hydropower should be reported in this tab but separate from regular electricity for correct GHG and EUI accounting; do not report conventional hydropower in the renewable tabs.</t>
  </si>
  <si>
    <t>Tracks demolition and new construction projects along with construction requirements for meeting HPSB, EPAct 2005 30 percent better than ASHRAE, and stormwater design.  Also used to project future energy/water consumption.  Note some of the information may be captured in the new FIMS module, please ensure consistency.</t>
  </si>
  <si>
    <t># of EPEAT Bronze Acquired</t>
  </si>
  <si>
    <t># of EPEAT Silver Acquired</t>
  </si>
  <si>
    <t># of EPEAT Gold Acquired</t>
  </si>
  <si>
    <t># of ENERGY STAR (but not EPEAT) Acquired</t>
  </si>
  <si>
    <r>
      <t>Instructions:</t>
    </r>
    <r>
      <rPr>
        <sz val="10"/>
        <rFont val="Times New Roman"/>
        <family val="1"/>
      </rPr>
      <t xml:space="preserve"> Please complete FY 2013 electronic stewardship data related to acquisition and disposal.  FY 2012 data from PPTRS has been included as an example of the updated format.  Acquisition data is required to be entered only for categories which have EPEAT standards, while electronics disposal is required for all categories.  "Bulk Electronics Disposal" can be chosen under the Electronic Category (Column E) to enter the weight of product recycled if the number of any individual products is unknown. </t>
    </r>
    <r>
      <rPr>
        <u/>
        <sz val="10"/>
        <rFont val="Times New Roman"/>
        <family val="1"/>
      </rPr>
      <t xml:space="preserve"> If entering data for both Bulk Electronics Disposal and individual product disposal, there should be no overlap</t>
    </r>
    <r>
      <rPr>
        <sz val="10"/>
        <rFont val="Times New Roman"/>
        <family val="1"/>
      </rPr>
      <t xml:space="preserve"> (e.g. if 8 LCD monitors are entered as recycled, the weight of those monitors should not be included in any "Bulk Electronics Disposal" entry).  If available, enter any details on methedology used for collecting this data.
</t>
    </r>
  </si>
  <si>
    <t>Percentage Recycled or Transferred/Donated</t>
  </si>
  <si>
    <t>Percentage Transferred/Donated Only</t>
  </si>
  <si>
    <r>
      <t xml:space="preserve">Instructions: </t>
    </r>
    <r>
      <rPr>
        <sz val="10"/>
        <rFont val="Times New Roman"/>
        <family val="1"/>
      </rPr>
      <t xml:space="preserve">Please enter FY 2013 data for both power management of computers and monitors and duplex printing for printers.  FY 2012 data has been entered as an example of the updated format.  For Column H, printers, copiers and multifunction devices (MFDs) are considered ineligble for duplex printing if they are only capable of single sided printing. Laptops, desktops, and monitors are considered exempt from power management requirements if they are running mission critical applications (e.g, facility security monitoring, uninterruptable laboratory experiments).   </t>
    </r>
  </si>
  <si>
    <r>
      <t>Instructions</t>
    </r>
    <r>
      <rPr>
        <sz val="10"/>
        <rFont val="Times New Roman"/>
        <family val="1"/>
      </rPr>
      <t xml:space="preserve">: This is a required tab for FY 2013 GHG estimates of off-site landfill/municipal solid waste emissions and GHG goal performance.  Sites may elect to provide a short description of the methodology used for gathering this information.  Sites which send their waste to a DOE-owned landfill should report zero waste in this tab, and note the waste amount transfered to that site in the "Additional Comments" column. </t>
    </r>
    <r>
      <rPr>
        <u/>
        <sz val="10"/>
        <rFont val="Times New Roman"/>
        <family val="1"/>
      </rPr>
      <t>Data input has been changed to metric tons instead of short tons</t>
    </r>
    <r>
      <rPr>
        <sz val="10"/>
        <rFont val="Times New Roman"/>
        <family val="1"/>
      </rPr>
      <t xml:space="preserve"> to be more consistent with waste diversion input on Tab 9.1c.  Historic data has been updated to reflect that change.</t>
    </r>
  </si>
  <si>
    <t>Annual Mass of Solid Waste Disposed On-site (Short Tons)</t>
  </si>
  <si>
    <r>
      <t>Annual Mass of Solid Waste Disposed On-site (</t>
    </r>
    <r>
      <rPr>
        <b/>
        <sz val="10"/>
        <color rgb="FFFF0000"/>
        <rFont val="Times New Roman"/>
        <family val="1"/>
      </rPr>
      <t>Metric Tons</t>
    </r>
    <r>
      <rPr>
        <b/>
        <sz val="10"/>
        <color indexed="8"/>
        <rFont val="Times New Roman"/>
        <family val="1"/>
      </rPr>
      <t>)</t>
    </r>
  </si>
  <si>
    <r>
      <t>Annual Mass of Solid Waste Disposed Off-site (</t>
    </r>
    <r>
      <rPr>
        <b/>
        <sz val="10"/>
        <color rgb="FFFF0000"/>
        <rFont val="Times New Roman"/>
        <family val="1"/>
      </rPr>
      <t>Metric Tons</t>
    </r>
    <r>
      <rPr>
        <b/>
        <sz val="10"/>
        <color indexed="8"/>
        <rFont val="Times New Roman"/>
        <family val="1"/>
      </rPr>
      <t>)</t>
    </r>
  </si>
  <si>
    <t>Annual Mass of Solid Waste Disposed Off-site (Short Tons)</t>
  </si>
  <si>
    <r>
      <t xml:space="preserve">The table below summarized performance for several sustainability goals based on information reported in this workbook.   </t>
    </r>
    <r>
      <rPr>
        <u/>
        <sz val="10"/>
        <rFont val="Times New Roman"/>
        <family val="1"/>
      </rPr>
      <t>All tabs must be fully completed to populate this table for FY 2013 goal performance!</t>
    </r>
    <r>
      <rPr>
        <sz val="10"/>
        <rFont val="Times New Roman"/>
        <family val="1"/>
      </rPr>
      <t xml:space="preserve">  Performance for goals 1.1, 3.1, and 3.2 will not be complete for 2013 if Tab 10 Fleet Fuel (Optional) is not entered and "Current FY" is chosen in cell F6 below.  Tab 10 remains optional, and will be filled in by SPO following the close of FAST to complete the DOE GHG Inventory.
</t>
    </r>
    <r>
      <rPr>
        <i/>
        <sz val="10"/>
        <rFont val="Times New Roman"/>
        <family val="1"/>
      </rPr>
      <t xml:space="preserve">Note: 2013 performance is not considered final until DOE's GHG Inventory is approved by FEMP.  </t>
    </r>
  </si>
  <si>
    <r>
      <rPr>
        <vertAlign val="superscript"/>
        <sz val="10"/>
        <rFont val="Times New Roman"/>
        <family val="1"/>
      </rPr>
      <t>*</t>
    </r>
    <r>
      <rPr>
        <sz val="10"/>
        <rFont val="Times New Roman"/>
        <family val="1"/>
      </rPr>
      <t xml:space="preserve"> Sites which report Purchased Renewable Energy may notice minor discrepencies in Goal 1.2 Scope 3 GHGs compared to previously distributed scorecards.  SPO is working with FEMP to resolve these discrepencies.</t>
    </r>
  </si>
  <si>
    <r>
      <t>1.2</t>
    </r>
    <r>
      <rPr>
        <vertAlign val="superscript"/>
        <sz val="10"/>
        <rFont val="Times New Roman"/>
        <family val="1"/>
      </rPr>
      <t>*</t>
    </r>
  </si>
  <si>
    <r>
      <t>Instructions</t>
    </r>
    <r>
      <rPr>
        <sz val="10"/>
        <rFont val="Times New Roman"/>
        <family val="1"/>
      </rPr>
      <t xml:space="preserve">: This is a required tab for FY 2013 GHG estimates of on-site landfill/municipal solid waste emissions and GHG goal performance. Sites may elect to provide a short description of the methodology used for gathering this information. </t>
    </r>
    <r>
      <rPr>
        <u/>
        <sz val="10"/>
        <rFont val="Times New Roman"/>
        <family val="1"/>
      </rPr>
      <t>Data input has been changed to metric tons instead of short tons</t>
    </r>
    <r>
      <rPr>
        <sz val="10"/>
        <rFont val="Times New Roman"/>
        <family val="1"/>
      </rPr>
      <t xml:space="preserve"> to be more consistent with waste diversion input on Tab 9.1c. Historic Data has been updated to reflect that change.</t>
    </r>
  </si>
  <si>
    <r>
      <t>Total Anthropogenic MtCO</t>
    </r>
    <r>
      <rPr>
        <b/>
        <vertAlign val="subscript"/>
        <sz val="10"/>
        <rFont val="Times New Roman"/>
        <family val="1"/>
      </rPr>
      <t>2</t>
    </r>
    <r>
      <rPr>
        <b/>
        <sz val="10"/>
        <rFont val="Times New Roman"/>
        <family val="1"/>
      </rPr>
      <t>e</t>
    </r>
  </si>
  <si>
    <t>EM</t>
  </si>
  <si>
    <t>Energy, water, and training</t>
  </si>
  <si>
    <t>RE</t>
  </si>
  <si>
    <t>WC, EE, RE</t>
  </si>
  <si>
    <t>E2G2, WC, RE, diesel fuel</t>
  </si>
  <si>
    <t>SB</t>
  </si>
  <si>
    <t>ES</t>
  </si>
  <si>
    <t>ES,WMP2, SA</t>
  </si>
  <si>
    <t>WMP2</t>
  </si>
  <si>
    <t>VF</t>
  </si>
  <si>
    <t xml:space="preserve"> EE</t>
  </si>
  <si>
    <t>Rocky Flats telemetry and/or samplers-GS01</t>
  </si>
  <si>
    <t>Rocky Flats telemetry and/or samplers-GS03</t>
  </si>
  <si>
    <t>Rocky Flats telemetry and/or samplers-GS05</t>
  </si>
  <si>
    <t>Rocky Flats telemetry and/or samplers-GS08</t>
  </si>
  <si>
    <t>Rocky Flats telemetry and/or samplers-GS10</t>
  </si>
  <si>
    <t>Rocky Flats telemetry and/or samplers-GS11</t>
  </si>
  <si>
    <t>Rocky Flats telemetry and/or samplers-GS12</t>
  </si>
  <si>
    <t>Rocky Flats telemetry and/or samplers-GS13</t>
  </si>
  <si>
    <t>Rocky Flats telemetry and/or samplers-GS31</t>
  </si>
  <si>
    <t>Rocky Flats telemetry and/or samplers-GS33</t>
  </si>
  <si>
    <t>Rocky Flats telemetry and/or samplers-GS51</t>
  </si>
  <si>
    <t>Rocky Flats telemetry and/or samplers-GS59</t>
  </si>
  <si>
    <t>Rocky Flats telemetry and/or samplers-RTU2</t>
  </si>
  <si>
    <t>Rocky Flats telemetry and/or samplers-RTU3</t>
  </si>
  <si>
    <t>Rocky Flats telemetry and/or samplers-SW018</t>
  </si>
  <si>
    <t>Rocky Flats telemetry and/or samplers-SW027</t>
  </si>
  <si>
    <t>Rocky Flats telemetry and/or samplers-SW093</t>
  </si>
  <si>
    <t>Rocky Flats telemetry and/or samplers-B5Inflow</t>
  </si>
  <si>
    <t>Rocky Flats telemetry and/or samplers-WALPOC</t>
  </si>
  <si>
    <t>Rocky Flats telemetry and/or samplers-WOMPOC</t>
  </si>
  <si>
    <t>Rocky Flats telemetry and/or samplers-A4</t>
  </si>
  <si>
    <t>Rocky Flats telemetry and/or samplers-B5</t>
  </si>
  <si>
    <t>Rocky Flats telemetry and/or samplers-C2</t>
  </si>
  <si>
    <t>Rocky Flats telemetry and/or samplers-ETPTS</t>
  </si>
  <si>
    <t>Rocky Flats telemetry and/or samplers-MSPTS</t>
  </si>
  <si>
    <t>Rocky Flats telemetry and/or samplers-ITSS</t>
  </si>
  <si>
    <t>Rocky Flats pumping-SOARS Repeater</t>
  </si>
  <si>
    <t>Rocky Flats pumping-SPPTS (SPIN)</t>
  </si>
  <si>
    <t>Rocky Flats pumping-ITSS</t>
  </si>
  <si>
    <t>Rocky Flats pumping-MSPTS (air stripper)</t>
  </si>
  <si>
    <t>Rocky Flats pumping-ETPTS air stripper)</t>
  </si>
  <si>
    <t>Rocky Flats West Gate</t>
  </si>
  <si>
    <t>Rocky Flats Shed</t>
  </si>
  <si>
    <t>CNTA SOARS telemetry-CAP</t>
  </si>
  <si>
    <t>CNTA SOARS telemetry-MV3 (Router)</t>
  </si>
  <si>
    <t>CNTA SOARS telemetry-Satellite</t>
  </si>
  <si>
    <t>Durango SOARS telemetry-Bodao Pond</t>
  </si>
  <si>
    <t>Durango SOARS telemetry-Bodo Pond</t>
  </si>
  <si>
    <t>Durango SOARS telemetry-Ravine</t>
  </si>
  <si>
    <t>Green River SOARS telemetry-173</t>
  </si>
  <si>
    <t>Green River SOARS telemetry-176</t>
  </si>
  <si>
    <t>Green River SOARS telemetry-179</t>
  </si>
  <si>
    <t>Green River SOARS telemetry-180</t>
  </si>
  <si>
    <t>Green River SOARS telemetry-182</t>
  </si>
  <si>
    <t>Green River SOARS telemetry-183</t>
  </si>
  <si>
    <t>Green River SOARS telemetry-184</t>
  </si>
  <si>
    <t>Green River SOARS telemetry-185</t>
  </si>
  <si>
    <t>Green River SOARS telemetry-582</t>
  </si>
  <si>
    <t>Green River SOARS telemetry-588</t>
  </si>
  <si>
    <t>Green River SOARS telemetry-817</t>
  </si>
  <si>
    <t>Green River SOARS telemetry-Met station</t>
  </si>
  <si>
    <t>Green River SOARS telemetry-Router</t>
  </si>
  <si>
    <t>Lake View SOARS telemetry-Met Station (Router)</t>
  </si>
  <si>
    <t>Lake View SOARS telemetry-WFM2051</t>
  </si>
  <si>
    <t>Lake View SOARS telemetry-WFM2052</t>
  </si>
  <si>
    <t>Lake View SOARS telemetry-WFM2053</t>
  </si>
  <si>
    <t>Lake View SOARS telemetry-WFM2054</t>
  </si>
  <si>
    <t>Lake View SOARS telemetry-WFM2055</t>
  </si>
  <si>
    <t>Mound SOARS telemetry-Router</t>
  </si>
  <si>
    <t>Rifle SOARS telemetry-Acetate Tank</t>
  </si>
  <si>
    <t>Rifle SOARS telemetry-Gallery C</t>
  </si>
  <si>
    <t>Rifle SOARS telemetry-Little Rusty</t>
  </si>
  <si>
    <t>Rifle SOARS telemetry-MW03</t>
  </si>
  <si>
    <t>Rifle SOARS telemetry-Rifle New 0201</t>
  </si>
  <si>
    <t>Rifle SOARS telemetry-Rifle New 0590</t>
  </si>
  <si>
    <t>Rifle SOARS telemetry-Rifle New 0680</t>
  </si>
  <si>
    <t>Rifle SOARS telemetry-Rifle New Router 0857</t>
  </si>
  <si>
    <t>Rifle SOARS telemetry-Rifle New 215</t>
  </si>
  <si>
    <t>Rifle SOARS telemetry-Rifle New 688</t>
  </si>
  <si>
    <t>Rifle SOARS telemetry-Rifle New 684</t>
  </si>
  <si>
    <t>Rifle SOARS telemetry-Rifle New 683</t>
  </si>
  <si>
    <t>Rifle SOARS telemetry-Rifle New 863</t>
  </si>
  <si>
    <t>Shiprock SOARS telemetry-0618</t>
  </si>
  <si>
    <t>Shiprock SOARS telemetry-0735</t>
  </si>
  <si>
    <t>Shiprock SOARS telemetry-0793</t>
  </si>
  <si>
    <t>Shiprock SOARS telemetry-0853</t>
  </si>
  <si>
    <t>Shiprock SOARS telemetry-1009</t>
  </si>
  <si>
    <t>Shiprock SOARS telemetry-1078</t>
  </si>
  <si>
    <t>Shiprock SOARS telemetry-1135</t>
  </si>
  <si>
    <t>Shiprock SOARS telemetry-1136</t>
  </si>
  <si>
    <t>Shiprock SOARS telemetry-1137</t>
  </si>
  <si>
    <t>Shiprock SOARS telemetry-0857/0779</t>
  </si>
  <si>
    <t>Shiprock SOARS telemetry-1049 (MDW Router)</t>
  </si>
  <si>
    <t>Shiprock SOARS telemetry-1109 (T2 North)</t>
  </si>
  <si>
    <t>Shiprock SOARS telemetry-1110 (T1)</t>
  </si>
  <si>
    <t>Shiprock SOARS telemetry-(Cliff Router</t>
  </si>
  <si>
    <t>Shiprock SOARS telemetry-(Pond Router)</t>
  </si>
  <si>
    <t>Weldon Springs SOARS telemetry-Met Station</t>
  </si>
  <si>
    <t>Bluewater SOARS telemetry-11 (SG)</t>
  </si>
  <si>
    <t>Bluewater SOARS telemetry-14 (SG)</t>
  </si>
  <si>
    <t>Bluewater SOARS telemetry-15 (SG)</t>
  </si>
  <si>
    <t>Bluewater SOARS telemetry-16 (SG)</t>
  </si>
  <si>
    <t>Bluewater SOARS telemetry-18 (SG)</t>
  </si>
  <si>
    <t>Bluewater SOARS telemetry-20 (SG)</t>
  </si>
  <si>
    <t>Bluewater SOARS telemetry-21 (M)/13 (SG)</t>
  </si>
  <si>
    <t>Bluewater SOARS telemetry-22 (M)</t>
  </si>
  <si>
    <t>Bluewater SOARS telemetry-I (SG)</t>
  </si>
  <si>
    <t>Bluewater SOARS telemetry-L (SG)</t>
  </si>
  <si>
    <t>Bluewater SOARS telemetry-Repeater</t>
  </si>
  <si>
    <t>Bluewater SOARS telemetry-Router</t>
  </si>
  <si>
    <t>Grand Junction Office SOARS telemetry-8-4S</t>
  </si>
  <si>
    <t>Grand Junction Office SOARS telemetry-Weather Station Router</t>
  </si>
  <si>
    <t>Cheney Disposal SOARS telemetry-Router</t>
  </si>
  <si>
    <t>L-Bar SOARS telemetry-Router</t>
  </si>
  <si>
    <t>L-Bar SOARS telemetry-Precipitation Station</t>
  </si>
  <si>
    <t>Monticello SOARS telemetry-ACAP</t>
  </si>
  <si>
    <t>Monument Valley SOARS telemetry-Met Station</t>
  </si>
  <si>
    <t>Monument Valley SOARS telemetry-WFM1</t>
  </si>
  <si>
    <t>Monument Valley SOARS telemetry-WFM2</t>
  </si>
  <si>
    <t>Monument Valley SOARS telemetry-WFM3</t>
  </si>
  <si>
    <t>Monument Valley SOARS telemetry-WFM4</t>
  </si>
  <si>
    <t>Fernald Site - Solar Powered Gate</t>
  </si>
  <si>
    <t>Tuba City PV Array-51 KW</t>
  </si>
  <si>
    <t>Tuba City PV Array-285 KW</t>
  </si>
  <si>
    <t>Rifle SOARS telemetry-Stilling Well</t>
  </si>
  <si>
    <t>Rifle SOARS telemetry-Stilling Well 2</t>
  </si>
  <si>
    <t>Shiprock SOARS telemetry- 1117 (T2 Middle)</t>
  </si>
  <si>
    <t>Shiprock SOARS telemetry- 1132 (T2 South)</t>
  </si>
  <si>
    <t>Removed from FIMS and should be removed from CEDR</t>
  </si>
  <si>
    <t>Weldon Spring, MO, Site: the demolition of the Admin Building eliminated multiple water fixtures (12 toilets, 4 urinals, 1 shower, 12 bathroom sinks, 2 utility sinks, 3 kitchen sinks, and 4 drinking fountains) which will result in a reduction of water use.</t>
  </si>
  <si>
    <t>removed</t>
  </si>
  <si>
    <t>Note, there was a formula in cell F25, that related to year 2012, tried to change to 2013 with no success, so manually entered yes.</t>
  </si>
  <si>
    <t>Formula in F26 appears to be working but still references 2012</t>
  </si>
  <si>
    <t>Formula in F28 appears to be working but still references 2012</t>
  </si>
  <si>
    <t>Formula in F30 appears to be working but still references 2012</t>
  </si>
  <si>
    <t>Formula in F31 appears to be working but still references 2012</t>
  </si>
  <si>
    <t>Formula in F32 appears to be working but still references 2012</t>
  </si>
  <si>
    <t>Met GPs 9/30/2013
Sept elec and gas were estimated; will update data upon receipt of utility bills.</t>
  </si>
  <si>
    <t xml:space="preserve">On track to meet GPs by FY 2014
Sept elec and gas were estimated; will update data upon receipt of utility bills. Figures used are based on ratio of s.f. used by LM to the total s.f of the whole building. </t>
  </si>
  <si>
    <t>On track to meet GPs by FY 2014
Sept elec and gas were estimated; will update data upon receipt of utility bills.</t>
  </si>
  <si>
    <t>Met GPs 9/30/2013. Sept elec and water were estimated; will update data upon receipt of utility bills.</t>
  </si>
  <si>
    <t>This row is no longer needed. No potable water improvements are planned for FY 2014.</t>
  </si>
  <si>
    <t>Install two separate water meters at the Tuba City, Arizona site; one each on the Control and Shop/Lab buildings.</t>
  </si>
  <si>
    <t>Westminster Office Space</t>
  </si>
  <si>
    <t xml:space="preserve">Formula in F29  appears to be working but still references 2012. </t>
  </si>
  <si>
    <t xml:space="preserve">Fully serviced lease, tracking electrical and gas usage for GHG emissions. Utilites are  tracked in Portfolio Manager. </t>
  </si>
  <si>
    <t>207.9
VAC</t>
  </si>
  <si>
    <t>20
KVA</t>
  </si>
  <si>
    <t>140
KVA</t>
  </si>
  <si>
    <t>Fully serviced lease, tracking electrical and gas usage for GHG emissions. Utilites are  tracked in Portfolio Manager.</t>
  </si>
  <si>
    <t>Fully serviced lease, tracking electricity and gas usage for GHG emissions. Water usage not required to be tracked for water intensity. Utilites are  tracked in Portfolio Manager.</t>
  </si>
  <si>
    <t>Utilites are  tracked in Portfolio Manager.</t>
  </si>
  <si>
    <t>There are 2 errors in this row. Column F should be metric tons ( 140.976) not short tons (155.4). Column G should reflect 132.346 MT . FY 2012 PPTRS entry of 41.15 MT was incorrect. The correct calculations in both cells should represent 48% diversion which is what we reported in the 2013 SSP narrative. See FY2013 SSP section 5.1.c and General Recycle/Reuse Data for backup calculations.</t>
  </si>
  <si>
    <t>Operational in FY 2013</t>
  </si>
  <si>
    <t>This row is no longer needed. The two FY 2012 improvements were potable water efficiency improvements. No non-potable water efficiency improvements were made in FY 2012. Data related to these improvements is noted in Row 17.</t>
  </si>
  <si>
    <t>LM identified a water conservation improvement to install WaterSense aerators on two faucets at the Fernald Preserve, OH Site. However, aerators to fit those faucets could not be obtained . It was determined that it would not be cost effective to purchase a new faucet due to the minimal amount of water used by the sinks per year.</t>
  </si>
  <si>
    <t xml:space="preserve">A 1-2 kW turbine was installed by October 2010. A wind storm damaged. The manufacturer went out of business and there are no plans to replace at this time. </t>
  </si>
  <si>
    <r>
      <t xml:space="preserve">Install WaterSense aerators on two of the faucets located in the CAWWT building at Fernald (Break Room and Unisex Restroom).
</t>
    </r>
    <r>
      <rPr>
        <b/>
        <sz val="10"/>
        <rFont val="Times New Roman"/>
        <family val="1"/>
      </rPr>
      <t>See "Additional Information".</t>
    </r>
  </si>
  <si>
    <t>This project was completed and the building has been demolished and removed from LM's portfolio in FIMS.</t>
  </si>
  <si>
    <t>LM disposal sites and onsite landfills do not meet the criteria established in the 2014 CEDR TSD guidance for onsite solid waste disposal. Therefore there are no data to report for tab 9.1b or carry over for that area in 9.1c</t>
  </si>
  <si>
    <t>Column F has a calculation carry over error from the previous tab. 181.1 is short tons should be 164.3  Metric tons. See tab 9.1b. When 164.3 MT is entered manually into column F it provides the correct diversion percentage of 49.7%. LM disposal sites and onsite landfills do not meet the criteria established in the 2014 CEDR TSD guidance for onsite solid waste disposal. Therefore there are no data to report for tab 9.1a for carry over in column E.</t>
  </si>
  <si>
    <t>Quarterly data is currently provided.</t>
  </si>
  <si>
    <t>Not Applicable - No water</t>
  </si>
  <si>
    <t>Install solar system on Pump and Treat systems</t>
  </si>
  <si>
    <t>Install variable frequency drives on well field pump motors</t>
  </si>
  <si>
    <t>Not covered</t>
  </si>
  <si>
    <t>Not benchmarked</t>
  </si>
  <si>
    <t>Only renewable energy is used on site.</t>
  </si>
  <si>
    <t>D - Essentially only lighting, paid through fully serviced lease. Building is DOE-owned; however, power source comes from utility line from other leased facilities and is paid through fully serviced lease contract on other leased buildings. Shared meter.</t>
  </si>
  <si>
    <t>Recommissining not required due to square footage, but will perform a deskto assessment every 4 years. This is a LEED Platinum building. Utilites are  tracked in Portfolio Manager.</t>
  </si>
  <si>
    <t>Tentatively scheduled for demolition for FY2014</t>
  </si>
  <si>
    <t>Fully serviced lease.</t>
  </si>
  <si>
    <t>Originally attached to Admin Building that was demolished in FY 2012. Separate water meter not yet installed. Water usage is based on engineering estimate and being tracked in Portfolio Manager. Current electricity usage being tracked in Portfolio Manager.</t>
  </si>
  <si>
    <t>Energy usage is currently metered in conjunction with the Storage Building D. Not cost effective to meter separately. Total energy used is less than the cost to meter separately. Buildings are only used periodically when facility is receiving waste which does not occur frequently. Electrical usage is based on engineering estimate.</t>
  </si>
  <si>
    <t>Storage Shed 1</t>
  </si>
  <si>
    <t>2014 - 2020</t>
  </si>
  <si>
    <t>Mary… does this include LM funds for training?</t>
  </si>
  <si>
    <t xml:space="preserve">where is the calculation for the last column? </t>
  </si>
  <si>
    <t>If we have "true" meters for most water and the other water is "metered" via purchases by gallon, why can't we sayd 100%?</t>
  </si>
  <si>
    <t>any entries for S12, 13&amp;14? Update requested by SPO for this.</t>
  </si>
  <si>
    <t>Can we get rid of the 67.9% in the lower (mostly empty) rows?</t>
  </si>
  <si>
    <t xml:space="preserve">Includes only contractor. Used total cost and mileage cost of $3.27/gallon provided by DOE-HQ. </t>
  </si>
  <si>
    <t>Current FY</t>
  </si>
  <si>
    <t>Discussion with SPO- LM could delete this entry</t>
  </si>
  <si>
    <t>SPO provided info- this was combined POV and rental mileage from GovTrip.</t>
  </si>
  <si>
    <t>Revised to only include Contractor</t>
  </si>
  <si>
    <t>contractor only mileage, based on raw data and estimation</t>
  </si>
  <si>
    <t xml:space="preserve">contractor only mileage, based on raw data and estimation </t>
  </si>
  <si>
    <t>Excluded mission related separately metered energy intensity loads associated with groundwater treatment systems at Monticello, Shiprock, Weldon Spring, and Tuba City.</t>
  </si>
  <si>
    <t>Additional square footage was added in FY 2013. Fully serviced lease, tracking electrical and gas usage for GHG emissions. Water usage does not meet the criteria to be tracked. Utilites are  tracked in Portfolio Manager.
Fully serviced lease, tracking electrical and gas usage for GHG emissions. Utilites are  tracked in Portfolio Manager.
Water and energy audits were performed as part of obtaining Guiding Principles. This building is excluded from EISA since it is a fully serviced lease.</t>
  </si>
  <si>
    <t>D- Only small lighting load
No water usage</t>
  </si>
  <si>
    <r>
      <t>Requirement(s)</t>
    </r>
    <r>
      <rPr>
        <sz val="12"/>
        <rFont val="Times New Roman"/>
        <family val="1"/>
      </rPr>
      <t>: EISA 2007, DOE O 436.1</t>
    </r>
  </si>
  <si>
    <r>
      <t>Instructions</t>
    </r>
    <r>
      <rPr>
        <sz val="12"/>
        <rFont val="Times New Roman"/>
        <family val="1"/>
      </rPr>
      <t xml:space="preserve">: Please strategize and plan for your 4-year period by updating the FIMS list below and identifying covered facilities, estimating energy consumption, providing anticipated evaluation year and type/level including re-/retro-commissioning and benchmarking status. Sites will be provided the option to update or use information provided in December for their EISA Section 432 June snapshot reporting. </t>
    </r>
  </si>
  <si>
    <r>
      <t>Source</t>
    </r>
    <r>
      <rPr>
        <sz val="12"/>
        <rFont val="Times New Roman"/>
        <family val="1"/>
      </rPr>
      <t>: Site/Lab and FIMS</t>
    </r>
  </si>
  <si>
    <r>
      <t xml:space="preserve">Monticello, Utah Disposal Site
</t>
    </r>
    <r>
      <rPr>
        <b/>
        <sz val="10"/>
        <color indexed="8"/>
        <rFont val="Times New Roman"/>
        <family val="1"/>
      </rPr>
      <t>Correction:</t>
    </r>
    <r>
      <rPr>
        <sz val="10"/>
        <color indexed="8"/>
        <rFont val="Times New Roman"/>
        <family val="1"/>
      </rPr>
      <t xml:space="preserve"> Added Weldon Spring with correct WWTS and Fernald Visitors Center</t>
    </r>
  </si>
  <si>
    <t>New WWTS at Weldon Spring, MO; Fernald, OH (VC); and Monticello, UT Sites</t>
  </si>
  <si>
    <t>Added Fernald Delta building septic system</t>
  </si>
  <si>
    <t>Visitors per FY to Weldon Spring Interpretive Center, average visit 3 hours</t>
  </si>
  <si>
    <t>Visitors per FY to Weldon Spring Interpretive Center and Fernald Visitors Center, average visit 3 hours</t>
  </si>
  <si>
    <t>Added 2009 Monticello, Utah, Disposal Site. 
Correction: Added Weldon Spring with correct WWTS and Fernald Visitors Center</t>
  </si>
  <si>
    <t>Removed estimated 40 FTE for Fernald Delta building moved to onsite septic WWTS.</t>
  </si>
  <si>
    <t>Data from historic records.
Removed estimated 40 FTE for Fernald Delta building, 4 FTE for Visitors Center biowetland, and 9 FTE for Weldon Spring for onsite WWTS.</t>
  </si>
  <si>
    <t>No electricity or water usage</t>
  </si>
  <si>
    <t>No water usage. Energy currently not metered separately. Meter installed in late FY2013.</t>
  </si>
  <si>
    <t>Electricity was disconnected. No electricity or water usage.</t>
  </si>
  <si>
    <t>Shiprock</t>
  </si>
  <si>
    <t>SHP-OSFS-TREATSYS</t>
  </si>
  <si>
    <t>MNT-OSFS-TREATSYS</t>
  </si>
  <si>
    <t>WEL-OSFS-LEACHATEFAC</t>
  </si>
  <si>
    <t>TUB-OSFS-TREATSYS</t>
  </si>
  <si>
    <t>OSF</t>
  </si>
  <si>
    <t>G</t>
  </si>
  <si>
    <t xml:space="preserve">Mission </t>
  </si>
  <si>
    <t>Leachate Facility</t>
  </si>
  <si>
    <t>Treatment System</t>
  </si>
  <si>
    <t>NM</t>
  </si>
  <si>
    <t>EXCEL spreadsheet</t>
  </si>
  <si>
    <t xml:space="preserve">Correction to FY2012 data </t>
  </si>
  <si>
    <t>Estimate only, used 2012 Consumption/Usage</t>
  </si>
  <si>
    <t>Contractor leased a new trailer that was installed in FY 2012. Separate water meter not yet installed. Water usage is based on engineering estimate and being tracked in Portfolio Manager. Current electricity usage being tracked in Portfolio Manager. Will be released as soon as 12 months of data are entered.</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</si>
</sst>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4" formatCode="_(&quot;$&quot;* #,##0.00_);_(&quot;$&quot;* \(#,##0.00\);_(&quot;$&quot;* &quot;-&quot;??_);_(@_)"/>
    <numFmt numFmtId="43" formatCode="_(* #,##0.00_);_(* \(#,##0.00\);_(* &quot;-&quot;??_);_(@_)"/>
    <numFmt numFmtId="164" formatCode="_(* #,##0_);_(* \(#,##0\);_(* &quot;-&quot;??_);_(@_)"/>
    <numFmt numFmtId="165" formatCode="#,##0.0"/>
    <numFmt numFmtId="166" formatCode="&quot;$&quot;#,##0.0"/>
    <numFmt numFmtId="167" formatCode="&quot;$&quot;#,##0"/>
    <numFmt numFmtId="168" formatCode="0.0"/>
    <numFmt numFmtId="169" formatCode="0.0%"/>
    <numFmt numFmtId="170" formatCode="0.000"/>
    <numFmt numFmtId="171" formatCode="00000"/>
    <numFmt numFmtId="172" formatCode="#,##0.000"/>
    <numFmt numFmtId="173" formatCode="mm/dd/yy;@"/>
    <numFmt numFmtId="174" formatCode="&quot;$&quot;#,##0.0;[Red]&quot;$&quot;#,##0.0"/>
    <numFmt numFmtId="175" formatCode="#,##0.000_);\(#,##0.000\)"/>
    <numFmt numFmtId="176" formatCode="0.000000"/>
    <numFmt numFmtId="177" formatCode="0.00000"/>
    <numFmt numFmtId="178" formatCode="#,##0.00000"/>
    <numFmt numFmtId="179" formatCode="#,##0.000000"/>
    <numFmt numFmtId="180" formatCode="m/d"/>
    <numFmt numFmtId="181" formatCode="#,##0.000_);[Red]\(#,##0.000\)"/>
    <numFmt numFmtId="182" formatCode="0.0000000"/>
    <numFmt numFmtId="183" formatCode="_(* #,##0.0000_);_(* \(#,##0.0000\);_(* &quot;-&quot;??_);_(@_)"/>
    <numFmt numFmtId="184" formatCode="_(* #,##0.000000_);_(* \(#,##0.000000\);_(* &quot;-&quot;??_);_(@_)"/>
    <numFmt numFmtId="185" formatCode="_(* #,##0.000_);_(* \(#,##0.000\);_(* &quot;-&quot;??_);_(@_)"/>
    <numFmt numFmtId="186" formatCode="m/d;@"/>
    <numFmt numFmtId="187" formatCode="_(* #,##0.0_);_(* \(#,##0.0\);_(* &quot;-&quot;??_);_(@_)"/>
    <numFmt numFmtId="188" formatCode="#,##0.0_);\(#,##0.0\)"/>
    <numFmt numFmtId="189" formatCode="#,##0.000000_);\(#,##0.000000\)"/>
    <numFmt numFmtId="190" formatCode="mm/yy"/>
    <numFmt numFmtId="191" formatCode="mm/yy;@"/>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8"/>
      <color indexed="81"/>
      <name val="Tahoma"/>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Times New Roman"/>
      <family val="1"/>
    </font>
    <font>
      <sz val="12"/>
      <name val="Times New Roman"/>
      <family val="1"/>
    </font>
    <font>
      <b/>
      <sz val="10"/>
      <name val="Times New Roman"/>
      <family val="1"/>
    </font>
    <font>
      <b/>
      <u/>
      <sz val="12"/>
      <name val="Times New Roman"/>
      <family val="1"/>
    </font>
    <font>
      <b/>
      <sz val="14"/>
      <name val="Times New Roman"/>
      <family val="1"/>
    </font>
    <font>
      <u/>
      <sz val="10"/>
      <name val="Times New Roman"/>
      <family val="1"/>
    </font>
    <font>
      <sz val="10"/>
      <color indexed="10"/>
      <name val="Times New Roman"/>
      <family val="1"/>
    </font>
    <font>
      <sz val="14"/>
      <name val="Times New Roman"/>
      <family val="1"/>
    </font>
    <font>
      <b/>
      <sz val="10"/>
      <color indexed="8"/>
      <name val="Times New Roman"/>
      <family val="1"/>
    </font>
    <font>
      <sz val="12"/>
      <name val="Times New Roman"/>
      <family val="1"/>
    </font>
    <font>
      <sz val="10"/>
      <name val="Times New Roman"/>
      <family val="1"/>
    </font>
    <font>
      <sz val="10"/>
      <name val="Arial"/>
      <family val="2"/>
    </font>
    <font>
      <sz val="8"/>
      <name val="Arial"/>
      <family val="2"/>
    </font>
    <font>
      <b/>
      <sz val="10"/>
      <color indexed="12"/>
      <name val="Times New Roman"/>
      <family val="1"/>
    </font>
    <font>
      <sz val="8"/>
      <name val="Arial"/>
      <family val="2"/>
    </font>
    <font>
      <b/>
      <sz val="12"/>
      <color indexed="9"/>
      <name val="Times New Roman"/>
      <family val="1"/>
    </font>
    <font>
      <b/>
      <sz val="12"/>
      <name val="Times New Roman"/>
      <family val="1"/>
    </font>
    <font>
      <b/>
      <sz val="10"/>
      <color indexed="9"/>
      <name val="Times New Roman"/>
      <family val="1"/>
    </font>
    <font>
      <sz val="10"/>
      <color indexed="8"/>
      <name val="Times New Roman"/>
      <family val="1"/>
    </font>
    <font>
      <i/>
      <sz val="10"/>
      <color indexed="10"/>
      <name val="Times New Roman"/>
      <family val="1"/>
    </font>
    <font>
      <sz val="10"/>
      <color indexed="9"/>
      <name val="Times New Roman"/>
      <family val="1"/>
    </font>
    <font>
      <i/>
      <sz val="10"/>
      <name val="Times New Roman"/>
      <family val="1"/>
    </font>
    <font>
      <sz val="10"/>
      <name val="Times New Roman"/>
      <family val="1"/>
    </font>
    <font>
      <sz val="11"/>
      <color theme="1"/>
      <name val="Calibri"/>
      <family val="2"/>
      <scheme val="minor"/>
    </font>
    <font>
      <b/>
      <sz val="10"/>
      <color rgb="FF0000FF"/>
      <name val="Times New Roman"/>
      <family val="1"/>
    </font>
    <font>
      <sz val="10"/>
      <color rgb="FF0000FF"/>
      <name val="Times New Roman"/>
      <family val="1"/>
    </font>
    <font>
      <b/>
      <sz val="8"/>
      <color indexed="81"/>
      <name val="Tahoma"/>
      <family val="2"/>
    </font>
    <font>
      <sz val="11"/>
      <color rgb="FFFF0000"/>
      <name val="Times New Roman"/>
      <family val="1"/>
    </font>
    <font>
      <b/>
      <vertAlign val="subscript"/>
      <sz val="10"/>
      <name val="Times New Roman"/>
      <family val="1"/>
    </font>
    <font>
      <b/>
      <vertAlign val="subscript"/>
      <sz val="10"/>
      <color indexed="8"/>
      <name val="Times New Roman"/>
      <family val="1"/>
    </font>
    <font>
      <sz val="10"/>
      <color rgb="FFFF0000"/>
      <name val="Times New Roman"/>
      <family val="1"/>
    </font>
    <font>
      <sz val="10"/>
      <color theme="1"/>
      <name val="Arial"/>
      <family val="2"/>
    </font>
    <font>
      <sz val="10"/>
      <color indexed="8"/>
      <name val="Arial"/>
      <family val="2"/>
    </font>
    <font>
      <u/>
      <sz val="10"/>
      <color indexed="12"/>
      <name val="Arial"/>
      <family val="2"/>
    </font>
    <font>
      <u/>
      <sz val="10"/>
      <color theme="10"/>
      <name val="Arial"/>
      <family val="2"/>
    </font>
    <font>
      <u/>
      <sz val="11"/>
      <color theme="10"/>
      <name val="Calibri"/>
      <family val="2"/>
    </font>
    <font>
      <b/>
      <sz val="14"/>
      <color indexed="9"/>
      <name val="Times New Roman"/>
      <family val="1"/>
    </font>
    <font>
      <b/>
      <sz val="20"/>
      <name val="Rockwell Extra Bold"/>
      <family val="1"/>
    </font>
    <font>
      <b/>
      <sz val="14"/>
      <name val="Rockwell Extra Bold"/>
      <family val="1"/>
    </font>
    <font>
      <b/>
      <i/>
      <sz val="12"/>
      <color indexed="9"/>
      <name val="Times New Roman"/>
      <family val="1"/>
    </font>
    <font>
      <b/>
      <u/>
      <sz val="12"/>
      <color indexed="9"/>
      <name val="Times New Roman"/>
      <family val="1"/>
    </font>
    <font>
      <sz val="12"/>
      <color rgb="FF0000FF"/>
      <name val="Times New Roman"/>
      <family val="1"/>
    </font>
    <font>
      <sz val="10"/>
      <color theme="1"/>
      <name val="Times New Roman"/>
      <family val="1"/>
    </font>
    <font>
      <b/>
      <u/>
      <sz val="8"/>
      <color indexed="81"/>
      <name val="Tahoma"/>
      <family val="2"/>
    </font>
    <font>
      <b/>
      <sz val="10"/>
      <color rgb="FFFF0000"/>
      <name val="Times New Roman"/>
      <family val="1"/>
    </font>
    <font>
      <b/>
      <sz val="10"/>
      <color theme="1"/>
      <name val="Times New Roman"/>
      <family val="1"/>
    </font>
    <font>
      <b/>
      <sz val="18"/>
      <name val="Arial"/>
      <family val="2"/>
    </font>
    <font>
      <b/>
      <sz val="12"/>
      <name val="Arial"/>
      <family val="2"/>
    </font>
    <font>
      <u/>
      <sz val="11"/>
      <color indexed="12"/>
      <name val="Calibri"/>
      <family val="2"/>
    </font>
    <font>
      <u/>
      <sz val="11"/>
      <color theme="10"/>
      <name val="Calibri"/>
      <family val="2"/>
      <scheme val="minor"/>
    </font>
    <font>
      <sz val="10"/>
      <name val="MS Sans Serif"/>
      <family val="2"/>
    </font>
    <font>
      <sz val="8"/>
      <name val="Times New Roman"/>
      <family val="1"/>
    </font>
    <font>
      <b/>
      <sz val="10"/>
      <name val="Calibri"/>
      <family val="2"/>
      <scheme val="minor"/>
    </font>
    <font>
      <sz val="10"/>
      <name val="Calibri"/>
      <family val="2"/>
      <scheme val="minor"/>
    </font>
    <font>
      <sz val="10"/>
      <color theme="1"/>
      <name val="Calibri"/>
      <family val="2"/>
      <scheme val="minor"/>
    </font>
    <font>
      <sz val="10"/>
      <color indexed="8"/>
      <name val="Calibri"/>
      <family val="2"/>
      <scheme val="minor"/>
    </font>
    <font>
      <sz val="10"/>
      <color theme="3"/>
      <name val="Times New Roman"/>
      <family val="1"/>
    </font>
    <font>
      <sz val="10"/>
      <color rgb="FFFFC000"/>
      <name val="Times New Roman"/>
      <family val="1"/>
    </font>
    <font>
      <sz val="10"/>
      <color rgb="FF00B050"/>
      <name val="Times New Roman"/>
      <family val="1"/>
    </font>
    <font>
      <sz val="10"/>
      <color theme="4"/>
      <name val="Times New Roman"/>
      <family val="1"/>
    </font>
    <font>
      <sz val="10"/>
      <name val="Arial"/>
      <family val="2"/>
    </font>
    <font>
      <b/>
      <vertAlign val="subscript"/>
      <sz val="10"/>
      <name val="Calibri"/>
      <family val="2"/>
      <scheme val="minor"/>
    </font>
    <font>
      <sz val="9"/>
      <color theme="1"/>
      <name val="Calibri"/>
      <family val="2"/>
    </font>
    <font>
      <sz val="10"/>
      <color rgb="FFFF0000"/>
      <name val="Arial"/>
      <family val="2"/>
    </font>
    <font>
      <sz val="11"/>
      <color indexed="8"/>
      <name val="Times New Roman"/>
      <family val="1"/>
    </font>
    <font>
      <vertAlign val="superscript"/>
      <sz val="10"/>
      <name val="Times New Roman"/>
      <family val="1"/>
    </font>
    <font>
      <sz val="11"/>
      <color theme="1"/>
      <name val="Times New Roman"/>
      <family val="1"/>
    </font>
    <font>
      <strike/>
      <sz val="10"/>
      <name val="Times New Roman"/>
      <family val="1"/>
    </font>
    <font>
      <sz val="10"/>
      <color rgb="FFF2FC8E"/>
      <name val="Times New Roman"/>
      <family val="1"/>
    </font>
    <font>
      <sz val="10"/>
      <color rgb="FFFFFF00"/>
      <name val="Times New Roman"/>
      <family val="1"/>
    </font>
    <font>
      <sz val="11"/>
      <color rgb="FFFFFF00"/>
      <name val="Times New Roman"/>
      <family val="1"/>
    </font>
    <font>
      <strike/>
      <sz val="10"/>
      <color theme="1"/>
      <name val="Times New Roman"/>
      <family val="1"/>
    </font>
    <font>
      <strike/>
      <sz val="10"/>
      <color indexed="8"/>
      <name val="Times New Roman"/>
      <family val="1"/>
    </font>
    <font>
      <u/>
      <sz val="12"/>
      <name val="Times New Roman"/>
      <family val="1"/>
    </font>
    <font>
      <sz val="12"/>
      <color rgb="FFFF0000"/>
      <name val="Times New Roman"/>
      <family val="1"/>
    </font>
    <font>
      <b/>
      <sz val="12"/>
      <color theme="0"/>
      <name val="Times New Roman"/>
      <family val="1"/>
    </font>
    <font>
      <b/>
      <sz val="12"/>
      <color indexed="8"/>
      <name val="Times New Roman"/>
      <family val="1"/>
    </font>
    <font>
      <sz val="12"/>
      <color theme="4"/>
      <name val="Times New Roman"/>
      <family val="1"/>
    </font>
    <font>
      <sz val="12"/>
      <color rgb="FFFFFF00"/>
      <name val="Times New Roman"/>
      <family val="1"/>
    </font>
  </fonts>
  <fills count="6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indexed="13"/>
        <bgColor indexed="64"/>
      </patternFill>
    </fill>
    <fill>
      <patternFill patternType="solid">
        <fgColor rgb="FFFFFF00"/>
        <bgColor indexed="64"/>
      </patternFill>
    </fill>
    <fill>
      <patternFill patternType="solid">
        <fgColor rgb="FFFFC00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rgb="FFFF0000"/>
        <bgColor indexed="64"/>
      </patternFill>
    </fill>
    <fill>
      <patternFill patternType="solid">
        <fgColor indexed="9"/>
        <bgColor indexed="64"/>
      </patternFill>
    </fill>
    <fill>
      <patternFill patternType="solid">
        <fgColor theme="2"/>
        <bgColor indexed="64"/>
      </patternFill>
    </fill>
    <fill>
      <patternFill patternType="solid">
        <fgColor indexed="43"/>
        <bgColor indexed="64"/>
      </patternFill>
    </fill>
    <fill>
      <patternFill patternType="solid">
        <fgColor indexed="10"/>
        <bgColor indexed="64"/>
      </patternFill>
    </fill>
    <fill>
      <patternFill patternType="solid">
        <fgColor rgb="FF92D050"/>
        <bgColor indexed="64"/>
      </patternFill>
    </fill>
    <fill>
      <patternFill patternType="solid">
        <fgColor indexed="62"/>
        <bgColor indexed="64"/>
      </patternFill>
    </fill>
    <fill>
      <patternFill patternType="solid">
        <fgColor indexed="44"/>
        <bgColor indexed="64"/>
      </patternFill>
    </fill>
    <fill>
      <patternFill patternType="solid">
        <fgColor indexed="57"/>
        <bgColor indexed="64"/>
      </patternFill>
    </fill>
    <fill>
      <patternFill patternType="solid">
        <fgColor indexed="56"/>
        <bgColor indexed="64"/>
      </patternFill>
    </fill>
    <fill>
      <patternFill patternType="solid">
        <fgColor theme="4" tint="-0.249977111117893"/>
        <bgColor indexed="64"/>
      </patternFill>
    </fill>
    <fill>
      <patternFill patternType="solid">
        <fgColor theme="1" tint="0.249977111117893"/>
        <bgColor indexed="64"/>
      </patternFill>
    </fill>
    <fill>
      <patternFill patternType="solid">
        <fgColor theme="6" tint="-0.49998474074526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9" tint="0.39997558519241921"/>
        <bgColor indexed="9"/>
      </patternFill>
    </fill>
    <fill>
      <patternFill patternType="solid">
        <fgColor rgb="FFF2FC8E"/>
        <bgColor indexed="64"/>
      </patternFill>
    </fill>
    <fill>
      <patternFill patternType="solid">
        <fgColor theme="0" tint="-4.9989318521683403E-2"/>
        <bgColor indexed="9"/>
      </patternFill>
    </fill>
    <fill>
      <patternFill patternType="solid">
        <fgColor theme="9"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1" tint="0.499984740745262"/>
        <bgColor indexed="64"/>
      </patternFill>
    </fill>
    <fill>
      <patternFill patternType="solid">
        <fgColor theme="0" tint="-0.14999847407452621"/>
        <bgColor indexed="9"/>
      </patternFill>
    </fill>
    <fill>
      <patternFill patternType="solid">
        <fgColor theme="4" tint="0.59999389629810485"/>
        <bgColor indexed="64"/>
      </patternFill>
    </fill>
    <fill>
      <patternFill patternType="solid">
        <fgColor theme="3" tint="0.59999389629810485"/>
        <bgColor indexed="64"/>
      </patternFill>
    </fill>
    <fill>
      <patternFill patternType="solid">
        <fgColor rgb="FF00B0F0"/>
        <bgColor indexed="64"/>
      </patternFill>
    </fill>
    <fill>
      <patternFill patternType="solid">
        <fgColor theme="0"/>
        <bgColor indexed="64"/>
      </patternFill>
    </fill>
    <fill>
      <patternFill patternType="solid">
        <fgColor theme="3" tint="0.59996337778862885"/>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9"/>
      </left>
      <right/>
      <top style="thin">
        <color indexed="64"/>
      </top>
      <bottom style="thin">
        <color indexed="64"/>
      </bottom>
      <diagonal/>
    </border>
    <border>
      <left/>
      <right/>
      <top style="hair">
        <color indexed="64"/>
      </top>
      <bottom style="hair">
        <color indexed="64"/>
      </bottom>
      <diagonal/>
    </border>
    <border>
      <left style="thin">
        <color indexed="64"/>
      </left>
      <right/>
      <top/>
      <bottom/>
      <diagonal/>
    </border>
    <border>
      <left/>
      <right style="thin">
        <color indexed="9"/>
      </right>
      <top/>
      <bottom style="thin">
        <color indexed="64"/>
      </bottom>
      <diagonal/>
    </border>
    <border>
      <left/>
      <right style="thin">
        <color indexed="64"/>
      </right>
      <top/>
      <bottom/>
      <diagonal/>
    </border>
    <border>
      <left style="medium">
        <color indexed="64"/>
      </left>
      <right style="thin">
        <color indexed="64"/>
      </right>
      <top style="medium">
        <color indexed="64"/>
      </top>
      <bottom style="double">
        <color indexed="64"/>
      </bottom>
      <diagonal/>
    </border>
    <border>
      <left/>
      <right/>
      <top/>
      <bottom style="hair">
        <color indexed="64"/>
      </bottom>
      <diagonal/>
    </border>
    <border>
      <left/>
      <right/>
      <top style="double">
        <color indexed="0"/>
      </top>
      <bottom/>
      <diagonal/>
    </border>
    <border>
      <left style="thin">
        <color theme="0"/>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9"/>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theme="0"/>
      </left>
      <right/>
      <top style="thin">
        <color auto="1"/>
      </top>
      <bottom style="thin">
        <color auto="1"/>
      </bottom>
      <diagonal/>
    </border>
    <border>
      <left/>
      <right/>
      <top style="thin">
        <color auto="1"/>
      </top>
      <bottom style="thin">
        <color auto="1"/>
      </bottom>
      <diagonal/>
    </border>
    <border>
      <left/>
      <right style="thin">
        <color theme="0"/>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64"/>
      </top>
      <bottom style="thin">
        <color indexed="64"/>
      </bottom>
      <diagonal/>
    </border>
    <border>
      <left/>
      <right/>
      <top style="hair">
        <color indexed="64"/>
      </top>
      <bottom/>
      <diagonal/>
    </border>
  </borders>
  <cellStyleXfs count="49786">
    <xf numFmtId="0" fontId="0" fillId="0" borderId="0"/>
    <xf numFmtId="0" fontId="12" fillId="2" borderId="0" applyNumberFormat="0" applyBorder="0" applyAlignment="0" applyProtection="0"/>
    <xf numFmtId="0" fontId="8" fillId="2" borderId="0" applyNumberFormat="0" applyBorder="0" applyAlignment="0" applyProtection="0"/>
    <xf numFmtId="0" fontId="12" fillId="3" borderId="0" applyNumberFormat="0" applyBorder="0" applyAlignment="0" applyProtection="0"/>
    <xf numFmtId="0" fontId="8" fillId="3" borderId="0" applyNumberFormat="0" applyBorder="0" applyAlignment="0" applyProtection="0"/>
    <xf numFmtId="0" fontId="12" fillId="4" borderId="0" applyNumberFormat="0" applyBorder="0" applyAlignment="0" applyProtection="0"/>
    <xf numFmtId="0" fontId="8" fillId="4" borderId="0" applyNumberFormat="0" applyBorder="0" applyAlignment="0" applyProtection="0"/>
    <xf numFmtId="0" fontId="12" fillId="5" borderId="0" applyNumberFormat="0" applyBorder="0" applyAlignment="0" applyProtection="0"/>
    <xf numFmtId="0" fontId="8" fillId="5" borderId="0" applyNumberFormat="0" applyBorder="0" applyAlignment="0" applyProtection="0"/>
    <xf numFmtId="0" fontId="12" fillId="6" borderId="0" applyNumberFormat="0" applyBorder="0" applyAlignment="0" applyProtection="0"/>
    <xf numFmtId="0" fontId="8" fillId="6" borderId="0" applyNumberFormat="0" applyBorder="0" applyAlignment="0" applyProtection="0"/>
    <xf numFmtId="0" fontId="12" fillId="7" borderId="0" applyNumberFormat="0" applyBorder="0" applyAlignment="0" applyProtection="0"/>
    <xf numFmtId="0" fontId="8" fillId="7" borderId="0" applyNumberFormat="0" applyBorder="0" applyAlignment="0" applyProtection="0"/>
    <xf numFmtId="0" fontId="12" fillId="8" borderId="0" applyNumberFormat="0" applyBorder="0" applyAlignment="0" applyProtection="0"/>
    <xf numFmtId="0" fontId="8" fillId="8" borderId="0" applyNumberFormat="0" applyBorder="0" applyAlignment="0" applyProtection="0"/>
    <xf numFmtId="0" fontId="12" fillId="9" borderId="0" applyNumberFormat="0" applyBorder="0" applyAlignment="0" applyProtection="0"/>
    <xf numFmtId="0" fontId="8" fillId="9" borderId="0" applyNumberFormat="0" applyBorder="0" applyAlignment="0" applyProtection="0"/>
    <xf numFmtId="0" fontId="12" fillId="10" borderId="0" applyNumberFormat="0" applyBorder="0" applyAlignment="0" applyProtection="0"/>
    <xf numFmtId="0" fontId="8" fillId="10" borderId="0" applyNumberFormat="0" applyBorder="0" applyAlignment="0" applyProtection="0"/>
    <xf numFmtId="0" fontId="12" fillId="5" borderId="0" applyNumberFormat="0" applyBorder="0" applyAlignment="0" applyProtection="0"/>
    <xf numFmtId="0" fontId="8" fillId="5" borderId="0" applyNumberFormat="0" applyBorder="0" applyAlignment="0" applyProtection="0"/>
    <xf numFmtId="0" fontId="12" fillId="8" borderId="0" applyNumberFormat="0" applyBorder="0" applyAlignment="0" applyProtection="0"/>
    <xf numFmtId="0" fontId="8" fillId="8" borderId="0" applyNumberFormat="0" applyBorder="0" applyAlignment="0" applyProtection="0"/>
    <xf numFmtId="0" fontId="12" fillId="11" borderId="0" applyNumberFormat="0" applyBorder="0" applyAlignment="0" applyProtection="0"/>
    <xf numFmtId="0" fontId="8"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5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51"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40" fillId="0" borderId="0"/>
    <xf numFmtId="0" fontId="29" fillId="0" borderId="0"/>
    <xf numFmtId="0" fontId="9" fillId="0" borderId="0"/>
    <xf numFmtId="0" fontId="52" fillId="0" borderId="0"/>
    <xf numFmtId="0" fontId="9" fillId="0" borderId="0"/>
    <xf numFmtId="0" fontId="9" fillId="0" borderId="0"/>
    <xf numFmtId="0" fontId="9" fillId="0" borderId="0"/>
    <xf numFmtId="0" fontId="29" fillId="0" borderId="0"/>
    <xf numFmtId="0" fontId="51" fillId="0" borderId="0"/>
    <xf numFmtId="0" fontId="38" fillId="0" borderId="0"/>
    <xf numFmtId="0" fontId="30" fillId="0" borderId="0"/>
    <xf numFmtId="0" fontId="9" fillId="23" borderId="7" applyNumberFormat="0" applyFont="0" applyAlignment="0" applyProtection="0"/>
    <xf numFmtId="0" fontId="25" fillId="20" borderId="8" applyNumberFormat="0" applyAlignment="0" applyProtection="0"/>
    <xf numFmtId="9" fontId="9" fillId="0" borderId="0" applyFont="0" applyFill="0" applyBorder="0" applyAlignment="0" applyProtection="0"/>
    <xf numFmtId="9" fontId="40" fillId="0" borderId="0" applyFont="0" applyFill="0" applyBorder="0" applyAlignment="0" applyProtection="0"/>
    <xf numFmtId="9" fontId="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51"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9" fillId="0" borderId="0"/>
    <xf numFmtId="0" fontId="9" fillId="0" borderId="0"/>
    <xf numFmtId="9" fontId="9" fillId="0" borderId="0" applyFont="0" applyFill="0" applyBorder="0" applyAlignment="0" applyProtection="0"/>
    <xf numFmtId="44" fontId="52" fillId="0" borderId="0" applyFont="0" applyFill="0" applyBorder="0" applyAlignment="0" applyProtection="0"/>
    <xf numFmtId="43" fontId="52" fillId="0" borderId="0" applyFont="0" applyFill="0" applyBorder="0" applyAlignment="0" applyProtection="0"/>
    <xf numFmtId="0" fontId="52"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29" fillId="0" borderId="0"/>
    <xf numFmtId="0" fontId="9" fillId="0" borderId="0"/>
    <xf numFmtId="0" fontId="60" fillId="0" borderId="0"/>
    <xf numFmtId="0" fontId="61" fillId="0" borderId="0"/>
    <xf numFmtId="0" fontId="7" fillId="0" borderId="0"/>
    <xf numFmtId="43" fontId="7" fillId="0" borderId="0" applyFont="0" applyFill="0" applyBorder="0" applyAlignment="0" applyProtection="0"/>
    <xf numFmtId="0" fontId="61" fillId="0" borderId="0"/>
    <xf numFmtId="43" fontId="61" fillId="0" borderId="0" applyFont="0" applyFill="0" applyBorder="0" applyAlignment="0" applyProtection="0"/>
    <xf numFmtId="0" fontId="29" fillId="0" borderId="0"/>
    <xf numFmtId="43" fontId="9" fillId="0" borderId="0" applyFont="0" applyFill="0" applyBorder="0" applyAlignment="0" applyProtection="0"/>
    <xf numFmtId="0" fontId="60" fillId="0" borderId="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6" fillId="21" borderId="2"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6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9"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0" fontId="17" fillId="0" borderId="0" applyNumberForma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2" fontId="9" fillId="0" borderId="0" applyFon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60" fillId="0" borderId="0"/>
    <xf numFmtId="0" fontId="60" fillId="0" borderId="0"/>
    <xf numFmtId="0" fontId="60"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61" fillId="0" borderId="0"/>
    <xf numFmtId="0" fontId="9" fillId="0" borderId="0"/>
    <xf numFmtId="0" fontId="9" fillId="0" borderId="0"/>
    <xf numFmtId="0" fontId="61" fillId="0" borderId="0"/>
    <xf numFmtId="0" fontId="61"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23" borderId="7" applyNumberFormat="0" applyFont="0" applyAlignment="0" applyProtection="0"/>
    <xf numFmtId="0" fontId="25" fillId="20" borderId="8" applyNumberFormat="0" applyAlignment="0" applyProtection="0"/>
    <xf numFmtId="0" fontId="9" fillId="0" borderId="0"/>
    <xf numFmtId="0" fontId="9" fillId="0" borderId="0"/>
    <xf numFmtId="0" fontId="9" fillId="0" borderId="0"/>
    <xf numFmtId="0" fontId="9" fillId="0" borderId="0"/>
    <xf numFmtId="0" fontId="65" fillId="37" borderId="29">
      <alignment horizontal="center" vertical="center"/>
      <protection locked="0"/>
    </xf>
    <xf numFmtId="0" fontId="30" fillId="38" borderId="20" applyBorder="0">
      <protection locked="0"/>
    </xf>
    <xf numFmtId="0" fontId="30" fillId="38" borderId="20" applyBorder="0">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3" fontId="67" fillId="35" borderId="21" applyBorder="0">
      <alignment horizontal="center" vertical="center"/>
    </xf>
    <xf numFmtId="0" fontId="67" fillId="32" borderId="21" applyBorder="0">
      <alignment horizontal="center" vertical="center"/>
      <protection locked="0"/>
    </xf>
    <xf numFmtId="3" fontId="67" fillId="34" borderId="21" applyBorder="0">
      <alignment horizontal="center" vertical="center"/>
    </xf>
    <xf numFmtId="3" fontId="67" fillId="34" borderId="21" applyBorder="0">
      <alignment horizontal="center" vertical="center"/>
    </xf>
    <xf numFmtId="0" fontId="65" fillId="40" borderId="29">
      <alignment horizontal="center" vertical="center"/>
      <protection locked="0"/>
    </xf>
    <xf numFmtId="0" fontId="65" fillId="39" borderId="29">
      <alignment horizontal="center" vertical="center"/>
      <protection locked="0"/>
    </xf>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9" fillId="0" borderId="0"/>
    <xf numFmtId="9" fontId="9" fillId="0" borderId="0" applyFont="0" applyFill="0" applyBorder="0" applyAlignment="0" applyProtection="0"/>
    <xf numFmtId="0" fontId="9" fillId="0" borderId="0"/>
    <xf numFmtId="43" fontId="8" fillId="0" borderId="0" applyFont="0" applyFill="0" applyBorder="0" applyAlignment="0" applyProtection="0"/>
    <xf numFmtId="0" fontId="6" fillId="0" borderId="0"/>
    <xf numFmtId="43" fontId="6" fillId="0" borderId="0" applyFont="0" applyFill="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43" fontId="8"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61" fillId="0" borderId="0" applyFont="0" applyFill="0" applyBorder="0" applyAlignment="0" applyProtection="0"/>
    <xf numFmtId="43" fontId="9" fillId="0" borderId="0" applyFont="0" applyFill="0" applyBorder="0" applyAlignment="0" applyProtection="0"/>
    <xf numFmtId="43" fontId="61" fillId="0" borderId="0" applyFont="0" applyFill="0" applyBorder="0" applyAlignment="0" applyProtection="0"/>
    <xf numFmtId="43" fontId="29" fillId="0" borderId="0" applyFont="0" applyFill="0" applyBorder="0" applyAlignment="0" applyProtection="0"/>
    <xf numFmtId="43" fontId="61"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29"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9" fillId="0" borderId="0" applyFont="0" applyFill="0" applyBorder="0" applyAlignment="0" applyProtection="0"/>
    <xf numFmtId="44" fontId="29"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29"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29"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44" fontId="8" fillId="0" borderId="0" applyFont="0" applyFill="0" applyBorder="0" applyAlignment="0" applyProtection="0"/>
    <xf numFmtId="44" fontId="6" fillId="0" borderId="0" applyFont="0" applyFill="0" applyBorder="0" applyAlignment="0" applyProtection="0"/>
    <xf numFmtId="44" fontId="8" fillId="0" borderId="0" applyFont="0" applyFill="0" applyBorder="0" applyAlignment="0" applyProtection="0"/>
    <xf numFmtId="44" fontId="29" fillId="0" borderId="0" applyFont="0" applyFill="0" applyBorder="0" applyAlignment="0" applyProtection="0"/>
    <xf numFmtId="44" fontId="8" fillId="0" borderId="0" applyFont="0" applyFill="0" applyBorder="0" applyAlignment="0" applyProtection="0"/>
    <xf numFmtId="44" fontId="9"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75" fillId="0" borderId="0" applyNumberFormat="0" applyFont="0" applyFill="0" applyAlignment="0" applyProtection="0"/>
    <xf numFmtId="0" fontId="19" fillId="0" borderId="3" applyNumberFormat="0" applyFill="0" applyAlignment="0" applyProtection="0"/>
    <xf numFmtId="0" fontId="20" fillId="0" borderId="4" applyNumberFormat="0" applyFill="0" applyAlignment="0" applyProtection="0"/>
    <xf numFmtId="0" fontId="76" fillId="0" borderId="0" applyNumberFormat="0" applyFon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77" fillId="0" borderId="0" applyNumberFormat="0" applyFill="0" applyBorder="0" applyAlignment="0" applyProtection="0">
      <alignment vertical="top"/>
      <protection locked="0"/>
    </xf>
    <xf numFmtId="0" fontId="78" fillId="0" borderId="0" applyNumberForma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78" fillId="0" borderId="0" applyNumberFormat="0" applyFill="0" applyBorder="0" applyAlignment="0" applyProtection="0"/>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4" fillId="22" borderId="0" applyNumberFormat="0" applyBorder="0" applyAlignment="0" applyProtection="0"/>
    <xf numFmtId="0" fontId="61" fillId="0" borderId="0"/>
    <xf numFmtId="0" fontId="61" fillId="0" borderId="0"/>
    <xf numFmtId="0" fontId="29" fillId="0" borderId="0"/>
    <xf numFmtId="0" fontId="29" fillId="0" borderId="0"/>
    <xf numFmtId="0" fontId="29" fillId="0" borderId="0"/>
    <xf numFmtId="0" fontId="29" fillId="0" borderId="0"/>
    <xf numFmtId="0" fontId="61" fillId="0" borderId="0"/>
    <xf numFmtId="0" fontId="9" fillId="0" borderId="0" applyBorder="0"/>
    <xf numFmtId="0"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8" fillId="0" borderId="0"/>
    <xf numFmtId="0" fontId="9" fillId="0" borderId="0"/>
    <xf numFmtId="0" fontId="8" fillId="0" borderId="0"/>
    <xf numFmtId="0" fontId="61" fillId="0" borderId="0"/>
    <xf numFmtId="0" fontId="29" fillId="0" borderId="0"/>
    <xf numFmtId="0" fontId="9" fillId="0" borderId="0" applyBorder="0"/>
    <xf numFmtId="0" fontId="9" fillId="0" borderId="0"/>
    <xf numFmtId="0" fontId="8"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1" fillId="0" borderId="0"/>
    <xf numFmtId="0" fontId="8" fillId="0" borderId="0"/>
    <xf numFmtId="0" fontId="29" fillId="0" borderId="0"/>
    <xf numFmtId="0" fontId="29" fillId="0" borderId="0"/>
    <xf numFmtId="0" fontId="8" fillId="0" borderId="0"/>
    <xf numFmtId="0" fontId="8" fillId="0" borderId="0"/>
    <xf numFmtId="0" fontId="9" fillId="0" borderId="0"/>
    <xf numFmtId="0" fontId="29" fillId="0" borderId="0"/>
    <xf numFmtId="0" fontId="9" fillId="0" borderId="0"/>
    <xf numFmtId="0" fontId="29" fillId="0" borderId="0"/>
    <xf numFmtId="0" fontId="9" fillId="0" borderId="0"/>
    <xf numFmtId="0" fontId="2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79" fillId="0" borderId="0"/>
    <xf numFmtId="0" fontId="8" fillId="0" borderId="0"/>
    <xf numFmtId="0" fontId="9" fillId="0" borderId="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8"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0" fontId="25" fillId="20" borderId="8" applyNumberFormat="0" applyAlignment="0" applyProtection="0"/>
    <xf numFmtId="9" fontId="9" fillId="0" borderId="0" applyFont="0" applyFill="0" applyBorder="0" applyAlignment="0" applyProtection="0"/>
    <xf numFmtId="9" fontId="61" fillId="0" borderId="0" applyFont="0" applyFill="0" applyBorder="0" applyAlignment="0" applyProtection="0"/>
    <xf numFmtId="9" fontId="61" fillId="0" borderId="0" applyFont="0" applyFill="0" applyBorder="0" applyAlignment="0" applyProtection="0"/>
    <xf numFmtId="9" fontId="9" fillId="0" borderId="0" applyFont="0" applyFill="0" applyBorder="0" applyAlignment="0" applyProtection="0"/>
    <xf numFmtId="9" fontId="29" fillId="0" borderId="0" applyFont="0" applyFill="0" applyBorder="0" applyAlignment="0" applyProtection="0"/>
    <xf numFmtId="9" fontId="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79" fillId="0" borderId="0" applyFont="0" applyFill="0" applyBorder="0" applyAlignment="0" applyProtection="0"/>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0" fontId="66" fillId="39" borderId="21" applyFont="0" applyBorder="0" applyAlignment="0" applyProtection="0">
      <alignment horizontal="center" vertical="center"/>
      <protection locked="0"/>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3" fontId="67" fillId="35" borderId="21" applyBorder="0">
      <alignment horizontal="center" vertical="center"/>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0" fontId="67" fillId="32" borderId="21" applyBorder="0">
      <alignment horizontal="center" vertical="center"/>
      <protection locked="0"/>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3" fontId="67" fillId="34" borderId="21" applyBorder="0">
      <alignment horizontal="center" vertical="center"/>
    </xf>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9" fillId="0" borderId="31"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5"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0" fontId="15" fillId="20" borderId="37"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22" fillId="7" borderId="37"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1" fillId="0" borderId="0"/>
    <xf numFmtId="0" fontId="9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9"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4" fillId="0" borderId="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4" fillId="0" borderId="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8" fillId="23" borderId="38" applyNumberFormat="0" applyFont="0" applyAlignment="0" applyProtection="0"/>
    <xf numFmtId="0" fontId="4" fillId="0" borderId="0"/>
    <xf numFmtId="0" fontId="8"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9" fillId="23" borderId="38" applyNumberFormat="0" applyFont="0" applyAlignment="0" applyProtection="0"/>
    <xf numFmtId="0" fontId="4" fillId="0" borderId="0"/>
    <xf numFmtId="0" fontId="9" fillId="23" borderId="38" applyNumberFormat="0" applyFon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4" fillId="0" borderId="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4" fillId="0" borderId="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4" fillId="0" borderId="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4" fillId="0" borderId="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25" fillId="20" borderId="39" applyNumberFormat="0" applyAlignment="0" applyProtection="0"/>
    <xf numFmtId="0" fontId="4" fillId="0" borderId="0"/>
    <xf numFmtId="0" fontId="25" fillId="20" borderId="39" applyNumberFormat="0" applyAlignment="0" applyProtection="0"/>
    <xf numFmtId="0" fontId="4" fillId="0" borderId="0"/>
    <xf numFmtId="0" fontId="4" fillId="0" borderId="0"/>
    <xf numFmtId="9" fontId="9" fillId="0" borderId="0" applyFont="0" applyFill="0" applyBorder="0" applyAlignment="0" applyProtection="0"/>
    <xf numFmtId="0" fontId="4" fillId="0" borderId="0"/>
    <xf numFmtId="0" fontId="4" fillId="0" borderId="0"/>
    <xf numFmtId="0" fontId="4" fillId="0" borderId="0"/>
    <xf numFmtId="0" fontId="4" fillId="0" borderId="0"/>
    <xf numFmtId="9" fontId="9" fillId="0" borderId="0" applyFont="0" applyFill="0" applyBorder="0" applyAlignment="0" applyProtection="0"/>
    <xf numFmtId="0" fontId="4" fillId="0" borderId="0"/>
    <xf numFmtId="0" fontId="4" fillId="0" borderId="0"/>
    <xf numFmtId="0" fontId="4" fillId="0" borderId="0"/>
    <xf numFmtId="9" fontId="9" fillId="0" borderId="0" applyFont="0" applyFill="0" applyBorder="0" applyAlignment="0" applyProtection="0"/>
    <xf numFmtId="0" fontId="4" fillId="0" borderId="0"/>
    <xf numFmtId="0" fontId="4" fillId="0" borderId="0"/>
    <xf numFmtId="0" fontId="4" fillId="0" borderId="0"/>
    <xf numFmtId="9" fontId="9" fillId="0" borderId="0" applyFont="0" applyFill="0" applyBorder="0" applyAlignment="0" applyProtection="0"/>
    <xf numFmtId="0" fontId="4" fillId="0" borderId="0"/>
    <xf numFmtId="0" fontId="4" fillId="0" borderId="0"/>
    <xf numFmtId="0" fontId="4" fillId="0" borderId="0"/>
    <xf numFmtId="9" fontId="9" fillId="0" borderId="0" applyFont="0" applyFill="0" applyBorder="0" applyAlignment="0" applyProtection="0"/>
    <xf numFmtId="0" fontId="4" fillId="0" borderId="0"/>
    <xf numFmtId="0" fontId="4" fillId="0" borderId="0"/>
    <xf numFmtId="0" fontId="4" fillId="0" borderId="0"/>
    <xf numFmtId="9" fontId="61" fillId="0" borderId="0" applyFont="0" applyFill="0" applyBorder="0" applyAlignment="0" applyProtection="0"/>
    <xf numFmtId="0" fontId="4" fillId="0" borderId="0"/>
    <xf numFmtId="0" fontId="4" fillId="0" borderId="0"/>
    <xf numFmtId="0" fontId="4" fillId="0" borderId="0"/>
    <xf numFmtId="9" fontId="9" fillId="0" borderId="0" applyFont="0" applyFill="0" applyBorder="0" applyAlignment="0" applyProtection="0"/>
    <xf numFmtId="0" fontId="4" fillId="0" borderId="0"/>
    <xf numFmtId="0" fontId="4" fillId="0" borderId="0"/>
    <xf numFmtId="0" fontId="4" fillId="0" borderId="0"/>
    <xf numFmtId="9" fontId="9" fillId="0" borderId="0" applyFont="0" applyFill="0" applyBorder="0" applyAlignment="0" applyProtection="0"/>
    <xf numFmtId="0" fontId="4" fillId="0" borderId="0"/>
    <xf numFmtId="0" fontId="4" fillId="0" borderId="0"/>
    <xf numFmtId="0" fontId="4" fillId="0" borderId="0"/>
    <xf numFmtId="9" fontId="61" fillId="0" borderId="0" applyFont="0" applyFill="0" applyBorder="0" applyAlignment="0" applyProtection="0"/>
    <xf numFmtId="0" fontId="4" fillId="0" borderId="0"/>
    <xf numFmtId="0" fontId="4" fillId="0" borderId="0"/>
    <xf numFmtId="0" fontId="4" fillId="0" borderId="0"/>
    <xf numFmtId="9" fontId="29" fillId="0" borderId="0" applyFont="0" applyFill="0" applyBorder="0" applyAlignment="0" applyProtection="0"/>
    <xf numFmtId="0" fontId="4" fillId="0" borderId="0"/>
    <xf numFmtId="0" fontId="4" fillId="0" borderId="0"/>
    <xf numFmtId="0" fontId="4" fillId="0" borderId="0"/>
    <xf numFmtId="9" fontId="29" fillId="0" borderId="0" applyFont="0" applyFill="0" applyBorder="0" applyAlignment="0" applyProtection="0"/>
    <xf numFmtId="0" fontId="4" fillId="0" borderId="0"/>
    <xf numFmtId="0" fontId="4" fillId="0" borderId="0"/>
    <xf numFmtId="0" fontId="4" fillId="0" borderId="0"/>
    <xf numFmtId="9" fontId="29" fillId="0" borderId="0" applyFont="0" applyFill="0" applyBorder="0" applyAlignment="0" applyProtection="0"/>
    <xf numFmtId="0" fontId="4" fillId="0" borderId="0"/>
    <xf numFmtId="0" fontId="4" fillId="0" borderId="0"/>
    <xf numFmtId="0" fontId="4" fillId="0" borderId="0"/>
    <xf numFmtId="9" fontId="9" fillId="0" borderId="0" applyFont="0" applyFill="0" applyBorder="0" applyAlignment="0" applyProtection="0"/>
    <xf numFmtId="0" fontId="4" fillId="0" borderId="0"/>
    <xf numFmtId="0" fontId="4" fillId="0" borderId="0"/>
    <xf numFmtId="0" fontId="4" fillId="0" borderId="0"/>
    <xf numFmtId="9" fontId="29" fillId="0" borderId="0" applyFont="0" applyFill="0" applyBorder="0" applyAlignment="0" applyProtection="0"/>
    <xf numFmtId="0" fontId="4" fillId="0" borderId="0"/>
    <xf numFmtId="0" fontId="4" fillId="0" borderId="0"/>
    <xf numFmtId="0" fontId="4" fillId="0" borderId="0"/>
    <xf numFmtId="9" fontId="29" fillId="0" borderId="0" applyFont="0" applyFill="0" applyBorder="0" applyAlignment="0" applyProtection="0"/>
    <xf numFmtId="0" fontId="4" fillId="0" borderId="0"/>
    <xf numFmtId="0" fontId="4" fillId="0" borderId="0"/>
    <xf numFmtId="0" fontId="4" fillId="0" borderId="0"/>
    <xf numFmtId="9" fontId="29" fillId="0" borderId="0" applyFont="0" applyFill="0" applyBorder="0" applyAlignment="0" applyProtection="0"/>
    <xf numFmtId="0" fontId="4" fillId="0" borderId="0"/>
    <xf numFmtId="0" fontId="4" fillId="0" borderId="0"/>
    <xf numFmtId="0" fontId="4" fillId="0" borderId="0"/>
    <xf numFmtId="9"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8" fillId="0" borderId="0" applyFont="0" applyFill="0" applyBorder="0" applyAlignment="0" applyProtection="0"/>
    <xf numFmtId="0" fontId="4" fillId="0" borderId="0"/>
    <xf numFmtId="0" fontId="4" fillId="0" borderId="0"/>
    <xf numFmtId="0" fontId="4" fillId="0" borderId="0"/>
    <xf numFmtId="9" fontId="9" fillId="0" borderId="0" applyFont="0" applyFill="0" applyBorder="0" applyAlignment="0" applyProtection="0"/>
    <xf numFmtId="0" fontId="4" fillId="0" borderId="0"/>
    <xf numFmtId="0" fontId="4" fillId="0" borderId="0"/>
    <xf numFmtId="0" fontId="4" fillId="0" borderId="0"/>
    <xf numFmtId="9" fontId="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8" fillId="0" borderId="0" applyFont="0" applyFill="0" applyBorder="0" applyAlignment="0" applyProtection="0"/>
    <xf numFmtId="0" fontId="4" fillId="0" borderId="0"/>
    <xf numFmtId="9" fontId="79" fillId="0" borderId="0" applyFont="0" applyFill="0" applyBorder="0" applyAlignment="0" applyProtection="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65" fillId="37" borderId="29">
      <alignment horizontal="center" vertical="center"/>
      <protection locked="0"/>
    </xf>
    <xf numFmtId="0" fontId="4" fillId="0" borderId="0"/>
    <xf numFmtId="0" fontId="4" fillId="0" borderId="0"/>
    <xf numFmtId="0" fontId="4" fillId="0" borderId="0"/>
    <xf numFmtId="0" fontId="30" fillId="38" borderId="20" applyBorder="0">
      <protection locked="0"/>
    </xf>
    <xf numFmtId="0" fontId="4" fillId="0" borderId="0"/>
    <xf numFmtId="0" fontId="4" fillId="0" borderId="0"/>
    <xf numFmtId="0" fontId="4" fillId="0" borderId="0"/>
    <xf numFmtId="0" fontId="30" fillId="38" borderId="20" applyBorder="0">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4" fillId="0" borderId="0"/>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4" fillId="0" borderId="0"/>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4" fillId="0" borderId="0"/>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4" fillId="0" borderId="0"/>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0" fontId="66" fillId="39" borderId="40" applyFont="0" applyBorder="0" applyAlignment="0" applyProtection="0">
      <alignment horizontal="center" vertical="center"/>
      <protection locked="0"/>
    </xf>
    <xf numFmtId="0" fontId="4" fillId="0" borderId="0"/>
    <xf numFmtId="0" fontId="66" fillId="39" borderId="40" applyFont="0" applyBorder="0" applyAlignment="0" applyProtection="0">
      <alignment horizontal="center" vertical="center"/>
      <protection locked="0"/>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0" fontId="4" fillId="0" borderId="0"/>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0" fontId="4" fillId="0" borderId="0"/>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3" fontId="67" fillId="35" borderId="40" applyBorder="0">
      <alignment horizontal="center" vertical="center"/>
    </xf>
    <xf numFmtId="0" fontId="4" fillId="0" borderId="0"/>
    <xf numFmtId="3" fontId="67" fillId="35" borderId="40" applyBorder="0">
      <alignment horizontal="center" vertical="center"/>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4" fillId="0" borderId="0"/>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4" fillId="0" borderId="0"/>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0" fontId="67" fillId="32" borderId="40" applyBorder="0">
      <alignment horizontal="center" vertical="center"/>
      <protection locked="0"/>
    </xf>
    <xf numFmtId="0" fontId="4" fillId="0" borderId="0"/>
    <xf numFmtId="0" fontId="67" fillId="32" borderId="40" applyBorder="0">
      <alignment horizontal="center" vertical="center"/>
      <protection locked="0"/>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0" fontId="4" fillId="0" borderId="0"/>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0" fontId="4" fillId="0" borderId="0"/>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0" fontId="4" fillId="0" borderId="0"/>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0" fontId="4" fillId="0" borderId="0"/>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3" fontId="67" fillId="34" borderId="40" applyBorder="0">
      <alignment horizontal="center" vertical="center"/>
    </xf>
    <xf numFmtId="0" fontId="4" fillId="0" borderId="0"/>
    <xf numFmtId="3" fontId="67" fillId="34" borderId="40" applyBorder="0">
      <alignment horizontal="center" vertical="center"/>
    </xf>
    <xf numFmtId="0" fontId="4" fillId="0" borderId="0"/>
    <xf numFmtId="0" fontId="4" fillId="0" borderId="0"/>
    <xf numFmtId="0" fontId="4" fillId="0" borderId="0"/>
    <xf numFmtId="0" fontId="65" fillId="40" borderId="29">
      <alignment horizontal="center" vertical="center"/>
      <protection locked="0"/>
    </xf>
    <xf numFmtId="0" fontId="4" fillId="0" borderId="0"/>
    <xf numFmtId="0" fontId="4" fillId="0" borderId="0"/>
    <xf numFmtId="0" fontId="4" fillId="0" borderId="0"/>
    <xf numFmtId="0" fontId="65" fillId="39" borderId="29">
      <alignment horizontal="center" vertical="center"/>
      <protection locked="0"/>
    </xf>
    <xf numFmtId="0" fontId="4" fillId="0" borderId="0"/>
    <xf numFmtId="0" fontId="4" fillId="0" borderId="0"/>
    <xf numFmtId="0" fontId="4" fillId="0" borderId="0"/>
    <xf numFmtId="0" fontId="26" fillId="0" borderId="0" applyNumberFormat="0" applyFill="0" applyBorder="0" applyAlignment="0" applyProtection="0"/>
    <xf numFmtId="0" fontId="4" fillId="0" borderId="0"/>
    <xf numFmtId="0" fontId="4" fillId="0" borderId="0"/>
    <xf numFmtId="0" fontId="4" fillId="0" borderId="0"/>
    <xf numFmtId="0" fontId="26" fillId="0" borderId="0" applyNumberFormat="0" applyFill="0" applyBorder="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4" fillId="0" borderId="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4" fillId="0" borderId="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4" fillId="0" borderId="0"/>
    <xf numFmtId="0" fontId="4" fillId="0" borderId="0"/>
    <xf numFmtId="0" fontId="27" fillId="0" borderId="41" applyNumberFormat="0" applyFill="0" applyAlignment="0" applyProtection="0"/>
    <xf numFmtId="0" fontId="4" fillId="0" borderId="0"/>
    <xf numFmtId="0" fontId="4" fillId="0" borderId="0"/>
    <xf numFmtId="0" fontId="4" fillId="0" borderId="0"/>
    <xf numFmtId="0" fontId="9" fillId="0" borderId="31" applyNumberFormat="0" applyFont="0" applyBorder="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4" fillId="0" borderId="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4" fillId="0" borderId="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4" fillId="0" borderId="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27" fillId="0" borderId="41" applyNumberFormat="0" applyFill="0" applyAlignment="0" applyProtection="0"/>
    <xf numFmtId="0" fontId="4" fillId="0" borderId="0"/>
    <xf numFmtId="0" fontId="27" fillId="0" borderId="41" applyNumberFormat="0" applyFill="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4" fillId="0" borderId="0"/>
    <xf numFmtId="0" fontId="4" fillId="0" borderId="0"/>
    <xf numFmtId="0" fontId="4" fillId="0" borderId="0"/>
    <xf numFmtId="0" fontId="28" fillId="0" borderId="0" applyNumberFormat="0" applyFill="0" applyBorder="0" applyAlignment="0" applyProtection="0"/>
    <xf numFmtId="0" fontId="61" fillId="0" borderId="0"/>
    <xf numFmtId="9" fontId="3" fillId="0" borderId="0" applyFont="0" applyFill="0" applyBorder="0" applyAlignment="0" applyProtection="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cellStyleXfs>
  <cellXfs count="883">
    <xf numFmtId="0" fontId="0" fillId="0" borderId="0" xfId="0"/>
    <xf numFmtId="0" fontId="31" fillId="0" borderId="0" xfId="0" applyFont="1" applyAlignment="1" applyProtection="1">
      <alignment vertical="center"/>
    </xf>
    <xf numFmtId="0" fontId="29" fillId="0" borderId="0" xfId="0" applyFont="1" applyAlignment="1" applyProtection="1">
      <alignment vertical="center"/>
    </xf>
    <xf numFmtId="0" fontId="32" fillId="0" borderId="0" xfId="0" applyFont="1" applyAlignment="1" applyProtection="1">
      <alignment vertical="center"/>
    </xf>
    <xf numFmtId="0" fontId="29" fillId="0" borderId="0" xfId="0" applyFont="1" applyBorder="1" applyAlignment="1" applyProtection="1">
      <alignment vertical="center"/>
    </xf>
    <xf numFmtId="0" fontId="29" fillId="0" borderId="0" xfId="0" applyFont="1" applyBorder="1" applyAlignment="1" applyProtection="1">
      <alignment vertical="center" wrapText="1"/>
    </xf>
    <xf numFmtId="0" fontId="29" fillId="0" borderId="0" xfId="0" applyFont="1" applyAlignment="1" applyProtection="1">
      <alignment vertical="center" wrapText="1"/>
    </xf>
    <xf numFmtId="0" fontId="29" fillId="0" borderId="0" xfId="0" applyFont="1" applyBorder="1" applyAlignment="1" applyProtection="1">
      <alignment horizontal="center" vertical="center"/>
    </xf>
    <xf numFmtId="0" fontId="35" fillId="0" borderId="0" xfId="0" applyFont="1" applyAlignment="1" applyProtection="1">
      <alignment vertical="center" wrapText="1"/>
    </xf>
    <xf numFmtId="43" fontId="29" fillId="0" borderId="0" xfId="40" applyFont="1" applyAlignment="1" applyProtection="1">
      <alignment vertical="center"/>
    </xf>
    <xf numFmtId="0" fontId="29" fillId="0" borderId="0" xfId="0" applyFont="1" applyFill="1" applyBorder="1" applyAlignment="1" applyProtection="1">
      <alignment vertical="center"/>
    </xf>
    <xf numFmtId="0" fontId="29" fillId="0" borderId="13" xfId="0" applyFont="1" applyFill="1" applyBorder="1" applyAlignment="1" applyProtection="1">
      <alignment horizontal="left" vertical="center"/>
    </xf>
    <xf numFmtId="0" fontId="36" fillId="0" borderId="0" xfId="0" applyFont="1" applyBorder="1" applyAlignment="1" applyProtection="1">
      <alignment vertical="center"/>
    </xf>
    <xf numFmtId="0" fontId="39" fillId="0" borderId="0" xfId="0" applyFont="1" applyAlignment="1" applyProtection="1">
      <alignment vertical="center"/>
    </xf>
    <xf numFmtId="0" fontId="39" fillId="0" borderId="0" xfId="0" applyFont="1" applyBorder="1" applyAlignment="1" applyProtection="1">
      <alignment vertical="center" wrapText="1"/>
    </xf>
    <xf numFmtId="20" fontId="39" fillId="0" borderId="0" xfId="0" applyNumberFormat="1" applyFont="1" applyAlignment="1" applyProtection="1">
      <alignment vertical="center"/>
    </xf>
    <xf numFmtId="0" fontId="39" fillId="0" borderId="12" xfId="0" applyFont="1" applyBorder="1" applyAlignment="1" applyProtection="1">
      <alignment horizontal="justify" vertical="center" wrapText="1"/>
    </xf>
    <xf numFmtId="0" fontId="33" fillId="0" borderId="0" xfId="0" applyFont="1" applyFill="1" applyBorder="1" applyAlignment="1" applyProtection="1">
      <alignment vertical="center"/>
    </xf>
    <xf numFmtId="0" fontId="29" fillId="0" borderId="0" xfId="78" applyFont="1" applyAlignment="1" applyProtection="1">
      <alignment vertical="center"/>
    </xf>
    <xf numFmtId="0" fontId="36" fillId="0" borderId="0" xfId="0" applyFont="1" applyAlignment="1" applyProtection="1">
      <alignment vertical="center"/>
    </xf>
    <xf numFmtId="0" fontId="36" fillId="0" borderId="0" xfId="0" applyFont="1" applyFill="1" applyBorder="1" applyAlignment="1" applyProtection="1">
      <alignment vertical="center"/>
    </xf>
    <xf numFmtId="0" fontId="45" fillId="0" borderId="0" xfId="0" applyFont="1" applyBorder="1" applyAlignment="1" applyProtection="1">
      <alignment vertical="center"/>
    </xf>
    <xf numFmtId="0" fontId="33" fillId="0" borderId="0" xfId="0" applyFont="1" applyFill="1" applyBorder="1" applyAlignment="1" applyProtection="1">
      <alignment horizontal="center" vertical="center"/>
    </xf>
    <xf numFmtId="0" fontId="34" fillId="0" borderId="0" xfId="0" applyFont="1" applyFill="1" applyBorder="1" applyAlignment="1" applyProtection="1">
      <alignment vertical="center"/>
    </xf>
    <xf numFmtId="0" fontId="34" fillId="0" borderId="0" xfId="0" applyFont="1" applyFill="1" applyBorder="1" applyAlignment="1" applyProtection="1">
      <alignment horizontal="left" vertical="center"/>
    </xf>
    <xf numFmtId="0" fontId="29" fillId="0" borderId="12" xfId="0" applyFont="1" applyBorder="1" applyAlignment="1" applyProtection="1">
      <alignment horizontal="justify" vertical="center" wrapText="1"/>
    </xf>
    <xf numFmtId="20" fontId="29" fillId="0" borderId="0" xfId="0" applyNumberFormat="1" applyFont="1" applyAlignment="1" applyProtection="1">
      <alignment vertical="center"/>
    </xf>
    <xf numFmtId="0" fontId="39" fillId="0" borderId="0" xfId="0" applyFont="1" applyBorder="1" applyAlignment="1" applyProtection="1">
      <alignment horizontal="left" vertical="center" wrapText="1"/>
    </xf>
    <xf numFmtId="0" fontId="39" fillId="0" borderId="0" xfId="0" applyFont="1" applyAlignment="1" applyProtection="1">
      <alignment horizontal="left" vertical="center"/>
    </xf>
    <xf numFmtId="0" fontId="35" fillId="0" borderId="0" xfId="0" applyFont="1" applyAlignment="1" applyProtection="1">
      <alignment vertical="center"/>
    </xf>
    <xf numFmtId="0" fontId="33" fillId="0" borderId="0" xfId="0" applyFont="1" applyBorder="1" applyAlignment="1" applyProtection="1">
      <alignment vertical="center" wrapText="1"/>
    </xf>
    <xf numFmtId="0" fontId="33" fillId="0" borderId="10" xfId="0" applyFont="1" applyBorder="1" applyAlignment="1" applyProtection="1">
      <alignment vertical="center"/>
    </xf>
    <xf numFmtId="0" fontId="33" fillId="0" borderId="10" xfId="0" applyFont="1" applyBorder="1" applyAlignment="1" applyProtection="1">
      <alignment vertical="center" wrapText="1"/>
    </xf>
    <xf numFmtId="0" fontId="45" fillId="0" borderId="0" xfId="0" applyFont="1" applyFill="1" applyBorder="1" applyAlignment="1" applyProtection="1">
      <alignment vertical="center"/>
    </xf>
    <xf numFmtId="0" fontId="31" fillId="24" borderId="12" xfId="0" applyFont="1" applyFill="1" applyBorder="1" applyAlignment="1" applyProtection="1">
      <alignment horizontal="center" vertical="center"/>
    </xf>
    <xf numFmtId="0" fontId="31" fillId="25" borderId="12" xfId="0" applyFont="1" applyFill="1" applyBorder="1" applyAlignment="1" applyProtection="1">
      <alignment horizontal="center" vertical="center"/>
    </xf>
    <xf numFmtId="0" fontId="31" fillId="24" borderId="12" xfId="78" applyFont="1" applyFill="1" applyBorder="1" applyAlignment="1" applyProtection="1">
      <alignment horizontal="center" vertical="center"/>
    </xf>
    <xf numFmtId="0" fontId="31" fillId="25" borderId="12" xfId="78" applyFont="1" applyFill="1" applyBorder="1" applyAlignment="1" applyProtection="1">
      <alignment horizontal="center" vertical="center"/>
    </xf>
    <xf numFmtId="0" fontId="48" fillId="0" borderId="0" xfId="0" applyFont="1" applyAlignment="1" applyProtection="1">
      <alignment vertical="center"/>
    </xf>
    <xf numFmtId="0" fontId="31" fillId="0" borderId="0" xfId="0" applyFont="1" applyBorder="1" applyAlignment="1">
      <alignment horizontal="left" vertical="center" wrapText="1"/>
    </xf>
    <xf numFmtId="0" fontId="33" fillId="0" borderId="10" xfId="0" applyFont="1" applyBorder="1" applyAlignment="1">
      <alignment horizontal="left" vertical="center"/>
    </xf>
    <xf numFmtId="0" fontId="36" fillId="0" borderId="10" xfId="0" applyFont="1" applyBorder="1" applyAlignment="1">
      <alignment horizontal="left" vertical="center"/>
    </xf>
    <xf numFmtId="0" fontId="36" fillId="0" borderId="10" xfId="0" applyFont="1" applyBorder="1" applyAlignment="1">
      <alignment horizontal="left" vertical="center" wrapText="1"/>
    </xf>
    <xf numFmtId="0" fontId="33" fillId="0" borderId="0" xfId="0" applyFont="1" applyBorder="1" applyAlignment="1">
      <alignment horizontal="left" vertical="center"/>
    </xf>
    <xf numFmtId="0" fontId="36" fillId="0" borderId="0" xfId="0" applyFont="1" applyBorder="1" applyAlignment="1">
      <alignment horizontal="left" vertical="center"/>
    </xf>
    <xf numFmtId="0" fontId="36" fillId="0" borderId="0" xfId="0" applyFont="1" applyBorder="1" applyAlignment="1">
      <alignment horizontal="left" vertical="center" wrapText="1"/>
    </xf>
    <xf numFmtId="0" fontId="33" fillId="0" borderId="10" xfId="77" applyFont="1" applyBorder="1" applyAlignment="1" applyProtection="1">
      <alignment vertical="center"/>
    </xf>
    <xf numFmtId="0" fontId="54" fillId="0" borderId="0" xfId="78" applyFont="1" applyAlignment="1" applyProtection="1">
      <alignment vertical="center" wrapText="1"/>
    </xf>
    <xf numFmtId="0" fontId="34" fillId="0" borderId="0" xfId="0" applyFont="1" applyBorder="1" applyAlignment="1" applyProtection="1">
      <alignment vertical="center"/>
    </xf>
    <xf numFmtId="0" fontId="29" fillId="0" borderId="0" xfId="0" applyFont="1" applyAlignment="1" applyProtection="1">
      <alignment horizontal="left" vertical="center"/>
    </xf>
    <xf numFmtId="0" fontId="29" fillId="0" borderId="0" xfId="0" applyFont="1" applyFill="1" applyBorder="1" applyAlignment="1" applyProtection="1">
      <alignment vertical="center" wrapText="1"/>
    </xf>
    <xf numFmtId="0" fontId="46" fillId="24" borderId="23" xfId="77" applyFont="1" applyFill="1" applyBorder="1" applyAlignment="1" applyProtection="1">
      <alignment horizontal="center" vertical="center"/>
    </xf>
    <xf numFmtId="0" fontId="46" fillId="26" borderId="23" xfId="77" applyFont="1" applyFill="1" applyBorder="1" applyAlignment="1" applyProtection="1">
      <alignment horizontal="center" vertical="center"/>
    </xf>
    <xf numFmtId="0" fontId="29" fillId="0" borderId="0" xfId="0" applyFont="1" applyBorder="1" applyAlignment="1" applyProtection="1">
      <alignment horizontal="left" vertical="center"/>
    </xf>
    <xf numFmtId="0" fontId="54" fillId="0" borderId="0" xfId="78" applyFont="1" applyAlignment="1" applyProtection="1">
      <alignment horizontal="center" vertical="center" wrapText="1"/>
    </xf>
    <xf numFmtId="0" fontId="33" fillId="0" borderId="10" xfId="0" applyFont="1" applyFill="1" applyBorder="1" applyAlignment="1" applyProtection="1">
      <alignment vertical="center"/>
    </xf>
    <xf numFmtId="0" fontId="31" fillId="31" borderId="12" xfId="0" applyFont="1" applyFill="1" applyBorder="1" applyAlignment="1" applyProtection="1">
      <alignment horizontal="center" vertical="center"/>
    </xf>
    <xf numFmtId="0" fontId="29" fillId="0" borderId="0" xfId="0" applyFont="1" applyFill="1" applyBorder="1" applyAlignment="1" applyProtection="1">
      <alignment horizontal="center" vertical="center"/>
    </xf>
    <xf numFmtId="0" fontId="31" fillId="26" borderId="12" xfId="0" applyFont="1" applyFill="1" applyBorder="1" applyAlignment="1" applyProtection="1">
      <alignment horizontal="center" vertical="center"/>
    </xf>
    <xf numFmtId="0" fontId="29" fillId="0" borderId="13" xfId="0" applyFont="1" applyBorder="1" applyAlignment="1" applyProtection="1">
      <alignment horizontal="center" vertical="center" wrapText="1"/>
    </xf>
    <xf numFmtId="0" fontId="29" fillId="0" borderId="0" xfId="0" applyFont="1" applyFill="1" applyBorder="1" applyAlignment="1" applyProtection="1">
      <alignment horizontal="left" vertical="center"/>
    </xf>
    <xf numFmtId="0" fontId="56" fillId="0" borderId="0" xfId="0" applyFont="1" applyAlignment="1" applyProtection="1">
      <alignment horizontal="center" vertical="center"/>
    </xf>
    <xf numFmtId="0" fontId="29" fillId="0" borderId="0" xfId="0" applyFont="1" applyAlignment="1" applyProtection="1">
      <alignment horizontal="center" vertical="center" wrapText="1"/>
    </xf>
    <xf numFmtId="172" fontId="29" fillId="0" borderId="0" xfId="0" applyNumberFormat="1" applyFont="1" applyAlignment="1" applyProtection="1">
      <alignment vertical="center"/>
    </xf>
    <xf numFmtId="0" fontId="29" fillId="0" borderId="0" xfId="0" applyFont="1" applyAlignment="1">
      <alignment vertical="center"/>
    </xf>
    <xf numFmtId="0" fontId="31" fillId="0" borderId="10" xfId="0" applyFont="1" applyFill="1" applyBorder="1" applyAlignment="1" applyProtection="1">
      <alignment vertical="center"/>
    </xf>
    <xf numFmtId="0" fontId="31" fillId="0" borderId="0" xfId="0" applyFont="1" applyFill="1" applyBorder="1" applyAlignment="1" applyProtection="1">
      <alignment horizontal="center" vertical="center"/>
    </xf>
    <xf numFmtId="0" fontId="31" fillId="0" borderId="0" xfId="0" applyFont="1" applyFill="1" applyBorder="1" applyAlignment="1" applyProtection="1">
      <alignment vertical="center"/>
    </xf>
    <xf numFmtId="172" fontId="29" fillId="0" borderId="25" xfId="98" applyNumberFormat="1" applyFont="1" applyFill="1" applyBorder="1" applyAlignment="1" applyProtection="1">
      <alignment horizontal="right" vertical="center"/>
    </xf>
    <xf numFmtId="44" fontId="29" fillId="0" borderId="25" xfId="53" applyNumberFormat="1" applyFont="1" applyFill="1" applyBorder="1" applyAlignment="1" applyProtection="1">
      <alignment horizontal="right" vertical="center"/>
    </xf>
    <xf numFmtId="0" fontId="29" fillId="0" borderId="0" xfId="0" applyFont="1" applyFill="1" applyBorder="1" applyAlignment="1" applyProtection="1">
      <alignment horizontal="center" vertical="center" wrapText="1"/>
    </xf>
    <xf numFmtId="0" fontId="46" fillId="25" borderId="12" xfId="0" applyFont="1" applyFill="1" applyBorder="1" applyAlignment="1" applyProtection="1">
      <alignment horizontal="center" vertical="center"/>
    </xf>
    <xf numFmtId="0" fontId="70" fillId="0" borderId="0" xfId="78" applyFont="1" applyAlignment="1" applyProtection="1">
      <alignment vertical="center" wrapText="1"/>
    </xf>
    <xf numFmtId="0" fontId="29" fillId="0" borderId="0" xfId="78" applyFont="1" applyBorder="1" applyAlignment="1" applyProtection="1">
      <alignment vertical="center" wrapText="1"/>
    </xf>
    <xf numFmtId="0" fontId="29" fillId="0" borderId="0" xfId="78" applyFont="1" applyBorder="1" applyAlignment="1" applyProtection="1">
      <alignment vertical="center"/>
    </xf>
    <xf numFmtId="38" fontId="29" fillId="0" borderId="25" xfId="78" applyNumberFormat="1" applyFont="1" applyFill="1" applyBorder="1" applyAlignment="1" applyProtection="1">
      <alignment horizontal="right" vertical="center" wrapText="1"/>
    </xf>
    <xf numFmtId="0" fontId="34" fillId="0" borderId="0" xfId="0" applyFont="1" applyBorder="1" applyAlignment="1" applyProtection="1">
      <alignment vertical="center" wrapText="1"/>
    </xf>
    <xf numFmtId="0" fontId="29" fillId="0" borderId="0" xfId="0" applyFont="1" applyAlignment="1">
      <alignment vertical="center" wrapText="1"/>
    </xf>
    <xf numFmtId="0" fontId="33" fillId="0" borderId="10" xfId="78" applyFont="1" applyBorder="1" applyAlignment="1" applyProtection="1">
      <alignment vertical="center"/>
    </xf>
    <xf numFmtId="0" fontId="31" fillId="0" borderId="10" xfId="77" applyFont="1" applyBorder="1" applyAlignment="1" applyProtection="1">
      <alignment vertical="center"/>
    </xf>
    <xf numFmtId="0" fontId="29" fillId="0" borderId="0" xfId="77" applyFont="1" applyFill="1" applyAlignment="1" applyProtection="1">
      <alignment vertical="center"/>
    </xf>
    <xf numFmtId="4" fontId="44" fillId="31" borderId="12" xfId="0" applyNumberFormat="1" applyFont="1" applyFill="1" applyBorder="1" applyAlignment="1" applyProtection="1">
      <alignment horizontal="center" vertical="center"/>
    </xf>
    <xf numFmtId="0" fontId="29" fillId="0" borderId="26" xfId="0" applyFont="1" applyFill="1" applyBorder="1" applyAlignment="1" applyProtection="1">
      <alignment horizontal="left" vertical="center"/>
    </xf>
    <xf numFmtId="0" fontId="29" fillId="0" borderId="0" xfId="0" applyFont="1" applyAlignment="1">
      <alignment horizontal="center" vertical="center"/>
    </xf>
    <xf numFmtId="0" fontId="30" fillId="0" borderId="0" xfId="0" applyFont="1" applyAlignment="1">
      <alignment horizontal="center" vertical="center"/>
    </xf>
    <xf numFmtId="0" fontId="74" fillId="30" borderId="23" xfId="0" applyFont="1" applyFill="1" applyBorder="1" applyAlignment="1" applyProtection="1">
      <alignment horizontal="center" vertical="center" wrapText="1"/>
      <protection locked="0"/>
    </xf>
    <xf numFmtId="2" fontId="74" fillId="30" borderId="23" xfId="0" applyNumberFormat="1" applyFont="1" applyFill="1" applyBorder="1" applyAlignment="1" applyProtection="1">
      <alignment horizontal="center" vertical="center" wrapText="1"/>
      <protection locked="0"/>
    </xf>
    <xf numFmtId="2" fontId="74" fillId="30" borderId="23" xfId="0" applyNumberFormat="1" applyFont="1" applyFill="1" applyBorder="1" applyAlignment="1">
      <alignment horizontal="center" vertical="center" wrapText="1"/>
    </xf>
    <xf numFmtId="0" fontId="74" fillId="28" borderId="23" xfId="0" applyNumberFormat="1" applyFont="1" applyFill="1" applyBorder="1" applyAlignment="1" applyProtection="1">
      <alignment horizontal="center" vertical="center" wrapText="1"/>
      <protection locked="0"/>
    </xf>
    <xf numFmtId="1" fontId="74" fillId="28" borderId="23" xfId="0" applyNumberFormat="1" applyFont="1" applyFill="1" applyBorder="1" applyAlignment="1">
      <alignment horizontal="center" vertical="center" wrapText="1"/>
    </xf>
    <xf numFmtId="0" fontId="74" fillId="28" borderId="23" xfId="0" applyFont="1" applyFill="1" applyBorder="1" applyAlignment="1" applyProtection="1">
      <alignment horizontal="center" vertical="center" wrapText="1"/>
      <protection locked="0"/>
    </xf>
    <xf numFmtId="0" fontId="74" fillId="28" borderId="23" xfId="0" applyFont="1" applyFill="1" applyBorder="1" applyAlignment="1">
      <alignment horizontal="center" vertical="center" wrapText="1"/>
    </xf>
    <xf numFmtId="0" fontId="74" fillId="29" borderId="23" xfId="0" applyFont="1" applyFill="1" applyBorder="1" applyAlignment="1" applyProtection="1">
      <alignment horizontal="center" vertical="center" wrapText="1"/>
      <protection locked="0"/>
    </xf>
    <xf numFmtId="0" fontId="74" fillId="29" borderId="23" xfId="0" applyFont="1" applyFill="1" applyBorder="1" applyAlignment="1">
      <alignment horizontal="center" vertical="center" wrapText="1"/>
    </xf>
    <xf numFmtId="0" fontId="74" fillId="36" borderId="23" xfId="0" applyFont="1" applyFill="1" applyBorder="1" applyAlignment="1" applyProtection="1">
      <alignment horizontal="center" vertical="center" wrapText="1"/>
      <protection locked="0"/>
    </xf>
    <xf numFmtId="9" fontId="74" fillId="36" borderId="23" xfId="81" applyFont="1" applyFill="1" applyBorder="1" applyAlignment="1">
      <alignment horizontal="center" vertical="center" wrapText="1"/>
    </xf>
    <xf numFmtId="0" fontId="46" fillId="31" borderId="23" xfId="77" applyFont="1" applyFill="1" applyBorder="1" applyAlignment="1" applyProtection="1">
      <alignment horizontal="center" vertical="center"/>
    </xf>
    <xf numFmtId="0" fontId="37" fillId="33" borderId="23" xfId="68" applyFont="1" applyFill="1" applyBorder="1" applyAlignment="1" applyProtection="1">
      <alignment horizontal="center" vertical="center" wrapText="1"/>
    </xf>
    <xf numFmtId="0" fontId="29" fillId="0" borderId="23" xfId="0" applyFont="1" applyFill="1" applyBorder="1" applyAlignment="1" applyProtection="1">
      <alignment horizontal="left" vertical="center"/>
    </xf>
    <xf numFmtId="181" fontId="29" fillId="0" borderId="0" xfId="0" applyNumberFormat="1" applyFont="1" applyAlignment="1" applyProtection="1">
      <alignment horizontal="left" vertical="center"/>
    </xf>
    <xf numFmtId="0" fontId="47" fillId="0" borderId="0" xfId="71" applyFont="1" applyAlignment="1">
      <alignment vertical="center" wrapText="1"/>
    </xf>
    <xf numFmtId="0" fontId="29" fillId="0" borderId="25" xfId="0" applyFont="1" applyFill="1" applyBorder="1" applyAlignment="1" applyProtection="1">
      <alignment vertical="center"/>
      <protection locked="0"/>
    </xf>
    <xf numFmtId="40" fontId="29" fillId="0" borderId="25" xfId="0" applyNumberFormat="1" applyFont="1" applyBorder="1" applyAlignment="1">
      <alignment vertical="center"/>
    </xf>
    <xf numFmtId="38" fontId="29" fillId="0" borderId="25" xfId="0" applyNumberFormat="1" applyFont="1" applyFill="1" applyBorder="1" applyAlignment="1">
      <alignment vertical="center"/>
    </xf>
    <xf numFmtId="0" fontId="29" fillId="0" borderId="25" xfId="0" applyFont="1" applyFill="1" applyBorder="1" applyAlignment="1">
      <alignment vertical="center"/>
    </xf>
    <xf numFmtId="0" fontId="29" fillId="0" borderId="25" xfId="0" applyFont="1" applyBorder="1" applyAlignment="1">
      <alignment vertical="center"/>
    </xf>
    <xf numFmtId="0" fontId="47" fillId="0" borderId="0" xfId="71" applyFont="1" applyAlignment="1">
      <alignment horizontal="center" vertical="center" wrapText="1"/>
    </xf>
    <xf numFmtId="170" fontId="47" fillId="0" borderId="0" xfId="71" applyNumberFormat="1" applyFont="1" applyAlignment="1">
      <alignment vertical="center" wrapText="1"/>
    </xf>
    <xf numFmtId="0" fontId="59" fillId="0" borderId="0" xfId="0" applyFont="1" applyBorder="1" applyAlignment="1">
      <alignment horizontal="left" vertical="center" wrapText="1"/>
    </xf>
    <xf numFmtId="0" fontId="73" fillId="0" borderId="0" xfId="0" applyFont="1" applyBorder="1" applyAlignment="1">
      <alignment horizontal="left" vertical="center" wrapText="1"/>
    </xf>
    <xf numFmtId="0" fontId="46" fillId="0" borderId="0" xfId="0" applyFont="1" applyFill="1" applyBorder="1" applyAlignment="1" applyProtection="1">
      <alignment vertical="center"/>
    </xf>
    <xf numFmtId="0" fontId="42" fillId="0" borderId="12" xfId="0" applyFont="1" applyFill="1" applyBorder="1" applyAlignment="1" applyProtection="1">
      <alignment vertical="center"/>
    </xf>
    <xf numFmtId="0" fontId="81" fillId="24" borderId="12" xfId="0" applyFont="1" applyFill="1" applyBorder="1" applyAlignment="1" applyProtection="1">
      <alignment horizontal="center" vertical="center"/>
    </xf>
    <xf numFmtId="0" fontId="81" fillId="31" borderId="12" xfId="0" applyFont="1" applyFill="1" applyBorder="1" applyAlignment="1" applyProtection="1">
      <alignment horizontal="right" vertical="center"/>
    </xf>
    <xf numFmtId="165" fontId="42" fillId="0" borderId="22" xfId="40" applyNumberFormat="1" applyFont="1" applyFill="1" applyBorder="1" applyAlignment="1" applyProtection="1">
      <alignment vertical="center"/>
    </xf>
    <xf numFmtId="166" fontId="42" fillId="0" borderId="12" xfId="40" applyNumberFormat="1" applyFont="1" applyFill="1" applyBorder="1" applyAlignment="1" applyProtection="1">
      <alignment vertical="center"/>
    </xf>
    <xf numFmtId="0" fontId="46" fillId="41" borderId="12" xfId="0" applyFont="1" applyFill="1" applyBorder="1" applyAlignment="1" applyProtection="1">
      <alignment horizontal="center" vertical="center" wrapText="1"/>
    </xf>
    <xf numFmtId="0" fontId="46" fillId="42" borderId="22" xfId="0" applyFont="1" applyFill="1" applyBorder="1" applyAlignment="1" applyProtection="1">
      <alignment horizontal="center" vertical="center" wrapText="1"/>
    </xf>
    <xf numFmtId="0" fontId="46" fillId="42" borderId="18" xfId="0" applyFont="1" applyFill="1" applyBorder="1" applyAlignment="1" applyProtection="1">
      <alignment vertical="center"/>
    </xf>
    <xf numFmtId="0" fontId="46" fillId="42" borderId="19" xfId="0" applyFont="1" applyFill="1" applyBorder="1" applyAlignment="1" applyProtection="1">
      <alignment horizontal="center" vertical="center" wrapText="1"/>
    </xf>
    <xf numFmtId="0" fontId="46" fillId="42" borderId="20" xfId="0" applyFont="1" applyFill="1" applyBorder="1" applyAlignment="1" applyProtection="1">
      <alignment horizontal="center" vertical="center" wrapText="1"/>
    </xf>
    <xf numFmtId="0" fontId="49" fillId="42" borderId="12" xfId="0" applyFont="1" applyFill="1" applyBorder="1" applyAlignment="1" applyProtection="1">
      <alignment horizontal="center" vertical="center"/>
    </xf>
    <xf numFmtId="0" fontId="46" fillId="43" borderId="12" xfId="0" applyFont="1" applyFill="1" applyBorder="1" applyAlignment="1" applyProtection="1">
      <alignment horizontal="center" vertical="center" wrapText="1"/>
    </xf>
    <xf numFmtId="0" fontId="59" fillId="0" borderId="0" xfId="0" applyFont="1" applyBorder="1" applyAlignment="1">
      <alignment vertical="center" wrapText="1"/>
    </xf>
    <xf numFmtId="0" fontId="59" fillId="0" borderId="0" xfId="0" applyFont="1" applyAlignment="1" applyProtection="1">
      <alignment vertical="center" wrapText="1"/>
    </xf>
    <xf numFmtId="0" fontId="59" fillId="0" borderId="0" xfId="0" applyFont="1" applyAlignment="1" applyProtection="1">
      <alignment vertical="center"/>
    </xf>
    <xf numFmtId="0" fontId="29" fillId="0" borderId="0" xfId="0" applyFont="1" applyBorder="1" applyAlignment="1" applyProtection="1">
      <alignment horizontal="center" vertical="center" wrapText="1"/>
    </xf>
    <xf numFmtId="0" fontId="30" fillId="0" borderId="0" xfId="0" applyFont="1" applyFill="1" applyBorder="1" applyAlignment="1" applyProtection="1">
      <alignment horizontal="left" vertical="center" wrapText="1"/>
    </xf>
    <xf numFmtId="172" fontId="29" fillId="0" borderId="30" xfId="98" applyNumberFormat="1" applyFont="1" applyFill="1" applyBorder="1" applyAlignment="1" applyProtection="1">
      <alignment horizontal="right" vertical="center"/>
    </xf>
    <xf numFmtId="165" fontId="53" fillId="0" borderId="12" xfId="0" applyNumberFormat="1" applyFont="1" applyFill="1" applyBorder="1" applyAlignment="1" applyProtection="1">
      <alignment horizontal="right" vertical="center" wrapText="1"/>
    </xf>
    <xf numFmtId="0" fontId="29" fillId="0" borderId="0" xfId="100" applyFont="1" applyFill="1" applyBorder="1" applyAlignment="1" applyProtection="1">
      <alignment vertical="center"/>
    </xf>
    <xf numFmtId="0" fontId="59" fillId="0" borderId="13" xfId="100" applyFont="1" applyBorder="1" applyAlignment="1" applyProtection="1">
      <alignment horizontal="center" vertical="center"/>
    </xf>
    <xf numFmtId="0" fontId="59" fillId="0" borderId="28" xfId="100" applyFont="1" applyBorder="1" applyAlignment="1" applyProtection="1">
      <alignment horizontal="center" vertical="center"/>
    </xf>
    <xf numFmtId="172" fontId="37" fillId="33" borderId="12" xfId="91" applyNumberFormat="1" applyFont="1" applyFill="1" applyBorder="1" applyAlignment="1" applyProtection="1">
      <alignment horizontal="center" vertical="center" wrapText="1"/>
    </xf>
    <xf numFmtId="0" fontId="29" fillId="0" borderId="13" xfId="100" applyFont="1" applyBorder="1" applyAlignment="1" applyProtection="1">
      <alignment horizontal="center" vertical="center" wrapText="1"/>
    </xf>
    <xf numFmtId="0" fontId="29" fillId="0" borderId="13" xfId="0" applyFont="1" applyBorder="1" applyAlignment="1" applyProtection="1">
      <alignment horizontal="left" vertical="center"/>
    </xf>
    <xf numFmtId="168" fontId="29" fillId="0" borderId="13" xfId="0" applyNumberFormat="1" applyFont="1" applyBorder="1" applyAlignment="1" applyProtection="1">
      <alignment horizontal="left" vertical="center"/>
    </xf>
    <xf numFmtId="0" fontId="29" fillId="0" borderId="28" xfId="100" applyFont="1" applyBorder="1" applyAlignment="1" applyProtection="1">
      <alignment horizontal="center" vertical="center" wrapText="1"/>
    </xf>
    <xf numFmtId="0" fontId="29" fillId="0" borderId="13" xfId="100" applyNumberFormat="1" applyFont="1" applyFill="1" applyBorder="1" applyAlignment="1" applyProtection="1">
      <alignment horizontal="left" vertical="center"/>
    </xf>
    <xf numFmtId="0" fontId="85" fillId="0" borderId="13" xfId="100" applyFont="1" applyFill="1" applyBorder="1" applyAlignment="1" applyProtection="1">
      <alignment horizontal="left" vertical="center"/>
    </xf>
    <xf numFmtId="0" fontId="29" fillId="0" borderId="13" xfId="100" applyFont="1" applyFill="1" applyBorder="1" applyAlignment="1" applyProtection="1">
      <alignment horizontal="left" vertical="center"/>
    </xf>
    <xf numFmtId="176" fontId="29" fillId="0" borderId="13" xfId="75" applyNumberFormat="1" applyFont="1" applyFill="1" applyBorder="1" applyAlignment="1" applyProtection="1">
      <alignment vertical="center"/>
    </xf>
    <xf numFmtId="170" fontId="29" fillId="0" borderId="13" xfId="100" applyNumberFormat="1" applyFont="1" applyFill="1" applyBorder="1" applyAlignment="1" applyProtection="1">
      <alignment horizontal="left" vertical="center"/>
    </xf>
    <xf numFmtId="182" fontId="29" fillId="0" borderId="13" xfId="100" applyNumberFormat="1" applyFont="1" applyFill="1" applyBorder="1" applyAlignment="1" applyProtection="1">
      <alignment horizontal="left" vertical="center"/>
    </xf>
    <xf numFmtId="0" fontId="29" fillId="0" borderId="28" xfId="100" applyFont="1" applyFill="1" applyBorder="1" applyAlignment="1" applyProtection="1">
      <alignment horizontal="left" vertical="center"/>
    </xf>
    <xf numFmtId="0" fontId="86" fillId="0" borderId="13" xfId="100" applyFont="1" applyFill="1" applyBorder="1" applyAlignment="1" applyProtection="1">
      <alignment horizontal="left" vertical="center"/>
    </xf>
    <xf numFmtId="170" fontId="29" fillId="0" borderId="13" xfId="75" applyNumberFormat="1" applyFont="1" applyFill="1" applyBorder="1" applyAlignment="1" applyProtection="1">
      <alignment vertical="center"/>
    </xf>
    <xf numFmtId="177" fontId="29" fillId="0" borderId="13" xfId="100" applyNumberFormat="1" applyFont="1" applyFill="1" applyBorder="1" applyAlignment="1" applyProtection="1">
      <alignment horizontal="left" vertical="center"/>
    </xf>
    <xf numFmtId="0" fontId="87" fillId="0" borderId="13" xfId="100" applyFont="1" applyFill="1" applyBorder="1" applyAlignment="1" applyProtection="1">
      <alignment horizontal="left" vertical="center"/>
    </xf>
    <xf numFmtId="2" fontId="29" fillId="0" borderId="13" xfId="75" applyNumberFormat="1" applyFont="1" applyFill="1" applyBorder="1" applyAlignment="1" applyProtection="1">
      <alignment vertical="center"/>
    </xf>
    <xf numFmtId="182" fontId="29" fillId="0" borderId="13" xfId="75" applyNumberFormat="1" applyFont="1" applyFill="1" applyBorder="1" applyAlignment="1" applyProtection="1">
      <alignment vertical="center"/>
    </xf>
    <xf numFmtId="0" fontId="29" fillId="0" borderId="0" xfId="100" applyFont="1" applyFill="1" applyBorder="1" applyAlignment="1" applyProtection="1">
      <alignment horizontal="left" vertical="center"/>
    </xf>
    <xf numFmtId="0" fontId="88" fillId="0" borderId="13" xfId="100" applyFont="1" applyFill="1" applyBorder="1" applyAlignment="1" applyProtection="1">
      <alignment horizontal="left" vertical="center"/>
    </xf>
    <xf numFmtId="170" fontId="29" fillId="0" borderId="0" xfId="75" applyNumberFormat="1" applyFont="1" applyFill="1" applyBorder="1" applyAlignment="1" applyProtection="1">
      <alignment vertical="center"/>
    </xf>
    <xf numFmtId="0" fontId="29" fillId="0" borderId="0" xfId="100" applyFont="1" applyAlignment="1" applyProtection="1">
      <alignment vertical="center"/>
    </xf>
    <xf numFmtId="0" fontId="59" fillId="0" borderId="13" xfId="0" applyFont="1" applyBorder="1" applyAlignment="1" applyProtection="1">
      <alignment horizontal="center" vertical="center"/>
    </xf>
    <xf numFmtId="0" fontId="59" fillId="0" borderId="0" xfId="0" applyFont="1" applyFill="1" applyBorder="1" applyAlignment="1" applyProtection="1">
      <alignment horizontal="center" vertical="center"/>
    </xf>
    <xf numFmtId="0" fontId="29" fillId="0" borderId="0" xfId="75" applyFont="1" applyFill="1" applyBorder="1" applyAlignment="1" applyProtection="1">
      <alignment horizontal="center" vertical="center"/>
    </xf>
    <xf numFmtId="0" fontId="44" fillId="42" borderId="21" xfId="0" applyFont="1" applyFill="1" applyBorder="1" applyAlignment="1" applyProtection="1">
      <alignment vertical="center"/>
    </xf>
    <xf numFmtId="0" fontId="44" fillId="42" borderId="11" xfId="0" applyFont="1" applyFill="1" applyBorder="1" applyAlignment="1" applyProtection="1">
      <alignment vertical="center"/>
    </xf>
    <xf numFmtId="0" fontId="44" fillId="42" borderId="22" xfId="0" applyFont="1" applyFill="1" applyBorder="1" applyAlignment="1" applyProtection="1">
      <alignment vertical="center"/>
    </xf>
    <xf numFmtId="4" fontId="44" fillId="26" borderId="12" xfId="0" applyNumberFormat="1" applyFont="1" applyFill="1" applyBorder="1" applyAlignment="1" applyProtection="1">
      <alignment horizontal="center" vertical="center"/>
    </xf>
    <xf numFmtId="0" fontId="33" fillId="0" borderId="0" xfId="78" applyFont="1" applyBorder="1" applyAlignment="1" applyProtection="1">
      <alignment vertical="center"/>
    </xf>
    <xf numFmtId="0" fontId="31" fillId="0" borderId="0" xfId="77" applyFont="1" applyBorder="1" applyAlignment="1" applyProtection="1">
      <alignment vertical="center"/>
    </xf>
    <xf numFmtId="0" fontId="47" fillId="0" borderId="0" xfId="71" applyFont="1" applyBorder="1" applyAlignment="1">
      <alignment vertical="center" wrapText="1"/>
    </xf>
    <xf numFmtId="0" fontId="37" fillId="0" borderId="0" xfId="91" applyFont="1" applyFill="1" applyBorder="1" applyAlignment="1" applyProtection="1">
      <alignment horizontal="center" vertical="center" wrapText="1"/>
    </xf>
    <xf numFmtId="0" fontId="37" fillId="48" borderId="12" xfId="68" applyFont="1" applyFill="1" applyBorder="1" applyAlignment="1" applyProtection="1">
      <alignment horizontal="center" vertical="center" wrapText="1"/>
    </xf>
    <xf numFmtId="172" fontId="37" fillId="48" borderId="12" xfId="68" applyNumberFormat="1" applyFont="1" applyFill="1" applyBorder="1" applyAlignment="1" applyProtection="1">
      <alignment horizontal="center" vertical="center" wrapText="1"/>
    </xf>
    <xf numFmtId="168" fontId="29" fillId="45" borderId="22" xfId="40" applyNumberFormat="1" applyFont="1" applyFill="1" applyBorder="1" applyAlignment="1" applyProtection="1">
      <alignment horizontal="right" vertical="center"/>
    </xf>
    <xf numFmtId="169" fontId="29" fillId="45" borderId="22" xfId="40" applyNumberFormat="1" applyFont="1" applyFill="1" applyBorder="1" applyAlignment="1" applyProtection="1">
      <alignment horizontal="right" vertical="center"/>
    </xf>
    <xf numFmtId="0" fontId="37" fillId="45" borderId="23" xfId="0" applyFont="1" applyFill="1" applyBorder="1" applyAlignment="1" applyProtection="1">
      <alignment horizontal="center" vertical="center" wrapText="1"/>
    </xf>
    <xf numFmtId="0" fontId="37" fillId="45" borderId="12" xfId="0" applyFont="1" applyFill="1" applyBorder="1" applyAlignment="1" applyProtection="1">
      <alignment horizontal="center" vertical="center" wrapText="1"/>
    </xf>
    <xf numFmtId="0" fontId="31" fillId="45" borderId="12" xfId="0" applyFont="1" applyFill="1" applyBorder="1" applyAlignment="1" applyProtection="1">
      <alignment horizontal="center" vertical="center" wrapText="1"/>
    </xf>
    <xf numFmtId="0" fontId="31" fillId="45" borderId="12" xfId="0" applyFont="1" applyFill="1" applyBorder="1" applyAlignment="1" applyProtection="1">
      <alignment horizontal="right" vertical="center" wrapText="1"/>
    </xf>
    <xf numFmtId="165" fontId="31" fillId="45" borderId="12" xfId="0" applyNumberFormat="1" applyFont="1" applyFill="1" applyBorder="1" applyAlignment="1" applyProtection="1">
      <alignment horizontal="right" vertical="center" wrapText="1"/>
    </xf>
    <xf numFmtId="0" fontId="31" fillId="45" borderId="23" xfId="77" applyFont="1" applyFill="1" applyBorder="1" applyAlignment="1" applyProtection="1">
      <alignment horizontal="center" vertical="center" wrapText="1"/>
    </xf>
    <xf numFmtId="172" fontId="31" fillId="48" borderId="12" xfId="68" applyNumberFormat="1" applyFont="1" applyFill="1" applyBorder="1" applyAlignment="1" applyProtection="1">
      <alignment horizontal="center" vertical="center" wrapText="1"/>
    </xf>
    <xf numFmtId="0" fontId="31" fillId="48" borderId="12" xfId="68" applyFont="1" applyFill="1" applyBorder="1" applyAlignment="1" applyProtection="1">
      <alignment horizontal="center" vertical="center" wrapText="1"/>
    </xf>
    <xf numFmtId="169" fontId="42" fillId="0" borderId="22" xfId="81" applyNumberFormat="1" applyFont="1" applyFill="1" applyBorder="1" applyAlignment="1" applyProtection="1">
      <alignment vertical="center"/>
    </xf>
    <xf numFmtId="0" fontId="37" fillId="45" borderId="35" xfId="0" applyFont="1" applyFill="1" applyBorder="1" applyAlignment="1" applyProtection="1">
      <alignment horizontal="center" vertical="center" wrapText="1"/>
    </xf>
    <xf numFmtId="172" fontId="37" fillId="48" borderId="35" xfId="68" applyNumberFormat="1" applyFont="1" applyFill="1" applyBorder="1" applyAlignment="1" applyProtection="1">
      <alignment horizontal="center" vertical="center" wrapText="1"/>
    </xf>
    <xf numFmtId="0" fontId="59" fillId="0" borderId="0" xfId="0" applyFont="1" applyAlignment="1" applyProtection="1">
      <alignment horizontal="left" vertical="center"/>
    </xf>
    <xf numFmtId="0" fontId="44" fillId="42" borderId="33" xfId="0" applyFont="1" applyFill="1" applyBorder="1" applyAlignment="1" applyProtection="1">
      <alignment vertical="center"/>
    </xf>
    <xf numFmtId="0" fontId="37" fillId="48" borderId="40" xfId="68" applyFont="1" applyFill="1" applyBorder="1" applyAlignment="1" applyProtection="1">
      <alignment vertical="center" wrapText="1"/>
    </xf>
    <xf numFmtId="0" fontId="31" fillId="26" borderId="34" xfId="0" applyFont="1" applyFill="1" applyBorder="1" applyAlignment="1" applyProtection="1">
      <alignment vertical="center"/>
    </xf>
    <xf numFmtId="0" fontId="37" fillId="48" borderId="34" xfId="68" applyFont="1" applyFill="1" applyBorder="1" applyAlignment="1" applyProtection="1">
      <alignment vertical="center" wrapText="1"/>
    </xf>
    <xf numFmtId="172" fontId="31" fillId="48" borderId="35" xfId="68" applyNumberFormat="1" applyFont="1" applyFill="1" applyBorder="1" applyAlignment="1" applyProtection="1">
      <alignment horizontal="center" vertical="center" wrapText="1"/>
    </xf>
    <xf numFmtId="0" fontId="29" fillId="0" borderId="34" xfId="0" applyFont="1" applyBorder="1" applyAlignment="1">
      <alignment vertical="center" wrapText="1"/>
    </xf>
    <xf numFmtId="0" fontId="31" fillId="45" borderId="40" xfId="0" applyFont="1" applyFill="1" applyBorder="1" applyAlignment="1">
      <alignment horizontal="center" vertical="center" wrapText="1"/>
    </xf>
    <xf numFmtId="169" fontId="29" fillId="50" borderId="34" xfId="81" applyNumberFormat="1" applyFont="1" applyFill="1" applyBorder="1" applyAlignment="1">
      <alignment horizontal="center" vertical="center" wrapText="1"/>
    </xf>
    <xf numFmtId="0" fontId="46" fillId="42" borderId="34" xfId="0" applyFont="1" applyFill="1" applyBorder="1" applyAlignment="1" applyProtection="1">
      <alignment horizontal="center" vertical="center" wrapText="1"/>
    </xf>
    <xf numFmtId="0" fontId="46" fillId="42" borderId="44" xfId="0" applyFont="1" applyFill="1" applyBorder="1" applyAlignment="1" applyProtection="1">
      <alignment vertical="center"/>
    </xf>
    <xf numFmtId="0" fontId="46" fillId="42" borderId="45" xfId="0" applyFont="1" applyFill="1" applyBorder="1" applyAlignment="1" applyProtection="1">
      <alignment vertical="center"/>
    </xf>
    <xf numFmtId="0" fontId="46" fillId="42" borderId="40" xfId="0" applyFont="1" applyFill="1" applyBorder="1" applyAlignment="1" applyProtection="1">
      <alignment vertical="center" wrapText="1"/>
    </xf>
    <xf numFmtId="0" fontId="46" fillId="42" borderId="42" xfId="0" applyFont="1" applyFill="1" applyBorder="1" applyAlignment="1" applyProtection="1">
      <alignment horizontal="center" vertical="center" wrapText="1"/>
    </xf>
    <xf numFmtId="165" fontId="42" fillId="0" borderId="42" xfId="40" applyNumberFormat="1" applyFont="1" applyFill="1" applyBorder="1" applyAlignment="1" applyProtection="1">
      <alignment vertical="center"/>
    </xf>
    <xf numFmtId="166" fontId="42" fillId="0" borderId="34" xfId="40" applyNumberFormat="1" applyFont="1" applyFill="1" applyBorder="1" applyAlignment="1" applyProtection="1">
      <alignment vertical="center"/>
    </xf>
    <xf numFmtId="0" fontId="46" fillId="42" borderId="40" xfId="0" applyFont="1" applyFill="1" applyBorder="1" applyAlignment="1" applyProtection="1">
      <alignment vertical="center"/>
    </xf>
    <xf numFmtId="3" fontId="42" fillId="0" borderId="42" xfId="40" applyNumberFormat="1" applyFont="1" applyFill="1" applyBorder="1" applyAlignment="1" applyProtection="1">
      <alignment vertical="center"/>
    </xf>
    <xf numFmtId="0" fontId="46" fillId="42" borderId="34" xfId="0" applyFont="1" applyFill="1" applyBorder="1" applyAlignment="1" applyProtection="1">
      <alignment horizontal="center" vertical="center"/>
    </xf>
    <xf numFmtId="0" fontId="29" fillId="45" borderId="34" xfId="0" applyFont="1" applyFill="1" applyBorder="1" applyAlignment="1" applyProtection="1">
      <alignment horizontal="center" vertical="center" wrapText="1"/>
    </xf>
    <xf numFmtId="0" fontId="31" fillId="45" borderId="34" xfId="0" applyFont="1" applyFill="1" applyBorder="1" applyAlignment="1">
      <alignment horizontal="center" vertical="center" wrapText="1"/>
    </xf>
    <xf numFmtId="0" fontId="29" fillId="0" borderId="34" xfId="0" applyFont="1" applyBorder="1" applyAlignment="1">
      <alignment horizontal="left" vertical="center" wrapText="1"/>
    </xf>
    <xf numFmtId="37" fontId="29" fillId="0" borderId="34" xfId="40" applyNumberFormat="1" applyFont="1" applyBorder="1" applyAlignment="1">
      <alignment horizontal="center" vertical="center" wrapText="1"/>
    </xf>
    <xf numFmtId="0" fontId="34" fillId="0" borderId="0" xfId="0" applyFont="1" applyBorder="1" applyAlignment="1" applyProtection="1">
      <alignment horizontal="left" vertical="center" wrapText="1"/>
    </xf>
    <xf numFmtId="0" fontId="0" fillId="0" borderId="0" xfId="0" applyAlignment="1">
      <alignment vertical="center"/>
    </xf>
    <xf numFmtId="0" fontId="89" fillId="0" borderId="0" xfId="0" applyFont="1" applyAlignment="1">
      <alignment vertical="center"/>
    </xf>
    <xf numFmtId="0" fontId="92" fillId="0" borderId="0" xfId="0" applyFont="1" applyAlignment="1">
      <alignment vertical="center"/>
    </xf>
    <xf numFmtId="0" fontId="83" fillId="0" borderId="30" xfId="0" applyFont="1" applyBorder="1" applyAlignment="1">
      <alignment vertical="center"/>
    </xf>
    <xf numFmtId="0" fontId="82" fillId="0" borderId="25" xfId="0" applyFont="1" applyBorder="1" applyAlignment="1">
      <alignment vertical="center"/>
    </xf>
    <xf numFmtId="172" fontId="82" fillId="0" borderId="25" xfId="0" applyNumberFormat="1" applyFont="1" applyBorder="1" applyAlignment="1">
      <alignment vertical="center"/>
    </xf>
    <xf numFmtId="0" fontId="83" fillId="0" borderId="0" xfId="0" applyFont="1" applyAlignment="1">
      <alignment vertical="center"/>
    </xf>
    <xf numFmtId="0" fontId="82" fillId="0" borderId="0" xfId="0" applyFont="1" applyAlignment="1">
      <alignment vertical="center"/>
    </xf>
    <xf numFmtId="0" fontId="29" fillId="0" borderId="0" xfId="0" applyFont="1" applyBorder="1" applyAlignment="1">
      <alignment vertical="center"/>
    </xf>
    <xf numFmtId="0" fontId="31" fillId="45" borderId="35" xfId="77" applyFont="1" applyFill="1" applyBorder="1" applyAlignment="1" applyProtection="1">
      <alignment horizontal="center" vertical="center" wrapText="1"/>
    </xf>
    <xf numFmtId="0" fontId="31" fillId="24" borderId="13" xfId="78" applyFont="1" applyFill="1" applyBorder="1" applyAlignment="1" applyProtection="1">
      <alignment horizontal="center" vertical="center"/>
    </xf>
    <xf numFmtId="0" fontId="46" fillId="24" borderId="13" xfId="77" applyFont="1" applyFill="1" applyBorder="1" applyAlignment="1" applyProtection="1">
      <alignment horizontal="center" vertical="center"/>
    </xf>
    <xf numFmtId="0" fontId="46" fillId="31" borderId="13" xfId="77" applyFont="1" applyFill="1" applyBorder="1" applyAlignment="1" applyProtection="1">
      <alignment horizontal="center" vertical="center"/>
    </xf>
    <xf numFmtId="0" fontId="31" fillId="31" borderId="13" xfId="78" applyFont="1" applyFill="1" applyBorder="1" applyAlignment="1" applyProtection="1">
      <alignment horizontal="center" vertical="center"/>
    </xf>
    <xf numFmtId="0" fontId="29" fillId="0" borderId="0" xfId="0" applyFont="1" applyFill="1" applyBorder="1" applyAlignment="1" applyProtection="1">
      <alignment vertical="center"/>
      <protection locked="0"/>
    </xf>
    <xf numFmtId="49" fontId="29" fillId="0" borderId="25" xfId="0" applyNumberFormat="1" applyFont="1" applyFill="1" applyBorder="1" applyAlignment="1" applyProtection="1">
      <alignment vertical="center"/>
      <protection locked="0"/>
    </xf>
    <xf numFmtId="49" fontId="47" fillId="0" borderId="0" xfId="71" applyNumberFormat="1" applyFont="1" applyAlignment="1">
      <alignment vertical="center" wrapText="1"/>
    </xf>
    <xf numFmtId="0" fontId="29" fillId="0" borderId="25" xfId="0" applyFont="1" applyFill="1" applyBorder="1" applyAlignment="1" applyProtection="1">
      <alignment horizontal="center" vertical="center"/>
      <protection locked="0"/>
    </xf>
    <xf numFmtId="0" fontId="29" fillId="31" borderId="0" xfId="77" applyFont="1" applyFill="1" applyAlignment="1" applyProtection="1">
      <alignment vertical="center"/>
    </xf>
    <xf numFmtId="0" fontId="29" fillId="0" borderId="0" xfId="337" applyNumberFormat="1" applyFont="1" applyFill="1" applyBorder="1" applyAlignment="1" applyProtection="1">
      <alignment horizontal="left" vertical="center"/>
    </xf>
    <xf numFmtId="0" fontId="47" fillId="0" borderId="0" xfId="71" applyFont="1" applyFill="1" applyAlignment="1">
      <alignment vertical="center" wrapText="1"/>
    </xf>
    <xf numFmtId="0" fontId="29" fillId="0" borderId="0" xfId="0" applyFont="1" applyFill="1" applyAlignment="1">
      <alignment vertical="center"/>
    </xf>
    <xf numFmtId="0" fontId="46" fillId="0" borderId="0" xfId="77" applyFont="1" applyFill="1" applyBorder="1" applyAlignment="1" applyProtection="1">
      <alignment horizontal="center" vertical="center"/>
    </xf>
    <xf numFmtId="0" fontId="31" fillId="0" borderId="0" xfId="77" applyFont="1" applyFill="1" applyBorder="1" applyAlignment="1" applyProtection="1">
      <alignment horizontal="center" vertical="center" wrapText="1"/>
    </xf>
    <xf numFmtId="0" fontId="37" fillId="0" borderId="0" xfId="68" applyFont="1" applyFill="1" applyBorder="1" applyAlignment="1" applyProtection="1">
      <alignment horizontal="center" vertical="center" wrapText="1"/>
    </xf>
    <xf numFmtId="0" fontId="37" fillId="48" borderId="40" xfId="68" applyFont="1" applyFill="1" applyBorder="1" applyAlignment="1" applyProtection="1">
      <alignment horizontal="center" vertical="center" wrapText="1"/>
    </xf>
    <xf numFmtId="0" fontId="29" fillId="0" borderId="0" xfId="0" applyFont="1" applyFill="1" applyAlignment="1" applyProtection="1">
      <alignment horizontal="left" vertical="center"/>
    </xf>
    <xf numFmtId="37" fontId="29" fillId="50" borderId="34" xfId="40" applyNumberFormat="1" applyFont="1" applyFill="1" applyBorder="1" applyAlignment="1">
      <alignment horizontal="center" vertical="center" wrapText="1"/>
    </xf>
    <xf numFmtId="0" fontId="46" fillId="26" borderId="13" xfId="77" applyFont="1" applyFill="1" applyBorder="1" applyAlignment="1" applyProtection="1">
      <alignment horizontal="center" vertical="center"/>
    </xf>
    <xf numFmtId="0" fontId="31" fillId="24" borderId="34" xfId="78" applyFont="1" applyFill="1" applyBorder="1" applyAlignment="1" applyProtection="1">
      <alignment horizontal="center" vertical="center"/>
    </xf>
    <xf numFmtId="0" fontId="46" fillId="24" borderId="34" xfId="77" applyFont="1" applyFill="1" applyBorder="1" applyAlignment="1" applyProtection="1">
      <alignment horizontal="center" vertical="center"/>
    </xf>
    <xf numFmtId="0" fontId="46" fillId="31" borderId="34" xfId="77" applyFont="1" applyFill="1" applyBorder="1" applyAlignment="1" applyProtection="1">
      <alignment horizontal="center" vertical="center"/>
    </xf>
    <xf numFmtId="0" fontId="46" fillId="26" borderId="34" xfId="77" applyFont="1" applyFill="1" applyBorder="1" applyAlignment="1" applyProtection="1">
      <alignment horizontal="center" vertical="center"/>
    </xf>
    <xf numFmtId="0" fontId="31" fillId="45" borderId="34" xfId="77" applyFont="1" applyFill="1" applyBorder="1" applyAlignment="1" applyProtection="1">
      <alignment horizontal="center" vertical="center" wrapText="1"/>
    </xf>
    <xf numFmtId="10" fontId="84" fillId="0" borderId="25" xfId="338" applyNumberFormat="1" applyFont="1" applyFill="1" applyBorder="1" applyAlignment="1">
      <alignment horizontal="left"/>
    </xf>
    <xf numFmtId="0" fontId="82" fillId="0" borderId="25" xfId="0" applyFont="1" applyBorder="1"/>
    <xf numFmtId="172" fontId="82" fillId="0" borderId="25" xfId="0" applyNumberFormat="1" applyFont="1" applyBorder="1"/>
    <xf numFmtId="37" fontId="29" fillId="50" borderId="35" xfId="40" applyNumberFormat="1" applyFont="1" applyFill="1" applyBorder="1" applyAlignment="1">
      <alignment horizontal="center" vertical="center" wrapText="1"/>
    </xf>
    <xf numFmtId="0" fontId="37" fillId="0" borderId="33" xfId="91" applyFont="1" applyFill="1" applyBorder="1" applyAlignment="1" applyProtection="1">
      <alignment horizontal="center" vertical="center" wrapText="1"/>
    </xf>
    <xf numFmtId="0" fontId="37" fillId="0" borderId="35" xfId="91" applyFont="1" applyFill="1" applyBorder="1" applyAlignment="1" applyProtection="1">
      <alignment horizontal="center" vertical="center" wrapText="1"/>
    </xf>
    <xf numFmtId="0" fontId="29" fillId="0" borderId="28" xfId="0" applyFont="1" applyFill="1" applyBorder="1" applyAlignment="1" applyProtection="1">
      <alignment horizontal="left" vertical="center"/>
    </xf>
    <xf numFmtId="0" fontId="31" fillId="31" borderId="34" xfId="0" applyFont="1" applyFill="1" applyBorder="1" applyAlignment="1" applyProtection="1">
      <alignment horizontal="center" vertical="center"/>
    </xf>
    <xf numFmtId="0" fontId="31" fillId="45" borderId="12" xfId="0" applyFont="1" applyFill="1" applyBorder="1" applyAlignment="1">
      <alignment horizontal="left" vertical="center" wrapText="1"/>
    </xf>
    <xf numFmtId="0" fontId="29" fillId="0" borderId="0" xfId="0" applyFont="1" applyBorder="1" applyAlignment="1">
      <alignment horizontal="left" vertical="center" wrapText="1"/>
    </xf>
    <xf numFmtId="0" fontId="37" fillId="33" borderId="12" xfId="91" applyFont="1" applyFill="1" applyBorder="1" applyAlignment="1" applyProtection="1">
      <alignment horizontal="center" vertical="center" wrapText="1"/>
    </xf>
    <xf numFmtId="0" fontId="37" fillId="33" borderId="40" xfId="91" applyFont="1" applyFill="1" applyBorder="1" applyAlignment="1" applyProtection="1">
      <alignment horizontal="center" vertical="center" wrapText="1"/>
    </xf>
    <xf numFmtId="0" fontId="46" fillId="42" borderId="12" xfId="0" applyFont="1" applyFill="1" applyBorder="1" applyAlignment="1" applyProtection="1">
      <alignment horizontal="center" vertical="center" wrapText="1"/>
    </xf>
    <xf numFmtId="0" fontId="34" fillId="0" borderId="0" xfId="0" applyFont="1" applyFill="1" applyBorder="1" applyAlignment="1" applyProtection="1">
      <alignment vertical="center" wrapText="1"/>
    </xf>
    <xf numFmtId="0" fontId="44" fillId="42" borderId="14" xfId="0" applyFont="1" applyFill="1" applyBorder="1" applyAlignment="1" applyProtection="1">
      <alignment horizontal="center" vertical="center"/>
    </xf>
    <xf numFmtId="0" fontId="31" fillId="45" borderId="12" xfId="337" applyFont="1" applyFill="1" applyBorder="1" applyAlignment="1" applyProtection="1">
      <alignment horizontal="center" vertical="center" wrapText="1"/>
    </xf>
    <xf numFmtId="0" fontId="31" fillId="45" borderId="23" xfId="337" applyFont="1" applyFill="1" applyBorder="1" applyAlignment="1" applyProtection="1">
      <alignment horizontal="center" vertical="center" wrapText="1"/>
    </xf>
    <xf numFmtId="0" fontId="44" fillId="42" borderId="12" xfId="78" applyFont="1" applyFill="1" applyBorder="1" applyAlignment="1" applyProtection="1">
      <alignment horizontal="center" vertical="center" wrapText="1"/>
    </xf>
    <xf numFmtId="0" fontId="29" fillId="0" borderId="0" xfId="0" applyFont="1" applyBorder="1" applyAlignment="1" applyProtection="1">
      <alignment horizontal="left" vertical="center" wrapText="1"/>
    </xf>
    <xf numFmtId="0" fontId="44" fillId="42" borderId="10" xfId="77" applyFont="1" applyFill="1" applyBorder="1" applyAlignment="1" applyProtection="1">
      <alignment horizontal="center" vertical="center"/>
    </xf>
    <xf numFmtId="172" fontId="37" fillId="48" borderId="23" xfId="68" applyNumberFormat="1" applyFont="1" applyFill="1" applyBorder="1" applyAlignment="1" applyProtection="1">
      <alignment horizontal="center" vertical="center" wrapText="1"/>
    </xf>
    <xf numFmtId="0" fontId="37" fillId="48" borderId="23" xfId="68" applyFont="1" applyFill="1" applyBorder="1" applyAlignment="1" applyProtection="1">
      <alignment horizontal="center" vertical="center" wrapText="1"/>
    </xf>
    <xf numFmtId="0" fontId="37" fillId="48" borderId="20" xfId="68" applyFont="1" applyFill="1" applyBorder="1" applyAlignment="1" applyProtection="1">
      <alignment horizontal="center" vertical="center" wrapText="1"/>
    </xf>
    <xf numFmtId="0" fontId="29" fillId="0" borderId="0" xfId="0" applyFont="1" applyFill="1" applyBorder="1" applyAlignment="1" applyProtection="1">
      <alignment horizontal="left" vertical="center" wrapText="1"/>
    </xf>
    <xf numFmtId="0" fontId="37" fillId="48" borderId="34" xfId="68" applyFont="1" applyFill="1" applyBorder="1" applyAlignment="1" applyProtection="1">
      <alignment horizontal="center" vertical="center" wrapText="1"/>
    </xf>
    <xf numFmtId="0" fontId="37" fillId="48" borderId="35" xfId="68" applyFont="1" applyFill="1" applyBorder="1" applyAlignment="1" applyProtection="1">
      <alignment horizontal="center" vertical="center" wrapText="1"/>
    </xf>
    <xf numFmtId="0" fontId="59" fillId="0" borderId="0" xfId="71" applyFont="1" applyAlignment="1">
      <alignment vertical="center" wrapText="1"/>
    </xf>
    <xf numFmtId="0" fontId="29" fillId="0" borderId="0" xfId="0" applyFont="1" applyBorder="1" applyAlignment="1">
      <alignment horizontal="left" vertical="center" wrapText="1"/>
    </xf>
    <xf numFmtId="0" fontId="29" fillId="0" borderId="35" xfId="0" applyFont="1" applyBorder="1" applyAlignment="1">
      <alignment horizontal="left" vertical="center" wrapText="1"/>
    </xf>
    <xf numFmtId="0" fontId="34" fillId="0" borderId="0" xfId="0" applyFont="1" applyFill="1" applyBorder="1" applyAlignment="1" applyProtection="1">
      <alignment vertical="center" wrapText="1"/>
    </xf>
    <xf numFmtId="0" fontId="29" fillId="0" borderId="0" xfId="0" applyFont="1" applyBorder="1" applyAlignment="1" applyProtection="1">
      <alignment horizontal="left" vertical="center" wrapText="1"/>
    </xf>
    <xf numFmtId="172" fontId="37" fillId="48" borderId="23" xfId="68" applyNumberFormat="1" applyFont="1" applyFill="1" applyBorder="1" applyAlignment="1" applyProtection="1">
      <alignment horizontal="center" vertical="center" wrapText="1"/>
    </xf>
    <xf numFmtId="0" fontId="29" fillId="0" borderId="0" xfId="0" applyFont="1" applyFill="1" applyBorder="1" applyAlignment="1" applyProtection="1">
      <alignment horizontal="left" vertical="center" wrapText="1"/>
    </xf>
    <xf numFmtId="0" fontId="37" fillId="48" borderId="35" xfId="68" applyFont="1" applyFill="1" applyBorder="1" applyAlignment="1" applyProtection="1">
      <alignment horizontal="center" vertical="center" wrapText="1"/>
    </xf>
    <xf numFmtId="0" fontId="37" fillId="33" borderId="51" xfId="91" applyFont="1" applyFill="1" applyBorder="1" applyAlignment="1" applyProtection="1">
      <alignment horizontal="center" vertical="center" wrapText="1"/>
    </xf>
    <xf numFmtId="171" fontId="29" fillId="0" borderId="0" xfId="100" applyNumberFormat="1" applyFont="1" applyAlignment="1" applyProtection="1">
      <alignment vertical="center"/>
    </xf>
    <xf numFmtId="0" fontId="37" fillId="33" borderId="51" xfId="68" applyFont="1" applyFill="1" applyBorder="1" applyAlignment="1" applyProtection="1">
      <alignment horizontal="center" vertical="center" wrapText="1"/>
    </xf>
    <xf numFmtId="0" fontId="29" fillId="0" borderId="26" xfId="0" applyFont="1" applyFill="1" applyBorder="1" applyAlignment="1" applyProtection="1">
      <alignment horizontal="center" vertical="center" wrapText="1"/>
    </xf>
    <xf numFmtId="0" fontId="29" fillId="0" borderId="0" xfId="0" applyFont="1" applyBorder="1" applyAlignment="1">
      <alignment horizontal="center" vertical="center" wrapText="1"/>
    </xf>
    <xf numFmtId="0" fontId="29" fillId="0" borderId="25" xfId="0" applyFont="1" applyBorder="1"/>
    <xf numFmtId="169" fontId="29" fillId="0" borderId="25" xfId="0" applyNumberFormat="1" applyFont="1" applyBorder="1" applyAlignment="1">
      <alignment horizontal="center" vertical="center"/>
    </xf>
    <xf numFmtId="0" fontId="29" fillId="0" borderId="25" xfId="0" applyFont="1" applyFill="1" applyBorder="1"/>
    <xf numFmtId="0" fontId="47" fillId="0" borderId="25" xfId="71" applyFont="1" applyBorder="1" applyAlignment="1">
      <alignment vertical="center" wrapText="1"/>
    </xf>
    <xf numFmtId="0" fontId="29" fillId="51" borderId="25" xfId="0" applyFont="1" applyFill="1" applyBorder="1" applyAlignment="1" applyProtection="1">
      <alignment horizontal="left" vertical="center" wrapText="1"/>
    </xf>
    <xf numFmtId="172" fontId="29" fillId="51" borderId="25" xfId="0" applyNumberFormat="1" applyFont="1" applyFill="1" applyBorder="1" applyAlignment="1" applyProtection="1">
      <alignment horizontal="left" vertical="center" wrapText="1"/>
    </xf>
    <xf numFmtId="44" fontId="29" fillId="51" borderId="25" xfId="53" quotePrefix="1" applyNumberFormat="1" applyFont="1" applyFill="1" applyBorder="1" applyAlignment="1" applyProtection="1">
      <alignment horizontal="right" vertical="center" wrapText="1"/>
    </xf>
    <xf numFmtId="0" fontId="29" fillId="0" borderId="25" xfId="0" applyFont="1" applyFill="1" applyBorder="1" applyAlignment="1" applyProtection="1">
      <alignment horizontal="left" vertical="center" wrapText="1"/>
    </xf>
    <xf numFmtId="172" fontId="29" fillId="0" borderId="25" xfId="0" applyNumberFormat="1" applyFont="1" applyFill="1" applyBorder="1" applyAlignment="1" applyProtection="1">
      <alignment horizontal="left" vertical="center" wrapText="1"/>
    </xf>
    <xf numFmtId="44" fontId="29" fillId="0" borderId="25" xfId="53" quotePrefix="1" applyNumberFormat="1" applyFont="1" applyFill="1" applyBorder="1" applyAlignment="1" applyProtection="1">
      <alignment horizontal="right" vertical="center" wrapText="1"/>
    </xf>
    <xf numFmtId="0" fontId="29" fillId="0" borderId="25" xfId="0" applyFont="1" applyFill="1" applyBorder="1" applyAlignment="1" applyProtection="1">
      <alignment vertical="center" wrapText="1"/>
    </xf>
    <xf numFmtId="0" fontId="29" fillId="51" borderId="25" xfId="0" applyFont="1" applyFill="1" applyBorder="1" applyAlignment="1" applyProtection="1">
      <alignment vertical="center" wrapText="1"/>
    </xf>
    <xf numFmtId="0" fontId="29" fillId="0" borderId="25" xfId="0" applyFont="1" applyFill="1" applyBorder="1" applyAlignment="1" applyProtection="1">
      <alignment horizontal="right" vertical="center" wrapText="1"/>
    </xf>
    <xf numFmtId="0" fontId="29" fillId="51" borderId="25" xfId="0" applyFont="1" applyFill="1" applyBorder="1" applyAlignment="1" applyProtection="1">
      <alignment horizontal="right" vertical="center" wrapText="1"/>
    </xf>
    <xf numFmtId="172" fontId="29" fillId="51" borderId="25" xfId="0" applyNumberFormat="1" applyFont="1" applyFill="1" applyBorder="1" applyAlignment="1" applyProtection="1">
      <alignment horizontal="right" vertical="center" wrapText="1"/>
    </xf>
    <xf numFmtId="1" fontId="29" fillId="51" borderId="25" xfId="0" applyNumberFormat="1" applyFont="1" applyFill="1" applyBorder="1" applyAlignment="1" applyProtection="1">
      <alignment horizontal="right" vertical="center" wrapText="1"/>
    </xf>
    <xf numFmtId="172" fontId="29" fillId="0" borderId="25" xfId="0" applyNumberFormat="1" applyFont="1" applyFill="1" applyBorder="1" applyAlignment="1" applyProtection="1">
      <alignment horizontal="right" vertical="center" wrapText="1"/>
    </xf>
    <xf numFmtId="1" fontId="29" fillId="0" borderId="25" xfId="0" applyNumberFormat="1" applyFont="1" applyFill="1" applyBorder="1" applyAlignment="1" applyProtection="1">
      <alignment horizontal="right" vertical="center" wrapText="1"/>
    </xf>
    <xf numFmtId="0" fontId="29" fillId="0" borderId="25" xfId="658" applyFont="1" applyFill="1" applyBorder="1" applyAlignment="1" applyProtection="1">
      <alignment horizontal="left" vertical="center"/>
    </xf>
    <xf numFmtId="0" fontId="29" fillId="0" borderId="25" xfId="658" applyFont="1" applyFill="1" applyBorder="1" applyAlignment="1" applyProtection="1">
      <alignment horizontal="left" vertical="center" wrapText="1"/>
    </xf>
    <xf numFmtId="171" fontId="29" fillId="0" borderId="25" xfId="658" applyNumberFormat="1" applyFont="1" applyFill="1" applyBorder="1" applyAlignment="1" applyProtection="1">
      <alignment horizontal="left" vertical="center"/>
    </xf>
    <xf numFmtId="0" fontId="29" fillId="0" borderId="25" xfId="0" applyFont="1" applyFill="1" applyBorder="1" applyAlignment="1" applyProtection="1">
      <alignment horizontal="left" vertical="center"/>
    </xf>
    <xf numFmtId="9" fontId="29" fillId="0" borderId="25" xfId="97" applyNumberFormat="1" applyFont="1" applyFill="1" applyBorder="1" applyAlignment="1" applyProtection="1">
      <alignment horizontal="right" vertical="center"/>
    </xf>
    <xf numFmtId="179" fontId="29" fillId="0" borderId="25" xfId="658" applyNumberFormat="1" applyFont="1" applyFill="1" applyBorder="1" applyAlignment="1" applyProtection="1">
      <alignment horizontal="right" vertical="center"/>
    </xf>
    <xf numFmtId="0" fontId="29" fillId="0" borderId="30" xfId="658" applyFont="1" applyFill="1" applyBorder="1" applyAlignment="1" applyProtection="1">
      <alignment horizontal="left" vertical="center"/>
    </xf>
    <xf numFmtId="0" fontId="29" fillId="0" borderId="25" xfId="0" applyFont="1" applyFill="1" applyBorder="1" applyAlignment="1" applyProtection="1">
      <alignment vertical="center"/>
    </xf>
    <xf numFmtId="172" fontId="29" fillId="0" borderId="30" xfId="98" quotePrefix="1" applyNumberFormat="1" applyFont="1" applyFill="1" applyBorder="1" applyAlignment="1" applyProtection="1">
      <alignment horizontal="right" vertical="center"/>
    </xf>
    <xf numFmtId="172" fontId="47" fillId="51" borderId="25" xfId="620" applyNumberFormat="1" applyFont="1" applyFill="1" applyBorder="1" applyAlignment="1">
      <alignment horizontal="right" vertical="center"/>
    </xf>
    <xf numFmtId="172" fontId="47" fillId="0" borderId="25" xfId="620" applyNumberFormat="1" applyFont="1" applyFill="1" applyBorder="1" applyAlignment="1">
      <alignment horizontal="right" vertical="center"/>
    </xf>
    <xf numFmtId="172" fontId="47" fillId="0" borderId="25" xfId="620" applyNumberFormat="1" applyFont="1" applyFill="1" applyBorder="1" applyAlignment="1">
      <alignment vertical="center"/>
    </xf>
    <xf numFmtId="0" fontId="29" fillId="0" borderId="0" xfId="0" applyFont="1" applyAlignment="1">
      <alignment horizontal="left" vertical="center" wrapText="1"/>
    </xf>
    <xf numFmtId="0" fontId="31" fillId="33" borderId="12" xfId="100" applyFont="1" applyFill="1" applyBorder="1" applyAlignment="1" applyProtection="1">
      <alignment horizontal="center" vertical="center"/>
    </xf>
    <xf numFmtId="0" fontId="31" fillId="52" borderId="34" xfId="100" applyFont="1" applyFill="1" applyBorder="1" applyAlignment="1" applyProtection="1">
      <alignment horizontal="center" vertical="center"/>
    </xf>
    <xf numFmtId="0" fontId="29" fillId="0" borderId="35" xfId="100" applyFont="1" applyFill="1" applyBorder="1" applyAlignment="1" applyProtection="1">
      <alignment horizontal="left" vertical="center"/>
    </xf>
    <xf numFmtId="0" fontId="29" fillId="0" borderId="35" xfId="100" applyFont="1" applyBorder="1" applyAlignment="1" applyProtection="1">
      <alignment horizontal="left" vertical="center"/>
    </xf>
    <xf numFmtId="0" fontId="29" fillId="0" borderId="35" xfId="0" applyFont="1" applyFill="1" applyBorder="1" applyAlignment="1" applyProtection="1">
      <alignment horizontal="left" vertical="center"/>
    </xf>
    <xf numFmtId="9" fontId="29" fillId="0" borderId="35" xfId="338" applyFont="1" applyFill="1" applyBorder="1" applyAlignment="1" applyProtection="1">
      <alignment horizontal="left" vertical="center"/>
    </xf>
    <xf numFmtId="0" fontId="29" fillId="0" borderId="13" xfId="100" applyFont="1" applyBorder="1" applyAlignment="1" applyProtection="1">
      <alignment horizontal="left" vertical="center"/>
    </xf>
    <xf numFmtId="9" fontId="29" fillId="0" borderId="23" xfId="81" applyFont="1" applyFill="1" applyBorder="1" applyAlignment="1" applyProtection="1">
      <alignment horizontal="left" vertical="center"/>
    </xf>
    <xf numFmtId="0" fontId="29" fillId="0" borderId="23" xfId="0" applyFont="1" applyBorder="1" applyAlignment="1" applyProtection="1">
      <alignment horizontal="left" vertical="center"/>
    </xf>
    <xf numFmtId="1" fontId="29" fillId="0" borderId="23" xfId="81" applyNumberFormat="1" applyFont="1" applyFill="1" applyBorder="1" applyAlignment="1" applyProtection="1">
      <alignment horizontal="left" vertical="center"/>
    </xf>
    <xf numFmtId="0" fontId="29" fillId="0" borderId="13" xfId="100" applyFont="1" applyBorder="1" applyAlignment="1" applyProtection="1">
      <alignment vertical="center"/>
    </xf>
    <xf numFmtId="0" fontId="29" fillId="0" borderId="35" xfId="100" applyFont="1" applyBorder="1" applyAlignment="1" applyProtection="1">
      <alignment vertical="center"/>
    </xf>
    <xf numFmtId="0" fontId="29" fillId="0" borderId="28" xfId="100" applyFont="1" applyBorder="1" applyAlignment="1" applyProtection="1">
      <alignment vertical="center"/>
    </xf>
    <xf numFmtId="0" fontId="71" fillId="0" borderId="0" xfId="0" applyFont="1" applyFill="1" applyAlignment="1">
      <alignment vertical="center"/>
    </xf>
    <xf numFmtId="183" fontId="71" fillId="0" borderId="0" xfId="40" applyNumberFormat="1" applyFont="1" applyFill="1" applyAlignment="1">
      <alignment vertical="center"/>
    </xf>
    <xf numFmtId="184" fontId="71" fillId="0" borderId="0" xfId="40" applyNumberFormat="1" applyFont="1" applyAlignment="1">
      <alignment vertical="center"/>
    </xf>
    <xf numFmtId="183" fontId="71" fillId="0" borderId="0" xfId="41" applyNumberFormat="1" applyFont="1" applyFill="1" applyAlignment="1">
      <alignment vertical="center"/>
    </xf>
    <xf numFmtId="184" fontId="71" fillId="0" borderId="0" xfId="41" applyNumberFormat="1" applyFont="1" applyAlignment="1">
      <alignment vertical="center"/>
    </xf>
    <xf numFmtId="49" fontId="29" fillId="0" borderId="0" xfId="0" applyNumberFormat="1" applyFont="1" applyAlignment="1" applyProtection="1">
      <alignment vertical="center"/>
    </xf>
    <xf numFmtId="171" fontId="29" fillId="0" borderId="35" xfId="100" applyNumberFormat="1" applyFont="1" applyBorder="1" applyAlignment="1" applyProtection="1">
      <alignment vertical="center"/>
    </xf>
    <xf numFmtId="178" fontId="29" fillId="0" borderId="35" xfId="100" applyNumberFormat="1" applyFont="1" applyBorder="1" applyAlignment="1" applyProtection="1">
      <alignment vertical="center"/>
    </xf>
    <xf numFmtId="179" fontId="29" fillId="0" borderId="35" xfId="100" applyNumberFormat="1" applyFont="1" applyBorder="1" applyAlignment="1" applyProtection="1">
      <alignment vertical="center"/>
    </xf>
    <xf numFmtId="9" fontId="29" fillId="0" borderId="13" xfId="338" applyFont="1" applyFill="1" applyBorder="1" applyAlignment="1" applyProtection="1">
      <alignment horizontal="left" vertical="center"/>
    </xf>
    <xf numFmtId="9" fontId="29" fillId="0" borderId="13" xfId="81" applyFont="1" applyFill="1" applyBorder="1" applyAlignment="1" applyProtection="1">
      <alignment horizontal="left" vertical="center"/>
    </xf>
    <xf numFmtId="184" fontId="71" fillId="0" borderId="0" xfId="40" applyNumberFormat="1" applyFont="1" applyFill="1" applyAlignment="1">
      <alignment vertical="center"/>
    </xf>
    <xf numFmtId="171" fontId="29" fillId="0" borderId="13" xfId="100" applyNumberFormat="1" applyFont="1" applyBorder="1" applyAlignment="1" applyProtection="1">
      <alignment vertical="center"/>
    </xf>
    <xf numFmtId="178" fontId="29" fillId="0" borderId="13" xfId="100" applyNumberFormat="1" applyFont="1" applyBorder="1" applyAlignment="1" applyProtection="1">
      <alignment vertical="center"/>
    </xf>
    <xf numFmtId="179" fontId="29" fillId="0" borderId="13" xfId="100" applyNumberFormat="1" applyFont="1" applyBorder="1" applyAlignment="1" applyProtection="1">
      <alignment vertical="center"/>
    </xf>
    <xf numFmtId="1" fontId="29" fillId="0" borderId="13" xfId="81" applyNumberFormat="1" applyFont="1" applyFill="1" applyBorder="1" applyAlignment="1" applyProtection="1">
      <alignment horizontal="left" vertical="center"/>
    </xf>
    <xf numFmtId="0" fontId="29" fillId="0" borderId="13" xfId="0" applyFont="1" applyBorder="1" applyAlignment="1" applyProtection="1">
      <alignment vertical="center"/>
    </xf>
    <xf numFmtId="165" fontId="71" fillId="0" borderId="0" xfId="0" applyNumberFormat="1" applyFont="1" applyFill="1" applyAlignment="1">
      <alignment vertical="center"/>
    </xf>
    <xf numFmtId="184" fontId="71" fillId="0" borderId="0" xfId="41" applyNumberFormat="1" applyFont="1" applyFill="1" applyAlignment="1">
      <alignment vertical="center"/>
    </xf>
    <xf numFmtId="0" fontId="29" fillId="0" borderId="13" xfId="100" applyFont="1" applyFill="1" applyBorder="1" applyAlignment="1" applyProtection="1">
      <alignment vertical="center"/>
    </xf>
    <xf numFmtId="0" fontId="71" fillId="0" borderId="0" xfId="0" applyFont="1" applyAlignment="1" applyProtection="1">
      <alignment vertical="center"/>
    </xf>
    <xf numFmtId="184" fontId="29" fillId="0" borderId="0" xfId="40" applyNumberFormat="1" applyFont="1" applyAlignment="1" applyProtection="1">
      <alignment vertical="center"/>
    </xf>
    <xf numFmtId="184" fontId="29" fillId="0" borderId="0" xfId="41" applyNumberFormat="1" applyFont="1" applyAlignment="1" applyProtection="1">
      <alignment vertical="center"/>
    </xf>
    <xf numFmtId="2" fontId="71" fillId="0" borderId="0" xfId="0" applyNumberFormat="1" applyFont="1" applyFill="1" applyAlignment="1">
      <alignment vertical="center"/>
    </xf>
    <xf numFmtId="183" fontId="29" fillId="0" borderId="0" xfId="40" applyNumberFormat="1" applyFont="1" applyAlignment="1" applyProtection="1">
      <alignment vertical="center"/>
    </xf>
    <xf numFmtId="183" fontId="29" fillId="0" borderId="0" xfId="41" applyNumberFormat="1" applyFont="1" applyAlignment="1" applyProtection="1">
      <alignment vertical="center"/>
    </xf>
    <xf numFmtId="49" fontId="29" fillId="0" borderId="13" xfId="100" applyNumberFormat="1" applyFont="1" applyBorder="1" applyAlignment="1" applyProtection="1">
      <alignment vertical="center"/>
    </xf>
    <xf numFmtId="0" fontId="71" fillId="0" borderId="0" xfId="0" applyFont="1" applyAlignment="1">
      <alignment vertical="center"/>
    </xf>
    <xf numFmtId="0" fontId="29" fillId="0" borderId="0" xfId="100" applyFont="1" applyBorder="1" applyAlignment="1" applyProtection="1">
      <alignment vertical="center"/>
    </xf>
    <xf numFmtId="0" fontId="29" fillId="0" borderId="25" xfId="0" applyFont="1" applyBorder="1" applyAlignment="1">
      <alignment vertical="center" wrapText="1"/>
    </xf>
    <xf numFmtId="172" fontId="37" fillId="48" borderId="35" xfId="91" applyNumberFormat="1" applyFont="1" applyFill="1" applyBorder="1" applyAlignment="1" applyProtection="1">
      <alignment horizontal="center" vertical="center" wrapText="1"/>
    </xf>
    <xf numFmtId="0" fontId="29" fillId="0" borderId="25" xfId="658" applyFont="1" applyFill="1" applyBorder="1" applyAlignment="1" applyProtection="1">
      <alignment horizontal="right" vertical="center"/>
    </xf>
    <xf numFmtId="172" fontId="29" fillId="0" borderId="30" xfId="620" applyNumberFormat="1" applyFont="1" applyFill="1" applyBorder="1" applyAlignment="1">
      <alignment horizontal="right"/>
    </xf>
    <xf numFmtId="172" fontId="29" fillId="0" borderId="25" xfId="620" applyNumberFormat="1" applyFont="1" applyFill="1" applyBorder="1" applyAlignment="1">
      <alignment horizontal="right"/>
    </xf>
    <xf numFmtId="44" fontId="29" fillId="0" borderId="25" xfId="50" applyFont="1" applyFill="1" applyBorder="1" applyAlignment="1" applyProtection="1">
      <alignment horizontal="right" vertical="center"/>
    </xf>
    <xf numFmtId="0" fontId="31" fillId="45" borderId="34" xfId="337" applyFont="1" applyFill="1" applyBorder="1" applyAlignment="1" applyProtection="1">
      <alignment horizontal="center" vertical="center" wrapText="1"/>
    </xf>
    <xf numFmtId="0" fontId="29" fillId="0" borderId="25" xfId="69" applyFont="1" applyFill="1" applyBorder="1" applyAlignment="1" applyProtection="1">
      <alignment horizontal="left" vertical="center" wrapText="1"/>
    </xf>
    <xf numFmtId="0" fontId="29" fillId="0" borderId="25" xfId="78" applyFont="1" applyFill="1" applyBorder="1" applyAlignment="1" applyProtection="1">
      <alignment horizontal="left" vertical="center" wrapText="1"/>
    </xf>
    <xf numFmtId="171" fontId="29" fillId="0" borderId="25" xfId="78" applyNumberFormat="1" applyFont="1" applyFill="1" applyBorder="1" applyAlignment="1" applyProtection="1">
      <alignment horizontal="left" vertical="center" wrapText="1"/>
    </xf>
    <xf numFmtId="173" fontId="29" fillId="0" borderId="25" xfId="78" applyNumberFormat="1" applyFont="1" applyFill="1" applyBorder="1" applyAlignment="1" applyProtection="1">
      <alignment horizontal="left" vertical="center" wrapText="1"/>
    </xf>
    <xf numFmtId="174" fontId="29" fillId="0" borderId="25" xfId="51" applyNumberFormat="1" applyFont="1" applyFill="1" applyBorder="1" applyAlignment="1" applyProtection="1">
      <alignment horizontal="left" vertical="center" wrapText="1"/>
    </xf>
    <xf numFmtId="0" fontId="29" fillId="0" borderId="25" xfId="78" applyFont="1" applyFill="1" applyBorder="1" applyAlignment="1" applyProtection="1">
      <alignment horizontal="left" vertical="center"/>
    </xf>
    <xf numFmtId="175" fontId="29" fillId="0" borderId="25" xfId="78" applyNumberFormat="1" applyFont="1" applyFill="1" applyBorder="1" applyAlignment="1" applyProtection="1">
      <alignment horizontal="left" vertical="center" wrapText="1"/>
    </xf>
    <xf numFmtId="1" fontId="29" fillId="0" borderId="25" xfId="78" applyNumberFormat="1" applyFont="1" applyFill="1" applyBorder="1" applyAlignment="1" applyProtection="1">
      <alignment horizontal="left" vertical="center" wrapText="1"/>
    </xf>
    <xf numFmtId="38" fontId="29" fillId="0" borderId="25" xfId="41" applyNumberFormat="1" applyFont="1" applyFill="1" applyBorder="1" applyAlignment="1" applyProtection="1">
      <alignment horizontal="right" vertical="center" wrapText="1"/>
    </xf>
    <xf numFmtId="9" fontId="29" fillId="0" borderId="25" xfId="92" applyFont="1" applyFill="1" applyBorder="1" applyAlignment="1" applyProtection="1">
      <alignment horizontal="left" vertical="center" wrapText="1"/>
    </xf>
    <xf numFmtId="9" fontId="29" fillId="0" borderId="25" xfId="92" applyNumberFormat="1" applyFont="1" applyFill="1" applyBorder="1" applyAlignment="1" applyProtection="1">
      <alignment horizontal="left" vertical="center" wrapText="1"/>
    </xf>
    <xf numFmtId="190" fontId="29" fillId="0" borderId="25" xfId="78" applyNumberFormat="1" applyFont="1" applyFill="1" applyBorder="1" applyAlignment="1" applyProtection="1">
      <alignment horizontal="left" vertical="center" wrapText="1"/>
    </xf>
    <xf numFmtId="0" fontId="47" fillId="0" borderId="25" xfId="71" applyFont="1" applyBorder="1" applyAlignment="1">
      <alignment horizontal="center" vertical="center" wrapText="1"/>
    </xf>
    <xf numFmtId="9" fontId="47" fillId="0" borderId="25" xfId="71" applyNumberFormat="1" applyFont="1" applyBorder="1" applyAlignment="1">
      <alignment horizontal="center" vertical="center" wrapText="1"/>
    </xf>
    <xf numFmtId="0" fontId="93" fillId="0" borderId="25" xfId="49772" applyFont="1" applyFill="1" applyBorder="1" applyAlignment="1">
      <alignment vertical="center" wrapText="1"/>
    </xf>
    <xf numFmtId="0" fontId="29" fillId="0" borderId="25" xfId="0" applyFont="1" applyBorder="1" applyAlignment="1" applyProtection="1">
      <alignment vertical="center"/>
    </xf>
    <xf numFmtId="0" fontId="29" fillId="0" borderId="25" xfId="0" applyFont="1" applyFill="1" applyBorder="1" applyAlignment="1">
      <alignment horizontal="center" vertical="center"/>
    </xf>
    <xf numFmtId="0" fontId="29" fillId="0" borderId="25" xfId="68" applyFont="1" applyFill="1" applyBorder="1" applyAlignment="1">
      <alignment horizontal="left" vertical="center"/>
    </xf>
    <xf numFmtId="0" fontId="71" fillId="0" borderId="30" xfId="0" applyFont="1" applyFill="1" applyBorder="1" applyAlignment="1">
      <alignment vertical="center"/>
    </xf>
    <xf numFmtId="1" fontId="47" fillId="0" borderId="30" xfId="620" applyNumberFormat="1" applyFont="1" applyFill="1" applyBorder="1"/>
    <xf numFmtId="0" fontId="71" fillId="0" borderId="30" xfId="0" applyFont="1" applyFill="1" applyBorder="1"/>
    <xf numFmtId="3" fontId="47" fillId="0" borderId="30" xfId="620" applyNumberFormat="1" applyFont="1" applyFill="1" applyBorder="1"/>
    <xf numFmtId="0" fontId="47" fillId="0" borderId="30" xfId="620" applyFont="1" applyFill="1" applyBorder="1"/>
    <xf numFmtId="0" fontId="47" fillId="0" borderId="30" xfId="620" applyFont="1" applyFill="1" applyBorder="1" applyAlignment="1">
      <alignment vertical="center"/>
    </xf>
    <xf numFmtId="185" fontId="71" fillId="0" borderId="30" xfId="41" applyNumberFormat="1" applyFont="1" applyFill="1" applyBorder="1"/>
    <xf numFmtId="185" fontId="71" fillId="0" borderId="25" xfId="40" quotePrefix="1" applyNumberFormat="1" applyFont="1" applyFill="1" applyBorder="1" applyAlignment="1">
      <alignment vertical="center"/>
    </xf>
    <xf numFmtId="185" fontId="71" fillId="0" borderId="30" xfId="40" applyNumberFormat="1" applyFont="1" applyFill="1" applyBorder="1" applyAlignment="1">
      <alignment vertical="center"/>
    </xf>
    <xf numFmtId="10" fontId="47" fillId="0" borderId="30" xfId="338" applyNumberFormat="1" applyFont="1" applyFill="1" applyBorder="1" applyAlignment="1">
      <alignment horizontal="left"/>
    </xf>
    <xf numFmtId="0" fontId="31" fillId="31" borderId="12" xfId="0" applyFont="1" applyFill="1" applyBorder="1" applyAlignment="1" applyProtection="1">
      <alignment horizontal="right" vertical="center"/>
    </xf>
    <xf numFmtId="0" fontId="71" fillId="0" borderId="25" xfId="0" applyFont="1" applyFill="1" applyBorder="1"/>
    <xf numFmtId="0" fontId="47" fillId="0" borderId="25" xfId="620" applyFont="1" applyFill="1" applyBorder="1" applyAlignment="1">
      <alignment vertical="center"/>
    </xf>
    <xf numFmtId="185" fontId="71" fillId="0" borderId="25" xfId="41" applyNumberFormat="1" applyFont="1" applyFill="1" applyBorder="1"/>
    <xf numFmtId="185" fontId="71" fillId="0" borderId="25" xfId="40" applyNumberFormat="1" applyFont="1" applyFill="1" applyBorder="1" applyAlignment="1">
      <alignment vertical="center"/>
    </xf>
    <xf numFmtId="10" fontId="47" fillId="0" borderId="25" xfId="338" applyNumberFormat="1" applyFont="1" applyFill="1" applyBorder="1" applyAlignment="1">
      <alignment horizontal="left"/>
    </xf>
    <xf numFmtId="1" fontId="47" fillId="0" borderId="25" xfId="620" applyNumberFormat="1" applyFont="1" applyFill="1" applyBorder="1"/>
    <xf numFmtId="3" fontId="47" fillId="0" borderId="25" xfId="620" applyNumberFormat="1" applyFont="1" applyFill="1" applyBorder="1"/>
    <xf numFmtId="0" fontId="47" fillId="0" borderId="25" xfId="620" applyFont="1" applyFill="1" applyBorder="1"/>
    <xf numFmtId="10" fontId="47" fillId="0" borderId="25" xfId="81" applyNumberFormat="1" applyFont="1" applyFill="1" applyBorder="1" applyAlignment="1">
      <alignment horizontal="left"/>
    </xf>
    <xf numFmtId="0" fontId="71" fillId="0" borderId="25" xfId="0" applyFont="1" applyFill="1" applyBorder="1" applyAlignment="1">
      <alignment vertical="center"/>
    </xf>
    <xf numFmtId="1" fontId="47" fillId="0" borderId="25" xfId="620" applyNumberFormat="1" applyFont="1" applyFill="1" applyBorder="1" applyAlignment="1">
      <alignment wrapText="1"/>
    </xf>
    <xf numFmtId="0" fontId="71" fillId="0" borderId="25" xfId="0" applyFont="1" applyFill="1" applyBorder="1" applyAlignment="1">
      <alignment wrapText="1"/>
    </xf>
    <xf numFmtId="185" fontId="71" fillId="0" borderId="25" xfId="41" applyNumberFormat="1" applyFont="1" applyFill="1" applyBorder="1" applyAlignment="1">
      <alignment wrapText="1"/>
    </xf>
    <xf numFmtId="185" fontId="47" fillId="0" borderId="25" xfId="41" applyNumberFormat="1" applyFont="1" applyFill="1" applyBorder="1" applyAlignment="1">
      <alignment wrapText="1"/>
    </xf>
    <xf numFmtId="10" fontId="47" fillId="0" borderId="25" xfId="338" applyNumberFormat="1" applyFont="1" applyFill="1" applyBorder="1" applyAlignment="1">
      <alignment horizontal="left" vertical="center"/>
    </xf>
    <xf numFmtId="164" fontId="71" fillId="0" borderId="25" xfId="40" applyNumberFormat="1" applyFont="1" applyFill="1" applyBorder="1" applyAlignment="1">
      <alignment vertical="center"/>
    </xf>
    <xf numFmtId="185" fontId="71" fillId="0" borderId="25" xfId="40" applyNumberFormat="1" applyFont="1" applyFill="1" applyBorder="1"/>
    <xf numFmtId="164" fontId="71" fillId="0" borderId="25" xfId="40" applyNumberFormat="1" applyFont="1" applyFill="1" applyBorder="1"/>
    <xf numFmtId="185" fontId="71" fillId="0" borderId="25" xfId="40" quotePrefix="1" applyNumberFormat="1" applyFont="1" applyFill="1" applyBorder="1"/>
    <xf numFmtId="10" fontId="29" fillId="0" borderId="25" xfId="81" applyNumberFormat="1" applyFont="1" applyFill="1" applyBorder="1" applyAlignment="1">
      <alignment horizontal="left"/>
    </xf>
    <xf numFmtId="4" fontId="44" fillId="42" borderId="53" xfId="337" applyNumberFormat="1" applyFont="1" applyFill="1" applyBorder="1" applyAlignment="1" applyProtection="1">
      <alignment horizontal="center" vertical="center"/>
    </xf>
    <xf numFmtId="4" fontId="44" fillId="24" borderId="58" xfId="49774" applyNumberFormat="1" applyFont="1" applyFill="1" applyBorder="1" applyAlignment="1" applyProtection="1">
      <alignment horizontal="center" vertical="center"/>
    </xf>
    <xf numFmtId="4" fontId="44" fillId="31" borderId="58" xfId="49774" applyNumberFormat="1" applyFont="1" applyFill="1" applyBorder="1" applyAlignment="1" applyProtection="1">
      <alignment horizontal="center" vertical="center"/>
    </xf>
    <xf numFmtId="4" fontId="31" fillId="44" borderId="58" xfId="337" applyNumberFormat="1" applyFont="1" applyFill="1" applyBorder="1" applyAlignment="1" applyProtection="1">
      <alignment horizontal="center" vertical="center"/>
    </xf>
    <xf numFmtId="4" fontId="31" fillId="44" borderId="58" xfId="337" applyNumberFormat="1" applyFont="1" applyFill="1" applyBorder="1" applyAlignment="1" applyProtection="1">
      <alignment horizontal="center" vertical="center" wrapText="1"/>
    </xf>
    <xf numFmtId="4" fontId="31" fillId="44" borderId="57" xfId="337" applyNumberFormat="1" applyFont="1" applyFill="1" applyBorder="1" applyAlignment="1" applyProtection="1">
      <alignment horizontal="center" vertical="center"/>
    </xf>
    <xf numFmtId="0" fontId="29" fillId="0" borderId="25" xfId="49774" applyFont="1" applyBorder="1" applyAlignment="1" applyProtection="1">
      <alignment horizontal="left" vertical="center"/>
      <protection locked="0"/>
    </xf>
    <xf numFmtId="186" fontId="29" fillId="0" borderId="25" xfId="49774" applyNumberFormat="1" applyFont="1" applyBorder="1" applyAlignment="1" applyProtection="1">
      <alignment horizontal="right" vertical="center"/>
      <protection locked="0"/>
    </xf>
    <xf numFmtId="186" fontId="29" fillId="0" borderId="25" xfId="49774" applyNumberFormat="1" applyFont="1" applyBorder="1" applyAlignment="1" applyProtection="1">
      <alignment horizontal="left" vertical="center"/>
      <protection locked="0"/>
    </xf>
    <xf numFmtId="172" fontId="29" fillId="0" borderId="25" xfId="49774" applyNumberFormat="1" applyFont="1" applyBorder="1" applyAlignment="1" applyProtection="1">
      <alignment horizontal="right" vertical="center"/>
      <protection locked="0"/>
    </xf>
    <xf numFmtId="172" fontId="29" fillId="0" borderId="25" xfId="49774" applyNumberFormat="1" applyFont="1" applyBorder="1" applyAlignment="1" applyProtection="1">
      <alignment horizontal="right" vertical="center" wrapText="1"/>
      <protection locked="0"/>
    </xf>
    <xf numFmtId="0" fontId="29" fillId="0" borderId="25" xfId="49774" applyFont="1" applyBorder="1" applyAlignment="1" applyProtection="1">
      <alignment horizontal="left" vertical="center" wrapText="1"/>
      <protection locked="0"/>
    </xf>
    <xf numFmtId="172" fontId="29" fillId="0" borderId="25" xfId="49774" applyNumberFormat="1" applyFont="1" applyBorder="1" applyAlignment="1" applyProtection="1">
      <alignment vertical="center" wrapText="1"/>
      <protection locked="0"/>
    </xf>
    <xf numFmtId="172" fontId="29" fillId="0" borderId="25" xfId="49774" applyNumberFormat="1" applyFont="1" applyBorder="1" applyAlignment="1" applyProtection="1">
      <alignment vertical="center"/>
      <protection locked="0"/>
    </xf>
    <xf numFmtId="167" fontId="29" fillId="0" borderId="25" xfId="49774" applyNumberFormat="1" applyFont="1" applyBorder="1" applyAlignment="1" applyProtection="1">
      <alignment horizontal="right" vertical="center" wrapText="1"/>
      <protection locked="0"/>
    </xf>
    <xf numFmtId="167" fontId="29" fillId="0" borderId="25" xfId="49774" applyNumberFormat="1" applyFont="1" applyBorder="1" applyAlignment="1" applyProtection="1">
      <alignment horizontal="right" vertical="center"/>
      <protection locked="0"/>
    </xf>
    <xf numFmtId="0" fontId="29" fillId="0" borderId="25" xfId="49774" applyFont="1" applyBorder="1" applyAlignment="1" applyProtection="1">
      <alignment horizontal="right" vertical="center"/>
      <protection locked="0"/>
    </xf>
    <xf numFmtId="0" fontId="31" fillId="45" borderId="20" xfId="337" applyFont="1" applyFill="1" applyBorder="1" applyAlignment="1" applyProtection="1">
      <alignment horizontal="center" vertical="center" wrapText="1"/>
    </xf>
    <xf numFmtId="0" fontId="31" fillId="45" borderId="58" xfId="337" applyFont="1" applyFill="1" applyBorder="1" applyAlignment="1" applyProtection="1">
      <alignment horizontal="center" vertical="center" wrapText="1"/>
    </xf>
    <xf numFmtId="0" fontId="31" fillId="45" borderId="58" xfId="0" applyFont="1" applyFill="1" applyBorder="1" applyAlignment="1">
      <alignment horizontal="center" vertical="center" wrapText="1"/>
    </xf>
    <xf numFmtId="0" fontId="31" fillId="31" borderId="58" xfId="0" applyFont="1" applyFill="1" applyBorder="1" applyAlignment="1" applyProtection="1">
      <alignment horizontal="center" vertical="center"/>
    </xf>
    <xf numFmtId="188" fontId="29" fillId="0" borderId="34" xfId="40" applyNumberFormat="1" applyFont="1" applyFill="1" applyBorder="1" applyAlignment="1">
      <alignment horizontal="center" vertical="center" wrapText="1"/>
    </xf>
    <xf numFmtId="37" fontId="29" fillId="0" borderId="34" xfId="40" applyNumberFormat="1" applyFont="1" applyFill="1" applyBorder="1" applyAlignment="1">
      <alignment horizontal="center" vertical="center" wrapText="1"/>
    </xf>
    <xf numFmtId="188" fontId="29" fillId="0" borderId="0" xfId="0" applyNumberFormat="1" applyFont="1" applyAlignment="1">
      <alignment vertical="center"/>
    </xf>
    <xf numFmtId="0" fontId="29" fillId="0" borderId="34" xfId="0" applyFont="1" applyBorder="1" applyAlignment="1">
      <alignment vertical="center"/>
    </xf>
    <xf numFmtId="0" fontId="29" fillId="0" borderId="0" xfId="0" applyFont="1" applyAlignment="1">
      <alignment horizontal="left" vertical="center"/>
    </xf>
    <xf numFmtId="189" fontId="29" fillId="0" borderId="0" xfId="0" applyNumberFormat="1" applyFont="1" applyAlignment="1">
      <alignment vertical="center"/>
    </xf>
    <xf numFmtId="43" fontId="29" fillId="0" borderId="0" xfId="40" applyFont="1" applyAlignment="1">
      <alignment vertical="center"/>
    </xf>
    <xf numFmtId="43" fontId="29" fillId="0" borderId="0" xfId="0" applyNumberFormat="1" applyFont="1" applyAlignment="1">
      <alignment vertical="center"/>
    </xf>
    <xf numFmtId="0" fontId="34" fillId="0" borderId="0" xfId="0" applyNumberFormat="1" applyFont="1" applyFill="1" applyBorder="1" applyAlignment="1" applyProtection="1">
      <alignment horizontal="left" vertical="center" wrapText="1"/>
    </xf>
    <xf numFmtId="0" fontId="29" fillId="0" borderId="0" xfId="0" applyFont="1" applyFill="1" applyBorder="1" applyAlignment="1" applyProtection="1">
      <alignment horizontal="left" vertical="center" wrapText="1"/>
    </xf>
    <xf numFmtId="0" fontId="29" fillId="0" borderId="21" xfId="0" applyFont="1" applyFill="1" applyBorder="1" applyAlignment="1">
      <alignment horizontal="left" vertical="center" wrapText="1"/>
    </xf>
    <xf numFmtId="0" fontId="29" fillId="0" borderId="22" xfId="0" applyFont="1" applyFill="1" applyBorder="1" applyAlignment="1">
      <alignment horizontal="left" vertical="center" wrapText="1"/>
    </xf>
    <xf numFmtId="0" fontId="29" fillId="0" borderId="12" xfId="0" applyFont="1" applyFill="1" applyBorder="1" applyAlignment="1">
      <alignment horizontal="left" vertical="center" wrapText="1"/>
    </xf>
    <xf numFmtId="0" fontId="29" fillId="0" borderId="40" xfId="0" applyFont="1" applyFill="1" applyBorder="1" applyAlignment="1">
      <alignment horizontal="left" vertical="center" wrapText="1"/>
    </xf>
    <xf numFmtId="0" fontId="29" fillId="0" borderId="42" xfId="0" applyFont="1" applyFill="1" applyBorder="1" applyAlignment="1">
      <alignment horizontal="left" vertical="center" wrapText="1"/>
    </xf>
    <xf numFmtId="0" fontId="29" fillId="0" borderId="34" xfId="0" applyFont="1" applyFill="1" applyBorder="1" applyAlignment="1">
      <alignment horizontal="left" vertical="center" wrapText="1"/>
    </xf>
    <xf numFmtId="169" fontId="29" fillId="0" borderId="30" xfId="0" applyNumberFormat="1" applyFont="1" applyFill="1" applyBorder="1" applyAlignment="1">
      <alignment horizontal="center"/>
    </xf>
    <xf numFmtId="188" fontId="29" fillId="0" borderId="58" xfId="40" applyNumberFormat="1" applyFont="1" applyFill="1" applyBorder="1" applyAlignment="1">
      <alignment horizontal="center" vertical="center" wrapText="1"/>
    </xf>
    <xf numFmtId="169" fontId="29" fillId="0" borderId="58" xfId="81" applyNumberFormat="1" applyFont="1" applyFill="1" applyBorder="1" applyAlignment="1">
      <alignment horizontal="center" vertical="center" wrapText="1"/>
    </xf>
    <xf numFmtId="37" fontId="29" fillId="0" borderId="58" xfId="40" applyNumberFormat="1" applyFont="1" applyFill="1" applyBorder="1" applyAlignment="1">
      <alignment horizontal="center" vertical="center" wrapText="1"/>
    </xf>
    <xf numFmtId="169" fontId="29" fillId="50" borderId="58" xfId="81" applyNumberFormat="1" applyFont="1" applyFill="1" applyBorder="1" applyAlignment="1">
      <alignment horizontal="center" vertical="center" wrapText="1"/>
    </xf>
    <xf numFmtId="169" fontId="29" fillId="0" borderId="58" xfId="40" applyNumberFormat="1" applyFont="1" applyFill="1" applyBorder="1" applyAlignment="1">
      <alignment horizontal="center" vertical="center" wrapText="1"/>
    </xf>
    <xf numFmtId="169" fontId="29" fillId="0" borderId="58" xfId="0" applyNumberFormat="1" applyFont="1" applyBorder="1" applyAlignment="1">
      <alignment horizontal="center" vertical="center"/>
    </xf>
    <xf numFmtId="169" fontId="29" fillId="0" borderId="58" xfId="81" quotePrefix="1" applyNumberFormat="1" applyFont="1" applyFill="1" applyBorder="1" applyAlignment="1">
      <alignment horizontal="center" vertical="center" wrapText="1"/>
    </xf>
    <xf numFmtId="37" fontId="29" fillId="50" borderId="58" xfId="40" applyNumberFormat="1" applyFont="1" applyFill="1" applyBorder="1" applyAlignment="1">
      <alignment horizontal="center" vertical="center" wrapText="1"/>
    </xf>
    <xf numFmtId="0" fontId="37" fillId="48" borderId="34" xfId="68" applyFont="1" applyFill="1" applyBorder="1" applyAlignment="1" applyProtection="1">
      <alignment horizontal="center" vertical="center" wrapText="1"/>
    </xf>
    <xf numFmtId="0" fontId="44" fillId="42" borderId="0" xfId="0" applyFont="1" applyFill="1" applyBorder="1" applyAlignment="1" applyProtection="1">
      <alignment vertical="center" wrapText="1"/>
    </xf>
    <xf numFmtId="0" fontId="47" fillId="0" borderId="25" xfId="71" applyFont="1" applyBorder="1" applyAlignment="1">
      <alignment horizontal="right" vertical="center" wrapText="1"/>
    </xf>
    <xf numFmtId="0" fontId="47" fillId="27" borderId="25" xfId="71" applyFont="1" applyFill="1" applyBorder="1" applyAlignment="1">
      <alignment vertical="center" wrapText="1"/>
    </xf>
    <xf numFmtId="170" fontId="47" fillId="0" borderId="25" xfId="71" applyNumberFormat="1" applyFont="1" applyBorder="1" applyAlignment="1">
      <alignment vertical="center" wrapText="1"/>
    </xf>
    <xf numFmtId="9" fontId="47" fillId="0" borderId="25" xfId="71" applyNumberFormat="1" applyFont="1" applyBorder="1" applyAlignment="1">
      <alignment vertical="center" wrapText="1"/>
    </xf>
    <xf numFmtId="0" fontId="29" fillId="0" borderId="0" xfId="1571" applyFont="1" applyFill="1" applyBorder="1" applyAlignment="1" applyProtection="1">
      <alignment horizontal="center" vertical="center"/>
    </xf>
    <xf numFmtId="0" fontId="31" fillId="24" borderId="34" xfId="1571" applyFont="1" applyFill="1" applyBorder="1" applyAlignment="1" applyProtection="1">
      <alignment horizontal="center" vertical="center"/>
    </xf>
    <xf numFmtId="0" fontId="31" fillId="31" borderId="34" xfId="1571" applyFont="1" applyFill="1" applyBorder="1" applyAlignment="1" applyProtection="1">
      <alignment horizontal="center" vertical="center"/>
    </xf>
    <xf numFmtId="0" fontId="74" fillId="24" borderId="34" xfId="1571" applyFont="1" applyFill="1" applyBorder="1" applyAlignment="1" applyProtection="1">
      <alignment horizontal="center" vertical="center"/>
    </xf>
    <xf numFmtId="0" fontId="31" fillId="31" borderId="34" xfId="1571" applyFont="1" applyFill="1" applyBorder="1" applyAlignment="1" applyProtection="1">
      <alignment horizontal="right" vertical="center"/>
    </xf>
    <xf numFmtId="0" fontId="71" fillId="0" borderId="0" xfId="1571" applyFont="1" applyBorder="1" applyAlignment="1">
      <alignment horizontal="center" vertical="center" wrapText="1"/>
    </xf>
    <xf numFmtId="0" fontId="71" fillId="0" borderId="25" xfId="1571" applyFont="1" applyFill="1" applyBorder="1" applyAlignment="1">
      <alignment vertical="center"/>
    </xf>
    <xf numFmtId="1" fontId="47" fillId="0" borderId="25" xfId="620" applyNumberFormat="1" applyFont="1" applyFill="1" applyBorder="1" applyAlignment="1">
      <alignment vertical="center"/>
    </xf>
    <xf numFmtId="185" fontId="71" fillId="0" borderId="25" xfId="1572" applyNumberFormat="1" applyFont="1" applyFill="1" applyBorder="1" applyAlignment="1">
      <alignment vertical="center"/>
    </xf>
    <xf numFmtId="10" fontId="47" fillId="0" borderId="25" xfId="49773" applyNumberFormat="1" applyFont="1" applyFill="1" applyBorder="1" applyAlignment="1">
      <alignment horizontal="left" vertical="center" wrapText="1"/>
    </xf>
    <xf numFmtId="0" fontId="71" fillId="0" borderId="0" xfId="1571" applyFont="1" applyFill="1" applyBorder="1" applyAlignment="1">
      <alignment vertical="center"/>
    </xf>
    <xf numFmtId="168" fontId="47" fillId="0" borderId="25" xfId="620" applyNumberFormat="1" applyFont="1" applyFill="1" applyBorder="1" applyAlignment="1">
      <alignment vertical="center"/>
    </xf>
    <xf numFmtId="0" fontId="95" fillId="0" borderId="0" xfId="1571" applyFont="1" applyAlignment="1">
      <alignment vertical="center"/>
    </xf>
    <xf numFmtId="9" fontId="71" fillId="0" borderId="25" xfId="338" applyNumberFormat="1" applyFont="1" applyFill="1" applyBorder="1" applyAlignment="1">
      <alignment vertical="center"/>
    </xf>
    <xf numFmtId="9" fontId="71" fillId="0" borderId="25" xfId="81" applyNumberFormat="1" applyFont="1" applyFill="1" applyBorder="1" applyAlignment="1">
      <alignment vertical="center"/>
    </xf>
    <xf numFmtId="187" fontId="71" fillId="0" borderId="25" xfId="1572" applyNumberFormat="1" applyFont="1" applyFill="1" applyBorder="1" applyAlignment="1">
      <alignment vertical="center"/>
    </xf>
    <xf numFmtId="168" fontId="95" fillId="0" borderId="25" xfId="1571" applyNumberFormat="1" applyFont="1" applyBorder="1" applyAlignment="1">
      <alignment vertical="center"/>
    </xf>
    <xf numFmtId="0" fontId="95" fillId="0" borderId="25" xfId="1571" applyFont="1" applyBorder="1" applyAlignment="1">
      <alignment vertical="center"/>
    </xf>
    <xf numFmtId="0" fontId="71" fillId="0" borderId="25" xfId="1571" applyFont="1" applyFill="1" applyBorder="1"/>
    <xf numFmtId="169" fontId="71" fillId="0" borderId="25" xfId="1573" applyNumberFormat="1" applyFont="1" applyFill="1" applyBorder="1" applyAlignment="1">
      <alignment vertical="center"/>
    </xf>
    <xf numFmtId="169" fontId="71" fillId="0" borderId="25" xfId="49773" applyNumberFormat="1" applyFont="1" applyFill="1" applyBorder="1" applyAlignment="1">
      <alignment vertical="center"/>
    </xf>
    <xf numFmtId="0" fontId="31" fillId="31" borderId="40" xfId="1571" applyFont="1" applyFill="1" applyBorder="1" applyAlignment="1" applyProtection="1">
      <alignment horizontal="center" vertical="center"/>
    </xf>
    <xf numFmtId="0" fontId="31" fillId="0" borderId="0" xfId="1571" applyFont="1" applyFill="1" applyBorder="1" applyAlignment="1" applyProtection="1">
      <alignment horizontal="center" vertical="center"/>
    </xf>
    <xf numFmtId="0" fontId="29" fillId="0" borderId="25" xfId="0" applyFont="1" applyBorder="1" applyAlignment="1">
      <alignment vertical="top"/>
    </xf>
    <xf numFmtId="168" fontId="47" fillId="0" borderId="25" xfId="620" applyNumberFormat="1" applyFont="1" applyFill="1" applyBorder="1" applyAlignment="1">
      <alignment horizontal="right" vertical="center"/>
    </xf>
    <xf numFmtId="169" fontId="71" fillId="0" borderId="25" xfId="1571" applyNumberFormat="1" applyFont="1" applyFill="1" applyBorder="1" applyAlignment="1">
      <alignment horizontal="right" vertical="center"/>
    </xf>
    <xf numFmtId="0" fontId="44" fillId="42" borderId="44" xfId="0" applyFont="1" applyFill="1" applyBorder="1" applyAlignment="1" applyProtection="1">
      <alignment vertical="center"/>
    </xf>
    <xf numFmtId="0" fontId="44" fillId="42" borderId="43" xfId="0" applyFont="1" applyFill="1" applyBorder="1" applyAlignment="1" applyProtection="1">
      <alignment vertical="center"/>
    </xf>
    <xf numFmtId="0" fontId="34" fillId="0" borderId="0" xfId="0" applyFont="1" applyFill="1" applyBorder="1" applyAlignment="1" applyProtection="1">
      <alignment vertical="center" wrapText="1"/>
    </xf>
    <xf numFmtId="0" fontId="37" fillId="48" borderId="35" xfId="68" applyFont="1" applyFill="1" applyBorder="1" applyAlignment="1" applyProtection="1">
      <alignment horizontal="center" vertical="center" wrapText="1"/>
    </xf>
    <xf numFmtId="0" fontId="36" fillId="0" borderId="0" xfId="0" applyFont="1" applyFill="1" applyBorder="1" applyAlignment="1" applyProtection="1">
      <alignment vertical="center" wrapText="1"/>
    </xf>
    <xf numFmtId="0" fontId="56" fillId="0" borderId="0" xfId="0" applyFont="1" applyAlignment="1" applyProtection="1">
      <alignment horizontal="center" vertical="center" wrapText="1"/>
    </xf>
    <xf numFmtId="0" fontId="59" fillId="0" borderId="0" xfId="0" applyFont="1" applyFill="1" applyBorder="1" applyAlignment="1" applyProtection="1">
      <alignment horizontal="left" vertical="center" wrapText="1"/>
    </xf>
    <xf numFmtId="0" fontId="59" fillId="0" borderId="0" xfId="0" applyFont="1" applyFill="1" applyBorder="1" applyAlignment="1" applyProtection="1">
      <alignment vertical="center" wrapText="1"/>
    </xf>
    <xf numFmtId="0" fontId="45" fillId="0" borderId="0" xfId="0" applyFont="1" applyFill="1" applyBorder="1" applyAlignment="1" applyProtection="1">
      <alignment vertical="center" wrapText="1"/>
    </xf>
    <xf numFmtId="0" fontId="31" fillId="0" borderId="0" xfId="0" applyFont="1" applyFill="1" applyBorder="1" applyAlignment="1" applyProtection="1">
      <alignment vertical="center" wrapText="1"/>
    </xf>
    <xf numFmtId="0" fontId="29" fillId="0" borderId="0" xfId="78" applyFont="1" applyFill="1" applyAlignment="1" applyProtection="1">
      <alignment vertical="center"/>
    </xf>
    <xf numFmtId="0" fontId="47" fillId="0" borderId="25" xfId="71" applyFont="1" applyFill="1" applyBorder="1" applyAlignment="1">
      <alignment vertical="center" wrapText="1"/>
    </xf>
    <xf numFmtId="0" fontId="47" fillId="0" borderId="25" xfId="71" applyFont="1" applyFill="1" applyBorder="1" applyAlignment="1">
      <alignment horizontal="right" vertical="center" wrapText="1"/>
    </xf>
    <xf numFmtId="0" fontId="47" fillId="0" borderId="25" xfId="71" applyFont="1" applyFill="1" applyBorder="1" applyAlignment="1">
      <alignment horizontal="center" vertical="center" wrapText="1"/>
    </xf>
    <xf numFmtId="170" fontId="47" fillId="0" borderId="25" xfId="71" applyNumberFormat="1" applyFont="1" applyFill="1" applyBorder="1" applyAlignment="1">
      <alignment vertical="center" wrapText="1"/>
    </xf>
    <xf numFmtId="40" fontId="29" fillId="0" borderId="25" xfId="0" applyNumberFormat="1" applyFont="1" applyFill="1" applyBorder="1" applyAlignment="1">
      <alignment vertical="center"/>
    </xf>
    <xf numFmtId="169" fontId="47" fillId="0" borderId="25" xfId="71" applyNumberFormat="1" applyFont="1" applyFill="1" applyBorder="1" applyAlignment="1">
      <alignment vertical="center" wrapText="1"/>
    </xf>
    <xf numFmtId="185" fontId="71" fillId="0" borderId="25" xfId="41" applyNumberFormat="1" applyFont="1" applyFill="1" applyBorder="1" applyAlignment="1">
      <alignment vertical="center"/>
    </xf>
    <xf numFmtId="187" fontId="47" fillId="0" borderId="25" xfId="41" applyNumberFormat="1" applyFont="1" applyFill="1" applyBorder="1" applyAlignment="1">
      <alignment vertical="center"/>
    </xf>
    <xf numFmtId="169" fontId="71" fillId="0" borderId="25" xfId="338" applyNumberFormat="1" applyFont="1" applyFill="1" applyBorder="1" applyAlignment="1">
      <alignment vertical="center"/>
    </xf>
    <xf numFmtId="187" fontId="71" fillId="0" borderId="25" xfId="40" applyNumberFormat="1" applyFont="1" applyFill="1" applyBorder="1" applyAlignment="1">
      <alignment vertical="center"/>
    </xf>
    <xf numFmtId="169" fontId="71" fillId="0" borderId="25" xfId="81" applyNumberFormat="1" applyFont="1" applyFill="1" applyBorder="1" applyAlignment="1">
      <alignment vertical="center"/>
    </xf>
    <xf numFmtId="0" fontId="29" fillId="0" borderId="0" xfId="1571" applyFont="1" applyFill="1" applyBorder="1" applyAlignment="1" applyProtection="1">
      <alignment horizontal="center" vertical="center" wrapText="1"/>
    </xf>
    <xf numFmtId="0" fontId="59" fillId="0" borderId="0" xfId="1571" applyFont="1" applyFill="1" applyBorder="1" applyAlignment="1">
      <alignment vertical="center" wrapText="1"/>
    </xf>
    <xf numFmtId="0" fontId="95" fillId="0" borderId="0" xfId="1571" applyFont="1" applyAlignment="1">
      <alignment vertical="center" wrapText="1"/>
    </xf>
    <xf numFmtId="0" fontId="29" fillId="0" borderId="30" xfId="0" applyFont="1" applyBorder="1" applyAlignment="1">
      <alignment horizontal="left" vertical="center"/>
    </xf>
    <xf numFmtId="0" fontId="29" fillId="0" borderId="25" xfId="49774" applyFont="1" applyFill="1" applyBorder="1" applyAlignment="1" applyProtection="1">
      <alignment horizontal="left" vertical="center"/>
      <protection locked="0"/>
    </xf>
    <xf numFmtId="0" fontId="29" fillId="0" borderId="25" xfId="49774" applyFont="1" applyFill="1" applyBorder="1" applyAlignment="1" applyProtection="1">
      <alignment horizontal="right" vertical="center"/>
      <protection locked="0"/>
    </xf>
    <xf numFmtId="0" fontId="29" fillId="0" borderId="25" xfId="49774" applyFont="1" applyFill="1" applyBorder="1" applyAlignment="1" applyProtection="1">
      <alignment horizontal="left" vertical="center" wrapText="1"/>
      <protection locked="0"/>
    </xf>
    <xf numFmtId="0" fontId="29" fillId="27" borderId="25" xfId="49774" applyFont="1" applyFill="1" applyBorder="1" applyAlignment="1" applyProtection="1">
      <alignment horizontal="left" vertical="center"/>
      <protection locked="0"/>
    </xf>
    <xf numFmtId="1" fontId="29" fillId="0" borderId="0" xfId="0" applyNumberFormat="1" applyFont="1" applyAlignment="1" applyProtection="1">
      <alignment vertical="center"/>
    </xf>
    <xf numFmtId="0" fontId="29" fillId="0" borderId="0" xfId="0" applyFont="1" applyBorder="1" applyAlignment="1">
      <alignment horizontal="left" vertical="center" wrapText="1"/>
    </xf>
    <xf numFmtId="0" fontId="96" fillId="0" borderId="25" xfId="658" applyFont="1" applyFill="1" applyBorder="1" applyAlignment="1" applyProtection="1">
      <alignment horizontal="left" vertical="center"/>
    </xf>
    <xf numFmtId="172" fontId="96" fillId="0" borderId="25" xfId="98" applyNumberFormat="1" applyFont="1" applyFill="1" applyBorder="1" applyAlignment="1" applyProtection="1">
      <alignment horizontal="right" vertical="center"/>
    </xf>
    <xf numFmtId="44" fontId="96" fillId="0" borderId="25" xfId="53" applyNumberFormat="1" applyFont="1" applyFill="1" applyBorder="1" applyAlignment="1" applyProtection="1">
      <alignment horizontal="right" vertical="center"/>
    </xf>
    <xf numFmtId="0" fontId="96" fillId="0" borderId="25" xfId="0" applyFont="1" applyFill="1" applyBorder="1" applyAlignment="1" applyProtection="1">
      <alignment vertical="center"/>
    </xf>
    <xf numFmtId="0" fontId="96" fillId="0" borderId="0" xfId="0" applyFont="1" applyFill="1" applyBorder="1" applyAlignment="1" applyProtection="1">
      <alignment vertical="center"/>
    </xf>
    <xf numFmtId="0" fontId="29" fillId="51" borderId="25" xfId="658" applyFont="1" applyFill="1" applyBorder="1" applyAlignment="1" applyProtection="1">
      <alignment horizontal="left" vertical="center"/>
    </xf>
    <xf numFmtId="0" fontId="29" fillId="51" borderId="25" xfId="658" applyFont="1" applyFill="1" applyBorder="1" applyAlignment="1" applyProtection="1">
      <alignment horizontal="left" vertical="center" wrapText="1"/>
    </xf>
    <xf numFmtId="171" fontId="29" fillId="51" borderId="25" xfId="658" applyNumberFormat="1" applyFont="1" applyFill="1" applyBorder="1" applyAlignment="1" applyProtection="1">
      <alignment horizontal="left" vertical="center"/>
    </xf>
    <xf numFmtId="0" fontId="29" fillId="51" borderId="25" xfId="0" applyFont="1" applyFill="1" applyBorder="1" applyAlignment="1" applyProtection="1">
      <alignment horizontal="left" vertical="center"/>
    </xf>
    <xf numFmtId="9" fontId="29" fillId="51" borderId="25" xfId="97" applyNumberFormat="1" applyFont="1" applyFill="1" applyBorder="1" applyAlignment="1" applyProtection="1">
      <alignment horizontal="right" vertical="center"/>
    </xf>
    <xf numFmtId="179" fontId="29" fillId="51" borderId="25" xfId="658" applyNumberFormat="1" applyFont="1" applyFill="1" applyBorder="1" applyAlignment="1" applyProtection="1">
      <alignment horizontal="right" vertical="center"/>
    </xf>
    <xf numFmtId="172" fontId="29" fillId="51" borderId="25" xfId="98" applyNumberFormat="1" applyFont="1" applyFill="1" applyBorder="1" applyAlignment="1" applyProtection="1">
      <alignment horizontal="right" vertical="center"/>
    </xf>
    <xf numFmtId="172" fontId="29" fillId="51" borderId="30" xfId="98" applyNumberFormat="1" applyFont="1" applyFill="1" applyBorder="1" applyAlignment="1" applyProtection="1">
      <alignment horizontal="right" vertical="center"/>
    </xf>
    <xf numFmtId="172" fontId="29" fillId="51" borderId="30" xfId="98" quotePrefix="1" applyNumberFormat="1" applyFont="1" applyFill="1" applyBorder="1" applyAlignment="1" applyProtection="1">
      <alignment horizontal="right" vertical="center"/>
    </xf>
    <xf numFmtId="44" fontId="29" fillId="51" borderId="25" xfId="53" applyNumberFormat="1" applyFont="1" applyFill="1" applyBorder="1" applyAlignment="1" applyProtection="1">
      <alignment horizontal="right" vertical="center"/>
    </xf>
    <xf numFmtId="0" fontId="29" fillId="55" borderId="25" xfId="658" applyFont="1" applyFill="1" applyBorder="1" applyAlignment="1" applyProtection="1">
      <alignment horizontal="left" vertical="center"/>
    </xf>
    <xf numFmtId="171" fontId="29" fillId="55" borderId="25" xfId="658" applyNumberFormat="1" applyFont="1" applyFill="1" applyBorder="1" applyAlignment="1" applyProtection="1">
      <alignment horizontal="left" vertical="center"/>
    </xf>
    <xf numFmtId="172" fontId="29" fillId="55" borderId="25" xfId="98" applyNumberFormat="1" applyFont="1" applyFill="1" applyBorder="1" applyAlignment="1" applyProtection="1">
      <alignment horizontal="right" vertical="center"/>
    </xf>
    <xf numFmtId="0" fontId="96" fillId="51" borderId="25" xfId="658" applyFont="1" applyFill="1" applyBorder="1" applyAlignment="1" applyProtection="1">
      <alignment horizontal="left" vertical="center"/>
    </xf>
    <xf numFmtId="0" fontId="96" fillId="51" borderId="25" xfId="658" applyFont="1" applyFill="1" applyBorder="1" applyAlignment="1" applyProtection="1">
      <alignment horizontal="left" vertical="center" wrapText="1"/>
    </xf>
    <xf numFmtId="0" fontId="96" fillId="51" borderId="25" xfId="0" applyFont="1" applyFill="1" applyBorder="1" applyAlignment="1" applyProtection="1">
      <alignment horizontal="left" vertical="center" wrapText="1"/>
    </xf>
    <xf numFmtId="171" fontId="96" fillId="51" borderId="25" xfId="658" applyNumberFormat="1" applyFont="1" applyFill="1" applyBorder="1" applyAlignment="1" applyProtection="1">
      <alignment horizontal="left" vertical="center"/>
    </xf>
    <xf numFmtId="0" fontId="96" fillId="51" borderId="25" xfId="0" applyFont="1" applyFill="1" applyBorder="1" applyAlignment="1" applyProtection="1">
      <alignment horizontal="left" vertical="center"/>
    </xf>
    <xf numFmtId="9" fontId="96" fillId="51" borderId="25" xfId="97" applyNumberFormat="1" applyFont="1" applyFill="1" applyBorder="1" applyAlignment="1" applyProtection="1">
      <alignment horizontal="right" vertical="center"/>
    </xf>
    <xf numFmtId="179" fontId="96" fillId="51" borderId="25" xfId="658" applyNumberFormat="1" applyFont="1" applyFill="1" applyBorder="1" applyAlignment="1" applyProtection="1">
      <alignment horizontal="right" vertical="center"/>
    </xf>
    <xf numFmtId="172" fontId="96" fillId="51" borderId="25" xfId="98" applyNumberFormat="1" applyFont="1" applyFill="1" applyBorder="1" applyAlignment="1" applyProtection="1">
      <alignment horizontal="right" vertical="center"/>
    </xf>
    <xf numFmtId="172" fontId="96" fillId="51" borderId="30" xfId="98" applyNumberFormat="1" applyFont="1" applyFill="1" applyBorder="1" applyAlignment="1" applyProtection="1">
      <alignment horizontal="right" vertical="center"/>
    </xf>
    <xf numFmtId="172" fontId="96" fillId="51" borderId="30" xfId="98" quotePrefix="1" applyNumberFormat="1" applyFont="1" applyFill="1" applyBorder="1" applyAlignment="1" applyProtection="1">
      <alignment horizontal="right" vertical="center"/>
    </xf>
    <xf numFmtId="44" fontId="96" fillId="51" borderId="25" xfId="53" applyNumberFormat="1" applyFont="1" applyFill="1" applyBorder="1" applyAlignment="1" applyProtection="1">
      <alignment horizontal="right" vertical="center"/>
    </xf>
    <xf numFmtId="0" fontId="29" fillId="44" borderId="25" xfId="0" applyFont="1" applyFill="1" applyBorder="1" applyAlignment="1" applyProtection="1">
      <alignment horizontal="center" vertical="center"/>
      <protection locked="0"/>
    </xf>
    <xf numFmtId="0" fontId="47" fillId="44" borderId="25" xfId="71" applyFont="1" applyFill="1" applyBorder="1" applyAlignment="1">
      <alignment vertical="center" wrapText="1"/>
    </xf>
    <xf numFmtId="44" fontId="29" fillId="55" borderId="25" xfId="50" applyFont="1" applyFill="1" applyBorder="1" applyAlignment="1" applyProtection="1">
      <alignment horizontal="right" vertical="center"/>
    </xf>
    <xf numFmtId="172" fontId="29" fillId="0" borderId="25" xfId="0" applyNumberFormat="1" applyFont="1" applyBorder="1" applyAlignment="1" applyProtection="1">
      <alignment vertical="center"/>
    </xf>
    <xf numFmtId="1" fontId="29" fillId="0" borderId="25" xfId="0" applyNumberFormat="1" applyFont="1" applyBorder="1" applyAlignment="1" applyProtection="1">
      <alignment vertical="center"/>
    </xf>
    <xf numFmtId="172" fontId="29" fillId="0" borderId="0" xfId="0" applyNumberFormat="1" applyFont="1" applyFill="1" applyBorder="1" applyAlignment="1" applyProtection="1">
      <alignment horizontal="left" vertical="center" wrapText="1"/>
    </xf>
    <xf numFmtId="172" fontId="29" fillId="0" borderId="0" xfId="0" applyNumberFormat="1" applyFont="1" applyBorder="1" applyAlignment="1" applyProtection="1">
      <alignment vertical="center"/>
    </xf>
    <xf numFmtId="172" fontId="29" fillId="0" borderId="0" xfId="0" applyNumberFormat="1" applyFont="1" applyFill="1" applyBorder="1" applyAlignment="1" applyProtection="1">
      <alignment vertical="center" wrapText="1"/>
    </xf>
    <xf numFmtId="1" fontId="29" fillId="0" borderId="0" xfId="0" applyNumberFormat="1" applyFont="1" applyBorder="1" applyAlignment="1" applyProtection="1">
      <alignment vertical="center"/>
    </xf>
    <xf numFmtId="1" fontId="29" fillId="0" borderId="0" xfId="0" applyNumberFormat="1" applyFont="1" applyFill="1" applyBorder="1" applyAlignment="1" applyProtection="1">
      <alignment vertical="center" wrapText="1"/>
    </xf>
    <xf numFmtId="172" fontId="29" fillId="51" borderId="25" xfId="0" applyNumberFormat="1" applyFont="1" applyFill="1" applyBorder="1" applyAlignment="1" applyProtection="1">
      <alignment vertical="center" wrapText="1"/>
    </xf>
    <xf numFmtId="37" fontId="29" fillId="51" borderId="58" xfId="40" applyNumberFormat="1" applyFont="1" applyFill="1" applyBorder="1" applyAlignment="1">
      <alignment horizontal="center" vertical="center" wrapText="1"/>
    </xf>
    <xf numFmtId="169" fontId="29" fillId="51" borderId="58" xfId="81" applyNumberFormat="1" applyFont="1" applyFill="1" applyBorder="1" applyAlignment="1">
      <alignment horizontal="center" vertical="center" wrapText="1"/>
    </xf>
    <xf numFmtId="37" fontId="29" fillId="51" borderId="34" xfId="40" applyNumberFormat="1" applyFont="1" applyFill="1" applyBorder="1" applyAlignment="1">
      <alignment horizontal="center" vertical="center" wrapText="1"/>
    </xf>
    <xf numFmtId="0" fontId="42" fillId="51" borderId="12" xfId="0" applyFont="1" applyFill="1" applyBorder="1" applyAlignment="1" applyProtection="1">
      <alignment vertical="center"/>
    </xf>
    <xf numFmtId="168" fontId="29" fillId="51" borderId="22" xfId="40" applyNumberFormat="1" applyFont="1" applyFill="1" applyBorder="1" applyAlignment="1" applyProtection="1">
      <alignment horizontal="right" vertical="center"/>
    </xf>
    <xf numFmtId="169" fontId="29" fillId="51" borderId="22" xfId="40" applyNumberFormat="1" applyFont="1" applyFill="1" applyBorder="1" applyAlignment="1" applyProtection="1">
      <alignment horizontal="right" vertical="center"/>
    </xf>
    <xf numFmtId="169" fontId="42" fillId="51" borderId="22" xfId="81" applyNumberFormat="1" applyFont="1" applyFill="1" applyBorder="1" applyAlignment="1" applyProtection="1">
      <alignment vertical="center"/>
    </xf>
    <xf numFmtId="164" fontId="42" fillId="51" borderId="12" xfId="40" applyNumberFormat="1" applyFont="1" applyFill="1" applyBorder="1" applyAlignment="1" applyProtection="1">
      <alignment vertical="center"/>
    </xf>
    <xf numFmtId="169" fontId="29" fillId="51" borderId="58" xfId="40" applyNumberFormat="1" applyFont="1" applyFill="1" applyBorder="1" applyAlignment="1">
      <alignment horizontal="center" vertical="center" wrapText="1"/>
    </xf>
    <xf numFmtId="0" fontId="29" fillId="56" borderId="25" xfId="0" applyFont="1" applyFill="1" applyBorder="1" applyAlignment="1">
      <alignment vertical="center"/>
    </xf>
    <xf numFmtId="0" fontId="42" fillId="36" borderId="12" xfId="0" applyFont="1" applyFill="1" applyBorder="1" applyAlignment="1" applyProtection="1">
      <alignment vertical="center"/>
    </xf>
    <xf numFmtId="0" fontId="29" fillId="55" borderId="25" xfId="0" applyFont="1" applyFill="1" applyBorder="1" applyAlignment="1" applyProtection="1">
      <alignment horizontal="right" vertical="center" wrapText="1"/>
    </xf>
    <xf numFmtId="0" fontId="29" fillId="44" borderId="25" xfId="0" applyFont="1" applyFill="1" applyBorder="1" applyAlignment="1" applyProtection="1">
      <alignment horizontal="left" vertical="center" wrapText="1"/>
      <protection locked="0"/>
    </xf>
    <xf numFmtId="0" fontId="29" fillId="44" borderId="60" xfId="0" applyFont="1" applyFill="1" applyBorder="1" applyAlignment="1" applyProtection="1">
      <alignment horizontal="center" vertical="center"/>
      <protection locked="0"/>
    </xf>
    <xf numFmtId="0" fontId="29" fillId="0" borderId="0" xfId="0" applyFont="1" applyFill="1" applyBorder="1" applyAlignment="1" applyProtection="1">
      <alignment horizontal="center" vertical="center"/>
      <protection locked="0"/>
    </xf>
    <xf numFmtId="0" fontId="47" fillId="0" borderId="0" xfId="71" applyFont="1" applyBorder="1" applyAlignment="1">
      <alignment horizontal="center" vertical="center" wrapText="1"/>
    </xf>
    <xf numFmtId="9" fontId="47" fillId="0" borderId="0" xfId="71" applyNumberFormat="1" applyFont="1" applyBorder="1" applyAlignment="1">
      <alignment horizontal="center" vertical="center" wrapText="1"/>
    </xf>
    <xf numFmtId="169" fontId="29" fillId="0" borderId="0" xfId="0" applyNumberFormat="1" applyFont="1" applyFill="1" applyBorder="1" applyAlignment="1">
      <alignment horizontal="center"/>
    </xf>
    <xf numFmtId="0" fontId="29" fillId="44" borderId="25" xfId="49774" applyFont="1" applyFill="1" applyBorder="1" applyAlignment="1" applyProtection="1">
      <alignment horizontal="left" vertical="center" wrapText="1"/>
      <protection locked="0"/>
    </xf>
    <xf numFmtId="40" fontId="29" fillId="44" borderId="25" xfId="0" applyNumberFormat="1" applyFont="1" applyFill="1" applyBorder="1" applyAlignment="1">
      <alignment vertical="center"/>
    </xf>
    <xf numFmtId="0" fontId="47" fillId="44" borderId="25" xfId="71" applyFont="1" applyFill="1" applyBorder="1" applyAlignment="1">
      <alignment horizontal="right" vertical="center" wrapText="1"/>
    </xf>
    <xf numFmtId="38" fontId="29" fillId="44" borderId="25" xfId="0" applyNumberFormat="1" applyFont="1" applyFill="1" applyBorder="1" applyAlignment="1">
      <alignment vertical="center"/>
    </xf>
    <xf numFmtId="0" fontId="29" fillId="44" borderId="25" xfId="0" applyFont="1" applyFill="1" applyBorder="1" applyAlignment="1">
      <alignment horizontal="center" vertical="center"/>
    </xf>
    <xf numFmtId="165" fontId="42" fillId="57" borderId="22" xfId="40" applyNumberFormat="1" applyFont="1" applyFill="1" applyBorder="1" applyAlignment="1" applyProtection="1">
      <alignment vertical="center"/>
    </xf>
    <xf numFmtId="166" fontId="42" fillId="57" borderId="12" xfId="40" applyNumberFormat="1" applyFont="1" applyFill="1" applyBorder="1" applyAlignment="1" applyProtection="1">
      <alignment vertical="center"/>
    </xf>
    <xf numFmtId="185" fontId="71" fillId="58" borderId="30" xfId="41" applyNumberFormat="1" applyFont="1" applyFill="1" applyBorder="1"/>
    <xf numFmtId="0" fontId="29" fillId="57" borderId="0" xfId="0" applyFont="1" applyFill="1" applyAlignment="1">
      <alignment vertical="center"/>
    </xf>
    <xf numFmtId="10" fontId="47" fillId="0" borderId="25" xfId="338" applyNumberFormat="1" applyFont="1" applyFill="1" applyBorder="1" applyAlignment="1">
      <alignment horizontal="left" wrapText="1"/>
    </xf>
    <xf numFmtId="9" fontId="47" fillId="55" borderId="25" xfId="71" applyNumberFormat="1" applyFont="1" applyFill="1" applyBorder="1" applyAlignment="1">
      <alignment horizontal="center" vertical="center" wrapText="1"/>
    </xf>
    <xf numFmtId="0" fontId="29" fillId="51" borderId="25" xfId="49774" applyFont="1" applyFill="1" applyBorder="1" applyAlignment="1" applyProtection="1">
      <alignment horizontal="left" vertical="center"/>
      <protection locked="0"/>
    </xf>
    <xf numFmtId="0" fontId="29" fillId="51" borderId="25" xfId="49774" applyFont="1" applyFill="1" applyBorder="1" applyAlignment="1" applyProtection="1">
      <alignment horizontal="right" vertical="center"/>
      <protection locked="0"/>
    </xf>
    <xf numFmtId="0" fontId="29" fillId="51" borderId="25" xfId="49774" applyFont="1" applyFill="1" applyBorder="1" applyAlignment="1" applyProtection="1">
      <alignment horizontal="left" vertical="center" wrapText="1"/>
      <protection locked="0"/>
    </xf>
    <xf numFmtId="167" fontId="29" fillId="51" borderId="25" xfId="49774" applyNumberFormat="1" applyFont="1" applyFill="1" applyBorder="1" applyAlignment="1" applyProtection="1">
      <alignment horizontal="right" vertical="center"/>
      <protection locked="0"/>
    </xf>
    <xf numFmtId="186" fontId="29" fillId="51" borderId="25" xfId="49774" applyNumberFormat="1" applyFont="1" applyFill="1" applyBorder="1" applyAlignment="1" applyProtection="1">
      <alignment horizontal="right" vertical="center"/>
      <protection locked="0"/>
    </xf>
    <xf numFmtId="172" fontId="29" fillId="44" borderId="25" xfId="49774" applyNumberFormat="1" applyFont="1" applyFill="1" applyBorder="1" applyAlignment="1" applyProtection="1">
      <alignment vertical="center" wrapText="1"/>
      <protection locked="0"/>
    </xf>
    <xf numFmtId="0" fontId="29" fillId="0" borderId="0" xfId="0" applyFont="1" applyAlignment="1">
      <alignment vertical="center" wrapText="1"/>
    </xf>
    <xf numFmtId="0" fontId="97" fillId="0" borderId="0" xfId="0" applyFont="1" applyAlignment="1" applyProtection="1">
      <alignment vertical="center"/>
    </xf>
    <xf numFmtId="0" fontId="98" fillId="26" borderId="0" xfId="0" applyFont="1" applyFill="1" applyAlignment="1" applyProtection="1">
      <alignment vertical="center"/>
    </xf>
    <xf numFmtId="0" fontId="98" fillId="0" borderId="0" xfId="0" applyFont="1" applyAlignment="1" applyProtection="1">
      <alignment vertical="center"/>
    </xf>
    <xf numFmtId="0" fontId="98" fillId="0" borderId="25" xfId="49774" applyFont="1" applyBorder="1" applyAlignment="1" applyProtection="1">
      <alignment horizontal="left" vertical="center"/>
      <protection locked="0"/>
    </xf>
    <xf numFmtId="0" fontId="98" fillId="0" borderId="0" xfId="0" applyFont="1" applyBorder="1" applyAlignment="1" applyProtection="1">
      <alignment vertical="center"/>
    </xf>
    <xf numFmtId="0" fontId="59" fillId="0" borderId="0" xfId="0" applyFont="1" applyAlignment="1">
      <alignment vertical="center"/>
    </xf>
    <xf numFmtId="0" fontId="59" fillId="0" borderId="0" xfId="0" applyFont="1" applyFill="1" applyAlignment="1">
      <alignment vertical="center"/>
    </xf>
    <xf numFmtId="0" fontId="98" fillId="0" borderId="0" xfId="0" applyFont="1" applyAlignment="1">
      <alignment vertical="center"/>
    </xf>
    <xf numFmtId="0" fontId="99" fillId="0" borderId="0" xfId="1571" applyFont="1" applyAlignment="1">
      <alignment vertical="center"/>
    </xf>
    <xf numFmtId="10" fontId="47" fillId="0" borderId="25" xfId="81" applyNumberFormat="1" applyFont="1" applyFill="1" applyBorder="1" applyAlignment="1">
      <alignment horizontal="left" wrapText="1"/>
    </xf>
    <xf numFmtId="0" fontId="54" fillId="0" borderId="0" xfId="0" applyFont="1" applyAlignment="1">
      <alignment vertical="center" wrapText="1"/>
    </xf>
    <xf numFmtId="0" fontId="54" fillId="0" borderId="0" xfId="0" applyFont="1" applyAlignment="1">
      <alignment vertical="center"/>
    </xf>
    <xf numFmtId="0" fontId="59" fillId="31" borderId="0" xfId="0" applyFont="1" applyFill="1" applyAlignment="1">
      <alignment vertical="center"/>
    </xf>
    <xf numFmtId="0" fontId="29" fillId="0" borderId="0" xfId="0" applyFont="1" applyBorder="1" applyAlignment="1">
      <alignment horizontal="left" vertical="center" wrapText="1"/>
    </xf>
    <xf numFmtId="0" fontId="29" fillId="26" borderId="58" xfId="0" applyFont="1" applyFill="1" applyBorder="1" applyAlignment="1">
      <alignment horizontal="left" vertical="center" wrapText="1"/>
    </xf>
    <xf numFmtId="0" fontId="29" fillId="0" borderId="0" xfId="0" applyFont="1" applyBorder="1" applyAlignment="1">
      <alignment horizontal="left" vertical="center" wrapText="1"/>
    </xf>
    <xf numFmtId="0" fontId="29" fillId="0" borderId="0" xfId="0" applyFont="1" applyAlignment="1">
      <alignment vertical="center" wrapText="1"/>
    </xf>
    <xf numFmtId="0" fontId="100" fillId="59" borderId="25" xfId="0" applyFont="1" applyFill="1" applyBorder="1"/>
    <xf numFmtId="1" fontId="101" fillId="59" borderId="25" xfId="620" applyNumberFormat="1" applyFont="1" applyFill="1" applyBorder="1"/>
    <xf numFmtId="3" fontId="101" fillId="59" borderId="25" xfId="620" applyNumberFormat="1" applyFont="1" applyFill="1" applyBorder="1"/>
    <xf numFmtId="164" fontId="71" fillId="59" borderId="25" xfId="40" applyNumberFormat="1" applyFont="1" applyFill="1" applyBorder="1"/>
    <xf numFmtId="185" fontId="100" fillId="59" borderId="25" xfId="40" applyNumberFormat="1" applyFont="1" applyFill="1" applyBorder="1" applyAlignment="1">
      <alignment vertical="center"/>
    </xf>
    <xf numFmtId="185" fontId="100" fillId="59" borderId="25" xfId="40" applyNumberFormat="1" applyFont="1" applyFill="1" applyBorder="1"/>
    <xf numFmtId="10" fontId="47" fillId="56" borderId="25" xfId="81" applyNumberFormat="1" applyFont="1" applyFill="1" applyBorder="1" applyAlignment="1">
      <alignment horizontal="left" wrapText="1"/>
    </xf>
    <xf numFmtId="10" fontId="47" fillId="59" borderId="25" xfId="81" applyNumberFormat="1" applyFont="1" applyFill="1" applyBorder="1" applyAlignment="1">
      <alignment horizontal="left" wrapText="1"/>
    </xf>
    <xf numFmtId="0" fontId="33" fillId="0" borderId="0" xfId="0" applyFont="1" applyFill="1" applyBorder="1" applyAlignment="1" applyProtection="1">
      <alignment vertical="center" wrapText="1"/>
    </xf>
    <xf numFmtId="0" fontId="33" fillId="0" borderId="0" xfId="0" applyFont="1" applyFill="1" applyBorder="1" applyAlignment="1" applyProtection="1">
      <alignment horizontal="center" vertical="center" wrapText="1"/>
    </xf>
    <xf numFmtId="0" fontId="44" fillId="42" borderId="22" xfId="0" applyFont="1" applyFill="1" applyBorder="1" applyAlignment="1" applyProtection="1">
      <alignment vertical="center" wrapText="1"/>
    </xf>
    <xf numFmtId="0" fontId="31" fillId="26" borderId="12" xfId="0" applyFont="1" applyFill="1" applyBorder="1" applyAlignment="1" applyProtection="1">
      <alignment horizontal="center" vertical="center" wrapText="1"/>
    </xf>
    <xf numFmtId="164" fontId="71" fillId="56" borderId="25" xfId="40" applyNumberFormat="1" applyFont="1" applyFill="1" applyBorder="1"/>
    <xf numFmtId="172" fontId="47" fillId="56" borderId="25" xfId="620" applyNumberFormat="1" applyFont="1" applyFill="1" applyBorder="1" applyAlignment="1">
      <alignment vertical="center"/>
    </xf>
    <xf numFmtId="44" fontId="29" fillId="56" borderId="25" xfId="53" quotePrefix="1" applyNumberFormat="1" applyFont="1" applyFill="1" applyBorder="1" applyAlignment="1" applyProtection="1">
      <alignment horizontal="right" vertical="center" wrapText="1"/>
    </xf>
    <xf numFmtId="0" fontId="45" fillId="0" borderId="10" xfId="0" applyFont="1" applyFill="1" applyBorder="1" applyAlignment="1" applyProtection="1">
      <alignment vertical="center"/>
    </xf>
    <xf numFmtId="0" fontId="30"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30" fillId="0" borderId="0" xfId="0" applyFont="1" applyFill="1" applyBorder="1" applyAlignment="1" applyProtection="1">
      <alignment horizontal="center" vertical="center"/>
    </xf>
    <xf numFmtId="0" fontId="102" fillId="0" borderId="0" xfId="0" applyFont="1" applyFill="1" applyBorder="1" applyAlignment="1" applyProtection="1">
      <alignment vertical="center" wrapText="1"/>
    </xf>
    <xf numFmtId="0" fontId="30" fillId="0" borderId="0" xfId="0" applyFont="1" applyAlignment="1" applyProtection="1">
      <alignment vertical="center"/>
    </xf>
    <xf numFmtId="0" fontId="30" fillId="0" borderId="0" xfId="0" applyFont="1" applyAlignment="1">
      <alignment horizontal="left" vertical="center"/>
    </xf>
    <xf numFmtId="0" fontId="30"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103" fillId="0" borderId="0" xfId="0" applyFont="1" applyAlignment="1" applyProtection="1">
      <alignment horizontal="center" vertical="center"/>
    </xf>
    <xf numFmtId="0" fontId="30" fillId="0" borderId="0" xfId="0" applyNumberFormat="1" applyFont="1" applyFill="1" applyBorder="1" applyAlignment="1" applyProtection="1">
      <alignment vertical="center"/>
    </xf>
    <xf numFmtId="0" fontId="30" fillId="0" borderId="0" xfId="6686" applyFont="1" applyAlignment="1">
      <alignment vertical="center"/>
    </xf>
    <xf numFmtId="0" fontId="45" fillId="36" borderId="58" xfId="6686" applyFont="1" applyFill="1" applyBorder="1" applyAlignment="1" applyProtection="1">
      <alignment horizontal="center" vertical="center"/>
    </xf>
    <xf numFmtId="0" fontId="45" fillId="26" borderId="58" xfId="6686" applyFont="1" applyFill="1" applyBorder="1" applyAlignment="1" applyProtection="1">
      <alignment horizontal="center" vertical="center"/>
    </xf>
    <xf numFmtId="0" fontId="104" fillId="31" borderId="44" xfId="49785" applyFont="1" applyFill="1" applyBorder="1" applyAlignment="1" applyProtection="1">
      <alignment horizontal="center" vertical="center" wrapText="1"/>
    </xf>
    <xf numFmtId="0" fontId="105" fillId="54" borderId="58" xfId="91" applyFont="1" applyFill="1" applyBorder="1" applyAlignment="1" applyProtection="1">
      <alignment horizontal="center" vertical="center" wrapText="1"/>
    </xf>
    <xf numFmtId="0" fontId="105" fillId="48" borderId="58" xfId="91" applyFont="1" applyFill="1" applyBorder="1" applyAlignment="1" applyProtection="1">
      <alignment horizontal="center" vertical="center" wrapText="1"/>
    </xf>
    <xf numFmtId="172" fontId="105" fillId="48" borderId="58" xfId="91" applyNumberFormat="1" applyFont="1" applyFill="1" applyBorder="1" applyAlignment="1" applyProtection="1">
      <alignment horizontal="center" vertical="center" wrapText="1"/>
    </xf>
    <xf numFmtId="0" fontId="30" fillId="0" borderId="25" xfId="6686" applyFont="1" applyBorder="1" applyAlignment="1">
      <alignment horizontal="left" vertical="center"/>
    </xf>
    <xf numFmtId="0" fontId="30" fillId="0" borderId="25" xfId="6686" applyFont="1" applyFill="1" applyBorder="1" applyAlignment="1">
      <alignment horizontal="left" vertical="center"/>
    </xf>
    <xf numFmtId="0" fontId="30" fillId="0" borderId="25" xfId="6686" applyFont="1" applyBorder="1" applyAlignment="1">
      <alignment horizontal="left" vertical="center" wrapText="1"/>
    </xf>
    <xf numFmtId="164" fontId="30" fillId="0" borderId="25" xfId="40" applyNumberFormat="1" applyFont="1" applyBorder="1" applyAlignment="1">
      <alignment horizontal="right" vertical="center"/>
    </xf>
    <xf numFmtId="0" fontId="30" fillId="51" borderId="25" xfId="6686" applyFont="1" applyFill="1" applyBorder="1" applyAlignment="1">
      <alignment horizontal="left" vertical="center" wrapText="1"/>
    </xf>
    <xf numFmtId="0" fontId="106" fillId="0" borderId="25" xfId="6686" applyFont="1" applyBorder="1" applyAlignment="1" applyProtection="1">
      <alignment vertical="center"/>
      <protection locked="0"/>
    </xf>
    <xf numFmtId="172" fontId="106" fillId="0" borderId="25" xfId="6686" applyNumberFormat="1" applyFont="1" applyFill="1" applyBorder="1" applyAlignment="1" applyProtection="1">
      <alignment vertical="center"/>
      <protection locked="0"/>
    </xf>
    <xf numFmtId="172" fontId="106" fillId="51" borderId="25" xfId="6686" applyNumberFormat="1" applyFont="1" applyFill="1" applyBorder="1" applyAlignment="1" applyProtection="1">
      <alignment vertical="center"/>
      <protection locked="0"/>
    </xf>
    <xf numFmtId="191" fontId="106" fillId="0" borderId="25" xfId="6686" applyNumberFormat="1" applyFont="1" applyFill="1" applyBorder="1" applyAlignment="1">
      <alignment vertical="center"/>
    </xf>
    <xf numFmtId="0" fontId="106" fillId="0" borderId="25" xfId="6686" applyFont="1" applyFill="1" applyBorder="1" applyAlignment="1">
      <alignment vertical="center"/>
    </xf>
    <xf numFmtId="3" fontId="106" fillId="0" borderId="25" xfId="6686" applyNumberFormat="1" applyFont="1" applyBorder="1" applyAlignment="1" applyProtection="1">
      <alignment vertical="center"/>
      <protection locked="0"/>
    </xf>
    <xf numFmtId="0" fontId="106" fillId="51" borderId="25" xfId="6686" applyFont="1" applyFill="1" applyBorder="1" applyAlignment="1">
      <alignment vertical="center"/>
    </xf>
    <xf numFmtId="0" fontId="30" fillId="51" borderId="25" xfId="6686" applyFont="1" applyFill="1" applyBorder="1" applyAlignment="1">
      <alignment vertical="center" wrapText="1"/>
    </xf>
    <xf numFmtId="0" fontId="30" fillId="0" borderId="25" xfId="6686" applyFont="1" applyFill="1" applyBorder="1" applyAlignment="1">
      <alignment vertical="center" wrapText="1"/>
    </xf>
    <xf numFmtId="0" fontId="30" fillId="51" borderId="25" xfId="6686" applyFont="1" applyFill="1" applyBorder="1" applyAlignment="1">
      <alignment horizontal="left" vertical="center"/>
    </xf>
    <xf numFmtId="164" fontId="30" fillId="51" borderId="25" xfId="40" applyNumberFormat="1" applyFont="1" applyFill="1" applyBorder="1" applyAlignment="1">
      <alignment horizontal="right" vertical="center"/>
    </xf>
    <xf numFmtId="3" fontId="106" fillId="0" borderId="25" xfId="6686" applyNumberFormat="1" applyFont="1" applyFill="1" applyBorder="1" applyAlignment="1" applyProtection="1">
      <alignment vertical="center"/>
      <protection locked="0"/>
    </xf>
    <xf numFmtId="191" fontId="106" fillId="51" borderId="25" xfId="6686" applyNumberFormat="1" applyFont="1" applyFill="1" applyBorder="1" applyAlignment="1">
      <alignment vertical="center"/>
    </xf>
    <xf numFmtId="3" fontId="106" fillId="51" borderId="25" xfId="6686" applyNumberFormat="1" applyFont="1" applyFill="1" applyBorder="1" applyAlignment="1" applyProtection="1">
      <alignment vertical="center"/>
      <protection locked="0"/>
    </xf>
    <xf numFmtId="191" fontId="106" fillId="51" borderId="25" xfId="6686" applyNumberFormat="1" applyFont="1" applyFill="1" applyBorder="1" applyAlignment="1">
      <alignment vertical="center" wrapText="1"/>
    </xf>
    <xf numFmtId="0" fontId="107" fillId="0" borderId="0" xfId="6686" applyFont="1" applyAlignment="1">
      <alignment vertical="center"/>
    </xf>
    <xf numFmtId="0" fontId="30" fillId="0" borderId="25" xfId="6686" applyFont="1" applyBorder="1" applyAlignment="1">
      <alignment vertical="center"/>
    </xf>
    <xf numFmtId="0" fontId="30" fillId="0" borderId="25" xfId="6686" applyFont="1" applyBorder="1" applyAlignment="1">
      <alignment horizontal="center" vertical="center"/>
    </xf>
    <xf numFmtId="0" fontId="30" fillId="0" borderId="0" xfId="0" applyFont="1" applyAlignment="1">
      <alignment vertical="center"/>
    </xf>
    <xf numFmtId="185" fontId="71" fillId="44" borderId="25" xfId="41" applyNumberFormat="1" applyFont="1" applyFill="1" applyBorder="1" applyAlignment="1">
      <alignment wrapText="1"/>
    </xf>
    <xf numFmtId="10" fontId="47" fillId="44" borderId="25" xfId="338" applyNumberFormat="1" applyFont="1" applyFill="1" applyBorder="1" applyAlignment="1">
      <alignment horizontal="left" wrapText="1"/>
    </xf>
    <xf numFmtId="185" fontId="47" fillId="44" borderId="25" xfId="41" applyNumberFormat="1" applyFont="1" applyFill="1" applyBorder="1" applyAlignment="1">
      <alignment wrapText="1"/>
    </xf>
    <xf numFmtId="0" fontId="71" fillId="44" borderId="25" xfId="0" applyFont="1" applyFill="1" applyBorder="1"/>
    <xf numFmtId="1" fontId="47" fillId="44" borderId="25" xfId="620" applyNumberFormat="1" applyFont="1" applyFill="1" applyBorder="1" applyAlignment="1">
      <alignment wrapText="1"/>
    </xf>
    <xf numFmtId="0" fontId="71" fillId="44" borderId="25" xfId="0" applyFont="1" applyFill="1" applyBorder="1" applyAlignment="1">
      <alignment wrapText="1"/>
    </xf>
    <xf numFmtId="0" fontId="29" fillId="44" borderId="0" xfId="0" applyFont="1" applyFill="1" applyAlignment="1"/>
    <xf numFmtId="187" fontId="47" fillId="44" borderId="25" xfId="41" applyNumberFormat="1" applyFont="1" applyFill="1" applyBorder="1" applyAlignment="1">
      <alignment vertical="center"/>
    </xf>
    <xf numFmtId="10" fontId="47" fillId="0" borderId="25" xfId="338" applyNumberFormat="1" applyFont="1" applyFill="1" applyBorder="1" applyAlignment="1">
      <alignment horizontal="left" vertical="center" wrapText="1"/>
    </xf>
    <xf numFmtId="10" fontId="47" fillId="44" borderId="25" xfId="338" applyNumberFormat="1" applyFont="1" applyFill="1" applyBorder="1" applyAlignment="1">
      <alignment horizontal="left" vertical="center" wrapText="1"/>
    </xf>
    <xf numFmtId="169" fontId="71" fillId="44" borderId="25" xfId="338" applyNumberFormat="1" applyFont="1" applyFill="1" applyBorder="1" applyAlignment="1">
      <alignment vertical="center"/>
    </xf>
    <xf numFmtId="0" fontId="30" fillId="44" borderId="25" xfId="6686" applyFont="1" applyFill="1" applyBorder="1" applyAlignment="1">
      <alignment vertical="center"/>
    </xf>
    <xf numFmtId="3" fontId="106" fillId="44" borderId="25" xfId="6686" applyNumberFormat="1" applyFont="1" applyFill="1" applyBorder="1" applyAlignment="1" applyProtection="1">
      <alignment vertical="center"/>
      <protection locked="0"/>
    </xf>
    <xf numFmtId="0" fontId="106" fillId="44" borderId="25" xfId="6686" applyFont="1" applyFill="1" applyBorder="1" applyAlignment="1">
      <alignment vertical="center"/>
    </xf>
    <xf numFmtId="0" fontId="31" fillId="0" borderId="0" xfId="0" applyFont="1" applyFill="1" applyBorder="1" applyAlignment="1">
      <alignment horizontal="center" vertical="center" wrapText="1"/>
    </xf>
    <xf numFmtId="0" fontId="29" fillId="0" borderId="0" xfId="0" applyFont="1" applyFill="1" applyBorder="1" applyAlignment="1">
      <alignment vertical="center"/>
    </xf>
    <xf numFmtId="0" fontId="29" fillId="0" borderId="0" xfId="0" applyFont="1" applyFill="1" applyBorder="1" applyAlignment="1">
      <alignment vertical="center" wrapText="1"/>
    </xf>
    <xf numFmtId="188" fontId="29" fillId="0" borderId="0" xfId="0" applyNumberFormat="1" applyFont="1" applyFill="1" applyBorder="1" applyAlignment="1">
      <alignment vertical="center"/>
    </xf>
    <xf numFmtId="169" fontId="29" fillId="0" borderId="0" xfId="0" applyNumberFormat="1" applyFont="1" applyFill="1" applyBorder="1" applyAlignment="1">
      <alignment vertical="center"/>
    </xf>
    <xf numFmtId="188" fontId="29" fillId="0" borderId="0" xfId="40" applyNumberFormat="1" applyFont="1" applyFill="1" applyBorder="1" applyAlignment="1">
      <alignment horizontal="center" vertical="center" wrapText="1"/>
    </xf>
    <xf numFmtId="169" fontId="29" fillId="0" borderId="0" xfId="81" applyNumberFormat="1" applyFont="1" applyFill="1" applyBorder="1" applyAlignment="1">
      <alignment horizontal="center" vertical="center" wrapText="1"/>
    </xf>
    <xf numFmtId="37" fontId="29" fillId="0" borderId="0" xfId="0" applyNumberFormat="1" applyFont="1" applyFill="1" applyBorder="1" applyAlignment="1">
      <alignment vertical="center"/>
    </xf>
    <xf numFmtId="37" fontId="29" fillId="0" borderId="0" xfId="40" applyNumberFormat="1" applyFont="1" applyFill="1" applyBorder="1" applyAlignment="1">
      <alignment horizontal="center" vertical="center" wrapText="1"/>
    </xf>
    <xf numFmtId="169" fontId="29" fillId="0" borderId="0" xfId="40" applyNumberFormat="1" applyFont="1" applyFill="1" applyBorder="1" applyAlignment="1">
      <alignment horizontal="center" vertical="center" wrapText="1"/>
    </xf>
    <xf numFmtId="169" fontId="29" fillId="0" borderId="0" xfId="0" applyNumberFormat="1" applyFont="1" applyFill="1" applyBorder="1" applyAlignment="1">
      <alignment horizontal="center" vertical="center"/>
    </xf>
    <xf numFmtId="169" fontId="29" fillId="0" borderId="0" xfId="81" quotePrefix="1" applyNumberFormat="1" applyFont="1" applyFill="1" applyBorder="1" applyAlignment="1">
      <alignment horizontal="center" vertical="center" wrapText="1"/>
    </xf>
    <xf numFmtId="1" fontId="29" fillId="51" borderId="25" xfId="0" applyNumberFormat="1" applyFont="1" applyFill="1" applyBorder="1" applyAlignment="1" applyProtection="1">
      <alignment horizontal="left" vertical="center" wrapText="1"/>
    </xf>
    <xf numFmtId="172" fontId="47" fillId="51" borderId="25" xfId="620" applyNumberFormat="1" applyFont="1" applyFill="1" applyBorder="1" applyAlignment="1">
      <alignment vertical="center"/>
    </xf>
    <xf numFmtId="0" fontId="29" fillId="51" borderId="0" xfId="0" applyFont="1" applyFill="1" applyAlignment="1">
      <alignment horizontal="left" vertical="center" wrapText="1"/>
    </xf>
    <xf numFmtId="0" fontId="29" fillId="51" borderId="0" xfId="0" applyFont="1" applyFill="1" applyAlignment="1">
      <alignment wrapText="1"/>
    </xf>
    <xf numFmtId="0" fontId="29" fillId="51" borderId="25" xfId="49774" applyFont="1" applyFill="1" applyBorder="1" applyAlignment="1" applyProtection="1">
      <alignment horizontal="right" vertical="center" wrapText="1"/>
      <protection locked="0"/>
    </xf>
    <xf numFmtId="186" fontId="29" fillId="0" borderId="25" xfId="49774" applyNumberFormat="1" applyFont="1" applyBorder="1" applyAlignment="1" applyProtection="1">
      <alignment horizontal="left" vertical="center" wrapText="1"/>
      <protection locked="0"/>
    </xf>
    <xf numFmtId="186" fontId="29" fillId="51" borderId="25" xfId="49774" applyNumberFormat="1" applyFont="1" applyFill="1" applyBorder="1" applyAlignment="1" applyProtection="1">
      <alignment horizontal="left" vertical="center" wrapText="1"/>
      <protection locked="0"/>
    </xf>
    <xf numFmtId="38" fontId="29" fillId="51" borderId="25" xfId="78" applyNumberFormat="1" applyFont="1" applyFill="1" applyBorder="1" applyAlignment="1" applyProtection="1">
      <alignment horizontal="right" vertical="center" wrapText="1"/>
    </xf>
    <xf numFmtId="185" fontId="71" fillId="51" borderId="30" xfId="41" applyNumberFormat="1" applyFont="1" applyFill="1" applyBorder="1"/>
    <xf numFmtId="185" fontId="71" fillId="51" borderId="25" xfId="41" applyNumberFormat="1" applyFont="1" applyFill="1" applyBorder="1"/>
    <xf numFmtId="185" fontId="29" fillId="0" borderId="25" xfId="41" applyNumberFormat="1" applyFont="1" applyFill="1" applyBorder="1"/>
    <xf numFmtId="164" fontId="71" fillId="51" borderId="25" xfId="40" applyNumberFormat="1" applyFont="1" applyFill="1" applyBorder="1" applyAlignment="1">
      <alignment vertical="center"/>
    </xf>
    <xf numFmtId="164" fontId="71" fillId="51" borderId="25" xfId="40" applyNumberFormat="1" applyFont="1" applyFill="1" applyBorder="1"/>
    <xf numFmtId="185" fontId="71" fillId="51" borderId="25" xfId="40" applyNumberFormat="1" applyFont="1" applyFill="1" applyBorder="1"/>
    <xf numFmtId="10" fontId="47" fillId="51" borderId="25" xfId="81" applyNumberFormat="1" applyFont="1" applyFill="1" applyBorder="1" applyAlignment="1">
      <alignment horizontal="left" wrapText="1"/>
    </xf>
    <xf numFmtId="0" fontId="71" fillId="51" borderId="25" xfId="1571" applyFont="1" applyFill="1" applyBorder="1" applyAlignment="1">
      <alignment vertical="center"/>
    </xf>
    <xf numFmtId="1" fontId="47" fillId="51" borderId="25" xfId="620" applyNumberFormat="1" applyFont="1" applyFill="1" applyBorder="1" applyAlignment="1">
      <alignment vertical="center"/>
    </xf>
    <xf numFmtId="168" fontId="95" fillId="51" borderId="25" xfId="1571" applyNumberFormat="1" applyFont="1" applyFill="1" applyBorder="1" applyAlignment="1">
      <alignment vertical="center"/>
    </xf>
    <xf numFmtId="0" fontId="30" fillId="51" borderId="0" xfId="0" applyFont="1" applyFill="1" applyAlignment="1">
      <alignment wrapText="1"/>
    </xf>
    <xf numFmtId="168" fontId="47" fillId="51" borderId="25" xfId="620" applyNumberFormat="1" applyFont="1" applyFill="1" applyBorder="1" applyAlignment="1">
      <alignment horizontal="right" vertical="center"/>
    </xf>
    <xf numFmtId="0" fontId="71" fillId="51" borderId="25" xfId="1571" applyFont="1" applyFill="1" applyBorder="1" applyAlignment="1">
      <alignment vertical="center" wrapText="1"/>
    </xf>
    <xf numFmtId="0" fontId="82" fillId="51" borderId="25" xfId="0" applyFont="1" applyFill="1" applyBorder="1" applyAlignment="1">
      <alignment vertical="center"/>
    </xf>
    <xf numFmtId="0" fontId="47" fillId="51" borderId="25" xfId="71" applyFont="1" applyFill="1" applyBorder="1" applyAlignment="1">
      <alignment vertical="center" wrapText="1"/>
    </xf>
    <xf numFmtId="0" fontId="106" fillId="51" borderId="25" xfId="6686" applyFont="1" applyFill="1" applyBorder="1" applyAlignment="1" applyProtection="1">
      <alignment vertical="center"/>
      <protection locked="0"/>
    </xf>
    <xf numFmtId="0" fontId="30" fillId="51" borderId="25" xfId="6686" applyFont="1" applyFill="1" applyBorder="1" applyAlignment="1">
      <alignment vertical="center"/>
    </xf>
    <xf numFmtId="3" fontId="30" fillId="51" borderId="25" xfId="6686" applyNumberFormat="1" applyFont="1" applyFill="1" applyBorder="1" applyAlignment="1">
      <alignment horizontal="center" vertical="center"/>
    </xf>
    <xf numFmtId="0" fontId="31" fillId="45" borderId="12"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29" fillId="0" borderId="0" xfId="0" applyFont="1" applyBorder="1" applyAlignment="1">
      <alignment horizontal="left" vertical="center" wrapText="1"/>
    </xf>
    <xf numFmtId="0" fontId="0" fillId="0" borderId="0" xfId="0" applyAlignment="1">
      <alignment horizontal="left" vertical="center" wrapText="1"/>
    </xf>
    <xf numFmtId="0" fontId="29" fillId="0" borderId="0" xfId="0" applyFont="1" applyFill="1" applyBorder="1" applyAlignment="1">
      <alignment vertical="center" wrapText="1"/>
    </xf>
    <xf numFmtId="0" fontId="0" fillId="0" borderId="0" xfId="0" applyFill="1" applyBorder="1" applyAlignment="1">
      <alignment vertical="center" wrapText="1"/>
    </xf>
    <xf numFmtId="0" fontId="29" fillId="0" borderId="0" xfId="0" applyFont="1" applyFill="1" applyAlignment="1">
      <alignment horizontal="left" vertical="center" wrapText="1"/>
    </xf>
    <xf numFmtId="0" fontId="0" fillId="0" borderId="0" xfId="0" applyFill="1" applyAlignment="1">
      <alignment vertical="center" wrapText="1"/>
    </xf>
    <xf numFmtId="0" fontId="29" fillId="0" borderId="35" xfId="0" applyFont="1" applyBorder="1" applyAlignment="1">
      <alignment horizontal="left" vertical="center" wrapText="1"/>
    </xf>
    <xf numFmtId="0" fontId="29" fillId="0" borderId="13" xfId="0" applyFont="1" applyBorder="1" applyAlignment="1">
      <alignment horizontal="left" vertical="center" wrapText="1"/>
    </xf>
    <xf numFmtId="0" fontId="29" fillId="0" borderId="20" xfId="0" applyFont="1" applyBorder="1" applyAlignment="1">
      <alignment horizontal="left" vertical="center" wrapText="1"/>
    </xf>
    <xf numFmtId="0" fontId="29" fillId="0" borderId="13" xfId="0" applyFont="1" applyBorder="1" applyAlignment="1">
      <alignment horizontal="left" vertical="center"/>
    </xf>
    <xf numFmtId="0" fontId="29" fillId="0" borderId="20" xfId="0" applyFont="1" applyBorder="1" applyAlignment="1">
      <alignment horizontal="left" vertical="center"/>
    </xf>
    <xf numFmtId="0" fontId="29" fillId="0" borderId="28" xfId="0" applyFont="1" applyBorder="1" applyAlignment="1">
      <alignment horizontal="left" vertical="center" wrapText="1"/>
    </xf>
    <xf numFmtId="0" fontId="37" fillId="33" borderId="12" xfId="91" applyFont="1" applyFill="1" applyBorder="1" applyAlignment="1" applyProtection="1">
      <alignment horizontal="center" vertical="center" wrapText="1"/>
    </xf>
    <xf numFmtId="0" fontId="37" fillId="33" borderId="21" xfId="91" applyFont="1" applyFill="1" applyBorder="1" applyAlignment="1" applyProtection="1">
      <alignment horizontal="center" vertical="center" wrapText="1"/>
    </xf>
    <xf numFmtId="0" fontId="37" fillId="33" borderId="11" xfId="91" applyFont="1" applyFill="1" applyBorder="1" applyAlignment="1" applyProtection="1">
      <alignment horizontal="center" vertical="center" wrapText="1"/>
    </xf>
    <xf numFmtId="0" fontId="37" fillId="33" borderId="22" xfId="91" applyFont="1" applyFill="1" applyBorder="1" applyAlignment="1" applyProtection="1">
      <alignment horizontal="center" vertical="center" wrapText="1"/>
    </xf>
    <xf numFmtId="0" fontId="37" fillId="33" borderId="51" xfId="91" applyFont="1" applyFill="1" applyBorder="1" applyAlignment="1" applyProtection="1">
      <alignment horizontal="center" vertical="center" wrapText="1"/>
    </xf>
    <xf numFmtId="0" fontId="37" fillId="33" borderId="12" xfId="68" applyFont="1" applyFill="1" applyBorder="1" applyAlignment="1" applyProtection="1">
      <alignment horizontal="center" vertical="center" wrapText="1"/>
    </xf>
    <xf numFmtId="0" fontId="37" fillId="33" borderId="21" xfId="68" applyFont="1" applyFill="1" applyBorder="1" applyAlignment="1" applyProtection="1">
      <alignment horizontal="center" vertical="center" wrapText="1"/>
    </xf>
    <xf numFmtId="0" fontId="37" fillId="33" borderId="11" xfId="68" applyFont="1" applyFill="1" applyBorder="1" applyAlignment="1" applyProtection="1">
      <alignment horizontal="center" vertical="center" wrapText="1"/>
    </xf>
    <xf numFmtId="0" fontId="37" fillId="33" borderId="33" xfId="68" applyFont="1" applyFill="1" applyBorder="1" applyAlignment="1" applyProtection="1">
      <alignment horizontal="center" vertical="center" wrapText="1"/>
    </xf>
    <xf numFmtId="0" fontId="37" fillId="33" borderId="22" xfId="68" applyFont="1" applyFill="1" applyBorder="1" applyAlignment="1" applyProtection="1">
      <alignment horizontal="center" vertical="center" wrapText="1"/>
    </xf>
    <xf numFmtId="0" fontId="37" fillId="52" borderId="50" xfId="91" applyFont="1" applyFill="1" applyBorder="1" applyAlignment="1" applyProtection="1">
      <alignment horizontal="center" vertical="center" wrapText="1"/>
    </xf>
    <xf numFmtId="0" fontId="37" fillId="52" borderId="33" xfId="91" applyFont="1" applyFill="1" applyBorder="1" applyAlignment="1" applyProtection="1">
      <alignment horizontal="center" vertical="center" wrapText="1"/>
    </xf>
    <xf numFmtId="0" fontId="37" fillId="52" borderId="42" xfId="91" applyFont="1" applyFill="1" applyBorder="1" applyAlignment="1" applyProtection="1">
      <alignment horizontal="center" vertical="center" wrapText="1"/>
    </xf>
    <xf numFmtId="0" fontId="37" fillId="33" borderId="50" xfId="91" applyFont="1" applyFill="1" applyBorder="1" applyAlignment="1" applyProtection="1">
      <alignment horizontal="center" vertical="center" wrapText="1"/>
    </xf>
    <xf numFmtId="0" fontId="37" fillId="33" borderId="33" xfId="91" applyFont="1" applyFill="1" applyBorder="1" applyAlignment="1" applyProtection="1">
      <alignment horizontal="center" vertical="center" wrapText="1"/>
    </xf>
    <xf numFmtId="0" fontId="37" fillId="33" borderId="42" xfId="91" applyFont="1" applyFill="1" applyBorder="1" applyAlignment="1" applyProtection="1">
      <alignment horizontal="center" vertical="center" wrapText="1"/>
    </xf>
    <xf numFmtId="171" fontId="37" fillId="33" borderId="35" xfId="91" applyNumberFormat="1" applyFont="1" applyFill="1" applyBorder="1" applyAlignment="1" applyProtection="1">
      <alignment horizontal="center" vertical="center" wrapText="1"/>
    </xf>
    <xf numFmtId="171" fontId="37" fillId="33" borderId="13" xfId="91" applyNumberFormat="1" applyFont="1" applyFill="1" applyBorder="1" applyAlignment="1" applyProtection="1">
      <alignment horizontal="center" vertical="center" wrapText="1"/>
    </xf>
    <xf numFmtId="171" fontId="37" fillId="33" borderId="20" xfId="91" applyNumberFormat="1" applyFont="1" applyFill="1" applyBorder="1" applyAlignment="1" applyProtection="1">
      <alignment horizontal="center" vertical="center" wrapText="1"/>
    </xf>
    <xf numFmtId="0" fontId="37" fillId="33" borderId="35" xfId="91" applyFont="1" applyFill="1" applyBorder="1" applyAlignment="1" applyProtection="1">
      <alignment horizontal="center" vertical="center" wrapText="1"/>
    </xf>
    <xf numFmtId="0" fontId="37" fillId="33" borderId="13" xfId="91" applyFont="1" applyFill="1" applyBorder="1" applyAlignment="1" applyProtection="1">
      <alignment horizontal="center" vertical="center" wrapText="1"/>
    </xf>
    <xf numFmtId="0" fontId="37" fillId="33" borderId="20" xfId="91" applyFont="1" applyFill="1" applyBorder="1" applyAlignment="1" applyProtection="1">
      <alignment horizontal="center" vertical="center" wrapText="1"/>
    </xf>
    <xf numFmtId="0" fontId="31" fillId="33" borderId="40" xfId="100" applyFont="1" applyFill="1" applyBorder="1" applyAlignment="1" applyProtection="1">
      <alignment horizontal="center" vertical="center"/>
    </xf>
    <xf numFmtId="0" fontId="29" fillId="0" borderId="33" xfId="0" applyFont="1" applyBorder="1" applyAlignment="1">
      <alignment horizontal="center" vertical="center"/>
    </xf>
    <xf numFmtId="0" fontId="29" fillId="0" borderId="42" xfId="0" applyFont="1" applyBorder="1" applyAlignment="1">
      <alignment horizontal="center" vertical="center"/>
    </xf>
    <xf numFmtId="0" fontId="37" fillId="33" borderId="40" xfId="91" applyFont="1" applyFill="1" applyBorder="1" applyAlignment="1" applyProtection="1">
      <alignment horizontal="center" vertical="center" wrapText="1"/>
    </xf>
    <xf numFmtId="0" fontId="29" fillId="0" borderId="33" xfId="0" applyFont="1" applyBorder="1" applyAlignment="1">
      <alignment horizontal="center" vertical="center" wrapText="1"/>
    </xf>
    <xf numFmtId="0" fontId="29" fillId="0" borderId="42" xfId="0" applyFont="1" applyBorder="1" applyAlignment="1">
      <alignment horizontal="center" vertical="center" wrapText="1"/>
    </xf>
    <xf numFmtId="0" fontId="46" fillId="49" borderId="26" xfId="0" applyFont="1" applyFill="1" applyBorder="1" applyAlignment="1" applyProtection="1">
      <alignment horizontal="center" vertical="center" wrapText="1"/>
    </xf>
    <xf numFmtId="0" fontId="46" fillId="49" borderId="18" xfId="0" applyFont="1" applyFill="1" applyBorder="1" applyAlignment="1" applyProtection="1">
      <alignment horizontal="center" vertical="center" wrapText="1"/>
    </xf>
    <xf numFmtId="0" fontId="46" fillId="41" borderId="12" xfId="0" applyFont="1" applyFill="1" applyBorder="1" applyAlignment="1" applyProtection="1">
      <alignment horizontal="center" vertical="center"/>
    </xf>
    <xf numFmtId="0" fontId="46" fillId="43" borderId="12" xfId="0" applyFont="1" applyFill="1" applyBorder="1" applyAlignment="1" applyProtection="1">
      <alignment horizontal="center" vertical="center"/>
    </xf>
    <xf numFmtId="0" fontId="46" fillId="42" borderId="12" xfId="0" applyFont="1" applyFill="1" applyBorder="1" applyAlignment="1" applyProtection="1">
      <alignment horizontal="center" vertical="center" wrapText="1"/>
    </xf>
    <xf numFmtId="0" fontId="46" fillId="42" borderId="18" xfId="0" applyFont="1" applyFill="1" applyBorder="1" applyAlignment="1" applyProtection="1">
      <alignment horizontal="center" vertical="center"/>
    </xf>
    <xf numFmtId="0" fontId="46" fillId="42" borderId="10" xfId="0" applyFont="1" applyFill="1" applyBorder="1" applyAlignment="1" applyProtection="1">
      <alignment horizontal="center" vertical="center"/>
    </xf>
    <xf numFmtId="0" fontId="46" fillId="42" borderId="21" xfId="0" applyFont="1" applyFill="1" applyBorder="1" applyAlignment="1" applyProtection="1">
      <alignment horizontal="center" vertical="center"/>
    </xf>
    <xf numFmtId="0" fontId="46" fillId="42" borderId="22" xfId="0" applyFont="1" applyFill="1" applyBorder="1" applyAlignment="1" applyProtection="1">
      <alignment horizontal="center" vertical="center"/>
    </xf>
    <xf numFmtId="0" fontId="29" fillId="45" borderId="40" xfId="0" applyFont="1" applyFill="1" applyBorder="1" applyAlignment="1" applyProtection="1">
      <alignment vertical="center" wrapText="1"/>
    </xf>
    <xf numFmtId="0" fontId="29" fillId="45" borderId="42" xfId="0" applyFont="1" applyFill="1" applyBorder="1" applyAlignment="1" applyProtection="1">
      <alignment vertical="center"/>
    </xf>
    <xf numFmtId="0" fontId="29" fillId="45" borderId="40" xfId="0" applyFont="1" applyFill="1" applyBorder="1" applyAlignment="1" applyProtection="1">
      <alignment horizontal="left" vertical="center" wrapText="1"/>
    </xf>
    <xf numFmtId="0" fontId="29" fillId="45" borderId="42" xfId="0" applyFont="1" applyFill="1" applyBorder="1" applyAlignment="1" applyProtection="1">
      <alignment vertical="center" wrapText="1"/>
    </xf>
    <xf numFmtId="0" fontId="46" fillId="42" borderId="40" xfId="0" applyFont="1" applyFill="1" applyBorder="1" applyAlignment="1" applyProtection="1">
      <alignment horizontal="left" vertical="center" wrapText="1"/>
    </xf>
    <xf numFmtId="0" fontId="46" fillId="42" borderId="42" xfId="0" applyFont="1" applyFill="1" applyBorder="1" applyAlignment="1" applyProtection="1">
      <alignment horizontal="left" vertical="center" wrapText="1"/>
    </xf>
    <xf numFmtId="0" fontId="29" fillId="45" borderId="33" xfId="0" applyFont="1" applyFill="1" applyBorder="1" applyAlignment="1" applyProtection="1">
      <alignment horizontal="left" vertical="center" wrapText="1"/>
    </xf>
    <xf numFmtId="0" fontId="29" fillId="45" borderId="33" xfId="0" applyFont="1" applyFill="1" applyBorder="1" applyAlignment="1" applyProtection="1">
      <alignment vertical="center" wrapText="1"/>
    </xf>
    <xf numFmtId="0" fontId="44" fillId="42" borderId="50" xfId="0" applyFont="1" applyFill="1" applyBorder="1" applyAlignment="1" applyProtection="1">
      <alignment horizontal="center" vertical="center"/>
    </xf>
    <xf numFmtId="0" fontId="44" fillId="42" borderId="33" xfId="0" applyFont="1" applyFill="1" applyBorder="1" applyAlignment="1" applyProtection="1">
      <alignment horizontal="center" vertical="center"/>
    </xf>
    <xf numFmtId="0" fontId="44" fillId="42" borderId="26" xfId="0" applyFont="1" applyFill="1" applyBorder="1" applyAlignment="1" applyProtection="1">
      <alignment horizontal="left" vertical="center" wrapText="1"/>
    </xf>
    <xf numFmtId="0" fontId="44" fillId="42" borderId="0" xfId="0" applyFont="1" applyFill="1" applyBorder="1" applyAlignment="1" applyProtection="1">
      <alignment horizontal="left" vertical="center" wrapText="1"/>
    </xf>
    <xf numFmtId="0" fontId="29" fillId="0" borderId="50" xfId="0" applyFont="1" applyFill="1" applyBorder="1" applyAlignment="1" applyProtection="1">
      <alignment horizontal="left" vertical="center" wrapText="1"/>
    </xf>
    <xf numFmtId="0" fontId="29" fillId="0" borderId="33" xfId="0" applyFont="1" applyFill="1" applyBorder="1" applyAlignment="1" applyProtection="1">
      <alignment horizontal="left" vertical="center" wrapText="1"/>
    </xf>
    <xf numFmtId="0" fontId="29" fillId="0" borderId="42" xfId="0" applyFont="1" applyFill="1" applyBorder="1" applyAlignment="1" applyProtection="1">
      <alignment horizontal="left" vertical="center" wrapText="1"/>
    </xf>
    <xf numFmtId="0" fontId="34" fillId="0" borderId="0" xfId="0" applyFont="1" applyFill="1" applyBorder="1" applyAlignment="1" applyProtection="1">
      <alignment horizontal="left" vertical="center" wrapText="1"/>
    </xf>
    <xf numFmtId="0" fontId="44" fillId="42" borderId="21" xfId="0" applyFont="1" applyFill="1" applyBorder="1" applyAlignment="1" applyProtection="1">
      <alignment horizontal="center" vertical="center"/>
    </xf>
    <xf numFmtId="0" fontId="44" fillId="42" borderId="11" xfId="0" applyFont="1" applyFill="1" applyBorder="1" applyAlignment="1" applyProtection="1">
      <alignment horizontal="center" vertical="center"/>
    </xf>
    <xf numFmtId="0" fontId="44" fillId="42" borderId="22" xfId="0" applyFont="1" applyFill="1" applyBorder="1" applyAlignment="1" applyProtection="1">
      <alignment horizontal="center" vertical="center"/>
    </xf>
    <xf numFmtId="0" fontId="44" fillId="42" borderId="14" xfId="0" applyFont="1" applyFill="1" applyBorder="1" applyAlignment="1" applyProtection="1">
      <alignment horizontal="center" vertical="center"/>
    </xf>
    <xf numFmtId="0" fontId="44" fillId="42" borderId="15" xfId="0" applyFont="1" applyFill="1" applyBorder="1" applyAlignment="1" applyProtection="1">
      <alignment horizontal="center" vertical="center"/>
    </xf>
    <xf numFmtId="0" fontId="44" fillId="42" borderId="59" xfId="0" applyFont="1" applyFill="1" applyBorder="1" applyAlignment="1" applyProtection="1">
      <alignment horizontal="center" vertical="center"/>
    </xf>
    <xf numFmtId="0" fontId="44" fillId="42" borderId="10" xfId="0" applyFont="1" applyFill="1" applyBorder="1" applyAlignment="1" applyProtection="1">
      <alignment horizontal="center" vertical="center"/>
    </xf>
    <xf numFmtId="0" fontId="44" fillId="42" borderId="27" xfId="0" applyFont="1" applyFill="1" applyBorder="1" applyAlignment="1" applyProtection="1">
      <alignment horizontal="center" vertical="center"/>
    </xf>
    <xf numFmtId="0" fontId="44" fillId="42" borderId="24" xfId="0" applyFont="1" applyFill="1" applyBorder="1" applyAlignment="1" applyProtection="1">
      <alignment horizontal="center" vertical="center"/>
    </xf>
    <xf numFmtId="0" fontId="44" fillId="42" borderId="53" xfId="0" applyFont="1" applyFill="1" applyBorder="1" applyAlignment="1" applyProtection="1">
      <alignment horizontal="center" vertical="center"/>
    </xf>
    <xf numFmtId="0" fontId="44" fillId="42" borderId="36" xfId="0" applyFont="1" applyFill="1" applyBorder="1" applyAlignment="1" applyProtection="1">
      <alignment horizontal="center" vertical="center"/>
    </xf>
    <xf numFmtId="4" fontId="44" fillId="42" borderId="32" xfId="337" applyNumberFormat="1" applyFont="1" applyFill="1" applyBorder="1" applyAlignment="1" applyProtection="1">
      <alignment horizontal="center" vertical="center"/>
    </xf>
    <xf numFmtId="4" fontId="44" fillId="42" borderId="10" xfId="337" applyNumberFormat="1" applyFont="1" applyFill="1" applyBorder="1" applyAlignment="1" applyProtection="1">
      <alignment horizontal="center" vertical="center"/>
    </xf>
    <xf numFmtId="0" fontId="31" fillId="45" borderId="58" xfId="337" applyFont="1" applyFill="1" applyBorder="1" applyAlignment="1" applyProtection="1">
      <alignment horizontal="center" vertical="center" wrapText="1"/>
    </xf>
    <xf numFmtId="4" fontId="44" fillId="42" borderId="52" xfId="337" applyNumberFormat="1" applyFont="1" applyFill="1" applyBorder="1" applyAlignment="1" applyProtection="1">
      <alignment horizontal="center" vertical="center"/>
    </xf>
    <xf numFmtId="4" fontId="44" fillId="42" borderId="53" xfId="337" applyNumberFormat="1" applyFont="1" applyFill="1" applyBorder="1" applyAlignment="1" applyProtection="1">
      <alignment horizontal="center" vertical="center"/>
    </xf>
    <xf numFmtId="4" fontId="44" fillId="42" borderId="54" xfId="337" applyNumberFormat="1" applyFont="1" applyFill="1" applyBorder="1" applyAlignment="1" applyProtection="1">
      <alignment horizontal="center" vertical="center"/>
    </xf>
    <xf numFmtId="4" fontId="31" fillId="44" borderId="53" xfId="337" applyNumberFormat="1" applyFont="1" applyFill="1" applyBorder="1" applyAlignment="1" applyProtection="1">
      <alignment horizontal="center" vertical="center"/>
    </xf>
    <xf numFmtId="4" fontId="31" fillId="44" borderId="55" xfId="337" applyNumberFormat="1" applyFont="1" applyFill="1" applyBorder="1" applyAlignment="1" applyProtection="1">
      <alignment horizontal="center" vertical="center"/>
    </xf>
    <xf numFmtId="0" fontId="31" fillId="45" borderId="57" xfId="337" applyFont="1" applyFill="1" applyBorder="1" applyAlignment="1" applyProtection="1">
      <alignment horizontal="center" vertical="center" wrapText="1"/>
    </xf>
    <xf numFmtId="0" fontId="31" fillId="45" borderId="53" xfId="337" applyFont="1" applyFill="1" applyBorder="1" applyAlignment="1" applyProtection="1">
      <alignment horizontal="center" vertical="center" wrapText="1"/>
    </xf>
    <xf numFmtId="0" fontId="31" fillId="45" borderId="55" xfId="337" applyFont="1" applyFill="1" applyBorder="1" applyAlignment="1" applyProtection="1">
      <alignment horizontal="center" vertical="center" wrapText="1"/>
    </xf>
    <xf numFmtId="0" fontId="31" fillId="45" borderId="56" xfId="337" applyFont="1" applyFill="1" applyBorder="1" applyAlignment="1" applyProtection="1">
      <alignment horizontal="center" vertical="center" wrapText="1"/>
    </xf>
    <xf numFmtId="0" fontId="31" fillId="45" borderId="20" xfId="337" applyFont="1" applyFill="1" applyBorder="1" applyAlignment="1" applyProtection="1">
      <alignment horizontal="center" vertical="center" wrapText="1"/>
    </xf>
    <xf numFmtId="3" fontId="31" fillId="45" borderId="58" xfId="337" applyNumberFormat="1" applyFont="1" applyFill="1" applyBorder="1" applyAlignment="1" applyProtection="1">
      <alignment horizontal="center" vertical="center" wrapText="1"/>
    </xf>
    <xf numFmtId="0" fontId="34" fillId="0" borderId="0" xfId="0" applyFont="1" applyBorder="1" applyAlignment="1" applyProtection="1">
      <alignment horizontal="left" vertical="center" wrapText="1"/>
    </xf>
    <xf numFmtId="4" fontId="44" fillId="42" borderId="57" xfId="337" applyNumberFormat="1" applyFont="1" applyFill="1" applyBorder="1" applyAlignment="1" applyProtection="1">
      <alignment horizontal="center" vertical="center"/>
    </xf>
    <xf numFmtId="167" fontId="31" fillId="45" borderId="58" xfId="337" applyNumberFormat="1" applyFont="1" applyFill="1" applyBorder="1" applyAlignment="1" applyProtection="1">
      <alignment horizontal="center" vertical="center" wrapText="1"/>
    </xf>
    <xf numFmtId="0" fontId="44" fillId="42" borderId="12" xfId="78" applyFont="1" applyFill="1" applyBorder="1" applyAlignment="1" applyProtection="1">
      <alignment horizontal="center" vertical="center"/>
    </xf>
    <xf numFmtId="0" fontId="44" fillId="42" borderId="34" xfId="78" applyFont="1" applyFill="1" applyBorder="1" applyAlignment="1" applyProtection="1">
      <alignment horizontal="center" vertical="center"/>
    </xf>
    <xf numFmtId="0" fontId="44" fillId="42" borderId="12" xfId="78" applyFont="1" applyFill="1" applyBorder="1" applyAlignment="1" applyProtection="1">
      <alignment horizontal="center" vertical="center" wrapText="1"/>
    </xf>
    <xf numFmtId="4" fontId="44" fillId="42" borderId="19" xfId="337" applyNumberFormat="1" applyFont="1" applyFill="1" applyBorder="1" applyAlignment="1" applyProtection="1">
      <alignment horizontal="center" vertical="center"/>
    </xf>
    <xf numFmtId="0" fontId="31" fillId="45" borderId="12" xfId="0" applyFont="1" applyFill="1" applyBorder="1" applyAlignment="1" applyProtection="1">
      <alignment vertical="center" wrapText="1"/>
    </xf>
    <xf numFmtId="0" fontId="29" fillId="0" borderId="0" xfId="0" applyFont="1" applyBorder="1" applyAlignment="1" applyProtection="1">
      <alignment horizontal="left" vertical="center" wrapText="1"/>
    </xf>
    <xf numFmtId="0" fontId="44" fillId="42" borderId="10" xfId="77" applyFont="1" applyFill="1" applyBorder="1" applyAlignment="1" applyProtection="1">
      <alignment horizontal="center" vertical="center"/>
    </xf>
    <xf numFmtId="0" fontId="44" fillId="42" borderId="46" xfId="77" applyFont="1" applyFill="1" applyBorder="1" applyAlignment="1" applyProtection="1">
      <alignment horizontal="center" vertical="center"/>
    </xf>
    <xf numFmtId="0" fontId="29" fillId="0" borderId="46" xfId="0" applyFont="1" applyBorder="1" applyAlignment="1">
      <alignment vertical="center"/>
    </xf>
    <xf numFmtId="0" fontId="34" fillId="0" borderId="0" xfId="0" applyNumberFormat="1" applyFont="1" applyFill="1" applyBorder="1" applyAlignment="1" applyProtection="1">
      <alignment horizontal="left" vertical="center" wrapText="1"/>
    </xf>
    <xf numFmtId="0" fontId="29" fillId="0" borderId="40" xfId="0" applyFont="1" applyFill="1" applyBorder="1" applyAlignment="1" applyProtection="1">
      <alignment horizontal="left" vertical="center" wrapText="1"/>
    </xf>
    <xf numFmtId="0" fontId="44" fillId="42" borderId="47" xfId="77" applyFont="1" applyFill="1" applyBorder="1" applyAlignment="1" applyProtection="1">
      <alignment horizontal="center" vertical="center"/>
    </xf>
    <xf numFmtId="0" fontId="29" fillId="0" borderId="48" xfId="0" applyFont="1" applyBorder="1" applyAlignment="1">
      <alignment vertical="center"/>
    </xf>
    <xf numFmtId="0" fontId="29" fillId="0" borderId="49" xfId="0" applyFont="1" applyBorder="1" applyAlignment="1">
      <alignment vertical="center"/>
    </xf>
    <xf numFmtId="0" fontId="34" fillId="0" borderId="0" xfId="0" applyFont="1" applyFill="1" applyBorder="1" applyAlignment="1" applyProtection="1">
      <alignment vertical="center" wrapText="1"/>
    </xf>
    <xf numFmtId="0" fontId="29" fillId="0" borderId="0" xfId="0" applyFont="1" applyFill="1" applyAlignment="1">
      <alignment vertical="center" wrapText="1"/>
    </xf>
    <xf numFmtId="0" fontId="29" fillId="0" borderId="0" xfId="0" applyFont="1" applyAlignment="1">
      <alignment vertical="center" wrapText="1"/>
    </xf>
    <xf numFmtId="0" fontId="29" fillId="0" borderId="21" xfId="0" applyFont="1" applyFill="1" applyBorder="1" applyAlignment="1" applyProtection="1">
      <alignment horizontal="center" vertical="center" wrapText="1"/>
    </xf>
    <xf numFmtId="0" fontId="29" fillId="0" borderId="11" xfId="0" applyFont="1" applyFill="1" applyBorder="1" applyAlignment="1" applyProtection="1">
      <alignment horizontal="center" vertical="center" wrapText="1"/>
    </xf>
    <xf numFmtId="0" fontId="37" fillId="48" borderId="23" xfId="68" applyFont="1" applyFill="1" applyBorder="1" applyAlignment="1" applyProtection="1">
      <alignment horizontal="center" vertical="center" wrapText="1"/>
    </xf>
    <xf numFmtId="0" fontId="37" fillId="48" borderId="20" xfId="68" applyFont="1" applyFill="1" applyBorder="1" applyAlignment="1" applyProtection="1">
      <alignment horizontal="center" vertical="center" wrapText="1"/>
    </xf>
    <xf numFmtId="172" fontId="37" fillId="48" borderId="23" xfId="68" applyNumberFormat="1" applyFont="1" applyFill="1" applyBorder="1" applyAlignment="1" applyProtection="1">
      <alignment horizontal="center" vertical="center" wrapText="1"/>
    </xf>
    <xf numFmtId="172" fontId="37" fillId="48" borderId="20" xfId="68" applyNumberFormat="1" applyFont="1" applyFill="1" applyBorder="1" applyAlignment="1" applyProtection="1">
      <alignment horizontal="center" vertical="center" wrapText="1"/>
    </xf>
    <xf numFmtId="0" fontId="44" fillId="42" borderId="12" xfId="0" applyFont="1" applyFill="1" applyBorder="1" applyAlignment="1" applyProtection="1">
      <alignment horizontal="center" vertical="center"/>
    </xf>
    <xf numFmtId="0" fontId="44" fillId="42" borderId="18" xfId="0" applyFont="1" applyFill="1" applyBorder="1" applyAlignment="1" applyProtection="1">
      <alignment horizontal="center" vertical="center"/>
    </xf>
    <xf numFmtId="0" fontId="44" fillId="42" borderId="19" xfId="0" applyFont="1" applyFill="1" applyBorder="1" applyAlignment="1" applyProtection="1">
      <alignment horizontal="center" vertical="center"/>
    </xf>
    <xf numFmtId="0" fontId="37" fillId="47" borderId="12" xfId="68" applyFont="1" applyFill="1" applyBorder="1" applyAlignment="1" applyProtection="1">
      <alignment horizontal="center" vertical="center" wrapText="1"/>
    </xf>
    <xf numFmtId="0" fontId="37" fillId="46" borderId="21" xfId="68" applyFont="1" applyFill="1" applyBorder="1" applyAlignment="1" applyProtection="1">
      <alignment horizontal="center" vertical="center" wrapText="1"/>
    </xf>
    <xf numFmtId="0" fontId="37" fillId="46" borderId="22" xfId="68" applyFont="1" applyFill="1" applyBorder="1" applyAlignment="1" applyProtection="1">
      <alignment horizontal="center" vertical="center" wrapText="1"/>
    </xf>
    <xf numFmtId="0" fontId="37" fillId="48" borderId="21" xfId="68" applyFont="1" applyFill="1" applyBorder="1" applyAlignment="1" applyProtection="1">
      <alignment horizontal="center" vertical="center" wrapText="1"/>
    </xf>
    <xf numFmtId="0" fontId="37" fillId="48" borderId="22" xfId="68" applyFont="1" applyFill="1" applyBorder="1" applyAlignment="1" applyProtection="1">
      <alignment horizontal="center" vertical="center" wrapText="1"/>
    </xf>
    <xf numFmtId="172" fontId="31" fillId="48" borderId="23" xfId="68" applyNumberFormat="1" applyFont="1" applyFill="1" applyBorder="1" applyAlignment="1" applyProtection="1">
      <alignment horizontal="center" vertical="center" wrapText="1"/>
    </xf>
    <xf numFmtId="172" fontId="31" fillId="48" borderId="20" xfId="68" applyNumberFormat="1" applyFont="1" applyFill="1" applyBorder="1" applyAlignment="1" applyProtection="1">
      <alignment horizontal="center" vertical="center" wrapText="1"/>
    </xf>
    <xf numFmtId="0" fontId="31" fillId="48" borderId="23" xfId="68" applyFont="1" applyFill="1" applyBorder="1" applyAlignment="1" applyProtection="1">
      <alignment horizontal="center" vertical="center" wrapText="1"/>
    </xf>
    <xf numFmtId="0" fontId="31" fillId="48" borderId="20" xfId="68" applyFont="1" applyFill="1" applyBorder="1" applyAlignment="1" applyProtection="1">
      <alignment horizontal="center" vertical="center" wrapText="1"/>
    </xf>
    <xf numFmtId="0" fontId="29" fillId="0" borderId="26" xfId="0" applyFont="1" applyFill="1" applyBorder="1" applyAlignment="1" applyProtection="1">
      <alignment horizontal="left" vertical="center" wrapText="1"/>
    </xf>
    <xf numFmtId="0" fontId="29" fillId="0" borderId="0" xfId="0" applyFont="1" applyFill="1" applyBorder="1" applyAlignment="1" applyProtection="1">
      <alignment horizontal="left" vertical="center" wrapText="1"/>
    </xf>
    <xf numFmtId="0" fontId="29" fillId="0" borderId="21" xfId="0" applyFont="1" applyFill="1" applyBorder="1" applyAlignment="1" applyProtection="1">
      <alignment horizontal="left" vertical="center" wrapText="1"/>
    </xf>
    <xf numFmtId="0" fontId="29" fillId="0" borderId="11" xfId="0" applyFont="1" applyFill="1" applyBorder="1" applyAlignment="1" applyProtection="1">
      <alignment horizontal="left" vertical="center" wrapText="1"/>
    </xf>
    <xf numFmtId="0" fontId="29" fillId="0" borderId="22" xfId="0" applyFont="1" applyFill="1" applyBorder="1" applyAlignment="1" applyProtection="1">
      <alignment horizontal="left" vertical="center" wrapText="1"/>
    </xf>
    <xf numFmtId="0" fontId="29" fillId="0" borderId="16" xfId="0" applyFont="1" applyFill="1" applyBorder="1" applyAlignment="1" applyProtection="1">
      <alignment horizontal="left" vertical="center" wrapText="1"/>
    </xf>
    <xf numFmtId="0" fontId="29" fillId="0" borderId="17" xfId="0" applyFont="1" applyFill="1" applyBorder="1" applyAlignment="1" applyProtection="1">
      <alignment horizontal="left" vertical="center" wrapText="1"/>
    </xf>
    <xf numFmtId="0" fontId="29" fillId="0" borderId="0" xfId="0" applyNumberFormat="1" applyFont="1" applyFill="1" applyBorder="1" applyAlignment="1" applyProtection="1">
      <alignment horizontal="left" vertical="center" wrapText="1"/>
    </xf>
    <xf numFmtId="0" fontId="31" fillId="48" borderId="21" xfId="68" applyFont="1" applyFill="1" applyBorder="1" applyAlignment="1" applyProtection="1">
      <alignment horizontal="center" vertical="center" wrapText="1"/>
    </xf>
    <xf numFmtId="0" fontId="31" fillId="48" borderId="22" xfId="68" applyFont="1" applyFill="1" applyBorder="1" applyAlignment="1" applyProtection="1">
      <alignment horizontal="center" vertical="center" wrapText="1"/>
    </xf>
    <xf numFmtId="0" fontId="44" fillId="42" borderId="12" xfId="0" applyFont="1" applyFill="1" applyBorder="1" applyAlignment="1" applyProtection="1">
      <alignment horizontal="center" vertical="center" wrapText="1"/>
    </xf>
    <xf numFmtId="0" fontId="37" fillId="48" borderId="34" xfId="68" applyFont="1" applyFill="1" applyBorder="1" applyAlignment="1" applyProtection="1">
      <alignment horizontal="center" vertical="center" wrapText="1"/>
    </xf>
    <xf numFmtId="0" fontId="37" fillId="48" borderId="35" xfId="68" applyFont="1" applyFill="1" applyBorder="1" applyAlignment="1" applyProtection="1">
      <alignment horizontal="center" vertical="center" wrapText="1"/>
    </xf>
    <xf numFmtId="0" fontId="29" fillId="0" borderId="20" xfId="0" applyFont="1" applyBorder="1" applyAlignment="1">
      <alignment horizontal="center" vertical="center" wrapText="1"/>
    </xf>
    <xf numFmtId="0" fontId="44" fillId="42" borderId="40" xfId="0" applyFont="1" applyFill="1" applyBorder="1" applyAlignment="1" applyProtection="1">
      <alignment horizontal="center" vertical="center"/>
    </xf>
    <xf numFmtId="0" fontId="44" fillId="42" borderId="42" xfId="0" applyFont="1" applyFill="1" applyBorder="1" applyAlignment="1" applyProtection="1">
      <alignment horizontal="center" vertical="center"/>
    </xf>
    <xf numFmtId="0" fontId="29" fillId="0" borderId="44" xfId="0" applyFont="1" applyFill="1" applyBorder="1" applyAlignment="1" applyProtection="1">
      <alignment horizontal="left" vertical="center" wrapText="1"/>
    </xf>
    <xf numFmtId="0" fontId="29" fillId="0" borderId="43" xfId="0" applyFont="1" applyFill="1" applyBorder="1" applyAlignment="1" applyProtection="1">
      <alignment horizontal="left" vertical="center" wrapText="1"/>
    </xf>
    <xf numFmtId="172" fontId="37" fillId="48" borderId="34" xfId="68" applyNumberFormat="1" applyFont="1" applyFill="1" applyBorder="1" applyAlignment="1" applyProtection="1">
      <alignment horizontal="center" vertical="center" wrapText="1"/>
    </xf>
    <xf numFmtId="172" fontId="31" fillId="48" borderId="34" xfId="68" applyNumberFormat="1" applyFont="1" applyFill="1" applyBorder="1" applyAlignment="1" applyProtection="1">
      <alignment horizontal="center" vertical="center" wrapText="1"/>
    </xf>
    <xf numFmtId="0" fontId="29" fillId="0" borderId="10" xfId="0" applyFont="1" applyBorder="1" applyAlignment="1">
      <alignment horizontal="center" vertical="center"/>
    </xf>
    <xf numFmtId="0" fontId="29" fillId="0" borderId="57" xfId="0" applyFont="1" applyFill="1" applyBorder="1" applyAlignment="1" applyProtection="1">
      <alignment horizontal="center" vertical="center" wrapText="1"/>
    </xf>
    <xf numFmtId="0" fontId="29" fillId="0" borderId="53" xfId="0" applyFont="1" applyFill="1" applyBorder="1" applyAlignment="1" applyProtection="1">
      <alignment horizontal="center" vertical="center" wrapText="1"/>
    </xf>
    <xf numFmtId="0" fontId="29" fillId="0" borderId="55" xfId="0" applyFont="1" applyFill="1" applyBorder="1" applyAlignment="1" applyProtection="1">
      <alignment horizontal="center" vertical="center" wrapText="1"/>
    </xf>
    <xf numFmtId="0" fontId="44" fillId="53" borderId="10" xfId="6686" applyFont="1" applyFill="1" applyBorder="1" applyAlignment="1" applyProtection="1">
      <alignment horizontal="center" vertical="center"/>
    </xf>
    <xf numFmtId="0" fontId="44" fillId="53" borderId="19" xfId="6686" applyFont="1" applyFill="1" applyBorder="1" applyAlignment="1" applyProtection="1">
      <alignment horizontal="center" vertical="center"/>
    </xf>
    <xf numFmtId="0" fontId="44" fillId="42" borderId="18" xfId="6686" applyFont="1" applyFill="1" applyBorder="1" applyAlignment="1" applyProtection="1">
      <alignment horizontal="center" vertical="center"/>
    </xf>
    <xf numFmtId="0" fontId="44" fillId="42" borderId="10" xfId="6686" applyFont="1" applyFill="1" applyBorder="1" applyAlignment="1" applyProtection="1">
      <alignment horizontal="center" vertical="center"/>
    </xf>
    <xf numFmtId="0" fontId="44" fillId="42" borderId="19" xfId="6686" applyFont="1" applyFill="1" applyBorder="1" applyAlignment="1" applyProtection="1">
      <alignment horizontal="center" vertical="center"/>
    </xf>
    <xf numFmtId="0" fontId="30" fillId="0" borderId="26" xfId="0" applyFont="1" applyFill="1" applyBorder="1" applyAlignment="1" applyProtection="1">
      <alignment horizontal="left" vertical="center" wrapText="1"/>
    </xf>
    <xf numFmtId="0" fontId="30"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wrapText="1"/>
    </xf>
  </cellXfs>
  <cellStyles count="49786">
    <cellStyle name="20% - Accent1" xfId="1" builtinId="30" customBuiltin="1"/>
    <cellStyle name="20% - Accent1 2" xfId="2"/>
    <cellStyle name="20% - Accent1 2 2" xfId="343"/>
    <cellStyle name="20% - Accent1 2 2 2" xfId="1574"/>
    <cellStyle name="20% - Accent1 2 2 3" xfId="1575"/>
    <cellStyle name="20% - Accent1 2 3" xfId="1576"/>
    <cellStyle name="20% - Accent1 2 4" xfId="1577"/>
    <cellStyle name="20% - Accent1 2_3. CTS Evaluation Data" xfId="344"/>
    <cellStyle name="20% - Accent1 3" xfId="345"/>
    <cellStyle name="20% - Accent1 3 2" xfId="1578"/>
    <cellStyle name="20% - Accent1 3 3" xfId="1579"/>
    <cellStyle name="20% - Accent2" xfId="3" builtinId="34" customBuiltin="1"/>
    <cellStyle name="20% - Accent2 2" xfId="4"/>
    <cellStyle name="20% - Accent2 2 2" xfId="346"/>
    <cellStyle name="20% - Accent2 2 2 2" xfId="1580"/>
    <cellStyle name="20% - Accent2 2 2 3" xfId="1581"/>
    <cellStyle name="20% - Accent2 2 3" xfId="1582"/>
    <cellStyle name="20% - Accent2 2 4" xfId="1583"/>
    <cellStyle name="20% - Accent2 2_3. CTS Evaluation Data" xfId="347"/>
    <cellStyle name="20% - Accent2 3" xfId="348"/>
    <cellStyle name="20% - Accent2 3 2" xfId="1584"/>
    <cellStyle name="20% - Accent2 3 3" xfId="1585"/>
    <cellStyle name="20% - Accent3" xfId="5" builtinId="38" customBuiltin="1"/>
    <cellStyle name="20% - Accent3 2" xfId="6"/>
    <cellStyle name="20% - Accent3 2 2" xfId="349"/>
    <cellStyle name="20% - Accent3 2 2 2" xfId="1586"/>
    <cellStyle name="20% - Accent3 2 2 3" xfId="1587"/>
    <cellStyle name="20% - Accent3 2 3" xfId="1588"/>
    <cellStyle name="20% - Accent3 2 4" xfId="1589"/>
    <cellStyle name="20% - Accent3 2_3. CTS Evaluation Data" xfId="350"/>
    <cellStyle name="20% - Accent3 3" xfId="351"/>
    <cellStyle name="20% - Accent3 3 2" xfId="1590"/>
    <cellStyle name="20% - Accent3 3 3" xfId="1591"/>
    <cellStyle name="20% - Accent4" xfId="7" builtinId="42" customBuiltin="1"/>
    <cellStyle name="20% - Accent4 2" xfId="8"/>
    <cellStyle name="20% - Accent4 2 2" xfId="352"/>
    <cellStyle name="20% - Accent4 2 2 2" xfId="1592"/>
    <cellStyle name="20% - Accent4 2 2 3" xfId="1593"/>
    <cellStyle name="20% - Accent4 2 3" xfId="1594"/>
    <cellStyle name="20% - Accent4 2 4" xfId="1595"/>
    <cellStyle name="20% - Accent4 2_3. CTS Evaluation Data" xfId="353"/>
    <cellStyle name="20% - Accent4 3" xfId="354"/>
    <cellStyle name="20% - Accent4 3 2" xfId="1596"/>
    <cellStyle name="20% - Accent4 3 3" xfId="1597"/>
    <cellStyle name="20% - Accent5" xfId="9" builtinId="46" customBuiltin="1"/>
    <cellStyle name="20% - Accent5 2" xfId="10"/>
    <cellStyle name="20% - Accent5 2 2" xfId="355"/>
    <cellStyle name="20% - Accent5 2 2 2" xfId="1598"/>
    <cellStyle name="20% - Accent5 2 2 3" xfId="1599"/>
    <cellStyle name="20% - Accent5 2 3" xfId="1600"/>
    <cellStyle name="20% - Accent5 2 4" xfId="1601"/>
    <cellStyle name="20% - Accent5 2_3. CTS Evaluation Data" xfId="356"/>
    <cellStyle name="20% - Accent5 3" xfId="357"/>
    <cellStyle name="20% - Accent5 3 2" xfId="1602"/>
    <cellStyle name="20% - Accent5 3 3" xfId="1603"/>
    <cellStyle name="20% - Accent6" xfId="11" builtinId="50" customBuiltin="1"/>
    <cellStyle name="20% - Accent6 2" xfId="12"/>
    <cellStyle name="20% - Accent6 2 2" xfId="358"/>
    <cellStyle name="20% - Accent6 2 2 2" xfId="1604"/>
    <cellStyle name="20% - Accent6 2 2 3" xfId="1605"/>
    <cellStyle name="20% - Accent6 2 3" xfId="1606"/>
    <cellStyle name="20% - Accent6 2 4" xfId="1607"/>
    <cellStyle name="20% - Accent6 2_3. CTS Evaluation Data" xfId="359"/>
    <cellStyle name="20% - Accent6 3" xfId="360"/>
    <cellStyle name="20% - Accent6 3 2" xfId="1608"/>
    <cellStyle name="20% - Accent6 3 3" xfId="1609"/>
    <cellStyle name="40% - Accent1" xfId="13" builtinId="31" customBuiltin="1"/>
    <cellStyle name="40% - Accent1 2" xfId="14"/>
    <cellStyle name="40% - Accent1 2 2" xfId="361"/>
    <cellStyle name="40% - Accent1 2 2 2" xfId="1610"/>
    <cellStyle name="40% - Accent1 2 2 3" xfId="1611"/>
    <cellStyle name="40% - Accent1 2 3" xfId="1612"/>
    <cellStyle name="40% - Accent1 2 4" xfId="1613"/>
    <cellStyle name="40% - Accent1 2_3. CTS Evaluation Data" xfId="362"/>
    <cellStyle name="40% - Accent1 3" xfId="363"/>
    <cellStyle name="40% - Accent1 3 2" xfId="1614"/>
    <cellStyle name="40% - Accent1 3 3" xfId="1615"/>
    <cellStyle name="40% - Accent2" xfId="15" builtinId="35" customBuiltin="1"/>
    <cellStyle name="40% - Accent2 2" xfId="16"/>
    <cellStyle name="40% - Accent2 2 2" xfId="364"/>
    <cellStyle name="40% - Accent2 2 2 2" xfId="1616"/>
    <cellStyle name="40% - Accent2 2 2 3" xfId="1617"/>
    <cellStyle name="40% - Accent2 2 3" xfId="1618"/>
    <cellStyle name="40% - Accent2 2 4" xfId="1619"/>
    <cellStyle name="40% - Accent2 2_3. CTS Evaluation Data" xfId="365"/>
    <cellStyle name="40% - Accent2 3" xfId="366"/>
    <cellStyle name="40% - Accent2 3 2" xfId="1620"/>
    <cellStyle name="40% - Accent2 3 3" xfId="1621"/>
    <cellStyle name="40% - Accent3" xfId="17" builtinId="39" customBuiltin="1"/>
    <cellStyle name="40% - Accent3 2" xfId="18"/>
    <cellStyle name="40% - Accent3 2 2" xfId="367"/>
    <cellStyle name="40% - Accent3 2 2 2" xfId="1622"/>
    <cellStyle name="40% - Accent3 2 2 3" xfId="1623"/>
    <cellStyle name="40% - Accent3 2 3" xfId="1624"/>
    <cellStyle name="40% - Accent3 2 4" xfId="1625"/>
    <cellStyle name="40% - Accent3 2_3. CTS Evaluation Data" xfId="368"/>
    <cellStyle name="40% - Accent3 3" xfId="369"/>
    <cellStyle name="40% - Accent3 3 2" xfId="1626"/>
    <cellStyle name="40% - Accent3 3 3" xfId="1627"/>
    <cellStyle name="40% - Accent4" xfId="19" builtinId="43" customBuiltin="1"/>
    <cellStyle name="40% - Accent4 2" xfId="20"/>
    <cellStyle name="40% - Accent4 2 2" xfId="370"/>
    <cellStyle name="40% - Accent4 2 2 2" xfId="1628"/>
    <cellStyle name="40% - Accent4 2 2 3" xfId="1629"/>
    <cellStyle name="40% - Accent4 2 3" xfId="1630"/>
    <cellStyle name="40% - Accent4 2 4" xfId="1631"/>
    <cellStyle name="40% - Accent4 2_3. CTS Evaluation Data" xfId="371"/>
    <cellStyle name="40% - Accent4 3" xfId="372"/>
    <cellStyle name="40% - Accent4 3 2" xfId="1632"/>
    <cellStyle name="40% - Accent4 3 3" xfId="1633"/>
    <cellStyle name="40% - Accent5" xfId="21" builtinId="47" customBuiltin="1"/>
    <cellStyle name="40% - Accent5 2" xfId="22"/>
    <cellStyle name="40% - Accent5 2 2" xfId="373"/>
    <cellStyle name="40% - Accent5 2 2 2" xfId="1634"/>
    <cellStyle name="40% - Accent5 2 2 3" xfId="1635"/>
    <cellStyle name="40% - Accent5 2 3" xfId="1636"/>
    <cellStyle name="40% - Accent5 2 4" xfId="1637"/>
    <cellStyle name="40% - Accent5 2_3. CTS Evaluation Data" xfId="374"/>
    <cellStyle name="40% - Accent5 3" xfId="375"/>
    <cellStyle name="40% - Accent5 3 2" xfId="1638"/>
    <cellStyle name="40% - Accent5 3 3" xfId="1639"/>
    <cellStyle name="40% - Accent6" xfId="23" builtinId="51" customBuiltin="1"/>
    <cellStyle name="40% - Accent6 2" xfId="24"/>
    <cellStyle name="40% - Accent6 2 2" xfId="376"/>
    <cellStyle name="40% - Accent6 2 2 2" xfId="1640"/>
    <cellStyle name="40% - Accent6 2 2 3" xfId="1641"/>
    <cellStyle name="40% - Accent6 2 3" xfId="1642"/>
    <cellStyle name="40% - Accent6 2 4" xfId="1643"/>
    <cellStyle name="40% - Accent6 2_3. CTS Evaluation Data" xfId="377"/>
    <cellStyle name="40% - Accent6 3" xfId="378"/>
    <cellStyle name="40% - Accent6 3 2" xfId="1644"/>
    <cellStyle name="40% - Accent6 3 3" xfId="1645"/>
    <cellStyle name="60% - Accent1" xfId="25" builtinId="32" customBuiltin="1"/>
    <cellStyle name="60% - Accent1 2" xfId="110"/>
    <cellStyle name="60% - Accent1 2 2" xfId="379"/>
    <cellStyle name="60% - Accent2" xfId="26" builtinId="36" customBuiltin="1"/>
    <cellStyle name="60% - Accent2 2" xfId="111"/>
    <cellStyle name="60% - Accent2 2 2" xfId="380"/>
    <cellStyle name="60% - Accent3" xfId="27" builtinId="40" customBuiltin="1"/>
    <cellStyle name="60% - Accent3 2" xfId="112"/>
    <cellStyle name="60% - Accent3 2 2" xfId="381"/>
    <cellStyle name="60% - Accent4" xfId="28" builtinId="44" customBuiltin="1"/>
    <cellStyle name="60% - Accent4 2" xfId="113"/>
    <cellStyle name="60% - Accent4 2 2" xfId="382"/>
    <cellStyle name="60% - Accent5" xfId="29" builtinId="48" customBuiltin="1"/>
    <cellStyle name="60% - Accent5 2" xfId="114"/>
    <cellStyle name="60% - Accent5 2 2" xfId="383"/>
    <cellStyle name="60% - Accent6" xfId="30" builtinId="52" customBuiltin="1"/>
    <cellStyle name="60% - Accent6 2" xfId="115"/>
    <cellStyle name="60% - Accent6 2 2" xfId="384"/>
    <cellStyle name="Accent1" xfId="31" builtinId="29" customBuiltin="1"/>
    <cellStyle name="Accent1 2" xfId="116"/>
    <cellStyle name="Accent1 2 2" xfId="385"/>
    <cellStyle name="Accent2" xfId="32" builtinId="33" customBuiltin="1"/>
    <cellStyle name="Accent2 2" xfId="117"/>
    <cellStyle name="Accent2 2 2" xfId="386"/>
    <cellStyle name="Accent3" xfId="33" builtinId="37" customBuiltin="1"/>
    <cellStyle name="Accent3 2" xfId="118"/>
    <cellStyle name="Accent3 2 2" xfId="387"/>
    <cellStyle name="Accent4" xfId="34" builtinId="41" customBuiltin="1"/>
    <cellStyle name="Accent4 2" xfId="119"/>
    <cellStyle name="Accent4 2 2" xfId="388"/>
    <cellStyle name="Accent5" xfId="35" builtinId="45" customBuiltin="1"/>
    <cellStyle name="Accent5 2" xfId="120"/>
    <cellStyle name="Accent5 2 2" xfId="389"/>
    <cellStyle name="Accent6" xfId="36" builtinId="49" customBuiltin="1"/>
    <cellStyle name="Accent6 2" xfId="121"/>
    <cellStyle name="Accent6 2 2" xfId="390"/>
    <cellStyle name="Bad" xfId="37" builtinId="27" customBuiltin="1"/>
    <cellStyle name="Bad 2" xfId="122"/>
    <cellStyle name="Bad 2 2" xfId="391"/>
    <cellStyle name="Calculation" xfId="38" builtinId="22" customBuiltin="1"/>
    <cellStyle name="Calculation 10" xfId="1646"/>
    <cellStyle name="Calculation 10 2" xfId="1647"/>
    <cellStyle name="Calculation 11" xfId="1648"/>
    <cellStyle name="Calculation 11 2" xfId="1649"/>
    <cellStyle name="Calculation 12" xfId="1650"/>
    <cellStyle name="Calculation 12 2" xfId="1651"/>
    <cellStyle name="Calculation 13" xfId="1652"/>
    <cellStyle name="Calculation 13 2" xfId="1653"/>
    <cellStyle name="Calculation 14" xfId="1654"/>
    <cellStyle name="Calculation 14 2" xfId="1655"/>
    <cellStyle name="Calculation 15" xfId="1656"/>
    <cellStyle name="Calculation 15 2" xfId="1657"/>
    <cellStyle name="Calculation 16" xfId="1658"/>
    <cellStyle name="Calculation 16 2" xfId="1659"/>
    <cellStyle name="Calculation 2" xfId="123"/>
    <cellStyle name="Calculation 2 10" xfId="1660"/>
    <cellStyle name="Calculation 2 10 2" xfId="1661"/>
    <cellStyle name="Calculation 2 11" xfId="1662"/>
    <cellStyle name="Calculation 2 11 2" xfId="1663"/>
    <cellStyle name="Calculation 2 12" xfId="1664"/>
    <cellStyle name="Calculation 2 12 2" xfId="1665"/>
    <cellStyle name="Calculation 2 13" xfId="1666"/>
    <cellStyle name="Calculation 2 13 2" xfId="1667"/>
    <cellStyle name="Calculation 2 14" xfId="1668"/>
    <cellStyle name="Calculation 2 14 2" xfId="1669"/>
    <cellStyle name="Calculation 2 15" xfId="1670"/>
    <cellStyle name="Calculation 2 15 2" xfId="1671"/>
    <cellStyle name="Calculation 2 16" xfId="1672"/>
    <cellStyle name="Calculation 2 16 2" xfId="1673"/>
    <cellStyle name="Calculation 2 17" xfId="1674"/>
    <cellStyle name="Calculation 2 17 2" xfId="1675"/>
    <cellStyle name="Calculation 2 18" xfId="1676"/>
    <cellStyle name="Calculation 2 18 2" xfId="1677"/>
    <cellStyle name="Calculation 2 19" xfId="1678"/>
    <cellStyle name="Calculation 2 19 2" xfId="1679"/>
    <cellStyle name="Calculation 2 2" xfId="392"/>
    <cellStyle name="Calculation 2 2 10" xfId="1680"/>
    <cellStyle name="Calculation 2 2 10 2" xfId="1681"/>
    <cellStyle name="Calculation 2 2 11" xfId="1682"/>
    <cellStyle name="Calculation 2 2 11 2" xfId="1683"/>
    <cellStyle name="Calculation 2 2 12" xfId="1684"/>
    <cellStyle name="Calculation 2 2 12 2" xfId="1685"/>
    <cellStyle name="Calculation 2 2 13" xfId="1686"/>
    <cellStyle name="Calculation 2 2 13 2" xfId="1687"/>
    <cellStyle name="Calculation 2 2 14" xfId="1688"/>
    <cellStyle name="Calculation 2 2 14 2" xfId="1689"/>
    <cellStyle name="Calculation 2 2 15" xfId="1690"/>
    <cellStyle name="Calculation 2 2 15 2" xfId="1691"/>
    <cellStyle name="Calculation 2 2 16" xfId="1692"/>
    <cellStyle name="Calculation 2 2 16 2" xfId="1693"/>
    <cellStyle name="Calculation 2 2 17" xfId="1694"/>
    <cellStyle name="Calculation 2 2 17 2" xfId="1695"/>
    <cellStyle name="Calculation 2 2 18" xfId="1696"/>
    <cellStyle name="Calculation 2 2 18 2" xfId="1697"/>
    <cellStyle name="Calculation 2 2 19" xfId="1698"/>
    <cellStyle name="Calculation 2 2 19 2" xfId="1699"/>
    <cellStyle name="Calculation 2 2 2" xfId="393"/>
    <cellStyle name="Calculation 2 2 2 10" xfId="394"/>
    <cellStyle name="Calculation 2 2 2 10 10" xfId="1700"/>
    <cellStyle name="Calculation 2 2 2 10 10 2" xfId="1701"/>
    <cellStyle name="Calculation 2 2 2 10 11" xfId="1702"/>
    <cellStyle name="Calculation 2 2 2 10 11 2" xfId="1703"/>
    <cellStyle name="Calculation 2 2 2 10 12" xfId="1704"/>
    <cellStyle name="Calculation 2 2 2 10 12 2" xfId="1705"/>
    <cellStyle name="Calculation 2 2 2 10 13" xfId="1706"/>
    <cellStyle name="Calculation 2 2 2 10 13 2" xfId="1707"/>
    <cellStyle name="Calculation 2 2 2 10 14" xfId="1708"/>
    <cellStyle name="Calculation 2 2 2 10 14 2" xfId="1709"/>
    <cellStyle name="Calculation 2 2 2 10 15" xfId="1710"/>
    <cellStyle name="Calculation 2 2 2 10 15 2" xfId="1711"/>
    <cellStyle name="Calculation 2 2 2 10 16" xfId="1712"/>
    <cellStyle name="Calculation 2 2 2 10 2" xfId="1713"/>
    <cellStyle name="Calculation 2 2 2 10 2 2" xfId="1714"/>
    <cellStyle name="Calculation 2 2 2 10 2 2 2" xfId="1715"/>
    <cellStyle name="Calculation 2 2 2 10 2 3" xfId="1716"/>
    <cellStyle name="Calculation 2 2 2 10 3" xfId="1717"/>
    <cellStyle name="Calculation 2 2 2 10 3 2" xfId="1718"/>
    <cellStyle name="Calculation 2 2 2 10 4" xfId="1719"/>
    <cellStyle name="Calculation 2 2 2 10 4 2" xfId="1720"/>
    <cellStyle name="Calculation 2 2 2 10 5" xfId="1721"/>
    <cellStyle name="Calculation 2 2 2 10 5 2" xfId="1722"/>
    <cellStyle name="Calculation 2 2 2 10 6" xfId="1723"/>
    <cellStyle name="Calculation 2 2 2 10 6 2" xfId="1724"/>
    <cellStyle name="Calculation 2 2 2 10 7" xfId="1725"/>
    <cellStyle name="Calculation 2 2 2 10 7 2" xfId="1726"/>
    <cellStyle name="Calculation 2 2 2 10 8" xfId="1727"/>
    <cellStyle name="Calculation 2 2 2 10 8 2" xfId="1728"/>
    <cellStyle name="Calculation 2 2 2 10 9" xfId="1729"/>
    <cellStyle name="Calculation 2 2 2 10 9 2" xfId="1730"/>
    <cellStyle name="Calculation 2 2 2 11" xfId="395"/>
    <cellStyle name="Calculation 2 2 2 11 10" xfId="1731"/>
    <cellStyle name="Calculation 2 2 2 11 10 2" xfId="1732"/>
    <cellStyle name="Calculation 2 2 2 11 11" xfId="1733"/>
    <cellStyle name="Calculation 2 2 2 11 11 2" xfId="1734"/>
    <cellStyle name="Calculation 2 2 2 11 12" xfId="1735"/>
    <cellStyle name="Calculation 2 2 2 11 12 2" xfId="1736"/>
    <cellStyle name="Calculation 2 2 2 11 13" xfId="1737"/>
    <cellStyle name="Calculation 2 2 2 11 13 2" xfId="1738"/>
    <cellStyle name="Calculation 2 2 2 11 14" xfId="1739"/>
    <cellStyle name="Calculation 2 2 2 11 14 2" xfId="1740"/>
    <cellStyle name="Calculation 2 2 2 11 15" xfId="1741"/>
    <cellStyle name="Calculation 2 2 2 11 15 2" xfId="1742"/>
    <cellStyle name="Calculation 2 2 2 11 16" xfId="1743"/>
    <cellStyle name="Calculation 2 2 2 11 2" xfId="1744"/>
    <cellStyle name="Calculation 2 2 2 11 2 2" xfId="1745"/>
    <cellStyle name="Calculation 2 2 2 11 2 2 2" xfId="1746"/>
    <cellStyle name="Calculation 2 2 2 11 2 3" xfId="1747"/>
    <cellStyle name="Calculation 2 2 2 11 3" xfId="1748"/>
    <cellStyle name="Calculation 2 2 2 11 3 2" xfId="1749"/>
    <cellStyle name="Calculation 2 2 2 11 4" xfId="1750"/>
    <cellStyle name="Calculation 2 2 2 11 4 2" xfId="1751"/>
    <cellStyle name="Calculation 2 2 2 11 5" xfId="1752"/>
    <cellStyle name="Calculation 2 2 2 11 5 2" xfId="1753"/>
    <cellStyle name="Calculation 2 2 2 11 6" xfId="1754"/>
    <cellStyle name="Calculation 2 2 2 11 6 2" xfId="1755"/>
    <cellStyle name="Calculation 2 2 2 11 7" xfId="1756"/>
    <cellStyle name="Calculation 2 2 2 11 7 2" xfId="1757"/>
    <cellStyle name="Calculation 2 2 2 11 8" xfId="1758"/>
    <cellStyle name="Calculation 2 2 2 11 8 2" xfId="1759"/>
    <cellStyle name="Calculation 2 2 2 11 9" xfId="1760"/>
    <cellStyle name="Calculation 2 2 2 11 9 2" xfId="1761"/>
    <cellStyle name="Calculation 2 2 2 12" xfId="396"/>
    <cellStyle name="Calculation 2 2 2 12 10" xfId="1762"/>
    <cellStyle name="Calculation 2 2 2 12 10 2" xfId="1763"/>
    <cellStyle name="Calculation 2 2 2 12 11" xfId="1764"/>
    <cellStyle name="Calculation 2 2 2 12 11 2" xfId="1765"/>
    <cellStyle name="Calculation 2 2 2 12 12" xfId="1766"/>
    <cellStyle name="Calculation 2 2 2 12 12 2" xfId="1767"/>
    <cellStyle name="Calculation 2 2 2 12 13" xfId="1768"/>
    <cellStyle name="Calculation 2 2 2 12 13 2" xfId="1769"/>
    <cellStyle name="Calculation 2 2 2 12 14" xfId="1770"/>
    <cellStyle name="Calculation 2 2 2 12 14 2" xfId="1771"/>
    <cellStyle name="Calculation 2 2 2 12 15" xfId="1772"/>
    <cellStyle name="Calculation 2 2 2 12 15 2" xfId="1773"/>
    <cellStyle name="Calculation 2 2 2 12 16" xfId="1774"/>
    <cellStyle name="Calculation 2 2 2 12 2" xfId="1775"/>
    <cellStyle name="Calculation 2 2 2 12 2 2" xfId="1776"/>
    <cellStyle name="Calculation 2 2 2 12 2 2 2" xfId="1777"/>
    <cellStyle name="Calculation 2 2 2 12 2 3" xfId="1778"/>
    <cellStyle name="Calculation 2 2 2 12 3" xfId="1779"/>
    <cellStyle name="Calculation 2 2 2 12 3 2" xfId="1780"/>
    <cellStyle name="Calculation 2 2 2 12 4" xfId="1781"/>
    <cellStyle name="Calculation 2 2 2 12 4 2" xfId="1782"/>
    <cellStyle name="Calculation 2 2 2 12 5" xfId="1783"/>
    <cellStyle name="Calculation 2 2 2 12 5 2" xfId="1784"/>
    <cellStyle name="Calculation 2 2 2 12 6" xfId="1785"/>
    <cellStyle name="Calculation 2 2 2 12 6 2" xfId="1786"/>
    <cellStyle name="Calculation 2 2 2 12 7" xfId="1787"/>
    <cellStyle name="Calculation 2 2 2 12 7 2" xfId="1788"/>
    <cellStyle name="Calculation 2 2 2 12 8" xfId="1789"/>
    <cellStyle name="Calculation 2 2 2 12 8 2" xfId="1790"/>
    <cellStyle name="Calculation 2 2 2 12 9" xfId="1791"/>
    <cellStyle name="Calculation 2 2 2 12 9 2" xfId="1792"/>
    <cellStyle name="Calculation 2 2 2 13" xfId="397"/>
    <cellStyle name="Calculation 2 2 2 13 10" xfId="1793"/>
    <cellStyle name="Calculation 2 2 2 13 10 2" xfId="1794"/>
    <cellStyle name="Calculation 2 2 2 13 11" xfId="1795"/>
    <cellStyle name="Calculation 2 2 2 13 11 2" xfId="1796"/>
    <cellStyle name="Calculation 2 2 2 13 12" xfId="1797"/>
    <cellStyle name="Calculation 2 2 2 13 12 2" xfId="1798"/>
    <cellStyle name="Calculation 2 2 2 13 13" xfId="1799"/>
    <cellStyle name="Calculation 2 2 2 13 13 2" xfId="1800"/>
    <cellStyle name="Calculation 2 2 2 13 14" xfId="1801"/>
    <cellStyle name="Calculation 2 2 2 13 14 2" xfId="1802"/>
    <cellStyle name="Calculation 2 2 2 13 15" xfId="1803"/>
    <cellStyle name="Calculation 2 2 2 13 15 2" xfId="1804"/>
    <cellStyle name="Calculation 2 2 2 13 16" xfId="1805"/>
    <cellStyle name="Calculation 2 2 2 13 2" xfId="1806"/>
    <cellStyle name="Calculation 2 2 2 13 2 2" xfId="1807"/>
    <cellStyle name="Calculation 2 2 2 13 2 2 2" xfId="1808"/>
    <cellStyle name="Calculation 2 2 2 13 2 3" xfId="1809"/>
    <cellStyle name="Calculation 2 2 2 13 3" xfId="1810"/>
    <cellStyle name="Calculation 2 2 2 13 3 2" xfId="1811"/>
    <cellStyle name="Calculation 2 2 2 13 4" xfId="1812"/>
    <cellStyle name="Calculation 2 2 2 13 4 2" xfId="1813"/>
    <cellStyle name="Calculation 2 2 2 13 5" xfId="1814"/>
    <cellStyle name="Calculation 2 2 2 13 5 2" xfId="1815"/>
    <cellStyle name="Calculation 2 2 2 13 6" xfId="1816"/>
    <cellStyle name="Calculation 2 2 2 13 6 2" xfId="1817"/>
    <cellStyle name="Calculation 2 2 2 13 7" xfId="1818"/>
    <cellStyle name="Calculation 2 2 2 13 7 2" xfId="1819"/>
    <cellStyle name="Calculation 2 2 2 13 8" xfId="1820"/>
    <cellStyle name="Calculation 2 2 2 13 8 2" xfId="1821"/>
    <cellStyle name="Calculation 2 2 2 13 9" xfId="1822"/>
    <cellStyle name="Calculation 2 2 2 13 9 2" xfId="1823"/>
    <cellStyle name="Calculation 2 2 2 14" xfId="398"/>
    <cellStyle name="Calculation 2 2 2 14 10" xfId="1824"/>
    <cellStyle name="Calculation 2 2 2 14 10 2" xfId="1825"/>
    <cellStyle name="Calculation 2 2 2 14 11" xfId="1826"/>
    <cellStyle name="Calculation 2 2 2 14 11 2" xfId="1827"/>
    <cellStyle name="Calculation 2 2 2 14 12" xfId="1828"/>
    <cellStyle name="Calculation 2 2 2 14 12 2" xfId="1829"/>
    <cellStyle name="Calculation 2 2 2 14 13" xfId="1830"/>
    <cellStyle name="Calculation 2 2 2 14 13 2" xfId="1831"/>
    <cellStyle name="Calculation 2 2 2 14 14" xfId="1832"/>
    <cellStyle name="Calculation 2 2 2 14 14 2" xfId="1833"/>
    <cellStyle name="Calculation 2 2 2 14 15" xfId="1834"/>
    <cellStyle name="Calculation 2 2 2 14 15 2" xfId="1835"/>
    <cellStyle name="Calculation 2 2 2 14 16" xfId="1836"/>
    <cellStyle name="Calculation 2 2 2 14 2" xfId="1837"/>
    <cellStyle name="Calculation 2 2 2 14 2 2" xfId="1838"/>
    <cellStyle name="Calculation 2 2 2 14 2 2 2" xfId="1839"/>
    <cellStyle name="Calculation 2 2 2 14 2 3" xfId="1840"/>
    <cellStyle name="Calculation 2 2 2 14 3" xfId="1841"/>
    <cellStyle name="Calculation 2 2 2 14 3 2" xfId="1842"/>
    <cellStyle name="Calculation 2 2 2 14 4" xfId="1843"/>
    <cellStyle name="Calculation 2 2 2 14 4 2" xfId="1844"/>
    <cellStyle name="Calculation 2 2 2 14 5" xfId="1845"/>
    <cellStyle name="Calculation 2 2 2 14 5 2" xfId="1846"/>
    <cellStyle name="Calculation 2 2 2 14 6" xfId="1847"/>
    <cellStyle name="Calculation 2 2 2 14 6 2" xfId="1848"/>
    <cellStyle name="Calculation 2 2 2 14 7" xfId="1849"/>
    <cellStyle name="Calculation 2 2 2 14 7 2" xfId="1850"/>
    <cellStyle name="Calculation 2 2 2 14 8" xfId="1851"/>
    <cellStyle name="Calculation 2 2 2 14 8 2" xfId="1852"/>
    <cellStyle name="Calculation 2 2 2 14 9" xfId="1853"/>
    <cellStyle name="Calculation 2 2 2 14 9 2" xfId="1854"/>
    <cellStyle name="Calculation 2 2 2 15" xfId="399"/>
    <cellStyle name="Calculation 2 2 2 15 10" xfId="1855"/>
    <cellStyle name="Calculation 2 2 2 15 10 2" xfId="1856"/>
    <cellStyle name="Calculation 2 2 2 15 11" xfId="1857"/>
    <cellStyle name="Calculation 2 2 2 15 11 2" xfId="1858"/>
    <cellStyle name="Calculation 2 2 2 15 12" xfId="1859"/>
    <cellStyle name="Calculation 2 2 2 15 12 2" xfId="1860"/>
    <cellStyle name="Calculation 2 2 2 15 13" xfId="1861"/>
    <cellStyle name="Calculation 2 2 2 15 13 2" xfId="1862"/>
    <cellStyle name="Calculation 2 2 2 15 14" xfId="1863"/>
    <cellStyle name="Calculation 2 2 2 15 14 2" xfId="1864"/>
    <cellStyle name="Calculation 2 2 2 15 15" xfId="1865"/>
    <cellStyle name="Calculation 2 2 2 15 15 2" xfId="1866"/>
    <cellStyle name="Calculation 2 2 2 15 16" xfId="1867"/>
    <cellStyle name="Calculation 2 2 2 15 2" xfId="1868"/>
    <cellStyle name="Calculation 2 2 2 15 2 2" xfId="1869"/>
    <cellStyle name="Calculation 2 2 2 15 2 2 2" xfId="1870"/>
    <cellStyle name="Calculation 2 2 2 15 2 3" xfId="1871"/>
    <cellStyle name="Calculation 2 2 2 15 3" xfId="1872"/>
    <cellStyle name="Calculation 2 2 2 15 3 2" xfId="1873"/>
    <cellStyle name="Calculation 2 2 2 15 4" xfId="1874"/>
    <cellStyle name="Calculation 2 2 2 15 4 2" xfId="1875"/>
    <cellStyle name="Calculation 2 2 2 15 5" xfId="1876"/>
    <cellStyle name="Calculation 2 2 2 15 5 2" xfId="1877"/>
    <cellStyle name="Calculation 2 2 2 15 6" xfId="1878"/>
    <cellStyle name="Calculation 2 2 2 15 6 2" xfId="1879"/>
    <cellStyle name="Calculation 2 2 2 15 7" xfId="1880"/>
    <cellStyle name="Calculation 2 2 2 15 7 2" xfId="1881"/>
    <cellStyle name="Calculation 2 2 2 15 8" xfId="1882"/>
    <cellStyle name="Calculation 2 2 2 15 8 2" xfId="1883"/>
    <cellStyle name="Calculation 2 2 2 15 9" xfId="1884"/>
    <cellStyle name="Calculation 2 2 2 15 9 2" xfId="1885"/>
    <cellStyle name="Calculation 2 2 2 16" xfId="400"/>
    <cellStyle name="Calculation 2 2 2 16 10" xfId="1886"/>
    <cellStyle name="Calculation 2 2 2 16 10 2" xfId="1887"/>
    <cellStyle name="Calculation 2 2 2 16 11" xfId="1888"/>
    <cellStyle name="Calculation 2 2 2 16 11 2" xfId="1889"/>
    <cellStyle name="Calculation 2 2 2 16 12" xfId="1890"/>
    <cellStyle name="Calculation 2 2 2 16 12 2" xfId="1891"/>
    <cellStyle name="Calculation 2 2 2 16 13" xfId="1892"/>
    <cellStyle name="Calculation 2 2 2 16 13 2" xfId="1893"/>
    <cellStyle name="Calculation 2 2 2 16 14" xfId="1894"/>
    <cellStyle name="Calculation 2 2 2 16 14 2" xfId="1895"/>
    <cellStyle name="Calculation 2 2 2 16 15" xfId="1896"/>
    <cellStyle name="Calculation 2 2 2 16 15 2" xfId="1897"/>
    <cellStyle name="Calculation 2 2 2 16 16" xfId="1898"/>
    <cellStyle name="Calculation 2 2 2 16 2" xfId="1899"/>
    <cellStyle name="Calculation 2 2 2 16 2 2" xfId="1900"/>
    <cellStyle name="Calculation 2 2 2 16 2 2 2" xfId="1901"/>
    <cellStyle name="Calculation 2 2 2 16 2 3" xfId="1902"/>
    <cellStyle name="Calculation 2 2 2 16 3" xfId="1903"/>
    <cellStyle name="Calculation 2 2 2 16 3 2" xfId="1904"/>
    <cellStyle name="Calculation 2 2 2 16 4" xfId="1905"/>
    <cellStyle name="Calculation 2 2 2 16 4 2" xfId="1906"/>
    <cellStyle name="Calculation 2 2 2 16 5" xfId="1907"/>
    <cellStyle name="Calculation 2 2 2 16 5 2" xfId="1908"/>
    <cellStyle name="Calculation 2 2 2 16 6" xfId="1909"/>
    <cellStyle name="Calculation 2 2 2 16 6 2" xfId="1910"/>
    <cellStyle name="Calculation 2 2 2 16 7" xfId="1911"/>
    <cellStyle name="Calculation 2 2 2 16 7 2" xfId="1912"/>
    <cellStyle name="Calculation 2 2 2 16 8" xfId="1913"/>
    <cellStyle name="Calculation 2 2 2 16 8 2" xfId="1914"/>
    <cellStyle name="Calculation 2 2 2 16 9" xfId="1915"/>
    <cellStyle name="Calculation 2 2 2 16 9 2" xfId="1916"/>
    <cellStyle name="Calculation 2 2 2 17" xfId="401"/>
    <cellStyle name="Calculation 2 2 2 17 10" xfId="1917"/>
    <cellStyle name="Calculation 2 2 2 17 10 2" xfId="1918"/>
    <cellStyle name="Calculation 2 2 2 17 11" xfId="1919"/>
    <cellStyle name="Calculation 2 2 2 17 11 2" xfId="1920"/>
    <cellStyle name="Calculation 2 2 2 17 12" xfId="1921"/>
    <cellStyle name="Calculation 2 2 2 17 12 2" xfId="1922"/>
    <cellStyle name="Calculation 2 2 2 17 13" xfId="1923"/>
    <cellStyle name="Calculation 2 2 2 17 13 2" xfId="1924"/>
    <cellStyle name="Calculation 2 2 2 17 14" xfId="1925"/>
    <cellStyle name="Calculation 2 2 2 17 14 2" xfId="1926"/>
    <cellStyle name="Calculation 2 2 2 17 15" xfId="1927"/>
    <cellStyle name="Calculation 2 2 2 17 15 2" xfId="1928"/>
    <cellStyle name="Calculation 2 2 2 17 16" xfId="1929"/>
    <cellStyle name="Calculation 2 2 2 17 2" xfId="1930"/>
    <cellStyle name="Calculation 2 2 2 17 2 2" xfId="1931"/>
    <cellStyle name="Calculation 2 2 2 17 2 2 2" xfId="1932"/>
    <cellStyle name="Calculation 2 2 2 17 2 3" xfId="1933"/>
    <cellStyle name="Calculation 2 2 2 17 3" xfId="1934"/>
    <cellStyle name="Calculation 2 2 2 17 3 2" xfId="1935"/>
    <cellStyle name="Calculation 2 2 2 17 4" xfId="1936"/>
    <cellStyle name="Calculation 2 2 2 17 4 2" xfId="1937"/>
    <cellStyle name="Calculation 2 2 2 17 5" xfId="1938"/>
    <cellStyle name="Calculation 2 2 2 17 5 2" xfId="1939"/>
    <cellStyle name="Calculation 2 2 2 17 6" xfId="1940"/>
    <cellStyle name="Calculation 2 2 2 17 6 2" xfId="1941"/>
    <cellStyle name="Calculation 2 2 2 17 7" xfId="1942"/>
    <cellStyle name="Calculation 2 2 2 17 7 2" xfId="1943"/>
    <cellStyle name="Calculation 2 2 2 17 8" xfId="1944"/>
    <cellStyle name="Calculation 2 2 2 17 8 2" xfId="1945"/>
    <cellStyle name="Calculation 2 2 2 17 9" xfId="1946"/>
    <cellStyle name="Calculation 2 2 2 17 9 2" xfId="1947"/>
    <cellStyle name="Calculation 2 2 2 18" xfId="402"/>
    <cellStyle name="Calculation 2 2 2 18 10" xfId="1948"/>
    <cellStyle name="Calculation 2 2 2 18 10 2" xfId="1949"/>
    <cellStyle name="Calculation 2 2 2 18 11" xfId="1950"/>
    <cellStyle name="Calculation 2 2 2 18 11 2" xfId="1951"/>
    <cellStyle name="Calculation 2 2 2 18 12" xfId="1952"/>
    <cellStyle name="Calculation 2 2 2 18 12 2" xfId="1953"/>
    <cellStyle name="Calculation 2 2 2 18 13" xfId="1954"/>
    <cellStyle name="Calculation 2 2 2 18 13 2" xfId="1955"/>
    <cellStyle name="Calculation 2 2 2 18 14" xfId="1956"/>
    <cellStyle name="Calculation 2 2 2 18 14 2" xfId="1957"/>
    <cellStyle name="Calculation 2 2 2 18 15" xfId="1958"/>
    <cellStyle name="Calculation 2 2 2 18 15 2" xfId="1959"/>
    <cellStyle name="Calculation 2 2 2 18 16" xfId="1960"/>
    <cellStyle name="Calculation 2 2 2 18 2" xfId="1961"/>
    <cellStyle name="Calculation 2 2 2 18 2 2" xfId="1962"/>
    <cellStyle name="Calculation 2 2 2 18 2 2 2" xfId="1963"/>
    <cellStyle name="Calculation 2 2 2 18 2 3" xfId="1964"/>
    <cellStyle name="Calculation 2 2 2 18 3" xfId="1965"/>
    <cellStyle name="Calculation 2 2 2 18 3 2" xfId="1966"/>
    <cellStyle name="Calculation 2 2 2 18 4" xfId="1967"/>
    <cellStyle name="Calculation 2 2 2 18 4 2" xfId="1968"/>
    <cellStyle name="Calculation 2 2 2 18 5" xfId="1969"/>
    <cellStyle name="Calculation 2 2 2 18 5 2" xfId="1970"/>
    <cellStyle name="Calculation 2 2 2 18 6" xfId="1971"/>
    <cellStyle name="Calculation 2 2 2 18 6 2" xfId="1972"/>
    <cellStyle name="Calculation 2 2 2 18 7" xfId="1973"/>
    <cellStyle name="Calculation 2 2 2 18 7 2" xfId="1974"/>
    <cellStyle name="Calculation 2 2 2 18 8" xfId="1975"/>
    <cellStyle name="Calculation 2 2 2 18 8 2" xfId="1976"/>
    <cellStyle name="Calculation 2 2 2 18 9" xfId="1977"/>
    <cellStyle name="Calculation 2 2 2 18 9 2" xfId="1978"/>
    <cellStyle name="Calculation 2 2 2 19" xfId="403"/>
    <cellStyle name="Calculation 2 2 2 19 10" xfId="1979"/>
    <cellStyle name="Calculation 2 2 2 19 10 2" xfId="1980"/>
    <cellStyle name="Calculation 2 2 2 19 11" xfId="1981"/>
    <cellStyle name="Calculation 2 2 2 19 11 2" xfId="1982"/>
    <cellStyle name="Calculation 2 2 2 19 12" xfId="1983"/>
    <cellStyle name="Calculation 2 2 2 19 12 2" xfId="1984"/>
    <cellStyle name="Calculation 2 2 2 19 13" xfId="1985"/>
    <cellStyle name="Calculation 2 2 2 19 13 2" xfId="1986"/>
    <cellStyle name="Calculation 2 2 2 19 14" xfId="1987"/>
    <cellStyle name="Calculation 2 2 2 19 14 2" xfId="1988"/>
    <cellStyle name="Calculation 2 2 2 19 15" xfId="1989"/>
    <cellStyle name="Calculation 2 2 2 19 15 2" xfId="1990"/>
    <cellStyle name="Calculation 2 2 2 19 16" xfId="1991"/>
    <cellStyle name="Calculation 2 2 2 19 2" xfId="1992"/>
    <cellStyle name="Calculation 2 2 2 19 2 2" xfId="1993"/>
    <cellStyle name="Calculation 2 2 2 19 2 2 2" xfId="1994"/>
    <cellStyle name="Calculation 2 2 2 19 2 3" xfId="1995"/>
    <cellStyle name="Calculation 2 2 2 19 3" xfId="1996"/>
    <cellStyle name="Calculation 2 2 2 19 3 2" xfId="1997"/>
    <cellStyle name="Calculation 2 2 2 19 4" xfId="1998"/>
    <cellStyle name="Calculation 2 2 2 19 4 2" xfId="1999"/>
    <cellStyle name="Calculation 2 2 2 19 5" xfId="2000"/>
    <cellStyle name="Calculation 2 2 2 19 5 2" xfId="2001"/>
    <cellStyle name="Calculation 2 2 2 19 6" xfId="2002"/>
    <cellStyle name="Calculation 2 2 2 19 6 2" xfId="2003"/>
    <cellStyle name="Calculation 2 2 2 19 7" xfId="2004"/>
    <cellStyle name="Calculation 2 2 2 19 7 2" xfId="2005"/>
    <cellStyle name="Calculation 2 2 2 19 8" xfId="2006"/>
    <cellStyle name="Calculation 2 2 2 19 8 2" xfId="2007"/>
    <cellStyle name="Calculation 2 2 2 19 9" xfId="2008"/>
    <cellStyle name="Calculation 2 2 2 19 9 2" xfId="2009"/>
    <cellStyle name="Calculation 2 2 2 2" xfId="404"/>
    <cellStyle name="Calculation 2 2 2 2 10" xfId="2010"/>
    <cellStyle name="Calculation 2 2 2 2 10 2" xfId="2011"/>
    <cellStyle name="Calculation 2 2 2 2 11" xfId="2012"/>
    <cellStyle name="Calculation 2 2 2 2 11 2" xfId="2013"/>
    <cellStyle name="Calculation 2 2 2 2 12" xfId="2014"/>
    <cellStyle name="Calculation 2 2 2 2 12 2" xfId="2015"/>
    <cellStyle name="Calculation 2 2 2 2 13" xfId="2016"/>
    <cellStyle name="Calculation 2 2 2 2 13 2" xfId="2017"/>
    <cellStyle name="Calculation 2 2 2 2 14" xfId="2018"/>
    <cellStyle name="Calculation 2 2 2 2 14 2" xfId="2019"/>
    <cellStyle name="Calculation 2 2 2 2 15" xfId="2020"/>
    <cellStyle name="Calculation 2 2 2 2 15 2" xfId="2021"/>
    <cellStyle name="Calculation 2 2 2 2 16" xfId="2022"/>
    <cellStyle name="Calculation 2 2 2 2 16 2" xfId="2023"/>
    <cellStyle name="Calculation 2 2 2 2 17" xfId="2024"/>
    <cellStyle name="Calculation 2 2 2 2 2" xfId="405"/>
    <cellStyle name="Calculation 2 2 2 2 2 10" xfId="2025"/>
    <cellStyle name="Calculation 2 2 2 2 2 10 2" xfId="2026"/>
    <cellStyle name="Calculation 2 2 2 2 2 11" xfId="2027"/>
    <cellStyle name="Calculation 2 2 2 2 2 11 2" xfId="2028"/>
    <cellStyle name="Calculation 2 2 2 2 2 12" xfId="2029"/>
    <cellStyle name="Calculation 2 2 2 2 2 12 2" xfId="2030"/>
    <cellStyle name="Calculation 2 2 2 2 2 13" xfId="2031"/>
    <cellStyle name="Calculation 2 2 2 2 2 13 2" xfId="2032"/>
    <cellStyle name="Calculation 2 2 2 2 2 14" xfId="2033"/>
    <cellStyle name="Calculation 2 2 2 2 2 14 2" xfId="2034"/>
    <cellStyle name="Calculation 2 2 2 2 2 15" xfId="2035"/>
    <cellStyle name="Calculation 2 2 2 2 2 15 2" xfId="2036"/>
    <cellStyle name="Calculation 2 2 2 2 2 16" xfId="2037"/>
    <cellStyle name="Calculation 2 2 2 2 2 2" xfId="2038"/>
    <cellStyle name="Calculation 2 2 2 2 2 2 2" xfId="2039"/>
    <cellStyle name="Calculation 2 2 2 2 2 2 2 2" xfId="2040"/>
    <cellStyle name="Calculation 2 2 2 2 2 2 3" xfId="2041"/>
    <cellStyle name="Calculation 2 2 2 2 2 3" xfId="2042"/>
    <cellStyle name="Calculation 2 2 2 2 2 3 2" xfId="2043"/>
    <cellStyle name="Calculation 2 2 2 2 2 4" xfId="2044"/>
    <cellStyle name="Calculation 2 2 2 2 2 4 2" xfId="2045"/>
    <cellStyle name="Calculation 2 2 2 2 2 5" xfId="2046"/>
    <cellStyle name="Calculation 2 2 2 2 2 5 2" xfId="2047"/>
    <cellStyle name="Calculation 2 2 2 2 2 6" xfId="2048"/>
    <cellStyle name="Calculation 2 2 2 2 2 6 2" xfId="2049"/>
    <cellStyle name="Calculation 2 2 2 2 2 7" xfId="2050"/>
    <cellStyle name="Calculation 2 2 2 2 2 7 2" xfId="2051"/>
    <cellStyle name="Calculation 2 2 2 2 2 8" xfId="2052"/>
    <cellStyle name="Calculation 2 2 2 2 2 8 2" xfId="2053"/>
    <cellStyle name="Calculation 2 2 2 2 2 9" xfId="2054"/>
    <cellStyle name="Calculation 2 2 2 2 2 9 2" xfId="2055"/>
    <cellStyle name="Calculation 2 2 2 2 3" xfId="2056"/>
    <cellStyle name="Calculation 2 2 2 2 3 2" xfId="2057"/>
    <cellStyle name="Calculation 2 2 2 2 3 2 2" xfId="2058"/>
    <cellStyle name="Calculation 2 2 2 2 3 3" xfId="2059"/>
    <cellStyle name="Calculation 2 2 2 2 4" xfId="2060"/>
    <cellStyle name="Calculation 2 2 2 2 4 2" xfId="2061"/>
    <cellStyle name="Calculation 2 2 2 2 5" xfId="2062"/>
    <cellStyle name="Calculation 2 2 2 2 5 2" xfId="2063"/>
    <cellStyle name="Calculation 2 2 2 2 6" xfId="2064"/>
    <cellStyle name="Calculation 2 2 2 2 6 2" xfId="2065"/>
    <cellStyle name="Calculation 2 2 2 2 7" xfId="2066"/>
    <cellStyle name="Calculation 2 2 2 2 7 2" xfId="2067"/>
    <cellStyle name="Calculation 2 2 2 2 8" xfId="2068"/>
    <cellStyle name="Calculation 2 2 2 2 8 2" xfId="2069"/>
    <cellStyle name="Calculation 2 2 2 2 9" xfId="2070"/>
    <cellStyle name="Calculation 2 2 2 2 9 2" xfId="2071"/>
    <cellStyle name="Calculation 2 2 2 20" xfId="406"/>
    <cellStyle name="Calculation 2 2 2 20 10" xfId="2072"/>
    <cellStyle name="Calculation 2 2 2 20 10 2" xfId="2073"/>
    <cellStyle name="Calculation 2 2 2 20 11" xfId="2074"/>
    <cellStyle name="Calculation 2 2 2 20 11 2" xfId="2075"/>
    <cellStyle name="Calculation 2 2 2 20 12" xfId="2076"/>
    <cellStyle name="Calculation 2 2 2 20 12 2" xfId="2077"/>
    <cellStyle name="Calculation 2 2 2 20 13" xfId="2078"/>
    <cellStyle name="Calculation 2 2 2 20 13 2" xfId="2079"/>
    <cellStyle name="Calculation 2 2 2 20 14" xfId="2080"/>
    <cellStyle name="Calculation 2 2 2 20 14 2" xfId="2081"/>
    <cellStyle name="Calculation 2 2 2 20 15" xfId="2082"/>
    <cellStyle name="Calculation 2 2 2 20 15 2" xfId="2083"/>
    <cellStyle name="Calculation 2 2 2 20 16" xfId="2084"/>
    <cellStyle name="Calculation 2 2 2 20 2" xfId="2085"/>
    <cellStyle name="Calculation 2 2 2 20 2 2" xfId="2086"/>
    <cellStyle name="Calculation 2 2 2 20 2 2 2" xfId="2087"/>
    <cellStyle name="Calculation 2 2 2 20 2 3" xfId="2088"/>
    <cellStyle name="Calculation 2 2 2 20 3" xfId="2089"/>
    <cellStyle name="Calculation 2 2 2 20 3 2" xfId="2090"/>
    <cellStyle name="Calculation 2 2 2 20 4" xfId="2091"/>
    <cellStyle name="Calculation 2 2 2 20 4 2" xfId="2092"/>
    <cellStyle name="Calculation 2 2 2 20 5" xfId="2093"/>
    <cellStyle name="Calculation 2 2 2 20 5 2" xfId="2094"/>
    <cellStyle name="Calculation 2 2 2 20 6" xfId="2095"/>
    <cellStyle name="Calculation 2 2 2 20 6 2" xfId="2096"/>
    <cellStyle name="Calculation 2 2 2 20 7" xfId="2097"/>
    <cellStyle name="Calculation 2 2 2 20 7 2" xfId="2098"/>
    <cellStyle name="Calculation 2 2 2 20 8" xfId="2099"/>
    <cellStyle name="Calculation 2 2 2 20 8 2" xfId="2100"/>
    <cellStyle name="Calculation 2 2 2 20 9" xfId="2101"/>
    <cellStyle name="Calculation 2 2 2 20 9 2" xfId="2102"/>
    <cellStyle name="Calculation 2 2 2 21" xfId="407"/>
    <cellStyle name="Calculation 2 2 2 21 10" xfId="2103"/>
    <cellStyle name="Calculation 2 2 2 21 10 2" xfId="2104"/>
    <cellStyle name="Calculation 2 2 2 21 11" xfId="2105"/>
    <cellStyle name="Calculation 2 2 2 21 11 2" xfId="2106"/>
    <cellStyle name="Calculation 2 2 2 21 12" xfId="2107"/>
    <cellStyle name="Calculation 2 2 2 21 12 2" xfId="2108"/>
    <cellStyle name="Calculation 2 2 2 21 13" xfId="2109"/>
    <cellStyle name="Calculation 2 2 2 21 13 2" xfId="2110"/>
    <cellStyle name="Calculation 2 2 2 21 14" xfId="2111"/>
    <cellStyle name="Calculation 2 2 2 21 14 2" xfId="2112"/>
    <cellStyle name="Calculation 2 2 2 21 15" xfId="2113"/>
    <cellStyle name="Calculation 2 2 2 21 15 2" xfId="2114"/>
    <cellStyle name="Calculation 2 2 2 21 16" xfId="2115"/>
    <cellStyle name="Calculation 2 2 2 21 2" xfId="2116"/>
    <cellStyle name="Calculation 2 2 2 21 2 2" xfId="2117"/>
    <cellStyle name="Calculation 2 2 2 21 2 2 2" xfId="2118"/>
    <cellStyle name="Calculation 2 2 2 21 2 3" xfId="2119"/>
    <cellStyle name="Calculation 2 2 2 21 3" xfId="2120"/>
    <cellStyle name="Calculation 2 2 2 21 3 2" xfId="2121"/>
    <cellStyle name="Calculation 2 2 2 21 4" xfId="2122"/>
    <cellStyle name="Calculation 2 2 2 21 4 2" xfId="2123"/>
    <cellStyle name="Calculation 2 2 2 21 5" xfId="2124"/>
    <cellStyle name="Calculation 2 2 2 21 5 2" xfId="2125"/>
    <cellStyle name="Calculation 2 2 2 21 6" xfId="2126"/>
    <cellStyle name="Calculation 2 2 2 21 6 2" xfId="2127"/>
    <cellStyle name="Calculation 2 2 2 21 7" xfId="2128"/>
    <cellStyle name="Calculation 2 2 2 21 7 2" xfId="2129"/>
    <cellStyle name="Calculation 2 2 2 21 8" xfId="2130"/>
    <cellStyle name="Calculation 2 2 2 21 8 2" xfId="2131"/>
    <cellStyle name="Calculation 2 2 2 21 9" xfId="2132"/>
    <cellStyle name="Calculation 2 2 2 21 9 2" xfId="2133"/>
    <cellStyle name="Calculation 2 2 2 22" xfId="408"/>
    <cellStyle name="Calculation 2 2 2 22 10" xfId="2134"/>
    <cellStyle name="Calculation 2 2 2 22 10 2" xfId="2135"/>
    <cellStyle name="Calculation 2 2 2 22 11" xfId="2136"/>
    <cellStyle name="Calculation 2 2 2 22 11 2" xfId="2137"/>
    <cellStyle name="Calculation 2 2 2 22 12" xfId="2138"/>
    <cellStyle name="Calculation 2 2 2 22 12 2" xfId="2139"/>
    <cellStyle name="Calculation 2 2 2 22 13" xfId="2140"/>
    <cellStyle name="Calculation 2 2 2 22 13 2" xfId="2141"/>
    <cellStyle name="Calculation 2 2 2 22 14" xfId="2142"/>
    <cellStyle name="Calculation 2 2 2 22 14 2" xfId="2143"/>
    <cellStyle name="Calculation 2 2 2 22 15" xfId="2144"/>
    <cellStyle name="Calculation 2 2 2 22 15 2" xfId="2145"/>
    <cellStyle name="Calculation 2 2 2 22 16" xfId="2146"/>
    <cellStyle name="Calculation 2 2 2 22 2" xfId="2147"/>
    <cellStyle name="Calculation 2 2 2 22 2 2" xfId="2148"/>
    <cellStyle name="Calculation 2 2 2 22 2 2 2" xfId="2149"/>
    <cellStyle name="Calculation 2 2 2 22 2 3" xfId="2150"/>
    <cellStyle name="Calculation 2 2 2 22 3" xfId="2151"/>
    <cellStyle name="Calculation 2 2 2 22 3 2" xfId="2152"/>
    <cellStyle name="Calculation 2 2 2 22 4" xfId="2153"/>
    <cellStyle name="Calculation 2 2 2 22 4 2" xfId="2154"/>
    <cellStyle name="Calculation 2 2 2 22 5" xfId="2155"/>
    <cellStyle name="Calculation 2 2 2 22 5 2" xfId="2156"/>
    <cellStyle name="Calculation 2 2 2 22 6" xfId="2157"/>
    <cellStyle name="Calculation 2 2 2 22 6 2" xfId="2158"/>
    <cellStyle name="Calculation 2 2 2 22 7" xfId="2159"/>
    <cellStyle name="Calculation 2 2 2 22 7 2" xfId="2160"/>
    <cellStyle name="Calculation 2 2 2 22 8" xfId="2161"/>
    <cellStyle name="Calculation 2 2 2 22 8 2" xfId="2162"/>
    <cellStyle name="Calculation 2 2 2 22 9" xfId="2163"/>
    <cellStyle name="Calculation 2 2 2 22 9 2" xfId="2164"/>
    <cellStyle name="Calculation 2 2 2 23" xfId="409"/>
    <cellStyle name="Calculation 2 2 2 23 10" xfId="2165"/>
    <cellStyle name="Calculation 2 2 2 23 10 2" xfId="2166"/>
    <cellStyle name="Calculation 2 2 2 23 11" xfId="2167"/>
    <cellStyle name="Calculation 2 2 2 23 11 2" xfId="2168"/>
    <cellStyle name="Calculation 2 2 2 23 12" xfId="2169"/>
    <cellStyle name="Calculation 2 2 2 23 12 2" xfId="2170"/>
    <cellStyle name="Calculation 2 2 2 23 13" xfId="2171"/>
    <cellStyle name="Calculation 2 2 2 23 13 2" xfId="2172"/>
    <cellStyle name="Calculation 2 2 2 23 14" xfId="2173"/>
    <cellStyle name="Calculation 2 2 2 23 14 2" xfId="2174"/>
    <cellStyle name="Calculation 2 2 2 23 15" xfId="2175"/>
    <cellStyle name="Calculation 2 2 2 23 15 2" xfId="2176"/>
    <cellStyle name="Calculation 2 2 2 23 16" xfId="2177"/>
    <cellStyle name="Calculation 2 2 2 23 2" xfId="2178"/>
    <cellStyle name="Calculation 2 2 2 23 2 2" xfId="2179"/>
    <cellStyle name="Calculation 2 2 2 23 2 2 2" xfId="2180"/>
    <cellStyle name="Calculation 2 2 2 23 2 3" xfId="2181"/>
    <cellStyle name="Calculation 2 2 2 23 3" xfId="2182"/>
    <cellStyle name="Calculation 2 2 2 23 3 2" xfId="2183"/>
    <cellStyle name="Calculation 2 2 2 23 4" xfId="2184"/>
    <cellStyle name="Calculation 2 2 2 23 4 2" xfId="2185"/>
    <cellStyle name="Calculation 2 2 2 23 5" xfId="2186"/>
    <cellStyle name="Calculation 2 2 2 23 5 2" xfId="2187"/>
    <cellStyle name="Calculation 2 2 2 23 6" xfId="2188"/>
    <cellStyle name="Calculation 2 2 2 23 6 2" xfId="2189"/>
    <cellStyle name="Calculation 2 2 2 23 7" xfId="2190"/>
    <cellStyle name="Calculation 2 2 2 23 7 2" xfId="2191"/>
    <cellStyle name="Calculation 2 2 2 23 8" xfId="2192"/>
    <cellStyle name="Calculation 2 2 2 23 8 2" xfId="2193"/>
    <cellStyle name="Calculation 2 2 2 23 9" xfId="2194"/>
    <cellStyle name="Calculation 2 2 2 23 9 2" xfId="2195"/>
    <cellStyle name="Calculation 2 2 2 24" xfId="410"/>
    <cellStyle name="Calculation 2 2 2 24 10" xfId="2196"/>
    <cellStyle name="Calculation 2 2 2 24 10 2" xfId="2197"/>
    <cellStyle name="Calculation 2 2 2 24 11" xfId="2198"/>
    <cellStyle name="Calculation 2 2 2 24 11 2" xfId="2199"/>
    <cellStyle name="Calculation 2 2 2 24 12" xfId="2200"/>
    <cellStyle name="Calculation 2 2 2 24 12 2" xfId="2201"/>
    <cellStyle name="Calculation 2 2 2 24 13" xfId="2202"/>
    <cellStyle name="Calculation 2 2 2 24 13 2" xfId="2203"/>
    <cellStyle name="Calculation 2 2 2 24 14" xfId="2204"/>
    <cellStyle name="Calculation 2 2 2 24 14 2" xfId="2205"/>
    <cellStyle name="Calculation 2 2 2 24 15" xfId="2206"/>
    <cellStyle name="Calculation 2 2 2 24 15 2" xfId="2207"/>
    <cellStyle name="Calculation 2 2 2 24 16" xfId="2208"/>
    <cellStyle name="Calculation 2 2 2 24 2" xfId="2209"/>
    <cellStyle name="Calculation 2 2 2 24 2 2" xfId="2210"/>
    <cellStyle name="Calculation 2 2 2 24 2 2 2" xfId="2211"/>
    <cellStyle name="Calculation 2 2 2 24 2 3" xfId="2212"/>
    <cellStyle name="Calculation 2 2 2 24 3" xfId="2213"/>
    <cellStyle name="Calculation 2 2 2 24 3 2" xfId="2214"/>
    <cellStyle name="Calculation 2 2 2 24 4" xfId="2215"/>
    <cellStyle name="Calculation 2 2 2 24 4 2" xfId="2216"/>
    <cellStyle name="Calculation 2 2 2 24 5" xfId="2217"/>
    <cellStyle name="Calculation 2 2 2 24 5 2" xfId="2218"/>
    <cellStyle name="Calculation 2 2 2 24 6" xfId="2219"/>
    <cellStyle name="Calculation 2 2 2 24 6 2" xfId="2220"/>
    <cellStyle name="Calculation 2 2 2 24 7" xfId="2221"/>
    <cellStyle name="Calculation 2 2 2 24 7 2" xfId="2222"/>
    <cellStyle name="Calculation 2 2 2 24 8" xfId="2223"/>
    <cellStyle name="Calculation 2 2 2 24 8 2" xfId="2224"/>
    <cellStyle name="Calculation 2 2 2 24 9" xfId="2225"/>
    <cellStyle name="Calculation 2 2 2 24 9 2" xfId="2226"/>
    <cellStyle name="Calculation 2 2 2 25" xfId="411"/>
    <cellStyle name="Calculation 2 2 2 25 10" xfId="2227"/>
    <cellStyle name="Calculation 2 2 2 25 10 2" xfId="2228"/>
    <cellStyle name="Calculation 2 2 2 25 11" xfId="2229"/>
    <cellStyle name="Calculation 2 2 2 25 11 2" xfId="2230"/>
    <cellStyle name="Calculation 2 2 2 25 12" xfId="2231"/>
    <cellStyle name="Calculation 2 2 2 25 12 2" xfId="2232"/>
    <cellStyle name="Calculation 2 2 2 25 13" xfId="2233"/>
    <cellStyle name="Calculation 2 2 2 25 13 2" xfId="2234"/>
    <cellStyle name="Calculation 2 2 2 25 14" xfId="2235"/>
    <cellStyle name="Calculation 2 2 2 25 14 2" xfId="2236"/>
    <cellStyle name="Calculation 2 2 2 25 15" xfId="2237"/>
    <cellStyle name="Calculation 2 2 2 25 15 2" xfId="2238"/>
    <cellStyle name="Calculation 2 2 2 25 16" xfId="2239"/>
    <cellStyle name="Calculation 2 2 2 25 2" xfId="2240"/>
    <cellStyle name="Calculation 2 2 2 25 2 2" xfId="2241"/>
    <cellStyle name="Calculation 2 2 2 25 2 2 2" xfId="2242"/>
    <cellStyle name="Calculation 2 2 2 25 2 3" xfId="2243"/>
    <cellStyle name="Calculation 2 2 2 25 3" xfId="2244"/>
    <cellStyle name="Calculation 2 2 2 25 3 2" xfId="2245"/>
    <cellStyle name="Calculation 2 2 2 25 4" xfId="2246"/>
    <cellStyle name="Calculation 2 2 2 25 4 2" xfId="2247"/>
    <cellStyle name="Calculation 2 2 2 25 5" xfId="2248"/>
    <cellStyle name="Calculation 2 2 2 25 5 2" xfId="2249"/>
    <cellStyle name="Calculation 2 2 2 25 6" xfId="2250"/>
    <cellStyle name="Calculation 2 2 2 25 6 2" xfId="2251"/>
    <cellStyle name="Calculation 2 2 2 25 7" xfId="2252"/>
    <cellStyle name="Calculation 2 2 2 25 7 2" xfId="2253"/>
    <cellStyle name="Calculation 2 2 2 25 8" xfId="2254"/>
    <cellStyle name="Calculation 2 2 2 25 8 2" xfId="2255"/>
    <cellStyle name="Calculation 2 2 2 25 9" xfId="2256"/>
    <cellStyle name="Calculation 2 2 2 25 9 2" xfId="2257"/>
    <cellStyle name="Calculation 2 2 2 26" xfId="412"/>
    <cellStyle name="Calculation 2 2 2 26 10" xfId="2258"/>
    <cellStyle name="Calculation 2 2 2 26 10 2" xfId="2259"/>
    <cellStyle name="Calculation 2 2 2 26 11" xfId="2260"/>
    <cellStyle name="Calculation 2 2 2 26 11 2" xfId="2261"/>
    <cellStyle name="Calculation 2 2 2 26 12" xfId="2262"/>
    <cellStyle name="Calculation 2 2 2 26 12 2" xfId="2263"/>
    <cellStyle name="Calculation 2 2 2 26 13" xfId="2264"/>
    <cellStyle name="Calculation 2 2 2 26 13 2" xfId="2265"/>
    <cellStyle name="Calculation 2 2 2 26 14" xfId="2266"/>
    <cellStyle name="Calculation 2 2 2 26 14 2" xfId="2267"/>
    <cellStyle name="Calculation 2 2 2 26 15" xfId="2268"/>
    <cellStyle name="Calculation 2 2 2 26 15 2" xfId="2269"/>
    <cellStyle name="Calculation 2 2 2 26 16" xfId="2270"/>
    <cellStyle name="Calculation 2 2 2 26 2" xfId="2271"/>
    <cellStyle name="Calculation 2 2 2 26 2 2" xfId="2272"/>
    <cellStyle name="Calculation 2 2 2 26 2 2 2" xfId="2273"/>
    <cellStyle name="Calculation 2 2 2 26 2 3" xfId="2274"/>
    <cellStyle name="Calculation 2 2 2 26 3" xfId="2275"/>
    <cellStyle name="Calculation 2 2 2 26 3 2" xfId="2276"/>
    <cellStyle name="Calculation 2 2 2 26 4" xfId="2277"/>
    <cellStyle name="Calculation 2 2 2 26 4 2" xfId="2278"/>
    <cellStyle name="Calculation 2 2 2 26 5" xfId="2279"/>
    <cellStyle name="Calculation 2 2 2 26 5 2" xfId="2280"/>
    <cellStyle name="Calculation 2 2 2 26 6" xfId="2281"/>
    <cellStyle name="Calculation 2 2 2 26 6 2" xfId="2282"/>
    <cellStyle name="Calculation 2 2 2 26 7" xfId="2283"/>
    <cellStyle name="Calculation 2 2 2 26 7 2" xfId="2284"/>
    <cellStyle name="Calculation 2 2 2 26 8" xfId="2285"/>
    <cellStyle name="Calculation 2 2 2 26 8 2" xfId="2286"/>
    <cellStyle name="Calculation 2 2 2 26 9" xfId="2287"/>
    <cellStyle name="Calculation 2 2 2 26 9 2" xfId="2288"/>
    <cellStyle name="Calculation 2 2 2 27" xfId="2289"/>
    <cellStyle name="Calculation 2 2 2 27 2" xfId="2290"/>
    <cellStyle name="Calculation 2 2 2 27 2 2" xfId="2291"/>
    <cellStyle name="Calculation 2 2 2 27 3" xfId="2292"/>
    <cellStyle name="Calculation 2 2 2 28" xfId="2293"/>
    <cellStyle name="Calculation 2 2 2 28 2" xfId="2294"/>
    <cellStyle name="Calculation 2 2 2 29" xfId="2295"/>
    <cellStyle name="Calculation 2 2 2 29 2" xfId="2296"/>
    <cellStyle name="Calculation 2 2 2 3" xfId="413"/>
    <cellStyle name="Calculation 2 2 2 3 10" xfId="2297"/>
    <cellStyle name="Calculation 2 2 2 3 10 2" xfId="2298"/>
    <cellStyle name="Calculation 2 2 2 3 11" xfId="2299"/>
    <cellStyle name="Calculation 2 2 2 3 11 2" xfId="2300"/>
    <cellStyle name="Calculation 2 2 2 3 12" xfId="2301"/>
    <cellStyle name="Calculation 2 2 2 3 12 2" xfId="2302"/>
    <cellStyle name="Calculation 2 2 2 3 13" xfId="2303"/>
    <cellStyle name="Calculation 2 2 2 3 13 2" xfId="2304"/>
    <cellStyle name="Calculation 2 2 2 3 14" xfId="2305"/>
    <cellStyle name="Calculation 2 2 2 3 14 2" xfId="2306"/>
    <cellStyle name="Calculation 2 2 2 3 15" xfId="2307"/>
    <cellStyle name="Calculation 2 2 2 3 15 2" xfId="2308"/>
    <cellStyle name="Calculation 2 2 2 3 16" xfId="2309"/>
    <cellStyle name="Calculation 2 2 2 3 16 2" xfId="2310"/>
    <cellStyle name="Calculation 2 2 2 3 17" xfId="2311"/>
    <cellStyle name="Calculation 2 2 2 3 2" xfId="414"/>
    <cellStyle name="Calculation 2 2 2 3 2 10" xfId="2312"/>
    <cellStyle name="Calculation 2 2 2 3 2 10 2" xfId="2313"/>
    <cellStyle name="Calculation 2 2 2 3 2 11" xfId="2314"/>
    <cellStyle name="Calculation 2 2 2 3 2 11 2" xfId="2315"/>
    <cellStyle name="Calculation 2 2 2 3 2 12" xfId="2316"/>
    <cellStyle name="Calculation 2 2 2 3 2 12 2" xfId="2317"/>
    <cellStyle name="Calculation 2 2 2 3 2 13" xfId="2318"/>
    <cellStyle name="Calculation 2 2 2 3 2 13 2" xfId="2319"/>
    <cellStyle name="Calculation 2 2 2 3 2 14" xfId="2320"/>
    <cellStyle name="Calculation 2 2 2 3 2 14 2" xfId="2321"/>
    <cellStyle name="Calculation 2 2 2 3 2 15" xfId="2322"/>
    <cellStyle name="Calculation 2 2 2 3 2 15 2" xfId="2323"/>
    <cellStyle name="Calculation 2 2 2 3 2 16" xfId="2324"/>
    <cellStyle name="Calculation 2 2 2 3 2 2" xfId="2325"/>
    <cellStyle name="Calculation 2 2 2 3 2 2 2" xfId="2326"/>
    <cellStyle name="Calculation 2 2 2 3 2 2 2 2" xfId="2327"/>
    <cellStyle name="Calculation 2 2 2 3 2 2 3" xfId="2328"/>
    <cellStyle name="Calculation 2 2 2 3 2 3" xfId="2329"/>
    <cellStyle name="Calculation 2 2 2 3 2 3 2" xfId="2330"/>
    <cellStyle name="Calculation 2 2 2 3 2 4" xfId="2331"/>
    <cellStyle name="Calculation 2 2 2 3 2 4 2" xfId="2332"/>
    <cellStyle name="Calculation 2 2 2 3 2 5" xfId="2333"/>
    <cellStyle name="Calculation 2 2 2 3 2 5 2" xfId="2334"/>
    <cellStyle name="Calculation 2 2 2 3 2 6" xfId="2335"/>
    <cellStyle name="Calculation 2 2 2 3 2 6 2" xfId="2336"/>
    <cellStyle name="Calculation 2 2 2 3 2 7" xfId="2337"/>
    <cellStyle name="Calculation 2 2 2 3 2 7 2" xfId="2338"/>
    <cellStyle name="Calculation 2 2 2 3 2 8" xfId="2339"/>
    <cellStyle name="Calculation 2 2 2 3 2 8 2" xfId="2340"/>
    <cellStyle name="Calculation 2 2 2 3 2 9" xfId="2341"/>
    <cellStyle name="Calculation 2 2 2 3 2 9 2" xfId="2342"/>
    <cellStyle name="Calculation 2 2 2 3 3" xfId="2343"/>
    <cellStyle name="Calculation 2 2 2 3 3 2" xfId="2344"/>
    <cellStyle name="Calculation 2 2 2 3 3 2 2" xfId="2345"/>
    <cellStyle name="Calculation 2 2 2 3 3 3" xfId="2346"/>
    <cellStyle name="Calculation 2 2 2 3 4" xfId="2347"/>
    <cellStyle name="Calculation 2 2 2 3 4 2" xfId="2348"/>
    <cellStyle name="Calculation 2 2 2 3 5" xfId="2349"/>
    <cellStyle name="Calculation 2 2 2 3 5 2" xfId="2350"/>
    <cellStyle name="Calculation 2 2 2 3 6" xfId="2351"/>
    <cellStyle name="Calculation 2 2 2 3 6 2" xfId="2352"/>
    <cellStyle name="Calculation 2 2 2 3 7" xfId="2353"/>
    <cellStyle name="Calculation 2 2 2 3 7 2" xfId="2354"/>
    <cellStyle name="Calculation 2 2 2 3 8" xfId="2355"/>
    <cellStyle name="Calculation 2 2 2 3 8 2" xfId="2356"/>
    <cellStyle name="Calculation 2 2 2 3 9" xfId="2357"/>
    <cellStyle name="Calculation 2 2 2 3 9 2" xfId="2358"/>
    <cellStyle name="Calculation 2 2 2 30" xfId="2359"/>
    <cellStyle name="Calculation 2 2 2 30 2" xfId="2360"/>
    <cellStyle name="Calculation 2 2 2 31" xfId="2361"/>
    <cellStyle name="Calculation 2 2 2 31 2" xfId="2362"/>
    <cellStyle name="Calculation 2 2 2 32" xfId="2363"/>
    <cellStyle name="Calculation 2 2 2 32 2" xfId="2364"/>
    <cellStyle name="Calculation 2 2 2 33" xfId="2365"/>
    <cellStyle name="Calculation 2 2 2 33 2" xfId="2366"/>
    <cellStyle name="Calculation 2 2 2 34" xfId="2367"/>
    <cellStyle name="Calculation 2 2 2 34 2" xfId="2368"/>
    <cellStyle name="Calculation 2 2 2 35" xfId="2369"/>
    <cellStyle name="Calculation 2 2 2 35 2" xfId="2370"/>
    <cellStyle name="Calculation 2 2 2 36" xfId="2371"/>
    <cellStyle name="Calculation 2 2 2 36 2" xfId="2372"/>
    <cellStyle name="Calculation 2 2 2 37" xfId="2373"/>
    <cellStyle name="Calculation 2 2 2 37 2" xfId="2374"/>
    <cellStyle name="Calculation 2 2 2 38" xfId="2375"/>
    <cellStyle name="Calculation 2 2 2 38 2" xfId="2376"/>
    <cellStyle name="Calculation 2 2 2 39" xfId="2377"/>
    <cellStyle name="Calculation 2 2 2 39 2" xfId="2378"/>
    <cellStyle name="Calculation 2 2 2 4" xfId="415"/>
    <cellStyle name="Calculation 2 2 2 4 10" xfId="2379"/>
    <cellStyle name="Calculation 2 2 2 4 10 2" xfId="2380"/>
    <cellStyle name="Calculation 2 2 2 4 11" xfId="2381"/>
    <cellStyle name="Calculation 2 2 2 4 11 2" xfId="2382"/>
    <cellStyle name="Calculation 2 2 2 4 12" xfId="2383"/>
    <cellStyle name="Calculation 2 2 2 4 12 2" xfId="2384"/>
    <cellStyle name="Calculation 2 2 2 4 13" xfId="2385"/>
    <cellStyle name="Calculation 2 2 2 4 13 2" xfId="2386"/>
    <cellStyle name="Calculation 2 2 2 4 14" xfId="2387"/>
    <cellStyle name="Calculation 2 2 2 4 14 2" xfId="2388"/>
    <cellStyle name="Calculation 2 2 2 4 15" xfId="2389"/>
    <cellStyle name="Calculation 2 2 2 4 15 2" xfId="2390"/>
    <cellStyle name="Calculation 2 2 2 4 16" xfId="2391"/>
    <cellStyle name="Calculation 2 2 2 4 16 2" xfId="2392"/>
    <cellStyle name="Calculation 2 2 2 4 17" xfId="2393"/>
    <cellStyle name="Calculation 2 2 2 4 2" xfId="416"/>
    <cellStyle name="Calculation 2 2 2 4 2 10" xfId="2394"/>
    <cellStyle name="Calculation 2 2 2 4 2 10 2" xfId="2395"/>
    <cellStyle name="Calculation 2 2 2 4 2 11" xfId="2396"/>
    <cellStyle name="Calculation 2 2 2 4 2 11 2" xfId="2397"/>
    <cellStyle name="Calculation 2 2 2 4 2 12" xfId="2398"/>
    <cellStyle name="Calculation 2 2 2 4 2 12 2" xfId="2399"/>
    <cellStyle name="Calculation 2 2 2 4 2 13" xfId="2400"/>
    <cellStyle name="Calculation 2 2 2 4 2 13 2" xfId="2401"/>
    <cellStyle name="Calculation 2 2 2 4 2 14" xfId="2402"/>
    <cellStyle name="Calculation 2 2 2 4 2 14 2" xfId="2403"/>
    <cellStyle name="Calculation 2 2 2 4 2 15" xfId="2404"/>
    <cellStyle name="Calculation 2 2 2 4 2 15 2" xfId="2405"/>
    <cellStyle name="Calculation 2 2 2 4 2 16" xfId="2406"/>
    <cellStyle name="Calculation 2 2 2 4 2 2" xfId="2407"/>
    <cellStyle name="Calculation 2 2 2 4 2 2 2" xfId="2408"/>
    <cellStyle name="Calculation 2 2 2 4 2 2 2 2" xfId="2409"/>
    <cellStyle name="Calculation 2 2 2 4 2 2 3" xfId="2410"/>
    <cellStyle name="Calculation 2 2 2 4 2 3" xfId="2411"/>
    <cellStyle name="Calculation 2 2 2 4 2 3 2" xfId="2412"/>
    <cellStyle name="Calculation 2 2 2 4 2 4" xfId="2413"/>
    <cellStyle name="Calculation 2 2 2 4 2 4 2" xfId="2414"/>
    <cellStyle name="Calculation 2 2 2 4 2 5" xfId="2415"/>
    <cellStyle name="Calculation 2 2 2 4 2 5 2" xfId="2416"/>
    <cellStyle name="Calculation 2 2 2 4 2 6" xfId="2417"/>
    <cellStyle name="Calculation 2 2 2 4 2 6 2" xfId="2418"/>
    <cellStyle name="Calculation 2 2 2 4 2 7" xfId="2419"/>
    <cellStyle name="Calculation 2 2 2 4 2 7 2" xfId="2420"/>
    <cellStyle name="Calculation 2 2 2 4 2 8" xfId="2421"/>
    <cellStyle name="Calculation 2 2 2 4 2 8 2" xfId="2422"/>
    <cellStyle name="Calculation 2 2 2 4 2 9" xfId="2423"/>
    <cellStyle name="Calculation 2 2 2 4 2 9 2" xfId="2424"/>
    <cellStyle name="Calculation 2 2 2 4 3" xfId="2425"/>
    <cellStyle name="Calculation 2 2 2 4 3 2" xfId="2426"/>
    <cellStyle name="Calculation 2 2 2 4 3 2 2" xfId="2427"/>
    <cellStyle name="Calculation 2 2 2 4 3 3" xfId="2428"/>
    <cellStyle name="Calculation 2 2 2 4 4" xfId="2429"/>
    <cellStyle name="Calculation 2 2 2 4 4 2" xfId="2430"/>
    <cellStyle name="Calculation 2 2 2 4 5" xfId="2431"/>
    <cellStyle name="Calculation 2 2 2 4 5 2" xfId="2432"/>
    <cellStyle name="Calculation 2 2 2 4 6" xfId="2433"/>
    <cellStyle name="Calculation 2 2 2 4 6 2" xfId="2434"/>
    <cellStyle name="Calculation 2 2 2 4 7" xfId="2435"/>
    <cellStyle name="Calculation 2 2 2 4 7 2" xfId="2436"/>
    <cellStyle name="Calculation 2 2 2 4 8" xfId="2437"/>
    <cellStyle name="Calculation 2 2 2 4 8 2" xfId="2438"/>
    <cellStyle name="Calculation 2 2 2 4 9" xfId="2439"/>
    <cellStyle name="Calculation 2 2 2 4 9 2" xfId="2440"/>
    <cellStyle name="Calculation 2 2 2 40" xfId="2441"/>
    <cellStyle name="Calculation 2 2 2 40 2" xfId="2442"/>
    <cellStyle name="Calculation 2 2 2 41" xfId="2443"/>
    <cellStyle name="Calculation 2 2 2 5" xfId="417"/>
    <cellStyle name="Calculation 2 2 2 5 10" xfId="2444"/>
    <cellStyle name="Calculation 2 2 2 5 10 2" xfId="2445"/>
    <cellStyle name="Calculation 2 2 2 5 11" xfId="2446"/>
    <cellStyle name="Calculation 2 2 2 5 11 2" xfId="2447"/>
    <cellStyle name="Calculation 2 2 2 5 12" xfId="2448"/>
    <cellStyle name="Calculation 2 2 2 5 12 2" xfId="2449"/>
    <cellStyle name="Calculation 2 2 2 5 13" xfId="2450"/>
    <cellStyle name="Calculation 2 2 2 5 13 2" xfId="2451"/>
    <cellStyle name="Calculation 2 2 2 5 14" xfId="2452"/>
    <cellStyle name="Calculation 2 2 2 5 14 2" xfId="2453"/>
    <cellStyle name="Calculation 2 2 2 5 15" xfId="2454"/>
    <cellStyle name="Calculation 2 2 2 5 15 2" xfId="2455"/>
    <cellStyle name="Calculation 2 2 2 5 16" xfId="2456"/>
    <cellStyle name="Calculation 2 2 2 5 2" xfId="2457"/>
    <cellStyle name="Calculation 2 2 2 5 2 2" xfId="2458"/>
    <cellStyle name="Calculation 2 2 2 5 2 2 2" xfId="2459"/>
    <cellStyle name="Calculation 2 2 2 5 2 3" xfId="2460"/>
    <cellStyle name="Calculation 2 2 2 5 3" xfId="2461"/>
    <cellStyle name="Calculation 2 2 2 5 3 2" xfId="2462"/>
    <cellStyle name="Calculation 2 2 2 5 4" xfId="2463"/>
    <cellStyle name="Calculation 2 2 2 5 4 2" xfId="2464"/>
    <cellStyle name="Calculation 2 2 2 5 5" xfId="2465"/>
    <cellStyle name="Calculation 2 2 2 5 5 2" xfId="2466"/>
    <cellStyle name="Calculation 2 2 2 5 6" xfId="2467"/>
    <cellStyle name="Calculation 2 2 2 5 6 2" xfId="2468"/>
    <cellStyle name="Calculation 2 2 2 5 7" xfId="2469"/>
    <cellStyle name="Calculation 2 2 2 5 7 2" xfId="2470"/>
    <cellStyle name="Calculation 2 2 2 5 8" xfId="2471"/>
    <cellStyle name="Calculation 2 2 2 5 8 2" xfId="2472"/>
    <cellStyle name="Calculation 2 2 2 5 9" xfId="2473"/>
    <cellStyle name="Calculation 2 2 2 5 9 2" xfId="2474"/>
    <cellStyle name="Calculation 2 2 2 6" xfId="418"/>
    <cellStyle name="Calculation 2 2 2 6 10" xfId="2475"/>
    <cellStyle name="Calculation 2 2 2 6 10 2" xfId="2476"/>
    <cellStyle name="Calculation 2 2 2 6 11" xfId="2477"/>
    <cellStyle name="Calculation 2 2 2 6 11 2" xfId="2478"/>
    <cellStyle name="Calculation 2 2 2 6 12" xfId="2479"/>
    <cellStyle name="Calculation 2 2 2 6 12 2" xfId="2480"/>
    <cellStyle name="Calculation 2 2 2 6 13" xfId="2481"/>
    <cellStyle name="Calculation 2 2 2 6 13 2" xfId="2482"/>
    <cellStyle name="Calculation 2 2 2 6 14" xfId="2483"/>
    <cellStyle name="Calculation 2 2 2 6 14 2" xfId="2484"/>
    <cellStyle name="Calculation 2 2 2 6 15" xfId="2485"/>
    <cellStyle name="Calculation 2 2 2 6 15 2" xfId="2486"/>
    <cellStyle name="Calculation 2 2 2 6 16" xfId="2487"/>
    <cellStyle name="Calculation 2 2 2 6 2" xfId="2488"/>
    <cellStyle name="Calculation 2 2 2 6 2 2" xfId="2489"/>
    <cellStyle name="Calculation 2 2 2 6 2 2 2" xfId="2490"/>
    <cellStyle name="Calculation 2 2 2 6 2 3" xfId="2491"/>
    <cellStyle name="Calculation 2 2 2 6 3" xfId="2492"/>
    <cellStyle name="Calculation 2 2 2 6 3 2" xfId="2493"/>
    <cellStyle name="Calculation 2 2 2 6 4" xfId="2494"/>
    <cellStyle name="Calculation 2 2 2 6 4 2" xfId="2495"/>
    <cellStyle name="Calculation 2 2 2 6 5" xfId="2496"/>
    <cellStyle name="Calculation 2 2 2 6 5 2" xfId="2497"/>
    <cellStyle name="Calculation 2 2 2 6 6" xfId="2498"/>
    <cellStyle name="Calculation 2 2 2 6 6 2" xfId="2499"/>
    <cellStyle name="Calculation 2 2 2 6 7" xfId="2500"/>
    <cellStyle name="Calculation 2 2 2 6 7 2" xfId="2501"/>
    <cellStyle name="Calculation 2 2 2 6 8" xfId="2502"/>
    <cellStyle name="Calculation 2 2 2 6 8 2" xfId="2503"/>
    <cellStyle name="Calculation 2 2 2 6 9" xfId="2504"/>
    <cellStyle name="Calculation 2 2 2 6 9 2" xfId="2505"/>
    <cellStyle name="Calculation 2 2 2 7" xfId="419"/>
    <cellStyle name="Calculation 2 2 2 7 10" xfId="2506"/>
    <cellStyle name="Calculation 2 2 2 7 10 2" xfId="2507"/>
    <cellStyle name="Calculation 2 2 2 7 11" xfId="2508"/>
    <cellStyle name="Calculation 2 2 2 7 11 2" xfId="2509"/>
    <cellStyle name="Calculation 2 2 2 7 12" xfId="2510"/>
    <cellStyle name="Calculation 2 2 2 7 12 2" xfId="2511"/>
    <cellStyle name="Calculation 2 2 2 7 13" xfId="2512"/>
    <cellStyle name="Calculation 2 2 2 7 13 2" xfId="2513"/>
    <cellStyle name="Calculation 2 2 2 7 14" xfId="2514"/>
    <cellStyle name="Calculation 2 2 2 7 14 2" xfId="2515"/>
    <cellStyle name="Calculation 2 2 2 7 15" xfId="2516"/>
    <cellStyle name="Calculation 2 2 2 7 15 2" xfId="2517"/>
    <cellStyle name="Calculation 2 2 2 7 16" xfId="2518"/>
    <cellStyle name="Calculation 2 2 2 7 2" xfId="2519"/>
    <cellStyle name="Calculation 2 2 2 7 2 2" xfId="2520"/>
    <cellStyle name="Calculation 2 2 2 7 2 2 2" xfId="2521"/>
    <cellStyle name="Calculation 2 2 2 7 2 3" xfId="2522"/>
    <cellStyle name="Calculation 2 2 2 7 3" xfId="2523"/>
    <cellStyle name="Calculation 2 2 2 7 3 2" xfId="2524"/>
    <cellStyle name="Calculation 2 2 2 7 4" xfId="2525"/>
    <cellStyle name="Calculation 2 2 2 7 4 2" xfId="2526"/>
    <cellStyle name="Calculation 2 2 2 7 5" xfId="2527"/>
    <cellStyle name="Calculation 2 2 2 7 5 2" xfId="2528"/>
    <cellStyle name="Calculation 2 2 2 7 6" xfId="2529"/>
    <cellStyle name="Calculation 2 2 2 7 6 2" xfId="2530"/>
    <cellStyle name="Calculation 2 2 2 7 7" xfId="2531"/>
    <cellStyle name="Calculation 2 2 2 7 7 2" xfId="2532"/>
    <cellStyle name="Calculation 2 2 2 7 8" xfId="2533"/>
    <cellStyle name="Calculation 2 2 2 7 8 2" xfId="2534"/>
    <cellStyle name="Calculation 2 2 2 7 9" xfId="2535"/>
    <cellStyle name="Calculation 2 2 2 7 9 2" xfId="2536"/>
    <cellStyle name="Calculation 2 2 2 8" xfId="420"/>
    <cellStyle name="Calculation 2 2 2 8 10" xfId="2537"/>
    <cellStyle name="Calculation 2 2 2 8 10 2" xfId="2538"/>
    <cellStyle name="Calculation 2 2 2 8 11" xfId="2539"/>
    <cellStyle name="Calculation 2 2 2 8 11 2" xfId="2540"/>
    <cellStyle name="Calculation 2 2 2 8 12" xfId="2541"/>
    <cellStyle name="Calculation 2 2 2 8 12 2" xfId="2542"/>
    <cellStyle name="Calculation 2 2 2 8 13" xfId="2543"/>
    <cellStyle name="Calculation 2 2 2 8 13 2" xfId="2544"/>
    <cellStyle name="Calculation 2 2 2 8 14" xfId="2545"/>
    <cellStyle name="Calculation 2 2 2 8 14 2" xfId="2546"/>
    <cellStyle name="Calculation 2 2 2 8 15" xfId="2547"/>
    <cellStyle name="Calculation 2 2 2 8 15 2" xfId="2548"/>
    <cellStyle name="Calculation 2 2 2 8 16" xfId="2549"/>
    <cellStyle name="Calculation 2 2 2 8 2" xfId="2550"/>
    <cellStyle name="Calculation 2 2 2 8 2 2" xfId="2551"/>
    <cellStyle name="Calculation 2 2 2 8 2 2 2" xfId="2552"/>
    <cellStyle name="Calculation 2 2 2 8 2 3" xfId="2553"/>
    <cellStyle name="Calculation 2 2 2 8 3" xfId="2554"/>
    <cellStyle name="Calculation 2 2 2 8 3 2" xfId="2555"/>
    <cellStyle name="Calculation 2 2 2 8 4" xfId="2556"/>
    <cellStyle name="Calculation 2 2 2 8 4 2" xfId="2557"/>
    <cellStyle name="Calculation 2 2 2 8 5" xfId="2558"/>
    <cellStyle name="Calculation 2 2 2 8 5 2" xfId="2559"/>
    <cellStyle name="Calculation 2 2 2 8 6" xfId="2560"/>
    <cellStyle name="Calculation 2 2 2 8 6 2" xfId="2561"/>
    <cellStyle name="Calculation 2 2 2 8 7" xfId="2562"/>
    <cellStyle name="Calculation 2 2 2 8 7 2" xfId="2563"/>
    <cellStyle name="Calculation 2 2 2 8 8" xfId="2564"/>
    <cellStyle name="Calculation 2 2 2 8 8 2" xfId="2565"/>
    <cellStyle name="Calculation 2 2 2 8 9" xfId="2566"/>
    <cellStyle name="Calculation 2 2 2 8 9 2" xfId="2567"/>
    <cellStyle name="Calculation 2 2 2 9" xfId="421"/>
    <cellStyle name="Calculation 2 2 2 9 10" xfId="2568"/>
    <cellStyle name="Calculation 2 2 2 9 10 2" xfId="2569"/>
    <cellStyle name="Calculation 2 2 2 9 11" xfId="2570"/>
    <cellStyle name="Calculation 2 2 2 9 11 2" xfId="2571"/>
    <cellStyle name="Calculation 2 2 2 9 12" xfId="2572"/>
    <cellStyle name="Calculation 2 2 2 9 12 2" xfId="2573"/>
    <cellStyle name="Calculation 2 2 2 9 13" xfId="2574"/>
    <cellStyle name="Calculation 2 2 2 9 13 2" xfId="2575"/>
    <cellStyle name="Calculation 2 2 2 9 14" xfId="2576"/>
    <cellStyle name="Calculation 2 2 2 9 14 2" xfId="2577"/>
    <cellStyle name="Calculation 2 2 2 9 15" xfId="2578"/>
    <cellStyle name="Calculation 2 2 2 9 15 2" xfId="2579"/>
    <cellStyle name="Calculation 2 2 2 9 16" xfId="2580"/>
    <cellStyle name="Calculation 2 2 2 9 2" xfId="2581"/>
    <cellStyle name="Calculation 2 2 2 9 2 2" xfId="2582"/>
    <cellStyle name="Calculation 2 2 2 9 2 2 2" xfId="2583"/>
    <cellStyle name="Calculation 2 2 2 9 2 3" xfId="2584"/>
    <cellStyle name="Calculation 2 2 2 9 3" xfId="2585"/>
    <cellStyle name="Calculation 2 2 2 9 3 2" xfId="2586"/>
    <cellStyle name="Calculation 2 2 2 9 4" xfId="2587"/>
    <cellStyle name="Calculation 2 2 2 9 4 2" xfId="2588"/>
    <cellStyle name="Calculation 2 2 2 9 5" xfId="2589"/>
    <cellStyle name="Calculation 2 2 2 9 5 2" xfId="2590"/>
    <cellStyle name="Calculation 2 2 2 9 6" xfId="2591"/>
    <cellStyle name="Calculation 2 2 2 9 6 2" xfId="2592"/>
    <cellStyle name="Calculation 2 2 2 9 7" xfId="2593"/>
    <cellStyle name="Calculation 2 2 2 9 7 2" xfId="2594"/>
    <cellStyle name="Calculation 2 2 2 9 8" xfId="2595"/>
    <cellStyle name="Calculation 2 2 2 9 8 2" xfId="2596"/>
    <cellStyle name="Calculation 2 2 2 9 9" xfId="2597"/>
    <cellStyle name="Calculation 2 2 2 9 9 2" xfId="2598"/>
    <cellStyle name="Calculation 2 2 20" xfId="2599"/>
    <cellStyle name="Calculation 2 2 20 2" xfId="2600"/>
    <cellStyle name="Calculation 2 2 21" xfId="2601"/>
    <cellStyle name="Calculation 2 2 3" xfId="422"/>
    <cellStyle name="Calculation 2 2 3 10" xfId="2602"/>
    <cellStyle name="Calculation 2 2 3 10 2" xfId="2603"/>
    <cellStyle name="Calculation 2 2 3 11" xfId="2604"/>
    <cellStyle name="Calculation 2 2 3 11 2" xfId="2605"/>
    <cellStyle name="Calculation 2 2 3 12" xfId="2606"/>
    <cellStyle name="Calculation 2 2 3 12 2" xfId="2607"/>
    <cellStyle name="Calculation 2 2 3 13" xfId="2608"/>
    <cellStyle name="Calculation 2 2 3 13 2" xfId="2609"/>
    <cellStyle name="Calculation 2 2 3 14" xfId="2610"/>
    <cellStyle name="Calculation 2 2 3 14 2" xfId="2611"/>
    <cellStyle name="Calculation 2 2 3 15" xfId="2612"/>
    <cellStyle name="Calculation 2 2 3 15 2" xfId="2613"/>
    <cellStyle name="Calculation 2 2 3 16" xfId="2614"/>
    <cellStyle name="Calculation 2 2 3 16 2" xfId="2615"/>
    <cellStyle name="Calculation 2 2 3 17" xfId="2616"/>
    <cellStyle name="Calculation 2 2 3 2" xfId="423"/>
    <cellStyle name="Calculation 2 2 3 2 10" xfId="2617"/>
    <cellStyle name="Calculation 2 2 3 2 10 2" xfId="2618"/>
    <cellStyle name="Calculation 2 2 3 2 11" xfId="2619"/>
    <cellStyle name="Calculation 2 2 3 2 11 2" xfId="2620"/>
    <cellStyle name="Calculation 2 2 3 2 12" xfId="2621"/>
    <cellStyle name="Calculation 2 2 3 2 12 2" xfId="2622"/>
    <cellStyle name="Calculation 2 2 3 2 13" xfId="2623"/>
    <cellStyle name="Calculation 2 2 3 2 13 2" xfId="2624"/>
    <cellStyle name="Calculation 2 2 3 2 14" xfId="2625"/>
    <cellStyle name="Calculation 2 2 3 2 14 2" xfId="2626"/>
    <cellStyle name="Calculation 2 2 3 2 15" xfId="2627"/>
    <cellStyle name="Calculation 2 2 3 2 15 2" xfId="2628"/>
    <cellStyle name="Calculation 2 2 3 2 16" xfId="2629"/>
    <cellStyle name="Calculation 2 2 3 2 2" xfId="2630"/>
    <cellStyle name="Calculation 2 2 3 2 2 2" xfId="2631"/>
    <cellStyle name="Calculation 2 2 3 2 2 2 2" xfId="2632"/>
    <cellStyle name="Calculation 2 2 3 2 2 3" xfId="2633"/>
    <cellStyle name="Calculation 2 2 3 2 3" xfId="2634"/>
    <cellStyle name="Calculation 2 2 3 2 3 2" xfId="2635"/>
    <cellStyle name="Calculation 2 2 3 2 4" xfId="2636"/>
    <cellStyle name="Calculation 2 2 3 2 4 2" xfId="2637"/>
    <cellStyle name="Calculation 2 2 3 2 5" xfId="2638"/>
    <cellStyle name="Calculation 2 2 3 2 5 2" xfId="2639"/>
    <cellStyle name="Calculation 2 2 3 2 6" xfId="2640"/>
    <cellStyle name="Calculation 2 2 3 2 6 2" xfId="2641"/>
    <cellStyle name="Calculation 2 2 3 2 7" xfId="2642"/>
    <cellStyle name="Calculation 2 2 3 2 7 2" xfId="2643"/>
    <cellStyle name="Calculation 2 2 3 2 8" xfId="2644"/>
    <cellStyle name="Calculation 2 2 3 2 8 2" xfId="2645"/>
    <cellStyle name="Calculation 2 2 3 2 9" xfId="2646"/>
    <cellStyle name="Calculation 2 2 3 2 9 2" xfId="2647"/>
    <cellStyle name="Calculation 2 2 3 3" xfId="2648"/>
    <cellStyle name="Calculation 2 2 3 3 2" xfId="2649"/>
    <cellStyle name="Calculation 2 2 3 3 2 2" xfId="2650"/>
    <cellStyle name="Calculation 2 2 3 3 3" xfId="2651"/>
    <cellStyle name="Calculation 2 2 3 4" xfId="2652"/>
    <cellStyle name="Calculation 2 2 3 4 2" xfId="2653"/>
    <cellStyle name="Calculation 2 2 3 5" xfId="2654"/>
    <cellStyle name="Calculation 2 2 3 5 2" xfId="2655"/>
    <cellStyle name="Calculation 2 2 3 6" xfId="2656"/>
    <cellStyle name="Calculation 2 2 3 6 2" xfId="2657"/>
    <cellStyle name="Calculation 2 2 3 7" xfId="2658"/>
    <cellStyle name="Calculation 2 2 3 7 2" xfId="2659"/>
    <cellStyle name="Calculation 2 2 3 8" xfId="2660"/>
    <cellStyle name="Calculation 2 2 3 8 2" xfId="2661"/>
    <cellStyle name="Calculation 2 2 3 9" xfId="2662"/>
    <cellStyle name="Calculation 2 2 3 9 2" xfId="2663"/>
    <cellStyle name="Calculation 2 2 4" xfId="424"/>
    <cellStyle name="Calculation 2 2 4 10" xfId="2664"/>
    <cellStyle name="Calculation 2 2 4 10 2" xfId="2665"/>
    <cellStyle name="Calculation 2 2 4 11" xfId="2666"/>
    <cellStyle name="Calculation 2 2 4 11 2" xfId="2667"/>
    <cellStyle name="Calculation 2 2 4 12" xfId="2668"/>
    <cellStyle name="Calculation 2 2 4 12 2" xfId="2669"/>
    <cellStyle name="Calculation 2 2 4 13" xfId="2670"/>
    <cellStyle name="Calculation 2 2 4 13 2" xfId="2671"/>
    <cellStyle name="Calculation 2 2 4 14" xfId="2672"/>
    <cellStyle name="Calculation 2 2 4 14 2" xfId="2673"/>
    <cellStyle name="Calculation 2 2 4 15" xfId="2674"/>
    <cellStyle name="Calculation 2 2 4 15 2" xfId="2675"/>
    <cellStyle name="Calculation 2 2 4 16" xfId="2676"/>
    <cellStyle name="Calculation 2 2 4 16 2" xfId="2677"/>
    <cellStyle name="Calculation 2 2 4 17" xfId="2678"/>
    <cellStyle name="Calculation 2 2 4 2" xfId="425"/>
    <cellStyle name="Calculation 2 2 4 2 10" xfId="2679"/>
    <cellStyle name="Calculation 2 2 4 2 10 2" xfId="2680"/>
    <cellStyle name="Calculation 2 2 4 2 11" xfId="2681"/>
    <cellStyle name="Calculation 2 2 4 2 11 2" xfId="2682"/>
    <cellStyle name="Calculation 2 2 4 2 12" xfId="2683"/>
    <cellStyle name="Calculation 2 2 4 2 12 2" xfId="2684"/>
    <cellStyle name="Calculation 2 2 4 2 13" xfId="2685"/>
    <cellStyle name="Calculation 2 2 4 2 13 2" xfId="2686"/>
    <cellStyle name="Calculation 2 2 4 2 14" xfId="2687"/>
    <cellStyle name="Calculation 2 2 4 2 14 2" xfId="2688"/>
    <cellStyle name="Calculation 2 2 4 2 15" xfId="2689"/>
    <cellStyle name="Calculation 2 2 4 2 15 2" xfId="2690"/>
    <cellStyle name="Calculation 2 2 4 2 16" xfId="2691"/>
    <cellStyle name="Calculation 2 2 4 2 2" xfId="2692"/>
    <cellStyle name="Calculation 2 2 4 2 2 2" xfId="2693"/>
    <cellStyle name="Calculation 2 2 4 2 2 2 2" xfId="2694"/>
    <cellStyle name="Calculation 2 2 4 2 2 3" xfId="2695"/>
    <cellStyle name="Calculation 2 2 4 2 3" xfId="2696"/>
    <cellStyle name="Calculation 2 2 4 2 3 2" xfId="2697"/>
    <cellStyle name="Calculation 2 2 4 2 4" xfId="2698"/>
    <cellStyle name="Calculation 2 2 4 2 4 2" xfId="2699"/>
    <cellStyle name="Calculation 2 2 4 2 5" xfId="2700"/>
    <cellStyle name="Calculation 2 2 4 2 5 2" xfId="2701"/>
    <cellStyle name="Calculation 2 2 4 2 6" xfId="2702"/>
    <cellStyle name="Calculation 2 2 4 2 6 2" xfId="2703"/>
    <cellStyle name="Calculation 2 2 4 2 7" xfId="2704"/>
    <cellStyle name="Calculation 2 2 4 2 7 2" xfId="2705"/>
    <cellStyle name="Calculation 2 2 4 2 8" xfId="2706"/>
    <cellStyle name="Calculation 2 2 4 2 8 2" xfId="2707"/>
    <cellStyle name="Calculation 2 2 4 2 9" xfId="2708"/>
    <cellStyle name="Calculation 2 2 4 2 9 2" xfId="2709"/>
    <cellStyle name="Calculation 2 2 4 3" xfId="2710"/>
    <cellStyle name="Calculation 2 2 4 3 2" xfId="2711"/>
    <cellStyle name="Calculation 2 2 4 3 2 2" xfId="2712"/>
    <cellStyle name="Calculation 2 2 4 3 3" xfId="2713"/>
    <cellStyle name="Calculation 2 2 4 4" xfId="2714"/>
    <cellStyle name="Calculation 2 2 4 4 2" xfId="2715"/>
    <cellStyle name="Calculation 2 2 4 5" xfId="2716"/>
    <cellStyle name="Calculation 2 2 4 5 2" xfId="2717"/>
    <cellStyle name="Calculation 2 2 4 6" xfId="2718"/>
    <cellStyle name="Calculation 2 2 4 6 2" xfId="2719"/>
    <cellStyle name="Calculation 2 2 4 7" xfId="2720"/>
    <cellStyle name="Calculation 2 2 4 7 2" xfId="2721"/>
    <cellStyle name="Calculation 2 2 4 8" xfId="2722"/>
    <cellStyle name="Calculation 2 2 4 8 2" xfId="2723"/>
    <cellStyle name="Calculation 2 2 4 9" xfId="2724"/>
    <cellStyle name="Calculation 2 2 4 9 2" xfId="2725"/>
    <cellStyle name="Calculation 2 2 5" xfId="426"/>
    <cellStyle name="Calculation 2 2 5 10" xfId="2726"/>
    <cellStyle name="Calculation 2 2 5 10 2" xfId="2727"/>
    <cellStyle name="Calculation 2 2 5 11" xfId="2728"/>
    <cellStyle name="Calculation 2 2 5 11 2" xfId="2729"/>
    <cellStyle name="Calculation 2 2 5 12" xfId="2730"/>
    <cellStyle name="Calculation 2 2 5 12 2" xfId="2731"/>
    <cellStyle name="Calculation 2 2 5 13" xfId="2732"/>
    <cellStyle name="Calculation 2 2 5 13 2" xfId="2733"/>
    <cellStyle name="Calculation 2 2 5 14" xfId="2734"/>
    <cellStyle name="Calculation 2 2 5 14 2" xfId="2735"/>
    <cellStyle name="Calculation 2 2 5 15" xfId="2736"/>
    <cellStyle name="Calculation 2 2 5 15 2" xfId="2737"/>
    <cellStyle name="Calculation 2 2 5 16" xfId="2738"/>
    <cellStyle name="Calculation 2 2 5 2" xfId="2739"/>
    <cellStyle name="Calculation 2 2 5 2 2" xfId="2740"/>
    <cellStyle name="Calculation 2 2 5 2 2 2" xfId="2741"/>
    <cellStyle name="Calculation 2 2 5 2 3" xfId="2742"/>
    <cellStyle name="Calculation 2 2 5 3" xfId="2743"/>
    <cellStyle name="Calculation 2 2 5 3 2" xfId="2744"/>
    <cellStyle name="Calculation 2 2 5 4" xfId="2745"/>
    <cellStyle name="Calculation 2 2 5 4 2" xfId="2746"/>
    <cellStyle name="Calculation 2 2 5 5" xfId="2747"/>
    <cellStyle name="Calculation 2 2 5 5 2" xfId="2748"/>
    <cellStyle name="Calculation 2 2 5 6" xfId="2749"/>
    <cellStyle name="Calculation 2 2 5 6 2" xfId="2750"/>
    <cellStyle name="Calculation 2 2 5 7" xfId="2751"/>
    <cellStyle name="Calculation 2 2 5 7 2" xfId="2752"/>
    <cellStyle name="Calculation 2 2 5 8" xfId="2753"/>
    <cellStyle name="Calculation 2 2 5 8 2" xfId="2754"/>
    <cellStyle name="Calculation 2 2 5 9" xfId="2755"/>
    <cellStyle name="Calculation 2 2 5 9 2" xfId="2756"/>
    <cellStyle name="Calculation 2 2 6" xfId="427"/>
    <cellStyle name="Calculation 2 2 6 10" xfId="2757"/>
    <cellStyle name="Calculation 2 2 6 10 2" xfId="2758"/>
    <cellStyle name="Calculation 2 2 6 11" xfId="2759"/>
    <cellStyle name="Calculation 2 2 6 11 2" xfId="2760"/>
    <cellStyle name="Calculation 2 2 6 12" xfId="2761"/>
    <cellStyle name="Calculation 2 2 6 12 2" xfId="2762"/>
    <cellStyle name="Calculation 2 2 6 13" xfId="2763"/>
    <cellStyle name="Calculation 2 2 6 13 2" xfId="2764"/>
    <cellStyle name="Calculation 2 2 6 14" xfId="2765"/>
    <cellStyle name="Calculation 2 2 6 14 2" xfId="2766"/>
    <cellStyle name="Calculation 2 2 6 15" xfId="2767"/>
    <cellStyle name="Calculation 2 2 6 15 2" xfId="2768"/>
    <cellStyle name="Calculation 2 2 6 16" xfId="2769"/>
    <cellStyle name="Calculation 2 2 6 2" xfId="2770"/>
    <cellStyle name="Calculation 2 2 6 2 2" xfId="2771"/>
    <cellStyle name="Calculation 2 2 6 2 2 2" xfId="2772"/>
    <cellStyle name="Calculation 2 2 6 2 3" xfId="2773"/>
    <cellStyle name="Calculation 2 2 6 3" xfId="2774"/>
    <cellStyle name="Calculation 2 2 6 3 2" xfId="2775"/>
    <cellStyle name="Calculation 2 2 6 4" xfId="2776"/>
    <cellStyle name="Calculation 2 2 6 4 2" xfId="2777"/>
    <cellStyle name="Calculation 2 2 6 5" xfId="2778"/>
    <cellStyle name="Calculation 2 2 6 5 2" xfId="2779"/>
    <cellStyle name="Calculation 2 2 6 6" xfId="2780"/>
    <cellStyle name="Calculation 2 2 6 6 2" xfId="2781"/>
    <cellStyle name="Calculation 2 2 6 7" xfId="2782"/>
    <cellStyle name="Calculation 2 2 6 7 2" xfId="2783"/>
    <cellStyle name="Calculation 2 2 6 8" xfId="2784"/>
    <cellStyle name="Calculation 2 2 6 8 2" xfId="2785"/>
    <cellStyle name="Calculation 2 2 6 9" xfId="2786"/>
    <cellStyle name="Calculation 2 2 6 9 2" xfId="2787"/>
    <cellStyle name="Calculation 2 2 7" xfId="2788"/>
    <cellStyle name="Calculation 2 2 7 2" xfId="2789"/>
    <cellStyle name="Calculation 2 2 7 2 2" xfId="2790"/>
    <cellStyle name="Calculation 2 2 7 3" xfId="2791"/>
    <cellStyle name="Calculation 2 2 8" xfId="2792"/>
    <cellStyle name="Calculation 2 2 8 2" xfId="2793"/>
    <cellStyle name="Calculation 2 2 9" xfId="2794"/>
    <cellStyle name="Calculation 2 2 9 2" xfId="2795"/>
    <cellStyle name="Calculation 2 20" xfId="2796"/>
    <cellStyle name="Calculation 2 20 2" xfId="2797"/>
    <cellStyle name="Calculation 2 21" xfId="2798"/>
    <cellStyle name="Calculation 2 21 2" xfId="2799"/>
    <cellStyle name="Calculation 2 22" xfId="2800"/>
    <cellStyle name="Calculation 2 3" xfId="428"/>
    <cellStyle name="Calculation 2 3 10" xfId="429"/>
    <cellStyle name="Calculation 2 3 10 10" xfId="2801"/>
    <cellStyle name="Calculation 2 3 10 10 2" xfId="2802"/>
    <cellStyle name="Calculation 2 3 10 11" xfId="2803"/>
    <cellStyle name="Calculation 2 3 10 11 2" xfId="2804"/>
    <cellStyle name="Calculation 2 3 10 12" xfId="2805"/>
    <cellStyle name="Calculation 2 3 10 12 2" xfId="2806"/>
    <cellStyle name="Calculation 2 3 10 13" xfId="2807"/>
    <cellStyle name="Calculation 2 3 10 13 2" xfId="2808"/>
    <cellStyle name="Calculation 2 3 10 14" xfId="2809"/>
    <cellStyle name="Calculation 2 3 10 14 2" xfId="2810"/>
    <cellStyle name="Calculation 2 3 10 15" xfId="2811"/>
    <cellStyle name="Calculation 2 3 10 15 2" xfId="2812"/>
    <cellStyle name="Calculation 2 3 10 16" xfId="2813"/>
    <cellStyle name="Calculation 2 3 10 2" xfId="2814"/>
    <cellStyle name="Calculation 2 3 10 2 2" xfId="2815"/>
    <cellStyle name="Calculation 2 3 10 2 2 2" xfId="2816"/>
    <cellStyle name="Calculation 2 3 10 2 3" xfId="2817"/>
    <cellStyle name="Calculation 2 3 10 3" xfId="2818"/>
    <cellStyle name="Calculation 2 3 10 3 2" xfId="2819"/>
    <cellStyle name="Calculation 2 3 10 4" xfId="2820"/>
    <cellStyle name="Calculation 2 3 10 4 2" xfId="2821"/>
    <cellStyle name="Calculation 2 3 10 5" xfId="2822"/>
    <cellStyle name="Calculation 2 3 10 5 2" xfId="2823"/>
    <cellStyle name="Calculation 2 3 10 6" xfId="2824"/>
    <cellStyle name="Calculation 2 3 10 6 2" xfId="2825"/>
    <cellStyle name="Calculation 2 3 10 7" xfId="2826"/>
    <cellStyle name="Calculation 2 3 10 7 2" xfId="2827"/>
    <cellStyle name="Calculation 2 3 10 8" xfId="2828"/>
    <cellStyle name="Calculation 2 3 10 8 2" xfId="2829"/>
    <cellStyle name="Calculation 2 3 10 9" xfId="2830"/>
    <cellStyle name="Calculation 2 3 10 9 2" xfId="2831"/>
    <cellStyle name="Calculation 2 3 11" xfId="430"/>
    <cellStyle name="Calculation 2 3 11 10" xfId="2832"/>
    <cellStyle name="Calculation 2 3 11 10 2" xfId="2833"/>
    <cellStyle name="Calculation 2 3 11 11" xfId="2834"/>
    <cellStyle name="Calculation 2 3 11 11 2" xfId="2835"/>
    <cellStyle name="Calculation 2 3 11 12" xfId="2836"/>
    <cellStyle name="Calculation 2 3 11 12 2" xfId="2837"/>
    <cellStyle name="Calculation 2 3 11 13" xfId="2838"/>
    <cellStyle name="Calculation 2 3 11 13 2" xfId="2839"/>
    <cellStyle name="Calculation 2 3 11 14" xfId="2840"/>
    <cellStyle name="Calculation 2 3 11 14 2" xfId="2841"/>
    <cellStyle name="Calculation 2 3 11 15" xfId="2842"/>
    <cellStyle name="Calculation 2 3 11 15 2" xfId="2843"/>
    <cellStyle name="Calculation 2 3 11 16" xfId="2844"/>
    <cellStyle name="Calculation 2 3 11 2" xfId="2845"/>
    <cellStyle name="Calculation 2 3 11 2 2" xfId="2846"/>
    <cellStyle name="Calculation 2 3 11 2 2 2" xfId="2847"/>
    <cellStyle name="Calculation 2 3 11 2 3" xfId="2848"/>
    <cellStyle name="Calculation 2 3 11 3" xfId="2849"/>
    <cellStyle name="Calculation 2 3 11 3 2" xfId="2850"/>
    <cellStyle name="Calculation 2 3 11 4" xfId="2851"/>
    <cellStyle name="Calculation 2 3 11 4 2" xfId="2852"/>
    <cellStyle name="Calculation 2 3 11 5" xfId="2853"/>
    <cellStyle name="Calculation 2 3 11 5 2" xfId="2854"/>
    <cellStyle name="Calculation 2 3 11 6" xfId="2855"/>
    <cellStyle name="Calculation 2 3 11 6 2" xfId="2856"/>
    <cellStyle name="Calculation 2 3 11 7" xfId="2857"/>
    <cellStyle name="Calculation 2 3 11 7 2" xfId="2858"/>
    <cellStyle name="Calculation 2 3 11 8" xfId="2859"/>
    <cellStyle name="Calculation 2 3 11 8 2" xfId="2860"/>
    <cellStyle name="Calculation 2 3 11 9" xfId="2861"/>
    <cellStyle name="Calculation 2 3 11 9 2" xfId="2862"/>
    <cellStyle name="Calculation 2 3 12" xfId="431"/>
    <cellStyle name="Calculation 2 3 12 10" xfId="2863"/>
    <cellStyle name="Calculation 2 3 12 10 2" xfId="2864"/>
    <cellStyle name="Calculation 2 3 12 11" xfId="2865"/>
    <cellStyle name="Calculation 2 3 12 11 2" xfId="2866"/>
    <cellStyle name="Calculation 2 3 12 12" xfId="2867"/>
    <cellStyle name="Calculation 2 3 12 12 2" xfId="2868"/>
    <cellStyle name="Calculation 2 3 12 13" xfId="2869"/>
    <cellStyle name="Calculation 2 3 12 13 2" xfId="2870"/>
    <cellStyle name="Calculation 2 3 12 14" xfId="2871"/>
    <cellStyle name="Calculation 2 3 12 14 2" xfId="2872"/>
    <cellStyle name="Calculation 2 3 12 15" xfId="2873"/>
    <cellStyle name="Calculation 2 3 12 15 2" xfId="2874"/>
    <cellStyle name="Calculation 2 3 12 16" xfId="2875"/>
    <cellStyle name="Calculation 2 3 12 2" xfId="2876"/>
    <cellStyle name="Calculation 2 3 12 2 2" xfId="2877"/>
    <cellStyle name="Calculation 2 3 12 2 2 2" xfId="2878"/>
    <cellStyle name="Calculation 2 3 12 2 3" xfId="2879"/>
    <cellStyle name="Calculation 2 3 12 3" xfId="2880"/>
    <cellStyle name="Calculation 2 3 12 3 2" xfId="2881"/>
    <cellStyle name="Calculation 2 3 12 4" xfId="2882"/>
    <cellStyle name="Calculation 2 3 12 4 2" xfId="2883"/>
    <cellStyle name="Calculation 2 3 12 5" xfId="2884"/>
    <cellStyle name="Calculation 2 3 12 5 2" xfId="2885"/>
    <cellStyle name="Calculation 2 3 12 6" xfId="2886"/>
    <cellStyle name="Calculation 2 3 12 6 2" xfId="2887"/>
    <cellStyle name="Calculation 2 3 12 7" xfId="2888"/>
    <cellStyle name="Calculation 2 3 12 7 2" xfId="2889"/>
    <cellStyle name="Calculation 2 3 12 8" xfId="2890"/>
    <cellStyle name="Calculation 2 3 12 8 2" xfId="2891"/>
    <cellStyle name="Calculation 2 3 12 9" xfId="2892"/>
    <cellStyle name="Calculation 2 3 12 9 2" xfId="2893"/>
    <cellStyle name="Calculation 2 3 13" xfId="432"/>
    <cellStyle name="Calculation 2 3 13 10" xfId="2894"/>
    <cellStyle name="Calculation 2 3 13 10 2" xfId="2895"/>
    <cellStyle name="Calculation 2 3 13 11" xfId="2896"/>
    <cellStyle name="Calculation 2 3 13 11 2" xfId="2897"/>
    <cellStyle name="Calculation 2 3 13 12" xfId="2898"/>
    <cellStyle name="Calculation 2 3 13 12 2" xfId="2899"/>
    <cellStyle name="Calculation 2 3 13 13" xfId="2900"/>
    <cellStyle name="Calculation 2 3 13 13 2" xfId="2901"/>
    <cellStyle name="Calculation 2 3 13 14" xfId="2902"/>
    <cellStyle name="Calculation 2 3 13 14 2" xfId="2903"/>
    <cellStyle name="Calculation 2 3 13 15" xfId="2904"/>
    <cellStyle name="Calculation 2 3 13 15 2" xfId="2905"/>
    <cellStyle name="Calculation 2 3 13 16" xfId="2906"/>
    <cellStyle name="Calculation 2 3 13 2" xfId="2907"/>
    <cellStyle name="Calculation 2 3 13 2 2" xfId="2908"/>
    <cellStyle name="Calculation 2 3 13 2 2 2" xfId="2909"/>
    <cellStyle name="Calculation 2 3 13 2 3" xfId="2910"/>
    <cellStyle name="Calculation 2 3 13 3" xfId="2911"/>
    <cellStyle name="Calculation 2 3 13 3 2" xfId="2912"/>
    <cellStyle name="Calculation 2 3 13 4" xfId="2913"/>
    <cellStyle name="Calculation 2 3 13 4 2" xfId="2914"/>
    <cellStyle name="Calculation 2 3 13 5" xfId="2915"/>
    <cellStyle name="Calculation 2 3 13 5 2" xfId="2916"/>
    <cellStyle name="Calculation 2 3 13 6" xfId="2917"/>
    <cellStyle name="Calculation 2 3 13 6 2" xfId="2918"/>
    <cellStyle name="Calculation 2 3 13 7" xfId="2919"/>
    <cellStyle name="Calculation 2 3 13 7 2" xfId="2920"/>
    <cellStyle name="Calculation 2 3 13 8" xfId="2921"/>
    <cellStyle name="Calculation 2 3 13 8 2" xfId="2922"/>
    <cellStyle name="Calculation 2 3 13 9" xfId="2923"/>
    <cellStyle name="Calculation 2 3 13 9 2" xfId="2924"/>
    <cellStyle name="Calculation 2 3 14" xfId="433"/>
    <cellStyle name="Calculation 2 3 14 10" xfId="2925"/>
    <cellStyle name="Calculation 2 3 14 10 2" xfId="2926"/>
    <cellStyle name="Calculation 2 3 14 11" xfId="2927"/>
    <cellStyle name="Calculation 2 3 14 11 2" xfId="2928"/>
    <cellStyle name="Calculation 2 3 14 12" xfId="2929"/>
    <cellStyle name="Calculation 2 3 14 12 2" xfId="2930"/>
    <cellStyle name="Calculation 2 3 14 13" xfId="2931"/>
    <cellStyle name="Calculation 2 3 14 13 2" xfId="2932"/>
    <cellStyle name="Calculation 2 3 14 14" xfId="2933"/>
    <cellStyle name="Calculation 2 3 14 14 2" xfId="2934"/>
    <cellStyle name="Calculation 2 3 14 15" xfId="2935"/>
    <cellStyle name="Calculation 2 3 14 15 2" xfId="2936"/>
    <cellStyle name="Calculation 2 3 14 16" xfId="2937"/>
    <cellStyle name="Calculation 2 3 14 2" xfId="2938"/>
    <cellStyle name="Calculation 2 3 14 2 2" xfId="2939"/>
    <cellStyle name="Calculation 2 3 14 2 2 2" xfId="2940"/>
    <cellStyle name="Calculation 2 3 14 2 3" xfId="2941"/>
    <cellStyle name="Calculation 2 3 14 3" xfId="2942"/>
    <cellStyle name="Calculation 2 3 14 3 2" xfId="2943"/>
    <cellStyle name="Calculation 2 3 14 4" xfId="2944"/>
    <cellStyle name="Calculation 2 3 14 4 2" xfId="2945"/>
    <cellStyle name="Calculation 2 3 14 5" xfId="2946"/>
    <cellStyle name="Calculation 2 3 14 5 2" xfId="2947"/>
    <cellStyle name="Calculation 2 3 14 6" xfId="2948"/>
    <cellStyle name="Calculation 2 3 14 6 2" xfId="2949"/>
    <cellStyle name="Calculation 2 3 14 7" xfId="2950"/>
    <cellStyle name="Calculation 2 3 14 7 2" xfId="2951"/>
    <cellStyle name="Calculation 2 3 14 8" xfId="2952"/>
    <cellStyle name="Calculation 2 3 14 8 2" xfId="2953"/>
    <cellStyle name="Calculation 2 3 14 9" xfId="2954"/>
    <cellStyle name="Calculation 2 3 14 9 2" xfId="2955"/>
    <cellStyle name="Calculation 2 3 15" xfId="434"/>
    <cellStyle name="Calculation 2 3 15 10" xfId="2956"/>
    <cellStyle name="Calculation 2 3 15 10 2" xfId="2957"/>
    <cellStyle name="Calculation 2 3 15 11" xfId="2958"/>
    <cellStyle name="Calculation 2 3 15 11 2" xfId="2959"/>
    <cellStyle name="Calculation 2 3 15 12" xfId="2960"/>
    <cellStyle name="Calculation 2 3 15 12 2" xfId="2961"/>
    <cellStyle name="Calculation 2 3 15 13" xfId="2962"/>
    <cellStyle name="Calculation 2 3 15 13 2" xfId="2963"/>
    <cellStyle name="Calculation 2 3 15 14" xfId="2964"/>
    <cellStyle name="Calculation 2 3 15 14 2" xfId="2965"/>
    <cellStyle name="Calculation 2 3 15 15" xfId="2966"/>
    <cellStyle name="Calculation 2 3 15 15 2" xfId="2967"/>
    <cellStyle name="Calculation 2 3 15 16" xfId="2968"/>
    <cellStyle name="Calculation 2 3 15 2" xfId="2969"/>
    <cellStyle name="Calculation 2 3 15 2 2" xfId="2970"/>
    <cellStyle name="Calculation 2 3 15 2 2 2" xfId="2971"/>
    <cellStyle name="Calculation 2 3 15 2 3" xfId="2972"/>
    <cellStyle name="Calculation 2 3 15 3" xfId="2973"/>
    <cellStyle name="Calculation 2 3 15 3 2" xfId="2974"/>
    <cellStyle name="Calculation 2 3 15 4" xfId="2975"/>
    <cellStyle name="Calculation 2 3 15 4 2" xfId="2976"/>
    <cellStyle name="Calculation 2 3 15 5" xfId="2977"/>
    <cellStyle name="Calculation 2 3 15 5 2" xfId="2978"/>
    <cellStyle name="Calculation 2 3 15 6" xfId="2979"/>
    <cellStyle name="Calculation 2 3 15 6 2" xfId="2980"/>
    <cellStyle name="Calculation 2 3 15 7" xfId="2981"/>
    <cellStyle name="Calculation 2 3 15 7 2" xfId="2982"/>
    <cellStyle name="Calculation 2 3 15 8" xfId="2983"/>
    <cellStyle name="Calculation 2 3 15 8 2" xfId="2984"/>
    <cellStyle name="Calculation 2 3 15 9" xfId="2985"/>
    <cellStyle name="Calculation 2 3 15 9 2" xfId="2986"/>
    <cellStyle name="Calculation 2 3 16" xfId="435"/>
    <cellStyle name="Calculation 2 3 16 10" xfId="2987"/>
    <cellStyle name="Calculation 2 3 16 10 2" xfId="2988"/>
    <cellStyle name="Calculation 2 3 16 11" xfId="2989"/>
    <cellStyle name="Calculation 2 3 16 11 2" xfId="2990"/>
    <cellStyle name="Calculation 2 3 16 12" xfId="2991"/>
    <cellStyle name="Calculation 2 3 16 12 2" xfId="2992"/>
    <cellStyle name="Calculation 2 3 16 13" xfId="2993"/>
    <cellStyle name="Calculation 2 3 16 13 2" xfId="2994"/>
    <cellStyle name="Calculation 2 3 16 14" xfId="2995"/>
    <cellStyle name="Calculation 2 3 16 14 2" xfId="2996"/>
    <cellStyle name="Calculation 2 3 16 15" xfId="2997"/>
    <cellStyle name="Calculation 2 3 16 15 2" xfId="2998"/>
    <cellStyle name="Calculation 2 3 16 16" xfId="2999"/>
    <cellStyle name="Calculation 2 3 16 2" xfId="3000"/>
    <cellStyle name="Calculation 2 3 16 2 2" xfId="3001"/>
    <cellStyle name="Calculation 2 3 16 2 2 2" xfId="3002"/>
    <cellStyle name="Calculation 2 3 16 2 3" xfId="3003"/>
    <cellStyle name="Calculation 2 3 16 3" xfId="3004"/>
    <cellStyle name="Calculation 2 3 16 3 2" xfId="3005"/>
    <cellStyle name="Calculation 2 3 16 4" xfId="3006"/>
    <cellStyle name="Calculation 2 3 16 4 2" xfId="3007"/>
    <cellStyle name="Calculation 2 3 16 5" xfId="3008"/>
    <cellStyle name="Calculation 2 3 16 5 2" xfId="3009"/>
    <cellStyle name="Calculation 2 3 16 6" xfId="3010"/>
    <cellStyle name="Calculation 2 3 16 6 2" xfId="3011"/>
    <cellStyle name="Calculation 2 3 16 7" xfId="3012"/>
    <cellStyle name="Calculation 2 3 16 7 2" xfId="3013"/>
    <cellStyle name="Calculation 2 3 16 8" xfId="3014"/>
    <cellStyle name="Calculation 2 3 16 8 2" xfId="3015"/>
    <cellStyle name="Calculation 2 3 16 9" xfId="3016"/>
    <cellStyle name="Calculation 2 3 16 9 2" xfId="3017"/>
    <cellStyle name="Calculation 2 3 17" xfId="436"/>
    <cellStyle name="Calculation 2 3 17 10" xfId="3018"/>
    <cellStyle name="Calculation 2 3 17 10 2" xfId="3019"/>
    <cellStyle name="Calculation 2 3 17 11" xfId="3020"/>
    <cellStyle name="Calculation 2 3 17 11 2" xfId="3021"/>
    <cellStyle name="Calculation 2 3 17 12" xfId="3022"/>
    <cellStyle name="Calculation 2 3 17 12 2" xfId="3023"/>
    <cellStyle name="Calculation 2 3 17 13" xfId="3024"/>
    <cellStyle name="Calculation 2 3 17 13 2" xfId="3025"/>
    <cellStyle name="Calculation 2 3 17 14" xfId="3026"/>
    <cellStyle name="Calculation 2 3 17 14 2" xfId="3027"/>
    <cellStyle name="Calculation 2 3 17 15" xfId="3028"/>
    <cellStyle name="Calculation 2 3 17 15 2" xfId="3029"/>
    <cellStyle name="Calculation 2 3 17 16" xfId="3030"/>
    <cellStyle name="Calculation 2 3 17 2" xfId="3031"/>
    <cellStyle name="Calculation 2 3 17 2 2" xfId="3032"/>
    <cellStyle name="Calculation 2 3 17 2 2 2" xfId="3033"/>
    <cellStyle name="Calculation 2 3 17 2 3" xfId="3034"/>
    <cellStyle name="Calculation 2 3 17 3" xfId="3035"/>
    <cellStyle name="Calculation 2 3 17 3 2" xfId="3036"/>
    <cellStyle name="Calculation 2 3 17 4" xfId="3037"/>
    <cellStyle name="Calculation 2 3 17 4 2" xfId="3038"/>
    <cellStyle name="Calculation 2 3 17 5" xfId="3039"/>
    <cellStyle name="Calculation 2 3 17 5 2" xfId="3040"/>
    <cellStyle name="Calculation 2 3 17 6" xfId="3041"/>
    <cellStyle name="Calculation 2 3 17 6 2" xfId="3042"/>
    <cellStyle name="Calculation 2 3 17 7" xfId="3043"/>
    <cellStyle name="Calculation 2 3 17 7 2" xfId="3044"/>
    <cellStyle name="Calculation 2 3 17 8" xfId="3045"/>
    <cellStyle name="Calculation 2 3 17 8 2" xfId="3046"/>
    <cellStyle name="Calculation 2 3 17 9" xfId="3047"/>
    <cellStyle name="Calculation 2 3 17 9 2" xfId="3048"/>
    <cellStyle name="Calculation 2 3 18" xfId="437"/>
    <cellStyle name="Calculation 2 3 18 10" xfId="3049"/>
    <cellStyle name="Calculation 2 3 18 10 2" xfId="3050"/>
    <cellStyle name="Calculation 2 3 18 11" xfId="3051"/>
    <cellStyle name="Calculation 2 3 18 11 2" xfId="3052"/>
    <cellStyle name="Calculation 2 3 18 12" xfId="3053"/>
    <cellStyle name="Calculation 2 3 18 12 2" xfId="3054"/>
    <cellStyle name="Calculation 2 3 18 13" xfId="3055"/>
    <cellStyle name="Calculation 2 3 18 13 2" xfId="3056"/>
    <cellStyle name="Calculation 2 3 18 14" xfId="3057"/>
    <cellStyle name="Calculation 2 3 18 14 2" xfId="3058"/>
    <cellStyle name="Calculation 2 3 18 15" xfId="3059"/>
    <cellStyle name="Calculation 2 3 18 15 2" xfId="3060"/>
    <cellStyle name="Calculation 2 3 18 16" xfId="3061"/>
    <cellStyle name="Calculation 2 3 18 2" xfId="3062"/>
    <cellStyle name="Calculation 2 3 18 2 2" xfId="3063"/>
    <cellStyle name="Calculation 2 3 18 2 2 2" xfId="3064"/>
    <cellStyle name="Calculation 2 3 18 2 3" xfId="3065"/>
    <cellStyle name="Calculation 2 3 18 3" xfId="3066"/>
    <cellStyle name="Calculation 2 3 18 3 2" xfId="3067"/>
    <cellStyle name="Calculation 2 3 18 4" xfId="3068"/>
    <cellStyle name="Calculation 2 3 18 4 2" xfId="3069"/>
    <cellStyle name="Calculation 2 3 18 5" xfId="3070"/>
    <cellStyle name="Calculation 2 3 18 5 2" xfId="3071"/>
    <cellStyle name="Calculation 2 3 18 6" xfId="3072"/>
    <cellStyle name="Calculation 2 3 18 6 2" xfId="3073"/>
    <cellStyle name="Calculation 2 3 18 7" xfId="3074"/>
    <cellStyle name="Calculation 2 3 18 7 2" xfId="3075"/>
    <cellStyle name="Calculation 2 3 18 8" xfId="3076"/>
    <cellStyle name="Calculation 2 3 18 8 2" xfId="3077"/>
    <cellStyle name="Calculation 2 3 18 9" xfId="3078"/>
    <cellStyle name="Calculation 2 3 18 9 2" xfId="3079"/>
    <cellStyle name="Calculation 2 3 19" xfId="438"/>
    <cellStyle name="Calculation 2 3 19 10" xfId="3080"/>
    <cellStyle name="Calculation 2 3 19 10 2" xfId="3081"/>
    <cellStyle name="Calculation 2 3 19 11" xfId="3082"/>
    <cellStyle name="Calculation 2 3 19 11 2" xfId="3083"/>
    <cellStyle name="Calculation 2 3 19 12" xfId="3084"/>
    <cellStyle name="Calculation 2 3 19 12 2" xfId="3085"/>
    <cellStyle name="Calculation 2 3 19 13" xfId="3086"/>
    <cellStyle name="Calculation 2 3 19 13 2" xfId="3087"/>
    <cellStyle name="Calculation 2 3 19 14" xfId="3088"/>
    <cellStyle name="Calculation 2 3 19 14 2" xfId="3089"/>
    <cellStyle name="Calculation 2 3 19 15" xfId="3090"/>
    <cellStyle name="Calculation 2 3 19 15 2" xfId="3091"/>
    <cellStyle name="Calculation 2 3 19 16" xfId="3092"/>
    <cellStyle name="Calculation 2 3 19 2" xfId="3093"/>
    <cellStyle name="Calculation 2 3 19 2 2" xfId="3094"/>
    <cellStyle name="Calculation 2 3 19 2 2 2" xfId="3095"/>
    <cellStyle name="Calculation 2 3 19 2 3" xfId="3096"/>
    <cellStyle name="Calculation 2 3 19 3" xfId="3097"/>
    <cellStyle name="Calculation 2 3 19 3 2" xfId="3098"/>
    <cellStyle name="Calculation 2 3 19 4" xfId="3099"/>
    <cellStyle name="Calculation 2 3 19 4 2" xfId="3100"/>
    <cellStyle name="Calculation 2 3 19 5" xfId="3101"/>
    <cellStyle name="Calculation 2 3 19 5 2" xfId="3102"/>
    <cellStyle name="Calculation 2 3 19 6" xfId="3103"/>
    <cellStyle name="Calculation 2 3 19 6 2" xfId="3104"/>
    <cellStyle name="Calculation 2 3 19 7" xfId="3105"/>
    <cellStyle name="Calculation 2 3 19 7 2" xfId="3106"/>
    <cellStyle name="Calculation 2 3 19 8" xfId="3107"/>
    <cellStyle name="Calculation 2 3 19 8 2" xfId="3108"/>
    <cellStyle name="Calculation 2 3 19 9" xfId="3109"/>
    <cellStyle name="Calculation 2 3 19 9 2" xfId="3110"/>
    <cellStyle name="Calculation 2 3 2" xfId="439"/>
    <cellStyle name="Calculation 2 3 2 10" xfId="3111"/>
    <cellStyle name="Calculation 2 3 2 10 2" xfId="3112"/>
    <cellStyle name="Calculation 2 3 2 11" xfId="3113"/>
    <cellStyle name="Calculation 2 3 2 11 2" xfId="3114"/>
    <cellStyle name="Calculation 2 3 2 12" xfId="3115"/>
    <cellStyle name="Calculation 2 3 2 12 2" xfId="3116"/>
    <cellStyle name="Calculation 2 3 2 13" xfId="3117"/>
    <cellStyle name="Calculation 2 3 2 13 2" xfId="3118"/>
    <cellStyle name="Calculation 2 3 2 14" xfId="3119"/>
    <cellStyle name="Calculation 2 3 2 14 2" xfId="3120"/>
    <cellStyle name="Calculation 2 3 2 15" xfId="3121"/>
    <cellStyle name="Calculation 2 3 2 15 2" xfId="3122"/>
    <cellStyle name="Calculation 2 3 2 16" xfId="3123"/>
    <cellStyle name="Calculation 2 3 2 16 2" xfId="3124"/>
    <cellStyle name="Calculation 2 3 2 17" xfId="3125"/>
    <cellStyle name="Calculation 2 3 2 2" xfId="440"/>
    <cellStyle name="Calculation 2 3 2 2 10" xfId="3126"/>
    <cellStyle name="Calculation 2 3 2 2 10 2" xfId="3127"/>
    <cellStyle name="Calculation 2 3 2 2 11" xfId="3128"/>
    <cellStyle name="Calculation 2 3 2 2 11 2" xfId="3129"/>
    <cellStyle name="Calculation 2 3 2 2 12" xfId="3130"/>
    <cellStyle name="Calculation 2 3 2 2 12 2" xfId="3131"/>
    <cellStyle name="Calculation 2 3 2 2 13" xfId="3132"/>
    <cellStyle name="Calculation 2 3 2 2 13 2" xfId="3133"/>
    <cellStyle name="Calculation 2 3 2 2 14" xfId="3134"/>
    <cellStyle name="Calculation 2 3 2 2 14 2" xfId="3135"/>
    <cellStyle name="Calculation 2 3 2 2 15" xfId="3136"/>
    <cellStyle name="Calculation 2 3 2 2 15 2" xfId="3137"/>
    <cellStyle name="Calculation 2 3 2 2 16" xfId="3138"/>
    <cellStyle name="Calculation 2 3 2 2 2" xfId="3139"/>
    <cellStyle name="Calculation 2 3 2 2 2 2" xfId="3140"/>
    <cellStyle name="Calculation 2 3 2 2 2 2 2" xfId="3141"/>
    <cellStyle name="Calculation 2 3 2 2 2 3" xfId="3142"/>
    <cellStyle name="Calculation 2 3 2 2 3" xfId="3143"/>
    <cellStyle name="Calculation 2 3 2 2 3 2" xfId="3144"/>
    <cellStyle name="Calculation 2 3 2 2 4" xfId="3145"/>
    <cellStyle name="Calculation 2 3 2 2 4 2" xfId="3146"/>
    <cellStyle name="Calculation 2 3 2 2 5" xfId="3147"/>
    <cellStyle name="Calculation 2 3 2 2 5 2" xfId="3148"/>
    <cellStyle name="Calculation 2 3 2 2 6" xfId="3149"/>
    <cellStyle name="Calculation 2 3 2 2 6 2" xfId="3150"/>
    <cellStyle name="Calculation 2 3 2 2 7" xfId="3151"/>
    <cellStyle name="Calculation 2 3 2 2 7 2" xfId="3152"/>
    <cellStyle name="Calculation 2 3 2 2 8" xfId="3153"/>
    <cellStyle name="Calculation 2 3 2 2 8 2" xfId="3154"/>
    <cellStyle name="Calculation 2 3 2 2 9" xfId="3155"/>
    <cellStyle name="Calculation 2 3 2 2 9 2" xfId="3156"/>
    <cellStyle name="Calculation 2 3 2 3" xfId="3157"/>
    <cellStyle name="Calculation 2 3 2 3 2" xfId="3158"/>
    <cellStyle name="Calculation 2 3 2 3 2 2" xfId="3159"/>
    <cellStyle name="Calculation 2 3 2 3 3" xfId="3160"/>
    <cellStyle name="Calculation 2 3 2 4" xfId="3161"/>
    <cellStyle name="Calculation 2 3 2 4 2" xfId="3162"/>
    <cellStyle name="Calculation 2 3 2 5" xfId="3163"/>
    <cellStyle name="Calculation 2 3 2 5 2" xfId="3164"/>
    <cellStyle name="Calculation 2 3 2 6" xfId="3165"/>
    <cellStyle name="Calculation 2 3 2 6 2" xfId="3166"/>
    <cellStyle name="Calculation 2 3 2 7" xfId="3167"/>
    <cellStyle name="Calculation 2 3 2 7 2" xfId="3168"/>
    <cellStyle name="Calculation 2 3 2 8" xfId="3169"/>
    <cellStyle name="Calculation 2 3 2 8 2" xfId="3170"/>
    <cellStyle name="Calculation 2 3 2 9" xfId="3171"/>
    <cellStyle name="Calculation 2 3 2 9 2" xfId="3172"/>
    <cellStyle name="Calculation 2 3 20" xfId="441"/>
    <cellStyle name="Calculation 2 3 20 10" xfId="3173"/>
    <cellStyle name="Calculation 2 3 20 10 2" xfId="3174"/>
    <cellStyle name="Calculation 2 3 20 11" xfId="3175"/>
    <cellStyle name="Calculation 2 3 20 11 2" xfId="3176"/>
    <cellStyle name="Calculation 2 3 20 12" xfId="3177"/>
    <cellStyle name="Calculation 2 3 20 12 2" xfId="3178"/>
    <cellStyle name="Calculation 2 3 20 13" xfId="3179"/>
    <cellStyle name="Calculation 2 3 20 13 2" xfId="3180"/>
    <cellStyle name="Calculation 2 3 20 14" xfId="3181"/>
    <cellStyle name="Calculation 2 3 20 14 2" xfId="3182"/>
    <cellStyle name="Calculation 2 3 20 15" xfId="3183"/>
    <cellStyle name="Calculation 2 3 20 15 2" xfId="3184"/>
    <cellStyle name="Calculation 2 3 20 16" xfId="3185"/>
    <cellStyle name="Calculation 2 3 20 2" xfId="3186"/>
    <cellStyle name="Calculation 2 3 20 2 2" xfId="3187"/>
    <cellStyle name="Calculation 2 3 20 2 2 2" xfId="3188"/>
    <cellStyle name="Calculation 2 3 20 2 3" xfId="3189"/>
    <cellStyle name="Calculation 2 3 20 3" xfId="3190"/>
    <cellStyle name="Calculation 2 3 20 3 2" xfId="3191"/>
    <cellStyle name="Calculation 2 3 20 4" xfId="3192"/>
    <cellStyle name="Calculation 2 3 20 4 2" xfId="3193"/>
    <cellStyle name="Calculation 2 3 20 5" xfId="3194"/>
    <cellStyle name="Calculation 2 3 20 5 2" xfId="3195"/>
    <cellStyle name="Calculation 2 3 20 6" xfId="3196"/>
    <cellStyle name="Calculation 2 3 20 6 2" xfId="3197"/>
    <cellStyle name="Calculation 2 3 20 7" xfId="3198"/>
    <cellStyle name="Calculation 2 3 20 7 2" xfId="3199"/>
    <cellStyle name="Calculation 2 3 20 8" xfId="3200"/>
    <cellStyle name="Calculation 2 3 20 8 2" xfId="3201"/>
    <cellStyle name="Calculation 2 3 20 9" xfId="3202"/>
    <cellStyle name="Calculation 2 3 20 9 2" xfId="3203"/>
    <cellStyle name="Calculation 2 3 21" xfId="442"/>
    <cellStyle name="Calculation 2 3 21 10" xfId="3204"/>
    <cellStyle name="Calculation 2 3 21 10 2" xfId="3205"/>
    <cellStyle name="Calculation 2 3 21 11" xfId="3206"/>
    <cellStyle name="Calculation 2 3 21 11 2" xfId="3207"/>
    <cellStyle name="Calculation 2 3 21 12" xfId="3208"/>
    <cellStyle name="Calculation 2 3 21 12 2" xfId="3209"/>
    <cellStyle name="Calculation 2 3 21 13" xfId="3210"/>
    <cellStyle name="Calculation 2 3 21 13 2" xfId="3211"/>
    <cellStyle name="Calculation 2 3 21 14" xfId="3212"/>
    <cellStyle name="Calculation 2 3 21 14 2" xfId="3213"/>
    <cellStyle name="Calculation 2 3 21 15" xfId="3214"/>
    <cellStyle name="Calculation 2 3 21 15 2" xfId="3215"/>
    <cellStyle name="Calculation 2 3 21 16" xfId="3216"/>
    <cellStyle name="Calculation 2 3 21 2" xfId="3217"/>
    <cellStyle name="Calculation 2 3 21 2 2" xfId="3218"/>
    <cellStyle name="Calculation 2 3 21 2 2 2" xfId="3219"/>
    <cellStyle name="Calculation 2 3 21 2 3" xfId="3220"/>
    <cellStyle name="Calculation 2 3 21 3" xfId="3221"/>
    <cellStyle name="Calculation 2 3 21 3 2" xfId="3222"/>
    <cellStyle name="Calculation 2 3 21 4" xfId="3223"/>
    <cellStyle name="Calculation 2 3 21 4 2" xfId="3224"/>
    <cellStyle name="Calculation 2 3 21 5" xfId="3225"/>
    <cellStyle name="Calculation 2 3 21 5 2" xfId="3226"/>
    <cellStyle name="Calculation 2 3 21 6" xfId="3227"/>
    <cellStyle name="Calculation 2 3 21 6 2" xfId="3228"/>
    <cellStyle name="Calculation 2 3 21 7" xfId="3229"/>
    <cellStyle name="Calculation 2 3 21 7 2" xfId="3230"/>
    <cellStyle name="Calculation 2 3 21 8" xfId="3231"/>
    <cellStyle name="Calculation 2 3 21 8 2" xfId="3232"/>
    <cellStyle name="Calculation 2 3 21 9" xfId="3233"/>
    <cellStyle name="Calculation 2 3 21 9 2" xfId="3234"/>
    <cellStyle name="Calculation 2 3 22" xfId="443"/>
    <cellStyle name="Calculation 2 3 22 10" xfId="3235"/>
    <cellStyle name="Calculation 2 3 22 10 2" xfId="3236"/>
    <cellStyle name="Calculation 2 3 22 11" xfId="3237"/>
    <cellStyle name="Calculation 2 3 22 11 2" xfId="3238"/>
    <cellStyle name="Calculation 2 3 22 12" xfId="3239"/>
    <cellStyle name="Calculation 2 3 22 12 2" xfId="3240"/>
    <cellStyle name="Calculation 2 3 22 13" xfId="3241"/>
    <cellStyle name="Calculation 2 3 22 13 2" xfId="3242"/>
    <cellStyle name="Calculation 2 3 22 14" xfId="3243"/>
    <cellStyle name="Calculation 2 3 22 14 2" xfId="3244"/>
    <cellStyle name="Calculation 2 3 22 15" xfId="3245"/>
    <cellStyle name="Calculation 2 3 22 15 2" xfId="3246"/>
    <cellStyle name="Calculation 2 3 22 16" xfId="3247"/>
    <cellStyle name="Calculation 2 3 22 2" xfId="3248"/>
    <cellStyle name="Calculation 2 3 22 2 2" xfId="3249"/>
    <cellStyle name="Calculation 2 3 22 2 2 2" xfId="3250"/>
    <cellStyle name="Calculation 2 3 22 2 3" xfId="3251"/>
    <cellStyle name="Calculation 2 3 22 3" xfId="3252"/>
    <cellStyle name="Calculation 2 3 22 3 2" xfId="3253"/>
    <cellStyle name="Calculation 2 3 22 4" xfId="3254"/>
    <cellStyle name="Calculation 2 3 22 4 2" xfId="3255"/>
    <cellStyle name="Calculation 2 3 22 5" xfId="3256"/>
    <cellStyle name="Calculation 2 3 22 5 2" xfId="3257"/>
    <cellStyle name="Calculation 2 3 22 6" xfId="3258"/>
    <cellStyle name="Calculation 2 3 22 6 2" xfId="3259"/>
    <cellStyle name="Calculation 2 3 22 7" xfId="3260"/>
    <cellStyle name="Calculation 2 3 22 7 2" xfId="3261"/>
    <cellStyle name="Calculation 2 3 22 8" xfId="3262"/>
    <cellStyle name="Calculation 2 3 22 8 2" xfId="3263"/>
    <cellStyle name="Calculation 2 3 22 9" xfId="3264"/>
    <cellStyle name="Calculation 2 3 22 9 2" xfId="3265"/>
    <cellStyle name="Calculation 2 3 23" xfId="444"/>
    <cellStyle name="Calculation 2 3 23 10" xfId="3266"/>
    <cellStyle name="Calculation 2 3 23 10 2" xfId="3267"/>
    <cellStyle name="Calculation 2 3 23 11" xfId="3268"/>
    <cellStyle name="Calculation 2 3 23 11 2" xfId="3269"/>
    <cellStyle name="Calculation 2 3 23 12" xfId="3270"/>
    <cellStyle name="Calculation 2 3 23 12 2" xfId="3271"/>
    <cellStyle name="Calculation 2 3 23 13" xfId="3272"/>
    <cellStyle name="Calculation 2 3 23 13 2" xfId="3273"/>
    <cellStyle name="Calculation 2 3 23 14" xfId="3274"/>
    <cellStyle name="Calculation 2 3 23 14 2" xfId="3275"/>
    <cellStyle name="Calculation 2 3 23 15" xfId="3276"/>
    <cellStyle name="Calculation 2 3 23 15 2" xfId="3277"/>
    <cellStyle name="Calculation 2 3 23 16" xfId="3278"/>
    <cellStyle name="Calculation 2 3 23 2" xfId="3279"/>
    <cellStyle name="Calculation 2 3 23 2 2" xfId="3280"/>
    <cellStyle name="Calculation 2 3 23 2 2 2" xfId="3281"/>
    <cellStyle name="Calculation 2 3 23 2 3" xfId="3282"/>
    <cellStyle name="Calculation 2 3 23 3" xfId="3283"/>
    <cellStyle name="Calculation 2 3 23 3 2" xfId="3284"/>
    <cellStyle name="Calculation 2 3 23 4" xfId="3285"/>
    <cellStyle name="Calculation 2 3 23 4 2" xfId="3286"/>
    <cellStyle name="Calculation 2 3 23 5" xfId="3287"/>
    <cellStyle name="Calculation 2 3 23 5 2" xfId="3288"/>
    <cellStyle name="Calculation 2 3 23 6" xfId="3289"/>
    <cellStyle name="Calculation 2 3 23 6 2" xfId="3290"/>
    <cellStyle name="Calculation 2 3 23 7" xfId="3291"/>
    <cellStyle name="Calculation 2 3 23 7 2" xfId="3292"/>
    <cellStyle name="Calculation 2 3 23 8" xfId="3293"/>
    <cellStyle name="Calculation 2 3 23 8 2" xfId="3294"/>
    <cellStyle name="Calculation 2 3 23 9" xfId="3295"/>
    <cellStyle name="Calculation 2 3 23 9 2" xfId="3296"/>
    <cellStyle name="Calculation 2 3 24" xfId="445"/>
    <cellStyle name="Calculation 2 3 24 10" xfId="3297"/>
    <cellStyle name="Calculation 2 3 24 10 2" xfId="3298"/>
    <cellStyle name="Calculation 2 3 24 11" xfId="3299"/>
    <cellStyle name="Calculation 2 3 24 11 2" xfId="3300"/>
    <cellStyle name="Calculation 2 3 24 12" xfId="3301"/>
    <cellStyle name="Calculation 2 3 24 12 2" xfId="3302"/>
    <cellStyle name="Calculation 2 3 24 13" xfId="3303"/>
    <cellStyle name="Calculation 2 3 24 13 2" xfId="3304"/>
    <cellStyle name="Calculation 2 3 24 14" xfId="3305"/>
    <cellStyle name="Calculation 2 3 24 14 2" xfId="3306"/>
    <cellStyle name="Calculation 2 3 24 15" xfId="3307"/>
    <cellStyle name="Calculation 2 3 24 15 2" xfId="3308"/>
    <cellStyle name="Calculation 2 3 24 16" xfId="3309"/>
    <cellStyle name="Calculation 2 3 24 2" xfId="3310"/>
    <cellStyle name="Calculation 2 3 24 2 2" xfId="3311"/>
    <cellStyle name="Calculation 2 3 24 2 2 2" xfId="3312"/>
    <cellStyle name="Calculation 2 3 24 2 3" xfId="3313"/>
    <cellStyle name="Calculation 2 3 24 3" xfId="3314"/>
    <cellStyle name="Calculation 2 3 24 3 2" xfId="3315"/>
    <cellStyle name="Calculation 2 3 24 4" xfId="3316"/>
    <cellStyle name="Calculation 2 3 24 4 2" xfId="3317"/>
    <cellStyle name="Calculation 2 3 24 5" xfId="3318"/>
    <cellStyle name="Calculation 2 3 24 5 2" xfId="3319"/>
    <cellStyle name="Calculation 2 3 24 6" xfId="3320"/>
    <cellStyle name="Calculation 2 3 24 6 2" xfId="3321"/>
    <cellStyle name="Calculation 2 3 24 7" xfId="3322"/>
    <cellStyle name="Calculation 2 3 24 7 2" xfId="3323"/>
    <cellStyle name="Calculation 2 3 24 8" xfId="3324"/>
    <cellStyle name="Calculation 2 3 24 8 2" xfId="3325"/>
    <cellStyle name="Calculation 2 3 24 9" xfId="3326"/>
    <cellStyle name="Calculation 2 3 24 9 2" xfId="3327"/>
    <cellStyle name="Calculation 2 3 25" xfId="446"/>
    <cellStyle name="Calculation 2 3 25 10" xfId="3328"/>
    <cellStyle name="Calculation 2 3 25 10 2" xfId="3329"/>
    <cellStyle name="Calculation 2 3 25 11" xfId="3330"/>
    <cellStyle name="Calculation 2 3 25 11 2" xfId="3331"/>
    <cellStyle name="Calculation 2 3 25 12" xfId="3332"/>
    <cellStyle name="Calculation 2 3 25 12 2" xfId="3333"/>
    <cellStyle name="Calculation 2 3 25 13" xfId="3334"/>
    <cellStyle name="Calculation 2 3 25 13 2" xfId="3335"/>
    <cellStyle name="Calculation 2 3 25 14" xfId="3336"/>
    <cellStyle name="Calculation 2 3 25 14 2" xfId="3337"/>
    <cellStyle name="Calculation 2 3 25 15" xfId="3338"/>
    <cellStyle name="Calculation 2 3 25 15 2" xfId="3339"/>
    <cellStyle name="Calculation 2 3 25 16" xfId="3340"/>
    <cellStyle name="Calculation 2 3 25 2" xfId="3341"/>
    <cellStyle name="Calculation 2 3 25 2 2" xfId="3342"/>
    <cellStyle name="Calculation 2 3 25 2 2 2" xfId="3343"/>
    <cellStyle name="Calculation 2 3 25 2 3" xfId="3344"/>
    <cellStyle name="Calculation 2 3 25 3" xfId="3345"/>
    <cellStyle name="Calculation 2 3 25 3 2" xfId="3346"/>
    <cellStyle name="Calculation 2 3 25 4" xfId="3347"/>
    <cellStyle name="Calculation 2 3 25 4 2" xfId="3348"/>
    <cellStyle name="Calculation 2 3 25 5" xfId="3349"/>
    <cellStyle name="Calculation 2 3 25 5 2" xfId="3350"/>
    <cellStyle name="Calculation 2 3 25 6" xfId="3351"/>
    <cellStyle name="Calculation 2 3 25 6 2" xfId="3352"/>
    <cellStyle name="Calculation 2 3 25 7" xfId="3353"/>
    <cellStyle name="Calculation 2 3 25 7 2" xfId="3354"/>
    <cellStyle name="Calculation 2 3 25 8" xfId="3355"/>
    <cellStyle name="Calculation 2 3 25 8 2" xfId="3356"/>
    <cellStyle name="Calculation 2 3 25 9" xfId="3357"/>
    <cellStyle name="Calculation 2 3 25 9 2" xfId="3358"/>
    <cellStyle name="Calculation 2 3 26" xfId="447"/>
    <cellStyle name="Calculation 2 3 26 10" xfId="3359"/>
    <cellStyle name="Calculation 2 3 26 10 2" xfId="3360"/>
    <cellStyle name="Calculation 2 3 26 11" xfId="3361"/>
    <cellStyle name="Calculation 2 3 26 11 2" xfId="3362"/>
    <cellStyle name="Calculation 2 3 26 12" xfId="3363"/>
    <cellStyle name="Calculation 2 3 26 12 2" xfId="3364"/>
    <cellStyle name="Calculation 2 3 26 13" xfId="3365"/>
    <cellStyle name="Calculation 2 3 26 13 2" xfId="3366"/>
    <cellStyle name="Calculation 2 3 26 14" xfId="3367"/>
    <cellStyle name="Calculation 2 3 26 14 2" xfId="3368"/>
    <cellStyle name="Calculation 2 3 26 15" xfId="3369"/>
    <cellStyle name="Calculation 2 3 26 15 2" xfId="3370"/>
    <cellStyle name="Calculation 2 3 26 16" xfId="3371"/>
    <cellStyle name="Calculation 2 3 26 2" xfId="3372"/>
    <cellStyle name="Calculation 2 3 26 2 2" xfId="3373"/>
    <cellStyle name="Calculation 2 3 26 2 2 2" xfId="3374"/>
    <cellStyle name="Calculation 2 3 26 2 3" xfId="3375"/>
    <cellStyle name="Calculation 2 3 26 3" xfId="3376"/>
    <cellStyle name="Calculation 2 3 26 3 2" xfId="3377"/>
    <cellStyle name="Calculation 2 3 26 4" xfId="3378"/>
    <cellStyle name="Calculation 2 3 26 4 2" xfId="3379"/>
    <cellStyle name="Calculation 2 3 26 5" xfId="3380"/>
    <cellStyle name="Calculation 2 3 26 5 2" xfId="3381"/>
    <cellStyle name="Calculation 2 3 26 6" xfId="3382"/>
    <cellStyle name="Calculation 2 3 26 6 2" xfId="3383"/>
    <cellStyle name="Calculation 2 3 26 7" xfId="3384"/>
    <cellStyle name="Calculation 2 3 26 7 2" xfId="3385"/>
    <cellStyle name="Calculation 2 3 26 8" xfId="3386"/>
    <cellStyle name="Calculation 2 3 26 8 2" xfId="3387"/>
    <cellStyle name="Calculation 2 3 26 9" xfId="3388"/>
    <cellStyle name="Calculation 2 3 26 9 2" xfId="3389"/>
    <cellStyle name="Calculation 2 3 27" xfId="3390"/>
    <cellStyle name="Calculation 2 3 27 2" xfId="3391"/>
    <cellStyle name="Calculation 2 3 27 2 2" xfId="3392"/>
    <cellStyle name="Calculation 2 3 27 3" xfId="3393"/>
    <cellStyle name="Calculation 2 3 28" xfId="3394"/>
    <cellStyle name="Calculation 2 3 28 2" xfId="3395"/>
    <cellStyle name="Calculation 2 3 29" xfId="3396"/>
    <cellStyle name="Calculation 2 3 29 2" xfId="3397"/>
    <cellStyle name="Calculation 2 3 3" xfId="448"/>
    <cellStyle name="Calculation 2 3 3 10" xfId="3398"/>
    <cellStyle name="Calculation 2 3 3 10 2" xfId="3399"/>
    <cellStyle name="Calculation 2 3 3 11" xfId="3400"/>
    <cellStyle name="Calculation 2 3 3 11 2" xfId="3401"/>
    <cellStyle name="Calculation 2 3 3 12" xfId="3402"/>
    <cellStyle name="Calculation 2 3 3 12 2" xfId="3403"/>
    <cellStyle name="Calculation 2 3 3 13" xfId="3404"/>
    <cellStyle name="Calculation 2 3 3 13 2" xfId="3405"/>
    <cellStyle name="Calculation 2 3 3 14" xfId="3406"/>
    <cellStyle name="Calculation 2 3 3 14 2" xfId="3407"/>
    <cellStyle name="Calculation 2 3 3 15" xfId="3408"/>
    <cellStyle name="Calculation 2 3 3 15 2" xfId="3409"/>
    <cellStyle name="Calculation 2 3 3 16" xfId="3410"/>
    <cellStyle name="Calculation 2 3 3 16 2" xfId="3411"/>
    <cellStyle name="Calculation 2 3 3 17" xfId="3412"/>
    <cellStyle name="Calculation 2 3 3 2" xfId="449"/>
    <cellStyle name="Calculation 2 3 3 2 10" xfId="3413"/>
    <cellStyle name="Calculation 2 3 3 2 10 2" xfId="3414"/>
    <cellStyle name="Calculation 2 3 3 2 11" xfId="3415"/>
    <cellStyle name="Calculation 2 3 3 2 11 2" xfId="3416"/>
    <cellStyle name="Calculation 2 3 3 2 12" xfId="3417"/>
    <cellStyle name="Calculation 2 3 3 2 12 2" xfId="3418"/>
    <cellStyle name="Calculation 2 3 3 2 13" xfId="3419"/>
    <cellStyle name="Calculation 2 3 3 2 13 2" xfId="3420"/>
    <cellStyle name="Calculation 2 3 3 2 14" xfId="3421"/>
    <cellStyle name="Calculation 2 3 3 2 14 2" xfId="3422"/>
    <cellStyle name="Calculation 2 3 3 2 15" xfId="3423"/>
    <cellStyle name="Calculation 2 3 3 2 15 2" xfId="3424"/>
    <cellStyle name="Calculation 2 3 3 2 16" xfId="3425"/>
    <cellStyle name="Calculation 2 3 3 2 2" xfId="3426"/>
    <cellStyle name="Calculation 2 3 3 2 2 2" xfId="3427"/>
    <cellStyle name="Calculation 2 3 3 2 2 2 2" xfId="3428"/>
    <cellStyle name="Calculation 2 3 3 2 2 3" xfId="3429"/>
    <cellStyle name="Calculation 2 3 3 2 3" xfId="3430"/>
    <cellStyle name="Calculation 2 3 3 2 3 2" xfId="3431"/>
    <cellStyle name="Calculation 2 3 3 2 4" xfId="3432"/>
    <cellStyle name="Calculation 2 3 3 2 4 2" xfId="3433"/>
    <cellStyle name="Calculation 2 3 3 2 5" xfId="3434"/>
    <cellStyle name="Calculation 2 3 3 2 5 2" xfId="3435"/>
    <cellStyle name="Calculation 2 3 3 2 6" xfId="3436"/>
    <cellStyle name="Calculation 2 3 3 2 6 2" xfId="3437"/>
    <cellStyle name="Calculation 2 3 3 2 7" xfId="3438"/>
    <cellStyle name="Calculation 2 3 3 2 7 2" xfId="3439"/>
    <cellStyle name="Calculation 2 3 3 2 8" xfId="3440"/>
    <cellStyle name="Calculation 2 3 3 2 8 2" xfId="3441"/>
    <cellStyle name="Calculation 2 3 3 2 9" xfId="3442"/>
    <cellStyle name="Calculation 2 3 3 2 9 2" xfId="3443"/>
    <cellStyle name="Calculation 2 3 3 3" xfId="3444"/>
    <cellStyle name="Calculation 2 3 3 3 2" xfId="3445"/>
    <cellStyle name="Calculation 2 3 3 3 2 2" xfId="3446"/>
    <cellStyle name="Calculation 2 3 3 3 3" xfId="3447"/>
    <cellStyle name="Calculation 2 3 3 4" xfId="3448"/>
    <cellStyle name="Calculation 2 3 3 4 2" xfId="3449"/>
    <cellStyle name="Calculation 2 3 3 5" xfId="3450"/>
    <cellStyle name="Calculation 2 3 3 5 2" xfId="3451"/>
    <cellStyle name="Calculation 2 3 3 6" xfId="3452"/>
    <cellStyle name="Calculation 2 3 3 6 2" xfId="3453"/>
    <cellStyle name="Calculation 2 3 3 7" xfId="3454"/>
    <cellStyle name="Calculation 2 3 3 7 2" xfId="3455"/>
    <cellStyle name="Calculation 2 3 3 8" xfId="3456"/>
    <cellStyle name="Calculation 2 3 3 8 2" xfId="3457"/>
    <cellStyle name="Calculation 2 3 3 9" xfId="3458"/>
    <cellStyle name="Calculation 2 3 3 9 2" xfId="3459"/>
    <cellStyle name="Calculation 2 3 30" xfId="3460"/>
    <cellStyle name="Calculation 2 3 30 2" xfId="3461"/>
    <cellStyle name="Calculation 2 3 31" xfId="3462"/>
    <cellStyle name="Calculation 2 3 31 2" xfId="3463"/>
    <cellStyle name="Calculation 2 3 32" xfId="3464"/>
    <cellStyle name="Calculation 2 3 32 2" xfId="3465"/>
    <cellStyle name="Calculation 2 3 33" xfId="3466"/>
    <cellStyle name="Calculation 2 3 33 2" xfId="3467"/>
    <cellStyle name="Calculation 2 3 34" xfId="3468"/>
    <cellStyle name="Calculation 2 3 34 2" xfId="3469"/>
    <cellStyle name="Calculation 2 3 35" xfId="3470"/>
    <cellStyle name="Calculation 2 3 35 2" xfId="3471"/>
    <cellStyle name="Calculation 2 3 36" xfId="3472"/>
    <cellStyle name="Calculation 2 3 36 2" xfId="3473"/>
    <cellStyle name="Calculation 2 3 37" xfId="3474"/>
    <cellStyle name="Calculation 2 3 37 2" xfId="3475"/>
    <cellStyle name="Calculation 2 3 38" xfId="3476"/>
    <cellStyle name="Calculation 2 3 38 2" xfId="3477"/>
    <cellStyle name="Calculation 2 3 39" xfId="3478"/>
    <cellStyle name="Calculation 2 3 39 2" xfId="3479"/>
    <cellStyle name="Calculation 2 3 4" xfId="450"/>
    <cellStyle name="Calculation 2 3 4 10" xfId="3480"/>
    <cellStyle name="Calculation 2 3 4 10 2" xfId="3481"/>
    <cellStyle name="Calculation 2 3 4 11" xfId="3482"/>
    <cellStyle name="Calculation 2 3 4 11 2" xfId="3483"/>
    <cellStyle name="Calculation 2 3 4 12" xfId="3484"/>
    <cellStyle name="Calculation 2 3 4 12 2" xfId="3485"/>
    <cellStyle name="Calculation 2 3 4 13" xfId="3486"/>
    <cellStyle name="Calculation 2 3 4 13 2" xfId="3487"/>
    <cellStyle name="Calculation 2 3 4 14" xfId="3488"/>
    <cellStyle name="Calculation 2 3 4 14 2" xfId="3489"/>
    <cellStyle name="Calculation 2 3 4 15" xfId="3490"/>
    <cellStyle name="Calculation 2 3 4 15 2" xfId="3491"/>
    <cellStyle name="Calculation 2 3 4 16" xfId="3492"/>
    <cellStyle name="Calculation 2 3 4 16 2" xfId="3493"/>
    <cellStyle name="Calculation 2 3 4 17" xfId="3494"/>
    <cellStyle name="Calculation 2 3 4 2" xfId="451"/>
    <cellStyle name="Calculation 2 3 4 2 10" xfId="3495"/>
    <cellStyle name="Calculation 2 3 4 2 10 2" xfId="3496"/>
    <cellStyle name="Calculation 2 3 4 2 11" xfId="3497"/>
    <cellStyle name="Calculation 2 3 4 2 11 2" xfId="3498"/>
    <cellStyle name="Calculation 2 3 4 2 12" xfId="3499"/>
    <cellStyle name="Calculation 2 3 4 2 12 2" xfId="3500"/>
    <cellStyle name="Calculation 2 3 4 2 13" xfId="3501"/>
    <cellStyle name="Calculation 2 3 4 2 13 2" xfId="3502"/>
    <cellStyle name="Calculation 2 3 4 2 14" xfId="3503"/>
    <cellStyle name="Calculation 2 3 4 2 14 2" xfId="3504"/>
    <cellStyle name="Calculation 2 3 4 2 15" xfId="3505"/>
    <cellStyle name="Calculation 2 3 4 2 15 2" xfId="3506"/>
    <cellStyle name="Calculation 2 3 4 2 16" xfId="3507"/>
    <cellStyle name="Calculation 2 3 4 2 2" xfId="3508"/>
    <cellStyle name="Calculation 2 3 4 2 2 2" xfId="3509"/>
    <cellStyle name="Calculation 2 3 4 2 2 2 2" xfId="3510"/>
    <cellStyle name="Calculation 2 3 4 2 2 3" xfId="3511"/>
    <cellStyle name="Calculation 2 3 4 2 3" xfId="3512"/>
    <cellStyle name="Calculation 2 3 4 2 3 2" xfId="3513"/>
    <cellStyle name="Calculation 2 3 4 2 4" xfId="3514"/>
    <cellStyle name="Calculation 2 3 4 2 4 2" xfId="3515"/>
    <cellStyle name="Calculation 2 3 4 2 5" xfId="3516"/>
    <cellStyle name="Calculation 2 3 4 2 5 2" xfId="3517"/>
    <cellStyle name="Calculation 2 3 4 2 6" xfId="3518"/>
    <cellStyle name="Calculation 2 3 4 2 6 2" xfId="3519"/>
    <cellStyle name="Calculation 2 3 4 2 7" xfId="3520"/>
    <cellStyle name="Calculation 2 3 4 2 7 2" xfId="3521"/>
    <cellStyle name="Calculation 2 3 4 2 8" xfId="3522"/>
    <cellStyle name="Calculation 2 3 4 2 8 2" xfId="3523"/>
    <cellStyle name="Calculation 2 3 4 2 9" xfId="3524"/>
    <cellStyle name="Calculation 2 3 4 2 9 2" xfId="3525"/>
    <cellStyle name="Calculation 2 3 4 3" xfId="3526"/>
    <cellStyle name="Calculation 2 3 4 3 2" xfId="3527"/>
    <cellStyle name="Calculation 2 3 4 3 2 2" xfId="3528"/>
    <cellStyle name="Calculation 2 3 4 3 3" xfId="3529"/>
    <cellStyle name="Calculation 2 3 4 4" xfId="3530"/>
    <cellStyle name="Calculation 2 3 4 4 2" xfId="3531"/>
    <cellStyle name="Calculation 2 3 4 5" xfId="3532"/>
    <cellStyle name="Calculation 2 3 4 5 2" xfId="3533"/>
    <cellStyle name="Calculation 2 3 4 6" xfId="3534"/>
    <cellStyle name="Calculation 2 3 4 6 2" xfId="3535"/>
    <cellStyle name="Calculation 2 3 4 7" xfId="3536"/>
    <cellStyle name="Calculation 2 3 4 7 2" xfId="3537"/>
    <cellStyle name="Calculation 2 3 4 8" xfId="3538"/>
    <cellStyle name="Calculation 2 3 4 8 2" xfId="3539"/>
    <cellStyle name="Calculation 2 3 4 9" xfId="3540"/>
    <cellStyle name="Calculation 2 3 4 9 2" xfId="3541"/>
    <cellStyle name="Calculation 2 3 40" xfId="3542"/>
    <cellStyle name="Calculation 2 3 40 2" xfId="3543"/>
    <cellStyle name="Calculation 2 3 41" xfId="3544"/>
    <cellStyle name="Calculation 2 3 5" xfId="452"/>
    <cellStyle name="Calculation 2 3 5 10" xfId="3545"/>
    <cellStyle name="Calculation 2 3 5 10 2" xfId="3546"/>
    <cellStyle name="Calculation 2 3 5 11" xfId="3547"/>
    <cellStyle name="Calculation 2 3 5 11 2" xfId="3548"/>
    <cellStyle name="Calculation 2 3 5 12" xfId="3549"/>
    <cellStyle name="Calculation 2 3 5 12 2" xfId="3550"/>
    <cellStyle name="Calculation 2 3 5 13" xfId="3551"/>
    <cellStyle name="Calculation 2 3 5 13 2" xfId="3552"/>
    <cellStyle name="Calculation 2 3 5 14" xfId="3553"/>
    <cellStyle name="Calculation 2 3 5 14 2" xfId="3554"/>
    <cellStyle name="Calculation 2 3 5 15" xfId="3555"/>
    <cellStyle name="Calculation 2 3 5 15 2" xfId="3556"/>
    <cellStyle name="Calculation 2 3 5 16" xfId="3557"/>
    <cellStyle name="Calculation 2 3 5 2" xfId="3558"/>
    <cellStyle name="Calculation 2 3 5 2 2" xfId="3559"/>
    <cellStyle name="Calculation 2 3 5 2 2 2" xfId="3560"/>
    <cellStyle name="Calculation 2 3 5 2 3" xfId="3561"/>
    <cellStyle name="Calculation 2 3 5 3" xfId="3562"/>
    <cellStyle name="Calculation 2 3 5 3 2" xfId="3563"/>
    <cellStyle name="Calculation 2 3 5 4" xfId="3564"/>
    <cellStyle name="Calculation 2 3 5 4 2" xfId="3565"/>
    <cellStyle name="Calculation 2 3 5 5" xfId="3566"/>
    <cellStyle name="Calculation 2 3 5 5 2" xfId="3567"/>
    <cellStyle name="Calculation 2 3 5 6" xfId="3568"/>
    <cellStyle name="Calculation 2 3 5 6 2" xfId="3569"/>
    <cellStyle name="Calculation 2 3 5 7" xfId="3570"/>
    <cellStyle name="Calculation 2 3 5 7 2" xfId="3571"/>
    <cellStyle name="Calculation 2 3 5 8" xfId="3572"/>
    <cellStyle name="Calculation 2 3 5 8 2" xfId="3573"/>
    <cellStyle name="Calculation 2 3 5 9" xfId="3574"/>
    <cellStyle name="Calculation 2 3 5 9 2" xfId="3575"/>
    <cellStyle name="Calculation 2 3 6" xfId="453"/>
    <cellStyle name="Calculation 2 3 6 10" xfId="3576"/>
    <cellStyle name="Calculation 2 3 6 10 2" xfId="3577"/>
    <cellStyle name="Calculation 2 3 6 11" xfId="3578"/>
    <cellStyle name="Calculation 2 3 6 11 2" xfId="3579"/>
    <cellStyle name="Calculation 2 3 6 12" xfId="3580"/>
    <cellStyle name="Calculation 2 3 6 12 2" xfId="3581"/>
    <cellStyle name="Calculation 2 3 6 13" xfId="3582"/>
    <cellStyle name="Calculation 2 3 6 13 2" xfId="3583"/>
    <cellStyle name="Calculation 2 3 6 14" xfId="3584"/>
    <cellStyle name="Calculation 2 3 6 14 2" xfId="3585"/>
    <cellStyle name="Calculation 2 3 6 15" xfId="3586"/>
    <cellStyle name="Calculation 2 3 6 15 2" xfId="3587"/>
    <cellStyle name="Calculation 2 3 6 16" xfId="3588"/>
    <cellStyle name="Calculation 2 3 6 2" xfId="3589"/>
    <cellStyle name="Calculation 2 3 6 2 2" xfId="3590"/>
    <cellStyle name="Calculation 2 3 6 2 2 2" xfId="3591"/>
    <cellStyle name="Calculation 2 3 6 2 3" xfId="3592"/>
    <cellStyle name="Calculation 2 3 6 3" xfId="3593"/>
    <cellStyle name="Calculation 2 3 6 3 2" xfId="3594"/>
    <cellStyle name="Calculation 2 3 6 4" xfId="3595"/>
    <cellStyle name="Calculation 2 3 6 4 2" xfId="3596"/>
    <cellStyle name="Calculation 2 3 6 5" xfId="3597"/>
    <cellStyle name="Calculation 2 3 6 5 2" xfId="3598"/>
    <cellStyle name="Calculation 2 3 6 6" xfId="3599"/>
    <cellStyle name="Calculation 2 3 6 6 2" xfId="3600"/>
    <cellStyle name="Calculation 2 3 6 7" xfId="3601"/>
    <cellStyle name="Calculation 2 3 6 7 2" xfId="3602"/>
    <cellStyle name="Calculation 2 3 6 8" xfId="3603"/>
    <cellStyle name="Calculation 2 3 6 8 2" xfId="3604"/>
    <cellStyle name="Calculation 2 3 6 9" xfId="3605"/>
    <cellStyle name="Calculation 2 3 6 9 2" xfId="3606"/>
    <cellStyle name="Calculation 2 3 7" xfId="454"/>
    <cellStyle name="Calculation 2 3 7 10" xfId="3607"/>
    <cellStyle name="Calculation 2 3 7 10 2" xfId="3608"/>
    <cellStyle name="Calculation 2 3 7 11" xfId="3609"/>
    <cellStyle name="Calculation 2 3 7 11 2" xfId="3610"/>
    <cellStyle name="Calculation 2 3 7 12" xfId="3611"/>
    <cellStyle name="Calculation 2 3 7 12 2" xfId="3612"/>
    <cellStyle name="Calculation 2 3 7 13" xfId="3613"/>
    <cellStyle name="Calculation 2 3 7 13 2" xfId="3614"/>
    <cellStyle name="Calculation 2 3 7 14" xfId="3615"/>
    <cellStyle name="Calculation 2 3 7 14 2" xfId="3616"/>
    <cellStyle name="Calculation 2 3 7 15" xfId="3617"/>
    <cellStyle name="Calculation 2 3 7 15 2" xfId="3618"/>
    <cellStyle name="Calculation 2 3 7 16" xfId="3619"/>
    <cellStyle name="Calculation 2 3 7 2" xfId="3620"/>
    <cellStyle name="Calculation 2 3 7 2 2" xfId="3621"/>
    <cellStyle name="Calculation 2 3 7 2 2 2" xfId="3622"/>
    <cellStyle name="Calculation 2 3 7 2 3" xfId="3623"/>
    <cellStyle name="Calculation 2 3 7 3" xfId="3624"/>
    <cellStyle name="Calculation 2 3 7 3 2" xfId="3625"/>
    <cellStyle name="Calculation 2 3 7 4" xfId="3626"/>
    <cellStyle name="Calculation 2 3 7 4 2" xfId="3627"/>
    <cellStyle name="Calculation 2 3 7 5" xfId="3628"/>
    <cellStyle name="Calculation 2 3 7 5 2" xfId="3629"/>
    <cellStyle name="Calculation 2 3 7 6" xfId="3630"/>
    <cellStyle name="Calculation 2 3 7 6 2" xfId="3631"/>
    <cellStyle name="Calculation 2 3 7 7" xfId="3632"/>
    <cellStyle name="Calculation 2 3 7 7 2" xfId="3633"/>
    <cellStyle name="Calculation 2 3 7 8" xfId="3634"/>
    <cellStyle name="Calculation 2 3 7 8 2" xfId="3635"/>
    <cellStyle name="Calculation 2 3 7 9" xfId="3636"/>
    <cellStyle name="Calculation 2 3 7 9 2" xfId="3637"/>
    <cellStyle name="Calculation 2 3 8" xfId="455"/>
    <cellStyle name="Calculation 2 3 8 10" xfId="3638"/>
    <cellStyle name="Calculation 2 3 8 10 2" xfId="3639"/>
    <cellStyle name="Calculation 2 3 8 11" xfId="3640"/>
    <cellStyle name="Calculation 2 3 8 11 2" xfId="3641"/>
    <cellStyle name="Calculation 2 3 8 12" xfId="3642"/>
    <cellStyle name="Calculation 2 3 8 12 2" xfId="3643"/>
    <cellStyle name="Calculation 2 3 8 13" xfId="3644"/>
    <cellStyle name="Calculation 2 3 8 13 2" xfId="3645"/>
    <cellStyle name="Calculation 2 3 8 14" xfId="3646"/>
    <cellStyle name="Calculation 2 3 8 14 2" xfId="3647"/>
    <cellStyle name="Calculation 2 3 8 15" xfId="3648"/>
    <cellStyle name="Calculation 2 3 8 15 2" xfId="3649"/>
    <cellStyle name="Calculation 2 3 8 16" xfId="3650"/>
    <cellStyle name="Calculation 2 3 8 2" xfId="3651"/>
    <cellStyle name="Calculation 2 3 8 2 2" xfId="3652"/>
    <cellStyle name="Calculation 2 3 8 2 2 2" xfId="3653"/>
    <cellStyle name="Calculation 2 3 8 2 3" xfId="3654"/>
    <cellStyle name="Calculation 2 3 8 3" xfId="3655"/>
    <cellStyle name="Calculation 2 3 8 3 2" xfId="3656"/>
    <cellStyle name="Calculation 2 3 8 4" xfId="3657"/>
    <cellStyle name="Calculation 2 3 8 4 2" xfId="3658"/>
    <cellStyle name="Calculation 2 3 8 5" xfId="3659"/>
    <cellStyle name="Calculation 2 3 8 5 2" xfId="3660"/>
    <cellStyle name="Calculation 2 3 8 6" xfId="3661"/>
    <cellStyle name="Calculation 2 3 8 6 2" xfId="3662"/>
    <cellStyle name="Calculation 2 3 8 7" xfId="3663"/>
    <cellStyle name="Calculation 2 3 8 7 2" xfId="3664"/>
    <cellStyle name="Calculation 2 3 8 8" xfId="3665"/>
    <cellStyle name="Calculation 2 3 8 8 2" xfId="3666"/>
    <cellStyle name="Calculation 2 3 8 9" xfId="3667"/>
    <cellStyle name="Calculation 2 3 8 9 2" xfId="3668"/>
    <cellStyle name="Calculation 2 3 9" xfId="456"/>
    <cellStyle name="Calculation 2 3 9 10" xfId="3669"/>
    <cellStyle name="Calculation 2 3 9 10 2" xfId="3670"/>
    <cellStyle name="Calculation 2 3 9 11" xfId="3671"/>
    <cellStyle name="Calculation 2 3 9 11 2" xfId="3672"/>
    <cellStyle name="Calculation 2 3 9 12" xfId="3673"/>
    <cellStyle name="Calculation 2 3 9 12 2" xfId="3674"/>
    <cellStyle name="Calculation 2 3 9 13" xfId="3675"/>
    <cellStyle name="Calculation 2 3 9 13 2" xfId="3676"/>
    <cellStyle name="Calculation 2 3 9 14" xfId="3677"/>
    <cellStyle name="Calculation 2 3 9 14 2" xfId="3678"/>
    <cellStyle name="Calculation 2 3 9 15" xfId="3679"/>
    <cellStyle name="Calculation 2 3 9 15 2" xfId="3680"/>
    <cellStyle name="Calculation 2 3 9 16" xfId="3681"/>
    <cellStyle name="Calculation 2 3 9 2" xfId="3682"/>
    <cellStyle name="Calculation 2 3 9 2 2" xfId="3683"/>
    <cellStyle name="Calculation 2 3 9 2 2 2" xfId="3684"/>
    <cellStyle name="Calculation 2 3 9 2 3" xfId="3685"/>
    <cellStyle name="Calculation 2 3 9 3" xfId="3686"/>
    <cellStyle name="Calculation 2 3 9 3 2" xfId="3687"/>
    <cellStyle name="Calculation 2 3 9 4" xfId="3688"/>
    <cellStyle name="Calculation 2 3 9 4 2" xfId="3689"/>
    <cellStyle name="Calculation 2 3 9 5" xfId="3690"/>
    <cellStyle name="Calculation 2 3 9 5 2" xfId="3691"/>
    <cellStyle name="Calculation 2 3 9 6" xfId="3692"/>
    <cellStyle name="Calculation 2 3 9 6 2" xfId="3693"/>
    <cellStyle name="Calculation 2 3 9 7" xfId="3694"/>
    <cellStyle name="Calculation 2 3 9 7 2" xfId="3695"/>
    <cellStyle name="Calculation 2 3 9 8" xfId="3696"/>
    <cellStyle name="Calculation 2 3 9 8 2" xfId="3697"/>
    <cellStyle name="Calculation 2 3 9 9" xfId="3698"/>
    <cellStyle name="Calculation 2 3 9 9 2" xfId="3699"/>
    <cellStyle name="Calculation 2 4" xfId="457"/>
    <cellStyle name="Calculation 2 4 10" xfId="3700"/>
    <cellStyle name="Calculation 2 4 10 2" xfId="3701"/>
    <cellStyle name="Calculation 2 4 11" xfId="3702"/>
    <cellStyle name="Calculation 2 4 11 2" xfId="3703"/>
    <cellStyle name="Calculation 2 4 12" xfId="3704"/>
    <cellStyle name="Calculation 2 4 12 2" xfId="3705"/>
    <cellStyle name="Calculation 2 4 13" xfId="3706"/>
    <cellStyle name="Calculation 2 4 13 2" xfId="3707"/>
    <cellStyle name="Calculation 2 4 14" xfId="3708"/>
    <cellStyle name="Calculation 2 4 14 2" xfId="3709"/>
    <cellStyle name="Calculation 2 4 15" xfId="3710"/>
    <cellStyle name="Calculation 2 4 15 2" xfId="3711"/>
    <cellStyle name="Calculation 2 4 16" xfId="3712"/>
    <cellStyle name="Calculation 2 4 16 2" xfId="3713"/>
    <cellStyle name="Calculation 2 4 17" xfId="3714"/>
    <cellStyle name="Calculation 2 4 2" xfId="458"/>
    <cellStyle name="Calculation 2 4 2 10" xfId="3715"/>
    <cellStyle name="Calculation 2 4 2 10 2" xfId="3716"/>
    <cellStyle name="Calculation 2 4 2 11" xfId="3717"/>
    <cellStyle name="Calculation 2 4 2 11 2" xfId="3718"/>
    <cellStyle name="Calculation 2 4 2 12" xfId="3719"/>
    <cellStyle name="Calculation 2 4 2 12 2" xfId="3720"/>
    <cellStyle name="Calculation 2 4 2 13" xfId="3721"/>
    <cellStyle name="Calculation 2 4 2 13 2" xfId="3722"/>
    <cellStyle name="Calculation 2 4 2 14" xfId="3723"/>
    <cellStyle name="Calculation 2 4 2 14 2" xfId="3724"/>
    <cellStyle name="Calculation 2 4 2 15" xfId="3725"/>
    <cellStyle name="Calculation 2 4 2 15 2" xfId="3726"/>
    <cellStyle name="Calculation 2 4 2 16" xfId="3727"/>
    <cellStyle name="Calculation 2 4 2 2" xfId="3728"/>
    <cellStyle name="Calculation 2 4 2 2 2" xfId="3729"/>
    <cellStyle name="Calculation 2 4 2 2 2 2" xfId="3730"/>
    <cellStyle name="Calculation 2 4 2 2 3" xfId="3731"/>
    <cellStyle name="Calculation 2 4 2 3" xfId="3732"/>
    <cellStyle name="Calculation 2 4 2 3 2" xfId="3733"/>
    <cellStyle name="Calculation 2 4 2 4" xfId="3734"/>
    <cellStyle name="Calculation 2 4 2 4 2" xfId="3735"/>
    <cellStyle name="Calculation 2 4 2 5" xfId="3736"/>
    <cellStyle name="Calculation 2 4 2 5 2" xfId="3737"/>
    <cellStyle name="Calculation 2 4 2 6" xfId="3738"/>
    <cellStyle name="Calculation 2 4 2 6 2" xfId="3739"/>
    <cellStyle name="Calculation 2 4 2 7" xfId="3740"/>
    <cellStyle name="Calculation 2 4 2 7 2" xfId="3741"/>
    <cellStyle name="Calculation 2 4 2 8" xfId="3742"/>
    <cellStyle name="Calculation 2 4 2 8 2" xfId="3743"/>
    <cellStyle name="Calculation 2 4 2 9" xfId="3744"/>
    <cellStyle name="Calculation 2 4 2 9 2" xfId="3745"/>
    <cellStyle name="Calculation 2 4 3" xfId="3746"/>
    <cellStyle name="Calculation 2 4 3 2" xfId="3747"/>
    <cellStyle name="Calculation 2 4 3 2 2" xfId="3748"/>
    <cellStyle name="Calculation 2 4 3 3" xfId="3749"/>
    <cellStyle name="Calculation 2 4 4" xfId="3750"/>
    <cellStyle name="Calculation 2 4 4 2" xfId="3751"/>
    <cellStyle name="Calculation 2 4 5" xfId="3752"/>
    <cellStyle name="Calculation 2 4 5 2" xfId="3753"/>
    <cellStyle name="Calculation 2 4 6" xfId="3754"/>
    <cellStyle name="Calculation 2 4 6 2" xfId="3755"/>
    <cellStyle name="Calculation 2 4 7" xfId="3756"/>
    <cellStyle name="Calculation 2 4 7 2" xfId="3757"/>
    <cellStyle name="Calculation 2 4 8" xfId="3758"/>
    <cellStyle name="Calculation 2 4 8 2" xfId="3759"/>
    <cellStyle name="Calculation 2 4 9" xfId="3760"/>
    <cellStyle name="Calculation 2 4 9 2" xfId="3761"/>
    <cellStyle name="Calculation 2 5" xfId="459"/>
    <cellStyle name="Calculation 2 5 10" xfId="3762"/>
    <cellStyle name="Calculation 2 5 10 2" xfId="3763"/>
    <cellStyle name="Calculation 2 5 11" xfId="3764"/>
    <cellStyle name="Calculation 2 5 11 2" xfId="3765"/>
    <cellStyle name="Calculation 2 5 12" xfId="3766"/>
    <cellStyle name="Calculation 2 5 12 2" xfId="3767"/>
    <cellStyle name="Calculation 2 5 13" xfId="3768"/>
    <cellStyle name="Calculation 2 5 13 2" xfId="3769"/>
    <cellStyle name="Calculation 2 5 14" xfId="3770"/>
    <cellStyle name="Calculation 2 5 14 2" xfId="3771"/>
    <cellStyle name="Calculation 2 5 15" xfId="3772"/>
    <cellStyle name="Calculation 2 5 15 2" xfId="3773"/>
    <cellStyle name="Calculation 2 5 16" xfId="3774"/>
    <cellStyle name="Calculation 2 5 16 2" xfId="3775"/>
    <cellStyle name="Calculation 2 5 17" xfId="3776"/>
    <cellStyle name="Calculation 2 5 2" xfId="460"/>
    <cellStyle name="Calculation 2 5 2 10" xfId="3777"/>
    <cellStyle name="Calculation 2 5 2 10 2" xfId="3778"/>
    <cellStyle name="Calculation 2 5 2 11" xfId="3779"/>
    <cellStyle name="Calculation 2 5 2 11 2" xfId="3780"/>
    <cellStyle name="Calculation 2 5 2 12" xfId="3781"/>
    <cellStyle name="Calculation 2 5 2 12 2" xfId="3782"/>
    <cellStyle name="Calculation 2 5 2 13" xfId="3783"/>
    <cellStyle name="Calculation 2 5 2 13 2" xfId="3784"/>
    <cellStyle name="Calculation 2 5 2 14" xfId="3785"/>
    <cellStyle name="Calculation 2 5 2 14 2" xfId="3786"/>
    <cellStyle name="Calculation 2 5 2 15" xfId="3787"/>
    <cellStyle name="Calculation 2 5 2 15 2" xfId="3788"/>
    <cellStyle name="Calculation 2 5 2 16" xfId="3789"/>
    <cellStyle name="Calculation 2 5 2 2" xfId="3790"/>
    <cellStyle name="Calculation 2 5 2 2 2" xfId="3791"/>
    <cellStyle name="Calculation 2 5 2 2 2 2" xfId="3792"/>
    <cellStyle name="Calculation 2 5 2 2 3" xfId="3793"/>
    <cellStyle name="Calculation 2 5 2 3" xfId="3794"/>
    <cellStyle name="Calculation 2 5 2 3 2" xfId="3795"/>
    <cellStyle name="Calculation 2 5 2 4" xfId="3796"/>
    <cellStyle name="Calculation 2 5 2 4 2" xfId="3797"/>
    <cellStyle name="Calculation 2 5 2 5" xfId="3798"/>
    <cellStyle name="Calculation 2 5 2 5 2" xfId="3799"/>
    <cellStyle name="Calculation 2 5 2 6" xfId="3800"/>
    <cellStyle name="Calculation 2 5 2 6 2" xfId="3801"/>
    <cellStyle name="Calculation 2 5 2 7" xfId="3802"/>
    <cellStyle name="Calculation 2 5 2 7 2" xfId="3803"/>
    <cellStyle name="Calculation 2 5 2 8" xfId="3804"/>
    <cellStyle name="Calculation 2 5 2 8 2" xfId="3805"/>
    <cellStyle name="Calculation 2 5 2 9" xfId="3806"/>
    <cellStyle name="Calculation 2 5 2 9 2" xfId="3807"/>
    <cellStyle name="Calculation 2 5 3" xfId="3808"/>
    <cellStyle name="Calculation 2 5 3 2" xfId="3809"/>
    <cellStyle name="Calculation 2 5 3 2 2" xfId="3810"/>
    <cellStyle name="Calculation 2 5 3 3" xfId="3811"/>
    <cellStyle name="Calculation 2 5 4" xfId="3812"/>
    <cellStyle name="Calculation 2 5 4 2" xfId="3813"/>
    <cellStyle name="Calculation 2 5 5" xfId="3814"/>
    <cellStyle name="Calculation 2 5 5 2" xfId="3815"/>
    <cellStyle name="Calculation 2 5 6" xfId="3816"/>
    <cellStyle name="Calculation 2 5 6 2" xfId="3817"/>
    <cellStyle name="Calculation 2 5 7" xfId="3818"/>
    <cellStyle name="Calculation 2 5 7 2" xfId="3819"/>
    <cellStyle name="Calculation 2 5 8" xfId="3820"/>
    <cellStyle name="Calculation 2 5 8 2" xfId="3821"/>
    <cellStyle name="Calculation 2 5 9" xfId="3822"/>
    <cellStyle name="Calculation 2 5 9 2" xfId="3823"/>
    <cellStyle name="Calculation 2 6" xfId="461"/>
    <cellStyle name="Calculation 2 6 10" xfId="3824"/>
    <cellStyle name="Calculation 2 6 10 2" xfId="3825"/>
    <cellStyle name="Calculation 2 6 11" xfId="3826"/>
    <cellStyle name="Calculation 2 6 11 2" xfId="3827"/>
    <cellStyle name="Calculation 2 6 12" xfId="3828"/>
    <cellStyle name="Calculation 2 6 12 2" xfId="3829"/>
    <cellStyle name="Calculation 2 6 13" xfId="3830"/>
    <cellStyle name="Calculation 2 6 13 2" xfId="3831"/>
    <cellStyle name="Calculation 2 6 14" xfId="3832"/>
    <cellStyle name="Calculation 2 6 14 2" xfId="3833"/>
    <cellStyle name="Calculation 2 6 15" xfId="3834"/>
    <cellStyle name="Calculation 2 6 15 2" xfId="3835"/>
    <cellStyle name="Calculation 2 6 16" xfId="3836"/>
    <cellStyle name="Calculation 2 6 2" xfId="3837"/>
    <cellStyle name="Calculation 2 6 2 2" xfId="3838"/>
    <cellStyle name="Calculation 2 6 2 2 2" xfId="3839"/>
    <cellStyle name="Calculation 2 6 2 3" xfId="3840"/>
    <cellStyle name="Calculation 2 6 3" xfId="3841"/>
    <cellStyle name="Calculation 2 6 3 2" xfId="3842"/>
    <cellStyle name="Calculation 2 6 4" xfId="3843"/>
    <cellStyle name="Calculation 2 6 4 2" xfId="3844"/>
    <cellStyle name="Calculation 2 6 5" xfId="3845"/>
    <cellStyle name="Calculation 2 6 5 2" xfId="3846"/>
    <cellStyle name="Calculation 2 6 6" xfId="3847"/>
    <cellStyle name="Calculation 2 6 6 2" xfId="3848"/>
    <cellStyle name="Calculation 2 6 7" xfId="3849"/>
    <cellStyle name="Calculation 2 6 7 2" xfId="3850"/>
    <cellStyle name="Calculation 2 6 8" xfId="3851"/>
    <cellStyle name="Calculation 2 6 8 2" xfId="3852"/>
    <cellStyle name="Calculation 2 6 9" xfId="3853"/>
    <cellStyle name="Calculation 2 6 9 2" xfId="3854"/>
    <cellStyle name="Calculation 2 7" xfId="462"/>
    <cellStyle name="Calculation 2 7 10" xfId="3855"/>
    <cellStyle name="Calculation 2 7 10 2" xfId="3856"/>
    <cellStyle name="Calculation 2 7 11" xfId="3857"/>
    <cellStyle name="Calculation 2 7 11 2" xfId="3858"/>
    <cellStyle name="Calculation 2 7 12" xfId="3859"/>
    <cellStyle name="Calculation 2 7 12 2" xfId="3860"/>
    <cellStyle name="Calculation 2 7 13" xfId="3861"/>
    <cellStyle name="Calculation 2 7 13 2" xfId="3862"/>
    <cellStyle name="Calculation 2 7 14" xfId="3863"/>
    <cellStyle name="Calculation 2 7 14 2" xfId="3864"/>
    <cellStyle name="Calculation 2 7 15" xfId="3865"/>
    <cellStyle name="Calculation 2 7 15 2" xfId="3866"/>
    <cellStyle name="Calculation 2 7 16" xfId="3867"/>
    <cellStyle name="Calculation 2 7 2" xfId="3868"/>
    <cellStyle name="Calculation 2 7 2 2" xfId="3869"/>
    <cellStyle name="Calculation 2 7 2 2 2" xfId="3870"/>
    <cellStyle name="Calculation 2 7 2 3" xfId="3871"/>
    <cellStyle name="Calculation 2 7 3" xfId="3872"/>
    <cellStyle name="Calculation 2 7 3 2" xfId="3873"/>
    <cellStyle name="Calculation 2 7 4" xfId="3874"/>
    <cellStyle name="Calculation 2 7 4 2" xfId="3875"/>
    <cellStyle name="Calculation 2 7 5" xfId="3876"/>
    <cellStyle name="Calculation 2 7 5 2" xfId="3877"/>
    <cellStyle name="Calculation 2 7 6" xfId="3878"/>
    <cellStyle name="Calculation 2 7 6 2" xfId="3879"/>
    <cellStyle name="Calculation 2 7 7" xfId="3880"/>
    <cellStyle name="Calculation 2 7 7 2" xfId="3881"/>
    <cellStyle name="Calculation 2 7 8" xfId="3882"/>
    <cellStyle name="Calculation 2 7 8 2" xfId="3883"/>
    <cellStyle name="Calculation 2 7 9" xfId="3884"/>
    <cellStyle name="Calculation 2 7 9 2" xfId="3885"/>
    <cellStyle name="Calculation 2 8" xfId="3886"/>
    <cellStyle name="Calculation 2 8 2" xfId="3887"/>
    <cellStyle name="Calculation 2 8 2 2" xfId="3888"/>
    <cellStyle name="Calculation 2 8 3" xfId="3889"/>
    <cellStyle name="Calculation 2 9" xfId="3890"/>
    <cellStyle name="Calculation 2 9 2" xfId="3891"/>
    <cellStyle name="Calculation 3" xfId="3892"/>
    <cellStyle name="Calculation 3 2" xfId="3893"/>
    <cellStyle name="Calculation 4" xfId="3894"/>
    <cellStyle name="Calculation 4 2" xfId="3895"/>
    <cellStyle name="Calculation 5" xfId="3896"/>
    <cellStyle name="Calculation 5 2" xfId="3897"/>
    <cellStyle name="Calculation 6" xfId="3898"/>
    <cellStyle name="Calculation 6 2" xfId="3899"/>
    <cellStyle name="Calculation 7" xfId="3900"/>
    <cellStyle name="Calculation 7 2" xfId="3901"/>
    <cellStyle name="Calculation 8" xfId="3902"/>
    <cellStyle name="Calculation 8 2" xfId="3903"/>
    <cellStyle name="Calculation 9" xfId="3904"/>
    <cellStyle name="Calculation 9 2" xfId="3905"/>
    <cellStyle name="Check Cell" xfId="39" builtinId="23" customBuiltin="1"/>
    <cellStyle name="Check Cell 2" xfId="124"/>
    <cellStyle name="Check Cell 2 2" xfId="463"/>
    <cellStyle name="Comma" xfId="40" builtinId="3"/>
    <cellStyle name="Comma 10" xfId="104"/>
    <cellStyle name="Comma 10 2" xfId="464"/>
    <cellStyle name="Comma 10 3" xfId="3906"/>
    <cellStyle name="Comma 10 3 2" xfId="3907"/>
    <cellStyle name="Comma 10 3 2 2" xfId="3908"/>
    <cellStyle name="Comma 10 3 2 2 2" xfId="3909"/>
    <cellStyle name="Comma 10 3 2 3" xfId="3910"/>
    <cellStyle name="Comma 10 3 3" xfId="3911"/>
    <cellStyle name="Comma 10 3 3 2" xfId="3912"/>
    <cellStyle name="Comma 10 3 4" xfId="3913"/>
    <cellStyle name="Comma 10 4" xfId="3914"/>
    <cellStyle name="Comma 10 4 2" xfId="3915"/>
    <cellStyle name="Comma 10 4 2 2" xfId="3916"/>
    <cellStyle name="Comma 10 4 3" xfId="3917"/>
    <cellStyle name="Comma 10 5" xfId="3918"/>
    <cellStyle name="Comma 10 5 2" xfId="3919"/>
    <cellStyle name="Comma 10 5 2 2" xfId="3920"/>
    <cellStyle name="Comma 10 5 3" xfId="3921"/>
    <cellStyle name="Comma 10 6" xfId="3922"/>
    <cellStyle name="Comma 10 6 2" xfId="3923"/>
    <cellStyle name="Comma 10 6 2 2" xfId="3924"/>
    <cellStyle name="Comma 10 6 3" xfId="3925"/>
    <cellStyle name="Comma 10 7" xfId="3926"/>
    <cellStyle name="Comma 10 7 2" xfId="3927"/>
    <cellStyle name="Comma 10 7 2 2" xfId="3928"/>
    <cellStyle name="Comma 10 7 3" xfId="3929"/>
    <cellStyle name="Comma 10 8" xfId="3930"/>
    <cellStyle name="Comma 10 8 2" xfId="3931"/>
    <cellStyle name="Comma 10 9" xfId="3932"/>
    <cellStyle name="Comma 11" xfId="41"/>
    <cellStyle name="Comma 11 2" xfId="465"/>
    <cellStyle name="Comma 12" xfId="42"/>
    <cellStyle name="Comma 12 2" xfId="466"/>
    <cellStyle name="Comma 13" xfId="342"/>
    <cellStyle name="Comma 13 2" xfId="3933"/>
    <cellStyle name="Comma 13 2 2" xfId="3934"/>
    <cellStyle name="Comma 13 2 2 2" xfId="3935"/>
    <cellStyle name="Comma 13 2 2 2 2" xfId="3936"/>
    <cellStyle name="Comma 13 2 2 3" xfId="3937"/>
    <cellStyle name="Comma 13 2 3" xfId="3938"/>
    <cellStyle name="Comma 13 2 3 2" xfId="3939"/>
    <cellStyle name="Comma 13 2 4" xfId="3940"/>
    <cellStyle name="Comma 13 3" xfId="3941"/>
    <cellStyle name="Comma 13 3 2" xfId="3942"/>
    <cellStyle name="Comma 13 3 2 2" xfId="3943"/>
    <cellStyle name="Comma 13 3 3" xfId="3944"/>
    <cellStyle name="Comma 13 4" xfId="3945"/>
    <cellStyle name="Comma 13 4 2" xfId="3946"/>
    <cellStyle name="Comma 13 4 2 2" xfId="3947"/>
    <cellStyle name="Comma 13 4 3" xfId="3948"/>
    <cellStyle name="Comma 13 5" xfId="3949"/>
    <cellStyle name="Comma 13 5 2" xfId="3950"/>
    <cellStyle name="Comma 13 5 2 2" xfId="3951"/>
    <cellStyle name="Comma 13 5 3" xfId="3952"/>
    <cellStyle name="Comma 13 6" xfId="3953"/>
    <cellStyle name="Comma 13 6 2" xfId="3954"/>
    <cellStyle name="Comma 13 6 2 2" xfId="3955"/>
    <cellStyle name="Comma 13 6 3" xfId="3956"/>
    <cellStyle name="Comma 13 7" xfId="3957"/>
    <cellStyle name="Comma 13 7 2" xfId="3958"/>
    <cellStyle name="Comma 13 8" xfId="3959"/>
    <cellStyle name="Comma 14" xfId="1572"/>
    <cellStyle name="Comma 14 2" xfId="3960"/>
    <cellStyle name="Comma 14 2 2" xfId="3961"/>
    <cellStyle name="Comma 14 2 2 2" xfId="3962"/>
    <cellStyle name="Comma 14 2 3" xfId="3963"/>
    <cellStyle name="Comma 14 3" xfId="3964"/>
    <cellStyle name="Comma 14 3 2" xfId="3965"/>
    <cellStyle name="Comma 14 4" xfId="3966"/>
    <cellStyle name="Comma 14 4 2" xfId="3967"/>
    <cellStyle name="Comma 14 4 2 2" xfId="3968"/>
    <cellStyle name="Comma 14 4 3" xfId="3969"/>
    <cellStyle name="Comma 14 4 4" xfId="3970"/>
    <cellStyle name="Comma 14 5" xfId="3971"/>
    <cellStyle name="Comma 15" xfId="3972"/>
    <cellStyle name="Comma 16" xfId="43"/>
    <cellStyle name="Comma 16 2" xfId="44"/>
    <cellStyle name="Comma 18" xfId="45"/>
    <cellStyle name="Comma 18 2" xfId="467"/>
    <cellStyle name="Comma 2" xfId="46"/>
    <cellStyle name="Comma 2 2" xfId="47"/>
    <cellStyle name="Comma 2 2 2" xfId="468"/>
    <cellStyle name="Comma 2 2 2 2" xfId="469"/>
    <cellStyle name="Comma 2 3" xfId="106"/>
    <cellStyle name="Comma 2 3 2" xfId="98"/>
    <cellStyle name="Comma 2 3 3" xfId="125"/>
    <cellStyle name="Comma 2 3 4" xfId="3973"/>
    <cellStyle name="Comma 2 4" xfId="470"/>
    <cellStyle name="Comma 2 5" xfId="3974"/>
    <cellStyle name="Comma 3" xfId="48"/>
    <cellStyle name="Comma 3 2" xfId="126"/>
    <cellStyle name="Comma 3 2 2" xfId="471"/>
    <cellStyle name="Comma 3 3" xfId="472"/>
    <cellStyle name="Comma 3 3 2" xfId="473"/>
    <cellStyle name="Comma 3 3 3" xfId="474"/>
    <cellStyle name="Comma 4" xfId="49"/>
    <cellStyle name="Comma 4 2" xfId="127"/>
    <cellStyle name="Comma 4 2 2" xfId="475"/>
    <cellStyle name="Comma 4 2 3" xfId="476"/>
    <cellStyle name="Comma 4 3" xfId="128"/>
    <cellStyle name="Comma 4 3 2" xfId="477"/>
    <cellStyle name="Comma 4 4" xfId="129"/>
    <cellStyle name="Comma 4 4 2" xfId="478"/>
    <cellStyle name="Comma 4 5" xfId="479"/>
    <cellStyle name="Comma 5" xfId="130"/>
    <cellStyle name="Comma 5 2" xfId="131"/>
    <cellStyle name="Comma 5 2 2" xfId="480"/>
    <cellStyle name="Comma 5 3" xfId="132"/>
    <cellStyle name="Comma 5 4" xfId="133"/>
    <cellStyle name="Comma 5 5" xfId="481"/>
    <cellStyle name="Comma 5 6" xfId="94"/>
    <cellStyle name="Comma 5 6 2" xfId="482"/>
    <cellStyle name="Comma 5 6 3" xfId="3975"/>
    <cellStyle name="Comma 5 6 3 2" xfId="3976"/>
    <cellStyle name="Comma 5 6 3 2 2" xfId="3977"/>
    <cellStyle name="Comma 5 6 3 2 2 2" xfId="3978"/>
    <cellStyle name="Comma 5 6 3 2 3" xfId="3979"/>
    <cellStyle name="Comma 5 6 3 3" xfId="3980"/>
    <cellStyle name="Comma 5 6 3 3 2" xfId="3981"/>
    <cellStyle name="Comma 5 6 3 4" xfId="3982"/>
    <cellStyle name="Comma 5 6 4" xfId="3983"/>
    <cellStyle name="Comma 5 6 4 2" xfId="3984"/>
    <cellStyle name="Comma 5 6 4 2 2" xfId="3985"/>
    <cellStyle name="Comma 5 6 4 3" xfId="3986"/>
    <cellStyle name="Comma 5 6 5" xfId="3987"/>
    <cellStyle name="Comma 5 6 5 2" xfId="3988"/>
    <cellStyle name="Comma 5 6 5 2 2" xfId="3989"/>
    <cellStyle name="Comma 5 6 5 3" xfId="3990"/>
    <cellStyle name="Comma 5 6 6" xfId="3991"/>
    <cellStyle name="Comma 5 6 6 2" xfId="3992"/>
    <cellStyle name="Comma 5 6 6 2 2" xfId="3993"/>
    <cellStyle name="Comma 5 6 6 3" xfId="3994"/>
    <cellStyle name="Comma 5 6 7" xfId="3995"/>
    <cellStyle name="Comma 5 6 7 2" xfId="3996"/>
    <cellStyle name="Comma 5 6 7 2 2" xfId="3997"/>
    <cellStyle name="Comma 5 6 7 3" xfId="3998"/>
    <cellStyle name="Comma 5 6 8" xfId="3999"/>
    <cellStyle name="Comma 5 6 8 2" xfId="4000"/>
    <cellStyle name="Comma 5 6 9" xfId="4001"/>
    <cellStyle name="Comma 5 7" xfId="4002"/>
    <cellStyle name="Comma 5 8" xfId="4003"/>
    <cellStyle name="Comma 6" xfId="108"/>
    <cellStyle name="Comma 6 2" xfId="134"/>
    <cellStyle name="Comma 6 2 2" xfId="340"/>
    <cellStyle name="Comma 6 2 2 2" xfId="4004"/>
    <cellStyle name="Comma 6 2 2 3" xfId="4005"/>
    <cellStyle name="Comma 6 3" xfId="135"/>
    <cellStyle name="Comma 6 4" xfId="136"/>
    <cellStyle name="Comma 7" xfId="137"/>
    <cellStyle name="Comma 7 10" xfId="4006"/>
    <cellStyle name="Comma 7 10 2" xfId="4007"/>
    <cellStyle name="Comma 7 10 2 2" xfId="4008"/>
    <cellStyle name="Comma 7 10 3" xfId="4009"/>
    <cellStyle name="Comma 7 11" xfId="4010"/>
    <cellStyle name="Comma 7 11 2" xfId="4011"/>
    <cellStyle name="Comma 7 12" xfId="4012"/>
    <cellStyle name="Comma 7 2" xfId="138"/>
    <cellStyle name="Comma 7 2 2" xfId="483"/>
    <cellStyle name="Comma 7 2 3" xfId="4013"/>
    <cellStyle name="Comma 7 2 3 2" xfId="4014"/>
    <cellStyle name="Comma 7 2 3 2 2" xfId="4015"/>
    <cellStyle name="Comma 7 2 3 2 2 2" xfId="4016"/>
    <cellStyle name="Comma 7 2 3 2 3" xfId="4017"/>
    <cellStyle name="Comma 7 2 3 3" xfId="4018"/>
    <cellStyle name="Comma 7 2 3 3 2" xfId="4019"/>
    <cellStyle name="Comma 7 2 3 4" xfId="4020"/>
    <cellStyle name="Comma 7 2 4" xfId="4021"/>
    <cellStyle name="Comma 7 2 4 2" xfId="4022"/>
    <cellStyle name="Comma 7 2 4 2 2" xfId="4023"/>
    <cellStyle name="Comma 7 2 4 3" xfId="4024"/>
    <cellStyle name="Comma 7 2 5" xfId="4025"/>
    <cellStyle name="Comma 7 2 5 2" xfId="4026"/>
    <cellStyle name="Comma 7 2 5 2 2" xfId="4027"/>
    <cellStyle name="Comma 7 2 5 3" xfId="4028"/>
    <cellStyle name="Comma 7 2 6" xfId="4029"/>
    <cellStyle name="Comma 7 2 6 2" xfId="4030"/>
    <cellStyle name="Comma 7 2 6 2 2" xfId="4031"/>
    <cellStyle name="Comma 7 2 6 3" xfId="4032"/>
    <cellStyle name="Comma 7 2 7" xfId="4033"/>
    <cellStyle name="Comma 7 2 7 2" xfId="4034"/>
    <cellStyle name="Comma 7 2 7 2 2" xfId="4035"/>
    <cellStyle name="Comma 7 2 7 3" xfId="4036"/>
    <cellStyle name="Comma 7 2 8" xfId="4037"/>
    <cellStyle name="Comma 7 2 8 2" xfId="4038"/>
    <cellStyle name="Comma 7 2 9" xfId="4039"/>
    <cellStyle name="Comma 7 3" xfId="139"/>
    <cellStyle name="Comma 7 3 2" xfId="484"/>
    <cellStyle name="Comma 7 3 3" xfId="4040"/>
    <cellStyle name="Comma 7 3 3 2" xfId="4041"/>
    <cellStyle name="Comma 7 3 3 2 2" xfId="4042"/>
    <cellStyle name="Comma 7 3 3 2 2 2" xfId="4043"/>
    <cellStyle name="Comma 7 3 3 2 3" xfId="4044"/>
    <cellStyle name="Comma 7 3 3 3" xfId="4045"/>
    <cellStyle name="Comma 7 3 3 3 2" xfId="4046"/>
    <cellStyle name="Comma 7 3 3 4" xfId="4047"/>
    <cellStyle name="Comma 7 3 4" xfId="4048"/>
    <cellStyle name="Comma 7 3 4 2" xfId="4049"/>
    <cellStyle name="Comma 7 3 4 2 2" xfId="4050"/>
    <cellStyle name="Comma 7 3 4 3" xfId="4051"/>
    <cellStyle name="Comma 7 3 5" xfId="4052"/>
    <cellStyle name="Comma 7 3 5 2" xfId="4053"/>
    <cellStyle name="Comma 7 3 5 2 2" xfId="4054"/>
    <cellStyle name="Comma 7 3 5 3" xfId="4055"/>
    <cellStyle name="Comma 7 3 6" xfId="4056"/>
    <cellStyle name="Comma 7 3 6 2" xfId="4057"/>
    <cellStyle name="Comma 7 3 6 2 2" xfId="4058"/>
    <cellStyle name="Comma 7 3 6 3" xfId="4059"/>
    <cellStyle name="Comma 7 3 7" xfId="4060"/>
    <cellStyle name="Comma 7 3 7 2" xfId="4061"/>
    <cellStyle name="Comma 7 3 7 2 2" xfId="4062"/>
    <cellStyle name="Comma 7 3 7 3" xfId="4063"/>
    <cellStyle name="Comma 7 3 8" xfId="4064"/>
    <cellStyle name="Comma 7 3 8 2" xfId="4065"/>
    <cellStyle name="Comma 7 3 9" xfId="4066"/>
    <cellStyle name="Comma 7 4" xfId="485"/>
    <cellStyle name="Comma 7 5" xfId="486"/>
    <cellStyle name="Comma 7 6" xfId="4067"/>
    <cellStyle name="Comma 7 6 2" xfId="4068"/>
    <cellStyle name="Comma 7 6 2 2" xfId="4069"/>
    <cellStyle name="Comma 7 6 2 2 2" xfId="4070"/>
    <cellStyle name="Comma 7 6 2 3" xfId="4071"/>
    <cellStyle name="Comma 7 6 3" xfId="4072"/>
    <cellStyle name="Comma 7 6 3 2" xfId="4073"/>
    <cellStyle name="Comma 7 6 4" xfId="4074"/>
    <cellStyle name="Comma 7 7" xfId="4075"/>
    <cellStyle name="Comma 7 7 2" xfId="4076"/>
    <cellStyle name="Comma 7 7 2 2" xfId="4077"/>
    <cellStyle name="Comma 7 7 3" xfId="4078"/>
    <cellStyle name="Comma 7 8" xfId="4079"/>
    <cellStyle name="Comma 7 8 2" xfId="4080"/>
    <cellStyle name="Comma 7 8 2 2" xfId="4081"/>
    <cellStyle name="Comma 7 8 3" xfId="4082"/>
    <cellStyle name="Comma 7 9" xfId="4083"/>
    <cellStyle name="Comma 7 9 2" xfId="4084"/>
    <cellStyle name="Comma 7 9 2 2" xfId="4085"/>
    <cellStyle name="Comma 7 9 3" xfId="4086"/>
    <cellStyle name="Comma 8" xfId="140"/>
    <cellStyle name="Comma 9" xfId="141"/>
    <cellStyle name="Comma 9 10" xfId="4087"/>
    <cellStyle name="Comma 9 10 2" xfId="4088"/>
    <cellStyle name="Comma 9 11" xfId="4089"/>
    <cellStyle name="Comma 9 2" xfId="142"/>
    <cellStyle name="Comma 9 2 2" xfId="487"/>
    <cellStyle name="Comma 9 2 3" xfId="4090"/>
    <cellStyle name="Comma 9 2 3 2" xfId="4091"/>
    <cellStyle name="Comma 9 2 3 2 2" xfId="4092"/>
    <cellStyle name="Comma 9 2 3 2 2 2" xfId="4093"/>
    <cellStyle name="Comma 9 2 3 2 3" xfId="4094"/>
    <cellStyle name="Comma 9 2 3 3" xfId="4095"/>
    <cellStyle name="Comma 9 2 3 3 2" xfId="4096"/>
    <cellStyle name="Comma 9 2 3 4" xfId="4097"/>
    <cellStyle name="Comma 9 2 4" xfId="4098"/>
    <cellStyle name="Comma 9 2 4 2" xfId="4099"/>
    <cellStyle name="Comma 9 2 4 2 2" xfId="4100"/>
    <cellStyle name="Comma 9 2 4 3" xfId="4101"/>
    <cellStyle name="Comma 9 2 5" xfId="4102"/>
    <cellStyle name="Comma 9 2 5 2" xfId="4103"/>
    <cellStyle name="Comma 9 2 5 2 2" xfId="4104"/>
    <cellStyle name="Comma 9 2 5 3" xfId="4105"/>
    <cellStyle name="Comma 9 2 6" xfId="4106"/>
    <cellStyle name="Comma 9 2 6 2" xfId="4107"/>
    <cellStyle name="Comma 9 2 6 2 2" xfId="4108"/>
    <cellStyle name="Comma 9 2 6 3" xfId="4109"/>
    <cellStyle name="Comma 9 2 7" xfId="4110"/>
    <cellStyle name="Comma 9 2 7 2" xfId="4111"/>
    <cellStyle name="Comma 9 2 7 2 2" xfId="4112"/>
    <cellStyle name="Comma 9 2 7 3" xfId="4113"/>
    <cellStyle name="Comma 9 2 8" xfId="4114"/>
    <cellStyle name="Comma 9 2 8 2" xfId="4115"/>
    <cellStyle name="Comma 9 2 9" xfId="4116"/>
    <cellStyle name="Comma 9 3" xfId="143"/>
    <cellStyle name="Comma 9 3 2" xfId="488"/>
    <cellStyle name="Comma 9 3 3" xfId="4117"/>
    <cellStyle name="Comma 9 3 3 2" xfId="4118"/>
    <cellStyle name="Comma 9 3 3 2 2" xfId="4119"/>
    <cellStyle name="Comma 9 3 3 2 2 2" xfId="4120"/>
    <cellStyle name="Comma 9 3 3 2 3" xfId="4121"/>
    <cellStyle name="Comma 9 3 3 3" xfId="4122"/>
    <cellStyle name="Comma 9 3 3 3 2" xfId="4123"/>
    <cellStyle name="Comma 9 3 3 4" xfId="4124"/>
    <cellStyle name="Comma 9 3 4" xfId="4125"/>
    <cellStyle name="Comma 9 3 4 2" xfId="4126"/>
    <cellStyle name="Comma 9 3 4 2 2" xfId="4127"/>
    <cellStyle name="Comma 9 3 4 3" xfId="4128"/>
    <cellStyle name="Comma 9 3 5" xfId="4129"/>
    <cellStyle name="Comma 9 3 5 2" xfId="4130"/>
    <cellStyle name="Comma 9 3 5 2 2" xfId="4131"/>
    <cellStyle name="Comma 9 3 5 3" xfId="4132"/>
    <cellStyle name="Comma 9 3 6" xfId="4133"/>
    <cellStyle name="Comma 9 3 6 2" xfId="4134"/>
    <cellStyle name="Comma 9 3 6 2 2" xfId="4135"/>
    <cellStyle name="Comma 9 3 6 3" xfId="4136"/>
    <cellStyle name="Comma 9 3 7" xfId="4137"/>
    <cellStyle name="Comma 9 3 7 2" xfId="4138"/>
    <cellStyle name="Comma 9 3 7 2 2" xfId="4139"/>
    <cellStyle name="Comma 9 3 7 3" xfId="4140"/>
    <cellStyle name="Comma 9 3 8" xfId="4141"/>
    <cellStyle name="Comma 9 3 8 2" xfId="4142"/>
    <cellStyle name="Comma 9 3 9" xfId="4143"/>
    <cellStyle name="Comma 9 4" xfId="489"/>
    <cellStyle name="Comma 9 5" xfId="4144"/>
    <cellStyle name="Comma 9 5 2" xfId="4145"/>
    <cellStyle name="Comma 9 5 2 2" xfId="4146"/>
    <cellStyle name="Comma 9 5 2 2 2" xfId="4147"/>
    <cellStyle name="Comma 9 5 2 3" xfId="4148"/>
    <cellStyle name="Comma 9 5 3" xfId="4149"/>
    <cellStyle name="Comma 9 5 3 2" xfId="4150"/>
    <cellStyle name="Comma 9 5 4" xfId="4151"/>
    <cellStyle name="Comma 9 6" xfId="4152"/>
    <cellStyle name="Comma 9 6 2" xfId="4153"/>
    <cellStyle name="Comma 9 6 2 2" xfId="4154"/>
    <cellStyle name="Comma 9 6 3" xfId="4155"/>
    <cellStyle name="Comma 9 7" xfId="4156"/>
    <cellStyle name="Comma 9 7 2" xfId="4157"/>
    <cellStyle name="Comma 9 7 2 2" xfId="4158"/>
    <cellStyle name="Comma 9 7 3" xfId="4159"/>
    <cellStyle name="Comma 9 8" xfId="4160"/>
    <cellStyle name="Comma 9 8 2" xfId="4161"/>
    <cellStyle name="Comma 9 8 2 2" xfId="4162"/>
    <cellStyle name="Comma 9 8 3" xfId="4163"/>
    <cellStyle name="Comma 9 9" xfId="4164"/>
    <cellStyle name="Comma 9 9 2" xfId="4165"/>
    <cellStyle name="Comma 9 9 2 2" xfId="4166"/>
    <cellStyle name="Comma 9 9 3" xfId="4167"/>
    <cellStyle name="Comma0" xfId="144"/>
    <cellStyle name="Comma0 2" xfId="145"/>
    <cellStyle name="Comma0 3" xfId="146"/>
    <cellStyle name="Comma0 4" xfId="147"/>
    <cellStyle name="Currency" xfId="50" builtinId="4"/>
    <cellStyle name="Currency 17" xfId="51"/>
    <cellStyle name="Currency 17 2" xfId="52"/>
    <cellStyle name="Currency 2" xfId="53"/>
    <cellStyle name="Currency 2 2" xfId="54"/>
    <cellStyle name="Currency 3" xfId="55"/>
    <cellStyle name="Currency 3 2" xfId="148"/>
    <cellStyle name="Currency 3 2 10" xfId="4168"/>
    <cellStyle name="Currency 3 2 10 2" xfId="4169"/>
    <cellStyle name="Currency 3 2 10 2 2" xfId="4170"/>
    <cellStyle name="Currency 3 2 10 3" xfId="4171"/>
    <cellStyle name="Currency 3 2 11" xfId="4172"/>
    <cellStyle name="Currency 3 2 11 2" xfId="4173"/>
    <cellStyle name="Currency 3 2 12" xfId="4174"/>
    <cellStyle name="Currency 3 2 2" xfId="490"/>
    <cellStyle name="Currency 3 2 3" xfId="491"/>
    <cellStyle name="Currency 3 2 4" xfId="492"/>
    <cellStyle name="Currency 3 2 5" xfId="493"/>
    <cellStyle name="Currency 3 2 6" xfId="4175"/>
    <cellStyle name="Currency 3 2 6 2" xfId="4176"/>
    <cellStyle name="Currency 3 2 6 2 2" xfId="4177"/>
    <cellStyle name="Currency 3 2 6 2 2 2" xfId="4178"/>
    <cellStyle name="Currency 3 2 6 2 3" xfId="4179"/>
    <cellStyle name="Currency 3 2 6 3" xfId="4180"/>
    <cellStyle name="Currency 3 2 6 3 2" xfId="4181"/>
    <cellStyle name="Currency 3 2 6 4" xfId="4182"/>
    <cellStyle name="Currency 3 2 7" xfId="4183"/>
    <cellStyle name="Currency 3 2 7 2" xfId="4184"/>
    <cellStyle name="Currency 3 2 7 2 2" xfId="4185"/>
    <cellStyle name="Currency 3 2 7 3" xfId="4186"/>
    <cellStyle name="Currency 3 2 8" xfId="4187"/>
    <cellStyle name="Currency 3 2 8 2" xfId="4188"/>
    <cellStyle name="Currency 3 2 8 2 2" xfId="4189"/>
    <cellStyle name="Currency 3 2 8 3" xfId="4190"/>
    <cellStyle name="Currency 3 2 9" xfId="4191"/>
    <cellStyle name="Currency 3 2 9 2" xfId="4192"/>
    <cellStyle name="Currency 3 2 9 2 2" xfId="4193"/>
    <cellStyle name="Currency 3 2 9 3" xfId="4194"/>
    <cellStyle name="Currency 3 3" xfId="149"/>
    <cellStyle name="Currency 3 3 10" xfId="4195"/>
    <cellStyle name="Currency 3 3 2" xfId="494"/>
    <cellStyle name="Currency 3 3 3" xfId="495"/>
    <cellStyle name="Currency 3 3 4" xfId="4196"/>
    <cellStyle name="Currency 3 3 4 2" xfId="4197"/>
    <cellStyle name="Currency 3 3 4 2 2" xfId="4198"/>
    <cellStyle name="Currency 3 3 4 2 2 2" xfId="4199"/>
    <cellStyle name="Currency 3 3 4 2 3" xfId="4200"/>
    <cellStyle name="Currency 3 3 4 3" xfId="4201"/>
    <cellStyle name="Currency 3 3 4 3 2" xfId="4202"/>
    <cellStyle name="Currency 3 3 4 4" xfId="4203"/>
    <cellStyle name="Currency 3 3 5" xfId="4204"/>
    <cellStyle name="Currency 3 3 5 2" xfId="4205"/>
    <cellStyle name="Currency 3 3 5 2 2" xfId="4206"/>
    <cellStyle name="Currency 3 3 5 3" xfId="4207"/>
    <cellStyle name="Currency 3 3 6" xfId="4208"/>
    <cellStyle name="Currency 3 3 6 2" xfId="4209"/>
    <cellStyle name="Currency 3 3 6 2 2" xfId="4210"/>
    <cellStyle name="Currency 3 3 6 3" xfId="4211"/>
    <cellStyle name="Currency 3 3 7" xfId="4212"/>
    <cellStyle name="Currency 3 3 7 2" xfId="4213"/>
    <cellStyle name="Currency 3 3 7 2 2" xfId="4214"/>
    <cellStyle name="Currency 3 3 7 3" xfId="4215"/>
    <cellStyle name="Currency 3 3 8" xfId="4216"/>
    <cellStyle name="Currency 3 3 8 2" xfId="4217"/>
    <cellStyle name="Currency 3 3 8 2 2" xfId="4218"/>
    <cellStyle name="Currency 3 3 8 3" xfId="4219"/>
    <cellStyle name="Currency 3 3 9" xfId="4220"/>
    <cellStyle name="Currency 3 3 9 2" xfId="4221"/>
    <cellStyle name="Currency 3 4" xfId="496"/>
    <cellStyle name="Currency 3 4 2" xfId="497"/>
    <cellStyle name="Currency 3 4 3" xfId="4222"/>
    <cellStyle name="Currency 3 4 3 2" xfId="4223"/>
    <cellStyle name="Currency 3 4 3 2 2" xfId="4224"/>
    <cellStyle name="Currency 3 4 3 2 2 2" xfId="4225"/>
    <cellStyle name="Currency 3 4 3 2 3" xfId="4226"/>
    <cellStyle name="Currency 3 4 3 3" xfId="4227"/>
    <cellStyle name="Currency 3 4 3 3 2" xfId="4228"/>
    <cellStyle name="Currency 3 4 3 4" xfId="4229"/>
    <cellStyle name="Currency 3 4 4" xfId="4230"/>
    <cellStyle name="Currency 3 4 4 2" xfId="4231"/>
    <cellStyle name="Currency 3 4 4 2 2" xfId="4232"/>
    <cellStyle name="Currency 3 4 4 3" xfId="4233"/>
    <cellStyle name="Currency 3 4 5" xfId="4234"/>
    <cellStyle name="Currency 3 4 5 2" xfId="4235"/>
    <cellStyle name="Currency 3 4 5 2 2" xfId="4236"/>
    <cellStyle name="Currency 3 4 5 3" xfId="4237"/>
    <cellStyle name="Currency 3 4 6" xfId="4238"/>
    <cellStyle name="Currency 3 4 6 2" xfId="4239"/>
    <cellStyle name="Currency 3 4 6 2 2" xfId="4240"/>
    <cellStyle name="Currency 3 4 6 3" xfId="4241"/>
    <cellStyle name="Currency 3 4 7" xfId="4242"/>
    <cellStyle name="Currency 3 4 7 2" xfId="4243"/>
    <cellStyle name="Currency 3 4 7 2 2" xfId="4244"/>
    <cellStyle name="Currency 3 4 7 3" xfId="4245"/>
    <cellStyle name="Currency 3 4 8" xfId="4246"/>
    <cellStyle name="Currency 3 4 8 2" xfId="4247"/>
    <cellStyle name="Currency 3 4 9" xfId="4248"/>
    <cellStyle name="Currency 4" xfId="56"/>
    <cellStyle name="Currency 4 2" xfId="150"/>
    <cellStyle name="Currency 4 2 10" xfId="4249"/>
    <cellStyle name="Currency 4 2 2" xfId="498"/>
    <cellStyle name="Currency 4 2 3" xfId="499"/>
    <cellStyle name="Currency 4 2 4" xfId="4250"/>
    <cellStyle name="Currency 4 2 4 2" xfId="4251"/>
    <cellStyle name="Currency 4 2 4 2 2" xfId="4252"/>
    <cellStyle name="Currency 4 2 4 2 2 2" xfId="4253"/>
    <cellStyle name="Currency 4 2 4 2 3" xfId="4254"/>
    <cellStyle name="Currency 4 2 4 3" xfId="4255"/>
    <cellStyle name="Currency 4 2 4 3 2" xfId="4256"/>
    <cellStyle name="Currency 4 2 4 4" xfId="4257"/>
    <cellStyle name="Currency 4 2 5" xfId="4258"/>
    <cellStyle name="Currency 4 2 5 2" xfId="4259"/>
    <cellStyle name="Currency 4 2 5 2 2" xfId="4260"/>
    <cellStyle name="Currency 4 2 5 3" xfId="4261"/>
    <cellStyle name="Currency 4 2 6" xfId="4262"/>
    <cellStyle name="Currency 4 2 6 2" xfId="4263"/>
    <cellStyle name="Currency 4 2 6 2 2" xfId="4264"/>
    <cellStyle name="Currency 4 2 6 3" xfId="4265"/>
    <cellStyle name="Currency 4 2 7" xfId="4266"/>
    <cellStyle name="Currency 4 2 7 2" xfId="4267"/>
    <cellStyle name="Currency 4 2 7 2 2" xfId="4268"/>
    <cellStyle name="Currency 4 2 7 3" xfId="4269"/>
    <cellStyle name="Currency 4 2 8" xfId="4270"/>
    <cellStyle name="Currency 4 2 8 2" xfId="4271"/>
    <cellStyle name="Currency 4 2 8 2 2" xfId="4272"/>
    <cellStyle name="Currency 4 2 8 3" xfId="4273"/>
    <cellStyle name="Currency 4 2 9" xfId="4274"/>
    <cellStyle name="Currency 4 2 9 2" xfId="4275"/>
    <cellStyle name="Currency 4 3" xfId="151"/>
    <cellStyle name="Currency 4 3 2" xfId="500"/>
    <cellStyle name="Currency 4 3 3" xfId="4276"/>
    <cellStyle name="Currency 4 3 3 2" xfId="4277"/>
    <cellStyle name="Currency 4 3 3 2 2" xfId="4278"/>
    <cellStyle name="Currency 4 3 3 2 2 2" xfId="4279"/>
    <cellStyle name="Currency 4 3 3 2 3" xfId="4280"/>
    <cellStyle name="Currency 4 3 3 3" xfId="4281"/>
    <cellStyle name="Currency 4 3 3 3 2" xfId="4282"/>
    <cellStyle name="Currency 4 3 3 4" xfId="4283"/>
    <cellStyle name="Currency 4 3 4" xfId="4284"/>
    <cellStyle name="Currency 4 3 4 2" xfId="4285"/>
    <cellStyle name="Currency 4 3 4 2 2" xfId="4286"/>
    <cellStyle name="Currency 4 3 4 3" xfId="4287"/>
    <cellStyle name="Currency 4 3 5" xfId="4288"/>
    <cellStyle name="Currency 4 3 5 2" xfId="4289"/>
    <cellStyle name="Currency 4 3 5 2 2" xfId="4290"/>
    <cellStyle name="Currency 4 3 5 3" xfId="4291"/>
    <cellStyle name="Currency 4 3 6" xfId="4292"/>
    <cellStyle name="Currency 4 3 6 2" xfId="4293"/>
    <cellStyle name="Currency 4 3 6 2 2" xfId="4294"/>
    <cellStyle name="Currency 4 3 6 3" xfId="4295"/>
    <cellStyle name="Currency 4 3 7" xfId="4296"/>
    <cellStyle name="Currency 4 3 7 2" xfId="4297"/>
    <cellStyle name="Currency 4 3 7 2 2" xfId="4298"/>
    <cellStyle name="Currency 4 3 7 3" xfId="4299"/>
    <cellStyle name="Currency 4 3 8" xfId="4300"/>
    <cellStyle name="Currency 4 3 8 2" xfId="4301"/>
    <cellStyle name="Currency 4 3 9" xfId="4302"/>
    <cellStyle name="Currency 4 4" xfId="501"/>
    <cellStyle name="Currency 4 4 2" xfId="502"/>
    <cellStyle name="Currency 4 4 3" xfId="4303"/>
    <cellStyle name="Currency 4 4 3 2" xfId="4304"/>
    <cellStyle name="Currency 4 4 3 2 2" xfId="4305"/>
    <cellStyle name="Currency 4 4 3 2 2 2" xfId="4306"/>
    <cellStyle name="Currency 4 4 3 2 3" xfId="4307"/>
    <cellStyle name="Currency 4 4 3 3" xfId="4308"/>
    <cellStyle name="Currency 4 4 3 3 2" xfId="4309"/>
    <cellStyle name="Currency 4 4 3 4" xfId="4310"/>
    <cellStyle name="Currency 4 4 4" xfId="4311"/>
    <cellStyle name="Currency 4 4 4 2" xfId="4312"/>
    <cellStyle name="Currency 4 4 4 2 2" xfId="4313"/>
    <cellStyle name="Currency 4 4 4 3" xfId="4314"/>
    <cellStyle name="Currency 4 4 5" xfId="4315"/>
    <cellStyle name="Currency 4 4 5 2" xfId="4316"/>
    <cellStyle name="Currency 4 4 5 2 2" xfId="4317"/>
    <cellStyle name="Currency 4 4 5 3" xfId="4318"/>
    <cellStyle name="Currency 4 4 6" xfId="4319"/>
    <cellStyle name="Currency 4 4 6 2" xfId="4320"/>
    <cellStyle name="Currency 4 4 6 2 2" xfId="4321"/>
    <cellStyle name="Currency 4 4 6 3" xfId="4322"/>
    <cellStyle name="Currency 4 4 7" xfId="4323"/>
    <cellStyle name="Currency 4 4 7 2" xfId="4324"/>
    <cellStyle name="Currency 4 4 7 2 2" xfId="4325"/>
    <cellStyle name="Currency 4 4 7 3" xfId="4326"/>
    <cellStyle name="Currency 4 4 8" xfId="4327"/>
    <cellStyle name="Currency 4 4 8 2" xfId="4328"/>
    <cellStyle name="Currency 4 4 9" xfId="4329"/>
    <cellStyle name="Currency 5" xfId="57"/>
    <cellStyle name="Currency 5 2" xfId="152"/>
    <cellStyle name="Currency 5 2 10" xfId="4330"/>
    <cellStyle name="Currency 5 2 2" xfId="503"/>
    <cellStyle name="Currency 5 2 3" xfId="504"/>
    <cellStyle name="Currency 5 2 4" xfId="4331"/>
    <cellStyle name="Currency 5 2 4 2" xfId="4332"/>
    <cellStyle name="Currency 5 2 4 2 2" xfId="4333"/>
    <cellStyle name="Currency 5 2 4 2 2 2" xfId="4334"/>
    <cellStyle name="Currency 5 2 4 2 3" xfId="4335"/>
    <cellStyle name="Currency 5 2 4 3" xfId="4336"/>
    <cellStyle name="Currency 5 2 4 3 2" xfId="4337"/>
    <cellStyle name="Currency 5 2 4 4" xfId="4338"/>
    <cellStyle name="Currency 5 2 5" xfId="4339"/>
    <cellStyle name="Currency 5 2 5 2" xfId="4340"/>
    <cellStyle name="Currency 5 2 5 2 2" xfId="4341"/>
    <cellStyle name="Currency 5 2 5 3" xfId="4342"/>
    <cellStyle name="Currency 5 2 6" xfId="4343"/>
    <cellStyle name="Currency 5 2 6 2" xfId="4344"/>
    <cellStyle name="Currency 5 2 6 2 2" xfId="4345"/>
    <cellStyle name="Currency 5 2 6 3" xfId="4346"/>
    <cellStyle name="Currency 5 2 7" xfId="4347"/>
    <cellStyle name="Currency 5 2 7 2" xfId="4348"/>
    <cellStyle name="Currency 5 2 7 2 2" xfId="4349"/>
    <cellStyle name="Currency 5 2 7 3" xfId="4350"/>
    <cellStyle name="Currency 5 2 8" xfId="4351"/>
    <cellStyle name="Currency 5 2 8 2" xfId="4352"/>
    <cellStyle name="Currency 5 2 8 2 2" xfId="4353"/>
    <cellStyle name="Currency 5 2 8 3" xfId="4354"/>
    <cellStyle name="Currency 5 2 9" xfId="4355"/>
    <cellStyle name="Currency 5 2 9 2" xfId="4356"/>
    <cellStyle name="Currency 5 3" xfId="505"/>
    <cellStyle name="Currency 5 3 2" xfId="506"/>
    <cellStyle name="Currency 5 3 3" xfId="4357"/>
    <cellStyle name="Currency 5 3 3 2" xfId="4358"/>
    <cellStyle name="Currency 5 3 3 2 2" xfId="4359"/>
    <cellStyle name="Currency 5 3 3 2 2 2" xfId="4360"/>
    <cellStyle name="Currency 5 3 3 2 3" xfId="4361"/>
    <cellStyle name="Currency 5 3 3 3" xfId="4362"/>
    <cellStyle name="Currency 5 3 3 3 2" xfId="4363"/>
    <cellStyle name="Currency 5 3 3 4" xfId="4364"/>
    <cellStyle name="Currency 5 3 4" xfId="4365"/>
    <cellStyle name="Currency 5 3 4 2" xfId="4366"/>
    <cellStyle name="Currency 5 3 4 2 2" xfId="4367"/>
    <cellStyle name="Currency 5 3 4 3" xfId="4368"/>
    <cellStyle name="Currency 5 3 5" xfId="4369"/>
    <cellStyle name="Currency 5 3 5 2" xfId="4370"/>
    <cellStyle name="Currency 5 3 5 2 2" xfId="4371"/>
    <cellStyle name="Currency 5 3 5 3" xfId="4372"/>
    <cellStyle name="Currency 5 3 6" xfId="4373"/>
    <cellStyle name="Currency 5 3 6 2" xfId="4374"/>
    <cellStyle name="Currency 5 3 6 2 2" xfId="4375"/>
    <cellStyle name="Currency 5 3 6 3" xfId="4376"/>
    <cellStyle name="Currency 5 3 7" xfId="4377"/>
    <cellStyle name="Currency 5 3 7 2" xfId="4378"/>
    <cellStyle name="Currency 5 3 7 2 2" xfId="4379"/>
    <cellStyle name="Currency 5 3 7 3" xfId="4380"/>
    <cellStyle name="Currency 5 3 8" xfId="4381"/>
    <cellStyle name="Currency 5 3 8 2" xfId="4382"/>
    <cellStyle name="Currency 5 3 9" xfId="4383"/>
    <cellStyle name="Currency 6" xfId="58"/>
    <cellStyle name="Currency 6 2" xfId="507"/>
    <cellStyle name="Currency 7" xfId="93"/>
    <cellStyle name="Currency 7 2" xfId="508"/>
    <cellStyle name="Currency 7 2 2" xfId="4384"/>
    <cellStyle name="Currency 7 2 3" xfId="4385"/>
    <cellStyle name="Currency 7 3" xfId="4386"/>
    <cellStyle name="Currency 7 3 2" xfId="4387"/>
    <cellStyle name="Currency 7 3 2 2" xfId="4388"/>
    <cellStyle name="Currency 7 3 2 2 2" xfId="4389"/>
    <cellStyle name="Currency 7 3 2 3" xfId="4390"/>
    <cellStyle name="Currency 7 3 3" xfId="4391"/>
    <cellStyle name="Currency 7 3 3 2" xfId="4392"/>
    <cellStyle name="Currency 7 3 4" xfId="4393"/>
    <cellStyle name="Currency 7 4" xfId="4394"/>
    <cellStyle name="Currency 7 4 2" xfId="4395"/>
    <cellStyle name="Currency 7 4 2 2" xfId="4396"/>
    <cellStyle name="Currency 7 4 3" xfId="4397"/>
    <cellStyle name="Currency 7 5" xfId="4398"/>
    <cellStyle name="Currency 7 5 2" xfId="4399"/>
    <cellStyle name="Currency 7 5 2 2" xfId="4400"/>
    <cellStyle name="Currency 7 5 3" xfId="4401"/>
    <cellStyle name="Currency 7 6" xfId="4402"/>
    <cellStyle name="Currency 7 6 2" xfId="4403"/>
    <cellStyle name="Currency 7 6 2 2" xfId="4404"/>
    <cellStyle name="Currency 7 6 3" xfId="4405"/>
    <cellStyle name="Currency 7 7" xfId="4406"/>
    <cellStyle name="Currency 7 7 2" xfId="4407"/>
    <cellStyle name="Currency 7 7 2 2" xfId="4408"/>
    <cellStyle name="Currency 7 7 3" xfId="4409"/>
    <cellStyle name="Currency 7 8" xfId="4410"/>
    <cellStyle name="Currency 7 8 2" xfId="4411"/>
    <cellStyle name="Currency 7 9" xfId="4412"/>
    <cellStyle name="Currency 8" xfId="509"/>
    <cellStyle name="Currency 9" xfId="4413"/>
    <cellStyle name="Currency0" xfId="153"/>
    <cellStyle name="Currency0 2" xfId="154"/>
    <cellStyle name="Currency0 3" xfId="155"/>
    <cellStyle name="Currency0 4" xfId="156"/>
    <cellStyle name="Date" xfId="157"/>
    <cellStyle name="Date 2" xfId="158"/>
    <cellStyle name="Date 3" xfId="159"/>
    <cellStyle name="Date 4" xfId="160"/>
    <cellStyle name="Explanatory Text" xfId="59" builtinId="53" customBuiltin="1"/>
    <cellStyle name="Explanatory Text 2" xfId="161"/>
    <cellStyle name="Explanatory Text 2 2" xfId="510"/>
    <cellStyle name="Fixed" xfId="162"/>
    <cellStyle name="Fixed 2" xfId="163"/>
    <cellStyle name="Fixed 3" xfId="164"/>
    <cellStyle name="Fixed 4" xfId="165"/>
    <cellStyle name="Good" xfId="60" builtinId="26" customBuiltin="1"/>
    <cellStyle name="Good 2" xfId="166"/>
    <cellStyle name="Good 2 2" xfId="511"/>
    <cellStyle name="Heading 1" xfId="61" builtinId="16" customBuiltin="1"/>
    <cellStyle name="Heading 1 2" xfId="167"/>
    <cellStyle name="Heading 1 2 2" xfId="512"/>
    <cellStyle name="Heading 1 2 3" xfId="513"/>
    <cellStyle name="Heading 1 3" xfId="514"/>
    <cellStyle name="Heading 2" xfId="62" builtinId="17" customBuiltin="1"/>
    <cellStyle name="Heading 2 2" xfId="168"/>
    <cellStyle name="Heading 2 2 2" xfId="515"/>
    <cellStyle name="Heading 2 2 3" xfId="516"/>
    <cellStyle name="Heading 2 3" xfId="517"/>
    <cellStyle name="Heading 3" xfId="63" builtinId="18" customBuiltin="1"/>
    <cellStyle name="Heading 3 2" xfId="169"/>
    <cellStyle name="Heading 3 2 2" xfId="518"/>
    <cellStyle name="Heading 4" xfId="64" builtinId="19" customBuiltin="1"/>
    <cellStyle name="Heading 4 2" xfId="170"/>
    <cellStyle name="Heading 4 2 2" xfId="519"/>
    <cellStyle name="Hyperlink 10" xfId="520"/>
    <cellStyle name="Hyperlink 11" xfId="521"/>
    <cellStyle name="Hyperlink 2" xfId="171"/>
    <cellStyle name="Hyperlink 2 2" xfId="172"/>
    <cellStyle name="Hyperlink 2 3" xfId="173"/>
    <cellStyle name="Hyperlink 2 4" xfId="174"/>
    <cellStyle name="Hyperlink 3" xfId="175"/>
    <cellStyle name="Hyperlink 3 2" xfId="522"/>
    <cellStyle name="Hyperlink 3_3. CTS Evaluation Data" xfId="523"/>
    <cellStyle name="Hyperlink 4" xfId="176"/>
    <cellStyle name="Hyperlink 5" xfId="177"/>
    <cellStyle name="Hyperlink 6" xfId="524"/>
    <cellStyle name="Hyperlink 7" xfId="525"/>
    <cellStyle name="Hyperlink 8" xfId="526"/>
    <cellStyle name="Hyperlink 9" xfId="527"/>
    <cellStyle name="Input" xfId="65" builtinId="20" customBuiltin="1"/>
    <cellStyle name="Input 10" xfId="4414"/>
    <cellStyle name="Input 10 2" xfId="4415"/>
    <cellStyle name="Input 11" xfId="4416"/>
    <cellStyle name="Input 11 2" xfId="4417"/>
    <cellStyle name="Input 12" xfId="4418"/>
    <cellStyle name="Input 12 2" xfId="4419"/>
    <cellStyle name="Input 13" xfId="4420"/>
    <cellStyle name="Input 13 2" xfId="4421"/>
    <cellStyle name="Input 14" xfId="4422"/>
    <cellStyle name="Input 14 2" xfId="4423"/>
    <cellStyle name="Input 15" xfId="4424"/>
    <cellStyle name="Input 15 2" xfId="4425"/>
    <cellStyle name="Input 16" xfId="4426"/>
    <cellStyle name="Input 16 2" xfId="4427"/>
    <cellStyle name="Input 2" xfId="178"/>
    <cellStyle name="Input 2 10" xfId="4428"/>
    <cellStyle name="Input 2 10 2" xfId="4429"/>
    <cellStyle name="Input 2 11" xfId="4430"/>
    <cellStyle name="Input 2 11 2" xfId="4431"/>
    <cellStyle name="Input 2 12" xfId="4432"/>
    <cellStyle name="Input 2 12 2" xfId="4433"/>
    <cellStyle name="Input 2 13" xfId="4434"/>
    <cellStyle name="Input 2 13 2" xfId="4435"/>
    <cellStyle name="Input 2 14" xfId="4436"/>
    <cellStyle name="Input 2 14 2" xfId="4437"/>
    <cellStyle name="Input 2 15" xfId="4438"/>
    <cellStyle name="Input 2 15 2" xfId="4439"/>
    <cellStyle name="Input 2 16" xfId="4440"/>
    <cellStyle name="Input 2 16 2" xfId="4441"/>
    <cellStyle name="Input 2 17" xfId="4442"/>
    <cellStyle name="Input 2 17 2" xfId="4443"/>
    <cellStyle name="Input 2 18" xfId="4444"/>
    <cellStyle name="Input 2 18 2" xfId="4445"/>
    <cellStyle name="Input 2 19" xfId="4446"/>
    <cellStyle name="Input 2 19 2" xfId="4447"/>
    <cellStyle name="Input 2 2" xfId="528"/>
    <cellStyle name="Input 2 2 10" xfId="4448"/>
    <cellStyle name="Input 2 2 10 2" xfId="4449"/>
    <cellStyle name="Input 2 2 11" xfId="4450"/>
    <cellStyle name="Input 2 2 11 2" xfId="4451"/>
    <cellStyle name="Input 2 2 12" xfId="4452"/>
    <cellStyle name="Input 2 2 12 2" xfId="4453"/>
    <cellStyle name="Input 2 2 13" xfId="4454"/>
    <cellStyle name="Input 2 2 13 2" xfId="4455"/>
    <cellStyle name="Input 2 2 14" xfId="4456"/>
    <cellStyle name="Input 2 2 14 2" xfId="4457"/>
    <cellStyle name="Input 2 2 15" xfId="4458"/>
    <cellStyle name="Input 2 2 15 2" xfId="4459"/>
    <cellStyle name="Input 2 2 16" xfId="4460"/>
    <cellStyle name="Input 2 2 16 2" xfId="4461"/>
    <cellStyle name="Input 2 2 17" xfId="4462"/>
    <cellStyle name="Input 2 2 17 2" xfId="4463"/>
    <cellStyle name="Input 2 2 18" xfId="4464"/>
    <cellStyle name="Input 2 2 18 2" xfId="4465"/>
    <cellStyle name="Input 2 2 19" xfId="4466"/>
    <cellStyle name="Input 2 2 19 2" xfId="4467"/>
    <cellStyle name="Input 2 2 2" xfId="529"/>
    <cellStyle name="Input 2 2 2 10" xfId="530"/>
    <cellStyle name="Input 2 2 2 10 10" xfId="4468"/>
    <cellStyle name="Input 2 2 2 10 10 2" xfId="4469"/>
    <cellStyle name="Input 2 2 2 10 11" xfId="4470"/>
    <cellStyle name="Input 2 2 2 10 11 2" xfId="4471"/>
    <cellStyle name="Input 2 2 2 10 12" xfId="4472"/>
    <cellStyle name="Input 2 2 2 10 12 2" xfId="4473"/>
    <cellStyle name="Input 2 2 2 10 13" xfId="4474"/>
    <cellStyle name="Input 2 2 2 10 13 2" xfId="4475"/>
    <cellStyle name="Input 2 2 2 10 14" xfId="4476"/>
    <cellStyle name="Input 2 2 2 10 14 2" xfId="4477"/>
    <cellStyle name="Input 2 2 2 10 15" xfId="4478"/>
    <cellStyle name="Input 2 2 2 10 15 2" xfId="4479"/>
    <cellStyle name="Input 2 2 2 10 16" xfId="4480"/>
    <cellStyle name="Input 2 2 2 10 2" xfId="4481"/>
    <cellStyle name="Input 2 2 2 10 2 2" xfId="4482"/>
    <cellStyle name="Input 2 2 2 10 2 2 2" xfId="4483"/>
    <cellStyle name="Input 2 2 2 10 2 3" xfId="4484"/>
    <cellStyle name="Input 2 2 2 10 3" xfId="4485"/>
    <cellStyle name="Input 2 2 2 10 3 2" xfId="4486"/>
    <cellStyle name="Input 2 2 2 10 4" xfId="4487"/>
    <cellStyle name="Input 2 2 2 10 4 2" xfId="4488"/>
    <cellStyle name="Input 2 2 2 10 5" xfId="4489"/>
    <cellStyle name="Input 2 2 2 10 5 2" xfId="4490"/>
    <cellStyle name="Input 2 2 2 10 6" xfId="4491"/>
    <cellStyle name="Input 2 2 2 10 6 2" xfId="4492"/>
    <cellStyle name="Input 2 2 2 10 7" xfId="4493"/>
    <cellStyle name="Input 2 2 2 10 7 2" xfId="4494"/>
    <cellStyle name="Input 2 2 2 10 8" xfId="4495"/>
    <cellStyle name="Input 2 2 2 10 8 2" xfId="4496"/>
    <cellStyle name="Input 2 2 2 10 9" xfId="4497"/>
    <cellStyle name="Input 2 2 2 10 9 2" xfId="4498"/>
    <cellStyle name="Input 2 2 2 11" xfId="531"/>
    <cellStyle name="Input 2 2 2 11 10" xfId="4499"/>
    <cellStyle name="Input 2 2 2 11 10 2" xfId="4500"/>
    <cellStyle name="Input 2 2 2 11 11" xfId="4501"/>
    <cellStyle name="Input 2 2 2 11 11 2" xfId="4502"/>
    <cellStyle name="Input 2 2 2 11 12" xfId="4503"/>
    <cellStyle name="Input 2 2 2 11 12 2" xfId="4504"/>
    <cellStyle name="Input 2 2 2 11 13" xfId="4505"/>
    <cellStyle name="Input 2 2 2 11 13 2" xfId="4506"/>
    <cellStyle name="Input 2 2 2 11 14" xfId="4507"/>
    <cellStyle name="Input 2 2 2 11 14 2" xfId="4508"/>
    <cellStyle name="Input 2 2 2 11 15" xfId="4509"/>
    <cellStyle name="Input 2 2 2 11 15 2" xfId="4510"/>
    <cellStyle name="Input 2 2 2 11 16" xfId="4511"/>
    <cellStyle name="Input 2 2 2 11 2" xfId="4512"/>
    <cellStyle name="Input 2 2 2 11 2 2" xfId="4513"/>
    <cellStyle name="Input 2 2 2 11 2 2 2" xfId="4514"/>
    <cellStyle name="Input 2 2 2 11 2 3" xfId="4515"/>
    <cellStyle name="Input 2 2 2 11 3" xfId="4516"/>
    <cellStyle name="Input 2 2 2 11 3 2" xfId="4517"/>
    <cellStyle name="Input 2 2 2 11 4" xfId="4518"/>
    <cellStyle name="Input 2 2 2 11 4 2" xfId="4519"/>
    <cellStyle name="Input 2 2 2 11 5" xfId="4520"/>
    <cellStyle name="Input 2 2 2 11 5 2" xfId="4521"/>
    <cellStyle name="Input 2 2 2 11 6" xfId="4522"/>
    <cellStyle name="Input 2 2 2 11 6 2" xfId="4523"/>
    <cellStyle name="Input 2 2 2 11 7" xfId="4524"/>
    <cellStyle name="Input 2 2 2 11 7 2" xfId="4525"/>
    <cellStyle name="Input 2 2 2 11 8" xfId="4526"/>
    <cellStyle name="Input 2 2 2 11 8 2" xfId="4527"/>
    <cellStyle name="Input 2 2 2 11 9" xfId="4528"/>
    <cellStyle name="Input 2 2 2 11 9 2" xfId="4529"/>
    <cellStyle name="Input 2 2 2 12" xfId="532"/>
    <cellStyle name="Input 2 2 2 12 10" xfId="4530"/>
    <cellStyle name="Input 2 2 2 12 10 2" xfId="4531"/>
    <cellStyle name="Input 2 2 2 12 11" xfId="4532"/>
    <cellStyle name="Input 2 2 2 12 11 2" xfId="4533"/>
    <cellStyle name="Input 2 2 2 12 12" xfId="4534"/>
    <cellStyle name="Input 2 2 2 12 12 2" xfId="4535"/>
    <cellStyle name="Input 2 2 2 12 13" xfId="4536"/>
    <cellStyle name="Input 2 2 2 12 13 2" xfId="4537"/>
    <cellStyle name="Input 2 2 2 12 14" xfId="4538"/>
    <cellStyle name="Input 2 2 2 12 14 2" xfId="4539"/>
    <cellStyle name="Input 2 2 2 12 15" xfId="4540"/>
    <cellStyle name="Input 2 2 2 12 15 2" xfId="4541"/>
    <cellStyle name="Input 2 2 2 12 16" xfId="4542"/>
    <cellStyle name="Input 2 2 2 12 2" xfId="4543"/>
    <cellStyle name="Input 2 2 2 12 2 2" xfId="4544"/>
    <cellStyle name="Input 2 2 2 12 2 2 2" xfId="4545"/>
    <cellStyle name="Input 2 2 2 12 2 3" xfId="4546"/>
    <cellStyle name="Input 2 2 2 12 3" xfId="4547"/>
    <cellStyle name="Input 2 2 2 12 3 2" xfId="4548"/>
    <cellStyle name="Input 2 2 2 12 4" xfId="4549"/>
    <cellStyle name="Input 2 2 2 12 4 2" xfId="4550"/>
    <cellStyle name="Input 2 2 2 12 5" xfId="4551"/>
    <cellStyle name="Input 2 2 2 12 5 2" xfId="4552"/>
    <cellStyle name="Input 2 2 2 12 6" xfId="4553"/>
    <cellStyle name="Input 2 2 2 12 6 2" xfId="4554"/>
    <cellStyle name="Input 2 2 2 12 7" xfId="4555"/>
    <cellStyle name="Input 2 2 2 12 7 2" xfId="4556"/>
    <cellStyle name="Input 2 2 2 12 8" xfId="4557"/>
    <cellStyle name="Input 2 2 2 12 8 2" xfId="4558"/>
    <cellStyle name="Input 2 2 2 12 9" xfId="4559"/>
    <cellStyle name="Input 2 2 2 12 9 2" xfId="4560"/>
    <cellStyle name="Input 2 2 2 13" xfId="533"/>
    <cellStyle name="Input 2 2 2 13 10" xfId="4561"/>
    <cellStyle name="Input 2 2 2 13 10 2" xfId="4562"/>
    <cellStyle name="Input 2 2 2 13 11" xfId="4563"/>
    <cellStyle name="Input 2 2 2 13 11 2" xfId="4564"/>
    <cellStyle name="Input 2 2 2 13 12" xfId="4565"/>
    <cellStyle name="Input 2 2 2 13 12 2" xfId="4566"/>
    <cellStyle name="Input 2 2 2 13 13" xfId="4567"/>
    <cellStyle name="Input 2 2 2 13 13 2" xfId="4568"/>
    <cellStyle name="Input 2 2 2 13 14" xfId="4569"/>
    <cellStyle name="Input 2 2 2 13 14 2" xfId="4570"/>
    <cellStyle name="Input 2 2 2 13 15" xfId="4571"/>
    <cellStyle name="Input 2 2 2 13 15 2" xfId="4572"/>
    <cellStyle name="Input 2 2 2 13 16" xfId="4573"/>
    <cellStyle name="Input 2 2 2 13 2" xfId="4574"/>
    <cellStyle name="Input 2 2 2 13 2 2" xfId="4575"/>
    <cellStyle name="Input 2 2 2 13 2 2 2" xfId="4576"/>
    <cellStyle name="Input 2 2 2 13 2 3" xfId="4577"/>
    <cellStyle name="Input 2 2 2 13 3" xfId="4578"/>
    <cellStyle name="Input 2 2 2 13 3 2" xfId="4579"/>
    <cellStyle name="Input 2 2 2 13 4" xfId="4580"/>
    <cellStyle name="Input 2 2 2 13 4 2" xfId="4581"/>
    <cellStyle name="Input 2 2 2 13 5" xfId="4582"/>
    <cellStyle name="Input 2 2 2 13 5 2" xfId="4583"/>
    <cellStyle name="Input 2 2 2 13 6" xfId="4584"/>
    <cellStyle name="Input 2 2 2 13 6 2" xfId="4585"/>
    <cellStyle name="Input 2 2 2 13 7" xfId="4586"/>
    <cellStyle name="Input 2 2 2 13 7 2" xfId="4587"/>
    <cellStyle name="Input 2 2 2 13 8" xfId="4588"/>
    <cellStyle name="Input 2 2 2 13 8 2" xfId="4589"/>
    <cellStyle name="Input 2 2 2 13 9" xfId="4590"/>
    <cellStyle name="Input 2 2 2 13 9 2" xfId="4591"/>
    <cellStyle name="Input 2 2 2 14" xfId="534"/>
    <cellStyle name="Input 2 2 2 14 10" xfId="4592"/>
    <cellStyle name="Input 2 2 2 14 10 2" xfId="4593"/>
    <cellStyle name="Input 2 2 2 14 11" xfId="4594"/>
    <cellStyle name="Input 2 2 2 14 11 2" xfId="4595"/>
    <cellStyle name="Input 2 2 2 14 12" xfId="4596"/>
    <cellStyle name="Input 2 2 2 14 12 2" xfId="4597"/>
    <cellStyle name="Input 2 2 2 14 13" xfId="4598"/>
    <cellStyle name="Input 2 2 2 14 13 2" xfId="4599"/>
    <cellStyle name="Input 2 2 2 14 14" xfId="4600"/>
    <cellStyle name="Input 2 2 2 14 14 2" xfId="4601"/>
    <cellStyle name="Input 2 2 2 14 15" xfId="4602"/>
    <cellStyle name="Input 2 2 2 14 15 2" xfId="4603"/>
    <cellStyle name="Input 2 2 2 14 16" xfId="4604"/>
    <cellStyle name="Input 2 2 2 14 2" xfId="4605"/>
    <cellStyle name="Input 2 2 2 14 2 2" xfId="4606"/>
    <cellStyle name="Input 2 2 2 14 2 2 2" xfId="4607"/>
    <cellStyle name="Input 2 2 2 14 2 3" xfId="4608"/>
    <cellStyle name="Input 2 2 2 14 3" xfId="4609"/>
    <cellStyle name="Input 2 2 2 14 3 2" xfId="4610"/>
    <cellStyle name="Input 2 2 2 14 4" xfId="4611"/>
    <cellStyle name="Input 2 2 2 14 4 2" xfId="4612"/>
    <cellStyle name="Input 2 2 2 14 5" xfId="4613"/>
    <cellStyle name="Input 2 2 2 14 5 2" xfId="4614"/>
    <cellStyle name="Input 2 2 2 14 6" xfId="4615"/>
    <cellStyle name="Input 2 2 2 14 6 2" xfId="4616"/>
    <cellStyle name="Input 2 2 2 14 7" xfId="4617"/>
    <cellStyle name="Input 2 2 2 14 7 2" xfId="4618"/>
    <cellStyle name="Input 2 2 2 14 8" xfId="4619"/>
    <cellStyle name="Input 2 2 2 14 8 2" xfId="4620"/>
    <cellStyle name="Input 2 2 2 14 9" xfId="4621"/>
    <cellStyle name="Input 2 2 2 14 9 2" xfId="4622"/>
    <cellStyle name="Input 2 2 2 15" xfId="535"/>
    <cellStyle name="Input 2 2 2 15 10" xfId="4623"/>
    <cellStyle name="Input 2 2 2 15 10 2" xfId="4624"/>
    <cellStyle name="Input 2 2 2 15 11" xfId="4625"/>
    <cellStyle name="Input 2 2 2 15 11 2" xfId="4626"/>
    <cellStyle name="Input 2 2 2 15 12" xfId="4627"/>
    <cellStyle name="Input 2 2 2 15 12 2" xfId="4628"/>
    <cellStyle name="Input 2 2 2 15 13" xfId="4629"/>
    <cellStyle name="Input 2 2 2 15 13 2" xfId="4630"/>
    <cellStyle name="Input 2 2 2 15 14" xfId="4631"/>
    <cellStyle name="Input 2 2 2 15 14 2" xfId="4632"/>
    <cellStyle name="Input 2 2 2 15 15" xfId="4633"/>
    <cellStyle name="Input 2 2 2 15 15 2" xfId="4634"/>
    <cellStyle name="Input 2 2 2 15 16" xfId="4635"/>
    <cellStyle name="Input 2 2 2 15 2" xfId="4636"/>
    <cellStyle name="Input 2 2 2 15 2 2" xfId="4637"/>
    <cellStyle name="Input 2 2 2 15 2 2 2" xfId="4638"/>
    <cellStyle name="Input 2 2 2 15 2 3" xfId="4639"/>
    <cellStyle name="Input 2 2 2 15 3" xfId="4640"/>
    <cellStyle name="Input 2 2 2 15 3 2" xfId="4641"/>
    <cellStyle name="Input 2 2 2 15 4" xfId="4642"/>
    <cellStyle name="Input 2 2 2 15 4 2" xfId="4643"/>
    <cellStyle name="Input 2 2 2 15 5" xfId="4644"/>
    <cellStyle name="Input 2 2 2 15 5 2" xfId="4645"/>
    <cellStyle name="Input 2 2 2 15 6" xfId="4646"/>
    <cellStyle name="Input 2 2 2 15 6 2" xfId="4647"/>
    <cellStyle name="Input 2 2 2 15 7" xfId="4648"/>
    <cellStyle name="Input 2 2 2 15 7 2" xfId="4649"/>
    <cellStyle name="Input 2 2 2 15 8" xfId="4650"/>
    <cellStyle name="Input 2 2 2 15 8 2" xfId="4651"/>
    <cellStyle name="Input 2 2 2 15 9" xfId="4652"/>
    <cellStyle name="Input 2 2 2 15 9 2" xfId="4653"/>
    <cellStyle name="Input 2 2 2 16" xfId="536"/>
    <cellStyle name="Input 2 2 2 16 10" xfId="4654"/>
    <cellStyle name="Input 2 2 2 16 10 2" xfId="4655"/>
    <cellStyle name="Input 2 2 2 16 11" xfId="4656"/>
    <cellStyle name="Input 2 2 2 16 11 2" xfId="4657"/>
    <cellStyle name="Input 2 2 2 16 12" xfId="4658"/>
    <cellStyle name="Input 2 2 2 16 12 2" xfId="4659"/>
    <cellStyle name="Input 2 2 2 16 13" xfId="4660"/>
    <cellStyle name="Input 2 2 2 16 13 2" xfId="4661"/>
    <cellStyle name="Input 2 2 2 16 14" xfId="4662"/>
    <cellStyle name="Input 2 2 2 16 14 2" xfId="4663"/>
    <cellStyle name="Input 2 2 2 16 15" xfId="4664"/>
    <cellStyle name="Input 2 2 2 16 15 2" xfId="4665"/>
    <cellStyle name="Input 2 2 2 16 16" xfId="4666"/>
    <cellStyle name="Input 2 2 2 16 2" xfId="4667"/>
    <cellStyle name="Input 2 2 2 16 2 2" xfId="4668"/>
    <cellStyle name="Input 2 2 2 16 2 2 2" xfId="4669"/>
    <cellStyle name="Input 2 2 2 16 2 3" xfId="4670"/>
    <cellStyle name="Input 2 2 2 16 3" xfId="4671"/>
    <cellStyle name="Input 2 2 2 16 3 2" xfId="4672"/>
    <cellStyle name="Input 2 2 2 16 4" xfId="4673"/>
    <cellStyle name="Input 2 2 2 16 4 2" xfId="4674"/>
    <cellStyle name="Input 2 2 2 16 5" xfId="4675"/>
    <cellStyle name="Input 2 2 2 16 5 2" xfId="4676"/>
    <cellStyle name="Input 2 2 2 16 6" xfId="4677"/>
    <cellStyle name="Input 2 2 2 16 6 2" xfId="4678"/>
    <cellStyle name="Input 2 2 2 16 7" xfId="4679"/>
    <cellStyle name="Input 2 2 2 16 7 2" xfId="4680"/>
    <cellStyle name="Input 2 2 2 16 8" xfId="4681"/>
    <cellStyle name="Input 2 2 2 16 8 2" xfId="4682"/>
    <cellStyle name="Input 2 2 2 16 9" xfId="4683"/>
    <cellStyle name="Input 2 2 2 16 9 2" xfId="4684"/>
    <cellStyle name="Input 2 2 2 17" xfId="537"/>
    <cellStyle name="Input 2 2 2 17 10" xfId="4685"/>
    <cellStyle name="Input 2 2 2 17 10 2" xfId="4686"/>
    <cellStyle name="Input 2 2 2 17 11" xfId="4687"/>
    <cellStyle name="Input 2 2 2 17 11 2" xfId="4688"/>
    <cellStyle name="Input 2 2 2 17 12" xfId="4689"/>
    <cellStyle name="Input 2 2 2 17 12 2" xfId="4690"/>
    <cellStyle name="Input 2 2 2 17 13" xfId="4691"/>
    <cellStyle name="Input 2 2 2 17 13 2" xfId="4692"/>
    <cellStyle name="Input 2 2 2 17 14" xfId="4693"/>
    <cellStyle name="Input 2 2 2 17 14 2" xfId="4694"/>
    <cellStyle name="Input 2 2 2 17 15" xfId="4695"/>
    <cellStyle name="Input 2 2 2 17 15 2" xfId="4696"/>
    <cellStyle name="Input 2 2 2 17 16" xfId="4697"/>
    <cellStyle name="Input 2 2 2 17 2" xfId="4698"/>
    <cellStyle name="Input 2 2 2 17 2 2" xfId="4699"/>
    <cellStyle name="Input 2 2 2 17 2 2 2" xfId="4700"/>
    <cellStyle name="Input 2 2 2 17 2 3" xfId="4701"/>
    <cellStyle name="Input 2 2 2 17 3" xfId="4702"/>
    <cellStyle name="Input 2 2 2 17 3 2" xfId="4703"/>
    <cellStyle name="Input 2 2 2 17 4" xfId="4704"/>
    <cellStyle name="Input 2 2 2 17 4 2" xfId="4705"/>
    <cellStyle name="Input 2 2 2 17 5" xfId="4706"/>
    <cellStyle name="Input 2 2 2 17 5 2" xfId="4707"/>
    <cellStyle name="Input 2 2 2 17 6" xfId="4708"/>
    <cellStyle name="Input 2 2 2 17 6 2" xfId="4709"/>
    <cellStyle name="Input 2 2 2 17 7" xfId="4710"/>
    <cellStyle name="Input 2 2 2 17 7 2" xfId="4711"/>
    <cellStyle name="Input 2 2 2 17 8" xfId="4712"/>
    <cellStyle name="Input 2 2 2 17 8 2" xfId="4713"/>
    <cellStyle name="Input 2 2 2 17 9" xfId="4714"/>
    <cellStyle name="Input 2 2 2 17 9 2" xfId="4715"/>
    <cellStyle name="Input 2 2 2 18" xfId="538"/>
    <cellStyle name="Input 2 2 2 18 10" xfId="4716"/>
    <cellStyle name="Input 2 2 2 18 10 2" xfId="4717"/>
    <cellStyle name="Input 2 2 2 18 11" xfId="4718"/>
    <cellStyle name="Input 2 2 2 18 11 2" xfId="4719"/>
    <cellStyle name="Input 2 2 2 18 12" xfId="4720"/>
    <cellStyle name="Input 2 2 2 18 12 2" xfId="4721"/>
    <cellStyle name="Input 2 2 2 18 13" xfId="4722"/>
    <cellStyle name="Input 2 2 2 18 13 2" xfId="4723"/>
    <cellStyle name="Input 2 2 2 18 14" xfId="4724"/>
    <cellStyle name="Input 2 2 2 18 14 2" xfId="4725"/>
    <cellStyle name="Input 2 2 2 18 15" xfId="4726"/>
    <cellStyle name="Input 2 2 2 18 15 2" xfId="4727"/>
    <cellStyle name="Input 2 2 2 18 16" xfId="4728"/>
    <cellStyle name="Input 2 2 2 18 2" xfId="4729"/>
    <cellStyle name="Input 2 2 2 18 2 2" xfId="4730"/>
    <cellStyle name="Input 2 2 2 18 2 2 2" xfId="4731"/>
    <cellStyle name="Input 2 2 2 18 2 3" xfId="4732"/>
    <cellStyle name="Input 2 2 2 18 3" xfId="4733"/>
    <cellStyle name="Input 2 2 2 18 3 2" xfId="4734"/>
    <cellStyle name="Input 2 2 2 18 4" xfId="4735"/>
    <cellStyle name="Input 2 2 2 18 4 2" xfId="4736"/>
    <cellStyle name="Input 2 2 2 18 5" xfId="4737"/>
    <cellStyle name="Input 2 2 2 18 5 2" xfId="4738"/>
    <cellStyle name="Input 2 2 2 18 6" xfId="4739"/>
    <cellStyle name="Input 2 2 2 18 6 2" xfId="4740"/>
    <cellStyle name="Input 2 2 2 18 7" xfId="4741"/>
    <cellStyle name="Input 2 2 2 18 7 2" xfId="4742"/>
    <cellStyle name="Input 2 2 2 18 8" xfId="4743"/>
    <cellStyle name="Input 2 2 2 18 8 2" xfId="4744"/>
    <cellStyle name="Input 2 2 2 18 9" xfId="4745"/>
    <cellStyle name="Input 2 2 2 18 9 2" xfId="4746"/>
    <cellStyle name="Input 2 2 2 19" xfId="539"/>
    <cellStyle name="Input 2 2 2 19 10" xfId="4747"/>
    <cellStyle name="Input 2 2 2 19 10 2" xfId="4748"/>
    <cellStyle name="Input 2 2 2 19 11" xfId="4749"/>
    <cellStyle name="Input 2 2 2 19 11 2" xfId="4750"/>
    <cellStyle name="Input 2 2 2 19 12" xfId="4751"/>
    <cellStyle name="Input 2 2 2 19 12 2" xfId="4752"/>
    <cellStyle name="Input 2 2 2 19 13" xfId="4753"/>
    <cellStyle name="Input 2 2 2 19 13 2" xfId="4754"/>
    <cellStyle name="Input 2 2 2 19 14" xfId="4755"/>
    <cellStyle name="Input 2 2 2 19 14 2" xfId="4756"/>
    <cellStyle name="Input 2 2 2 19 15" xfId="4757"/>
    <cellStyle name="Input 2 2 2 19 15 2" xfId="4758"/>
    <cellStyle name="Input 2 2 2 19 16" xfId="4759"/>
    <cellStyle name="Input 2 2 2 19 2" xfId="4760"/>
    <cellStyle name="Input 2 2 2 19 2 2" xfId="4761"/>
    <cellStyle name="Input 2 2 2 19 2 2 2" xfId="4762"/>
    <cellStyle name="Input 2 2 2 19 2 3" xfId="4763"/>
    <cellStyle name="Input 2 2 2 19 3" xfId="4764"/>
    <cellStyle name="Input 2 2 2 19 3 2" xfId="4765"/>
    <cellStyle name="Input 2 2 2 19 4" xfId="4766"/>
    <cellStyle name="Input 2 2 2 19 4 2" xfId="4767"/>
    <cellStyle name="Input 2 2 2 19 5" xfId="4768"/>
    <cellStyle name="Input 2 2 2 19 5 2" xfId="4769"/>
    <cellStyle name="Input 2 2 2 19 6" xfId="4770"/>
    <cellStyle name="Input 2 2 2 19 6 2" xfId="4771"/>
    <cellStyle name="Input 2 2 2 19 7" xfId="4772"/>
    <cellStyle name="Input 2 2 2 19 7 2" xfId="4773"/>
    <cellStyle name="Input 2 2 2 19 8" xfId="4774"/>
    <cellStyle name="Input 2 2 2 19 8 2" xfId="4775"/>
    <cellStyle name="Input 2 2 2 19 9" xfId="4776"/>
    <cellStyle name="Input 2 2 2 19 9 2" xfId="4777"/>
    <cellStyle name="Input 2 2 2 2" xfId="540"/>
    <cellStyle name="Input 2 2 2 2 10" xfId="4778"/>
    <cellStyle name="Input 2 2 2 2 10 2" xfId="4779"/>
    <cellStyle name="Input 2 2 2 2 11" xfId="4780"/>
    <cellStyle name="Input 2 2 2 2 11 2" xfId="4781"/>
    <cellStyle name="Input 2 2 2 2 12" xfId="4782"/>
    <cellStyle name="Input 2 2 2 2 12 2" xfId="4783"/>
    <cellStyle name="Input 2 2 2 2 13" xfId="4784"/>
    <cellStyle name="Input 2 2 2 2 13 2" xfId="4785"/>
    <cellStyle name="Input 2 2 2 2 14" xfId="4786"/>
    <cellStyle name="Input 2 2 2 2 14 2" xfId="4787"/>
    <cellStyle name="Input 2 2 2 2 15" xfId="4788"/>
    <cellStyle name="Input 2 2 2 2 15 2" xfId="4789"/>
    <cellStyle name="Input 2 2 2 2 16" xfId="4790"/>
    <cellStyle name="Input 2 2 2 2 16 2" xfId="4791"/>
    <cellStyle name="Input 2 2 2 2 17" xfId="4792"/>
    <cellStyle name="Input 2 2 2 2 2" xfId="541"/>
    <cellStyle name="Input 2 2 2 2 2 10" xfId="4793"/>
    <cellStyle name="Input 2 2 2 2 2 10 2" xfId="4794"/>
    <cellStyle name="Input 2 2 2 2 2 11" xfId="4795"/>
    <cellStyle name="Input 2 2 2 2 2 11 2" xfId="4796"/>
    <cellStyle name="Input 2 2 2 2 2 12" xfId="4797"/>
    <cellStyle name="Input 2 2 2 2 2 12 2" xfId="4798"/>
    <cellStyle name="Input 2 2 2 2 2 13" xfId="4799"/>
    <cellStyle name="Input 2 2 2 2 2 13 2" xfId="4800"/>
    <cellStyle name="Input 2 2 2 2 2 14" xfId="4801"/>
    <cellStyle name="Input 2 2 2 2 2 14 2" xfId="4802"/>
    <cellStyle name="Input 2 2 2 2 2 15" xfId="4803"/>
    <cellStyle name="Input 2 2 2 2 2 15 2" xfId="4804"/>
    <cellStyle name="Input 2 2 2 2 2 16" xfId="4805"/>
    <cellStyle name="Input 2 2 2 2 2 2" xfId="4806"/>
    <cellStyle name="Input 2 2 2 2 2 2 2" xfId="4807"/>
    <cellStyle name="Input 2 2 2 2 2 2 2 2" xfId="4808"/>
    <cellStyle name="Input 2 2 2 2 2 2 3" xfId="4809"/>
    <cellStyle name="Input 2 2 2 2 2 3" xfId="4810"/>
    <cellStyle name="Input 2 2 2 2 2 3 2" xfId="4811"/>
    <cellStyle name="Input 2 2 2 2 2 4" xfId="4812"/>
    <cellStyle name="Input 2 2 2 2 2 4 2" xfId="4813"/>
    <cellStyle name="Input 2 2 2 2 2 5" xfId="4814"/>
    <cellStyle name="Input 2 2 2 2 2 5 2" xfId="4815"/>
    <cellStyle name="Input 2 2 2 2 2 6" xfId="4816"/>
    <cellStyle name="Input 2 2 2 2 2 6 2" xfId="4817"/>
    <cellStyle name="Input 2 2 2 2 2 7" xfId="4818"/>
    <cellStyle name="Input 2 2 2 2 2 7 2" xfId="4819"/>
    <cellStyle name="Input 2 2 2 2 2 8" xfId="4820"/>
    <cellStyle name="Input 2 2 2 2 2 8 2" xfId="4821"/>
    <cellStyle name="Input 2 2 2 2 2 9" xfId="4822"/>
    <cellStyle name="Input 2 2 2 2 2 9 2" xfId="4823"/>
    <cellStyle name="Input 2 2 2 2 3" xfId="4824"/>
    <cellStyle name="Input 2 2 2 2 3 2" xfId="4825"/>
    <cellStyle name="Input 2 2 2 2 3 2 2" xfId="4826"/>
    <cellStyle name="Input 2 2 2 2 3 3" xfId="4827"/>
    <cellStyle name="Input 2 2 2 2 4" xfId="4828"/>
    <cellStyle name="Input 2 2 2 2 4 2" xfId="4829"/>
    <cellStyle name="Input 2 2 2 2 5" xfId="4830"/>
    <cellStyle name="Input 2 2 2 2 5 2" xfId="4831"/>
    <cellStyle name="Input 2 2 2 2 6" xfId="4832"/>
    <cellStyle name="Input 2 2 2 2 6 2" xfId="4833"/>
    <cellStyle name="Input 2 2 2 2 7" xfId="4834"/>
    <cellStyle name="Input 2 2 2 2 7 2" xfId="4835"/>
    <cellStyle name="Input 2 2 2 2 8" xfId="4836"/>
    <cellStyle name="Input 2 2 2 2 8 2" xfId="4837"/>
    <cellStyle name="Input 2 2 2 2 9" xfId="4838"/>
    <cellStyle name="Input 2 2 2 2 9 2" xfId="4839"/>
    <cellStyle name="Input 2 2 2 20" xfId="542"/>
    <cellStyle name="Input 2 2 2 20 10" xfId="4840"/>
    <cellStyle name="Input 2 2 2 20 10 2" xfId="4841"/>
    <cellStyle name="Input 2 2 2 20 11" xfId="4842"/>
    <cellStyle name="Input 2 2 2 20 11 2" xfId="4843"/>
    <cellStyle name="Input 2 2 2 20 12" xfId="4844"/>
    <cellStyle name="Input 2 2 2 20 12 2" xfId="4845"/>
    <cellStyle name="Input 2 2 2 20 13" xfId="4846"/>
    <cellStyle name="Input 2 2 2 20 13 2" xfId="4847"/>
    <cellStyle name="Input 2 2 2 20 14" xfId="4848"/>
    <cellStyle name="Input 2 2 2 20 14 2" xfId="4849"/>
    <cellStyle name="Input 2 2 2 20 15" xfId="4850"/>
    <cellStyle name="Input 2 2 2 20 15 2" xfId="4851"/>
    <cellStyle name="Input 2 2 2 20 16" xfId="4852"/>
    <cellStyle name="Input 2 2 2 20 2" xfId="4853"/>
    <cellStyle name="Input 2 2 2 20 2 2" xfId="4854"/>
    <cellStyle name="Input 2 2 2 20 2 2 2" xfId="4855"/>
    <cellStyle name="Input 2 2 2 20 2 3" xfId="4856"/>
    <cellStyle name="Input 2 2 2 20 3" xfId="4857"/>
    <cellStyle name="Input 2 2 2 20 3 2" xfId="4858"/>
    <cellStyle name="Input 2 2 2 20 4" xfId="4859"/>
    <cellStyle name="Input 2 2 2 20 4 2" xfId="4860"/>
    <cellStyle name="Input 2 2 2 20 5" xfId="4861"/>
    <cellStyle name="Input 2 2 2 20 5 2" xfId="4862"/>
    <cellStyle name="Input 2 2 2 20 6" xfId="4863"/>
    <cellStyle name="Input 2 2 2 20 6 2" xfId="4864"/>
    <cellStyle name="Input 2 2 2 20 7" xfId="4865"/>
    <cellStyle name="Input 2 2 2 20 7 2" xfId="4866"/>
    <cellStyle name="Input 2 2 2 20 8" xfId="4867"/>
    <cellStyle name="Input 2 2 2 20 8 2" xfId="4868"/>
    <cellStyle name="Input 2 2 2 20 9" xfId="4869"/>
    <cellStyle name="Input 2 2 2 20 9 2" xfId="4870"/>
    <cellStyle name="Input 2 2 2 21" xfId="543"/>
    <cellStyle name="Input 2 2 2 21 10" xfId="4871"/>
    <cellStyle name="Input 2 2 2 21 10 2" xfId="4872"/>
    <cellStyle name="Input 2 2 2 21 11" xfId="4873"/>
    <cellStyle name="Input 2 2 2 21 11 2" xfId="4874"/>
    <cellStyle name="Input 2 2 2 21 12" xfId="4875"/>
    <cellStyle name="Input 2 2 2 21 12 2" xfId="4876"/>
    <cellStyle name="Input 2 2 2 21 13" xfId="4877"/>
    <cellStyle name="Input 2 2 2 21 13 2" xfId="4878"/>
    <cellStyle name="Input 2 2 2 21 14" xfId="4879"/>
    <cellStyle name="Input 2 2 2 21 14 2" xfId="4880"/>
    <cellStyle name="Input 2 2 2 21 15" xfId="4881"/>
    <cellStyle name="Input 2 2 2 21 15 2" xfId="4882"/>
    <cellStyle name="Input 2 2 2 21 16" xfId="4883"/>
    <cellStyle name="Input 2 2 2 21 2" xfId="4884"/>
    <cellStyle name="Input 2 2 2 21 2 2" xfId="4885"/>
    <cellStyle name="Input 2 2 2 21 2 2 2" xfId="4886"/>
    <cellStyle name="Input 2 2 2 21 2 3" xfId="4887"/>
    <cellStyle name="Input 2 2 2 21 3" xfId="4888"/>
    <cellStyle name="Input 2 2 2 21 3 2" xfId="4889"/>
    <cellStyle name="Input 2 2 2 21 4" xfId="4890"/>
    <cellStyle name="Input 2 2 2 21 4 2" xfId="4891"/>
    <cellStyle name="Input 2 2 2 21 5" xfId="4892"/>
    <cellStyle name="Input 2 2 2 21 5 2" xfId="4893"/>
    <cellStyle name="Input 2 2 2 21 6" xfId="4894"/>
    <cellStyle name="Input 2 2 2 21 6 2" xfId="4895"/>
    <cellStyle name="Input 2 2 2 21 7" xfId="4896"/>
    <cellStyle name="Input 2 2 2 21 7 2" xfId="4897"/>
    <cellStyle name="Input 2 2 2 21 8" xfId="4898"/>
    <cellStyle name="Input 2 2 2 21 8 2" xfId="4899"/>
    <cellStyle name="Input 2 2 2 21 9" xfId="4900"/>
    <cellStyle name="Input 2 2 2 21 9 2" xfId="4901"/>
    <cellStyle name="Input 2 2 2 22" xfId="544"/>
    <cellStyle name="Input 2 2 2 22 10" xfId="4902"/>
    <cellStyle name="Input 2 2 2 22 10 2" xfId="4903"/>
    <cellStyle name="Input 2 2 2 22 11" xfId="4904"/>
    <cellStyle name="Input 2 2 2 22 11 2" xfId="4905"/>
    <cellStyle name="Input 2 2 2 22 12" xfId="4906"/>
    <cellStyle name="Input 2 2 2 22 12 2" xfId="4907"/>
    <cellStyle name="Input 2 2 2 22 13" xfId="4908"/>
    <cellStyle name="Input 2 2 2 22 13 2" xfId="4909"/>
    <cellStyle name="Input 2 2 2 22 14" xfId="4910"/>
    <cellStyle name="Input 2 2 2 22 14 2" xfId="4911"/>
    <cellStyle name="Input 2 2 2 22 15" xfId="4912"/>
    <cellStyle name="Input 2 2 2 22 15 2" xfId="4913"/>
    <cellStyle name="Input 2 2 2 22 16" xfId="4914"/>
    <cellStyle name="Input 2 2 2 22 2" xfId="4915"/>
    <cellStyle name="Input 2 2 2 22 2 2" xfId="4916"/>
    <cellStyle name="Input 2 2 2 22 2 2 2" xfId="4917"/>
    <cellStyle name="Input 2 2 2 22 2 3" xfId="4918"/>
    <cellStyle name="Input 2 2 2 22 3" xfId="4919"/>
    <cellStyle name="Input 2 2 2 22 3 2" xfId="4920"/>
    <cellStyle name="Input 2 2 2 22 4" xfId="4921"/>
    <cellStyle name="Input 2 2 2 22 4 2" xfId="4922"/>
    <cellStyle name="Input 2 2 2 22 5" xfId="4923"/>
    <cellStyle name="Input 2 2 2 22 5 2" xfId="4924"/>
    <cellStyle name="Input 2 2 2 22 6" xfId="4925"/>
    <cellStyle name="Input 2 2 2 22 6 2" xfId="4926"/>
    <cellStyle name="Input 2 2 2 22 7" xfId="4927"/>
    <cellStyle name="Input 2 2 2 22 7 2" xfId="4928"/>
    <cellStyle name="Input 2 2 2 22 8" xfId="4929"/>
    <cellStyle name="Input 2 2 2 22 8 2" xfId="4930"/>
    <cellStyle name="Input 2 2 2 22 9" xfId="4931"/>
    <cellStyle name="Input 2 2 2 22 9 2" xfId="4932"/>
    <cellStyle name="Input 2 2 2 23" xfId="545"/>
    <cellStyle name="Input 2 2 2 23 10" xfId="4933"/>
    <cellStyle name="Input 2 2 2 23 10 2" xfId="4934"/>
    <cellStyle name="Input 2 2 2 23 11" xfId="4935"/>
    <cellStyle name="Input 2 2 2 23 11 2" xfId="4936"/>
    <cellStyle name="Input 2 2 2 23 12" xfId="4937"/>
    <cellStyle name="Input 2 2 2 23 12 2" xfId="4938"/>
    <cellStyle name="Input 2 2 2 23 13" xfId="4939"/>
    <cellStyle name="Input 2 2 2 23 13 2" xfId="4940"/>
    <cellStyle name="Input 2 2 2 23 14" xfId="4941"/>
    <cellStyle name="Input 2 2 2 23 14 2" xfId="4942"/>
    <cellStyle name="Input 2 2 2 23 15" xfId="4943"/>
    <cellStyle name="Input 2 2 2 23 15 2" xfId="4944"/>
    <cellStyle name="Input 2 2 2 23 16" xfId="4945"/>
    <cellStyle name="Input 2 2 2 23 2" xfId="4946"/>
    <cellStyle name="Input 2 2 2 23 2 2" xfId="4947"/>
    <cellStyle name="Input 2 2 2 23 2 2 2" xfId="4948"/>
    <cellStyle name="Input 2 2 2 23 2 3" xfId="4949"/>
    <cellStyle name="Input 2 2 2 23 3" xfId="4950"/>
    <cellStyle name="Input 2 2 2 23 3 2" xfId="4951"/>
    <cellStyle name="Input 2 2 2 23 4" xfId="4952"/>
    <cellStyle name="Input 2 2 2 23 4 2" xfId="4953"/>
    <cellStyle name="Input 2 2 2 23 5" xfId="4954"/>
    <cellStyle name="Input 2 2 2 23 5 2" xfId="4955"/>
    <cellStyle name="Input 2 2 2 23 6" xfId="4956"/>
    <cellStyle name="Input 2 2 2 23 6 2" xfId="4957"/>
    <cellStyle name="Input 2 2 2 23 7" xfId="4958"/>
    <cellStyle name="Input 2 2 2 23 7 2" xfId="4959"/>
    <cellStyle name="Input 2 2 2 23 8" xfId="4960"/>
    <cellStyle name="Input 2 2 2 23 8 2" xfId="4961"/>
    <cellStyle name="Input 2 2 2 23 9" xfId="4962"/>
    <cellStyle name="Input 2 2 2 23 9 2" xfId="4963"/>
    <cellStyle name="Input 2 2 2 24" xfId="546"/>
    <cellStyle name="Input 2 2 2 24 10" xfId="4964"/>
    <cellStyle name="Input 2 2 2 24 10 2" xfId="4965"/>
    <cellStyle name="Input 2 2 2 24 11" xfId="4966"/>
    <cellStyle name="Input 2 2 2 24 11 2" xfId="4967"/>
    <cellStyle name="Input 2 2 2 24 12" xfId="4968"/>
    <cellStyle name="Input 2 2 2 24 12 2" xfId="4969"/>
    <cellStyle name="Input 2 2 2 24 13" xfId="4970"/>
    <cellStyle name="Input 2 2 2 24 13 2" xfId="4971"/>
    <cellStyle name="Input 2 2 2 24 14" xfId="4972"/>
    <cellStyle name="Input 2 2 2 24 14 2" xfId="4973"/>
    <cellStyle name="Input 2 2 2 24 15" xfId="4974"/>
    <cellStyle name="Input 2 2 2 24 15 2" xfId="4975"/>
    <cellStyle name="Input 2 2 2 24 16" xfId="4976"/>
    <cellStyle name="Input 2 2 2 24 2" xfId="4977"/>
    <cellStyle name="Input 2 2 2 24 2 2" xfId="4978"/>
    <cellStyle name="Input 2 2 2 24 2 2 2" xfId="4979"/>
    <cellStyle name="Input 2 2 2 24 2 3" xfId="4980"/>
    <cellStyle name="Input 2 2 2 24 3" xfId="4981"/>
    <cellStyle name="Input 2 2 2 24 3 2" xfId="4982"/>
    <cellStyle name="Input 2 2 2 24 4" xfId="4983"/>
    <cellStyle name="Input 2 2 2 24 4 2" xfId="4984"/>
    <cellStyle name="Input 2 2 2 24 5" xfId="4985"/>
    <cellStyle name="Input 2 2 2 24 5 2" xfId="4986"/>
    <cellStyle name="Input 2 2 2 24 6" xfId="4987"/>
    <cellStyle name="Input 2 2 2 24 6 2" xfId="4988"/>
    <cellStyle name="Input 2 2 2 24 7" xfId="4989"/>
    <cellStyle name="Input 2 2 2 24 7 2" xfId="4990"/>
    <cellStyle name="Input 2 2 2 24 8" xfId="4991"/>
    <cellStyle name="Input 2 2 2 24 8 2" xfId="4992"/>
    <cellStyle name="Input 2 2 2 24 9" xfId="4993"/>
    <cellStyle name="Input 2 2 2 24 9 2" xfId="4994"/>
    <cellStyle name="Input 2 2 2 25" xfId="547"/>
    <cellStyle name="Input 2 2 2 25 10" xfId="4995"/>
    <cellStyle name="Input 2 2 2 25 10 2" xfId="4996"/>
    <cellStyle name="Input 2 2 2 25 11" xfId="4997"/>
    <cellStyle name="Input 2 2 2 25 11 2" xfId="4998"/>
    <cellStyle name="Input 2 2 2 25 12" xfId="4999"/>
    <cellStyle name="Input 2 2 2 25 12 2" xfId="5000"/>
    <cellStyle name="Input 2 2 2 25 13" xfId="5001"/>
    <cellStyle name="Input 2 2 2 25 13 2" xfId="5002"/>
    <cellStyle name="Input 2 2 2 25 14" xfId="5003"/>
    <cellStyle name="Input 2 2 2 25 14 2" xfId="5004"/>
    <cellStyle name="Input 2 2 2 25 15" xfId="5005"/>
    <cellStyle name="Input 2 2 2 25 15 2" xfId="5006"/>
    <cellStyle name="Input 2 2 2 25 16" xfId="5007"/>
    <cellStyle name="Input 2 2 2 25 2" xfId="5008"/>
    <cellStyle name="Input 2 2 2 25 2 2" xfId="5009"/>
    <cellStyle name="Input 2 2 2 25 2 2 2" xfId="5010"/>
    <cellStyle name="Input 2 2 2 25 2 3" xfId="5011"/>
    <cellStyle name="Input 2 2 2 25 3" xfId="5012"/>
    <cellStyle name="Input 2 2 2 25 3 2" xfId="5013"/>
    <cellStyle name="Input 2 2 2 25 4" xfId="5014"/>
    <cellStyle name="Input 2 2 2 25 4 2" xfId="5015"/>
    <cellStyle name="Input 2 2 2 25 5" xfId="5016"/>
    <cellStyle name="Input 2 2 2 25 5 2" xfId="5017"/>
    <cellStyle name="Input 2 2 2 25 6" xfId="5018"/>
    <cellStyle name="Input 2 2 2 25 6 2" xfId="5019"/>
    <cellStyle name="Input 2 2 2 25 7" xfId="5020"/>
    <cellStyle name="Input 2 2 2 25 7 2" xfId="5021"/>
    <cellStyle name="Input 2 2 2 25 8" xfId="5022"/>
    <cellStyle name="Input 2 2 2 25 8 2" xfId="5023"/>
    <cellStyle name="Input 2 2 2 25 9" xfId="5024"/>
    <cellStyle name="Input 2 2 2 25 9 2" xfId="5025"/>
    <cellStyle name="Input 2 2 2 26" xfId="548"/>
    <cellStyle name="Input 2 2 2 26 10" xfId="5026"/>
    <cellStyle name="Input 2 2 2 26 10 2" xfId="5027"/>
    <cellStyle name="Input 2 2 2 26 11" xfId="5028"/>
    <cellStyle name="Input 2 2 2 26 11 2" xfId="5029"/>
    <cellStyle name="Input 2 2 2 26 12" xfId="5030"/>
    <cellStyle name="Input 2 2 2 26 12 2" xfId="5031"/>
    <cellStyle name="Input 2 2 2 26 13" xfId="5032"/>
    <cellStyle name="Input 2 2 2 26 13 2" xfId="5033"/>
    <cellStyle name="Input 2 2 2 26 14" xfId="5034"/>
    <cellStyle name="Input 2 2 2 26 14 2" xfId="5035"/>
    <cellStyle name="Input 2 2 2 26 15" xfId="5036"/>
    <cellStyle name="Input 2 2 2 26 15 2" xfId="5037"/>
    <cellStyle name="Input 2 2 2 26 16" xfId="5038"/>
    <cellStyle name="Input 2 2 2 26 2" xfId="5039"/>
    <cellStyle name="Input 2 2 2 26 2 2" xfId="5040"/>
    <cellStyle name="Input 2 2 2 26 2 2 2" xfId="5041"/>
    <cellStyle name="Input 2 2 2 26 2 3" xfId="5042"/>
    <cellStyle name="Input 2 2 2 26 3" xfId="5043"/>
    <cellStyle name="Input 2 2 2 26 3 2" xfId="5044"/>
    <cellStyle name="Input 2 2 2 26 4" xfId="5045"/>
    <cellStyle name="Input 2 2 2 26 4 2" xfId="5046"/>
    <cellStyle name="Input 2 2 2 26 5" xfId="5047"/>
    <cellStyle name="Input 2 2 2 26 5 2" xfId="5048"/>
    <cellStyle name="Input 2 2 2 26 6" xfId="5049"/>
    <cellStyle name="Input 2 2 2 26 6 2" xfId="5050"/>
    <cellStyle name="Input 2 2 2 26 7" xfId="5051"/>
    <cellStyle name="Input 2 2 2 26 7 2" xfId="5052"/>
    <cellStyle name="Input 2 2 2 26 8" xfId="5053"/>
    <cellStyle name="Input 2 2 2 26 8 2" xfId="5054"/>
    <cellStyle name="Input 2 2 2 26 9" xfId="5055"/>
    <cellStyle name="Input 2 2 2 26 9 2" xfId="5056"/>
    <cellStyle name="Input 2 2 2 27" xfId="5057"/>
    <cellStyle name="Input 2 2 2 27 2" xfId="5058"/>
    <cellStyle name="Input 2 2 2 27 2 2" xfId="5059"/>
    <cellStyle name="Input 2 2 2 27 3" xfId="5060"/>
    <cellStyle name="Input 2 2 2 28" xfId="5061"/>
    <cellStyle name="Input 2 2 2 28 2" xfId="5062"/>
    <cellStyle name="Input 2 2 2 29" xfId="5063"/>
    <cellStyle name="Input 2 2 2 29 2" xfId="5064"/>
    <cellStyle name="Input 2 2 2 3" xfId="549"/>
    <cellStyle name="Input 2 2 2 3 10" xfId="5065"/>
    <cellStyle name="Input 2 2 2 3 10 2" xfId="5066"/>
    <cellStyle name="Input 2 2 2 3 11" xfId="5067"/>
    <cellStyle name="Input 2 2 2 3 11 2" xfId="5068"/>
    <cellStyle name="Input 2 2 2 3 12" xfId="5069"/>
    <cellStyle name="Input 2 2 2 3 12 2" xfId="5070"/>
    <cellStyle name="Input 2 2 2 3 13" xfId="5071"/>
    <cellStyle name="Input 2 2 2 3 13 2" xfId="5072"/>
    <cellStyle name="Input 2 2 2 3 14" xfId="5073"/>
    <cellStyle name="Input 2 2 2 3 14 2" xfId="5074"/>
    <cellStyle name="Input 2 2 2 3 15" xfId="5075"/>
    <cellStyle name="Input 2 2 2 3 15 2" xfId="5076"/>
    <cellStyle name="Input 2 2 2 3 16" xfId="5077"/>
    <cellStyle name="Input 2 2 2 3 16 2" xfId="5078"/>
    <cellStyle name="Input 2 2 2 3 17" xfId="5079"/>
    <cellStyle name="Input 2 2 2 3 2" xfId="550"/>
    <cellStyle name="Input 2 2 2 3 2 10" xfId="5080"/>
    <cellStyle name="Input 2 2 2 3 2 10 2" xfId="5081"/>
    <cellStyle name="Input 2 2 2 3 2 11" xfId="5082"/>
    <cellStyle name="Input 2 2 2 3 2 11 2" xfId="5083"/>
    <cellStyle name="Input 2 2 2 3 2 12" xfId="5084"/>
    <cellStyle name="Input 2 2 2 3 2 12 2" xfId="5085"/>
    <cellStyle name="Input 2 2 2 3 2 13" xfId="5086"/>
    <cellStyle name="Input 2 2 2 3 2 13 2" xfId="5087"/>
    <cellStyle name="Input 2 2 2 3 2 14" xfId="5088"/>
    <cellStyle name="Input 2 2 2 3 2 14 2" xfId="5089"/>
    <cellStyle name="Input 2 2 2 3 2 15" xfId="5090"/>
    <cellStyle name="Input 2 2 2 3 2 15 2" xfId="5091"/>
    <cellStyle name="Input 2 2 2 3 2 16" xfId="5092"/>
    <cellStyle name="Input 2 2 2 3 2 2" xfId="5093"/>
    <cellStyle name="Input 2 2 2 3 2 2 2" xfId="5094"/>
    <cellStyle name="Input 2 2 2 3 2 2 2 2" xfId="5095"/>
    <cellStyle name="Input 2 2 2 3 2 2 3" xfId="5096"/>
    <cellStyle name="Input 2 2 2 3 2 3" xfId="5097"/>
    <cellStyle name="Input 2 2 2 3 2 3 2" xfId="5098"/>
    <cellStyle name="Input 2 2 2 3 2 4" xfId="5099"/>
    <cellStyle name="Input 2 2 2 3 2 4 2" xfId="5100"/>
    <cellStyle name="Input 2 2 2 3 2 5" xfId="5101"/>
    <cellStyle name="Input 2 2 2 3 2 5 2" xfId="5102"/>
    <cellStyle name="Input 2 2 2 3 2 6" xfId="5103"/>
    <cellStyle name="Input 2 2 2 3 2 6 2" xfId="5104"/>
    <cellStyle name="Input 2 2 2 3 2 7" xfId="5105"/>
    <cellStyle name="Input 2 2 2 3 2 7 2" xfId="5106"/>
    <cellStyle name="Input 2 2 2 3 2 8" xfId="5107"/>
    <cellStyle name="Input 2 2 2 3 2 8 2" xfId="5108"/>
    <cellStyle name="Input 2 2 2 3 2 9" xfId="5109"/>
    <cellStyle name="Input 2 2 2 3 2 9 2" xfId="5110"/>
    <cellStyle name="Input 2 2 2 3 3" xfId="5111"/>
    <cellStyle name="Input 2 2 2 3 3 2" xfId="5112"/>
    <cellStyle name="Input 2 2 2 3 3 2 2" xfId="5113"/>
    <cellStyle name="Input 2 2 2 3 3 3" xfId="5114"/>
    <cellStyle name="Input 2 2 2 3 4" xfId="5115"/>
    <cellStyle name="Input 2 2 2 3 4 2" xfId="5116"/>
    <cellStyle name="Input 2 2 2 3 5" xfId="5117"/>
    <cellStyle name="Input 2 2 2 3 5 2" xfId="5118"/>
    <cellStyle name="Input 2 2 2 3 6" xfId="5119"/>
    <cellStyle name="Input 2 2 2 3 6 2" xfId="5120"/>
    <cellStyle name="Input 2 2 2 3 7" xfId="5121"/>
    <cellStyle name="Input 2 2 2 3 7 2" xfId="5122"/>
    <cellStyle name="Input 2 2 2 3 8" xfId="5123"/>
    <cellStyle name="Input 2 2 2 3 8 2" xfId="5124"/>
    <cellStyle name="Input 2 2 2 3 9" xfId="5125"/>
    <cellStyle name="Input 2 2 2 3 9 2" xfId="5126"/>
    <cellStyle name="Input 2 2 2 30" xfId="5127"/>
    <cellStyle name="Input 2 2 2 30 2" xfId="5128"/>
    <cellStyle name="Input 2 2 2 31" xfId="5129"/>
    <cellStyle name="Input 2 2 2 31 2" xfId="5130"/>
    <cellStyle name="Input 2 2 2 32" xfId="5131"/>
    <cellStyle name="Input 2 2 2 32 2" xfId="5132"/>
    <cellStyle name="Input 2 2 2 33" xfId="5133"/>
    <cellStyle name="Input 2 2 2 33 2" xfId="5134"/>
    <cellStyle name="Input 2 2 2 34" xfId="5135"/>
    <cellStyle name="Input 2 2 2 34 2" xfId="5136"/>
    <cellStyle name="Input 2 2 2 35" xfId="5137"/>
    <cellStyle name="Input 2 2 2 35 2" xfId="5138"/>
    <cellStyle name="Input 2 2 2 36" xfId="5139"/>
    <cellStyle name="Input 2 2 2 36 2" xfId="5140"/>
    <cellStyle name="Input 2 2 2 37" xfId="5141"/>
    <cellStyle name="Input 2 2 2 37 2" xfId="5142"/>
    <cellStyle name="Input 2 2 2 38" xfId="5143"/>
    <cellStyle name="Input 2 2 2 38 2" xfId="5144"/>
    <cellStyle name="Input 2 2 2 39" xfId="5145"/>
    <cellStyle name="Input 2 2 2 39 2" xfId="5146"/>
    <cellStyle name="Input 2 2 2 4" xfId="551"/>
    <cellStyle name="Input 2 2 2 4 10" xfId="5147"/>
    <cellStyle name="Input 2 2 2 4 10 2" xfId="5148"/>
    <cellStyle name="Input 2 2 2 4 11" xfId="5149"/>
    <cellStyle name="Input 2 2 2 4 11 2" xfId="5150"/>
    <cellStyle name="Input 2 2 2 4 12" xfId="5151"/>
    <cellStyle name="Input 2 2 2 4 12 2" xfId="5152"/>
    <cellStyle name="Input 2 2 2 4 13" xfId="5153"/>
    <cellStyle name="Input 2 2 2 4 13 2" xfId="5154"/>
    <cellStyle name="Input 2 2 2 4 14" xfId="5155"/>
    <cellStyle name="Input 2 2 2 4 14 2" xfId="5156"/>
    <cellStyle name="Input 2 2 2 4 15" xfId="5157"/>
    <cellStyle name="Input 2 2 2 4 15 2" xfId="5158"/>
    <cellStyle name="Input 2 2 2 4 16" xfId="5159"/>
    <cellStyle name="Input 2 2 2 4 16 2" xfId="5160"/>
    <cellStyle name="Input 2 2 2 4 17" xfId="5161"/>
    <cellStyle name="Input 2 2 2 4 2" xfId="552"/>
    <cellStyle name="Input 2 2 2 4 2 10" xfId="5162"/>
    <cellStyle name="Input 2 2 2 4 2 10 2" xfId="5163"/>
    <cellStyle name="Input 2 2 2 4 2 11" xfId="5164"/>
    <cellStyle name="Input 2 2 2 4 2 11 2" xfId="5165"/>
    <cellStyle name="Input 2 2 2 4 2 12" xfId="5166"/>
    <cellStyle name="Input 2 2 2 4 2 12 2" xfId="5167"/>
    <cellStyle name="Input 2 2 2 4 2 13" xfId="5168"/>
    <cellStyle name="Input 2 2 2 4 2 13 2" xfId="5169"/>
    <cellStyle name="Input 2 2 2 4 2 14" xfId="5170"/>
    <cellStyle name="Input 2 2 2 4 2 14 2" xfId="5171"/>
    <cellStyle name="Input 2 2 2 4 2 15" xfId="5172"/>
    <cellStyle name="Input 2 2 2 4 2 15 2" xfId="5173"/>
    <cellStyle name="Input 2 2 2 4 2 16" xfId="5174"/>
    <cellStyle name="Input 2 2 2 4 2 2" xfId="5175"/>
    <cellStyle name="Input 2 2 2 4 2 2 2" xfId="5176"/>
    <cellStyle name="Input 2 2 2 4 2 2 2 2" xfId="5177"/>
    <cellStyle name="Input 2 2 2 4 2 2 3" xfId="5178"/>
    <cellStyle name="Input 2 2 2 4 2 3" xfId="5179"/>
    <cellStyle name="Input 2 2 2 4 2 3 2" xfId="5180"/>
    <cellStyle name="Input 2 2 2 4 2 4" xfId="5181"/>
    <cellStyle name="Input 2 2 2 4 2 4 2" xfId="5182"/>
    <cellStyle name="Input 2 2 2 4 2 5" xfId="5183"/>
    <cellStyle name="Input 2 2 2 4 2 5 2" xfId="5184"/>
    <cellStyle name="Input 2 2 2 4 2 6" xfId="5185"/>
    <cellStyle name="Input 2 2 2 4 2 6 2" xfId="5186"/>
    <cellStyle name="Input 2 2 2 4 2 7" xfId="5187"/>
    <cellStyle name="Input 2 2 2 4 2 7 2" xfId="5188"/>
    <cellStyle name="Input 2 2 2 4 2 8" xfId="5189"/>
    <cellStyle name="Input 2 2 2 4 2 8 2" xfId="5190"/>
    <cellStyle name="Input 2 2 2 4 2 9" xfId="5191"/>
    <cellStyle name="Input 2 2 2 4 2 9 2" xfId="5192"/>
    <cellStyle name="Input 2 2 2 4 3" xfId="5193"/>
    <cellStyle name="Input 2 2 2 4 3 2" xfId="5194"/>
    <cellStyle name="Input 2 2 2 4 3 2 2" xfId="5195"/>
    <cellStyle name="Input 2 2 2 4 3 3" xfId="5196"/>
    <cellStyle name="Input 2 2 2 4 4" xfId="5197"/>
    <cellStyle name="Input 2 2 2 4 4 2" xfId="5198"/>
    <cellStyle name="Input 2 2 2 4 5" xfId="5199"/>
    <cellStyle name="Input 2 2 2 4 5 2" xfId="5200"/>
    <cellStyle name="Input 2 2 2 4 6" xfId="5201"/>
    <cellStyle name="Input 2 2 2 4 6 2" xfId="5202"/>
    <cellStyle name="Input 2 2 2 4 7" xfId="5203"/>
    <cellStyle name="Input 2 2 2 4 7 2" xfId="5204"/>
    <cellStyle name="Input 2 2 2 4 8" xfId="5205"/>
    <cellStyle name="Input 2 2 2 4 8 2" xfId="5206"/>
    <cellStyle name="Input 2 2 2 4 9" xfId="5207"/>
    <cellStyle name="Input 2 2 2 4 9 2" xfId="5208"/>
    <cellStyle name="Input 2 2 2 40" xfId="5209"/>
    <cellStyle name="Input 2 2 2 40 2" xfId="5210"/>
    <cellStyle name="Input 2 2 2 41" xfId="5211"/>
    <cellStyle name="Input 2 2 2 5" xfId="553"/>
    <cellStyle name="Input 2 2 2 5 10" xfId="5212"/>
    <cellStyle name="Input 2 2 2 5 10 2" xfId="5213"/>
    <cellStyle name="Input 2 2 2 5 11" xfId="5214"/>
    <cellStyle name="Input 2 2 2 5 11 2" xfId="5215"/>
    <cellStyle name="Input 2 2 2 5 12" xfId="5216"/>
    <cellStyle name="Input 2 2 2 5 12 2" xfId="5217"/>
    <cellStyle name="Input 2 2 2 5 13" xfId="5218"/>
    <cellStyle name="Input 2 2 2 5 13 2" xfId="5219"/>
    <cellStyle name="Input 2 2 2 5 14" xfId="5220"/>
    <cellStyle name="Input 2 2 2 5 14 2" xfId="5221"/>
    <cellStyle name="Input 2 2 2 5 15" xfId="5222"/>
    <cellStyle name="Input 2 2 2 5 15 2" xfId="5223"/>
    <cellStyle name="Input 2 2 2 5 16" xfId="5224"/>
    <cellStyle name="Input 2 2 2 5 2" xfId="5225"/>
    <cellStyle name="Input 2 2 2 5 2 2" xfId="5226"/>
    <cellStyle name="Input 2 2 2 5 2 2 2" xfId="5227"/>
    <cellStyle name="Input 2 2 2 5 2 3" xfId="5228"/>
    <cellStyle name="Input 2 2 2 5 3" xfId="5229"/>
    <cellStyle name="Input 2 2 2 5 3 2" xfId="5230"/>
    <cellStyle name="Input 2 2 2 5 4" xfId="5231"/>
    <cellStyle name="Input 2 2 2 5 4 2" xfId="5232"/>
    <cellStyle name="Input 2 2 2 5 5" xfId="5233"/>
    <cellStyle name="Input 2 2 2 5 5 2" xfId="5234"/>
    <cellStyle name="Input 2 2 2 5 6" xfId="5235"/>
    <cellStyle name="Input 2 2 2 5 6 2" xfId="5236"/>
    <cellStyle name="Input 2 2 2 5 7" xfId="5237"/>
    <cellStyle name="Input 2 2 2 5 7 2" xfId="5238"/>
    <cellStyle name="Input 2 2 2 5 8" xfId="5239"/>
    <cellStyle name="Input 2 2 2 5 8 2" xfId="5240"/>
    <cellStyle name="Input 2 2 2 5 9" xfId="5241"/>
    <cellStyle name="Input 2 2 2 5 9 2" xfId="5242"/>
    <cellStyle name="Input 2 2 2 6" xfId="554"/>
    <cellStyle name="Input 2 2 2 6 10" xfId="5243"/>
    <cellStyle name="Input 2 2 2 6 10 2" xfId="5244"/>
    <cellStyle name="Input 2 2 2 6 11" xfId="5245"/>
    <cellStyle name="Input 2 2 2 6 11 2" xfId="5246"/>
    <cellStyle name="Input 2 2 2 6 12" xfId="5247"/>
    <cellStyle name="Input 2 2 2 6 12 2" xfId="5248"/>
    <cellStyle name="Input 2 2 2 6 13" xfId="5249"/>
    <cellStyle name="Input 2 2 2 6 13 2" xfId="5250"/>
    <cellStyle name="Input 2 2 2 6 14" xfId="5251"/>
    <cellStyle name="Input 2 2 2 6 14 2" xfId="5252"/>
    <cellStyle name="Input 2 2 2 6 15" xfId="5253"/>
    <cellStyle name="Input 2 2 2 6 15 2" xfId="5254"/>
    <cellStyle name="Input 2 2 2 6 16" xfId="5255"/>
    <cellStyle name="Input 2 2 2 6 2" xfId="5256"/>
    <cellStyle name="Input 2 2 2 6 2 2" xfId="5257"/>
    <cellStyle name="Input 2 2 2 6 2 2 2" xfId="5258"/>
    <cellStyle name="Input 2 2 2 6 2 3" xfId="5259"/>
    <cellStyle name="Input 2 2 2 6 3" xfId="5260"/>
    <cellStyle name="Input 2 2 2 6 3 2" xfId="5261"/>
    <cellStyle name="Input 2 2 2 6 4" xfId="5262"/>
    <cellStyle name="Input 2 2 2 6 4 2" xfId="5263"/>
    <cellStyle name="Input 2 2 2 6 5" xfId="5264"/>
    <cellStyle name="Input 2 2 2 6 5 2" xfId="5265"/>
    <cellStyle name="Input 2 2 2 6 6" xfId="5266"/>
    <cellStyle name="Input 2 2 2 6 6 2" xfId="5267"/>
    <cellStyle name="Input 2 2 2 6 7" xfId="5268"/>
    <cellStyle name="Input 2 2 2 6 7 2" xfId="5269"/>
    <cellStyle name="Input 2 2 2 6 8" xfId="5270"/>
    <cellStyle name="Input 2 2 2 6 8 2" xfId="5271"/>
    <cellStyle name="Input 2 2 2 6 9" xfId="5272"/>
    <cellStyle name="Input 2 2 2 6 9 2" xfId="5273"/>
    <cellStyle name="Input 2 2 2 7" xfId="555"/>
    <cellStyle name="Input 2 2 2 7 10" xfId="5274"/>
    <cellStyle name="Input 2 2 2 7 10 2" xfId="5275"/>
    <cellStyle name="Input 2 2 2 7 11" xfId="5276"/>
    <cellStyle name="Input 2 2 2 7 11 2" xfId="5277"/>
    <cellStyle name="Input 2 2 2 7 12" xfId="5278"/>
    <cellStyle name="Input 2 2 2 7 12 2" xfId="5279"/>
    <cellStyle name="Input 2 2 2 7 13" xfId="5280"/>
    <cellStyle name="Input 2 2 2 7 13 2" xfId="5281"/>
    <cellStyle name="Input 2 2 2 7 14" xfId="5282"/>
    <cellStyle name="Input 2 2 2 7 14 2" xfId="5283"/>
    <cellStyle name="Input 2 2 2 7 15" xfId="5284"/>
    <cellStyle name="Input 2 2 2 7 15 2" xfId="5285"/>
    <cellStyle name="Input 2 2 2 7 16" xfId="5286"/>
    <cellStyle name="Input 2 2 2 7 2" xfId="5287"/>
    <cellStyle name="Input 2 2 2 7 2 2" xfId="5288"/>
    <cellStyle name="Input 2 2 2 7 2 2 2" xfId="5289"/>
    <cellStyle name="Input 2 2 2 7 2 3" xfId="5290"/>
    <cellStyle name="Input 2 2 2 7 3" xfId="5291"/>
    <cellStyle name="Input 2 2 2 7 3 2" xfId="5292"/>
    <cellStyle name="Input 2 2 2 7 4" xfId="5293"/>
    <cellStyle name="Input 2 2 2 7 4 2" xfId="5294"/>
    <cellStyle name="Input 2 2 2 7 5" xfId="5295"/>
    <cellStyle name="Input 2 2 2 7 5 2" xfId="5296"/>
    <cellStyle name="Input 2 2 2 7 6" xfId="5297"/>
    <cellStyle name="Input 2 2 2 7 6 2" xfId="5298"/>
    <cellStyle name="Input 2 2 2 7 7" xfId="5299"/>
    <cellStyle name="Input 2 2 2 7 7 2" xfId="5300"/>
    <cellStyle name="Input 2 2 2 7 8" xfId="5301"/>
    <cellStyle name="Input 2 2 2 7 8 2" xfId="5302"/>
    <cellStyle name="Input 2 2 2 7 9" xfId="5303"/>
    <cellStyle name="Input 2 2 2 7 9 2" xfId="5304"/>
    <cellStyle name="Input 2 2 2 8" xfId="556"/>
    <cellStyle name="Input 2 2 2 8 10" xfId="5305"/>
    <cellStyle name="Input 2 2 2 8 10 2" xfId="5306"/>
    <cellStyle name="Input 2 2 2 8 11" xfId="5307"/>
    <cellStyle name="Input 2 2 2 8 11 2" xfId="5308"/>
    <cellStyle name="Input 2 2 2 8 12" xfId="5309"/>
    <cellStyle name="Input 2 2 2 8 12 2" xfId="5310"/>
    <cellStyle name="Input 2 2 2 8 13" xfId="5311"/>
    <cellStyle name="Input 2 2 2 8 13 2" xfId="5312"/>
    <cellStyle name="Input 2 2 2 8 14" xfId="5313"/>
    <cellStyle name="Input 2 2 2 8 14 2" xfId="5314"/>
    <cellStyle name="Input 2 2 2 8 15" xfId="5315"/>
    <cellStyle name="Input 2 2 2 8 15 2" xfId="5316"/>
    <cellStyle name="Input 2 2 2 8 16" xfId="5317"/>
    <cellStyle name="Input 2 2 2 8 2" xfId="5318"/>
    <cellStyle name="Input 2 2 2 8 2 2" xfId="5319"/>
    <cellStyle name="Input 2 2 2 8 2 2 2" xfId="5320"/>
    <cellStyle name="Input 2 2 2 8 2 3" xfId="5321"/>
    <cellStyle name="Input 2 2 2 8 3" xfId="5322"/>
    <cellStyle name="Input 2 2 2 8 3 2" xfId="5323"/>
    <cellStyle name="Input 2 2 2 8 4" xfId="5324"/>
    <cellStyle name="Input 2 2 2 8 4 2" xfId="5325"/>
    <cellStyle name="Input 2 2 2 8 5" xfId="5326"/>
    <cellStyle name="Input 2 2 2 8 5 2" xfId="5327"/>
    <cellStyle name="Input 2 2 2 8 6" xfId="5328"/>
    <cellStyle name="Input 2 2 2 8 6 2" xfId="5329"/>
    <cellStyle name="Input 2 2 2 8 7" xfId="5330"/>
    <cellStyle name="Input 2 2 2 8 7 2" xfId="5331"/>
    <cellStyle name="Input 2 2 2 8 8" xfId="5332"/>
    <cellStyle name="Input 2 2 2 8 8 2" xfId="5333"/>
    <cellStyle name="Input 2 2 2 8 9" xfId="5334"/>
    <cellStyle name="Input 2 2 2 8 9 2" xfId="5335"/>
    <cellStyle name="Input 2 2 2 9" xfId="557"/>
    <cellStyle name="Input 2 2 2 9 10" xfId="5336"/>
    <cellStyle name="Input 2 2 2 9 10 2" xfId="5337"/>
    <cellStyle name="Input 2 2 2 9 11" xfId="5338"/>
    <cellStyle name="Input 2 2 2 9 11 2" xfId="5339"/>
    <cellStyle name="Input 2 2 2 9 12" xfId="5340"/>
    <cellStyle name="Input 2 2 2 9 12 2" xfId="5341"/>
    <cellStyle name="Input 2 2 2 9 13" xfId="5342"/>
    <cellStyle name="Input 2 2 2 9 13 2" xfId="5343"/>
    <cellStyle name="Input 2 2 2 9 14" xfId="5344"/>
    <cellStyle name="Input 2 2 2 9 14 2" xfId="5345"/>
    <cellStyle name="Input 2 2 2 9 15" xfId="5346"/>
    <cellStyle name="Input 2 2 2 9 15 2" xfId="5347"/>
    <cellStyle name="Input 2 2 2 9 16" xfId="5348"/>
    <cellStyle name="Input 2 2 2 9 2" xfId="5349"/>
    <cellStyle name="Input 2 2 2 9 2 2" xfId="5350"/>
    <cellStyle name="Input 2 2 2 9 2 2 2" xfId="5351"/>
    <cellStyle name="Input 2 2 2 9 2 3" xfId="5352"/>
    <cellStyle name="Input 2 2 2 9 3" xfId="5353"/>
    <cellStyle name="Input 2 2 2 9 3 2" xfId="5354"/>
    <cellStyle name="Input 2 2 2 9 4" xfId="5355"/>
    <cellStyle name="Input 2 2 2 9 4 2" xfId="5356"/>
    <cellStyle name="Input 2 2 2 9 5" xfId="5357"/>
    <cellStyle name="Input 2 2 2 9 5 2" xfId="5358"/>
    <cellStyle name="Input 2 2 2 9 6" xfId="5359"/>
    <cellStyle name="Input 2 2 2 9 6 2" xfId="5360"/>
    <cellStyle name="Input 2 2 2 9 7" xfId="5361"/>
    <cellStyle name="Input 2 2 2 9 7 2" xfId="5362"/>
    <cellStyle name="Input 2 2 2 9 8" xfId="5363"/>
    <cellStyle name="Input 2 2 2 9 8 2" xfId="5364"/>
    <cellStyle name="Input 2 2 2 9 9" xfId="5365"/>
    <cellStyle name="Input 2 2 2 9 9 2" xfId="5366"/>
    <cellStyle name="Input 2 2 20" xfId="5367"/>
    <cellStyle name="Input 2 2 20 2" xfId="5368"/>
    <cellStyle name="Input 2 2 21" xfId="5369"/>
    <cellStyle name="Input 2 2 3" xfId="558"/>
    <cellStyle name="Input 2 2 3 10" xfId="5370"/>
    <cellStyle name="Input 2 2 3 10 2" xfId="5371"/>
    <cellStyle name="Input 2 2 3 11" xfId="5372"/>
    <cellStyle name="Input 2 2 3 11 2" xfId="5373"/>
    <cellStyle name="Input 2 2 3 12" xfId="5374"/>
    <cellStyle name="Input 2 2 3 12 2" xfId="5375"/>
    <cellStyle name="Input 2 2 3 13" xfId="5376"/>
    <cellStyle name="Input 2 2 3 13 2" xfId="5377"/>
    <cellStyle name="Input 2 2 3 14" xfId="5378"/>
    <cellStyle name="Input 2 2 3 14 2" xfId="5379"/>
    <cellStyle name="Input 2 2 3 15" xfId="5380"/>
    <cellStyle name="Input 2 2 3 15 2" xfId="5381"/>
    <cellStyle name="Input 2 2 3 16" xfId="5382"/>
    <cellStyle name="Input 2 2 3 16 2" xfId="5383"/>
    <cellStyle name="Input 2 2 3 17" xfId="5384"/>
    <cellStyle name="Input 2 2 3 2" xfId="559"/>
    <cellStyle name="Input 2 2 3 2 10" xfId="5385"/>
    <cellStyle name="Input 2 2 3 2 10 2" xfId="5386"/>
    <cellStyle name="Input 2 2 3 2 11" xfId="5387"/>
    <cellStyle name="Input 2 2 3 2 11 2" xfId="5388"/>
    <cellStyle name="Input 2 2 3 2 12" xfId="5389"/>
    <cellStyle name="Input 2 2 3 2 12 2" xfId="5390"/>
    <cellStyle name="Input 2 2 3 2 13" xfId="5391"/>
    <cellStyle name="Input 2 2 3 2 13 2" xfId="5392"/>
    <cellStyle name="Input 2 2 3 2 14" xfId="5393"/>
    <cellStyle name="Input 2 2 3 2 14 2" xfId="5394"/>
    <cellStyle name="Input 2 2 3 2 15" xfId="5395"/>
    <cellStyle name="Input 2 2 3 2 15 2" xfId="5396"/>
    <cellStyle name="Input 2 2 3 2 16" xfId="5397"/>
    <cellStyle name="Input 2 2 3 2 2" xfId="5398"/>
    <cellStyle name="Input 2 2 3 2 2 2" xfId="5399"/>
    <cellStyle name="Input 2 2 3 2 2 2 2" xfId="5400"/>
    <cellStyle name="Input 2 2 3 2 2 3" xfId="5401"/>
    <cellStyle name="Input 2 2 3 2 3" xfId="5402"/>
    <cellStyle name="Input 2 2 3 2 3 2" xfId="5403"/>
    <cellStyle name="Input 2 2 3 2 4" xfId="5404"/>
    <cellStyle name="Input 2 2 3 2 4 2" xfId="5405"/>
    <cellStyle name="Input 2 2 3 2 5" xfId="5406"/>
    <cellStyle name="Input 2 2 3 2 5 2" xfId="5407"/>
    <cellStyle name="Input 2 2 3 2 6" xfId="5408"/>
    <cellStyle name="Input 2 2 3 2 6 2" xfId="5409"/>
    <cellStyle name="Input 2 2 3 2 7" xfId="5410"/>
    <cellStyle name="Input 2 2 3 2 7 2" xfId="5411"/>
    <cellStyle name="Input 2 2 3 2 8" xfId="5412"/>
    <cellStyle name="Input 2 2 3 2 8 2" xfId="5413"/>
    <cellStyle name="Input 2 2 3 2 9" xfId="5414"/>
    <cellStyle name="Input 2 2 3 2 9 2" xfId="5415"/>
    <cellStyle name="Input 2 2 3 3" xfId="5416"/>
    <cellStyle name="Input 2 2 3 3 2" xfId="5417"/>
    <cellStyle name="Input 2 2 3 3 2 2" xfId="5418"/>
    <cellStyle name="Input 2 2 3 3 3" xfId="5419"/>
    <cellStyle name="Input 2 2 3 4" xfId="5420"/>
    <cellStyle name="Input 2 2 3 4 2" xfId="5421"/>
    <cellStyle name="Input 2 2 3 5" xfId="5422"/>
    <cellStyle name="Input 2 2 3 5 2" xfId="5423"/>
    <cellStyle name="Input 2 2 3 6" xfId="5424"/>
    <cellStyle name="Input 2 2 3 6 2" xfId="5425"/>
    <cellStyle name="Input 2 2 3 7" xfId="5426"/>
    <cellStyle name="Input 2 2 3 7 2" xfId="5427"/>
    <cellStyle name="Input 2 2 3 8" xfId="5428"/>
    <cellStyle name="Input 2 2 3 8 2" xfId="5429"/>
    <cellStyle name="Input 2 2 3 9" xfId="5430"/>
    <cellStyle name="Input 2 2 3 9 2" xfId="5431"/>
    <cellStyle name="Input 2 2 4" xfId="560"/>
    <cellStyle name="Input 2 2 4 10" xfId="5432"/>
    <cellStyle name="Input 2 2 4 10 2" xfId="5433"/>
    <cellStyle name="Input 2 2 4 11" xfId="5434"/>
    <cellStyle name="Input 2 2 4 11 2" xfId="5435"/>
    <cellStyle name="Input 2 2 4 12" xfId="5436"/>
    <cellStyle name="Input 2 2 4 12 2" xfId="5437"/>
    <cellStyle name="Input 2 2 4 13" xfId="5438"/>
    <cellStyle name="Input 2 2 4 13 2" xfId="5439"/>
    <cellStyle name="Input 2 2 4 14" xfId="5440"/>
    <cellStyle name="Input 2 2 4 14 2" xfId="5441"/>
    <cellStyle name="Input 2 2 4 15" xfId="5442"/>
    <cellStyle name="Input 2 2 4 15 2" xfId="5443"/>
    <cellStyle name="Input 2 2 4 16" xfId="5444"/>
    <cellStyle name="Input 2 2 4 16 2" xfId="5445"/>
    <cellStyle name="Input 2 2 4 17" xfId="5446"/>
    <cellStyle name="Input 2 2 4 2" xfId="561"/>
    <cellStyle name="Input 2 2 4 2 10" xfId="5447"/>
    <cellStyle name="Input 2 2 4 2 10 2" xfId="5448"/>
    <cellStyle name="Input 2 2 4 2 11" xfId="5449"/>
    <cellStyle name="Input 2 2 4 2 11 2" xfId="5450"/>
    <cellStyle name="Input 2 2 4 2 12" xfId="5451"/>
    <cellStyle name="Input 2 2 4 2 12 2" xfId="5452"/>
    <cellStyle name="Input 2 2 4 2 13" xfId="5453"/>
    <cellStyle name="Input 2 2 4 2 13 2" xfId="5454"/>
    <cellStyle name="Input 2 2 4 2 14" xfId="5455"/>
    <cellStyle name="Input 2 2 4 2 14 2" xfId="5456"/>
    <cellStyle name="Input 2 2 4 2 15" xfId="5457"/>
    <cellStyle name="Input 2 2 4 2 15 2" xfId="5458"/>
    <cellStyle name="Input 2 2 4 2 16" xfId="5459"/>
    <cellStyle name="Input 2 2 4 2 2" xfId="5460"/>
    <cellStyle name="Input 2 2 4 2 2 2" xfId="5461"/>
    <cellStyle name="Input 2 2 4 2 2 2 2" xfId="5462"/>
    <cellStyle name="Input 2 2 4 2 2 3" xfId="5463"/>
    <cellStyle name="Input 2 2 4 2 3" xfId="5464"/>
    <cellStyle name="Input 2 2 4 2 3 2" xfId="5465"/>
    <cellStyle name="Input 2 2 4 2 4" xfId="5466"/>
    <cellStyle name="Input 2 2 4 2 4 2" xfId="5467"/>
    <cellStyle name="Input 2 2 4 2 5" xfId="5468"/>
    <cellStyle name="Input 2 2 4 2 5 2" xfId="5469"/>
    <cellStyle name="Input 2 2 4 2 6" xfId="5470"/>
    <cellStyle name="Input 2 2 4 2 6 2" xfId="5471"/>
    <cellStyle name="Input 2 2 4 2 7" xfId="5472"/>
    <cellStyle name="Input 2 2 4 2 7 2" xfId="5473"/>
    <cellStyle name="Input 2 2 4 2 8" xfId="5474"/>
    <cellStyle name="Input 2 2 4 2 8 2" xfId="5475"/>
    <cellStyle name="Input 2 2 4 2 9" xfId="5476"/>
    <cellStyle name="Input 2 2 4 2 9 2" xfId="5477"/>
    <cellStyle name="Input 2 2 4 3" xfId="5478"/>
    <cellStyle name="Input 2 2 4 3 2" xfId="5479"/>
    <cellStyle name="Input 2 2 4 3 2 2" xfId="5480"/>
    <cellStyle name="Input 2 2 4 3 3" xfId="5481"/>
    <cellStyle name="Input 2 2 4 4" xfId="5482"/>
    <cellStyle name="Input 2 2 4 4 2" xfId="5483"/>
    <cellStyle name="Input 2 2 4 5" xfId="5484"/>
    <cellStyle name="Input 2 2 4 5 2" xfId="5485"/>
    <cellStyle name="Input 2 2 4 6" xfId="5486"/>
    <cellStyle name="Input 2 2 4 6 2" xfId="5487"/>
    <cellStyle name="Input 2 2 4 7" xfId="5488"/>
    <cellStyle name="Input 2 2 4 7 2" xfId="5489"/>
    <cellStyle name="Input 2 2 4 8" xfId="5490"/>
    <cellStyle name="Input 2 2 4 8 2" xfId="5491"/>
    <cellStyle name="Input 2 2 4 9" xfId="5492"/>
    <cellStyle name="Input 2 2 4 9 2" xfId="5493"/>
    <cellStyle name="Input 2 2 5" xfId="562"/>
    <cellStyle name="Input 2 2 5 10" xfId="5494"/>
    <cellStyle name="Input 2 2 5 10 2" xfId="5495"/>
    <cellStyle name="Input 2 2 5 11" xfId="5496"/>
    <cellStyle name="Input 2 2 5 11 2" xfId="5497"/>
    <cellStyle name="Input 2 2 5 12" xfId="5498"/>
    <cellStyle name="Input 2 2 5 12 2" xfId="5499"/>
    <cellStyle name="Input 2 2 5 13" xfId="5500"/>
    <cellStyle name="Input 2 2 5 13 2" xfId="5501"/>
    <cellStyle name="Input 2 2 5 14" xfId="5502"/>
    <cellStyle name="Input 2 2 5 14 2" xfId="5503"/>
    <cellStyle name="Input 2 2 5 15" xfId="5504"/>
    <cellStyle name="Input 2 2 5 15 2" xfId="5505"/>
    <cellStyle name="Input 2 2 5 16" xfId="5506"/>
    <cellStyle name="Input 2 2 5 2" xfId="5507"/>
    <cellStyle name="Input 2 2 5 2 2" xfId="5508"/>
    <cellStyle name="Input 2 2 5 2 2 2" xfId="5509"/>
    <cellStyle name="Input 2 2 5 2 3" xfId="5510"/>
    <cellStyle name="Input 2 2 5 3" xfId="5511"/>
    <cellStyle name="Input 2 2 5 3 2" xfId="5512"/>
    <cellStyle name="Input 2 2 5 4" xfId="5513"/>
    <cellStyle name="Input 2 2 5 4 2" xfId="5514"/>
    <cellStyle name="Input 2 2 5 5" xfId="5515"/>
    <cellStyle name="Input 2 2 5 5 2" xfId="5516"/>
    <cellStyle name="Input 2 2 5 6" xfId="5517"/>
    <cellStyle name="Input 2 2 5 6 2" xfId="5518"/>
    <cellStyle name="Input 2 2 5 7" xfId="5519"/>
    <cellStyle name="Input 2 2 5 7 2" xfId="5520"/>
    <cellStyle name="Input 2 2 5 8" xfId="5521"/>
    <cellStyle name="Input 2 2 5 8 2" xfId="5522"/>
    <cellStyle name="Input 2 2 5 9" xfId="5523"/>
    <cellStyle name="Input 2 2 5 9 2" xfId="5524"/>
    <cellStyle name="Input 2 2 6" xfId="563"/>
    <cellStyle name="Input 2 2 6 10" xfId="5525"/>
    <cellStyle name="Input 2 2 6 10 2" xfId="5526"/>
    <cellStyle name="Input 2 2 6 11" xfId="5527"/>
    <cellStyle name="Input 2 2 6 11 2" xfId="5528"/>
    <cellStyle name="Input 2 2 6 12" xfId="5529"/>
    <cellStyle name="Input 2 2 6 12 2" xfId="5530"/>
    <cellStyle name="Input 2 2 6 13" xfId="5531"/>
    <cellStyle name="Input 2 2 6 13 2" xfId="5532"/>
    <cellStyle name="Input 2 2 6 14" xfId="5533"/>
    <cellStyle name="Input 2 2 6 14 2" xfId="5534"/>
    <cellStyle name="Input 2 2 6 15" xfId="5535"/>
    <cellStyle name="Input 2 2 6 15 2" xfId="5536"/>
    <cellStyle name="Input 2 2 6 16" xfId="5537"/>
    <cellStyle name="Input 2 2 6 2" xfId="5538"/>
    <cellStyle name="Input 2 2 6 2 2" xfId="5539"/>
    <cellStyle name="Input 2 2 6 2 2 2" xfId="5540"/>
    <cellStyle name="Input 2 2 6 2 3" xfId="5541"/>
    <cellStyle name="Input 2 2 6 3" xfId="5542"/>
    <cellStyle name="Input 2 2 6 3 2" xfId="5543"/>
    <cellStyle name="Input 2 2 6 4" xfId="5544"/>
    <cellStyle name="Input 2 2 6 4 2" xfId="5545"/>
    <cellStyle name="Input 2 2 6 5" xfId="5546"/>
    <cellStyle name="Input 2 2 6 5 2" xfId="5547"/>
    <cellStyle name="Input 2 2 6 6" xfId="5548"/>
    <cellStyle name="Input 2 2 6 6 2" xfId="5549"/>
    <cellStyle name="Input 2 2 6 7" xfId="5550"/>
    <cellStyle name="Input 2 2 6 7 2" xfId="5551"/>
    <cellStyle name="Input 2 2 6 8" xfId="5552"/>
    <cellStyle name="Input 2 2 6 8 2" xfId="5553"/>
    <cellStyle name="Input 2 2 6 9" xfId="5554"/>
    <cellStyle name="Input 2 2 6 9 2" xfId="5555"/>
    <cellStyle name="Input 2 2 7" xfId="5556"/>
    <cellStyle name="Input 2 2 7 2" xfId="5557"/>
    <cellStyle name="Input 2 2 7 2 2" xfId="5558"/>
    <cellStyle name="Input 2 2 7 3" xfId="5559"/>
    <cellStyle name="Input 2 2 8" xfId="5560"/>
    <cellStyle name="Input 2 2 8 2" xfId="5561"/>
    <cellStyle name="Input 2 2 9" xfId="5562"/>
    <cellStyle name="Input 2 2 9 2" xfId="5563"/>
    <cellStyle name="Input 2 20" xfId="5564"/>
    <cellStyle name="Input 2 20 2" xfId="5565"/>
    <cellStyle name="Input 2 21" xfId="5566"/>
    <cellStyle name="Input 2 21 2" xfId="5567"/>
    <cellStyle name="Input 2 22" xfId="5568"/>
    <cellStyle name="Input 2 3" xfId="564"/>
    <cellStyle name="Input 2 3 10" xfId="565"/>
    <cellStyle name="Input 2 3 10 10" xfId="5569"/>
    <cellStyle name="Input 2 3 10 10 2" xfId="5570"/>
    <cellStyle name="Input 2 3 10 11" xfId="5571"/>
    <cellStyle name="Input 2 3 10 11 2" xfId="5572"/>
    <cellStyle name="Input 2 3 10 12" xfId="5573"/>
    <cellStyle name="Input 2 3 10 12 2" xfId="5574"/>
    <cellStyle name="Input 2 3 10 13" xfId="5575"/>
    <cellStyle name="Input 2 3 10 13 2" xfId="5576"/>
    <cellStyle name="Input 2 3 10 14" xfId="5577"/>
    <cellStyle name="Input 2 3 10 14 2" xfId="5578"/>
    <cellStyle name="Input 2 3 10 15" xfId="5579"/>
    <cellStyle name="Input 2 3 10 15 2" xfId="5580"/>
    <cellStyle name="Input 2 3 10 16" xfId="5581"/>
    <cellStyle name="Input 2 3 10 2" xfId="5582"/>
    <cellStyle name="Input 2 3 10 2 2" xfId="5583"/>
    <cellStyle name="Input 2 3 10 2 2 2" xfId="5584"/>
    <cellStyle name="Input 2 3 10 2 3" xfId="5585"/>
    <cellStyle name="Input 2 3 10 3" xfId="5586"/>
    <cellStyle name="Input 2 3 10 3 2" xfId="5587"/>
    <cellStyle name="Input 2 3 10 4" xfId="5588"/>
    <cellStyle name="Input 2 3 10 4 2" xfId="5589"/>
    <cellStyle name="Input 2 3 10 5" xfId="5590"/>
    <cellStyle name="Input 2 3 10 5 2" xfId="5591"/>
    <cellStyle name="Input 2 3 10 6" xfId="5592"/>
    <cellStyle name="Input 2 3 10 6 2" xfId="5593"/>
    <cellStyle name="Input 2 3 10 7" xfId="5594"/>
    <cellStyle name="Input 2 3 10 7 2" xfId="5595"/>
    <cellStyle name="Input 2 3 10 8" xfId="5596"/>
    <cellStyle name="Input 2 3 10 8 2" xfId="5597"/>
    <cellStyle name="Input 2 3 10 9" xfId="5598"/>
    <cellStyle name="Input 2 3 10 9 2" xfId="5599"/>
    <cellStyle name="Input 2 3 11" xfId="566"/>
    <cellStyle name="Input 2 3 11 10" xfId="5600"/>
    <cellStyle name="Input 2 3 11 10 2" xfId="5601"/>
    <cellStyle name="Input 2 3 11 11" xfId="5602"/>
    <cellStyle name="Input 2 3 11 11 2" xfId="5603"/>
    <cellStyle name="Input 2 3 11 12" xfId="5604"/>
    <cellStyle name="Input 2 3 11 12 2" xfId="5605"/>
    <cellStyle name="Input 2 3 11 13" xfId="5606"/>
    <cellStyle name="Input 2 3 11 13 2" xfId="5607"/>
    <cellStyle name="Input 2 3 11 14" xfId="5608"/>
    <cellStyle name="Input 2 3 11 14 2" xfId="5609"/>
    <cellStyle name="Input 2 3 11 15" xfId="5610"/>
    <cellStyle name="Input 2 3 11 15 2" xfId="5611"/>
    <cellStyle name="Input 2 3 11 16" xfId="5612"/>
    <cellStyle name="Input 2 3 11 2" xfId="5613"/>
    <cellStyle name="Input 2 3 11 2 2" xfId="5614"/>
    <cellStyle name="Input 2 3 11 2 2 2" xfId="5615"/>
    <cellStyle name="Input 2 3 11 2 3" xfId="5616"/>
    <cellStyle name="Input 2 3 11 3" xfId="5617"/>
    <cellStyle name="Input 2 3 11 3 2" xfId="5618"/>
    <cellStyle name="Input 2 3 11 4" xfId="5619"/>
    <cellStyle name="Input 2 3 11 4 2" xfId="5620"/>
    <cellStyle name="Input 2 3 11 5" xfId="5621"/>
    <cellStyle name="Input 2 3 11 5 2" xfId="5622"/>
    <cellStyle name="Input 2 3 11 6" xfId="5623"/>
    <cellStyle name="Input 2 3 11 6 2" xfId="5624"/>
    <cellStyle name="Input 2 3 11 7" xfId="5625"/>
    <cellStyle name="Input 2 3 11 7 2" xfId="5626"/>
    <cellStyle name="Input 2 3 11 8" xfId="5627"/>
    <cellStyle name="Input 2 3 11 8 2" xfId="5628"/>
    <cellStyle name="Input 2 3 11 9" xfId="5629"/>
    <cellStyle name="Input 2 3 11 9 2" xfId="5630"/>
    <cellStyle name="Input 2 3 12" xfId="567"/>
    <cellStyle name="Input 2 3 12 10" xfId="5631"/>
    <cellStyle name="Input 2 3 12 10 2" xfId="5632"/>
    <cellStyle name="Input 2 3 12 11" xfId="5633"/>
    <cellStyle name="Input 2 3 12 11 2" xfId="5634"/>
    <cellStyle name="Input 2 3 12 12" xfId="5635"/>
    <cellStyle name="Input 2 3 12 12 2" xfId="5636"/>
    <cellStyle name="Input 2 3 12 13" xfId="5637"/>
    <cellStyle name="Input 2 3 12 13 2" xfId="5638"/>
    <cellStyle name="Input 2 3 12 14" xfId="5639"/>
    <cellStyle name="Input 2 3 12 14 2" xfId="5640"/>
    <cellStyle name="Input 2 3 12 15" xfId="5641"/>
    <cellStyle name="Input 2 3 12 15 2" xfId="5642"/>
    <cellStyle name="Input 2 3 12 16" xfId="5643"/>
    <cellStyle name="Input 2 3 12 2" xfId="5644"/>
    <cellStyle name="Input 2 3 12 2 2" xfId="5645"/>
    <cellStyle name="Input 2 3 12 2 2 2" xfId="5646"/>
    <cellStyle name="Input 2 3 12 2 3" xfId="5647"/>
    <cellStyle name="Input 2 3 12 3" xfId="5648"/>
    <cellStyle name="Input 2 3 12 3 2" xfId="5649"/>
    <cellStyle name="Input 2 3 12 4" xfId="5650"/>
    <cellStyle name="Input 2 3 12 4 2" xfId="5651"/>
    <cellStyle name="Input 2 3 12 5" xfId="5652"/>
    <cellStyle name="Input 2 3 12 5 2" xfId="5653"/>
    <cellStyle name="Input 2 3 12 6" xfId="5654"/>
    <cellStyle name="Input 2 3 12 6 2" xfId="5655"/>
    <cellStyle name="Input 2 3 12 7" xfId="5656"/>
    <cellStyle name="Input 2 3 12 7 2" xfId="5657"/>
    <cellStyle name="Input 2 3 12 8" xfId="5658"/>
    <cellStyle name="Input 2 3 12 8 2" xfId="5659"/>
    <cellStyle name="Input 2 3 12 9" xfId="5660"/>
    <cellStyle name="Input 2 3 12 9 2" xfId="5661"/>
    <cellStyle name="Input 2 3 13" xfId="568"/>
    <cellStyle name="Input 2 3 13 10" xfId="5662"/>
    <cellStyle name="Input 2 3 13 10 2" xfId="5663"/>
    <cellStyle name="Input 2 3 13 11" xfId="5664"/>
    <cellStyle name="Input 2 3 13 11 2" xfId="5665"/>
    <cellStyle name="Input 2 3 13 12" xfId="5666"/>
    <cellStyle name="Input 2 3 13 12 2" xfId="5667"/>
    <cellStyle name="Input 2 3 13 13" xfId="5668"/>
    <cellStyle name="Input 2 3 13 13 2" xfId="5669"/>
    <cellStyle name="Input 2 3 13 14" xfId="5670"/>
    <cellStyle name="Input 2 3 13 14 2" xfId="5671"/>
    <cellStyle name="Input 2 3 13 15" xfId="5672"/>
    <cellStyle name="Input 2 3 13 15 2" xfId="5673"/>
    <cellStyle name="Input 2 3 13 16" xfId="5674"/>
    <cellStyle name="Input 2 3 13 2" xfId="5675"/>
    <cellStyle name="Input 2 3 13 2 2" xfId="5676"/>
    <cellStyle name="Input 2 3 13 2 2 2" xfId="5677"/>
    <cellStyle name="Input 2 3 13 2 3" xfId="5678"/>
    <cellStyle name="Input 2 3 13 3" xfId="5679"/>
    <cellStyle name="Input 2 3 13 3 2" xfId="5680"/>
    <cellStyle name="Input 2 3 13 4" xfId="5681"/>
    <cellStyle name="Input 2 3 13 4 2" xfId="5682"/>
    <cellStyle name="Input 2 3 13 5" xfId="5683"/>
    <cellStyle name="Input 2 3 13 5 2" xfId="5684"/>
    <cellStyle name="Input 2 3 13 6" xfId="5685"/>
    <cellStyle name="Input 2 3 13 6 2" xfId="5686"/>
    <cellStyle name="Input 2 3 13 7" xfId="5687"/>
    <cellStyle name="Input 2 3 13 7 2" xfId="5688"/>
    <cellStyle name="Input 2 3 13 8" xfId="5689"/>
    <cellStyle name="Input 2 3 13 8 2" xfId="5690"/>
    <cellStyle name="Input 2 3 13 9" xfId="5691"/>
    <cellStyle name="Input 2 3 13 9 2" xfId="5692"/>
    <cellStyle name="Input 2 3 14" xfId="569"/>
    <cellStyle name="Input 2 3 14 10" xfId="5693"/>
    <cellStyle name="Input 2 3 14 10 2" xfId="5694"/>
    <cellStyle name="Input 2 3 14 11" xfId="5695"/>
    <cellStyle name="Input 2 3 14 11 2" xfId="5696"/>
    <cellStyle name="Input 2 3 14 12" xfId="5697"/>
    <cellStyle name="Input 2 3 14 12 2" xfId="5698"/>
    <cellStyle name="Input 2 3 14 13" xfId="5699"/>
    <cellStyle name="Input 2 3 14 13 2" xfId="5700"/>
    <cellStyle name="Input 2 3 14 14" xfId="5701"/>
    <cellStyle name="Input 2 3 14 14 2" xfId="5702"/>
    <cellStyle name="Input 2 3 14 15" xfId="5703"/>
    <cellStyle name="Input 2 3 14 15 2" xfId="5704"/>
    <cellStyle name="Input 2 3 14 16" xfId="5705"/>
    <cellStyle name="Input 2 3 14 2" xfId="5706"/>
    <cellStyle name="Input 2 3 14 2 2" xfId="5707"/>
    <cellStyle name="Input 2 3 14 2 2 2" xfId="5708"/>
    <cellStyle name="Input 2 3 14 2 3" xfId="5709"/>
    <cellStyle name="Input 2 3 14 3" xfId="5710"/>
    <cellStyle name="Input 2 3 14 3 2" xfId="5711"/>
    <cellStyle name="Input 2 3 14 4" xfId="5712"/>
    <cellStyle name="Input 2 3 14 4 2" xfId="5713"/>
    <cellStyle name="Input 2 3 14 5" xfId="5714"/>
    <cellStyle name="Input 2 3 14 5 2" xfId="5715"/>
    <cellStyle name="Input 2 3 14 6" xfId="5716"/>
    <cellStyle name="Input 2 3 14 6 2" xfId="5717"/>
    <cellStyle name="Input 2 3 14 7" xfId="5718"/>
    <cellStyle name="Input 2 3 14 7 2" xfId="5719"/>
    <cellStyle name="Input 2 3 14 8" xfId="5720"/>
    <cellStyle name="Input 2 3 14 8 2" xfId="5721"/>
    <cellStyle name="Input 2 3 14 9" xfId="5722"/>
    <cellStyle name="Input 2 3 14 9 2" xfId="5723"/>
    <cellStyle name="Input 2 3 15" xfId="570"/>
    <cellStyle name="Input 2 3 15 10" xfId="5724"/>
    <cellStyle name="Input 2 3 15 10 2" xfId="5725"/>
    <cellStyle name="Input 2 3 15 11" xfId="5726"/>
    <cellStyle name="Input 2 3 15 11 2" xfId="5727"/>
    <cellStyle name="Input 2 3 15 12" xfId="5728"/>
    <cellStyle name="Input 2 3 15 12 2" xfId="5729"/>
    <cellStyle name="Input 2 3 15 13" xfId="5730"/>
    <cellStyle name="Input 2 3 15 13 2" xfId="5731"/>
    <cellStyle name="Input 2 3 15 14" xfId="5732"/>
    <cellStyle name="Input 2 3 15 14 2" xfId="5733"/>
    <cellStyle name="Input 2 3 15 15" xfId="5734"/>
    <cellStyle name="Input 2 3 15 15 2" xfId="5735"/>
    <cellStyle name="Input 2 3 15 16" xfId="5736"/>
    <cellStyle name="Input 2 3 15 2" xfId="5737"/>
    <cellStyle name="Input 2 3 15 2 2" xfId="5738"/>
    <cellStyle name="Input 2 3 15 2 2 2" xfId="5739"/>
    <cellStyle name="Input 2 3 15 2 3" xfId="5740"/>
    <cellStyle name="Input 2 3 15 3" xfId="5741"/>
    <cellStyle name="Input 2 3 15 3 2" xfId="5742"/>
    <cellStyle name="Input 2 3 15 4" xfId="5743"/>
    <cellStyle name="Input 2 3 15 4 2" xfId="5744"/>
    <cellStyle name="Input 2 3 15 5" xfId="5745"/>
    <cellStyle name="Input 2 3 15 5 2" xfId="5746"/>
    <cellStyle name="Input 2 3 15 6" xfId="5747"/>
    <cellStyle name="Input 2 3 15 6 2" xfId="5748"/>
    <cellStyle name="Input 2 3 15 7" xfId="5749"/>
    <cellStyle name="Input 2 3 15 7 2" xfId="5750"/>
    <cellStyle name="Input 2 3 15 8" xfId="5751"/>
    <cellStyle name="Input 2 3 15 8 2" xfId="5752"/>
    <cellStyle name="Input 2 3 15 9" xfId="5753"/>
    <cellStyle name="Input 2 3 15 9 2" xfId="5754"/>
    <cellStyle name="Input 2 3 16" xfId="571"/>
    <cellStyle name="Input 2 3 16 10" xfId="5755"/>
    <cellStyle name="Input 2 3 16 10 2" xfId="5756"/>
    <cellStyle name="Input 2 3 16 11" xfId="5757"/>
    <cellStyle name="Input 2 3 16 11 2" xfId="5758"/>
    <cellStyle name="Input 2 3 16 12" xfId="5759"/>
    <cellStyle name="Input 2 3 16 12 2" xfId="5760"/>
    <cellStyle name="Input 2 3 16 13" xfId="5761"/>
    <cellStyle name="Input 2 3 16 13 2" xfId="5762"/>
    <cellStyle name="Input 2 3 16 14" xfId="5763"/>
    <cellStyle name="Input 2 3 16 14 2" xfId="5764"/>
    <cellStyle name="Input 2 3 16 15" xfId="5765"/>
    <cellStyle name="Input 2 3 16 15 2" xfId="5766"/>
    <cellStyle name="Input 2 3 16 16" xfId="5767"/>
    <cellStyle name="Input 2 3 16 2" xfId="5768"/>
    <cellStyle name="Input 2 3 16 2 2" xfId="5769"/>
    <cellStyle name="Input 2 3 16 2 2 2" xfId="5770"/>
    <cellStyle name="Input 2 3 16 2 3" xfId="5771"/>
    <cellStyle name="Input 2 3 16 3" xfId="5772"/>
    <cellStyle name="Input 2 3 16 3 2" xfId="5773"/>
    <cellStyle name="Input 2 3 16 4" xfId="5774"/>
    <cellStyle name="Input 2 3 16 4 2" xfId="5775"/>
    <cellStyle name="Input 2 3 16 5" xfId="5776"/>
    <cellStyle name="Input 2 3 16 5 2" xfId="5777"/>
    <cellStyle name="Input 2 3 16 6" xfId="5778"/>
    <cellStyle name="Input 2 3 16 6 2" xfId="5779"/>
    <cellStyle name="Input 2 3 16 7" xfId="5780"/>
    <cellStyle name="Input 2 3 16 7 2" xfId="5781"/>
    <cellStyle name="Input 2 3 16 8" xfId="5782"/>
    <cellStyle name="Input 2 3 16 8 2" xfId="5783"/>
    <cellStyle name="Input 2 3 16 9" xfId="5784"/>
    <cellStyle name="Input 2 3 16 9 2" xfId="5785"/>
    <cellStyle name="Input 2 3 17" xfId="572"/>
    <cellStyle name="Input 2 3 17 10" xfId="5786"/>
    <cellStyle name="Input 2 3 17 10 2" xfId="5787"/>
    <cellStyle name="Input 2 3 17 11" xfId="5788"/>
    <cellStyle name="Input 2 3 17 11 2" xfId="5789"/>
    <cellStyle name="Input 2 3 17 12" xfId="5790"/>
    <cellStyle name="Input 2 3 17 12 2" xfId="5791"/>
    <cellStyle name="Input 2 3 17 13" xfId="5792"/>
    <cellStyle name="Input 2 3 17 13 2" xfId="5793"/>
    <cellStyle name="Input 2 3 17 14" xfId="5794"/>
    <cellStyle name="Input 2 3 17 14 2" xfId="5795"/>
    <cellStyle name="Input 2 3 17 15" xfId="5796"/>
    <cellStyle name="Input 2 3 17 15 2" xfId="5797"/>
    <cellStyle name="Input 2 3 17 16" xfId="5798"/>
    <cellStyle name="Input 2 3 17 2" xfId="5799"/>
    <cellStyle name="Input 2 3 17 2 2" xfId="5800"/>
    <cellStyle name="Input 2 3 17 2 2 2" xfId="5801"/>
    <cellStyle name="Input 2 3 17 2 3" xfId="5802"/>
    <cellStyle name="Input 2 3 17 3" xfId="5803"/>
    <cellStyle name="Input 2 3 17 3 2" xfId="5804"/>
    <cellStyle name="Input 2 3 17 4" xfId="5805"/>
    <cellStyle name="Input 2 3 17 4 2" xfId="5806"/>
    <cellStyle name="Input 2 3 17 5" xfId="5807"/>
    <cellStyle name="Input 2 3 17 5 2" xfId="5808"/>
    <cellStyle name="Input 2 3 17 6" xfId="5809"/>
    <cellStyle name="Input 2 3 17 6 2" xfId="5810"/>
    <cellStyle name="Input 2 3 17 7" xfId="5811"/>
    <cellStyle name="Input 2 3 17 7 2" xfId="5812"/>
    <cellStyle name="Input 2 3 17 8" xfId="5813"/>
    <cellStyle name="Input 2 3 17 8 2" xfId="5814"/>
    <cellStyle name="Input 2 3 17 9" xfId="5815"/>
    <cellStyle name="Input 2 3 17 9 2" xfId="5816"/>
    <cellStyle name="Input 2 3 18" xfId="573"/>
    <cellStyle name="Input 2 3 18 10" xfId="5817"/>
    <cellStyle name="Input 2 3 18 10 2" xfId="5818"/>
    <cellStyle name="Input 2 3 18 11" xfId="5819"/>
    <cellStyle name="Input 2 3 18 11 2" xfId="5820"/>
    <cellStyle name="Input 2 3 18 12" xfId="5821"/>
    <cellStyle name="Input 2 3 18 12 2" xfId="5822"/>
    <cellStyle name="Input 2 3 18 13" xfId="5823"/>
    <cellStyle name="Input 2 3 18 13 2" xfId="5824"/>
    <cellStyle name="Input 2 3 18 14" xfId="5825"/>
    <cellStyle name="Input 2 3 18 14 2" xfId="5826"/>
    <cellStyle name="Input 2 3 18 15" xfId="5827"/>
    <cellStyle name="Input 2 3 18 15 2" xfId="5828"/>
    <cellStyle name="Input 2 3 18 16" xfId="5829"/>
    <cellStyle name="Input 2 3 18 2" xfId="5830"/>
    <cellStyle name="Input 2 3 18 2 2" xfId="5831"/>
    <cellStyle name="Input 2 3 18 2 2 2" xfId="5832"/>
    <cellStyle name="Input 2 3 18 2 3" xfId="5833"/>
    <cellStyle name="Input 2 3 18 3" xfId="5834"/>
    <cellStyle name="Input 2 3 18 3 2" xfId="5835"/>
    <cellStyle name="Input 2 3 18 4" xfId="5836"/>
    <cellStyle name="Input 2 3 18 4 2" xfId="5837"/>
    <cellStyle name="Input 2 3 18 5" xfId="5838"/>
    <cellStyle name="Input 2 3 18 5 2" xfId="5839"/>
    <cellStyle name="Input 2 3 18 6" xfId="5840"/>
    <cellStyle name="Input 2 3 18 6 2" xfId="5841"/>
    <cellStyle name="Input 2 3 18 7" xfId="5842"/>
    <cellStyle name="Input 2 3 18 7 2" xfId="5843"/>
    <cellStyle name="Input 2 3 18 8" xfId="5844"/>
    <cellStyle name="Input 2 3 18 8 2" xfId="5845"/>
    <cellStyle name="Input 2 3 18 9" xfId="5846"/>
    <cellStyle name="Input 2 3 18 9 2" xfId="5847"/>
    <cellStyle name="Input 2 3 19" xfId="574"/>
    <cellStyle name="Input 2 3 19 10" xfId="5848"/>
    <cellStyle name="Input 2 3 19 10 2" xfId="5849"/>
    <cellStyle name="Input 2 3 19 11" xfId="5850"/>
    <cellStyle name="Input 2 3 19 11 2" xfId="5851"/>
    <cellStyle name="Input 2 3 19 12" xfId="5852"/>
    <cellStyle name="Input 2 3 19 12 2" xfId="5853"/>
    <cellStyle name="Input 2 3 19 13" xfId="5854"/>
    <cellStyle name="Input 2 3 19 13 2" xfId="5855"/>
    <cellStyle name="Input 2 3 19 14" xfId="5856"/>
    <cellStyle name="Input 2 3 19 14 2" xfId="5857"/>
    <cellStyle name="Input 2 3 19 15" xfId="5858"/>
    <cellStyle name="Input 2 3 19 15 2" xfId="5859"/>
    <cellStyle name="Input 2 3 19 16" xfId="5860"/>
    <cellStyle name="Input 2 3 19 2" xfId="5861"/>
    <cellStyle name="Input 2 3 19 2 2" xfId="5862"/>
    <cellStyle name="Input 2 3 19 2 2 2" xfId="5863"/>
    <cellStyle name="Input 2 3 19 2 3" xfId="5864"/>
    <cellStyle name="Input 2 3 19 3" xfId="5865"/>
    <cellStyle name="Input 2 3 19 3 2" xfId="5866"/>
    <cellStyle name="Input 2 3 19 4" xfId="5867"/>
    <cellStyle name="Input 2 3 19 4 2" xfId="5868"/>
    <cellStyle name="Input 2 3 19 5" xfId="5869"/>
    <cellStyle name="Input 2 3 19 5 2" xfId="5870"/>
    <cellStyle name="Input 2 3 19 6" xfId="5871"/>
    <cellStyle name="Input 2 3 19 6 2" xfId="5872"/>
    <cellStyle name="Input 2 3 19 7" xfId="5873"/>
    <cellStyle name="Input 2 3 19 7 2" xfId="5874"/>
    <cellStyle name="Input 2 3 19 8" xfId="5875"/>
    <cellStyle name="Input 2 3 19 8 2" xfId="5876"/>
    <cellStyle name="Input 2 3 19 9" xfId="5877"/>
    <cellStyle name="Input 2 3 19 9 2" xfId="5878"/>
    <cellStyle name="Input 2 3 2" xfId="575"/>
    <cellStyle name="Input 2 3 2 10" xfId="5879"/>
    <cellStyle name="Input 2 3 2 10 2" xfId="5880"/>
    <cellStyle name="Input 2 3 2 11" xfId="5881"/>
    <cellStyle name="Input 2 3 2 11 2" xfId="5882"/>
    <cellStyle name="Input 2 3 2 12" xfId="5883"/>
    <cellStyle name="Input 2 3 2 12 2" xfId="5884"/>
    <cellStyle name="Input 2 3 2 13" xfId="5885"/>
    <cellStyle name="Input 2 3 2 13 2" xfId="5886"/>
    <cellStyle name="Input 2 3 2 14" xfId="5887"/>
    <cellStyle name="Input 2 3 2 14 2" xfId="5888"/>
    <cellStyle name="Input 2 3 2 15" xfId="5889"/>
    <cellStyle name="Input 2 3 2 15 2" xfId="5890"/>
    <cellStyle name="Input 2 3 2 16" xfId="5891"/>
    <cellStyle name="Input 2 3 2 16 2" xfId="5892"/>
    <cellStyle name="Input 2 3 2 17" xfId="5893"/>
    <cellStyle name="Input 2 3 2 2" xfId="576"/>
    <cellStyle name="Input 2 3 2 2 10" xfId="5894"/>
    <cellStyle name="Input 2 3 2 2 10 2" xfId="5895"/>
    <cellStyle name="Input 2 3 2 2 11" xfId="5896"/>
    <cellStyle name="Input 2 3 2 2 11 2" xfId="5897"/>
    <cellStyle name="Input 2 3 2 2 12" xfId="5898"/>
    <cellStyle name="Input 2 3 2 2 12 2" xfId="5899"/>
    <cellStyle name="Input 2 3 2 2 13" xfId="5900"/>
    <cellStyle name="Input 2 3 2 2 13 2" xfId="5901"/>
    <cellStyle name="Input 2 3 2 2 14" xfId="5902"/>
    <cellStyle name="Input 2 3 2 2 14 2" xfId="5903"/>
    <cellStyle name="Input 2 3 2 2 15" xfId="5904"/>
    <cellStyle name="Input 2 3 2 2 15 2" xfId="5905"/>
    <cellStyle name="Input 2 3 2 2 16" xfId="5906"/>
    <cellStyle name="Input 2 3 2 2 2" xfId="5907"/>
    <cellStyle name="Input 2 3 2 2 2 2" xfId="5908"/>
    <cellStyle name="Input 2 3 2 2 2 2 2" xfId="5909"/>
    <cellStyle name="Input 2 3 2 2 2 3" xfId="5910"/>
    <cellStyle name="Input 2 3 2 2 3" xfId="5911"/>
    <cellStyle name="Input 2 3 2 2 3 2" xfId="5912"/>
    <cellStyle name="Input 2 3 2 2 4" xfId="5913"/>
    <cellStyle name="Input 2 3 2 2 4 2" xfId="5914"/>
    <cellStyle name="Input 2 3 2 2 5" xfId="5915"/>
    <cellStyle name="Input 2 3 2 2 5 2" xfId="5916"/>
    <cellStyle name="Input 2 3 2 2 6" xfId="5917"/>
    <cellStyle name="Input 2 3 2 2 6 2" xfId="5918"/>
    <cellStyle name="Input 2 3 2 2 7" xfId="5919"/>
    <cellStyle name="Input 2 3 2 2 7 2" xfId="5920"/>
    <cellStyle name="Input 2 3 2 2 8" xfId="5921"/>
    <cellStyle name="Input 2 3 2 2 8 2" xfId="5922"/>
    <cellStyle name="Input 2 3 2 2 9" xfId="5923"/>
    <cellStyle name="Input 2 3 2 2 9 2" xfId="5924"/>
    <cellStyle name="Input 2 3 2 3" xfId="5925"/>
    <cellStyle name="Input 2 3 2 3 2" xfId="5926"/>
    <cellStyle name="Input 2 3 2 3 2 2" xfId="5927"/>
    <cellStyle name="Input 2 3 2 3 3" xfId="5928"/>
    <cellStyle name="Input 2 3 2 4" xfId="5929"/>
    <cellStyle name="Input 2 3 2 4 2" xfId="5930"/>
    <cellStyle name="Input 2 3 2 5" xfId="5931"/>
    <cellStyle name="Input 2 3 2 5 2" xfId="5932"/>
    <cellStyle name="Input 2 3 2 6" xfId="5933"/>
    <cellStyle name="Input 2 3 2 6 2" xfId="5934"/>
    <cellStyle name="Input 2 3 2 7" xfId="5935"/>
    <cellStyle name="Input 2 3 2 7 2" xfId="5936"/>
    <cellStyle name="Input 2 3 2 8" xfId="5937"/>
    <cellStyle name="Input 2 3 2 8 2" xfId="5938"/>
    <cellStyle name="Input 2 3 2 9" xfId="5939"/>
    <cellStyle name="Input 2 3 2 9 2" xfId="5940"/>
    <cellStyle name="Input 2 3 20" xfId="577"/>
    <cellStyle name="Input 2 3 20 10" xfId="5941"/>
    <cellStyle name="Input 2 3 20 10 2" xfId="5942"/>
    <cellStyle name="Input 2 3 20 11" xfId="5943"/>
    <cellStyle name="Input 2 3 20 11 2" xfId="5944"/>
    <cellStyle name="Input 2 3 20 12" xfId="5945"/>
    <cellStyle name="Input 2 3 20 12 2" xfId="5946"/>
    <cellStyle name="Input 2 3 20 13" xfId="5947"/>
    <cellStyle name="Input 2 3 20 13 2" xfId="5948"/>
    <cellStyle name="Input 2 3 20 14" xfId="5949"/>
    <cellStyle name="Input 2 3 20 14 2" xfId="5950"/>
    <cellStyle name="Input 2 3 20 15" xfId="5951"/>
    <cellStyle name="Input 2 3 20 15 2" xfId="5952"/>
    <cellStyle name="Input 2 3 20 16" xfId="5953"/>
    <cellStyle name="Input 2 3 20 2" xfId="5954"/>
    <cellStyle name="Input 2 3 20 2 2" xfId="5955"/>
    <cellStyle name="Input 2 3 20 2 2 2" xfId="5956"/>
    <cellStyle name="Input 2 3 20 2 3" xfId="5957"/>
    <cellStyle name="Input 2 3 20 3" xfId="5958"/>
    <cellStyle name="Input 2 3 20 3 2" xfId="5959"/>
    <cellStyle name="Input 2 3 20 4" xfId="5960"/>
    <cellStyle name="Input 2 3 20 4 2" xfId="5961"/>
    <cellStyle name="Input 2 3 20 5" xfId="5962"/>
    <cellStyle name="Input 2 3 20 5 2" xfId="5963"/>
    <cellStyle name="Input 2 3 20 6" xfId="5964"/>
    <cellStyle name="Input 2 3 20 6 2" xfId="5965"/>
    <cellStyle name="Input 2 3 20 7" xfId="5966"/>
    <cellStyle name="Input 2 3 20 7 2" xfId="5967"/>
    <cellStyle name="Input 2 3 20 8" xfId="5968"/>
    <cellStyle name="Input 2 3 20 8 2" xfId="5969"/>
    <cellStyle name="Input 2 3 20 9" xfId="5970"/>
    <cellStyle name="Input 2 3 20 9 2" xfId="5971"/>
    <cellStyle name="Input 2 3 21" xfId="578"/>
    <cellStyle name="Input 2 3 21 10" xfId="5972"/>
    <cellStyle name="Input 2 3 21 10 2" xfId="5973"/>
    <cellStyle name="Input 2 3 21 11" xfId="5974"/>
    <cellStyle name="Input 2 3 21 11 2" xfId="5975"/>
    <cellStyle name="Input 2 3 21 12" xfId="5976"/>
    <cellStyle name="Input 2 3 21 12 2" xfId="5977"/>
    <cellStyle name="Input 2 3 21 13" xfId="5978"/>
    <cellStyle name="Input 2 3 21 13 2" xfId="5979"/>
    <cellStyle name="Input 2 3 21 14" xfId="5980"/>
    <cellStyle name="Input 2 3 21 14 2" xfId="5981"/>
    <cellStyle name="Input 2 3 21 15" xfId="5982"/>
    <cellStyle name="Input 2 3 21 15 2" xfId="5983"/>
    <cellStyle name="Input 2 3 21 16" xfId="5984"/>
    <cellStyle name="Input 2 3 21 2" xfId="5985"/>
    <cellStyle name="Input 2 3 21 2 2" xfId="5986"/>
    <cellStyle name="Input 2 3 21 2 2 2" xfId="5987"/>
    <cellStyle name="Input 2 3 21 2 3" xfId="5988"/>
    <cellStyle name="Input 2 3 21 3" xfId="5989"/>
    <cellStyle name="Input 2 3 21 3 2" xfId="5990"/>
    <cellStyle name="Input 2 3 21 4" xfId="5991"/>
    <cellStyle name="Input 2 3 21 4 2" xfId="5992"/>
    <cellStyle name="Input 2 3 21 5" xfId="5993"/>
    <cellStyle name="Input 2 3 21 5 2" xfId="5994"/>
    <cellStyle name="Input 2 3 21 6" xfId="5995"/>
    <cellStyle name="Input 2 3 21 6 2" xfId="5996"/>
    <cellStyle name="Input 2 3 21 7" xfId="5997"/>
    <cellStyle name="Input 2 3 21 7 2" xfId="5998"/>
    <cellStyle name="Input 2 3 21 8" xfId="5999"/>
    <cellStyle name="Input 2 3 21 8 2" xfId="6000"/>
    <cellStyle name="Input 2 3 21 9" xfId="6001"/>
    <cellStyle name="Input 2 3 21 9 2" xfId="6002"/>
    <cellStyle name="Input 2 3 22" xfId="579"/>
    <cellStyle name="Input 2 3 22 10" xfId="6003"/>
    <cellStyle name="Input 2 3 22 10 2" xfId="6004"/>
    <cellStyle name="Input 2 3 22 11" xfId="6005"/>
    <cellStyle name="Input 2 3 22 11 2" xfId="6006"/>
    <cellStyle name="Input 2 3 22 12" xfId="6007"/>
    <cellStyle name="Input 2 3 22 12 2" xfId="6008"/>
    <cellStyle name="Input 2 3 22 13" xfId="6009"/>
    <cellStyle name="Input 2 3 22 13 2" xfId="6010"/>
    <cellStyle name="Input 2 3 22 14" xfId="6011"/>
    <cellStyle name="Input 2 3 22 14 2" xfId="6012"/>
    <cellStyle name="Input 2 3 22 15" xfId="6013"/>
    <cellStyle name="Input 2 3 22 15 2" xfId="6014"/>
    <cellStyle name="Input 2 3 22 16" xfId="6015"/>
    <cellStyle name="Input 2 3 22 2" xfId="6016"/>
    <cellStyle name="Input 2 3 22 2 2" xfId="6017"/>
    <cellStyle name="Input 2 3 22 2 2 2" xfId="6018"/>
    <cellStyle name="Input 2 3 22 2 3" xfId="6019"/>
    <cellStyle name="Input 2 3 22 3" xfId="6020"/>
    <cellStyle name="Input 2 3 22 3 2" xfId="6021"/>
    <cellStyle name="Input 2 3 22 4" xfId="6022"/>
    <cellStyle name="Input 2 3 22 4 2" xfId="6023"/>
    <cellStyle name="Input 2 3 22 5" xfId="6024"/>
    <cellStyle name="Input 2 3 22 5 2" xfId="6025"/>
    <cellStyle name="Input 2 3 22 6" xfId="6026"/>
    <cellStyle name="Input 2 3 22 6 2" xfId="6027"/>
    <cellStyle name="Input 2 3 22 7" xfId="6028"/>
    <cellStyle name="Input 2 3 22 7 2" xfId="6029"/>
    <cellStyle name="Input 2 3 22 8" xfId="6030"/>
    <cellStyle name="Input 2 3 22 8 2" xfId="6031"/>
    <cellStyle name="Input 2 3 22 9" xfId="6032"/>
    <cellStyle name="Input 2 3 22 9 2" xfId="6033"/>
    <cellStyle name="Input 2 3 23" xfId="580"/>
    <cellStyle name="Input 2 3 23 10" xfId="6034"/>
    <cellStyle name="Input 2 3 23 10 2" xfId="6035"/>
    <cellStyle name="Input 2 3 23 11" xfId="6036"/>
    <cellStyle name="Input 2 3 23 11 2" xfId="6037"/>
    <cellStyle name="Input 2 3 23 12" xfId="6038"/>
    <cellStyle name="Input 2 3 23 12 2" xfId="6039"/>
    <cellStyle name="Input 2 3 23 13" xfId="6040"/>
    <cellStyle name="Input 2 3 23 13 2" xfId="6041"/>
    <cellStyle name="Input 2 3 23 14" xfId="6042"/>
    <cellStyle name="Input 2 3 23 14 2" xfId="6043"/>
    <cellStyle name="Input 2 3 23 15" xfId="6044"/>
    <cellStyle name="Input 2 3 23 15 2" xfId="6045"/>
    <cellStyle name="Input 2 3 23 16" xfId="6046"/>
    <cellStyle name="Input 2 3 23 2" xfId="6047"/>
    <cellStyle name="Input 2 3 23 2 2" xfId="6048"/>
    <cellStyle name="Input 2 3 23 2 2 2" xfId="6049"/>
    <cellStyle name="Input 2 3 23 2 3" xfId="6050"/>
    <cellStyle name="Input 2 3 23 3" xfId="6051"/>
    <cellStyle name="Input 2 3 23 3 2" xfId="6052"/>
    <cellStyle name="Input 2 3 23 4" xfId="6053"/>
    <cellStyle name="Input 2 3 23 4 2" xfId="6054"/>
    <cellStyle name="Input 2 3 23 5" xfId="6055"/>
    <cellStyle name="Input 2 3 23 5 2" xfId="6056"/>
    <cellStyle name="Input 2 3 23 6" xfId="6057"/>
    <cellStyle name="Input 2 3 23 6 2" xfId="6058"/>
    <cellStyle name="Input 2 3 23 7" xfId="6059"/>
    <cellStyle name="Input 2 3 23 7 2" xfId="6060"/>
    <cellStyle name="Input 2 3 23 8" xfId="6061"/>
    <cellStyle name="Input 2 3 23 8 2" xfId="6062"/>
    <cellStyle name="Input 2 3 23 9" xfId="6063"/>
    <cellStyle name="Input 2 3 23 9 2" xfId="6064"/>
    <cellStyle name="Input 2 3 24" xfId="581"/>
    <cellStyle name="Input 2 3 24 10" xfId="6065"/>
    <cellStyle name="Input 2 3 24 10 2" xfId="6066"/>
    <cellStyle name="Input 2 3 24 11" xfId="6067"/>
    <cellStyle name="Input 2 3 24 11 2" xfId="6068"/>
    <cellStyle name="Input 2 3 24 12" xfId="6069"/>
    <cellStyle name="Input 2 3 24 12 2" xfId="6070"/>
    <cellStyle name="Input 2 3 24 13" xfId="6071"/>
    <cellStyle name="Input 2 3 24 13 2" xfId="6072"/>
    <cellStyle name="Input 2 3 24 14" xfId="6073"/>
    <cellStyle name="Input 2 3 24 14 2" xfId="6074"/>
    <cellStyle name="Input 2 3 24 15" xfId="6075"/>
    <cellStyle name="Input 2 3 24 15 2" xfId="6076"/>
    <cellStyle name="Input 2 3 24 16" xfId="6077"/>
    <cellStyle name="Input 2 3 24 2" xfId="6078"/>
    <cellStyle name="Input 2 3 24 2 2" xfId="6079"/>
    <cellStyle name="Input 2 3 24 2 2 2" xfId="6080"/>
    <cellStyle name="Input 2 3 24 2 3" xfId="6081"/>
    <cellStyle name="Input 2 3 24 3" xfId="6082"/>
    <cellStyle name="Input 2 3 24 3 2" xfId="6083"/>
    <cellStyle name="Input 2 3 24 4" xfId="6084"/>
    <cellStyle name="Input 2 3 24 4 2" xfId="6085"/>
    <cellStyle name="Input 2 3 24 5" xfId="6086"/>
    <cellStyle name="Input 2 3 24 5 2" xfId="6087"/>
    <cellStyle name="Input 2 3 24 6" xfId="6088"/>
    <cellStyle name="Input 2 3 24 6 2" xfId="6089"/>
    <cellStyle name="Input 2 3 24 7" xfId="6090"/>
    <cellStyle name="Input 2 3 24 7 2" xfId="6091"/>
    <cellStyle name="Input 2 3 24 8" xfId="6092"/>
    <cellStyle name="Input 2 3 24 8 2" xfId="6093"/>
    <cellStyle name="Input 2 3 24 9" xfId="6094"/>
    <cellStyle name="Input 2 3 24 9 2" xfId="6095"/>
    <cellStyle name="Input 2 3 25" xfId="582"/>
    <cellStyle name="Input 2 3 25 10" xfId="6096"/>
    <cellStyle name="Input 2 3 25 10 2" xfId="6097"/>
    <cellStyle name="Input 2 3 25 11" xfId="6098"/>
    <cellStyle name="Input 2 3 25 11 2" xfId="6099"/>
    <cellStyle name="Input 2 3 25 12" xfId="6100"/>
    <cellStyle name="Input 2 3 25 12 2" xfId="6101"/>
    <cellStyle name="Input 2 3 25 13" xfId="6102"/>
    <cellStyle name="Input 2 3 25 13 2" xfId="6103"/>
    <cellStyle name="Input 2 3 25 14" xfId="6104"/>
    <cellStyle name="Input 2 3 25 14 2" xfId="6105"/>
    <cellStyle name="Input 2 3 25 15" xfId="6106"/>
    <cellStyle name="Input 2 3 25 15 2" xfId="6107"/>
    <cellStyle name="Input 2 3 25 16" xfId="6108"/>
    <cellStyle name="Input 2 3 25 2" xfId="6109"/>
    <cellStyle name="Input 2 3 25 2 2" xfId="6110"/>
    <cellStyle name="Input 2 3 25 2 2 2" xfId="6111"/>
    <cellStyle name="Input 2 3 25 2 3" xfId="6112"/>
    <cellStyle name="Input 2 3 25 3" xfId="6113"/>
    <cellStyle name="Input 2 3 25 3 2" xfId="6114"/>
    <cellStyle name="Input 2 3 25 4" xfId="6115"/>
    <cellStyle name="Input 2 3 25 4 2" xfId="6116"/>
    <cellStyle name="Input 2 3 25 5" xfId="6117"/>
    <cellStyle name="Input 2 3 25 5 2" xfId="6118"/>
    <cellStyle name="Input 2 3 25 6" xfId="6119"/>
    <cellStyle name="Input 2 3 25 6 2" xfId="6120"/>
    <cellStyle name="Input 2 3 25 7" xfId="6121"/>
    <cellStyle name="Input 2 3 25 7 2" xfId="6122"/>
    <cellStyle name="Input 2 3 25 8" xfId="6123"/>
    <cellStyle name="Input 2 3 25 8 2" xfId="6124"/>
    <cellStyle name="Input 2 3 25 9" xfId="6125"/>
    <cellStyle name="Input 2 3 25 9 2" xfId="6126"/>
    <cellStyle name="Input 2 3 26" xfId="583"/>
    <cellStyle name="Input 2 3 26 10" xfId="6127"/>
    <cellStyle name="Input 2 3 26 10 2" xfId="6128"/>
    <cellStyle name="Input 2 3 26 11" xfId="6129"/>
    <cellStyle name="Input 2 3 26 11 2" xfId="6130"/>
    <cellStyle name="Input 2 3 26 12" xfId="6131"/>
    <cellStyle name="Input 2 3 26 12 2" xfId="6132"/>
    <cellStyle name="Input 2 3 26 13" xfId="6133"/>
    <cellStyle name="Input 2 3 26 13 2" xfId="6134"/>
    <cellStyle name="Input 2 3 26 14" xfId="6135"/>
    <cellStyle name="Input 2 3 26 14 2" xfId="6136"/>
    <cellStyle name="Input 2 3 26 15" xfId="6137"/>
    <cellStyle name="Input 2 3 26 15 2" xfId="6138"/>
    <cellStyle name="Input 2 3 26 16" xfId="6139"/>
    <cellStyle name="Input 2 3 26 2" xfId="6140"/>
    <cellStyle name="Input 2 3 26 2 2" xfId="6141"/>
    <cellStyle name="Input 2 3 26 2 2 2" xfId="6142"/>
    <cellStyle name="Input 2 3 26 2 3" xfId="6143"/>
    <cellStyle name="Input 2 3 26 3" xfId="6144"/>
    <cellStyle name="Input 2 3 26 3 2" xfId="6145"/>
    <cellStyle name="Input 2 3 26 4" xfId="6146"/>
    <cellStyle name="Input 2 3 26 4 2" xfId="6147"/>
    <cellStyle name="Input 2 3 26 5" xfId="6148"/>
    <cellStyle name="Input 2 3 26 5 2" xfId="6149"/>
    <cellStyle name="Input 2 3 26 6" xfId="6150"/>
    <cellStyle name="Input 2 3 26 6 2" xfId="6151"/>
    <cellStyle name="Input 2 3 26 7" xfId="6152"/>
    <cellStyle name="Input 2 3 26 7 2" xfId="6153"/>
    <cellStyle name="Input 2 3 26 8" xfId="6154"/>
    <cellStyle name="Input 2 3 26 8 2" xfId="6155"/>
    <cellStyle name="Input 2 3 26 9" xfId="6156"/>
    <cellStyle name="Input 2 3 26 9 2" xfId="6157"/>
    <cellStyle name="Input 2 3 27" xfId="6158"/>
    <cellStyle name="Input 2 3 27 2" xfId="6159"/>
    <cellStyle name="Input 2 3 27 2 2" xfId="6160"/>
    <cellStyle name="Input 2 3 27 3" xfId="6161"/>
    <cellStyle name="Input 2 3 28" xfId="6162"/>
    <cellStyle name="Input 2 3 28 2" xfId="6163"/>
    <cellStyle name="Input 2 3 29" xfId="6164"/>
    <cellStyle name="Input 2 3 29 2" xfId="6165"/>
    <cellStyle name="Input 2 3 3" xfId="584"/>
    <cellStyle name="Input 2 3 3 10" xfId="6166"/>
    <cellStyle name="Input 2 3 3 10 2" xfId="6167"/>
    <cellStyle name="Input 2 3 3 11" xfId="6168"/>
    <cellStyle name="Input 2 3 3 11 2" xfId="6169"/>
    <cellStyle name="Input 2 3 3 12" xfId="6170"/>
    <cellStyle name="Input 2 3 3 12 2" xfId="6171"/>
    <cellStyle name="Input 2 3 3 13" xfId="6172"/>
    <cellStyle name="Input 2 3 3 13 2" xfId="6173"/>
    <cellStyle name="Input 2 3 3 14" xfId="6174"/>
    <cellStyle name="Input 2 3 3 14 2" xfId="6175"/>
    <cellStyle name="Input 2 3 3 15" xfId="6176"/>
    <cellStyle name="Input 2 3 3 15 2" xfId="6177"/>
    <cellStyle name="Input 2 3 3 16" xfId="6178"/>
    <cellStyle name="Input 2 3 3 16 2" xfId="6179"/>
    <cellStyle name="Input 2 3 3 17" xfId="6180"/>
    <cellStyle name="Input 2 3 3 2" xfId="585"/>
    <cellStyle name="Input 2 3 3 2 10" xfId="6181"/>
    <cellStyle name="Input 2 3 3 2 10 2" xfId="6182"/>
    <cellStyle name="Input 2 3 3 2 11" xfId="6183"/>
    <cellStyle name="Input 2 3 3 2 11 2" xfId="6184"/>
    <cellStyle name="Input 2 3 3 2 12" xfId="6185"/>
    <cellStyle name="Input 2 3 3 2 12 2" xfId="6186"/>
    <cellStyle name="Input 2 3 3 2 13" xfId="6187"/>
    <cellStyle name="Input 2 3 3 2 13 2" xfId="6188"/>
    <cellStyle name="Input 2 3 3 2 14" xfId="6189"/>
    <cellStyle name="Input 2 3 3 2 14 2" xfId="6190"/>
    <cellStyle name="Input 2 3 3 2 15" xfId="6191"/>
    <cellStyle name="Input 2 3 3 2 15 2" xfId="6192"/>
    <cellStyle name="Input 2 3 3 2 16" xfId="6193"/>
    <cellStyle name="Input 2 3 3 2 2" xfId="6194"/>
    <cellStyle name="Input 2 3 3 2 2 2" xfId="6195"/>
    <cellStyle name="Input 2 3 3 2 2 2 2" xfId="6196"/>
    <cellStyle name="Input 2 3 3 2 2 3" xfId="6197"/>
    <cellStyle name="Input 2 3 3 2 3" xfId="6198"/>
    <cellStyle name="Input 2 3 3 2 3 2" xfId="6199"/>
    <cellStyle name="Input 2 3 3 2 4" xfId="6200"/>
    <cellStyle name="Input 2 3 3 2 4 2" xfId="6201"/>
    <cellStyle name="Input 2 3 3 2 5" xfId="6202"/>
    <cellStyle name="Input 2 3 3 2 5 2" xfId="6203"/>
    <cellStyle name="Input 2 3 3 2 6" xfId="6204"/>
    <cellStyle name="Input 2 3 3 2 6 2" xfId="6205"/>
    <cellStyle name="Input 2 3 3 2 7" xfId="6206"/>
    <cellStyle name="Input 2 3 3 2 7 2" xfId="6207"/>
    <cellStyle name="Input 2 3 3 2 8" xfId="6208"/>
    <cellStyle name="Input 2 3 3 2 8 2" xfId="6209"/>
    <cellStyle name="Input 2 3 3 2 9" xfId="6210"/>
    <cellStyle name="Input 2 3 3 2 9 2" xfId="6211"/>
    <cellStyle name="Input 2 3 3 3" xfId="6212"/>
    <cellStyle name="Input 2 3 3 3 2" xfId="6213"/>
    <cellStyle name="Input 2 3 3 3 2 2" xfId="6214"/>
    <cellStyle name="Input 2 3 3 3 3" xfId="6215"/>
    <cellStyle name="Input 2 3 3 4" xfId="6216"/>
    <cellStyle name="Input 2 3 3 4 2" xfId="6217"/>
    <cellStyle name="Input 2 3 3 5" xfId="6218"/>
    <cellStyle name="Input 2 3 3 5 2" xfId="6219"/>
    <cellStyle name="Input 2 3 3 6" xfId="6220"/>
    <cellStyle name="Input 2 3 3 6 2" xfId="6221"/>
    <cellStyle name="Input 2 3 3 7" xfId="6222"/>
    <cellStyle name="Input 2 3 3 7 2" xfId="6223"/>
    <cellStyle name="Input 2 3 3 8" xfId="6224"/>
    <cellStyle name="Input 2 3 3 8 2" xfId="6225"/>
    <cellStyle name="Input 2 3 3 9" xfId="6226"/>
    <cellStyle name="Input 2 3 3 9 2" xfId="6227"/>
    <cellStyle name="Input 2 3 30" xfId="6228"/>
    <cellStyle name="Input 2 3 30 2" xfId="6229"/>
    <cellStyle name="Input 2 3 31" xfId="6230"/>
    <cellStyle name="Input 2 3 31 2" xfId="6231"/>
    <cellStyle name="Input 2 3 32" xfId="6232"/>
    <cellStyle name="Input 2 3 32 2" xfId="6233"/>
    <cellStyle name="Input 2 3 33" xfId="6234"/>
    <cellStyle name="Input 2 3 33 2" xfId="6235"/>
    <cellStyle name="Input 2 3 34" xfId="6236"/>
    <cellStyle name="Input 2 3 34 2" xfId="6237"/>
    <cellStyle name="Input 2 3 35" xfId="6238"/>
    <cellStyle name="Input 2 3 35 2" xfId="6239"/>
    <cellStyle name="Input 2 3 36" xfId="6240"/>
    <cellStyle name="Input 2 3 36 2" xfId="6241"/>
    <cellStyle name="Input 2 3 37" xfId="6242"/>
    <cellStyle name="Input 2 3 37 2" xfId="6243"/>
    <cellStyle name="Input 2 3 38" xfId="6244"/>
    <cellStyle name="Input 2 3 38 2" xfId="6245"/>
    <cellStyle name="Input 2 3 39" xfId="6246"/>
    <cellStyle name="Input 2 3 39 2" xfId="6247"/>
    <cellStyle name="Input 2 3 4" xfId="586"/>
    <cellStyle name="Input 2 3 4 10" xfId="6248"/>
    <cellStyle name="Input 2 3 4 10 2" xfId="6249"/>
    <cellStyle name="Input 2 3 4 11" xfId="6250"/>
    <cellStyle name="Input 2 3 4 11 2" xfId="6251"/>
    <cellStyle name="Input 2 3 4 12" xfId="6252"/>
    <cellStyle name="Input 2 3 4 12 2" xfId="6253"/>
    <cellStyle name="Input 2 3 4 13" xfId="6254"/>
    <cellStyle name="Input 2 3 4 13 2" xfId="6255"/>
    <cellStyle name="Input 2 3 4 14" xfId="6256"/>
    <cellStyle name="Input 2 3 4 14 2" xfId="6257"/>
    <cellStyle name="Input 2 3 4 15" xfId="6258"/>
    <cellStyle name="Input 2 3 4 15 2" xfId="6259"/>
    <cellStyle name="Input 2 3 4 16" xfId="6260"/>
    <cellStyle name="Input 2 3 4 16 2" xfId="6261"/>
    <cellStyle name="Input 2 3 4 17" xfId="6262"/>
    <cellStyle name="Input 2 3 4 2" xfId="587"/>
    <cellStyle name="Input 2 3 4 2 10" xfId="6263"/>
    <cellStyle name="Input 2 3 4 2 10 2" xfId="6264"/>
    <cellStyle name="Input 2 3 4 2 11" xfId="6265"/>
    <cellStyle name="Input 2 3 4 2 11 2" xfId="6266"/>
    <cellStyle name="Input 2 3 4 2 12" xfId="6267"/>
    <cellStyle name="Input 2 3 4 2 12 2" xfId="6268"/>
    <cellStyle name="Input 2 3 4 2 13" xfId="6269"/>
    <cellStyle name="Input 2 3 4 2 13 2" xfId="6270"/>
    <cellStyle name="Input 2 3 4 2 14" xfId="6271"/>
    <cellStyle name="Input 2 3 4 2 14 2" xfId="6272"/>
    <cellStyle name="Input 2 3 4 2 15" xfId="6273"/>
    <cellStyle name="Input 2 3 4 2 15 2" xfId="6274"/>
    <cellStyle name="Input 2 3 4 2 16" xfId="6275"/>
    <cellStyle name="Input 2 3 4 2 2" xfId="6276"/>
    <cellStyle name="Input 2 3 4 2 2 2" xfId="6277"/>
    <cellStyle name="Input 2 3 4 2 2 2 2" xfId="6278"/>
    <cellStyle name="Input 2 3 4 2 2 3" xfId="6279"/>
    <cellStyle name="Input 2 3 4 2 3" xfId="6280"/>
    <cellStyle name="Input 2 3 4 2 3 2" xfId="6281"/>
    <cellStyle name="Input 2 3 4 2 4" xfId="6282"/>
    <cellStyle name="Input 2 3 4 2 4 2" xfId="6283"/>
    <cellStyle name="Input 2 3 4 2 5" xfId="6284"/>
    <cellStyle name="Input 2 3 4 2 5 2" xfId="6285"/>
    <cellStyle name="Input 2 3 4 2 6" xfId="6286"/>
    <cellStyle name="Input 2 3 4 2 6 2" xfId="6287"/>
    <cellStyle name="Input 2 3 4 2 7" xfId="6288"/>
    <cellStyle name="Input 2 3 4 2 7 2" xfId="6289"/>
    <cellStyle name="Input 2 3 4 2 8" xfId="6290"/>
    <cellStyle name="Input 2 3 4 2 8 2" xfId="6291"/>
    <cellStyle name="Input 2 3 4 2 9" xfId="6292"/>
    <cellStyle name="Input 2 3 4 2 9 2" xfId="6293"/>
    <cellStyle name="Input 2 3 4 3" xfId="6294"/>
    <cellStyle name="Input 2 3 4 3 2" xfId="6295"/>
    <cellStyle name="Input 2 3 4 3 2 2" xfId="6296"/>
    <cellStyle name="Input 2 3 4 3 3" xfId="6297"/>
    <cellStyle name="Input 2 3 4 4" xfId="6298"/>
    <cellStyle name="Input 2 3 4 4 2" xfId="6299"/>
    <cellStyle name="Input 2 3 4 5" xfId="6300"/>
    <cellStyle name="Input 2 3 4 5 2" xfId="6301"/>
    <cellStyle name="Input 2 3 4 6" xfId="6302"/>
    <cellStyle name="Input 2 3 4 6 2" xfId="6303"/>
    <cellStyle name="Input 2 3 4 7" xfId="6304"/>
    <cellStyle name="Input 2 3 4 7 2" xfId="6305"/>
    <cellStyle name="Input 2 3 4 8" xfId="6306"/>
    <cellStyle name="Input 2 3 4 8 2" xfId="6307"/>
    <cellStyle name="Input 2 3 4 9" xfId="6308"/>
    <cellStyle name="Input 2 3 4 9 2" xfId="6309"/>
    <cellStyle name="Input 2 3 40" xfId="6310"/>
    <cellStyle name="Input 2 3 40 2" xfId="6311"/>
    <cellStyle name="Input 2 3 41" xfId="6312"/>
    <cellStyle name="Input 2 3 5" xfId="588"/>
    <cellStyle name="Input 2 3 5 10" xfId="6313"/>
    <cellStyle name="Input 2 3 5 10 2" xfId="6314"/>
    <cellStyle name="Input 2 3 5 11" xfId="6315"/>
    <cellStyle name="Input 2 3 5 11 2" xfId="6316"/>
    <cellStyle name="Input 2 3 5 12" xfId="6317"/>
    <cellStyle name="Input 2 3 5 12 2" xfId="6318"/>
    <cellStyle name="Input 2 3 5 13" xfId="6319"/>
    <cellStyle name="Input 2 3 5 13 2" xfId="6320"/>
    <cellStyle name="Input 2 3 5 14" xfId="6321"/>
    <cellStyle name="Input 2 3 5 14 2" xfId="6322"/>
    <cellStyle name="Input 2 3 5 15" xfId="6323"/>
    <cellStyle name="Input 2 3 5 15 2" xfId="6324"/>
    <cellStyle name="Input 2 3 5 16" xfId="6325"/>
    <cellStyle name="Input 2 3 5 2" xfId="6326"/>
    <cellStyle name="Input 2 3 5 2 2" xfId="6327"/>
    <cellStyle name="Input 2 3 5 2 2 2" xfId="6328"/>
    <cellStyle name="Input 2 3 5 2 3" xfId="6329"/>
    <cellStyle name="Input 2 3 5 3" xfId="6330"/>
    <cellStyle name="Input 2 3 5 3 2" xfId="6331"/>
    <cellStyle name="Input 2 3 5 4" xfId="6332"/>
    <cellStyle name="Input 2 3 5 4 2" xfId="6333"/>
    <cellStyle name="Input 2 3 5 5" xfId="6334"/>
    <cellStyle name="Input 2 3 5 5 2" xfId="6335"/>
    <cellStyle name="Input 2 3 5 6" xfId="6336"/>
    <cellStyle name="Input 2 3 5 6 2" xfId="6337"/>
    <cellStyle name="Input 2 3 5 7" xfId="6338"/>
    <cellStyle name="Input 2 3 5 7 2" xfId="6339"/>
    <cellStyle name="Input 2 3 5 8" xfId="6340"/>
    <cellStyle name="Input 2 3 5 8 2" xfId="6341"/>
    <cellStyle name="Input 2 3 5 9" xfId="6342"/>
    <cellStyle name="Input 2 3 5 9 2" xfId="6343"/>
    <cellStyle name="Input 2 3 6" xfId="589"/>
    <cellStyle name="Input 2 3 6 10" xfId="6344"/>
    <cellStyle name="Input 2 3 6 10 2" xfId="6345"/>
    <cellStyle name="Input 2 3 6 11" xfId="6346"/>
    <cellStyle name="Input 2 3 6 11 2" xfId="6347"/>
    <cellStyle name="Input 2 3 6 12" xfId="6348"/>
    <cellStyle name="Input 2 3 6 12 2" xfId="6349"/>
    <cellStyle name="Input 2 3 6 13" xfId="6350"/>
    <cellStyle name="Input 2 3 6 13 2" xfId="6351"/>
    <cellStyle name="Input 2 3 6 14" xfId="6352"/>
    <cellStyle name="Input 2 3 6 14 2" xfId="6353"/>
    <cellStyle name="Input 2 3 6 15" xfId="6354"/>
    <cellStyle name="Input 2 3 6 15 2" xfId="6355"/>
    <cellStyle name="Input 2 3 6 16" xfId="6356"/>
    <cellStyle name="Input 2 3 6 2" xfId="6357"/>
    <cellStyle name="Input 2 3 6 2 2" xfId="6358"/>
    <cellStyle name="Input 2 3 6 2 2 2" xfId="6359"/>
    <cellStyle name="Input 2 3 6 2 3" xfId="6360"/>
    <cellStyle name="Input 2 3 6 3" xfId="6361"/>
    <cellStyle name="Input 2 3 6 3 2" xfId="6362"/>
    <cellStyle name="Input 2 3 6 4" xfId="6363"/>
    <cellStyle name="Input 2 3 6 4 2" xfId="6364"/>
    <cellStyle name="Input 2 3 6 5" xfId="6365"/>
    <cellStyle name="Input 2 3 6 5 2" xfId="6366"/>
    <cellStyle name="Input 2 3 6 6" xfId="6367"/>
    <cellStyle name="Input 2 3 6 6 2" xfId="6368"/>
    <cellStyle name="Input 2 3 6 7" xfId="6369"/>
    <cellStyle name="Input 2 3 6 7 2" xfId="6370"/>
    <cellStyle name="Input 2 3 6 8" xfId="6371"/>
    <cellStyle name="Input 2 3 6 8 2" xfId="6372"/>
    <cellStyle name="Input 2 3 6 9" xfId="6373"/>
    <cellStyle name="Input 2 3 6 9 2" xfId="6374"/>
    <cellStyle name="Input 2 3 7" xfId="590"/>
    <cellStyle name="Input 2 3 7 10" xfId="6375"/>
    <cellStyle name="Input 2 3 7 10 2" xfId="6376"/>
    <cellStyle name="Input 2 3 7 11" xfId="6377"/>
    <cellStyle name="Input 2 3 7 11 2" xfId="6378"/>
    <cellStyle name="Input 2 3 7 12" xfId="6379"/>
    <cellStyle name="Input 2 3 7 12 2" xfId="6380"/>
    <cellStyle name="Input 2 3 7 13" xfId="6381"/>
    <cellStyle name="Input 2 3 7 13 2" xfId="6382"/>
    <cellStyle name="Input 2 3 7 14" xfId="6383"/>
    <cellStyle name="Input 2 3 7 14 2" xfId="6384"/>
    <cellStyle name="Input 2 3 7 15" xfId="6385"/>
    <cellStyle name="Input 2 3 7 15 2" xfId="6386"/>
    <cellStyle name="Input 2 3 7 16" xfId="6387"/>
    <cellStyle name="Input 2 3 7 2" xfId="6388"/>
    <cellStyle name="Input 2 3 7 2 2" xfId="6389"/>
    <cellStyle name="Input 2 3 7 2 2 2" xfId="6390"/>
    <cellStyle name="Input 2 3 7 2 3" xfId="6391"/>
    <cellStyle name="Input 2 3 7 3" xfId="6392"/>
    <cellStyle name="Input 2 3 7 3 2" xfId="6393"/>
    <cellStyle name="Input 2 3 7 4" xfId="6394"/>
    <cellStyle name="Input 2 3 7 4 2" xfId="6395"/>
    <cellStyle name="Input 2 3 7 5" xfId="6396"/>
    <cellStyle name="Input 2 3 7 5 2" xfId="6397"/>
    <cellStyle name="Input 2 3 7 6" xfId="6398"/>
    <cellStyle name="Input 2 3 7 6 2" xfId="6399"/>
    <cellStyle name="Input 2 3 7 7" xfId="6400"/>
    <cellStyle name="Input 2 3 7 7 2" xfId="6401"/>
    <cellStyle name="Input 2 3 7 8" xfId="6402"/>
    <cellStyle name="Input 2 3 7 8 2" xfId="6403"/>
    <cellStyle name="Input 2 3 7 9" xfId="6404"/>
    <cellStyle name="Input 2 3 7 9 2" xfId="6405"/>
    <cellStyle name="Input 2 3 8" xfId="591"/>
    <cellStyle name="Input 2 3 8 10" xfId="6406"/>
    <cellStyle name="Input 2 3 8 10 2" xfId="6407"/>
    <cellStyle name="Input 2 3 8 11" xfId="6408"/>
    <cellStyle name="Input 2 3 8 11 2" xfId="6409"/>
    <cellStyle name="Input 2 3 8 12" xfId="6410"/>
    <cellStyle name="Input 2 3 8 12 2" xfId="6411"/>
    <cellStyle name="Input 2 3 8 13" xfId="6412"/>
    <cellStyle name="Input 2 3 8 13 2" xfId="6413"/>
    <cellStyle name="Input 2 3 8 14" xfId="6414"/>
    <cellStyle name="Input 2 3 8 14 2" xfId="6415"/>
    <cellStyle name="Input 2 3 8 15" xfId="6416"/>
    <cellStyle name="Input 2 3 8 15 2" xfId="6417"/>
    <cellStyle name="Input 2 3 8 16" xfId="6418"/>
    <cellStyle name="Input 2 3 8 2" xfId="6419"/>
    <cellStyle name="Input 2 3 8 2 2" xfId="6420"/>
    <cellStyle name="Input 2 3 8 2 2 2" xfId="6421"/>
    <cellStyle name="Input 2 3 8 2 3" xfId="6422"/>
    <cellStyle name="Input 2 3 8 3" xfId="6423"/>
    <cellStyle name="Input 2 3 8 3 2" xfId="6424"/>
    <cellStyle name="Input 2 3 8 4" xfId="6425"/>
    <cellStyle name="Input 2 3 8 4 2" xfId="6426"/>
    <cellStyle name="Input 2 3 8 5" xfId="6427"/>
    <cellStyle name="Input 2 3 8 5 2" xfId="6428"/>
    <cellStyle name="Input 2 3 8 6" xfId="6429"/>
    <cellStyle name="Input 2 3 8 6 2" xfId="6430"/>
    <cellStyle name="Input 2 3 8 7" xfId="6431"/>
    <cellStyle name="Input 2 3 8 7 2" xfId="6432"/>
    <cellStyle name="Input 2 3 8 8" xfId="6433"/>
    <cellStyle name="Input 2 3 8 8 2" xfId="6434"/>
    <cellStyle name="Input 2 3 8 9" xfId="6435"/>
    <cellStyle name="Input 2 3 8 9 2" xfId="6436"/>
    <cellStyle name="Input 2 3 9" xfId="592"/>
    <cellStyle name="Input 2 3 9 10" xfId="6437"/>
    <cellStyle name="Input 2 3 9 10 2" xfId="6438"/>
    <cellStyle name="Input 2 3 9 11" xfId="6439"/>
    <cellStyle name="Input 2 3 9 11 2" xfId="6440"/>
    <cellStyle name="Input 2 3 9 12" xfId="6441"/>
    <cellStyle name="Input 2 3 9 12 2" xfId="6442"/>
    <cellStyle name="Input 2 3 9 13" xfId="6443"/>
    <cellStyle name="Input 2 3 9 13 2" xfId="6444"/>
    <cellStyle name="Input 2 3 9 14" xfId="6445"/>
    <cellStyle name="Input 2 3 9 14 2" xfId="6446"/>
    <cellStyle name="Input 2 3 9 15" xfId="6447"/>
    <cellStyle name="Input 2 3 9 15 2" xfId="6448"/>
    <cellStyle name="Input 2 3 9 16" xfId="6449"/>
    <cellStyle name="Input 2 3 9 2" xfId="6450"/>
    <cellStyle name="Input 2 3 9 2 2" xfId="6451"/>
    <cellStyle name="Input 2 3 9 2 2 2" xfId="6452"/>
    <cellStyle name="Input 2 3 9 2 3" xfId="6453"/>
    <cellStyle name="Input 2 3 9 3" xfId="6454"/>
    <cellStyle name="Input 2 3 9 3 2" xfId="6455"/>
    <cellStyle name="Input 2 3 9 4" xfId="6456"/>
    <cellStyle name="Input 2 3 9 4 2" xfId="6457"/>
    <cellStyle name="Input 2 3 9 5" xfId="6458"/>
    <cellStyle name="Input 2 3 9 5 2" xfId="6459"/>
    <cellStyle name="Input 2 3 9 6" xfId="6460"/>
    <cellStyle name="Input 2 3 9 6 2" xfId="6461"/>
    <cellStyle name="Input 2 3 9 7" xfId="6462"/>
    <cellStyle name="Input 2 3 9 7 2" xfId="6463"/>
    <cellStyle name="Input 2 3 9 8" xfId="6464"/>
    <cellStyle name="Input 2 3 9 8 2" xfId="6465"/>
    <cellStyle name="Input 2 3 9 9" xfId="6466"/>
    <cellStyle name="Input 2 3 9 9 2" xfId="6467"/>
    <cellStyle name="Input 2 4" xfId="593"/>
    <cellStyle name="Input 2 4 10" xfId="6468"/>
    <cellStyle name="Input 2 4 10 2" xfId="6469"/>
    <cellStyle name="Input 2 4 11" xfId="6470"/>
    <cellStyle name="Input 2 4 11 2" xfId="6471"/>
    <cellStyle name="Input 2 4 12" xfId="6472"/>
    <cellStyle name="Input 2 4 12 2" xfId="6473"/>
    <cellStyle name="Input 2 4 13" xfId="6474"/>
    <cellStyle name="Input 2 4 13 2" xfId="6475"/>
    <cellStyle name="Input 2 4 14" xfId="6476"/>
    <cellStyle name="Input 2 4 14 2" xfId="6477"/>
    <cellStyle name="Input 2 4 15" xfId="6478"/>
    <cellStyle name="Input 2 4 15 2" xfId="6479"/>
    <cellStyle name="Input 2 4 16" xfId="6480"/>
    <cellStyle name="Input 2 4 16 2" xfId="6481"/>
    <cellStyle name="Input 2 4 17" xfId="6482"/>
    <cellStyle name="Input 2 4 2" xfId="594"/>
    <cellStyle name="Input 2 4 2 10" xfId="6483"/>
    <cellStyle name="Input 2 4 2 10 2" xfId="6484"/>
    <cellStyle name="Input 2 4 2 11" xfId="6485"/>
    <cellStyle name="Input 2 4 2 11 2" xfId="6486"/>
    <cellStyle name="Input 2 4 2 12" xfId="6487"/>
    <cellStyle name="Input 2 4 2 12 2" xfId="6488"/>
    <cellStyle name="Input 2 4 2 13" xfId="6489"/>
    <cellStyle name="Input 2 4 2 13 2" xfId="6490"/>
    <cellStyle name="Input 2 4 2 14" xfId="6491"/>
    <cellStyle name="Input 2 4 2 14 2" xfId="6492"/>
    <cellStyle name="Input 2 4 2 15" xfId="6493"/>
    <cellStyle name="Input 2 4 2 15 2" xfId="6494"/>
    <cellStyle name="Input 2 4 2 16" xfId="6495"/>
    <cellStyle name="Input 2 4 2 2" xfId="6496"/>
    <cellStyle name="Input 2 4 2 2 2" xfId="6497"/>
    <cellStyle name="Input 2 4 2 2 2 2" xfId="6498"/>
    <cellStyle name="Input 2 4 2 2 3" xfId="6499"/>
    <cellStyle name="Input 2 4 2 3" xfId="6500"/>
    <cellStyle name="Input 2 4 2 3 2" xfId="6501"/>
    <cellStyle name="Input 2 4 2 4" xfId="6502"/>
    <cellStyle name="Input 2 4 2 4 2" xfId="6503"/>
    <cellStyle name="Input 2 4 2 5" xfId="6504"/>
    <cellStyle name="Input 2 4 2 5 2" xfId="6505"/>
    <cellStyle name="Input 2 4 2 6" xfId="6506"/>
    <cellStyle name="Input 2 4 2 6 2" xfId="6507"/>
    <cellStyle name="Input 2 4 2 7" xfId="6508"/>
    <cellStyle name="Input 2 4 2 7 2" xfId="6509"/>
    <cellStyle name="Input 2 4 2 8" xfId="6510"/>
    <cellStyle name="Input 2 4 2 8 2" xfId="6511"/>
    <cellStyle name="Input 2 4 2 9" xfId="6512"/>
    <cellStyle name="Input 2 4 2 9 2" xfId="6513"/>
    <cellStyle name="Input 2 4 3" xfId="6514"/>
    <cellStyle name="Input 2 4 3 2" xfId="6515"/>
    <cellStyle name="Input 2 4 3 2 2" xfId="6516"/>
    <cellStyle name="Input 2 4 3 3" xfId="6517"/>
    <cellStyle name="Input 2 4 4" xfId="6518"/>
    <cellStyle name="Input 2 4 4 2" xfId="6519"/>
    <cellStyle name="Input 2 4 5" xfId="6520"/>
    <cellStyle name="Input 2 4 5 2" xfId="6521"/>
    <cellStyle name="Input 2 4 6" xfId="6522"/>
    <cellStyle name="Input 2 4 6 2" xfId="6523"/>
    <cellStyle name="Input 2 4 7" xfId="6524"/>
    <cellStyle name="Input 2 4 7 2" xfId="6525"/>
    <cellStyle name="Input 2 4 8" xfId="6526"/>
    <cellStyle name="Input 2 4 8 2" xfId="6527"/>
    <cellStyle name="Input 2 4 9" xfId="6528"/>
    <cellStyle name="Input 2 4 9 2" xfId="6529"/>
    <cellStyle name="Input 2 5" xfId="595"/>
    <cellStyle name="Input 2 5 10" xfId="6530"/>
    <cellStyle name="Input 2 5 10 2" xfId="6531"/>
    <cellStyle name="Input 2 5 11" xfId="6532"/>
    <cellStyle name="Input 2 5 11 2" xfId="6533"/>
    <cellStyle name="Input 2 5 12" xfId="6534"/>
    <cellStyle name="Input 2 5 12 2" xfId="6535"/>
    <cellStyle name="Input 2 5 13" xfId="6536"/>
    <cellStyle name="Input 2 5 13 2" xfId="6537"/>
    <cellStyle name="Input 2 5 14" xfId="6538"/>
    <cellStyle name="Input 2 5 14 2" xfId="6539"/>
    <cellStyle name="Input 2 5 15" xfId="6540"/>
    <cellStyle name="Input 2 5 15 2" xfId="6541"/>
    <cellStyle name="Input 2 5 16" xfId="6542"/>
    <cellStyle name="Input 2 5 16 2" xfId="6543"/>
    <cellStyle name="Input 2 5 17" xfId="6544"/>
    <cellStyle name="Input 2 5 2" xfId="596"/>
    <cellStyle name="Input 2 5 2 10" xfId="6545"/>
    <cellStyle name="Input 2 5 2 10 2" xfId="6546"/>
    <cellStyle name="Input 2 5 2 11" xfId="6547"/>
    <cellStyle name="Input 2 5 2 11 2" xfId="6548"/>
    <cellStyle name="Input 2 5 2 12" xfId="6549"/>
    <cellStyle name="Input 2 5 2 12 2" xfId="6550"/>
    <cellStyle name="Input 2 5 2 13" xfId="6551"/>
    <cellStyle name="Input 2 5 2 13 2" xfId="6552"/>
    <cellStyle name="Input 2 5 2 14" xfId="6553"/>
    <cellStyle name="Input 2 5 2 14 2" xfId="6554"/>
    <cellStyle name="Input 2 5 2 15" xfId="6555"/>
    <cellStyle name="Input 2 5 2 15 2" xfId="6556"/>
    <cellStyle name="Input 2 5 2 16" xfId="6557"/>
    <cellStyle name="Input 2 5 2 2" xfId="6558"/>
    <cellStyle name="Input 2 5 2 2 2" xfId="6559"/>
    <cellStyle name="Input 2 5 2 2 2 2" xfId="6560"/>
    <cellStyle name="Input 2 5 2 2 3" xfId="6561"/>
    <cellStyle name="Input 2 5 2 3" xfId="6562"/>
    <cellStyle name="Input 2 5 2 3 2" xfId="6563"/>
    <cellStyle name="Input 2 5 2 4" xfId="6564"/>
    <cellStyle name="Input 2 5 2 4 2" xfId="6565"/>
    <cellStyle name="Input 2 5 2 5" xfId="6566"/>
    <cellStyle name="Input 2 5 2 5 2" xfId="6567"/>
    <cellStyle name="Input 2 5 2 6" xfId="6568"/>
    <cellStyle name="Input 2 5 2 6 2" xfId="6569"/>
    <cellStyle name="Input 2 5 2 7" xfId="6570"/>
    <cellStyle name="Input 2 5 2 7 2" xfId="6571"/>
    <cellStyle name="Input 2 5 2 8" xfId="6572"/>
    <cellStyle name="Input 2 5 2 8 2" xfId="6573"/>
    <cellStyle name="Input 2 5 2 9" xfId="6574"/>
    <cellStyle name="Input 2 5 2 9 2" xfId="6575"/>
    <cellStyle name="Input 2 5 3" xfId="6576"/>
    <cellStyle name="Input 2 5 3 2" xfId="6577"/>
    <cellStyle name="Input 2 5 3 2 2" xfId="6578"/>
    <cellStyle name="Input 2 5 3 3" xfId="6579"/>
    <cellStyle name="Input 2 5 4" xfId="6580"/>
    <cellStyle name="Input 2 5 4 2" xfId="6581"/>
    <cellStyle name="Input 2 5 5" xfId="6582"/>
    <cellStyle name="Input 2 5 5 2" xfId="6583"/>
    <cellStyle name="Input 2 5 6" xfId="6584"/>
    <cellStyle name="Input 2 5 6 2" xfId="6585"/>
    <cellStyle name="Input 2 5 7" xfId="6586"/>
    <cellStyle name="Input 2 5 7 2" xfId="6587"/>
    <cellStyle name="Input 2 5 8" xfId="6588"/>
    <cellStyle name="Input 2 5 8 2" xfId="6589"/>
    <cellStyle name="Input 2 5 9" xfId="6590"/>
    <cellStyle name="Input 2 5 9 2" xfId="6591"/>
    <cellStyle name="Input 2 6" xfId="597"/>
    <cellStyle name="Input 2 6 10" xfId="6592"/>
    <cellStyle name="Input 2 6 10 2" xfId="6593"/>
    <cellStyle name="Input 2 6 11" xfId="6594"/>
    <cellStyle name="Input 2 6 11 2" xfId="6595"/>
    <cellStyle name="Input 2 6 12" xfId="6596"/>
    <cellStyle name="Input 2 6 12 2" xfId="6597"/>
    <cellStyle name="Input 2 6 13" xfId="6598"/>
    <cellStyle name="Input 2 6 13 2" xfId="6599"/>
    <cellStyle name="Input 2 6 14" xfId="6600"/>
    <cellStyle name="Input 2 6 14 2" xfId="6601"/>
    <cellStyle name="Input 2 6 15" xfId="6602"/>
    <cellStyle name="Input 2 6 15 2" xfId="6603"/>
    <cellStyle name="Input 2 6 16" xfId="6604"/>
    <cellStyle name="Input 2 6 2" xfId="6605"/>
    <cellStyle name="Input 2 6 2 2" xfId="6606"/>
    <cellStyle name="Input 2 6 2 2 2" xfId="6607"/>
    <cellStyle name="Input 2 6 2 3" xfId="6608"/>
    <cellStyle name="Input 2 6 3" xfId="6609"/>
    <cellStyle name="Input 2 6 3 2" xfId="6610"/>
    <cellStyle name="Input 2 6 4" xfId="6611"/>
    <cellStyle name="Input 2 6 4 2" xfId="6612"/>
    <cellStyle name="Input 2 6 5" xfId="6613"/>
    <cellStyle name="Input 2 6 5 2" xfId="6614"/>
    <cellStyle name="Input 2 6 6" xfId="6615"/>
    <cellStyle name="Input 2 6 6 2" xfId="6616"/>
    <cellStyle name="Input 2 6 7" xfId="6617"/>
    <cellStyle name="Input 2 6 7 2" xfId="6618"/>
    <cellStyle name="Input 2 6 8" xfId="6619"/>
    <cellStyle name="Input 2 6 8 2" xfId="6620"/>
    <cellStyle name="Input 2 6 9" xfId="6621"/>
    <cellStyle name="Input 2 6 9 2" xfId="6622"/>
    <cellStyle name="Input 2 7" xfId="598"/>
    <cellStyle name="Input 2 7 10" xfId="6623"/>
    <cellStyle name="Input 2 7 10 2" xfId="6624"/>
    <cellStyle name="Input 2 7 11" xfId="6625"/>
    <cellStyle name="Input 2 7 11 2" xfId="6626"/>
    <cellStyle name="Input 2 7 12" xfId="6627"/>
    <cellStyle name="Input 2 7 12 2" xfId="6628"/>
    <cellStyle name="Input 2 7 13" xfId="6629"/>
    <cellStyle name="Input 2 7 13 2" xfId="6630"/>
    <cellStyle name="Input 2 7 14" xfId="6631"/>
    <cellStyle name="Input 2 7 14 2" xfId="6632"/>
    <cellStyle name="Input 2 7 15" xfId="6633"/>
    <cellStyle name="Input 2 7 15 2" xfId="6634"/>
    <cellStyle name="Input 2 7 16" xfId="6635"/>
    <cellStyle name="Input 2 7 2" xfId="6636"/>
    <cellStyle name="Input 2 7 2 2" xfId="6637"/>
    <cellStyle name="Input 2 7 2 2 2" xfId="6638"/>
    <cellStyle name="Input 2 7 2 3" xfId="6639"/>
    <cellStyle name="Input 2 7 3" xfId="6640"/>
    <cellStyle name="Input 2 7 3 2" xfId="6641"/>
    <cellStyle name="Input 2 7 4" xfId="6642"/>
    <cellStyle name="Input 2 7 4 2" xfId="6643"/>
    <cellStyle name="Input 2 7 5" xfId="6644"/>
    <cellStyle name="Input 2 7 5 2" xfId="6645"/>
    <cellStyle name="Input 2 7 6" xfId="6646"/>
    <cellStyle name="Input 2 7 6 2" xfId="6647"/>
    <cellStyle name="Input 2 7 7" xfId="6648"/>
    <cellStyle name="Input 2 7 7 2" xfId="6649"/>
    <cellStyle name="Input 2 7 8" xfId="6650"/>
    <cellStyle name="Input 2 7 8 2" xfId="6651"/>
    <cellStyle name="Input 2 7 9" xfId="6652"/>
    <cellStyle name="Input 2 7 9 2" xfId="6653"/>
    <cellStyle name="Input 2 8" xfId="6654"/>
    <cellStyle name="Input 2 8 2" xfId="6655"/>
    <cellStyle name="Input 2 8 2 2" xfId="6656"/>
    <cellStyle name="Input 2 8 3" xfId="6657"/>
    <cellStyle name="Input 2 9" xfId="6658"/>
    <cellStyle name="Input 2 9 2" xfId="6659"/>
    <cellStyle name="Input 3" xfId="6660"/>
    <cellStyle name="Input 3 2" xfId="6661"/>
    <cellStyle name="Input 4" xfId="6662"/>
    <cellStyle name="Input 4 2" xfId="6663"/>
    <cellStyle name="Input 5" xfId="6664"/>
    <cellStyle name="Input 5 2" xfId="6665"/>
    <cellStyle name="Input 6" xfId="6666"/>
    <cellStyle name="Input 6 2" xfId="6667"/>
    <cellStyle name="Input 7" xfId="6668"/>
    <cellStyle name="Input 7 2" xfId="6669"/>
    <cellStyle name="Input 8" xfId="6670"/>
    <cellStyle name="Input 8 2" xfId="6671"/>
    <cellStyle name="Input 9" xfId="6672"/>
    <cellStyle name="Input 9 2" xfId="6673"/>
    <cellStyle name="Linked Cell" xfId="66" builtinId="24" customBuiltin="1"/>
    <cellStyle name="Linked Cell 2" xfId="179"/>
    <cellStyle name="Linked Cell 2 2" xfId="599"/>
    <cellStyle name="Neutral" xfId="67" builtinId="28" customBuiltin="1"/>
    <cellStyle name="Neutral 2" xfId="180"/>
    <cellStyle name="Neutral 2 2" xfId="600"/>
    <cellStyle name="Normal" xfId="0" builtinId="0"/>
    <cellStyle name="Normal 10" xfId="101"/>
    <cellStyle name="Normal 10 2" xfId="109"/>
    <cellStyle name="Normal 10 2 2" xfId="181"/>
    <cellStyle name="Normal 10 2 3" xfId="182"/>
    <cellStyle name="Normal 10 2_3. CTS Evaluation Data" xfId="601"/>
    <cellStyle name="Normal 10 3" xfId="183"/>
    <cellStyle name="Normal 10 3 2" xfId="99"/>
    <cellStyle name="Normal 10 3_3. CTS Evaluation Data" xfId="602"/>
    <cellStyle name="Normal 10 4" xfId="603"/>
    <cellStyle name="Normal 10 5" xfId="604"/>
    <cellStyle name="Normal 10 6" xfId="605"/>
    <cellStyle name="Normal 10 7" xfId="606"/>
    <cellStyle name="Normal 10_3. CTS Evaluation Data" xfId="607"/>
    <cellStyle name="Normal 100" xfId="6674"/>
    <cellStyle name="Normal 100 2" xfId="6675"/>
    <cellStyle name="Normal 100 2 2" xfId="6676"/>
    <cellStyle name="Normal 100 2 2 2" xfId="6677"/>
    <cellStyle name="Normal 100 2 3" xfId="6678"/>
    <cellStyle name="Normal 100 3" xfId="6679"/>
    <cellStyle name="Normal 100 3 2" xfId="6680"/>
    <cellStyle name="Normal 100 3 2 2" xfId="6681"/>
    <cellStyle name="Normal 100 3 3" xfId="6682"/>
    <cellStyle name="Normal 100 4" xfId="6683"/>
    <cellStyle name="Normal 100 4 2" xfId="6684"/>
    <cellStyle name="Normal 100 5" xfId="6685"/>
    <cellStyle name="Normal 101" xfId="6686"/>
    <cellStyle name="Normal 102" xfId="6687"/>
    <cellStyle name="Normal 103" xfId="6688"/>
    <cellStyle name="Normal 104" xfId="6689"/>
    <cellStyle name="Normal 105" xfId="6690"/>
    <cellStyle name="Normal 106" xfId="6691"/>
    <cellStyle name="Normal 107" xfId="6692"/>
    <cellStyle name="Normal 108" xfId="6693"/>
    <cellStyle name="Normal 109" xfId="6694"/>
    <cellStyle name="Normal 11" xfId="107"/>
    <cellStyle name="Normal 11 2" xfId="608"/>
    <cellStyle name="Normal 110" xfId="6695"/>
    <cellStyle name="Normal 111" xfId="6696"/>
    <cellStyle name="Normal 112" xfId="6697"/>
    <cellStyle name="Normal 113" xfId="6698"/>
    <cellStyle name="Normal 114" xfId="6699"/>
    <cellStyle name="Normal 115" xfId="6700"/>
    <cellStyle name="Normal 115 2" xfId="6701"/>
    <cellStyle name="Normal 115 3" xfId="6702"/>
    <cellStyle name="Normal 115 4" xfId="6703"/>
    <cellStyle name="Normal 116" xfId="6704"/>
    <cellStyle name="Normal 117" xfId="6705"/>
    <cellStyle name="Normal 12" xfId="184"/>
    <cellStyle name="Normal 12 10" xfId="6706"/>
    <cellStyle name="Normal 12 2" xfId="185"/>
    <cellStyle name="Normal 12 2 2" xfId="6707"/>
    <cellStyle name="Normal 12 2 2 2" xfId="6708"/>
    <cellStyle name="Normal 12 2 2 2 2" xfId="6709"/>
    <cellStyle name="Normal 12 2 2 2 2 2" xfId="6710"/>
    <cellStyle name="Normal 12 2 2 2 3" xfId="6711"/>
    <cellStyle name="Normal 12 2 2 3" xfId="6712"/>
    <cellStyle name="Normal 12 2 2 3 2" xfId="6713"/>
    <cellStyle name="Normal 12 2 2 4" xfId="6714"/>
    <cellStyle name="Normal 12 2 3" xfId="6715"/>
    <cellStyle name="Normal 12 2 3 2" xfId="6716"/>
    <cellStyle name="Normal 12 2 3 2 2" xfId="6717"/>
    <cellStyle name="Normal 12 2 3 3" xfId="6718"/>
    <cellStyle name="Normal 12 2 4" xfId="6719"/>
    <cellStyle name="Normal 12 2 4 2" xfId="6720"/>
    <cellStyle name="Normal 12 2 4 2 2" xfId="6721"/>
    <cellStyle name="Normal 12 2 4 3" xfId="6722"/>
    <cellStyle name="Normal 12 2 5" xfId="6723"/>
    <cellStyle name="Normal 12 2 5 2" xfId="6724"/>
    <cellStyle name="Normal 12 2 5 2 2" xfId="6725"/>
    <cellStyle name="Normal 12 2 5 3" xfId="6726"/>
    <cellStyle name="Normal 12 2 6" xfId="6727"/>
    <cellStyle name="Normal 12 2 6 2" xfId="6728"/>
    <cellStyle name="Normal 12 2 6 2 2" xfId="6729"/>
    <cellStyle name="Normal 12 2 6 3" xfId="6730"/>
    <cellStyle name="Normal 12 2 7" xfId="6731"/>
    <cellStyle name="Normal 12 2 7 2" xfId="6732"/>
    <cellStyle name="Normal 12 2 8" xfId="6733"/>
    <cellStyle name="Normal 12 3" xfId="186"/>
    <cellStyle name="Normal 12 3 2" xfId="6734"/>
    <cellStyle name="Normal 12 3 2 2" xfId="6735"/>
    <cellStyle name="Normal 12 3 2 2 2" xfId="6736"/>
    <cellStyle name="Normal 12 3 2 2 2 2" xfId="6737"/>
    <cellStyle name="Normal 12 3 2 2 3" xfId="6738"/>
    <cellStyle name="Normal 12 3 2 3" xfId="6739"/>
    <cellStyle name="Normal 12 3 2 3 2" xfId="6740"/>
    <cellStyle name="Normal 12 3 2 4" xfId="6741"/>
    <cellStyle name="Normal 12 3 3" xfId="6742"/>
    <cellStyle name="Normal 12 3 3 2" xfId="6743"/>
    <cellStyle name="Normal 12 3 3 2 2" xfId="6744"/>
    <cellStyle name="Normal 12 3 3 3" xfId="6745"/>
    <cellStyle name="Normal 12 3 4" xfId="6746"/>
    <cellStyle name="Normal 12 3 4 2" xfId="6747"/>
    <cellStyle name="Normal 12 3 4 2 2" xfId="6748"/>
    <cellStyle name="Normal 12 3 4 3" xfId="6749"/>
    <cellStyle name="Normal 12 3 5" xfId="6750"/>
    <cellStyle name="Normal 12 3 5 2" xfId="6751"/>
    <cellStyle name="Normal 12 3 5 2 2" xfId="6752"/>
    <cellStyle name="Normal 12 3 5 3" xfId="6753"/>
    <cellStyle name="Normal 12 3 6" xfId="6754"/>
    <cellStyle name="Normal 12 3 6 2" xfId="6755"/>
    <cellStyle name="Normal 12 3 6 2 2" xfId="6756"/>
    <cellStyle name="Normal 12 3 6 3" xfId="6757"/>
    <cellStyle name="Normal 12 3 7" xfId="6758"/>
    <cellStyle name="Normal 12 3 7 2" xfId="6759"/>
    <cellStyle name="Normal 12 3 8" xfId="6760"/>
    <cellStyle name="Normal 12 4" xfId="6761"/>
    <cellStyle name="Normal 12 4 2" xfId="6762"/>
    <cellStyle name="Normal 12 4 2 2" xfId="6763"/>
    <cellStyle name="Normal 12 4 2 2 2" xfId="6764"/>
    <cellStyle name="Normal 12 4 2 3" xfId="6765"/>
    <cellStyle name="Normal 12 4 3" xfId="6766"/>
    <cellStyle name="Normal 12 4 3 2" xfId="6767"/>
    <cellStyle name="Normal 12 4 4" xfId="6768"/>
    <cellStyle name="Normal 12 5" xfId="6769"/>
    <cellStyle name="Normal 12 5 2" xfId="6770"/>
    <cellStyle name="Normal 12 5 2 2" xfId="6771"/>
    <cellStyle name="Normal 12 5 3" xfId="6772"/>
    <cellStyle name="Normal 12 6" xfId="6773"/>
    <cellStyle name="Normal 12 6 2" xfId="6774"/>
    <cellStyle name="Normal 12 6 2 2" xfId="6775"/>
    <cellStyle name="Normal 12 6 3" xfId="6776"/>
    <cellStyle name="Normal 12 7" xfId="6777"/>
    <cellStyle name="Normal 12 7 2" xfId="6778"/>
    <cellStyle name="Normal 12 7 2 2" xfId="6779"/>
    <cellStyle name="Normal 12 7 3" xfId="6780"/>
    <cellStyle name="Normal 12 8" xfId="6781"/>
    <cellStyle name="Normal 12 8 2" xfId="6782"/>
    <cellStyle name="Normal 12 8 2 2" xfId="6783"/>
    <cellStyle name="Normal 12 8 3" xfId="6784"/>
    <cellStyle name="Normal 12 9" xfId="6785"/>
    <cellStyle name="Normal 12 9 2" xfId="6786"/>
    <cellStyle name="Normal 12_3. CTS Evaluation Data" xfId="609"/>
    <cellStyle name="Normal 13" xfId="187"/>
    <cellStyle name="Normal 13 10" xfId="6787"/>
    <cellStyle name="Normal 13 10 2" xfId="6788"/>
    <cellStyle name="Normal 13 11" xfId="6789"/>
    <cellStyle name="Normal 13 2" xfId="100"/>
    <cellStyle name="Normal 13 3" xfId="188"/>
    <cellStyle name="Normal 13 3 2" xfId="6790"/>
    <cellStyle name="Normal 13 3 2 2" xfId="6791"/>
    <cellStyle name="Normal 13 3 2 2 2" xfId="6792"/>
    <cellStyle name="Normal 13 3 2 2 2 2" xfId="6793"/>
    <cellStyle name="Normal 13 3 2 2 3" xfId="6794"/>
    <cellStyle name="Normal 13 3 2 3" xfId="6795"/>
    <cellStyle name="Normal 13 3 2 3 2" xfId="6796"/>
    <cellStyle name="Normal 13 3 2 4" xfId="6797"/>
    <cellStyle name="Normal 13 3 3" xfId="6798"/>
    <cellStyle name="Normal 13 3 3 2" xfId="6799"/>
    <cellStyle name="Normal 13 3 3 2 2" xfId="6800"/>
    <cellStyle name="Normal 13 3 3 3" xfId="6801"/>
    <cellStyle name="Normal 13 3 4" xfId="6802"/>
    <cellStyle name="Normal 13 3 4 2" xfId="6803"/>
    <cellStyle name="Normal 13 3 4 2 2" xfId="6804"/>
    <cellStyle name="Normal 13 3 4 3" xfId="6805"/>
    <cellStyle name="Normal 13 3 5" xfId="6806"/>
    <cellStyle name="Normal 13 3 5 2" xfId="6807"/>
    <cellStyle name="Normal 13 3 5 2 2" xfId="6808"/>
    <cellStyle name="Normal 13 3 5 3" xfId="6809"/>
    <cellStyle name="Normal 13 3 6" xfId="6810"/>
    <cellStyle name="Normal 13 3 6 2" xfId="6811"/>
    <cellStyle name="Normal 13 3 6 2 2" xfId="6812"/>
    <cellStyle name="Normal 13 3 6 3" xfId="6813"/>
    <cellStyle name="Normal 13 3 7" xfId="6814"/>
    <cellStyle name="Normal 13 3 7 2" xfId="6815"/>
    <cellStyle name="Normal 13 3 8" xfId="6816"/>
    <cellStyle name="Normal 13 4" xfId="189"/>
    <cellStyle name="Normal 13 4 2" xfId="6817"/>
    <cellStyle name="Normal 13 4 2 2" xfId="6818"/>
    <cellStyle name="Normal 13 4 2 2 2" xfId="6819"/>
    <cellStyle name="Normal 13 4 2 2 2 2" xfId="6820"/>
    <cellStyle name="Normal 13 4 2 2 3" xfId="6821"/>
    <cellStyle name="Normal 13 4 2 3" xfId="6822"/>
    <cellStyle name="Normal 13 4 2 3 2" xfId="6823"/>
    <cellStyle name="Normal 13 4 2 4" xfId="6824"/>
    <cellStyle name="Normal 13 4 3" xfId="6825"/>
    <cellStyle name="Normal 13 4 3 2" xfId="6826"/>
    <cellStyle name="Normal 13 4 3 2 2" xfId="6827"/>
    <cellStyle name="Normal 13 4 3 3" xfId="6828"/>
    <cellStyle name="Normal 13 4 4" xfId="6829"/>
    <cellStyle name="Normal 13 4 4 2" xfId="6830"/>
    <cellStyle name="Normal 13 4 4 2 2" xfId="6831"/>
    <cellStyle name="Normal 13 4 4 3" xfId="6832"/>
    <cellStyle name="Normal 13 4 5" xfId="6833"/>
    <cellStyle name="Normal 13 4 5 2" xfId="6834"/>
    <cellStyle name="Normal 13 4 5 2 2" xfId="6835"/>
    <cellStyle name="Normal 13 4 5 3" xfId="6836"/>
    <cellStyle name="Normal 13 4 6" xfId="6837"/>
    <cellStyle name="Normal 13 4 6 2" xfId="6838"/>
    <cellStyle name="Normal 13 4 6 2 2" xfId="6839"/>
    <cellStyle name="Normal 13 4 6 3" xfId="6840"/>
    <cellStyle name="Normal 13 4 7" xfId="6841"/>
    <cellStyle name="Normal 13 4 7 2" xfId="6842"/>
    <cellStyle name="Normal 13 4 8" xfId="6843"/>
    <cellStyle name="Normal 13 5" xfId="6844"/>
    <cellStyle name="Normal 13 5 2" xfId="6845"/>
    <cellStyle name="Normal 13 5 2 2" xfId="6846"/>
    <cellStyle name="Normal 13 5 2 2 2" xfId="6847"/>
    <cellStyle name="Normal 13 5 2 3" xfId="6848"/>
    <cellStyle name="Normal 13 5 3" xfId="6849"/>
    <cellStyle name="Normal 13 5 3 2" xfId="6850"/>
    <cellStyle name="Normal 13 5 4" xfId="6851"/>
    <cellStyle name="Normal 13 6" xfId="6852"/>
    <cellStyle name="Normal 13 6 2" xfId="6853"/>
    <cellStyle name="Normal 13 6 2 2" xfId="6854"/>
    <cellStyle name="Normal 13 6 3" xfId="6855"/>
    <cellStyle name="Normal 13 7" xfId="6856"/>
    <cellStyle name="Normal 13 7 2" xfId="6857"/>
    <cellStyle name="Normal 13 7 2 2" xfId="6858"/>
    <cellStyle name="Normal 13 7 3" xfId="6859"/>
    <cellStyle name="Normal 13 8" xfId="6860"/>
    <cellStyle name="Normal 13 8 2" xfId="6861"/>
    <cellStyle name="Normal 13 8 2 2" xfId="6862"/>
    <cellStyle name="Normal 13 8 3" xfId="6863"/>
    <cellStyle name="Normal 13 9" xfId="6864"/>
    <cellStyle name="Normal 13 9 2" xfId="6865"/>
    <cellStyle name="Normal 13 9 2 2" xfId="6866"/>
    <cellStyle name="Normal 13 9 3" xfId="6867"/>
    <cellStyle name="Normal 13_3. CTS Evaluation Data" xfId="610"/>
    <cellStyle name="Normal 130" xfId="49774"/>
    <cellStyle name="Normal 133" xfId="49779"/>
    <cellStyle name="Normal 135" xfId="49780"/>
    <cellStyle name="Normal 138" xfId="49781"/>
    <cellStyle name="Normal 139" xfId="49775"/>
    <cellStyle name="Normal 14" xfId="190"/>
    <cellStyle name="Normal 140" xfId="49776"/>
    <cellStyle name="Normal 143" xfId="49782"/>
    <cellStyle name="Normal 148" xfId="49777"/>
    <cellStyle name="Normal 15" xfId="191"/>
    <cellStyle name="Normal 15 10" xfId="6868"/>
    <cellStyle name="Normal 15 10 2" xfId="6869"/>
    <cellStyle name="Normal 15 11" xfId="6870"/>
    <cellStyle name="Normal 15 2" xfId="192"/>
    <cellStyle name="Normal 15 2 2" xfId="6871"/>
    <cellStyle name="Normal 15 2 2 2" xfId="6872"/>
    <cellStyle name="Normal 15 2 2 2 2" xfId="6873"/>
    <cellStyle name="Normal 15 2 2 2 2 2" xfId="6874"/>
    <cellStyle name="Normal 15 2 2 2 3" xfId="6875"/>
    <cellStyle name="Normal 15 2 2 3" xfId="6876"/>
    <cellStyle name="Normal 15 2 2 3 2" xfId="6877"/>
    <cellStyle name="Normal 15 2 2 4" xfId="6878"/>
    <cellStyle name="Normal 15 2 3" xfId="6879"/>
    <cellStyle name="Normal 15 2 3 2" xfId="6880"/>
    <cellStyle name="Normal 15 2 3 2 2" xfId="6881"/>
    <cellStyle name="Normal 15 2 3 3" xfId="6882"/>
    <cellStyle name="Normal 15 2 4" xfId="6883"/>
    <cellStyle name="Normal 15 2 4 2" xfId="6884"/>
    <cellStyle name="Normal 15 2 4 2 2" xfId="6885"/>
    <cellStyle name="Normal 15 2 4 3" xfId="6886"/>
    <cellStyle name="Normal 15 2 5" xfId="6887"/>
    <cellStyle name="Normal 15 2 5 2" xfId="6888"/>
    <cellStyle name="Normal 15 2 5 2 2" xfId="6889"/>
    <cellStyle name="Normal 15 2 5 3" xfId="6890"/>
    <cellStyle name="Normal 15 2 6" xfId="6891"/>
    <cellStyle name="Normal 15 2 6 2" xfId="6892"/>
    <cellStyle name="Normal 15 2 6 2 2" xfId="6893"/>
    <cellStyle name="Normal 15 2 6 3" xfId="6894"/>
    <cellStyle name="Normal 15 2 7" xfId="6895"/>
    <cellStyle name="Normal 15 2 7 2" xfId="6896"/>
    <cellStyle name="Normal 15 2 8" xfId="6897"/>
    <cellStyle name="Normal 15 3" xfId="193"/>
    <cellStyle name="Normal 15 3 2" xfId="6898"/>
    <cellStyle name="Normal 15 3 2 2" xfId="6899"/>
    <cellStyle name="Normal 15 3 2 2 2" xfId="6900"/>
    <cellStyle name="Normal 15 3 2 2 2 2" xfId="6901"/>
    <cellStyle name="Normal 15 3 2 2 3" xfId="6902"/>
    <cellStyle name="Normal 15 3 2 3" xfId="6903"/>
    <cellStyle name="Normal 15 3 2 3 2" xfId="6904"/>
    <cellStyle name="Normal 15 3 2 4" xfId="6905"/>
    <cellStyle name="Normal 15 3 3" xfId="6906"/>
    <cellStyle name="Normal 15 3 3 2" xfId="6907"/>
    <cellStyle name="Normal 15 3 3 2 2" xfId="6908"/>
    <cellStyle name="Normal 15 3 3 3" xfId="6909"/>
    <cellStyle name="Normal 15 3 4" xfId="6910"/>
    <cellStyle name="Normal 15 3 4 2" xfId="6911"/>
    <cellStyle name="Normal 15 3 4 2 2" xfId="6912"/>
    <cellStyle name="Normal 15 3 4 3" xfId="6913"/>
    <cellStyle name="Normal 15 3 5" xfId="6914"/>
    <cellStyle name="Normal 15 3 5 2" xfId="6915"/>
    <cellStyle name="Normal 15 3 5 2 2" xfId="6916"/>
    <cellStyle name="Normal 15 3 5 3" xfId="6917"/>
    <cellStyle name="Normal 15 3 6" xfId="6918"/>
    <cellStyle name="Normal 15 3 6 2" xfId="6919"/>
    <cellStyle name="Normal 15 3 6 2 2" xfId="6920"/>
    <cellStyle name="Normal 15 3 6 3" xfId="6921"/>
    <cellStyle name="Normal 15 3 7" xfId="6922"/>
    <cellStyle name="Normal 15 3 7 2" xfId="6923"/>
    <cellStyle name="Normal 15 3 8" xfId="6924"/>
    <cellStyle name="Normal 15 4" xfId="611"/>
    <cellStyle name="Normal 15 5" xfId="6925"/>
    <cellStyle name="Normal 15 5 2" xfId="6926"/>
    <cellStyle name="Normal 15 5 2 2" xfId="6927"/>
    <cellStyle name="Normal 15 5 2 2 2" xfId="6928"/>
    <cellStyle name="Normal 15 5 2 3" xfId="6929"/>
    <cellStyle name="Normal 15 5 3" xfId="6930"/>
    <cellStyle name="Normal 15 5 3 2" xfId="6931"/>
    <cellStyle name="Normal 15 5 4" xfId="6932"/>
    <cellStyle name="Normal 15 6" xfId="6933"/>
    <cellStyle name="Normal 15 6 2" xfId="6934"/>
    <cellStyle name="Normal 15 6 2 2" xfId="6935"/>
    <cellStyle name="Normal 15 6 3" xfId="6936"/>
    <cellStyle name="Normal 15 7" xfId="6937"/>
    <cellStyle name="Normal 15 7 2" xfId="6938"/>
    <cellStyle name="Normal 15 7 2 2" xfId="6939"/>
    <cellStyle name="Normal 15 7 3" xfId="6940"/>
    <cellStyle name="Normal 15 8" xfId="6941"/>
    <cellStyle name="Normal 15 8 2" xfId="6942"/>
    <cellStyle name="Normal 15 8 2 2" xfId="6943"/>
    <cellStyle name="Normal 15 8 3" xfId="6944"/>
    <cellStyle name="Normal 15 9" xfId="6945"/>
    <cellStyle name="Normal 15 9 2" xfId="6946"/>
    <cellStyle name="Normal 15 9 2 2" xfId="6947"/>
    <cellStyle name="Normal 15 9 3" xfId="6948"/>
    <cellStyle name="Normal 15_3. CTS Evaluation Data" xfId="612"/>
    <cellStyle name="Normal 151" xfId="49783"/>
    <cellStyle name="Normal 152" xfId="49778"/>
    <cellStyle name="Normal 153" xfId="49784"/>
    <cellStyle name="Normal 16" xfId="194"/>
    <cellStyle name="Normal 16 10" xfId="6949"/>
    <cellStyle name="Normal 16 10 2" xfId="6950"/>
    <cellStyle name="Normal 16 11" xfId="6951"/>
    <cellStyle name="Normal 16 2" xfId="195"/>
    <cellStyle name="Normal 16 2 2" xfId="6952"/>
    <cellStyle name="Normal 16 2 2 2" xfId="6953"/>
    <cellStyle name="Normal 16 2 2 2 2" xfId="6954"/>
    <cellStyle name="Normal 16 2 2 2 2 2" xfId="6955"/>
    <cellStyle name="Normal 16 2 2 2 3" xfId="6956"/>
    <cellStyle name="Normal 16 2 2 3" xfId="6957"/>
    <cellStyle name="Normal 16 2 2 3 2" xfId="6958"/>
    <cellStyle name="Normal 16 2 2 4" xfId="6959"/>
    <cellStyle name="Normal 16 2 3" xfId="6960"/>
    <cellStyle name="Normal 16 2 3 2" xfId="6961"/>
    <cellStyle name="Normal 16 2 3 2 2" xfId="6962"/>
    <cellStyle name="Normal 16 2 3 3" xfId="6963"/>
    <cellStyle name="Normal 16 2 4" xfId="6964"/>
    <cellStyle name="Normal 16 2 4 2" xfId="6965"/>
    <cellStyle name="Normal 16 2 4 2 2" xfId="6966"/>
    <cellStyle name="Normal 16 2 4 3" xfId="6967"/>
    <cellStyle name="Normal 16 2 5" xfId="6968"/>
    <cellStyle name="Normal 16 2 5 2" xfId="6969"/>
    <cellStyle name="Normal 16 2 5 2 2" xfId="6970"/>
    <cellStyle name="Normal 16 2 5 3" xfId="6971"/>
    <cellStyle name="Normal 16 2 6" xfId="6972"/>
    <cellStyle name="Normal 16 2 6 2" xfId="6973"/>
    <cellStyle name="Normal 16 2 6 2 2" xfId="6974"/>
    <cellStyle name="Normal 16 2 6 3" xfId="6975"/>
    <cellStyle name="Normal 16 2 7" xfId="6976"/>
    <cellStyle name="Normal 16 2 7 2" xfId="6977"/>
    <cellStyle name="Normal 16 2 8" xfId="6978"/>
    <cellStyle name="Normal 16 3" xfId="196"/>
    <cellStyle name="Normal 16 3 2" xfId="6979"/>
    <cellStyle name="Normal 16 3 2 2" xfId="6980"/>
    <cellStyle name="Normal 16 3 2 2 2" xfId="6981"/>
    <cellStyle name="Normal 16 3 2 2 2 2" xfId="6982"/>
    <cellStyle name="Normal 16 3 2 2 3" xfId="6983"/>
    <cellStyle name="Normal 16 3 2 3" xfId="6984"/>
    <cellStyle name="Normal 16 3 2 3 2" xfId="6985"/>
    <cellStyle name="Normal 16 3 2 4" xfId="6986"/>
    <cellStyle name="Normal 16 3 3" xfId="6987"/>
    <cellStyle name="Normal 16 3 3 2" xfId="6988"/>
    <cellStyle name="Normal 16 3 3 2 2" xfId="6989"/>
    <cellStyle name="Normal 16 3 3 3" xfId="6990"/>
    <cellStyle name="Normal 16 3 4" xfId="6991"/>
    <cellStyle name="Normal 16 3 4 2" xfId="6992"/>
    <cellStyle name="Normal 16 3 4 2 2" xfId="6993"/>
    <cellStyle name="Normal 16 3 4 3" xfId="6994"/>
    <cellStyle name="Normal 16 3 5" xfId="6995"/>
    <cellStyle name="Normal 16 3 5 2" xfId="6996"/>
    <cellStyle name="Normal 16 3 5 2 2" xfId="6997"/>
    <cellStyle name="Normal 16 3 5 3" xfId="6998"/>
    <cellStyle name="Normal 16 3 6" xfId="6999"/>
    <cellStyle name="Normal 16 3 6 2" xfId="7000"/>
    <cellStyle name="Normal 16 3 6 2 2" xfId="7001"/>
    <cellStyle name="Normal 16 3 6 3" xfId="7002"/>
    <cellStyle name="Normal 16 3 7" xfId="7003"/>
    <cellStyle name="Normal 16 3 7 2" xfId="7004"/>
    <cellStyle name="Normal 16 3 8" xfId="7005"/>
    <cellStyle name="Normal 16 4" xfId="613"/>
    <cellStyle name="Normal 16 5" xfId="7006"/>
    <cellStyle name="Normal 16 5 2" xfId="7007"/>
    <cellStyle name="Normal 16 5 2 2" xfId="7008"/>
    <cellStyle name="Normal 16 5 2 2 2" xfId="7009"/>
    <cellStyle name="Normal 16 5 2 3" xfId="7010"/>
    <cellStyle name="Normal 16 5 3" xfId="7011"/>
    <cellStyle name="Normal 16 5 3 2" xfId="7012"/>
    <cellStyle name="Normal 16 5 4" xfId="7013"/>
    <cellStyle name="Normal 16 6" xfId="7014"/>
    <cellStyle name="Normal 16 6 2" xfId="7015"/>
    <cellStyle name="Normal 16 6 2 2" xfId="7016"/>
    <cellStyle name="Normal 16 6 3" xfId="7017"/>
    <cellStyle name="Normal 16 7" xfId="7018"/>
    <cellStyle name="Normal 16 7 2" xfId="7019"/>
    <cellStyle name="Normal 16 7 2 2" xfId="7020"/>
    <cellStyle name="Normal 16 7 3" xfId="7021"/>
    <cellStyle name="Normal 16 8" xfId="7022"/>
    <cellStyle name="Normal 16 8 2" xfId="7023"/>
    <cellStyle name="Normal 16 8 2 2" xfId="7024"/>
    <cellStyle name="Normal 16 8 3" xfId="7025"/>
    <cellStyle name="Normal 16 9" xfId="7026"/>
    <cellStyle name="Normal 16 9 2" xfId="7027"/>
    <cellStyle name="Normal 16 9 2 2" xfId="7028"/>
    <cellStyle name="Normal 16 9 3" xfId="7029"/>
    <cellStyle name="Normal 16_3. CTS Evaluation Data" xfId="614"/>
    <cellStyle name="Normal 17" xfId="197"/>
    <cellStyle name="Normal 17 10" xfId="7030"/>
    <cellStyle name="Normal 17 10 2" xfId="7031"/>
    <cellStyle name="Normal 17 11" xfId="7032"/>
    <cellStyle name="Normal 17 2" xfId="198"/>
    <cellStyle name="Normal 17 2 2" xfId="7033"/>
    <cellStyle name="Normal 17 2 2 2" xfId="7034"/>
    <cellStyle name="Normal 17 2 2 2 2" xfId="7035"/>
    <cellStyle name="Normal 17 2 2 2 2 2" xfId="7036"/>
    <cellStyle name="Normal 17 2 2 2 3" xfId="7037"/>
    <cellStyle name="Normal 17 2 2 3" xfId="7038"/>
    <cellStyle name="Normal 17 2 2 3 2" xfId="7039"/>
    <cellStyle name="Normal 17 2 2 4" xfId="7040"/>
    <cellStyle name="Normal 17 2 3" xfId="7041"/>
    <cellStyle name="Normal 17 2 3 2" xfId="7042"/>
    <cellStyle name="Normal 17 2 3 2 2" xfId="7043"/>
    <cellStyle name="Normal 17 2 3 3" xfId="7044"/>
    <cellStyle name="Normal 17 2 4" xfId="7045"/>
    <cellStyle name="Normal 17 2 4 2" xfId="7046"/>
    <cellStyle name="Normal 17 2 4 2 2" xfId="7047"/>
    <cellStyle name="Normal 17 2 4 3" xfId="7048"/>
    <cellStyle name="Normal 17 2 5" xfId="7049"/>
    <cellStyle name="Normal 17 2 5 2" xfId="7050"/>
    <cellStyle name="Normal 17 2 5 2 2" xfId="7051"/>
    <cellStyle name="Normal 17 2 5 3" xfId="7052"/>
    <cellStyle name="Normal 17 2 6" xfId="7053"/>
    <cellStyle name="Normal 17 2 6 2" xfId="7054"/>
    <cellStyle name="Normal 17 2 6 2 2" xfId="7055"/>
    <cellStyle name="Normal 17 2 6 3" xfId="7056"/>
    <cellStyle name="Normal 17 2 7" xfId="7057"/>
    <cellStyle name="Normal 17 2 7 2" xfId="7058"/>
    <cellStyle name="Normal 17 2 8" xfId="7059"/>
    <cellStyle name="Normal 17 3" xfId="199"/>
    <cellStyle name="Normal 17 3 2" xfId="7060"/>
    <cellStyle name="Normal 17 3 2 2" xfId="7061"/>
    <cellStyle name="Normal 17 3 2 2 2" xfId="7062"/>
    <cellStyle name="Normal 17 3 2 2 2 2" xfId="7063"/>
    <cellStyle name="Normal 17 3 2 2 3" xfId="7064"/>
    <cellStyle name="Normal 17 3 2 3" xfId="7065"/>
    <cellStyle name="Normal 17 3 2 3 2" xfId="7066"/>
    <cellStyle name="Normal 17 3 2 4" xfId="7067"/>
    <cellStyle name="Normal 17 3 3" xfId="7068"/>
    <cellStyle name="Normal 17 3 3 2" xfId="7069"/>
    <cellStyle name="Normal 17 3 3 2 2" xfId="7070"/>
    <cellStyle name="Normal 17 3 3 3" xfId="7071"/>
    <cellStyle name="Normal 17 3 4" xfId="7072"/>
    <cellStyle name="Normal 17 3 4 2" xfId="7073"/>
    <cellStyle name="Normal 17 3 4 2 2" xfId="7074"/>
    <cellStyle name="Normal 17 3 4 3" xfId="7075"/>
    <cellStyle name="Normal 17 3 5" xfId="7076"/>
    <cellStyle name="Normal 17 3 5 2" xfId="7077"/>
    <cellStyle name="Normal 17 3 5 2 2" xfId="7078"/>
    <cellStyle name="Normal 17 3 5 3" xfId="7079"/>
    <cellStyle name="Normal 17 3 6" xfId="7080"/>
    <cellStyle name="Normal 17 3 6 2" xfId="7081"/>
    <cellStyle name="Normal 17 3 6 2 2" xfId="7082"/>
    <cellStyle name="Normal 17 3 6 3" xfId="7083"/>
    <cellStyle name="Normal 17 3 7" xfId="7084"/>
    <cellStyle name="Normal 17 3 7 2" xfId="7085"/>
    <cellStyle name="Normal 17 3 8" xfId="7086"/>
    <cellStyle name="Normal 17 4" xfId="615"/>
    <cellStyle name="Normal 17 5" xfId="7087"/>
    <cellStyle name="Normal 17 5 2" xfId="7088"/>
    <cellStyle name="Normal 17 5 2 2" xfId="7089"/>
    <cellStyle name="Normal 17 5 2 2 2" xfId="7090"/>
    <cellStyle name="Normal 17 5 2 3" xfId="7091"/>
    <cellStyle name="Normal 17 5 3" xfId="7092"/>
    <cellStyle name="Normal 17 5 3 2" xfId="7093"/>
    <cellStyle name="Normal 17 5 4" xfId="7094"/>
    <cellStyle name="Normal 17 6" xfId="7095"/>
    <cellStyle name="Normal 17 6 2" xfId="7096"/>
    <cellStyle name="Normal 17 6 2 2" xfId="7097"/>
    <cellStyle name="Normal 17 6 3" xfId="7098"/>
    <cellStyle name="Normal 17 7" xfId="7099"/>
    <cellStyle name="Normal 17 7 2" xfId="7100"/>
    <cellStyle name="Normal 17 7 2 2" xfId="7101"/>
    <cellStyle name="Normal 17 7 3" xfId="7102"/>
    <cellStyle name="Normal 17 8" xfId="7103"/>
    <cellStyle name="Normal 17 8 2" xfId="7104"/>
    <cellStyle name="Normal 17 8 2 2" xfId="7105"/>
    <cellStyle name="Normal 17 8 3" xfId="7106"/>
    <cellStyle name="Normal 17 9" xfId="7107"/>
    <cellStyle name="Normal 17 9 2" xfId="7108"/>
    <cellStyle name="Normal 17 9 2 2" xfId="7109"/>
    <cellStyle name="Normal 17 9 3" xfId="7110"/>
    <cellStyle name="Normal 17_3. CTS Evaluation Data" xfId="616"/>
    <cellStyle name="Normal 18" xfId="200"/>
    <cellStyle name="Normal 18 10" xfId="7111"/>
    <cellStyle name="Normal 18 10 2" xfId="7112"/>
    <cellStyle name="Normal 18 11" xfId="7113"/>
    <cellStyle name="Normal 18 2" xfId="201"/>
    <cellStyle name="Normal 18 2 2" xfId="7114"/>
    <cellStyle name="Normal 18 2 2 2" xfId="7115"/>
    <cellStyle name="Normal 18 2 2 2 2" xfId="7116"/>
    <cellStyle name="Normal 18 2 2 2 2 2" xfId="7117"/>
    <cellStyle name="Normal 18 2 2 2 3" xfId="7118"/>
    <cellStyle name="Normal 18 2 2 3" xfId="7119"/>
    <cellStyle name="Normal 18 2 2 3 2" xfId="7120"/>
    <cellStyle name="Normal 18 2 2 4" xfId="7121"/>
    <cellStyle name="Normal 18 2 3" xfId="7122"/>
    <cellStyle name="Normal 18 2 3 2" xfId="7123"/>
    <cellStyle name="Normal 18 2 3 2 2" xfId="7124"/>
    <cellStyle name="Normal 18 2 3 3" xfId="7125"/>
    <cellStyle name="Normal 18 2 4" xfId="7126"/>
    <cellStyle name="Normal 18 2 4 2" xfId="7127"/>
    <cellStyle name="Normal 18 2 4 2 2" xfId="7128"/>
    <cellStyle name="Normal 18 2 4 3" xfId="7129"/>
    <cellStyle name="Normal 18 2 5" xfId="7130"/>
    <cellStyle name="Normal 18 2 5 2" xfId="7131"/>
    <cellStyle name="Normal 18 2 5 2 2" xfId="7132"/>
    <cellStyle name="Normal 18 2 5 3" xfId="7133"/>
    <cellStyle name="Normal 18 2 6" xfId="7134"/>
    <cellStyle name="Normal 18 2 6 2" xfId="7135"/>
    <cellStyle name="Normal 18 2 6 2 2" xfId="7136"/>
    <cellStyle name="Normal 18 2 6 3" xfId="7137"/>
    <cellStyle name="Normal 18 2 7" xfId="7138"/>
    <cellStyle name="Normal 18 2 7 2" xfId="7139"/>
    <cellStyle name="Normal 18 2 8" xfId="7140"/>
    <cellStyle name="Normal 18 3" xfId="202"/>
    <cellStyle name="Normal 18 3 2" xfId="7141"/>
    <cellStyle name="Normal 18 3 2 2" xfId="7142"/>
    <cellStyle name="Normal 18 3 2 2 2" xfId="7143"/>
    <cellStyle name="Normal 18 3 2 2 2 2" xfId="7144"/>
    <cellStyle name="Normal 18 3 2 2 3" xfId="7145"/>
    <cellStyle name="Normal 18 3 2 3" xfId="7146"/>
    <cellStyle name="Normal 18 3 2 3 2" xfId="7147"/>
    <cellStyle name="Normal 18 3 2 4" xfId="7148"/>
    <cellStyle name="Normal 18 3 3" xfId="7149"/>
    <cellStyle name="Normal 18 3 3 2" xfId="7150"/>
    <cellStyle name="Normal 18 3 3 2 2" xfId="7151"/>
    <cellStyle name="Normal 18 3 3 3" xfId="7152"/>
    <cellStyle name="Normal 18 3 4" xfId="7153"/>
    <cellStyle name="Normal 18 3 4 2" xfId="7154"/>
    <cellStyle name="Normal 18 3 4 2 2" xfId="7155"/>
    <cellStyle name="Normal 18 3 4 3" xfId="7156"/>
    <cellStyle name="Normal 18 3 5" xfId="7157"/>
    <cellStyle name="Normal 18 3 5 2" xfId="7158"/>
    <cellStyle name="Normal 18 3 5 2 2" xfId="7159"/>
    <cellStyle name="Normal 18 3 5 3" xfId="7160"/>
    <cellStyle name="Normal 18 3 6" xfId="7161"/>
    <cellStyle name="Normal 18 3 6 2" xfId="7162"/>
    <cellStyle name="Normal 18 3 6 2 2" xfId="7163"/>
    <cellStyle name="Normal 18 3 6 3" xfId="7164"/>
    <cellStyle name="Normal 18 3 7" xfId="7165"/>
    <cellStyle name="Normal 18 3 7 2" xfId="7166"/>
    <cellStyle name="Normal 18 3 8" xfId="7167"/>
    <cellStyle name="Normal 18 4" xfId="337"/>
    <cellStyle name="Normal 18 5" xfId="7168"/>
    <cellStyle name="Normal 18 5 2" xfId="7169"/>
    <cellStyle name="Normal 18 5 2 2" xfId="7170"/>
    <cellStyle name="Normal 18 5 2 2 2" xfId="7171"/>
    <cellStyle name="Normal 18 5 2 3" xfId="7172"/>
    <cellStyle name="Normal 18 5 3" xfId="7173"/>
    <cellStyle name="Normal 18 5 3 2" xfId="7174"/>
    <cellStyle name="Normal 18 5 4" xfId="7175"/>
    <cellStyle name="Normal 18 6" xfId="7176"/>
    <cellStyle name="Normal 18 6 2" xfId="7177"/>
    <cellStyle name="Normal 18 6 2 2" xfId="7178"/>
    <cellStyle name="Normal 18 6 3" xfId="7179"/>
    <cellStyle name="Normal 18 7" xfId="7180"/>
    <cellStyle name="Normal 18 7 2" xfId="7181"/>
    <cellStyle name="Normal 18 7 2 2" xfId="7182"/>
    <cellStyle name="Normal 18 7 3" xfId="7183"/>
    <cellStyle name="Normal 18 8" xfId="7184"/>
    <cellStyle name="Normal 18 8 2" xfId="7185"/>
    <cellStyle name="Normal 18 8 2 2" xfId="7186"/>
    <cellStyle name="Normal 18 8 3" xfId="7187"/>
    <cellStyle name="Normal 18 9" xfId="7188"/>
    <cellStyle name="Normal 18 9 2" xfId="7189"/>
    <cellStyle name="Normal 18 9 2 2" xfId="7190"/>
    <cellStyle name="Normal 18 9 3" xfId="7191"/>
    <cellStyle name="Normal 18_3. CTS Evaluation Data" xfId="617"/>
    <cellStyle name="Normal 19" xfId="90"/>
    <cellStyle name="Normal 19 2" xfId="203"/>
    <cellStyle name="Normal 19 2 2" xfId="7192"/>
    <cellStyle name="Normal 19 2 2 2" xfId="7193"/>
    <cellStyle name="Normal 19 2 2 2 2" xfId="7194"/>
    <cellStyle name="Normal 19 2 2 2 2 2" xfId="7195"/>
    <cellStyle name="Normal 19 2 2 2 3" xfId="7196"/>
    <cellStyle name="Normal 19 2 2 3" xfId="7197"/>
    <cellStyle name="Normal 19 2 2 3 2" xfId="7198"/>
    <cellStyle name="Normal 19 2 2 4" xfId="7199"/>
    <cellStyle name="Normal 19 2 3" xfId="7200"/>
    <cellStyle name="Normal 19 2 3 2" xfId="7201"/>
    <cellStyle name="Normal 19 2 3 2 2" xfId="7202"/>
    <cellStyle name="Normal 19 2 3 3" xfId="7203"/>
    <cellStyle name="Normal 19 2 4" xfId="7204"/>
    <cellStyle name="Normal 19 2 4 2" xfId="7205"/>
    <cellStyle name="Normal 19 2 4 2 2" xfId="7206"/>
    <cellStyle name="Normal 19 2 4 3" xfId="7207"/>
    <cellStyle name="Normal 19 2 5" xfId="7208"/>
    <cellStyle name="Normal 19 2 5 2" xfId="7209"/>
    <cellStyle name="Normal 19 2 5 2 2" xfId="7210"/>
    <cellStyle name="Normal 19 2 5 3" xfId="7211"/>
    <cellStyle name="Normal 19 2 6" xfId="7212"/>
    <cellStyle name="Normal 19 2 6 2" xfId="7213"/>
    <cellStyle name="Normal 19 2 6 2 2" xfId="7214"/>
    <cellStyle name="Normal 19 2 6 3" xfId="7215"/>
    <cellStyle name="Normal 19 2 7" xfId="7216"/>
    <cellStyle name="Normal 19 2 7 2" xfId="7217"/>
    <cellStyle name="Normal 19 2 8" xfId="7218"/>
    <cellStyle name="Normal 19 3" xfId="204"/>
    <cellStyle name="Normal 19 3 2" xfId="7219"/>
    <cellStyle name="Normal 19 3 2 2" xfId="7220"/>
    <cellStyle name="Normal 19 3 2 2 2" xfId="7221"/>
    <cellStyle name="Normal 19 3 2 2 2 2" xfId="7222"/>
    <cellStyle name="Normal 19 3 2 2 3" xfId="7223"/>
    <cellStyle name="Normal 19 3 2 3" xfId="7224"/>
    <cellStyle name="Normal 19 3 2 3 2" xfId="7225"/>
    <cellStyle name="Normal 19 3 2 4" xfId="7226"/>
    <cellStyle name="Normal 19 3 3" xfId="7227"/>
    <cellStyle name="Normal 19 3 3 2" xfId="7228"/>
    <cellStyle name="Normal 19 3 3 2 2" xfId="7229"/>
    <cellStyle name="Normal 19 3 3 3" xfId="7230"/>
    <cellStyle name="Normal 19 3 4" xfId="7231"/>
    <cellStyle name="Normal 19 3 4 2" xfId="7232"/>
    <cellStyle name="Normal 19 3 4 2 2" xfId="7233"/>
    <cellStyle name="Normal 19 3 4 3" xfId="7234"/>
    <cellStyle name="Normal 19 3 5" xfId="7235"/>
    <cellStyle name="Normal 19 3 5 2" xfId="7236"/>
    <cellStyle name="Normal 19 3 5 2 2" xfId="7237"/>
    <cellStyle name="Normal 19 3 5 3" xfId="7238"/>
    <cellStyle name="Normal 19 3 6" xfId="7239"/>
    <cellStyle name="Normal 19 3 6 2" xfId="7240"/>
    <cellStyle name="Normal 19 3 6 2 2" xfId="7241"/>
    <cellStyle name="Normal 19 3 6 3" xfId="7242"/>
    <cellStyle name="Normal 19 3 7" xfId="7243"/>
    <cellStyle name="Normal 19 3 7 2" xfId="7244"/>
    <cellStyle name="Normal 19 3 8" xfId="7245"/>
    <cellStyle name="Normal 19 4" xfId="618"/>
    <cellStyle name="Normal 19 5" xfId="7246"/>
    <cellStyle name="Normal 19_3. CTS Evaluation Data" xfId="619"/>
    <cellStyle name="Normal 2" xfId="68"/>
    <cellStyle name="Normal 2 2" xfId="69"/>
    <cellStyle name="Normal 2 2 2" xfId="620"/>
    <cellStyle name="Normal 2 2 2 2" xfId="91"/>
    <cellStyle name="Normal 2 2 3" xfId="621"/>
    <cellStyle name="Normal 2 3" xfId="70"/>
    <cellStyle name="Normal 2 3 2" xfId="205"/>
    <cellStyle name="Normal 2 3 3" xfId="206"/>
    <cellStyle name="Normal 2 3 4" xfId="207"/>
    <cellStyle name="Normal 2 4" xfId="102"/>
    <cellStyle name="Normal 2 4 2" xfId="622"/>
    <cellStyle name="Normal 2 5" xfId="208"/>
    <cellStyle name="Normal 2 6" xfId="209"/>
    <cellStyle name="Normal 2 7" xfId="210"/>
    <cellStyle name="Normal 2 7 2" xfId="211"/>
    <cellStyle name="Normal 2 7 3" xfId="212"/>
    <cellStyle name="Normal 2 8" xfId="7247"/>
    <cellStyle name="Normal 2 9" xfId="7248"/>
    <cellStyle name="Normal 2_07tables" xfId="213"/>
    <cellStyle name="Normal 20" xfId="214"/>
    <cellStyle name="Normal 20 10" xfId="7249"/>
    <cellStyle name="Normal 20 10 2" xfId="7250"/>
    <cellStyle name="Normal 20 11" xfId="7251"/>
    <cellStyle name="Normal 20 2" xfId="215"/>
    <cellStyle name="Normal 20 2 2" xfId="7252"/>
    <cellStyle name="Normal 20 2 2 2" xfId="7253"/>
    <cellStyle name="Normal 20 2 2 2 2" xfId="7254"/>
    <cellStyle name="Normal 20 2 2 2 2 2" xfId="7255"/>
    <cellStyle name="Normal 20 2 2 2 3" xfId="7256"/>
    <cellStyle name="Normal 20 2 2 3" xfId="7257"/>
    <cellStyle name="Normal 20 2 2 3 2" xfId="7258"/>
    <cellStyle name="Normal 20 2 2 4" xfId="7259"/>
    <cellStyle name="Normal 20 2 3" xfId="7260"/>
    <cellStyle name="Normal 20 2 3 2" xfId="7261"/>
    <cellStyle name="Normal 20 2 3 2 2" xfId="7262"/>
    <cellStyle name="Normal 20 2 3 3" xfId="7263"/>
    <cellStyle name="Normal 20 2 4" xfId="7264"/>
    <cellStyle name="Normal 20 2 4 2" xfId="7265"/>
    <cellStyle name="Normal 20 2 4 2 2" xfId="7266"/>
    <cellStyle name="Normal 20 2 4 3" xfId="7267"/>
    <cellStyle name="Normal 20 2 5" xfId="7268"/>
    <cellStyle name="Normal 20 2 5 2" xfId="7269"/>
    <cellStyle name="Normal 20 2 5 2 2" xfId="7270"/>
    <cellStyle name="Normal 20 2 5 3" xfId="7271"/>
    <cellStyle name="Normal 20 2 6" xfId="7272"/>
    <cellStyle name="Normal 20 2 6 2" xfId="7273"/>
    <cellStyle name="Normal 20 2 6 2 2" xfId="7274"/>
    <cellStyle name="Normal 20 2 6 3" xfId="7275"/>
    <cellStyle name="Normal 20 2 7" xfId="7276"/>
    <cellStyle name="Normal 20 2 7 2" xfId="7277"/>
    <cellStyle name="Normal 20 2 8" xfId="7278"/>
    <cellStyle name="Normal 20 3" xfId="216"/>
    <cellStyle name="Normal 20 3 2" xfId="7279"/>
    <cellStyle name="Normal 20 3 2 2" xfId="7280"/>
    <cellStyle name="Normal 20 3 2 2 2" xfId="7281"/>
    <cellStyle name="Normal 20 3 2 2 2 2" xfId="7282"/>
    <cellStyle name="Normal 20 3 2 2 3" xfId="7283"/>
    <cellStyle name="Normal 20 3 2 3" xfId="7284"/>
    <cellStyle name="Normal 20 3 2 3 2" xfId="7285"/>
    <cellStyle name="Normal 20 3 2 4" xfId="7286"/>
    <cellStyle name="Normal 20 3 3" xfId="7287"/>
    <cellStyle name="Normal 20 3 3 2" xfId="7288"/>
    <cellStyle name="Normal 20 3 3 2 2" xfId="7289"/>
    <cellStyle name="Normal 20 3 3 3" xfId="7290"/>
    <cellStyle name="Normal 20 3 4" xfId="7291"/>
    <cellStyle name="Normal 20 3 4 2" xfId="7292"/>
    <cellStyle name="Normal 20 3 4 2 2" xfId="7293"/>
    <cellStyle name="Normal 20 3 4 3" xfId="7294"/>
    <cellStyle name="Normal 20 3 5" xfId="7295"/>
    <cellStyle name="Normal 20 3 5 2" xfId="7296"/>
    <cellStyle name="Normal 20 3 5 2 2" xfId="7297"/>
    <cellStyle name="Normal 20 3 5 3" xfId="7298"/>
    <cellStyle name="Normal 20 3 6" xfId="7299"/>
    <cellStyle name="Normal 20 3 6 2" xfId="7300"/>
    <cellStyle name="Normal 20 3 6 2 2" xfId="7301"/>
    <cellStyle name="Normal 20 3 6 3" xfId="7302"/>
    <cellStyle name="Normal 20 3 7" xfId="7303"/>
    <cellStyle name="Normal 20 3 7 2" xfId="7304"/>
    <cellStyle name="Normal 20 3 8" xfId="7305"/>
    <cellStyle name="Normal 20 4" xfId="623"/>
    <cellStyle name="Normal 20 5" xfId="7306"/>
    <cellStyle name="Normal 20 5 2" xfId="7307"/>
    <cellStyle name="Normal 20 5 2 2" xfId="7308"/>
    <cellStyle name="Normal 20 5 2 2 2" xfId="7309"/>
    <cellStyle name="Normal 20 5 2 3" xfId="7310"/>
    <cellStyle name="Normal 20 5 3" xfId="7311"/>
    <cellStyle name="Normal 20 5 3 2" xfId="7312"/>
    <cellStyle name="Normal 20 5 4" xfId="7313"/>
    <cellStyle name="Normal 20 6" xfId="7314"/>
    <cellStyle name="Normal 20 6 2" xfId="7315"/>
    <cellStyle name="Normal 20 6 2 2" xfId="7316"/>
    <cellStyle name="Normal 20 6 3" xfId="7317"/>
    <cellStyle name="Normal 20 7" xfId="7318"/>
    <cellStyle name="Normal 20 7 2" xfId="7319"/>
    <cellStyle name="Normal 20 7 2 2" xfId="7320"/>
    <cellStyle name="Normal 20 7 3" xfId="7321"/>
    <cellStyle name="Normal 20 8" xfId="7322"/>
    <cellStyle name="Normal 20 8 2" xfId="7323"/>
    <cellStyle name="Normal 20 8 2 2" xfId="7324"/>
    <cellStyle name="Normal 20 8 3" xfId="7325"/>
    <cellStyle name="Normal 20 9" xfId="7326"/>
    <cellStyle name="Normal 20 9 2" xfId="7327"/>
    <cellStyle name="Normal 20 9 2 2" xfId="7328"/>
    <cellStyle name="Normal 20 9 3" xfId="7329"/>
    <cellStyle name="Normal 20_3. CTS Evaluation Data" xfId="624"/>
    <cellStyle name="Normal 21" xfId="217"/>
    <cellStyle name="Normal 21 10" xfId="7330"/>
    <cellStyle name="Normal 21 10 2" xfId="7331"/>
    <cellStyle name="Normal 21 11" xfId="7332"/>
    <cellStyle name="Normal 21 2" xfId="218"/>
    <cellStyle name="Normal 21 2 2" xfId="7333"/>
    <cellStyle name="Normal 21 2 2 2" xfId="7334"/>
    <cellStyle name="Normal 21 2 2 2 2" xfId="7335"/>
    <cellStyle name="Normal 21 2 2 2 2 2" xfId="7336"/>
    <cellStyle name="Normal 21 2 2 2 3" xfId="7337"/>
    <cellStyle name="Normal 21 2 2 3" xfId="7338"/>
    <cellStyle name="Normal 21 2 2 3 2" xfId="7339"/>
    <cellStyle name="Normal 21 2 2 4" xfId="7340"/>
    <cellStyle name="Normal 21 2 3" xfId="7341"/>
    <cellStyle name="Normal 21 2 3 2" xfId="7342"/>
    <cellStyle name="Normal 21 2 3 2 2" xfId="7343"/>
    <cellStyle name="Normal 21 2 3 3" xfId="7344"/>
    <cellStyle name="Normal 21 2 4" xfId="7345"/>
    <cellStyle name="Normal 21 2 4 2" xfId="7346"/>
    <cellStyle name="Normal 21 2 4 2 2" xfId="7347"/>
    <cellStyle name="Normal 21 2 4 3" xfId="7348"/>
    <cellStyle name="Normal 21 2 5" xfId="7349"/>
    <cellStyle name="Normal 21 2 5 2" xfId="7350"/>
    <cellStyle name="Normal 21 2 5 2 2" xfId="7351"/>
    <cellStyle name="Normal 21 2 5 3" xfId="7352"/>
    <cellStyle name="Normal 21 2 6" xfId="7353"/>
    <cellStyle name="Normal 21 2 6 2" xfId="7354"/>
    <cellStyle name="Normal 21 2 6 2 2" xfId="7355"/>
    <cellStyle name="Normal 21 2 6 3" xfId="7356"/>
    <cellStyle name="Normal 21 2 7" xfId="7357"/>
    <cellStyle name="Normal 21 2 7 2" xfId="7358"/>
    <cellStyle name="Normal 21 2 8" xfId="7359"/>
    <cellStyle name="Normal 21 3" xfId="219"/>
    <cellStyle name="Normal 21 3 2" xfId="7360"/>
    <cellStyle name="Normal 21 3 2 2" xfId="7361"/>
    <cellStyle name="Normal 21 3 2 2 2" xfId="7362"/>
    <cellStyle name="Normal 21 3 2 2 2 2" xfId="7363"/>
    <cellStyle name="Normal 21 3 2 2 3" xfId="7364"/>
    <cellStyle name="Normal 21 3 2 3" xfId="7365"/>
    <cellStyle name="Normal 21 3 2 3 2" xfId="7366"/>
    <cellStyle name="Normal 21 3 2 4" xfId="7367"/>
    <cellStyle name="Normal 21 3 3" xfId="7368"/>
    <cellStyle name="Normal 21 3 3 2" xfId="7369"/>
    <cellStyle name="Normal 21 3 3 2 2" xfId="7370"/>
    <cellStyle name="Normal 21 3 3 3" xfId="7371"/>
    <cellStyle name="Normal 21 3 4" xfId="7372"/>
    <cellStyle name="Normal 21 3 4 2" xfId="7373"/>
    <cellStyle name="Normal 21 3 4 2 2" xfId="7374"/>
    <cellStyle name="Normal 21 3 4 3" xfId="7375"/>
    <cellStyle name="Normal 21 3 5" xfId="7376"/>
    <cellStyle name="Normal 21 3 5 2" xfId="7377"/>
    <cellStyle name="Normal 21 3 5 2 2" xfId="7378"/>
    <cellStyle name="Normal 21 3 5 3" xfId="7379"/>
    <cellStyle name="Normal 21 3 6" xfId="7380"/>
    <cellStyle name="Normal 21 3 6 2" xfId="7381"/>
    <cellStyle name="Normal 21 3 6 2 2" xfId="7382"/>
    <cellStyle name="Normal 21 3 6 3" xfId="7383"/>
    <cellStyle name="Normal 21 3 7" xfId="7384"/>
    <cellStyle name="Normal 21 3 7 2" xfId="7385"/>
    <cellStyle name="Normal 21 3 8" xfId="7386"/>
    <cellStyle name="Normal 21 4" xfId="339"/>
    <cellStyle name="Normal 21 5" xfId="7387"/>
    <cellStyle name="Normal 21 5 2" xfId="7388"/>
    <cellStyle name="Normal 21 5 2 2" xfId="7389"/>
    <cellStyle name="Normal 21 5 2 2 2" xfId="7390"/>
    <cellStyle name="Normal 21 5 2 3" xfId="7391"/>
    <cellStyle name="Normal 21 5 3" xfId="7392"/>
    <cellStyle name="Normal 21 5 3 2" xfId="7393"/>
    <cellStyle name="Normal 21 5 4" xfId="7394"/>
    <cellStyle name="Normal 21 6" xfId="7395"/>
    <cellStyle name="Normal 21 6 2" xfId="7396"/>
    <cellStyle name="Normal 21 6 2 2" xfId="7397"/>
    <cellStyle name="Normal 21 6 3" xfId="7398"/>
    <cellStyle name="Normal 21 7" xfId="7399"/>
    <cellStyle name="Normal 21 7 2" xfId="7400"/>
    <cellStyle name="Normal 21 7 2 2" xfId="7401"/>
    <cellStyle name="Normal 21 7 3" xfId="7402"/>
    <cellStyle name="Normal 21 8" xfId="7403"/>
    <cellStyle name="Normal 21 8 2" xfId="7404"/>
    <cellStyle name="Normal 21 8 2 2" xfId="7405"/>
    <cellStyle name="Normal 21 8 3" xfId="7406"/>
    <cellStyle name="Normal 21 9" xfId="7407"/>
    <cellStyle name="Normal 21 9 2" xfId="7408"/>
    <cellStyle name="Normal 21 9 2 2" xfId="7409"/>
    <cellStyle name="Normal 21 9 3" xfId="7410"/>
    <cellStyle name="Normal 21_3. CTS Evaluation Data" xfId="625"/>
    <cellStyle name="Normal 22" xfId="220"/>
    <cellStyle name="Normal 22 10" xfId="7411"/>
    <cellStyle name="Normal 22 10 2" xfId="7412"/>
    <cellStyle name="Normal 22 11" xfId="7413"/>
    <cellStyle name="Normal 22 2" xfId="221"/>
    <cellStyle name="Normal 22 2 2" xfId="7414"/>
    <cellStyle name="Normal 22 2 2 2" xfId="7415"/>
    <cellStyle name="Normal 22 2 2 2 2" xfId="7416"/>
    <cellStyle name="Normal 22 2 2 2 2 2" xfId="7417"/>
    <cellStyle name="Normal 22 2 2 2 3" xfId="7418"/>
    <cellStyle name="Normal 22 2 2 3" xfId="7419"/>
    <cellStyle name="Normal 22 2 2 3 2" xfId="7420"/>
    <cellStyle name="Normal 22 2 2 4" xfId="7421"/>
    <cellStyle name="Normal 22 2 3" xfId="7422"/>
    <cellStyle name="Normal 22 2 3 2" xfId="7423"/>
    <cellStyle name="Normal 22 2 3 2 2" xfId="7424"/>
    <cellStyle name="Normal 22 2 3 3" xfId="7425"/>
    <cellStyle name="Normal 22 2 4" xfId="7426"/>
    <cellStyle name="Normal 22 2 4 2" xfId="7427"/>
    <cellStyle name="Normal 22 2 4 2 2" xfId="7428"/>
    <cellStyle name="Normal 22 2 4 3" xfId="7429"/>
    <cellStyle name="Normal 22 2 5" xfId="7430"/>
    <cellStyle name="Normal 22 2 5 2" xfId="7431"/>
    <cellStyle name="Normal 22 2 5 2 2" xfId="7432"/>
    <cellStyle name="Normal 22 2 5 3" xfId="7433"/>
    <cellStyle name="Normal 22 2 6" xfId="7434"/>
    <cellStyle name="Normal 22 2 6 2" xfId="7435"/>
    <cellStyle name="Normal 22 2 6 2 2" xfId="7436"/>
    <cellStyle name="Normal 22 2 6 3" xfId="7437"/>
    <cellStyle name="Normal 22 2 7" xfId="7438"/>
    <cellStyle name="Normal 22 2 7 2" xfId="7439"/>
    <cellStyle name="Normal 22 2 8" xfId="7440"/>
    <cellStyle name="Normal 22 3" xfId="222"/>
    <cellStyle name="Normal 22 3 2" xfId="7441"/>
    <cellStyle name="Normal 22 3 2 2" xfId="7442"/>
    <cellStyle name="Normal 22 3 2 2 2" xfId="7443"/>
    <cellStyle name="Normal 22 3 2 2 2 2" xfId="7444"/>
    <cellStyle name="Normal 22 3 2 2 3" xfId="7445"/>
    <cellStyle name="Normal 22 3 2 3" xfId="7446"/>
    <cellStyle name="Normal 22 3 2 3 2" xfId="7447"/>
    <cellStyle name="Normal 22 3 2 4" xfId="7448"/>
    <cellStyle name="Normal 22 3 3" xfId="7449"/>
    <cellStyle name="Normal 22 3 3 2" xfId="7450"/>
    <cellStyle name="Normal 22 3 3 2 2" xfId="7451"/>
    <cellStyle name="Normal 22 3 3 3" xfId="7452"/>
    <cellStyle name="Normal 22 3 4" xfId="7453"/>
    <cellStyle name="Normal 22 3 4 2" xfId="7454"/>
    <cellStyle name="Normal 22 3 4 2 2" xfId="7455"/>
    <cellStyle name="Normal 22 3 4 3" xfId="7456"/>
    <cellStyle name="Normal 22 3 5" xfId="7457"/>
    <cellStyle name="Normal 22 3 5 2" xfId="7458"/>
    <cellStyle name="Normal 22 3 5 2 2" xfId="7459"/>
    <cellStyle name="Normal 22 3 5 3" xfId="7460"/>
    <cellStyle name="Normal 22 3 6" xfId="7461"/>
    <cellStyle name="Normal 22 3 6 2" xfId="7462"/>
    <cellStyle name="Normal 22 3 6 2 2" xfId="7463"/>
    <cellStyle name="Normal 22 3 6 3" xfId="7464"/>
    <cellStyle name="Normal 22 3 7" xfId="7465"/>
    <cellStyle name="Normal 22 3 7 2" xfId="7466"/>
    <cellStyle name="Normal 22 3 8" xfId="7467"/>
    <cellStyle name="Normal 22 4" xfId="626"/>
    <cellStyle name="Normal 22 5" xfId="7468"/>
    <cellStyle name="Normal 22 5 2" xfId="7469"/>
    <cellStyle name="Normal 22 5 2 2" xfId="7470"/>
    <cellStyle name="Normal 22 5 2 2 2" xfId="7471"/>
    <cellStyle name="Normal 22 5 2 3" xfId="7472"/>
    <cellStyle name="Normal 22 5 3" xfId="7473"/>
    <cellStyle name="Normal 22 5 3 2" xfId="7474"/>
    <cellStyle name="Normal 22 5 4" xfId="7475"/>
    <cellStyle name="Normal 22 6" xfId="7476"/>
    <cellStyle name="Normal 22 6 2" xfId="7477"/>
    <cellStyle name="Normal 22 6 2 2" xfId="7478"/>
    <cellStyle name="Normal 22 6 3" xfId="7479"/>
    <cellStyle name="Normal 22 7" xfId="7480"/>
    <cellStyle name="Normal 22 7 2" xfId="7481"/>
    <cellStyle name="Normal 22 7 2 2" xfId="7482"/>
    <cellStyle name="Normal 22 7 3" xfId="7483"/>
    <cellStyle name="Normal 22 8" xfId="7484"/>
    <cellStyle name="Normal 22 8 2" xfId="7485"/>
    <cellStyle name="Normal 22 8 2 2" xfId="7486"/>
    <cellStyle name="Normal 22 8 3" xfId="7487"/>
    <cellStyle name="Normal 22 9" xfId="7488"/>
    <cellStyle name="Normal 22 9 2" xfId="7489"/>
    <cellStyle name="Normal 22 9 2 2" xfId="7490"/>
    <cellStyle name="Normal 22 9 3" xfId="7491"/>
    <cellStyle name="Normal 22_3. CTS Evaluation Data" xfId="627"/>
    <cellStyle name="Normal 23" xfId="223"/>
    <cellStyle name="Normal 24" xfId="224"/>
    <cellStyle name="Normal 24 10" xfId="7492"/>
    <cellStyle name="Normal 24 10 2" xfId="7493"/>
    <cellStyle name="Normal 24 11" xfId="7494"/>
    <cellStyle name="Normal 24 2" xfId="225"/>
    <cellStyle name="Normal 24 2 2" xfId="7495"/>
    <cellStyle name="Normal 24 2 2 2" xfId="7496"/>
    <cellStyle name="Normal 24 2 2 2 2" xfId="7497"/>
    <cellStyle name="Normal 24 2 2 2 2 2" xfId="7498"/>
    <cellStyle name="Normal 24 2 2 2 3" xfId="7499"/>
    <cellStyle name="Normal 24 2 2 3" xfId="7500"/>
    <cellStyle name="Normal 24 2 2 3 2" xfId="7501"/>
    <cellStyle name="Normal 24 2 2 4" xfId="7502"/>
    <cellStyle name="Normal 24 2 3" xfId="7503"/>
    <cellStyle name="Normal 24 2 3 2" xfId="7504"/>
    <cellStyle name="Normal 24 2 3 2 2" xfId="7505"/>
    <cellStyle name="Normal 24 2 3 3" xfId="7506"/>
    <cellStyle name="Normal 24 2 4" xfId="7507"/>
    <cellStyle name="Normal 24 2 4 2" xfId="7508"/>
    <cellStyle name="Normal 24 2 4 2 2" xfId="7509"/>
    <cellStyle name="Normal 24 2 4 3" xfId="7510"/>
    <cellStyle name="Normal 24 2 5" xfId="7511"/>
    <cellStyle name="Normal 24 2 5 2" xfId="7512"/>
    <cellStyle name="Normal 24 2 5 2 2" xfId="7513"/>
    <cellStyle name="Normal 24 2 5 3" xfId="7514"/>
    <cellStyle name="Normal 24 2 6" xfId="7515"/>
    <cellStyle name="Normal 24 2 6 2" xfId="7516"/>
    <cellStyle name="Normal 24 2 6 2 2" xfId="7517"/>
    <cellStyle name="Normal 24 2 6 3" xfId="7518"/>
    <cellStyle name="Normal 24 2 7" xfId="7519"/>
    <cellStyle name="Normal 24 2 7 2" xfId="7520"/>
    <cellStyle name="Normal 24 2 8" xfId="7521"/>
    <cellStyle name="Normal 24 3" xfId="226"/>
    <cellStyle name="Normal 24 3 2" xfId="7522"/>
    <cellStyle name="Normal 24 3 2 2" xfId="7523"/>
    <cellStyle name="Normal 24 3 2 2 2" xfId="7524"/>
    <cellStyle name="Normal 24 3 2 2 2 2" xfId="7525"/>
    <cellStyle name="Normal 24 3 2 2 3" xfId="7526"/>
    <cellStyle name="Normal 24 3 2 3" xfId="7527"/>
    <cellStyle name="Normal 24 3 2 3 2" xfId="7528"/>
    <cellStyle name="Normal 24 3 2 4" xfId="7529"/>
    <cellStyle name="Normal 24 3 3" xfId="7530"/>
    <cellStyle name="Normal 24 3 3 2" xfId="7531"/>
    <cellStyle name="Normal 24 3 3 2 2" xfId="7532"/>
    <cellStyle name="Normal 24 3 3 3" xfId="7533"/>
    <cellStyle name="Normal 24 3 4" xfId="7534"/>
    <cellStyle name="Normal 24 3 4 2" xfId="7535"/>
    <cellStyle name="Normal 24 3 4 2 2" xfId="7536"/>
    <cellStyle name="Normal 24 3 4 3" xfId="7537"/>
    <cellStyle name="Normal 24 3 5" xfId="7538"/>
    <cellStyle name="Normal 24 3 5 2" xfId="7539"/>
    <cellStyle name="Normal 24 3 5 2 2" xfId="7540"/>
    <cellStyle name="Normal 24 3 5 3" xfId="7541"/>
    <cellStyle name="Normal 24 3 6" xfId="7542"/>
    <cellStyle name="Normal 24 3 6 2" xfId="7543"/>
    <cellStyle name="Normal 24 3 6 2 2" xfId="7544"/>
    <cellStyle name="Normal 24 3 6 3" xfId="7545"/>
    <cellStyle name="Normal 24 3 7" xfId="7546"/>
    <cellStyle name="Normal 24 3 7 2" xfId="7547"/>
    <cellStyle name="Normal 24 3 8" xfId="7548"/>
    <cellStyle name="Normal 24 4" xfId="628"/>
    <cellStyle name="Normal 24 5" xfId="7549"/>
    <cellStyle name="Normal 24 5 2" xfId="7550"/>
    <cellStyle name="Normal 24 5 2 2" xfId="7551"/>
    <cellStyle name="Normal 24 5 2 2 2" xfId="7552"/>
    <cellStyle name="Normal 24 5 2 3" xfId="7553"/>
    <cellStyle name="Normal 24 5 3" xfId="7554"/>
    <cellStyle name="Normal 24 5 3 2" xfId="7555"/>
    <cellStyle name="Normal 24 5 4" xfId="7556"/>
    <cellStyle name="Normal 24 6" xfId="7557"/>
    <cellStyle name="Normal 24 6 2" xfId="7558"/>
    <cellStyle name="Normal 24 6 2 2" xfId="7559"/>
    <cellStyle name="Normal 24 6 3" xfId="7560"/>
    <cellStyle name="Normal 24 7" xfId="7561"/>
    <cellStyle name="Normal 24 7 2" xfId="7562"/>
    <cellStyle name="Normal 24 7 2 2" xfId="7563"/>
    <cellStyle name="Normal 24 7 3" xfId="7564"/>
    <cellStyle name="Normal 24 8" xfId="7565"/>
    <cellStyle name="Normal 24 8 2" xfId="7566"/>
    <cellStyle name="Normal 24 8 2 2" xfId="7567"/>
    <cellStyle name="Normal 24 8 3" xfId="7568"/>
    <cellStyle name="Normal 24 9" xfId="7569"/>
    <cellStyle name="Normal 24 9 2" xfId="7570"/>
    <cellStyle name="Normal 24 9 2 2" xfId="7571"/>
    <cellStyle name="Normal 24 9 3" xfId="7572"/>
    <cellStyle name="Normal 24_3. CTS Evaluation Data" xfId="629"/>
    <cellStyle name="Normal 25" xfId="227"/>
    <cellStyle name="Normal 25 10" xfId="7573"/>
    <cellStyle name="Normal 25 10 2" xfId="7574"/>
    <cellStyle name="Normal 25 11" xfId="7575"/>
    <cellStyle name="Normal 25 2" xfId="228"/>
    <cellStyle name="Normal 25 2 2" xfId="7576"/>
    <cellStyle name="Normal 25 2 2 2" xfId="7577"/>
    <cellStyle name="Normal 25 2 2 2 2" xfId="7578"/>
    <cellStyle name="Normal 25 2 2 2 2 2" xfId="7579"/>
    <cellStyle name="Normal 25 2 2 2 3" xfId="7580"/>
    <cellStyle name="Normal 25 2 2 3" xfId="7581"/>
    <cellStyle name="Normal 25 2 2 3 2" xfId="7582"/>
    <cellStyle name="Normal 25 2 2 4" xfId="7583"/>
    <cellStyle name="Normal 25 2 3" xfId="7584"/>
    <cellStyle name="Normal 25 2 3 2" xfId="7585"/>
    <cellStyle name="Normal 25 2 3 2 2" xfId="7586"/>
    <cellStyle name="Normal 25 2 3 3" xfId="7587"/>
    <cellStyle name="Normal 25 2 4" xfId="7588"/>
    <cellStyle name="Normal 25 2 4 2" xfId="7589"/>
    <cellStyle name="Normal 25 2 4 2 2" xfId="7590"/>
    <cellStyle name="Normal 25 2 4 3" xfId="7591"/>
    <cellStyle name="Normal 25 2 5" xfId="7592"/>
    <cellStyle name="Normal 25 2 5 2" xfId="7593"/>
    <cellStyle name="Normal 25 2 5 2 2" xfId="7594"/>
    <cellStyle name="Normal 25 2 5 3" xfId="7595"/>
    <cellStyle name="Normal 25 2 6" xfId="7596"/>
    <cellStyle name="Normal 25 2 6 2" xfId="7597"/>
    <cellStyle name="Normal 25 2 6 2 2" xfId="7598"/>
    <cellStyle name="Normal 25 2 6 3" xfId="7599"/>
    <cellStyle name="Normal 25 2 7" xfId="7600"/>
    <cellStyle name="Normal 25 2 7 2" xfId="7601"/>
    <cellStyle name="Normal 25 2 8" xfId="7602"/>
    <cellStyle name="Normal 25 3" xfId="229"/>
    <cellStyle name="Normal 25 3 2" xfId="7603"/>
    <cellStyle name="Normal 25 3 2 2" xfId="7604"/>
    <cellStyle name="Normal 25 3 2 2 2" xfId="7605"/>
    <cellStyle name="Normal 25 3 2 2 2 2" xfId="7606"/>
    <cellStyle name="Normal 25 3 2 2 3" xfId="7607"/>
    <cellStyle name="Normal 25 3 2 3" xfId="7608"/>
    <cellStyle name="Normal 25 3 2 3 2" xfId="7609"/>
    <cellStyle name="Normal 25 3 2 4" xfId="7610"/>
    <cellStyle name="Normal 25 3 3" xfId="7611"/>
    <cellStyle name="Normal 25 3 3 2" xfId="7612"/>
    <cellStyle name="Normal 25 3 3 2 2" xfId="7613"/>
    <cellStyle name="Normal 25 3 3 3" xfId="7614"/>
    <cellStyle name="Normal 25 3 4" xfId="7615"/>
    <cellStyle name="Normal 25 3 4 2" xfId="7616"/>
    <cellStyle name="Normal 25 3 4 2 2" xfId="7617"/>
    <cellStyle name="Normal 25 3 4 3" xfId="7618"/>
    <cellStyle name="Normal 25 3 5" xfId="7619"/>
    <cellStyle name="Normal 25 3 5 2" xfId="7620"/>
    <cellStyle name="Normal 25 3 5 2 2" xfId="7621"/>
    <cellStyle name="Normal 25 3 5 3" xfId="7622"/>
    <cellStyle name="Normal 25 3 6" xfId="7623"/>
    <cellStyle name="Normal 25 3 6 2" xfId="7624"/>
    <cellStyle name="Normal 25 3 6 2 2" xfId="7625"/>
    <cellStyle name="Normal 25 3 6 3" xfId="7626"/>
    <cellStyle name="Normal 25 3 7" xfId="7627"/>
    <cellStyle name="Normal 25 3 7 2" xfId="7628"/>
    <cellStyle name="Normal 25 3 8" xfId="7629"/>
    <cellStyle name="Normal 25 4" xfId="630"/>
    <cellStyle name="Normal 25 5" xfId="7630"/>
    <cellStyle name="Normal 25 5 2" xfId="7631"/>
    <cellStyle name="Normal 25 5 2 2" xfId="7632"/>
    <cellStyle name="Normal 25 5 2 2 2" xfId="7633"/>
    <cellStyle name="Normal 25 5 2 3" xfId="7634"/>
    <cellStyle name="Normal 25 5 3" xfId="7635"/>
    <cellStyle name="Normal 25 5 3 2" xfId="7636"/>
    <cellStyle name="Normal 25 5 4" xfId="7637"/>
    <cellStyle name="Normal 25 6" xfId="7638"/>
    <cellStyle name="Normal 25 6 2" xfId="7639"/>
    <cellStyle name="Normal 25 6 2 2" xfId="7640"/>
    <cellStyle name="Normal 25 6 3" xfId="7641"/>
    <cellStyle name="Normal 25 7" xfId="7642"/>
    <cellStyle name="Normal 25 7 2" xfId="7643"/>
    <cellStyle name="Normal 25 7 2 2" xfId="7644"/>
    <cellStyle name="Normal 25 7 3" xfId="7645"/>
    <cellStyle name="Normal 25 8" xfId="7646"/>
    <cellStyle name="Normal 25 8 2" xfId="7647"/>
    <cellStyle name="Normal 25 8 2 2" xfId="7648"/>
    <cellStyle name="Normal 25 8 3" xfId="7649"/>
    <cellStyle name="Normal 25 9" xfId="7650"/>
    <cellStyle name="Normal 25 9 2" xfId="7651"/>
    <cellStyle name="Normal 25 9 2 2" xfId="7652"/>
    <cellStyle name="Normal 25 9 3" xfId="7653"/>
    <cellStyle name="Normal 25_3. CTS Evaluation Data" xfId="631"/>
    <cellStyle name="Normal 26" xfId="230"/>
    <cellStyle name="Normal 26 10" xfId="7654"/>
    <cellStyle name="Normal 26 10 2" xfId="7655"/>
    <cellStyle name="Normal 26 11" xfId="7656"/>
    <cellStyle name="Normal 26 2" xfId="231"/>
    <cellStyle name="Normal 26 2 2" xfId="7657"/>
    <cellStyle name="Normal 26 2 2 2" xfId="7658"/>
    <cellStyle name="Normal 26 2 2 2 2" xfId="7659"/>
    <cellStyle name="Normal 26 2 2 2 2 2" xfId="7660"/>
    <cellStyle name="Normal 26 2 2 2 3" xfId="7661"/>
    <cellStyle name="Normal 26 2 2 3" xfId="7662"/>
    <cellStyle name="Normal 26 2 2 3 2" xfId="7663"/>
    <cellStyle name="Normal 26 2 2 4" xfId="7664"/>
    <cellStyle name="Normal 26 2 3" xfId="7665"/>
    <cellStyle name="Normal 26 2 3 2" xfId="7666"/>
    <cellStyle name="Normal 26 2 3 2 2" xfId="7667"/>
    <cellStyle name="Normal 26 2 3 3" xfId="7668"/>
    <cellStyle name="Normal 26 2 4" xfId="7669"/>
    <cellStyle name="Normal 26 2 4 2" xfId="7670"/>
    <cellStyle name="Normal 26 2 4 2 2" xfId="7671"/>
    <cellStyle name="Normal 26 2 4 3" xfId="7672"/>
    <cellStyle name="Normal 26 2 5" xfId="7673"/>
    <cellStyle name="Normal 26 2 5 2" xfId="7674"/>
    <cellStyle name="Normal 26 2 5 2 2" xfId="7675"/>
    <cellStyle name="Normal 26 2 5 3" xfId="7676"/>
    <cellStyle name="Normal 26 2 6" xfId="7677"/>
    <cellStyle name="Normal 26 2 6 2" xfId="7678"/>
    <cellStyle name="Normal 26 2 6 2 2" xfId="7679"/>
    <cellStyle name="Normal 26 2 6 3" xfId="7680"/>
    <cellStyle name="Normal 26 2 7" xfId="7681"/>
    <cellStyle name="Normal 26 2 7 2" xfId="7682"/>
    <cellStyle name="Normal 26 2 8" xfId="7683"/>
    <cellStyle name="Normal 26 3" xfId="232"/>
    <cellStyle name="Normal 26 3 2" xfId="7684"/>
    <cellStyle name="Normal 26 3 2 2" xfId="7685"/>
    <cellStyle name="Normal 26 3 2 2 2" xfId="7686"/>
    <cellStyle name="Normal 26 3 2 2 2 2" xfId="7687"/>
    <cellStyle name="Normal 26 3 2 2 3" xfId="7688"/>
    <cellStyle name="Normal 26 3 2 3" xfId="7689"/>
    <cellStyle name="Normal 26 3 2 3 2" xfId="7690"/>
    <cellStyle name="Normal 26 3 2 4" xfId="7691"/>
    <cellStyle name="Normal 26 3 3" xfId="7692"/>
    <cellStyle name="Normal 26 3 3 2" xfId="7693"/>
    <cellStyle name="Normal 26 3 3 2 2" xfId="7694"/>
    <cellStyle name="Normal 26 3 3 3" xfId="7695"/>
    <cellStyle name="Normal 26 3 4" xfId="7696"/>
    <cellStyle name="Normal 26 3 4 2" xfId="7697"/>
    <cellStyle name="Normal 26 3 4 2 2" xfId="7698"/>
    <cellStyle name="Normal 26 3 4 3" xfId="7699"/>
    <cellStyle name="Normal 26 3 5" xfId="7700"/>
    <cellStyle name="Normal 26 3 5 2" xfId="7701"/>
    <cellStyle name="Normal 26 3 5 2 2" xfId="7702"/>
    <cellStyle name="Normal 26 3 5 3" xfId="7703"/>
    <cellStyle name="Normal 26 3 6" xfId="7704"/>
    <cellStyle name="Normal 26 3 6 2" xfId="7705"/>
    <cellStyle name="Normal 26 3 6 2 2" xfId="7706"/>
    <cellStyle name="Normal 26 3 6 3" xfId="7707"/>
    <cellStyle name="Normal 26 3 7" xfId="7708"/>
    <cellStyle name="Normal 26 3 7 2" xfId="7709"/>
    <cellStyle name="Normal 26 3 8" xfId="7710"/>
    <cellStyle name="Normal 26 4" xfId="632"/>
    <cellStyle name="Normal 26 5" xfId="7711"/>
    <cellStyle name="Normal 26 5 2" xfId="7712"/>
    <cellStyle name="Normal 26 5 2 2" xfId="7713"/>
    <cellStyle name="Normal 26 5 2 2 2" xfId="7714"/>
    <cellStyle name="Normal 26 5 2 3" xfId="7715"/>
    <cellStyle name="Normal 26 5 3" xfId="7716"/>
    <cellStyle name="Normal 26 5 3 2" xfId="7717"/>
    <cellStyle name="Normal 26 5 4" xfId="7718"/>
    <cellStyle name="Normal 26 6" xfId="7719"/>
    <cellStyle name="Normal 26 6 2" xfId="7720"/>
    <cellStyle name="Normal 26 6 2 2" xfId="7721"/>
    <cellStyle name="Normal 26 6 3" xfId="7722"/>
    <cellStyle name="Normal 26 7" xfId="7723"/>
    <cellStyle name="Normal 26 7 2" xfId="7724"/>
    <cellStyle name="Normal 26 7 2 2" xfId="7725"/>
    <cellStyle name="Normal 26 7 3" xfId="7726"/>
    <cellStyle name="Normal 26 8" xfId="7727"/>
    <cellStyle name="Normal 26 8 2" xfId="7728"/>
    <cellStyle name="Normal 26 8 2 2" xfId="7729"/>
    <cellStyle name="Normal 26 8 3" xfId="7730"/>
    <cellStyle name="Normal 26 9" xfId="7731"/>
    <cellStyle name="Normal 26 9 2" xfId="7732"/>
    <cellStyle name="Normal 26 9 2 2" xfId="7733"/>
    <cellStyle name="Normal 26 9 3" xfId="7734"/>
    <cellStyle name="Normal 26_3. CTS Evaluation Data" xfId="633"/>
    <cellStyle name="Normal 27" xfId="233"/>
    <cellStyle name="Normal 27 10" xfId="7735"/>
    <cellStyle name="Normal 27 10 2" xfId="7736"/>
    <cellStyle name="Normal 27 11" xfId="7737"/>
    <cellStyle name="Normal 27 2" xfId="234"/>
    <cellStyle name="Normal 27 2 2" xfId="7738"/>
    <cellStyle name="Normal 27 2 2 2" xfId="7739"/>
    <cellStyle name="Normal 27 2 2 2 2" xfId="7740"/>
    <cellStyle name="Normal 27 2 2 2 2 2" xfId="7741"/>
    <cellStyle name="Normal 27 2 2 2 3" xfId="7742"/>
    <cellStyle name="Normal 27 2 2 3" xfId="7743"/>
    <cellStyle name="Normal 27 2 2 3 2" xfId="7744"/>
    <cellStyle name="Normal 27 2 2 4" xfId="7745"/>
    <cellStyle name="Normal 27 2 3" xfId="7746"/>
    <cellStyle name="Normal 27 2 3 2" xfId="7747"/>
    <cellStyle name="Normal 27 2 3 2 2" xfId="7748"/>
    <cellStyle name="Normal 27 2 3 3" xfId="7749"/>
    <cellStyle name="Normal 27 2 4" xfId="7750"/>
    <cellStyle name="Normal 27 2 4 2" xfId="7751"/>
    <cellStyle name="Normal 27 2 4 2 2" xfId="7752"/>
    <cellStyle name="Normal 27 2 4 3" xfId="7753"/>
    <cellStyle name="Normal 27 2 5" xfId="7754"/>
    <cellStyle name="Normal 27 2 5 2" xfId="7755"/>
    <cellStyle name="Normal 27 2 5 2 2" xfId="7756"/>
    <cellStyle name="Normal 27 2 5 3" xfId="7757"/>
    <cellStyle name="Normal 27 2 6" xfId="7758"/>
    <cellStyle name="Normal 27 2 6 2" xfId="7759"/>
    <cellStyle name="Normal 27 2 6 2 2" xfId="7760"/>
    <cellStyle name="Normal 27 2 6 3" xfId="7761"/>
    <cellStyle name="Normal 27 2 7" xfId="7762"/>
    <cellStyle name="Normal 27 2 7 2" xfId="7763"/>
    <cellStyle name="Normal 27 2 8" xfId="7764"/>
    <cellStyle name="Normal 27 3" xfId="235"/>
    <cellStyle name="Normal 27 3 2" xfId="7765"/>
    <cellStyle name="Normal 27 3 2 2" xfId="7766"/>
    <cellStyle name="Normal 27 3 2 2 2" xfId="7767"/>
    <cellStyle name="Normal 27 3 2 2 2 2" xfId="7768"/>
    <cellStyle name="Normal 27 3 2 2 3" xfId="7769"/>
    <cellStyle name="Normal 27 3 2 3" xfId="7770"/>
    <cellStyle name="Normal 27 3 2 3 2" xfId="7771"/>
    <cellStyle name="Normal 27 3 2 4" xfId="7772"/>
    <cellStyle name="Normal 27 3 3" xfId="7773"/>
    <cellStyle name="Normal 27 3 3 2" xfId="7774"/>
    <cellStyle name="Normal 27 3 3 2 2" xfId="7775"/>
    <cellStyle name="Normal 27 3 3 3" xfId="7776"/>
    <cellStyle name="Normal 27 3 4" xfId="7777"/>
    <cellStyle name="Normal 27 3 4 2" xfId="7778"/>
    <cellStyle name="Normal 27 3 4 2 2" xfId="7779"/>
    <cellStyle name="Normal 27 3 4 3" xfId="7780"/>
    <cellStyle name="Normal 27 3 5" xfId="7781"/>
    <cellStyle name="Normal 27 3 5 2" xfId="7782"/>
    <cellStyle name="Normal 27 3 5 2 2" xfId="7783"/>
    <cellStyle name="Normal 27 3 5 3" xfId="7784"/>
    <cellStyle name="Normal 27 3 6" xfId="7785"/>
    <cellStyle name="Normal 27 3 6 2" xfId="7786"/>
    <cellStyle name="Normal 27 3 6 2 2" xfId="7787"/>
    <cellStyle name="Normal 27 3 6 3" xfId="7788"/>
    <cellStyle name="Normal 27 3 7" xfId="7789"/>
    <cellStyle name="Normal 27 3 7 2" xfId="7790"/>
    <cellStyle name="Normal 27 3 8" xfId="7791"/>
    <cellStyle name="Normal 27 4" xfId="634"/>
    <cellStyle name="Normal 27 5" xfId="7792"/>
    <cellStyle name="Normal 27 5 2" xfId="7793"/>
    <cellStyle name="Normal 27 5 2 2" xfId="7794"/>
    <cellStyle name="Normal 27 5 2 2 2" xfId="7795"/>
    <cellStyle name="Normal 27 5 2 3" xfId="7796"/>
    <cellStyle name="Normal 27 5 3" xfId="7797"/>
    <cellStyle name="Normal 27 5 3 2" xfId="7798"/>
    <cellStyle name="Normal 27 5 4" xfId="7799"/>
    <cellStyle name="Normal 27 6" xfId="7800"/>
    <cellStyle name="Normal 27 6 2" xfId="7801"/>
    <cellStyle name="Normal 27 6 2 2" xfId="7802"/>
    <cellStyle name="Normal 27 6 3" xfId="7803"/>
    <cellStyle name="Normal 27 7" xfId="7804"/>
    <cellStyle name="Normal 27 7 2" xfId="7805"/>
    <cellStyle name="Normal 27 7 2 2" xfId="7806"/>
    <cellStyle name="Normal 27 7 3" xfId="7807"/>
    <cellStyle name="Normal 27 8" xfId="7808"/>
    <cellStyle name="Normal 27 8 2" xfId="7809"/>
    <cellStyle name="Normal 27 8 2 2" xfId="7810"/>
    <cellStyle name="Normal 27 8 3" xfId="7811"/>
    <cellStyle name="Normal 27 9" xfId="7812"/>
    <cellStyle name="Normal 27 9 2" xfId="7813"/>
    <cellStyle name="Normal 27 9 2 2" xfId="7814"/>
    <cellStyle name="Normal 27 9 3" xfId="7815"/>
    <cellStyle name="Normal 27_3. CTS Evaluation Data" xfId="635"/>
    <cellStyle name="Normal 28" xfId="236"/>
    <cellStyle name="Normal 28 2" xfId="237"/>
    <cellStyle name="Normal 28 3" xfId="238"/>
    <cellStyle name="Normal 29" xfId="239"/>
    <cellStyle name="Normal 29 2" xfId="240"/>
    <cellStyle name="Normal 29 3" xfId="241"/>
    <cellStyle name="Normal 3" xfId="71"/>
    <cellStyle name="Normal 3 10" xfId="7816"/>
    <cellStyle name="Normal 3 10 2" xfId="7817"/>
    <cellStyle name="Normal 3 10 2 2" xfId="7818"/>
    <cellStyle name="Normal 3 10 3" xfId="7819"/>
    <cellStyle name="Normal 3 11" xfId="7820"/>
    <cellStyle name="Normal 3 11 2" xfId="7821"/>
    <cellStyle name="Normal 3 11 2 2" xfId="7822"/>
    <cellStyle name="Normal 3 11 3" xfId="7823"/>
    <cellStyle name="Normal 3 12" xfId="7824"/>
    <cellStyle name="Normal 3 12 2" xfId="7825"/>
    <cellStyle name="Normal 3 13" xfId="7826"/>
    <cellStyle name="Normal 3 13 2" xfId="7827"/>
    <cellStyle name="Normal 3 14" xfId="7828"/>
    <cellStyle name="Normal 3 15" xfId="7829"/>
    <cellStyle name="Normal 3 15 2" xfId="7830"/>
    <cellStyle name="Normal 3 16" xfId="7831"/>
    <cellStyle name="Normal 3 2" xfId="72"/>
    <cellStyle name="Normal 3 3" xfId="242"/>
    <cellStyle name="Normal 3 3 2" xfId="636"/>
    <cellStyle name="Normal 3 3 2 2" xfId="7832"/>
    <cellStyle name="Normal 3 3 2 2 2" xfId="7833"/>
    <cellStyle name="Normal 3 3 2 2 2 2" xfId="7834"/>
    <cellStyle name="Normal 3 3 2 2 2 2 2" xfId="7835"/>
    <cellStyle name="Normal 3 3 2 2 2 3" xfId="7836"/>
    <cellStyle name="Normal 3 3 2 2 3" xfId="7837"/>
    <cellStyle name="Normal 3 3 2 2 3 2" xfId="7838"/>
    <cellStyle name="Normal 3 3 2 2 4" xfId="7839"/>
    <cellStyle name="Normal 3 3 2 3" xfId="7840"/>
    <cellStyle name="Normal 3 3 2 3 2" xfId="7841"/>
    <cellStyle name="Normal 3 3 2 3 2 2" xfId="7842"/>
    <cellStyle name="Normal 3 3 2 3 3" xfId="7843"/>
    <cellStyle name="Normal 3 3 2 4" xfId="7844"/>
    <cellStyle name="Normal 3 3 2 4 2" xfId="7845"/>
    <cellStyle name="Normal 3 3 2 4 2 2" xfId="7846"/>
    <cellStyle name="Normal 3 3 2 4 3" xfId="7847"/>
    <cellStyle name="Normal 3 3 2 5" xfId="7848"/>
    <cellStyle name="Normal 3 3 2 5 2" xfId="7849"/>
    <cellStyle name="Normal 3 3 2 5 2 2" xfId="7850"/>
    <cellStyle name="Normal 3 3 2 5 3" xfId="7851"/>
    <cellStyle name="Normal 3 3 2 6" xfId="7852"/>
    <cellStyle name="Normal 3 3 2 6 2" xfId="7853"/>
    <cellStyle name="Normal 3 3 2 6 2 2" xfId="7854"/>
    <cellStyle name="Normal 3 3 2 6 3" xfId="7855"/>
    <cellStyle name="Normal 3 3 2 7" xfId="7856"/>
    <cellStyle name="Normal 3 3 2 7 2" xfId="7857"/>
    <cellStyle name="Normal 3 3 2 8" xfId="7858"/>
    <cellStyle name="Normal 3 3 3" xfId="637"/>
    <cellStyle name="Normal 3 3 3 2" xfId="7859"/>
    <cellStyle name="Normal 3 3 3 2 2" xfId="7860"/>
    <cellStyle name="Normal 3 3 3 2 2 2" xfId="7861"/>
    <cellStyle name="Normal 3 3 3 2 2 2 2" xfId="7862"/>
    <cellStyle name="Normal 3 3 3 2 2 3" xfId="7863"/>
    <cellStyle name="Normal 3 3 3 2 3" xfId="7864"/>
    <cellStyle name="Normal 3 3 3 2 3 2" xfId="7865"/>
    <cellStyle name="Normal 3 3 3 2 4" xfId="7866"/>
    <cellStyle name="Normal 3 3 3 3" xfId="7867"/>
    <cellStyle name="Normal 3 3 3 3 2" xfId="7868"/>
    <cellStyle name="Normal 3 3 3 3 2 2" xfId="7869"/>
    <cellStyle name="Normal 3 3 3 3 3" xfId="7870"/>
    <cellStyle name="Normal 3 3 3 4" xfId="7871"/>
    <cellStyle name="Normal 3 3 3 4 2" xfId="7872"/>
    <cellStyle name="Normal 3 3 3 4 2 2" xfId="7873"/>
    <cellStyle name="Normal 3 3 3 4 3" xfId="7874"/>
    <cellStyle name="Normal 3 3 3 5" xfId="7875"/>
    <cellStyle name="Normal 3 3 3 5 2" xfId="7876"/>
    <cellStyle name="Normal 3 3 3 5 2 2" xfId="7877"/>
    <cellStyle name="Normal 3 3 3 5 3" xfId="7878"/>
    <cellStyle name="Normal 3 3 3 6" xfId="7879"/>
    <cellStyle name="Normal 3 3 3 6 2" xfId="7880"/>
    <cellStyle name="Normal 3 3 3 6 2 2" xfId="7881"/>
    <cellStyle name="Normal 3 3 3 6 3" xfId="7882"/>
    <cellStyle name="Normal 3 3 3 7" xfId="7883"/>
    <cellStyle name="Normal 3 3 3 7 2" xfId="7884"/>
    <cellStyle name="Normal 3 3 3 8" xfId="7885"/>
    <cellStyle name="Normal 3 4" xfId="243"/>
    <cellStyle name="Normal 3 4 2" xfId="638"/>
    <cellStyle name="Normal 3 4 2 2" xfId="7886"/>
    <cellStyle name="Normal 3 4 2 2 2" xfId="7887"/>
    <cellStyle name="Normal 3 4 2 2 2 2" xfId="7888"/>
    <cellStyle name="Normal 3 4 2 2 2 2 2" xfId="7889"/>
    <cellStyle name="Normal 3 4 2 2 2 3" xfId="7890"/>
    <cellStyle name="Normal 3 4 2 2 3" xfId="7891"/>
    <cellStyle name="Normal 3 4 2 2 3 2" xfId="7892"/>
    <cellStyle name="Normal 3 4 2 2 4" xfId="7893"/>
    <cellStyle name="Normal 3 4 2 3" xfId="7894"/>
    <cellStyle name="Normal 3 4 2 3 2" xfId="7895"/>
    <cellStyle name="Normal 3 4 2 3 2 2" xfId="7896"/>
    <cellStyle name="Normal 3 4 2 3 3" xfId="7897"/>
    <cellStyle name="Normal 3 4 2 4" xfId="7898"/>
    <cellStyle name="Normal 3 4 2 4 2" xfId="7899"/>
    <cellStyle name="Normal 3 4 2 4 2 2" xfId="7900"/>
    <cellStyle name="Normal 3 4 2 4 3" xfId="7901"/>
    <cellStyle name="Normal 3 4 2 5" xfId="7902"/>
    <cellStyle name="Normal 3 4 2 5 2" xfId="7903"/>
    <cellStyle name="Normal 3 4 2 5 2 2" xfId="7904"/>
    <cellStyle name="Normal 3 4 2 5 3" xfId="7905"/>
    <cellStyle name="Normal 3 4 2 6" xfId="7906"/>
    <cellStyle name="Normal 3 4 2 6 2" xfId="7907"/>
    <cellStyle name="Normal 3 4 2 6 2 2" xfId="7908"/>
    <cellStyle name="Normal 3 4 2 6 3" xfId="7909"/>
    <cellStyle name="Normal 3 4 2 7" xfId="7910"/>
    <cellStyle name="Normal 3 4 2 7 2" xfId="7911"/>
    <cellStyle name="Normal 3 4 2 8" xfId="7912"/>
    <cellStyle name="Normal 3 5" xfId="639"/>
    <cellStyle name="Normal 3 5 2" xfId="7913"/>
    <cellStyle name="Normal 3 5 2 2" xfId="7914"/>
    <cellStyle name="Normal 3 5 2 2 2" xfId="7915"/>
    <cellStyle name="Normal 3 5 2 2 2 2" xfId="7916"/>
    <cellStyle name="Normal 3 5 2 2 3" xfId="7917"/>
    <cellStyle name="Normal 3 5 2 3" xfId="7918"/>
    <cellStyle name="Normal 3 5 2 3 2" xfId="7919"/>
    <cellStyle name="Normal 3 5 2 4" xfId="7920"/>
    <cellStyle name="Normal 3 5 3" xfId="7921"/>
    <cellStyle name="Normal 3 5 3 2" xfId="7922"/>
    <cellStyle name="Normal 3 5 3 2 2" xfId="7923"/>
    <cellStyle name="Normal 3 5 3 3" xfId="7924"/>
    <cellStyle name="Normal 3 5 4" xfId="7925"/>
    <cellStyle name="Normal 3 5 4 2" xfId="7926"/>
    <cellStyle name="Normal 3 5 4 2 2" xfId="7927"/>
    <cellStyle name="Normal 3 5 4 3" xfId="7928"/>
    <cellStyle name="Normal 3 5 5" xfId="7929"/>
    <cellStyle name="Normal 3 5 5 2" xfId="7930"/>
    <cellStyle name="Normal 3 5 5 2 2" xfId="7931"/>
    <cellStyle name="Normal 3 5 5 3" xfId="7932"/>
    <cellStyle name="Normal 3 5 6" xfId="7933"/>
    <cellStyle name="Normal 3 5 6 2" xfId="7934"/>
    <cellStyle name="Normal 3 5 6 2 2" xfId="7935"/>
    <cellStyle name="Normal 3 5 6 3" xfId="7936"/>
    <cellStyle name="Normal 3 5 7" xfId="7937"/>
    <cellStyle name="Normal 3 5 7 2" xfId="7938"/>
    <cellStyle name="Normal 3 5 8" xfId="7939"/>
    <cellStyle name="Normal 3 6" xfId="640"/>
    <cellStyle name="Normal 3 6 2" xfId="7940"/>
    <cellStyle name="Normal 3 6 2 2" xfId="7941"/>
    <cellStyle name="Normal 3 6 2 2 2" xfId="7942"/>
    <cellStyle name="Normal 3 6 2 2 2 2" xfId="7943"/>
    <cellStyle name="Normal 3 6 2 2 3" xfId="7944"/>
    <cellStyle name="Normal 3 6 2 3" xfId="7945"/>
    <cellStyle name="Normal 3 6 2 3 2" xfId="7946"/>
    <cellStyle name="Normal 3 6 2 4" xfId="7947"/>
    <cellStyle name="Normal 3 6 3" xfId="7948"/>
    <cellStyle name="Normal 3 6 3 2" xfId="7949"/>
    <cellStyle name="Normal 3 6 3 2 2" xfId="7950"/>
    <cellStyle name="Normal 3 6 3 3" xfId="7951"/>
    <cellStyle name="Normal 3 6 4" xfId="7952"/>
    <cellStyle name="Normal 3 6 4 2" xfId="7953"/>
    <cellStyle name="Normal 3 6 4 2 2" xfId="7954"/>
    <cellStyle name="Normal 3 6 4 3" xfId="7955"/>
    <cellStyle name="Normal 3 6 5" xfId="7956"/>
    <cellStyle name="Normal 3 6 5 2" xfId="7957"/>
    <cellStyle name="Normal 3 6 5 2 2" xfId="7958"/>
    <cellStyle name="Normal 3 6 5 3" xfId="7959"/>
    <cellStyle name="Normal 3 6 6" xfId="7960"/>
    <cellStyle name="Normal 3 6 6 2" xfId="7961"/>
    <cellStyle name="Normal 3 6 6 2 2" xfId="7962"/>
    <cellStyle name="Normal 3 6 6 3" xfId="7963"/>
    <cellStyle name="Normal 3 6 7" xfId="7964"/>
    <cellStyle name="Normal 3 6 7 2" xfId="7965"/>
    <cellStyle name="Normal 3 6 8" xfId="7966"/>
    <cellStyle name="Normal 3 7" xfId="7967"/>
    <cellStyle name="Normal 3 7 2" xfId="7968"/>
    <cellStyle name="Normal 3 7 2 2" xfId="7969"/>
    <cellStyle name="Normal 3 7 2 2 2" xfId="7970"/>
    <cellStyle name="Normal 3 7 2 3" xfId="7971"/>
    <cellStyle name="Normal 3 7 3" xfId="7972"/>
    <cellStyle name="Normal 3 7 3 2" xfId="7973"/>
    <cellStyle name="Normal 3 7 4" xfId="7974"/>
    <cellStyle name="Normal 3 8" xfId="7975"/>
    <cellStyle name="Normal 3 8 2" xfId="7976"/>
    <cellStyle name="Normal 3 8 2 2" xfId="7977"/>
    <cellStyle name="Normal 3 8 3" xfId="7978"/>
    <cellStyle name="Normal 3 9" xfId="7979"/>
    <cellStyle name="Normal 3 9 2" xfId="7980"/>
    <cellStyle name="Normal 3 9 2 2" xfId="7981"/>
    <cellStyle name="Normal 3 9 3" xfId="7982"/>
    <cellStyle name="Normal 3_6. Fleet Measures" xfId="641"/>
    <cellStyle name="Normal 30" xfId="244"/>
    <cellStyle name="Normal 30 2" xfId="245"/>
    <cellStyle name="Normal 30 3" xfId="246"/>
    <cellStyle name="Normal 31" xfId="247"/>
    <cellStyle name="Normal 31 10" xfId="7983"/>
    <cellStyle name="Normal 31 2" xfId="248"/>
    <cellStyle name="Normal 31 2 2" xfId="7984"/>
    <cellStyle name="Normal 31 2 2 2" xfId="7985"/>
    <cellStyle name="Normal 31 2 2 2 2" xfId="7986"/>
    <cellStyle name="Normal 31 2 2 2 2 2" xfId="7987"/>
    <cellStyle name="Normal 31 2 2 2 3" xfId="7988"/>
    <cellStyle name="Normal 31 2 2 3" xfId="7989"/>
    <cellStyle name="Normal 31 2 2 3 2" xfId="7990"/>
    <cellStyle name="Normal 31 2 2 4" xfId="7991"/>
    <cellStyle name="Normal 31 2 3" xfId="7992"/>
    <cellStyle name="Normal 31 2 3 2" xfId="7993"/>
    <cellStyle name="Normal 31 2 3 2 2" xfId="7994"/>
    <cellStyle name="Normal 31 2 3 3" xfId="7995"/>
    <cellStyle name="Normal 31 2 4" xfId="7996"/>
    <cellStyle name="Normal 31 2 4 2" xfId="7997"/>
    <cellStyle name="Normal 31 2 4 2 2" xfId="7998"/>
    <cellStyle name="Normal 31 2 4 3" xfId="7999"/>
    <cellStyle name="Normal 31 2 5" xfId="8000"/>
    <cellStyle name="Normal 31 2 5 2" xfId="8001"/>
    <cellStyle name="Normal 31 2 5 2 2" xfId="8002"/>
    <cellStyle name="Normal 31 2 5 3" xfId="8003"/>
    <cellStyle name="Normal 31 2 6" xfId="8004"/>
    <cellStyle name="Normal 31 2 6 2" xfId="8005"/>
    <cellStyle name="Normal 31 2 6 2 2" xfId="8006"/>
    <cellStyle name="Normal 31 2 6 3" xfId="8007"/>
    <cellStyle name="Normal 31 2 7" xfId="8008"/>
    <cellStyle name="Normal 31 2 7 2" xfId="8009"/>
    <cellStyle name="Normal 31 2 8" xfId="8010"/>
    <cellStyle name="Normal 31 3" xfId="249"/>
    <cellStyle name="Normal 31 3 2" xfId="8011"/>
    <cellStyle name="Normal 31 3 2 2" xfId="8012"/>
    <cellStyle name="Normal 31 3 2 2 2" xfId="8013"/>
    <cellStyle name="Normal 31 3 2 2 2 2" xfId="8014"/>
    <cellStyle name="Normal 31 3 2 2 3" xfId="8015"/>
    <cellStyle name="Normal 31 3 2 3" xfId="8016"/>
    <cellStyle name="Normal 31 3 2 3 2" xfId="8017"/>
    <cellStyle name="Normal 31 3 2 4" xfId="8018"/>
    <cellStyle name="Normal 31 3 3" xfId="8019"/>
    <cellStyle name="Normal 31 3 3 2" xfId="8020"/>
    <cellStyle name="Normal 31 3 3 2 2" xfId="8021"/>
    <cellStyle name="Normal 31 3 3 3" xfId="8022"/>
    <cellStyle name="Normal 31 3 4" xfId="8023"/>
    <cellStyle name="Normal 31 3 4 2" xfId="8024"/>
    <cellStyle name="Normal 31 3 4 2 2" xfId="8025"/>
    <cellStyle name="Normal 31 3 4 3" xfId="8026"/>
    <cellStyle name="Normal 31 3 5" xfId="8027"/>
    <cellStyle name="Normal 31 3 5 2" xfId="8028"/>
    <cellStyle name="Normal 31 3 5 2 2" xfId="8029"/>
    <cellStyle name="Normal 31 3 5 3" xfId="8030"/>
    <cellStyle name="Normal 31 3 6" xfId="8031"/>
    <cellStyle name="Normal 31 3 6 2" xfId="8032"/>
    <cellStyle name="Normal 31 3 6 2 2" xfId="8033"/>
    <cellStyle name="Normal 31 3 6 3" xfId="8034"/>
    <cellStyle name="Normal 31 3 7" xfId="8035"/>
    <cellStyle name="Normal 31 3 7 2" xfId="8036"/>
    <cellStyle name="Normal 31 3 8" xfId="8037"/>
    <cellStyle name="Normal 31 4" xfId="8038"/>
    <cellStyle name="Normal 31 4 2" xfId="8039"/>
    <cellStyle name="Normal 31 4 2 2" xfId="8040"/>
    <cellStyle name="Normal 31 4 2 2 2" xfId="8041"/>
    <cellStyle name="Normal 31 4 2 3" xfId="8042"/>
    <cellStyle name="Normal 31 4 3" xfId="8043"/>
    <cellStyle name="Normal 31 4 3 2" xfId="8044"/>
    <cellStyle name="Normal 31 4 4" xfId="8045"/>
    <cellStyle name="Normal 31 5" xfId="8046"/>
    <cellStyle name="Normal 31 5 2" xfId="8047"/>
    <cellStyle name="Normal 31 5 2 2" xfId="8048"/>
    <cellStyle name="Normal 31 5 3" xfId="8049"/>
    <cellStyle name="Normal 31 6" xfId="8050"/>
    <cellStyle name="Normal 31 6 2" xfId="8051"/>
    <cellStyle name="Normal 31 6 2 2" xfId="8052"/>
    <cellStyle name="Normal 31 6 3" xfId="8053"/>
    <cellStyle name="Normal 31 7" xfId="8054"/>
    <cellStyle name="Normal 31 7 2" xfId="8055"/>
    <cellStyle name="Normal 31 7 2 2" xfId="8056"/>
    <cellStyle name="Normal 31 7 3" xfId="8057"/>
    <cellStyle name="Normal 31 8" xfId="8058"/>
    <cellStyle name="Normal 31 8 2" xfId="8059"/>
    <cellStyle name="Normal 31 8 2 2" xfId="8060"/>
    <cellStyle name="Normal 31 8 3" xfId="8061"/>
    <cellStyle name="Normal 31 9" xfId="8062"/>
    <cellStyle name="Normal 31 9 2" xfId="8063"/>
    <cellStyle name="Normal 31_3. CTS Evaluation Data" xfId="642"/>
    <cellStyle name="Normal 32" xfId="250"/>
    <cellStyle name="Normal 32 2" xfId="251"/>
    <cellStyle name="Normal 32 3" xfId="252"/>
    <cellStyle name="Normal 33" xfId="253"/>
    <cellStyle name="Normal 33 2" xfId="254"/>
    <cellStyle name="Normal 33 3" xfId="255"/>
    <cellStyle name="Normal 34" xfId="256"/>
    <cellStyle name="Normal 34 2" xfId="257"/>
    <cellStyle name="Normal 34 2 2" xfId="8064"/>
    <cellStyle name="Normal 34 2 2 2" xfId="8065"/>
    <cellStyle name="Normal 34 2 2 2 2" xfId="8066"/>
    <cellStyle name="Normal 34 2 2 2 2 2" xfId="8067"/>
    <cellStyle name="Normal 34 2 2 2 3" xfId="8068"/>
    <cellStyle name="Normal 34 2 2 3" xfId="8069"/>
    <cellStyle name="Normal 34 2 2 3 2" xfId="8070"/>
    <cellStyle name="Normal 34 2 2 4" xfId="8071"/>
    <cellStyle name="Normal 34 2 3" xfId="8072"/>
    <cellStyle name="Normal 34 2 3 2" xfId="8073"/>
    <cellStyle name="Normal 34 2 3 2 2" xfId="8074"/>
    <cellStyle name="Normal 34 2 3 3" xfId="8075"/>
    <cellStyle name="Normal 34 2 4" xfId="8076"/>
    <cellStyle name="Normal 34 2 4 2" xfId="8077"/>
    <cellStyle name="Normal 34 2 4 2 2" xfId="8078"/>
    <cellStyle name="Normal 34 2 4 3" xfId="8079"/>
    <cellStyle name="Normal 34 2 5" xfId="8080"/>
    <cellStyle name="Normal 34 2 5 2" xfId="8081"/>
    <cellStyle name="Normal 34 2 5 2 2" xfId="8082"/>
    <cellStyle name="Normal 34 2 5 3" xfId="8083"/>
    <cellStyle name="Normal 34 2 6" xfId="8084"/>
    <cellStyle name="Normal 34 2 6 2" xfId="8085"/>
    <cellStyle name="Normal 34 2 6 2 2" xfId="8086"/>
    <cellStyle name="Normal 34 2 6 3" xfId="8087"/>
    <cellStyle name="Normal 34 2 7" xfId="8088"/>
    <cellStyle name="Normal 34 2 7 2" xfId="8089"/>
    <cellStyle name="Normal 34 2 8" xfId="8090"/>
    <cellStyle name="Normal 34 3" xfId="8091"/>
    <cellStyle name="Normal 34 3 2" xfId="8092"/>
    <cellStyle name="Normal 34 3 2 2" xfId="8093"/>
    <cellStyle name="Normal 34 3 2 2 2" xfId="8094"/>
    <cellStyle name="Normal 34 3 2 3" xfId="8095"/>
    <cellStyle name="Normal 34 3 3" xfId="8096"/>
    <cellStyle name="Normal 34 3 3 2" xfId="8097"/>
    <cellStyle name="Normal 34 3 4" xfId="8098"/>
    <cellStyle name="Normal 34 4" xfId="8099"/>
    <cellStyle name="Normal 34 4 2" xfId="8100"/>
    <cellStyle name="Normal 34 4 2 2" xfId="8101"/>
    <cellStyle name="Normal 34 4 3" xfId="8102"/>
    <cellStyle name="Normal 34 5" xfId="8103"/>
    <cellStyle name="Normal 34 5 2" xfId="8104"/>
    <cellStyle name="Normal 34 5 2 2" xfId="8105"/>
    <cellStyle name="Normal 34 5 3" xfId="8106"/>
    <cellStyle name="Normal 34 6" xfId="8107"/>
    <cellStyle name="Normal 34 6 2" xfId="8108"/>
    <cellStyle name="Normal 34 6 2 2" xfId="8109"/>
    <cellStyle name="Normal 34 6 3" xfId="8110"/>
    <cellStyle name="Normal 34 7" xfId="8111"/>
    <cellStyle name="Normal 34 7 2" xfId="8112"/>
    <cellStyle name="Normal 34 7 2 2" xfId="8113"/>
    <cellStyle name="Normal 34 7 3" xfId="8114"/>
    <cellStyle name="Normal 34 8" xfId="8115"/>
    <cellStyle name="Normal 34 8 2" xfId="8116"/>
    <cellStyle name="Normal 34 9" xfId="8117"/>
    <cellStyle name="Normal 34_3. CTS Evaluation Data" xfId="643"/>
    <cellStyle name="Normal 35" xfId="258"/>
    <cellStyle name="Normal 35 2" xfId="8118"/>
    <cellStyle name="Normal 35 2 2" xfId="8119"/>
    <cellStyle name="Normal 35 2 2 2" xfId="8120"/>
    <cellStyle name="Normal 35 2 2 2 2" xfId="8121"/>
    <cellStyle name="Normal 35 2 2 3" xfId="8122"/>
    <cellStyle name="Normal 35 2 3" xfId="8123"/>
    <cellStyle name="Normal 35 2 3 2" xfId="8124"/>
    <cellStyle name="Normal 35 2 4" xfId="8125"/>
    <cellStyle name="Normal 35 3" xfId="8126"/>
    <cellStyle name="Normal 35 3 2" xfId="8127"/>
    <cellStyle name="Normal 35 3 2 2" xfId="8128"/>
    <cellStyle name="Normal 35 3 3" xfId="8129"/>
    <cellStyle name="Normal 35 4" xfId="8130"/>
    <cellStyle name="Normal 35 4 2" xfId="8131"/>
    <cellStyle name="Normal 35 4 2 2" xfId="8132"/>
    <cellStyle name="Normal 35 4 3" xfId="8133"/>
    <cellStyle name="Normal 35 5" xfId="8134"/>
    <cellStyle name="Normal 35 5 2" xfId="8135"/>
    <cellStyle name="Normal 35 5 2 2" xfId="8136"/>
    <cellStyle name="Normal 35 5 3" xfId="8137"/>
    <cellStyle name="Normal 35 6" xfId="8138"/>
    <cellStyle name="Normal 35 6 2" xfId="8139"/>
    <cellStyle name="Normal 35 6 2 2" xfId="8140"/>
    <cellStyle name="Normal 35 6 3" xfId="8141"/>
    <cellStyle name="Normal 35 7" xfId="8142"/>
    <cellStyle name="Normal 35 7 2" xfId="8143"/>
    <cellStyle name="Normal 35 8" xfId="8144"/>
    <cellStyle name="Normal 36" xfId="259"/>
    <cellStyle name="Normal 37" xfId="103"/>
    <cellStyle name="Normal 37 2" xfId="8145"/>
    <cellStyle name="Normal 37 2 2" xfId="8146"/>
    <cellStyle name="Normal 37 2 2 2" xfId="8147"/>
    <cellStyle name="Normal 37 2 2 2 2" xfId="8148"/>
    <cellStyle name="Normal 37 2 2 3" xfId="8149"/>
    <cellStyle name="Normal 37 2 3" xfId="8150"/>
    <cellStyle name="Normal 37 2 3 2" xfId="8151"/>
    <cellStyle name="Normal 37 2 4" xfId="8152"/>
    <cellStyle name="Normal 37 3" xfId="8153"/>
    <cellStyle name="Normal 37 3 2" xfId="8154"/>
    <cellStyle name="Normal 37 3 2 2" xfId="8155"/>
    <cellStyle name="Normal 37 3 3" xfId="8156"/>
    <cellStyle name="Normal 37 4" xfId="8157"/>
    <cellStyle name="Normal 37 4 2" xfId="8158"/>
    <cellStyle name="Normal 37 4 2 2" xfId="8159"/>
    <cellStyle name="Normal 37 4 3" xfId="8160"/>
    <cellStyle name="Normal 37 5" xfId="8161"/>
    <cellStyle name="Normal 37 5 2" xfId="8162"/>
    <cellStyle name="Normal 37 5 2 2" xfId="8163"/>
    <cellStyle name="Normal 37 5 3" xfId="8164"/>
    <cellStyle name="Normal 37 6" xfId="8165"/>
    <cellStyle name="Normal 37 6 2" xfId="8166"/>
    <cellStyle name="Normal 37 6 2 2" xfId="8167"/>
    <cellStyle name="Normal 37 6 3" xfId="8168"/>
    <cellStyle name="Normal 37 7" xfId="8169"/>
    <cellStyle name="Normal 37 7 2" xfId="8170"/>
    <cellStyle name="Normal 37 8" xfId="8171"/>
    <cellStyle name="Normal 38" xfId="260"/>
    <cellStyle name="Normal 38 2" xfId="8172"/>
    <cellStyle name="Normal 38 2 2" xfId="8173"/>
    <cellStyle name="Normal 38 2 2 2" xfId="8174"/>
    <cellStyle name="Normal 38 2 2 2 2" xfId="8175"/>
    <cellStyle name="Normal 38 2 2 3" xfId="8176"/>
    <cellStyle name="Normal 38 2 3" xfId="8177"/>
    <cellStyle name="Normal 38 2 3 2" xfId="8178"/>
    <cellStyle name="Normal 38 2 4" xfId="8179"/>
    <cellStyle name="Normal 38 3" xfId="8180"/>
    <cellStyle name="Normal 38 3 2" xfId="8181"/>
    <cellStyle name="Normal 38 3 2 2" xfId="8182"/>
    <cellStyle name="Normal 38 3 3" xfId="8183"/>
    <cellStyle name="Normal 38 4" xfId="8184"/>
    <cellStyle name="Normal 38 4 2" xfId="8185"/>
    <cellStyle name="Normal 38 4 2 2" xfId="8186"/>
    <cellStyle name="Normal 38 4 3" xfId="8187"/>
    <cellStyle name="Normal 38 5" xfId="8188"/>
    <cellStyle name="Normal 38 5 2" xfId="8189"/>
    <cellStyle name="Normal 38 5 2 2" xfId="8190"/>
    <cellStyle name="Normal 38 5 3" xfId="8191"/>
    <cellStyle name="Normal 38 6" xfId="8192"/>
    <cellStyle name="Normal 38 6 2" xfId="8193"/>
    <cellStyle name="Normal 38 6 2 2" xfId="8194"/>
    <cellStyle name="Normal 38 6 3" xfId="8195"/>
    <cellStyle name="Normal 38 7" xfId="8196"/>
    <cellStyle name="Normal 38 7 2" xfId="8197"/>
    <cellStyle name="Normal 38 8" xfId="8198"/>
    <cellStyle name="Normal 39" xfId="261"/>
    <cellStyle name="Normal 39 2" xfId="8199"/>
    <cellStyle name="Normal 39 2 2" xfId="8200"/>
    <cellStyle name="Normal 39 2 2 2" xfId="8201"/>
    <cellStyle name="Normal 39 2 2 2 2" xfId="8202"/>
    <cellStyle name="Normal 39 2 2 3" xfId="8203"/>
    <cellStyle name="Normal 39 2 3" xfId="8204"/>
    <cellStyle name="Normal 39 2 3 2" xfId="8205"/>
    <cellStyle name="Normal 39 2 4" xfId="8206"/>
    <cellStyle name="Normal 39 3" xfId="8207"/>
    <cellStyle name="Normal 39 3 2" xfId="8208"/>
    <cellStyle name="Normal 39 3 2 2" xfId="8209"/>
    <cellStyle name="Normal 39 3 3" xfId="8210"/>
    <cellStyle name="Normal 39 4" xfId="8211"/>
    <cellStyle name="Normal 39 4 2" xfId="8212"/>
    <cellStyle name="Normal 39 4 2 2" xfId="8213"/>
    <cellStyle name="Normal 39 4 3" xfId="8214"/>
    <cellStyle name="Normal 39 5" xfId="8215"/>
    <cellStyle name="Normal 39 5 2" xfId="8216"/>
    <cellStyle name="Normal 39 5 2 2" xfId="8217"/>
    <cellStyle name="Normal 39 5 3" xfId="8218"/>
    <cellStyle name="Normal 39 6" xfId="8219"/>
    <cellStyle name="Normal 39 6 2" xfId="8220"/>
    <cellStyle name="Normal 39 6 2 2" xfId="8221"/>
    <cellStyle name="Normal 39 6 3" xfId="8222"/>
    <cellStyle name="Normal 39 7" xfId="8223"/>
    <cellStyle name="Normal 39 7 2" xfId="8224"/>
    <cellStyle name="Normal 39 8" xfId="8225"/>
    <cellStyle name="Normal 4" xfId="73"/>
    <cellStyle name="Normal 4 2" xfId="74"/>
    <cellStyle name="Normal 4 3" xfId="644"/>
    <cellStyle name="Normal 4 3 2" xfId="645"/>
    <cellStyle name="Normal 4 3 2 2" xfId="8226"/>
    <cellStyle name="Normal 4 3 2 3" xfId="8227"/>
    <cellStyle name="Normal 40" xfId="262"/>
    <cellStyle name="Normal 40 2" xfId="8228"/>
    <cellStyle name="Normal 40 2 2" xfId="8229"/>
    <cellStyle name="Normal 40 2 2 2" xfId="8230"/>
    <cellStyle name="Normal 40 2 2 2 2" xfId="8231"/>
    <cellStyle name="Normal 40 2 2 3" xfId="8232"/>
    <cellStyle name="Normal 40 2 3" xfId="8233"/>
    <cellStyle name="Normal 40 2 3 2" xfId="8234"/>
    <cellStyle name="Normal 40 2 4" xfId="8235"/>
    <cellStyle name="Normal 40 3" xfId="8236"/>
    <cellStyle name="Normal 40 3 2" xfId="8237"/>
    <cellStyle name="Normal 40 3 2 2" xfId="8238"/>
    <cellStyle name="Normal 40 3 3" xfId="8239"/>
    <cellStyle name="Normal 40 4" xfId="8240"/>
    <cellStyle name="Normal 40 4 2" xfId="8241"/>
    <cellStyle name="Normal 40 4 2 2" xfId="8242"/>
    <cellStyle name="Normal 40 4 3" xfId="8243"/>
    <cellStyle name="Normal 40 5" xfId="8244"/>
    <cellStyle name="Normal 40 5 2" xfId="8245"/>
    <cellStyle name="Normal 40 5 2 2" xfId="8246"/>
    <cellStyle name="Normal 40 5 3" xfId="8247"/>
    <cellStyle name="Normal 40 6" xfId="8248"/>
    <cellStyle name="Normal 40 6 2" xfId="8249"/>
    <cellStyle name="Normal 40 6 2 2" xfId="8250"/>
    <cellStyle name="Normal 40 6 3" xfId="8251"/>
    <cellStyle name="Normal 40 7" xfId="8252"/>
    <cellStyle name="Normal 40 7 2" xfId="8253"/>
    <cellStyle name="Normal 40 8" xfId="8254"/>
    <cellStyle name="Normal 41" xfId="263"/>
    <cellStyle name="Normal 41 2" xfId="8255"/>
    <cellStyle name="Normal 41 2 2" xfId="8256"/>
    <cellStyle name="Normal 41 2 2 2" xfId="8257"/>
    <cellStyle name="Normal 41 2 2 2 2" xfId="8258"/>
    <cellStyle name="Normal 41 2 2 3" xfId="8259"/>
    <cellStyle name="Normal 41 2 3" xfId="8260"/>
    <cellStyle name="Normal 41 2 3 2" xfId="8261"/>
    <cellStyle name="Normal 41 2 4" xfId="8262"/>
    <cellStyle name="Normal 41 3" xfId="8263"/>
    <cellStyle name="Normal 41 3 2" xfId="8264"/>
    <cellStyle name="Normal 41 3 2 2" xfId="8265"/>
    <cellStyle name="Normal 41 3 3" xfId="8266"/>
    <cellStyle name="Normal 41 4" xfId="8267"/>
    <cellStyle name="Normal 41 4 2" xfId="8268"/>
    <cellStyle name="Normal 41 4 2 2" xfId="8269"/>
    <cellStyle name="Normal 41 4 3" xfId="8270"/>
    <cellStyle name="Normal 41 5" xfId="8271"/>
    <cellStyle name="Normal 41 5 2" xfId="8272"/>
    <cellStyle name="Normal 41 5 2 2" xfId="8273"/>
    <cellStyle name="Normal 41 5 3" xfId="8274"/>
    <cellStyle name="Normal 41 6" xfId="8275"/>
    <cellStyle name="Normal 41 6 2" xfId="8276"/>
    <cellStyle name="Normal 41 6 2 2" xfId="8277"/>
    <cellStyle name="Normal 41 6 3" xfId="8278"/>
    <cellStyle name="Normal 41 7" xfId="8279"/>
    <cellStyle name="Normal 41 7 2" xfId="8280"/>
    <cellStyle name="Normal 41 8" xfId="8281"/>
    <cellStyle name="Normal 42" xfId="264"/>
    <cellStyle name="Normal 42 2" xfId="8282"/>
    <cellStyle name="Normal 42 2 2" xfId="8283"/>
    <cellStyle name="Normal 42 2 2 2" xfId="8284"/>
    <cellStyle name="Normal 42 2 2 2 2" xfId="8285"/>
    <cellStyle name="Normal 42 2 2 3" xfId="8286"/>
    <cellStyle name="Normal 42 2 3" xfId="8287"/>
    <cellStyle name="Normal 42 2 3 2" xfId="8288"/>
    <cellStyle name="Normal 42 2 4" xfId="8289"/>
    <cellStyle name="Normal 42 3" xfId="8290"/>
    <cellStyle name="Normal 42 3 2" xfId="8291"/>
    <cellStyle name="Normal 42 3 2 2" xfId="8292"/>
    <cellStyle name="Normal 42 3 3" xfId="8293"/>
    <cellStyle name="Normal 42 4" xfId="8294"/>
    <cellStyle name="Normal 42 4 2" xfId="8295"/>
    <cellStyle name="Normal 42 4 2 2" xfId="8296"/>
    <cellStyle name="Normal 42 4 3" xfId="8297"/>
    <cellStyle name="Normal 42 5" xfId="8298"/>
    <cellStyle name="Normal 42 5 2" xfId="8299"/>
    <cellStyle name="Normal 42 5 2 2" xfId="8300"/>
    <cellStyle name="Normal 42 5 3" xfId="8301"/>
    <cellStyle name="Normal 42 6" xfId="8302"/>
    <cellStyle name="Normal 42 6 2" xfId="8303"/>
    <cellStyle name="Normal 42 6 2 2" xfId="8304"/>
    <cellStyle name="Normal 42 6 3" xfId="8305"/>
    <cellStyle name="Normal 42 7" xfId="8306"/>
    <cellStyle name="Normal 42 7 2" xfId="8307"/>
    <cellStyle name="Normal 42 8" xfId="8308"/>
    <cellStyle name="Normal 43" xfId="265"/>
    <cellStyle name="Normal 43 2" xfId="8309"/>
    <cellStyle name="Normal 43 2 2" xfId="8310"/>
    <cellStyle name="Normal 43 2 2 2" xfId="8311"/>
    <cellStyle name="Normal 43 2 2 2 2" xfId="8312"/>
    <cellStyle name="Normal 43 2 2 3" xfId="8313"/>
    <cellStyle name="Normal 43 2 3" xfId="8314"/>
    <cellStyle name="Normal 43 2 3 2" xfId="8315"/>
    <cellStyle name="Normal 43 2 4" xfId="8316"/>
    <cellStyle name="Normal 43 3" xfId="8317"/>
    <cellStyle name="Normal 43 3 2" xfId="8318"/>
    <cellStyle name="Normal 43 3 2 2" xfId="8319"/>
    <cellStyle name="Normal 43 3 3" xfId="8320"/>
    <cellStyle name="Normal 43 4" xfId="8321"/>
    <cellStyle name="Normal 43 4 2" xfId="8322"/>
    <cellStyle name="Normal 43 4 2 2" xfId="8323"/>
    <cellStyle name="Normal 43 4 3" xfId="8324"/>
    <cellStyle name="Normal 43 5" xfId="8325"/>
    <cellStyle name="Normal 43 5 2" xfId="8326"/>
    <cellStyle name="Normal 43 5 2 2" xfId="8327"/>
    <cellStyle name="Normal 43 5 3" xfId="8328"/>
    <cellStyle name="Normal 43 6" xfId="8329"/>
    <cellStyle name="Normal 43 6 2" xfId="8330"/>
    <cellStyle name="Normal 43 6 2 2" xfId="8331"/>
    <cellStyle name="Normal 43 6 3" xfId="8332"/>
    <cellStyle name="Normal 43 7" xfId="8333"/>
    <cellStyle name="Normal 43 7 2" xfId="8334"/>
    <cellStyle name="Normal 43 8" xfId="8335"/>
    <cellStyle name="Normal 44" xfId="266"/>
    <cellStyle name="Normal 44 2" xfId="8336"/>
    <cellStyle name="Normal 44 2 2" xfId="8337"/>
    <cellStyle name="Normal 44 2 2 2" xfId="8338"/>
    <cellStyle name="Normal 44 2 2 2 2" xfId="8339"/>
    <cellStyle name="Normal 44 2 2 3" xfId="8340"/>
    <cellStyle name="Normal 44 2 3" xfId="8341"/>
    <cellStyle name="Normal 44 2 3 2" xfId="8342"/>
    <cellStyle name="Normal 44 2 4" xfId="8343"/>
    <cellStyle name="Normal 44 3" xfId="8344"/>
    <cellStyle name="Normal 44 3 2" xfId="8345"/>
    <cellStyle name="Normal 44 3 2 2" xfId="8346"/>
    <cellStyle name="Normal 44 3 3" xfId="8347"/>
    <cellStyle name="Normal 44 4" xfId="8348"/>
    <cellStyle name="Normal 44 4 2" xfId="8349"/>
    <cellStyle name="Normal 44 4 2 2" xfId="8350"/>
    <cellStyle name="Normal 44 4 3" xfId="8351"/>
    <cellStyle name="Normal 44 5" xfId="8352"/>
    <cellStyle name="Normal 44 5 2" xfId="8353"/>
    <cellStyle name="Normal 44 5 2 2" xfId="8354"/>
    <cellStyle name="Normal 44 5 3" xfId="8355"/>
    <cellStyle name="Normal 44 6" xfId="8356"/>
    <cellStyle name="Normal 44 6 2" xfId="8357"/>
    <cellStyle name="Normal 44 6 2 2" xfId="8358"/>
    <cellStyle name="Normal 44 6 3" xfId="8359"/>
    <cellStyle name="Normal 44 7" xfId="8360"/>
    <cellStyle name="Normal 44 7 2" xfId="8361"/>
    <cellStyle name="Normal 44 8" xfId="8362"/>
    <cellStyle name="Normal 45" xfId="267"/>
    <cellStyle name="Normal 45 2" xfId="8363"/>
    <cellStyle name="Normal 45 2 2" xfId="8364"/>
    <cellStyle name="Normal 45 2 2 2" xfId="8365"/>
    <cellStyle name="Normal 45 2 2 2 2" xfId="8366"/>
    <cellStyle name="Normal 45 2 2 3" xfId="8367"/>
    <cellStyle name="Normal 45 2 3" xfId="8368"/>
    <cellStyle name="Normal 45 2 3 2" xfId="8369"/>
    <cellStyle name="Normal 45 2 4" xfId="8370"/>
    <cellStyle name="Normal 45 3" xfId="8371"/>
    <cellStyle name="Normal 45 3 2" xfId="8372"/>
    <cellStyle name="Normal 45 3 2 2" xfId="8373"/>
    <cellStyle name="Normal 45 3 3" xfId="8374"/>
    <cellStyle name="Normal 45 4" xfId="8375"/>
    <cellStyle name="Normal 45 4 2" xfId="8376"/>
    <cellStyle name="Normal 45 4 2 2" xfId="8377"/>
    <cellStyle name="Normal 45 4 3" xfId="8378"/>
    <cellStyle name="Normal 45 5" xfId="8379"/>
    <cellStyle name="Normal 45 5 2" xfId="8380"/>
    <cellStyle name="Normal 45 5 2 2" xfId="8381"/>
    <cellStyle name="Normal 45 5 3" xfId="8382"/>
    <cellStyle name="Normal 45 6" xfId="8383"/>
    <cellStyle name="Normal 45 6 2" xfId="8384"/>
    <cellStyle name="Normal 45 6 2 2" xfId="8385"/>
    <cellStyle name="Normal 45 6 3" xfId="8386"/>
    <cellStyle name="Normal 45 7" xfId="8387"/>
    <cellStyle name="Normal 45 7 2" xfId="8388"/>
    <cellStyle name="Normal 45 8" xfId="8389"/>
    <cellStyle name="Normal 46" xfId="268"/>
    <cellStyle name="Normal 46 2" xfId="8390"/>
    <cellStyle name="Normal 46 2 2" xfId="8391"/>
    <cellStyle name="Normal 46 2 2 2" xfId="8392"/>
    <cellStyle name="Normal 46 2 2 2 2" xfId="8393"/>
    <cellStyle name="Normal 46 2 2 3" xfId="8394"/>
    <cellStyle name="Normal 46 2 3" xfId="8395"/>
    <cellStyle name="Normal 46 2 3 2" xfId="8396"/>
    <cellStyle name="Normal 46 2 4" xfId="8397"/>
    <cellStyle name="Normal 46 3" xfId="8398"/>
    <cellStyle name="Normal 46 3 2" xfId="8399"/>
    <cellStyle name="Normal 46 3 2 2" xfId="8400"/>
    <cellStyle name="Normal 46 3 3" xfId="8401"/>
    <cellStyle name="Normal 46 4" xfId="8402"/>
    <cellStyle name="Normal 46 4 2" xfId="8403"/>
    <cellStyle name="Normal 46 4 2 2" xfId="8404"/>
    <cellStyle name="Normal 46 4 3" xfId="8405"/>
    <cellStyle name="Normal 46 5" xfId="8406"/>
    <cellStyle name="Normal 46 5 2" xfId="8407"/>
    <cellStyle name="Normal 46 5 2 2" xfId="8408"/>
    <cellStyle name="Normal 46 5 3" xfId="8409"/>
    <cellStyle name="Normal 46 6" xfId="8410"/>
    <cellStyle name="Normal 46 6 2" xfId="8411"/>
    <cellStyle name="Normal 46 6 2 2" xfId="8412"/>
    <cellStyle name="Normal 46 6 3" xfId="8413"/>
    <cellStyle name="Normal 46 7" xfId="8414"/>
    <cellStyle name="Normal 46 7 2" xfId="8415"/>
    <cellStyle name="Normal 46 8" xfId="8416"/>
    <cellStyle name="Normal 47" xfId="269"/>
    <cellStyle name="Normal 47 2" xfId="8417"/>
    <cellStyle name="Normal 47 2 2" xfId="8418"/>
    <cellStyle name="Normal 47 2 2 2" xfId="8419"/>
    <cellStyle name="Normal 47 2 2 2 2" xfId="8420"/>
    <cellStyle name="Normal 47 2 2 3" xfId="8421"/>
    <cellStyle name="Normal 47 2 3" xfId="8422"/>
    <cellStyle name="Normal 47 2 3 2" xfId="8423"/>
    <cellStyle name="Normal 47 2 4" xfId="8424"/>
    <cellStyle name="Normal 47 3" xfId="8425"/>
    <cellStyle name="Normal 47 3 2" xfId="8426"/>
    <cellStyle name="Normal 47 3 2 2" xfId="8427"/>
    <cellStyle name="Normal 47 3 3" xfId="8428"/>
    <cellStyle name="Normal 47 4" xfId="8429"/>
    <cellStyle name="Normal 47 4 2" xfId="8430"/>
    <cellStyle name="Normal 47 4 2 2" xfId="8431"/>
    <cellStyle name="Normal 47 4 3" xfId="8432"/>
    <cellStyle name="Normal 47 5" xfId="8433"/>
    <cellStyle name="Normal 47 5 2" xfId="8434"/>
    <cellStyle name="Normal 47 5 2 2" xfId="8435"/>
    <cellStyle name="Normal 47 5 3" xfId="8436"/>
    <cellStyle name="Normal 47 6" xfId="8437"/>
    <cellStyle name="Normal 47 6 2" xfId="8438"/>
    <cellStyle name="Normal 47 6 2 2" xfId="8439"/>
    <cellStyle name="Normal 47 6 3" xfId="8440"/>
    <cellStyle name="Normal 47 7" xfId="8441"/>
    <cellStyle name="Normal 47 7 2" xfId="8442"/>
    <cellStyle name="Normal 47 8" xfId="8443"/>
    <cellStyle name="Normal 48" xfId="270"/>
    <cellStyle name="Normal 48 2" xfId="8444"/>
    <cellStyle name="Normal 48 2 2" xfId="8445"/>
    <cellStyle name="Normal 48 2 2 2" xfId="8446"/>
    <cellStyle name="Normal 48 2 2 2 2" xfId="8447"/>
    <cellStyle name="Normal 48 2 2 3" xfId="8448"/>
    <cellStyle name="Normal 48 2 3" xfId="8449"/>
    <cellStyle name="Normal 48 2 3 2" xfId="8450"/>
    <cellStyle name="Normal 48 2 4" xfId="8451"/>
    <cellStyle name="Normal 48 3" xfId="8452"/>
    <cellStyle name="Normal 48 3 2" xfId="8453"/>
    <cellStyle name="Normal 48 3 2 2" xfId="8454"/>
    <cellStyle name="Normal 48 3 3" xfId="8455"/>
    <cellStyle name="Normal 48 4" xfId="8456"/>
    <cellStyle name="Normal 48 4 2" xfId="8457"/>
    <cellStyle name="Normal 48 4 2 2" xfId="8458"/>
    <cellStyle name="Normal 48 4 3" xfId="8459"/>
    <cellStyle name="Normal 48 5" xfId="8460"/>
    <cellStyle name="Normal 48 5 2" xfId="8461"/>
    <cellStyle name="Normal 48 5 2 2" xfId="8462"/>
    <cellStyle name="Normal 48 5 3" xfId="8463"/>
    <cellStyle name="Normal 48 6" xfId="8464"/>
    <cellStyle name="Normal 48 6 2" xfId="8465"/>
    <cellStyle name="Normal 48 6 2 2" xfId="8466"/>
    <cellStyle name="Normal 48 6 3" xfId="8467"/>
    <cellStyle name="Normal 48 7" xfId="8468"/>
    <cellStyle name="Normal 48 7 2" xfId="8469"/>
    <cellStyle name="Normal 48 8" xfId="8470"/>
    <cellStyle name="Normal 49" xfId="271"/>
    <cellStyle name="Normal 49 2" xfId="8471"/>
    <cellStyle name="Normal 49 2 2" xfId="8472"/>
    <cellStyle name="Normal 49 2 2 2" xfId="8473"/>
    <cellStyle name="Normal 49 2 2 2 2" xfId="8474"/>
    <cellStyle name="Normal 49 2 2 3" xfId="8475"/>
    <cellStyle name="Normal 49 2 3" xfId="8476"/>
    <cellStyle name="Normal 49 2 3 2" xfId="8477"/>
    <cellStyle name="Normal 49 2 4" xfId="8478"/>
    <cellStyle name="Normal 49 3" xfId="8479"/>
    <cellStyle name="Normal 49 3 2" xfId="8480"/>
    <cellStyle name="Normal 49 3 2 2" xfId="8481"/>
    <cellStyle name="Normal 49 3 3" xfId="8482"/>
    <cellStyle name="Normal 49 4" xfId="8483"/>
    <cellStyle name="Normal 49 4 2" xfId="8484"/>
    <cellStyle name="Normal 49 4 2 2" xfId="8485"/>
    <cellStyle name="Normal 49 4 3" xfId="8486"/>
    <cellStyle name="Normal 49 5" xfId="8487"/>
    <cellStyle name="Normal 49 5 2" xfId="8488"/>
    <cellStyle name="Normal 49 5 2 2" xfId="8489"/>
    <cellStyle name="Normal 49 5 3" xfId="8490"/>
    <cellStyle name="Normal 49 6" xfId="8491"/>
    <cellStyle name="Normal 49 6 2" xfId="8492"/>
    <cellStyle name="Normal 49 6 2 2" xfId="8493"/>
    <cellStyle name="Normal 49 6 3" xfId="8494"/>
    <cellStyle name="Normal 49 7" xfId="8495"/>
    <cellStyle name="Normal 49 7 2" xfId="8496"/>
    <cellStyle name="Normal 49 8" xfId="8497"/>
    <cellStyle name="Normal 5" xfId="75"/>
    <cellStyle name="Normal 5 2" xfId="105"/>
    <cellStyle name="Normal 5 2 2" xfId="646"/>
    <cellStyle name="Normal 5 3" xfId="272"/>
    <cellStyle name="Normal 5 3 2" xfId="8498"/>
    <cellStyle name="Normal 5 3 3" xfId="8499"/>
    <cellStyle name="Normal 5 4" xfId="273"/>
    <cellStyle name="Normal 5 4 2" xfId="647"/>
    <cellStyle name="Normal 5 4 3" xfId="8500"/>
    <cellStyle name="Normal 5 4 4" xfId="8501"/>
    <cellStyle name="Normal 5 4_3. CTS Evaluation Data" xfId="648"/>
    <cellStyle name="Normal 5 5" xfId="274"/>
    <cellStyle name="Normal 5 5 2" xfId="8502"/>
    <cellStyle name="Normal 5 5 3" xfId="8503"/>
    <cellStyle name="Normal 5 6" xfId="649"/>
    <cellStyle name="Normal 5 6 2" xfId="8504"/>
    <cellStyle name="Normal 5 6 3" xfId="8505"/>
    <cellStyle name="Normal 5_Summary" xfId="275"/>
    <cellStyle name="Normal 50" xfId="276"/>
    <cellStyle name="Normal 50 2" xfId="8506"/>
    <cellStyle name="Normal 50 2 2" xfId="8507"/>
    <cellStyle name="Normal 50 2 2 2" xfId="8508"/>
    <cellStyle name="Normal 50 2 2 2 2" xfId="8509"/>
    <cellStyle name="Normal 50 2 2 3" xfId="8510"/>
    <cellStyle name="Normal 50 2 3" xfId="8511"/>
    <cellStyle name="Normal 50 2 3 2" xfId="8512"/>
    <cellStyle name="Normal 50 2 4" xfId="8513"/>
    <cellStyle name="Normal 50 3" xfId="8514"/>
    <cellStyle name="Normal 50 3 2" xfId="8515"/>
    <cellStyle name="Normal 50 3 2 2" xfId="8516"/>
    <cellStyle name="Normal 50 3 3" xfId="8517"/>
    <cellStyle name="Normal 50 4" xfId="8518"/>
    <cellStyle name="Normal 50 4 2" xfId="8519"/>
    <cellStyle name="Normal 50 4 2 2" xfId="8520"/>
    <cellStyle name="Normal 50 4 3" xfId="8521"/>
    <cellStyle name="Normal 50 5" xfId="8522"/>
    <cellStyle name="Normal 50 5 2" xfId="8523"/>
    <cellStyle name="Normal 50 5 2 2" xfId="8524"/>
    <cellStyle name="Normal 50 5 3" xfId="8525"/>
    <cellStyle name="Normal 50 6" xfId="8526"/>
    <cellStyle name="Normal 50 6 2" xfId="8527"/>
    <cellStyle name="Normal 50 6 2 2" xfId="8528"/>
    <cellStyle name="Normal 50 6 3" xfId="8529"/>
    <cellStyle name="Normal 50 7" xfId="8530"/>
    <cellStyle name="Normal 50 7 2" xfId="8531"/>
    <cellStyle name="Normal 50 8" xfId="8532"/>
    <cellStyle name="Normal 51" xfId="277"/>
    <cellStyle name="Normal 51 2" xfId="8533"/>
    <cellStyle name="Normal 51 2 2" xfId="8534"/>
    <cellStyle name="Normal 51 2 2 2" xfId="8535"/>
    <cellStyle name="Normal 51 2 2 2 2" xfId="8536"/>
    <cellStyle name="Normal 51 2 2 3" xfId="8537"/>
    <cellStyle name="Normal 51 2 3" xfId="8538"/>
    <cellStyle name="Normal 51 2 3 2" xfId="8539"/>
    <cellStyle name="Normal 51 2 4" xfId="8540"/>
    <cellStyle name="Normal 51 3" xfId="8541"/>
    <cellStyle name="Normal 51 3 2" xfId="8542"/>
    <cellStyle name="Normal 51 3 2 2" xfId="8543"/>
    <cellStyle name="Normal 51 3 3" xfId="8544"/>
    <cellStyle name="Normal 51 4" xfId="8545"/>
    <cellStyle name="Normal 51 4 2" xfId="8546"/>
    <cellStyle name="Normal 51 4 2 2" xfId="8547"/>
    <cellStyle name="Normal 51 4 3" xfId="8548"/>
    <cellStyle name="Normal 51 5" xfId="8549"/>
    <cellStyle name="Normal 51 5 2" xfId="8550"/>
    <cellStyle name="Normal 51 5 2 2" xfId="8551"/>
    <cellStyle name="Normal 51 5 3" xfId="8552"/>
    <cellStyle name="Normal 51 6" xfId="8553"/>
    <cellStyle name="Normal 51 6 2" xfId="8554"/>
    <cellStyle name="Normal 51 6 2 2" xfId="8555"/>
    <cellStyle name="Normal 51 6 3" xfId="8556"/>
    <cellStyle name="Normal 51 7" xfId="8557"/>
    <cellStyle name="Normal 51 7 2" xfId="8558"/>
    <cellStyle name="Normal 51 8" xfId="8559"/>
    <cellStyle name="Normal 52" xfId="278"/>
    <cellStyle name="Normal 52 2" xfId="8560"/>
    <cellStyle name="Normal 52 2 2" xfId="8561"/>
    <cellStyle name="Normal 52 2 2 2" xfId="8562"/>
    <cellStyle name="Normal 52 2 2 2 2" xfId="8563"/>
    <cellStyle name="Normal 52 2 2 3" xfId="8564"/>
    <cellStyle name="Normal 52 2 3" xfId="8565"/>
    <cellStyle name="Normal 52 2 3 2" xfId="8566"/>
    <cellStyle name="Normal 52 2 4" xfId="8567"/>
    <cellStyle name="Normal 52 3" xfId="8568"/>
    <cellStyle name="Normal 52 3 2" xfId="8569"/>
    <cellStyle name="Normal 52 3 2 2" xfId="8570"/>
    <cellStyle name="Normal 52 3 3" xfId="8571"/>
    <cellStyle name="Normal 52 4" xfId="8572"/>
    <cellStyle name="Normal 52 4 2" xfId="8573"/>
    <cellStyle name="Normal 52 4 2 2" xfId="8574"/>
    <cellStyle name="Normal 52 4 3" xfId="8575"/>
    <cellStyle name="Normal 52 5" xfId="8576"/>
    <cellStyle name="Normal 52 5 2" xfId="8577"/>
    <cellStyle name="Normal 52 5 2 2" xfId="8578"/>
    <cellStyle name="Normal 52 5 3" xfId="8579"/>
    <cellStyle name="Normal 52 6" xfId="8580"/>
    <cellStyle name="Normal 52 6 2" xfId="8581"/>
    <cellStyle name="Normal 52 6 2 2" xfId="8582"/>
    <cellStyle name="Normal 52 6 3" xfId="8583"/>
    <cellStyle name="Normal 52 7" xfId="8584"/>
    <cellStyle name="Normal 52 7 2" xfId="8585"/>
    <cellStyle name="Normal 52 8" xfId="8586"/>
    <cellStyle name="Normal 53" xfId="279"/>
    <cellStyle name="Normal 53 2" xfId="8587"/>
    <cellStyle name="Normal 53 2 2" xfId="8588"/>
    <cellStyle name="Normal 53 2 2 2" xfId="8589"/>
    <cellStyle name="Normal 53 2 2 2 2" xfId="8590"/>
    <cellStyle name="Normal 53 2 2 3" xfId="8591"/>
    <cellStyle name="Normal 53 2 3" xfId="8592"/>
    <cellStyle name="Normal 53 2 3 2" xfId="8593"/>
    <cellStyle name="Normal 53 2 4" xfId="8594"/>
    <cellStyle name="Normal 53 3" xfId="8595"/>
    <cellStyle name="Normal 53 3 2" xfId="8596"/>
    <cellStyle name="Normal 53 3 2 2" xfId="8597"/>
    <cellStyle name="Normal 53 3 3" xfId="8598"/>
    <cellStyle name="Normal 53 4" xfId="8599"/>
    <cellStyle name="Normal 53 4 2" xfId="8600"/>
    <cellStyle name="Normal 53 4 2 2" xfId="8601"/>
    <cellStyle name="Normal 53 4 3" xfId="8602"/>
    <cellStyle name="Normal 53 5" xfId="8603"/>
    <cellStyle name="Normal 53 5 2" xfId="8604"/>
    <cellStyle name="Normal 53 5 2 2" xfId="8605"/>
    <cellStyle name="Normal 53 5 3" xfId="8606"/>
    <cellStyle name="Normal 53 6" xfId="8607"/>
    <cellStyle name="Normal 53 6 2" xfId="8608"/>
    <cellStyle name="Normal 53 6 2 2" xfId="8609"/>
    <cellStyle name="Normal 53 6 3" xfId="8610"/>
    <cellStyle name="Normal 53 7" xfId="8611"/>
    <cellStyle name="Normal 53 7 2" xfId="8612"/>
    <cellStyle name="Normal 53 8" xfId="8613"/>
    <cellStyle name="Normal 54" xfId="280"/>
    <cellStyle name="Normal 54 2" xfId="8614"/>
    <cellStyle name="Normal 54 2 2" xfId="8615"/>
    <cellStyle name="Normal 54 2 2 2" xfId="8616"/>
    <cellStyle name="Normal 54 2 2 2 2" xfId="8617"/>
    <cellStyle name="Normal 54 2 2 3" xfId="8618"/>
    <cellStyle name="Normal 54 2 3" xfId="8619"/>
    <cellStyle name="Normal 54 2 3 2" xfId="8620"/>
    <cellStyle name="Normal 54 2 4" xfId="8621"/>
    <cellStyle name="Normal 54 3" xfId="8622"/>
    <cellStyle name="Normal 54 3 2" xfId="8623"/>
    <cellStyle name="Normal 54 3 2 2" xfId="8624"/>
    <cellStyle name="Normal 54 3 3" xfId="8625"/>
    <cellStyle name="Normal 54 4" xfId="8626"/>
    <cellStyle name="Normal 54 4 2" xfId="8627"/>
    <cellStyle name="Normal 54 4 2 2" xfId="8628"/>
    <cellStyle name="Normal 54 4 3" xfId="8629"/>
    <cellStyle name="Normal 54 5" xfId="8630"/>
    <cellStyle name="Normal 54 5 2" xfId="8631"/>
    <cellStyle name="Normal 54 5 2 2" xfId="8632"/>
    <cellStyle name="Normal 54 5 3" xfId="8633"/>
    <cellStyle name="Normal 54 6" xfId="8634"/>
    <cellStyle name="Normal 54 6 2" xfId="8635"/>
    <cellStyle name="Normal 54 6 2 2" xfId="8636"/>
    <cellStyle name="Normal 54 6 3" xfId="8637"/>
    <cellStyle name="Normal 54 7" xfId="8638"/>
    <cellStyle name="Normal 54 7 2" xfId="8639"/>
    <cellStyle name="Normal 54 8" xfId="8640"/>
    <cellStyle name="Normal 55" xfId="281"/>
    <cellStyle name="Normal 55 2" xfId="8641"/>
    <cellStyle name="Normal 55 2 2" xfId="8642"/>
    <cellStyle name="Normal 55 2 2 2" xfId="8643"/>
    <cellStyle name="Normal 55 2 2 2 2" xfId="8644"/>
    <cellStyle name="Normal 55 2 2 3" xfId="8645"/>
    <cellStyle name="Normal 55 2 3" xfId="8646"/>
    <cellStyle name="Normal 55 2 3 2" xfId="8647"/>
    <cellStyle name="Normal 55 2 4" xfId="8648"/>
    <cellStyle name="Normal 55 3" xfId="8649"/>
    <cellStyle name="Normal 55 3 2" xfId="8650"/>
    <cellStyle name="Normal 55 3 2 2" xfId="8651"/>
    <cellStyle name="Normal 55 3 3" xfId="8652"/>
    <cellStyle name="Normal 55 4" xfId="8653"/>
    <cellStyle name="Normal 55 4 2" xfId="8654"/>
    <cellStyle name="Normal 55 4 2 2" xfId="8655"/>
    <cellStyle name="Normal 55 4 3" xfId="8656"/>
    <cellStyle name="Normal 55 5" xfId="8657"/>
    <cellStyle name="Normal 55 5 2" xfId="8658"/>
    <cellStyle name="Normal 55 5 2 2" xfId="8659"/>
    <cellStyle name="Normal 55 5 3" xfId="8660"/>
    <cellStyle name="Normal 55 6" xfId="8661"/>
    <cellStyle name="Normal 55 6 2" xfId="8662"/>
    <cellStyle name="Normal 55 6 2 2" xfId="8663"/>
    <cellStyle name="Normal 55 6 3" xfId="8664"/>
    <cellStyle name="Normal 55 7" xfId="8665"/>
    <cellStyle name="Normal 55 7 2" xfId="8666"/>
    <cellStyle name="Normal 55 8" xfId="8667"/>
    <cellStyle name="Normal 56" xfId="282"/>
    <cellStyle name="Normal 56 2" xfId="8668"/>
    <cellStyle name="Normal 56 2 2" xfId="8669"/>
    <cellStyle name="Normal 56 2 2 2" xfId="8670"/>
    <cellStyle name="Normal 56 2 2 2 2" xfId="8671"/>
    <cellStyle name="Normal 56 2 2 3" xfId="8672"/>
    <cellStyle name="Normal 56 2 3" xfId="8673"/>
    <cellStyle name="Normal 56 2 3 2" xfId="8674"/>
    <cellStyle name="Normal 56 2 4" xfId="8675"/>
    <cellStyle name="Normal 56 3" xfId="8676"/>
    <cellStyle name="Normal 56 3 2" xfId="8677"/>
    <cellStyle name="Normal 56 3 2 2" xfId="8678"/>
    <cellStyle name="Normal 56 3 3" xfId="8679"/>
    <cellStyle name="Normal 56 4" xfId="8680"/>
    <cellStyle name="Normal 56 4 2" xfId="8681"/>
    <cellStyle name="Normal 56 4 2 2" xfId="8682"/>
    <cellStyle name="Normal 56 4 3" xfId="8683"/>
    <cellStyle name="Normal 56 5" xfId="8684"/>
    <cellStyle name="Normal 56 5 2" xfId="8685"/>
    <cellStyle name="Normal 56 5 2 2" xfId="8686"/>
    <cellStyle name="Normal 56 5 3" xfId="8687"/>
    <cellStyle name="Normal 56 6" xfId="8688"/>
    <cellStyle name="Normal 56 6 2" xfId="8689"/>
    <cellStyle name="Normal 56 6 2 2" xfId="8690"/>
    <cellStyle name="Normal 56 6 3" xfId="8691"/>
    <cellStyle name="Normal 56 7" xfId="8692"/>
    <cellStyle name="Normal 56 7 2" xfId="8693"/>
    <cellStyle name="Normal 56 8" xfId="8694"/>
    <cellStyle name="Normal 57" xfId="283"/>
    <cellStyle name="Normal 57 2" xfId="8695"/>
    <cellStyle name="Normal 57 2 2" xfId="8696"/>
    <cellStyle name="Normal 57 2 2 2" xfId="8697"/>
    <cellStyle name="Normal 57 2 2 2 2" xfId="8698"/>
    <cellStyle name="Normal 57 2 2 3" xfId="8699"/>
    <cellStyle name="Normal 57 2 3" xfId="8700"/>
    <cellStyle name="Normal 57 2 3 2" xfId="8701"/>
    <cellStyle name="Normal 57 2 4" xfId="8702"/>
    <cellStyle name="Normal 57 3" xfId="8703"/>
    <cellStyle name="Normal 57 3 2" xfId="8704"/>
    <cellStyle name="Normal 57 3 2 2" xfId="8705"/>
    <cellStyle name="Normal 57 3 3" xfId="8706"/>
    <cellStyle name="Normal 57 4" xfId="8707"/>
    <cellStyle name="Normal 57 4 2" xfId="8708"/>
    <cellStyle name="Normal 57 4 2 2" xfId="8709"/>
    <cellStyle name="Normal 57 4 3" xfId="8710"/>
    <cellStyle name="Normal 57 5" xfId="8711"/>
    <cellStyle name="Normal 57 5 2" xfId="8712"/>
    <cellStyle name="Normal 57 5 2 2" xfId="8713"/>
    <cellStyle name="Normal 57 5 3" xfId="8714"/>
    <cellStyle name="Normal 57 6" xfId="8715"/>
    <cellStyle name="Normal 57 6 2" xfId="8716"/>
    <cellStyle name="Normal 57 6 2 2" xfId="8717"/>
    <cellStyle name="Normal 57 6 3" xfId="8718"/>
    <cellStyle name="Normal 57 7" xfId="8719"/>
    <cellStyle name="Normal 57 7 2" xfId="8720"/>
    <cellStyle name="Normal 57 8" xfId="8721"/>
    <cellStyle name="Normal 58" xfId="284"/>
    <cellStyle name="Normal 58 2" xfId="8722"/>
    <cellStyle name="Normal 58 2 2" xfId="8723"/>
    <cellStyle name="Normal 58 2 2 2" xfId="8724"/>
    <cellStyle name="Normal 58 2 2 2 2" xfId="8725"/>
    <cellStyle name="Normal 58 2 2 3" xfId="8726"/>
    <cellStyle name="Normal 58 2 3" xfId="8727"/>
    <cellStyle name="Normal 58 2 3 2" xfId="8728"/>
    <cellStyle name="Normal 58 2 4" xfId="8729"/>
    <cellStyle name="Normal 58 3" xfId="8730"/>
    <cellStyle name="Normal 58 3 2" xfId="8731"/>
    <cellStyle name="Normal 58 3 2 2" xfId="8732"/>
    <cellStyle name="Normal 58 3 3" xfId="8733"/>
    <cellStyle name="Normal 58 4" xfId="8734"/>
    <cellStyle name="Normal 58 4 2" xfId="8735"/>
    <cellStyle name="Normal 58 4 2 2" xfId="8736"/>
    <cellStyle name="Normal 58 4 3" xfId="8737"/>
    <cellStyle name="Normal 58 5" xfId="8738"/>
    <cellStyle name="Normal 58 5 2" xfId="8739"/>
    <cellStyle name="Normal 58 5 2 2" xfId="8740"/>
    <cellStyle name="Normal 58 5 3" xfId="8741"/>
    <cellStyle name="Normal 58 6" xfId="8742"/>
    <cellStyle name="Normal 58 6 2" xfId="8743"/>
    <cellStyle name="Normal 58 6 2 2" xfId="8744"/>
    <cellStyle name="Normal 58 6 3" xfId="8745"/>
    <cellStyle name="Normal 58 7" xfId="8746"/>
    <cellStyle name="Normal 58 7 2" xfId="8747"/>
    <cellStyle name="Normal 58 8" xfId="8748"/>
    <cellStyle name="Normal 59" xfId="285"/>
    <cellStyle name="Normal 59 2" xfId="8749"/>
    <cellStyle name="Normal 59 2 2" xfId="8750"/>
    <cellStyle name="Normal 59 2 2 2" xfId="8751"/>
    <cellStyle name="Normal 59 2 2 2 2" xfId="8752"/>
    <cellStyle name="Normal 59 2 2 3" xfId="8753"/>
    <cellStyle name="Normal 59 2 3" xfId="8754"/>
    <cellStyle name="Normal 59 2 3 2" xfId="8755"/>
    <cellStyle name="Normal 59 2 4" xfId="8756"/>
    <cellStyle name="Normal 59 3" xfId="8757"/>
    <cellStyle name="Normal 59 3 2" xfId="8758"/>
    <cellStyle name="Normal 59 3 2 2" xfId="8759"/>
    <cellStyle name="Normal 59 3 3" xfId="8760"/>
    <cellStyle name="Normal 59 4" xfId="8761"/>
    <cellStyle name="Normal 59 4 2" xfId="8762"/>
    <cellStyle name="Normal 59 4 2 2" xfId="8763"/>
    <cellStyle name="Normal 59 4 3" xfId="8764"/>
    <cellStyle name="Normal 59 5" xfId="8765"/>
    <cellStyle name="Normal 59 5 2" xfId="8766"/>
    <cellStyle name="Normal 59 5 2 2" xfId="8767"/>
    <cellStyle name="Normal 59 5 3" xfId="8768"/>
    <cellStyle name="Normal 59 6" xfId="8769"/>
    <cellStyle name="Normal 59 6 2" xfId="8770"/>
    <cellStyle name="Normal 59 6 2 2" xfId="8771"/>
    <cellStyle name="Normal 59 6 3" xfId="8772"/>
    <cellStyle name="Normal 59 7" xfId="8773"/>
    <cellStyle name="Normal 59 7 2" xfId="8774"/>
    <cellStyle name="Normal 59 8" xfId="8775"/>
    <cellStyle name="Normal 6" xfId="76"/>
    <cellStyle name="Normal 6 2" xfId="286"/>
    <cellStyle name="Normal 6 2 2" xfId="650"/>
    <cellStyle name="Normal 6 2 3" xfId="651"/>
    <cellStyle name="Normal 6 3" xfId="287"/>
    <cellStyle name="Normal 6 3 2" xfId="652"/>
    <cellStyle name="Normal 6 3 3" xfId="653"/>
    <cellStyle name="Normal 6 4" xfId="288"/>
    <cellStyle name="Normal 6 5" xfId="654"/>
    <cellStyle name="Normal 6_6. Fleet Measures" xfId="655"/>
    <cellStyle name="Normal 60" xfId="289"/>
    <cellStyle name="Normal 60 2" xfId="8776"/>
    <cellStyle name="Normal 60 2 2" xfId="8777"/>
    <cellStyle name="Normal 60 2 2 2" xfId="8778"/>
    <cellStyle name="Normal 60 2 2 2 2" xfId="8779"/>
    <cellStyle name="Normal 60 2 2 3" xfId="8780"/>
    <cellStyle name="Normal 60 2 3" xfId="8781"/>
    <cellStyle name="Normal 60 2 3 2" xfId="8782"/>
    <cellStyle name="Normal 60 2 4" xfId="8783"/>
    <cellStyle name="Normal 60 3" xfId="8784"/>
    <cellStyle name="Normal 60 3 2" xfId="8785"/>
    <cellStyle name="Normal 60 3 2 2" xfId="8786"/>
    <cellStyle name="Normal 60 3 3" xfId="8787"/>
    <cellStyle name="Normal 60 4" xfId="8788"/>
    <cellStyle name="Normal 60 4 2" xfId="8789"/>
    <cellStyle name="Normal 60 4 2 2" xfId="8790"/>
    <cellStyle name="Normal 60 4 3" xfId="8791"/>
    <cellStyle name="Normal 60 5" xfId="8792"/>
    <cellStyle name="Normal 60 5 2" xfId="8793"/>
    <cellStyle name="Normal 60 5 2 2" xfId="8794"/>
    <cellStyle name="Normal 60 5 3" xfId="8795"/>
    <cellStyle name="Normal 60 6" xfId="8796"/>
    <cellStyle name="Normal 60 6 2" xfId="8797"/>
    <cellStyle name="Normal 60 6 2 2" xfId="8798"/>
    <cellStyle name="Normal 60 6 3" xfId="8799"/>
    <cellStyle name="Normal 60 7" xfId="8800"/>
    <cellStyle name="Normal 60 7 2" xfId="8801"/>
    <cellStyle name="Normal 60 8" xfId="8802"/>
    <cellStyle name="Normal 61" xfId="290"/>
    <cellStyle name="Normal 61 2" xfId="8803"/>
    <cellStyle name="Normal 61 2 2" xfId="8804"/>
    <cellStyle name="Normal 61 2 2 2" xfId="8805"/>
    <cellStyle name="Normal 61 2 2 2 2" xfId="8806"/>
    <cellStyle name="Normal 61 2 2 3" xfId="8807"/>
    <cellStyle name="Normal 61 2 3" xfId="8808"/>
    <cellStyle name="Normal 61 2 3 2" xfId="8809"/>
    <cellStyle name="Normal 61 2 4" xfId="8810"/>
    <cellStyle name="Normal 61 3" xfId="8811"/>
    <cellStyle name="Normal 61 3 2" xfId="8812"/>
    <cellStyle name="Normal 61 3 2 2" xfId="8813"/>
    <cellStyle name="Normal 61 3 3" xfId="8814"/>
    <cellStyle name="Normal 61 4" xfId="8815"/>
    <cellStyle name="Normal 61 4 2" xfId="8816"/>
    <cellStyle name="Normal 61 4 2 2" xfId="8817"/>
    <cellStyle name="Normal 61 4 3" xfId="8818"/>
    <cellStyle name="Normal 61 5" xfId="8819"/>
    <cellStyle name="Normal 61 5 2" xfId="8820"/>
    <cellStyle name="Normal 61 5 2 2" xfId="8821"/>
    <cellStyle name="Normal 61 5 3" xfId="8822"/>
    <cellStyle name="Normal 61 6" xfId="8823"/>
    <cellStyle name="Normal 61 6 2" xfId="8824"/>
    <cellStyle name="Normal 61 6 2 2" xfId="8825"/>
    <cellStyle name="Normal 61 6 3" xfId="8826"/>
    <cellStyle name="Normal 61 7" xfId="8827"/>
    <cellStyle name="Normal 61 7 2" xfId="8828"/>
    <cellStyle name="Normal 61 8" xfId="8829"/>
    <cellStyle name="Normal 62" xfId="291"/>
    <cellStyle name="Normal 62 2" xfId="8830"/>
    <cellStyle name="Normal 62 2 2" xfId="8831"/>
    <cellStyle name="Normal 62 2 2 2" xfId="8832"/>
    <cellStyle name="Normal 62 2 2 2 2" xfId="8833"/>
    <cellStyle name="Normal 62 2 2 3" xfId="8834"/>
    <cellStyle name="Normal 62 2 3" xfId="8835"/>
    <cellStyle name="Normal 62 2 3 2" xfId="8836"/>
    <cellStyle name="Normal 62 2 4" xfId="8837"/>
    <cellStyle name="Normal 62 3" xfId="8838"/>
    <cellStyle name="Normal 62 3 2" xfId="8839"/>
    <cellStyle name="Normal 62 3 2 2" xfId="8840"/>
    <cellStyle name="Normal 62 3 3" xfId="8841"/>
    <cellStyle name="Normal 62 4" xfId="8842"/>
    <cellStyle name="Normal 62 4 2" xfId="8843"/>
    <cellStyle name="Normal 62 4 2 2" xfId="8844"/>
    <cellStyle name="Normal 62 4 3" xfId="8845"/>
    <cellStyle name="Normal 62 5" xfId="8846"/>
    <cellStyle name="Normal 62 5 2" xfId="8847"/>
    <cellStyle name="Normal 62 5 2 2" xfId="8848"/>
    <cellStyle name="Normal 62 5 3" xfId="8849"/>
    <cellStyle name="Normal 62 6" xfId="8850"/>
    <cellStyle name="Normal 62 6 2" xfId="8851"/>
    <cellStyle name="Normal 62 6 2 2" xfId="8852"/>
    <cellStyle name="Normal 62 6 3" xfId="8853"/>
    <cellStyle name="Normal 62 7" xfId="8854"/>
    <cellStyle name="Normal 62 7 2" xfId="8855"/>
    <cellStyle name="Normal 62 8" xfId="8856"/>
    <cellStyle name="Normal 63" xfId="292"/>
    <cellStyle name="Normal 63 2" xfId="8857"/>
    <cellStyle name="Normal 63 2 2" xfId="8858"/>
    <cellStyle name="Normal 63 2 2 2" xfId="8859"/>
    <cellStyle name="Normal 63 2 2 2 2" xfId="8860"/>
    <cellStyle name="Normal 63 2 2 3" xfId="8861"/>
    <cellStyle name="Normal 63 2 3" xfId="8862"/>
    <cellStyle name="Normal 63 2 3 2" xfId="8863"/>
    <cellStyle name="Normal 63 2 4" xfId="8864"/>
    <cellStyle name="Normal 63 3" xfId="8865"/>
    <cellStyle name="Normal 63 3 2" xfId="8866"/>
    <cellStyle name="Normal 63 3 2 2" xfId="8867"/>
    <cellStyle name="Normal 63 3 3" xfId="8868"/>
    <cellStyle name="Normal 63 4" xfId="8869"/>
    <cellStyle name="Normal 63 4 2" xfId="8870"/>
    <cellStyle name="Normal 63 4 2 2" xfId="8871"/>
    <cellStyle name="Normal 63 4 3" xfId="8872"/>
    <cellStyle name="Normal 63 5" xfId="8873"/>
    <cellStyle name="Normal 63 5 2" xfId="8874"/>
    <cellStyle name="Normal 63 5 2 2" xfId="8875"/>
    <cellStyle name="Normal 63 5 3" xfId="8876"/>
    <cellStyle name="Normal 63 6" xfId="8877"/>
    <cellStyle name="Normal 63 6 2" xfId="8878"/>
    <cellStyle name="Normal 63 6 2 2" xfId="8879"/>
    <cellStyle name="Normal 63 6 3" xfId="8880"/>
    <cellStyle name="Normal 63 7" xfId="8881"/>
    <cellStyle name="Normal 63 7 2" xfId="8882"/>
    <cellStyle name="Normal 63 8" xfId="8883"/>
    <cellStyle name="Normal 64" xfId="293"/>
    <cellStyle name="Normal 64 2" xfId="8884"/>
    <cellStyle name="Normal 64 2 2" xfId="8885"/>
    <cellStyle name="Normal 64 2 2 2" xfId="8886"/>
    <cellStyle name="Normal 64 2 2 2 2" xfId="8887"/>
    <cellStyle name="Normal 64 2 2 3" xfId="8888"/>
    <cellStyle name="Normal 64 2 3" xfId="8889"/>
    <cellStyle name="Normal 64 2 3 2" xfId="8890"/>
    <cellStyle name="Normal 64 2 4" xfId="8891"/>
    <cellStyle name="Normal 64 3" xfId="8892"/>
    <cellStyle name="Normal 64 3 2" xfId="8893"/>
    <cellStyle name="Normal 64 3 2 2" xfId="8894"/>
    <cellStyle name="Normal 64 3 3" xfId="8895"/>
    <cellStyle name="Normal 64 4" xfId="8896"/>
    <cellStyle name="Normal 64 4 2" xfId="8897"/>
    <cellStyle name="Normal 64 4 2 2" xfId="8898"/>
    <cellStyle name="Normal 64 4 3" xfId="8899"/>
    <cellStyle name="Normal 64 5" xfId="8900"/>
    <cellStyle name="Normal 64 5 2" xfId="8901"/>
    <cellStyle name="Normal 64 5 2 2" xfId="8902"/>
    <cellStyle name="Normal 64 5 3" xfId="8903"/>
    <cellStyle name="Normal 64 6" xfId="8904"/>
    <cellStyle name="Normal 64 6 2" xfId="8905"/>
    <cellStyle name="Normal 64 6 2 2" xfId="8906"/>
    <cellStyle name="Normal 64 6 3" xfId="8907"/>
    <cellStyle name="Normal 64 7" xfId="8908"/>
    <cellStyle name="Normal 64 7 2" xfId="8909"/>
    <cellStyle name="Normal 64 8" xfId="8910"/>
    <cellStyle name="Normal 65" xfId="294"/>
    <cellStyle name="Normal 65 2" xfId="8911"/>
    <cellStyle name="Normal 65 2 2" xfId="8912"/>
    <cellStyle name="Normal 65 2 2 2" xfId="8913"/>
    <cellStyle name="Normal 65 2 2 2 2" xfId="8914"/>
    <cellStyle name="Normal 65 2 2 3" xfId="8915"/>
    <cellStyle name="Normal 65 2 3" xfId="8916"/>
    <cellStyle name="Normal 65 2 3 2" xfId="8917"/>
    <cellStyle name="Normal 65 2 4" xfId="8918"/>
    <cellStyle name="Normal 65 3" xfId="8919"/>
    <cellStyle name="Normal 65 3 2" xfId="8920"/>
    <cellStyle name="Normal 65 3 2 2" xfId="8921"/>
    <cellStyle name="Normal 65 3 3" xfId="8922"/>
    <cellStyle name="Normal 65 4" xfId="8923"/>
    <cellStyle name="Normal 65 4 2" xfId="8924"/>
    <cellStyle name="Normal 65 4 2 2" xfId="8925"/>
    <cellStyle name="Normal 65 4 3" xfId="8926"/>
    <cellStyle name="Normal 65 5" xfId="8927"/>
    <cellStyle name="Normal 65 5 2" xfId="8928"/>
    <cellStyle name="Normal 65 5 2 2" xfId="8929"/>
    <cellStyle name="Normal 65 5 3" xfId="8930"/>
    <cellStyle name="Normal 65 6" xfId="8931"/>
    <cellStyle name="Normal 65 6 2" xfId="8932"/>
    <cellStyle name="Normal 65 6 2 2" xfId="8933"/>
    <cellStyle name="Normal 65 6 3" xfId="8934"/>
    <cellStyle name="Normal 65 7" xfId="8935"/>
    <cellStyle name="Normal 65 7 2" xfId="8936"/>
    <cellStyle name="Normal 65 8" xfId="8937"/>
    <cellStyle name="Normal 66" xfId="295"/>
    <cellStyle name="Normal 66 2" xfId="8938"/>
    <cellStyle name="Normal 66 2 2" xfId="8939"/>
    <cellStyle name="Normal 66 2 2 2" xfId="8940"/>
    <cellStyle name="Normal 66 2 2 2 2" xfId="8941"/>
    <cellStyle name="Normal 66 2 2 3" xfId="8942"/>
    <cellStyle name="Normal 66 2 3" xfId="8943"/>
    <cellStyle name="Normal 66 2 3 2" xfId="8944"/>
    <cellStyle name="Normal 66 2 4" xfId="8945"/>
    <cellStyle name="Normal 66 3" xfId="8946"/>
    <cellStyle name="Normal 66 3 2" xfId="8947"/>
    <cellStyle name="Normal 66 3 2 2" xfId="8948"/>
    <cellStyle name="Normal 66 3 3" xfId="8949"/>
    <cellStyle name="Normal 66 4" xfId="8950"/>
    <cellStyle name="Normal 66 4 2" xfId="8951"/>
    <cellStyle name="Normal 66 4 2 2" xfId="8952"/>
    <cellStyle name="Normal 66 4 3" xfId="8953"/>
    <cellStyle name="Normal 66 5" xfId="8954"/>
    <cellStyle name="Normal 66 5 2" xfId="8955"/>
    <cellStyle name="Normal 66 5 2 2" xfId="8956"/>
    <cellStyle name="Normal 66 5 3" xfId="8957"/>
    <cellStyle name="Normal 66 6" xfId="8958"/>
    <cellStyle name="Normal 66 6 2" xfId="8959"/>
    <cellStyle name="Normal 66 6 2 2" xfId="8960"/>
    <cellStyle name="Normal 66 6 3" xfId="8961"/>
    <cellStyle name="Normal 66 7" xfId="8962"/>
    <cellStyle name="Normal 66 7 2" xfId="8963"/>
    <cellStyle name="Normal 66 8" xfId="8964"/>
    <cellStyle name="Normal 67" xfId="296"/>
    <cellStyle name="Normal 67 2" xfId="8965"/>
    <cellStyle name="Normal 67 2 2" xfId="8966"/>
    <cellStyle name="Normal 67 2 2 2" xfId="8967"/>
    <cellStyle name="Normal 67 2 2 2 2" xfId="8968"/>
    <cellStyle name="Normal 67 2 2 3" xfId="8969"/>
    <cellStyle name="Normal 67 2 3" xfId="8970"/>
    <cellStyle name="Normal 67 2 3 2" xfId="8971"/>
    <cellStyle name="Normal 67 2 4" xfId="8972"/>
    <cellStyle name="Normal 67 3" xfId="8973"/>
    <cellStyle name="Normal 67 3 2" xfId="8974"/>
    <cellStyle name="Normal 67 3 2 2" xfId="8975"/>
    <cellStyle name="Normal 67 3 3" xfId="8976"/>
    <cellStyle name="Normal 67 4" xfId="8977"/>
    <cellStyle name="Normal 67 4 2" xfId="8978"/>
    <cellStyle name="Normal 67 4 2 2" xfId="8979"/>
    <cellStyle name="Normal 67 4 3" xfId="8980"/>
    <cellStyle name="Normal 67 5" xfId="8981"/>
    <cellStyle name="Normal 67 5 2" xfId="8982"/>
    <cellStyle name="Normal 67 5 2 2" xfId="8983"/>
    <cellStyle name="Normal 67 5 3" xfId="8984"/>
    <cellStyle name="Normal 67 6" xfId="8985"/>
    <cellStyle name="Normal 67 6 2" xfId="8986"/>
    <cellStyle name="Normal 67 6 2 2" xfId="8987"/>
    <cellStyle name="Normal 67 6 3" xfId="8988"/>
    <cellStyle name="Normal 67 7" xfId="8989"/>
    <cellStyle name="Normal 67 7 2" xfId="8990"/>
    <cellStyle name="Normal 67 8" xfId="8991"/>
    <cellStyle name="Normal 68" xfId="297"/>
    <cellStyle name="Normal 68 2" xfId="8992"/>
    <cellStyle name="Normal 68 2 2" xfId="8993"/>
    <cellStyle name="Normal 68 2 2 2" xfId="8994"/>
    <cellStyle name="Normal 68 2 2 2 2" xfId="8995"/>
    <cellStyle name="Normal 68 2 2 3" xfId="8996"/>
    <cellStyle name="Normal 68 2 3" xfId="8997"/>
    <cellStyle name="Normal 68 2 3 2" xfId="8998"/>
    <cellStyle name="Normal 68 2 4" xfId="8999"/>
    <cellStyle name="Normal 68 3" xfId="9000"/>
    <cellStyle name="Normal 68 3 2" xfId="9001"/>
    <cellStyle name="Normal 68 3 2 2" xfId="9002"/>
    <cellStyle name="Normal 68 3 3" xfId="9003"/>
    <cellStyle name="Normal 68 4" xfId="9004"/>
    <cellStyle name="Normal 68 4 2" xfId="9005"/>
    <cellStyle name="Normal 68 4 2 2" xfId="9006"/>
    <cellStyle name="Normal 68 4 3" xfId="9007"/>
    <cellStyle name="Normal 68 5" xfId="9008"/>
    <cellStyle name="Normal 68 5 2" xfId="9009"/>
    <cellStyle name="Normal 68 5 2 2" xfId="9010"/>
    <cellStyle name="Normal 68 5 3" xfId="9011"/>
    <cellStyle name="Normal 68 6" xfId="9012"/>
    <cellStyle name="Normal 68 6 2" xfId="9013"/>
    <cellStyle name="Normal 68 6 2 2" xfId="9014"/>
    <cellStyle name="Normal 68 6 3" xfId="9015"/>
    <cellStyle name="Normal 68 7" xfId="9016"/>
    <cellStyle name="Normal 68 7 2" xfId="9017"/>
    <cellStyle name="Normal 68 8" xfId="9018"/>
    <cellStyle name="Normal 69" xfId="298"/>
    <cellStyle name="Normal 69 2" xfId="9019"/>
    <cellStyle name="Normal 69 2 2" xfId="9020"/>
    <cellStyle name="Normal 69 2 2 2" xfId="9021"/>
    <cellStyle name="Normal 69 2 2 2 2" xfId="9022"/>
    <cellStyle name="Normal 69 2 2 3" xfId="9023"/>
    <cellStyle name="Normal 69 2 3" xfId="9024"/>
    <cellStyle name="Normal 69 2 3 2" xfId="9025"/>
    <cellStyle name="Normal 69 2 4" xfId="9026"/>
    <cellStyle name="Normal 69 3" xfId="9027"/>
    <cellStyle name="Normal 69 3 2" xfId="9028"/>
    <cellStyle name="Normal 69 3 2 2" xfId="9029"/>
    <cellStyle name="Normal 69 3 3" xfId="9030"/>
    <cellStyle name="Normal 69 4" xfId="9031"/>
    <cellStyle name="Normal 69 4 2" xfId="9032"/>
    <cellStyle name="Normal 69 4 2 2" xfId="9033"/>
    <cellStyle name="Normal 69 4 3" xfId="9034"/>
    <cellStyle name="Normal 69 5" xfId="9035"/>
    <cellStyle name="Normal 69 5 2" xfId="9036"/>
    <cellStyle name="Normal 69 5 2 2" xfId="9037"/>
    <cellStyle name="Normal 69 5 3" xfId="9038"/>
    <cellStyle name="Normal 69 6" xfId="9039"/>
    <cellStyle name="Normal 69 6 2" xfId="9040"/>
    <cellStyle name="Normal 69 6 2 2" xfId="9041"/>
    <cellStyle name="Normal 69 6 3" xfId="9042"/>
    <cellStyle name="Normal 69 7" xfId="9043"/>
    <cellStyle name="Normal 69 7 2" xfId="9044"/>
    <cellStyle name="Normal 69 8" xfId="9045"/>
    <cellStyle name="Normal 7" xfId="95"/>
    <cellStyle name="Normal 7 10" xfId="9046"/>
    <cellStyle name="Normal 7 10 2" xfId="9047"/>
    <cellStyle name="Normal 7 10 2 2" xfId="9048"/>
    <cellStyle name="Normal 7 10 3" xfId="9049"/>
    <cellStyle name="Normal 7 11" xfId="9050"/>
    <cellStyle name="Normal 7 11 2" xfId="9051"/>
    <cellStyle name="Normal 7 12" xfId="9052"/>
    <cellStyle name="Normal 7 2" xfId="299"/>
    <cellStyle name="Normal 7 3" xfId="300"/>
    <cellStyle name="Normal 7 4" xfId="301"/>
    <cellStyle name="Normal 7 5" xfId="656"/>
    <cellStyle name="Normal 7 6" xfId="9053"/>
    <cellStyle name="Normal 7 6 2" xfId="9054"/>
    <cellStyle name="Normal 7 6 2 2" xfId="9055"/>
    <cellStyle name="Normal 7 6 2 2 2" xfId="9056"/>
    <cellStyle name="Normal 7 6 2 3" xfId="9057"/>
    <cellStyle name="Normal 7 6 3" xfId="9058"/>
    <cellStyle name="Normal 7 6 3 2" xfId="9059"/>
    <cellStyle name="Normal 7 6 4" xfId="9060"/>
    <cellStyle name="Normal 7 7" xfId="9061"/>
    <cellStyle name="Normal 7 7 2" xfId="9062"/>
    <cellStyle name="Normal 7 7 2 2" xfId="9063"/>
    <cellStyle name="Normal 7 7 3" xfId="9064"/>
    <cellStyle name="Normal 7 8" xfId="9065"/>
    <cellStyle name="Normal 7 8 2" xfId="9066"/>
    <cellStyle name="Normal 7 8 2 2" xfId="9067"/>
    <cellStyle name="Normal 7 8 3" xfId="9068"/>
    <cellStyle name="Normal 7 9" xfId="9069"/>
    <cellStyle name="Normal 7 9 2" xfId="9070"/>
    <cellStyle name="Normal 7 9 2 2" xfId="9071"/>
    <cellStyle name="Normal 7 9 3" xfId="9072"/>
    <cellStyle name="Normal 7_3. CTS Evaluation Data" xfId="657"/>
    <cellStyle name="Normal 70" xfId="302"/>
    <cellStyle name="Normal 70 2" xfId="9073"/>
    <cellStyle name="Normal 70 2 2" xfId="9074"/>
    <cellStyle name="Normal 70 2 2 2" xfId="9075"/>
    <cellStyle name="Normal 70 2 2 2 2" xfId="9076"/>
    <cellStyle name="Normal 70 2 2 3" xfId="9077"/>
    <cellStyle name="Normal 70 2 3" xfId="9078"/>
    <cellStyle name="Normal 70 2 3 2" xfId="9079"/>
    <cellStyle name="Normal 70 2 4" xfId="9080"/>
    <cellStyle name="Normal 70 3" xfId="9081"/>
    <cellStyle name="Normal 70 3 2" xfId="9082"/>
    <cellStyle name="Normal 70 3 2 2" xfId="9083"/>
    <cellStyle name="Normal 70 3 3" xfId="9084"/>
    <cellStyle name="Normal 70 4" xfId="9085"/>
    <cellStyle name="Normal 70 4 2" xfId="9086"/>
    <cellStyle name="Normal 70 4 2 2" xfId="9087"/>
    <cellStyle name="Normal 70 4 3" xfId="9088"/>
    <cellStyle name="Normal 70 5" xfId="9089"/>
    <cellStyle name="Normal 70 5 2" xfId="9090"/>
    <cellStyle name="Normal 70 5 2 2" xfId="9091"/>
    <cellStyle name="Normal 70 5 3" xfId="9092"/>
    <cellStyle name="Normal 70 6" xfId="9093"/>
    <cellStyle name="Normal 70 6 2" xfId="9094"/>
    <cellStyle name="Normal 70 6 2 2" xfId="9095"/>
    <cellStyle name="Normal 70 6 3" xfId="9096"/>
    <cellStyle name="Normal 70 7" xfId="9097"/>
    <cellStyle name="Normal 70 7 2" xfId="9098"/>
    <cellStyle name="Normal 70 8" xfId="9099"/>
    <cellStyle name="Normal 71" xfId="303"/>
    <cellStyle name="Normal 71 2" xfId="9100"/>
    <cellStyle name="Normal 71 2 2" xfId="9101"/>
    <cellStyle name="Normal 71 2 2 2" xfId="9102"/>
    <cellStyle name="Normal 71 2 2 2 2" xfId="9103"/>
    <cellStyle name="Normal 71 2 2 3" xfId="9104"/>
    <cellStyle name="Normal 71 2 3" xfId="9105"/>
    <cellStyle name="Normal 71 2 3 2" xfId="9106"/>
    <cellStyle name="Normal 71 2 4" xfId="9107"/>
    <cellStyle name="Normal 71 3" xfId="9108"/>
    <cellStyle name="Normal 71 3 2" xfId="9109"/>
    <cellStyle name="Normal 71 3 2 2" xfId="9110"/>
    <cellStyle name="Normal 71 3 3" xfId="9111"/>
    <cellStyle name="Normal 71 4" xfId="9112"/>
    <cellStyle name="Normal 71 4 2" xfId="9113"/>
    <cellStyle name="Normal 71 4 2 2" xfId="9114"/>
    <cellStyle name="Normal 71 4 3" xfId="9115"/>
    <cellStyle name="Normal 71 5" xfId="9116"/>
    <cellStyle name="Normal 71 5 2" xfId="9117"/>
    <cellStyle name="Normal 71 5 2 2" xfId="9118"/>
    <cellStyle name="Normal 71 5 3" xfId="9119"/>
    <cellStyle name="Normal 71 6" xfId="9120"/>
    <cellStyle name="Normal 71 6 2" xfId="9121"/>
    <cellStyle name="Normal 71 6 2 2" xfId="9122"/>
    <cellStyle name="Normal 71 6 3" xfId="9123"/>
    <cellStyle name="Normal 71 7" xfId="9124"/>
    <cellStyle name="Normal 71 7 2" xfId="9125"/>
    <cellStyle name="Normal 71 8" xfId="9126"/>
    <cellStyle name="Normal 72" xfId="304"/>
    <cellStyle name="Normal 72 2" xfId="9127"/>
    <cellStyle name="Normal 72 2 2" xfId="9128"/>
    <cellStyle name="Normal 72 2 2 2" xfId="9129"/>
    <cellStyle name="Normal 72 2 2 2 2" xfId="9130"/>
    <cellStyle name="Normal 72 2 2 3" xfId="9131"/>
    <cellStyle name="Normal 72 2 3" xfId="9132"/>
    <cellStyle name="Normal 72 2 3 2" xfId="9133"/>
    <cellStyle name="Normal 72 2 4" xfId="9134"/>
    <cellStyle name="Normal 72 3" xfId="9135"/>
    <cellStyle name="Normal 72 3 2" xfId="9136"/>
    <cellStyle name="Normal 72 3 2 2" xfId="9137"/>
    <cellStyle name="Normal 72 3 3" xfId="9138"/>
    <cellStyle name="Normal 72 4" xfId="9139"/>
    <cellStyle name="Normal 72 4 2" xfId="9140"/>
    <cellStyle name="Normal 72 4 2 2" xfId="9141"/>
    <cellStyle name="Normal 72 4 3" xfId="9142"/>
    <cellStyle name="Normal 72 5" xfId="9143"/>
    <cellStyle name="Normal 72 5 2" xfId="9144"/>
    <cellStyle name="Normal 72 5 2 2" xfId="9145"/>
    <cellStyle name="Normal 72 5 3" xfId="9146"/>
    <cellStyle name="Normal 72 6" xfId="9147"/>
    <cellStyle name="Normal 72 6 2" xfId="9148"/>
    <cellStyle name="Normal 72 6 2 2" xfId="9149"/>
    <cellStyle name="Normal 72 6 3" xfId="9150"/>
    <cellStyle name="Normal 72 7" xfId="9151"/>
    <cellStyle name="Normal 72 7 2" xfId="9152"/>
    <cellStyle name="Normal 72 8" xfId="9153"/>
    <cellStyle name="Normal 73" xfId="305"/>
    <cellStyle name="Normal 73 2" xfId="9154"/>
    <cellStyle name="Normal 73 2 2" xfId="9155"/>
    <cellStyle name="Normal 73 2 2 2" xfId="9156"/>
    <cellStyle name="Normal 73 2 2 2 2" xfId="9157"/>
    <cellStyle name="Normal 73 2 2 3" xfId="9158"/>
    <cellStyle name="Normal 73 2 3" xfId="9159"/>
    <cellStyle name="Normal 73 2 3 2" xfId="9160"/>
    <cellStyle name="Normal 73 2 4" xfId="9161"/>
    <cellStyle name="Normal 73 3" xfId="9162"/>
    <cellStyle name="Normal 73 3 2" xfId="9163"/>
    <cellStyle name="Normal 73 3 2 2" xfId="9164"/>
    <cellStyle name="Normal 73 3 3" xfId="9165"/>
    <cellStyle name="Normal 73 4" xfId="9166"/>
    <cellStyle name="Normal 73 4 2" xfId="9167"/>
    <cellStyle name="Normal 73 4 2 2" xfId="9168"/>
    <cellStyle name="Normal 73 4 3" xfId="9169"/>
    <cellStyle name="Normal 73 5" xfId="9170"/>
    <cellStyle name="Normal 73 5 2" xfId="9171"/>
    <cellStyle name="Normal 73 5 2 2" xfId="9172"/>
    <cellStyle name="Normal 73 5 3" xfId="9173"/>
    <cellStyle name="Normal 73 6" xfId="9174"/>
    <cellStyle name="Normal 73 6 2" xfId="9175"/>
    <cellStyle name="Normal 73 6 2 2" xfId="9176"/>
    <cellStyle name="Normal 73 6 3" xfId="9177"/>
    <cellStyle name="Normal 73 7" xfId="9178"/>
    <cellStyle name="Normal 73 7 2" xfId="9179"/>
    <cellStyle name="Normal 73 8" xfId="9180"/>
    <cellStyle name="Normal 74" xfId="306"/>
    <cellStyle name="Normal 74 2" xfId="9181"/>
    <cellStyle name="Normal 74 2 2" xfId="9182"/>
    <cellStyle name="Normal 74 2 2 2" xfId="9183"/>
    <cellStyle name="Normal 74 2 2 2 2" xfId="9184"/>
    <cellStyle name="Normal 74 2 2 3" xfId="9185"/>
    <cellStyle name="Normal 74 2 3" xfId="9186"/>
    <cellStyle name="Normal 74 2 3 2" xfId="9187"/>
    <cellStyle name="Normal 74 2 4" xfId="9188"/>
    <cellStyle name="Normal 74 3" xfId="9189"/>
    <cellStyle name="Normal 74 3 2" xfId="9190"/>
    <cellStyle name="Normal 74 3 2 2" xfId="9191"/>
    <cellStyle name="Normal 74 3 3" xfId="9192"/>
    <cellStyle name="Normal 74 4" xfId="9193"/>
    <cellStyle name="Normal 74 4 2" xfId="9194"/>
    <cellStyle name="Normal 74 4 2 2" xfId="9195"/>
    <cellStyle name="Normal 74 4 3" xfId="9196"/>
    <cellStyle name="Normal 74 5" xfId="9197"/>
    <cellStyle name="Normal 74 5 2" xfId="9198"/>
    <cellStyle name="Normal 74 5 2 2" xfId="9199"/>
    <cellStyle name="Normal 74 5 3" xfId="9200"/>
    <cellStyle name="Normal 74 6" xfId="9201"/>
    <cellStyle name="Normal 74 6 2" xfId="9202"/>
    <cellStyle name="Normal 74 6 2 2" xfId="9203"/>
    <cellStyle name="Normal 74 6 3" xfId="9204"/>
    <cellStyle name="Normal 74 7" xfId="9205"/>
    <cellStyle name="Normal 74 7 2" xfId="9206"/>
    <cellStyle name="Normal 74 8" xfId="9207"/>
    <cellStyle name="Normal 75" xfId="96"/>
    <cellStyle name="Normal 75 2" xfId="658"/>
    <cellStyle name="Normal 76" xfId="307"/>
    <cellStyle name="Normal 76 2" xfId="9208"/>
    <cellStyle name="Normal 76 2 2" xfId="9209"/>
    <cellStyle name="Normal 76 2 2 2" xfId="9210"/>
    <cellStyle name="Normal 76 2 2 2 2" xfId="9211"/>
    <cellStyle name="Normal 76 2 2 3" xfId="9212"/>
    <cellStyle name="Normal 76 3" xfId="9213"/>
    <cellStyle name="Normal 76 3 2" xfId="9214"/>
    <cellStyle name="Normal 76 3 2 2" xfId="9215"/>
    <cellStyle name="Normal 76 3 2 2 2" xfId="9216"/>
    <cellStyle name="Normal 76 3 2 3" xfId="9217"/>
    <cellStyle name="Normal 76 3 3" xfId="9218"/>
    <cellStyle name="Normal 76 3 3 2" xfId="9219"/>
    <cellStyle name="Normal 76 3 4" xfId="9220"/>
    <cellStyle name="Normal 76 4" xfId="9221"/>
    <cellStyle name="Normal 76 4 2" xfId="9222"/>
    <cellStyle name="Normal 76 4 2 2" xfId="9223"/>
    <cellStyle name="Normal 76 4 3" xfId="9224"/>
    <cellStyle name="Normal 76 5" xfId="9225"/>
    <cellStyle name="Normal 76 5 2" xfId="9226"/>
    <cellStyle name="Normal 76 5 2 2" xfId="9227"/>
    <cellStyle name="Normal 76 5 3" xfId="9228"/>
    <cellStyle name="Normal 76 6" xfId="9229"/>
    <cellStyle name="Normal 76 6 2" xfId="9230"/>
    <cellStyle name="Normal 76 6 2 2" xfId="9231"/>
    <cellStyle name="Normal 76 6 3" xfId="9232"/>
    <cellStyle name="Normal 76 7" xfId="9233"/>
    <cellStyle name="Normal 76 7 2" xfId="9234"/>
    <cellStyle name="Normal 76 7 2 2" xfId="9235"/>
    <cellStyle name="Normal 76 7 3" xfId="9236"/>
    <cellStyle name="Normal 76 8" xfId="9237"/>
    <cellStyle name="Normal 76 8 2" xfId="9238"/>
    <cellStyle name="Normal 76 9" xfId="9239"/>
    <cellStyle name="Normal 77" xfId="308"/>
    <cellStyle name="Normal 77 2" xfId="9240"/>
    <cellStyle name="Normal 77 2 2" xfId="9241"/>
    <cellStyle name="Normal 77 2 2 2" xfId="9242"/>
    <cellStyle name="Normal 77 2 2 2 2" xfId="9243"/>
    <cellStyle name="Normal 77 2 2 3" xfId="9244"/>
    <cellStyle name="Normal 77 3" xfId="9245"/>
    <cellStyle name="Normal 77 3 2" xfId="9246"/>
    <cellStyle name="Normal 77 3 2 2" xfId="9247"/>
    <cellStyle name="Normal 77 3 2 2 2" xfId="9248"/>
    <cellStyle name="Normal 77 3 2 3" xfId="9249"/>
    <cellStyle name="Normal 77 3 3" xfId="9250"/>
    <cellStyle name="Normal 77 3 3 2" xfId="9251"/>
    <cellStyle name="Normal 77 3 4" xfId="9252"/>
    <cellStyle name="Normal 77 4" xfId="9253"/>
    <cellStyle name="Normal 77 4 2" xfId="9254"/>
    <cellStyle name="Normal 77 4 2 2" xfId="9255"/>
    <cellStyle name="Normal 77 4 3" xfId="9256"/>
    <cellStyle name="Normal 77 5" xfId="9257"/>
    <cellStyle name="Normal 77 5 2" xfId="9258"/>
    <cellStyle name="Normal 77 5 2 2" xfId="9259"/>
    <cellStyle name="Normal 77 5 3" xfId="9260"/>
    <cellStyle name="Normal 77 6" xfId="9261"/>
    <cellStyle name="Normal 77 6 2" xfId="9262"/>
    <cellStyle name="Normal 77 6 2 2" xfId="9263"/>
    <cellStyle name="Normal 77 6 3" xfId="9264"/>
    <cellStyle name="Normal 77 7" xfId="9265"/>
    <cellStyle name="Normal 77 7 2" xfId="9266"/>
    <cellStyle name="Normal 77 7 2 2" xfId="9267"/>
    <cellStyle name="Normal 77 7 3" xfId="9268"/>
    <cellStyle name="Normal 77 8" xfId="9269"/>
    <cellStyle name="Normal 77 8 2" xfId="9270"/>
    <cellStyle name="Normal 77 9" xfId="9271"/>
    <cellStyle name="Normal 78" xfId="341"/>
    <cellStyle name="Normal 78 2" xfId="9272"/>
    <cellStyle name="Normal 78 2 2" xfId="9273"/>
    <cellStyle name="Normal 78 2 2 2" xfId="9274"/>
    <cellStyle name="Normal 78 2 2 2 2" xfId="9275"/>
    <cellStyle name="Normal 78 2 2 3" xfId="9276"/>
    <cellStyle name="Normal 78 3" xfId="9277"/>
    <cellStyle name="Normal 78 3 2" xfId="9278"/>
    <cellStyle name="Normal 78 3 2 2" xfId="9279"/>
    <cellStyle name="Normal 78 3 2 2 2" xfId="9280"/>
    <cellStyle name="Normal 78 3 2 3" xfId="9281"/>
    <cellStyle name="Normal 78 3 3" xfId="9282"/>
    <cellStyle name="Normal 78 3 3 2" xfId="9283"/>
    <cellStyle name="Normal 78 3 4" xfId="9284"/>
    <cellStyle name="Normal 78 4" xfId="9285"/>
    <cellStyle name="Normal 78 4 2" xfId="9286"/>
    <cellStyle name="Normal 78 4 2 2" xfId="9287"/>
    <cellStyle name="Normal 78 4 3" xfId="9288"/>
    <cellStyle name="Normal 78 5" xfId="9289"/>
    <cellStyle name="Normal 78 5 2" xfId="9290"/>
    <cellStyle name="Normal 78 5 2 2" xfId="9291"/>
    <cellStyle name="Normal 78 5 3" xfId="9292"/>
    <cellStyle name="Normal 78 6" xfId="9293"/>
    <cellStyle name="Normal 78 6 2" xfId="9294"/>
    <cellStyle name="Normal 78 6 2 2" xfId="9295"/>
    <cellStyle name="Normal 78 6 3" xfId="9296"/>
    <cellStyle name="Normal 78 7" xfId="9297"/>
    <cellStyle name="Normal 78 7 2" xfId="9298"/>
    <cellStyle name="Normal 78 7 2 2" xfId="9299"/>
    <cellStyle name="Normal 78 7 3" xfId="9300"/>
    <cellStyle name="Normal 78 8" xfId="9301"/>
    <cellStyle name="Normal 78 8 2" xfId="9302"/>
    <cellStyle name="Normal 78 9" xfId="9303"/>
    <cellStyle name="Normal 79" xfId="659"/>
    <cellStyle name="Normal 8" xfId="309"/>
    <cellStyle name="Normal 8 2" xfId="310"/>
    <cellStyle name="Normal 8 3" xfId="311"/>
    <cellStyle name="Normal 8 4" xfId="312"/>
    <cellStyle name="Normal 8 5" xfId="660"/>
    <cellStyle name="Normal 8 6" xfId="9304"/>
    <cellStyle name="Normal 80" xfId="661"/>
    <cellStyle name="Normal 81" xfId="662"/>
    <cellStyle name="Normal 82" xfId="663"/>
    <cellStyle name="Normal 83" xfId="1570"/>
    <cellStyle name="Normal 83 2" xfId="9305"/>
    <cellStyle name="Normal 83 2 2" xfId="9306"/>
    <cellStyle name="Normal 83 2 2 2" xfId="9307"/>
    <cellStyle name="Normal 83 2 3" xfId="9308"/>
    <cellStyle name="Normal 83 3" xfId="9309"/>
    <cellStyle name="Normal 83 4" xfId="9310"/>
    <cellStyle name="Normal 83 4 2" xfId="9311"/>
    <cellStyle name="Normal 83 5" xfId="9312"/>
    <cellStyle name="Normal 83 5 2" xfId="9313"/>
    <cellStyle name="Normal 83 5 2 2" xfId="9314"/>
    <cellStyle name="Normal 83 5 3" xfId="9315"/>
    <cellStyle name="Normal 83 5 4" xfId="9316"/>
    <cellStyle name="Normal 83 6" xfId="9317"/>
    <cellStyle name="Normal 83 8" xfId="49785"/>
    <cellStyle name="Normal 84" xfId="1571"/>
    <cellStyle name="Normal 84 2" xfId="9318"/>
    <cellStyle name="Normal 84 3" xfId="9319"/>
    <cellStyle name="Normal 84 3 2" xfId="9320"/>
    <cellStyle name="Normal 84 4" xfId="9321"/>
    <cellStyle name="Normal 85" xfId="9322"/>
    <cellStyle name="Normal 86" xfId="9323"/>
    <cellStyle name="Normal 87" xfId="9324"/>
    <cellStyle name="Normal 87 2" xfId="9325"/>
    <cellStyle name="Normal 87 2 2" xfId="9326"/>
    <cellStyle name="Normal 87 2 2 2" xfId="9327"/>
    <cellStyle name="Normal 87 2 3" xfId="9328"/>
    <cellStyle name="Normal 87 3" xfId="9329"/>
    <cellStyle name="Normal 87 3 2" xfId="9330"/>
    <cellStyle name="Normal 87 3 2 2" xfId="9331"/>
    <cellStyle name="Normal 87 3 3" xfId="9332"/>
    <cellStyle name="Normal 87 4" xfId="9333"/>
    <cellStyle name="Normal 87 4 2" xfId="9334"/>
    <cellStyle name="Normal 87 4 2 2" xfId="9335"/>
    <cellStyle name="Normal 87 4 3" xfId="9336"/>
    <cellStyle name="Normal 88" xfId="9337"/>
    <cellStyle name="Normal 88 2" xfId="9338"/>
    <cellStyle name="Normal 88 2 2" xfId="9339"/>
    <cellStyle name="Normal 88 2 2 2" xfId="9340"/>
    <cellStyle name="Normal 88 2 3" xfId="9341"/>
    <cellStyle name="Normal 88 3" xfId="9342"/>
    <cellStyle name="Normal 88 3 2" xfId="9343"/>
    <cellStyle name="Normal 88 3 2 2" xfId="9344"/>
    <cellStyle name="Normal 88 3 3" xfId="9345"/>
    <cellStyle name="Normal 88 4" xfId="9346"/>
    <cellStyle name="Normal 88 4 2" xfId="9347"/>
    <cellStyle name="Normal 88 5" xfId="9348"/>
    <cellStyle name="Normal 89" xfId="9349"/>
    <cellStyle name="Normal 89 2" xfId="9350"/>
    <cellStyle name="Normal 89 2 2" xfId="9351"/>
    <cellStyle name="Normal 89 2 2 2" xfId="9352"/>
    <cellStyle name="Normal 89 2 3" xfId="9353"/>
    <cellStyle name="Normal 89 3" xfId="9354"/>
    <cellStyle name="Normal 89 3 2" xfId="9355"/>
    <cellStyle name="Normal 89 3 2 2" xfId="9356"/>
    <cellStyle name="Normal 89 3 3" xfId="9357"/>
    <cellStyle name="Normal 89 4" xfId="9358"/>
    <cellStyle name="Normal 89 4 2" xfId="9359"/>
    <cellStyle name="Normal 89 5" xfId="9360"/>
    <cellStyle name="Normal 9" xfId="313"/>
    <cellStyle name="Normal 9 2" xfId="314"/>
    <cellStyle name="Normal 9 2 2" xfId="9361"/>
    <cellStyle name="Normal 9 2 3" xfId="9362"/>
    <cellStyle name="Normal 9 3" xfId="315"/>
    <cellStyle name="Normal 9 3 2" xfId="9363"/>
    <cellStyle name="Normal 9 3 3" xfId="9364"/>
    <cellStyle name="Normal 9 4" xfId="316"/>
    <cellStyle name="Normal 9 4 2" xfId="9365"/>
    <cellStyle name="Normal 9 4 3" xfId="9366"/>
    <cellStyle name="Normal 9 5" xfId="664"/>
    <cellStyle name="Normal 9 5 2" xfId="9367"/>
    <cellStyle name="Normal 9 5 3" xfId="9368"/>
    <cellStyle name="Normal 9 6" xfId="665"/>
    <cellStyle name="Normal 90" xfId="9369"/>
    <cellStyle name="Normal 90 2" xfId="9370"/>
    <cellStyle name="Normal 90 2 2" xfId="9371"/>
    <cellStyle name="Normal 90 2 2 2" xfId="9372"/>
    <cellStyle name="Normal 90 2 3" xfId="9373"/>
    <cellStyle name="Normal 90 3" xfId="9374"/>
    <cellStyle name="Normal 90 3 2" xfId="9375"/>
    <cellStyle name="Normal 90 3 2 2" xfId="9376"/>
    <cellStyle name="Normal 90 3 3" xfId="9377"/>
    <cellStyle name="Normal 90 4" xfId="9378"/>
    <cellStyle name="Normal 90 4 2" xfId="9379"/>
    <cellStyle name="Normal 90 5" xfId="9380"/>
    <cellStyle name="Normal 91" xfId="9381"/>
    <cellStyle name="Normal 91 2" xfId="9382"/>
    <cellStyle name="Normal 91 2 2" xfId="9383"/>
    <cellStyle name="Normal 91 2 2 2" xfId="9384"/>
    <cellStyle name="Normal 91 2 3" xfId="9385"/>
    <cellStyle name="Normal 91 3" xfId="9386"/>
    <cellStyle name="Normal 91 3 2" xfId="9387"/>
    <cellStyle name="Normal 91 3 2 2" xfId="9388"/>
    <cellStyle name="Normal 91 3 3" xfId="9389"/>
    <cellStyle name="Normal 91 4" xfId="9390"/>
    <cellStyle name="Normal 91 4 2" xfId="9391"/>
    <cellStyle name="Normal 91 5" xfId="9392"/>
    <cellStyle name="Normal 92" xfId="9393"/>
    <cellStyle name="Normal 92 2" xfId="9394"/>
    <cellStyle name="Normal 92 2 2" xfId="9395"/>
    <cellStyle name="Normal 92 2 2 2" xfId="9396"/>
    <cellStyle name="Normal 92 2 3" xfId="9397"/>
    <cellStyle name="Normal 92 3" xfId="9398"/>
    <cellStyle name="Normal 92 3 2" xfId="9399"/>
    <cellStyle name="Normal 92 3 2 2" xfId="9400"/>
    <cellStyle name="Normal 92 3 3" xfId="9401"/>
    <cellStyle name="Normal 92 4" xfId="9402"/>
    <cellStyle name="Normal 92 4 2" xfId="9403"/>
    <cellStyle name="Normal 92 5" xfId="9404"/>
    <cellStyle name="Normal 93" xfId="9405"/>
    <cellStyle name="Normal 93 2" xfId="9406"/>
    <cellStyle name="Normal 93 2 2" xfId="9407"/>
    <cellStyle name="Normal 93 2 2 2" xfId="9408"/>
    <cellStyle name="Normal 93 2 3" xfId="9409"/>
    <cellStyle name="Normal 93 3" xfId="9410"/>
    <cellStyle name="Normal 93 3 2" xfId="9411"/>
    <cellStyle name="Normal 93 3 2 2" xfId="9412"/>
    <cellStyle name="Normal 93 3 3" xfId="9413"/>
    <cellStyle name="Normal 93 4" xfId="9414"/>
    <cellStyle name="Normal 93 4 2" xfId="9415"/>
    <cellStyle name="Normal 93 5" xfId="9416"/>
    <cellStyle name="Normal 94" xfId="9417"/>
    <cellStyle name="Normal 94 2" xfId="9418"/>
    <cellStyle name="Normal 94 2 2" xfId="9419"/>
    <cellStyle name="Normal 94 2 2 2" xfId="9420"/>
    <cellStyle name="Normal 94 2 3" xfId="9421"/>
    <cellStyle name="Normal 94 3" xfId="9422"/>
    <cellStyle name="Normal 94 3 2" xfId="9423"/>
    <cellStyle name="Normal 94 3 2 2" xfId="9424"/>
    <cellStyle name="Normal 94 3 3" xfId="9425"/>
    <cellStyle name="Normal 94 4" xfId="9426"/>
    <cellStyle name="Normal 94 4 2" xfId="9427"/>
    <cellStyle name="Normal 94 5" xfId="9428"/>
    <cellStyle name="Normal 95" xfId="9429"/>
    <cellStyle name="Normal 95 2" xfId="9430"/>
    <cellStyle name="Normal 95 2 2" xfId="9431"/>
    <cellStyle name="Normal 95 2 2 2" xfId="9432"/>
    <cellStyle name="Normal 95 2 3" xfId="9433"/>
    <cellStyle name="Normal 95 3" xfId="9434"/>
    <cellStyle name="Normal 95 3 2" xfId="9435"/>
    <cellStyle name="Normal 95 3 2 2" xfId="9436"/>
    <cellStyle name="Normal 95 3 3" xfId="9437"/>
    <cellStyle name="Normal 95 4" xfId="9438"/>
    <cellStyle name="Normal 95 4 2" xfId="9439"/>
    <cellStyle name="Normal 95 5" xfId="9440"/>
    <cellStyle name="Normal 96" xfId="9441"/>
    <cellStyle name="Normal 96 2" xfId="9442"/>
    <cellStyle name="Normal 96 2 2" xfId="9443"/>
    <cellStyle name="Normal 96 2 2 2" xfId="9444"/>
    <cellStyle name="Normal 96 2 3" xfId="9445"/>
    <cellStyle name="Normal 96 3" xfId="9446"/>
    <cellStyle name="Normal 96 3 2" xfId="9447"/>
    <cellStyle name="Normal 96 3 2 2" xfId="9448"/>
    <cellStyle name="Normal 96 3 3" xfId="9449"/>
    <cellStyle name="Normal 96 4" xfId="9450"/>
    <cellStyle name="Normal 96 4 2" xfId="9451"/>
    <cellStyle name="Normal 96 5" xfId="9452"/>
    <cellStyle name="Normal 97" xfId="9453"/>
    <cellStyle name="Normal 97 2" xfId="9454"/>
    <cellStyle name="Normal 97 2 2" xfId="9455"/>
    <cellStyle name="Normal 97 2 2 2" xfId="9456"/>
    <cellStyle name="Normal 97 2 3" xfId="9457"/>
    <cellStyle name="Normal 97 3" xfId="9458"/>
    <cellStyle name="Normal 97 3 2" xfId="9459"/>
    <cellStyle name="Normal 97 3 2 2" xfId="9460"/>
    <cellStyle name="Normal 97 3 3" xfId="9461"/>
    <cellStyle name="Normal 97 4" xfId="9462"/>
    <cellStyle name="Normal 97 4 2" xfId="9463"/>
    <cellStyle name="Normal 97 5" xfId="9464"/>
    <cellStyle name="Normal 98" xfId="9465"/>
    <cellStyle name="Normal 98 2" xfId="9466"/>
    <cellStyle name="Normal 98 2 2" xfId="9467"/>
    <cellStyle name="Normal 98 2 2 2" xfId="9468"/>
    <cellStyle name="Normal 98 2 3" xfId="9469"/>
    <cellStyle name="Normal 98 3" xfId="9470"/>
    <cellStyle name="Normal 98 3 2" xfId="9471"/>
    <cellStyle name="Normal 98 3 2 2" xfId="9472"/>
    <cellStyle name="Normal 98 3 3" xfId="9473"/>
    <cellStyle name="Normal 98 4" xfId="9474"/>
    <cellStyle name="Normal 98 4 2" xfId="9475"/>
    <cellStyle name="Normal 98 5" xfId="9476"/>
    <cellStyle name="Normal 99" xfId="9477"/>
    <cellStyle name="Normal 99 2" xfId="9478"/>
    <cellStyle name="Normal 99 2 2" xfId="9479"/>
    <cellStyle name="Normal 99 2 2 2" xfId="9480"/>
    <cellStyle name="Normal 99 2 3" xfId="9481"/>
    <cellStyle name="Normal 99 3" xfId="9482"/>
    <cellStyle name="Normal 99 3 2" xfId="9483"/>
    <cellStyle name="Normal 99 3 2 2" xfId="9484"/>
    <cellStyle name="Normal 99 3 3" xfId="9485"/>
    <cellStyle name="Normal 99 4" xfId="9486"/>
    <cellStyle name="Normal 99 4 2" xfId="9487"/>
    <cellStyle name="Normal 99 5" xfId="9488"/>
    <cellStyle name="Normal_New and existing HPSB worksheet 1800" xfId="77"/>
    <cellStyle name="Normal_New and existing HPSB worksheet 1800 2" xfId="78"/>
    <cellStyle name="Normal_Sheet1" xfId="49772"/>
    <cellStyle name="Note" xfId="79" builtinId="10" customBuiltin="1"/>
    <cellStyle name="Note 10" xfId="9489"/>
    <cellStyle name="Note 10 2" xfId="9490"/>
    <cellStyle name="Note 11" xfId="9491"/>
    <cellStyle name="Note 11 2" xfId="9492"/>
    <cellStyle name="Note 12" xfId="9493"/>
    <cellStyle name="Note 12 2" xfId="9494"/>
    <cellStyle name="Note 13" xfId="9495"/>
    <cellStyle name="Note 13 2" xfId="9496"/>
    <cellStyle name="Note 14" xfId="9497"/>
    <cellStyle name="Note 14 2" xfId="9498"/>
    <cellStyle name="Note 15" xfId="9499"/>
    <cellStyle name="Note 15 2" xfId="9500"/>
    <cellStyle name="Note 2" xfId="317"/>
    <cellStyle name="Note 2 10" xfId="9501"/>
    <cellStyle name="Note 2 10 2" xfId="9502"/>
    <cellStyle name="Note 2 11" xfId="9503"/>
    <cellStyle name="Note 2 11 2" xfId="9504"/>
    <cellStyle name="Note 2 12" xfId="9505"/>
    <cellStyle name="Note 2 12 2" xfId="9506"/>
    <cellStyle name="Note 2 13" xfId="9507"/>
    <cellStyle name="Note 2 13 2" xfId="9508"/>
    <cellStyle name="Note 2 14" xfId="9509"/>
    <cellStyle name="Note 2 14 2" xfId="9510"/>
    <cellStyle name="Note 2 15" xfId="9511"/>
    <cellStyle name="Note 2 15 2" xfId="9512"/>
    <cellStyle name="Note 2 16" xfId="9513"/>
    <cellStyle name="Note 2 16 2" xfId="9514"/>
    <cellStyle name="Note 2 17" xfId="9515"/>
    <cellStyle name="Note 2 17 2" xfId="9516"/>
    <cellStyle name="Note 2 18" xfId="9517"/>
    <cellStyle name="Note 2 18 2" xfId="9518"/>
    <cellStyle name="Note 2 19" xfId="9519"/>
    <cellStyle name="Note 2 19 2" xfId="9520"/>
    <cellStyle name="Note 2 2" xfId="666"/>
    <cellStyle name="Note 2 2 10" xfId="9521"/>
    <cellStyle name="Note 2 2 10 2" xfId="9522"/>
    <cellStyle name="Note 2 2 11" xfId="9523"/>
    <cellStyle name="Note 2 2 11 2" xfId="9524"/>
    <cellStyle name="Note 2 2 12" xfId="9525"/>
    <cellStyle name="Note 2 2 12 2" xfId="9526"/>
    <cellStyle name="Note 2 2 13" xfId="9527"/>
    <cellStyle name="Note 2 2 13 2" xfId="9528"/>
    <cellStyle name="Note 2 2 14" xfId="9529"/>
    <cellStyle name="Note 2 2 14 2" xfId="9530"/>
    <cellStyle name="Note 2 2 15" xfId="9531"/>
    <cellStyle name="Note 2 2 15 2" xfId="9532"/>
    <cellStyle name="Note 2 2 16" xfId="9533"/>
    <cellStyle name="Note 2 2 16 2" xfId="9534"/>
    <cellStyle name="Note 2 2 17" xfId="9535"/>
    <cellStyle name="Note 2 2 17 2" xfId="9536"/>
    <cellStyle name="Note 2 2 18" xfId="9537"/>
    <cellStyle name="Note 2 2 18 2" xfId="9538"/>
    <cellStyle name="Note 2 2 19" xfId="9539"/>
    <cellStyle name="Note 2 2 2" xfId="667"/>
    <cellStyle name="Note 2 2 2 10" xfId="668"/>
    <cellStyle name="Note 2 2 2 10 10" xfId="9540"/>
    <cellStyle name="Note 2 2 2 10 10 2" xfId="9541"/>
    <cellStyle name="Note 2 2 2 10 11" xfId="9542"/>
    <cellStyle name="Note 2 2 2 10 11 2" xfId="9543"/>
    <cellStyle name="Note 2 2 2 10 12" xfId="9544"/>
    <cellStyle name="Note 2 2 2 10 12 2" xfId="9545"/>
    <cellStyle name="Note 2 2 2 10 13" xfId="9546"/>
    <cellStyle name="Note 2 2 2 10 13 2" xfId="9547"/>
    <cellStyle name="Note 2 2 2 10 14" xfId="9548"/>
    <cellStyle name="Note 2 2 2 10 2" xfId="9549"/>
    <cellStyle name="Note 2 2 2 10 2 2" xfId="9550"/>
    <cellStyle name="Note 2 2 2 10 2 2 2" xfId="9551"/>
    <cellStyle name="Note 2 2 2 10 2 3" xfId="9552"/>
    <cellStyle name="Note 2 2 2 10 3" xfId="9553"/>
    <cellStyle name="Note 2 2 2 10 3 2" xfId="9554"/>
    <cellStyle name="Note 2 2 2 10 4" xfId="9555"/>
    <cellStyle name="Note 2 2 2 10 4 2" xfId="9556"/>
    <cellStyle name="Note 2 2 2 10 5" xfId="9557"/>
    <cellStyle name="Note 2 2 2 10 5 2" xfId="9558"/>
    <cellStyle name="Note 2 2 2 10 6" xfId="9559"/>
    <cellStyle name="Note 2 2 2 10 6 2" xfId="9560"/>
    <cellStyle name="Note 2 2 2 10 7" xfId="9561"/>
    <cellStyle name="Note 2 2 2 10 7 2" xfId="9562"/>
    <cellStyle name="Note 2 2 2 10 8" xfId="9563"/>
    <cellStyle name="Note 2 2 2 10 8 2" xfId="9564"/>
    <cellStyle name="Note 2 2 2 10 9" xfId="9565"/>
    <cellStyle name="Note 2 2 2 10 9 2" xfId="9566"/>
    <cellStyle name="Note 2 2 2 11" xfId="669"/>
    <cellStyle name="Note 2 2 2 11 10" xfId="9567"/>
    <cellStyle name="Note 2 2 2 11 10 2" xfId="9568"/>
    <cellStyle name="Note 2 2 2 11 11" xfId="9569"/>
    <cellStyle name="Note 2 2 2 11 11 2" xfId="9570"/>
    <cellStyle name="Note 2 2 2 11 12" xfId="9571"/>
    <cellStyle name="Note 2 2 2 11 12 2" xfId="9572"/>
    <cellStyle name="Note 2 2 2 11 13" xfId="9573"/>
    <cellStyle name="Note 2 2 2 11 13 2" xfId="9574"/>
    <cellStyle name="Note 2 2 2 11 14" xfId="9575"/>
    <cellStyle name="Note 2 2 2 11 2" xfId="9576"/>
    <cellStyle name="Note 2 2 2 11 2 2" xfId="9577"/>
    <cellStyle name="Note 2 2 2 11 2 2 2" xfId="9578"/>
    <cellStyle name="Note 2 2 2 11 2 3" xfId="9579"/>
    <cellStyle name="Note 2 2 2 11 3" xfId="9580"/>
    <cellStyle name="Note 2 2 2 11 3 2" xfId="9581"/>
    <cellStyle name="Note 2 2 2 11 4" xfId="9582"/>
    <cellStyle name="Note 2 2 2 11 4 2" xfId="9583"/>
    <cellStyle name="Note 2 2 2 11 5" xfId="9584"/>
    <cellStyle name="Note 2 2 2 11 5 2" xfId="9585"/>
    <cellStyle name="Note 2 2 2 11 6" xfId="9586"/>
    <cellStyle name="Note 2 2 2 11 6 2" xfId="9587"/>
    <cellStyle name="Note 2 2 2 11 7" xfId="9588"/>
    <cellStyle name="Note 2 2 2 11 7 2" xfId="9589"/>
    <cellStyle name="Note 2 2 2 11 8" xfId="9590"/>
    <cellStyle name="Note 2 2 2 11 8 2" xfId="9591"/>
    <cellStyle name="Note 2 2 2 11 9" xfId="9592"/>
    <cellStyle name="Note 2 2 2 11 9 2" xfId="9593"/>
    <cellStyle name="Note 2 2 2 12" xfId="670"/>
    <cellStyle name="Note 2 2 2 12 10" xfId="9594"/>
    <cellStyle name="Note 2 2 2 12 10 2" xfId="9595"/>
    <cellStyle name="Note 2 2 2 12 11" xfId="9596"/>
    <cellStyle name="Note 2 2 2 12 11 2" xfId="9597"/>
    <cellStyle name="Note 2 2 2 12 12" xfId="9598"/>
    <cellStyle name="Note 2 2 2 12 12 2" xfId="9599"/>
    <cellStyle name="Note 2 2 2 12 13" xfId="9600"/>
    <cellStyle name="Note 2 2 2 12 13 2" xfId="9601"/>
    <cellStyle name="Note 2 2 2 12 14" xfId="9602"/>
    <cellStyle name="Note 2 2 2 12 2" xfId="9603"/>
    <cellStyle name="Note 2 2 2 12 2 2" xfId="9604"/>
    <cellStyle name="Note 2 2 2 12 2 2 2" xfId="9605"/>
    <cellStyle name="Note 2 2 2 12 2 3" xfId="9606"/>
    <cellStyle name="Note 2 2 2 12 3" xfId="9607"/>
    <cellStyle name="Note 2 2 2 12 3 2" xfId="9608"/>
    <cellStyle name="Note 2 2 2 12 4" xfId="9609"/>
    <cellStyle name="Note 2 2 2 12 4 2" xfId="9610"/>
    <cellStyle name="Note 2 2 2 12 5" xfId="9611"/>
    <cellStyle name="Note 2 2 2 12 5 2" xfId="9612"/>
    <cellStyle name="Note 2 2 2 12 6" xfId="9613"/>
    <cellStyle name="Note 2 2 2 12 6 2" xfId="9614"/>
    <cellStyle name="Note 2 2 2 12 7" xfId="9615"/>
    <cellStyle name="Note 2 2 2 12 7 2" xfId="9616"/>
    <cellStyle name="Note 2 2 2 12 8" xfId="9617"/>
    <cellStyle name="Note 2 2 2 12 8 2" xfId="9618"/>
    <cellStyle name="Note 2 2 2 12 9" xfId="9619"/>
    <cellStyle name="Note 2 2 2 12 9 2" xfId="9620"/>
    <cellStyle name="Note 2 2 2 13" xfId="671"/>
    <cellStyle name="Note 2 2 2 13 10" xfId="9621"/>
    <cellStyle name="Note 2 2 2 13 10 2" xfId="9622"/>
    <cellStyle name="Note 2 2 2 13 11" xfId="9623"/>
    <cellStyle name="Note 2 2 2 13 11 2" xfId="9624"/>
    <cellStyle name="Note 2 2 2 13 12" xfId="9625"/>
    <cellStyle name="Note 2 2 2 13 12 2" xfId="9626"/>
    <cellStyle name="Note 2 2 2 13 13" xfId="9627"/>
    <cellStyle name="Note 2 2 2 13 13 2" xfId="9628"/>
    <cellStyle name="Note 2 2 2 13 14" xfId="9629"/>
    <cellStyle name="Note 2 2 2 13 2" xfId="9630"/>
    <cellStyle name="Note 2 2 2 13 2 2" xfId="9631"/>
    <cellStyle name="Note 2 2 2 13 2 2 2" xfId="9632"/>
    <cellStyle name="Note 2 2 2 13 2 3" xfId="9633"/>
    <cellStyle name="Note 2 2 2 13 3" xfId="9634"/>
    <cellStyle name="Note 2 2 2 13 3 2" xfId="9635"/>
    <cellStyle name="Note 2 2 2 13 4" xfId="9636"/>
    <cellStyle name="Note 2 2 2 13 4 2" xfId="9637"/>
    <cellStyle name="Note 2 2 2 13 5" xfId="9638"/>
    <cellStyle name="Note 2 2 2 13 5 2" xfId="9639"/>
    <cellStyle name="Note 2 2 2 13 6" xfId="9640"/>
    <cellStyle name="Note 2 2 2 13 6 2" xfId="9641"/>
    <cellStyle name="Note 2 2 2 13 7" xfId="9642"/>
    <cellStyle name="Note 2 2 2 13 7 2" xfId="9643"/>
    <cellStyle name="Note 2 2 2 13 8" xfId="9644"/>
    <cellStyle name="Note 2 2 2 13 8 2" xfId="9645"/>
    <cellStyle name="Note 2 2 2 13 9" xfId="9646"/>
    <cellStyle name="Note 2 2 2 13 9 2" xfId="9647"/>
    <cellStyle name="Note 2 2 2 14" xfId="672"/>
    <cellStyle name="Note 2 2 2 14 10" xfId="9648"/>
    <cellStyle name="Note 2 2 2 14 10 2" xfId="9649"/>
    <cellStyle name="Note 2 2 2 14 11" xfId="9650"/>
    <cellStyle name="Note 2 2 2 14 11 2" xfId="9651"/>
    <cellStyle name="Note 2 2 2 14 12" xfId="9652"/>
    <cellStyle name="Note 2 2 2 14 12 2" xfId="9653"/>
    <cellStyle name="Note 2 2 2 14 13" xfId="9654"/>
    <cellStyle name="Note 2 2 2 14 13 2" xfId="9655"/>
    <cellStyle name="Note 2 2 2 14 14" xfId="9656"/>
    <cellStyle name="Note 2 2 2 14 2" xfId="9657"/>
    <cellStyle name="Note 2 2 2 14 2 2" xfId="9658"/>
    <cellStyle name="Note 2 2 2 14 2 2 2" xfId="9659"/>
    <cellStyle name="Note 2 2 2 14 2 3" xfId="9660"/>
    <cellStyle name="Note 2 2 2 14 3" xfId="9661"/>
    <cellStyle name="Note 2 2 2 14 3 2" xfId="9662"/>
    <cellStyle name="Note 2 2 2 14 4" xfId="9663"/>
    <cellStyle name="Note 2 2 2 14 4 2" xfId="9664"/>
    <cellStyle name="Note 2 2 2 14 5" xfId="9665"/>
    <cellStyle name="Note 2 2 2 14 5 2" xfId="9666"/>
    <cellStyle name="Note 2 2 2 14 6" xfId="9667"/>
    <cellStyle name="Note 2 2 2 14 6 2" xfId="9668"/>
    <cellStyle name="Note 2 2 2 14 7" xfId="9669"/>
    <cellStyle name="Note 2 2 2 14 7 2" xfId="9670"/>
    <cellStyle name="Note 2 2 2 14 8" xfId="9671"/>
    <cellStyle name="Note 2 2 2 14 8 2" xfId="9672"/>
    <cellStyle name="Note 2 2 2 14 9" xfId="9673"/>
    <cellStyle name="Note 2 2 2 14 9 2" xfId="9674"/>
    <cellStyle name="Note 2 2 2 15" xfId="673"/>
    <cellStyle name="Note 2 2 2 15 10" xfId="9675"/>
    <cellStyle name="Note 2 2 2 15 10 2" xfId="9676"/>
    <cellStyle name="Note 2 2 2 15 11" xfId="9677"/>
    <cellStyle name="Note 2 2 2 15 11 2" xfId="9678"/>
    <cellStyle name="Note 2 2 2 15 12" xfId="9679"/>
    <cellStyle name="Note 2 2 2 15 12 2" xfId="9680"/>
    <cellStyle name="Note 2 2 2 15 13" xfId="9681"/>
    <cellStyle name="Note 2 2 2 15 13 2" xfId="9682"/>
    <cellStyle name="Note 2 2 2 15 14" xfId="9683"/>
    <cellStyle name="Note 2 2 2 15 2" xfId="9684"/>
    <cellStyle name="Note 2 2 2 15 2 2" xfId="9685"/>
    <cellStyle name="Note 2 2 2 15 2 2 2" xfId="9686"/>
    <cellStyle name="Note 2 2 2 15 2 3" xfId="9687"/>
    <cellStyle name="Note 2 2 2 15 3" xfId="9688"/>
    <cellStyle name="Note 2 2 2 15 3 2" xfId="9689"/>
    <cellStyle name="Note 2 2 2 15 4" xfId="9690"/>
    <cellStyle name="Note 2 2 2 15 4 2" xfId="9691"/>
    <cellStyle name="Note 2 2 2 15 5" xfId="9692"/>
    <cellStyle name="Note 2 2 2 15 5 2" xfId="9693"/>
    <cellStyle name="Note 2 2 2 15 6" xfId="9694"/>
    <cellStyle name="Note 2 2 2 15 6 2" xfId="9695"/>
    <cellStyle name="Note 2 2 2 15 7" xfId="9696"/>
    <cellStyle name="Note 2 2 2 15 7 2" xfId="9697"/>
    <cellStyle name="Note 2 2 2 15 8" xfId="9698"/>
    <cellStyle name="Note 2 2 2 15 8 2" xfId="9699"/>
    <cellStyle name="Note 2 2 2 15 9" xfId="9700"/>
    <cellStyle name="Note 2 2 2 15 9 2" xfId="9701"/>
    <cellStyle name="Note 2 2 2 16" xfId="674"/>
    <cellStyle name="Note 2 2 2 16 10" xfId="9702"/>
    <cellStyle name="Note 2 2 2 16 10 2" xfId="9703"/>
    <cellStyle name="Note 2 2 2 16 11" xfId="9704"/>
    <cellStyle name="Note 2 2 2 16 11 2" xfId="9705"/>
    <cellStyle name="Note 2 2 2 16 12" xfId="9706"/>
    <cellStyle name="Note 2 2 2 16 12 2" xfId="9707"/>
    <cellStyle name="Note 2 2 2 16 13" xfId="9708"/>
    <cellStyle name="Note 2 2 2 16 13 2" xfId="9709"/>
    <cellStyle name="Note 2 2 2 16 14" xfId="9710"/>
    <cellStyle name="Note 2 2 2 16 2" xfId="9711"/>
    <cellStyle name="Note 2 2 2 16 2 2" xfId="9712"/>
    <cellStyle name="Note 2 2 2 16 2 2 2" xfId="9713"/>
    <cellStyle name="Note 2 2 2 16 2 3" xfId="9714"/>
    <cellStyle name="Note 2 2 2 16 3" xfId="9715"/>
    <cellStyle name="Note 2 2 2 16 3 2" xfId="9716"/>
    <cellStyle name="Note 2 2 2 16 4" xfId="9717"/>
    <cellStyle name="Note 2 2 2 16 4 2" xfId="9718"/>
    <cellStyle name="Note 2 2 2 16 5" xfId="9719"/>
    <cellStyle name="Note 2 2 2 16 5 2" xfId="9720"/>
    <cellStyle name="Note 2 2 2 16 6" xfId="9721"/>
    <cellStyle name="Note 2 2 2 16 6 2" xfId="9722"/>
    <cellStyle name="Note 2 2 2 16 7" xfId="9723"/>
    <cellStyle name="Note 2 2 2 16 7 2" xfId="9724"/>
    <cellStyle name="Note 2 2 2 16 8" xfId="9725"/>
    <cellStyle name="Note 2 2 2 16 8 2" xfId="9726"/>
    <cellStyle name="Note 2 2 2 16 9" xfId="9727"/>
    <cellStyle name="Note 2 2 2 16 9 2" xfId="9728"/>
    <cellStyle name="Note 2 2 2 17" xfId="675"/>
    <cellStyle name="Note 2 2 2 17 10" xfId="9729"/>
    <cellStyle name="Note 2 2 2 17 10 2" xfId="9730"/>
    <cellStyle name="Note 2 2 2 17 11" xfId="9731"/>
    <cellStyle name="Note 2 2 2 17 11 2" xfId="9732"/>
    <cellStyle name="Note 2 2 2 17 12" xfId="9733"/>
    <cellStyle name="Note 2 2 2 17 12 2" xfId="9734"/>
    <cellStyle name="Note 2 2 2 17 13" xfId="9735"/>
    <cellStyle name="Note 2 2 2 17 13 2" xfId="9736"/>
    <cellStyle name="Note 2 2 2 17 14" xfId="9737"/>
    <cellStyle name="Note 2 2 2 17 2" xfId="9738"/>
    <cellStyle name="Note 2 2 2 17 2 2" xfId="9739"/>
    <cellStyle name="Note 2 2 2 17 2 2 2" xfId="9740"/>
    <cellStyle name="Note 2 2 2 17 2 3" xfId="9741"/>
    <cellStyle name="Note 2 2 2 17 3" xfId="9742"/>
    <cellStyle name="Note 2 2 2 17 3 2" xfId="9743"/>
    <cellStyle name="Note 2 2 2 17 4" xfId="9744"/>
    <cellStyle name="Note 2 2 2 17 4 2" xfId="9745"/>
    <cellStyle name="Note 2 2 2 17 5" xfId="9746"/>
    <cellStyle name="Note 2 2 2 17 5 2" xfId="9747"/>
    <cellStyle name="Note 2 2 2 17 6" xfId="9748"/>
    <cellStyle name="Note 2 2 2 17 6 2" xfId="9749"/>
    <cellStyle name="Note 2 2 2 17 7" xfId="9750"/>
    <cellStyle name="Note 2 2 2 17 7 2" xfId="9751"/>
    <cellStyle name="Note 2 2 2 17 8" xfId="9752"/>
    <cellStyle name="Note 2 2 2 17 8 2" xfId="9753"/>
    <cellStyle name="Note 2 2 2 17 9" xfId="9754"/>
    <cellStyle name="Note 2 2 2 17 9 2" xfId="9755"/>
    <cellStyle name="Note 2 2 2 18" xfId="676"/>
    <cellStyle name="Note 2 2 2 18 10" xfId="9756"/>
    <cellStyle name="Note 2 2 2 18 10 2" xfId="9757"/>
    <cellStyle name="Note 2 2 2 18 11" xfId="9758"/>
    <cellStyle name="Note 2 2 2 18 11 2" xfId="9759"/>
    <cellStyle name="Note 2 2 2 18 12" xfId="9760"/>
    <cellStyle name="Note 2 2 2 18 12 2" xfId="9761"/>
    <cellStyle name="Note 2 2 2 18 13" xfId="9762"/>
    <cellStyle name="Note 2 2 2 18 13 2" xfId="9763"/>
    <cellStyle name="Note 2 2 2 18 14" xfId="9764"/>
    <cellStyle name="Note 2 2 2 18 2" xfId="9765"/>
    <cellStyle name="Note 2 2 2 18 2 2" xfId="9766"/>
    <cellStyle name="Note 2 2 2 18 2 2 2" xfId="9767"/>
    <cellStyle name="Note 2 2 2 18 2 3" xfId="9768"/>
    <cellStyle name="Note 2 2 2 18 3" xfId="9769"/>
    <cellStyle name="Note 2 2 2 18 3 2" xfId="9770"/>
    <cellStyle name="Note 2 2 2 18 4" xfId="9771"/>
    <cellStyle name="Note 2 2 2 18 4 2" xfId="9772"/>
    <cellStyle name="Note 2 2 2 18 5" xfId="9773"/>
    <cellStyle name="Note 2 2 2 18 5 2" xfId="9774"/>
    <cellStyle name="Note 2 2 2 18 6" xfId="9775"/>
    <cellStyle name="Note 2 2 2 18 6 2" xfId="9776"/>
    <cellStyle name="Note 2 2 2 18 7" xfId="9777"/>
    <cellStyle name="Note 2 2 2 18 7 2" xfId="9778"/>
    <cellStyle name="Note 2 2 2 18 8" xfId="9779"/>
    <cellStyle name="Note 2 2 2 18 8 2" xfId="9780"/>
    <cellStyle name="Note 2 2 2 18 9" xfId="9781"/>
    <cellStyle name="Note 2 2 2 18 9 2" xfId="9782"/>
    <cellStyle name="Note 2 2 2 19" xfId="677"/>
    <cellStyle name="Note 2 2 2 19 10" xfId="9783"/>
    <cellStyle name="Note 2 2 2 19 10 2" xfId="9784"/>
    <cellStyle name="Note 2 2 2 19 11" xfId="9785"/>
    <cellStyle name="Note 2 2 2 19 11 2" xfId="9786"/>
    <cellStyle name="Note 2 2 2 19 12" xfId="9787"/>
    <cellStyle name="Note 2 2 2 19 12 2" xfId="9788"/>
    <cellStyle name="Note 2 2 2 19 13" xfId="9789"/>
    <cellStyle name="Note 2 2 2 19 13 2" xfId="9790"/>
    <cellStyle name="Note 2 2 2 19 14" xfId="9791"/>
    <cellStyle name="Note 2 2 2 19 2" xfId="9792"/>
    <cellStyle name="Note 2 2 2 19 2 2" xfId="9793"/>
    <cellStyle name="Note 2 2 2 19 2 2 2" xfId="9794"/>
    <cellStyle name="Note 2 2 2 19 2 3" xfId="9795"/>
    <cellStyle name="Note 2 2 2 19 3" xfId="9796"/>
    <cellStyle name="Note 2 2 2 19 3 2" xfId="9797"/>
    <cellStyle name="Note 2 2 2 19 4" xfId="9798"/>
    <cellStyle name="Note 2 2 2 19 4 2" xfId="9799"/>
    <cellStyle name="Note 2 2 2 19 5" xfId="9800"/>
    <cellStyle name="Note 2 2 2 19 5 2" xfId="9801"/>
    <cellStyle name="Note 2 2 2 19 6" xfId="9802"/>
    <cellStyle name="Note 2 2 2 19 6 2" xfId="9803"/>
    <cellStyle name="Note 2 2 2 19 7" xfId="9804"/>
    <cellStyle name="Note 2 2 2 19 7 2" xfId="9805"/>
    <cellStyle name="Note 2 2 2 19 8" xfId="9806"/>
    <cellStyle name="Note 2 2 2 19 8 2" xfId="9807"/>
    <cellStyle name="Note 2 2 2 19 9" xfId="9808"/>
    <cellStyle name="Note 2 2 2 19 9 2" xfId="9809"/>
    <cellStyle name="Note 2 2 2 2" xfId="678"/>
    <cellStyle name="Note 2 2 2 2 10" xfId="9810"/>
    <cellStyle name="Note 2 2 2 2 10 2" xfId="9811"/>
    <cellStyle name="Note 2 2 2 2 11" xfId="9812"/>
    <cellStyle name="Note 2 2 2 2 11 2" xfId="9813"/>
    <cellStyle name="Note 2 2 2 2 12" xfId="9814"/>
    <cellStyle name="Note 2 2 2 2 12 2" xfId="9815"/>
    <cellStyle name="Note 2 2 2 2 13" xfId="9816"/>
    <cellStyle name="Note 2 2 2 2 13 2" xfId="9817"/>
    <cellStyle name="Note 2 2 2 2 14" xfId="9818"/>
    <cellStyle name="Note 2 2 2 2 14 2" xfId="9819"/>
    <cellStyle name="Note 2 2 2 2 15" xfId="9820"/>
    <cellStyle name="Note 2 2 2 2 2" xfId="679"/>
    <cellStyle name="Note 2 2 2 2 2 10" xfId="9821"/>
    <cellStyle name="Note 2 2 2 2 2 10 2" xfId="9822"/>
    <cellStyle name="Note 2 2 2 2 2 11" xfId="9823"/>
    <cellStyle name="Note 2 2 2 2 2 11 2" xfId="9824"/>
    <cellStyle name="Note 2 2 2 2 2 12" xfId="9825"/>
    <cellStyle name="Note 2 2 2 2 2 12 2" xfId="9826"/>
    <cellStyle name="Note 2 2 2 2 2 13" xfId="9827"/>
    <cellStyle name="Note 2 2 2 2 2 13 2" xfId="9828"/>
    <cellStyle name="Note 2 2 2 2 2 14" xfId="9829"/>
    <cellStyle name="Note 2 2 2 2 2 2" xfId="9830"/>
    <cellStyle name="Note 2 2 2 2 2 2 2" xfId="9831"/>
    <cellStyle name="Note 2 2 2 2 2 2 2 2" xfId="9832"/>
    <cellStyle name="Note 2 2 2 2 2 2 3" xfId="9833"/>
    <cellStyle name="Note 2 2 2 2 2 3" xfId="9834"/>
    <cellStyle name="Note 2 2 2 2 2 3 2" xfId="9835"/>
    <cellStyle name="Note 2 2 2 2 2 4" xfId="9836"/>
    <cellStyle name="Note 2 2 2 2 2 4 2" xfId="9837"/>
    <cellStyle name="Note 2 2 2 2 2 5" xfId="9838"/>
    <cellStyle name="Note 2 2 2 2 2 5 2" xfId="9839"/>
    <cellStyle name="Note 2 2 2 2 2 6" xfId="9840"/>
    <cellStyle name="Note 2 2 2 2 2 6 2" xfId="9841"/>
    <cellStyle name="Note 2 2 2 2 2 7" xfId="9842"/>
    <cellStyle name="Note 2 2 2 2 2 7 2" xfId="9843"/>
    <cellStyle name="Note 2 2 2 2 2 8" xfId="9844"/>
    <cellStyle name="Note 2 2 2 2 2 8 2" xfId="9845"/>
    <cellStyle name="Note 2 2 2 2 2 9" xfId="9846"/>
    <cellStyle name="Note 2 2 2 2 2 9 2" xfId="9847"/>
    <cellStyle name="Note 2 2 2 2 3" xfId="9848"/>
    <cellStyle name="Note 2 2 2 2 3 2" xfId="9849"/>
    <cellStyle name="Note 2 2 2 2 3 2 2" xfId="9850"/>
    <cellStyle name="Note 2 2 2 2 3 3" xfId="9851"/>
    <cellStyle name="Note 2 2 2 2 4" xfId="9852"/>
    <cellStyle name="Note 2 2 2 2 4 2" xfId="9853"/>
    <cellStyle name="Note 2 2 2 2 5" xfId="9854"/>
    <cellStyle name="Note 2 2 2 2 5 2" xfId="9855"/>
    <cellStyle name="Note 2 2 2 2 6" xfId="9856"/>
    <cellStyle name="Note 2 2 2 2 6 2" xfId="9857"/>
    <cellStyle name="Note 2 2 2 2 7" xfId="9858"/>
    <cellStyle name="Note 2 2 2 2 7 2" xfId="9859"/>
    <cellStyle name="Note 2 2 2 2 8" xfId="9860"/>
    <cellStyle name="Note 2 2 2 2 8 2" xfId="9861"/>
    <cellStyle name="Note 2 2 2 2 9" xfId="9862"/>
    <cellStyle name="Note 2 2 2 2 9 2" xfId="9863"/>
    <cellStyle name="Note 2 2 2 20" xfId="680"/>
    <cellStyle name="Note 2 2 2 20 10" xfId="9864"/>
    <cellStyle name="Note 2 2 2 20 10 2" xfId="9865"/>
    <cellStyle name="Note 2 2 2 20 11" xfId="9866"/>
    <cellStyle name="Note 2 2 2 20 11 2" xfId="9867"/>
    <cellStyle name="Note 2 2 2 20 12" xfId="9868"/>
    <cellStyle name="Note 2 2 2 20 12 2" xfId="9869"/>
    <cellStyle name="Note 2 2 2 20 13" xfId="9870"/>
    <cellStyle name="Note 2 2 2 20 13 2" xfId="9871"/>
    <cellStyle name="Note 2 2 2 20 14" xfId="9872"/>
    <cellStyle name="Note 2 2 2 20 2" xfId="9873"/>
    <cellStyle name="Note 2 2 2 20 2 2" xfId="9874"/>
    <cellStyle name="Note 2 2 2 20 2 2 2" xfId="9875"/>
    <cellStyle name="Note 2 2 2 20 2 3" xfId="9876"/>
    <cellStyle name="Note 2 2 2 20 3" xfId="9877"/>
    <cellStyle name="Note 2 2 2 20 3 2" xfId="9878"/>
    <cellStyle name="Note 2 2 2 20 4" xfId="9879"/>
    <cellStyle name="Note 2 2 2 20 4 2" xfId="9880"/>
    <cellStyle name="Note 2 2 2 20 5" xfId="9881"/>
    <cellStyle name="Note 2 2 2 20 5 2" xfId="9882"/>
    <cellStyle name="Note 2 2 2 20 6" xfId="9883"/>
    <cellStyle name="Note 2 2 2 20 6 2" xfId="9884"/>
    <cellStyle name="Note 2 2 2 20 7" xfId="9885"/>
    <cellStyle name="Note 2 2 2 20 7 2" xfId="9886"/>
    <cellStyle name="Note 2 2 2 20 8" xfId="9887"/>
    <cellStyle name="Note 2 2 2 20 8 2" xfId="9888"/>
    <cellStyle name="Note 2 2 2 20 9" xfId="9889"/>
    <cellStyle name="Note 2 2 2 20 9 2" xfId="9890"/>
    <cellStyle name="Note 2 2 2 21" xfId="681"/>
    <cellStyle name="Note 2 2 2 21 10" xfId="9891"/>
    <cellStyle name="Note 2 2 2 21 10 2" xfId="9892"/>
    <cellStyle name="Note 2 2 2 21 11" xfId="9893"/>
    <cellStyle name="Note 2 2 2 21 11 2" xfId="9894"/>
    <cellStyle name="Note 2 2 2 21 12" xfId="9895"/>
    <cellStyle name="Note 2 2 2 21 12 2" xfId="9896"/>
    <cellStyle name="Note 2 2 2 21 13" xfId="9897"/>
    <cellStyle name="Note 2 2 2 21 13 2" xfId="9898"/>
    <cellStyle name="Note 2 2 2 21 14" xfId="9899"/>
    <cellStyle name="Note 2 2 2 21 2" xfId="9900"/>
    <cellStyle name="Note 2 2 2 21 2 2" xfId="9901"/>
    <cellStyle name="Note 2 2 2 21 2 2 2" xfId="9902"/>
    <cellStyle name="Note 2 2 2 21 2 3" xfId="9903"/>
    <cellStyle name="Note 2 2 2 21 3" xfId="9904"/>
    <cellStyle name="Note 2 2 2 21 3 2" xfId="9905"/>
    <cellStyle name="Note 2 2 2 21 4" xfId="9906"/>
    <cellStyle name="Note 2 2 2 21 4 2" xfId="9907"/>
    <cellStyle name="Note 2 2 2 21 5" xfId="9908"/>
    <cellStyle name="Note 2 2 2 21 5 2" xfId="9909"/>
    <cellStyle name="Note 2 2 2 21 6" xfId="9910"/>
    <cellStyle name="Note 2 2 2 21 6 2" xfId="9911"/>
    <cellStyle name="Note 2 2 2 21 7" xfId="9912"/>
    <cellStyle name="Note 2 2 2 21 7 2" xfId="9913"/>
    <cellStyle name="Note 2 2 2 21 8" xfId="9914"/>
    <cellStyle name="Note 2 2 2 21 8 2" xfId="9915"/>
    <cellStyle name="Note 2 2 2 21 9" xfId="9916"/>
    <cellStyle name="Note 2 2 2 21 9 2" xfId="9917"/>
    <cellStyle name="Note 2 2 2 22" xfId="682"/>
    <cellStyle name="Note 2 2 2 22 10" xfId="9918"/>
    <cellStyle name="Note 2 2 2 22 10 2" xfId="9919"/>
    <cellStyle name="Note 2 2 2 22 11" xfId="9920"/>
    <cellStyle name="Note 2 2 2 22 11 2" xfId="9921"/>
    <cellStyle name="Note 2 2 2 22 12" xfId="9922"/>
    <cellStyle name="Note 2 2 2 22 12 2" xfId="9923"/>
    <cellStyle name="Note 2 2 2 22 13" xfId="9924"/>
    <cellStyle name="Note 2 2 2 22 13 2" xfId="9925"/>
    <cellStyle name="Note 2 2 2 22 14" xfId="9926"/>
    <cellStyle name="Note 2 2 2 22 2" xfId="9927"/>
    <cellStyle name="Note 2 2 2 22 2 2" xfId="9928"/>
    <cellStyle name="Note 2 2 2 22 2 2 2" xfId="9929"/>
    <cellStyle name="Note 2 2 2 22 2 3" xfId="9930"/>
    <cellStyle name="Note 2 2 2 22 3" xfId="9931"/>
    <cellStyle name="Note 2 2 2 22 3 2" xfId="9932"/>
    <cellStyle name="Note 2 2 2 22 4" xfId="9933"/>
    <cellStyle name="Note 2 2 2 22 4 2" xfId="9934"/>
    <cellStyle name="Note 2 2 2 22 5" xfId="9935"/>
    <cellStyle name="Note 2 2 2 22 5 2" xfId="9936"/>
    <cellStyle name="Note 2 2 2 22 6" xfId="9937"/>
    <cellStyle name="Note 2 2 2 22 6 2" xfId="9938"/>
    <cellStyle name="Note 2 2 2 22 7" xfId="9939"/>
    <cellStyle name="Note 2 2 2 22 7 2" xfId="9940"/>
    <cellStyle name="Note 2 2 2 22 8" xfId="9941"/>
    <cellStyle name="Note 2 2 2 22 8 2" xfId="9942"/>
    <cellStyle name="Note 2 2 2 22 9" xfId="9943"/>
    <cellStyle name="Note 2 2 2 22 9 2" xfId="9944"/>
    <cellStyle name="Note 2 2 2 23" xfId="683"/>
    <cellStyle name="Note 2 2 2 23 10" xfId="9945"/>
    <cellStyle name="Note 2 2 2 23 10 2" xfId="9946"/>
    <cellStyle name="Note 2 2 2 23 11" xfId="9947"/>
    <cellStyle name="Note 2 2 2 23 11 2" xfId="9948"/>
    <cellStyle name="Note 2 2 2 23 12" xfId="9949"/>
    <cellStyle name="Note 2 2 2 23 12 2" xfId="9950"/>
    <cellStyle name="Note 2 2 2 23 13" xfId="9951"/>
    <cellStyle name="Note 2 2 2 23 13 2" xfId="9952"/>
    <cellStyle name="Note 2 2 2 23 14" xfId="9953"/>
    <cellStyle name="Note 2 2 2 23 2" xfId="9954"/>
    <cellStyle name="Note 2 2 2 23 2 2" xfId="9955"/>
    <cellStyle name="Note 2 2 2 23 2 2 2" xfId="9956"/>
    <cellStyle name="Note 2 2 2 23 2 3" xfId="9957"/>
    <cellStyle name="Note 2 2 2 23 3" xfId="9958"/>
    <cellStyle name="Note 2 2 2 23 3 2" xfId="9959"/>
    <cellStyle name="Note 2 2 2 23 4" xfId="9960"/>
    <cellStyle name="Note 2 2 2 23 4 2" xfId="9961"/>
    <cellStyle name="Note 2 2 2 23 5" xfId="9962"/>
    <cellStyle name="Note 2 2 2 23 5 2" xfId="9963"/>
    <cellStyle name="Note 2 2 2 23 6" xfId="9964"/>
    <cellStyle name="Note 2 2 2 23 6 2" xfId="9965"/>
    <cellStyle name="Note 2 2 2 23 7" xfId="9966"/>
    <cellStyle name="Note 2 2 2 23 7 2" xfId="9967"/>
    <cellStyle name="Note 2 2 2 23 8" xfId="9968"/>
    <cellStyle name="Note 2 2 2 23 8 2" xfId="9969"/>
    <cellStyle name="Note 2 2 2 23 9" xfId="9970"/>
    <cellStyle name="Note 2 2 2 23 9 2" xfId="9971"/>
    <cellStyle name="Note 2 2 2 24" xfId="684"/>
    <cellStyle name="Note 2 2 2 24 10" xfId="9972"/>
    <cellStyle name="Note 2 2 2 24 10 2" xfId="9973"/>
    <cellStyle name="Note 2 2 2 24 11" xfId="9974"/>
    <cellStyle name="Note 2 2 2 24 11 2" xfId="9975"/>
    <cellStyle name="Note 2 2 2 24 12" xfId="9976"/>
    <cellStyle name="Note 2 2 2 24 12 2" xfId="9977"/>
    <cellStyle name="Note 2 2 2 24 13" xfId="9978"/>
    <cellStyle name="Note 2 2 2 24 13 2" xfId="9979"/>
    <cellStyle name="Note 2 2 2 24 14" xfId="9980"/>
    <cellStyle name="Note 2 2 2 24 2" xfId="9981"/>
    <cellStyle name="Note 2 2 2 24 2 2" xfId="9982"/>
    <cellStyle name="Note 2 2 2 24 2 2 2" xfId="9983"/>
    <cellStyle name="Note 2 2 2 24 2 3" xfId="9984"/>
    <cellStyle name="Note 2 2 2 24 3" xfId="9985"/>
    <cellStyle name="Note 2 2 2 24 3 2" xfId="9986"/>
    <cellStyle name="Note 2 2 2 24 4" xfId="9987"/>
    <cellStyle name="Note 2 2 2 24 4 2" xfId="9988"/>
    <cellStyle name="Note 2 2 2 24 5" xfId="9989"/>
    <cellStyle name="Note 2 2 2 24 5 2" xfId="9990"/>
    <cellStyle name="Note 2 2 2 24 6" xfId="9991"/>
    <cellStyle name="Note 2 2 2 24 6 2" xfId="9992"/>
    <cellStyle name="Note 2 2 2 24 7" xfId="9993"/>
    <cellStyle name="Note 2 2 2 24 7 2" xfId="9994"/>
    <cellStyle name="Note 2 2 2 24 8" xfId="9995"/>
    <cellStyle name="Note 2 2 2 24 8 2" xfId="9996"/>
    <cellStyle name="Note 2 2 2 24 9" xfId="9997"/>
    <cellStyle name="Note 2 2 2 24 9 2" xfId="9998"/>
    <cellStyle name="Note 2 2 2 25" xfId="685"/>
    <cellStyle name="Note 2 2 2 25 10" xfId="9999"/>
    <cellStyle name="Note 2 2 2 25 10 2" xfId="10000"/>
    <cellStyle name="Note 2 2 2 25 11" xfId="10001"/>
    <cellStyle name="Note 2 2 2 25 11 2" xfId="10002"/>
    <cellStyle name="Note 2 2 2 25 12" xfId="10003"/>
    <cellStyle name="Note 2 2 2 25 12 2" xfId="10004"/>
    <cellStyle name="Note 2 2 2 25 13" xfId="10005"/>
    <cellStyle name="Note 2 2 2 25 13 2" xfId="10006"/>
    <cellStyle name="Note 2 2 2 25 14" xfId="10007"/>
    <cellStyle name="Note 2 2 2 25 2" xfId="10008"/>
    <cellStyle name="Note 2 2 2 25 2 2" xfId="10009"/>
    <cellStyle name="Note 2 2 2 25 2 2 2" xfId="10010"/>
    <cellStyle name="Note 2 2 2 25 2 3" xfId="10011"/>
    <cellStyle name="Note 2 2 2 25 3" xfId="10012"/>
    <cellStyle name="Note 2 2 2 25 3 2" xfId="10013"/>
    <cellStyle name="Note 2 2 2 25 4" xfId="10014"/>
    <cellStyle name="Note 2 2 2 25 4 2" xfId="10015"/>
    <cellStyle name="Note 2 2 2 25 5" xfId="10016"/>
    <cellStyle name="Note 2 2 2 25 5 2" xfId="10017"/>
    <cellStyle name="Note 2 2 2 25 6" xfId="10018"/>
    <cellStyle name="Note 2 2 2 25 6 2" xfId="10019"/>
    <cellStyle name="Note 2 2 2 25 7" xfId="10020"/>
    <cellStyle name="Note 2 2 2 25 7 2" xfId="10021"/>
    <cellStyle name="Note 2 2 2 25 8" xfId="10022"/>
    <cellStyle name="Note 2 2 2 25 8 2" xfId="10023"/>
    <cellStyle name="Note 2 2 2 25 9" xfId="10024"/>
    <cellStyle name="Note 2 2 2 25 9 2" xfId="10025"/>
    <cellStyle name="Note 2 2 2 26" xfId="686"/>
    <cellStyle name="Note 2 2 2 26 10" xfId="10026"/>
    <cellStyle name="Note 2 2 2 26 10 2" xfId="10027"/>
    <cellStyle name="Note 2 2 2 26 11" xfId="10028"/>
    <cellStyle name="Note 2 2 2 26 11 2" xfId="10029"/>
    <cellStyle name="Note 2 2 2 26 12" xfId="10030"/>
    <cellStyle name="Note 2 2 2 26 12 2" xfId="10031"/>
    <cellStyle name="Note 2 2 2 26 13" xfId="10032"/>
    <cellStyle name="Note 2 2 2 26 13 2" xfId="10033"/>
    <cellStyle name="Note 2 2 2 26 14" xfId="10034"/>
    <cellStyle name="Note 2 2 2 26 2" xfId="10035"/>
    <cellStyle name="Note 2 2 2 26 2 2" xfId="10036"/>
    <cellStyle name="Note 2 2 2 26 2 2 2" xfId="10037"/>
    <cellStyle name="Note 2 2 2 26 2 3" xfId="10038"/>
    <cellStyle name="Note 2 2 2 26 3" xfId="10039"/>
    <cellStyle name="Note 2 2 2 26 3 2" xfId="10040"/>
    <cellStyle name="Note 2 2 2 26 4" xfId="10041"/>
    <cellStyle name="Note 2 2 2 26 4 2" xfId="10042"/>
    <cellStyle name="Note 2 2 2 26 5" xfId="10043"/>
    <cellStyle name="Note 2 2 2 26 5 2" xfId="10044"/>
    <cellStyle name="Note 2 2 2 26 6" xfId="10045"/>
    <cellStyle name="Note 2 2 2 26 6 2" xfId="10046"/>
    <cellStyle name="Note 2 2 2 26 7" xfId="10047"/>
    <cellStyle name="Note 2 2 2 26 7 2" xfId="10048"/>
    <cellStyle name="Note 2 2 2 26 8" xfId="10049"/>
    <cellStyle name="Note 2 2 2 26 8 2" xfId="10050"/>
    <cellStyle name="Note 2 2 2 26 9" xfId="10051"/>
    <cellStyle name="Note 2 2 2 26 9 2" xfId="10052"/>
    <cellStyle name="Note 2 2 2 27" xfId="10053"/>
    <cellStyle name="Note 2 2 2 27 2" xfId="10054"/>
    <cellStyle name="Note 2 2 2 27 2 2" xfId="10055"/>
    <cellStyle name="Note 2 2 2 27 3" xfId="10056"/>
    <cellStyle name="Note 2 2 2 28" xfId="10057"/>
    <cellStyle name="Note 2 2 2 28 2" xfId="10058"/>
    <cellStyle name="Note 2 2 2 29" xfId="10059"/>
    <cellStyle name="Note 2 2 2 29 2" xfId="10060"/>
    <cellStyle name="Note 2 2 2 3" xfId="687"/>
    <cellStyle name="Note 2 2 2 3 10" xfId="10061"/>
    <cellStyle name="Note 2 2 2 3 10 2" xfId="10062"/>
    <cellStyle name="Note 2 2 2 3 11" xfId="10063"/>
    <cellStyle name="Note 2 2 2 3 11 2" xfId="10064"/>
    <cellStyle name="Note 2 2 2 3 12" xfId="10065"/>
    <cellStyle name="Note 2 2 2 3 12 2" xfId="10066"/>
    <cellStyle name="Note 2 2 2 3 13" xfId="10067"/>
    <cellStyle name="Note 2 2 2 3 13 2" xfId="10068"/>
    <cellStyle name="Note 2 2 2 3 14" xfId="10069"/>
    <cellStyle name="Note 2 2 2 3 14 2" xfId="10070"/>
    <cellStyle name="Note 2 2 2 3 15" xfId="10071"/>
    <cellStyle name="Note 2 2 2 3 2" xfId="688"/>
    <cellStyle name="Note 2 2 2 3 2 10" xfId="10072"/>
    <cellStyle name="Note 2 2 2 3 2 10 2" xfId="10073"/>
    <cellStyle name="Note 2 2 2 3 2 11" xfId="10074"/>
    <cellStyle name="Note 2 2 2 3 2 11 2" xfId="10075"/>
    <cellStyle name="Note 2 2 2 3 2 12" xfId="10076"/>
    <cellStyle name="Note 2 2 2 3 2 12 2" xfId="10077"/>
    <cellStyle name="Note 2 2 2 3 2 13" xfId="10078"/>
    <cellStyle name="Note 2 2 2 3 2 13 2" xfId="10079"/>
    <cellStyle name="Note 2 2 2 3 2 14" xfId="10080"/>
    <cellStyle name="Note 2 2 2 3 2 2" xfId="10081"/>
    <cellStyle name="Note 2 2 2 3 2 2 2" xfId="10082"/>
    <cellStyle name="Note 2 2 2 3 2 2 2 2" xfId="10083"/>
    <cellStyle name="Note 2 2 2 3 2 2 3" xfId="10084"/>
    <cellStyle name="Note 2 2 2 3 2 3" xfId="10085"/>
    <cellStyle name="Note 2 2 2 3 2 3 2" xfId="10086"/>
    <cellStyle name="Note 2 2 2 3 2 4" xfId="10087"/>
    <cellStyle name="Note 2 2 2 3 2 4 2" xfId="10088"/>
    <cellStyle name="Note 2 2 2 3 2 5" xfId="10089"/>
    <cellStyle name="Note 2 2 2 3 2 5 2" xfId="10090"/>
    <cellStyle name="Note 2 2 2 3 2 6" xfId="10091"/>
    <cellStyle name="Note 2 2 2 3 2 6 2" xfId="10092"/>
    <cellStyle name="Note 2 2 2 3 2 7" xfId="10093"/>
    <cellStyle name="Note 2 2 2 3 2 7 2" xfId="10094"/>
    <cellStyle name="Note 2 2 2 3 2 8" xfId="10095"/>
    <cellStyle name="Note 2 2 2 3 2 8 2" xfId="10096"/>
    <cellStyle name="Note 2 2 2 3 2 9" xfId="10097"/>
    <cellStyle name="Note 2 2 2 3 2 9 2" xfId="10098"/>
    <cellStyle name="Note 2 2 2 3 3" xfId="10099"/>
    <cellStyle name="Note 2 2 2 3 3 2" xfId="10100"/>
    <cellStyle name="Note 2 2 2 3 3 2 2" xfId="10101"/>
    <cellStyle name="Note 2 2 2 3 3 3" xfId="10102"/>
    <cellStyle name="Note 2 2 2 3 4" xfId="10103"/>
    <cellStyle name="Note 2 2 2 3 4 2" xfId="10104"/>
    <cellStyle name="Note 2 2 2 3 5" xfId="10105"/>
    <cellStyle name="Note 2 2 2 3 5 2" xfId="10106"/>
    <cellStyle name="Note 2 2 2 3 6" xfId="10107"/>
    <cellStyle name="Note 2 2 2 3 6 2" xfId="10108"/>
    <cellStyle name="Note 2 2 2 3 7" xfId="10109"/>
    <cellStyle name="Note 2 2 2 3 7 2" xfId="10110"/>
    <cellStyle name="Note 2 2 2 3 8" xfId="10111"/>
    <cellStyle name="Note 2 2 2 3 8 2" xfId="10112"/>
    <cellStyle name="Note 2 2 2 3 9" xfId="10113"/>
    <cellStyle name="Note 2 2 2 3 9 2" xfId="10114"/>
    <cellStyle name="Note 2 2 2 30" xfId="10115"/>
    <cellStyle name="Note 2 2 2 30 2" xfId="10116"/>
    <cellStyle name="Note 2 2 2 31" xfId="10117"/>
    <cellStyle name="Note 2 2 2 31 2" xfId="10118"/>
    <cellStyle name="Note 2 2 2 32" xfId="10119"/>
    <cellStyle name="Note 2 2 2 32 2" xfId="10120"/>
    <cellStyle name="Note 2 2 2 33" xfId="10121"/>
    <cellStyle name="Note 2 2 2 33 2" xfId="10122"/>
    <cellStyle name="Note 2 2 2 34" xfId="10123"/>
    <cellStyle name="Note 2 2 2 34 2" xfId="10124"/>
    <cellStyle name="Note 2 2 2 35" xfId="10125"/>
    <cellStyle name="Note 2 2 2 35 2" xfId="10126"/>
    <cellStyle name="Note 2 2 2 36" xfId="10127"/>
    <cellStyle name="Note 2 2 2 36 2" xfId="10128"/>
    <cellStyle name="Note 2 2 2 37" xfId="10129"/>
    <cellStyle name="Note 2 2 2 37 2" xfId="10130"/>
    <cellStyle name="Note 2 2 2 38" xfId="10131"/>
    <cellStyle name="Note 2 2 2 38 2" xfId="10132"/>
    <cellStyle name="Note 2 2 2 39" xfId="10133"/>
    <cellStyle name="Note 2 2 2 4" xfId="689"/>
    <cellStyle name="Note 2 2 2 4 10" xfId="10134"/>
    <cellStyle name="Note 2 2 2 4 10 2" xfId="10135"/>
    <cellStyle name="Note 2 2 2 4 11" xfId="10136"/>
    <cellStyle name="Note 2 2 2 4 11 2" xfId="10137"/>
    <cellStyle name="Note 2 2 2 4 12" xfId="10138"/>
    <cellStyle name="Note 2 2 2 4 12 2" xfId="10139"/>
    <cellStyle name="Note 2 2 2 4 13" xfId="10140"/>
    <cellStyle name="Note 2 2 2 4 13 2" xfId="10141"/>
    <cellStyle name="Note 2 2 2 4 14" xfId="10142"/>
    <cellStyle name="Note 2 2 2 4 14 2" xfId="10143"/>
    <cellStyle name="Note 2 2 2 4 15" xfId="10144"/>
    <cellStyle name="Note 2 2 2 4 2" xfId="690"/>
    <cellStyle name="Note 2 2 2 4 2 10" xfId="10145"/>
    <cellStyle name="Note 2 2 2 4 2 10 2" xfId="10146"/>
    <cellStyle name="Note 2 2 2 4 2 11" xfId="10147"/>
    <cellStyle name="Note 2 2 2 4 2 11 2" xfId="10148"/>
    <cellStyle name="Note 2 2 2 4 2 12" xfId="10149"/>
    <cellStyle name="Note 2 2 2 4 2 12 2" xfId="10150"/>
    <cellStyle name="Note 2 2 2 4 2 13" xfId="10151"/>
    <cellStyle name="Note 2 2 2 4 2 13 2" xfId="10152"/>
    <cellStyle name="Note 2 2 2 4 2 14" xfId="10153"/>
    <cellStyle name="Note 2 2 2 4 2 2" xfId="10154"/>
    <cellStyle name="Note 2 2 2 4 2 2 2" xfId="10155"/>
    <cellStyle name="Note 2 2 2 4 2 2 2 2" xfId="10156"/>
    <cellStyle name="Note 2 2 2 4 2 2 2 3" xfId="10157"/>
    <cellStyle name="Note 2 2 2 4 2 2 3" xfId="10158"/>
    <cellStyle name="Note 2 2 2 4 2 3" xfId="10159"/>
    <cellStyle name="Note 2 2 2 4 2 3 2" xfId="10160"/>
    <cellStyle name="Note 2 2 2 4 2 3 3" xfId="10161"/>
    <cellStyle name="Note 2 2 2 4 2 4" xfId="10162"/>
    <cellStyle name="Note 2 2 2 4 2 4 2" xfId="10163"/>
    <cellStyle name="Note 2 2 2 4 2 4 3" xfId="10164"/>
    <cellStyle name="Note 2 2 2 4 2 5" xfId="10165"/>
    <cellStyle name="Note 2 2 2 4 2 5 2" xfId="10166"/>
    <cellStyle name="Note 2 2 2 4 2 5 3" xfId="10167"/>
    <cellStyle name="Note 2 2 2 4 2 6" xfId="10168"/>
    <cellStyle name="Note 2 2 2 4 2 6 2" xfId="10169"/>
    <cellStyle name="Note 2 2 2 4 2 6 3" xfId="10170"/>
    <cellStyle name="Note 2 2 2 4 2 7" xfId="10171"/>
    <cellStyle name="Note 2 2 2 4 2 7 2" xfId="10172"/>
    <cellStyle name="Note 2 2 2 4 2 7 3" xfId="10173"/>
    <cellStyle name="Note 2 2 2 4 2 8" xfId="10174"/>
    <cellStyle name="Note 2 2 2 4 2 8 2" xfId="10175"/>
    <cellStyle name="Note 2 2 2 4 2 8 3" xfId="10176"/>
    <cellStyle name="Note 2 2 2 4 2 9" xfId="10177"/>
    <cellStyle name="Note 2 2 2 4 2 9 2" xfId="10178"/>
    <cellStyle name="Note 2 2 2 4 2 9 3" xfId="10179"/>
    <cellStyle name="Note 2 2 2 4 3" xfId="10180"/>
    <cellStyle name="Note 2 2 2 4 3 2" xfId="10181"/>
    <cellStyle name="Note 2 2 2 4 3 2 2" xfId="10182"/>
    <cellStyle name="Note 2 2 2 4 3 2 3" xfId="10183"/>
    <cellStyle name="Note 2 2 2 4 3 3" xfId="10184"/>
    <cellStyle name="Note 2 2 2 4 3 4" xfId="10185"/>
    <cellStyle name="Note 2 2 2 4 4" xfId="10186"/>
    <cellStyle name="Note 2 2 2 4 4 2" xfId="10187"/>
    <cellStyle name="Note 2 2 2 4 4 3" xfId="10188"/>
    <cellStyle name="Note 2 2 2 4 5" xfId="10189"/>
    <cellStyle name="Note 2 2 2 4 5 2" xfId="10190"/>
    <cellStyle name="Note 2 2 2 4 5 3" xfId="10191"/>
    <cellStyle name="Note 2 2 2 4 6" xfId="10192"/>
    <cellStyle name="Note 2 2 2 4 6 2" xfId="10193"/>
    <cellStyle name="Note 2 2 2 4 6 3" xfId="10194"/>
    <cellStyle name="Note 2 2 2 4 7" xfId="10195"/>
    <cellStyle name="Note 2 2 2 4 7 2" xfId="10196"/>
    <cellStyle name="Note 2 2 2 4 7 3" xfId="10197"/>
    <cellStyle name="Note 2 2 2 4 8" xfId="10198"/>
    <cellStyle name="Note 2 2 2 4 8 2" xfId="10199"/>
    <cellStyle name="Note 2 2 2 4 8 3" xfId="10200"/>
    <cellStyle name="Note 2 2 2 4 9" xfId="10201"/>
    <cellStyle name="Note 2 2 2 4 9 2" xfId="10202"/>
    <cellStyle name="Note 2 2 2 4 9 3" xfId="10203"/>
    <cellStyle name="Note 2 2 2 40" xfId="10204"/>
    <cellStyle name="Note 2 2 2 40 2" xfId="10205"/>
    <cellStyle name="Note 2 2 2 5" xfId="691"/>
    <cellStyle name="Note 2 2 2 5 10" xfId="10206"/>
    <cellStyle name="Note 2 2 2 5 10 2" xfId="10207"/>
    <cellStyle name="Note 2 2 2 5 10 3" xfId="10208"/>
    <cellStyle name="Note 2 2 2 5 11" xfId="10209"/>
    <cellStyle name="Note 2 2 2 5 11 2" xfId="10210"/>
    <cellStyle name="Note 2 2 2 5 11 3" xfId="10211"/>
    <cellStyle name="Note 2 2 2 5 12" xfId="10212"/>
    <cellStyle name="Note 2 2 2 5 12 2" xfId="10213"/>
    <cellStyle name="Note 2 2 2 5 12 3" xfId="10214"/>
    <cellStyle name="Note 2 2 2 5 13" xfId="10215"/>
    <cellStyle name="Note 2 2 2 5 13 2" xfId="10216"/>
    <cellStyle name="Note 2 2 2 5 13 3" xfId="10217"/>
    <cellStyle name="Note 2 2 2 5 14" xfId="10218"/>
    <cellStyle name="Note 2 2 2 5 15" xfId="10219"/>
    <cellStyle name="Note 2 2 2 5 2" xfId="10220"/>
    <cellStyle name="Note 2 2 2 5 2 2" xfId="10221"/>
    <cellStyle name="Note 2 2 2 5 2 2 2" xfId="10222"/>
    <cellStyle name="Note 2 2 2 5 2 2 3" xfId="10223"/>
    <cellStyle name="Note 2 2 2 5 2 3" xfId="10224"/>
    <cellStyle name="Note 2 2 2 5 2 4" xfId="10225"/>
    <cellStyle name="Note 2 2 2 5 3" xfId="10226"/>
    <cellStyle name="Note 2 2 2 5 3 2" xfId="10227"/>
    <cellStyle name="Note 2 2 2 5 3 3" xfId="10228"/>
    <cellStyle name="Note 2 2 2 5 4" xfId="10229"/>
    <cellStyle name="Note 2 2 2 5 4 2" xfId="10230"/>
    <cellStyle name="Note 2 2 2 5 4 3" xfId="10231"/>
    <cellStyle name="Note 2 2 2 5 5" xfId="10232"/>
    <cellStyle name="Note 2 2 2 5 5 2" xfId="10233"/>
    <cellStyle name="Note 2 2 2 5 5 3" xfId="10234"/>
    <cellStyle name="Note 2 2 2 5 6" xfId="10235"/>
    <cellStyle name="Note 2 2 2 5 6 2" xfId="10236"/>
    <cellStyle name="Note 2 2 2 5 6 3" xfId="10237"/>
    <cellStyle name="Note 2 2 2 5 7" xfId="10238"/>
    <cellStyle name="Note 2 2 2 5 7 2" xfId="10239"/>
    <cellStyle name="Note 2 2 2 5 7 3" xfId="10240"/>
    <cellStyle name="Note 2 2 2 5 8" xfId="10241"/>
    <cellStyle name="Note 2 2 2 5 8 2" xfId="10242"/>
    <cellStyle name="Note 2 2 2 5 8 3" xfId="10243"/>
    <cellStyle name="Note 2 2 2 5 9" xfId="10244"/>
    <cellStyle name="Note 2 2 2 5 9 2" xfId="10245"/>
    <cellStyle name="Note 2 2 2 5 9 3" xfId="10246"/>
    <cellStyle name="Note 2 2 2 6" xfId="692"/>
    <cellStyle name="Note 2 2 2 6 10" xfId="10247"/>
    <cellStyle name="Note 2 2 2 6 10 2" xfId="10248"/>
    <cellStyle name="Note 2 2 2 6 10 3" xfId="10249"/>
    <cellStyle name="Note 2 2 2 6 11" xfId="10250"/>
    <cellStyle name="Note 2 2 2 6 11 2" xfId="10251"/>
    <cellStyle name="Note 2 2 2 6 11 3" xfId="10252"/>
    <cellStyle name="Note 2 2 2 6 12" xfId="10253"/>
    <cellStyle name="Note 2 2 2 6 12 2" xfId="10254"/>
    <cellStyle name="Note 2 2 2 6 12 3" xfId="10255"/>
    <cellStyle name="Note 2 2 2 6 13" xfId="10256"/>
    <cellStyle name="Note 2 2 2 6 13 2" xfId="10257"/>
    <cellStyle name="Note 2 2 2 6 13 3" xfId="10258"/>
    <cellStyle name="Note 2 2 2 6 14" xfId="10259"/>
    <cellStyle name="Note 2 2 2 6 15" xfId="10260"/>
    <cellStyle name="Note 2 2 2 6 2" xfId="10261"/>
    <cellStyle name="Note 2 2 2 6 2 2" xfId="10262"/>
    <cellStyle name="Note 2 2 2 6 2 2 2" xfId="10263"/>
    <cellStyle name="Note 2 2 2 6 2 2 3" xfId="10264"/>
    <cellStyle name="Note 2 2 2 6 2 3" xfId="10265"/>
    <cellStyle name="Note 2 2 2 6 2 4" xfId="10266"/>
    <cellStyle name="Note 2 2 2 6 3" xfId="10267"/>
    <cellStyle name="Note 2 2 2 6 3 2" xfId="10268"/>
    <cellStyle name="Note 2 2 2 6 3 3" xfId="10269"/>
    <cellStyle name="Note 2 2 2 6 4" xfId="10270"/>
    <cellStyle name="Note 2 2 2 6 4 2" xfId="10271"/>
    <cellStyle name="Note 2 2 2 6 4 3" xfId="10272"/>
    <cellStyle name="Note 2 2 2 6 5" xfId="10273"/>
    <cellStyle name="Note 2 2 2 6 5 2" xfId="10274"/>
    <cellStyle name="Note 2 2 2 6 5 3" xfId="10275"/>
    <cellStyle name="Note 2 2 2 6 6" xfId="10276"/>
    <cellStyle name="Note 2 2 2 6 6 2" xfId="10277"/>
    <cellStyle name="Note 2 2 2 6 6 3" xfId="10278"/>
    <cellStyle name="Note 2 2 2 6 7" xfId="10279"/>
    <cellStyle name="Note 2 2 2 6 7 2" xfId="10280"/>
    <cellStyle name="Note 2 2 2 6 7 3" xfId="10281"/>
    <cellStyle name="Note 2 2 2 6 8" xfId="10282"/>
    <cellStyle name="Note 2 2 2 6 8 2" xfId="10283"/>
    <cellStyle name="Note 2 2 2 6 8 3" xfId="10284"/>
    <cellStyle name="Note 2 2 2 6 9" xfId="10285"/>
    <cellStyle name="Note 2 2 2 6 9 2" xfId="10286"/>
    <cellStyle name="Note 2 2 2 6 9 3" xfId="10287"/>
    <cellStyle name="Note 2 2 2 7" xfId="693"/>
    <cellStyle name="Note 2 2 2 7 10" xfId="10288"/>
    <cellStyle name="Note 2 2 2 7 10 2" xfId="10289"/>
    <cellStyle name="Note 2 2 2 7 10 3" xfId="10290"/>
    <cellStyle name="Note 2 2 2 7 11" xfId="10291"/>
    <cellStyle name="Note 2 2 2 7 11 2" xfId="10292"/>
    <cellStyle name="Note 2 2 2 7 11 3" xfId="10293"/>
    <cellStyle name="Note 2 2 2 7 12" xfId="10294"/>
    <cellStyle name="Note 2 2 2 7 12 2" xfId="10295"/>
    <cellStyle name="Note 2 2 2 7 12 3" xfId="10296"/>
    <cellStyle name="Note 2 2 2 7 13" xfId="10297"/>
    <cellStyle name="Note 2 2 2 7 13 2" xfId="10298"/>
    <cellStyle name="Note 2 2 2 7 13 3" xfId="10299"/>
    <cellStyle name="Note 2 2 2 7 14" xfId="10300"/>
    <cellStyle name="Note 2 2 2 7 15" xfId="10301"/>
    <cellStyle name="Note 2 2 2 7 2" xfId="10302"/>
    <cellStyle name="Note 2 2 2 7 2 2" xfId="10303"/>
    <cellStyle name="Note 2 2 2 7 2 2 2" xfId="10304"/>
    <cellStyle name="Note 2 2 2 7 2 2 3" xfId="10305"/>
    <cellStyle name="Note 2 2 2 7 2 3" xfId="10306"/>
    <cellStyle name="Note 2 2 2 7 2 4" xfId="10307"/>
    <cellStyle name="Note 2 2 2 7 3" xfId="10308"/>
    <cellStyle name="Note 2 2 2 7 3 2" xfId="10309"/>
    <cellStyle name="Note 2 2 2 7 3 3" xfId="10310"/>
    <cellStyle name="Note 2 2 2 7 4" xfId="10311"/>
    <cellStyle name="Note 2 2 2 7 4 2" xfId="10312"/>
    <cellStyle name="Note 2 2 2 7 4 3" xfId="10313"/>
    <cellStyle name="Note 2 2 2 7 5" xfId="10314"/>
    <cellStyle name="Note 2 2 2 7 5 2" xfId="10315"/>
    <cellStyle name="Note 2 2 2 7 5 3" xfId="10316"/>
    <cellStyle name="Note 2 2 2 7 6" xfId="10317"/>
    <cellStyle name="Note 2 2 2 7 6 2" xfId="10318"/>
    <cellStyle name="Note 2 2 2 7 6 3" xfId="10319"/>
    <cellStyle name="Note 2 2 2 7 7" xfId="10320"/>
    <cellStyle name="Note 2 2 2 7 7 2" xfId="10321"/>
    <cellStyle name="Note 2 2 2 7 7 3" xfId="10322"/>
    <cellStyle name="Note 2 2 2 7 8" xfId="10323"/>
    <cellStyle name="Note 2 2 2 7 8 2" xfId="10324"/>
    <cellStyle name="Note 2 2 2 7 8 3" xfId="10325"/>
    <cellStyle name="Note 2 2 2 7 9" xfId="10326"/>
    <cellStyle name="Note 2 2 2 7 9 2" xfId="10327"/>
    <cellStyle name="Note 2 2 2 7 9 3" xfId="10328"/>
    <cellStyle name="Note 2 2 2 8" xfId="694"/>
    <cellStyle name="Note 2 2 2 8 10" xfId="10329"/>
    <cellStyle name="Note 2 2 2 8 10 2" xfId="10330"/>
    <cellStyle name="Note 2 2 2 8 10 3" xfId="10331"/>
    <cellStyle name="Note 2 2 2 8 11" xfId="10332"/>
    <cellStyle name="Note 2 2 2 8 11 2" xfId="10333"/>
    <cellStyle name="Note 2 2 2 8 11 3" xfId="10334"/>
    <cellStyle name="Note 2 2 2 8 12" xfId="10335"/>
    <cellStyle name="Note 2 2 2 8 12 2" xfId="10336"/>
    <cellStyle name="Note 2 2 2 8 12 3" xfId="10337"/>
    <cellStyle name="Note 2 2 2 8 13" xfId="10338"/>
    <cellStyle name="Note 2 2 2 8 13 2" xfId="10339"/>
    <cellStyle name="Note 2 2 2 8 13 3" xfId="10340"/>
    <cellStyle name="Note 2 2 2 8 14" xfId="10341"/>
    <cellStyle name="Note 2 2 2 8 15" xfId="10342"/>
    <cellStyle name="Note 2 2 2 8 2" xfId="10343"/>
    <cellStyle name="Note 2 2 2 8 2 2" xfId="10344"/>
    <cellStyle name="Note 2 2 2 8 2 2 2" xfId="10345"/>
    <cellStyle name="Note 2 2 2 8 2 2 3" xfId="10346"/>
    <cellStyle name="Note 2 2 2 8 2 3" xfId="10347"/>
    <cellStyle name="Note 2 2 2 8 2 4" xfId="10348"/>
    <cellStyle name="Note 2 2 2 8 3" xfId="10349"/>
    <cellStyle name="Note 2 2 2 8 3 2" xfId="10350"/>
    <cellStyle name="Note 2 2 2 8 3 3" xfId="10351"/>
    <cellStyle name="Note 2 2 2 8 4" xfId="10352"/>
    <cellStyle name="Note 2 2 2 8 4 2" xfId="10353"/>
    <cellStyle name="Note 2 2 2 8 4 3" xfId="10354"/>
    <cellStyle name="Note 2 2 2 8 5" xfId="10355"/>
    <cellStyle name="Note 2 2 2 8 5 2" xfId="10356"/>
    <cellStyle name="Note 2 2 2 8 5 3" xfId="10357"/>
    <cellStyle name="Note 2 2 2 8 6" xfId="10358"/>
    <cellStyle name="Note 2 2 2 8 6 2" xfId="10359"/>
    <cellStyle name="Note 2 2 2 8 6 3" xfId="10360"/>
    <cellStyle name="Note 2 2 2 8 7" xfId="10361"/>
    <cellStyle name="Note 2 2 2 8 7 2" xfId="10362"/>
    <cellStyle name="Note 2 2 2 8 7 3" xfId="10363"/>
    <cellStyle name="Note 2 2 2 8 8" xfId="10364"/>
    <cellStyle name="Note 2 2 2 8 8 2" xfId="10365"/>
    <cellStyle name="Note 2 2 2 8 8 3" xfId="10366"/>
    <cellStyle name="Note 2 2 2 8 9" xfId="10367"/>
    <cellStyle name="Note 2 2 2 8 9 2" xfId="10368"/>
    <cellStyle name="Note 2 2 2 8 9 3" xfId="10369"/>
    <cellStyle name="Note 2 2 2 9" xfId="695"/>
    <cellStyle name="Note 2 2 2 9 10" xfId="10370"/>
    <cellStyle name="Note 2 2 2 9 10 2" xfId="10371"/>
    <cellStyle name="Note 2 2 2 9 10 3" xfId="10372"/>
    <cellStyle name="Note 2 2 2 9 11" xfId="10373"/>
    <cellStyle name="Note 2 2 2 9 11 2" xfId="10374"/>
    <cellStyle name="Note 2 2 2 9 11 3" xfId="10375"/>
    <cellStyle name="Note 2 2 2 9 12" xfId="10376"/>
    <cellStyle name="Note 2 2 2 9 12 2" xfId="10377"/>
    <cellStyle name="Note 2 2 2 9 12 3" xfId="10378"/>
    <cellStyle name="Note 2 2 2 9 13" xfId="10379"/>
    <cellStyle name="Note 2 2 2 9 13 2" xfId="10380"/>
    <cellStyle name="Note 2 2 2 9 13 3" xfId="10381"/>
    <cellStyle name="Note 2 2 2 9 14" xfId="10382"/>
    <cellStyle name="Note 2 2 2 9 15" xfId="10383"/>
    <cellStyle name="Note 2 2 2 9 2" xfId="10384"/>
    <cellStyle name="Note 2 2 2 9 2 2" xfId="10385"/>
    <cellStyle name="Note 2 2 2 9 2 2 2" xfId="10386"/>
    <cellStyle name="Note 2 2 2 9 2 2 3" xfId="10387"/>
    <cellStyle name="Note 2 2 2 9 2 3" xfId="10388"/>
    <cellStyle name="Note 2 2 2 9 2 4" xfId="10389"/>
    <cellStyle name="Note 2 2 2 9 3" xfId="10390"/>
    <cellStyle name="Note 2 2 2 9 3 2" xfId="10391"/>
    <cellStyle name="Note 2 2 2 9 3 3" xfId="10392"/>
    <cellStyle name="Note 2 2 2 9 4" xfId="10393"/>
    <cellStyle name="Note 2 2 2 9 4 2" xfId="10394"/>
    <cellStyle name="Note 2 2 2 9 4 3" xfId="10395"/>
    <cellStyle name="Note 2 2 2 9 5" xfId="10396"/>
    <cellStyle name="Note 2 2 2 9 5 2" xfId="10397"/>
    <cellStyle name="Note 2 2 2 9 5 3" xfId="10398"/>
    <cellStyle name="Note 2 2 2 9 6" xfId="10399"/>
    <cellStyle name="Note 2 2 2 9 6 2" xfId="10400"/>
    <cellStyle name="Note 2 2 2 9 6 3" xfId="10401"/>
    <cellStyle name="Note 2 2 2 9 7" xfId="10402"/>
    <cellStyle name="Note 2 2 2 9 7 2" xfId="10403"/>
    <cellStyle name="Note 2 2 2 9 7 3" xfId="10404"/>
    <cellStyle name="Note 2 2 2 9 8" xfId="10405"/>
    <cellStyle name="Note 2 2 2 9 8 2" xfId="10406"/>
    <cellStyle name="Note 2 2 2 9 8 3" xfId="10407"/>
    <cellStyle name="Note 2 2 2 9 9" xfId="10408"/>
    <cellStyle name="Note 2 2 2 9 9 2" xfId="10409"/>
    <cellStyle name="Note 2 2 2 9 9 3" xfId="10410"/>
    <cellStyle name="Note 2 2 20" xfId="10411"/>
    <cellStyle name="Note 2 2 20 2" xfId="10412"/>
    <cellStyle name="Note 2 2 3" xfId="696"/>
    <cellStyle name="Note 2 2 3 10" xfId="10413"/>
    <cellStyle name="Note 2 2 3 10 2" xfId="10414"/>
    <cellStyle name="Note 2 2 3 10 3" xfId="10415"/>
    <cellStyle name="Note 2 2 3 11" xfId="10416"/>
    <cellStyle name="Note 2 2 3 11 2" xfId="10417"/>
    <cellStyle name="Note 2 2 3 11 3" xfId="10418"/>
    <cellStyle name="Note 2 2 3 12" xfId="10419"/>
    <cellStyle name="Note 2 2 3 12 2" xfId="10420"/>
    <cellStyle name="Note 2 2 3 12 3" xfId="10421"/>
    <cellStyle name="Note 2 2 3 13" xfId="10422"/>
    <cellStyle name="Note 2 2 3 13 2" xfId="10423"/>
    <cellStyle name="Note 2 2 3 13 3" xfId="10424"/>
    <cellStyle name="Note 2 2 3 14" xfId="10425"/>
    <cellStyle name="Note 2 2 3 14 2" xfId="10426"/>
    <cellStyle name="Note 2 2 3 14 3" xfId="10427"/>
    <cellStyle name="Note 2 2 3 15" xfId="10428"/>
    <cellStyle name="Note 2 2 3 16" xfId="10429"/>
    <cellStyle name="Note 2 2 3 2" xfId="697"/>
    <cellStyle name="Note 2 2 3 2 10" xfId="10430"/>
    <cellStyle name="Note 2 2 3 2 10 2" xfId="10431"/>
    <cellStyle name="Note 2 2 3 2 10 3" xfId="10432"/>
    <cellStyle name="Note 2 2 3 2 11" xfId="10433"/>
    <cellStyle name="Note 2 2 3 2 11 2" xfId="10434"/>
    <cellStyle name="Note 2 2 3 2 11 3" xfId="10435"/>
    <cellStyle name="Note 2 2 3 2 12" xfId="10436"/>
    <cellStyle name="Note 2 2 3 2 12 2" xfId="10437"/>
    <cellStyle name="Note 2 2 3 2 12 3" xfId="10438"/>
    <cellStyle name="Note 2 2 3 2 13" xfId="10439"/>
    <cellStyle name="Note 2 2 3 2 13 2" xfId="10440"/>
    <cellStyle name="Note 2 2 3 2 13 3" xfId="10441"/>
    <cellStyle name="Note 2 2 3 2 14" xfId="10442"/>
    <cellStyle name="Note 2 2 3 2 15" xfId="10443"/>
    <cellStyle name="Note 2 2 3 2 2" xfId="10444"/>
    <cellStyle name="Note 2 2 3 2 2 2" xfId="10445"/>
    <cellStyle name="Note 2 2 3 2 2 2 2" xfId="10446"/>
    <cellStyle name="Note 2 2 3 2 2 2 3" xfId="10447"/>
    <cellStyle name="Note 2 2 3 2 2 3" xfId="10448"/>
    <cellStyle name="Note 2 2 3 2 2 4" xfId="10449"/>
    <cellStyle name="Note 2 2 3 2 3" xfId="10450"/>
    <cellStyle name="Note 2 2 3 2 3 2" xfId="10451"/>
    <cellStyle name="Note 2 2 3 2 3 3" xfId="10452"/>
    <cellStyle name="Note 2 2 3 2 4" xfId="10453"/>
    <cellStyle name="Note 2 2 3 2 4 2" xfId="10454"/>
    <cellStyle name="Note 2 2 3 2 4 3" xfId="10455"/>
    <cellStyle name="Note 2 2 3 2 5" xfId="10456"/>
    <cellStyle name="Note 2 2 3 2 5 2" xfId="10457"/>
    <cellStyle name="Note 2 2 3 2 5 3" xfId="10458"/>
    <cellStyle name="Note 2 2 3 2 6" xfId="10459"/>
    <cellStyle name="Note 2 2 3 2 6 2" xfId="10460"/>
    <cellStyle name="Note 2 2 3 2 6 3" xfId="10461"/>
    <cellStyle name="Note 2 2 3 2 7" xfId="10462"/>
    <cellStyle name="Note 2 2 3 2 7 2" xfId="10463"/>
    <cellStyle name="Note 2 2 3 2 7 3" xfId="10464"/>
    <cellStyle name="Note 2 2 3 2 8" xfId="10465"/>
    <cellStyle name="Note 2 2 3 2 8 2" xfId="10466"/>
    <cellStyle name="Note 2 2 3 2 8 3" xfId="10467"/>
    <cellStyle name="Note 2 2 3 2 9" xfId="10468"/>
    <cellStyle name="Note 2 2 3 2 9 2" xfId="10469"/>
    <cellStyle name="Note 2 2 3 2 9 3" xfId="10470"/>
    <cellStyle name="Note 2 2 3 3" xfId="10471"/>
    <cellStyle name="Note 2 2 3 3 2" xfId="10472"/>
    <cellStyle name="Note 2 2 3 3 2 2" xfId="10473"/>
    <cellStyle name="Note 2 2 3 3 2 3" xfId="10474"/>
    <cellStyle name="Note 2 2 3 3 3" xfId="10475"/>
    <cellStyle name="Note 2 2 3 3 4" xfId="10476"/>
    <cellStyle name="Note 2 2 3 4" xfId="10477"/>
    <cellStyle name="Note 2 2 3 4 2" xfId="10478"/>
    <cellStyle name="Note 2 2 3 4 3" xfId="10479"/>
    <cellStyle name="Note 2 2 3 5" xfId="10480"/>
    <cellStyle name="Note 2 2 3 5 2" xfId="10481"/>
    <cellStyle name="Note 2 2 3 5 3" xfId="10482"/>
    <cellStyle name="Note 2 2 3 6" xfId="10483"/>
    <cellStyle name="Note 2 2 3 6 2" xfId="10484"/>
    <cellStyle name="Note 2 2 3 6 3" xfId="10485"/>
    <cellStyle name="Note 2 2 3 7" xfId="10486"/>
    <cellStyle name="Note 2 2 3 7 2" xfId="10487"/>
    <cellStyle name="Note 2 2 3 7 3" xfId="10488"/>
    <cellStyle name="Note 2 2 3 8" xfId="10489"/>
    <cellStyle name="Note 2 2 3 8 2" xfId="10490"/>
    <cellStyle name="Note 2 2 3 8 3" xfId="10491"/>
    <cellStyle name="Note 2 2 3 9" xfId="10492"/>
    <cellStyle name="Note 2 2 3 9 2" xfId="10493"/>
    <cellStyle name="Note 2 2 3 9 3" xfId="10494"/>
    <cellStyle name="Note 2 2 4" xfId="698"/>
    <cellStyle name="Note 2 2 4 10" xfId="10495"/>
    <cellStyle name="Note 2 2 4 10 2" xfId="10496"/>
    <cellStyle name="Note 2 2 4 10 3" xfId="10497"/>
    <cellStyle name="Note 2 2 4 11" xfId="10498"/>
    <cellStyle name="Note 2 2 4 11 2" xfId="10499"/>
    <cellStyle name="Note 2 2 4 11 3" xfId="10500"/>
    <cellStyle name="Note 2 2 4 12" xfId="10501"/>
    <cellStyle name="Note 2 2 4 12 2" xfId="10502"/>
    <cellStyle name="Note 2 2 4 12 3" xfId="10503"/>
    <cellStyle name="Note 2 2 4 13" xfId="10504"/>
    <cellStyle name="Note 2 2 4 13 2" xfId="10505"/>
    <cellStyle name="Note 2 2 4 13 3" xfId="10506"/>
    <cellStyle name="Note 2 2 4 14" xfId="10507"/>
    <cellStyle name="Note 2 2 4 14 2" xfId="10508"/>
    <cellStyle name="Note 2 2 4 14 3" xfId="10509"/>
    <cellStyle name="Note 2 2 4 15" xfId="10510"/>
    <cellStyle name="Note 2 2 4 16" xfId="10511"/>
    <cellStyle name="Note 2 2 4 2" xfId="699"/>
    <cellStyle name="Note 2 2 4 2 10" xfId="10512"/>
    <cellStyle name="Note 2 2 4 2 10 2" xfId="10513"/>
    <cellStyle name="Note 2 2 4 2 10 3" xfId="10514"/>
    <cellStyle name="Note 2 2 4 2 11" xfId="10515"/>
    <cellStyle name="Note 2 2 4 2 11 2" xfId="10516"/>
    <cellStyle name="Note 2 2 4 2 11 3" xfId="10517"/>
    <cellStyle name="Note 2 2 4 2 12" xfId="10518"/>
    <cellStyle name="Note 2 2 4 2 12 2" xfId="10519"/>
    <cellStyle name="Note 2 2 4 2 12 3" xfId="10520"/>
    <cellStyle name="Note 2 2 4 2 13" xfId="10521"/>
    <cellStyle name="Note 2 2 4 2 13 2" xfId="10522"/>
    <cellStyle name="Note 2 2 4 2 13 3" xfId="10523"/>
    <cellStyle name="Note 2 2 4 2 14" xfId="10524"/>
    <cellStyle name="Note 2 2 4 2 15" xfId="10525"/>
    <cellStyle name="Note 2 2 4 2 2" xfId="10526"/>
    <cellStyle name="Note 2 2 4 2 2 2" xfId="10527"/>
    <cellStyle name="Note 2 2 4 2 2 2 2" xfId="10528"/>
    <cellStyle name="Note 2 2 4 2 2 2 3" xfId="10529"/>
    <cellStyle name="Note 2 2 4 2 2 3" xfId="10530"/>
    <cellStyle name="Note 2 2 4 2 2 4" xfId="10531"/>
    <cellStyle name="Note 2 2 4 2 3" xfId="10532"/>
    <cellStyle name="Note 2 2 4 2 3 2" xfId="10533"/>
    <cellStyle name="Note 2 2 4 2 3 3" xfId="10534"/>
    <cellStyle name="Note 2 2 4 2 4" xfId="10535"/>
    <cellStyle name="Note 2 2 4 2 4 2" xfId="10536"/>
    <cellStyle name="Note 2 2 4 2 4 3" xfId="10537"/>
    <cellStyle name="Note 2 2 4 2 5" xfId="10538"/>
    <cellStyle name="Note 2 2 4 2 5 2" xfId="10539"/>
    <cellStyle name="Note 2 2 4 2 5 3" xfId="10540"/>
    <cellStyle name="Note 2 2 4 2 6" xfId="10541"/>
    <cellStyle name="Note 2 2 4 2 6 2" xfId="10542"/>
    <cellStyle name="Note 2 2 4 2 6 3" xfId="10543"/>
    <cellStyle name="Note 2 2 4 2 7" xfId="10544"/>
    <cellStyle name="Note 2 2 4 2 7 2" xfId="10545"/>
    <cellStyle name="Note 2 2 4 2 7 3" xfId="10546"/>
    <cellStyle name="Note 2 2 4 2 8" xfId="10547"/>
    <cellStyle name="Note 2 2 4 2 8 2" xfId="10548"/>
    <cellStyle name="Note 2 2 4 2 8 3" xfId="10549"/>
    <cellStyle name="Note 2 2 4 2 9" xfId="10550"/>
    <cellStyle name="Note 2 2 4 2 9 2" xfId="10551"/>
    <cellStyle name="Note 2 2 4 2 9 3" xfId="10552"/>
    <cellStyle name="Note 2 2 4 3" xfId="10553"/>
    <cellStyle name="Note 2 2 4 3 2" xfId="10554"/>
    <cellStyle name="Note 2 2 4 3 2 2" xfId="10555"/>
    <cellStyle name="Note 2 2 4 3 2 3" xfId="10556"/>
    <cellStyle name="Note 2 2 4 3 3" xfId="10557"/>
    <cellStyle name="Note 2 2 4 3 4" xfId="10558"/>
    <cellStyle name="Note 2 2 4 4" xfId="10559"/>
    <cellStyle name="Note 2 2 4 4 2" xfId="10560"/>
    <cellStyle name="Note 2 2 4 4 3" xfId="10561"/>
    <cellStyle name="Note 2 2 4 5" xfId="10562"/>
    <cellStyle name="Note 2 2 4 5 2" xfId="10563"/>
    <cellStyle name="Note 2 2 4 5 3" xfId="10564"/>
    <cellStyle name="Note 2 2 4 6" xfId="10565"/>
    <cellStyle name="Note 2 2 4 6 2" xfId="10566"/>
    <cellStyle name="Note 2 2 4 6 3" xfId="10567"/>
    <cellStyle name="Note 2 2 4 7" xfId="10568"/>
    <cellStyle name="Note 2 2 4 7 2" xfId="10569"/>
    <cellStyle name="Note 2 2 4 7 3" xfId="10570"/>
    <cellStyle name="Note 2 2 4 8" xfId="10571"/>
    <cellStyle name="Note 2 2 4 8 2" xfId="10572"/>
    <cellStyle name="Note 2 2 4 8 3" xfId="10573"/>
    <cellStyle name="Note 2 2 4 9" xfId="10574"/>
    <cellStyle name="Note 2 2 4 9 2" xfId="10575"/>
    <cellStyle name="Note 2 2 4 9 3" xfId="10576"/>
    <cellStyle name="Note 2 2 5" xfId="700"/>
    <cellStyle name="Note 2 2 5 10" xfId="10577"/>
    <cellStyle name="Note 2 2 5 10 2" xfId="10578"/>
    <cellStyle name="Note 2 2 5 10 3" xfId="10579"/>
    <cellStyle name="Note 2 2 5 11" xfId="10580"/>
    <cellStyle name="Note 2 2 5 11 2" xfId="10581"/>
    <cellStyle name="Note 2 2 5 11 3" xfId="10582"/>
    <cellStyle name="Note 2 2 5 12" xfId="10583"/>
    <cellStyle name="Note 2 2 5 12 2" xfId="10584"/>
    <cellStyle name="Note 2 2 5 12 3" xfId="10585"/>
    <cellStyle name="Note 2 2 5 13" xfId="10586"/>
    <cellStyle name="Note 2 2 5 13 2" xfId="10587"/>
    <cellStyle name="Note 2 2 5 13 3" xfId="10588"/>
    <cellStyle name="Note 2 2 5 14" xfId="10589"/>
    <cellStyle name="Note 2 2 5 15" xfId="10590"/>
    <cellStyle name="Note 2 2 5 2" xfId="10591"/>
    <cellStyle name="Note 2 2 5 2 2" xfId="10592"/>
    <cellStyle name="Note 2 2 5 2 2 2" xfId="10593"/>
    <cellStyle name="Note 2 2 5 2 2 3" xfId="10594"/>
    <cellStyle name="Note 2 2 5 2 3" xfId="10595"/>
    <cellStyle name="Note 2 2 5 2 4" xfId="10596"/>
    <cellStyle name="Note 2 2 5 3" xfId="10597"/>
    <cellStyle name="Note 2 2 5 3 2" xfId="10598"/>
    <cellStyle name="Note 2 2 5 3 3" xfId="10599"/>
    <cellStyle name="Note 2 2 5 4" xfId="10600"/>
    <cellStyle name="Note 2 2 5 4 2" xfId="10601"/>
    <cellStyle name="Note 2 2 5 4 3" xfId="10602"/>
    <cellStyle name="Note 2 2 5 5" xfId="10603"/>
    <cellStyle name="Note 2 2 5 5 2" xfId="10604"/>
    <cellStyle name="Note 2 2 5 5 3" xfId="10605"/>
    <cellStyle name="Note 2 2 5 6" xfId="10606"/>
    <cellStyle name="Note 2 2 5 6 2" xfId="10607"/>
    <cellStyle name="Note 2 2 5 6 3" xfId="10608"/>
    <cellStyle name="Note 2 2 5 7" xfId="10609"/>
    <cellStyle name="Note 2 2 5 7 2" xfId="10610"/>
    <cellStyle name="Note 2 2 5 7 3" xfId="10611"/>
    <cellStyle name="Note 2 2 5 8" xfId="10612"/>
    <cellStyle name="Note 2 2 5 8 2" xfId="10613"/>
    <cellStyle name="Note 2 2 5 8 3" xfId="10614"/>
    <cellStyle name="Note 2 2 5 9" xfId="10615"/>
    <cellStyle name="Note 2 2 5 9 2" xfId="10616"/>
    <cellStyle name="Note 2 2 5 9 3" xfId="10617"/>
    <cellStyle name="Note 2 2 6" xfId="701"/>
    <cellStyle name="Note 2 2 6 10" xfId="10618"/>
    <cellStyle name="Note 2 2 6 10 2" xfId="10619"/>
    <cellStyle name="Note 2 2 6 10 3" xfId="10620"/>
    <cellStyle name="Note 2 2 6 11" xfId="10621"/>
    <cellStyle name="Note 2 2 6 11 2" xfId="10622"/>
    <cellStyle name="Note 2 2 6 11 3" xfId="10623"/>
    <cellStyle name="Note 2 2 6 12" xfId="10624"/>
    <cellStyle name="Note 2 2 6 12 2" xfId="10625"/>
    <cellStyle name="Note 2 2 6 12 3" xfId="10626"/>
    <cellStyle name="Note 2 2 6 13" xfId="10627"/>
    <cellStyle name="Note 2 2 6 13 2" xfId="10628"/>
    <cellStyle name="Note 2 2 6 13 3" xfId="10629"/>
    <cellStyle name="Note 2 2 6 14" xfId="10630"/>
    <cellStyle name="Note 2 2 6 15" xfId="10631"/>
    <cellStyle name="Note 2 2 6 2" xfId="10632"/>
    <cellStyle name="Note 2 2 6 2 2" xfId="10633"/>
    <cellStyle name="Note 2 2 6 2 2 2" xfId="10634"/>
    <cellStyle name="Note 2 2 6 2 2 3" xfId="10635"/>
    <cellStyle name="Note 2 2 6 2 3" xfId="10636"/>
    <cellStyle name="Note 2 2 6 2 4" xfId="10637"/>
    <cellStyle name="Note 2 2 6 3" xfId="10638"/>
    <cellStyle name="Note 2 2 6 3 2" xfId="10639"/>
    <cellStyle name="Note 2 2 6 3 3" xfId="10640"/>
    <cellStyle name="Note 2 2 6 4" xfId="10641"/>
    <cellStyle name="Note 2 2 6 4 2" xfId="10642"/>
    <cellStyle name="Note 2 2 6 4 3" xfId="10643"/>
    <cellStyle name="Note 2 2 6 5" xfId="10644"/>
    <cellStyle name="Note 2 2 6 5 2" xfId="10645"/>
    <cellStyle name="Note 2 2 6 5 3" xfId="10646"/>
    <cellStyle name="Note 2 2 6 6" xfId="10647"/>
    <cellStyle name="Note 2 2 6 6 2" xfId="10648"/>
    <cellStyle name="Note 2 2 6 6 3" xfId="10649"/>
    <cellStyle name="Note 2 2 6 7" xfId="10650"/>
    <cellStyle name="Note 2 2 6 7 2" xfId="10651"/>
    <cellStyle name="Note 2 2 6 7 3" xfId="10652"/>
    <cellStyle name="Note 2 2 6 8" xfId="10653"/>
    <cellStyle name="Note 2 2 6 8 2" xfId="10654"/>
    <cellStyle name="Note 2 2 6 8 3" xfId="10655"/>
    <cellStyle name="Note 2 2 6 9" xfId="10656"/>
    <cellStyle name="Note 2 2 6 9 2" xfId="10657"/>
    <cellStyle name="Note 2 2 6 9 3" xfId="10658"/>
    <cellStyle name="Note 2 2 7" xfId="10659"/>
    <cellStyle name="Note 2 2 7 2" xfId="10660"/>
    <cellStyle name="Note 2 2 7 2 2" xfId="10661"/>
    <cellStyle name="Note 2 2 7 2 3" xfId="10662"/>
    <cellStyle name="Note 2 2 7 3" xfId="10663"/>
    <cellStyle name="Note 2 2 7 4" xfId="10664"/>
    <cellStyle name="Note 2 2 8" xfId="10665"/>
    <cellStyle name="Note 2 2 8 2" xfId="10666"/>
    <cellStyle name="Note 2 2 8 3" xfId="10667"/>
    <cellStyle name="Note 2 2 9" xfId="10668"/>
    <cellStyle name="Note 2 2 9 2" xfId="10669"/>
    <cellStyle name="Note 2 2 9 3" xfId="10670"/>
    <cellStyle name="Note 2 20" xfId="10671"/>
    <cellStyle name="Note 2 3" xfId="702"/>
    <cellStyle name="Note 2 3 10" xfId="703"/>
    <cellStyle name="Note 2 3 10 10" xfId="10672"/>
    <cellStyle name="Note 2 3 10 10 2" xfId="10673"/>
    <cellStyle name="Note 2 3 10 10 3" xfId="10674"/>
    <cellStyle name="Note 2 3 10 11" xfId="10675"/>
    <cellStyle name="Note 2 3 10 11 2" xfId="10676"/>
    <cellStyle name="Note 2 3 10 11 3" xfId="10677"/>
    <cellStyle name="Note 2 3 10 12" xfId="10678"/>
    <cellStyle name="Note 2 3 10 12 2" xfId="10679"/>
    <cellStyle name="Note 2 3 10 12 3" xfId="10680"/>
    <cellStyle name="Note 2 3 10 13" xfId="10681"/>
    <cellStyle name="Note 2 3 10 13 2" xfId="10682"/>
    <cellStyle name="Note 2 3 10 13 3" xfId="10683"/>
    <cellStyle name="Note 2 3 10 14" xfId="10684"/>
    <cellStyle name="Note 2 3 10 15" xfId="10685"/>
    <cellStyle name="Note 2 3 10 2" xfId="10686"/>
    <cellStyle name="Note 2 3 10 2 2" xfId="10687"/>
    <cellStyle name="Note 2 3 10 2 2 2" xfId="10688"/>
    <cellStyle name="Note 2 3 10 2 2 3" xfId="10689"/>
    <cellStyle name="Note 2 3 10 2 3" xfId="10690"/>
    <cellStyle name="Note 2 3 10 2 4" xfId="10691"/>
    <cellStyle name="Note 2 3 10 3" xfId="10692"/>
    <cellStyle name="Note 2 3 10 3 2" xfId="10693"/>
    <cellStyle name="Note 2 3 10 3 3" xfId="10694"/>
    <cellStyle name="Note 2 3 10 4" xfId="10695"/>
    <cellStyle name="Note 2 3 10 4 2" xfId="10696"/>
    <cellStyle name="Note 2 3 10 4 3" xfId="10697"/>
    <cellStyle name="Note 2 3 10 5" xfId="10698"/>
    <cellStyle name="Note 2 3 10 5 2" xfId="10699"/>
    <cellStyle name="Note 2 3 10 5 3" xfId="10700"/>
    <cellStyle name="Note 2 3 10 6" xfId="10701"/>
    <cellStyle name="Note 2 3 10 6 2" xfId="10702"/>
    <cellStyle name="Note 2 3 10 6 3" xfId="10703"/>
    <cellStyle name="Note 2 3 10 7" xfId="10704"/>
    <cellStyle name="Note 2 3 10 7 2" xfId="10705"/>
    <cellStyle name="Note 2 3 10 7 3" xfId="10706"/>
    <cellStyle name="Note 2 3 10 8" xfId="10707"/>
    <cellStyle name="Note 2 3 10 8 2" xfId="10708"/>
    <cellStyle name="Note 2 3 10 8 3" xfId="10709"/>
    <cellStyle name="Note 2 3 10 9" xfId="10710"/>
    <cellStyle name="Note 2 3 10 9 2" xfId="10711"/>
    <cellStyle name="Note 2 3 10 9 3" xfId="10712"/>
    <cellStyle name="Note 2 3 11" xfId="704"/>
    <cellStyle name="Note 2 3 11 10" xfId="10713"/>
    <cellStyle name="Note 2 3 11 10 2" xfId="10714"/>
    <cellStyle name="Note 2 3 11 10 3" xfId="10715"/>
    <cellStyle name="Note 2 3 11 11" xfId="10716"/>
    <cellStyle name="Note 2 3 11 11 2" xfId="10717"/>
    <cellStyle name="Note 2 3 11 11 3" xfId="10718"/>
    <cellStyle name="Note 2 3 11 12" xfId="10719"/>
    <cellStyle name="Note 2 3 11 12 2" xfId="10720"/>
    <cellStyle name="Note 2 3 11 12 3" xfId="10721"/>
    <cellStyle name="Note 2 3 11 13" xfId="10722"/>
    <cellStyle name="Note 2 3 11 13 2" xfId="10723"/>
    <cellStyle name="Note 2 3 11 13 3" xfId="10724"/>
    <cellStyle name="Note 2 3 11 14" xfId="10725"/>
    <cellStyle name="Note 2 3 11 15" xfId="10726"/>
    <cellStyle name="Note 2 3 11 2" xfId="10727"/>
    <cellStyle name="Note 2 3 11 2 2" xfId="10728"/>
    <cellStyle name="Note 2 3 11 2 2 2" xfId="10729"/>
    <cellStyle name="Note 2 3 11 2 2 3" xfId="10730"/>
    <cellStyle name="Note 2 3 11 2 3" xfId="10731"/>
    <cellStyle name="Note 2 3 11 2 4" xfId="10732"/>
    <cellStyle name="Note 2 3 11 3" xfId="10733"/>
    <cellStyle name="Note 2 3 11 3 2" xfId="10734"/>
    <cellStyle name="Note 2 3 11 3 3" xfId="10735"/>
    <cellStyle name="Note 2 3 11 4" xfId="10736"/>
    <cellStyle name="Note 2 3 11 4 2" xfId="10737"/>
    <cellStyle name="Note 2 3 11 4 3" xfId="10738"/>
    <cellStyle name="Note 2 3 11 5" xfId="10739"/>
    <cellStyle name="Note 2 3 11 5 2" xfId="10740"/>
    <cellStyle name="Note 2 3 11 5 3" xfId="10741"/>
    <cellStyle name="Note 2 3 11 6" xfId="10742"/>
    <cellStyle name="Note 2 3 11 6 2" xfId="10743"/>
    <cellStyle name="Note 2 3 11 6 3" xfId="10744"/>
    <cellStyle name="Note 2 3 11 7" xfId="10745"/>
    <cellStyle name="Note 2 3 11 7 2" xfId="10746"/>
    <cellStyle name="Note 2 3 11 7 3" xfId="10747"/>
    <cellStyle name="Note 2 3 11 8" xfId="10748"/>
    <cellStyle name="Note 2 3 11 8 2" xfId="10749"/>
    <cellStyle name="Note 2 3 11 8 3" xfId="10750"/>
    <cellStyle name="Note 2 3 11 9" xfId="10751"/>
    <cellStyle name="Note 2 3 11 9 2" xfId="10752"/>
    <cellStyle name="Note 2 3 11 9 3" xfId="10753"/>
    <cellStyle name="Note 2 3 12" xfId="705"/>
    <cellStyle name="Note 2 3 12 10" xfId="10754"/>
    <cellStyle name="Note 2 3 12 10 2" xfId="10755"/>
    <cellStyle name="Note 2 3 12 10 3" xfId="10756"/>
    <cellStyle name="Note 2 3 12 11" xfId="10757"/>
    <cellStyle name="Note 2 3 12 11 2" xfId="10758"/>
    <cellStyle name="Note 2 3 12 11 3" xfId="10759"/>
    <cellStyle name="Note 2 3 12 12" xfId="10760"/>
    <cellStyle name="Note 2 3 12 12 2" xfId="10761"/>
    <cellStyle name="Note 2 3 12 12 3" xfId="10762"/>
    <cellStyle name="Note 2 3 12 13" xfId="10763"/>
    <cellStyle name="Note 2 3 12 13 2" xfId="10764"/>
    <cellStyle name="Note 2 3 12 13 3" xfId="10765"/>
    <cellStyle name="Note 2 3 12 14" xfId="10766"/>
    <cellStyle name="Note 2 3 12 15" xfId="10767"/>
    <cellStyle name="Note 2 3 12 2" xfId="10768"/>
    <cellStyle name="Note 2 3 12 2 2" xfId="10769"/>
    <cellStyle name="Note 2 3 12 2 2 2" xfId="10770"/>
    <cellStyle name="Note 2 3 12 2 2 3" xfId="10771"/>
    <cellStyle name="Note 2 3 12 2 3" xfId="10772"/>
    <cellStyle name="Note 2 3 12 2 4" xfId="10773"/>
    <cellStyle name="Note 2 3 12 3" xfId="10774"/>
    <cellStyle name="Note 2 3 12 3 2" xfId="10775"/>
    <cellStyle name="Note 2 3 12 3 3" xfId="10776"/>
    <cellStyle name="Note 2 3 12 4" xfId="10777"/>
    <cellStyle name="Note 2 3 12 4 2" xfId="10778"/>
    <cellStyle name="Note 2 3 12 4 3" xfId="10779"/>
    <cellStyle name="Note 2 3 12 5" xfId="10780"/>
    <cellStyle name="Note 2 3 12 5 2" xfId="10781"/>
    <cellStyle name="Note 2 3 12 5 3" xfId="10782"/>
    <cellStyle name="Note 2 3 12 6" xfId="10783"/>
    <cellStyle name="Note 2 3 12 6 2" xfId="10784"/>
    <cellStyle name="Note 2 3 12 6 3" xfId="10785"/>
    <cellStyle name="Note 2 3 12 7" xfId="10786"/>
    <cellStyle name="Note 2 3 12 7 2" xfId="10787"/>
    <cellStyle name="Note 2 3 12 7 3" xfId="10788"/>
    <cellStyle name="Note 2 3 12 8" xfId="10789"/>
    <cellStyle name="Note 2 3 12 8 2" xfId="10790"/>
    <cellStyle name="Note 2 3 12 8 3" xfId="10791"/>
    <cellStyle name="Note 2 3 12 9" xfId="10792"/>
    <cellStyle name="Note 2 3 12 9 2" xfId="10793"/>
    <cellStyle name="Note 2 3 12 9 3" xfId="10794"/>
    <cellStyle name="Note 2 3 13" xfId="706"/>
    <cellStyle name="Note 2 3 13 10" xfId="10795"/>
    <cellStyle name="Note 2 3 13 10 2" xfId="10796"/>
    <cellStyle name="Note 2 3 13 10 3" xfId="10797"/>
    <cellStyle name="Note 2 3 13 11" xfId="10798"/>
    <cellStyle name="Note 2 3 13 11 2" xfId="10799"/>
    <cellStyle name="Note 2 3 13 11 3" xfId="10800"/>
    <cellStyle name="Note 2 3 13 12" xfId="10801"/>
    <cellStyle name="Note 2 3 13 12 2" xfId="10802"/>
    <cellStyle name="Note 2 3 13 12 3" xfId="10803"/>
    <cellStyle name="Note 2 3 13 13" xfId="10804"/>
    <cellStyle name="Note 2 3 13 13 2" xfId="10805"/>
    <cellStyle name="Note 2 3 13 13 3" xfId="10806"/>
    <cellStyle name="Note 2 3 13 14" xfId="10807"/>
    <cellStyle name="Note 2 3 13 15" xfId="10808"/>
    <cellStyle name="Note 2 3 13 2" xfId="10809"/>
    <cellStyle name="Note 2 3 13 2 2" xfId="10810"/>
    <cellStyle name="Note 2 3 13 2 2 2" xfId="10811"/>
    <cellStyle name="Note 2 3 13 2 2 3" xfId="10812"/>
    <cellStyle name="Note 2 3 13 2 3" xfId="10813"/>
    <cellStyle name="Note 2 3 13 2 4" xfId="10814"/>
    <cellStyle name="Note 2 3 13 3" xfId="10815"/>
    <cellStyle name="Note 2 3 13 3 2" xfId="10816"/>
    <cellStyle name="Note 2 3 13 3 3" xfId="10817"/>
    <cellStyle name="Note 2 3 13 4" xfId="10818"/>
    <cellStyle name="Note 2 3 13 4 2" xfId="10819"/>
    <cellStyle name="Note 2 3 13 4 3" xfId="10820"/>
    <cellStyle name="Note 2 3 13 5" xfId="10821"/>
    <cellStyle name="Note 2 3 13 5 2" xfId="10822"/>
    <cellStyle name="Note 2 3 13 5 3" xfId="10823"/>
    <cellStyle name="Note 2 3 13 6" xfId="10824"/>
    <cellStyle name="Note 2 3 13 6 2" xfId="10825"/>
    <cellStyle name="Note 2 3 13 6 3" xfId="10826"/>
    <cellStyle name="Note 2 3 13 7" xfId="10827"/>
    <cellStyle name="Note 2 3 13 7 2" xfId="10828"/>
    <cellStyle name="Note 2 3 13 7 3" xfId="10829"/>
    <cellStyle name="Note 2 3 13 8" xfId="10830"/>
    <cellStyle name="Note 2 3 13 8 2" xfId="10831"/>
    <cellStyle name="Note 2 3 13 8 3" xfId="10832"/>
    <cellStyle name="Note 2 3 13 9" xfId="10833"/>
    <cellStyle name="Note 2 3 13 9 2" xfId="10834"/>
    <cellStyle name="Note 2 3 13 9 3" xfId="10835"/>
    <cellStyle name="Note 2 3 14" xfId="707"/>
    <cellStyle name="Note 2 3 14 10" xfId="10836"/>
    <cellStyle name="Note 2 3 14 10 2" xfId="10837"/>
    <cellStyle name="Note 2 3 14 10 3" xfId="10838"/>
    <cellStyle name="Note 2 3 14 11" xfId="10839"/>
    <cellStyle name="Note 2 3 14 11 2" xfId="10840"/>
    <cellStyle name="Note 2 3 14 11 3" xfId="10841"/>
    <cellStyle name="Note 2 3 14 12" xfId="10842"/>
    <cellStyle name="Note 2 3 14 12 2" xfId="10843"/>
    <cellStyle name="Note 2 3 14 12 3" xfId="10844"/>
    <cellStyle name="Note 2 3 14 13" xfId="10845"/>
    <cellStyle name="Note 2 3 14 13 2" xfId="10846"/>
    <cellStyle name="Note 2 3 14 13 3" xfId="10847"/>
    <cellStyle name="Note 2 3 14 14" xfId="10848"/>
    <cellStyle name="Note 2 3 14 15" xfId="10849"/>
    <cellStyle name="Note 2 3 14 2" xfId="10850"/>
    <cellStyle name="Note 2 3 14 2 2" xfId="10851"/>
    <cellStyle name="Note 2 3 14 2 2 2" xfId="10852"/>
    <cellStyle name="Note 2 3 14 2 2 3" xfId="10853"/>
    <cellStyle name="Note 2 3 14 2 3" xfId="10854"/>
    <cellStyle name="Note 2 3 14 2 4" xfId="10855"/>
    <cellStyle name="Note 2 3 14 3" xfId="10856"/>
    <cellStyle name="Note 2 3 14 3 2" xfId="10857"/>
    <cellStyle name="Note 2 3 14 3 3" xfId="10858"/>
    <cellStyle name="Note 2 3 14 4" xfId="10859"/>
    <cellStyle name="Note 2 3 14 4 2" xfId="10860"/>
    <cellStyle name="Note 2 3 14 4 3" xfId="10861"/>
    <cellStyle name="Note 2 3 14 5" xfId="10862"/>
    <cellStyle name="Note 2 3 14 5 2" xfId="10863"/>
    <cellStyle name="Note 2 3 14 5 3" xfId="10864"/>
    <cellStyle name="Note 2 3 14 6" xfId="10865"/>
    <cellStyle name="Note 2 3 14 6 2" xfId="10866"/>
    <cellStyle name="Note 2 3 14 6 3" xfId="10867"/>
    <cellStyle name="Note 2 3 14 7" xfId="10868"/>
    <cellStyle name="Note 2 3 14 7 2" xfId="10869"/>
    <cellStyle name="Note 2 3 14 7 3" xfId="10870"/>
    <cellStyle name="Note 2 3 14 8" xfId="10871"/>
    <cellStyle name="Note 2 3 14 8 2" xfId="10872"/>
    <cellStyle name="Note 2 3 14 8 3" xfId="10873"/>
    <cellStyle name="Note 2 3 14 9" xfId="10874"/>
    <cellStyle name="Note 2 3 14 9 2" xfId="10875"/>
    <cellStyle name="Note 2 3 14 9 3" xfId="10876"/>
    <cellStyle name="Note 2 3 15" xfId="708"/>
    <cellStyle name="Note 2 3 15 10" xfId="10877"/>
    <cellStyle name="Note 2 3 15 10 2" xfId="10878"/>
    <cellStyle name="Note 2 3 15 10 3" xfId="10879"/>
    <cellStyle name="Note 2 3 15 11" xfId="10880"/>
    <cellStyle name="Note 2 3 15 11 2" xfId="10881"/>
    <cellStyle name="Note 2 3 15 11 3" xfId="10882"/>
    <cellStyle name="Note 2 3 15 12" xfId="10883"/>
    <cellStyle name="Note 2 3 15 12 2" xfId="10884"/>
    <cellStyle name="Note 2 3 15 12 3" xfId="10885"/>
    <cellStyle name="Note 2 3 15 13" xfId="10886"/>
    <cellStyle name="Note 2 3 15 13 2" xfId="10887"/>
    <cellStyle name="Note 2 3 15 13 3" xfId="10888"/>
    <cellStyle name="Note 2 3 15 14" xfId="10889"/>
    <cellStyle name="Note 2 3 15 15" xfId="10890"/>
    <cellStyle name="Note 2 3 15 2" xfId="10891"/>
    <cellStyle name="Note 2 3 15 2 2" xfId="10892"/>
    <cellStyle name="Note 2 3 15 2 2 2" xfId="10893"/>
    <cellStyle name="Note 2 3 15 2 2 3" xfId="10894"/>
    <cellStyle name="Note 2 3 15 2 3" xfId="10895"/>
    <cellStyle name="Note 2 3 15 2 4" xfId="10896"/>
    <cellStyle name="Note 2 3 15 3" xfId="10897"/>
    <cellStyle name="Note 2 3 15 3 2" xfId="10898"/>
    <cellStyle name="Note 2 3 15 3 3" xfId="10899"/>
    <cellStyle name="Note 2 3 15 4" xfId="10900"/>
    <cellStyle name="Note 2 3 15 4 2" xfId="10901"/>
    <cellStyle name="Note 2 3 15 4 3" xfId="10902"/>
    <cellStyle name="Note 2 3 15 5" xfId="10903"/>
    <cellStyle name="Note 2 3 15 5 2" xfId="10904"/>
    <cellStyle name="Note 2 3 15 5 3" xfId="10905"/>
    <cellStyle name="Note 2 3 15 6" xfId="10906"/>
    <cellStyle name="Note 2 3 15 6 2" xfId="10907"/>
    <cellStyle name="Note 2 3 15 6 3" xfId="10908"/>
    <cellStyle name="Note 2 3 15 7" xfId="10909"/>
    <cellStyle name="Note 2 3 15 7 2" xfId="10910"/>
    <cellStyle name="Note 2 3 15 7 3" xfId="10911"/>
    <cellStyle name="Note 2 3 15 8" xfId="10912"/>
    <cellStyle name="Note 2 3 15 8 2" xfId="10913"/>
    <cellStyle name="Note 2 3 15 8 3" xfId="10914"/>
    <cellStyle name="Note 2 3 15 9" xfId="10915"/>
    <cellStyle name="Note 2 3 15 9 2" xfId="10916"/>
    <cellStyle name="Note 2 3 15 9 3" xfId="10917"/>
    <cellStyle name="Note 2 3 16" xfId="709"/>
    <cellStyle name="Note 2 3 16 10" xfId="10918"/>
    <cellStyle name="Note 2 3 16 10 2" xfId="10919"/>
    <cellStyle name="Note 2 3 16 10 3" xfId="10920"/>
    <cellStyle name="Note 2 3 16 11" xfId="10921"/>
    <cellStyle name="Note 2 3 16 11 2" xfId="10922"/>
    <cellStyle name="Note 2 3 16 11 3" xfId="10923"/>
    <cellStyle name="Note 2 3 16 12" xfId="10924"/>
    <cellStyle name="Note 2 3 16 12 2" xfId="10925"/>
    <cellStyle name="Note 2 3 16 12 3" xfId="10926"/>
    <cellStyle name="Note 2 3 16 13" xfId="10927"/>
    <cellStyle name="Note 2 3 16 13 2" xfId="10928"/>
    <cellStyle name="Note 2 3 16 13 3" xfId="10929"/>
    <cellStyle name="Note 2 3 16 14" xfId="10930"/>
    <cellStyle name="Note 2 3 16 15" xfId="10931"/>
    <cellStyle name="Note 2 3 16 2" xfId="10932"/>
    <cellStyle name="Note 2 3 16 2 2" xfId="10933"/>
    <cellStyle name="Note 2 3 16 2 2 2" xfId="10934"/>
    <cellStyle name="Note 2 3 16 2 2 3" xfId="10935"/>
    <cellStyle name="Note 2 3 16 2 3" xfId="10936"/>
    <cellStyle name="Note 2 3 16 2 4" xfId="10937"/>
    <cellStyle name="Note 2 3 16 3" xfId="10938"/>
    <cellStyle name="Note 2 3 16 3 2" xfId="10939"/>
    <cellStyle name="Note 2 3 16 3 3" xfId="10940"/>
    <cellStyle name="Note 2 3 16 4" xfId="10941"/>
    <cellStyle name="Note 2 3 16 4 2" xfId="10942"/>
    <cellStyle name="Note 2 3 16 4 3" xfId="10943"/>
    <cellStyle name="Note 2 3 16 5" xfId="10944"/>
    <cellStyle name="Note 2 3 16 5 2" xfId="10945"/>
    <cellStyle name="Note 2 3 16 5 3" xfId="10946"/>
    <cellStyle name="Note 2 3 16 6" xfId="10947"/>
    <cellStyle name="Note 2 3 16 6 2" xfId="10948"/>
    <cellStyle name="Note 2 3 16 6 3" xfId="10949"/>
    <cellStyle name="Note 2 3 16 7" xfId="10950"/>
    <cellStyle name="Note 2 3 16 7 2" xfId="10951"/>
    <cellStyle name="Note 2 3 16 7 3" xfId="10952"/>
    <cellStyle name="Note 2 3 16 8" xfId="10953"/>
    <cellStyle name="Note 2 3 16 8 2" xfId="10954"/>
    <cellStyle name="Note 2 3 16 8 3" xfId="10955"/>
    <cellStyle name="Note 2 3 16 9" xfId="10956"/>
    <cellStyle name="Note 2 3 16 9 2" xfId="10957"/>
    <cellStyle name="Note 2 3 16 9 3" xfId="10958"/>
    <cellStyle name="Note 2 3 17" xfId="710"/>
    <cellStyle name="Note 2 3 17 10" xfId="10959"/>
    <cellStyle name="Note 2 3 17 10 2" xfId="10960"/>
    <cellStyle name="Note 2 3 17 10 3" xfId="10961"/>
    <cellStyle name="Note 2 3 17 11" xfId="10962"/>
    <cellStyle name="Note 2 3 17 11 2" xfId="10963"/>
    <cellStyle name="Note 2 3 17 11 3" xfId="10964"/>
    <cellStyle name="Note 2 3 17 12" xfId="10965"/>
    <cellStyle name="Note 2 3 17 12 2" xfId="10966"/>
    <cellStyle name="Note 2 3 17 12 3" xfId="10967"/>
    <cellStyle name="Note 2 3 17 13" xfId="10968"/>
    <cellStyle name="Note 2 3 17 13 2" xfId="10969"/>
    <cellStyle name="Note 2 3 17 13 3" xfId="10970"/>
    <cellStyle name="Note 2 3 17 14" xfId="10971"/>
    <cellStyle name="Note 2 3 17 15" xfId="10972"/>
    <cellStyle name="Note 2 3 17 2" xfId="10973"/>
    <cellStyle name="Note 2 3 17 2 2" xfId="10974"/>
    <cellStyle name="Note 2 3 17 2 2 2" xfId="10975"/>
    <cellStyle name="Note 2 3 17 2 2 3" xfId="10976"/>
    <cellStyle name="Note 2 3 17 2 3" xfId="10977"/>
    <cellStyle name="Note 2 3 17 2 4" xfId="10978"/>
    <cellStyle name="Note 2 3 17 3" xfId="10979"/>
    <cellStyle name="Note 2 3 17 3 2" xfId="10980"/>
    <cellStyle name="Note 2 3 17 3 3" xfId="10981"/>
    <cellStyle name="Note 2 3 17 4" xfId="10982"/>
    <cellStyle name="Note 2 3 17 4 2" xfId="10983"/>
    <cellStyle name="Note 2 3 17 4 3" xfId="10984"/>
    <cellStyle name="Note 2 3 17 5" xfId="10985"/>
    <cellStyle name="Note 2 3 17 5 2" xfId="10986"/>
    <cellStyle name="Note 2 3 17 5 3" xfId="10987"/>
    <cellStyle name="Note 2 3 17 6" xfId="10988"/>
    <cellStyle name="Note 2 3 17 6 2" xfId="10989"/>
    <cellStyle name="Note 2 3 17 6 3" xfId="10990"/>
    <cellStyle name="Note 2 3 17 7" xfId="10991"/>
    <cellStyle name="Note 2 3 17 7 2" xfId="10992"/>
    <cellStyle name="Note 2 3 17 7 3" xfId="10993"/>
    <cellStyle name="Note 2 3 17 8" xfId="10994"/>
    <cellStyle name="Note 2 3 17 8 2" xfId="10995"/>
    <cellStyle name="Note 2 3 17 8 3" xfId="10996"/>
    <cellStyle name="Note 2 3 17 9" xfId="10997"/>
    <cellStyle name="Note 2 3 17 9 2" xfId="10998"/>
    <cellStyle name="Note 2 3 17 9 3" xfId="10999"/>
    <cellStyle name="Note 2 3 18" xfId="711"/>
    <cellStyle name="Note 2 3 18 10" xfId="11000"/>
    <cellStyle name="Note 2 3 18 10 2" xfId="11001"/>
    <cellStyle name="Note 2 3 18 10 3" xfId="11002"/>
    <cellStyle name="Note 2 3 18 11" xfId="11003"/>
    <cellStyle name="Note 2 3 18 11 2" xfId="11004"/>
    <cellStyle name="Note 2 3 18 11 3" xfId="11005"/>
    <cellStyle name="Note 2 3 18 12" xfId="11006"/>
    <cellStyle name="Note 2 3 18 12 2" xfId="11007"/>
    <cellStyle name="Note 2 3 18 12 3" xfId="11008"/>
    <cellStyle name="Note 2 3 18 13" xfId="11009"/>
    <cellStyle name="Note 2 3 18 13 2" xfId="11010"/>
    <cellStyle name="Note 2 3 18 13 3" xfId="11011"/>
    <cellStyle name="Note 2 3 18 14" xfId="11012"/>
    <cellStyle name="Note 2 3 18 15" xfId="11013"/>
    <cellStyle name="Note 2 3 18 2" xfId="11014"/>
    <cellStyle name="Note 2 3 18 2 2" xfId="11015"/>
    <cellStyle name="Note 2 3 18 2 2 2" xfId="11016"/>
    <cellStyle name="Note 2 3 18 2 2 3" xfId="11017"/>
    <cellStyle name="Note 2 3 18 2 3" xfId="11018"/>
    <cellStyle name="Note 2 3 18 2 4" xfId="11019"/>
    <cellStyle name="Note 2 3 18 3" xfId="11020"/>
    <cellStyle name="Note 2 3 18 3 2" xfId="11021"/>
    <cellStyle name="Note 2 3 18 3 3" xfId="11022"/>
    <cellStyle name="Note 2 3 18 4" xfId="11023"/>
    <cellStyle name="Note 2 3 18 4 2" xfId="11024"/>
    <cellStyle name="Note 2 3 18 4 3" xfId="11025"/>
    <cellStyle name="Note 2 3 18 5" xfId="11026"/>
    <cellStyle name="Note 2 3 18 5 2" xfId="11027"/>
    <cellStyle name="Note 2 3 18 5 3" xfId="11028"/>
    <cellStyle name="Note 2 3 18 6" xfId="11029"/>
    <cellStyle name="Note 2 3 18 6 2" xfId="11030"/>
    <cellStyle name="Note 2 3 18 6 3" xfId="11031"/>
    <cellStyle name="Note 2 3 18 7" xfId="11032"/>
    <cellStyle name="Note 2 3 18 7 2" xfId="11033"/>
    <cellStyle name="Note 2 3 18 7 3" xfId="11034"/>
    <cellStyle name="Note 2 3 18 8" xfId="11035"/>
    <cellStyle name="Note 2 3 18 8 2" xfId="11036"/>
    <cellStyle name="Note 2 3 18 8 3" xfId="11037"/>
    <cellStyle name="Note 2 3 18 9" xfId="11038"/>
    <cellStyle name="Note 2 3 18 9 2" xfId="11039"/>
    <cellStyle name="Note 2 3 18 9 3" xfId="11040"/>
    <cellStyle name="Note 2 3 19" xfId="712"/>
    <cellStyle name="Note 2 3 19 10" xfId="11041"/>
    <cellStyle name="Note 2 3 19 10 2" xfId="11042"/>
    <cellStyle name="Note 2 3 19 10 3" xfId="11043"/>
    <cellStyle name="Note 2 3 19 11" xfId="11044"/>
    <cellStyle name="Note 2 3 19 11 2" xfId="11045"/>
    <cellStyle name="Note 2 3 19 11 3" xfId="11046"/>
    <cellStyle name="Note 2 3 19 12" xfId="11047"/>
    <cellStyle name="Note 2 3 19 12 2" xfId="11048"/>
    <cellStyle name="Note 2 3 19 12 3" xfId="11049"/>
    <cellStyle name="Note 2 3 19 13" xfId="11050"/>
    <cellStyle name="Note 2 3 19 13 2" xfId="11051"/>
    <cellStyle name="Note 2 3 19 13 3" xfId="11052"/>
    <cellStyle name="Note 2 3 19 14" xfId="11053"/>
    <cellStyle name="Note 2 3 19 15" xfId="11054"/>
    <cellStyle name="Note 2 3 19 2" xfId="11055"/>
    <cellStyle name="Note 2 3 19 2 2" xfId="11056"/>
    <cellStyle name="Note 2 3 19 2 2 2" xfId="11057"/>
    <cellStyle name="Note 2 3 19 2 2 3" xfId="11058"/>
    <cellStyle name="Note 2 3 19 2 3" xfId="11059"/>
    <cellStyle name="Note 2 3 19 2 4" xfId="11060"/>
    <cellStyle name="Note 2 3 19 3" xfId="11061"/>
    <cellStyle name="Note 2 3 19 3 2" xfId="11062"/>
    <cellStyle name="Note 2 3 19 3 3" xfId="11063"/>
    <cellStyle name="Note 2 3 19 4" xfId="11064"/>
    <cellStyle name="Note 2 3 19 4 2" xfId="11065"/>
    <cellStyle name="Note 2 3 19 4 3" xfId="11066"/>
    <cellStyle name="Note 2 3 19 5" xfId="11067"/>
    <cellStyle name="Note 2 3 19 5 2" xfId="11068"/>
    <cellStyle name="Note 2 3 19 5 3" xfId="11069"/>
    <cellStyle name="Note 2 3 19 6" xfId="11070"/>
    <cellStyle name="Note 2 3 19 6 2" xfId="11071"/>
    <cellStyle name="Note 2 3 19 6 3" xfId="11072"/>
    <cellStyle name="Note 2 3 19 7" xfId="11073"/>
    <cellStyle name="Note 2 3 19 7 2" xfId="11074"/>
    <cellStyle name="Note 2 3 19 7 3" xfId="11075"/>
    <cellStyle name="Note 2 3 19 8" xfId="11076"/>
    <cellStyle name="Note 2 3 19 8 2" xfId="11077"/>
    <cellStyle name="Note 2 3 19 8 3" xfId="11078"/>
    <cellStyle name="Note 2 3 19 9" xfId="11079"/>
    <cellStyle name="Note 2 3 19 9 2" xfId="11080"/>
    <cellStyle name="Note 2 3 19 9 3" xfId="11081"/>
    <cellStyle name="Note 2 3 2" xfId="713"/>
    <cellStyle name="Note 2 3 2 10" xfId="11082"/>
    <cellStyle name="Note 2 3 2 10 2" xfId="11083"/>
    <cellStyle name="Note 2 3 2 10 3" xfId="11084"/>
    <cellStyle name="Note 2 3 2 11" xfId="11085"/>
    <cellStyle name="Note 2 3 2 11 2" xfId="11086"/>
    <cellStyle name="Note 2 3 2 11 3" xfId="11087"/>
    <cellStyle name="Note 2 3 2 12" xfId="11088"/>
    <cellStyle name="Note 2 3 2 12 2" xfId="11089"/>
    <cellStyle name="Note 2 3 2 12 3" xfId="11090"/>
    <cellStyle name="Note 2 3 2 13" xfId="11091"/>
    <cellStyle name="Note 2 3 2 13 2" xfId="11092"/>
    <cellStyle name="Note 2 3 2 13 3" xfId="11093"/>
    <cellStyle name="Note 2 3 2 14" xfId="11094"/>
    <cellStyle name="Note 2 3 2 14 2" xfId="11095"/>
    <cellStyle name="Note 2 3 2 14 3" xfId="11096"/>
    <cellStyle name="Note 2 3 2 15" xfId="11097"/>
    <cellStyle name="Note 2 3 2 16" xfId="11098"/>
    <cellStyle name="Note 2 3 2 2" xfId="714"/>
    <cellStyle name="Note 2 3 2 2 10" xfId="11099"/>
    <cellStyle name="Note 2 3 2 2 10 2" xfId="11100"/>
    <cellStyle name="Note 2 3 2 2 10 3" xfId="11101"/>
    <cellStyle name="Note 2 3 2 2 11" xfId="11102"/>
    <cellStyle name="Note 2 3 2 2 11 2" xfId="11103"/>
    <cellStyle name="Note 2 3 2 2 11 3" xfId="11104"/>
    <cellStyle name="Note 2 3 2 2 12" xfId="11105"/>
    <cellStyle name="Note 2 3 2 2 12 2" xfId="11106"/>
    <cellStyle name="Note 2 3 2 2 12 3" xfId="11107"/>
    <cellStyle name="Note 2 3 2 2 13" xfId="11108"/>
    <cellStyle name="Note 2 3 2 2 13 2" xfId="11109"/>
    <cellStyle name="Note 2 3 2 2 13 3" xfId="11110"/>
    <cellStyle name="Note 2 3 2 2 14" xfId="11111"/>
    <cellStyle name="Note 2 3 2 2 15" xfId="11112"/>
    <cellStyle name="Note 2 3 2 2 2" xfId="11113"/>
    <cellStyle name="Note 2 3 2 2 2 2" xfId="11114"/>
    <cellStyle name="Note 2 3 2 2 2 2 2" xfId="11115"/>
    <cellStyle name="Note 2 3 2 2 2 2 3" xfId="11116"/>
    <cellStyle name="Note 2 3 2 2 2 3" xfId="11117"/>
    <cellStyle name="Note 2 3 2 2 2 4" xfId="11118"/>
    <cellStyle name="Note 2 3 2 2 3" xfId="11119"/>
    <cellStyle name="Note 2 3 2 2 3 2" xfId="11120"/>
    <cellStyle name="Note 2 3 2 2 3 3" xfId="11121"/>
    <cellStyle name="Note 2 3 2 2 4" xfId="11122"/>
    <cellStyle name="Note 2 3 2 2 4 2" xfId="11123"/>
    <cellStyle name="Note 2 3 2 2 4 3" xfId="11124"/>
    <cellStyle name="Note 2 3 2 2 5" xfId="11125"/>
    <cellStyle name="Note 2 3 2 2 5 2" xfId="11126"/>
    <cellStyle name="Note 2 3 2 2 5 3" xfId="11127"/>
    <cellStyle name="Note 2 3 2 2 6" xfId="11128"/>
    <cellStyle name="Note 2 3 2 2 6 2" xfId="11129"/>
    <cellStyle name="Note 2 3 2 2 6 3" xfId="11130"/>
    <cellStyle name="Note 2 3 2 2 7" xfId="11131"/>
    <cellStyle name="Note 2 3 2 2 7 2" xfId="11132"/>
    <cellStyle name="Note 2 3 2 2 7 3" xfId="11133"/>
    <cellStyle name="Note 2 3 2 2 8" xfId="11134"/>
    <cellStyle name="Note 2 3 2 2 8 2" xfId="11135"/>
    <cellStyle name="Note 2 3 2 2 8 3" xfId="11136"/>
    <cellStyle name="Note 2 3 2 2 9" xfId="11137"/>
    <cellStyle name="Note 2 3 2 2 9 2" xfId="11138"/>
    <cellStyle name="Note 2 3 2 2 9 3" xfId="11139"/>
    <cellStyle name="Note 2 3 2 3" xfId="11140"/>
    <cellStyle name="Note 2 3 2 3 2" xfId="11141"/>
    <cellStyle name="Note 2 3 2 3 2 2" xfId="11142"/>
    <cellStyle name="Note 2 3 2 3 2 3" xfId="11143"/>
    <cellStyle name="Note 2 3 2 3 3" xfId="11144"/>
    <cellStyle name="Note 2 3 2 3 4" xfId="11145"/>
    <cellStyle name="Note 2 3 2 4" xfId="11146"/>
    <cellStyle name="Note 2 3 2 4 2" xfId="11147"/>
    <cellStyle name="Note 2 3 2 4 3" xfId="11148"/>
    <cellStyle name="Note 2 3 2 5" xfId="11149"/>
    <cellStyle name="Note 2 3 2 5 2" xfId="11150"/>
    <cellStyle name="Note 2 3 2 5 3" xfId="11151"/>
    <cellStyle name="Note 2 3 2 6" xfId="11152"/>
    <cellStyle name="Note 2 3 2 6 2" xfId="11153"/>
    <cellStyle name="Note 2 3 2 6 3" xfId="11154"/>
    <cellStyle name="Note 2 3 2 7" xfId="11155"/>
    <cellStyle name="Note 2 3 2 7 2" xfId="11156"/>
    <cellStyle name="Note 2 3 2 7 3" xfId="11157"/>
    <cellStyle name="Note 2 3 2 8" xfId="11158"/>
    <cellStyle name="Note 2 3 2 8 2" xfId="11159"/>
    <cellStyle name="Note 2 3 2 8 3" xfId="11160"/>
    <cellStyle name="Note 2 3 2 9" xfId="11161"/>
    <cellStyle name="Note 2 3 2 9 2" xfId="11162"/>
    <cellStyle name="Note 2 3 2 9 3" xfId="11163"/>
    <cellStyle name="Note 2 3 20" xfId="715"/>
    <cellStyle name="Note 2 3 20 10" xfId="11164"/>
    <cellStyle name="Note 2 3 20 10 2" xfId="11165"/>
    <cellStyle name="Note 2 3 20 10 3" xfId="11166"/>
    <cellStyle name="Note 2 3 20 11" xfId="11167"/>
    <cellStyle name="Note 2 3 20 11 2" xfId="11168"/>
    <cellStyle name="Note 2 3 20 11 3" xfId="11169"/>
    <cellStyle name="Note 2 3 20 12" xfId="11170"/>
    <cellStyle name="Note 2 3 20 12 2" xfId="11171"/>
    <cellStyle name="Note 2 3 20 12 3" xfId="11172"/>
    <cellStyle name="Note 2 3 20 13" xfId="11173"/>
    <cellStyle name="Note 2 3 20 13 2" xfId="11174"/>
    <cellStyle name="Note 2 3 20 13 3" xfId="11175"/>
    <cellStyle name="Note 2 3 20 14" xfId="11176"/>
    <cellStyle name="Note 2 3 20 15" xfId="11177"/>
    <cellStyle name="Note 2 3 20 2" xfId="11178"/>
    <cellStyle name="Note 2 3 20 2 2" xfId="11179"/>
    <cellStyle name="Note 2 3 20 2 2 2" xfId="11180"/>
    <cellStyle name="Note 2 3 20 2 2 3" xfId="11181"/>
    <cellStyle name="Note 2 3 20 2 3" xfId="11182"/>
    <cellStyle name="Note 2 3 20 2 4" xfId="11183"/>
    <cellStyle name="Note 2 3 20 3" xfId="11184"/>
    <cellStyle name="Note 2 3 20 3 2" xfId="11185"/>
    <cellStyle name="Note 2 3 20 3 3" xfId="11186"/>
    <cellStyle name="Note 2 3 20 4" xfId="11187"/>
    <cellStyle name="Note 2 3 20 4 2" xfId="11188"/>
    <cellStyle name="Note 2 3 20 4 3" xfId="11189"/>
    <cellStyle name="Note 2 3 20 5" xfId="11190"/>
    <cellStyle name="Note 2 3 20 5 2" xfId="11191"/>
    <cellStyle name="Note 2 3 20 5 3" xfId="11192"/>
    <cellStyle name="Note 2 3 20 6" xfId="11193"/>
    <cellStyle name="Note 2 3 20 6 2" xfId="11194"/>
    <cellStyle name="Note 2 3 20 6 3" xfId="11195"/>
    <cellStyle name="Note 2 3 20 7" xfId="11196"/>
    <cellStyle name="Note 2 3 20 7 2" xfId="11197"/>
    <cellStyle name="Note 2 3 20 7 3" xfId="11198"/>
    <cellStyle name="Note 2 3 20 8" xfId="11199"/>
    <cellStyle name="Note 2 3 20 8 2" xfId="11200"/>
    <cellStyle name="Note 2 3 20 8 3" xfId="11201"/>
    <cellStyle name="Note 2 3 20 9" xfId="11202"/>
    <cellStyle name="Note 2 3 20 9 2" xfId="11203"/>
    <cellStyle name="Note 2 3 20 9 3" xfId="11204"/>
    <cellStyle name="Note 2 3 21" xfId="716"/>
    <cellStyle name="Note 2 3 21 10" xfId="11205"/>
    <cellStyle name="Note 2 3 21 10 2" xfId="11206"/>
    <cellStyle name="Note 2 3 21 10 3" xfId="11207"/>
    <cellStyle name="Note 2 3 21 11" xfId="11208"/>
    <cellStyle name="Note 2 3 21 11 2" xfId="11209"/>
    <cellStyle name="Note 2 3 21 11 3" xfId="11210"/>
    <cellStyle name="Note 2 3 21 12" xfId="11211"/>
    <cellStyle name="Note 2 3 21 12 2" xfId="11212"/>
    <cellStyle name="Note 2 3 21 12 3" xfId="11213"/>
    <cellStyle name="Note 2 3 21 13" xfId="11214"/>
    <cellStyle name="Note 2 3 21 13 2" xfId="11215"/>
    <cellStyle name="Note 2 3 21 13 3" xfId="11216"/>
    <cellStyle name="Note 2 3 21 14" xfId="11217"/>
    <cellStyle name="Note 2 3 21 15" xfId="11218"/>
    <cellStyle name="Note 2 3 21 2" xfId="11219"/>
    <cellStyle name="Note 2 3 21 2 2" xfId="11220"/>
    <cellStyle name="Note 2 3 21 2 2 2" xfId="11221"/>
    <cellStyle name="Note 2 3 21 2 2 3" xfId="11222"/>
    <cellStyle name="Note 2 3 21 2 3" xfId="11223"/>
    <cellStyle name="Note 2 3 21 2 4" xfId="11224"/>
    <cellStyle name="Note 2 3 21 3" xfId="11225"/>
    <cellStyle name="Note 2 3 21 3 2" xfId="11226"/>
    <cellStyle name="Note 2 3 21 3 3" xfId="11227"/>
    <cellStyle name="Note 2 3 21 4" xfId="11228"/>
    <cellStyle name="Note 2 3 21 4 2" xfId="11229"/>
    <cellStyle name="Note 2 3 21 4 3" xfId="11230"/>
    <cellStyle name="Note 2 3 21 5" xfId="11231"/>
    <cellStyle name="Note 2 3 21 5 2" xfId="11232"/>
    <cellStyle name="Note 2 3 21 5 3" xfId="11233"/>
    <cellStyle name="Note 2 3 21 6" xfId="11234"/>
    <cellStyle name="Note 2 3 21 6 2" xfId="11235"/>
    <cellStyle name="Note 2 3 21 6 3" xfId="11236"/>
    <cellStyle name="Note 2 3 21 7" xfId="11237"/>
    <cellStyle name="Note 2 3 21 7 2" xfId="11238"/>
    <cellStyle name="Note 2 3 21 7 3" xfId="11239"/>
    <cellStyle name="Note 2 3 21 8" xfId="11240"/>
    <cellStyle name="Note 2 3 21 8 2" xfId="11241"/>
    <cellStyle name="Note 2 3 21 8 3" xfId="11242"/>
    <cellStyle name="Note 2 3 21 9" xfId="11243"/>
    <cellStyle name="Note 2 3 21 9 2" xfId="11244"/>
    <cellStyle name="Note 2 3 21 9 3" xfId="11245"/>
    <cellStyle name="Note 2 3 22" xfId="717"/>
    <cellStyle name="Note 2 3 22 10" xfId="11246"/>
    <cellStyle name="Note 2 3 22 10 2" xfId="11247"/>
    <cellStyle name="Note 2 3 22 10 3" xfId="11248"/>
    <cellStyle name="Note 2 3 22 11" xfId="11249"/>
    <cellStyle name="Note 2 3 22 11 2" xfId="11250"/>
    <cellStyle name="Note 2 3 22 11 3" xfId="11251"/>
    <cellStyle name="Note 2 3 22 12" xfId="11252"/>
    <cellStyle name="Note 2 3 22 12 2" xfId="11253"/>
    <cellStyle name="Note 2 3 22 12 3" xfId="11254"/>
    <cellStyle name="Note 2 3 22 13" xfId="11255"/>
    <cellStyle name="Note 2 3 22 13 2" xfId="11256"/>
    <cellStyle name="Note 2 3 22 13 3" xfId="11257"/>
    <cellStyle name="Note 2 3 22 14" xfId="11258"/>
    <cellStyle name="Note 2 3 22 15" xfId="11259"/>
    <cellStyle name="Note 2 3 22 2" xfId="11260"/>
    <cellStyle name="Note 2 3 22 2 2" xfId="11261"/>
    <cellStyle name="Note 2 3 22 2 2 2" xfId="11262"/>
    <cellStyle name="Note 2 3 22 2 2 3" xfId="11263"/>
    <cellStyle name="Note 2 3 22 2 3" xfId="11264"/>
    <cellStyle name="Note 2 3 22 2 4" xfId="11265"/>
    <cellStyle name="Note 2 3 22 3" xfId="11266"/>
    <cellStyle name="Note 2 3 22 3 2" xfId="11267"/>
    <cellStyle name="Note 2 3 22 3 3" xfId="11268"/>
    <cellStyle name="Note 2 3 22 4" xfId="11269"/>
    <cellStyle name="Note 2 3 22 4 2" xfId="11270"/>
    <cellStyle name="Note 2 3 22 4 3" xfId="11271"/>
    <cellStyle name="Note 2 3 22 5" xfId="11272"/>
    <cellStyle name="Note 2 3 22 5 2" xfId="11273"/>
    <cellStyle name="Note 2 3 22 5 3" xfId="11274"/>
    <cellStyle name="Note 2 3 22 6" xfId="11275"/>
    <cellStyle name="Note 2 3 22 6 2" xfId="11276"/>
    <cellStyle name="Note 2 3 22 6 3" xfId="11277"/>
    <cellStyle name="Note 2 3 22 7" xfId="11278"/>
    <cellStyle name="Note 2 3 22 7 2" xfId="11279"/>
    <cellStyle name="Note 2 3 22 7 3" xfId="11280"/>
    <cellStyle name="Note 2 3 22 8" xfId="11281"/>
    <cellStyle name="Note 2 3 22 8 2" xfId="11282"/>
    <cellStyle name="Note 2 3 22 8 3" xfId="11283"/>
    <cellStyle name="Note 2 3 22 9" xfId="11284"/>
    <cellStyle name="Note 2 3 22 9 2" xfId="11285"/>
    <cellStyle name="Note 2 3 22 9 3" xfId="11286"/>
    <cellStyle name="Note 2 3 23" xfId="718"/>
    <cellStyle name="Note 2 3 23 10" xfId="11287"/>
    <cellStyle name="Note 2 3 23 10 2" xfId="11288"/>
    <cellStyle name="Note 2 3 23 10 3" xfId="11289"/>
    <cellStyle name="Note 2 3 23 11" xfId="11290"/>
    <cellStyle name="Note 2 3 23 11 2" xfId="11291"/>
    <cellStyle name="Note 2 3 23 11 3" xfId="11292"/>
    <cellStyle name="Note 2 3 23 12" xfId="11293"/>
    <cellStyle name="Note 2 3 23 12 2" xfId="11294"/>
    <cellStyle name="Note 2 3 23 12 3" xfId="11295"/>
    <cellStyle name="Note 2 3 23 13" xfId="11296"/>
    <cellStyle name="Note 2 3 23 13 2" xfId="11297"/>
    <cellStyle name="Note 2 3 23 13 3" xfId="11298"/>
    <cellStyle name="Note 2 3 23 14" xfId="11299"/>
    <cellStyle name="Note 2 3 23 15" xfId="11300"/>
    <cellStyle name="Note 2 3 23 2" xfId="11301"/>
    <cellStyle name="Note 2 3 23 2 2" xfId="11302"/>
    <cellStyle name="Note 2 3 23 2 2 2" xfId="11303"/>
    <cellStyle name="Note 2 3 23 2 2 3" xfId="11304"/>
    <cellStyle name="Note 2 3 23 2 3" xfId="11305"/>
    <cellStyle name="Note 2 3 23 2 4" xfId="11306"/>
    <cellStyle name="Note 2 3 23 3" xfId="11307"/>
    <cellStyle name="Note 2 3 23 3 2" xfId="11308"/>
    <cellStyle name="Note 2 3 23 3 3" xfId="11309"/>
    <cellStyle name="Note 2 3 23 4" xfId="11310"/>
    <cellStyle name="Note 2 3 23 4 2" xfId="11311"/>
    <cellStyle name="Note 2 3 23 4 3" xfId="11312"/>
    <cellStyle name="Note 2 3 23 5" xfId="11313"/>
    <cellStyle name="Note 2 3 23 5 2" xfId="11314"/>
    <cellStyle name="Note 2 3 23 5 3" xfId="11315"/>
    <cellStyle name="Note 2 3 23 6" xfId="11316"/>
    <cellStyle name="Note 2 3 23 6 2" xfId="11317"/>
    <cellStyle name="Note 2 3 23 6 3" xfId="11318"/>
    <cellStyle name="Note 2 3 23 7" xfId="11319"/>
    <cellStyle name="Note 2 3 23 7 2" xfId="11320"/>
    <cellStyle name="Note 2 3 23 7 3" xfId="11321"/>
    <cellStyle name="Note 2 3 23 8" xfId="11322"/>
    <cellStyle name="Note 2 3 23 8 2" xfId="11323"/>
    <cellStyle name="Note 2 3 23 8 3" xfId="11324"/>
    <cellStyle name="Note 2 3 23 9" xfId="11325"/>
    <cellStyle name="Note 2 3 23 9 2" xfId="11326"/>
    <cellStyle name="Note 2 3 23 9 3" xfId="11327"/>
    <cellStyle name="Note 2 3 24" xfId="719"/>
    <cellStyle name="Note 2 3 24 10" xfId="11328"/>
    <cellStyle name="Note 2 3 24 10 2" xfId="11329"/>
    <cellStyle name="Note 2 3 24 10 3" xfId="11330"/>
    <cellStyle name="Note 2 3 24 11" xfId="11331"/>
    <cellStyle name="Note 2 3 24 11 2" xfId="11332"/>
    <cellStyle name="Note 2 3 24 11 3" xfId="11333"/>
    <cellStyle name="Note 2 3 24 12" xfId="11334"/>
    <cellStyle name="Note 2 3 24 12 2" xfId="11335"/>
    <cellStyle name="Note 2 3 24 12 3" xfId="11336"/>
    <cellStyle name="Note 2 3 24 13" xfId="11337"/>
    <cellStyle name="Note 2 3 24 13 2" xfId="11338"/>
    <cellStyle name="Note 2 3 24 13 3" xfId="11339"/>
    <cellStyle name="Note 2 3 24 14" xfId="11340"/>
    <cellStyle name="Note 2 3 24 15" xfId="11341"/>
    <cellStyle name="Note 2 3 24 2" xfId="11342"/>
    <cellStyle name="Note 2 3 24 2 2" xfId="11343"/>
    <cellStyle name="Note 2 3 24 2 2 2" xfId="11344"/>
    <cellStyle name="Note 2 3 24 2 2 3" xfId="11345"/>
    <cellStyle name="Note 2 3 24 2 3" xfId="11346"/>
    <cellStyle name="Note 2 3 24 2 4" xfId="11347"/>
    <cellStyle name="Note 2 3 24 3" xfId="11348"/>
    <cellStyle name="Note 2 3 24 3 2" xfId="11349"/>
    <cellStyle name="Note 2 3 24 3 3" xfId="11350"/>
    <cellStyle name="Note 2 3 24 4" xfId="11351"/>
    <cellStyle name="Note 2 3 24 4 2" xfId="11352"/>
    <cellStyle name="Note 2 3 24 4 3" xfId="11353"/>
    <cellStyle name="Note 2 3 24 5" xfId="11354"/>
    <cellStyle name="Note 2 3 24 5 2" xfId="11355"/>
    <cellStyle name="Note 2 3 24 5 3" xfId="11356"/>
    <cellStyle name="Note 2 3 24 6" xfId="11357"/>
    <cellStyle name="Note 2 3 24 6 2" xfId="11358"/>
    <cellStyle name="Note 2 3 24 6 3" xfId="11359"/>
    <cellStyle name="Note 2 3 24 7" xfId="11360"/>
    <cellStyle name="Note 2 3 24 7 2" xfId="11361"/>
    <cellStyle name="Note 2 3 24 7 3" xfId="11362"/>
    <cellStyle name="Note 2 3 24 8" xfId="11363"/>
    <cellStyle name="Note 2 3 24 8 2" xfId="11364"/>
    <cellStyle name="Note 2 3 24 8 3" xfId="11365"/>
    <cellStyle name="Note 2 3 24 9" xfId="11366"/>
    <cellStyle name="Note 2 3 24 9 2" xfId="11367"/>
    <cellStyle name="Note 2 3 24 9 3" xfId="11368"/>
    <cellStyle name="Note 2 3 25" xfId="720"/>
    <cellStyle name="Note 2 3 25 10" xfId="11369"/>
    <cellStyle name="Note 2 3 25 10 2" xfId="11370"/>
    <cellStyle name="Note 2 3 25 10 3" xfId="11371"/>
    <cellStyle name="Note 2 3 25 11" xfId="11372"/>
    <cellStyle name="Note 2 3 25 11 2" xfId="11373"/>
    <cellStyle name="Note 2 3 25 11 3" xfId="11374"/>
    <cellStyle name="Note 2 3 25 12" xfId="11375"/>
    <cellStyle name="Note 2 3 25 12 2" xfId="11376"/>
    <cellStyle name="Note 2 3 25 12 3" xfId="11377"/>
    <cellStyle name="Note 2 3 25 13" xfId="11378"/>
    <cellStyle name="Note 2 3 25 13 2" xfId="11379"/>
    <cellStyle name="Note 2 3 25 13 3" xfId="11380"/>
    <cellStyle name="Note 2 3 25 14" xfId="11381"/>
    <cellStyle name="Note 2 3 25 15" xfId="11382"/>
    <cellStyle name="Note 2 3 25 2" xfId="11383"/>
    <cellStyle name="Note 2 3 25 2 2" xfId="11384"/>
    <cellStyle name="Note 2 3 25 2 2 2" xfId="11385"/>
    <cellStyle name="Note 2 3 25 2 2 3" xfId="11386"/>
    <cellStyle name="Note 2 3 25 2 3" xfId="11387"/>
    <cellStyle name="Note 2 3 25 2 4" xfId="11388"/>
    <cellStyle name="Note 2 3 25 3" xfId="11389"/>
    <cellStyle name="Note 2 3 25 3 2" xfId="11390"/>
    <cellStyle name="Note 2 3 25 3 3" xfId="11391"/>
    <cellStyle name="Note 2 3 25 4" xfId="11392"/>
    <cellStyle name="Note 2 3 25 4 2" xfId="11393"/>
    <cellStyle name="Note 2 3 25 4 3" xfId="11394"/>
    <cellStyle name="Note 2 3 25 5" xfId="11395"/>
    <cellStyle name="Note 2 3 25 5 2" xfId="11396"/>
    <cellStyle name="Note 2 3 25 5 3" xfId="11397"/>
    <cellStyle name="Note 2 3 25 6" xfId="11398"/>
    <cellStyle name="Note 2 3 25 6 2" xfId="11399"/>
    <cellStyle name="Note 2 3 25 6 3" xfId="11400"/>
    <cellStyle name="Note 2 3 25 7" xfId="11401"/>
    <cellStyle name="Note 2 3 25 7 2" xfId="11402"/>
    <cellStyle name="Note 2 3 25 7 3" xfId="11403"/>
    <cellStyle name="Note 2 3 25 8" xfId="11404"/>
    <cellStyle name="Note 2 3 25 8 2" xfId="11405"/>
    <cellStyle name="Note 2 3 25 8 3" xfId="11406"/>
    <cellStyle name="Note 2 3 25 9" xfId="11407"/>
    <cellStyle name="Note 2 3 25 9 2" xfId="11408"/>
    <cellStyle name="Note 2 3 25 9 3" xfId="11409"/>
    <cellStyle name="Note 2 3 26" xfId="721"/>
    <cellStyle name="Note 2 3 26 10" xfId="11410"/>
    <cellStyle name="Note 2 3 26 10 2" xfId="11411"/>
    <cellStyle name="Note 2 3 26 10 3" xfId="11412"/>
    <cellStyle name="Note 2 3 26 11" xfId="11413"/>
    <cellStyle name="Note 2 3 26 11 2" xfId="11414"/>
    <cellStyle name="Note 2 3 26 11 3" xfId="11415"/>
    <cellStyle name="Note 2 3 26 12" xfId="11416"/>
    <cellStyle name="Note 2 3 26 12 2" xfId="11417"/>
    <cellStyle name="Note 2 3 26 12 3" xfId="11418"/>
    <cellStyle name="Note 2 3 26 13" xfId="11419"/>
    <cellStyle name="Note 2 3 26 13 2" xfId="11420"/>
    <cellStyle name="Note 2 3 26 13 3" xfId="11421"/>
    <cellStyle name="Note 2 3 26 14" xfId="11422"/>
    <cellStyle name="Note 2 3 26 15" xfId="11423"/>
    <cellStyle name="Note 2 3 26 2" xfId="11424"/>
    <cellStyle name="Note 2 3 26 2 2" xfId="11425"/>
    <cellStyle name="Note 2 3 26 2 2 2" xfId="11426"/>
    <cellStyle name="Note 2 3 26 2 2 3" xfId="11427"/>
    <cellStyle name="Note 2 3 26 2 3" xfId="11428"/>
    <cellStyle name="Note 2 3 26 2 4" xfId="11429"/>
    <cellStyle name="Note 2 3 26 3" xfId="11430"/>
    <cellStyle name="Note 2 3 26 3 2" xfId="11431"/>
    <cellStyle name="Note 2 3 26 3 3" xfId="11432"/>
    <cellStyle name="Note 2 3 26 4" xfId="11433"/>
    <cellStyle name="Note 2 3 26 4 2" xfId="11434"/>
    <cellStyle name="Note 2 3 26 4 3" xfId="11435"/>
    <cellStyle name="Note 2 3 26 5" xfId="11436"/>
    <cellStyle name="Note 2 3 26 5 2" xfId="11437"/>
    <cellStyle name="Note 2 3 26 5 3" xfId="11438"/>
    <cellStyle name="Note 2 3 26 6" xfId="11439"/>
    <cellStyle name="Note 2 3 26 6 2" xfId="11440"/>
    <cellStyle name="Note 2 3 26 6 3" xfId="11441"/>
    <cellStyle name="Note 2 3 26 7" xfId="11442"/>
    <cellStyle name="Note 2 3 26 7 2" xfId="11443"/>
    <cellStyle name="Note 2 3 26 7 3" xfId="11444"/>
    <cellStyle name="Note 2 3 26 8" xfId="11445"/>
    <cellStyle name="Note 2 3 26 8 2" xfId="11446"/>
    <cellStyle name="Note 2 3 26 8 3" xfId="11447"/>
    <cellStyle name="Note 2 3 26 9" xfId="11448"/>
    <cellStyle name="Note 2 3 26 9 2" xfId="11449"/>
    <cellStyle name="Note 2 3 26 9 3" xfId="11450"/>
    <cellStyle name="Note 2 3 27" xfId="11451"/>
    <cellStyle name="Note 2 3 27 2" xfId="11452"/>
    <cellStyle name="Note 2 3 27 2 2" xfId="11453"/>
    <cellStyle name="Note 2 3 27 2 3" xfId="11454"/>
    <cellStyle name="Note 2 3 27 3" xfId="11455"/>
    <cellStyle name="Note 2 3 27 4" xfId="11456"/>
    <cellStyle name="Note 2 3 28" xfId="11457"/>
    <cellStyle name="Note 2 3 28 2" xfId="11458"/>
    <cellStyle name="Note 2 3 28 3" xfId="11459"/>
    <cellStyle name="Note 2 3 29" xfId="11460"/>
    <cellStyle name="Note 2 3 29 2" xfId="11461"/>
    <cellStyle name="Note 2 3 29 3" xfId="11462"/>
    <cellStyle name="Note 2 3 3" xfId="722"/>
    <cellStyle name="Note 2 3 3 10" xfId="11463"/>
    <cellStyle name="Note 2 3 3 10 2" xfId="11464"/>
    <cellStyle name="Note 2 3 3 10 3" xfId="11465"/>
    <cellStyle name="Note 2 3 3 11" xfId="11466"/>
    <cellStyle name="Note 2 3 3 11 2" xfId="11467"/>
    <cellStyle name="Note 2 3 3 11 3" xfId="11468"/>
    <cellStyle name="Note 2 3 3 12" xfId="11469"/>
    <cellStyle name="Note 2 3 3 12 2" xfId="11470"/>
    <cellStyle name="Note 2 3 3 12 3" xfId="11471"/>
    <cellStyle name="Note 2 3 3 13" xfId="11472"/>
    <cellStyle name="Note 2 3 3 13 2" xfId="11473"/>
    <cellStyle name="Note 2 3 3 13 3" xfId="11474"/>
    <cellStyle name="Note 2 3 3 14" xfId="11475"/>
    <cellStyle name="Note 2 3 3 14 2" xfId="11476"/>
    <cellStyle name="Note 2 3 3 14 3" xfId="11477"/>
    <cellStyle name="Note 2 3 3 15" xfId="11478"/>
    <cellStyle name="Note 2 3 3 16" xfId="11479"/>
    <cellStyle name="Note 2 3 3 2" xfId="723"/>
    <cellStyle name="Note 2 3 3 2 10" xfId="11480"/>
    <cellStyle name="Note 2 3 3 2 10 2" xfId="11481"/>
    <cellStyle name="Note 2 3 3 2 10 3" xfId="11482"/>
    <cellStyle name="Note 2 3 3 2 11" xfId="11483"/>
    <cellStyle name="Note 2 3 3 2 11 2" xfId="11484"/>
    <cellStyle name="Note 2 3 3 2 11 3" xfId="11485"/>
    <cellStyle name="Note 2 3 3 2 12" xfId="11486"/>
    <cellStyle name="Note 2 3 3 2 12 2" xfId="11487"/>
    <cellStyle name="Note 2 3 3 2 12 3" xfId="11488"/>
    <cellStyle name="Note 2 3 3 2 13" xfId="11489"/>
    <cellStyle name="Note 2 3 3 2 13 2" xfId="11490"/>
    <cellStyle name="Note 2 3 3 2 13 3" xfId="11491"/>
    <cellStyle name="Note 2 3 3 2 14" xfId="11492"/>
    <cellStyle name="Note 2 3 3 2 15" xfId="11493"/>
    <cellStyle name="Note 2 3 3 2 2" xfId="11494"/>
    <cellStyle name="Note 2 3 3 2 2 2" xfId="11495"/>
    <cellStyle name="Note 2 3 3 2 2 2 2" xfId="11496"/>
    <cellStyle name="Note 2 3 3 2 2 2 3" xfId="11497"/>
    <cellStyle name="Note 2 3 3 2 2 3" xfId="11498"/>
    <cellStyle name="Note 2 3 3 2 2 4" xfId="11499"/>
    <cellStyle name="Note 2 3 3 2 3" xfId="11500"/>
    <cellStyle name="Note 2 3 3 2 3 2" xfId="11501"/>
    <cellStyle name="Note 2 3 3 2 3 3" xfId="11502"/>
    <cellStyle name="Note 2 3 3 2 4" xfId="11503"/>
    <cellStyle name="Note 2 3 3 2 4 2" xfId="11504"/>
    <cellStyle name="Note 2 3 3 2 4 3" xfId="11505"/>
    <cellStyle name="Note 2 3 3 2 5" xfId="11506"/>
    <cellStyle name="Note 2 3 3 2 5 2" xfId="11507"/>
    <cellStyle name="Note 2 3 3 2 5 3" xfId="11508"/>
    <cellStyle name="Note 2 3 3 2 6" xfId="11509"/>
    <cellStyle name="Note 2 3 3 2 6 2" xfId="11510"/>
    <cellStyle name="Note 2 3 3 2 6 3" xfId="11511"/>
    <cellStyle name="Note 2 3 3 2 7" xfId="11512"/>
    <cellStyle name="Note 2 3 3 2 7 2" xfId="11513"/>
    <cellStyle name="Note 2 3 3 2 7 3" xfId="11514"/>
    <cellStyle name="Note 2 3 3 2 8" xfId="11515"/>
    <cellStyle name="Note 2 3 3 2 8 2" xfId="11516"/>
    <cellStyle name="Note 2 3 3 2 8 3" xfId="11517"/>
    <cellStyle name="Note 2 3 3 2 9" xfId="11518"/>
    <cellStyle name="Note 2 3 3 2 9 2" xfId="11519"/>
    <cellStyle name="Note 2 3 3 2 9 3" xfId="11520"/>
    <cellStyle name="Note 2 3 3 3" xfId="11521"/>
    <cellStyle name="Note 2 3 3 3 2" xfId="11522"/>
    <cellStyle name="Note 2 3 3 3 2 2" xfId="11523"/>
    <cellStyle name="Note 2 3 3 3 2 3" xfId="11524"/>
    <cellStyle name="Note 2 3 3 3 3" xfId="11525"/>
    <cellStyle name="Note 2 3 3 3 4" xfId="11526"/>
    <cellStyle name="Note 2 3 3 4" xfId="11527"/>
    <cellStyle name="Note 2 3 3 4 2" xfId="11528"/>
    <cellStyle name="Note 2 3 3 4 3" xfId="11529"/>
    <cellStyle name="Note 2 3 3 5" xfId="11530"/>
    <cellStyle name="Note 2 3 3 5 2" xfId="11531"/>
    <cellStyle name="Note 2 3 3 5 3" xfId="11532"/>
    <cellStyle name="Note 2 3 3 6" xfId="11533"/>
    <cellStyle name="Note 2 3 3 6 2" xfId="11534"/>
    <cellStyle name="Note 2 3 3 6 3" xfId="11535"/>
    <cellStyle name="Note 2 3 3 7" xfId="11536"/>
    <cellStyle name="Note 2 3 3 7 2" xfId="11537"/>
    <cellStyle name="Note 2 3 3 7 3" xfId="11538"/>
    <cellStyle name="Note 2 3 3 8" xfId="11539"/>
    <cellStyle name="Note 2 3 3 8 2" xfId="11540"/>
    <cellStyle name="Note 2 3 3 8 3" xfId="11541"/>
    <cellStyle name="Note 2 3 3 9" xfId="11542"/>
    <cellStyle name="Note 2 3 3 9 2" xfId="11543"/>
    <cellStyle name="Note 2 3 3 9 3" xfId="11544"/>
    <cellStyle name="Note 2 3 30" xfId="11545"/>
    <cellStyle name="Note 2 3 30 2" xfId="11546"/>
    <cellStyle name="Note 2 3 30 3" xfId="11547"/>
    <cellStyle name="Note 2 3 31" xfId="11548"/>
    <cellStyle name="Note 2 3 31 2" xfId="11549"/>
    <cellStyle name="Note 2 3 31 3" xfId="11550"/>
    <cellStyle name="Note 2 3 32" xfId="11551"/>
    <cellStyle name="Note 2 3 32 2" xfId="11552"/>
    <cellStyle name="Note 2 3 32 3" xfId="11553"/>
    <cellStyle name="Note 2 3 33" xfId="11554"/>
    <cellStyle name="Note 2 3 33 2" xfId="11555"/>
    <cellStyle name="Note 2 3 33 3" xfId="11556"/>
    <cellStyle name="Note 2 3 34" xfId="11557"/>
    <cellStyle name="Note 2 3 34 2" xfId="11558"/>
    <cellStyle name="Note 2 3 34 3" xfId="11559"/>
    <cellStyle name="Note 2 3 35" xfId="11560"/>
    <cellStyle name="Note 2 3 35 2" xfId="11561"/>
    <cellStyle name="Note 2 3 35 3" xfId="11562"/>
    <cellStyle name="Note 2 3 36" xfId="11563"/>
    <cellStyle name="Note 2 3 36 2" xfId="11564"/>
    <cellStyle name="Note 2 3 36 3" xfId="11565"/>
    <cellStyle name="Note 2 3 37" xfId="11566"/>
    <cellStyle name="Note 2 3 37 2" xfId="11567"/>
    <cellStyle name="Note 2 3 37 3" xfId="11568"/>
    <cellStyle name="Note 2 3 38" xfId="11569"/>
    <cellStyle name="Note 2 3 38 2" xfId="11570"/>
    <cellStyle name="Note 2 3 38 3" xfId="11571"/>
    <cellStyle name="Note 2 3 39" xfId="11572"/>
    <cellStyle name="Note 2 3 39 2" xfId="11573"/>
    <cellStyle name="Note 2 3 4" xfId="724"/>
    <cellStyle name="Note 2 3 4 10" xfId="11574"/>
    <cellStyle name="Note 2 3 4 10 2" xfId="11575"/>
    <cellStyle name="Note 2 3 4 10 3" xfId="11576"/>
    <cellStyle name="Note 2 3 4 11" xfId="11577"/>
    <cellStyle name="Note 2 3 4 11 2" xfId="11578"/>
    <cellStyle name="Note 2 3 4 11 3" xfId="11579"/>
    <cellStyle name="Note 2 3 4 12" xfId="11580"/>
    <cellStyle name="Note 2 3 4 12 2" xfId="11581"/>
    <cellStyle name="Note 2 3 4 12 3" xfId="11582"/>
    <cellStyle name="Note 2 3 4 13" xfId="11583"/>
    <cellStyle name="Note 2 3 4 13 2" xfId="11584"/>
    <cellStyle name="Note 2 3 4 13 3" xfId="11585"/>
    <cellStyle name="Note 2 3 4 14" xfId="11586"/>
    <cellStyle name="Note 2 3 4 14 2" xfId="11587"/>
    <cellStyle name="Note 2 3 4 14 3" xfId="11588"/>
    <cellStyle name="Note 2 3 4 15" xfId="11589"/>
    <cellStyle name="Note 2 3 4 16" xfId="11590"/>
    <cellStyle name="Note 2 3 4 2" xfId="725"/>
    <cellStyle name="Note 2 3 4 2 10" xfId="11591"/>
    <cellStyle name="Note 2 3 4 2 10 2" xfId="11592"/>
    <cellStyle name="Note 2 3 4 2 10 3" xfId="11593"/>
    <cellStyle name="Note 2 3 4 2 11" xfId="11594"/>
    <cellStyle name="Note 2 3 4 2 11 2" xfId="11595"/>
    <cellStyle name="Note 2 3 4 2 11 3" xfId="11596"/>
    <cellStyle name="Note 2 3 4 2 12" xfId="11597"/>
    <cellStyle name="Note 2 3 4 2 12 2" xfId="11598"/>
    <cellStyle name="Note 2 3 4 2 12 3" xfId="11599"/>
    <cellStyle name="Note 2 3 4 2 13" xfId="11600"/>
    <cellStyle name="Note 2 3 4 2 13 2" xfId="11601"/>
    <cellStyle name="Note 2 3 4 2 13 3" xfId="11602"/>
    <cellStyle name="Note 2 3 4 2 14" xfId="11603"/>
    <cellStyle name="Note 2 3 4 2 15" xfId="11604"/>
    <cellStyle name="Note 2 3 4 2 2" xfId="11605"/>
    <cellStyle name="Note 2 3 4 2 2 2" xfId="11606"/>
    <cellStyle name="Note 2 3 4 2 2 2 2" xfId="11607"/>
    <cellStyle name="Note 2 3 4 2 2 2 3" xfId="11608"/>
    <cellStyle name="Note 2 3 4 2 2 3" xfId="11609"/>
    <cellStyle name="Note 2 3 4 2 2 4" xfId="11610"/>
    <cellStyle name="Note 2 3 4 2 3" xfId="11611"/>
    <cellStyle name="Note 2 3 4 2 3 2" xfId="11612"/>
    <cellStyle name="Note 2 3 4 2 3 3" xfId="11613"/>
    <cellStyle name="Note 2 3 4 2 4" xfId="11614"/>
    <cellStyle name="Note 2 3 4 2 4 2" xfId="11615"/>
    <cellStyle name="Note 2 3 4 2 4 3" xfId="11616"/>
    <cellStyle name="Note 2 3 4 2 5" xfId="11617"/>
    <cellStyle name="Note 2 3 4 2 5 2" xfId="11618"/>
    <cellStyle name="Note 2 3 4 2 5 3" xfId="11619"/>
    <cellStyle name="Note 2 3 4 2 6" xfId="11620"/>
    <cellStyle name="Note 2 3 4 2 6 2" xfId="11621"/>
    <cellStyle name="Note 2 3 4 2 6 3" xfId="11622"/>
    <cellStyle name="Note 2 3 4 2 7" xfId="11623"/>
    <cellStyle name="Note 2 3 4 2 7 2" xfId="11624"/>
    <cellStyle name="Note 2 3 4 2 7 3" xfId="11625"/>
    <cellStyle name="Note 2 3 4 2 8" xfId="11626"/>
    <cellStyle name="Note 2 3 4 2 8 2" xfId="11627"/>
    <cellStyle name="Note 2 3 4 2 8 3" xfId="11628"/>
    <cellStyle name="Note 2 3 4 2 9" xfId="11629"/>
    <cellStyle name="Note 2 3 4 2 9 2" xfId="11630"/>
    <cellStyle name="Note 2 3 4 2 9 3" xfId="11631"/>
    <cellStyle name="Note 2 3 4 3" xfId="11632"/>
    <cellStyle name="Note 2 3 4 3 2" xfId="11633"/>
    <cellStyle name="Note 2 3 4 3 2 2" xfId="11634"/>
    <cellStyle name="Note 2 3 4 3 2 3" xfId="11635"/>
    <cellStyle name="Note 2 3 4 3 3" xfId="11636"/>
    <cellStyle name="Note 2 3 4 3 4" xfId="11637"/>
    <cellStyle name="Note 2 3 4 4" xfId="11638"/>
    <cellStyle name="Note 2 3 4 4 2" xfId="11639"/>
    <cellStyle name="Note 2 3 4 4 3" xfId="11640"/>
    <cellStyle name="Note 2 3 4 5" xfId="11641"/>
    <cellStyle name="Note 2 3 4 5 2" xfId="11642"/>
    <cellStyle name="Note 2 3 4 5 3" xfId="11643"/>
    <cellStyle name="Note 2 3 4 6" xfId="11644"/>
    <cellStyle name="Note 2 3 4 6 2" xfId="11645"/>
    <cellStyle name="Note 2 3 4 6 3" xfId="11646"/>
    <cellStyle name="Note 2 3 4 7" xfId="11647"/>
    <cellStyle name="Note 2 3 4 7 2" xfId="11648"/>
    <cellStyle name="Note 2 3 4 7 3" xfId="11649"/>
    <cellStyle name="Note 2 3 4 8" xfId="11650"/>
    <cellStyle name="Note 2 3 4 8 2" xfId="11651"/>
    <cellStyle name="Note 2 3 4 8 3" xfId="11652"/>
    <cellStyle name="Note 2 3 4 9" xfId="11653"/>
    <cellStyle name="Note 2 3 4 9 2" xfId="11654"/>
    <cellStyle name="Note 2 3 4 9 3" xfId="11655"/>
    <cellStyle name="Note 2 3 40" xfId="11656"/>
    <cellStyle name="Note 2 3 41" xfId="11657"/>
    <cellStyle name="Note 2 3 5" xfId="726"/>
    <cellStyle name="Note 2 3 5 10" xfId="11658"/>
    <cellStyle name="Note 2 3 5 10 2" xfId="11659"/>
    <cellStyle name="Note 2 3 5 10 3" xfId="11660"/>
    <cellStyle name="Note 2 3 5 11" xfId="11661"/>
    <cellStyle name="Note 2 3 5 11 2" xfId="11662"/>
    <cellStyle name="Note 2 3 5 11 3" xfId="11663"/>
    <cellStyle name="Note 2 3 5 12" xfId="11664"/>
    <cellStyle name="Note 2 3 5 12 2" xfId="11665"/>
    <cellStyle name="Note 2 3 5 12 3" xfId="11666"/>
    <cellStyle name="Note 2 3 5 13" xfId="11667"/>
    <cellStyle name="Note 2 3 5 13 2" xfId="11668"/>
    <cellStyle name="Note 2 3 5 13 3" xfId="11669"/>
    <cellStyle name="Note 2 3 5 14" xfId="11670"/>
    <cellStyle name="Note 2 3 5 15" xfId="11671"/>
    <cellStyle name="Note 2 3 5 2" xfId="11672"/>
    <cellStyle name="Note 2 3 5 2 2" xfId="11673"/>
    <cellStyle name="Note 2 3 5 2 2 2" xfId="11674"/>
    <cellStyle name="Note 2 3 5 2 2 3" xfId="11675"/>
    <cellStyle name="Note 2 3 5 2 3" xfId="11676"/>
    <cellStyle name="Note 2 3 5 2 4" xfId="11677"/>
    <cellStyle name="Note 2 3 5 3" xfId="11678"/>
    <cellStyle name="Note 2 3 5 3 2" xfId="11679"/>
    <cellStyle name="Note 2 3 5 3 3" xfId="11680"/>
    <cellStyle name="Note 2 3 5 4" xfId="11681"/>
    <cellStyle name="Note 2 3 5 4 2" xfId="11682"/>
    <cellStyle name="Note 2 3 5 4 3" xfId="11683"/>
    <cellStyle name="Note 2 3 5 5" xfId="11684"/>
    <cellStyle name="Note 2 3 5 5 2" xfId="11685"/>
    <cellStyle name="Note 2 3 5 5 3" xfId="11686"/>
    <cellStyle name="Note 2 3 5 6" xfId="11687"/>
    <cellStyle name="Note 2 3 5 6 2" xfId="11688"/>
    <cellStyle name="Note 2 3 5 6 3" xfId="11689"/>
    <cellStyle name="Note 2 3 5 7" xfId="11690"/>
    <cellStyle name="Note 2 3 5 7 2" xfId="11691"/>
    <cellStyle name="Note 2 3 5 7 3" xfId="11692"/>
    <cellStyle name="Note 2 3 5 8" xfId="11693"/>
    <cellStyle name="Note 2 3 5 8 2" xfId="11694"/>
    <cellStyle name="Note 2 3 5 8 3" xfId="11695"/>
    <cellStyle name="Note 2 3 5 9" xfId="11696"/>
    <cellStyle name="Note 2 3 5 9 2" xfId="11697"/>
    <cellStyle name="Note 2 3 5 9 3" xfId="11698"/>
    <cellStyle name="Note 2 3 6" xfId="727"/>
    <cellStyle name="Note 2 3 6 10" xfId="11699"/>
    <cellStyle name="Note 2 3 6 10 2" xfId="11700"/>
    <cellStyle name="Note 2 3 6 10 3" xfId="11701"/>
    <cellStyle name="Note 2 3 6 11" xfId="11702"/>
    <cellStyle name="Note 2 3 6 11 2" xfId="11703"/>
    <cellStyle name="Note 2 3 6 11 3" xfId="11704"/>
    <cellStyle name="Note 2 3 6 12" xfId="11705"/>
    <cellStyle name="Note 2 3 6 12 2" xfId="11706"/>
    <cellStyle name="Note 2 3 6 12 3" xfId="11707"/>
    <cellStyle name="Note 2 3 6 13" xfId="11708"/>
    <cellStyle name="Note 2 3 6 13 2" xfId="11709"/>
    <cellStyle name="Note 2 3 6 13 3" xfId="11710"/>
    <cellStyle name="Note 2 3 6 14" xfId="11711"/>
    <cellStyle name="Note 2 3 6 15" xfId="11712"/>
    <cellStyle name="Note 2 3 6 2" xfId="11713"/>
    <cellStyle name="Note 2 3 6 2 2" xfId="11714"/>
    <cellStyle name="Note 2 3 6 2 2 2" xfId="11715"/>
    <cellStyle name="Note 2 3 6 2 2 3" xfId="11716"/>
    <cellStyle name="Note 2 3 6 2 3" xfId="11717"/>
    <cellStyle name="Note 2 3 6 2 4" xfId="11718"/>
    <cellStyle name="Note 2 3 6 3" xfId="11719"/>
    <cellStyle name="Note 2 3 6 3 2" xfId="11720"/>
    <cellStyle name="Note 2 3 6 3 3" xfId="11721"/>
    <cellStyle name="Note 2 3 6 4" xfId="11722"/>
    <cellStyle name="Note 2 3 6 4 2" xfId="11723"/>
    <cellStyle name="Note 2 3 6 4 3" xfId="11724"/>
    <cellStyle name="Note 2 3 6 5" xfId="11725"/>
    <cellStyle name="Note 2 3 6 5 2" xfId="11726"/>
    <cellStyle name="Note 2 3 6 5 3" xfId="11727"/>
    <cellStyle name="Note 2 3 6 6" xfId="11728"/>
    <cellStyle name="Note 2 3 6 6 2" xfId="11729"/>
    <cellStyle name="Note 2 3 6 6 3" xfId="11730"/>
    <cellStyle name="Note 2 3 6 7" xfId="11731"/>
    <cellStyle name="Note 2 3 6 7 2" xfId="11732"/>
    <cellStyle name="Note 2 3 6 7 3" xfId="11733"/>
    <cellStyle name="Note 2 3 6 8" xfId="11734"/>
    <cellStyle name="Note 2 3 6 8 2" xfId="11735"/>
    <cellStyle name="Note 2 3 6 8 3" xfId="11736"/>
    <cellStyle name="Note 2 3 6 9" xfId="11737"/>
    <cellStyle name="Note 2 3 6 9 2" xfId="11738"/>
    <cellStyle name="Note 2 3 6 9 3" xfId="11739"/>
    <cellStyle name="Note 2 3 7" xfId="728"/>
    <cellStyle name="Note 2 3 7 10" xfId="11740"/>
    <cellStyle name="Note 2 3 7 10 2" xfId="11741"/>
    <cellStyle name="Note 2 3 7 10 3" xfId="11742"/>
    <cellStyle name="Note 2 3 7 11" xfId="11743"/>
    <cellStyle name="Note 2 3 7 11 2" xfId="11744"/>
    <cellStyle name="Note 2 3 7 11 3" xfId="11745"/>
    <cellStyle name="Note 2 3 7 12" xfId="11746"/>
    <cellStyle name="Note 2 3 7 12 2" xfId="11747"/>
    <cellStyle name="Note 2 3 7 12 3" xfId="11748"/>
    <cellStyle name="Note 2 3 7 13" xfId="11749"/>
    <cellStyle name="Note 2 3 7 13 2" xfId="11750"/>
    <cellStyle name="Note 2 3 7 13 3" xfId="11751"/>
    <cellStyle name="Note 2 3 7 14" xfId="11752"/>
    <cellStyle name="Note 2 3 7 15" xfId="11753"/>
    <cellStyle name="Note 2 3 7 2" xfId="11754"/>
    <cellStyle name="Note 2 3 7 2 2" xfId="11755"/>
    <cellStyle name="Note 2 3 7 2 2 2" xfId="11756"/>
    <cellStyle name="Note 2 3 7 2 2 3" xfId="11757"/>
    <cellStyle name="Note 2 3 7 2 3" xfId="11758"/>
    <cellStyle name="Note 2 3 7 2 4" xfId="11759"/>
    <cellStyle name="Note 2 3 7 3" xfId="11760"/>
    <cellStyle name="Note 2 3 7 3 2" xfId="11761"/>
    <cellStyle name="Note 2 3 7 3 3" xfId="11762"/>
    <cellStyle name="Note 2 3 7 4" xfId="11763"/>
    <cellStyle name="Note 2 3 7 4 2" xfId="11764"/>
    <cellStyle name="Note 2 3 7 4 3" xfId="11765"/>
    <cellStyle name="Note 2 3 7 5" xfId="11766"/>
    <cellStyle name="Note 2 3 7 5 2" xfId="11767"/>
    <cellStyle name="Note 2 3 7 5 3" xfId="11768"/>
    <cellStyle name="Note 2 3 7 6" xfId="11769"/>
    <cellStyle name="Note 2 3 7 6 2" xfId="11770"/>
    <cellStyle name="Note 2 3 7 6 3" xfId="11771"/>
    <cellStyle name="Note 2 3 7 7" xfId="11772"/>
    <cellStyle name="Note 2 3 7 7 2" xfId="11773"/>
    <cellStyle name="Note 2 3 7 7 3" xfId="11774"/>
    <cellStyle name="Note 2 3 7 8" xfId="11775"/>
    <cellStyle name="Note 2 3 7 8 2" xfId="11776"/>
    <cellStyle name="Note 2 3 7 8 3" xfId="11777"/>
    <cellStyle name="Note 2 3 7 9" xfId="11778"/>
    <cellStyle name="Note 2 3 7 9 2" xfId="11779"/>
    <cellStyle name="Note 2 3 7 9 3" xfId="11780"/>
    <cellStyle name="Note 2 3 8" xfId="729"/>
    <cellStyle name="Note 2 3 8 10" xfId="11781"/>
    <cellStyle name="Note 2 3 8 10 2" xfId="11782"/>
    <cellStyle name="Note 2 3 8 10 3" xfId="11783"/>
    <cellStyle name="Note 2 3 8 11" xfId="11784"/>
    <cellStyle name="Note 2 3 8 11 2" xfId="11785"/>
    <cellStyle name="Note 2 3 8 11 3" xfId="11786"/>
    <cellStyle name="Note 2 3 8 12" xfId="11787"/>
    <cellStyle name="Note 2 3 8 12 2" xfId="11788"/>
    <cellStyle name="Note 2 3 8 12 3" xfId="11789"/>
    <cellStyle name="Note 2 3 8 13" xfId="11790"/>
    <cellStyle name="Note 2 3 8 13 2" xfId="11791"/>
    <cellStyle name="Note 2 3 8 13 3" xfId="11792"/>
    <cellStyle name="Note 2 3 8 14" xfId="11793"/>
    <cellStyle name="Note 2 3 8 15" xfId="11794"/>
    <cellStyle name="Note 2 3 8 2" xfId="11795"/>
    <cellStyle name="Note 2 3 8 2 2" xfId="11796"/>
    <cellStyle name="Note 2 3 8 2 2 2" xfId="11797"/>
    <cellStyle name="Note 2 3 8 2 2 3" xfId="11798"/>
    <cellStyle name="Note 2 3 8 2 3" xfId="11799"/>
    <cellStyle name="Note 2 3 8 2 4" xfId="11800"/>
    <cellStyle name="Note 2 3 8 3" xfId="11801"/>
    <cellStyle name="Note 2 3 8 3 2" xfId="11802"/>
    <cellStyle name="Note 2 3 8 3 3" xfId="11803"/>
    <cellStyle name="Note 2 3 8 4" xfId="11804"/>
    <cellStyle name="Note 2 3 8 4 2" xfId="11805"/>
    <cellStyle name="Note 2 3 8 4 3" xfId="11806"/>
    <cellStyle name="Note 2 3 8 5" xfId="11807"/>
    <cellStyle name="Note 2 3 8 5 2" xfId="11808"/>
    <cellStyle name="Note 2 3 8 5 3" xfId="11809"/>
    <cellStyle name="Note 2 3 8 6" xfId="11810"/>
    <cellStyle name="Note 2 3 8 6 2" xfId="11811"/>
    <cellStyle name="Note 2 3 8 6 3" xfId="11812"/>
    <cellStyle name="Note 2 3 8 7" xfId="11813"/>
    <cellStyle name="Note 2 3 8 7 2" xfId="11814"/>
    <cellStyle name="Note 2 3 8 7 3" xfId="11815"/>
    <cellStyle name="Note 2 3 8 8" xfId="11816"/>
    <cellStyle name="Note 2 3 8 8 2" xfId="11817"/>
    <cellStyle name="Note 2 3 8 8 3" xfId="11818"/>
    <cellStyle name="Note 2 3 8 9" xfId="11819"/>
    <cellStyle name="Note 2 3 8 9 2" xfId="11820"/>
    <cellStyle name="Note 2 3 8 9 3" xfId="11821"/>
    <cellStyle name="Note 2 3 9" xfId="730"/>
    <cellStyle name="Note 2 3 9 10" xfId="11822"/>
    <cellStyle name="Note 2 3 9 10 2" xfId="11823"/>
    <cellStyle name="Note 2 3 9 10 3" xfId="11824"/>
    <cellStyle name="Note 2 3 9 11" xfId="11825"/>
    <cellStyle name="Note 2 3 9 11 2" xfId="11826"/>
    <cellStyle name="Note 2 3 9 11 3" xfId="11827"/>
    <cellStyle name="Note 2 3 9 12" xfId="11828"/>
    <cellStyle name="Note 2 3 9 12 2" xfId="11829"/>
    <cellStyle name="Note 2 3 9 12 3" xfId="11830"/>
    <cellStyle name="Note 2 3 9 13" xfId="11831"/>
    <cellStyle name="Note 2 3 9 13 2" xfId="11832"/>
    <cellStyle name="Note 2 3 9 13 3" xfId="11833"/>
    <cellStyle name="Note 2 3 9 14" xfId="11834"/>
    <cellStyle name="Note 2 3 9 15" xfId="11835"/>
    <cellStyle name="Note 2 3 9 2" xfId="11836"/>
    <cellStyle name="Note 2 3 9 2 2" xfId="11837"/>
    <cellStyle name="Note 2 3 9 2 2 2" xfId="11838"/>
    <cellStyle name="Note 2 3 9 2 2 3" xfId="11839"/>
    <cellStyle name="Note 2 3 9 2 3" xfId="11840"/>
    <cellStyle name="Note 2 3 9 2 4" xfId="11841"/>
    <cellStyle name="Note 2 3 9 3" xfId="11842"/>
    <cellStyle name="Note 2 3 9 3 2" xfId="11843"/>
    <cellStyle name="Note 2 3 9 3 3" xfId="11844"/>
    <cellStyle name="Note 2 3 9 4" xfId="11845"/>
    <cellStyle name="Note 2 3 9 4 2" xfId="11846"/>
    <cellStyle name="Note 2 3 9 4 3" xfId="11847"/>
    <cellStyle name="Note 2 3 9 5" xfId="11848"/>
    <cellStyle name="Note 2 3 9 5 2" xfId="11849"/>
    <cellStyle name="Note 2 3 9 5 3" xfId="11850"/>
    <cellStyle name="Note 2 3 9 6" xfId="11851"/>
    <cellStyle name="Note 2 3 9 6 2" xfId="11852"/>
    <cellStyle name="Note 2 3 9 6 3" xfId="11853"/>
    <cellStyle name="Note 2 3 9 7" xfId="11854"/>
    <cellStyle name="Note 2 3 9 7 2" xfId="11855"/>
    <cellStyle name="Note 2 3 9 7 3" xfId="11856"/>
    <cellStyle name="Note 2 3 9 8" xfId="11857"/>
    <cellStyle name="Note 2 3 9 8 2" xfId="11858"/>
    <cellStyle name="Note 2 3 9 8 3" xfId="11859"/>
    <cellStyle name="Note 2 3 9 9" xfId="11860"/>
    <cellStyle name="Note 2 3 9 9 2" xfId="11861"/>
    <cellStyle name="Note 2 3 9 9 3" xfId="11862"/>
    <cellStyle name="Note 2 4" xfId="731"/>
    <cellStyle name="Note 2 4 10" xfId="11863"/>
    <cellStyle name="Note 2 4 10 2" xfId="11864"/>
    <cellStyle name="Note 2 4 10 3" xfId="11865"/>
    <cellStyle name="Note 2 4 11" xfId="11866"/>
    <cellStyle name="Note 2 4 11 2" xfId="11867"/>
    <cellStyle name="Note 2 4 11 3" xfId="11868"/>
    <cellStyle name="Note 2 4 12" xfId="11869"/>
    <cellStyle name="Note 2 4 12 2" xfId="11870"/>
    <cellStyle name="Note 2 4 12 3" xfId="11871"/>
    <cellStyle name="Note 2 4 13" xfId="11872"/>
    <cellStyle name="Note 2 4 13 2" xfId="11873"/>
    <cellStyle name="Note 2 4 13 3" xfId="11874"/>
    <cellStyle name="Note 2 4 14" xfId="11875"/>
    <cellStyle name="Note 2 4 14 2" xfId="11876"/>
    <cellStyle name="Note 2 4 14 3" xfId="11877"/>
    <cellStyle name="Note 2 4 15" xfId="11878"/>
    <cellStyle name="Note 2 4 16" xfId="11879"/>
    <cellStyle name="Note 2 4 2" xfId="732"/>
    <cellStyle name="Note 2 4 2 10" xfId="11880"/>
    <cellStyle name="Note 2 4 2 10 2" xfId="11881"/>
    <cellStyle name="Note 2 4 2 10 3" xfId="11882"/>
    <cellStyle name="Note 2 4 2 11" xfId="11883"/>
    <cellStyle name="Note 2 4 2 11 2" xfId="11884"/>
    <cellStyle name="Note 2 4 2 11 3" xfId="11885"/>
    <cellStyle name="Note 2 4 2 12" xfId="11886"/>
    <cellStyle name="Note 2 4 2 12 2" xfId="11887"/>
    <cellStyle name="Note 2 4 2 12 3" xfId="11888"/>
    <cellStyle name="Note 2 4 2 13" xfId="11889"/>
    <cellStyle name="Note 2 4 2 13 2" xfId="11890"/>
    <cellStyle name="Note 2 4 2 13 3" xfId="11891"/>
    <cellStyle name="Note 2 4 2 14" xfId="11892"/>
    <cellStyle name="Note 2 4 2 15" xfId="11893"/>
    <cellStyle name="Note 2 4 2 2" xfId="11894"/>
    <cellStyle name="Note 2 4 2 2 2" xfId="11895"/>
    <cellStyle name="Note 2 4 2 2 2 2" xfId="11896"/>
    <cellStyle name="Note 2 4 2 2 2 3" xfId="11897"/>
    <cellStyle name="Note 2 4 2 2 3" xfId="11898"/>
    <cellStyle name="Note 2 4 2 2 4" xfId="11899"/>
    <cellStyle name="Note 2 4 2 3" xfId="11900"/>
    <cellStyle name="Note 2 4 2 3 2" xfId="11901"/>
    <cellStyle name="Note 2 4 2 3 3" xfId="11902"/>
    <cellStyle name="Note 2 4 2 4" xfId="11903"/>
    <cellStyle name="Note 2 4 2 4 2" xfId="11904"/>
    <cellStyle name="Note 2 4 2 4 3" xfId="11905"/>
    <cellStyle name="Note 2 4 2 5" xfId="11906"/>
    <cellStyle name="Note 2 4 2 5 2" xfId="11907"/>
    <cellStyle name="Note 2 4 2 5 3" xfId="11908"/>
    <cellStyle name="Note 2 4 2 6" xfId="11909"/>
    <cellStyle name="Note 2 4 2 6 2" xfId="11910"/>
    <cellStyle name="Note 2 4 2 6 3" xfId="11911"/>
    <cellStyle name="Note 2 4 2 7" xfId="11912"/>
    <cellStyle name="Note 2 4 2 7 2" xfId="11913"/>
    <cellStyle name="Note 2 4 2 7 3" xfId="11914"/>
    <cellStyle name="Note 2 4 2 8" xfId="11915"/>
    <cellStyle name="Note 2 4 2 8 2" xfId="11916"/>
    <cellStyle name="Note 2 4 2 8 3" xfId="11917"/>
    <cellStyle name="Note 2 4 2 9" xfId="11918"/>
    <cellStyle name="Note 2 4 2 9 2" xfId="11919"/>
    <cellStyle name="Note 2 4 2 9 3" xfId="11920"/>
    <cellStyle name="Note 2 4 3" xfId="11921"/>
    <cellStyle name="Note 2 4 3 2" xfId="11922"/>
    <cellStyle name="Note 2 4 3 2 2" xfId="11923"/>
    <cellStyle name="Note 2 4 3 2 3" xfId="11924"/>
    <cellStyle name="Note 2 4 3 3" xfId="11925"/>
    <cellStyle name="Note 2 4 3 4" xfId="11926"/>
    <cellStyle name="Note 2 4 4" xfId="11927"/>
    <cellStyle name="Note 2 4 4 2" xfId="11928"/>
    <cellStyle name="Note 2 4 4 3" xfId="11929"/>
    <cellStyle name="Note 2 4 5" xfId="11930"/>
    <cellStyle name="Note 2 4 5 2" xfId="11931"/>
    <cellStyle name="Note 2 4 5 3" xfId="11932"/>
    <cellStyle name="Note 2 4 6" xfId="11933"/>
    <cellStyle name="Note 2 4 6 2" xfId="11934"/>
    <cellStyle name="Note 2 4 6 3" xfId="11935"/>
    <cellStyle name="Note 2 4 7" xfId="11936"/>
    <cellStyle name="Note 2 4 7 2" xfId="11937"/>
    <cellStyle name="Note 2 4 7 3" xfId="11938"/>
    <cellStyle name="Note 2 4 8" xfId="11939"/>
    <cellStyle name="Note 2 4 8 2" xfId="11940"/>
    <cellStyle name="Note 2 4 8 3" xfId="11941"/>
    <cellStyle name="Note 2 4 9" xfId="11942"/>
    <cellStyle name="Note 2 4 9 2" xfId="11943"/>
    <cellStyle name="Note 2 4 9 3" xfId="11944"/>
    <cellStyle name="Note 2 5" xfId="733"/>
    <cellStyle name="Note 2 5 10" xfId="11945"/>
    <cellStyle name="Note 2 5 10 2" xfId="11946"/>
    <cellStyle name="Note 2 5 10 3" xfId="11947"/>
    <cellStyle name="Note 2 5 11" xfId="11948"/>
    <cellStyle name="Note 2 5 11 2" xfId="11949"/>
    <cellStyle name="Note 2 5 11 3" xfId="11950"/>
    <cellStyle name="Note 2 5 12" xfId="11951"/>
    <cellStyle name="Note 2 5 12 2" xfId="11952"/>
    <cellStyle name="Note 2 5 12 3" xfId="11953"/>
    <cellStyle name="Note 2 5 13" xfId="11954"/>
    <cellStyle name="Note 2 5 13 2" xfId="11955"/>
    <cellStyle name="Note 2 5 13 3" xfId="11956"/>
    <cellStyle name="Note 2 5 14" xfId="11957"/>
    <cellStyle name="Note 2 5 14 2" xfId="11958"/>
    <cellStyle name="Note 2 5 14 3" xfId="11959"/>
    <cellStyle name="Note 2 5 15" xfId="11960"/>
    <cellStyle name="Note 2 5 16" xfId="11961"/>
    <cellStyle name="Note 2 5 2" xfId="734"/>
    <cellStyle name="Note 2 5 2 10" xfId="11962"/>
    <cellStyle name="Note 2 5 2 10 2" xfId="11963"/>
    <cellStyle name="Note 2 5 2 10 3" xfId="11964"/>
    <cellStyle name="Note 2 5 2 11" xfId="11965"/>
    <cellStyle name="Note 2 5 2 11 2" xfId="11966"/>
    <cellStyle name="Note 2 5 2 11 3" xfId="11967"/>
    <cellStyle name="Note 2 5 2 12" xfId="11968"/>
    <cellStyle name="Note 2 5 2 12 2" xfId="11969"/>
    <cellStyle name="Note 2 5 2 12 3" xfId="11970"/>
    <cellStyle name="Note 2 5 2 13" xfId="11971"/>
    <cellStyle name="Note 2 5 2 13 2" xfId="11972"/>
    <cellStyle name="Note 2 5 2 13 3" xfId="11973"/>
    <cellStyle name="Note 2 5 2 14" xfId="11974"/>
    <cellStyle name="Note 2 5 2 15" xfId="11975"/>
    <cellStyle name="Note 2 5 2 2" xfId="11976"/>
    <cellStyle name="Note 2 5 2 2 2" xfId="11977"/>
    <cellStyle name="Note 2 5 2 2 2 2" xfId="11978"/>
    <cellStyle name="Note 2 5 2 2 2 3" xfId="11979"/>
    <cellStyle name="Note 2 5 2 2 3" xfId="11980"/>
    <cellStyle name="Note 2 5 2 2 4" xfId="11981"/>
    <cellStyle name="Note 2 5 2 3" xfId="11982"/>
    <cellStyle name="Note 2 5 2 3 2" xfId="11983"/>
    <cellStyle name="Note 2 5 2 3 3" xfId="11984"/>
    <cellStyle name="Note 2 5 2 4" xfId="11985"/>
    <cellStyle name="Note 2 5 2 4 2" xfId="11986"/>
    <cellStyle name="Note 2 5 2 4 3" xfId="11987"/>
    <cellStyle name="Note 2 5 2 5" xfId="11988"/>
    <cellStyle name="Note 2 5 2 5 2" xfId="11989"/>
    <cellStyle name="Note 2 5 2 5 3" xfId="11990"/>
    <cellStyle name="Note 2 5 2 6" xfId="11991"/>
    <cellStyle name="Note 2 5 2 6 2" xfId="11992"/>
    <cellStyle name="Note 2 5 2 6 3" xfId="11993"/>
    <cellStyle name="Note 2 5 2 7" xfId="11994"/>
    <cellStyle name="Note 2 5 2 7 2" xfId="11995"/>
    <cellStyle name="Note 2 5 2 7 3" xfId="11996"/>
    <cellStyle name="Note 2 5 2 8" xfId="11997"/>
    <cellStyle name="Note 2 5 2 8 2" xfId="11998"/>
    <cellStyle name="Note 2 5 2 8 3" xfId="11999"/>
    <cellStyle name="Note 2 5 2 9" xfId="12000"/>
    <cellStyle name="Note 2 5 2 9 2" xfId="12001"/>
    <cellStyle name="Note 2 5 2 9 3" xfId="12002"/>
    <cellStyle name="Note 2 5 3" xfId="12003"/>
    <cellStyle name="Note 2 5 3 2" xfId="12004"/>
    <cellStyle name="Note 2 5 3 2 2" xfId="12005"/>
    <cellStyle name="Note 2 5 3 2 3" xfId="12006"/>
    <cellStyle name="Note 2 5 3 3" xfId="12007"/>
    <cellStyle name="Note 2 5 3 4" xfId="12008"/>
    <cellStyle name="Note 2 5 4" xfId="12009"/>
    <cellStyle name="Note 2 5 4 2" xfId="12010"/>
    <cellStyle name="Note 2 5 4 3" xfId="12011"/>
    <cellStyle name="Note 2 5 5" xfId="12012"/>
    <cellStyle name="Note 2 5 5 2" xfId="12013"/>
    <cellStyle name="Note 2 5 5 3" xfId="12014"/>
    <cellStyle name="Note 2 5 6" xfId="12015"/>
    <cellStyle name="Note 2 5 6 2" xfId="12016"/>
    <cellStyle name="Note 2 5 6 3" xfId="12017"/>
    <cellStyle name="Note 2 5 7" xfId="12018"/>
    <cellStyle name="Note 2 5 7 2" xfId="12019"/>
    <cellStyle name="Note 2 5 7 3" xfId="12020"/>
    <cellStyle name="Note 2 5 8" xfId="12021"/>
    <cellStyle name="Note 2 5 8 2" xfId="12022"/>
    <cellStyle name="Note 2 5 8 3" xfId="12023"/>
    <cellStyle name="Note 2 5 9" xfId="12024"/>
    <cellStyle name="Note 2 5 9 2" xfId="12025"/>
    <cellStyle name="Note 2 5 9 3" xfId="12026"/>
    <cellStyle name="Note 2 6" xfId="735"/>
    <cellStyle name="Note 2 6 10" xfId="12027"/>
    <cellStyle name="Note 2 6 10 2" xfId="12028"/>
    <cellStyle name="Note 2 6 10 3" xfId="12029"/>
    <cellStyle name="Note 2 6 11" xfId="12030"/>
    <cellStyle name="Note 2 6 11 2" xfId="12031"/>
    <cellStyle name="Note 2 6 11 3" xfId="12032"/>
    <cellStyle name="Note 2 6 12" xfId="12033"/>
    <cellStyle name="Note 2 6 12 2" xfId="12034"/>
    <cellStyle name="Note 2 6 12 3" xfId="12035"/>
    <cellStyle name="Note 2 6 13" xfId="12036"/>
    <cellStyle name="Note 2 6 13 2" xfId="12037"/>
    <cellStyle name="Note 2 6 13 3" xfId="12038"/>
    <cellStyle name="Note 2 6 14" xfId="12039"/>
    <cellStyle name="Note 2 6 15" xfId="12040"/>
    <cellStyle name="Note 2 6 2" xfId="12041"/>
    <cellStyle name="Note 2 6 2 2" xfId="12042"/>
    <cellStyle name="Note 2 6 2 2 2" xfId="12043"/>
    <cellStyle name="Note 2 6 2 2 3" xfId="12044"/>
    <cellStyle name="Note 2 6 2 3" xfId="12045"/>
    <cellStyle name="Note 2 6 2 4" xfId="12046"/>
    <cellStyle name="Note 2 6 3" xfId="12047"/>
    <cellStyle name="Note 2 6 3 2" xfId="12048"/>
    <cellStyle name="Note 2 6 3 3" xfId="12049"/>
    <cellStyle name="Note 2 6 4" xfId="12050"/>
    <cellStyle name="Note 2 6 4 2" xfId="12051"/>
    <cellStyle name="Note 2 6 4 3" xfId="12052"/>
    <cellStyle name="Note 2 6 5" xfId="12053"/>
    <cellStyle name="Note 2 6 5 2" xfId="12054"/>
    <cellStyle name="Note 2 6 5 3" xfId="12055"/>
    <cellStyle name="Note 2 6 6" xfId="12056"/>
    <cellStyle name="Note 2 6 6 2" xfId="12057"/>
    <cellStyle name="Note 2 6 6 3" xfId="12058"/>
    <cellStyle name="Note 2 6 7" xfId="12059"/>
    <cellStyle name="Note 2 6 7 2" xfId="12060"/>
    <cellStyle name="Note 2 6 7 3" xfId="12061"/>
    <cellStyle name="Note 2 6 8" xfId="12062"/>
    <cellStyle name="Note 2 6 8 2" xfId="12063"/>
    <cellStyle name="Note 2 6 8 3" xfId="12064"/>
    <cellStyle name="Note 2 6 9" xfId="12065"/>
    <cellStyle name="Note 2 6 9 2" xfId="12066"/>
    <cellStyle name="Note 2 6 9 3" xfId="12067"/>
    <cellStyle name="Note 2 7" xfId="736"/>
    <cellStyle name="Note 2 7 10" xfId="12068"/>
    <cellStyle name="Note 2 7 10 2" xfId="12069"/>
    <cellStyle name="Note 2 7 10 3" xfId="12070"/>
    <cellStyle name="Note 2 7 11" xfId="12071"/>
    <cellStyle name="Note 2 7 11 2" xfId="12072"/>
    <cellStyle name="Note 2 7 11 3" xfId="12073"/>
    <cellStyle name="Note 2 7 12" xfId="12074"/>
    <cellStyle name="Note 2 7 12 2" xfId="12075"/>
    <cellStyle name="Note 2 7 12 3" xfId="12076"/>
    <cellStyle name="Note 2 7 13" xfId="12077"/>
    <cellStyle name="Note 2 7 13 2" xfId="12078"/>
    <cellStyle name="Note 2 7 13 3" xfId="12079"/>
    <cellStyle name="Note 2 7 14" xfId="12080"/>
    <cellStyle name="Note 2 7 15" xfId="12081"/>
    <cellStyle name="Note 2 7 2" xfId="12082"/>
    <cellStyle name="Note 2 7 2 2" xfId="12083"/>
    <cellStyle name="Note 2 7 2 2 2" xfId="12084"/>
    <cellStyle name="Note 2 7 2 2 3" xfId="12085"/>
    <cellStyle name="Note 2 7 2 3" xfId="12086"/>
    <cellStyle name="Note 2 7 2 4" xfId="12087"/>
    <cellStyle name="Note 2 7 3" xfId="12088"/>
    <cellStyle name="Note 2 7 3 2" xfId="12089"/>
    <cellStyle name="Note 2 7 3 3" xfId="12090"/>
    <cellStyle name="Note 2 7 4" xfId="12091"/>
    <cellStyle name="Note 2 7 4 2" xfId="12092"/>
    <cellStyle name="Note 2 7 4 3" xfId="12093"/>
    <cellStyle name="Note 2 7 5" xfId="12094"/>
    <cellStyle name="Note 2 7 5 2" xfId="12095"/>
    <cellStyle name="Note 2 7 5 3" xfId="12096"/>
    <cellStyle name="Note 2 7 6" xfId="12097"/>
    <cellStyle name="Note 2 7 6 2" xfId="12098"/>
    <cellStyle name="Note 2 7 6 3" xfId="12099"/>
    <cellStyle name="Note 2 7 7" xfId="12100"/>
    <cellStyle name="Note 2 7 7 2" xfId="12101"/>
    <cellStyle name="Note 2 7 7 3" xfId="12102"/>
    <cellStyle name="Note 2 7 8" xfId="12103"/>
    <cellStyle name="Note 2 7 8 2" xfId="12104"/>
    <cellStyle name="Note 2 7 8 3" xfId="12105"/>
    <cellStyle name="Note 2 7 9" xfId="12106"/>
    <cellStyle name="Note 2 7 9 2" xfId="12107"/>
    <cellStyle name="Note 2 7 9 3" xfId="12108"/>
    <cellStyle name="Note 2 8" xfId="12109"/>
    <cellStyle name="Note 2 8 2" xfId="12110"/>
    <cellStyle name="Note 2 8 2 2" xfId="12111"/>
    <cellStyle name="Note 2 8 2 3" xfId="12112"/>
    <cellStyle name="Note 2 8 3" xfId="12113"/>
    <cellStyle name="Note 2 8 4" xfId="12114"/>
    <cellStyle name="Note 2 9" xfId="12115"/>
    <cellStyle name="Note 2 9 2" xfId="12116"/>
    <cellStyle name="Note 2 9 3" xfId="12117"/>
    <cellStyle name="Note 3" xfId="737"/>
    <cellStyle name="Note 3 10" xfId="12118"/>
    <cellStyle name="Note 3 10 2" xfId="12119"/>
    <cellStyle name="Note 3 10 3" xfId="12120"/>
    <cellStyle name="Note 3 11" xfId="12121"/>
    <cellStyle name="Note 3 11 2" xfId="12122"/>
    <cellStyle name="Note 3 11 3" xfId="12123"/>
    <cellStyle name="Note 3 12" xfId="12124"/>
    <cellStyle name="Note 3 12 2" xfId="12125"/>
    <cellStyle name="Note 3 12 3" xfId="12126"/>
    <cellStyle name="Note 3 13" xfId="12127"/>
    <cellStyle name="Note 3 13 2" xfId="12128"/>
    <cellStyle name="Note 3 13 3" xfId="12129"/>
    <cellStyle name="Note 3 14" xfId="12130"/>
    <cellStyle name="Note 3 14 2" xfId="12131"/>
    <cellStyle name="Note 3 14 3" xfId="12132"/>
    <cellStyle name="Note 3 15" xfId="12133"/>
    <cellStyle name="Note 3 15 2" xfId="12134"/>
    <cellStyle name="Note 3 15 3" xfId="12135"/>
    <cellStyle name="Note 3 16" xfId="12136"/>
    <cellStyle name="Note 3 16 2" xfId="12137"/>
    <cellStyle name="Note 3 16 3" xfId="12138"/>
    <cellStyle name="Note 3 17" xfId="12139"/>
    <cellStyle name="Note 3 17 2" xfId="12140"/>
    <cellStyle name="Note 3 17 3" xfId="12141"/>
    <cellStyle name="Note 3 18" xfId="12142"/>
    <cellStyle name="Note 3 18 2" xfId="12143"/>
    <cellStyle name="Note 3 18 3" xfId="12144"/>
    <cellStyle name="Note 3 19" xfId="12145"/>
    <cellStyle name="Note 3 19 2" xfId="12146"/>
    <cellStyle name="Note 3 2" xfId="738"/>
    <cellStyle name="Note 3 2 10" xfId="739"/>
    <cellStyle name="Note 3 2 10 10" xfId="12147"/>
    <cellStyle name="Note 3 2 10 10 2" xfId="12148"/>
    <cellStyle name="Note 3 2 10 10 3" xfId="12149"/>
    <cellStyle name="Note 3 2 10 11" xfId="12150"/>
    <cellStyle name="Note 3 2 10 11 2" xfId="12151"/>
    <cellStyle name="Note 3 2 10 11 3" xfId="12152"/>
    <cellStyle name="Note 3 2 10 12" xfId="12153"/>
    <cellStyle name="Note 3 2 10 12 2" xfId="12154"/>
    <cellStyle name="Note 3 2 10 12 3" xfId="12155"/>
    <cellStyle name="Note 3 2 10 13" xfId="12156"/>
    <cellStyle name="Note 3 2 10 13 2" xfId="12157"/>
    <cellStyle name="Note 3 2 10 13 3" xfId="12158"/>
    <cellStyle name="Note 3 2 10 14" xfId="12159"/>
    <cellStyle name="Note 3 2 10 15" xfId="12160"/>
    <cellStyle name="Note 3 2 10 2" xfId="12161"/>
    <cellStyle name="Note 3 2 10 2 2" xfId="12162"/>
    <cellStyle name="Note 3 2 10 2 2 2" xfId="12163"/>
    <cellStyle name="Note 3 2 10 2 2 3" xfId="12164"/>
    <cellStyle name="Note 3 2 10 2 3" xfId="12165"/>
    <cellStyle name="Note 3 2 10 2 4" xfId="12166"/>
    <cellStyle name="Note 3 2 10 3" xfId="12167"/>
    <cellStyle name="Note 3 2 10 3 2" xfId="12168"/>
    <cellStyle name="Note 3 2 10 3 3" xfId="12169"/>
    <cellStyle name="Note 3 2 10 4" xfId="12170"/>
    <cellStyle name="Note 3 2 10 4 2" xfId="12171"/>
    <cellStyle name="Note 3 2 10 4 3" xfId="12172"/>
    <cellStyle name="Note 3 2 10 5" xfId="12173"/>
    <cellStyle name="Note 3 2 10 5 2" xfId="12174"/>
    <cellStyle name="Note 3 2 10 5 3" xfId="12175"/>
    <cellStyle name="Note 3 2 10 6" xfId="12176"/>
    <cellStyle name="Note 3 2 10 6 2" xfId="12177"/>
    <cellStyle name="Note 3 2 10 6 3" xfId="12178"/>
    <cellStyle name="Note 3 2 10 7" xfId="12179"/>
    <cellStyle name="Note 3 2 10 7 2" xfId="12180"/>
    <cellStyle name="Note 3 2 10 7 3" xfId="12181"/>
    <cellStyle name="Note 3 2 10 8" xfId="12182"/>
    <cellStyle name="Note 3 2 10 8 2" xfId="12183"/>
    <cellStyle name="Note 3 2 10 8 3" xfId="12184"/>
    <cellStyle name="Note 3 2 10 9" xfId="12185"/>
    <cellStyle name="Note 3 2 10 9 2" xfId="12186"/>
    <cellStyle name="Note 3 2 10 9 3" xfId="12187"/>
    <cellStyle name="Note 3 2 11" xfId="740"/>
    <cellStyle name="Note 3 2 11 10" xfId="12188"/>
    <cellStyle name="Note 3 2 11 10 2" xfId="12189"/>
    <cellStyle name="Note 3 2 11 10 3" xfId="12190"/>
    <cellStyle name="Note 3 2 11 11" xfId="12191"/>
    <cellStyle name="Note 3 2 11 11 2" xfId="12192"/>
    <cellStyle name="Note 3 2 11 11 3" xfId="12193"/>
    <cellStyle name="Note 3 2 11 12" xfId="12194"/>
    <cellStyle name="Note 3 2 11 12 2" xfId="12195"/>
    <cellStyle name="Note 3 2 11 12 3" xfId="12196"/>
    <cellStyle name="Note 3 2 11 13" xfId="12197"/>
    <cellStyle name="Note 3 2 11 13 2" xfId="12198"/>
    <cellStyle name="Note 3 2 11 13 3" xfId="12199"/>
    <cellStyle name="Note 3 2 11 14" xfId="12200"/>
    <cellStyle name="Note 3 2 11 15" xfId="12201"/>
    <cellStyle name="Note 3 2 11 2" xfId="12202"/>
    <cellStyle name="Note 3 2 11 2 2" xfId="12203"/>
    <cellStyle name="Note 3 2 11 2 2 2" xfId="12204"/>
    <cellStyle name="Note 3 2 11 2 2 3" xfId="12205"/>
    <cellStyle name="Note 3 2 11 2 3" xfId="12206"/>
    <cellStyle name="Note 3 2 11 2 4" xfId="12207"/>
    <cellStyle name="Note 3 2 11 3" xfId="12208"/>
    <cellStyle name="Note 3 2 11 3 2" xfId="12209"/>
    <cellStyle name="Note 3 2 11 3 3" xfId="12210"/>
    <cellStyle name="Note 3 2 11 4" xfId="12211"/>
    <cellStyle name="Note 3 2 11 4 2" xfId="12212"/>
    <cellStyle name="Note 3 2 11 4 3" xfId="12213"/>
    <cellStyle name="Note 3 2 11 5" xfId="12214"/>
    <cellStyle name="Note 3 2 11 5 2" xfId="12215"/>
    <cellStyle name="Note 3 2 11 5 3" xfId="12216"/>
    <cellStyle name="Note 3 2 11 6" xfId="12217"/>
    <cellStyle name="Note 3 2 11 6 2" xfId="12218"/>
    <cellStyle name="Note 3 2 11 6 3" xfId="12219"/>
    <cellStyle name="Note 3 2 11 7" xfId="12220"/>
    <cellStyle name="Note 3 2 11 7 2" xfId="12221"/>
    <cellStyle name="Note 3 2 11 7 3" xfId="12222"/>
    <cellStyle name="Note 3 2 11 8" xfId="12223"/>
    <cellStyle name="Note 3 2 11 8 2" xfId="12224"/>
    <cellStyle name="Note 3 2 11 8 3" xfId="12225"/>
    <cellStyle name="Note 3 2 11 9" xfId="12226"/>
    <cellStyle name="Note 3 2 11 9 2" xfId="12227"/>
    <cellStyle name="Note 3 2 11 9 3" xfId="12228"/>
    <cellStyle name="Note 3 2 12" xfId="741"/>
    <cellStyle name="Note 3 2 12 10" xfId="12229"/>
    <cellStyle name="Note 3 2 12 10 2" xfId="12230"/>
    <cellStyle name="Note 3 2 12 10 3" xfId="12231"/>
    <cellStyle name="Note 3 2 12 11" xfId="12232"/>
    <cellStyle name="Note 3 2 12 11 2" xfId="12233"/>
    <cellStyle name="Note 3 2 12 11 3" xfId="12234"/>
    <cellStyle name="Note 3 2 12 12" xfId="12235"/>
    <cellStyle name="Note 3 2 12 12 2" xfId="12236"/>
    <cellStyle name="Note 3 2 12 12 3" xfId="12237"/>
    <cellStyle name="Note 3 2 12 13" xfId="12238"/>
    <cellStyle name="Note 3 2 12 13 2" xfId="12239"/>
    <cellStyle name="Note 3 2 12 13 3" xfId="12240"/>
    <cellStyle name="Note 3 2 12 14" xfId="12241"/>
    <cellStyle name="Note 3 2 12 15" xfId="12242"/>
    <cellStyle name="Note 3 2 12 2" xfId="12243"/>
    <cellStyle name="Note 3 2 12 2 2" xfId="12244"/>
    <cellStyle name="Note 3 2 12 2 2 2" xfId="12245"/>
    <cellStyle name="Note 3 2 12 2 2 3" xfId="12246"/>
    <cellStyle name="Note 3 2 12 2 3" xfId="12247"/>
    <cellStyle name="Note 3 2 12 2 4" xfId="12248"/>
    <cellStyle name="Note 3 2 12 3" xfId="12249"/>
    <cellStyle name="Note 3 2 12 3 2" xfId="12250"/>
    <cellStyle name="Note 3 2 12 3 3" xfId="12251"/>
    <cellStyle name="Note 3 2 12 4" xfId="12252"/>
    <cellStyle name="Note 3 2 12 4 2" xfId="12253"/>
    <cellStyle name="Note 3 2 12 4 3" xfId="12254"/>
    <cellStyle name="Note 3 2 12 5" xfId="12255"/>
    <cellStyle name="Note 3 2 12 5 2" xfId="12256"/>
    <cellStyle name="Note 3 2 12 5 3" xfId="12257"/>
    <cellStyle name="Note 3 2 12 6" xfId="12258"/>
    <cellStyle name="Note 3 2 12 6 2" xfId="12259"/>
    <cellStyle name="Note 3 2 12 6 3" xfId="12260"/>
    <cellStyle name="Note 3 2 12 7" xfId="12261"/>
    <cellStyle name="Note 3 2 12 7 2" xfId="12262"/>
    <cellStyle name="Note 3 2 12 7 3" xfId="12263"/>
    <cellStyle name="Note 3 2 12 8" xfId="12264"/>
    <cellStyle name="Note 3 2 12 8 2" xfId="12265"/>
    <cellStyle name="Note 3 2 12 8 3" xfId="12266"/>
    <cellStyle name="Note 3 2 12 9" xfId="12267"/>
    <cellStyle name="Note 3 2 12 9 2" xfId="12268"/>
    <cellStyle name="Note 3 2 12 9 3" xfId="12269"/>
    <cellStyle name="Note 3 2 13" xfId="742"/>
    <cellStyle name="Note 3 2 13 10" xfId="12270"/>
    <cellStyle name="Note 3 2 13 10 2" xfId="12271"/>
    <cellStyle name="Note 3 2 13 10 3" xfId="12272"/>
    <cellStyle name="Note 3 2 13 11" xfId="12273"/>
    <cellStyle name="Note 3 2 13 11 2" xfId="12274"/>
    <cellStyle name="Note 3 2 13 11 3" xfId="12275"/>
    <cellStyle name="Note 3 2 13 12" xfId="12276"/>
    <cellStyle name="Note 3 2 13 12 2" xfId="12277"/>
    <cellStyle name="Note 3 2 13 12 3" xfId="12278"/>
    <cellStyle name="Note 3 2 13 13" xfId="12279"/>
    <cellStyle name="Note 3 2 13 13 2" xfId="12280"/>
    <cellStyle name="Note 3 2 13 13 3" xfId="12281"/>
    <cellStyle name="Note 3 2 13 14" xfId="12282"/>
    <cellStyle name="Note 3 2 13 15" xfId="12283"/>
    <cellStyle name="Note 3 2 13 2" xfId="12284"/>
    <cellStyle name="Note 3 2 13 2 2" xfId="12285"/>
    <cellStyle name="Note 3 2 13 2 2 2" xfId="12286"/>
    <cellStyle name="Note 3 2 13 2 2 3" xfId="12287"/>
    <cellStyle name="Note 3 2 13 2 3" xfId="12288"/>
    <cellStyle name="Note 3 2 13 2 4" xfId="12289"/>
    <cellStyle name="Note 3 2 13 3" xfId="12290"/>
    <cellStyle name="Note 3 2 13 3 2" xfId="12291"/>
    <cellStyle name="Note 3 2 13 3 3" xfId="12292"/>
    <cellStyle name="Note 3 2 13 4" xfId="12293"/>
    <cellStyle name="Note 3 2 13 4 2" xfId="12294"/>
    <cellStyle name="Note 3 2 13 4 3" xfId="12295"/>
    <cellStyle name="Note 3 2 13 5" xfId="12296"/>
    <cellStyle name="Note 3 2 13 5 2" xfId="12297"/>
    <cellStyle name="Note 3 2 13 5 3" xfId="12298"/>
    <cellStyle name="Note 3 2 13 6" xfId="12299"/>
    <cellStyle name="Note 3 2 13 6 2" xfId="12300"/>
    <cellStyle name="Note 3 2 13 6 3" xfId="12301"/>
    <cellStyle name="Note 3 2 13 7" xfId="12302"/>
    <cellStyle name="Note 3 2 13 7 2" xfId="12303"/>
    <cellStyle name="Note 3 2 13 7 3" xfId="12304"/>
    <cellStyle name="Note 3 2 13 8" xfId="12305"/>
    <cellStyle name="Note 3 2 13 8 2" xfId="12306"/>
    <cellStyle name="Note 3 2 13 8 3" xfId="12307"/>
    <cellStyle name="Note 3 2 13 9" xfId="12308"/>
    <cellStyle name="Note 3 2 13 9 2" xfId="12309"/>
    <cellStyle name="Note 3 2 13 9 3" xfId="12310"/>
    <cellStyle name="Note 3 2 14" xfId="743"/>
    <cellStyle name="Note 3 2 14 10" xfId="12311"/>
    <cellStyle name="Note 3 2 14 10 2" xfId="12312"/>
    <cellStyle name="Note 3 2 14 10 3" xfId="12313"/>
    <cellStyle name="Note 3 2 14 11" xfId="12314"/>
    <cellStyle name="Note 3 2 14 11 2" xfId="12315"/>
    <cellStyle name="Note 3 2 14 11 3" xfId="12316"/>
    <cellStyle name="Note 3 2 14 12" xfId="12317"/>
    <cellStyle name="Note 3 2 14 12 2" xfId="12318"/>
    <cellStyle name="Note 3 2 14 12 3" xfId="12319"/>
    <cellStyle name="Note 3 2 14 13" xfId="12320"/>
    <cellStyle name="Note 3 2 14 13 2" xfId="12321"/>
    <cellStyle name="Note 3 2 14 13 3" xfId="12322"/>
    <cellStyle name="Note 3 2 14 14" xfId="12323"/>
    <cellStyle name="Note 3 2 14 15" xfId="12324"/>
    <cellStyle name="Note 3 2 14 2" xfId="12325"/>
    <cellStyle name="Note 3 2 14 2 2" xfId="12326"/>
    <cellStyle name="Note 3 2 14 2 2 2" xfId="12327"/>
    <cellStyle name="Note 3 2 14 2 2 3" xfId="12328"/>
    <cellStyle name="Note 3 2 14 2 3" xfId="12329"/>
    <cellStyle name="Note 3 2 14 2 4" xfId="12330"/>
    <cellStyle name="Note 3 2 14 3" xfId="12331"/>
    <cellStyle name="Note 3 2 14 3 2" xfId="12332"/>
    <cellStyle name="Note 3 2 14 3 3" xfId="12333"/>
    <cellStyle name="Note 3 2 14 4" xfId="12334"/>
    <cellStyle name="Note 3 2 14 4 2" xfId="12335"/>
    <cellStyle name="Note 3 2 14 4 3" xfId="12336"/>
    <cellStyle name="Note 3 2 14 5" xfId="12337"/>
    <cellStyle name="Note 3 2 14 5 2" xfId="12338"/>
    <cellStyle name="Note 3 2 14 5 3" xfId="12339"/>
    <cellStyle name="Note 3 2 14 6" xfId="12340"/>
    <cellStyle name="Note 3 2 14 6 2" xfId="12341"/>
    <cellStyle name="Note 3 2 14 6 3" xfId="12342"/>
    <cellStyle name="Note 3 2 14 7" xfId="12343"/>
    <cellStyle name="Note 3 2 14 7 2" xfId="12344"/>
    <cellStyle name="Note 3 2 14 7 3" xfId="12345"/>
    <cellStyle name="Note 3 2 14 8" xfId="12346"/>
    <cellStyle name="Note 3 2 14 8 2" xfId="12347"/>
    <cellStyle name="Note 3 2 14 8 3" xfId="12348"/>
    <cellStyle name="Note 3 2 14 9" xfId="12349"/>
    <cellStyle name="Note 3 2 14 9 2" xfId="12350"/>
    <cellStyle name="Note 3 2 14 9 3" xfId="12351"/>
    <cellStyle name="Note 3 2 15" xfId="744"/>
    <cellStyle name="Note 3 2 15 10" xfId="12352"/>
    <cellStyle name="Note 3 2 15 10 2" xfId="12353"/>
    <cellStyle name="Note 3 2 15 10 3" xfId="12354"/>
    <cellStyle name="Note 3 2 15 11" xfId="12355"/>
    <cellStyle name="Note 3 2 15 11 2" xfId="12356"/>
    <cellStyle name="Note 3 2 15 11 3" xfId="12357"/>
    <cellStyle name="Note 3 2 15 12" xfId="12358"/>
    <cellStyle name="Note 3 2 15 12 2" xfId="12359"/>
    <cellStyle name="Note 3 2 15 12 3" xfId="12360"/>
    <cellStyle name="Note 3 2 15 13" xfId="12361"/>
    <cellStyle name="Note 3 2 15 13 2" xfId="12362"/>
    <cellStyle name="Note 3 2 15 13 3" xfId="12363"/>
    <cellStyle name="Note 3 2 15 14" xfId="12364"/>
    <cellStyle name="Note 3 2 15 15" xfId="12365"/>
    <cellStyle name="Note 3 2 15 2" xfId="12366"/>
    <cellStyle name="Note 3 2 15 2 2" xfId="12367"/>
    <cellStyle name="Note 3 2 15 2 2 2" xfId="12368"/>
    <cellStyle name="Note 3 2 15 2 2 3" xfId="12369"/>
    <cellStyle name="Note 3 2 15 2 3" xfId="12370"/>
    <cellStyle name="Note 3 2 15 2 4" xfId="12371"/>
    <cellStyle name="Note 3 2 15 3" xfId="12372"/>
    <cellStyle name="Note 3 2 15 3 2" xfId="12373"/>
    <cellStyle name="Note 3 2 15 3 3" xfId="12374"/>
    <cellStyle name="Note 3 2 15 4" xfId="12375"/>
    <cellStyle name="Note 3 2 15 4 2" xfId="12376"/>
    <cellStyle name="Note 3 2 15 4 3" xfId="12377"/>
    <cellStyle name="Note 3 2 15 5" xfId="12378"/>
    <cellStyle name="Note 3 2 15 5 2" xfId="12379"/>
    <cellStyle name="Note 3 2 15 5 3" xfId="12380"/>
    <cellStyle name="Note 3 2 15 6" xfId="12381"/>
    <cellStyle name="Note 3 2 15 6 2" xfId="12382"/>
    <cellStyle name="Note 3 2 15 6 3" xfId="12383"/>
    <cellStyle name="Note 3 2 15 7" xfId="12384"/>
    <cellStyle name="Note 3 2 15 7 2" xfId="12385"/>
    <cellStyle name="Note 3 2 15 7 3" xfId="12386"/>
    <cellStyle name="Note 3 2 15 8" xfId="12387"/>
    <cellStyle name="Note 3 2 15 8 2" xfId="12388"/>
    <cellStyle name="Note 3 2 15 8 3" xfId="12389"/>
    <cellStyle name="Note 3 2 15 9" xfId="12390"/>
    <cellStyle name="Note 3 2 15 9 2" xfId="12391"/>
    <cellStyle name="Note 3 2 15 9 3" xfId="12392"/>
    <cellStyle name="Note 3 2 16" xfId="745"/>
    <cellStyle name="Note 3 2 16 10" xfId="12393"/>
    <cellStyle name="Note 3 2 16 10 2" xfId="12394"/>
    <cellStyle name="Note 3 2 16 10 3" xfId="12395"/>
    <cellStyle name="Note 3 2 16 11" xfId="12396"/>
    <cellStyle name="Note 3 2 16 11 2" xfId="12397"/>
    <cellStyle name="Note 3 2 16 11 3" xfId="12398"/>
    <cellStyle name="Note 3 2 16 12" xfId="12399"/>
    <cellStyle name="Note 3 2 16 12 2" xfId="12400"/>
    <cellStyle name="Note 3 2 16 12 3" xfId="12401"/>
    <cellStyle name="Note 3 2 16 13" xfId="12402"/>
    <cellStyle name="Note 3 2 16 13 2" xfId="12403"/>
    <cellStyle name="Note 3 2 16 13 3" xfId="12404"/>
    <cellStyle name="Note 3 2 16 14" xfId="12405"/>
    <cellStyle name="Note 3 2 16 15" xfId="12406"/>
    <cellStyle name="Note 3 2 16 2" xfId="12407"/>
    <cellStyle name="Note 3 2 16 2 2" xfId="12408"/>
    <cellStyle name="Note 3 2 16 2 2 2" xfId="12409"/>
    <cellStyle name="Note 3 2 16 2 2 3" xfId="12410"/>
    <cellStyle name="Note 3 2 16 2 3" xfId="12411"/>
    <cellStyle name="Note 3 2 16 2 4" xfId="12412"/>
    <cellStyle name="Note 3 2 16 3" xfId="12413"/>
    <cellStyle name="Note 3 2 16 3 2" xfId="12414"/>
    <cellStyle name="Note 3 2 16 3 3" xfId="12415"/>
    <cellStyle name="Note 3 2 16 4" xfId="12416"/>
    <cellStyle name="Note 3 2 16 4 2" xfId="12417"/>
    <cellStyle name="Note 3 2 16 4 3" xfId="12418"/>
    <cellStyle name="Note 3 2 16 5" xfId="12419"/>
    <cellStyle name="Note 3 2 16 5 2" xfId="12420"/>
    <cellStyle name="Note 3 2 16 5 3" xfId="12421"/>
    <cellStyle name="Note 3 2 16 6" xfId="12422"/>
    <cellStyle name="Note 3 2 16 6 2" xfId="12423"/>
    <cellStyle name="Note 3 2 16 6 3" xfId="12424"/>
    <cellStyle name="Note 3 2 16 7" xfId="12425"/>
    <cellStyle name="Note 3 2 16 7 2" xfId="12426"/>
    <cellStyle name="Note 3 2 16 7 3" xfId="12427"/>
    <cellStyle name="Note 3 2 16 8" xfId="12428"/>
    <cellStyle name="Note 3 2 16 8 2" xfId="12429"/>
    <cellStyle name="Note 3 2 16 8 3" xfId="12430"/>
    <cellStyle name="Note 3 2 16 9" xfId="12431"/>
    <cellStyle name="Note 3 2 16 9 2" xfId="12432"/>
    <cellStyle name="Note 3 2 16 9 3" xfId="12433"/>
    <cellStyle name="Note 3 2 17" xfId="746"/>
    <cellStyle name="Note 3 2 17 10" xfId="12434"/>
    <cellStyle name="Note 3 2 17 10 2" xfId="12435"/>
    <cellStyle name="Note 3 2 17 10 3" xfId="12436"/>
    <cellStyle name="Note 3 2 17 11" xfId="12437"/>
    <cellStyle name="Note 3 2 17 11 2" xfId="12438"/>
    <cellStyle name="Note 3 2 17 11 3" xfId="12439"/>
    <cellStyle name="Note 3 2 17 12" xfId="12440"/>
    <cellStyle name="Note 3 2 17 12 2" xfId="12441"/>
    <cellStyle name="Note 3 2 17 12 3" xfId="12442"/>
    <cellStyle name="Note 3 2 17 13" xfId="12443"/>
    <cellStyle name="Note 3 2 17 13 2" xfId="12444"/>
    <cellStyle name="Note 3 2 17 13 3" xfId="12445"/>
    <cellStyle name="Note 3 2 17 14" xfId="12446"/>
    <cellStyle name="Note 3 2 17 15" xfId="12447"/>
    <cellStyle name="Note 3 2 17 2" xfId="12448"/>
    <cellStyle name="Note 3 2 17 2 2" xfId="12449"/>
    <cellStyle name="Note 3 2 17 2 2 2" xfId="12450"/>
    <cellStyle name="Note 3 2 17 2 2 3" xfId="12451"/>
    <cellStyle name="Note 3 2 17 2 3" xfId="12452"/>
    <cellStyle name="Note 3 2 17 2 4" xfId="12453"/>
    <cellStyle name="Note 3 2 17 3" xfId="12454"/>
    <cellStyle name="Note 3 2 17 3 2" xfId="12455"/>
    <cellStyle name="Note 3 2 17 3 3" xfId="12456"/>
    <cellStyle name="Note 3 2 17 4" xfId="12457"/>
    <cellStyle name="Note 3 2 17 4 2" xfId="12458"/>
    <cellStyle name="Note 3 2 17 4 3" xfId="12459"/>
    <cellStyle name="Note 3 2 17 5" xfId="12460"/>
    <cellStyle name="Note 3 2 17 5 2" xfId="12461"/>
    <cellStyle name="Note 3 2 17 5 3" xfId="12462"/>
    <cellStyle name="Note 3 2 17 6" xfId="12463"/>
    <cellStyle name="Note 3 2 17 6 2" xfId="12464"/>
    <cellStyle name="Note 3 2 17 6 3" xfId="12465"/>
    <cellStyle name="Note 3 2 17 7" xfId="12466"/>
    <cellStyle name="Note 3 2 17 7 2" xfId="12467"/>
    <cellStyle name="Note 3 2 17 7 3" xfId="12468"/>
    <cellStyle name="Note 3 2 17 8" xfId="12469"/>
    <cellStyle name="Note 3 2 17 8 2" xfId="12470"/>
    <cellStyle name="Note 3 2 17 8 3" xfId="12471"/>
    <cellStyle name="Note 3 2 17 9" xfId="12472"/>
    <cellStyle name="Note 3 2 17 9 2" xfId="12473"/>
    <cellStyle name="Note 3 2 17 9 3" xfId="12474"/>
    <cellStyle name="Note 3 2 18" xfId="747"/>
    <cellStyle name="Note 3 2 18 10" xfId="12475"/>
    <cellStyle name="Note 3 2 18 10 2" xfId="12476"/>
    <cellStyle name="Note 3 2 18 10 3" xfId="12477"/>
    <cellStyle name="Note 3 2 18 11" xfId="12478"/>
    <cellStyle name="Note 3 2 18 11 2" xfId="12479"/>
    <cellStyle name="Note 3 2 18 11 3" xfId="12480"/>
    <cellStyle name="Note 3 2 18 12" xfId="12481"/>
    <cellStyle name="Note 3 2 18 12 2" xfId="12482"/>
    <cellStyle name="Note 3 2 18 12 3" xfId="12483"/>
    <cellStyle name="Note 3 2 18 13" xfId="12484"/>
    <cellStyle name="Note 3 2 18 13 2" xfId="12485"/>
    <cellStyle name="Note 3 2 18 13 3" xfId="12486"/>
    <cellStyle name="Note 3 2 18 14" xfId="12487"/>
    <cellStyle name="Note 3 2 18 15" xfId="12488"/>
    <cellStyle name="Note 3 2 18 2" xfId="12489"/>
    <cellStyle name="Note 3 2 18 2 2" xfId="12490"/>
    <cellStyle name="Note 3 2 18 2 2 2" xfId="12491"/>
    <cellStyle name="Note 3 2 18 2 2 3" xfId="12492"/>
    <cellStyle name="Note 3 2 18 2 3" xfId="12493"/>
    <cellStyle name="Note 3 2 18 2 4" xfId="12494"/>
    <cellStyle name="Note 3 2 18 3" xfId="12495"/>
    <cellStyle name="Note 3 2 18 3 2" xfId="12496"/>
    <cellStyle name="Note 3 2 18 3 3" xfId="12497"/>
    <cellStyle name="Note 3 2 18 4" xfId="12498"/>
    <cellStyle name="Note 3 2 18 4 2" xfId="12499"/>
    <cellStyle name="Note 3 2 18 4 3" xfId="12500"/>
    <cellStyle name="Note 3 2 18 5" xfId="12501"/>
    <cellStyle name="Note 3 2 18 5 2" xfId="12502"/>
    <cellStyle name="Note 3 2 18 5 3" xfId="12503"/>
    <cellStyle name="Note 3 2 18 6" xfId="12504"/>
    <cellStyle name="Note 3 2 18 6 2" xfId="12505"/>
    <cellStyle name="Note 3 2 18 6 3" xfId="12506"/>
    <cellStyle name="Note 3 2 18 7" xfId="12507"/>
    <cellStyle name="Note 3 2 18 7 2" xfId="12508"/>
    <cellStyle name="Note 3 2 18 7 3" xfId="12509"/>
    <cellStyle name="Note 3 2 18 8" xfId="12510"/>
    <cellStyle name="Note 3 2 18 8 2" xfId="12511"/>
    <cellStyle name="Note 3 2 18 8 3" xfId="12512"/>
    <cellStyle name="Note 3 2 18 9" xfId="12513"/>
    <cellStyle name="Note 3 2 18 9 2" xfId="12514"/>
    <cellStyle name="Note 3 2 18 9 3" xfId="12515"/>
    <cellStyle name="Note 3 2 19" xfId="748"/>
    <cellStyle name="Note 3 2 19 10" xfId="12516"/>
    <cellStyle name="Note 3 2 19 10 2" xfId="12517"/>
    <cellStyle name="Note 3 2 19 10 3" xfId="12518"/>
    <cellStyle name="Note 3 2 19 11" xfId="12519"/>
    <cellStyle name="Note 3 2 19 11 2" xfId="12520"/>
    <cellStyle name="Note 3 2 19 11 3" xfId="12521"/>
    <cellStyle name="Note 3 2 19 12" xfId="12522"/>
    <cellStyle name="Note 3 2 19 12 2" xfId="12523"/>
    <cellStyle name="Note 3 2 19 12 3" xfId="12524"/>
    <cellStyle name="Note 3 2 19 13" xfId="12525"/>
    <cellStyle name="Note 3 2 19 13 2" xfId="12526"/>
    <cellStyle name="Note 3 2 19 13 3" xfId="12527"/>
    <cellStyle name="Note 3 2 19 14" xfId="12528"/>
    <cellStyle name="Note 3 2 19 15" xfId="12529"/>
    <cellStyle name="Note 3 2 19 2" xfId="12530"/>
    <cellStyle name="Note 3 2 19 2 2" xfId="12531"/>
    <cellStyle name="Note 3 2 19 2 2 2" xfId="12532"/>
    <cellStyle name="Note 3 2 19 2 2 3" xfId="12533"/>
    <cellStyle name="Note 3 2 19 2 3" xfId="12534"/>
    <cellStyle name="Note 3 2 19 2 4" xfId="12535"/>
    <cellStyle name="Note 3 2 19 3" xfId="12536"/>
    <cellStyle name="Note 3 2 19 3 2" xfId="12537"/>
    <cellStyle name="Note 3 2 19 3 3" xfId="12538"/>
    <cellStyle name="Note 3 2 19 4" xfId="12539"/>
    <cellStyle name="Note 3 2 19 4 2" xfId="12540"/>
    <cellStyle name="Note 3 2 19 4 3" xfId="12541"/>
    <cellStyle name="Note 3 2 19 5" xfId="12542"/>
    <cellStyle name="Note 3 2 19 5 2" xfId="12543"/>
    <cellStyle name="Note 3 2 19 5 3" xfId="12544"/>
    <cellStyle name="Note 3 2 19 6" xfId="12545"/>
    <cellStyle name="Note 3 2 19 6 2" xfId="12546"/>
    <cellStyle name="Note 3 2 19 6 3" xfId="12547"/>
    <cellStyle name="Note 3 2 19 7" xfId="12548"/>
    <cellStyle name="Note 3 2 19 7 2" xfId="12549"/>
    <cellStyle name="Note 3 2 19 7 3" xfId="12550"/>
    <cellStyle name="Note 3 2 19 8" xfId="12551"/>
    <cellStyle name="Note 3 2 19 8 2" xfId="12552"/>
    <cellStyle name="Note 3 2 19 8 3" xfId="12553"/>
    <cellStyle name="Note 3 2 19 9" xfId="12554"/>
    <cellStyle name="Note 3 2 19 9 2" xfId="12555"/>
    <cellStyle name="Note 3 2 19 9 3" xfId="12556"/>
    <cellStyle name="Note 3 2 2" xfId="749"/>
    <cellStyle name="Note 3 2 2 10" xfId="12557"/>
    <cellStyle name="Note 3 2 2 10 2" xfId="12558"/>
    <cellStyle name="Note 3 2 2 10 3" xfId="12559"/>
    <cellStyle name="Note 3 2 2 11" xfId="12560"/>
    <cellStyle name="Note 3 2 2 11 2" xfId="12561"/>
    <cellStyle name="Note 3 2 2 11 3" xfId="12562"/>
    <cellStyle name="Note 3 2 2 12" xfId="12563"/>
    <cellStyle name="Note 3 2 2 12 2" xfId="12564"/>
    <cellStyle name="Note 3 2 2 12 3" xfId="12565"/>
    <cellStyle name="Note 3 2 2 13" xfId="12566"/>
    <cellStyle name="Note 3 2 2 13 2" xfId="12567"/>
    <cellStyle name="Note 3 2 2 13 3" xfId="12568"/>
    <cellStyle name="Note 3 2 2 14" xfId="12569"/>
    <cellStyle name="Note 3 2 2 14 2" xfId="12570"/>
    <cellStyle name="Note 3 2 2 14 3" xfId="12571"/>
    <cellStyle name="Note 3 2 2 15" xfId="12572"/>
    <cellStyle name="Note 3 2 2 16" xfId="12573"/>
    <cellStyle name="Note 3 2 2 2" xfId="750"/>
    <cellStyle name="Note 3 2 2 2 10" xfId="12574"/>
    <cellStyle name="Note 3 2 2 2 10 2" xfId="12575"/>
    <cellStyle name="Note 3 2 2 2 10 3" xfId="12576"/>
    <cellStyle name="Note 3 2 2 2 11" xfId="12577"/>
    <cellStyle name="Note 3 2 2 2 11 2" xfId="12578"/>
    <cellStyle name="Note 3 2 2 2 11 3" xfId="12579"/>
    <cellStyle name="Note 3 2 2 2 12" xfId="12580"/>
    <cellStyle name="Note 3 2 2 2 12 2" xfId="12581"/>
    <cellStyle name="Note 3 2 2 2 12 3" xfId="12582"/>
    <cellStyle name="Note 3 2 2 2 13" xfId="12583"/>
    <cellStyle name="Note 3 2 2 2 13 2" xfId="12584"/>
    <cellStyle name="Note 3 2 2 2 13 3" xfId="12585"/>
    <cellStyle name="Note 3 2 2 2 14" xfId="12586"/>
    <cellStyle name="Note 3 2 2 2 15" xfId="12587"/>
    <cellStyle name="Note 3 2 2 2 2" xfId="12588"/>
    <cellStyle name="Note 3 2 2 2 2 2" xfId="12589"/>
    <cellStyle name="Note 3 2 2 2 2 2 2" xfId="12590"/>
    <cellStyle name="Note 3 2 2 2 2 2 3" xfId="12591"/>
    <cellStyle name="Note 3 2 2 2 2 3" xfId="12592"/>
    <cellStyle name="Note 3 2 2 2 2 4" xfId="12593"/>
    <cellStyle name="Note 3 2 2 2 3" xfId="12594"/>
    <cellStyle name="Note 3 2 2 2 3 2" xfId="12595"/>
    <cellStyle name="Note 3 2 2 2 3 3" xfId="12596"/>
    <cellStyle name="Note 3 2 2 2 4" xfId="12597"/>
    <cellStyle name="Note 3 2 2 2 4 2" xfId="12598"/>
    <cellStyle name="Note 3 2 2 2 4 3" xfId="12599"/>
    <cellStyle name="Note 3 2 2 2 5" xfId="12600"/>
    <cellStyle name="Note 3 2 2 2 5 2" xfId="12601"/>
    <cellStyle name="Note 3 2 2 2 5 3" xfId="12602"/>
    <cellStyle name="Note 3 2 2 2 6" xfId="12603"/>
    <cellStyle name="Note 3 2 2 2 6 2" xfId="12604"/>
    <cellStyle name="Note 3 2 2 2 6 3" xfId="12605"/>
    <cellStyle name="Note 3 2 2 2 7" xfId="12606"/>
    <cellStyle name="Note 3 2 2 2 7 2" xfId="12607"/>
    <cellStyle name="Note 3 2 2 2 7 3" xfId="12608"/>
    <cellStyle name="Note 3 2 2 2 8" xfId="12609"/>
    <cellStyle name="Note 3 2 2 2 8 2" xfId="12610"/>
    <cellStyle name="Note 3 2 2 2 8 3" xfId="12611"/>
    <cellStyle name="Note 3 2 2 2 9" xfId="12612"/>
    <cellStyle name="Note 3 2 2 2 9 2" xfId="12613"/>
    <cellStyle name="Note 3 2 2 2 9 3" xfId="12614"/>
    <cellStyle name="Note 3 2 2 3" xfId="12615"/>
    <cellStyle name="Note 3 2 2 3 2" xfId="12616"/>
    <cellStyle name="Note 3 2 2 3 2 2" xfId="12617"/>
    <cellStyle name="Note 3 2 2 3 2 3" xfId="12618"/>
    <cellStyle name="Note 3 2 2 3 3" xfId="12619"/>
    <cellStyle name="Note 3 2 2 3 4" xfId="12620"/>
    <cellStyle name="Note 3 2 2 4" xfId="12621"/>
    <cellStyle name="Note 3 2 2 4 2" xfId="12622"/>
    <cellStyle name="Note 3 2 2 4 3" xfId="12623"/>
    <cellStyle name="Note 3 2 2 5" xfId="12624"/>
    <cellStyle name="Note 3 2 2 5 2" xfId="12625"/>
    <cellStyle name="Note 3 2 2 5 3" xfId="12626"/>
    <cellStyle name="Note 3 2 2 6" xfId="12627"/>
    <cellStyle name="Note 3 2 2 6 2" xfId="12628"/>
    <cellStyle name="Note 3 2 2 6 3" xfId="12629"/>
    <cellStyle name="Note 3 2 2 7" xfId="12630"/>
    <cellStyle name="Note 3 2 2 7 2" xfId="12631"/>
    <cellStyle name="Note 3 2 2 7 3" xfId="12632"/>
    <cellStyle name="Note 3 2 2 8" xfId="12633"/>
    <cellStyle name="Note 3 2 2 8 2" xfId="12634"/>
    <cellStyle name="Note 3 2 2 8 3" xfId="12635"/>
    <cellStyle name="Note 3 2 2 9" xfId="12636"/>
    <cellStyle name="Note 3 2 2 9 2" xfId="12637"/>
    <cellStyle name="Note 3 2 2 9 3" xfId="12638"/>
    <cellStyle name="Note 3 2 20" xfId="751"/>
    <cellStyle name="Note 3 2 20 10" xfId="12639"/>
    <cellStyle name="Note 3 2 20 10 2" xfId="12640"/>
    <cellStyle name="Note 3 2 20 10 3" xfId="12641"/>
    <cellStyle name="Note 3 2 20 11" xfId="12642"/>
    <cellStyle name="Note 3 2 20 11 2" xfId="12643"/>
    <cellStyle name="Note 3 2 20 11 3" xfId="12644"/>
    <cellStyle name="Note 3 2 20 12" xfId="12645"/>
    <cellStyle name="Note 3 2 20 12 2" xfId="12646"/>
    <cellStyle name="Note 3 2 20 12 3" xfId="12647"/>
    <cellStyle name="Note 3 2 20 13" xfId="12648"/>
    <cellStyle name="Note 3 2 20 13 2" xfId="12649"/>
    <cellStyle name="Note 3 2 20 13 3" xfId="12650"/>
    <cellStyle name="Note 3 2 20 14" xfId="12651"/>
    <cellStyle name="Note 3 2 20 15" xfId="12652"/>
    <cellStyle name="Note 3 2 20 2" xfId="12653"/>
    <cellStyle name="Note 3 2 20 2 2" xfId="12654"/>
    <cellStyle name="Note 3 2 20 2 2 2" xfId="12655"/>
    <cellStyle name="Note 3 2 20 2 2 3" xfId="12656"/>
    <cellStyle name="Note 3 2 20 2 3" xfId="12657"/>
    <cellStyle name="Note 3 2 20 2 4" xfId="12658"/>
    <cellStyle name="Note 3 2 20 3" xfId="12659"/>
    <cellStyle name="Note 3 2 20 3 2" xfId="12660"/>
    <cellStyle name="Note 3 2 20 3 3" xfId="12661"/>
    <cellStyle name="Note 3 2 20 4" xfId="12662"/>
    <cellStyle name="Note 3 2 20 4 2" xfId="12663"/>
    <cellStyle name="Note 3 2 20 4 3" xfId="12664"/>
    <cellStyle name="Note 3 2 20 5" xfId="12665"/>
    <cellStyle name="Note 3 2 20 5 2" xfId="12666"/>
    <cellStyle name="Note 3 2 20 5 3" xfId="12667"/>
    <cellStyle name="Note 3 2 20 6" xfId="12668"/>
    <cellStyle name="Note 3 2 20 6 2" xfId="12669"/>
    <cellStyle name="Note 3 2 20 6 3" xfId="12670"/>
    <cellStyle name="Note 3 2 20 7" xfId="12671"/>
    <cellStyle name="Note 3 2 20 7 2" xfId="12672"/>
    <cellStyle name="Note 3 2 20 7 3" xfId="12673"/>
    <cellStyle name="Note 3 2 20 8" xfId="12674"/>
    <cellStyle name="Note 3 2 20 8 2" xfId="12675"/>
    <cellStyle name="Note 3 2 20 8 3" xfId="12676"/>
    <cellStyle name="Note 3 2 20 9" xfId="12677"/>
    <cellStyle name="Note 3 2 20 9 2" xfId="12678"/>
    <cellStyle name="Note 3 2 20 9 3" xfId="12679"/>
    <cellStyle name="Note 3 2 21" xfId="752"/>
    <cellStyle name="Note 3 2 21 10" xfId="12680"/>
    <cellStyle name="Note 3 2 21 10 2" xfId="12681"/>
    <cellStyle name="Note 3 2 21 10 3" xfId="12682"/>
    <cellStyle name="Note 3 2 21 11" xfId="12683"/>
    <cellStyle name="Note 3 2 21 11 2" xfId="12684"/>
    <cellStyle name="Note 3 2 21 11 3" xfId="12685"/>
    <cellStyle name="Note 3 2 21 12" xfId="12686"/>
    <cellStyle name="Note 3 2 21 12 2" xfId="12687"/>
    <cellStyle name="Note 3 2 21 12 3" xfId="12688"/>
    <cellStyle name="Note 3 2 21 13" xfId="12689"/>
    <cellStyle name="Note 3 2 21 13 2" xfId="12690"/>
    <cellStyle name="Note 3 2 21 13 3" xfId="12691"/>
    <cellStyle name="Note 3 2 21 14" xfId="12692"/>
    <cellStyle name="Note 3 2 21 15" xfId="12693"/>
    <cellStyle name="Note 3 2 21 2" xfId="12694"/>
    <cellStyle name="Note 3 2 21 2 2" xfId="12695"/>
    <cellStyle name="Note 3 2 21 2 2 2" xfId="12696"/>
    <cellStyle name="Note 3 2 21 2 2 3" xfId="12697"/>
    <cellStyle name="Note 3 2 21 2 3" xfId="12698"/>
    <cellStyle name="Note 3 2 21 2 4" xfId="12699"/>
    <cellStyle name="Note 3 2 21 3" xfId="12700"/>
    <cellStyle name="Note 3 2 21 3 2" xfId="12701"/>
    <cellStyle name="Note 3 2 21 3 3" xfId="12702"/>
    <cellStyle name="Note 3 2 21 4" xfId="12703"/>
    <cellStyle name="Note 3 2 21 4 2" xfId="12704"/>
    <cellStyle name="Note 3 2 21 4 3" xfId="12705"/>
    <cellStyle name="Note 3 2 21 5" xfId="12706"/>
    <cellStyle name="Note 3 2 21 5 2" xfId="12707"/>
    <cellStyle name="Note 3 2 21 5 3" xfId="12708"/>
    <cellStyle name="Note 3 2 21 6" xfId="12709"/>
    <cellStyle name="Note 3 2 21 6 2" xfId="12710"/>
    <cellStyle name="Note 3 2 21 6 3" xfId="12711"/>
    <cellStyle name="Note 3 2 21 7" xfId="12712"/>
    <cellStyle name="Note 3 2 21 7 2" xfId="12713"/>
    <cellStyle name="Note 3 2 21 7 3" xfId="12714"/>
    <cellStyle name="Note 3 2 21 8" xfId="12715"/>
    <cellStyle name="Note 3 2 21 8 2" xfId="12716"/>
    <cellStyle name="Note 3 2 21 8 3" xfId="12717"/>
    <cellStyle name="Note 3 2 21 9" xfId="12718"/>
    <cellStyle name="Note 3 2 21 9 2" xfId="12719"/>
    <cellStyle name="Note 3 2 21 9 3" xfId="12720"/>
    <cellStyle name="Note 3 2 22" xfId="753"/>
    <cellStyle name="Note 3 2 22 10" xfId="12721"/>
    <cellStyle name="Note 3 2 22 10 2" xfId="12722"/>
    <cellStyle name="Note 3 2 22 10 3" xfId="12723"/>
    <cellStyle name="Note 3 2 22 11" xfId="12724"/>
    <cellStyle name="Note 3 2 22 11 2" xfId="12725"/>
    <cellStyle name="Note 3 2 22 11 3" xfId="12726"/>
    <cellStyle name="Note 3 2 22 12" xfId="12727"/>
    <cellStyle name="Note 3 2 22 12 2" xfId="12728"/>
    <cellStyle name="Note 3 2 22 12 3" xfId="12729"/>
    <cellStyle name="Note 3 2 22 13" xfId="12730"/>
    <cellStyle name="Note 3 2 22 13 2" xfId="12731"/>
    <cellStyle name="Note 3 2 22 13 3" xfId="12732"/>
    <cellStyle name="Note 3 2 22 14" xfId="12733"/>
    <cellStyle name="Note 3 2 22 15" xfId="12734"/>
    <cellStyle name="Note 3 2 22 2" xfId="12735"/>
    <cellStyle name="Note 3 2 22 2 2" xfId="12736"/>
    <cellStyle name="Note 3 2 22 2 2 2" xfId="12737"/>
    <cellStyle name="Note 3 2 22 2 2 3" xfId="12738"/>
    <cellStyle name="Note 3 2 22 2 3" xfId="12739"/>
    <cellStyle name="Note 3 2 22 2 4" xfId="12740"/>
    <cellStyle name="Note 3 2 22 3" xfId="12741"/>
    <cellStyle name="Note 3 2 22 3 2" xfId="12742"/>
    <cellStyle name="Note 3 2 22 3 3" xfId="12743"/>
    <cellStyle name="Note 3 2 22 4" xfId="12744"/>
    <cellStyle name="Note 3 2 22 4 2" xfId="12745"/>
    <cellStyle name="Note 3 2 22 4 3" xfId="12746"/>
    <cellStyle name="Note 3 2 22 5" xfId="12747"/>
    <cellStyle name="Note 3 2 22 5 2" xfId="12748"/>
    <cellStyle name="Note 3 2 22 5 3" xfId="12749"/>
    <cellStyle name="Note 3 2 22 6" xfId="12750"/>
    <cellStyle name="Note 3 2 22 6 2" xfId="12751"/>
    <cellStyle name="Note 3 2 22 6 3" xfId="12752"/>
    <cellStyle name="Note 3 2 22 7" xfId="12753"/>
    <cellStyle name="Note 3 2 22 7 2" xfId="12754"/>
    <cellStyle name="Note 3 2 22 7 3" xfId="12755"/>
    <cellStyle name="Note 3 2 22 8" xfId="12756"/>
    <cellStyle name="Note 3 2 22 8 2" xfId="12757"/>
    <cellStyle name="Note 3 2 22 8 3" xfId="12758"/>
    <cellStyle name="Note 3 2 22 9" xfId="12759"/>
    <cellStyle name="Note 3 2 22 9 2" xfId="12760"/>
    <cellStyle name="Note 3 2 22 9 3" xfId="12761"/>
    <cellStyle name="Note 3 2 23" xfId="754"/>
    <cellStyle name="Note 3 2 23 10" xfId="12762"/>
    <cellStyle name="Note 3 2 23 10 2" xfId="12763"/>
    <cellStyle name="Note 3 2 23 10 3" xfId="12764"/>
    <cellStyle name="Note 3 2 23 11" xfId="12765"/>
    <cellStyle name="Note 3 2 23 11 2" xfId="12766"/>
    <cellStyle name="Note 3 2 23 11 3" xfId="12767"/>
    <cellStyle name="Note 3 2 23 12" xfId="12768"/>
    <cellStyle name="Note 3 2 23 12 2" xfId="12769"/>
    <cellStyle name="Note 3 2 23 12 3" xfId="12770"/>
    <cellStyle name="Note 3 2 23 13" xfId="12771"/>
    <cellStyle name="Note 3 2 23 13 2" xfId="12772"/>
    <cellStyle name="Note 3 2 23 13 3" xfId="12773"/>
    <cellStyle name="Note 3 2 23 14" xfId="12774"/>
    <cellStyle name="Note 3 2 23 15" xfId="12775"/>
    <cellStyle name="Note 3 2 23 2" xfId="12776"/>
    <cellStyle name="Note 3 2 23 2 2" xfId="12777"/>
    <cellStyle name="Note 3 2 23 2 2 2" xfId="12778"/>
    <cellStyle name="Note 3 2 23 2 2 3" xfId="12779"/>
    <cellStyle name="Note 3 2 23 2 3" xfId="12780"/>
    <cellStyle name="Note 3 2 23 2 4" xfId="12781"/>
    <cellStyle name="Note 3 2 23 3" xfId="12782"/>
    <cellStyle name="Note 3 2 23 3 2" xfId="12783"/>
    <cellStyle name="Note 3 2 23 3 3" xfId="12784"/>
    <cellStyle name="Note 3 2 23 4" xfId="12785"/>
    <cellStyle name="Note 3 2 23 4 2" xfId="12786"/>
    <cellStyle name="Note 3 2 23 4 3" xfId="12787"/>
    <cellStyle name="Note 3 2 23 5" xfId="12788"/>
    <cellStyle name="Note 3 2 23 5 2" xfId="12789"/>
    <cellStyle name="Note 3 2 23 5 3" xfId="12790"/>
    <cellStyle name="Note 3 2 23 6" xfId="12791"/>
    <cellStyle name="Note 3 2 23 6 2" xfId="12792"/>
    <cellStyle name="Note 3 2 23 6 3" xfId="12793"/>
    <cellStyle name="Note 3 2 23 7" xfId="12794"/>
    <cellStyle name="Note 3 2 23 7 2" xfId="12795"/>
    <cellStyle name="Note 3 2 23 7 3" xfId="12796"/>
    <cellStyle name="Note 3 2 23 8" xfId="12797"/>
    <cellStyle name="Note 3 2 23 8 2" xfId="12798"/>
    <cellStyle name="Note 3 2 23 8 3" xfId="12799"/>
    <cellStyle name="Note 3 2 23 9" xfId="12800"/>
    <cellStyle name="Note 3 2 23 9 2" xfId="12801"/>
    <cellStyle name="Note 3 2 23 9 3" xfId="12802"/>
    <cellStyle name="Note 3 2 24" xfId="755"/>
    <cellStyle name="Note 3 2 24 10" xfId="12803"/>
    <cellStyle name="Note 3 2 24 10 2" xfId="12804"/>
    <cellStyle name="Note 3 2 24 10 3" xfId="12805"/>
    <cellStyle name="Note 3 2 24 11" xfId="12806"/>
    <cellStyle name="Note 3 2 24 11 2" xfId="12807"/>
    <cellStyle name="Note 3 2 24 11 3" xfId="12808"/>
    <cellStyle name="Note 3 2 24 12" xfId="12809"/>
    <cellStyle name="Note 3 2 24 12 2" xfId="12810"/>
    <cellStyle name="Note 3 2 24 12 3" xfId="12811"/>
    <cellStyle name="Note 3 2 24 13" xfId="12812"/>
    <cellStyle name="Note 3 2 24 13 2" xfId="12813"/>
    <cellStyle name="Note 3 2 24 13 3" xfId="12814"/>
    <cellStyle name="Note 3 2 24 14" xfId="12815"/>
    <cellStyle name="Note 3 2 24 15" xfId="12816"/>
    <cellStyle name="Note 3 2 24 2" xfId="12817"/>
    <cellStyle name="Note 3 2 24 2 2" xfId="12818"/>
    <cellStyle name="Note 3 2 24 2 2 2" xfId="12819"/>
    <cellStyle name="Note 3 2 24 2 2 3" xfId="12820"/>
    <cellStyle name="Note 3 2 24 2 3" xfId="12821"/>
    <cellStyle name="Note 3 2 24 2 4" xfId="12822"/>
    <cellStyle name="Note 3 2 24 3" xfId="12823"/>
    <cellStyle name="Note 3 2 24 3 2" xfId="12824"/>
    <cellStyle name="Note 3 2 24 3 3" xfId="12825"/>
    <cellStyle name="Note 3 2 24 4" xfId="12826"/>
    <cellStyle name="Note 3 2 24 4 2" xfId="12827"/>
    <cellStyle name="Note 3 2 24 4 3" xfId="12828"/>
    <cellStyle name="Note 3 2 24 5" xfId="12829"/>
    <cellStyle name="Note 3 2 24 5 2" xfId="12830"/>
    <cellStyle name="Note 3 2 24 5 3" xfId="12831"/>
    <cellStyle name="Note 3 2 24 6" xfId="12832"/>
    <cellStyle name="Note 3 2 24 6 2" xfId="12833"/>
    <cellStyle name="Note 3 2 24 6 3" xfId="12834"/>
    <cellStyle name="Note 3 2 24 7" xfId="12835"/>
    <cellStyle name="Note 3 2 24 7 2" xfId="12836"/>
    <cellStyle name="Note 3 2 24 7 3" xfId="12837"/>
    <cellStyle name="Note 3 2 24 8" xfId="12838"/>
    <cellStyle name="Note 3 2 24 8 2" xfId="12839"/>
    <cellStyle name="Note 3 2 24 8 3" xfId="12840"/>
    <cellStyle name="Note 3 2 24 9" xfId="12841"/>
    <cellStyle name="Note 3 2 24 9 2" xfId="12842"/>
    <cellStyle name="Note 3 2 24 9 3" xfId="12843"/>
    <cellStyle name="Note 3 2 25" xfId="756"/>
    <cellStyle name="Note 3 2 25 10" xfId="12844"/>
    <cellStyle name="Note 3 2 25 10 2" xfId="12845"/>
    <cellStyle name="Note 3 2 25 10 3" xfId="12846"/>
    <cellStyle name="Note 3 2 25 11" xfId="12847"/>
    <cellStyle name="Note 3 2 25 11 2" xfId="12848"/>
    <cellStyle name="Note 3 2 25 11 3" xfId="12849"/>
    <cellStyle name="Note 3 2 25 12" xfId="12850"/>
    <cellStyle name="Note 3 2 25 12 2" xfId="12851"/>
    <cellStyle name="Note 3 2 25 12 3" xfId="12852"/>
    <cellStyle name="Note 3 2 25 13" xfId="12853"/>
    <cellStyle name="Note 3 2 25 13 2" xfId="12854"/>
    <cellStyle name="Note 3 2 25 13 3" xfId="12855"/>
    <cellStyle name="Note 3 2 25 14" xfId="12856"/>
    <cellStyle name="Note 3 2 25 15" xfId="12857"/>
    <cellStyle name="Note 3 2 25 2" xfId="12858"/>
    <cellStyle name="Note 3 2 25 2 2" xfId="12859"/>
    <cellStyle name="Note 3 2 25 2 2 2" xfId="12860"/>
    <cellStyle name="Note 3 2 25 2 2 3" xfId="12861"/>
    <cellStyle name="Note 3 2 25 2 3" xfId="12862"/>
    <cellStyle name="Note 3 2 25 2 4" xfId="12863"/>
    <cellStyle name="Note 3 2 25 3" xfId="12864"/>
    <cellStyle name="Note 3 2 25 3 2" xfId="12865"/>
    <cellStyle name="Note 3 2 25 3 3" xfId="12866"/>
    <cellStyle name="Note 3 2 25 4" xfId="12867"/>
    <cellStyle name="Note 3 2 25 4 2" xfId="12868"/>
    <cellStyle name="Note 3 2 25 4 3" xfId="12869"/>
    <cellStyle name="Note 3 2 25 5" xfId="12870"/>
    <cellStyle name="Note 3 2 25 5 2" xfId="12871"/>
    <cellStyle name="Note 3 2 25 5 3" xfId="12872"/>
    <cellStyle name="Note 3 2 25 6" xfId="12873"/>
    <cellStyle name="Note 3 2 25 6 2" xfId="12874"/>
    <cellStyle name="Note 3 2 25 6 3" xfId="12875"/>
    <cellStyle name="Note 3 2 25 7" xfId="12876"/>
    <cellStyle name="Note 3 2 25 7 2" xfId="12877"/>
    <cellStyle name="Note 3 2 25 7 3" xfId="12878"/>
    <cellStyle name="Note 3 2 25 8" xfId="12879"/>
    <cellStyle name="Note 3 2 25 8 2" xfId="12880"/>
    <cellStyle name="Note 3 2 25 8 3" xfId="12881"/>
    <cellStyle name="Note 3 2 25 9" xfId="12882"/>
    <cellStyle name="Note 3 2 25 9 2" xfId="12883"/>
    <cellStyle name="Note 3 2 25 9 3" xfId="12884"/>
    <cellStyle name="Note 3 2 26" xfId="757"/>
    <cellStyle name="Note 3 2 26 10" xfId="12885"/>
    <cellStyle name="Note 3 2 26 10 2" xfId="12886"/>
    <cellStyle name="Note 3 2 26 10 3" xfId="12887"/>
    <cellStyle name="Note 3 2 26 11" xfId="12888"/>
    <cellStyle name="Note 3 2 26 11 2" xfId="12889"/>
    <cellStyle name="Note 3 2 26 11 3" xfId="12890"/>
    <cellStyle name="Note 3 2 26 12" xfId="12891"/>
    <cellStyle name="Note 3 2 26 12 2" xfId="12892"/>
    <cellStyle name="Note 3 2 26 12 3" xfId="12893"/>
    <cellStyle name="Note 3 2 26 13" xfId="12894"/>
    <cellStyle name="Note 3 2 26 13 2" xfId="12895"/>
    <cellStyle name="Note 3 2 26 13 3" xfId="12896"/>
    <cellStyle name="Note 3 2 26 14" xfId="12897"/>
    <cellStyle name="Note 3 2 26 15" xfId="12898"/>
    <cellStyle name="Note 3 2 26 2" xfId="12899"/>
    <cellStyle name="Note 3 2 26 2 2" xfId="12900"/>
    <cellStyle name="Note 3 2 26 2 2 2" xfId="12901"/>
    <cellStyle name="Note 3 2 26 2 2 3" xfId="12902"/>
    <cellStyle name="Note 3 2 26 2 3" xfId="12903"/>
    <cellStyle name="Note 3 2 26 2 4" xfId="12904"/>
    <cellStyle name="Note 3 2 26 3" xfId="12905"/>
    <cellStyle name="Note 3 2 26 3 2" xfId="12906"/>
    <cellStyle name="Note 3 2 26 3 3" xfId="12907"/>
    <cellStyle name="Note 3 2 26 4" xfId="12908"/>
    <cellStyle name="Note 3 2 26 4 2" xfId="12909"/>
    <cellStyle name="Note 3 2 26 4 3" xfId="12910"/>
    <cellStyle name="Note 3 2 26 5" xfId="12911"/>
    <cellStyle name="Note 3 2 26 5 2" xfId="12912"/>
    <cellStyle name="Note 3 2 26 5 3" xfId="12913"/>
    <cellStyle name="Note 3 2 26 6" xfId="12914"/>
    <cellStyle name="Note 3 2 26 6 2" xfId="12915"/>
    <cellStyle name="Note 3 2 26 6 3" xfId="12916"/>
    <cellStyle name="Note 3 2 26 7" xfId="12917"/>
    <cellStyle name="Note 3 2 26 7 2" xfId="12918"/>
    <cellStyle name="Note 3 2 26 7 3" xfId="12919"/>
    <cellStyle name="Note 3 2 26 8" xfId="12920"/>
    <cellStyle name="Note 3 2 26 8 2" xfId="12921"/>
    <cellStyle name="Note 3 2 26 8 3" xfId="12922"/>
    <cellStyle name="Note 3 2 26 9" xfId="12923"/>
    <cellStyle name="Note 3 2 26 9 2" xfId="12924"/>
    <cellStyle name="Note 3 2 26 9 3" xfId="12925"/>
    <cellStyle name="Note 3 2 27" xfId="12926"/>
    <cellStyle name="Note 3 2 27 2" xfId="12927"/>
    <cellStyle name="Note 3 2 27 2 2" xfId="12928"/>
    <cellStyle name="Note 3 2 27 2 3" xfId="12929"/>
    <cellStyle name="Note 3 2 27 3" xfId="12930"/>
    <cellStyle name="Note 3 2 27 4" xfId="12931"/>
    <cellStyle name="Note 3 2 28" xfId="12932"/>
    <cellStyle name="Note 3 2 28 2" xfId="12933"/>
    <cellStyle name="Note 3 2 28 3" xfId="12934"/>
    <cellStyle name="Note 3 2 29" xfId="12935"/>
    <cellStyle name="Note 3 2 29 2" xfId="12936"/>
    <cellStyle name="Note 3 2 29 3" xfId="12937"/>
    <cellStyle name="Note 3 2 3" xfId="758"/>
    <cellStyle name="Note 3 2 3 10" xfId="12938"/>
    <cellStyle name="Note 3 2 3 10 2" xfId="12939"/>
    <cellStyle name="Note 3 2 3 10 3" xfId="12940"/>
    <cellStyle name="Note 3 2 3 11" xfId="12941"/>
    <cellStyle name="Note 3 2 3 11 2" xfId="12942"/>
    <cellStyle name="Note 3 2 3 11 3" xfId="12943"/>
    <cellStyle name="Note 3 2 3 12" xfId="12944"/>
    <cellStyle name="Note 3 2 3 12 2" xfId="12945"/>
    <cellStyle name="Note 3 2 3 12 3" xfId="12946"/>
    <cellStyle name="Note 3 2 3 13" xfId="12947"/>
    <cellStyle name="Note 3 2 3 13 2" xfId="12948"/>
    <cellStyle name="Note 3 2 3 13 3" xfId="12949"/>
    <cellStyle name="Note 3 2 3 14" xfId="12950"/>
    <cellStyle name="Note 3 2 3 14 2" xfId="12951"/>
    <cellStyle name="Note 3 2 3 14 3" xfId="12952"/>
    <cellStyle name="Note 3 2 3 15" xfId="12953"/>
    <cellStyle name="Note 3 2 3 16" xfId="12954"/>
    <cellStyle name="Note 3 2 3 2" xfId="759"/>
    <cellStyle name="Note 3 2 3 2 10" xfId="12955"/>
    <cellStyle name="Note 3 2 3 2 10 2" xfId="12956"/>
    <cellStyle name="Note 3 2 3 2 10 3" xfId="12957"/>
    <cellStyle name="Note 3 2 3 2 11" xfId="12958"/>
    <cellStyle name="Note 3 2 3 2 11 2" xfId="12959"/>
    <cellStyle name="Note 3 2 3 2 11 3" xfId="12960"/>
    <cellStyle name="Note 3 2 3 2 12" xfId="12961"/>
    <cellStyle name="Note 3 2 3 2 12 2" xfId="12962"/>
    <cellStyle name="Note 3 2 3 2 12 3" xfId="12963"/>
    <cellStyle name="Note 3 2 3 2 13" xfId="12964"/>
    <cellStyle name="Note 3 2 3 2 13 2" xfId="12965"/>
    <cellStyle name="Note 3 2 3 2 13 3" xfId="12966"/>
    <cellStyle name="Note 3 2 3 2 14" xfId="12967"/>
    <cellStyle name="Note 3 2 3 2 15" xfId="12968"/>
    <cellStyle name="Note 3 2 3 2 2" xfId="12969"/>
    <cellStyle name="Note 3 2 3 2 2 2" xfId="12970"/>
    <cellStyle name="Note 3 2 3 2 2 2 2" xfId="12971"/>
    <cellStyle name="Note 3 2 3 2 2 2 3" xfId="12972"/>
    <cellStyle name="Note 3 2 3 2 2 3" xfId="12973"/>
    <cellStyle name="Note 3 2 3 2 2 4" xfId="12974"/>
    <cellStyle name="Note 3 2 3 2 3" xfId="12975"/>
    <cellStyle name="Note 3 2 3 2 3 2" xfId="12976"/>
    <cellStyle name="Note 3 2 3 2 3 3" xfId="12977"/>
    <cellStyle name="Note 3 2 3 2 4" xfId="12978"/>
    <cellStyle name="Note 3 2 3 2 4 2" xfId="12979"/>
    <cellStyle name="Note 3 2 3 2 4 3" xfId="12980"/>
    <cellStyle name="Note 3 2 3 2 5" xfId="12981"/>
    <cellStyle name="Note 3 2 3 2 5 2" xfId="12982"/>
    <cellStyle name="Note 3 2 3 2 5 3" xfId="12983"/>
    <cellStyle name="Note 3 2 3 2 6" xfId="12984"/>
    <cellStyle name="Note 3 2 3 2 6 2" xfId="12985"/>
    <cellStyle name="Note 3 2 3 2 6 3" xfId="12986"/>
    <cellStyle name="Note 3 2 3 2 7" xfId="12987"/>
    <cellStyle name="Note 3 2 3 2 7 2" xfId="12988"/>
    <cellStyle name="Note 3 2 3 2 7 3" xfId="12989"/>
    <cellStyle name="Note 3 2 3 2 8" xfId="12990"/>
    <cellStyle name="Note 3 2 3 2 8 2" xfId="12991"/>
    <cellStyle name="Note 3 2 3 2 8 3" xfId="12992"/>
    <cellStyle name="Note 3 2 3 2 9" xfId="12993"/>
    <cellStyle name="Note 3 2 3 2 9 2" xfId="12994"/>
    <cellStyle name="Note 3 2 3 2 9 3" xfId="12995"/>
    <cellStyle name="Note 3 2 3 3" xfId="12996"/>
    <cellStyle name="Note 3 2 3 3 2" xfId="12997"/>
    <cellStyle name="Note 3 2 3 3 2 2" xfId="12998"/>
    <cellStyle name="Note 3 2 3 3 2 3" xfId="12999"/>
    <cellStyle name="Note 3 2 3 3 3" xfId="13000"/>
    <cellStyle name="Note 3 2 3 3 4" xfId="13001"/>
    <cellStyle name="Note 3 2 3 4" xfId="13002"/>
    <cellStyle name="Note 3 2 3 4 2" xfId="13003"/>
    <cellStyle name="Note 3 2 3 4 3" xfId="13004"/>
    <cellStyle name="Note 3 2 3 5" xfId="13005"/>
    <cellStyle name="Note 3 2 3 5 2" xfId="13006"/>
    <cellStyle name="Note 3 2 3 5 3" xfId="13007"/>
    <cellStyle name="Note 3 2 3 6" xfId="13008"/>
    <cellStyle name="Note 3 2 3 6 2" xfId="13009"/>
    <cellStyle name="Note 3 2 3 6 3" xfId="13010"/>
    <cellStyle name="Note 3 2 3 7" xfId="13011"/>
    <cellStyle name="Note 3 2 3 7 2" xfId="13012"/>
    <cellStyle name="Note 3 2 3 7 3" xfId="13013"/>
    <cellStyle name="Note 3 2 3 8" xfId="13014"/>
    <cellStyle name="Note 3 2 3 8 2" xfId="13015"/>
    <cellStyle name="Note 3 2 3 8 3" xfId="13016"/>
    <cellStyle name="Note 3 2 3 9" xfId="13017"/>
    <cellStyle name="Note 3 2 3 9 2" xfId="13018"/>
    <cellStyle name="Note 3 2 3 9 3" xfId="13019"/>
    <cellStyle name="Note 3 2 30" xfId="13020"/>
    <cellStyle name="Note 3 2 30 2" xfId="13021"/>
    <cellStyle name="Note 3 2 30 3" xfId="13022"/>
    <cellStyle name="Note 3 2 31" xfId="13023"/>
    <cellStyle name="Note 3 2 31 2" xfId="13024"/>
    <cellStyle name="Note 3 2 31 3" xfId="13025"/>
    <cellStyle name="Note 3 2 32" xfId="13026"/>
    <cellStyle name="Note 3 2 32 2" xfId="13027"/>
    <cellStyle name="Note 3 2 32 3" xfId="13028"/>
    <cellStyle name="Note 3 2 33" xfId="13029"/>
    <cellStyle name="Note 3 2 33 2" xfId="13030"/>
    <cellStyle name="Note 3 2 33 3" xfId="13031"/>
    <cellStyle name="Note 3 2 34" xfId="13032"/>
    <cellStyle name="Note 3 2 34 2" xfId="13033"/>
    <cellStyle name="Note 3 2 34 3" xfId="13034"/>
    <cellStyle name="Note 3 2 35" xfId="13035"/>
    <cellStyle name="Note 3 2 35 2" xfId="13036"/>
    <cellStyle name="Note 3 2 35 3" xfId="13037"/>
    <cellStyle name="Note 3 2 36" xfId="13038"/>
    <cellStyle name="Note 3 2 36 2" xfId="13039"/>
    <cellStyle name="Note 3 2 36 3" xfId="13040"/>
    <cellStyle name="Note 3 2 37" xfId="13041"/>
    <cellStyle name="Note 3 2 37 2" xfId="13042"/>
    <cellStyle name="Note 3 2 37 3" xfId="13043"/>
    <cellStyle name="Note 3 2 38" xfId="13044"/>
    <cellStyle name="Note 3 2 38 2" xfId="13045"/>
    <cellStyle name="Note 3 2 38 3" xfId="13046"/>
    <cellStyle name="Note 3 2 39" xfId="13047"/>
    <cellStyle name="Note 3 2 39 2" xfId="13048"/>
    <cellStyle name="Note 3 2 4" xfId="760"/>
    <cellStyle name="Note 3 2 4 10" xfId="13049"/>
    <cellStyle name="Note 3 2 4 10 2" xfId="13050"/>
    <cellStyle name="Note 3 2 4 10 3" xfId="13051"/>
    <cellStyle name="Note 3 2 4 11" xfId="13052"/>
    <cellStyle name="Note 3 2 4 11 2" xfId="13053"/>
    <cellStyle name="Note 3 2 4 11 3" xfId="13054"/>
    <cellStyle name="Note 3 2 4 12" xfId="13055"/>
    <cellStyle name="Note 3 2 4 12 2" xfId="13056"/>
    <cellStyle name="Note 3 2 4 12 3" xfId="13057"/>
    <cellStyle name="Note 3 2 4 13" xfId="13058"/>
    <cellStyle name="Note 3 2 4 13 2" xfId="13059"/>
    <cellStyle name="Note 3 2 4 13 3" xfId="13060"/>
    <cellStyle name="Note 3 2 4 14" xfId="13061"/>
    <cellStyle name="Note 3 2 4 14 2" xfId="13062"/>
    <cellStyle name="Note 3 2 4 14 3" xfId="13063"/>
    <cellStyle name="Note 3 2 4 15" xfId="13064"/>
    <cellStyle name="Note 3 2 4 16" xfId="13065"/>
    <cellStyle name="Note 3 2 4 2" xfId="761"/>
    <cellStyle name="Note 3 2 4 2 10" xfId="13066"/>
    <cellStyle name="Note 3 2 4 2 10 2" xfId="13067"/>
    <cellStyle name="Note 3 2 4 2 10 3" xfId="13068"/>
    <cellStyle name="Note 3 2 4 2 11" xfId="13069"/>
    <cellStyle name="Note 3 2 4 2 11 2" xfId="13070"/>
    <cellStyle name="Note 3 2 4 2 11 3" xfId="13071"/>
    <cellStyle name="Note 3 2 4 2 12" xfId="13072"/>
    <cellStyle name="Note 3 2 4 2 12 2" xfId="13073"/>
    <cellStyle name="Note 3 2 4 2 12 3" xfId="13074"/>
    <cellStyle name="Note 3 2 4 2 13" xfId="13075"/>
    <cellStyle name="Note 3 2 4 2 13 2" xfId="13076"/>
    <cellStyle name="Note 3 2 4 2 13 3" xfId="13077"/>
    <cellStyle name="Note 3 2 4 2 14" xfId="13078"/>
    <cellStyle name="Note 3 2 4 2 15" xfId="13079"/>
    <cellStyle name="Note 3 2 4 2 2" xfId="13080"/>
    <cellStyle name="Note 3 2 4 2 2 2" xfId="13081"/>
    <cellStyle name="Note 3 2 4 2 2 2 2" xfId="13082"/>
    <cellStyle name="Note 3 2 4 2 2 2 3" xfId="13083"/>
    <cellStyle name="Note 3 2 4 2 2 3" xfId="13084"/>
    <cellStyle name="Note 3 2 4 2 2 4" xfId="13085"/>
    <cellStyle name="Note 3 2 4 2 3" xfId="13086"/>
    <cellStyle name="Note 3 2 4 2 3 2" xfId="13087"/>
    <cellStyle name="Note 3 2 4 2 3 3" xfId="13088"/>
    <cellStyle name="Note 3 2 4 2 4" xfId="13089"/>
    <cellStyle name="Note 3 2 4 2 4 2" xfId="13090"/>
    <cellStyle name="Note 3 2 4 2 4 3" xfId="13091"/>
    <cellStyle name="Note 3 2 4 2 5" xfId="13092"/>
    <cellStyle name="Note 3 2 4 2 5 2" xfId="13093"/>
    <cellStyle name="Note 3 2 4 2 5 3" xfId="13094"/>
    <cellStyle name="Note 3 2 4 2 6" xfId="13095"/>
    <cellStyle name="Note 3 2 4 2 6 2" xfId="13096"/>
    <cellStyle name="Note 3 2 4 2 6 3" xfId="13097"/>
    <cellStyle name="Note 3 2 4 2 7" xfId="13098"/>
    <cellStyle name="Note 3 2 4 2 7 2" xfId="13099"/>
    <cellStyle name="Note 3 2 4 2 7 3" xfId="13100"/>
    <cellStyle name="Note 3 2 4 2 8" xfId="13101"/>
    <cellStyle name="Note 3 2 4 2 8 2" xfId="13102"/>
    <cellStyle name="Note 3 2 4 2 8 3" xfId="13103"/>
    <cellStyle name="Note 3 2 4 2 9" xfId="13104"/>
    <cellStyle name="Note 3 2 4 2 9 2" xfId="13105"/>
    <cellStyle name="Note 3 2 4 2 9 3" xfId="13106"/>
    <cellStyle name="Note 3 2 4 3" xfId="13107"/>
    <cellStyle name="Note 3 2 4 3 2" xfId="13108"/>
    <cellStyle name="Note 3 2 4 3 2 2" xfId="13109"/>
    <cellStyle name="Note 3 2 4 3 2 3" xfId="13110"/>
    <cellStyle name="Note 3 2 4 3 3" xfId="13111"/>
    <cellStyle name="Note 3 2 4 3 4" xfId="13112"/>
    <cellStyle name="Note 3 2 4 4" xfId="13113"/>
    <cellStyle name="Note 3 2 4 4 2" xfId="13114"/>
    <cellStyle name="Note 3 2 4 4 3" xfId="13115"/>
    <cellStyle name="Note 3 2 4 5" xfId="13116"/>
    <cellStyle name="Note 3 2 4 5 2" xfId="13117"/>
    <cellStyle name="Note 3 2 4 5 3" xfId="13118"/>
    <cellStyle name="Note 3 2 4 6" xfId="13119"/>
    <cellStyle name="Note 3 2 4 6 2" xfId="13120"/>
    <cellStyle name="Note 3 2 4 6 3" xfId="13121"/>
    <cellStyle name="Note 3 2 4 7" xfId="13122"/>
    <cellStyle name="Note 3 2 4 7 2" xfId="13123"/>
    <cellStyle name="Note 3 2 4 7 3" xfId="13124"/>
    <cellStyle name="Note 3 2 4 8" xfId="13125"/>
    <cellStyle name="Note 3 2 4 8 2" xfId="13126"/>
    <cellStyle name="Note 3 2 4 8 3" xfId="13127"/>
    <cellStyle name="Note 3 2 4 9" xfId="13128"/>
    <cellStyle name="Note 3 2 4 9 2" xfId="13129"/>
    <cellStyle name="Note 3 2 4 9 3" xfId="13130"/>
    <cellStyle name="Note 3 2 40" xfId="13131"/>
    <cellStyle name="Note 3 2 40 2" xfId="13132"/>
    <cellStyle name="Note 3 2 41" xfId="13133"/>
    <cellStyle name="Note 3 2 42" xfId="13134"/>
    <cellStyle name="Note 3 2 5" xfId="762"/>
    <cellStyle name="Note 3 2 5 10" xfId="13135"/>
    <cellStyle name="Note 3 2 5 10 2" xfId="13136"/>
    <cellStyle name="Note 3 2 5 10 3" xfId="13137"/>
    <cellStyle name="Note 3 2 5 11" xfId="13138"/>
    <cellStyle name="Note 3 2 5 11 2" xfId="13139"/>
    <cellStyle name="Note 3 2 5 11 3" xfId="13140"/>
    <cellStyle name="Note 3 2 5 12" xfId="13141"/>
    <cellStyle name="Note 3 2 5 12 2" xfId="13142"/>
    <cellStyle name="Note 3 2 5 12 3" xfId="13143"/>
    <cellStyle name="Note 3 2 5 13" xfId="13144"/>
    <cellStyle name="Note 3 2 5 13 2" xfId="13145"/>
    <cellStyle name="Note 3 2 5 13 3" xfId="13146"/>
    <cellStyle name="Note 3 2 5 14" xfId="13147"/>
    <cellStyle name="Note 3 2 5 15" xfId="13148"/>
    <cellStyle name="Note 3 2 5 2" xfId="13149"/>
    <cellStyle name="Note 3 2 5 2 2" xfId="13150"/>
    <cellStyle name="Note 3 2 5 2 2 2" xfId="13151"/>
    <cellStyle name="Note 3 2 5 2 2 3" xfId="13152"/>
    <cellStyle name="Note 3 2 5 2 3" xfId="13153"/>
    <cellStyle name="Note 3 2 5 2 4" xfId="13154"/>
    <cellStyle name="Note 3 2 5 3" xfId="13155"/>
    <cellStyle name="Note 3 2 5 3 2" xfId="13156"/>
    <cellStyle name="Note 3 2 5 3 3" xfId="13157"/>
    <cellStyle name="Note 3 2 5 4" xfId="13158"/>
    <cellStyle name="Note 3 2 5 4 2" xfId="13159"/>
    <cellStyle name="Note 3 2 5 4 3" xfId="13160"/>
    <cellStyle name="Note 3 2 5 5" xfId="13161"/>
    <cellStyle name="Note 3 2 5 5 2" xfId="13162"/>
    <cellStyle name="Note 3 2 5 5 3" xfId="13163"/>
    <cellStyle name="Note 3 2 5 6" xfId="13164"/>
    <cellStyle name="Note 3 2 5 6 2" xfId="13165"/>
    <cellStyle name="Note 3 2 5 6 3" xfId="13166"/>
    <cellStyle name="Note 3 2 5 7" xfId="13167"/>
    <cellStyle name="Note 3 2 5 7 2" xfId="13168"/>
    <cellStyle name="Note 3 2 5 7 3" xfId="13169"/>
    <cellStyle name="Note 3 2 5 8" xfId="13170"/>
    <cellStyle name="Note 3 2 5 8 2" xfId="13171"/>
    <cellStyle name="Note 3 2 5 8 3" xfId="13172"/>
    <cellStyle name="Note 3 2 5 9" xfId="13173"/>
    <cellStyle name="Note 3 2 5 9 2" xfId="13174"/>
    <cellStyle name="Note 3 2 5 9 3" xfId="13175"/>
    <cellStyle name="Note 3 2 6" xfId="763"/>
    <cellStyle name="Note 3 2 6 10" xfId="13176"/>
    <cellStyle name="Note 3 2 6 10 2" xfId="13177"/>
    <cellStyle name="Note 3 2 6 10 3" xfId="13178"/>
    <cellStyle name="Note 3 2 6 11" xfId="13179"/>
    <cellStyle name="Note 3 2 6 11 2" xfId="13180"/>
    <cellStyle name="Note 3 2 6 11 3" xfId="13181"/>
    <cellStyle name="Note 3 2 6 12" xfId="13182"/>
    <cellStyle name="Note 3 2 6 12 2" xfId="13183"/>
    <cellStyle name="Note 3 2 6 12 3" xfId="13184"/>
    <cellStyle name="Note 3 2 6 13" xfId="13185"/>
    <cellStyle name="Note 3 2 6 13 2" xfId="13186"/>
    <cellStyle name="Note 3 2 6 13 3" xfId="13187"/>
    <cellStyle name="Note 3 2 6 14" xfId="13188"/>
    <cellStyle name="Note 3 2 6 15" xfId="13189"/>
    <cellStyle name="Note 3 2 6 2" xfId="13190"/>
    <cellStyle name="Note 3 2 6 2 2" xfId="13191"/>
    <cellStyle name="Note 3 2 6 2 2 2" xfId="13192"/>
    <cellStyle name="Note 3 2 6 2 2 3" xfId="13193"/>
    <cellStyle name="Note 3 2 6 2 3" xfId="13194"/>
    <cellStyle name="Note 3 2 6 2 4" xfId="13195"/>
    <cellStyle name="Note 3 2 6 3" xfId="13196"/>
    <cellStyle name="Note 3 2 6 3 2" xfId="13197"/>
    <cellStyle name="Note 3 2 6 3 3" xfId="13198"/>
    <cellStyle name="Note 3 2 6 4" xfId="13199"/>
    <cellStyle name="Note 3 2 6 4 2" xfId="13200"/>
    <cellStyle name="Note 3 2 6 4 3" xfId="13201"/>
    <cellStyle name="Note 3 2 6 5" xfId="13202"/>
    <cellStyle name="Note 3 2 6 5 2" xfId="13203"/>
    <cellStyle name="Note 3 2 6 5 3" xfId="13204"/>
    <cellStyle name="Note 3 2 6 6" xfId="13205"/>
    <cellStyle name="Note 3 2 6 6 2" xfId="13206"/>
    <cellStyle name="Note 3 2 6 6 3" xfId="13207"/>
    <cellStyle name="Note 3 2 6 7" xfId="13208"/>
    <cellStyle name="Note 3 2 6 7 2" xfId="13209"/>
    <cellStyle name="Note 3 2 6 7 3" xfId="13210"/>
    <cellStyle name="Note 3 2 6 8" xfId="13211"/>
    <cellStyle name="Note 3 2 6 8 2" xfId="13212"/>
    <cellStyle name="Note 3 2 6 8 3" xfId="13213"/>
    <cellStyle name="Note 3 2 6 9" xfId="13214"/>
    <cellStyle name="Note 3 2 6 9 2" xfId="13215"/>
    <cellStyle name="Note 3 2 6 9 3" xfId="13216"/>
    <cellStyle name="Note 3 2 7" xfId="764"/>
    <cellStyle name="Note 3 2 7 10" xfId="13217"/>
    <cellStyle name="Note 3 2 7 10 2" xfId="13218"/>
    <cellStyle name="Note 3 2 7 10 3" xfId="13219"/>
    <cellStyle name="Note 3 2 7 11" xfId="13220"/>
    <cellStyle name="Note 3 2 7 11 2" xfId="13221"/>
    <cellStyle name="Note 3 2 7 11 3" xfId="13222"/>
    <cellStyle name="Note 3 2 7 12" xfId="13223"/>
    <cellStyle name="Note 3 2 7 12 2" xfId="13224"/>
    <cellStyle name="Note 3 2 7 12 3" xfId="13225"/>
    <cellStyle name="Note 3 2 7 13" xfId="13226"/>
    <cellStyle name="Note 3 2 7 13 2" xfId="13227"/>
    <cellStyle name="Note 3 2 7 13 3" xfId="13228"/>
    <cellStyle name="Note 3 2 7 14" xfId="13229"/>
    <cellStyle name="Note 3 2 7 15" xfId="13230"/>
    <cellStyle name="Note 3 2 7 2" xfId="13231"/>
    <cellStyle name="Note 3 2 7 2 2" xfId="13232"/>
    <cellStyle name="Note 3 2 7 2 2 2" xfId="13233"/>
    <cellStyle name="Note 3 2 7 2 2 3" xfId="13234"/>
    <cellStyle name="Note 3 2 7 2 3" xfId="13235"/>
    <cellStyle name="Note 3 2 7 2 4" xfId="13236"/>
    <cellStyle name="Note 3 2 7 3" xfId="13237"/>
    <cellStyle name="Note 3 2 7 3 2" xfId="13238"/>
    <cellStyle name="Note 3 2 7 3 3" xfId="13239"/>
    <cellStyle name="Note 3 2 7 4" xfId="13240"/>
    <cellStyle name="Note 3 2 7 4 2" xfId="13241"/>
    <cellStyle name="Note 3 2 7 4 3" xfId="13242"/>
    <cellStyle name="Note 3 2 7 5" xfId="13243"/>
    <cellStyle name="Note 3 2 7 5 2" xfId="13244"/>
    <cellStyle name="Note 3 2 7 5 3" xfId="13245"/>
    <cellStyle name="Note 3 2 7 6" xfId="13246"/>
    <cellStyle name="Note 3 2 7 6 2" xfId="13247"/>
    <cellStyle name="Note 3 2 7 6 3" xfId="13248"/>
    <cellStyle name="Note 3 2 7 7" xfId="13249"/>
    <cellStyle name="Note 3 2 7 7 2" xfId="13250"/>
    <cellStyle name="Note 3 2 7 7 3" xfId="13251"/>
    <cellStyle name="Note 3 2 7 8" xfId="13252"/>
    <cellStyle name="Note 3 2 7 8 2" xfId="13253"/>
    <cellStyle name="Note 3 2 7 8 3" xfId="13254"/>
    <cellStyle name="Note 3 2 7 9" xfId="13255"/>
    <cellStyle name="Note 3 2 7 9 2" xfId="13256"/>
    <cellStyle name="Note 3 2 7 9 3" xfId="13257"/>
    <cellStyle name="Note 3 2 8" xfId="765"/>
    <cellStyle name="Note 3 2 8 10" xfId="13258"/>
    <cellStyle name="Note 3 2 8 10 2" xfId="13259"/>
    <cellStyle name="Note 3 2 8 10 3" xfId="13260"/>
    <cellStyle name="Note 3 2 8 11" xfId="13261"/>
    <cellStyle name="Note 3 2 8 11 2" xfId="13262"/>
    <cellStyle name="Note 3 2 8 11 3" xfId="13263"/>
    <cellStyle name="Note 3 2 8 12" xfId="13264"/>
    <cellStyle name="Note 3 2 8 12 2" xfId="13265"/>
    <cellStyle name="Note 3 2 8 12 3" xfId="13266"/>
    <cellStyle name="Note 3 2 8 13" xfId="13267"/>
    <cellStyle name="Note 3 2 8 13 2" xfId="13268"/>
    <cellStyle name="Note 3 2 8 13 3" xfId="13269"/>
    <cellStyle name="Note 3 2 8 14" xfId="13270"/>
    <cellStyle name="Note 3 2 8 15" xfId="13271"/>
    <cellStyle name="Note 3 2 8 2" xfId="13272"/>
    <cellStyle name="Note 3 2 8 2 2" xfId="13273"/>
    <cellStyle name="Note 3 2 8 2 2 2" xfId="13274"/>
    <cellStyle name="Note 3 2 8 2 2 3" xfId="13275"/>
    <cellStyle name="Note 3 2 8 2 3" xfId="13276"/>
    <cellStyle name="Note 3 2 8 2 4" xfId="13277"/>
    <cellStyle name="Note 3 2 8 3" xfId="13278"/>
    <cellStyle name="Note 3 2 8 3 2" xfId="13279"/>
    <cellStyle name="Note 3 2 8 3 3" xfId="13280"/>
    <cellStyle name="Note 3 2 8 4" xfId="13281"/>
    <cellStyle name="Note 3 2 8 4 2" xfId="13282"/>
    <cellStyle name="Note 3 2 8 4 3" xfId="13283"/>
    <cellStyle name="Note 3 2 8 5" xfId="13284"/>
    <cellStyle name="Note 3 2 8 5 2" xfId="13285"/>
    <cellStyle name="Note 3 2 8 5 3" xfId="13286"/>
    <cellStyle name="Note 3 2 8 6" xfId="13287"/>
    <cellStyle name="Note 3 2 8 6 2" xfId="13288"/>
    <cellStyle name="Note 3 2 8 6 3" xfId="13289"/>
    <cellStyle name="Note 3 2 8 7" xfId="13290"/>
    <cellStyle name="Note 3 2 8 7 2" xfId="13291"/>
    <cellStyle name="Note 3 2 8 7 3" xfId="13292"/>
    <cellStyle name="Note 3 2 8 8" xfId="13293"/>
    <cellStyle name="Note 3 2 8 8 2" xfId="13294"/>
    <cellStyle name="Note 3 2 8 8 3" xfId="13295"/>
    <cellStyle name="Note 3 2 8 9" xfId="13296"/>
    <cellStyle name="Note 3 2 8 9 2" xfId="13297"/>
    <cellStyle name="Note 3 2 8 9 3" xfId="13298"/>
    <cellStyle name="Note 3 2 9" xfId="766"/>
    <cellStyle name="Note 3 2 9 10" xfId="13299"/>
    <cellStyle name="Note 3 2 9 10 2" xfId="13300"/>
    <cellStyle name="Note 3 2 9 10 3" xfId="13301"/>
    <cellStyle name="Note 3 2 9 11" xfId="13302"/>
    <cellStyle name="Note 3 2 9 11 2" xfId="13303"/>
    <cellStyle name="Note 3 2 9 11 3" xfId="13304"/>
    <cellStyle name="Note 3 2 9 12" xfId="13305"/>
    <cellStyle name="Note 3 2 9 12 2" xfId="13306"/>
    <cellStyle name="Note 3 2 9 12 3" xfId="13307"/>
    <cellStyle name="Note 3 2 9 13" xfId="13308"/>
    <cellStyle name="Note 3 2 9 13 2" xfId="13309"/>
    <cellStyle name="Note 3 2 9 13 3" xfId="13310"/>
    <cellStyle name="Note 3 2 9 14" xfId="13311"/>
    <cellStyle name="Note 3 2 9 15" xfId="13312"/>
    <cellStyle name="Note 3 2 9 2" xfId="13313"/>
    <cellStyle name="Note 3 2 9 2 2" xfId="13314"/>
    <cellStyle name="Note 3 2 9 2 2 2" xfId="13315"/>
    <cellStyle name="Note 3 2 9 2 2 3" xfId="13316"/>
    <cellStyle name="Note 3 2 9 2 3" xfId="13317"/>
    <cellStyle name="Note 3 2 9 2 4" xfId="13318"/>
    <cellStyle name="Note 3 2 9 3" xfId="13319"/>
    <cellStyle name="Note 3 2 9 3 2" xfId="13320"/>
    <cellStyle name="Note 3 2 9 3 3" xfId="13321"/>
    <cellStyle name="Note 3 2 9 4" xfId="13322"/>
    <cellStyle name="Note 3 2 9 4 2" xfId="13323"/>
    <cellStyle name="Note 3 2 9 4 3" xfId="13324"/>
    <cellStyle name="Note 3 2 9 5" xfId="13325"/>
    <cellStyle name="Note 3 2 9 5 2" xfId="13326"/>
    <cellStyle name="Note 3 2 9 5 3" xfId="13327"/>
    <cellStyle name="Note 3 2 9 6" xfId="13328"/>
    <cellStyle name="Note 3 2 9 6 2" xfId="13329"/>
    <cellStyle name="Note 3 2 9 6 3" xfId="13330"/>
    <cellStyle name="Note 3 2 9 7" xfId="13331"/>
    <cellStyle name="Note 3 2 9 7 2" xfId="13332"/>
    <cellStyle name="Note 3 2 9 7 3" xfId="13333"/>
    <cellStyle name="Note 3 2 9 8" xfId="13334"/>
    <cellStyle name="Note 3 2 9 8 2" xfId="13335"/>
    <cellStyle name="Note 3 2 9 8 3" xfId="13336"/>
    <cellStyle name="Note 3 2 9 9" xfId="13337"/>
    <cellStyle name="Note 3 2 9 9 2" xfId="13338"/>
    <cellStyle name="Note 3 2 9 9 3" xfId="13339"/>
    <cellStyle name="Note 3 20" xfId="13340"/>
    <cellStyle name="Note 3 20 2" xfId="13341"/>
    <cellStyle name="Note 3 21" xfId="13342"/>
    <cellStyle name="Note 3 22" xfId="13343"/>
    <cellStyle name="Note 3 3" xfId="767"/>
    <cellStyle name="Note 3 3 10" xfId="13344"/>
    <cellStyle name="Note 3 3 10 2" xfId="13345"/>
    <cellStyle name="Note 3 3 10 3" xfId="13346"/>
    <cellStyle name="Note 3 3 11" xfId="13347"/>
    <cellStyle name="Note 3 3 11 2" xfId="13348"/>
    <cellStyle name="Note 3 3 11 3" xfId="13349"/>
    <cellStyle name="Note 3 3 12" xfId="13350"/>
    <cellStyle name="Note 3 3 12 2" xfId="13351"/>
    <cellStyle name="Note 3 3 12 3" xfId="13352"/>
    <cellStyle name="Note 3 3 13" xfId="13353"/>
    <cellStyle name="Note 3 3 13 2" xfId="13354"/>
    <cellStyle name="Note 3 3 13 3" xfId="13355"/>
    <cellStyle name="Note 3 3 14" xfId="13356"/>
    <cellStyle name="Note 3 3 14 2" xfId="13357"/>
    <cellStyle name="Note 3 3 14 3" xfId="13358"/>
    <cellStyle name="Note 3 3 15" xfId="13359"/>
    <cellStyle name="Note 3 3 16" xfId="13360"/>
    <cellStyle name="Note 3 3 2" xfId="768"/>
    <cellStyle name="Note 3 3 2 10" xfId="13361"/>
    <cellStyle name="Note 3 3 2 10 2" xfId="13362"/>
    <cellStyle name="Note 3 3 2 10 3" xfId="13363"/>
    <cellStyle name="Note 3 3 2 11" xfId="13364"/>
    <cellStyle name="Note 3 3 2 11 2" xfId="13365"/>
    <cellStyle name="Note 3 3 2 11 3" xfId="13366"/>
    <cellStyle name="Note 3 3 2 12" xfId="13367"/>
    <cellStyle name="Note 3 3 2 12 2" xfId="13368"/>
    <cellStyle name="Note 3 3 2 12 3" xfId="13369"/>
    <cellStyle name="Note 3 3 2 13" xfId="13370"/>
    <cellStyle name="Note 3 3 2 13 2" xfId="13371"/>
    <cellStyle name="Note 3 3 2 13 3" xfId="13372"/>
    <cellStyle name="Note 3 3 2 14" xfId="13373"/>
    <cellStyle name="Note 3 3 2 15" xfId="13374"/>
    <cellStyle name="Note 3 3 2 2" xfId="13375"/>
    <cellStyle name="Note 3 3 2 2 2" xfId="13376"/>
    <cellStyle name="Note 3 3 2 2 2 2" xfId="13377"/>
    <cellStyle name="Note 3 3 2 2 2 3" xfId="13378"/>
    <cellStyle name="Note 3 3 2 2 3" xfId="13379"/>
    <cellStyle name="Note 3 3 2 2 4" xfId="13380"/>
    <cellStyle name="Note 3 3 2 3" xfId="13381"/>
    <cellStyle name="Note 3 3 2 3 2" xfId="13382"/>
    <cellStyle name="Note 3 3 2 3 3" xfId="13383"/>
    <cellStyle name="Note 3 3 2 4" xfId="13384"/>
    <cellStyle name="Note 3 3 2 4 2" xfId="13385"/>
    <cellStyle name="Note 3 3 2 4 3" xfId="13386"/>
    <cellStyle name="Note 3 3 2 5" xfId="13387"/>
    <cellStyle name="Note 3 3 2 5 2" xfId="13388"/>
    <cellStyle name="Note 3 3 2 5 3" xfId="13389"/>
    <cellStyle name="Note 3 3 2 6" xfId="13390"/>
    <cellStyle name="Note 3 3 2 6 2" xfId="13391"/>
    <cellStyle name="Note 3 3 2 6 3" xfId="13392"/>
    <cellStyle name="Note 3 3 2 7" xfId="13393"/>
    <cellStyle name="Note 3 3 2 7 2" xfId="13394"/>
    <cellStyle name="Note 3 3 2 7 3" xfId="13395"/>
    <cellStyle name="Note 3 3 2 8" xfId="13396"/>
    <cellStyle name="Note 3 3 2 8 2" xfId="13397"/>
    <cellStyle name="Note 3 3 2 8 3" xfId="13398"/>
    <cellStyle name="Note 3 3 2 9" xfId="13399"/>
    <cellStyle name="Note 3 3 2 9 2" xfId="13400"/>
    <cellStyle name="Note 3 3 2 9 3" xfId="13401"/>
    <cellStyle name="Note 3 3 3" xfId="13402"/>
    <cellStyle name="Note 3 3 3 2" xfId="13403"/>
    <cellStyle name="Note 3 3 3 2 2" xfId="13404"/>
    <cellStyle name="Note 3 3 3 2 3" xfId="13405"/>
    <cellStyle name="Note 3 3 3 3" xfId="13406"/>
    <cellStyle name="Note 3 3 3 4" xfId="13407"/>
    <cellStyle name="Note 3 3 4" xfId="13408"/>
    <cellStyle name="Note 3 3 4 2" xfId="13409"/>
    <cellStyle name="Note 3 3 4 3" xfId="13410"/>
    <cellStyle name="Note 3 3 5" xfId="13411"/>
    <cellStyle name="Note 3 3 5 2" xfId="13412"/>
    <cellStyle name="Note 3 3 5 3" xfId="13413"/>
    <cellStyle name="Note 3 3 6" xfId="13414"/>
    <cellStyle name="Note 3 3 6 2" xfId="13415"/>
    <cellStyle name="Note 3 3 6 3" xfId="13416"/>
    <cellStyle name="Note 3 3 7" xfId="13417"/>
    <cellStyle name="Note 3 3 7 2" xfId="13418"/>
    <cellStyle name="Note 3 3 7 3" xfId="13419"/>
    <cellStyle name="Note 3 3 8" xfId="13420"/>
    <cellStyle name="Note 3 3 8 2" xfId="13421"/>
    <cellStyle name="Note 3 3 8 3" xfId="13422"/>
    <cellStyle name="Note 3 3 9" xfId="13423"/>
    <cellStyle name="Note 3 3 9 2" xfId="13424"/>
    <cellStyle name="Note 3 3 9 3" xfId="13425"/>
    <cellStyle name="Note 3 4" xfId="769"/>
    <cellStyle name="Note 3 4 10" xfId="13426"/>
    <cellStyle name="Note 3 4 10 2" xfId="13427"/>
    <cellStyle name="Note 3 4 10 3" xfId="13428"/>
    <cellStyle name="Note 3 4 11" xfId="13429"/>
    <cellStyle name="Note 3 4 11 2" xfId="13430"/>
    <cellStyle name="Note 3 4 11 3" xfId="13431"/>
    <cellStyle name="Note 3 4 12" xfId="13432"/>
    <cellStyle name="Note 3 4 12 2" xfId="13433"/>
    <cellStyle name="Note 3 4 12 3" xfId="13434"/>
    <cellStyle name="Note 3 4 13" xfId="13435"/>
    <cellStyle name="Note 3 4 13 2" xfId="13436"/>
    <cellStyle name="Note 3 4 13 3" xfId="13437"/>
    <cellStyle name="Note 3 4 14" xfId="13438"/>
    <cellStyle name="Note 3 4 14 2" xfId="13439"/>
    <cellStyle name="Note 3 4 14 3" xfId="13440"/>
    <cellStyle name="Note 3 4 15" xfId="13441"/>
    <cellStyle name="Note 3 4 16" xfId="13442"/>
    <cellStyle name="Note 3 4 2" xfId="770"/>
    <cellStyle name="Note 3 4 2 10" xfId="13443"/>
    <cellStyle name="Note 3 4 2 10 2" xfId="13444"/>
    <cellStyle name="Note 3 4 2 10 3" xfId="13445"/>
    <cellStyle name="Note 3 4 2 11" xfId="13446"/>
    <cellStyle name="Note 3 4 2 11 2" xfId="13447"/>
    <cellStyle name="Note 3 4 2 11 3" xfId="13448"/>
    <cellStyle name="Note 3 4 2 12" xfId="13449"/>
    <cellStyle name="Note 3 4 2 12 2" xfId="13450"/>
    <cellStyle name="Note 3 4 2 12 3" xfId="13451"/>
    <cellStyle name="Note 3 4 2 13" xfId="13452"/>
    <cellStyle name="Note 3 4 2 13 2" xfId="13453"/>
    <cellStyle name="Note 3 4 2 13 3" xfId="13454"/>
    <cellStyle name="Note 3 4 2 14" xfId="13455"/>
    <cellStyle name="Note 3 4 2 15" xfId="13456"/>
    <cellStyle name="Note 3 4 2 2" xfId="13457"/>
    <cellStyle name="Note 3 4 2 2 2" xfId="13458"/>
    <cellStyle name="Note 3 4 2 2 2 2" xfId="13459"/>
    <cellStyle name="Note 3 4 2 2 2 3" xfId="13460"/>
    <cellStyle name="Note 3 4 2 2 3" xfId="13461"/>
    <cellStyle name="Note 3 4 2 2 4" xfId="13462"/>
    <cellStyle name="Note 3 4 2 3" xfId="13463"/>
    <cellStyle name="Note 3 4 2 3 2" xfId="13464"/>
    <cellStyle name="Note 3 4 2 3 3" xfId="13465"/>
    <cellStyle name="Note 3 4 2 4" xfId="13466"/>
    <cellStyle name="Note 3 4 2 4 2" xfId="13467"/>
    <cellStyle name="Note 3 4 2 4 3" xfId="13468"/>
    <cellStyle name="Note 3 4 2 5" xfId="13469"/>
    <cellStyle name="Note 3 4 2 5 2" xfId="13470"/>
    <cellStyle name="Note 3 4 2 5 3" xfId="13471"/>
    <cellStyle name="Note 3 4 2 6" xfId="13472"/>
    <cellStyle name="Note 3 4 2 6 2" xfId="13473"/>
    <cellStyle name="Note 3 4 2 6 3" xfId="13474"/>
    <cellStyle name="Note 3 4 2 7" xfId="13475"/>
    <cellStyle name="Note 3 4 2 7 2" xfId="13476"/>
    <cellStyle name="Note 3 4 2 7 3" xfId="13477"/>
    <cellStyle name="Note 3 4 2 8" xfId="13478"/>
    <cellStyle name="Note 3 4 2 8 2" xfId="13479"/>
    <cellStyle name="Note 3 4 2 8 3" xfId="13480"/>
    <cellStyle name="Note 3 4 2 9" xfId="13481"/>
    <cellStyle name="Note 3 4 2 9 2" xfId="13482"/>
    <cellStyle name="Note 3 4 2 9 3" xfId="13483"/>
    <cellStyle name="Note 3 4 3" xfId="13484"/>
    <cellStyle name="Note 3 4 3 2" xfId="13485"/>
    <cellStyle name="Note 3 4 3 2 2" xfId="13486"/>
    <cellStyle name="Note 3 4 3 2 3" xfId="13487"/>
    <cellStyle name="Note 3 4 3 3" xfId="13488"/>
    <cellStyle name="Note 3 4 3 4" xfId="13489"/>
    <cellStyle name="Note 3 4 4" xfId="13490"/>
    <cellStyle name="Note 3 4 4 2" xfId="13491"/>
    <cellStyle name="Note 3 4 4 3" xfId="13492"/>
    <cellStyle name="Note 3 4 5" xfId="13493"/>
    <cellStyle name="Note 3 4 5 2" xfId="13494"/>
    <cellStyle name="Note 3 4 5 3" xfId="13495"/>
    <cellStyle name="Note 3 4 6" xfId="13496"/>
    <cellStyle name="Note 3 4 6 2" xfId="13497"/>
    <cellStyle name="Note 3 4 6 3" xfId="13498"/>
    <cellStyle name="Note 3 4 7" xfId="13499"/>
    <cellStyle name="Note 3 4 7 2" xfId="13500"/>
    <cellStyle name="Note 3 4 7 3" xfId="13501"/>
    <cellStyle name="Note 3 4 8" xfId="13502"/>
    <cellStyle name="Note 3 4 8 2" xfId="13503"/>
    <cellStyle name="Note 3 4 8 3" xfId="13504"/>
    <cellStyle name="Note 3 4 9" xfId="13505"/>
    <cellStyle name="Note 3 4 9 2" xfId="13506"/>
    <cellStyle name="Note 3 4 9 3" xfId="13507"/>
    <cellStyle name="Note 3 5" xfId="771"/>
    <cellStyle name="Note 3 5 10" xfId="13508"/>
    <cellStyle name="Note 3 5 10 2" xfId="13509"/>
    <cellStyle name="Note 3 5 10 3" xfId="13510"/>
    <cellStyle name="Note 3 5 11" xfId="13511"/>
    <cellStyle name="Note 3 5 11 2" xfId="13512"/>
    <cellStyle name="Note 3 5 11 3" xfId="13513"/>
    <cellStyle name="Note 3 5 12" xfId="13514"/>
    <cellStyle name="Note 3 5 12 2" xfId="13515"/>
    <cellStyle name="Note 3 5 12 3" xfId="13516"/>
    <cellStyle name="Note 3 5 13" xfId="13517"/>
    <cellStyle name="Note 3 5 13 2" xfId="13518"/>
    <cellStyle name="Note 3 5 13 3" xfId="13519"/>
    <cellStyle name="Note 3 5 14" xfId="13520"/>
    <cellStyle name="Note 3 5 15" xfId="13521"/>
    <cellStyle name="Note 3 5 2" xfId="13522"/>
    <cellStyle name="Note 3 5 2 2" xfId="13523"/>
    <cellStyle name="Note 3 5 2 2 2" xfId="13524"/>
    <cellStyle name="Note 3 5 2 2 3" xfId="13525"/>
    <cellStyle name="Note 3 5 2 3" xfId="13526"/>
    <cellStyle name="Note 3 5 2 4" xfId="13527"/>
    <cellStyle name="Note 3 5 3" xfId="13528"/>
    <cellStyle name="Note 3 5 3 2" xfId="13529"/>
    <cellStyle name="Note 3 5 3 3" xfId="13530"/>
    <cellStyle name="Note 3 5 4" xfId="13531"/>
    <cellStyle name="Note 3 5 4 2" xfId="13532"/>
    <cellStyle name="Note 3 5 4 3" xfId="13533"/>
    <cellStyle name="Note 3 5 5" xfId="13534"/>
    <cellStyle name="Note 3 5 5 2" xfId="13535"/>
    <cellStyle name="Note 3 5 5 3" xfId="13536"/>
    <cellStyle name="Note 3 5 6" xfId="13537"/>
    <cellStyle name="Note 3 5 6 2" xfId="13538"/>
    <cellStyle name="Note 3 5 6 3" xfId="13539"/>
    <cellStyle name="Note 3 5 7" xfId="13540"/>
    <cellStyle name="Note 3 5 7 2" xfId="13541"/>
    <cellStyle name="Note 3 5 7 3" xfId="13542"/>
    <cellStyle name="Note 3 5 8" xfId="13543"/>
    <cellStyle name="Note 3 5 8 2" xfId="13544"/>
    <cellStyle name="Note 3 5 8 3" xfId="13545"/>
    <cellStyle name="Note 3 5 9" xfId="13546"/>
    <cellStyle name="Note 3 5 9 2" xfId="13547"/>
    <cellStyle name="Note 3 5 9 3" xfId="13548"/>
    <cellStyle name="Note 3 6" xfId="772"/>
    <cellStyle name="Note 3 6 10" xfId="13549"/>
    <cellStyle name="Note 3 6 10 2" xfId="13550"/>
    <cellStyle name="Note 3 6 10 3" xfId="13551"/>
    <cellStyle name="Note 3 6 11" xfId="13552"/>
    <cellStyle name="Note 3 6 11 2" xfId="13553"/>
    <cellStyle name="Note 3 6 11 3" xfId="13554"/>
    <cellStyle name="Note 3 6 12" xfId="13555"/>
    <cellStyle name="Note 3 6 12 2" xfId="13556"/>
    <cellStyle name="Note 3 6 12 3" xfId="13557"/>
    <cellStyle name="Note 3 6 13" xfId="13558"/>
    <cellStyle name="Note 3 6 13 2" xfId="13559"/>
    <cellStyle name="Note 3 6 13 3" xfId="13560"/>
    <cellStyle name="Note 3 6 14" xfId="13561"/>
    <cellStyle name="Note 3 6 15" xfId="13562"/>
    <cellStyle name="Note 3 6 2" xfId="13563"/>
    <cellStyle name="Note 3 6 2 2" xfId="13564"/>
    <cellStyle name="Note 3 6 2 2 2" xfId="13565"/>
    <cellStyle name="Note 3 6 2 2 3" xfId="13566"/>
    <cellStyle name="Note 3 6 2 3" xfId="13567"/>
    <cellStyle name="Note 3 6 2 4" xfId="13568"/>
    <cellStyle name="Note 3 6 3" xfId="13569"/>
    <cellStyle name="Note 3 6 3 2" xfId="13570"/>
    <cellStyle name="Note 3 6 3 3" xfId="13571"/>
    <cellStyle name="Note 3 6 4" xfId="13572"/>
    <cellStyle name="Note 3 6 4 2" xfId="13573"/>
    <cellStyle name="Note 3 6 4 3" xfId="13574"/>
    <cellStyle name="Note 3 6 5" xfId="13575"/>
    <cellStyle name="Note 3 6 5 2" xfId="13576"/>
    <cellStyle name="Note 3 6 5 3" xfId="13577"/>
    <cellStyle name="Note 3 6 6" xfId="13578"/>
    <cellStyle name="Note 3 6 6 2" xfId="13579"/>
    <cellStyle name="Note 3 6 6 3" xfId="13580"/>
    <cellStyle name="Note 3 6 7" xfId="13581"/>
    <cellStyle name="Note 3 6 7 2" xfId="13582"/>
    <cellStyle name="Note 3 6 7 3" xfId="13583"/>
    <cellStyle name="Note 3 6 8" xfId="13584"/>
    <cellStyle name="Note 3 6 8 2" xfId="13585"/>
    <cellStyle name="Note 3 6 8 3" xfId="13586"/>
    <cellStyle name="Note 3 6 9" xfId="13587"/>
    <cellStyle name="Note 3 6 9 2" xfId="13588"/>
    <cellStyle name="Note 3 6 9 3" xfId="13589"/>
    <cellStyle name="Note 3 7" xfId="13590"/>
    <cellStyle name="Note 3 7 2" xfId="13591"/>
    <cellStyle name="Note 3 7 2 2" xfId="13592"/>
    <cellStyle name="Note 3 7 2 3" xfId="13593"/>
    <cellStyle name="Note 3 7 3" xfId="13594"/>
    <cellStyle name="Note 3 7 4" xfId="13595"/>
    <cellStyle name="Note 3 8" xfId="13596"/>
    <cellStyle name="Note 3 8 2" xfId="13597"/>
    <cellStyle name="Note 3 8 3" xfId="13598"/>
    <cellStyle name="Note 3 9" xfId="13599"/>
    <cellStyle name="Note 3 9 2" xfId="13600"/>
    <cellStyle name="Note 3 9 3" xfId="13601"/>
    <cellStyle name="Note 4" xfId="13602"/>
    <cellStyle name="Note 4 2" xfId="13603"/>
    <cellStyle name="Note 4 3" xfId="13604"/>
    <cellStyle name="Note 5" xfId="13605"/>
    <cellStyle name="Note 5 2" xfId="13606"/>
    <cellStyle name="Note 5 3" xfId="13607"/>
    <cellStyle name="Note 6" xfId="13608"/>
    <cellStyle name="Note 6 2" xfId="13609"/>
    <cellStyle name="Note 6 3" xfId="13610"/>
    <cellStyle name="Note 7" xfId="13611"/>
    <cellStyle name="Note 7 2" xfId="13612"/>
    <cellStyle name="Note 7 3" xfId="13613"/>
    <cellStyle name="Note 8" xfId="13614"/>
    <cellStyle name="Note 8 2" xfId="13615"/>
    <cellStyle name="Note 8 3" xfId="13616"/>
    <cellStyle name="Note 9" xfId="13617"/>
    <cellStyle name="Note 9 2" xfId="13618"/>
    <cellStyle name="Note 9 3" xfId="13619"/>
    <cellStyle name="Output" xfId="80" builtinId="21" customBuiltin="1"/>
    <cellStyle name="Output 10" xfId="13620"/>
    <cellStyle name="Output 10 2" xfId="13621"/>
    <cellStyle name="Output 10 3" xfId="13622"/>
    <cellStyle name="Output 11" xfId="13623"/>
    <cellStyle name="Output 11 2" xfId="13624"/>
    <cellStyle name="Output 11 3" xfId="13625"/>
    <cellStyle name="Output 12" xfId="13626"/>
    <cellStyle name="Output 12 2" xfId="13627"/>
    <cellStyle name="Output 12 3" xfId="13628"/>
    <cellStyle name="Output 13" xfId="13629"/>
    <cellStyle name="Output 13 2" xfId="13630"/>
    <cellStyle name="Output 13 3" xfId="13631"/>
    <cellStyle name="Output 14" xfId="13632"/>
    <cellStyle name="Output 14 2" xfId="13633"/>
    <cellStyle name="Output 14 3" xfId="13634"/>
    <cellStyle name="Output 15" xfId="13635"/>
    <cellStyle name="Output 15 2" xfId="13636"/>
    <cellStyle name="Output 15 3" xfId="13637"/>
    <cellStyle name="Output 16" xfId="13638"/>
    <cellStyle name="Output 16 2" xfId="13639"/>
    <cellStyle name="Output 16 3" xfId="13640"/>
    <cellStyle name="Output 17" xfId="13641"/>
    <cellStyle name="Output 17 2" xfId="13642"/>
    <cellStyle name="Output 17 3" xfId="13643"/>
    <cellStyle name="Output 2" xfId="318"/>
    <cellStyle name="Output 2 10" xfId="13644"/>
    <cellStyle name="Output 2 10 2" xfId="13645"/>
    <cellStyle name="Output 2 10 3" xfId="13646"/>
    <cellStyle name="Output 2 11" xfId="13647"/>
    <cellStyle name="Output 2 11 2" xfId="13648"/>
    <cellStyle name="Output 2 11 3" xfId="13649"/>
    <cellStyle name="Output 2 12" xfId="13650"/>
    <cellStyle name="Output 2 12 2" xfId="13651"/>
    <cellStyle name="Output 2 12 3" xfId="13652"/>
    <cellStyle name="Output 2 13" xfId="13653"/>
    <cellStyle name="Output 2 13 2" xfId="13654"/>
    <cellStyle name="Output 2 13 3" xfId="13655"/>
    <cellStyle name="Output 2 14" xfId="13656"/>
    <cellStyle name="Output 2 14 2" xfId="13657"/>
    <cellStyle name="Output 2 14 3" xfId="13658"/>
    <cellStyle name="Output 2 15" xfId="13659"/>
    <cellStyle name="Output 2 15 2" xfId="13660"/>
    <cellStyle name="Output 2 15 3" xfId="13661"/>
    <cellStyle name="Output 2 16" xfId="13662"/>
    <cellStyle name="Output 2 16 2" xfId="13663"/>
    <cellStyle name="Output 2 16 3" xfId="13664"/>
    <cellStyle name="Output 2 17" xfId="13665"/>
    <cellStyle name="Output 2 17 2" xfId="13666"/>
    <cellStyle name="Output 2 17 3" xfId="13667"/>
    <cellStyle name="Output 2 18" xfId="13668"/>
    <cellStyle name="Output 2 18 2" xfId="13669"/>
    <cellStyle name="Output 2 18 3" xfId="13670"/>
    <cellStyle name="Output 2 19" xfId="13671"/>
    <cellStyle name="Output 2 19 2" xfId="13672"/>
    <cellStyle name="Output 2 19 3" xfId="13673"/>
    <cellStyle name="Output 2 2" xfId="773"/>
    <cellStyle name="Output 2 2 10" xfId="13674"/>
    <cellStyle name="Output 2 2 10 2" xfId="13675"/>
    <cellStyle name="Output 2 2 10 3" xfId="13676"/>
    <cellStyle name="Output 2 2 11" xfId="13677"/>
    <cellStyle name="Output 2 2 11 2" xfId="13678"/>
    <cellStyle name="Output 2 2 11 3" xfId="13679"/>
    <cellStyle name="Output 2 2 12" xfId="13680"/>
    <cellStyle name="Output 2 2 12 2" xfId="13681"/>
    <cellStyle name="Output 2 2 12 3" xfId="13682"/>
    <cellStyle name="Output 2 2 13" xfId="13683"/>
    <cellStyle name="Output 2 2 13 2" xfId="13684"/>
    <cellStyle name="Output 2 2 13 3" xfId="13685"/>
    <cellStyle name="Output 2 2 14" xfId="13686"/>
    <cellStyle name="Output 2 2 14 2" xfId="13687"/>
    <cellStyle name="Output 2 2 14 3" xfId="13688"/>
    <cellStyle name="Output 2 2 15" xfId="13689"/>
    <cellStyle name="Output 2 2 15 2" xfId="13690"/>
    <cellStyle name="Output 2 2 15 3" xfId="13691"/>
    <cellStyle name="Output 2 2 16" xfId="13692"/>
    <cellStyle name="Output 2 2 16 2" xfId="13693"/>
    <cellStyle name="Output 2 2 16 3" xfId="13694"/>
    <cellStyle name="Output 2 2 17" xfId="13695"/>
    <cellStyle name="Output 2 2 17 2" xfId="13696"/>
    <cellStyle name="Output 2 2 17 3" xfId="13697"/>
    <cellStyle name="Output 2 2 18" xfId="13698"/>
    <cellStyle name="Output 2 2 18 2" xfId="13699"/>
    <cellStyle name="Output 2 2 18 3" xfId="13700"/>
    <cellStyle name="Output 2 2 19" xfId="13701"/>
    <cellStyle name="Output 2 2 19 2" xfId="13702"/>
    <cellStyle name="Output 2 2 19 3" xfId="13703"/>
    <cellStyle name="Output 2 2 2" xfId="774"/>
    <cellStyle name="Output 2 2 2 10" xfId="775"/>
    <cellStyle name="Output 2 2 2 10 10" xfId="13704"/>
    <cellStyle name="Output 2 2 2 10 10 2" xfId="13705"/>
    <cellStyle name="Output 2 2 2 10 10 3" xfId="13706"/>
    <cellStyle name="Output 2 2 2 10 11" xfId="13707"/>
    <cellStyle name="Output 2 2 2 10 11 2" xfId="13708"/>
    <cellStyle name="Output 2 2 2 10 11 3" xfId="13709"/>
    <cellStyle name="Output 2 2 2 10 12" xfId="13710"/>
    <cellStyle name="Output 2 2 2 10 12 2" xfId="13711"/>
    <cellStyle name="Output 2 2 2 10 12 3" xfId="13712"/>
    <cellStyle name="Output 2 2 2 10 13" xfId="13713"/>
    <cellStyle name="Output 2 2 2 10 13 2" xfId="13714"/>
    <cellStyle name="Output 2 2 2 10 13 3" xfId="13715"/>
    <cellStyle name="Output 2 2 2 10 14" xfId="13716"/>
    <cellStyle name="Output 2 2 2 10 14 2" xfId="13717"/>
    <cellStyle name="Output 2 2 2 10 14 3" xfId="13718"/>
    <cellStyle name="Output 2 2 2 10 15" xfId="13719"/>
    <cellStyle name="Output 2 2 2 10 15 2" xfId="13720"/>
    <cellStyle name="Output 2 2 2 10 15 3" xfId="13721"/>
    <cellStyle name="Output 2 2 2 10 16" xfId="13722"/>
    <cellStyle name="Output 2 2 2 10 16 2" xfId="13723"/>
    <cellStyle name="Output 2 2 2 10 16 3" xfId="13724"/>
    <cellStyle name="Output 2 2 2 10 17" xfId="13725"/>
    <cellStyle name="Output 2 2 2 10 18" xfId="13726"/>
    <cellStyle name="Output 2 2 2 10 2" xfId="13727"/>
    <cellStyle name="Output 2 2 2 10 2 2" xfId="13728"/>
    <cellStyle name="Output 2 2 2 10 2 2 2" xfId="13729"/>
    <cellStyle name="Output 2 2 2 10 2 2 3" xfId="13730"/>
    <cellStyle name="Output 2 2 2 10 2 3" xfId="13731"/>
    <cellStyle name="Output 2 2 2 10 2 4" xfId="13732"/>
    <cellStyle name="Output 2 2 2 10 3" xfId="13733"/>
    <cellStyle name="Output 2 2 2 10 3 2" xfId="13734"/>
    <cellStyle name="Output 2 2 2 10 3 3" xfId="13735"/>
    <cellStyle name="Output 2 2 2 10 4" xfId="13736"/>
    <cellStyle name="Output 2 2 2 10 4 2" xfId="13737"/>
    <cellStyle name="Output 2 2 2 10 4 3" xfId="13738"/>
    <cellStyle name="Output 2 2 2 10 5" xfId="13739"/>
    <cellStyle name="Output 2 2 2 10 5 2" xfId="13740"/>
    <cellStyle name="Output 2 2 2 10 5 3" xfId="13741"/>
    <cellStyle name="Output 2 2 2 10 6" xfId="13742"/>
    <cellStyle name="Output 2 2 2 10 6 2" xfId="13743"/>
    <cellStyle name="Output 2 2 2 10 6 3" xfId="13744"/>
    <cellStyle name="Output 2 2 2 10 7" xfId="13745"/>
    <cellStyle name="Output 2 2 2 10 7 2" xfId="13746"/>
    <cellStyle name="Output 2 2 2 10 7 3" xfId="13747"/>
    <cellStyle name="Output 2 2 2 10 8" xfId="13748"/>
    <cellStyle name="Output 2 2 2 10 8 2" xfId="13749"/>
    <cellStyle name="Output 2 2 2 10 8 3" xfId="13750"/>
    <cellStyle name="Output 2 2 2 10 9" xfId="13751"/>
    <cellStyle name="Output 2 2 2 10 9 2" xfId="13752"/>
    <cellStyle name="Output 2 2 2 10 9 3" xfId="13753"/>
    <cellStyle name="Output 2 2 2 11" xfId="776"/>
    <cellStyle name="Output 2 2 2 11 10" xfId="13754"/>
    <cellStyle name="Output 2 2 2 11 10 2" xfId="13755"/>
    <cellStyle name="Output 2 2 2 11 10 3" xfId="13756"/>
    <cellStyle name="Output 2 2 2 11 11" xfId="13757"/>
    <cellStyle name="Output 2 2 2 11 11 2" xfId="13758"/>
    <cellStyle name="Output 2 2 2 11 11 3" xfId="13759"/>
    <cellStyle name="Output 2 2 2 11 12" xfId="13760"/>
    <cellStyle name="Output 2 2 2 11 12 2" xfId="13761"/>
    <cellStyle name="Output 2 2 2 11 12 3" xfId="13762"/>
    <cellStyle name="Output 2 2 2 11 13" xfId="13763"/>
    <cellStyle name="Output 2 2 2 11 13 2" xfId="13764"/>
    <cellStyle name="Output 2 2 2 11 13 3" xfId="13765"/>
    <cellStyle name="Output 2 2 2 11 14" xfId="13766"/>
    <cellStyle name="Output 2 2 2 11 14 2" xfId="13767"/>
    <cellStyle name="Output 2 2 2 11 14 3" xfId="13768"/>
    <cellStyle name="Output 2 2 2 11 15" xfId="13769"/>
    <cellStyle name="Output 2 2 2 11 15 2" xfId="13770"/>
    <cellStyle name="Output 2 2 2 11 15 3" xfId="13771"/>
    <cellStyle name="Output 2 2 2 11 16" xfId="13772"/>
    <cellStyle name="Output 2 2 2 11 16 2" xfId="13773"/>
    <cellStyle name="Output 2 2 2 11 16 3" xfId="13774"/>
    <cellStyle name="Output 2 2 2 11 17" xfId="13775"/>
    <cellStyle name="Output 2 2 2 11 18" xfId="13776"/>
    <cellStyle name="Output 2 2 2 11 2" xfId="13777"/>
    <cellStyle name="Output 2 2 2 11 2 2" xfId="13778"/>
    <cellStyle name="Output 2 2 2 11 2 2 2" xfId="13779"/>
    <cellStyle name="Output 2 2 2 11 2 2 3" xfId="13780"/>
    <cellStyle name="Output 2 2 2 11 2 3" xfId="13781"/>
    <cellStyle name="Output 2 2 2 11 2 4" xfId="13782"/>
    <cellStyle name="Output 2 2 2 11 3" xfId="13783"/>
    <cellStyle name="Output 2 2 2 11 3 2" xfId="13784"/>
    <cellStyle name="Output 2 2 2 11 3 3" xfId="13785"/>
    <cellStyle name="Output 2 2 2 11 4" xfId="13786"/>
    <cellStyle name="Output 2 2 2 11 4 2" xfId="13787"/>
    <cellStyle name="Output 2 2 2 11 4 3" xfId="13788"/>
    <cellStyle name="Output 2 2 2 11 5" xfId="13789"/>
    <cellStyle name="Output 2 2 2 11 5 2" xfId="13790"/>
    <cellStyle name="Output 2 2 2 11 5 3" xfId="13791"/>
    <cellStyle name="Output 2 2 2 11 6" xfId="13792"/>
    <cellStyle name="Output 2 2 2 11 6 2" xfId="13793"/>
    <cellStyle name="Output 2 2 2 11 6 3" xfId="13794"/>
    <cellStyle name="Output 2 2 2 11 7" xfId="13795"/>
    <cellStyle name="Output 2 2 2 11 7 2" xfId="13796"/>
    <cellStyle name="Output 2 2 2 11 7 3" xfId="13797"/>
    <cellStyle name="Output 2 2 2 11 8" xfId="13798"/>
    <cellStyle name="Output 2 2 2 11 8 2" xfId="13799"/>
    <cellStyle name="Output 2 2 2 11 8 3" xfId="13800"/>
    <cellStyle name="Output 2 2 2 11 9" xfId="13801"/>
    <cellStyle name="Output 2 2 2 11 9 2" xfId="13802"/>
    <cellStyle name="Output 2 2 2 11 9 3" xfId="13803"/>
    <cellStyle name="Output 2 2 2 12" xfId="777"/>
    <cellStyle name="Output 2 2 2 12 10" xfId="13804"/>
    <cellStyle name="Output 2 2 2 12 10 2" xfId="13805"/>
    <cellStyle name="Output 2 2 2 12 10 3" xfId="13806"/>
    <cellStyle name="Output 2 2 2 12 11" xfId="13807"/>
    <cellStyle name="Output 2 2 2 12 11 2" xfId="13808"/>
    <cellStyle name="Output 2 2 2 12 11 3" xfId="13809"/>
    <cellStyle name="Output 2 2 2 12 12" xfId="13810"/>
    <cellStyle name="Output 2 2 2 12 12 2" xfId="13811"/>
    <cellStyle name="Output 2 2 2 12 12 3" xfId="13812"/>
    <cellStyle name="Output 2 2 2 12 13" xfId="13813"/>
    <cellStyle name="Output 2 2 2 12 13 2" xfId="13814"/>
    <cellStyle name="Output 2 2 2 12 13 3" xfId="13815"/>
    <cellStyle name="Output 2 2 2 12 14" xfId="13816"/>
    <cellStyle name="Output 2 2 2 12 14 2" xfId="13817"/>
    <cellStyle name="Output 2 2 2 12 14 3" xfId="13818"/>
    <cellStyle name="Output 2 2 2 12 15" xfId="13819"/>
    <cellStyle name="Output 2 2 2 12 15 2" xfId="13820"/>
    <cellStyle name="Output 2 2 2 12 15 3" xfId="13821"/>
    <cellStyle name="Output 2 2 2 12 16" xfId="13822"/>
    <cellStyle name="Output 2 2 2 12 16 2" xfId="13823"/>
    <cellStyle name="Output 2 2 2 12 16 3" xfId="13824"/>
    <cellStyle name="Output 2 2 2 12 17" xfId="13825"/>
    <cellStyle name="Output 2 2 2 12 18" xfId="13826"/>
    <cellStyle name="Output 2 2 2 12 2" xfId="13827"/>
    <cellStyle name="Output 2 2 2 12 2 2" xfId="13828"/>
    <cellStyle name="Output 2 2 2 12 2 2 2" xfId="13829"/>
    <cellStyle name="Output 2 2 2 12 2 2 3" xfId="13830"/>
    <cellStyle name="Output 2 2 2 12 2 3" xfId="13831"/>
    <cellStyle name="Output 2 2 2 12 2 4" xfId="13832"/>
    <cellStyle name="Output 2 2 2 12 3" xfId="13833"/>
    <cellStyle name="Output 2 2 2 12 3 2" xfId="13834"/>
    <cellStyle name="Output 2 2 2 12 3 3" xfId="13835"/>
    <cellStyle name="Output 2 2 2 12 4" xfId="13836"/>
    <cellStyle name="Output 2 2 2 12 4 2" xfId="13837"/>
    <cellStyle name="Output 2 2 2 12 4 3" xfId="13838"/>
    <cellStyle name="Output 2 2 2 12 5" xfId="13839"/>
    <cellStyle name="Output 2 2 2 12 5 2" xfId="13840"/>
    <cellStyle name="Output 2 2 2 12 5 3" xfId="13841"/>
    <cellStyle name="Output 2 2 2 12 6" xfId="13842"/>
    <cellStyle name="Output 2 2 2 12 6 2" xfId="13843"/>
    <cellStyle name="Output 2 2 2 12 6 3" xfId="13844"/>
    <cellStyle name="Output 2 2 2 12 7" xfId="13845"/>
    <cellStyle name="Output 2 2 2 12 7 2" xfId="13846"/>
    <cellStyle name="Output 2 2 2 12 7 3" xfId="13847"/>
    <cellStyle name="Output 2 2 2 12 8" xfId="13848"/>
    <cellStyle name="Output 2 2 2 12 8 2" xfId="13849"/>
    <cellStyle name="Output 2 2 2 12 8 3" xfId="13850"/>
    <cellStyle name="Output 2 2 2 12 9" xfId="13851"/>
    <cellStyle name="Output 2 2 2 12 9 2" xfId="13852"/>
    <cellStyle name="Output 2 2 2 12 9 3" xfId="13853"/>
    <cellStyle name="Output 2 2 2 13" xfId="778"/>
    <cellStyle name="Output 2 2 2 13 10" xfId="13854"/>
    <cellStyle name="Output 2 2 2 13 10 2" xfId="13855"/>
    <cellStyle name="Output 2 2 2 13 10 3" xfId="13856"/>
    <cellStyle name="Output 2 2 2 13 11" xfId="13857"/>
    <cellStyle name="Output 2 2 2 13 11 2" xfId="13858"/>
    <cellStyle name="Output 2 2 2 13 11 3" xfId="13859"/>
    <cellStyle name="Output 2 2 2 13 12" xfId="13860"/>
    <cellStyle name="Output 2 2 2 13 12 2" xfId="13861"/>
    <cellStyle name="Output 2 2 2 13 12 3" xfId="13862"/>
    <cellStyle name="Output 2 2 2 13 13" xfId="13863"/>
    <cellStyle name="Output 2 2 2 13 13 2" xfId="13864"/>
    <cellStyle name="Output 2 2 2 13 13 3" xfId="13865"/>
    <cellStyle name="Output 2 2 2 13 14" xfId="13866"/>
    <cellStyle name="Output 2 2 2 13 14 2" xfId="13867"/>
    <cellStyle name="Output 2 2 2 13 14 3" xfId="13868"/>
    <cellStyle name="Output 2 2 2 13 15" xfId="13869"/>
    <cellStyle name="Output 2 2 2 13 15 2" xfId="13870"/>
    <cellStyle name="Output 2 2 2 13 15 3" xfId="13871"/>
    <cellStyle name="Output 2 2 2 13 16" xfId="13872"/>
    <cellStyle name="Output 2 2 2 13 16 2" xfId="13873"/>
    <cellStyle name="Output 2 2 2 13 16 3" xfId="13874"/>
    <cellStyle name="Output 2 2 2 13 17" xfId="13875"/>
    <cellStyle name="Output 2 2 2 13 18" xfId="13876"/>
    <cellStyle name="Output 2 2 2 13 2" xfId="13877"/>
    <cellStyle name="Output 2 2 2 13 2 2" xfId="13878"/>
    <cellStyle name="Output 2 2 2 13 2 2 2" xfId="13879"/>
    <cellStyle name="Output 2 2 2 13 2 2 3" xfId="13880"/>
    <cellStyle name="Output 2 2 2 13 2 3" xfId="13881"/>
    <cellStyle name="Output 2 2 2 13 2 4" xfId="13882"/>
    <cellStyle name="Output 2 2 2 13 3" xfId="13883"/>
    <cellStyle name="Output 2 2 2 13 3 2" xfId="13884"/>
    <cellStyle name="Output 2 2 2 13 3 3" xfId="13885"/>
    <cellStyle name="Output 2 2 2 13 4" xfId="13886"/>
    <cellStyle name="Output 2 2 2 13 4 2" xfId="13887"/>
    <cellStyle name="Output 2 2 2 13 4 3" xfId="13888"/>
    <cellStyle name="Output 2 2 2 13 5" xfId="13889"/>
    <cellStyle name="Output 2 2 2 13 5 2" xfId="13890"/>
    <cellStyle name="Output 2 2 2 13 5 3" xfId="13891"/>
    <cellStyle name="Output 2 2 2 13 6" xfId="13892"/>
    <cellStyle name="Output 2 2 2 13 6 2" xfId="13893"/>
    <cellStyle name="Output 2 2 2 13 6 3" xfId="13894"/>
    <cellStyle name="Output 2 2 2 13 7" xfId="13895"/>
    <cellStyle name="Output 2 2 2 13 7 2" xfId="13896"/>
    <cellStyle name="Output 2 2 2 13 7 3" xfId="13897"/>
    <cellStyle name="Output 2 2 2 13 8" xfId="13898"/>
    <cellStyle name="Output 2 2 2 13 8 2" xfId="13899"/>
    <cellStyle name="Output 2 2 2 13 8 3" xfId="13900"/>
    <cellStyle name="Output 2 2 2 13 9" xfId="13901"/>
    <cellStyle name="Output 2 2 2 13 9 2" xfId="13902"/>
    <cellStyle name="Output 2 2 2 13 9 3" xfId="13903"/>
    <cellStyle name="Output 2 2 2 14" xfId="779"/>
    <cellStyle name="Output 2 2 2 14 10" xfId="13904"/>
    <cellStyle name="Output 2 2 2 14 10 2" xfId="13905"/>
    <cellStyle name="Output 2 2 2 14 10 3" xfId="13906"/>
    <cellStyle name="Output 2 2 2 14 11" xfId="13907"/>
    <cellStyle name="Output 2 2 2 14 11 2" xfId="13908"/>
    <cellStyle name="Output 2 2 2 14 11 3" xfId="13909"/>
    <cellStyle name="Output 2 2 2 14 12" xfId="13910"/>
    <cellStyle name="Output 2 2 2 14 12 2" xfId="13911"/>
    <cellStyle name="Output 2 2 2 14 12 3" xfId="13912"/>
    <cellStyle name="Output 2 2 2 14 13" xfId="13913"/>
    <cellStyle name="Output 2 2 2 14 13 2" xfId="13914"/>
    <cellStyle name="Output 2 2 2 14 13 3" xfId="13915"/>
    <cellStyle name="Output 2 2 2 14 14" xfId="13916"/>
    <cellStyle name="Output 2 2 2 14 14 2" xfId="13917"/>
    <cellStyle name="Output 2 2 2 14 14 3" xfId="13918"/>
    <cellStyle name="Output 2 2 2 14 15" xfId="13919"/>
    <cellStyle name="Output 2 2 2 14 15 2" xfId="13920"/>
    <cellStyle name="Output 2 2 2 14 15 3" xfId="13921"/>
    <cellStyle name="Output 2 2 2 14 16" xfId="13922"/>
    <cellStyle name="Output 2 2 2 14 16 2" xfId="13923"/>
    <cellStyle name="Output 2 2 2 14 16 3" xfId="13924"/>
    <cellStyle name="Output 2 2 2 14 17" xfId="13925"/>
    <cellStyle name="Output 2 2 2 14 18" xfId="13926"/>
    <cellStyle name="Output 2 2 2 14 2" xfId="13927"/>
    <cellStyle name="Output 2 2 2 14 2 2" xfId="13928"/>
    <cellStyle name="Output 2 2 2 14 2 2 2" xfId="13929"/>
    <cellStyle name="Output 2 2 2 14 2 2 3" xfId="13930"/>
    <cellStyle name="Output 2 2 2 14 2 3" xfId="13931"/>
    <cellStyle name="Output 2 2 2 14 2 4" xfId="13932"/>
    <cellStyle name="Output 2 2 2 14 3" xfId="13933"/>
    <cellStyle name="Output 2 2 2 14 3 2" xfId="13934"/>
    <cellStyle name="Output 2 2 2 14 3 3" xfId="13935"/>
    <cellStyle name="Output 2 2 2 14 4" xfId="13936"/>
    <cellStyle name="Output 2 2 2 14 4 2" xfId="13937"/>
    <cellStyle name="Output 2 2 2 14 4 3" xfId="13938"/>
    <cellStyle name="Output 2 2 2 14 5" xfId="13939"/>
    <cellStyle name="Output 2 2 2 14 5 2" xfId="13940"/>
    <cellStyle name="Output 2 2 2 14 5 3" xfId="13941"/>
    <cellStyle name="Output 2 2 2 14 6" xfId="13942"/>
    <cellStyle name="Output 2 2 2 14 6 2" xfId="13943"/>
    <cellStyle name="Output 2 2 2 14 6 3" xfId="13944"/>
    <cellStyle name="Output 2 2 2 14 7" xfId="13945"/>
    <cellStyle name="Output 2 2 2 14 7 2" xfId="13946"/>
    <cellStyle name="Output 2 2 2 14 7 3" xfId="13947"/>
    <cellStyle name="Output 2 2 2 14 8" xfId="13948"/>
    <cellStyle name="Output 2 2 2 14 8 2" xfId="13949"/>
    <cellStyle name="Output 2 2 2 14 8 3" xfId="13950"/>
    <cellStyle name="Output 2 2 2 14 9" xfId="13951"/>
    <cellStyle name="Output 2 2 2 14 9 2" xfId="13952"/>
    <cellStyle name="Output 2 2 2 14 9 3" xfId="13953"/>
    <cellStyle name="Output 2 2 2 15" xfId="780"/>
    <cellStyle name="Output 2 2 2 15 10" xfId="13954"/>
    <cellStyle name="Output 2 2 2 15 10 2" xfId="13955"/>
    <cellStyle name="Output 2 2 2 15 10 3" xfId="13956"/>
    <cellStyle name="Output 2 2 2 15 11" xfId="13957"/>
    <cellStyle name="Output 2 2 2 15 11 2" xfId="13958"/>
    <cellStyle name="Output 2 2 2 15 11 3" xfId="13959"/>
    <cellStyle name="Output 2 2 2 15 12" xfId="13960"/>
    <cellStyle name="Output 2 2 2 15 12 2" xfId="13961"/>
    <cellStyle name="Output 2 2 2 15 12 3" xfId="13962"/>
    <cellStyle name="Output 2 2 2 15 13" xfId="13963"/>
    <cellStyle name="Output 2 2 2 15 13 2" xfId="13964"/>
    <cellStyle name="Output 2 2 2 15 13 3" xfId="13965"/>
    <cellStyle name="Output 2 2 2 15 14" xfId="13966"/>
    <cellStyle name="Output 2 2 2 15 14 2" xfId="13967"/>
    <cellStyle name="Output 2 2 2 15 14 3" xfId="13968"/>
    <cellStyle name="Output 2 2 2 15 15" xfId="13969"/>
    <cellStyle name="Output 2 2 2 15 15 2" xfId="13970"/>
    <cellStyle name="Output 2 2 2 15 15 3" xfId="13971"/>
    <cellStyle name="Output 2 2 2 15 16" xfId="13972"/>
    <cellStyle name="Output 2 2 2 15 16 2" xfId="13973"/>
    <cellStyle name="Output 2 2 2 15 16 3" xfId="13974"/>
    <cellStyle name="Output 2 2 2 15 17" xfId="13975"/>
    <cellStyle name="Output 2 2 2 15 18" xfId="13976"/>
    <cellStyle name="Output 2 2 2 15 2" xfId="13977"/>
    <cellStyle name="Output 2 2 2 15 2 2" xfId="13978"/>
    <cellStyle name="Output 2 2 2 15 2 2 2" xfId="13979"/>
    <cellStyle name="Output 2 2 2 15 2 2 3" xfId="13980"/>
    <cellStyle name="Output 2 2 2 15 2 3" xfId="13981"/>
    <cellStyle name="Output 2 2 2 15 2 4" xfId="13982"/>
    <cellStyle name="Output 2 2 2 15 3" xfId="13983"/>
    <cellStyle name="Output 2 2 2 15 3 2" xfId="13984"/>
    <cellStyle name="Output 2 2 2 15 3 3" xfId="13985"/>
    <cellStyle name="Output 2 2 2 15 4" xfId="13986"/>
    <cellStyle name="Output 2 2 2 15 4 2" xfId="13987"/>
    <cellStyle name="Output 2 2 2 15 4 3" xfId="13988"/>
    <cellStyle name="Output 2 2 2 15 5" xfId="13989"/>
    <cellStyle name="Output 2 2 2 15 5 2" xfId="13990"/>
    <cellStyle name="Output 2 2 2 15 5 3" xfId="13991"/>
    <cellStyle name="Output 2 2 2 15 6" xfId="13992"/>
    <cellStyle name="Output 2 2 2 15 6 2" xfId="13993"/>
    <cellStyle name="Output 2 2 2 15 6 3" xfId="13994"/>
    <cellStyle name="Output 2 2 2 15 7" xfId="13995"/>
    <cellStyle name="Output 2 2 2 15 7 2" xfId="13996"/>
    <cellStyle name="Output 2 2 2 15 7 3" xfId="13997"/>
    <cellStyle name="Output 2 2 2 15 8" xfId="13998"/>
    <cellStyle name="Output 2 2 2 15 8 2" xfId="13999"/>
    <cellStyle name="Output 2 2 2 15 8 3" xfId="14000"/>
    <cellStyle name="Output 2 2 2 15 9" xfId="14001"/>
    <cellStyle name="Output 2 2 2 15 9 2" xfId="14002"/>
    <cellStyle name="Output 2 2 2 15 9 3" xfId="14003"/>
    <cellStyle name="Output 2 2 2 16" xfId="781"/>
    <cellStyle name="Output 2 2 2 16 10" xfId="14004"/>
    <cellStyle name="Output 2 2 2 16 10 2" xfId="14005"/>
    <cellStyle name="Output 2 2 2 16 10 3" xfId="14006"/>
    <cellStyle name="Output 2 2 2 16 11" xfId="14007"/>
    <cellStyle name="Output 2 2 2 16 11 2" xfId="14008"/>
    <cellStyle name="Output 2 2 2 16 11 3" xfId="14009"/>
    <cellStyle name="Output 2 2 2 16 12" xfId="14010"/>
    <cellStyle name="Output 2 2 2 16 12 2" xfId="14011"/>
    <cellStyle name="Output 2 2 2 16 12 3" xfId="14012"/>
    <cellStyle name="Output 2 2 2 16 13" xfId="14013"/>
    <cellStyle name="Output 2 2 2 16 13 2" xfId="14014"/>
    <cellStyle name="Output 2 2 2 16 13 3" xfId="14015"/>
    <cellStyle name="Output 2 2 2 16 14" xfId="14016"/>
    <cellStyle name="Output 2 2 2 16 14 2" xfId="14017"/>
    <cellStyle name="Output 2 2 2 16 14 3" xfId="14018"/>
    <cellStyle name="Output 2 2 2 16 15" xfId="14019"/>
    <cellStyle name="Output 2 2 2 16 15 2" xfId="14020"/>
    <cellStyle name="Output 2 2 2 16 15 3" xfId="14021"/>
    <cellStyle name="Output 2 2 2 16 16" xfId="14022"/>
    <cellStyle name="Output 2 2 2 16 16 2" xfId="14023"/>
    <cellStyle name="Output 2 2 2 16 16 3" xfId="14024"/>
    <cellStyle name="Output 2 2 2 16 17" xfId="14025"/>
    <cellStyle name="Output 2 2 2 16 18" xfId="14026"/>
    <cellStyle name="Output 2 2 2 16 2" xfId="14027"/>
    <cellStyle name="Output 2 2 2 16 2 2" xfId="14028"/>
    <cellStyle name="Output 2 2 2 16 2 2 2" xfId="14029"/>
    <cellStyle name="Output 2 2 2 16 2 2 3" xfId="14030"/>
    <cellStyle name="Output 2 2 2 16 2 3" xfId="14031"/>
    <cellStyle name="Output 2 2 2 16 2 4" xfId="14032"/>
    <cellStyle name="Output 2 2 2 16 3" xfId="14033"/>
    <cellStyle name="Output 2 2 2 16 3 2" xfId="14034"/>
    <cellStyle name="Output 2 2 2 16 3 3" xfId="14035"/>
    <cellStyle name="Output 2 2 2 16 4" xfId="14036"/>
    <cellStyle name="Output 2 2 2 16 4 2" xfId="14037"/>
    <cellStyle name="Output 2 2 2 16 4 3" xfId="14038"/>
    <cellStyle name="Output 2 2 2 16 5" xfId="14039"/>
    <cellStyle name="Output 2 2 2 16 5 2" xfId="14040"/>
    <cellStyle name="Output 2 2 2 16 5 3" xfId="14041"/>
    <cellStyle name="Output 2 2 2 16 6" xfId="14042"/>
    <cellStyle name="Output 2 2 2 16 6 2" xfId="14043"/>
    <cellStyle name="Output 2 2 2 16 6 3" xfId="14044"/>
    <cellStyle name="Output 2 2 2 16 7" xfId="14045"/>
    <cellStyle name="Output 2 2 2 16 7 2" xfId="14046"/>
    <cellStyle name="Output 2 2 2 16 7 3" xfId="14047"/>
    <cellStyle name="Output 2 2 2 16 8" xfId="14048"/>
    <cellStyle name="Output 2 2 2 16 8 2" xfId="14049"/>
    <cellStyle name="Output 2 2 2 16 8 3" xfId="14050"/>
    <cellStyle name="Output 2 2 2 16 9" xfId="14051"/>
    <cellStyle name="Output 2 2 2 16 9 2" xfId="14052"/>
    <cellStyle name="Output 2 2 2 16 9 3" xfId="14053"/>
    <cellStyle name="Output 2 2 2 17" xfId="782"/>
    <cellStyle name="Output 2 2 2 17 10" xfId="14054"/>
    <cellStyle name="Output 2 2 2 17 10 2" xfId="14055"/>
    <cellStyle name="Output 2 2 2 17 10 3" xfId="14056"/>
    <cellStyle name="Output 2 2 2 17 11" xfId="14057"/>
    <cellStyle name="Output 2 2 2 17 11 2" xfId="14058"/>
    <cellStyle name="Output 2 2 2 17 11 3" xfId="14059"/>
    <cellStyle name="Output 2 2 2 17 12" xfId="14060"/>
    <cellStyle name="Output 2 2 2 17 12 2" xfId="14061"/>
    <cellStyle name="Output 2 2 2 17 12 3" xfId="14062"/>
    <cellStyle name="Output 2 2 2 17 13" xfId="14063"/>
    <cellStyle name="Output 2 2 2 17 13 2" xfId="14064"/>
    <cellStyle name="Output 2 2 2 17 13 3" xfId="14065"/>
    <cellStyle name="Output 2 2 2 17 14" xfId="14066"/>
    <cellStyle name="Output 2 2 2 17 14 2" xfId="14067"/>
    <cellStyle name="Output 2 2 2 17 14 3" xfId="14068"/>
    <cellStyle name="Output 2 2 2 17 15" xfId="14069"/>
    <cellStyle name="Output 2 2 2 17 15 2" xfId="14070"/>
    <cellStyle name="Output 2 2 2 17 15 3" xfId="14071"/>
    <cellStyle name="Output 2 2 2 17 16" xfId="14072"/>
    <cellStyle name="Output 2 2 2 17 16 2" xfId="14073"/>
    <cellStyle name="Output 2 2 2 17 16 3" xfId="14074"/>
    <cellStyle name="Output 2 2 2 17 17" xfId="14075"/>
    <cellStyle name="Output 2 2 2 17 18" xfId="14076"/>
    <cellStyle name="Output 2 2 2 17 2" xfId="14077"/>
    <cellStyle name="Output 2 2 2 17 2 2" xfId="14078"/>
    <cellStyle name="Output 2 2 2 17 2 2 2" xfId="14079"/>
    <cellStyle name="Output 2 2 2 17 2 2 3" xfId="14080"/>
    <cellStyle name="Output 2 2 2 17 2 3" xfId="14081"/>
    <cellStyle name="Output 2 2 2 17 2 4" xfId="14082"/>
    <cellStyle name="Output 2 2 2 17 3" xfId="14083"/>
    <cellStyle name="Output 2 2 2 17 3 2" xfId="14084"/>
    <cellStyle name="Output 2 2 2 17 3 3" xfId="14085"/>
    <cellStyle name="Output 2 2 2 17 4" xfId="14086"/>
    <cellStyle name="Output 2 2 2 17 4 2" xfId="14087"/>
    <cellStyle name="Output 2 2 2 17 4 3" xfId="14088"/>
    <cellStyle name="Output 2 2 2 17 5" xfId="14089"/>
    <cellStyle name="Output 2 2 2 17 5 2" xfId="14090"/>
    <cellStyle name="Output 2 2 2 17 5 3" xfId="14091"/>
    <cellStyle name="Output 2 2 2 17 6" xfId="14092"/>
    <cellStyle name="Output 2 2 2 17 6 2" xfId="14093"/>
    <cellStyle name="Output 2 2 2 17 6 3" xfId="14094"/>
    <cellStyle name="Output 2 2 2 17 7" xfId="14095"/>
    <cellStyle name="Output 2 2 2 17 7 2" xfId="14096"/>
    <cellStyle name="Output 2 2 2 17 7 3" xfId="14097"/>
    <cellStyle name="Output 2 2 2 17 8" xfId="14098"/>
    <cellStyle name="Output 2 2 2 17 8 2" xfId="14099"/>
    <cellStyle name="Output 2 2 2 17 8 3" xfId="14100"/>
    <cellStyle name="Output 2 2 2 17 9" xfId="14101"/>
    <cellStyle name="Output 2 2 2 17 9 2" xfId="14102"/>
    <cellStyle name="Output 2 2 2 17 9 3" xfId="14103"/>
    <cellStyle name="Output 2 2 2 18" xfId="783"/>
    <cellStyle name="Output 2 2 2 18 10" xfId="14104"/>
    <cellStyle name="Output 2 2 2 18 10 2" xfId="14105"/>
    <cellStyle name="Output 2 2 2 18 10 3" xfId="14106"/>
    <cellStyle name="Output 2 2 2 18 11" xfId="14107"/>
    <cellStyle name="Output 2 2 2 18 11 2" xfId="14108"/>
    <cellStyle name="Output 2 2 2 18 11 3" xfId="14109"/>
    <cellStyle name="Output 2 2 2 18 12" xfId="14110"/>
    <cellStyle name="Output 2 2 2 18 12 2" xfId="14111"/>
    <cellStyle name="Output 2 2 2 18 12 3" xfId="14112"/>
    <cellStyle name="Output 2 2 2 18 13" xfId="14113"/>
    <cellStyle name="Output 2 2 2 18 13 2" xfId="14114"/>
    <cellStyle name="Output 2 2 2 18 13 3" xfId="14115"/>
    <cellStyle name="Output 2 2 2 18 14" xfId="14116"/>
    <cellStyle name="Output 2 2 2 18 14 2" xfId="14117"/>
    <cellStyle name="Output 2 2 2 18 14 3" xfId="14118"/>
    <cellStyle name="Output 2 2 2 18 15" xfId="14119"/>
    <cellStyle name="Output 2 2 2 18 15 2" xfId="14120"/>
    <cellStyle name="Output 2 2 2 18 15 3" xfId="14121"/>
    <cellStyle name="Output 2 2 2 18 16" xfId="14122"/>
    <cellStyle name="Output 2 2 2 18 16 2" xfId="14123"/>
    <cellStyle name="Output 2 2 2 18 16 3" xfId="14124"/>
    <cellStyle name="Output 2 2 2 18 17" xfId="14125"/>
    <cellStyle name="Output 2 2 2 18 18" xfId="14126"/>
    <cellStyle name="Output 2 2 2 18 2" xfId="14127"/>
    <cellStyle name="Output 2 2 2 18 2 2" xfId="14128"/>
    <cellStyle name="Output 2 2 2 18 2 2 2" xfId="14129"/>
    <cellStyle name="Output 2 2 2 18 2 2 3" xfId="14130"/>
    <cellStyle name="Output 2 2 2 18 2 3" xfId="14131"/>
    <cellStyle name="Output 2 2 2 18 2 4" xfId="14132"/>
    <cellStyle name="Output 2 2 2 18 3" xfId="14133"/>
    <cellStyle name="Output 2 2 2 18 3 2" xfId="14134"/>
    <cellStyle name="Output 2 2 2 18 3 3" xfId="14135"/>
    <cellStyle name="Output 2 2 2 18 4" xfId="14136"/>
    <cellStyle name="Output 2 2 2 18 4 2" xfId="14137"/>
    <cellStyle name="Output 2 2 2 18 4 3" xfId="14138"/>
    <cellStyle name="Output 2 2 2 18 5" xfId="14139"/>
    <cellStyle name="Output 2 2 2 18 5 2" xfId="14140"/>
    <cellStyle name="Output 2 2 2 18 5 3" xfId="14141"/>
    <cellStyle name="Output 2 2 2 18 6" xfId="14142"/>
    <cellStyle name="Output 2 2 2 18 6 2" xfId="14143"/>
    <cellStyle name="Output 2 2 2 18 6 3" xfId="14144"/>
    <cellStyle name="Output 2 2 2 18 7" xfId="14145"/>
    <cellStyle name="Output 2 2 2 18 7 2" xfId="14146"/>
    <cellStyle name="Output 2 2 2 18 7 3" xfId="14147"/>
    <cellStyle name="Output 2 2 2 18 8" xfId="14148"/>
    <cellStyle name="Output 2 2 2 18 8 2" xfId="14149"/>
    <cellStyle name="Output 2 2 2 18 8 3" xfId="14150"/>
    <cellStyle name="Output 2 2 2 18 9" xfId="14151"/>
    <cellStyle name="Output 2 2 2 18 9 2" xfId="14152"/>
    <cellStyle name="Output 2 2 2 18 9 3" xfId="14153"/>
    <cellStyle name="Output 2 2 2 19" xfId="784"/>
    <cellStyle name="Output 2 2 2 19 10" xfId="14154"/>
    <cellStyle name="Output 2 2 2 19 10 2" xfId="14155"/>
    <cellStyle name="Output 2 2 2 19 10 3" xfId="14156"/>
    <cellStyle name="Output 2 2 2 19 11" xfId="14157"/>
    <cellStyle name="Output 2 2 2 19 11 2" xfId="14158"/>
    <cellStyle name="Output 2 2 2 19 11 3" xfId="14159"/>
    <cellStyle name="Output 2 2 2 19 12" xfId="14160"/>
    <cellStyle name="Output 2 2 2 19 12 2" xfId="14161"/>
    <cellStyle name="Output 2 2 2 19 12 3" xfId="14162"/>
    <cellStyle name="Output 2 2 2 19 13" xfId="14163"/>
    <cellStyle name="Output 2 2 2 19 13 2" xfId="14164"/>
    <cellStyle name="Output 2 2 2 19 13 3" xfId="14165"/>
    <cellStyle name="Output 2 2 2 19 14" xfId="14166"/>
    <cellStyle name="Output 2 2 2 19 14 2" xfId="14167"/>
    <cellStyle name="Output 2 2 2 19 14 3" xfId="14168"/>
    <cellStyle name="Output 2 2 2 19 15" xfId="14169"/>
    <cellStyle name="Output 2 2 2 19 15 2" xfId="14170"/>
    <cellStyle name="Output 2 2 2 19 15 3" xfId="14171"/>
    <cellStyle name="Output 2 2 2 19 16" xfId="14172"/>
    <cellStyle name="Output 2 2 2 19 16 2" xfId="14173"/>
    <cellStyle name="Output 2 2 2 19 16 3" xfId="14174"/>
    <cellStyle name="Output 2 2 2 19 17" xfId="14175"/>
    <cellStyle name="Output 2 2 2 19 18" xfId="14176"/>
    <cellStyle name="Output 2 2 2 19 2" xfId="14177"/>
    <cellStyle name="Output 2 2 2 19 2 2" xfId="14178"/>
    <cellStyle name="Output 2 2 2 19 2 2 2" xfId="14179"/>
    <cellStyle name="Output 2 2 2 19 2 2 3" xfId="14180"/>
    <cellStyle name="Output 2 2 2 19 2 3" xfId="14181"/>
    <cellStyle name="Output 2 2 2 19 2 4" xfId="14182"/>
    <cellStyle name="Output 2 2 2 19 3" xfId="14183"/>
    <cellStyle name="Output 2 2 2 19 3 2" xfId="14184"/>
    <cellStyle name="Output 2 2 2 19 3 3" xfId="14185"/>
    <cellStyle name="Output 2 2 2 19 4" xfId="14186"/>
    <cellStyle name="Output 2 2 2 19 4 2" xfId="14187"/>
    <cellStyle name="Output 2 2 2 19 4 3" xfId="14188"/>
    <cellStyle name="Output 2 2 2 19 5" xfId="14189"/>
    <cellStyle name="Output 2 2 2 19 5 2" xfId="14190"/>
    <cellStyle name="Output 2 2 2 19 5 3" xfId="14191"/>
    <cellStyle name="Output 2 2 2 19 6" xfId="14192"/>
    <cellStyle name="Output 2 2 2 19 6 2" xfId="14193"/>
    <cellStyle name="Output 2 2 2 19 6 3" xfId="14194"/>
    <cellStyle name="Output 2 2 2 19 7" xfId="14195"/>
    <cellStyle name="Output 2 2 2 19 7 2" xfId="14196"/>
    <cellStyle name="Output 2 2 2 19 7 3" xfId="14197"/>
    <cellStyle name="Output 2 2 2 19 8" xfId="14198"/>
    <cellStyle name="Output 2 2 2 19 8 2" xfId="14199"/>
    <cellStyle name="Output 2 2 2 19 8 3" xfId="14200"/>
    <cellStyle name="Output 2 2 2 19 9" xfId="14201"/>
    <cellStyle name="Output 2 2 2 19 9 2" xfId="14202"/>
    <cellStyle name="Output 2 2 2 19 9 3" xfId="14203"/>
    <cellStyle name="Output 2 2 2 2" xfId="785"/>
    <cellStyle name="Output 2 2 2 2 10" xfId="14204"/>
    <cellStyle name="Output 2 2 2 2 10 2" xfId="14205"/>
    <cellStyle name="Output 2 2 2 2 10 3" xfId="14206"/>
    <cellStyle name="Output 2 2 2 2 11" xfId="14207"/>
    <cellStyle name="Output 2 2 2 2 11 2" xfId="14208"/>
    <cellStyle name="Output 2 2 2 2 11 3" xfId="14209"/>
    <cellStyle name="Output 2 2 2 2 12" xfId="14210"/>
    <cellStyle name="Output 2 2 2 2 12 2" xfId="14211"/>
    <cellStyle name="Output 2 2 2 2 12 3" xfId="14212"/>
    <cellStyle name="Output 2 2 2 2 13" xfId="14213"/>
    <cellStyle name="Output 2 2 2 2 13 2" xfId="14214"/>
    <cellStyle name="Output 2 2 2 2 13 3" xfId="14215"/>
    <cellStyle name="Output 2 2 2 2 14" xfId="14216"/>
    <cellStyle name="Output 2 2 2 2 14 2" xfId="14217"/>
    <cellStyle name="Output 2 2 2 2 14 3" xfId="14218"/>
    <cellStyle name="Output 2 2 2 2 15" xfId="14219"/>
    <cellStyle name="Output 2 2 2 2 15 2" xfId="14220"/>
    <cellStyle name="Output 2 2 2 2 15 3" xfId="14221"/>
    <cellStyle name="Output 2 2 2 2 16" xfId="14222"/>
    <cellStyle name="Output 2 2 2 2 16 2" xfId="14223"/>
    <cellStyle name="Output 2 2 2 2 16 3" xfId="14224"/>
    <cellStyle name="Output 2 2 2 2 17" xfId="14225"/>
    <cellStyle name="Output 2 2 2 2 17 2" xfId="14226"/>
    <cellStyle name="Output 2 2 2 2 17 3" xfId="14227"/>
    <cellStyle name="Output 2 2 2 2 18" xfId="14228"/>
    <cellStyle name="Output 2 2 2 2 19" xfId="14229"/>
    <cellStyle name="Output 2 2 2 2 2" xfId="786"/>
    <cellStyle name="Output 2 2 2 2 2 10" xfId="14230"/>
    <cellStyle name="Output 2 2 2 2 2 10 2" xfId="14231"/>
    <cellStyle name="Output 2 2 2 2 2 10 3" xfId="14232"/>
    <cellStyle name="Output 2 2 2 2 2 11" xfId="14233"/>
    <cellStyle name="Output 2 2 2 2 2 11 2" xfId="14234"/>
    <cellStyle name="Output 2 2 2 2 2 11 3" xfId="14235"/>
    <cellStyle name="Output 2 2 2 2 2 12" xfId="14236"/>
    <cellStyle name="Output 2 2 2 2 2 12 2" xfId="14237"/>
    <cellStyle name="Output 2 2 2 2 2 12 3" xfId="14238"/>
    <cellStyle name="Output 2 2 2 2 2 13" xfId="14239"/>
    <cellStyle name="Output 2 2 2 2 2 13 2" xfId="14240"/>
    <cellStyle name="Output 2 2 2 2 2 13 3" xfId="14241"/>
    <cellStyle name="Output 2 2 2 2 2 14" xfId="14242"/>
    <cellStyle name="Output 2 2 2 2 2 14 2" xfId="14243"/>
    <cellStyle name="Output 2 2 2 2 2 14 3" xfId="14244"/>
    <cellStyle name="Output 2 2 2 2 2 15" xfId="14245"/>
    <cellStyle name="Output 2 2 2 2 2 15 2" xfId="14246"/>
    <cellStyle name="Output 2 2 2 2 2 15 3" xfId="14247"/>
    <cellStyle name="Output 2 2 2 2 2 16" xfId="14248"/>
    <cellStyle name="Output 2 2 2 2 2 16 2" xfId="14249"/>
    <cellStyle name="Output 2 2 2 2 2 16 3" xfId="14250"/>
    <cellStyle name="Output 2 2 2 2 2 17" xfId="14251"/>
    <cellStyle name="Output 2 2 2 2 2 18" xfId="14252"/>
    <cellStyle name="Output 2 2 2 2 2 2" xfId="14253"/>
    <cellStyle name="Output 2 2 2 2 2 2 2" xfId="14254"/>
    <cellStyle name="Output 2 2 2 2 2 2 2 2" xfId="14255"/>
    <cellStyle name="Output 2 2 2 2 2 2 2 3" xfId="14256"/>
    <cellStyle name="Output 2 2 2 2 2 2 3" xfId="14257"/>
    <cellStyle name="Output 2 2 2 2 2 2 4" xfId="14258"/>
    <cellStyle name="Output 2 2 2 2 2 3" xfId="14259"/>
    <cellStyle name="Output 2 2 2 2 2 3 2" xfId="14260"/>
    <cellStyle name="Output 2 2 2 2 2 3 3" xfId="14261"/>
    <cellStyle name="Output 2 2 2 2 2 4" xfId="14262"/>
    <cellStyle name="Output 2 2 2 2 2 4 2" xfId="14263"/>
    <cellStyle name="Output 2 2 2 2 2 4 3" xfId="14264"/>
    <cellStyle name="Output 2 2 2 2 2 5" xfId="14265"/>
    <cellStyle name="Output 2 2 2 2 2 5 2" xfId="14266"/>
    <cellStyle name="Output 2 2 2 2 2 5 3" xfId="14267"/>
    <cellStyle name="Output 2 2 2 2 2 6" xfId="14268"/>
    <cellStyle name="Output 2 2 2 2 2 6 2" xfId="14269"/>
    <cellStyle name="Output 2 2 2 2 2 6 3" xfId="14270"/>
    <cellStyle name="Output 2 2 2 2 2 7" xfId="14271"/>
    <cellStyle name="Output 2 2 2 2 2 7 2" xfId="14272"/>
    <cellStyle name="Output 2 2 2 2 2 7 3" xfId="14273"/>
    <cellStyle name="Output 2 2 2 2 2 8" xfId="14274"/>
    <cellStyle name="Output 2 2 2 2 2 8 2" xfId="14275"/>
    <cellStyle name="Output 2 2 2 2 2 8 3" xfId="14276"/>
    <cellStyle name="Output 2 2 2 2 2 9" xfId="14277"/>
    <cellStyle name="Output 2 2 2 2 2 9 2" xfId="14278"/>
    <cellStyle name="Output 2 2 2 2 2 9 3" xfId="14279"/>
    <cellStyle name="Output 2 2 2 2 3" xfId="14280"/>
    <cellStyle name="Output 2 2 2 2 3 2" xfId="14281"/>
    <cellStyle name="Output 2 2 2 2 3 2 2" xfId="14282"/>
    <cellStyle name="Output 2 2 2 2 3 2 3" xfId="14283"/>
    <cellStyle name="Output 2 2 2 2 3 3" xfId="14284"/>
    <cellStyle name="Output 2 2 2 2 3 4" xfId="14285"/>
    <cellStyle name="Output 2 2 2 2 4" xfId="14286"/>
    <cellStyle name="Output 2 2 2 2 4 2" xfId="14287"/>
    <cellStyle name="Output 2 2 2 2 4 3" xfId="14288"/>
    <cellStyle name="Output 2 2 2 2 5" xfId="14289"/>
    <cellStyle name="Output 2 2 2 2 5 2" xfId="14290"/>
    <cellStyle name="Output 2 2 2 2 5 3" xfId="14291"/>
    <cellStyle name="Output 2 2 2 2 6" xfId="14292"/>
    <cellStyle name="Output 2 2 2 2 6 2" xfId="14293"/>
    <cellStyle name="Output 2 2 2 2 6 3" xfId="14294"/>
    <cellStyle name="Output 2 2 2 2 7" xfId="14295"/>
    <cellStyle name="Output 2 2 2 2 7 2" xfId="14296"/>
    <cellStyle name="Output 2 2 2 2 7 3" xfId="14297"/>
    <cellStyle name="Output 2 2 2 2 8" xfId="14298"/>
    <cellStyle name="Output 2 2 2 2 8 2" xfId="14299"/>
    <cellStyle name="Output 2 2 2 2 8 3" xfId="14300"/>
    <cellStyle name="Output 2 2 2 2 9" xfId="14301"/>
    <cellStyle name="Output 2 2 2 2 9 2" xfId="14302"/>
    <cellStyle name="Output 2 2 2 2 9 3" xfId="14303"/>
    <cellStyle name="Output 2 2 2 20" xfId="787"/>
    <cellStyle name="Output 2 2 2 20 10" xfId="14304"/>
    <cellStyle name="Output 2 2 2 20 10 2" xfId="14305"/>
    <cellStyle name="Output 2 2 2 20 10 3" xfId="14306"/>
    <cellStyle name="Output 2 2 2 20 11" xfId="14307"/>
    <cellStyle name="Output 2 2 2 20 11 2" xfId="14308"/>
    <cellStyle name="Output 2 2 2 20 11 3" xfId="14309"/>
    <cellStyle name="Output 2 2 2 20 12" xfId="14310"/>
    <cellStyle name="Output 2 2 2 20 12 2" xfId="14311"/>
    <cellStyle name="Output 2 2 2 20 12 3" xfId="14312"/>
    <cellStyle name="Output 2 2 2 20 13" xfId="14313"/>
    <cellStyle name="Output 2 2 2 20 13 2" xfId="14314"/>
    <cellStyle name="Output 2 2 2 20 13 3" xfId="14315"/>
    <cellStyle name="Output 2 2 2 20 14" xfId="14316"/>
    <cellStyle name="Output 2 2 2 20 14 2" xfId="14317"/>
    <cellStyle name="Output 2 2 2 20 14 3" xfId="14318"/>
    <cellStyle name="Output 2 2 2 20 15" xfId="14319"/>
    <cellStyle name="Output 2 2 2 20 15 2" xfId="14320"/>
    <cellStyle name="Output 2 2 2 20 15 3" xfId="14321"/>
    <cellStyle name="Output 2 2 2 20 16" xfId="14322"/>
    <cellStyle name="Output 2 2 2 20 16 2" xfId="14323"/>
    <cellStyle name="Output 2 2 2 20 16 3" xfId="14324"/>
    <cellStyle name="Output 2 2 2 20 17" xfId="14325"/>
    <cellStyle name="Output 2 2 2 20 18" xfId="14326"/>
    <cellStyle name="Output 2 2 2 20 2" xfId="14327"/>
    <cellStyle name="Output 2 2 2 20 2 2" xfId="14328"/>
    <cellStyle name="Output 2 2 2 20 2 2 2" xfId="14329"/>
    <cellStyle name="Output 2 2 2 20 2 2 3" xfId="14330"/>
    <cellStyle name="Output 2 2 2 20 2 3" xfId="14331"/>
    <cellStyle name="Output 2 2 2 20 2 4" xfId="14332"/>
    <cellStyle name="Output 2 2 2 20 3" xfId="14333"/>
    <cellStyle name="Output 2 2 2 20 3 2" xfId="14334"/>
    <cellStyle name="Output 2 2 2 20 3 3" xfId="14335"/>
    <cellStyle name="Output 2 2 2 20 4" xfId="14336"/>
    <cellStyle name="Output 2 2 2 20 4 2" xfId="14337"/>
    <cellStyle name="Output 2 2 2 20 4 3" xfId="14338"/>
    <cellStyle name="Output 2 2 2 20 5" xfId="14339"/>
    <cellStyle name="Output 2 2 2 20 5 2" xfId="14340"/>
    <cellStyle name="Output 2 2 2 20 5 3" xfId="14341"/>
    <cellStyle name="Output 2 2 2 20 6" xfId="14342"/>
    <cellStyle name="Output 2 2 2 20 6 2" xfId="14343"/>
    <cellStyle name="Output 2 2 2 20 6 3" xfId="14344"/>
    <cellStyle name="Output 2 2 2 20 7" xfId="14345"/>
    <cellStyle name="Output 2 2 2 20 7 2" xfId="14346"/>
    <cellStyle name="Output 2 2 2 20 7 3" xfId="14347"/>
    <cellStyle name="Output 2 2 2 20 8" xfId="14348"/>
    <cellStyle name="Output 2 2 2 20 8 2" xfId="14349"/>
    <cellStyle name="Output 2 2 2 20 8 3" xfId="14350"/>
    <cellStyle name="Output 2 2 2 20 9" xfId="14351"/>
    <cellStyle name="Output 2 2 2 20 9 2" xfId="14352"/>
    <cellStyle name="Output 2 2 2 20 9 3" xfId="14353"/>
    <cellStyle name="Output 2 2 2 21" xfId="788"/>
    <cellStyle name="Output 2 2 2 21 10" xfId="14354"/>
    <cellStyle name="Output 2 2 2 21 10 2" xfId="14355"/>
    <cellStyle name="Output 2 2 2 21 10 3" xfId="14356"/>
    <cellStyle name="Output 2 2 2 21 11" xfId="14357"/>
    <cellStyle name="Output 2 2 2 21 11 2" xfId="14358"/>
    <cellStyle name="Output 2 2 2 21 11 3" xfId="14359"/>
    <cellStyle name="Output 2 2 2 21 12" xfId="14360"/>
    <cellStyle name="Output 2 2 2 21 12 2" xfId="14361"/>
    <cellStyle name="Output 2 2 2 21 12 3" xfId="14362"/>
    <cellStyle name="Output 2 2 2 21 13" xfId="14363"/>
    <cellStyle name="Output 2 2 2 21 13 2" xfId="14364"/>
    <cellStyle name="Output 2 2 2 21 13 3" xfId="14365"/>
    <cellStyle name="Output 2 2 2 21 14" xfId="14366"/>
    <cellStyle name="Output 2 2 2 21 14 2" xfId="14367"/>
    <cellStyle name="Output 2 2 2 21 14 3" xfId="14368"/>
    <cellStyle name="Output 2 2 2 21 15" xfId="14369"/>
    <cellStyle name="Output 2 2 2 21 15 2" xfId="14370"/>
    <cellStyle name="Output 2 2 2 21 15 3" xfId="14371"/>
    <cellStyle name="Output 2 2 2 21 16" xfId="14372"/>
    <cellStyle name="Output 2 2 2 21 16 2" xfId="14373"/>
    <cellStyle name="Output 2 2 2 21 16 3" xfId="14374"/>
    <cellStyle name="Output 2 2 2 21 17" xfId="14375"/>
    <cellStyle name="Output 2 2 2 21 18" xfId="14376"/>
    <cellStyle name="Output 2 2 2 21 2" xfId="14377"/>
    <cellStyle name="Output 2 2 2 21 2 2" xfId="14378"/>
    <cellStyle name="Output 2 2 2 21 2 2 2" xfId="14379"/>
    <cellStyle name="Output 2 2 2 21 2 2 3" xfId="14380"/>
    <cellStyle name="Output 2 2 2 21 2 3" xfId="14381"/>
    <cellStyle name="Output 2 2 2 21 2 4" xfId="14382"/>
    <cellStyle name="Output 2 2 2 21 3" xfId="14383"/>
    <cellStyle name="Output 2 2 2 21 3 2" xfId="14384"/>
    <cellStyle name="Output 2 2 2 21 3 3" xfId="14385"/>
    <cellStyle name="Output 2 2 2 21 4" xfId="14386"/>
    <cellStyle name="Output 2 2 2 21 4 2" xfId="14387"/>
    <cellStyle name="Output 2 2 2 21 4 3" xfId="14388"/>
    <cellStyle name="Output 2 2 2 21 5" xfId="14389"/>
    <cellStyle name="Output 2 2 2 21 5 2" xfId="14390"/>
    <cellStyle name="Output 2 2 2 21 5 3" xfId="14391"/>
    <cellStyle name="Output 2 2 2 21 6" xfId="14392"/>
    <cellStyle name="Output 2 2 2 21 6 2" xfId="14393"/>
    <cellStyle name="Output 2 2 2 21 6 3" xfId="14394"/>
    <cellStyle name="Output 2 2 2 21 7" xfId="14395"/>
    <cellStyle name="Output 2 2 2 21 7 2" xfId="14396"/>
    <cellStyle name="Output 2 2 2 21 7 3" xfId="14397"/>
    <cellStyle name="Output 2 2 2 21 8" xfId="14398"/>
    <cellStyle name="Output 2 2 2 21 8 2" xfId="14399"/>
    <cellStyle name="Output 2 2 2 21 8 3" xfId="14400"/>
    <cellStyle name="Output 2 2 2 21 9" xfId="14401"/>
    <cellStyle name="Output 2 2 2 21 9 2" xfId="14402"/>
    <cellStyle name="Output 2 2 2 21 9 3" xfId="14403"/>
    <cellStyle name="Output 2 2 2 22" xfId="789"/>
    <cellStyle name="Output 2 2 2 22 10" xfId="14404"/>
    <cellStyle name="Output 2 2 2 22 10 2" xfId="14405"/>
    <cellStyle name="Output 2 2 2 22 10 3" xfId="14406"/>
    <cellStyle name="Output 2 2 2 22 11" xfId="14407"/>
    <cellStyle name="Output 2 2 2 22 11 2" xfId="14408"/>
    <cellStyle name="Output 2 2 2 22 11 3" xfId="14409"/>
    <cellStyle name="Output 2 2 2 22 12" xfId="14410"/>
    <cellStyle name="Output 2 2 2 22 12 2" xfId="14411"/>
    <cellStyle name="Output 2 2 2 22 12 3" xfId="14412"/>
    <cellStyle name="Output 2 2 2 22 13" xfId="14413"/>
    <cellStyle name="Output 2 2 2 22 13 2" xfId="14414"/>
    <cellStyle name="Output 2 2 2 22 13 3" xfId="14415"/>
    <cellStyle name="Output 2 2 2 22 14" xfId="14416"/>
    <cellStyle name="Output 2 2 2 22 14 2" xfId="14417"/>
    <cellStyle name="Output 2 2 2 22 14 3" xfId="14418"/>
    <cellStyle name="Output 2 2 2 22 15" xfId="14419"/>
    <cellStyle name="Output 2 2 2 22 15 2" xfId="14420"/>
    <cellStyle name="Output 2 2 2 22 15 3" xfId="14421"/>
    <cellStyle name="Output 2 2 2 22 16" xfId="14422"/>
    <cellStyle name="Output 2 2 2 22 16 2" xfId="14423"/>
    <cellStyle name="Output 2 2 2 22 16 3" xfId="14424"/>
    <cellStyle name="Output 2 2 2 22 17" xfId="14425"/>
    <cellStyle name="Output 2 2 2 22 18" xfId="14426"/>
    <cellStyle name="Output 2 2 2 22 2" xfId="14427"/>
    <cellStyle name="Output 2 2 2 22 2 2" xfId="14428"/>
    <cellStyle name="Output 2 2 2 22 2 2 2" xfId="14429"/>
    <cellStyle name="Output 2 2 2 22 2 2 3" xfId="14430"/>
    <cellStyle name="Output 2 2 2 22 2 3" xfId="14431"/>
    <cellStyle name="Output 2 2 2 22 2 4" xfId="14432"/>
    <cellStyle name="Output 2 2 2 22 3" xfId="14433"/>
    <cellStyle name="Output 2 2 2 22 3 2" xfId="14434"/>
    <cellStyle name="Output 2 2 2 22 3 3" xfId="14435"/>
    <cellStyle name="Output 2 2 2 22 4" xfId="14436"/>
    <cellStyle name="Output 2 2 2 22 4 2" xfId="14437"/>
    <cellStyle name="Output 2 2 2 22 4 3" xfId="14438"/>
    <cellStyle name="Output 2 2 2 22 5" xfId="14439"/>
    <cellStyle name="Output 2 2 2 22 5 2" xfId="14440"/>
    <cellStyle name="Output 2 2 2 22 5 3" xfId="14441"/>
    <cellStyle name="Output 2 2 2 22 6" xfId="14442"/>
    <cellStyle name="Output 2 2 2 22 6 2" xfId="14443"/>
    <cellStyle name="Output 2 2 2 22 6 3" xfId="14444"/>
    <cellStyle name="Output 2 2 2 22 7" xfId="14445"/>
    <cellStyle name="Output 2 2 2 22 7 2" xfId="14446"/>
    <cellStyle name="Output 2 2 2 22 7 3" xfId="14447"/>
    <cellStyle name="Output 2 2 2 22 8" xfId="14448"/>
    <cellStyle name="Output 2 2 2 22 8 2" xfId="14449"/>
    <cellStyle name="Output 2 2 2 22 8 3" xfId="14450"/>
    <cellStyle name="Output 2 2 2 22 9" xfId="14451"/>
    <cellStyle name="Output 2 2 2 22 9 2" xfId="14452"/>
    <cellStyle name="Output 2 2 2 22 9 3" xfId="14453"/>
    <cellStyle name="Output 2 2 2 23" xfId="790"/>
    <cellStyle name="Output 2 2 2 23 10" xfId="14454"/>
    <cellStyle name="Output 2 2 2 23 10 2" xfId="14455"/>
    <cellStyle name="Output 2 2 2 23 10 3" xfId="14456"/>
    <cellStyle name="Output 2 2 2 23 11" xfId="14457"/>
    <cellStyle name="Output 2 2 2 23 11 2" xfId="14458"/>
    <cellStyle name="Output 2 2 2 23 11 3" xfId="14459"/>
    <cellStyle name="Output 2 2 2 23 12" xfId="14460"/>
    <cellStyle name="Output 2 2 2 23 12 2" xfId="14461"/>
    <cellStyle name="Output 2 2 2 23 12 3" xfId="14462"/>
    <cellStyle name="Output 2 2 2 23 13" xfId="14463"/>
    <cellStyle name="Output 2 2 2 23 13 2" xfId="14464"/>
    <cellStyle name="Output 2 2 2 23 13 3" xfId="14465"/>
    <cellStyle name="Output 2 2 2 23 14" xfId="14466"/>
    <cellStyle name="Output 2 2 2 23 14 2" xfId="14467"/>
    <cellStyle name="Output 2 2 2 23 14 3" xfId="14468"/>
    <cellStyle name="Output 2 2 2 23 15" xfId="14469"/>
    <cellStyle name="Output 2 2 2 23 15 2" xfId="14470"/>
    <cellStyle name="Output 2 2 2 23 15 3" xfId="14471"/>
    <cellStyle name="Output 2 2 2 23 16" xfId="14472"/>
    <cellStyle name="Output 2 2 2 23 16 2" xfId="14473"/>
    <cellStyle name="Output 2 2 2 23 16 3" xfId="14474"/>
    <cellStyle name="Output 2 2 2 23 17" xfId="14475"/>
    <cellStyle name="Output 2 2 2 23 18" xfId="14476"/>
    <cellStyle name="Output 2 2 2 23 2" xfId="14477"/>
    <cellStyle name="Output 2 2 2 23 2 2" xfId="14478"/>
    <cellStyle name="Output 2 2 2 23 2 2 2" xfId="14479"/>
    <cellStyle name="Output 2 2 2 23 2 2 3" xfId="14480"/>
    <cellStyle name="Output 2 2 2 23 2 3" xfId="14481"/>
    <cellStyle name="Output 2 2 2 23 2 4" xfId="14482"/>
    <cellStyle name="Output 2 2 2 23 3" xfId="14483"/>
    <cellStyle name="Output 2 2 2 23 3 2" xfId="14484"/>
    <cellStyle name="Output 2 2 2 23 3 3" xfId="14485"/>
    <cellStyle name="Output 2 2 2 23 4" xfId="14486"/>
    <cellStyle name="Output 2 2 2 23 4 2" xfId="14487"/>
    <cellStyle name="Output 2 2 2 23 4 3" xfId="14488"/>
    <cellStyle name="Output 2 2 2 23 5" xfId="14489"/>
    <cellStyle name="Output 2 2 2 23 5 2" xfId="14490"/>
    <cellStyle name="Output 2 2 2 23 5 3" xfId="14491"/>
    <cellStyle name="Output 2 2 2 23 6" xfId="14492"/>
    <cellStyle name="Output 2 2 2 23 6 2" xfId="14493"/>
    <cellStyle name="Output 2 2 2 23 6 3" xfId="14494"/>
    <cellStyle name="Output 2 2 2 23 7" xfId="14495"/>
    <cellStyle name="Output 2 2 2 23 7 2" xfId="14496"/>
    <cellStyle name="Output 2 2 2 23 7 3" xfId="14497"/>
    <cellStyle name="Output 2 2 2 23 8" xfId="14498"/>
    <cellStyle name="Output 2 2 2 23 8 2" xfId="14499"/>
    <cellStyle name="Output 2 2 2 23 8 3" xfId="14500"/>
    <cellStyle name="Output 2 2 2 23 9" xfId="14501"/>
    <cellStyle name="Output 2 2 2 23 9 2" xfId="14502"/>
    <cellStyle name="Output 2 2 2 23 9 3" xfId="14503"/>
    <cellStyle name="Output 2 2 2 24" xfId="791"/>
    <cellStyle name="Output 2 2 2 24 10" xfId="14504"/>
    <cellStyle name="Output 2 2 2 24 10 2" xfId="14505"/>
    <cellStyle name="Output 2 2 2 24 10 3" xfId="14506"/>
    <cellStyle name="Output 2 2 2 24 11" xfId="14507"/>
    <cellStyle name="Output 2 2 2 24 11 2" xfId="14508"/>
    <cellStyle name="Output 2 2 2 24 11 3" xfId="14509"/>
    <cellStyle name="Output 2 2 2 24 12" xfId="14510"/>
    <cellStyle name="Output 2 2 2 24 12 2" xfId="14511"/>
    <cellStyle name="Output 2 2 2 24 12 3" xfId="14512"/>
    <cellStyle name="Output 2 2 2 24 13" xfId="14513"/>
    <cellStyle name="Output 2 2 2 24 13 2" xfId="14514"/>
    <cellStyle name="Output 2 2 2 24 13 3" xfId="14515"/>
    <cellStyle name="Output 2 2 2 24 14" xfId="14516"/>
    <cellStyle name="Output 2 2 2 24 14 2" xfId="14517"/>
    <cellStyle name="Output 2 2 2 24 14 3" xfId="14518"/>
    <cellStyle name="Output 2 2 2 24 15" xfId="14519"/>
    <cellStyle name="Output 2 2 2 24 15 2" xfId="14520"/>
    <cellStyle name="Output 2 2 2 24 15 3" xfId="14521"/>
    <cellStyle name="Output 2 2 2 24 16" xfId="14522"/>
    <cellStyle name="Output 2 2 2 24 16 2" xfId="14523"/>
    <cellStyle name="Output 2 2 2 24 16 3" xfId="14524"/>
    <cellStyle name="Output 2 2 2 24 17" xfId="14525"/>
    <cellStyle name="Output 2 2 2 24 18" xfId="14526"/>
    <cellStyle name="Output 2 2 2 24 2" xfId="14527"/>
    <cellStyle name="Output 2 2 2 24 2 2" xfId="14528"/>
    <cellStyle name="Output 2 2 2 24 2 2 2" xfId="14529"/>
    <cellStyle name="Output 2 2 2 24 2 2 3" xfId="14530"/>
    <cellStyle name="Output 2 2 2 24 2 3" xfId="14531"/>
    <cellStyle name="Output 2 2 2 24 2 4" xfId="14532"/>
    <cellStyle name="Output 2 2 2 24 3" xfId="14533"/>
    <cellStyle name="Output 2 2 2 24 3 2" xfId="14534"/>
    <cellStyle name="Output 2 2 2 24 3 3" xfId="14535"/>
    <cellStyle name="Output 2 2 2 24 4" xfId="14536"/>
    <cellStyle name="Output 2 2 2 24 4 2" xfId="14537"/>
    <cellStyle name="Output 2 2 2 24 4 3" xfId="14538"/>
    <cellStyle name="Output 2 2 2 24 5" xfId="14539"/>
    <cellStyle name="Output 2 2 2 24 5 2" xfId="14540"/>
    <cellStyle name="Output 2 2 2 24 5 3" xfId="14541"/>
    <cellStyle name="Output 2 2 2 24 6" xfId="14542"/>
    <cellStyle name="Output 2 2 2 24 6 2" xfId="14543"/>
    <cellStyle name="Output 2 2 2 24 6 3" xfId="14544"/>
    <cellStyle name="Output 2 2 2 24 7" xfId="14545"/>
    <cellStyle name="Output 2 2 2 24 7 2" xfId="14546"/>
    <cellStyle name="Output 2 2 2 24 7 3" xfId="14547"/>
    <cellStyle name="Output 2 2 2 24 8" xfId="14548"/>
    <cellStyle name="Output 2 2 2 24 8 2" xfId="14549"/>
    <cellStyle name="Output 2 2 2 24 8 3" xfId="14550"/>
    <cellStyle name="Output 2 2 2 24 9" xfId="14551"/>
    <cellStyle name="Output 2 2 2 24 9 2" xfId="14552"/>
    <cellStyle name="Output 2 2 2 24 9 3" xfId="14553"/>
    <cellStyle name="Output 2 2 2 25" xfId="792"/>
    <cellStyle name="Output 2 2 2 25 10" xfId="14554"/>
    <cellStyle name="Output 2 2 2 25 10 2" xfId="14555"/>
    <cellStyle name="Output 2 2 2 25 10 3" xfId="14556"/>
    <cellStyle name="Output 2 2 2 25 11" xfId="14557"/>
    <cellStyle name="Output 2 2 2 25 11 2" xfId="14558"/>
    <cellStyle name="Output 2 2 2 25 11 3" xfId="14559"/>
    <cellStyle name="Output 2 2 2 25 12" xfId="14560"/>
    <cellStyle name="Output 2 2 2 25 12 2" xfId="14561"/>
    <cellStyle name="Output 2 2 2 25 12 3" xfId="14562"/>
    <cellStyle name="Output 2 2 2 25 13" xfId="14563"/>
    <cellStyle name="Output 2 2 2 25 13 2" xfId="14564"/>
    <cellStyle name="Output 2 2 2 25 13 3" xfId="14565"/>
    <cellStyle name="Output 2 2 2 25 14" xfId="14566"/>
    <cellStyle name="Output 2 2 2 25 14 2" xfId="14567"/>
    <cellStyle name="Output 2 2 2 25 14 3" xfId="14568"/>
    <cellStyle name="Output 2 2 2 25 15" xfId="14569"/>
    <cellStyle name="Output 2 2 2 25 15 2" xfId="14570"/>
    <cellStyle name="Output 2 2 2 25 15 3" xfId="14571"/>
    <cellStyle name="Output 2 2 2 25 16" xfId="14572"/>
    <cellStyle name="Output 2 2 2 25 16 2" xfId="14573"/>
    <cellStyle name="Output 2 2 2 25 16 3" xfId="14574"/>
    <cellStyle name="Output 2 2 2 25 17" xfId="14575"/>
    <cellStyle name="Output 2 2 2 25 18" xfId="14576"/>
    <cellStyle name="Output 2 2 2 25 2" xfId="14577"/>
    <cellStyle name="Output 2 2 2 25 2 2" xfId="14578"/>
    <cellStyle name="Output 2 2 2 25 2 2 2" xfId="14579"/>
    <cellStyle name="Output 2 2 2 25 2 2 3" xfId="14580"/>
    <cellStyle name="Output 2 2 2 25 2 3" xfId="14581"/>
    <cellStyle name="Output 2 2 2 25 2 4" xfId="14582"/>
    <cellStyle name="Output 2 2 2 25 3" xfId="14583"/>
    <cellStyle name="Output 2 2 2 25 3 2" xfId="14584"/>
    <cellStyle name="Output 2 2 2 25 3 3" xfId="14585"/>
    <cellStyle name="Output 2 2 2 25 4" xfId="14586"/>
    <cellStyle name="Output 2 2 2 25 4 2" xfId="14587"/>
    <cellStyle name="Output 2 2 2 25 4 3" xfId="14588"/>
    <cellStyle name="Output 2 2 2 25 5" xfId="14589"/>
    <cellStyle name="Output 2 2 2 25 5 2" xfId="14590"/>
    <cellStyle name="Output 2 2 2 25 5 3" xfId="14591"/>
    <cellStyle name="Output 2 2 2 25 6" xfId="14592"/>
    <cellStyle name="Output 2 2 2 25 6 2" xfId="14593"/>
    <cellStyle name="Output 2 2 2 25 6 3" xfId="14594"/>
    <cellStyle name="Output 2 2 2 25 7" xfId="14595"/>
    <cellStyle name="Output 2 2 2 25 7 2" xfId="14596"/>
    <cellStyle name="Output 2 2 2 25 7 3" xfId="14597"/>
    <cellStyle name="Output 2 2 2 25 8" xfId="14598"/>
    <cellStyle name="Output 2 2 2 25 8 2" xfId="14599"/>
    <cellStyle name="Output 2 2 2 25 8 3" xfId="14600"/>
    <cellStyle name="Output 2 2 2 25 9" xfId="14601"/>
    <cellStyle name="Output 2 2 2 25 9 2" xfId="14602"/>
    <cellStyle name="Output 2 2 2 25 9 3" xfId="14603"/>
    <cellStyle name="Output 2 2 2 26" xfId="793"/>
    <cellStyle name="Output 2 2 2 26 10" xfId="14604"/>
    <cellStyle name="Output 2 2 2 26 10 2" xfId="14605"/>
    <cellStyle name="Output 2 2 2 26 10 3" xfId="14606"/>
    <cellStyle name="Output 2 2 2 26 11" xfId="14607"/>
    <cellStyle name="Output 2 2 2 26 11 2" xfId="14608"/>
    <cellStyle name="Output 2 2 2 26 11 3" xfId="14609"/>
    <cellStyle name="Output 2 2 2 26 12" xfId="14610"/>
    <cellStyle name="Output 2 2 2 26 12 2" xfId="14611"/>
    <cellStyle name="Output 2 2 2 26 12 3" xfId="14612"/>
    <cellStyle name="Output 2 2 2 26 13" xfId="14613"/>
    <cellStyle name="Output 2 2 2 26 13 2" xfId="14614"/>
    <cellStyle name="Output 2 2 2 26 13 3" xfId="14615"/>
    <cellStyle name="Output 2 2 2 26 14" xfId="14616"/>
    <cellStyle name="Output 2 2 2 26 14 2" xfId="14617"/>
    <cellStyle name="Output 2 2 2 26 14 3" xfId="14618"/>
    <cellStyle name="Output 2 2 2 26 15" xfId="14619"/>
    <cellStyle name="Output 2 2 2 26 15 2" xfId="14620"/>
    <cellStyle name="Output 2 2 2 26 15 3" xfId="14621"/>
    <cellStyle name="Output 2 2 2 26 16" xfId="14622"/>
    <cellStyle name="Output 2 2 2 26 16 2" xfId="14623"/>
    <cellStyle name="Output 2 2 2 26 16 3" xfId="14624"/>
    <cellStyle name="Output 2 2 2 26 17" xfId="14625"/>
    <cellStyle name="Output 2 2 2 26 18" xfId="14626"/>
    <cellStyle name="Output 2 2 2 26 2" xfId="14627"/>
    <cellStyle name="Output 2 2 2 26 2 2" xfId="14628"/>
    <cellStyle name="Output 2 2 2 26 2 2 2" xfId="14629"/>
    <cellStyle name="Output 2 2 2 26 2 2 3" xfId="14630"/>
    <cellStyle name="Output 2 2 2 26 2 3" xfId="14631"/>
    <cellStyle name="Output 2 2 2 26 2 4" xfId="14632"/>
    <cellStyle name="Output 2 2 2 26 3" xfId="14633"/>
    <cellStyle name="Output 2 2 2 26 3 2" xfId="14634"/>
    <cellStyle name="Output 2 2 2 26 3 3" xfId="14635"/>
    <cellStyle name="Output 2 2 2 26 4" xfId="14636"/>
    <cellStyle name="Output 2 2 2 26 4 2" xfId="14637"/>
    <cellStyle name="Output 2 2 2 26 4 3" xfId="14638"/>
    <cellStyle name="Output 2 2 2 26 5" xfId="14639"/>
    <cellStyle name="Output 2 2 2 26 5 2" xfId="14640"/>
    <cellStyle name="Output 2 2 2 26 5 3" xfId="14641"/>
    <cellStyle name="Output 2 2 2 26 6" xfId="14642"/>
    <cellStyle name="Output 2 2 2 26 6 2" xfId="14643"/>
    <cellStyle name="Output 2 2 2 26 6 3" xfId="14644"/>
    <cellStyle name="Output 2 2 2 26 7" xfId="14645"/>
    <cellStyle name="Output 2 2 2 26 7 2" xfId="14646"/>
    <cellStyle name="Output 2 2 2 26 7 3" xfId="14647"/>
    <cellStyle name="Output 2 2 2 26 8" xfId="14648"/>
    <cellStyle name="Output 2 2 2 26 8 2" xfId="14649"/>
    <cellStyle name="Output 2 2 2 26 8 3" xfId="14650"/>
    <cellStyle name="Output 2 2 2 26 9" xfId="14651"/>
    <cellStyle name="Output 2 2 2 26 9 2" xfId="14652"/>
    <cellStyle name="Output 2 2 2 26 9 3" xfId="14653"/>
    <cellStyle name="Output 2 2 2 27" xfId="794"/>
    <cellStyle name="Output 2 2 2 27 10" xfId="14654"/>
    <cellStyle name="Output 2 2 2 27 10 2" xfId="14655"/>
    <cellStyle name="Output 2 2 2 27 10 3" xfId="14656"/>
    <cellStyle name="Output 2 2 2 27 11" xfId="14657"/>
    <cellStyle name="Output 2 2 2 27 11 2" xfId="14658"/>
    <cellStyle name="Output 2 2 2 27 11 3" xfId="14659"/>
    <cellStyle name="Output 2 2 2 27 12" xfId="14660"/>
    <cellStyle name="Output 2 2 2 27 12 2" xfId="14661"/>
    <cellStyle name="Output 2 2 2 27 12 3" xfId="14662"/>
    <cellStyle name="Output 2 2 2 27 13" xfId="14663"/>
    <cellStyle name="Output 2 2 2 27 13 2" xfId="14664"/>
    <cellStyle name="Output 2 2 2 27 13 3" xfId="14665"/>
    <cellStyle name="Output 2 2 2 27 14" xfId="14666"/>
    <cellStyle name="Output 2 2 2 27 14 2" xfId="14667"/>
    <cellStyle name="Output 2 2 2 27 14 3" xfId="14668"/>
    <cellStyle name="Output 2 2 2 27 15" xfId="14669"/>
    <cellStyle name="Output 2 2 2 27 15 2" xfId="14670"/>
    <cellStyle name="Output 2 2 2 27 15 3" xfId="14671"/>
    <cellStyle name="Output 2 2 2 27 16" xfId="14672"/>
    <cellStyle name="Output 2 2 2 27 16 2" xfId="14673"/>
    <cellStyle name="Output 2 2 2 27 16 3" xfId="14674"/>
    <cellStyle name="Output 2 2 2 27 17" xfId="14675"/>
    <cellStyle name="Output 2 2 2 27 18" xfId="14676"/>
    <cellStyle name="Output 2 2 2 27 2" xfId="14677"/>
    <cellStyle name="Output 2 2 2 27 2 2" xfId="14678"/>
    <cellStyle name="Output 2 2 2 27 2 2 2" xfId="14679"/>
    <cellStyle name="Output 2 2 2 27 2 2 3" xfId="14680"/>
    <cellStyle name="Output 2 2 2 27 2 3" xfId="14681"/>
    <cellStyle name="Output 2 2 2 27 2 4" xfId="14682"/>
    <cellStyle name="Output 2 2 2 27 3" xfId="14683"/>
    <cellStyle name="Output 2 2 2 27 3 2" xfId="14684"/>
    <cellStyle name="Output 2 2 2 27 3 3" xfId="14685"/>
    <cellStyle name="Output 2 2 2 27 4" xfId="14686"/>
    <cellStyle name="Output 2 2 2 27 4 2" xfId="14687"/>
    <cellStyle name="Output 2 2 2 27 4 3" xfId="14688"/>
    <cellStyle name="Output 2 2 2 27 5" xfId="14689"/>
    <cellStyle name="Output 2 2 2 27 5 2" xfId="14690"/>
    <cellStyle name="Output 2 2 2 27 5 3" xfId="14691"/>
    <cellStyle name="Output 2 2 2 27 6" xfId="14692"/>
    <cellStyle name="Output 2 2 2 27 6 2" xfId="14693"/>
    <cellStyle name="Output 2 2 2 27 6 3" xfId="14694"/>
    <cellStyle name="Output 2 2 2 27 7" xfId="14695"/>
    <cellStyle name="Output 2 2 2 27 7 2" xfId="14696"/>
    <cellStyle name="Output 2 2 2 27 7 3" xfId="14697"/>
    <cellStyle name="Output 2 2 2 27 8" xfId="14698"/>
    <cellStyle name="Output 2 2 2 27 8 2" xfId="14699"/>
    <cellStyle name="Output 2 2 2 27 8 3" xfId="14700"/>
    <cellStyle name="Output 2 2 2 27 9" xfId="14701"/>
    <cellStyle name="Output 2 2 2 27 9 2" xfId="14702"/>
    <cellStyle name="Output 2 2 2 27 9 3" xfId="14703"/>
    <cellStyle name="Output 2 2 2 28" xfId="14704"/>
    <cellStyle name="Output 2 2 2 28 2" xfId="14705"/>
    <cellStyle name="Output 2 2 2 28 2 2" xfId="14706"/>
    <cellStyle name="Output 2 2 2 28 2 3" xfId="14707"/>
    <cellStyle name="Output 2 2 2 28 3" xfId="14708"/>
    <cellStyle name="Output 2 2 2 28 4" xfId="14709"/>
    <cellStyle name="Output 2 2 2 29" xfId="14710"/>
    <cellStyle name="Output 2 2 2 29 2" xfId="14711"/>
    <cellStyle name="Output 2 2 2 29 3" xfId="14712"/>
    <cellStyle name="Output 2 2 2 3" xfId="795"/>
    <cellStyle name="Output 2 2 2 3 10" xfId="14713"/>
    <cellStyle name="Output 2 2 2 3 10 2" xfId="14714"/>
    <cellStyle name="Output 2 2 2 3 10 3" xfId="14715"/>
    <cellStyle name="Output 2 2 2 3 11" xfId="14716"/>
    <cellStyle name="Output 2 2 2 3 11 2" xfId="14717"/>
    <cellStyle name="Output 2 2 2 3 11 3" xfId="14718"/>
    <cellStyle name="Output 2 2 2 3 12" xfId="14719"/>
    <cellStyle name="Output 2 2 2 3 12 2" xfId="14720"/>
    <cellStyle name="Output 2 2 2 3 12 3" xfId="14721"/>
    <cellStyle name="Output 2 2 2 3 13" xfId="14722"/>
    <cellStyle name="Output 2 2 2 3 13 2" xfId="14723"/>
    <cellStyle name="Output 2 2 2 3 13 3" xfId="14724"/>
    <cellStyle name="Output 2 2 2 3 14" xfId="14725"/>
    <cellStyle name="Output 2 2 2 3 14 2" xfId="14726"/>
    <cellStyle name="Output 2 2 2 3 14 3" xfId="14727"/>
    <cellStyle name="Output 2 2 2 3 15" xfId="14728"/>
    <cellStyle name="Output 2 2 2 3 15 2" xfId="14729"/>
    <cellStyle name="Output 2 2 2 3 15 3" xfId="14730"/>
    <cellStyle name="Output 2 2 2 3 16" xfId="14731"/>
    <cellStyle name="Output 2 2 2 3 16 2" xfId="14732"/>
    <cellStyle name="Output 2 2 2 3 16 3" xfId="14733"/>
    <cellStyle name="Output 2 2 2 3 17" xfId="14734"/>
    <cellStyle name="Output 2 2 2 3 17 2" xfId="14735"/>
    <cellStyle name="Output 2 2 2 3 17 3" xfId="14736"/>
    <cellStyle name="Output 2 2 2 3 18" xfId="14737"/>
    <cellStyle name="Output 2 2 2 3 19" xfId="14738"/>
    <cellStyle name="Output 2 2 2 3 2" xfId="796"/>
    <cellStyle name="Output 2 2 2 3 2 10" xfId="14739"/>
    <cellStyle name="Output 2 2 2 3 2 10 2" xfId="14740"/>
    <cellStyle name="Output 2 2 2 3 2 10 3" xfId="14741"/>
    <cellStyle name="Output 2 2 2 3 2 11" xfId="14742"/>
    <cellStyle name="Output 2 2 2 3 2 11 2" xfId="14743"/>
    <cellStyle name="Output 2 2 2 3 2 11 3" xfId="14744"/>
    <cellStyle name="Output 2 2 2 3 2 12" xfId="14745"/>
    <cellStyle name="Output 2 2 2 3 2 12 2" xfId="14746"/>
    <cellStyle name="Output 2 2 2 3 2 12 3" xfId="14747"/>
    <cellStyle name="Output 2 2 2 3 2 13" xfId="14748"/>
    <cellStyle name="Output 2 2 2 3 2 13 2" xfId="14749"/>
    <cellStyle name="Output 2 2 2 3 2 13 3" xfId="14750"/>
    <cellStyle name="Output 2 2 2 3 2 14" xfId="14751"/>
    <cellStyle name="Output 2 2 2 3 2 14 2" xfId="14752"/>
    <cellStyle name="Output 2 2 2 3 2 14 3" xfId="14753"/>
    <cellStyle name="Output 2 2 2 3 2 15" xfId="14754"/>
    <cellStyle name="Output 2 2 2 3 2 15 2" xfId="14755"/>
    <cellStyle name="Output 2 2 2 3 2 15 3" xfId="14756"/>
    <cellStyle name="Output 2 2 2 3 2 16" xfId="14757"/>
    <cellStyle name="Output 2 2 2 3 2 16 2" xfId="14758"/>
    <cellStyle name="Output 2 2 2 3 2 16 3" xfId="14759"/>
    <cellStyle name="Output 2 2 2 3 2 17" xfId="14760"/>
    <cellStyle name="Output 2 2 2 3 2 18" xfId="14761"/>
    <cellStyle name="Output 2 2 2 3 2 2" xfId="14762"/>
    <cellStyle name="Output 2 2 2 3 2 2 2" xfId="14763"/>
    <cellStyle name="Output 2 2 2 3 2 2 2 2" xfId="14764"/>
    <cellStyle name="Output 2 2 2 3 2 2 2 3" xfId="14765"/>
    <cellStyle name="Output 2 2 2 3 2 2 3" xfId="14766"/>
    <cellStyle name="Output 2 2 2 3 2 2 4" xfId="14767"/>
    <cellStyle name="Output 2 2 2 3 2 3" xfId="14768"/>
    <cellStyle name="Output 2 2 2 3 2 3 2" xfId="14769"/>
    <cellStyle name="Output 2 2 2 3 2 3 3" xfId="14770"/>
    <cellStyle name="Output 2 2 2 3 2 4" xfId="14771"/>
    <cellStyle name="Output 2 2 2 3 2 4 2" xfId="14772"/>
    <cellStyle name="Output 2 2 2 3 2 4 3" xfId="14773"/>
    <cellStyle name="Output 2 2 2 3 2 5" xfId="14774"/>
    <cellStyle name="Output 2 2 2 3 2 5 2" xfId="14775"/>
    <cellStyle name="Output 2 2 2 3 2 5 3" xfId="14776"/>
    <cellStyle name="Output 2 2 2 3 2 6" xfId="14777"/>
    <cellStyle name="Output 2 2 2 3 2 6 2" xfId="14778"/>
    <cellStyle name="Output 2 2 2 3 2 6 3" xfId="14779"/>
    <cellStyle name="Output 2 2 2 3 2 7" xfId="14780"/>
    <cellStyle name="Output 2 2 2 3 2 7 2" xfId="14781"/>
    <cellStyle name="Output 2 2 2 3 2 7 3" xfId="14782"/>
    <cellStyle name="Output 2 2 2 3 2 8" xfId="14783"/>
    <cellStyle name="Output 2 2 2 3 2 8 2" xfId="14784"/>
    <cellStyle name="Output 2 2 2 3 2 8 3" xfId="14785"/>
    <cellStyle name="Output 2 2 2 3 2 9" xfId="14786"/>
    <cellStyle name="Output 2 2 2 3 2 9 2" xfId="14787"/>
    <cellStyle name="Output 2 2 2 3 2 9 3" xfId="14788"/>
    <cellStyle name="Output 2 2 2 3 3" xfId="14789"/>
    <cellStyle name="Output 2 2 2 3 3 2" xfId="14790"/>
    <cellStyle name="Output 2 2 2 3 3 2 2" xfId="14791"/>
    <cellStyle name="Output 2 2 2 3 3 2 3" xfId="14792"/>
    <cellStyle name="Output 2 2 2 3 3 3" xfId="14793"/>
    <cellStyle name="Output 2 2 2 3 3 4" xfId="14794"/>
    <cellStyle name="Output 2 2 2 3 4" xfId="14795"/>
    <cellStyle name="Output 2 2 2 3 4 2" xfId="14796"/>
    <cellStyle name="Output 2 2 2 3 4 3" xfId="14797"/>
    <cellStyle name="Output 2 2 2 3 5" xfId="14798"/>
    <cellStyle name="Output 2 2 2 3 5 2" xfId="14799"/>
    <cellStyle name="Output 2 2 2 3 5 3" xfId="14800"/>
    <cellStyle name="Output 2 2 2 3 6" xfId="14801"/>
    <cellStyle name="Output 2 2 2 3 6 2" xfId="14802"/>
    <cellStyle name="Output 2 2 2 3 6 3" xfId="14803"/>
    <cellStyle name="Output 2 2 2 3 7" xfId="14804"/>
    <cellStyle name="Output 2 2 2 3 7 2" xfId="14805"/>
    <cellStyle name="Output 2 2 2 3 7 3" xfId="14806"/>
    <cellStyle name="Output 2 2 2 3 8" xfId="14807"/>
    <cellStyle name="Output 2 2 2 3 8 2" xfId="14808"/>
    <cellStyle name="Output 2 2 2 3 8 3" xfId="14809"/>
    <cellStyle name="Output 2 2 2 3 9" xfId="14810"/>
    <cellStyle name="Output 2 2 2 3 9 2" xfId="14811"/>
    <cellStyle name="Output 2 2 2 3 9 3" xfId="14812"/>
    <cellStyle name="Output 2 2 2 30" xfId="14813"/>
    <cellStyle name="Output 2 2 2 30 2" xfId="14814"/>
    <cellStyle name="Output 2 2 2 30 3" xfId="14815"/>
    <cellStyle name="Output 2 2 2 31" xfId="14816"/>
    <cellStyle name="Output 2 2 2 31 2" xfId="14817"/>
    <cellStyle name="Output 2 2 2 31 3" xfId="14818"/>
    <cellStyle name="Output 2 2 2 32" xfId="14819"/>
    <cellStyle name="Output 2 2 2 32 2" xfId="14820"/>
    <cellStyle name="Output 2 2 2 32 3" xfId="14821"/>
    <cellStyle name="Output 2 2 2 33" xfId="14822"/>
    <cellStyle name="Output 2 2 2 33 2" xfId="14823"/>
    <cellStyle name="Output 2 2 2 33 3" xfId="14824"/>
    <cellStyle name="Output 2 2 2 34" xfId="14825"/>
    <cellStyle name="Output 2 2 2 34 2" xfId="14826"/>
    <cellStyle name="Output 2 2 2 34 3" xfId="14827"/>
    <cellStyle name="Output 2 2 2 35" xfId="14828"/>
    <cellStyle name="Output 2 2 2 35 2" xfId="14829"/>
    <cellStyle name="Output 2 2 2 35 3" xfId="14830"/>
    <cellStyle name="Output 2 2 2 36" xfId="14831"/>
    <cellStyle name="Output 2 2 2 36 2" xfId="14832"/>
    <cellStyle name="Output 2 2 2 36 3" xfId="14833"/>
    <cellStyle name="Output 2 2 2 37" xfId="14834"/>
    <cellStyle name="Output 2 2 2 37 2" xfId="14835"/>
    <cellStyle name="Output 2 2 2 37 3" xfId="14836"/>
    <cellStyle name="Output 2 2 2 38" xfId="14837"/>
    <cellStyle name="Output 2 2 2 38 2" xfId="14838"/>
    <cellStyle name="Output 2 2 2 38 3" xfId="14839"/>
    <cellStyle name="Output 2 2 2 39" xfId="14840"/>
    <cellStyle name="Output 2 2 2 39 2" xfId="14841"/>
    <cellStyle name="Output 2 2 2 39 3" xfId="14842"/>
    <cellStyle name="Output 2 2 2 4" xfId="797"/>
    <cellStyle name="Output 2 2 2 4 10" xfId="14843"/>
    <cellStyle name="Output 2 2 2 4 10 2" xfId="14844"/>
    <cellStyle name="Output 2 2 2 4 10 3" xfId="14845"/>
    <cellStyle name="Output 2 2 2 4 11" xfId="14846"/>
    <cellStyle name="Output 2 2 2 4 11 2" xfId="14847"/>
    <cellStyle name="Output 2 2 2 4 11 3" xfId="14848"/>
    <cellStyle name="Output 2 2 2 4 12" xfId="14849"/>
    <cellStyle name="Output 2 2 2 4 12 2" xfId="14850"/>
    <cellStyle name="Output 2 2 2 4 12 3" xfId="14851"/>
    <cellStyle name="Output 2 2 2 4 13" xfId="14852"/>
    <cellStyle name="Output 2 2 2 4 13 2" xfId="14853"/>
    <cellStyle name="Output 2 2 2 4 13 3" xfId="14854"/>
    <cellStyle name="Output 2 2 2 4 14" xfId="14855"/>
    <cellStyle name="Output 2 2 2 4 14 2" xfId="14856"/>
    <cellStyle name="Output 2 2 2 4 14 3" xfId="14857"/>
    <cellStyle name="Output 2 2 2 4 15" xfId="14858"/>
    <cellStyle name="Output 2 2 2 4 15 2" xfId="14859"/>
    <cellStyle name="Output 2 2 2 4 15 3" xfId="14860"/>
    <cellStyle name="Output 2 2 2 4 16" xfId="14861"/>
    <cellStyle name="Output 2 2 2 4 16 2" xfId="14862"/>
    <cellStyle name="Output 2 2 2 4 16 3" xfId="14863"/>
    <cellStyle name="Output 2 2 2 4 17" xfId="14864"/>
    <cellStyle name="Output 2 2 2 4 17 2" xfId="14865"/>
    <cellStyle name="Output 2 2 2 4 17 3" xfId="14866"/>
    <cellStyle name="Output 2 2 2 4 18" xfId="14867"/>
    <cellStyle name="Output 2 2 2 4 19" xfId="14868"/>
    <cellStyle name="Output 2 2 2 4 2" xfId="798"/>
    <cellStyle name="Output 2 2 2 4 2 10" xfId="14869"/>
    <cellStyle name="Output 2 2 2 4 2 10 2" xfId="14870"/>
    <cellStyle name="Output 2 2 2 4 2 10 3" xfId="14871"/>
    <cellStyle name="Output 2 2 2 4 2 11" xfId="14872"/>
    <cellStyle name="Output 2 2 2 4 2 11 2" xfId="14873"/>
    <cellStyle name="Output 2 2 2 4 2 11 3" xfId="14874"/>
    <cellStyle name="Output 2 2 2 4 2 12" xfId="14875"/>
    <cellStyle name="Output 2 2 2 4 2 12 2" xfId="14876"/>
    <cellStyle name="Output 2 2 2 4 2 12 3" xfId="14877"/>
    <cellStyle name="Output 2 2 2 4 2 13" xfId="14878"/>
    <cellStyle name="Output 2 2 2 4 2 13 2" xfId="14879"/>
    <cellStyle name="Output 2 2 2 4 2 13 3" xfId="14880"/>
    <cellStyle name="Output 2 2 2 4 2 14" xfId="14881"/>
    <cellStyle name="Output 2 2 2 4 2 14 2" xfId="14882"/>
    <cellStyle name="Output 2 2 2 4 2 14 3" xfId="14883"/>
    <cellStyle name="Output 2 2 2 4 2 15" xfId="14884"/>
    <cellStyle name="Output 2 2 2 4 2 15 2" xfId="14885"/>
    <cellStyle name="Output 2 2 2 4 2 15 3" xfId="14886"/>
    <cellStyle name="Output 2 2 2 4 2 16" xfId="14887"/>
    <cellStyle name="Output 2 2 2 4 2 16 2" xfId="14888"/>
    <cellStyle name="Output 2 2 2 4 2 16 3" xfId="14889"/>
    <cellStyle name="Output 2 2 2 4 2 17" xfId="14890"/>
    <cellStyle name="Output 2 2 2 4 2 18" xfId="14891"/>
    <cellStyle name="Output 2 2 2 4 2 2" xfId="14892"/>
    <cellStyle name="Output 2 2 2 4 2 2 2" xfId="14893"/>
    <cellStyle name="Output 2 2 2 4 2 2 2 2" xfId="14894"/>
    <cellStyle name="Output 2 2 2 4 2 2 2 3" xfId="14895"/>
    <cellStyle name="Output 2 2 2 4 2 2 3" xfId="14896"/>
    <cellStyle name="Output 2 2 2 4 2 2 4" xfId="14897"/>
    <cellStyle name="Output 2 2 2 4 2 3" xfId="14898"/>
    <cellStyle name="Output 2 2 2 4 2 3 2" xfId="14899"/>
    <cellStyle name="Output 2 2 2 4 2 3 3" xfId="14900"/>
    <cellStyle name="Output 2 2 2 4 2 4" xfId="14901"/>
    <cellStyle name="Output 2 2 2 4 2 4 2" xfId="14902"/>
    <cellStyle name="Output 2 2 2 4 2 4 3" xfId="14903"/>
    <cellStyle name="Output 2 2 2 4 2 5" xfId="14904"/>
    <cellStyle name="Output 2 2 2 4 2 5 2" xfId="14905"/>
    <cellStyle name="Output 2 2 2 4 2 5 3" xfId="14906"/>
    <cellStyle name="Output 2 2 2 4 2 6" xfId="14907"/>
    <cellStyle name="Output 2 2 2 4 2 6 2" xfId="14908"/>
    <cellStyle name="Output 2 2 2 4 2 6 3" xfId="14909"/>
    <cellStyle name="Output 2 2 2 4 2 7" xfId="14910"/>
    <cellStyle name="Output 2 2 2 4 2 7 2" xfId="14911"/>
    <cellStyle name="Output 2 2 2 4 2 7 3" xfId="14912"/>
    <cellStyle name="Output 2 2 2 4 2 8" xfId="14913"/>
    <cellStyle name="Output 2 2 2 4 2 8 2" xfId="14914"/>
    <cellStyle name="Output 2 2 2 4 2 8 3" xfId="14915"/>
    <cellStyle name="Output 2 2 2 4 2 9" xfId="14916"/>
    <cellStyle name="Output 2 2 2 4 2 9 2" xfId="14917"/>
    <cellStyle name="Output 2 2 2 4 2 9 3" xfId="14918"/>
    <cellStyle name="Output 2 2 2 4 3" xfId="14919"/>
    <cellStyle name="Output 2 2 2 4 3 2" xfId="14920"/>
    <cellStyle name="Output 2 2 2 4 3 2 2" xfId="14921"/>
    <cellStyle name="Output 2 2 2 4 3 2 3" xfId="14922"/>
    <cellStyle name="Output 2 2 2 4 3 3" xfId="14923"/>
    <cellStyle name="Output 2 2 2 4 3 4" xfId="14924"/>
    <cellStyle name="Output 2 2 2 4 4" xfId="14925"/>
    <cellStyle name="Output 2 2 2 4 4 2" xfId="14926"/>
    <cellStyle name="Output 2 2 2 4 4 3" xfId="14927"/>
    <cellStyle name="Output 2 2 2 4 5" xfId="14928"/>
    <cellStyle name="Output 2 2 2 4 5 2" xfId="14929"/>
    <cellStyle name="Output 2 2 2 4 5 3" xfId="14930"/>
    <cellStyle name="Output 2 2 2 4 6" xfId="14931"/>
    <cellStyle name="Output 2 2 2 4 6 2" xfId="14932"/>
    <cellStyle name="Output 2 2 2 4 6 3" xfId="14933"/>
    <cellStyle name="Output 2 2 2 4 7" xfId="14934"/>
    <cellStyle name="Output 2 2 2 4 7 2" xfId="14935"/>
    <cellStyle name="Output 2 2 2 4 7 3" xfId="14936"/>
    <cellStyle name="Output 2 2 2 4 8" xfId="14937"/>
    <cellStyle name="Output 2 2 2 4 8 2" xfId="14938"/>
    <cellStyle name="Output 2 2 2 4 8 3" xfId="14939"/>
    <cellStyle name="Output 2 2 2 4 9" xfId="14940"/>
    <cellStyle name="Output 2 2 2 4 9 2" xfId="14941"/>
    <cellStyle name="Output 2 2 2 4 9 3" xfId="14942"/>
    <cellStyle name="Output 2 2 2 40" xfId="14943"/>
    <cellStyle name="Output 2 2 2 40 2" xfId="14944"/>
    <cellStyle name="Output 2 2 2 40 3" xfId="14945"/>
    <cellStyle name="Output 2 2 2 41" xfId="14946"/>
    <cellStyle name="Output 2 2 2 41 2" xfId="14947"/>
    <cellStyle name="Output 2 2 2 41 3" xfId="14948"/>
    <cellStyle name="Output 2 2 2 42" xfId="14949"/>
    <cellStyle name="Output 2 2 2 42 2" xfId="14950"/>
    <cellStyle name="Output 2 2 2 42 3" xfId="14951"/>
    <cellStyle name="Output 2 2 2 43" xfId="14952"/>
    <cellStyle name="Output 2 2 2 43 2" xfId="14953"/>
    <cellStyle name="Output 2 2 2 44" xfId="14954"/>
    <cellStyle name="Output 2 2 2 45" xfId="14955"/>
    <cellStyle name="Output 2 2 2 5" xfId="799"/>
    <cellStyle name="Output 2 2 2 5 10" xfId="14956"/>
    <cellStyle name="Output 2 2 2 5 10 2" xfId="14957"/>
    <cellStyle name="Output 2 2 2 5 10 3" xfId="14958"/>
    <cellStyle name="Output 2 2 2 5 11" xfId="14959"/>
    <cellStyle name="Output 2 2 2 5 11 2" xfId="14960"/>
    <cellStyle name="Output 2 2 2 5 11 3" xfId="14961"/>
    <cellStyle name="Output 2 2 2 5 12" xfId="14962"/>
    <cellStyle name="Output 2 2 2 5 12 2" xfId="14963"/>
    <cellStyle name="Output 2 2 2 5 12 3" xfId="14964"/>
    <cellStyle name="Output 2 2 2 5 13" xfId="14965"/>
    <cellStyle name="Output 2 2 2 5 13 2" xfId="14966"/>
    <cellStyle name="Output 2 2 2 5 13 3" xfId="14967"/>
    <cellStyle name="Output 2 2 2 5 14" xfId="14968"/>
    <cellStyle name="Output 2 2 2 5 14 2" xfId="14969"/>
    <cellStyle name="Output 2 2 2 5 14 3" xfId="14970"/>
    <cellStyle name="Output 2 2 2 5 15" xfId="14971"/>
    <cellStyle name="Output 2 2 2 5 15 2" xfId="14972"/>
    <cellStyle name="Output 2 2 2 5 15 3" xfId="14973"/>
    <cellStyle name="Output 2 2 2 5 16" xfId="14974"/>
    <cellStyle name="Output 2 2 2 5 16 2" xfId="14975"/>
    <cellStyle name="Output 2 2 2 5 16 3" xfId="14976"/>
    <cellStyle name="Output 2 2 2 5 17" xfId="14977"/>
    <cellStyle name="Output 2 2 2 5 17 2" xfId="14978"/>
    <cellStyle name="Output 2 2 2 5 17 3" xfId="14979"/>
    <cellStyle name="Output 2 2 2 5 18" xfId="14980"/>
    <cellStyle name="Output 2 2 2 5 19" xfId="14981"/>
    <cellStyle name="Output 2 2 2 5 2" xfId="800"/>
    <cellStyle name="Output 2 2 2 5 2 10" xfId="14982"/>
    <cellStyle name="Output 2 2 2 5 2 10 2" xfId="14983"/>
    <cellStyle name="Output 2 2 2 5 2 10 3" xfId="14984"/>
    <cellStyle name="Output 2 2 2 5 2 11" xfId="14985"/>
    <cellStyle name="Output 2 2 2 5 2 11 2" xfId="14986"/>
    <cellStyle name="Output 2 2 2 5 2 11 3" xfId="14987"/>
    <cellStyle name="Output 2 2 2 5 2 12" xfId="14988"/>
    <cellStyle name="Output 2 2 2 5 2 12 2" xfId="14989"/>
    <cellStyle name="Output 2 2 2 5 2 12 3" xfId="14990"/>
    <cellStyle name="Output 2 2 2 5 2 13" xfId="14991"/>
    <cellStyle name="Output 2 2 2 5 2 13 2" xfId="14992"/>
    <cellStyle name="Output 2 2 2 5 2 13 3" xfId="14993"/>
    <cellStyle name="Output 2 2 2 5 2 14" xfId="14994"/>
    <cellStyle name="Output 2 2 2 5 2 14 2" xfId="14995"/>
    <cellStyle name="Output 2 2 2 5 2 14 3" xfId="14996"/>
    <cellStyle name="Output 2 2 2 5 2 15" xfId="14997"/>
    <cellStyle name="Output 2 2 2 5 2 15 2" xfId="14998"/>
    <cellStyle name="Output 2 2 2 5 2 15 3" xfId="14999"/>
    <cellStyle name="Output 2 2 2 5 2 16" xfId="15000"/>
    <cellStyle name="Output 2 2 2 5 2 16 2" xfId="15001"/>
    <cellStyle name="Output 2 2 2 5 2 16 3" xfId="15002"/>
    <cellStyle name="Output 2 2 2 5 2 17" xfId="15003"/>
    <cellStyle name="Output 2 2 2 5 2 18" xfId="15004"/>
    <cellStyle name="Output 2 2 2 5 2 2" xfId="15005"/>
    <cellStyle name="Output 2 2 2 5 2 2 2" xfId="15006"/>
    <cellStyle name="Output 2 2 2 5 2 2 2 2" xfId="15007"/>
    <cellStyle name="Output 2 2 2 5 2 2 2 3" xfId="15008"/>
    <cellStyle name="Output 2 2 2 5 2 2 3" xfId="15009"/>
    <cellStyle name="Output 2 2 2 5 2 2 4" xfId="15010"/>
    <cellStyle name="Output 2 2 2 5 2 3" xfId="15011"/>
    <cellStyle name="Output 2 2 2 5 2 3 2" xfId="15012"/>
    <cellStyle name="Output 2 2 2 5 2 3 3" xfId="15013"/>
    <cellStyle name="Output 2 2 2 5 2 4" xfId="15014"/>
    <cellStyle name="Output 2 2 2 5 2 4 2" xfId="15015"/>
    <cellStyle name="Output 2 2 2 5 2 4 3" xfId="15016"/>
    <cellStyle name="Output 2 2 2 5 2 5" xfId="15017"/>
    <cellStyle name="Output 2 2 2 5 2 5 2" xfId="15018"/>
    <cellStyle name="Output 2 2 2 5 2 5 3" xfId="15019"/>
    <cellStyle name="Output 2 2 2 5 2 6" xfId="15020"/>
    <cellStyle name="Output 2 2 2 5 2 6 2" xfId="15021"/>
    <cellStyle name="Output 2 2 2 5 2 6 3" xfId="15022"/>
    <cellStyle name="Output 2 2 2 5 2 7" xfId="15023"/>
    <cellStyle name="Output 2 2 2 5 2 7 2" xfId="15024"/>
    <cellStyle name="Output 2 2 2 5 2 7 3" xfId="15025"/>
    <cellStyle name="Output 2 2 2 5 2 8" xfId="15026"/>
    <cellStyle name="Output 2 2 2 5 2 8 2" xfId="15027"/>
    <cellStyle name="Output 2 2 2 5 2 8 3" xfId="15028"/>
    <cellStyle name="Output 2 2 2 5 2 9" xfId="15029"/>
    <cellStyle name="Output 2 2 2 5 2 9 2" xfId="15030"/>
    <cellStyle name="Output 2 2 2 5 2 9 3" xfId="15031"/>
    <cellStyle name="Output 2 2 2 5 3" xfId="15032"/>
    <cellStyle name="Output 2 2 2 5 3 2" xfId="15033"/>
    <cellStyle name="Output 2 2 2 5 3 2 2" xfId="15034"/>
    <cellStyle name="Output 2 2 2 5 3 2 3" xfId="15035"/>
    <cellStyle name="Output 2 2 2 5 3 3" xfId="15036"/>
    <cellStyle name="Output 2 2 2 5 3 4" xfId="15037"/>
    <cellStyle name="Output 2 2 2 5 4" xfId="15038"/>
    <cellStyle name="Output 2 2 2 5 4 2" xfId="15039"/>
    <cellStyle name="Output 2 2 2 5 4 3" xfId="15040"/>
    <cellStyle name="Output 2 2 2 5 5" xfId="15041"/>
    <cellStyle name="Output 2 2 2 5 5 2" xfId="15042"/>
    <cellStyle name="Output 2 2 2 5 5 3" xfId="15043"/>
    <cellStyle name="Output 2 2 2 5 6" xfId="15044"/>
    <cellStyle name="Output 2 2 2 5 6 2" xfId="15045"/>
    <cellStyle name="Output 2 2 2 5 6 3" xfId="15046"/>
    <cellStyle name="Output 2 2 2 5 7" xfId="15047"/>
    <cellStyle name="Output 2 2 2 5 7 2" xfId="15048"/>
    <cellStyle name="Output 2 2 2 5 7 3" xfId="15049"/>
    <cellStyle name="Output 2 2 2 5 8" xfId="15050"/>
    <cellStyle name="Output 2 2 2 5 8 2" xfId="15051"/>
    <cellStyle name="Output 2 2 2 5 8 3" xfId="15052"/>
    <cellStyle name="Output 2 2 2 5 9" xfId="15053"/>
    <cellStyle name="Output 2 2 2 5 9 2" xfId="15054"/>
    <cellStyle name="Output 2 2 2 5 9 3" xfId="15055"/>
    <cellStyle name="Output 2 2 2 6" xfId="801"/>
    <cellStyle name="Output 2 2 2 6 10" xfId="15056"/>
    <cellStyle name="Output 2 2 2 6 10 2" xfId="15057"/>
    <cellStyle name="Output 2 2 2 6 10 3" xfId="15058"/>
    <cellStyle name="Output 2 2 2 6 11" xfId="15059"/>
    <cellStyle name="Output 2 2 2 6 11 2" xfId="15060"/>
    <cellStyle name="Output 2 2 2 6 11 3" xfId="15061"/>
    <cellStyle name="Output 2 2 2 6 12" xfId="15062"/>
    <cellStyle name="Output 2 2 2 6 12 2" xfId="15063"/>
    <cellStyle name="Output 2 2 2 6 12 3" xfId="15064"/>
    <cellStyle name="Output 2 2 2 6 13" xfId="15065"/>
    <cellStyle name="Output 2 2 2 6 13 2" xfId="15066"/>
    <cellStyle name="Output 2 2 2 6 13 3" xfId="15067"/>
    <cellStyle name="Output 2 2 2 6 14" xfId="15068"/>
    <cellStyle name="Output 2 2 2 6 14 2" xfId="15069"/>
    <cellStyle name="Output 2 2 2 6 14 3" xfId="15070"/>
    <cellStyle name="Output 2 2 2 6 15" xfId="15071"/>
    <cellStyle name="Output 2 2 2 6 15 2" xfId="15072"/>
    <cellStyle name="Output 2 2 2 6 15 3" xfId="15073"/>
    <cellStyle name="Output 2 2 2 6 16" xfId="15074"/>
    <cellStyle name="Output 2 2 2 6 16 2" xfId="15075"/>
    <cellStyle name="Output 2 2 2 6 16 3" xfId="15076"/>
    <cellStyle name="Output 2 2 2 6 17" xfId="15077"/>
    <cellStyle name="Output 2 2 2 6 18" xfId="15078"/>
    <cellStyle name="Output 2 2 2 6 2" xfId="15079"/>
    <cellStyle name="Output 2 2 2 6 2 2" xfId="15080"/>
    <cellStyle name="Output 2 2 2 6 2 2 2" xfId="15081"/>
    <cellStyle name="Output 2 2 2 6 2 2 3" xfId="15082"/>
    <cellStyle name="Output 2 2 2 6 2 3" xfId="15083"/>
    <cellStyle name="Output 2 2 2 6 2 4" xfId="15084"/>
    <cellStyle name="Output 2 2 2 6 3" xfId="15085"/>
    <cellStyle name="Output 2 2 2 6 3 2" xfId="15086"/>
    <cellStyle name="Output 2 2 2 6 3 3" xfId="15087"/>
    <cellStyle name="Output 2 2 2 6 4" xfId="15088"/>
    <cellStyle name="Output 2 2 2 6 4 2" xfId="15089"/>
    <cellStyle name="Output 2 2 2 6 4 3" xfId="15090"/>
    <cellStyle name="Output 2 2 2 6 5" xfId="15091"/>
    <cellStyle name="Output 2 2 2 6 5 2" xfId="15092"/>
    <cellStyle name="Output 2 2 2 6 5 3" xfId="15093"/>
    <cellStyle name="Output 2 2 2 6 6" xfId="15094"/>
    <cellStyle name="Output 2 2 2 6 6 2" xfId="15095"/>
    <cellStyle name="Output 2 2 2 6 6 3" xfId="15096"/>
    <cellStyle name="Output 2 2 2 6 7" xfId="15097"/>
    <cellStyle name="Output 2 2 2 6 7 2" xfId="15098"/>
    <cellStyle name="Output 2 2 2 6 7 3" xfId="15099"/>
    <cellStyle name="Output 2 2 2 6 8" xfId="15100"/>
    <cellStyle name="Output 2 2 2 6 8 2" xfId="15101"/>
    <cellStyle name="Output 2 2 2 6 8 3" xfId="15102"/>
    <cellStyle name="Output 2 2 2 6 9" xfId="15103"/>
    <cellStyle name="Output 2 2 2 6 9 2" xfId="15104"/>
    <cellStyle name="Output 2 2 2 6 9 3" xfId="15105"/>
    <cellStyle name="Output 2 2 2 7" xfId="802"/>
    <cellStyle name="Output 2 2 2 7 10" xfId="15106"/>
    <cellStyle name="Output 2 2 2 7 10 2" xfId="15107"/>
    <cellStyle name="Output 2 2 2 7 10 3" xfId="15108"/>
    <cellStyle name="Output 2 2 2 7 11" xfId="15109"/>
    <cellStyle name="Output 2 2 2 7 11 2" xfId="15110"/>
    <cellStyle name="Output 2 2 2 7 11 3" xfId="15111"/>
    <cellStyle name="Output 2 2 2 7 12" xfId="15112"/>
    <cellStyle name="Output 2 2 2 7 12 2" xfId="15113"/>
    <cellStyle name="Output 2 2 2 7 12 3" xfId="15114"/>
    <cellStyle name="Output 2 2 2 7 13" xfId="15115"/>
    <cellStyle name="Output 2 2 2 7 13 2" xfId="15116"/>
    <cellStyle name="Output 2 2 2 7 13 3" xfId="15117"/>
    <cellStyle name="Output 2 2 2 7 14" xfId="15118"/>
    <cellStyle name="Output 2 2 2 7 14 2" xfId="15119"/>
    <cellStyle name="Output 2 2 2 7 14 3" xfId="15120"/>
    <cellStyle name="Output 2 2 2 7 15" xfId="15121"/>
    <cellStyle name="Output 2 2 2 7 15 2" xfId="15122"/>
    <cellStyle name="Output 2 2 2 7 15 3" xfId="15123"/>
    <cellStyle name="Output 2 2 2 7 16" xfId="15124"/>
    <cellStyle name="Output 2 2 2 7 16 2" xfId="15125"/>
    <cellStyle name="Output 2 2 2 7 16 3" xfId="15126"/>
    <cellStyle name="Output 2 2 2 7 17" xfId="15127"/>
    <cellStyle name="Output 2 2 2 7 18" xfId="15128"/>
    <cellStyle name="Output 2 2 2 7 2" xfId="15129"/>
    <cellStyle name="Output 2 2 2 7 2 2" xfId="15130"/>
    <cellStyle name="Output 2 2 2 7 2 2 2" xfId="15131"/>
    <cellStyle name="Output 2 2 2 7 2 2 3" xfId="15132"/>
    <cellStyle name="Output 2 2 2 7 2 3" xfId="15133"/>
    <cellStyle name="Output 2 2 2 7 2 4" xfId="15134"/>
    <cellStyle name="Output 2 2 2 7 3" xfId="15135"/>
    <cellStyle name="Output 2 2 2 7 3 2" xfId="15136"/>
    <cellStyle name="Output 2 2 2 7 3 3" xfId="15137"/>
    <cellStyle name="Output 2 2 2 7 4" xfId="15138"/>
    <cellStyle name="Output 2 2 2 7 4 2" xfId="15139"/>
    <cellStyle name="Output 2 2 2 7 4 3" xfId="15140"/>
    <cellStyle name="Output 2 2 2 7 5" xfId="15141"/>
    <cellStyle name="Output 2 2 2 7 5 2" xfId="15142"/>
    <cellStyle name="Output 2 2 2 7 5 3" xfId="15143"/>
    <cellStyle name="Output 2 2 2 7 6" xfId="15144"/>
    <cellStyle name="Output 2 2 2 7 6 2" xfId="15145"/>
    <cellStyle name="Output 2 2 2 7 6 3" xfId="15146"/>
    <cellStyle name="Output 2 2 2 7 7" xfId="15147"/>
    <cellStyle name="Output 2 2 2 7 7 2" xfId="15148"/>
    <cellStyle name="Output 2 2 2 7 7 3" xfId="15149"/>
    <cellStyle name="Output 2 2 2 7 8" xfId="15150"/>
    <cellStyle name="Output 2 2 2 7 8 2" xfId="15151"/>
    <cellStyle name="Output 2 2 2 7 8 3" xfId="15152"/>
    <cellStyle name="Output 2 2 2 7 9" xfId="15153"/>
    <cellStyle name="Output 2 2 2 7 9 2" xfId="15154"/>
    <cellStyle name="Output 2 2 2 7 9 3" xfId="15155"/>
    <cellStyle name="Output 2 2 2 8" xfId="803"/>
    <cellStyle name="Output 2 2 2 8 10" xfId="15156"/>
    <cellStyle name="Output 2 2 2 8 10 2" xfId="15157"/>
    <cellStyle name="Output 2 2 2 8 10 3" xfId="15158"/>
    <cellStyle name="Output 2 2 2 8 11" xfId="15159"/>
    <cellStyle name="Output 2 2 2 8 11 2" xfId="15160"/>
    <cellStyle name="Output 2 2 2 8 11 3" xfId="15161"/>
    <cellStyle name="Output 2 2 2 8 12" xfId="15162"/>
    <cellStyle name="Output 2 2 2 8 12 2" xfId="15163"/>
    <cellStyle name="Output 2 2 2 8 12 3" xfId="15164"/>
    <cellStyle name="Output 2 2 2 8 13" xfId="15165"/>
    <cellStyle name="Output 2 2 2 8 13 2" xfId="15166"/>
    <cellStyle name="Output 2 2 2 8 13 3" xfId="15167"/>
    <cellStyle name="Output 2 2 2 8 14" xfId="15168"/>
    <cellStyle name="Output 2 2 2 8 14 2" xfId="15169"/>
    <cellStyle name="Output 2 2 2 8 14 3" xfId="15170"/>
    <cellStyle name="Output 2 2 2 8 15" xfId="15171"/>
    <cellStyle name="Output 2 2 2 8 15 2" xfId="15172"/>
    <cellStyle name="Output 2 2 2 8 15 3" xfId="15173"/>
    <cellStyle name="Output 2 2 2 8 16" xfId="15174"/>
    <cellStyle name="Output 2 2 2 8 16 2" xfId="15175"/>
    <cellStyle name="Output 2 2 2 8 16 3" xfId="15176"/>
    <cellStyle name="Output 2 2 2 8 17" xfId="15177"/>
    <cellStyle name="Output 2 2 2 8 18" xfId="15178"/>
    <cellStyle name="Output 2 2 2 8 2" xfId="15179"/>
    <cellStyle name="Output 2 2 2 8 2 2" xfId="15180"/>
    <cellStyle name="Output 2 2 2 8 2 2 2" xfId="15181"/>
    <cellStyle name="Output 2 2 2 8 2 2 3" xfId="15182"/>
    <cellStyle name="Output 2 2 2 8 2 3" xfId="15183"/>
    <cellStyle name="Output 2 2 2 8 2 4" xfId="15184"/>
    <cellStyle name="Output 2 2 2 8 3" xfId="15185"/>
    <cellStyle name="Output 2 2 2 8 3 2" xfId="15186"/>
    <cellStyle name="Output 2 2 2 8 3 3" xfId="15187"/>
    <cellStyle name="Output 2 2 2 8 4" xfId="15188"/>
    <cellStyle name="Output 2 2 2 8 4 2" xfId="15189"/>
    <cellStyle name="Output 2 2 2 8 4 3" xfId="15190"/>
    <cellStyle name="Output 2 2 2 8 5" xfId="15191"/>
    <cellStyle name="Output 2 2 2 8 5 2" xfId="15192"/>
    <cellStyle name="Output 2 2 2 8 5 3" xfId="15193"/>
    <cellStyle name="Output 2 2 2 8 6" xfId="15194"/>
    <cellStyle name="Output 2 2 2 8 6 2" xfId="15195"/>
    <cellStyle name="Output 2 2 2 8 6 3" xfId="15196"/>
    <cellStyle name="Output 2 2 2 8 7" xfId="15197"/>
    <cellStyle name="Output 2 2 2 8 7 2" xfId="15198"/>
    <cellStyle name="Output 2 2 2 8 7 3" xfId="15199"/>
    <cellStyle name="Output 2 2 2 8 8" xfId="15200"/>
    <cellStyle name="Output 2 2 2 8 8 2" xfId="15201"/>
    <cellStyle name="Output 2 2 2 8 8 3" xfId="15202"/>
    <cellStyle name="Output 2 2 2 8 9" xfId="15203"/>
    <cellStyle name="Output 2 2 2 8 9 2" xfId="15204"/>
    <cellStyle name="Output 2 2 2 8 9 3" xfId="15205"/>
    <cellStyle name="Output 2 2 2 9" xfId="804"/>
    <cellStyle name="Output 2 2 2 9 10" xfId="15206"/>
    <cellStyle name="Output 2 2 2 9 10 2" xfId="15207"/>
    <cellStyle name="Output 2 2 2 9 10 3" xfId="15208"/>
    <cellStyle name="Output 2 2 2 9 11" xfId="15209"/>
    <cellStyle name="Output 2 2 2 9 11 2" xfId="15210"/>
    <cellStyle name="Output 2 2 2 9 11 3" xfId="15211"/>
    <cellStyle name="Output 2 2 2 9 12" xfId="15212"/>
    <cellStyle name="Output 2 2 2 9 12 2" xfId="15213"/>
    <cellStyle name="Output 2 2 2 9 12 3" xfId="15214"/>
    <cellStyle name="Output 2 2 2 9 13" xfId="15215"/>
    <cellStyle name="Output 2 2 2 9 13 2" xfId="15216"/>
    <cellStyle name="Output 2 2 2 9 13 3" xfId="15217"/>
    <cellStyle name="Output 2 2 2 9 14" xfId="15218"/>
    <cellStyle name="Output 2 2 2 9 14 2" xfId="15219"/>
    <cellStyle name="Output 2 2 2 9 14 3" xfId="15220"/>
    <cellStyle name="Output 2 2 2 9 15" xfId="15221"/>
    <cellStyle name="Output 2 2 2 9 15 2" xfId="15222"/>
    <cellStyle name="Output 2 2 2 9 15 3" xfId="15223"/>
    <cellStyle name="Output 2 2 2 9 16" xfId="15224"/>
    <cellStyle name="Output 2 2 2 9 16 2" xfId="15225"/>
    <cellStyle name="Output 2 2 2 9 16 3" xfId="15226"/>
    <cellStyle name="Output 2 2 2 9 17" xfId="15227"/>
    <cellStyle name="Output 2 2 2 9 18" xfId="15228"/>
    <cellStyle name="Output 2 2 2 9 2" xfId="15229"/>
    <cellStyle name="Output 2 2 2 9 2 2" xfId="15230"/>
    <cellStyle name="Output 2 2 2 9 2 2 2" xfId="15231"/>
    <cellStyle name="Output 2 2 2 9 2 2 3" xfId="15232"/>
    <cellStyle name="Output 2 2 2 9 2 3" xfId="15233"/>
    <cellStyle name="Output 2 2 2 9 2 4" xfId="15234"/>
    <cellStyle name="Output 2 2 2 9 3" xfId="15235"/>
    <cellStyle name="Output 2 2 2 9 3 2" xfId="15236"/>
    <cellStyle name="Output 2 2 2 9 3 3" xfId="15237"/>
    <cellStyle name="Output 2 2 2 9 4" xfId="15238"/>
    <cellStyle name="Output 2 2 2 9 4 2" xfId="15239"/>
    <cellStyle name="Output 2 2 2 9 4 3" xfId="15240"/>
    <cellStyle name="Output 2 2 2 9 5" xfId="15241"/>
    <cellStyle name="Output 2 2 2 9 5 2" xfId="15242"/>
    <cellStyle name="Output 2 2 2 9 5 3" xfId="15243"/>
    <cellStyle name="Output 2 2 2 9 6" xfId="15244"/>
    <cellStyle name="Output 2 2 2 9 6 2" xfId="15245"/>
    <cellStyle name="Output 2 2 2 9 6 3" xfId="15246"/>
    <cellStyle name="Output 2 2 2 9 7" xfId="15247"/>
    <cellStyle name="Output 2 2 2 9 7 2" xfId="15248"/>
    <cellStyle name="Output 2 2 2 9 7 3" xfId="15249"/>
    <cellStyle name="Output 2 2 2 9 8" xfId="15250"/>
    <cellStyle name="Output 2 2 2 9 8 2" xfId="15251"/>
    <cellStyle name="Output 2 2 2 9 8 3" xfId="15252"/>
    <cellStyle name="Output 2 2 2 9 9" xfId="15253"/>
    <cellStyle name="Output 2 2 2 9 9 2" xfId="15254"/>
    <cellStyle name="Output 2 2 2 9 9 3" xfId="15255"/>
    <cellStyle name="Output 2 2 20" xfId="15256"/>
    <cellStyle name="Output 2 2 20 2" xfId="15257"/>
    <cellStyle name="Output 2 2 20 3" xfId="15258"/>
    <cellStyle name="Output 2 2 21" xfId="15259"/>
    <cellStyle name="Output 2 2 21 2" xfId="15260"/>
    <cellStyle name="Output 2 2 21 3" xfId="15261"/>
    <cellStyle name="Output 2 2 22" xfId="15262"/>
    <cellStyle name="Output 2 2 22 2" xfId="15263"/>
    <cellStyle name="Output 2 2 22 3" xfId="15264"/>
    <cellStyle name="Output 2 2 23" xfId="15265"/>
    <cellStyle name="Output 2 2 23 2" xfId="15266"/>
    <cellStyle name="Output 2 2 24" xfId="15267"/>
    <cellStyle name="Output 2 2 25" xfId="15268"/>
    <cellStyle name="Output 2 2 3" xfId="805"/>
    <cellStyle name="Output 2 2 3 10" xfId="15269"/>
    <cellStyle name="Output 2 2 3 10 2" xfId="15270"/>
    <cellStyle name="Output 2 2 3 10 3" xfId="15271"/>
    <cellStyle name="Output 2 2 3 11" xfId="15272"/>
    <cellStyle name="Output 2 2 3 11 2" xfId="15273"/>
    <cellStyle name="Output 2 2 3 11 3" xfId="15274"/>
    <cellStyle name="Output 2 2 3 12" xfId="15275"/>
    <cellStyle name="Output 2 2 3 12 2" xfId="15276"/>
    <cellStyle name="Output 2 2 3 12 3" xfId="15277"/>
    <cellStyle name="Output 2 2 3 13" xfId="15278"/>
    <cellStyle name="Output 2 2 3 13 2" xfId="15279"/>
    <cellStyle name="Output 2 2 3 13 3" xfId="15280"/>
    <cellStyle name="Output 2 2 3 14" xfId="15281"/>
    <cellStyle name="Output 2 2 3 14 2" xfId="15282"/>
    <cellStyle name="Output 2 2 3 14 3" xfId="15283"/>
    <cellStyle name="Output 2 2 3 15" xfId="15284"/>
    <cellStyle name="Output 2 2 3 15 2" xfId="15285"/>
    <cellStyle name="Output 2 2 3 15 3" xfId="15286"/>
    <cellStyle name="Output 2 2 3 16" xfId="15287"/>
    <cellStyle name="Output 2 2 3 16 2" xfId="15288"/>
    <cellStyle name="Output 2 2 3 16 3" xfId="15289"/>
    <cellStyle name="Output 2 2 3 17" xfId="15290"/>
    <cellStyle name="Output 2 2 3 17 2" xfId="15291"/>
    <cellStyle name="Output 2 2 3 17 3" xfId="15292"/>
    <cellStyle name="Output 2 2 3 18" xfId="15293"/>
    <cellStyle name="Output 2 2 3 19" xfId="15294"/>
    <cellStyle name="Output 2 2 3 2" xfId="806"/>
    <cellStyle name="Output 2 2 3 2 10" xfId="15295"/>
    <cellStyle name="Output 2 2 3 2 10 2" xfId="15296"/>
    <cellStyle name="Output 2 2 3 2 10 3" xfId="15297"/>
    <cellStyle name="Output 2 2 3 2 11" xfId="15298"/>
    <cellStyle name="Output 2 2 3 2 11 2" xfId="15299"/>
    <cellStyle name="Output 2 2 3 2 11 3" xfId="15300"/>
    <cellStyle name="Output 2 2 3 2 12" xfId="15301"/>
    <cellStyle name="Output 2 2 3 2 12 2" xfId="15302"/>
    <cellStyle name="Output 2 2 3 2 12 3" xfId="15303"/>
    <cellStyle name="Output 2 2 3 2 13" xfId="15304"/>
    <cellStyle name="Output 2 2 3 2 13 2" xfId="15305"/>
    <cellStyle name="Output 2 2 3 2 13 3" xfId="15306"/>
    <cellStyle name="Output 2 2 3 2 14" xfId="15307"/>
    <cellStyle name="Output 2 2 3 2 14 2" xfId="15308"/>
    <cellStyle name="Output 2 2 3 2 14 3" xfId="15309"/>
    <cellStyle name="Output 2 2 3 2 15" xfId="15310"/>
    <cellStyle name="Output 2 2 3 2 15 2" xfId="15311"/>
    <cellStyle name="Output 2 2 3 2 15 3" xfId="15312"/>
    <cellStyle name="Output 2 2 3 2 16" xfId="15313"/>
    <cellStyle name="Output 2 2 3 2 16 2" xfId="15314"/>
    <cellStyle name="Output 2 2 3 2 16 3" xfId="15315"/>
    <cellStyle name="Output 2 2 3 2 17" xfId="15316"/>
    <cellStyle name="Output 2 2 3 2 18" xfId="15317"/>
    <cellStyle name="Output 2 2 3 2 2" xfId="15318"/>
    <cellStyle name="Output 2 2 3 2 2 2" xfId="15319"/>
    <cellStyle name="Output 2 2 3 2 2 2 2" xfId="15320"/>
    <cellStyle name="Output 2 2 3 2 2 2 3" xfId="15321"/>
    <cellStyle name="Output 2 2 3 2 2 3" xfId="15322"/>
    <cellStyle name="Output 2 2 3 2 2 4" xfId="15323"/>
    <cellStyle name="Output 2 2 3 2 3" xfId="15324"/>
    <cellStyle name="Output 2 2 3 2 3 2" xfId="15325"/>
    <cellStyle name="Output 2 2 3 2 3 3" xfId="15326"/>
    <cellStyle name="Output 2 2 3 2 4" xfId="15327"/>
    <cellStyle name="Output 2 2 3 2 4 2" xfId="15328"/>
    <cellStyle name="Output 2 2 3 2 4 3" xfId="15329"/>
    <cellStyle name="Output 2 2 3 2 5" xfId="15330"/>
    <cellStyle name="Output 2 2 3 2 5 2" xfId="15331"/>
    <cellStyle name="Output 2 2 3 2 5 3" xfId="15332"/>
    <cellStyle name="Output 2 2 3 2 6" xfId="15333"/>
    <cellStyle name="Output 2 2 3 2 6 2" xfId="15334"/>
    <cellStyle name="Output 2 2 3 2 6 3" xfId="15335"/>
    <cellStyle name="Output 2 2 3 2 7" xfId="15336"/>
    <cellStyle name="Output 2 2 3 2 7 2" xfId="15337"/>
    <cellStyle name="Output 2 2 3 2 7 3" xfId="15338"/>
    <cellStyle name="Output 2 2 3 2 8" xfId="15339"/>
    <cellStyle name="Output 2 2 3 2 8 2" xfId="15340"/>
    <cellStyle name="Output 2 2 3 2 8 3" xfId="15341"/>
    <cellStyle name="Output 2 2 3 2 9" xfId="15342"/>
    <cellStyle name="Output 2 2 3 2 9 2" xfId="15343"/>
    <cellStyle name="Output 2 2 3 2 9 3" xfId="15344"/>
    <cellStyle name="Output 2 2 3 3" xfId="15345"/>
    <cellStyle name="Output 2 2 3 3 2" xfId="15346"/>
    <cellStyle name="Output 2 2 3 3 2 2" xfId="15347"/>
    <cellStyle name="Output 2 2 3 3 2 3" xfId="15348"/>
    <cellStyle name="Output 2 2 3 3 3" xfId="15349"/>
    <cellStyle name="Output 2 2 3 3 4" xfId="15350"/>
    <cellStyle name="Output 2 2 3 4" xfId="15351"/>
    <cellStyle name="Output 2 2 3 4 2" xfId="15352"/>
    <cellStyle name="Output 2 2 3 4 3" xfId="15353"/>
    <cellStyle name="Output 2 2 3 5" xfId="15354"/>
    <cellStyle name="Output 2 2 3 5 2" xfId="15355"/>
    <cellStyle name="Output 2 2 3 5 3" xfId="15356"/>
    <cellStyle name="Output 2 2 3 6" xfId="15357"/>
    <cellStyle name="Output 2 2 3 6 2" xfId="15358"/>
    <cellStyle name="Output 2 2 3 6 3" xfId="15359"/>
    <cellStyle name="Output 2 2 3 7" xfId="15360"/>
    <cellStyle name="Output 2 2 3 7 2" xfId="15361"/>
    <cellStyle name="Output 2 2 3 7 3" xfId="15362"/>
    <cellStyle name="Output 2 2 3 8" xfId="15363"/>
    <cellStyle name="Output 2 2 3 8 2" xfId="15364"/>
    <cellStyle name="Output 2 2 3 8 3" xfId="15365"/>
    <cellStyle name="Output 2 2 3 9" xfId="15366"/>
    <cellStyle name="Output 2 2 3 9 2" xfId="15367"/>
    <cellStyle name="Output 2 2 3 9 3" xfId="15368"/>
    <cellStyle name="Output 2 2 4" xfId="807"/>
    <cellStyle name="Output 2 2 4 10" xfId="15369"/>
    <cellStyle name="Output 2 2 4 10 2" xfId="15370"/>
    <cellStyle name="Output 2 2 4 10 3" xfId="15371"/>
    <cellStyle name="Output 2 2 4 11" xfId="15372"/>
    <cellStyle name="Output 2 2 4 11 2" xfId="15373"/>
    <cellStyle name="Output 2 2 4 11 3" xfId="15374"/>
    <cellStyle name="Output 2 2 4 12" xfId="15375"/>
    <cellStyle name="Output 2 2 4 12 2" xfId="15376"/>
    <cellStyle name="Output 2 2 4 12 3" xfId="15377"/>
    <cellStyle name="Output 2 2 4 13" xfId="15378"/>
    <cellStyle name="Output 2 2 4 13 2" xfId="15379"/>
    <cellStyle name="Output 2 2 4 13 3" xfId="15380"/>
    <cellStyle name="Output 2 2 4 14" xfId="15381"/>
    <cellStyle name="Output 2 2 4 14 2" xfId="15382"/>
    <cellStyle name="Output 2 2 4 14 3" xfId="15383"/>
    <cellStyle name="Output 2 2 4 15" xfId="15384"/>
    <cellStyle name="Output 2 2 4 15 2" xfId="15385"/>
    <cellStyle name="Output 2 2 4 15 3" xfId="15386"/>
    <cellStyle name="Output 2 2 4 16" xfId="15387"/>
    <cellStyle name="Output 2 2 4 16 2" xfId="15388"/>
    <cellStyle name="Output 2 2 4 16 3" xfId="15389"/>
    <cellStyle name="Output 2 2 4 17" xfId="15390"/>
    <cellStyle name="Output 2 2 4 17 2" xfId="15391"/>
    <cellStyle name="Output 2 2 4 17 3" xfId="15392"/>
    <cellStyle name="Output 2 2 4 18" xfId="15393"/>
    <cellStyle name="Output 2 2 4 19" xfId="15394"/>
    <cellStyle name="Output 2 2 4 2" xfId="808"/>
    <cellStyle name="Output 2 2 4 2 10" xfId="15395"/>
    <cellStyle name="Output 2 2 4 2 10 2" xfId="15396"/>
    <cellStyle name="Output 2 2 4 2 10 3" xfId="15397"/>
    <cellStyle name="Output 2 2 4 2 11" xfId="15398"/>
    <cellStyle name="Output 2 2 4 2 11 2" xfId="15399"/>
    <cellStyle name="Output 2 2 4 2 11 3" xfId="15400"/>
    <cellStyle name="Output 2 2 4 2 12" xfId="15401"/>
    <cellStyle name="Output 2 2 4 2 12 2" xfId="15402"/>
    <cellStyle name="Output 2 2 4 2 12 3" xfId="15403"/>
    <cellStyle name="Output 2 2 4 2 13" xfId="15404"/>
    <cellStyle name="Output 2 2 4 2 13 2" xfId="15405"/>
    <cellStyle name="Output 2 2 4 2 13 3" xfId="15406"/>
    <cellStyle name="Output 2 2 4 2 14" xfId="15407"/>
    <cellStyle name="Output 2 2 4 2 14 2" xfId="15408"/>
    <cellStyle name="Output 2 2 4 2 14 3" xfId="15409"/>
    <cellStyle name="Output 2 2 4 2 15" xfId="15410"/>
    <cellStyle name="Output 2 2 4 2 15 2" xfId="15411"/>
    <cellStyle name="Output 2 2 4 2 15 3" xfId="15412"/>
    <cellStyle name="Output 2 2 4 2 16" xfId="15413"/>
    <cellStyle name="Output 2 2 4 2 16 2" xfId="15414"/>
    <cellStyle name="Output 2 2 4 2 16 3" xfId="15415"/>
    <cellStyle name="Output 2 2 4 2 17" xfId="15416"/>
    <cellStyle name="Output 2 2 4 2 18" xfId="15417"/>
    <cellStyle name="Output 2 2 4 2 2" xfId="15418"/>
    <cellStyle name="Output 2 2 4 2 2 2" xfId="15419"/>
    <cellStyle name="Output 2 2 4 2 2 2 2" xfId="15420"/>
    <cellStyle name="Output 2 2 4 2 2 2 3" xfId="15421"/>
    <cellStyle name="Output 2 2 4 2 2 3" xfId="15422"/>
    <cellStyle name="Output 2 2 4 2 2 4" xfId="15423"/>
    <cellStyle name="Output 2 2 4 2 3" xfId="15424"/>
    <cellStyle name="Output 2 2 4 2 3 2" xfId="15425"/>
    <cellStyle name="Output 2 2 4 2 3 3" xfId="15426"/>
    <cellStyle name="Output 2 2 4 2 4" xfId="15427"/>
    <cellStyle name="Output 2 2 4 2 4 2" xfId="15428"/>
    <cellStyle name="Output 2 2 4 2 4 3" xfId="15429"/>
    <cellStyle name="Output 2 2 4 2 5" xfId="15430"/>
    <cellStyle name="Output 2 2 4 2 5 2" xfId="15431"/>
    <cellStyle name="Output 2 2 4 2 5 3" xfId="15432"/>
    <cellStyle name="Output 2 2 4 2 6" xfId="15433"/>
    <cellStyle name="Output 2 2 4 2 6 2" xfId="15434"/>
    <cellStyle name="Output 2 2 4 2 6 3" xfId="15435"/>
    <cellStyle name="Output 2 2 4 2 7" xfId="15436"/>
    <cellStyle name="Output 2 2 4 2 7 2" xfId="15437"/>
    <cellStyle name="Output 2 2 4 2 7 3" xfId="15438"/>
    <cellStyle name="Output 2 2 4 2 8" xfId="15439"/>
    <cellStyle name="Output 2 2 4 2 8 2" xfId="15440"/>
    <cellStyle name="Output 2 2 4 2 8 3" xfId="15441"/>
    <cellStyle name="Output 2 2 4 2 9" xfId="15442"/>
    <cellStyle name="Output 2 2 4 2 9 2" xfId="15443"/>
    <cellStyle name="Output 2 2 4 2 9 3" xfId="15444"/>
    <cellStyle name="Output 2 2 4 3" xfId="15445"/>
    <cellStyle name="Output 2 2 4 3 2" xfId="15446"/>
    <cellStyle name="Output 2 2 4 3 2 2" xfId="15447"/>
    <cellStyle name="Output 2 2 4 3 2 3" xfId="15448"/>
    <cellStyle name="Output 2 2 4 3 3" xfId="15449"/>
    <cellStyle name="Output 2 2 4 3 4" xfId="15450"/>
    <cellStyle name="Output 2 2 4 4" xfId="15451"/>
    <cellStyle name="Output 2 2 4 4 2" xfId="15452"/>
    <cellStyle name="Output 2 2 4 4 3" xfId="15453"/>
    <cellStyle name="Output 2 2 4 5" xfId="15454"/>
    <cellStyle name="Output 2 2 4 5 2" xfId="15455"/>
    <cellStyle name="Output 2 2 4 5 3" xfId="15456"/>
    <cellStyle name="Output 2 2 4 6" xfId="15457"/>
    <cellStyle name="Output 2 2 4 6 2" xfId="15458"/>
    <cellStyle name="Output 2 2 4 6 3" xfId="15459"/>
    <cellStyle name="Output 2 2 4 7" xfId="15460"/>
    <cellStyle name="Output 2 2 4 7 2" xfId="15461"/>
    <cellStyle name="Output 2 2 4 7 3" xfId="15462"/>
    <cellStyle name="Output 2 2 4 8" xfId="15463"/>
    <cellStyle name="Output 2 2 4 8 2" xfId="15464"/>
    <cellStyle name="Output 2 2 4 8 3" xfId="15465"/>
    <cellStyle name="Output 2 2 4 9" xfId="15466"/>
    <cellStyle name="Output 2 2 4 9 2" xfId="15467"/>
    <cellStyle name="Output 2 2 4 9 3" xfId="15468"/>
    <cellStyle name="Output 2 2 5" xfId="809"/>
    <cellStyle name="Output 2 2 5 10" xfId="15469"/>
    <cellStyle name="Output 2 2 5 10 2" xfId="15470"/>
    <cellStyle name="Output 2 2 5 10 3" xfId="15471"/>
    <cellStyle name="Output 2 2 5 11" xfId="15472"/>
    <cellStyle name="Output 2 2 5 11 2" xfId="15473"/>
    <cellStyle name="Output 2 2 5 11 3" xfId="15474"/>
    <cellStyle name="Output 2 2 5 12" xfId="15475"/>
    <cellStyle name="Output 2 2 5 12 2" xfId="15476"/>
    <cellStyle name="Output 2 2 5 12 3" xfId="15477"/>
    <cellStyle name="Output 2 2 5 13" xfId="15478"/>
    <cellStyle name="Output 2 2 5 13 2" xfId="15479"/>
    <cellStyle name="Output 2 2 5 13 3" xfId="15480"/>
    <cellStyle name="Output 2 2 5 14" xfId="15481"/>
    <cellStyle name="Output 2 2 5 14 2" xfId="15482"/>
    <cellStyle name="Output 2 2 5 14 3" xfId="15483"/>
    <cellStyle name="Output 2 2 5 15" xfId="15484"/>
    <cellStyle name="Output 2 2 5 15 2" xfId="15485"/>
    <cellStyle name="Output 2 2 5 15 3" xfId="15486"/>
    <cellStyle name="Output 2 2 5 16" xfId="15487"/>
    <cellStyle name="Output 2 2 5 16 2" xfId="15488"/>
    <cellStyle name="Output 2 2 5 16 3" xfId="15489"/>
    <cellStyle name="Output 2 2 5 17" xfId="15490"/>
    <cellStyle name="Output 2 2 5 17 2" xfId="15491"/>
    <cellStyle name="Output 2 2 5 17 3" xfId="15492"/>
    <cellStyle name="Output 2 2 5 18" xfId="15493"/>
    <cellStyle name="Output 2 2 5 19" xfId="15494"/>
    <cellStyle name="Output 2 2 5 2" xfId="810"/>
    <cellStyle name="Output 2 2 5 2 10" xfId="15495"/>
    <cellStyle name="Output 2 2 5 2 10 2" xfId="15496"/>
    <cellStyle name="Output 2 2 5 2 10 3" xfId="15497"/>
    <cellStyle name="Output 2 2 5 2 11" xfId="15498"/>
    <cellStyle name="Output 2 2 5 2 11 2" xfId="15499"/>
    <cellStyle name="Output 2 2 5 2 11 3" xfId="15500"/>
    <cellStyle name="Output 2 2 5 2 12" xfId="15501"/>
    <cellStyle name="Output 2 2 5 2 12 2" xfId="15502"/>
    <cellStyle name="Output 2 2 5 2 12 3" xfId="15503"/>
    <cellStyle name="Output 2 2 5 2 13" xfId="15504"/>
    <cellStyle name="Output 2 2 5 2 13 2" xfId="15505"/>
    <cellStyle name="Output 2 2 5 2 13 3" xfId="15506"/>
    <cellStyle name="Output 2 2 5 2 14" xfId="15507"/>
    <cellStyle name="Output 2 2 5 2 14 2" xfId="15508"/>
    <cellStyle name="Output 2 2 5 2 14 3" xfId="15509"/>
    <cellStyle name="Output 2 2 5 2 15" xfId="15510"/>
    <cellStyle name="Output 2 2 5 2 15 2" xfId="15511"/>
    <cellStyle name="Output 2 2 5 2 15 3" xfId="15512"/>
    <cellStyle name="Output 2 2 5 2 16" xfId="15513"/>
    <cellStyle name="Output 2 2 5 2 16 2" xfId="15514"/>
    <cellStyle name="Output 2 2 5 2 16 3" xfId="15515"/>
    <cellStyle name="Output 2 2 5 2 17" xfId="15516"/>
    <cellStyle name="Output 2 2 5 2 18" xfId="15517"/>
    <cellStyle name="Output 2 2 5 2 2" xfId="15518"/>
    <cellStyle name="Output 2 2 5 2 2 2" xfId="15519"/>
    <cellStyle name="Output 2 2 5 2 2 2 2" xfId="15520"/>
    <cellStyle name="Output 2 2 5 2 2 2 3" xfId="15521"/>
    <cellStyle name="Output 2 2 5 2 2 3" xfId="15522"/>
    <cellStyle name="Output 2 2 5 2 2 4" xfId="15523"/>
    <cellStyle name="Output 2 2 5 2 3" xfId="15524"/>
    <cellStyle name="Output 2 2 5 2 3 2" xfId="15525"/>
    <cellStyle name="Output 2 2 5 2 3 3" xfId="15526"/>
    <cellStyle name="Output 2 2 5 2 4" xfId="15527"/>
    <cellStyle name="Output 2 2 5 2 4 2" xfId="15528"/>
    <cellStyle name="Output 2 2 5 2 4 3" xfId="15529"/>
    <cellStyle name="Output 2 2 5 2 5" xfId="15530"/>
    <cellStyle name="Output 2 2 5 2 5 2" xfId="15531"/>
    <cellStyle name="Output 2 2 5 2 5 3" xfId="15532"/>
    <cellStyle name="Output 2 2 5 2 6" xfId="15533"/>
    <cellStyle name="Output 2 2 5 2 6 2" xfId="15534"/>
    <cellStyle name="Output 2 2 5 2 6 3" xfId="15535"/>
    <cellStyle name="Output 2 2 5 2 7" xfId="15536"/>
    <cellStyle name="Output 2 2 5 2 7 2" xfId="15537"/>
    <cellStyle name="Output 2 2 5 2 7 3" xfId="15538"/>
    <cellStyle name="Output 2 2 5 2 8" xfId="15539"/>
    <cellStyle name="Output 2 2 5 2 8 2" xfId="15540"/>
    <cellStyle name="Output 2 2 5 2 8 3" xfId="15541"/>
    <cellStyle name="Output 2 2 5 2 9" xfId="15542"/>
    <cellStyle name="Output 2 2 5 2 9 2" xfId="15543"/>
    <cellStyle name="Output 2 2 5 2 9 3" xfId="15544"/>
    <cellStyle name="Output 2 2 5 3" xfId="15545"/>
    <cellStyle name="Output 2 2 5 3 2" xfId="15546"/>
    <cellStyle name="Output 2 2 5 3 2 2" xfId="15547"/>
    <cellStyle name="Output 2 2 5 3 2 3" xfId="15548"/>
    <cellStyle name="Output 2 2 5 3 3" xfId="15549"/>
    <cellStyle name="Output 2 2 5 3 4" xfId="15550"/>
    <cellStyle name="Output 2 2 5 4" xfId="15551"/>
    <cellStyle name="Output 2 2 5 4 2" xfId="15552"/>
    <cellStyle name="Output 2 2 5 4 3" xfId="15553"/>
    <cellStyle name="Output 2 2 5 5" xfId="15554"/>
    <cellStyle name="Output 2 2 5 5 2" xfId="15555"/>
    <cellStyle name="Output 2 2 5 5 3" xfId="15556"/>
    <cellStyle name="Output 2 2 5 6" xfId="15557"/>
    <cellStyle name="Output 2 2 5 6 2" xfId="15558"/>
    <cellStyle name="Output 2 2 5 6 3" xfId="15559"/>
    <cellStyle name="Output 2 2 5 7" xfId="15560"/>
    <cellStyle name="Output 2 2 5 7 2" xfId="15561"/>
    <cellStyle name="Output 2 2 5 7 3" xfId="15562"/>
    <cellStyle name="Output 2 2 5 8" xfId="15563"/>
    <cellStyle name="Output 2 2 5 8 2" xfId="15564"/>
    <cellStyle name="Output 2 2 5 8 3" xfId="15565"/>
    <cellStyle name="Output 2 2 5 9" xfId="15566"/>
    <cellStyle name="Output 2 2 5 9 2" xfId="15567"/>
    <cellStyle name="Output 2 2 5 9 3" xfId="15568"/>
    <cellStyle name="Output 2 2 6" xfId="811"/>
    <cellStyle name="Output 2 2 6 10" xfId="15569"/>
    <cellStyle name="Output 2 2 6 10 2" xfId="15570"/>
    <cellStyle name="Output 2 2 6 10 3" xfId="15571"/>
    <cellStyle name="Output 2 2 6 11" xfId="15572"/>
    <cellStyle name="Output 2 2 6 11 2" xfId="15573"/>
    <cellStyle name="Output 2 2 6 11 3" xfId="15574"/>
    <cellStyle name="Output 2 2 6 12" xfId="15575"/>
    <cellStyle name="Output 2 2 6 12 2" xfId="15576"/>
    <cellStyle name="Output 2 2 6 12 3" xfId="15577"/>
    <cellStyle name="Output 2 2 6 13" xfId="15578"/>
    <cellStyle name="Output 2 2 6 13 2" xfId="15579"/>
    <cellStyle name="Output 2 2 6 13 3" xfId="15580"/>
    <cellStyle name="Output 2 2 6 14" xfId="15581"/>
    <cellStyle name="Output 2 2 6 14 2" xfId="15582"/>
    <cellStyle name="Output 2 2 6 14 3" xfId="15583"/>
    <cellStyle name="Output 2 2 6 15" xfId="15584"/>
    <cellStyle name="Output 2 2 6 15 2" xfId="15585"/>
    <cellStyle name="Output 2 2 6 15 3" xfId="15586"/>
    <cellStyle name="Output 2 2 6 16" xfId="15587"/>
    <cellStyle name="Output 2 2 6 16 2" xfId="15588"/>
    <cellStyle name="Output 2 2 6 16 3" xfId="15589"/>
    <cellStyle name="Output 2 2 6 17" xfId="15590"/>
    <cellStyle name="Output 2 2 6 18" xfId="15591"/>
    <cellStyle name="Output 2 2 6 2" xfId="15592"/>
    <cellStyle name="Output 2 2 6 2 2" xfId="15593"/>
    <cellStyle name="Output 2 2 6 2 2 2" xfId="15594"/>
    <cellStyle name="Output 2 2 6 2 2 3" xfId="15595"/>
    <cellStyle name="Output 2 2 6 2 3" xfId="15596"/>
    <cellStyle name="Output 2 2 6 2 4" xfId="15597"/>
    <cellStyle name="Output 2 2 6 3" xfId="15598"/>
    <cellStyle name="Output 2 2 6 3 2" xfId="15599"/>
    <cellStyle name="Output 2 2 6 3 3" xfId="15600"/>
    <cellStyle name="Output 2 2 6 4" xfId="15601"/>
    <cellStyle name="Output 2 2 6 4 2" xfId="15602"/>
    <cellStyle name="Output 2 2 6 4 3" xfId="15603"/>
    <cellStyle name="Output 2 2 6 5" xfId="15604"/>
    <cellStyle name="Output 2 2 6 5 2" xfId="15605"/>
    <cellStyle name="Output 2 2 6 5 3" xfId="15606"/>
    <cellStyle name="Output 2 2 6 6" xfId="15607"/>
    <cellStyle name="Output 2 2 6 6 2" xfId="15608"/>
    <cellStyle name="Output 2 2 6 6 3" xfId="15609"/>
    <cellStyle name="Output 2 2 6 7" xfId="15610"/>
    <cellStyle name="Output 2 2 6 7 2" xfId="15611"/>
    <cellStyle name="Output 2 2 6 7 3" xfId="15612"/>
    <cellStyle name="Output 2 2 6 8" xfId="15613"/>
    <cellStyle name="Output 2 2 6 8 2" xfId="15614"/>
    <cellStyle name="Output 2 2 6 8 3" xfId="15615"/>
    <cellStyle name="Output 2 2 6 9" xfId="15616"/>
    <cellStyle name="Output 2 2 6 9 2" xfId="15617"/>
    <cellStyle name="Output 2 2 6 9 3" xfId="15618"/>
    <cellStyle name="Output 2 2 7" xfId="812"/>
    <cellStyle name="Output 2 2 7 10" xfId="15619"/>
    <cellStyle name="Output 2 2 7 10 2" xfId="15620"/>
    <cellStyle name="Output 2 2 7 10 3" xfId="15621"/>
    <cellStyle name="Output 2 2 7 11" xfId="15622"/>
    <cellStyle name="Output 2 2 7 11 2" xfId="15623"/>
    <cellStyle name="Output 2 2 7 11 3" xfId="15624"/>
    <cellStyle name="Output 2 2 7 12" xfId="15625"/>
    <cellStyle name="Output 2 2 7 12 2" xfId="15626"/>
    <cellStyle name="Output 2 2 7 12 3" xfId="15627"/>
    <cellStyle name="Output 2 2 7 13" xfId="15628"/>
    <cellStyle name="Output 2 2 7 13 2" xfId="15629"/>
    <cellStyle name="Output 2 2 7 13 3" xfId="15630"/>
    <cellStyle name="Output 2 2 7 14" xfId="15631"/>
    <cellStyle name="Output 2 2 7 14 2" xfId="15632"/>
    <cellStyle name="Output 2 2 7 14 3" xfId="15633"/>
    <cellStyle name="Output 2 2 7 15" xfId="15634"/>
    <cellStyle name="Output 2 2 7 15 2" xfId="15635"/>
    <cellStyle name="Output 2 2 7 15 3" xfId="15636"/>
    <cellStyle name="Output 2 2 7 16" xfId="15637"/>
    <cellStyle name="Output 2 2 7 16 2" xfId="15638"/>
    <cellStyle name="Output 2 2 7 16 3" xfId="15639"/>
    <cellStyle name="Output 2 2 7 17" xfId="15640"/>
    <cellStyle name="Output 2 2 7 18" xfId="15641"/>
    <cellStyle name="Output 2 2 7 2" xfId="15642"/>
    <cellStyle name="Output 2 2 7 2 2" xfId="15643"/>
    <cellStyle name="Output 2 2 7 2 2 2" xfId="15644"/>
    <cellStyle name="Output 2 2 7 2 2 3" xfId="15645"/>
    <cellStyle name="Output 2 2 7 2 3" xfId="15646"/>
    <cellStyle name="Output 2 2 7 2 4" xfId="15647"/>
    <cellStyle name="Output 2 2 7 3" xfId="15648"/>
    <cellStyle name="Output 2 2 7 3 2" xfId="15649"/>
    <cellStyle name="Output 2 2 7 3 3" xfId="15650"/>
    <cellStyle name="Output 2 2 7 4" xfId="15651"/>
    <cellStyle name="Output 2 2 7 4 2" xfId="15652"/>
    <cellStyle name="Output 2 2 7 4 3" xfId="15653"/>
    <cellStyle name="Output 2 2 7 5" xfId="15654"/>
    <cellStyle name="Output 2 2 7 5 2" xfId="15655"/>
    <cellStyle name="Output 2 2 7 5 3" xfId="15656"/>
    <cellStyle name="Output 2 2 7 6" xfId="15657"/>
    <cellStyle name="Output 2 2 7 6 2" xfId="15658"/>
    <cellStyle name="Output 2 2 7 6 3" xfId="15659"/>
    <cellStyle name="Output 2 2 7 7" xfId="15660"/>
    <cellStyle name="Output 2 2 7 7 2" xfId="15661"/>
    <cellStyle name="Output 2 2 7 7 3" xfId="15662"/>
    <cellStyle name="Output 2 2 7 8" xfId="15663"/>
    <cellStyle name="Output 2 2 7 8 2" xfId="15664"/>
    <cellStyle name="Output 2 2 7 8 3" xfId="15665"/>
    <cellStyle name="Output 2 2 7 9" xfId="15666"/>
    <cellStyle name="Output 2 2 7 9 2" xfId="15667"/>
    <cellStyle name="Output 2 2 7 9 3" xfId="15668"/>
    <cellStyle name="Output 2 2 8" xfId="15669"/>
    <cellStyle name="Output 2 2 8 2" xfId="15670"/>
    <cellStyle name="Output 2 2 8 2 2" xfId="15671"/>
    <cellStyle name="Output 2 2 8 2 3" xfId="15672"/>
    <cellStyle name="Output 2 2 8 3" xfId="15673"/>
    <cellStyle name="Output 2 2 8 4" xfId="15674"/>
    <cellStyle name="Output 2 2 9" xfId="15675"/>
    <cellStyle name="Output 2 2 9 2" xfId="15676"/>
    <cellStyle name="Output 2 2 9 3" xfId="15677"/>
    <cellStyle name="Output 2 20" xfId="15678"/>
    <cellStyle name="Output 2 20 2" xfId="15679"/>
    <cellStyle name="Output 2 20 3" xfId="15680"/>
    <cellStyle name="Output 2 21" xfId="15681"/>
    <cellStyle name="Output 2 21 2" xfId="15682"/>
    <cellStyle name="Output 2 21 3" xfId="15683"/>
    <cellStyle name="Output 2 22" xfId="15684"/>
    <cellStyle name="Output 2 22 2" xfId="15685"/>
    <cellStyle name="Output 2 22 3" xfId="15686"/>
    <cellStyle name="Output 2 23" xfId="15687"/>
    <cellStyle name="Output 2 23 2" xfId="15688"/>
    <cellStyle name="Output 2 23 3" xfId="15689"/>
    <cellStyle name="Output 2 24" xfId="15690"/>
    <cellStyle name="Output 2 24 2" xfId="15691"/>
    <cellStyle name="Output 2 25" xfId="15692"/>
    <cellStyle name="Output 2 26" xfId="15693"/>
    <cellStyle name="Output 2 3" xfId="813"/>
    <cellStyle name="Output 2 3 10" xfId="814"/>
    <cellStyle name="Output 2 3 10 10" xfId="15694"/>
    <cellStyle name="Output 2 3 10 10 2" xfId="15695"/>
    <cellStyle name="Output 2 3 10 10 3" xfId="15696"/>
    <cellStyle name="Output 2 3 10 11" xfId="15697"/>
    <cellStyle name="Output 2 3 10 11 2" xfId="15698"/>
    <cellStyle name="Output 2 3 10 11 3" xfId="15699"/>
    <cellStyle name="Output 2 3 10 12" xfId="15700"/>
    <cellStyle name="Output 2 3 10 12 2" xfId="15701"/>
    <cellStyle name="Output 2 3 10 12 3" xfId="15702"/>
    <cellStyle name="Output 2 3 10 13" xfId="15703"/>
    <cellStyle name="Output 2 3 10 13 2" xfId="15704"/>
    <cellStyle name="Output 2 3 10 13 3" xfId="15705"/>
    <cellStyle name="Output 2 3 10 14" xfId="15706"/>
    <cellStyle name="Output 2 3 10 14 2" xfId="15707"/>
    <cellStyle name="Output 2 3 10 14 3" xfId="15708"/>
    <cellStyle name="Output 2 3 10 15" xfId="15709"/>
    <cellStyle name="Output 2 3 10 15 2" xfId="15710"/>
    <cellStyle name="Output 2 3 10 15 3" xfId="15711"/>
    <cellStyle name="Output 2 3 10 16" xfId="15712"/>
    <cellStyle name="Output 2 3 10 16 2" xfId="15713"/>
    <cellStyle name="Output 2 3 10 16 3" xfId="15714"/>
    <cellStyle name="Output 2 3 10 17" xfId="15715"/>
    <cellStyle name="Output 2 3 10 18" xfId="15716"/>
    <cellStyle name="Output 2 3 10 2" xfId="15717"/>
    <cellStyle name="Output 2 3 10 2 2" xfId="15718"/>
    <cellStyle name="Output 2 3 10 2 2 2" xfId="15719"/>
    <cellStyle name="Output 2 3 10 2 2 3" xfId="15720"/>
    <cellStyle name="Output 2 3 10 2 3" xfId="15721"/>
    <cellStyle name="Output 2 3 10 2 4" xfId="15722"/>
    <cellStyle name="Output 2 3 10 3" xfId="15723"/>
    <cellStyle name="Output 2 3 10 3 2" xfId="15724"/>
    <cellStyle name="Output 2 3 10 3 3" xfId="15725"/>
    <cellStyle name="Output 2 3 10 4" xfId="15726"/>
    <cellStyle name="Output 2 3 10 4 2" xfId="15727"/>
    <cellStyle name="Output 2 3 10 4 3" xfId="15728"/>
    <cellStyle name="Output 2 3 10 5" xfId="15729"/>
    <cellStyle name="Output 2 3 10 5 2" xfId="15730"/>
    <cellStyle name="Output 2 3 10 5 3" xfId="15731"/>
    <cellStyle name="Output 2 3 10 6" xfId="15732"/>
    <cellStyle name="Output 2 3 10 6 2" xfId="15733"/>
    <cellStyle name="Output 2 3 10 6 3" xfId="15734"/>
    <cellStyle name="Output 2 3 10 7" xfId="15735"/>
    <cellStyle name="Output 2 3 10 7 2" xfId="15736"/>
    <cellStyle name="Output 2 3 10 7 3" xfId="15737"/>
    <cellStyle name="Output 2 3 10 8" xfId="15738"/>
    <cellStyle name="Output 2 3 10 8 2" xfId="15739"/>
    <cellStyle name="Output 2 3 10 8 3" xfId="15740"/>
    <cellStyle name="Output 2 3 10 9" xfId="15741"/>
    <cellStyle name="Output 2 3 10 9 2" xfId="15742"/>
    <cellStyle name="Output 2 3 10 9 3" xfId="15743"/>
    <cellStyle name="Output 2 3 11" xfId="815"/>
    <cellStyle name="Output 2 3 11 10" xfId="15744"/>
    <cellStyle name="Output 2 3 11 10 2" xfId="15745"/>
    <cellStyle name="Output 2 3 11 10 3" xfId="15746"/>
    <cellStyle name="Output 2 3 11 11" xfId="15747"/>
    <cellStyle name="Output 2 3 11 11 2" xfId="15748"/>
    <cellStyle name="Output 2 3 11 11 3" xfId="15749"/>
    <cellStyle name="Output 2 3 11 12" xfId="15750"/>
    <cellStyle name="Output 2 3 11 12 2" xfId="15751"/>
    <cellStyle name="Output 2 3 11 12 3" xfId="15752"/>
    <cellStyle name="Output 2 3 11 13" xfId="15753"/>
    <cellStyle name="Output 2 3 11 13 2" xfId="15754"/>
    <cellStyle name="Output 2 3 11 13 3" xfId="15755"/>
    <cellStyle name="Output 2 3 11 14" xfId="15756"/>
    <cellStyle name="Output 2 3 11 14 2" xfId="15757"/>
    <cellStyle name="Output 2 3 11 14 3" xfId="15758"/>
    <cellStyle name="Output 2 3 11 15" xfId="15759"/>
    <cellStyle name="Output 2 3 11 15 2" xfId="15760"/>
    <cellStyle name="Output 2 3 11 15 3" xfId="15761"/>
    <cellStyle name="Output 2 3 11 16" xfId="15762"/>
    <cellStyle name="Output 2 3 11 16 2" xfId="15763"/>
    <cellStyle name="Output 2 3 11 16 3" xfId="15764"/>
    <cellStyle name="Output 2 3 11 17" xfId="15765"/>
    <cellStyle name="Output 2 3 11 18" xfId="15766"/>
    <cellStyle name="Output 2 3 11 2" xfId="15767"/>
    <cellStyle name="Output 2 3 11 2 2" xfId="15768"/>
    <cellStyle name="Output 2 3 11 2 2 2" xfId="15769"/>
    <cellStyle name="Output 2 3 11 2 2 3" xfId="15770"/>
    <cellStyle name="Output 2 3 11 2 3" xfId="15771"/>
    <cellStyle name="Output 2 3 11 2 4" xfId="15772"/>
    <cellStyle name="Output 2 3 11 3" xfId="15773"/>
    <cellStyle name="Output 2 3 11 3 2" xfId="15774"/>
    <cellStyle name="Output 2 3 11 3 3" xfId="15775"/>
    <cellStyle name="Output 2 3 11 4" xfId="15776"/>
    <cellStyle name="Output 2 3 11 4 2" xfId="15777"/>
    <cellStyle name="Output 2 3 11 4 3" xfId="15778"/>
    <cellStyle name="Output 2 3 11 5" xfId="15779"/>
    <cellStyle name="Output 2 3 11 5 2" xfId="15780"/>
    <cellStyle name="Output 2 3 11 5 3" xfId="15781"/>
    <cellStyle name="Output 2 3 11 6" xfId="15782"/>
    <cellStyle name="Output 2 3 11 6 2" xfId="15783"/>
    <cellStyle name="Output 2 3 11 6 3" xfId="15784"/>
    <cellStyle name="Output 2 3 11 7" xfId="15785"/>
    <cellStyle name="Output 2 3 11 7 2" xfId="15786"/>
    <cellStyle name="Output 2 3 11 7 3" xfId="15787"/>
    <cellStyle name="Output 2 3 11 8" xfId="15788"/>
    <cellStyle name="Output 2 3 11 8 2" xfId="15789"/>
    <cellStyle name="Output 2 3 11 8 3" xfId="15790"/>
    <cellStyle name="Output 2 3 11 9" xfId="15791"/>
    <cellStyle name="Output 2 3 11 9 2" xfId="15792"/>
    <cellStyle name="Output 2 3 11 9 3" xfId="15793"/>
    <cellStyle name="Output 2 3 12" xfId="816"/>
    <cellStyle name="Output 2 3 12 10" xfId="15794"/>
    <cellStyle name="Output 2 3 12 10 2" xfId="15795"/>
    <cellStyle name="Output 2 3 12 10 3" xfId="15796"/>
    <cellStyle name="Output 2 3 12 11" xfId="15797"/>
    <cellStyle name="Output 2 3 12 11 2" xfId="15798"/>
    <cellStyle name="Output 2 3 12 11 3" xfId="15799"/>
    <cellStyle name="Output 2 3 12 12" xfId="15800"/>
    <cellStyle name="Output 2 3 12 12 2" xfId="15801"/>
    <cellStyle name="Output 2 3 12 12 3" xfId="15802"/>
    <cellStyle name="Output 2 3 12 13" xfId="15803"/>
    <cellStyle name="Output 2 3 12 13 2" xfId="15804"/>
    <cellStyle name="Output 2 3 12 13 3" xfId="15805"/>
    <cellStyle name="Output 2 3 12 14" xfId="15806"/>
    <cellStyle name="Output 2 3 12 14 2" xfId="15807"/>
    <cellStyle name="Output 2 3 12 14 3" xfId="15808"/>
    <cellStyle name="Output 2 3 12 15" xfId="15809"/>
    <cellStyle name="Output 2 3 12 15 2" xfId="15810"/>
    <cellStyle name="Output 2 3 12 15 3" xfId="15811"/>
    <cellStyle name="Output 2 3 12 16" xfId="15812"/>
    <cellStyle name="Output 2 3 12 16 2" xfId="15813"/>
    <cellStyle name="Output 2 3 12 16 3" xfId="15814"/>
    <cellStyle name="Output 2 3 12 17" xfId="15815"/>
    <cellStyle name="Output 2 3 12 18" xfId="15816"/>
    <cellStyle name="Output 2 3 12 2" xfId="15817"/>
    <cellStyle name="Output 2 3 12 2 2" xfId="15818"/>
    <cellStyle name="Output 2 3 12 2 2 2" xfId="15819"/>
    <cellStyle name="Output 2 3 12 2 2 3" xfId="15820"/>
    <cellStyle name="Output 2 3 12 2 3" xfId="15821"/>
    <cellStyle name="Output 2 3 12 2 4" xfId="15822"/>
    <cellStyle name="Output 2 3 12 3" xfId="15823"/>
    <cellStyle name="Output 2 3 12 3 2" xfId="15824"/>
    <cellStyle name="Output 2 3 12 3 3" xfId="15825"/>
    <cellStyle name="Output 2 3 12 4" xfId="15826"/>
    <cellStyle name="Output 2 3 12 4 2" xfId="15827"/>
    <cellStyle name="Output 2 3 12 4 3" xfId="15828"/>
    <cellStyle name="Output 2 3 12 5" xfId="15829"/>
    <cellStyle name="Output 2 3 12 5 2" xfId="15830"/>
    <cellStyle name="Output 2 3 12 5 3" xfId="15831"/>
    <cellStyle name="Output 2 3 12 6" xfId="15832"/>
    <cellStyle name="Output 2 3 12 6 2" xfId="15833"/>
    <cellStyle name="Output 2 3 12 6 3" xfId="15834"/>
    <cellStyle name="Output 2 3 12 7" xfId="15835"/>
    <cellStyle name="Output 2 3 12 7 2" xfId="15836"/>
    <cellStyle name="Output 2 3 12 7 3" xfId="15837"/>
    <cellStyle name="Output 2 3 12 8" xfId="15838"/>
    <cellStyle name="Output 2 3 12 8 2" xfId="15839"/>
    <cellStyle name="Output 2 3 12 8 3" xfId="15840"/>
    <cellStyle name="Output 2 3 12 9" xfId="15841"/>
    <cellStyle name="Output 2 3 12 9 2" xfId="15842"/>
    <cellStyle name="Output 2 3 12 9 3" xfId="15843"/>
    <cellStyle name="Output 2 3 13" xfId="817"/>
    <cellStyle name="Output 2 3 13 10" xfId="15844"/>
    <cellStyle name="Output 2 3 13 10 2" xfId="15845"/>
    <cellStyle name="Output 2 3 13 10 3" xfId="15846"/>
    <cellStyle name="Output 2 3 13 11" xfId="15847"/>
    <cellStyle name="Output 2 3 13 11 2" xfId="15848"/>
    <cellStyle name="Output 2 3 13 11 3" xfId="15849"/>
    <cellStyle name="Output 2 3 13 12" xfId="15850"/>
    <cellStyle name="Output 2 3 13 12 2" xfId="15851"/>
    <cellStyle name="Output 2 3 13 12 3" xfId="15852"/>
    <cellStyle name="Output 2 3 13 13" xfId="15853"/>
    <cellStyle name="Output 2 3 13 13 2" xfId="15854"/>
    <cellStyle name="Output 2 3 13 13 3" xfId="15855"/>
    <cellStyle name="Output 2 3 13 14" xfId="15856"/>
    <cellStyle name="Output 2 3 13 14 2" xfId="15857"/>
    <cellStyle name="Output 2 3 13 14 3" xfId="15858"/>
    <cellStyle name="Output 2 3 13 15" xfId="15859"/>
    <cellStyle name="Output 2 3 13 15 2" xfId="15860"/>
    <cellStyle name="Output 2 3 13 15 3" xfId="15861"/>
    <cellStyle name="Output 2 3 13 16" xfId="15862"/>
    <cellStyle name="Output 2 3 13 16 2" xfId="15863"/>
    <cellStyle name="Output 2 3 13 16 3" xfId="15864"/>
    <cellStyle name="Output 2 3 13 17" xfId="15865"/>
    <cellStyle name="Output 2 3 13 18" xfId="15866"/>
    <cellStyle name="Output 2 3 13 2" xfId="15867"/>
    <cellStyle name="Output 2 3 13 2 2" xfId="15868"/>
    <cellStyle name="Output 2 3 13 2 2 2" xfId="15869"/>
    <cellStyle name="Output 2 3 13 2 2 3" xfId="15870"/>
    <cellStyle name="Output 2 3 13 2 3" xfId="15871"/>
    <cellStyle name="Output 2 3 13 2 4" xfId="15872"/>
    <cellStyle name="Output 2 3 13 3" xfId="15873"/>
    <cellStyle name="Output 2 3 13 3 2" xfId="15874"/>
    <cellStyle name="Output 2 3 13 3 3" xfId="15875"/>
    <cellStyle name="Output 2 3 13 4" xfId="15876"/>
    <cellStyle name="Output 2 3 13 4 2" xfId="15877"/>
    <cellStyle name="Output 2 3 13 4 3" xfId="15878"/>
    <cellStyle name="Output 2 3 13 5" xfId="15879"/>
    <cellStyle name="Output 2 3 13 5 2" xfId="15880"/>
    <cellStyle name="Output 2 3 13 5 3" xfId="15881"/>
    <cellStyle name="Output 2 3 13 6" xfId="15882"/>
    <cellStyle name="Output 2 3 13 6 2" xfId="15883"/>
    <cellStyle name="Output 2 3 13 6 3" xfId="15884"/>
    <cellStyle name="Output 2 3 13 7" xfId="15885"/>
    <cellStyle name="Output 2 3 13 7 2" xfId="15886"/>
    <cellStyle name="Output 2 3 13 7 3" xfId="15887"/>
    <cellStyle name="Output 2 3 13 8" xfId="15888"/>
    <cellStyle name="Output 2 3 13 8 2" xfId="15889"/>
    <cellStyle name="Output 2 3 13 8 3" xfId="15890"/>
    <cellStyle name="Output 2 3 13 9" xfId="15891"/>
    <cellStyle name="Output 2 3 13 9 2" xfId="15892"/>
    <cellStyle name="Output 2 3 13 9 3" xfId="15893"/>
    <cellStyle name="Output 2 3 14" xfId="818"/>
    <cellStyle name="Output 2 3 14 10" xfId="15894"/>
    <cellStyle name="Output 2 3 14 10 2" xfId="15895"/>
    <cellStyle name="Output 2 3 14 10 3" xfId="15896"/>
    <cellStyle name="Output 2 3 14 11" xfId="15897"/>
    <cellStyle name="Output 2 3 14 11 2" xfId="15898"/>
    <cellStyle name="Output 2 3 14 11 3" xfId="15899"/>
    <cellStyle name="Output 2 3 14 12" xfId="15900"/>
    <cellStyle name="Output 2 3 14 12 2" xfId="15901"/>
    <cellStyle name="Output 2 3 14 12 3" xfId="15902"/>
    <cellStyle name="Output 2 3 14 13" xfId="15903"/>
    <cellStyle name="Output 2 3 14 13 2" xfId="15904"/>
    <cellStyle name="Output 2 3 14 13 3" xfId="15905"/>
    <cellStyle name="Output 2 3 14 14" xfId="15906"/>
    <cellStyle name="Output 2 3 14 14 2" xfId="15907"/>
    <cellStyle name="Output 2 3 14 14 3" xfId="15908"/>
    <cellStyle name="Output 2 3 14 15" xfId="15909"/>
    <cellStyle name="Output 2 3 14 15 2" xfId="15910"/>
    <cellStyle name="Output 2 3 14 15 3" xfId="15911"/>
    <cellStyle name="Output 2 3 14 16" xfId="15912"/>
    <cellStyle name="Output 2 3 14 16 2" xfId="15913"/>
    <cellStyle name="Output 2 3 14 16 3" xfId="15914"/>
    <cellStyle name="Output 2 3 14 17" xfId="15915"/>
    <cellStyle name="Output 2 3 14 18" xfId="15916"/>
    <cellStyle name="Output 2 3 14 2" xfId="15917"/>
    <cellStyle name="Output 2 3 14 2 2" xfId="15918"/>
    <cellStyle name="Output 2 3 14 2 2 2" xfId="15919"/>
    <cellStyle name="Output 2 3 14 2 2 3" xfId="15920"/>
    <cellStyle name="Output 2 3 14 2 3" xfId="15921"/>
    <cellStyle name="Output 2 3 14 2 4" xfId="15922"/>
    <cellStyle name="Output 2 3 14 3" xfId="15923"/>
    <cellStyle name="Output 2 3 14 3 2" xfId="15924"/>
    <cellStyle name="Output 2 3 14 3 3" xfId="15925"/>
    <cellStyle name="Output 2 3 14 4" xfId="15926"/>
    <cellStyle name="Output 2 3 14 4 2" xfId="15927"/>
    <cellStyle name="Output 2 3 14 4 3" xfId="15928"/>
    <cellStyle name="Output 2 3 14 5" xfId="15929"/>
    <cellStyle name="Output 2 3 14 5 2" xfId="15930"/>
    <cellStyle name="Output 2 3 14 5 3" xfId="15931"/>
    <cellStyle name="Output 2 3 14 6" xfId="15932"/>
    <cellStyle name="Output 2 3 14 6 2" xfId="15933"/>
    <cellStyle name="Output 2 3 14 6 3" xfId="15934"/>
    <cellStyle name="Output 2 3 14 7" xfId="15935"/>
    <cellStyle name="Output 2 3 14 7 2" xfId="15936"/>
    <cellStyle name="Output 2 3 14 7 3" xfId="15937"/>
    <cellStyle name="Output 2 3 14 8" xfId="15938"/>
    <cellStyle name="Output 2 3 14 8 2" xfId="15939"/>
    <cellStyle name="Output 2 3 14 8 3" xfId="15940"/>
    <cellStyle name="Output 2 3 14 9" xfId="15941"/>
    <cellStyle name="Output 2 3 14 9 2" xfId="15942"/>
    <cellStyle name="Output 2 3 14 9 3" xfId="15943"/>
    <cellStyle name="Output 2 3 15" xfId="819"/>
    <cellStyle name="Output 2 3 15 10" xfId="15944"/>
    <cellStyle name="Output 2 3 15 10 2" xfId="15945"/>
    <cellStyle name="Output 2 3 15 10 3" xfId="15946"/>
    <cellStyle name="Output 2 3 15 11" xfId="15947"/>
    <cellStyle name="Output 2 3 15 11 2" xfId="15948"/>
    <cellStyle name="Output 2 3 15 11 3" xfId="15949"/>
    <cellStyle name="Output 2 3 15 12" xfId="15950"/>
    <cellStyle name="Output 2 3 15 12 2" xfId="15951"/>
    <cellStyle name="Output 2 3 15 12 3" xfId="15952"/>
    <cellStyle name="Output 2 3 15 13" xfId="15953"/>
    <cellStyle name="Output 2 3 15 13 2" xfId="15954"/>
    <cellStyle name="Output 2 3 15 13 3" xfId="15955"/>
    <cellStyle name="Output 2 3 15 14" xfId="15956"/>
    <cellStyle name="Output 2 3 15 14 2" xfId="15957"/>
    <cellStyle name="Output 2 3 15 14 3" xfId="15958"/>
    <cellStyle name="Output 2 3 15 15" xfId="15959"/>
    <cellStyle name="Output 2 3 15 15 2" xfId="15960"/>
    <cellStyle name="Output 2 3 15 15 3" xfId="15961"/>
    <cellStyle name="Output 2 3 15 16" xfId="15962"/>
    <cellStyle name="Output 2 3 15 16 2" xfId="15963"/>
    <cellStyle name="Output 2 3 15 16 3" xfId="15964"/>
    <cellStyle name="Output 2 3 15 17" xfId="15965"/>
    <cellStyle name="Output 2 3 15 18" xfId="15966"/>
    <cellStyle name="Output 2 3 15 2" xfId="15967"/>
    <cellStyle name="Output 2 3 15 2 2" xfId="15968"/>
    <cellStyle name="Output 2 3 15 2 2 2" xfId="15969"/>
    <cellStyle name="Output 2 3 15 2 2 3" xfId="15970"/>
    <cellStyle name="Output 2 3 15 2 3" xfId="15971"/>
    <cellStyle name="Output 2 3 15 2 4" xfId="15972"/>
    <cellStyle name="Output 2 3 15 3" xfId="15973"/>
    <cellStyle name="Output 2 3 15 3 2" xfId="15974"/>
    <cellStyle name="Output 2 3 15 3 3" xfId="15975"/>
    <cellStyle name="Output 2 3 15 4" xfId="15976"/>
    <cellStyle name="Output 2 3 15 4 2" xfId="15977"/>
    <cellStyle name="Output 2 3 15 4 3" xfId="15978"/>
    <cellStyle name="Output 2 3 15 5" xfId="15979"/>
    <cellStyle name="Output 2 3 15 5 2" xfId="15980"/>
    <cellStyle name="Output 2 3 15 5 3" xfId="15981"/>
    <cellStyle name="Output 2 3 15 6" xfId="15982"/>
    <cellStyle name="Output 2 3 15 6 2" xfId="15983"/>
    <cellStyle name="Output 2 3 15 6 3" xfId="15984"/>
    <cellStyle name="Output 2 3 15 7" xfId="15985"/>
    <cellStyle name="Output 2 3 15 7 2" xfId="15986"/>
    <cellStyle name="Output 2 3 15 7 3" xfId="15987"/>
    <cellStyle name="Output 2 3 15 8" xfId="15988"/>
    <cellStyle name="Output 2 3 15 8 2" xfId="15989"/>
    <cellStyle name="Output 2 3 15 8 3" xfId="15990"/>
    <cellStyle name="Output 2 3 15 9" xfId="15991"/>
    <cellStyle name="Output 2 3 15 9 2" xfId="15992"/>
    <cellStyle name="Output 2 3 15 9 3" xfId="15993"/>
    <cellStyle name="Output 2 3 16" xfId="820"/>
    <cellStyle name="Output 2 3 16 10" xfId="15994"/>
    <cellStyle name="Output 2 3 16 10 2" xfId="15995"/>
    <cellStyle name="Output 2 3 16 10 3" xfId="15996"/>
    <cellStyle name="Output 2 3 16 11" xfId="15997"/>
    <cellStyle name="Output 2 3 16 11 2" xfId="15998"/>
    <cellStyle name="Output 2 3 16 11 3" xfId="15999"/>
    <cellStyle name="Output 2 3 16 12" xfId="16000"/>
    <cellStyle name="Output 2 3 16 12 2" xfId="16001"/>
    <cellStyle name="Output 2 3 16 12 3" xfId="16002"/>
    <cellStyle name="Output 2 3 16 13" xfId="16003"/>
    <cellStyle name="Output 2 3 16 13 2" xfId="16004"/>
    <cellStyle name="Output 2 3 16 13 3" xfId="16005"/>
    <cellStyle name="Output 2 3 16 14" xfId="16006"/>
    <cellStyle name="Output 2 3 16 14 2" xfId="16007"/>
    <cellStyle name="Output 2 3 16 14 3" xfId="16008"/>
    <cellStyle name="Output 2 3 16 15" xfId="16009"/>
    <cellStyle name="Output 2 3 16 15 2" xfId="16010"/>
    <cellStyle name="Output 2 3 16 15 3" xfId="16011"/>
    <cellStyle name="Output 2 3 16 16" xfId="16012"/>
    <cellStyle name="Output 2 3 16 16 2" xfId="16013"/>
    <cellStyle name="Output 2 3 16 16 3" xfId="16014"/>
    <cellStyle name="Output 2 3 16 17" xfId="16015"/>
    <cellStyle name="Output 2 3 16 18" xfId="16016"/>
    <cellStyle name="Output 2 3 16 2" xfId="16017"/>
    <cellStyle name="Output 2 3 16 2 2" xfId="16018"/>
    <cellStyle name="Output 2 3 16 2 2 2" xfId="16019"/>
    <cellStyle name="Output 2 3 16 2 2 3" xfId="16020"/>
    <cellStyle name="Output 2 3 16 2 3" xfId="16021"/>
    <cellStyle name="Output 2 3 16 2 4" xfId="16022"/>
    <cellStyle name="Output 2 3 16 3" xfId="16023"/>
    <cellStyle name="Output 2 3 16 3 2" xfId="16024"/>
    <cellStyle name="Output 2 3 16 3 3" xfId="16025"/>
    <cellStyle name="Output 2 3 16 4" xfId="16026"/>
    <cellStyle name="Output 2 3 16 4 2" xfId="16027"/>
    <cellStyle name="Output 2 3 16 4 3" xfId="16028"/>
    <cellStyle name="Output 2 3 16 5" xfId="16029"/>
    <cellStyle name="Output 2 3 16 5 2" xfId="16030"/>
    <cellStyle name="Output 2 3 16 5 3" xfId="16031"/>
    <cellStyle name="Output 2 3 16 6" xfId="16032"/>
    <cellStyle name="Output 2 3 16 6 2" xfId="16033"/>
    <cellStyle name="Output 2 3 16 6 3" xfId="16034"/>
    <cellStyle name="Output 2 3 16 7" xfId="16035"/>
    <cellStyle name="Output 2 3 16 7 2" xfId="16036"/>
    <cellStyle name="Output 2 3 16 7 3" xfId="16037"/>
    <cellStyle name="Output 2 3 16 8" xfId="16038"/>
    <cellStyle name="Output 2 3 16 8 2" xfId="16039"/>
    <cellStyle name="Output 2 3 16 8 3" xfId="16040"/>
    <cellStyle name="Output 2 3 16 9" xfId="16041"/>
    <cellStyle name="Output 2 3 16 9 2" xfId="16042"/>
    <cellStyle name="Output 2 3 16 9 3" xfId="16043"/>
    <cellStyle name="Output 2 3 17" xfId="821"/>
    <cellStyle name="Output 2 3 17 10" xfId="16044"/>
    <cellStyle name="Output 2 3 17 10 2" xfId="16045"/>
    <cellStyle name="Output 2 3 17 10 3" xfId="16046"/>
    <cellStyle name="Output 2 3 17 11" xfId="16047"/>
    <cellStyle name="Output 2 3 17 11 2" xfId="16048"/>
    <cellStyle name="Output 2 3 17 11 3" xfId="16049"/>
    <cellStyle name="Output 2 3 17 12" xfId="16050"/>
    <cellStyle name="Output 2 3 17 12 2" xfId="16051"/>
    <cellStyle name="Output 2 3 17 12 3" xfId="16052"/>
    <cellStyle name="Output 2 3 17 13" xfId="16053"/>
    <cellStyle name="Output 2 3 17 13 2" xfId="16054"/>
    <cellStyle name="Output 2 3 17 13 3" xfId="16055"/>
    <cellStyle name="Output 2 3 17 14" xfId="16056"/>
    <cellStyle name="Output 2 3 17 14 2" xfId="16057"/>
    <cellStyle name="Output 2 3 17 14 3" xfId="16058"/>
    <cellStyle name="Output 2 3 17 15" xfId="16059"/>
    <cellStyle name="Output 2 3 17 15 2" xfId="16060"/>
    <cellStyle name="Output 2 3 17 15 3" xfId="16061"/>
    <cellStyle name="Output 2 3 17 16" xfId="16062"/>
    <cellStyle name="Output 2 3 17 16 2" xfId="16063"/>
    <cellStyle name="Output 2 3 17 16 3" xfId="16064"/>
    <cellStyle name="Output 2 3 17 17" xfId="16065"/>
    <cellStyle name="Output 2 3 17 18" xfId="16066"/>
    <cellStyle name="Output 2 3 17 2" xfId="16067"/>
    <cellStyle name="Output 2 3 17 2 2" xfId="16068"/>
    <cellStyle name="Output 2 3 17 2 2 2" xfId="16069"/>
    <cellStyle name="Output 2 3 17 2 2 3" xfId="16070"/>
    <cellStyle name="Output 2 3 17 2 3" xfId="16071"/>
    <cellStyle name="Output 2 3 17 2 4" xfId="16072"/>
    <cellStyle name="Output 2 3 17 3" xfId="16073"/>
    <cellStyle name="Output 2 3 17 3 2" xfId="16074"/>
    <cellStyle name="Output 2 3 17 3 3" xfId="16075"/>
    <cellStyle name="Output 2 3 17 4" xfId="16076"/>
    <cellStyle name="Output 2 3 17 4 2" xfId="16077"/>
    <cellStyle name="Output 2 3 17 4 3" xfId="16078"/>
    <cellStyle name="Output 2 3 17 5" xfId="16079"/>
    <cellStyle name="Output 2 3 17 5 2" xfId="16080"/>
    <cellStyle name="Output 2 3 17 5 3" xfId="16081"/>
    <cellStyle name="Output 2 3 17 6" xfId="16082"/>
    <cellStyle name="Output 2 3 17 6 2" xfId="16083"/>
    <cellStyle name="Output 2 3 17 6 3" xfId="16084"/>
    <cellStyle name="Output 2 3 17 7" xfId="16085"/>
    <cellStyle name="Output 2 3 17 7 2" xfId="16086"/>
    <cellStyle name="Output 2 3 17 7 3" xfId="16087"/>
    <cellStyle name="Output 2 3 17 8" xfId="16088"/>
    <cellStyle name="Output 2 3 17 8 2" xfId="16089"/>
    <cellStyle name="Output 2 3 17 8 3" xfId="16090"/>
    <cellStyle name="Output 2 3 17 9" xfId="16091"/>
    <cellStyle name="Output 2 3 17 9 2" xfId="16092"/>
    <cellStyle name="Output 2 3 17 9 3" xfId="16093"/>
    <cellStyle name="Output 2 3 18" xfId="822"/>
    <cellStyle name="Output 2 3 18 10" xfId="16094"/>
    <cellStyle name="Output 2 3 18 10 2" xfId="16095"/>
    <cellStyle name="Output 2 3 18 10 3" xfId="16096"/>
    <cellStyle name="Output 2 3 18 11" xfId="16097"/>
    <cellStyle name="Output 2 3 18 11 2" xfId="16098"/>
    <cellStyle name="Output 2 3 18 11 3" xfId="16099"/>
    <cellStyle name="Output 2 3 18 12" xfId="16100"/>
    <cellStyle name="Output 2 3 18 12 2" xfId="16101"/>
    <cellStyle name="Output 2 3 18 12 3" xfId="16102"/>
    <cellStyle name="Output 2 3 18 13" xfId="16103"/>
    <cellStyle name="Output 2 3 18 13 2" xfId="16104"/>
    <cellStyle name="Output 2 3 18 13 3" xfId="16105"/>
    <cellStyle name="Output 2 3 18 14" xfId="16106"/>
    <cellStyle name="Output 2 3 18 14 2" xfId="16107"/>
    <cellStyle name="Output 2 3 18 14 3" xfId="16108"/>
    <cellStyle name="Output 2 3 18 15" xfId="16109"/>
    <cellStyle name="Output 2 3 18 15 2" xfId="16110"/>
    <cellStyle name="Output 2 3 18 15 3" xfId="16111"/>
    <cellStyle name="Output 2 3 18 16" xfId="16112"/>
    <cellStyle name="Output 2 3 18 16 2" xfId="16113"/>
    <cellStyle name="Output 2 3 18 16 3" xfId="16114"/>
    <cellStyle name="Output 2 3 18 17" xfId="16115"/>
    <cellStyle name="Output 2 3 18 18" xfId="16116"/>
    <cellStyle name="Output 2 3 18 2" xfId="16117"/>
    <cellStyle name="Output 2 3 18 2 2" xfId="16118"/>
    <cellStyle name="Output 2 3 18 2 2 2" xfId="16119"/>
    <cellStyle name="Output 2 3 18 2 2 3" xfId="16120"/>
    <cellStyle name="Output 2 3 18 2 3" xfId="16121"/>
    <cellStyle name="Output 2 3 18 2 4" xfId="16122"/>
    <cellStyle name="Output 2 3 18 3" xfId="16123"/>
    <cellStyle name="Output 2 3 18 3 2" xfId="16124"/>
    <cellStyle name="Output 2 3 18 3 3" xfId="16125"/>
    <cellStyle name="Output 2 3 18 4" xfId="16126"/>
    <cellStyle name="Output 2 3 18 4 2" xfId="16127"/>
    <cellStyle name="Output 2 3 18 4 3" xfId="16128"/>
    <cellStyle name="Output 2 3 18 5" xfId="16129"/>
    <cellStyle name="Output 2 3 18 5 2" xfId="16130"/>
    <cellStyle name="Output 2 3 18 5 3" xfId="16131"/>
    <cellStyle name="Output 2 3 18 6" xfId="16132"/>
    <cellStyle name="Output 2 3 18 6 2" xfId="16133"/>
    <cellStyle name="Output 2 3 18 6 3" xfId="16134"/>
    <cellStyle name="Output 2 3 18 7" xfId="16135"/>
    <cellStyle name="Output 2 3 18 7 2" xfId="16136"/>
    <cellStyle name="Output 2 3 18 7 3" xfId="16137"/>
    <cellStyle name="Output 2 3 18 8" xfId="16138"/>
    <cellStyle name="Output 2 3 18 8 2" xfId="16139"/>
    <cellStyle name="Output 2 3 18 8 3" xfId="16140"/>
    <cellStyle name="Output 2 3 18 9" xfId="16141"/>
    <cellStyle name="Output 2 3 18 9 2" xfId="16142"/>
    <cellStyle name="Output 2 3 18 9 3" xfId="16143"/>
    <cellStyle name="Output 2 3 19" xfId="823"/>
    <cellStyle name="Output 2 3 19 10" xfId="16144"/>
    <cellStyle name="Output 2 3 19 10 2" xfId="16145"/>
    <cellStyle name="Output 2 3 19 10 3" xfId="16146"/>
    <cellStyle name="Output 2 3 19 11" xfId="16147"/>
    <cellStyle name="Output 2 3 19 11 2" xfId="16148"/>
    <cellStyle name="Output 2 3 19 11 3" xfId="16149"/>
    <cellStyle name="Output 2 3 19 12" xfId="16150"/>
    <cellStyle name="Output 2 3 19 12 2" xfId="16151"/>
    <cellStyle name="Output 2 3 19 12 3" xfId="16152"/>
    <cellStyle name="Output 2 3 19 13" xfId="16153"/>
    <cellStyle name="Output 2 3 19 13 2" xfId="16154"/>
    <cellStyle name="Output 2 3 19 13 3" xfId="16155"/>
    <cellStyle name="Output 2 3 19 14" xfId="16156"/>
    <cellStyle name="Output 2 3 19 14 2" xfId="16157"/>
    <cellStyle name="Output 2 3 19 14 3" xfId="16158"/>
    <cellStyle name="Output 2 3 19 15" xfId="16159"/>
    <cellStyle name="Output 2 3 19 15 2" xfId="16160"/>
    <cellStyle name="Output 2 3 19 15 3" xfId="16161"/>
    <cellStyle name="Output 2 3 19 16" xfId="16162"/>
    <cellStyle name="Output 2 3 19 16 2" xfId="16163"/>
    <cellStyle name="Output 2 3 19 16 3" xfId="16164"/>
    <cellStyle name="Output 2 3 19 17" xfId="16165"/>
    <cellStyle name="Output 2 3 19 18" xfId="16166"/>
    <cellStyle name="Output 2 3 19 2" xfId="16167"/>
    <cellStyle name="Output 2 3 19 2 2" xfId="16168"/>
    <cellStyle name="Output 2 3 19 2 2 2" xfId="16169"/>
    <cellStyle name="Output 2 3 19 2 2 3" xfId="16170"/>
    <cellStyle name="Output 2 3 19 2 3" xfId="16171"/>
    <cellStyle name="Output 2 3 19 2 4" xfId="16172"/>
    <cellStyle name="Output 2 3 19 3" xfId="16173"/>
    <cellStyle name="Output 2 3 19 3 2" xfId="16174"/>
    <cellStyle name="Output 2 3 19 3 3" xfId="16175"/>
    <cellStyle name="Output 2 3 19 4" xfId="16176"/>
    <cellStyle name="Output 2 3 19 4 2" xfId="16177"/>
    <cellStyle name="Output 2 3 19 4 3" xfId="16178"/>
    <cellStyle name="Output 2 3 19 5" xfId="16179"/>
    <cellStyle name="Output 2 3 19 5 2" xfId="16180"/>
    <cellStyle name="Output 2 3 19 5 3" xfId="16181"/>
    <cellStyle name="Output 2 3 19 6" xfId="16182"/>
    <cellStyle name="Output 2 3 19 6 2" xfId="16183"/>
    <cellStyle name="Output 2 3 19 6 3" xfId="16184"/>
    <cellStyle name="Output 2 3 19 7" xfId="16185"/>
    <cellStyle name="Output 2 3 19 7 2" xfId="16186"/>
    <cellStyle name="Output 2 3 19 7 3" xfId="16187"/>
    <cellStyle name="Output 2 3 19 8" xfId="16188"/>
    <cellStyle name="Output 2 3 19 8 2" xfId="16189"/>
    <cellStyle name="Output 2 3 19 8 3" xfId="16190"/>
    <cellStyle name="Output 2 3 19 9" xfId="16191"/>
    <cellStyle name="Output 2 3 19 9 2" xfId="16192"/>
    <cellStyle name="Output 2 3 19 9 3" xfId="16193"/>
    <cellStyle name="Output 2 3 2" xfId="824"/>
    <cellStyle name="Output 2 3 2 10" xfId="16194"/>
    <cellStyle name="Output 2 3 2 10 2" xfId="16195"/>
    <cellStyle name="Output 2 3 2 10 3" xfId="16196"/>
    <cellStyle name="Output 2 3 2 11" xfId="16197"/>
    <cellStyle name="Output 2 3 2 11 2" xfId="16198"/>
    <cellStyle name="Output 2 3 2 11 3" xfId="16199"/>
    <cellStyle name="Output 2 3 2 12" xfId="16200"/>
    <cellStyle name="Output 2 3 2 12 2" xfId="16201"/>
    <cellStyle name="Output 2 3 2 12 3" xfId="16202"/>
    <cellStyle name="Output 2 3 2 13" xfId="16203"/>
    <cellStyle name="Output 2 3 2 13 2" xfId="16204"/>
    <cellStyle name="Output 2 3 2 13 3" xfId="16205"/>
    <cellStyle name="Output 2 3 2 14" xfId="16206"/>
    <cellStyle name="Output 2 3 2 14 2" xfId="16207"/>
    <cellStyle name="Output 2 3 2 14 3" xfId="16208"/>
    <cellStyle name="Output 2 3 2 15" xfId="16209"/>
    <cellStyle name="Output 2 3 2 15 2" xfId="16210"/>
    <cellStyle name="Output 2 3 2 15 3" xfId="16211"/>
    <cellStyle name="Output 2 3 2 16" xfId="16212"/>
    <cellStyle name="Output 2 3 2 16 2" xfId="16213"/>
    <cellStyle name="Output 2 3 2 16 3" xfId="16214"/>
    <cellStyle name="Output 2 3 2 17" xfId="16215"/>
    <cellStyle name="Output 2 3 2 17 2" xfId="16216"/>
    <cellStyle name="Output 2 3 2 17 3" xfId="16217"/>
    <cellStyle name="Output 2 3 2 18" xfId="16218"/>
    <cellStyle name="Output 2 3 2 19" xfId="16219"/>
    <cellStyle name="Output 2 3 2 2" xfId="825"/>
    <cellStyle name="Output 2 3 2 2 10" xfId="16220"/>
    <cellStyle name="Output 2 3 2 2 10 2" xfId="16221"/>
    <cellStyle name="Output 2 3 2 2 10 3" xfId="16222"/>
    <cellStyle name="Output 2 3 2 2 11" xfId="16223"/>
    <cellStyle name="Output 2 3 2 2 11 2" xfId="16224"/>
    <cellStyle name="Output 2 3 2 2 11 3" xfId="16225"/>
    <cellStyle name="Output 2 3 2 2 12" xfId="16226"/>
    <cellStyle name="Output 2 3 2 2 12 2" xfId="16227"/>
    <cellStyle name="Output 2 3 2 2 12 3" xfId="16228"/>
    <cellStyle name="Output 2 3 2 2 13" xfId="16229"/>
    <cellStyle name="Output 2 3 2 2 13 2" xfId="16230"/>
    <cellStyle name="Output 2 3 2 2 13 3" xfId="16231"/>
    <cellStyle name="Output 2 3 2 2 14" xfId="16232"/>
    <cellStyle name="Output 2 3 2 2 14 2" xfId="16233"/>
    <cellStyle name="Output 2 3 2 2 14 3" xfId="16234"/>
    <cellStyle name="Output 2 3 2 2 15" xfId="16235"/>
    <cellStyle name="Output 2 3 2 2 15 2" xfId="16236"/>
    <cellStyle name="Output 2 3 2 2 15 3" xfId="16237"/>
    <cellStyle name="Output 2 3 2 2 16" xfId="16238"/>
    <cellStyle name="Output 2 3 2 2 16 2" xfId="16239"/>
    <cellStyle name="Output 2 3 2 2 16 3" xfId="16240"/>
    <cellStyle name="Output 2 3 2 2 17" xfId="16241"/>
    <cellStyle name="Output 2 3 2 2 18" xfId="16242"/>
    <cellStyle name="Output 2 3 2 2 2" xfId="16243"/>
    <cellStyle name="Output 2 3 2 2 2 2" xfId="16244"/>
    <cellStyle name="Output 2 3 2 2 2 2 2" xfId="16245"/>
    <cellStyle name="Output 2 3 2 2 2 2 3" xfId="16246"/>
    <cellStyle name="Output 2 3 2 2 2 3" xfId="16247"/>
    <cellStyle name="Output 2 3 2 2 2 4" xfId="16248"/>
    <cellStyle name="Output 2 3 2 2 3" xfId="16249"/>
    <cellStyle name="Output 2 3 2 2 3 2" xfId="16250"/>
    <cellStyle name="Output 2 3 2 2 3 3" xfId="16251"/>
    <cellStyle name="Output 2 3 2 2 4" xfId="16252"/>
    <cellStyle name="Output 2 3 2 2 4 2" xfId="16253"/>
    <cellStyle name="Output 2 3 2 2 4 3" xfId="16254"/>
    <cellStyle name="Output 2 3 2 2 5" xfId="16255"/>
    <cellStyle name="Output 2 3 2 2 5 2" xfId="16256"/>
    <cellStyle name="Output 2 3 2 2 5 3" xfId="16257"/>
    <cellStyle name="Output 2 3 2 2 6" xfId="16258"/>
    <cellStyle name="Output 2 3 2 2 6 2" xfId="16259"/>
    <cellStyle name="Output 2 3 2 2 6 3" xfId="16260"/>
    <cellStyle name="Output 2 3 2 2 7" xfId="16261"/>
    <cellStyle name="Output 2 3 2 2 7 2" xfId="16262"/>
    <cellStyle name="Output 2 3 2 2 7 3" xfId="16263"/>
    <cellStyle name="Output 2 3 2 2 8" xfId="16264"/>
    <cellStyle name="Output 2 3 2 2 8 2" xfId="16265"/>
    <cellStyle name="Output 2 3 2 2 8 3" xfId="16266"/>
    <cellStyle name="Output 2 3 2 2 9" xfId="16267"/>
    <cellStyle name="Output 2 3 2 2 9 2" xfId="16268"/>
    <cellStyle name="Output 2 3 2 2 9 3" xfId="16269"/>
    <cellStyle name="Output 2 3 2 3" xfId="16270"/>
    <cellStyle name="Output 2 3 2 3 2" xfId="16271"/>
    <cellStyle name="Output 2 3 2 3 2 2" xfId="16272"/>
    <cellStyle name="Output 2 3 2 3 2 3" xfId="16273"/>
    <cellStyle name="Output 2 3 2 3 3" xfId="16274"/>
    <cellStyle name="Output 2 3 2 3 4" xfId="16275"/>
    <cellStyle name="Output 2 3 2 4" xfId="16276"/>
    <cellStyle name="Output 2 3 2 4 2" xfId="16277"/>
    <cellStyle name="Output 2 3 2 4 3" xfId="16278"/>
    <cellStyle name="Output 2 3 2 5" xfId="16279"/>
    <cellStyle name="Output 2 3 2 5 2" xfId="16280"/>
    <cellStyle name="Output 2 3 2 5 3" xfId="16281"/>
    <cellStyle name="Output 2 3 2 6" xfId="16282"/>
    <cellStyle name="Output 2 3 2 6 2" xfId="16283"/>
    <cellStyle name="Output 2 3 2 6 3" xfId="16284"/>
    <cellStyle name="Output 2 3 2 7" xfId="16285"/>
    <cellStyle name="Output 2 3 2 7 2" xfId="16286"/>
    <cellStyle name="Output 2 3 2 7 3" xfId="16287"/>
    <cellStyle name="Output 2 3 2 8" xfId="16288"/>
    <cellStyle name="Output 2 3 2 8 2" xfId="16289"/>
    <cellStyle name="Output 2 3 2 8 3" xfId="16290"/>
    <cellStyle name="Output 2 3 2 9" xfId="16291"/>
    <cellStyle name="Output 2 3 2 9 2" xfId="16292"/>
    <cellStyle name="Output 2 3 2 9 3" xfId="16293"/>
    <cellStyle name="Output 2 3 20" xfId="826"/>
    <cellStyle name="Output 2 3 20 10" xfId="16294"/>
    <cellStyle name="Output 2 3 20 10 2" xfId="16295"/>
    <cellStyle name="Output 2 3 20 10 3" xfId="16296"/>
    <cellStyle name="Output 2 3 20 11" xfId="16297"/>
    <cellStyle name="Output 2 3 20 11 2" xfId="16298"/>
    <cellStyle name="Output 2 3 20 11 3" xfId="16299"/>
    <cellStyle name="Output 2 3 20 12" xfId="16300"/>
    <cellStyle name="Output 2 3 20 12 2" xfId="16301"/>
    <cellStyle name="Output 2 3 20 12 3" xfId="16302"/>
    <cellStyle name="Output 2 3 20 13" xfId="16303"/>
    <cellStyle name="Output 2 3 20 13 2" xfId="16304"/>
    <cellStyle name="Output 2 3 20 13 3" xfId="16305"/>
    <cellStyle name="Output 2 3 20 14" xfId="16306"/>
    <cellStyle name="Output 2 3 20 14 2" xfId="16307"/>
    <cellStyle name="Output 2 3 20 14 3" xfId="16308"/>
    <cellStyle name="Output 2 3 20 15" xfId="16309"/>
    <cellStyle name="Output 2 3 20 15 2" xfId="16310"/>
    <cellStyle name="Output 2 3 20 15 3" xfId="16311"/>
    <cellStyle name="Output 2 3 20 16" xfId="16312"/>
    <cellStyle name="Output 2 3 20 16 2" xfId="16313"/>
    <cellStyle name="Output 2 3 20 16 3" xfId="16314"/>
    <cellStyle name="Output 2 3 20 17" xfId="16315"/>
    <cellStyle name="Output 2 3 20 18" xfId="16316"/>
    <cellStyle name="Output 2 3 20 2" xfId="16317"/>
    <cellStyle name="Output 2 3 20 2 2" xfId="16318"/>
    <cellStyle name="Output 2 3 20 2 2 2" xfId="16319"/>
    <cellStyle name="Output 2 3 20 2 2 3" xfId="16320"/>
    <cellStyle name="Output 2 3 20 2 3" xfId="16321"/>
    <cellStyle name="Output 2 3 20 2 4" xfId="16322"/>
    <cellStyle name="Output 2 3 20 3" xfId="16323"/>
    <cellStyle name="Output 2 3 20 3 2" xfId="16324"/>
    <cellStyle name="Output 2 3 20 3 3" xfId="16325"/>
    <cellStyle name="Output 2 3 20 4" xfId="16326"/>
    <cellStyle name="Output 2 3 20 4 2" xfId="16327"/>
    <cellStyle name="Output 2 3 20 4 3" xfId="16328"/>
    <cellStyle name="Output 2 3 20 5" xfId="16329"/>
    <cellStyle name="Output 2 3 20 5 2" xfId="16330"/>
    <cellStyle name="Output 2 3 20 5 3" xfId="16331"/>
    <cellStyle name="Output 2 3 20 6" xfId="16332"/>
    <cellStyle name="Output 2 3 20 6 2" xfId="16333"/>
    <cellStyle name="Output 2 3 20 6 3" xfId="16334"/>
    <cellStyle name="Output 2 3 20 7" xfId="16335"/>
    <cellStyle name="Output 2 3 20 7 2" xfId="16336"/>
    <cellStyle name="Output 2 3 20 7 3" xfId="16337"/>
    <cellStyle name="Output 2 3 20 8" xfId="16338"/>
    <cellStyle name="Output 2 3 20 8 2" xfId="16339"/>
    <cellStyle name="Output 2 3 20 8 3" xfId="16340"/>
    <cellStyle name="Output 2 3 20 9" xfId="16341"/>
    <cellStyle name="Output 2 3 20 9 2" xfId="16342"/>
    <cellStyle name="Output 2 3 20 9 3" xfId="16343"/>
    <cellStyle name="Output 2 3 21" xfId="827"/>
    <cellStyle name="Output 2 3 21 10" xfId="16344"/>
    <cellStyle name="Output 2 3 21 10 2" xfId="16345"/>
    <cellStyle name="Output 2 3 21 10 3" xfId="16346"/>
    <cellStyle name="Output 2 3 21 11" xfId="16347"/>
    <cellStyle name="Output 2 3 21 11 2" xfId="16348"/>
    <cellStyle name="Output 2 3 21 11 3" xfId="16349"/>
    <cellStyle name="Output 2 3 21 12" xfId="16350"/>
    <cellStyle name="Output 2 3 21 12 2" xfId="16351"/>
    <cellStyle name="Output 2 3 21 12 3" xfId="16352"/>
    <cellStyle name="Output 2 3 21 13" xfId="16353"/>
    <cellStyle name="Output 2 3 21 13 2" xfId="16354"/>
    <cellStyle name="Output 2 3 21 13 3" xfId="16355"/>
    <cellStyle name="Output 2 3 21 14" xfId="16356"/>
    <cellStyle name="Output 2 3 21 14 2" xfId="16357"/>
    <cellStyle name="Output 2 3 21 14 3" xfId="16358"/>
    <cellStyle name="Output 2 3 21 15" xfId="16359"/>
    <cellStyle name="Output 2 3 21 15 2" xfId="16360"/>
    <cellStyle name="Output 2 3 21 15 3" xfId="16361"/>
    <cellStyle name="Output 2 3 21 16" xfId="16362"/>
    <cellStyle name="Output 2 3 21 16 2" xfId="16363"/>
    <cellStyle name="Output 2 3 21 16 3" xfId="16364"/>
    <cellStyle name="Output 2 3 21 17" xfId="16365"/>
    <cellStyle name="Output 2 3 21 18" xfId="16366"/>
    <cellStyle name="Output 2 3 21 2" xfId="16367"/>
    <cellStyle name="Output 2 3 21 2 2" xfId="16368"/>
    <cellStyle name="Output 2 3 21 2 2 2" xfId="16369"/>
    <cellStyle name="Output 2 3 21 2 2 3" xfId="16370"/>
    <cellStyle name="Output 2 3 21 2 3" xfId="16371"/>
    <cellStyle name="Output 2 3 21 2 4" xfId="16372"/>
    <cellStyle name="Output 2 3 21 3" xfId="16373"/>
    <cellStyle name="Output 2 3 21 3 2" xfId="16374"/>
    <cellStyle name="Output 2 3 21 3 3" xfId="16375"/>
    <cellStyle name="Output 2 3 21 4" xfId="16376"/>
    <cellStyle name="Output 2 3 21 4 2" xfId="16377"/>
    <cellStyle name="Output 2 3 21 4 3" xfId="16378"/>
    <cellStyle name="Output 2 3 21 5" xfId="16379"/>
    <cellStyle name="Output 2 3 21 5 2" xfId="16380"/>
    <cellStyle name="Output 2 3 21 5 3" xfId="16381"/>
    <cellStyle name="Output 2 3 21 6" xfId="16382"/>
    <cellStyle name="Output 2 3 21 6 2" xfId="16383"/>
    <cellStyle name="Output 2 3 21 6 3" xfId="16384"/>
    <cellStyle name="Output 2 3 21 7" xfId="16385"/>
    <cellStyle name="Output 2 3 21 7 2" xfId="16386"/>
    <cellStyle name="Output 2 3 21 7 3" xfId="16387"/>
    <cellStyle name="Output 2 3 21 8" xfId="16388"/>
    <cellStyle name="Output 2 3 21 8 2" xfId="16389"/>
    <cellStyle name="Output 2 3 21 8 3" xfId="16390"/>
    <cellStyle name="Output 2 3 21 9" xfId="16391"/>
    <cellStyle name="Output 2 3 21 9 2" xfId="16392"/>
    <cellStyle name="Output 2 3 21 9 3" xfId="16393"/>
    <cellStyle name="Output 2 3 22" xfId="828"/>
    <cellStyle name="Output 2 3 22 10" xfId="16394"/>
    <cellStyle name="Output 2 3 22 10 2" xfId="16395"/>
    <cellStyle name="Output 2 3 22 10 3" xfId="16396"/>
    <cellStyle name="Output 2 3 22 11" xfId="16397"/>
    <cellStyle name="Output 2 3 22 11 2" xfId="16398"/>
    <cellStyle name="Output 2 3 22 11 3" xfId="16399"/>
    <cellStyle name="Output 2 3 22 12" xfId="16400"/>
    <cellStyle name="Output 2 3 22 12 2" xfId="16401"/>
    <cellStyle name="Output 2 3 22 12 3" xfId="16402"/>
    <cellStyle name="Output 2 3 22 13" xfId="16403"/>
    <cellStyle name="Output 2 3 22 13 2" xfId="16404"/>
    <cellStyle name="Output 2 3 22 13 3" xfId="16405"/>
    <cellStyle name="Output 2 3 22 14" xfId="16406"/>
    <cellStyle name="Output 2 3 22 14 2" xfId="16407"/>
    <cellStyle name="Output 2 3 22 14 3" xfId="16408"/>
    <cellStyle name="Output 2 3 22 15" xfId="16409"/>
    <cellStyle name="Output 2 3 22 15 2" xfId="16410"/>
    <cellStyle name="Output 2 3 22 15 3" xfId="16411"/>
    <cellStyle name="Output 2 3 22 16" xfId="16412"/>
    <cellStyle name="Output 2 3 22 16 2" xfId="16413"/>
    <cellStyle name="Output 2 3 22 16 3" xfId="16414"/>
    <cellStyle name="Output 2 3 22 17" xfId="16415"/>
    <cellStyle name="Output 2 3 22 18" xfId="16416"/>
    <cellStyle name="Output 2 3 22 2" xfId="16417"/>
    <cellStyle name="Output 2 3 22 2 2" xfId="16418"/>
    <cellStyle name="Output 2 3 22 2 2 2" xfId="16419"/>
    <cellStyle name="Output 2 3 22 2 2 3" xfId="16420"/>
    <cellStyle name="Output 2 3 22 2 3" xfId="16421"/>
    <cellStyle name="Output 2 3 22 2 4" xfId="16422"/>
    <cellStyle name="Output 2 3 22 3" xfId="16423"/>
    <cellStyle name="Output 2 3 22 3 2" xfId="16424"/>
    <cellStyle name="Output 2 3 22 3 3" xfId="16425"/>
    <cellStyle name="Output 2 3 22 4" xfId="16426"/>
    <cellStyle name="Output 2 3 22 4 2" xfId="16427"/>
    <cellStyle name="Output 2 3 22 4 3" xfId="16428"/>
    <cellStyle name="Output 2 3 22 5" xfId="16429"/>
    <cellStyle name="Output 2 3 22 5 2" xfId="16430"/>
    <cellStyle name="Output 2 3 22 5 3" xfId="16431"/>
    <cellStyle name="Output 2 3 22 6" xfId="16432"/>
    <cellStyle name="Output 2 3 22 6 2" xfId="16433"/>
    <cellStyle name="Output 2 3 22 6 3" xfId="16434"/>
    <cellStyle name="Output 2 3 22 7" xfId="16435"/>
    <cellStyle name="Output 2 3 22 7 2" xfId="16436"/>
    <cellStyle name="Output 2 3 22 7 3" xfId="16437"/>
    <cellStyle name="Output 2 3 22 8" xfId="16438"/>
    <cellStyle name="Output 2 3 22 8 2" xfId="16439"/>
    <cellStyle name="Output 2 3 22 8 3" xfId="16440"/>
    <cellStyle name="Output 2 3 22 9" xfId="16441"/>
    <cellStyle name="Output 2 3 22 9 2" xfId="16442"/>
    <cellStyle name="Output 2 3 22 9 3" xfId="16443"/>
    <cellStyle name="Output 2 3 23" xfId="829"/>
    <cellStyle name="Output 2 3 23 10" xfId="16444"/>
    <cellStyle name="Output 2 3 23 10 2" xfId="16445"/>
    <cellStyle name="Output 2 3 23 10 3" xfId="16446"/>
    <cellStyle name="Output 2 3 23 11" xfId="16447"/>
    <cellStyle name="Output 2 3 23 11 2" xfId="16448"/>
    <cellStyle name="Output 2 3 23 11 3" xfId="16449"/>
    <cellStyle name="Output 2 3 23 12" xfId="16450"/>
    <cellStyle name="Output 2 3 23 12 2" xfId="16451"/>
    <cellStyle name="Output 2 3 23 12 3" xfId="16452"/>
    <cellStyle name="Output 2 3 23 13" xfId="16453"/>
    <cellStyle name="Output 2 3 23 13 2" xfId="16454"/>
    <cellStyle name="Output 2 3 23 13 3" xfId="16455"/>
    <cellStyle name="Output 2 3 23 14" xfId="16456"/>
    <cellStyle name="Output 2 3 23 14 2" xfId="16457"/>
    <cellStyle name="Output 2 3 23 14 3" xfId="16458"/>
    <cellStyle name="Output 2 3 23 15" xfId="16459"/>
    <cellStyle name="Output 2 3 23 15 2" xfId="16460"/>
    <cellStyle name="Output 2 3 23 15 3" xfId="16461"/>
    <cellStyle name="Output 2 3 23 16" xfId="16462"/>
    <cellStyle name="Output 2 3 23 16 2" xfId="16463"/>
    <cellStyle name="Output 2 3 23 16 3" xfId="16464"/>
    <cellStyle name="Output 2 3 23 17" xfId="16465"/>
    <cellStyle name="Output 2 3 23 18" xfId="16466"/>
    <cellStyle name="Output 2 3 23 2" xfId="16467"/>
    <cellStyle name="Output 2 3 23 2 2" xfId="16468"/>
    <cellStyle name="Output 2 3 23 2 2 2" xfId="16469"/>
    <cellStyle name="Output 2 3 23 2 2 3" xfId="16470"/>
    <cellStyle name="Output 2 3 23 2 3" xfId="16471"/>
    <cellStyle name="Output 2 3 23 2 4" xfId="16472"/>
    <cellStyle name="Output 2 3 23 3" xfId="16473"/>
    <cellStyle name="Output 2 3 23 3 2" xfId="16474"/>
    <cellStyle name="Output 2 3 23 3 3" xfId="16475"/>
    <cellStyle name="Output 2 3 23 4" xfId="16476"/>
    <cellStyle name="Output 2 3 23 4 2" xfId="16477"/>
    <cellStyle name="Output 2 3 23 4 3" xfId="16478"/>
    <cellStyle name="Output 2 3 23 5" xfId="16479"/>
    <cellStyle name="Output 2 3 23 5 2" xfId="16480"/>
    <cellStyle name="Output 2 3 23 5 3" xfId="16481"/>
    <cellStyle name="Output 2 3 23 6" xfId="16482"/>
    <cellStyle name="Output 2 3 23 6 2" xfId="16483"/>
    <cellStyle name="Output 2 3 23 6 3" xfId="16484"/>
    <cellStyle name="Output 2 3 23 7" xfId="16485"/>
    <cellStyle name="Output 2 3 23 7 2" xfId="16486"/>
    <cellStyle name="Output 2 3 23 7 3" xfId="16487"/>
    <cellStyle name="Output 2 3 23 8" xfId="16488"/>
    <cellStyle name="Output 2 3 23 8 2" xfId="16489"/>
    <cellStyle name="Output 2 3 23 8 3" xfId="16490"/>
    <cellStyle name="Output 2 3 23 9" xfId="16491"/>
    <cellStyle name="Output 2 3 23 9 2" xfId="16492"/>
    <cellStyle name="Output 2 3 23 9 3" xfId="16493"/>
    <cellStyle name="Output 2 3 24" xfId="830"/>
    <cellStyle name="Output 2 3 24 10" xfId="16494"/>
    <cellStyle name="Output 2 3 24 10 2" xfId="16495"/>
    <cellStyle name="Output 2 3 24 10 3" xfId="16496"/>
    <cellStyle name="Output 2 3 24 11" xfId="16497"/>
    <cellStyle name="Output 2 3 24 11 2" xfId="16498"/>
    <cellStyle name="Output 2 3 24 11 3" xfId="16499"/>
    <cellStyle name="Output 2 3 24 12" xfId="16500"/>
    <cellStyle name="Output 2 3 24 12 2" xfId="16501"/>
    <cellStyle name="Output 2 3 24 12 3" xfId="16502"/>
    <cellStyle name="Output 2 3 24 13" xfId="16503"/>
    <cellStyle name="Output 2 3 24 13 2" xfId="16504"/>
    <cellStyle name="Output 2 3 24 13 3" xfId="16505"/>
    <cellStyle name="Output 2 3 24 14" xfId="16506"/>
    <cellStyle name="Output 2 3 24 14 2" xfId="16507"/>
    <cellStyle name="Output 2 3 24 14 3" xfId="16508"/>
    <cellStyle name="Output 2 3 24 15" xfId="16509"/>
    <cellStyle name="Output 2 3 24 15 2" xfId="16510"/>
    <cellStyle name="Output 2 3 24 15 3" xfId="16511"/>
    <cellStyle name="Output 2 3 24 16" xfId="16512"/>
    <cellStyle name="Output 2 3 24 16 2" xfId="16513"/>
    <cellStyle name="Output 2 3 24 16 3" xfId="16514"/>
    <cellStyle name="Output 2 3 24 17" xfId="16515"/>
    <cellStyle name="Output 2 3 24 18" xfId="16516"/>
    <cellStyle name="Output 2 3 24 2" xfId="16517"/>
    <cellStyle name="Output 2 3 24 2 2" xfId="16518"/>
    <cellStyle name="Output 2 3 24 2 2 2" xfId="16519"/>
    <cellStyle name="Output 2 3 24 2 2 3" xfId="16520"/>
    <cellStyle name="Output 2 3 24 2 3" xfId="16521"/>
    <cellStyle name="Output 2 3 24 2 4" xfId="16522"/>
    <cellStyle name="Output 2 3 24 3" xfId="16523"/>
    <cellStyle name="Output 2 3 24 3 2" xfId="16524"/>
    <cellStyle name="Output 2 3 24 3 3" xfId="16525"/>
    <cellStyle name="Output 2 3 24 4" xfId="16526"/>
    <cellStyle name="Output 2 3 24 4 2" xfId="16527"/>
    <cellStyle name="Output 2 3 24 4 3" xfId="16528"/>
    <cellStyle name="Output 2 3 24 5" xfId="16529"/>
    <cellStyle name="Output 2 3 24 5 2" xfId="16530"/>
    <cellStyle name="Output 2 3 24 5 3" xfId="16531"/>
    <cellStyle name="Output 2 3 24 6" xfId="16532"/>
    <cellStyle name="Output 2 3 24 6 2" xfId="16533"/>
    <cellStyle name="Output 2 3 24 6 3" xfId="16534"/>
    <cellStyle name="Output 2 3 24 7" xfId="16535"/>
    <cellStyle name="Output 2 3 24 7 2" xfId="16536"/>
    <cellStyle name="Output 2 3 24 7 3" xfId="16537"/>
    <cellStyle name="Output 2 3 24 8" xfId="16538"/>
    <cellStyle name="Output 2 3 24 8 2" xfId="16539"/>
    <cellStyle name="Output 2 3 24 8 3" xfId="16540"/>
    <cellStyle name="Output 2 3 24 9" xfId="16541"/>
    <cellStyle name="Output 2 3 24 9 2" xfId="16542"/>
    <cellStyle name="Output 2 3 24 9 3" xfId="16543"/>
    <cellStyle name="Output 2 3 25" xfId="831"/>
    <cellStyle name="Output 2 3 25 10" xfId="16544"/>
    <cellStyle name="Output 2 3 25 10 2" xfId="16545"/>
    <cellStyle name="Output 2 3 25 10 3" xfId="16546"/>
    <cellStyle name="Output 2 3 25 11" xfId="16547"/>
    <cellStyle name="Output 2 3 25 11 2" xfId="16548"/>
    <cellStyle name="Output 2 3 25 11 3" xfId="16549"/>
    <cellStyle name="Output 2 3 25 12" xfId="16550"/>
    <cellStyle name="Output 2 3 25 12 2" xfId="16551"/>
    <cellStyle name="Output 2 3 25 12 3" xfId="16552"/>
    <cellStyle name="Output 2 3 25 13" xfId="16553"/>
    <cellStyle name="Output 2 3 25 13 2" xfId="16554"/>
    <cellStyle name="Output 2 3 25 13 3" xfId="16555"/>
    <cellStyle name="Output 2 3 25 14" xfId="16556"/>
    <cellStyle name="Output 2 3 25 14 2" xfId="16557"/>
    <cellStyle name="Output 2 3 25 14 3" xfId="16558"/>
    <cellStyle name="Output 2 3 25 15" xfId="16559"/>
    <cellStyle name="Output 2 3 25 15 2" xfId="16560"/>
    <cellStyle name="Output 2 3 25 15 3" xfId="16561"/>
    <cellStyle name="Output 2 3 25 16" xfId="16562"/>
    <cellStyle name="Output 2 3 25 16 2" xfId="16563"/>
    <cellStyle name="Output 2 3 25 16 3" xfId="16564"/>
    <cellStyle name="Output 2 3 25 17" xfId="16565"/>
    <cellStyle name="Output 2 3 25 18" xfId="16566"/>
    <cellStyle name="Output 2 3 25 2" xfId="16567"/>
    <cellStyle name="Output 2 3 25 2 2" xfId="16568"/>
    <cellStyle name="Output 2 3 25 2 2 2" xfId="16569"/>
    <cellStyle name="Output 2 3 25 2 2 3" xfId="16570"/>
    <cellStyle name="Output 2 3 25 2 3" xfId="16571"/>
    <cellStyle name="Output 2 3 25 2 4" xfId="16572"/>
    <cellStyle name="Output 2 3 25 3" xfId="16573"/>
    <cellStyle name="Output 2 3 25 3 2" xfId="16574"/>
    <cellStyle name="Output 2 3 25 3 3" xfId="16575"/>
    <cellStyle name="Output 2 3 25 4" xfId="16576"/>
    <cellStyle name="Output 2 3 25 4 2" xfId="16577"/>
    <cellStyle name="Output 2 3 25 4 3" xfId="16578"/>
    <cellStyle name="Output 2 3 25 5" xfId="16579"/>
    <cellStyle name="Output 2 3 25 5 2" xfId="16580"/>
    <cellStyle name="Output 2 3 25 5 3" xfId="16581"/>
    <cellStyle name="Output 2 3 25 6" xfId="16582"/>
    <cellStyle name="Output 2 3 25 6 2" xfId="16583"/>
    <cellStyle name="Output 2 3 25 6 3" xfId="16584"/>
    <cellStyle name="Output 2 3 25 7" xfId="16585"/>
    <cellStyle name="Output 2 3 25 7 2" xfId="16586"/>
    <cellStyle name="Output 2 3 25 7 3" xfId="16587"/>
    <cellStyle name="Output 2 3 25 8" xfId="16588"/>
    <cellStyle name="Output 2 3 25 8 2" xfId="16589"/>
    <cellStyle name="Output 2 3 25 8 3" xfId="16590"/>
    <cellStyle name="Output 2 3 25 9" xfId="16591"/>
    <cellStyle name="Output 2 3 25 9 2" xfId="16592"/>
    <cellStyle name="Output 2 3 25 9 3" xfId="16593"/>
    <cellStyle name="Output 2 3 26" xfId="832"/>
    <cellStyle name="Output 2 3 26 10" xfId="16594"/>
    <cellStyle name="Output 2 3 26 10 2" xfId="16595"/>
    <cellStyle name="Output 2 3 26 10 3" xfId="16596"/>
    <cellStyle name="Output 2 3 26 11" xfId="16597"/>
    <cellStyle name="Output 2 3 26 11 2" xfId="16598"/>
    <cellStyle name="Output 2 3 26 11 3" xfId="16599"/>
    <cellStyle name="Output 2 3 26 12" xfId="16600"/>
    <cellStyle name="Output 2 3 26 12 2" xfId="16601"/>
    <cellStyle name="Output 2 3 26 12 3" xfId="16602"/>
    <cellStyle name="Output 2 3 26 13" xfId="16603"/>
    <cellStyle name="Output 2 3 26 13 2" xfId="16604"/>
    <cellStyle name="Output 2 3 26 13 3" xfId="16605"/>
    <cellStyle name="Output 2 3 26 14" xfId="16606"/>
    <cellStyle name="Output 2 3 26 14 2" xfId="16607"/>
    <cellStyle name="Output 2 3 26 14 3" xfId="16608"/>
    <cellStyle name="Output 2 3 26 15" xfId="16609"/>
    <cellStyle name="Output 2 3 26 15 2" xfId="16610"/>
    <cellStyle name="Output 2 3 26 15 3" xfId="16611"/>
    <cellStyle name="Output 2 3 26 16" xfId="16612"/>
    <cellStyle name="Output 2 3 26 16 2" xfId="16613"/>
    <cellStyle name="Output 2 3 26 16 3" xfId="16614"/>
    <cellStyle name="Output 2 3 26 17" xfId="16615"/>
    <cellStyle name="Output 2 3 26 18" xfId="16616"/>
    <cellStyle name="Output 2 3 26 2" xfId="16617"/>
    <cellStyle name="Output 2 3 26 2 2" xfId="16618"/>
    <cellStyle name="Output 2 3 26 2 2 2" xfId="16619"/>
    <cellStyle name="Output 2 3 26 2 2 3" xfId="16620"/>
    <cellStyle name="Output 2 3 26 2 3" xfId="16621"/>
    <cellStyle name="Output 2 3 26 2 4" xfId="16622"/>
    <cellStyle name="Output 2 3 26 3" xfId="16623"/>
    <cellStyle name="Output 2 3 26 3 2" xfId="16624"/>
    <cellStyle name="Output 2 3 26 3 3" xfId="16625"/>
    <cellStyle name="Output 2 3 26 4" xfId="16626"/>
    <cellStyle name="Output 2 3 26 4 2" xfId="16627"/>
    <cellStyle name="Output 2 3 26 4 3" xfId="16628"/>
    <cellStyle name="Output 2 3 26 5" xfId="16629"/>
    <cellStyle name="Output 2 3 26 5 2" xfId="16630"/>
    <cellStyle name="Output 2 3 26 5 3" xfId="16631"/>
    <cellStyle name="Output 2 3 26 6" xfId="16632"/>
    <cellStyle name="Output 2 3 26 6 2" xfId="16633"/>
    <cellStyle name="Output 2 3 26 6 3" xfId="16634"/>
    <cellStyle name="Output 2 3 26 7" xfId="16635"/>
    <cellStyle name="Output 2 3 26 7 2" xfId="16636"/>
    <cellStyle name="Output 2 3 26 7 3" xfId="16637"/>
    <cellStyle name="Output 2 3 26 8" xfId="16638"/>
    <cellStyle name="Output 2 3 26 8 2" xfId="16639"/>
    <cellStyle name="Output 2 3 26 8 3" xfId="16640"/>
    <cellStyle name="Output 2 3 26 9" xfId="16641"/>
    <cellStyle name="Output 2 3 26 9 2" xfId="16642"/>
    <cellStyle name="Output 2 3 26 9 3" xfId="16643"/>
    <cellStyle name="Output 2 3 27" xfId="833"/>
    <cellStyle name="Output 2 3 27 10" xfId="16644"/>
    <cellStyle name="Output 2 3 27 10 2" xfId="16645"/>
    <cellStyle name="Output 2 3 27 10 3" xfId="16646"/>
    <cellStyle name="Output 2 3 27 11" xfId="16647"/>
    <cellStyle name="Output 2 3 27 11 2" xfId="16648"/>
    <cellStyle name="Output 2 3 27 11 3" xfId="16649"/>
    <cellStyle name="Output 2 3 27 12" xfId="16650"/>
    <cellStyle name="Output 2 3 27 12 2" xfId="16651"/>
    <cellStyle name="Output 2 3 27 12 3" xfId="16652"/>
    <cellStyle name="Output 2 3 27 13" xfId="16653"/>
    <cellStyle name="Output 2 3 27 13 2" xfId="16654"/>
    <cellStyle name="Output 2 3 27 13 3" xfId="16655"/>
    <cellStyle name="Output 2 3 27 14" xfId="16656"/>
    <cellStyle name="Output 2 3 27 14 2" xfId="16657"/>
    <cellStyle name="Output 2 3 27 14 3" xfId="16658"/>
    <cellStyle name="Output 2 3 27 15" xfId="16659"/>
    <cellStyle name="Output 2 3 27 15 2" xfId="16660"/>
    <cellStyle name="Output 2 3 27 15 3" xfId="16661"/>
    <cellStyle name="Output 2 3 27 16" xfId="16662"/>
    <cellStyle name="Output 2 3 27 16 2" xfId="16663"/>
    <cellStyle name="Output 2 3 27 16 3" xfId="16664"/>
    <cellStyle name="Output 2 3 27 17" xfId="16665"/>
    <cellStyle name="Output 2 3 27 18" xfId="16666"/>
    <cellStyle name="Output 2 3 27 2" xfId="16667"/>
    <cellStyle name="Output 2 3 27 2 2" xfId="16668"/>
    <cellStyle name="Output 2 3 27 2 2 2" xfId="16669"/>
    <cellStyle name="Output 2 3 27 2 2 3" xfId="16670"/>
    <cellStyle name="Output 2 3 27 2 3" xfId="16671"/>
    <cellStyle name="Output 2 3 27 2 4" xfId="16672"/>
    <cellStyle name="Output 2 3 27 3" xfId="16673"/>
    <cellStyle name="Output 2 3 27 3 2" xfId="16674"/>
    <cellStyle name="Output 2 3 27 3 3" xfId="16675"/>
    <cellStyle name="Output 2 3 27 4" xfId="16676"/>
    <cellStyle name="Output 2 3 27 4 2" xfId="16677"/>
    <cellStyle name="Output 2 3 27 4 3" xfId="16678"/>
    <cellStyle name="Output 2 3 27 5" xfId="16679"/>
    <cellStyle name="Output 2 3 27 5 2" xfId="16680"/>
    <cellStyle name="Output 2 3 27 5 3" xfId="16681"/>
    <cellStyle name="Output 2 3 27 6" xfId="16682"/>
    <cellStyle name="Output 2 3 27 6 2" xfId="16683"/>
    <cellStyle name="Output 2 3 27 6 3" xfId="16684"/>
    <cellStyle name="Output 2 3 27 7" xfId="16685"/>
    <cellStyle name="Output 2 3 27 7 2" xfId="16686"/>
    <cellStyle name="Output 2 3 27 7 3" xfId="16687"/>
    <cellStyle name="Output 2 3 27 8" xfId="16688"/>
    <cellStyle name="Output 2 3 27 8 2" xfId="16689"/>
    <cellStyle name="Output 2 3 27 8 3" xfId="16690"/>
    <cellStyle name="Output 2 3 27 9" xfId="16691"/>
    <cellStyle name="Output 2 3 27 9 2" xfId="16692"/>
    <cellStyle name="Output 2 3 27 9 3" xfId="16693"/>
    <cellStyle name="Output 2 3 28" xfId="16694"/>
    <cellStyle name="Output 2 3 28 2" xfId="16695"/>
    <cellStyle name="Output 2 3 28 2 2" xfId="16696"/>
    <cellStyle name="Output 2 3 28 2 3" xfId="16697"/>
    <cellStyle name="Output 2 3 28 3" xfId="16698"/>
    <cellStyle name="Output 2 3 28 4" xfId="16699"/>
    <cellStyle name="Output 2 3 29" xfId="16700"/>
    <cellStyle name="Output 2 3 29 2" xfId="16701"/>
    <cellStyle name="Output 2 3 29 3" xfId="16702"/>
    <cellStyle name="Output 2 3 3" xfId="834"/>
    <cellStyle name="Output 2 3 3 10" xfId="16703"/>
    <cellStyle name="Output 2 3 3 10 2" xfId="16704"/>
    <cellStyle name="Output 2 3 3 10 3" xfId="16705"/>
    <cellStyle name="Output 2 3 3 11" xfId="16706"/>
    <cellStyle name="Output 2 3 3 11 2" xfId="16707"/>
    <cellStyle name="Output 2 3 3 11 3" xfId="16708"/>
    <cellStyle name="Output 2 3 3 12" xfId="16709"/>
    <cellStyle name="Output 2 3 3 12 2" xfId="16710"/>
    <cellStyle name="Output 2 3 3 12 3" xfId="16711"/>
    <cellStyle name="Output 2 3 3 13" xfId="16712"/>
    <cellStyle name="Output 2 3 3 13 2" xfId="16713"/>
    <cellStyle name="Output 2 3 3 13 3" xfId="16714"/>
    <cellStyle name="Output 2 3 3 14" xfId="16715"/>
    <cellStyle name="Output 2 3 3 14 2" xfId="16716"/>
    <cellStyle name="Output 2 3 3 14 3" xfId="16717"/>
    <cellStyle name="Output 2 3 3 15" xfId="16718"/>
    <cellStyle name="Output 2 3 3 15 2" xfId="16719"/>
    <cellStyle name="Output 2 3 3 15 3" xfId="16720"/>
    <cellStyle name="Output 2 3 3 16" xfId="16721"/>
    <cellStyle name="Output 2 3 3 16 2" xfId="16722"/>
    <cellStyle name="Output 2 3 3 16 3" xfId="16723"/>
    <cellStyle name="Output 2 3 3 17" xfId="16724"/>
    <cellStyle name="Output 2 3 3 17 2" xfId="16725"/>
    <cellStyle name="Output 2 3 3 17 3" xfId="16726"/>
    <cellStyle name="Output 2 3 3 18" xfId="16727"/>
    <cellStyle name="Output 2 3 3 19" xfId="16728"/>
    <cellStyle name="Output 2 3 3 2" xfId="835"/>
    <cellStyle name="Output 2 3 3 2 10" xfId="16729"/>
    <cellStyle name="Output 2 3 3 2 10 2" xfId="16730"/>
    <cellStyle name="Output 2 3 3 2 10 3" xfId="16731"/>
    <cellStyle name="Output 2 3 3 2 11" xfId="16732"/>
    <cellStyle name="Output 2 3 3 2 11 2" xfId="16733"/>
    <cellStyle name="Output 2 3 3 2 11 3" xfId="16734"/>
    <cellStyle name="Output 2 3 3 2 12" xfId="16735"/>
    <cellStyle name="Output 2 3 3 2 12 2" xfId="16736"/>
    <cellStyle name="Output 2 3 3 2 12 3" xfId="16737"/>
    <cellStyle name="Output 2 3 3 2 13" xfId="16738"/>
    <cellStyle name="Output 2 3 3 2 13 2" xfId="16739"/>
    <cellStyle name="Output 2 3 3 2 13 3" xfId="16740"/>
    <cellStyle name="Output 2 3 3 2 14" xfId="16741"/>
    <cellStyle name="Output 2 3 3 2 14 2" xfId="16742"/>
    <cellStyle name="Output 2 3 3 2 14 3" xfId="16743"/>
    <cellStyle name="Output 2 3 3 2 15" xfId="16744"/>
    <cellStyle name="Output 2 3 3 2 15 2" xfId="16745"/>
    <cellStyle name="Output 2 3 3 2 15 3" xfId="16746"/>
    <cellStyle name="Output 2 3 3 2 16" xfId="16747"/>
    <cellStyle name="Output 2 3 3 2 16 2" xfId="16748"/>
    <cellStyle name="Output 2 3 3 2 16 3" xfId="16749"/>
    <cellStyle name="Output 2 3 3 2 17" xfId="16750"/>
    <cellStyle name="Output 2 3 3 2 18" xfId="16751"/>
    <cellStyle name="Output 2 3 3 2 2" xfId="16752"/>
    <cellStyle name="Output 2 3 3 2 2 2" xfId="16753"/>
    <cellStyle name="Output 2 3 3 2 2 2 2" xfId="16754"/>
    <cellStyle name="Output 2 3 3 2 2 2 3" xfId="16755"/>
    <cellStyle name="Output 2 3 3 2 2 3" xfId="16756"/>
    <cellStyle name="Output 2 3 3 2 2 4" xfId="16757"/>
    <cellStyle name="Output 2 3 3 2 3" xfId="16758"/>
    <cellStyle name="Output 2 3 3 2 3 2" xfId="16759"/>
    <cellStyle name="Output 2 3 3 2 3 3" xfId="16760"/>
    <cellStyle name="Output 2 3 3 2 4" xfId="16761"/>
    <cellStyle name="Output 2 3 3 2 4 2" xfId="16762"/>
    <cellStyle name="Output 2 3 3 2 4 3" xfId="16763"/>
    <cellStyle name="Output 2 3 3 2 5" xfId="16764"/>
    <cellStyle name="Output 2 3 3 2 5 2" xfId="16765"/>
    <cellStyle name="Output 2 3 3 2 5 3" xfId="16766"/>
    <cellStyle name="Output 2 3 3 2 6" xfId="16767"/>
    <cellStyle name="Output 2 3 3 2 6 2" xfId="16768"/>
    <cellStyle name="Output 2 3 3 2 6 3" xfId="16769"/>
    <cellStyle name="Output 2 3 3 2 7" xfId="16770"/>
    <cellStyle name="Output 2 3 3 2 7 2" xfId="16771"/>
    <cellStyle name="Output 2 3 3 2 7 3" xfId="16772"/>
    <cellStyle name="Output 2 3 3 2 8" xfId="16773"/>
    <cellStyle name="Output 2 3 3 2 8 2" xfId="16774"/>
    <cellStyle name="Output 2 3 3 2 8 3" xfId="16775"/>
    <cellStyle name="Output 2 3 3 2 9" xfId="16776"/>
    <cellStyle name="Output 2 3 3 2 9 2" xfId="16777"/>
    <cellStyle name="Output 2 3 3 2 9 3" xfId="16778"/>
    <cellStyle name="Output 2 3 3 3" xfId="16779"/>
    <cellStyle name="Output 2 3 3 3 2" xfId="16780"/>
    <cellStyle name="Output 2 3 3 3 2 2" xfId="16781"/>
    <cellStyle name="Output 2 3 3 3 2 3" xfId="16782"/>
    <cellStyle name="Output 2 3 3 3 3" xfId="16783"/>
    <cellStyle name="Output 2 3 3 3 4" xfId="16784"/>
    <cellStyle name="Output 2 3 3 4" xfId="16785"/>
    <cellStyle name="Output 2 3 3 4 2" xfId="16786"/>
    <cellStyle name="Output 2 3 3 4 3" xfId="16787"/>
    <cellStyle name="Output 2 3 3 5" xfId="16788"/>
    <cellStyle name="Output 2 3 3 5 2" xfId="16789"/>
    <cellStyle name="Output 2 3 3 5 3" xfId="16790"/>
    <cellStyle name="Output 2 3 3 6" xfId="16791"/>
    <cellStyle name="Output 2 3 3 6 2" xfId="16792"/>
    <cellStyle name="Output 2 3 3 6 3" xfId="16793"/>
    <cellStyle name="Output 2 3 3 7" xfId="16794"/>
    <cellStyle name="Output 2 3 3 7 2" xfId="16795"/>
    <cellStyle name="Output 2 3 3 7 3" xfId="16796"/>
    <cellStyle name="Output 2 3 3 8" xfId="16797"/>
    <cellStyle name="Output 2 3 3 8 2" xfId="16798"/>
    <cellStyle name="Output 2 3 3 8 3" xfId="16799"/>
    <cellStyle name="Output 2 3 3 9" xfId="16800"/>
    <cellStyle name="Output 2 3 3 9 2" xfId="16801"/>
    <cellStyle name="Output 2 3 3 9 3" xfId="16802"/>
    <cellStyle name="Output 2 3 30" xfId="16803"/>
    <cellStyle name="Output 2 3 30 2" xfId="16804"/>
    <cellStyle name="Output 2 3 30 3" xfId="16805"/>
    <cellStyle name="Output 2 3 31" xfId="16806"/>
    <cellStyle name="Output 2 3 31 2" xfId="16807"/>
    <cellStyle name="Output 2 3 31 3" xfId="16808"/>
    <cellStyle name="Output 2 3 32" xfId="16809"/>
    <cellStyle name="Output 2 3 32 2" xfId="16810"/>
    <cellStyle name="Output 2 3 32 3" xfId="16811"/>
    <cellStyle name="Output 2 3 33" xfId="16812"/>
    <cellStyle name="Output 2 3 33 2" xfId="16813"/>
    <cellStyle name="Output 2 3 33 3" xfId="16814"/>
    <cellStyle name="Output 2 3 34" xfId="16815"/>
    <cellStyle name="Output 2 3 34 2" xfId="16816"/>
    <cellStyle name="Output 2 3 34 3" xfId="16817"/>
    <cellStyle name="Output 2 3 35" xfId="16818"/>
    <cellStyle name="Output 2 3 35 2" xfId="16819"/>
    <cellStyle name="Output 2 3 35 3" xfId="16820"/>
    <cellStyle name="Output 2 3 36" xfId="16821"/>
    <cellStyle name="Output 2 3 36 2" xfId="16822"/>
    <cellStyle name="Output 2 3 36 3" xfId="16823"/>
    <cellStyle name="Output 2 3 37" xfId="16824"/>
    <cellStyle name="Output 2 3 37 2" xfId="16825"/>
    <cellStyle name="Output 2 3 37 3" xfId="16826"/>
    <cellStyle name="Output 2 3 38" xfId="16827"/>
    <cellStyle name="Output 2 3 38 2" xfId="16828"/>
    <cellStyle name="Output 2 3 38 3" xfId="16829"/>
    <cellStyle name="Output 2 3 39" xfId="16830"/>
    <cellStyle name="Output 2 3 39 2" xfId="16831"/>
    <cellStyle name="Output 2 3 39 3" xfId="16832"/>
    <cellStyle name="Output 2 3 4" xfId="836"/>
    <cellStyle name="Output 2 3 4 10" xfId="16833"/>
    <cellStyle name="Output 2 3 4 10 2" xfId="16834"/>
    <cellStyle name="Output 2 3 4 10 3" xfId="16835"/>
    <cellStyle name="Output 2 3 4 11" xfId="16836"/>
    <cellStyle name="Output 2 3 4 11 2" xfId="16837"/>
    <cellStyle name="Output 2 3 4 11 3" xfId="16838"/>
    <cellStyle name="Output 2 3 4 12" xfId="16839"/>
    <cellStyle name="Output 2 3 4 12 2" xfId="16840"/>
    <cellStyle name="Output 2 3 4 12 3" xfId="16841"/>
    <cellStyle name="Output 2 3 4 13" xfId="16842"/>
    <cellStyle name="Output 2 3 4 13 2" xfId="16843"/>
    <cellStyle name="Output 2 3 4 13 3" xfId="16844"/>
    <cellStyle name="Output 2 3 4 14" xfId="16845"/>
    <cellStyle name="Output 2 3 4 14 2" xfId="16846"/>
    <cellStyle name="Output 2 3 4 14 3" xfId="16847"/>
    <cellStyle name="Output 2 3 4 15" xfId="16848"/>
    <cellStyle name="Output 2 3 4 15 2" xfId="16849"/>
    <cellStyle name="Output 2 3 4 15 3" xfId="16850"/>
    <cellStyle name="Output 2 3 4 16" xfId="16851"/>
    <cellStyle name="Output 2 3 4 16 2" xfId="16852"/>
    <cellStyle name="Output 2 3 4 16 3" xfId="16853"/>
    <cellStyle name="Output 2 3 4 17" xfId="16854"/>
    <cellStyle name="Output 2 3 4 17 2" xfId="16855"/>
    <cellStyle name="Output 2 3 4 17 3" xfId="16856"/>
    <cellStyle name="Output 2 3 4 18" xfId="16857"/>
    <cellStyle name="Output 2 3 4 19" xfId="16858"/>
    <cellStyle name="Output 2 3 4 2" xfId="837"/>
    <cellStyle name="Output 2 3 4 2 10" xfId="16859"/>
    <cellStyle name="Output 2 3 4 2 10 2" xfId="16860"/>
    <cellStyle name="Output 2 3 4 2 10 3" xfId="16861"/>
    <cellStyle name="Output 2 3 4 2 11" xfId="16862"/>
    <cellStyle name="Output 2 3 4 2 11 2" xfId="16863"/>
    <cellStyle name="Output 2 3 4 2 11 3" xfId="16864"/>
    <cellStyle name="Output 2 3 4 2 12" xfId="16865"/>
    <cellStyle name="Output 2 3 4 2 12 2" xfId="16866"/>
    <cellStyle name="Output 2 3 4 2 12 3" xfId="16867"/>
    <cellStyle name="Output 2 3 4 2 13" xfId="16868"/>
    <cellStyle name="Output 2 3 4 2 13 2" xfId="16869"/>
    <cellStyle name="Output 2 3 4 2 13 3" xfId="16870"/>
    <cellStyle name="Output 2 3 4 2 14" xfId="16871"/>
    <cellStyle name="Output 2 3 4 2 14 2" xfId="16872"/>
    <cellStyle name="Output 2 3 4 2 14 3" xfId="16873"/>
    <cellStyle name="Output 2 3 4 2 15" xfId="16874"/>
    <cellStyle name="Output 2 3 4 2 15 2" xfId="16875"/>
    <cellStyle name="Output 2 3 4 2 15 3" xfId="16876"/>
    <cellStyle name="Output 2 3 4 2 16" xfId="16877"/>
    <cellStyle name="Output 2 3 4 2 16 2" xfId="16878"/>
    <cellStyle name="Output 2 3 4 2 16 3" xfId="16879"/>
    <cellStyle name="Output 2 3 4 2 17" xfId="16880"/>
    <cellStyle name="Output 2 3 4 2 18" xfId="16881"/>
    <cellStyle name="Output 2 3 4 2 2" xfId="16882"/>
    <cellStyle name="Output 2 3 4 2 2 2" xfId="16883"/>
    <cellStyle name="Output 2 3 4 2 2 2 2" xfId="16884"/>
    <cellStyle name="Output 2 3 4 2 2 2 3" xfId="16885"/>
    <cellStyle name="Output 2 3 4 2 2 3" xfId="16886"/>
    <cellStyle name="Output 2 3 4 2 2 4" xfId="16887"/>
    <cellStyle name="Output 2 3 4 2 3" xfId="16888"/>
    <cellStyle name="Output 2 3 4 2 3 2" xfId="16889"/>
    <cellStyle name="Output 2 3 4 2 3 3" xfId="16890"/>
    <cellStyle name="Output 2 3 4 2 4" xfId="16891"/>
    <cellStyle name="Output 2 3 4 2 4 2" xfId="16892"/>
    <cellStyle name="Output 2 3 4 2 4 3" xfId="16893"/>
    <cellStyle name="Output 2 3 4 2 5" xfId="16894"/>
    <cellStyle name="Output 2 3 4 2 5 2" xfId="16895"/>
    <cellStyle name="Output 2 3 4 2 5 3" xfId="16896"/>
    <cellStyle name="Output 2 3 4 2 6" xfId="16897"/>
    <cellStyle name="Output 2 3 4 2 6 2" xfId="16898"/>
    <cellStyle name="Output 2 3 4 2 6 3" xfId="16899"/>
    <cellStyle name="Output 2 3 4 2 7" xfId="16900"/>
    <cellStyle name="Output 2 3 4 2 7 2" xfId="16901"/>
    <cellStyle name="Output 2 3 4 2 7 3" xfId="16902"/>
    <cellStyle name="Output 2 3 4 2 8" xfId="16903"/>
    <cellStyle name="Output 2 3 4 2 8 2" xfId="16904"/>
    <cellStyle name="Output 2 3 4 2 8 3" xfId="16905"/>
    <cellStyle name="Output 2 3 4 2 9" xfId="16906"/>
    <cellStyle name="Output 2 3 4 2 9 2" xfId="16907"/>
    <cellStyle name="Output 2 3 4 2 9 3" xfId="16908"/>
    <cellStyle name="Output 2 3 4 3" xfId="16909"/>
    <cellStyle name="Output 2 3 4 3 2" xfId="16910"/>
    <cellStyle name="Output 2 3 4 3 2 2" xfId="16911"/>
    <cellStyle name="Output 2 3 4 3 2 3" xfId="16912"/>
    <cellStyle name="Output 2 3 4 3 3" xfId="16913"/>
    <cellStyle name="Output 2 3 4 3 4" xfId="16914"/>
    <cellStyle name="Output 2 3 4 4" xfId="16915"/>
    <cellStyle name="Output 2 3 4 4 2" xfId="16916"/>
    <cellStyle name="Output 2 3 4 4 3" xfId="16917"/>
    <cellStyle name="Output 2 3 4 5" xfId="16918"/>
    <cellStyle name="Output 2 3 4 5 2" xfId="16919"/>
    <cellStyle name="Output 2 3 4 5 3" xfId="16920"/>
    <cellStyle name="Output 2 3 4 6" xfId="16921"/>
    <cellStyle name="Output 2 3 4 6 2" xfId="16922"/>
    <cellStyle name="Output 2 3 4 6 3" xfId="16923"/>
    <cellStyle name="Output 2 3 4 7" xfId="16924"/>
    <cellStyle name="Output 2 3 4 7 2" xfId="16925"/>
    <cellStyle name="Output 2 3 4 7 3" xfId="16926"/>
    <cellStyle name="Output 2 3 4 8" xfId="16927"/>
    <cellStyle name="Output 2 3 4 8 2" xfId="16928"/>
    <cellStyle name="Output 2 3 4 8 3" xfId="16929"/>
    <cellStyle name="Output 2 3 4 9" xfId="16930"/>
    <cellStyle name="Output 2 3 4 9 2" xfId="16931"/>
    <cellStyle name="Output 2 3 4 9 3" xfId="16932"/>
    <cellStyle name="Output 2 3 40" xfId="16933"/>
    <cellStyle name="Output 2 3 40 2" xfId="16934"/>
    <cellStyle name="Output 2 3 40 3" xfId="16935"/>
    <cellStyle name="Output 2 3 41" xfId="16936"/>
    <cellStyle name="Output 2 3 41 2" xfId="16937"/>
    <cellStyle name="Output 2 3 41 3" xfId="16938"/>
    <cellStyle name="Output 2 3 42" xfId="16939"/>
    <cellStyle name="Output 2 3 42 2" xfId="16940"/>
    <cellStyle name="Output 2 3 42 3" xfId="16941"/>
    <cellStyle name="Output 2 3 43" xfId="16942"/>
    <cellStyle name="Output 2 3 43 2" xfId="16943"/>
    <cellStyle name="Output 2 3 44" xfId="16944"/>
    <cellStyle name="Output 2 3 45" xfId="16945"/>
    <cellStyle name="Output 2 3 5" xfId="838"/>
    <cellStyle name="Output 2 3 5 10" xfId="16946"/>
    <cellStyle name="Output 2 3 5 10 2" xfId="16947"/>
    <cellStyle name="Output 2 3 5 10 3" xfId="16948"/>
    <cellStyle name="Output 2 3 5 11" xfId="16949"/>
    <cellStyle name="Output 2 3 5 11 2" xfId="16950"/>
    <cellStyle name="Output 2 3 5 11 3" xfId="16951"/>
    <cellStyle name="Output 2 3 5 12" xfId="16952"/>
    <cellStyle name="Output 2 3 5 12 2" xfId="16953"/>
    <cellStyle name="Output 2 3 5 12 3" xfId="16954"/>
    <cellStyle name="Output 2 3 5 13" xfId="16955"/>
    <cellStyle name="Output 2 3 5 13 2" xfId="16956"/>
    <cellStyle name="Output 2 3 5 13 3" xfId="16957"/>
    <cellStyle name="Output 2 3 5 14" xfId="16958"/>
    <cellStyle name="Output 2 3 5 14 2" xfId="16959"/>
    <cellStyle name="Output 2 3 5 14 3" xfId="16960"/>
    <cellStyle name="Output 2 3 5 15" xfId="16961"/>
    <cellStyle name="Output 2 3 5 15 2" xfId="16962"/>
    <cellStyle name="Output 2 3 5 15 3" xfId="16963"/>
    <cellStyle name="Output 2 3 5 16" xfId="16964"/>
    <cellStyle name="Output 2 3 5 16 2" xfId="16965"/>
    <cellStyle name="Output 2 3 5 16 3" xfId="16966"/>
    <cellStyle name="Output 2 3 5 17" xfId="16967"/>
    <cellStyle name="Output 2 3 5 17 2" xfId="16968"/>
    <cellStyle name="Output 2 3 5 17 3" xfId="16969"/>
    <cellStyle name="Output 2 3 5 18" xfId="16970"/>
    <cellStyle name="Output 2 3 5 19" xfId="16971"/>
    <cellStyle name="Output 2 3 5 2" xfId="839"/>
    <cellStyle name="Output 2 3 5 2 10" xfId="16972"/>
    <cellStyle name="Output 2 3 5 2 10 2" xfId="16973"/>
    <cellStyle name="Output 2 3 5 2 10 3" xfId="16974"/>
    <cellStyle name="Output 2 3 5 2 11" xfId="16975"/>
    <cellStyle name="Output 2 3 5 2 11 2" xfId="16976"/>
    <cellStyle name="Output 2 3 5 2 11 3" xfId="16977"/>
    <cellStyle name="Output 2 3 5 2 12" xfId="16978"/>
    <cellStyle name="Output 2 3 5 2 12 2" xfId="16979"/>
    <cellStyle name="Output 2 3 5 2 12 3" xfId="16980"/>
    <cellStyle name="Output 2 3 5 2 13" xfId="16981"/>
    <cellStyle name="Output 2 3 5 2 13 2" xfId="16982"/>
    <cellStyle name="Output 2 3 5 2 13 3" xfId="16983"/>
    <cellStyle name="Output 2 3 5 2 14" xfId="16984"/>
    <cellStyle name="Output 2 3 5 2 14 2" xfId="16985"/>
    <cellStyle name="Output 2 3 5 2 14 3" xfId="16986"/>
    <cellStyle name="Output 2 3 5 2 15" xfId="16987"/>
    <cellStyle name="Output 2 3 5 2 15 2" xfId="16988"/>
    <cellStyle name="Output 2 3 5 2 15 3" xfId="16989"/>
    <cellStyle name="Output 2 3 5 2 16" xfId="16990"/>
    <cellStyle name="Output 2 3 5 2 16 2" xfId="16991"/>
    <cellStyle name="Output 2 3 5 2 16 3" xfId="16992"/>
    <cellStyle name="Output 2 3 5 2 17" xfId="16993"/>
    <cellStyle name="Output 2 3 5 2 18" xfId="16994"/>
    <cellStyle name="Output 2 3 5 2 2" xfId="16995"/>
    <cellStyle name="Output 2 3 5 2 2 2" xfId="16996"/>
    <cellStyle name="Output 2 3 5 2 2 2 2" xfId="16997"/>
    <cellStyle name="Output 2 3 5 2 2 2 3" xfId="16998"/>
    <cellStyle name="Output 2 3 5 2 2 3" xfId="16999"/>
    <cellStyle name="Output 2 3 5 2 2 4" xfId="17000"/>
    <cellStyle name="Output 2 3 5 2 3" xfId="17001"/>
    <cellStyle name="Output 2 3 5 2 3 2" xfId="17002"/>
    <cellStyle name="Output 2 3 5 2 3 3" xfId="17003"/>
    <cellStyle name="Output 2 3 5 2 4" xfId="17004"/>
    <cellStyle name="Output 2 3 5 2 4 2" xfId="17005"/>
    <cellStyle name="Output 2 3 5 2 4 3" xfId="17006"/>
    <cellStyle name="Output 2 3 5 2 5" xfId="17007"/>
    <cellStyle name="Output 2 3 5 2 5 2" xfId="17008"/>
    <cellStyle name="Output 2 3 5 2 5 3" xfId="17009"/>
    <cellStyle name="Output 2 3 5 2 6" xfId="17010"/>
    <cellStyle name="Output 2 3 5 2 6 2" xfId="17011"/>
    <cellStyle name="Output 2 3 5 2 6 3" xfId="17012"/>
    <cellStyle name="Output 2 3 5 2 7" xfId="17013"/>
    <cellStyle name="Output 2 3 5 2 7 2" xfId="17014"/>
    <cellStyle name="Output 2 3 5 2 7 3" xfId="17015"/>
    <cellStyle name="Output 2 3 5 2 8" xfId="17016"/>
    <cellStyle name="Output 2 3 5 2 8 2" xfId="17017"/>
    <cellStyle name="Output 2 3 5 2 8 3" xfId="17018"/>
    <cellStyle name="Output 2 3 5 2 9" xfId="17019"/>
    <cellStyle name="Output 2 3 5 2 9 2" xfId="17020"/>
    <cellStyle name="Output 2 3 5 2 9 3" xfId="17021"/>
    <cellStyle name="Output 2 3 5 3" xfId="17022"/>
    <cellStyle name="Output 2 3 5 3 2" xfId="17023"/>
    <cellStyle name="Output 2 3 5 3 2 2" xfId="17024"/>
    <cellStyle name="Output 2 3 5 3 2 3" xfId="17025"/>
    <cellStyle name="Output 2 3 5 3 3" xfId="17026"/>
    <cellStyle name="Output 2 3 5 3 4" xfId="17027"/>
    <cellStyle name="Output 2 3 5 4" xfId="17028"/>
    <cellStyle name="Output 2 3 5 4 2" xfId="17029"/>
    <cellStyle name="Output 2 3 5 4 3" xfId="17030"/>
    <cellStyle name="Output 2 3 5 5" xfId="17031"/>
    <cellStyle name="Output 2 3 5 5 2" xfId="17032"/>
    <cellStyle name="Output 2 3 5 5 3" xfId="17033"/>
    <cellStyle name="Output 2 3 5 6" xfId="17034"/>
    <cellStyle name="Output 2 3 5 6 2" xfId="17035"/>
    <cellStyle name="Output 2 3 5 6 3" xfId="17036"/>
    <cellStyle name="Output 2 3 5 7" xfId="17037"/>
    <cellStyle name="Output 2 3 5 7 2" xfId="17038"/>
    <cellStyle name="Output 2 3 5 7 3" xfId="17039"/>
    <cellStyle name="Output 2 3 5 8" xfId="17040"/>
    <cellStyle name="Output 2 3 5 8 2" xfId="17041"/>
    <cellStyle name="Output 2 3 5 8 3" xfId="17042"/>
    <cellStyle name="Output 2 3 5 9" xfId="17043"/>
    <cellStyle name="Output 2 3 5 9 2" xfId="17044"/>
    <cellStyle name="Output 2 3 5 9 3" xfId="17045"/>
    <cellStyle name="Output 2 3 6" xfId="840"/>
    <cellStyle name="Output 2 3 6 10" xfId="17046"/>
    <cellStyle name="Output 2 3 6 10 2" xfId="17047"/>
    <cellStyle name="Output 2 3 6 10 3" xfId="17048"/>
    <cellStyle name="Output 2 3 6 11" xfId="17049"/>
    <cellStyle name="Output 2 3 6 11 2" xfId="17050"/>
    <cellStyle name="Output 2 3 6 11 3" xfId="17051"/>
    <cellStyle name="Output 2 3 6 12" xfId="17052"/>
    <cellStyle name="Output 2 3 6 12 2" xfId="17053"/>
    <cellStyle name="Output 2 3 6 12 3" xfId="17054"/>
    <cellStyle name="Output 2 3 6 13" xfId="17055"/>
    <cellStyle name="Output 2 3 6 13 2" xfId="17056"/>
    <cellStyle name="Output 2 3 6 13 3" xfId="17057"/>
    <cellStyle name="Output 2 3 6 14" xfId="17058"/>
    <cellStyle name="Output 2 3 6 14 2" xfId="17059"/>
    <cellStyle name="Output 2 3 6 14 3" xfId="17060"/>
    <cellStyle name="Output 2 3 6 15" xfId="17061"/>
    <cellStyle name="Output 2 3 6 15 2" xfId="17062"/>
    <cellStyle name="Output 2 3 6 15 3" xfId="17063"/>
    <cellStyle name="Output 2 3 6 16" xfId="17064"/>
    <cellStyle name="Output 2 3 6 16 2" xfId="17065"/>
    <cellStyle name="Output 2 3 6 16 3" xfId="17066"/>
    <cellStyle name="Output 2 3 6 17" xfId="17067"/>
    <cellStyle name="Output 2 3 6 18" xfId="17068"/>
    <cellStyle name="Output 2 3 6 2" xfId="17069"/>
    <cellStyle name="Output 2 3 6 2 2" xfId="17070"/>
    <cellStyle name="Output 2 3 6 2 2 2" xfId="17071"/>
    <cellStyle name="Output 2 3 6 2 2 3" xfId="17072"/>
    <cellStyle name="Output 2 3 6 2 3" xfId="17073"/>
    <cellStyle name="Output 2 3 6 2 4" xfId="17074"/>
    <cellStyle name="Output 2 3 6 3" xfId="17075"/>
    <cellStyle name="Output 2 3 6 3 2" xfId="17076"/>
    <cellStyle name="Output 2 3 6 3 3" xfId="17077"/>
    <cellStyle name="Output 2 3 6 4" xfId="17078"/>
    <cellStyle name="Output 2 3 6 4 2" xfId="17079"/>
    <cellStyle name="Output 2 3 6 4 3" xfId="17080"/>
    <cellStyle name="Output 2 3 6 5" xfId="17081"/>
    <cellStyle name="Output 2 3 6 5 2" xfId="17082"/>
    <cellStyle name="Output 2 3 6 5 3" xfId="17083"/>
    <cellStyle name="Output 2 3 6 6" xfId="17084"/>
    <cellStyle name="Output 2 3 6 6 2" xfId="17085"/>
    <cellStyle name="Output 2 3 6 6 3" xfId="17086"/>
    <cellStyle name="Output 2 3 6 7" xfId="17087"/>
    <cellStyle name="Output 2 3 6 7 2" xfId="17088"/>
    <cellStyle name="Output 2 3 6 7 3" xfId="17089"/>
    <cellStyle name="Output 2 3 6 8" xfId="17090"/>
    <cellStyle name="Output 2 3 6 8 2" xfId="17091"/>
    <cellStyle name="Output 2 3 6 8 3" xfId="17092"/>
    <cellStyle name="Output 2 3 6 9" xfId="17093"/>
    <cellStyle name="Output 2 3 6 9 2" xfId="17094"/>
    <cellStyle name="Output 2 3 6 9 3" xfId="17095"/>
    <cellStyle name="Output 2 3 7" xfId="841"/>
    <cellStyle name="Output 2 3 7 10" xfId="17096"/>
    <cellStyle name="Output 2 3 7 10 2" xfId="17097"/>
    <cellStyle name="Output 2 3 7 10 3" xfId="17098"/>
    <cellStyle name="Output 2 3 7 11" xfId="17099"/>
    <cellStyle name="Output 2 3 7 11 2" xfId="17100"/>
    <cellStyle name="Output 2 3 7 11 3" xfId="17101"/>
    <cellStyle name="Output 2 3 7 12" xfId="17102"/>
    <cellStyle name="Output 2 3 7 12 2" xfId="17103"/>
    <cellStyle name="Output 2 3 7 12 3" xfId="17104"/>
    <cellStyle name="Output 2 3 7 13" xfId="17105"/>
    <cellStyle name="Output 2 3 7 13 2" xfId="17106"/>
    <cellStyle name="Output 2 3 7 13 3" xfId="17107"/>
    <cellStyle name="Output 2 3 7 14" xfId="17108"/>
    <cellStyle name="Output 2 3 7 14 2" xfId="17109"/>
    <cellStyle name="Output 2 3 7 14 3" xfId="17110"/>
    <cellStyle name="Output 2 3 7 15" xfId="17111"/>
    <cellStyle name="Output 2 3 7 15 2" xfId="17112"/>
    <cellStyle name="Output 2 3 7 15 3" xfId="17113"/>
    <cellStyle name="Output 2 3 7 16" xfId="17114"/>
    <cellStyle name="Output 2 3 7 16 2" xfId="17115"/>
    <cellStyle name="Output 2 3 7 16 3" xfId="17116"/>
    <cellStyle name="Output 2 3 7 17" xfId="17117"/>
    <cellStyle name="Output 2 3 7 18" xfId="17118"/>
    <cellStyle name="Output 2 3 7 2" xfId="17119"/>
    <cellStyle name="Output 2 3 7 2 2" xfId="17120"/>
    <cellStyle name="Output 2 3 7 2 2 2" xfId="17121"/>
    <cellStyle name="Output 2 3 7 2 2 3" xfId="17122"/>
    <cellStyle name="Output 2 3 7 2 3" xfId="17123"/>
    <cellStyle name="Output 2 3 7 2 4" xfId="17124"/>
    <cellStyle name="Output 2 3 7 3" xfId="17125"/>
    <cellStyle name="Output 2 3 7 3 2" xfId="17126"/>
    <cellStyle name="Output 2 3 7 3 3" xfId="17127"/>
    <cellStyle name="Output 2 3 7 4" xfId="17128"/>
    <cellStyle name="Output 2 3 7 4 2" xfId="17129"/>
    <cellStyle name="Output 2 3 7 4 3" xfId="17130"/>
    <cellStyle name="Output 2 3 7 5" xfId="17131"/>
    <cellStyle name="Output 2 3 7 5 2" xfId="17132"/>
    <cellStyle name="Output 2 3 7 5 3" xfId="17133"/>
    <cellStyle name="Output 2 3 7 6" xfId="17134"/>
    <cellStyle name="Output 2 3 7 6 2" xfId="17135"/>
    <cellStyle name="Output 2 3 7 6 3" xfId="17136"/>
    <cellStyle name="Output 2 3 7 7" xfId="17137"/>
    <cellStyle name="Output 2 3 7 7 2" xfId="17138"/>
    <cellStyle name="Output 2 3 7 7 3" xfId="17139"/>
    <cellStyle name="Output 2 3 7 8" xfId="17140"/>
    <cellStyle name="Output 2 3 7 8 2" xfId="17141"/>
    <cellStyle name="Output 2 3 7 8 3" xfId="17142"/>
    <cellStyle name="Output 2 3 7 9" xfId="17143"/>
    <cellStyle name="Output 2 3 7 9 2" xfId="17144"/>
    <cellStyle name="Output 2 3 7 9 3" xfId="17145"/>
    <cellStyle name="Output 2 3 8" xfId="842"/>
    <cellStyle name="Output 2 3 8 10" xfId="17146"/>
    <cellStyle name="Output 2 3 8 10 2" xfId="17147"/>
    <cellStyle name="Output 2 3 8 10 3" xfId="17148"/>
    <cellStyle name="Output 2 3 8 11" xfId="17149"/>
    <cellStyle name="Output 2 3 8 11 2" xfId="17150"/>
    <cellStyle name="Output 2 3 8 11 3" xfId="17151"/>
    <cellStyle name="Output 2 3 8 12" xfId="17152"/>
    <cellStyle name="Output 2 3 8 12 2" xfId="17153"/>
    <cellStyle name="Output 2 3 8 12 3" xfId="17154"/>
    <cellStyle name="Output 2 3 8 13" xfId="17155"/>
    <cellStyle name="Output 2 3 8 13 2" xfId="17156"/>
    <cellStyle name="Output 2 3 8 13 3" xfId="17157"/>
    <cellStyle name="Output 2 3 8 14" xfId="17158"/>
    <cellStyle name="Output 2 3 8 14 2" xfId="17159"/>
    <cellStyle name="Output 2 3 8 14 3" xfId="17160"/>
    <cellStyle name="Output 2 3 8 15" xfId="17161"/>
    <cellStyle name="Output 2 3 8 15 2" xfId="17162"/>
    <cellStyle name="Output 2 3 8 15 3" xfId="17163"/>
    <cellStyle name="Output 2 3 8 16" xfId="17164"/>
    <cellStyle name="Output 2 3 8 16 2" xfId="17165"/>
    <cellStyle name="Output 2 3 8 16 3" xfId="17166"/>
    <cellStyle name="Output 2 3 8 17" xfId="17167"/>
    <cellStyle name="Output 2 3 8 18" xfId="17168"/>
    <cellStyle name="Output 2 3 8 2" xfId="17169"/>
    <cellStyle name="Output 2 3 8 2 2" xfId="17170"/>
    <cellStyle name="Output 2 3 8 2 2 2" xfId="17171"/>
    <cellStyle name="Output 2 3 8 2 2 3" xfId="17172"/>
    <cellStyle name="Output 2 3 8 2 3" xfId="17173"/>
    <cellStyle name="Output 2 3 8 2 4" xfId="17174"/>
    <cellStyle name="Output 2 3 8 3" xfId="17175"/>
    <cellStyle name="Output 2 3 8 3 2" xfId="17176"/>
    <cellStyle name="Output 2 3 8 3 3" xfId="17177"/>
    <cellStyle name="Output 2 3 8 4" xfId="17178"/>
    <cellStyle name="Output 2 3 8 4 2" xfId="17179"/>
    <cellStyle name="Output 2 3 8 4 3" xfId="17180"/>
    <cellStyle name="Output 2 3 8 5" xfId="17181"/>
    <cellStyle name="Output 2 3 8 5 2" xfId="17182"/>
    <cellStyle name="Output 2 3 8 5 3" xfId="17183"/>
    <cellStyle name="Output 2 3 8 6" xfId="17184"/>
    <cellStyle name="Output 2 3 8 6 2" xfId="17185"/>
    <cellStyle name="Output 2 3 8 6 3" xfId="17186"/>
    <cellStyle name="Output 2 3 8 7" xfId="17187"/>
    <cellStyle name="Output 2 3 8 7 2" xfId="17188"/>
    <cellStyle name="Output 2 3 8 7 3" xfId="17189"/>
    <cellStyle name="Output 2 3 8 8" xfId="17190"/>
    <cellStyle name="Output 2 3 8 8 2" xfId="17191"/>
    <cellStyle name="Output 2 3 8 8 3" xfId="17192"/>
    <cellStyle name="Output 2 3 8 9" xfId="17193"/>
    <cellStyle name="Output 2 3 8 9 2" xfId="17194"/>
    <cellStyle name="Output 2 3 8 9 3" xfId="17195"/>
    <cellStyle name="Output 2 3 9" xfId="843"/>
    <cellStyle name="Output 2 3 9 10" xfId="17196"/>
    <cellStyle name="Output 2 3 9 10 2" xfId="17197"/>
    <cellStyle name="Output 2 3 9 10 3" xfId="17198"/>
    <cellStyle name="Output 2 3 9 11" xfId="17199"/>
    <cellStyle name="Output 2 3 9 11 2" xfId="17200"/>
    <cellStyle name="Output 2 3 9 11 3" xfId="17201"/>
    <cellStyle name="Output 2 3 9 12" xfId="17202"/>
    <cellStyle name="Output 2 3 9 12 2" xfId="17203"/>
    <cellStyle name="Output 2 3 9 12 3" xfId="17204"/>
    <cellStyle name="Output 2 3 9 13" xfId="17205"/>
    <cellStyle name="Output 2 3 9 13 2" xfId="17206"/>
    <cellStyle name="Output 2 3 9 13 3" xfId="17207"/>
    <cellStyle name="Output 2 3 9 14" xfId="17208"/>
    <cellStyle name="Output 2 3 9 14 2" xfId="17209"/>
    <cellStyle name="Output 2 3 9 14 3" xfId="17210"/>
    <cellStyle name="Output 2 3 9 15" xfId="17211"/>
    <cellStyle name="Output 2 3 9 15 2" xfId="17212"/>
    <cellStyle name="Output 2 3 9 15 3" xfId="17213"/>
    <cellStyle name="Output 2 3 9 16" xfId="17214"/>
    <cellStyle name="Output 2 3 9 16 2" xfId="17215"/>
    <cellStyle name="Output 2 3 9 16 3" xfId="17216"/>
    <cellStyle name="Output 2 3 9 17" xfId="17217"/>
    <cellStyle name="Output 2 3 9 18" xfId="17218"/>
    <cellStyle name="Output 2 3 9 2" xfId="17219"/>
    <cellStyle name="Output 2 3 9 2 2" xfId="17220"/>
    <cellStyle name="Output 2 3 9 2 2 2" xfId="17221"/>
    <cellStyle name="Output 2 3 9 2 2 3" xfId="17222"/>
    <cellStyle name="Output 2 3 9 2 3" xfId="17223"/>
    <cellStyle name="Output 2 3 9 2 4" xfId="17224"/>
    <cellStyle name="Output 2 3 9 3" xfId="17225"/>
    <cellStyle name="Output 2 3 9 3 2" xfId="17226"/>
    <cellStyle name="Output 2 3 9 3 3" xfId="17227"/>
    <cellStyle name="Output 2 3 9 4" xfId="17228"/>
    <cellStyle name="Output 2 3 9 4 2" xfId="17229"/>
    <cellStyle name="Output 2 3 9 4 3" xfId="17230"/>
    <cellStyle name="Output 2 3 9 5" xfId="17231"/>
    <cellStyle name="Output 2 3 9 5 2" xfId="17232"/>
    <cellStyle name="Output 2 3 9 5 3" xfId="17233"/>
    <cellStyle name="Output 2 3 9 6" xfId="17234"/>
    <cellStyle name="Output 2 3 9 6 2" xfId="17235"/>
    <cellStyle name="Output 2 3 9 6 3" xfId="17236"/>
    <cellStyle name="Output 2 3 9 7" xfId="17237"/>
    <cellStyle name="Output 2 3 9 7 2" xfId="17238"/>
    <cellStyle name="Output 2 3 9 7 3" xfId="17239"/>
    <cellStyle name="Output 2 3 9 8" xfId="17240"/>
    <cellStyle name="Output 2 3 9 8 2" xfId="17241"/>
    <cellStyle name="Output 2 3 9 8 3" xfId="17242"/>
    <cellStyle name="Output 2 3 9 9" xfId="17243"/>
    <cellStyle name="Output 2 3 9 9 2" xfId="17244"/>
    <cellStyle name="Output 2 3 9 9 3" xfId="17245"/>
    <cellStyle name="Output 2 4" xfId="844"/>
    <cellStyle name="Output 2 4 10" xfId="17246"/>
    <cellStyle name="Output 2 4 10 2" xfId="17247"/>
    <cellStyle name="Output 2 4 10 3" xfId="17248"/>
    <cellStyle name="Output 2 4 11" xfId="17249"/>
    <cellStyle name="Output 2 4 11 2" xfId="17250"/>
    <cellStyle name="Output 2 4 11 3" xfId="17251"/>
    <cellStyle name="Output 2 4 12" xfId="17252"/>
    <cellStyle name="Output 2 4 12 2" xfId="17253"/>
    <cellStyle name="Output 2 4 12 3" xfId="17254"/>
    <cellStyle name="Output 2 4 13" xfId="17255"/>
    <cellStyle name="Output 2 4 13 2" xfId="17256"/>
    <cellStyle name="Output 2 4 13 3" xfId="17257"/>
    <cellStyle name="Output 2 4 14" xfId="17258"/>
    <cellStyle name="Output 2 4 14 2" xfId="17259"/>
    <cellStyle name="Output 2 4 14 3" xfId="17260"/>
    <cellStyle name="Output 2 4 15" xfId="17261"/>
    <cellStyle name="Output 2 4 15 2" xfId="17262"/>
    <cellStyle name="Output 2 4 15 3" xfId="17263"/>
    <cellStyle name="Output 2 4 16" xfId="17264"/>
    <cellStyle name="Output 2 4 16 2" xfId="17265"/>
    <cellStyle name="Output 2 4 16 3" xfId="17266"/>
    <cellStyle name="Output 2 4 17" xfId="17267"/>
    <cellStyle name="Output 2 4 17 2" xfId="17268"/>
    <cellStyle name="Output 2 4 17 3" xfId="17269"/>
    <cellStyle name="Output 2 4 18" xfId="17270"/>
    <cellStyle name="Output 2 4 19" xfId="17271"/>
    <cellStyle name="Output 2 4 2" xfId="845"/>
    <cellStyle name="Output 2 4 2 10" xfId="17272"/>
    <cellStyle name="Output 2 4 2 10 2" xfId="17273"/>
    <cellStyle name="Output 2 4 2 10 3" xfId="17274"/>
    <cellStyle name="Output 2 4 2 11" xfId="17275"/>
    <cellStyle name="Output 2 4 2 11 2" xfId="17276"/>
    <cellStyle name="Output 2 4 2 11 3" xfId="17277"/>
    <cellStyle name="Output 2 4 2 12" xfId="17278"/>
    <cellStyle name="Output 2 4 2 12 2" xfId="17279"/>
    <cellStyle name="Output 2 4 2 12 3" xfId="17280"/>
    <cellStyle name="Output 2 4 2 13" xfId="17281"/>
    <cellStyle name="Output 2 4 2 13 2" xfId="17282"/>
    <cellStyle name="Output 2 4 2 13 3" xfId="17283"/>
    <cellStyle name="Output 2 4 2 14" xfId="17284"/>
    <cellStyle name="Output 2 4 2 14 2" xfId="17285"/>
    <cellStyle name="Output 2 4 2 14 3" xfId="17286"/>
    <cellStyle name="Output 2 4 2 15" xfId="17287"/>
    <cellStyle name="Output 2 4 2 15 2" xfId="17288"/>
    <cellStyle name="Output 2 4 2 15 3" xfId="17289"/>
    <cellStyle name="Output 2 4 2 16" xfId="17290"/>
    <cellStyle name="Output 2 4 2 16 2" xfId="17291"/>
    <cellStyle name="Output 2 4 2 16 3" xfId="17292"/>
    <cellStyle name="Output 2 4 2 17" xfId="17293"/>
    <cellStyle name="Output 2 4 2 18" xfId="17294"/>
    <cellStyle name="Output 2 4 2 2" xfId="17295"/>
    <cellStyle name="Output 2 4 2 2 2" xfId="17296"/>
    <cellStyle name="Output 2 4 2 2 2 2" xfId="17297"/>
    <cellStyle name="Output 2 4 2 2 2 3" xfId="17298"/>
    <cellStyle name="Output 2 4 2 2 3" xfId="17299"/>
    <cellStyle name="Output 2 4 2 2 4" xfId="17300"/>
    <cellStyle name="Output 2 4 2 3" xfId="17301"/>
    <cellStyle name="Output 2 4 2 3 2" xfId="17302"/>
    <cellStyle name="Output 2 4 2 3 3" xfId="17303"/>
    <cellStyle name="Output 2 4 2 4" xfId="17304"/>
    <cellStyle name="Output 2 4 2 4 2" xfId="17305"/>
    <cellStyle name="Output 2 4 2 4 3" xfId="17306"/>
    <cellStyle name="Output 2 4 2 5" xfId="17307"/>
    <cellStyle name="Output 2 4 2 5 2" xfId="17308"/>
    <cellStyle name="Output 2 4 2 5 3" xfId="17309"/>
    <cellStyle name="Output 2 4 2 6" xfId="17310"/>
    <cellStyle name="Output 2 4 2 6 2" xfId="17311"/>
    <cellStyle name="Output 2 4 2 6 3" xfId="17312"/>
    <cellStyle name="Output 2 4 2 7" xfId="17313"/>
    <cellStyle name="Output 2 4 2 7 2" xfId="17314"/>
    <cellStyle name="Output 2 4 2 7 3" xfId="17315"/>
    <cellStyle name="Output 2 4 2 8" xfId="17316"/>
    <cellStyle name="Output 2 4 2 8 2" xfId="17317"/>
    <cellStyle name="Output 2 4 2 8 3" xfId="17318"/>
    <cellStyle name="Output 2 4 2 9" xfId="17319"/>
    <cellStyle name="Output 2 4 2 9 2" xfId="17320"/>
    <cellStyle name="Output 2 4 2 9 3" xfId="17321"/>
    <cellStyle name="Output 2 4 3" xfId="17322"/>
    <cellStyle name="Output 2 4 3 2" xfId="17323"/>
    <cellStyle name="Output 2 4 3 2 2" xfId="17324"/>
    <cellStyle name="Output 2 4 3 2 3" xfId="17325"/>
    <cellStyle name="Output 2 4 3 3" xfId="17326"/>
    <cellStyle name="Output 2 4 3 4" xfId="17327"/>
    <cellStyle name="Output 2 4 4" xfId="17328"/>
    <cellStyle name="Output 2 4 4 2" xfId="17329"/>
    <cellStyle name="Output 2 4 4 3" xfId="17330"/>
    <cellStyle name="Output 2 4 5" xfId="17331"/>
    <cellStyle name="Output 2 4 5 2" xfId="17332"/>
    <cellStyle name="Output 2 4 5 3" xfId="17333"/>
    <cellStyle name="Output 2 4 6" xfId="17334"/>
    <cellStyle name="Output 2 4 6 2" xfId="17335"/>
    <cellStyle name="Output 2 4 6 3" xfId="17336"/>
    <cellStyle name="Output 2 4 7" xfId="17337"/>
    <cellStyle name="Output 2 4 7 2" xfId="17338"/>
    <cellStyle name="Output 2 4 7 3" xfId="17339"/>
    <cellStyle name="Output 2 4 8" xfId="17340"/>
    <cellStyle name="Output 2 4 8 2" xfId="17341"/>
    <cellStyle name="Output 2 4 8 3" xfId="17342"/>
    <cellStyle name="Output 2 4 9" xfId="17343"/>
    <cellStyle name="Output 2 4 9 2" xfId="17344"/>
    <cellStyle name="Output 2 4 9 3" xfId="17345"/>
    <cellStyle name="Output 2 5" xfId="846"/>
    <cellStyle name="Output 2 5 10" xfId="17346"/>
    <cellStyle name="Output 2 5 10 2" xfId="17347"/>
    <cellStyle name="Output 2 5 10 3" xfId="17348"/>
    <cellStyle name="Output 2 5 11" xfId="17349"/>
    <cellStyle name="Output 2 5 11 2" xfId="17350"/>
    <cellStyle name="Output 2 5 11 3" xfId="17351"/>
    <cellStyle name="Output 2 5 12" xfId="17352"/>
    <cellStyle name="Output 2 5 12 2" xfId="17353"/>
    <cellStyle name="Output 2 5 12 3" xfId="17354"/>
    <cellStyle name="Output 2 5 13" xfId="17355"/>
    <cellStyle name="Output 2 5 13 2" xfId="17356"/>
    <cellStyle name="Output 2 5 13 3" xfId="17357"/>
    <cellStyle name="Output 2 5 14" xfId="17358"/>
    <cellStyle name="Output 2 5 14 2" xfId="17359"/>
    <cellStyle name="Output 2 5 14 3" xfId="17360"/>
    <cellStyle name="Output 2 5 15" xfId="17361"/>
    <cellStyle name="Output 2 5 15 2" xfId="17362"/>
    <cellStyle name="Output 2 5 15 3" xfId="17363"/>
    <cellStyle name="Output 2 5 16" xfId="17364"/>
    <cellStyle name="Output 2 5 16 2" xfId="17365"/>
    <cellStyle name="Output 2 5 16 3" xfId="17366"/>
    <cellStyle name="Output 2 5 17" xfId="17367"/>
    <cellStyle name="Output 2 5 17 2" xfId="17368"/>
    <cellStyle name="Output 2 5 17 3" xfId="17369"/>
    <cellStyle name="Output 2 5 18" xfId="17370"/>
    <cellStyle name="Output 2 5 19" xfId="17371"/>
    <cellStyle name="Output 2 5 2" xfId="847"/>
    <cellStyle name="Output 2 5 2 10" xfId="17372"/>
    <cellStyle name="Output 2 5 2 10 2" xfId="17373"/>
    <cellStyle name="Output 2 5 2 10 3" xfId="17374"/>
    <cellStyle name="Output 2 5 2 11" xfId="17375"/>
    <cellStyle name="Output 2 5 2 11 2" xfId="17376"/>
    <cellStyle name="Output 2 5 2 11 3" xfId="17377"/>
    <cellStyle name="Output 2 5 2 12" xfId="17378"/>
    <cellStyle name="Output 2 5 2 12 2" xfId="17379"/>
    <cellStyle name="Output 2 5 2 12 3" xfId="17380"/>
    <cellStyle name="Output 2 5 2 13" xfId="17381"/>
    <cellStyle name="Output 2 5 2 13 2" xfId="17382"/>
    <cellStyle name="Output 2 5 2 13 3" xfId="17383"/>
    <cellStyle name="Output 2 5 2 14" xfId="17384"/>
    <cellStyle name="Output 2 5 2 14 2" xfId="17385"/>
    <cellStyle name="Output 2 5 2 14 3" xfId="17386"/>
    <cellStyle name="Output 2 5 2 15" xfId="17387"/>
    <cellStyle name="Output 2 5 2 15 2" xfId="17388"/>
    <cellStyle name="Output 2 5 2 15 3" xfId="17389"/>
    <cellStyle name="Output 2 5 2 16" xfId="17390"/>
    <cellStyle name="Output 2 5 2 16 2" xfId="17391"/>
    <cellStyle name="Output 2 5 2 16 3" xfId="17392"/>
    <cellStyle name="Output 2 5 2 17" xfId="17393"/>
    <cellStyle name="Output 2 5 2 18" xfId="17394"/>
    <cellStyle name="Output 2 5 2 2" xfId="17395"/>
    <cellStyle name="Output 2 5 2 2 2" xfId="17396"/>
    <cellStyle name="Output 2 5 2 2 2 2" xfId="17397"/>
    <cellStyle name="Output 2 5 2 2 2 3" xfId="17398"/>
    <cellStyle name="Output 2 5 2 2 3" xfId="17399"/>
    <cellStyle name="Output 2 5 2 2 4" xfId="17400"/>
    <cellStyle name="Output 2 5 2 3" xfId="17401"/>
    <cellStyle name="Output 2 5 2 3 2" xfId="17402"/>
    <cellStyle name="Output 2 5 2 3 3" xfId="17403"/>
    <cellStyle name="Output 2 5 2 4" xfId="17404"/>
    <cellStyle name="Output 2 5 2 4 2" xfId="17405"/>
    <cellStyle name="Output 2 5 2 4 3" xfId="17406"/>
    <cellStyle name="Output 2 5 2 5" xfId="17407"/>
    <cellStyle name="Output 2 5 2 5 2" xfId="17408"/>
    <cellStyle name="Output 2 5 2 5 3" xfId="17409"/>
    <cellStyle name="Output 2 5 2 6" xfId="17410"/>
    <cellStyle name="Output 2 5 2 6 2" xfId="17411"/>
    <cellStyle name="Output 2 5 2 6 3" xfId="17412"/>
    <cellStyle name="Output 2 5 2 7" xfId="17413"/>
    <cellStyle name="Output 2 5 2 7 2" xfId="17414"/>
    <cellStyle name="Output 2 5 2 7 3" xfId="17415"/>
    <cellStyle name="Output 2 5 2 8" xfId="17416"/>
    <cellStyle name="Output 2 5 2 8 2" xfId="17417"/>
    <cellStyle name="Output 2 5 2 8 3" xfId="17418"/>
    <cellStyle name="Output 2 5 2 9" xfId="17419"/>
    <cellStyle name="Output 2 5 2 9 2" xfId="17420"/>
    <cellStyle name="Output 2 5 2 9 3" xfId="17421"/>
    <cellStyle name="Output 2 5 3" xfId="17422"/>
    <cellStyle name="Output 2 5 3 2" xfId="17423"/>
    <cellStyle name="Output 2 5 3 2 2" xfId="17424"/>
    <cellStyle name="Output 2 5 3 2 3" xfId="17425"/>
    <cellStyle name="Output 2 5 3 3" xfId="17426"/>
    <cellStyle name="Output 2 5 3 4" xfId="17427"/>
    <cellStyle name="Output 2 5 4" xfId="17428"/>
    <cellStyle name="Output 2 5 4 2" xfId="17429"/>
    <cellStyle name="Output 2 5 4 3" xfId="17430"/>
    <cellStyle name="Output 2 5 5" xfId="17431"/>
    <cellStyle name="Output 2 5 5 2" xfId="17432"/>
    <cellStyle name="Output 2 5 5 3" xfId="17433"/>
    <cellStyle name="Output 2 5 6" xfId="17434"/>
    <cellStyle name="Output 2 5 6 2" xfId="17435"/>
    <cellStyle name="Output 2 5 6 3" xfId="17436"/>
    <cellStyle name="Output 2 5 7" xfId="17437"/>
    <cellStyle name="Output 2 5 7 2" xfId="17438"/>
    <cellStyle name="Output 2 5 7 3" xfId="17439"/>
    <cellStyle name="Output 2 5 8" xfId="17440"/>
    <cellStyle name="Output 2 5 8 2" xfId="17441"/>
    <cellStyle name="Output 2 5 8 3" xfId="17442"/>
    <cellStyle name="Output 2 5 9" xfId="17443"/>
    <cellStyle name="Output 2 5 9 2" xfId="17444"/>
    <cellStyle name="Output 2 5 9 3" xfId="17445"/>
    <cellStyle name="Output 2 6" xfId="848"/>
    <cellStyle name="Output 2 6 10" xfId="17446"/>
    <cellStyle name="Output 2 6 10 2" xfId="17447"/>
    <cellStyle name="Output 2 6 10 3" xfId="17448"/>
    <cellStyle name="Output 2 6 11" xfId="17449"/>
    <cellStyle name="Output 2 6 11 2" xfId="17450"/>
    <cellStyle name="Output 2 6 11 3" xfId="17451"/>
    <cellStyle name="Output 2 6 12" xfId="17452"/>
    <cellStyle name="Output 2 6 12 2" xfId="17453"/>
    <cellStyle name="Output 2 6 12 3" xfId="17454"/>
    <cellStyle name="Output 2 6 13" xfId="17455"/>
    <cellStyle name="Output 2 6 13 2" xfId="17456"/>
    <cellStyle name="Output 2 6 13 3" xfId="17457"/>
    <cellStyle name="Output 2 6 14" xfId="17458"/>
    <cellStyle name="Output 2 6 14 2" xfId="17459"/>
    <cellStyle name="Output 2 6 14 3" xfId="17460"/>
    <cellStyle name="Output 2 6 15" xfId="17461"/>
    <cellStyle name="Output 2 6 15 2" xfId="17462"/>
    <cellStyle name="Output 2 6 15 3" xfId="17463"/>
    <cellStyle name="Output 2 6 16" xfId="17464"/>
    <cellStyle name="Output 2 6 16 2" xfId="17465"/>
    <cellStyle name="Output 2 6 16 3" xfId="17466"/>
    <cellStyle name="Output 2 6 17" xfId="17467"/>
    <cellStyle name="Output 2 6 17 2" xfId="17468"/>
    <cellStyle name="Output 2 6 17 3" xfId="17469"/>
    <cellStyle name="Output 2 6 18" xfId="17470"/>
    <cellStyle name="Output 2 6 19" xfId="17471"/>
    <cellStyle name="Output 2 6 2" xfId="849"/>
    <cellStyle name="Output 2 6 2 10" xfId="17472"/>
    <cellStyle name="Output 2 6 2 10 2" xfId="17473"/>
    <cellStyle name="Output 2 6 2 10 3" xfId="17474"/>
    <cellStyle name="Output 2 6 2 11" xfId="17475"/>
    <cellStyle name="Output 2 6 2 11 2" xfId="17476"/>
    <cellStyle name="Output 2 6 2 11 3" xfId="17477"/>
    <cellStyle name="Output 2 6 2 12" xfId="17478"/>
    <cellStyle name="Output 2 6 2 12 2" xfId="17479"/>
    <cellStyle name="Output 2 6 2 12 3" xfId="17480"/>
    <cellStyle name="Output 2 6 2 13" xfId="17481"/>
    <cellStyle name="Output 2 6 2 13 2" xfId="17482"/>
    <cellStyle name="Output 2 6 2 13 3" xfId="17483"/>
    <cellStyle name="Output 2 6 2 14" xfId="17484"/>
    <cellStyle name="Output 2 6 2 14 2" xfId="17485"/>
    <cellStyle name="Output 2 6 2 14 3" xfId="17486"/>
    <cellStyle name="Output 2 6 2 15" xfId="17487"/>
    <cellStyle name="Output 2 6 2 15 2" xfId="17488"/>
    <cellStyle name="Output 2 6 2 15 3" xfId="17489"/>
    <cellStyle name="Output 2 6 2 16" xfId="17490"/>
    <cellStyle name="Output 2 6 2 16 2" xfId="17491"/>
    <cellStyle name="Output 2 6 2 16 3" xfId="17492"/>
    <cellStyle name="Output 2 6 2 17" xfId="17493"/>
    <cellStyle name="Output 2 6 2 18" xfId="17494"/>
    <cellStyle name="Output 2 6 2 2" xfId="17495"/>
    <cellStyle name="Output 2 6 2 2 2" xfId="17496"/>
    <cellStyle name="Output 2 6 2 2 2 2" xfId="17497"/>
    <cellStyle name="Output 2 6 2 2 2 3" xfId="17498"/>
    <cellStyle name="Output 2 6 2 2 3" xfId="17499"/>
    <cellStyle name="Output 2 6 2 2 4" xfId="17500"/>
    <cellStyle name="Output 2 6 2 3" xfId="17501"/>
    <cellStyle name="Output 2 6 2 3 2" xfId="17502"/>
    <cellStyle name="Output 2 6 2 3 3" xfId="17503"/>
    <cellStyle name="Output 2 6 2 4" xfId="17504"/>
    <cellStyle name="Output 2 6 2 4 2" xfId="17505"/>
    <cellStyle name="Output 2 6 2 4 3" xfId="17506"/>
    <cellStyle name="Output 2 6 2 5" xfId="17507"/>
    <cellStyle name="Output 2 6 2 5 2" xfId="17508"/>
    <cellStyle name="Output 2 6 2 5 3" xfId="17509"/>
    <cellStyle name="Output 2 6 2 6" xfId="17510"/>
    <cellStyle name="Output 2 6 2 6 2" xfId="17511"/>
    <cellStyle name="Output 2 6 2 6 3" xfId="17512"/>
    <cellStyle name="Output 2 6 2 7" xfId="17513"/>
    <cellStyle name="Output 2 6 2 7 2" xfId="17514"/>
    <cellStyle name="Output 2 6 2 7 3" xfId="17515"/>
    <cellStyle name="Output 2 6 2 8" xfId="17516"/>
    <cellStyle name="Output 2 6 2 8 2" xfId="17517"/>
    <cellStyle name="Output 2 6 2 8 3" xfId="17518"/>
    <cellStyle name="Output 2 6 2 9" xfId="17519"/>
    <cellStyle name="Output 2 6 2 9 2" xfId="17520"/>
    <cellStyle name="Output 2 6 2 9 3" xfId="17521"/>
    <cellStyle name="Output 2 6 3" xfId="17522"/>
    <cellStyle name="Output 2 6 3 2" xfId="17523"/>
    <cellStyle name="Output 2 6 3 2 2" xfId="17524"/>
    <cellStyle name="Output 2 6 3 2 3" xfId="17525"/>
    <cellStyle name="Output 2 6 3 3" xfId="17526"/>
    <cellStyle name="Output 2 6 3 4" xfId="17527"/>
    <cellStyle name="Output 2 6 4" xfId="17528"/>
    <cellStyle name="Output 2 6 4 2" xfId="17529"/>
    <cellStyle name="Output 2 6 4 3" xfId="17530"/>
    <cellStyle name="Output 2 6 5" xfId="17531"/>
    <cellStyle name="Output 2 6 5 2" xfId="17532"/>
    <cellStyle name="Output 2 6 5 3" xfId="17533"/>
    <cellStyle name="Output 2 6 6" xfId="17534"/>
    <cellStyle name="Output 2 6 6 2" xfId="17535"/>
    <cellStyle name="Output 2 6 6 3" xfId="17536"/>
    <cellStyle name="Output 2 6 7" xfId="17537"/>
    <cellStyle name="Output 2 6 7 2" xfId="17538"/>
    <cellStyle name="Output 2 6 7 3" xfId="17539"/>
    <cellStyle name="Output 2 6 8" xfId="17540"/>
    <cellStyle name="Output 2 6 8 2" xfId="17541"/>
    <cellStyle name="Output 2 6 8 3" xfId="17542"/>
    <cellStyle name="Output 2 6 9" xfId="17543"/>
    <cellStyle name="Output 2 6 9 2" xfId="17544"/>
    <cellStyle name="Output 2 6 9 3" xfId="17545"/>
    <cellStyle name="Output 2 7" xfId="850"/>
    <cellStyle name="Output 2 7 10" xfId="17546"/>
    <cellStyle name="Output 2 7 10 2" xfId="17547"/>
    <cellStyle name="Output 2 7 10 3" xfId="17548"/>
    <cellStyle name="Output 2 7 11" xfId="17549"/>
    <cellStyle name="Output 2 7 11 2" xfId="17550"/>
    <cellStyle name="Output 2 7 11 3" xfId="17551"/>
    <cellStyle name="Output 2 7 12" xfId="17552"/>
    <cellStyle name="Output 2 7 12 2" xfId="17553"/>
    <cellStyle name="Output 2 7 12 3" xfId="17554"/>
    <cellStyle name="Output 2 7 13" xfId="17555"/>
    <cellStyle name="Output 2 7 13 2" xfId="17556"/>
    <cellStyle name="Output 2 7 13 3" xfId="17557"/>
    <cellStyle name="Output 2 7 14" xfId="17558"/>
    <cellStyle name="Output 2 7 14 2" xfId="17559"/>
    <cellStyle name="Output 2 7 14 3" xfId="17560"/>
    <cellStyle name="Output 2 7 15" xfId="17561"/>
    <cellStyle name="Output 2 7 15 2" xfId="17562"/>
    <cellStyle name="Output 2 7 15 3" xfId="17563"/>
    <cellStyle name="Output 2 7 16" xfId="17564"/>
    <cellStyle name="Output 2 7 16 2" xfId="17565"/>
    <cellStyle name="Output 2 7 16 3" xfId="17566"/>
    <cellStyle name="Output 2 7 17" xfId="17567"/>
    <cellStyle name="Output 2 7 18" xfId="17568"/>
    <cellStyle name="Output 2 7 2" xfId="17569"/>
    <cellStyle name="Output 2 7 2 2" xfId="17570"/>
    <cellStyle name="Output 2 7 2 2 2" xfId="17571"/>
    <cellStyle name="Output 2 7 2 2 3" xfId="17572"/>
    <cellStyle name="Output 2 7 2 3" xfId="17573"/>
    <cellStyle name="Output 2 7 2 4" xfId="17574"/>
    <cellStyle name="Output 2 7 3" xfId="17575"/>
    <cellStyle name="Output 2 7 3 2" xfId="17576"/>
    <cellStyle name="Output 2 7 3 3" xfId="17577"/>
    <cellStyle name="Output 2 7 4" xfId="17578"/>
    <cellStyle name="Output 2 7 4 2" xfId="17579"/>
    <cellStyle name="Output 2 7 4 3" xfId="17580"/>
    <cellStyle name="Output 2 7 5" xfId="17581"/>
    <cellStyle name="Output 2 7 5 2" xfId="17582"/>
    <cellStyle name="Output 2 7 5 3" xfId="17583"/>
    <cellStyle name="Output 2 7 6" xfId="17584"/>
    <cellStyle name="Output 2 7 6 2" xfId="17585"/>
    <cellStyle name="Output 2 7 6 3" xfId="17586"/>
    <cellStyle name="Output 2 7 7" xfId="17587"/>
    <cellStyle name="Output 2 7 7 2" xfId="17588"/>
    <cellStyle name="Output 2 7 7 3" xfId="17589"/>
    <cellStyle name="Output 2 7 8" xfId="17590"/>
    <cellStyle name="Output 2 7 8 2" xfId="17591"/>
    <cellStyle name="Output 2 7 8 3" xfId="17592"/>
    <cellStyle name="Output 2 7 9" xfId="17593"/>
    <cellStyle name="Output 2 7 9 2" xfId="17594"/>
    <cellStyle name="Output 2 7 9 3" xfId="17595"/>
    <cellStyle name="Output 2 8" xfId="851"/>
    <cellStyle name="Output 2 8 10" xfId="17596"/>
    <cellStyle name="Output 2 8 10 2" xfId="17597"/>
    <cellStyle name="Output 2 8 10 3" xfId="17598"/>
    <cellStyle name="Output 2 8 11" xfId="17599"/>
    <cellStyle name="Output 2 8 11 2" xfId="17600"/>
    <cellStyle name="Output 2 8 11 3" xfId="17601"/>
    <cellStyle name="Output 2 8 12" xfId="17602"/>
    <cellStyle name="Output 2 8 12 2" xfId="17603"/>
    <cellStyle name="Output 2 8 12 3" xfId="17604"/>
    <cellStyle name="Output 2 8 13" xfId="17605"/>
    <cellStyle name="Output 2 8 13 2" xfId="17606"/>
    <cellStyle name="Output 2 8 13 3" xfId="17607"/>
    <cellStyle name="Output 2 8 14" xfId="17608"/>
    <cellStyle name="Output 2 8 14 2" xfId="17609"/>
    <cellStyle name="Output 2 8 14 3" xfId="17610"/>
    <cellStyle name="Output 2 8 15" xfId="17611"/>
    <cellStyle name="Output 2 8 15 2" xfId="17612"/>
    <cellStyle name="Output 2 8 15 3" xfId="17613"/>
    <cellStyle name="Output 2 8 16" xfId="17614"/>
    <cellStyle name="Output 2 8 16 2" xfId="17615"/>
    <cellStyle name="Output 2 8 16 3" xfId="17616"/>
    <cellStyle name="Output 2 8 17" xfId="17617"/>
    <cellStyle name="Output 2 8 18" xfId="17618"/>
    <cellStyle name="Output 2 8 2" xfId="17619"/>
    <cellStyle name="Output 2 8 2 2" xfId="17620"/>
    <cellStyle name="Output 2 8 2 2 2" xfId="17621"/>
    <cellStyle name="Output 2 8 2 2 3" xfId="17622"/>
    <cellStyle name="Output 2 8 2 3" xfId="17623"/>
    <cellStyle name="Output 2 8 2 4" xfId="17624"/>
    <cellStyle name="Output 2 8 3" xfId="17625"/>
    <cellStyle name="Output 2 8 3 2" xfId="17626"/>
    <cellStyle name="Output 2 8 3 3" xfId="17627"/>
    <cellStyle name="Output 2 8 4" xfId="17628"/>
    <cellStyle name="Output 2 8 4 2" xfId="17629"/>
    <cellStyle name="Output 2 8 4 3" xfId="17630"/>
    <cellStyle name="Output 2 8 5" xfId="17631"/>
    <cellStyle name="Output 2 8 5 2" xfId="17632"/>
    <cellStyle name="Output 2 8 5 3" xfId="17633"/>
    <cellStyle name="Output 2 8 6" xfId="17634"/>
    <cellStyle name="Output 2 8 6 2" xfId="17635"/>
    <cellStyle name="Output 2 8 6 3" xfId="17636"/>
    <cellStyle name="Output 2 8 7" xfId="17637"/>
    <cellStyle name="Output 2 8 7 2" xfId="17638"/>
    <cellStyle name="Output 2 8 7 3" xfId="17639"/>
    <cellStyle name="Output 2 8 8" xfId="17640"/>
    <cellStyle name="Output 2 8 8 2" xfId="17641"/>
    <cellStyle name="Output 2 8 8 3" xfId="17642"/>
    <cellStyle name="Output 2 8 9" xfId="17643"/>
    <cellStyle name="Output 2 8 9 2" xfId="17644"/>
    <cellStyle name="Output 2 8 9 3" xfId="17645"/>
    <cellStyle name="Output 2 9" xfId="17646"/>
    <cellStyle name="Output 2 9 2" xfId="17647"/>
    <cellStyle name="Output 2 9 2 2" xfId="17648"/>
    <cellStyle name="Output 2 9 2 3" xfId="17649"/>
    <cellStyle name="Output 2 9 3" xfId="17650"/>
    <cellStyle name="Output 2 9 4" xfId="17651"/>
    <cellStyle name="Output 3" xfId="17652"/>
    <cellStyle name="Output 3 2" xfId="17653"/>
    <cellStyle name="Output 3 3" xfId="17654"/>
    <cellStyle name="Output 4" xfId="17655"/>
    <cellStyle name="Output 4 2" xfId="17656"/>
    <cellStyle name="Output 4 3" xfId="17657"/>
    <cellStyle name="Output 5" xfId="17658"/>
    <cellStyle name="Output 5 2" xfId="17659"/>
    <cellStyle name="Output 5 3" xfId="17660"/>
    <cellStyle name="Output 6" xfId="17661"/>
    <cellStyle name="Output 6 2" xfId="17662"/>
    <cellStyle name="Output 6 3" xfId="17663"/>
    <cellStyle name="Output 7" xfId="17664"/>
    <cellStyle name="Output 7 2" xfId="17665"/>
    <cellStyle name="Output 7 3" xfId="17666"/>
    <cellStyle name="Output 8" xfId="17667"/>
    <cellStyle name="Output 8 2" xfId="17668"/>
    <cellStyle name="Output 8 3" xfId="17669"/>
    <cellStyle name="Output 9" xfId="17670"/>
    <cellStyle name="Output 9 2" xfId="17671"/>
    <cellStyle name="Output 9 3" xfId="17672"/>
    <cellStyle name="Percent" xfId="81" builtinId="5"/>
    <cellStyle name="Percent 10" xfId="338"/>
    <cellStyle name="Percent 10 2" xfId="17673"/>
    <cellStyle name="Percent 10 2 2" xfId="17674"/>
    <cellStyle name="Percent 10 3" xfId="17675"/>
    <cellStyle name="Percent 10 4" xfId="17676"/>
    <cellStyle name="Percent 2" xfId="82"/>
    <cellStyle name="Percent 2 2" xfId="83"/>
    <cellStyle name="Percent 2 2 2" xfId="92"/>
    <cellStyle name="Percent 2 2 2 2" xfId="17677"/>
    <cellStyle name="Percent 2 2 2 2 2" xfId="17678"/>
    <cellStyle name="Percent 2 2 2 3" xfId="17679"/>
    <cellStyle name="Percent 2 2 2 4" xfId="17680"/>
    <cellStyle name="Percent 2 2 3" xfId="852"/>
    <cellStyle name="Percent 2 2 3 2" xfId="17681"/>
    <cellStyle name="Percent 2 2 3 2 2" xfId="17682"/>
    <cellStyle name="Percent 2 2 3 3" xfId="17683"/>
    <cellStyle name="Percent 2 2 3 4" xfId="17684"/>
    <cellStyle name="Percent 2 2 4" xfId="17685"/>
    <cellStyle name="Percent 2 2 4 2" xfId="17686"/>
    <cellStyle name="Percent 2 2 5" xfId="17687"/>
    <cellStyle name="Percent 2 2 6" xfId="17688"/>
    <cellStyle name="Percent 2 3" xfId="97"/>
    <cellStyle name="Percent 2 3 2" xfId="17689"/>
    <cellStyle name="Percent 2 3 2 2" xfId="17690"/>
    <cellStyle name="Percent 2 3 3" xfId="17691"/>
    <cellStyle name="Percent 2 3 4" xfId="17692"/>
    <cellStyle name="Percent 2 4" xfId="853"/>
    <cellStyle name="Percent 2 4 2" xfId="17693"/>
    <cellStyle name="Percent 2 4 2 2" xfId="17694"/>
    <cellStyle name="Percent 2 4 3" xfId="17695"/>
    <cellStyle name="Percent 2 4 4" xfId="17696"/>
    <cellStyle name="Percent 2 5" xfId="17697"/>
    <cellStyle name="Percent 2 5 2" xfId="17698"/>
    <cellStyle name="Percent 2 6" xfId="17699"/>
    <cellStyle name="Percent 2 7" xfId="17700"/>
    <cellStyle name="Percent 3" xfId="84"/>
    <cellStyle name="Percent 3 2" xfId="854"/>
    <cellStyle name="Percent 3 2 2" xfId="855"/>
    <cellStyle name="Percent 3 2 2 2" xfId="17701"/>
    <cellStyle name="Percent 3 2 2 2 2" xfId="17702"/>
    <cellStyle name="Percent 3 2 2 3" xfId="17703"/>
    <cellStyle name="Percent 3 2 2 4" xfId="17704"/>
    <cellStyle name="Percent 3 2 3" xfId="17705"/>
    <cellStyle name="Percent 3 2 3 2" xfId="17706"/>
    <cellStyle name="Percent 3 2 4" xfId="17707"/>
    <cellStyle name="Percent 3 2 5" xfId="17708"/>
    <cellStyle name="Percent 3 3" xfId="856"/>
    <cellStyle name="Percent 3 3 2" xfId="17709"/>
    <cellStyle name="Percent 3 3 2 2" xfId="17710"/>
    <cellStyle name="Percent 3 3 3" xfId="17711"/>
    <cellStyle name="Percent 3 3 4" xfId="17712"/>
    <cellStyle name="Percent 3 4" xfId="17713"/>
    <cellStyle name="Percent 3 4 2" xfId="17714"/>
    <cellStyle name="Percent 3 5" xfId="17715"/>
    <cellStyle name="Percent 3 6" xfId="17716"/>
    <cellStyle name="Percent 4" xfId="85"/>
    <cellStyle name="Percent 4 2" xfId="857"/>
    <cellStyle name="Percent 4 2 2" xfId="858"/>
    <cellStyle name="Percent 4 2 2 2" xfId="17717"/>
    <cellStyle name="Percent 4 2 2 2 2" xfId="17718"/>
    <cellStyle name="Percent 4 2 2 3" xfId="17719"/>
    <cellStyle name="Percent 4 2 2 4" xfId="17720"/>
    <cellStyle name="Percent 4 2 3" xfId="17721"/>
    <cellStyle name="Percent 4 2 3 2" xfId="17722"/>
    <cellStyle name="Percent 4 2 4" xfId="17723"/>
    <cellStyle name="Percent 4 2 5" xfId="17724"/>
    <cellStyle name="Percent 4 3" xfId="17725"/>
    <cellStyle name="Percent 4 3 2" xfId="17726"/>
    <cellStyle name="Percent 4 4" xfId="17727"/>
    <cellStyle name="Percent 4 5" xfId="17728"/>
    <cellStyle name="Percent 5" xfId="86"/>
    <cellStyle name="Percent 5 2" xfId="859"/>
    <cellStyle name="Percent 5 2 2" xfId="17729"/>
    <cellStyle name="Percent 5 2 2 2" xfId="17730"/>
    <cellStyle name="Percent 5 2 3" xfId="17731"/>
    <cellStyle name="Percent 5 2 4" xfId="17732"/>
    <cellStyle name="Percent 5 3" xfId="17733"/>
    <cellStyle name="Percent 5 3 2" xfId="17734"/>
    <cellStyle name="Percent 5 4" xfId="17735"/>
    <cellStyle name="Percent 5 5" xfId="17736"/>
    <cellStyle name="Percent 6" xfId="860"/>
    <cellStyle name="Percent 6 2" xfId="861"/>
    <cellStyle name="Percent 6 2 2" xfId="17737"/>
    <cellStyle name="Percent 6 2 2 2" xfId="17738"/>
    <cellStyle name="Percent 6 2 3" xfId="17739"/>
    <cellStyle name="Percent 6 2 4" xfId="17740"/>
    <cellStyle name="Percent 6 3" xfId="862"/>
    <cellStyle name="Percent 6 3 2" xfId="17741"/>
    <cellStyle name="Percent 6 3 2 2" xfId="17742"/>
    <cellStyle name="Percent 6 3 3" xfId="17743"/>
    <cellStyle name="Percent 6 3 3 2" xfId="17744"/>
    <cellStyle name="Percent 6 3 4" xfId="17745"/>
    <cellStyle name="Percent 6 3 5" xfId="17746"/>
    <cellStyle name="Percent 6 4" xfId="17747"/>
    <cellStyle name="Percent 6 4 2" xfId="17748"/>
    <cellStyle name="Percent 6 5" xfId="17749"/>
    <cellStyle name="Percent 6 6" xfId="17750"/>
    <cellStyle name="Percent 7" xfId="863"/>
    <cellStyle name="Percent 7 2" xfId="864"/>
    <cellStyle name="Percent 7 2 2" xfId="17751"/>
    <cellStyle name="Percent 7 2 2 2" xfId="17752"/>
    <cellStyle name="Percent 7 2 3" xfId="17753"/>
    <cellStyle name="Percent 7 2 4" xfId="17754"/>
    <cellStyle name="Percent 7 3" xfId="17755"/>
    <cellStyle name="Percent 7 3 2" xfId="17756"/>
    <cellStyle name="Percent 7 4" xfId="17757"/>
    <cellStyle name="Percent 7 4 2" xfId="17758"/>
    <cellStyle name="Percent 7 5" xfId="17759"/>
    <cellStyle name="Percent 7 6" xfId="17760"/>
    <cellStyle name="Percent 8" xfId="865"/>
    <cellStyle name="Percent 8 2" xfId="17761"/>
    <cellStyle name="Percent 8 3" xfId="17762"/>
    <cellStyle name="Percent 9" xfId="1573"/>
    <cellStyle name="Percent 9 2" xfId="49773"/>
    <cellStyle name="Style 1" xfId="319"/>
    <cellStyle name="Style 1 2" xfId="320"/>
    <cellStyle name="Style 1 2 2" xfId="17763"/>
    <cellStyle name="Style 1 2 2 2" xfId="17764"/>
    <cellStyle name="Style 1 2 3" xfId="17765"/>
    <cellStyle name="Style 1 2 4" xfId="17766"/>
    <cellStyle name="Style 1 3" xfId="321"/>
    <cellStyle name="Style 1 3 2" xfId="17767"/>
    <cellStyle name="Style 1 3 2 2" xfId="17768"/>
    <cellStyle name="Style 1 3 3" xfId="17769"/>
    <cellStyle name="Style 1 3 4" xfId="17770"/>
    <cellStyle name="Style 1 4" xfId="322"/>
    <cellStyle name="Style 1 4 2" xfId="17771"/>
    <cellStyle name="Style 1 4 2 2" xfId="17772"/>
    <cellStyle name="Style 1 4 3" xfId="17773"/>
    <cellStyle name="Style 1 4 4" xfId="17774"/>
    <cellStyle name="Style 1 5" xfId="17775"/>
    <cellStyle name="Style 1 5 2" xfId="17776"/>
    <cellStyle name="Style 1 6" xfId="17777"/>
    <cellStyle name="Style 1 7" xfId="17778"/>
    <cellStyle name="Style 10" xfId="323"/>
    <cellStyle name="Style 10 2" xfId="17779"/>
    <cellStyle name="Style 10 2 2" xfId="17780"/>
    <cellStyle name="Style 10 3" xfId="17781"/>
    <cellStyle name="Style 10 4" xfId="17782"/>
    <cellStyle name="Style 11" xfId="324"/>
    <cellStyle name="Style 11 2" xfId="17783"/>
    <cellStyle name="Style 11 2 2" xfId="17784"/>
    <cellStyle name="Style 11 3" xfId="17785"/>
    <cellStyle name="Style 11 4" xfId="17786"/>
    <cellStyle name="Style 12" xfId="325"/>
    <cellStyle name="Style 12 2" xfId="17787"/>
    <cellStyle name="Style 12 2 2" xfId="17788"/>
    <cellStyle name="Style 12 3" xfId="17789"/>
    <cellStyle name="Style 12 4" xfId="17790"/>
    <cellStyle name="Style 2" xfId="326"/>
    <cellStyle name="Style 2 10" xfId="866"/>
    <cellStyle name="Style 2 10 10" xfId="17791"/>
    <cellStyle name="Style 2 10 10 2" xfId="17792"/>
    <cellStyle name="Style 2 10 10 3" xfId="17793"/>
    <cellStyle name="Style 2 10 11" xfId="17794"/>
    <cellStyle name="Style 2 10 11 2" xfId="17795"/>
    <cellStyle name="Style 2 10 11 3" xfId="17796"/>
    <cellStyle name="Style 2 10 12" xfId="17797"/>
    <cellStyle name="Style 2 10 12 2" xfId="17798"/>
    <cellStyle name="Style 2 10 12 3" xfId="17799"/>
    <cellStyle name="Style 2 10 13" xfId="17800"/>
    <cellStyle name="Style 2 10 13 2" xfId="17801"/>
    <cellStyle name="Style 2 10 13 3" xfId="17802"/>
    <cellStyle name="Style 2 10 14" xfId="17803"/>
    <cellStyle name="Style 2 10 14 2" xfId="17804"/>
    <cellStyle name="Style 2 10 14 3" xfId="17805"/>
    <cellStyle name="Style 2 10 15" xfId="17806"/>
    <cellStyle name="Style 2 10 15 2" xfId="17807"/>
    <cellStyle name="Style 2 10 15 3" xfId="17808"/>
    <cellStyle name="Style 2 10 16" xfId="17809"/>
    <cellStyle name="Style 2 10 17" xfId="17810"/>
    <cellStyle name="Style 2 10 2" xfId="867"/>
    <cellStyle name="Style 2 10 2 10" xfId="17811"/>
    <cellStyle name="Style 2 10 2 10 2" xfId="17812"/>
    <cellStyle name="Style 2 10 2 10 3" xfId="17813"/>
    <cellStyle name="Style 2 10 2 11" xfId="17814"/>
    <cellStyle name="Style 2 10 2 11 2" xfId="17815"/>
    <cellStyle name="Style 2 10 2 11 3" xfId="17816"/>
    <cellStyle name="Style 2 10 2 12" xfId="17817"/>
    <cellStyle name="Style 2 10 2 12 2" xfId="17818"/>
    <cellStyle name="Style 2 10 2 12 3" xfId="17819"/>
    <cellStyle name="Style 2 10 2 13" xfId="17820"/>
    <cellStyle name="Style 2 10 2 13 2" xfId="17821"/>
    <cellStyle name="Style 2 10 2 13 3" xfId="17822"/>
    <cellStyle name="Style 2 10 2 14" xfId="17823"/>
    <cellStyle name="Style 2 10 2 14 2" xfId="17824"/>
    <cellStyle name="Style 2 10 2 14 3" xfId="17825"/>
    <cellStyle name="Style 2 10 2 15" xfId="17826"/>
    <cellStyle name="Style 2 10 2 16" xfId="17827"/>
    <cellStyle name="Style 2 10 2 2" xfId="17828"/>
    <cellStyle name="Style 2 10 2 2 2" xfId="17829"/>
    <cellStyle name="Style 2 10 2 2 2 2" xfId="17830"/>
    <cellStyle name="Style 2 10 2 2 2 3" xfId="17831"/>
    <cellStyle name="Style 2 10 2 2 3" xfId="17832"/>
    <cellStyle name="Style 2 10 2 2 4" xfId="17833"/>
    <cellStyle name="Style 2 10 2 3" xfId="17834"/>
    <cellStyle name="Style 2 10 2 3 2" xfId="17835"/>
    <cellStyle name="Style 2 10 2 3 3" xfId="17836"/>
    <cellStyle name="Style 2 10 2 4" xfId="17837"/>
    <cellStyle name="Style 2 10 2 4 2" xfId="17838"/>
    <cellStyle name="Style 2 10 2 4 3" xfId="17839"/>
    <cellStyle name="Style 2 10 2 5" xfId="17840"/>
    <cellStyle name="Style 2 10 2 5 2" xfId="17841"/>
    <cellStyle name="Style 2 10 2 5 3" xfId="17842"/>
    <cellStyle name="Style 2 10 2 6" xfId="17843"/>
    <cellStyle name="Style 2 10 2 6 2" xfId="17844"/>
    <cellStyle name="Style 2 10 2 6 3" xfId="17845"/>
    <cellStyle name="Style 2 10 2 7" xfId="17846"/>
    <cellStyle name="Style 2 10 2 7 2" xfId="17847"/>
    <cellStyle name="Style 2 10 2 7 3" xfId="17848"/>
    <cellStyle name="Style 2 10 2 8" xfId="17849"/>
    <cellStyle name="Style 2 10 2 8 2" xfId="17850"/>
    <cellStyle name="Style 2 10 2 8 3" xfId="17851"/>
    <cellStyle name="Style 2 10 2 9" xfId="17852"/>
    <cellStyle name="Style 2 10 2 9 2" xfId="17853"/>
    <cellStyle name="Style 2 10 2 9 3" xfId="17854"/>
    <cellStyle name="Style 2 10 3" xfId="17855"/>
    <cellStyle name="Style 2 10 3 2" xfId="17856"/>
    <cellStyle name="Style 2 10 3 2 2" xfId="17857"/>
    <cellStyle name="Style 2 10 3 2 3" xfId="17858"/>
    <cellStyle name="Style 2 10 3 3" xfId="17859"/>
    <cellStyle name="Style 2 10 3 4" xfId="17860"/>
    <cellStyle name="Style 2 10 4" xfId="17861"/>
    <cellStyle name="Style 2 10 4 2" xfId="17862"/>
    <cellStyle name="Style 2 10 4 3" xfId="17863"/>
    <cellStyle name="Style 2 10 5" xfId="17864"/>
    <cellStyle name="Style 2 10 5 2" xfId="17865"/>
    <cellStyle name="Style 2 10 5 3" xfId="17866"/>
    <cellStyle name="Style 2 10 6" xfId="17867"/>
    <cellStyle name="Style 2 10 6 2" xfId="17868"/>
    <cellStyle name="Style 2 10 6 3" xfId="17869"/>
    <cellStyle name="Style 2 10 7" xfId="17870"/>
    <cellStyle name="Style 2 10 7 2" xfId="17871"/>
    <cellStyle name="Style 2 10 7 3" xfId="17872"/>
    <cellStyle name="Style 2 10 8" xfId="17873"/>
    <cellStyle name="Style 2 10 8 2" xfId="17874"/>
    <cellStyle name="Style 2 10 8 3" xfId="17875"/>
    <cellStyle name="Style 2 10 9" xfId="17876"/>
    <cellStyle name="Style 2 10 9 2" xfId="17877"/>
    <cellStyle name="Style 2 10 9 3" xfId="17878"/>
    <cellStyle name="Style 2 11" xfId="868"/>
    <cellStyle name="Style 2 11 10" xfId="17879"/>
    <cellStyle name="Style 2 11 10 2" xfId="17880"/>
    <cellStyle name="Style 2 11 10 3" xfId="17881"/>
    <cellStyle name="Style 2 11 11" xfId="17882"/>
    <cellStyle name="Style 2 11 11 2" xfId="17883"/>
    <cellStyle name="Style 2 11 11 3" xfId="17884"/>
    <cellStyle name="Style 2 11 12" xfId="17885"/>
    <cellStyle name="Style 2 11 12 2" xfId="17886"/>
    <cellStyle name="Style 2 11 12 3" xfId="17887"/>
    <cellStyle name="Style 2 11 13" xfId="17888"/>
    <cellStyle name="Style 2 11 13 2" xfId="17889"/>
    <cellStyle name="Style 2 11 13 3" xfId="17890"/>
    <cellStyle name="Style 2 11 14" xfId="17891"/>
    <cellStyle name="Style 2 11 14 2" xfId="17892"/>
    <cellStyle name="Style 2 11 14 3" xfId="17893"/>
    <cellStyle name="Style 2 11 15" xfId="17894"/>
    <cellStyle name="Style 2 11 15 2" xfId="17895"/>
    <cellStyle name="Style 2 11 15 3" xfId="17896"/>
    <cellStyle name="Style 2 11 16" xfId="17897"/>
    <cellStyle name="Style 2 11 17" xfId="17898"/>
    <cellStyle name="Style 2 11 2" xfId="869"/>
    <cellStyle name="Style 2 11 2 10" xfId="17899"/>
    <cellStyle name="Style 2 11 2 10 2" xfId="17900"/>
    <cellStyle name="Style 2 11 2 10 3" xfId="17901"/>
    <cellStyle name="Style 2 11 2 11" xfId="17902"/>
    <cellStyle name="Style 2 11 2 11 2" xfId="17903"/>
    <cellStyle name="Style 2 11 2 11 3" xfId="17904"/>
    <cellStyle name="Style 2 11 2 12" xfId="17905"/>
    <cellStyle name="Style 2 11 2 12 2" xfId="17906"/>
    <cellStyle name="Style 2 11 2 12 3" xfId="17907"/>
    <cellStyle name="Style 2 11 2 13" xfId="17908"/>
    <cellStyle name="Style 2 11 2 13 2" xfId="17909"/>
    <cellStyle name="Style 2 11 2 13 3" xfId="17910"/>
    <cellStyle name="Style 2 11 2 14" xfId="17911"/>
    <cellStyle name="Style 2 11 2 14 2" xfId="17912"/>
    <cellStyle name="Style 2 11 2 14 3" xfId="17913"/>
    <cellStyle name="Style 2 11 2 15" xfId="17914"/>
    <cellStyle name="Style 2 11 2 16" xfId="17915"/>
    <cellStyle name="Style 2 11 2 2" xfId="17916"/>
    <cellStyle name="Style 2 11 2 2 2" xfId="17917"/>
    <cellStyle name="Style 2 11 2 2 2 2" xfId="17918"/>
    <cellStyle name="Style 2 11 2 2 2 3" xfId="17919"/>
    <cellStyle name="Style 2 11 2 2 3" xfId="17920"/>
    <cellStyle name="Style 2 11 2 2 4" xfId="17921"/>
    <cellStyle name="Style 2 11 2 3" xfId="17922"/>
    <cellStyle name="Style 2 11 2 3 2" xfId="17923"/>
    <cellStyle name="Style 2 11 2 3 3" xfId="17924"/>
    <cellStyle name="Style 2 11 2 4" xfId="17925"/>
    <cellStyle name="Style 2 11 2 4 2" xfId="17926"/>
    <cellStyle name="Style 2 11 2 4 3" xfId="17927"/>
    <cellStyle name="Style 2 11 2 5" xfId="17928"/>
    <cellStyle name="Style 2 11 2 5 2" xfId="17929"/>
    <cellStyle name="Style 2 11 2 5 3" xfId="17930"/>
    <cellStyle name="Style 2 11 2 6" xfId="17931"/>
    <cellStyle name="Style 2 11 2 6 2" xfId="17932"/>
    <cellStyle name="Style 2 11 2 6 3" xfId="17933"/>
    <cellStyle name="Style 2 11 2 7" xfId="17934"/>
    <cellStyle name="Style 2 11 2 7 2" xfId="17935"/>
    <cellStyle name="Style 2 11 2 7 3" xfId="17936"/>
    <cellStyle name="Style 2 11 2 8" xfId="17937"/>
    <cellStyle name="Style 2 11 2 8 2" xfId="17938"/>
    <cellStyle name="Style 2 11 2 8 3" xfId="17939"/>
    <cellStyle name="Style 2 11 2 9" xfId="17940"/>
    <cellStyle name="Style 2 11 2 9 2" xfId="17941"/>
    <cellStyle name="Style 2 11 2 9 3" xfId="17942"/>
    <cellStyle name="Style 2 11 3" xfId="17943"/>
    <cellStyle name="Style 2 11 3 2" xfId="17944"/>
    <cellStyle name="Style 2 11 3 2 2" xfId="17945"/>
    <cellStyle name="Style 2 11 3 2 3" xfId="17946"/>
    <cellStyle name="Style 2 11 3 3" xfId="17947"/>
    <cellStyle name="Style 2 11 3 4" xfId="17948"/>
    <cellStyle name="Style 2 11 4" xfId="17949"/>
    <cellStyle name="Style 2 11 4 2" xfId="17950"/>
    <cellStyle name="Style 2 11 4 3" xfId="17951"/>
    <cellStyle name="Style 2 11 5" xfId="17952"/>
    <cellStyle name="Style 2 11 5 2" xfId="17953"/>
    <cellStyle name="Style 2 11 5 3" xfId="17954"/>
    <cellStyle name="Style 2 11 6" xfId="17955"/>
    <cellStyle name="Style 2 11 6 2" xfId="17956"/>
    <cellStyle name="Style 2 11 6 3" xfId="17957"/>
    <cellStyle name="Style 2 11 7" xfId="17958"/>
    <cellStyle name="Style 2 11 7 2" xfId="17959"/>
    <cellStyle name="Style 2 11 7 3" xfId="17960"/>
    <cellStyle name="Style 2 11 8" xfId="17961"/>
    <cellStyle name="Style 2 11 8 2" xfId="17962"/>
    <cellStyle name="Style 2 11 8 3" xfId="17963"/>
    <cellStyle name="Style 2 11 9" xfId="17964"/>
    <cellStyle name="Style 2 11 9 2" xfId="17965"/>
    <cellStyle name="Style 2 11 9 3" xfId="17966"/>
    <cellStyle name="Style 2 12" xfId="870"/>
    <cellStyle name="Style 2 12 10" xfId="17967"/>
    <cellStyle name="Style 2 12 10 2" xfId="17968"/>
    <cellStyle name="Style 2 12 10 3" xfId="17969"/>
    <cellStyle name="Style 2 12 11" xfId="17970"/>
    <cellStyle name="Style 2 12 11 2" xfId="17971"/>
    <cellStyle name="Style 2 12 11 3" xfId="17972"/>
    <cellStyle name="Style 2 12 12" xfId="17973"/>
    <cellStyle name="Style 2 12 12 2" xfId="17974"/>
    <cellStyle name="Style 2 12 12 3" xfId="17975"/>
    <cellStyle name="Style 2 12 13" xfId="17976"/>
    <cellStyle name="Style 2 12 13 2" xfId="17977"/>
    <cellStyle name="Style 2 12 13 3" xfId="17978"/>
    <cellStyle name="Style 2 12 14" xfId="17979"/>
    <cellStyle name="Style 2 12 14 2" xfId="17980"/>
    <cellStyle name="Style 2 12 14 3" xfId="17981"/>
    <cellStyle name="Style 2 12 15" xfId="17982"/>
    <cellStyle name="Style 2 12 15 2" xfId="17983"/>
    <cellStyle name="Style 2 12 15 3" xfId="17984"/>
    <cellStyle name="Style 2 12 16" xfId="17985"/>
    <cellStyle name="Style 2 12 17" xfId="17986"/>
    <cellStyle name="Style 2 12 2" xfId="871"/>
    <cellStyle name="Style 2 12 2 10" xfId="17987"/>
    <cellStyle name="Style 2 12 2 10 2" xfId="17988"/>
    <cellStyle name="Style 2 12 2 10 3" xfId="17989"/>
    <cellStyle name="Style 2 12 2 11" xfId="17990"/>
    <cellStyle name="Style 2 12 2 11 2" xfId="17991"/>
    <cellStyle name="Style 2 12 2 11 3" xfId="17992"/>
    <cellStyle name="Style 2 12 2 12" xfId="17993"/>
    <cellStyle name="Style 2 12 2 12 2" xfId="17994"/>
    <cellStyle name="Style 2 12 2 12 3" xfId="17995"/>
    <cellStyle name="Style 2 12 2 13" xfId="17996"/>
    <cellStyle name="Style 2 12 2 13 2" xfId="17997"/>
    <cellStyle name="Style 2 12 2 13 3" xfId="17998"/>
    <cellStyle name="Style 2 12 2 14" xfId="17999"/>
    <cellStyle name="Style 2 12 2 14 2" xfId="18000"/>
    <cellStyle name="Style 2 12 2 14 3" xfId="18001"/>
    <cellStyle name="Style 2 12 2 15" xfId="18002"/>
    <cellStyle name="Style 2 12 2 16" xfId="18003"/>
    <cellStyle name="Style 2 12 2 2" xfId="18004"/>
    <cellStyle name="Style 2 12 2 2 2" xfId="18005"/>
    <cellStyle name="Style 2 12 2 2 2 2" xfId="18006"/>
    <cellStyle name="Style 2 12 2 2 2 3" xfId="18007"/>
    <cellStyle name="Style 2 12 2 2 3" xfId="18008"/>
    <cellStyle name="Style 2 12 2 2 4" xfId="18009"/>
    <cellStyle name="Style 2 12 2 3" xfId="18010"/>
    <cellStyle name="Style 2 12 2 3 2" xfId="18011"/>
    <cellStyle name="Style 2 12 2 3 3" xfId="18012"/>
    <cellStyle name="Style 2 12 2 4" xfId="18013"/>
    <cellStyle name="Style 2 12 2 4 2" xfId="18014"/>
    <cellStyle name="Style 2 12 2 4 3" xfId="18015"/>
    <cellStyle name="Style 2 12 2 5" xfId="18016"/>
    <cellStyle name="Style 2 12 2 5 2" xfId="18017"/>
    <cellStyle name="Style 2 12 2 5 3" xfId="18018"/>
    <cellStyle name="Style 2 12 2 6" xfId="18019"/>
    <cellStyle name="Style 2 12 2 6 2" xfId="18020"/>
    <cellStyle name="Style 2 12 2 6 3" xfId="18021"/>
    <cellStyle name="Style 2 12 2 7" xfId="18022"/>
    <cellStyle name="Style 2 12 2 7 2" xfId="18023"/>
    <cellStyle name="Style 2 12 2 7 3" xfId="18024"/>
    <cellStyle name="Style 2 12 2 8" xfId="18025"/>
    <cellStyle name="Style 2 12 2 8 2" xfId="18026"/>
    <cellStyle name="Style 2 12 2 8 3" xfId="18027"/>
    <cellStyle name="Style 2 12 2 9" xfId="18028"/>
    <cellStyle name="Style 2 12 2 9 2" xfId="18029"/>
    <cellStyle name="Style 2 12 2 9 3" xfId="18030"/>
    <cellStyle name="Style 2 12 3" xfId="18031"/>
    <cellStyle name="Style 2 12 3 2" xfId="18032"/>
    <cellStyle name="Style 2 12 3 2 2" xfId="18033"/>
    <cellStyle name="Style 2 12 3 2 3" xfId="18034"/>
    <cellStyle name="Style 2 12 3 3" xfId="18035"/>
    <cellStyle name="Style 2 12 3 4" xfId="18036"/>
    <cellStyle name="Style 2 12 4" xfId="18037"/>
    <cellStyle name="Style 2 12 4 2" xfId="18038"/>
    <cellStyle name="Style 2 12 4 3" xfId="18039"/>
    <cellStyle name="Style 2 12 5" xfId="18040"/>
    <cellStyle name="Style 2 12 5 2" xfId="18041"/>
    <cellStyle name="Style 2 12 5 3" xfId="18042"/>
    <cellStyle name="Style 2 12 6" xfId="18043"/>
    <cellStyle name="Style 2 12 6 2" xfId="18044"/>
    <cellStyle name="Style 2 12 6 3" xfId="18045"/>
    <cellStyle name="Style 2 12 7" xfId="18046"/>
    <cellStyle name="Style 2 12 7 2" xfId="18047"/>
    <cellStyle name="Style 2 12 7 3" xfId="18048"/>
    <cellStyle name="Style 2 12 8" xfId="18049"/>
    <cellStyle name="Style 2 12 8 2" xfId="18050"/>
    <cellStyle name="Style 2 12 8 3" xfId="18051"/>
    <cellStyle name="Style 2 12 9" xfId="18052"/>
    <cellStyle name="Style 2 12 9 2" xfId="18053"/>
    <cellStyle name="Style 2 12 9 3" xfId="18054"/>
    <cellStyle name="Style 2 13" xfId="872"/>
    <cellStyle name="Style 2 13 10" xfId="18055"/>
    <cellStyle name="Style 2 13 10 2" xfId="18056"/>
    <cellStyle name="Style 2 13 10 3" xfId="18057"/>
    <cellStyle name="Style 2 13 11" xfId="18058"/>
    <cellStyle name="Style 2 13 11 2" xfId="18059"/>
    <cellStyle name="Style 2 13 11 3" xfId="18060"/>
    <cellStyle name="Style 2 13 12" xfId="18061"/>
    <cellStyle name="Style 2 13 12 2" xfId="18062"/>
    <cellStyle name="Style 2 13 12 3" xfId="18063"/>
    <cellStyle name="Style 2 13 13" xfId="18064"/>
    <cellStyle name="Style 2 13 13 2" xfId="18065"/>
    <cellStyle name="Style 2 13 13 3" xfId="18066"/>
    <cellStyle name="Style 2 13 14" xfId="18067"/>
    <cellStyle name="Style 2 13 14 2" xfId="18068"/>
    <cellStyle name="Style 2 13 14 3" xfId="18069"/>
    <cellStyle name="Style 2 13 15" xfId="18070"/>
    <cellStyle name="Style 2 13 15 2" xfId="18071"/>
    <cellStyle name="Style 2 13 15 3" xfId="18072"/>
    <cellStyle name="Style 2 13 16" xfId="18073"/>
    <cellStyle name="Style 2 13 17" xfId="18074"/>
    <cellStyle name="Style 2 13 2" xfId="873"/>
    <cellStyle name="Style 2 13 2 10" xfId="18075"/>
    <cellStyle name="Style 2 13 2 10 2" xfId="18076"/>
    <cellStyle name="Style 2 13 2 10 3" xfId="18077"/>
    <cellStyle name="Style 2 13 2 11" xfId="18078"/>
    <cellStyle name="Style 2 13 2 11 2" xfId="18079"/>
    <cellStyle name="Style 2 13 2 11 3" xfId="18080"/>
    <cellStyle name="Style 2 13 2 12" xfId="18081"/>
    <cellStyle name="Style 2 13 2 12 2" xfId="18082"/>
    <cellStyle name="Style 2 13 2 12 3" xfId="18083"/>
    <cellStyle name="Style 2 13 2 13" xfId="18084"/>
    <cellStyle name="Style 2 13 2 13 2" xfId="18085"/>
    <cellStyle name="Style 2 13 2 13 3" xfId="18086"/>
    <cellStyle name="Style 2 13 2 14" xfId="18087"/>
    <cellStyle name="Style 2 13 2 14 2" xfId="18088"/>
    <cellStyle name="Style 2 13 2 14 3" xfId="18089"/>
    <cellStyle name="Style 2 13 2 15" xfId="18090"/>
    <cellStyle name="Style 2 13 2 16" xfId="18091"/>
    <cellStyle name="Style 2 13 2 2" xfId="18092"/>
    <cellStyle name="Style 2 13 2 2 2" xfId="18093"/>
    <cellStyle name="Style 2 13 2 2 2 2" xfId="18094"/>
    <cellStyle name="Style 2 13 2 2 2 3" xfId="18095"/>
    <cellStyle name="Style 2 13 2 2 3" xfId="18096"/>
    <cellStyle name="Style 2 13 2 2 4" xfId="18097"/>
    <cellStyle name="Style 2 13 2 3" xfId="18098"/>
    <cellStyle name="Style 2 13 2 3 2" xfId="18099"/>
    <cellStyle name="Style 2 13 2 3 3" xfId="18100"/>
    <cellStyle name="Style 2 13 2 4" xfId="18101"/>
    <cellStyle name="Style 2 13 2 4 2" xfId="18102"/>
    <cellStyle name="Style 2 13 2 4 3" xfId="18103"/>
    <cellStyle name="Style 2 13 2 5" xfId="18104"/>
    <cellStyle name="Style 2 13 2 5 2" xfId="18105"/>
    <cellStyle name="Style 2 13 2 5 3" xfId="18106"/>
    <cellStyle name="Style 2 13 2 6" xfId="18107"/>
    <cellStyle name="Style 2 13 2 6 2" xfId="18108"/>
    <cellStyle name="Style 2 13 2 6 3" xfId="18109"/>
    <cellStyle name="Style 2 13 2 7" xfId="18110"/>
    <cellStyle name="Style 2 13 2 7 2" xfId="18111"/>
    <cellStyle name="Style 2 13 2 7 3" xfId="18112"/>
    <cellStyle name="Style 2 13 2 8" xfId="18113"/>
    <cellStyle name="Style 2 13 2 8 2" xfId="18114"/>
    <cellStyle name="Style 2 13 2 8 3" xfId="18115"/>
    <cellStyle name="Style 2 13 2 9" xfId="18116"/>
    <cellStyle name="Style 2 13 2 9 2" xfId="18117"/>
    <cellStyle name="Style 2 13 2 9 3" xfId="18118"/>
    <cellStyle name="Style 2 13 3" xfId="18119"/>
    <cellStyle name="Style 2 13 3 2" xfId="18120"/>
    <cellStyle name="Style 2 13 3 2 2" xfId="18121"/>
    <cellStyle name="Style 2 13 3 2 3" xfId="18122"/>
    <cellStyle name="Style 2 13 3 3" xfId="18123"/>
    <cellStyle name="Style 2 13 3 4" xfId="18124"/>
    <cellStyle name="Style 2 13 4" xfId="18125"/>
    <cellStyle name="Style 2 13 4 2" xfId="18126"/>
    <cellStyle name="Style 2 13 4 3" xfId="18127"/>
    <cellStyle name="Style 2 13 5" xfId="18128"/>
    <cellStyle name="Style 2 13 5 2" xfId="18129"/>
    <cellStyle name="Style 2 13 5 3" xfId="18130"/>
    <cellStyle name="Style 2 13 6" xfId="18131"/>
    <cellStyle name="Style 2 13 6 2" xfId="18132"/>
    <cellStyle name="Style 2 13 6 3" xfId="18133"/>
    <cellStyle name="Style 2 13 7" xfId="18134"/>
    <cellStyle name="Style 2 13 7 2" xfId="18135"/>
    <cellStyle name="Style 2 13 7 3" xfId="18136"/>
    <cellStyle name="Style 2 13 8" xfId="18137"/>
    <cellStyle name="Style 2 13 8 2" xfId="18138"/>
    <cellStyle name="Style 2 13 8 3" xfId="18139"/>
    <cellStyle name="Style 2 13 9" xfId="18140"/>
    <cellStyle name="Style 2 13 9 2" xfId="18141"/>
    <cellStyle name="Style 2 13 9 3" xfId="18142"/>
    <cellStyle name="Style 2 14" xfId="874"/>
    <cellStyle name="Style 2 14 10" xfId="18143"/>
    <cellStyle name="Style 2 14 10 2" xfId="18144"/>
    <cellStyle name="Style 2 14 10 3" xfId="18145"/>
    <cellStyle name="Style 2 14 11" xfId="18146"/>
    <cellStyle name="Style 2 14 11 2" xfId="18147"/>
    <cellStyle name="Style 2 14 11 3" xfId="18148"/>
    <cellStyle name="Style 2 14 12" xfId="18149"/>
    <cellStyle name="Style 2 14 12 2" xfId="18150"/>
    <cellStyle name="Style 2 14 12 3" xfId="18151"/>
    <cellStyle name="Style 2 14 13" xfId="18152"/>
    <cellStyle name="Style 2 14 13 2" xfId="18153"/>
    <cellStyle name="Style 2 14 13 3" xfId="18154"/>
    <cellStyle name="Style 2 14 14" xfId="18155"/>
    <cellStyle name="Style 2 14 14 2" xfId="18156"/>
    <cellStyle name="Style 2 14 14 3" xfId="18157"/>
    <cellStyle name="Style 2 14 15" xfId="18158"/>
    <cellStyle name="Style 2 14 15 2" xfId="18159"/>
    <cellStyle name="Style 2 14 15 3" xfId="18160"/>
    <cellStyle name="Style 2 14 16" xfId="18161"/>
    <cellStyle name="Style 2 14 17" xfId="18162"/>
    <cellStyle name="Style 2 14 2" xfId="875"/>
    <cellStyle name="Style 2 14 2 10" xfId="18163"/>
    <cellStyle name="Style 2 14 2 10 2" xfId="18164"/>
    <cellStyle name="Style 2 14 2 10 3" xfId="18165"/>
    <cellStyle name="Style 2 14 2 11" xfId="18166"/>
    <cellStyle name="Style 2 14 2 11 2" xfId="18167"/>
    <cellStyle name="Style 2 14 2 11 3" xfId="18168"/>
    <cellStyle name="Style 2 14 2 12" xfId="18169"/>
    <cellStyle name="Style 2 14 2 12 2" xfId="18170"/>
    <cellStyle name="Style 2 14 2 12 3" xfId="18171"/>
    <cellStyle name="Style 2 14 2 13" xfId="18172"/>
    <cellStyle name="Style 2 14 2 13 2" xfId="18173"/>
    <cellStyle name="Style 2 14 2 13 3" xfId="18174"/>
    <cellStyle name="Style 2 14 2 14" xfId="18175"/>
    <cellStyle name="Style 2 14 2 14 2" xfId="18176"/>
    <cellStyle name="Style 2 14 2 14 3" xfId="18177"/>
    <cellStyle name="Style 2 14 2 15" xfId="18178"/>
    <cellStyle name="Style 2 14 2 16" xfId="18179"/>
    <cellStyle name="Style 2 14 2 2" xfId="18180"/>
    <cellStyle name="Style 2 14 2 2 2" xfId="18181"/>
    <cellStyle name="Style 2 14 2 2 2 2" xfId="18182"/>
    <cellStyle name="Style 2 14 2 2 2 3" xfId="18183"/>
    <cellStyle name="Style 2 14 2 2 3" xfId="18184"/>
    <cellStyle name="Style 2 14 2 2 4" xfId="18185"/>
    <cellStyle name="Style 2 14 2 3" xfId="18186"/>
    <cellStyle name="Style 2 14 2 3 2" xfId="18187"/>
    <cellStyle name="Style 2 14 2 3 3" xfId="18188"/>
    <cellStyle name="Style 2 14 2 4" xfId="18189"/>
    <cellStyle name="Style 2 14 2 4 2" xfId="18190"/>
    <cellStyle name="Style 2 14 2 4 3" xfId="18191"/>
    <cellStyle name="Style 2 14 2 5" xfId="18192"/>
    <cellStyle name="Style 2 14 2 5 2" xfId="18193"/>
    <cellStyle name="Style 2 14 2 5 3" xfId="18194"/>
    <cellStyle name="Style 2 14 2 6" xfId="18195"/>
    <cellStyle name="Style 2 14 2 6 2" xfId="18196"/>
    <cellStyle name="Style 2 14 2 6 3" xfId="18197"/>
    <cellStyle name="Style 2 14 2 7" xfId="18198"/>
    <cellStyle name="Style 2 14 2 7 2" xfId="18199"/>
    <cellStyle name="Style 2 14 2 7 3" xfId="18200"/>
    <cellStyle name="Style 2 14 2 8" xfId="18201"/>
    <cellStyle name="Style 2 14 2 8 2" xfId="18202"/>
    <cellStyle name="Style 2 14 2 8 3" xfId="18203"/>
    <cellStyle name="Style 2 14 2 9" xfId="18204"/>
    <cellStyle name="Style 2 14 2 9 2" xfId="18205"/>
    <cellStyle name="Style 2 14 2 9 3" xfId="18206"/>
    <cellStyle name="Style 2 14 3" xfId="18207"/>
    <cellStyle name="Style 2 14 3 2" xfId="18208"/>
    <cellStyle name="Style 2 14 3 2 2" xfId="18209"/>
    <cellStyle name="Style 2 14 3 2 3" xfId="18210"/>
    <cellStyle name="Style 2 14 3 3" xfId="18211"/>
    <cellStyle name="Style 2 14 3 4" xfId="18212"/>
    <cellStyle name="Style 2 14 4" xfId="18213"/>
    <cellStyle name="Style 2 14 4 2" xfId="18214"/>
    <cellStyle name="Style 2 14 4 3" xfId="18215"/>
    <cellStyle name="Style 2 14 5" xfId="18216"/>
    <cellStyle name="Style 2 14 5 2" xfId="18217"/>
    <cellStyle name="Style 2 14 5 3" xfId="18218"/>
    <cellStyle name="Style 2 14 6" xfId="18219"/>
    <cellStyle name="Style 2 14 6 2" xfId="18220"/>
    <cellStyle name="Style 2 14 6 3" xfId="18221"/>
    <cellStyle name="Style 2 14 7" xfId="18222"/>
    <cellStyle name="Style 2 14 7 2" xfId="18223"/>
    <cellStyle name="Style 2 14 7 3" xfId="18224"/>
    <cellStyle name="Style 2 14 8" xfId="18225"/>
    <cellStyle name="Style 2 14 8 2" xfId="18226"/>
    <cellStyle name="Style 2 14 8 3" xfId="18227"/>
    <cellStyle name="Style 2 14 9" xfId="18228"/>
    <cellStyle name="Style 2 14 9 2" xfId="18229"/>
    <cellStyle name="Style 2 14 9 3" xfId="18230"/>
    <cellStyle name="Style 2 15" xfId="876"/>
    <cellStyle name="Style 2 15 10" xfId="18231"/>
    <cellStyle name="Style 2 15 10 2" xfId="18232"/>
    <cellStyle name="Style 2 15 10 3" xfId="18233"/>
    <cellStyle name="Style 2 15 11" xfId="18234"/>
    <cellStyle name="Style 2 15 11 2" xfId="18235"/>
    <cellStyle name="Style 2 15 11 3" xfId="18236"/>
    <cellStyle name="Style 2 15 12" xfId="18237"/>
    <cellStyle name="Style 2 15 12 2" xfId="18238"/>
    <cellStyle name="Style 2 15 12 3" xfId="18239"/>
    <cellStyle name="Style 2 15 13" xfId="18240"/>
    <cellStyle name="Style 2 15 13 2" xfId="18241"/>
    <cellStyle name="Style 2 15 13 3" xfId="18242"/>
    <cellStyle name="Style 2 15 14" xfId="18243"/>
    <cellStyle name="Style 2 15 14 2" xfId="18244"/>
    <cellStyle name="Style 2 15 14 3" xfId="18245"/>
    <cellStyle name="Style 2 15 15" xfId="18246"/>
    <cellStyle name="Style 2 15 15 2" xfId="18247"/>
    <cellStyle name="Style 2 15 15 3" xfId="18248"/>
    <cellStyle name="Style 2 15 16" xfId="18249"/>
    <cellStyle name="Style 2 15 17" xfId="18250"/>
    <cellStyle name="Style 2 15 2" xfId="877"/>
    <cellStyle name="Style 2 15 2 10" xfId="18251"/>
    <cellStyle name="Style 2 15 2 10 2" xfId="18252"/>
    <cellStyle name="Style 2 15 2 10 3" xfId="18253"/>
    <cellStyle name="Style 2 15 2 11" xfId="18254"/>
    <cellStyle name="Style 2 15 2 11 2" xfId="18255"/>
    <cellStyle name="Style 2 15 2 11 3" xfId="18256"/>
    <cellStyle name="Style 2 15 2 12" xfId="18257"/>
    <cellStyle name="Style 2 15 2 12 2" xfId="18258"/>
    <cellStyle name="Style 2 15 2 12 3" xfId="18259"/>
    <cellStyle name="Style 2 15 2 13" xfId="18260"/>
    <cellStyle name="Style 2 15 2 13 2" xfId="18261"/>
    <cellStyle name="Style 2 15 2 13 3" xfId="18262"/>
    <cellStyle name="Style 2 15 2 14" xfId="18263"/>
    <cellStyle name="Style 2 15 2 14 2" xfId="18264"/>
    <cellStyle name="Style 2 15 2 14 3" xfId="18265"/>
    <cellStyle name="Style 2 15 2 15" xfId="18266"/>
    <cellStyle name="Style 2 15 2 16" xfId="18267"/>
    <cellStyle name="Style 2 15 2 2" xfId="18268"/>
    <cellStyle name="Style 2 15 2 2 2" xfId="18269"/>
    <cellStyle name="Style 2 15 2 2 2 2" xfId="18270"/>
    <cellStyle name="Style 2 15 2 2 2 3" xfId="18271"/>
    <cellStyle name="Style 2 15 2 2 3" xfId="18272"/>
    <cellStyle name="Style 2 15 2 2 4" xfId="18273"/>
    <cellStyle name="Style 2 15 2 3" xfId="18274"/>
    <cellStyle name="Style 2 15 2 3 2" xfId="18275"/>
    <cellStyle name="Style 2 15 2 3 3" xfId="18276"/>
    <cellStyle name="Style 2 15 2 4" xfId="18277"/>
    <cellStyle name="Style 2 15 2 4 2" xfId="18278"/>
    <cellStyle name="Style 2 15 2 4 3" xfId="18279"/>
    <cellStyle name="Style 2 15 2 5" xfId="18280"/>
    <cellStyle name="Style 2 15 2 5 2" xfId="18281"/>
    <cellStyle name="Style 2 15 2 5 3" xfId="18282"/>
    <cellStyle name="Style 2 15 2 6" xfId="18283"/>
    <cellStyle name="Style 2 15 2 6 2" xfId="18284"/>
    <cellStyle name="Style 2 15 2 6 3" xfId="18285"/>
    <cellStyle name="Style 2 15 2 7" xfId="18286"/>
    <cellStyle name="Style 2 15 2 7 2" xfId="18287"/>
    <cellStyle name="Style 2 15 2 7 3" xfId="18288"/>
    <cellStyle name="Style 2 15 2 8" xfId="18289"/>
    <cellStyle name="Style 2 15 2 8 2" xfId="18290"/>
    <cellStyle name="Style 2 15 2 8 3" xfId="18291"/>
    <cellStyle name="Style 2 15 2 9" xfId="18292"/>
    <cellStyle name="Style 2 15 2 9 2" xfId="18293"/>
    <cellStyle name="Style 2 15 2 9 3" xfId="18294"/>
    <cellStyle name="Style 2 15 3" xfId="18295"/>
    <cellStyle name="Style 2 15 3 2" xfId="18296"/>
    <cellStyle name="Style 2 15 3 2 2" xfId="18297"/>
    <cellStyle name="Style 2 15 3 2 3" xfId="18298"/>
    <cellStyle name="Style 2 15 3 3" xfId="18299"/>
    <cellStyle name="Style 2 15 3 4" xfId="18300"/>
    <cellStyle name="Style 2 15 4" xfId="18301"/>
    <cellStyle name="Style 2 15 4 2" xfId="18302"/>
    <cellStyle name="Style 2 15 4 3" xfId="18303"/>
    <cellStyle name="Style 2 15 5" xfId="18304"/>
    <cellStyle name="Style 2 15 5 2" xfId="18305"/>
    <cellStyle name="Style 2 15 5 3" xfId="18306"/>
    <cellStyle name="Style 2 15 6" xfId="18307"/>
    <cellStyle name="Style 2 15 6 2" xfId="18308"/>
    <cellStyle name="Style 2 15 6 3" xfId="18309"/>
    <cellStyle name="Style 2 15 7" xfId="18310"/>
    <cellStyle name="Style 2 15 7 2" xfId="18311"/>
    <cellStyle name="Style 2 15 7 3" xfId="18312"/>
    <cellStyle name="Style 2 15 8" xfId="18313"/>
    <cellStyle name="Style 2 15 8 2" xfId="18314"/>
    <cellStyle name="Style 2 15 8 3" xfId="18315"/>
    <cellStyle name="Style 2 15 9" xfId="18316"/>
    <cellStyle name="Style 2 15 9 2" xfId="18317"/>
    <cellStyle name="Style 2 15 9 3" xfId="18318"/>
    <cellStyle name="Style 2 16" xfId="878"/>
    <cellStyle name="Style 2 16 10" xfId="18319"/>
    <cellStyle name="Style 2 16 10 2" xfId="18320"/>
    <cellStyle name="Style 2 16 10 3" xfId="18321"/>
    <cellStyle name="Style 2 16 11" xfId="18322"/>
    <cellStyle name="Style 2 16 11 2" xfId="18323"/>
    <cellStyle name="Style 2 16 11 3" xfId="18324"/>
    <cellStyle name="Style 2 16 12" xfId="18325"/>
    <cellStyle name="Style 2 16 12 2" xfId="18326"/>
    <cellStyle name="Style 2 16 12 3" xfId="18327"/>
    <cellStyle name="Style 2 16 13" xfId="18328"/>
    <cellStyle name="Style 2 16 13 2" xfId="18329"/>
    <cellStyle name="Style 2 16 13 3" xfId="18330"/>
    <cellStyle name="Style 2 16 14" xfId="18331"/>
    <cellStyle name="Style 2 16 14 2" xfId="18332"/>
    <cellStyle name="Style 2 16 14 3" xfId="18333"/>
    <cellStyle name="Style 2 16 15" xfId="18334"/>
    <cellStyle name="Style 2 16 15 2" xfId="18335"/>
    <cellStyle name="Style 2 16 15 3" xfId="18336"/>
    <cellStyle name="Style 2 16 16" xfId="18337"/>
    <cellStyle name="Style 2 16 17" xfId="18338"/>
    <cellStyle name="Style 2 16 2" xfId="879"/>
    <cellStyle name="Style 2 16 2 10" xfId="18339"/>
    <cellStyle name="Style 2 16 2 10 2" xfId="18340"/>
    <cellStyle name="Style 2 16 2 10 3" xfId="18341"/>
    <cellStyle name="Style 2 16 2 11" xfId="18342"/>
    <cellStyle name="Style 2 16 2 11 2" xfId="18343"/>
    <cellStyle name="Style 2 16 2 11 3" xfId="18344"/>
    <cellStyle name="Style 2 16 2 12" xfId="18345"/>
    <cellStyle name="Style 2 16 2 12 2" xfId="18346"/>
    <cellStyle name="Style 2 16 2 12 3" xfId="18347"/>
    <cellStyle name="Style 2 16 2 13" xfId="18348"/>
    <cellStyle name="Style 2 16 2 13 2" xfId="18349"/>
    <cellStyle name="Style 2 16 2 13 3" xfId="18350"/>
    <cellStyle name="Style 2 16 2 14" xfId="18351"/>
    <cellStyle name="Style 2 16 2 14 2" xfId="18352"/>
    <cellStyle name="Style 2 16 2 14 3" xfId="18353"/>
    <cellStyle name="Style 2 16 2 15" xfId="18354"/>
    <cellStyle name="Style 2 16 2 16" xfId="18355"/>
    <cellStyle name="Style 2 16 2 2" xfId="18356"/>
    <cellStyle name="Style 2 16 2 2 2" xfId="18357"/>
    <cellStyle name="Style 2 16 2 2 2 2" xfId="18358"/>
    <cellStyle name="Style 2 16 2 2 2 3" xfId="18359"/>
    <cellStyle name="Style 2 16 2 2 3" xfId="18360"/>
    <cellStyle name="Style 2 16 2 2 4" xfId="18361"/>
    <cellStyle name="Style 2 16 2 3" xfId="18362"/>
    <cellStyle name="Style 2 16 2 3 2" xfId="18363"/>
    <cellStyle name="Style 2 16 2 3 3" xfId="18364"/>
    <cellStyle name="Style 2 16 2 4" xfId="18365"/>
    <cellStyle name="Style 2 16 2 4 2" xfId="18366"/>
    <cellStyle name="Style 2 16 2 4 3" xfId="18367"/>
    <cellStyle name="Style 2 16 2 5" xfId="18368"/>
    <cellStyle name="Style 2 16 2 5 2" xfId="18369"/>
    <cellStyle name="Style 2 16 2 5 3" xfId="18370"/>
    <cellStyle name="Style 2 16 2 6" xfId="18371"/>
    <cellStyle name="Style 2 16 2 6 2" xfId="18372"/>
    <cellStyle name="Style 2 16 2 6 3" xfId="18373"/>
    <cellStyle name="Style 2 16 2 7" xfId="18374"/>
    <cellStyle name="Style 2 16 2 7 2" xfId="18375"/>
    <cellStyle name="Style 2 16 2 7 3" xfId="18376"/>
    <cellStyle name="Style 2 16 2 8" xfId="18377"/>
    <cellStyle name="Style 2 16 2 8 2" xfId="18378"/>
    <cellStyle name="Style 2 16 2 8 3" xfId="18379"/>
    <cellStyle name="Style 2 16 2 9" xfId="18380"/>
    <cellStyle name="Style 2 16 2 9 2" xfId="18381"/>
    <cellStyle name="Style 2 16 2 9 3" xfId="18382"/>
    <cellStyle name="Style 2 16 3" xfId="18383"/>
    <cellStyle name="Style 2 16 3 2" xfId="18384"/>
    <cellStyle name="Style 2 16 3 2 2" xfId="18385"/>
    <cellStyle name="Style 2 16 3 2 3" xfId="18386"/>
    <cellStyle name="Style 2 16 3 3" xfId="18387"/>
    <cellStyle name="Style 2 16 3 4" xfId="18388"/>
    <cellStyle name="Style 2 16 4" xfId="18389"/>
    <cellStyle name="Style 2 16 4 2" xfId="18390"/>
    <cellStyle name="Style 2 16 4 3" xfId="18391"/>
    <cellStyle name="Style 2 16 5" xfId="18392"/>
    <cellStyle name="Style 2 16 5 2" xfId="18393"/>
    <cellStyle name="Style 2 16 5 3" xfId="18394"/>
    <cellStyle name="Style 2 16 6" xfId="18395"/>
    <cellStyle name="Style 2 16 6 2" xfId="18396"/>
    <cellStyle name="Style 2 16 6 3" xfId="18397"/>
    <cellStyle name="Style 2 16 7" xfId="18398"/>
    <cellStyle name="Style 2 16 7 2" xfId="18399"/>
    <cellStyle name="Style 2 16 7 3" xfId="18400"/>
    <cellStyle name="Style 2 16 8" xfId="18401"/>
    <cellStyle name="Style 2 16 8 2" xfId="18402"/>
    <cellStyle name="Style 2 16 8 3" xfId="18403"/>
    <cellStyle name="Style 2 16 9" xfId="18404"/>
    <cellStyle name="Style 2 16 9 2" xfId="18405"/>
    <cellStyle name="Style 2 16 9 3" xfId="18406"/>
    <cellStyle name="Style 2 17" xfId="880"/>
    <cellStyle name="Style 2 17 10" xfId="18407"/>
    <cellStyle name="Style 2 17 10 2" xfId="18408"/>
    <cellStyle name="Style 2 17 10 3" xfId="18409"/>
    <cellStyle name="Style 2 17 11" xfId="18410"/>
    <cellStyle name="Style 2 17 11 2" xfId="18411"/>
    <cellStyle name="Style 2 17 11 3" xfId="18412"/>
    <cellStyle name="Style 2 17 12" xfId="18413"/>
    <cellStyle name="Style 2 17 12 2" xfId="18414"/>
    <cellStyle name="Style 2 17 12 3" xfId="18415"/>
    <cellStyle name="Style 2 17 13" xfId="18416"/>
    <cellStyle name="Style 2 17 13 2" xfId="18417"/>
    <cellStyle name="Style 2 17 13 3" xfId="18418"/>
    <cellStyle name="Style 2 17 14" xfId="18419"/>
    <cellStyle name="Style 2 17 14 2" xfId="18420"/>
    <cellStyle name="Style 2 17 14 3" xfId="18421"/>
    <cellStyle name="Style 2 17 15" xfId="18422"/>
    <cellStyle name="Style 2 17 15 2" xfId="18423"/>
    <cellStyle name="Style 2 17 15 3" xfId="18424"/>
    <cellStyle name="Style 2 17 16" xfId="18425"/>
    <cellStyle name="Style 2 17 17" xfId="18426"/>
    <cellStyle name="Style 2 17 2" xfId="881"/>
    <cellStyle name="Style 2 17 2 10" xfId="18427"/>
    <cellStyle name="Style 2 17 2 10 2" xfId="18428"/>
    <cellStyle name="Style 2 17 2 10 3" xfId="18429"/>
    <cellStyle name="Style 2 17 2 11" xfId="18430"/>
    <cellStyle name="Style 2 17 2 11 2" xfId="18431"/>
    <cellStyle name="Style 2 17 2 11 3" xfId="18432"/>
    <cellStyle name="Style 2 17 2 12" xfId="18433"/>
    <cellStyle name="Style 2 17 2 12 2" xfId="18434"/>
    <cellStyle name="Style 2 17 2 12 3" xfId="18435"/>
    <cellStyle name="Style 2 17 2 13" xfId="18436"/>
    <cellStyle name="Style 2 17 2 13 2" xfId="18437"/>
    <cellStyle name="Style 2 17 2 13 3" xfId="18438"/>
    <cellStyle name="Style 2 17 2 14" xfId="18439"/>
    <cellStyle name="Style 2 17 2 14 2" xfId="18440"/>
    <cellStyle name="Style 2 17 2 14 3" xfId="18441"/>
    <cellStyle name="Style 2 17 2 15" xfId="18442"/>
    <cellStyle name="Style 2 17 2 16" xfId="18443"/>
    <cellStyle name="Style 2 17 2 2" xfId="18444"/>
    <cellStyle name="Style 2 17 2 2 2" xfId="18445"/>
    <cellStyle name="Style 2 17 2 2 2 2" xfId="18446"/>
    <cellStyle name="Style 2 17 2 2 2 3" xfId="18447"/>
    <cellStyle name="Style 2 17 2 2 3" xfId="18448"/>
    <cellStyle name="Style 2 17 2 2 4" xfId="18449"/>
    <cellStyle name="Style 2 17 2 3" xfId="18450"/>
    <cellStyle name="Style 2 17 2 3 2" xfId="18451"/>
    <cellStyle name="Style 2 17 2 3 3" xfId="18452"/>
    <cellStyle name="Style 2 17 2 4" xfId="18453"/>
    <cellStyle name="Style 2 17 2 4 2" xfId="18454"/>
    <cellStyle name="Style 2 17 2 4 3" xfId="18455"/>
    <cellStyle name="Style 2 17 2 5" xfId="18456"/>
    <cellStyle name="Style 2 17 2 5 2" xfId="18457"/>
    <cellStyle name="Style 2 17 2 5 3" xfId="18458"/>
    <cellStyle name="Style 2 17 2 6" xfId="18459"/>
    <cellStyle name="Style 2 17 2 6 2" xfId="18460"/>
    <cellStyle name="Style 2 17 2 6 3" xfId="18461"/>
    <cellStyle name="Style 2 17 2 7" xfId="18462"/>
    <cellStyle name="Style 2 17 2 7 2" xfId="18463"/>
    <cellStyle name="Style 2 17 2 7 3" xfId="18464"/>
    <cellStyle name="Style 2 17 2 8" xfId="18465"/>
    <cellStyle name="Style 2 17 2 8 2" xfId="18466"/>
    <cellStyle name="Style 2 17 2 8 3" xfId="18467"/>
    <cellStyle name="Style 2 17 2 9" xfId="18468"/>
    <cellStyle name="Style 2 17 2 9 2" xfId="18469"/>
    <cellStyle name="Style 2 17 2 9 3" xfId="18470"/>
    <cellStyle name="Style 2 17 3" xfId="18471"/>
    <cellStyle name="Style 2 17 3 2" xfId="18472"/>
    <cellStyle name="Style 2 17 3 2 2" xfId="18473"/>
    <cellStyle name="Style 2 17 3 2 3" xfId="18474"/>
    <cellStyle name="Style 2 17 3 3" xfId="18475"/>
    <cellStyle name="Style 2 17 3 4" xfId="18476"/>
    <cellStyle name="Style 2 17 4" xfId="18477"/>
    <cellStyle name="Style 2 17 4 2" xfId="18478"/>
    <cellStyle name="Style 2 17 4 3" xfId="18479"/>
    <cellStyle name="Style 2 17 5" xfId="18480"/>
    <cellStyle name="Style 2 17 5 2" xfId="18481"/>
    <cellStyle name="Style 2 17 5 3" xfId="18482"/>
    <cellStyle name="Style 2 17 6" xfId="18483"/>
    <cellStyle name="Style 2 17 6 2" xfId="18484"/>
    <cellStyle name="Style 2 17 6 3" xfId="18485"/>
    <cellStyle name="Style 2 17 7" xfId="18486"/>
    <cellStyle name="Style 2 17 7 2" xfId="18487"/>
    <cellStyle name="Style 2 17 7 3" xfId="18488"/>
    <cellStyle name="Style 2 17 8" xfId="18489"/>
    <cellStyle name="Style 2 17 8 2" xfId="18490"/>
    <cellStyle name="Style 2 17 8 3" xfId="18491"/>
    <cellStyle name="Style 2 17 9" xfId="18492"/>
    <cellStyle name="Style 2 17 9 2" xfId="18493"/>
    <cellStyle name="Style 2 17 9 3" xfId="18494"/>
    <cellStyle name="Style 2 18" xfId="882"/>
    <cellStyle name="Style 2 18 10" xfId="18495"/>
    <cellStyle name="Style 2 18 10 2" xfId="18496"/>
    <cellStyle name="Style 2 18 10 3" xfId="18497"/>
    <cellStyle name="Style 2 18 11" xfId="18498"/>
    <cellStyle name="Style 2 18 11 2" xfId="18499"/>
    <cellStyle name="Style 2 18 11 3" xfId="18500"/>
    <cellStyle name="Style 2 18 12" xfId="18501"/>
    <cellStyle name="Style 2 18 12 2" xfId="18502"/>
    <cellStyle name="Style 2 18 12 3" xfId="18503"/>
    <cellStyle name="Style 2 18 13" xfId="18504"/>
    <cellStyle name="Style 2 18 13 2" xfId="18505"/>
    <cellStyle name="Style 2 18 13 3" xfId="18506"/>
    <cellStyle name="Style 2 18 14" xfId="18507"/>
    <cellStyle name="Style 2 18 14 2" xfId="18508"/>
    <cellStyle name="Style 2 18 14 3" xfId="18509"/>
    <cellStyle name="Style 2 18 15" xfId="18510"/>
    <cellStyle name="Style 2 18 15 2" xfId="18511"/>
    <cellStyle name="Style 2 18 15 3" xfId="18512"/>
    <cellStyle name="Style 2 18 16" xfId="18513"/>
    <cellStyle name="Style 2 18 17" xfId="18514"/>
    <cellStyle name="Style 2 18 2" xfId="883"/>
    <cellStyle name="Style 2 18 2 10" xfId="18515"/>
    <cellStyle name="Style 2 18 2 10 2" xfId="18516"/>
    <cellStyle name="Style 2 18 2 10 3" xfId="18517"/>
    <cellStyle name="Style 2 18 2 11" xfId="18518"/>
    <cellStyle name="Style 2 18 2 11 2" xfId="18519"/>
    <cellStyle name="Style 2 18 2 11 3" xfId="18520"/>
    <cellStyle name="Style 2 18 2 12" xfId="18521"/>
    <cellStyle name="Style 2 18 2 12 2" xfId="18522"/>
    <cellStyle name="Style 2 18 2 12 3" xfId="18523"/>
    <cellStyle name="Style 2 18 2 13" xfId="18524"/>
    <cellStyle name="Style 2 18 2 13 2" xfId="18525"/>
    <cellStyle name="Style 2 18 2 13 3" xfId="18526"/>
    <cellStyle name="Style 2 18 2 14" xfId="18527"/>
    <cellStyle name="Style 2 18 2 14 2" xfId="18528"/>
    <cellStyle name="Style 2 18 2 14 3" xfId="18529"/>
    <cellStyle name="Style 2 18 2 15" xfId="18530"/>
    <cellStyle name="Style 2 18 2 16" xfId="18531"/>
    <cellStyle name="Style 2 18 2 2" xfId="18532"/>
    <cellStyle name="Style 2 18 2 2 2" xfId="18533"/>
    <cellStyle name="Style 2 18 2 2 2 2" xfId="18534"/>
    <cellStyle name="Style 2 18 2 2 2 3" xfId="18535"/>
    <cellStyle name="Style 2 18 2 2 3" xfId="18536"/>
    <cellStyle name="Style 2 18 2 2 4" xfId="18537"/>
    <cellStyle name="Style 2 18 2 3" xfId="18538"/>
    <cellStyle name="Style 2 18 2 3 2" xfId="18539"/>
    <cellStyle name="Style 2 18 2 3 3" xfId="18540"/>
    <cellStyle name="Style 2 18 2 4" xfId="18541"/>
    <cellStyle name="Style 2 18 2 4 2" xfId="18542"/>
    <cellStyle name="Style 2 18 2 4 3" xfId="18543"/>
    <cellStyle name="Style 2 18 2 5" xfId="18544"/>
    <cellStyle name="Style 2 18 2 5 2" xfId="18545"/>
    <cellStyle name="Style 2 18 2 5 3" xfId="18546"/>
    <cellStyle name="Style 2 18 2 6" xfId="18547"/>
    <cellStyle name="Style 2 18 2 6 2" xfId="18548"/>
    <cellStyle name="Style 2 18 2 6 3" xfId="18549"/>
    <cellStyle name="Style 2 18 2 7" xfId="18550"/>
    <cellStyle name="Style 2 18 2 7 2" xfId="18551"/>
    <cellStyle name="Style 2 18 2 7 3" xfId="18552"/>
    <cellStyle name="Style 2 18 2 8" xfId="18553"/>
    <cellStyle name="Style 2 18 2 8 2" xfId="18554"/>
    <cellStyle name="Style 2 18 2 8 3" xfId="18555"/>
    <cellStyle name="Style 2 18 2 9" xfId="18556"/>
    <cellStyle name="Style 2 18 2 9 2" xfId="18557"/>
    <cellStyle name="Style 2 18 2 9 3" xfId="18558"/>
    <cellStyle name="Style 2 18 3" xfId="18559"/>
    <cellStyle name="Style 2 18 3 2" xfId="18560"/>
    <cellStyle name="Style 2 18 3 2 2" xfId="18561"/>
    <cellStyle name="Style 2 18 3 2 3" xfId="18562"/>
    <cellStyle name="Style 2 18 3 3" xfId="18563"/>
    <cellStyle name="Style 2 18 3 4" xfId="18564"/>
    <cellStyle name="Style 2 18 4" xfId="18565"/>
    <cellStyle name="Style 2 18 4 2" xfId="18566"/>
    <cellStyle name="Style 2 18 4 3" xfId="18567"/>
    <cellStyle name="Style 2 18 5" xfId="18568"/>
    <cellStyle name="Style 2 18 5 2" xfId="18569"/>
    <cellStyle name="Style 2 18 5 3" xfId="18570"/>
    <cellStyle name="Style 2 18 6" xfId="18571"/>
    <cellStyle name="Style 2 18 6 2" xfId="18572"/>
    <cellStyle name="Style 2 18 6 3" xfId="18573"/>
    <cellStyle name="Style 2 18 7" xfId="18574"/>
    <cellStyle name="Style 2 18 7 2" xfId="18575"/>
    <cellStyle name="Style 2 18 7 3" xfId="18576"/>
    <cellStyle name="Style 2 18 8" xfId="18577"/>
    <cellStyle name="Style 2 18 8 2" xfId="18578"/>
    <cellStyle name="Style 2 18 8 3" xfId="18579"/>
    <cellStyle name="Style 2 18 9" xfId="18580"/>
    <cellStyle name="Style 2 18 9 2" xfId="18581"/>
    <cellStyle name="Style 2 18 9 3" xfId="18582"/>
    <cellStyle name="Style 2 19" xfId="884"/>
    <cellStyle name="Style 2 19 10" xfId="18583"/>
    <cellStyle name="Style 2 19 10 2" xfId="18584"/>
    <cellStyle name="Style 2 19 10 3" xfId="18585"/>
    <cellStyle name="Style 2 19 11" xfId="18586"/>
    <cellStyle name="Style 2 19 11 2" xfId="18587"/>
    <cellStyle name="Style 2 19 11 3" xfId="18588"/>
    <cellStyle name="Style 2 19 12" xfId="18589"/>
    <cellStyle name="Style 2 19 12 2" xfId="18590"/>
    <cellStyle name="Style 2 19 12 3" xfId="18591"/>
    <cellStyle name="Style 2 19 13" xfId="18592"/>
    <cellStyle name="Style 2 19 13 2" xfId="18593"/>
    <cellStyle name="Style 2 19 13 3" xfId="18594"/>
    <cellStyle name="Style 2 19 14" xfId="18595"/>
    <cellStyle name="Style 2 19 14 2" xfId="18596"/>
    <cellStyle name="Style 2 19 14 3" xfId="18597"/>
    <cellStyle name="Style 2 19 15" xfId="18598"/>
    <cellStyle name="Style 2 19 15 2" xfId="18599"/>
    <cellStyle name="Style 2 19 15 3" xfId="18600"/>
    <cellStyle name="Style 2 19 16" xfId="18601"/>
    <cellStyle name="Style 2 19 17" xfId="18602"/>
    <cellStyle name="Style 2 19 2" xfId="885"/>
    <cellStyle name="Style 2 19 2 10" xfId="18603"/>
    <cellStyle name="Style 2 19 2 10 2" xfId="18604"/>
    <cellStyle name="Style 2 19 2 10 3" xfId="18605"/>
    <cellStyle name="Style 2 19 2 11" xfId="18606"/>
    <cellStyle name="Style 2 19 2 11 2" xfId="18607"/>
    <cellStyle name="Style 2 19 2 11 3" xfId="18608"/>
    <cellStyle name="Style 2 19 2 12" xfId="18609"/>
    <cellStyle name="Style 2 19 2 12 2" xfId="18610"/>
    <cellStyle name="Style 2 19 2 12 3" xfId="18611"/>
    <cellStyle name="Style 2 19 2 13" xfId="18612"/>
    <cellStyle name="Style 2 19 2 13 2" xfId="18613"/>
    <cellStyle name="Style 2 19 2 13 3" xfId="18614"/>
    <cellStyle name="Style 2 19 2 14" xfId="18615"/>
    <cellStyle name="Style 2 19 2 14 2" xfId="18616"/>
    <cellStyle name="Style 2 19 2 14 3" xfId="18617"/>
    <cellStyle name="Style 2 19 2 15" xfId="18618"/>
    <cellStyle name="Style 2 19 2 16" xfId="18619"/>
    <cellStyle name="Style 2 19 2 2" xfId="18620"/>
    <cellStyle name="Style 2 19 2 2 2" xfId="18621"/>
    <cellStyle name="Style 2 19 2 2 2 2" xfId="18622"/>
    <cellStyle name="Style 2 19 2 2 2 3" xfId="18623"/>
    <cellStyle name="Style 2 19 2 2 3" xfId="18624"/>
    <cellStyle name="Style 2 19 2 2 4" xfId="18625"/>
    <cellStyle name="Style 2 19 2 3" xfId="18626"/>
    <cellStyle name="Style 2 19 2 3 2" xfId="18627"/>
    <cellStyle name="Style 2 19 2 3 3" xfId="18628"/>
    <cellStyle name="Style 2 19 2 4" xfId="18629"/>
    <cellStyle name="Style 2 19 2 4 2" xfId="18630"/>
    <cellStyle name="Style 2 19 2 4 3" xfId="18631"/>
    <cellStyle name="Style 2 19 2 5" xfId="18632"/>
    <cellStyle name="Style 2 19 2 5 2" xfId="18633"/>
    <cellStyle name="Style 2 19 2 5 3" xfId="18634"/>
    <cellStyle name="Style 2 19 2 6" xfId="18635"/>
    <cellStyle name="Style 2 19 2 6 2" xfId="18636"/>
    <cellStyle name="Style 2 19 2 6 3" xfId="18637"/>
    <cellStyle name="Style 2 19 2 7" xfId="18638"/>
    <cellStyle name="Style 2 19 2 7 2" xfId="18639"/>
    <cellStyle name="Style 2 19 2 7 3" xfId="18640"/>
    <cellStyle name="Style 2 19 2 8" xfId="18641"/>
    <cellStyle name="Style 2 19 2 8 2" xfId="18642"/>
    <cellStyle name="Style 2 19 2 8 3" xfId="18643"/>
    <cellStyle name="Style 2 19 2 9" xfId="18644"/>
    <cellStyle name="Style 2 19 2 9 2" xfId="18645"/>
    <cellStyle name="Style 2 19 2 9 3" xfId="18646"/>
    <cellStyle name="Style 2 19 3" xfId="18647"/>
    <cellStyle name="Style 2 19 3 2" xfId="18648"/>
    <cellStyle name="Style 2 19 3 2 2" xfId="18649"/>
    <cellStyle name="Style 2 19 3 2 3" xfId="18650"/>
    <cellStyle name="Style 2 19 3 3" xfId="18651"/>
    <cellStyle name="Style 2 19 3 4" xfId="18652"/>
    <cellStyle name="Style 2 19 4" xfId="18653"/>
    <cellStyle name="Style 2 19 4 2" xfId="18654"/>
    <cellStyle name="Style 2 19 4 3" xfId="18655"/>
    <cellStyle name="Style 2 19 5" xfId="18656"/>
    <cellStyle name="Style 2 19 5 2" xfId="18657"/>
    <cellStyle name="Style 2 19 5 3" xfId="18658"/>
    <cellStyle name="Style 2 19 6" xfId="18659"/>
    <cellStyle name="Style 2 19 6 2" xfId="18660"/>
    <cellStyle name="Style 2 19 6 3" xfId="18661"/>
    <cellStyle name="Style 2 19 7" xfId="18662"/>
    <cellStyle name="Style 2 19 7 2" xfId="18663"/>
    <cellStyle name="Style 2 19 7 3" xfId="18664"/>
    <cellStyle name="Style 2 19 8" xfId="18665"/>
    <cellStyle name="Style 2 19 8 2" xfId="18666"/>
    <cellStyle name="Style 2 19 8 3" xfId="18667"/>
    <cellStyle name="Style 2 19 9" xfId="18668"/>
    <cellStyle name="Style 2 19 9 2" xfId="18669"/>
    <cellStyle name="Style 2 19 9 3" xfId="18670"/>
    <cellStyle name="Style 2 2" xfId="886"/>
    <cellStyle name="Style 2 2 10" xfId="887"/>
    <cellStyle name="Style 2 2 10 10" xfId="18671"/>
    <cellStyle name="Style 2 2 10 10 2" xfId="18672"/>
    <cellStyle name="Style 2 2 10 10 3" xfId="18673"/>
    <cellStyle name="Style 2 2 10 11" xfId="18674"/>
    <cellStyle name="Style 2 2 10 11 2" xfId="18675"/>
    <cellStyle name="Style 2 2 10 11 3" xfId="18676"/>
    <cellStyle name="Style 2 2 10 12" xfId="18677"/>
    <cellStyle name="Style 2 2 10 12 2" xfId="18678"/>
    <cellStyle name="Style 2 2 10 12 3" xfId="18679"/>
    <cellStyle name="Style 2 2 10 13" xfId="18680"/>
    <cellStyle name="Style 2 2 10 13 2" xfId="18681"/>
    <cellStyle name="Style 2 2 10 13 3" xfId="18682"/>
    <cellStyle name="Style 2 2 10 14" xfId="18683"/>
    <cellStyle name="Style 2 2 10 14 2" xfId="18684"/>
    <cellStyle name="Style 2 2 10 14 3" xfId="18685"/>
    <cellStyle name="Style 2 2 10 15" xfId="18686"/>
    <cellStyle name="Style 2 2 10 15 2" xfId="18687"/>
    <cellStyle name="Style 2 2 10 15 3" xfId="18688"/>
    <cellStyle name="Style 2 2 10 16" xfId="18689"/>
    <cellStyle name="Style 2 2 10 17" xfId="18690"/>
    <cellStyle name="Style 2 2 10 2" xfId="888"/>
    <cellStyle name="Style 2 2 10 2 10" xfId="18691"/>
    <cellStyle name="Style 2 2 10 2 10 2" xfId="18692"/>
    <cellStyle name="Style 2 2 10 2 10 3" xfId="18693"/>
    <cellStyle name="Style 2 2 10 2 11" xfId="18694"/>
    <cellStyle name="Style 2 2 10 2 11 2" xfId="18695"/>
    <cellStyle name="Style 2 2 10 2 11 3" xfId="18696"/>
    <cellStyle name="Style 2 2 10 2 12" xfId="18697"/>
    <cellStyle name="Style 2 2 10 2 12 2" xfId="18698"/>
    <cellStyle name="Style 2 2 10 2 12 3" xfId="18699"/>
    <cellStyle name="Style 2 2 10 2 13" xfId="18700"/>
    <cellStyle name="Style 2 2 10 2 13 2" xfId="18701"/>
    <cellStyle name="Style 2 2 10 2 13 3" xfId="18702"/>
    <cellStyle name="Style 2 2 10 2 14" xfId="18703"/>
    <cellStyle name="Style 2 2 10 2 14 2" xfId="18704"/>
    <cellStyle name="Style 2 2 10 2 14 3" xfId="18705"/>
    <cellStyle name="Style 2 2 10 2 15" xfId="18706"/>
    <cellStyle name="Style 2 2 10 2 16" xfId="18707"/>
    <cellStyle name="Style 2 2 10 2 2" xfId="18708"/>
    <cellStyle name="Style 2 2 10 2 2 2" xfId="18709"/>
    <cellStyle name="Style 2 2 10 2 2 2 2" xfId="18710"/>
    <cellStyle name="Style 2 2 10 2 2 2 3" xfId="18711"/>
    <cellStyle name="Style 2 2 10 2 2 3" xfId="18712"/>
    <cellStyle name="Style 2 2 10 2 2 4" xfId="18713"/>
    <cellStyle name="Style 2 2 10 2 3" xfId="18714"/>
    <cellStyle name="Style 2 2 10 2 3 2" xfId="18715"/>
    <cellStyle name="Style 2 2 10 2 3 3" xfId="18716"/>
    <cellStyle name="Style 2 2 10 2 4" xfId="18717"/>
    <cellStyle name="Style 2 2 10 2 4 2" xfId="18718"/>
    <cellStyle name="Style 2 2 10 2 4 3" xfId="18719"/>
    <cellStyle name="Style 2 2 10 2 5" xfId="18720"/>
    <cellStyle name="Style 2 2 10 2 5 2" xfId="18721"/>
    <cellStyle name="Style 2 2 10 2 5 3" xfId="18722"/>
    <cellStyle name="Style 2 2 10 2 6" xfId="18723"/>
    <cellStyle name="Style 2 2 10 2 6 2" xfId="18724"/>
    <cellStyle name="Style 2 2 10 2 6 3" xfId="18725"/>
    <cellStyle name="Style 2 2 10 2 7" xfId="18726"/>
    <cellStyle name="Style 2 2 10 2 7 2" xfId="18727"/>
    <cellStyle name="Style 2 2 10 2 7 3" xfId="18728"/>
    <cellStyle name="Style 2 2 10 2 8" xfId="18729"/>
    <cellStyle name="Style 2 2 10 2 8 2" xfId="18730"/>
    <cellStyle name="Style 2 2 10 2 8 3" xfId="18731"/>
    <cellStyle name="Style 2 2 10 2 9" xfId="18732"/>
    <cellStyle name="Style 2 2 10 2 9 2" xfId="18733"/>
    <cellStyle name="Style 2 2 10 2 9 3" xfId="18734"/>
    <cellStyle name="Style 2 2 10 3" xfId="18735"/>
    <cellStyle name="Style 2 2 10 3 2" xfId="18736"/>
    <cellStyle name="Style 2 2 10 3 2 2" xfId="18737"/>
    <cellStyle name="Style 2 2 10 3 2 3" xfId="18738"/>
    <cellStyle name="Style 2 2 10 3 3" xfId="18739"/>
    <cellStyle name="Style 2 2 10 3 4" xfId="18740"/>
    <cellStyle name="Style 2 2 10 4" xfId="18741"/>
    <cellStyle name="Style 2 2 10 4 2" xfId="18742"/>
    <cellStyle name="Style 2 2 10 4 3" xfId="18743"/>
    <cellStyle name="Style 2 2 10 5" xfId="18744"/>
    <cellStyle name="Style 2 2 10 5 2" xfId="18745"/>
    <cellStyle name="Style 2 2 10 5 3" xfId="18746"/>
    <cellStyle name="Style 2 2 10 6" xfId="18747"/>
    <cellStyle name="Style 2 2 10 6 2" xfId="18748"/>
    <cellStyle name="Style 2 2 10 6 3" xfId="18749"/>
    <cellStyle name="Style 2 2 10 7" xfId="18750"/>
    <cellStyle name="Style 2 2 10 7 2" xfId="18751"/>
    <cellStyle name="Style 2 2 10 7 3" xfId="18752"/>
    <cellStyle name="Style 2 2 10 8" xfId="18753"/>
    <cellStyle name="Style 2 2 10 8 2" xfId="18754"/>
    <cellStyle name="Style 2 2 10 8 3" xfId="18755"/>
    <cellStyle name="Style 2 2 10 9" xfId="18756"/>
    <cellStyle name="Style 2 2 10 9 2" xfId="18757"/>
    <cellStyle name="Style 2 2 10 9 3" xfId="18758"/>
    <cellStyle name="Style 2 2 11" xfId="889"/>
    <cellStyle name="Style 2 2 11 10" xfId="18759"/>
    <cellStyle name="Style 2 2 11 10 2" xfId="18760"/>
    <cellStyle name="Style 2 2 11 10 3" xfId="18761"/>
    <cellStyle name="Style 2 2 11 11" xfId="18762"/>
    <cellStyle name="Style 2 2 11 11 2" xfId="18763"/>
    <cellStyle name="Style 2 2 11 11 3" xfId="18764"/>
    <cellStyle name="Style 2 2 11 12" xfId="18765"/>
    <cellStyle name="Style 2 2 11 12 2" xfId="18766"/>
    <cellStyle name="Style 2 2 11 12 3" xfId="18767"/>
    <cellStyle name="Style 2 2 11 13" xfId="18768"/>
    <cellStyle name="Style 2 2 11 13 2" xfId="18769"/>
    <cellStyle name="Style 2 2 11 13 3" xfId="18770"/>
    <cellStyle name="Style 2 2 11 14" xfId="18771"/>
    <cellStyle name="Style 2 2 11 14 2" xfId="18772"/>
    <cellStyle name="Style 2 2 11 14 3" xfId="18773"/>
    <cellStyle name="Style 2 2 11 15" xfId="18774"/>
    <cellStyle name="Style 2 2 11 15 2" xfId="18775"/>
    <cellStyle name="Style 2 2 11 15 3" xfId="18776"/>
    <cellStyle name="Style 2 2 11 16" xfId="18777"/>
    <cellStyle name="Style 2 2 11 17" xfId="18778"/>
    <cellStyle name="Style 2 2 11 2" xfId="890"/>
    <cellStyle name="Style 2 2 11 2 10" xfId="18779"/>
    <cellStyle name="Style 2 2 11 2 10 2" xfId="18780"/>
    <cellStyle name="Style 2 2 11 2 10 3" xfId="18781"/>
    <cellStyle name="Style 2 2 11 2 11" xfId="18782"/>
    <cellStyle name="Style 2 2 11 2 11 2" xfId="18783"/>
    <cellStyle name="Style 2 2 11 2 11 3" xfId="18784"/>
    <cellStyle name="Style 2 2 11 2 12" xfId="18785"/>
    <cellStyle name="Style 2 2 11 2 12 2" xfId="18786"/>
    <cellStyle name="Style 2 2 11 2 12 3" xfId="18787"/>
    <cellStyle name="Style 2 2 11 2 13" xfId="18788"/>
    <cellStyle name="Style 2 2 11 2 13 2" xfId="18789"/>
    <cellStyle name="Style 2 2 11 2 13 3" xfId="18790"/>
    <cellStyle name="Style 2 2 11 2 14" xfId="18791"/>
    <cellStyle name="Style 2 2 11 2 14 2" xfId="18792"/>
    <cellStyle name="Style 2 2 11 2 14 3" xfId="18793"/>
    <cellStyle name="Style 2 2 11 2 15" xfId="18794"/>
    <cellStyle name="Style 2 2 11 2 16" xfId="18795"/>
    <cellStyle name="Style 2 2 11 2 2" xfId="18796"/>
    <cellStyle name="Style 2 2 11 2 2 2" xfId="18797"/>
    <cellStyle name="Style 2 2 11 2 2 2 2" xfId="18798"/>
    <cellStyle name="Style 2 2 11 2 2 2 3" xfId="18799"/>
    <cellStyle name="Style 2 2 11 2 2 3" xfId="18800"/>
    <cellStyle name="Style 2 2 11 2 2 4" xfId="18801"/>
    <cellStyle name="Style 2 2 11 2 3" xfId="18802"/>
    <cellStyle name="Style 2 2 11 2 3 2" xfId="18803"/>
    <cellStyle name="Style 2 2 11 2 3 3" xfId="18804"/>
    <cellStyle name="Style 2 2 11 2 4" xfId="18805"/>
    <cellStyle name="Style 2 2 11 2 4 2" xfId="18806"/>
    <cellStyle name="Style 2 2 11 2 4 3" xfId="18807"/>
    <cellStyle name="Style 2 2 11 2 5" xfId="18808"/>
    <cellStyle name="Style 2 2 11 2 5 2" xfId="18809"/>
    <cellStyle name="Style 2 2 11 2 5 3" xfId="18810"/>
    <cellStyle name="Style 2 2 11 2 6" xfId="18811"/>
    <cellStyle name="Style 2 2 11 2 6 2" xfId="18812"/>
    <cellStyle name="Style 2 2 11 2 6 3" xfId="18813"/>
    <cellStyle name="Style 2 2 11 2 7" xfId="18814"/>
    <cellStyle name="Style 2 2 11 2 7 2" xfId="18815"/>
    <cellStyle name="Style 2 2 11 2 7 3" xfId="18816"/>
    <cellStyle name="Style 2 2 11 2 8" xfId="18817"/>
    <cellStyle name="Style 2 2 11 2 8 2" xfId="18818"/>
    <cellStyle name="Style 2 2 11 2 8 3" xfId="18819"/>
    <cellStyle name="Style 2 2 11 2 9" xfId="18820"/>
    <cellStyle name="Style 2 2 11 2 9 2" xfId="18821"/>
    <cellStyle name="Style 2 2 11 2 9 3" xfId="18822"/>
    <cellStyle name="Style 2 2 11 3" xfId="18823"/>
    <cellStyle name="Style 2 2 11 3 2" xfId="18824"/>
    <cellStyle name="Style 2 2 11 3 2 2" xfId="18825"/>
    <cellStyle name="Style 2 2 11 3 2 3" xfId="18826"/>
    <cellStyle name="Style 2 2 11 3 3" xfId="18827"/>
    <cellStyle name="Style 2 2 11 3 4" xfId="18828"/>
    <cellStyle name="Style 2 2 11 4" xfId="18829"/>
    <cellStyle name="Style 2 2 11 4 2" xfId="18830"/>
    <cellStyle name="Style 2 2 11 4 3" xfId="18831"/>
    <cellStyle name="Style 2 2 11 5" xfId="18832"/>
    <cellStyle name="Style 2 2 11 5 2" xfId="18833"/>
    <cellStyle name="Style 2 2 11 5 3" xfId="18834"/>
    <cellStyle name="Style 2 2 11 6" xfId="18835"/>
    <cellStyle name="Style 2 2 11 6 2" xfId="18836"/>
    <cellStyle name="Style 2 2 11 6 3" xfId="18837"/>
    <cellStyle name="Style 2 2 11 7" xfId="18838"/>
    <cellStyle name="Style 2 2 11 7 2" xfId="18839"/>
    <cellStyle name="Style 2 2 11 7 3" xfId="18840"/>
    <cellStyle name="Style 2 2 11 8" xfId="18841"/>
    <cellStyle name="Style 2 2 11 8 2" xfId="18842"/>
    <cellStyle name="Style 2 2 11 8 3" xfId="18843"/>
    <cellStyle name="Style 2 2 11 9" xfId="18844"/>
    <cellStyle name="Style 2 2 11 9 2" xfId="18845"/>
    <cellStyle name="Style 2 2 11 9 3" xfId="18846"/>
    <cellStyle name="Style 2 2 12" xfId="891"/>
    <cellStyle name="Style 2 2 12 10" xfId="18847"/>
    <cellStyle name="Style 2 2 12 10 2" xfId="18848"/>
    <cellStyle name="Style 2 2 12 10 3" xfId="18849"/>
    <cellStyle name="Style 2 2 12 11" xfId="18850"/>
    <cellStyle name="Style 2 2 12 11 2" xfId="18851"/>
    <cellStyle name="Style 2 2 12 11 3" xfId="18852"/>
    <cellStyle name="Style 2 2 12 12" xfId="18853"/>
    <cellStyle name="Style 2 2 12 12 2" xfId="18854"/>
    <cellStyle name="Style 2 2 12 12 3" xfId="18855"/>
    <cellStyle name="Style 2 2 12 13" xfId="18856"/>
    <cellStyle name="Style 2 2 12 13 2" xfId="18857"/>
    <cellStyle name="Style 2 2 12 13 3" xfId="18858"/>
    <cellStyle name="Style 2 2 12 14" xfId="18859"/>
    <cellStyle name="Style 2 2 12 14 2" xfId="18860"/>
    <cellStyle name="Style 2 2 12 14 3" xfId="18861"/>
    <cellStyle name="Style 2 2 12 15" xfId="18862"/>
    <cellStyle name="Style 2 2 12 15 2" xfId="18863"/>
    <cellStyle name="Style 2 2 12 15 3" xfId="18864"/>
    <cellStyle name="Style 2 2 12 16" xfId="18865"/>
    <cellStyle name="Style 2 2 12 17" xfId="18866"/>
    <cellStyle name="Style 2 2 12 2" xfId="892"/>
    <cellStyle name="Style 2 2 12 2 10" xfId="18867"/>
    <cellStyle name="Style 2 2 12 2 10 2" xfId="18868"/>
    <cellStyle name="Style 2 2 12 2 10 3" xfId="18869"/>
    <cellStyle name="Style 2 2 12 2 11" xfId="18870"/>
    <cellStyle name="Style 2 2 12 2 11 2" xfId="18871"/>
    <cellStyle name="Style 2 2 12 2 11 3" xfId="18872"/>
    <cellStyle name="Style 2 2 12 2 12" xfId="18873"/>
    <cellStyle name="Style 2 2 12 2 12 2" xfId="18874"/>
    <cellStyle name="Style 2 2 12 2 12 3" xfId="18875"/>
    <cellStyle name="Style 2 2 12 2 13" xfId="18876"/>
    <cellStyle name="Style 2 2 12 2 13 2" xfId="18877"/>
    <cellStyle name="Style 2 2 12 2 13 3" xfId="18878"/>
    <cellStyle name="Style 2 2 12 2 14" xfId="18879"/>
    <cellStyle name="Style 2 2 12 2 14 2" xfId="18880"/>
    <cellStyle name="Style 2 2 12 2 14 3" xfId="18881"/>
    <cellStyle name="Style 2 2 12 2 15" xfId="18882"/>
    <cellStyle name="Style 2 2 12 2 16" xfId="18883"/>
    <cellStyle name="Style 2 2 12 2 2" xfId="18884"/>
    <cellStyle name="Style 2 2 12 2 2 2" xfId="18885"/>
    <cellStyle name="Style 2 2 12 2 2 2 2" xfId="18886"/>
    <cellStyle name="Style 2 2 12 2 2 2 3" xfId="18887"/>
    <cellStyle name="Style 2 2 12 2 2 3" xfId="18888"/>
    <cellStyle name="Style 2 2 12 2 2 4" xfId="18889"/>
    <cellStyle name="Style 2 2 12 2 3" xfId="18890"/>
    <cellStyle name="Style 2 2 12 2 3 2" xfId="18891"/>
    <cellStyle name="Style 2 2 12 2 3 3" xfId="18892"/>
    <cellStyle name="Style 2 2 12 2 4" xfId="18893"/>
    <cellStyle name="Style 2 2 12 2 4 2" xfId="18894"/>
    <cellStyle name="Style 2 2 12 2 4 3" xfId="18895"/>
    <cellStyle name="Style 2 2 12 2 5" xfId="18896"/>
    <cellStyle name="Style 2 2 12 2 5 2" xfId="18897"/>
    <cellStyle name="Style 2 2 12 2 5 3" xfId="18898"/>
    <cellStyle name="Style 2 2 12 2 6" xfId="18899"/>
    <cellStyle name="Style 2 2 12 2 6 2" xfId="18900"/>
    <cellStyle name="Style 2 2 12 2 6 3" xfId="18901"/>
    <cellStyle name="Style 2 2 12 2 7" xfId="18902"/>
    <cellStyle name="Style 2 2 12 2 7 2" xfId="18903"/>
    <cellStyle name="Style 2 2 12 2 7 3" xfId="18904"/>
    <cellStyle name="Style 2 2 12 2 8" xfId="18905"/>
    <cellStyle name="Style 2 2 12 2 8 2" xfId="18906"/>
    <cellStyle name="Style 2 2 12 2 8 3" xfId="18907"/>
    <cellStyle name="Style 2 2 12 2 9" xfId="18908"/>
    <cellStyle name="Style 2 2 12 2 9 2" xfId="18909"/>
    <cellStyle name="Style 2 2 12 2 9 3" xfId="18910"/>
    <cellStyle name="Style 2 2 12 3" xfId="18911"/>
    <cellStyle name="Style 2 2 12 3 2" xfId="18912"/>
    <cellStyle name="Style 2 2 12 3 2 2" xfId="18913"/>
    <cellStyle name="Style 2 2 12 3 2 3" xfId="18914"/>
    <cellStyle name="Style 2 2 12 3 3" xfId="18915"/>
    <cellStyle name="Style 2 2 12 3 4" xfId="18916"/>
    <cellStyle name="Style 2 2 12 4" xfId="18917"/>
    <cellStyle name="Style 2 2 12 4 2" xfId="18918"/>
    <cellStyle name="Style 2 2 12 4 3" xfId="18919"/>
    <cellStyle name="Style 2 2 12 5" xfId="18920"/>
    <cellStyle name="Style 2 2 12 5 2" xfId="18921"/>
    <cellStyle name="Style 2 2 12 5 3" xfId="18922"/>
    <cellStyle name="Style 2 2 12 6" xfId="18923"/>
    <cellStyle name="Style 2 2 12 6 2" xfId="18924"/>
    <cellStyle name="Style 2 2 12 6 3" xfId="18925"/>
    <cellStyle name="Style 2 2 12 7" xfId="18926"/>
    <cellStyle name="Style 2 2 12 7 2" xfId="18927"/>
    <cellStyle name="Style 2 2 12 7 3" xfId="18928"/>
    <cellStyle name="Style 2 2 12 8" xfId="18929"/>
    <cellStyle name="Style 2 2 12 8 2" xfId="18930"/>
    <cellStyle name="Style 2 2 12 8 3" xfId="18931"/>
    <cellStyle name="Style 2 2 12 9" xfId="18932"/>
    <cellStyle name="Style 2 2 12 9 2" xfId="18933"/>
    <cellStyle name="Style 2 2 12 9 3" xfId="18934"/>
    <cellStyle name="Style 2 2 13" xfId="893"/>
    <cellStyle name="Style 2 2 13 10" xfId="18935"/>
    <cellStyle name="Style 2 2 13 10 2" xfId="18936"/>
    <cellStyle name="Style 2 2 13 10 3" xfId="18937"/>
    <cellStyle name="Style 2 2 13 11" xfId="18938"/>
    <cellStyle name="Style 2 2 13 11 2" xfId="18939"/>
    <cellStyle name="Style 2 2 13 11 3" xfId="18940"/>
    <cellStyle name="Style 2 2 13 12" xfId="18941"/>
    <cellStyle name="Style 2 2 13 12 2" xfId="18942"/>
    <cellStyle name="Style 2 2 13 12 3" xfId="18943"/>
    <cellStyle name="Style 2 2 13 13" xfId="18944"/>
    <cellStyle name="Style 2 2 13 13 2" xfId="18945"/>
    <cellStyle name="Style 2 2 13 13 3" xfId="18946"/>
    <cellStyle name="Style 2 2 13 14" xfId="18947"/>
    <cellStyle name="Style 2 2 13 14 2" xfId="18948"/>
    <cellStyle name="Style 2 2 13 14 3" xfId="18949"/>
    <cellStyle name="Style 2 2 13 15" xfId="18950"/>
    <cellStyle name="Style 2 2 13 15 2" xfId="18951"/>
    <cellStyle name="Style 2 2 13 15 3" xfId="18952"/>
    <cellStyle name="Style 2 2 13 16" xfId="18953"/>
    <cellStyle name="Style 2 2 13 17" xfId="18954"/>
    <cellStyle name="Style 2 2 13 2" xfId="894"/>
    <cellStyle name="Style 2 2 13 2 10" xfId="18955"/>
    <cellStyle name="Style 2 2 13 2 10 2" xfId="18956"/>
    <cellStyle name="Style 2 2 13 2 10 3" xfId="18957"/>
    <cellStyle name="Style 2 2 13 2 11" xfId="18958"/>
    <cellStyle name="Style 2 2 13 2 11 2" xfId="18959"/>
    <cellStyle name="Style 2 2 13 2 11 3" xfId="18960"/>
    <cellStyle name="Style 2 2 13 2 12" xfId="18961"/>
    <cellStyle name="Style 2 2 13 2 12 2" xfId="18962"/>
    <cellStyle name="Style 2 2 13 2 12 3" xfId="18963"/>
    <cellStyle name="Style 2 2 13 2 13" xfId="18964"/>
    <cellStyle name="Style 2 2 13 2 13 2" xfId="18965"/>
    <cellStyle name="Style 2 2 13 2 13 3" xfId="18966"/>
    <cellStyle name="Style 2 2 13 2 14" xfId="18967"/>
    <cellStyle name="Style 2 2 13 2 14 2" xfId="18968"/>
    <cellStyle name="Style 2 2 13 2 14 3" xfId="18969"/>
    <cellStyle name="Style 2 2 13 2 15" xfId="18970"/>
    <cellStyle name="Style 2 2 13 2 16" xfId="18971"/>
    <cellStyle name="Style 2 2 13 2 2" xfId="18972"/>
    <cellStyle name="Style 2 2 13 2 2 2" xfId="18973"/>
    <cellStyle name="Style 2 2 13 2 2 2 2" xfId="18974"/>
    <cellStyle name="Style 2 2 13 2 2 2 3" xfId="18975"/>
    <cellStyle name="Style 2 2 13 2 2 3" xfId="18976"/>
    <cellStyle name="Style 2 2 13 2 2 4" xfId="18977"/>
    <cellStyle name="Style 2 2 13 2 3" xfId="18978"/>
    <cellStyle name="Style 2 2 13 2 3 2" xfId="18979"/>
    <cellStyle name="Style 2 2 13 2 3 3" xfId="18980"/>
    <cellStyle name="Style 2 2 13 2 4" xfId="18981"/>
    <cellStyle name="Style 2 2 13 2 4 2" xfId="18982"/>
    <cellStyle name="Style 2 2 13 2 4 3" xfId="18983"/>
    <cellStyle name="Style 2 2 13 2 5" xfId="18984"/>
    <cellStyle name="Style 2 2 13 2 5 2" xfId="18985"/>
    <cellStyle name="Style 2 2 13 2 5 3" xfId="18986"/>
    <cellStyle name="Style 2 2 13 2 6" xfId="18987"/>
    <cellStyle name="Style 2 2 13 2 6 2" xfId="18988"/>
    <cellStyle name="Style 2 2 13 2 6 3" xfId="18989"/>
    <cellStyle name="Style 2 2 13 2 7" xfId="18990"/>
    <cellStyle name="Style 2 2 13 2 7 2" xfId="18991"/>
    <cellStyle name="Style 2 2 13 2 7 3" xfId="18992"/>
    <cellStyle name="Style 2 2 13 2 8" xfId="18993"/>
    <cellStyle name="Style 2 2 13 2 8 2" xfId="18994"/>
    <cellStyle name="Style 2 2 13 2 8 3" xfId="18995"/>
    <cellStyle name="Style 2 2 13 2 9" xfId="18996"/>
    <cellStyle name="Style 2 2 13 2 9 2" xfId="18997"/>
    <cellStyle name="Style 2 2 13 2 9 3" xfId="18998"/>
    <cellStyle name="Style 2 2 13 3" xfId="18999"/>
    <cellStyle name="Style 2 2 13 3 2" xfId="19000"/>
    <cellStyle name="Style 2 2 13 3 2 2" xfId="19001"/>
    <cellStyle name="Style 2 2 13 3 2 3" xfId="19002"/>
    <cellStyle name="Style 2 2 13 3 3" xfId="19003"/>
    <cellStyle name="Style 2 2 13 3 4" xfId="19004"/>
    <cellStyle name="Style 2 2 13 4" xfId="19005"/>
    <cellStyle name="Style 2 2 13 4 2" xfId="19006"/>
    <cellStyle name="Style 2 2 13 4 3" xfId="19007"/>
    <cellStyle name="Style 2 2 13 5" xfId="19008"/>
    <cellStyle name="Style 2 2 13 5 2" xfId="19009"/>
    <cellStyle name="Style 2 2 13 5 3" xfId="19010"/>
    <cellStyle name="Style 2 2 13 6" xfId="19011"/>
    <cellStyle name="Style 2 2 13 6 2" xfId="19012"/>
    <cellStyle name="Style 2 2 13 6 3" xfId="19013"/>
    <cellStyle name="Style 2 2 13 7" xfId="19014"/>
    <cellStyle name="Style 2 2 13 7 2" xfId="19015"/>
    <cellStyle name="Style 2 2 13 7 3" xfId="19016"/>
    <cellStyle name="Style 2 2 13 8" xfId="19017"/>
    <cellStyle name="Style 2 2 13 8 2" xfId="19018"/>
    <cellStyle name="Style 2 2 13 8 3" xfId="19019"/>
    <cellStyle name="Style 2 2 13 9" xfId="19020"/>
    <cellStyle name="Style 2 2 13 9 2" xfId="19021"/>
    <cellStyle name="Style 2 2 13 9 3" xfId="19022"/>
    <cellStyle name="Style 2 2 14" xfId="895"/>
    <cellStyle name="Style 2 2 14 10" xfId="19023"/>
    <cellStyle name="Style 2 2 14 10 2" xfId="19024"/>
    <cellStyle name="Style 2 2 14 10 3" xfId="19025"/>
    <cellStyle name="Style 2 2 14 11" xfId="19026"/>
    <cellStyle name="Style 2 2 14 11 2" xfId="19027"/>
    <cellStyle name="Style 2 2 14 11 3" xfId="19028"/>
    <cellStyle name="Style 2 2 14 12" xfId="19029"/>
    <cellStyle name="Style 2 2 14 12 2" xfId="19030"/>
    <cellStyle name="Style 2 2 14 12 3" xfId="19031"/>
    <cellStyle name="Style 2 2 14 13" xfId="19032"/>
    <cellStyle name="Style 2 2 14 13 2" xfId="19033"/>
    <cellStyle name="Style 2 2 14 13 3" xfId="19034"/>
    <cellStyle name="Style 2 2 14 14" xfId="19035"/>
    <cellStyle name="Style 2 2 14 14 2" xfId="19036"/>
    <cellStyle name="Style 2 2 14 14 3" xfId="19037"/>
    <cellStyle name="Style 2 2 14 15" xfId="19038"/>
    <cellStyle name="Style 2 2 14 15 2" xfId="19039"/>
    <cellStyle name="Style 2 2 14 15 3" xfId="19040"/>
    <cellStyle name="Style 2 2 14 16" xfId="19041"/>
    <cellStyle name="Style 2 2 14 17" xfId="19042"/>
    <cellStyle name="Style 2 2 14 2" xfId="896"/>
    <cellStyle name="Style 2 2 14 2 10" xfId="19043"/>
    <cellStyle name="Style 2 2 14 2 10 2" xfId="19044"/>
    <cellStyle name="Style 2 2 14 2 10 3" xfId="19045"/>
    <cellStyle name="Style 2 2 14 2 11" xfId="19046"/>
    <cellStyle name="Style 2 2 14 2 11 2" xfId="19047"/>
    <cellStyle name="Style 2 2 14 2 11 3" xfId="19048"/>
    <cellStyle name="Style 2 2 14 2 12" xfId="19049"/>
    <cellStyle name="Style 2 2 14 2 12 2" xfId="19050"/>
    <cellStyle name="Style 2 2 14 2 12 3" xfId="19051"/>
    <cellStyle name="Style 2 2 14 2 13" xfId="19052"/>
    <cellStyle name="Style 2 2 14 2 13 2" xfId="19053"/>
    <cellStyle name="Style 2 2 14 2 13 3" xfId="19054"/>
    <cellStyle name="Style 2 2 14 2 14" xfId="19055"/>
    <cellStyle name="Style 2 2 14 2 14 2" xfId="19056"/>
    <cellStyle name="Style 2 2 14 2 14 3" xfId="19057"/>
    <cellStyle name="Style 2 2 14 2 15" xfId="19058"/>
    <cellStyle name="Style 2 2 14 2 16" xfId="19059"/>
    <cellStyle name="Style 2 2 14 2 2" xfId="19060"/>
    <cellStyle name="Style 2 2 14 2 2 2" xfId="19061"/>
    <cellStyle name="Style 2 2 14 2 2 2 2" xfId="19062"/>
    <cellStyle name="Style 2 2 14 2 2 2 3" xfId="19063"/>
    <cellStyle name="Style 2 2 14 2 2 3" xfId="19064"/>
    <cellStyle name="Style 2 2 14 2 2 4" xfId="19065"/>
    <cellStyle name="Style 2 2 14 2 3" xfId="19066"/>
    <cellStyle name="Style 2 2 14 2 3 2" xfId="19067"/>
    <cellStyle name="Style 2 2 14 2 3 3" xfId="19068"/>
    <cellStyle name="Style 2 2 14 2 4" xfId="19069"/>
    <cellStyle name="Style 2 2 14 2 4 2" xfId="19070"/>
    <cellStyle name="Style 2 2 14 2 4 3" xfId="19071"/>
    <cellStyle name="Style 2 2 14 2 5" xfId="19072"/>
    <cellStyle name="Style 2 2 14 2 5 2" xfId="19073"/>
    <cellStyle name="Style 2 2 14 2 5 3" xfId="19074"/>
    <cellStyle name="Style 2 2 14 2 6" xfId="19075"/>
    <cellStyle name="Style 2 2 14 2 6 2" xfId="19076"/>
    <cellStyle name="Style 2 2 14 2 6 3" xfId="19077"/>
    <cellStyle name="Style 2 2 14 2 7" xfId="19078"/>
    <cellStyle name="Style 2 2 14 2 7 2" xfId="19079"/>
    <cellStyle name="Style 2 2 14 2 7 3" xfId="19080"/>
    <cellStyle name="Style 2 2 14 2 8" xfId="19081"/>
    <cellStyle name="Style 2 2 14 2 8 2" xfId="19082"/>
    <cellStyle name="Style 2 2 14 2 8 3" xfId="19083"/>
    <cellStyle name="Style 2 2 14 2 9" xfId="19084"/>
    <cellStyle name="Style 2 2 14 2 9 2" xfId="19085"/>
    <cellStyle name="Style 2 2 14 2 9 3" xfId="19086"/>
    <cellStyle name="Style 2 2 14 3" xfId="19087"/>
    <cellStyle name="Style 2 2 14 3 2" xfId="19088"/>
    <cellStyle name="Style 2 2 14 3 2 2" xfId="19089"/>
    <cellStyle name="Style 2 2 14 3 2 3" xfId="19090"/>
    <cellStyle name="Style 2 2 14 3 3" xfId="19091"/>
    <cellStyle name="Style 2 2 14 3 4" xfId="19092"/>
    <cellStyle name="Style 2 2 14 4" xfId="19093"/>
    <cellStyle name="Style 2 2 14 4 2" xfId="19094"/>
    <cellStyle name="Style 2 2 14 4 3" xfId="19095"/>
    <cellStyle name="Style 2 2 14 5" xfId="19096"/>
    <cellStyle name="Style 2 2 14 5 2" xfId="19097"/>
    <cellStyle name="Style 2 2 14 5 3" xfId="19098"/>
    <cellStyle name="Style 2 2 14 6" xfId="19099"/>
    <cellStyle name="Style 2 2 14 6 2" xfId="19100"/>
    <cellStyle name="Style 2 2 14 6 3" xfId="19101"/>
    <cellStyle name="Style 2 2 14 7" xfId="19102"/>
    <cellStyle name="Style 2 2 14 7 2" xfId="19103"/>
    <cellStyle name="Style 2 2 14 7 3" xfId="19104"/>
    <cellStyle name="Style 2 2 14 8" xfId="19105"/>
    <cellStyle name="Style 2 2 14 8 2" xfId="19106"/>
    <cellStyle name="Style 2 2 14 8 3" xfId="19107"/>
    <cellStyle name="Style 2 2 14 9" xfId="19108"/>
    <cellStyle name="Style 2 2 14 9 2" xfId="19109"/>
    <cellStyle name="Style 2 2 14 9 3" xfId="19110"/>
    <cellStyle name="Style 2 2 15" xfId="897"/>
    <cellStyle name="Style 2 2 15 10" xfId="19111"/>
    <cellStyle name="Style 2 2 15 10 2" xfId="19112"/>
    <cellStyle name="Style 2 2 15 10 3" xfId="19113"/>
    <cellStyle name="Style 2 2 15 11" xfId="19114"/>
    <cellStyle name="Style 2 2 15 11 2" xfId="19115"/>
    <cellStyle name="Style 2 2 15 11 3" xfId="19116"/>
    <cellStyle name="Style 2 2 15 12" xfId="19117"/>
    <cellStyle name="Style 2 2 15 12 2" xfId="19118"/>
    <cellStyle name="Style 2 2 15 12 3" xfId="19119"/>
    <cellStyle name="Style 2 2 15 13" xfId="19120"/>
    <cellStyle name="Style 2 2 15 13 2" xfId="19121"/>
    <cellStyle name="Style 2 2 15 13 3" xfId="19122"/>
    <cellStyle name="Style 2 2 15 14" xfId="19123"/>
    <cellStyle name="Style 2 2 15 14 2" xfId="19124"/>
    <cellStyle name="Style 2 2 15 14 3" xfId="19125"/>
    <cellStyle name="Style 2 2 15 15" xfId="19126"/>
    <cellStyle name="Style 2 2 15 15 2" xfId="19127"/>
    <cellStyle name="Style 2 2 15 15 3" xfId="19128"/>
    <cellStyle name="Style 2 2 15 16" xfId="19129"/>
    <cellStyle name="Style 2 2 15 17" xfId="19130"/>
    <cellStyle name="Style 2 2 15 2" xfId="898"/>
    <cellStyle name="Style 2 2 15 2 10" xfId="19131"/>
    <cellStyle name="Style 2 2 15 2 10 2" xfId="19132"/>
    <cellStyle name="Style 2 2 15 2 10 3" xfId="19133"/>
    <cellStyle name="Style 2 2 15 2 11" xfId="19134"/>
    <cellStyle name="Style 2 2 15 2 11 2" xfId="19135"/>
    <cellStyle name="Style 2 2 15 2 11 3" xfId="19136"/>
    <cellStyle name="Style 2 2 15 2 12" xfId="19137"/>
    <cellStyle name="Style 2 2 15 2 12 2" xfId="19138"/>
    <cellStyle name="Style 2 2 15 2 12 3" xfId="19139"/>
    <cellStyle name="Style 2 2 15 2 13" xfId="19140"/>
    <cellStyle name="Style 2 2 15 2 13 2" xfId="19141"/>
    <cellStyle name="Style 2 2 15 2 13 3" xfId="19142"/>
    <cellStyle name="Style 2 2 15 2 14" xfId="19143"/>
    <cellStyle name="Style 2 2 15 2 14 2" xfId="19144"/>
    <cellStyle name="Style 2 2 15 2 14 3" xfId="19145"/>
    <cellStyle name="Style 2 2 15 2 15" xfId="19146"/>
    <cellStyle name="Style 2 2 15 2 16" xfId="19147"/>
    <cellStyle name="Style 2 2 15 2 2" xfId="19148"/>
    <cellStyle name="Style 2 2 15 2 2 2" xfId="19149"/>
    <cellStyle name="Style 2 2 15 2 2 2 2" xfId="19150"/>
    <cellStyle name="Style 2 2 15 2 2 2 3" xfId="19151"/>
    <cellStyle name="Style 2 2 15 2 2 3" xfId="19152"/>
    <cellStyle name="Style 2 2 15 2 2 4" xfId="19153"/>
    <cellStyle name="Style 2 2 15 2 3" xfId="19154"/>
    <cellStyle name="Style 2 2 15 2 3 2" xfId="19155"/>
    <cellStyle name="Style 2 2 15 2 3 3" xfId="19156"/>
    <cellStyle name="Style 2 2 15 2 4" xfId="19157"/>
    <cellStyle name="Style 2 2 15 2 4 2" xfId="19158"/>
    <cellStyle name="Style 2 2 15 2 4 3" xfId="19159"/>
    <cellStyle name="Style 2 2 15 2 5" xfId="19160"/>
    <cellStyle name="Style 2 2 15 2 5 2" xfId="19161"/>
    <cellStyle name="Style 2 2 15 2 5 3" xfId="19162"/>
    <cellStyle name="Style 2 2 15 2 6" xfId="19163"/>
    <cellStyle name="Style 2 2 15 2 6 2" xfId="19164"/>
    <cellStyle name="Style 2 2 15 2 6 3" xfId="19165"/>
    <cellStyle name="Style 2 2 15 2 7" xfId="19166"/>
    <cellStyle name="Style 2 2 15 2 7 2" xfId="19167"/>
    <cellStyle name="Style 2 2 15 2 7 3" xfId="19168"/>
    <cellStyle name="Style 2 2 15 2 8" xfId="19169"/>
    <cellStyle name="Style 2 2 15 2 8 2" xfId="19170"/>
    <cellStyle name="Style 2 2 15 2 8 3" xfId="19171"/>
    <cellStyle name="Style 2 2 15 2 9" xfId="19172"/>
    <cellStyle name="Style 2 2 15 2 9 2" xfId="19173"/>
    <cellStyle name="Style 2 2 15 2 9 3" xfId="19174"/>
    <cellStyle name="Style 2 2 15 3" xfId="19175"/>
    <cellStyle name="Style 2 2 15 3 2" xfId="19176"/>
    <cellStyle name="Style 2 2 15 3 2 2" xfId="19177"/>
    <cellStyle name="Style 2 2 15 3 2 3" xfId="19178"/>
    <cellStyle name="Style 2 2 15 3 3" xfId="19179"/>
    <cellStyle name="Style 2 2 15 3 4" xfId="19180"/>
    <cellStyle name="Style 2 2 15 4" xfId="19181"/>
    <cellStyle name="Style 2 2 15 4 2" xfId="19182"/>
    <cellStyle name="Style 2 2 15 4 3" xfId="19183"/>
    <cellStyle name="Style 2 2 15 5" xfId="19184"/>
    <cellStyle name="Style 2 2 15 5 2" xfId="19185"/>
    <cellStyle name="Style 2 2 15 5 3" xfId="19186"/>
    <cellStyle name="Style 2 2 15 6" xfId="19187"/>
    <cellStyle name="Style 2 2 15 6 2" xfId="19188"/>
    <cellStyle name="Style 2 2 15 6 3" xfId="19189"/>
    <cellStyle name="Style 2 2 15 7" xfId="19190"/>
    <cellStyle name="Style 2 2 15 7 2" xfId="19191"/>
    <cellStyle name="Style 2 2 15 7 3" xfId="19192"/>
    <cellStyle name="Style 2 2 15 8" xfId="19193"/>
    <cellStyle name="Style 2 2 15 8 2" xfId="19194"/>
    <cellStyle name="Style 2 2 15 8 3" xfId="19195"/>
    <cellStyle name="Style 2 2 15 9" xfId="19196"/>
    <cellStyle name="Style 2 2 15 9 2" xfId="19197"/>
    <cellStyle name="Style 2 2 15 9 3" xfId="19198"/>
    <cellStyle name="Style 2 2 16" xfId="899"/>
    <cellStyle name="Style 2 2 16 10" xfId="19199"/>
    <cellStyle name="Style 2 2 16 10 2" xfId="19200"/>
    <cellStyle name="Style 2 2 16 10 3" xfId="19201"/>
    <cellStyle name="Style 2 2 16 11" xfId="19202"/>
    <cellStyle name="Style 2 2 16 11 2" xfId="19203"/>
    <cellStyle name="Style 2 2 16 11 3" xfId="19204"/>
    <cellStyle name="Style 2 2 16 12" xfId="19205"/>
    <cellStyle name="Style 2 2 16 12 2" xfId="19206"/>
    <cellStyle name="Style 2 2 16 12 3" xfId="19207"/>
    <cellStyle name="Style 2 2 16 13" xfId="19208"/>
    <cellStyle name="Style 2 2 16 13 2" xfId="19209"/>
    <cellStyle name="Style 2 2 16 13 3" xfId="19210"/>
    <cellStyle name="Style 2 2 16 14" xfId="19211"/>
    <cellStyle name="Style 2 2 16 14 2" xfId="19212"/>
    <cellStyle name="Style 2 2 16 14 3" xfId="19213"/>
    <cellStyle name="Style 2 2 16 15" xfId="19214"/>
    <cellStyle name="Style 2 2 16 15 2" xfId="19215"/>
    <cellStyle name="Style 2 2 16 15 3" xfId="19216"/>
    <cellStyle name="Style 2 2 16 16" xfId="19217"/>
    <cellStyle name="Style 2 2 16 17" xfId="19218"/>
    <cellStyle name="Style 2 2 16 2" xfId="900"/>
    <cellStyle name="Style 2 2 16 2 10" xfId="19219"/>
    <cellStyle name="Style 2 2 16 2 10 2" xfId="19220"/>
    <cellStyle name="Style 2 2 16 2 10 3" xfId="19221"/>
    <cellStyle name="Style 2 2 16 2 11" xfId="19222"/>
    <cellStyle name="Style 2 2 16 2 11 2" xfId="19223"/>
    <cellStyle name="Style 2 2 16 2 11 3" xfId="19224"/>
    <cellStyle name="Style 2 2 16 2 12" xfId="19225"/>
    <cellStyle name="Style 2 2 16 2 12 2" xfId="19226"/>
    <cellStyle name="Style 2 2 16 2 12 3" xfId="19227"/>
    <cellStyle name="Style 2 2 16 2 13" xfId="19228"/>
    <cellStyle name="Style 2 2 16 2 13 2" xfId="19229"/>
    <cellStyle name="Style 2 2 16 2 13 3" xfId="19230"/>
    <cellStyle name="Style 2 2 16 2 14" xfId="19231"/>
    <cellStyle name="Style 2 2 16 2 14 2" xfId="19232"/>
    <cellStyle name="Style 2 2 16 2 14 3" xfId="19233"/>
    <cellStyle name="Style 2 2 16 2 15" xfId="19234"/>
    <cellStyle name="Style 2 2 16 2 16" xfId="19235"/>
    <cellStyle name="Style 2 2 16 2 2" xfId="19236"/>
    <cellStyle name="Style 2 2 16 2 2 2" xfId="19237"/>
    <cellStyle name="Style 2 2 16 2 2 2 2" xfId="19238"/>
    <cellStyle name="Style 2 2 16 2 2 2 3" xfId="19239"/>
    <cellStyle name="Style 2 2 16 2 2 3" xfId="19240"/>
    <cellStyle name="Style 2 2 16 2 2 4" xfId="19241"/>
    <cellStyle name="Style 2 2 16 2 3" xfId="19242"/>
    <cellStyle name="Style 2 2 16 2 3 2" xfId="19243"/>
    <cellStyle name="Style 2 2 16 2 3 3" xfId="19244"/>
    <cellStyle name="Style 2 2 16 2 4" xfId="19245"/>
    <cellStyle name="Style 2 2 16 2 4 2" xfId="19246"/>
    <cellStyle name="Style 2 2 16 2 4 3" xfId="19247"/>
    <cellStyle name="Style 2 2 16 2 5" xfId="19248"/>
    <cellStyle name="Style 2 2 16 2 5 2" xfId="19249"/>
    <cellStyle name="Style 2 2 16 2 5 3" xfId="19250"/>
    <cellStyle name="Style 2 2 16 2 6" xfId="19251"/>
    <cellStyle name="Style 2 2 16 2 6 2" xfId="19252"/>
    <cellStyle name="Style 2 2 16 2 6 3" xfId="19253"/>
    <cellStyle name="Style 2 2 16 2 7" xfId="19254"/>
    <cellStyle name="Style 2 2 16 2 7 2" xfId="19255"/>
    <cellStyle name="Style 2 2 16 2 7 3" xfId="19256"/>
    <cellStyle name="Style 2 2 16 2 8" xfId="19257"/>
    <cellStyle name="Style 2 2 16 2 8 2" xfId="19258"/>
    <cellStyle name="Style 2 2 16 2 8 3" xfId="19259"/>
    <cellStyle name="Style 2 2 16 2 9" xfId="19260"/>
    <cellStyle name="Style 2 2 16 2 9 2" xfId="19261"/>
    <cellStyle name="Style 2 2 16 2 9 3" xfId="19262"/>
    <cellStyle name="Style 2 2 16 3" xfId="19263"/>
    <cellStyle name="Style 2 2 16 3 2" xfId="19264"/>
    <cellStyle name="Style 2 2 16 3 2 2" xfId="19265"/>
    <cellStyle name="Style 2 2 16 3 2 3" xfId="19266"/>
    <cellStyle name="Style 2 2 16 3 3" xfId="19267"/>
    <cellStyle name="Style 2 2 16 3 4" xfId="19268"/>
    <cellStyle name="Style 2 2 16 4" xfId="19269"/>
    <cellStyle name="Style 2 2 16 4 2" xfId="19270"/>
    <cellStyle name="Style 2 2 16 4 3" xfId="19271"/>
    <cellStyle name="Style 2 2 16 5" xfId="19272"/>
    <cellStyle name="Style 2 2 16 5 2" xfId="19273"/>
    <cellStyle name="Style 2 2 16 5 3" xfId="19274"/>
    <cellStyle name="Style 2 2 16 6" xfId="19275"/>
    <cellStyle name="Style 2 2 16 6 2" xfId="19276"/>
    <cellStyle name="Style 2 2 16 6 3" xfId="19277"/>
    <cellStyle name="Style 2 2 16 7" xfId="19278"/>
    <cellStyle name="Style 2 2 16 7 2" xfId="19279"/>
    <cellStyle name="Style 2 2 16 7 3" xfId="19280"/>
    <cellStyle name="Style 2 2 16 8" xfId="19281"/>
    <cellStyle name="Style 2 2 16 8 2" xfId="19282"/>
    <cellStyle name="Style 2 2 16 8 3" xfId="19283"/>
    <cellStyle name="Style 2 2 16 9" xfId="19284"/>
    <cellStyle name="Style 2 2 16 9 2" xfId="19285"/>
    <cellStyle name="Style 2 2 16 9 3" xfId="19286"/>
    <cellStyle name="Style 2 2 17" xfId="901"/>
    <cellStyle name="Style 2 2 17 10" xfId="19287"/>
    <cellStyle name="Style 2 2 17 10 2" xfId="19288"/>
    <cellStyle name="Style 2 2 17 10 3" xfId="19289"/>
    <cellStyle name="Style 2 2 17 11" xfId="19290"/>
    <cellStyle name="Style 2 2 17 11 2" xfId="19291"/>
    <cellStyle name="Style 2 2 17 11 3" xfId="19292"/>
    <cellStyle name="Style 2 2 17 12" xfId="19293"/>
    <cellStyle name="Style 2 2 17 12 2" xfId="19294"/>
    <cellStyle name="Style 2 2 17 12 3" xfId="19295"/>
    <cellStyle name="Style 2 2 17 13" xfId="19296"/>
    <cellStyle name="Style 2 2 17 13 2" xfId="19297"/>
    <cellStyle name="Style 2 2 17 13 3" xfId="19298"/>
    <cellStyle name="Style 2 2 17 14" xfId="19299"/>
    <cellStyle name="Style 2 2 17 14 2" xfId="19300"/>
    <cellStyle name="Style 2 2 17 14 3" xfId="19301"/>
    <cellStyle name="Style 2 2 17 15" xfId="19302"/>
    <cellStyle name="Style 2 2 17 15 2" xfId="19303"/>
    <cellStyle name="Style 2 2 17 15 3" xfId="19304"/>
    <cellStyle name="Style 2 2 17 16" xfId="19305"/>
    <cellStyle name="Style 2 2 17 17" xfId="19306"/>
    <cellStyle name="Style 2 2 17 2" xfId="902"/>
    <cellStyle name="Style 2 2 17 2 10" xfId="19307"/>
    <cellStyle name="Style 2 2 17 2 10 2" xfId="19308"/>
    <cellStyle name="Style 2 2 17 2 10 3" xfId="19309"/>
    <cellStyle name="Style 2 2 17 2 11" xfId="19310"/>
    <cellStyle name="Style 2 2 17 2 11 2" xfId="19311"/>
    <cellStyle name="Style 2 2 17 2 11 3" xfId="19312"/>
    <cellStyle name="Style 2 2 17 2 12" xfId="19313"/>
    <cellStyle name="Style 2 2 17 2 12 2" xfId="19314"/>
    <cellStyle name="Style 2 2 17 2 12 3" xfId="19315"/>
    <cellStyle name="Style 2 2 17 2 13" xfId="19316"/>
    <cellStyle name="Style 2 2 17 2 13 2" xfId="19317"/>
    <cellStyle name="Style 2 2 17 2 13 3" xfId="19318"/>
    <cellStyle name="Style 2 2 17 2 14" xfId="19319"/>
    <cellStyle name="Style 2 2 17 2 14 2" xfId="19320"/>
    <cellStyle name="Style 2 2 17 2 14 3" xfId="19321"/>
    <cellStyle name="Style 2 2 17 2 15" xfId="19322"/>
    <cellStyle name="Style 2 2 17 2 16" xfId="19323"/>
    <cellStyle name="Style 2 2 17 2 2" xfId="19324"/>
    <cellStyle name="Style 2 2 17 2 2 2" xfId="19325"/>
    <cellStyle name="Style 2 2 17 2 2 2 2" xfId="19326"/>
    <cellStyle name="Style 2 2 17 2 2 2 3" xfId="19327"/>
    <cellStyle name="Style 2 2 17 2 2 3" xfId="19328"/>
    <cellStyle name="Style 2 2 17 2 2 4" xfId="19329"/>
    <cellStyle name="Style 2 2 17 2 3" xfId="19330"/>
    <cellStyle name="Style 2 2 17 2 3 2" xfId="19331"/>
    <cellStyle name="Style 2 2 17 2 3 3" xfId="19332"/>
    <cellStyle name="Style 2 2 17 2 4" xfId="19333"/>
    <cellStyle name="Style 2 2 17 2 4 2" xfId="19334"/>
    <cellStyle name="Style 2 2 17 2 4 3" xfId="19335"/>
    <cellStyle name="Style 2 2 17 2 5" xfId="19336"/>
    <cellStyle name="Style 2 2 17 2 5 2" xfId="19337"/>
    <cellStyle name="Style 2 2 17 2 5 3" xfId="19338"/>
    <cellStyle name="Style 2 2 17 2 6" xfId="19339"/>
    <cellStyle name="Style 2 2 17 2 6 2" xfId="19340"/>
    <cellStyle name="Style 2 2 17 2 6 3" xfId="19341"/>
    <cellStyle name="Style 2 2 17 2 7" xfId="19342"/>
    <cellStyle name="Style 2 2 17 2 7 2" xfId="19343"/>
    <cellStyle name="Style 2 2 17 2 7 3" xfId="19344"/>
    <cellStyle name="Style 2 2 17 2 8" xfId="19345"/>
    <cellStyle name="Style 2 2 17 2 8 2" xfId="19346"/>
    <cellStyle name="Style 2 2 17 2 8 3" xfId="19347"/>
    <cellStyle name="Style 2 2 17 2 9" xfId="19348"/>
    <cellStyle name="Style 2 2 17 2 9 2" xfId="19349"/>
    <cellStyle name="Style 2 2 17 2 9 3" xfId="19350"/>
    <cellStyle name="Style 2 2 17 3" xfId="19351"/>
    <cellStyle name="Style 2 2 17 3 2" xfId="19352"/>
    <cellStyle name="Style 2 2 17 3 2 2" xfId="19353"/>
    <cellStyle name="Style 2 2 17 3 2 3" xfId="19354"/>
    <cellStyle name="Style 2 2 17 3 3" xfId="19355"/>
    <cellStyle name="Style 2 2 17 3 4" xfId="19356"/>
    <cellStyle name="Style 2 2 17 4" xfId="19357"/>
    <cellStyle name="Style 2 2 17 4 2" xfId="19358"/>
    <cellStyle name="Style 2 2 17 4 3" xfId="19359"/>
    <cellStyle name="Style 2 2 17 5" xfId="19360"/>
    <cellStyle name="Style 2 2 17 5 2" xfId="19361"/>
    <cellStyle name="Style 2 2 17 5 3" xfId="19362"/>
    <cellStyle name="Style 2 2 17 6" xfId="19363"/>
    <cellStyle name="Style 2 2 17 6 2" xfId="19364"/>
    <cellStyle name="Style 2 2 17 6 3" xfId="19365"/>
    <cellStyle name="Style 2 2 17 7" xfId="19366"/>
    <cellStyle name="Style 2 2 17 7 2" xfId="19367"/>
    <cellStyle name="Style 2 2 17 7 3" xfId="19368"/>
    <cellStyle name="Style 2 2 17 8" xfId="19369"/>
    <cellStyle name="Style 2 2 17 8 2" xfId="19370"/>
    <cellStyle name="Style 2 2 17 8 3" xfId="19371"/>
    <cellStyle name="Style 2 2 17 9" xfId="19372"/>
    <cellStyle name="Style 2 2 17 9 2" xfId="19373"/>
    <cellStyle name="Style 2 2 17 9 3" xfId="19374"/>
    <cellStyle name="Style 2 2 18" xfId="903"/>
    <cellStyle name="Style 2 2 18 10" xfId="19375"/>
    <cellStyle name="Style 2 2 18 10 2" xfId="19376"/>
    <cellStyle name="Style 2 2 18 10 3" xfId="19377"/>
    <cellStyle name="Style 2 2 18 11" xfId="19378"/>
    <cellStyle name="Style 2 2 18 11 2" xfId="19379"/>
    <cellStyle name="Style 2 2 18 11 3" xfId="19380"/>
    <cellStyle name="Style 2 2 18 12" xfId="19381"/>
    <cellStyle name="Style 2 2 18 12 2" xfId="19382"/>
    <cellStyle name="Style 2 2 18 12 3" xfId="19383"/>
    <cellStyle name="Style 2 2 18 13" xfId="19384"/>
    <cellStyle name="Style 2 2 18 13 2" xfId="19385"/>
    <cellStyle name="Style 2 2 18 13 3" xfId="19386"/>
    <cellStyle name="Style 2 2 18 14" xfId="19387"/>
    <cellStyle name="Style 2 2 18 14 2" xfId="19388"/>
    <cellStyle name="Style 2 2 18 14 3" xfId="19389"/>
    <cellStyle name="Style 2 2 18 15" xfId="19390"/>
    <cellStyle name="Style 2 2 18 15 2" xfId="19391"/>
    <cellStyle name="Style 2 2 18 15 3" xfId="19392"/>
    <cellStyle name="Style 2 2 18 16" xfId="19393"/>
    <cellStyle name="Style 2 2 18 17" xfId="19394"/>
    <cellStyle name="Style 2 2 18 2" xfId="904"/>
    <cellStyle name="Style 2 2 18 2 10" xfId="19395"/>
    <cellStyle name="Style 2 2 18 2 10 2" xfId="19396"/>
    <cellStyle name="Style 2 2 18 2 10 3" xfId="19397"/>
    <cellStyle name="Style 2 2 18 2 11" xfId="19398"/>
    <cellStyle name="Style 2 2 18 2 11 2" xfId="19399"/>
    <cellStyle name="Style 2 2 18 2 11 3" xfId="19400"/>
    <cellStyle name="Style 2 2 18 2 12" xfId="19401"/>
    <cellStyle name="Style 2 2 18 2 12 2" xfId="19402"/>
    <cellStyle name="Style 2 2 18 2 12 3" xfId="19403"/>
    <cellStyle name="Style 2 2 18 2 13" xfId="19404"/>
    <cellStyle name="Style 2 2 18 2 13 2" xfId="19405"/>
    <cellStyle name="Style 2 2 18 2 13 3" xfId="19406"/>
    <cellStyle name="Style 2 2 18 2 14" xfId="19407"/>
    <cellStyle name="Style 2 2 18 2 14 2" xfId="19408"/>
    <cellStyle name="Style 2 2 18 2 14 3" xfId="19409"/>
    <cellStyle name="Style 2 2 18 2 15" xfId="19410"/>
    <cellStyle name="Style 2 2 18 2 16" xfId="19411"/>
    <cellStyle name="Style 2 2 18 2 2" xfId="19412"/>
    <cellStyle name="Style 2 2 18 2 2 2" xfId="19413"/>
    <cellStyle name="Style 2 2 18 2 2 2 2" xfId="19414"/>
    <cellStyle name="Style 2 2 18 2 2 2 3" xfId="19415"/>
    <cellStyle name="Style 2 2 18 2 2 3" xfId="19416"/>
    <cellStyle name="Style 2 2 18 2 2 4" xfId="19417"/>
    <cellStyle name="Style 2 2 18 2 3" xfId="19418"/>
    <cellStyle name="Style 2 2 18 2 3 2" xfId="19419"/>
    <cellStyle name="Style 2 2 18 2 3 3" xfId="19420"/>
    <cellStyle name="Style 2 2 18 2 4" xfId="19421"/>
    <cellStyle name="Style 2 2 18 2 4 2" xfId="19422"/>
    <cellStyle name="Style 2 2 18 2 4 3" xfId="19423"/>
    <cellStyle name="Style 2 2 18 2 5" xfId="19424"/>
    <cellStyle name="Style 2 2 18 2 5 2" xfId="19425"/>
    <cellStyle name="Style 2 2 18 2 5 3" xfId="19426"/>
    <cellStyle name="Style 2 2 18 2 6" xfId="19427"/>
    <cellStyle name="Style 2 2 18 2 6 2" xfId="19428"/>
    <cellStyle name="Style 2 2 18 2 6 3" xfId="19429"/>
    <cellStyle name="Style 2 2 18 2 7" xfId="19430"/>
    <cellStyle name="Style 2 2 18 2 7 2" xfId="19431"/>
    <cellStyle name="Style 2 2 18 2 7 3" xfId="19432"/>
    <cellStyle name="Style 2 2 18 2 8" xfId="19433"/>
    <cellStyle name="Style 2 2 18 2 8 2" xfId="19434"/>
    <cellStyle name="Style 2 2 18 2 8 3" xfId="19435"/>
    <cellStyle name="Style 2 2 18 2 9" xfId="19436"/>
    <cellStyle name="Style 2 2 18 2 9 2" xfId="19437"/>
    <cellStyle name="Style 2 2 18 2 9 3" xfId="19438"/>
    <cellStyle name="Style 2 2 18 3" xfId="19439"/>
    <cellStyle name="Style 2 2 18 3 2" xfId="19440"/>
    <cellStyle name="Style 2 2 18 3 2 2" xfId="19441"/>
    <cellStyle name="Style 2 2 18 3 2 3" xfId="19442"/>
    <cellStyle name="Style 2 2 18 3 3" xfId="19443"/>
    <cellStyle name="Style 2 2 18 3 4" xfId="19444"/>
    <cellStyle name="Style 2 2 18 4" xfId="19445"/>
    <cellStyle name="Style 2 2 18 4 2" xfId="19446"/>
    <cellStyle name="Style 2 2 18 4 3" xfId="19447"/>
    <cellStyle name="Style 2 2 18 5" xfId="19448"/>
    <cellStyle name="Style 2 2 18 5 2" xfId="19449"/>
    <cellStyle name="Style 2 2 18 5 3" xfId="19450"/>
    <cellStyle name="Style 2 2 18 6" xfId="19451"/>
    <cellStyle name="Style 2 2 18 6 2" xfId="19452"/>
    <cellStyle name="Style 2 2 18 6 3" xfId="19453"/>
    <cellStyle name="Style 2 2 18 7" xfId="19454"/>
    <cellStyle name="Style 2 2 18 7 2" xfId="19455"/>
    <cellStyle name="Style 2 2 18 7 3" xfId="19456"/>
    <cellStyle name="Style 2 2 18 8" xfId="19457"/>
    <cellStyle name="Style 2 2 18 8 2" xfId="19458"/>
    <cellStyle name="Style 2 2 18 8 3" xfId="19459"/>
    <cellStyle name="Style 2 2 18 9" xfId="19460"/>
    <cellStyle name="Style 2 2 18 9 2" xfId="19461"/>
    <cellStyle name="Style 2 2 18 9 3" xfId="19462"/>
    <cellStyle name="Style 2 2 19" xfId="905"/>
    <cellStyle name="Style 2 2 19 10" xfId="19463"/>
    <cellStyle name="Style 2 2 19 10 2" xfId="19464"/>
    <cellStyle name="Style 2 2 19 10 3" xfId="19465"/>
    <cellStyle name="Style 2 2 19 11" xfId="19466"/>
    <cellStyle name="Style 2 2 19 11 2" xfId="19467"/>
    <cellStyle name="Style 2 2 19 11 3" xfId="19468"/>
    <cellStyle name="Style 2 2 19 12" xfId="19469"/>
    <cellStyle name="Style 2 2 19 12 2" xfId="19470"/>
    <cellStyle name="Style 2 2 19 12 3" xfId="19471"/>
    <cellStyle name="Style 2 2 19 13" xfId="19472"/>
    <cellStyle name="Style 2 2 19 13 2" xfId="19473"/>
    <cellStyle name="Style 2 2 19 13 3" xfId="19474"/>
    <cellStyle name="Style 2 2 19 14" xfId="19475"/>
    <cellStyle name="Style 2 2 19 14 2" xfId="19476"/>
    <cellStyle name="Style 2 2 19 14 3" xfId="19477"/>
    <cellStyle name="Style 2 2 19 15" xfId="19478"/>
    <cellStyle name="Style 2 2 19 15 2" xfId="19479"/>
    <cellStyle name="Style 2 2 19 15 3" xfId="19480"/>
    <cellStyle name="Style 2 2 19 16" xfId="19481"/>
    <cellStyle name="Style 2 2 19 17" xfId="19482"/>
    <cellStyle name="Style 2 2 19 2" xfId="906"/>
    <cellStyle name="Style 2 2 19 2 10" xfId="19483"/>
    <cellStyle name="Style 2 2 19 2 10 2" xfId="19484"/>
    <cellStyle name="Style 2 2 19 2 10 3" xfId="19485"/>
    <cellStyle name="Style 2 2 19 2 11" xfId="19486"/>
    <cellStyle name="Style 2 2 19 2 11 2" xfId="19487"/>
    <cellStyle name="Style 2 2 19 2 11 3" xfId="19488"/>
    <cellStyle name="Style 2 2 19 2 12" xfId="19489"/>
    <cellStyle name="Style 2 2 19 2 12 2" xfId="19490"/>
    <cellStyle name="Style 2 2 19 2 12 3" xfId="19491"/>
    <cellStyle name="Style 2 2 19 2 13" xfId="19492"/>
    <cellStyle name="Style 2 2 19 2 13 2" xfId="19493"/>
    <cellStyle name="Style 2 2 19 2 13 3" xfId="19494"/>
    <cellStyle name="Style 2 2 19 2 14" xfId="19495"/>
    <cellStyle name="Style 2 2 19 2 14 2" xfId="19496"/>
    <cellStyle name="Style 2 2 19 2 14 3" xfId="19497"/>
    <cellStyle name="Style 2 2 19 2 15" xfId="19498"/>
    <cellStyle name="Style 2 2 19 2 16" xfId="19499"/>
    <cellStyle name="Style 2 2 19 2 2" xfId="19500"/>
    <cellStyle name="Style 2 2 19 2 2 2" xfId="19501"/>
    <cellStyle name="Style 2 2 19 2 2 2 2" xfId="19502"/>
    <cellStyle name="Style 2 2 19 2 2 2 3" xfId="19503"/>
    <cellStyle name="Style 2 2 19 2 2 3" xfId="19504"/>
    <cellStyle name="Style 2 2 19 2 2 4" xfId="19505"/>
    <cellStyle name="Style 2 2 19 2 3" xfId="19506"/>
    <cellStyle name="Style 2 2 19 2 3 2" xfId="19507"/>
    <cellStyle name="Style 2 2 19 2 3 3" xfId="19508"/>
    <cellStyle name="Style 2 2 19 2 4" xfId="19509"/>
    <cellStyle name="Style 2 2 19 2 4 2" xfId="19510"/>
    <cellStyle name="Style 2 2 19 2 4 3" xfId="19511"/>
    <cellStyle name="Style 2 2 19 2 5" xfId="19512"/>
    <cellStyle name="Style 2 2 19 2 5 2" xfId="19513"/>
    <cellStyle name="Style 2 2 19 2 5 3" xfId="19514"/>
    <cellStyle name="Style 2 2 19 2 6" xfId="19515"/>
    <cellStyle name="Style 2 2 19 2 6 2" xfId="19516"/>
    <cellStyle name="Style 2 2 19 2 6 3" xfId="19517"/>
    <cellStyle name="Style 2 2 19 2 7" xfId="19518"/>
    <cellStyle name="Style 2 2 19 2 7 2" xfId="19519"/>
    <cellStyle name="Style 2 2 19 2 7 3" xfId="19520"/>
    <cellStyle name="Style 2 2 19 2 8" xfId="19521"/>
    <cellStyle name="Style 2 2 19 2 8 2" xfId="19522"/>
    <cellStyle name="Style 2 2 19 2 8 3" xfId="19523"/>
    <cellStyle name="Style 2 2 19 2 9" xfId="19524"/>
    <cellStyle name="Style 2 2 19 2 9 2" xfId="19525"/>
    <cellStyle name="Style 2 2 19 2 9 3" xfId="19526"/>
    <cellStyle name="Style 2 2 19 3" xfId="19527"/>
    <cellStyle name="Style 2 2 19 3 2" xfId="19528"/>
    <cellStyle name="Style 2 2 19 3 2 2" xfId="19529"/>
    <cellStyle name="Style 2 2 19 3 2 3" xfId="19530"/>
    <cellStyle name="Style 2 2 19 3 3" xfId="19531"/>
    <cellStyle name="Style 2 2 19 3 4" xfId="19532"/>
    <cellStyle name="Style 2 2 19 4" xfId="19533"/>
    <cellStyle name="Style 2 2 19 4 2" xfId="19534"/>
    <cellStyle name="Style 2 2 19 4 3" xfId="19535"/>
    <cellStyle name="Style 2 2 19 5" xfId="19536"/>
    <cellStyle name="Style 2 2 19 5 2" xfId="19537"/>
    <cellStyle name="Style 2 2 19 5 3" xfId="19538"/>
    <cellStyle name="Style 2 2 19 6" xfId="19539"/>
    <cellStyle name="Style 2 2 19 6 2" xfId="19540"/>
    <cellStyle name="Style 2 2 19 6 3" xfId="19541"/>
    <cellStyle name="Style 2 2 19 7" xfId="19542"/>
    <cellStyle name="Style 2 2 19 7 2" xfId="19543"/>
    <cellStyle name="Style 2 2 19 7 3" xfId="19544"/>
    <cellStyle name="Style 2 2 19 8" xfId="19545"/>
    <cellStyle name="Style 2 2 19 8 2" xfId="19546"/>
    <cellStyle name="Style 2 2 19 8 3" xfId="19547"/>
    <cellStyle name="Style 2 2 19 9" xfId="19548"/>
    <cellStyle name="Style 2 2 19 9 2" xfId="19549"/>
    <cellStyle name="Style 2 2 19 9 3" xfId="19550"/>
    <cellStyle name="Style 2 2 2" xfId="907"/>
    <cellStyle name="Style 2 2 2 10" xfId="19551"/>
    <cellStyle name="Style 2 2 2 10 2" xfId="19552"/>
    <cellStyle name="Style 2 2 2 10 3" xfId="19553"/>
    <cellStyle name="Style 2 2 2 11" xfId="19554"/>
    <cellStyle name="Style 2 2 2 11 2" xfId="19555"/>
    <cellStyle name="Style 2 2 2 11 3" xfId="19556"/>
    <cellStyle name="Style 2 2 2 12" xfId="19557"/>
    <cellStyle name="Style 2 2 2 12 2" xfId="19558"/>
    <cellStyle name="Style 2 2 2 12 3" xfId="19559"/>
    <cellStyle name="Style 2 2 2 13" xfId="19560"/>
    <cellStyle name="Style 2 2 2 13 2" xfId="19561"/>
    <cellStyle name="Style 2 2 2 13 3" xfId="19562"/>
    <cellStyle name="Style 2 2 2 14" xfId="19563"/>
    <cellStyle name="Style 2 2 2 14 2" xfId="19564"/>
    <cellStyle name="Style 2 2 2 14 3" xfId="19565"/>
    <cellStyle name="Style 2 2 2 15" xfId="19566"/>
    <cellStyle name="Style 2 2 2 16" xfId="19567"/>
    <cellStyle name="Style 2 2 2 2" xfId="19568"/>
    <cellStyle name="Style 2 2 2 2 2" xfId="19569"/>
    <cellStyle name="Style 2 2 2 2 2 2" xfId="19570"/>
    <cellStyle name="Style 2 2 2 2 2 3" xfId="19571"/>
    <cellStyle name="Style 2 2 2 2 3" xfId="19572"/>
    <cellStyle name="Style 2 2 2 2 4" xfId="19573"/>
    <cellStyle name="Style 2 2 2 3" xfId="19574"/>
    <cellStyle name="Style 2 2 2 3 2" xfId="19575"/>
    <cellStyle name="Style 2 2 2 3 3" xfId="19576"/>
    <cellStyle name="Style 2 2 2 4" xfId="19577"/>
    <cellStyle name="Style 2 2 2 4 2" xfId="19578"/>
    <cellStyle name="Style 2 2 2 4 3" xfId="19579"/>
    <cellStyle name="Style 2 2 2 5" xfId="19580"/>
    <cellStyle name="Style 2 2 2 5 2" xfId="19581"/>
    <cellStyle name="Style 2 2 2 5 3" xfId="19582"/>
    <cellStyle name="Style 2 2 2 6" xfId="19583"/>
    <cellStyle name="Style 2 2 2 6 2" xfId="19584"/>
    <cellStyle name="Style 2 2 2 6 3" xfId="19585"/>
    <cellStyle name="Style 2 2 2 7" xfId="19586"/>
    <cellStyle name="Style 2 2 2 7 2" xfId="19587"/>
    <cellStyle name="Style 2 2 2 7 3" xfId="19588"/>
    <cellStyle name="Style 2 2 2 8" xfId="19589"/>
    <cellStyle name="Style 2 2 2 8 2" xfId="19590"/>
    <cellStyle name="Style 2 2 2 8 3" xfId="19591"/>
    <cellStyle name="Style 2 2 2 9" xfId="19592"/>
    <cellStyle name="Style 2 2 2 9 2" xfId="19593"/>
    <cellStyle name="Style 2 2 2 9 3" xfId="19594"/>
    <cellStyle name="Style 2 2 20" xfId="908"/>
    <cellStyle name="Style 2 2 20 10" xfId="19595"/>
    <cellStyle name="Style 2 2 20 10 2" xfId="19596"/>
    <cellStyle name="Style 2 2 20 10 3" xfId="19597"/>
    <cellStyle name="Style 2 2 20 11" xfId="19598"/>
    <cellStyle name="Style 2 2 20 11 2" xfId="19599"/>
    <cellStyle name="Style 2 2 20 11 3" xfId="19600"/>
    <cellStyle name="Style 2 2 20 12" xfId="19601"/>
    <cellStyle name="Style 2 2 20 12 2" xfId="19602"/>
    <cellStyle name="Style 2 2 20 12 3" xfId="19603"/>
    <cellStyle name="Style 2 2 20 13" xfId="19604"/>
    <cellStyle name="Style 2 2 20 13 2" xfId="19605"/>
    <cellStyle name="Style 2 2 20 13 3" xfId="19606"/>
    <cellStyle name="Style 2 2 20 14" xfId="19607"/>
    <cellStyle name="Style 2 2 20 14 2" xfId="19608"/>
    <cellStyle name="Style 2 2 20 14 3" xfId="19609"/>
    <cellStyle name="Style 2 2 20 15" xfId="19610"/>
    <cellStyle name="Style 2 2 20 15 2" xfId="19611"/>
    <cellStyle name="Style 2 2 20 15 3" xfId="19612"/>
    <cellStyle name="Style 2 2 20 16" xfId="19613"/>
    <cellStyle name="Style 2 2 20 17" xfId="19614"/>
    <cellStyle name="Style 2 2 20 2" xfId="909"/>
    <cellStyle name="Style 2 2 20 2 10" xfId="19615"/>
    <cellStyle name="Style 2 2 20 2 10 2" xfId="19616"/>
    <cellStyle name="Style 2 2 20 2 10 3" xfId="19617"/>
    <cellStyle name="Style 2 2 20 2 11" xfId="19618"/>
    <cellStyle name="Style 2 2 20 2 11 2" xfId="19619"/>
    <cellStyle name="Style 2 2 20 2 11 3" xfId="19620"/>
    <cellStyle name="Style 2 2 20 2 12" xfId="19621"/>
    <cellStyle name="Style 2 2 20 2 12 2" xfId="19622"/>
    <cellStyle name="Style 2 2 20 2 12 3" xfId="19623"/>
    <cellStyle name="Style 2 2 20 2 13" xfId="19624"/>
    <cellStyle name="Style 2 2 20 2 13 2" xfId="19625"/>
    <cellStyle name="Style 2 2 20 2 13 3" xfId="19626"/>
    <cellStyle name="Style 2 2 20 2 14" xfId="19627"/>
    <cellStyle name="Style 2 2 20 2 14 2" xfId="19628"/>
    <cellStyle name="Style 2 2 20 2 14 3" xfId="19629"/>
    <cellStyle name="Style 2 2 20 2 15" xfId="19630"/>
    <cellStyle name="Style 2 2 20 2 16" xfId="19631"/>
    <cellStyle name="Style 2 2 20 2 2" xfId="19632"/>
    <cellStyle name="Style 2 2 20 2 2 2" xfId="19633"/>
    <cellStyle name="Style 2 2 20 2 2 2 2" xfId="19634"/>
    <cellStyle name="Style 2 2 20 2 2 2 3" xfId="19635"/>
    <cellStyle name="Style 2 2 20 2 2 3" xfId="19636"/>
    <cellStyle name="Style 2 2 20 2 2 4" xfId="19637"/>
    <cellStyle name="Style 2 2 20 2 3" xfId="19638"/>
    <cellStyle name="Style 2 2 20 2 3 2" xfId="19639"/>
    <cellStyle name="Style 2 2 20 2 3 3" xfId="19640"/>
    <cellStyle name="Style 2 2 20 2 4" xfId="19641"/>
    <cellStyle name="Style 2 2 20 2 4 2" xfId="19642"/>
    <cellStyle name="Style 2 2 20 2 4 3" xfId="19643"/>
    <cellStyle name="Style 2 2 20 2 5" xfId="19644"/>
    <cellStyle name="Style 2 2 20 2 5 2" xfId="19645"/>
    <cellStyle name="Style 2 2 20 2 5 3" xfId="19646"/>
    <cellStyle name="Style 2 2 20 2 6" xfId="19647"/>
    <cellStyle name="Style 2 2 20 2 6 2" xfId="19648"/>
    <cellStyle name="Style 2 2 20 2 6 3" xfId="19649"/>
    <cellStyle name="Style 2 2 20 2 7" xfId="19650"/>
    <cellStyle name="Style 2 2 20 2 7 2" xfId="19651"/>
    <cellStyle name="Style 2 2 20 2 7 3" xfId="19652"/>
    <cellStyle name="Style 2 2 20 2 8" xfId="19653"/>
    <cellStyle name="Style 2 2 20 2 8 2" xfId="19654"/>
    <cellStyle name="Style 2 2 20 2 8 3" xfId="19655"/>
    <cellStyle name="Style 2 2 20 2 9" xfId="19656"/>
    <cellStyle name="Style 2 2 20 2 9 2" xfId="19657"/>
    <cellStyle name="Style 2 2 20 2 9 3" xfId="19658"/>
    <cellStyle name="Style 2 2 20 3" xfId="19659"/>
    <cellStyle name="Style 2 2 20 3 2" xfId="19660"/>
    <cellStyle name="Style 2 2 20 3 2 2" xfId="19661"/>
    <cellStyle name="Style 2 2 20 3 2 3" xfId="19662"/>
    <cellStyle name="Style 2 2 20 3 3" xfId="19663"/>
    <cellStyle name="Style 2 2 20 3 4" xfId="19664"/>
    <cellStyle name="Style 2 2 20 4" xfId="19665"/>
    <cellStyle name="Style 2 2 20 4 2" xfId="19666"/>
    <cellStyle name="Style 2 2 20 4 3" xfId="19667"/>
    <cellStyle name="Style 2 2 20 5" xfId="19668"/>
    <cellStyle name="Style 2 2 20 5 2" xfId="19669"/>
    <cellStyle name="Style 2 2 20 5 3" xfId="19670"/>
    <cellStyle name="Style 2 2 20 6" xfId="19671"/>
    <cellStyle name="Style 2 2 20 6 2" xfId="19672"/>
    <cellStyle name="Style 2 2 20 6 3" xfId="19673"/>
    <cellStyle name="Style 2 2 20 7" xfId="19674"/>
    <cellStyle name="Style 2 2 20 7 2" xfId="19675"/>
    <cellStyle name="Style 2 2 20 7 3" xfId="19676"/>
    <cellStyle name="Style 2 2 20 8" xfId="19677"/>
    <cellStyle name="Style 2 2 20 8 2" xfId="19678"/>
    <cellStyle name="Style 2 2 20 8 3" xfId="19679"/>
    <cellStyle name="Style 2 2 20 9" xfId="19680"/>
    <cellStyle name="Style 2 2 20 9 2" xfId="19681"/>
    <cellStyle name="Style 2 2 20 9 3" xfId="19682"/>
    <cellStyle name="Style 2 2 21" xfId="910"/>
    <cellStyle name="Style 2 2 21 10" xfId="19683"/>
    <cellStyle name="Style 2 2 21 10 2" xfId="19684"/>
    <cellStyle name="Style 2 2 21 10 3" xfId="19685"/>
    <cellStyle name="Style 2 2 21 11" xfId="19686"/>
    <cellStyle name="Style 2 2 21 11 2" xfId="19687"/>
    <cellStyle name="Style 2 2 21 11 3" xfId="19688"/>
    <cellStyle name="Style 2 2 21 12" xfId="19689"/>
    <cellStyle name="Style 2 2 21 12 2" xfId="19690"/>
    <cellStyle name="Style 2 2 21 12 3" xfId="19691"/>
    <cellStyle name="Style 2 2 21 13" xfId="19692"/>
    <cellStyle name="Style 2 2 21 13 2" xfId="19693"/>
    <cellStyle name="Style 2 2 21 13 3" xfId="19694"/>
    <cellStyle name="Style 2 2 21 14" xfId="19695"/>
    <cellStyle name="Style 2 2 21 14 2" xfId="19696"/>
    <cellStyle name="Style 2 2 21 14 3" xfId="19697"/>
    <cellStyle name="Style 2 2 21 15" xfId="19698"/>
    <cellStyle name="Style 2 2 21 15 2" xfId="19699"/>
    <cellStyle name="Style 2 2 21 15 3" xfId="19700"/>
    <cellStyle name="Style 2 2 21 16" xfId="19701"/>
    <cellStyle name="Style 2 2 21 17" xfId="19702"/>
    <cellStyle name="Style 2 2 21 2" xfId="911"/>
    <cellStyle name="Style 2 2 21 2 10" xfId="19703"/>
    <cellStyle name="Style 2 2 21 2 10 2" xfId="19704"/>
    <cellStyle name="Style 2 2 21 2 10 3" xfId="19705"/>
    <cellStyle name="Style 2 2 21 2 11" xfId="19706"/>
    <cellStyle name="Style 2 2 21 2 11 2" xfId="19707"/>
    <cellStyle name="Style 2 2 21 2 11 3" xfId="19708"/>
    <cellStyle name="Style 2 2 21 2 12" xfId="19709"/>
    <cellStyle name="Style 2 2 21 2 12 2" xfId="19710"/>
    <cellStyle name="Style 2 2 21 2 12 3" xfId="19711"/>
    <cellStyle name="Style 2 2 21 2 13" xfId="19712"/>
    <cellStyle name="Style 2 2 21 2 13 2" xfId="19713"/>
    <cellStyle name="Style 2 2 21 2 13 3" xfId="19714"/>
    <cellStyle name="Style 2 2 21 2 14" xfId="19715"/>
    <cellStyle name="Style 2 2 21 2 14 2" xfId="19716"/>
    <cellStyle name="Style 2 2 21 2 14 3" xfId="19717"/>
    <cellStyle name="Style 2 2 21 2 15" xfId="19718"/>
    <cellStyle name="Style 2 2 21 2 16" xfId="19719"/>
    <cellStyle name="Style 2 2 21 2 2" xfId="19720"/>
    <cellStyle name="Style 2 2 21 2 2 2" xfId="19721"/>
    <cellStyle name="Style 2 2 21 2 2 2 2" xfId="19722"/>
    <cellStyle name="Style 2 2 21 2 2 2 3" xfId="19723"/>
    <cellStyle name="Style 2 2 21 2 2 3" xfId="19724"/>
    <cellStyle name="Style 2 2 21 2 2 4" xfId="19725"/>
    <cellStyle name="Style 2 2 21 2 3" xfId="19726"/>
    <cellStyle name="Style 2 2 21 2 3 2" xfId="19727"/>
    <cellStyle name="Style 2 2 21 2 3 3" xfId="19728"/>
    <cellStyle name="Style 2 2 21 2 4" xfId="19729"/>
    <cellStyle name="Style 2 2 21 2 4 2" xfId="19730"/>
    <cellStyle name="Style 2 2 21 2 4 3" xfId="19731"/>
    <cellStyle name="Style 2 2 21 2 5" xfId="19732"/>
    <cellStyle name="Style 2 2 21 2 5 2" xfId="19733"/>
    <cellStyle name="Style 2 2 21 2 5 3" xfId="19734"/>
    <cellStyle name="Style 2 2 21 2 6" xfId="19735"/>
    <cellStyle name="Style 2 2 21 2 6 2" xfId="19736"/>
    <cellStyle name="Style 2 2 21 2 6 3" xfId="19737"/>
    <cellStyle name="Style 2 2 21 2 7" xfId="19738"/>
    <cellStyle name="Style 2 2 21 2 7 2" xfId="19739"/>
    <cellStyle name="Style 2 2 21 2 7 3" xfId="19740"/>
    <cellStyle name="Style 2 2 21 2 8" xfId="19741"/>
    <cellStyle name="Style 2 2 21 2 8 2" xfId="19742"/>
    <cellStyle name="Style 2 2 21 2 8 3" xfId="19743"/>
    <cellStyle name="Style 2 2 21 2 9" xfId="19744"/>
    <cellStyle name="Style 2 2 21 2 9 2" xfId="19745"/>
    <cellStyle name="Style 2 2 21 2 9 3" xfId="19746"/>
    <cellStyle name="Style 2 2 21 3" xfId="19747"/>
    <cellStyle name="Style 2 2 21 3 2" xfId="19748"/>
    <cellStyle name="Style 2 2 21 3 2 2" xfId="19749"/>
    <cellStyle name="Style 2 2 21 3 2 3" xfId="19750"/>
    <cellStyle name="Style 2 2 21 3 3" xfId="19751"/>
    <cellStyle name="Style 2 2 21 3 4" xfId="19752"/>
    <cellStyle name="Style 2 2 21 4" xfId="19753"/>
    <cellStyle name="Style 2 2 21 4 2" xfId="19754"/>
    <cellStyle name="Style 2 2 21 4 3" xfId="19755"/>
    <cellStyle name="Style 2 2 21 5" xfId="19756"/>
    <cellStyle name="Style 2 2 21 5 2" xfId="19757"/>
    <cellStyle name="Style 2 2 21 5 3" xfId="19758"/>
    <cellStyle name="Style 2 2 21 6" xfId="19759"/>
    <cellStyle name="Style 2 2 21 6 2" xfId="19760"/>
    <cellStyle name="Style 2 2 21 6 3" xfId="19761"/>
    <cellStyle name="Style 2 2 21 7" xfId="19762"/>
    <cellStyle name="Style 2 2 21 7 2" xfId="19763"/>
    <cellStyle name="Style 2 2 21 7 3" xfId="19764"/>
    <cellStyle name="Style 2 2 21 8" xfId="19765"/>
    <cellStyle name="Style 2 2 21 8 2" xfId="19766"/>
    <cellStyle name="Style 2 2 21 8 3" xfId="19767"/>
    <cellStyle name="Style 2 2 21 9" xfId="19768"/>
    <cellStyle name="Style 2 2 21 9 2" xfId="19769"/>
    <cellStyle name="Style 2 2 21 9 3" xfId="19770"/>
    <cellStyle name="Style 2 2 22" xfId="912"/>
    <cellStyle name="Style 2 2 22 10" xfId="19771"/>
    <cellStyle name="Style 2 2 22 10 2" xfId="19772"/>
    <cellStyle name="Style 2 2 22 10 3" xfId="19773"/>
    <cellStyle name="Style 2 2 22 11" xfId="19774"/>
    <cellStyle name="Style 2 2 22 11 2" xfId="19775"/>
    <cellStyle name="Style 2 2 22 11 3" xfId="19776"/>
    <cellStyle name="Style 2 2 22 12" xfId="19777"/>
    <cellStyle name="Style 2 2 22 12 2" xfId="19778"/>
    <cellStyle name="Style 2 2 22 12 3" xfId="19779"/>
    <cellStyle name="Style 2 2 22 13" xfId="19780"/>
    <cellStyle name="Style 2 2 22 13 2" xfId="19781"/>
    <cellStyle name="Style 2 2 22 13 3" xfId="19782"/>
    <cellStyle name="Style 2 2 22 14" xfId="19783"/>
    <cellStyle name="Style 2 2 22 14 2" xfId="19784"/>
    <cellStyle name="Style 2 2 22 14 3" xfId="19785"/>
    <cellStyle name="Style 2 2 22 15" xfId="19786"/>
    <cellStyle name="Style 2 2 22 15 2" xfId="19787"/>
    <cellStyle name="Style 2 2 22 15 3" xfId="19788"/>
    <cellStyle name="Style 2 2 22 16" xfId="19789"/>
    <cellStyle name="Style 2 2 22 17" xfId="19790"/>
    <cellStyle name="Style 2 2 22 2" xfId="913"/>
    <cellStyle name="Style 2 2 22 2 10" xfId="19791"/>
    <cellStyle name="Style 2 2 22 2 10 2" xfId="19792"/>
    <cellStyle name="Style 2 2 22 2 10 3" xfId="19793"/>
    <cellStyle name="Style 2 2 22 2 11" xfId="19794"/>
    <cellStyle name="Style 2 2 22 2 11 2" xfId="19795"/>
    <cellStyle name="Style 2 2 22 2 11 3" xfId="19796"/>
    <cellStyle name="Style 2 2 22 2 12" xfId="19797"/>
    <cellStyle name="Style 2 2 22 2 12 2" xfId="19798"/>
    <cellStyle name="Style 2 2 22 2 12 3" xfId="19799"/>
    <cellStyle name="Style 2 2 22 2 13" xfId="19800"/>
    <cellStyle name="Style 2 2 22 2 13 2" xfId="19801"/>
    <cellStyle name="Style 2 2 22 2 13 3" xfId="19802"/>
    <cellStyle name="Style 2 2 22 2 14" xfId="19803"/>
    <cellStyle name="Style 2 2 22 2 14 2" xfId="19804"/>
    <cellStyle name="Style 2 2 22 2 14 3" xfId="19805"/>
    <cellStyle name="Style 2 2 22 2 15" xfId="19806"/>
    <cellStyle name="Style 2 2 22 2 16" xfId="19807"/>
    <cellStyle name="Style 2 2 22 2 2" xfId="19808"/>
    <cellStyle name="Style 2 2 22 2 2 2" xfId="19809"/>
    <cellStyle name="Style 2 2 22 2 2 2 2" xfId="19810"/>
    <cellStyle name="Style 2 2 22 2 2 2 3" xfId="19811"/>
    <cellStyle name="Style 2 2 22 2 2 3" xfId="19812"/>
    <cellStyle name="Style 2 2 22 2 2 4" xfId="19813"/>
    <cellStyle name="Style 2 2 22 2 3" xfId="19814"/>
    <cellStyle name="Style 2 2 22 2 3 2" xfId="19815"/>
    <cellStyle name="Style 2 2 22 2 3 3" xfId="19816"/>
    <cellStyle name="Style 2 2 22 2 4" xfId="19817"/>
    <cellStyle name="Style 2 2 22 2 4 2" xfId="19818"/>
    <cellStyle name="Style 2 2 22 2 4 3" xfId="19819"/>
    <cellStyle name="Style 2 2 22 2 5" xfId="19820"/>
    <cellStyle name="Style 2 2 22 2 5 2" xfId="19821"/>
    <cellStyle name="Style 2 2 22 2 5 3" xfId="19822"/>
    <cellStyle name="Style 2 2 22 2 6" xfId="19823"/>
    <cellStyle name="Style 2 2 22 2 6 2" xfId="19824"/>
    <cellStyle name="Style 2 2 22 2 6 3" xfId="19825"/>
    <cellStyle name="Style 2 2 22 2 7" xfId="19826"/>
    <cellStyle name="Style 2 2 22 2 7 2" xfId="19827"/>
    <cellStyle name="Style 2 2 22 2 7 3" xfId="19828"/>
    <cellStyle name="Style 2 2 22 2 8" xfId="19829"/>
    <cellStyle name="Style 2 2 22 2 8 2" xfId="19830"/>
    <cellStyle name="Style 2 2 22 2 8 3" xfId="19831"/>
    <cellStyle name="Style 2 2 22 2 9" xfId="19832"/>
    <cellStyle name="Style 2 2 22 2 9 2" xfId="19833"/>
    <cellStyle name="Style 2 2 22 2 9 3" xfId="19834"/>
    <cellStyle name="Style 2 2 22 3" xfId="19835"/>
    <cellStyle name="Style 2 2 22 3 2" xfId="19836"/>
    <cellStyle name="Style 2 2 22 3 2 2" xfId="19837"/>
    <cellStyle name="Style 2 2 22 3 2 3" xfId="19838"/>
    <cellStyle name="Style 2 2 22 3 3" xfId="19839"/>
    <cellStyle name="Style 2 2 22 3 4" xfId="19840"/>
    <cellStyle name="Style 2 2 22 4" xfId="19841"/>
    <cellStyle name="Style 2 2 22 4 2" xfId="19842"/>
    <cellStyle name="Style 2 2 22 4 3" xfId="19843"/>
    <cellStyle name="Style 2 2 22 5" xfId="19844"/>
    <cellStyle name="Style 2 2 22 5 2" xfId="19845"/>
    <cellStyle name="Style 2 2 22 5 3" xfId="19846"/>
    <cellStyle name="Style 2 2 22 6" xfId="19847"/>
    <cellStyle name="Style 2 2 22 6 2" xfId="19848"/>
    <cellStyle name="Style 2 2 22 6 3" xfId="19849"/>
    <cellStyle name="Style 2 2 22 7" xfId="19850"/>
    <cellStyle name="Style 2 2 22 7 2" xfId="19851"/>
    <cellStyle name="Style 2 2 22 7 3" xfId="19852"/>
    <cellStyle name="Style 2 2 22 8" xfId="19853"/>
    <cellStyle name="Style 2 2 22 8 2" xfId="19854"/>
    <cellStyle name="Style 2 2 22 8 3" xfId="19855"/>
    <cellStyle name="Style 2 2 22 9" xfId="19856"/>
    <cellStyle name="Style 2 2 22 9 2" xfId="19857"/>
    <cellStyle name="Style 2 2 22 9 3" xfId="19858"/>
    <cellStyle name="Style 2 2 23" xfId="914"/>
    <cellStyle name="Style 2 2 23 10" xfId="19859"/>
    <cellStyle name="Style 2 2 23 10 2" xfId="19860"/>
    <cellStyle name="Style 2 2 23 10 3" xfId="19861"/>
    <cellStyle name="Style 2 2 23 11" xfId="19862"/>
    <cellStyle name="Style 2 2 23 11 2" xfId="19863"/>
    <cellStyle name="Style 2 2 23 11 3" xfId="19864"/>
    <cellStyle name="Style 2 2 23 12" xfId="19865"/>
    <cellStyle name="Style 2 2 23 12 2" xfId="19866"/>
    <cellStyle name="Style 2 2 23 12 3" xfId="19867"/>
    <cellStyle name="Style 2 2 23 13" xfId="19868"/>
    <cellStyle name="Style 2 2 23 13 2" xfId="19869"/>
    <cellStyle name="Style 2 2 23 13 3" xfId="19870"/>
    <cellStyle name="Style 2 2 23 14" xfId="19871"/>
    <cellStyle name="Style 2 2 23 14 2" xfId="19872"/>
    <cellStyle name="Style 2 2 23 14 3" xfId="19873"/>
    <cellStyle name="Style 2 2 23 15" xfId="19874"/>
    <cellStyle name="Style 2 2 23 15 2" xfId="19875"/>
    <cellStyle name="Style 2 2 23 15 3" xfId="19876"/>
    <cellStyle name="Style 2 2 23 16" xfId="19877"/>
    <cellStyle name="Style 2 2 23 17" xfId="19878"/>
    <cellStyle name="Style 2 2 23 2" xfId="915"/>
    <cellStyle name="Style 2 2 23 2 10" xfId="19879"/>
    <cellStyle name="Style 2 2 23 2 10 2" xfId="19880"/>
    <cellStyle name="Style 2 2 23 2 10 3" xfId="19881"/>
    <cellStyle name="Style 2 2 23 2 11" xfId="19882"/>
    <cellStyle name="Style 2 2 23 2 11 2" xfId="19883"/>
    <cellStyle name="Style 2 2 23 2 11 3" xfId="19884"/>
    <cellStyle name="Style 2 2 23 2 12" xfId="19885"/>
    <cellStyle name="Style 2 2 23 2 12 2" xfId="19886"/>
    <cellStyle name="Style 2 2 23 2 12 3" xfId="19887"/>
    <cellStyle name="Style 2 2 23 2 13" xfId="19888"/>
    <cellStyle name="Style 2 2 23 2 13 2" xfId="19889"/>
    <cellStyle name="Style 2 2 23 2 13 3" xfId="19890"/>
    <cellStyle name="Style 2 2 23 2 14" xfId="19891"/>
    <cellStyle name="Style 2 2 23 2 14 2" xfId="19892"/>
    <cellStyle name="Style 2 2 23 2 14 3" xfId="19893"/>
    <cellStyle name="Style 2 2 23 2 15" xfId="19894"/>
    <cellStyle name="Style 2 2 23 2 16" xfId="19895"/>
    <cellStyle name="Style 2 2 23 2 2" xfId="19896"/>
    <cellStyle name="Style 2 2 23 2 2 2" xfId="19897"/>
    <cellStyle name="Style 2 2 23 2 2 2 2" xfId="19898"/>
    <cellStyle name="Style 2 2 23 2 2 2 3" xfId="19899"/>
    <cellStyle name="Style 2 2 23 2 2 3" xfId="19900"/>
    <cellStyle name="Style 2 2 23 2 2 4" xfId="19901"/>
    <cellStyle name="Style 2 2 23 2 3" xfId="19902"/>
    <cellStyle name="Style 2 2 23 2 3 2" xfId="19903"/>
    <cellStyle name="Style 2 2 23 2 3 3" xfId="19904"/>
    <cellStyle name="Style 2 2 23 2 4" xfId="19905"/>
    <cellStyle name="Style 2 2 23 2 4 2" xfId="19906"/>
    <cellStyle name="Style 2 2 23 2 4 3" xfId="19907"/>
    <cellStyle name="Style 2 2 23 2 5" xfId="19908"/>
    <cellStyle name="Style 2 2 23 2 5 2" xfId="19909"/>
    <cellStyle name="Style 2 2 23 2 5 3" xfId="19910"/>
    <cellStyle name="Style 2 2 23 2 6" xfId="19911"/>
    <cellStyle name="Style 2 2 23 2 6 2" xfId="19912"/>
    <cellStyle name="Style 2 2 23 2 6 3" xfId="19913"/>
    <cellStyle name="Style 2 2 23 2 7" xfId="19914"/>
    <cellStyle name="Style 2 2 23 2 7 2" xfId="19915"/>
    <cellStyle name="Style 2 2 23 2 7 3" xfId="19916"/>
    <cellStyle name="Style 2 2 23 2 8" xfId="19917"/>
    <cellStyle name="Style 2 2 23 2 8 2" xfId="19918"/>
    <cellStyle name="Style 2 2 23 2 8 3" xfId="19919"/>
    <cellStyle name="Style 2 2 23 2 9" xfId="19920"/>
    <cellStyle name="Style 2 2 23 2 9 2" xfId="19921"/>
    <cellStyle name="Style 2 2 23 2 9 3" xfId="19922"/>
    <cellStyle name="Style 2 2 23 3" xfId="19923"/>
    <cellStyle name="Style 2 2 23 3 2" xfId="19924"/>
    <cellStyle name="Style 2 2 23 3 2 2" xfId="19925"/>
    <cellStyle name="Style 2 2 23 3 2 3" xfId="19926"/>
    <cellStyle name="Style 2 2 23 3 3" xfId="19927"/>
    <cellStyle name="Style 2 2 23 3 4" xfId="19928"/>
    <cellStyle name="Style 2 2 23 4" xfId="19929"/>
    <cellStyle name="Style 2 2 23 4 2" xfId="19930"/>
    <cellStyle name="Style 2 2 23 4 3" xfId="19931"/>
    <cellStyle name="Style 2 2 23 5" xfId="19932"/>
    <cellStyle name="Style 2 2 23 5 2" xfId="19933"/>
    <cellStyle name="Style 2 2 23 5 3" xfId="19934"/>
    <cellStyle name="Style 2 2 23 6" xfId="19935"/>
    <cellStyle name="Style 2 2 23 6 2" xfId="19936"/>
    <cellStyle name="Style 2 2 23 6 3" xfId="19937"/>
    <cellStyle name="Style 2 2 23 7" xfId="19938"/>
    <cellStyle name="Style 2 2 23 7 2" xfId="19939"/>
    <cellStyle name="Style 2 2 23 7 3" xfId="19940"/>
    <cellStyle name="Style 2 2 23 8" xfId="19941"/>
    <cellStyle name="Style 2 2 23 8 2" xfId="19942"/>
    <cellStyle name="Style 2 2 23 8 3" xfId="19943"/>
    <cellStyle name="Style 2 2 23 9" xfId="19944"/>
    <cellStyle name="Style 2 2 23 9 2" xfId="19945"/>
    <cellStyle name="Style 2 2 23 9 3" xfId="19946"/>
    <cellStyle name="Style 2 2 24" xfId="916"/>
    <cellStyle name="Style 2 2 24 10" xfId="19947"/>
    <cellStyle name="Style 2 2 24 10 2" xfId="19948"/>
    <cellStyle name="Style 2 2 24 10 3" xfId="19949"/>
    <cellStyle name="Style 2 2 24 11" xfId="19950"/>
    <cellStyle name="Style 2 2 24 11 2" xfId="19951"/>
    <cellStyle name="Style 2 2 24 11 3" xfId="19952"/>
    <cellStyle name="Style 2 2 24 12" xfId="19953"/>
    <cellStyle name="Style 2 2 24 12 2" xfId="19954"/>
    <cellStyle name="Style 2 2 24 12 3" xfId="19955"/>
    <cellStyle name="Style 2 2 24 13" xfId="19956"/>
    <cellStyle name="Style 2 2 24 13 2" xfId="19957"/>
    <cellStyle name="Style 2 2 24 13 3" xfId="19958"/>
    <cellStyle name="Style 2 2 24 14" xfId="19959"/>
    <cellStyle name="Style 2 2 24 14 2" xfId="19960"/>
    <cellStyle name="Style 2 2 24 14 3" xfId="19961"/>
    <cellStyle name="Style 2 2 24 15" xfId="19962"/>
    <cellStyle name="Style 2 2 24 15 2" xfId="19963"/>
    <cellStyle name="Style 2 2 24 15 3" xfId="19964"/>
    <cellStyle name="Style 2 2 24 16" xfId="19965"/>
    <cellStyle name="Style 2 2 24 17" xfId="19966"/>
    <cellStyle name="Style 2 2 24 2" xfId="917"/>
    <cellStyle name="Style 2 2 24 2 10" xfId="19967"/>
    <cellStyle name="Style 2 2 24 2 10 2" xfId="19968"/>
    <cellStyle name="Style 2 2 24 2 10 3" xfId="19969"/>
    <cellStyle name="Style 2 2 24 2 11" xfId="19970"/>
    <cellStyle name="Style 2 2 24 2 11 2" xfId="19971"/>
    <cellStyle name="Style 2 2 24 2 11 3" xfId="19972"/>
    <cellStyle name="Style 2 2 24 2 12" xfId="19973"/>
    <cellStyle name="Style 2 2 24 2 12 2" xfId="19974"/>
    <cellStyle name="Style 2 2 24 2 12 3" xfId="19975"/>
    <cellStyle name="Style 2 2 24 2 13" xfId="19976"/>
    <cellStyle name="Style 2 2 24 2 13 2" xfId="19977"/>
    <cellStyle name="Style 2 2 24 2 13 3" xfId="19978"/>
    <cellStyle name="Style 2 2 24 2 14" xfId="19979"/>
    <cellStyle name="Style 2 2 24 2 14 2" xfId="19980"/>
    <cellStyle name="Style 2 2 24 2 14 3" xfId="19981"/>
    <cellStyle name="Style 2 2 24 2 15" xfId="19982"/>
    <cellStyle name="Style 2 2 24 2 16" xfId="19983"/>
    <cellStyle name="Style 2 2 24 2 2" xfId="19984"/>
    <cellStyle name="Style 2 2 24 2 2 2" xfId="19985"/>
    <cellStyle name="Style 2 2 24 2 2 2 2" xfId="19986"/>
    <cellStyle name="Style 2 2 24 2 2 2 3" xfId="19987"/>
    <cellStyle name="Style 2 2 24 2 2 3" xfId="19988"/>
    <cellStyle name="Style 2 2 24 2 2 4" xfId="19989"/>
    <cellStyle name="Style 2 2 24 2 3" xfId="19990"/>
    <cellStyle name="Style 2 2 24 2 3 2" xfId="19991"/>
    <cellStyle name="Style 2 2 24 2 3 3" xfId="19992"/>
    <cellStyle name="Style 2 2 24 2 4" xfId="19993"/>
    <cellStyle name="Style 2 2 24 2 4 2" xfId="19994"/>
    <cellStyle name="Style 2 2 24 2 4 3" xfId="19995"/>
    <cellStyle name="Style 2 2 24 2 5" xfId="19996"/>
    <cellStyle name="Style 2 2 24 2 5 2" xfId="19997"/>
    <cellStyle name="Style 2 2 24 2 5 3" xfId="19998"/>
    <cellStyle name="Style 2 2 24 2 6" xfId="19999"/>
    <cellStyle name="Style 2 2 24 2 6 2" xfId="20000"/>
    <cellStyle name="Style 2 2 24 2 6 3" xfId="20001"/>
    <cellStyle name="Style 2 2 24 2 7" xfId="20002"/>
    <cellStyle name="Style 2 2 24 2 7 2" xfId="20003"/>
    <cellStyle name="Style 2 2 24 2 7 3" xfId="20004"/>
    <cellStyle name="Style 2 2 24 2 8" xfId="20005"/>
    <cellStyle name="Style 2 2 24 2 8 2" xfId="20006"/>
    <cellStyle name="Style 2 2 24 2 8 3" xfId="20007"/>
    <cellStyle name="Style 2 2 24 2 9" xfId="20008"/>
    <cellStyle name="Style 2 2 24 2 9 2" xfId="20009"/>
    <cellStyle name="Style 2 2 24 2 9 3" xfId="20010"/>
    <cellStyle name="Style 2 2 24 3" xfId="20011"/>
    <cellStyle name="Style 2 2 24 3 2" xfId="20012"/>
    <cellStyle name="Style 2 2 24 3 2 2" xfId="20013"/>
    <cellStyle name="Style 2 2 24 3 2 3" xfId="20014"/>
    <cellStyle name="Style 2 2 24 3 3" xfId="20015"/>
    <cellStyle name="Style 2 2 24 3 4" xfId="20016"/>
    <cellStyle name="Style 2 2 24 4" xfId="20017"/>
    <cellStyle name="Style 2 2 24 4 2" xfId="20018"/>
    <cellStyle name="Style 2 2 24 4 3" xfId="20019"/>
    <cellStyle name="Style 2 2 24 5" xfId="20020"/>
    <cellStyle name="Style 2 2 24 5 2" xfId="20021"/>
    <cellStyle name="Style 2 2 24 5 3" xfId="20022"/>
    <cellStyle name="Style 2 2 24 6" xfId="20023"/>
    <cellStyle name="Style 2 2 24 6 2" xfId="20024"/>
    <cellStyle name="Style 2 2 24 6 3" xfId="20025"/>
    <cellStyle name="Style 2 2 24 7" xfId="20026"/>
    <cellStyle name="Style 2 2 24 7 2" xfId="20027"/>
    <cellStyle name="Style 2 2 24 7 3" xfId="20028"/>
    <cellStyle name="Style 2 2 24 8" xfId="20029"/>
    <cellStyle name="Style 2 2 24 8 2" xfId="20030"/>
    <cellStyle name="Style 2 2 24 8 3" xfId="20031"/>
    <cellStyle name="Style 2 2 24 9" xfId="20032"/>
    <cellStyle name="Style 2 2 24 9 2" xfId="20033"/>
    <cellStyle name="Style 2 2 24 9 3" xfId="20034"/>
    <cellStyle name="Style 2 2 25" xfId="918"/>
    <cellStyle name="Style 2 2 25 10" xfId="20035"/>
    <cellStyle name="Style 2 2 25 10 2" xfId="20036"/>
    <cellStyle name="Style 2 2 25 10 3" xfId="20037"/>
    <cellStyle name="Style 2 2 25 11" xfId="20038"/>
    <cellStyle name="Style 2 2 25 11 2" xfId="20039"/>
    <cellStyle name="Style 2 2 25 11 3" xfId="20040"/>
    <cellStyle name="Style 2 2 25 12" xfId="20041"/>
    <cellStyle name="Style 2 2 25 12 2" xfId="20042"/>
    <cellStyle name="Style 2 2 25 12 3" xfId="20043"/>
    <cellStyle name="Style 2 2 25 13" xfId="20044"/>
    <cellStyle name="Style 2 2 25 13 2" xfId="20045"/>
    <cellStyle name="Style 2 2 25 13 3" xfId="20046"/>
    <cellStyle name="Style 2 2 25 14" xfId="20047"/>
    <cellStyle name="Style 2 2 25 14 2" xfId="20048"/>
    <cellStyle name="Style 2 2 25 14 3" xfId="20049"/>
    <cellStyle name="Style 2 2 25 15" xfId="20050"/>
    <cellStyle name="Style 2 2 25 15 2" xfId="20051"/>
    <cellStyle name="Style 2 2 25 15 3" xfId="20052"/>
    <cellStyle name="Style 2 2 25 16" xfId="20053"/>
    <cellStyle name="Style 2 2 25 17" xfId="20054"/>
    <cellStyle name="Style 2 2 25 2" xfId="919"/>
    <cellStyle name="Style 2 2 25 2 10" xfId="20055"/>
    <cellStyle name="Style 2 2 25 2 10 2" xfId="20056"/>
    <cellStyle name="Style 2 2 25 2 10 3" xfId="20057"/>
    <cellStyle name="Style 2 2 25 2 11" xfId="20058"/>
    <cellStyle name="Style 2 2 25 2 11 2" xfId="20059"/>
    <cellStyle name="Style 2 2 25 2 11 3" xfId="20060"/>
    <cellStyle name="Style 2 2 25 2 12" xfId="20061"/>
    <cellStyle name="Style 2 2 25 2 12 2" xfId="20062"/>
    <cellStyle name="Style 2 2 25 2 12 3" xfId="20063"/>
    <cellStyle name="Style 2 2 25 2 13" xfId="20064"/>
    <cellStyle name="Style 2 2 25 2 13 2" xfId="20065"/>
    <cellStyle name="Style 2 2 25 2 13 3" xfId="20066"/>
    <cellStyle name="Style 2 2 25 2 14" xfId="20067"/>
    <cellStyle name="Style 2 2 25 2 14 2" xfId="20068"/>
    <cellStyle name="Style 2 2 25 2 14 3" xfId="20069"/>
    <cellStyle name="Style 2 2 25 2 15" xfId="20070"/>
    <cellStyle name="Style 2 2 25 2 16" xfId="20071"/>
    <cellStyle name="Style 2 2 25 2 2" xfId="20072"/>
    <cellStyle name="Style 2 2 25 2 2 2" xfId="20073"/>
    <cellStyle name="Style 2 2 25 2 2 2 2" xfId="20074"/>
    <cellStyle name="Style 2 2 25 2 2 2 3" xfId="20075"/>
    <cellStyle name="Style 2 2 25 2 2 3" xfId="20076"/>
    <cellStyle name="Style 2 2 25 2 2 4" xfId="20077"/>
    <cellStyle name="Style 2 2 25 2 3" xfId="20078"/>
    <cellStyle name="Style 2 2 25 2 3 2" xfId="20079"/>
    <cellStyle name="Style 2 2 25 2 3 3" xfId="20080"/>
    <cellStyle name="Style 2 2 25 2 4" xfId="20081"/>
    <cellStyle name="Style 2 2 25 2 4 2" xfId="20082"/>
    <cellStyle name="Style 2 2 25 2 4 3" xfId="20083"/>
    <cellStyle name="Style 2 2 25 2 5" xfId="20084"/>
    <cellStyle name="Style 2 2 25 2 5 2" xfId="20085"/>
    <cellStyle name="Style 2 2 25 2 5 3" xfId="20086"/>
    <cellStyle name="Style 2 2 25 2 6" xfId="20087"/>
    <cellStyle name="Style 2 2 25 2 6 2" xfId="20088"/>
    <cellStyle name="Style 2 2 25 2 6 3" xfId="20089"/>
    <cellStyle name="Style 2 2 25 2 7" xfId="20090"/>
    <cellStyle name="Style 2 2 25 2 7 2" xfId="20091"/>
    <cellStyle name="Style 2 2 25 2 7 3" xfId="20092"/>
    <cellStyle name="Style 2 2 25 2 8" xfId="20093"/>
    <cellStyle name="Style 2 2 25 2 8 2" xfId="20094"/>
    <cellStyle name="Style 2 2 25 2 8 3" xfId="20095"/>
    <cellStyle name="Style 2 2 25 2 9" xfId="20096"/>
    <cellStyle name="Style 2 2 25 2 9 2" xfId="20097"/>
    <cellStyle name="Style 2 2 25 2 9 3" xfId="20098"/>
    <cellStyle name="Style 2 2 25 3" xfId="20099"/>
    <cellStyle name="Style 2 2 25 3 2" xfId="20100"/>
    <cellStyle name="Style 2 2 25 3 2 2" xfId="20101"/>
    <cellStyle name="Style 2 2 25 3 2 3" xfId="20102"/>
    <cellStyle name="Style 2 2 25 3 3" xfId="20103"/>
    <cellStyle name="Style 2 2 25 3 4" xfId="20104"/>
    <cellStyle name="Style 2 2 25 4" xfId="20105"/>
    <cellStyle name="Style 2 2 25 4 2" xfId="20106"/>
    <cellStyle name="Style 2 2 25 4 3" xfId="20107"/>
    <cellStyle name="Style 2 2 25 5" xfId="20108"/>
    <cellStyle name="Style 2 2 25 5 2" xfId="20109"/>
    <cellStyle name="Style 2 2 25 5 3" xfId="20110"/>
    <cellStyle name="Style 2 2 25 6" xfId="20111"/>
    <cellStyle name="Style 2 2 25 6 2" xfId="20112"/>
    <cellStyle name="Style 2 2 25 6 3" xfId="20113"/>
    <cellStyle name="Style 2 2 25 7" xfId="20114"/>
    <cellStyle name="Style 2 2 25 7 2" xfId="20115"/>
    <cellStyle name="Style 2 2 25 7 3" xfId="20116"/>
    <cellStyle name="Style 2 2 25 8" xfId="20117"/>
    <cellStyle name="Style 2 2 25 8 2" xfId="20118"/>
    <cellStyle name="Style 2 2 25 8 3" xfId="20119"/>
    <cellStyle name="Style 2 2 25 9" xfId="20120"/>
    <cellStyle name="Style 2 2 25 9 2" xfId="20121"/>
    <cellStyle name="Style 2 2 25 9 3" xfId="20122"/>
    <cellStyle name="Style 2 2 26" xfId="920"/>
    <cellStyle name="Style 2 2 26 10" xfId="20123"/>
    <cellStyle name="Style 2 2 26 10 2" xfId="20124"/>
    <cellStyle name="Style 2 2 26 10 3" xfId="20125"/>
    <cellStyle name="Style 2 2 26 11" xfId="20126"/>
    <cellStyle name="Style 2 2 26 11 2" xfId="20127"/>
    <cellStyle name="Style 2 2 26 11 3" xfId="20128"/>
    <cellStyle name="Style 2 2 26 12" xfId="20129"/>
    <cellStyle name="Style 2 2 26 12 2" xfId="20130"/>
    <cellStyle name="Style 2 2 26 12 3" xfId="20131"/>
    <cellStyle name="Style 2 2 26 13" xfId="20132"/>
    <cellStyle name="Style 2 2 26 13 2" xfId="20133"/>
    <cellStyle name="Style 2 2 26 13 3" xfId="20134"/>
    <cellStyle name="Style 2 2 26 14" xfId="20135"/>
    <cellStyle name="Style 2 2 26 14 2" xfId="20136"/>
    <cellStyle name="Style 2 2 26 14 3" xfId="20137"/>
    <cellStyle name="Style 2 2 26 15" xfId="20138"/>
    <cellStyle name="Style 2 2 26 15 2" xfId="20139"/>
    <cellStyle name="Style 2 2 26 15 3" xfId="20140"/>
    <cellStyle name="Style 2 2 26 16" xfId="20141"/>
    <cellStyle name="Style 2 2 26 17" xfId="20142"/>
    <cellStyle name="Style 2 2 26 2" xfId="921"/>
    <cellStyle name="Style 2 2 26 2 10" xfId="20143"/>
    <cellStyle name="Style 2 2 26 2 10 2" xfId="20144"/>
    <cellStyle name="Style 2 2 26 2 10 3" xfId="20145"/>
    <cellStyle name="Style 2 2 26 2 11" xfId="20146"/>
    <cellStyle name="Style 2 2 26 2 11 2" xfId="20147"/>
    <cellStyle name="Style 2 2 26 2 11 3" xfId="20148"/>
    <cellStyle name="Style 2 2 26 2 12" xfId="20149"/>
    <cellStyle name="Style 2 2 26 2 12 2" xfId="20150"/>
    <cellStyle name="Style 2 2 26 2 12 3" xfId="20151"/>
    <cellStyle name="Style 2 2 26 2 13" xfId="20152"/>
    <cellStyle name="Style 2 2 26 2 13 2" xfId="20153"/>
    <cellStyle name="Style 2 2 26 2 13 3" xfId="20154"/>
    <cellStyle name="Style 2 2 26 2 14" xfId="20155"/>
    <cellStyle name="Style 2 2 26 2 14 2" xfId="20156"/>
    <cellStyle name="Style 2 2 26 2 14 3" xfId="20157"/>
    <cellStyle name="Style 2 2 26 2 15" xfId="20158"/>
    <cellStyle name="Style 2 2 26 2 16" xfId="20159"/>
    <cellStyle name="Style 2 2 26 2 2" xfId="20160"/>
    <cellStyle name="Style 2 2 26 2 2 2" xfId="20161"/>
    <cellStyle name="Style 2 2 26 2 2 2 2" xfId="20162"/>
    <cellStyle name="Style 2 2 26 2 2 2 3" xfId="20163"/>
    <cellStyle name="Style 2 2 26 2 2 3" xfId="20164"/>
    <cellStyle name="Style 2 2 26 2 2 4" xfId="20165"/>
    <cellStyle name="Style 2 2 26 2 3" xfId="20166"/>
    <cellStyle name="Style 2 2 26 2 3 2" xfId="20167"/>
    <cellStyle name="Style 2 2 26 2 3 3" xfId="20168"/>
    <cellStyle name="Style 2 2 26 2 4" xfId="20169"/>
    <cellStyle name="Style 2 2 26 2 4 2" xfId="20170"/>
    <cellStyle name="Style 2 2 26 2 4 3" xfId="20171"/>
    <cellStyle name="Style 2 2 26 2 5" xfId="20172"/>
    <cellStyle name="Style 2 2 26 2 5 2" xfId="20173"/>
    <cellStyle name="Style 2 2 26 2 5 3" xfId="20174"/>
    <cellStyle name="Style 2 2 26 2 6" xfId="20175"/>
    <cellStyle name="Style 2 2 26 2 6 2" xfId="20176"/>
    <cellStyle name="Style 2 2 26 2 6 3" xfId="20177"/>
    <cellStyle name="Style 2 2 26 2 7" xfId="20178"/>
    <cellStyle name="Style 2 2 26 2 7 2" xfId="20179"/>
    <cellStyle name="Style 2 2 26 2 7 3" xfId="20180"/>
    <cellStyle name="Style 2 2 26 2 8" xfId="20181"/>
    <cellStyle name="Style 2 2 26 2 8 2" xfId="20182"/>
    <cellStyle name="Style 2 2 26 2 8 3" xfId="20183"/>
    <cellStyle name="Style 2 2 26 2 9" xfId="20184"/>
    <cellStyle name="Style 2 2 26 2 9 2" xfId="20185"/>
    <cellStyle name="Style 2 2 26 2 9 3" xfId="20186"/>
    <cellStyle name="Style 2 2 26 3" xfId="20187"/>
    <cellStyle name="Style 2 2 26 3 2" xfId="20188"/>
    <cellStyle name="Style 2 2 26 3 2 2" xfId="20189"/>
    <cellStyle name="Style 2 2 26 3 2 3" xfId="20190"/>
    <cellStyle name="Style 2 2 26 3 3" xfId="20191"/>
    <cellStyle name="Style 2 2 26 3 4" xfId="20192"/>
    <cellStyle name="Style 2 2 26 4" xfId="20193"/>
    <cellStyle name="Style 2 2 26 4 2" xfId="20194"/>
    <cellStyle name="Style 2 2 26 4 3" xfId="20195"/>
    <cellStyle name="Style 2 2 26 5" xfId="20196"/>
    <cellStyle name="Style 2 2 26 5 2" xfId="20197"/>
    <cellStyle name="Style 2 2 26 5 3" xfId="20198"/>
    <cellStyle name="Style 2 2 26 6" xfId="20199"/>
    <cellStyle name="Style 2 2 26 6 2" xfId="20200"/>
    <cellStyle name="Style 2 2 26 6 3" xfId="20201"/>
    <cellStyle name="Style 2 2 26 7" xfId="20202"/>
    <cellStyle name="Style 2 2 26 7 2" xfId="20203"/>
    <cellStyle name="Style 2 2 26 7 3" xfId="20204"/>
    <cellStyle name="Style 2 2 26 8" xfId="20205"/>
    <cellStyle name="Style 2 2 26 8 2" xfId="20206"/>
    <cellStyle name="Style 2 2 26 8 3" xfId="20207"/>
    <cellStyle name="Style 2 2 26 9" xfId="20208"/>
    <cellStyle name="Style 2 2 26 9 2" xfId="20209"/>
    <cellStyle name="Style 2 2 26 9 3" xfId="20210"/>
    <cellStyle name="Style 2 2 27" xfId="922"/>
    <cellStyle name="Style 2 2 27 10" xfId="20211"/>
    <cellStyle name="Style 2 2 27 10 2" xfId="20212"/>
    <cellStyle name="Style 2 2 27 10 3" xfId="20213"/>
    <cellStyle name="Style 2 2 27 11" xfId="20214"/>
    <cellStyle name="Style 2 2 27 11 2" xfId="20215"/>
    <cellStyle name="Style 2 2 27 11 3" xfId="20216"/>
    <cellStyle name="Style 2 2 27 12" xfId="20217"/>
    <cellStyle name="Style 2 2 27 12 2" xfId="20218"/>
    <cellStyle name="Style 2 2 27 12 3" xfId="20219"/>
    <cellStyle name="Style 2 2 27 13" xfId="20220"/>
    <cellStyle name="Style 2 2 27 13 2" xfId="20221"/>
    <cellStyle name="Style 2 2 27 13 3" xfId="20222"/>
    <cellStyle name="Style 2 2 27 14" xfId="20223"/>
    <cellStyle name="Style 2 2 27 14 2" xfId="20224"/>
    <cellStyle name="Style 2 2 27 14 3" xfId="20225"/>
    <cellStyle name="Style 2 2 27 15" xfId="20226"/>
    <cellStyle name="Style 2 2 27 15 2" xfId="20227"/>
    <cellStyle name="Style 2 2 27 15 3" xfId="20228"/>
    <cellStyle name="Style 2 2 27 16" xfId="20229"/>
    <cellStyle name="Style 2 2 27 17" xfId="20230"/>
    <cellStyle name="Style 2 2 27 2" xfId="923"/>
    <cellStyle name="Style 2 2 27 2 10" xfId="20231"/>
    <cellStyle name="Style 2 2 27 2 10 2" xfId="20232"/>
    <cellStyle name="Style 2 2 27 2 10 3" xfId="20233"/>
    <cellStyle name="Style 2 2 27 2 11" xfId="20234"/>
    <cellStyle name="Style 2 2 27 2 11 2" xfId="20235"/>
    <cellStyle name="Style 2 2 27 2 11 3" xfId="20236"/>
    <cellStyle name="Style 2 2 27 2 12" xfId="20237"/>
    <cellStyle name="Style 2 2 27 2 12 2" xfId="20238"/>
    <cellStyle name="Style 2 2 27 2 12 3" xfId="20239"/>
    <cellStyle name="Style 2 2 27 2 13" xfId="20240"/>
    <cellStyle name="Style 2 2 27 2 13 2" xfId="20241"/>
    <cellStyle name="Style 2 2 27 2 13 3" xfId="20242"/>
    <cellStyle name="Style 2 2 27 2 14" xfId="20243"/>
    <cellStyle name="Style 2 2 27 2 14 2" xfId="20244"/>
    <cellStyle name="Style 2 2 27 2 14 3" xfId="20245"/>
    <cellStyle name="Style 2 2 27 2 15" xfId="20246"/>
    <cellStyle name="Style 2 2 27 2 16" xfId="20247"/>
    <cellStyle name="Style 2 2 27 2 2" xfId="20248"/>
    <cellStyle name="Style 2 2 27 2 2 2" xfId="20249"/>
    <cellStyle name="Style 2 2 27 2 2 2 2" xfId="20250"/>
    <cellStyle name="Style 2 2 27 2 2 2 3" xfId="20251"/>
    <cellStyle name="Style 2 2 27 2 2 3" xfId="20252"/>
    <cellStyle name="Style 2 2 27 2 2 4" xfId="20253"/>
    <cellStyle name="Style 2 2 27 2 3" xfId="20254"/>
    <cellStyle name="Style 2 2 27 2 3 2" xfId="20255"/>
    <cellStyle name="Style 2 2 27 2 3 3" xfId="20256"/>
    <cellStyle name="Style 2 2 27 2 4" xfId="20257"/>
    <cellStyle name="Style 2 2 27 2 4 2" xfId="20258"/>
    <cellStyle name="Style 2 2 27 2 4 3" xfId="20259"/>
    <cellStyle name="Style 2 2 27 2 5" xfId="20260"/>
    <cellStyle name="Style 2 2 27 2 5 2" xfId="20261"/>
    <cellStyle name="Style 2 2 27 2 5 3" xfId="20262"/>
    <cellStyle name="Style 2 2 27 2 6" xfId="20263"/>
    <cellStyle name="Style 2 2 27 2 6 2" xfId="20264"/>
    <cellStyle name="Style 2 2 27 2 6 3" xfId="20265"/>
    <cellStyle name="Style 2 2 27 2 7" xfId="20266"/>
    <cellStyle name="Style 2 2 27 2 7 2" xfId="20267"/>
    <cellStyle name="Style 2 2 27 2 7 3" xfId="20268"/>
    <cellStyle name="Style 2 2 27 2 8" xfId="20269"/>
    <cellStyle name="Style 2 2 27 2 8 2" xfId="20270"/>
    <cellStyle name="Style 2 2 27 2 8 3" xfId="20271"/>
    <cellStyle name="Style 2 2 27 2 9" xfId="20272"/>
    <cellStyle name="Style 2 2 27 2 9 2" xfId="20273"/>
    <cellStyle name="Style 2 2 27 2 9 3" xfId="20274"/>
    <cellStyle name="Style 2 2 27 3" xfId="20275"/>
    <cellStyle name="Style 2 2 27 3 2" xfId="20276"/>
    <cellStyle name="Style 2 2 27 3 2 2" xfId="20277"/>
    <cellStyle name="Style 2 2 27 3 2 3" xfId="20278"/>
    <cellStyle name="Style 2 2 27 3 3" xfId="20279"/>
    <cellStyle name="Style 2 2 27 3 4" xfId="20280"/>
    <cellStyle name="Style 2 2 27 4" xfId="20281"/>
    <cellStyle name="Style 2 2 27 4 2" xfId="20282"/>
    <cellStyle name="Style 2 2 27 4 3" xfId="20283"/>
    <cellStyle name="Style 2 2 27 5" xfId="20284"/>
    <cellStyle name="Style 2 2 27 5 2" xfId="20285"/>
    <cellStyle name="Style 2 2 27 5 3" xfId="20286"/>
    <cellStyle name="Style 2 2 27 6" xfId="20287"/>
    <cellStyle name="Style 2 2 27 6 2" xfId="20288"/>
    <cellStyle name="Style 2 2 27 6 3" xfId="20289"/>
    <cellStyle name="Style 2 2 27 7" xfId="20290"/>
    <cellStyle name="Style 2 2 27 7 2" xfId="20291"/>
    <cellStyle name="Style 2 2 27 7 3" xfId="20292"/>
    <cellStyle name="Style 2 2 27 8" xfId="20293"/>
    <cellStyle name="Style 2 2 27 8 2" xfId="20294"/>
    <cellStyle name="Style 2 2 27 8 3" xfId="20295"/>
    <cellStyle name="Style 2 2 27 9" xfId="20296"/>
    <cellStyle name="Style 2 2 27 9 2" xfId="20297"/>
    <cellStyle name="Style 2 2 27 9 3" xfId="20298"/>
    <cellStyle name="Style 2 2 28" xfId="924"/>
    <cellStyle name="Style 2 2 28 10" xfId="20299"/>
    <cellStyle name="Style 2 2 28 10 2" xfId="20300"/>
    <cellStyle name="Style 2 2 28 10 3" xfId="20301"/>
    <cellStyle name="Style 2 2 28 11" xfId="20302"/>
    <cellStyle name="Style 2 2 28 11 2" xfId="20303"/>
    <cellStyle name="Style 2 2 28 11 3" xfId="20304"/>
    <cellStyle name="Style 2 2 28 12" xfId="20305"/>
    <cellStyle name="Style 2 2 28 12 2" xfId="20306"/>
    <cellStyle name="Style 2 2 28 12 3" xfId="20307"/>
    <cellStyle name="Style 2 2 28 13" xfId="20308"/>
    <cellStyle name="Style 2 2 28 13 2" xfId="20309"/>
    <cellStyle name="Style 2 2 28 13 3" xfId="20310"/>
    <cellStyle name="Style 2 2 28 14" xfId="20311"/>
    <cellStyle name="Style 2 2 28 14 2" xfId="20312"/>
    <cellStyle name="Style 2 2 28 14 3" xfId="20313"/>
    <cellStyle name="Style 2 2 28 15" xfId="20314"/>
    <cellStyle name="Style 2 2 28 16" xfId="20315"/>
    <cellStyle name="Style 2 2 28 2" xfId="20316"/>
    <cellStyle name="Style 2 2 28 2 2" xfId="20317"/>
    <cellStyle name="Style 2 2 28 2 2 2" xfId="20318"/>
    <cellStyle name="Style 2 2 28 2 2 3" xfId="20319"/>
    <cellStyle name="Style 2 2 28 2 3" xfId="20320"/>
    <cellStyle name="Style 2 2 28 2 4" xfId="20321"/>
    <cellStyle name="Style 2 2 28 3" xfId="20322"/>
    <cellStyle name="Style 2 2 28 3 2" xfId="20323"/>
    <cellStyle name="Style 2 2 28 3 3" xfId="20324"/>
    <cellStyle name="Style 2 2 28 4" xfId="20325"/>
    <cellStyle name="Style 2 2 28 4 2" xfId="20326"/>
    <cellStyle name="Style 2 2 28 4 3" xfId="20327"/>
    <cellStyle name="Style 2 2 28 5" xfId="20328"/>
    <cellStyle name="Style 2 2 28 5 2" xfId="20329"/>
    <cellStyle name="Style 2 2 28 5 3" xfId="20330"/>
    <cellStyle name="Style 2 2 28 6" xfId="20331"/>
    <cellStyle name="Style 2 2 28 6 2" xfId="20332"/>
    <cellStyle name="Style 2 2 28 6 3" xfId="20333"/>
    <cellStyle name="Style 2 2 28 7" xfId="20334"/>
    <cellStyle name="Style 2 2 28 7 2" xfId="20335"/>
    <cellStyle name="Style 2 2 28 7 3" xfId="20336"/>
    <cellStyle name="Style 2 2 28 8" xfId="20337"/>
    <cellStyle name="Style 2 2 28 8 2" xfId="20338"/>
    <cellStyle name="Style 2 2 28 8 3" xfId="20339"/>
    <cellStyle name="Style 2 2 28 9" xfId="20340"/>
    <cellStyle name="Style 2 2 28 9 2" xfId="20341"/>
    <cellStyle name="Style 2 2 28 9 3" xfId="20342"/>
    <cellStyle name="Style 2 2 29" xfId="925"/>
    <cellStyle name="Style 2 2 29 10" xfId="20343"/>
    <cellStyle name="Style 2 2 29 10 2" xfId="20344"/>
    <cellStyle name="Style 2 2 29 10 3" xfId="20345"/>
    <cellStyle name="Style 2 2 29 11" xfId="20346"/>
    <cellStyle name="Style 2 2 29 11 2" xfId="20347"/>
    <cellStyle name="Style 2 2 29 11 3" xfId="20348"/>
    <cellStyle name="Style 2 2 29 12" xfId="20349"/>
    <cellStyle name="Style 2 2 29 12 2" xfId="20350"/>
    <cellStyle name="Style 2 2 29 12 3" xfId="20351"/>
    <cellStyle name="Style 2 2 29 13" xfId="20352"/>
    <cellStyle name="Style 2 2 29 13 2" xfId="20353"/>
    <cellStyle name="Style 2 2 29 13 3" xfId="20354"/>
    <cellStyle name="Style 2 2 29 14" xfId="20355"/>
    <cellStyle name="Style 2 2 29 14 2" xfId="20356"/>
    <cellStyle name="Style 2 2 29 14 3" xfId="20357"/>
    <cellStyle name="Style 2 2 29 15" xfId="20358"/>
    <cellStyle name="Style 2 2 29 16" xfId="20359"/>
    <cellStyle name="Style 2 2 29 2" xfId="20360"/>
    <cellStyle name="Style 2 2 29 2 2" xfId="20361"/>
    <cellStyle name="Style 2 2 29 2 2 2" xfId="20362"/>
    <cellStyle name="Style 2 2 29 2 2 3" xfId="20363"/>
    <cellStyle name="Style 2 2 29 2 3" xfId="20364"/>
    <cellStyle name="Style 2 2 29 2 4" xfId="20365"/>
    <cellStyle name="Style 2 2 29 3" xfId="20366"/>
    <cellStyle name="Style 2 2 29 3 2" xfId="20367"/>
    <cellStyle name="Style 2 2 29 3 3" xfId="20368"/>
    <cellStyle name="Style 2 2 29 4" xfId="20369"/>
    <cellStyle name="Style 2 2 29 4 2" xfId="20370"/>
    <cellStyle name="Style 2 2 29 4 3" xfId="20371"/>
    <cellStyle name="Style 2 2 29 5" xfId="20372"/>
    <cellStyle name="Style 2 2 29 5 2" xfId="20373"/>
    <cellStyle name="Style 2 2 29 5 3" xfId="20374"/>
    <cellStyle name="Style 2 2 29 6" xfId="20375"/>
    <cellStyle name="Style 2 2 29 6 2" xfId="20376"/>
    <cellStyle name="Style 2 2 29 6 3" xfId="20377"/>
    <cellStyle name="Style 2 2 29 7" xfId="20378"/>
    <cellStyle name="Style 2 2 29 7 2" xfId="20379"/>
    <cellStyle name="Style 2 2 29 7 3" xfId="20380"/>
    <cellStyle name="Style 2 2 29 8" xfId="20381"/>
    <cellStyle name="Style 2 2 29 8 2" xfId="20382"/>
    <cellStyle name="Style 2 2 29 8 3" xfId="20383"/>
    <cellStyle name="Style 2 2 29 9" xfId="20384"/>
    <cellStyle name="Style 2 2 29 9 2" xfId="20385"/>
    <cellStyle name="Style 2 2 29 9 3" xfId="20386"/>
    <cellStyle name="Style 2 2 3" xfId="926"/>
    <cellStyle name="Style 2 2 3 10" xfId="20387"/>
    <cellStyle name="Style 2 2 3 10 2" xfId="20388"/>
    <cellStyle name="Style 2 2 3 10 3" xfId="20389"/>
    <cellStyle name="Style 2 2 3 11" xfId="20390"/>
    <cellStyle name="Style 2 2 3 11 2" xfId="20391"/>
    <cellStyle name="Style 2 2 3 11 3" xfId="20392"/>
    <cellStyle name="Style 2 2 3 12" xfId="20393"/>
    <cellStyle name="Style 2 2 3 12 2" xfId="20394"/>
    <cellStyle name="Style 2 2 3 12 3" xfId="20395"/>
    <cellStyle name="Style 2 2 3 13" xfId="20396"/>
    <cellStyle name="Style 2 2 3 13 2" xfId="20397"/>
    <cellStyle name="Style 2 2 3 13 3" xfId="20398"/>
    <cellStyle name="Style 2 2 3 14" xfId="20399"/>
    <cellStyle name="Style 2 2 3 14 2" xfId="20400"/>
    <cellStyle name="Style 2 2 3 14 3" xfId="20401"/>
    <cellStyle name="Style 2 2 3 15" xfId="20402"/>
    <cellStyle name="Style 2 2 3 16" xfId="20403"/>
    <cellStyle name="Style 2 2 3 2" xfId="20404"/>
    <cellStyle name="Style 2 2 3 2 2" xfId="20405"/>
    <cellStyle name="Style 2 2 3 2 2 2" xfId="20406"/>
    <cellStyle name="Style 2 2 3 2 2 3" xfId="20407"/>
    <cellStyle name="Style 2 2 3 2 3" xfId="20408"/>
    <cellStyle name="Style 2 2 3 2 4" xfId="20409"/>
    <cellStyle name="Style 2 2 3 3" xfId="20410"/>
    <cellStyle name="Style 2 2 3 3 2" xfId="20411"/>
    <cellStyle name="Style 2 2 3 3 3" xfId="20412"/>
    <cellStyle name="Style 2 2 3 4" xfId="20413"/>
    <cellStyle name="Style 2 2 3 4 2" xfId="20414"/>
    <cellStyle name="Style 2 2 3 4 3" xfId="20415"/>
    <cellStyle name="Style 2 2 3 5" xfId="20416"/>
    <cellStyle name="Style 2 2 3 5 2" xfId="20417"/>
    <cellStyle name="Style 2 2 3 5 3" xfId="20418"/>
    <cellStyle name="Style 2 2 3 6" xfId="20419"/>
    <cellStyle name="Style 2 2 3 6 2" xfId="20420"/>
    <cellStyle name="Style 2 2 3 6 3" xfId="20421"/>
    <cellStyle name="Style 2 2 3 7" xfId="20422"/>
    <cellStyle name="Style 2 2 3 7 2" xfId="20423"/>
    <cellStyle name="Style 2 2 3 7 3" xfId="20424"/>
    <cellStyle name="Style 2 2 3 8" xfId="20425"/>
    <cellStyle name="Style 2 2 3 8 2" xfId="20426"/>
    <cellStyle name="Style 2 2 3 8 3" xfId="20427"/>
    <cellStyle name="Style 2 2 3 9" xfId="20428"/>
    <cellStyle name="Style 2 2 3 9 2" xfId="20429"/>
    <cellStyle name="Style 2 2 3 9 3" xfId="20430"/>
    <cellStyle name="Style 2 2 30" xfId="927"/>
    <cellStyle name="Style 2 2 30 10" xfId="20431"/>
    <cellStyle name="Style 2 2 30 10 2" xfId="20432"/>
    <cellStyle name="Style 2 2 30 10 3" xfId="20433"/>
    <cellStyle name="Style 2 2 30 11" xfId="20434"/>
    <cellStyle name="Style 2 2 30 11 2" xfId="20435"/>
    <cellStyle name="Style 2 2 30 11 3" xfId="20436"/>
    <cellStyle name="Style 2 2 30 12" xfId="20437"/>
    <cellStyle name="Style 2 2 30 12 2" xfId="20438"/>
    <cellStyle name="Style 2 2 30 12 3" xfId="20439"/>
    <cellStyle name="Style 2 2 30 13" xfId="20440"/>
    <cellStyle name="Style 2 2 30 13 2" xfId="20441"/>
    <cellStyle name="Style 2 2 30 13 3" xfId="20442"/>
    <cellStyle name="Style 2 2 30 14" xfId="20443"/>
    <cellStyle name="Style 2 2 30 14 2" xfId="20444"/>
    <cellStyle name="Style 2 2 30 14 3" xfId="20445"/>
    <cellStyle name="Style 2 2 30 15" xfId="20446"/>
    <cellStyle name="Style 2 2 30 16" xfId="20447"/>
    <cellStyle name="Style 2 2 30 2" xfId="20448"/>
    <cellStyle name="Style 2 2 30 2 2" xfId="20449"/>
    <cellStyle name="Style 2 2 30 2 2 2" xfId="20450"/>
    <cellStyle name="Style 2 2 30 2 2 3" xfId="20451"/>
    <cellStyle name="Style 2 2 30 2 3" xfId="20452"/>
    <cellStyle name="Style 2 2 30 2 4" xfId="20453"/>
    <cellStyle name="Style 2 2 30 3" xfId="20454"/>
    <cellStyle name="Style 2 2 30 3 2" xfId="20455"/>
    <cellStyle name="Style 2 2 30 3 3" xfId="20456"/>
    <cellStyle name="Style 2 2 30 4" xfId="20457"/>
    <cellStyle name="Style 2 2 30 4 2" xfId="20458"/>
    <cellStyle name="Style 2 2 30 4 3" xfId="20459"/>
    <cellStyle name="Style 2 2 30 5" xfId="20460"/>
    <cellStyle name="Style 2 2 30 5 2" xfId="20461"/>
    <cellStyle name="Style 2 2 30 5 3" xfId="20462"/>
    <cellStyle name="Style 2 2 30 6" xfId="20463"/>
    <cellStyle name="Style 2 2 30 6 2" xfId="20464"/>
    <cellStyle name="Style 2 2 30 6 3" xfId="20465"/>
    <cellStyle name="Style 2 2 30 7" xfId="20466"/>
    <cellStyle name="Style 2 2 30 7 2" xfId="20467"/>
    <cellStyle name="Style 2 2 30 7 3" xfId="20468"/>
    <cellStyle name="Style 2 2 30 8" xfId="20469"/>
    <cellStyle name="Style 2 2 30 8 2" xfId="20470"/>
    <cellStyle name="Style 2 2 30 8 3" xfId="20471"/>
    <cellStyle name="Style 2 2 30 9" xfId="20472"/>
    <cellStyle name="Style 2 2 30 9 2" xfId="20473"/>
    <cellStyle name="Style 2 2 30 9 3" xfId="20474"/>
    <cellStyle name="Style 2 2 31" xfId="928"/>
    <cellStyle name="Style 2 2 31 10" xfId="20475"/>
    <cellStyle name="Style 2 2 31 10 2" xfId="20476"/>
    <cellStyle name="Style 2 2 31 10 3" xfId="20477"/>
    <cellStyle name="Style 2 2 31 11" xfId="20478"/>
    <cellStyle name="Style 2 2 31 11 2" xfId="20479"/>
    <cellStyle name="Style 2 2 31 11 3" xfId="20480"/>
    <cellStyle name="Style 2 2 31 12" xfId="20481"/>
    <cellStyle name="Style 2 2 31 12 2" xfId="20482"/>
    <cellStyle name="Style 2 2 31 12 3" xfId="20483"/>
    <cellStyle name="Style 2 2 31 13" xfId="20484"/>
    <cellStyle name="Style 2 2 31 13 2" xfId="20485"/>
    <cellStyle name="Style 2 2 31 13 3" xfId="20486"/>
    <cellStyle name="Style 2 2 31 14" xfId="20487"/>
    <cellStyle name="Style 2 2 31 14 2" xfId="20488"/>
    <cellStyle name="Style 2 2 31 14 3" xfId="20489"/>
    <cellStyle name="Style 2 2 31 15" xfId="20490"/>
    <cellStyle name="Style 2 2 31 16" xfId="20491"/>
    <cellStyle name="Style 2 2 31 2" xfId="20492"/>
    <cellStyle name="Style 2 2 31 2 2" xfId="20493"/>
    <cellStyle name="Style 2 2 31 2 2 2" xfId="20494"/>
    <cellStyle name="Style 2 2 31 2 2 3" xfId="20495"/>
    <cellStyle name="Style 2 2 31 2 3" xfId="20496"/>
    <cellStyle name="Style 2 2 31 2 4" xfId="20497"/>
    <cellStyle name="Style 2 2 31 3" xfId="20498"/>
    <cellStyle name="Style 2 2 31 3 2" xfId="20499"/>
    <cellStyle name="Style 2 2 31 3 3" xfId="20500"/>
    <cellStyle name="Style 2 2 31 4" xfId="20501"/>
    <cellStyle name="Style 2 2 31 4 2" xfId="20502"/>
    <cellStyle name="Style 2 2 31 4 3" xfId="20503"/>
    <cellStyle name="Style 2 2 31 5" xfId="20504"/>
    <cellStyle name="Style 2 2 31 5 2" xfId="20505"/>
    <cellStyle name="Style 2 2 31 5 3" xfId="20506"/>
    <cellStyle name="Style 2 2 31 6" xfId="20507"/>
    <cellStyle name="Style 2 2 31 6 2" xfId="20508"/>
    <cellStyle name="Style 2 2 31 6 3" xfId="20509"/>
    <cellStyle name="Style 2 2 31 7" xfId="20510"/>
    <cellStyle name="Style 2 2 31 7 2" xfId="20511"/>
    <cellStyle name="Style 2 2 31 7 3" xfId="20512"/>
    <cellStyle name="Style 2 2 31 8" xfId="20513"/>
    <cellStyle name="Style 2 2 31 8 2" xfId="20514"/>
    <cellStyle name="Style 2 2 31 8 3" xfId="20515"/>
    <cellStyle name="Style 2 2 31 9" xfId="20516"/>
    <cellStyle name="Style 2 2 31 9 2" xfId="20517"/>
    <cellStyle name="Style 2 2 31 9 3" xfId="20518"/>
    <cellStyle name="Style 2 2 32" xfId="20519"/>
    <cellStyle name="Style 2 2 32 2" xfId="20520"/>
    <cellStyle name="Style 2 2 32 2 2" xfId="20521"/>
    <cellStyle name="Style 2 2 32 2 3" xfId="20522"/>
    <cellStyle name="Style 2 2 32 3" xfId="20523"/>
    <cellStyle name="Style 2 2 32 4" xfId="20524"/>
    <cellStyle name="Style 2 2 33" xfId="20525"/>
    <cellStyle name="Style 2 2 33 2" xfId="20526"/>
    <cellStyle name="Style 2 2 33 3" xfId="20527"/>
    <cellStyle name="Style 2 2 34" xfId="20528"/>
    <cellStyle name="Style 2 2 34 2" xfId="20529"/>
    <cellStyle name="Style 2 2 34 3" xfId="20530"/>
    <cellStyle name="Style 2 2 35" xfId="20531"/>
    <cellStyle name="Style 2 2 35 2" xfId="20532"/>
    <cellStyle name="Style 2 2 35 3" xfId="20533"/>
    <cellStyle name="Style 2 2 36" xfId="20534"/>
    <cellStyle name="Style 2 2 36 2" xfId="20535"/>
    <cellStyle name="Style 2 2 36 3" xfId="20536"/>
    <cellStyle name="Style 2 2 37" xfId="20537"/>
    <cellStyle name="Style 2 2 37 2" xfId="20538"/>
    <cellStyle name="Style 2 2 37 3" xfId="20539"/>
    <cellStyle name="Style 2 2 38" xfId="20540"/>
    <cellStyle name="Style 2 2 38 2" xfId="20541"/>
    <cellStyle name="Style 2 2 38 3" xfId="20542"/>
    <cellStyle name="Style 2 2 39" xfId="20543"/>
    <cellStyle name="Style 2 2 39 2" xfId="20544"/>
    <cellStyle name="Style 2 2 39 3" xfId="20545"/>
    <cellStyle name="Style 2 2 4" xfId="929"/>
    <cellStyle name="Style 2 2 4 10" xfId="20546"/>
    <cellStyle name="Style 2 2 4 10 2" xfId="20547"/>
    <cellStyle name="Style 2 2 4 10 3" xfId="20548"/>
    <cellStyle name="Style 2 2 4 11" xfId="20549"/>
    <cellStyle name="Style 2 2 4 11 2" xfId="20550"/>
    <cellStyle name="Style 2 2 4 11 3" xfId="20551"/>
    <cellStyle name="Style 2 2 4 12" xfId="20552"/>
    <cellStyle name="Style 2 2 4 12 2" xfId="20553"/>
    <cellStyle name="Style 2 2 4 12 3" xfId="20554"/>
    <cellStyle name="Style 2 2 4 13" xfId="20555"/>
    <cellStyle name="Style 2 2 4 13 2" xfId="20556"/>
    <cellStyle name="Style 2 2 4 13 3" xfId="20557"/>
    <cellStyle name="Style 2 2 4 14" xfId="20558"/>
    <cellStyle name="Style 2 2 4 14 2" xfId="20559"/>
    <cellStyle name="Style 2 2 4 14 3" xfId="20560"/>
    <cellStyle name="Style 2 2 4 15" xfId="20561"/>
    <cellStyle name="Style 2 2 4 16" xfId="20562"/>
    <cellStyle name="Style 2 2 4 2" xfId="20563"/>
    <cellStyle name="Style 2 2 4 2 2" xfId="20564"/>
    <cellStyle name="Style 2 2 4 2 2 2" xfId="20565"/>
    <cellStyle name="Style 2 2 4 2 2 3" xfId="20566"/>
    <cellStyle name="Style 2 2 4 2 3" xfId="20567"/>
    <cellStyle name="Style 2 2 4 2 4" xfId="20568"/>
    <cellStyle name="Style 2 2 4 3" xfId="20569"/>
    <cellStyle name="Style 2 2 4 3 2" xfId="20570"/>
    <cellStyle name="Style 2 2 4 3 3" xfId="20571"/>
    <cellStyle name="Style 2 2 4 4" xfId="20572"/>
    <cellStyle name="Style 2 2 4 4 2" xfId="20573"/>
    <cellStyle name="Style 2 2 4 4 3" xfId="20574"/>
    <cellStyle name="Style 2 2 4 5" xfId="20575"/>
    <cellStyle name="Style 2 2 4 5 2" xfId="20576"/>
    <cellStyle name="Style 2 2 4 5 3" xfId="20577"/>
    <cellStyle name="Style 2 2 4 6" xfId="20578"/>
    <cellStyle name="Style 2 2 4 6 2" xfId="20579"/>
    <cellStyle name="Style 2 2 4 6 3" xfId="20580"/>
    <cellStyle name="Style 2 2 4 7" xfId="20581"/>
    <cellStyle name="Style 2 2 4 7 2" xfId="20582"/>
    <cellStyle name="Style 2 2 4 7 3" xfId="20583"/>
    <cellStyle name="Style 2 2 4 8" xfId="20584"/>
    <cellStyle name="Style 2 2 4 8 2" xfId="20585"/>
    <cellStyle name="Style 2 2 4 8 3" xfId="20586"/>
    <cellStyle name="Style 2 2 4 9" xfId="20587"/>
    <cellStyle name="Style 2 2 4 9 2" xfId="20588"/>
    <cellStyle name="Style 2 2 4 9 3" xfId="20589"/>
    <cellStyle name="Style 2 2 40" xfId="20590"/>
    <cellStyle name="Style 2 2 40 2" xfId="20591"/>
    <cellStyle name="Style 2 2 40 3" xfId="20592"/>
    <cellStyle name="Style 2 2 41" xfId="20593"/>
    <cellStyle name="Style 2 2 41 2" xfId="20594"/>
    <cellStyle name="Style 2 2 41 3" xfId="20595"/>
    <cellStyle name="Style 2 2 42" xfId="20596"/>
    <cellStyle name="Style 2 2 42 2" xfId="20597"/>
    <cellStyle name="Style 2 2 42 3" xfId="20598"/>
    <cellStyle name="Style 2 2 43" xfId="20599"/>
    <cellStyle name="Style 2 2 43 2" xfId="20600"/>
    <cellStyle name="Style 2 2 43 3" xfId="20601"/>
    <cellStyle name="Style 2 2 44" xfId="20602"/>
    <cellStyle name="Style 2 2 44 2" xfId="20603"/>
    <cellStyle name="Style 2 2 44 3" xfId="20604"/>
    <cellStyle name="Style 2 2 45" xfId="20605"/>
    <cellStyle name="Style 2 2 45 2" xfId="20606"/>
    <cellStyle name="Style 2 2 46" xfId="20607"/>
    <cellStyle name="Style 2 2 47" xfId="20608"/>
    <cellStyle name="Style 2 2 5" xfId="930"/>
    <cellStyle name="Style 2 2 5 10" xfId="20609"/>
    <cellStyle name="Style 2 2 5 10 2" xfId="20610"/>
    <cellStyle name="Style 2 2 5 10 3" xfId="20611"/>
    <cellStyle name="Style 2 2 5 11" xfId="20612"/>
    <cellStyle name="Style 2 2 5 11 2" xfId="20613"/>
    <cellStyle name="Style 2 2 5 11 3" xfId="20614"/>
    <cellStyle name="Style 2 2 5 12" xfId="20615"/>
    <cellStyle name="Style 2 2 5 12 2" xfId="20616"/>
    <cellStyle name="Style 2 2 5 12 3" xfId="20617"/>
    <cellStyle name="Style 2 2 5 13" xfId="20618"/>
    <cellStyle name="Style 2 2 5 13 2" xfId="20619"/>
    <cellStyle name="Style 2 2 5 13 3" xfId="20620"/>
    <cellStyle name="Style 2 2 5 14" xfId="20621"/>
    <cellStyle name="Style 2 2 5 14 2" xfId="20622"/>
    <cellStyle name="Style 2 2 5 14 3" xfId="20623"/>
    <cellStyle name="Style 2 2 5 15" xfId="20624"/>
    <cellStyle name="Style 2 2 5 16" xfId="20625"/>
    <cellStyle name="Style 2 2 5 2" xfId="20626"/>
    <cellStyle name="Style 2 2 5 2 2" xfId="20627"/>
    <cellStyle name="Style 2 2 5 2 2 2" xfId="20628"/>
    <cellStyle name="Style 2 2 5 2 2 3" xfId="20629"/>
    <cellStyle name="Style 2 2 5 2 3" xfId="20630"/>
    <cellStyle name="Style 2 2 5 2 4" xfId="20631"/>
    <cellStyle name="Style 2 2 5 3" xfId="20632"/>
    <cellStyle name="Style 2 2 5 3 2" xfId="20633"/>
    <cellStyle name="Style 2 2 5 3 3" xfId="20634"/>
    <cellStyle name="Style 2 2 5 4" xfId="20635"/>
    <cellStyle name="Style 2 2 5 4 2" xfId="20636"/>
    <cellStyle name="Style 2 2 5 4 3" xfId="20637"/>
    <cellStyle name="Style 2 2 5 5" xfId="20638"/>
    <cellStyle name="Style 2 2 5 5 2" xfId="20639"/>
    <cellStyle name="Style 2 2 5 5 3" xfId="20640"/>
    <cellStyle name="Style 2 2 5 6" xfId="20641"/>
    <cellStyle name="Style 2 2 5 6 2" xfId="20642"/>
    <cellStyle name="Style 2 2 5 6 3" xfId="20643"/>
    <cellStyle name="Style 2 2 5 7" xfId="20644"/>
    <cellStyle name="Style 2 2 5 7 2" xfId="20645"/>
    <cellStyle name="Style 2 2 5 7 3" xfId="20646"/>
    <cellStyle name="Style 2 2 5 8" xfId="20647"/>
    <cellStyle name="Style 2 2 5 8 2" xfId="20648"/>
    <cellStyle name="Style 2 2 5 8 3" xfId="20649"/>
    <cellStyle name="Style 2 2 5 9" xfId="20650"/>
    <cellStyle name="Style 2 2 5 9 2" xfId="20651"/>
    <cellStyle name="Style 2 2 5 9 3" xfId="20652"/>
    <cellStyle name="Style 2 2 6" xfId="931"/>
    <cellStyle name="Style 2 2 6 10" xfId="20653"/>
    <cellStyle name="Style 2 2 6 10 2" xfId="20654"/>
    <cellStyle name="Style 2 2 6 10 3" xfId="20655"/>
    <cellStyle name="Style 2 2 6 11" xfId="20656"/>
    <cellStyle name="Style 2 2 6 11 2" xfId="20657"/>
    <cellStyle name="Style 2 2 6 11 3" xfId="20658"/>
    <cellStyle name="Style 2 2 6 12" xfId="20659"/>
    <cellStyle name="Style 2 2 6 12 2" xfId="20660"/>
    <cellStyle name="Style 2 2 6 12 3" xfId="20661"/>
    <cellStyle name="Style 2 2 6 13" xfId="20662"/>
    <cellStyle name="Style 2 2 6 13 2" xfId="20663"/>
    <cellStyle name="Style 2 2 6 13 3" xfId="20664"/>
    <cellStyle name="Style 2 2 6 14" xfId="20665"/>
    <cellStyle name="Style 2 2 6 14 2" xfId="20666"/>
    <cellStyle name="Style 2 2 6 14 3" xfId="20667"/>
    <cellStyle name="Style 2 2 6 15" xfId="20668"/>
    <cellStyle name="Style 2 2 6 16" xfId="20669"/>
    <cellStyle name="Style 2 2 6 2" xfId="20670"/>
    <cellStyle name="Style 2 2 6 2 2" xfId="20671"/>
    <cellStyle name="Style 2 2 6 2 2 2" xfId="20672"/>
    <cellStyle name="Style 2 2 6 2 2 3" xfId="20673"/>
    <cellStyle name="Style 2 2 6 2 3" xfId="20674"/>
    <cellStyle name="Style 2 2 6 2 4" xfId="20675"/>
    <cellStyle name="Style 2 2 6 3" xfId="20676"/>
    <cellStyle name="Style 2 2 6 3 2" xfId="20677"/>
    <cellStyle name="Style 2 2 6 3 3" xfId="20678"/>
    <cellStyle name="Style 2 2 6 4" xfId="20679"/>
    <cellStyle name="Style 2 2 6 4 2" xfId="20680"/>
    <cellStyle name="Style 2 2 6 4 3" xfId="20681"/>
    <cellStyle name="Style 2 2 6 5" xfId="20682"/>
    <cellStyle name="Style 2 2 6 5 2" xfId="20683"/>
    <cellStyle name="Style 2 2 6 5 3" xfId="20684"/>
    <cellStyle name="Style 2 2 6 6" xfId="20685"/>
    <cellStyle name="Style 2 2 6 6 2" xfId="20686"/>
    <cellStyle name="Style 2 2 6 6 3" xfId="20687"/>
    <cellStyle name="Style 2 2 6 7" xfId="20688"/>
    <cellStyle name="Style 2 2 6 7 2" xfId="20689"/>
    <cellStyle name="Style 2 2 6 7 3" xfId="20690"/>
    <cellStyle name="Style 2 2 6 8" xfId="20691"/>
    <cellStyle name="Style 2 2 6 8 2" xfId="20692"/>
    <cellStyle name="Style 2 2 6 8 3" xfId="20693"/>
    <cellStyle name="Style 2 2 6 9" xfId="20694"/>
    <cellStyle name="Style 2 2 6 9 2" xfId="20695"/>
    <cellStyle name="Style 2 2 6 9 3" xfId="20696"/>
    <cellStyle name="Style 2 2 7" xfId="932"/>
    <cellStyle name="Style 2 2 7 10" xfId="20697"/>
    <cellStyle name="Style 2 2 7 10 2" xfId="20698"/>
    <cellStyle name="Style 2 2 7 10 3" xfId="20699"/>
    <cellStyle name="Style 2 2 7 11" xfId="20700"/>
    <cellStyle name="Style 2 2 7 11 2" xfId="20701"/>
    <cellStyle name="Style 2 2 7 11 3" xfId="20702"/>
    <cellStyle name="Style 2 2 7 12" xfId="20703"/>
    <cellStyle name="Style 2 2 7 12 2" xfId="20704"/>
    <cellStyle name="Style 2 2 7 12 3" xfId="20705"/>
    <cellStyle name="Style 2 2 7 13" xfId="20706"/>
    <cellStyle name="Style 2 2 7 13 2" xfId="20707"/>
    <cellStyle name="Style 2 2 7 13 3" xfId="20708"/>
    <cellStyle name="Style 2 2 7 14" xfId="20709"/>
    <cellStyle name="Style 2 2 7 14 2" xfId="20710"/>
    <cellStyle name="Style 2 2 7 14 3" xfId="20711"/>
    <cellStyle name="Style 2 2 7 15" xfId="20712"/>
    <cellStyle name="Style 2 2 7 15 2" xfId="20713"/>
    <cellStyle name="Style 2 2 7 15 3" xfId="20714"/>
    <cellStyle name="Style 2 2 7 16" xfId="20715"/>
    <cellStyle name="Style 2 2 7 17" xfId="20716"/>
    <cellStyle name="Style 2 2 7 2" xfId="933"/>
    <cellStyle name="Style 2 2 7 2 10" xfId="20717"/>
    <cellStyle name="Style 2 2 7 2 10 2" xfId="20718"/>
    <cellStyle name="Style 2 2 7 2 10 3" xfId="20719"/>
    <cellStyle name="Style 2 2 7 2 11" xfId="20720"/>
    <cellStyle name="Style 2 2 7 2 11 2" xfId="20721"/>
    <cellStyle name="Style 2 2 7 2 11 3" xfId="20722"/>
    <cellStyle name="Style 2 2 7 2 12" xfId="20723"/>
    <cellStyle name="Style 2 2 7 2 12 2" xfId="20724"/>
    <cellStyle name="Style 2 2 7 2 12 3" xfId="20725"/>
    <cellStyle name="Style 2 2 7 2 13" xfId="20726"/>
    <cellStyle name="Style 2 2 7 2 13 2" xfId="20727"/>
    <cellStyle name="Style 2 2 7 2 13 3" xfId="20728"/>
    <cellStyle name="Style 2 2 7 2 14" xfId="20729"/>
    <cellStyle name="Style 2 2 7 2 14 2" xfId="20730"/>
    <cellStyle name="Style 2 2 7 2 14 3" xfId="20731"/>
    <cellStyle name="Style 2 2 7 2 15" xfId="20732"/>
    <cellStyle name="Style 2 2 7 2 16" xfId="20733"/>
    <cellStyle name="Style 2 2 7 2 2" xfId="20734"/>
    <cellStyle name="Style 2 2 7 2 2 2" xfId="20735"/>
    <cellStyle name="Style 2 2 7 2 2 2 2" xfId="20736"/>
    <cellStyle name="Style 2 2 7 2 2 2 3" xfId="20737"/>
    <cellStyle name="Style 2 2 7 2 2 3" xfId="20738"/>
    <cellStyle name="Style 2 2 7 2 2 4" xfId="20739"/>
    <cellStyle name="Style 2 2 7 2 3" xfId="20740"/>
    <cellStyle name="Style 2 2 7 2 3 2" xfId="20741"/>
    <cellStyle name="Style 2 2 7 2 3 3" xfId="20742"/>
    <cellStyle name="Style 2 2 7 2 4" xfId="20743"/>
    <cellStyle name="Style 2 2 7 2 4 2" xfId="20744"/>
    <cellStyle name="Style 2 2 7 2 4 3" xfId="20745"/>
    <cellStyle name="Style 2 2 7 2 5" xfId="20746"/>
    <cellStyle name="Style 2 2 7 2 5 2" xfId="20747"/>
    <cellStyle name="Style 2 2 7 2 5 3" xfId="20748"/>
    <cellStyle name="Style 2 2 7 2 6" xfId="20749"/>
    <cellStyle name="Style 2 2 7 2 6 2" xfId="20750"/>
    <cellStyle name="Style 2 2 7 2 6 3" xfId="20751"/>
    <cellStyle name="Style 2 2 7 2 7" xfId="20752"/>
    <cellStyle name="Style 2 2 7 2 7 2" xfId="20753"/>
    <cellStyle name="Style 2 2 7 2 7 3" xfId="20754"/>
    <cellStyle name="Style 2 2 7 2 8" xfId="20755"/>
    <cellStyle name="Style 2 2 7 2 8 2" xfId="20756"/>
    <cellStyle name="Style 2 2 7 2 8 3" xfId="20757"/>
    <cellStyle name="Style 2 2 7 2 9" xfId="20758"/>
    <cellStyle name="Style 2 2 7 2 9 2" xfId="20759"/>
    <cellStyle name="Style 2 2 7 2 9 3" xfId="20760"/>
    <cellStyle name="Style 2 2 7 3" xfId="20761"/>
    <cellStyle name="Style 2 2 7 3 2" xfId="20762"/>
    <cellStyle name="Style 2 2 7 3 2 2" xfId="20763"/>
    <cellStyle name="Style 2 2 7 3 2 3" xfId="20764"/>
    <cellStyle name="Style 2 2 7 3 3" xfId="20765"/>
    <cellStyle name="Style 2 2 7 3 4" xfId="20766"/>
    <cellStyle name="Style 2 2 7 4" xfId="20767"/>
    <cellStyle name="Style 2 2 7 4 2" xfId="20768"/>
    <cellStyle name="Style 2 2 7 4 3" xfId="20769"/>
    <cellStyle name="Style 2 2 7 5" xfId="20770"/>
    <cellStyle name="Style 2 2 7 5 2" xfId="20771"/>
    <cellStyle name="Style 2 2 7 5 3" xfId="20772"/>
    <cellStyle name="Style 2 2 7 6" xfId="20773"/>
    <cellStyle name="Style 2 2 7 6 2" xfId="20774"/>
    <cellStyle name="Style 2 2 7 6 3" xfId="20775"/>
    <cellStyle name="Style 2 2 7 7" xfId="20776"/>
    <cellStyle name="Style 2 2 7 7 2" xfId="20777"/>
    <cellStyle name="Style 2 2 7 7 3" xfId="20778"/>
    <cellStyle name="Style 2 2 7 8" xfId="20779"/>
    <cellStyle name="Style 2 2 7 8 2" xfId="20780"/>
    <cellStyle name="Style 2 2 7 8 3" xfId="20781"/>
    <cellStyle name="Style 2 2 7 9" xfId="20782"/>
    <cellStyle name="Style 2 2 7 9 2" xfId="20783"/>
    <cellStyle name="Style 2 2 7 9 3" xfId="20784"/>
    <cellStyle name="Style 2 2 8" xfId="934"/>
    <cellStyle name="Style 2 2 8 10" xfId="20785"/>
    <cellStyle name="Style 2 2 8 10 2" xfId="20786"/>
    <cellStyle name="Style 2 2 8 10 3" xfId="20787"/>
    <cellStyle name="Style 2 2 8 11" xfId="20788"/>
    <cellStyle name="Style 2 2 8 11 2" xfId="20789"/>
    <cellStyle name="Style 2 2 8 11 3" xfId="20790"/>
    <cellStyle name="Style 2 2 8 12" xfId="20791"/>
    <cellStyle name="Style 2 2 8 12 2" xfId="20792"/>
    <cellStyle name="Style 2 2 8 12 3" xfId="20793"/>
    <cellStyle name="Style 2 2 8 13" xfId="20794"/>
    <cellStyle name="Style 2 2 8 13 2" xfId="20795"/>
    <cellStyle name="Style 2 2 8 13 3" xfId="20796"/>
    <cellStyle name="Style 2 2 8 14" xfId="20797"/>
    <cellStyle name="Style 2 2 8 14 2" xfId="20798"/>
    <cellStyle name="Style 2 2 8 14 3" xfId="20799"/>
    <cellStyle name="Style 2 2 8 15" xfId="20800"/>
    <cellStyle name="Style 2 2 8 15 2" xfId="20801"/>
    <cellStyle name="Style 2 2 8 15 3" xfId="20802"/>
    <cellStyle name="Style 2 2 8 16" xfId="20803"/>
    <cellStyle name="Style 2 2 8 17" xfId="20804"/>
    <cellStyle name="Style 2 2 8 2" xfId="935"/>
    <cellStyle name="Style 2 2 8 2 10" xfId="20805"/>
    <cellStyle name="Style 2 2 8 2 10 2" xfId="20806"/>
    <cellStyle name="Style 2 2 8 2 10 3" xfId="20807"/>
    <cellStyle name="Style 2 2 8 2 11" xfId="20808"/>
    <cellStyle name="Style 2 2 8 2 11 2" xfId="20809"/>
    <cellStyle name="Style 2 2 8 2 11 3" xfId="20810"/>
    <cellStyle name="Style 2 2 8 2 12" xfId="20811"/>
    <cellStyle name="Style 2 2 8 2 12 2" xfId="20812"/>
    <cellStyle name="Style 2 2 8 2 12 3" xfId="20813"/>
    <cellStyle name="Style 2 2 8 2 13" xfId="20814"/>
    <cellStyle name="Style 2 2 8 2 13 2" xfId="20815"/>
    <cellStyle name="Style 2 2 8 2 13 3" xfId="20816"/>
    <cellStyle name="Style 2 2 8 2 14" xfId="20817"/>
    <cellStyle name="Style 2 2 8 2 14 2" xfId="20818"/>
    <cellStyle name="Style 2 2 8 2 14 3" xfId="20819"/>
    <cellStyle name="Style 2 2 8 2 15" xfId="20820"/>
    <cellStyle name="Style 2 2 8 2 16" xfId="20821"/>
    <cellStyle name="Style 2 2 8 2 2" xfId="20822"/>
    <cellStyle name="Style 2 2 8 2 2 2" xfId="20823"/>
    <cellStyle name="Style 2 2 8 2 2 2 2" xfId="20824"/>
    <cellStyle name="Style 2 2 8 2 2 2 3" xfId="20825"/>
    <cellStyle name="Style 2 2 8 2 2 3" xfId="20826"/>
    <cellStyle name="Style 2 2 8 2 2 4" xfId="20827"/>
    <cellStyle name="Style 2 2 8 2 3" xfId="20828"/>
    <cellStyle name="Style 2 2 8 2 3 2" xfId="20829"/>
    <cellStyle name="Style 2 2 8 2 3 3" xfId="20830"/>
    <cellStyle name="Style 2 2 8 2 4" xfId="20831"/>
    <cellStyle name="Style 2 2 8 2 4 2" xfId="20832"/>
    <cellStyle name="Style 2 2 8 2 4 3" xfId="20833"/>
    <cellStyle name="Style 2 2 8 2 5" xfId="20834"/>
    <cellStyle name="Style 2 2 8 2 5 2" xfId="20835"/>
    <cellStyle name="Style 2 2 8 2 5 3" xfId="20836"/>
    <cellStyle name="Style 2 2 8 2 6" xfId="20837"/>
    <cellStyle name="Style 2 2 8 2 6 2" xfId="20838"/>
    <cellStyle name="Style 2 2 8 2 6 3" xfId="20839"/>
    <cellStyle name="Style 2 2 8 2 7" xfId="20840"/>
    <cellStyle name="Style 2 2 8 2 7 2" xfId="20841"/>
    <cellStyle name="Style 2 2 8 2 7 3" xfId="20842"/>
    <cellStyle name="Style 2 2 8 2 8" xfId="20843"/>
    <cellStyle name="Style 2 2 8 2 8 2" xfId="20844"/>
    <cellStyle name="Style 2 2 8 2 8 3" xfId="20845"/>
    <cellStyle name="Style 2 2 8 2 9" xfId="20846"/>
    <cellStyle name="Style 2 2 8 2 9 2" xfId="20847"/>
    <cellStyle name="Style 2 2 8 2 9 3" xfId="20848"/>
    <cellStyle name="Style 2 2 8 3" xfId="20849"/>
    <cellStyle name="Style 2 2 8 3 2" xfId="20850"/>
    <cellStyle name="Style 2 2 8 3 2 2" xfId="20851"/>
    <cellStyle name="Style 2 2 8 3 2 3" xfId="20852"/>
    <cellStyle name="Style 2 2 8 3 3" xfId="20853"/>
    <cellStyle name="Style 2 2 8 3 4" xfId="20854"/>
    <cellStyle name="Style 2 2 8 4" xfId="20855"/>
    <cellStyle name="Style 2 2 8 4 2" xfId="20856"/>
    <cellStyle name="Style 2 2 8 4 3" xfId="20857"/>
    <cellStyle name="Style 2 2 8 5" xfId="20858"/>
    <cellStyle name="Style 2 2 8 5 2" xfId="20859"/>
    <cellStyle name="Style 2 2 8 5 3" xfId="20860"/>
    <cellStyle name="Style 2 2 8 6" xfId="20861"/>
    <cellStyle name="Style 2 2 8 6 2" xfId="20862"/>
    <cellStyle name="Style 2 2 8 6 3" xfId="20863"/>
    <cellStyle name="Style 2 2 8 7" xfId="20864"/>
    <cellStyle name="Style 2 2 8 7 2" xfId="20865"/>
    <cellStyle name="Style 2 2 8 7 3" xfId="20866"/>
    <cellStyle name="Style 2 2 8 8" xfId="20867"/>
    <cellStyle name="Style 2 2 8 8 2" xfId="20868"/>
    <cellStyle name="Style 2 2 8 8 3" xfId="20869"/>
    <cellStyle name="Style 2 2 8 9" xfId="20870"/>
    <cellStyle name="Style 2 2 8 9 2" xfId="20871"/>
    <cellStyle name="Style 2 2 8 9 3" xfId="20872"/>
    <cellStyle name="Style 2 2 9" xfId="936"/>
    <cellStyle name="Style 2 2 9 10" xfId="20873"/>
    <cellStyle name="Style 2 2 9 10 2" xfId="20874"/>
    <cellStyle name="Style 2 2 9 10 3" xfId="20875"/>
    <cellStyle name="Style 2 2 9 11" xfId="20876"/>
    <cellStyle name="Style 2 2 9 11 2" xfId="20877"/>
    <cellStyle name="Style 2 2 9 11 3" xfId="20878"/>
    <cellStyle name="Style 2 2 9 12" xfId="20879"/>
    <cellStyle name="Style 2 2 9 12 2" xfId="20880"/>
    <cellStyle name="Style 2 2 9 12 3" xfId="20881"/>
    <cellStyle name="Style 2 2 9 13" xfId="20882"/>
    <cellStyle name="Style 2 2 9 13 2" xfId="20883"/>
    <cellStyle name="Style 2 2 9 13 3" xfId="20884"/>
    <cellStyle name="Style 2 2 9 14" xfId="20885"/>
    <cellStyle name="Style 2 2 9 14 2" xfId="20886"/>
    <cellStyle name="Style 2 2 9 14 3" xfId="20887"/>
    <cellStyle name="Style 2 2 9 15" xfId="20888"/>
    <cellStyle name="Style 2 2 9 15 2" xfId="20889"/>
    <cellStyle name="Style 2 2 9 15 3" xfId="20890"/>
    <cellStyle name="Style 2 2 9 16" xfId="20891"/>
    <cellStyle name="Style 2 2 9 17" xfId="20892"/>
    <cellStyle name="Style 2 2 9 2" xfId="937"/>
    <cellStyle name="Style 2 2 9 2 10" xfId="20893"/>
    <cellStyle name="Style 2 2 9 2 10 2" xfId="20894"/>
    <cellStyle name="Style 2 2 9 2 10 3" xfId="20895"/>
    <cellStyle name="Style 2 2 9 2 11" xfId="20896"/>
    <cellStyle name="Style 2 2 9 2 11 2" xfId="20897"/>
    <cellStyle name="Style 2 2 9 2 11 3" xfId="20898"/>
    <cellStyle name="Style 2 2 9 2 12" xfId="20899"/>
    <cellStyle name="Style 2 2 9 2 12 2" xfId="20900"/>
    <cellStyle name="Style 2 2 9 2 12 3" xfId="20901"/>
    <cellStyle name="Style 2 2 9 2 13" xfId="20902"/>
    <cellStyle name="Style 2 2 9 2 13 2" xfId="20903"/>
    <cellStyle name="Style 2 2 9 2 13 3" xfId="20904"/>
    <cellStyle name="Style 2 2 9 2 14" xfId="20905"/>
    <cellStyle name="Style 2 2 9 2 14 2" xfId="20906"/>
    <cellStyle name="Style 2 2 9 2 14 3" xfId="20907"/>
    <cellStyle name="Style 2 2 9 2 15" xfId="20908"/>
    <cellStyle name="Style 2 2 9 2 16" xfId="20909"/>
    <cellStyle name="Style 2 2 9 2 2" xfId="20910"/>
    <cellStyle name="Style 2 2 9 2 2 2" xfId="20911"/>
    <cellStyle name="Style 2 2 9 2 2 2 2" xfId="20912"/>
    <cellStyle name="Style 2 2 9 2 2 2 3" xfId="20913"/>
    <cellStyle name="Style 2 2 9 2 2 3" xfId="20914"/>
    <cellStyle name="Style 2 2 9 2 2 4" xfId="20915"/>
    <cellStyle name="Style 2 2 9 2 3" xfId="20916"/>
    <cellStyle name="Style 2 2 9 2 3 2" xfId="20917"/>
    <cellStyle name="Style 2 2 9 2 3 3" xfId="20918"/>
    <cellStyle name="Style 2 2 9 2 4" xfId="20919"/>
    <cellStyle name="Style 2 2 9 2 4 2" xfId="20920"/>
    <cellStyle name="Style 2 2 9 2 4 3" xfId="20921"/>
    <cellStyle name="Style 2 2 9 2 5" xfId="20922"/>
    <cellStyle name="Style 2 2 9 2 5 2" xfId="20923"/>
    <cellStyle name="Style 2 2 9 2 5 3" xfId="20924"/>
    <cellStyle name="Style 2 2 9 2 6" xfId="20925"/>
    <cellStyle name="Style 2 2 9 2 6 2" xfId="20926"/>
    <cellStyle name="Style 2 2 9 2 6 3" xfId="20927"/>
    <cellStyle name="Style 2 2 9 2 7" xfId="20928"/>
    <cellStyle name="Style 2 2 9 2 7 2" xfId="20929"/>
    <cellStyle name="Style 2 2 9 2 7 3" xfId="20930"/>
    <cellStyle name="Style 2 2 9 2 8" xfId="20931"/>
    <cellStyle name="Style 2 2 9 2 8 2" xfId="20932"/>
    <cellStyle name="Style 2 2 9 2 8 3" xfId="20933"/>
    <cellStyle name="Style 2 2 9 2 9" xfId="20934"/>
    <cellStyle name="Style 2 2 9 2 9 2" xfId="20935"/>
    <cellStyle name="Style 2 2 9 2 9 3" xfId="20936"/>
    <cellStyle name="Style 2 2 9 3" xfId="20937"/>
    <cellStyle name="Style 2 2 9 3 2" xfId="20938"/>
    <cellStyle name="Style 2 2 9 3 2 2" xfId="20939"/>
    <cellStyle name="Style 2 2 9 3 2 3" xfId="20940"/>
    <cellStyle name="Style 2 2 9 3 3" xfId="20941"/>
    <cellStyle name="Style 2 2 9 3 4" xfId="20942"/>
    <cellStyle name="Style 2 2 9 4" xfId="20943"/>
    <cellStyle name="Style 2 2 9 4 2" xfId="20944"/>
    <cellStyle name="Style 2 2 9 4 3" xfId="20945"/>
    <cellStyle name="Style 2 2 9 5" xfId="20946"/>
    <cellStyle name="Style 2 2 9 5 2" xfId="20947"/>
    <cellStyle name="Style 2 2 9 5 3" xfId="20948"/>
    <cellStyle name="Style 2 2 9 6" xfId="20949"/>
    <cellStyle name="Style 2 2 9 6 2" xfId="20950"/>
    <cellStyle name="Style 2 2 9 6 3" xfId="20951"/>
    <cellStyle name="Style 2 2 9 7" xfId="20952"/>
    <cellStyle name="Style 2 2 9 7 2" xfId="20953"/>
    <cellStyle name="Style 2 2 9 7 3" xfId="20954"/>
    <cellStyle name="Style 2 2 9 8" xfId="20955"/>
    <cellStyle name="Style 2 2 9 8 2" xfId="20956"/>
    <cellStyle name="Style 2 2 9 8 3" xfId="20957"/>
    <cellStyle name="Style 2 2 9 9" xfId="20958"/>
    <cellStyle name="Style 2 2 9 9 2" xfId="20959"/>
    <cellStyle name="Style 2 2 9 9 3" xfId="20960"/>
    <cellStyle name="Style 2 20" xfId="938"/>
    <cellStyle name="Style 2 20 10" xfId="20961"/>
    <cellStyle name="Style 2 20 10 2" xfId="20962"/>
    <cellStyle name="Style 2 20 10 3" xfId="20963"/>
    <cellStyle name="Style 2 20 11" xfId="20964"/>
    <cellStyle name="Style 2 20 11 2" xfId="20965"/>
    <cellStyle name="Style 2 20 11 3" xfId="20966"/>
    <cellStyle name="Style 2 20 12" xfId="20967"/>
    <cellStyle name="Style 2 20 12 2" xfId="20968"/>
    <cellStyle name="Style 2 20 12 3" xfId="20969"/>
    <cellStyle name="Style 2 20 13" xfId="20970"/>
    <cellStyle name="Style 2 20 13 2" xfId="20971"/>
    <cellStyle name="Style 2 20 13 3" xfId="20972"/>
    <cellStyle name="Style 2 20 14" xfId="20973"/>
    <cellStyle name="Style 2 20 14 2" xfId="20974"/>
    <cellStyle name="Style 2 20 14 3" xfId="20975"/>
    <cellStyle name="Style 2 20 15" xfId="20976"/>
    <cellStyle name="Style 2 20 15 2" xfId="20977"/>
    <cellStyle name="Style 2 20 15 3" xfId="20978"/>
    <cellStyle name="Style 2 20 16" xfId="20979"/>
    <cellStyle name="Style 2 20 17" xfId="20980"/>
    <cellStyle name="Style 2 20 2" xfId="939"/>
    <cellStyle name="Style 2 20 2 10" xfId="20981"/>
    <cellStyle name="Style 2 20 2 10 2" xfId="20982"/>
    <cellStyle name="Style 2 20 2 10 3" xfId="20983"/>
    <cellStyle name="Style 2 20 2 11" xfId="20984"/>
    <cellStyle name="Style 2 20 2 11 2" xfId="20985"/>
    <cellStyle name="Style 2 20 2 11 3" xfId="20986"/>
    <cellStyle name="Style 2 20 2 12" xfId="20987"/>
    <cellStyle name="Style 2 20 2 12 2" xfId="20988"/>
    <cellStyle name="Style 2 20 2 12 3" xfId="20989"/>
    <cellStyle name="Style 2 20 2 13" xfId="20990"/>
    <cellStyle name="Style 2 20 2 13 2" xfId="20991"/>
    <cellStyle name="Style 2 20 2 13 3" xfId="20992"/>
    <cellStyle name="Style 2 20 2 14" xfId="20993"/>
    <cellStyle name="Style 2 20 2 14 2" xfId="20994"/>
    <cellStyle name="Style 2 20 2 14 3" xfId="20995"/>
    <cellStyle name="Style 2 20 2 15" xfId="20996"/>
    <cellStyle name="Style 2 20 2 16" xfId="20997"/>
    <cellStyle name="Style 2 20 2 2" xfId="20998"/>
    <cellStyle name="Style 2 20 2 2 2" xfId="20999"/>
    <cellStyle name="Style 2 20 2 2 2 2" xfId="21000"/>
    <cellStyle name="Style 2 20 2 2 2 3" xfId="21001"/>
    <cellStyle name="Style 2 20 2 2 3" xfId="21002"/>
    <cellStyle name="Style 2 20 2 2 4" xfId="21003"/>
    <cellStyle name="Style 2 20 2 3" xfId="21004"/>
    <cellStyle name="Style 2 20 2 3 2" xfId="21005"/>
    <cellStyle name="Style 2 20 2 3 3" xfId="21006"/>
    <cellStyle name="Style 2 20 2 4" xfId="21007"/>
    <cellStyle name="Style 2 20 2 4 2" xfId="21008"/>
    <cellStyle name="Style 2 20 2 4 3" xfId="21009"/>
    <cellStyle name="Style 2 20 2 5" xfId="21010"/>
    <cellStyle name="Style 2 20 2 5 2" xfId="21011"/>
    <cellStyle name="Style 2 20 2 5 3" xfId="21012"/>
    <cellStyle name="Style 2 20 2 6" xfId="21013"/>
    <cellStyle name="Style 2 20 2 6 2" xfId="21014"/>
    <cellStyle name="Style 2 20 2 6 3" xfId="21015"/>
    <cellStyle name="Style 2 20 2 7" xfId="21016"/>
    <cellStyle name="Style 2 20 2 7 2" xfId="21017"/>
    <cellStyle name="Style 2 20 2 7 3" xfId="21018"/>
    <cellStyle name="Style 2 20 2 8" xfId="21019"/>
    <cellStyle name="Style 2 20 2 8 2" xfId="21020"/>
    <cellStyle name="Style 2 20 2 8 3" xfId="21021"/>
    <cellStyle name="Style 2 20 2 9" xfId="21022"/>
    <cellStyle name="Style 2 20 2 9 2" xfId="21023"/>
    <cellStyle name="Style 2 20 2 9 3" xfId="21024"/>
    <cellStyle name="Style 2 20 3" xfId="21025"/>
    <cellStyle name="Style 2 20 3 2" xfId="21026"/>
    <cellStyle name="Style 2 20 3 2 2" xfId="21027"/>
    <cellStyle name="Style 2 20 3 2 3" xfId="21028"/>
    <cellStyle name="Style 2 20 3 3" xfId="21029"/>
    <cellStyle name="Style 2 20 3 4" xfId="21030"/>
    <cellStyle name="Style 2 20 4" xfId="21031"/>
    <cellStyle name="Style 2 20 4 2" xfId="21032"/>
    <cellStyle name="Style 2 20 4 3" xfId="21033"/>
    <cellStyle name="Style 2 20 5" xfId="21034"/>
    <cellStyle name="Style 2 20 5 2" xfId="21035"/>
    <cellStyle name="Style 2 20 5 3" xfId="21036"/>
    <cellStyle name="Style 2 20 6" xfId="21037"/>
    <cellStyle name="Style 2 20 6 2" xfId="21038"/>
    <cellStyle name="Style 2 20 6 3" xfId="21039"/>
    <cellStyle name="Style 2 20 7" xfId="21040"/>
    <cellStyle name="Style 2 20 7 2" xfId="21041"/>
    <cellStyle name="Style 2 20 7 3" xfId="21042"/>
    <cellStyle name="Style 2 20 8" xfId="21043"/>
    <cellStyle name="Style 2 20 8 2" xfId="21044"/>
    <cellStyle name="Style 2 20 8 3" xfId="21045"/>
    <cellStyle name="Style 2 20 9" xfId="21046"/>
    <cellStyle name="Style 2 20 9 2" xfId="21047"/>
    <cellStyle name="Style 2 20 9 3" xfId="21048"/>
    <cellStyle name="Style 2 21" xfId="940"/>
    <cellStyle name="Style 2 21 10" xfId="21049"/>
    <cellStyle name="Style 2 21 10 2" xfId="21050"/>
    <cellStyle name="Style 2 21 10 3" xfId="21051"/>
    <cellStyle name="Style 2 21 11" xfId="21052"/>
    <cellStyle name="Style 2 21 11 2" xfId="21053"/>
    <cellStyle name="Style 2 21 11 3" xfId="21054"/>
    <cellStyle name="Style 2 21 12" xfId="21055"/>
    <cellStyle name="Style 2 21 12 2" xfId="21056"/>
    <cellStyle name="Style 2 21 12 3" xfId="21057"/>
    <cellStyle name="Style 2 21 13" xfId="21058"/>
    <cellStyle name="Style 2 21 13 2" xfId="21059"/>
    <cellStyle name="Style 2 21 13 3" xfId="21060"/>
    <cellStyle name="Style 2 21 14" xfId="21061"/>
    <cellStyle name="Style 2 21 14 2" xfId="21062"/>
    <cellStyle name="Style 2 21 14 3" xfId="21063"/>
    <cellStyle name="Style 2 21 15" xfId="21064"/>
    <cellStyle name="Style 2 21 15 2" xfId="21065"/>
    <cellStyle name="Style 2 21 15 3" xfId="21066"/>
    <cellStyle name="Style 2 21 16" xfId="21067"/>
    <cellStyle name="Style 2 21 17" xfId="21068"/>
    <cellStyle name="Style 2 21 2" xfId="941"/>
    <cellStyle name="Style 2 21 2 10" xfId="21069"/>
    <cellStyle name="Style 2 21 2 10 2" xfId="21070"/>
    <cellStyle name="Style 2 21 2 10 3" xfId="21071"/>
    <cellStyle name="Style 2 21 2 11" xfId="21072"/>
    <cellStyle name="Style 2 21 2 11 2" xfId="21073"/>
    <cellStyle name="Style 2 21 2 11 3" xfId="21074"/>
    <cellStyle name="Style 2 21 2 12" xfId="21075"/>
    <cellStyle name="Style 2 21 2 12 2" xfId="21076"/>
    <cellStyle name="Style 2 21 2 12 3" xfId="21077"/>
    <cellStyle name="Style 2 21 2 13" xfId="21078"/>
    <cellStyle name="Style 2 21 2 13 2" xfId="21079"/>
    <cellStyle name="Style 2 21 2 13 3" xfId="21080"/>
    <cellStyle name="Style 2 21 2 14" xfId="21081"/>
    <cellStyle name="Style 2 21 2 14 2" xfId="21082"/>
    <cellStyle name="Style 2 21 2 14 3" xfId="21083"/>
    <cellStyle name="Style 2 21 2 15" xfId="21084"/>
    <cellStyle name="Style 2 21 2 16" xfId="21085"/>
    <cellStyle name="Style 2 21 2 2" xfId="21086"/>
    <cellStyle name="Style 2 21 2 2 2" xfId="21087"/>
    <cellStyle name="Style 2 21 2 2 2 2" xfId="21088"/>
    <cellStyle name="Style 2 21 2 2 2 3" xfId="21089"/>
    <cellStyle name="Style 2 21 2 2 3" xfId="21090"/>
    <cellStyle name="Style 2 21 2 2 4" xfId="21091"/>
    <cellStyle name="Style 2 21 2 3" xfId="21092"/>
    <cellStyle name="Style 2 21 2 3 2" xfId="21093"/>
    <cellStyle name="Style 2 21 2 3 3" xfId="21094"/>
    <cellStyle name="Style 2 21 2 4" xfId="21095"/>
    <cellStyle name="Style 2 21 2 4 2" xfId="21096"/>
    <cellStyle name="Style 2 21 2 4 3" xfId="21097"/>
    <cellStyle name="Style 2 21 2 5" xfId="21098"/>
    <cellStyle name="Style 2 21 2 5 2" xfId="21099"/>
    <cellStyle name="Style 2 21 2 5 3" xfId="21100"/>
    <cellStyle name="Style 2 21 2 6" xfId="21101"/>
    <cellStyle name="Style 2 21 2 6 2" xfId="21102"/>
    <cellStyle name="Style 2 21 2 6 3" xfId="21103"/>
    <cellStyle name="Style 2 21 2 7" xfId="21104"/>
    <cellStyle name="Style 2 21 2 7 2" xfId="21105"/>
    <cellStyle name="Style 2 21 2 7 3" xfId="21106"/>
    <cellStyle name="Style 2 21 2 8" xfId="21107"/>
    <cellStyle name="Style 2 21 2 8 2" xfId="21108"/>
    <cellStyle name="Style 2 21 2 8 3" xfId="21109"/>
    <cellStyle name="Style 2 21 2 9" xfId="21110"/>
    <cellStyle name="Style 2 21 2 9 2" xfId="21111"/>
    <cellStyle name="Style 2 21 2 9 3" xfId="21112"/>
    <cellStyle name="Style 2 21 3" xfId="21113"/>
    <cellStyle name="Style 2 21 3 2" xfId="21114"/>
    <cellStyle name="Style 2 21 3 2 2" xfId="21115"/>
    <cellStyle name="Style 2 21 3 2 3" xfId="21116"/>
    <cellStyle name="Style 2 21 3 3" xfId="21117"/>
    <cellStyle name="Style 2 21 3 4" xfId="21118"/>
    <cellStyle name="Style 2 21 4" xfId="21119"/>
    <cellStyle name="Style 2 21 4 2" xfId="21120"/>
    <cellStyle name="Style 2 21 4 3" xfId="21121"/>
    <cellStyle name="Style 2 21 5" xfId="21122"/>
    <cellStyle name="Style 2 21 5 2" xfId="21123"/>
    <cellStyle name="Style 2 21 5 3" xfId="21124"/>
    <cellStyle name="Style 2 21 6" xfId="21125"/>
    <cellStyle name="Style 2 21 6 2" xfId="21126"/>
    <cellStyle name="Style 2 21 6 3" xfId="21127"/>
    <cellStyle name="Style 2 21 7" xfId="21128"/>
    <cellStyle name="Style 2 21 7 2" xfId="21129"/>
    <cellStyle name="Style 2 21 7 3" xfId="21130"/>
    <cellStyle name="Style 2 21 8" xfId="21131"/>
    <cellStyle name="Style 2 21 8 2" xfId="21132"/>
    <cellStyle name="Style 2 21 8 3" xfId="21133"/>
    <cellStyle name="Style 2 21 9" xfId="21134"/>
    <cellStyle name="Style 2 21 9 2" xfId="21135"/>
    <cellStyle name="Style 2 21 9 3" xfId="21136"/>
    <cellStyle name="Style 2 22" xfId="942"/>
    <cellStyle name="Style 2 22 10" xfId="21137"/>
    <cellStyle name="Style 2 22 10 2" xfId="21138"/>
    <cellStyle name="Style 2 22 10 3" xfId="21139"/>
    <cellStyle name="Style 2 22 11" xfId="21140"/>
    <cellStyle name="Style 2 22 11 2" xfId="21141"/>
    <cellStyle name="Style 2 22 11 3" xfId="21142"/>
    <cellStyle name="Style 2 22 12" xfId="21143"/>
    <cellStyle name="Style 2 22 12 2" xfId="21144"/>
    <cellStyle name="Style 2 22 12 3" xfId="21145"/>
    <cellStyle name="Style 2 22 13" xfId="21146"/>
    <cellStyle name="Style 2 22 13 2" xfId="21147"/>
    <cellStyle name="Style 2 22 13 3" xfId="21148"/>
    <cellStyle name="Style 2 22 14" xfId="21149"/>
    <cellStyle name="Style 2 22 14 2" xfId="21150"/>
    <cellStyle name="Style 2 22 14 3" xfId="21151"/>
    <cellStyle name="Style 2 22 15" xfId="21152"/>
    <cellStyle name="Style 2 22 15 2" xfId="21153"/>
    <cellStyle name="Style 2 22 15 3" xfId="21154"/>
    <cellStyle name="Style 2 22 16" xfId="21155"/>
    <cellStyle name="Style 2 22 17" xfId="21156"/>
    <cellStyle name="Style 2 22 2" xfId="943"/>
    <cellStyle name="Style 2 22 2 10" xfId="21157"/>
    <cellStyle name="Style 2 22 2 10 2" xfId="21158"/>
    <cellStyle name="Style 2 22 2 10 3" xfId="21159"/>
    <cellStyle name="Style 2 22 2 11" xfId="21160"/>
    <cellStyle name="Style 2 22 2 11 2" xfId="21161"/>
    <cellStyle name="Style 2 22 2 11 3" xfId="21162"/>
    <cellStyle name="Style 2 22 2 12" xfId="21163"/>
    <cellStyle name="Style 2 22 2 12 2" xfId="21164"/>
    <cellStyle name="Style 2 22 2 12 3" xfId="21165"/>
    <cellStyle name="Style 2 22 2 13" xfId="21166"/>
    <cellStyle name="Style 2 22 2 13 2" xfId="21167"/>
    <cellStyle name="Style 2 22 2 13 3" xfId="21168"/>
    <cellStyle name="Style 2 22 2 14" xfId="21169"/>
    <cellStyle name="Style 2 22 2 14 2" xfId="21170"/>
    <cellStyle name="Style 2 22 2 14 3" xfId="21171"/>
    <cellStyle name="Style 2 22 2 15" xfId="21172"/>
    <cellStyle name="Style 2 22 2 16" xfId="21173"/>
    <cellStyle name="Style 2 22 2 2" xfId="21174"/>
    <cellStyle name="Style 2 22 2 2 2" xfId="21175"/>
    <cellStyle name="Style 2 22 2 2 2 2" xfId="21176"/>
    <cellStyle name="Style 2 22 2 2 2 3" xfId="21177"/>
    <cellStyle name="Style 2 22 2 2 3" xfId="21178"/>
    <cellStyle name="Style 2 22 2 2 4" xfId="21179"/>
    <cellStyle name="Style 2 22 2 3" xfId="21180"/>
    <cellStyle name="Style 2 22 2 3 2" xfId="21181"/>
    <cellStyle name="Style 2 22 2 3 3" xfId="21182"/>
    <cellStyle name="Style 2 22 2 4" xfId="21183"/>
    <cellStyle name="Style 2 22 2 4 2" xfId="21184"/>
    <cellStyle name="Style 2 22 2 4 3" xfId="21185"/>
    <cellStyle name="Style 2 22 2 5" xfId="21186"/>
    <cellStyle name="Style 2 22 2 5 2" xfId="21187"/>
    <cellStyle name="Style 2 22 2 5 3" xfId="21188"/>
    <cellStyle name="Style 2 22 2 6" xfId="21189"/>
    <cellStyle name="Style 2 22 2 6 2" xfId="21190"/>
    <cellStyle name="Style 2 22 2 6 3" xfId="21191"/>
    <cellStyle name="Style 2 22 2 7" xfId="21192"/>
    <cellStyle name="Style 2 22 2 7 2" xfId="21193"/>
    <cellStyle name="Style 2 22 2 7 3" xfId="21194"/>
    <cellStyle name="Style 2 22 2 8" xfId="21195"/>
    <cellStyle name="Style 2 22 2 8 2" xfId="21196"/>
    <cellStyle name="Style 2 22 2 8 3" xfId="21197"/>
    <cellStyle name="Style 2 22 2 9" xfId="21198"/>
    <cellStyle name="Style 2 22 2 9 2" xfId="21199"/>
    <cellStyle name="Style 2 22 2 9 3" xfId="21200"/>
    <cellStyle name="Style 2 22 3" xfId="21201"/>
    <cellStyle name="Style 2 22 3 2" xfId="21202"/>
    <cellStyle name="Style 2 22 3 2 2" xfId="21203"/>
    <cellStyle name="Style 2 22 3 2 3" xfId="21204"/>
    <cellStyle name="Style 2 22 3 3" xfId="21205"/>
    <cellStyle name="Style 2 22 3 4" xfId="21206"/>
    <cellStyle name="Style 2 22 4" xfId="21207"/>
    <cellStyle name="Style 2 22 4 2" xfId="21208"/>
    <cellStyle name="Style 2 22 4 3" xfId="21209"/>
    <cellStyle name="Style 2 22 5" xfId="21210"/>
    <cellStyle name="Style 2 22 5 2" xfId="21211"/>
    <cellStyle name="Style 2 22 5 3" xfId="21212"/>
    <cellStyle name="Style 2 22 6" xfId="21213"/>
    <cellStyle name="Style 2 22 6 2" xfId="21214"/>
    <cellStyle name="Style 2 22 6 3" xfId="21215"/>
    <cellStyle name="Style 2 22 7" xfId="21216"/>
    <cellStyle name="Style 2 22 7 2" xfId="21217"/>
    <cellStyle name="Style 2 22 7 3" xfId="21218"/>
    <cellStyle name="Style 2 22 8" xfId="21219"/>
    <cellStyle name="Style 2 22 8 2" xfId="21220"/>
    <cellStyle name="Style 2 22 8 3" xfId="21221"/>
    <cellStyle name="Style 2 22 9" xfId="21222"/>
    <cellStyle name="Style 2 22 9 2" xfId="21223"/>
    <cellStyle name="Style 2 22 9 3" xfId="21224"/>
    <cellStyle name="Style 2 23" xfId="944"/>
    <cellStyle name="Style 2 23 10" xfId="21225"/>
    <cellStyle name="Style 2 23 10 2" xfId="21226"/>
    <cellStyle name="Style 2 23 10 3" xfId="21227"/>
    <cellStyle name="Style 2 23 11" xfId="21228"/>
    <cellStyle name="Style 2 23 11 2" xfId="21229"/>
    <cellStyle name="Style 2 23 11 3" xfId="21230"/>
    <cellStyle name="Style 2 23 12" xfId="21231"/>
    <cellStyle name="Style 2 23 12 2" xfId="21232"/>
    <cellStyle name="Style 2 23 12 3" xfId="21233"/>
    <cellStyle name="Style 2 23 13" xfId="21234"/>
    <cellStyle name="Style 2 23 13 2" xfId="21235"/>
    <cellStyle name="Style 2 23 13 3" xfId="21236"/>
    <cellStyle name="Style 2 23 14" xfId="21237"/>
    <cellStyle name="Style 2 23 14 2" xfId="21238"/>
    <cellStyle name="Style 2 23 14 3" xfId="21239"/>
    <cellStyle name="Style 2 23 15" xfId="21240"/>
    <cellStyle name="Style 2 23 15 2" xfId="21241"/>
    <cellStyle name="Style 2 23 15 3" xfId="21242"/>
    <cellStyle name="Style 2 23 16" xfId="21243"/>
    <cellStyle name="Style 2 23 17" xfId="21244"/>
    <cellStyle name="Style 2 23 2" xfId="945"/>
    <cellStyle name="Style 2 23 2 10" xfId="21245"/>
    <cellStyle name="Style 2 23 2 10 2" xfId="21246"/>
    <cellStyle name="Style 2 23 2 10 3" xfId="21247"/>
    <cellStyle name="Style 2 23 2 11" xfId="21248"/>
    <cellStyle name="Style 2 23 2 11 2" xfId="21249"/>
    <cellStyle name="Style 2 23 2 11 3" xfId="21250"/>
    <cellStyle name="Style 2 23 2 12" xfId="21251"/>
    <cellStyle name="Style 2 23 2 12 2" xfId="21252"/>
    <cellStyle name="Style 2 23 2 12 3" xfId="21253"/>
    <cellStyle name="Style 2 23 2 13" xfId="21254"/>
    <cellStyle name="Style 2 23 2 13 2" xfId="21255"/>
    <cellStyle name="Style 2 23 2 13 3" xfId="21256"/>
    <cellStyle name="Style 2 23 2 14" xfId="21257"/>
    <cellStyle name="Style 2 23 2 14 2" xfId="21258"/>
    <cellStyle name="Style 2 23 2 14 3" xfId="21259"/>
    <cellStyle name="Style 2 23 2 15" xfId="21260"/>
    <cellStyle name="Style 2 23 2 16" xfId="21261"/>
    <cellStyle name="Style 2 23 2 2" xfId="21262"/>
    <cellStyle name="Style 2 23 2 2 2" xfId="21263"/>
    <cellStyle name="Style 2 23 2 2 2 2" xfId="21264"/>
    <cellStyle name="Style 2 23 2 2 2 3" xfId="21265"/>
    <cellStyle name="Style 2 23 2 2 3" xfId="21266"/>
    <cellStyle name="Style 2 23 2 2 4" xfId="21267"/>
    <cellStyle name="Style 2 23 2 3" xfId="21268"/>
    <cellStyle name="Style 2 23 2 3 2" xfId="21269"/>
    <cellStyle name="Style 2 23 2 3 3" xfId="21270"/>
    <cellStyle name="Style 2 23 2 4" xfId="21271"/>
    <cellStyle name="Style 2 23 2 4 2" xfId="21272"/>
    <cellStyle name="Style 2 23 2 4 3" xfId="21273"/>
    <cellStyle name="Style 2 23 2 5" xfId="21274"/>
    <cellStyle name="Style 2 23 2 5 2" xfId="21275"/>
    <cellStyle name="Style 2 23 2 5 3" xfId="21276"/>
    <cellStyle name="Style 2 23 2 6" xfId="21277"/>
    <cellStyle name="Style 2 23 2 6 2" xfId="21278"/>
    <cellStyle name="Style 2 23 2 6 3" xfId="21279"/>
    <cellStyle name="Style 2 23 2 7" xfId="21280"/>
    <cellStyle name="Style 2 23 2 7 2" xfId="21281"/>
    <cellStyle name="Style 2 23 2 7 3" xfId="21282"/>
    <cellStyle name="Style 2 23 2 8" xfId="21283"/>
    <cellStyle name="Style 2 23 2 8 2" xfId="21284"/>
    <cellStyle name="Style 2 23 2 8 3" xfId="21285"/>
    <cellStyle name="Style 2 23 2 9" xfId="21286"/>
    <cellStyle name="Style 2 23 2 9 2" xfId="21287"/>
    <cellStyle name="Style 2 23 2 9 3" xfId="21288"/>
    <cellStyle name="Style 2 23 3" xfId="21289"/>
    <cellStyle name="Style 2 23 3 2" xfId="21290"/>
    <cellStyle name="Style 2 23 3 2 2" xfId="21291"/>
    <cellStyle name="Style 2 23 3 2 3" xfId="21292"/>
    <cellStyle name="Style 2 23 3 3" xfId="21293"/>
    <cellStyle name="Style 2 23 3 4" xfId="21294"/>
    <cellStyle name="Style 2 23 4" xfId="21295"/>
    <cellStyle name="Style 2 23 4 2" xfId="21296"/>
    <cellStyle name="Style 2 23 4 3" xfId="21297"/>
    <cellStyle name="Style 2 23 5" xfId="21298"/>
    <cellStyle name="Style 2 23 5 2" xfId="21299"/>
    <cellStyle name="Style 2 23 5 3" xfId="21300"/>
    <cellStyle name="Style 2 23 6" xfId="21301"/>
    <cellStyle name="Style 2 23 6 2" xfId="21302"/>
    <cellStyle name="Style 2 23 6 3" xfId="21303"/>
    <cellStyle name="Style 2 23 7" xfId="21304"/>
    <cellStyle name="Style 2 23 7 2" xfId="21305"/>
    <cellStyle name="Style 2 23 7 3" xfId="21306"/>
    <cellStyle name="Style 2 23 8" xfId="21307"/>
    <cellStyle name="Style 2 23 8 2" xfId="21308"/>
    <cellStyle name="Style 2 23 8 3" xfId="21309"/>
    <cellStyle name="Style 2 23 9" xfId="21310"/>
    <cellStyle name="Style 2 23 9 2" xfId="21311"/>
    <cellStyle name="Style 2 23 9 3" xfId="21312"/>
    <cellStyle name="Style 2 24" xfId="946"/>
    <cellStyle name="Style 2 24 10" xfId="21313"/>
    <cellStyle name="Style 2 24 10 2" xfId="21314"/>
    <cellStyle name="Style 2 24 10 3" xfId="21315"/>
    <cellStyle name="Style 2 24 11" xfId="21316"/>
    <cellStyle name="Style 2 24 11 2" xfId="21317"/>
    <cellStyle name="Style 2 24 11 3" xfId="21318"/>
    <cellStyle name="Style 2 24 12" xfId="21319"/>
    <cellStyle name="Style 2 24 12 2" xfId="21320"/>
    <cellStyle name="Style 2 24 12 3" xfId="21321"/>
    <cellStyle name="Style 2 24 13" xfId="21322"/>
    <cellStyle name="Style 2 24 13 2" xfId="21323"/>
    <cellStyle name="Style 2 24 13 3" xfId="21324"/>
    <cellStyle name="Style 2 24 14" xfId="21325"/>
    <cellStyle name="Style 2 24 14 2" xfId="21326"/>
    <cellStyle name="Style 2 24 14 3" xfId="21327"/>
    <cellStyle name="Style 2 24 15" xfId="21328"/>
    <cellStyle name="Style 2 24 15 2" xfId="21329"/>
    <cellStyle name="Style 2 24 15 3" xfId="21330"/>
    <cellStyle name="Style 2 24 16" xfId="21331"/>
    <cellStyle name="Style 2 24 17" xfId="21332"/>
    <cellStyle name="Style 2 24 2" xfId="947"/>
    <cellStyle name="Style 2 24 2 10" xfId="21333"/>
    <cellStyle name="Style 2 24 2 10 2" xfId="21334"/>
    <cellStyle name="Style 2 24 2 10 3" xfId="21335"/>
    <cellStyle name="Style 2 24 2 11" xfId="21336"/>
    <cellStyle name="Style 2 24 2 11 2" xfId="21337"/>
    <cellStyle name="Style 2 24 2 11 3" xfId="21338"/>
    <cellStyle name="Style 2 24 2 12" xfId="21339"/>
    <cellStyle name="Style 2 24 2 12 2" xfId="21340"/>
    <cellStyle name="Style 2 24 2 12 3" xfId="21341"/>
    <cellStyle name="Style 2 24 2 13" xfId="21342"/>
    <cellStyle name="Style 2 24 2 13 2" xfId="21343"/>
    <cellStyle name="Style 2 24 2 13 3" xfId="21344"/>
    <cellStyle name="Style 2 24 2 14" xfId="21345"/>
    <cellStyle name="Style 2 24 2 14 2" xfId="21346"/>
    <cellStyle name="Style 2 24 2 14 3" xfId="21347"/>
    <cellStyle name="Style 2 24 2 15" xfId="21348"/>
    <cellStyle name="Style 2 24 2 16" xfId="21349"/>
    <cellStyle name="Style 2 24 2 2" xfId="21350"/>
    <cellStyle name="Style 2 24 2 2 2" xfId="21351"/>
    <cellStyle name="Style 2 24 2 2 2 2" xfId="21352"/>
    <cellStyle name="Style 2 24 2 2 2 3" xfId="21353"/>
    <cellStyle name="Style 2 24 2 2 3" xfId="21354"/>
    <cellStyle name="Style 2 24 2 2 4" xfId="21355"/>
    <cellStyle name="Style 2 24 2 3" xfId="21356"/>
    <cellStyle name="Style 2 24 2 3 2" xfId="21357"/>
    <cellStyle name="Style 2 24 2 3 3" xfId="21358"/>
    <cellStyle name="Style 2 24 2 4" xfId="21359"/>
    <cellStyle name="Style 2 24 2 4 2" xfId="21360"/>
    <cellStyle name="Style 2 24 2 4 3" xfId="21361"/>
    <cellStyle name="Style 2 24 2 5" xfId="21362"/>
    <cellStyle name="Style 2 24 2 5 2" xfId="21363"/>
    <cellStyle name="Style 2 24 2 5 3" xfId="21364"/>
    <cellStyle name="Style 2 24 2 6" xfId="21365"/>
    <cellStyle name="Style 2 24 2 6 2" xfId="21366"/>
    <cellStyle name="Style 2 24 2 6 3" xfId="21367"/>
    <cellStyle name="Style 2 24 2 7" xfId="21368"/>
    <cellStyle name="Style 2 24 2 7 2" xfId="21369"/>
    <cellStyle name="Style 2 24 2 7 3" xfId="21370"/>
    <cellStyle name="Style 2 24 2 8" xfId="21371"/>
    <cellStyle name="Style 2 24 2 8 2" xfId="21372"/>
    <cellStyle name="Style 2 24 2 8 3" xfId="21373"/>
    <cellStyle name="Style 2 24 2 9" xfId="21374"/>
    <cellStyle name="Style 2 24 2 9 2" xfId="21375"/>
    <cellStyle name="Style 2 24 2 9 3" xfId="21376"/>
    <cellStyle name="Style 2 24 3" xfId="21377"/>
    <cellStyle name="Style 2 24 3 2" xfId="21378"/>
    <cellStyle name="Style 2 24 3 2 2" xfId="21379"/>
    <cellStyle name="Style 2 24 3 2 3" xfId="21380"/>
    <cellStyle name="Style 2 24 3 3" xfId="21381"/>
    <cellStyle name="Style 2 24 3 4" xfId="21382"/>
    <cellStyle name="Style 2 24 4" xfId="21383"/>
    <cellStyle name="Style 2 24 4 2" xfId="21384"/>
    <cellStyle name="Style 2 24 4 3" xfId="21385"/>
    <cellStyle name="Style 2 24 5" xfId="21386"/>
    <cellStyle name="Style 2 24 5 2" xfId="21387"/>
    <cellStyle name="Style 2 24 5 3" xfId="21388"/>
    <cellStyle name="Style 2 24 6" xfId="21389"/>
    <cellStyle name="Style 2 24 6 2" xfId="21390"/>
    <cellStyle name="Style 2 24 6 3" xfId="21391"/>
    <cellStyle name="Style 2 24 7" xfId="21392"/>
    <cellStyle name="Style 2 24 7 2" xfId="21393"/>
    <cellStyle name="Style 2 24 7 3" xfId="21394"/>
    <cellStyle name="Style 2 24 8" xfId="21395"/>
    <cellStyle name="Style 2 24 8 2" xfId="21396"/>
    <cellStyle name="Style 2 24 8 3" xfId="21397"/>
    <cellStyle name="Style 2 24 9" xfId="21398"/>
    <cellStyle name="Style 2 24 9 2" xfId="21399"/>
    <cellStyle name="Style 2 24 9 3" xfId="21400"/>
    <cellStyle name="Style 2 25" xfId="948"/>
    <cellStyle name="Style 2 25 10" xfId="21401"/>
    <cellStyle name="Style 2 25 10 2" xfId="21402"/>
    <cellStyle name="Style 2 25 10 3" xfId="21403"/>
    <cellStyle name="Style 2 25 11" xfId="21404"/>
    <cellStyle name="Style 2 25 11 2" xfId="21405"/>
    <cellStyle name="Style 2 25 11 3" xfId="21406"/>
    <cellStyle name="Style 2 25 12" xfId="21407"/>
    <cellStyle name="Style 2 25 12 2" xfId="21408"/>
    <cellStyle name="Style 2 25 12 3" xfId="21409"/>
    <cellStyle name="Style 2 25 13" xfId="21410"/>
    <cellStyle name="Style 2 25 13 2" xfId="21411"/>
    <cellStyle name="Style 2 25 13 3" xfId="21412"/>
    <cellStyle name="Style 2 25 14" xfId="21413"/>
    <cellStyle name="Style 2 25 14 2" xfId="21414"/>
    <cellStyle name="Style 2 25 14 3" xfId="21415"/>
    <cellStyle name="Style 2 25 15" xfId="21416"/>
    <cellStyle name="Style 2 25 15 2" xfId="21417"/>
    <cellStyle name="Style 2 25 15 3" xfId="21418"/>
    <cellStyle name="Style 2 25 16" xfId="21419"/>
    <cellStyle name="Style 2 25 17" xfId="21420"/>
    <cellStyle name="Style 2 25 2" xfId="949"/>
    <cellStyle name="Style 2 25 2 10" xfId="21421"/>
    <cellStyle name="Style 2 25 2 10 2" xfId="21422"/>
    <cellStyle name="Style 2 25 2 10 3" xfId="21423"/>
    <cellStyle name="Style 2 25 2 11" xfId="21424"/>
    <cellStyle name="Style 2 25 2 11 2" xfId="21425"/>
    <cellStyle name="Style 2 25 2 11 3" xfId="21426"/>
    <cellStyle name="Style 2 25 2 12" xfId="21427"/>
    <cellStyle name="Style 2 25 2 12 2" xfId="21428"/>
    <cellStyle name="Style 2 25 2 12 3" xfId="21429"/>
    <cellStyle name="Style 2 25 2 13" xfId="21430"/>
    <cellStyle name="Style 2 25 2 13 2" xfId="21431"/>
    <cellStyle name="Style 2 25 2 13 3" xfId="21432"/>
    <cellStyle name="Style 2 25 2 14" xfId="21433"/>
    <cellStyle name="Style 2 25 2 14 2" xfId="21434"/>
    <cellStyle name="Style 2 25 2 14 3" xfId="21435"/>
    <cellStyle name="Style 2 25 2 15" xfId="21436"/>
    <cellStyle name="Style 2 25 2 16" xfId="21437"/>
    <cellStyle name="Style 2 25 2 2" xfId="21438"/>
    <cellStyle name="Style 2 25 2 2 2" xfId="21439"/>
    <cellStyle name="Style 2 25 2 2 2 2" xfId="21440"/>
    <cellStyle name="Style 2 25 2 2 2 3" xfId="21441"/>
    <cellStyle name="Style 2 25 2 2 3" xfId="21442"/>
    <cellStyle name="Style 2 25 2 2 4" xfId="21443"/>
    <cellStyle name="Style 2 25 2 3" xfId="21444"/>
    <cellStyle name="Style 2 25 2 3 2" xfId="21445"/>
    <cellStyle name="Style 2 25 2 3 3" xfId="21446"/>
    <cellStyle name="Style 2 25 2 4" xfId="21447"/>
    <cellStyle name="Style 2 25 2 4 2" xfId="21448"/>
    <cellStyle name="Style 2 25 2 4 3" xfId="21449"/>
    <cellStyle name="Style 2 25 2 5" xfId="21450"/>
    <cellStyle name="Style 2 25 2 5 2" xfId="21451"/>
    <cellStyle name="Style 2 25 2 5 3" xfId="21452"/>
    <cellStyle name="Style 2 25 2 6" xfId="21453"/>
    <cellStyle name="Style 2 25 2 6 2" xfId="21454"/>
    <cellStyle name="Style 2 25 2 6 3" xfId="21455"/>
    <cellStyle name="Style 2 25 2 7" xfId="21456"/>
    <cellStyle name="Style 2 25 2 7 2" xfId="21457"/>
    <cellStyle name="Style 2 25 2 7 3" xfId="21458"/>
    <cellStyle name="Style 2 25 2 8" xfId="21459"/>
    <cellStyle name="Style 2 25 2 8 2" xfId="21460"/>
    <cellStyle name="Style 2 25 2 8 3" xfId="21461"/>
    <cellStyle name="Style 2 25 2 9" xfId="21462"/>
    <cellStyle name="Style 2 25 2 9 2" xfId="21463"/>
    <cellStyle name="Style 2 25 2 9 3" xfId="21464"/>
    <cellStyle name="Style 2 25 3" xfId="21465"/>
    <cellStyle name="Style 2 25 3 2" xfId="21466"/>
    <cellStyle name="Style 2 25 3 2 2" xfId="21467"/>
    <cellStyle name="Style 2 25 3 2 3" xfId="21468"/>
    <cellStyle name="Style 2 25 3 3" xfId="21469"/>
    <cellStyle name="Style 2 25 3 4" xfId="21470"/>
    <cellStyle name="Style 2 25 4" xfId="21471"/>
    <cellStyle name="Style 2 25 4 2" xfId="21472"/>
    <cellStyle name="Style 2 25 4 3" xfId="21473"/>
    <cellStyle name="Style 2 25 5" xfId="21474"/>
    <cellStyle name="Style 2 25 5 2" xfId="21475"/>
    <cellStyle name="Style 2 25 5 3" xfId="21476"/>
    <cellStyle name="Style 2 25 6" xfId="21477"/>
    <cellStyle name="Style 2 25 6 2" xfId="21478"/>
    <cellStyle name="Style 2 25 6 3" xfId="21479"/>
    <cellStyle name="Style 2 25 7" xfId="21480"/>
    <cellStyle name="Style 2 25 7 2" xfId="21481"/>
    <cellStyle name="Style 2 25 7 3" xfId="21482"/>
    <cellStyle name="Style 2 25 8" xfId="21483"/>
    <cellStyle name="Style 2 25 8 2" xfId="21484"/>
    <cellStyle name="Style 2 25 8 3" xfId="21485"/>
    <cellStyle name="Style 2 25 9" xfId="21486"/>
    <cellStyle name="Style 2 25 9 2" xfId="21487"/>
    <cellStyle name="Style 2 25 9 3" xfId="21488"/>
    <cellStyle name="Style 2 26" xfId="950"/>
    <cellStyle name="Style 2 26 10" xfId="21489"/>
    <cellStyle name="Style 2 26 10 2" xfId="21490"/>
    <cellStyle name="Style 2 26 10 3" xfId="21491"/>
    <cellStyle name="Style 2 26 11" xfId="21492"/>
    <cellStyle name="Style 2 26 11 2" xfId="21493"/>
    <cellStyle name="Style 2 26 11 3" xfId="21494"/>
    <cellStyle name="Style 2 26 12" xfId="21495"/>
    <cellStyle name="Style 2 26 12 2" xfId="21496"/>
    <cellStyle name="Style 2 26 12 3" xfId="21497"/>
    <cellStyle name="Style 2 26 13" xfId="21498"/>
    <cellStyle name="Style 2 26 13 2" xfId="21499"/>
    <cellStyle name="Style 2 26 13 3" xfId="21500"/>
    <cellStyle name="Style 2 26 14" xfId="21501"/>
    <cellStyle name="Style 2 26 14 2" xfId="21502"/>
    <cellStyle name="Style 2 26 14 3" xfId="21503"/>
    <cellStyle name="Style 2 26 15" xfId="21504"/>
    <cellStyle name="Style 2 26 15 2" xfId="21505"/>
    <cellStyle name="Style 2 26 15 3" xfId="21506"/>
    <cellStyle name="Style 2 26 16" xfId="21507"/>
    <cellStyle name="Style 2 26 17" xfId="21508"/>
    <cellStyle name="Style 2 26 2" xfId="951"/>
    <cellStyle name="Style 2 26 2 10" xfId="21509"/>
    <cellStyle name="Style 2 26 2 10 2" xfId="21510"/>
    <cellStyle name="Style 2 26 2 10 3" xfId="21511"/>
    <cellStyle name="Style 2 26 2 11" xfId="21512"/>
    <cellStyle name="Style 2 26 2 11 2" xfId="21513"/>
    <cellStyle name="Style 2 26 2 11 3" xfId="21514"/>
    <cellStyle name="Style 2 26 2 12" xfId="21515"/>
    <cellStyle name="Style 2 26 2 12 2" xfId="21516"/>
    <cellStyle name="Style 2 26 2 12 3" xfId="21517"/>
    <cellStyle name="Style 2 26 2 13" xfId="21518"/>
    <cellStyle name="Style 2 26 2 13 2" xfId="21519"/>
    <cellStyle name="Style 2 26 2 13 3" xfId="21520"/>
    <cellStyle name="Style 2 26 2 14" xfId="21521"/>
    <cellStyle name="Style 2 26 2 14 2" xfId="21522"/>
    <cellStyle name="Style 2 26 2 14 3" xfId="21523"/>
    <cellStyle name="Style 2 26 2 15" xfId="21524"/>
    <cellStyle name="Style 2 26 2 16" xfId="21525"/>
    <cellStyle name="Style 2 26 2 2" xfId="21526"/>
    <cellStyle name="Style 2 26 2 2 2" xfId="21527"/>
    <cellStyle name="Style 2 26 2 2 2 2" xfId="21528"/>
    <cellStyle name="Style 2 26 2 2 2 3" xfId="21529"/>
    <cellStyle name="Style 2 26 2 2 3" xfId="21530"/>
    <cellStyle name="Style 2 26 2 2 4" xfId="21531"/>
    <cellStyle name="Style 2 26 2 3" xfId="21532"/>
    <cellStyle name="Style 2 26 2 3 2" xfId="21533"/>
    <cellStyle name="Style 2 26 2 3 3" xfId="21534"/>
    <cellStyle name="Style 2 26 2 4" xfId="21535"/>
    <cellStyle name="Style 2 26 2 4 2" xfId="21536"/>
    <cellStyle name="Style 2 26 2 4 3" xfId="21537"/>
    <cellStyle name="Style 2 26 2 5" xfId="21538"/>
    <cellStyle name="Style 2 26 2 5 2" xfId="21539"/>
    <cellStyle name="Style 2 26 2 5 3" xfId="21540"/>
    <cellStyle name="Style 2 26 2 6" xfId="21541"/>
    <cellStyle name="Style 2 26 2 6 2" xfId="21542"/>
    <cellStyle name="Style 2 26 2 6 3" xfId="21543"/>
    <cellStyle name="Style 2 26 2 7" xfId="21544"/>
    <cellStyle name="Style 2 26 2 7 2" xfId="21545"/>
    <cellStyle name="Style 2 26 2 7 3" xfId="21546"/>
    <cellStyle name="Style 2 26 2 8" xfId="21547"/>
    <cellStyle name="Style 2 26 2 8 2" xfId="21548"/>
    <cellStyle name="Style 2 26 2 8 3" xfId="21549"/>
    <cellStyle name="Style 2 26 2 9" xfId="21550"/>
    <cellStyle name="Style 2 26 2 9 2" xfId="21551"/>
    <cellStyle name="Style 2 26 2 9 3" xfId="21552"/>
    <cellStyle name="Style 2 26 3" xfId="21553"/>
    <cellStyle name="Style 2 26 3 2" xfId="21554"/>
    <cellStyle name="Style 2 26 3 2 2" xfId="21555"/>
    <cellStyle name="Style 2 26 3 2 3" xfId="21556"/>
    <cellStyle name="Style 2 26 3 3" xfId="21557"/>
    <cellStyle name="Style 2 26 3 4" xfId="21558"/>
    <cellStyle name="Style 2 26 4" xfId="21559"/>
    <cellStyle name="Style 2 26 4 2" xfId="21560"/>
    <cellStyle name="Style 2 26 4 3" xfId="21561"/>
    <cellStyle name="Style 2 26 5" xfId="21562"/>
    <cellStyle name="Style 2 26 5 2" xfId="21563"/>
    <cellStyle name="Style 2 26 5 3" xfId="21564"/>
    <cellStyle name="Style 2 26 6" xfId="21565"/>
    <cellStyle name="Style 2 26 6 2" xfId="21566"/>
    <cellStyle name="Style 2 26 6 3" xfId="21567"/>
    <cellStyle name="Style 2 26 7" xfId="21568"/>
    <cellStyle name="Style 2 26 7 2" xfId="21569"/>
    <cellStyle name="Style 2 26 7 3" xfId="21570"/>
    <cellStyle name="Style 2 26 8" xfId="21571"/>
    <cellStyle name="Style 2 26 8 2" xfId="21572"/>
    <cellStyle name="Style 2 26 8 3" xfId="21573"/>
    <cellStyle name="Style 2 26 9" xfId="21574"/>
    <cellStyle name="Style 2 26 9 2" xfId="21575"/>
    <cellStyle name="Style 2 26 9 3" xfId="21576"/>
    <cellStyle name="Style 2 27" xfId="952"/>
    <cellStyle name="Style 2 27 10" xfId="21577"/>
    <cellStyle name="Style 2 27 10 2" xfId="21578"/>
    <cellStyle name="Style 2 27 10 3" xfId="21579"/>
    <cellStyle name="Style 2 27 11" xfId="21580"/>
    <cellStyle name="Style 2 27 11 2" xfId="21581"/>
    <cellStyle name="Style 2 27 11 3" xfId="21582"/>
    <cellStyle name="Style 2 27 12" xfId="21583"/>
    <cellStyle name="Style 2 27 12 2" xfId="21584"/>
    <cellStyle name="Style 2 27 12 3" xfId="21585"/>
    <cellStyle name="Style 2 27 13" xfId="21586"/>
    <cellStyle name="Style 2 27 13 2" xfId="21587"/>
    <cellStyle name="Style 2 27 13 3" xfId="21588"/>
    <cellStyle name="Style 2 27 14" xfId="21589"/>
    <cellStyle name="Style 2 27 14 2" xfId="21590"/>
    <cellStyle name="Style 2 27 14 3" xfId="21591"/>
    <cellStyle name="Style 2 27 15" xfId="21592"/>
    <cellStyle name="Style 2 27 16" xfId="21593"/>
    <cellStyle name="Style 2 27 2" xfId="21594"/>
    <cellStyle name="Style 2 27 2 2" xfId="21595"/>
    <cellStyle name="Style 2 27 2 2 2" xfId="21596"/>
    <cellStyle name="Style 2 27 2 2 3" xfId="21597"/>
    <cellStyle name="Style 2 27 2 3" xfId="21598"/>
    <cellStyle name="Style 2 27 2 4" xfId="21599"/>
    <cellStyle name="Style 2 27 3" xfId="21600"/>
    <cellStyle name="Style 2 27 3 2" xfId="21601"/>
    <cellStyle name="Style 2 27 3 3" xfId="21602"/>
    <cellStyle name="Style 2 27 4" xfId="21603"/>
    <cellStyle name="Style 2 27 4 2" xfId="21604"/>
    <cellStyle name="Style 2 27 4 3" xfId="21605"/>
    <cellStyle name="Style 2 27 5" xfId="21606"/>
    <cellStyle name="Style 2 27 5 2" xfId="21607"/>
    <cellStyle name="Style 2 27 5 3" xfId="21608"/>
    <cellStyle name="Style 2 27 6" xfId="21609"/>
    <cellStyle name="Style 2 27 6 2" xfId="21610"/>
    <cellStyle name="Style 2 27 6 3" xfId="21611"/>
    <cellStyle name="Style 2 27 7" xfId="21612"/>
    <cellStyle name="Style 2 27 7 2" xfId="21613"/>
    <cellStyle name="Style 2 27 7 3" xfId="21614"/>
    <cellStyle name="Style 2 27 8" xfId="21615"/>
    <cellStyle name="Style 2 27 8 2" xfId="21616"/>
    <cellStyle name="Style 2 27 8 3" xfId="21617"/>
    <cellStyle name="Style 2 27 9" xfId="21618"/>
    <cellStyle name="Style 2 27 9 2" xfId="21619"/>
    <cellStyle name="Style 2 27 9 3" xfId="21620"/>
    <cellStyle name="Style 2 28" xfId="21621"/>
    <cellStyle name="Style 2 28 2" xfId="21622"/>
    <cellStyle name="Style 2 28 2 2" xfId="21623"/>
    <cellStyle name="Style 2 28 2 3" xfId="21624"/>
    <cellStyle name="Style 2 28 3" xfId="21625"/>
    <cellStyle name="Style 2 28 4" xfId="21626"/>
    <cellStyle name="Style 2 29" xfId="21627"/>
    <cellStyle name="Style 2 29 2" xfId="21628"/>
    <cellStyle name="Style 2 29 3" xfId="21629"/>
    <cellStyle name="Style 2 3" xfId="953"/>
    <cellStyle name="Style 2 3 10" xfId="21630"/>
    <cellStyle name="Style 2 3 10 2" xfId="21631"/>
    <cellStyle name="Style 2 3 10 3" xfId="21632"/>
    <cellStyle name="Style 2 3 11" xfId="21633"/>
    <cellStyle name="Style 2 3 11 2" xfId="21634"/>
    <cellStyle name="Style 2 3 11 3" xfId="21635"/>
    <cellStyle name="Style 2 3 12" xfId="21636"/>
    <cellStyle name="Style 2 3 12 2" xfId="21637"/>
    <cellStyle name="Style 2 3 12 3" xfId="21638"/>
    <cellStyle name="Style 2 3 13" xfId="21639"/>
    <cellStyle name="Style 2 3 13 2" xfId="21640"/>
    <cellStyle name="Style 2 3 13 3" xfId="21641"/>
    <cellStyle name="Style 2 3 14" xfId="21642"/>
    <cellStyle name="Style 2 3 14 2" xfId="21643"/>
    <cellStyle name="Style 2 3 14 3" xfId="21644"/>
    <cellStyle name="Style 2 3 15" xfId="21645"/>
    <cellStyle name="Style 2 3 16" xfId="21646"/>
    <cellStyle name="Style 2 3 2" xfId="21647"/>
    <cellStyle name="Style 2 3 2 2" xfId="21648"/>
    <cellStyle name="Style 2 3 2 2 2" xfId="21649"/>
    <cellStyle name="Style 2 3 2 2 3" xfId="21650"/>
    <cellStyle name="Style 2 3 2 3" xfId="21651"/>
    <cellStyle name="Style 2 3 2 4" xfId="21652"/>
    <cellStyle name="Style 2 3 3" xfId="21653"/>
    <cellStyle name="Style 2 3 3 2" xfId="21654"/>
    <cellStyle name="Style 2 3 3 3" xfId="21655"/>
    <cellStyle name="Style 2 3 4" xfId="21656"/>
    <cellStyle name="Style 2 3 4 2" xfId="21657"/>
    <cellStyle name="Style 2 3 4 3" xfId="21658"/>
    <cellStyle name="Style 2 3 5" xfId="21659"/>
    <cellStyle name="Style 2 3 5 2" xfId="21660"/>
    <cellStyle name="Style 2 3 5 3" xfId="21661"/>
    <cellStyle name="Style 2 3 6" xfId="21662"/>
    <cellStyle name="Style 2 3 6 2" xfId="21663"/>
    <cellStyle name="Style 2 3 6 3" xfId="21664"/>
    <cellStyle name="Style 2 3 7" xfId="21665"/>
    <cellStyle name="Style 2 3 7 2" xfId="21666"/>
    <cellStyle name="Style 2 3 7 3" xfId="21667"/>
    <cellStyle name="Style 2 3 8" xfId="21668"/>
    <cellStyle name="Style 2 3 8 2" xfId="21669"/>
    <cellStyle name="Style 2 3 8 3" xfId="21670"/>
    <cellStyle name="Style 2 3 9" xfId="21671"/>
    <cellStyle name="Style 2 3 9 2" xfId="21672"/>
    <cellStyle name="Style 2 3 9 3" xfId="21673"/>
    <cellStyle name="Style 2 30" xfId="21674"/>
    <cellStyle name="Style 2 30 2" xfId="21675"/>
    <cellStyle name="Style 2 30 3" xfId="21676"/>
    <cellStyle name="Style 2 31" xfId="21677"/>
    <cellStyle name="Style 2 31 2" xfId="21678"/>
    <cellStyle name="Style 2 31 3" xfId="21679"/>
    <cellStyle name="Style 2 32" xfId="21680"/>
    <cellStyle name="Style 2 32 2" xfId="21681"/>
    <cellStyle name="Style 2 32 3" xfId="21682"/>
    <cellStyle name="Style 2 33" xfId="21683"/>
    <cellStyle name="Style 2 33 2" xfId="21684"/>
    <cellStyle name="Style 2 33 3" xfId="21685"/>
    <cellStyle name="Style 2 34" xfId="21686"/>
    <cellStyle name="Style 2 34 2" xfId="21687"/>
    <cellStyle name="Style 2 34 3" xfId="21688"/>
    <cellStyle name="Style 2 35" xfId="21689"/>
    <cellStyle name="Style 2 35 2" xfId="21690"/>
    <cellStyle name="Style 2 35 3" xfId="21691"/>
    <cellStyle name="Style 2 36" xfId="21692"/>
    <cellStyle name="Style 2 36 2" xfId="21693"/>
    <cellStyle name="Style 2 36 3" xfId="21694"/>
    <cellStyle name="Style 2 37" xfId="21695"/>
    <cellStyle name="Style 2 37 2" xfId="21696"/>
    <cellStyle name="Style 2 37 3" xfId="21697"/>
    <cellStyle name="Style 2 38" xfId="21698"/>
    <cellStyle name="Style 2 38 2" xfId="21699"/>
    <cellStyle name="Style 2 38 3" xfId="21700"/>
    <cellStyle name="Style 2 39" xfId="21701"/>
    <cellStyle name="Style 2 39 2" xfId="21702"/>
    <cellStyle name="Style 2 39 3" xfId="21703"/>
    <cellStyle name="Style 2 4" xfId="954"/>
    <cellStyle name="Style 2 4 10" xfId="21704"/>
    <cellStyle name="Style 2 4 10 2" xfId="21705"/>
    <cellStyle name="Style 2 4 10 3" xfId="21706"/>
    <cellStyle name="Style 2 4 11" xfId="21707"/>
    <cellStyle name="Style 2 4 11 2" xfId="21708"/>
    <cellStyle name="Style 2 4 11 3" xfId="21709"/>
    <cellStyle name="Style 2 4 12" xfId="21710"/>
    <cellStyle name="Style 2 4 12 2" xfId="21711"/>
    <cellStyle name="Style 2 4 12 3" xfId="21712"/>
    <cellStyle name="Style 2 4 13" xfId="21713"/>
    <cellStyle name="Style 2 4 13 2" xfId="21714"/>
    <cellStyle name="Style 2 4 13 3" xfId="21715"/>
    <cellStyle name="Style 2 4 14" xfId="21716"/>
    <cellStyle name="Style 2 4 14 2" xfId="21717"/>
    <cellStyle name="Style 2 4 14 3" xfId="21718"/>
    <cellStyle name="Style 2 4 15" xfId="21719"/>
    <cellStyle name="Style 2 4 16" xfId="21720"/>
    <cellStyle name="Style 2 4 2" xfId="21721"/>
    <cellStyle name="Style 2 4 2 2" xfId="21722"/>
    <cellStyle name="Style 2 4 2 2 2" xfId="21723"/>
    <cellStyle name="Style 2 4 2 2 3" xfId="21724"/>
    <cellStyle name="Style 2 4 2 3" xfId="21725"/>
    <cellStyle name="Style 2 4 2 4" xfId="21726"/>
    <cellStyle name="Style 2 4 3" xfId="21727"/>
    <cellStyle name="Style 2 4 3 2" xfId="21728"/>
    <cellStyle name="Style 2 4 3 3" xfId="21729"/>
    <cellStyle name="Style 2 4 4" xfId="21730"/>
    <cellStyle name="Style 2 4 4 2" xfId="21731"/>
    <cellStyle name="Style 2 4 4 3" xfId="21732"/>
    <cellStyle name="Style 2 4 5" xfId="21733"/>
    <cellStyle name="Style 2 4 5 2" xfId="21734"/>
    <cellStyle name="Style 2 4 5 3" xfId="21735"/>
    <cellStyle name="Style 2 4 6" xfId="21736"/>
    <cellStyle name="Style 2 4 6 2" xfId="21737"/>
    <cellStyle name="Style 2 4 6 3" xfId="21738"/>
    <cellStyle name="Style 2 4 7" xfId="21739"/>
    <cellStyle name="Style 2 4 7 2" xfId="21740"/>
    <cellStyle name="Style 2 4 7 3" xfId="21741"/>
    <cellStyle name="Style 2 4 8" xfId="21742"/>
    <cellStyle name="Style 2 4 8 2" xfId="21743"/>
    <cellStyle name="Style 2 4 8 3" xfId="21744"/>
    <cellStyle name="Style 2 4 9" xfId="21745"/>
    <cellStyle name="Style 2 4 9 2" xfId="21746"/>
    <cellStyle name="Style 2 4 9 3" xfId="21747"/>
    <cellStyle name="Style 2 40" xfId="21748"/>
    <cellStyle name="Style 2 40 2" xfId="21749"/>
    <cellStyle name="Style 2 40 3" xfId="21750"/>
    <cellStyle name="Style 2 41" xfId="21751"/>
    <cellStyle name="Style 2 41 2" xfId="21752"/>
    <cellStyle name="Style 2 42" xfId="21753"/>
    <cellStyle name="Style 2 43" xfId="21754"/>
    <cellStyle name="Style 2 5" xfId="955"/>
    <cellStyle name="Style 2 5 10" xfId="21755"/>
    <cellStyle name="Style 2 5 10 2" xfId="21756"/>
    <cellStyle name="Style 2 5 10 3" xfId="21757"/>
    <cellStyle name="Style 2 5 11" xfId="21758"/>
    <cellStyle name="Style 2 5 11 2" xfId="21759"/>
    <cellStyle name="Style 2 5 11 3" xfId="21760"/>
    <cellStyle name="Style 2 5 12" xfId="21761"/>
    <cellStyle name="Style 2 5 12 2" xfId="21762"/>
    <cellStyle name="Style 2 5 12 3" xfId="21763"/>
    <cellStyle name="Style 2 5 13" xfId="21764"/>
    <cellStyle name="Style 2 5 13 2" xfId="21765"/>
    <cellStyle name="Style 2 5 13 3" xfId="21766"/>
    <cellStyle name="Style 2 5 14" xfId="21767"/>
    <cellStyle name="Style 2 5 14 2" xfId="21768"/>
    <cellStyle name="Style 2 5 14 3" xfId="21769"/>
    <cellStyle name="Style 2 5 15" xfId="21770"/>
    <cellStyle name="Style 2 5 16" xfId="21771"/>
    <cellStyle name="Style 2 5 2" xfId="21772"/>
    <cellStyle name="Style 2 5 2 2" xfId="21773"/>
    <cellStyle name="Style 2 5 2 2 2" xfId="21774"/>
    <cellStyle name="Style 2 5 2 2 3" xfId="21775"/>
    <cellStyle name="Style 2 5 2 3" xfId="21776"/>
    <cellStyle name="Style 2 5 2 4" xfId="21777"/>
    <cellStyle name="Style 2 5 3" xfId="21778"/>
    <cellStyle name="Style 2 5 3 2" xfId="21779"/>
    <cellStyle name="Style 2 5 3 3" xfId="21780"/>
    <cellStyle name="Style 2 5 4" xfId="21781"/>
    <cellStyle name="Style 2 5 4 2" xfId="21782"/>
    <cellStyle name="Style 2 5 4 3" xfId="21783"/>
    <cellStyle name="Style 2 5 5" xfId="21784"/>
    <cellStyle name="Style 2 5 5 2" xfId="21785"/>
    <cellStyle name="Style 2 5 5 3" xfId="21786"/>
    <cellStyle name="Style 2 5 6" xfId="21787"/>
    <cellStyle name="Style 2 5 6 2" xfId="21788"/>
    <cellStyle name="Style 2 5 6 3" xfId="21789"/>
    <cellStyle name="Style 2 5 7" xfId="21790"/>
    <cellStyle name="Style 2 5 7 2" xfId="21791"/>
    <cellStyle name="Style 2 5 7 3" xfId="21792"/>
    <cellStyle name="Style 2 5 8" xfId="21793"/>
    <cellStyle name="Style 2 5 8 2" xfId="21794"/>
    <cellStyle name="Style 2 5 8 3" xfId="21795"/>
    <cellStyle name="Style 2 5 9" xfId="21796"/>
    <cellStyle name="Style 2 5 9 2" xfId="21797"/>
    <cellStyle name="Style 2 5 9 3" xfId="21798"/>
    <cellStyle name="Style 2 6" xfId="956"/>
    <cellStyle name="Style 2 6 10" xfId="21799"/>
    <cellStyle name="Style 2 6 10 2" xfId="21800"/>
    <cellStyle name="Style 2 6 10 3" xfId="21801"/>
    <cellStyle name="Style 2 6 11" xfId="21802"/>
    <cellStyle name="Style 2 6 11 2" xfId="21803"/>
    <cellStyle name="Style 2 6 11 3" xfId="21804"/>
    <cellStyle name="Style 2 6 12" xfId="21805"/>
    <cellStyle name="Style 2 6 12 2" xfId="21806"/>
    <cellStyle name="Style 2 6 12 3" xfId="21807"/>
    <cellStyle name="Style 2 6 13" xfId="21808"/>
    <cellStyle name="Style 2 6 13 2" xfId="21809"/>
    <cellStyle name="Style 2 6 13 3" xfId="21810"/>
    <cellStyle name="Style 2 6 14" xfId="21811"/>
    <cellStyle name="Style 2 6 14 2" xfId="21812"/>
    <cellStyle name="Style 2 6 14 3" xfId="21813"/>
    <cellStyle name="Style 2 6 15" xfId="21814"/>
    <cellStyle name="Style 2 6 16" xfId="21815"/>
    <cellStyle name="Style 2 6 2" xfId="21816"/>
    <cellStyle name="Style 2 6 2 2" xfId="21817"/>
    <cellStyle name="Style 2 6 2 2 2" xfId="21818"/>
    <cellStyle name="Style 2 6 2 2 3" xfId="21819"/>
    <cellStyle name="Style 2 6 2 3" xfId="21820"/>
    <cellStyle name="Style 2 6 2 4" xfId="21821"/>
    <cellStyle name="Style 2 6 3" xfId="21822"/>
    <cellStyle name="Style 2 6 3 2" xfId="21823"/>
    <cellStyle name="Style 2 6 3 3" xfId="21824"/>
    <cellStyle name="Style 2 6 4" xfId="21825"/>
    <cellStyle name="Style 2 6 4 2" xfId="21826"/>
    <cellStyle name="Style 2 6 4 3" xfId="21827"/>
    <cellStyle name="Style 2 6 5" xfId="21828"/>
    <cellStyle name="Style 2 6 5 2" xfId="21829"/>
    <cellStyle name="Style 2 6 5 3" xfId="21830"/>
    <cellStyle name="Style 2 6 6" xfId="21831"/>
    <cellStyle name="Style 2 6 6 2" xfId="21832"/>
    <cellStyle name="Style 2 6 6 3" xfId="21833"/>
    <cellStyle name="Style 2 6 7" xfId="21834"/>
    <cellStyle name="Style 2 6 7 2" xfId="21835"/>
    <cellStyle name="Style 2 6 7 3" xfId="21836"/>
    <cellStyle name="Style 2 6 8" xfId="21837"/>
    <cellStyle name="Style 2 6 8 2" xfId="21838"/>
    <cellStyle name="Style 2 6 8 3" xfId="21839"/>
    <cellStyle name="Style 2 6 9" xfId="21840"/>
    <cellStyle name="Style 2 6 9 2" xfId="21841"/>
    <cellStyle name="Style 2 6 9 3" xfId="21842"/>
    <cellStyle name="Style 2 7" xfId="957"/>
    <cellStyle name="Style 2 7 10" xfId="21843"/>
    <cellStyle name="Style 2 7 10 2" xfId="21844"/>
    <cellStyle name="Style 2 7 10 3" xfId="21845"/>
    <cellStyle name="Style 2 7 11" xfId="21846"/>
    <cellStyle name="Style 2 7 11 2" xfId="21847"/>
    <cellStyle name="Style 2 7 11 3" xfId="21848"/>
    <cellStyle name="Style 2 7 12" xfId="21849"/>
    <cellStyle name="Style 2 7 12 2" xfId="21850"/>
    <cellStyle name="Style 2 7 12 3" xfId="21851"/>
    <cellStyle name="Style 2 7 13" xfId="21852"/>
    <cellStyle name="Style 2 7 13 2" xfId="21853"/>
    <cellStyle name="Style 2 7 13 3" xfId="21854"/>
    <cellStyle name="Style 2 7 14" xfId="21855"/>
    <cellStyle name="Style 2 7 14 2" xfId="21856"/>
    <cellStyle name="Style 2 7 14 3" xfId="21857"/>
    <cellStyle name="Style 2 7 15" xfId="21858"/>
    <cellStyle name="Style 2 7 15 2" xfId="21859"/>
    <cellStyle name="Style 2 7 15 3" xfId="21860"/>
    <cellStyle name="Style 2 7 16" xfId="21861"/>
    <cellStyle name="Style 2 7 17" xfId="21862"/>
    <cellStyle name="Style 2 7 2" xfId="958"/>
    <cellStyle name="Style 2 7 2 10" xfId="21863"/>
    <cellStyle name="Style 2 7 2 10 2" xfId="21864"/>
    <cellStyle name="Style 2 7 2 10 3" xfId="21865"/>
    <cellStyle name="Style 2 7 2 11" xfId="21866"/>
    <cellStyle name="Style 2 7 2 11 2" xfId="21867"/>
    <cellStyle name="Style 2 7 2 11 3" xfId="21868"/>
    <cellStyle name="Style 2 7 2 12" xfId="21869"/>
    <cellStyle name="Style 2 7 2 12 2" xfId="21870"/>
    <cellStyle name="Style 2 7 2 12 3" xfId="21871"/>
    <cellStyle name="Style 2 7 2 13" xfId="21872"/>
    <cellStyle name="Style 2 7 2 13 2" xfId="21873"/>
    <cellStyle name="Style 2 7 2 13 3" xfId="21874"/>
    <cellStyle name="Style 2 7 2 14" xfId="21875"/>
    <cellStyle name="Style 2 7 2 14 2" xfId="21876"/>
    <cellStyle name="Style 2 7 2 14 3" xfId="21877"/>
    <cellStyle name="Style 2 7 2 15" xfId="21878"/>
    <cellStyle name="Style 2 7 2 16" xfId="21879"/>
    <cellStyle name="Style 2 7 2 2" xfId="21880"/>
    <cellStyle name="Style 2 7 2 2 2" xfId="21881"/>
    <cellStyle name="Style 2 7 2 2 2 2" xfId="21882"/>
    <cellStyle name="Style 2 7 2 2 2 3" xfId="21883"/>
    <cellStyle name="Style 2 7 2 2 3" xfId="21884"/>
    <cellStyle name="Style 2 7 2 2 4" xfId="21885"/>
    <cellStyle name="Style 2 7 2 3" xfId="21886"/>
    <cellStyle name="Style 2 7 2 3 2" xfId="21887"/>
    <cellStyle name="Style 2 7 2 3 3" xfId="21888"/>
    <cellStyle name="Style 2 7 2 4" xfId="21889"/>
    <cellStyle name="Style 2 7 2 4 2" xfId="21890"/>
    <cellStyle name="Style 2 7 2 4 3" xfId="21891"/>
    <cellStyle name="Style 2 7 2 5" xfId="21892"/>
    <cellStyle name="Style 2 7 2 5 2" xfId="21893"/>
    <cellStyle name="Style 2 7 2 5 3" xfId="21894"/>
    <cellStyle name="Style 2 7 2 6" xfId="21895"/>
    <cellStyle name="Style 2 7 2 6 2" xfId="21896"/>
    <cellStyle name="Style 2 7 2 6 3" xfId="21897"/>
    <cellStyle name="Style 2 7 2 7" xfId="21898"/>
    <cellStyle name="Style 2 7 2 7 2" xfId="21899"/>
    <cellStyle name="Style 2 7 2 7 3" xfId="21900"/>
    <cellStyle name="Style 2 7 2 8" xfId="21901"/>
    <cellStyle name="Style 2 7 2 8 2" xfId="21902"/>
    <cellStyle name="Style 2 7 2 8 3" xfId="21903"/>
    <cellStyle name="Style 2 7 2 9" xfId="21904"/>
    <cellStyle name="Style 2 7 2 9 2" xfId="21905"/>
    <cellStyle name="Style 2 7 2 9 3" xfId="21906"/>
    <cellStyle name="Style 2 7 3" xfId="21907"/>
    <cellStyle name="Style 2 7 3 2" xfId="21908"/>
    <cellStyle name="Style 2 7 3 2 2" xfId="21909"/>
    <cellStyle name="Style 2 7 3 2 3" xfId="21910"/>
    <cellStyle name="Style 2 7 3 3" xfId="21911"/>
    <cellStyle name="Style 2 7 3 4" xfId="21912"/>
    <cellStyle name="Style 2 7 4" xfId="21913"/>
    <cellStyle name="Style 2 7 4 2" xfId="21914"/>
    <cellStyle name="Style 2 7 4 3" xfId="21915"/>
    <cellStyle name="Style 2 7 5" xfId="21916"/>
    <cellStyle name="Style 2 7 5 2" xfId="21917"/>
    <cellStyle name="Style 2 7 5 3" xfId="21918"/>
    <cellStyle name="Style 2 7 6" xfId="21919"/>
    <cellStyle name="Style 2 7 6 2" xfId="21920"/>
    <cellStyle name="Style 2 7 6 3" xfId="21921"/>
    <cellStyle name="Style 2 7 7" xfId="21922"/>
    <cellStyle name="Style 2 7 7 2" xfId="21923"/>
    <cellStyle name="Style 2 7 7 3" xfId="21924"/>
    <cellStyle name="Style 2 7 8" xfId="21925"/>
    <cellStyle name="Style 2 7 8 2" xfId="21926"/>
    <cellStyle name="Style 2 7 8 3" xfId="21927"/>
    <cellStyle name="Style 2 7 9" xfId="21928"/>
    <cellStyle name="Style 2 7 9 2" xfId="21929"/>
    <cellStyle name="Style 2 7 9 3" xfId="21930"/>
    <cellStyle name="Style 2 8" xfId="959"/>
    <cellStyle name="Style 2 8 10" xfId="21931"/>
    <cellStyle name="Style 2 8 10 2" xfId="21932"/>
    <cellStyle name="Style 2 8 10 3" xfId="21933"/>
    <cellStyle name="Style 2 8 11" xfId="21934"/>
    <cellStyle name="Style 2 8 11 2" xfId="21935"/>
    <cellStyle name="Style 2 8 11 3" xfId="21936"/>
    <cellStyle name="Style 2 8 12" xfId="21937"/>
    <cellStyle name="Style 2 8 12 2" xfId="21938"/>
    <cellStyle name="Style 2 8 12 3" xfId="21939"/>
    <cellStyle name="Style 2 8 13" xfId="21940"/>
    <cellStyle name="Style 2 8 13 2" xfId="21941"/>
    <cellStyle name="Style 2 8 13 3" xfId="21942"/>
    <cellStyle name="Style 2 8 14" xfId="21943"/>
    <cellStyle name="Style 2 8 14 2" xfId="21944"/>
    <cellStyle name="Style 2 8 14 3" xfId="21945"/>
    <cellStyle name="Style 2 8 15" xfId="21946"/>
    <cellStyle name="Style 2 8 15 2" xfId="21947"/>
    <cellStyle name="Style 2 8 15 3" xfId="21948"/>
    <cellStyle name="Style 2 8 16" xfId="21949"/>
    <cellStyle name="Style 2 8 17" xfId="21950"/>
    <cellStyle name="Style 2 8 2" xfId="960"/>
    <cellStyle name="Style 2 8 2 10" xfId="21951"/>
    <cellStyle name="Style 2 8 2 10 2" xfId="21952"/>
    <cellStyle name="Style 2 8 2 10 3" xfId="21953"/>
    <cellStyle name="Style 2 8 2 11" xfId="21954"/>
    <cellStyle name="Style 2 8 2 11 2" xfId="21955"/>
    <cellStyle name="Style 2 8 2 11 3" xfId="21956"/>
    <cellStyle name="Style 2 8 2 12" xfId="21957"/>
    <cellStyle name="Style 2 8 2 12 2" xfId="21958"/>
    <cellStyle name="Style 2 8 2 12 3" xfId="21959"/>
    <cellStyle name="Style 2 8 2 13" xfId="21960"/>
    <cellStyle name="Style 2 8 2 13 2" xfId="21961"/>
    <cellStyle name="Style 2 8 2 13 3" xfId="21962"/>
    <cellStyle name="Style 2 8 2 14" xfId="21963"/>
    <cellStyle name="Style 2 8 2 14 2" xfId="21964"/>
    <cellStyle name="Style 2 8 2 14 3" xfId="21965"/>
    <cellStyle name="Style 2 8 2 15" xfId="21966"/>
    <cellStyle name="Style 2 8 2 16" xfId="21967"/>
    <cellStyle name="Style 2 8 2 2" xfId="21968"/>
    <cellStyle name="Style 2 8 2 2 2" xfId="21969"/>
    <cellStyle name="Style 2 8 2 2 2 2" xfId="21970"/>
    <cellStyle name="Style 2 8 2 2 2 3" xfId="21971"/>
    <cellStyle name="Style 2 8 2 2 3" xfId="21972"/>
    <cellStyle name="Style 2 8 2 2 4" xfId="21973"/>
    <cellStyle name="Style 2 8 2 3" xfId="21974"/>
    <cellStyle name="Style 2 8 2 3 2" xfId="21975"/>
    <cellStyle name="Style 2 8 2 3 3" xfId="21976"/>
    <cellStyle name="Style 2 8 2 4" xfId="21977"/>
    <cellStyle name="Style 2 8 2 4 2" xfId="21978"/>
    <cellStyle name="Style 2 8 2 4 3" xfId="21979"/>
    <cellStyle name="Style 2 8 2 5" xfId="21980"/>
    <cellStyle name="Style 2 8 2 5 2" xfId="21981"/>
    <cellStyle name="Style 2 8 2 5 3" xfId="21982"/>
    <cellStyle name="Style 2 8 2 6" xfId="21983"/>
    <cellStyle name="Style 2 8 2 6 2" xfId="21984"/>
    <cellStyle name="Style 2 8 2 6 3" xfId="21985"/>
    <cellStyle name="Style 2 8 2 7" xfId="21986"/>
    <cellStyle name="Style 2 8 2 7 2" xfId="21987"/>
    <cellStyle name="Style 2 8 2 7 3" xfId="21988"/>
    <cellStyle name="Style 2 8 2 8" xfId="21989"/>
    <cellStyle name="Style 2 8 2 8 2" xfId="21990"/>
    <cellStyle name="Style 2 8 2 8 3" xfId="21991"/>
    <cellStyle name="Style 2 8 2 9" xfId="21992"/>
    <cellStyle name="Style 2 8 2 9 2" xfId="21993"/>
    <cellStyle name="Style 2 8 2 9 3" xfId="21994"/>
    <cellStyle name="Style 2 8 3" xfId="21995"/>
    <cellStyle name="Style 2 8 3 2" xfId="21996"/>
    <cellStyle name="Style 2 8 3 2 2" xfId="21997"/>
    <cellStyle name="Style 2 8 3 2 3" xfId="21998"/>
    <cellStyle name="Style 2 8 3 3" xfId="21999"/>
    <cellStyle name="Style 2 8 3 4" xfId="22000"/>
    <cellStyle name="Style 2 8 4" xfId="22001"/>
    <cellStyle name="Style 2 8 4 2" xfId="22002"/>
    <cellStyle name="Style 2 8 4 3" xfId="22003"/>
    <cellStyle name="Style 2 8 5" xfId="22004"/>
    <cellStyle name="Style 2 8 5 2" xfId="22005"/>
    <cellStyle name="Style 2 8 5 3" xfId="22006"/>
    <cellStyle name="Style 2 8 6" xfId="22007"/>
    <cellStyle name="Style 2 8 6 2" xfId="22008"/>
    <cellStyle name="Style 2 8 6 3" xfId="22009"/>
    <cellStyle name="Style 2 8 7" xfId="22010"/>
    <cellStyle name="Style 2 8 7 2" xfId="22011"/>
    <cellStyle name="Style 2 8 7 3" xfId="22012"/>
    <cellStyle name="Style 2 8 8" xfId="22013"/>
    <cellStyle name="Style 2 8 8 2" xfId="22014"/>
    <cellStyle name="Style 2 8 8 3" xfId="22015"/>
    <cellStyle name="Style 2 8 9" xfId="22016"/>
    <cellStyle name="Style 2 8 9 2" xfId="22017"/>
    <cellStyle name="Style 2 8 9 3" xfId="22018"/>
    <cellStyle name="Style 2 9" xfId="961"/>
    <cellStyle name="Style 2 9 10" xfId="22019"/>
    <cellStyle name="Style 2 9 10 2" xfId="22020"/>
    <cellStyle name="Style 2 9 10 3" xfId="22021"/>
    <cellStyle name="Style 2 9 11" xfId="22022"/>
    <cellStyle name="Style 2 9 11 2" xfId="22023"/>
    <cellStyle name="Style 2 9 11 3" xfId="22024"/>
    <cellStyle name="Style 2 9 12" xfId="22025"/>
    <cellStyle name="Style 2 9 12 2" xfId="22026"/>
    <cellStyle name="Style 2 9 12 3" xfId="22027"/>
    <cellStyle name="Style 2 9 13" xfId="22028"/>
    <cellStyle name="Style 2 9 13 2" xfId="22029"/>
    <cellStyle name="Style 2 9 13 3" xfId="22030"/>
    <cellStyle name="Style 2 9 14" xfId="22031"/>
    <cellStyle name="Style 2 9 14 2" xfId="22032"/>
    <cellStyle name="Style 2 9 14 3" xfId="22033"/>
    <cellStyle name="Style 2 9 15" xfId="22034"/>
    <cellStyle name="Style 2 9 15 2" xfId="22035"/>
    <cellStyle name="Style 2 9 15 3" xfId="22036"/>
    <cellStyle name="Style 2 9 16" xfId="22037"/>
    <cellStyle name="Style 2 9 17" xfId="22038"/>
    <cellStyle name="Style 2 9 2" xfId="962"/>
    <cellStyle name="Style 2 9 2 10" xfId="22039"/>
    <cellStyle name="Style 2 9 2 10 2" xfId="22040"/>
    <cellStyle name="Style 2 9 2 10 3" xfId="22041"/>
    <cellStyle name="Style 2 9 2 11" xfId="22042"/>
    <cellStyle name="Style 2 9 2 11 2" xfId="22043"/>
    <cellStyle name="Style 2 9 2 11 3" xfId="22044"/>
    <cellStyle name="Style 2 9 2 12" xfId="22045"/>
    <cellStyle name="Style 2 9 2 12 2" xfId="22046"/>
    <cellStyle name="Style 2 9 2 12 3" xfId="22047"/>
    <cellStyle name="Style 2 9 2 13" xfId="22048"/>
    <cellStyle name="Style 2 9 2 13 2" xfId="22049"/>
    <cellStyle name="Style 2 9 2 13 3" xfId="22050"/>
    <cellStyle name="Style 2 9 2 14" xfId="22051"/>
    <cellStyle name="Style 2 9 2 14 2" xfId="22052"/>
    <cellStyle name="Style 2 9 2 14 3" xfId="22053"/>
    <cellStyle name="Style 2 9 2 15" xfId="22054"/>
    <cellStyle name="Style 2 9 2 16" xfId="22055"/>
    <cellStyle name="Style 2 9 2 2" xfId="22056"/>
    <cellStyle name="Style 2 9 2 2 2" xfId="22057"/>
    <cellStyle name="Style 2 9 2 2 2 2" xfId="22058"/>
    <cellStyle name="Style 2 9 2 2 2 3" xfId="22059"/>
    <cellStyle name="Style 2 9 2 2 3" xfId="22060"/>
    <cellStyle name="Style 2 9 2 2 4" xfId="22061"/>
    <cellStyle name="Style 2 9 2 3" xfId="22062"/>
    <cellStyle name="Style 2 9 2 3 2" xfId="22063"/>
    <cellStyle name="Style 2 9 2 3 3" xfId="22064"/>
    <cellStyle name="Style 2 9 2 4" xfId="22065"/>
    <cellStyle name="Style 2 9 2 4 2" xfId="22066"/>
    <cellStyle name="Style 2 9 2 4 3" xfId="22067"/>
    <cellStyle name="Style 2 9 2 5" xfId="22068"/>
    <cellStyle name="Style 2 9 2 5 2" xfId="22069"/>
    <cellStyle name="Style 2 9 2 5 3" xfId="22070"/>
    <cellStyle name="Style 2 9 2 6" xfId="22071"/>
    <cellStyle name="Style 2 9 2 6 2" xfId="22072"/>
    <cellStyle name="Style 2 9 2 6 3" xfId="22073"/>
    <cellStyle name="Style 2 9 2 7" xfId="22074"/>
    <cellStyle name="Style 2 9 2 7 2" xfId="22075"/>
    <cellStyle name="Style 2 9 2 7 3" xfId="22076"/>
    <cellStyle name="Style 2 9 2 8" xfId="22077"/>
    <cellStyle name="Style 2 9 2 8 2" xfId="22078"/>
    <cellStyle name="Style 2 9 2 8 3" xfId="22079"/>
    <cellStyle name="Style 2 9 2 9" xfId="22080"/>
    <cellStyle name="Style 2 9 2 9 2" xfId="22081"/>
    <cellStyle name="Style 2 9 2 9 3" xfId="22082"/>
    <cellStyle name="Style 2 9 3" xfId="22083"/>
    <cellStyle name="Style 2 9 3 2" xfId="22084"/>
    <cellStyle name="Style 2 9 3 2 2" xfId="22085"/>
    <cellStyle name="Style 2 9 3 2 3" xfId="22086"/>
    <cellStyle name="Style 2 9 3 3" xfId="22087"/>
    <cellStyle name="Style 2 9 3 4" xfId="22088"/>
    <cellStyle name="Style 2 9 4" xfId="22089"/>
    <cellStyle name="Style 2 9 4 2" xfId="22090"/>
    <cellStyle name="Style 2 9 4 3" xfId="22091"/>
    <cellStyle name="Style 2 9 5" xfId="22092"/>
    <cellStyle name="Style 2 9 5 2" xfId="22093"/>
    <cellStyle name="Style 2 9 5 3" xfId="22094"/>
    <cellStyle name="Style 2 9 6" xfId="22095"/>
    <cellStyle name="Style 2 9 6 2" xfId="22096"/>
    <cellStyle name="Style 2 9 6 3" xfId="22097"/>
    <cellStyle name="Style 2 9 7" xfId="22098"/>
    <cellStyle name="Style 2 9 7 2" xfId="22099"/>
    <cellStyle name="Style 2 9 7 3" xfId="22100"/>
    <cellStyle name="Style 2 9 8" xfId="22101"/>
    <cellStyle name="Style 2 9 8 2" xfId="22102"/>
    <cellStyle name="Style 2 9 8 3" xfId="22103"/>
    <cellStyle name="Style 2 9 9" xfId="22104"/>
    <cellStyle name="Style 2 9 9 2" xfId="22105"/>
    <cellStyle name="Style 2 9 9 3" xfId="22106"/>
    <cellStyle name="Style 3" xfId="327"/>
    <cellStyle name="Style 3 10" xfId="963"/>
    <cellStyle name="Style 3 10 10" xfId="22107"/>
    <cellStyle name="Style 3 10 10 2" xfId="22108"/>
    <cellStyle name="Style 3 10 10 3" xfId="22109"/>
    <cellStyle name="Style 3 10 11" xfId="22110"/>
    <cellStyle name="Style 3 10 11 2" xfId="22111"/>
    <cellStyle name="Style 3 10 11 3" xfId="22112"/>
    <cellStyle name="Style 3 10 12" xfId="22113"/>
    <cellStyle name="Style 3 10 12 2" xfId="22114"/>
    <cellStyle name="Style 3 10 12 3" xfId="22115"/>
    <cellStyle name="Style 3 10 13" xfId="22116"/>
    <cellStyle name="Style 3 10 13 2" xfId="22117"/>
    <cellStyle name="Style 3 10 13 3" xfId="22118"/>
    <cellStyle name="Style 3 10 14" xfId="22119"/>
    <cellStyle name="Style 3 10 14 2" xfId="22120"/>
    <cellStyle name="Style 3 10 14 3" xfId="22121"/>
    <cellStyle name="Style 3 10 15" xfId="22122"/>
    <cellStyle name="Style 3 10 15 2" xfId="22123"/>
    <cellStyle name="Style 3 10 15 3" xfId="22124"/>
    <cellStyle name="Style 3 10 16" xfId="22125"/>
    <cellStyle name="Style 3 10 17" xfId="22126"/>
    <cellStyle name="Style 3 10 2" xfId="964"/>
    <cellStyle name="Style 3 10 2 10" xfId="22127"/>
    <cellStyle name="Style 3 10 2 10 2" xfId="22128"/>
    <cellStyle name="Style 3 10 2 10 3" xfId="22129"/>
    <cellStyle name="Style 3 10 2 11" xfId="22130"/>
    <cellStyle name="Style 3 10 2 11 2" xfId="22131"/>
    <cellStyle name="Style 3 10 2 11 3" xfId="22132"/>
    <cellStyle name="Style 3 10 2 12" xfId="22133"/>
    <cellStyle name="Style 3 10 2 12 2" xfId="22134"/>
    <cellStyle name="Style 3 10 2 12 3" xfId="22135"/>
    <cellStyle name="Style 3 10 2 13" xfId="22136"/>
    <cellStyle name="Style 3 10 2 13 2" xfId="22137"/>
    <cellStyle name="Style 3 10 2 13 3" xfId="22138"/>
    <cellStyle name="Style 3 10 2 14" xfId="22139"/>
    <cellStyle name="Style 3 10 2 14 2" xfId="22140"/>
    <cellStyle name="Style 3 10 2 14 3" xfId="22141"/>
    <cellStyle name="Style 3 10 2 15" xfId="22142"/>
    <cellStyle name="Style 3 10 2 16" xfId="22143"/>
    <cellStyle name="Style 3 10 2 2" xfId="22144"/>
    <cellStyle name="Style 3 10 2 2 2" xfId="22145"/>
    <cellStyle name="Style 3 10 2 2 2 2" xfId="22146"/>
    <cellStyle name="Style 3 10 2 2 2 3" xfId="22147"/>
    <cellStyle name="Style 3 10 2 2 3" xfId="22148"/>
    <cellStyle name="Style 3 10 2 2 4" xfId="22149"/>
    <cellStyle name="Style 3 10 2 3" xfId="22150"/>
    <cellStyle name="Style 3 10 2 3 2" xfId="22151"/>
    <cellStyle name="Style 3 10 2 3 3" xfId="22152"/>
    <cellStyle name="Style 3 10 2 4" xfId="22153"/>
    <cellStyle name="Style 3 10 2 4 2" xfId="22154"/>
    <cellStyle name="Style 3 10 2 4 3" xfId="22155"/>
    <cellStyle name="Style 3 10 2 5" xfId="22156"/>
    <cellStyle name="Style 3 10 2 5 2" xfId="22157"/>
    <cellStyle name="Style 3 10 2 5 3" xfId="22158"/>
    <cellStyle name="Style 3 10 2 6" xfId="22159"/>
    <cellStyle name="Style 3 10 2 6 2" xfId="22160"/>
    <cellStyle name="Style 3 10 2 6 3" xfId="22161"/>
    <cellStyle name="Style 3 10 2 7" xfId="22162"/>
    <cellStyle name="Style 3 10 2 7 2" xfId="22163"/>
    <cellStyle name="Style 3 10 2 7 3" xfId="22164"/>
    <cellStyle name="Style 3 10 2 8" xfId="22165"/>
    <cellStyle name="Style 3 10 2 8 2" xfId="22166"/>
    <cellStyle name="Style 3 10 2 8 3" xfId="22167"/>
    <cellStyle name="Style 3 10 2 9" xfId="22168"/>
    <cellStyle name="Style 3 10 2 9 2" xfId="22169"/>
    <cellStyle name="Style 3 10 2 9 3" xfId="22170"/>
    <cellStyle name="Style 3 10 3" xfId="22171"/>
    <cellStyle name="Style 3 10 3 2" xfId="22172"/>
    <cellStyle name="Style 3 10 3 2 2" xfId="22173"/>
    <cellStyle name="Style 3 10 3 2 3" xfId="22174"/>
    <cellStyle name="Style 3 10 3 3" xfId="22175"/>
    <cellStyle name="Style 3 10 3 4" xfId="22176"/>
    <cellStyle name="Style 3 10 4" xfId="22177"/>
    <cellStyle name="Style 3 10 4 2" xfId="22178"/>
    <cellStyle name="Style 3 10 4 3" xfId="22179"/>
    <cellStyle name="Style 3 10 5" xfId="22180"/>
    <cellStyle name="Style 3 10 5 2" xfId="22181"/>
    <cellStyle name="Style 3 10 5 3" xfId="22182"/>
    <cellStyle name="Style 3 10 6" xfId="22183"/>
    <cellStyle name="Style 3 10 6 2" xfId="22184"/>
    <cellStyle name="Style 3 10 6 3" xfId="22185"/>
    <cellStyle name="Style 3 10 7" xfId="22186"/>
    <cellStyle name="Style 3 10 7 2" xfId="22187"/>
    <cellStyle name="Style 3 10 7 3" xfId="22188"/>
    <cellStyle name="Style 3 10 8" xfId="22189"/>
    <cellStyle name="Style 3 10 8 2" xfId="22190"/>
    <cellStyle name="Style 3 10 8 3" xfId="22191"/>
    <cellStyle name="Style 3 10 9" xfId="22192"/>
    <cellStyle name="Style 3 10 9 2" xfId="22193"/>
    <cellStyle name="Style 3 10 9 3" xfId="22194"/>
    <cellStyle name="Style 3 11" xfId="965"/>
    <cellStyle name="Style 3 11 10" xfId="22195"/>
    <cellStyle name="Style 3 11 10 2" xfId="22196"/>
    <cellStyle name="Style 3 11 10 3" xfId="22197"/>
    <cellStyle name="Style 3 11 11" xfId="22198"/>
    <cellStyle name="Style 3 11 11 2" xfId="22199"/>
    <cellStyle name="Style 3 11 11 3" xfId="22200"/>
    <cellStyle name="Style 3 11 12" xfId="22201"/>
    <cellStyle name="Style 3 11 12 2" xfId="22202"/>
    <cellStyle name="Style 3 11 12 3" xfId="22203"/>
    <cellStyle name="Style 3 11 13" xfId="22204"/>
    <cellStyle name="Style 3 11 13 2" xfId="22205"/>
    <cellStyle name="Style 3 11 13 3" xfId="22206"/>
    <cellStyle name="Style 3 11 14" xfId="22207"/>
    <cellStyle name="Style 3 11 14 2" xfId="22208"/>
    <cellStyle name="Style 3 11 14 3" xfId="22209"/>
    <cellStyle name="Style 3 11 15" xfId="22210"/>
    <cellStyle name="Style 3 11 15 2" xfId="22211"/>
    <cellStyle name="Style 3 11 15 3" xfId="22212"/>
    <cellStyle name="Style 3 11 16" xfId="22213"/>
    <cellStyle name="Style 3 11 17" xfId="22214"/>
    <cellStyle name="Style 3 11 2" xfId="966"/>
    <cellStyle name="Style 3 11 2 10" xfId="22215"/>
    <cellStyle name="Style 3 11 2 10 2" xfId="22216"/>
    <cellStyle name="Style 3 11 2 10 3" xfId="22217"/>
    <cellStyle name="Style 3 11 2 11" xfId="22218"/>
    <cellStyle name="Style 3 11 2 11 2" xfId="22219"/>
    <cellStyle name="Style 3 11 2 11 3" xfId="22220"/>
    <cellStyle name="Style 3 11 2 12" xfId="22221"/>
    <cellStyle name="Style 3 11 2 12 2" xfId="22222"/>
    <cellStyle name="Style 3 11 2 12 3" xfId="22223"/>
    <cellStyle name="Style 3 11 2 13" xfId="22224"/>
    <cellStyle name="Style 3 11 2 13 2" xfId="22225"/>
    <cellStyle name="Style 3 11 2 13 3" xfId="22226"/>
    <cellStyle name="Style 3 11 2 14" xfId="22227"/>
    <cellStyle name="Style 3 11 2 14 2" xfId="22228"/>
    <cellStyle name="Style 3 11 2 14 3" xfId="22229"/>
    <cellStyle name="Style 3 11 2 15" xfId="22230"/>
    <cellStyle name="Style 3 11 2 16" xfId="22231"/>
    <cellStyle name="Style 3 11 2 2" xfId="22232"/>
    <cellStyle name="Style 3 11 2 2 2" xfId="22233"/>
    <cellStyle name="Style 3 11 2 2 2 2" xfId="22234"/>
    <cellStyle name="Style 3 11 2 2 2 3" xfId="22235"/>
    <cellStyle name="Style 3 11 2 2 3" xfId="22236"/>
    <cellStyle name="Style 3 11 2 2 4" xfId="22237"/>
    <cellStyle name="Style 3 11 2 3" xfId="22238"/>
    <cellStyle name="Style 3 11 2 3 2" xfId="22239"/>
    <cellStyle name="Style 3 11 2 3 3" xfId="22240"/>
    <cellStyle name="Style 3 11 2 4" xfId="22241"/>
    <cellStyle name="Style 3 11 2 4 2" xfId="22242"/>
    <cellStyle name="Style 3 11 2 4 3" xfId="22243"/>
    <cellStyle name="Style 3 11 2 5" xfId="22244"/>
    <cellStyle name="Style 3 11 2 5 2" xfId="22245"/>
    <cellStyle name="Style 3 11 2 5 3" xfId="22246"/>
    <cellStyle name="Style 3 11 2 6" xfId="22247"/>
    <cellStyle name="Style 3 11 2 6 2" xfId="22248"/>
    <cellStyle name="Style 3 11 2 6 3" xfId="22249"/>
    <cellStyle name="Style 3 11 2 7" xfId="22250"/>
    <cellStyle name="Style 3 11 2 7 2" xfId="22251"/>
    <cellStyle name="Style 3 11 2 7 3" xfId="22252"/>
    <cellStyle name="Style 3 11 2 8" xfId="22253"/>
    <cellStyle name="Style 3 11 2 8 2" xfId="22254"/>
    <cellStyle name="Style 3 11 2 8 3" xfId="22255"/>
    <cellStyle name="Style 3 11 2 9" xfId="22256"/>
    <cellStyle name="Style 3 11 2 9 2" xfId="22257"/>
    <cellStyle name="Style 3 11 2 9 3" xfId="22258"/>
    <cellStyle name="Style 3 11 3" xfId="22259"/>
    <cellStyle name="Style 3 11 3 2" xfId="22260"/>
    <cellStyle name="Style 3 11 3 2 2" xfId="22261"/>
    <cellStyle name="Style 3 11 3 2 3" xfId="22262"/>
    <cellStyle name="Style 3 11 3 3" xfId="22263"/>
    <cellStyle name="Style 3 11 3 4" xfId="22264"/>
    <cellStyle name="Style 3 11 4" xfId="22265"/>
    <cellStyle name="Style 3 11 4 2" xfId="22266"/>
    <cellStyle name="Style 3 11 4 3" xfId="22267"/>
    <cellStyle name="Style 3 11 5" xfId="22268"/>
    <cellStyle name="Style 3 11 5 2" xfId="22269"/>
    <cellStyle name="Style 3 11 5 3" xfId="22270"/>
    <cellStyle name="Style 3 11 6" xfId="22271"/>
    <cellStyle name="Style 3 11 6 2" xfId="22272"/>
    <cellStyle name="Style 3 11 6 3" xfId="22273"/>
    <cellStyle name="Style 3 11 7" xfId="22274"/>
    <cellStyle name="Style 3 11 7 2" xfId="22275"/>
    <cellStyle name="Style 3 11 7 3" xfId="22276"/>
    <cellStyle name="Style 3 11 8" xfId="22277"/>
    <cellStyle name="Style 3 11 8 2" xfId="22278"/>
    <cellStyle name="Style 3 11 8 3" xfId="22279"/>
    <cellStyle name="Style 3 11 9" xfId="22280"/>
    <cellStyle name="Style 3 11 9 2" xfId="22281"/>
    <cellStyle name="Style 3 11 9 3" xfId="22282"/>
    <cellStyle name="Style 3 12" xfId="967"/>
    <cellStyle name="Style 3 12 10" xfId="22283"/>
    <cellStyle name="Style 3 12 10 2" xfId="22284"/>
    <cellStyle name="Style 3 12 10 3" xfId="22285"/>
    <cellStyle name="Style 3 12 11" xfId="22286"/>
    <cellStyle name="Style 3 12 11 2" xfId="22287"/>
    <cellStyle name="Style 3 12 11 3" xfId="22288"/>
    <cellStyle name="Style 3 12 12" xfId="22289"/>
    <cellStyle name="Style 3 12 12 2" xfId="22290"/>
    <cellStyle name="Style 3 12 12 3" xfId="22291"/>
    <cellStyle name="Style 3 12 13" xfId="22292"/>
    <cellStyle name="Style 3 12 13 2" xfId="22293"/>
    <cellStyle name="Style 3 12 13 3" xfId="22294"/>
    <cellStyle name="Style 3 12 14" xfId="22295"/>
    <cellStyle name="Style 3 12 14 2" xfId="22296"/>
    <cellStyle name="Style 3 12 14 3" xfId="22297"/>
    <cellStyle name="Style 3 12 15" xfId="22298"/>
    <cellStyle name="Style 3 12 15 2" xfId="22299"/>
    <cellStyle name="Style 3 12 15 3" xfId="22300"/>
    <cellStyle name="Style 3 12 16" xfId="22301"/>
    <cellStyle name="Style 3 12 17" xfId="22302"/>
    <cellStyle name="Style 3 12 2" xfId="968"/>
    <cellStyle name="Style 3 12 2 10" xfId="22303"/>
    <cellStyle name="Style 3 12 2 10 2" xfId="22304"/>
    <cellStyle name="Style 3 12 2 10 3" xfId="22305"/>
    <cellStyle name="Style 3 12 2 11" xfId="22306"/>
    <cellStyle name="Style 3 12 2 11 2" xfId="22307"/>
    <cellStyle name="Style 3 12 2 11 3" xfId="22308"/>
    <cellStyle name="Style 3 12 2 12" xfId="22309"/>
    <cellStyle name="Style 3 12 2 12 2" xfId="22310"/>
    <cellStyle name="Style 3 12 2 12 3" xfId="22311"/>
    <cellStyle name="Style 3 12 2 13" xfId="22312"/>
    <cellStyle name="Style 3 12 2 13 2" xfId="22313"/>
    <cellStyle name="Style 3 12 2 13 3" xfId="22314"/>
    <cellStyle name="Style 3 12 2 14" xfId="22315"/>
    <cellStyle name="Style 3 12 2 14 2" xfId="22316"/>
    <cellStyle name="Style 3 12 2 14 3" xfId="22317"/>
    <cellStyle name="Style 3 12 2 15" xfId="22318"/>
    <cellStyle name="Style 3 12 2 16" xfId="22319"/>
    <cellStyle name="Style 3 12 2 2" xfId="22320"/>
    <cellStyle name="Style 3 12 2 2 2" xfId="22321"/>
    <cellStyle name="Style 3 12 2 2 2 2" xfId="22322"/>
    <cellStyle name="Style 3 12 2 2 2 3" xfId="22323"/>
    <cellStyle name="Style 3 12 2 2 3" xfId="22324"/>
    <cellStyle name="Style 3 12 2 2 4" xfId="22325"/>
    <cellStyle name="Style 3 12 2 3" xfId="22326"/>
    <cellStyle name="Style 3 12 2 3 2" xfId="22327"/>
    <cellStyle name="Style 3 12 2 3 3" xfId="22328"/>
    <cellStyle name="Style 3 12 2 4" xfId="22329"/>
    <cellStyle name="Style 3 12 2 4 2" xfId="22330"/>
    <cellStyle name="Style 3 12 2 4 3" xfId="22331"/>
    <cellStyle name="Style 3 12 2 5" xfId="22332"/>
    <cellStyle name="Style 3 12 2 5 2" xfId="22333"/>
    <cellStyle name="Style 3 12 2 5 3" xfId="22334"/>
    <cellStyle name="Style 3 12 2 6" xfId="22335"/>
    <cellStyle name="Style 3 12 2 6 2" xfId="22336"/>
    <cellStyle name="Style 3 12 2 6 3" xfId="22337"/>
    <cellStyle name="Style 3 12 2 7" xfId="22338"/>
    <cellStyle name="Style 3 12 2 7 2" xfId="22339"/>
    <cellStyle name="Style 3 12 2 7 3" xfId="22340"/>
    <cellStyle name="Style 3 12 2 8" xfId="22341"/>
    <cellStyle name="Style 3 12 2 8 2" xfId="22342"/>
    <cellStyle name="Style 3 12 2 8 3" xfId="22343"/>
    <cellStyle name="Style 3 12 2 9" xfId="22344"/>
    <cellStyle name="Style 3 12 2 9 2" xfId="22345"/>
    <cellStyle name="Style 3 12 2 9 3" xfId="22346"/>
    <cellStyle name="Style 3 12 3" xfId="22347"/>
    <cellStyle name="Style 3 12 3 2" xfId="22348"/>
    <cellStyle name="Style 3 12 3 2 2" xfId="22349"/>
    <cellStyle name="Style 3 12 3 2 3" xfId="22350"/>
    <cellStyle name="Style 3 12 3 3" xfId="22351"/>
    <cellStyle name="Style 3 12 3 4" xfId="22352"/>
    <cellStyle name="Style 3 12 4" xfId="22353"/>
    <cellStyle name="Style 3 12 4 2" xfId="22354"/>
    <cellStyle name="Style 3 12 4 3" xfId="22355"/>
    <cellStyle name="Style 3 12 5" xfId="22356"/>
    <cellStyle name="Style 3 12 5 2" xfId="22357"/>
    <cellStyle name="Style 3 12 5 3" xfId="22358"/>
    <cellStyle name="Style 3 12 6" xfId="22359"/>
    <cellStyle name="Style 3 12 6 2" xfId="22360"/>
    <cellStyle name="Style 3 12 6 3" xfId="22361"/>
    <cellStyle name="Style 3 12 7" xfId="22362"/>
    <cellStyle name="Style 3 12 7 2" xfId="22363"/>
    <cellStyle name="Style 3 12 7 3" xfId="22364"/>
    <cellStyle name="Style 3 12 8" xfId="22365"/>
    <cellStyle name="Style 3 12 8 2" xfId="22366"/>
    <cellStyle name="Style 3 12 8 3" xfId="22367"/>
    <cellStyle name="Style 3 12 9" xfId="22368"/>
    <cellStyle name="Style 3 12 9 2" xfId="22369"/>
    <cellStyle name="Style 3 12 9 3" xfId="22370"/>
    <cellStyle name="Style 3 13" xfId="969"/>
    <cellStyle name="Style 3 13 10" xfId="22371"/>
    <cellStyle name="Style 3 13 10 2" xfId="22372"/>
    <cellStyle name="Style 3 13 10 3" xfId="22373"/>
    <cellStyle name="Style 3 13 11" xfId="22374"/>
    <cellStyle name="Style 3 13 11 2" xfId="22375"/>
    <cellStyle name="Style 3 13 11 3" xfId="22376"/>
    <cellStyle name="Style 3 13 12" xfId="22377"/>
    <cellStyle name="Style 3 13 12 2" xfId="22378"/>
    <cellStyle name="Style 3 13 12 3" xfId="22379"/>
    <cellStyle name="Style 3 13 13" xfId="22380"/>
    <cellStyle name="Style 3 13 13 2" xfId="22381"/>
    <cellStyle name="Style 3 13 13 3" xfId="22382"/>
    <cellStyle name="Style 3 13 14" xfId="22383"/>
    <cellStyle name="Style 3 13 14 2" xfId="22384"/>
    <cellStyle name="Style 3 13 14 3" xfId="22385"/>
    <cellStyle name="Style 3 13 15" xfId="22386"/>
    <cellStyle name="Style 3 13 15 2" xfId="22387"/>
    <cellStyle name="Style 3 13 15 3" xfId="22388"/>
    <cellStyle name="Style 3 13 16" xfId="22389"/>
    <cellStyle name="Style 3 13 17" xfId="22390"/>
    <cellStyle name="Style 3 13 2" xfId="970"/>
    <cellStyle name="Style 3 13 2 10" xfId="22391"/>
    <cellStyle name="Style 3 13 2 10 2" xfId="22392"/>
    <cellStyle name="Style 3 13 2 10 3" xfId="22393"/>
    <cellStyle name="Style 3 13 2 11" xfId="22394"/>
    <cellStyle name="Style 3 13 2 11 2" xfId="22395"/>
    <cellStyle name="Style 3 13 2 11 3" xfId="22396"/>
    <cellStyle name="Style 3 13 2 12" xfId="22397"/>
    <cellStyle name="Style 3 13 2 12 2" xfId="22398"/>
    <cellStyle name="Style 3 13 2 12 3" xfId="22399"/>
    <cellStyle name="Style 3 13 2 13" xfId="22400"/>
    <cellStyle name="Style 3 13 2 13 2" xfId="22401"/>
    <cellStyle name="Style 3 13 2 13 3" xfId="22402"/>
    <cellStyle name="Style 3 13 2 14" xfId="22403"/>
    <cellStyle name="Style 3 13 2 14 2" xfId="22404"/>
    <cellStyle name="Style 3 13 2 14 3" xfId="22405"/>
    <cellStyle name="Style 3 13 2 15" xfId="22406"/>
    <cellStyle name="Style 3 13 2 16" xfId="22407"/>
    <cellStyle name="Style 3 13 2 2" xfId="22408"/>
    <cellStyle name="Style 3 13 2 2 2" xfId="22409"/>
    <cellStyle name="Style 3 13 2 2 2 2" xfId="22410"/>
    <cellStyle name="Style 3 13 2 2 2 3" xfId="22411"/>
    <cellStyle name="Style 3 13 2 2 3" xfId="22412"/>
    <cellStyle name="Style 3 13 2 2 4" xfId="22413"/>
    <cellStyle name="Style 3 13 2 3" xfId="22414"/>
    <cellStyle name="Style 3 13 2 3 2" xfId="22415"/>
    <cellStyle name="Style 3 13 2 3 3" xfId="22416"/>
    <cellStyle name="Style 3 13 2 4" xfId="22417"/>
    <cellStyle name="Style 3 13 2 4 2" xfId="22418"/>
    <cellStyle name="Style 3 13 2 4 3" xfId="22419"/>
    <cellStyle name="Style 3 13 2 5" xfId="22420"/>
    <cellStyle name="Style 3 13 2 5 2" xfId="22421"/>
    <cellStyle name="Style 3 13 2 5 3" xfId="22422"/>
    <cellStyle name="Style 3 13 2 6" xfId="22423"/>
    <cellStyle name="Style 3 13 2 6 2" xfId="22424"/>
    <cellStyle name="Style 3 13 2 6 3" xfId="22425"/>
    <cellStyle name="Style 3 13 2 7" xfId="22426"/>
    <cellStyle name="Style 3 13 2 7 2" xfId="22427"/>
    <cellStyle name="Style 3 13 2 7 3" xfId="22428"/>
    <cellStyle name="Style 3 13 2 8" xfId="22429"/>
    <cellStyle name="Style 3 13 2 8 2" xfId="22430"/>
    <cellStyle name="Style 3 13 2 8 3" xfId="22431"/>
    <cellStyle name="Style 3 13 2 9" xfId="22432"/>
    <cellStyle name="Style 3 13 2 9 2" xfId="22433"/>
    <cellStyle name="Style 3 13 2 9 3" xfId="22434"/>
    <cellStyle name="Style 3 13 3" xfId="22435"/>
    <cellStyle name="Style 3 13 3 2" xfId="22436"/>
    <cellStyle name="Style 3 13 3 2 2" xfId="22437"/>
    <cellStyle name="Style 3 13 3 2 3" xfId="22438"/>
    <cellStyle name="Style 3 13 3 3" xfId="22439"/>
    <cellStyle name="Style 3 13 3 4" xfId="22440"/>
    <cellStyle name="Style 3 13 4" xfId="22441"/>
    <cellStyle name="Style 3 13 4 2" xfId="22442"/>
    <cellStyle name="Style 3 13 4 3" xfId="22443"/>
    <cellStyle name="Style 3 13 5" xfId="22444"/>
    <cellStyle name="Style 3 13 5 2" xfId="22445"/>
    <cellStyle name="Style 3 13 5 3" xfId="22446"/>
    <cellStyle name="Style 3 13 6" xfId="22447"/>
    <cellStyle name="Style 3 13 6 2" xfId="22448"/>
    <cellStyle name="Style 3 13 6 3" xfId="22449"/>
    <cellStyle name="Style 3 13 7" xfId="22450"/>
    <cellStyle name="Style 3 13 7 2" xfId="22451"/>
    <cellStyle name="Style 3 13 7 3" xfId="22452"/>
    <cellStyle name="Style 3 13 8" xfId="22453"/>
    <cellStyle name="Style 3 13 8 2" xfId="22454"/>
    <cellStyle name="Style 3 13 8 3" xfId="22455"/>
    <cellStyle name="Style 3 13 9" xfId="22456"/>
    <cellStyle name="Style 3 13 9 2" xfId="22457"/>
    <cellStyle name="Style 3 13 9 3" xfId="22458"/>
    <cellStyle name="Style 3 14" xfId="971"/>
    <cellStyle name="Style 3 14 10" xfId="22459"/>
    <cellStyle name="Style 3 14 10 2" xfId="22460"/>
    <cellStyle name="Style 3 14 10 3" xfId="22461"/>
    <cellStyle name="Style 3 14 11" xfId="22462"/>
    <cellStyle name="Style 3 14 11 2" xfId="22463"/>
    <cellStyle name="Style 3 14 11 3" xfId="22464"/>
    <cellStyle name="Style 3 14 12" xfId="22465"/>
    <cellStyle name="Style 3 14 12 2" xfId="22466"/>
    <cellStyle name="Style 3 14 12 3" xfId="22467"/>
    <cellStyle name="Style 3 14 13" xfId="22468"/>
    <cellStyle name="Style 3 14 13 2" xfId="22469"/>
    <cellStyle name="Style 3 14 13 3" xfId="22470"/>
    <cellStyle name="Style 3 14 14" xfId="22471"/>
    <cellStyle name="Style 3 14 14 2" xfId="22472"/>
    <cellStyle name="Style 3 14 14 3" xfId="22473"/>
    <cellStyle name="Style 3 14 15" xfId="22474"/>
    <cellStyle name="Style 3 14 15 2" xfId="22475"/>
    <cellStyle name="Style 3 14 15 3" xfId="22476"/>
    <cellStyle name="Style 3 14 16" xfId="22477"/>
    <cellStyle name="Style 3 14 17" xfId="22478"/>
    <cellStyle name="Style 3 14 2" xfId="972"/>
    <cellStyle name="Style 3 14 2 10" xfId="22479"/>
    <cellStyle name="Style 3 14 2 10 2" xfId="22480"/>
    <cellStyle name="Style 3 14 2 10 3" xfId="22481"/>
    <cellStyle name="Style 3 14 2 11" xfId="22482"/>
    <cellStyle name="Style 3 14 2 11 2" xfId="22483"/>
    <cellStyle name="Style 3 14 2 11 3" xfId="22484"/>
    <cellStyle name="Style 3 14 2 12" xfId="22485"/>
    <cellStyle name="Style 3 14 2 12 2" xfId="22486"/>
    <cellStyle name="Style 3 14 2 12 3" xfId="22487"/>
    <cellStyle name="Style 3 14 2 13" xfId="22488"/>
    <cellStyle name="Style 3 14 2 13 2" xfId="22489"/>
    <cellStyle name="Style 3 14 2 13 3" xfId="22490"/>
    <cellStyle name="Style 3 14 2 14" xfId="22491"/>
    <cellStyle name="Style 3 14 2 14 2" xfId="22492"/>
    <cellStyle name="Style 3 14 2 14 3" xfId="22493"/>
    <cellStyle name="Style 3 14 2 15" xfId="22494"/>
    <cellStyle name="Style 3 14 2 16" xfId="22495"/>
    <cellStyle name="Style 3 14 2 2" xfId="22496"/>
    <cellStyle name="Style 3 14 2 2 2" xfId="22497"/>
    <cellStyle name="Style 3 14 2 2 2 2" xfId="22498"/>
    <cellStyle name="Style 3 14 2 2 2 3" xfId="22499"/>
    <cellStyle name="Style 3 14 2 2 3" xfId="22500"/>
    <cellStyle name="Style 3 14 2 2 4" xfId="22501"/>
    <cellStyle name="Style 3 14 2 3" xfId="22502"/>
    <cellStyle name="Style 3 14 2 3 2" xfId="22503"/>
    <cellStyle name="Style 3 14 2 3 3" xfId="22504"/>
    <cellStyle name="Style 3 14 2 4" xfId="22505"/>
    <cellStyle name="Style 3 14 2 4 2" xfId="22506"/>
    <cellStyle name="Style 3 14 2 4 3" xfId="22507"/>
    <cellStyle name="Style 3 14 2 5" xfId="22508"/>
    <cellStyle name="Style 3 14 2 5 2" xfId="22509"/>
    <cellStyle name="Style 3 14 2 5 3" xfId="22510"/>
    <cellStyle name="Style 3 14 2 6" xfId="22511"/>
    <cellStyle name="Style 3 14 2 6 2" xfId="22512"/>
    <cellStyle name="Style 3 14 2 6 3" xfId="22513"/>
    <cellStyle name="Style 3 14 2 7" xfId="22514"/>
    <cellStyle name="Style 3 14 2 7 2" xfId="22515"/>
    <cellStyle name="Style 3 14 2 7 3" xfId="22516"/>
    <cellStyle name="Style 3 14 2 8" xfId="22517"/>
    <cellStyle name="Style 3 14 2 8 2" xfId="22518"/>
    <cellStyle name="Style 3 14 2 8 3" xfId="22519"/>
    <cellStyle name="Style 3 14 2 9" xfId="22520"/>
    <cellStyle name="Style 3 14 2 9 2" xfId="22521"/>
    <cellStyle name="Style 3 14 2 9 3" xfId="22522"/>
    <cellStyle name="Style 3 14 3" xfId="22523"/>
    <cellStyle name="Style 3 14 3 2" xfId="22524"/>
    <cellStyle name="Style 3 14 3 2 2" xfId="22525"/>
    <cellStyle name="Style 3 14 3 2 3" xfId="22526"/>
    <cellStyle name="Style 3 14 3 3" xfId="22527"/>
    <cellStyle name="Style 3 14 3 4" xfId="22528"/>
    <cellStyle name="Style 3 14 4" xfId="22529"/>
    <cellStyle name="Style 3 14 4 2" xfId="22530"/>
    <cellStyle name="Style 3 14 4 3" xfId="22531"/>
    <cellStyle name="Style 3 14 5" xfId="22532"/>
    <cellStyle name="Style 3 14 5 2" xfId="22533"/>
    <cellStyle name="Style 3 14 5 3" xfId="22534"/>
    <cellStyle name="Style 3 14 6" xfId="22535"/>
    <cellStyle name="Style 3 14 6 2" xfId="22536"/>
    <cellStyle name="Style 3 14 6 3" xfId="22537"/>
    <cellStyle name="Style 3 14 7" xfId="22538"/>
    <cellStyle name="Style 3 14 7 2" xfId="22539"/>
    <cellStyle name="Style 3 14 7 3" xfId="22540"/>
    <cellStyle name="Style 3 14 8" xfId="22541"/>
    <cellStyle name="Style 3 14 8 2" xfId="22542"/>
    <cellStyle name="Style 3 14 8 3" xfId="22543"/>
    <cellStyle name="Style 3 14 9" xfId="22544"/>
    <cellStyle name="Style 3 14 9 2" xfId="22545"/>
    <cellStyle name="Style 3 14 9 3" xfId="22546"/>
    <cellStyle name="Style 3 15" xfId="973"/>
    <cellStyle name="Style 3 15 10" xfId="22547"/>
    <cellStyle name="Style 3 15 10 2" xfId="22548"/>
    <cellStyle name="Style 3 15 10 3" xfId="22549"/>
    <cellStyle name="Style 3 15 11" xfId="22550"/>
    <cellStyle name="Style 3 15 11 2" xfId="22551"/>
    <cellStyle name="Style 3 15 11 3" xfId="22552"/>
    <cellStyle name="Style 3 15 12" xfId="22553"/>
    <cellStyle name="Style 3 15 12 2" xfId="22554"/>
    <cellStyle name="Style 3 15 12 3" xfId="22555"/>
    <cellStyle name="Style 3 15 13" xfId="22556"/>
    <cellStyle name="Style 3 15 13 2" xfId="22557"/>
    <cellStyle name="Style 3 15 13 3" xfId="22558"/>
    <cellStyle name="Style 3 15 14" xfId="22559"/>
    <cellStyle name="Style 3 15 14 2" xfId="22560"/>
    <cellStyle name="Style 3 15 14 3" xfId="22561"/>
    <cellStyle name="Style 3 15 15" xfId="22562"/>
    <cellStyle name="Style 3 15 15 2" xfId="22563"/>
    <cellStyle name="Style 3 15 15 3" xfId="22564"/>
    <cellStyle name="Style 3 15 16" xfId="22565"/>
    <cellStyle name="Style 3 15 17" xfId="22566"/>
    <cellStyle name="Style 3 15 2" xfId="974"/>
    <cellStyle name="Style 3 15 2 10" xfId="22567"/>
    <cellStyle name="Style 3 15 2 10 2" xfId="22568"/>
    <cellStyle name="Style 3 15 2 10 3" xfId="22569"/>
    <cellStyle name="Style 3 15 2 11" xfId="22570"/>
    <cellStyle name="Style 3 15 2 11 2" xfId="22571"/>
    <cellStyle name="Style 3 15 2 11 3" xfId="22572"/>
    <cellStyle name="Style 3 15 2 12" xfId="22573"/>
    <cellStyle name="Style 3 15 2 12 2" xfId="22574"/>
    <cellStyle name="Style 3 15 2 12 3" xfId="22575"/>
    <cellStyle name="Style 3 15 2 13" xfId="22576"/>
    <cellStyle name="Style 3 15 2 13 2" xfId="22577"/>
    <cellStyle name="Style 3 15 2 13 3" xfId="22578"/>
    <cellStyle name="Style 3 15 2 14" xfId="22579"/>
    <cellStyle name="Style 3 15 2 14 2" xfId="22580"/>
    <cellStyle name="Style 3 15 2 14 3" xfId="22581"/>
    <cellStyle name="Style 3 15 2 15" xfId="22582"/>
    <cellStyle name="Style 3 15 2 16" xfId="22583"/>
    <cellStyle name="Style 3 15 2 2" xfId="22584"/>
    <cellStyle name="Style 3 15 2 2 2" xfId="22585"/>
    <cellStyle name="Style 3 15 2 2 2 2" xfId="22586"/>
    <cellStyle name="Style 3 15 2 2 2 3" xfId="22587"/>
    <cellStyle name="Style 3 15 2 2 3" xfId="22588"/>
    <cellStyle name="Style 3 15 2 2 4" xfId="22589"/>
    <cellStyle name="Style 3 15 2 3" xfId="22590"/>
    <cellStyle name="Style 3 15 2 3 2" xfId="22591"/>
    <cellStyle name="Style 3 15 2 3 3" xfId="22592"/>
    <cellStyle name="Style 3 15 2 4" xfId="22593"/>
    <cellStyle name="Style 3 15 2 4 2" xfId="22594"/>
    <cellStyle name="Style 3 15 2 4 3" xfId="22595"/>
    <cellStyle name="Style 3 15 2 5" xfId="22596"/>
    <cellStyle name="Style 3 15 2 5 2" xfId="22597"/>
    <cellStyle name="Style 3 15 2 5 3" xfId="22598"/>
    <cellStyle name="Style 3 15 2 6" xfId="22599"/>
    <cellStyle name="Style 3 15 2 6 2" xfId="22600"/>
    <cellStyle name="Style 3 15 2 6 3" xfId="22601"/>
    <cellStyle name="Style 3 15 2 7" xfId="22602"/>
    <cellStyle name="Style 3 15 2 7 2" xfId="22603"/>
    <cellStyle name="Style 3 15 2 7 3" xfId="22604"/>
    <cellStyle name="Style 3 15 2 8" xfId="22605"/>
    <cellStyle name="Style 3 15 2 8 2" xfId="22606"/>
    <cellStyle name="Style 3 15 2 8 3" xfId="22607"/>
    <cellStyle name="Style 3 15 2 9" xfId="22608"/>
    <cellStyle name="Style 3 15 2 9 2" xfId="22609"/>
    <cellStyle name="Style 3 15 2 9 3" xfId="22610"/>
    <cellStyle name="Style 3 15 3" xfId="22611"/>
    <cellStyle name="Style 3 15 3 2" xfId="22612"/>
    <cellStyle name="Style 3 15 3 2 2" xfId="22613"/>
    <cellStyle name="Style 3 15 3 2 3" xfId="22614"/>
    <cellStyle name="Style 3 15 3 3" xfId="22615"/>
    <cellStyle name="Style 3 15 3 4" xfId="22616"/>
    <cellStyle name="Style 3 15 4" xfId="22617"/>
    <cellStyle name="Style 3 15 4 2" xfId="22618"/>
    <cellStyle name="Style 3 15 4 3" xfId="22619"/>
    <cellStyle name="Style 3 15 5" xfId="22620"/>
    <cellStyle name="Style 3 15 5 2" xfId="22621"/>
    <cellStyle name="Style 3 15 5 3" xfId="22622"/>
    <cellStyle name="Style 3 15 6" xfId="22623"/>
    <cellStyle name="Style 3 15 6 2" xfId="22624"/>
    <cellStyle name="Style 3 15 6 3" xfId="22625"/>
    <cellStyle name="Style 3 15 7" xfId="22626"/>
    <cellStyle name="Style 3 15 7 2" xfId="22627"/>
    <cellStyle name="Style 3 15 7 3" xfId="22628"/>
    <cellStyle name="Style 3 15 8" xfId="22629"/>
    <cellStyle name="Style 3 15 8 2" xfId="22630"/>
    <cellStyle name="Style 3 15 8 3" xfId="22631"/>
    <cellStyle name="Style 3 15 9" xfId="22632"/>
    <cellStyle name="Style 3 15 9 2" xfId="22633"/>
    <cellStyle name="Style 3 15 9 3" xfId="22634"/>
    <cellStyle name="Style 3 16" xfId="975"/>
    <cellStyle name="Style 3 16 10" xfId="22635"/>
    <cellStyle name="Style 3 16 10 2" xfId="22636"/>
    <cellStyle name="Style 3 16 10 3" xfId="22637"/>
    <cellStyle name="Style 3 16 11" xfId="22638"/>
    <cellStyle name="Style 3 16 11 2" xfId="22639"/>
    <cellStyle name="Style 3 16 11 3" xfId="22640"/>
    <cellStyle name="Style 3 16 12" xfId="22641"/>
    <cellStyle name="Style 3 16 12 2" xfId="22642"/>
    <cellStyle name="Style 3 16 12 3" xfId="22643"/>
    <cellStyle name="Style 3 16 13" xfId="22644"/>
    <cellStyle name="Style 3 16 13 2" xfId="22645"/>
    <cellStyle name="Style 3 16 13 3" xfId="22646"/>
    <cellStyle name="Style 3 16 14" xfId="22647"/>
    <cellStyle name="Style 3 16 14 2" xfId="22648"/>
    <cellStyle name="Style 3 16 14 3" xfId="22649"/>
    <cellStyle name="Style 3 16 15" xfId="22650"/>
    <cellStyle name="Style 3 16 15 2" xfId="22651"/>
    <cellStyle name="Style 3 16 15 3" xfId="22652"/>
    <cellStyle name="Style 3 16 16" xfId="22653"/>
    <cellStyle name="Style 3 16 17" xfId="22654"/>
    <cellStyle name="Style 3 16 2" xfId="976"/>
    <cellStyle name="Style 3 16 2 10" xfId="22655"/>
    <cellStyle name="Style 3 16 2 10 2" xfId="22656"/>
    <cellStyle name="Style 3 16 2 10 3" xfId="22657"/>
    <cellStyle name="Style 3 16 2 11" xfId="22658"/>
    <cellStyle name="Style 3 16 2 11 2" xfId="22659"/>
    <cellStyle name="Style 3 16 2 11 3" xfId="22660"/>
    <cellStyle name="Style 3 16 2 12" xfId="22661"/>
    <cellStyle name="Style 3 16 2 12 2" xfId="22662"/>
    <cellStyle name="Style 3 16 2 12 3" xfId="22663"/>
    <cellStyle name="Style 3 16 2 13" xfId="22664"/>
    <cellStyle name="Style 3 16 2 13 2" xfId="22665"/>
    <cellStyle name="Style 3 16 2 13 3" xfId="22666"/>
    <cellStyle name="Style 3 16 2 14" xfId="22667"/>
    <cellStyle name="Style 3 16 2 14 2" xfId="22668"/>
    <cellStyle name="Style 3 16 2 14 3" xfId="22669"/>
    <cellStyle name="Style 3 16 2 15" xfId="22670"/>
    <cellStyle name="Style 3 16 2 16" xfId="22671"/>
    <cellStyle name="Style 3 16 2 2" xfId="22672"/>
    <cellStyle name="Style 3 16 2 2 2" xfId="22673"/>
    <cellStyle name="Style 3 16 2 2 2 2" xfId="22674"/>
    <cellStyle name="Style 3 16 2 2 2 3" xfId="22675"/>
    <cellStyle name="Style 3 16 2 2 3" xfId="22676"/>
    <cellStyle name="Style 3 16 2 2 4" xfId="22677"/>
    <cellStyle name="Style 3 16 2 3" xfId="22678"/>
    <cellStyle name="Style 3 16 2 3 2" xfId="22679"/>
    <cellStyle name="Style 3 16 2 3 3" xfId="22680"/>
    <cellStyle name="Style 3 16 2 4" xfId="22681"/>
    <cellStyle name="Style 3 16 2 4 2" xfId="22682"/>
    <cellStyle name="Style 3 16 2 4 3" xfId="22683"/>
    <cellStyle name="Style 3 16 2 5" xfId="22684"/>
    <cellStyle name="Style 3 16 2 5 2" xfId="22685"/>
    <cellStyle name="Style 3 16 2 5 3" xfId="22686"/>
    <cellStyle name="Style 3 16 2 6" xfId="22687"/>
    <cellStyle name="Style 3 16 2 6 2" xfId="22688"/>
    <cellStyle name="Style 3 16 2 6 3" xfId="22689"/>
    <cellStyle name="Style 3 16 2 7" xfId="22690"/>
    <cellStyle name="Style 3 16 2 7 2" xfId="22691"/>
    <cellStyle name="Style 3 16 2 7 3" xfId="22692"/>
    <cellStyle name="Style 3 16 2 8" xfId="22693"/>
    <cellStyle name="Style 3 16 2 8 2" xfId="22694"/>
    <cellStyle name="Style 3 16 2 8 3" xfId="22695"/>
    <cellStyle name="Style 3 16 2 9" xfId="22696"/>
    <cellStyle name="Style 3 16 2 9 2" xfId="22697"/>
    <cellStyle name="Style 3 16 2 9 3" xfId="22698"/>
    <cellStyle name="Style 3 16 3" xfId="22699"/>
    <cellStyle name="Style 3 16 3 2" xfId="22700"/>
    <cellStyle name="Style 3 16 3 2 2" xfId="22701"/>
    <cellStyle name="Style 3 16 3 2 3" xfId="22702"/>
    <cellStyle name="Style 3 16 3 3" xfId="22703"/>
    <cellStyle name="Style 3 16 3 4" xfId="22704"/>
    <cellStyle name="Style 3 16 4" xfId="22705"/>
    <cellStyle name="Style 3 16 4 2" xfId="22706"/>
    <cellStyle name="Style 3 16 4 3" xfId="22707"/>
    <cellStyle name="Style 3 16 5" xfId="22708"/>
    <cellStyle name="Style 3 16 5 2" xfId="22709"/>
    <cellStyle name="Style 3 16 5 3" xfId="22710"/>
    <cellStyle name="Style 3 16 6" xfId="22711"/>
    <cellStyle name="Style 3 16 6 2" xfId="22712"/>
    <cellStyle name="Style 3 16 6 3" xfId="22713"/>
    <cellStyle name="Style 3 16 7" xfId="22714"/>
    <cellStyle name="Style 3 16 7 2" xfId="22715"/>
    <cellStyle name="Style 3 16 7 3" xfId="22716"/>
    <cellStyle name="Style 3 16 8" xfId="22717"/>
    <cellStyle name="Style 3 16 8 2" xfId="22718"/>
    <cellStyle name="Style 3 16 8 3" xfId="22719"/>
    <cellStyle name="Style 3 16 9" xfId="22720"/>
    <cellStyle name="Style 3 16 9 2" xfId="22721"/>
    <cellStyle name="Style 3 16 9 3" xfId="22722"/>
    <cellStyle name="Style 3 17" xfId="977"/>
    <cellStyle name="Style 3 17 10" xfId="22723"/>
    <cellStyle name="Style 3 17 10 2" xfId="22724"/>
    <cellStyle name="Style 3 17 10 3" xfId="22725"/>
    <cellStyle name="Style 3 17 11" xfId="22726"/>
    <cellStyle name="Style 3 17 11 2" xfId="22727"/>
    <cellStyle name="Style 3 17 11 3" xfId="22728"/>
    <cellStyle name="Style 3 17 12" xfId="22729"/>
    <cellStyle name="Style 3 17 12 2" xfId="22730"/>
    <cellStyle name="Style 3 17 12 3" xfId="22731"/>
    <cellStyle name="Style 3 17 13" xfId="22732"/>
    <cellStyle name="Style 3 17 13 2" xfId="22733"/>
    <cellStyle name="Style 3 17 13 3" xfId="22734"/>
    <cellStyle name="Style 3 17 14" xfId="22735"/>
    <cellStyle name="Style 3 17 14 2" xfId="22736"/>
    <cellStyle name="Style 3 17 14 3" xfId="22737"/>
    <cellStyle name="Style 3 17 15" xfId="22738"/>
    <cellStyle name="Style 3 17 15 2" xfId="22739"/>
    <cellStyle name="Style 3 17 15 3" xfId="22740"/>
    <cellStyle name="Style 3 17 16" xfId="22741"/>
    <cellStyle name="Style 3 17 17" xfId="22742"/>
    <cellStyle name="Style 3 17 2" xfId="978"/>
    <cellStyle name="Style 3 17 2 10" xfId="22743"/>
    <cellStyle name="Style 3 17 2 10 2" xfId="22744"/>
    <cellStyle name="Style 3 17 2 10 3" xfId="22745"/>
    <cellStyle name="Style 3 17 2 11" xfId="22746"/>
    <cellStyle name="Style 3 17 2 11 2" xfId="22747"/>
    <cellStyle name="Style 3 17 2 11 3" xfId="22748"/>
    <cellStyle name="Style 3 17 2 12" xfId="22749"/>
    <cellStyle name="Style 3 17 2 12 2" xfId="22750"/>
    <cellStyle name="Style 3 17 2 12 3" xfId="22751"/>
    <cellStyle name="Style 3 17 2 13" xfId="22752"/>
    <cellStyle name="Style 3 17 2 13 2" xfId="22753"/>
    <cellStyle name="Style 3 17 2 13 3" xfId="22754"/>
    <cellStyle name="Style 3 17 2 14" xfId="22755"/>
    <cellStyle name="Style 3 17 2 14 2" xfId="22756"/>
    <cellStyle name="Style 3 17 2 14 3" xfId="22757"/>
    <cellStyle name="Style 3 17 2 15" xfId="22758"/>
    <cellStyle name="Style 3 17 2 16" xfId="22759"/>
    <cellStyle name="Style 3 17 2 2" xfId="22760"/>
    <cellStyle name="Style 3 17 2 2 2" xfId="22761"/>
    <cellStyle name="Style 3 17 2 2 2 2" xfId="22762"/>
    <cellStyle name="Style 3 17 2 2 2 3" xfId="22763"/>
    <cellStyle name="Style 3 17 2 2 3" xfId="22764"/>
    <cellStyle name="Style 3 17 2 2 4" xfId="22765"/>
    <cellStyle name="Style 3 17 2 3" xfId="22766"/>
    <cellStyle name="Style 3 17 2 3 2" xfId="22767"/>
    <cellStyle name="Style 3 17 2 3 3" xfId="22768"/>
    <cellStyle name="Style 3 17 2 4" xfId="22769"/>
    <cellStyle name="Style 3 17 2 4 2" xfId="22770"/>
    <cellStyle name="Style 3 17 2 4 3" xfId="22771"/>
    <cellStyle name="Style 3 17 2 5" xfId="22772"/>
    <cellStyle name="Style 3 17 2 5 2" xfId="22773"/>
    <cellStyle name="Style 3 17 2 5 3" xfId="22774"/>
    <cellStyle name="Style 3 17 2 6" xfId="22775"/>
    <cellStyle name="Style 3 17 2 6 2" xfId="22776"/>
    <cellStyle name="Style 3 17 2 6 3" xfId="22777"/>
    <cellStyle name="Style 3 17 2 7" xfId="22778"/>
    <cellStyle name="Style 3 17 2 7 2" xfId="22779"/>
    <cellStyle name="Style 3 17 2 7 3" xfId="22780"/>
    <cellStyle name="Style 3 17 2 8" xfId="22781"/>
    <cellStyle name="Style 3 17 2 8 2" xfId="22782"/>
    <cellStyle name="Style 3 17 2 8 3" xfId="22783"/>
    <cellStyle name="Style 3 17 2 9" xfId="22784"/>
    <cellStyle name="Style 3 17 2 9 2" xfId="22785"/>
    <cellStyle name="Style 3 17 2 9 3" xfId="22786"/>
    <cellStyle name="Style 3 17 3" xfId="22787"/>
    <cellStyle name="Style 3 17 3 2" xfId="22788"/>
    <cellStyle name="Style 3 17 3 2 2" xfId="22789"/>
    <cellStyle name="Style 3 17 3 2 3" xfId="22790"/>
    <cellStyle name="Style 3 17 3 3" xfId="22791"/>
    <cellStyle name="Style 3 17 3 4" xfId="22792"/>
    <cellStyle name="Style 3 17 4" xfId="22793"/>
    <cellStyle name="Style 3 17 4 2" xfId="22794"/>
    <cellStyle name="Style 3 17 4 3" xfId="22795"/>
    <cellStyle name="Style 3 17 5" xfId="22796"/>
    <cellStyle name="Style 3 17 5 2" xfId="22797"/>
    <cellStyle name="Style 3 17 5 3" xfId="22798"/>
    <cellStyle name="Style 3 17 6" xfId="22799"/>
    <cellStyle name="Style 3 17 6 2" xfId="22800"/>
    <cellStyle name="Style 3 17 6 3" xfId="22801"/>
    <cellStyle name="Style 3 17 7" xfId="22802"/>
    <cellStyle name="Style 3 17 7 2" xfId="22803"/>
    <cellStyle name="Style 3 17 7 3" xfId="22804"/>
    <cellStyle name="Style 3 17 8" xfId="22805"/>
    <cellStyle name="Style 3 17 8 2" xfId="22806"/>
    <cellStyle name="Style 3 17 8 3" xfId="22807"/>
    <cellStyle name="Style 3 17 9" xfId="22808"/>
    <cellStyle name="Style 3 17 9 2" xfId="22809"/>
    <cellStyle name="Style 3 17 9 3" xfId="22810"/>
    <cellStyle name="Style 3 18" xfId="979"/>
    <cellStyle name="Style 3 18 10" xfId="22811"/>
    <cellStyle name="Style 3 18 10 2" xfId="22812"/>
    <cellStyle name="Style 3 18 10 3" xfId="22813"/>
    <cellStyle name="Style 3 18 11" xfId="22814"/>
    <cellStyle name="Style 3 18 11 2" xfId="22815"/>
    <cellStyle name="Style 3 18 11 3" xfId="22816"/>
    <cellStyle name="Style 3 18 12" xfId="22817"/>
    <cellStyle name="Style 3 18 12 2" xfId="22818"/>
    <cellStyle name="Style 3 18 12 3" xfId="22819"/>
    <cellStyle name="Style 3 18 13" xfId="22820"/>
    <cellStyle name="Style 3 18 13 2" xfId="22821"/>
    <cellStyle name="Style 3 18 13 3" xfId="22822"/>
    <cellStyle name="Style 3 18 14" xfId="22823"/>
    <cellStyle name="Style 3 18 14 2" xfId="22824"/>
    <cellStyle name="Style 3 18 14 3" xfId="22825"/>
    <cellStyle name="Style 3 18 15" xfId="22826"/>
    <cellStyle name="Style 3 18 15 2" xfId="22827"/>
    <cellStyle name="Style 3 18 15 3" xfId="22828"/>
    <cellStyle name="Style 3 18 16" xfId="22829"/>
    <cellStyle name="Style 3 18 17" xfId="22830"/>
    <cellStyle name="Style 3 18 2" xfId="980"/>
    <cellStyle name="Style 3 18 2 10" xfId="22831"/>
    <cellStyle name="Style 3 18 2 10 2" xfId="22832"/>
    <cellStyle name="Style 3 18 2 10 3" xfId="22833"/>
    <cellStyle name="Style 3 18 2 11" xfId="22834"/>
    <cellStyle name="Style 3 18 2 11 2" xfId="22835"/>
    <cellStyle name="Style 3 18 2 11 3" xfId="22836"/>
    <cellStyle name="Style 3 18 2 12" xfId="22837"/>
    <cellStyle name="Style 3 18 2 12 2" xfId="22838"/>
    <cellStyle name="Style 3 18 2 12 3" xfId="22839"/>
    <cellStyle name="Style 3 18 2 13" xfId="22840"/>
    <cellStyle name="Style 3 18 2 13 2" xfId="22841"/>
    <cellStyle name="Style 3 18 2 13 3" xfId="22842"/>
    <cellStyle name="Style 3 18 2 14" xfId="22843"/>
    <cellStyle name="Style 3 18 2 14 2" xfId="22844"/>
    <cellStyle name="Style 3 18 2 14 3" xfId="22845"/>
    <cellStyle name="Style 3 18 2 15" xfId="22846"/>
    <cellStyle name="Style 3 18 2 16" xfId="22847"/>
    <cellStyle name="Style 3 18 2 2" xfId="22848"/>
    <cellStyle name="Style 3 18 2 2 2" xfId="22849"/>
    <cellStyle name="Style 3 18 2 2 2 2" xfId="22850"/>
    <cellStyle name="Style 3 18 2 2 2 3" xfId="22851"/>
    <cellStyle name="Style 3 18 2 2 3" xfId="22852"/>
    <cellStyle name="Style 3 18 2 2 4" xfId="22853"/>
    <cellStyle name="Style 3 18 2 3" xfId="22854"/>
    <cellStyle name="Style 3 18 2 3 2" xfId="22855"/>
    <cellStyle name="Style 3 18 2 3 3" xfId="22856"/>
    <cellStyle name="Style 3 18 2 4" xfId="22857"/>
    <cellStyle name="Style 3 18 2 4 2" xfId="22858"/>
    <cellStyle name="Style 3 18 2 4 3" xfId="22859"/>
    <cellStyle name="Style 3 18 2 5" xfId="22860"/>
    <cellStyle name="Style 3 18 2 5 2" xfId="22861"/>
    <cellStyle name="Style 3 18 2 5 3" xfId="22862"/>
    <cellStyle name="Style 3 18 2 6" xfId="22863"/>
    <cellStyle name="Style 3 18 2 6 2" xfId="22864"/>
    <cellStyle name="Style 3 18 2 6 3" xfId="22865"/>
    <cellStyle name="Style 3 18 2 7" xfId="22866"/>
    <cellStyle name="Style 3 18 2 7 2" xfId="22867"/>
    <cellStyle name="Style 3 18 2 7 3" xfId="22868"/>
    <cellStyle name="Style 3 18 2 8" xfId="22869"/>
    <cellStyle name="Style 3 18 2 8 2" xfId="22870"/>
    <cellStyle name="Style 3 18 2 8 3" xfId="22871"/>
    <cellStyle name="Style 3 18 2 9" xfId="22872"/>
    <cellStyle name="Style 3 18 2 9 2" xfId="22873"/>
    <cellStyle name="Style 3 18 2 9 3" xfId="22874"/>
    <cellStyle name="Style 3 18 3" xfId="22875"/>
    <cellStyle name="Style 3 18 3 2" xfId="22876"/>
    <cellStyle name="Style 3 18 3 2 2" xfId="22877"/>
    <cellStyle name="Style 3 18 3 2 3" xfId="22878"/>
    <cellStyle name="Style 3 18 3 3" xfId="22879"/>
    <cellStyle name="Style 3 18 3 4" xfId="22880"/>
    <cellStyle name="Style 3 18 4" xfId="22881"/>
    <cellStyle name="Style 3 18 4 2" xfId="22882"/>
    <cellStyle name="Style 3 18 4 3" xfId="22883"/>
    <cellStyle name="Style 3 18 5" xfId="22884"/>
    <cellStyle name="Style 3 18 5 2" xfId="22885"/>
    <cellStyle name="Style 3 18 5 3" xfId="22886"/>
    <cellStyle name="Style 3 18 6" xfId="22887"/>
    <cellStyle name="Style 3 18 6 2" xfId="22888"/>
    <cellStyle name="Style 3 18 6 3" xfId="22889"/>
    <cellStyle name="Style 3 18 7" xfId="22890"/>
    <cellStyle name="Style 3 18 7 2" xfId="22891"/>
    <cellStyle name="Style 3 18 7 3" xfId="22892"/>
    <cellStyle name="Style 3 18 8" xfId="22893"/>
    <cellStyle name="Style 3 18 8 2" xfId="22894"/>
    <cellStyle name="Style 3 18 8 3" xfId="22895"/>
    <cellStyle name="Style 3 18 9" xfId="22896"/>
    <cellStyle name="Style 3 18 9 2" xfId="22897"/>
    <cellStyle name="Style 3 18 9 3" xfId="22898"/>
    <cellStyle name="Style 3 19" xfId="981"/>
    <cellStyle name="Style 3 19 10" xfId="22899"/>
    <cellStyle name="Style 3 19 10 2" xfId="22900"/>
    <cellStyle name="Style 3 19 10 3" xfId="22901"/>
    <cellStyle name="Style 3 19 11" xfId="22902"/>
    <cellStyle name="Style 3 19 11 2" xfId="22903"/>
    <cellStyle name="Style 3 19 11 3" xfId="22904"/>
    <cellStyle name="Style 3 19 12" xfId="22905"/>
    <cellStyle name="Style 3 19 12 2" xfId="22906"/>
    <cellStyle name="Style 3 19 12 3" xfId="22907"/>
    <cellStyle name="Style 3 19 13" xfId="22908"/>
    <cellStyle name="Style 3 19 13 2" xfId="22909"/>
    <cellStyle name="Style 3 19 13 3" xfId="22910"/>
    <cellStyle name="Style 3 19 14" xfId="22911"/>
    <cellStyle name="Style 3 19 14 2" xfId="22912"/>
    <cellStyle name="Style 3 19 14 3" xfId="22913"/>
    <cellStyle name="Style 3 19 15" xfId="22914"/>
    <cellStyle name="Style 3 19 15 2" xfId="22915"/>
    <cellStyle name="Style 3 19 15 3" xfId="22916"/>
    <cellStyle name="Style 3 19 16" xfId="22917"/>
    <cellStyle name="Style 3 19 17" xfId="22918"/>
    <cellStyle name="Style 3 19 2" xfId="982"/>
    <cellStyle name="Style 3 19 2 10" xfId="22919"/>
    <cellStyle name="Style 3 19 2 10 2" xfId="22920"/>
    <cellStyle name="Style 3 19 2 10 3" xfId="22921"/>
    <cellStyle name="Style 3 19 2 11" xfId="22922"/>
    <cellStyle name="Style 3 19 2 11 2" xfId="22923"/>
    <cellStyle name="Style 3 19 2 11 3" xfId="22924"/>
    <cellStyle name="Style 3 19 2 12" xfId="22925"/>
    <cellStyle name="Style 3 19 2 12 2" xfId="22926"/>
    <cellStyle name="Style 3 19 2 12 3" xfId="22927"/>
    <cellStyle name="Style 3 19 2 13" xfId="22928"/>
    <cellStyle name="Style 3 19 2 13 2" xfId="22929"/>
    <cellStyle name="Style 3 19 2 13 3" xfId="22930"/>
    <cellStyle name="Style 3 19 2 14" xfId="22931"/>
    <cellStyle name="Style 3 19 2 14 2" xfId="22932"/>
    <cellStyle name="Style 3 19 2 14 3" xfId="22933"/>
    <cellStyle name="Style 3 19 2 15" xfId="22934"/>
    <cellStyle name="Style 3 19 2 16" xfId="22935"/>
    <cellStyle name="Style 3 19 2 2" xfId="22936"/>
    <cellStyle name="Style 3 19 2 2 2" xfId="22937"/>
    <cellStyle name="Style 3 19 2 2 2 2" xfId="22938"/>
    <cellStyle name="Style 3 19 2 2 2 3" xfId="22939"/>
    <cellStyle name="Style 3 19 2 2 3" xfId="22940"/>
    <cellStyle name="Style 3 19 2 2 4" xfId="22941"/>
    <cellStyle name="Style 3 19 2 3" xfId="22942"/>
    <cellStyle name="Style 3 19 2 3 2" xfId="22943"/>
    <cellStyle name="Style 3 19 2 3 3" xfId="22944"/>
    <cellStyle name="Style 3 19 2 4" xfId="22945"/>
    <cellStyle name="Style 3 19 2 4 2" xfId="22946"/>
    <cellStyle name="Style 3 19 2 4 3" xfId="22947"/>
    <cellStyle name="Style 3 19 2 5" xfId="22948"/>
    <cellStyle name="Style 3 19 2 5 2" xfId="22949"/>
    <cellStyle name="Style 3 19 2 5 3" xfId="22950"/>
    <cellStyle name="Style 3 19 2 6" xfId="22951"/>
    <cellStyle name="Style 3 19 2 6 2" xfId="22952"/>
    <cellStyle name="Style 3 19 2 6 3" xfId="22953"/>
    <cellStyle name="Style 3 19 2 7" xfId="22954"/>
    <cellStyle name="Style 3 19 2 7 2" xfId="22955"/>
    <cellStyle name="Style 3 19 2 7 3" xfId="22956"/>
    <cellStyle name="Style 3 19 2 8" xfId="22957"/>
    <cellStyle name="Style 3 19 2 8 2" xfId="22958"/>
    <cellStyle name="Style 3 19 2 8 3" xfId="22959"/>
    <cellStyle name="Style 3 19 2 9" xfId="22960"/>
    <cellStyle name="Style 3 19 2 9 2" xfId="22961"/>
    <cellStyle name="Style 3 19 2 9 3" xfId="22962"/>
    <cellStyle name="Style 3 19 3" xfId="22963"/>
    <cellStyle name="Style 3 19 3 2" xfId="22964"/>
    <cellStyle name="Style 3 19 3 2 2" xfId="22965"/>
    <cellStyle name="Style 3 19 3 2 3" xfId="22966"/>
    <cellStyle name="Style 3 19 3 3" xfId="22967"/>
    <cellStyle name="Style 3 19 3 4" xfId="22968"/>
    <cellStyle name="Style 3 19 4" xfId="22969"/>
    <cellStyle name="Style 3 19 4 2" xfId="22970"/>
    <cellStyle name="Style 3 19 4 3" xfId="22971"/>
    <cellStyle name="Style 3 19 5" xfId="22972"/>
    <cellStyle name="Style 3 19 5 2" xfId="22973"/>
    <cellStyle name="Style 3 19 5 3" xfId="22974"/>
    <cellStyle name="Style 3 19 6" xfId="22975"/>
    <cellStyle name="Style 3 19 6 2" xfId="22976"/>
    <cellStyle name="Style 3 19 6 3" xfId="22977"/>
    <cellStyle name="Style 3 19 7" xfId="22978"/>
    <cellStyle name="Style 3 19 7 2" xfId="22979"/>
    <cellStyle name="Style 3 19 7 3" xfId="22980"/>
    <cellStyle name="Style 3 19 8" xfId="22981"/>
    <cellStyle name="Style 3 19 8 2" xfId="22982"/>
    <cellStyle name="Style 3 19 8 3" xfId="22983"/>
    <cellStyle name="Style 3 19 9" xfId="22984"/>
    <cellStyle name="Style 3 19 9 2" xfId="22985"/>
    <cellStyle name="Style 3 19 9 3" xfId="22986"/>
    <cellStyle name="Style 3 2" xfId="983"/>
    <cellStyle name="Style 3 2 10" xfId="984"/>
    <cellStyle name="Style 3 2 10 10" xfId="22987"/>
    <cellStyle name="Style 3 2 10 10 2" xfId="22988"/>
    <cellStyle name="Style 3 2 10 10 3" xfId="22989"/>
    <cellStyle name="Style 3 2 10 11" xfId="22990"/>
    <cellStyle name="Style 3 2 10 11 2" xfId="22991"/>
    <cellStyle name="Style 3 2 10 11 3" xfId="22992"/>
    <cellStyle name="Style 3 2 10 12" xfId="22993"/>
    <cellStyle name="Style 3 2 10 12 2" xfId="22994"/>
    <cellStyle name="Style 3 2 10 12 3" xfId="22995"/>
    <cellStyle name="Style 3 2 10 13" xfId="22996"/>
    <cellStyle name="Style 3 2 10 13 2" xfId="22997"/>
    <cellStyle name="Style 3 2 10 13 3" xfId="22998"/>
    <cellStyle name="Style 3 2 10 14" xfId="22999"/>
    <cellStyle name="Style 3 2 10 14 2" xfId="23000"/>
    <cellStyle name="Style 3 2 10 14 3" xfId="23001"/>
    <cellStyle name="Style 3 2 10 15" xfId="23002"/>
    <cellStyle name="Style 3 2 10 15 2" xfId="23003"/>
    <cellStyle name="Style 3 2 10 15 3" xfId="23004"/>
    <cellStyle name="Style 3 2 10 16" xfId="23005"/>
    <cellStyle name="Style 3 2 10 17" xfId="23006"/>
    <cellStyle name="Style 3 2 10 2" xfId="985"/>
    <cellStyle name="Style 3 2 10 2 10" xfId="23007"/>
    <cellStyle name="Style 3 2 10 2 10 2" xfId="23008"/>
    <cellStyle name="Style 3 2 10 2 10 3" xfId="23009"/>
    <cellStyle name="Style 3 2 10 2 11" xfId="23010"/>
    <cellStyle name="Style 3 2 10 2 11 2" xfId="23011"/>
    <cellStyle name="Style 3 2 10 2 11 3" xfId="23012"/>
    <cellStyle name="Style 3 2 10 2 12" xfId="23013"/>
    <cellStyle name="Style 3 2 10 2 12 2" xfId="23014"/>
    <cellStyle name="Style 3 2 10 2 12 3" xfId="23015"/>
    <cellStyle name="Style 3 2 10 2 13" xfId="23016"/>
    <cellStyle name="Style 3 2 10 2 13 2" xfId="23017"/>
    <cellStyle name="Style 3 2 10 2 13 3" xfId="23018"/>
    <cellStyle name="Style 3 2 10 2 14" xfId="23019"/>
    <cellStyle name="Style 3 2 10 2 14 2" xfId="23020"/>
    <cellStyle name="Style 3 2 10 2 14 3" xfId="23021"/>
    <cellStyle name="Style 3 2 10 2 15" xfId="23022"/>
    <cellStyle name="Style 3 2 10 2 16" xfId="23023"/>
    <cellStyle name="Style 3 2 10 2 2" xfId="23024"/>
    <cellStyle name="Style 3 2 10 2 2 2" xfId="23025"/>
    <cellStyle name="Style 3 2 10 2 2 2 2" xfId="23026"/>
    <cellStyle name="Style 3 2 10 2 2 2 3" xfId="23027"/>
    <cellStyle name="Style 3 2 10 2 2 3" xfId="23028"/>
    <cellStyle name="Style 3 2 10 2 2 4" xfId="23029"/>
    <cellStyle name="Style 3 2 10 2 3" xfId="23030"/>
    <cellStyle name="Style 3 2 10 2 3 2" xfId="23031"/>
    <cellStyle name="Style 3 2 10 2 3 3" xfId="23032"/>
    <cellStyle name="Style 3 2 10 2 4" xfId="23033"/>
    <cellStyle name="Style 3 2 10 2 4 2" xfId="23034"/>
    <cellStyle name="Style 3 2 10 2 4 3" xfId="23035"/>
    <cellStyle name="Style 3 2 10 2 5" xfId="23036"/>
    <cellStyle name="Style 3 2 10 2 5 2" xfId="23037"/>
    <cellStyle name="Style 3 2 10 2 5 3" xfId="23038"/>
    <cellStyle name="Style 3 2 10 2 6" xfId="23039"/>
    <cellStyle name="Style 3 2 10 2 6 2" xfId="23040"/>
    <cellStyle name="Style 3 2 10 2 6 3" xfId="23041"/>
    <cellStyle name="Style 3 2 10 2 7" xfId="23042"/>
    <cellStyle name="Style 3 2 10 2 7 2" xfId="23043"/>
    <cellStyle name="Style 3 2 10 2 7 3" xfId="23044"/>
    <cellStyle name="Style 3 2 10 2 8" xfId="23045"/>
    <cellStyle name="Style 3 2 10 2 8 2" xfId="23046"/>
    <cellStyle name="Style 3 2 10 2 8 3" xfId="23047"/>
    <cellStyle name="Style 3 2 10 2 9" xfId="23048"/>
    <cellStyle name="Style 3 2 10 2 9 2" xfId="23049"/>
    <cellStyle name="Style 3 2 10 2 9 3" xfId="23050"/>
    <cellStyle name="Style 3 2 10 3" xfId="23051"/>
    <cellStyle name="Style 3 2 10 3 2" xfId="23052"/>
    <cellStyle name="Style 3 2 10 3 2 2" xfId="23053"/>
    <cellStyle name="Style 3 2 10 3 2 3" xfId="23054"/>
    <cellStyle name="Style 3 2 10 3 3" xfId="23055"/>
    <cellStyle name="Style 3 2 10 3 4" xfId="23056"/>
    <cellStyle name="Style 3 2 10 4" xfId="23057"/>
    <cellStyle name="Style 3 2 10 4 2" xfId="23058"/>
    <cellStyle name="Style 3 2 10 4 3" xfId="23059"/>
    <cellStyle name="Style 3 2 10 5" xfId="23060"/>
    <cellStyle name="Style 3 2 10 5 2" xfId="23061"/>
    <cellStyle name="Style 3 2 10 5 3" xfId="23062"/>
    <cellStyle name="Style 3 2 10 6" xfId="23063"/>
    <cellStyle name="Style 3 2 10 6 2" xfId="23064"/>
    <cellStyle name="Style 3 2 10 6 3" xfId="23065"/>
    <cellStyle name="Style 3 2 10 7" xfId="23066"/>
    <cellStyle name="Style 3 2 10 7 2" xfId="23067"/>
    <cellStyle name="Style 3 2 10 7 3" xfId="23068"/>
    <cellStyle name="Style 3 2 10 8" xfId="23069"/>
    <cellStyle name="Style 3 2 10 8 2" xfId="23070"/>
    <cellStyle name="Style 3 2 10 8 3" xfId="23071"/>
    <cellStyle name="Style 3 2 10 9" xfId="23072"/>
    <cellStyle name="Style 3 2 10 9 2" xfId="23073"/>
    <cellStyle name="Style 3 2 10 9 3" xfId="23074"/>
    <cellStyle name="Style 3 2 11" xfId="986"/>
    <cellStyle name="Style 3 2 11 10" xfId="23075"/>
    <cellStyle name="Style 3 2 11 10 2" xfId="23076"/>
    <cellStyle name="Style 3 2 11 10 3" xfId="23077"/>
    <cellStyle name="Style 3 2 11 11" xfId="23078"/>
    <cellStyle name="Style 3 2 11 11 2" xfId="23079"/>
    <cellStyle name="Style 3 2 11 11 3" xfId="23080"/>
    <cellStyle name="Style 3 2 11 12" xfId="23081"/>
    <cellStyle name="Style 3 2 11 12 2" xfId="23082"/>
    <cellStyle name="Style 3 2 11 12 3" xfId="23083"/>
    <cellStyle name="Style 3 2 11 13" xfId="23084"/>
    <cellStyle name="Style 3 2 11 13 2" xfId="23085"/>
    <cellStyle name="Style 3 2 11 13 3" xfId="23086"/>
    <cellStyle name="Style 3 2 11 14" xfId="23087"/>
    <cellStyle name="Style 3 2 11 14 2" xfId="23088"/>
    <cellStyle name="Style 3 2 11 14 3" xfId="23089"/>
    <cellStyle name="Style 3 2 11 15" xfId="23090"/>
    <cellStyle name="Style 3 2 11 15 2" xfId="23091"/>
    <cellStyle name="Style 3 2 11 15 3" xfId="23092"/>
    <cellStyle name="Style 3 2 11 16" xfId="23093"/>
    <cellStyle name="Style 3 2 11 17" xfId="23094"/>
    <cellStyle name="Style 3 2 11 2" xfId="987"/>
    <cellStyle name="Style 3 2 11 2 10" xfId="23095"/>
    <cellStyle name="Style 3 2 11 2 10 2" xfId="23096"/>
    <cellStyle name="Style 3 2 11 2 10 3" xfId="23097"/>
    <cellStyle name="Style 3 2 11 2 11" xfId="23098"/>
    <cellStyle name="Style 3 2 11 2 11 2" xfId="23099"/>
    <cellStyle name="Style 3 2 11 2 11 3" xfId="23100"/>
    <cellStyle name="Style 3 2 11 2 12" xfId="23101"/>
    <cellStyle name="Style 3 2 11 2 12 2" xfId="23102"/>
    <cellStyle name="Style 3 2 11 2 12 3" xfId="23103"/>
    <cellStyle name="Style 3 2 11 2 13" xfId="23104"/>
    <cellStyle name="Style 3 2 11 2 13 2" xfId="23105"/>
    <cellStyle name="Style 3 2 11 2 13 3" xfId="23106"/>
    <cellStyle name="Style 3 2 11 2 14" xfId="23107"/>
    <cellStyle name="Style 3 2 11 2 14 2" xfId="23108"/>
    <cellStyle name="Style 3 2 11 2 14 3" xfId="23109"/>
    <cellStyle name="Style 3 2 11 2 15" xfId="23110"/>
    <cellStyle name="Style 3 2 11 2 16" xfId="23111"/>
    <cellStyle name="Style 3 2 11 2 2" xfId="23112"/>
    <cellStyle name="Style 3 2 11 2 2 2" xfId="23113"/>
    <cellStyle name="Style 3 2 11 2 2 2 2" xfId="23114"/>
    <cellStyle name="Style 3 2 11 2 2 2 3" xfId="23115"/>
    <cellStyle name="Style 3 2 11 2 2 3" xfId="23116"/>
    <cellStyle name="Style 3 2 11 2 2 4" xfId="23117"/>
    <cellStyle name="Style 3 2 11 2 3" xfId="23118"/>
    <cellStyle name="Style 3 2 11 2 3 2" xfId="23119"/>
    <cellStyle name="Style 3 2 11 2 3 3" xfId="23120"/>
    <cellStyle name="Style 3 2 11 2 4" xfId="23121"/>
    <cellStyle name="Style 3 2 11 2 4 2" xfId="23122"/>
    <cellStyle name="Style 3 2 11 2 4 3" xfId="23123"/>
    <cellStyle name="Style 3 2 11 2 5" xfId="23124"/>
    <cellStyle name="Style 3 2 11 2 5 2" xfId="23125"/>
    <cellStyle name="Style 3 2 11 2 5 3" xfId="23126"/>
    <cellStyle name="Style 3 2 11 2 6" xfId="23127"/>
    <cellStyle name="Style 3 2 11 2 6 2" xfId="23128"/>
    <cellStyle name="Style 3 2 11 2 6 3" xfId="23129"/>
    <cellStyle name="Style 3 2 11 2 7" xfId="23130"/>
    <cellStyle name="Style 3 2 11 2 7 2" xfId="23131"/>
    <cellStyle name="Style 3 2 11 2 7 3" xfId="23132"/>
    <cellStyle name="Style 3 2 11 2 8" xfId="23133"/>
    <cellStyle name="Style 3 2 11 2 8 2" xfId="23134"/>
    <cellStyle name="Style 3 2 11 2 8 3" xfId="23135"/>
    <cellStyle name="Style 3 2 11 2 9" xfId="23136"/>
    <cellStyle name="Style 3 2 11 2 9 2" xfId="23137"/>
    <cellStyle name="Style 3 2 11 2 9 3" xfId="23138"/>
    <cellStyle name="Style 3 2 11 3" xfId="23139"/>
    <cellStyle name="Style 3 2 11 3 2" xfId="23140"/>
    <cellStyle name="Style 3 2 11 3 2 2" xfId="23141"/>
    <cellStyle name="Style 3 2 11 3 2 3" xfId="23142"/>
    <cellStyle name="Style 3 2 11 3 3" xfId="23143"/>
    <cellStyle name="Style 3 2 11 3 4" xfId="23144"/>
    <cellStyle name="Style 3 2 11 4" xfId="23145"/>
    <cellStyle name="Style 3 2 11 4 2" xfId="23146"/>
    <cellStyle name="Style 3 2 11 4 3" xfId="23147"/>
    <cellStyle name="Style 3 2 11 5" xfId="23148"/>
    <cellStyle name="Style 3 2 11 5 2" xfId="23149"/>
    <cellStyle name="Style 3 2 11 5 3" xfId="23150"/>
    <cellStyle name="Style 3 2 11 6" xfId="23151"/>
    <cellStyle name="Style 3 2 11 6 2" xfId="23152"/>
    <cellStyle name="Style 3 2 11 6 3" xfId="23153"/>
    <cellStyle name="Style 3 2 11 7" xfId="23154"/>
    <cellStyle name="Style 3 2 11 7 2" xfId="23155"/>
    <cellStyle name="Style 3 2 11 7 3" xfId="23156"/>
    <cellStyle name="Style 3 2 11 8" xfId="23157"/>
    <cellStyle name="Style 3 2 11 8 2" xfId="23158"/>
    <cellStyle name="Style 3 2 11 8 3" xfId="23159"/>
    <cellStyle name="Style 3 2 11 9" xfId="23160"/>
    <cellStyle name="Style 3 2 11 9 2" xfId="23161"/>
    <cellStyle name="Style 3 2 11 9 3" xfId="23162"/>
    <cellStyle name="Style 3 2 12" xfId="988"/>
    <cellStyle name="Style 3 2 12 10" xfId="23163"/>
    <cellStyle name="Style 3 2 12 10 2" xfId="23164"/>
    <cellStyle name="Style 3 2 12 10 3" xfId="23165"/>
    <cellStyle name="Style 3 2 12 11" xfId="23166"/>
    <cellStyle name="Style 3 2 12 11 2" xfId="23167"/>
    <cellStyle name="Style 3 2 12 11 3" xfId="23168"/>
    <cellStyle name="Style 3 2 12 12" xfId="23169"/>
    <cellStyle name="Style 3 2 12 12 2" xfId="23170"/>
    <cellStyle name="Style 3 2 12 12 3" xfId="23171"/>
    <cellStyle name="Style 3 2 12 13" xfId="23172"/>
    <cellStyle name="Style 3 2 12 13 2" xfId="23173"/>
    <cellStyle name="Style 3 2 12 13 3" xfId="23174"/>
    <cellStyle name="Style 3 2 12 14" xfId="23175"/>
    <cellStyle name="Style 3 2 12 14 2" xfId="23176"/>
    <cellStyle name="Style 3 2 12 14 3" xfId="23177"/>
    <cellStyle name="Style 3 2 12 15" xfId="23178"/>
    <cellStyle name="Style 3 2 12 15 2" xfId="23179"/>
    <cellStyle name="Style 3 2 12 15 3" xfId="23180"/>
    <cellStyle name="Style 3 2 12 16" xfId="23181"/>
    <cellStyle name="Style 3 2 12 17" xfId="23182"/>
    <cellStyle name="Style 3 2 12 2" xfId="989"/>
    <cellStyle name="Style 3 2 12 2 10" xfId="23183"/>
    <cellStyle name="Style 3 2 12 2 10 2" xfId="23184"/>
    <cellStyle name="Style 3 2 12 2 10 3" xfId="23185"/>
    <cellStyle name="Style 3 2 12 2 11" xfId="23186"/>
    <cellStyle name="Style 3 2 12 2 11 2" xfId="23187"/>
    <cellStyle name="Style 3 2 12 2 11 3" xfId="23188"/>
    <cellStyle name="Style 3 2 12 2 12" xfId="23189"/>
    <cellStyle name="Style 3 2 12 2 12 2" xfId="23190"/>
    <cellStyle name="Style 3 2 12 2 12 3" xfId="23191"/>
    <cellStyle name="Style 3 2 12 2 13" xfId="23192"/>
    <cellStyle name="Style 3 2 12 2 13 2" xfId="23193"/>
    <cellStyle name="Style 3 2 12 2 13 3" xfId="23194"/>
    <cellStyle name="Style 3 2 12 2 14" xfId="23195"/>
    <cellStyle name="Style 3 2 12 2 14 2" xfId="23196"/>
    <cellStyle name="Style 3 2 12 2 14 3" xfId="23197"/>
    <cellStyle name="Style 3 2 12 2 15" xfId="23198"/>
    <cellStyle name="Style 3 2 12 2 16" xfId="23199"/>
    <cellStyle name="Style 3 2 12 2 2" xfId="23200"/>
    <cellStyle name="Style 3 2 12 2 2 2" xfId="23201"/>
    <cellStyle name="Style 3 2 12 2 2 2 2" xfId="23202"/>
    <cellStyle name="Style 3 2 12 2 2 2 3" xfId="23203"/>
    <cellStyle name="Style 3 2 12 2 2 3" xfId="23204"/>
    <cellStyle name="Style 3 2 12 2 2 4" xfId="23205"/>
    <cellStyle name="Style 3 2 12 2 3" xfId="23206"/>
    <cellStyle name="Style 3 2 12 2 3 2" xfId="23207"/>
    <cellStyle name="Style 3 2 12 2 3 3" xfId="23208"/>
    <cellStyle name="Style 3 2 12 2 4" xfId="23209"/>
    <cellStyle name="Style 3 2 12 2 4 2" xfId="23210"/>
    <cellStyle name="Style 3 2 12 2 4 3" xfId="23211"/>
    <cellStyle name="Style 3 2 12 2 5" xfId="23212"/>
    <cellStyle name="Style 3 2 12 2 5 2" xfId="23213"/>
    <cellStyle name="Style 3 2 12 2 5 3" xfId="23214"/>
    <cellStyle name="Style 3 2 12 2 6" xfId="23215"/>
    <cellStyle name="Style 3 2 12 2 6 2" xfId="23216"/>
    <cellStyle name="Style 3 2 12 2 6 3" xfId="23217"/>
    <cellStyle name="Style 3 2 12 2 7" xfId="23218"/>
    <cellStyle name="Style 3 2 12 2 7 2" xfId="23219"/>
    <cellStyle name="Style 3 2 12 2 7 3" xfId="23220"/>
    <cellStyle name="Style 3 2 12 2 8" xfId="23221"/>
    <cellStyle name="Style 3 2 12 2 8 2" xfId="23222"/>
    <cellStyle name="Style 3 2 12 2 8 3" xfId="23223"/>
    <cellStyle name="Style 3 2 12 2 9" xfId="23224"/>
    <cellStyle name="Style 3 2 12 2 9 2" xfId="23225"/>
    <cellStyle name="Style 3 2 12 2 9 3" xfId="23226"/>
    <cellStyle name="Style 3 2 12 3" xfId="23227"/>
    <cellStyle name="Style 3 2 12 3 2" xfId="23228"/>
    <cellStyle name="Style 3 2 12 3 2 2" xfId="23229"/>
    <cellStyle name="Style 3 2 12 3 2 3" xfId="23230"/>
    <cellStyle name="Style 3 2 12 3 3" xfId="23231"/>
    <cellStyle name="Style 3 2 12 3 4" xfId="23232"/>
    <cellStyle name="Style 3 2 12 4" xfId="23233"/>
    <cellStyle name="Style 3 2 12 4 2" xfId="23234"/>
    <cellStyle name="Style 3 2 12 4 3" xfId="23235"/>
    <cellStyle name="Style 3 2 12 5" xfId="23236"/>
    <cellStyle name="Style 3 2 12 5 2" xfId="23237"/>
    <cellStyle name="Style 3 2 12 5 3" xfId="23238"/>
    <cellStyle name="Style 3 2 12 6" xfId="23239"/>
    <cellStyle name="Style 3 2 12 6 2" xfId="23240"/>
    <cellStyle name="Style 3 2 12 6 3" xfId="23241"/>
    <cellStyle name="Style 3 2 12 7" xfId="23242"/>
    <cellStyle name="Style 3 2 12 7 2" xfId="23243"/>
    <cellStyle name="Style 3 2 12 7 3" xfId="23244"/>
    <cellStyle name="Style 3 2 12 8" xfId="23245"/>
    <cellStyle name="Style 3 2 12 8 2" xfId="23246"/>
    <cellStyle name="Style 3 2 12 8 3" xfId="23247"/>
    <cellStyle name="Style 3 2 12 9" xfId="23248"/>
    <cellStyle name="Style 3 2 12 9 2" xfId="23249"/>
    <cellStyle name="Style 3 2 12 9 3" xfId="23250"/>
    <cellStyle name="Style 3 2 13" xfId="990"/>
    <cellStyle name="Style 3 2 13 10" xfId="23251"/>
    <cellStyle name="Style 3 2 13 10 2" xfId="23252"/>
    <cellStyle name="Style 3 2 13 10 3" xfId="23253"/>
    <cellStyle name="Style 3 2 13 11" xfId="23254"/>
    <cellStyle name="Style 3 2 13 11 2" xfId="23255"/>
    <cellStyle name="Style 3 2 13 11 3" xfId="23256"/>
    <cellStyle name="Style 3 2 13 12" xfId="23257"/>
    <cellStyle name="Style 3 2 13 12 2" xfId="23258"/>
    <cellStyle name="Style 3 2 13 12 3" xfId="23259"/>
    <cellStyle name="Style 3 2 13 13" xfId="23260"/>
    <cellStyle name="Style 3 2 13 13 2" xfId="23261"/>
    <cellStyle name="Style 3 2 13 13 3" xfId="23262"/>
    <cellStyle name="Style 3 2 13 14" xfId="23263"/>
    <cellStyle name="Style 3 2 13 14 2" xfId="23264"/>
    <cellStyle name="Style 3 2 13 14 3" xfId="23265"/>
    <cellStyle name="Style 3 2 13 15" xfId="23266"/>
    <cellStyle name="Style 3 2 13 15 2" xfId="23267"/>
    <cellStyle name="Style 3 2 13 15 3" xfId="23268"/>
    <cellStyle name="Style 3 2 13 16" xfId="23269"/>
    <cellStyle name="Style 3 2 13 17" xfId="23270"/>
    <cellStyle name="Style 3 2 13 2" xfId="991"/>
    <cellStyle name="Style 3 2 13 2 10" xfId="23271"/>
    <cellStyle name="Style 3 2 13 2 10 2" xfId="23272"/>
    <cellStyle name="Style 3 2 13 2 10 3" xfId="23273"/>
    <cellStyle name="Style 3 2 13 2 11" xfId="23274"/>
    <cellStyle name="Style 3 2 13 2 11 2" xfId="23275"/>
    <cellStyle name="Style 3 2 13 2 11 3" xfId="23276"/>
    <cellStyle name="Style 3 2 13 2 12" xfId="23277"/>
    <cellStyle name="Style 3 2 13 2 12 2" xfId="23278"/>
    <cellStyle name="Style 3 2 13 2 12 3" xfId="23279"/>
    <cellStyle name="Style 3 2 13 2 13" xfId="23280"/>
    <cellStyle name="Style 3 2 13 2 13 2" xfId="23281"/>
    <cellStyle name="Style 3 2 13 2 13 3" xfId="23282"/>
    <cellStyle name="Style 3 2 13 2 14" xfId="23283"/>
    <cellStyle name="Style 3 2 13 2 14 2" xfId="23284"/>
    <cellStyle name="Style 3 2 13 2 14 3" xfId="23285"/>
    <cellStyle name="Style 3 2 13 2 15" xfId="23286"/>
    <cellStyle name="Style 3 2 13 2 16" xfId="23287"/>
    <cellStyle name="Style 3 2 13 2 2" xfId="23288"/>
    <cellStyle name="Style 3 2 13 2 2 2" xfId="23289"/>
    <cellStyle name="Style 3 2 13 2 2 2 2" xfId="23290"/>
    <cellStyle name="Style 3 2 13 2 2 2 3" xfId="23291"/>
    <cellStyle name="Style 3 2 13 2 2 3" xfId="23292"/>
    <cellStyle name="Style 3 2 13 2 2 4" xfId="23293"/>
    <cellStyle name="Style 3 2 13 2 3" xfId="23294"/>
    <cellStyle name="Style 3 2 13 2 3 2" xfId="23295"/>
    <cellStyle name="Style 3 2 13 2 3 3" xfId="23296"/>
    <cellStyle name="Style 3 2 13 2 4" xfId="23297"/>
    <cellStyle name="Style 3 2 13 2 4 2" xfId="23298"/>
    <cellStyle name="Style 3 2 13 2 4 3" xfId="23299"/>
    <cellStyle name="Style 3 2 13 2 5" xfId="23300"/>
    <cellStyle name="Style 3 2 13 2 5 2" xfId="23301"/>
    <cellStyle name="Style 3 2 13 2 5 3" xfId="23302"/>
    <cellStyle name="Style 3 2 13 2 6" xfId="23303"/>
    <cellStyle name="Style 3 2 13 2 6 2" xfId="23304"/>
    <cellStyle name="Style 3 2 13 2 6 3" xfId="23305"/>
    <cellStyle name="Style 3 2 13 2 7" xfId="23306"/>
    <cellStyle name="Style 3 2 13 2 7 2" xfId="23307"/>
    <cellStyle name="Style 3 2 13 2 7 3" xfId="23308"/>
    <cellStyle name="Style 3 2 13 2 8" xfId="23309"/>
    <cellStyle name="Style 3 2 13 2 8 2" xfId="23310"/>
    <cellStyle name="Style 3 2 13 2 8 3" xfId="23311"/>
    <cellStyle name="Style 3 2 13 2 9" xfId="23312"/>
    <cellStyle name="Style 3 2 13 2 9 2" xfId="23313"/>
    <cellStyle name="Style 3 2 13 2 9 3" xfId="23314"/>
    <cellStyle name="Style 3 2 13 3" xfId="23315"/>
    <cellStyle name="Style 3 2 13 3 2" xfId="23316"/>
    <cellStyle name="Style 3 2 13 3 2 2" xfId="23317"/>
    <cellStyle name="Style 3 2 13 3 2 3" xfId="23318"/>
    <cellStyle name="Style 3 2 13 3 3" xfId="23319"/>
    <cellStyle name="Style 3 2 13 3 4" xfId="23320"/>
    <cellStyle name="Style 3 2 13 4" xfId="23321"/>
    <cellStyle name="Style 3 2 13 4 2" xfId="23322"/>
    <cellStyle name="Style 3 2 13 4 3" xfId="23323"/>
    <cellStyle name="Style 3 2 13 5" xfId="23324"/>
    <cellStyle name="Style 3 2 13 5 2" xfId="23325"/>
    <cellStyle name="Style 3 2 13 5 3" xfId="23326"/>
    <cellStyle name="Style 3 2 13 6" xfId="23327"/>
    <cellStyle name="Style 3 2 13 6 2" xfId="23328"/>
    <cellStyle name="Style 3 2 13 6 3" xfId="23329"/>
    <cellStyle name="Style 3 2 13 7" xfId="23330"/>
    <cellStyle name="Style 3 2 13 7 2" xfId="23331"/>
    <cellStyle name="Style 3 2 13 7 3" xfId="23332"/>
    <cellStyle name="Style 3 2 13 8" xfId="23333"/>
    <cellStyle name="Style 3 2 13 8 2" xfId="23334"/>
    <cellStyle name="Style 3 2 13 8 3" xfId="23335"/>
    <cellStyle name="Style 3 2 13 9" xfId="23336"/>
    <cellStyle name="Style 3 2 13 9 2" xfId="23337"/>
    <cellStyle name="Style 3 2 13 9 3" xfId="23338"/>
    <cellStyle name="Style 3 2 14" xfId="992"/>
    <cellStyle name="Style 3 2 14 10" xfId="23339"/>
    <cellStyle name="Style 3 2 14 10 2" xfId="23340"/>
    <cellStyle name="Style 3 2 14 10 3" xfId="23341"/>
    <cellStyle name="Style 3 2 14 11" xfId="23342"/>
    <cellStyle name="Style 3 2 14 11 2" xfId="23343"/>
    <cellStyle name="Style 3 2 14 11 3" xfId="23344"/>
    <cellStyle name="Style 3 2 14 12" xfId="23345"/>
    <cellStyle name="Style 3 2 14 12 2" xfId="23346"/>
    <cellStyle name="Style 3 2 14 12 3" xfId="23347"/>
    <cellStyle name="Style 3 2 14 13" xfId="23348"/>
    <cellStyle name="Style 3 2 14 13 2" xfId="23349"/>
    <cellStyle name="Style 3 2 14 13 3" xfId="23350"/>
    <cellStyle name="Style 3 2 14 14" xfId="23351"/>
    <cellStyle name="Style 3 2 14 14 2" xfId="23352"/>
    <cellStyle name="Style 3 2 14 14 3" xfId="23353"/>
    <cellStyle name="Style 3 2 14 15" xfId="23354"/>
    <cellStyle name="Style 3 2 14 15 2" xfId="23355"/>
    <cellStyle name="Style 3 2 14 15 3" xfId="23356"/>
    <cellStyle name="Style 3 2 14 16" xfId="23357"/>
    <cellStyle name="Style 3 2 14 17" xfId="23358"/>
    <cellStyle name="Style 3 2 14 2" xfId="993"/>
    <cellStyle name="Style 3 2 14 2 10" xfId="23359"/>
    <cellStyle name="Style 3 2 14 2 10 2" xfId="23360"/>
    <cellStyle name="Style 3 2 14 2 10 3" xfId="23361"/>
    <cellStyle name="Style 3 2 14 2 11" xfId="23362"/>
    <cellStyle name="Style 3 2 14 2 11 2" xfId="23363"/>
    <cellStyle name="Style 3 2 14 2 11 3" xfId="23364"/>
    <cellStyle name="Style 3 2 14 2 12" xfId="23365"/>
    <cellStyle name="Style 3 2 14 2 12 2" xfId="23366"/>
    <cellStyle name="Style 3 2 14 2 12 3" xfId="23367"/>
    <cellStyle name="Style 3 2 14 2 13" xfId="23368"/>
    <cellStyle name="Style 3 2 14 2 13 2" xfId="23369"/>
    <cellStyle name="Style 3 2 14 2 13 3" xfId="23370"/>
    <cellStyle name="Style 3 2 14 2 14" xfId="23371"/>
    <cellStyle name="Style 3 2 14 2 14 2" xfId="23372"/>
    <cellStyle name="Style 3 2 14 2 14 3" xfId="23373"/>
    <cellStyle name="Style 3 2 14 2 15" xfId="23374"/>
    <cellStyle name="Style 3 2 14 2 16" xfId="23375"/>
    <cellStyle name="Style 3 2 14 2 2" xfId="23376"/>
    <cellStyle name="Style 3 2 14 2 2 2" xfId="23377"/>
    <cellStyle name="Style 3 2 14 2 2 2 2" xfId="23378"/>
    <cellStyle name="Style 3 2 14 2 2 2 3" xfId="23379"/>
    <cellStyle name="Style 3 2 14 2 2 3" xfId="23380"/>
    <cellStyle name="Style 3 2 14 2 2 4" xfId="23381"/>
    <cellStyle name="Style 3 2 14 2 3" xfId="23382"/>
    <cellStyle name="Style 3 2 14 2 3 2" xfId="23383"/>
    <cellStyle name="Style 3 2 14 2 3 3" xfId="23384"/>
    <cellStyle name="Style 3 2 14 2 4" xfId="23385"/>
    <cellStyle name="Style 3 2 14 2 4 2" xfId="23386"/>
    <cellStyle name="Style 3 2 14 2 4 3" xfId="23387"/>
    <cellStyle name="Style 3 2 14 2 5" xfId="23388"/>
    <cellStyle name="Style 3 2 14 2 5 2" xfId="23389"/>
    <cellStyle name="Style 3 2 14 2 5 3" xfId="23390"/>
    <cellStyle name="Style 3 2 14 2 6" xfId="23391"/>
    <cellStyle name="Style 3 2 14 2 6 2" xfId="23392"/>
    <cellStyle name="Style 3 2 14 2 6 3" xfId="23393"/>
    <cellStyle name="Style 3 2 14 2 7" xfId="23394"/>
    <cellStyle name="Style 3 2 14 2 7 2" xfId="23395"/>
    <cellStyle name="Style 3 2 14 2 7 3" xfId="23396"/>
    <cellStyle name="Style 3 2 14 2 8" xfId="23397"/>
    <cellStyle name="Style 3 2 14 2 8 2" xfId="23398"/>
    <cellStyle name="Style 3 2 14 2 8 3" xfId="23399"/>
    <cellStyle name="Style 3 2 14 2 9" xfId="23400"/>
    <cellStyle name="Style 3 2 14 2 9 2" xfId="23401"/>
    <cellStyle name="Style 3 2 14 2 9 3" xfId="23402"/>
    <cellStyle name="Style 3 2 14 3" xfId="23403"/>
    <cellStyle name="Style 3 2 14 3 2" xfId="23404"/>
    <cellStyle name="Style 3 2 14 3 2 2" xfId="23405"/>
    <cellStyle name="Style 3 2 14 3 2 3" xfId="23406"/>
    <cellStyle name="Style 3 2 14 3 3" xfId="23407"/>
    <cellStyle name="Style 3 2 14 3 4" xfId="23408"/>
    <cellStyle name="Style 3 2 14 4" xfId="23409"/>
    <cellStyle name="Style 3 2 14 4 2" xfId="23410"/>
    <cellStyle name="Style 3 2 14 4 3" xfId="23411"/>
    <cellStyle name="Style 3 2 14 5" xfId="23412"/>
    <cellStyle name="Style 3 2 14 5 2" xfId="23413"/>
    <cellStyle name="Style 3 2 14 5 3" xfId="23414"/>
    <cellStyle name="Style 3 2 14 6" xfId="23415"/>
    <cellStyle name="Style 3 2 14 6 2" xfId="23416"/>
    <cellStyle name="Style 3 2 14 6 3" xfId="23417"/>
    <cellStyle name="Style 3 2 14 7" xfId="23418"/>
    <cellStyle name="Style 3 2 14 7 2" xfId="23419"/>
    <cellStyle name="Style 3 2 14 7 3" xfId="23420"/>
    <cellStyle name="Style 3 2 14 8" xfId="23421"/>
    <cellStyle name="Style 3 2 14 8 2" xfId="23422"/>
    <cellStyle name="Style 3 2 14 8 3" xfId="23423"/>
    <cellStyle name="Style 3 2 14 9" xfId="23424"/>
    <cellStyle name="Style 3 2 14 9 2" xfId="23425"/>
    <cellStyle name="Style 3 2 14 9 3" xfId="23426"/>
    <cellStyle name="Style 3 2 15" xfId="994"/>
    <cellStyle name="Style 3 2 15 10" xfId="23427"/>
    <cellStyle name="Style 3 2 15 10 2" xfId="23428"/>
    <cellStyle name="Style 3 2 15 10 3" xfId="23429"/>
    <cellStyle name="Style 3 2 15 11" xfId="23430"/>
    <cellStyle name="Style 3 2 15 11 2" xfId="23431"/>
    <cellStyle name="Style 3 2 15 11 3" xfId="23432"/>
    <cellStyle name="Style 3 2 15 12" xfId="23433"/>
    <cellStyle name="Style 3 2 15 12 2" xfId="23434"/>
    <cellStyle name="Style 3 2 15 12 3" xfId="23435"/>
    <cellStyle name="Style 3 2 15 13" xfId="23436"/>
    <cellStyle name="Style 3 2 15 13 2" xfId="23437"/>
    <cellStyle name="Style 3 2 15 13 3" xfId="23438"/>
    <cellStyle name="Style 3 2 15 14" xfId="23439"/>
    <cellStyle name="Style 3 2 15 14 2" xfId="23440"/>
    <cellStyle name="Style 3 2 15 14 3" xfId="23441"/>
    <cellStyle name="Style 3 2 15 15" xfId="23442"/>
    <cellStyle name="Style 3 2 15 15 2" xfId="23443"/>
    <cellStyle name="Style 3 2 15 15 3" xfId="23444"/>
    <cellStyle name="Style 3 2 15 16" xfId="23445"/>
    <cellStyle name="Style 3 2 15 17" xfId="23446"/>
    <cellStyle name="Style 3 2 15 2" xfId="995"/>
    <cellStyle name="Style 3 2 15 2 10" xfId="23447"/>
    <cellStyle name="Style 3 2 15 2 10 2" xfId="23448"/>
    <cellStyle name="Style 3 2 15 2 10 3" xfId="23449"/>
    <cellStyle name="Style 3 2 15 2 11" xfId="23450"/>
    <cellStyle name="Style 3 2 15 2 11 2" xfId="23451"/>
    <cellStyle name="Style 3 2 15 2 11 3" xfId="23452"/>
    <cellStyle name="Style 3 2 15 2 12" xfId="23453"/>
    <cellStyle name="Style 3 2 15 2 12 2" xfId="23454"/>
    <cellStyle name="Style 3 2 15 2 12 3" xfId="23455"/>
    <cellStyle name="Style 3 2 15 2 13" xfId="23456"/>
    <cellStyle name="Style 3 2 15 2 13 2" xfId="23457"/>
    <cellStyle name="Style 3 2 15 2 13 3" xfId="23458"/>
    <cellStyle name="Style 3 2 15 2 14" xfId="23459"/>
    <cellStyle name="Style 3 2 15 2 14 2" xfId="23460"/>
    <cellStyle name="Style 3 2 15 2 14 3" xfId="23461"/>
    <cellStyle name="Style 3 2 15 2 15" xfId="23462"/>
    <cellStyle name="Style 3 2 15 2 16" xfId="23463"/>
    <cellStyle name="Style 3 2 15 2 2" xfId="23464"/>
    <cellStyle name="Style 3 2 15 2 2 2" xfId="23465"/>
    <cellStyle name="Style 3 2 15 2 2 2 2" xfId="23466"/>
    <cellStyle name="Style 3 2 15 2 2 2 3" xfId="23467"/>
    <cellStyle name="Style 3 2 15 2 2 3" xfId="23468"/>
    <cellStyle name="Style 3 2 15 2 2 4" xfId="23469"/>
    <cellStyle name="Style 3 2 15 2 3" xfId="23470"/>
    <cellStyle name="Style 3 2 15 2 3 2" xfId="23471"/>
    <cellStyle name="Style 3 2 15 2 3 3" xfId="23472"/>
    <cellStyle name="Style 3 2 15 2 4" xfId="23473"/>
    <cellStyle name="Style 3 2 15 2 4 2" xfId="23474"/>
    <cellStyle name="Style 3 2 15 2 4 3" xfId="23475"/>
    <cellStyle name="Style 3 2 15 2 5" xfId="23476"/>
    <cellStyle name="Style 3 2 15 2 5 2" xfId="23477"/>
    <cellStyle name="Style 3 2 15 2 5 3" xfId="23478"/>
    <cellStyle name="Style 3 2 15 2 6" xfId="23479"/>
    <cellStyle name="Style 3 2 15 2 6 2" xfId="23480"/>
    <cellStyle name="Style 3 2 15 2 6 3" xfId="23481"/>
    <cellStyle name="Style 3 2 15 2 7" xfId="23482"/>
    <cellStyle name="Style 3 2 15 2 7 2" xfId="23483"/>
    <cellStyle name="Style 3 2 15 2 7 3" xfId="23484"/>
    <cellStyle name="Style 3 2 15 2 8" xfId="23485"/>
    <cellStyle name="Style 3 2 15 2 8 2" xfId="23486"/>
    <cellStyle name="Style 3 2 15 2 8 3" xfId="23487"/>
    <cellStyle name="Style 3 2 15 2 9" xfId="23488"/>
    <cellStyle name="Style 3 2 15 2 9 2" xfId="23489"/>
    <cellStyle name="Style 3 2 15 2 9 3" xfId="23490"/>
    <cellStyle name="Style 3 2 15 3" xfId="23491"/>
    <cellStyle name="Style 3 2 15 3 2" xfId="23492"/>
    <cellStyle name="Style 3 2 15 3 2 2" xfId="23493"/>
    <cellStyle name="Style 3 2 15 3 2 3" xfId="23494"/>
    <cellStyle name="Style 3 2 15 3 3" xfId="23495"/>
    <cellStyle name="Style 3 2 15 3 4" xfId="23496"/>
    <cellStyle name="Style 3 2 15 4" xfId="23497"/>
    <cellStyle name="Style 3 2 15 4 2" xfId="23498"/>
    <cellStyle name="Style 3 2 15 4 3" xfId="23499"/>
    <cellStyle name="Style 3 2 15 5" xfId="23500"/>
    <cellStyle name="Style 3 2 15 5 2" xfId="23501"/>
    <cellStyle name="Style 3 2 15 5 3" xfId="23502"/>
    <cellStyle name="Style 3 2 15 6" xfId="23503"/>
    <cellStyle name="Style 3 2 15 6 2" xfId="23504"/>
    <cellStyle name="Style 3 2 15 6 3" xfId="23505"/>
    <cellStyle name="Style 3 2 15 7" xfId="23506"/>
    <cellStyle name="Style 3 2 15 7 2" xfId="23507"/>
    <cellStyle name="Style 3 2 15 7 3" xfId="23508"/>
    <cellStyle name="Style 3 2 15 8" xfId="23509"/>
    <cellStyle name="Style 3 2 15 8 2" xfId="23510"/>
    <cellStyle name="Style 3 2 15 8 3" xfId="23511"/>
    <cellStyle name="Style 3 2 15 9" xfId="23512"/>
    <cellStyle name="Style 3 2 15 9 2" xfId="23513"/>
    <cellStyle name="Style 3 2 15 9 3" xfId="23514"/>
    <cellStyle name="Style 3 2 16" xfId="996"/>
    <cellStyle name="Style 3 2 16 10" xfId="23515"/>
    <cellStyle name="Style 3 2 16 10 2" xfId="23516"/>
    <cellStyle name="Style 3 2 16 10 3" xfId="23517"/>
    <cellStyle name="Style 3 2 16 11" xfId="23518"/>
    <cellStyle name="Style 3 2 16 11 2" xfId="23519"/>
    <cellStyle name="Style 3 2 16 11 3" xfId="23520"/>
    <cellStyle name="Style 3 2 16 12" xfId="23521"/>
    <cellStyle name="Style 3 2 16 12 2" xfId="23522"/>
    <cellStyle name="Style 3 2 16 12 3" xfId="23523"/>
    <cellStyle name="Style 3 2 16 13" xfId="23524"/>
    <cellStyle name="Style 3 2 16 13 2" xfId="23525"/>
    <cellStyle name="Style 3 2 16 13 3" xfId="23526"/>
    <cellStyle name="Style 3 2 16 14" xfId="23527"/>
    <cellStyle name="Style 3 2 16 14 2" xfId="23528"/>
    <cellStyle name="Style 3 2 16 14 3" xfId="23529"/>
    <cellStyle name="Style 3 2 16 15" xfId="23530"/>
    <cellStyle name="Style 3 2 16 15 2" xfId="23531"/>
    <cellStyle name="Style 3 2 16 15 3" xfId="23532"/>
    <cellStyle name="Style 3 2 16 16" xfId="23533"/>
    <cellStyle name="Style 3 2 16 17" xfId="23534"/>
    <cellStyle name="Style 3 2 16 2" xfId="997"/>
    <cellStyle name="Style 3 2 16 2 10" xfId="23535"/>
    <cellStyle name="Style 3 2 16 2 10 2" xfId="23536"/>
    <cellStyle name="Style 3 2 16 2 10 3" xfId="23537"/>
    <cellStyle name="Style 3 2 16 2 11" xfId="23538"/>
    <cellStyle name="Style 3 2 16 2 11 2" xfId="23539"/>
    <cellStyle name="Style 3 2 16 2 11 3" xfId="23540"/>
    <cellStyle name="Style 3 2 16 2 12" xfId="23541"/>
    <cellStyle name="Style 3 2 16 2 12 2" xfId="23542"/>
    <cellStyle name="Style 3 2 16 2 12 3" xfId="23543"/>
    <cellStyle name="Style 3 2 16 2 13" xfId="23544"/>
    <cellStyle name="Style 3 2 16 2 13 2" xfId="23545"/>
    <cellStyle name="Style 3 2 16 2 13 3" xfId="23546"/>
    <cellStyle name="Style 3 2 16 2 14" xfId="23547"/>
    <cellStyle name="Style 3 2 16 2 14 2" xfId="23548"/>
    <cellStyle name="Style 3 2 16 2 14 3" xfId="23549"/>
    <cellStyle name="Style 3 2 16 2 15" xfId="23550"/>
    <cellStyle name="Style 3 2 16 2 16" xfId="23551"/>
    <cellStyle name="Style 3 2 16 2 2" xfId="23552"/>
    <cellStyle name="Style 3 2 16 2 2 2" xfId="23553"/>
    <cellStyle name="Style 3 2 16 2 2 2 2" xfId="23554"/>
    <cellStyle name="Style 3 2 16 2 2 2 3" xfId="23555"/>
    <cellStyle name="Style 3 2 16 2 2 3" xfId="23556"/>
    <cellStyle name="Style 3 2 16 2 2 4" xfId="23557"/>
    <cellStyle name="Style 3 2 16 2 3" xfId="23558"/>
    <cellStyle name="Style 3 2 16 2 3 2" xfId="23559"/>
    <cellStyle name="Style 3 2 16 2 3 3" xfId="23560"/>
    <cellStyle name="Style 3 2 16 2 4" xfId="23561"/>
    <cellStyle name="Style 3 2 16 2 4 2" xfId="23562"/>
    <cellStyle name="Style 3 2 16 2 4 3" xfId="23563"/>
    <cellStyle name="Style 3 2 16 2 5" xfId="23564"/>
    <cellStyle name="Style 3 2 16 2 5 2" xfId="23565"/>
    <cellStyle name="Style 3 2 16 2 5 3" xfId="23566"/>
    <cellStyle name="Style 3 2 16 2 6" xfId="23567"/>
    <cellStyle name="Style 3 2 16 2 6 2" xfId="23568"/>
    <cellStyle name="Style 3 2 16 2 6 3" xfId="23569"/>
    <cellStyle name="Style 3 2 16 2 7" xfId="23570"/>
    <cellStyle name="Style 3 2 16 2 7 2" xfId="23571"/>
    <cellStyle name="Style 3 2 16 2 7 3" xfId="23572"/>
    <cellStyle name="Style 3 2 16 2 8" xfId="23573"/>
    <cellStyle name="Style 3 2 16 2 8 2" xfId="23574"/>
    <cellStyle name="Style 3 2 16 2 8 3" xfId="23575"/>
    <cellStyle name="Style 3 2 16 2 9" xfId="23576"/>
    <cellStyle name="Style 3 2 16 2 9 2" xfId="23577"/>
    <cellStyle name="Style 3 2 16 2 9 3" xfId="23578"/>
    <cellStyle name="Style 3 2 16 3" xfId="23579"/>
    <cellStyle name="Style 3 2 16 3 2" xfId="23580"/>
    <cellStyle name="Style 3 2 16 3 2 2" xfId="23581"/>
    <cellStyle name="Style 3 2 16 3 2 3" xfId="23582"/>
    <cellStyle name="Style 3 2 16 3 3" xfId="23583"/>
    <cellStyle name="Style 3 2 16 3 4" xfId="23584"/>
    <cellStyle name="Style 3 2 16 4" xfId="23585"/>
    <cellStyle name="Style 3 2 16 4 2" xfId="23586"/>
    <cellStyle name="Style 3 2 16 4 3" xfId="23587"/>
    <cellStyle name="Style 3 2 16 5" xfId="23588"/>
    <cellStyle name="Style 3 2 16 5 2" xfId="23589"/>
    <cellStyle name="Style 3 2 16 5 3" xfId="23590"/>
    <cellStyle name="Style 3 2 16 6" xfId="23591"/>
    <cellStyle name="Style 3 2 16 6 2" xfId="23592"/>
    <cellStyle name="Style 3 2 16 6 3" xfId="23593"/>
    <cellStyle name="Style 3 2 16 7" xfId="23594"/>
    <cellStyle name="Style 3 2 16 7 2" xfId="23595"/>
    <cellStyle name="Style 3 2 16 7 3" xfId="23596"/>
    <cellStyle name="Style 3 2 16 8" xfId="23597"/>
    <cellStyle name="Style 3 2 16 8 2" xfId="23598"/>
    <cellStyle name="Style 3 2 16 8 3" xfId="23599"/>
    <cellStyle name="Style 3 2 16 9" xfId="23600"/>
    <cellStyle name="Style 3 2 16 9 2" xfId="23601"/>
    <cellStyle name="Style 3 2 16 9 3" xfId="23602"/>
    <cellStyle name="Style 3 2 17" xfId="998"/>
    <cellStyle name="Style 3 2 17 10" xfId="23603"/>
    <cellStyle name="Style 3 2 17 10 2" xfId="23604"/>
    <cellStyle name="Style 3 2 17 10 3" xfId="23605"/>
    <cellStyle name="Style 3 2 17 11" xfId="23606"/>
    <cellStyle name="Style 3 2 17 11 2" xfId="23607"/>
    <cellStyle name="Style 3 2 17 11 3" xfId="23608"/>
    <cellStyle name="Style 3 2 17 12" xfId="23609"/>
    <cellStyle name="Style 3 2 17 12 2" xfId="23610"/>
    <cellStyle name="Style 3 2 17 12 3" xfId="23611"/>
    <cellStyle name="Style 3 2 17 13" xfId="23612"/>
    <cellStyle name="Style 3 2 17 13 2" xfId="23613"/>
    <cellStyle name="Style 3 2 17 13 3" xfId="23614"/>
    <cellStyle name="Style 3 2 17 14" xfId="23615"/>
    <cellStyle name="Style 3 2 17 14 2" xfId="23616"/>
    <cellStyle name="Style 3 2 17 14 3" xfId="23617"/>
    <cellStyle name="Style 3 2 17 15" xfId="23618"/>
    <cellStyle name="Style 3 2 17 15 2" xfId="23619"/>
    <cellStyle name="Style 3 2 17 15 3" xfId="23620"/>
    <cellStyle name="Style 3 2 17 16" xfId="23621"/>
    <cellStyle name="Style 3 2 17 17" xfId="23622"/>
    <cellStyle name="Style 3 2 17 2" xfId="999"/>
    <cellStyle name="Style 3 2 17 2 10" xfId="23623"/>
    <cellStyle name="Style 3 2 17 2 10 2" xfId="23624"/>
    <cellStyle name="Style 3 2 17 2 10 3" xfId="23625"/>
    <cellStyle name="Style 3 2 17 2 11" xfId="23626"/>
    <cellStyle name="Style 3 2 17 2 11 2" xfId="23627"/>
    <cellStyle name="Style 3 2 17 2 11 3" xfId="23628"/>
    <cellStyle name="Style 3 2 17 2 12" xfId="23629"/>
    <cellStyle name="Style 3 2 17 2 12 2" xfId="23630"/>
    <cellStyle name="Style 3 2 17 2 12 3" xfId="23631"/>
    <cellStyle name="Style 3 2 17 2 13" xfId="23632"/>
    <cellStyle name="Style 3 2 17 2 13 2" xfId="23633"/>
    <cellStyle name="Style 3 2 17 2 13 3" xfId="23634"/>
    <cellStyle name="Style 3 2 17 2 14" xfId="23635"/>
    <cellStyle name="Style 3 2 17 2 14 2" xfId="23636"/>
    <cellStyle name="Style 3 2 17 2 14 3" xfId="23637"/>
    <cellStyle name="Style 3 2 17 2 15" xfId="23638"/>
    <cellStyle name="Style 3 2 17 2 16" xfId="23639"/>
    <cellStyle name="Style 3 2 17 2 2" xfId="23640"/>
    <cellStyle name="Style 3 2 17 2 2 2" xfId="23641"/>
    <cellStyle name="Style 3 2 17 2 2 2 2" xfId="23642"/>
    <cellStyle name="Style 3 2 17 2 2 2 3" xfId="23643"/>
    <cellStyle name="Style 3 2 17 2 2 3" xfId="23644"/>
    <cellStyle name="Style 3 2 17 2 2 4" xfId="23645"/>
    <cellStyle name="Style 3 2 17 2 3" xfId="23646"/>
    <cellStyle name="Style 3 2 17 2 3 2" xfId="23647"/>
    <cellStyle name="Style 3 2 17 2 3 3" xfId="23648"/>
    <cellStyle name="Style 3 2 17 2 4" xfId="23649"/>
    <cellStyle name="Style 3 2 17 2 4 2" xfId="23650"/>
    <cellStyle name="Style 3 2 17 2 4 3" xfId="23651"/>
    <cellStyle name="Style 3 2 17 2 5" xfId="23652"/>
    <cellStyle name="Style 3 2 17 2 5 2" xfId="23653"/>
    <cellStyle name="Style 3 2 17 2 5 3" xfId="23654"/>
    <cellStyle name="Style 3 2 17 2 6" xfId="23655"/>
    <cellStyle name="Style 3 2 17 2 6 2" xfId="23656"/>
    <cellStyle name="Style 3 2 17 2 6 3" xfId="23657"/>
    <cellStyle name="Style 3 2 17 2 7" xfId="23658"/>
    <cellStyle name="Style 3 2 17 2 7 2" xfId="23659"/>
    <cellStyle name="Style 3 2 17 2 7 3" xfId="23660"/>
    <cellStyle name="Style 3 2 17 2 8" xfId="23661"/>
    <cellStyle name="Style 3 2 17 2 8 2" xfId="23662"/>
    <cellStyle name="Style 3 2 17 2 8 3" xfId="23663"/>
    <cellStyle name="Style 3 2 17 2 9" xfId="23664"/>
    <cellStyle name="Style 3 2 17 2 9 2" xfId="23665"/>
    <cellStyle name="Style 3 2 17 2 9 3" xfId="23666"/>
    <cellStyle name="Style 3 2 17 3" xfId="23667"/>
    <cellStyle name="Style 3 2 17 3 2" xfId="23668"/>
    <cellStyle name="Style 3 2 17 3 2 2" xfId="23669"/>
    <cellStyle name="Style 3 2 17 3 2 3" xfId="23670"/>
    <cellStyle name="Style 3 2 17 3 3" xfId="23671"/>
    <cellStyle name="Style 3 2 17 3 4" xfId="23672"/>
    <cellStyle name="Style 3 2 17 4" xfId="23673"/>
    <cellStyle name="Style 3 2 17 4 2" xfId="23674"/>
    <cellStyle name="Style 3 2 17 4 3" xfId="23675"/>
    <cellStyle name="Style 3 2 17 5" xfId="23676"/>
    <cellStyle name="Style 3 2 17 5 2" xfId="23677"/>
    <cellStyle name="Style 3 2 17 5 3" xfId="23678"/>
    <cellStyle name="Style 3 2 17 6" xfId="23679"/>
    <cellStyle name="Style 3 2 17 6 2" xfId="23680"/>
    <cellStyle name="Style 3 2 17 6 3" xfId="23681"/>
    <cellStyle name="Style 3 2 17 7" xfId="23682"/>
    <cellStyle name="Style 3 2 17 7 2" xfId="23683"/>
    <cellStyle name="Style 3 2 17 7 3" xfId="23684"/>
    <cellStyle name="Style 3 2 17 8" xfId="23685"/>
    <cellStyle name="Style 3 2 17 8 2" xfId="23686"/>
    <cellStyle name="Style 3 2 17 8 3" xfId="23687"/>
    <cellStyle name="Style 3 2 17 9" xfId="23688"/>
    <cellStyle name="Style 3 2 17 9 2" xfId="23689"/>
    <cellStyle name="Style 3 2 17 9 3" xfId="23690"/>
    <cellStyle name="Style 3 2 18" xfId="1000"/>
    <cellStyle name="Style 3 2 18 10" xfId="23691"/>
    <cellStyle name="Style 3 2 18 10 2" xfId="23692"/>
    <cellStyle name="Style 3 2 18 10 3" xfId="23693"/>
    <cellStyle name="Style 3 2 18 11" xfId="23694"/>
    <cellStyle name="Style 3 2 18 11 2" xfId="23695"/>
    <cellStyle name="Style 3 2 18 11 3" xfId="23696"/>
    <cellStyle name="Style 3 2 18 12" xfId="23697"/>
    <cellStyle name="Style 3 2 18 12 2" xfId="23698"/>
    <cellStyle name="Style 3 2 18 12 3" xfId="23699"/>
    <cellStyle name="Style 3 2 18 13" xfId="23700"/>
    <cellStyle name="Style 3 2 18 13 2" xfId="23701"/>
    <cellStyle name="Style 3 2 18 13 3" xfId="23702"/>
    <cellStyle name="Style 3 2 18 14" xfId="23703"/>
    <cellStyle name="Style 3 2 18 14 2" xfId="23704"/>
    <cellStyle name="Style 3 2 18 14 3" xfId="23705"/>
    <cellStyle name="Style 3 2 18 15" xfId="23706"/>
    <cellStyle name="Style 3 2 18 15 2" xfId="23707"/>
    <cellStyle name="Style 3 2 18 15 3" xfId="23708"/>
    <cellStyle name="Style 3 2 18 16" xfId="23709"/>
    <cellStyle name="Style 3 2 18 17" xfId="23710"/>
    <cellStyle name="Style 3 2 18 2" xfId="1001"/>
    <cellStyle name="Style 3 2 18 2 10" xfId="23711"/>
    <cellStyle name="Style 3 2 18 2 10 2" xfId="23712"/>
    <cellStyle name="Style 3 2 18 2 10 3" xfId="23713"/>
    <cellStyle name="Style 3 2 18 2 11" xfId="23714"/>
    <cellStyle name="Style 3 2 18 2 11 2" xfId="23715"/>
    <cellStyle name="Style 3 2 18 2 11 3" xfId="23716"/>
    <cellStyle name="Style 3 2 18 2 12" xfId="23717"/>
    <cellStyle name="Style 3 2 18 2 12 2" xfId="23718"/>
    <cellStyle name="Style 3 2 18 2 12 3" xfId="23719"/>
    <cellStyle name="Style 3 2 18 2 13" xfId="23720"/>
    <cellStyle name="Style 3 2 18 2 13 2" xfId="23721"/>
    <cellStyle name="Style 3 2 18 2 13 3" xfId="23722"/>
    <cellStyle name="Style 3 2 18 2 14" xfId="23723"/>
    <cellStyle name="Style 3 2 18 2 14 2" xfId="23724"/>
    <cellStyle name="Style 3 2 18 2 14 3" xfId="23725"/>
    <cellStyle name="Style 3 2 18 2 15" xfId="23726"/>
    <cellStyle name="Style 3 2 18 2 16" xfId="23727"/>
    <cellStyle name="Style 3 2 18 2 2" xfId="23728"/>
    <cellStyle name="Style 3 2 18 2 2 2" xfId="23729"/>
    <cellStyle name="Style 3 2 18 2 2 2 2" xfId="23730"/>
    <cellStyle name="Style 3 2 18 2 2 2 3" xfId="23731"/>
    <cellStyle name="Style 3 2 18 2 2 3" xfId="23732"/>
    <cellStyle name="Style 3 2 18 2 2 4" xfId="23733"/>
    <cellStyle name="Style 3 2 18 2 3" xfId="23734"/>
    <cellStyle name="Style 3 2 18 2 3 2" xfId="23735"/>
    <cellStyle name="Style 3 2 18 2 3 3" xfId="23736"/>
    <cellStyle name="Style 3 2 18 2 4" xfId="23737"/>
    <cellStyle name="Style 3 2 18 2 4 2" xfId="23738"/>
    <cellStyle name="Style 3 2 18 2 4 3" xfId="23739"/>
    <cellStyle name="Style 3 2 18 2 5" xfId="23740"/>
    <cellStyle name="Style 3 2 18 2 5 2" xfId="23741"/>
    <cellStyle name="Style 3 2 18 2 5 3" xfId="23742"/>
    <cellStyle name="Style 3 2 18 2 6" xfId="23743"/>
    <cellStyle name="Style 3 2 18 2 6 2" xfId="23744"/>
    <cellStyle name="Style 3 2 18 2 6 3" xfId="23745"/>
    <cellStyle name="Style 3 2 18 2 7" xfId="23746"/>
    <cellStyle name="Style 3 2 18 2 7 2" xfId="23747"/>
    <cellStyle name="Style 3 2 18 2 7 3" xfId="23748"/>
    <cellStyle name="Style 3 2 18 2 8" xfId="23749"/>
    <cellStyle name="Style 3 2 18 2 8 2" xfId="23750"/>
    <cellStyle name="Style 3 2 18 2 8 3" xfId="23751"/>
    <cellStyle name="Style 3 2 18 2 9" xfId="23752"/>
    <cellStyle name="Style 3 2 18 2 9 2" xfId="23753"/>
    <cellStyle name="Style 3 2 18 2 9 3" xfId="23754"/>
    <cellStyle name="Style 3 2 18 3" xfId="23755"/>
    <cellStyle name="Style 3 2 18 3 2" xfId="23756"/>
    <cellStyle name="Style 3 2 18 3 2 2" xfId="23757"/>
    <cellStyle name="Style 3 2 18 3 2 3" xfId="23758"/>
    <cellStyle name="Style 3 2 18 3 3" xfId="23759"/>
    <cellStyle name="Style 3 2 18 3 4" xfId="23760"/>
    <cellStyle name="Style 3 2 18 4" xfId="23761"/>
    <cellStyle name="Style 3 2 18 4 2" xfId="23762"/>
    <cellStyle name="Style 3 2 18 4 3" xfId="23763"/>
    <cellStyle name="Style 3 2 18 5" xfId="23764"/>
    <cellStyle name="Style 3 2 18 5 2" xfId="23765"/>
    <cellStyle name="Style 3 2 18 5 3" xfId="23766"/>
    <cellStyle name="Style 3 2 18 6" xfId="23767"/>
    <cellStyle name="Style 3 2 18 6 2" xfId="23768"/>
    <cellStyle name="Style 3 2 18 6 3" xfId="23769"/>
    <cellStyle name="Style 3 2 18 7" xfId="23770"/>
    <cellStyle name="Style 3 2 18 7 2" xfId="23771"/>
    <cellStyle name="Style 3 2 18 7 3" xfId="23772"/>
    <cellStyle name="Style 3 2 18 8" xfId="23773"/>
    <cellStyle name="Style 3 2 18 8 2" xfId="23774"/>
    <cellStyle name="Style 3 2 18 8 3" xfId="23775"/>
    <cellStyle name="Style 3 2 18 9" xfId="23776"/>
    <cellStyle name="Style 3 2 18 9 2" xfId="23777"/>
    <cellStyle name="Style 3 2 18 9 3" xfId="23778"/>
    <cellStyle name="Style 3 2 19" xfId="1002"/>
    <cellStyle name="Style 3 2 19 10" xfId="23779"/>
    <cellStyle name="Style 3 2 19 10 2" xfId="23780"/>
    <cellStyle name="Style 3 2 19 10 3" xfId="23781"/>
    <cellStyle name="Style 3 2 19 11" xfId="23782"/>
    <cellStyle name="Style 3 2 19 11 2" xfId="23783"/>
    <cellStyle name="Style 3 2 19 11 3" xfId="23784"/>
    <cellStyle name="Style 3 2 19 12" xfId="23785"/>
    <cellStyle name="Style 3 2 19 12 2" xfId="23786"/>
    <cellStyle name="Style 3 2 19 12 3" xfId="23787"/>
    <cellStyle name="Style 3 2 19 13" xfId="23788"/>
    <cellStyle name="Style 3 2 19 13 2" xfId="23789"/>
    <cellStyle name="Style 3 2 19 13 3" xfId="23790"/>
    <cellStyle name="Style 3 2 19 14" xfId="23791"/>
    <cellStyle name="Style 3 2 19 14 2" xfId="23792"/>
    <cellStyle name="Style 3 2 19 14 3" xfId="23793"/>
    <cellStyle name="Style 3 2 19 15" xfId="23794"/>
    <cellStyle name="Style 3 2 19 15 2" xfId="23795"/>
    <cellStyle name="Style 3 2 19 15 3" xfId="23796"/>
    <cellStyle name="Style 3 2 19 16" xfId="23797"/>
    <cellStyle name="Style 3 2 19 17" xfId="23798"/>
    <cellStyle name="Style 3 2 19 2" xfId="1003"/>
    <cellStyle name="Style 3 2 19 2 10" xfId="23799"/>
    <cellStyle name="Style 3 2 19 2 10 2" xfId="23800"/>
    <cellStyle name="Style 3 2 19 2 10 3" xfId="23801"/>
    <cellStyle name="Style 3 2 19 2 11" xfId="23802"/>
    <cellStyle name="Style 3 2 19 2 11 2" xfId="23803"/>
    <cellStyle name="Style 3 2 19 2 11 3" xfId="23804"/>
    <cellStyle name="Style 3 2 19 2 12" xfId="23805"/>
    <cellStyle name="Style 3 2 19 2 12 2" xfId="23806"/>
    <cellStyle name="Style 3 2 19 2 12 3" xfId="23807"/>
    <cellStyle name="Style 3 2 19 2 13" xfId="23808"/>
    <cellStyle name="Style 3 2 19 2 13 2" xfId="23809"/>
    <cellStyle name="Style 3 2 19 2 13 3" xfId="23810"/>
    <cellStyle name="Style 3 2 19 2 14" xfId="23811"/>
    <cellStyle name="Style 3 2 19 2 14 2" xfId="23812"/>
    <cellStyle name="Style 3 2 19 2 14 3" xfId="23813"/>
    <cellStyle name="Style 3 2 19 2 15" xfId="23814"/>
    <cellStyle name="Style 3 2 19 2 16" xfId="23815"/>
    <cellStyle name="Style 3 2 19 2 2" xfId="23816"/>
    <cellStyle name="Style 3 2 19 2 2 2" xfId="23817"/>
    <cellStyle name="Style 3 2 19 2 2 2 2" xfId="23818"/>
    <cellStyle name="Style 3 2 19 2 2 2 3" xfId="23819"/>
    <cellStyle name="Style 3 2 19 2 2 3" xfId="23820"/>
    <cellStyle name="Style 3 2 19 2 2 4" xfId="23821"/>
    <cellStyle name="Style 3 2 19 2 3" xfId="23822"/>
    <cellStyle name="Style 3 2 19 2 3 2" xfId="23823"/>
    <cellStyle name="Style 3 2 19 2 3 3" xfId="23824"/>
    <cellStyle name="Style 3 2 19 2 4" xfId="23825"/>
    <cellStyle name="Style 3 2 19 2 4 2" xfId="23826"/>
    <cellStyle name="Style 3 2 19 2 4 3" xfId="23827"/>
    <cellStyle name="Style 3 2 19 2 5" xfId="23828"/>
    <cellStyle name="Style 3 2 19 2 5 2" xfId="23829"/>
    <cellStyle name="Style 3 2 19 2 5 3" xfId="23830"/>
    <cellStyle name="Style 3 2 19 2 6" xfId="23831"/>
    <cellStyle name="Style 3 2 19 2 6 2" xfId="23832"/>
    <cellStyle name="Style 3 2 19 2 6 3" xfId="23833"/>
    <cellStyle name="Style 3 2 19 2 7" xfId="23834"/>
    <cellStyle name="Style 3 2 19 2 7 2" xfId="23835"/>
    <cellStyle name="Style 3 2 19 2 7 3" xfId="23836"/>
    <cellStyle name="Style 3 2 19 2 8" xfId="23837"/>
    <cellStyle name="Style 3 2 19 2 8 2" xfId="23838"/>
    <cellStyle name="Style 3 2 19 2 8 3" xfId="23839"/>
    <cellStyle name="Style 3 2 19 2 9" xfId="23840"/>
    <cellStyle name="Style 3 2 19 2 9 2" xfId="23841"/>
    <cellStyle name="Style 3 2 19 2 9 3" xfId="23842"/>
    <cellStyle name="Style 3 2 19 3" xfId="23843"/>
    <cellStyle name="Style 3 2 19 3 2" xfId="23844"/>
    <cellStyle name="Style 3 2 19 3 2 2" xfId="23845"/>
    <cellStyle name="Style 3 2 19 3 2 3" xfId="23846"/>
    <cellStyle name="Style 3 2 19 3 3" xfId="23847"/>
    <cellStyle name="Style 3 2 19 3 4" xfId="23848"/>
    <cellStyle name="Style 3 2 19 4" xfId="23849"/>
    <cellStyle name="Style 3 2 19 4 2" xfId="23850"/>
    <cellStyle name="Style 3 2 19 4 3" xfId="23851"/>
    <cellStyle name="Style 3 2 19 5" xfId="23852"/>
    <cellStyle name="Style 3 2 19 5 2" xfId="23853"/>
    <cellStyle name="Style 3 2 19 5 3" xfId="23854"/>
    <cellStyle name="Style 3 2 19 6" xfId="23855"/>
    <cellStyle name="Style 3 2 19 6 2" xfId="23856"/>
    <cellStyle name="Style 3 2 19 6 3" xfId="23857"/>
    <cellStyle name="Style 3 2 19 7" xfId="23858"/>
    <cellStyle name="Style 3 2 19 7 2" xfId="23859"/>
    <cellStyle name="Style 3 2 19 7 3" xfId="23860"/>
    <cellStyle name="Style 3 2 19 8" xfId="23861"/>
    <cellStyle name="Style 3 2 19 8 2" xfId="23862"/>
    <cellStyle name="Style 3 2 19 8 3" xfId="23863"/>
    <cellStyle name="Style 3 2 19 9" xfId="23864"/>
    <cellStyle name="Style 3 2 19 9 2" xfId="23865"/>
    <cellStyle name="Style 3 2 19 9 3" xfId="23866"/>
    <cellStyle name="Style 3 2 2" xfId="1004"/>
    <cellStyle name="Style 3 2 2 10" xfId="23867"/>
    <cellStyle name="Style 3 2 2 10 2" xfId="23868"/>
    <cellStyle name="Style 3 2 2 10 3" xfId="23869"/>
    <cellStyle name="Style 3 2 2 11" xfId="23870"/>
    <cellStyle name="Style 3 2 2 11 2" xfId="23871"/>
    <cellStyle name="Style 3 2 2 11 3" xfId="23872"/>
    <cellStyle name="Style 3 2 2 12" xfId="23873"/>
    <cellStyle name="Style 3 2 2 12 2" xfId="23874"/>
    <cellStyle name="Style 3 2 2 12 3" xfId="23875"/>
    <cellStyle name="Style 3 2 2 13" xfId="23876"/>
    <cellStyle name="Style 3 2 2 13 2" xfId="23877"/>
    <cellStyle name="Style 3 2 2 13 3" xfId="23878"/>
    <cellStyle name="Style 3 2 2 14" xfId="23879"/>
    <cellStyle name="Style 3 2 2 14 2" xfId="23880"/>
    <cellStyle name="Style 3 2 2 14 3" xfId="23881"/>
    <cellStyle name="Style 3 2 2 15" xfId="23882"/>
    <cellStyle name="Style 3 2 2 16" xfId="23883"/>
    <cellStyle name="Style 3 2 2 2" xfId="23884"/>
    <cellStyle name="Style 3 2 2 2 2" xfId="23885"/>
    <cellStyle name="Style 3 2 2 2 2 2" xfId="23886"/>
    <cellStyle name="Style 3 2 2 2 2 3" xfId="23887"/>
    <cellStyle name="Style 3 2 2 2 3" xfId="23888"/>
    <cellStyle name="Style 3 2 2 2 4" xfId="23889"/>
    <cellStyle name="Style 3 2 2 3" xfId="23890"/>
    <cellStyle name="Style 3 2 2 3 2" xfId="23891"/>
    <cellStyle name="Style 3 2 2 3 3" xfId="23892"/>
    <cellStyle name="Style 3 2 2 4" xfId="23893"/>
    <cellStyle name="Style 3 2 2 4 2" xfId="23894"/>
    <cellStyle name="Style 3 2 2 4 3" xfId="23895"/>
    <cellStyle name="Style 3 2 2 5" xfId="23896"/>
    <cellStyle name="Style 3 2 2 5 2" xfId="23897"/>
    <cellStyle name="Style 3 2 2 5 3" xfId="23898"/>
    <cellStyle name="Style 3 2 2 6" xfId="23899"/>
    <cellStyle name="Style 3 2 2 6 2" xfId="23900"/>
    <cellStyle name="Style 3 2 2 6 3" xfId="23901"/>
    <cellStyle name="Style 3 2 2 7" xfId="23902"/>
    <cellStyle name="Style 3 2 2 7 2" xfId="23903"/>
    <cellStyle name="Style 3 2 2 7 3" xfId="23904"/>
    <cellStyle name="Style 3 2 2 8" xfId="23905"/>
    <cellStyle name="Style 3 2 2 8 2" xfId="23906"/>
    <cellStyle name="Style 3 2 2 8 3" xfId="23907"/>
    <cellStyle name="Style 3 2 2 9" xfId="23908"/>
    <cellStyle name="Style 3 2 2 9 2" xfId="23909"/>
    <cellStyle name="Style 3 2 2 9 3" xfId="23910"/>
    <cellStyle name="Style 3 2 20" xfId="1005"/>
    <cellStyle name="Style 3 2 20 10" xfId="23911"/>
    <cellStyle name="Style 3 2 20 10 2" xfId="23912"/>
    <cellStyle name="Style 3 2 20 10 3" xfId="23913"/>
    <cellStyle name="Style 3 2 20 11" xfId="23914"/>
    <cellStyle name="Style 3 2 20 11 2" xfId="23915"/>
    <cellStyle name="Style 3 2 20 11 3" xfId="23916"/>
    <cellStyle name="Style 3 2 20 12" xfId="23917"/>
    <cellStyle name="Style 3 2 20 12 2" xfId="23918"/>
    <cellStyle name="Style 3 2 20 12 3" xfId="23919"/>
    <cellStyle name="Style 3 2 20 13" xfId="23920"/>
    <cellStyle name="Style 3 2 20 13 2" xfId="23921"/>
    <cellStyle name="Style 3 2 20 13 3" xfId="23922"/>
    <cellStyle name="Style 3 2 20 14" xfId="23923"/>
    <cellStyle name="Style 3 2 20 14 2" xfId="23924"/>
    <cellStyle name="Style 3 2 20 14 3" xfId="23925"/>
    <cellStyle name="Style 3 2 20 15" xfId="23926"/>
    <cellStyle name="Style 3 2 20 15 2" xfId="23927"/>
    <cellStyle name="Style 3 2 20 15 3" xfId="23928"/>
    <cellStyle name="Style 3 2 20 16" xfId="23929"/>
    <cellStyle name="Style 3 2 20 17" xfId="23930"/>
    <cellStyle name="Style 3 2 20 2" xfId="1006"/>
    <cellStyle name="Style 3 2 20 2 10" xfId="23931"/>
    <cellStyle name="Style 3 2 20 2 10 2" xfId="23932"/>
    <cellStyle name="Style 3 2 20 2 10 3" xfId="23933"/>
    <cellStyle name="Style 3 2 20 2 11" xfId="23934"/>
    <cellStyle name="Style 3 2 20 2 11 2" xfId="23935"/>
    <cellStyle name="Style 3 2 20 2 11 3" xfId="23936"/>
    <cellStyle name="Style 3 2 20 2 12" xfId="23937"/>
    <cellStyle name="Style 3 2 20 2 12 2" xfId="23938"/>
    <cellStyle name="Style 3 2 20 2 12 3" xfId="23939"/>
    <cellStyle name="Style 3 2 20 2 13" xfId="23940"/>
    <cellStyle name="Style 3 2 20 2 13 2" xfId="23941"/>
    <cellStyle name="Style 3 2 20 2 13 3" xfId="23942"/>
    <cellStyle name="Style 3 2 20 2 14" xfId="23943"/>
    <cellStyle name="Style 3 2 20 2 14 2" xfId="23944"/>
    <cellStyle name="Style 3 2 20 2 14 3" xfId="23945"/>
    <cellStyle name="Style 3 2 20 2 15" xfId="23946"/>
    <cellStyle name="Style 3 2 20 2 16" xfId="23947"/>
    <cellStyle name="Style 3 2 20 2 2" xfId="23948"/>
    <cellStyle name="Style 3 2 20 2 2 2" xfId="23949"/>
    <cellStyle name="Style 3 2 20 2 2 2 2" xfId="23950"/>
    <cellStyle name="Style 3 2 20 2 2 2 3" xfId="23951"/>
    <cellStyle name="Style 3 2 20 2 2 3" xfId="23952"/>
    <cellStyle name="Style 3 2 20 2 2 4" xfId="23953"/>
    <cellStyle name="Style 3 2 20 2 3" xfId="23954"/>
    <cellStyle name="Style 3 2 20 2 3 2" xfId="23955"/>
    <cellStyle name="Style 3 2 20 2 3 3" xfId="23956"/>
    <cellStyle name="Style 3 2 20 2 4" xfId="23957"/>
    <cellStyle name="Style 3 2 20 2 4 2" xfId="23958"/>
    <cellStyle name="Style 3 2 20 2 4 3" xfId="23959"/>
    <cellStyle name="Style 3 2 20 2 5" xfId="23960"/>
    <cellStyle name="Style 3 2 20 2 5 2" xfId="23961"/>
    <cellStyle name="Style 3 2 20 2 5 3" xfId="23962"/>
    <cellStyle name="Style 3 2 20 2 6" xfId="23963"/>
    <cellStyle name="Style 3 2 20 2 6 2" xfId="23964"/>
    <cellStyle name="Style 3 2 20 2 6 3" xfId="23965"/>
    <cellStyle name="Style 3 2 20 2 7" xfId="23966"/>
    <cellStyle name="Style 3 2 20 2 7 2" xfId="23967"/>
    <cellStyle name="Style 3 2 20 2 7 3" xfId="23968"/>
    <cellStyle name="Style 3 2 20 2 8" xfId="23969"/>
    <cellStyle name="Style 3 2 20 2 8 2" xfId="23970"/>
    <cellStyle name="Style 3 2 20 2 8 3" xfId="23971"/>
    <cellStyle name="Style 3 2 20 2 9" xfId="23972"/>
    <cellStyle name="Style 3 2 20 2 9 2" xfId="23973"/>
    <cellStyle name="Style 3 2 20 2 9 3" xfId="23974"/>
    <cellStyle name="Style 3 2 20 3" xfId="23975"/>
    <cellStyle name="Style 3 2 20 3 2" xfId="23976"/>
    <cellStyle name="Style 3 2 20 3 2 2" xfId="23977"/>
    <cellStyle name="Style 3 2 20 3 2 3" xfId="23978"/>
    <cellStyle name="Style 3 2 20 3 3" xfId="23979"/>
    <cellStyle name="Style 3 2 20 3 4" xfId="23980"/>
    <cellStyle name="Style 3 2 20 4" xfId="23981"/>
    <cellStyle name="Style 3 2 20 4 2" xfId="23982"/>
    <cellStyle name="Style 3 2 20 4 3" xfId="23983"/>
    <cellStyle name="Style 3 2 20 5" xfId="23984"/>
    <cellStyle name="Style 3 2 20 5 2" xfId="23985"/>
    <cellStyle name="Style 3 2 20 5 3" xfId="23986"/>
    <cellStyle name="Style 3 2 20 6" xfId="23987"/>
    <cellStyle name="Style 3 2 20 6 2" xfId="23988"/>
    <cellStyle name="Style 3 2 20 6 3" xfId="23989"/>
    <cellStyle name="Style 3 2 20 7" xfId="23990"/>
    <cellStyle name="Style 3 2 20 7 2" xfId="23991"/>
    <cellStyle name="Style 3 2 20 7 3" xfId="23992"/>
    <cellStyle name="Style 3 2 20 8" xfId="23993"/>
    <cellStyle name="Style 3 2 20 8 2" xfId="23994"/>
    <cellStyle name="Style 3 2 20 8 3" xfId="23995"/>
    <cellStyle name="Style 3 2 20 9" xfId="23996"/>
    <cellStyle name="Style 3 2 20 9 2" xfId="23997"/>
    <cellStyle name="Style 3 2 20 9 3" xfId="23998"/>
    <cellStyle name="Style 3 2 21" xfId="1007"/>
    <cellStyle name="Style 3 2 21 10" xfId="23999"/>
    <cellStyle name="Style 3 2 21 10 2" xfId="24000"/>
    <cellStyle name="Style 3 2 21 10 3" xfId="24001"/>
    <cellStyle name="Style 3 2 21 11" xfId="24002"/>
    <cellStyle name="Style 3 2 21 11 2" xfId="24003"/>
    <cellStyle name="Style 3 2 21 11 3" xfId="24004"/>
    <cellStyle name="Style 3 2 21 12" xfId="24005"/>
    <cellStyle name="Style 3 2 21 12 2" xfId="24006"/>
    <cellStyle name="Style 3 2 21 12 3" xfId="24007"/>
    <cellStyle name="Style 3 2 21 13" xfId="24008"/>
    <cellStyle name="Style 3 2 21 13 2" xfId="24009"/>
    <cellStyle name="Style 3 2 21 13 3" xfId="24010"/>
    <cellStyle name="Style 3 2 21 14" xfId="24011"/>
    <cellStyle name="Style 3 2 21 14 2" xfId="24012"/>
    <cellStyle name="Style 3 2 21 14 3" xfId="24013"/>
    <cellStyle name="Style 3 2 21 15" xfId="24014"/>
    <cellStyle name="Style 3 2 21 15 2" xfId="24015"/>
    <cellStyle name="Style 3 2 21 15 3" xfId="24016"/>
    <cellStyle name="Style 3 2 21 16" xfId="24017"/>
    <cellStyle name="Style 3 2 21 17" xfId="24018"/>
    <cellStyle name="Style 3 2 21 2" xfId="1008"/>
    <cellStyle name="Style 3 2 21 2 10" xfId="24019"/>
    <cellStyle name="Style 3 2 21 2 10 2" xfId="24020"/>
    <cellStyle name="Style 3 2 21 2 10 3" xfId="24021"/>
    <cellStyle name="Style 3 2 21 2 11" xfId="24022"/>
    <cellStyle name="Style 3 2 21 2 11 2" xfId="24023"/>
    <cellStyle name="Style 3 2 21 2 11 3" xfId="24024"/>
    <cellStyle name="Style 3 2 21 2 12" xfId="24025"/>
    <cellStyle name="Style 3 2 21 2 12 2" xfId="24026"/>
    <cellStyle name="Style 3 2 21 2 12 3" xfId="24027"/>
    <cellStyle name="Style 3 2 21 2 13" xfId="24028"/>
    <cellStyle name="Style 3 2 21 2 13 2" xfId="24029"/>
    <cellStyle name="Style 3 2 21 2 13 3" xfId="24030"/>
    <cellStyle name="Style 3 2 21 2 14" xfId="24031"/>
    <cellStyle name="Style 3 2 21 2 14 2" xfId="24032"/>
    <cellStyle name="Style 3 2 21 2 14 3" xfId="24033"/>
    <cellStyle name="Style 3 2 21 2 15" xfId="24034"/>
    <cellStyle name="Style 3 2 21 2 16" xfId="24035"/>
    <cellStyle name="Style 3 2 21 2 2" xfId="24036"/>
    <cellStyle name="Style 3 2 21 2 2 2" xfId="24037"/>
    <cellStyle name="Style 3 2 21 2 2 2 2" xfId="24038"/>
    <cellStyle name="Style 3 2 21 2 2 2 3" xfId="24039"/>
    <cellStyle name="Style 3 2 21 2 2 3" xfId="24040"/>
    <cellStyle name="Style 3 2 21 2 2 4" xfId="24041"/>
    <cellStyle name="Style 3 2 21 2 3" xfId="24042"/>
    <cellStyle name="Style 3 2 21 2 3 2" xfId="24043"/>
    <cellStyle name="Style 3 2 21 2 3 3" xfId="24044"/>
    <cellStyle name="Style 3 2 21 2 4" xfId="24045"/>
    <cellStyle name="Style 3 2 21 2 4 2" xfId="24046"/>
    <cellStyle name="Style 3 2 21 2 4 3" xfId="24047"/>
    <cellStyle name="Style 3 2 21 2 5" xfId="24048"/>
    <cellStyle name="Style 3 2 21 2 5 2" xfId="24049"/>
    <cellStyle name="Style 3 2 21 2 5 3" xfId="24050"/>
    <cellStyle name="Style 3 2 21 2 6" xfId="24051"/>
    <cellStyle name="Style 3 2 21 2 6 2" xfId="24052"/>
    <cellStyle name="Style 3 2 21 2 6 3" xfId="24053"/>
    <cellStyle name="Style 3 2 21 2 7" xfId="24054"/>
    <cellStyle name="Style 3 2 21 2 7 2" xfId="24055"/>
    <cellStyle name="Style 3 2 21 2 7 3" xfId="24056"/>
    <cellStyle name="Style 3 2 21 2 8" xfId="24057"/>
    <cellStyle name="Style 3 2 21 2 8 2" xfId="24058"/>
    <cellStyle name="Style 3 2 21 2 8 3" xfId="24059"/>
    <cellStyle name="Style 3 2 21 2 9" xfId="24060"/>
    <cellStyle name="Style 3 2 21 2 9 2" xfId="24061"/>
    <cellStyle name="Style 3 2 21 2 9 3" xfId="24062"/>
    <cellStyle name="Style 3 2 21 3" xfId="24063"/>
    <cellStyle name="Style 3 2 21 3 2" xfId="24064"/>
    <cellStyle name="Style 3 2 21 3 2 2" xfId="24065"/>
    <cellStyle name="Style 3 2 21 3 2 3" xfId="24066"/>
    <cellStyle name="Style 3 2 21 3 3" xfId="24067"/>
    <cellStyle name="Style 3 2 21 3 4" xfId="24068"/>
    <cellStyle name="Style 3 2 21 4" xfId="24069"/>
    <cellStyle name="Style 3 2 21 4 2" xfId="24070"/>
    <cellStyle name="Style 3 2 21 4 3" xfId="24071"/>
    <cellStyle name="Style 3 2 21 5" xfId="24072"/>
    <cellStyle name="Style 3 2 21 5 2" xfId="24073"/>
    <cellStyle name="Style 3 2 21 5 3" xfId="24074"/>
    <cellStyle name="Style 3 2 21 6" xfId="24075"/>
    <cellStyle name="Style 3 2 21 6 2" xfId="24076"/>
    <cellStyle name="Style 3 2 21 6 3" xfId="24077"/>
    <cellStyle name="Style 3 2 21 7" xfId="24078"/>
    <cellStyle name="Style 3 2 21 7 2" xfId="24079"/>
    <cellStyle name="Style 3 2 21 7 3" xfId="24080"/>
    <cellStyle name="Style 3 2 21 8" xfId="24081"/>
    <cellStyle name="Style 3 2 21 8 2" xfId="24082"/>
    <cellStyle name="Style 3 2 21 8 3" xfId="24083"/>
    <cellStyle name="Style 3 2 21 9" xfId="24084"/>
    <cellStyle name="Style 3 2 21 9 2" xfId="24085"/>
    <cellStyle name="Style 3 2 21 9 3" xfId="24086"/>
    <cellStyle name="Style 3 2 22" xfId="1009"/>
    <cellStyle name="Style 3 2 22 10" xfId="24087"/>
    <cellStyle name="Style 3 2 22 10 2" xfId="24088"/>
    <cellStyle name="Style 3 2 22 10 3" xfId="24089"/>
    <cellStyle name="Style 3 2 22 11" xfId="24090"/>
    <cellStyle name="Style 3 2 22 11 2" xfId="24091"/>
    <cellStyle name="Style 3 2 22 11 3" xfId="24092"/>
    <cellStyle name="Style 3 2 22 12" xfId="24093"/>
    <cellStyle name="Style 3 2 22 12 2" xfId="24094"/>
    <cellStyle name="Style 3 2 22 12 3" xfId="24095"/>
    <cellStyle name="Style 3 2 22 13" xfId="24096"/>
    <cellStyle name="Style 3 2 22 13 2" xfId="24097"/>
    <cellStyle name="Style 3 2 22 13 3" xfId="24098"/>
    <cellStyle name="Style 3 2 22 14" xfId="24099"/>
    <cellStyle name="Style 3 2 22 14 2" xfId="24100"/>
    <cellStyle name="Style 3 2 22 14 3" xfId="24101"/>
    <cellStyle name="Style 3 2 22 15" xfId="24102"/>
    <cellStyle name="Style 3 2 22 15 2" xfId="24103"/>
    <cellStyle name="Style 3 2 22 15 3" xfId="24104"/>
    <cellStyle name="Style 3 2 22 16" xfId="24105"/>
    <cellStyle name="Style 3 2 22 17" xfId="24106"/>
    <cellStyle name="Style 3 2 22 2" xfId="1010"/>
    <cellStyle name="Style 3 2 22 2 10" xfId="24107"/>
    <cellStyle name="Style 3 2 22 2 10 2" xfId="24108"/>
    <cellStyle name="Style 3 2 22 2 10 3" xfId="24109"/>
    <cellStyle name="Style 3 2 22 2 11" xfId="24110"/>
    <cellStyle name="Style 3 2 22 2 11 2" xfId="24111"/>
    <cellStyle name="Style 3 2 22 2 11 3" xfId="24112"/>
    <cellStyle name="Style 3 2 22 2 12" xfId="24113"/>
    <cellStyle name="Style 3 2 22 2 12 2" xfId="24114"/>
    <cellStyle name="Style 3 2 22 2 12 3" xfId="24115"/>
    <cellStyle name="Style 3 2 22 2 13" xfId="24116"/>
    <cellStyle name="Style 3 2 22 2 13 2" xfId="24117"/>
    <cellStyle name="Style 3 2 22 2 13 3" xfId="24118"/>
    <cellStyle name="Style 3 2 22 2 14" xfId="24119"/>
    <cellStyle name="Style 3 2 22 2 14 2" xfId="24120"/>
    <cellStyle name="Style 3 2 22 2 14 3" xfId="24121"/>
    <cellStyle name="Style 3 2 22 2 15" xfId="24122"/>
    <cellStyle name="Style 3 2 22 2 16" xfId="24123"/>
    <cellStyle name="Style 3 2 22 2 2" xfId="24124"/>
    <cellStyle name="Style 3 2 22 2 2 2" xfId="24125"/>
    <cellStyle name="Style 3 2 22 2 2 2 2" xfId="24126"/>
    <cellStyle name="Style 3 2 22 2 2 2 3" xfId="24127"/>
    <cellStyle name="Style 3 2 22 2 2 3" xfId="24128"/>
    <cellStyle name="Style 3 2 22 2 2 4" xfId="24129"/>
    <cellStyle name="Style 3 2 22 2 3" xfId="24130"/>
    <cellStyle name="Style 3 2 22 2 3 2" xfId="24131"/>
    <cellStyle name="Style 3 2 22 2 3 3" xfId="24132"/>
    <cellStyle name="Style 3 2 22 2 4" xfId="24133"/>
    <cellStyle name="Style 3 2 22 2 4 2" xfId="24134"/>
    <cellStyle name="Style 3 2 22 2 4 3" xfId="24135"/>
    <cellStyle name="Style 3 2 22 2 5" xfId="24136"/>
    <cellStyle name="Style 3 2 22 2 5 2" xfId="24137"/>
    <cellStyle name="Style 3 2 22 2 5 3" xfId="24138"/>
    <cellStyle name="Style 3 2 22 2 6" xfId="24139"/>
    <cellStyle name="Style 3 2 22 2 6 2" xfId="24140"/>
    <cellStyle name="Style 3 2 22 2 6 3" xfId="24141"/>
    <cellStyle name="Style 3 2 22 2 7" xfId="24142"/>
    <cellStyle name="Style 3 2 22 2 7 2" xfId="24143"/>
    <cellStyle name="Style 3 2 22 2 7 3" xfId="24144"/>
    <cellStyle name="Style 3 2 22 2 8" xfId="24145"/>
    <cellStyle name="Style 3 2 22 2 8 2" xfId="24146"/>
    <cellStyle name="Style 3 2 22 2 8 3" xfId="24147"/>
    <cellStyle name="Style 3 2 22 2 9" xfId="24148"/>
    <cellStyle name="Style 3 2 22 2 9 2" xfId="24149"/>
    <cellStyle name="Style 3 2 22 2 9 3" xfId="24150"/>
    <cellStyle name="Style 3 2 22 3" xfId="24151"/>
    <cellStyle name="Style 3 2 22 3 2" xfId="24152"/>
    <cellStyle name="Style 3 2 22 3 2 2" xfId="24153"/>
    <cellStyle name="Style 3 2 22 3 2 3" xfId="24154"/>
    <cellStyle name="Style 3 2 22 3 3" xfId="24155"/>
    <cellStyle name="Style 3 2 22 3 4" xfId="24156"/>
    <cellStyle name="Style 3 2 22 4" xfId="24157"/>
    <cellStyle name="Style 3 2 22 4 2" xfId="24158"/>
    <cellStyle name="Style 3 2 22 4 3" xfId="24159"/>
    <cellStyle name="Style 3 2 22 5" xfId="24160"/>
    <cellStyle name="Style 3 2 22 5 2" xfId="24161"/>
    <cellStyle name="Style 3 2 22 5 3" xfId="24162"/>
    <cellStyle name="Style 3 2 22 6" xfId="24163"/>
    <cellStyle name="Style 3 2 22 6 2" xfId="24164"/>
    <cellStyle name="Style 3 2 22 6 3" xfId="24165"/>
    <cellStyle name="Style 3 2 22 7" xfId="24166"/>
    <cellStyle name="Style 3 2 22 7 2" xfId="24167"/>
    <cellStyle name="Style 3 2 22 7 3" xfId="24168"/>
    <cellStyle name="Style 3 2 22 8" xfId="24169"/>
    <cellStyle name="Style 3 2 22 8 2" xfId="24170"/>
    <cellStyle name="Style 3 2 22 8 3" xfId="24171"/>
    <cellStyle name="Style 3 2 22 9" xfId="24172"/>
    <cellStyle name="Style 3 2 22 9 2" xfId="24173"/>
    <cellStyle name="Style 3 2 22 9 3" xfId="24174"/>
    <cellStyle name="Style 3 2 23" xfId="1011"/>
    <cellStyle name="Style 3 2 23 10" xfId="24175"/>
    <cellStyle name="Style 3 2 23 10 2" xfId="24176"/>
    <cellStyle name="Style 3 2 23 10 3" xfId="24177"/>
    <cellStyle name="Style 3 2 23 11" xfId="24178"/>
    <cellStyle name="Style 3 2 23 11 2" xfId="24179"/>
    <cellStyle name="Style 3 2 23 11 3" xfId="24180"/>
    <cellStyle name="Style 3 2 23 12" xfId="24181"/>
    <cellStyle name="Style 3 2 23 12 2" xfId="24182"/>
    <cellStyle name="Style 3 2 23 12 3" xfId="24183"/>
    <cellStyle name="Style 3 2 23 13" xfId="24184"/>
    <cellStyle name="Style 3 2 23 13 2" xfId="24185"/>
    <cellStyle name="Style 3 2 23 13 3" xfId="24186"/>
    <cellStyle name="Style 3 2 23 14" xfId="24187"/>
    <cellStyle name="Style 3 2 23 14 2" xfId="24188"/>
    <cellStyle name="Style 3 2 23 14 3" xfId="24189"/>
    <cellStyle name="Style 3 2 23 15" xfId="24190"/>
    <cellStyle name="Style 3 2 23 15 2" xfId="24191"/>
    <cellStyle name="Style 3 2 23 15 3" xfId="24192"/>
    <cellStyle name="Style 3 2 23 16" xfId="24193"/>
    <cellStyle name="Style 3 2 23 17" xfId="24194"/>
    <cellStyle name="Style 3 2 23 2" xfId="1012"/>
    <cellStyle name="Style 3 2 23 2 10" xfId="24195"/>
    <cellStyle name="Style 3 2 23 2 10 2" xfId="24196"/>
    <cellStyle name="Style 3 2 23 2 10 3" xfId="24197"/>
    <cellStyle name="Style 3 2 23 2 11" xfId="24198"/>
    <cellStyle name="Style 3 2 23 2 11 2" xfId="24199"/>
    <cellStyle name="Style 3 2 23 2 11 3" xfId="24200"/>
    <cellStyle name="Style 3 2 23 2 12" xfId="24201"/>
    <cellStyle name="Style 3 2 23 2 12 2" xfId="24202"/>
    <cellStyle name="Style 3 2 23 2 12 3" xfId="24203"/>
    <cellStyle name="Style 3 2 23 2 13" xfId="24204"/>
    <cellStyle name="Style 3 2 23 2 13 2" xfId="24205"/>
    <cellStyle name="Style 3 2 23 2 13 3" xfId="24206"/>
    <cellStyle name="Style 3 2 23 2 14" xfId="24207"/>
    <cellStyle name="Style 3 2 23 2 14 2" xfId="24208"/>
    <cellStyle name="Style 3 2 23 2 14 3" xfId="24209"/>
    <cellStyle name="Style 3 2 23 2 15" xfId="24210"/>
    <cellStyle name="Style 3 2 23 2 16" xfId="24211"/>
    <cellStyle name="Style 3 2 23 2 2" xfId="24212"/>
    <cellStyle name="Style 3 2 23 2 2 2" xfId="24213"/>
    <cellStyle name="Style 3 2 23 2 2 2 2" xfId="24214"/>
    <cellStyle name="Style 3 2 23 2 2 2 3" xfId="24215"/>
    <cellStyle name="Style 3 2 23 2 2 3" xfId="24216"/>
    <cellStyle name="Style 3 2 23 2 2 4" xfId="24217"/>
    <cellStyle name="Style 3 2 23 2 3" xfId="24218"/>
    <cellStyle name="Style 3 2 23 2 3 2" xfId="24219"/>
    <cellStyle name="Style 3 2 23 2 3 3" xfId="24220"/>
    <cellStyle name="Style 3 2 23 2 4" xfId="24221"/>
    <cellStyle name="Style 3 2 23 2 4 2" xfId="24222"/>
    <cellStyle name="Style 3 2 23 2 4 3" xfId="24223"/>
    <cellStyle name="Style 3 2 23 2 5" xfId="24224"/>
    <cellStyle name="Style 3 2 23 2 5 2" xfId="24225"/>
    <cellStyle name="Style 3 2 23 2 5 3" xfId="24226"/>
    <cellStyle name="Style 3 2 23 2 6" xfId="24227"/>
    <cellStyle name="Style 3 2 23 2 6 2" xfId="24228"/>
    <cellStyle name="Style 3 2 23 2 6 3" xfId="24229"/>
    <cellStyle name="Style 3 2 23 2 7" xfId="24230"/>
    <cellStyle name="Style 3 2 23 2 7 2" xfId="24231"/>
    <cellStyle name="Style 3 2 23 2 7 3" xfId="24232"/>
    <cellStyle name="Style 3 2 23 2 8" xfId="24233"/>
    <cellStyle name="Style 3 2 23 2 8 2" xfId="24234"/>
    <cellStyle name="Style 3 2 23 2 8 3" xfId="24235"/>
    <cellStyle name="Style 3 2 23 2 9" xfId="24236"/>
    <cellStyle name="Style 3 2 23 2 9 2" xfId="24237"/>
    <cellStyle name="Style 3 2 23 2 9 3" xfId="24238"/>
    <cellStyle name="Style 3 2 23 3" xfId="24239"/>
    <cellStyle name="Style 3 2 23 3 2" xfId="24240"/>
    <cellStyle name="Style 3 2 23 3 2 2" xfId="24241"/>
    <cellStyle name="Style 3 2 23 3 2 3" xfId="24242"/>
    <cellStyle name="Style 3 2 23 3 3" xfId="24243"/>
    <cellStyle name="Style 3 2 23 3 4" xfId="24244"/>
    <cellStyle name="Style 3 2 23 4" xfId="24245"/>
    <cellStyle name="Style 3 2 23 4 2" xfId="24246"/>
    <cellStyle name="Style 3 2 23 4 3" xfId="24247"/>
    <cellStyle name="Style 3 2 23 5" xfId="24248"/>
    <cellStyle name="Style 3 2 23 5 2" xfId="24249"/>
    <cellStyle name="Style 3 2 23 5 3" xfId="24250"/>
    <cellStyle name="Style 3 2 23 6" xfId="24251"/>
    <cellStyle name="Style 3 2 23 6 2" xfId="24252"/>
    <cellStyle name="Style 3 2 23 6 3" xfId="24253"/>
    <cellStyle name="Style 3 2 23 7" xfId="24254"/>
    <cellStyle name="Style 3 2 23 7 2" xfId="24255"/>
    <cellStyle name="Style 3 2 23 7 3" xfId="24256"/>
    <cellStyle name="Style 3 2 23 8" xfId="24257"/>
    <cellStyle name="Style 3 2 23 8 2" xfId="24258"/>
    <cellStyle name="Style 3 2 23 8 3" xfId="24259"/>
    <cellStyle name="Style 3 2 23 9" xfId="24260"/>
    <cellStyle name="Style 3 2 23 9 2" xfId="24261"/>
    <cellStyle name="Style 3 2 23 9 3" xfId="24262"/>
    <cellStyle name="Style 3 2 24" xfId="1013"/>
    <cellStyle name="Style 3 2 24 10" xfId="24263"/>
    <cellStyle name="Style 3 2 24 10 2" xfId="24264"/>
    <cellStyle name="Style 3 2 24 10 3" xfId="24265"/>
    <cellStyle name="Style 3 2 24 11" xfId="24266"/>
    <cellStyle name="Style 3 2 24 11 2" xfId="24267"/>
    <cellStyle name="Style 3 2 24 11 3" xfId="24268"/>
    <cellStyle name="Style 3 2 24 12" xfId="24269"/>
    <cellStyle name="Style 3 2 24 12 2" xfId="24270"/>
    <cellStyle name="Style 3 2 24 12 3" xfId="24271"/>
    <cellStyle name="Style 3 2 24 13" xfId="24272"/>
    <cellStyle name="Style 3 2 24 13 2" xfId="24273"/>
    <cellStyle name="Style 3 2 24 13 3" xfId="24274"/>
    <cellStyle name="Style 3 2 24 14" xfId="24275"/>
    <cellStyle name="Style 3 2 24 14 2" xfId="24276"/>
    <cellStyle name="Style 3 2 24 14 3" xfId="24277"/>
    <cellStyle name="Style 3 2 24 15" xfId="24278"/>
    <cellStyle name="Style 3 2 24 15 2" xfId="24279"/>
    <cellStyle name="Style 3 2 24 15 3" xfId="24280"/>
    <cellStyle name="Style 3 2 24 16" xfId="24281"/>
    <cellStyle name="Style 3 2 24 17" xfId="24282"/>
    <cellStyle name="Style 3 2 24 2" xfId="1014"/>
    <cellStyle name="Style 3 2 24 2 10" xfId="24283"/>
    <cellStyle name="Style 3 2 24 2 10 2" xfId="24284"/>
    <cellStyle name="Style 3 2 24 2 10 3" xfId="24285"/>
    <cellStyle name="Style 3 2 24 2 11" xfId="24286"/>
    <cellStyle name="Style 3 2 24 2 11 2" xfId="24287"/>
    <cellStyle name="Style 3 2 24 2 11 3" xfId="24288"/>
    <cellStyle name="Style 3 2 24 2 12" xfId="24289"/>
    <cellStyle name="Style 3 2 24 2 12 2" xfId="24290"/>
    <cellStyle name="Style 3 2 24 2 12 3" xfId="24291"/>
    <cellStyle name="Style 3 2 24 2 13" xfId="24292"/>
    <cellStyle name="Style 3 2 24 2 13 2" xfId="24293"/>
    <cellStyle name="Style 3 2 24 2 13 3" xfId="24294"/>
    <cellStyle name="Style 3 2 24 2 14" xfId="24295"/>
    <cellStyle name="Style 3 2 24 2 14 2" xfId="24296"/>
    <cellStyle name="Style 3 2 24 2 14 3" xfId="24297"/>
    <cellStyle name="Style 3 2 24 2 15" xfId="24298"/>
    <cellStyle name="Style 3 2 24 2 16" xfId="24299"/>
    <cellStyle name="Style 3 2 24 2 2" xfId="24300"/>
    <cellStyle name="Style 3 2 24 2 2 2" xfId="24301"/>
    <cellStyle name="Style 3 2 24 2 2 2 2" xfId="24302"/>
    <cellStyle name="Style 3 2 24 2 2 2 3" xfId="24303"/>
    <cellStyle name="Style 3 2 24 2 2 3" xfId="24304"/>
    <cellStyle name="Style 3 2 24 2 2 4" xfId="24305"/>
    <cellStyle name="Style 3 2 24 2 3" xfId="24306"/>
    <cellStyle name="Style 3 2 24 2 3 2" xfId="24307"/>
    <cellStyle name="Style 3 2 24 2 3 3" xfId="24308"/>
    <cellStyle name="Style 3 2 24 2 4" xfId="24309"/>
    <cellStyle name="Style 3 2 24 2 4 2" xfId="24310"/>
    <cellStyle name="Style 3 2 24 2 4 3" xfId="24311"/>
    <cellStyle name="Style 3 2 24 2 5" xfId="24312"/>
    <cellStyle name="Style 3 2 24 2 5 2" xfId="24313"/>
    <cellStyle name="Style 3 2 24 2 5 3" xfId="24314"/>
    <cellStyle name="Style 3 2 24 2 6" xfId="24315"/>
    <cellStyle name="Style 3 2 24 2 6 2" xfId="24316"/>
    <cellStyle name="Style 3 2 24 2 6 3" xfId="24317"/>
    <cellStyle name="Style 3 2 24 2 7" xfId="24318"/>
    <cellStyle name="Style 3 2 24 2 7 2" xfId="24319"/>
    <cellStyle name="Style 3 2 24 2 7 3" xfId="24320"/>
    <cellStyle name="Style 3 2 24 2 8" xfId="24321"/>
    <cellStyle name="Style 3 2 24 2 8 2" xfId="24322"/>
    <cellStyle name="Style 3 2 24 2 8 3" xfId="24323"/>
    <cellStyle name="Style 3 2 24 2 9" xfId="24324"/>
    <cellStyle name="Style 3 2 24 2 9 2" xfId="24325"/>
    <cellStyle name="Style 3 2 24 2 9 3" xfId="24326"/>
    <cellStyle name="Style 3 2 24 3" xfId="24327"/>
    <cellStyle name="Style 3 2 24 3 2" xfId="24328"/>
    <cellStyle name="Style 3 2 24 3 2 2" xfId="24329"/>
    <cellStyle name="Style 3 2 24 3 2 3" xfId="24330"/>
    <cellStyle name="Style 3 2 24 3 3" xfId="24331"/>
    <cellStyle name="Style 3 2 24 3 4" xfId="24332"/>
    <cellStyle name="Style 3 2 24 4" xfId="24333"/>
    <cellStyle name="Style 3 2 24 4 2" xfId="24334"/>
    <cellStyle name="Style 3 2 24 4 3" xfId="24335"/>
    <cellStyle name="Style 3 2 24 5" xfId="24336"/>
    <cellStyle name="Style 3 2 24 5 2" xfId="24337"/>
    <cellStyle name="Style 3 2 24 5 3" xfId="24338"/>
    <cellStyle name="Style 3 2 24 6" xfId="24339"/>
    <cellStyle name="Style 3 2 24 6 2" xfId="24340"/>
    <cellStyle name="Style 3 2 24 6 3" xfId="24341"/>
    <cellStyle name="Style 3 2 24 7" xfId="24342"/>
    <cellStyle name="Style 3 2 24 7 2" xfId="24343"/>
    <cellStyle name="Style 3 2 24 7 3" xfId="24344"/>
    <cellStyle name="Style 3 2 24 8" xfId="24345"/>
    <cellStyle name="Style 3 2 24 8 2" xfId="24346"/>
    <cellStyle name="Style 3 2 24 8 3" xfId="24347"/>
    <cellStyle name="Style 3 2 24 9" xfId="24348"/>
    <cellStyle name="Style 3 2 24 9 2" xfId="24349"/>
    <cellStyle name="Style 3 2 24 9 3" xfId="24350"/>
    <cellStyle name="Style 3 2 25" xfId="1015"/>
    <cellStyle name="Style 3 2 25 10" xfId="24351"/>
    <cellStyle name="Style 3 2 25 10 2" xfId="24352"/>
    <cellStyle name="Style 3 2 25 10 3" xfId="24353"/>
    <cellStyle name="Style 3 2 25 11" xfId="24354"/>
    <cellStyle name="Style 3 2 25 11 2" xfId="24355"/>
    <cellStyle name="Style 3 2 25 11 3" xfId="24356"/>
    <cellStyle name="Style 3 2 25 12" xfId="24357"/>
    <cellStyle name="Style 3 2 25 12 2" xfId="24358"/>
    <cellStyle name="Style 3 2 25 12 3" xfId="24359"/>
    <cellStyle name="Style 3 2 25 13" xfId="24360"/>
    <cellStyle name="Style 3 2 25 13 2" xfId="24361"/>
    <cellStyle name="Style 3 2 25 13 3" xfId="24362"/>
    <cellStyle name="Style 3 2 25 14" xfId="24363"/>
    <cellStyle name="Style 3 2 25 14 2" xfId="24364"/>
    <cellStyle name="Style 3 2 25 14 3" xfId="24365"/>
    <cellStyle name="Style 3 2 25 15" xfId="24366"/>
    <cellStyle name="Style 3 2 25 15 2" xfId="24367"/>
    <cellStyle name="Style 3 2 25 15 3" xfId="24368"/>
    <cellStyle name="Style 3 2 25 16" xfId="24369"/>
    <cellStyle name="Style 3 2 25 17" xfId="24370"/>
    <cellStyle name="Style 3 2 25 2" xfId="1016"/>
    <cellStyle name="Style 3 2 25 2 10" xfId="24371"/>
    <cellStyle name="Style 3 2 25 2 10 2" xfId="24372"/>
    <cellStyle name="Style 3 2 25 2 10 3" xfId="24373"/>
    <cellStyle name="Style 3 2 25 2 11" xfId="24374"/>
    <cellStyle name="Style 3 2 25 2 11 2" xfId="24375"/>
    <cellStyle name="Style 3 2 25 2 11 3" xfId="24376"/>
    <cellStyle name="Style 3 2 25 2 12" xfId="24377"/>
    <cellStyle name="Style 3 2 25 2 12 2" xfId="24378"/>
    <cellStyle name="Style 3 2 25 2 12 3" xfId="24379"/>
    <cellStyle name="Style 3 2 25 2 13" xfId="24380"/>
    <cellStyle name="Style 3 2 25 2 13 2" xfId="24381"/>
    <cellStyle name="Style 3 2 25 2 13 3" xfId="24382"/>
    <cellStyle name="Style 3 2 25 2 14" xfId="24383"/>
    <cellStyle name="Style 3 2 25 2 14 2" xfId="24384"/>
    <cellStyle name="Style 3 2 25 2 14 3" xfId="24385"/>
    <cellStyle name="Style 3 2 25 2 15" xfId="24386"/>
    <cellStyle name="Style 3 2 25 2 16" xfId="24387"/>
    <cellStyle name="Style 3 2 25 2 2" xfId="24388"/>
    <cellStyle name="Style 3 2 25 2 2 2" xfId="24389"/>
    <cellStyle name="Style 3 2 25 2 2 2 2" xfId="24390"/>
    <cellStyle name="Style 3 2 25 2 2 2 3" xfId="24391"/>
    <cellStyle name="Style 3 2 25 2 2 3" xfId="24392"/>
    <cellStyle name="Style 3 2 25 2 2 4" xfId="24393"/>
    <cellStyle name="Style 3 2 25 2 3" xfId="24394"/>
    <cellStyle name="Style 3 2 25 2 3 2" xfId="24395"/>
    <cellStyle name="Style 3 2 25 2 3 3" xfId="24396"/>
    <cellStyle name="Style 3 2 25 2 4" xfId="24397"/>
    <cellStyle name="Style 3 2 25 2 4 2" xfId="24398"/>
    <cellStyle name="Style 3 2 25 2 4 3" xfId="24399"/>
    <cellStyle name="Style 3 2 25 2 5" xfId="24400"/>
    <cellStyle name="Style 3 2 25 2 5 2" xfId="24401"/>
    <cellStyle name="Style 3 2 25 2 5 3" xfId="24402"/>
    <cellStyle name="Style 3 2 25 2 6" xfId="24403"/>
    <cellStyle name="Style 3 2 25 2 6 2" xfId="24404"/>
    <cellStyle name="Style 3 2 25 2 6 3" xfId="24405"/>
    <cellStyle name="Style 3 2 25 2 7" xfId="24406"/>
    <cellStyle name="Style 3 2 25 2 7 2" xfId="24407"/>
    <cellStyle name="Style 3 2 25 2 7 3" xfId="24408"/>
    <cellStyle name="Style 3 2 25 2 8" xfId="24409"/>
    <cellStyle name="Style 3 2 25 2 8 2" xfId="24410"/>
    <cellStyle name="Style 3 2 25 2 8 3" xfId="24411"/>
    <cellStyle name="Style 3 2 25 2 9" xfId="24412"/>
    <cellStyle name="Style 3 2 25 2 9 2" xfId="24413"/>
    <cellStyle name="Style 3 2 25 2 9 3" xfId="24414"/>
    <cellStyle name="Style 3 2 25 3" xfId="24415"/>
    <cellStyle name="Style 3 2 25 3 2" xfId="24416"/>
    <cellStyle name="Style 3 2 25 3 2 2" xfId="24417"/>
    <cellStyle name="Style 3 2 25 3 2 3" xfId="24418"/>
    <cellStyle name="Style 3 2 25 3 3" xfId="24419"/>
    <cellStyle name="Style 3 2 25 3 4" xfId="24420"/>
    <cellStyle name="Style 3 2 25 4" xfId="24421"/>
    <cellStyle name="Style 3 2 25 4 2" xfId="24422"/>
    <cellStyle name="Style 3 2 25 4 3" xfId="24423"/>
    <cellStyle name="Style 3 2 25 5" xfId="24424"/>
    <cellStyle name="Style 3 2 25 5 2" xfId="24425"/>
    <cellStyle name="Style 3 2 25 5 3" xfId="24426"/>
    <cellStyle name="Style 3 2 25 6" xfId="24427"/>
    <cellStyle name="Style 3 2 25 6 2" xfId="24428"/>
    <cellStyle name="Style 3 2 25 6 3" xfId="24429"/>
    <cellStyle name="Style 3 2 25 7" xfId="24430"/>
    <cellStyle name="Style 3 2 25 7 2" xfId="24431"/>
    <cellStyle name="Style 3 2 25 7 3" xfId="24432"/>
    <cellStyle name="Style 3 2 25 8" xfId="24433"/>
    <cellStyle name="Style 3 2 25 8 2" xfId="24434"/>
    <cellStyle name="Style 3 2 25 8 3" xfId="24435"/>
    <cellStyle name="Style 3 2 25 9" xfId="24436"/>
    <cellStyle name="Style 3 2 25 9 2" xfId="24437"/>
    <cellStyle name="Style 3 2 25 9 3" xfId="24438"/>
    <cellStyle name="Style 3 2 26" xfId="1017"/>
    <cellStyle name="Style 3 2 26 10" xfId="24439"/>
    <cellStyle name="Style 3 2 26 10 2" xfId="24440"/>
    <cellStyle name="Style 3 2 26 10 3" xfId="24441"/>
    <cellStyle name="Style 3 2 26 11" xfId="24442"/>
    <cellStyle name="Style 3 2 26 11 2" xfId="24443"/>
    <cellStyle name="Style 3 2 26 11 3" xfId="24444"/>
    <cellStyle name="Style 3 2 26 12" xfId="24445"/>
    <cellStyle name="Style 3 2 26 12 2" xfId="24446"/>
    <cellStyle name="Style 3 2 26 12 3" xfId="24447"/>
    <cellStyle name="Style 3 2 26 13" xfId="24448"/>
    <cellStyle name="Style 3 2 26 13 2" xfId="24449"/>
    <cellStyle name="Style 3 2 26 13 3" xfId="24450"/>
    <cellStyle name="Style 3 2 26 14" xfId="24451"/>
    <cellStyle name="Style 3 2 26 14 2" xfId="24452"/>
    <cellStyle name="Style 3 2 26 14 3" xfId="24453"/>
    <cellStyle name="Style 3 2 26 15" xfId="24454"/>
    <cellStyle name="Style 3 2 26 15 2" xfId="24455"/>
    <cellStyle name="Style 3 2 26 15 3" xfId="24456"/>
    <cellStyle name="Style 3 2 26 16" xfId="24457"/>
    <cellStyle name="Style 3 2 26 17" xfId="24458"/>
    <cellStyle name="Style 3 2 26 2" xfId="1018"/>
    <cellStyle name="Style 3 2 26 2 10" xfId="24459"/>
    <cellStyle name="Style 3 2 26 2 10 2" xfId="24460"/>
    <cellStyle name="Style 3 2 26 2 10 3" xfId="24461"/>
    <cellStyle name="Style 3 2 26 2 11" xfId="24462"/>
    <cellStyle name="Style 3 2 26 2 11 2" xfId="24463"/>
    <cellStyle name="Style 3 2 26 2 11 3" xfId="24464"/>
    <cellStyle name="Style 3 2 26 2 12" xfId="24465"/>
    <cellStyle name="Style 3 2 26 2 12 2" xfId="24466"/>
    <cellStyle name="Style 3 2 26 2 12 3" xfId="24467"/>
    <cellStyle name="Style 3 2 26 2 13" xfId="24468"/>
    <cellStyle name="Style 3 2 26 2 13 2" xfId="24469"/>
    <cellStyle name="Style 3 2 26 2 13 3" xfId="24470"/>
    <cellStyle name="Style 3 2 26 2 14" xfId="24471"/>
    <cellStyle name="Style 3 2 26 2 14 2" xfId="24472"/>
    <cellStyle name="Style 3 2 26 2 14 3" xfId="24473"/>
    <cellStyle name="Style 3 2 26 2 15" xfId="24474"/>
    <cellStyle name="Style 3 2 26 2 16" xfId="24475"/>
    <cellStyle name="Style 3 2 26 2 2" xfId="24476"/>
    <cellStyle name="Style 3 2 26 2 2 2" xfId="24477"/>
    <cellStyle name="Style 3 2 26 2 2 2 2" xfId="24478"/>
    <cellStyle name="Style 3 2 26 2 2 2 3" xfId="24479"/>
    <cellStyle name="Style 3 2 26 2 2 3" xfId="24480"/>
    <cellStyle name="Style 3 2 26 2 2 4" xfId="24481"/>
    <cellStyle name="Style 3 2 26 2 3" xfId="24482"/>
    <cellStyle name="Style 3 2 26 2 3 2" xfId="24483"/>
    <cellStyle name="Style 3 2 26 2 3 3" xfId="24484"/>
    <cellStyle name="Style 3 2 26 2 4" xfId="24485"/>
    <cellStyle name="Style 3 2 26 2 4 2" xfId="24486"/>
    <cellStyle name="Style 3 2 26 2 4 3" xfId="24487"/>
    <cellStyle name="Style 3 2 26 2 5" xfId="24488"/>
    <cellStyle name="Style 3 2 26 2 5 2" xfId="24489"/>
    <cellStyle name="Style 3 2 26 2 5 3" xfId="24490"/>
    <cellStyle name="Style 3 2 26 2 6" xfId="24491"/>
    <cellStyle name="Style 3 2 26 2 6 2" xfId="24492"/>
    <cellStyle name="Style 3 2 26 2 6 3" xfId="24493"/>
    <cellStyle name="Style 3 2 26 2 7" xfId="24494"/>
    <cellStyle name="Style 3 2 26 2 7 2" xfId="24495"/>
    <cellStyle name="Style 3 2 26 2 7 3" xfId="24496"/>
    <cellStyle name="Style 3 2 26 2 8" xfId="24497"/>
    <cellStyle name="Style 3 2 26 2 8 2" xfId="24498"/>
    <cellStyle name="Style 3 2 26 2 8 3" xfId="24499"/>
    <cellStyle name="Style 3 2 26 2 9" xfId="24500"/>
    <cellStyle name="Style 3 2 26 2 9 2" xfId="24501"/>
    <cellStyle name="Style 3 2 26 2 9 3" xfId="24502"/>
    <cellStyle name="Style 3 2 26 3" xfId="24503"/>
    <cellStyle name="Style 3 2 26 3 2" xfId="24504"/>
    <cellStyle name="Style 3 2 26 3 2 2" xfId="24505"/>
    <cellStyle name="Style 3 2 26 3 2 3" xfId="24506"/>
    <cellStyle name="Style 3 2 26 3 3" xfId="24507"/>
    <cellStyle name="Style 3 2 26 3 4" xfId="24508"/>
    <cellStyle name="Style 3 2 26 4" xfId="24509"/>
    <cellStyle name="Style 3 2 26 4 2" xfId="24510"/>
    <cellStyle name="Style 3 2 26 4 3" xfId="24511"/>
    <cellStyle name="Style 3 2 26 5" xfId="24512"/>
    <cellStyle name="Style 3 2 26 5 2" xfId="24513"/>
    <cellStyle name="Style 3 2 26 5 3" xfId="24514"/>
    <cellStyle name="Style 3 2 26 6" xfId="24515"/>
    <cellStyle name="Style 3 2 26 6 2" xfId="24516"/>
    <cellStyle name="Style 3 2 26 6 3" xfId="24517"/>
    <cellStyle name="Style 3 2 26 7" xfId="24518"/>
    <cellStyle name="Style 3 2 26 7 2" xfId="24519"/>
    <cellStyle name="Style 3 2 26 7 3" xfId="24520"/>
    <cellStyle name="Style 3 2 26 8" xfId="24521"/>
    <cellStyle name="Style 3 2 26 8 2" xfId="24522"/>
    <cellStyle name="Style 3 2 26 8 3" xfId="24523"/>
    <cellStyle name="Style 3 2 26 9" xfId="24524"/>
    <cellStyle name="Style 3 2 26 9 2" xfId="24525"/>
    <cellStyle name="Style 3 2 26 9 3" xfId="24526"/>
    <cellStyle name="Style 3 2 27" xfId="1019"/>
    <cellStyle name="Style 3 2 27 10" xfId="24527"/>
    <cellStyle name="Style 3 2 27 10 2" xfId="24528"/>
    <cellStyle name="Style 3 2 27 10 3" xfId="24529"/>
    <cellStyle name="Style 3 2 27 11" xfId="24530"/>
    <cellStyle name="Style 3 2 27 11 2" xfId="24531"/>
    <cellStyle name="Style 3 2 27 11 3" xfId="24532"/>
    <cellStyle name="Style 3 2 27 12" xfId="24533"/>
    <cellStyle name="Style 3 2 27 12 2" xfId="24534"/>
    <cellStyle name="Style 3 2 27 12 3" xfId="24535"/>
    <cellStyle name="Style 3 2 27 13" xfId="24536"/>
    <cellStyle name="Style 3 2 27 13 2" xfId="24537"/>
    <cellStyle name="Style 3 2 27 13 3" xfId="24538"/>
    <cellStyle name="Style 3 2 27 14" xfId="24539"/>
    <cellStyle name="Style 3 2 27 14 2" xfId="24540"/>
    <cellStyle name="Style 3 2 27 14 3" xfId="24541"/>
    <cellStyle name="Style 3 2 27 15" xfId="24542"/>
    <cellStyle name="Style 3 2 27 15 2" xfId="24543"/>
    <cellStyle name="Style 3 2 27 15 3" xfId="24544"/>
    <cellStyle name="Style 3 2 27 16" xfId="24545"/>
    <cellStyle name="Style 3 2 27 17" xfId="24546"/>
    <cellStyle name="Style 3 2 27 2" xfId="1020"/>
    <cellStyle name="Style 3 2 27 2 10" xfId="24547"/>
    <cellStyle name="Style 3 2 27 2 10 2" xfId="24548"/>
    <cellStyle name="Style 3 2 27 2 10 3" xfId="24549"/>
    <cellStyle name="Style 3 2 27 2 11" xfId="24550"/>
    <cellStyle name="Style 3 2 27 2 11 2" xfId="24551"/>
    <cellStyle name="Style 3 2 27 2 11 3" xfId="24552"/>
    <cellStyle name="Style 3 2 27 2 12" xfId="24553"/>
    <cellStyle name="Style 3 2 27 2 12 2" xfId="24554"/>
    <cellStyle name="Style 3 2 27 2 12 3" xfId="24555"/>
    <cellStyle name="Style 3 2 27 2 13" xfId="24556"/>
    <cellStyle name="Style 3 2 27 2 13 2" xfId="24557"/>
    <cellStyle name="Style 3 2 27 2 13 3" xfId="24558"/>
    <cellStyle name="Style 3 2 27 2 14" xfId="24559"/>
    <cellStyle name="Style 3 2 27 2 14 2" xfId="24560"/>
    <cellStyle name="Style 3 2 27 2 14 3" xfId="24561"/>
    <cellStyle name="Style 3 2 27 2 15" xfId="24562"/>
    <cellStyle name="Style 3 2 27 2 16" xfId="24563"/>
    <cellStyle name="Style 3 2 27 2 2" xfId="24564"/>
    <cellStyle name="Style 3 2 27 2 2 2" xfId="24565"/>
    <cellStyle name="Style 3 2 27 2 2 2 2" xfId="24566"/>
    <cellStyle name="Style 3 2 27 2 2 2 3" xfId="24567"/>
    <cellStyle name="Style 3 2 27 2 2 3" xfId="24568"/>
    <cellStyle name="Style 3 2 27 2 2 4" xfId="24569"/>
    <cellStyle name="Style 3 2 27 2 3" xfId="24570"/>
    <cellStyle name="Style 3 2 27 2 3 2" xfId="24571"/>
    <cellStyle name="Style 3 2 27 2 3 3" xfId="24572"/>
    <cellStyle name="Style 3 2 27 2 4" xfId="24573"/>
    <cellStyle name="Style 3 2 27 2 4 2" xfId="24574"/>
    <cellStyle name="Style 3 2 27 2 4 3" xfId="24575"/>
    <cellStyle name="Style 3 2 27 2 5" xfId="24576"/>
    <cellStyle name="Style 3 2 27 2 5 2" xfId="24577"/>
    <cellStyle name="Style 3 2 27 2 5 3" xfId="24578"/>
    <cellStyle name="Style 3 2 27 2 6" xfId="24579"/>
    <cellStyle name="Style 3 2 27 2 6 2" xfId="24580"/>
    <cellStyle name="Style 3 2 27 2 6 3" xfId="24581"/>
    <cellStyle name="Style 3 2 27 2 7" xfId="24582"/>
    <cellStyle name="Style 3 2 27 2 7 2" xfId="24583"/>
    <cellStyle name="Style 3 2 27 2 7 3" xfId="24584"/>
    <cellStyle name="Style 3 2 27 2 8" xfId="24585"/>
    <cellStyle name="Style 3 2 27 2 8 2" xfId="24586"/>
    <cellStyle name="Style 3 2 27 2 8 3" xfId="24587"/>
    <cellStyle name="Style 3 2 27 2 9" xfId="24588"/>
    <cellStyle name="Style 3 2 27 2 9 2" xfId="24589"/>
    <cellStyle name="Style 3 2 27 2 9 3" xfId="24590"/>
    <cellStyle name="Style 3 2 27 3" xfId="24591"/>
    <cellStyle name="Style 3 2 27 3 2" xfId="24592"/>
    <cellStyle name="Style 3 2 27 3 2 2" xfId="24593"/>
    <cellStyle name="Style 3 2 27 3 2 3" xfId="24594"/>
    <cellStyle name="Style 3 2 27 3 3" xfId="24595"/>
    <cellStyle name="Style 3 2 27 3 4" xfId="24596"/>
    <cellStyle name="Style 3 2 27 4" xfId="24597"/>
    <cellStyle name="Style 3 2 27 4 2" xfId="24598"/>
    <cellStyle name="Style 3 2 27 4 3" xfId="24599"/>
    <cellStyle name="Style 3 2 27 5" xfId="24600"/>
    <cellStyle name="Style 3 2 27 5 2" xfId="24601"/>
    <cellStyle name="Style 3 2 27 5 3" xfId="24602"/>
    <cellStyle name="Style 3 2 27 6" xfId="24603"/>
    <cellStyle name="Style 3 2 27 6 2" xfId="24604"/>
    <cellStyle name="Style 3 2 27 6 3" xfId="24605"/>
    <cellStyle name="Style 3 2 27 7" xfId="24606"/>
    <cellStyle name="Style 3 2 27 7 2" xfId="24607"/>
    <cellStyle name="Style 3 2 27 7 3" xfId="24608"/>
    <cellStyle name="Style 3 2 27 8" xfId="24609"/>
    <cellStyle name="Style 3 2 27 8 2" xfId="24610"/>
    <cellStyle name="Style 3 2 27 8 3" xfId="24611"/>
    <cellStyle name="Style 3 2 27 9" xfId="24612"/>
    <cellStyle name="Style 3 2 27 9 2" xfId="24613"/>
    <cellStyle name="Style 3 2 27 9 3" xfId="24614"/>
    <cellStyle name="Style 3 2 28" xfId="1021"/>
    <cellStyle name="Style 3 2 28 10" xfId="24615"/>
    <cellStyle name="Style 3 2 28 10 2" xfId="24616"/>
    <cellStyle name="Style 3 2 28 10 3" xfId="24617"/>
    <cellStyle name="Style 3 2 28 11" xfId="24618"/>
    <cellStyle name="Style 3 2 28 11 2" xfId="24619"/>
    <cellStyle name="Style 3 2 28 11 3" xfId="24620"/>
    <cellStyle name="Style 3 2 28 12" xfId="24621"/>
    <cellStyle name="Style 3 2 28 12 2" xfId="24622"/>
    <cellStyle name="Style 3 2 28 12 3" xfId="24623"/>
    <cellStyle name="Style 3 2 28 13" xfId="24624"/>
    <cellStyle name="Style 3 2 28 13 2" xfId="24625"/>
    <cellStyle name="Style 3 2 28 13 3" xfId="24626"/>
    <cellStyle name="Style 3 2 28 14" xfId="24627"/>
    <cellStyle name="Style 3 2 28 14 2" xfId="24628"/>
    <cellStyle name="Style 3 2 28 14 3" xfId="24629"/>
    <cellStyle name="Style 3 2 28 15" xfId="24630"/>
    <cellStyle name="Style 3 2 28 16" xfId="24631"/>
    <cellStyle name="Style 3 2 28 2" xfId="24632"/>
    <cellStyle name="Style 3 2 28 2 2" xfId="24633"/>
    <cellStyle name="Style 3 2 28 2 2 2" xfId="24634"/>
    <cellStyle name="Style 3 2 28 2 2 3" xfId="24635"/>
    <cellStyle name="Style 3 2 28 2 3" xfId="24636"/>
    <cellStyle name="Style 3 2 28 2 4" xfId="24637"/>
    <cellStyle name="Style 3 2 28 3" xfId="24638"/>
    <cellStyle name="Style 3 2 28 3 2" xfId="24639"/>
    <cellStyle name="Style 3 2 28 3 3" xfId="24640"/>
    <cellStyle name="Style 3 2 28 4" xfId="24641"/>
    <cellStyle name="Style 3 2 28 4 2" xfId="24642"/>
    <cellStyle name="Style 3 2 28 4 3" xfId="24643"/>
    <cellStyle name="Style 3 2 28 5" xfId="24644"/>
    <cellStyle name="Style 3 2 28 5 2" xfId="24645"/>
    <cellStyle name="Style 3 2 28 5 3" xfId="24646"/>
    <cellStyle name="Style 3 2 28 6" xfId="24647"/>
    <cellStyle name="Style 3 2 28 6 2" xfId="24648"/>
    <cellStyle name="Style 3 2 28 6 3" xfId="24649"/>
    <cellStyle name="Style 3 2 28 7" xfId="24650"/>
    <cellStyle name="Style 3 2 28 7 2" xfId="24651"/>
    <cellStyle name="Style 3 2 28 7 3" xfId="24652"/>
    <cellStyle name="Style 3 2 28 8" xfId="24653"/>
    <cellStyle name="Style 3 2 28 8 2" xfId="24654"/>
    <cellStyle name="Style 3 2 28 8 3" xfId="24655"/>
    <cellStyle name="Style 3 2 28 9" xfId="24656"/>
    <cellStyle name="Style 3 2 28 9 2" xfId="24657"/>
    <cellStyle name="Style 3 2 28 9 3" xfId="24658"/>
    <cellStyle name="Style 3 2 29" xfId="1022"/>
    <cellStyle name="Style 3 2 29 10" xfId="24659"/>
    <cellStyle name="Style 3 2 29 10 2" xfId="24660"/>
    <cellStyle name="Style 3 2 29 10 3" xfId="24661"/>
    <cellStyle name="Style 3 2 29 11" xfId="24662"/>
    <cellStyle name="Style 3 2 29 11 2" xfId="24663"/>
    <cellStyle name="Style 3 2 29 11 3" xfId="24664"/>
    <cellStyle name="Style 3 2 29 12" xfId="24665"/>
    <cellStyle name="Style 3 2 29 12 2" xfId="24666"/>
    <cellStyle name="Style 3 2 29 12 3" xfId="24667"/>
    <cellStyle name="Style 3 2 29 13" xfId="24668"/>
    <cellStyle name="Style 3 2 29 13 2" xfId="24669"/>
    <cellStyle name="Style 3 2 29 13 3" xfId="24670"/>
    <cellStyle name="Style 3 2 29 14" xfId="24671"/>
    <cellStyle name="Style 3 2 29 14 2" xfId="24672"/>
    <cellStyle name="Style 3 2 29 14 3" xfId="24673"/>
    <cellStyle name="Style 3 2 29 15" xfId="24674"/>
    <cellStyle name="Style 3 2 29 16" xfId="24675"/>
    <cellStyle name="Style 3 2 29 2" xfId="24676"/>
    <cellStyle name="Style 3 2 29 2 2" xfId="24677"/>
    <cellStyle name="Style 3 2 29 2 2 2" xfId="24678"/>
    <cellStyle name="Style 3 2 29 2 2 3" xfId="24679"/>
    <cellStyle name="Style 3 2 29 2 3" xfId="24680"/>
    <cellStyle name="Style 3 2 29 2 4" xfId="24681"/>
    <cellStyle name="Style 3 2 29 3" xfId="24682"/>
    <cellStyle name="Style 3 2 29 3 2" xfId="24683"/>
    <cellStyle name="Style 3 2 29 3 3" xfId="24684"/>
    <cellStyle name="Style 3 2 29 4" xfId="24685"/>
    <cellStyle name="Style 3 2 29 4 2" xfId="24686"/>
    <cellStyle name="Style 3 2 29 4 3" xfId="24687"/>
    <cellStyle name="Style 3 2 29 5" xfId="24688"/>
    <cellStyle name="Style 3 2 29 5 2" xfId="24689"/>
    <cellStyle name="Style 3 2 29 5 3" xfId="24690"/>
    <cellStyle name="Style 3 2 29 6" xfId="24691"/>
    <cellStyle name="Style 3 2 29 6 2" xfId="24692"/>
    <cellStyle name="Style 3 2 29 6 3" xfId="24693"/>
    <cellStyle name="Style 3 2 29 7" xfId="24694"/>
    <cellStyle name="Style 3 2 29 7 2" xfId="24695"/>
    <cellStyle name="Style 3 2 29 7 3" xfId="24696"/>
    <cellStyle name="Style 3 2 29 8" xfId="24697"/>
    <cellStyle name="Style 3 2 29 8 2" xfId="24698"/>
    <cellStyle name="Style 3 2 29 8 3" xfId="24699"/>
    <cellStyle name="Style 3 2 29 9" xfId="24700"/>
    <cellStyle name="Style 3 2 29 9 2" xfId="24701"/>
    <cellStyle name="Style 3 2 29 9 3" xfId="24702"/>
    <cellStyle name="Style 3 2 3" xfId="1023"/>
    <cellStyle name="Style 3 2 3 10" xfId="24703"/>
    <cellStyle name="Style 3 2 3 10 2" xfId="24704"/>
    <cellStyle name="Style 3 2 3 10 3" xfId="24705"/>
    <cellStyle name="Style 3 2 3 11" xfId="24706"/>
    <cellStyle name="Style 3 2 3 11 2" xfId="24707"/>
    <cellStyle name="Style 3 2 3 11 3" xfId="24708"/>
    <cellStyle name="Style 3 2 3 12" xfId="24709"/>
    <cellStyle name="Style 3 2 3 12 2" xfId="24710"/>
    <cellStyle name="Style 3 2 3 12 3" xfId="24711"/>
    <cellStyle name="Style 3 2 3 13" xfId="24712"/>
    <cellStyle name="Style 3 2 3 13 2" xfId="24713"/>
    <cellStyle name="Style 3 2 3 13 3" xfId="24714"/>
    <cellStyle name="Style 3 2 3 14" xfId="24715"/>
    <cellStyle name="Style 3 2 3 14 2" xfId="24716"/>
    <cellStyle name="Style 3 2 3 14 3" xfId="24717"/>
    <cellStyle name="Style 3 2 3 15" xfId="24718"/>
    <cellStyle name="Style 3 2 3 16" xfId="24719"/>
    <cellStyle name="Style 3 2 3 2" xfId="24720"/>
    <cellStyle name="Style 3 2 3 2 2" xfId="24721"/>
    <cellStyle name="Style 3 2 3 2 2 2" xfId="24722"/>
    <cellStyle name="Style 3 2 3 2 2 3" xfId="24723"/>
    <cellStyle name="Style 3 2 3 2 3" xfId="24724"/>
    <cellStyle name="Style 3 2 3 2 4" xfId="24725"/>
    <cellStyle name="Style 3 2 3 3" xfId="24726"/>
    <cellStyle name="Style 3 2 3 3 2" xfId="24727"/>
    <cellStyle name="Style 3 2 3 3 3" xfId="24728"/>
    <cellStyle name="Style 3 2 3 4" xfId="24729"/>
    <cellStyle name="Style 3 2 3 4 2" xfId="24730"/>
    <cellStyle name="Style 3 2 3 4 3" xfId="24731"/>
    <cellStyle name="Style 3 2 3 5" xfId="24732"/>
    <cellStyle name="Style 3 2 3 5 2" xfId="24733"/>
    <cellStyle name="Style 3 2 3 5 3" xfId="24734"/>
    <cellStyle name="Style 3 2 3 6" xfId="24735"/>
    <cellStyle name="Style 3 2 3 6 2" xfId="24736"/>
    <cellStyle name="Style 3 2 3 6 3" xfId="24737"/>
    <cellStyle name="Style 3 2 3 7" xfId="24738"/>
    <cellStyle name="Style 3 2 3 7 2" xfId="24739"/>
    <cellStyle name="Style 3 2 3 7 3" xfId="24740"/>
    <cellStyle name="Style 3 2 3 8" xfId="24741"/>
    <cellStyle name="Style 3 2 3 8 2" xfId="24742"/>
    <cellStyle name="Style 3 2 3 8 3" xfId="24743"/>
    <cellStyle name="Style 3 2 3 9" xfId="24744"/>
    <cellStyle name="Style 3 2 3 9 2" xfId="24745"/>
    <cellStyle name="Style 3 2 3 9 3" xfId="24746"/>
    <cellStyle name="Style 3 2 30" xfId="1024"/>
    <cellStyle name="Style 3 2 30 10" xfId="24747"/>
    <cellStyle name="Style 3 2 30 10 2" xfId="24748"/>
    <cellStyle name="Style 3 2 30 10 3" xfId="24749"/>
    <cellStyle name="Style 3 2 30 11" xfId="24750"/>
    <cellStyle name="Style 3 2 30 11 2" xfId="24751"/>
    <cellStyle name="Style 3 2 30 11 3" xfId="24752"/>
    <cellStyle name="Style 3 2 30 12" xfId="24753"/>
    <cellStyle name="Style 3 2 30 12 2" xfId="24754"/>
    <cellStyle name="Style 3 2 30 12 3" xfId="24755"/>
    <cellStyle name="Style 3 2 30 13" xfId="24756"/>
    <cellStyle name="Style 3 2 30 13 2" xfId="24757"/>
    <cellStyle name="Style 3 2 30 13 3" xfId="24758"/>
    <cellStyle name="Style 3 2 30 14" xfId="24759"/>
    <cellStyle name="Style 3 2 30 14 2" xfId="24760"/>
    <cellStyle name="Style 3 2 30 14 3" xfId="24761"/>
    <cellStyle name="Style 3 2 30 15" xfId="24762"/>
    <cellStyle name="Style 3 2 30 16" xfId="24763"/>
    <cellStyle name="Style 3 2 30 2" xfId="24764"/>
    <cellStyle name="Style 3 2 30 2 2" xfId="24765"/>
    <cellStyle name="Style 3 2 30 2 2 2" xfId="24766"/>
    <cellStyle name="Style 3 2 30 2 2 3" xfId="24767"/>
    <cellStyle name="Style 3 2 30 2 3" xfId="24768"/>
    <cellStyle name="Style 3 2 30 2 4" xfId="24769"/>
    <cellStyle name="Style 3 2 30 3" xfId="24770"/>
    <cellStyle name="Style 3 2 30 3 2" xfId="24771"/>
    <cellStyle name="Style 3 2 30 3 3" xfId="24772"/>
    <cellStyle name="Style 3 2 30 4" xfId="24773"/>
    <cellStyle name="Style 3 2 30 4 2" xfId="24774"/>
    <cellStyle name="Style 3 2 30 4 3" xfId="24775"/>
    <cellStyle name="Style 3 2 30 5" xfId="24776"/>
    <cellStyle name="Style 3 2 30 5 2" xfId="24777"/>
    <cellStyle name="Style 3 2 30 5 3" xfId="24778"/>
    <cellStyle name="Style 3 2 30 6" xfId="24779"/>
    <cellStyle name="Style 3 2 30 6 2" xfId="24780"/>
    <cellStyle name="Style 3 2 30 6 3" xfId="24781"/>
    <cellStyle name="Style 3 2 30 7" xfId="24782"/>
    <cellStyle name="Style 3 2 30 7 2" xfId="24783"/>
    <cellStyle name="Style 3 2 30 7 3" xfId="24784"/>
    <cellStyle name="Style 3 2 30 8" xfId="24785"/>
    <cellStyle name="Style 3 2 30 8 2" xfId="24786"/>
    <cellStyle name="Style 3 2 30 8 3" xfId="24787"/>
    <cellStyle name="Style 3 2 30 9" xfId="24788"/>
    <cellStyle name="Style 3 2 30 9 2" xfId="24789"/>
    <cellStyle name="Style 3 2 30 9 3" xfId="24790"/>
    <cellStyle name="Style 3 2 31" xfId="1025"/>
    <cellStyle name="Style 3 2 31 10" xfId="24791"/>
    <cellStyle name="Style 3 2 31 10 2" xfId="24792"/>
    <cellStyle name="Style 3 2 31 10 3" xfId="24793"/>
    <cellStyle name="Style 3 2 31 11" xfId="24794"/>
    <cellStyle name="Style 3 2 31 11 2" xfId="24795"/>
    <cellStyle name="Style 3 2 31 11 3" xfId="24796"/>
    <cellStyle name="Style 3 2 31 12" xfId="24797"/>
    <cellStyle name="Style 3 2 31 12 2" xfId="24798"/>
    <cellStyle name="Style 3 2 31 12 3" xfId="24799"/>
    <cellStyle name="Style 3 2 31 13" xfId="24800"/>
    <cellStyle name="Style 3 2 31 13 2" xfId="24801"/>
    <cellStyle name="Style 3 2 31 13 3" xfId="24802"/>
    <cellStyle name="Style 3 2 31 14" xfId="24803"/>
    <cellStyle name="Style 3 2 31 14 2" xfId="24804"/>
    <cellStyle name="Style 3 2 31 14 3" xfId="24805"/>
    <cellStyle name="Style 3 2 31 15" xfId="24806"/>
    <cellStyle name="Style 3 2 31 16" xfId="24807"/>
    <cellStyle name="Style 3 2 31 2" xfId="24808"/>
    <cellStyle name="Style 3 2 31 2 2" xfId="24809"/>
    <cellStyle name="Style 3 2 31 2 2 2" xfId="24810"/>
    <cellStyle name="Style 3 2 31 2 2 3" xfId="24811"/>
    <cellStyle name="Style 3 2 31 2 3" xfId="24812"/>
    <cellStyle name="Style 3 2 31 2 4" xfId="24813"/>
    <cellStyle name="Style 3 2 31 3" xfId="24814"/>
    <cellStyle name="Style 3 2 31 3 2" xfId="24815"/>
    <cellStyle name="Style 3 2 31 3 3" xfId="24816"/>
    <cellStyle name="Style 3 2 31 4" xfId="24817"/>
    <cellStyle name="Style 3 2 31 4 2" xfId="24818"/>
    <cellStyle name="Style 3 2 31 4 3" xfId="24819"/>
    <cellStyle name="Style 3 2 31 5" xfId="24820"/>
    <cellStyle name="Style 3 2 31 5 2" xfId="24821"/>
    <cellStyle name="Style 3 2 31 5 3" xfId="24822"/>
    <cellStyle name="Style 3 2 31 6" xfId="24823"/>
    <cellStyle name="Style 3 2 31 6 2" xfId="24824"/>
    <cellStyle name="Style 3 2 31 6 3" xfId="24825"/>
    <cellStyle name="Style 3 2 31 7" xfId="24826"/>
    <cellStyle name="Style 3 2 31 7 2" xfId="24827"/>
    <cellStyle name="Style 3 2 31 7 3" xfId="24828"/>
    <cellStyle name="Style 3 2 31 8" xfId="24829"/>
    <cellStyle name="Style 3 2 31 8 2" xfId="24830"/>
    <cellStyle name="Style 3 2 31 8 3" xfId="24831"/>
    <cellStyle name="Style 3 2 31 9" xfId="24832"/>
    <cellStyle name="Style 3 2 31 9 2" xfId="24833"/>
    <cellStyle name="Style 3 2 31 9 3" xfId="24834"/>
    <cellStyle name="Style 3 2 32" xfId="24835"/>
    <cellStyle name="Style 3 2 32 2" xfId="24836"/>
    <cellStyle name="Style 3 2 32 2 2" xfId="24837"/>
    <cellStyle name="Style 3 2 32 2 3" xfId="24838"/>
    <cellStyle name="Style 3 2 32 3" xfId="24839"/>
    <cellStyle name="Style 3 2 32 4" xfId="24840"/>
    <cellStyle name="Style 3 2 33" xfId="24841"/>
    <cellStyle name="Style 3 2 33 2" xfId="24842"/>
    <cellStyle name="Style 3 2 33 3" xfId="24843"/>
    <cellStyle name="Style 3 2 34" xfId="24844"/>
    <cellStyle name="Style 3 2 34 2" xfId="24845"/>
    <cellStyle name="Style 3 2 34 3" xfId="24846"/>
    <cellStyle name="Style 3 2 35" xfId="24847"/>
    <cellStyle name="Style 3 2 35 2" xfId="24848"/>
    <cellStyle name="Style 3 2 35 3" xfId="24849"/>
    <cellStyle name="Style 3 2 36" xfId="24850"/>
    <cellStyle name="Style 3 2 36 2" xfId="24851"/>
    <cellStyle name="Style 3 2 36 3" xfId="24852"/>
    <cellStyle name="Style 3 2 37" xfId="24853"/>
    <cellStyle name="Style 3 2 37 2" xfId="24854"/>
    <cellStyle name="Style 3 2 37 3" xfId="24855"/>
    <cellStyle name="Style 3 2 38" xfId="24856"/>
    <cellStyle name="Style 3 2 38 2" xfId="24857"/>
    <cellStyle name="Style 3 2 38 3" xfId="24858"/>
    <cellStyle name="Style 3 2 39" xfId="24859"/>
    <cellStyle name="Style 3 2 39 2" xfId="24860"/>
    <cellStyle name="Style 3 2 39 3" xfId="24861"/>
    <cellStyle name="Style 3 2 4" xfId="1026"/>
    <cellStyle name="Style 3 2 4 10" xfId="24862"/>
    <cellStyle name="Style 3 2 4 10 2" xfId="24863"/>
    <cellStyle name="Style 3 2 4 10 3" xfId="24864"/>
    <cellStyle name="Style 3 2 4 11" xfId="24865"/>
    <cellStyle name="Style 3 2 4 11 2" xfId="24866"/>
    <cellStyle name="Style 3 2 4 11 3" xfId="24867"/>
    <cellStyle name="Style 3 2 4 12" xfId="24868"/>
    <cellStyle name="Style 3 2 4 12 2" xfId="24869"/>
    <cellStyle name="Style 3 2 4 12 3" xfId="24870"/>
    <cellStyle name="Style 3 2 4 13" xfId="24871"/>
    <cellStyle name="Style 3 2 4 13 2" xfId="24872"/>
    <cellStyle name="Style 3 2 4 13 3" xfId="24873"/>
    <cellStyle name="Style 3 2 4 14" xfId="24874"/>
    <cellStyle name="Style 3 2 4 14 2" xfId="24875"/>
    <cellStyle name="Style 3 2 4 14 3" xfId="24876"/>
    <cellStyle name="Style 3 2 4 15" xfId="24877"/>
    <cellStyle name="Style 3 2 4 16" xfId="24878"/>
    <cellStyle name="Style 3 2 4 2" xfId="24879"/>
    <cellStyle name="Style 3 2 4 2 2" xfId="24880"/>
    <cellStyle name="Style 3 2 4 2 2 2" xfId="24881"/>
    <cellStyle name="Style 3 2 4 2 2 3" xfId="24882"/>
    <cellStyle name="Style 3 2 4 2 3" xfId="24883"/>
    <cellStyle name="Style 3 2 4 2 4" xfId="24884"/>
    <cellStyle name="Style 3 2 4 3" xfId="24885"/>
    <cellStyle name="Style 3 2 4 3 2" xfId="24886"/>
    <cellStyle name="Style 3 2 4 3 3" xfId="24887"/>
    <cellStyle name="Style 3 2 4 4" xfId="24888"/>
    <cellStyle name="Style 3 2 4 4 2" xfId="24889"/>
    <cellStyle name="Style 3 2 4 4 3" xfId="24890"/>
    <cellStyle name="Style 3 2 4 5" xfId="24891"/>
    <cellStyle name="Style 3 2 4 5 2" xfId="24892"/>
    <cellStyle name="Style 3 2 4 5 3" xfId="24893"/>
    <cellStyle name="Style 3 2 4 6" xfId="24894"/>
    <cellStyle name="Style 3 2 4 6 2" xfId="24895"/>
    <cellStyle name="Style 3 2 4 6 3" xfId="24896"/>
    <cellStyle name="Style 3 2 4 7" xfId="24897"/>
    <cellStyle name="Style 3 2 4 7 2" xfId="24898"/>
    <cellStyle name="Style 3 2 4 7 3" xfId="24899"/>
    <cellStyle name="Style 3 2 4 8" xfId="24900"/>
    <cellStyle name="Style 3 2 4 8 2" xfId="24901"/>
    <cellStyle name="Style 3 2 4 8 3" xfId="24902"/>
    <cellStyle name="Style 3 2 4 9" xfId="24903"/>
    <cellStyle name="Style 3 2 4 9 2" xfId="24904"/>
    <cellStyle name="Style 3 2 4 9 3" xfId="24905"/>
    <cellStyle name="Style 3 2 40" xfId="24906"/>
    <cellStyle name="Style 3 2 40 2" xfId="24907"/>
    <cellStyle name="Style 3 2 40 3" xfId="24908"/>
    <cellStyle name="Style 3 2 41" xfId="24909"/>
    <cellStyle name="Style 3 2 41 2" xfId="24910"/>
    <cellStyle name="Style 3 2 41 3" xfId="24911"/>
    <cellStyle name="Style 3 2 42" xfId="24912"/>
    <cellStyle name="Style 3 2 42 2" xfId="24913"/>
    <cellStyle name="Style 3 2 42 3" xfId="24914"/>
    <cellStyle name="Style 3 2 43" xfId="24915"/>
    <cellStyle name="Style 3 2 43 2" xfId="24916"/>
    <cellStyle name="Style 3 2 43 3" xfId="24917"/>
    <cellStyle name="Style 3 2 44" xfId="24918"/>
    <cellStyle name="Style 3 2 44 2" xfId="24919"/>
    <cellStyle name="Style 3 2 44 3" xfId="24920"/>
    <cellStyle name="Style 3 2 45" xfId="24921"/>
    <cellStyle name="Style 3 2 45 2" xfId="24922"/>
    <cellStyle name="Style 3 2 46" xfId="24923"/>
    <cellStyle name="Style 3 2 47" xfId="24924"/>
    <cellStyle name="Style 3 2 5" xfId="1027"/>
    <cellStyle name="Style 3 2 5 10" xfId="24925"/>
    <cellStyle name="Style 3 2 5 10 2" xfId="24926"/>
    <cellStyle name="Style 3 2 5 10 3" xfId="24927"/>
    <cellStyle name="Style 3 2 5 11" xfId="24928"/>
    <cellStyle name="Style 3 2 5 11 2" xfId="24929"/>
    <cellStyle name="Style 3 2 5 11 3" xfId="24930"/>
    <cellStyle name="Style 3 2 5 12" xfId="24931"/>
    <cellStyle name="Style 3 2 5 12 2" xfId="24932"/>
    <cellStyle name="Style 3 2 5 12 3" xfId="24933"/>
    <cellStyle name="Style 3 2 5 13" xfId="24934"/>
    <cellStyle name="Style 3 2 5 13 2" xfId="24935"/>
    <cellStyle name="Style 3 2 5 13 3" xfId="24936"/>
    <cellStyle name="Style 3 2 5 14" xfId="24937"/>
    <cellStyle name="Style 3 2 5 14 2" xfId="24938"/>
    <cellStyle name="Style 3 2 5 14 3" xfId="24939"/>
    <cellStyle name="Style 3 2 5 15" xfId="24940"/>
    <cellStyle name="Style 3 2 5 16" xfId="24941"/>
    <cellStyle name="Style 3 2 5 2" xfId="24942"/>
    <cellStyle name="Style 3 2 5 2 2" xfId="24943"/>
    <cellStyle name="Style 3 2 5 2 2 2" xfId="24944"/>
    <cellStyle name="Style 3 2 5 2 2 3" xfId="24945"/>
    <cellStyle name="Style 3 2 5 2 3" xfId="24946"/>
    <cellStyle name="Style 3 2 5 2 4" xfId="24947"/>
    <cellStyle name="Style 3 2 5 3" xfId="24948"/>
    <cellStyle name="Style 3 2 5 3 2" xfId="24949"/>
    <cellStyle name="Style 3 2 5 3 3" xfId="24950"/>
    <cellStyle name="Style 3 2 5 4" xfId="24951"/>
    <cellStyle name="Style 3 2 5 4 2" xfId="24952"/>
    <cellStyle name="Style 3 2 5 4 3" xfId="24953"/>
    <cellStyle name="Style 3 2 5 5" xfId="24954"/>
    <cellStyle name="Style 3 2 5 5 2" xfId="24955"/>
    <cellStyle name="Style 3 2 5 5 3" xfId="24956"/>
    <cellStyle name="Style 3 2 5 6" xfId="24957"/>
    <cellStyle name="Style 3 2 5 6 2" xfId="24958"/>
    <cellStyle name="Style 3 2 5 6 3" xfId="24959"/>
    <cellStyle name="Style 3 2 5 7" xfId="24960"/>
    <cellStyle name="Style 3 2 5 7 2" xfId="24961"/>
    <cellStyle name="Style 3 2 5 7 3" xfId="24962"/>
    <cellStyle name="Style 3 2 5 8" xfId="24963"/>
    <cellStyle name="Style 3 2 5 8 2" xfId="24964"/>
    <cellStyle name="Style 3 2 5 8 3" xfId="24965"/>
    <cellStyle name="Style 3 2 5 9" xfId="24966"/>
    <cellStyle name="Style 3 2 5 9 2" xfId="24967"/>
    <cellStyle name="Style 3 2 5 9 3" xfId="24968"/>
    <cellStyle name="Style 3 2 6" xfId="1028"/>
    <cellStyle name="Style 3 2 6 10" xfId="24969"/>
    <cellStyle name="Style 3 2 6 10 2" xfId="24970"/>
    <cellStyle name="Style 3 2 6 10 3" xfId="24971"/>
    <cellStyle name="Style 3 2 6 11" xfId="24972"/>
    <cellStyle name="Style 3 2 6 11 2" xfId="24973"/>
    <cellStyle name="Style 3 2 6 11 3" xfId="24974"/>
    <cellStyle name="Style 3 2 6 12" xfId="24975"/>
    <cellStyle name="Style 3 2 6 12 2" xfId="24976"/>
    <cellStyle name="Style 3 2 6 12 3" xfId="24977"/>
    <cellStyle name="Style 3 2 6 13" xfId="24978"/>
    <cellStyle name="Style 3 2 6 13 2" xfId="24979"/>
    <cellStyle name="Style 3 2 6 13 3" xfId="24980"/>
    <cellStyle name="Style 3 2 6 14" xfId="24981"/>
    <cellStyle name="Style 3 2 6 14 2" xfId="24982"/>
    <cellStyle name="Style 3 2 6 14 3" xfId="24983"/>
    <cellStyle name="Style 3 2 6 15" xfId="24984"/>
    <cellStyle name="Style 3 2 6 16" xfId="24985"/>
    <cellStyle name="Style 3 2 6 2" xfId="24986"/>
    <cellStyle name="Style 3 2 6 2 2" xfId="24987"/>
    <cellStyle name="Style 3 2 6 2 2 2" xfId="24988"/>
    <cellStyle name="Style 3 2 6 2 2 3" xfId="24989"/>
    <cellStyle name="Style 3 2 6 2 3" xfId="24990"/>
    <cellStyle name="Style 3 2 6 2 4" xfId="24991"/>
    <cellStyle name="Style 3 2 6 3" xfId="24992"/>
    <cellStyle name="Style 3 2 6 3 2" xfId="24993"/>
    <cellStyle name="Style 3 2 6 3 3" xfId="24994"/>
    <cellStyle name="Style 3 2 6 4" xfId="24995"/>
    <cellStyle name="Style 3 2 6 4 2" xfId="24996"/>
    <cellStyle name="Style 3 2 6 4 3" xfId="24997"/>
    <cellStyle name="Style 3 2 6 5" xfId="24998"/>
    <cellStyle name="Style 3 2 6 5 2" xfId="24999"/>
    <cellStyle name="Style 3 2 6 5 3" xfId="25000"/>
    <cellStyle name="Style 3 2 6 6" xfId="25001"/>
    <cellStyle name="Style 3 2 6 6 2" xfId="25002"/>
    <cellStyle name="Style 3 2 6 6 3" xfId="25003"/>
    <cellStyle name="Style 3 2 6 7" xfId="25004"/>
    <cellStyle name="Style 3 2 6 7 2" xfId="25005"/>
    <cellStyle name="Style 3 2 6 7 3" xfId="25006"/>
    <cellStyle name="Style 3 2 6 8" xfId="25007"/>
    <cellStyle name="Style 3 2 6 8 2" xfId="25008"/>
    <cellStyle name="Style 3 2 6 8 3" xfId="25009"/>
    <cellStyle name="Style 3 2 6 9" xfId="25010"/>
    <cellStyle name="Style 3 2 6 9 2" xfId="25011"/>
    <cellStyle name="Style 3 2 6 9 3" xfId="25012"/>
    <cellStyle name="Style 3 2 7" xfId="1029"/>
    <cellStyle name="Style 3 2 7 10" xfId="25013"/>
    <cellStyle name="Style 3 2 7 10 2" xfId="25014"/>
    <cellStyle name="Style 3 2 7 10 3" xfId="25015"/>
    <cellStyle name="Style 3 2 7 11" xfId="25016"/>
    <cellStyle name="Style 3 2 7 11 2" xfId="25017"/>
    <cellStyle name="Style 3 2 7 11 3" xfId="25018"/>
    <cellStyle name="Style 3 2 7 12" xfId="25019"/>
    <cellStyle name="Style 3 2 7 12 2" xfId="25020"/>
    <cellStyle name="Style 3 2 7 12 3" xfId="25021"/>
    <cellStyle name="Style 3 2 7 13" xfId="25022"/>
    <cellStyle name="Style 3 2 7 13 2" xfId="25023"/>
    <cellStyle name="Style 3 2 7 13 3" xfId="25024"/>
    <cellStyle name="Style 3 2 7 14" xfId="25025"/>
    <cellStyle name="Style 3 2 7 14 2" xfId="25026"/>
    <cellStyle name="Style 3 2 7 14 3" xfId="25027"/>
    <cellStyle name="Style 3 2 7 15" xfId="25028"/>
    <cellStyle name="Style 3 2 7 15 2" xfId="25029"/>
    <cellStyle name="Style 3 2 7 15 3" xfId="25030"/>
    <cellStyle name="Style 3 2 7 16" xfId="25031"/>
    <cellStyle name="Style 3 2 7 17" xfId="25032"/>
    <cellStyle name="Style 3 2 7 2" xfId="1030"/>
    <cellStyle name="Style 3 2 7 2 10" xfId="25033"/>
    <cellStyle name="Style 3 2 7 2 10 2" xfId="25034"/>
    <cellStyle name="Style 3 2 7 2 10 3" xfId="25035"/>
    <cellStyle name="Style 3 2 7 2 11" xfId="25036"/>
    <cellStyle name="Style 3 2 7 2 11 2" xfId="25037"/>
    <cellStyle name="Style 3 2 7 2 11 3" xfId="25038"/>
    <cellStyle name="Style 3 2 7 2 12" xfId="25039"/>
    <cellStyle name="Style 3 2 7 2 12 2" xfId="25040"/>
    <cellStyle name="Style 3 2 7 2 12 3" xfId="25041"/>
    <cellStyle name="Style 3 2 7 2 13" xfId="25042"/>
    <cellStyle name="Style 3 2 7 2 13 2" xfId="25043"/>
    <cellStyle name="Style 3 2 7 2 13 3" xfId="25044"/>
    <cellStyle name="Style 3 2 7 2 14" xfId="25045"/>
    <cellStyle name="Style 3 2 7 2 14 2" xfId="25046"/>
    <cellStyle name="Style 3 2 7 2 14 3" xfId="25047"/>
    <cellStyle name="Style 3 2 7 2 15" xfId="25048"/>
    <cellStyle name="Style 3 2 7 2 16" xfId="25049"/>
    <cellStyle name="Style 3 2 7 2 2" xfId="25050"/>
    <cellStyle name="Style 3 2 7 2 2 2" xfId="25051"/>
    <cellStyle name="Style 3 2 7 2 2 2 2" xfId="25052"/>
    <cellStyle name="Style 3 2 7 2 2 2 3" xfId="25053"/>
    <cellStyle name="Style 3 2 7 2 2 3" xfId="25054"/>
    <cellStyle name="Style 3 2 7 2 2 4" xfId="25055"/>
    <cellStyle name="Style 3 2 7 2 3" xfId="25056"/>
    <cellStyle name="Style 3 2 7 2 3 2" xfId="25057"/>
    <cellStyle name="Style 3 2 7 2 3 3" xfId="25058"/>
    <cellStyle name="Style 3 2 7 2 4" xfId="25059"/>
    <cellStyle name="Style 3 2 7 2 4 2" xfId="25060"/>
    <cellStyle name="Style 3 2 7 2 4 3" xfId="25061"/>
    <cellStyle name="Style 3 2 7 2 5" xfId="25062"/>
    <cellStyle name="Style 3 2 7 2 5 2" xfId="25063"/>
    <cellStyle name="Style 3 2 7 2 5 3" xfId="25064"/>
    <cellStyle name="Style 3 2 7 2 6" xfId="25065"/>
    <cellStyle name="Style 3 2 7 2 6 2" xfId="25066"/>
    <cellStyle name="Style 3 2 7 2 6 3" xfId="25067"/>
    <cellStyle name="Style 3 2 7 2 7" xfId="25068"/>
    <cellStyle name="Style 3 2 7 2 7 2" xfId="25069"/>
    <cellStyle name="Style 3 2 7 2 7 3" xfId="25070"/>
    <cellStyle name="Style 3 2 7 2 8" xfId="25071"/>
    <cellStyle name="Style 3 2 7 2 8 2" xfId="25072"/>
    <cellStyle name="Style 3 2 7 2 8 3" xfId="25073"/>
    <cellStyle name="Style 3 2 7 2 9" xfId="25074"/>
    <cellStyle name="Style 3 2 7 2 9 2" xfId="25075"/>
    <cellStyle name="Style 3 2 7 2 9 3" xfId="25076"/>
    <cellStyle name="Style 3 2 7 3" xfId="25077"/>
    <cellStyle name="Style 3 2 7 3 2" xfId="25078"/>
    <cellStyle name="Style 3 2 7 3 2 2" xfId="25079"/>
    <cellStyle name="Style 3 2 7 3 2 3" xfId="25080"/>
    <cellStyle name="Style 3 2 7 3 3" xfId="25081"/>
    <cellStyle name="Style 3 2 7 3 4" xfId="25082"/>
    <cellStyle name="Style 3 2 7 4" xfId="25083"/>
    <cellStyle name="Style 3 2 7 4 2" xfId="25084"/>
    <cellStyle name="Style 3 2 7 4 3" xfId="25085"/>
    <cellStyle name="Style 3 2 7 5" xfId="25086"/>
    <cellStyle name="Style 3 2 7 5 2" xfId="25087"/>
    <cellStyle name="Style 3 2 7 5 3" xfId="25088"/>
    <cellStyle name="Style 3 2 7 6" xfId="25089"/>
    <cellStyle name="Style 3 2 7 6 2" xfId="25090"/>
    <cellStyle name="Style 3 2 7 6 3" xfId="25091"/>
    <cellStyle name="Style 3 2 7 7" xfId="25092"/>
    <cellStyle name="Style 3 2 7 7 2" xfId="25093"/>
    <cellStyle name="Style 3 2 7 7 3" xfId="25094"/>
    <cellStyle name="Style 3 2 7 8" xfId="25095"/>
    <cellStyle name="Style 3 2 7 8 2" xfId="25096"/>
    <cellStyle name="Style 3 2 7 8 3" xfId="25097"/>
    <cellStyle name="Style 3 2 7 9" xfId="25098"/>
    <cellStyle name="Style 3 2 7 9 2" xfId="25099"/>
    <cellStyle name="Style 3 2 7 9 3" xfId="25100"/>
    <cellStyle name="Style 3 2 8" xfId="1031"/>
    <cellStyle name="Style 3 2 8 10" xfId="25101"/>
    <cellStyle name="Style 3 2 8 10 2" xfId="25102"/>
    <cellStyle name="Style 3 2 8 10 3" xfId="25103"/>
    <cellStyle name="Style 3 2 8 11" xfId="25104"/>
    <cellStyle name="Style 3 2 8 11 2" xfId="25105"/>
    <cellStyle name="Style 3 2 8 11 3" xfId="25106"/>
    <cellStyle name="Style 3 2 8 12" xfId="25107"/>
    <cellStyle name="Style 3 2 8 12 2" xfId="25108"/>
    <cellStyle name="Style 3 2 8 12 3" xfId="25109"/>
    <cellStyle name="Style 3 2 8 13" xfId="25110"/>
    <cellStyle name="Style 3 2 8 13 2" xfId="25111"/>
    <cellStyle name="Style 3 2 8 13 3" xfId="25112"/>
    <cellStyle name="Style 3 2 8 14" xfId="25113"/>
    <cellStyle name="Style 3 2 8 14 2" xfId="25114"/>
    <cellStyle name="Style 3 2 8 14 3" xfId="25115"/>
    <cellStyle name="Style 3 2 8 15" xfId="25116"/>
    <cellStyle name="Style 3 2 8 15 2" xfId="25117"/>
    <cellStyle name="Style 3 2 8 15 3" xfId="25118"/>
    <cellStyle name="Style 3 2 8 16" xfId="25119"/>
    <cellStyle name="Style 3 2 8 17" xfId="25120"/>
    <cellStyle name="Style 3 2 8 2" xfId="1032"/>
    <cellStyle name="Style 3 2 8 2 10" xfId="25121"/>
    <cellStyle name="Style 3 2 8 2 10 2" xfId="25122"/>
    <cellStyle name="Style 3 2 8 2 10 3" xfId="25123"/>
    <cellStyle name="Style 3 2 8 2 11" xfId="25124"/>
    <cellStyle name="Style 3 2 8 2 11 2" xfId="25125"/>
    <cellStyle name="Style 3 2 8 2 11 3" xfId="25126"/>
    <cellStyle name="Style 3 2 8 2 12" xfId="25127"/>
    <cellStyle name="Style 3 2 8 2 12 2" xfId="25128"/>
    <cellStyle name="Style 3 2 8 2 12 3" xfId="25129"/>
    <cellStyle name="Style 3 2 8 2 13" xfId="25130"/>
    <cellStyle name="Style 3 2 8 2 13 2" xfId="25131"/>
    <cellStyle name="Style 3 2 8 2 13 3" xfId="25132"/>
    <cellStyle name="Style 3 2 8 2 14" xfId="25133"/>
    <cellStyle name="Style 3 2 8 2 14 2" xfId="25134"/>
    <cellStyle name="Style 3 2 8 2 14 3" xfId="25135"/>
    <cellStyle name="Style 3 2 8 2 15" xfId="25136"/>
    <cellStyle name="Style 3 2 8 2 16" xfId="25137"/>
    <cellStyle name="Style 3 2 8 2 2" xfId="25138"/>
    <cellStyle name="Style 3 2 8 2 2 2" xfId="25139"/>
    <cellStyle name="Style 3 2 8 2 2 2 2" xfId="25140"/>
    <cellStyle name="Style 3 2 8 2 2 2 3" xfId="25141"/>
    <cellStyle name="Style 3 2 8 2 2 3" xfId="25142"/>
    <cellStyle name="Style 3 2 8 2 2 4" xfId="25143"/>
    <cellStyle name="Style 3 2 8 2 3" xfId="25144"/>
    <cellStyle name="Style 3 2 8 2 3 2" xfId="25145"/>
    <cellStyle name="Style 3 2 8 2 3 3" xfId="25146"/>
    <cellStyle name="Style 3 2 8 2 4" xfId="25147"/>
    <cellStyle name="Style 3 2 8 2 4 2" xfId="25148"/>
    <cellStyle name="Style 3 2 8 2 4 3" xfId="25149"/>
    <cellStyle name="Style 3 2 8 2 5" xfId="25150"/>
    <cellStyle name="Style 3 2 8 2 5 2" xfId="25151"/>
    <cellStyle name="Style 3 2 8 2 5 3" xfId="25152"/>
    <cellStyle name="Style 3 2 8 2 6" xfId="25153"/>
    <cellStyle name="Style 3 2 8 2 6 2" xfId="25154"/>
    <cellStyle name="Style 3 2 8 2 6 3" xfId="25155"/>
    <cellStyle name="Style 3 2 8 2 7" xfId="25156"/>
    <cellStyle name="Style 3 2 8 2 7 2" xfId="25157"/>
    <cellStyle name="Style 3 2 8 2 7 3" xfId="25158"/>
    <cellStyle name="Style 3 2 8 2 8" xfId="25159"/>
    <cellStyle name="Style 3 2 8 2 8 2" xfId="25160"/>
    <cellStyle name="Style 3 2 8 2 8 3" xfId="25161"/>
    <cellStyle name="Style 3 2 8 2 9" xfId="25162"/>
    <cellStyle name="Style 3 2 8 2 9 2" xfId="25163"/>
    <cellStyle name="Style 3 2 8 2 9 3" xfId="25164"/>
    <cellStyle name="Style 3 2 8 3" xfId="25165"/>
    <cellStyle name="Style 3 2 8 3 2" xfId="25166"/>
    <cellStyle name="Style 3 2 8 3 2 2" xfId="25167"/>
    <cellStyle name="Style 3 2 8 3 2 3" xfId="25168"/>
    <cellStyle name="Style 3 2 8 3 3" xfId="25169"/>
    <cellStyle name="Style 3 2 8 3 4" xfId="25170"/>
    <cellStyle name="Style 3 2 8 4" xfId="25171"/>
    <cellStyle name="Style 3 2 8 4 2" xfId="25172"/>
    <cellStyle name="Style 3 2 8 4 3" xfId="25173"/>
    <cellStyle name="Style 3 2 8 5" xfId="25174"/>
    <cellStyle name="Style 3 2 8 5 2" xfId="25175"/>
    <cellStyle name="Style 3 2 8 5 3" xfId="25176"/>
    <cellStyle name="Style 3 2 8 6" xfId="25177"/>
    <cellStyle name="Style 3 2 8 6 2" xfId="25178"/>
    <cellStyle name="Style 3 2 8 6 3" xfId="25179"/>
    <cellStyle name="Style 3 2 8 7" xfId="25180"/>
    <cellStyle name="Style 3 2 8 7 2" xfId="25181"/>
    <cellStyle name="Style 3 2 8 7 3" xfId="25182"/>
    <cellStyle name="Style 3 2 8 8" xfId="25183"/>
    <cellStyle name="Style 3 2 8 8 2" xfId="25184"/>
    <cellStyle name="Style 3 2 8 8 3" xfId="25185"/>
    <cellStyle name="Style 3 2 8 9" xfId="25186"/>
    <cellStyle name="Style 3 2 8 9 2" xfId="25187"/>
    <cellStyle name="Style 3 2 8 9 3" xfId="25188"/>
    <cellStyle name="Style 3 2 9" xfId="1033"/>
    <cellStyle name="Style 3 2 9 10" xfId="25189"/>
    <cellStyle name="Style 3 2 9 10 2" xfId="25190"/>
    <cellStyle name="Style 3 2 9 10 3" xfId="25191"/>
    <cellStyle name="Style 3 2 9 11" xfId="25192"/>
    <cellStyle name="Style 3 2 9 11 2" xfId="25193"/>
    <cellStyle name="Style 3 2 9 11 3" xfId="25194"/>
    <cellStyle name="Style 3 2 9 12" xfId="25195"/>
    <cellStyle name="Style 3 2 9 12 2" xfId="25196"/>
    <cellStyle name="Style 3 2 9 12 3" xfId="25197"/>
    <cellStyle name="Style 3 2 9 13" xfId="25198"/>
    <cellStyle name="Style 3 2 9 13 2" xfId="25199"/>
    <cellStyle name="Style 3 2 9 13 3" xfId="25200"/>
    <cellStyle name="Style 3 2 9 14" xfId="25201"/>
    <cellStyle name="Style 3 2 9 14 2" xfId="25202"/>
    <cellStyle name="Style 3 2 9 14 3" xfId="25203"/>
    <cellStyle name="Style 3 2 9 15" xfId="25204"/>
    <cellStyle name="Style 3 2 9 15 2" xfId="25205"/>
    <cellStyle name="Style 3 2 9 15 3" xfId="25206"/>
    <cellStyle name="Style 3 2 9 16" xfId="25207"/>
    <cellStyle name="Style 3 2 9 17" xfId="25208"/>
    <cellStyle name="Style 3 2 9 2" xfId="1034"/>
    <cellStyle name="Style 3 2 9 2 10" xfId="25209"/>
    <cellStyle name="Style 3 2 9 2 10 2" xfId="25210"/>
    <cellStyle name="Style 3 2 9 2 10 3" xfId="25211"/>
    <cellStyle name="Style 3 2 9 2 11" xfId="25212"/>
    <cellStyle name="Style 3 2 9 2 11 2" xfId="25213"/>
    <cellStyle name="Style 3 2 9 2 11 3" xfId="25214"/>
    <cellStyle name="Style 3 2 9 2 12" xfId="25215"/>
    <cellStyle name="Style 3 2 9 2 12 2" xfId="25216"/>
    <cellStyle name="Style 3 2 9 2 12 3" xfId="25217"/>
    <cellStyle name="Style 3 2 9 2 13" xfId="25218"/>
    <cellStyle name="Style 3 2 9 2 13 2" xfId="25219"/>
    <cellStyle name="Style 3 2 9 2 13 3" xfId="25220"/>
    <cellStyle name="Style 3 2 9 2 14" xfId="25221"/>
    <cellStyle name="Style 3 2 9 2 14 2" xfId="25222"/>
    <cellStyle name="Style 3 2 9 2 14 3" xfId="25223"/>
    <cellStyle name="Style 3 2 9 2 15" xfId="25224"/>
    <cellStyle name="Style 3 2 9 2 16" xfId="25225"/>
    <cellStyle name="Style 3 2 9 2 2" xfId="25226"/>
    <cellStyle name="Style 3 2 9 2 2 2" xfId="25227"/>
    <cellStyle name="Style 3 2 9 2 2 2 2" xfId="25228"/>
    <cellStyle name="Style 3 2 9 2 2 2 3" xfId="25229"/>
    <cellStyle name="Style 3 2 9 2 2 3" xfId="25230"/>
    <cellStyle name="Style 3 2 9 2 2 4" xfId="25231"/>
    <cellStyle name="Style 3 2 9 2 3" xfId="25232"/>
    <cellStyle name="Style 3 2 9 2 3 2" xfId="25233"/>
    <cellStyle name="Style 3 2 9 2 3 3" xfId="25234"/>
    <cellStyle name="Style 3 2 9 2 4" xfId="25235"/>
    <cellStyle name="Style 3 2 9 2 4 2" xfId="25236"/>
    <cellStyle name="Style 3 2 9 2 4 3" xfId="25237"/>
    <cellStyle name="Style 3 2 9 2 5" xfId="25238"/>
    <cellStyle name="Style 3 2 9 2 5 2" xfId="25239"/>
    <cellStyle name="Style 3 2 9 2 5 3" xfId="25240"/>
    <cellStyle name="Style 3 2 9 2 6" xfId="25241"/>
    <cellStyle name="Style 3 2 9 2 6 2" xfId="25242"/>
    <cellStyle name="Style 3 2 9 2 6 3" xfId="25243"/>
    <cellStyle name="Style 3 2 9 2 7" xfId="25244"/>
    <cellStyle name="Style 3 2 9 2 7 2" xfId="25245"/>
    <cellStyle name="Style 3 2 9 2 7 3" xfId="25246"/>
    <cellStyle name="Style 3 2 9 2 8" xfId="25247"/>
    <cellStyle name="Style 3 2 9 2 8 2" xfId="25248"/>
    <cellStyle name="Style 3 2 9 2 8 3" xfId="25249"/>
    <cellStyle name="Style 3 2 9 2 9" xfId="25250"/>
    <cellStyle name="Style 3 2 9 2 9 2" xfId="25251"/>
    <cellStyle name="Style 3 2 9 2 9 3" xfId="25252"/>
    <cellStyle name="Style 3 2 9 3" xfId="25253"/>
    <cellStyle name="Style 3 2 9 3 2" xfId="25254"/>
    <cellStyle name="Style 3 2 9 3 2 2" xfId="25255"/>
    <cellStyle name="Style 3 2 9 3 2 3" xfId="25256"/>
    <cellStyle name="Style 3 2 9 3 3" xfId="25257"/>
    <cellStyle name="Style 3 2 9 3 4" xfId="25258"/>
    <cellStyle name="Style 3 2 9 4" xfId="25259"/>
    <cellStyle name="Style 3 2 9 4 2" xfId="25260"/>
    <cellStyle name="Style 3 2 9 4 3" xfId="25261"/>
    <cellStyle name="Style 3 2 9 5" xfId="25262"/>
    <cellStyle name="Style 3 2 9 5 2" xfId="25263"/>
    <cellStyle name="Style 3 2 9 5 3" xfId="25264"/>
    <cellStyle name="Style 3 2 9 6" xfId="25265"/>
    <cellStyle name="Style 3 2 9 6 2" xfId="25266"/>
    <cellStyle name="Style 3 2 9 6 3" xfId="25267"/>
    <cellStyle name="Style 3 2 9 7" xfId="25268"/>
    <cellStyle name="Style 3 2 9 7 2" xfId="25269"/>
    <cellStyle name="Style 3 2 9 7 3" xfId="25270"/>
    <cellStyle name="Style 3 2 9 8" xfId="25271"/>
    <cellStyle name="Style 3 2 9 8 2" xfId="25272"/>
    <cellStyle name="Style 3 2 9 8 3" xfId="25273"/>
    <cellStyle name="Style 3 2 9 9" xfId="25274"/>
    <cellStyle name="Style 3 2 9 9 2" xfId="25275"/>
    <cellStyle name="Style 3 2 9 9 3" xfId="25276"/>
    <cellStyle name="Style 3 20" xfId="1035"/>
    <cellStyle name="Style 3 20 10" xfId="25277"/>
    <cellStyle name="Style 3 20 10 2" xfId="25278"/>
    <cellStyle name="Style 3 20 10 3" xfId="25279"/>
    <cellStyle name="Style 3 20 11" xfId="25280"/>
    <cellStyle name="Style 3 20 11 2" xfId="25281"/>
    <cellStyle name="Style 3 20 11 3" xfId="25282"/>
    <cellStyle name="Style 3 20 12" xfId="25283"/>
    <cellStyle name="Style 3 20 12 2" xfId="25284"/>
    <cellStyle name="Style 3 20 12 3" xfId="25285"/>
    <cellStyle name="Style 3 20 13" xfId="25286"/>
    <cellStyle name="Style 3 20 13 2" xfId="25287"/>
    <cellStyle name="Style 3 20 13 3" xfId="25288"/>
    <cellStyle name="Style 3 20 14" xfId="25289"/>
    <cellStyle name="Style 3 20 14 2" xfId="25290"/>
    <cellStyle name="Style 3 20 14 3" xfId="25291"/>
    <cellStyle name="Style 3 20 15" xfId="25292"/>
    <cellStyle name="Style 3 20 15 2" xfId="25293"/>
    <cellStyle name="Style 3 20 15 3" xfId="25294"/>
    <cellStyle name="Style 3 20 16" xfId="25295"/>
    <cellStyle name="Style 3 20 17" xfId="25296"/>
    <cellStyle name="Style 3 20 2" xfId="1036"/>
    <cellStyle name="Style 3 20 2 10" xfId="25297"/>
    <cellStyle name="Style 3 20 2 10 2" xfId="25298"/>
    <cellStyle name="Style 3 20 2 10 3" xfId="25299"/>
    <cellStyle name="Style 3 20 2 11" xfId="25300"/>
    <cellStyle name="Style 3 20 2 11 2" xfId="25301"/>
    <cellStyle name="Style 3 20 2 11 3" xfId="25302"/>
    <cellStyle name="Style 3 20 2 12" xfId="25303"/>
    <cellStyle name="Style 3 20 2 12 2" xfId="25304"/>
    <cellStyle name="Style 3 20 2 12 3" xfId="25305"/>
    <cellStyle name="Style 3 20 2 13" xfId="25306"/>
    <cellStyle name="Style 3 20 2 13 2" xfId="25307"/>
    <cellStyle name="Style 3 20 2 13 3" xfId="25308"/>
    <cellStyle name="Style 3 20 2 14" xfId="25309"/>
    <cellStyle name="Style 3 20 2 14 2" xfId="25310"/>
    <cellStyle name="Style 3 20 2 14 3" xfId="25311"/>
    <cellStyle name="Style 3 20 2 15" xfId="25312"/>
    <cellStyle name="Style 3 20 2 16" xfId="25313"/>
    <cellStyle name="Style 3 20 2 2" xfId="25314"/>
    <cellStyle name="Style 3 20 2 2 2" xfId="25315"/>
    <cellStyle name="Style 3 20 2 2 2 2" xfId="25316"/>
    <cellStyle name="Style 3 20 2 2 2 3" xfId="25317"/>
    <cellStyle name="Style 3 20 2 2 3" xfId="25318"/>
    <cellStyle name="Style 3 20 2 2 4" xfId="25319"/>
    <cellStyle name="Style 3 20 2 3" xfId="25320"/>
    <cellStyle name="Style 3 20 2 3 2" xfId="25321"/>
    <cellStyle name="Style 3 20 2 3 3" xfId="25322"/>
    <cellStyle name="Style 3 20 2 4" xfId="25323"/>
    <cellStyle name="Style 3 20 2 4 2" xfId="25324"/>
    <cellStyle name="Style 3 20 2 4 3" xfId="25325"/>
    <cellStyle name="Style 3 20 2 5" xfId="25326"/>
    <cellStyle name="Style 3 20 2 5 2" xfId="25327"/>
    <cellStyle name="Style 3 20 2 5 3" xfId="25328"/>
    <cellStyle name="Style 3 20 2 6" xfId="25329"/>
    <cellStyle name="Style 3 20 2 6 2" xfId="25330"/>
    <cellStyle name="Style 3 20 2 6 3" xfId="25331"/>
    <cellStyle name="Style 3 20 2 7" xfId="25332"/>
    <cellStyle name="Style 3 20 2 7 2" xfId="25333"/>
    <cellStyle name="Style 3 20 2 7 3" xfId="25334"/>
    <cellStyle name="Style 3 20 2 8" xfId="25335"/>
    <cellStyle name="Style 3 20 2 8 2" xfId="25336"/>
    <cellStyle name="Style 3 20 2 8 3" xfId="25337"/>
    <cellStyle name="Style 3 20 2 9" xfId="25338"/>
    <cellStyle name="Style 3 20 2 9 2" xfId="25339"/>
    <cellStyle name="Style 3 20 2 9 3" xfId="25340"/>
    <cellStyle name="Style 3 20 3" xfId="25341"/>
    <cellStyle name="Style 3 20 3 2" xfId="25342"/>
    <cellStyle name="Style 3 20 3 2 2" xfId="25343"/>
    <cellStyle name="Style 3 20 3 2 3" xfId="25344"/>
    <cellStyle name="Style 3 20 3 3" xfId="25345"/>
    <cellStyle name="Style 3 20 3 4" xfId="25346"/>
    <cellStyle name="Style 3 20 4" xfId="25347"/>
    <cellStyle name="Style 3 20 4 2" xfId="25348"/>
    <cellStyle name="Style 3 20 4 3" xfId="25349"/>
    <cellStyle name="Style 3 20 5" xfId="25350"/>
    <cellStyle name="Style 3 20 5 2" xfId="25351"/>
    <cellStyle name="Style 3 20 5 3" xfId="25352"/>
    <cellStyle name="Style 3 20 6" xfId="25353"/>
    <cellStyle name="Style 3 20 6 2" xfId="25354"/>
    <cellStyle name="Style 3 20 6 3" xfId="25355"/>
    <cellStyle name="Style 3 20 7" xfId="25356"/>
    <cellStyle name="Style 3 20 7 2" xfId="25357"/>
    <cellStyle name="Style 3 20 7 3" xfId="25358"/>
    <cellStyle name="Style 3 20 8" xfId="25359"/>
    <cellStyle name="Style 3 20 8 2" xfId="25360"/>
    <cellStyle name="Style 3 20 8 3" xfId="25361"/>
    <cellStyle name="Style 3 20 9" xfId="25362"/>
    <cellStyle name="Style 3 20 9 2" xfId="25363"/>
    <cellStyle name="Style 3 20 9 3" xfId="25364"/>
    <cellStyle name="Style 3 21" xfId="1037"/>
    <cellStyle name="Style 3 21 10" xfId="25365"/>
    <cellStyle name="Style 3 21 10 2" xfId="25366"/>
    <cellStyle name="Style 3 21 10 3" xfId="25367"/>
    <cellStyle name="Style 3 21 11" xfId="25368"/>
    <cellStyle name="Style 3 21 11 2" xfId="25369"/>
    <cellStyle name="Style 3 21 11 3" xfId="25370"/>
    <cellStyle name="Style 3 21 12" xfId="25371"/>
    <cellStyle name="Style 3 21 12 2" xfId="25372"/>
    <cellStyle name="Style 3 21 12 3" xfId="25373"/>
    <cellStyle name="Style 3 21 13" xfId="25374"/>
    <cellStyle name="Style 3 21 13 2" xfId="25375"/>
    <cellStyle name="Style 3 21 13 3" xfId="25376"/>
    <cellStyle name="Style 3 21 14" xfId="25377"/>
    <cellStyle name="Style 3 21 14 2" xfId="25378"/>
    <cellStyle name="Style 3 21 14 3" xfId="25379"/>
    <cellStyle name="Style 3 21 15" xfId="25380"/>
    <cellStyle name="Style 3 21 15 2" xfId="25381"/>
    <cellStyle name="Style 3 21 15 3" xfId="25382"/>
    <cellStyle name="Style 3 21 16" xfId="25383"/>
    <cellStyle name="Style 3 21 17" xfId="25384"/>
    <cellStyle name="Style 3 21 2" xfId="1038"/>
    <cellStyle name="Style 3 21 2 10" xfId="25385"/>
    <cellStyle name="Style 3 21 2 10 2" xfId="25386"/>
    <cellStyle name="Style 3 21 2 10 3" xfId="25387"/>
    <cellStyle name="Style 3 21 2 11" xfId="25388"/>
    <cellStyle name="Style 3 21 2 11 2" xfId="25389"/>
    <cellStyle name="Style 3 21 2 11 3" xfId="25390"/>
    <cellStyle name="Style 3 21 2 12" xfId="25391"/>
    <cellStyle name="Style 3 21 2 12 2" xfId="25392"/>
    <cellStyle name="Style 3 21 2 12 3" xfId="25393"/>
    <cellStyle name="Style 3 21 2 13" xfId="25394"/>
    <cellStyle name="Style 3 21 2 13 2" xfId="25395"/>
    <cellStyle name="Style 3 21 2 13 3" xfId="25396"/>
    <cellStyle name="Style 3 21 2 14" xfId="25397"/>
    <cellStyle name="Style 3 21 2 14 2" xfId="25398"/>
    <cellStyle name="Style 3 21 2 14 3" xfId="25399"/>
    <cellStyle name="Style 3 21 2 15" xfId="25400"/>
    <cellStyle name="Style 3 21 2 16" xfId="25401"/>
    <cellStyle name="Style 3 21 2 2" xfId="25402"/>
    <cellStyle name="Style 3 21 2 2 2" xfId="25403"/>
    <cellStyle name="Style 3 21 2 2 2 2" xfId="25404"/>
    <cellStyle name="Style 3 21 2 2 2 3" xfId="25405"/>
    <cellStyle name="Style 3 21 2 2 3" xfId="25406"/>
    <cellStyle name="Style 3 21 2 2 4" xfId="25407"/>
    <cellStyle name="Style 3 21 2 3" xfId="25408"/>
    <cellStyle name="Style 3 21 2 3 2" xfId="25409"/>
    <cellStyle name="Style 3 21 2 3 3" xfId="25410"/>
    <cellStyle name="Style 3 21 2 4" xfId="25411"/>
    <cellStyle name="Style 3 21 2 4 2" xfId="25412"/>
    <cellStyle name="Style 3 21 2 4 3" xfId="25413"/>
    <cellStyle name="Style 3 21 2 5" xfId="25414"/>
    <cellStyle name="Style 3 21 2 5 2" xfId="25415"/>
    <cellStyle name="Style 3 21 2 5 3" xfId="25416"/>
    <cellStyle name="Style 3 21 2 6" xfId="25417"/>
    <cellStyle name="Style 3 21 2 6 2" xfId="25418"/>
    <cellStyle name="Style 3 21 2 6 3" xfId="25419"/>
    <cellStyle name="Style 3 21 2 7" xfId="25420"/>
    <cellStyle name="Style 3 21 2 7 2" xfId="25421"/>
    <cellStyle name="Style 3 21 2 7 3" xfId="25422"/>
    <cellStyle name="Style 3 21 2 8" xfId="25423"/>
    <cellStyle name="Style 3 21 2 8 2" xfId="25424"/>
    <cellStyle name="Style 3 21 2 8 3" xfId="25425"/>
    <cellStyle name="Style 3 21 2 9" xfId="25426"/>
    <cellStyle name="Style 3 21 2 9 2" xfId="25427"/>
    <cellStyle name="Style 3 21 2 9 3" xfId="25428"/>
    <cellStyle name="Style 3 21 3" xfId="25429"/>
    <cellStyle name="Style 3 21 3 2" xfId="25430"/>
    <cellStyle name="Style 3 21 3 2 2" xfId="25431"/>
    <cellStyle name="Style 3 21 3 2 3" xfId="25432"/>
    <cellStyle name="Style 3 21 3 3" xfId="25433"/>
    <cellStyle name="Style 3 21 3 4" xfId="25434"/>
    <cellStyle name="Style 3 21 4" xfId="25435"/>
    <cellStyle name="Style 3 21 4 2" xfId="25436"/>
    <cellStyle name="Style 3 21 4 3" xfId="25437"/>
    <cellStyle name="Style 3 21 5" xfId="25438"/>
    <cellStyle name="Style 3 21 5 2" xfId="25439"/>
    <cellStyle name="Style 3 21 5 3" xfId="25440"/>
    <cellStyle name="Style 3 21 6" xfId="25441"/>
    <cellStyle name="Style 3 21 6 2" xfId="25442"/>
    <cellStyle name="Style 3 21 6 3" xfId="25443"/>
    <cellStyle name="Style 3 21 7" xfId="25444"/>
    <cellStyle name="Style 3 21 7 2" xfId="25445"/>
    <cellStyle name="Style 3 21 7 3" xfId="25446"/>
    <cellStyle name="Style 3 21 8" xfId="25447"/>
    <cellStyle name="Style 3 21 8 2" xfId="25448"/>
    <cellStyle name="Style 3 21 8 3" xfId="25449"/>
    <cellStyle name="Style 3 21 9" xfId="25450"/>
    <cellStyle name="Style 3 21 9 2" xfId="25451"/>
    <cellStyle name="Style 3 21 9 3" xfId="25452"/>
    <cellStyle name="Style 3 22" xfId="1039"/>
    <cellStyle name="Style 3 22 10" xfId="25453"/>
    <cellStyle name="Style 3 22 10 2" xfId="25454"/>
    <cellStyle name="Style 3 22 10 3" xfId="25455"/>
    <cellStyle name="Style 3 22 11" xfId="25456"/>
    <cellStyle name="Style 3 22 11 2" xfId="25457"/>
    <cellStyle name="Style 3 22 11 3" xfId="25458"/>
    <cellStyle name="Style 3 22 12" xfId="25459"/>
    <cellStyle name="Style 3 22 12 2" xfId="25460"/>
    <cellStyle name="Style 3 22 12 3" xfId="25461"/>
    <cellStyle name="Style 3 22 13" xfId="25462"/>
    <cellStyle name="Style 3 22 13 2" xfId="25463"/>
    <cellStyle name="Style 3 22 13 3" xfId="25464"/>
    <cellStyle name="Style 3 22 14" xfId="25465"/>
    <cellStyle name="Style 3 22 14 2" xfId="25466"/>
    <cellStyle name="Style 3 22 14 3" xfId="25467"/>
    <cellStyle name="Style 3 22 15" xfId="25468"/>
    <cellStyle name="Style 3 22 15 2" xfId="25469"/>
    <cellStyle name="Style 3 22 15 3" xfId="25470"/>
    <cellStyle name="Style 3 22 16" xfId="25471"/>
    <cellStyle name="Style 3 22 17" xfId="25472"/>
    <cellStyle name="Style 3 22 2" xfId="1040"/>
    <cellStyle name="Style 3 22 2 10" xfId="25473"/>
    <cellStyle name="Style 3 22 2 10 2" xfId="25474"/>
    <cellStyle name="Style 3 22 2 10 3" xfId="25475"/>
    <cellStyle name="Style 3 22 2 11" xfId="25476"/>
    <cellStyle name="Style 3 22 2 11 2" xfId="25477"/>
    <cellStyle name="Style 3 22 2 11 3" xfId="25478"/>
    <cellStyle name="Style 3 22 2 12" xfId="25479"/>
    <cellStyle name="Style 3 22 2 12 2" xfId="25480"/>
    <cellStyle name="Style 3 22 2 12 3" xfId="25481"/>
    <cellStyle name="Style 3 22 2 13" xfId="25482"/>
    <cellStyle name="Style 3 22 2 13 2" xfId="25483"/>
    <cellStyle name="Style 3 22 2 13 3" xfId="25484"/>
    <cellStyle name="Style 3 22 2 14" xfId="25485"/>
    <cellStyle name="Style 3 22 2 14 2" xfId="25486"/>
    <cellStyle name="Style 3 22 2 14 3" xfId="25487"/>
    <cellStyle name="Style 3 22 2 15" xfId="25488"/>
    <cellStyle name="Style 3 22 2 16" xfId="25489"/>
    <cellStyle name="Style 3 22 2 2" xfId="25490"/>
    <cellStyle name="Style 3 22 2 2 2" xfId="25491"/>
    <cellStyle name="Style 3 22 2 2 2 2" xfId="25492"/>
    <cellStyle name="Style 3 22 2 2 2 3" xfId="25493"/>
    <cellStyle name="Style 3 22 2 2 3" xfId="25494"/>
    <cellStyle name="Style 3 22 2 2 4" xfId="25495"/>
    <cellStyle name="Style 3 22 2 3" xfId="25496"/>
    <cellStyle name="Style 3 22 2 3 2" xfId="25497"/>
    <cellStyle name="Style 3 22 2 3 3" xfId="25498"/>
    <cellStyle name="Style 3 22 2 4" xfId="25499"/>
    <cellStyle name="Style 3 22 2 4 2" xfId="25500"/>
    <cellStyle name="Style 3 22 2 4 3" xfId="25501"/>
    <cellStyle name="Style 3 22 2 5" xfId="25502"/>
    <cellStyle name="Style 3 22 2 5 2" xfId="25503"/>
    <cellStyle name="Style 3 22 2 5 3" xfId="25504"/>
    <cellStyle name="Style 3 22 2 6" xfId="25505"/>
    <cellStyle name="Style 3 22 2 6 2" xfId="25506"/>
    <cellStyle name="Style 3 22 2 6 3" xfId="25507"/>
    <cellStyle name="Style 3 22 2 7" xfId="25508"/>
    <cellStyle name="Style 3 22 2 7 2" xfId="25509"/>
    <cellStyle name="Style 3 22 2 7 3" xfId="25510"/>
    <cellStyle name="Style 3 22 2 8" xfId="25511"/>
    <cellStyle name="Style 3 22 2 8 2" xfId="25512"/>
    <cellStyle name="Style 3 22 2 8 3" xfId="25513"/>
    <cellStyle name="Style 3 22 2 9" xfId="25514"/>
    <cellStyle name="Style 3 22 2 9 2" xfId="25515"/>
    <cellStyle name="Style 3 22 2 9 3" xfId="25516"/>
    <cellStyle name="Style 3 22 3" xfId="25517"/>
    <cellStyle name="Style 3 22 3 2" xfId="25518"/>
    <cellStyle name="Style 3 22 3 2 2" xfId="25519"/>
    <cellStyle name="Style 3 22 3 2 3" xfId="25520"/>
    <cellStyle name="Style 3 22 3 3" xfId="25521"/>
    <cellStyle name="Style 3 22 3 4" xfId="25522"/>
    <cellStyle name="Style 3 22 4" xfId="25523"/>
    <cellStyle name="Style 3 22 4 2" xfId="25524"/>
    <cellStyle name="Style 3 22 4 3" xfId="25525"/>
    <cellStyle name="Style 3 22 5" xfId="25526"/>
    <cellStyle name="Style 3 22 5 2" xfId="25527"/>
    <cellStyle name="Style 3 22 5 3" xfId="25528"/>
    <cellStyle name="Style 3 22 6" xfId="25529"/>
    <cellStyle name="Style 3 22 6 2" xfId="25530"/>
    <cellStyle name="Style 3 22 6 3" xfId="25531"/>
    <cellStyle name="Style 3 22 7" xfId="25532"/>
    <cellStyle name="Style 3 22 7 2" xfId="25533"/>
    <cellStyle name="Style 3 22 7 3" xfId="25534"/>
    <cellStyle name="Style 3 22 8" xfId="25535"/>
    <cellStyle name="Style 3 22 8 2" xfId="25536"/>
    <cellStyle name="Style 3 22 8 3" xfId="25537"/>
    <cellStyle name="Style 3 22 9" xfId="25538"/>
    <cellStyle name="Style 3 22 9 2" xfId="25539"/>
    <cellStyle name="Style 3 22 9 3" xfId="25540"/>
    <cellStyle name="Style 3 23" xfId="1041"/>
    <cellStyle name="Style 3 23 10" xfId="25541"/>
    <cellStyle name="Style 3 23 10 2" xfId="25542"/>
    <cellStyle name="Style 3 23 10 3" xfId="25543"/>
    <cellStyle name="Style 3 23 11" xfId="25544"/>
    <cellStyle name="Style 3 23 11 2" xfId="25545"/>
    <cellStyle name="Style 3 23 11 3" xfId="25546"/>
    <cellStyle name="Style 3 23 12" xfId="25547"/>
    <cellStyle name="Style 3 23 12 2" xfId="25548"/>
    <cellStyle name="Style 3 23 12 3" xfId="25549"/>
    <cellStyle name="Style 3 23 13" xfId="25550"/>
    <cellStyle name="Style 3 23 13 2" xfId="25551"/>
    <cellStyle name="Style 3 23 13 3" xfId="25552"/>
    <cellStyle name="Style 3 23 14" xfId="25553"/>
    <cellStyle name="Style 3 23 14 2" xfId="25554"/>
    <cellStyle name="Style 3 23 14 3" xfId="25555"/>
    <cellStyle name="Style 3 23 15" xfId="25556"/>
    <cellStyle name="Style 3 23 15 2" xfId="25557"/>
    <cellStyle name="Style 3 23 15 3" xfId="25558"/>
    <cellStyle name="Style 3 23 16" xfId="25559"/>
    <cellStyle name="Style 3 23 17" xfId="25560"/>
    <cellStyle name="Style 3 23 2" xfId="1042"/>
    <cellStyle name="Style 3 23 2 10" xfId="25561"/>
    <cellStyle name="Style 3 23 2 10 2" xfId="25562"/>
    <cellStyle name="Style 3 23 2 10 3" xfId="25563"/>
    <cellStyle name="Style 3 23 2 11" xfId="25564"/>
    <cellStyle name="Style 3 23 2 11 2" xfId="25565"/>
    <cellStyle name="Style 3 23 2 11 3" xfId="25566"/>
    <cellStyle name="Style 3 23 2 12" xfId="25567"/>
    <cellStyle name="Style 3 23 2 12 2" xfId="25568"/>
    <cellStyle name="Style 3 23 2 12 3" xfId="25569"/>
    <cellStyle name="Style 3 23 2 13" xfId="25570"/>
    <cellStyle name="Style 3 23 2 13 2" xfId="25571"/>
    <cellStyle name="Style 3 23 2 13 3" xfId="25572"/>
    <cellStyle name="Style 3 23 2 14" xfId="25573"/>
    <cellStyle name="Style 3 23 2 14 2" xfId="25574"/>
    <cellStyle name="Style 3 23 2 14 3" xfId="25575"/>
    <cellStyle name="Style 3 23 2 15" xfId="25576"/>
    <cellStyle name="Style 3 23 2 16" xfId="25577"/>
    <cellStyle name="Style 3 23 2 2" xfId="25578"/>
    <cellStyle name="Style 3 23 2 2 2" xfId="25579"/>
    <cellStyle name="Style 3 23 2 2 2 2" xfId="25580"/>
    <cellStyle name="Style 3 23 2 2 2 3" xfId="25581"/>
    <cellStyle name="Style 3 23 2 2 3" xfId="25582"/>
    <cellStyle name="Style 3 23 2 2 4" xfId="25583"/>
    <cellStyle name="Style 3 23 2 3" xfId="25584"/>
    <cellStyle name="Style 3 23 2 3 2" xfId="25585"/>
    <cellStyle name="Style 3 23 2 3 3" xfId="25586"/>
    <cellStyle name="Style 3 23 2 4" xfId="25587"/>
    <cellStyle name="Style 3 23 2 4 2" xfId="25588"/>
    <cellStyle name="Style 3 23 2 4 3" xfId="25589"/>
    <cellStyle name="Style 3 23 2 5" xfId="25590"/>
    <cellStyle name="Style 3 23 2 5 2" xfId="25591"/>
    <cellStyle name="Style 3 23 2 5 3" xfId="25592"/>
    <cellStyle name="Style 3 23 2 6" xfId="25593"/>
    <cellStyle name="Style 3 23 2 6 2" xfId="25594"/>
    <cellStyle name="Style 3 23 2 6 3" xfId="25595"/>
    <cellStyle name="Style 3 23 2 7" xfId="25596"/>
    <cellStyle name="Style 3 23 2 7 2" xfId="25597"/>
    <cellStyle name="Style 3 23 2 7 3" xfId="25598"/>
    <cellStyle name="Style 3 23 2 8" xfId="25599"/>
    <cellStyle name="Style 3 23 2 8 2" xfId="25600"/>
    <cellStyle name="Style 3 23 2 8 3" xfId="25601"/>
    <cellStyle name="Style 3 23 2 9" xfId="25602"/>
    <cellStyle name="Style 3 23 2 9 2" xfId="25603"/>
    <cellStyle name="Style 3 23 2 9 3" xfId="25604"/>
    <cellStyle name="Style 3 23 3" xfId="25605"/>
    <cellStyle name="Style 3 23 3 2" xfId="25606"/>
    <cellStyle name="Style 3 23 3 2 2" xfId="25607"/>
    <cellStyle name="Style 3 23 3 2 3" xfId="25608"/>
    <cellStyle name="Style 3 23 3 3" xfId="25609"/>
    <cellStyle name="Style 3 23 3 4" xfId="25610"/>
    <cellStyle name="Style 3 23 4" xfId="25611"/>
    <cellStyle name="Style 3 23 4 2" xfId="25612"/>
    <cellStyle name="Style 3 23 4 3" xfId="25613"/>
    <cellStyle name="Style 3 23 5" xfId="25614"/>
    <cellStyle name="Style 3 23 5 2" xfId="25615"/>
    <cellStyle name="Style 3 23 5 3" xfId="25616"/>
    <cellStyle name="Style 3 23 6" xfId="25617"/>
    <cellStyle name="Style 3 23 6 2" xfId="25618"/>
    <cellStyle name="Style 3 23 6 3" xfId="25619"/>
    <cellStyle name="Style 3 23 7" xfId="25620"/>
    <cellStyle name="Style 3 23 7 2" xfId="25621"/>
    <cellStyle name="Style 3 23 7 3" xfId="25622"/>
    <cellStyle name="Style 3 23 8" xfId="25623"/>
    <cellStyle name="Style 3 23 8 2" xfId="25624"/>
    <cellStyle name="Style 3 23 8 3" xfId="25625"/>
    <cellStyle name="Style 3 23 9" xfId="25626"/>
    <cellStyle name="Style 3 23 9 2" xfId="25627"/>
    <cellStyle name="Style 3 23 9 3" xfId="25628"/>
    <cellStyle name="Style 3 24" xfId="1043"/>
    <cellStyle name="Style 3 24 10" xfId="25629"/>
    <cellStyle name="Style 3 24 10 2" xfId="25630"/>
    <cellStyle name="Style 3 24 10 3" xfId="25631"/>
    <cellStyle name="Style 3 24 11" xfId="25632"/>
    <cellStyle name="Style 3 24 11 2" xfId="25633"/>
    <cellStyle name="Style 3 24 11 3" xfId="25634"/>
    <cellStyle name="Style 3 24 12" xfId="25635"/>
    <cellStyle name="Style 3 24 12 2" xfId="25636"/>
    <cellStyle name="Style 3 24 12 3" xfId="25637"/>
    <cellStyle name="Style 3 24 13" xfId="25638"/>
    <cellStyle name="Style 3 24 13 2" xfId="25639"/>
    <cellStyle name="Style 3 24 13 3" xfId="25640"/>
    <cellStyle name="Style 3 24 14" xfId="25641"/>
    <cellStyle name="Style 3 24 14 2" xfId="25642"/>
    <cellStyle name="Style 3 24 14 3" xfId="25643"/>
    <cellStyle name="Style 3 24 15" xfId="25644"/>
    <cellStyle name="Style 3 24 15 2" xfId="25645"/>
    <cellStyle name="Style 3 24 15 3" xfId="25646"/>
    <cellStyle name="Style 3 24 16" xfId="25647"/>
    <cellStyle name="Style 3 24 17" xfId="25648"/>
    <cellStyle name="Style 3 24 2" xfId="1044"/>
    <cellStyle name="Style 3 24 2 10" xfId="25649"/>
    <cellStyle name="Style 3 24 2 10 2" xfId="25650"/>
    <cellStyle name="Style 3 24 2 10 3" xfId="25651"/>
    <cellStyle name="Style 3 24 2 11" xfId="25652"/>
    <cellStyle name="Style 3 24 2 11 2" xfId="25653"/>
    <cellStyle name="Style 3 24 2 11 3" xfId="25654"/>
    <cellStyle name="Style 3 24 2 12" xfId="25655"/>
    <cellStyle name="Style 3 24 2 12 2" xfId="25656"/>
    <cellStyle name="Style 3 24 2 12 3" xfId="25657"/>
    <cellStyle name="Style 3 24 2 13" xfId="25658"/>
    <cellStyle name="Style 3 24 2 13 2" xfId="25659"/>
    <cellStyle name="Style 3 24 2 13 3" xfId="25660"/>
    <cellStyle name="Style 3 24 2 14" xfId="25661"/>
    <cellStyle name="Style 3 24 2 14 2" xfId="25662"/>
    <cellStyle name="Style 3 24 2 14 3" xfId="25663"/>
    <cellStyle name="Style 3 24 2 15" xfId="25664"/>
    <cellStyle name="Style 3 24 2 16" xfId="25665"/>
    <cellStyle name="Style 3 24 2 2" xfId="25666"/>
    <cellStyle name="Style 3 24 2 2 2" xfId="25667"/>
    <cellStyle name="Style 3 24 2 2 2 2" xfId="25668"/>
    <cellStyle name="Style 3 24 2 2 2 3" xfId="25669"/>
    <cellStyle name="Style 3 24 2 2 3" xfId="25670"/>
    <cellStyle name="Style 3 24 2 2 4" xfId="25671"/>
    <cellStyle name="Style 3 24 2 3" xfId="25672"/>
    <cellStyle name="Style 3 24 2 3 2" xfId="25673"/>
    <cellStyle name="Style 3 24 2 3 3" xfId="25674"/>
    <cellStyle name="Style 3 24 2 4" xfId="25675"/>
    <cellStyle name="Style 3 24 2 4 2" xfId="25676"/>
    <cellStyle name="Style 3 24 2 4 3" xfId="25677"/>
    <cellStyle name="Style 3 24 2 5" xfId="25678"/>
    <cellStyle name="Style 3 24 2 5 2" xfId="25679"/>
    <cellStyle name="Style 3 24 2 5 3" xfId="25680"/>
    <cellStyle name="Style 3 24 2 6" xfId="25681"/>
    <cellStyle name="Style 3 24 2 6 2" xfId="25682"/>
    <cellStyle name="Style 3 24 2 6 3" xfId="25683"/>
    <cellStyle name="Style 3 24 2 7" xfId="25684"/>
    <cellStyle name="Style 3 24 2 7 2" xfId="25685"/>
    <cellStyle name="Style 3 24 2 7 3" xfId="25686"/>
    <cellStyle name="Style 3 24 2 8" xfId="25687"/>
    <cellStyle name="Style 3 24 2 8 2" xfId="25688"/>
    <cellStyle name="Style 3 24 2 8 3" xfId="25689"/>
    <cellStyle name="Style 3 24 2 9" xfId="25690"/>
    <cellStyle name="Style 3 24 2 9 2" xfId="25691"/>
    <cellStyle name="Style 3 24 2 9 3" xfId="25692"/>
    <cellStyle name="Style 3 24 3" xfId="25693"/>
    <cellStyle name="Style 3 24 3 2" xfId="25694"/>
    <cellStyle name="Style 3 24 3 2 2" xfId="25695"/>
    <cellStyle name="Style 3 24 3 2 3" xfId="25696"/>
    <cellStyle name="Style 3 24 3 3" xfId="25697"/>
    <cellStyle name="Style 3 24 3 4" xfId="25698"/>
    <cellStyle name="Style 3 24 4" xfId="25699"/>
    <cellStyle name="Style 3 24 4 2" xfId="25700"/>
    <cellStyle name="Style 3 24 4 3" xfId="25701"/>
    <cellStyle name="Style 3 24 5" xfId="25702"/>
    <cellStyle name="Style 3 24 5 2" xfId="25703"/>
    <cellStyle name="Style 3 24 5 3" xfId="25704"/>
    <cellStyle name="Style 3 24 6" xfId="25705"/>
    <cellStyle name="Style 3 24 6 2" xfId="25706"/>
    <cellStyle name="Style 3 24 6 3" xfId="25707"/>
    <cellStyle name="Style 3 24 7" xfId="25708"/>
    <cellStyle name="Style 3 24 7 2" xfId="25709"/>
    <cellStyle name="Style 3 24 7 3" xfId="25710"/>
    <cellStyle name="Style 3 24 8" xfId="25711"/>
    <cellStyle name="Style 3 24 8 2" xfId="25712"/>
    <cellStyle name="Style 3 24 8 3" xfId="25713"/>
    <cellStyle name="Style 3 24 9" xfId="25714"/>
    <cellStyle name="Style 3 24 9 2" xfId="25715"/>
    <cellStyle name="Style 3 24 9 3" xfId="25716"/>
    <cellStyle name="Style 3 25" xfId="1045"/>
    <cellStyle name="Style 3 25 10" xfId="25717"/>
    <cellStyle name="Style 3 25 10 2" xfId="25718"/>
    <cellStyle name="Style 3 25 10 3" xfId="25719"/>
    <cellStyle name="Style 3 25 11" xfId="25720"/>
    <cellStyle name="Style 3 25 11 2" xfId="25721"/>
    <cellStyle name="Style 3 25 11 3" xfId="25722"/>
    <cellStyle name="Style 3 25 12" xfId="25723"/>
    <cellStyle name="Style 3 25 12 2" xfId="25724"/>
    <cellStyle name="Style 3 25 12 3" xfId="25725"/>
    <cellStyle name="Style 3 25 13" xfId="25726"/>
    <cellStyle name="Style 3 25 13 2" xfId="25727"/>
    <cellStyle name="Style 3 25 13 3" xfId="25728"/>
    <cellStyle name="Style 3 25 14" xfId="25729"/>
    <cellStyle name="Style 3 25 14 2" xfId="25730"/>
    <cellStyle name="Style 3 25 14 3" xfId="25731"/>
    <cellStyle name="Style 3 25 15" xfId="25732"/>
    <cellStyle name="Style 3 25 15 2" xfId="25733"/>
    <cellStyle name="Style 3 25 15 3" xfId="25734"/>
    <cellStyle name="Style 3 25 16" xfId="25735"/>
    <cellStyle name="Style 3 25 17" xfId="25736"/>
    <cellStyle name="Style 3 25 2" xfId="1046"/>
    <cellStyle name="Style 3 25 2 10" xfId="25737"/>
    <cellStyle name="Style 3 25 2 10 2" xfId="25738"/>
    <cellStyle name="Style 3 25 2 10 3" xfId="25739"/>
    <cellStyle name="Style 3 25 2 11" xfId="25740"/>
    <cellStyle name="Style 3 25 2 11 2" xfId="25741"/>
    <cellStyle name="Style 3 25 2 11 3" xfId="25742"/>
    <cellStyle name="Style 3 25 2 12" xfId="25743"/>
    <cellStyle name="Style 3 25 2 12 2" xfId="25744"/>
    <cellStyle name="Style 3 25 2 12 3" xfId="25745"/>
    <cellStyle name="Style 3 25 2 13" xfId="25746"/>
    <cellStyle name="Style 3 25 2 13 2" xfId="25747"/>
    <cellStyle name="Style 3 25 2 13 3" xfId="25748"/>
    <cellStyle name="Style 3 25 2 14" xfId="25749"/>
    <cellStyle name="Style 3 25 2 14 2" xfId="25750"/>
    <cellStyle name="Style 3 25 2 14 3" xfId="25751"/>
    <cellStyle name="Style 3 25 2 15" xfId="25752"/>
    <cellStyle name="Style 3 25 2 16" xfId="25753"/>
    <cellStyle name="Style 3 25 2 2" xfId="25754"/>
    <cellStyle name="Style 3 25 2 2 2" xfId="25755"/>
    <cellStyle name="Style 3 25 2 2 2 2" xfId="25756"/>
    <cellStyle name="Style 3 25 2 2 2 3" xfId="25757"/>
    <cellStyle name="Style 3 25 2 2 3" xfId="25758"/>
    <cellStyle name="Style 3 25 2 2 4" xfId="25759"/>
    <cellStyle name="Style 3 25 2 3" xfId="25760"/>
    <cellStyle name="Style 3 25 2 3 2" xfId="25761"/>
    <cellStyle name="Style 3 25 2 3 3" xfId="25762"/>
    <cellStyle name="Style 3 25 2 4" xfId="25763"/>
    <cellStyle name="Style 3 25 2 4 2" xfId="25764"/>
    <cellStyle name="Style 3 25 2 4 3" xfId="25765"/>
    <cellStyle name="Style 3 25 2 5" xfId="25766"/>
    <cellStyle name="Style 3 25 2 5 2" xfId="25767"/>
    <cellStyle name="Style 3 25 2 5 3" xfId="25768"/>
    <cellStyle name="Style 3 25 2 6" xfId="25769"/>
    <cellStyle name="Style 3 25 2 6 2" xfId="25770"/>
    <cellStyle name="Style 3 25 2 6 3" xfId="25771"/>
    <cellStyle name="Style 3 25 2 7" xfId="25772"/>
    <cellStyle name="Style 3 25 2 7 2" xfId="25773"/>
    <cellStyle name="Style 3 25 2 7 3" xfId="25774"/>
    <cellStyle name="Style 3 25 2 8" xfId="25775"/>
    <cellStyle name="Style 3 25 2 8 2" xfId="25776"/>
    <cellStyle name="Style 3 25 2 8 3" xfId="25777"/>
    <cellStyle name="Style 3 25 2 9" xfId="25778"/>
    <cellStyle name="Style 3 25 2 9 2" xfId="25779"/>
    <cellStyle name="Style 3 25 2 9 3" xfId="25780"/>
    <cellStyle name="Style 3 25 3" xfId="25781"/>
    <cellStyle name="Style 3 25 3 2" xfId="25782"/>
    <cellStyle name="Style 3 25 3 2 2" xfId="25783"/>
    <cellStyle name="Style 3 25 3 2 3" xfId="25784"/>
    <cellStyle name="Style 3 25 3 3" xfId="25785"/>
    <cellStyle name="Style 3 25 3 4" xfId="25786"/>
    <cellStyle name="Style 3 25 4" xfId="25787"/>
    <cellStyle name="Style 3 25 4 2" xfId="25788"/>
    <cellStyle name="Style 3 25 4 3" xfId="25789"/>
    <cellStyle name="Style 3 25 5" xfId="25790"/>
    <cellStyle name="Style 3 25 5 2" xfId="25791"/>
    <cellStyle name="Style 3 25 5 3" xfId="25792"/>
    <cellStyle name="Style 3 25 6" xfId="25793"/>
    <cellStyle name="Style 3 25 6 2" xfId="25794"/>
    <cellStyle name="Style 3 25 6 3" xfId="25795"/>
    <cellStyle name="Style 3 25 7" xfId="25796"/>
    <cellStyle name="Style 3 25 7 2" xfId="25797"/>
    <cellStyle name="Style 3 25 7 3" xfId="25798"/>
    <cellStyle name="Style 3 25 8" xfId="25799"/>
    <cellStyle name="Style 3 25 8 2" xfId="25800"/>
    <cellStyle name="Style 3 25 8 3" xfId="25801"/>
    <cellStyle name="Style 3 25 9" xfId="25802"/>
    <cellStyle name="Style 3 25 9 2" xfId="25803"/>
    <cellStyle name="Style 3 25 9 3" xfId="25804"/>
    <cellStyle name="Style 3 26" xfId="1047"/>
    <cellStyle name="Style 3 26 10" xfId="25805"/>
    <cellStyle name="Style 3 26 10 2" xfId="25806"/>
    <cellStyle name="Style 3 26 10 3" xfId="25807"/>
    <cellStyle name="Style 3 26 11" xfId="25808"/>
    <cellStyle name="Style 3 26 11 2" xfId="25809"/>
    <cellStyle name="Style 3 26 11 3" xfId="25810"/>
    <cellStyle name="Style 3 26 12" xfId="25811"/>
    <cellStyle name="Style 3 26 12 2" xfId="25812"/>
    <cellStyle name="Style 3 26 12 3" xfId="25813"/>
    <cellStyle name="Style 3 26 13" xfId="25814"/>
    <cellStyle name="Style 3 26 13 2" xfId="25815"/>
    <cellStyle name="Style 3 26 13 3" xfId="25816"/>
    <cellStyle name="Style 3 26 14" xfId="25817"/>
    <cellStyle name="Style 3 26 14 2" xfId="25818"/>
    <cellStyle name="Style 3 26 14 3" xfId="25819"/>
    <cellStyle name="Style 3 26 15" xfId="25820"/>
    <cellStyle name="Style 3 26 15 2" xfId="25821"/>
    <cellStyle name="Style 3 26 15 3" xfId="25822"/>
    <cellStyle name="Style 3 26 16" xfId="25823"/>
    <cellStyle name="Style 3 26 17" xfId="25824"/>
    <cellStyle name="Style 3 26 2" xfId="1048"/>
    <cellStyle name="Style 3 26 2 10" xfId="25825"/>
    <cellStyle name="Style 3 26 2 10 2" xfId="25826"/>
    <cellStyle name="Style 3 26 2 10 3" xfId="25827"/>
    <cellStyle name="Style 3 26 2 11" xfId="25828"/>
    <cellStyle name="Style 3 26 2 11 2" xfId="25829"/>
    <cellStyle name="Style 3 26 2 11 3" xfId="25830"/>
    <cellStyle name="Style 3 26 2 12" xfId="25831"/>
    <cellStyle name="Style 3 26 2 12 2" xfId="25832"/>
    <cellStyle name="Style 3 26 2 12 3" xfId="25833"/>
    <cellStyle name="Style 3 26 2 13" xfId="25834"/>
    <cellStyle name="Style 3 26 2 13 2" xfId="25835"/>
    <cellStyle name="Style 3 26 2 13 3" xfId="25836"/>
    <cellStyle name="Style 3 26 2 14" xfId="25837"/>
    <cellStyle name="Style 3 26 2 14 2" xfId="25838"/>
    <cellStyle name="Style 3 26 2 14 3" xfId="25839"/>
    <cellStyle name="Style 3 26 2 15" xfId="25840"/>
    <cellStyle name="Style 3 26 2 16" xfId="25841"/>
    <cellStyle name="Style 3 26 2 2" xfId="25842"/>
    <cellStyle name="Style 3 26 2 2 2" xfId="25843"/>
    <cellStyle name="Style 3 26 2 2 2 2" xfId="25844"/>
    <cellStyle name="Style 3 26 2 2 2 3" xfId="25845"/>
    <cellStyle name="Style 3 26 2 2 3" xfId="25846"/>
    <cellStyle name="Style 3 26 2 2 4" xfId="25847"/>
    <cellStyle name="Style 3 26 2 3" xfId="25848"/>
    <cellStyle name="Style 3 26 2 3 2" xfId="25849"/>
    <cellStyle name="Style 3 26 2 3 3" xfId="25850"/>
    <cellStyle name="Style 3 26 2 4" xfId="25851"/>
    <cellStyle name="Style 3 26 2 4 2" xfId="25852"/>
    <cellStyle name="Style 3 26 2 4 3" xfId="25853"/>
    <cellStyle name="Style 3 26 2 5" xfId="25854"/>
    <cellStyle name="Style 3 26 2 5 2" xfId="25855"/>
    <cellStyle name="Style 3 26 2 5 3" xfId="25856"/>
    <cellStyle name="Style 3 26 2 6" xfId="25857"/>
    <cellStyle name="Style 3 26 2 6 2" xfId="25858"/>
    <cellStyle name="Style 3 26 2 6 3" xfId="25859"/>
    <cellStyle name="Style 3 26 2 7" xfId="25860"/>
    <cellStyle name="Style 3 26 2 7 2" xfId="25861"/>
    <cellStyle name="Style 3 26 2 7 3" xfId="25862"/>
    <cellStyle name="Style 3 26 2 8" xfId="25863"/>
    <cellStyle name="Style 3 26 2 8 2" xfId="25864"/>
    <cellStyle name="Style 3 26 2 8 3" xfId="25865"/>
    <cellStyle name="Style 3 26 2 9" xfId="25866"/>
    <cellStyle name="Style 3 26 2 9 2" xfId="25867"/>
    <cellStyle name="Style 3 26 2 9 3" xfId="25868"/>
    <cellStyle name="Style 3 26 3" xfId="25869"/>
    <cellStyle name="Style 3 26 3 2" xfId="25870"/>
    <cellStyle name="Style 3 26 3 2 2" xfId="25871"/>
    <cellStyle name="Style 3 26 3 2 3" xfId="25872"/>
    <cellStyle name="Style 3 26 3 3" xfId="25873"/>
    <cellStyle name="Style 3 26 3 4" xfId="25874"/>
    <cellStyle name="Style 3 26 4" xfId="25875"/>
    <cellStyle name="Style 3 26 4 2" xfId="25876"/>
    <cellStyle name="Style 3 26 4 3" xfId="25877"/>
    <cellStyle name="Style 3 26 5" xfId="25878"/>
    <cellStyle name="Style 3 26 5 2" xfId="25879"/>
    <cellStyle name="Style 3 26 5 3" xfId="25880"/>
    <cellStyle name="Style 3 26 6" xfId="25881"/>
    <cellStyle name="Style 3 26 6 2" xfId="25882"/>
    <cellStyle name="Style 3 26 6 3" xfId="25883"/>
    <cellStyle name="Style 3 26 7" xfId="25884"/>
    <cellStyle name="Style 3 26 7 2" xfId="25885"/>
    <cellStyle name="Style 3 26 7 3" xfId="25886"/>
    <cellStyle name="Style 3 26 8" xfId="25887"/>
    <cellStyle name="Style 3 26 8 2" xfId="25888"/>
    <cellStyle name="Style 3 26 8 3" xfId="25889"/>
    <cellStyle name="Style 3 26 9" xfId="25890"/>
    <cellStyle name="Style 3 26 9 2" xfId="25891"/>
    <cellStyle name="Style 3 26 9 3" xfId="25892"/>
    <cellStyle name="Style 3 27" xfId="1049"/>
    <cellStyle name="Style 3 27 10" xfId="25893"/>
    <cellStyle name="Style 3 27 10 2" xfId="25894"/>
    <cellStyle name="Style 3 27 10 3" xfId="25895"/>
    <cellStyle name="Style 3 27 11" xfId="25896"/>
    <cellStyle name="Style 3 27 11 2" xfId="25897"/>
    <cellStyle name="Style 3 27 11 3" xfId="25898"/>
    <cellStyle name="Style 3 27 12" xfId="25899"/>
    <cellStyle name="Style 3 27 12 2" xfId="25900"/>
    <cellStyle name="Style 3 27 12 3" xfId="25901"/>
    <cellStyle name="Style 3 27 13" xfId="25902"/>
    <cellStyle name="Style 3 27 13 2" xfId="25903"/>
    <cellStyle name="Style 3 27 13 3" xfId="25904"/>
    <cellStyle name="Style 3 27 14" xfId="25905"/>
    <cellStyle name="Style 3 27 14 2" xfId="25906"/>
    <cellStyle name="Style 3 27 14 3" xfId="25907"/>
    <cellStyle name="Style 3 27 15" xfId="25908"/>
    <cellStyle name="Style 3 27 16" xfId="25909"/>
    <cellStyle name="Style 3 27 2" xfId="25910"/>
    <cellStyle name="Style 3 27 2 2" xfId="25911"/>
    <cellStyle name="Style 3 27 2 2 2" xfId="25912"/>
    <cellStyle name="Style 3 27 2 2 3" xfId="25913"/>
    <cellStyle name="Style 3 27 2 3" xfId="25914"/>
    <cellStyle name="Style 3 27 2 4" xfId="25915"/>
    <cellStyle name="Style 3 27 3" xfId="25916"/>
    <cellStyle name="Style 3 27 3 2" xfId="25917"/>
    <cellStyle name="Style 3 27 3 3" xfId="25918"/>
    <cellStyle name="Style 3 27 4" xfId="25919"/>
    <cellStyle name="Style 3 27 4 2" xfId="25920"/>
    <cellStyle name="Style 3 27 4 3" xfId="25921"/>
    <cellStyle name="Style 3 27 5" xfId="25922"/>
    <cellStyle name="Style 3 27 5 2" xfId="25923"/>
    <cellStyle name="Style 3 27 5 3" xfId="25924"/>
    <cellStyle name="Style 3 27 6" xfId="25925"/>
    <cellStyle name="Style 3 27 6 2" xfId="25926"/>
    <cellStyle name="Style 3 27 6 3" xfId="25927"/>
    <cellStyle name="Style 3 27 7" xfId="25928"/>
    <cellStyle name="Style 3 27 7 2" xfId="25929"/>
    <cellStyle name="Style 3 27 7 3" xfId="25930"/>
    <cellStyle name="Style 3 27 8" xfId="25931"/>
    <cellStyle name="Style 3 27 8 2" xfId="25932"/>
    <cellStyle name="Style 3 27 8 3" xfId="25933"/>
    <cellStyle name="Style 3 27 9" xfId="25934"/>
    <cellStyle name="Style 3 27 9 2" xfId="25935"/>
    <cellStyle name="Style 3 27 9 3" xfId="25936"/>
    <cellStyle name="Style 3 28" xfId="25937"/>
    <cellStyle name="Style 3 28 2" xfId="25938"/>
    <cellStyle name="Style 3 28 2 2" xfId="25939"/>
    <cellStyle name="Style 3 28 2 3" xfId="25940"/>
    <cellStyle name="Style 3 28 3" xfId="25941"/>
    <cellStyle name="Style 3 28 4" xfId="25942"/>
    <cellStyle name="Style 3 29" xfId="25943"/>
    <cellStyle name="Style 3 29 2" xfId="25944"/>
    <cellStyle name="Style 3 29 3" xfId="25945"/>
    <cellStyle name="Style 3 3" xfId="1050"/>
    <cellStyle name="Style 3 3 10" xfId="25946"/>
    <cellStyle name="Style 3 3 10 2" xfId="25947"/>
    <cellStyle name="Style 3 3 10 3" xfId="25948"/>
    <cellStyle name="Style 3 3 11" xfId="25949"/>
    <cellStyle name="Style 3 3 11 2" xfId="25950"/>
    <cellStyle name="Style 3 3 11 3" xfId="25951"/>
    <cellStyle name="Style 3 3 12" xfId="25952"/>
    <cellStyle name="Style 3 3 12 2" xfId="25953"/>
    <cellStyle name="Style 3 3 12 3" xfId="25954"/>
    <cellStyle name="Style 3 3 13" xfId="25955"/>
    <cellStyle name="Style 3 3 13 2" xfId="25956"/>
    <cellStyle name="Style 3 3 13 3" xfId="25957"/>
    <cellStyle name="Style 3 3 14" xfId="25958"/>
    <cellStyle name="Style 3 3 14 2" xfId="25959"/>
    <cellStyle name="Style 3 3 14 3" xfId="25960"/>
    <cellStyle name="Style 3 3 15" xfId="25961"/>
    <cellStyle name="Style 3 3 16" xfId="25962"/>
    <cellStyle name="Style 3 3 2" xfId="25963"/>
    <cellStyle name="Style 3 3 2 2" xfId="25964"/>
    <cellStyle name="Style 3 3 2 2 2" xfId="25965"/>
    <cellStyle name="Style 3 3 2 2 3" xfId="25966"/>
    <cellStyle name="Style 3 3 2 3" xfId="25967"/>
    <cellStyle name="Style 3 3 2 4" xfId="25968"/>
    <cellStyle name="Style 3 3 3" xfId="25969"/>
    <cellStyle name="Style 3 3 3 2" xfId="25970"/>
    <cellStyle name="Style 3 3 3 3" xfId="25971"/>
    <cellStyle name="Style 3 3 4" xfId="25972"/>
    <cellStyle name="Style 3 3 4 2" xfId="25973"/>
    <cellStyle name="Style 3 3 4 3" xfId="25974"/>
    <cellStyle name="Style 3 3 5" xfId="25975"/>
    <cellStyle name="Style 3 3 5 2" xfId="25976"/>
    <cellStyle name="Style 3 3 5 3" xfId="25977"/>
    <cellStyle name="Style 3 3 6" xfId="25978"/>
    <cellStyle name="Style 3 3 6 2" xfId="25979"/>
    <cellStyle name="Style 3 3 6 3" xfId="25980"/>
    <cellStyle name="Style 3 3 7" xfId="25981"/>
    <cellStyle name="Style 3 3 7 2" xfId="25982"/>
    <cellStyle name="Style 3 3 7 3" xfId="25983"/>
    <cellStyle name="Style 3 3 8" xfId="25984"/>
    <cellStyle name="Style 3 3 8 2" xfId="25985"/>
    <cellStyle name="Style 3 3 8 3" xfId="25986"/>
    <cellStyle name="Style 3 3 9" xfId="25987"/>
    <cellStyle name="Style 3 3 9 2" xfId="25988"/>
    <cellStyle name="Style 3 3 9 3" xfId="25989"/>
    <cellStyle name="Style 3 30" xfId="25990"/>
    <cellStyle name="Style 3 30 2" xfId="25991"/>
    <cellStyle name="Style 3 30 3" xfId="25992"/>
    <cellStyle name="Style 3 31" xfId="25993"/>
    <cellStyle name="Style 3 31 2" xfId="25994"/>
    <cellStyle name="Style 3 31 3" xfId="25995"/>
    <cellStyle name="Style 3 32" xfId="25996"/>
    <cellStyle name="Style 3 32 2" xfId="25997"/>
    <cellStyle name="Style 3 32 3" xfId="25998"/>
    <cellStyle name="Style 3 33" xfId="25999"/>
    <cellStyle name="Style 3 33 2" xfId="26000"/>
    <cellStyle name="Style 3 33 3" xfId="26001"/>
    <cellStyle name="Style 3 34" xfId="26002"/>
    <cellStyle name="Style 3 34 2" xfId="26003"/>
    <cellStyle name="Style 3 34 3" xfId="26004"/>
    <cellStyle name="Style 3 35" xfId="26005"/>
    <cellStyle name="Style 3 35 2" xfId="26006"/>
    <cellStyle name="Style 3 35 3" xfId="26007"/>
    <cellStyle name="Style 3 36" xfId="26008"/>
    <cellStyle name="Style 3 36 2" xfId="26009"/>
    <cellStyle name="Style 3 36 3" xfId="26010"/>
    <cellStyle name="Style 3 37" xfId="26011"/>
    <cellStyle name="Style 3 37 2" xfId="26012"/>
    <cellStyle name="Style 3 37 3" xfId="26013"/>
    <cellStyle name="Style 3 38" xfId="26014"/>
    <cellStyle name="Style 3 38 2" xfId="26015"/>
    <cellStyle name="Style 3 38 3" xfId="26016"/>
    <cellStyle name="Style 3 39" xfId="26017"/>
    <cellStyle name="Style 3 39 2" xfId="26018"/>
    <cellStyle name="Style 3 39 3" xfId="26019"/>
    <cellStyle name="Style 3 4" xfId="1051"/>
    <cellStyle name="Style 3 4 10" xfId="26020"/>
    <cellStyle name="Style 3 4 10 2" xfId="26021"/>
    <cellStyle name="Style 3 4 10 3" xfId="26022"/>
    <cellStyle name="Style 3 4 11" xfId="26023"/>
    <cellStyle name="Style 3 4 11 2" xfId="26024"/>
    <cellStyle name="Style 3 4 11 3" xfId="26025"/>
    <cellStyle name="Style 3 4 12" xfId="26026"/>
    <cellStyle name="Style 3 4 12 2" xfId="26027"/>
    <cellStyle name="Style 3 4 12 3" xfId="26028"/>
    <cellStyle name="Style 3 4 13" xfId="26029"/>
    <cellStyle name="Style 3 4 13 2" xfId="26030"/>
    <cellStyle name="Style 3 4 13 3" xfId="26031"/>
    <cellStyle name="Style 3 4 14" xfId="26032"/>
    <cellStyle name="Style 3 4 14 2" xfId="26033"/>
    <cellStyle name="Style 3 4 14 3" xfId="26034"/>
    <cellStyle name="Style 3 4 15" xfId="26035"/>
    <cellStyle name="Style 3 4 16" xfId="26036"/>
    <cellStyle name="Style 3 4 2" xfId="26037"/>
    <cellStyle name="Style 3 4 2 2" xfId="26038"/>
    <cellStyle name="Style 3 4 2 2 2" xfId="26039"/>
    <cellStyle name="Style 3 4 2 2 3" xfId="26040"/>
    <cellStyle name="Style 3 4 2 3" xfId="26041"/>
    <cellStyle name="Style 3 4 2 4" xfId="26042"/>
    <cellStyle name="Style 3 4 3" xfId="26043"/>
    <cellStyle name="Style 3 4 3 2" xfId="26044"/>
    <cellStyle name="Style 3 4 3 3" xfId="26045"/>
    <cellStyle name="Style 3 4 4" xfId="26046"/>
    <cellStyle name="Style 3 4 4 2" xfId="26047"/>
    <cellStyle name="Style 3 4 4 3" xfId="26048"/>
    <cellStyle name="Style 3 4 5" xfId="26049"/>
    <cellStyle name="Style 3 4 5 2" xfId="26050"/>
    <cellStyle name="Style 3 4 5 3" xfId="26051"/>
    <cellStyle name="Style 3 4 6" xfId="26052"/>
    <cellStyle name="Style 3 4 6 2" xfId="26053"/>
    <cellStyle name="Style 3 4 6 3" xfId="26054"/>
    <cellStyle name="Style 3 4 7" xfId="26055"/>
    <cellStyle name="Style 3 4 7 2" xfId="26056"/>
    <cellStyle name="Style 3 4 7 3" xfId="26057"/>
    <cellStyle name="Style 3 4 8" xfId="26058"/>
    <cellStyle name="Style 3 4 8 2" xfId="26059"/>
    <cellStyle name="Style 3 4 8 3" xfId="26060"/>
    <cellStyle name="Style 3 4 9" xfId="26061"/>
    <cellStyle name="Style 3 4 9 2" xfId="26062"/>
    <cellStyle name="Style 3 4 9 3" xfId="26063"/>
    <cellStyle name="Style 3 40" xfId="26064"/>
    <cellStyle name="Style 3 40 2" xfId="26065"/>
    <cellStyle name="Style 3 40 3" xfId="26066"/>
    <cellStyle name="Style 3 41" xfId="26067"/>
    <cellStyle name="Style 3 41 2" xfId="26068"/>
    <cellStyle name="Style 3 42" xfId="26069"/>
    <cellStyle name="Style 3 43" xfId="26070"/>
    <cellStyle name="Style 3 5" xfId="1052"/>
    <cellStyle name="Style 3 5 10" xfId="26071"/>
    <cellStyle name="Style 3 5 10 2" xfId="26072"/>
    <cellStyle name="Style 3 5 10 3" xfId="26073"/>
    <cellStyle name="Style 3 5 11" xfId="26074"/>
    <cellStyle name="Style 3 5 11 2" xfId="26075"/>
    <cellStyle name="Style 3 5 11 3" xfId="26076"/>
    <cellStyle name="Style 3 5 12" xfId="26077"/>
    <cellStyle name="Style 3 5 12 2" xfId="26078"/>
    <cellStyle name="Style 3 5 12 3" xfId="26079"/>
    <cellStyle name="Style 3 5 13" xfId="26080"/>
    <cellStyle name="Style 3 5 13 2" xfId="26081"/>
    <cellStyle name="Style 3 5 13 3" xfId="26082"/>
    <cellStyle name="Style 3 5 14" xfId="26083"/>
    <cellStyle name="Style 3 5 14 2" xfId="26084"/>
    <cellStyle name="Style 3 5 14 3" xfId="26085"/>
    <cellStyle name="Style 3 5 15" xfId="26086"/>
    <cellStyle name="Style 3 5 16" xfId="26087"/>
    <cellStyle name="Style 3 5 2" xfId="26088"/>
    <cellStyle name="Style 3 5 2 2" xfId="26089"/>
    <cellStyle name="Style 3 5 2 2 2" xfId="26090"/>
    <cellStyle name="Style 3 5 2 2 3" xfId="26091"/>
    <cellStyle name="Style 3 5 2 3" xfId="26092"/>
    <cellStyle name="Style 3 5 2 4" xfId="26093"/>
    <cellStyle name="Style 3 5 3" xfId="26094"/>
    <cellStyle name="Style 3 5 3 2" xfId="26095"/>
    <cellStyle name="Style 3 5 3 3" xfId="26096"/>
    <cellStyle name="Style 3 5 4" xfId="26097"/>
    <cellStyle name="Style 3 5 4 2" xfId="26098"/>
    <cellStyle name="Style 3 5 4 3" xfId="26099"/>
    <cellStyle name="Style 3 5 5" xfId="26100"/>
    <cellStyle name="Style 3 5 5 2" xfId="26101"/>
    <cellStyle name="Style 3 5 5 3" xfId="26102"/>
    <cellStyle name="Style 3 5 6" xfId="26103"/>
    <cellStyle name="Style 3 5 6 2" xfId="26104"/>
    <cellStyle name="Style 3 5 6 3" xfId="26105"/>
    <cellStyle name="Style 3 5 7" xfId="26106"/>
    <cellStyle name="Style 3 5 7 2" xfId="26107"/>
    <cellStyle name="Style 3 5 7 3" xfId="26108"/>
    <cellStyle name="Style 3 5 8" xfId="26109"/>
    <cellStyle name="Style 3 5 8 2" xfId="26110"/>
    <cellStyle name="Style 3 5 8 3" xfId="26111"/>
    <cellStyle name="Style 3 5 9" xfId="26112"/>
    <cellStyle name="Style 3 5 9 2" xfId="26113"/>
    <cellStyle name="Style 3 5 9 3" xfId="26114"/>
    <cellStyle name="Style 3 6" xfId="1053"/>
    <cellStyle name="Style 3 6 10" xfId="26115"/>
    <cellStyle name="Style 3 6 10 2" xfId="26116"/>
    <cellStyle name="Style 3 6 10 3" xfId="26117"/>
    <cellStyle name="Style 3 6 11" xfId="26118"/>
    <cellStyle name="Style 3 6 11 2" xfId="26119"/>
    <cellStyle name="Style 3 6 11 3" xfId="26120"/>
    <cellStyle name="Style 3 6 12" xfId="26121"/>
    <cellStyle name="Style 3 6 12 2" xfId="26122"/>
    <cellStyle name="Style 3 6 12 3" xfId="26123"/>
    <cellStyle name="Style 3 6 13" xfId="26124"/>
    <cellStyle name="Style 3 6 13 2" xfId="26125"/>
    <cellStyle name="Style 3 6 13 3" xfId="26126"/>
    <cellStyle name="Style 3 6 14" xfId="26127"/>
    <cellStyle name="Style 3 6 14 2" xfId="26128"/>
    <cellStyle name="Style 3 6 14 3" xfId="26129"/>
    <cellStyle name="Style 3 6 15" xfId="26130"/>
    <cellStyle name="Style 3 6 16" xfId="26131"/>
    <cellStyle name="Style 3 6 2" xfId="26132"/>
    <cellStyle name="Style 3 6 2 2" xfId="26133"/>
    <cellStyle name="Style 3 6 2 2 2" xfId="26134"/>
    <cellStyle name="Style 3 6 2 2 3" xfId="26135"/>
    <cellStyle name="Style 3 6 2 3" xfId="26136"/>
    <cellStyle name="Style 3 6 2 4" xfId="26137"/>
    <cellStyle name="Style 3 6 3" xfId="26138"/>
    <cellStyle name="Style 3 6 3 2" xfId="26139"/>
    <cellStyle name="Style 3 6 3 3" xfId="26140"/>
    <cellStyle name="Style 3 6 4" xfId="26141"/>
    <cellStyle name="Style 3 6 4 2" xfId="26142"/>
    <cellStyle name="Style 3 6 4 3" xfId="26143"/>
    <cellStyle name="Style 3 6 5" xfId="26144"/>
    <cellStyle name="Style 3 6 5 2" xfId="26145"/>
    <cellStyle name="Style 3 6 5 3" xfId="26146"/>
    <cellStyle name="Style 3 6 6" xfId="26147"/>
    <cellStyle name="Style 3 6 6 2" xfId="26148"/>
    <cellStyle name="Style 3 6 6 3" xfId="26149"/>
    <cellStyle name="Style 3 6 7" xfId="26150"/>
    <cellStyle name="Style 3 6 7 2" xfId="26151"/>
    <cellStyle name="Style 3 6 7 3" xfId="26152"/>
    <cellStyle name="Style 3 6 8" xfId="26153"/>
    <cellStyle name="Style 3 6 8 2" xfId="26154"/>
    <cellStyle name="Style 3 6 8 3" xfId="26155"/>
    <cellStyle name="Style 3 6 9" xfId="26156"/>
    <cellStyle name="Style 3 6 9 2" xfId="26157"/>
    <cellStyle name="Style 3 6 9 3" xfId="26158"/>
    <cellStyle name="Style 3 7" xfId="1054"/>
    <cellStyle name="Style 3 7 10" xfId="26159"/>
    <cellStyle name="Style 3 7 10 2" xfId="26160"/>
    <cellStyle name="Style 3 7 10 3" xfId="26161"/>
    <cellStyle name="Style 3 7 11" xfId="26162"/>
    <cellStyle name="Style 3 7 11 2" xfId="26163"/>
    <cellStyle name="Style 3 7 11 3" xfId="26164"/>
    <cellStyle name="Style 3 7 12" xfId="26165"/>
    <cellStyle name="Style 3 7 12 2" xfId="26166"/>
    <cellStyle name="Style 3 7 12 3" xfId="26167"/>
    <cellStyle name="Style 3 7 13" xfId="26168"/>
    <cellStyle name="Style 3 7 13 2" xfId="26169"/>
    <cellStyle name="Style 3 7 13 3" xfId="26170"/>
    <cellStyle name="Style 3 7 14" xfId="26171"/>
    <cellStyle name="Style 3 7 14 2" xfId="26172"/>
    <cellStyle name="Style 3 7 14 3" xfId="26173"/>
    <cellStyle name="Style 3 7 15" xfId="26174"/>
    <cellStyle name="Style 3 7 15 2" xfId="26175"/>
    <cellStyle name="Style 3 7 15 3" xfId="26176"/>
    <cellStyle name="Style 3 7 16" xfId="26177"/>
    <cellStyle name="Style 3 7 17" xfId="26178"/>
    <cellStyle name="Style 3 7 2" xfId="1055"/>
    <cellStyle name="Style 3 7 2 10" xfId="26179"/>
    <cellStyle name="Style 3 7 2 10 2" xfId="26180"/>
    <cellStyle name="Style 3 7 2 10 3" xfId="26181"/>
    <cellStyle name="Style 3 7 2 11" xfId="26182"/>
    <cellStyle name="Style 3 7 2 11 2" xfId="26183"/>
    <cellStyle name="Style 3 7 2 11 3" xfId="26184"/>
    <cellStyle name="Style 3 7 2 12" xfId="26185"/>
    <cellStyle name="Style 3 7 2 12 2" xfId="26186"/>
    <cellStyle name="Style 3 7 2 12 3" xfId="26187"/>
    <cellStyle name="Style 3 7 2 13" xfId="26188"/>
    <cellStyle name="Style 3 7 2 13 2" xfId="26189"/>
    <cellStyle name="Style 3 7 2 13 3" xfId="26190"/>
    <cellStyle name="Style 3 7 2 14" xfId="26191"/>
    <cellStyle name="Style 3 7 2 14 2" xfId="26192"/>
    <cellStyle name="Style 3 7 2 14 3" xfId="26193"/>
    <cellStyle name="Style 3 7 2 15" xfId="26194"/>
    <cellStyle name="Style 3 7 2 16" xfId="26195"/>
    <cellStyle name="Style 3 7 2 2" xfId="26196"/>
    <cellStyle name="Style 3 7 2 2 2" xfId="26197"/>
    <cellStyle name="Style 3 7 2 2 2 2" xfId="26198"/>
    <cellStyle name="Style 3 7 2 2 2 3" xfId="26199"/>
    <cellStyle name="Style 3 7 2 2 3" xfId="26200"/>
    <cellStyle name="Style 3 7 2 2 4" xfId="26201"/>
    <cellStyle name="Style 3 7 2 3" xfId="26202"/>
    <cellStyle name="Style 3 7 2 3 2" xfId="26203"/>
    <cellStyle name="Style 3 7 2 3 3" xfId="26204"/>
    <cellStyle name="Style 3 7 2 4" xfId="26205"/>
    <cellStyle name="Style 3 7 2 4 2" xfId="26206"/>
    <cellStyle name="Style 3 7 2 4 3" xfId="26207"/>
    <cellStyle name="Style 3 7 2 5" xfId="26208"/>
    <cellStyle name="Style 3 7 2 5 2" xfId="26209"/>
    <cellStyle name="Style 3 7 2 5 3" xfId="26210"/>
    <cellStyle name="Style 3 7 2 6" xfId="26211"/>
    <cellStyle name="Style 3 7 2 6 2" xfId="26212"/>
    <cellStyle name="Style 3 7 2 6 3" xfId="26213"/>
    <cellStyle name="Style 3 7 2 7" xfId="26214"/>
    <cellStyle name="Style 3 7 2 7 2" xfId="26215"/>
    <cellStyle name="Style 3 7 2 7 3" xfId="26216"/>
    <cellStyle name="Style 3 7 2 8" xfId="26217"/>
    <cellStyle name="Style 3 7 2 8 2" xfId="26218"/>
    <cellStyle name="Style 3 7 2 8 3" xfId="26219"/>
    <cellStyle name="Style 3 7 2 9" xfId="26220"/>
    <cellStyle name="Style 3 7 2 9 2" xfId="26221"/>
    <cellStyle name="Style 3 7 2 9 3" xfId="26222"/>
    <cellStyle name="Style 3 7 3" xfId="26223"/>
    <cellStyle name="Style 3 7 3 2" xfId="26224"/>
    <cellStyle name="Style 3 7 3 2 2" xfId="26225"/>
    <cellStyle name="Style 3 7 3 2 3" xfId="26226"/>
    <cellStyle name="Style 3 7 3 3" xfId="26227"/>
    <cellStyle name="Style 3 7 3 4" xfId="26228"/>
    <cellStyle name="Style 3 7 4" xfId="26229"/>
    <cellStyle name="Style 3 7 4 2" xfId="26230"/>
    <cellStyle name="Style 3 7 4 3" xfId="26231"/>
    <cellStyle name="Style 3 7 5" xfId="26232"/>
    <cellStyle name="Style 3 7 5 2" xfId="26233"/>
    <cellStyle name="Style 3 7 5 3" xfId="26234"/>
    <cellStyle name="Style 3 7 6" xfId="26235"/>
    <cellStyle name="Style 3 7 6 2" xfId="26236"/>
    <cellStyle name="Style 3 7 6 3" xfId="26237"/>
    <cellStyle name="Style 3 7 7" xfId="26238"/>
    <cellStyle name="Style 3 7 7 2" xfId="26239"/>
    <cellStyle name="Style 3 7 7 3" xfId="26240"/>
    <cellStyle name="Style 3 7 8" xfId="26241"/>
    <cellStyle name="Style 3 7 8 2" xfId="26242"/>
    <cellStyle name="Style 3 7 8 3" xfId="26243"/>
    <cellStyle name="Style 3 7 9" xfId="26244"/>
    <cellStyle name="Style 3 7 9 2" xfId="26245"/>
    <cellStyle name="Style 3 7 9 3" xfId="26246"/>
    <cellStyle name="Style 3 8" xfId="1056"/>
    <cellStyle name="Style 3 8 10" xfId="26247"/>
    <cellStyle name="Style 3 8 10 2" xfId="26248"/>
    <cellStyle name="Style 3 8 10 3" xfId="26249"/>
    <cellStyle name="Style 3 8 11" xfId="26250"/>
    <cellStyle name="Style 3 8 11 2" xfId="26251"/>
    <cellStyle name="Style 3 8 11 3" xfId="26252"/>
    <cellStyle name="Style 3 8 12" xfId="26253"/>
    <cellStyle name="Style 3 8 12 2" xfId="26254"/>
    <cellStyle name="Style 3 8 12 3" xfId="26255"/>
    <cellStyle name="Style 3 8 13" xfId="26256"/>
    <cellStyle name="Style 3 8 13 2" xfId="26257"/>
    <cellStyle name="Style 3 8 13 3" xfId="26258"/>
    <cellStyle name="Style 3 8 14" xfId="26259"/>
    <cellStyle name="Style 3 8 14 2" xfId="26260"/>
    <cellStyle name="Style 3 8 14 3" xfId="26261"/>
    <cellStyle name="Style 3 8 15" xfId="26262"/>
    <cellStyle name="Style 3 8 15 2" xfId="26263"/>
    <cellStyle name="Style 3 8 15 3" xfId="26264"/>
    <cellStyle name="Style 3 8 16" xfId="26265"/>
    <cellStyle name="Style 3 8 17" xfId="26266"/>
    <cellStyle name="Style 3 8 2" xfId="1057"/>
    <cellStyle name="Style 3 8 2 10" xfId="26267"/>
    <cellStyle name="Style 3 8 2 10 2" xfId="26268"/>
    <cellStyle name="Style 3 8 2 10 3" xfId="26269"/>
    <cellStyle name="Style 3 8 2 11" xfId="26270"/>
    <cellStyle name="Style 3 8 2 11 2" xfId="26271"/>
    <cellStyle name="Style 3 8 2 11 3" xfId="26272"/>
    <cellStyle name="Style 3 8 2 12" xfId="26273"/>
    <cellStyle name="Style 3 8 2 12 2" xfId="26274"/>
    <cellStyle name="Style 3 8 2 12 3" xfId="26275"/>
    <cellStyle name="Style 3 8 2 13" xfId="26276"/>
    <cellStyle name="Style 3 8 2 13 2" xfId="26277"/>
    <cellStyle name="Style 3 8 2 13 3" xfId="26278"/>
    <cellStyle name="Style 3 8 2 14" xfId="26279"/>
    <cellStyle name="Style 3 8 2 14 2" xfId="26280"/>
    <cellStyle name="Style 3 8 2 14 3" xfId="26281"/>
    <cellStyle name="Style 3 8 2 15" xfId="26282"/>
    <cellStyle name="Style 3 8 2 16" xfId="26283"/>
    <cellStyle name="Style 3 8 2 2" xfId="26284"/>
    <cellStyle name="Style 3 8 2 2 2" xfId="26285"/>
    <cellStyle name="Style 3 8 2 2 2 2" xfId="26286"/>
    <cellStyle name="Style 3 8 2 2 2 3" xfId="26287"/>
    <cellStyle name="Style 3 8 2 2 3" xfId="26288"/>
    <cellStyle name="Style 3 8 2 2 4" xfId="26289"/>
    <cellStyle name="Style 3 8 2 3" xfId="26290"/>
    <cellStyle name="Style 3 8 2 3 2" xfId="26291"/>
    <cellStyle name="Style 3 8 2 3 3" xfId="26292"/>
    <cellStyle name="Style 3 8 2 4" xfId="26293"/>
    <cellStyle name="Style 3 8 2 4 2" xfId="26294"/>
    <cellStyle name="Style 3 8 2 4 3" xfId="26295"/>
    <cellStyle name="Style 3 8 2 5" xfId="26296"/>
    <cellStyle name="Style 3 8 2 5 2" xfId="26297"/>
    <cellStyle name="Style 3 8 2 5 3" xfId="26298"/>
    <cellStyle name="Style 3 8 2 6" xfId="26299"/>
    <cellStyle name="Style 3 8 2 6 2" xfId="26300"/>
    <cellStyle name="Style 3 8 2 6 3" xfId="26301"/>
    <cellStyle name="Style 3 8 2 7" xfId="26302"/>
    <cellStyle name="Style 3 8 2 7 2" xfId="26303"/>
    <cellStyle name="Style 3 8 2 7 3" xfId="26304"/>
    <cellStyle name="Style 3 8 2 8" xfId="26305"/>
    <cellStyle name="Style 3 8 2 8 2" xfId="26306"/>
    <cellStyle name="Style 3 8 2 8 3" xfId="26307"/>
    <cellStyle name="Style 3 8 2 9" xfId="26308"/>
    <cellStyle name="Style 3 8 2 9 2" xfId="26309"/>
    <cellStyle name="Style 3 8 2 9 3" xfId="26310"/>
    <cellStyle name="Style 3 8 3" xfId="26311"/>
    <cellStyle name="Style 3 8 3 2" xfId="26312"/>
    <cellStyle name="Style 3 8 3 2 2" xfId="26313"/>
    <cellStyle name="Style 3 8 3 2 3" xfId="26314"/>
    <cellStyle name="Style 3 8 3 3" xfId="26315"/>
    <cellStyle name="Style 3 8 3 4" xfId="26316"/>
    <cellStyle name="Style 3 8 4" xfId="26317"/>
    <cellStyle name="Style 3 8 4 2" xfId="26318"/>
    <cellStyle name="Style 3 8 4 3" xfId="26319"/>
    <cellStyle name="Style 3 8 5" xfId="26320"/>
    <cellStyle name="Style 3 8 5 2" xfId="26321"/>
    <cellStyle name="Style 3 8 5 3" xfId="26322"/>
    <cellStyle name="Style 3 8 6" xfId="26323"/>
    <cellStyle name="Style 3 8 6 2" xfId="26324"/>
    <cellStyle name="Style 3 8 6 3" xfId="26325"/>
    <cellStyle name="Style 3 8 7" xfId="26326"/>
    <cellStyle name="Style 3 8 7 2" xfId="26327"/>
    <cellStyle name="Style 3 8 7 3" xfId="26328"/>
    <cellStyle name="Style 3 8 8" xfId="26329"/>
    <cellStyle name="Style 3 8 8 2" xfId="26330"/>
    <cellStyle name="Style 3 8 8 3" xfId="26331"/>
    <cellStyle name="Style 3 8 9" xfId="26332"/>
    <cellStyle name="Style 3 8 9 2" xfId="26333"/>
    <cellStyle name="Style 3 8 9 3" xfId="26334"/>
    <cellStyle name="Style 3 9" xfId="1058"/>
    <cellStyle name="Style 3 9 10" xfId="26335"/>
    <cellStyle name="Style 3 9 10 2" xfId="26336"/>
    <cellStyle name="Style 3 9 10 3" xfId="26337"/>
    <cellStyle name="Style 3 9 11" xfId="26338"/>
    <cellStyle name="Style 3 9 11 2" xfId="26339"/>
    <cellStyle name="Style 3 9 11 3" xfId="26340"/>
    <cellStyle name="Style 3 9 12" xfId="26341"/>
    <cellStyle name="Style 3 9 12 2" xfId="26342"/>
    <cellStyle name="Style 3 9 12 3" xfId="26343"/>
    <cellStyle name="Style 3 9 13" xfId="26344"/>
    <cellStyle name="Style 3 9 13 2" xfId="26345"/>
    <cellStyle name="Style 3 9 13 3" xfId="26346"/>
    <cellStyle name="Style 3 9 14" xfId="26347"/>
    <cellStyle name="Style 3 9 14 2" xfId="26348"/>
    <cellStyle name="Style 3 9 14 3" xfId="26349"/>
    <cellStyle name="Style 3 9 15" xfId="26350"/>
    <cellStyle name="Style 3 9 15 2" xfId="26351"/>
    <cellStyle name="Style 3 9 15 3" xfId="26352"/>
    <cellStyle name="Style 3 9 16" xfId="26353"/>
    <cellStyle name="Style 3 9 17" xfId="26354"/>
    <cellStyle name="Style 3 9 2" xfId="1059"/>
    <cellStyle name="Style 3 9 2 10" xfId="26355"/>
    <cellStyle name="Style 3 9 2 10 2" xfId="26356"/>
    <cellStyle name="Style 3 9 2 10 3" xfId="26357"/>
    <cellStyle name="Style 3 9 2 11" xfId="26358"/>
    <cellStyle name="Style 3 9 2 11 2" xfId="26359"/>
    <cellStyle name="Style 3 9 2 11 3" xfId="26360"/>
    <cellStyle name="Style 3 9 2 12" xfId="26361"/>
    <cellStyle name="Style 3 9 2 12 2" xfId="26362"/>
    <cellStyle name="Style 3 9 2 12 3" xfId="26363"/>
    <cellStyle name="Style 3 9 2 13" xfId="26364"/>
    <cellStyle name="Style 3 9 2 13 2" xfId="26365"/>
    <cellStyle name="Style 3 9 2 13 3" xfId="26366"/>
    <cellStyle name="Style 3 9 2 14" xfId="26367"/>
    <cellStyle name="Style 3 9 2 14 2" xfId="26368"/>
    <cellStyle name="Style 3 9 2 14 3" xfId="26369"/>
    <cellStyle name="Style 3 9 2 15" xfId="26370"/>
    <cellStyle name="Style 3 9 2 16" xfId="26371"/>
    <cellStyle name="Style 3 9 2 2" xfId="26372"/>
    <cellStyle name="Style 3 9 2 2 2" xfId="26373"/>
    <cellStyle name="Style 3 9 2 2 2 2" xfId="26374"/>
    <cellStyle name="Style 3 9 2 2 2 3" xfId="26375"/>
    <cellStyle name="Style 3 9 2 2 3" xfId="26376"/>
    <cellStyle name="Style 3 9 2 2 4" xfId="26377"/>
    <cellStyle name="Style 3 9 2 3" xfId="26378"/>
    <cellStyle name="Style 3 9 2 3 2" xfId="26379"/>
    <cellStyle name="Style 3 9 2 3 3" xfId="26380"/>
    <cellStyle name="Style 3 9 2 4" xfId="26381"/>
    <cellStyle name="Style 3 9 2 4 2" xfId="26382"/>
    <cellStyle name="Style 3 9 2 4 3" xfId="26383"/>
    <cellStyle name="Style 3 9 2 5" xfId="26384"/>
    <cellStyle name="Style 3 9 2 5 2" xfId="26385"/>
    <cellStyle name="Style 3 9 2 5 3" xfId="26386"/>
    <cellStyle name="Style 3 9 2 6" xfId="26387"/>
    <cellStyle name="Style 3 9 2 6 2" xfId="26388"/>
    <cellStyle name="Style 3 9 2 6 3" xfId="26389"/>
    <cellStyle name="Style 3 9 2 7" xfId="26390"/>
    <cellStyle name="Style 3 9 2 7 2" xfId="26391"/>
    <cellStyle name="Style 3 9 2 7 3" xfId="26392"/>
    <cellStyle name="Style 3 9 2 8" xfId="26393"/>
    <cellStyle name="Style 3 9 2 8 2" xfId="26394"/>
    <cellStyle name="Style 3 9 2 8 3" xfId="26395"/>
    <cellStyle name="Style 3 9 2 9" xfId="26396"/>
    <cellStyle name="Style 3 9 2 9 2" xfId="26397"/>
    <cellStyle name="Style 3 9 2 9 3" xfId="26398"/>
    <cellStyle name="Style 3 9 3" xfId="26399"/>
    <cellStyle name="Style 3 9 3 2" xfId="26400"/>
    <cellStyle name="Style 3 9 3 2 2" xfId="26401"/>
    <cellStyle name="Style 3 9 3 2 3" xfId="26402"/>
    <cellStyle name="Style 3 9 3 3" xfId="26403"/>
    <cellStyle name="Style 3 9 3 4" xfId="26404"/>
    <cellStyle name="Style 3 9 4" xfId="26405"/>
    <cellStyle name="Style 3 9 4 2" xfId="26406"/>
    <cellStyle name="Style 3 9 4 3" xfId="26407"/>
    <cellStyle name="Style 3 9 5" xfId="26408"/>
    <cellStyle name="Style 3 9 5 2" xfId="26409"/>
    <cellStyle name="Style 3 9 5 3" xfId="26410"/>
    <cellStyle name="Style 3 9 6" xfId="26411"/>
    <cellStyle name="Style 3 9 6 2" xfId="26412"/>
    <cellStyle name="Style 3 9 6 3" xfId="26413"/>
    <cellStyle name="Style 3 9 7" xfId="26414"/>
    <cellStyle name="Style 3 9 7 2" xfId="26415"/>
    <cellStyle name="Style 3 9 7 3" xfId="26416"/>
    <cellStyle name="Style 3 9 8" xfId="26417"/>
    <cellStyle name="Style 3 9 8 2" xfId="26418"/>
    <cellStyle name="Style 3 9 8 3" xfId="26419"/>
    <cellStyle name="Style 3 9 9" xfId="26420"/>
    <cellStyle name="Style 3 9 9 2" xfId="26421"/>
    <cellStyle name="Style 3 9 9 3" xfId="26422"/>
    <cellStyle name="Style 4" xfId="328"/>
    <cellStyle name="Style 4 10" xfId="1060"/>
    <cellStyle name="Style 4 10 10" xfId="26423"/>
    <cellStyle name="Style 4 10 10 2" xfId="26424"/>
    <cellStyle name="Style 4 10 10 3" xfId="26425"/>
    <cellStyle name="Style 4 10 11" xfId="26426"/>
    <cellStyle name="Style 4 10 11 2" xfId="26427"/>
    <cellStyle name="Style 4 10 11 3" xfId="26428"/>
    <cellStyle name="Style 4 10 12" xfId="26429"/>
    <cellStyle name="Style 4 10 12 2" xfId="26430"/>
    <cellStyle name="Style 4 10 12 3" xfId="26431"/>
    <cellStyle name="Style 4 10 13" xfId="26432"/>
    <cellStyle name="Style 4 10 13 2" xfId="26433"/>
    <cellStyle name="Style 4 10 13 3" xfId="26434"/>
    <cellStyle name="Style 4 10 14" xfId="26435"/>
    <cellStyle name="Style 4 10 14 2" xfId="26436"/>
    <cellStyle name="Style 4 10 14 3" xfId="26437"/>
    <cellStyle name="Style 4 10 15" xfId="26438"/>
    <cellStyle name="Style 4 10 15 2" xfId="26439"/>
    <cellStyle name="Style 4 10 15 3" xfId="26440"/>
    <cellStyle name="Style 4 10 16" xfId="26441"/>
    <cellStyle name="Style 4 10 17" xfId="26442"/>
    <cellStyle name="Style 4 10 2" xfId="1061"/>
    <cellStyle name="Style 4 10 2 10" xfId="26443"/>
    <cellStyle name="Style 4 10 2 10 2" xfId="26444"/>
    <cellStyle name="Style 4 10 2 10 3" xfId="26445"/>
    <cellStyle name="Style 4 10 2 11" xfId="26446"/>
    <cellStyle name="Style 4 10 2 11 2" xfId="26447"/>
    <cellStyle name="Style 4 10 2 11 3" xfId="26448"/>
    <cellStyle name="Style 4 10 2 12" xfId="26449"/>
    <cellStyle name="Style 4 10 2 12 2" xfId="26450"/>
    <cellStyle name="Style 4 10 2 12 3" xfId="26451"/>
    <cellStyle name="Style 4 10 2 13" xfId="26452"/>
    <cellStyle name="Style 4 10 2 13 2" xfId="26453"/>
    <cellStyle name="Style 4 10 2 13 3" xfId="26454"/>
    <cellStyle name="Style 4 10 2 14" xfId="26455"/>
    <cellStyle name="Style 4 10 2 14 2" xfId="26456"/>
    <cellStyle name="Style 4 10 2 14 3" xfId="26457"/>
    <cellStyle name="Style 4 10 2 15" xfId="26458"/>
    <cellStyle name="Style 4 10 2 16" xfId="26459"/>
    <cellStyle name="Style 4 10 2 2" xfId="26460"/>
    <cellStyle name="Style 4 10 2 2 2" xfId="26461"/>
    <cellStyle name="Style 4 10 2 2 2 2" xfId="26462"/>
    <cellStyle name="Style 4 10 2 2 2 3" xfId="26463"/>
    <cellStyle name="Style 4 10 2 2 3" xfId="26464"/>
    <cellStyle name="Style 4 10 2 2 4" xfId="26465"/>
    <cellStyle name="Style 4 10 2 3" xfId="26466"/>
    <cellStyle name="Style 4 10 2 3 2" xfId="26467"/>
    <cellStyle name="Style 4 10 2 3 3" xfId="26468"/>
    <cellStyle name="Style 4 10 2 4" xfId="26469"/>
    <cellStyle name="Style 4 10 2 4 2" xfId="26470"/>
    <cellStyle name="Style 4 10 2 4 3" xfId="26471"/>
    <cellStyle name="Style 4 10 2 5" xfId="26472"/>
    <cellStyle name="Style 4 10 2 5 2" xfId="26473"/>
    <cellStyle name="Style 4 10 2 5 3" xfId="26474"/>
    <cellStyle name="Style 4 10 2 6" xfId="26475"/>
    <cellStyle name="Style 4 10 2 6 2" xfId="26476"/>
    <cellStyle name="Style 4 10 2 6 3" xfId="26477"/>
    <cellStyle name="Style 4 10 2 7" xfId="26478"/>
    <cellStyle name="Style 4 10 2 7 2" xfId="26479"/>
    <cellStyle name="Style 4 10 2 7 3" xfId="26480"/>
    <cellStyle name="Style 4 10 2 8" xfId="26481"/>
    <cellStyle name="Style 4 10 2 8 2" xfId="26482"/>
    <cellStyle name="Style 4 10 2 8 3" xfId="26483"/>
    <cellStyle name="Style 4 10 2 9" xfId="26484"/>
    <cellStyle name="Style 4 10 2 9 2" xfId="26485"/>
    <cellStyle name="Style 4 10 2 9 3" xfId="26486"/>
    <cellStyle name="Style 4 10 3" xfId="26487"/>
    <cellStyle name="Style 4 10 3 2" xfId="26488"/>
    <cellStyle name="Style 4 10 3 2 2" xfId="26489"/>
    <cellStyle name="Style 4 10 3 2 3" xfId="26490"/>
    <cellStyle name="Style 4 10 3 3" xfId="26491"/>
    <cellStyle name="Style 4 10 3 4" xfId="26492"/>
    <cellStyle name="Style 4 10 4" xfId="26493"/>
    <cellStyle name="Style 4 10 4 2" xfId="26494"/>
    <cellStyle name="Style 4 10 4 3" xfId="26495"/>
    <cellStyle name="Style 4 10 5" xfId="26496"/>
    <cellStyle name="Style 4 10 5 2" xfId="26497"/>
    <cellStyle name="Style 4 10 5 3" xfId="26498"/>
    <cellStyle name="Style 4 10 6" xfId="26499"/>
    <cellStyle name="Style 4 10 6 2" xfId="26500"/>
    <cellStyle name="Style 4 10 6 3" xfId="26501"/>
    <cellStyle name="Style 4 10 7" xfId="26502"/>
    <cellStyle name="Style 4 10 7 2" xfId="26503"/>
    <cellStyle name="Style 4 10 7 3" xfId="26504"/>
    <cellStyle name="Style 4 10 8" xfId="26505"/>
    <cellStyle name="Style 4 10 8 2" xfId="26506"/>
    <cellStyle name="Style 4 10 8 3" xfId="26507"/>
    <cellStyle name="Style 4 10 9" xfId="26508"/>
    <cellStyle name="Style 4 10 9 2" xfId="26509"/>
    <cellStyle name="Style 4 10 9 3" xfId="26510"/>
    <cellStyle name="Style 4 11" xfId="1062"/>
    <cellStyle name="Style 4 11 10" xfId="26511"/>
    <cellStyle name="Style 4 11 10 2" xfId="26512"/>
    <cellStyle name="Style 4 11 10 3" xfId="26513"/>
    <cellStyle name="Style 4 11 11" xfId="26514"/>
    <cellStyle name="Style 4 11 11 2" xfId="26515"/>
    <cellStyle name="Style 4 11 11 3" xfId="26516"/>
    <cellStyle name="Style 4 11 12" xfId="26517"/>
    <cellStyle name="Style 4 11 12 2" xfId="26518"/>
    <cellStyle name="Style 4 11 12 3" xfId="26519"/>
    <cellStyle name="Style 4 11 13" xfId="26520"/>
    <cellStyle name="Style 4 11 13 2" xfId="26521"/>
    <cellStyle name="Style 4 11 13 3" xfId="26522"/>
    <cellStyle name="Style 4 11 14" xfId="26523"/>
    <cellStyle name="Style 4 11 14 2" xfId="26524"/>
    <cellStyle name="Style 4 11 14 3" xfId="26525"/>
    <cellStyle name="Style 4 11 15" xfId="26526"/>
    <cellStyle name="Style 4 11 15 2" xfId="26527"/>
    <cellStyle name="Style 4 11 15 3" xfId="26528"/>
    <cellStyle name="Style 4 11 16" xfId="26529"/>
    <cellStyle name="Style 4 11 17" xfId="26530"/>
    <cellStyle name="Style 4 11 2" xfId="1063"/>
    <cellStyle name="Style 4 11 2 10" xfId="26531"/>
    <cellStyle name="Style 4 11 2 10 2" xfId="26532"/>
    <cellStyle name="Style 4 11 2 10 3" xfId="26533"/>
    <cellStyle name="Style 4 11 2 11" xfId="26534"/>
    <cellStyle name="Style 4 11 2 11 2" xfId="26535"/>
    <cellStyle name="Style 4 11 2 11 3" xfId="26536"/>
    <cellStyle name="Style 4 11 2 12" xfId="26537"/>
    <cellStyle name="Style 4 11 2 12 2" xfId="26538"/>
    <cellStyle name="Style 4 11 2 12 3" xfId="26539"/>
    <cellStyle name="Style 4 11 2 13" xfId="26540"/>
    <cellStyle name="Style 4 11 2 13 2" xfId="26541"/>
    <cellStyle name="Style 4 11 2 13 3" xfId="26542"/>
    <cellStyle name="Style 4 11 2 14" xfId="26543"/>
    <cellStyle name="Style 4 11 2 14 2" xfId="26544"/>
    <cellStyle name="Style 4 11 2 14 3" xfId="26545"/>
    <cellStyle name="Style 4 11 2 15" xfId="26546"/>
    <cellStyle name="Style 4 11 2 16" xfId="26547"/>
    <cellStyle name="Style 4 11 2 2" xfId="26548"/>
    <cellStyle name="Style 4 11 2 2 2" xfId="26549"/>
    <cellStyle name="Style 4 11 2 2 2 2" xfId="26550"/>
    <cellStyle name="Style 4 11 2 2 2 3" xfId="26551"/>
    <cellStyle name="Style 4 11 2 2 3" xfId="26552"/>
    <cellStyle name="Style 4 11 2 2 4" xfId="26553"/>
    <cellStyle name="Style 4 11 2 3" xfId="26554"/>
    <cellStyle name="Style 4 11 2 3 2" xfId="26555"/>
    <cellStyle name="Style 4 11 2 3 3" xfId="26556"/>
    <cellStyle name="Style 4 11 2 4" xfId="26557"/>
    <cellStyle name="Style 4 11 2 4 2" xfId="26558"/>
    <cellStyle name="Style 4 11 2 4 3" xfId="26559"/>
    <cellStyle name="Style 4 11 2 5" xfId="26560"/>
    <cellStyle name="Style 4 11 2 5 2" xfId="26561"/>
    <cellStyle name="Style 4 11 2 5 3" xfId="26562"/>
    <cellStyle name="Style 4 11 2 6" xfId="26563"/>
    <cellStyle name="Style 4 11 2 6 2" xfId="26564"/>
    <cellStyle name="Style 4 11 2 6 3" xfId="26565"/>
    <cellStyle name="Style 4 11 2 7" xfId="26566"/>
    <cellStyle name="Style 4 11 2 7 2" xfId="26567"/>
    <cellStyle name="Style 4 11 2 7 3" xfId="26568"/>
    <cellStyle name="Style 4 11 2 8" xfId="26569"/>
    <cellStyle name="Style 4 11 2 8 2" xfId="26570"/>
    <cellStyle name="Style 4 11 2 8 3" xfId="26571"/>
    <cellStyle name="Style 4 11 2 9" xfId="26572"/>
    <cellStyle name="Style 4 11 2 9 2" xfId="26573"/>
    <cellStyle name="Style 4 11 2 9 3" xfId="26574"/>
    <cellStyle name="Style 4 11 3" xfId="26575"/>
    <cellStyle name="Style 4 11 3 2" xfId="26576"/>
    <cellStyle name="Style 4 11 3 2 2" xfId="26577"/>
    <cellStyle name="Style 4 11 3 2 3" xfId="26578"/>
    <cellStyle name="Style 4 11 3 3" xfId="26579"/>
    <cellStyle name="Style 4 11 3 4" xfId="26580"/>
    <cellStyle name="Style 4 11 4" xfId="26581"/>
    <cellStyle name="Style 4 11 4 2" xfId="26582"/>
    <cellStyle name="Style 4 11 4 3" xfId="26583"/>
    <cellStyle name="Style 4 11 5" xfId="26584"/>
    <cellStyle name="Style 4 11 5 2" xfId="26585"/>
    <cellStyle name="Style 4 11 5 3" xfId="26586"/>
    <cellStyle name="Style 4 11 6" xfId="26587"/>
    <cellStyle name="Style 4 11 6 2" xfId="26588"/>
    <cellStyle name="Style 4 11 6 3" xfId="26589"/>
    <cellStyle name="Style 4 11 7" xfId="26590"/>
    <cellStyle name="Style 4 11 7 2" xfId="26591"/>
    <cellStyle name="Style 4 11 7 3" xfId="26592"/>
    <cellStyle name="Style 4 11 8" xfId="26593"/>
    <cellStyle name="Style 4 11 8 2" xfId="26594"/>
    <cellStyle name="Style 4 11 8 3" xfId="26595"/>
    <cellStyle name="Style 4 11 9" xfId="26596"/>
    <cellStyle name="Style 4 11 9 2" xfId="26597"/>
    <cellStyle name="Style 4 11 9 3" xfId="26598"/>
    <cellStyle name="Style 4 12" xfId="1064"/>
    <cellStyle name="Style 4 12 10" xfId="26599"/>
    <cellStyle name="Style 4 12 10 2" xfId="26600"/>
    <cellStyle name="Style 4 12 10 3" xfId="26601"/>
    <cellStyle name="Style 4 12 11" xfId="26602"/>
    <cellStyle name="Style 4 12 11 2" xfId="26603"/>
    <cellStyle name="Style 4 12 11 3" xfId="26604"/>
    <cellStyle name="Style 4 12 12" xfId="26605"/>
    <cellStyle name="Style 4 12 12 2" xfId="26606"/>
    <cellStyle name="Style 4 12 12 3" xfId="26607"/>
    <cellStyle name="Style 4 12 13" xfId="26608"/>
    <cellStyle name="Style 4 12 13 2" xfId="26609"/>
    <cellStyle name="Style 4 12 13 3" xfId="26610"/>
    <cellStyle name="Style 4 12 14" xfId="26611"/>
    <cellStyle name="Style 4 12 14 2" xfId="26612"/>
    <cellStyle name="Style 4 12 14 3" xfId="26613"/>
    <cellStyle name="Style 4 12 15" xfId="26614"/>
    <cellStyle name="Style 4 12 15 2" xfId="26615"/>
    <cellStyle name="Style 4 12 15 3" xfId="26616"/>
    <cellStyle name="Style 4 12 16" xfId="26617"/>
    <cellStyle name="Style 4 12 17" xfId="26618"/>
    <cellStyle name="Style 4 12 2" xfId="1065"/>
    <cellStyle name="Style 4 12 2 10" xfId="26619"/>
    <cellStyle name="Style 4 12 2 10 2" xfId="26620"/>
    <cellStyle name="Style 4 12 2 10 3" xfId="26621"/>
    <cellStyle name="Style 4 12 2 11" xfId="26622"/>
    <cellStyle name="Style 4 12 2 11 2" xfId="26623"/>
    <cellStyle name="Style 4 12 2 11 3" xfId="26624"/>
    <cellStyle name="Style 4 12 2 12" xfId="26625"/>
    <cellStyle name="Style 4 12 2 12 2" xfId="26626"/>
    <cellStyle name="Style 4 12 2 12 3" xfId="26627"/>
    <cellStyle name="Style 4 12 2 13" xfId="26628"/>
    <cellStyle name="Style 4 12 2 13 2" xfId="26629"/>
    <cellStyle name="Style 4 12 2 13 3" xfId="26630"/>
    <cellStyle name="Style 4 12 2 14" xfId="26631"/>
    <cellStyle name="Style 4 12 2 14 2" xfId="26632"/>
    <cellStyle name="Style 4 12 2 14 3" xfId="26633"/>
    <cellStyle name="Style 4 12 2 15" xfId="26634"/>
    <cellStyle name="Style 4 12 2 16" xfId="26635"/>
    <cellStyle name="Style 4 12 2 2" xfId="26636"/>
    <cellStyle name="Style 4 12 2 2 2" xfId="26637"/>
    <cellStyle name="Style 4 12 2 2 2 2" xfId="26638"/>
    <cellStyle name="Style 4 12 2 2 2 3" xfId="26639"/>
    <cellStyle name="Style 4 12 2 2 3" xfId="26640"/>
    <cellStyle name="Style 4 12 2 2 4" xfId="26641"/>
    <cellStyle name="Style 4 12 2 3" xfId="26642"/>
    <cellStyle name="Style 4 12 2 3 2" xfId="26643"/>
    <cellStyle name="Style 4 12 2 3 3" xfId="26644"/>
    <cellStyle name="Style 4 12 2 4" xfId="26645"/>
    <cellStyle name="Style 4 12 2 4 2" xfId="26646"/>
    <cellStyle name="Style 4 12 2 4 3" xfId="26647"/>
    <cellStyle name="Style 4 12 2 5" xfId="26648"/>
    <cellStyle name="Style 4 12 2 5 2" xfId="26649"/>
    <cellStyle name="Style 4 12 2 5 3" xfId="26650"/>
    <cellStyle name="Style 4 12 2 6" xfId="26651"/>
    <cellStyle name="Style 4 12 2 6 2" xfId="26652"/>
    <cellStyle name="Style 4 12 2 6 3" xfId="26653"/>
    <cellStyle name="Style 4 12 2 7" xfId="26654"/>
    <cellStyle name="Style 4 12 2 7 2" xfId="26655"/>
    <cellStyle name="Style 4 12 2 7 3" xfId="26656"/>
    <cellStyle name="Style 4 12 2 8" xfId="26657"/>
    <cellStyle name="Style 4 12 2 8 2" xfId="26658"/>
    <cellStyle name="Style 4 12 2 8 3" xfId="26659"/>
    <cellStyle name="Style 4 12 2 9" xfId="26660"/>
    <cellStyle name="Style 4 12 2 9 2" xfId="26661"/>
    <cellStyle name="Style 4 12 2 9 3" xfId="26662"/>
    <cellStyle name="Style 4 12 3" xfId="26663"/>
    <cellStyle name="Style 4 12 3 2" xfId="26664"/>
    <cellStyle name="Style 4 12 3 2 2" xfId="26665"/>
    <cellStyle name="Style 4 12 3 2 3" xfId="26666"/>
    <cellStyle name="Style 4 12 3 3" xfId="26667"/>
    <cellStyle name="Style 4 12 3 4" xfId="26668"/>
    <cellStyle name="Style 4 12 4" xfId="26669"/>
    <cellStyle name="Style 4 12 4 2" xfId="26670"/>
    <cellStyle name="Style 4 12 4 3" xfId="26671"/>
    <cellStyle name="Style 4 12 5" xfId="26672"/>
    <cellStyle name="Style 4 12 5 2" xfId="26673"/>
    <cellStyle name="Style 4 12 5 3" xfId="26674"/>
    <cellStyle name="Style 4 12 6" xfId="26675"/>
    <cellStyle name="Style 4 12 6 2" xfId="26676"/>
    <cellStyle name="Style 4 12 6 3" xfId="26677"/>
    <cellStyle name="Style 4 12 7" xfId="26678"/>
    <cellStyle name="Style 4 12 7 2" xfId="26679"/>
    <cellStyle name="Style 4 12 7 3" xfId="26680"/>
    <cellStyle name="Style 4 12 8" xfId="26681"/>
    <cellStyle name="Style 4 12 8 2" xfId="26682"/>
    <cellStyle name="Style 4 12 8 3" xfId="26683"/>
    <cellStyle name="Style 4 12 9" xfId="26684"/>
    <cellStyle name="Style 4 12 9 2" xfId="26685"/>
    <cellStyle name="Style 4 12 9 3" xfId="26686"/>
    <cellStyle name="Style 4 13" xfId="1066"/>
    <cellStyle name="Style 4 13 10" xfId="26687"/>
    <cellStyle name="Style 4 13 10 2" xfId="26688"/>
    <cellStyle name="Style 4 13 10 3" xfId="26689"/>
    <cellStyle name="Style 4 13 11" xfId="26690"/>
    <cellStyle name="Style 4 13 11 2" xfId="26691"/>
    <cellStyle name="Style 4 13 11 3" xfId="26692"/>
    <cellStyle name="Style 4 13 12" xfId="26693"/>
    <cellStyle name="Style 4 13 12 2" xfId="26694"/>
    <cellStyle name="Style 4 13 12 3" xfId="26695"/>
    <cellStyle name="Style 4 13 13" xfId="26696"/>
    <cellStyle name="Style 4 13 13 2" xfId="26697"/>
    <cellStyle name="Style 4 13 13 3" xfId="26698"/>
    <cellStyle name="Style 4 13 14" xfId="26699"/>
    <cellStyle name="Style 4 13 14 2" xfId="26700"/>
    <cellStyle name="Style 4 13 14 3" xfId="26701"/>
    <cellStyle name="Style 4 13 15" xfId="26702"/>
    <cellStyle name="Style 4 13 15 2" xfId="26703"/>
    <cellStyle name="Style 4 13 15 3" xfId="26704"/>
    <cellStyle name="Style 4 13 16" xfId="26705"/>
    <cellStyle name="Style 4 13 17" xfId="26706"/>
    <cellStyle name="Style 4 13 2" xfId="1067"/>
    <cellStyle name="Style 4 13 2 10" xfId="26707"/>
    <cellStyle name="Style 4 13 2 10 2" xfId="26708"/>
    <cellStyle name="Style 4 13 2 10 3" xfId="26709"/>
    <cellStyle name="Style 4 13 2 11" xfId="26710"/>
    <cellStyle name="Style 4 13 2 11 2" xfId="26711"/>
    <cellStyle name="Style 4 13 2 11 3" xfId="26712"/>
    <cellStyle name="Style 4 13 2 12" xfId="26713"/>
    <cellStyle name="Style 4 13 2 12 2" xfId="26714"/>
    <cellStyle name="Style 4 13 2 12 3" xfId="26715"/>
    <cellStyle name="Style 4 13 2 13" xfId="26716"/>
    <cellStyle name="Style 4 13 2 13 2" xfId="26717"/>
    <cellStyle name="Style 4 13 2 13 3" xfId="26718"/>
    <cellStyle name="Style 4 13 2 14" xfId="26719"/>
    <cellStyle name="Style 4 13 2 14 2" xfId="26720"/>
    <cellStyle name="Style 4 13 2 14 3" xfId="26721"/>
    <cellStyle name="Style 4 13 2 15" xfId="26722"/>
    <cellStyle name="Style 4 13 2 16" xfId="26723"/>
    <cellStyle name="Style 4 13 2 2" xfId="26724"/>
    <cellStyle name="Style 4 13 2 2 2" xfId="26725"/>
    <cellStyle name="Style 4 13 2 2 2 2" xfId="26726"/>
    <cellStyle name="Style 4 13 2 2 2 3" xfId="26727"/>
    <cellStyle name="Style 4 13 2 2 3" xfId="26728"/>
    <cellStyle name="Style 4 13 2 2 4" xfId="26729"/>
    <cellStyle name="Style 4 13 2 3" xfId="26730"/>
    <cellStyle name="Style 4 13 2 3 2" xfId="26731"/>
    <cellStyle name="Style 4 13 2 3 3" xfId="26732"/>
    <cellStyle name="Style 4 13 2 4" xfId="26733"/>
    <cellStyle name="Style 4 13 2 4 2" xfId="26734"/>
    <cellStyle name="Style 4 13 2 4 3" xfId="26735"/>
    <cellStyle name="Style 4 13 2 5" xfId="26736"/>
    <cellStyle name="Style 4 13 2 5 2" xfId="26737"/>
    <cellStyle name="Style 4 13 2 5 3" xfId="26738"/>
    <cellStyle name="Style 4 13 2 6" xfId="26739"/>
    <cellStyle name="Style 4 13 2 6 2" xfId="26740"/>
    <cellStyle name="Style 4 13 2 6 3" xfId="26741"/>
    <cellStyle name="Style 4 13 2 7" xfId="26742"/>
    <cellStyle name="Style 4 13 2 7 2" xfId="26743"/>
    <cellStyle name="Style 4 13 2 7 3" xfId="26744"/>
    <cellStyle name="Style 4 13 2 8" xfId="26745"/>
    <cellStyle name="Style 4 13 2 8 2" xfId="26746"/>
    <cellStyle name="Style 4 13 2 8 3" xfId="26747"/>
    <cellStyle name="Style 4 13 2 9" xfId="26748"/>
    <cellStyle name="Style 4 13 2 9 2" xfId="26749"/>
    <cellStyle name="Style 4 13 2 9 3" xfId="26750"/>
    <cellStyle name="Style 4 13 3" xfId="26751"/>
    <cellStyle name="Style 4 13 3 2" xfId="26752"/>
    <cellStyle name="Style 4 13 3 2 2" xfId="26753"/>
    <cellStyle name="Style 4 13 3 2 3" xfId="26754"/>
    <cellStyle name="Style 4 13 3 3" xfId="26755"/>
    <cellStyle name="Style 4 13 3 4" xfId="26756"/>
    <cellStyle name="Style 4 13 4" xfId="26757"/>
    <cellStyle name="Style 4 13 4 2" xfId="26758"/>
    <cellStyle name="Style 4 13 4 3" xfId="26759"/>
    <cellStyle name="Style 4 13 5" xfId="26760"/>
    <cellStyle name="Style 4 13 5 2" xfId="26761"/>
    <cellStyle name="Style 4 13 5 3" xfId="26762"/>
    <cellStyle name="Style 4 13 6" xfId="26763"/>
    <cellStyle name="Style 4 13 6 2" xfId="26764"/>
    <cellStyle name="Style 4 13 6 3" xfId="26765"/>
    <cellStyle name="Style 4 13 7" xfId="26766"/>
    <cellStyle name="Style 4 13 7 2" xfId="26767"/>
    <cellStyle name="Style 4 13 7 3" xfId="26768"/>
    <cellStyle name="Style 4 13 8" xfId="26769"/>
    <cellStyle name="Style 4 13 8 2" xfId="26770"/>
    <cellStyle name="Style 4 13 8 3" xfId="26771"/>
    <cellStyle name="Style 4 13 9" xfId="26772"/>
    <cellStyle name="Style 4 13 9 2" xfId="26773"/>
    <cellStyle name="Style 4 13 9 3" xfId="26774"/>
    <cellStyle name="Style 4 14" xfId="1068"/>
    <cellStyle name="Style 4 14 10" xfId="26775"/>
    <cellStyle name="Style 4 14 10 2" xfId="26776"/>
    <cellStyle name="Style 4 14 10 3" xfId="26777"/>
    <cellStyle name="Style 4 14 11" xfId="26778"/>
    <cellStyle name="Style 4 14 11 2" xfId="26779"/>
    <cellStyle name="Style 4 14 11 3" xfId="26780"/>
    <cellStyle name="Style 4 14 12" xfId="26781"/>
    <cellStyle name="Style 4 14 12 2" xfId="26782"/>
    <cellStyle name="Style 4 14 12 3" xfId="26783"/>
    <cellStyle name="Style 4 14 13" xfId="26784"/>
    <cellStyle name="Style 4 14 13 2" xfId="26785"/>
    <cellStyle name="Style 4 14 13 3" xfId="26786"/>
    <cellStyle name="Style 4 14 14" xfId="26787"/>
    <cellStyle name="Style 4 14 14 2" xfId="26788"/>
    <cellStyle name="Style 4 14 14 3" xfId="26789"/>
    <cellStyle name="Style 4 14 15" xfId="26790"/>
    <cellStyle name="Style 4 14 15 2" xfId="26791"/>
    <cellStyle name="Style 4 14 15 3" xfId="26792"/>
    <cellStyle name="Style 4 14 16" xfId="26793"/>
    <cellStyle name="Style 4 14 17" xfId="26794"/>
    <cellStyle name="Style 4 14 2" xfId="1069"/>
    <cellStyle name="Style 4 14 2 10" xfId="26795"/>
    <cellStyle name="Style 4 14 2 10 2" xfId="26796"/>
    <cellStyle name="Style 4 14 2 10 3" xfId="26797"/>
    <cellStyle name="Style 4 14 2 11" xfId="26798"/>
    <cellStyle name="Style 4 14 2 11 2" xfId="26799"/>
    <cellStyle name="Style 4 14 2 11 3" xfId="26800"/>
    <cellStyle name="Style 4 14 2 12" xfId="26801"/>
    <cellStyle name="Style 4 14 2 12 2" xfId="26802"/>
    <cellStyle name="Style 4 14 2 12 3" xfId="26803"/>
    <cellStyle name="Style 4 14 2 13" xfId="26804"/>
    <cellStyle name="Style 4 14 2 13 2" xfId="26805"/>
    <cellStyle name="Style 4 14 2 13 3" xfId="26806"/>
    <cellStyle name="Style 4 14 2 14" xfId="26807"/>
    <cellStyle name="Style 4 14 2 14 2" xfId="26808"/>
    <cellStyle name="Style 4 14 2 14 3" xfId="26809"/>
    <cellStyle name="Style 4 14 2 15" xfId="26810"/>
    <cellStyle name="Style 4 14 2 16" xfId="26811"/>
    <cellStyle name="Style 4 14 2 2" xfId="26812"/>
    <cellStyle name="Style 4 14 2 2 2" xfId="26813"/>
    <cellStyle name="Style 4 14 2 2 2 2" xfId="26814"/>
    <cellStyle name="Style 4 14 2 2 2 3" xfId="26815"/>
    <cellStyle name="Style 4 14 2 2 3" xfId="26816"/>
    <cellStyle name="Style 4 14 2 2 4" xfId="26817"/>
    <cellStyle name="Style 4 14 2 3" xfId="26818"/>
    <cellStyle name="Style 4 14 2 3 2" xfId="26819"/>
    <cellStyle name="Style 4 14 2 3 3" xfId="26820"/>
    <cellStyle name="Style 4 14 2 4" xfId="26821"/>
    <cellStyle name="Style 4 14 2 4 2" xfId="26822"/>
    <cellStyle name="Style 4 14 2 4 3" xfId="26823"/>
    <cellStyle name="Style 4 14 2 5" xfId="26824"/>
    <cellStyle name="Style 4 14 2 5 2" xfId="26825"/>
    <cellStyle name="Style 4 14 2 5 3" xfId="26826"/>
    <cellStyle name="Style 4 14 2 6" xfId="26827"/>
    <cellStyle name="Style 4 14 2 6 2" xfId="26828"/>
    <cellStyle name="Style 4 14 2 6 3" xfId="26829"/>
    <cellStyle name="Style 4 14 2 7" xfId="26830"/>
    <cellStyle name="Style 4 14 2 7 2" xfId="26831"/>
    <cellStyle name="Style 4 14 2 7 3" xfId="26832"/>
    <cellStyle name="Style 4 14 2 8" xfId="26833"/>
    <cellStyle name="Style 4 14 2 8 2" xfId="26834"/>
    <cellStyle name="Style 4 14 2 8 3" xfId="26835"/>
    <cellStyle name="Style 4 14 2 9" xfId="26836"/>
    <cellStyle name="Style 4 14 2 9 2" xfId="26837"/>
    <cellStyle name="Style 4 14 2 9 3" xfId="26838"/>
    <cellStyle name="Style 4 14 3" xfId="26839"/>
    <cellStyle name="Style 4 14 3 2" xfId="26840"/>
    <cellStyle name="Style 4 14 3 2 2" xfId="26841"/>
    <cellStyle name="Style 4 14 3 2 3" xfId="26842"/>
    <cellStyle name="Style 4 14 3 3" xfId="26843"/>
    <cellStyle name="Style 4 14 3 4" xfId="26844"/>
    <cellStyle name="Style 4 14 4" xfId="26845"/>
    <cellStyle name="Style 4 14 4 2" xfId="26846"/>
    <cellStyle name="Style 4 14 4 3" xfId="26847"/>
    <cellStyle name="Style 4 14 5" xfId="26848"/>
    <cellStyle name="Style 4 14 5 2" xfId="26849"/>
    <cellStyle name="Style 4 14 5 3" xfId="26850"/>
    <cellStyle name="Style 4 14 6" xfId="26851"/>
    <cellStyle name="Style 4 14 6 2" xfId="26852"/>
    <cellStyle name="Style 4 14 6 3" xfId="26853"/>
    <cellStyle name="Style 4 14 7" xfId="26854"/>
    <cellStyle name="Style 4 14 7 2" xfId="26855"/>
    <cellStyle name="Style 4 14 7 3" xfId="26856"/>
    <cellStyle name="Style 4 14 8" xfId="26857"/>
    <cellStyle name="Style 4 14 8 2" xfId="26858"/>
    <cellStyle name="Style 4 14 8 3" xfId="26859"/>
    <cellStyle name="Style 4 14 9" xfId="26860"/>
    <cellStyle name="Style 4 14 9 2" xfId="26861"/>
    <cellStyle name="Style 4 14 9 3" xfId="26862"/>
    <cellStyle name="Style 4 15" xfId="1070"/>
    <cellStyle name="Style 4 15 10" xfId="26863"/>
    <cellStyle name="Style 4 15 10 2" xfId="26864"/>
    <cellStyle name="Style 4 15 10 3" xfId="26865"/>
    <cellStyle name="Style 4 15 11" xfId="26866"/>
    <cellStyle name="Style 4 15 11 2" xfId="26867"/>
    <cellStyle name="Style 4 15 11 3" xfId="26868"/>
    <cellStyle name="Style 4 15 12" xfId="26869"/>
    <cellStyle name="Style 4 15 12 2" xfId="26870"/>
    <cellStyle name="Style 4 15 12 3" xfId="26871"/>
    <cellStyle name="Style 4 15 13" xfId="26872"/>
    <cellStyle name="Style 4 15 13 2" xfId="26873"/>
    <cellStyle name="Style 4 15 13 3" xfId="26874"/>
    <cellStyle name="Style 4 15 14" xfId="26875"/>
    <cellStyle name="Style 4 15 14 2" xfId="26876"/>
    <cellStyle name="Style 4 15 14 3" xfId="26877"/>
    <cellStyle name="Style 4 15 15" xfId="26878"/>
    <cellStyle name="Style 4 15 15 2" xfId="26879"/>
    <cellStyle name="Style 4 15 15 3" xfId="26880"/>
    <cellStyle name="Style 4 15 16" xfId="26881"/>
    <cellStyle name="Style 4 15 17" xfId="26882"/>
    <cellStyle name="Style 4 15 2" xfId="1071"/>
    <cellStyle name="Style 4 15 2 10" xfId="26883"/>
    <cellStyle name="Style 4 15 2 10 2" xfId="26884"/>
    <cellStyle name="Style 4 15 2 10 3" xfId="26885"/>
    <cellStyle name="Style 4 15 2 11" xfId="26886"/>
    <cellStyle name="Style 4 15 2 11 2" xfId="26887"/>
    <cellStyle name="Style 4 15 2 11 3" xfId="26888"/>
    <cellStyle name="Style 4 15 2 12" xfId="26889"/>
    <cellStyle name="Style 4 15 2 12 2" xfId="26890"/>
    <cellStyle name="Style 4 15 2 12 3" xfId="26891"/>
    <cellStyle name="Style 4 15 2 13" xfId="26892"/>
    <cellStyle name="Style 4 15 2 13 2" xfId="26893"/>
    <cellStyle name="Style 4 15 2 13 3" xfId="26894"/>
    <cellStyle name="Style 4 15 2 14" xfId="26895"/>
    <cellStyle name="Style 4 15 2 14 2" xfId="26896"/>
    <cellStyle name="Style 4 15 2 14 3" xfId="26897"/>
    <cellStyle name="Style 4 15 2 15" xfId="26898"/>
    <cellStyle name="Style 4 15 2 16" xfId="26899"/>
    <cellStyle name="Style 4 15 2 2" xfId="26900"/>
    <cellStyle name="Style 4 15 2 2 2" xfId="26901"/>
    <cellStyle name="Style 4 15 2 2 2 2" xfId="26902"/>
    <cellStyle name="Style 4 15 2 2 2 3" xfId="26903"/>
    <cellStyle name="Style 4 15 2 2 3" xfId="26904"/>
    <cellStyle name="Style 4 15 2 2 4" xfId="26905"/>
    <cellStyle name="Style 4 15 2 3" xfId="26906"/>
    <cellStyle name="Style 4 15 2 3 2" xfId="26907"/>
    <cellStyle name="Style 4 15 2 3 3" xfId="26908"/>
    <cellStyle name="Style 4 15 2 4" xfId="26909"/>
    <cellStyle name="Style 4 15 2 4 2" xfId="26910"/>
    <cellStyle name="Style 4 15 2 4 3" xfId="26911"/>
    <cellStyle name="Style 4 15 2 5" xfId="26912"/>
    <cellStyle name="Style 4 15 2 5 2" xfId="26913"/>
    <cellStyle name="Style 4 15 2 5 3" xfId="26914"/>
    <cellStyle name="Style 4 15 2 6" xfId="26915"/>
    <cellStyle name="Style 4 15 2 6 2" xfId="26916"/>
    <cellStyle name="Style 4 15 2 6 3" xfId="26917"/>
    <cellStyle name="Style 4 15 2 7" xfId="26918"/>
    <cellStyle name="Style 4 15 2 7 2" xfId="26919"/>
    <cellStyle name="Style 4 15 2 7 3" xfId="26920"/>
    <cellStyle name="Style 4 15 2 8" xfId="26921"/>
    <cellStyle name="Style 4 15 2 8 2" xfId="26922"/>
    <cellStyle name="Style 4 15 2 8 3" xfId="26923"/>
    <cellStyle name="Style 4 15 2 9" xfId="26924"/>
    <cellStyle name="Style 4 15 2 9 2" xfId="26925"/>
    <cellStyle name="Style 4 15 2 9 3" xfId="26926"/>
    <cellStyle name="Style 4 15 3" xfId="26927"/>
    <cellStyle name="Style 4 15 3 2" xfId="26928"/>
    <cellStyle name="Style 4 15 3 2 2" xfId="26929"/>
    <cellStyle name="Style 4 15 3 2 3" xfId="26930"/>
    <cellStyle name="Style 4 15 3 3" xfId="26931"/>
    <cellStyle name="Style 4 15 3 4" xfId="26932"/>
    <cellStyle name="Style 4 15 4" xfId="26933"/>
    <cellStyle name="Style 4 15 4 2" xfId="26934"/>
    <cellStyle name="Style 4 15 4 3" xfId="26935"/>
    <cellStyle name="Style 4 15 5" xfId="26936"/>
    <cellStyle name="Style 4 15 5 2" xfId="26937"/>
    <cellStyle name="Style 4 15 5 3" xfId="26938"/>
    <cellStyle name="Style 4 15 6" xfId="26939"/>
    <cellStyle name="Style 4 15 6 2" xfId="26940"/>
    <cellStyle name="Style 4 15 6 3" xfId="26941"/>
    <cellStyle name="Style 4 15 7" xfId="26942"/>
    <cellStyle name="Style 4 15 7 2" xfId="26943"/>
    <cellStyle name="Style 4 15 7 3" xfId="26944"/>
    <cellStyle name="Style 4 15 8" xfId="26945"/>
    <cellStyle name="Style 4 15 8 2" xfId="26946"/>
    <cellStyle name="Style 4 15 8 3" xfId="26947"/>
    <cellStyle name="Style 4 15 9" xfId="26948"/>
    <cellStyle name="Style 4 15 9 2" xfId="26949"/>
    <cellStyle name="Style 4 15 9 3" xfId="26950"/>
    <cellStyle name="Style 4 16" xfId="1072"/>
    <cellStyle name="Style 4 16 10" xfId="26951"/>
    <cellStyle name="Style 4 16 10 2" xfId="26952"/>
    <cellStyle name="Style 4 16 10 3" xfId="26953"/>
    <cellStyle name="Style 4 16 11" xfId="26954"/>
    <cellStyle name="Style 4 16 11 2" xfId="26955"/>
    <cellStyle name="Style 4 16 11 3" xfId="26956"/>
    <cellStyle name="Style 4 16 12" xfId="26957"/>
    <cellStyle name="Style 4 16 12 2" xfId="26958"/>
    <cellStyle name="Style 4 16 12 3" xfId="26959"/>
    <cellStyle name="Style 4 16 13" xfId="26960"/>
    <cellStyle name="Style 4 16 13 2" xfId="26961"/>
    <cellStyle name="Style 4 16 13 3" xfId="26962"/>
    <cellStyle name="Style 4 16 14" xfId="26963"/>
    <cellStyle name="Style 4 16 14 2" xfId="26964"/>
    <cellStyle name="Style 4 16 14 3" xfId="26965"/>
    <cellStyle name="Style 4 16 15" xfId="26966"/>
    <cellStyle name="Style 4 16 15 2" xfId="26967"/>
    <cellStyle name="Style 4 16 15 3" xfId="26968"/>
    <cellStyle name="Style 4 16 16" xfId="26969"/>
    <cellStyle name="Style 4 16 17" xfId="26970"/>
    <cellStyle name="Style 4 16 2" xfId="1073"/>
    <cellStyle name="Style 4 16 2 10" xfId="26971"/>
    <cellStyle name="Style 4 16 2 10 2" xfId="26972"/>
    <cellStyle name="Style 4 16 2 10 3" xfId="26973"/>
    <cellStyle name="Style 4 16 2 11" xfId="26974"/>
    <cellStyle name="Style 4 16 2 11 2" xfId="26975"/>
    <cellStyle name="Style 4 16 2 11 3" xfId="26976"/>
    <cellStyle name="Style 4 16 2 12" xfId="26977"/>
    <cellStyle name="Style 4 16 2 12 2" xfId="26978"/>
    <cellStyle name="Style 4 16 2 12 3" xfId="26979"/>
    <cellStyle name="Style 4 16 2 13" xfId="26980"/>
    <cellStyle name="Style 4 16 2 13 2" xfId="26981"/>
    <cellStyle name="Style 4 16 2 13 3" xfId="26982"/>
    <cellStyle name="Style 4 16 2 14" xfId="26983"/>
    <cellStyle name="Style 4 16 2 14 2" xfId="26984"/>
    <cellStyle name="Style 4 16 2 14 3" xfId="26985"/>
    <cellStyle name="Style 4 16 2 15" xfId="26986"/>
    <cellStyle name="Style 4 16 2 16" xfId="26987"/>
    <cellStyle name="Style 4 16 2 2" xfId="26988"/>
    <cellStyle name="Style 4 16 2 2 2" xfId="26989"/>
    <cellStyle name="Style 4 16 2 2 2 2" xfId="26990"/>
    <cellStyle name="Style 4 16 2 2 2 3" xfId="26991"/>
    <cellStyle name="Style 4 16 2 2 3" xfId="26992"/>
    <cellStyle name="Style 4 16 2 2 4" xfId="26993"/>
    <cellStyle name="Style 4 16 2 3" xfId="26994"/>
    <cellStyle name="Style 4 16 2 3 2" xfId="26995"/>
    <cellStyle name="Style 4 16 2 3 3" xfId="26996"/>
    <cellStyle name="Style 4 16 2 4" xfId="26997"/>
    <cellStyle name="Style 4 16 2 4 2" xfId="26998"/>
    <cellStyle name="Style 4 16 2 4 3" xfId="26999"/>
    <cellStyle name="Style 4 16 2 5" xfId="27000"/>
    <cellStyle name="Style 4 16 2 5 2" xfId="27001"/>
    <cellStyle name="Style 4 16 2 5 3" xfId="27002"/>
    <cellStyle name="Style 4 16 2 6" xfId="27003"/>
    <cellStyle name="Style 4 16 2 6 2" xfId="27004"/>
    <cellStyle name="Style 4 16 2 6 3" xfId="27005"/>
    <cellStyle name="Style 4 16 2 7" xfId="27006"/>
    <cellStyle name="Style 4 16 2 7 2" xfId="27007"/>
    <cellStyle name="Style 4 16 2 7 3" xfId="27008"/>
    <cellStyle name="Style 4 16 2 8" xfId="27009"/>
    <cellStyle name="Style 4 16 2 8 2" xfId="27010"/>
    <cellStyle name="Style 4 16 2 8 3" xfId="27011"/>
    <cellStyle name="Style 4 16 2 9" xfId="27012"/>
    <cellStyle name="Style 4 16 2 9 2" xfId="27013"/>
    <cellStyle name="Style 4 16 2 9 3" xfId="27014"/>
    <cellStyle name="Style 4 16 3" xfId="27015"/>
    <cellStyle name="Style 4 16 3 2" xfId="27016"/>
    <cellStyle name="Style 4 16 3 2 2" xfId="27017"/>
    <cellStyle name="Style 4 16 3 2 3" xfId="27018"/>
    <cellStyle name="Style 4 16 3 3" xfId="27019"/>
    <cellStyle name="Style 4 16 3 4" xfId="27020"/>
    <cellStyle name="Style 4 16 4" xfId="27021"/>
    <cellStyle name="Style 4 16 4 2" xfId="27022"/>
    <cellStyle name="Style 4 16 4 3" xfId="27023"/>
    <cellStyle name="Style 4 16 5" xfId="27024"/>
    <cellStyle name="Style 4 16 5 2" xfId="27025"/>
    <cellStyle name="Style 4 16 5 3" xfId="27026"/>
    <cellStyle name="Style 4 16 6" xfId="27027"/>
    <cellStyle name="Style 4 16 6 2" xfId="27028"/>
    <cellStyle name="Style 4 16 6 3" xfId="27029"/>
    <cellStyle name="Style 4 16 7" xfId="27030"/>
    <cellStyle name="Style 4 16 7 2" xfId="27031"/>
    <cellStyle name="Style 4 16 7 3" xfId="27032"/>
    <cellStyle name="Style 4 16 8" xfId="27033"/>
    <cellStyle name="Style 4 16 8 2" xfId="27034"/>
    <cellStyle name="Style 4 16 8 3" xfId="27035"/>
    <cellStyle name="Style 4 16 9" xfId="27036"/>
    <cellStyle name="Style 4 16 9 2" xfId="27037"/>
    <cellStyle name="Style 4 16 9 3" xfId="27038"/>
    <cellStyle name="Style 4 17" xfId="1074"/>
    <cellStyle name="Style 4 17 10" xfId="27039"/>
    <cellStyle name="Style 4 17 10 2" xfId="27040"/>
    <cellStyle name="Style 4 17 10 3" xfId="27041"/>
    <cellStyle name="Style 4 17 11" xfId="27042"/>
    <cellStyle name="Style 4 17 11 2" xfId="27043"/>
    <cellStyle name="Style 4 17 11 3" xfId="27044"/>
    <cellStyle name="Style 4 17 12" xfId="27045"/>
    <cellStyle name="Style 4 17 12 2" xfId="27046"/>
    <cellStyle name="Style 4 17 12 3" xfId="27047"/>
    <cellStyle name="Style 4 17 13" xfId="27048"/>
    <cellStyle name="Style 4 17 13 2" xfId="27049"/>
    <cellStyle name="Style 4 17 13 3" xfId="27050"/>
    <cellStyle name="Style 4 17 14" xfId="27051"/>
    <cellStyle name="Style 4 17 14 2" xfId="27052"/>
    <cellStyle name="Style 4 17 14 3" xfId="27053"/>
    <cellStyle name="Style 4 17 15" xfId="27054"/>
    <cellStyle name="Style 4 17 15 2" xfId="27055"/>
    <cellStyle name="Style 4 17 15 3" xfId="27056"/>
    <cellStyle name="Style 4 17 16" xfId="27057"/>
    <cellStyle name="Style 4 17 17" xfId="27058"/>
    <cellStyle name="Style 4 17 2" xfId="1075"/>
    <cellStyle name="Style 4 17 2 10" xfId="27059"/>
    <cellStyle name="Style 4 17 2 10 2" xfId="27060"/>
    <cellStyle name="Style 4 17 2 10 3" xfId="27061"/>
    <cellStyle name="Style 4 17 2 11" xfId="27062"/>
    <cellStyle name="Style 4 17 2 11 2" xfId="27063"/>
    <cellStyle name="Style 4 17 2 11 3" xfId="27064"/>
    <cellStyle name="Style 4 17 2 12" xfId="27065"/>
    <cellStyle name="Style 4 17 2 12 2" xfId="27066"/>
    <cellStyle name="Style 4 17 2 12 3" xfId="27067"/>
    <cellStyle name="Style 4 17 2 13" xfId="27068"/>
    <cellStyle name="Style 4 17 2 13 2" xfId="27069"/>
    <cellStyle name="Style 4 17 2 13 3" xfId="27070"/>
    <cellStyle name="Style 4 17 2 14" xfId="27071"/>
    <cellStyle name="Style 4 17 2 14 2" xfId="27072"/>
    <cellStyle name="Style 4 17 2 14 3" xfId="27073"/>
    <cellStyle name="Style 4 17 2 15" xfId="27074"/>
    <cellStyle name="Style 4 17 2 16" xfId="27075"/>
    <cellStyle name="Style 4 17 2 2" xfId="27076"/>
    <cellStyle name="Style 4 17 2 2 2" xfId="27077"/>
    <cellStyle name="Style 4 17 2 2 2 2" xfId="27078"/>
    <cellStyle name="Style 4 17 2 2 2 3" xfId="27079"/>
    <cellStyle name="Style 4 17 2 2 3" xfId="27080"/>
    <cellStyle name="Style 4 17 2 2 4" xfId="27081"/>
    <cellStyle name="Style 4 17 2 3" xfId="27082"/>
    <cellStyle name="Style 4 17 2 3 2" xfId="27083"/>
    <cellStyle name="Style 4 17 2 3 3" xfId="27084"/>
    <cellStyle name="Style 4 17 2 4" xfId="27085"/>
    <cellStyle name="Style 4 17 2 4 2" xfId="27086"/>
    <cellStyle name="Style 4 17 2 4 3" xfId="27087"/>
    <cellStyle name="Style 4 17 2 5" xfId="27088"/>
    <cellStyle name="Style 4 17 2 5 2" xfId="27089"/>
    <cellStyle name="Style 4 17 2 5 3" xfId="27090"/>
    <cellStyle name="Style 4 17 2 6" xfId="27091"/>
    <cellStyle name="Style 4 17 2 6 2" xfId="27092"/>
    <cellStyle name="Style 4 17 2 6 3" xfId="27093"/>
    <cellStyle name="Style 4 17 2 7" xfId="27094"/>
    <cellStyle name="Style 4 17 2 7 2" xfId="27095"/>
    <cellStyle name="Style 4 17 2 7 3" xfId="27096"/>
    <cellStyle name="Style 4 17 2 8" xfId="27097"/>
    <cellStyle name="Style 4 17 2 8 2" xfId="27098"/>
    <cellStyle name="Style 4 17 2 8 3" xfId="27099"/>
    <cellStyle name="Style 4 17 2 9" xfId="27100"/>
    <cellStyle name="Style 4 17 2 9 2" xfId="27101"/>
    <cellStyle name="Style 4 17 2 9 3" xfId="27102"/>
    <cellStyle name="Style 4 17 3" xfId="27103"/>
    <cellStyle name="Style 4 17 3 2" xfId="27104"/>
    <cellStyle name="Style 4 17 3 2 2" xfId="27105"/>
    <cellStyle name="Style 4 17 3 2 3" xfId="27106"/>
    <cellStyle name="Style 4 17 3 3" xfId="27107"/>
    <cellStyle name="Style 4 17 3 4" xfId="27108"/>
    <cellStyle name="Style 4 17 4" xfId="27109"/>
    <cellStyle name="Style 4 17 4 2" xfId="27110"/>
    <cellStyle name="Style 4 17 4 3" xfId="27111"/>
    <cellStyle name="Style 4 17 5" xfId="27112"/>
    <cellStyle name="Style 4 17 5 2" xfId="27113"/>
    <cellStyle name="Style 4 17 5 3" xfId="27114"/>
    <cellStyle name="Style 4 17 6" xfId="27115"/>
    <cellStyle name="Style 4 17 6 2" xfId="27116"/>
    <cellStyle name="Style 4 17 6 3" xfId="27117"/>
    <cellStyle name="Style 4 17 7" xfId="27118"/>
    <cellStyle name="Style 4 17 7 2" xfId="27119"/>
    <cellStyle name="Style 4 17 7 3" xfId="27120"/>
    <cellStyle name="Style 4 17 8" xfId="27121"/>
    <cellStyle name="Style 4 17 8 2" xfId="27122"/>
    <cellStyle name="Style 4 17 8 3" xfId="27123"/>
    <cellStyle name="Style 4 17 9" xfId="27124"/>
    <cellStyle name="Style 4 17 9 2" xfId="27125"/>
    <cellStyle name="Style 4 17 9 3" xfId="27126"/>
    <cellStyle name="Style 4 18" xfId="1076"/>
    <cellStyle name="Style 4 18 10" xfId="27127"/>
    <cellStyle name="Style 4 18 10 2" xfId="27128"/>
    <cellStyle name="Style 4 18 10 3" xfId="27129"/>
    <cellStyle name="Style 4 18 11" xfId="27130"/>
    <cellStyle name="Style 4 18 11 2" xfId="27131"/>
    <cellStyle name="Style 4 18 11 3" xfId="27132"/>
    <cellStyle name="Style 4 18 12" xfId="27133"/>
    <cellStyle name="Style 4 18 12 2" xfId="27134"/>
    <cellStyle name="Style 4 18 12 3" xfId="27135"/>
    <cellStyle name="Style 4 18 13" xfId="27136"/>
    <cellStyle name="Style 4 18 13 2" xfId="27137"/>
    <cellStyle name="Style 4 18 13 3" xfId="27138"/>
    <cellStyle name="Style 4 18 14" xfId="27139"/>
    <cellStyle name="Style 4 18 14 2" xfId="27140"/>
    <cellStyle name="Style 4 18 14 3" xfId="27141"/>
    <cellStyle name="Style 4 18 15" xfId="27142"/>
    <cellStyle name="Style 4 18 15 2" xfId="27143"/>
    <cellStyle name="Style 4 18 15 3" xfId="27144"/>
    <cellStyle name="Style 4 18 16" xfId="27145"/>
    <cellStyle name="Style 4 18 17" xfId="27146"/>
    <cellStyle name="Style 4 18 2" xfId="1077"/>
    <cellStyle name="Style 4 18 2 10" xfId="27147"/>
    <cellStyle name="Style 4 18 2 10 2" xfId="27148"/>
    <cellStyle name="Style 4 18 2 10 3" xfId="27149"/>
    <cellStyle name="Style 4 18 2 11" xfId="27150"/>
    <cellStyle name="Style 4 18 2 11 2" xfId="27151"/>
    <cellStyle name="Style 4 18 2 11 3" xfId="27152"/>
    <cellStyle name="Style 4 18 2 12" xfId="27153"/>
    <cellStyle name="Style 4 18 2 12 2" xfId="27154"/>
    <cellStyle name="Style 4 18 2 12 3" xfId="27155"/>
    <cellStyle name="Style 4 18 2 13" xfId="27156"/>
    <cellStyle name="Style 4 18 2 13 2" xfId="27157"/>
    <cellStyle name="Style 4 18 2 13 3" xfId="27158"/>
    <cellStyle name="Style 4 18 2 14" xfId="27159"/>
    <cellStyle name="Style 4 18 2 14 2" xfId="27160"/>
    <cellStyle name="Style 4 18 2 14 3" xfId="27161"/>
    <cellStyle name="Style 4 18 2 15" xfId="27162"/>
    <cellStyle name="Style 4 18 2 16" xfId="27163"/>
    <cellStyle name="Style 4 18 2 2" xfId="27164"/>
    <cellStyle name="Style 4 18 2 2 2" xfId="27165"/>
    <cellStyle name="Style 4 18 2 2 2 2" xfId="27166"/>
    <cellStyle name="Style 4 18 2 2 2 3" xfId="27167"/>
    <cellStyle name="Style 4 18 2 2 3" xfId="27168"/>
    <cellStyle name="Style 4 18 2 2 4" xfId="27169"/>
    <cellStyle name="Style 4 18 2 3" xfId="27170"/>
    <cellStyle name="Style 4 18 2 3 2" xfId="27171"/>
    <cellStyle name="Style 4 18 2 3 3" xfId="27172"/>
    <cellStyle name="Style 4 18 2 4" xfId="27173"/>
    <cellStyle name="Style 4 18 2 4 2" xfId="27174"/>
    <cellStyle name="Style 4 18 2 4 3" xfId="27175"/>
    <cellStyle name="Style 4 18 2 5" xfId="27176"/>
    <cellStyle name="Style 4 18 2 5 2" xfId="27177"/>
    <cellStyle name="Style 4 18 2 5 3" xfId="27178"/>
    <cellStyle name="Style 4 18 2 6" xfId="27179"/>
    <cellStyle name="Style 4 18 2 6 2" xfId="27180"/>
    <cellStyle name="Style 4 18 2 6 3" xfId="27181"/>
    <cellStyle name="Style 4 18 2 7" xfId="27182"/>
    <cellStyle name="Style 4 18 2 7 2" xfId="27183"/>
    <cellStyle name="Style 4 18 2 7 3" xfId="27184"/>
    <cellStyle name="Style 4 18 2 8" xfId="27185"/>
    <cellStyle name="Style 4 18 2 8 2" xfId="27186"/>
    <cellStyle name="Style 4 18 2 8 3" xfId="27187"/>
    <cellStyle name="Style 4 18 2 9" xfId="27188"/>
    <cellStyle name="Style 4 18 2 9 2" xfId="27189"/>
    <cellStyle name="Style 4 18 2 9 3" xfId="27190"/>
    <cellStyle name="Style 4 18 3" xfId="27191"/>
    <cellStyle name="Style 4 18 3 2" xfId="27192"/>
    <cellStyle name="Style 4 18 3 2 2" xfId="27193"/>
    <cellStyle name="Style 4 18 3 2 3" xfId="27194"/>
    <cellStyle name="Style 4 18 3 3" xfId="27195"/>
    <cellStyle name="Style 4 18 3 4" xfId="27196"/>
    <cellStyle name="Style 4 18 4" xfId="27197"/>
    <cellStyle name="Style 4 18 4 2" xfId="27198"/>
    <cellStyle name="Style 4 18 4 3" xfId="27199"/>
    <cellStyle name="Style 4 18 5" xfId="27200"/>
    <cellStyle name="Style 4 18 5 2" xfId="27201"/>
    <cellStyle name="Style 4 18 5 3" xfId="27202"/>
    <cellStyle name="Style 4 18 6" xfId="27203"/>
    <cellStyle name="Style 4 18 6 2" xfId="27204"/>
    <cellStyle name="Style 4 18 6 3" xfId="27205"/>
    <cellStyle name="Style 4 18 7" xfId="27206"/>
    <cellStyle name="Style 4 18 7 2" xfId="27207"/>
    <cellStyle name="Style 4 18 7 3" xfId="27208"/>
    <cellStyle name="Style 4 18 8" xfId="27209"/>
    <cellStyle name="Style 4 18 8 2" xfId="27210"/>
    <cellStyle name="Style 4 18 8 3" xfId="27211"/>
    <cellStyle name="Style 4 18 9" xfId="27212"/>
    <cellStyle name="Style 4 18 9 2" xfId="27213"/>
    <cellStyle name="Style 4 18 9 3" xfId="27214"/>
    <cellStyle name="Style 4 19" xfId="1078"/>
    <cellStyle name="Style 4 19 10" xfId="27215"/>
    <cellStyle name="Style 4 19 10 2" xfId="27216"/>
    <cellStyle name="Style 4 19 10 3" xfId="27217"/>
    <cellStyle name="Style 4 19 11" xfId="27218"/>
    <cellStyle name="Style 4 19 11 2" xfId="27219"/>
    <cellStyle name="Style 4 19 11 3" xfId="27220"/>
    <cellStyle name="Style 4 19 12" xfId="27221"/>
    <cellStyle name="Style 4 19 12 2" xfId="27222"/>
    <cellStyle name="Style 4 19 12 3" xfId="27223"/>
    <cellStyle name="Style 4 19 13" xfId="27224"/>
    <cellStyle name="Style 4 19 13 2" xfId="27225"/>
    <cellStyle name="Style 4 19 13 3" xfId="27226"/>
    <cellStyle name="Style 4 19 14" xfId="27227"/>
    <cellStyle name="Style 4 19 14 2" xfId="27228"/>
    <cellStyle name="Style 4 19 14 3" xfId="27229"/>
    <cellStyle name="Style 4 19 15" xfId="27230"/>
    <cellStyle name="Style 4 19 15 2" xfId="27231"/>
    <cellStyle name="Style 4 19 15 3" xfId="27232"/>
    <cellStyle name="Style 4 19 16" xfId="27233"/>
    <cellStyle name="Style 4 19 17" xfId="27234"/>
    <cellStyle name="Style 4 19 2" xfId="1079"/>
    <cellStyle name="Style 4 19 2 10" xfId="27235"/>
    <cellStyle name="Style 4 19 2 10 2" xfId="27236"/>
    <cellStyle name="Style 4 19 2 10 3" xfId="27237"/>
    <cellStyle name="Style 4 19 2 11" xfId="27238"/>
    <cellStyle name="Style 4 19 2 11 2" xfId="27239"/>
    <cellStyle name="Style 4 19 2 11 3" xfId="27240"/>
    <cellStyle name="Style 4 19 2 12" xfId="27241"/>
    <cellStyle name="Style 4 19 2 12 2" xfId="27242"/>
    <cellStyle name="Style 4 19 2 12 3" xfId="27243"/>
    <cellStyle name="Style 4 19 2 13" xfId="27244"/>
    <cellStyle name="Style 4 19 2 13 2" xfId="27245"/>
    <cellStyle name="Style 4 19 2 13 3" xfId="27246"/>
    <cellStyle name="Style 4 19 2 14" xfId="27247"/>
    <cellStyle name="Style 4 19 2 14 2" xfId="27248"/>
    <cellStyle name="Style 4 19 2 14 3" xfId="27249"/>
    <cellStyle name="Style 4 19 2 15" xfId="27250"/>
    <cellStyle name="Style 4 19 2 16" xfId="27251"/>
    <cellStyle name="Style 4 19 2 2" xfId="27252"/>
    <cellStyle name="Style 4 19 2 2 2" xfId="27253"/>
    <cellStyle name="Style 4 19 2 2 2 2" xfId="27254"/>
    <cellStyle name="Style 4 19 2 2 2 3" xfId="27255"/>
    <cellStyle name="Style 4 19 2 2 3" xfId="27256"/>
    <cellStyle name="Style 4 19 2 2 4" xfId="27257"/>
    <cellStyle name="Style 4 19 2 3" xfId="27258"/>
    <cellStyle name="Style 4 19 2 3 2" xfId="27259"/>
    <cellStyle name="Style 4 19 2 3 3" xfId="27260"/>
    <cellStyle name="Style 4 19 2 4" xfId="27261"/>
    <cellStyle name="Style 4 19 2 4 2" xfId="27262"/>
    <cellStyle name="Style 4 19 2 4 3" xfId="27263"/>
    <cellStyle name="Style 4 19 2 5" xfId="27264"/>
    <cellStyle name="Style 4 19 2 5 2" xfId="27265"/>
    <cellStyle name="Style 4 19 2 5 3" xfId="27266"/>
    <cellStyle name="Style 4 19 2 6" xfId="27267"/>
    <cellStyle name="Style 4 19 2 6 2" xfId="27268"/>
    <cellStyle name="Style 4 19 2 6 3" xfId="27269"/>
    <cellStyle name="Style 4 19 2 7" xfId="27270"/>
    <cellStyle name="Style 4 19 2 7 2" xfId="27271"/>
    <cellStyle name="Style 4 19 2 7 3" xfId="27272"/>
    <cellStyle name="Style 4 19 2 8" xfId="27273"/>
    <cellStyle name="Style 4 19 2 8 2" xfId="27274"/>
    <cellStyle name="Style 4 19 2 8 3" xfId="27275"/>
    <cellStyle name="Style 4 19 2 9" xfId="27276"/>
    <cellStyle name="Style 4 19 2 9 2" xfId="27277"/>
    <cellStyle name="Style 4 19 2 9 3" xfId="27278"/>
    <cellStyle name="Style 4 19 3" xfId="27279"/>
    <cellStyle name="Style 4 19 3 2" xfId="27280"/>
    <cellStyle name="Style 4 19 3 2 2" xfId="27281"/>
    <cellStyle name="Style 4 19 3 2 3" xfId="27282"/>
    <cellStyle name="Style 4 19 3 3" xfId="27283"/>
    <cellStyle name="Style 4 19 3 4" xfId="27284"/>
    <cellStyle name="Style 4 19 4" xfId="27285"/>
    <cellStyle name="Style 4 19 4 2" xfId="27286"/>
    <cellStyle name="Style 4 19 4 3" xfId="27287"/>
    <cellStyle name="Style 4 19 5" xfId="27288"/>
    <cellStyle name="Style 4 19 5 2" xfId="27289"/>
    <cellStyle name="Style 4 19 5 3" xfId="27290"/>
    <cellStyle name="Style 4 19 6" xfId="27291"/>
    <cellStyle name="Style 4 19 6 2" xfId="27292"/>
    <cellStyle name="Style 4 19 6 3" xfId="27293"/>
    <cellStyle name="Style 4 19 7" xfId="27294"/>
    <cellStyle name="Style 4 19 7 2" xfId="27295"/>
    <cellStyle name="Style 4 19 7 3" xfId="27296"/>
    <cellStyle name="Style 4 19 8" xfId="27297"/>
    <cellStyle name="Style 4 19 8 2" xfId="27298"/>
    <cellStyle name="Style 4 19 8 3" xfId="27299"/>
    <cellStyle name="Style 4 19 9" xfId="27300"/>
    <cellStyle name="Style 4 19 9 2" xfId="27301"/>
    <cellStyle name="Style 4 19 9 3" xfId="27302"/>
    <cellStyle name="Style 4 2" xfId="1080"/>
    <cellStyle name="Style 4 2 10" xfId="1081"/>
    <cellStyle name="Style 4 2 10 10" xfId="27303"/>
    <cellStyle name="Style 4 2 10 10 2" xfId="27304"/>
    <cellStyle name="Style 4 2 10 10 3" xfId="27305"/>
    <cellStyle name="Style 4 2 10 11" xfId="27306"/>
    <cellStyle name="Style 4 2 10 11 2" xfId="27307"/>
    <cellStyle name="Style 4 2 10 11 3" xfId="27308"/>
    <cellStyle name="Style 4 2 10 12" xfId="27309"/>
    <cellStyle name="Style 4 2 10 12 2" xfId="27310"/>
    <cellStyle name="Style 4 2 10 12 3" xfId="27311"/>
    <cellStyle name="Style 4 2 10 13" xfId="27312"/>
    <cellStyle name="Style 4 2 10 13 2" xfId="27313"/>
    <cellStyle name="Style 4 2 10 13 3" xfId="27314"/>
    <cellStyle name="Style 4 2 10 14" xfId="27315"/>
    <cellStyle name="Style 4 2 10 14 2" xfId="27316"/>
    <cellStyle name="Style 4 2 10 14 3" xfId="27317"/>
    <cellStyle name="Style 4 2 10 15" xfId="27318"/>
    <cellStyle name="Style 4 2 10 15 2" xfId="27319"/>
    <cellStyle name="Style 4 2 10 15 3" xfId="27320"/>
    <cellStyle name="Style 4 2 10 16" xfId="27321"/>
    <cellStyle name="Style 4 2 10 17" xfId="27322"/>
    <cellStyle name="Style 4 2 10 2" xfId="1082"/>
    <cellStyle name="Style 4 2 10 2 10" xfId="27323"/>
    <cellStyle name="Style 4 2 10 2 10 2" xfId="27324"/>
    <cellStyle name="Style 4 2 10 2 10 3" xfId="27325"/>
    <cellStyle name="Style 4 2 10 2 11" xfId="27326"/>
    <cellStyle name="Style 4 2 10 2 11 2" xfId="27327"/>
    <cellStyle name="Style 4 2 10 2 11 3" xfId="27328"/>
    <cellStyle name="Style 4 2 10 2 12" xfId="27329"/>
    <cellStyle name="Style 4 2 10 2 12 2" xfId="27330"/>
    <cellStyle name="Style 4 2 10 2 12 3" xfId="27331"/>
    <cellStyle name="Style 4 2 10 2 13" xfId="27332"/>
    <cellStyle name="Style 4 2 10 2 13 2" xfId="27333"/>
    <cellStyle name="Style 4 2 10 2 13 3" xfId="27334"/>
    <cellStyle name="Style 4 2 10 2 14" xfId="27335"/>
    <cellStyle name="Style 4 2 10 2 14 2" xfId="27336"/>
    <cellStyle name="Style 4 2 10 2 14 3" xfId="27337"/>
    <cellStyle name="Style 4 2 10 2 15" xfId="27338"/>
    <cellStyle name="Style 4 2 10 2 16" xfId="27339"/>
    <cellStyle name="Style 4 2 10 2 2" xfId="27340"/>
    <cellStyle name="Style 4 2 10 2 2 2" xfId="27341"/>
    <cellStyle name="Style 4 2 10 2 2 2 2" xfId="27342"/>
    <cellStyle name="Style 4 2 10 2 2 2 3" xfId="27343"/>
    <cellStyle name="Style 4 2 10 2 2 3" xfId="27344"/>
    <cellStyle name="Style 4 2 10 2 2 4" xfId="27345"/>
    <cellStyle name="Style 4 2 10 2 3" xfId="27346"/>
    <cellStyle name="Style 4 2 10 2 3 2" xfId="27347"/>
    <cellStyle name="Style 4 2 10 2 3 3" xfId="27348"/>
    <cellStyle name="Style 4 2 10 2 4" xfId="27349"/>
    <cellStyle name="Style 4 2 10 2 4 2" xfId="27350"/>
    <cellStyle name="Style 4 2 10 2 4 3" xfId="27351"/>
    <cellStyle name="Style 4 2 10 2 5" xfId="27352"/>
    <cellStyle name="Style 4 2 10 2 5 2" xfId="27353"/>
    <cellStyle name="Style 4 2 10 2 5 3" xfId="27354"/>
    <cellStyle name="Style 4 2 10 2 6" xfId="27355"/>
    <cellStyle name="Style 4 2 10 2 6 2" xfId="27356"/>
    <cellStyle name="Style 4 2 10 2 6 3" xfId="27357"/>
    <cellStyle name="Style 4 2 10 2 7" xfId="27358"/>
    <cellStyle name="Style 4 2 10 2 7 2" xfId="27359"/>
    <cellStyle name="Style 4 2 10 2 7 3" xfId="27360"/>
    <cellStyle name="Style 4 2 10 2 8" xfId="27361"/>
    <cellStyle name="Style 4 2 10 2 8 2" xfId="27362"/>
    <cellStyle name="Style 4 2 10 2 8 3" xfId="27363"/>
    <cellStyle name="Style 4 2 10 2 9" xfId="27364"/>
    <cellStyle name="Style 4 2 10 2 9 2" xfId="27365"/>
    <cellStyle name="Style 4 2 10 2 9 3" xfId="27366"/>
    <cellStyle name="Style 4 2 10 3" xfId="27367"/>
    <cellStyle name="Style 4 2 10 3 2" xfId="27368"/>
    <cellStyle name="Style 4 2 10 3 2 2" xfId="27369"/>
    <cellStyle name="Style 4 2 10 3 2 3" xfId="27370"/>
    <cellStyle name="Style 4 2 10 3 3" xfId="27371"/>
    <cellStyle name="Style 4 2 10 3 4" xfId="27372"/>
    <cellStyle name="Style 4 2 10 4" xfId="27373"/>
    <cellStyle name="Style 4 2 10 4 2" xfId="27374"/>
    <cellStyle name="Style 4 2 10 4 3" xfId="27375"/>
    <cellStyle name="Style 4 2 10 5" xfId="27376"/>
    <cellStyle name="Style 4 2 10 5 2" xfId="27377"/>
    <cellStyle name="Style 4 2 10 5 3" xfId="27378"/>
    <cellStyle name="Style 4 2 10 6" xfId="27379"/>
    <cellStyle name="Style 4 2 10 6 2" xfId="27380"/>
    <cellStyle name="Style 4 2 10 6 3" xfId="27381"/>
    <cellStyle name="Style 4 2 10 7" xfId="27382"/>
    <cellStyle name="Style 4 2 10 7 2" xfId="27383"/>
    <cellStyle name="Style 4 2 10 7 3" xfId="27384"/>
    <cellStyle name="Style 4 2 10 8" xfId="27385"/>
    <cellStyle name="Style 4 2 10 8 2" xfId="27386"/>
    <cellStyle name="Style 4 2 10 8 3" xfId="27387"/>
    <cellStyle name="Style 4 2 10 9" xfId="27388"/>
    <cellStyle name="Style 4 2 10 9 2" xfId="27389"/>
    <cellStyle name="Style 4 2 10 9 3" xfId="27390"/>
    <cellStyle name="Style 4 2 11" xfId="1083"/>
    <cellStyle name="Style 4 2 11 10" xfId="27391"/>
    <cellStyle name="Style 4 2 11 10 2" xfId="27392"/>
    <cellStyle name="Style 4 2 11 10 3" xfId="27393"/>
    <cellStyle name="Style 4 2 11 11" xfId="27394"/>
    <cellStyle name="Style 4 2 11 11 2" xfId="27395"/>
    <cellStyle name="Style 4 2 11 11 3" xfId="27396"/>
    <cellStyle name="Style 4 2 11 12" xfId="27397"/>
    <cellStyle name="Style 4 2 11 12 2" xfId="27398"/>
    <cellStyle name="Style 4 2 11 12 3" xfId="27399"/>
    <cellStyle name="Style 4 2 11 13" xfId="27400"/>
    <cellStyle name="Style 4 2 11 13 2" xfId="27401"/>
    <cellStyle name="Style 4 2 11 13 3" xfId="27402"/>
    <cellStyle name="Style 4 2 11 14" xfId="27403"/>
    <cellStyle name="Style 4 2 11 14 2" xfId="27404"/>
    <cellStyle name="Style 4 2 11 14 3" xfId="27405"/>
    <cellStyle name="Style 4 2 11 15" xfId="27406"/>
    <cellStyle name="Style 4 2 11 15 2" xfId="27407"/>
    <cellStyle name="Style 4 2 11 15 3" xfId="27408"/>
    <cellStyle name="Style 4 2 11 16" xfId="27409"/>
    <cellStyle name="Style 4 2 11 17" xfId="27410"/>
    <cellStyle name="Style 4 2 11 2" xfId="1084"/>
    <cellStyle name="Style 4 2 11 2 10" xfId="27411"/>
    <cellStyle name="Style 4 2 11 2 10 2" xfId="27412"/>
    <cellStyle name="Style 4 2 11 2 10 3" xfId="27413"/>
    <cellStyle name="Style 4 2 11 2 11" xfId="27414"/>
    <cellStyle name="Style 4 2 11 2 11 2" xfId="27415"/>
    <cellStyle name="Style 4 2 11 2 11 3" xfId="27416"/>
    <cellStyle name="Style 4 2 11 2 12" xfId="27417"/>
    <cellStyle name="Style 4 2 11 2 12 2" xfId="27418"/>
    <cellStyle name="Style 4 2 11 2 12 3" xfId="27419"/>
    <cellStyle name="Style 4 2 11 2 13" xfId="27420"/>
    <cellStyle name="Style 4 2 11 2 13 2" xfId="27421"/>
    <cellStyle name="Style 4 2 11 2 13 3" xfId="27422"/>
    <cellStyle name="Style 4 2 11 2 14" xfId="27423"/>
    <cellStyle name="Style 4 2 11 2 14 2" xfId="27424"/>
    <cellStyle name="Style 4 2 11 2 14 3" xfId="27425"/>
    <cellStyle name="Style 4 2 11 2 15" xfId="27426"/>
    <cellStyle name="Style 4 2 11 2 16" xfId="27427"/>
    <cellStyle name="Style 4 2 11 2 2" xfId="27428"/>
    <cellStyle name="Style 4 2 11 2 2 2" xfId="27429"/>
    <cellStyle name="Style 4 2 11 2 2 2 2" xfId="27430"/>
    <cellStyle name="Style 4 2 11 2 2 2 3" xfId="27431"/>
    <cellStyle name="Style 4 2 11 2 2 3" xfId="27432"/>
    <cellStyle name="Style 4 2 11 2 2 4" xfId="27433"/>
    <cellStyle name="Style 4 2 11 2 3" xfId="27434"/>
    <cellStyle name="Style 4 2 11 2 3 2" xfId="27435"/>
    <cellStyle name="Style 4 2 11 2 3 3" xfId="27436"/>
    <cellStyle name="Style 4 2 11 2 4" xfId="27437"/>
    <cellStyle name="Style 4 2 11 2 4 2" xfId="27438"/>
    <cellStyle name="Style 4 2 11 2 4 3" xfId="27439"/>
    <cellStyle name="Style 4 2 11 2 5" xfId="27440"/>
    <cellStyle name="Style 4 2 11 2 5 2" xfId="27441"/>
    <cellStyle name="Style 4 2 11 2 5 3" xfId="27442"/>
    <cellStyle name="Style 4 2 11 2 6" xfId="27443"/>
    <cellStyle name="Style 4 2 11 2 6 2" xfId="27444"/>
    <cellStyle name="Style 4 2 11 2 6 3" xfId="27445"/>
    <cellStyle name="Style 4 2 11 2 7" xfId="27446"/>
    <cellStyle name="Style 4 2 11 2 7 2" xfId="27447"/>
    <cellStyle name="Style 4 2 11 2 7 3" xfId="27448"/>
    <cellStyle name="Style 4 2 11 2 8" xfId="27449"/>
    <cellStyle name="Style 4 2 11 2 8 2" xfId="27450"/>
    <cellStyle name="Style 4 2 11 2 8 3" xfId="27451"/>
    <cellStyle name="Style 4 2 11 2 9" xfId="27452"/>
    <cellStyle name="Style 4 2 11 2 9 2" xfId="27453"/>
    <cellStyle name="Style 4 2 11 2 9 3" xfId="27454"/>
    <cellStyle name="Style 4 2 11 3" xfId="27455"/>
    <cellStyle name="Style 4 2 11 3 2" xfId="27456"/>
    <cellStyle name="Style 4 2 11 3 2 2" xfId="27457"/>
    <cellStyle name="Style 4 2 11 3 2 3" xfId="27458"/>
    <cellStyle name="Style 4 2 11 3 3" xfId="27459"/>
    <cellStyle name="Style 4 2 11 3 4" xfId="27460"/>
    <cellStyle name="Style 4 2 11 4" xfId="27461"/>
    <cellStyle name="Style 4 2 11 4 2" xfId="27462"/>
    <cellStyle name="Style 4 2 11 4 3" xfId="27463"/>
    <cellStyle name="Style 4 2 11 5" xfId="27464"/>
    <cellStyle name="Style 4 2 11 5 2" xfId="27465"/>
    <cellStyle name="Style 4 2 11 5 3" xfId="27466"/>
    <cellStyle name="Style 4 2 11 6" xfId="27467"/>
    <cellStyle name="Style 4 2 11 6 2" xfId="27468"/>
    <cellStyle name="Style 4 2 11 6 3" xfId="27469"/>
    <cellStyle name="Style 4 2 11 7" xfId="27470"/>
    <cellStyle name="Style 4 2 11 7 2" xfId="27471"/>
    <cellStyle name="Style 4 2 11 7 3" xfId="27472"/>
    <cellStyle name="Style 4 2 11 8" xfId="27473"/>
    <cellStyle name="Style 4 2 11 8 2" xfId="27474"/>
    <cellStyle name="Style 4 2 11 8 3" xfId="27475"/>
    <cellStyle name="Style 4 2 11 9" xfId="27476"/>
    <cellStyle name="Style 4 2 11 9 2" xfId="27477"/>
    <cellStyle name="Style 4 2 11 9 3" xfId="27478"/>
    <cellStyle name="Style 4 2 12" xfId="1085"/>
    <cellStyle name="Style 4 2 12 10" xfId="27479"/>
    <cellStyle name="Style 4 2 12 10 2" xfId="27480"/>
    <cellStyle name="Style 4 2 12 10 3" xfId="27481"/>
    <cellStyle name="Style 4 2 12 11" xfId="27482"/>
    <cellStyle name="Style 4 2 12 11 2" xfId="27483"/>
    <cellStyle name="Style 4 2 12 11 3" xfId="27484"/>
    <cellStyle name="Style 4 2 12 12" xfId="27485"/>
    <cellStyle name="Style 4 2 12 12 2" xfId="27486"/>
    <cellStyle name="Style 4 2 12 12 3" xfId="27487"/>
    <cellStyle name="Style 4 2 12 13" xfId="27488"/>
    <cellStyle name="Style 4 2 12 13 2" xfId="27489"/>
    <cellStyle name="Style 4 2 12 13 3" xfId="27490"/>
    <cellStyle name="Style 4 2 12 14" xfId="27491"/>
    <cellStyle name="Style 4 2 12 14 2" xfId="27492"/>
    <cellStyle name="Style 4 2 12 14 3" xfId="27493"/>
    <cellStyle name="Style 4 2 12 15" xfId="27494"/>
    <cellStyle name="Style 4 2 12 15 2" xfId="27495"/>
    <cellStyle name="Style 4 2 12 15 3" xfId="27496"/>
    <cellStyle name="Style 4 2 12 16" xfId="27497"/>
    <cellStyle name="Style 4 2 12 17" xfId="27498"/>
    <cellStyle name="Style 4 2 12 2" xfId="1086"/>
    <cellStyle name="Style 4 2 12 2 10" xfId="27499"/>
    <cellStyle name="Style 4 2 12 2 10 2" xfId="27500"/>
    <cellStyle name="Style 4 2 12 2 10 3" xfId="27501"/>
    <cellStyle name="Style 4 2 12 2 11" xfId="27502"/>
    <cellStyle name="Style 4 2 12 2 11 2" xfId="27503"/>
    <cellStyle name="Style 4 2 12 2 11 3" xfId="27504"/>
    <cellStyle name="Style 4 2 12 2 12" xfId="27505"/>
    <cellStyle name="Style 4 2 12 2 12 2" xfId="27506"/>
    <cellStyle name="Style 4 2 12 2 12 3" xfId="27507"/>
    <cellStyle name="Style 4 2 12 2 13" xfId="27508"/>
    <cellStyle name="Style 4 2 12 2 13 2" xfId="27509"/>
    <cellStyle name="Style 4 2 12 2 13 3" xfId="27510"/>
    <cellStyle name="Style 4 2 12 2 14" xfId="27511"/>
    <cellStyle name="Style 4 2 12 2 14 2" xfId="27512"/>
    <cellStyle name="Style 4 2 12 2 14 3" xfId="27513"/>
    <cellStyle name="Style 4 2 12 2 15" xfId="27514"/>
    <cellStyle name="Style 4 2 12 2 16" xfId="27515"/>
    <cellStyle name="Style 4 2 12 2 2" xfId="27516"/>
    <cellStyle name="Style 4 2 12 2 2 2" xfId="27517"/>
    <cellStyle name="Style 4 2 12 2 2 2 2" xfId="27518"/>
    <cellStyle name="Style 4 2 12 2 2 2 3" xfId="27519"/>
    <cellStyle name="Style 4 2 12 2 2 3" xfId="27520"/>
    <cellStyle name="Style 4 2 12 2 2 4" xfId="27521"/>
    <cellStyle name="Style 4 2 12 2 3" xfId="27522"/>
    <cellStyle name="Style 4 2 12 2 3 2" xfId="27523"/>
    <cellStyle name="Style 4 2 12 2 3 3" xfId="27524"/>
    <cellStyle name="Style 4 2 12 2 4" xfId="27525"/>
    <cellStyle name="Style 4 2 12 2 4 2" xfId="27526"/>
    <cellStyle name="Style 4 2 12 2 4 3" xfId="27527"/>
    <cellStyle name="Style 4 2 12 2 5" xfId="27528"/>
    <cellStyle name="Style 4 2 12 2 5 2" xfId="27529"/>
    <cellStyle name="Style 4 2 12 2 5 3" xfId="27530"/>
    <cellStyle name="Style 4 2 12 2 6" xfId="27531"/>
    <cellStyle name="Style 4 2 12 2 6 2" xfId="27532"/>
    <cellStyle name="Style 4 2 12 2 6 3" xfId="27533"/>
    <cellStyle name="Style 4 2 12 2 7" xfId="27534"/>
    <cellStyle name="Style 4 2 12 2 7 2" xfId="27535"/>
    <cellStyle name="Style 4 2 12 2 7 3" xfId="27536"/>
    <cellStyle name="Style 4 2 12 2 8" xfId="27537"/>
    <cellStyle name="Style 4 2 12 2 8 2" xfId="27538"/>
    <cellStyle name="Style 4 2 12 2 8 3" xfId="27539"/>
    <cellStyle name="Style 4 2 12 2 9" xfId="27540"/>
    <cellStyle name="Style 4 2 12 2 9 2" xfId="27541"/>
    <cellStyle name="Style 4 2 12 2 9 3" xfId="27542"/>
    <cellStyle name="Style 4 2 12 3" xfId="27543"/>
    <cellStyle name="Style 4 2 12 3 2" xfId="27544"/>
    <cellStyle name="Style 4 2 12 3 2 2" xfId="27545"/>
    <cellStyle name="Style 4 2 12 3 2 3" xfId="27546"/>
    <cellStyle name="Style 4 2 12 3 3" xfId="27547"/>
    <cellStyle name="Style 4 2 12 3 4" xfId="27548"/>
    <cellStyle name="Style 4 2 12 4" xfId="27549"/>
    <cellStyle name="Style 4 2 12 4 2" xfId="27550"/>
    <cellStyle name="Style 4 2 12 4 3" xfId="27551"/>
    <cellStyle name="Style 4 2 12 5" xfId="27552"/>
    <cellStyle name="Style 4 2 12 5 2" xfId="27553"/>
    <cellStyle name="Style 4 2 12 5 3" xfId="27554"/>
    <cellStyle name="Style 4 2 12 6" xfId="27555"/>
    <cellStyle name="Style 4 2 12 6 2" xfId="27556"/>
    <cellStyle name="Style 4 2 12 6 3" xfId="27557"/>
    <cellStyle name="Style 4 2 12 7" xfId="27558"/>
    <cellStyle name="Style 4 2 12 7 2" xfId="27559"/>
    <cellStyle name="Style 4 2 12 7 3" xfId="27560"/>
    <cellStyle name="Style 4 2 12 8" xfId="27561"/>
    <cellStyle name="Style 4 2 12 8 2" xfId="27562"/>
    <cellStyle name="Style 4 2 12 8 3" xfId="27563"/>
    <cellStyle name="Style 4 2 12 9" xfId="27564"/>
    <cellStyle name="Style 4 2 12 9 2" xfId="27565"/>
    <cellStyle name="Style 4 2 12 9 3" xfId="27566"/>
    <cellStyle name="Style 4 2 13" xfId="1087"/>
    <cellStyle name="Style 4 2 13 10" xfId="27567"/>
    <cellStyle name="Style 4 2 13 10 2" xfId="27568"/>
    <cellStyle name="Style 4 2 13 10 3" xfId="27569"/>
    <cellStyle name="Style 4 2 13 11" xfId="27570"/>
    <cellStyle name="Style 4 2 13 11 2" xfId="27571"/>
    <cellStyle name="Style 4 2 13 11 3" xfId="27572"/>
    <cellStyle name="Style 4 2 13 12" xfId="27573"/>
    <cellStyle name="Style 4 2 13 12 2" xfId="27574"/>
    <cellStyle name="Style 4 2 13 12 3" xfId="27575"/>
    <cellStyle name="Style 4 2 13 13" xfId="27576"/>
    <cellStyle name="Style 4 2 13 13 2" xfId="27577"/>
    <cellStyle name="Style 4 2 13 13 3" xfId="27578"/>
    <cellStyle name="Style 4 2 13 14" xfId="27579"/>
    <cellStyle name="Style 4 2 13 14 2" xfId="27580"/>
    <cellStyle name="Style 4 2 13 14 3" xfId="27581"/>
    <cellStyle name="Style 4 2 13 15" xfId="27582"/>
    <cellStyle name="Style 4 2 13 15 2" xfId="27583"/>
    <cellStyle name="Style 4 2 13 15 3" xfId="27584"/>
    <cellStyle name="Style 4 2 13 16" xfId="27585"/>
    <cellStyle name="Style 4 2 13 17" xfId="27586"/>
    <cellStyle name="Style 4 2 13 2" xfId="1088"/>
    <cellStyle name="Style 4 2 13 2 10" xfId="27587"/>
    <cellStyle name="Style 4 2 13 2 10 2" xfId="27588"/>
    <cellStyle name="Style 4 2 13 2 10 3" xfId="27589"/>
    <cellStyle name="Style 4 2 13 2 11" xfId="27590"/>
    <cellStyle name="Style 4 2 13 2 11 2" xfId="27591"/>
    <cellStyle name="Style 4 2 13 2 11 3" xfId="27592"/>
    <cellStyle name="Style 4 2 13 2 12" xfId="27593"/>
    <cellStyle name="Style 4 2 13 2 12 2" xfId="27594"/>
    <cellStyle name="Style 4 2 13 2 12 3" xfId="27595"/>
    <cellStyle name="Style 4 2 13 2 13" xfId="27596"/>
    <cellStyle name="Style 4 2 13 2 13 2" xfId="27597"/>
    <cellStyle name="Style 4 2 13 2 13 3" xfId="27598"/>
    <cellStyle name="Style 4 2 13 2 14" xfId="27599"/>
    <cellStyle name="Style 4 2 13 2 14 2" xfId="27600"/>
    <cellStyle name="Style 4 2 13 2 14 3" xfId="27601"/>
    <cellStyle name="Style 4 2 13 2 15" xfId="27602"/>
    <cellStyle name="Style 4 2 13 2 16" xfId="27603"/>
    <cellStyle name="Style 4 2 13 2 2" xfId="27604"/>
    <cellStyle name="Style 4 2 13 2 2 2" xfId="27605"/>
    <cellStyle name="Style 4 2 13 2 2 2 2" xfId="27606"/>
    <cellStyle name="Style 4 2 13 2 2 2 3" xfId="27607"/>
    <cellStyle name="Style 4 2 13 2 2 3" xfId="27608"/>
    <cellStyle name="Style 4 2 13 2 2 4" xfId="27609"/>
    <cellStyle name="Style 4 2 13 2 3" xfId="27610"/>
    <cellStyle name="Style 4 2 13 2 3 2" xfId="27611"/>
    <cellStyle name="Style 4 2 13 2 3 3" xfId="27612"/>
    <cellStyle name="Style 4 2 13 2 4" xfId="27613"/>
    <cellStyle name="Style 4 2 13 2 4 2" xfId="27614"/>
    <cellStyle name="Style 4 2 13 2 4 3" xfId="27615"/>
    <cellStyle name="Style 4 2 13 2 5" xfId="27616"/>
    <cellStyle name="Style 4 2 13 2 5 2" xfId="27617"/>
    <cellStyle name="Style 4 2 13 2 5 3" xfId="27618"/>
    <cellStyle name="Style 4 2 13 2 6" xfId="27619"/>
    <cellStyle name="Style 4 2 13 2 6 2" xfId="27620"/>
    <cellStyle name="Style 4 2 13 2 6 3" xfId="27621"/>
    <cellStyle name="Style 4 2 13 2 7" xfId="27622"/>
    <cellStyle name="Style 4 2 13 2 7 2" xfId="27623"/>
    <cellStyle name="Style 4 2 13 2 7 3" xfId="27624"/>
    <cellStyle name="Style 4 2 13 2 8" xfId="27625"/>
    <cellStyle name="Style 4 2 13 2 8 2" xfId="27626"/>
    <cellStyle name="Style 4 2 13 2 8 3" xfId="27627"/>
    <cellStyle name="Style 4 2 13 2 9" xfId="27628"/>
    <cellStyle name="Style 4 2 13 2 9 2" xfId="27629"/>
    <cellStyle name="Style 4 2 13 2 9 3" xfId="27630"/>
    <cellStyle name="Style 4 2 13 3" xfId="27631"/>
    <cellStyle name="Style 4 2 13 3 2" xfId="27632"/>
    <cellStyle name="Style 4 2 13 3 2 2" xfId="27633"/>
    <cellStyle name="Style 4 2 13 3 2 3" xfId="27634"/>
    <cellStyle name="Style 4 2 13 3 3" xfId="27635"/>
    <cellStyle name="Style 4 2 13 3 4" xfId="27636"/>
    <cellStyle name="Style 4 2 13 4" xfId="27637"/>
    <cellStyle name="Style 4 2 13 4 2" xfId="27638"/>
    <cellStyle name="Style 4 2 13 4 3" xfId="27639"/>
    <cellStyle name="Style 4 2 13 5" xfId="27640"/>
    <cellStyle name="Style 4 2 13 5 2" xfId="27641"/>
    <cellStyle name="Style 4 2 13 5 3" xfId="27642"/>
    <cellStyle name="Style 4 2 13 6" xfId="27643"/>
    <cellStyle name="Style 4 2 13 6 2" xfId="27644"/>
    <cellStyle name="Style 4 2 13 6 3" xfId="27645"/>
    <cellStyle name="Style 4 2 13 7" xfId="27646"/>
    <cellStyle name="Style 4 2 13 7 2" xfId="27647"/>
    <cellStyle name="Style 4 2 13 7 3" xfId="27648"/>
    <cellStyle name="Style 4 2 13 8" xfId="27649"/>
    <cellStyle name="Style 4 2 13 8 2" xfId="27650"/>
    <cellStyle name="Style 4 2 13 8 3" xfId="27651"/>
    <cellStyle name="Style 4 2 13 9" xfId="27652"/>
    <cellStyle name="Style 4 2 13 9 2" xfId="27653"/>
    <cellStyle name="Style 4 2 13 9 3" xfId="27654"/>
    <cellStyle name="Style 4 2 14" xfId="1089"/>
    <cellStyle name="Style 4 2 14 10" xfId="27655"/>
    <cellStyle name="Style 4 2 14 10 2" xfId="27656"/>
    <cellStyle name="Style 4 2 14 10 3" xfId="27657"/>
    <cellStyle name="Style 4 2 14 11" xfId="27658"/>
    <cellStyle name="Style 4 2 14 11 2" xfId="27659"/>
    <cellStyle name="Style 4 2 14 11 3" xfId="27660"/>
    <cellStyle name="Style 4 2 14 12" xfId="27661"/>
    <cellStyle name="Style 4 2 14 12 2" xfId="27662"/>
    <cellStyle name="Style 4 2 14 12 3" xfId="27663"/>
    <cellStyle name="Style 4 2 14 13" xfId="27664"/>
    <cellStyle name="Style 4 2 14 13 2" xfId="27665"/>
    <cellStyle name="Style 4 2 14 13 3" xfId="27666"/>
    <cellStyle name="Style 4 2 14 14" xfId="27667"/>
    <cellStyle name="Style 4 2 14 14 2" xfId="27668"/>
    <cellStyle name="Style 4 2 14 14 3" xfId="27669"/>
    <cellStyle name="Style 4 2 14 15" xfId="27670"/>
    <cellStyle name="Style 4 2 14 15 2" xfId="27671"/>
    <cellStyle name="Style 4 2 14 15 3" xfId="27672"/>
    <cellStyle name="Style 4 2 14 16" xfId="27673"/>
    <cellStyle name="Style 4 2 14 17" xfId="27674"/>
    <cellStyle name="Style 4 2 14 2" xfId="1090"/>
    <cellStyle name="Style 4 2 14 2 10" xfId="27675"/>
    <cellStyle name="Style 4 2 14 2 10 2" xfId="27676"/>
    <cellStyle name="Style 4 2 14 2 10 3" xfId="27677"/>
    <cellStyle name="Style 4 2 14 2 11" xfId="27678"/>
    <cellStyle name="Style 4 2 14 2 11 2" xfId="27679"/>
    <cellStyle name="Style 4 2 14 2 11 3" xfId="27680"/>
    <cellStyle name="Style 4 2 14 2 12" xfId="27681"/>
    <cellStyle name="Style 4 2 14 2 12 2" xfId="27682"/>
    <cellStyle name="Style 4 2 14 2 12 3" xfId="27683"/>
    <cellStyle name="Style 4 2 14 2 13" xfId="27684"/>
    <cellStyle name="Style 4 2 14 2 13 2" xfId="27685"/>
    <cellStyle name="Style 4 2 14 2 13 3" xfId="27686"/>
    <cellStyle name="Style 4 2 14 2 14" xfId="27687"/>
    <cellStyle name="Style 4 2 14 2 14 2" xfId="27688"/>
    <cellStyle name="Style 4 2 14 2 14 3" xfId="27689"/>
    <cellStyle name="Style 4 2 14 2 15" xfId="27690"/>
    <cellStyle name="Style 4 2 14 2 16" xfId="27691"/>
    <cellStyle name="Style 4 2 14 2 2" xfId="27692"/>
    <cellStyle name="Style 4 2 14 2 2 2" xfId="27693"/>
    <cellStyle name="Style 4 2 14 2 2 2 2" xfId="27694"/>
    <cellStyle name="Style 4 2 14 2 2 2 3" xfId="27695"/>
    <cellStyle name="Style 4 2 14 2 2 3" xfId="27696"/>
    <cellStyle name="Style 4 2 14 2 2 4" xfId="27697"/>
    <cellStyle name="Style 4 2 14 2 3" xfId="27698"/>
    <cellStyle name="Style 4 2 14 2 3 2" xfId="27699"/>
    <cellStyle name="Style 4 2 14 2 3 3" xfId="27700"/>
    <cellStyle name="Style 4 2 14 2 4" xfId="27701"/>
    <cellStyle name="Style 4 2 14 2 4 2" xfId="27702"/>
    <cellStyle name="Style 4 2 14 2 4 3" xfId="27703"/>
    <cellStyle name="Style 4 2 14 2 5" xfId="27704"/>
    <cellStyle name="Style 4 2 14 2 5 2" xfId="27705"/>
    <cellStyle name="Style 4 2 14 2 5 3" xfId="27706"/>
    <cellStyle name="Style 4 2 14 2 6" xfId="27707"/>
    <cellStyle name="Style 4 2 14 2 6 2" xfId="27708"/>
    <cellStyle name="Style 4 2 14 2 6 3" xfId="27709"/>
    <cellStyle name="Style 4 2 14 2 7" xfId="27710"/>
    <cellStyle name="Style 4 2 14 2 7 2" xfId="27711"/>
    <cellStyle name="Style 4 2 14 2 7 3" xfId="27712"/>
    <cellStyle name="Style 4 2 14 2 8" xfId="27713"/>
    <cellStyle name="Style 4 2 14 2 8 2" xfId="27714"/>
    <cellStyle name="Style 4 2 14 2 8 3" xfId="27715"/>
    <cellStyle name="Style 4 2 14 2 9" xfId="27716"/>
    <cellStyle name="Style 4 2 14 2 9 2" xfId="27717"/>
    <cellStyle name="Style 4 2 14 2 9 3" xfId="27718"/>
    <cellStyle name="Style 4 2 14 3" xfId="27719"/>
    <cellStyle name="Style 4 2 14 3 2" xfId="27720"/>
    <cellStyle name="Style 4 2 14 3 2 2" xfId="27721"/>
    <cellStyle name="Style 4 2 14 3 2 3" xfId="27722"/>
    <cellStyle name="Style 4 2 14 3 3" xfId="27723"/>
    <cellStyle name="Style 4 2 14 3 4" xfId="27724"/>
    <cellStyle name="Style 4 2 14 4" xfId="27725"/>
    <cellStyle name="Style 4 2 14 4 2" xfId="27726"/>
    <cellStyle name="Style 4 2 14 4 3" xfId="27727"/>
    <cellStyle name="Style 4 2 14 5" xfId="27728"/>
    <cellStyle name="Style 4 2 14 5 2" xfId="27729"/>
    <cellStyle name="Style 4 2 14 5 3" xfId="27730"/>
    <cellStyle name="Style 4 2 14 6" xfId="27731"/>
    <cellStyle name="Style 4 2 14 6 2" xfId="27732"/>
    <cellStyle name="Style 4 2 14 6 3" xfId="27733"/>
    <cellStyle name="Style 4 2 14 7" xfId="27734"/>
    <cellStyle name="Style 4 2 14 7 2" xfId="27735"/>
    <cellStyle name="Style 4 2 14 7 3" xfId="27736"/>
    <cellStyle name="Style 4 2 14 8" xfId="27737"/>
    <cellStyle name="Style 4 2 14 8 2" xfId="27738"/>
    <cellStyle name="Style 4 2 14 8 3" xfId="27739"/>
    <cellStyle name="Style 4 2 14 9" xfId="27740"/>
    <cellStyle name="Style 4 2 14 9 2" xfId="27741"/>
    <cellStyle name="Style 4 2 14 9 3" xfId="27742"/>
    <cellStyle name="Style 4 2 15" xfId="1091"/>
    <cellStyle name="Style 4 2 15 10" xfId="27743"/>
    <cellStyle name="Style 4 2 15 10 2" xfId="27744"/>
    <cellStyle name="Style 4 2 15 10 3" xfId="27745"/>
    <cellStyle name="Style 4 2 15 11" xfId="27746"/>
    <cellStyle name="Style 4 2 15 11 2" xfId="27747"/>
    <cellStyle name="Style 4 2 15 11 3" xfId="27748"/>
    <cellStyle name="Style 4 2 15 12" xfId="27749"/>
    <cellStyle name="Style 4 2 15 12 2" xfId="27750"/>
    <cellStyle name="Style 4 2 15 12 3" xfId="27751"/>
    <cellStyle name="Style 4 2 15 13" xfId="27752"/>
    <cellStyle name="Style 4 2 15 13 2" xfId="27753"/>
    <cellStyle name="Style 4 2 15 13 3" xfId="27754"/>
    <cellStyle name="Style 4 2 15 14" xfId="27755"/>
    <cellStyle name="Style 4 2 15 14 2" xfId="27756"/>
    <cellStyle name="Style 4 2 15 14 3" xfId="27757"/>
    <cellStyle name="Style 4 2 15 15" xfId="27758"/>
    <cellStyle name="Style 4 2 15 15 2" xfId="27759"/>
    <cellStyle name="Style 4 2 15 15 3" xfId="27760"/>
    <cellStyle name="Style 4 2 15 16" xfId="27761"/>
    <cellStyle name="Style 4 2 15 17" xfId="27762"/>
    <cellStyle name="Style 4 2 15 2" xfId="1092"/>
    <cellStyle name="Style 4 2 15 2 10" xfId="27763"/>
    <cellStyle name="Style 4 2 15 2 10 2" xfId="27764"/>
    <cellStyle name="Style 4 2 15 2 10 3" xfId="27765"/>
    <cellStyle name="Style 4 2 15 2 11" xfId="27766"/>
    <cellStyle name="Style 4 2 15 2 11 2" xfId="27767"/>
    <cellStyle name="Style 4 2 15 2 11 3" xfId="27768"/>
    <cellStyle name="Style 4 2 15 2 12" xfId="27769"/>
    <cellStyle name="Style 4 2 15 2 12 2" xfId="27770"/>
    <cellStyle name="Style 4 2 15 2 12 3" xfId="27771"/>
    <cellStyle name="Style 4 2 15 2 13" xfId="27772"/>
    <cellStyle name="Style 4 2 15 2 13 2" xfId="27773"/>
    <cellStyle name="Style 4 2 15 2 13 3" xfId="27774"/>
    <cellStyle name="Style 4 2 15 2 14" xfId="27775"/>
    <cellStyle name="Style 4 2 15 2 14 2" xfId="27776"/>
    <cellStyle name="Style 4 2 15 2 14 3" xfId="27777"/>
    <cellStyle name="Style 4 2 15 2 15" xfId="27778"/>
    <cellStyle name="Style 4 2 15 2 16" xfId="27779"/>
    <cellStyle name="Style 4 2 15 2 2" xfId="27780"/>
    <cellStyle name="Style 4 2 15 2 2 2" xfId="27781"/>
    <cellStyle name="Style 4 2 15 2 2 2 2" xfId="27782"/>
    <cellStyle name="Style 4 2 15 2 2 2 3" xfId="27783"/>
    <cellStyle name="Style 4 2 15 2 2 3" xfId="27784"/>
    <cellStyle name="Style 4 2 15 2 2 4" xfId="27785"/>
    <cellStyle name="Style 4 2 15 2 3" xfId="27786"/>
    <cellStyle name="Style 4 2 15 2 3 2" xfId="27787"/>
    <cellStyle name="Style 4 2 15 2 3 3" xfId="27788"/>
    <cellStyle name="Style 4 2 15 2 4" xfId="27789"/>
    <cellStyle name="Style 4 2 15 2 4 2" xfId="27790"/>
    <cellStyle name="Style 4 2 15 2 4 3" xfId="27791"/>
    <cellStyle name="Style 4 2 15 2 5" xfId="27792"/>
    <cellStyle name="Style 4 2 15 2 5 2" xfId="27793"/>
    <cellStyle name="Style 4 2 15 2 5 3" xfId="27794"/>
    <cellStyle name="Style 4 2 15 2 6" xfId="27795"/>
    <cellStyle name="Style 4 2 15 2 6 2" xfId="27796"/>
    <cellStyle name="Style 4 2 15 2 6 3" xfId="27797"/>
    <cellStyle name="Style 4 2 15 2 7" xfId="27798"/>
    <cellStyle name="Style 4 2 15 2 7 2" xfId="27799"/>
    <cellStyle name="Style 4 2 15 2 7 3" xfId="27800"/>
    <cellStyle name="Style 4 2 15 2 8" xfId="27801"/>
    <cellStyle name="Style 4 2 15 2 8 2" xfId="27802"/>
    <cellStyle name="Style 4 2 15 2 8 3" xfId="27803"/>
    <cellStyle name="Style 4 2 15 2 9" xfId="27804"/>
    <cellStyle name="Style 4 2 15 2 9 2" xfId="27805"/>
    <cellStyle name="Style 4 2 15 2 9 3" xfId="27806"/>
    <cellStyle name="Style 4 2 15 3" xfId="27807"/>
    <cellStyle name="Style 4 2 15 3 2" xfId="27808"/>
    <cellStyle name="Style 4 2 15 3 2 2" xfId="27809"/>
    <cellStyle name="Style 4 2 15 3 2 3" xfId="27810"/>
    <cellStyle name="Style 4 2 15 3 3" xfId="27811"/>
    <cellStyle name="Style 4 2 15 3 4" xfId="27812"/>
    <cellStyle name="Style 4 2 15 4" xfId="27813"/>
    <cellStyle name="Style 4 2 15 4 2" xfId="27814"/>
    <cellStyle name="Style 4 2 15 4 3" xfId="27815"/>
    <cellStyle name="Style 4 2 15 5" xfId="27816"/>
    <cellStyle name="Style 4 2 15 5 2" xfId="27817"/>
    <cellStyle name="Style 4 2 15 5 3" xfId="27818"/>
    <cellStyle name="Style 4 2 15 6" xfId="27819"/>
    <cellStyle name="Style 4 2 15 6 2" xfId="27820"/>
    <cellStyle name="Style 4 2 15 6 3" xfId="27821"/>
    <cellStyle name="Style 4 2 15 7" xfId="27822"/>
    <cellStyle name="Style 4 2 15 7 2" xfId="27823"/>
    <cellStyle name="Style 4 2 15 7 3" xfId="27824"/>
    <cellStyle name="Style 4 2 15 8" xfId="27825"/>
    <cellStyle name="Style 4 2 15 8 2" xfId="27826"/>
    <cellStyle name="Style 4 2 15 8 3" xfId="27827"/>
    <cellStyle name="Style 4 2 15 9" xfId="27828"/>
    <cellStyle name="Style 4 2 15 9 2" xfId="27829"/>
    <cellStyle name="Style 4 2 15 9 3" xfId="27830"/>
    <cellStyle name="Style 4 2 16" xfId="1093"/>
    <cellStyle name="Style 4 2 16 10" xfId="27831"/>
    <cellStyle name="Style 4 2 16 10 2" xfId="27832"/>
    <cellStyle name="Style 4 2 16 10 3" xfId="27833"/>
    <cellStyle name="Style 4 2 16 11" xfId="27834"/>
    <cellStyle name="Style 4 2 16 11 2" xfId="27835"/>
    <cellStyle name="Style 4 2 16 11 3" xfId="27836"/>
    <cellStyle name="Style 4 2 16 12" xfId="27837"/>
    <cellStyle name="Style 4 2 16 12 2" xfId="27838"/>
    <cellStyle name="Style 4 2 16 12 3" xfId="27839"/>
    <cellStyle name="Style 4 2 16 13" xfId="27840"/>
    <cellStyle name="Style 4 2 16 13 2" xfId="27841"/>
    <cellStyle name="Style 4 2 16 13 3" xfId="27842"/>
    <cellStyle name="Style 4 2 16 14" xfId="27843"/>
    <cellStyle name="Style 4 2 16 14 2" xfId="27844"/>
    <cellStyle name="Style 4 2 16 14 3" xfId="27845"/>
    <cellStyle name="Style 4 2 16 15" xfId="27846"/>
    <cellStyle name="Style 4 2 16 15 2" xfId="27847"/>
    <cellStyle name="Style 4 2 16 15 3" xfId="27848"/>
    <cellStyle name="Style 4 2 16 16" xfId="27849"/>
    <cellStyle name="Style 4 2 16 17" xfId="27850"/>
    <cellStyle name="Style 4 2 16 2" xfId="1094"/>
    <cellStyle name="Style 4 2 16 2 10" xfId="27851"/>
    <cellStyle name="Style 4 2 16 2 10 2" xfId="27852"/>
    <cellStyle name="Style 4 2 16 2 10 3" xfId="27853"/>
    <cellStyle name="Style 4 2 16 2 11" xfId="27854"/>
    <cellStyle name="Style 4 2 16 2 11 2" xfId="27855"/>
    <cellStyle name="Style 4 2 16 2 11 3" xfId="27856"/>
    <cellStyle name="Style 4 2 16 2 12" xfId="27857"/>
    <cellStyle name="Style 4 2 16 2 12 2" xfId="27858"/>
    <cellStyle name="Style 4 2 16 2 12 3" xfId="27859"/>
    <cellStyle name="Style 4 2 16 2 13" xfId="27860"/>
    <cellStyle name="Style 4 2 16 2 13 2" xfId="27861"/>
    <cellStyle name="Style 4 2 16 2 13 3" xfId="27862"/>
    <cellStyle name="Style 4 2 16 2 14" xfId="27863"/>
    <cellStyle name="Style 4 2 16 2 14 2" xfId="27864"/>
    <cellStyle name="Style 4 2 16 2 14 3" xfId="27865"/>
    <cellStyle name="Style 4 2 16 2 15" xfId="27866"/>
    <cellStyle name="Style 4 2 16 2 16" xfId="27867"/>
    <cellStyle name="Style 4 2 16 2 2" xfId="27868"/>
    <cellStyle name="Style 4 2 16 2 2 2" xfId="27869"/>
    <cellStyle name="Style 4 2 16 2 2 2 2" xfId="27870"/>
    <cellStyle name="Style 4 2 16 2 2 2 3" xfId="27871"/>
    <cellStyle name="Style 4 2 16 2 2 3" xfId="27872"/>
    <cellStyle name="Style 4 2 16 2 2 4" xfId="27873"/>
    <cellStyle name="Style 4 2 16 2 3" xfId="27874"/>
    <cellStyle name="Style 4 2 16 2 3 2" xfId="27875"/>
    <cellStyle name="Style 4 2 16 2 3 3" xfId="27876"/>
    <cellStyle name="Style 4 2 16 2 4" xfId="27877"/>
    <cellStyle name="Style 4 2 16 2 4 2" xfId="27878"/>
    <cellStyle name="Style 4 2 16 2 4 3" xfId="27879"/>
    <cellStyle name="Style 4 2 16 2 5" xfId="27880"/>
    <cellStyle name="Style 4 2 16 2 5 2" xfId="27881"/>
    <cellStyle name="Style 4 2 16 2 5 3" xfId="27882"/>
    <cellStyle name="Style 4 2 16 2 6" xfId="27883"/>
    <cellStyle name="Style 4 2 16 2 6 2" xfId="27884"/>
    <cellStyle name="Style 4 2 16 2 6 3" xfId="27885"/>
    <cellStyle name="Style 4 2 16 2 7" xfId="27886"/>
    <cellStyle name="Style 4 2 16 2 7 2" xfId="27887"/>
    <cellStyle name="Style 4 2 16 2 7 3" xfId="27888"/>
    <cellStyle name="Style 4 2 16 2 8" xfId="27889"/>
    <cellStyle name="Style 4 2 16 2 8 2" xfId="27890"/>
    <cellStyle name="Style 4 2 16 2 8 3" xfId="27891"/>
    <cellStyle name="Style 4 2 16 2 9" xfId="27892"/>
    <cellStyle name="Style 4 2 16 2 9 2" xfId="27893"/>
    <cellStyle name="Style 4 2 16 2 9 3" xfId="27894"/>
    <cellStyle name="Style 4 2 16 3" xfId="27895"/>
    <cellStyle name="Style 4 2 16 3 2" xfId="27896"/>
    <cellStyle name="Style 4 2 16 3 2 2" xfId="27897"/>
    <cellStyle name="Style 4 2 16 3 2 3" xfId="27898"/>
    <cellStyle name="Style 4 2 16 3 3" xfId="27899"/>
    <cellStyle name="Style 4 2 16 3 4" xfId="27900"/>
    <cellStyle name="Style 4 2 16 4" xfId="27901"/>
    <cellStyle name="Style 4 2 16 4 2" xfId="27902"/>
    <cellStyle name="Style 4 2 16 4 3" xfId="27903"/>
    <cellStyle name="Style 4 2 16 5" xfId="27904"/>
    <cellStyle name="Style 4 2 16 5 2" xfId="27905"/>
    <cellStyle name="Style 4 2 16 5 3" xfId="27906"/>
    <cellStyle name="Style 4 2 16 6" xfId="27907"/>
    <cellStyle name="Style 4 2 16 6 2" xfId="27908"/>
    <cellStyle name="Style 4 2 16 6 3" xfId="27909"/>
    <cellStyle name="Style 4 2 16 7" xfId="27910"/>
    <cellStyle name="Style 4 2 16 7 2" xfId="27911"/>
    <cellStyle name="Style 4 2 16 7 3" xfId="27912"/>
    <cellStyle name="Style 4 2 16 8" xfId="27913"/>
    <cellStyle name="Style 4 2 16 8 2" xfId="27914"/>
    <cellStyle name="Style 4 2 16 8 3" xfId="27915"/>
    <cellStyle name="Style 4 2 16 9" xfId="27916"/>
    <cellStyle name="Style 4 2 16 9 2" xfId="27917"/>
    <cellStyle name="Style 4 2 16 9 3" xfId="27918"/>
    <cellStyle name="Style 4 2 17" xfId="1095"/>
    <cellStyle name="Style 4 2 17 10" xfId="27919"/>
    <cellStyle name="Style 4 2 17 10 2" xfId="27920"/>
    <cellStyle name="Style 4 2 17 10 3" xfId="27921"/>
    <cellStyle name="Style 4 2 17 11" xfId="27922"/>
    <cellStyle name="Style 4 2 17 11 2" xfId="27923"/>
    <cellStyle name="Style 4 2 17 11 3" xfId="27924"/>
    <cellStyle name="Style 4 2 17 12" xfId="27925"/>
    <cellStyle name="Style 4 2 17 12 2" xfId="27926"/>
    <cellStyle name="Style 4 2 17 12 3" xfId="27927"/>
    <cellStyle name="Style 4 2 17 13" xfId="27928"/>
    <cellStyle name="Style 4 2 17 13 2" xfId="27929"/>
    <cellStyle name="Style 4 2 17 13 3" xfId="27930"/>
    <cellStyle name="Style 4 2 17 14" xfId="27931"/>
    <cellStyle name="Style 4 2 17 14 2" xfId="27932"/>
    <cellStyle name="Style 4 2 17 14 3" xfId="27933"/>
    <cellStyle name="Style 4 2 17 15" xfId="27934"/>
    <cellStyle name="Style 4 2 17 15 2" xfId="27935"/>
    <cellStyle name="Style 4 2 17 15 3" xfId="27936"/>
    <cellStyle name="Style 4 2 17 16" xfId="27937"/>
    <cellStyle name="Style 4 2 17 17" xfId="27938"/>
    <cellStyle name="Style 4 2 17 2" xfId="1096"/>
    <cellStyle name="Style 4 2 17 2 10" xfId="27939"/>
    <cellStyle name="Style 4 2 17 2 10 2" xfId="27940"/>
    <cellStyle name="Style 4 2 17 2 10 3" xfId="27941"/>
    <cellStyle name="Style 4 2 17 2 11" xfId="27942"/>
    <cellStyle name="Style 4 2 17 2 11 2" xfId="27943"/>
    <cellStyle name="Style 4 2 17 2 11 3" xfId="27944"/>
    <cellStyle name="Style 4 2 17 2 12" xfId="27945"/>
    <cellStyle name="Style 4 2 17 2 12 2" xfId="27946"/>
    <cellStyle name="Style 4 2 17 2 12 3" xfId="27947"/>
    <cellStyle name="Style 4 2 17 2 13" xfId="27948"/>
    <cellStyle name="Style 4 2 17 2 13 2" xfId="27949"/>
    <cellStyle name="Style 4 2 17 2 13 3" xfId="27950"/>
    <cellStyle name="Style 4 2 17 2 14" xfId="27951"/>
    <cellStyle name="Style 4 2 17 2 14 2" xfId="27952"/>
    <cellStyle name="Style 4 2 17 2 14 3" xfId="27953"/>
    <cellStyle name="Style 4 2 17 2 15" xfId="27954"/>
    <cellStyle name="Style 4 2 17 2 16" xfId="27955"/>
    <cellStyle name="Style 4 2 17 2 2" xfId="27956"/>
    <cellStyle name="Style 4 2 17 2 2 2" xfId="27957"/>
    <cellStyle name="Style 4 2 17 2 2 2 2" xfId="27958"/>
    <cellStyle name="Style 4 2 17 2 2 2 3" xfId="27959"/>
    <cellStyle name="Style 4 2 17 2 2 3" xfId="27960"/>
    <cellStyle name="Style 4 2 17 2 2 4" xfId="27961"/>
    <cellStyle name="Style 4 2 17 2 3" xfId="27962"/>
    <cellStyle name="Style 4 2 17 2 3 2" xfId="27963"/>
    <cellStyle name="Style 4 2 17 2 3 3" xfId="27964"/>
    <cellStyle name="Style 4 2 17 2 4" xfId="27965"/>
    <cellStyle name="Style 4 2 17 2 4 2" xfId="27966"/>
    <cellStyle name="Style 4 2 17 2 4 3" xfId="27967"/>
    <cellStyle name="Style 4 2 17 2 5" xfId="27968"/>
    <cellStyle name="Style 4 2 17 2 5 2" xfId="27969"/>
    <cellStyle name="Style 4 2 17 2 5 3" xfId="27970"/>
    <cellStyle name="Style 4 2 17 2 6" xfId="27971"/>
    <cellStyle name="Style 4 2 17 2 6 2" xfId="27972"/>
    <cellStyle name="Style 4 2 17 2 6 3" xfId="27973"/>
    <cellStyle name="Style 4 2 17 2 7" xfId="27974"/>
    <cellStyle name="Style 4 2 17 2 7 2" xfId="27975"/>
    <cellStyle name="Style 4 2 17 2 7 3" xfId="27976"/>
    <cellStyle name="Style 4 2 17 2 8" xfId="27977"/>
    <cellStyle name="Style 4 2 17 2 8 2" xfId="27978"/>
    <cellStyle name="Style 4 2 17 2 8 3" xfId="27979"/>
    <cellStyle name="Style 4 2 17 2 9" xfId="27980"/>
    <cellStyle name="Style 4 2 17 2 9 2" xfId="27981"/>
    <cellStyle name="Style 4 2 17 2 9 3" xfId="27982"/>
    <cellStyle name="Style 4 2 17 3" xfId="27983"/>
    <cellStyle name="Style 4 2 17 3 2" xfId="27984"/>
    <cellStyle name="Style 4 2 17 3 2 2" xfId="27985"/>
    <cellStyle name="Style 4 2 17 3 2 3" xfId="27986"/>
    <cellStyle name="Style 4 2 17 3 3" xfId="27987"/>
    <cellStyle name="Style 4 2 17 3 4" xfId="27988"/>
    <cellStyle name="Style 4 2 17 4" xfId="27989"/>
    <cellStyle name="Style 4 2 17 4 2" xfId="27990"/>
    <cellStyle name="Style 4 2 17 4 3" xfId="27991"/>
    <cellStyle name="Style 4 2 17 5" xfId="27992"/>
    <cellStyle name="Style 4 2 17 5 2" xfId="27993"/>
    <cellStyle name="Style 4 2 17 5 3" xfId="27994"/>
    <cellStyle name="Style 4 2 17 6" xfId="27995"/>
    <cellStyle name="Style 4 2 17 6 2" xfId="27996"/>
    <cellStyle name="Style 4 2 17 6 3" xfId="27997"/>
    <cellStyle name="Style 4 2 17 7" xfId="27998"/>
    <cellStyle name="Style 4 2 17 7 2" xfId="27999"/>
    <cellStyle name="Style 4 2 17 7 3" xfId="28000"/>
    <cellStyle name="Style 4 2 17 8" xfId="28001"/>
    <cellStyle name="Style 4 2 17 8 2" xfId="28002"/>
    <cellStyle name="Style 4 2 17 8 3" xfId="28003"/>
    <cellStyle name="Style 4 2 17 9" xfId="28004"/>
    <cellStyle name="Style 4 2 17 9 2" xfId="28005"/>
    <cellStyle name="Style 4 2 17 9 3" xfId="28006"/>
    <cellStyle name="Style 4 2 18" xfId="1097"/>
    <cellStyle name="Style 4 2 18 10" xfId="28007"/>
    <cellStyle name="Style 4 2 18 10 2" xfId="28008"/>
    <cellStyle name="Style 4 2 18 10 3" xfId="28009"/>
    <cellStyle name="Style 4 2 18 11" xfId="28010"/>
    <cellStyle name="Style 4 2 18 11 2" xfId="28011"/>
    <cellStyle name="Style 4 2 18 11 3" xfId="28012"/>
    <cellStyle name="Style 4 2 18 12" xfId="28013"/>
    <cellStyle name="Style 4 2 18 12 2" xfId="28014"/>
    <cellStyle name="Style 4 2 18 12 3" xfId="28015"/>
    <cellStyle name="Style 4 2 18 13" xfId="28016"/>
    <cellStyle name="Style 4 2 18 13 2" xfId="28017"/>
    <cellStyle name="Style 4 2 18 13 3" xfId="28018"/>
    <cellStyle name="Style 4 2 18 14" xfId="28019"/>
    <cellStyle name="Style 4 2 18 14 2" xfId="28020"/>
    <cellStyle name="Style 4 2 18 14 3" xfId="28021"/>
    <cellStyle name="Style 4 2 18 15" xfId="28022"/>
    <cellStyle name="Style 4 2 18 15 2" xfId="28023"/>
    <cellStyle name="Style 4 2 18 15 3" xfId="28024"/>
    <cellStyle name="Style 4 2 18 16" xfId="28025"/>
    <cellStyle name="Style 4 2 18 17" xfId="28026"/>
    <cellStyle name="Style 4 2 18 2" xfId="1098"/>
    <cellStyle name="Style 4 2 18 2 10" xfId="28027"/>
    <cellStyle name="Style 4 2 18 2 10 2" xfId="28028"/>
    <cellStyle name="Style 4 2 18 2 10 3" xfId="28029"/>
    <cellStyle name="Style 4 2 18 2 11" xfId="28030"/>
    <cellStyle name="Style 4 2 18 2 11 2" xfId="28031"/>
    <cellStyle name="Style 4 2 18 2 11 3" xfId="28032"/>
    <cellStyle name="Style 4 2 18 2 12" xfId="28033"/>
    <cellStyle name="Style 4 2 18 2 12 2" xfId="28034"/>
    <cellStyle name="Style 4 2 18 2 12 3" xfId="28035"/>
    <cellStyle name="Style 4 2 18 2 13" xfId="28036"/>
    <cellStyle name="Style 4 2 18 2 13 2" xfId="28037"/>
    <cellStyle name="Style 4 2 18 2 13 3" xfId="28038"/>
    <cellStyle name="Style 4 2 18 2 14" xfId="28039"/>
    <cellStyle name="Style 4 2 18 2 14 2" xfId="28040"/>
    <cellStyle name="Style 4 2 18 2 14 3" xfId="28041"/>
    <cellStyle name="Style 4 2 18 2 15" xfId="28042"/>
    <cellStyle name="Style 4 2 18 2 16" xfId="28043"/>
    <cellStyle name="Style 4 2 18 2 2" xfId="28044"/>
    <cellStyle name="Style 4 2 18 2 2 2" xfId="28045"/>
    <cellStyle name="Style 4 2 18 2 2 2 2" xfId="28046"/>
    <cellStyle name="Style 4 2 18 2 2 2 3" xfId="28047"/>
    <cellStyle name="Style 4 2 18 2 2 3" xfId="28048"/>
    <cellStyle name="Style 4 2 18 2 2 4" xfId="28049"/>
    <cellStyle name="Style 4 2 18 2 3" xfId="28050"/>
    <cellStyle name="Style 4 2 18 2 3 2" xfId="28051"/>
    <cellStyle name="Style 4 2 18 2 3 3" xfId="28052"/>
    <cellStyle name="Style 4 2 18 2 4" xfId="28053"/>
    <cellStyle name="Style 4 2 18 2 4 2" xfId="28054"/>
    <cellStyle name="Style 4 2 18 2 4 3" xfId="28055"/>
    <cellStyle name="Style 4 2 18 2 5" xfId="28056"/>
    <cellStyle name="Style 4 2 18 2 5 2" xfId="28057"/>
    <cellStyle name="Style 4 2 18 2 5 3" xfId="28058"/>
    <cellStyle name="Style 4 2 18 2 6" xfId="28059"/>
    <cellStyle name="Style 4 2 18 2 6 2" xfId="28060"/>
    <cellStyle name="Style 4 2 18 2 6 3" xfId="28061"/>
    <cellStyle name="Style 4 2 18 2 7" xfId="28062"/>
    <cellStyle name="Style 4 2 18 2 7 2" xfId="28063"/>
    <cellStyle name="Style 4 2 18 2 7 3" xfId="28064"/>
    <cellStyle name="Style 4 2 18 2 8" xfId="28065"/>
    <cellStyle name="Style 4 2 18 2 8 2" xfId="28066"/>
    <cellStyle name="Style 4 2 18 2 8 3" xfId="28067"/>
    <cellStyle name="Style 4 2 18 2 9" xfId="28068"/>
    <cellStyle name="Style 4 2 18 2 9 2" xfId="28069"/>
    <cellStyle name="Style 4 2 18 2 9 3" xfId="28070"/>
    <cellStyle name="Style 4 2 18 3" xfId="28071"/>
    <cellStyle name="Style 4 2 18 3 2" xfId="28072"/>
    <cellStyle name="Style 4 2 18 3 2 2" xfId="28073"/>
    <cellStyle name="Style 4 2 18 3 2 3" xfId="28074"/>
    <cellStyle name="Style 4 2 18 3 3" xfId="28075"/>
    <cellStyle name="Style 4 2 18 3 4" xfId="28076"/>
    <cellStyle name="Style 4 2 18 4" xfId="28077"/>
    <cellStyle name="Style 4 2 18 4 2" xfId="28078"/>
    <cellStyle name="Style 4 2 18 4 3" xfId="28079"/>
    <cellStyle name="Style 4 2 18 5" xfId="28080"/>
    <cellStyle name="Style 4 2 18 5 2" xfId="28081"/>
    <cellStyle name="Style 4 2 18 5 3" xfId="28082"/>
    <cellStyle name="Style 4 2 18 6" xfId="28083"/>
    <cellStyle name="Style 4 2 18 6 2" xfId="28084"/>
    <cellStyle name="Style 4 2 18 6 3" xfId="28085"/>
    <cellStyle name="Style 4 2 18 7" xfId="28086"/>
    <cellStyle name="Style 4 2 18 7 2" xfId="28087"/>
    <cellStyle name="Style 4 2 18 7 3" xfId="28088"/>
    <cellStyle name="Style 4 2 18 8" xfId="28089"/>
    <cellStyle name="Style 4 2 18 8 2" xfId="28090"/>
    <cellStyle name="Style 4 2 18 8 3" xfId="28091"/>
    <cellStyle name="Style 4 2 18 9" xfId="28092"/>
    <cellStyle name="Style 4 2 18 9 2" xfId="28093"/>
    <cellStyle name="Style 4 2 18 9 3" xfId="28094"/>
    <cellStyle name="Style 4 2 19" xfId="1099"/>
    <cellStyle name="Style 4 2 19 10" xfId="28095"/>
    <cellStyle name="Style 4 2 19 10 2" xfId="28096"/>
    <cellStyle name="Style 4 2 19 10 3" xfId="28097"/>
    <cellStyle name="Style 4 2 19 11" xfId="28098"/>
    <cellStyle name="Style 4 2 19 11 2" xfId="28099"/>
    <cellStyle name="Style 4 2 19 11 3" xfId="28100"/>
    <cellStyle name="Style 4 2 19 12" xfId="28101"/>
    <cellStyle name="Style 4 2 19 12 2" xfId="28102"/>
    <cellStyle name="Style 4 2 19 12 3" xfId="28103"/>
    <cellStyle name="Style 4 2 19 13" xfId="28104"/>
    <cellStyle name="Style 4 2 19 13 2" xfId="28105"/>
    <cellStyle name="Style 4 2 19 13 3" xfId="28106"/>
    <cellStyle name="Style 4 2 19 14" xfId="28107"/>
    <cellStyle name="Style 4 2 19 14 2" xfId="28108"/>
    <cellStyle name="Style 4 2 19 14 3" xfId="28109"/>
    <cellStyle name="Style 4 2 19 15" xfId="28110"/>
    <cellStyle name="Style 4 2 19 15 2" xfId="28111"/>
    <cellStyle name="Style 4 2 19 15 3" xfId="28112"/>
    <cellStyle name="Style 4 2 19 16" xfId="28113"/>
    <cellStyle name="Style 4 2 19 17" xfId="28114"/>
    <cellStyle name="Style 4 2 19 2" xfId="1100"/>
    <cellStyle name="Style 4 2 19 2 10" xfId="28115"/>
    <cellStyle name="Style 4 2 19 2 10 2" xfId="28116"/>
    <cellStyle name="Style 4 2 19 2 10 3" xfId="28117"/>
    <cellStyle name="Style 4 2 19 2 11" xfId="28118"/>
    <cellStyle name="Style 4 2 19 2 11 2" xfId="28119"/>
    <cellStyle name="Style 4 2 19 2 11 3" xfId="28120"/>
    <cellStyle name="Style 4 2 19 2 12" xfId="28121"/>
    <cellStyle name="Style 4 2 19 2 12 2" xfId="28122"/>
    <cellStyle name="Style 4 2 19 2 12 3" xfId="28123"/>
    <cellStyle name="Style 4 2 19 2 13" xfId="28124"/>
    <cellStyle name="Style 4 2 19 2 13 2" xfId="28125"/>
    <cellStyle name="Style 4 2 19 2 13 3" xfId="28126"/>
    <cellStyle name="Style 4 2 19 2 14" xfId="28127"/>
    <cellStyle name="Style 4 2 19 2 14 2" xfId="28128"/>
    <cellStyle name="Style 4 2 19 2 14 3" xfId="28129"/>
    <cellStyle name="Style 4 2 19 2 15" xfId="28130"/>
    <cellStyle name="Style 4 2 19 2 16" xfId="28131"/>
    <cellStyle name="Style 4 2 19 2 2" xfId="28132"/>
    <cellStyle name="Style 4 2 19 2 2 2" xfId="28133"/>
    <cellStyle name="Style 4 2 19 2 2 2 2" xfId="28134"/>
    <cellStyle name="Style 4 2 19 2 2 2 3" xfId="28135"/>
    <cellStyle name="Style 4 2 19 2 2 3" xfId="28136"/>
    <cellStyle name="Style 4 2 19 2 2 4" xfId="28137"/>
    <cellStyle name="Style 4 2 19 2 3" xfId="28138"/>
    <cellStyle name="Style 4 2 19 2 3 2" xfId="28139"/>
    <cellStyle name="Style 4 2 19 2 3 3" xfId="28140"/>
    <cellStyle name="Style 4 2 19 2 4" xfId="28141"/>
    <cellStyle name="Style 4 2 19 2 4 2" xfId="28142"/>
    <cellStyle name="Style 4 2 19 2 4 3" xfId="28143"/>
    <cellStyle name="Style 4 2 19 2 5" xfId="28144"/>
    <cellStyle name="Style 4 2 19 2 5 2" xfId="28145"/>
    <cellStyle name="Style 4 2 19 2 5 3" xfId="28146"/>
    <cellStyle name="Style 4 2 19 2 6" xfId="28147"/>
    <cellStyle name="Style 4 2 19 2 6 2" xfId="28148"/>
    <cellStyle name="Style 4 2 19 2 6 3" xfId="28149"/>
    <cellStyle name="Style 4 2 19 2 7" xfId="28150"/>
    <cellStyle name="Style 4 2 19 2 7 2" xfId="28151"/>
    <cellStyle name="Style 4 2 19 2 7 3" xfId="28152"/>
    <cellStyle name="Style 4 2 19 2 8" xfId="28153"/>
    <cellStyle name="Style 4 2 19 2 8 2" xfId="28154"/>
    <cellStyle name="Style 4 2 19 2 8 3" xfId="28155"/>
    <cellStyle name="Style 4 2 19 2 9" xfId="28156"/>
    <cellStyle name="Style 4 2 19 2 9 2" xfId="28157"/>
    <cellStyle name="Style 4 2 19 2 9 3" xfId="28158"/>
    <cellStyle name="Style 4 2 19 3" xfId="28159"/>
    <cellStyle name="Style 4 2 19 3 2" xfId="28160"/>
    <cellStyle name="Style 4 2 19 3 2 2" xfId="28161"/>
    <cellStyle name="Style 4 2 19 3 2 3" xfId="28162"/>
    <cellStyle name="Style 4 2 19 3 3" xfId="28163"/>
    <cellStyle name="Style 4 2 19 3 4" xfId="28164"/>
    <cellStyle name="Style 4 2 19 4" xfId="28165"/>
    <cellStyle name="Style 4 2 19 4 2" xfId="28166"/>
    <cellStyle name="Style 4 2 19 4 3" xfId="28167"/>
    <cellStyle name="Style 4 2 19 5" xfId="28168"/>
    <cellStyle name="Style 4 2 19 5 2" xfId="28169"/>
    <cellStyle name="Style 4 2 19 5 3" xfId="28170"/>
    <cellStyle name="Style 4 2 19 6" xfId="28171"/>
    <cellStyle name="Style 4 2 19 6 2" xfId="28172"/>
    <cellStyle name="Style 4 2 19 6 3" xfId="28173"/>
    <cellStyle name="Style 4 2 19 7" xfId="28174"/>
    <cellStyle name="Style 4 2 19 7 2" xfId="28175"/>
    <cellStyle name="Style 4 2 19 7 3" xfId="28176"/>
    <cellStyle name="Style 4 2 19 8" xfId="28177"/>
    <cellStyle name="Style 4 2 19 8 2" xfId="28178"/>
    <cellStyle name="Style 4 2 19 8 3" xfId="28179"/>
    <cellStyle name="Style 4 2 19 9" xfId="28180"/>
    <cellStyle name="Style 4 2 19 9 2" xfId="28181"/>
    <cellStyle name="Style 4 2 19 9 3" xfId="28182"/>
    <cellStyle name="Style 4 2 2" xfId="1101"/>
    <cellStyle name="Style 4 2 2 10" xfId="28183"/>
    <cellStyle name="Style 4 2 2 10 2" xfId="28184"/>
    <cellStyle name="Style 4 2 2 10 3" xfId="28185"/>
    <cellStyle name="Style 4 2 2 11" xfId="28186"/>
    <cellStyle name="Style 4 2 2 11 2" xfId="28187"/>
    <cellStyle name="Style 4 2 2 11 3" xfId="28188"/>
    <cellStyle name="Style 4 2 2 12" xfId="28189"/>
    <cellStyle name="Style 4 2 2 12 2" xfId="28190"/>
    <cellStyle name="Style 4 2 2 12 3" xfId="28191"/>
    <cellStyle name="Style 4 2 2 13" xfId="28192"/>
    <cellStyle name="Style 4 2 2 13 2" xfId="28193"/>
    <cellStyle name="Style 4 2 2 13 3" xfId="28194"/>
    <cellStyle name="Style 4 2 2 14" xfId="28195"/>
    <cellStyle name="Style 4 2 2 14 2" xfId="28196"/>
    <cellStyle name="Style 4 2 2 14 3" xfId="28197"/>
    <cellStyle name="Style 4 2 2 15" xfId="28198"/>
    <cellStyle name="Style 4 2 2 16" xfId="28199"/>
    <cellStyle name="Style 4 2 2 2" xfId="28200"/>
    <cellStyle name="Style 4 2 2 2 2" xfId="28201"/>
    <cellStyle name="Style 4 2 2 2 2 2" xfId="28202"/>
    <cellStyle name="Style 4 2 2 2 2 3" xfId="28203"/>
    <cellStyle name="Style 4 2 2 2 3" xfId="28204"/>
    <cellStyle name="Style 4 2 2 2 4" xfId="28205"/>
    <cellStyle name="Style 4 2 2 3" xfId="28206"/>
    <cellStyle name="Style 4 2 2 3 2" xfId="28207"/>
    <cellStyle name="Style 4 2 2 3 3" xfId="28208"/>
    <cellStyle name="Style 4 2 2 4" xfId="28209"/>
    <cellStyle name="Style 4 2 2 4 2" xfId="28210"/>
    <cellStyle name="Style 4 2 2 4 3" xfId="28211"/>
    <cellStyle name="Style 4 2 2 5" xfId="28212"/>
    <cellStyle name="Style 4 2 2 5 2" xfId="28213"/>
    <cellStyle name="Style 4 2 2 5 3" xfId="28214"/>
    <cellStyle name="Style 4 2 2 6" xfId="28215"/>
    <cellStyle name="Style 4 2 2 6 2" xfId="28216"/>
    <cellStyle name="Style 4 2 2 6 3" xfId="28217"/>
    <cellStyle name="Style 4 2 2 7" xfId="28218"/>
    <cellStyle name="Style 4 2 2 7 2" xfId="28219"/>
    <cellStyle name="Style 4 2 2 7 3" xfId="28220"/>
    <cellStyle name="Style 4 2 2 8" xfId="28221"/>
    <cellStyle name="Style 4 2 2 8 2" xfId="28222"/>
    <cellStyle name="Style 4 2 2 8 3" xfId="28223"/>
    <cellStyle name="Style 4 2 2 9" xfId="28224"/>
    <cellStyle name="Style 4 2 2 9 2" xfId="28225"/>
    <cellStyle name="Style 4 2 2 9 3" xfId="28226"/>
    <cellStyle name="Style 4 2 20" xfId="1102"/>
    <cellStyle name="Style 4 2 20 10" xfId="28227"/>
    <cellStyle name="Style 4 2 20 10 2" xfId="28228"/>
    <cellStyle name="Style 4 2 20 10 3" xfId="28229"/>
    <cellStyle name="Style 4 2 20 11" xfId="28230"/>
    <cellStyle name="Style 4 2 20 11 2" xfId="28231"/>
    <cellStyle name="Style 4 2 20 11 3" xfId="28232"/>
    <cellStyle name="Style 4 2 20 12" xfId="28233"/>
    <cellStyle name="Style 4 2 20 12 2" xfId="28234"/>
    <cellStyle name="Style 4 2 20 12 3" xfId="28235"/>
    <cellStyle name="Style 4 2 20 13" xfId="28236"/>
    <cellStyle name="Style 4 2 20 13 2" xfId="28237"/>
    <cellStyle name="Style 4 2 20 13 3" xfId="28238"/>
    <cellStyle name="Style 4 2 20 14" xfId="28239"/>
    <cellStyle name="Style 4 2 20 14 2" xfId="28240"/>
    <cellStyle name="Style 4 2 20 14 3" xfId="28241"/>
    <cellStyle name="Style 4 2 20 15" xfId="28242"/>
    <cellStyle name="Style 4 2 20 15 2" xfId="28243"/>
    <cellStyle name="Style 4 2 20 15 3" xfId="28244"/>
    <cellStyle name="Style 4 2 20 16" xfId="28245"/>
    <cellStyle name="Style 4 2 20 17" xfId="28246"/>
    <cellStyle name="Style 4 2 20 2" xfId="1103"/>
    <cellStyle name="Style 4 2 20 2 10" xfId="28247"/>
    <cellStyle name="Style 4 2 20 2 10 2" xfId="28248"/>
    <cellStyle name="Style 4 2 20 2 10 3" xfId="28249"/>
    <cellStyle name="Style 4 2 20 2 11" xfId="28250"/>
    <cellStyle name="Style 4 2 20 2 11 2" xfId="28251"/>
    <cellStyle name="Style 4 2 20 2 11 3" xfId="28252"/>
    <cellStyle name="Style 4 2 20 2 12" xfId="28253"/>
    <cellStyle name="Style 4 2 20 2 12 2" xfId="28254"/>
    <cellStyle name="Style 4 2 20 2 12 3" xfId="28255"/>
    <cellStyle name="Style 4 2 20 2 13" xfId="28256"/>
    <cellStyle name="Style 4 2 20 2 13 2" xfId="28257"/>
    <cellStyle name="Style 4 2 20 2 13 3" xfId="28258"/>
    <cellStyle name="Style 4 2 20 2 14" xfId="28259"/>
    <cellStyle name="Style 4 2 20 2 14 2" xfId="28260"/>
    <cellStyle name="Style 4 2 20 2 14 3" xfId="28261"/>
    <cellStyle name="Style 4 2 20 2 15" xfId="28262"/>
    <cellStyle name="Style 4 2 20 2 16" xfId="28263"/>
    <cellStyle name="Style 4 2 20 2 2" xfId="28264"/>
    <cellStyle name="Style 4 2 20 2 2 2" xfId="28265"/>
    <cellStyle name="Style 4 2 20 2 2 2 2" xfId="28266"/>
    <cellStyle name="Style 4 2 20 2 2 2 3" xfId="28267"/>
    <cellStyle name="Style 4 2 20 2 2 3" xfId="28268"/>
    <cellStyle name="Style 4 2 20 2 2 4" xfId="28269"/>
    <cellStyle name="Style 4 2 20 2 3" xfId="28270"/>
    <cellStyle name="Style 4 2 20 2 3 2" xfId="28271"/>
    <cellStyle name="Style 4 2 20 2 3 3" xfId="28272"/>
    <cellStyle name="Style 4 2 20 2 4" xfId="28273"/>
    <cellStyle name="Style 4 2 20 2 4 2" xfId="28274"/>
    <cellStyle name="Style 4 2 20 2 4 3" xfId="28275"/>
    <cellStyle name="Style 4 2 20 2 5" xfId="28276"/>
    <cellStyle name="Style 4 2 20 2 5 2" xfId="28277"/>
    <cellStyle name="Style 4 2 20 2 5 3" xfId="28278"/>
    <cellStyle name="Style 4 2 20 2 6" xfId="28279"/>
    <cellStyle name="Style 4 2 20 2 6 2" xfId="28280"/>
    <cellStyle name="Style 4 2 20 2 6 3" xfId="28281"/>
    <cellStyle name="Style 4 2 20 2 7" xfId="28282"/>
    <cellStyle name="Style 4 2 20 2 7 2" xfId="28283"/>
    <cellStyle name="Style 4 2 20 2 7 3" xfId="28284"/>
    <cellStyle name="Style 4 2 20 2 8" xfId="28285"/>
    <cellStyle name="Style 4 2 20 2 8 2" xfId="28286"/>
    <cellStyle name="Style 4 2 20 2 8 3" xfId="28287"/>
    <cellStyle name="Style 4 2 20 2 9" xfId="28288"/>
    <cellStyle name="Style 4 2 20 2 9 2" xfId="28289"/>
    <cellStyle name="Style 4 2 20 2 9 3" xfId="28290"/>
    <cellStyle name="Style 4 2 20 3" xfId="28291"/>
    <cellStyle name="Style 4 2 20 3 2" xfId="28292"/>
    <cellStyle name="Style 4 2 20 3 2 2" xfId="28293"/>
    <cellStyle name="Style 4 2 20 3 2 3" xfId="28294"/>
    <cellStyle name="Style 4 2 20 3 3" xfId="28295"/>
    <cellStyle name="Style 4 2 20 3 4" xfId="28296"/>
    <cellStyle name="Style 4 2 20 4" xfId="28297"/>
    <cellStyle name="Style 4 2 20 4 2" xfId="28298"/>
    <cellStyle name="Style 4 2 20 4 3" xfId="28299"/>
    <cellStyle name="Style 4 2 20 5" xfId="28300"/>
    <cellStyle name="Style 4 2 20 5 2" xfId="28301"/>
    <cellStyle name="Style 4 2 20 5 3" xfId="28302"/>
    <cellStyle name="Style 4 2 20 6" xfId="28303"/>
    <cellStyle name="Style 4 2 20 6 2" xfId="28304"/>
    <cellStyle name="Style 4 2 20 6 3" xfId="28305"/>
    <cellStyle name="Style 4 2 20 7" xfId="28306"/>
    <cellStyle name="Style 4 2 20 7 2" xfId="28307"/>
    <cellStyle name="Style 4 2 20 7 3" xfId="28308"/>
    <cellStyle name="Style 4 2 20 8" xfId="28309"/>
    <cellStyle name="Style 4 2 20 8 2" xfId="28310"/>
    <cellStyle name="Style 4 2 20 8 3" xfId="28311"/>
    <cellStyle name="Style 4 2 20 9" xfId="28312"/>
    <cellStyle name="Style 4 2 20 9 2" xfId="28313"/>
    <cellStyle name="Style 4 2 20 9 3" xfId="28314"/>
    <cellStyle name="Style 4 2 21" xfId="1104"/>
    <cellStyle name="Style 4 2 21 10" xfId="28315"/>
    <cellStyle name="Style 4 2 21 10 2" xfId="28316"/>
    <cellStyle name="Style 4 2 21 10 3" xfId="28317"/>
    <cellStyle name="Style 4 2 21 11" xfId="28318"/>
    <cellStyle name="Style 4 2 21 11 2" xfId="28319"/>
    <cellStyle name="Style 4 2 21 11 3" xfId="28320"/>
    <cellStyle name="Style 4 2 21 12" xfId="28321"/>
    <cellStyle name="Style 4 2 21 12 2" xfId="28322"/>
    <cellStyle name="Style 4 2 21 12 3" xfId="28323"/>
    <cellStyle name="Style 4 2 21 13" xfId="28324"/>
    <cellStyle name="Style 4 2 21 13 2" xfId="28325"/>
    <cellStyle name="Style 4 2 21 13 3" xfId="28326"/>
    <cellStyle name="Style 4 2 21 14" xfId="28327"/>
    <cellStyle name="Style 4 2 21 14 2" xfId="28328"/>
    <cellStyle name="Style 4 2 21 14 3" xfId="28329"/>
    <cellStyle name="Style 4 2 21 15" xfId="28330"/>
    <cellStyle name="Style 4 2 21 15 2" xfId="28331"/>
    <cellStyle name="Style 4 2 21 15 3" xfId="28332"/>
    <cellStyle name="Style 4 2 21 16" xfId="28333"/>
    <cellStyle name="Style 4 2 21 17" xfId="28334"/>
    <cellStyle name="Style 4 2 21 2" xfId="1105"/>
    <cellStyle name="Style 4 2 21 2 10" xfId="28335"/>
    <cellStyle name="Style 4 2 21 2 10 2" xfId="28336"/>
    <cellStyle name="Style 4 2 21 2 10 3" xfId="28337"/>
    <cellStyle name="Style 4 2 21 2 11" xfId="28338"/>
    <cellStyle name="Style 4 2 21 2 11 2" xfId="28339"/>
    <cellStyle name="Style 4 2 21 2 11 3" xfId="28340"/>
    <cellStyle name="Style 4 2 21 2 12" xfId="28341"/>
    <cellStyle name="Style 4 2 21 2 12 2" xfId="28342"/>
    <cellStyle name="Style 4 2 21 2 12 3" xfId="28343"/>
    <cellStyle name="Style 4 2 21 2 13" xfId="28344"/>
    <cellStyle name="Style 4 2 21 2 13 2" xfId="28345"/>
    <cellStyle name="Style 4 2 21 2 13 3" xfId="28346"/>
    <cellStyle name="Style 4 2 21 2 14" xfId="28347"/>
    <cellStyle name="Style 4 2 21 2 14 2" xfId="28348"/>
    <cellStyle name="Style 4 2 21 2 14 3" xfId="28349"/>
    <cellStyle name="Style 4 2 21 2 15" xfId="28350"/>
    <cellStyle name="Style 4 2 21 2 16" xfId="28351"/>
    <cellStyle name="Style 4 2 21 2 2" xfId="28352"/>
    <cellStyle name="Style 4 2 21 2 2 2" xfId="28353"/>
    <cellStyle name="Style 4 2 21 2 2 2 2" xfId="28354"/>
    <cellStyle name="Style 4 2 21 2 2 2 3" xfId="28355"/>
    <cellStyle name="Style 4 2 21 2 2 3" xfId="28356"/>
    <cellStyle name="Style 4 2 21 2 2 4" xfId="28357"/>
    <cellStyle name="Style 4 2 21 2 3" xfId="28358"/>
    <cellStyle name="Style 4 2 21 2 3 2" xfId="28359"/>
    <cellStyle name="Style 4 2 21 2 3 3" xfId="28360"/>
    <cellStyle name="Style 4 2 21 2 4" xfId="28361"/>
    <cellStyle name="Style 4 2 21 2 4 2" xfId="28362"/>
    <cellStyle name="Style 4 2 21 2 4 3" xfId="28363"/>
    <cellStyle name="Style 4 2 21 2 5" xfId="28364"/>
    <cellStyle name="Style 4 2 21 2 5 2" xfId="28365"/>
    <cellStyle name="Style 4 2 21 2 5 3" xfId="28366"/>
    <cellStyle name="Style 4 2 21 2 6" xfId="28367"/>
    <cellStyle name="Style 4 2 21 2 6 2" xfId="28368"/>
    <cellStyle name="Style 4 2 21 2 6 3" xfId="28369"/>
    <cellStyle name="Style 4 2 21 2 7" xfId="28370"/>
    <cellStyle name="Style 4 2 21 2 7 2" xfId="28371"/>
    <cellStyle name="Style 4 2 21 2 7 3" xfId="28372"/>
    <cellStyle name="Style 4 2 21 2 8" xfId="28373"/>
    <cellStyle name="Style 4 2 21 2 8 2" xfId="28374"/>
    <cellStyle name="Style 4 2 21 2 8 3" xfId="28375"/>
    <cellStyle name="Style 4 2 21 2 9" xfId="28376"/>
    <cellStyle name="Style 4 2 21 2 9 2" xfId="28377"/>
    <cellStyle name="Style 4 2 21 2 9 3" xfId="28378"/>
    <cellStyle name="Style 4 2 21 3" xfId="28379"/>
    <cellStyle name="Style 4 2 21 3 2" xfId="28380"/>
    <cellStyle name="Style 4 2 21 3 2 2" xfId="28381"/>
    <cellStyle name="Style 4 2 21 3 2 3" xfId="28382"/>
    <cellStyle name="Style 4 2 21 3 3" xfId="28383"/>
    <cellStyle name="Style 4 2 21 3 4" xfId="28384"/>
    <cellStyle name="Style 4 2 21 4" xfId="28385"/>
    <cellStyle name="Style 4 2 21 4 2" xfId="28386"/>
    <cellStyle name="Style 4 2 21 4 3" xfId="28387"/>
    <cellStyle name="Style 4 2 21 5" xfId="28388"/>
    <cellStyle name="Style 4 2 21 5 2" xfId="28389"/>
    <cellStyle name="Style 4 2 21 5 3" xfId="28390"/>
    <cellStyle name="Style 4 2 21 6" xfId="28391"/>
    <cellStyle name="Style 4 2 21 6 2" xfId="28392"/>
    <cellStyle name="Style 4 2 21 6 3" xfId="28393"/>
    <cellStyle name="Style 4 2 21 7" xfId="28394"/>
    <cellStyle name="Style 4 2 21 7 2" xfId="28395"/>
    <cellStyle name="Style 4 2 21 7 3" xfId="28396"/>
    <cellStyle name="Style 4 2 21 8" xfId="28397"/>
    <cellStyle name="Style 4 2 21 8 2" xfId="28398"/>
    <cellStyle name="Style 4 2 21 8 3" xfId="28399"/>
    <cellStyle name="Style 4 2 21 9" xfId="28400"/>
    <cellStyle name="Style 4 2 21 9 2" xfId="28401"/>
    <cellStyle name="Style 4 2 21 9 3" xfId="28402"/>
    <cellStyle name="Style 4 2 22" xfId="1106"/>
    <cellStyle name="Style 4 2 22 10" xfId="28403"/>
    <cellStyle name="Style 4 2 22 10 2" xfId="28404"/>
    <cellStyle name="Style 4 2 22 10 3" xfId="28405"/>
    <cellStyle name="Style 4 2 22 11" xfId="28406"/>
    <cellStyle name="Style 4 2 22 11 2" xfId="28407"/>
    <cellStyle name="Style 4 2 22 11 3" xfId="28408"/>
    <cellStyle name="Style 4 2 22 12" xfId="28409"/>
    <cellStyle name="Style 4 2 22 12 2" xfId="28410"/>
    <cellStyle name="Style 4 2 22 12 3" xfId="28411"/>
    <cellStyle name="Style 4 2 22 13" xfId="28412"/>
    <cellStyle name="Style 4 2 22 13 2" xfId="28413"/>
    <cellStyle name="Style 4 2 22 13 3" xfId="28414"/>
    <cellStyle name="Style 4 2 22 14" xfId="28415"/>
    <cellStyle name="Style 4 2 22 14 2" xfId="28416"/>
    <cellStyle name="Style 4 2 22 14 3" xfId="28417"/>
    <cellStyle name="Style 4 2 22 15" xfId="28418"/>
    <cellStyle name="Style 4 2 22 15 2" xfId="28419"/>
    <cellStyle name="Style 4 2 22 15 3" xfId="28420"/>
    <cellStyle name="Style 4 2 22 16" xfId="28421"/>
    <cellStyle name="Style 4 2 22 17" xfId="28422"/>
    <cellStyle name="Style 4 2 22 2" xfId="1107"/>
    <cellStyle name="Style 4 2 22 2 10" xfId="28423"/>
    <cellStyle name="Style 4 2 22 2 10 2" xfId="28424"/>
    <cellStyle name="Style 4 2 22 2 10 3" xfId="28425"/>
    <cellStyle name="Style 4 2 22 2 11" xfId="28426"/>
    <cellStyle name="Style 4 2 22 2 11 2" xfId="28427"/>
    <cellStyle name="Style 4 2 22 2 11 3" xfId="28428"/>
    <cellStyle name="Style 4 2 22 2 12" xfId="28429"/>
    <cellStyle name="Style 4 2 22 2 12 2" xfId="28430"/>
    <cellStyle name="Style 4 2 22 2 12 3" xfId="28431"/>
    <cellStyle name="Style 4 2 22 2 13" xfId="28432"/>
    <cellStyle name="Style 4 2 22 2 13 2" xfId="28433"/>
    <cellStyle name="Style 4 2 22 2 13 3" xfId="28434"/>
    <cellStyle name="Style 4 2 22 2 14" xfId="28435"/>
    <cellStyle name="Style 4 2 22 2 14 2" xfId="28436"/>
    <cellStyle name="Style 4 2 22 2 14 3" xfId="28437"/>
    <cellStyle name="Style 4 2 22 2 15" xfId="28438"/>
    <cellStyle name="Style 4 2 22 2 16" xfId="28439"/>
    <cellStyle name="Style 4 2 22 2 2" xfId="28440"/>
    <cellStyle name="Style 4 2 22 2 2 2" xfId="28441"/>
    <cellStyle name="Style 4 2 22 2 2 2 2" xfId="28442"/>
    <cellStyle name="Style 4 2 22 2 2 2 3" xfId="28443"/>
    <cellStyle name="Style 4 2 22 2 2 3" xfId="28444"/>
    <cellStyle name="Style 4 2 22 2 2 4" xfId="28445"/>
    <cellStyle name="Style 4 2 22 2 3" xfId="28446"/>
    <cellStyle name="Style 4 2 22 2 3 2" xfId="28447"/>
    <cellStyle name="Style 4 2 22 2 3 3" xfId="28448"/>
    <cellStyle name="Style 4 2 22 2 4" xfId="28449"/>
    <cellStyle name="Style 4 2 22 2 4 2" xfId="28450"/>
    <cellStyle name="Style 4 2 22 2 4 3" xfId="28451"/>
    <cellStyle name="Style 4 2 22 2 5" xfId="28452"/>
    <cellStyle name="Style 4 2 22 2 5 2" xfId="28453"/>
    <cellStyle name="Style 4 2 22 2 5 3" xfId="28454"/>
    <cellStyle name="Style 4 2 22 2 6" xfId="28455"/>
    <cellStyle name="Style 4 2 22 2 6 2" xfId="28456"/>
    <cellStyle name="Style 4 2 22 2 6 3" xfId="28457"/>
    <cellStyle name="Style 4 2 22 2 7" xfId="28458"/>
    <cellStyle name="Style 4 2 22 2 7 2" xfId="28459"/>
    <cellStyle name="Style 4 2 22 2 7 3" xfId="28460"/>
    <cellStyle name="Style 4 2 22 2 8" xfId="28461"/>
    <cellStyle name="Style 4 2 22 2 8 2" xfId="28462"/>
    <cellStyle name="Style 4 2 22 2 8 3" xfId="28463"/>
    <cellStyle name="Style 4 2 22 2 9" xfId="28464"/>
    <cellStyle name="Style 4 2 22 2 9 2" xfId="28465"/>
    <cellStyle name="Style 4 2 22 2 9 3" xfId="28466"/>
    <cellStyle name="Style 4 2 22 3" xfId="28467"/>
    <cellStyle name="Style 4 2 22 3 2" xfId="28468"/>
    <cellStyle name="Style 4 2 22 3 2 2" xfId="28469"/>
    <cellStyle name="Style 4 2 22 3 2 3" xfId="28470"/>
    <cellStyle name="Style 4 2 22 3 3" xfId="28471"/>
    <cellStyle name="Style 4 2 22 3 4" xfId="28472"/>
    <cellStyle name="Style 4 2 22 4" xfId="28473"/>
    <cellStyle name="Style 4 2 22 4 2" xfId="28474"/>
    <cellStyle name="Style 4 2 22 4 3" xfId="28475"/>
    <cellStyle name="Style 4 2 22 5" xfId="28476"/>
    <cellStyle name="Style 4 2 22 5 2" xfId="28477"/>
    <cellStyle name="Style 4 2 22 5 3" xfId="28478"/>
    <cellStyle name="Style 4 2 22 6" xfId="28479"/>
    <cellStyle name="Style 4 2 22 6 2" xfId="28480"/>
    <cellStyle name="Style 4 2 22 6 3" xfId="28481"/>
    <cellStyle name="Style 4 2 22 7" xfId="28482"/>
    <cellStyle name="Style 4 2 22 7 2" xfId="28483"/>
    <cellStyle name="Style 4 2 22 7 3" xfId="28484"/>
    <cellStyle name="Style 4 2 22 8" xfId="28485"/>
    <cellStyle name="Style 4 2 22 8 2" xfId="28486"/>
    <cellStyle name="Style 4 2 22 8 3" xfId="28487"/>
    <cellStyle name="Style 4 2 22 9" xfId="28488"/>
    <cellStyle name="Style 4 2 22 9 2" xfId="28489"/>
    <cellStyle name="Style 4 2 22 9 3" xfId="28490"/>
    <cellStyle name="Style 4 2 23" xfId="1108"/>
    <cellStyle name="Style 4 2 23 10" xfId="28491"/>
    <cellStyle name="Style 4 2 23 10 2" xfId="28492"/>
    <cellStyle name="Style 4 2 23 10 3" xfId="28493"/>
    <cellStyle name="Style 4 2 23 11" xfId="28494"/>
    <cellStyle name="Style 4 2 23 11 2" xfId="28495"/>
    <cellStyle name="Style 4 2 23 11 3" xfId="28496"/>
    <cellStyle name="Style 4 2 23 12" xfId="28497"/>
    <cellStyle name="Style 4 2 23 12 2" xfId="28498"/>
    <cellStyle name="Style 4 2 23 12 3" xfId="28499"/>
    <cellStyle name="Style 4 2 23 13" xfId="28500"/>
    <cellStyle name="Style 4 2 23 13 2" xfId="28501"/>
    <cellStyle name="Style 4 2 23 13 3" xfId="28502"/>
    <cellStyle name="Style 4 2 23 14" xfId="28503"/>
    <cellStyle name="Style 4 2 23 14 2" xfId="28504"/>
    <cellStyle name="Style 4 2 23 14 3" xfId="28505"/>
    <cellStyle name="Style 4 2 23 15" xfId="28506"/>
    <cellStyle name="Style 4 2 23 15 2" xfId="28507"/>
    <cellStyle name="Style 4 2 23 15 3" xfId="28508"/>
    <cellStyle name="Style 4 2 23 16" xfId="28509"/>
    <cellStyle name="Style 4 2 23 17" xfId="28510"/>
    <cellStyle name="Style 4 2 23 2" xfId="1109"/>
    <cellStyle name="Style 4 2 23 2 10" xfId="28511"/>
    <cellStyle name="Style 4 2 23 2 10 2" xfId="28512"/>
    <cellStyle name="Style 4 2 23 2 10 3" xfId="28513"/>
    <cellStyle name="Style 4 2 23 2 11" xfId="28514"/>
    <cellStyle name="Style 4 2 23 2 11 2" xfId="28515"/>
    <cellStyle name="Style 4 2 23 2 11 3" xfId="28516"/>
    <cellStyle name="Style 4 2 23 2 12" xfId="28517"/>
    <cellStyle name="Style 4 2 23 2 12 2" xfId="28518"/>
    <cellStyle name="Style 4 2 23 2 12 3" xfId="28519"/>
    <cellStyle name="Style 4 2 23 2 13" xfId="28520"/>
    <cellStyle name="Style 4 2 23 2 13 2" xfId="28521"/>
    <cellStyle name="Style 4 2 23 2 13 3" xfId="28522"/>
    <cellStyle name="Style 4 2 23 2 14" xfId="28523"/>
    <cellStyle name="Style 4 2 23 2 14 2" xfId="28524"/>
    <cellStyle name="Style 4 2 23 2 14 3" xfId="28525"/>
    <cellStyle name="Style 4 2 23 2 15" xfId="28526"/>
    <cellStyle name="Style 4 2 23 2 16" xfId="28527"/>
    <cellStyle name="Style 4 2 23 2 2" xfId="28528"/>
    <cellStyle name="Style 4 2 23 2 2 2" xfId="28529"/>
    <cellStyle name="Style 4 2 23 2 2 2 2" xfId="28530"/>
    <cellStyle name="Style 4 2 23 2 2 2 3" xfId="28531"/>
    <cellStyle name="Style 4 2 23 2 2 3" xfId="28532"/>
    <cellStyle name="Style 4 2 23 2 2 4" xfId="28533"/>
    <cellStyle name="Style 4 2 23 2 3" xfId="28534"/>
    <cellStyle name="Style 4 2 23 2 3 2" xfId="28535"/>
    <cellStyle name="Style 4 2 23 2 3 3" xfId="28536"/>
    <cellStyle name="Style 4 2 23 2 4" xfId="28537"/>
    <cellStyle name="Style 4 2 23 2 4 2" xfId="28538"/>
    <cellStyle name="Style 4 2 23 2 4 3" xfId="28539"/>
    <cellStyle name="Style 4 2 23 2 5" xfId="28540"/>
    <cellStyle name="Style 4 2 23 2 5 2" xfId="28541"/>
    <cellStyle name="Style 4 2 23 2 5 3" xfId="28542"/>
    <cellStyle name="Style 4 2 23 2 6" xfId="28543"/>
    <cellStyle name="Style 4 2 23 2 6 2" xfId="28544"/>
    <cellStyle name="Style 4 2 23 2 6 3" xfId="28545"/>
    <cellStyle name="Style 4 2 23 2 7" xfId="28546"/>
    <cellStyle name="Style 4 2 23 2 7 2" xfId="28547"/>
    <cellStyle name="Style 4 2 23 2 7 3" xfId="28548"/>
    <cellStyle name="Style 4 2 23 2 8" xfId="28549"/>
    <cellStyle name="Style 4 2 23 2 8 2" xfId="28550"/>
    <cellStyle name="Style 4 2 23 2 8 3" xfId="28551"/>
    <cellStyle name="Style 4 2 23 2 9" xfId="28552"/>
    <cellStyle name="Style 4 2 23 2 9 2" xfId="28553"/>
    <cellStyle name="Style 4 2 23 2 9 3" xfId="28554"/>
    <cellStyle name="Style 4 2 23 3" xfId="28555"/>
    <cellStyle name="Style 4 2 23 3 2" xfId="28556"/>
    <cellStyle name="Style 4 2 23 3 2 2" xfId="28557"/>
    <cellStyle name="Style 4 2 23 3 2 3" xfId="28558"/>
    <cellStyle name="Style 4 2 23 3 3" xfId="28559"/>
    <cellStyle name="Style 4 2 23 3 4" xfId="28560"/>
    <cellStyle name="Style 4 2 23 4" xfId="28561"/>
    <cellStyle name="Style 4 2 23 4 2" xfId="28562"/>
    <cellStyle name="Style 4 2 23 4 3" xfId="28563"/>
    <cellStyle name="Style 4 2 23 5" xfId="28564"/>
    <cellStyle name="Style 4 2 23 5 2" xfId="28565"/>
    <cellStyle name="Style 4 2 23 5 3" xfId="28566"/>
    <cellStyle name="Style 4 2 23 6" xfId="28567"/>
    <cellStyle name="Style 4 2 23 6 2" xfId="28568"/>
    <cellStyle name="Style 4 2 23 6 3" xfId="28569"/>
    <cellStyle name="Style 4 2 23 7" xfId="28570"/>
    <cellStyle name="Style 4 2 23 7 2" xfId="28571"/>
    <cellStyle name="Style 4 2 23 7 3" xfId="28572"/>
    <cellStyle name="Style 4 2 23 8" xfId="28573"/>
    <cellStyle name="Style 4 2 23 8 2" xfId="28574"/>
    <cellStyle name="Style 4 2 23 8 3" xfId="28575"/>
    <cellStyle name="Style 4 2 23 9" xfId="28576"/>
    <cellStyle name="Style 4 2 23 9 2" xfId="28577"/>
    <cellStyle name="Style 4 2 23 9 3" xfId="28578"/>
    <cellStyle name="Style 4 2 24" xfId="1110"/>
    <cellStyle name="Style 4 2 24 10" xfId="28579"/>
    <cellStyle name="Style 4 2 24 10 2" xfId="28580"/>
    <cellStyle name="Style 4 2 24 10 3" xfId="28581"/>
    <cellStyle name="Style 4 2 24 11" xfId="28582"/>
    <cellStyle name="Style 4 2 24 11 2" xfId="28583"/>
    <cellStyle name="Style 4 2 24 11 3" xfId="28584"/>
    <cellStyle name="Style 4 2 24 12" xfId="28585"/>
    <cellStyle name="Style 4 2 24 12 2" xfId="28586"/>
    <cellStyle name="Style 4 2 24 12 3" xfId="28587"/>
    <cellStyle name="Style 4 2 24 13" xfId="28588"/>
    <cellStyle name="Style 4 2 24 13 2" xfId="28589"/>
    <cellStyle name="Style 4 2 24 13 3" xfId="28590"/>
    <cellStyle name="Style 4 2 24 14" xfId="28591"/>
    <cellStyle name="Style 4 2 24 14 2" xfId="28592"/>
    <cellStyle name="Style 4 2 24 14 3" xfId="28593"/>
    <cellStyle name="Style 4 2 24 15" xfId="28594"/>
    <cellStyle name="Style 4 2 24 15 2" xfId="28595"/>
    <cellStyle name="Style 4 2 24 15 3" xfId="28596"/>
    <cellStyle name="Style 4 2 24 16" xfId="28597"/>
    <cellStyle name="Style 4 2 24 17" xfId="28598"/>
    <cellStyle name="Style 4 2 24 2" xfId="1111"/>
    <cellStyle name="Style 4 2 24 2 10" xfId="28599"/>
    <cellStyle name="Style 4 2 24 2 10 2" xfId="28600"/>
    <cellStyle name="Style 4 2 24 2 10 3" xfId="28601"/>
    <cellStyle name="Style 4 2 24 2 11" xfId="28602"/>
    <cellStyle name="Style 4 2 24 2 11 2" xfId="28603"/>
    <cellStyle name="Style 4 2 24 2 11 3" xfId="28604"/>
    <cellStyle name="Style 4 2 24 2 12" xfId="28605"/>
    <cellStyle name="Style 4 2 24 2 12 2" xfId="28606"/>
    <cellStyle name="Style 4 2 24 2 12 3" xfId="28607"/>
    <cellStyle name="Style 4 2 24 2 13" xfId="28608"/>
    <cellStyle name="Style 4 2 24 2 13 2" xfId="28609"/>
    <cellStyle name="Style 4 2 24 2 13 3" xfId="28610"/>
    <cellStyle name="Style 4 2 24 2 14" xfId="28611"/>
    <cellStyle name="Style 4 2 24 2 14 2" xfId="28612"/>
    <cellStyle name="Style 4 2 24 2 14 3" xfId="28613"/>
    <cellStyle name="Style 4 2 24 2 15" xfId="28614"/>
    <cellStyle name="Style 4 2 24 2 16" xfId="28615"/>
    <cellStyle name="Style 4 2 24 2 2" xfId="28616"/>
    <cellStyle name="Style 4 2 24 2 2 2" xfId="28617"/>
    <cellStyle name="Style 4 2 24 2 2 2 2" xfId="28618"/>
    <cellStyle name="Style 4 2 24 2 2 2 3" xfId="28619"/>
    <cellStyle name="Style 4 2 24 2 2 3" xfId="28620"/>
    <cellStyle name="Style 4 2 24 2 2 4" xfId="28621"/>
    <cellStyle name="Style 4 2 24 2 3" xfId="28622"/>
    <cellStyle name="Style 4 2 24 2 3 2" xfId="28623"/>
    <cellStyle name="Style 4 2 24 2 3 3" xfId="28624"/>
    <cellStyle name="Style 4 2 24 2 4" xfId="28625"/>
    <cellStyle name="Style 4 2 24 2 4 2" xfId="28626"/>
    <cellStyle name="Style 4 2 24 2 4 3" xfId="28627"/>
    <cellStyle name="Style 4 2 24 2 5" xfId="28628"/>
    <cellStyle name="Style 4 2 24 2 5 2" xfId="28629"/>
    <cellStyle name="Style 4 2 24 2 5 3" xfId="28630"/>
    <cellStyle name="Style 4 2 24 2 6" xfId="28631"/>
    <cellStyle name="Style 4 2 24 2 6 2" xfId="28632"/>
    <cellStyle name="Style 4 2 24 2 6 3" xfId="28633"/>
    <cellStyle name="Style 4 2 24 2 7" xfId="28634"/>
    <cellStyle name="Style 4 2 24 2 7 2" xfId="28635"/>
    <cellStyle name="Style 4 2 24 2 7 3" xfId="28636"/>
    <cellStyle name="Style 4 2 24 2 8" xfId="28637"/>
    <cellStyle name="Style 4 2 24 2 8 2" xfId="28638"/>
    <cellStyle name="Style 4 2 24 2 8 3" xfId="28639"/>
    <cellStyle name="Style 4 2 24 2 9" xfId="28640"/>
    <cellStyle name="Style 4 2 24 2 9 2" xfId="28641"/>
    <cellStyle name="Style 4 2 24 2 9 3" xfId="28642"/>
    <cellStyle name="Style 4 2 24 3" xfId="28643"/>
    <cellStyle name="Style 4 2 24 3 2" xfId="28644"/>
    <cellStyle name="Style 4 2 24 3 2 2" xfId="28645"/>
    <cellStyle name="Style 4 2 24 3 2 3" xfId="28646"/>
    <cellStyle name="Style 4 2 24 3 3" xfId="28647"/>
    <cellStyle name="Style 4 2 24 3 4" xfId="28648"/>
    <cellStyle name="Style 4 2 24 4" xfId="28649"/>
    <cellStyle name="Style 4 2 24 4 2" xfId="28650"/>
    <cellStyle name="Style 4 2 24 4 3" xfId="28651"/>
    <cellStyle name="Style 4 2 24 5" xfId="28652"/>
    <cellStyle name="Style 4 2 24 5 2" xfId="28653"/>
    <cellStyle name="Style 4 2 24 5 3" xfId="28654"/>
    <cellStyle name="Style 4 2 24 6" xfId="28655"/>
    <cellStyle name="Style 4 2 24 6 2" xfId="28656"/>
    <cellStyle name="Style 4 2 24 6 3" xfId="28657"/>
    <cellStyle name="Style 4 2 24 7" xfId="28658"/>
    <cellStyle name="Style 4 2 24 7 2" xfId="28659"/>
    <cellStyle name="Style 4 2 24 7 3" xfId="28660"/>
    <cellStyle name="Style 4 2 24 8" xfId="28661"/>
    <cellStyle name="Style 4 2 24 8 2" xfId="28662"/>
    <cellStyle name="Style 4 2 24 8 3" xfId="28663"/>
    <cellStyle name="Style 4 2 24 9" xfId="28664"/>
    <cellStyle name="Style 4 2 24 9 2" xfId="28665"/>
    <cellStyle name="Style 4 2 24 9 3" xfId="28666"/>
    <cellStyle name="Style 4 2 25" xfId="1112"/>
    <cellStyle name="Style 4 2 25 10" xfId="28667"/>
    <cellStyle name="Style 4 2 25 10 2" xfId="28668"/>
    <cellStyle name="Style 4 2 25 10 3" xfId="28669"/>
    <cellStyle name="Style 4 2 25 11" xfId="28670"/>
    <cellStyle name="Style 4 2 25 11 2" xfId="28671"/>
    <cellStyle name="Style 4 2 25 11 3" xfId="28672"/>
    <cellStyle name="Style 4 2 25 12" xfId="28673"/>
    <cellStyle name="Style 4 2 25 12 2" xfId="28674"/>
    <cellStyle name="Style 4 2 25 12 3" xfId="28675"/>
    <cellStyle name="Style 4 2 25 13" xfId="28676"/>
    <cellStyle name="Style 4 2 25 13 2" xfId="28677"/>
    <cellStyle name="Style 4 2 25 13 3" xfId="28678"/>
    <cellStyle name="Style 4 2 25 14" xfId="28679"/>
    <cellStyle name="Style 4 2 25 14 2" xfId="28680"/>
    <cellStyle name="Style 4 2 25 14 3" xfId="28681"/>
    <cellStyle name="Style 4 2 25 15" xfId="28682"/>
    <cellStyle name="Style 4 2 25 15 2" xfId="28683"/>
    <cellStyle name="Style 4 2 25 15 3" xfId="28684"/>
    <cellStyle name="Style 4 2 25 16" xfId="28685"/>
    <cellStyle name="Style 4 2 25 17" xfId="28686"/>
    <cellStyle name="Style 4 2 25 2" xfId="1113"/>
    <cellStyle name="Style 4 2 25 2 10" xfId="28687"/>
    <cellStyle name="Style 4 2 25 2 10 2" xfId="28688"/>
    <cellStyle name="Style 4 2 25 2 10 3" xfId="28689"/>
    <cellStyle name="Style 4 2 25 2 11" xfId="28690"/>
    <cellStyle name="Style 4 2 25 2 11 2" xfId="28691"/>
    <cellStyle name="Style 4 2 25 2 11 3" xfId="28692"/>
    <cellStyle name="Style 4 2 25 2 12" xfId="28693"/>
    <cellStyle name="Style 4 2 25 2 12 2" xfId="28694"/>
    <cellStyle name="Style 4 2 25 2 12 3" xfId="28695"/>
    <cellStyle name="Style 4 2 25 2 13" xfId="28696"/>
    <cellStyle name="Style 4 2 25 2 13 2" xfId="28697"/>
    <cellStyle name="Style 4 2 25 2 13 3" xfId="28698"/>
    <cellStyle name="Style 4 2 25 2 14" xfId="28699"/>
    <cellStyle name="Style 4 2 25 2 14 2" xfId="28700"/>
    <cellStyle name="Style 4 2 25 2 14 3" xfId="28701"/>
    <cellStyle name="Style 4 2 25 2 15" xfId="28702"/>
    <cellStyle name="Style 4 2 25 2 16" xfId="28703"/>
    <cellStyle name="Style 4 2 25 2 2" xfId="28704"/>
    <cellStyle name="Style 4 2 25 2 2 2" xfId="28705"/>
    <cellStyle name="Style 4 2 25 2 2 2 2" xfId="28706"/>
    <cellStyle name="Style 4 2 25 2 2 2 3" xfId="28707"/>
    <cellStyle name="Style 4 2 25 2 2 3" xfId="28708"/>
    <cellStyle name="Style 4 2 25 2 2 4" xfId="28709"/>
    <cellStyle name="Style 4 2 25 2 3" xfId="28710"/>
    <cellStyle name="Style 4 2 25 2 3 2" xfId="28711"/>
    <cellStyle name="Style 4 2 25 2 3 3" xfId="28712"/>
    <cellStyle name="Style 4 2 25 2 4" xfId="28713"/>
    <cellStyle name="Style 4 2 25 2 4 2" xfId="28714"/>
    <cellStyle name="Style 4 2 25 2 4 3" xfId="28715"/>
    <cellStyle name="Style 4 2 25 2 5" xfId="28716"/>
    <cellStyle name="Style 4 2 25 2 5 2" xfId="28717"/>
    <cellStyle name="Style 4 2 25 2 5 3" xfId="28718"/>
    <cellStyle name="Style 4 2 25 2 6" xfId="28719"/>
    <cellStyle name="Style 4 2 25 2 6 2" xfId="28720"/>
    <cellStyle name="Style 4 2 25 2 6 3" xfId="28721"/>
    <cellStyle name="Style 4 2 25 2 7" xfId="28722"/>
    <cellStyle name="Style 4 2 25 2 7 2" xfId="28723"/>
    <cellStyle name="Style 4 2 25 2 7 3" xfId="28724"/>
    <cellStyle name="Style 4 2 25 2 8" xfId="28725"/>
    <cellStyle name="Style 4 2 25 2 8 2" xfId="28726"/>
    <cellStyle name="Style 4 2 25 2 8 3" xfId="28727"/>
    <cellStyle name="Style 4 2 25 2 9" xfId="28728"/>
    <cellStyle name="Style 4 2 25 2 9 2" xfId="28729"/>
    <cellStyle name="Style 4 2 25 2 9 3" xfId="28730"/>
    <cellStyle name="Style 4 2 25 3" xfId="28731"/>
    <cellStyle name="Style 4 2 25 3 2" xfId="28732"/>
    <cellStyle name="Style 4 2 25 3 2 2" xfId="28733"/>
    <cellStyle name="Style 4 2 25 3 2 3" xfId="28734"/>
    <cellStyle name="Style 4 2 25 3 3" xfId="28735"/>
    <cellStyle name="Style 4 2 25 3 4" xfId="28736"/>
    <cellStyle name="Style 4 2 25 4" xfId="28737"/>
    <cellStyle name="Style 4 2 25 4 2" xfId="28738"/>
    <cellStyle name="Style 4 2 25 4 3" xfId="28739"/>
    <cellStyle name="Style 4 2 25 5" xfId="28740"/>
    <cellStyle name="Style 4 2 25 5 2" xfId="28741"/>
    <cellStyle name="Style 4 2 25 5 3" xfId="28742"/>
    <cellStyle name="Style 4 2 25 6" xfId="28743"/>
    <cellStyle name="Style 4 2 25 6 2" xfId="28744"/>
    <cellStyle name="Style 4 2 25 6 3" xfId="28745"/>
    <cellStyle name="Style 4 2 25 7" xfId="28746"/>
    <cellStyle name="Style 4 2 25 7 2" xfId="28747"/>
    <cellStyle name="Style 4 2 25 7 3" xfId="28748"/>
    <cellStyle name="Style 4 2 25 8" xfId="28749"/>
    <cellStyle name="Style 4 2 25 8 2" xfId="28750"/>
    <cellStyle name="Style 4 2 25 8 3" xfId="28751"/>
    <cellStyle name="Style 4 2 25 9" xfId="28752"/>
    <cellStyle name="Style 4 2 25 9 2" xfId="28753"/>
    <cellStyle name="Style 4 2 25 9 3" xfId="28754"/>
    <cellStyle name="Style 4 2 26" xfId="1114"/>
    <cellStyle name="Style 4 2 26 10" xfId="28755"/>
    <cellStyle name="Style 4 2 26 10 2" xfId="28756"/>
    <cellStyle name="Style 4 2 26 10 3" xfId="28757"/>
    <cellStyle name="Style 4 2 26 11" xfId="28758"/>
    <cellStyle name="Style 4 2 26 11 2" xfId="28759"/>
    <cellStyle name="Style 4 2 26 11 3" xfId="28760"/>
    <cellStyle name="Style 4 2 26 12" xfId="28761"/>
    <cellStyle name="Style 4 2 26 12 2" xfId="28762"/>
    <cellStyle name="Style 4 2 26 12 3" xfId="28763"/>
    <cellStyle name="Style 4 2 26 13" xfId="28764"/>
    <cellStyle name="Style 4 2 26 13 2" xfId="28765"/>
    <cellStyle name="Style 4 2 26 13 3" xfId="28766"/>
    <cellStyle name="Style 4 2 26 14" xfId="28767"/>
    <cellStyle name="Style 4 2 26 14 2" xfId="28768"/>
    <cellStyle name="Style 4 2 26 14 3" xfId="28769"/>
    <cellStyle name="Style 4 2 26 15" xfId="28770"/>
    <cellStyle name="Style 4 2 26 15 2" xfId="28771"/>
    <cellStyle name="Style 4 2 26 15 3" xfId="28772"/>
    <cellStyle name="Style 4 2 26 16" xfId="28773"/>
    <cellStyle name="Style 4 2 26 17" xfId="28774"/>
    <cellStyle name="Style 4 2 26 2" xfId="1115"/>
    <cellStyle name="Style 4 2 26 2 10" xfId="28775"/>
    <cellStyle name="Style 4 2 26 2 10 2" xfId="28776"/>
    <cellStyle name="Style 4 2 26 2 10 3" xfId="28777"/>
    <cellStyle name="Style 4 2 26 2 11" xfId="28778"/>
    <cellStyle name="Style 4 2 26 2 11 2" xfId="28779"/>
    <cellStyle name="Style 4 2 26 2 11 3" xfId="28780"/>
    <cellStyle name="Style 4 2 26 2 12" xfId="28781"/>
    <cellStyle name="Style 4 2 26 2 12 2" xfId="28782"/>
    <cellStyle name="Style 4 2 26 2 12 3" xfId="28783"/>
    <cellStyle name="Style 4 2 26 2 13" xfId="28784"/>
    <cellStyle name="Style 4 2 26 2 13 2" xfId="28785"/>
    <cellStyle name="Style 4 2 26 2 13 3" xfId="28786"/>
    <cellStyle name="Style 4 2 26 2 14" xfId="28787"/>
    <cellStyle name="Style 4 2 26 2 14 2" xfId="28788"/>
    <cellStyle name="Style 4 2 26 2 14 3" xfId="28789"/>
    <cellStyle name="Style 4 2 26 2 15" xfId="28790"/>
    <cellStyle name="Style 4 2 26 2 16" xfId="28791"/>
    <cellStyle name="Style 4 2 26 2 2" xfId="28792"/>
    <cellStyle name="Style 4 2 26 2 2 2" xfId="28793"/>
    <cellStyle name="Style 4 2 26 2 2 2 2" xfId="28794"/>
    <cellStyle name="Style 4 2 26 2 2 2 3" xfId="28795"/>
    <cellStyle name="Style 4 2 26 2 2 3" xfId="28796"/>
    <cellStyle name="Style 4 2 26 2 2 4" xfId="28797"/>
    <cellStyle name="Style 4 2 26 2 3" xfId="28798"/>
    <cellStyle name="Style 4 2 26 2 3 2" xfId="28799"/>
    <cellStyle name="Style 4 2 26 2 3 3" xfId="28800"/>
    <cellStyle name="Style 4 2 26 2 4" xfId="28801"/>
    <cellStyle name="Style 4 2 26 2 4 2" xfId="28802"/>
    <cellStyle name="Style 4 2 26 2 4 3" xfId="28803"/>
    <cellStyle name="Style 4 2 26 2 5" xfId="28804"/>
    <cellStyle name="Style 4 2 26 2 5 2" xfId="28805"/>
    <cellStyle name="Style 4 2 26 2 5 3" xfId="28806"/>
    <cellStyle name="Style 4 2 26 2 6" xfId="28807"/>
    <cellStyle name="Style 4 2 26 2 6 2" xfId="28808"/>
    <cellStyle name="Style 4 2 26 2 6 3" xfId="28809"/>
    <cellStyle name="Style 4 2 26 2 7" xfId="28810"/>
    <cellStyle name="Style 4 2 26 2 7 2" xfId="28811"/>
    <cellStyle name="Style 4 2 26 2 7 3" xfId="28812"/>
    <cellStyle name="Style 4 2 26 2 8" xfId="28813"/>
    <cellStyle name="Style 4 2 26 2 8 2" xfId="28814"/>
    <cellStyle name="Style 4 2 26 2 8 3" xfId="28815"/>
    <cellStyle name="Style 4 2 26 2 9" xfId="28816"/>
    <cellStyle name="Style 4 2 26 2 9 2" xfId="28817"/>
    <cellStyle name="Style 4 2 26 2 9 3" xfId="28818"/>
    <cellStyle name="Style 4 2 26 3" xfId="28819"/>
    <cellStyle name="Style 4 2 26 3 2" xfId="28820"/>
    <cellStyle name="Style 4 2 26 3 2 2" xfId="28821"/>
    <cellStyle name="Style 4 2 26 3 2 3" xfId="28822"/>
    <cellStyle name="Style 4 2 26 3 3" xfId="28823"/>
    <cellStyle name="Style 4 2 26 3 4" xfId="28824"/>
    <cellStyle name="Style 4 2 26 4" xfId="28825"/>
    <cellStyle name="Style 4 2 26 4 2" xfId="28826"/>
    <cellStyle name="Style 4 2 26 4 3" xfId="28827"/>
    <cellStyle name="Style 4 2 26 5" xfId="28828"/>
    <cellStyle name="Style 4 2 26 5 2" xfId="28829"/>
    <cellStyle name="Style 4 2 26 5 3" xfId="28830"/>
    <cellStyle name="Style 4 2 26 6" xfId="28831"/>
    <cellStyle name="Style 4 2 26 6 2" xfId="28832"/>
    <cellStyle name="Style 4 2 26 6 3" xfId="28833"/>
    <cellStyle name="Style 4 2 26 7" xfId="28834"/>
    <cellStyle name="Style 4 2 26 7 2" xfId="28835"/>
    <cellStyle name="Style 4 2 26 7 3" xfId="28836"/>
    <cellStyle name="Style 4 2 26 8" xfId="28837"/>
    <cellStyle name="Style 4 2 26 8 2" xfId="28838"/>
    <cellStyle name="Style 4 2 26 8 3" xfId="28839"/>
    <cellStyle name="Style 4 2 26 9" xfId="28840"/>
    <cellStyle name="Style 4 2 26 9 2" xfId="28841"/>
    <cellStyle name="Style 4 2 26 9 3" xfId="28842"/>
    <cellStyle name="Style 4 2 27" xfId="1116"/>
    <cellStyle name="Style 4 2 27 10" xfId="28843"/>
    <cellStyle name="Style 4 2 27 10 2" xfId="28844"/>
    <cellStyle name="Style 4 2 27 10 3" xfId="28845"/>
    <cellStyle name="Style 4 2 27 11" xfId="28846"/>
    <cellStyle name="Style 4 2 27 11 2" xfId="28847"/>
    <cellStyle name="Style 4 2 27 11 3" xfId="28848"/>
    <cellStyle name="Style 4 2 27 12" xfId="28849"/>
    <cellStyle name="Style 4 2 27 12 2" xfId="28850"/>
    <cellStyle name="Style 4 2 27 12 3" xfId="28851"/>
    <cellStyle name="Style 4 2 27 13" xfId="28852"/>
    <cellStyle name="Style 4 2 27 13 2" xfId="28853"/>
    <cellStyle name="Style 4 2 27 13 3" xfId="28854"/>
    <cellStyle name="Style 4 2 27 14" xfId="28855"/>
    <cellStyle name="Style 4 2 27 14 2" xfId="28856"/>
    <cellStyle name="Style 4 2 27 14 3" xfId="28857"/>
    <cellStyle name="Style 4 2 27 15" xfId="28858"/>
    <cellStyle name="Style 4 2 27 15 2" xfId="28859"/>
    <cellStyle name="Style 4 2 27 15 3" xfId="28860"/>
    <cellStyle name="Style 4 2 27 16" xfId="28861"/>
    <cellStyle name="Style 4 2 27 17" xfId="28862"/>
    <cellStyle name="Style 4 2 27 2" xfId="1117"/>
    <cellStyle name="Style 4 2 27 2 10" xfId="28863"/>
    <cellStyle name="Style 4 2 27 2 10 2" xfId="28864"/>
    <cellStyle name="Style 4 2 27 2 10 3" xfId="28865"/>
    <cellStyle name="Style 4 2 27 2 11" xfId="28866"/>
    <cellStyle name="Style 4 2 27 2 11 2" xfId="28867"/>
    <cellStyle name="Style 4 2 27 2 11 3" xfId="28868"/>
    <cellStyle name="Style 4 2 27 2 12" xfId="28869"/>
    <cellStyle name="Style 4 2 27 2 12 2" xfId="28870"/>
    <cellStyle name="Style 4 2 27 2 12 3" xfId="28871"/>
    <cellStyle name="Style 4 2 27 2 13" xfId="28872"/>
    <cellStyle name="Style 4 2 27 2 13 2" xfId="28873"/>
    <cellStyle name="Style 4 2 27 2 13 3" xfId="28874"/>
    <cellStyle name="Style 4 2 27 2 14" xfId="28875"/>
    <cellStyle name="Style 4 2 27 2 14 2" xfId="28876"/>
    <cellStyle name="Style 4 2 27 2 14 3" xfId="28877"/>
    <cellStyle name="Style 4 2 27 2 15" xfId="28878"/>
    <cellStyle name="Style 4 2 27 2 16" xfId="28879"/>
    <cellStyle name="Style 4 2 27 2 2" xfId="28880"/>
    <cellStyle name="Style 4 2 27 2 2 2" xfId="28881"/>
    <cellStyle name="Style 4 2 27 2 2 2 2" xfId="28882"/>
    <cellStyle name="Style 4 2 27 2 2 2 3" xfId="28883"/>
    <cellStyle name="Style 4 2 27 2 2 3" xfId="28884"/>
    <cellStyle name="Style 4 2 27 2 2 4" xfId="28885"/>
    <cellStyle name="Style 4 2 27 2 3" xfId="28886"/>
    <cellStyle name="Style 4 2 27 2 3 2" xfId="28887"/>
    <cellStyle name="Style 4 2 27 2 3 3" xfId="28888"/>
    <cellStyle name="Style 4 2 27 2 4" xfId="28889"/>
    <cellStyle name="Style 4 2 27 2 4 2" xfId="28890"/>
    <cellStyle name="Style 4 2 27 2 4 3" xfId="28891"/>
    <cellStyle name="Style 4 2 27 2 5" xfId="28892"/>
    <cellStyle name="Style 4 2 27 2 5 2" xfId="28893"/>
    <cellStyle name="Style 4 2 27 2 5 3" xfId="28894"/>
    <cellStyle name="Style 4 2 27 2 6" xfId="28895"/>
    <cellStyle name="Style 4 2 27 2 6 2" xfId="28896"/>
    <cellStyle name="Style 4 2 27 2 6 3" xfId="28897"/>
    <cellStyle name="Style 4 2 27 2 7" xfId="28898"/>
    <cellStyle name="Style 4 2 27 2 7 2" xfId="28899"/>
    <cellStyle name="Style 4 2 27 2 7 3" xfId="28900"/>
    <cellStyle name="Style 4 2 27 2 8" xfId="28901"/>
    <cellStyle name="Style 4 2 27 2 8 2" xfId="28902"/>
    <cellStyle name="Style 4 2 27 2 8 3" xfId="28903"/>
    <cellStyle name="Style 4 2 27 2 9" xfId="28904"/>
    <cellStyle name="Style 4 2 27 2 9 2" xfId="28905"/>
    <cellStyle name="Style 4 2 27 2 9 3" xfId="28906"/>
    <cellStyle name="Style 4 2 27 3" xfId="28907"/>
    <cellStyle name="Style 4 2 27 3 2" xfId="28908"/>
    <cellStyle name="Style 4 2 27 3 2 2" xfId="28909"/>
    <cellStyle name="Style 4 2 27 3 2 3" xfId="28910"/>
    <cellStyle name="Style 4 2 27 3 3" xfId="28911"/>
    <cellStyle name="Style 4 2 27 3 4" xfId="28912"/>
    <cellStyle name="Style 4 2 27 4" xfId="28913"/>
    <cellStyle name="Style 4 2 27 4 2" xfId="28914"/>
    <cellStyle name="Style 4 2 27 4 3" xfId="28915"/>
    <cellStyle name="Style 4 2 27 5" xfId="28916"/>
    <cellStyle name="Style 4 2 27 5 2" xfId="28917"/>
    <cellStyle name="Style 4 2 27 5 3" xfId="28918"/>
    <cellStyle name="Style 4 2 27 6" xfId="28919"/>
    <cellStyle name="Style 4 2 27 6 2" xfId="28920"/>
    <cellStyle name="Style 4 2 27 6 3" xfId="28921"/>
    <cellStyle name="Style 4 2 27 7" xfId="28922"/>
    <cellStyle name="Style 4 2 27 7 2" xfId="28923"/>
    <cellStyle name="Style 4 2 27 7 3" xfId="28924"/>
    <cellStyle name="Style 4 2 27 8" xfId="28925"/>
    <cellStyle name="Style 4 2 27 8 2" xfId="28926"/>
    <cellStyle name="Style 4 2 27 8 3" xfId="28927"/>
    <cellStyle name="Style 4 2 27 9" xfId="28928"/>
    <cellStyle name="Style 4 2 27 9 2" xfId="28929"/>
    <cellStyle name="Style 4 2 27 9 3" xfId="28930"/>
    <cellStyle name="Style 4 2 28" xfId="1118"/>
    <cellStyle name="Style 4 2 28 10" xfId="28931"/>
    <cellStyle name="Style 4 2 28 10 2" xfId="28932"/>
    <cellStyle name="Style 4 2 28 10 3" xfId="28933"/>
    <cellStyle name="Style 4 2 28 11" xfId="28934"/>
    <cellStyle name="Style 4 2 28 11 2" xfId="28935"/>
    <cellStyle name="Style 4 2 28 11 3" xfId="28936"/>
    <cellStyle name="Style 4 2 28 12" xfId="28937"/>
    <cellStyle name="Style 4 2 28 12 2" xfId="28938"/>
    <cellStyle name="Style 4 2 28 12 3" xfId="28939"/>
    <cellStyle name="Style 4 2 28 13" xfId="28940"/>
    <cellStyle name="Style 4 2 28 13 2" xfId="28941"/>
    <cellStyle name="Style 4 2 28 13 3" xfId="28942"/>
    <cellStyle name="Style 4 2 28 14" xfId="28943"/>
    <cellStyle name="Style 4 2 28 14 2" xfId="28944"/>
    <cellStyle name="Style 4 2 28 14 3" xfId="28945"/>
    <cellStyle name="Style 4 2 28 15" xfId="28946"/>
    <cellStyle name="Style 4 2 28 16" xfId="28947"/>
    <cellStyle name="Style 4 2 28 2" xfId="28948"/>
    <cellStyle name="Style 4 2 28 2 2" xfId="28949"/>
    <cellStyle name="Style 4 2 28 2 2 2" xfId="28950"/>
    <cellStyle name="Style 4 2 28 2 2 3" xfId="28951"/>
    <cellStyle name="Style 4 2 28 2 3" xfId="28952"/>
    <cellStyle name="Style 4 2 28 2 4" xfId="28953"/>
    <cellStyle name="Style 4 2 28 3" xfId="28954"/>
    <cellStyle name="Style 4 2 28 3 2" xfId="28955"/>
    <cellStyle name="Style 4 2 28 3 3" xfId="28956"/>
    <cellStyle name="Style 4 2 28 4" xfId="28957"/>
    <cellStyle name="Style 4 2 28 4 2" xfId="28958"/>
    <cellStyle name="Style 4 2 28 4 3" xfId="28959"/>
    <cellStyle name="Style 4 2 28 5" xfId="28960"/>
    <cellStyle name="Style 4 2 28 5 2" xfId="28961"/>
    <cellStyle name="Style 4 2 28 5 3" xfId="28962"/>
    <cellStyle name="Style 4 2 28 6" xfId="28963"/>
    <cellStyle name="Style 4 2 28 6 2" xfId="28964"/>
    <cellStyle name="Style 4 2 28 6 3" xfId="28965"/>
    <cellStyle name="Style 4 2 28 7" xfId="28966"/>
    <cellStyle name="Style 4 2 28 7 2" xfId="28967"/>
    <cellStyle name="Style 4 2 28 7 3" xfId="28968"/>
    <cellStyle name="Style 4 2 28 8" xfId="28969"/>
    <cellStyle name="Style 4 2 28 8 2" xfId="28970"/>
    <cellStyle name="Style 4 2 28 8 3" xfId="28971"/>
    <cellStyle name="Style 4 2 28 9" xfId="28972"/>
    <cellStyle name="Style 4 2 28 9 2" xfId="28973"/>
    <cellStyle name="Style 4 2 28 9 3" xfId="28974"/>
    <cellStyle name="Style 4 2 29" xfId="1119"/>
    <cellStyle name="Style 4 2 29 10" xfId="28975"/>
    <cellStyle name="Style 4 2 29 10 2" xfId="28976"/>
    <cellStyle name="Style 4 2 29 10 3" xfId="28977"/>
    <cellStyle name="Style 4 2 29 11" xfId="28978"/>
    <cellStyle name="Style 4 2 29 11 2" xfId="28979"/>
    <cellStyle name="Style 4 2 29 11 3" xfId="28980"/>
    <cellStyle name="Style 4 2 29 12" xfId="28981"/>
    <cellStyle name="Style 4 2 29 12 2" xfId="28982"/>
    <cellStyle name="Style 4 2 29 12 3" xfId="28983"/>
    <cellStyle name="Style 4 2 29 13" xfId="28984"/>
    <cellStyle name="Style 4 2 29 13 2" xfId="28985"/>
    <cellStyle name="Style 4 2 29 13 3" xfId="28986"/>
    <cellStyle name="Style 4 2 29 14" xfId="28987"/>
    <cellStyle name="Style 4 2 29 14 2" xfId="28988"/>
    <cellStyle name="Style 4 2 29 14 3" xfId="28989"/>
    <cellStyle name="Style 4 2 29 15" xfId="28990"/>
    <cellStyle name="Style 4 2 29 16" xfId="28991"/>
    <cellStyle name="Style 4 2 29 2" xfId="28992"/>
    <cellStyle name="Style 4 2 29 2 2" xfId="28993"/>
    <cellStyle name="Style 4 2 29 2 2 2" xfId="28994"/>
    <cellStyle name="Style 4 2 29 2 2 3" xfId="28995"/>
    <cellStyle name="Style 4 2 29 2 3" xfId="28996"/>
    <cellStyle name="Style 4 2 29 2 4" xfId="28997"/>
    <cellStyle name="Style 4 2 29 3" xfId="28998"/>
    <cellStyle name="Style 4 2 29 3 2" xfId="28999"/>
    <cellStyle name="Style 4 2 29 3 3" xfId="29000"/>
    <cellStyle name="Style 4 2 29 4" xfId="29001"/>
    <cellStyle name="Style 4 2 29 4 2" xfId="29002"/>
    <cellStyle name="Style 4 2 29 4 3" xfId="29003"/>
    <cellStyle name="Style 4 2 29 5" xfId="29004"/>
    <cellStyle name="Style 4 2 29 5 2" xfId="29005"/>
    <cellStyle name="Style 4 2 29 5 3" xfId="29006"/>
    <cellStyle name="Style 4 2 29 6" xfId="29007"/>
    <cellStyle name="Style 4 2 29 6 2" xfId="29008"/>
    <cellStyle name="Style 4 2 29 6 3" xfId="29009"/>
    <cellStyle name="Style 4 2 29 7" xfId="29010"/>
    <cellStyle name="Style 4 2 29 7 2" xfId="29011"/>
    <cellStyle name="Style 4 2 29 7 3" xfId="29012"/>
    <cellStyle name="Style 4 2 29 8" xfId="29013"/>
    <cellStyle name="Style 4 2 29 8 2" xfId="29014"/>
    <cellStyle name="Style 4 2 29 8 3" xfId="29015"/>
    <cellStyle name="Style 4 2 29 9" xfId="29016"/>
    <cellStyle name="Style 4 2 29 9 2" xfId="29017"/>
    <cellStyle name="Style 4 2 29 9 3" xfId="29018"/>
    <cellStyle name="Style 4 2 3" xfId="1120"/>
    <cellStyle name="Style 4 2 3 10" xfId="29019"/>
    <cellStyle name="Style 4 2 3 10 2" xfId="29020"/>
    <cellStyle name="Style 4 2 3 10 3" xfId="29021"/>
    <cellStyle name="Style 4 2 3 11" xfId="29022"/>
    <cellStyle name="Style 4 2 3 11 2" xfId="29023"/>
    <cellStyle name="Style 4 2 3 11 3" xfId="29024"/>
    <cellStyle name="Style 4 2 3 12" xfId="29025"/>
    <cellStyle name="Style 4 2 3 12 2" xfId="29026"/>
    <cellStyle name="Style 4 2 3 12 3" xfId="29027"/>
    <cellStyle name="Style 4 2 3 13" xfId="29028"/>
    <cellStyle name="Style 4 2 3 13 2" xfId="29029"/>
    <cellStyle name="Style 4 2 3 13 3" xfId="29030"/>
    <cellStyle name="Style 4 2 3 14" xfId="29031"/>
    <cellStyle name="Style 4 2 3 14 2" xfId="29032"/>
    <cellStyle name="Style 4 2 3 14 3" xfId="29033"/>
    <cellStyle name="Style 4 2 3 15" xfId="29034"/>
    <cellStyle name="Style 4 2 3 16" xfId="29035"/>
    <cellStyle name="Style 4 2 3 2" xfId="29036"/>
    <cellStyle name="Style 4 2 3 2 2" xfId="29037"/>
    <cellStyle name="Style 4 2 3 2 2 2" xfId="29038"/>
    <cellStyle name="Style 4 2 3 2 2 3" xfId="29039"/>
    <cellStyle name="Style 4 2 3 2 3" xfId="29040"/>
    <cellStyle name="Style 4 2 3 2 4" xfId="29041"/>
    <cellStyle name="Style 4 2 3 3" xfId="29042"/>
    <cellStyle name="Style 4 2 3 3 2" xfId="29043"/>
    <cellStyle name="Style 4 2 3 3 3" xfId="29044"/>
    <cellStyle name="Style 4 2 3 4" xfId="29045"/>
    <cellStyle name="Style 4 2 3 4 2" xfId="29046"/>
    <cellStyle name="Style 4 2 3 4 3" xfId="29047"/>
    <cellStyle name="Style 4 2 3 5" xfId="29048"/>
    <cellStyle name="Style 4 2 3 5 2" xfId="29049"/>
    <cellStyle name="Style 4 2 3 5 3" xfId="29050"/>
    <cellStyle name="Style 4 2 3 6" xfId="29051"/>
    <cellStyle name="Style 4 2 3 6 2" xfId="29052"/>
    <cellStyle name="Style 4 2 3 6 3" xfId="29053"/>
    <cellStyle name="Style 4 2 3 7" xfId="29054"/>
    <cellStyle name="Style 4 2 3 7 2" xfId="29055"/>
    <cellStyle name="Style 4 2 3 7 3" xfId="29056"/>
    <cellStyle name="Style 4 2 3 8" xfId="29057"/>
    <cellStyle name="Style 4 2 3 8 2" xfId="29058"/>
    <cellStyle name="Style 4 2 3 8 3" xfId="29059"/>
    <cellStyle name="Style 4 2 3 9" xfId="29060"/>
    <cellStyle name="Style 4 2 3 9 2" xfId="29061"/>
    <cellStyle name="Style 4 2 3 9 3" xfId="29062"/>
    <cellStyle name="Style 4 2 30" xfId="1121"/>
    <cellStyle name="Style 4 2 30 10" xfId="29063"/>
    <cellStyle name="Style 4 2 30 10 2" xfId="29064"/>
    <cellStyle name="Style 4 2 30 10 3" xfId="29065"/>
    <cellStyle name="Style 4 2 30 11" xfId="29066"/>
    <cellStyle name="Style 4 2 30 11 2" xfId="29067"/>
    <cellStyle name="Style 4 2 30 11 3" xfId="29068"/>
    <cellStyle name="Style 4 2 30 12" xfId="29069"/>
    <cellStyle name="Style 4 2 30 12 2" xfId="29070"/>
    <cellStyle name="Style 4 2 30 12 3" xfId="29071"/>
    <cellStyle name="Style 4 2 30 13" xfId="29072"/>
    <cellStyle name="Style 4 2 30 13 2" xfId="29073"/>
    <cellStyle name="Style 4 2 30 13 3" xfId="29074"/>
    <cellStyle name="Style 4 2 30 14" xfId="29075"/>
    <cellStyle name="Style 4 2 30 14 2" xfId="29076"/>
    <cellStyle name="Style 4 2 30 14 3" xfId="29077"/>
    <cellStyle name="Style 4 2 30 15" xfId="29078"/>
    <cellStyle name="Style 4 2 30 16" xfId="29079"/>
    <cellStyle name="Style 4 2 30 2" xfId="29080"/>
    <cellStyle name="Style 4 2 30 2 2" xfId="29081"/>
    <cellStyle name="Style 4 2 30 2 2 2" xfId="29082"/>
    <cellStyle name="Style 4 2 30 2 2 3" xfId="29083"/>
    <cellStyle name="Style 4 2 30 2 3" xfId="29084"/>
    <cellStyle name="Style 4 2 30 2 4" xfId="29085"/>
    <cellStyle name="Style 4 2 30 3" xfId="29086"/>
    <cellStyle name="Style 4 2 30 3 2" xfId="29087"/>
    <cellStyle name="Style 4 2 30 3 3" xfId="29088"/>
    <cellStyle name="Style 4 2 30 4" xfId="29089"/>
    <cellStyle name="Style 4 2 30 4 2" xfId="29090"/>
    <cellStyle name="Style 4 2 30 4 3" xfId="29091"/>
    <cellStyle name="Style 4 2 30 5" xfId="29092"/>
    <cellStyle name="Style 4 2 30 5 2" xfId="29093"/>
    <cellStyle name="Style 4 2 30 5 3" xfId="29094"/>
    <cellStyle name="Style 4 2 30 6" xfId="29095"/>
    <cellStyle name="Style 4 2 30 6 2" xfId="29096"/>
    <cellStyle name="Style 4 2 30 6 3" xfId="29097"/>
    <cellStyle name="Style 4 2 30 7" xfId="29098"/>
    <cellStyle name="Style 4 2 30 7 2" xfId="29099"/>
    <cellStyle name="Style 4 2 30 7 3" xfId="29100"/>
    <cellStyle name="Style 4 2 30 8" xfId="29101"/>
    <cellStyle name="Style 4 2 30 8 2" xfId="29102"/>
    <cellStyle name="Style 4 2 30 8 3" xfId="29103"/>
    <cellStyle name="Style 4 2 30 9" xfId="29104"/>
    <cellStyle name="Style 4 2 30 9 2" xfId="29105"/>
    <cellStyle name="Style 4 2 30 9 3" xfId="29106"/>
    <cellStyle name="Style 4 2 31" xfId="1122"/>
    <cellStyle name="Style 4 2 31 10" xfId="29107"/>
    <cellStyle name="Style 4 2 31 10 2" xfId="29108"/>
    <cellStyle name="Style 4 2 31 10 3" xfId="29109"/>
    <cellStyle name="Style 4 2 31 11" xfId="29110"/>
    <cellStyle name="Style 4 2 31 11 2" xfId="29111"/>
    <cellStyle name="Style 4 2 31 11 3" xfId="29112"/>
    <cellStyle name="Style 4 2 31 12" xfId="29113"/>
    <cellStyle name="Style 4 2 31 12 2" xfId="29114"/>
    <cellStyle name="Style 4 2 31 12 3" xfId="29115"/>
    <cellStyle name="Style 4 2 31 13" xfId="29116"/>
    <cellStyle name="Style 4 2 31 13 2" xfId="29117"/>
    <cellStyle name="Style 4 2 31 13 3" xfId="29118"/>
    <cellStyle name="Style 4 2 31 14" xfId="29119"/>
    <cellStyle name="Style 4 2 31 14 2" xfId="29120"/>
    <cellStyle name="Style 4 2 31 14 3" xfId="29121"/>
    <cellStyle name="Style 4 2 31 15" xfId="29122"/>
    <cellStyle name="Style 4 2 31 16" xfId="29123"/>
    <cellStyle name="Style 4 2 31 2" xfId="29124"/>
    <cellStyle name="Style 4 2 31 2 2" xfId="29125"/>
    <cellStyle name="Style 4 2 31 2 2 2" xfId="29126"/>
    <cellStyle name="Style 4 2 31 2 2 3" xfId="29127"/>
    <cellStyle name="Style 4 2 31 2 3" xfId="29128"/>
    <cellStyle name="Style 4 2 31 2 4" xfId="29129"/>
    <cellStyle name="Style 4 2 31 3" xfId="29130"/>
    <cellStyle name="Style 4 2 31 3 2" xfId="29131"/>
    <cellStyle name="Style 4 2 31 3 3" xfId="29132"/>
    <cellStyle name="Style 4 2 31 4" xfId="29133"/>
    <cellStyle name="Style 4 2 31 4 2" xfId="29134"/>
    <cellStyle name="Style 4 2 31 4 3" xfId="29135"/>
    <cellStyle name="Style 4 2 31 5" xfId="29136"/>
    <cellStyle name="Style 4 2 31 5 2" xfId="29137"/>
    <cellStyle name="Style 4 2 31 5 3" xfId="29138"/>
    <cellStyle name="Style 4 2 31 6" xfId="29139"/>
    <cellStyle name="Style 4 2 31 6 2" xfId="29140"/>
    <cellStyle name="Style 4 2 31 6 3" xfId="29141"/>
    <cellStyle name="Style 4 2 31 7" xfId="29142"/>
    <cellStyle name="Style 4 2 31 7 2" xfId="29143"/>
    <cellStyle name="Style 4 2 31 7 3" xfId="29144"/>
    <cellStyle name="Style 4 2 31 8" xfId="29145"/>
    <cellStyle name="Style 4 2 31 8 2" xfId="29146"/>
    <cellStyle name="Style 4 2 31 8 3" xfId="29147"/>
    <cellStyle name="Style 4 2 31 9" xfId="29148"/>
    <cellStyle name="Style 4 2 31 9 2" xfId="29149"/>
    <cellStyle name="Style 4 2 31 9 3" xfId="29150"/>
    <cellStyle name="Style 4 2 32" xfId="29151"/>
    <cellStyle name="Style 4 2 32 2" xfId="29152"/>
    <cellStyle name="Style 4 2 32 2 2" xfId="29153"/>
    <cellStyle name="Style 4 2 32 2 3" xfId="29154"/>
    <cellStyle name="Style 4 2 32 3" xfId="29155"/>
    <cellStyle name="Style 4 2 32 4" xfId="29156"/>
    <cellStyle name="Style 4 2 33" xfId="29157"/>
    <cellStyle name="Style 4 2 33 2" xfId="29158"/>
    <cellStyle name="Style 4 2 33 3" xfId="29159"/>
    <cellStyle name="Style 4 2 34" xfId="29160"/>
    <cellStyle name="Style 4 2 34 2" xfId="29161"/>
    <cellStyle name="Style 4 2 34 3" xfId="29162"/>
    <cellStyle name="Style 4 2 35" xfId="29163"/>
    <cellStyle name="Style 4 2 35 2" xfId="29164"/>
    <cellStyle name="Style 4 2 35 3" xfId="29165"/>
    <cellStyle name="Style 4 2 36" xfId="29166"/>
    <cellStyle name="Style 4 2 36 2" xfId="29167"/>
    <cellStyle name="Style 4 2 36 3" xfId="29168"/>
    <cellStyle name="Style 4 2 37" xfId="29169"/>
    <cellStyle name="Style 4 2 37 2" xfId="29170"/>
    <cellStyle name="Style 4 2 37 3" xfId="29171"/>
    <cellStyle name="Style 4 2 38" xfId="29172"/>
    <cellStyle name="Style 4 2 38 2" xfId="29173"/>
    <cellStyle name="Style 4 2 38 3" xfId="29174"/>
    <cellStyle name="Style 4 2 39" xfId="29175"/>
    <cellStyle name="Style 4 2 39 2" xfId="29176"/>
    <cellStyle name="Style 4 2 39 3" xfId="29177"/>
    <cellStyle name="Style 4 2 4" xfId="1123"/>
    <cellStyle name="Style 4 2 4 10" xfId="29178"/>
    <cellStyle name="Style 4 2 4 10 2" xfId="29179"/>
    <cellStyle name="Style 4 2 4 10 3" xfId="29180"/>
    <cellStyle name="Style 4 2 4 11" xfId="29181"/>
    <cellStyle name="Style 4 2 4 11 2" xfId="29182"/>
    <cellStyle name="Style 4 2 4 11 3" xfId="29183"/>
    <cellStyle name="Style 4 2 4 12" xfId="29184"/>
    <cellStyle name="Style 4 2 4 12 2" xfId="29185"/>
    <cellStyle name="Style 4 2 4 12 3" xfId="29186"/>
    <cellStyle name="Style 4 2 4 13" xfId="29187"/>
    <cellStyle name="Style 4 2 4 13 2" xfId="29188"/>
    <cellStyle name="Style 4 2 4 13 3" xfId="29189"/>
    <cellStyle name="Style 4 2 4 14" xfId="29190"/>
    <cellStyle name="Style 4 2 4 14 2" xfId="29191"/>
    <cellStyle name="Style 4 2 4 14 3" xfId="29192"/>
    <cellStyle name="Style 4 2 4 15" xfId="29193"/>
    <cellStyle name="Style 4 2 4 16" xfId="29194"/>
    <cellStyle name="Style 4 2 4 2" xfId="29195"/>
    <cellStyle name="Style 4 2 4 2 2" xfId="29196"/>
    <cellStyle name="Style 4 2 4 2 2 2" xfId="29197"/>
    <cellStyle name="Style 4 2 4 2 2 3" xfId="29198"/>
    <cellStyle name="Style 4 2 4 2 3" xfId="29199"/>
    <cellStyle name="Style 4 2 4 2 4" xfId="29200"/>
    <cellStyle name="Style 4 2 4 3" xfId="29201"/>
    <cellStyle name="Style 4 2 4 3 2" xfId="29202"/>
    <cellStyle name="Style 4 2 4 3 3" xfId="29203"/>
    <cellStyle name="Style 4 2 4 4" xfId="29204"/>
    <cellStyle name="Style 4 2 4 4 2" xfId="29205"/>
    <cellStyle name="Style 4 2 4 4 3" xfId="29206"/>
    <cellStyle name="Style 4 2 4 5" xfId="29207"/>
    <cellStyle name="Style 4 2 4 5 2" xfId="29208"/>
    <cellStyle name="Style 4 2 4 5 3" xfId="29209"/>
    <cellStyle name="Style 4 2 4 6" xfId="29210"/>
    <cellStyle name="Style 4 2 4 6 2" xfId="29211"/>
    <cellStyle name="Style 4 2 4 6 3" xfId="29212"/>
    <cellStyle name="Style 4 2 4 7" xfId="29213"/>
    <cellStyle name="Style 4 2 4 7 2" xfId="29214"/>
    <cellStyle name="Style 4 2 4 7 3" xfId="29215"/>
    <cellStyle name="Style 4 2 4 8" xfId="29216"/>
    <cellStyle name="Style 4 2 4 8 2" xfId="29217"/>
    <cellStyle name="Style 4 2 4 8 3" xfId="29218"/>
    <cellStyle name="Style 4 2 4 9" xfId="29219"/>
    <cellStyle name="Style 4 2 4 9 2" xfId="29220"/>
    <cellStyle name="Style 4 2 4 9 3" xfId="29221"/>
    <cellStyle name="Style 4 2 40" xfId="29222"/>
    <cellStyle name="Style 4 2 40 2" xfId="29223"/>
    <cellStyle name="Style 4 2 40 3" xfId="29224"/>
    <cellStyle name="Style 4 2 41" xfId="29225"/>
    <cellStyle name="Style 4 2 41 2" xfId="29226"/>
    <cellStyle name="Style 4 2 41 3" xfId="29227"/>
    <cellStyle name="Style 4 2 42" xfId="29228"/>
    <cellStyle name="Style 4 2 42 2" xfId="29229"/>
    <cellStyle name="Style 4 2 42 3" xfId="29230"/>
    <cellStyle name="Style 4 2 43" xfId="29231"/>
    <cellStyle name="Style 4 2 43 2" xfId="29232"/>
    <cellStyle name="Style 4 2 43 3" xfId="29233"/>
    <cellStyle name="Style 4 2 44" xfId="29234"/>
    <cellStyle name="Style 4 2 44 2" xfId="29235"/>
    <cellStyle name="Style 4 2 44 3" xfId="29236"/>
    <cellStyle name="Style 4 2 45" xfId="29237"/>
    <cellStyle name="Style 4 2 45 2" xfId="29238"/>
    <cellStyle name="Style 4 2 46" xfId="29239"/>
    <cellStyle name="Style 4 2 47" xfId="29240"/>
    <cellStyle name="Style 4 2 5" xfId="1124"/>
    <cellStyle name="Style 4 2 5 10" xfId="29241"/>
    <cellStyle name="Style 4 2 5 10 2" xfId="29242"/>
    <cellStyle name="Style 4 2 5 10 3" xfId="29243"/>
    <cellStyle name="Style 4 2 5 11" xfId="29244"/>
    <cellStyle name="Style 4 2 5 11 2" xfId="29245"/>
    <cellStyle name="Style 4 2 5 11 3" xfId="29246"/>
    <cellStyle name="Style 4 2 5 12" xfId="29247"/>
    <cellStyle name="Style 4 2 5 12 2" xfId="29248"/>
    <cellStyle name="Style 4 2 5 12 3" xfId="29249"/>
    <cellStyle name="Style 4 2 5 13" xfId="29250"/>
    <cellStyle name="Style 4 2 5 13 2" xfId="29251"/>
    <cellStyle name="Style 4 2 5 13 3" xfId="29252"/>
    <cellStyle name="Style 4 2 5 14" xfId="29253"/>
    <cellStyle name="Style 4 2 5 14 2" xfId="29254"/>
    <cellStyle name="Style 4 2 5 14 3" xfId="29255"/>
    <cellStyle name="Style 4 2 5 15" xfId="29256"/>
    <cellStyle name="Style 4 2 5 16" xfId="29257"/>
    <cellStyle name="Style 4 2 5 2" xfId="29258"/>
    <cellStyle name="Style 4 2 5 2 2" xfId="29259"/>
    <cellStyle name="Style 4 2 5 2 2 2" xfId="29260"/>
    <cellStyle name="Style 4 2 5 2 2 3" xfId="29261"/>
    <cellStyle name="Style 4 2 5 2 3" xfId="29262"/>
    <cellStyle name="Style 4 2 5 2 4" xfId="29263"/>
    <cellStyle name="Style 4 2 5 3" xfId="29264"/>
    <cellStyle name="Style 4 2 5 3 2" xfId="29265"/>
    <cellStyle name="Style 4 2 5 3 3" xfId="29266"/>
    <cellStyle name="Style 4 2 5 4" xfId="29267"/>
    <cellStyle name="Style 4 2 5 4 2" xfId="29268"/>
    <cellStyle name="Style 4 2 5 4 3" xfId="29269"/>
    <cellStyle name="Style 4 2 5 5" xfId="29270"/>
    <cellStyle name="Style 4 2 5 5 2" xfId="29271"/>
    <cellStyle name="Style 4 2 5 5 3" xfId="29272"/>
    <cellStyle name="Style 4 2 5 6" xfId="29273"/>
    <cellStyle name="Style 4 2 5 6 2" xfId="29274"/>
    <cellStyle name="Style 4 2 5 6 3" xfId="29275"/>
    <cellStyle name="Style 4 2 5 7" xfId="29276"/>
    <cellStyle name="Style 4 2 5 7 2" xfId="29277"/>
    <cellStyle name="Style 4 2 5 7 3" xfId="29278"/>
    <cellStyle name="Style 4 2 5 8" xfId="29279"/>
    <cellStyle name="Style 4 2 5 8 2" xfId="29280"/>
    <cellStyle name="Style 4 2 5 8 3" xfId="29281"/>
    <cellStyle name="Style 4 2 5 9" xfId="29282"/>
    <cellStyle name="Style 4 2 5 9 2" xfId="29283"/>
    <cellStyle name="Style 4 2 5 9 3" xfId="29284"/>
    <cellStyle name="Style 4 2 6" xfId="1125"/>
    <cellStyle name="Style 4 2 6 10" xfId="29285"/>
    <cellStyle name="Style 4 2 6 10 2" xfId="29286"/>
    <cellStyle name="Style 4 2 6 10 3" xfId="29287"/>
    <cellStyle name="Style 4 2 6 11" xfId="29288"/>
    <cellStyle name="Style 4 2 6 11 2" xfId="29289"/>
    <cellStyle name="Style 4 2 6 11 3" xfId="29290"/>
    <cellStyle name="Style 4 2 6 12" xfId="29291"/>
    <cellStyle name="Style 4 2 6 12 2" xfId="29292"/>
    <cellStyle name="Style 4 2 6 12 3" xfId="29293"/>
    <cellStyle name="Style 4 2 6 13" xfId="29294"/>
    <cellStyle name="Style 4 2 6 13 2" xfId="29295"/>
    <cellStyle name="Style 4 2 6 13 3" xfId="29296"/>
    <cellStyle name="Style 4 2 6 14" xfId="29297"/>
    <cellStyle name="Style 4 2 6 14 2" xfId="29298"/>
    <cellStyle name="Style 4 2 6 14 3" xfId="29299"/>
    <cellStyle name="Style 4 2 6 15" xfId="29300"/>
    <cellStyle name="Style 4 2 6 16" xfId="29301"/>
    <cellStyle name="Style 4 2 6 2" xfId="29302"/>
    <cellStyle name="Style 4 2 6 2 2" xfId="29303"/>
    <cellStyle name="Style 4 2 6 2 2 2" xfId="29304"/>
    <cellStyle name="Style 4 2 6 2 2 3" xfId="29305"/>
    <cellStyle name="Style 4 2 6 2 3" xfId="29306"/>
    <cellStyle name="Style 4 2 6 2 4" xfId="29307"/>
    <cellStyle name="Style 4 2 6 3" xfId="29308"/>
    <cellStyle name="Style 4 2 6 3 2" xfId="29309"/>
    <cellStyle name="Style 4 2 6 3 3" xfId="29310"/>
    <cellStyle name="Style 4 2 6 4" xfId="29311"/>
    <cellStyle name="Style 4 2 6 4 2" xfId="29312"/>
    <cellStyle name="Style 4 2 6 4 3" xfId="29313"/>
    <cellStyle name="Style 4 2 6 5" xfId="29314"/>
    <cellStyle name="Style 4 2 6 5 2" xfId="29315"/>
    <cellStyle name="Style 4 2 6 5 3" xfId="29316"/>
    <cellStyle name="Style 4 2 6 6" xfId="29317"/>
    <cellStyle name="Style 4 2 6 6 2" xfId="29318"/>
    <cellStyle name="Style 4 2 6 6 3" xfId="29319"/>
    <cellStyle name="Style 4 2 6 7" xfId="29320"/>
    <cellStyle name="Style 4 2 6 7 2" xfId="29321"/>
    <cellStyle name="Style 4 2 6 7 3" xfId="29322"/>
    <cellStyle name="Style 4 2 6 8" xfId="29323"/>
    <cellStyle name="Style 4 2 6 8 2" xfId="29324"/>
    <cellStyle name="Style 4 2 6 8 3" xfId="29325"/>
    <cellStyle name="Style 4 2 6 9" xfId="29326"/>
    <cellStyle name="Style 4 2 6 9 2" xfId="29327"/>
    <cellStyle name="Style 4 2 6 9 3" xfId="29328"/>
    <cellStyle name="Style 4 2 7" xfId="1126"/>
    <cellStyle name="Style 4 2 7 10" xfId="29329"/>
    <cellStyle name="Style 4 2 7 10 2" xfId="29330"/>
    <cellStyle name="Style 4 2 7 10 3" xfId="29331"/>
    <cellStyle name="Style 4 2 7 11" xfId="29332"/>
    <cellStyle name="Style 4 2 7 11 2" xfId="29333"/>
    <cellStyle name="Style 4 2 7 11 3" xfId="29334"/>
    <cellStyle name="Style 4 2 7 12" xfId="29335"/>
    <cellStyle name="Style 4 2 7 12 2" xfId="29336"/>
    <cellStyle name="Style 4 2 7 12 3" xfId="29337"/>
    <cellStyle name="Style 4 2 7 13" xfId="29338"/>
    <cellStyle name="Style 4 2 7 13 2" xfId="29339"/>
    <cellStyle name="Style 4 2 7 13 3" xfId="29340"/>
    <cellStyle name="Style 4 2 7 14" xfId="29341"/>
    <cellStyle name="Style 4 2 7 14 2" xfId="29342"/>
    <cellStyle name="Style 4 2 7 14 3" xfId="29343"/>
    <cellStyle name="Style 4 2 7 15" xfId="29344"/>
    <cellStyle name="Style 4 2 7 15 2" xfId="29345"/>
    <cellStyle name="Style 4 2 7 15 3" xfId="29346"/>
    <cellStyle name="Style 4 2 7 16" xfId="29347"/>
    <cellStyle name="Style 4 2 7 17" xfId="29348"/>
    <cellStyle name="Style 4 2 7 2" xfId="1127"/>
    <cellStyle name="Style 4 2 7 2 10" xfId="29349"/>
    <cellStyle name="Style 4 2 7 2 10 2" xfId="29350"/>
    <cellStyle name="Style 4 2 7 2 10 3" xfId="29351"/>
    <cellStyle name="Style 4 2 7 2 11" xfId="29352"/>
    <cellStyle name="Style 4 2 7 2 11 2" xfId="29353"/>
    <cellStyle name="Style 4 2 7 2 11 3" xfId="29354"/>
    <cellStyle name="Style 4 2 7 2 12" xfId="29355"/>
    <cellStyle name="Style 4 2 7 2 12 2" xfId="29356"/>
    <cellStyle name="Style 4 2 7 2 12 3" xfId="29357"/>
    <cellStyle name="Style 4 2 7 2 13" xfId="29358"/>
    <cellStyle name="Style 4 2 7 2 13 2" xfId="29359"/>
    <cellStyle name="Style 4 2 7 2 13 3" xfId="29360"/>
    <cellStyle name="Style 4 2 7 2 14" xfId="29361"/>
    <cellStyle name="Style 4 2 7 2 14 2" xfId="29362"/>
    <cellStyle name="Style 4 2 7 2 14 3" xfId="29363"/>
    <cellStyle name="Style 4 2 7 2 15" xfId="29364"/>
    <cellStyle name="Style 4 2 7 2 16" xfId="29365"/>
    <cellStyle name="Style 4 2 7 2 2" xfId="29366"/>
    <cellStyle name="Style 4 2 7 2 2 2" xfId="29367"/>
    <cellStyle name="Style 4 2 7 2 2 2 2" xfId="29368"/>
    <cellStyle name="Style 4 2 7 2 2 2 3" xfId="29369"/>
    <cellStyle name="Style 4 2 7 2 2 3" xfId="29370"/>
    <cellStyle name="Style 4 2 7 2 2 4" xfId="29371"/>
    <cellStyle name="Style 4 2 7 2 3" xfId="29372"/>
    <cellStyle name="Style 4 2 7 2 3 2" xfId="29373"/>
    <cellStyle name="Style 4 2 7 2 3 3" xfId="29374"/>
    <cellStyle name="Style 4 2 7 2 4" xfId="29375"/>
    <cellStyle name="Style 4 2 7 2 4 2" xfId="29376"/>
    <cellStyle name="Style 4 2 7 2 4 3" xfId="29377"/>
    <cellStyle name="Style 4 2 7 2 5" xfId="29378"/>
    <cellStyle name="Style 4 2 7 2 5 2" xfId="29379"/>
    <cellStyle name="Style 4 2 7 2 5 3" xfId="29380"/>
    <cellStyle name="Style 4 2 7 2 6" xfId="29381"/>
    <cellStyle name="Style 4 2 7 2 6 2" xfId="29382"/>
    <cellStyle name="Style 4 2 7 2 6 3" xfId="29383"/>
    <cellStyle name="Style 4 2 7 2 7" xfId="29384"/>
    <cellStyle name="Style 4 2 7 2 7 2" xfId="29385"/>
    <cellStyle name="Style 4 2 7 2 7 3" xfId="29386"/>
    <cellStyle name="Style 4 2 7 2 8" xfId="29387"/>
    <cellStyle name="Style 4 2 7 2 8 2" xfId="29388"/>
    <cellStyle name="Style 4 2 7 2 8 3" xfId="29389"/>
    <cellStyle name="Style 4 2 7 2 9" xfId="29390"/>
    <cellStyle name="Style 4 2 7 2 9 2" xfId="29391"/>
    <cellStyle name="Style 4 2 7 2 9 3" xfId="29392"/>
    <cellStyle name="Style 4 2 7 3" xfId="29393"/>
    <cellStyle name="Style 4 2 7 3 2" xfId="29394"/>
    <cellStyle name="Style 4 2 7 3 2 2" xfId="29395"/>
    <cellStyle name="Style 4 2 7 3 2 3" xfId="29396"/>
    <cellStyle name="Style 4 2 7 3 3" xfId="29397"/>
    <cellStyle name="Style 4 2 7 3 4" xfId="29398"/>
    <cellStyle name="Style 4 2 7 4" xfId="29399"/>
    <cellStyle name="Style 4 2 7 4 2" xfId="29400"/>
    <cellStyle name="Style 4 2 7 4 3" xfId="29401"/>
    <cellStyle name="Style 4 2 7 5" xfId="29402"/>
    <cellStyle name="Style 4 2 7 5 2" xfId="29403"/>
    <cellStyle name="Style 4 2 7 5 3" xfId="29404"/>
    <cellStyle name="Style 4 2 7 6" xfId="29405"/>
    <cellStyle name="Style 4 2 7 6 2" xfId="29406"/>
    <cellStyle name="Style 4 2 7 6 3" xfId="29407"/>
    <cellStyle name="Style 4 2 7 7" xfId="29408"/>
    <cellStyle name="Style 4 2 7 7 2" xfId="29409"/>
    <cellStyle name="Style 4 2 7 7 3" xfId="29410"/>
    <cellStyle name="Style 4 2 7 8" xfId="29411"/>
    <cellStyle name="Style 4 2 7 8 2" xfId="29412"/>
    <cellStyle name="Style 4 2 7 8 3" xfId="29413"/>
    <cellStyle name="Style 4 2 7 9" xfId="29414"/>
    <cellStyle name="Style 4 2 7 9 2" xfId="29415"/>
    <cellStyle name="Style 4 2 7 9 3" xfId="29416"/>
    <cellStyle name="Style 4 2 8" xfId="1128"/>
    <cellStyle name="Style 4 2 8 10" xfId="29417"/>
    <cellStyle name="Style 4 2 8 10 2" xfId="29418"/>
    <cellStyle name="Style 4 2 8 10 3" xfId="29419"/>
    <cellStyle name="Style 4 2 8 11" xfId="29420"/>
    <cellStyle name="Style 4 2 8 11 2" xfId="29421"/>
    <cellStyle name="Style 4 2 8 11 3" xfId="29422"/>
    <cellStyle name="Style 4 2 8 12" xfId="29423"/>
    <cellStyle name="Style 4 2 8 12 2" xfId="29424"/>
    <cellStyle name="Style 4 2 8 12 3" xfId="29425"/>
    <cellStyle name="Style 4 2 8 13" xfId="29426"/>
    <cellStyle name="Style 4 2 8 13 2" xfId="29427"/>
    <cellStyle name="Style 4 2 8 13 3" xfId="29428"/>
    <cellStyle name="Style 4 2 8 14" xfId="29429"/>
    <cellStyle name="Style 4 2 8 14 2" xfId="29430"/>
    <cellStyle name="Style 4 2 8 14 3" xfId="29431"/>
    <cellStyle name="Style 4 2 8 15" xfId="29432"/>
    <cellStyle name="Style 4 2 8 15 2" xfId="29433"/>
    <cellStyle name="Style 4 2 8 15 3" xfId="29434"/>
    <cellStyle name="Style 4 2 8 16" xfId="29435"/>
    <cellStyle name="Style 4 2 8 17" xfId="29436"/>
    <cellStyle name="Style 4 2 8 2" xfId="1129"/>
    <cellStyle name="Style 4 2 8 2 10" xfId="29437"/>
    <cellStyle name="Style 4 2 8 2 10 2" xfId="29438"/>
    <cellStyle name="Style 4 2 8 2 10 3" xfId="29439"/>
    <cellStyle name="Style 4 2 8 2 11" xfId="29440"/>
    <cellStyle name="Style 4 2 8 2 11 2" xfId="29441"/>
    <cellStyle name="Style 4 2 8 2 11 3" xfId="29442"/>
    <cellStyle name="Style 4 2 8 2 12" xfId="29443"/>
    <cellStyle name="Style 4 2 8 2 12 2" xfId="29444"/>
    <cellStyle name="Style 4 2 8 2 12 3" xfId="29445"/>
    <cellStyle name="Style 4 2 8 2 13" xfId="29446"/>
    <cellStyle name="Style 4 2 8 2 13 2" xfId="29447"/>
    <cellStyle name="Style 4 2 8 2 13 3" xfId="29448"/>
    <cellStyle name="Style 4 2 8 2 14" xfId="29449"/>
    <cellStyle name="Style 4 2 8 2 14 2" xfId="29450"/>
    <cellStyle name="Style 4 2 8 2 14 3" xfId="29451"/>
    <cellStyle name="Style 4 2 8 2 15" xfId="29452"/>
    <cellStyle name="Style 4 2 8 2 16" xfId="29453"/>
    <cellStyle name="Style 4 2 8 2 2" xfId="29454"/>
    <cellStyle name="Style 4 2 8 2 2 2" xfId="29455"/>
    <cellStyle name="Style 4 2 8 2 2 2 2" xfId="29456"/>
    <cellStyle name="Style 4 2 8 2 2 2 3" xfId="29457"/>
    <cellStyle name="Style 4 2 8 2 2 3" xfId="29458"/>
    <cellStyle name="Style 4 2 8 2 2 4" xfId="29459"/>
    <cellStyle name="Style 4 2 8 2 3" xfId="29460"/>
    <cellStyle name="Style 4 2 8 2 3 2" xfId="29461"/>
    <cellStyle name="Style 4 2 8 2 3 3" xfId="29462"/>
    <cellStyle name="Style 4 2 8 2 4" xfId="29463"/>
    <cellStyle name="Style 4 2 8 2 4 2" xfId="29464"/>
    <cellStyle name="Style 4 2 8 2 4 3" xfId="29465"/>
    <cellStyle name="Style 4 2 8 2 5" xfId="29466"/>
    <cellStyle name="Style 4 2 8 2 5 2" xfId="29467"/>
    <cellStyle name="Style 4 2 8 2 5 3" xfId="29468"/>
    <cellStyle name="Style 4 2 8 2 6" xfId="29469"/>
    <cellStyle name="Style 4 2 8 2 6 2" xfId="29470"/>
    <cellStyle name="Style 4 2 8 2 6 3" xfId="29471"/>
    <cellStyle name="Style 4 2 8 2 7" xfId="29472"/>
    <cellStyle name="Style 4 2 8 2 7 2" xfId="29473"/>
    <cellStyle name="Style 4 2 8 2 7 3" xfId="29474"/>
    <cellStyle name="Style 4 2 8 2 8" xfId="29475"/>
    <cellStyle name="Style 4 2 8 2 8 2" xfId="29476"/>
    <cellStyle name="Style 4 2 8 2 8 3" xfId="29477"/>
    <cellStyle name="Style 4 2 8 2 9" xfId="29478"/>
    <cellStyle name="Style 4 2 8 2 9 2" xfId="29479"/>
    <cellStyle name="Style 4 2 8 2 9 3" xfId="29480"/>
    <cellStyle name="Style 4 2 8 3" xfId="29481"/>
    <cellStyle name="Style 4 2 8 3 2" xfId="29482"/>
    <cellStyle name="Style 4 2 8 3 2 2" xfId="29483"/>
    <cellStyle name="Style 4 2 8 3 2 3" xfId="29484"/>
    <cellStyle name="Style 4 2 8 3 3" xfId="29485"/>
    <cellStyle name="Style 4 2 8 3 4" xfId="29486"/>
    <cellStyle name="Style 4 2 8 4" xfId="29487"/>
    <cellStyle name="Style 4 2 8 4 2" xfId="29488"/>
    <cellStyle name="Style 4 2 8 4 3" xfId="29489"/>
    <cellStyle name="Style 4 2 8 5" xfId="29490"/>
    <cellStyle name="Style 4 2 8 5 2" xfId="29491"/>
    <cellStyle name="Style 4 2 8 5 3" xfId="29492"/>
    <cellStyle name="Style 4 2 8 6" xfId="29493"/>
    <cellStyle name="Style 4 2 8 6 2" xfId="29494"/>
    <cellStyle name="Style 4 2 8 6 3" xfId="29495"/>
    <cellStyle name="Style 4 2 8 7" xfId="29496"/>
    <cellStyle name="Style 4 2 8 7 2" xfId="29497"/>
    <cellStyle name="Style 4 2 8 7 3" xfId="29498"/>
    <cellStyle name="Style 4 2 8 8" xfId="29499"/>
    <cellStyle name="Style 4 2 8 8 2" xfId="29500"/>
    <cellStyle name="Style 4 2 8 8 3" xfId="29501"/>
    <cellStyle name="Style 4 2 8 9" xfId="29502"/>
    <cellStyle name="Style 4 2 8 9 2" xfId="29503"/>
    <cellStyle name="Style 4 2 8 9 3" xfId="29504"/>
    <cellStyle name="Style 4 2 9" xfId="1130"/>
    <cellStyle name="Style 4 2 9 10" xfId="29505"/>
    <cellStyle name="Style 4 2 9 10 2" xfId="29506"/>
    <cellStyle name="Style 4 2 9 10 3" xfId="29507"/>
    <cellStyle name="Style 4 2 9 11" xfId="29508"/>
    <cellStyle name="Style 4 2 9 11 2" xfId="29509"/>
    <cellStyle name="Style 4 2 9 11 3" xfId="29510"/>
    <cellStyle name="Style 4 2 9 12" xfId="29511"/>
    <cellStyle name="Style 4 2 9 12 2" xfId="29512"/>
    <cellStyle name="Style 4 2 9 12 3" xfId="29513"/>
    <cellStyle name="Style 4 2 9 13" xfId="29514"/>
    <cellStyle name="Style 4 2 9 13 2" xfId="29515"/>
    <cellStyle name="Style 4 2 9 13 3" xfId="29516"/>
    <cellStyle name="Style 4 2 9 14" xfId="29517"/>
    <cellStyle name="Style 4 2 9 14 2" xfId="29518"/>
    <cellStyle name="Style 4 2 9 14 3" xfId="29519"/>
    <cellStyle name="Style 4 2 9 15" xfId="29520"/>
    <cellStyle name="Style 4 2 9 15 2" xfId="29521"/>
    <cellStyle name="Style 4 2 9 15 3" xfId="29522"/>
    <cellStyle name="Style 4 2 9 16" xfId="29523"/>
    <cellStyle name="Style 4 2 9 17" xfId="29524"/>
    <cellStyle name="Style 4 2 9 2" xfId="1131"/>
    <cellStyle name="Style 4 2 9 2 10" xfId="29525"/>
    <cellStyle name="Style 4 2 9 2 10 2" xfId="29526"/>
    <cellStyle name="Style 4 2 9 2 10 3" xfId="29527"/>
    <cellStyle name="Style 4 2 9 2 11" xfId="29528"/>
    <cellStyle name="Style 4 2 9 2 11 2" xfId="29529"/>
    <cellStyle name="Style 4 2 9 2 11 3" xfId="29530"/>
    <cellStyle name="Style 4 2 9 2 12" xfId="29531"/>
    <cellStyle name="Style 4 2 9 2 12 2" xfId="29532"/>
    <cellStyle name="Style 4 2 9 2 12 3" xfId="29533"/>
    <cellStyle name="Style 4 2 9 2 13" xfId="29534"/>
    <cellStyle name="Style 4 2 9 2 13 2" xfId="29535"/>
    <cellStyle name="Style 4 2 9 2 13 3" xfId="29536"/>
    <cellStyle name="Style 4 2 9 2 14" xfId="29537"/>
    <cellStyle name="Style 4 2 9 2 14 2" xfId="29538"/>
    <cellStyle name="Style 4 2 9 2 14 3" xfId="29539"/>
    <cellStyle name="Style 4 2 9 2 15" xfId="29540"/>
    <cellStyle name="Style 4 2 9 2 16" xfId="29541"/>
    <cellStyle name="Style 4 2 9 2 2" xfId="29542"/>
    <cellStyle name="Style 4 2 9 2 2 2" xfId="29543"/>
    <cellStyle name="Style 4 2 9 2 2 2 2" xfId="29544"/>
    <cellStyle name="Style 4 2 9 2 2 2 3" xfId="29545"/>
    <cellStyle name="Style 4 2 9 2 2 3" xfId="29546"/>
    <cellStyle name="Style 4 2 9 2 2 4" xfId="29547"/>
    <cellStyle name="Style 4 2 9 2 3" xfId="29548"/>
    <cellStyle name="Style 4 2 9 2 3 2" xfId="29549"/>
    <cellStyle name="Style 4 2 9 2 3 3" xfId="29550"/>
    <cellStyle name="Style 4 2 9 2 4" xfId="29551"/>
    <cellStyle name="Style 4 2 9 2 4 2" xfId="29552"/>
    <cellStyle name="Style 4 2 9 2 4 3" xfId="29553"/>
    <cellStyle name="Style 4 2 9 2 5" xfId="29554"/>
    <cellStyle name="Style 4 2 9 2 5 2" xfId="29555"/>
    <cellStyle name="Style 4 2 9 2 5 3" xfId="29556"/>
    <cellStyle name="Style 4 2 9 2 6" xfId="29557"/>
    <cellStyle name="Style 4 2 9 2 6 2" xfId="29558"/>
    <cellStyle name="Style 4 2 9 2 6 3" xfId="29559"/>
    <cellStyle name="Style 4 2 9 2 7" xfId="29560"/>
    <cellStyle name="Style 4 2 9 2 7 2" xfId="29561"/>
    <cellStyle name="Style 4 2 9 2 7 3" xfId="29562"/>
    <cellStyle name="Style 4 2 9 2 8" xfId="29563"/>
    <cellStyle name="Style 4 2 9 2 8 2" xfId="29564"/>
    <cellStyle name="Style 4 2 9 2 8 3" xfId="29565"/>
    <cellStyle name="Style 4 2 9 2 9" xfId="29566"/>
    <cellStyle name="Style 4 2 9 2 9 2" xfId="29567"/>
    <cellStyle name="Style 4 2 9 2 9 3" xfId="29568"/>
    <cellStyle name="Style 4 2 9 3" xfId="29569"/>
    <cellStyle name="Style 4 2 9 3 2" xfId="29570"/>
    <cellStyle name="Style 4 2 9 3 2 2" xfId="29571"/>
    <cellStyle name="Style 4 2 9 3 2 3" xfId="29572"/>
    <cellStyle name="Style 4 2 9 3 3" xfId="29573"/>
    <cellStyle name="Style 4 2 9 3 4" xfId="29574"/>
    <cellStyle name="Style 4 2 9 4" xfId="29575"/>
    <cellStyle name="Style 4 2 9 4 2" xfId="29576"/>
    <cellStyle name="Style 4 2 9 4 3" xfId="29577"/>
    <cellStyle name="Style 4 2 9 5" xfId="29578"/>
    <cellStyle name="Style 4 2 9 5 2" xfId="29579"/>
    <cellStyle name="Style 4 2 9 5 3" xfId="29580"/>
    <cellStyle name="Style 4 2 9 6" xfId="29581"/>
    <cellStyle name="Style 4 2 9 6 2" xfId="29582"/>
    <cellStyle name="Style 4 2 9 6 3" xfId="29583"/>
    <cellStyle name="Style 4 2 9 7" xfId="29584"/>
    <cellStyle name="Style 4 2 9 7 2" xfId="29585"/>
    <cellStyle name="Style 4 2 9 7 3" xfId="29586"/>
    <cellStyle name="Style 4 2 9 8" xfId="29587"/>
    <cellStyle name="Style 4 2 9 8 2" xfId="29588"/>
    <cellStyle name="Style 4 2 9 8 3" xfId="29589"/>
    <cellStyle name="Style 4 2 9 9" xfId="29590"/>
    <cellStyle name="Style 4 2 9 9 2" xfId="29591"/>
    <cellStyle name="Style 4 2 9 9 3" xfId="29592"/>
    <cellStyle name="Style 4 20" xfId="1132"/>
    <cellStyle name="Style 4 20 10" xfId="29593"/>
    <cellStyle name="Style 4 20 10 2" xfId="29594"/>
    <cellStyle name="Style 4 20 10 3" xfId="29595"/>
    <cellStyle name="Style 4 20 11" xfId="29596"/>
    <cellStyle name="Style 4 20 11 2" xfId="29597"/>
    <cellStyle name="Style 4 20 11 3" xfId="29598"/>
    <cellStyle name="Style 4 20 12" xfId="29599"/>
    <cellStyle name="Style 4 20 12 2" xfId="29600"/>
    <cellStyle name="Style 4 20 12 3" xfId="29601"/>
    <cellStyle name="Style 4 20 13" xfId="29602"/>
    <cellStyle name="Style 4 20 13 2" xfId="29603"/>
    <cellStyle name="Style 4 20 13 3" xfId="29604"/>
    <cellStyle name="Style 4 20 14" xfId="29605"/>
    <cellStyle name="Style 4 20 14 2" xfId="29606"/>
    <cellStyle name="Style 4 20 14 3" xfId="29607"/>
    <cellStyle name="Style 4 20 15" xfId="29608"/>
    <cellStyle name="Style 4 20 15 2" xfId="29609"/>
    <cellStyle name="Style 4 20 15 3" xfId="29610"/>
    <cellStyle name="Style 4 20 16" xfId="29611"/>
    <cellStyle name="Style 4 20 17" xfId="29612"/>
    <cellStyle name="Style 4 20 2" xfId="1133"/>
    <cellStyle name="Style 4 20 2 10" xfId="29613"/>
    <cellStyle name="Style 4 20 2 10 2" xfId="29614"/>
    <cellStyle name="Style 4 20 2 10 3" xfId="29615"/>
    <cellStyle name="Style 4 20 2 11" xfId="29616"/>
    <cellStyle name="Style 4 20 2 11 2" xfId="29617"/>
    <cellStyle name="Style 4 20 2 11 3" xfId="29618"/>
    <cellStyle name="Style 4 20 2 12" xfId="29619"/>
    <cellStyle name="Style 4 20 2 12 2" xfId="29620"/>
    <cellStyle name="Style 4 20 2 12 3" xfId="29621"/>
    <cellStyle name="Style 4 20 2 13" xfId="29622"/>
    <cellStyle name="Style 4 20 2 13 2" xfId="29623"/>
    <cellStyle name="Style 4 20 2 13 3" xfId="29624"/>
    <cellStyle name="Style 4 20 2 14" xfId="29625"/>
    <cellStyle name="Style 4 20 2 14 2" xfId="29626"/>
    <cellStyle name="Style 4 20 2 14 3" xfId="29627"/>
    <cellStyle name="Style 4 20 2 15" xfId="29628"/>
    <cellStyle name="Style 4 20 2 16" xfId="29629"/>
    <cellStyle name="Style 4 20 2 2" xfId="29630"/>
    <cellStyle name="Style 4 20 2 2 2" xfId="29631"/>
    <cellStyle name="Style 4 20 2 2 2 2" xfId="29632"/>
    <cellStyle name="Style 4 20 2 2 2 3" xfId="29633"/>
    <cellStyle name="Style 4 20 2 2 3" xfId="29634"/>
    <cellStyle name="Style 4 20 2 2 4" xfId="29635"/>
    <cellStyle name="Style 4 20 2 3" xfId="29636"/>
    <cellStyle name="Style 4 20 2 3 2" xfId="29637"/>
    <cellStyle name="Style 4 20 2 3 3" xfId="29638"/>
    <cellStyle name="Style 4 20 2 4" xfId="29639"/>
    <cellStyle name="Style 4 20 2 4 2" xfId="29640"/>
    <cellStyle name="Style 4 20 2 4 3" xfId="29641"/>
    <cellStyle name="Style 4 20 2 5" xfId="29642"/>
    <cellStyle name="Style 4 20 2 5 2" xfId="29643"/>
    <cellStyle name="Style 4 20 2 5 3" xfId="29644"/>
    <cellStyle name="Style 4 20 2 6" xfId="29645"/>
    <cellStyle name="Style 4 20 2 6 2" xfId="29646"/>
    <cellStyle name="Style 4 20 2 6 3" xfId="29647"/>
    <cellStyle name="Style 4 20 2 7" xfId="29648"/>
    <cellStyle name="Style 4 20 2 7 2" xfId="29649"/>
    <cellStyle name="Style 4 20 2 7 3" xfId="29650"/>
    <cellStyle name="Style 4 20 2 8" xfId="29651"/>
    <cellStyle name="Style 4 20 2 8 2" xfId="29652"/>
    <cellStyle name="Style 4 20 2 8 3" xfId="29653"/>
    <cellStyle name="Style 4 20 2 9" xfId="29654"/>
    <cellStyle name="Style 4 20 2 9 2" xfId="29655"/>
    <cellStyle name="Style 4 20 2 9 3" xfId="29656"/>
    <cellStyle name="Style 4 20 3" xfId="29657"/>
    <cellStyle name="Style 4 20 3 2" xfId="29658"/>
    <cellStyle name="Style 4 20 3 2 2" xfId="29659"/>
    <cellStyle name="Style 4 20 3 2 3" xfId="29660"/>
    <cellStyle name="Style 4 20 3 3" xfId="29661"/>
    <cellStyle name="Style 4 20 3 4" xfId="29662"/>
    <cellStyle name="Style 4 20 4" xfId="29663"/>
    <cellStyle name="Style 4 20 4 2" xfId="29664"/>
    <cellStyle name="Style 4 20 4 3" xfId="29665"/>
    <cellStyle name="Style 4 20 5" xfId="29666"/>
    <cellStyle name="Style 4 20 5 2" xfId="29667"/>
    <cellStyle name="Style 4 20 5 3" xfId="29668"/>
    <cellStyle name="Style 4 20 6" xfId="29669"/>
    <cellStyle name="Style 4 20 6 2" xfId="29670"/>
    <cellStyle name="Style 4 20 6 3" xfId="29671"/>
    <cellStyle name="Style 4 20 7" xfId="29672"/>
    <cellStyle name="Style 4 20 7 2" xfId="29673"/>
    <cellStyle name="Style 4 20 7 3" xfId="29674"/>
    <cellStyle name="Style 4 20 8" xfId="29675"/>
    <cellStyle name="Style 4 20 8 2" xfId="29676"/>
    <cellStyle name="Style 4 20 8 3" xfId="29677"/>
    <cellStyle name="Style 4 20 9" xfId="29678"/>
    <cellStyle name="Style 4 20 9 2" xfId="29679"/>
    <cellStyle name="Style 4 20 9 3" xfId="29680"/>
    <cellStyle name="Style 4 21" xfId="1134"/>
    <cellStyle name="Style 4 21 10" xfId="29681"/>
    <cellStyle name="Style 4 21 10 2" xfId="29682"/>
    <cellStyle name="Style 4 21 10 3" xfId="29683"/>
    <cellStyle name="Style 4 21 11" xfId="29684"/>
    <cellStyle name="Style 4 21 11 2" xfId="29685"/>
    <cellStyle name="Style 4 21 11 3" xfId="29686"/>
    <cellStyle name="Style 4 21 12" xfId="29687"/>
    <cellStyle name="Style 4 21 12 2" xfId="29688"/>
    <cellStyle name="Style 4 21 12 3" xfId="29689"/>
    <cellStyle name="Style 4 21 13" xfId="29690"/>
    <cellStyle name="Style 4 21 13 2" xfId="29691"/>
    <cellStyle name="Style 4 21 13 3" xfId="29692"/>
    <cellStyle name="Style 4 21 14" xfId="29693"/>
    <cellStyle name="Style 4 21 14 2" xfId="29694"/>
    <cellStyle name="Style 4 21 14 3" xfId="29695"/>
    <cellStyle name="Style 4 21 15" xfId="29696"/>
    <cellStyle name="Style 4 21 15 2" xfId="29697"/>
    <cellStyle name="Style 4 21 15 3" xfId="29698"/>
    <cellStyle name="Style 4 21 16" xfId="29699"/>
    <cellStyle name="Style 4 21 17" xfId="29700"/>
    <cellStyle name="Style 4 21 2" xfId="1135"/>
    <cellStyle name="Style 4 21 2 10" xfId="29701"/>
    <cellStyle name="Style 4 21 2 10 2" xfId="29702"/>
    <cellStyle name="Style 4 21 2 10 3" xfId="29703"/>
    <cellStyle name="Style 4 21 2 11" xfId="29704"/>
    <cellStyle name="Style 4 21 2 11 2" xfId="29705"/>
    <cellStyle name="Style 4 21 2 11 3" xfId="29706"/>
    <cellStyle name="Style 4 21 2 12" xfId="29707"/>
    <cellStyle name="Style 4 21 2 12 2" xfId="29708"/>
    <cellStyle name="Style 4 21 2 12 3" xfId="29709"/>
    <cellStyle name="Style 4 21 2 13" xfId="29710"/>
    <cellStyle name="Style 4 21 2 13 2" xfId="29711"/>
    <cellStyle name="Style 4 21 2 13 3" xfId="29712"/>
    <cellStyle name="Style 4 21 2 14" xfId="29713"/>
    <cellStyle name="Style 4 21 2 14 2" xfId="29714"/>
    <cellStyle name="Style 4 21 2 14 3" xfId="29715"/>
    <cellStyle name="Style 4 21 2 15" xfId="29716"/>
    <cellStyle name="Style 4 21 2 16" xfId="29717"/>
    <cellStyle name="Style 4 21 2 2" xfId="29718"/>
    <cellStyle name="Style 4 21 2 2 2" xfId="29719"/>
    <cellStyle name="Style 4 21 2 2 2 2" xfId="29720"/>
    <cellStyle name="Style 4 21 2 2 2 3" xfId="29721"/>
    <cellStyle name="Style 4 21 2 2 3" xfId="29722"/>
    <cellStyle name="Style 4 21 2 2 4" xfId="29723"/>
    <cellStyle name="Style 4 21 2 3" xfId="29724"/>
    <cellStyle name="Style 4 21 2 3 2" xfId="29725"/>
    <cellStyle name="Style 4 21 2 3 3" xfId="29726"/>
    <cellStyle name="Style 4 21 2 4" xfId="29727"/>
    <cellStyle name="Style 4 21 2 4 2" xfId="29728"/>
    <cellStyle name="Style 4 21 2 4 3" xfId="29729"/>
    <cellStyle name="Style 4 21 2 5" xfId="29730"/>
    <cellStyle name="Style 4 21 2 5 2" xfId="29731"/>
    <cellStyle name="Style 4 21 2 5 3" xfId="29732"/>
    <cellStyle name="Style 4 21 2 6" xfId="29733"/>
    <cellStyle name="Style 4 21 2 6 2" xfId="29734"/>
    <cellStyle name="Style 4 21 2 6 3" xfId="29735"/>
    <cellStyle name="Style 4 21 2 7" xfId="29736"/>
    <cellStyle name="Style 4 21 2 7 2" xfId="29737"/>
    <cellStyle name="Style 4 21 2 7 3" xfId="29738"/>
    <cellStyle name="Style 4 21 2 8" xfId="29739"/>
    <cellStyle name="Style 4 21 2 8 2" xfId="29740"/>
    <cellStyle name="Style 4 21 2 8 3" xfId="29741"/>
    <cellStyle name="Style 4 21 2 9" xfId="29742"/>
    <cellStyle name="Style 4 21 2 9 2" xfId="29743"/>
    <cellStyle name="Style 4 21 2 9 3" xfId="29744"/>
    <cellStyle name="Style 4 21 3" xfId="29745"/>
    <cellStyle name="Style 4 21 3 2" xfId="29746"/>
    <cellStyle name="Style 4 21 3 2 2" xfId="29747"/>
    <cellStyle name="Style 4 21 3 2 3" xfId="29748"/>
    <cellStyle name="Style 4 21 3 3" xfId="29749"/>
    <cellStyle name="Style 4 21 3 4" xfId="29750"/>
    <cellStyle name="Style 4 21 4" xfId="29751"/>
    <cellStyle name="Style 4 21 4 2" xfId="29752"/>
    <cellStyle name="Style 4 21 4 3" xfId="29753"/>
    <cellStyle name="Style 4 21 5" xfId="29754"/>
    <cellStyle name="Style 4 21 5 2" xfId="29755"/>
    <cellStyle name="Style 4 21 5 3" xfId="29756"/>
    <cellStyle name="Style 4 21 6" xfId="29757"/>
    <cellStyle name="Style 4 21 6 2" xfId="29758"/>
    <cellStyle name="Style 4 21 6 3" xfId="29759"/>
    <cellStyle name="Style 4 21 7" xfId="29760"/>
    <cellStyle name="Style 4 21 7 2" xfId="29761"/>
    <cellStyle name="Style 4 21 7 3" xfId="29762"/>
    <cellStyle name="Style 4 21 8" xfId="29763"/>
    <cellStyle name="Style 4 21 8 2" xfId="29764"/>
    <cellStyle name="Style 4 21 8 3" xfId="29765"/>
    <cellStyle name="Style 4 21 9" xfId="29766"/>
    <cellStyle name="Style 4 21 9 2" xfId="29767"/>
    <cellStyle name="Style 4 21 9 3" xfId="29768"/>
    <cellStyle name="Style 4 22" xfId="1136"/>
    <cellStyle name="Style 4 22 10" xfId="29769"/>
    <cellStyle name="Style 4 22 10 2" xfId="29770"/>
    <cellStyle name="Style 4 22 10 3" xfId="29771"/>
    <cellStyle name="Style 4 22 11" xfId="29772"/>
    <cellStyle name="Style 4 22 11 2" xfId="29773"/>
    <cellStyle name="Style 4 22 11 3" xfId="29774"/>
    <cellStyle name="Style 4 22 12" xfId="29775"/>
    <cellStyle name="Style 4 22 12 2" xfId="29776"/>
    <cellStyle name="Style 4 22 12 3" xfId="29777"/>
    <cellStyle name="Style 4 22 13" xfId="29778"/>
    <cellStyle name="Style 4 22 13 2" xfId="29779"/>
    <cellStyle name="Style 4 22 13 3" xfId="29780"/>
    <cellStyle name="Style 4 22 14" xfId="29781"/>
    <cellStyle name="Style 4 22 14 2" xfId="29782"/>
    <cellStyle name="Style 4 22 14 3" xfId="29783"/>
    <cellStyle name="Style 4 22 15" xfId="29784"/>
    <cellStyle name="Style 4 22 15 2" xfId="29785"/>
    <cellStyle name="Style 4 22 15 3" xfId="29786"/>
    <cellStyle name="Style 4 22 16" xfId="29787"/>
    <cellStyle name="Style 4 22 17" xfId="29788"/>
    <cellStyle name="Style 4 22 2" xfId="1137"/>
    <cellStyle name="Style 4 22 2 10" xfId="29789"/>
    <cellStyle name="Style 4 22 2 10 2" xfId="29790"/>
    <cellStyle name="Style 4 22 2 10 3" xfId="29791"/>
    <cellStyle name="Style 4 22 2 11" xfId="29792"/>
    <cellStyle name="Style 4 22 2 11 2" xfId="29793"/>
    <cellStyle name="Style 4 22 2 11 3" xfId="29794"/>
    <cellStyle name="Style 4 22 2 12" xfId="29795"/>
    <cellStyle name="Style 4 22 2 12 2" xfId="29796"/>
    <cellStyle name="Style 4 22 2 12 3" xfId="29797"/>
    <cellStyle name="Style 4 22 2 13" xfId="29798"/>
    <cellStyle name="Style 4 22 2 13 2" xfId="29799"/>
    <cellStyle name="Style 4 22 2 13 3" xfId="29800"/>
    <cellStyle name="Style 4 22 2 14" xfId="29801"/>
    <cellStyle name="Style 4 22 2 14 2" xfId="29802"/>
    <cellStyle name="Style 4 22 2 14 3" xfId="29803"/>
    <cellStyle name="Style 4 22 2 15" xfId="29804"/>
    <cellStyle name="Style 4 22 2 16" xfId="29805"/>
    <cellStyle name="Style 4 22 2 2" xfId="29806"/>
    <cellStyle name="Style 4 22 2 2 2" xfId="29807"/>
    <cellStyle name="Style 4 22 2 2 2 2" xfId="29808"/>
    <cellStyle name="Style 4 22 2 2 2 3" xfId="29809"/>
    <cellStyle name="Style 4 22 2 2 3" xfId="29810"/>
    <cellStyle name="Style 4 22 2 2 4" xfId="29811"/>
    <cellStyle name="Style 4 22 2 3" xfId="29812"/>
    <cellStyle name="Style 4 22 2 3 2" xfId="29813"/>
    <cellStyle name="Style 4 22 2 3 3" xfId="29814"/>
    <cellStyle name="Style 4 22 2 4" xfId="29815"/>
    <cellStyle name="Style 4 22 2 4 2" xfId="29816"/>
    <cellStyle name="Style 4 22 2 4 3" xfId="29817"/>
    <cellStyle name="Style 4 22 2 5" xfId="29818"/>
    <cellStyle name="Style 4 22 2 5 2" xfId="29819"/>
    <cellStyle name="Style 4 22 2 5 3" xfId="29820"/>
    <cellStyle name="Style 4 22 2 6" xfId="29821"/>
    <cellStyle name="Style 4 22 2 6 2" xfId="29822"/>
    <cellStyle name="Style 4 22 2 6 3" xfId="29823"/>
    <cellStyle name="Style 4 22 2 7" xfId="29824"/>
    <cellStyle name="Style 4 22 2 7 2" xfId="29825"/>
    <cellStyle name="Style 4 22 2 7 3" xfId="29826"/>
    <cellStyle name="Style 4 22 2 8" xfId="29827"/>
    <cellStyle name="Style 4 22 2 8 2" xfId="29828"/>
    <cellStyle name="Style 4 22 2 8 3" xfId="29829"/>
    <cellStyle name="Style 4 22 2 9" xfId="29830"/>
    <cellStyle name="Style 4 22 2 9 2" xfId="29831"/>
    <cellStyle name="Style 4 22 2 9 3" xfId="29832"/>
    <cellStyle name="Style 4 22 3" xfId="29833"/>
    <cellStyle name="Style 4 22 3 2" xfId="29834"/>
    <cellStyle name="Style 4 22 3 2 2" xfId="29835"/>
    <cellStyle name="Style 4 22 3 2 3" xfId="29836"/>
    <cellStyle name="Style 4 22 3 3" xfId="29837"/>
    <cellStyle name="Style 4 22 3 4" xfId="29838"/>
    <cellStyle name="Style 4 22 4" xfId="29839"/>
    <cellStyle name="Style 4 22 4 2" xfId="29840"/>
    <cellStyle name="Style 4 22 4 3" xfId="29841"/>
    <cellStyle name="Style 4 22 5" xfId="29842"/>
    <cellStyle name="Style 4 22 5 2" xfId="29843"/>
    <cellStyle name="Style 4 22 5 3" xfId="29844"/>
    <cellStyle name="Style 4 22 6" xfId="29845"/>
    <cellStyle name="Style 4 22 6 2" xfId="29846"/>
    <cellStyle name="Style 4 22 6 3" xfId="29847"/>
    <cellStyle name="Style 4 22 7" xfId="29848"/>
    <cellStyle name="Style 4 22 7 2" xfId="29849"/>
    <cellStyle name="Style 4 22 7 3" xfId="29850"/>
    <cellStyle name="Style 4 22 8" xfId="29851"/>
    <cellStyle name="Style 4 22 8 2" xfId="29852"/>
    <cellStyle name="Style 4 22 8 3" xfId="29853"/>
    <cellStyle name="Style 4 22 9" xfId="29854"/>
    <cellStyle name="Style 4 22 9 2" xfId="29855"/>
    <cellStyle name="Style 4 22 9 3" xfId="29856"/>
    <cellStyle name="Style 4 23" xfId="1138"/>
    <cellStyle name="Style 4 23 10" xfId="29857"/>
    <cellStyle name="Style 4 23 10 2" xfId="29858"/>
    <cellStyle name="Style 4 23 10 3" xfId="29859"/>
    <cellStyle name="Style 4 23 11" xfId="29860"/>
    <cellStyle name="Style 4 23 11 2" xfId="29861"/>
    <cellStyle name="Style 4 23 11 3" xfId="29862"/>
    <cellStyle name="Style 4 23 12" xfId="29863"/>
    <cellStyle name="Style 4 23 12 2" xfId="29864"/>
    <cellStyle name="Style 4 23 12 3" xfId="29865"/>
    <cellStyle name="Style 4 23 13" xfId="29866"/>
    <cellStyle name="Style 4 23 13 2" xfId="29867"/>
    <cellStyle name="Style 4 23 13 3" xfId="29868"/>
    <cellStyle name="Style 4 23 14" xfId="29869"/>
    <cellStyle name="Style 4 23 14 2" xfId="29870"/>
    <cellStyle name="Style 4 23 14 3" xfId="29871"/>
    <cellStyle name="Style 4 23 15" xfId="29872"/>
    <cellStyle name="Style 4 23 15 2" xfId="29873"/>
    <cellStyle name="Style 4 23 15 3" xfId="29874"/>
    <cellStyle name="Style 4 23 16" xfId="29875"/>
    <cellStyle name="Style 4 23 17" xfId="29876"/>
    <cellStyle name="Style 4 23 2" xfId="1139"/>
    <cellStyle name="Style 4 23 2 10" xfId="29877"/>
    <cellStyle name="Style 4 23 2 10 2" xfId="29878"/>
    <cellStyle name="Style 4 23 2 10 3" xfId="29879"/>
    <cellStyle name="Style 4 23 2 11" xfId="29880"/>
    <cellStyle name="Style 4 23 2 11 2" xfId="29881"/>
    <cellStyle name="Style 4 23 2 11 3" xfId="29882"/>
    <cellStyle name="Style 4 23 2 12" xfId="29883"/>
    <cellStyle name="Style 4 23 2 12 2" xfId="29884"/>
    <cellStyle name="Style 4 23 2 12 3" xfId="29885"/>
    <cellStyle name="Style 4 23 2 13" xfId="29886"/>
    <cellStyle name="Style 4 23 2 13 2" xfId="29887"/>
    <cellStyle name="Style 4 23 2 13 3" xfId="29888"/>
    <cellStyle name="Style 4 23 2 14" xfId="29889"/>
    <cellStyle name="Style 4 23 2 14 2" xfId="29890"/>
    <cellStyle name="Style 4 23 2 14 3" xfId="29891"/>
    <cellStyle name="Style 4 23 2 15" xfId="29892"/>
    <cellStyle name="Style 4 23 2 16" xfId="29893"/>
    <cellStyle name="Style 4 23 2 2" xfId="29894"/>
    <cellStyle name="Style 4 23 2 2 2" xfId="29895"/>
    <cellStyle name="Style 4 23 2 2 2 2" xfId="29896"/>
    <cellStyle name="Style 4 23 2 2 2 3" xfId="29897"/>
    <cellStyle name="Style 4 23 2 2 3" xfId="29898"/>
    <cellStyle name="Style 4 23 2 2 4" xfId="29899"/>
    <cellStyle name="Style 4 23 2 3" xfId="29900"/>
    <cellStyle name="Style 4 23 2 3 2" xfId="29901"/>
    <cellStyle name="Style 4 23 2 3 3" xfId="29902"/>
    <cellStyle name="Style 4 23 2 4" xfId="29903"/>
    <cellStyle name="Style 4 23 2 4 2" xfId="29904"/>
    <cellStyle name="Style 4 23 2 4 3" xfId="29905"/>
    <cellStyle name="Style 4 23 2 5" xfId="29906"/>
    <cellStyle name="Style 4 23 2 5 2" xfId="29907"/>
    <cellStyle name="Style 4 23 2 5 3" xfId="29908"/>
    <cellStyle name="Style 4 23 2 6" xfId="29909"/>
    <cellStyle name="Style 4 23 2 6 2" xfId="29910"/>
    <cellStyle name="Style 4 23 2 6 3" xfId="29911"/>
    <cellStyle name="Style 4 23 2 7" xfId="29912"/>
    <cellStyle name="Style 4 23 2 7 2" xfId="29913"/>
    <cellStyle name="Style 4 23 2 7 3" xfId="29914"/>
    <cellStyle name="Style 4 23 2 8" xfId="29915"/>
    <cellStyle name="Style 4 23 2 8 2" xfId="29916"/>
    <cellStyle name="Style 4 23 2 8 3" xfId="29917"/>
    <cellStyle name="Style 4 23 2 9" xfId="29918"/>
    <cellStyle name="Style 4 23 2 9 2" xfId="29919"/>
    <cellStyle name="Style 4 23 2 9 3" xfId="29920"/>
    <cellStyle name="Style 4 23 3" xfId="29921"/>
    <cellStyle name="Style 4 23 3 2" xfId="29922"/>
    <cellStyle name="Style 4 23 3 2 2" xfId="29923"/>
    <cellStyle name="Style 4 23 3 2 3" xfId="29924"/>
    <cellStyle name="Style 4 23 3 3" xfId="29925"/>
    <cellStyle name="Style 4 23 3 4" xfId="29926"/>
    <cellStyle name="Style 4 23 4" xfId="29927"/>
    <cellStyle name="Style 4 23 4 2" xfId="29928"/>
    <cellStyle name="Style 4 23 4 3" xfId="29929"/>
    <cellStyle name="Style 4 23 5" xfId="29930"/>
    <cellStyle name="Style 4 23 5 2" xfId="29931"/>
    <cellStyle name="Style 4 23 5 3" xfId="29932"/>
    <cellStyle name="Style 4 23 6" xfId="29933"/>
    <cellStyle name="Style 4 23 6 2" xfId="29934"/>
    <cellStyle name="Style 4 23 6 3" xfId="29935"/>
    <cellStyle name="Style 4 23 7" xfId="29936"/>
    <cellStyle name="Style 4 23 7 2" xfId="29937"/>
    <cellStyle name="Style 4 23 7 3" xfId="29938"/>
    <cellStyle name="Style 4 23 8" xfId="29939"/>
    <cellStyle name="Style 4 23 8 2" xfId="29940"/>
    <cellStyle name="Style 4 23 8 3" xfId="29941"/>
    <cellStyle name="Style 4 23 9" xfId="29942"/>
    <cellStyle name="Style 4 23 9 2" xfId="29943"/>
    <cellStyle name="Style 4 23 9 3" xfId="29944"/>
    <cellStyle name="Style 4 24" xfId="1140"/>
    <cellStyle name="Style 4 24 10" xfId="29945"/>
    <cellStyle name="Style 4 24 10 2" xfId="29946"/>
    <cellStyle name="Style 4 24 10 3" xfId="29947"/>
    <cellStyle name="Style 4 24 11" xfId="29948"/>
    <cellStyle name="Style 4 24 11 2" xfId="29949"/>
    <cellStyle name="Style 4 24 11 3" xfId="29950"/>
    <cellStyle name="Style 4 24 12" xfId="29951"/>
    <cellStyle name="Style 4 24 12 2" xfId="29952"/>
    <cellStyle name="Style 4 24 12 3" xfId="29953"/>
    <cellStyle name="Style 4 24 13" xfId="29954"/>
    <cellStyle name="Style 4 24 13 2" xfId="29955"/>
    <cellStyle name="Style 4 24 13 3" xfId="29956"/>
    <cellStyle name="Style 4 24 14" xfId="29957"/>
    <cellStyle name="Style 4 24 14 2" xfId="29958"/>
    <cellStyle name="Style 4 24 14 3" xfId="29959"/>
    <cellStyle name="Style 4 24 15" xfId="29960"/>
    <cellStyle name="Style 4 24 15 2" xfId="29961"/>
    <cellStyle name="Style 4 24 15 3" xfId="29962"/>
    <cellStyle name="Style 4 24 16" xfId="29963"/>
    <cellStyle name="Style 4 24 17" xfId="29964"/>
    <cellStyle name="Style 4 24 2" xfId="1141"/>
    <cellStyle name="Style 4 24 2 10" xfId="29965"/>
    <cellStyle name="Style 4 24 2 10 2" xfId="29966"/>
    <cellStyle name="Style 4 24 2 10 3" xfId="29967"/>
    <cellStyle name="Style 4 24 2 11" xfId="29968"/>
    <cellStyle name="Style 4 24 2 11 2" xfId="29969"/>
    <cellStyle name="Style 4 24 2 11 3" xfId="29970"/>
    <cellStyle name="Style 4 24 2 12" xfId="29971"/>
    <cellStyle name="Style 4 24 2 12 2" xfId="29972"/>
    <cellStyle name="Style 4 24 2 12 3" xfId="29973"/>
    <cellStyle name="Style 4 24 2 13" xfId="29974"/>
    <cellStyle name="Style 4 24 2 13 2" xfId="29975"/>
    <cellStyle name="Style 4 24 2 13 3" xfId="29976"/>
    <cellStyle name="Style 4 24 2 14" xfId="29977"/>
    <cellStyle name="Style 4 24 2 14 2" xfId="29978"/>
    <cellStyle name="Style 4 24 2 14 3" xfId="29979"/>
    <cellStyle name="Style 4 24 2 15" xfId="29980"/>
    <cellStyle name="Style 4 24 2 16" xfId="29981"/>
    <cellStyle name="Style 4 24 2 2" xfId="29982"/>
    <cellStyle name="Style 4 24 2 2 2" xfId="29983"/>
    <cellStyle name="Style 4 24 2 2 2 2" xfId="29984"/>
    <cellStyle name="Style 4 24 2 2 2 3" xfId="29985"/>
    <cellStyle name="Style 4 24 2 2 3" xfId="29986"/>
    <cellStyle name="Style 4 24 2 2 4" xfId="29987"/>
    <cellStyle name="Style 4 24 2 3" xfId="29988"/>
    <cellStyle name="Style 4 24 2 3 2" xfId="29989"/>
    <cellStyle name="Style 4 24 2 3 3" xfId="29990"/>
    <cellStyle name="Style 4 24 2 4" xfId="29991"/>
    <cellStyle name="Style 4 24 2 4 2" xfId="29992"/>
    <cellStyle name="Style 4 24 2 4 3" xfId="29993"/>
    <cellStyle name="Style 4 24 2 5" xfId="29994"/>
    <cellStyle name="Style 4 24 2 5 2" xfId="29995"/>
    <cellStyle name="Style 4 24 2 5 3" xfId="29996"/>
    <cellStyle name="Style 4 24 2 6" xfId="29997"/>
    <cellStyle name="Style 4 24 2 6 2" xfId="29998"/>
    <cellStyle name="Style 4 24 2 6 3" xfId="29999"/>
    <cellStyle name="Style 4 24 2 7" xfId="30000"/>
    <cellStyle name="Style 4 24 2 7 2" xfId="30001"/>
    <cellStyle name="Style 4 24 2 7 3" xfId="30002"/>
    <cellStyle name="Style 4 24 2 8" xfId="30003"/>
    <cellStyle name="Style 4 24 2 8 2" xfId="30004"/>
    <cellStyle name="Style 4 24 2 8 3" xfId="30005"/>
    <cellStyle name="Style 4 24 2 9" xfId="30006"/>
    <cellStyle name="Style 4 24 2 9 2" xfId="30007"/>
    <cellStyle name="Style 4 24 2 9 3" xfId="30008"/>
    <cellStyle name="Style 4 24 3" xfId="30009"/>
    <cellStyle name="Style 4 24 3 2" xfId="30010"/>
    <cellStyle name="Style 4 24 3 2 2" xfId="30011"/>
    <cellStyle name="Style 4 24 3 2 3" xfId="30012"/>
    <cellStyle name="Style 4 24 3 3" xfId="30013"/>
    <cellStyle name="Style 4 24 3 4" xfId="30014"/>
    <cellStyle name="Style 4 24 4" xfId="30015"/>
    <cellStyle name="Style 4 24 4 2" xfId="30016"/>
    <cellStyle name="Style 4 24 4 3" xfId="30017"/>
    <cellStyle name="Style 4 24 5" xfId="30018"/>
    <cellStyle name="Style 4 24 5 2" xfId="30019"/>
    <cellStyle name="Style 4 24 5 3" xfId="30020"/>
    <cellStyle name="Style 4 24 6" xfId="30021"/>
    <cellStyle name="Style 4 24 6 2" xfId="30022"/>
    <cellStyle name="Style 4 24 6 3" xfId="30023"/>
    <cellStyle name="Style 4 24 7" xfId="30024"/>
    <cellStyle name="Style 4 24 7 2" xfId="30025"/>
    <cellStyle name="Style 4 24 7 3" xfId="30026"/>
    <cellStyle name="Style 4 24 8" xfId="30027"/>
    <cellStyle name="Style 4 24 8 2" xfId="30028"/>
    <cellStyle name="Style 4 24 8 3" xfId="30029"/>
    <cellStyle name="Style 4 24 9" xfId="30030"/>
    <cellStyle name="Style 4 24 9 2" xfId="30031"/>
    <cellStyle name="Style 4 24 9 3" xfId="30032"/>
    <cellStyle name="Style 4 25" xfId="1142"/>
    <cellStyle name="Style 4 25 10" xfId="30033"/>
    <cellStyle name="Style 4 25 10 2" xfId="30034"/>
    <cellStyle name="Style 4 25 10 3" xfId="30035"/>
    <cellStyle name="Style 4 25 11" xfId="30036"/>
    <cellStyle name="Style 4 25 11 2" xfId="30037"/>
    <cellStyle name="Style 4 25 11 3" xfId="30038"/>
    <cellStyle name="Style 4 25 12" xfId="30039"/>
    <cellStyle name="Style 4 25 12 2" xfId="30040"/>
    <cellStyle name="Style 4 25 12 3" xfId="30041"/>
    <cellStyle name="Style 4 25 13" xfId="30042"/>
    <cellStyle name="Style 4 25 13 2" xfId="30043"/>
    <cellStyle name="Style 4 25 13 3" xfId="30044"/>
    <cellStyle name="Style 4 25 14" xfId="30045"/>
    <cellStyle name="Style 4 25 14 2" xfId="30046"/>
    <cellStyle name="Style 4 25 14 3" xfId="30047"/>
    <cellStyle name="Style 4 25 15" xfId="30048"/>
    <cellStyle name="Style 4 25 15 2" xfId="30049"/>
    <cellStyle name="Style 4 25 15 3" xfId="30050"/>
    <cellStyle name="Style 4 25 16" xfId="30051"/>
    <cellStyle name="Style 4 25 17" xfId="30052"/>
    <cellStyle name="Style 4 25 2" xfId="1143"/>
    <cellStyle name="Style 4 25 2 10" xfId="30053"/>
    <cellStyle name="Style 4 25 2 10 2" xfId="30054"/>
    <cellStyle name="Style 4 25 2 10 3" xfId="30055"/>
    <cellStyle name="Style 4 25 2 11" xfId="30056"/>
    <cellStyle name="Style 4 25 2 11 2" xfId="30057"/>
    <cellStyle name="Style 4 25 2 11 3" xfId="30058"/>
    <cellStyle name="Style 4 25 2 12" xfId="30059"/>
    <cellStyle name="Style 4 25 2 12 2" xfId="30060"/>
    <cellStyle name="Style 4 25 2 12 3" xfId="30061"/>
    <cellStyle name="Style 4 25 2 13" xfId="30062"/>
    <cellStyle name="Style 4 25 2 13 2" xfId="30063"/>
    <cellStyle name="Style 4 25 2 13 3" xfId="30064"/>
    <cellStyle name="Style 4 25 2 14" xfId="30065"/>
    <cellStyle name="Style 4 25 2 14 2" xfId="30066"/>
    <cellStyle name="Style 4 25 2 14 3" xfId="30067"/>
    <cellStyle name="Style 4 25 2 15" xfId="30068"/>
    <cellStyle name="Style 4 25 2 16" xfId="30069"/>
    <cellStyle name="Style 4 25 2 2" xfId="30070"/>
    <cellStyle name="Style 4 25 2 2 2" xfId="30071"/>
    <cellStyle name="Style 4 25 2 2 2 2" xfId="30072"/>
    <cellStyle name="Style 4 25 2 2 2 3" xfId="30073"/>
    <cellStyle name="Style 4 25 2 2 3" xfId="30074"/>
    <cellStyle name="Style 4 25 2 2 4" xfId="30075"/>
    <cellStyle name="Style 4 25 2 3" xfId="30076"/>
    <cellStyle name="Style 4 25 2 3 2" xfId="30077"/>
    <cellStyle name="Style 4 25 2 3 3" xfId="30078"/>
    <cellStyle name="Style 4 25 2 4" xfId="30079"/>
    <cellStyle name="Style 4 25 2 4 2" xfId="30080"/>
    <cellStyle name="Style 4 25 2 4 3" xfId="30081"/>
    <cellStyle name="Style 4 25 2 5" xfId="30082"/>
    <cellStyle name="Style 4 25 2 5 2" xfId="30083"/>
    <cellStyle name="Style 4 25 2 5 3" xfId="30084"/>
    <cellStyle name="Style 4 25 2 6" xfId="30085"/>
    <cellStyle name="Style 4 25 2 6 2" xfId="30086"/>
    <cellStyle name="Style 4 25 2 6 3" xfId="30087"/>
    <cellStyle name="Style 4 25 2 7" xfId="30088"/>
    <cellStyle name="Style 4 25 2 7 2" xfId="30089"/>
    <cellStyle name="Style 4 25 2 7 3" xfId="30090"/>
    <cellStyle name="Style 4 25 2 8" xfId="30091"/>
    <cellStyle name="Style 4 25 2 8 2" xfId="30092"/>
    <cellStyle name="Style 4 25 2 8 3" xfId="30093"/>
    <cellStyle name="Style 4 25 2 9" xfId="30094"/>
    <cellStyle name="Style 4 25 2 9 2" xfId="30095"/>
    <cellStyle name="Style 4 25 2 9 3" xfId="30096"/>
    <cellStyle name="Style 4 25 3" xfId="30097"/>
    <cellStyle name="Style 4 25 3 2" xfId="30098"/>
    <cellStyle name="Style 4 25 3 2 2" xfId="30099"/>
    <cellStyle name="Style 4 25 3 2 3" xfId="30100"/>
    <cellStyle name="Style 4 25 3 3" xfId="30101"/>
    <cellStyle name="Style 4 25 3 4" xfId="30102"/>
    <cellStyle name="Style 4 25 4" xfId="30103"/>
    <cellStyle name="Style 4 25 4 2" xfId="30104"/>
    <cellStyle name="Style 4 25 4 3" xfId="30105"/>
    <cellStyle name="Style 4 25 5" xfId="30106"/>
    <cellStyle name="Style 4 25 5 2" xfId="30107"/>
    <cellStyle name="Style 4 25 5 3" xfId="30108"/>
    <cellStyle name="Style 4 25 6" xfId="30109"/>
    <cellStyle name="Style 4 25 6 2" xfId="30110"/>
    <cellStyle name="Style 4 25 6 3" xfId="30111"/>
    <cellStyle name="Style 4 25 7" xfId="30112"/>
    <cellStyle name="Style 4 25 7 2" xfId="30113"/>
    <cellStyle name="Style 4 25 7 3" xfId="30114"/>
    <cellStyle name="Style 4 25 8" xfId="30115"/>
    <cellStyle name="Style 4 25 8 2" xfId="30116"/>
    <cellStyle name="Style 4 25 8 3" xfId="30117"/>
    <cellStyle name="Style 4 25 9" xfId="30118"/>
    <cellStyle name="Style 4 25 9 2" xfId="30119"/>
    <cellStyle name="Style 4 25 9 3" xfId="30120"/>
    <cellStyle name="Style 4 26" xfId="1144"/>
    <cellStyle name="Style 4 26 10" xfId="30121"/>
    <cellStyle name="Style 4 26 10 2" xfId="30122"/>
    <cellStyle name="Style 4 26 10 3" xfId="30123"/>
    <cellStyle name="Style 4 26 11" xfId="30124"/>
    <cellStyle name="Style 4 26 11 2" xfId="30125"/>
    <cellStyle name="Style 4 26 11 3" xfId="30126"/>
    <cellStyle name="Style 4 26 12" xfId="30127"/>
    <cellStyle name="Style 4 26 12 2" xfId="30128"/>
    <cellStyle name="Style 4 26 12 3" xfId="30129"/>
    <cellStyle name="Style 4 26 13" xfId="30130"/>
    <cellStyle name="Style 4 26 13 2" xfId="30131"/>
    <cellStyle name="Style 4 26 13 3" xfId="30132"/>
    <cellStyle name="Style 4 26 14" xfId="30133"/>
    <cellStyle name="Style 4 26 14 2" xfId="30134"/>
    <cellStyle name="Style 4 26 14 3" xfId="30135"/>
    <cellStyle name="Style 4 26 15" xfId="30136"/>
    <cellStyle name="Style 4 26 15 2" xfId="30137"/>
    <cellStyle name="Style 4 26 15 3" xfId="30138"/>
    <cellStyle name="Style 4 26 16" xfId="30139"/>
    <cellStyle name="Style 4 26 17" xfId="30140"/>
    <cellStyle name="Style 4 26 2" xfId="1145"/>
    <cellStyle name="Style 4 26 2 10" xfId="30141"/>
    <cellStyle name="Style 4 26 2 10 2" xfId="30142"/>
    <cellStyle name="Style 4 26 2 10 3" xfId="30143"/>
    <cellStyle name="Style 4 26 2 11" xfId="30144"/>
    <cellStyle name="Style 4 26 2 11 2" xfId="30145"/>
    <cellStyle name="Style 4 26 2 11 3" xfId="30146"/>
    <cellStyle name="Style 4 26 2 12" xfId="30147"/>
    <cellStyle name="Style 4 26 2 12 2" xfId="30148"/>
    <cellStyle name="Style 4 26 2 12 3" xfId="30149"/>
    <cellStyle name="Style 4 26 2 13" xfId="30150"/>
    <cellStyle name="Style 4 26 2 13 2" xfId="30151"/>
    <cellStyle name="Style 4 26 2 13 3" xfId="30152"/>
    <cellStyle name="Style 4 26 2 14" xfId="30153"/>
    <cellStyle name="Style 4 26 2 14 2" xfId="30154"/>
    <cellStyle name="Style 4 26 2 14 3" xfId="30155"/>
    <cellStyle name="Style 4 26 2 15" xfId="30156"/>
    <cellStyle name="Style 4 26 2 16" xfId="30157"/>
    <cellStyle name="Style 4 26 2 2" xfId="30158"/>
    <cellStyle name="Style 4 26 2 2 2" xfId="30159"/>
    <cellStyle name="Style 4 26 2 2 2 2" xfId="30160"/>
    <cellStyle name="Style 4 26 2 2 2 3" xfId="30161"/>
    <cellStyle name="Style 4 26 2 2 3" xfId="30162"/>
    <cellStyle name="Style 4 26 2 2 4" xfId="30163"/>
    <cellStyle name="Style 4 26 2 3" xfId="30164"/>
    <cellStyle name="Style 4 26 2 3 2" xfId="30165"/>
    <cellStyle name="Style 4 26 2 3 3" xfId="30166"/>
    <cellStyle name="Style 4 26 2 4" xfId="30167"/>
    <cellStyle name="Style 4 26 2 4 2" xfId="30168"/>
    <cellStyle name="Style 4 26 2 4 3" xfId="30169"/>
    <cellStyle name="Style 4 26 2 5" xfId="30170"/>
    <cellStyle name="Style 4 26 2 5 2" xfId="30171"/>
    <cellStyle name="Style 4 26 2 5 3" xfId="30172"/>
    <cellStyle name="Style 4 26 2 6" xfId="30173"/>
    <cellStyle name="Style 4 26 2 6 2" xfId="30174"/>
    <cellStyle name="Style 4 26 2 6 3" xfId="30175"/>
    <cellStyle name="Style 4 26 2 7" xfId="30176"/>
    <cellStyle name="Style 4 26 2 7 2" xfId="30177"/>
    <cellStyle name="Style 4 26 2 7 3" xfId="30178"/>
    <cellStyle name="Style 4 26 2 8" xfId="30179"/>
    <cellStyle name="Style 4 26 2 8 2" xfId="30180"/>
    <cellStyle name="Style 4 26 2 8 3" xfId="30181"/>
    <cellStyle name="Style 4 26 2 9" xfId="30182"/>
    <cellStyle name="Style 4 26 2 9 2" xfId="30183"/>
    <cellStyle name="Style 4 26 2 9 3" xfId="30184"/>
    <cellStyle name="Style 4 26 3" xfId="30185"/>
    <cellStyle name="Style 4 26 3 2" xfId="30186"/>
    <cellStyle name="Style 4 26 3 2 2" xfId="30187"/>
    <cellStyle name="Style 4 26 3 2 3" xfId="30188"/>
    <cellStyle name="Style 4 26 3 3" xfId="30189"/>
    <cellStyle name="Style 4 26 3 4" xfId="30190"/>
    <cellStyle name="Style 4 26 4" xfId="30191"/>
    <cellStyle name="Style 4 26 4 2" xfId="30192"/>
    <cellStyle name="Style 4 26 4 3" xfId="30193"/>
    <cellStyle name="Style 4 26 5" xfId="30194"/>
    <cellStyle name="Style 4 26 5 2" xfId="30195"/>
    <cellStyle name="Style 4 26 5 3" xfId="30196"/>
    <cellStyle name="Style 4 26 6" xfId="30197"/>
    <cellStyle name="Style 4 26 6 2" xfId="30198"/>
    <cellStyle name="Style 4 26 6 3" xfId="30199"/>
    <cellStyle name="Style 4 26 7" xfId="30200"/>
    <cellStyle name="Style 4 26 7 2" xfId="30201"/>
    <cellStyle name="Style 4 26 7 3" xfId="30202"/>
    <cellStyle name="Style 4 26 8" xfId="30203"/>
    <cellStyle name="Style 4 26 8 2" xfId="30204"/>
    <cellStyle name="Style 4 26 8 3" xfId="30205"/>
    <cellStyle name="Style 4 26 9" xfId="30206"/>
    <cellStyle name="Style 4 26 9 2" xfId="30207"/>
    <cellStyle name="Style 4 26 9 3" xfId="30208"/>
    <cellStyle name="Style 4 27" xfId="1146"/>
    <cellStyle name="Style 4 27 10" xfId="30209"/>
    <cellStyle name="Style 4 27 10 2" xfId="30210"/>
    <cellStyle name="Style 4 27 10 3" xfId="30211"/>
    <cellStyle name="Style 4 27 11" xfId="30212"/>
    <cellStyle name="Style 4 27 11 2" xfId="30213"/>
    <cellStyle name="Style 4 27 11 3" xfId="30214"/>
    <cellStyle name="Style 4 27 12" xfId="30215"/>
    <cellStyle name="Style 4 27 12 2" xfId="30216"/>
    <cellStyle name="Style 4 27 12 3" xfId="30217"/>
    <cellStyle name="Style 4 27 13" xfId="30218"/>
    <cellStyle name="Style 4 27 13 2" xfId="30219"/>
    <cellStyle name="Style 4 27 13 3" xfId="30220"/>
    <cellStyle name="Style 4 27 14" xfId="30221"/>
    <cellStyle name="Style 4 27 14 2" xfId="30222"/>
    <cellStyle name="Style 4 27 14 3" xfId="30223"/>
    <cellStyle name="Style 4 27 15" xfId="30224"/>
    <cellStyle name="Style 4 27 16" xfId="30225"/>
    <cellStyle name="Style 4 27 2" xfId="30226"/>
    <cellStyle name="Style 4 27 2 2" xfId="30227"/>
    <cellStyle name="Style 4 27 2 2 2" xfId="30228"/>
    <cellStyle name="Style 4 27 2 2 3" xfId="30229"/>
    <cellStyle name="Style 4 27 2 3" xfId="30230"/>
    <cellStyle name="Style 4 27 2 4" xfId="30231"/>
    <cellStyle name="Style 4 27 3" xfId="30232"/>
    <cellStyle name="Style 4 27 3 2" xfId="30233"/>
    <cellStyle name="Style 4 27 3 3" xfId="30234"/>
    <cellStyle name="Style 4 27 4" xfId="30235"/>
    <cellStyle name="Style 4 27 4 2" xfId="30236"/>
    <cellStyle name="Style 4 27 4 3" xfId="30237"/>
    <cellStyle name="Style 4 27 5" xfId="30238"/>
    <cellStyle name="Style 4 27 5 2" xfId="30239"/>
    <cellStyle name="Style 4 27 5 3" xfId="30240"/>
    <cellStyle name="Style 4 27 6" xfId="30241"/>
    <cellStyle name="Style 4 27 6 2" xfId="30242"/>
    <cellStyle name="Style 4 27 6 3" xfId="30243"/>
    <cellStyle name="Style 4 27 7" xfId="30244"/>
    <cellStyle name="Style 4 27 7 2" xfId="30245"/>
    <cellStyle name="Style 4 27 7 3" xfId="30246"/>
    <cellStyle name="Style 4 27 8" xfId="30247"/>
    <cellStyle name="Style 4 27 8 2" xfId="30248"/>
    <cellStyle name="Style 4 27 8 3" xfId="30249"/>
    <cellStyle name="Style 4 27 9" xfId="30250"/>
    <cellStyle name="Style 4 27 9 2" xfId="30251"/>
    <cellStyle name="Style 4 27 9 3" xfId="30252"/>
    <cellStyle name="Style 4 28" xfId="30253"/>
    <cellStyle name="Style 4 28 2" xfId="30254"/>
    <cellStyle name="Style 4 28 2 2" xfId="30255"/>
    <cellStyle name="Style 4 28 2 3" xfId="30256"/>
    <cellStyle name="Style 4 28 3" xfId="30257"/>
    <cellStyle name="Style 4 28 4" xfId="30258"/>
    <cellStyle name="Style 4 29" xfId="30259"/>
    <cellStyle name="Style 4 29 2" xfId="30260"/>
    <cellStyle name="Style 4 29 3" xfId="30261"/>
    <cellStyle name="Style 4 3" xfId="1147"/>
    <cellStyle name="Style 4 3 10" xfId="30262"/>
    <cellStyle name="Style 4 3 10 2" xfId="30263"/>
    <cellStyle name="Style 4 3 10 3" xfId="30264"/>
    <cellStyle name="Style 4 3 11" xfId="30265"/>
    <cellStyle name="Style 4 3 11 2" xfId="30266"/>
    <cellStyle name="Style 4 3 11 3" xfId="30267"/>
    <cellStyle name="Style 4 3 12" xfId="30268"/>
    <cellStyle name="Style 4 3 12 2" xfId="30269"/>
    <cellStyle name="Style 4 3 12 3" xfId="30270"/>
    <cellStyle name="Style 4 3 13" xfId="30271"/>
    <cellStyle name="Style 4 3 13 2" xfId="30272"/>
    <cellStyle name="Style 4 3 13 3" xfId="30273"/>
    <cellStyle name="Style 4 3 14" xfId="30274"/>
    <cellStyle name="Style 4 3 14 2" xfId="30275"/>
    <cellStyle name="Style 4 3 14 3" xfId="30276"/>
    <cellStyle name="Style 4 3 15" xfId="30277"/>
    <cellStyle name="Style 4 3 16" xfId="30278"/>
    <cellStyle name="Style 4 3 2" xfId="30279"/>
    <cellStyle name="Style 4 3 2 2" xfId="30280"/>
    <cellStyle name="Style 4 3 2 2 2" xfId="30281"/>
    <cellStyle name="Style 4 3 2 2 3" xfId="30282"/>
    <cellStyle name="Style 4 3 2 3" xfId="30283"/>
    <cellStyle name="Style 4 3 2 4" xfId="30284"/>
    <cellStyle name="Style 4 3 3" xfId="30285"/>
    <cellStyle name="Style 4 3 3 2" xfId="30286"/>
    <cellStyle name="Style 4 3 3 3" xfId="30287"/>
    <cellStyle name="Style 4 3 4" xfId="30288"/>
    <cellStyle name="Style 4 3 4 2" xfId="30289"/>
    <cellStyle name="Style 4 3 4 3" xfId="30290"/>
    <cellStyle name="Style 4 3 5" xfId="30291"/>
    <cellStyle name="Style 4 3 5 2" xfId="30292"/>
    <cellStyle name="Style 4 3 5 3" xfId="30293"/>
    <cellStyle name="Style 4 3 6" xfId="30294"/>
    <cellStyle name="Style 4 3 6 2" xfId="30295"/>
    <cellStyle name="Style 4 3 6 3" xfId="30296"/>
    <cellStyle name="Style 4 3 7" xfId="30297"/>
    <cellStyle name="Style 4 3 7 2" xfId="30298"/>
    <cellStyle name="Style 4 3 7 3" xfId="30299"/>
    <cellStyle name="Style 4 3 8" xfId="30300"/>
    <cellStyle name="Style 4 3 8 2" xfId="30301"/>
    <cellStyle name="Style 4 3 8 3" xfId="30302"/>
    <cellStyle name="Style 4 3 9" xfId="30303"/>
    <cellStyle name="Style 4 3 9 2" xfId="30304"/>
    <cellStyle name="Style 4 3 9 3" xfId="30305"/>
    <cellStyle name="Style 4 30" xfId="30306"/>
    <cellStyle name="Style 4 30 2" xfId="30307"/>
    <cellStyle name="Style 4 30 3" xfId="30308"/>
    <cellStyle name="Style 4 31" xfId="30309"/>
    <cellStyle name="Style 4 31 2" xfId="30310"/>
    <cellStyle name="Style 4 31 3" xfId="30311"/>
    <cellStyle name="Style 4 32" xfId="30312"/>
    <cellStyle name="Style 4 32 2" xfId="30313"/>
    <cellStyle name="Style 4 32 3" xfId="30314"/>
    <cellStyle name="Style 4 33" xfId="30315"/>
    <cellStyle name="Style 4 33 2" xfId="30316"/>
    <cellStyle name="Style 4 33 3" xfId="30317"/>
    <cellStyle name="Style 4 34" xfId="30318"/>
    <cellStyle name="Style 4 34 2" xfId="30319"/>
    <cellStyle name="Style 4 34 3" xfId="30320"/>
    <cellStyle name="Style 4 35" xfId="30321"/>
    <cellStyle name="Style 4 35 2" xfId="30322"/>
    <cellStyle name="Style 4 35 3" xfId="30323"/>
    <cellStyle name="Style 4 36" xfId="30324"/>
    <cellStyle name="Style 4 36 2" xfId="30325"/>
    <cellStyle name="Style 4 36 3" xfId="30326"/>
    <cellStyle name="Style 4 37" xfId="30327"/>
    <cellStyle name="Style 4 37 2" xfId="30328"/>
    <cellStyle name="Style 4 37 3" xfId="30329"/>
    <cellStyle name="Style 4 38" xfId="30330"/>
    <cellStyle name="Style 4 38 2" xfId="30331"/>
    <cellStyle name="Style 4 38 3" xfId="30332"/>
    <cellStyle name="Style 4 39" xfId="30333"/>
    <cellStyle name="Style 4 39 2" xfId="30334"/>
    <cellStyle name="Style 4 39 3" xfId="30335"/>
    <cellStyle name="Style 4 4" xfId="1148"/>
    <cellStyle name="Style 4 4 10" xfId="30336"/>
    <cellStyle name="Style 4 4 10 2" xfId="30337"/>
    <cellStyle name="Style 4 4 10 3" xfId="30338"/>
    <cellStyle name="Style 4 4 11" xfId="30339"/>
    <cellStyle name="Style 4 4 11 2" xfId="30340"/>
    <cellStyle name="Style 4 4 11 3" xfId="30341"/>
    <cellStyle name="Style 4 4 12" xfId="30342"/>
    <cellStyle name="Style 4 4 12 2" xfId="30343"/>
    <cellStyle name="Style 4 4 12 3" xfId="30344"/>
    <cellStyle name="Style 4 4 13" xfId="30345"/>
    <cellStyle name="Style 4 4 13 2" xfId="30346"/>
    <cellStyle name="Style 4 4 13 3" xfId="30347"/>
    <cellStyle name="Style 4 4 14" xfId="30348"/>
    <cellStyle name="Style 4 4 14 2" xfId="30349"/>
    <cellStyle name="Style 4 4 14 3" xfId="30350"/>
    <cellStyle name="Style 4 4 15" xfId="30351"/>
    <cellStyle name="Style 4 4 16" xfId="30352"/>
    <cellStyle name="Style 4 4 2" xfId="30353"/>
    <cellStyle name="Style 4 4 2 2" xfId="30354"/>
    <cellStyle name="Style 4 4 2 2 2" xfId="30355"/>
    <cellStyle name="Style 4 4 2 2 3" xfId="30356"/>
    <cellStyle name="Style 4 4 2 3" xfId="30357"/>
    <cellStyle name="Style 4 4 2 4" xfId="30358"/>
    <cellStyle name="Style 4 4 3" xfId="30359"/>
    <cellStyle name="Style 4 4 3 2" xfId="30360"/>
    <cellStyle name="Style 4 4 3 3" xfId="30361"/>
    <cellStyle name="Style 4 4 4" xfId="30362"/>
    <cellStyle name="Style 4 4 4 2" xfId="30363"/>
    <cellStyle name="Style 4 4 4 3" xfId="30364"/>
    <cellStyle name="Style 4 4 5" xfId="30365"/>
    <cellStyle name="Style 4 4 5 2" xfId="30366"/>
    <cellStyle name="Style 4 4 5 3" xfId="30367"/>
    <cellStyle name="Style 4 4 6" xfId="30368"/>
    <cellStyle name="Style 4 4 6 2" xfId="30369"/>
    <cellStyle name="Style 4 4 6 3" xfId="30370"/>
    <cellStyle name="Style 4 4 7" xfId="30371"/>
    <cellStyle name="Style 4 4 7 2" xfId="30372"/>
    <cellStyle name="Style 4 4 7 3" xfId="30373"/>
    <cellStyle name="Style 4 4 8" xfId="30374"/>
    <cellStyle name="Style 4 4 8 2" xfId="30375"/>
    <cellStyle name="Style 4 4 8 3" xfId="30376"/>
    <cellStyle name="Style 4 4 9" xfId="30377"/>
    <cellStyle name="Style 4 4 9 2" xfId="30378"/>
    <cellStyle name="Style 4 4 9 3" xfId="30379"/>
    <cellStyle name="Style 4 40" xfId="30380"/>
    <cellStyle name="Style 4 40 2" xfId="30381"/>
    <cellStyle name="Style 4 40 3" xfId="30382"/>
    <cellStyle name="Style 4 41" xfId="30383"/>
    <cellStyle name="Style 4 41 2" xfId="30384"/>
    <cellStyle name="Style 4 42" xfId="30385"/>
    <cellStyle name="Style 4 43" xfId="30386"/>
    <cellStyle name="Style 4 5" xfId="1149"/>
    <cellStyle name="Style 4 5 10" xfId="30387"/>
    <cellStyle name="Style 4 5 10 2" xfId="30388"/>
    <cellStyle name="Style 4 5 10 3" xfId="30389"/>
    <cellStyle name="Style 4 5 11" xfId="30390"/>
    <cellStyle name="Style 4 5 11 2" xfId="30391"/>
    <cellStyle name="Style 4 5 11 3" xfId="30392"/>
    <cellStyle name="Style 4 5 12" xfId="30393"/>
    <cellStyle name="Style 4 5 12 2" xfId="30394"/>
    <cellStyle name="Style 4 5 12 3" xfId="30395"/>
    <cellStyle name="Style 4 5 13" xfId="30396"/>
    <cellStyle name="Style 4 5 13 2" xfId="30397"/>
    <cellStyle name="Style 4 5 13 3" xfId="30398"/>
    <cellStyle name="Style 4 5 14" xfId="30399"/>
    <cellStyle name="Style 4 5 14 2" xfId="30400"/>
    <cellStyle name="Style 4 5 14 3" xfId="30401"/>
    <cellStyle name="Style 4 5 15" xfId="30402"/>
    <cellStyle name="Style 4 5 16" xfId="30403"/>
    <cellStyle name="Style 4 5 2" xfId="30404"/>
    <cellStyle name="Style 4 5 2 2" xfId="30405"/>
    <cellStyle name="Style 4 5 2 2 2" xfId="30406"/>
    <cellStyle name="Style 4 5 2 2 3" xfId="30407"/>
    <cellStyle name="Style 4 5 2 3" xfId="30408"/>
    <cellStyle name="Style 4 5 2 4" xfId="30409"/>
    <cellStyle name="Style 4 5 3" xfId="30410"/>
    <cellStyle name="Style 4 5 3 2" xfId="30411"/>
    <cellStyle name="Style 4 5 3 3" xfId="30412"/>
    <cellStyle name="Style 4 5 4" xfId="30413"/>
    <cellStyle name="Style 4 5 4 2" xfId="30414"/>
    <cellStyle name="Style 4 5 4 3" xfId="30415"/>
    <cellStyle name="Style 4 5 5" xfId="30416"/>
    <cellStyle name="Style 4 5 5 2" xfId="30417"/>
    <cellStyle name="Style 4 5 5 3" xfId="30418"/>
    <cellStyle name="Style 4 5 6" xfId="30419"/>
    <cellStyle name="Style 4 5 6 2" xfId="30420"/>
    <cellStyle name="Style 4 5 6 3" xfId="30421"/>
    <cellStyle name="Style 4 5 7" xfId="30422"/>
    <cellStyle name="Style 4 5 7 2" xfId="30423"/>
    <cellStyle name="Style 4 5 7 3" xfId="30424"/>
    <cellStyle name="Style 4 5 8" xfId="30425"/>
    <cellStyle name="Style 4 5 8 2" xfId="30426"/>
    <cellStyle name="Style 4 5 8 3" xfId="30427"/>
    <cellStyle name="Style 4 5 9" xfId="30428"/>
    <cellStyle name="Style 4 5 9 2" xfId="30429"/>
    <cellStyle name="Style 4 5 9 3" xfId="30430"/>
    <cellStyle name="Style 4 6" xfId="1150"/>
    <cellStyle name="Style 4 6 10" xfId="30431"/>
    <cellStyle name="Style 4 6 10 2" xfId="30432"/>
    <cellStyle name="Style 4 6 10 3" xfId="30433"/>
    <cellStyle name="Style 4 6 11" xfId="30434"/>
    <cellStyle name="Style 4 6 11 2" xfId="30435"/>
    <cellStyle name="Style 4 6 11 3" xfId="30436"/>
    <cellStyle name="Style 4 6 12" xfId="30437"/>
    <cellStyle name="Style 4 6 12 2" xfId="30438"/>
    <cellStyle name="Style 4 6 12 3" xfId="30439"/>
    <cellStyle name="Style 4 6 13" xfId="30440"/>
    <cellStyle name="Style 4 6 13 2" xfId="30441"/>
    <cellStyle name="Style 4 6 13 3" xfId="30442"/>
    <cellStyle name="Style 4 6 14" xfId="30443"/>
    <cellStyle name="Style 4 6 14 2" xfId="30444"/>
    <cellStyle name="Style 4 6 14 3" xfId="30445"/>
    <cellStyle name="Style 4 6 15" xfId="30446"/>
    <cellStyle name="Style 4 6 16" xfId="30447"/>
    <cellStyle name="Style 4 6 2" xfId="30448"/>
    <cellStyle name="Style 4 6 2 2" xfId="30449"/>
    <cellStyle name="Style 4 6 2 2 2" xfId="30450"/>
    <cellStyle name="Style 4 6 2 2 3" xfId="30451"/>
    <cellStyle name="Style 4 6 2 3" xfId="30452"/>
    <cellStyle name="Style 4 6 2 4" xfId="30453"/>
    <cellStyle name="Style 4 6 3" xfId="30454"/>
    <cellStyle name="Style 4 6 3 2" xfId="30455"/>
    <cellStyle name="Style 4 6 3 3" xfId="30456"/>
    <cellStyle name="Style 4 6 4" xfId="30457"/>
    <cellStyle name="Style 4 6 4 2" xfId="30458"/>
    <cellStyle name="Style 4 6 4 3" xfId="30459"/>
    <cellStyle name="Style 4 6 5" xfId="30460"/>
    <cellStyle name="Style 4 6 5 2" xfId="30461"/>
    <cellStyle name="Style 4 6 5 3" xfId="30462"/>
    <cellStyle name="Style 4 6 6" xfId="30463"/>
    <cellStyle name="Style 4 6 6 2" xfId="30464"/>
    <cellStyle name="Style 4 6 6 3" xfId="30465"/>
    <cellStyle name="Style 4 6 7" xfId="30466"/>
    <cellStyle name="Style 4 6 7 2" xfId="30467"/>
    <cellStyle name="Style 4 6 7 3" xfId="30468"/>
    <cellStyle name="Style 4 6 8" xfId="30469"/>
    <cellStyle name="Style 4 6 8 2" xfId="30470"/>
    <cellStyle name="Style 4 6 8 3" xfId="30471"/>
    <cellStyle name="Style 4 6 9" xfId="30472"/>
    <cellStyle name="Style 4 6 9 2" xfId="30473"/>
    <cellStyle name="Style 4 6 9 3" xfId="30474"/>
    <cellStyle name="Style 4 7" xfId="1151"/>
    <cellStyle name="Style 4 7 10" xfId="30475"/>
    <cellStyle name="Style 4 7 10 2" xfId="30476"/>
    <cellStyle name="Style 4 7 10 3" xfId="30477"/>
    <cellStyle name="Style 4 7 11" xfId="30478"/>
    <cellStyle name="Style 4 7 11 2" xfId="30479"/>
    <cellStyle name="Style 4 7 11 3" xfId="30480"/>
    <cellStyle name="Style 4 7 12" xfId="30481"/>
    <cellStyle name="Style 4 7 12 2" xfId="30482"/>
    <cellStyle name="Style 4 7 12 3" xfId="30483"/>
    <cellStyle name="Style 4 7 13" xfId="30484"/>
    <cellStyle name="Style 4 7 13 2" xfId="30485"/>
    <cellStyle name="Style 4 7 13 3" xfId="30486"/>
    <cellStyle name="Style 4 7 14" xfId="30487"/>
    <cellStyle name="Style 4 7 14 2" xfId="30488"/>
    <cellStyle name="Style 4 7 14 3" xfId="30489"/>
    <cellStyle name="Style 4 7 15" xfId="30490"/>
    <cellStyle name="Style 4 7 15 2" xfId="30491"/>
    <cellStyle name="Style 4 7 15 3" xfId="30492"/>
    <cellStyle name="Style 4 7 16" xfId="30493"/>
    <cellStyle name="Style 4 7 17" xfId="30494"/>
    <cellStyle name="Style 4 7 2" xfId="1152"/>
    <cellStyle name="Style 4 7 2 10" xfId="30495"/>
    <cellStyle name="Style 4 7 2 10 2" xfId="30496"/>
    <cellStyle name="Style 4 7 2 10 3" xfId="30497"/>
    <cellStyle name="Style 4 7 2 11" xfId="30498"/>
    <cellStyle name="Style 4 7 2 11 2" xfId="30499"/>
    <cellStyle name="Style 4 7 2 11 3" xfId="30500"/>
    <cellStyle name="Style 4 7 2 12" xfId="30501"/>
    <cellStyle name="Style 4 7 2 12 2" xfId="30502"/>
    <cellStyle name="Style 4 7 2 12 3" xfId="30503"/>
    <cellStyle name="Style 4 7 2 13" xfId="30504"/>
    <cellStyle name="Style 4 7 2 13 2" xfId="30505"/>
    <cellStyle name="Style 4 7 2 13 3" xfId="30506"/>
    <cellStyle name="Style 4 7 2 14" xfId="30507"/>
    <cellStyle name="Style 4 7 2 14 2" xfId="30508"/>
    <cellStyle name="Style 4 7 2 14 3" xfId="30509"/>
    <cellStyle name="Style 4 7 2 15" xfId="30510"/>
    <cellStyle name="Style 4 7 2 16" xfId="30511"/>
    <cellStyle name="Style 4 7 2 2" xfId="30512"/>
    <cellStyle name="Style 4 7 2 2 2" xfId="30513"/>
    <cellStyle name="Style 4 7 2 2 2 2" xfId="30514"/>
    <cellStyle name="Style 4 7 2 2 2 3" xfId="30515"/>
    <cellStyle name="Style 4 7 2 2 3" xfId="30516"/>
    <cellStyle name="Style 4 7 2 2 4" xfId="30517"/>
    <cellStyle name="Style 4 7 2 3" xfId="30518"/>
    <cellStyle name="Style 4 7 2 3 2" xfId="30519"/>
    <cellStyle name="Style 4 7 2 3 3" xfId="30520"/>
    <cellStyle name="Style 4 7 2 4" xfId="30521"/>
    <cellStyle name="Style 4 7 2 4 2" xfId="30522"/>
    <cellStyle name="Style 4 7 2 4 3" xfId="30523"/>
    <cellStyle name="Style 4 7 2 5" xfId="30524"/>
    <cellStyle name="Style 4 7 2 5 2" xfId="30525"/>
    <cellStyle name="Style 4 7 2 5 3" xfId="30526"/>
    <cellStyle name="Style 4 7 2 6" xfId="30527"/>
    <cellStyle name="Style 4 7 2 6 2" xfId="30528"/>
    <cellStyle name="Style 4 7 2 6 3" xfId="30529"/>
    <cellStyle name="Style 4 7 2 7" xfId="30530"/>
    <cellStyle name="Style 4 7 2 7 2" xfId="30531"/>
    <cellStyle name="Style 4 7 2 7 3" xfId="30532"/>
    <cellStyle name="Style 4 7 2 8" xfId="30533"/>
    <cellStyle name="Style 4 7 2 8 2" xfId="30534"/>
    <cellStyle name="Style 4 7 2 8 3" xfId="30535"/>
    <cellStyle name="Style 4 7 2 9" xfId="30536"/>
    <cellStyle name="Style 4 7 2 9 2" xfId="30537"/>
    <cellStyle name="Style 4 7 2 9 3" xfId="30538"/>
    <cellStyle name="Style 4 7 3" xfId="30539"/>
    <cellStyle name="Style 4 7 3 2" xfId="30540"/>
    <cellStyle name="Style 4 7 3 2 2" xfId="30541"/>
    <cellStyle name="Style 4 7 3 2 3" xfId="30542"/>
    <cellStyle name="Style 4 7 3 3" xfId="30543"/>
    <cellStyle name="Style 4 7 3 4" xfId="30544"/>
    <cellStyle name="Style 4 7 4" xfId="30545"/>
    <cellStyle name="Style 4 7 4 2" xfId="30546"/>
    <cellStyle name="Style 4 7 4 3" xfId="30547"/>
    <cellStyle name="Style 4 7 5" xfId="30548"/>
    <cellStyle name="Style 4 7 5 2" xfId="30549"/>
    <cellStyle name="Style 4 7 5 3" xfId="30550"/>
    <cellStyle name="Style 4 7 6" xfId="30551"/>
    <cellStyle name="Style 4 7 6 2" xfId="30552"/>
    <cellStyle name="Style 4 7 6 3" xfId="30553"/>
    <cellStyle name="Style 4 7 7" xfId="30554"/>
    <cellStyle name="Style 4 7 7 2" xfId="30555"/>
    <cellStyle name="Style 4 7 7 3" xfId="30556"/>
    <cellStyle name="Style 4 7 8" xfId="30557"/>
    <cellStyle name="Style 4 7 8 2" xfId="30558"/>
    <cellStyle name="Style 4 7 8 3" xfId="30559"/>
    <cellStyle name="Style 4 7 9" xfId="30560"/>
    <cellStyle name="Style 4 7 9 2" xfId="30561"/>
    <cellStyle name="Style 4 7 9 3" xfId="30562"/>
    <cellStyle name="Style 4 8" xfId="1153"/>
    <cellStyle name="Style 4 8 10" xfId="30563"/>
    <cellStyle name="Style 4 8 10 2" xfId="30564"/>
    <cellStyle name="Style 4 8 10 3" xfId="30565"/>
    <cellStyle name="Style 4 8 11" xfId="30566"/>
    <cellStyle name="Style 4 8 11 2" xfId="30567"/>
    <cellStyle name="Style 4 8 11 3" xfId="30568"/>
    <cellStyle name="Style 4 8 12" xfId="30569"/>
    <cellStyle name="Style 4 8 12 2" xfId="30570"/>
    <cellStyle name="Style 4 8 12 3" xfId="30571"/>
    <cellStyle name="Style 4 8 13" xfId="30572"/>
    <cellStyle name="Style 4 8 13 2" xfId="30573"/>
    <cellStyle name="Style 4 8 13 3" xfId="30574"/>
    <cellStyle name="Style 4 8 14" xfId="30575"/>
    <cellStyle name="Style 4 8 14 2" xfId="30576"/>
    <cellStyle name="Style 4 8 14 3" xfId="30577"/>
    <cellStyle name="Style 4 8 15" xfId="30578"/>
    <cellStyle name="Style 4 8 15 2" xfId="30579"/>
    <cellStyle name="Style 4 8 15 3" xfId="30580"/>
    <cellStyle name="Style 4 8 16" xfId="30581"/>
    <cellStyle name="Style 4 8 17" xfId="30582"/>
    <cellStyle name="Style 4 8 2" xfId="1154"/>
    <cellStyle name="Style 4 8 2 10" xfId="30583"/>
    <cellStyle name="Style 4 8 2 10 2" xfId="30584"/>
    <cellStyle name="Style 4 8 2 10 3" xfId="30585"/>
    <cellStyle name="Style 4 8 2 11" xfId="30586"/>
    <cellStyle name="Style 4 8 2 11 2" xfId="30587"/>
    <cellStyle name="Style 4 8 2 11 3" xfId="30588"/>
    <cellStyle name="Style 4 8 2 12" xfId="30589"/>
    <cellStyle name="Style 4 8 2 12 2" xfId="30590"/>
    <cellStyle name="Style 4 8 2 12 3" xfId="30591"/>
    <cellStyle name="Style 4 8 2 13" xfId="30592"/>
    <cellStyle name="Style 4 8 2 13 2" xfId="30593"/>
    <cellStyle name="Style 4 8 2 13 3" xfId="30594"/>
    <cellStyle name="Style 4 8 2 14" xfId="30595"/>
    <cellStyle name="Style 4 8 2 14 2" xfId="30596"/>
    <cellStyle name="Style 4 8 2 14 3" xfId="30597"/>
    <cellStyle name="Style 4 8 2 15" xfId="30598"/>
    <cellStyle name="Style 4 8 2 16" xfId="30599"/>
    <cellStyle name="Style 4 8 2 2" xfId="30600"/>
    <cellStyle name="Style 4 8 2 2 2" xfId="30601"/>
    <cellStyle name="Style 4 8 2 2 2 2" xfId="30602"/>
    <cellStyle name="Style 4 8 2 2 2 3" xfId="30603"/>
    <cellStyle name="Style 4 8 2 2 3" xfId="30604"/>
    <cellStyle name="Style 4 8 2 2 4" xfId="30605"/>
    <cellStyle name="Style 4 8 2 3" xfId="30606"/>
    <cellStyle name="Style 4 8 2 3 2" xfId="30607"/>
    <cellStyle name="Style 4 8 2 3 3" xfId="30608"/>
    <cellStyle name="Style 4 8 2 4" xfId="30609"/>
    <cellStyle name="Style 4 8 2 4 2" xfId="30610"/>
    <cellStyle name="Style 4 8 2 4 3" xfId="30611"/>
    <cellStyle name="Style 4 8 2 5" xfId="30612"/>
    <cellStyle name="Style 4 8 2 5 2" xfId="30613"/>
    <cellStyle name="Style 4 8 2 5 3" xfId="30614"/>
    <cellStyle name="Style 4 8 2 6" xfId="30615"/>
    <cellStyle name="Style 4 8 2 6 2" xfId="30616"/>
    <cellStyle name="Style 4 8 2 6 3" xfId="30617"/>
    <cellStyle name="Style 4 8 2 7" xfId="30618"/>
    <cellStyle name="Style 4 8 2 7 2" xfId="30619"/>
    <cellStyle name="Style 4 8 2 7 3" xfId="30620"/>
    <cellStyle name="Style 4 8 2 8" xfId="30621"/>
    <cellStyle name="Style 4 8 2 8 2" xfId="30622"/>
    <cellStyle name="Style 4 8 2 8 3" xfId="30623"/>
    <cellStyle name="Style 4 8 2 9" xfId="30624"/>
    <cellStyle name="Style 4 8 2 9 2" xfId="30625"/>
    <cellStyle name="Style 4 8 2 9 3" xfId="30626"/>
    <cellStyle name="Style 4 8 3" xfId="30627"/>
    <cellStyle name="Style 4 8 3 2" xfId="30628"/>
    <cellStyle name="Style 4 8 3 2 2" xfId="30629"/>
    <cellStyle name="Style 4 8 3 2 3" xfId="30630"/>
    <cellStyle name="Style 4 8 3 3" xfId="30631"/>
    <cellStyle name="Style 4 8 3 4" xfId="30632"/>
    <cellStyle name="Style 4 8 4" xfId="30633"/>
    <cellStyle name="Style 4 8 4 2" xfId="30634"/>
    <cellStyle name="Style 4 8 4 3" xfId="30635"/>
    <cellStyle name="Style 4 8 5" xfId="30636"/>
    <cellStyle name="Style 4 8 5 2" xfId="30637"/>
    <cellStyle name="Style 4 8 5 3" xfId="30638"/>
    <cellStyle name="Style 4 8 6" xfId="30639"/>
    <cellStyle name="Style 4 8 6 2" xfId="30640"/>
    <cellStyle name="Style 4 8 6 3" xfId="30641"/>
    <cellStyle name="Style 4 8 7" xfId="30642"/>
    <cellStyle name="Style 4 8 7 2" xfId="30643"/>
    <cellStyle name="Style 4 8 7 3" xfId="30644"/>
    <cellStyle name="Style 4 8 8" xfId="30645"/>
    <cellStyle name="Style 4 8 8 2" xfId="30646"/>
    <cellStyle name="Style 4 8 8 3" xfId="30647"/>
    <cellStyle name="Style 4 8 9" xfId="30648"/>
    <cellStyle name="Style 4 8 9 2" xfId="30649"/>
    <cellStyle name="Style 4 8 9 3" xfId="30650"/>
    <cellStyle name="Style 4 9" xfId="1155"/>
    <cellStyle name="Style 4 9 10" xfId="30651"/>
    <cellStyle name="Style 4 9 10 2" xfId="30652"/>
    <cellStyle name="Style 4 9 10 3" xfId="30653"/>
    <cellStyle name="Style 4 9 11" xfId="30654"/>
    <cellStyle name="Style 4 9 11 2" xfId="30655"/>
    <cellStyle name="Style 4 9 11 3" xfId="30656"/>
    <cellStyle name="Style 4 9 12" xfId="30657"/>
    <cellStyle name="Style 4 9 12 2" xfId="30658"/>
    <cellStyle name="Style 4 9 12 3" xfId="30659"/>
    <cellStyle name="Style 4 9 13" xfId="30660"/>
    <cellStyle name="Style 4 9 13 2" xfId="30661"/>
    <cellStyle name="Style 4 9 13 3" xfId="30662"/>
    <cellStyle name="Style 4 9 14" xfId="30663"/>
    <cellStyle name="Style 4 9 14 2" xfId="30664"/>
    <cellStyle name="Style 4 9 14 3" xfId="30665"/>
    <cellStyle name="Style 4 9 15" xfId="30666"/>
    <cellStyle name="Style 4 9 15 2" xfId="30667"/>
    <cellStyle name="Style 4 9 15 3" xfId="30668"/>
    <cellStyle name="Style 4 9 16" xfId="30669"/>
    <cellStyle name="Style 4 9 17" xfId="30670"/>
    <cellStyle name="Style 4 9 2" xfId="1156"/>
    <cellStyle name="Style 4 9 2 10" xfId="30671"/>
    <cellStyle name="Style 4 9 2 10 2" xfId="30672"/>
    <cellStyle name="Style 4 9 2 10 3" xfId="30673"/>
    <cellStyle name="Style 4 9 2 11" xfId="30674"/>
    <cellStyle name="Style 4 9 2 11 2" xfId="30675"/>
    <cellStyle name="Style 4 9 2 11 3" xfId="30676"/>
    <cellStyle name="Style 4 9 2 12" xfId="30677"/>
    <cellStyle name="Style 4 9 2 12 2" xfId="30678"/>
    <cellStyle name="Style 4 9 2 12 3" xfId="30679"/>
    <cellStyle name="Style 4 9 2 13" xfId="30680"/>
    <cellStyle name="Style 4 9 2 13 2" xfId="30681"/>
    <cellStyle name="Style 4 9 2 13 3" xfId="30682"/>
    <cellStyle name="Style 4 9 2 14" xfId="30683"/>
    <cellStyle name="Style 4 9 2 14 2" xfId="30684"/>
    <cellStyle name="Style 4 9 2 14 3" xfId="30685"/>
    <cellStyle name="Style 4 9 2 15" xfId="30686"/>
    <cellStyle name="Style 4 9 2 16" xfId="30687"/>
    <cellStyle name="Style 4 9 2 2" xfId="30688"/>
    <cellStyle name="Style 4 9 2 2 2" xfId="30689"/>
    <cellStyle name="Style 4 9 2 2 2 2" xfId="30690"/>
    <cellStyle name="Style 4 9 2 2 2 3" xfId="30691"/>
    <cellStyle name="Style 4 9 2 2 3" xfId="30692"/>
    <cellStyle name="Style 4 9 2 2 4" xfId="30693"/>
    <cellStyle name="Style 4 9 2 3" xfId="30694"/>
    <cellStyle name="Style 4 9 2 3 2" xfId="30695"/>
    <cellStyle name="Style 4 9 2 3 3" xfId="30696"/>
    <cellStyle name="Style 4 9 2 4" xfId="30697"/>
    <cellStyle name="Style 4 9 2 4 2" xfId="30698"/>
    <cellStyle name="Style 4 9 2 4 3" xfId="30699"/>
    <cellStyle name="Style 4 9 2 5" xfId="30700"/>
    <cellStyle name="Style 4 9 2 5 2" xfId="30701"/>
    <cellStyle name="Style 4 9 2 5 3" xfId="30702"/>
    <cellStyle name="Style 4 9 2 6" xfId="30703"/>
    <cellStyle name="Style 4 9 2 6 2" xfId="30704"/>
    <cellStyle name="Style 4 9 2 6 3" xfId="30705"/>
    <cellStyle name="Style 4 9 2 7" xfId="30706"/>
    <cellStyle name="Style 4 9 2 7 2" xfId="30707"/>
    <cellStyle name="Style 4 9 2 7 3" xfId="30708"/>
    <cellStyle name="Style 4 9 2 8" xfId="30709"/>
    <cellStyle name="Style 4 9 2 8 2" xfId="30710"/>
    <cellStyle name="Style 4 9 2 8 3" xfId="30711"/>
    <cellStyle name="Style 4 9 2 9" xfId="30712"/>
    <cellStyle name="Style 4 9 2 9 2" xfId="30713"/>
    <cellStyle name="Style 4 9 2 9 3" xfId="30714"/>
    <cellStyle name="Style 4 9 3" xfId="30715"/>
    <cellStyle name="Style 4 9 3 2" xfId="30716"/>
    <cellStyle name="Style 4 9 3 2 2" xfId="30717"/>
    <cellStyle name="Style 4 9 3 2 3" xfId="30718"/>
    <cellStyle name="Style 4 9 3 3" xfId="30719"/>
    <cellStyle name="Style 4 9 3 4" xfId="30720"/>
    <cellStyle name="Style 4 9 4" xfId="30721"/>
    <cellStyle name="Style 4 9 4 2" xfId="30722"/>
    <cellStyle name="Style 4 9 4 3" xfId="30723"/>
    <cellStyle name="Style 4 9 5" xfId="30724"/>
    <cellStyle name="Style 4 9 5 2" xfId="30725"/>
    <cellStyle name="Style 4 9 5 3" xfId="30726"/>
    <cellStyle name="Style 4 9 6" xfId="30727"/>
    <cellStyle name="Style 4 9 6 2" xfId="30728"/>
    <cellStyle name="Style 4 9 6 3" xfId="30729"/>
    <cellStyle name="Style 4 9 7" xfId="30730"/>
    <cellStyle name="Style 4 9 7 2" xfId="30731"/>
    <cellStyle name="Style 4 9 7 3" xfId="30732"/>
    <cellStyle name="Style 4 9 8" xfId="30733"/>
    <cellStyle name="Style 4 9 8 2" xfId="30734"/>
    <cellStyle name="Style 4 9 8 3" xfId="30735"/>
    <cellStyle name="Style 4 9 9" xfId="30736"/>
    <cellStyle name="Style 4 9 9 2" xfId="30737"/>
    <cellStyle name="Style 4 9 9 3" xfId="30738"/>
    <cellStyle name="Style 5" xfId="329"/>
    <cellStyle name="Style 5 10" xfId="1157"/>
    <cellStyle name="Style 5 10 10" xfId="30739"/>
    <cellStyle name="Style 5 10 10 2" xfId="30740"/>
    <cellStyle name="Style 5 10 10 3" xfId="30741"/>
    <cellStyle name="Style 5 10 11" xfId="30742"/>
    <cellStyle name="Style 5 10 11 2" xfId="30743"/>
    <cellStyle name="Style 5 10 11 3" xfId="30744"/>
    <cellStyle name="Style 5 10 12" xfId="30745"/>
    <cellStyle name="Style 5 10 12 2" xfId="30746"/>
    <cellStyle name="Style 5 10 12 3" xfId="30747"/>
    <cellStyle name="Style 5 10 13" xfId="30748"/>
    <cellStyle name="Style 5 10 13 2" xfId="30749"/>
    <cellStyle name="Style 5 10 13 3" xfId="30750"/>
    <cellStyle name="Style 5 10 14" xfId="30751"/>
    <cellStyle name="Style 5 10 14 2" xfId="30752"/>
    <cellStyle name="Style 5 10 14 3" xfId="30753"/>
    <cellStyle name="Style 5 10 15" xfId="30754"/>
    <cellStyle name="Style 5 10 15 2" xfId="30755"/>
    <cellStyle name="Style 5 10 15 3" xfId="30756"/>
    <cellStyle name="Style 5 10 16" xfId="30757"/>
    <cellStyle name="Style 5 10 17" xfId="30758"/>
    <cellStyle name="Style 5 10 2" xfId="1158"/>
    <cellStyle name="Style 5 10 2 10" xfId="30759"/>
    <cellStyle name="Style 5 10 2 10 2" xfId="30760"/>
    <cellStyle name="Style 5 10 2 10 3" xfId="30761"/>
    <cellStyle name="Style 5 10 2 11" xfId="30762"/>
    <cellStyle name="Style 5 10 2 11 2" xfId="30763"/>
    <cellStyle name="Style 5 10 2 11 3" xfId="30764"/>
    <cellStyle name="Style 5 10 2 12" xfId="30765"/>
    <cellStyle name="Style 5 10 2 12 2" xfId="30766"/>
    <cellStyle name="Style 5 10 2 12 3" xfId="30767"/>
    <cellStyle name="Style 5 10 2 13" xfId="30768"/>
    <cellStyle name="Style 5 10 2 13 2" xfId="30769"/>
    <cellStyle name="Style 5 10 2 13 3" xfId="30770"/>
    <cellStyle name="Style 5 10 2 14" xfId="30771"/>
    <cellStyle name="Style 5 10 2 14 2" xfId="30772"/>
    <cellStyle name="Style 5 10 2 14 3" xfId="30773"/>
    <cellStyle name="Style 5 10 2 15" xfId="30774"/>
    <cellStyle name="Style 5 10 2 16" xfId="30775"/>
    <cellStyle name="Style 5 10 2 2" xfId="30776"/>
    <cellStyle name="Style 5 10 2 2 2" xfId="30777"/>
    <cellStyle name="Style 5 10 2 2 2 2" xfId="30778"/>
    <cellStyle name="Style 5 10 2 2 2 3" xfId="30779"/>
    <cellStyle name="Style 5 10 2 2 3" xfId="30780"/>
    <cellStyle name="Style 5 10 2 2 4" xfId="30781"/>
    <cellStyle name="Style 5 10 2 3" xfId="30782"/>
    <cellStyle name="Style 5 10 2 3 2" xfId="30783"/>
    <cellStyle name="Style 5 10 2 3 3" xfId="30784"/>
    <cellStyle name="Style 5 10 2 4" xfId="30785"/>
    <cellStyle name="Style 5 10 2 4 2" xfId="30786"/>
    <cellStyle name="Style 5 10 2 4 3" xfId="30787"/>
    <cellStyle name="Style 5 10 2 5" xfId="30788"/>
    <cellStyle name="Style 5 10 2 5 2" xfId="30789"/>
    <cellStyle name="Style 5 10 2 5 3" xfId="30790"/>
    <cellStyle name="Style 5 10 2 6" xfId="30791"/>
    <cellStyle name="Style 5 10 2 6 2" xfId="30792"/>
    <cellStyle name="Style 5 10 2 6 3" xfId="30793"/>
    <cellStyle name="Style 5 10 2 7" xfId="30794"/>
    <cellStyle name="Style 5 10 2 7 2" xfId="30795"/>
    <cellStyle name="Style 5 10 2 7 3" xfId="30796"/>
    <cellStyle name="Style 5 10 2 8" xfId="30797"/>
    <cellStyle name="Style 5 10 2 8 2" xfId="30798"/>
    <cellStyle name="Style 5 10 2 8 3" xfId="30799"/>
    <cellStyle name="Style 5 10 2 9" xfId="30800"/>
    <cellStyle name="Style 5 10 2 9 2" xfId="30801"/>
    <cellStyle name="Style 5 10 2 9 3" xfId="30802"/>
    <cellStyle name="Style 5 10 3" xfId="30803"/>
    <cellStyle name="Style 5 10 3 2" xfId="30804"/>
    <cellStyle name="Style 5 10 3 2 2" xfId="30805"/>
    <cellStyle name="Style 5 10 3 2 3" xfId="30806"/>
    <cellStyle name="Style 5 10 3 3" xfId="30807"/>
    <cellStyle name="Style 5 10 3 4" xfId="30808"/>
    <cellStyle name="Style 5 10 4" xfId="30809"/>
    <cellStyle name="Style 5 10 4 2" xfId="30810"/>
    <cellStyle name="Style 5 10 4 3" xfId="30811"/>
    <cellStyle name="Style 5 10 5" xfId="30812"/>
    <cellStyle name="Style 5 10 5 2" xfId="30813"/>
    <cellStyle name="Style 5 10 5 3" xfId="30814"/>
    <cellStyle name="Style 5 10 6" xfId="30815"/>
    <cellStyle name="Style 5 10 6 2" xfId="30816"/>
    <cellStyle name="Style 5 10 6 3" xfId="30817"/>
    <cellStyle name="Style 5 10 7" xfId="30818"/>
    <cellStyle name="Style 5 10 7 2" xfId="30819"/>
    <cellStyle name="Style 5 10 7 3" xfId="30820"/>
    <cellStyle name="Style 5 10 8" xfId="30821"/>
    <cellStyle name="Style 5 10 8 2" xfId="30822"/>
    <cellStyle name="Style 5 10 8 3" xfId="30823"/>
    <cellStyle name="Style 5 10 9" xfId="30824"/>
    <cellStyle name="Style 5 10 9 2" xfId="30825"/>
    <cellStyle name="Style 5 10 9 3" xfId="30826"/>
    <cellStyle name="Style 5 11" xfId="1159"/>
    <cellStyle name="Style 5 11 10" xfId="30827"/>
    <cellStyle name="Style 5 11 10 2" xfId="30828"/>
    <cellStyle name="Style 5 11 10 3" xfId="30829"/>
    <cellStyle name="Style 5 11 11" xfId="30830"/>
    <cellStyle name="Style 5 11 11 2" xfId="30831"/>
    <cellStyle name="Style 5 11 11 3" xfId="30832"/>
    <cellStyle name="Style 5 11 12" xfId="30833"/>
    <cellStyle name="Style 5 11 12 2" xfId="30834"/>
    <cellStyle name="Style 5 11 12 3" xfId="30835"/>
    <cellStyle name="Style 5 11 13" xfId="30836"/>
    <cellStyle name="Style 5 11 13 2" xfId="30837"/>
    <cellStyle name="Style 5 11 13 3" xfId="30838"/>
    <cellStyle name="Style 5 11 14" xfId="30839"/>
    <cellStyle name="Style 5 11 14 2" xfId="30840"/>
    <cellStyle name="Style 5 11 14 3" xfId="30841"/>
    <cellStyle name="Style 5 11 15" xfId="30842"/>
    <cellStyle name="Style 5 11 15 2" xfId="30843"/>
    <cellStyle name="Style 5 11 15 3" xfId="30844"/>
    <cellStyle name="Style 5 11 16" xfId="30845"/>
    <cellStyle name="Style 5 11 17" xfId="30846"/>
    <cellStyle name="Style 5 11 2" xfId="1160"/>
    <cellStyle name="Style 5 11 2 10" xfId="30847"/>
    <cellStyle name="Style 5 11 2 10 2" xfId="30848"/>
    <cellStyle name="Style 5 11 2 10 3" xfId="30849"/>
    <cellStyle name="Style 5 11 2 11" xfId="30850"/>
    <cellStyle name="Style 5 11 2 11 2" xfId="30851"/>
    <cellStyle name="Style 5 11 2 11 3" xfId="30852"/>
    <cellStyle name="Style 5 11 2 12" xfId="30853"/>
    <cellStyle name="Style 5 11 2 12 2" xfId="30854"/>
    <cellStyle name="Style 5 11 2 12 3" xfId="30855"/>
    <cellStyle name="Style 5 11 2 13" xfId="30856"/>
    <cellStyle name="Style 5 11 2 13 2" xfId="30857"/>
    <cellStyle name="Style 5 11 2 13 3" xfId="30858"/>
    <cellStyle name="Style 5 11 2 14" xfId="30859"/>
    <cellStyle name="Style 5 11 2 14 2" xfId="30860"/>
    <cellStyle name="Style 5 11 2 14 3" xfId="30861"/>
    <cellStyle name="Style 5 11 2 15" xfId="30862"/>
    <cellStyle name="Style 5 11 2 16" xfId="30863"/>
    <cellStyle name="Style 5 11 2 2" xfId="30864"/>
    <cellStyle name="Style 5 11 2 2 2" xfId="30865"/>
    <cellStyle name="Style 5 11 2 2 2 2" xfId="30866"/>
    <cellStyle name="Style 5 11 2 2 2 3" xfId="30867"/>
    <cellStyle name="Style 5 11 2 2 3" xfId="30868"/>
    <cellStyle name="Style 5 11 2 2 4" xfId="30869"/>
    <cellStyle name="Style 5 11 2 3" xfId="30870"/>
    <cellStyle name="Style 5 11 2 3 2" xfId="30871"/>
    <cellStyle name="Style 5 11 2 3 3" xfId="30872"/>
    <cellStyle name="Style 5 11 2 4" xfId="30873"/>
    <cellStyle name="Style 5 11 2 4 2" xfId="30874"/>
    <cellStyle name="Style 5 11 2 4 3" xfId="30875"/>
    <cellStyle name="Style 5 11 2 5" xfId="30876"/>
    <cellStyle name="Style 5 11 2 5 2" xfId="30877"/>
    <cellStyle name="Style 5 11 2 5 3" xfId="30878"/>
    <cellStyle name="Style 5 11 2 6" xfId="30879"/>
    <cellStyle name="Style 5 11 2 6 2" xfId="30880"/>
    <cellStyle name="Style 5 11 2 6 3" xfId="30881"/>
    <cellStyle name="Style 5 11 2 7" xfId="30882"/>
    <cellStyle name="Style 5 11 2 7 2" xfId="30883"/>
    <cellStyle name="Style 5 11 2 7 3" xfId="30884"/>
    <cellStyle name="Style 5 11 2 8" xfId="30885"/>
    <cellStyle name="Style 5 11 2 8 2" xfId="30886"/>
    <cellStyle name="Style 5 11 2 8 3" xfId="30887"/>
    <cellStyle name="Style 5 11 2 9" xfId="30888"/>
    <cellStyle name="Style 5 11 2 9 2" xfId="30889"/>
    <cellStyle name="Style 5 11 2 9 3" xfId="30890"/>
    <cellStyle name="Style 5 11 3" xfId="30891"/>
    <cellStyle name="Style 5 11 3 2" xfId="30892"/>
    <cellStyle name="Style 5 11 3 2 2" xfId="30893"/>
    <cellStyle name="Style 5 11 3 2 3" xfId="30894"/>
    <cellStyle name="Style 5 11 3 3" xfId="30895"/>
    <cellStyle name="Style 5 11 3 4" xfId="30896"/>
    <cellStyle name="Style 5 11 4" xfId="30897"/>
    <cellStyle name="Style 5 11 4 2" xfId="30898"/>
    <cellStyle name="Style 5 11 4 3" xfId="30899"/>
    <cellStyle name="Style 5 11 5" xfId="30900"/>
    <cellStyle name="Style 5 11 5 2" xfId="30901"/>
    <cellStyle name="Style 5 11 5 3" xfId="30902"/>
    <cellStyle name="Style 5 11 6" xfId="30903"/>
    <cellStyle name="Style 5 11 6 2" xfId="30904"/>
    <cellStyle name="Style 5 11 6 3" xfId="30905"/>
    <cellStyle name="Style 5 11 7" xfId="30906"/>
    <cellStyle name="Style 5 11 7 2" xfId="30907"/>
    <cellStyle name="Style 5 11 7 3" xfId="30908"/>
    <cellStyle name="Style 5 11 8" xfId="30909"/>
    <cellStyle name="Style 5 11 8 2" xfId="30910"/>
    <cellStyle name="Style 5 11 8 3" xfId="30911"/>
    <cellStyle name="Style 5 11 9" xfId="30912"/>
    <cellStyle name="Style 5 11 9 2" xfId="30913"/>
    <cellStyle name="Style 5 11 9 3" xfId="30914"/>
    <cellStyle name="Style 5 12" xfId="1161"/>
    <cellStyle name="Style 5 12 10" xfId="30915"/>
    <cellStyle name="Style 5 12 10 2" xfId="30916"/>
    <cellStyle name="Style 5 12 10 3" xfId="30917"/>
    <cellStyle name="Style 5 12 11" xfId="30918"/>
    <cellStyle name="Style 5 12 11 2" xfId="30919"/>
    <cellStyle name="Style 5 12 11 3" xfId="30920"/>
    <cellStyle name="Style 5 12 12" xfId="30921"/>
    <cellStyle name="Style 5 12 12 2" xfId="30922"/>
    <cellStyle name="Style 5 12 12 3" xfId="30923"/>
    <cellStyle name="Style 5 12 13" xfId="30924"/>
    <cellStyle name="Style 5 12 13 2" xfId="30925"/>
    <cellStyle name="Style 5 12 13 3" xfId="30926"/>
    <cellStyle name="Style 5 12 14" xfId="30927"/>
    <cellStyle name="Style 5 12 14 2" xfId="30928"/>
    <cellStyle name="Style 5 12 14 3" xfId="30929"/>
    <cellStyle name="Style 5 12 15" xfId="30930"/>
    <cellStyle name="Style 5 12 15 2" xfId="30931"/>
    <cellStyle name="Style 5 12 15 3" xfId="30932"/>
    <cellStyle name="Style 5 12 16" xfId="30933"/>
    <cellStyle name="Style 5 12 17" xfId="30934"/>
    <cellStyle name="Style 5 12 2" xfId="1162"/>
    <cellStyle name="Style 5 12 2 10" xfId="30935"/>
    <cellStyle name="Style 5 12 2 10 2" xfId="30936"/>
    <cellStyle name="Style 5 12 2 10 3" xfId="30937"/>
    <cellStyle name="Style 5 12 2 11" xfId="30938"/>
    <cellStyle name="Style 5 12 2 11 2" xfId="30939"/>
    <cellStyle name="Style 5 12 2 11 3" xfId="30940"/>
    <cellStyle name="Style 5 12 2 12" xfId="30941"/>
    <cellStyle name="Style 5 12 2 12 2" xfId="30942"/>
    <cellStyle name="Style 5 12 2 12 3" xfId="30943"/>
    <cellStyle name="Style 5 12 2 13" xfId="30944"/>
    <cellStyle name="Style 5 12 2 13 2" xfId="30945"/>
    <cellStyle name="Style 5 12 2 13 3" xfId="30946"/>
    <cellStyle name="Style 5 12 2 14" xfId="30947"/>
    <cellStyle name="Style 5 12 2 14 2" xfId="30948"/>
    <cellStyle name="Style 5 12 2 14 3" xfId="30949"/>
    <cellStyle name="Style 5 12 2 15" xfId="30950"/>
    <cellStyle name="Style 5 12 2 16" xfId="30951"/>
    <cellStyle name="Style 5 12 2 2" xfId="30952"/>
    <cellStyle name="Style 5 12 2 2 2" xfId="30953"/>
    <cellStyle name="Style 5 12 2 2 2 2" xfId="30954"/>
    <cellStyle name="Style 5 12 2 2 2 3" xfId="30955"/>
    <cellStyle name="Style 5 12 2 2 3" xfId="30956"/>
    <cellStyle name="Style 5 12 2 2 4" xfId="30957"/>
    <cellStyle name="Style 5 12 2 3" xfId="30958"/>
    <cellStyle name="Style 5 12 2 3 2" xfId="30959"/>
    <cellStyle name="Style 5 12 2 3 3" xfId="30960"/>
    <cellStyle name="Style 5 12 2 4" xfId="30961"/>
    <cellStyle name="Style 5 12 2 4 2" xfId="30962"/>
    <cellStyle name="Style 5 12 2 4 3" xfId="30963"/>
    <cellStyle name="Style 5 12 2 5" xfId="30964"/>
    <cellStyle name="Style 5 12 2 5 2" xfId="30965"/>
    <cellStyle name="Style 5 12 2 5 3" xfId="30966"/>
    <cellStyle name="Style 5 12 2 6" xfId="30967"/>
    <cellStyle name="Style 5 12 2 6 2" xfId="30968"/>
    <cellStyle name="Style 5 12 2 6 3" xfId="30969"/>
    <cellStyle name="Style 5 12 2 7" xfId="30970"/>
    <cellStyle name="Style 5 12 2 7 2" xfId="30971"/>
    <cellStyle name="Style 5 12 2 7 3" xfId="30972"/>
    <cellStyle name="Style 5 12 2 8" xfId="30973"/>
    <cellStyle name="Style 5 12 2 8 2" xfId="30974"/>
    <cellStyle name="Style 5 12 2 8 3" xfId="30975"/>
    <cellStyle name="Style 5 12 2 9" xfId="30976"/>
    <cellStyle name="Style 5 12 2 9 2" xfId="30977"/>
    <cellStyle name="Style 5 12 2 9 3" xfId="30978"/>
    <cellStyle name="Style 5 12 3" xfId="30979"/>
    <cellStyle name="Style 5 12 3 2" xfId="30980"/>
    <cellStyle name="Style 5 12 3 2 2" xfId="30981"/>
    <cellStyle name="Style 5 12 3 2 3" xfId="30982"/>
    <cellStyle name="Style 5 12 3 3" xfId="30983"/>
    <cellStyle name="Style 5 12 3 4" xfId="30984"/>
    <cellStyle name="Style 5 12 4" xfId="30985"/>
    <cellStyle name="Style 5 12 4 2" xfId="30986"/>
    <cellStyle name="Style 5 12 4 3" xfId="30987"/>
    <cellStyle name="Style 5 12 5" xfId="30988"/>
    <cellStyle name="Style 5 12 5 2" xfId="30989"/>
    <cellStyle name="Style 5 12 5 3" xfId="30990"/>
    <cellStyle name="Style 5 12 6" xfId="30991"/>
    <cellStyle name="Style 5 12 6 2" xfId="30992"/>
    <cellStyle name="Style 5 12 6 3" xfId="30993"/>
    <cellStyle name="Style 5 12 7" xfId="30994"/>
    <cellStyle name="Style 5 12 7 2" xfId="30995"/>
    <cellStyle name="Style 5 12 7 3" xfId="30996"/>
    <cellStyle name="Style 5 12 8" xfId="30997"/>
    <cellStyle name="Style 5 12 8 2" xfId="30998"/>
    <cellStyle name="Style 5 12 8 3" xfId="30999"/>
    <cellStyle name="Style 5 12 9" xfId="31000"/>
    <cellStyle name="Style 5 12 9 2" xfId="31001"/>
    <cellStyle name="Style 5 12 9 3" xfId="31002"/>
    <cellStyle name="Style 5 13" xfId="1163"/>
    <cellStyle name="Style 5 13 10" xfId="31003"/>
    <cellStyle name="Style 5 13 10 2" xfId="31004"/>
    <cellStyle name="Style 5 13 10 3" xfId="31005"/>
    <cellStyle name="Style 5 13 11" xfId="31006"/>
    <cellStyle name="Style 5 13 11 2" xfId="31007"/>
    <cellStyle name="Style 5 13 11 3" xfId="31008"/>
    <cellStyle name="Style 5 13 12" xfId="31009"/>
    <cellStyle name="Style 5 13 12 2" xfId="31010"/>
    <cellStyle name="Style 5 13 12 3" xfId="31011"/>
    <cellStyle name="Style 5 13 13" xfId="31012"/>
    <cellStyle name="Style 5 13 13 2" xfId="31013"/>
    <cellStyle name="Style 5 13 13 3" xfId="31014"/>
    <cellStyle name="Style 5 13 14" xfId="31015"/>
    <cellStyle name="Style 5 13 14 2" xfId="31016"/>
    <cellStyle name="Style 5 13 14 3" xfId="31017"/>
    <cellStyle name="Style 5 13 15" xfId="31018"/>
    <cellStyle name="Style 5 13 15 2" xfId="31019"/>
    <cellStyle name="Style 5 13 15 3" xfId="31020"/>
    <cellStyle name="Style 5 13 16" xfId="31021"/>
    <cellStyle name="Style 5 13 17" xfId="31022"/>
    <cellStyle name="Style 5 13 2" xfId="1164"/>
    <cellStyle name="Style 5 13 2 10" xfId="31023"/>
    <cellStyle name="Style 5 13 2 10 2" xfId="31024"/>
    <cellStyle name="Style 5 13 2 10 3" xfId="31025"/>
    <cellStyle name="Style 5 13 2 11" xfId="31026"/>
    <cellStyle name="Style 5 13 2 11 2" xfId="31027"/>
    <cellStyle name="Style 5 13 2 11 3" xfId="31028"/>
    <cellStyle name="Style 5 13 2 12" xfId="31029"/>
    <cellStyle name="Style 5 13 2 12 2" xfId="31030"/>
    <cellStyle name="Style 5 13 2 12 3" xfId="31031"/>
    <cellStyle name="Style 5 13 2 13" xfId="31032"/>
    <cellStyle name="Style 5 13 2 13 2" xfId="31033"/>
    <cellStyle name="Style 5 13 2 13 3" xfId="31034"/>
    <cellStyle name="Style 5 13 2 14" xfId="31035"/>
    <cellStyle name="Style 5 13 2 14 2" xfId="31036"/>
    <cellStyle name="Style 5 13 2 14 3" xfId="31037"/>
    <cellStyle name="Style 5 13 2 15" xfId="31038"/>
    <cellStyle name="Style 5 13 2 16" xfId="31039"/>
    <cellStyle name="Style 5 13 2 2" xfId="31040"/>
    <cellStyle name="Style 5 13 2 2 2" xfId="31041"/>
    <cellStyle name="Style 5 13 2 2 2 2" xfId="31042"/>
    <cellStyle name="Style 5 13 2 2 2 3" xfId="31043"/>
    <cellStyle name="Style 5 13 2 2 3" xfId="31044"/>
    <cellStyle name="Style 5 13 2 2 4" xfId="31045"/>
    <cellStyle name="Style 5 13 2 3" xfId="31046"/>
    <cellStyle name="Style 5 13 2 3 2" xfId="31047"/>
    <cellStyle name="Style 5 13 2 3 3" xfId="31048"/>
    <cellStyle name="Style 5 13 2 4" xfId="31049"/>
    <cellStyle name="Style 5 13 2 4 2" xfId="31050"/>
    <cellStyle name="Style 5 13 2 4 3" xfId="31051"/>
    <cellStyle name="Style 5 13 2 5" xfId="31052"/>
    <cellStyle name="Style 5 13 2 5 2" xfId="31053"/>
    <cellStyle name="Style 5 13 2 5 3" xfId="31054"/>
    <cellStyle name="Style 5 13 2 6" xfId="31055"/>
    <cellStyle name="Style 5 13 2 6 2" xfId="31056"/>
    <cellStyle name="Style 5 13 2 6 3" xfId="31057"/>
    <cellStyle name="Style 5 13 2 7" xfId="31058"/>
    <cellStyle name="Style 5 13 2 7 2" xfId="31059"/>
    <cellStyle name="Style 5 13 2 7 3" xfId="31060"/>
    <cellStyle name="Style 5 13 2 8" xfId="31061"/>
    <cellStyle name="Style 5 13 2 8 2" xfId="31062"/>
    <cellStyle name="Style 5 13 2 8 3" xfId="31063"/>
    <cellStyle name="Style 5 13 2 9" xfId="31064"/>
    <cellStyle name="Style 5 13 2 9 2" xfId="31065"/>
    <cellStyle name="Style 5 13 2 9 3" xfId="31066"/>
    <cellStyle name="Style 5 13 3" xfId="31067"/>
    <cellStyle name="Style 5 13 3 2" xfId="31068"/>
    <cellStyle name="Style 5 13 3 2 2" xfId="31069"/>
    <cellStyle name="Style 5 13 3 2 3" xfId="31070"/>
    <cellStyle name="Style 5 13 3 3" xfId="31071"/>
    <cellStyle name="Style 5 13 3 4" xfId="31072"/>
    <cellStyle name="Style 5 13 4" xfId="31073"/>
    <cellStyle name="Style 5 13 4 2" xfId="31074"/>
    <cellStyle name="Style 5 13 4 3" xfId="31075"/>
    <cellStyle name="Style 5 13 5" xfId="31076"/>
    <cellStyle name="Style 5 13 5 2" xfId="31077"/>
    <cellStyle name="Style 5 13 5 3" xfId="31078"/>
    <cellStyle name="Style 5 13 6" xfId="31079"/>
    <cellStyle name="Style 5 13 6 2" xfId="31080"/>
    <cellStyle name="Style 5 13 6 3" xfId="31081"/>
    <cellStyle name="Style 5 13 7" xfId="31082"/>
    <cellStyle name="Style 5 13 7 2" xfId="31083"/>
    <cellStyle name="Style 5 13 7 3" xfId="31084"/>
    <cellStyle name="Style 5 13 8" xfId="31085"/>
    <cellStyle name="Style 5 13 8 2" xfId="31086"/>
    <cellStyle name="Style 5 13 8 3" xfId="31087"/>
    <cellStyle name="Style 5 13 9" xfId="31088"/>
    <cellStyle name="Style 5 13 9 2" xfId="31089"/>
    <cellStyle name="Style 5 13 9 3" xfId="31090"/>
    <cellStyle name="Style 5 14" xfId="1165"/>
    <cellStyle name="Style 5 14 10" xfId="31091"/>
    <cellStyle name="Style 5 14 10 2" xfId="31092"/>
    <cellStyle name="Style 5 14 10 3" xfId="31093"/>
    <cellStyle name="Style 5 14 11" xfId="31094"/>
    <cellStyle name="Style 5 14 11 2" xfId="31095"/>
    <cellStyle name="Style 5 14 11 3" xfId="31096"/>
    <cellStyle name="Style 5 14 12" xfId="31097"/>
    <cellStyle name="Style 5 14 12 2" xfId="31098"/>
    <cellStyle name="Style 5 14 12 3" xfId="31099"/>
    <cellStyle name="Style 5 14 13" xfId="31100"/>
    <cellStyle name="Style 5 14 13 2" xfId="31101"/>
    <cellStyle name="Style 5 14 13 3" xfId="31102"/>
    <cellStyle name="Style 5 14 14" xfId="31103"/>
    <cellStyle name="Style 5 14 14 2" xfId="31104"/>
    <cellStyle name="Style 5 14 14 3" xfId="31105"/>
    <cellStyle name="Style 5 14 15" xfId="31106"/>
    <cellStyle name="Style 5 14 15 2" xfId="31107"/>
    <cellStyle name="Style 5 14 15 3" xfId="31108"/>
    <cellStyle name="Style 5 14 16" xfId="31109"/>
    <cellStyle name="Style 5 14 17" xfId="31110"/>
    <cellStyle name="Style 5 14 2" xfId="1166"/>
    <cellStyle name="Style 5 14 2 10" xfId="31111"/>
    <cellStyle name="Style 5 14 2 10 2" xfId="31112"/>
    <cellStyle name="Style 5 14 2 10 3" xfId="31113"/>
    <cellStyle name="Style 5 14 2 11" xfId="31114"/>
    <cellStyle name="Style 5 14 2 11 2" xfId="31115"/>
    <cellStyle name="Style 5 14 2 11 3" xfId="31116"/>
    <cellStyle name="Style 5 14 2 12" xfId="31117"/>
    <cellStyle name="Style 5 14 2 12 2" xfId="31118"/>
    <cellStyle name="Style 5 14 2 12 3" xfId="31119"/>
    <cellStyle name="Style 5 14 2 13" xfId="31120"/>
    <cellStyle name="Style 5 14 2 13 2" xfId="31121"/>
    <cellStyle name="Style 5 14 2 13 3" xfId="31122"/>
    <cellStyle name="Style 5 14 2 14" xfId="31123"/>
    <cellStyle name="Style 5 14 2 14 2" xfId="31124"/>
    <cellStyle name="Style 5 14 2 14 3" xfId="31125"/>
    <cellStyle name="Style 5 14 2 15" xfId="31126"/>
    <cellStyle name="Style 5 14 2 16" xfId="31127"/>
    <cellStyle name="Style 5 14 2 2" xfId="31128"/>
    <cellStyle name="Style 5 14 2 2 2" xfId="31129"/>
    <cellStyle name="Style 5 14 2 2 2 2" xfId="31130"/>
    <cellStyle name="Style 5 14 2 2 2 3" xfId="31131"/>
    <cellStyle name="Style 5 14 2 2 3" xfId="31132"/>
    <cellStyle name="Style 5 14 2 2 4" xfId="31133"/>
    <cellStyle name="Style 5 14 2 3" xfId="31134"/>
    <cellStyle name="Style 5 14 2 3 2" xfId="31135"/>
    <cellStyle name="Style 5 14 2 3 3" xfId="31136"/>
    <cellStyle name="Style 5 14 2 4" xfId="31137"/>
    <cellStyle name="Style 5 14 2 4 2" xfId="31138"/>
    <cellStyle name="Style 5 14 2 4 3" xfId="31139"/>
    <cellStyle name="Style 5 14 2 5" xfId="31140"/>
    <cellStyle name="Style 5 14 2 5 2" xfId="31141"/>
    <cellStyle name="Style 5 14 2 5 3" xfId="31142"/>
    <cellStyle name="Style 5 14 2 6" xfId="31143"/>
    <cellStyle name="Style 5 14 2 6 2" xfId="31144"/>
    <cellStyle name="Style 5 14 2 6 3" xfId="31145"/>
    <cellStyle name="Style 5 14 2 7" xfId="31146"/>
    <cellStyle name="Style 5 14 2 7 2" xfId="31147"/>
    <cellStyle name="Style 5 14 2 7 3" xfId="31148"/>
    <cellStyle name="Style 5 14 2 8" xfId="31149"/>
    <cellStyle name="Style 5 14 2 8 2" xfId="31150"/>
    <cellStyle name="Style 5 14 2 8 3" xfId="31151"/>
    <cellStyle name="Style 5 14 2 9" xfId="31152"/>
    <cellStyle name="Style 5 14 2 9 2" xfId="31153"/>
    <cellStyle name="Style 5 14 2 9 3" xfId="31154"/>
    <cellStyle name="Style 5 14 3" xfId="31155"/>
    <cellStyle name="Style 5 14 3 2" xfId="31156"/>
    <cellStyle name="Style 5 14 3 2 2" xfId="31157"/>
    <cellStyle name="Style 5 14 3 2 3" xfId="31158"/>
    <cellStyle name="Style 5 14 3 3" xfId="31159"/>
    <cellStyle name="Style 5 14 3 4" xfId="31160"/>
    <cellStyle name="Style 5 14 4" xfId="31161"/>
    <cellStyle name="Style 5 14 4 2" xfId="31162"/>
    <cellStyle name="Style 5 14 4 3" xfId="31163"/>
    <cellStyle name="Style 5 14 5" xfId="31164"/>
    <cellStyle name="Style 5 14 5 2" xfId="31165"/>
    <cellStyle name="Style 5 14 5 3" xfId="31166"/>
    <cellStyle name="Style 5 14 6" xfId="31167"/>
    <cellStyle name="Style 5 14 6 2" xfId="31168"/>
    <cellStyle name="Style 5 14 6 3" xfId="31169"/>
    <cellStyle name="Style 5 14 7" xfId="31170"/>
    <cellStyle name="Style 5 14 7 2" xfId="31171"/>
    <cellStyle name="Style 5 14 7 3" xfId="31172"/>
    <cellStyle name="Style 5 14 8" xfId="31173"/>
    <cellStyle name="Style 5 14 8 2" xfId="31174"/>
    <cellStyle name="Style 5 14 8 3" xfId="31175"/>
    <cellStyle name="Style 5 14 9" xfId="31176"/>
    <cellStyle name="Style 5 14 9 2" xfId="31177"/>
    <cellStyle name="Style 5 14 9 3" xfId="31178"/>
    <cellStyle name="Style 5 15" xfId="1167"/>
    <cellStyle name="Style 5 15 10" xfId="31179"/>
    <cellStyle name="Style 5 15 10 2" xfId="31180"/>
    <cellStyle name="Style 5 15 10 3" xfId="31181"/>
    <cellStyle name="Style 5 15 11" xfId="31182"/>
    <cellStyle name="Style 5 15 11 2" xfId="31183"/>
    <cellStyle name="Style 5 15 11 3" xfId="31184"/>
    <cellStyle name="Style 5 15 12" xfId="31185"/>
    <cellStyle name="Style 5 15 12 2" xfId="31186"/>
    <cellStyle name="Style 5 15 12 3" xfId="31187"/>
    <cellStyle name="Style 5 15 13" xfId="31188"/>
    <cellStyle name="Style 5 15 13 2" xfId="31189"/>
    <cellStyle name="Style 5 15 13 3" xfId="31190"/>
    <cellStyle name="Style 5 15 14" xfId="31191"/>
    <cellStyle name="Style 5 15 14 2" xfId="31192"/>
    <cellStyle name="Style 5 15 14 3" xfId="31193"/>
    <cellStyle name="Style 5 15 15" xfId="31194"/>
    <cellStyle name="Style 5 15 15 2" xfId="31195"/>
    <cellStyle name="Style 5 15 15 3" xfId="31196"/>
    <cellStyle name="Style 5 15 16" xfId="31197"/>
    <cellStyle name="Style 5 15 17" xfId="31198"/>
    <cellStyle name="Style 5 15 2" xfId="1168"/>
    <cellStyle name="Style 5 15 2 10" xfId="31199"/>
    <cellStyle name="Style 5 15 2 10 2" xfId="31200"/>
    <cellStyle name="Style 5 15 2 10 3" xfId="31201"/>
    <cellStyle name="Style 5 15 2 11" xfId="31202"/>
    <cellStyle name="Style 5 15 2 11 2" xfId="31203"/>
    <cellStyle name="Style 5 15 2 11 3" xfId="31204"/>
    <cellStyle name="Style 5 15 2 12" xfId="31205"/>
    <cellStyle name="Style 5 15 2 12 2" xfId="31206"/>
    <cellStyle name="Style 5 15 2 12 3" xfId="31207"/>
    <cellStyle name="Style 5 15 2 13" xfId="31208"/>
    <cellStyle name="Style 5 15 2 13 2" xfId="31209"/>
    <cellStyle name="Style 5 15 2 13 3" xfId="31210"/>
    <cellStyle name="Style 5 15 2 14" xfId="31211"/>
    <cellStyle name="Style 5 15 2 14 2" xfId="31212"/>
    <cellStyle name="Style 5 15 2 14 3" xfId="31213"/>
    <cellStyle name="Style 5 15 2 15" xfId="31214"/>
    <cellStyle name="Style 5 15 2 16" xfId="31215"/>
    <cellStyle name="Style 5 15 2 2" xfId="31216"/>
    <cellStyle name="Style 5 15 2 2 2" xfId="31217"/>
    <cellStyle name="Style 5 15 2 2 2 2" xfId="31218"/>
    <cellStyle name="Style 5 15 2 2 2 3" xfId="31219"/>
    <cellStyle name="Style 5 15 2 2 3" xfId="31220"/>
    <cellStyle name="Style 5 15 2 2 4" xfId="31221"/>
    <cellStyle name="Style 5 15 2 3" xfId="31222"/>
    <cellStyle name="Style 5 15 2 3 2" xfId="31223"/>
    <cellStyle name="Style 5 15 2 3 3" xfId="31224"/>
    <cellStyle name="Style 5 15 2 4" xfId="31225"/>
    <cellStyle name="Style 5 15 2 4 2" xfId="31226"/>
    <cellStyle name="Style 5 15 2 4 3" xfId="31227"/>
    <cellStyle name="Style 5 15 2 5" xfId="31228"/>
    <cellStyle name="Style 5 15 2 5 2" xfId="31229"/>
    <cellStyle name="Style 5 15 2 5 3" xfId="31230"/>
    <cellStyle name="Style 5 15 2 6" xfId="31231"/>
    <cellStyle name="Style 5 15 2 6 2" xfId="31232"/>
    <cellStyle name="Style 5 15 2 6 3" xfId="31233"/>
    <cellStyle name="Style 5 15 2 7" xfId="31234"/>
    <cellStyle name="Style 5 15 2 7 2" xfId="31235"/>
    <cellStyle name="Style 5 15 2 7 3" xfId="31236"/>
    <cellStyle name="Style 5 15 2 8" xfId="31237"/>
    <cellStyle name="Style 5 15 2 8 2" xfId="31238"/>
    <cellStyle name="Style 5 15 2 8 3" xfId="31239"/>
    <cellStyle name="Style 5 15 2 9" xfId="31240"/>
    <cellStyle name="Style 5 15 2 9 2" xfId="31241"/>
    <cellStyle name="Style 5 15 2 9 3" xfId="31242"/>
    <cellStyle name="Style 5 15 3" xfId="31243"/>
    <cellStyle name="Style 5 15 3 2" xfId="31244"/>
    <cellStyle name="Style 5 15 3 2 2" xfId="31245"/>
    <cellStyle name="Style 5 15 3 2 3" xfId="31246"/>
    <cellStyle name="Style 5 15 3 3" xfId="31247"/>
    <cellStyle name="Style 5 15 3 4" xfId="31248"/>
    <cellStyle name="Style 5 15 4" xfId="31249"/>
    <cellStyle name="Style 5 15 4 2" xfId="31250"/>
    <cellStyle name="Style 5 15 4 3" xfId="31251"/>
    <cellStyle name="Style 5 15 5" xfId="31252"/>
    <cellStyle name="Style 5 15 5 2" xfId="31253"/>
    <cellStyle name="Style 5 15 5 3" xfId="31254"/>
    <cellStyle name="Style 5 15 6" xfId="31255"/>
    <cellStyle name="Style 5 15 6 2" xfId="31256"/>
    <cellStyle name="Style 5 15 6 3" xfId="31257"/>
    <cellStyle name="Style 5 15 7" xfId="31258"/>
    <cellStyle name="Style 5 15 7 2" xfId="31259"/>
    <cellStyle name="Style 5 15 7 3" xfId="31260"/>
    <cellStyle name="Style 5 15 8" xfId="31261"/>
    <cellStyle name="Style 5 15 8 2" xfId="31262"/>
    <cellStyle name="Style 5 15 8 3" xfId="31263"/>
    <cellStyle name="Style 5 15 9" xfId="31264"/>
    <cellStyle name="Style 5 15 9 2" xfId="31265"/>
    <cellStyle name="Style 5 15 9 3" xfId="31266"/>
    <cellStyle name="Style 5 16" xfId="1169"/>
    <cellStyle name="Style 5 16 10" xfId="31267"/>
    <cellStyle name="Style 5 16 10 2" xfId="31268"/>
    <cellStyle name="Style 5 16 10 3" xfId="31269"/>
    <cellStyle name="Style 5 16 11" xfId="31270"/>
    <cellStyle name="Style 5 16 11 2" xfId="31271"/>
    <cellStyle name="Style 5 16 11 3" xfId="31272"/>
    <cellStyle name="Style 5 16 12" xfId="31273"/>
    <cellStyle name="Style 5 16 12 2" xfId="31274"/>
    <cellStyle name="Style 5 16 12 3" xfId="31275"/>
    <cellStyle name="Style 5 16 13" xfId="31276"/>
    <cellStyle name="Style 5 16 13 2" xfId="31277"/>
    <cellStyle name="Style 5 16 13 3" xfId="31278"/>
    <cellStyle name="Style 5 16 14" xfId="31279"/>
    <cellStyle name="Style 5 16 14 2" xfId="31280"/>
    <cellStyle name="Style 5 16 14 3" xfId="31281"/>
    <cellStyle name="Style 5 16 15" xfId="31282"/>
    <cellStyle name="Style 5 16 15 2" xfId="31283"/>
    <cellStyle name="Style 5 16 15 3" xfId="31284"/>
    <cellStyle name="Style 5 16 16" xfId="31285"/>
    <cellStyle name="Style 5 16 17" xfId="31286"/>
    <cellStyle name="Style 5 16 2" xfId="1170"/>
    <cellStyle name="Style 5 16 2 10" xfId="31287"/>
    <cellStyle name="Style 5 16 2 10 2" xfId="31288"/>
    <cellStyle name="Style 5 16 2 10 3" xfId="31289"/>
    <cellStyle name="Style 5 16 2 11" xfId="31290"/>
    <cellStyle name="Style 5 16 2 11 2" xfId="31291"/>
    <cellStyle name="Style 5 16 2 11 3" xfId="31292"/>
    <cellStyle name="Style 5 16 2 12" xfId="31293"/>
    <cellStyle name="Style 5 16 2 12 2" xfId="31294"/>
    <cellStyle name="Style 5 16 2 12 3" xfId="31295"/>
    <cellStyle name="Style 5 16 2 13" xfId="31296"/>
    <cellStyle name="Style 5 16 2 13 2" xfId="31297"/>
    <cellStyle name="Style 5 16 2 13 3" xfId="31298"/>
    <cellStyle name="Style 5 16 2 14" xfId="31299"/>
    <cellStyle name="Style 5 16 2 14 2" xfId="31300"/>
    <cellStyle name="Style 5 16 2 14 3" xfId="31301"/>
    <cellStyle name="Style 5 16 2 15" xfId="31302"/>
    <cellStyle name="Style 5 16 2 16" xfId="31303"/>
    <cellStyle name="Style 5 16 2 2" xfId="31304"/>
    <cellStyle name="Style 5 16 2 2 2" xfId="31305"/>
    <cellStyle name="Style 5 16 2 2 2 2" xfId="31306"/>
    <cellStyle name="Style 5 16 2 2 2 3" xfId="31307"/>
    <cellStyle name="Style 5 16 2 2 3" xfId="31308"/>
    <cellStyle name="Style 5 16 2 2 4" xfId="31309"/>
    <cellStyle name="Style 5 16 2 3" xfId="31310"/>
    <cellStyle name="Style 5 16 2 3 2" xfId="31311"/>
    <cellStyle name="Style 5 16 2 3 3" xfId="31312"/>
    <cellStyle name="Style 5 16 2 4" xfId="31313"/>
    <cellStyle name="Style 5 16 2 4 2" xfId="31314"/>
    <cellStyle name="Style 5 16 2 4 3" xfId="31315"/>
    <cellStyle name="Style 5 16 2 5" xfId="31316"/>
    <cellStyle name="Style 5 16 2 5 2" xfId="31317"/>
    <cellStyle name="Style 5 16 2 5 3" xfId="31318"/>
    <cellStyle name="Style 5 16 2 6" xfId="31319"/>
    <cellStyle name="Style 5 16 2 6 2" xfId="31320"/>
    <cellStyle name="Style 5 16 2 6 3" xfId="31321"/>
    <cellStyle name="Style 5 16 2 7" xfId="31322"/>
    <cellStyle name="Style 5 16 2 7 2" xfId="31323"/>
    <cellStyle name="Style 5 16 2 7 3" xfId="31324"/>
    <cellStyle name="Style 5 16 2 8" xfId="31325"/>
    <cellStyle name="Style 5 16 2 8 2" xfId="31326"/>
    <cellStyle name="Style 5 16 2 8 3" xfId="31327"/>
    <cellStyle name="Style 5 16 2 9" xfId="31328"/>
    <cellStyle name="Style 5 16 2 9 2" xfId="31329"/>
    <cellStyle name="Style 5 16 2 9 3" xfId="31330"/>
    <cellStyle name="Style 5 16 3" xfId="31331"/>
    <cellStyle name="Style 5 16 3 2" xfId="31332"/>
    <cellStyle name="Style 5 16 3 2 2" xfId="31333"/>
    <cellStyle name="Style 5 16 3 2 3" xfId="31334"/>
    <cellStyle name="Style 5 16 3 3" xfId="31335"/>
    <cellStyle name="Style 5 16 3 4" xfId="31336"/>
    <cellStyle name="Style 5 16 4" xfId="31337"/>
    <cellStyle name="Style 5 16 4 2" xfId="31338"/>
    <cellStyle name="Style 5 16 4 3" xfId="31339"/>
    <cellStyle name="Style 5 16 5" xfId="31340"/>
    <cellStyle name="Style 5 16 5 2" xfId="31341"/>
    <cellStyle name="Style 5 16 5 3" xfId="31342"/>
    <cellStyle name="Style 5 16 6" xfId="31343"/>
    <cellStyle name="Style 5 16 6 2" xfId="31344"/>
    <cellStyle name="Style 5 16 6 3" xfId="31345"/>
    <cellStyle name="Style 5 16 7" xfId="31346"/>
    <cellStyle name="Style 5 16 7 2" xfId="31347"/>
    <cellStyle name="Style 5 16 7 3" xfId="31348"/>
    <cellStyle name="Style 5 16 8" xfId="31349"/>
    <cellStyle name="Style 5 16 8 2" xfId="31350"/>
    <cellStyle name="Style 5 16 8 3" xfId="31351"/>
    <cellStyle name="Style 5 16 9" xfId="31352"/>
    <cellStyle name="Style 5 16 9 2" xfId="31353"/>
    <cellStyle name="Style 5 16 9 3" xfId="31354"/>
    <cellStyle name="Style 5 17" xfId="1171"/>
    <cellStyle name="Style 5 17 10" xfId="31355"/>
    <cellStyle name="Style 5 17 10 2" xfId="31356"/>
    <cellStyle name="Style 5 17 10 3" xfId="31357"/>
    <cellStyle name="Style 5 17 11" xfId="31358"/>
    <cellStyle name="Style 5 17 11 2" xfId="31359"/>
    <cellStyle name="Style 5 17 11 3" xfId="31360"/>
    <cellStyle name="Style 5 17 12" xfId="31361"/>
    <cellStyle name="Style 5 17 12 2" xfId="31362"/>
    <cellStyle name="Style 5 17 12 3" xfId="31363"/>
    <cellStyle name="Style 5 17 13" xfId="31364"/>
    <cellStyle name="Style 5 17 13 2" xfId="31365"/>
    <cellStyle name="Style 5 17 13 3" xfId="31366"/>
    <cellStyle name="Style 5 17 14" xfId="31367"/>
    <cellStyle name="Style 5 17 14 2" xfId="31368"/>
    <cellStyle name="Style 5 17 14 3" xfId="31369"/>
    <cellStyle name="Style 5 17 15" xfId="31370"/>
    <cellStyle name="Style 5 17 15 2" xfId="31371"/>
    <cellStyle name="Style 5 17 15 3" xfId="31372"/>
    <cellStyle name="Style 5 17 16" xfId="31373"/>
    <cellStyle name="Style 5 17 17" xfId="31374"/>
    <cellStyle name="Style 5 17 2" xfId="1172"/>
    <cellStyle name="Style 5 17 2 10" xfId="31375"/>
    <cellStyle name="Style 5 17 2 10 2" xfId="31376"/>
    <cellStyle name="Style 5 17 2 10 3" xfId="31377"/>
    <cellStyle name="Style 5 17 2 11" xfId="31378"/>
    <cellStyle name="Style 5 17 2 11 2" xfId="31379"/>
    <cellStyle name="Style 5 17 2 11 3" xfId="31380"/>
    <cellStyle name="Style 5 17 2 12" xfId="31381"/>
    <cellStyle name="Style 5 17 2 12 2" xfId="31382"/>
    <cellStyle name="Style 5 17 2 12 3" xfId="31383"/>
    <cellStyle name="Style 5 17 2 13" xfId="31384"/>
    <cellStyle name="Style 5 17 2 13 2" xfId="31385"/>
    <cellStyle name="Style 5 17 2 13 3" xfId="31386"/>
    <cellStyle name="Style 5 17 2 14" xfId="31387"/>
    <cellStyle name="Style 5 17 2 14 2" xfId="31388"/>
    <cellStyle name="Style 5 17 2 14 3" xfId="31389"/>
    <cellStyle name="Style 5 17 2 15" xfId="31390"/>
    <cellStyle name="Style 5 17 2 16" xfId="31391"/>
    <cellStyle name="Style 5 17 2 2" xfId="31392"/>
    <cellStyle name="Style 5 17 2 2 2" xfId="31393"/>
    <cellStyle name="Style 5 17 2 2 2 2" xfId="31394"/>
    <cellStyle name="Style 5 17 2 2 2 3" xfId="31395"/>
    <cellStyle name="Style 5 17 2 2 3" xfId="31396"/>
    <cellStyle name="Style 5 17 2 2 4" xfId="31397"/>
    <cellStyle name="Style 5 17 2 3" xfId="31398"/>
    <cellStyle name="Style 5 17 2 3 2" xfId="31399"/>
    <cellStyle name="Style 5 17 2 3 3" xfId="31400"/>
    <cellStyle name="Style 5 17 2 4" xfId="31401"/>
    <cellStyle name="Style 5 17 2 4 2" xfId="31402"/>
    <cellStyle name="Style 5 17 2 4 3" xfId="31403"/>
    <cellStyle name="Style 5 17 2 5" xfId="31404"/>
    <cellStyle name="Style 5 17 2 5 2" xfId="31405"/>
    <cellStyle name="Style 5 17 2 5 3" xfId="31406"/>
    <cellStyle name="Style 5 17 2 6" xfId="31407"/>
    <cellStyle name="Style 5 17 2 6 2" xfId="31408"/>
    <cellStyle name="Style 5 17 2 6 3" xfId="31409"/>
    <cellStyle name="Style 5 17 2 7" xfId="31410"/>
    <cellStyle name="Style 5 17 2 7 2" xfId="31411"/>
    <cellStyle name="Style 5 17 2 7 3" xfId="31412"/>
    <cellStyle name="Style 5 17 2 8" xfId="31413"/>
    <cellStyle name="Style 5 17 2 8 2" xfId="31414"/>
    <cellStyle name="Style 5 17 2 8 3" xfId="31415"/>
    <cellStyle name="Style 5 17 2 9" xfId="31416"/>
    <cellStyle name="Style 5 17 2 9 2" xfId="31417"/>
    <cellStyle name="Style 5 17 2 9 3" xfId="31418"/>
    <cellStyle name="Style 5 17 3" xfId="31419"/>
    <cellStyle name="Style 5 17 3 2" xfId="31420"/>
    <cellStyle name="Style 5 17 3 2 2" xfId="31421"/>
    <cellStyle name="Style 5 17 3 2 3" xfId="31422"/>
    <cellStyle name="Style 5 17 3 3" xfId="31423"/>
    <cellStyle name="Style 5 17 3 4" xfId="31424"/>
    <cellStyle name="Style 5 17 4" xfId="31425"/>
    <cellStyle name="Style 5 17 4 2" xfId="31426"/>
    <cellStyle name="Style 5 17 4 3" xfId="31427"/>
    <cellStyle name="Style 5 17 5" xfId="31428"/>
    <cellStyle name="Style 5 17 5 2" xfId="31429"/>
    <cellStyle name="Style 5 17 5 3" xfId="31430"/>
    <cellStyle name="Style 5 17 6" xfId="31431"/>
    <cellStyle name="Style 5 17 6 2" xfId="31432"/>
    <cellStyle name="Style 5 17 6 3" xfId="31433"/>
    <cellStyle name="Style 5 17 7" xfId="31434"/>
    <cellStyle name="Style 5 17 7 2" xfId="31435"/>
    <cellStyle name="Style 5 17 7 3" xfId="31436"/>
    <cellStyle name="Style 5 17 8" xfId="31437"/>
    <cellStyle name="Style 5 17 8 2" xfId="31438"/>
    <cellStyle name="Style 5 17 8 3" xfId="31439"/>
    <cellStyle name="Style 5 17 9" xfId="31440"/>
    <cellStyle name="Style 5 17 9 2" xfId="31441"/>
    <cellStyle name="Style 5 17 9 3" xfId="31442"/>
    <cellStyle name="Style 5 18" xfId="1173"/>
    <cellStyle name="Style 5 18 10" xfId="31443"/>
    <cellStyle name="Style 5 18 10 2" xfId="31444"/>
    <cellStyle name="Style 5 18 10 3" xfId="31445"/>
    <cellStyle name="Style 5 18 11" xfId="31446"/>
    <cellStyle name="Style 5 18 11 2" xfId="31447"/>
    <cellStyle name="Style 5 18 11 3" xfId="31448"/>
    <cellStyle name="Style 5 18 12" xfId="31449"/>
    <cellStyle name="Style 5 18 12 2" xfId="31450"/>
    <cellStyle name="Style 5 18 12 3" xfId="31451"/>
    <cellStyle name="Style 5 18 13" xfId="31452"/>
    <cellStyle name="Style 5 18 13 2" xfId="31453"/>
    <cellStyle name="Style 5 18 13 3" xfId="31454"/>
    <cellStyle name="Style 5 18 14" xfId="31455"/>
    <cellStyle name="Style 5 18 14 2" xfId="31456"/>
    <cellStyle name="Style 5 18 14 3" xfId="31457"/>
    <cellStyle name="Style 5 18 15" xfId="31458"/>
    <cellStyle name="Style 5 18 15 2" xfId="31459"/>
    <cellStyle name="Style 5 18 15 3" xfId="31460"/>
    <cellStyle name="Style 5 18 16" xfId="31461"/>
    <cellStyle name="Style 5 18 17" xfId="31462"/>
    <cellStyle name="Style 5 18 2" xfId="1174"/>
    <cellStyle name="Style 5 18 2 10" xfId="31463"/>
    <cellStyle name="Style 5 18 2 10 2" xfId="31464"/>
    <cellStyle name="Style 5 18 2 10 3" xfId="31465"/>
    <cellStyle name="Style 5 18 2 11" xfId="31466"/>
    <cellStyle name="Style 5 18 2 11 2" xfId="31467"/>
    <cellStyle name="Style 5 18 2 11 3" xfId="31468"/>
    <cellStyle name="Style 5 18 2 12" xfId="31469"/>
    <cellStyle name="Style 5 18 2 12 2" xfId="31470"/>
    <cellStyle name="Style 5 18 2 12 3" xfId="31471"/>
    <cellStyle name="Style 5 18 2 13" xfId="31472"/>
    <cellStyle name="Style 5 18 2 13 2" xfId="31473"/>
    <cellStyle name="Style 5 18 2 13 3" xfId="31474"/>
    <cellStyle name="Style 5 18 2 14" xfId="31475"/>
    <cellStyle name="Style 5 18 2 14 2" xfId="31476"/>
    <cellStyle name="Style 5 18 2 14 3" xfId="31477"/>
    <cellStyle name="Style 5 18 2 15" xfId="31478"/>
    <cellStyle name="Style 5 18 2 16" xfId="31479"/>
    <cellStyle name="Style 5 18 2 2" xfId="31480"/>
    <cellStyle name="Style 5 18 2 2 2" xfId="31481"/>
    <cellStyle name="Style 5 18 2 2 2 2" xfId="31482"/>
    <cellStyle name="Style 5 18 2 2 2 3" xfId="31483"/>
    <cellStyle name="Style 5 18 2 2 3" xfId="31484"/>
    <cellStyle name="Style 5 18 2 2 4" xfId="31485"/>
    <cellStyle name="Style 5 18 2 3" xfId="31486"/>
    <cellStyle name="Style 5 18 2 3 2" xfId="31487"/>
    <cellStyle name="Style 5 18 2 3 3" xfId="31488"/>
    <cellStyle name="Style 5 18 2 4" xfId="31489"/>
    <cellStyle name="Style 5 18 2 4 2" xfId="31490"/>
    <cellStyle name="Style 5 18 2 4 3" xfId="31491"/>
    <cellStyle name="Style 5 18 2 5" xfId="31492"/>
    <cellStyle name="Style 5 18 2 5 2" xfId="31493"/>
    <cellStyle name="Style 5 18 2 5 3" xfId="31494"/>
    <cellStyle name="Style 5 18 2 6" xfId="31495"/>
    <cellStyle name="Style 5 18 2 6 2" xfId="31496"/>
    <cellStyle name="Style 5 18 2 6 3" xfId="31497"/>
    <cellStyle name="Style 5 18 2 7" xfId="31498"/>
    <cellStyle name="Style 5 18 2 7 2" xfId="31499"/>
    <cellStyle name="Style 5 18 2 7 3" xfId="31500"/>
    <cellStyle name="Style 5 18 2 8" xfId="31501"/>
    <cellStyle name="Style 5 18 2 8 2" xfId="31502"/>
    <cellStyle name="Style 5 18 2 8 3" xfId="31503"/>
    <cellStyle name="Style 5 18 2 9" xfId="31504"/>
    <cellStyle name="Style 5 18 2 9 2" xfId="31505"/>
    <cellStyle name="Style 5 18 2 9 3" xfId="31506"/>
    <cellStyle name="Style 5 18 3" xfId="31507"/>
    <cellStyle name="Style 5 18 3 2" xfId="31508"/>
    <cellStyle name="Style 5 18 3 2 2" xfId="31509"/>
    <cellStyle name="Style 5 18 3 2 3" xfId="31510"/>
    <cellStyle name="Style 5 18 3 3" xfId="31511"/>
    <cellStyle name="Style 5 18 3 4" xfId="31512"/>
    <cellStyle name="Style 5 18 4" xfId="31513"/>
    <cellStyle name="Style 5 18 4 2" xfId="31514"/>
    <cellStyle name="Style 5 18 4 3" xfId="31515"/>
    <cellStyle name="Style 5 18 5" xfId="31516"/>
    <cellStyle name="Style 5 18 5 2" xfId="31517"/>
    <cellStyle name="Style 5 18 5 3" xfId="31518"/>
    <cellStyle name="Style 5 18 6" xfId="31519"/>
    <cellStyle name="Style 5 18 6 2" xfId="31520"/>
    <cellStyle name="Style 5 18 6 3" xfId="31521"/>
    <cellStyle name="Style 5 18 7" xfId="31522"/>
    <cellStyle name="Style 5 18 7 2" xfId="31523"/>
    <cellStyle name="Style 5 18 7 3" xfId="31524"/>
    <cellStyle name="Style 5 18 8" xfId="31525"/>
    <cellStyle name="Style 5 18 8 2" xfId="31526"/>
    <cellStyle name="Style 5 18 8 3" xfId="31527"/>
    <cellStyle name="Style 5 18 9" xfId="31528"/>
    <cellStyle name="Style 5 18 9 2" xfId="31529"/>
    <cellStyle name="Style 5 18 9 3" xfId="31530"/>
    <cellStyle name="Style 5 19" xfId="1175"/>
    <cellStyle name="Style 5 19 10" xfId="31531"/>
    <cellStyle name="Style 5 19 10 2" xfId="31532"/>
    <cellStyle name="Style 5 19 10 3" xfId="31533"/>
    <cellStyle name="Style 5 19 11" xfId="31534"/>
    <cellStyle name="Style 5 19 11 2" xfId="31535"/>
    <cellStyle name="Style 5 19 11 3" xfId="31536"/>
    <cellStyle name="Style 5 19 12" xfId="31537"/>
    <cellStyle name="Style 5 19 12 2" xfId="31538"/>
    <cellStyle name="Style 5 19 12 3" xfId="31539"/>
    <cellStyle name="Style 5 19 13" xfId="31540"/>
    <cellStyle name="Style 5 19 13 2" xfId="31541"/>
    <cellStyle name="Style 5 19 13 3" xfId="31542"/>
    <cellStyle name="Style 5 19 14" xfId="31543"/>
    <cellStyle name="Style 5 19 14 2" xfId="31544"/>
    <cellStyle name="Style 5 19 14 3" xfId="31545"/>
    <cellStyle name="Style 5 19 15" xfId="31546"/>
    <cellStyle name="Style 5 19 15 2" xfId="31547"/>
    <cellStyle name="Style 5 19 15 3" xfId="31548"/>
    <cellStyle name="Style 5 19 16" xfId="31549"/>
    <cellStyle name="Style 5 19 17" xfId="31550"/>
    <cellStyle name="Style 5 19 2" xfId="1176"/>
    <cellStyle name="Style 5 19 2 10" xfId="31551"/>
    <cellStyle name="Style 5 19 2 10 2" xfId="31552"/>
    <cellStyle name="Style 5 19 2 10 3" xfId="31553"/>
    <cellStyle name="Style 5 19 2 11" xfId="31554"/>
    <cellStyle name="Style 5 19 2 11 2" xfId="31555"/>
    <cellStyle name="Style 5 19 2 11 3" xfId="31556"/>
    <cellStyle name="Style 5 19 2 12" xfId="31557"/>
    <cellStyle name="Style 5 19 2 12 2" xfId="31558"/>
    <cellStyle name="Style 5 19 2 12 3" xfId="31559"/>
    <cellStyle name="Style 5 19 2 13" xfId="31560"/>
    <cellStyle name="Style 5 19 2 13 2" xfId="31561"/>
    <cellStyle name="Style 5 19 2 13 3" xfId="31562"/>
    <cellStyle name="Style 5 19 2 14" xfId="31563"/>
    <cellStyle name="Style 5 19 2 14 2" xfId="31564"/>
    <cellStyle name="Style 5 19 2 14 3" xfId="31565"/>
    <cellStyle name="Style 5 19 2 15" xfId="31566"/>
    <cellStyle name="Style 5 19 2 16" xfId="31567"/>
    <cellStyle name="Style 5 19 2 2" xfId="31568"/>
    <cellStyle name="Style 5 19 2 2 2" xfId="31569"/>
    <cellStyle name="Style 5 19 2 2 2 2" xfId="31570"/>
    <cellStyle name="Style 5 19 2 2 2 3" xfId="31571"/>
    <cellStyle name="Style 5 19 2 2 3" xfId="31572"/>
    <cellStyle name="Style 5 19 2 2 4" xfId="31573"/>
    <cellStyle name="Style 5 19 2 3" xfId="31574"/>
    <cellStyle name="Style 5 19 2 3 2" xfId="31575"/>
    <cellStyle name="Style 5 19 2 3 3" xfId="31576"/>
    <cellStyle name="Style 5 19 2 4" xfId="31577"/>
    <cellStyle name="Style 5 19 2 4 2" xfId="31578"/>
    <cellStyle name="Style 5 19 2 4 3" xfId="31579"/>
    <cellStyle name="Style 5 19 2 5" xfId="31580"/>
    <cellStyle name="Style 5 19 2 5 2" xfId="31581"/>
    <cellStyle name="Style 5 19 2 5 3" xfId="31582"/>
    <cellStyle name="Style 5 19 2 6" xfId="31583"/>
    <cellStyle name="Style 5 19 2 6 2" xfId="31584"/>
    <cellStyle name="Style 5 19 2 6 3" xfId="31585"/>
    <cellStyle name="Style 5 19 2 7" xfId="31586"/>
    <cellStyle name="Style 5 19 2 7 2" xfId="31587"/>
    <cellStyle name="Style 5 19 2 7 3" xfId="31588"/>
    <cellStyle name="Style 5 19 2 8" xfId="31589"/>
    <cellStyle name="Style 5 19 2 8 2" xfId="31590"/>
    <cellStyle name="Style 5 19 2 8 3" xfId="31591"/>
    <cellStyle name="Style 5 19 2 9" xfId="31592"/>
    <cellStyle name="Style 5 19 2 9 2" xfId="31593"/>
    <cellStyle name="Style 5 19 2 9 3" xfId="31594"/>
    <cellStyle name="Style 5 19 3" xfId="31595"/>
    <cellStyle name="Style 5 19 3 2" xfId="31596"/>
    <cellStyle name="Style 5 19 3 2 2" xfId="31597"/>
    <cellStyle name="Style 5 19 3 2 3" xfId="31598"/>
    <cellStyle name="Style 5 19 3 3" xfId="31599"/>
    <cellStyle name="Style 5 19 3 4" xfId="31600"/>
    <cellStyle name="Style 5 19 4" xfId="31601"/>
    <cellStyle name="Style 5 19 4 2" xfId="31602"/>
    <cellStyle name="Style 5 19 4 3" xfId="31603"/>
    <cellStyle name="Style 5 19 5" xfId="31604"/>
    <cellStyle name="Style 5 19 5 2" xfId="31605"/>
    <cellStyle name="Style 5 19 5 3" xfId="31606"/>
    <cellStyle name="Style 5 19 6" xfId="31607"/>
    <cellStyle name="Style 5 19 6 2" xfId="31608"/>
    <cellStyle name="Style 5 19 6 3" xfId="31609"/>
    <cellStyle name="Style 5 19 7" xfId="31610"/>
    <cellStyle name="Style 5 19 7 2" xfId="31611"/>
    <cellStyle name="Style 5 19 7 3" xfId="31612"/>
    <cellStyle name="Style 5 19 8" xfId="31613"/>
    <cellStyle name="Style 5 19 8 2" xfId="31614"/>
    <cellStyle name="Style 5 19 8 3" xfId="31615"/>
    <cellStyle name="Style 5 19 9" xfId="31616"/>
    <cellStyle name="Style 5 19 9 2" xfId="31617"/>
    <cellStyle name="Style 5 19 9 3" xfId="31618"/>
    <cellStyle name="Style 5 2" xfId="1177"/>
    <cellStyle name="Style 5 2 10" xfId="1178"/>
    <cellStyle name="Style 5 2 10 10" xfId="31619"/>
    <cellStyle name="Style 5 2 10 10 2" xfId="31620"/>
    <cellStyle name="Style 5 2 10 10 3" xfId="31621"/>
    <cellStyle name="Style 5 2 10 11" xfId="31622"/>
    <cellStyle name="Style 5 2 10 11 2" xfId="31623"/>
    <cellStyle name="Style 5 2 10 11 3" xfId="31624"/>
    <cellStyle name="Style 5 2 10 12" xfId="31625"/>
    <cellStyle name="Style 5 2 10 12 2" xfId="31626"/>
    <cellStyle name="Style 5 2 10 12 3" xfId="31627"/>
    <cellStyle name="Style 5 2 10 13" xfId="31628"/>
    <cellStyle name="Style 5 2 10 13 2" xfId="31629"/>
    <cellStyle name="Style 5 2 10 13 3" xfId="31630"/>
    <cellStyle name="Style 5 2 10 14" xfId="31631"/>
    <cellStyle name="Style 5 2 10 14 2" xfId="31632"/>
    <cellStyle name="Style 5 2 10 14 3" xfId="31633"/>
    <cellStyle name="Style 5 2 10 15" xfId="31634"/>
    <cellStyle name="Style 5 2 10 15 2" xfId="31635"/>
    <cellStyle name="Style 5 2 10 15 3" xfId="31636"/>
    <cellStyle name="Style 5 2 10 16" xfId="31637"/>
    <cellStyle name="Style 5 2 10 17" xfId="31638"/>
    <cellStyle name="Style 5 2 10 2" xfId="1179"/>
    <cellStyle name="Style 5 2 10 2 10" xfId="31639"/>
    <cellStyle name="Style 5 2 10 2 10 2" xfId="31640"/>
    <cellStyle name="Style 5 2 10 2 10 3" xfId="31641"/>
    <cellStyle name="Style 5 2 10 2 11" xfId="31642"/>
    <cellStyle name="Style 5 2 10 2 11 2" xfId="31643"/>
    <cellStyle name="Style 5 2 10 2 11 3" xfId="31644"/>
    <cellStyle name="Style 5 2 10 2 12" xfId="31645"/>
    <cellStyle name="Style 5 2 10 2 12 2" xfId="31646"/>
    <cellStyle name="Style 5 2 10 2 12 3" xfId="31647"/>
    <cellStyle name="Style 5 2 10 2 13" xfId="31648"/>
    <cellStyle name="Style 5 2 10 2 13 2" xfId="31649"/>
    <cellStyle name="Style 5 2 10 2 13 3" xfId="31650"/>
    <cellStyle name="Style 5 2 10 2 14" xfId="31651"/>
    <cellStyle name="Style 5 2 10 2 14 2" xfId="31652"/>
    <cellStyle name="Style 5 2 10 2 14 3" xfId="31653"/>
    <cellStyle name="Style 5 2 10 2 15" xfId="31654"/>
    <cellStyle name="Style 5 2 10 2 16" xfId="31655"/>
    <cellStyle name="Style 5 2 10 2 2" xfId="31656"/>
    <cellStyle name="Style 5 2 10 2 2 2" xfId="31657"/>
    <cellStyle name="Style 5 2 10 2 2 2 2" xfId="31658"/>
    <cellStyle name="Style 5 2 10 2 2 2 3" xfId="31659"/>
    <cellStyle name="Style 5 2 10 2 2 3" xfId="31660"/>
    <cellStyle name="Style 5 2 10 2 2 4" xfId="31661"/>
    <cellStyle name="Style 5 2 10 2 3" xfId="31662"/>
    <cellStyle name="Style 5 2 10 2 3 2" xfId="31663"/>
    <cellStyle name="Style 5 2 10 2 3 3" xfId="31664"/>
    <cellStyle name="Style 5 2 10 2 4" xfId="31665"/>
    <cellStyle name="Style 5 2 10 2 4 2" xfId="31666"/>
    <cellStyle name="Style 5 2 10 2 4 3" xfId="31667"/>
    <cellStyle name="Style 5 2 10 2 5" xfId="31668"/>
    <cellStyle name="Style 5 2 10 2 5 2" xfId="31669"/>
    <cellStyle name="Style 5 2 10 2 5 3" xfId="31670"/>
    <cellStyle name="Style 5 2 10 2 6" xfId="31671"/>
    <cellStyle name="Style 5 2 10 2 6 2" xfId="31672"/>
    <cellStyle name="Style 5 2 10 2 6 3" xfId="31673"/>
    <cellStyle name="Style 5 2 10 2 7" xfId="31674"/>
    <cellStyle name="Style 5 2 10 2 7 2" xfId="31675"/>
    <cellStyle name="Style 5 2 10 2 7 3" xfId="31676"/>
    <cellStyle name="Style 5 2 10 2 8" xfId="31677"/>
    <cellStyle name="Style 5 2 10 2 8 2" xfId="31678"/>
    <cellStyle name="Style 5 2 10 2 8 3" xfId="31679"/>
    <cellStyle name="Style 5 2 10 2 9" xfId="31680"/>
    <cellStyle name="Style 5 2 10 2 9 2" xfId="31681"/>
    <cellStyle name="Style 5 2 10 2 9 3" xfId="31682"/>
    <cellStyle name="Style 5 2 10 3" xfId="31683"/>
    <cellStyle name="Style 5 2 10 3 2" xfId="31684"/>
    <cellStyle name="Style 5 2 10 3 2 2" xfId="31685"/>
    <cellStyle name="Style 5 2 10 3 2 3" xfId="31686"/>
    <cellStyle name="Style 5 2 10 3 3" xfId="31687"/>
    <cellStyle name="Style 5 2 10 3 4" xfId="31688"/>
    <cellStyle name="Style 5 2 10 4" xfId="31689"/>
    <cellStyle name="Style 5 2 10 4 2" xfId="31690"/>
    <cellStyle name="Style 5 2 10 4 3" xfId="31691"/>
    <cellStyle name="Style 5 2 10 5" xfId="31692"/>
    <cellStyle name="Style 5 2 10 5 2" xfId="31693"/>
    <cellStyle name="Style 5 2 10 5 3" xfId="31694"/>
    <cellStyle name="Style 5 2 10 6" xfId="31695"/>
    <cellStyle name="Style 5 2 10 6 2" xfId="31696"/>
    <cellStyle name="Style 5 2 10 6 3" xfId="31697"/>
    <cellStyle name="Style 5 2 10 7" xfId="31698"/>
    <cellStyle name="Style 5 2 10 7 2" xfId="31699"/>
    <cellStyle name="Style 5 2 10 7 3" xfId="31700"/>
    <cellStyle name="Style 5 2 10 8" xfId="31701"/>
    <cellStyle name="Style 5 2 10 8 2" xfId="31702"/>
    <cellStyle name="Style 5 2 10 8 3" xfId="31703"/>
    <cellStyle name="Style 5 2 10 9" xfId="31704"/>
    <cellStyle name="Style 5 2 10 9 2" xfId="31705"/>
    <cellStyle name="Style 5 2 10 9 3" xfId="31706"/>
    <cellStyle name="Style 5 2 11" xfId="1180"/>
    <cellStyle name="Style 5 2 11 10" xfId="31707"/>
    <cellStyle name="Style 5 2 11 10 2" xfId="31708"/>
    <cellStyle name="Style 5 2 11 10 3" xfId="31709"/>
    <cellStyle name="Style 5 2 11 11" xfId="31710"/>
    <cellStyle name="Style 5 2 11 11 2" xfId="31711"/>
    <cellStyle name="Style 5 2 11 11 3" xfId="31712"/>
    <cellStyle name="Style 5 2 11 12" xfId="31713"/>
    <cellStyle name="Style 5 2 11 12 2" xfId="31714"/>
    <cellStyle name="Style 5 2 11 12 3" xfId="31715"/>
    <cellStyle name="Style 5 2 11 13" xfId="31716"/>
    <cellStyle name="Style 5 2 11 13 2" xfId="31717"/>
    <cellStyle name="Style 5 2 11 13 3" xfId="31718"/>
    <cellStyle name="Style 5 2 11 14" xfId="31719"/>
    <cellStyle name="Style 5 2 11 14 2" xfId="31720"/>
    <cellStyle name="Style 5 2 11 14 3" xfId="31721"/>
    <cellStyle name="Style 5 2 11 15" xfId="31722"/>
    <cellStyle name="Style 5 2 11 15 2" xfId="31723"/>
    <cellStyle name="Style 5 2 11 15 3" xfId="31724"/>
    <cellStyle name="Style 5 2 11 16" xfId="31725"/>
    <cellStyle name="Style 5 2 11 17" xfId="31726"/>
    <cellStyle name="Style 5 2 11 2" xfId="1181"/>
    <cellStyle name="Style 5 2 11 2 10" xfId="31727"/>
    <cellStyle name="Style 5 2 11 2 10 2" xfId="31728"/>
    <cellStyle name="Style 5 2 11 2 10 3" xfId="31729"/>
    <cellStyle name="Style 5 2 11 2 11" xfId="31730"/>
    <cellStyle name="Style 5 2 11 2 11 2" xfId="31731"/>
    <cellStyle name="Style 5 2 11 2 11 3" xfId="31732"/>
    <cellStyle name="Style 5 2 11 2 12" xfId="31733"/>
    <cellStyle name="Style 5 2 11 2 12 2" xfId="31734"/>
    <cellStyle name="Style 5 2 11 2 12 3" xfId="31735"/>
    <cellStyle name="Style 5 2 11 2 13" xfId="31736"/>
    <cellStyle name="Style 5 2 11 2 13 2" xfId="31737"/>
    <cellStyle name="Style 5 2 11 2 13 3" xfId="31738"/>
    <cellStyle name="Style 5 2 11 2 14" xfId="31739"/>
    <cellStyle name="Style 5 2 11 2 14 2" xfId="31740"/>
    <cellStyle name="Style 5 2 11 2 14 3" xfId="31741"/>
    <cellStyle name="Style 5 2 11 2 15" xfId="31742"/>
    <cellStyle name="Style 5 2 11 2 16" xfId="31743"/>
    <cellStyle name="Style 5 2 11 2 2" xfId="31744"/>
    <cellStyle name="Style 5 2 11 2 2 2" xfId="31745"/>
    <cellStyle name="Style 5 2 11 2 2 2 2" xfId="31746"/>
    <cellStyle name="Style 5 2 11 2 2 2 3" xfId="31747"/>
    <cellStyle name="Style 5 2 11 2 2 3" xfId="31748"/>
    <cellStyle name="Style 5 2 11 2 2 4" xfId="31749"/>
    <cellStyle name="Style 5 2 11 2 3" xfId="31750"/>
    <cellStyle name="Style 5 2 11 2 3 2" xfId="31751"/>
    <cellStyle name="Style 5 2 11 2 3 3" xfId="31752"/>
    <cellStyle name="Style 5 2 11 2 4" xfId="31753"/>
    <cellStyle name="Style 5 2 11 2 4 2" xfId="31754"/>
    <cellStyle name="Style 5 2 11 2 4 3" xfId="31755"/>
    <cellStyle name="Style 5 2 11 2 5" xfId="31756"/>
    <cellStyle name="Style 5 2 11 2 5 2" xfId="31757"/>
    <cellStyle name="Style 5 2 11 2 5 3" xfId="31758"/>
    <cellStyle name="Style 5 2 11 2 6" xfId="31759"/>
    <cellStyle name="Style 5 2 11 2 6 2" xfId="31760"/>
    <cellStyle name="Style 5 2 11 2 6 3" xfId="31761"/>
    <cellStyle name="Style 5 2 11 2 7" xfId="31762"/>
    <cellStyle name="Style 5 2 11 2 7 2" xfId="31763"/>
    <cellStyle name="Style 5 2 11 2 7 3" xfId="31764"/>
    <cellStyle name="Style 5 2 11 2 8" xfId="31765"/>
    <cellStyle name="Style 5 2 11 2 8 2" xfId="31766"/>
    <cellStyle name="Style 5 2 11 2 8 3" xfId="31767"/>
    <cellStyle name="Style 5 2 11 2 9" xfId="31768"/>
    <cellStyle name="Style 5 2 11 2 9 2" xfId="31769"/>
    <cellStyle name="Style 5 2 11 2 9 3" xfId="31770"/>
    <cellStyle name="Style 5 2 11 3" xfId="31771"/>
    <cellStyle name="Style 5 2 11 3 2" xfId="31772"/>
    <cellStyle name="Style 5 2 11 3 2 2" xfId="31773"/>
    <cellStyle name="Style 5 2 11 3 2 3" xfId="31774"/>
    <cellStyle name="Style 5 2 11 3 3" xfId="31775"/>
    <cellStyle name="Style 5 2 11 3 4" xfId="31776"/>
    <cellStyle name="Style 5 2 11 4" xfId="31777"/>
    <cellStyle name="Style 5 2 11 4 2" xfId="31778"/>
    <cellStyle name="Style 5 2 11 4 3" xfId="31779"/>
    <cellStyle name="Style 5 2 11 5" xfId="31780"/>
    <cellStyle name="Style 5 2 11 5 2" xfId="31781"/>
    <cellStyle name="Style 5 2 11 5 3" xfId="31782"/>
    <cellStyle name="Style 5 2 11 6" xfId="31783"/>
    <cellStyle name="Style 5 2 11 6 2" xfId="31784"/>
    <cellStyle name="Style 5 2 11 6 3" xfId="31785"/>
    <cellStyle name="Style 5 2 11 7" xfId="31786"/>
    <cellStyle name="Style 5 2 11 7 2" xfId="31787"/>
    <cellStyle name="Style 5 2 11 7 3" xfId="31788"/>
    <cellStyle name="Style 5 2 11 8" xfId="31789"/>
    <cellStyle name="Style 5 2 11 8 2" xfId="31790"/>
    <cellStyle name="Style 5 2 11 8 3" xfId="31791"/>
    <cellStyle name="Style 5 2 11 9" xfId="31792"/>
    <cellStyle name="Style 5 2 11 9 2" xfId="31793"/>
    <cellStyle name="Style 5 2 11 9 3" xfId="31794"/>
    <cellStyle name="Style 5 2 12" xfId="1182"/>
    <cellStyle name="Style 5 2 12 10" xfId="31795"/>
    <cellStyle name="Style 5 2 12 10 2" xfId="31796"/>
    <cellStyle name="Style 5 2 12 10 3" xfId="31797"/>
    <cellStyle name="Style 5 2 12 11" xfId="31798"/>
    <cellStyle name="Style 5 2 12 11 2" xfId="31799"/>
    <cellStyle name="Style 5 2 12 11 3" xfId="31800"/>
    <cellStyle name="Style 5 2 12 12" xfId="31801"/>
    <cellStyle name="Style 5 2 12 12 2" xfId="31802"/>
    <cellStyle name="Style 5 2 12 12 3" xfId="31803"/>
    <cellStyle name="Style 5 2 12 13" xfId="31804"/>
    <cellStyle name="Style 5 2 12 13 2" xfId="31805"/>
    <cellStyle name="Style 5 2 12 13 3" xfId="31806"/>
    <cellStyle name="Style 5 2 12 14" xfId="31807"/>
    <cellStyle name="Style 5 2 12 14 2" xfId="31808"/>
    <cellStyle name="Style 5 2 12 14 3" xfId="31809"/>
    <cellStyle name="Style 5 2 12 15" xfId="31810"/>
    <cellStyle name="Style 5 2 12 15 2" xfId="31811"/>
    <cellStyle name="Style 5 2 12 15 3" xfId="31812"/>
    <cellStyle name="Style 5 2 12 16" xfId="31813"/>
    <cellStyle name="Style 5 2 12 17" xfId="31814"/>
    <cellStyle name="Style 5 2 12 2" xfId="1183"/>
    <cellStyle name="Style 5 2 12 2 10" xfId="31815"/>
    <cellStyle name="Style 5 2 12 2 10 2" xfId="31816"/>
    <cellStyle name="Style 5 2 12 2 10 3" xfId="31817"/>
    <cellStyle name="Style 5 2 12 2 11" xfId="31818"/>
    <cellStyle name="Style 5 2 12 2 11 2" xfId="31819"/>
    <cellStyle name="Style 5 2 12 2 11 3" xfId="31820"/>
    <cellStyle name="Style 5 2 12 2 12" xfId="31821"/>
    <cellStyle name="Style 5 2 12 2 12 2" xfId="31822"/>
    <cellStyle name="Style 5 2 12 2 12 3" xfId="31823"/>
    <cellStyle name="Style 5 2 12 2 13" xfId="31824"/>
    <cellStyle name="Style 5 2 12 2 13 2" xfId="31825"/>
    <cellStyle name="Style 5 2 12 2 13 3" xfId="31826"/>
    <cellStyle name="Style 5 2 12 2 14" xfId="31827"/>
    <cellStyle name="Style 5 2 12 2 14 2" xfId="31828"/>
    <cellStyle name="Style 5 2 12 2 14 3" xfId="31829"/>
    <cellStyle name="Style 5 2 12 2 15" xfId="31830"/>
    <cellStyle name="Style 5 2 12 2 16" xfId="31831"/>
    <cellStyle name="Style 5 2 12 2 2" xfId="31832"/>
    <cellStyle name="Style 5 2 12 2 2 2" xfId="31833"/>
    <cellStyle name="Style 5 2 12 2 2 2 2" xfId="31834"/>
    <cellStyle name="Style 5 2 12 2 2 2 3" xfId="31835"/>
    <cellStyle name="Style 5 2 12 2 2 3" xfId="31836"/>
    <cellStyle name="Style 5 2 12 2 2 4" xfId="31837"/>
    <cellStyle name="Style 5 2 12 2 3" xfId="31838"/>
    <cellStyle name="Style 5 2 12 2 3 2" xfId="31839"/>
    <cellStyle name="Style 5 2 12 2 3 3" xfId="31840"/>
    <cellStyle name="Style 5 2 12 2 4" xfId="31841"/>
    <cellStyle name="Style 5 2 12 2 4 2" xfId="31842"/>
    <cellStyle name="Style 5 2 12 2 4 3" xfId="31843"/>
    <cellStyle name="Style 5 2 12 2 5" xfId="31844"/>
    <cellStyle name="Style 5 2 12 2 5 2" xfId="31845"/>
    <cellStyle name="Style 5 2 12 2 5 3" xfId="31846"/>
    <cellStyle name="Style 5 2 12 2 6" xfId="31847"/>
    <cellStyle name="Style 5 2 12 2 6 2" xfId="31848"/>
    <cellStyle name="Style 5 2 12 2 6 3" xfId="31849"/>
    <cellStyle name="Style 5 2 12 2 7" xfId="31850"/>
    <cellStyle name="Style 5 2 12 2 7 2" xfId="31851"/>
    <cellStyle name="Style 5 2 12 2 7 3" xfId="31852"/>
    <cellStyle name="Style 5 2 12 2 8" xfId="31853"/>
    <cellStyle name="Style 5 2 12 2 8 2" xfId="31854"/>
    <cellStyle name="Style 5 2 12 2 8 3" xfId="31855"/>
    <cellStyle name="Style 5 2 12 2 9" xfId="31856"/>
    <cellStyle name="Style 5 2 12 2 9 2" xfId="31857"/>
    <cellStyle name="Style 5 2 12 2 9 3" xfId="31858"/>
    <cellStyle name="Style 5 2 12 3" xfId="31859"/>
    <cellStyle name="Style 5 2 12 3 2" xfId="31860"/>
    <cellStyle name="Style 5 2 12 3 2 2" xfId="31861"/>
    <cellStyle name="Style 5 2 12 3 2 3" xfId="31862"/>
    <cellStyle name="Style 5 2 12 3 3" xfId="31863"/>
    <cellStyle name="Style 5 2 12 3 4" xfId="31864"/>
    <cellStyle name="Style 5 2 12 4" xfId="31865"/>
    <cellStyle name="Style 5 2 12 4 2" xfId="31866"/>
    <cellStyle name="Style 5 2 12 4 3" xfId="31867"/>
    <cellStyle name="Style 5 2 12 5" xfId="31868"/>
    <cellStyle name="Style 5 2 12 5 2" xfId="31869"/>
    <cellStyle name="Style 5 2 12 5 3" xfId="31870"/>
    <cellStyle name="Style 5 2 12 6" xfId="31871"/>
    <cellStyle name="Style 5 2 12 6 2" xfId="31872"/>
    <cellStyle name="Style 5 2 12 6 3" xfId="31873"/>
    <cellStyle name="Style 5 2 12 7" xfId="31874"/>
    <cellStyle name="Style 5 2 12 7 2" xfId="31875"/>
    <cellStyle name="Style 5 2 12 7 3" xfId="31876"/>
    <cellStyle name="Style 5 2 12 8" xfId="31877"/>
    <cellStyle name="Style 5 2 12 8 2" xfId="31878"/>
    <cellStyle name="Style 5 2 12 8 3" xfId="31879"/>
    <cellStyle name="Style 5 2 12 9" xfId="31880"/>
    <cellStyle name="Style 5 2 12 9 2" xfId="31881"/>
    <cellStyle name="Style 5 2 12 9 3" xfId="31882"/>
    <cellStyle name="Style 5 2 13" xfId="1184"/>
    <cellStyle name="Style 5 2 13 10" xfId="31883"/>
    <cellStyle name="Style 5 2 13 10 2" xfId="31884"/>
    <cellStyle name="Style 5 2 13 10 3" xfId="31885"/>
    <cellStyle name="Style 5 2 13 11" xfId="31886"/>
    <cellStyle name="Style 5 2 13 11 2" xfId="31887"/>
    <cellStyle name="Style 5 2 13 11 3" xfId="31888"/>
    <cellStyle name="Style 5 2 13 12" xfId="31889"/>
    <cellStyle name="Style 5 2 13 12 2" xfId="31890"/>
    <cellStyle name="Style 5 2 13 12 3" xfId="31891"/>
    <cellStyle name="Style 5 2 13 13" xfId="31892"/>
    <cellStyle name="Style 5 2 13 13 2" xfId="31893"/>
    <cellStyle name="Style 5 2 13 13 3" xfId="31894"/>
    <cellStyle name="Style 5 2 13 14" xfId="31895"/>
    <cellStyle name="Style 5 2 13 14 2" xfId="31896"/>
    <cellStyle name="Style 5 2 13 14 3" xfId="31897"/>
    <cellStyle name="Style 5 2 13 15" xfId="31898"/>
    <cellStyle name="Style 5 2 13 15 2" xfId="31899"/>
    <cellStyle name="Style 5 2 13 15 3" xfId="31900"/>
    <cellStyle name="Style 5 2 13 16" xfId="31901"/>
    <cellStyle name="Style 5 2 13 17" xfId="31902"/>
    <cellStyle name="Style 5 2 13 2" xfId="1185"/>
    <cellStyle name="Style 5 2 13 2 10" xfId="31903"/>
    <cellStyle name="Style 5 2 13 2 10 2" xfId="31904"/>
    <cellStyle name="Style 5 2 13 2 10 3" xfId="31905"/>
    <cellStyle name="Style 5 2 13 2 11" xfId="31906"/>
    <cellStyle name="Style 5 2 13 2 11 2" xfId="31907"/>
    <cellStyle name="Style 5 2 13 2 11 3" xfId="31908"/>
    <cellStyle name="Style 5 2 13 2 12" xfId="31909"/>
    <cellStyle name="Style 5 2 13 2 12 2" xfId="31910"/>
    <cellStyle name="Style 5 2 13 2 12 3" xfId="31911"/>
    <cellStyle name="Style 5 2 13 2 13" xfId="31912"/>
    <cellStyle name="Style 5 2 13 2 13 2" xfId="31913"/>
    <cellStyle name="Style 5 2 13 2 13 3" xfId="31914"/>
    <cellStyle name="Style 5 2 13 2 14" xfId="31915"/>
    <cellStyle name="Style 5 2 13 2 14 2" xfId="31916"/>
    <cellStyle name="Style 5 2 13 2 14 3" xfId="31917"/>
    <cellStyle name="Style 5 2 13 2 15" xfId="31918"/>
    <cellStyle name="Style 5 2 13 2 16" xfId="31919"/>
    <cellStyle name="Style 5 2 13 2 2" xfId="31920"/>
    <cellStyle name="Style 5 2 13 2 2 2" xfId="31921"/>
    <cellStyle name="Style 5 2 13 2 2 2 2" xfId="31922"/>
    <cellStyle name="Style 5 2 13 2 2 2 3" xfId="31923"/>
    <cellStyle name="Style 5 2 13 2 2 3" xfId="31924"/>
    <cellStyle name="Style 5 2 13 2 2 4" xfId="31925"/>
    <cellStyle name="Style 5 2 13 2 3" xfId="31926"/>
    <cellStyle name="Style 5 2 13 2 3 2" xfId="31927"/>
    <cellStyle name="Style 5 2 13 2 3 3" xfId="31928"/>
    <cellStyle name="Style 5 2 13 2 4" xfId="31929"/>
    <cellStyle name="Style 5 2 13 2 4 2" xfId="31930"/>
    <cellStyle name="Style 5 2 13 2 4 3" xfId="31931"/>
    <cellStyle name="Style 5 2 13 2 5" xfId="31932"/>
    <cellStyle name="Style 5 2 13 2 5 2" xfId="31933"/>
    <cellStyle name="Style 5 2 13 2 5 3" xfId="31934"/>
    <cellStyle name="Style 5 2 13 2 6" xfId="31935"/>
    <cellStyle name="Style 5 2 13 2 6 2" xfId="31936"/>
    <cellStyle name="Style 5 2 13 2 6 3" xfId="31937"/>
    <cellStyle name="Style 5 2 13 2 7" xfId="31938"/>
    <cellStyle name="Style 5 2 13 2 7 2" xfId="31939"/>
    <cellStyle name="Style 5 2 13 2 7 3" xfId="31940"/>
    <cellStyle name="Style 5 2 13 2 8" xfId="31941"/>
    <cellStyle name="Style 5 2 13 2 8 2" xfId="31942"/>
    <cellStyle name="Style 5 2 13 2 8 3" xfId="31943"/>
    <cellStyle name="Style 5 2 13 2 9" xfId="31944"/>
    <cellStyle name="Style 5 2 13 2 9 2" xfId="31945"/>
    <cellStyle name="Style 5 2 13 2 9 3" xfId="31946"/>
    <cellStyle name="Style 5 2 13 3" xfId="31947"/>
    <cellStyle name="Style 5 2 13 3 2" xfId="31948"/>
    <cellStyle name="Style 5 2 13 3 2 2" xfId="31949"/>
    <cellStyle name="Style 5 2 13 3 2 3" xfId="31950"/>
    <cellStyle name="Style 5 2 13 3 3" xfId="31951"/>
    <cellStyle name="Style 5 2 13 3 4" xfId="31952"/>
    <cellStyle name="Style 5 2 13 4" xfId="31953"/>
    <cellStyle name="Style 5 2 13 4 2" xfId="31954"/>
    <cellStyle name="Style 5 2 13 4 3" xfId="31955"/>
    <cellStyle name="Style 5 2 13 5" xfId="31956"/>
    <cellStyle name="Style 5 2 13 5 2" xfId="31957"/>
    <cellStyle name="Style 5 2 13 5 3" xfId="31958"/>
    <cellStyle name="Style 5 2 13 6" xfId="31959"/>
    <cellStyle name="Style 5 2 13 6 2" xfId="31960"/>
    <cellStyle name="Style 5 2 13 6 3" xfId="31961"/>
    <cellStyle name="Style 5 2 13 7" xfId="31962"/>
    <cellStyle name="Style 5 2 13 7 2" xfId="31963"/>
    <cellStyle name="Style 5 2 13 7 3" xfId="31964"/>
    <cellStyle name="Style 5 2 13 8" xfId="31965"/>
    <cellStyle name="Style 5 2 13 8 2" xfId="31966"/>
    <cellStyle name="Style 5 2 13 8 3" xfId="31967"/>
    <cellStyle name="Style 5 2 13 9" xfId="31968"/>
    <cellStyle name="Style 5 2 13 9 2" xfId="31969"/>
    <cellStyle name="Style 5 2 13 9 3" xfId="31970"/>
    <cellStyle name="Style 5 2 14" xfId="1186"/>
    <cellStyle name="Style 5 2 14 10" xfId="31971"/>
    <cellStyle name="Style 5 2 14 10 2" xfId="31972"/>
    <cellStyle name="Style 5 2 14 10 3" xfId="31973"/>
    <cellStyle name="Style 5 2 14 11" xfId="31974"/>
    <cellStyle name="Style 5 2 14 11 2" xfId="31975"/>
    <cellStyle name="Style 5 2 14 11 3" xfId="31976"/>
    <cellStyle name="Style 5 2 14 12" xfId="31977"/>
    <cellStyle name="Style 5 2 14 12 2" xfId="31978"/>
    <cellStyle name="Style 5 2 14 12 3" xfId="31979"/>
    <cellStyle name="Style 5 2 14 13" xfId="31980"/>
    <cellStyle name="Style 5 2 14 13 2" xfId="31981"/>
    <cellStyle name="Style 5 2 14 13 3" xfId="31982"/>
    <cellStyle name="Style 5 2 14 14" xfId="31983"/>
    <cellStyle name="Style 5 2 14 14 2" xfId="31984"/>
    <cellStyle name="Style 5 2 14 14 3" xfId="31985"/>
    <cellStyle name="Style 5 2 14 15" xfId="31986"/>
    <cellStyle name="Style 5 2 14 15 2" xfId="31987"/>
    <cellStyle name="Style 5 2 14 15 3" xfId="31988"/>
    <cellStyle name="Style 5 2 14 16" xfId="31989"/>
    <cellStyle name="Style 5 2 14 17" xfId="31990"/>
    <cellStyle name="Style 5 2 14 2" xfId="1187"/>
    <cellStyle name="Style 5 2 14 2 10" xfId="31991"/>
    <cellStyle name="Style 5 2 14 2 10 2" xfId="31992"/>
    <cellStyle name="Style 5 2 14 2 10 3" xfId="31993"/>
    <cellStyle name="Style 5 2 14 2 11" xfId="31994"/>
    <cellStyle name="Style 5 2 14 2 11 2" xfId="31995"/>
    <cellStyle name="Style 5 2 14 2 11 3" xfId="31996"/>
    <cellStyle name="Style 5 2 14 2 12" xfId="31997"/>
    <cellStyle name="Style 5 2 14 2 12 2" xfId="31998"/>
    <cellStyle name="Style 5 2 14 2 12 3" xfId="31999"/>
    <cellStyle name="Style 5 2 14 2 13" xfId="32000"/>
    <cellStyle name="Style 5 2 14 2 13 2" xfId="32001"/>
    <cellStyle name="Style 5 2 14 2 13 3" xfId="32002"/>
    <cellStyle name="Style 5 2 14 2 14" xfId="32003"/>
    <cellStyle name="Style 5 2 14 2 14 2" xfId="32004"/>
    <cellStyle name="Style 5 2 14 2 14 3" xfId="32005"/>
    <cellStyle name="Style 5 2 14 2 15" xfId="32006"/>
    <cellStyle name="Style 5 2 14 2 16" xfId="32007"/>
    <cellStyle name="Style 5 2 14 2 2" xfId="32008"/>
    <cellStyle name="Style 5 2 14 2 2 2" xfId="32009"/>
    <cellStyle name="Style 5 2 14 2 2 2 2" xfId="32010"/>
    <cellStyle name="Style 5 2 14 2 2 2 3" xfId="32011"/>
    <cellStyle name="Style 5 2 14 2 2 3" xfId="32012"/>
    <cellStyle name="Style 5 2 14 2 2 4" xfId="32013"/>
    <cellStyle name="Style 5 2 14 2 3" xfId="32014"/>
    <cellStyle name="Style 5 2 14 2 3 2" xfId="32015"/>
    <cellStyle name="Style 5 2 14 2 3 3" xfId="32016"/>
    <cellStyle name="Style 5 2 14 2 4" xfId="32017"/>
    <cellStyle name="Style 5 2 14 2 4 2" xfId="32018"/>
    <cellStyle name="Style 5 2 14 2 4 3" xfId="32019"/>
    <cellStyle name="Style 5 2 14 2 5" xfId="32020"/>
    <cellStyle name="Style 5 2 14 2 5 2" xfId="32021"/>
    <cellStyle name="Style 5 2 14 2 5 3" xfId="32022"/>
    <cellStyle name="Style 5 2 14 2 6" xfId="32023"/>
    <cellStyle name="Style 5 2 14 2 6 2" xfId="32024"/>
    <cellStyle name="Style 5 2 14 2 6 3" xfId="32025"/>
    <cellStyle name="Style 5 2 14 2 7" xfId="32026"/>
    <cellStyle name="Style 5 2 14 2 7 2" xfId="32027"/>
    <cellStyle name="Style 5 2 14 2 7 3" xfId="32028"/>
    <cellStyle name="Style 5 2 14 2 8" xfId="32029"/>
    <cellStyle name="Style 5 2 14 2 8 2" xfId="32030"/>
    <cellStyle name="Style 5 2 14 2 8 3" xfId="32031"/>
    <cellStyle name="Style 5 2 14 2 9" xfId="32032"/>
    <cellStyle name="Style 5 2 14 2 9 2" xfId="32033"/>
    <cellStyle name="Style 5 2 14 2 9 3" xfId="32034"/>
    <cellStyle name="Style 5 2 14 3" xfId="32035"/>
    <cellStyle name="Style 5 2 14 3 2" xfId="32036"/>
    <cellStyle name="Style 5 2 14 3 2 2" xfId="32037"/>
    <cellStyle name="Style 5 2 14 3 2 3" xfId="32038"/>
    <cellStyle name="Style 5 2 14 3 3" xfId="32039"/>
    <cellStyle name="Style 5 2 14 3 4" xfId="32040"/>
    <cellStyle name="Style 5 2 14 4" xfId="32041"/>
    <cellStyle name="Style 5 2 14 4 2" xfId="32042"/>
    <cellStyle name="Style 5 2 14 4 3" xfId="32043"/>
    <cellStyle name="Style 5 2 14 5" xfId="32044"/>
    <cellStyle name="Style 5 2 14 5 2" xfId="32045"/>
    <cellStyle name="Style 5 2 14 5 3" xfId="32046"/>
    <cellStyle name="Style 5 2 14 6" xfId="32047"/>
    <cellStyle name="Style 5 2 14 6 2" xfId="32048"/>
    <cellStyle name="Style 5 2 14 6 3" xfId="32049"/>
    <cellStyle name="Style 5 2 14 7" xfId="32050"/>
    <cellStyle name="Style 5 2 14 7 2" xfId="32051"/>
    <cellStyle name="Style 5 2 14 7 3" xfId="32052"/>
    <cellStyle name="Style 5 2 14 8" xfId="32053"/>
    <cellStyle name="Style 5 2 14 8 2" xfId="32054"/>
    <cellStyle name="Style 5 2 14 8 3" xfId="32055"/>
    <cellStyle name="Style 5 2 14 9" xfId="32056"/>
    <cellStyle name="Style 5 2 14 9 2" xfId="32057"/>
    <cellStyle name="Style 5 2 14 9 3" xfId="32058"/>
    <cellStyle name="Style 5 2 15" xfId="1188"/>
    <cellStyle name="Style 5 2 15 10" xfId="32059"/>
    <cellStyle name="Style 5 2 15 10 2" xfId="32060"/>
    <cellStyle name="Style 5 2 15 10 3" xfId="32061"/>
    <cellStyle name="Style 5 2 15 11" xfId="32062"/>
    <cellStyle name="Style 5 2 15 11 2" xfId="32063"/>
    <cellStyle name="Style 5 2 15 11 3" xfId="32064"/>
    <cellStyle name="Style 5 2 15 12" xfId="32065"/>
    <cellStyle name="Style 5 2 15 12 2" xfId="32066"/>
    <cellStyle name="Style 5 2 15 12 3" xfId="32067"/>
    <cellStyle name="Style 5 2 15 13" xfId="32068"/>
    <cellStyle name="Style 5 2 15 13 2" xfId="32069"/>
    <cellStyle name="Style 5 2 15 13 3" xfId="32070"/>
    <cellStyle name="Style 5 2 15 14" xfId="32071"/>
    <cellStyle name="Style 5 2 15 14 2" xfId="32072"/>
    <cellStyle name="Style 5 2 15 14 3" xfId="32073"/>
    <cellStyle name="Style 5 2 15 15" xfId="32074"/>
    <cellStyle name="Style 5 2 15 15 2" xfId="32075"/>
    <cellStyle name="Style 5 2 15 15 3" xfId="32076"/>
    <cellStyle name="Style 5 2 15 16" xfId="32077"/>
    <cellStyle name="Style 5 2 15 17" xfId="32078"/>
    <cellStyle name="Style 5 2 15 2" xfId="1189"/>
    <cellStyle name="Style 5 2 15 2 10" xfId="32079"/>
    <cellStyle name="Style 5 2 15 2 10 2" xfId="32080"/>
    <cellStyle name="Style 5 2 15 2 10 3" xfId="32081"/>
    <cellStyle name="Style 5 2 15 2 11" xfId="32082"/>
    <cellStyle name="Style 5 2 15 2 11 2" xfId="32083"/>
    <cellStyle name="Style 5 2 15 2 11 3" xfId="32084"/>
    <cellStyle name="Style 5 2 15 2 12" xfId="32085"/>
    <cellStyle name="Style 5 2 15 2 12 2" xfId="32086"/>
    <cellStyle name="Style 5 2 15 2 12 3" xfId="32087"/>
    <cellStyle name="Style 5 2 15 2 13" xfId="32088"/>
    <cellStyle name="Style 5 2 15 2 13 2" xfId="32089"/>
    <cellStyle name="Style 5 2 15 2 13 3" xfId="32090"/>
    <cellStyle name="Style 5 2 15 2 14" xfId="32091"/>
    <cellStyle name="Style 5 2 15 2 14 2" xfId="32092"/>
    <cellStyle name="Style 5 2 15 2 14 3" xfId="32093"/>
    <cellStyle name="Style 5 2 15 2 15" xfId="32094"/>
    <cellStyle name="Style 5 2 15 2 16" xfId="32095"/>
    <cellStyle name="Style 5 2 15 2 2" xfId="32096"/>
    <cellStyle name="Style 5 2 15 2 2 2" xfId="32097"/>
    <cellStyle name="Style 5 2 15 2 2 2 2" xfId="32098"/>
    <cellStyle name="Style 5 2 15 2 2 2 3" xfId="32099"/>
    <cellStyle name="Style 5 2 15 2 2 3" xfId="32100"/>
    <cellStyle name="Style 5 2 15 2 2 4" xfId="32101"/>
    <cellStyle name="Style 5 2 15 2 3" xfId="32102"/>
    <cellStyle name="Style 5 2 15 2 3 2" xfId="32103"/>
    <cellStyle name="Style 5 2 15 2 3 3" xfId="32104"/>
    <cellStyle name="Style 5 2 15 2 4" xfId="32105"/>
    <cellStyle name="Style 5 2 15 2 4 2" xfId="32106"/>
    <cellStyle name="Style 5 2 15 2 4 3" xfId="32107"/>
    <cellStyle name="Style 5 2 15 2 5" xfId="32108"/>
    <cellStyle name="Style 5 2 15 2 5 2" xfId="32109"/>
    <cellStyle name="Style 5 2 15 2 5 3" xfId="32110"/>
    <cellStyle name="Style 5 2 15 2 6" xfId="32111"/>
    <cellStyle name="Style 5 2 15 2 6 2" xfId="32112"/>
    <cellStyle name="Style 5 2 15 2 6 3" xfId="32113"/>
    <cellStyle name="Style 5 2 15 2 7" xfId="32114"/>
    <cellStyle name="Style 5 2 15 2 7 2" xfId="32115"/>
    <cellStyle name="Style 5 2 15 2 7 3" xfId="32116"/>
    <cellStyle name="Style 5 2 15 2 8" xfId="32117"/>
    <cellStyle name="Style 5 2 15 2 8 2" xfId="32118"/>
    <cellStyle name="Style 5 2 15 2 8 3" xfId="32119"/>
    <cellStyle name="Style 5 2 15 2 9" xfId="32120"/>
    <cellStyle name="Style 5 2 15 2 9 2" xfId="32121"/>
    <cellStyle name="Style 5 2 15 2 9 3" xfId="32122"/>
    <cellStyle name="Style 5 2 15 3" xfId="32123"/>
    <cellStyle name="Style 5 2 15 3 2" xfId="32124"/>
    <cellStyle name="Style 5 2 15 3 2 2" xfId="32125"/>
    <cellStyle name="Style 5 2 15 3 2 3" xfId="32126"/>
    <cellStyle name="Style 5 2 15 3 3" xfId="32127"/>
    <cellStyle name="Style 5 2 15 3 4" xfId="32128"/>
    <cellStyle name="Style 5 2 15 4" xfId="32129"/>
    <cellStyle name="Style 5 2 15 4 2" xfId="32130"/>
    <cellStyle name="Style 5 2 15 4 3" xfId="32131"/>
    <cellStyle name="Style 5 2 15 5" xfId="32132"/>
    <cellStyle name="Style 5 2 15 5 2" xfId="32133"/>
    <cellStyle name="Style 5 2 15 5 3" xfId="32134"/>
    <cellStyle name="Style 5 2 15 6" xfId="32135"/>
    <cellStyle name="Style 5 2 15 6 2" xfId="32136"/>
    <cellStyle name="Style 5 2 15 6 3" xfId="32137"/>
    <cellStyle name="Style 5 2 15 7" xfId="32138"/>
    <cellStyle name="Style 5 2 15 7 2" xfId="32139"/>
    <cellStyle name="Style 5 2 15 7 3" xfId="32140"/>
    <cellStyle name="Style 5 2 15 8" xfId="32141"/>
    <cellStyle name="Style 5 2 15 8 2" xfId="32142"/>
    <cellStyle name="Style 5 2 15 8 3" xfId="32143"/>
    <cellStyle name="Style 5 2 15 9" xfId="32144"/>
    <cellStyle name="Style 5 2 15 9 2" xfId="32145"/>
    <cellStyle name="Style 5 2 15 9 3" xfId="32146"/>
    <cellStyle name="Style 5 2 16" xfId="1190"/>
    <cellStyle name="Style 5 2 16 10" xfId="32147"/>
    <cellStyle name="Style 5 2 16 10 2" xfId="32148"/>
    <cellStyle name="Style 5 2 16 10 3" xfId="32149"/>
    <cellStyle name="Style 5 2 16 11" xfId="32150"/>
    <cellStyle name="Style 5 2 16 11 2" xfId="32151"/>
    <cellStyle name="Style 5 2 16 11 3" xfId="32152"/>
    <cellStyle name="Style 5 2 16 12" xfId="32153"/>
    <cellStyle name="Style 5 2 16 12 2" xfId="32154"/>
    <cellStyle name="Style 5 2 16 12 3" xfId="32155"/>
    <cellStyle name="Style 5 2 16 13" xfId="32156"/>
    <cellStyle name="Style 5 2 16 13 2" xfId="32157"/>
    <cellStyle name="Style 5 2 16 13 3" xfId="32158"/>
    <cellStyle name="Style 5 2 16 14" xfId="32159"/>
    <cellStyle name="Style 5 2 16 14 2" xfId="32160"/>
    <cellStyle name="Style 5 2 16 14 3" xfId="32161"/>
    <cellStyle name="Style 5 2 16 15" xfId="32162"/>
    <cellStyle name="Style 5 2 16 15 2" xfId="32163"/>
    <cellStyle name="Style 5 2 16 15 3" xfId="32164"/>
    <cellStyle name="Style 5 2 16 16" xfId="32165"/>
    <cellStyle name="Style 5 2 16 17" xfId="32166"/>
    <cellStyle name="Style 5 2 16 2" xfId="1191"/>
    <cellStyle name="Style 5 2 16 2 10" xfId="32167"/>
    <cellStyle name="Style 5 2 16 2 10 2" xfId="32168"/>
    <cellStyle name="Style 5 2 16 2 10 3" xfId="32169"/>
    <cellStyle name="Style 5 2 16 2 11" xfId="32170"/>
    <cellStyle name="Style 5 2 16 2 11 2" xfId="32171"/>
    <cellStyle name="Style 5 2 16 2 11 3" xfId="32172"/>
    <cellStyle name="Style 5 2 16 2 12" xfId="32173"/>
    <cellStyle name="Style 5 2 16 2 12 2" xfId="32174"/>
    <cellStyle name="Style 5 2 16 2 12 3" xfId="32175"/>
    <cellStyle name="Style 5 2 16 2 13" xfId="32176"/>
    <cellStyle name="Style 5 2 16 2 13 2" xfId="32177"/>
    <cellStyle name="Style 5 2 16 2 13 3" xfId="32178"/>
    <cellStyle name="Style 5 2 16 2 14" xfId="32179"/>
    <cellStyle name="Style 5 2 16 2 14 2" xfId="32180"/>
    <cellStyle name="Style 5 2 16 2 14 3" xfId="32181"/>
    <cellStyle name="Style 5 2 16 2 15" xfId="32182"/>
    <cellStyle name="Style 5 2 16 2 16" xfId="32183"/>
    <cellStyle name="Style 5 2 16 2 2" xfId="32184"/>
    <cellStyle name="Style 5 2 16 2 2 2" xfId="32185"/>
    <cellStyle name="Style 5 2 16 2 2 2 2" xfId="32186"/>
    <cellStyle name="Style 5 2 16 2 2 2 3" xfId="32187"/>
    <cellStyle name="Style 5 2 16 2 2 3" xfId="32188"/>
    <cellStyle name="Style 5 2 16 2 2 4" xfId="32189"/>
    <cellStyle name="Style 5 2 16 2 3" xfId="32190"/>
    <cellStyle name="Style 5 2 16 2 3 2" xfId="32191"/>
    <cellStyle name="Style 5 2 16 2 3 3" xfId="32192"/>
    <cellStyle name="Style 5 2 16 2 4" xfId="32193"/>
    <cellStyle name="Style 5 2 16 2 4 2" xfId="32194"/>
    <cellStyle name="Style 5 2 16 2 4 3" xfId="32195"/>
    <cellStyle name="Style 5 2 16 2 5" xfId="32196"/>
    <cellStyle name="Style 5 2 16 2 5 2" xfId="32197"/>
    <cellStyle name="Style 5 2 16 2 5 3" xfId="32198"/>
    <cellStyle name="Style 5 2 16 2 6" xfId="32199"/>
    <cellStyle name="Style 5 2 16 2 6 2" xfId="32200"/>
    <cellStyle name="Style 5 2 16 2 6 3" xfId="32201"/>
    <cellStyle name="Style 5 2 16 2 7" xfId="32202"/>
    <cellStyle name="Style 5 2 16 2 7 2" xfId="32203"/>
    <cellStyle name="Style 5 2 16 2 7 3" xfId="32204"/>
    <cellStyle name="Style 5 2 16 2 8" xfId="32205"/>
    <cellStyle name="Style 5 2 16 2 8 2" xfId="32206"/>
    <cellStyle name="Style 5 2 16 2 8 3" xfId="32207"/>
    <cellStyle name="Style 5 2 16 2 9" xfId="32208"/>
    <cellStyle name="Style 5 2 16 2 9 2" xfId="32209"/>
    <cellStyle name="Style 5 2 16 2 9 3" xfId="32210"/>
    <cellStyle name="Style 5 2 16 3" xfId="32211"/>
    <cellStyle name="Style 5 2 16 3 2" xfId="32212"/>
    <cellStyle name="Style 5 2 16 3 2 2" xfId="32213"/>
    <cellStyle name="Style 5 2 16 3 2 3" xfId="32214"/>
    <cellStyle name="Style 5 2 16 3 3" xfId="32215"/>
    <cellStyle name="Style 5 2 16 3 4" xfId="32216"/>
    <cellStyle name="Style 5 2 16 4" xfId="32217"/>
    <cellStyle name="Style 5 2 16 4 2" xfId="32218"/>
    <cellStyle name="Style 5 2 16 4 3" xfId="32219"/>
    <cellStyle name="Style 5 2 16 5" xfId="32220"/>
    <cellStyle name="Style 5 2 16 5 2" xfId="32221"/>
    <cellStyle name="Style 5 2 16 5 3" xfId="32222"/>
    <cellStyle name="Style 5 2 16 6" xfId="32223"/>
    <cellStyle name="Style 5 2 16 6 2" xfId="32224"/>
    <cellStyle name="Style 5 2 16 6 3" xfId="32225"/>
    <cellStyle name="Style 5 2 16 7" xfId="32226"/>
    <cellStyle name="Style 5 2 16 7 2" xfId="32227"/>
    <cellStyle name="Style 5 2 16 7 3" xfId="32228"/>
    <cellStyle name="Style 5 2 16 8" xfId="32229"/>
    <cellStyle name="Style 5 2 16 8 2" xfId="32230"/>
    <cellStyle name="Style 5 2 16 8 3" xfId="32231"/>
    <cellStyle name="Style 5 2 16 9" xfId="32232"/>
    <cellStyle name="Style 5 2 16 9 2" xfId="32233"/>
    <cellStyle name="Style 5 2 16 9 3" xfId="32234"/>
    <cellStyle name="Style 5 2 17" xfId="1192"/>
    <cellStyle name="Style 5 2 17 10" xfId="32235"/>
    <cellStyle name="Style 5 2 17 10 2" xfId="32236"/>
    <cellStyle name="Style 5 2 17 10 3" xfId="32237"/>
    <cellStyle name="Style 5 2 17 11" xfId="32238"/>
    <cellStyle name="Style 5 2 17 11 2" xfId="32239"/>
    <cellStyle name="Style 5 2 17 11 3" xfId="32240"/>
    <cellStyle name="Style 5 2 17 12" xfId="32241"/>
    <cellStyle name="Style 5 2 17 12 2" xfId="32242"/>
    <cellStyle name="Style 5 2 17 12 3" xfId="32243"/>
    <cellStyle name="Style 5 2 17 13" xfId="32244"/>
    <cellStyle name="Style 5 2 17 13 2" xfId="32245"/>
    <cellStyle name="Style 5 2 17 13 3" xfId="32246"/>
    <cellStyle name="Style 5 2 17 14" xfId="32247"/>
    <cellStyle name="Style 5 2 17 14 2" xfId="32248"/>
    <cellStyle name="Style 5 2 17 14 3" xfId="32249"/>
    <cellStyle name="Style 5 2 17 15" xfId="32250"/>
    <cellStyle name="Style 5 2 17 15 2" xfId="32251"/>
    <cellStyle name="Style 5 2 17 15 3" xfId="32252"/>
    <cellStyle name="Style 5 2 17 16" xfId="32253"/>
    <cellStyle name="Style 5 2 17 17" xfId="32254"/>
    <cellStyle name="Style 5 2 17 2" xfId="1193"/>
    <cellStyle name="Style 5 2 17 2 10" xfId="32255"/>
    <cellStyle name="Style 5 2 17 2 10 2" xfId="32256"/>
    <cellStyle name="Style 5 2 17 2 10 3" xfId="32257"/>
    <cellStyle name="Style 5 2 17 2 11" xfId="32258"/>
    <cellStyle name="Style 5 2 17 2 11 2" xfId="32259"/>
    <cellStyle name="Style 5 2 17 2 11 3" xfId="32260"/>
    <cellStyle name="Style 5 2 17 2 12" xfId="32261"/>
    <cellStyle name="Style 5 2 17 2 12 2" xfId="32262"/>
    <cellStyle name="Style 5 2 17 2 12 3" xfId="32263"/>
    <cellStyle name="Style 5 2 17 2 13" xfId="32264"/>
    <cellStyle name="Style 5 2 17 2 13 2" xfId="32265"/>
    <cellStyle name="Style 5 2 17 2 13 3" xfId="32266"/>
    <cellStyle name="Style 5 2 17 2 14" xfId="32267"/>
    <cellStyle name="Style 5 2 17 2 14 2" xfId="32268"/>
    <cellStyle name="Style 5 2 17 2 14 3" xfId="32269"/>
    <cellStyle name="Style 5 2 17 2 15" xfId="32270"/>
    <cellStyle name="Style 5 2 17 2 16" xfId="32271"/>
    <cellStyle name="Style 5 2 17 2 2" xfId="32272"/>
    <cellStyle name="Style 5 2 17 2 2 2" xfId="32273"/>
    <cellStyle name="Style 5 2 17 2 2 2 2" xfId="32274"/>
    <cellStyle name="Style 5 2 17 2 2 2 3" xfId="32275"/>
    <cellStyle name="Style 5 2 17 2 2 3" xfId="32276"/>
    <cellStyle name="Style 5 2 17 2 2 4" xfId="32277"/>
    <cellStyle name="Style 5 2 17 2 3" xfId="32278"/>
    <cellStyle name="Style 5 2 17 2 3 2" xfId="32279"/>
    <cellStyle name="Style 5 2 17 2 3 3" xfId="32280"/>
    <cellStyle name="Style 5 2 17 2 4" xfId="32281"/>
    <cellStyle name="Style 5 2 17 2 4 2" xfId="32282"/>
    <cellStyle name="Style 5 2 17 2 4 3" xfId="32283"/>
    <cellStyle name="Style 5 2 17 2 5" xfId="32284"/>
    <cellStyle name="Style 5 2 17 2 5 2" xfId="32285"/>
    <cellStyle name="Style 5 2 17 2 5 3" xfId="32286"/>
    <cellStyle name="Style 5 2 17 2 6" xfId="32287"/>
    <cellStyle name="Style 5 2 17 2 6 2" xfId="32288"/>
    <cellStyle name="Style 5 2 17 2 6 3" xfId="32289"/>
    <cellStyle name="Style 5 2 17 2 7" xfId="32290"/>
    <cellStyle name="Style 5 2 17 2 7 2" xfId="32291"/>
    <cellStyle name="Style 5 2 17 2 7 3" xfId="32292"/>
    <cellStyle name="Style 5 2 17 2 8" xfId="32293"/>
    <cellStyle name="Style 5 2 17 2 8 2" xfId="32294"/>
    <cellStyle name="Style 5 2 17 2 8 3" xfId="32295"/>
    <cellStyle name="Style 5 2 17 2 9" xfId="32296"/>
    <cellStyle name="Style 5 2 17 2 9 2" xfId="32297"/>
    <cellStyle name="Style 5 2 17 2 9 3" xfId="32298"/>
    <cellStyle name="Style 5 2 17 3" xfId="32299"/>
    <cellStyle name="Style 5 2 17 3 2" xfId="32300"/>
    <cellStyle name="Style 5 2 17 3 2 2" xfId="32301"/>
    <cellStyle name="Style 5 2 17 3 2 3" xfId="32302"/>
    <cellStyle name="Style 5 2 17 3 3" xfId="32303"/>
    <cellStyle name="Style 5 2 17 3 4" xfId="32304"/>
    <cellStyle name="Style 5 2 17 4" xfId="32305"/>
    <cellStyle name="Style 5 2 17 4 2" xfId="32306"/>
    <cellStyle name="Style 5 2 17 4 3" xfId="32307"/>
    <cellStyle name="Style 5 2 17 5" xfId="32308"/>
    <cellStyle name="Style 5 2 17 5 2" xfId="32309"/>
    <cellStyle name="Style 5 2 17 5 3" xfId="32310"/>
    <cellStyle name="Style 5 2 17 6" xfId="32311"/>
    <cellStyle name="Style 5 2 17 6 2" xfId="32312"/>
    <cellStyle name="Style 5 2 17 6 3" xfId="32313"/>
    <cellStyle name="Style 5 2 17 7" xfId="32314"/>
    <cellStyle name="Style 5 2 17 7 2" xfId="32315"/>
    <cellStyle name="Style 5 2 17 7 3" xfId="32316"/>
    <cellStyle name="Style 5 2 17 8" xfId="32317"/>
    <cellStyle name="Style 5 2 17 8 2" xfId="32318"/>
    <cellStyle name="Style 5 2 17 8 3" xfId="32319"/>
    <cellStyle name="Style 5 2 17 9" xfId="32320"/>
    <cellStyle name="Style 5 2 17 9 2" xfId="32321"/>
    <cellStyle name="Style 5 2 17 9 3" xfId="32322"/>
    <cellStyle name="Style 5 2 18" xfId="1194"/>
    <cellStyle name="Style 5 2 18 10" xfId="32323"/>
    <cellStyle name="Style 5 2 18 10 2" xfId="32324"/>
    <cellStyle name="Style 5 2 18 10 3" xfId="32325"/>
    <cellStyle name="Style 5 2 18 11" xfId="32326"/>
    <cellStyle name="Style 5 2 18 11 2" xfId="32327"/>
    <cellStyle name="Style 5 2 18 11 3" xfId="32328"/>
    <cellStyle name="Style 5 2 18 12" xfId="32329"/>
    <cellStyle name="Style 5 2 18 12 2" xfId="32330"/>
    <cellStyle name="Style 5 2 18 12 3" xfId="32331"/>
    <cellStyle name="Style 5 2 18 13" xfId="32332"/>
    <cellStyle name="Style 5 2 18 13 2" xfId="32333"/>
    <cellStyle name="Style 5 2 18 13 3" xfId="32334"/>
    <cellStyle name="Style 5 2 18 14" xfId="32335"/>
    <cellStyle name="Style 5 2 18 14 2" xfId="32336"/>
    <cellStyle name="Style 5 2 18 14 3" xfId="32337"/>
    <cellStyle name="Style 5 2 18 15" xfId="32338"/>
    <cellStyle name="Style 5 2 18 15 2" xfId="32339"/>
    <cellStyle name="Style 5 2 18 15 3" xfId="32340"/>
    <cellStyle name="Style 5 2 18 16" xfId="32341"/>
    <cellStyle name="Style 5 2 18 17" xfId="32342"/>
    <cellStyle name="Style 5 2 18 2" xfId="1195"/>
    <cellStyle name="Style 5 2 18 2 10" xfId="32343"/>
    <cellStyle name="Style 5 2 18 2 10 2" xfId="32344"/>
    <cellStyle name="Style 5 2 18 2 10 3" xfId="32345"/>
    <cellStyle name="Style 5 2 18 2 11" xfId="32346"/>
    <cellStyle name="Style 5 2 18 2 11 2" xfId="32347"/>
    <cellStyle name="Style 5 2 18 2 11 3" xfId="32348"/>
    <cellStyle name="Style 5 2 18 2 12" xfId="32349"/>
    <cellStyle name="Style 5 2 18 2 12 2" xfId="32350"/>
    <cellStyle name="Style 5 2 18 2 12 3" xfId="32351"/>
    <cellStyle name="Style 5 2 18 2 13" xfId="32352"/>
    <cellStyle name="Style 5 2 18 2 13 2" xfId="32353"/>
    <cellStyle name="Style 5 2 18 2 13 3" xfId="32354"/>
    <cellStyle name="Style 5 2 18 2 14" xfId="32355"/>
    <cellStyle name="Style 5 2 18 2 14 2" xfId="32356"/>
    <cellStyle name="Style 5 2 18 2 14 3" xfId="32357"/>
    <cellStyle name="Style 5 2 18 2 15" xfId="32358"/>
    <cellStyle name="Style 5 2 18 2 16" xfId="32359"/>
    <cellStyle name="Style 5 2 18 2 2" xfId="32360"/>
    <cellStyle name="Style 5 2 18 2 2 2" xfId="32361"/>
    <cellStyle name="Style 5 2 18 2 2 2 2" xfId="32362"/>
    <cellStyle name="Style 5 2 18 2 2 2 3" xfId="32363"/>
    <cellStyle name="Style 5 2 18 2 2 3" xfId="32364"/>
    <cellStyle name="Style 5 2 18 2 2 4" xfId="32365"/>
    <cellStyle name="Style 5 2 18 2 3" xfId="32366"/>
    <cellStyle name="Style 5 2 18 2 3 2" xfId="32367"/>
    <cellStyle name="Style 5 2 18 2 3 3" xfId="32368"/>
    <cellStyle name="Style 5 2 18 2 4" xfId="32369"/>
    <cellStyle name="Style 5 2 18 2 4 2" xfId="32370"/>
    <cellStyle name="Style 5 2 18 2 4 3" xfId="32371"/>
    <cellStyle name="Style 5 2 18 2 5" xfId="32372"/>
    <cellStyle name="Style 5 2 18 2 5 2" xfId="32373"/>
    <cellStyle name="Style 5 2 18 2 5 3" xfId="32374"/>
    <cellStyle name="Style 5 2 18 2 6" xfId="32375"/>
    <cellStyle name="Style 5 2 18 2 6 2" xfId="32376"/>
    <cellStyle name="Style 5 2 18 2 6 3" xfId="32377"/>
    <cellStyle name="Style 5 2 18 2 7" xfId="32378"/>
    <cellStyle name="Style 5 2 18 2 7 2" xfId="32379"/>
    <cellStyle name="Style 5 2 18 2 7 3" xfId="32380"/>
    <cellStyle name="Style 5 2 18 2 8" xfId="32381"/>
    <cellStyle name="Style 5 2 18 2 8 2" xfId="32382"/>
    <cellStyle name="Style 5 2 18 2 8 3" xfId="32383"/>
    <cellStyle name="Style 5 2 18 2 9" xfId="32384"/>
    <cellStyle name="Style 5 2 18 2 9 2" xfId="32385"/>
    <cellStyle name="Style 5 2 18 2 9 3" xfId="32386"/>
    <cellStyle name="Style 5 2 18 3" xfId="32387"/>
    <cellStyle name="Style 5 2 18 3 2" xfId="32388"/>
    <cellStyle name="Style 5 2 18 3 2 2" xfId="32389"/>
    <cellStyle name="Style 5 2 18 3 2 3" xfId="32390"/>
    <cellStyle name="Style 5 2 18 3 3" xfId="32391"/>
    <cellStyle name="Style 5 2 18 3 4" xfId="32392"/>
    <cellStyle name="Style 5 2 18 4" xfId="32393"/>
    <cellStyle name="Style 5 2 18 4 2" xfId="32394"/>
    <cellStyle name="Style 5 2 18 4 3" xfId="32395"/>
    <cellStyle name="Style 5 2 18 5" xfId="32396"/>
    <cellStyle name="Style 5 2 18 5 2" xfId="32397"/>
    <cellStyle name="Style 5 2 18 5 3" xfId="32398"/>
    <cellStyle name="Style 5 2 18 6" xfId="32399"/>
    <cellStyle name="Style 5 2 18 6 2" xfId="32400"/>
    <cellStyle name="Style 5 2 18 6 3" xfId="32401"/>
    <cellStyle name="Style 5 2 18 7" xfId="32402"/>
    <cellStyle name="Style 5 2 18 7 2" xfId="32403"/>
    <cellStyle name="Style 5 2 18 7 3" xfId="32404"/>
    <cellStyle name="Style 5 2 18 8" xfId="32405"/>
    <cellStyle name="Style 5 2 18 8 2" xfId="32406"/>
    <cellStyle name="Style 5 2 18 8 3" xfId="32407"/>
    <cellStyle name="Style 5 2 18 9" xfId="32408"/>
    <cellStyle name="Style 5 2 18 9 2" xfId="32409"/>
    <cellStyle name="Style 5 2 18 9 3" xfId="32410"/>
    <cellStyle name="Style 5 2 19" xfId="1196"/>
    <cellStyle name="Style 5 2 19 10" xfId="32411"/>
    <cellStyle name="Style 5 2 19 10 2" xfId="32412"/>
    <cellStyle name="Style 5 2 19 10 3" xfId="32413"/>
    <cellStyle name="Style 5 2 19 11" xfId="32414"/>
    <cellStyle name="Style 5 2 19 11 2" xfId="32415"/>
    <cellStyle name="Style 5 2 19 11 3" xfId="32416"/>
    <cellStyle name="Style 5 2 19 12" xfId="32417"/>
    <cellStyle name="Style 5 2 19 12 2" xfId="32418"/>
    <cellStyle name="Style 5 2 19 12 3" xfId="32419"/>
    <cellStyle name="Style 5 2 19 13" xfId="32420"/>
    <cellStyle name="Style 5 2 19 13 2" xfId="32421"/>
    <cellStyle name="Style 5 2 19 13 3" xfId="32422"/>
    <cellStyle name="Style 5 2 19 14" xfId="32423"/>
    <cellStyle name="Style 5 2 19 14 2" xfId="32424"/>
    <cellStyle name="Style 5 2 19 14 3" xfId="32425"/>
    <cellStyle name="Style 5 2 19 15" xfId="32426"/>
    <cellStyle name="Style 5 2 19 15 2" xfId="32427"/>
    <cellStyle name="Style 5 2 19 15 3" xfId="32428"/>
    <cellStyle name="Style 5 2 19 16" xfId="32429"/>
    <cellStyle name="Style 5 2 19 17" xfId="32430"/>
    <cellStyle name="Style 5 2 19 2" xfId="1197"/>
    <cellStyle name="Style 5 2 19 2 10" xfId="32431"/>
    <cellStyle name="Style 5 2 19 2 10 2" xfId="32432"/>
    <cellStyle name="Style 5 2 19 2 10 3" xfId="32433"/>
    <cellStyle name="Style 5 2 19 2 11" xfId="32434"/>
    <cellStyle name="Style 5 2 19 2 11 2" xfId="32435"/>
    <cellStyle name="Style 5 2 19 2 11 3" xfId="32436"/>
    <cellStyle name="Style 5 2 19 2 12" xfId="32437"/>
    <cellStyle name="Style 5 2 19 2 12 2" xfId="32438"/>
    <cellStyle name="Style 5 2 19 2 12 3" xfId="32439"/>
    <cellStyle name="Style 5 2 19 2 13" xfId="32440"/>
    <cellStyle name="Style 5 2 19 2 13 2" xfId="32441"/>
    <cellStyle name="Style 5 2 19 2 13 3" xfId="32442"/>
    <cellStyle name="Style 5 2 19 2 14" xfId="32443"/>
    <cellStyle name="Style 5 2 19 2 14 2" xfId="32444"/>
    <cellStyle name="Style 5 2 19 2 14 3" xfId="32445"/>
    <cellStyle name="Style 5 2 19 2 15" xfId="32446"/>
    <cellStyle name="Style 5 2 19 2 16" xfId="32447"/>
    <cellStyle name="Style 5 2 19 2 2" xfId="32448"/>
    <cellStyle name="Style 5 2 19 2 2 2" xfId="32449"/>
    <cellStyle name="Style 5 2 19 2 2 2 2" xfId="32450"/>
    <cellStyle name="Style 5 2 19 2 2 2 3" xfId="32451"/>
    <cellStyle name="Style 5 2 19 2 2 3" xfId="32452"/>
    <cellStyle name="Style 5 2 19 2 2 4" xfId="32453"/>
    <cellStyle name="Style 5 2 19 2 3" xfId="32454"/>
    <cellStyle name="Style 5 2 19 2 3 2" xfId="32455"/>
    <cellStyle name="Style 5 2 19 2 3 3" xfId="32456"/>
    <cellStyle name="Style 5 2 19 2 4" xfId="32457"/>
    <cellStyle name="Style 5 2 19 2 4 2" xfId="32458"/>
    <cellStyle name="Style 5 2 19 2 4 3" xfId="32459"/>
    <cellStyle name="Style 5 2 19 2 5" xfId="32460"/>
    <cellStyle name="Style 5 2 19 2 5 2" xfId="32461"/>
    <cellStyle name="Style 5 2 19 2 5 3" xfId="32462"/>
    <cellStyle name="Style 5 2 19 2 6" xfId="32463"/>
    <cellStyle name="Style 5 2 19 2 6 2" xfId="32464"/>
    <cellStyle name="Style 5 2 19 2 6 3" xfId="32465"/>
    <cellStyle name="Style 5 2 19 2 7" xfId="32466"/>
    <cellStyle name="Style 5 2 19 2 7 2" xfId="32467"/>
    <cellStyle name="Style 5 2 19 2 7 3" xfId="32468"/>
    <cellStyle name="Style 5 2 19 2 8" xfId="32469"/>
    <cellStyle name="Style 5 2 19 2 8 2" xfId="32470"/>
    <cellStyle name="Style 5 2 19 2 8 3" xfId="32471"/>
    <cellStyle name="Style 5 2 19 2 9" xfId="32472"/>
    <cellStyle name="Style 5 2 19 2 9 2" xfId="32473"/>
    <cellStyle name="Style 5 2 19 2 9 3" xfId="32474"/>
    <cellStyle name="Style 5 2 19 3" xfId="32475"/>
    <cellStyle name="Style 5 2 19 3 2" xfId="32476"/>
    <cellStyle name="Style 5 2 19 3 2 2" xfId="32477"/>
    <cellStyle name="Style 5 2 19 3 2 3" xfId="32478"/>
    <cellStyle name="Style 5 2 19 3 3" xfId="32479"/>
    <cellStyle name="Style 5 2 19 3 4" xfId="32480"/>
    <cellStyle name="Style 5 2 19 4" xfId="32481"/>
    <cellStyle name="Style 5 2 19 4 2" xfId="32482"/>
    <cellStyle name="Style 5 2 19 4 3" xfId="32483"/>
    <cellStyle name="Style 5 2 19 5" xfId="32484"/>
    <cellStyle name="Style 5 2 19 5 2" xfId="32485"/>
    <cellStyle name="Style 5 2 19 5 3" xfId="32486"/>
    <cellStyle name="Style 5 2 19 6" xfId="32487"/>
    <cellStyle name="Style 5 2 19 6 2" xfId="32488"/>
    <cellStyle name="Style 5 2 19 6 3" xfId="32489"/>
    <cellStyle name="Style 5 2 19 7" xfId="32490"/>
    <cellStyle name="Style 5 2 19 7 2" xfId="32491"/>
    <cellStyle name="Style 5 2 19 7 3" xfId="32492"/>
    <cellStyle name="Style 5 2 19 8" xfId="32493"/>
    <cellStyle name="Style 5 2 19 8 2" xfId="32494"/>
    <cellStyle name="Style 5 2 19 8 3" xfId="32495"/>
    <cellStyle name="Style 5 2 19 9" xfId="32496"/>
    <cellStyle name="Style 5 2 19 9 2" xfId="32497"/>
    <cellStyle name="Style 5 2 19 9 3" xfId="32498"/>
    <cellStyle name="Style 5 2 2" xfId="1198"/>
    <cellStyle name="Style 5 2 2 10" xfId="32499"/>
    <cellStyle name="Style 5 2 2 10 2" xfId="32500"/>
    <cellStyle name="Style 5 2 2 10 3" xfId="32501"/>
    <cellStyle name="Style 5 2 2 11" xfId="32502"/>
    <cellStyle name="Style 5 2 2 11 2" xfId="32503"/>
    <cellStyle name="Style 5 2 2 11 3" xfId="32504"/>
    <cellStyle name="Style 5 2 2 12" xfId="32505"/>
    <cellStyle name="Style 5 2 2 12 2" xfId="32506"/>
    <cellStyle name="Style 5 2 2 12 3" xfId="32507"/>
    <cellStyle name="Style 5 2 2 13" xfId="32508"/>
    <cellStyle name="Style 5 2 2 13 2" xfId="32509"/>
    <cellStyle name="Style 5 2 2 13 3" xfId="32510"/>
    <cellStyle name="Style 5 2 2 14" xfId="32511"/>
    <cellStyle name="Style 5 2 2 14 2" xfId="32512"/>
    <cellStyle name="Style 5 2 2 14 3" xfId="32513"/>
    <cellStyle name="Style 5 2 2 15" xfId="32514"/>
    <cellStyle name="Style 5 2 2 16" xfId="32515"/>
    <cellStyle name="Style 5 2 2 2" xfId="32516"/>
    <cellStyle name="Style 5 2 2 2 2" xfId="32517"/>
    <cellStyle name="Style 5 2 2 2 2 2" xfId="32518"/>
    <cellStyle name="Style 5 2 2 2 2 3" xfId="32519"/>
    <cellStyle name="Style 5 2 2 2 3" xfId="32520"/>
    <cellStyle name="Style 5 2 2 2 4" xfId="32521"/>
    <cellStyle name="Style 5 2 2 3" xfId="32522"/>
    <cellStyle name="Style 5 2 2 3 2" xfId="32523"/>
    <cellStyle name="Style 5 2 2 3 3" xfId="32524"/>
    <cellStyle name="Style 5 2 2 4" xfId="32525"/>
    <cellStyle name="Style 5 2 2 4 2" xfId="32526"/>
    <cellStyle name="Style 5 2 2 4 3" xfId="32527"/>
    <cellStyle name="Style 5 2 2 5" xfId="32528"/>
    <cellStyle name="Style 5 2 2 5 2" xfId="32529"/>
    <cellStyle name="Style 5 2 2 5 3" xfId="32530"/>
    <cellStyle name="Style 5 2 2 6" xfId="32531"/>
    <cellStyle name="Style 5 2 2 6 2" xfId="32532"/>
    <cellStyle name="Style 5 2 2 6 3" xfId="32533"/>
    <cellStyle name="Style 5 2 2 7" xfId="32534"/>
    <cellStyle name="Style 5 2 2 7 2" xfId="32535"/>
    <cellStyle name="Style 5 2 2 7 3" xfId="32536"/>
    <cellStyle name="Style 5 2 2 8" xfId="32537"/>
    <cellStyle name="Style 5 2 2 8 2" xfId="32538"/>
    <cellStyle name="Style 5 2 2 8 3" xfId="32539"/>
    <cellStyle name="Style 5 2 2 9" xfId="32540"/>
    <cellStyle name="Style 5 2 2 9 2" xfId="32541"/>
    <cellStyle name="Style 5 2 2 9 3" xfId="32542"/>
    <cellStyle name="Style 5 2 20" xfId="1199"/>
    <cellStyle name="Style 5 2 20 10" xfId="32543"/>
    <cellStyle name="Style 5 2 20 10 2" xfId="32544"/>
    <cellStyle name="Style 5 2 20 10 3" xfId="32545"/>
    <cellStyle name="Style 5 2 20 11" xfId="32546"/>
    <cellStyle name="Style 5 2 20 11 2" xfId="32547"/>
    <cellStyle name="Style 5 2 20 11 3" xfId="32548"/>
    <cellStyle name="Style 5 2 20 12" xfId="32549"/>
    <cellStyle name="Style 5 2 20 12 2" xfId="32550"/>
    <cellStyle name="Style 5 2 20 12 3" xfId="32551"/>
    <cellStyle name="Style 5 2 20 13" xfId="32552"/>
    <cellStyle name="Style 5 2 20 13 2" xfId="32553"/>
    <cellStyle name="Style 5 2 20 13 3" xfId="32554"/>
    <cellStyle name="Style 5 2 20 14" xfId="32555"/>
    <cellStyle name="Style 5 2 20 14 2" xfId="32556"/>
    <cellStyle name="Style 5 2 20 14 3" xfId="32557"/>
    <cellStyle name="Style 5 2 20 15" xfId="32558"/>
    <cellStyle name="Style 5 2 20 15 2" xfId="32559"/>
    <cellStyle name="Style 5 2 20 15 3" xfId="32560"/>
    <cellStyle name="Style 5 2 20 16" xfId="32561"/>
    <cellStyle name="Style 5 2 20 17" xfId="32562"/>
    <cellStyle name="Style 5 2 20 2" xfId="1200"/>
    <cellStyle name="Style 5 2 20 2 10" xfId="32563"/>
    <cellStyle name="Style 5 2 20 2 10 2" xfId="32564"/>
    <cellStyle name="Style 5 2 20 2 10 3" xfId="32565"/>
    <cellStyle name="Style 5 2 20 2 11" xfId="32566"/>
    <cellStyle name="Style 5 2 20 2 11 2" xfId="32567"/>
    <cellStyle name="Style 5 2 20 2 11 3" xfId="32568"/>
    <cellStyle name="Style 5 2 20 2 12" xfId="32569"/>
    <cellStyle name="Style 5 2 20 2 12 2" xfId="32570"/>
    <cellStyle name="Style 5 2 20 2 12 3" xfId="32571"/>
    <cellStyle name="Style 5 2 20 2 13" xfId="32572"/>
    <cellStyle name="Style 5 2 20 2 13 2" xfId="32573"/>
    <cellStyle name="Style 5 2 20 2 13 3" xfId="32574"/>
    <cellStyle name="Style 5 2 20 2 14" xfId="32575"/>
    <cellStyle name="Style 5 2 20 2 14 2" xfId="32576"/>
    <cellStyle name="Style 5 2 20 2 14 3" xfId="32577"/>
    <cellStyle name="Style 5 2 20 2 15" xfId="32578"/>
    <cellStyle name="Style 5 2 20 2 16" xfId="32579"/>
    <cellStyle name="Style 5 2 20 2 2" xfId="32580"/>
    <cellStyle name="Style 5 2 20 2 2 2" xfId="32581"/>
    <cellStyle name="Style 5 2 20 2 2 2 2" xfId="32582"/>
    <cellStyle name="Style 5 2 20 2 2 2 3" xfId="32583"/>
    <cellStyle name="Style 5 2 20 2 2 3" xfId="32584"/>
    <cellStyle name="Style 5 2 20 2 2 4" xfId="32585"/>
    <cellStyle name="Style 5 2 20 2 3" xfId="32586"/>
    <cellStyle name="Style 5 2 20 2 3 2" xfId="32587"/>
    <cellStyle name="Style 5 2 20 2 3 3" xfId="32588"/>
    <cellStyle name="Style 5 2 20 2 4" xfId="32589"/>
    <cellStyle name="Style 5 2 20 2 4 2" xfId="32590"/>
    <cellStyle name="Style 5 2 20 2 4 3" xfId="32591"/>
    <cellStyle name="Style 5 2 20 2 5" xfId="32592"/>
    <cellStyle name="Style 5 2 20 2 5 2" xfId="32593"/>
    <cellStyle name="Style 5 2 20 2 5 3" xfId="32594"/>
    <cellStyle name="Style 5 2 20 2 6" xfId="32595"/>
    <cellStyle name="Style 5 2 20 2 6 2" xfId="32596"/>
    <cellStyle name="Style 5 2 20 2 6 3" xfId="32597"/>
    <cellStyle name="Style 5 2 20 2 7" xfId="32598"/>
    <cellStyle name="Style 5 2 20 2 7 2" xfId="32599"/>
    <cellStyle name="Style 5 2 20 2 7 3" xfId="32600"/>
    <cellStyle name="Style 5 2 20 2 8" xfId="32601"/>
    <cellStyle name="Style 5 2 20 2 8 2" xfId="32602"/>
    <cellStyle name="Style 5 2 20 2 8 3" xfId="32603"/>
    <cellStyle name="Style 5 2 20 2 9" xfId="32604"/>
    <cellStyle name="Style 5 2 20 2 9 2" xfId="32605"/>
    <cellStyle name="Style 5 2 20 2 9 3" xfId="32606"/>
    <cellStyle name="Style 5 2 20 3" xfId="32607"/>
    <cellStyle name="Style 5 2 20 3 2" xfId="32608"/>
    <cellStyle name="Style 5 2 20 3 2 2" xfId="32609"/>
    <cellStyle name="Style 5 2 20 3 2 3" xfId="32610"/>
    <cellStyle name="Style 5 2 20 3 3" xfId="32611"/>
    <cellStyle name="Style 5 2 20 3 4" xfId="32612"/>
    <cellStyle name="Style 5 2 20 4" xfId="32613"/>
    <cellStyle name="Style 5 2 20 4 2" xfId="32614"/>
    <cellStyle name="Style 5 2 20 4 3" xfId="32615"/>
    <cellStyle name="Style 5 2 20 5" xfId="32616"/>
    <cellStyle name="Style 5 2 20 5 2" xfId="32617"/>
    <cellStyle name="Style 5 2 20 5 3" xfId="32618"/>
    <cellStyle name="Style 5 2 20 6" xfId="32619"/>
    <cellStyle name="Style 5 2 20 6 2" xfId="32620"/>
    <cellStyle name="Style 5 2 20 6 3" xfId="32621"/>
    <cellStyle name="Style 5 2 20 7" xfId="32622"/>
    <cellStyle name="Style 5 2 20 7 2" xfId="32623"/>
    <cellStyle name="Style 5 2 20 7 3" xfId="32624"/>
    <cellStyle name="Style 5 2 20 8" xfId="32625"/>
    <cellStyle name="Style 5 2 20 8 2" xfId="32626"/>
    <cellStyle name="Style 5 2 20 8 3" xfId="32627"/>
    <cellStyle name="Style 5 2 20 9" xfId="32628"/>
    <cellStyle name="Style 5 2 20 9 2" xfId="32629"/>
    <cellStyle name="Style 5 2 20 9 3" xfId="32630"/>
    <cellStyle name="Style 5 2 21" xfId="1201"/>
    <cellStyle name="Style 5 2 21 10" xfId="32631"/>
    <cellStyle name="Style 5 2 21 10 2" xfId="32632"/>
    <cellStyle name="Style 5 2 21 10 3" xfId="32633"/>
    <cellStyle name="Style 5 2 21 11" xfId="32634"/>
    <cellStyle name="Style 5 2 21 11 2" xfId="32635"/>
    <cellStyle name="Style 5 2 21 11 3" xfId="32636"/>
    <cellStyle name="Style 5 2 21 12" xfId="32637"/>
    <cellStyle name="Style 5 2 21 12 2" xfId="32638"/>
    <cellStyle name="Style 5 2 21 12 3" xfId="32639"/>
    <cellStyle name="Style 5 2 21 13" xfId="32640"/>
    <cellStyle name="Style 5 2 21 13 2" xfId="32641"/>
    <cellStyle name="Style 5 2 21 13 3" xfId="32642"/>
    <cellStyle name="Style 5 2 21 14" xfId="32643"/>
    <cellStyle name="Style 5 2 21 14 2" xfId="32644"/>
    <cellStyle name="Style 5 2 21 14 3" xfId="32645"/>
    <cellStyle name="Style 5 2 21 15" xfId="32646"/>
    <cellStyle name="Style 5 2 21 15 2" xfId="32647"/>
    <cellStyle name="Style 5 2 21 15 3" xfId="32648"/>
    <cellStyle name="Style 5 2 21 16" xfId="32649"/>
    <cellStyle name="Style 5 2 21 17" xfId="32650"/>
    <cellStyle name="Style 5 2 21 2" xfId="1202"/>
    <cellStyle name="Style 5 2 21 2 10" xfId="32651"/>
    <cellStyle name="Style 5 2 21 2 10 2" xfId="32652"/>
    <cellStyle name="Style 5 2 21 2 10 3" xfId="32653"/>
    <cellStyle name="Style 5 2 21 2 11" xfId="32654"/>
    <cellStyle name="Style 5 2 21 2 11 2" xfId="32655"/>
    <cellStyle name="Style 5 2 21 2 11 3" xfId="32656"/>
    <cellStyle name="Style 5 2 21 2 12" xfId="32657"/>
    <cellStyle name="Style 5 2 21 2 12 2" xfId="32658"/>
    <cellStyle name="Style 5 2 21 2 12 3" xfId="32659"/>
    <cellStyle name="Style 5 2 21 2 13" xfId="32660"/>
    <cellStyle name="Style 5 2 21 2 13 2" xfId="32661"/>
    <cellStyle name="Style 5 2 21 2 13 3" xfId="32662"/>
    <cellStyle name="Style 5 2 21 2 14" xfId="32663"/>
    <cellStyle name="Style 5 2 21 2 14 2" xfId="32664"/>
    <cellStyle name="Style 5 2 21 2 14 3" xfId="32665"/>
    <cellStyle name="Style 5 2 21 2 15" xfId="32666"/>
    <cellStyle name="Style 5 2 21 2 16" xfId="32667"/>
    <cellStyle name="Style 5 2 21 2 2" xfId="32668"/>
    <cellStyle name="Style 5 2 21 2 2 2" xfId="32669"/>
    <cellStyle name="Style 5 2 21 2 2 2 2" xfId="32670"/>
    <cellStyle name="Style 5 2 21 2 2 2 3" xfId="32671"/>
    <cellStyle name="Style 5 2 21 2 2 3" xfId="32672"/>
    <cellStyle name="Style 5 2 21 2 2 4" xfId="32673"/>
    <cellStyle name="Style 5 2 21 2 3" xfId="32674"/>
    <cellStyle name="Style 5 2 21 2 3 2" xfId="32675"/>
    <cellStyle name="Style 5 2 21 2 3 3" xfId="32676"/>
    <cellStyle name="Style 5 2 21 2 4" xfId="32677"/>
    <cellStyle name="Style 5 2 21 2 4 2" xfId="32678"/>
    <cellStyle name="Style 5 2 21 2 4 3" xfId="32679"/>
    <cellStyle name="Style 5 2 21 2 5" xfId="32680"/>
    <cellStyle name="Style 5 2 21 2 5 2" xfId="32681"/>
    <cellStyle name="Style 5 2 21 2 5 3" xfId="32682"/>
    <cellStyle name="Style 5 2 21 2 6" xfId="32683"/>
    <cellStyle name="Style 5 2 21 2 6 2" xfId="32684"/>
    <cellStyle name="Style 5 2 21 2 6 3" xfId="32685"/>
    <cellStyle name="Style 5 2 21 2 7" xfId="32686"/>
    <cellStyle name="Style 5 2 21 2 7 2" xfId="32687"/>
    <cellStyle name="Style 5 2 21 2 7 3" xfId="32688"/>
    <cellStyle name="Style 5 2 21 2 8" xfId="32689"/>
    <cellStyle name="Style 5 2 21 2 8 2" xfId="32690"/>
    <cellStyle name="Style 5 2 21 2 8 3" xfId="32691"/>
    <cellStyle name="Style 5 2 21 2 9" xfId="32692"/>
    <cellStyle name="Style 5 2 21 2 9 2" xfId="32693"/>
    <cellStyle name="Style 5 2 21 2 9 3" xfId="32694"/>
    <cellStyle name="Style 5 2 21 3" xfId="32695"/>
    <cellStyle name="Style 5 2 21 3 2" xfId="32696"/>
    <cellStyle name="Style 5 2 21 3 2 2" xfId="32697"/>
    <cellStyle name="Style 5 2 21 3 2 3" xfId="32698"/>
    <cellStyle name="Style 5 2 21 3 3" xfId="32699"/>
    <cellStyle name="Style 5 2 21 3 4" xfId="32700"/>
    <cellStyle name="Style 5 2 21 4" xfId="32701"/>
    <cellStyle name="Style 5 2 21 4 2" xfId="32702"/>
    <cellStyle name="Style 5 2 21 4 3" xfId="32703"/>
    <cellStyle name="Style 5 2 21 5" xfId="32704"/>
    <cellStyle name="Style 5 2 21 5 2" xfId="32705"/>
    <cellStyle name="Style 5 2 21 5 3" xfId="32706"/>
    <cellStyle name="Style 5 2 21 6" xfId="32707"/>
    <cellStyle name="Style 5 2 21 6 2" xfId="32708"/>
    <cellStyle name="Style 5 2 21 6 3" xfId="32709"/>
    <cellStyle name="Style 5 2 21 7" xfId="32710"/>
    <cellStyle name="Style 5 2 21 7 2" xfId="32711"/>
    <cellStyle name="Style 5 2 21 7 3" xfId="32712"/>
    <cellStyle name="Style 5 2 21 8" xfId="32713"/>
    <cellStyle name="Style 5 2 21 8 2" xfId="32714"/>
    <cellStyle name="Style 5 2 21 8 3" xfId="32715"/>
    <cellStyle name="Style 5 2 21 9" xfId="32716"/>
    <cellStyle name="Style 5 2 21 9 2" xfId="32717"/>
    <cellStyle name="Style 5 2 21 9 3" xfId="32718"/>
    <cellStyle name="Style 5 2 22" xfId="1203"/>
    <cellStyle name="Style 5 2 22 10" xfId="32719"/>
    <cellStyle name="Style 5 2 22 10 2" xfId="32720"/>
    <cellStyle name="Style 5 2 22 10 3" xfId="32721"/>
    <cellStyle name="Style 5 2 22 11" xfId="32722"/>
    <cellStyle name="Style 5 2 22 11 2" xfId="32723"/>
    <cellStyle name="Style 5 2 22 11 3" xfId="32724"/>
    <cellStyle name="Style 5 2 22 12" xfId="32725"/>
    <cellStyle name="Style 5 2 22 12 2" xfId="32726"/>
    <cellStyle name="Style 5 2 22 12 3" xfId="32727"/>
    <cellStyle name="Style 5 2 22 13" xfId="32728"/>
    <cellStyle name="Style 5 2 22 13 2" xfId="32729"/>
    <cellStyle name="Style 5 2 22 13 3" xfId="32730"/>
    <cellStyle name="Style 5 2 22 14" xfId="32731"/>
    <cellStyle name="Style 5 2 22 14 2" xfId="32732"/>
    <cellStyle name="Style 5 2 22 14 3" xfId="32733"/>
    <cellStyle name="Style 5 2 22 15" xfId="32734"/>
    <cellStyle name="Style 5 2 22 15 2" xfId="32735"/>
    <cellStyle name="Style 5 2 22 15 3" xfId="32736"/>
    <cellStyle name="Style 5 2 22 16" xfId="32737"/>
    <cellStyle name="Style 5 2 22 17" xfId="32738"/>
    <cellStyle name="Style 5 2 22 2" xfId="1204"/>
    <cellStyle name="Style 5 2 22 2 10" xfId="32739"/>
    <cellStyle name="Style 5 2 22 2 10 2" xfId="32740"/>
    <cellStyle name="Style 5 2 22 2 10 3" xfId="32741"/>
    <cellStyle name="Style 5 2 22 2 11" xfId="32742"/>
    <cellStyle name="Style 5 2 22 2 11 2" xfId="32743"/>
    <cellStyle name="Style 5 2 22 2 11 3" xfId="32744"/>
    <cellStyle name="Style 5 2 22 2 12" xfId="32745"/>
    <cellStyle name="Style 5 2 22 2 12 2" xfId="32746"/>
    <cellStyle name="Style 5 2 22 2 12 3" xfId="32747"/>
    <cellStyle name="Style 5 2 22 2 13" xfId="32748"/>
    <cellStyle name="Style 5 2 22 2 13 2" xfId="32749"/>
    <cellStyle name="Style 5 2 22 2 13 3" xfId="32750"/>
    <cellStyle name="Style 5 2 22 2 14" xfId="32751"/>
    <cellStyle name="Style 5 2 22 2 14 2" xfId="32752"/>
    <cellStyle name="Style 5 2 22 2 14 3" xfId="32753"/>
    <cellStyle name="Style 5 2 22 2 15" xfId="32754"/>
    <cellStyle name="Style 5 2 22 2 16" xfId="32755"/>
    <cellStyle name="Style 5 2 22 2 2" xfId="32756"/>
    <cellStyle name="Style 5 2 22 2 2 2" xfId="32757"/>
    <cellStyle name="Style 5 2 22 2 2 2 2" xfId="32758"/>
    <cellStyle name="Style 5 2 22 2 2 2 3" xfId="32759"/>
    <cellStyle name="Style 5 2 22 2 2 3" xfId="32760"/>
    <cellStyle name="Style 5 2 22 2 2 4" xfId="32761"/>
    <cellStyle name="Style 5 2 22 2 3" xfId="32762"/>
    <cellStyle name="Style 5 2 22 2 3 2" xfId="32763"/>
    <cellStyle name="Style 5 2 22 2 3 3" xfId="32764"/>
    <cellStyle name="Style 5 2 22 2 4" xfId="32765"/>
    <cellStyle name="Style 5 2 22 2 4 2" xfId="32766"/>
    <cellStyle name="Style 5 2 22 2 4 3" xfId="32767"/>
    <cellStyle name="Style 5 2 22 2 5" xfId="32768"/>
    <cellStyle name="Style 5 2 22 2 5 2" xfId="32769"/>
    <cellStyle name="Style 5 2 22 2 5 3" xfId="32770"/>
    <cellStyle name="Style 5 2 22 2 6" xfId="32771"/>
    <cellStyle name="Style 5 2 22 2 6 2" xfId="32772"/>
    <cellStyle name="Style 5 2 22 2 6 3" xfId="32773"/>
    <cellStyle name="Style 5 2 22 2 7" xfId="32774"/>
    <cellStyle name="Style 5 2 22 2 7 2" xfId="32775"/>
    <cellStyle name="Style 5 2 22 2 7 3" xfId="32776"/>
    <cellStyle name="Style 5 2 22 2 8" xfId="32777"/>
    <cellStyle name="Style 5 2 22 2 8 2" xfId="32778"/>
    <cellStyle name="Style 5 2 22 2 8 3" xfId="32779"/>
    <cellStyle name="Style 5 2 22 2 9" xfId="32780"/>
    <cellStyle name="Style 5 2 22 2 9 2" xfId="32781"/>
    <cellStyle name="Style 5 2 22 2 9 3" xfId="32782"/>
    <cellStyle name="Style 5 2 22 3" xfId="32783"/>
    <cellStyle name="Style 5 2 22 3 2" xfId="32784"/>
    <cellStyle name="Style 5 2 22 3 2 2" xfId="32785"/>
    <cellStyle name="Style 5 2 22 3 2 3" xfId="32786"/>
    <cellStyle name="Style 5 2 22 3 3" xfId="32787"/>
    <cellStyle name="Style 5 2 22 3 4" xfId="32788"/>
    <cellStyle name="Style 5 2 22 4" xfId="32789"/>
    <cellStyle name="Style 5 2 22 4 2" xfId="32790"/>
    <cellStyle name="Style 5 2 22 4 3" xfId="32791"/>
    <cellStyle name="Style 5 2 22 5" xfId="32792"/>
    <cellStyle name="Style 5 2 22 5 2" xfId="32793"/>
    <cellStyle name="Style 5 2 22 5 3" xfId="32794"/>
    <cellStyle name="Style 5 2 22 6" xfId="32795"/>
    <cellStyle name="Style 5 2 22 6 2" xfId="32796"/>
    <cellStyle name="Style 5 2 22 6 3" xfId="32797"/>
    <cellStyle name="Style 5 2 22 7" xfId="32798"/>
    <cellStyle name="Style 5 2 22 7 2" xfId="32799"/>
    <cellStyle name="Style 5 2 22 7 3" xfId="32800"/>
    <cellStyle name="Style 5 2 22 8" xfId="32801"/>
    <cellStyle name="Style 5 2 22 8 2" xfId="32802"/>
    <cellStyle name="Style 5 2 22 8 3" xfId="32803"/>
    <cellStyle name="Style 5 2 22 9" xfId="32804"/>
    <cellStyle name="Style 5 2 22 9 2" xfId="32805"/>
    <cellStyle name="Style 5 2 22 9 3" xfId="32806"/>
    <cellStyle name="Style 5 2 23" xfId="1205"/>
    <cellStyle name="Style 5 2 23 10" xfId="32807"/>
    <cellStyle name="Style 5 2 23 10 2" xfId="32808"/>
    <cellStyle name="Style 5 2 23 10 3" xfId="32809"/>
    <cellStyle name="Style 5 2 23 11" xfId="32810"/>
    <cellStyle name="Style 5 2 23 11 2" xfId="32811"/>
    <cellStyle name="Style 5 2 23 11 3" xfId="32812"/>
    <cellStyle name="Style 5 2 23 12" xfId="32813"/>
    <cellStyle name="Style 5 2 23 12 2" xfId="32814"/>
    <cellStyle name="Style 5 2 23 12 3" xfId="32815"/>
    <cellStyle name="Style 5 2 23 13" xfId="32816"/>
    <cellStyle name="Style 5 2 23 13 2" xfId="32817"/>
    <cellStyle name="Style 5 2 23 13 3" xfId="32818"/>
    <cellStyle name="Style 5 2 23 14" xfId="32819"/>
    <cellStyle name="Style 5 2 23 14 2" xfId="32820"/>
    <cellStyle name="Style 5 2 23 14 3" xfId="32821"/>
    <cellStyle name="Style 5 2 23 15" xfId="32822"/>
    <cellStyle name="Style 5 2 23 15 2" xfId="32823"/>
    <cellStyle name="Style 5 2 23 15 3" xfId="32824"/>
    <cellStyle name="Style 5 2 23 16" xfId="32825"/>
    <cellStyle name="Style 5 2 23 17" xfId="32826"/>
    <cellStyle name="Style 5 2 23 2" xfId="1206"/>
    <cellStyle name="Style 5 2 23 2 10" xfId="32827"/>
    <cellStyle name="Style 5 2 23 2 10 2" xfId="32828"/>
    <cellStyle name="Style 5 2 23 2 10 3" xfId="32829"/>
    <cellStyle name="Style 5 2 23 2 11" xfId="32830"/>
    <cellStyle name="Style 5 2 23 2 11 2" xfId="32831"/>
    <cellStyle name="Style 5 2 23 2 11 3" xfId="32832"/>
    <cellStyle name="Style 5 2 23 2 12" xfId="32833"/>
    <cellStyle name="Style 5 2 23 2 12 2" xfId="32834"/>
    <cellStyle name="Style 5 2 23 2 12 3" xfId="32835"/>
    <cellStyle name="Style 5 2 23 2 13" xfId="32836"/>
    <cellStyle name="Style 5 2 23 2 13 2" xfId="32837"/>
    <cellStyle name="Style 5 2 23 2 13 3" xfId="32838"/>
    <cellStyle name="Style 5 2 23 2 14" xfId="32839"/>
    <cellStyle name="Style 5 2 23 2 14 2" xfId="32840"/>
    <cellStyle name="Style 5 2 23 2 14 3" xfId="32841"/>
    <cellStyle name="Style 5 2 23 2 15" xfId="32842"/>
    <cellStyle name="Style 5 2 23 2 16" xfId="32843"/>
    <cellStyle name="Style 5 2 23 2 2" xfId="32844"/>
    <cellStyle name="Style 5 2 23 2 2 2" xfId="32845"/>
    <cellStyle name="Style 5 2 23 2 2 2 2" xfId="32846"/>
    <cellStyle name="Style 5 2 23 2 2 2 3" xfId="32847"/>
    <cellStyle name="Style 5 2 23 2 2 3" xfId="32848"/>
    <cellStyle name="Style 5 2 23 2 2 4" xfId="32849"/>
    <cellStyle name="Style 5 2 23 2 3" xfId="32850"/>
    <cellStyle name="Style 5 2 23 2 3 2" xfId="32851"/>
    <cellStyle name="Style 5 2 23 2 3 3" xfId="32852"/>
    <cellStyle name="Style 5 2 23 2 4" xfId="32853"/>
    <cellStyle name="Style 5 2 23 2 4 2" xfId="32854"/>
    <cellStyle name="Style 5 2 23 2 4 3" xfId="32855"/>
    <cellStyle name="Style 5 2 23 2 5" xfId="32856"/>
    <cellStyle name="Style 5 2 23 2 5 2" xfId="32857"/>
    <cellStyle name="Style 5 2 23 2 5 3" xfId="32858"/>
    <cellStyle name="Style 5 2 23 2 6" xfId="32859"/>
    <cellStyle name="Style 5 2 23 2 6 2" xfId="32860"/>
    <cellStyle name="Style 5 2 23 2 6 3" xfId="32861"/>
    <cellStyle name="Style 5 2 23 2 7" xfId="32862"/>
    <cellStyle name="Style 5 2 23 2 7 2" xfId="32863"/>
    <cellStyle name="Style 5 2 23 2 7 3" xfId="32864"/>
    <cellStyle name="Style 5 2 23 2 8" xfId="32865"/>
    <cellStyle name="Style 5 2 23 2 8 2" xfId="32866"/>
    <cellStyle name="Style 5 2 23 2 8 3" xfId="32867"/>
    <cellStyle name="Style 5 2 23 2 9" xfId="32868"/>
    <cellStyle name="Style 5 2 23 2 9 2" xfId="32869"/>
    <cellStyle name="Style 5 2 23 2 9 3" xfId="32870"/>
    <cellStyle name="Style 5 2 23 3" xfId="32871"/>
    <cellStyle name="Style 5 2 23 3 2" xfId="32872"/>
    <cellStyle name="Style 5 2 23 3 2 2" xfId="32873"/>
    <cellStyle name="Style 5 2 23 3 2 3" xfId="32874"/>
    <cellStyle name="Style 5 2 23 3 3" xfId="32875"/>
    <cellStyle name="Style 5 2 23 3 4" xfId="32876"/>
    <cellStyle name="Style 5 2 23 4" xfId="32877"/>
    <cellStyle name="Style 5 2 23 4 2" xfId="32878"/>
    <cellStyle name="Style 5 2 23 4 3" xfId="32879"/>
    <cellStyle name="Style 5 2 23 5" xfId="32880"/>
    <cellStyle name="Style 5 2 23 5 2" xfId="32881"/>
    <cellStyle name="Style 5 2 23 5 3" xfId="32882"/>
    <cellStyle name="Style 5 2 23 6" xfId="32883"/>
    <cellStyle name="Style 5 2 23 6 2" xfId="32884"/>
    <cellStyle name="Style 5 2 23 6 3" xfId="32885"/>
    <cellStyle name="Style 5 2 23 7" xfId="32886"/>
    <cellStyle name="Style 5 2 23 7 2" xfId="32887"/>
    <cellStyle name="Style 5 2 23 7 3" xfId="32888"/>
    <cellStyle name="Style 5 2 23 8" xfId="32889"/>
    <cellStyle name="Style 5 2 23 8 2" xfId="32890"/>
    <cellStyle name="Style 5 2 23 8 3" xfId="32891"/>
    <cellStyle name="Style 5 2 23 9" xfId="32892"/>
    <cellStyle name="Style 5 2 23 9 2" xfId="32893"/>
    <cellStyle name="Style 5 2 23 9 3" xfId="32894"/>
    <cellStyle name="Style 5 2 24" xfId="1207"/>
    <cellStyle name="Style 5 2 24 10" xfId="32895"/>
    <cellStyle name="Style 5 2 24 10 2" xfId="32896"/>
    <cellStyle name="Style 5 2 24 10 3" xfId="32897"/>
    <cellStyle name="Style 5 2 24 11" xfId="32898"/>
    <cellStyle name="Style 5 2 24 11 2" xfId="32899"/>
    <cellStyle name="Style 5 2 24 11 3" xfId="32900"/>
    <cellStyle name="Style 5 2 24 12" xfId="32901"/>
    <cellStyle name="Style 5 2 24 12 2" xfId="32902"/>
    <cellStyle name="Style 5 2 24 12 3" xfId="32903"/>
    <cellStyle name="Style 5 2 24 13" xfId="32904"/>
    <cellStyle name="Style 5 2 24 13 2" xfId="32905"/>
    <cellStyle name="Style 5 2 24 13 3" xfId="32906"/>
    <cellStyle name="Style 5 2 24 14" xfId="32907"/>
    <cellStyle name="Style 5 2 24 14 2" xfId="32908"/>
    <cellStyle name="Style 5 2 24 14 3" xfId="32909"/>
    <cellStyle name="Style 5 2 24 15" xfId="32910"/>
    <cellStyle name="Style 5 2 24 15 2" xfId="32911"/>
    <cellStyle name="Style 5 2 24 15 3" xfId="32912"/>
    <cellStyle name="Style 5 2 24 16" xfId="32913"/>
    <cellStyle name="Style 5 2 24 17" xfId="32914"/>
    <cellStyle name="Style 5 2 24 2" xfId="1208"/>
    <cellStyle name="Style 5 2 24 2 10" xfId="32915"/>
    <cellStyle name="Style 5 2 24 2 10 2" xfId="32916"/>
    <cellStyle name="Style 5 2 24 2 10 3" xfId="32917"/>
    <cellStyle name="Style 5 2 24 2 11" xfId="32918"/>
    <cellStyle name="Style 5 2 24 2 11 2" xfId="32919"/>
    <cellStyle name="Style 5 2 24 2 11 3" xfId="32920"/>
    <cellStyle name="Style 5 2 24 2 12" xfId="32921"/>
    <cellStyle name="Style 5 2 24 2 12 2" xfId="32922"/>
    <cellStyle name="Style 5 2 24 2 12 3" xfId="32923"/>
    <cellStyle name="Style 5 2 24 2 13" xfId="32924"/>
    <cellStyle name="Style 5 2 24 2 13 2" xfId="32925"/>
    <cellStyle name="Style 5 2 24 2 13 3" xfId="32926"/>
    <cellStyle name="Style 5 2 24 2 14" xfId="32927"/>
    <cellStyle name="Style 5 2 24 2 14 2" xfId="32928"/>
    <cellStyle name="Style 5 2 24 2 14 3" xfId="32929"/>
    <cellStyle name="Style 5 2 24 2 15" xfId="32930"/>
    <cellStyle name="Style 5 2 24 2 16" xfId="32931"/>
    <cellStyle name="Style 5 2 24 2 2" xfId="32932"/>
    <cellStyle name="Style 5 2 24 2 2 2" xfId="32933"/>
    <cellStyle name="Style 5 2 24 2 2 2 2" xfId="32934"/>
    <cellStyle name="Style 5 2 24 2 2 2 3" xfId="32935"/>
    <cellStyle name="Style 5 2 24 2 2 3" xfId="32936"/>
    <cellStyle name="Style 5 2 24 2 2 4" xfId="32937"/>
    <cellStyle name="Style 5 2 24 2 3" xfId="32938"/>
    <cellStyle name="Style 5 2 24 2 3 2" xfId="32939"/>
    <cellStyle name="Style 5 2 24 2 3 3" xfId="32940"/>
    <cellStyle name="Style 5 2 24 2 4" xfId="32941"/>
    <cellStyle name="Style 5 2 24 2 4 2" xfId="32942"/>
    <cellStyle name="Style 5 2 24 2 4 3" xfId="32943"/>
    <cellStyle name="Style 5 2 24 2 5" xfId="32944"/>
    <cellStyle name="Style 5 2 24 2 5 2" xfId="32945"/>
    <cellStyle name="Style 5 2 24 2 5 3" xfId="32946"/>
    <cellStyle name="Style 5 2 24 2 6" xfId="32947"/>
    <cellStyle name="Style 5 2 24 2 6 2" xfId="32948"/>
    <cellStyle name="Style 5 2 24 2 6 3" xfId="32949"/>
    <cellStyle name="Style 5 2 24 2 7" xfId="32950"/>
    <cellStyle name="Style 5 2 24 2 7 2" xfId="32951"/>
    <cellStyle name="Style 5 2 24 2 7 3" xfId="32952"/>
    <cellStyle name="Style 5 2 24 2 8" xfId="32953"/>
    <cellStyle name="Style 5 2 24 2 8 2" xfId="32954"/>
    <cellStyle name="Style 5 2 24 2 8 3" xfId="32955"/>
    <cellStyle name="Style 5 2 24 2 9" xfId="32956"/>
    <cellStyle name="Style 5 2 24 2 9 2" xfId="32957"/>
    <cellStyle name="Style 5 2 24 2 9 3" xfId="32958"/>
    <cellStyle name="Style 5 2 24 3" xfId="32959"/>
    <cellStyle name="Style 5 2 24 3 2" xfId="32960"/>
    <cellStyle name="Style 5 2 24 3 2 2" xfId="32961"/>
    <cellStyle name="Style 5 2 24 3 2 3" xfId="32962"/>
    <cellStyle name="Style 5 2 24 3 3" xfId="32963"/>
    <cellStyle name="Style 5 2 24 3 4" xfId="32964"/>
    <cellStyle name="Style 5 2 24 4" xfId="32965"/>
    <cellStyle name="Style 5 2 24 4 2" xfId="32966"/>
    <cellStyle name="Style 5 2 24 4 3" xfId="32967"/>
    <cellStyle name="Style 5 2 24 5" xfId="32968"/>
    <cellStyle name="Style 5 2 24 5 2" xfId="32969"/>
    <cellStyle name="Style 5 2 24 5 3" xfId="32970"/>
    <cellStyle name="Style 5 2 24 6" xfId="32971"/>
    <cellStyle name="Style 5 2 24 6 2" xfId="32972"/>
    <cellStyle name="Style 5 2 24 6 3" xfId="32973"/>
    <cellStyle name="Style 5 2 24 7" xfId="32974"/>
    <cellStyle name="Style 5 2 24 7 2" xfId="32975"/>
    <cellStyle name="Style 5 2 24 7 3" xfId="32976"/>
    <cellStyle name="Style 5 2 24 8" xfId="32977"/>
    <cellStyle name="Style 5 2 24 8 2" xfId="32978"/>
    <cellStyle name="Style 5 2 24 8 3" xfId="32979"/>
    <cellStyle name="Style 5 2 24 9" xfId="32980"/>
    <cellStyle name="Style 5 2 24 9 2" xfId="32981"/>
    <cellStyle name="Style 5 2 24 9 3" xfId="32982"/>
    <cellStyle name="Style 5 2 25" xfId="1209"/>
    <cellStyle name="Style 5 2 25 10" xfId="32983"/>
    <cellStyle name="Style 5 2 25 10 2" xfId="32984"/>
    <cellStyle name="Style 5 2 25 10 3" xfId="32985"/>
    <cellStyle name="Style 5 2 25 11" xfId="32986"/>
    <cellStyle name="Style 5 2 25 11 2" xfId="32987"/>
    <cellStyle name="Style 5 2 25 11 3" xfId="32988"/>
    <cellStyle name="Style 5 2 25 12" xfId="32989"/>
    <cellStyle name="Style 5 2 25 12 2" xfId="32990"/>
    <cellStyle name="Style 5 2 25 12 3" xfId="32991"/>
    <cellStyle name="Style 5 2 25 13" xfId="32992"/>
    <cellStyle name="Style 5 2 25 13 2" xfId="32993"/>
    <cellStyle name="Style 5 2 25 13 3" xfId="32994"/>
    <cellStyle name="Style 5 2 25 14" xfId="32995"/>
    <cellStyle name="Style 5 2 25 14 2" xfId="32996"/>
    <cellStyle name="Style 5 2 25 14 3" xfId="32997"/>
    <cellStyle name="Style 5 2 25 15" xfId="32998"/>
    <cellStyle name="Style 5 2 25 15 2" xfId="32999"/>
    <cellStyle name="Style 5 2 25 15 3" xfId="33000"/>
    <cellStyle name="Style 5 2 25 16" xfId="33001"/>
    <cellStyle name="Style 5 2 25 17" xfId="33002"/>
    <cellStyle name="Style 5 2 25 2" xfId="1210"/>
    <cellStyle name="Style 5 2 25 2 10" xfId="33003"/>
    <cellStyle name="Style 5 2 25 2 10 2" xfId="33004"/>
    <cellStyle name="Style 5 2 25 2 10 3" xfId="33005"/>
    <cellStyle name="Style 5 2 25 2 11" xfId="33006"/>
    <cellStyle name="Style 5 2 25 2 11 2" xfId="33007"/>
    <cellStyle name="Style 5 2 25 2 11 3" xfId="33008"/>
    <cellStyle name="Style 5 2 25 2 12" xfId="33009"/>
    <cellStyle name="Style 5 2 25 2 12 2" xfId="33010"/>
    <cellStyle name="Style 5 2 25 2 12 3" xfId="33011"/>
    <cellStyle name="Style 5 2 25 2 13" xfId="33012"/>
    <cellStyle name="Style 5 2 25 2 13 2" xfId="33013"/>
    <cellStyle name="Style 5 2 25 2 13 3" xfId="33014"/>
    <cellStyle name="Style 5 2 25 2 14" xfId="33015"/>
    <cellStyle name="Style 5 2 25 2 14 2" xfId="33016"/>
    <cellStyle name="Style 5 2 25 2 14 3" xfId="33017"/>
    <cellStyle name="Style 5 2 25 2 15" xfId="33018"/>
    <cellStyle name="Style 5 2 25 2 16" xfId="33019"/>
    <cellStyle name="Style 5 2 25 2 2" xfId="33020"/>
    <cellStyle name="Style 5 2 25 2 2 2" xfId="33021"/>
    <cellStyle name="Style 5 2 25 2 2 2 2" xfId="33022"/>
    <cellStyle name="Style 5 2 25 2 2 2 3" xfId="33023"/>
    <cellStyle name="Style 5 2 25 2 2 3" xfId="33024"/>
    <cellStyle name="Style 5 2 25 2 2 4" xfId="33025"/>
    <cellStyle name="Style 5 2 25 2 3" xfId="33026"/>
    <cellStyle name="Style 5 2 25 2 3 2" xfId="33027"/>
    <cellStyle name="Style 5 2 25 2 3 3" xfId="33028"/>
    <cellStyle name="Style 5 2 25 2 4" xfId="33029"/>
    <cellStyle name="Style 5 2 25 2 4 2" xfId="33030"/>
    <cellStyle name="Style 5 2 25 2 4 3" xfId="33031"/>
    <cellStyle name="Style 5 2 25 2 5" xfId="33032"/>
    <cellStyle name="Style 5 2 25 2 5 2" xfId="33033"/>
    <cellStyle name="Style 5 2 25 2 5 3" xfId="33034"/>
    <cellStyle name="Style 5 2 25 2 6" xfId="33035"/>
    <cellStyle name="Style 5 2 25 2 6 2" xfId="33036"/>
    <cellStyle name="Style 5 2 25 2 6 3" xfId="33037"/>
    <cellStyle name="Style 5 2 25 2 7" xfId="33038"/>
    <cellStyle name="Style 5 2 25 2 7 2" xfId="33039"/>
    <cellStyle name="Style 5 2 25 2 7 3" xfId="33040"/>
    <cellStyle name="Style 5 2 25 2 8" xfId="33041"/>
    <cellStyle name="Style 5 2 25 2 8 2" xfId="33042"/>
    <cellStyle name="Style 5 2 25 2 8 3" xfId="33043"/>
    <cellStyle name="Style 5 2 25 2 9" xfId="33044"/>
    <cellStyle name="Style 5 2 25 2 9 2" xfId="33045"/>
    <cellStyle name="Style 5 2 25 2 9 3" xfId="33046"/>
    <cellStyle name="Style 5 2 25 3" xfId="33047"/>
    <cellStyle name="Style 5 2 25 3 2" xfId="33048"/>
    <cellStyle name="Style 5 2 25 3 2 2" xfId="33049"/>
    <cellStyle name="Style 5 2 25 3 2 3" xfId="33050"/>
    <cellStyle name="Style 5 2 25 3 3" xfId="33051"/>
    <cellStyle name="Style 5 2 25 3 4" xfId="33052"/>
    <cellStyle name="Style 5 2 25 4" xfId="33053"/>
    <cellStyle name="Style 5 2 25 4 2" xfId="33054"/>
    <cellStyle name="Style 5 2 25 4 3" xfId="33055"/>
    <cellStyle name="Style 5 2 25 5" xfId="33056"/>
    <cellStyle name="Style 5 2 25 5 2" xfId="33057"/>
    <cellStyle name="Style 5 2 25 5 3" xfId="33058"/>
    <cellStyle name="Style 5 2 25 6" xfId="33059"/>
    <cellStyle name="Style 5 2 25 6 2" xfId="33060"/>
    <cellStyle name="Style 5 2 25 6 3" xfId="33061"/>
    <cellStyle name="Style 5 2 25 7" xfId="33062"/>
    <cellStyle name="Style 5 2 25 7 2" xfId="33063"/>
    <cellStyle name="Style 5 2 25 7 3" xfId="33064"/>
    <cellStyle name="Style 5 2 25 8" xfId="33065"/>
    <cellStyle name="Style 5 2 25 8 2" xfId="33066"/>
    <cellStyle name="Style 5 2 25 8 3" xfId="33067"/>
    <cellStyle name="Style 5 2 25 9" xfId="33068"/>
    <cellStyle name="Style 5 2 25 9 2" xfId="33069"/>
    <cellStyle name="Style 5 2 25 9 3" xfId="33070"/>
    <cellStyle name="Style 5 2 26" xfId="1211"/>
    <cellStyle name="Style 5 2 26 10" xfId="33071"/>
    <cellStyle name="Style 5 2 26 10 2" xfId="33072"/>
    <cellStyle name="Style 5 2 26 10 3" xfId="33073"/>
    <cellStyle name="Style 5 2 26 11" xfId="33074"/>
    <cellStyle name="Style 5 2 26 11 2" xfId="33075"/>
    <cellStyle name="Style 5 2 26 11 3" xfId="33076"/>
    <cellStyle name="Style 5 2 26 12" xfId="33077"/>
    <cellStyle name="Style 5 2 26 12 2" xfId="33078"/>
    <cellStyle name="Style 5 2 26 12 3" xfId="33079"/>
    <cellStyle name="Style 5 2 26 13" xfId="33080"/>
    <cellStyle name="Style 5 2 26 13 2" xfId="33081"/>
    <cellStyle name="Style 5 2 26 13 3" xfId="33082"/>
    <cellStyle name="Style 5 2 26 14" xfId="33083"/>
    <cellStyle name="Style 5 2 26 14 2" xfId="33084"/>
    <cellStyle name="Style 5 2 26 14 3" xfId="33085"/>
    <cellStyle name="Style 5 2 26 15" xfId="33086"/>
    <cellStyle name="Style 5 2 26 15 2" xfId="33087"/>
    <cellStyle name="Style 5 2 26 15 3" xfId="33088"/>
    <cellStyle name="Style 5 2 26 16" xfId="33089"/>
    <cellStyle name="Style 5 2 26 17" xfId="33090"/>
    <cellStyle name="Style 5 2 26 2" xfId="1212"/>
    <cellStyle name="Style 5 2 26 2 10" xfId="33091"/>
    <cellStyle name="Style 5 2 26 2 10 2" xfId="33092"/>
    <cellStyle name="Style 5 2 26 2 10 3" xfId="33093"/>
    <cellStyle name="Style 5 2 26 2 11" xfId="33094"/>
    <cellStyle name="Style 5 2 26 2 11 2" xfId="33095"/>
    <cellStyle name="Style 5 2 26 2 11 3" xfId="33096"/>
    <cellStyle name="Style 5 2 26 2 12" xfId="33097"/>
    <cellStyle name="Style 5 2 26 2 12 2" xfId="33098"/>
    <cellStyle name="Style 5 2 26 2 12 3" xfId="33099"/>
    <cellStyle name="Style 5 2 26 2 13" xfId="33100"/>
    <cellStyle name="Style 5 2 26 2 13 2" xfId="33101"/>
    <cellStyle name="Style 5 2 26 2 13 3" xfId="33102"/>
    <cellStyle name="Style 5 2 26 2 14" xfId="33103"/>
    <cellStyle name="Style 5 2 26 2 14 2" xfId="33104"/>
    <cellStyle name="Style 5 2 26 2 14 3" xfId="33105"/>
    <cellStyle name="Style 5 2 26 2 15" xfId="33106"/>
    <cellStyle name="Style 5 2 26 2 16" xfId="33107"/>
    <cellStyle name="Style 5 2 26 2 2" xfId="33108"/>
    <cellStyle name="Style 5 2 26 2 2 2" xfId="33109"/>
    <cellStyle name="Style 5 2 26 2 2 2 2" xfId="33110"/>
    <cellStyle name="Style 5 2 26 2 2 2 3" xfId="33111"/>
    <cellStyle name="Style 5 2 26 2 2 3" xfId="33112"/>
    <cellStyle name="Style 5 2 26 2 2 4" xfId="33113"/>
    <cellStyle name="Style 5 2 26 2 3" xfId="33114"/>
    <cellStyle name="Style 5 2 26 2 3 2" xfId="33115"/>
    <cellStyle name="Style 5 2 26 2 3 3" xfId="33116"/>
    <cellStyle name="Style 5 2 26 2 4" xfId="33117"/>
    <cellStyle name="Style 5 2 26 2 4 2" xfId="33118"/>
    <cellStyle name="Style 5 2 26 2 4 3" xfId="33119"/>
    <cellStyle name="Style 5 2 26 2 5" xfId="33120"/>
    <cellStyle name="Style 5 2 26 2 5 2" xfId="33121"/>
    <cellStyle name="Style 5 2 26 2 5 3" xfId="33122"/>
    <cellStyle name="Style 5 2 26 2 6" xfId="33123"/>
    <cellStyle name="Style 5 2 26 2 6 2" xfId="33124"/>
    <cellStyle name="Style 5 2 26 2 6 3" xfId="33125"/>
    <cellStyle name="Style 5 2 26 2 7" xfId="33126"/>
    <cellStyle name="Style 5 2 26 2 7 2" xfId="33127"/>
    <cellStyle name="Style 5 2 26 2 7 3" xfId="33128"/>
    <cellStyle name="Style 5 2 26 2 8" xfId="33129"/>
    <cellStyle name="Style 5 2 26 2 8 2" xfId="33130"/>
    <cellStyle name="Style 5 2 26 2 8 3" xfId="33131"/>
    <cellStyle name="Style 5 2 26 2 9" xfId="33132"/>
    <cellStyle name="Style 5 2 26 2 9 2" xfId="33133"/>
    <cellStyle name="Style 5 2 26 2 9 3" xfId="33134"/>
    <cellStyle name="Style 5 2 26 3" xfId="33135"/>
    <cellStyle name="Style 5 2 26 3 2" xfId="33136"/>
    <cellStyle name="Style 5 2 26 3 2 2" xfId="33137"/>
    <cellStyle name="Style 5 2 26 3 2 3" xfId="33138"/>
    <cellStyle name="Style 5 2 26 3 3" xfId="33139"/>
    <cellStyle name="Style 5 2 26 3 4" xfId="33140"/>
    <cellStyle name="Style 5 2 26 4" xfId="33141"/>
    <cellStyle name="Style 5 2 26 4 2" xfId="33142"/>
    <cellStyle name="Style 5 2 26 4 3" xfId="33143"/>
    <cellStyle name="Style 5 2 26 5" xfId="33144"/>
    <cellStyle name="Style 5 2 26 5 2" xfId="33145"/>
    <cellStyle name="Style 5 2 26 5 3" xfId="33146"/>
    <cellStyle name="Style 5 2 26 6" xfId="33147"/>
    <cellStyle name="Style 5 2 26 6 2" xfId="33148"/>
    <cellStyle name="Style 5 2 26 6 3" xfId="33149"/>
    <cellStyle name="Style 5 2 26 7" xfId="33150"/>
    <cellStyle name="Style 5 2 26 7 2" xfId="33151"/>
    <cellStyle name="Style 5 2 26 7 3" xfId="33152"/>
    <cellStyle name="Style 5 2 26 8" xfId="33153"/>
    <cellStyle name="Style 5 2 26 8 2" xfId="33154"/>
    <cellStyle name="Style 5 2 26 8 3" xfId="33155"/>
    <cellStyle name="Style 5 2 26 9" xfId="33156"/>
    <cellStyle name="Style 5 2 26 9 2" xfId="33157"/>
    <cellStyle name="Style 5 2 26 9 3" xfId="33158"/>
    <cellStyle name="Style 5 2 27" xfId="1213"/>
    <cellStyle name="Style 5 2 27 10" xfId="33159"/>
    <cellStyle name="Style 5 2 27 10 2" xfId="33160"/>
    <cellStyle name="Style 5 2 27 10 3" xfId="33161"/>
    <cellStyle name="Style 5 2 27 11" xfId="33162"/>
    <cellStyle name="Style 5 2 27 11 2" xfId="33163"/>
    <cellStyle name="Style 5 2 27 11 3" xfId="33164"/>
    <cellStyle name="Style 5 2 27 12" xfId="33165"/>
    <cellStyle name="Style 5 2 27 12 2" xfId="33166"/>
    <cellStyle name="Style 5 2 27 12 3" xfId="33167"/>
    <cellStyle name="Style 5 2 27 13" xfId="33168"/>
    <cellStyle name="Style 5 2 27 13 2" xfId="33169"/>
    <cellStyle name="Style 5 2 27 13 3" xfId="33170"/>
    <cellStyle name="Style 5 2 27 14" xfId="33171"/>
    <cellStyle name="Style 5 2 27 14 2" xfId="33172"/>
    <cellStyle name="Style 5 2 27 14 3" xfId="33173"/>
    <cellStyle name="Style 5 2 27 15" xfId="33174"/>
    <cellStyle name="Style 5 2 27 15 2" xfId="33175"/>
    <cellStyle name="Style 5 2 27 15 3" xfId="33176"/>
    <cellStyle name="Style 5 2 27 16" xfId="33177"/>
    <cellStyle name="Style 5 2 27 17" xfId="33178"/>
    <cellStyle name="Style 5 2 27 2" xfId="1214"/>
    <cellStyle name="Style 5 2 27 2 10" xfId="33179"/>
    <cellStyle name="Style 5 2 27 2 10 2" xfId="33180"/>
    <cellStyle name="Style 5 2 27 2 10 3" xfId="33181"/>
    <cellStyle name="Style 5 2 27 2 11" xfId="33182"/>
    <cellStyle name="Style 5 2 27 2 11 2" xfId="33183"/>
    <cellStyle name="Style 5 2 27 2 11 3" xfId="33184"/>
    <cellStyle name="Style 5 2 27 2 12" xfId="33185"/>
    <cellStyle name="Style 5 2 27 2 12 2" xfId="33186"/>
    <cellStyle name="Style 5 2 27 2 12 3" xfId="33187"/>
    <cellStyle name="Style 5 2 27 2 13" xfId="33188"/>
    <cellStyle name="Style 5 2 27 2 13 2" xfId="33189"/>
    <cellStyle name="Style 5 2 27 2 13 3" xfId="33190"/>
    <cellStyle name="Style 5 2 27 2 14" xfId="33191"/>
    <cellStyle name="Style 5 2 27 2 14 2" xfId="33192"/>
    <cellStyle name="Style 5 2 27 2 14 3" xfId="33193"/>
    <cellStyle name="Style 5 2 27 2 15" xfId="33194"/>
    <cellStyle name="Style 5 2 27 2 16" xfId="33195"/>
    <cellStyle name="Style 5 2 27 2 2" xfId="33196"/>
    <cellStyle name="Style 5 2 27 2 2 2" xfId="33197"/>
    <cellStyle name="Style 5 2 27 2 2 2 2" xfId="33198"/>
    <cellStyle name="Style 5 2 27 2 2 2 3" xfId="33199"/>
    <cellStyle name="Style 5 2 27 2 2 3" xfId="33200"/>
    <cellStyle name="Style 5 2 27 2 2 4" xfId="33201"/>
    <cellStyle name="Style 5 2 27 2 3" xfId="33202"/>
    <cellStyle name="Style 5 2 27 2 3 2" xfId="33203"/>
    <cellStyle name="Style 5 2 27 2 3 3" xfId="33204"/>
    <cellStyle name="Style 5 2 27 2 4" xfId="33205"/>
    <cellStyle name="Style 5 2 27 2 4 2" xfId="33206"/>
    <cellStyle name="Style 5 2 27 2 4 3" xfId="33207"/>
    <cellStyle name="Style 5 2 27 2 5" xfId="33208"/>
    <cellStyle name="Style 5 2 27 2 5 2" xfId="33209"/>
    <cellStyle name="Style 5 2 27 2 5 3" xfId="33210"/>
    <cellStyle name="Style 5 2 27 2 6" xfId="33211"/>
    <cellStyle name="Style 5 2 27 2 6 2" xfId="33212"/>
    <cellStyle name="Style 5 2 27 2 6 3" xfId="33213"/>
    <cellStyle name="Style 5 2 27 2 7" xfId="33214"/>
    <cellStyle name="Style 5 2 27 2 7 2" xfId="33215"/>
    <cellStyle name="Style 5 2 27 2 7 3" xfId="33216"/>
    <cellStyle name="Style 5 2 27 2 8" xfId="33217"/>
    <cellStyle name="Style 5 2 27 2 8 2" xfId="33218"/>
    <cellStyle name="Style 5 2 27 2 8 3" xfId="33219"/>
    <cellStyle name="Style 5 2 27 2 9" xfId="33220"/>
    <cellStyle name="Style 5 2 27 2 9 2" xfId="33221"/>
    <cellStyle name="Style 5 2 27 2 9 3" xfId="33222"/>
    <cellStyle name="Style 5 2 27 3" xfId="33223"/>
    <cellStyle name="Style 5 2 27 3 2" xfId="33224"/>
    <cellStyle name="Style 5 2 27 3 2 2" xfId="33225"/>
    <cellStyle name="Style 5 2 27 3 2 3" xfId="33226"/>
    <cellStyle name="Style 5 2 27 3 3" xfId="33227"/>
    <cellStyle name="Style 5 2 27 3 4" xfId="33228"/>
    <cellStyle name="Style 5 2 27 4" xfId="33229"/>
    <cellStyle name="Style 5 2 27 4 2" xfId="33230"/>
    <cellStyle name="Style 5 2 27 4 3" xfId="33231"/>
    <cellStyle name="Style 5 2 27 5" xfId="33232"/>
    <cellStyle name="Style 5 2 27 5 2" xfId="33233"/>
    <cellStyle name="Style 5 2 27 5 3" xfId="33234"/>
    <cellStyle name="Style 5 2 27 6" xfId="33235"/>
    <cellStyle name="Style 5 2 27 6 2" xfId="33236"/>
    <cellStyle name="Style 5 2 27 6 3" xfId="33237"/>
    <cellStyle name="Style 5 2 27 7" xfId="33238"/>
    <cellStyle name="Style 5 2 27 7 2" xfId="33239"/>
    <cellStyle name="Style 5 2 27 7 3" xfId="33240"/>
    <cellStyle name="Style 5 2 27 8" xfId="33241"/>
    <cellStyle name="Style 5 2 27 8 2" xfId="33242"/>
    <cellStyle name="Style 5 2 27 8 3" xfId="33243"/>
    <cellStyle name="Style 5 2 27 9" xfId="33244"/>
    <cellStyle name="Style 5 2 27 9 2" xfId="33245"/>
    <cellStyle name="Style 5 2 27 9 3" xfId="33246"/>
    <cellStyle name="Style 5 2 28" xfId="1215"/>
    <cellStyle name="Style 5 2 28 10" xfId="33247"/>
    <cellStyle name="Style 5 2 28 10 2" xfId="33248"/>
    <cellStyle name="Style 5 2 28 10 3" xfId="33249"/>
    <cellStyle name="Style 5 2 28 11" xfId="33250"/>
    <cellStyle name="Style 5 2 28 11 2" xfId="33251"/>
    <cellStyle name="Style 5 2 28 11 3" xfId="33252"/>
    <cellStyle name="Style 5 2 28 12" xfId="33253"/>
    <cellStyle name="Style 5 2 28 12 2" xfId="33254"/>
    <cellStyle name="Style 5 2 28 12 3" xfId="33255"/>
    <cellStyle name="Style 5 2 28 13" xfId="33256"/>
    <cellStyle name="Style 5 2 28 13 2" xfId="33257"/>
    <cellStyle name="Style 5 2 28 13 3" xfId="33258"/>
    <cellStyle name="Style 5 2 28 14" xfId="33259"/>
    <cellStyle name="Style 5 2 28 14 2" xfId="33260"/>
    <cellStyle name="Style 5 2 28 14 3" xfId="33261"/>
    <cellStyle name="Style 5 2 28 15" xfId="33262"/>
    <cellStyle name="Style 5 2 28 16" xfId="33263"/>
    <cellStyle name="Style 5 2 28 2" xfId="33264"/>
    <cellStyle name="Style 5 2 28 2 2" xfId="33265"/>
    <cellStyle name="Style 5 2 28 2 2 2" xfId="33266"/>
    <cellStyle name="Style 5 2 28 2 2 3" xfId="33267"/>
    <cellStyle name="Style 5 2 28 2 3" xfId="33268"/>
    <cellStyle name="Style 5 2 28 2 4" xfId="33269"/>
    <cellStyle name="Style 5 2 28 3" xfId="33270"/>
    <cellStyle name="Style 5 2 28 3 2" xfId="33271"/>
    <cellStyle name="Style 5 2 28 3 3" xfId="33272"/>
    <cellStyle name="Style 5 2 28 4" xfId="33273"/>
    <cellStyle name="Style 5 2 28 4 2" xfId="33274"/>
    <cellStyle name="Style 5 2 28 4 3" xfId="33275"/>
    <cellStyle name="Style 5 2 28 5" xfId="33276"/>
    <cellStyle name="Style 5 2 28 5 2" xfId="33277"/>
    <cellStyle name="Style 5 2 28 5 3" xfId="33278"/>
    <cellStyle name="Style 5 2 28 6" xfId="33279"/>
    <cellStyle name="Style 5 2 28 6 2" xfId="33280"/>
    <cellStyle name="Style 5 2 28 6 3" xfId="33281"/>
    <cellStyle name="Style 5 2 28 7" xfId="33282"/>
    <cellStyle name="Style 5 2 28 7 2" xfId="33283"/>
    <cellStyle name="Style 5 2 28 7 3" xfId="33284"/>
    <cellStyle name="Style 5 2 28 8" xfId="33285"/>
    <cellStyle name="Style 5 2 28 8 2" xfId="33286"/>
    <cellStyle name="Style 5 2 28 8 3" xfId="33287"/>
    <cellStyle name="Style 5 2 28 9" xfId="33288"/>
    <cellStyle name="Style 5 2 28 9 2" xfId="33289"/>
    <cellStyle name="Style 5 2 28 9 3" xfId="33290"/>
    <cellStyle name="Style 5 2 29" xfId="1216"/>
    <cellStyle name="Style 5 2 29 10" xfId="33291"/>
    <cellStyle name="Style 5 2 29 10 2" xfId="33292"/>
    <cellStyle name="Style 5 2 29 10 3" xfId="33293"/>
    <cellStyle name="Style 5 2 29 11" xfId="33294"/>
    <cellStyle name="Style 5 2 29 11 2" xfId="33295"/>
    <cellStyle name="Style 5 2 29 11 3" xfId="33296"/>
    <cellStyle name="Style 5 2 29 12" xfId="33297"/>
    <cellStyle name="Style 5 2 29 12 2" xfId="33298"/>
    <cellStyle name="Style 5 2 29 12 3" xfId="33299"/>
    <cellStyle name="Style 5 2 29 13" xfId="33300"/>
    <cellStyle name="Style 5 2 29 13 2" xfId="33301"/>
    <cellStyle name="Style 5 2 29 13 3" xfId="33302"/>
    <cellStyle name="Style 5 2 29 14" xfId="33303"/>
    <cellStyle name="Style 5 2 29 14 2" xfId="33304"/>
    <cellStyle name="Style 5 2 29 14 3" xfId="33305"/>
    <cellStyle name="Style 5 2 29 15" xfId="33306"/>
    <cellStyle name="Style 5 2 29 16" xfId="33307"/>
    <cellStyle name="Style 5 2 29 2" xfId="33308"/>
    <cellStyle name="Style 5 2 29 2 2" xfId="33309"/>
    <cellStyle name="Style 5 2 29 2 2 2" xfId="33310"/>
    <cellStyle name="Style 5 2 29 2 2 3" xfId="33311"/>
    <cellStyle name="Style 5 2 29 2 3" xfId="33312"/>
    <cellStyle name="Style 5 2 29 2 4" xfId="33313"/>
    <cellStyle name="Style 5 2 29 3" xfId="33314"/>
    <cellStyle name="Style 5 2 29 3 2" xfId="33315"/>
    <cellStyle name="Style 5 2 29 3 3" xfId="33316"/>
    <cellStyle name="Style 5 2 29 4" xfId="33317"/>
    <cellStyle name="Style 5 2 29 4 2" xfId="33318"/>
    <cellStyle name="Style 5 2 29 4 3" xfId="33319"/>
    <cellStyle name="Style 5 2 29 5" xfId="33320"/>
    <cellStyle name="Style 5 2 29 5 2" xfId="33321"/>
    <cellStyle name="Style 5 2 29 5 3" xfId="33322"/>
    <cellStyle name="Style 5 2 29 6" xfId="33323"/>
    <cellStyle name="Style 5 2 29 6 2" xfId="33324"/>
    <cellStyle name="Style 5 2 29 6 3" xfId="33325"/>
    <cellStyle name="Style 5 2 29 7" xfId="33326"/>
    <cellStyle name="Style 5 2 29 7 2" xfId="33327"/>
    <cellStyle name="Style 5 2 29 7 3" xfId="33328"/>
    <cellStyle name="Style 5 2 29 8" xfId="33329"/>
    <cellStyle name="Style 5 2 29 8 2" xfId="33330"/>
    <cellStyle name="Style 5 2 29 8 3" xfId="33331"/>
    <cellStyle name="Style 5 2 29 9" xfId="33332"/>
    <cellStyle name="Style 5 2 29 9 2" xfId="33333"/>
    <cellStyle name="Style 5 2 29 9 3" xfId="33334"/>
    <cellStyle name="Style 5 2 3" xfId="1217"/>
    <cellStyle name="Style 5 2 3 10" xfId="33335"/>
    <cellStyle name="Style 5 2 3 10 2" xfId="33336"/>
    <cellStyle name="Style 5 2 3 10 3" xfId="33337"/>
    <cellStyle name="Style 5 2 3 11" xfId="33338"/>
    <cellStyle name="Style 5 2 3 11 2" xfId="33339"/>
    <cellStyle name="Style 5 2 3 11 3" xfId="33340"/>
    <cellStyle name="Style 5 2 3 12" xfId="33341"/>
    <cellStyle name="Style 5 2 3 12 2" xfId="33342"/>
    <cellStyle name="Style 5 2 3 12 3" xfId="33343"/>
    <cellStyle name="Style 5 2 3 13" xfId="33344"/>
    <cellStyle name="Style 5 2 3 13 2" xfId="33345"/>
    <cellStyle name="Style 5 2 3 13 3" xfId="33346"/>
    <cellStyle name="Style 5 2 3 14" xfId="33347"/>
    <cellStyle name="Style 5 2 3 14 2" xfId="33348"/>
    <cellStyle name="Style 5 2 3 14 3" xfId="33349"/>
    <cellStyle name="Style 5 2 3 15" xfId="33350"/>
    <cellStyle name="Style 5 2 3 16" xfId="33351"/>
    <cellStyle name="Style 5 2 3 2" xfId="33352"/>
    <cellStyle name="Style 5 2 3 2 2" xfId="33353"/>
    <cellStyle name="Style 5 2 3 2 2 2" xfId="33354"/>
    <cellStyle name="Style 5 2 3 2 2 3" xfId="33355"/>
    <cellStyle name="Style 5 2 3 2 3" xfId="33356"/>
    <cellStyle name="Style 5 2 3 2 4" xfId="33357"/>
    <cellStyle name="Style 5 2 3 3" xfId="33358"/>
    <cellStyle name="Style 5 2 3 3 2" xfId="33359"/>
    <cellStyle name="Style 5 2 3 3 3" xfId="33360"/>
    <cellStyle name="Style 5 2 3 4" xfId="33361"/>
    <cellStyle name="Style 5 2 3 4 2" xfId="33362"/>
    <cellStyle name="Style 5 2 3 4 3" xfId="33363"/>
    <cellStyle name="Style 5 2 3 5" xfId="33364"/>
    <cellStyle name="Style 5 2 3 5 2" xfId="33365"/>
    <cellStyle name="Style 5 2 3 5 3" xfId="33366"/>
    <cellStyle name="Style 5 2 3 6" xfId="33367"/>
    <cellStyle name="Style 5 2 3 6 2" xfId="33368"/>
    <cellStyle name="Style 5 2 3 6 3" xfId="33369"/>
    <cellStyle name="Style 5 2 3 7" xfId="33370"/>
    <cellStyle name="Style 5 2 3 7 2" xfId="33371"/>
    <cellStyle name="Style 5 2 3 7 3" xfId="33372"/>
    <cellStyle name="Style 5 2 3 8" xfId="33373"/>
    <cellStyle name="Style 5 2 3 8 2" xfId="33374"/>
    <cellStyle name="Style 5 2 3 8 3" xfId="33375"/>
    <cellStyle name="Style 5 2 3 9" xfId="33376"/>
    <cellStyle name="Style 5 2 3 9 2" xfId="33377"/>
    <cellStyle name="Style 5 2 3 9 3" xfId="33378"/>
    <cellStyle name="Style 5 2 30" xfId="1218"/>
    <cellStyle name="Style 5 2 30 10" xfId="33379"/>
    <cellStyle name="Style 5 2 30 10 2" xfId="33380"/>
    <cellStyle name="Style 5 2 30 10 3" xfId="33381"/>
    <cellStyle name="Style 5 2 30 11" xfId="33382"/>
    <cellStyle name="Style 5 2 30 11 2" xfId="33383"/>
    <cellStyle name="Style 5 2 30 11 3" xfId="33384"/>
    <cellStyle name="Style 5 2 30 12" xfId="33385"/>
    <cellStyle name="Style 5 2 30 12 2" xfId="33386"/>
    <cellStyle name="Style 5 2 30 12 3" xfId="33387"/>
    <cellStyle name="Style 5 2 30 13" xfId="33388"/>
    <cellStyle name="Style 5 2 30 13 2" xfId="33389"/>
    <cellStyle name="Style 5 2 30 13 3" xfId="33390"/>
    <cellStyle name="Style 5 2 30 14" xfId="33391"/>
    <cellStyle name="Style 5 2 30 14 2" xfId="33392"/>
    <cellStyle name="Style 5 2 30 14 3" xfId="33393"/>
    <cellStyle name="Style 5 2 30 15" xfId="33394"/>
    <cellStyle name="Style 5 2 30 16" xfId="33395"/>
    <cellStyle name="Style 5 2 30 2" xfId="33396"/>
    <cellStyle name="Style 5 2 30 2 2" xfId="33397"/>
    <cellStyle name="Style 5 2 30 2 2 2" xfId="33398"/>
    <cellStyle name="Style 5 2 30 2 2 3" xfId="33399"/>
    <cellStyle name="Style 5 2 30 2 3" xfId="33400"/>
    <cellStyle name="Style 5 2 30 2 4" xfId="33401"/>
    <cellStyle name="Style 5 2 30 3" xfId="33402"/>
    <cellStyle name="Style 5 2 30 3 2" xfId="33403"/>
    <cellStyle name="Style 5 2 30 3 3" xfId="33404"/>
    <cellStyle name="Style 5 2 30 4" xfId="33405"/>
    <cellStyle name="Style 5 2 30 4 2" xfId="33406"/>
    <cellStyle name="Style 5 2 30 4 3" xfId="33407"/>
    <cellStyle name="Style 5 2 30 5" xfId="33408"/>
    <cellStyle name="Style 5 2 30 5 2" xfId="33409"/>
    <cellStyle name="Style 5 2 30 5 3" xfId="33410"/>
    <cellStyle name="Style 5 2 30 6" xfId="33411"/>
    <cellStyle name="Style 5 2 30 6 2" xfId="33412"/>
    <cellStyle name="Style 5 2 30 6 3" xfId="33413"/>
    <cellStyle name="Style 5 2 30 7" xfId="33414"/>
    <cellStyle name="Style 5 2 30 7 2" xfId="33415"/>
    <cellStyle name="Style 5 2 30 7 3" xfId="33416"/>
    <cellStyle name="Style 5 2 30 8" xfId="33417"/>
    <cellStyle name="Style 5 2 30 8 2" xfId="33418"/>
    <cellStyle name="Style 5 2 30 8 3" xfId="33419"/>
    <cellStyle name="Style 5 2 30 9" xfId="33420"/>
    <cellStyle name="Style 5 2 30 9 2" xfId="33421"/>
    <cellStyle name="Style 5 2 30 9 3" xfId="33422"/>
    <cellStyle name="Style 5 2 31" xfId="1219"/>
    <cellStyle name="Style 5 2 31 10" xfId="33423"/>
    <cellStyle name="Style 5 2 31 10 2" xfId="33424"/>
    <cellStyle name="Style 5 2 31 10 3" xfId="33425"/>
    <cellStyle name="Style 5 2 31 11" xfId="33426"/>
    <cellStyle name="Style 5 2 31 11 2" xfId="33427"/>
    <cellStyle name="Style 5 2 31 11 3" xfId="33428"/>
    <cellStyle name="Style 5 2 31 12" xfId="33429"/>
    <cellStyle name="Style 5 2 31 12 2" xfId="33430"/>
    <cellStyle name="Style 5 2 31 12 3" xfId="33431"/>
    <cellStyle name="Style 5 2 31 13" xfId="33432"/>
    <cellStyle name="Style 5 2 31 13 2" xfId="33433"/>
    <cellStyle name="Style 5 2 31 13 3" xfId="33434"/>
    <cellStyle name="Style 5 2 31 14" xfId="33435"/>
    <cellStyle name="Style 5 2 31 14 2" xfId="33436"/>
    <cellStyle name="Style 5 2 31 14 3" xfId="33437"/>
    <cellStyle name="Style 5 2 31 15" xfId="33438"/>
    <cellStyle name="Style 5 2 31 16" xfId="33439"/>
    <cellStyle name="Style 5 2 31 2" xfId="33440"/>
    <cellStyle name="Style 5 2 31 2 2" xfId="33441"/>
    <cellStyle name="Style 5 2 31 2 2 2" xfId="33442"/>
    <cellStyle name="Style 5 2 31 2 2 3" xfId="33443"/>
    <cellStyle name="Style 5 2 31 2 3" xfId="33444"/>
    <cellStyle name="Style 5 2 31 2 4" xfId="33445"/>
    <cellStyle name="Style 5 2 31 3" xfId="33446"/>
    <cellStyle name="Style 5 2 31 3 2" xfId="33447"/>
    <cellStyle name="Style 5 2 31 3 3" xfId="33448"/>
    <cellStyle name="Style 5 2 31 4" xfId="33449"/>
    <cellStyle name="Style 5 2 31 4 2" xfId="33450"/>
    <cellStyle name="Style 5 2 31 4 3" xfId="33451"/>
    <cellStyle name="Style 5 2 31 5" xfId="33452"/>
    <cellStyle name="Style 5 2 31 5 2" xfId="33453"/>
    <cellStyle name="Style 5 2 31 5 3" xfId="33454"/>
    <cellStyle name="Style 5 2 31 6" xfId="33455"/>
    <cellStyle name="Style 5 2 31 6 2" xfId="33456"/>
    <cellStyle name="Style 5 2 31 6 3" xfId="33457"/>
    <cellStyle name="Style 5 2 31 7" xfId="33458"/>
    <cellStyle name="Style 5 2 31 7 2" xfId="33459"/>
    <cellStyle name="Style 5 2 31 7 3" xfId="33460"/>
    <cellStyle name="Style 5 2 31 8" xfId="33461"/>
    <cellStyle name="Style 5 2 31 8 2" xfId="33462"/>
    <cellStyle name="Style 5 2 31 8 3" xfId="33463"/>
    <cellStyle name="Style 5 2 31 9" xfId="33464"/>
    <cellStyle name="Style 5 2 31 9 2" xfId="33465"/>
    <cellStyle name="Style 5 2 31 9 3" xfId="33466"/>
    <cellStyle name="Style 5 2 32" xfId="33467"/>
    <cellStyle name="Style 5 2 32 2" xfId="33468"/>
    <cellStyle name="Style 5 2 32 2 2" xfId="33469"/>
    <cellStyle name="Style 5 2 32 2 3" xfId="33470"/>
    <cellStyle name="Style 5 2 32 3" xfId="33471"/>
    <cellStyle name="Style 5 2 32 4" xfId="33472"/>
    <cellStyle name="Style 5 2 33" xfId="33473"/>
    <cellStyle name="Style 5 2 33 2" xfId="33474"/>
    <cellStyle name="Style 5 2 33 3" xfId="33475"/>
    <cellStyle name="Style 5 2 34" xfId="33476"/>
    <cellStyle name="Style 5 2 34 2" xfId="33477"/>
    <cellStyle name="Style 5 2 34 3" xfId="33478"/>
    <cellStyle name="Style 5 2 35" xfId="33479"/>
    <cellStyle name="Style 5 2 35 2" xfId="33480"/>
    <cellStyle name="Style 5 2 35 3" xfId="33481"/>
    <cellStyle name="Style 5 2 36" xfId="33482"/>
    <cellStyle name="Style 5 2 36 2" xfId="33483"/>
    <cellStyle name="Style 5 2 36 3" xfId="33484"/>
    <cellStyle name="Style 5 2 37" xfId="33485"/>
    <cellStyle name="Style 5 2 37 2" xfId="33486"/>
    <cellStyle name="Style 5 2 37 3" xfId="33487"/>
    <cellStyle name="Style 5 2 38" xfId="33488"/>
    <cellStyle name="Style 5 2 38 2" xfId="33489"/>
    <cellStyle name="Style 5 2 38 3" xfId="33490"/>
    <cellStyle name="Style 5 2 39" xfId="33491"/>
    <cellStyle name="Style 5 2 39 2" xfId="33492"/>
    <cellStyle name="Style 5 2 39 3" xfId="33493"/>
    <cellStyle name="Style 5 2 4" xfId="1220"/>
    <cellStyle name="Style 5 2 4 10" xfId="33494"/>
    <cellStyle name="Style 5 2 4 10 2" xfId="33495"/>
    <cellStyle name="Style 5 2 4 10 3" xfId="33496"/>
    <cellStyle name="Style 5 2 4 11" xfId="33497"/>
    <cellStyle name="Style 5 2 4 11 2" xfId="33498"/>
    <cellStyle name="Style 5 2 4 11 3" xfId="33499"/>
    <cellStyle name="Style 5 2 4 12" xfId="33500"/>
    <cellStyle name="Style 5 2 4 12 2" xfId="33501"/>
    <cellStyle name="Style 5 2 4 12 3" xfId="33502"/>
    <cellStyle name="Style 5 2 4 13" xfId="33503"/>
    <cellStyle name="Style 5 2 4 13 2" xfId="33504"/>
    <cellStyle name="Style 5 2 4 13 3" xfId="33505"/>
    <cellStyle name="Style 5 2 4 14" xfId="33506"/>
    <cellStyle name="Style 5 2 4 14 2" xfId="33507"/>
    <cellStyle name="Style 5 2 4 14 3" xfId="33508"/>
    <cellStyle name="Style 5 2 4 15" xfId="33509"/>
    <cellStyle name="Style 5 2 4 16" xfId="33510"/>
    <cellStyle name="Style 5 2 4 2" xfId="33511"/>
    <cellStyle name="Style 5 2 4 2 2" xfId="33512"/>
    <cellStyle name="Style 5 2 4 2 2 2" xfId="33513"/>
    <cellStyle name="Style 5 2 4 2 2 3" xfId="33514"/>
    <cellStyle name="Style 5 2 4 2 3" xfId="33515"/>
    <cellStyle name="Style 5 2 4 2 4" xfId="33516"/>
    <cellStyle name="Style 5 2 4 3" xfId="33517"/>
    <cellStyle name="Style 5 2 4 3 2" xfId="33518"/>
    <cellStyle name="Style 5 2 4 3 3" xfId="33519"/>
    <cellStyle name="Style 5 2 4 4" xfId="33520"/>
    <cellStyle name="Style 5 2 4 4 2" xfId="33521"/>
    <cellStyle name="Style 5 2 4 4 3" xfId="33522"/>
    <cellStyle name="Style 5 2 4 5" xfId="33523"/>
    <cellStyle name="Style 5 2 4 5 2" xfId="33524"/>
    <cellStyle name="Style 5 2 4 5 3" xfId="33525"/>
    <cellStyle name="Style 5 2 4 6" xfId="33526"/>
    <cellStyle name="Style 5 2 4 6 2" xfId="33527"/>
    <cellStyle name="Style 5 2 4 6 3" xfId="33528"/>
    <cellStyle name="Style 5 2 4 7" xfId="33529"/>
    <cellStyle name="Style 5 2 4 7 2" xfId="33530"/>
    <cellStyle name="Style 5 2 4 7 3" xfId="33531"/>
    <cellStyle name="Style 5 2 4 8" xfId="33532"/>
    <cellStyle name="Style 5 2 4 8 2" xfId="33533"/>
    <cellStyle name="Style 5 2 4 8 3" xfId="33534"/>
    <cellStyle name="Style 5 2 4 9" xfId="33535"/>
    <cellStyle name="Style 5 2 4 9 2" xfId="33536"/>
    <cellStyle name="Style 5 2 4 9 3" xfId="33537"/>
    <cellStyle name="Style 5 2 40" xfId="33538"/>
    <cellStyle name="Style 5 2 40 2" xfId="33539"/>
    <cellStyle name="Style 5 2 40 3" xfId="33540"/>
    <cellStyle name="Style 5 2 41" xfId="33541"/>
    <cellStyle name="Style 5 2 41 2" xfId="33542"/>
    <cellStyle name="Style 5 2 41 3" xfId="33543"/>
    <cellStyle name="Style 5 2 42" xfId="33544"/>
    <cellStyle name="Style 5 2 42 2" xfId="33545"/>
    <cellStyle name="Style 5 2 42 3" xfId="33546"/>
    <cellStyle name="Style 5 2 43" xfId="33547"/>
    <cellStyle name="Style 5 2 43 2" xfId="33548"/>
    <cellStyle name="Style 5 2 43 3" xfId="33549"/>
    <cellStyle name="Style 5 2 44" xfId="33550"/>
    <cellStyle name="Style 5 2 44 2" xfId="33551"/>
    <cellStyle name="Style 5 2 44 3" xfId="33552"/>
    <cellStyle name="Style 5 2 45" xfId="33553"/>
    <cellStyle name="Style 5 2 45 2" xfId="33554"/>
    <cellStyle name="Style 5 2 46" xfId="33555"/>
    <cellStyle name="Style 5 2 47" xfId="33556"/>
    <cellStyle name="Style 5 2 5" xfId="1221"/>
    <cellStyle name="Style 5 2 5 10" xfId="33557"/>
    <cellStyle name="Style 5 2 5 10 2" xfId="33558"/>
    <cellStyle name="Style 5 2 5 10 3" xfId="33559"/>
    <cellStyle name="Style 5 2 5 11" xfId="33560"/>
    <cellStyle name="Style 5 2 5 11 2" xfId="33561"/>
    <cellStyle name="Style 5 2 5 11 3" xfId="33562"/>
    <cellStyle name="Style 5 2 5 12" xfId="33563"/>
    <cellStyle name="Style 5 2 5 12 2" xfId="33564"/>
    <cellStyle name="Style 5 2 5 12 3" xfId="33565"/>
    <cellStyle name="Style 5 2 5 13" xfId="33566"/>
    <cellStyle name="Style 5 2 5 13 2" xfId="33567"/>
    <cellStyle name="Style 5 2 5 13 3" xfId="33568"/>
    <cellStyle name="Style 5 2 5 14" xfId="33569"/>
    <cellStyle name="Style 5 2 5 14 2" xfId="33570"/>
    <cellStyle name="Style 5 2 5 14 3" xfId="33571"/>
    <cellStyle name="Style 5 2 5 15" xfId="33572"/>
    <cellStyle name="Style 5 2 5 16" xfId="33573"/>
    <cellStyle name="Style 5 2 5 2" xfId="33574"/>
    <cellStyle name="Style 5 2 5 2 2" xfId="33575"/>
    <cellStyle name="Style 5 2 5 2 2 2" xfId="33576"/>
    <cellStyle name="Style 5 2 5 2 2 3" xfId="33577"/>
    <cellStyle name="Style 5 2 5 2 3" xfId="33578"/>
    <cellStyle name="Style 5 2 5 2 4" xfId="33579"/>
    <cellStyle name="Style 5 2 5 3" xfId="33580"/>
    <cellStyle name="Style 5 2 5 3 2" xfId="33581"/>
    <cellStyle name="Style 5 2 5 3 3" xfId="33582"/>
    <cellStyle name="Style 5 2 5 4" xfId="33583"/>
    <cellStyle name="Style 5 2 5 4 2" xfId="33584"/>
    <cellStyle name="Style 5 2 5 4 3" xfId="33585"/>
    <cellStyle name="Style 5 2 5 5" xfId="33586"/>
    <cellStyle name="Style 5 2 5 5 2" xfId="33587"/>
    <cellStyle name="Style 5 2 5 5 3" xfId="33588"/>
    <cellStyle name="Style 5 2 5 6" xfId="33589"/>
    <cellStyle name="Style 5 2 5 6 2" xfId="33590"/>
    <cellStyle name="Style 5 2 5 6 3" xfId="33591"/>
    <cellStyle name="Style 5 2 5 7" xfId="33592"/>
    <cellStyle name="Style 5 2 5 7 2" xfId="33593"/>
    <cellStyle name="Style 5 2 5 7 3" xfId="33594"/>
    <cellStyle name="Style 5 2 5 8" xfId="33595"/>
    <cellStyle name="Style 5 2 5 8 2" xfId="33596"/>
    <cellStyle name="Style 5 2 5 8 3" xfId="33597"/>
    <cellStyle name="Style 5 2 5 9" xfId="33598"/>
    <cellStyle name="Style 5 2 5 9 2" xfId="33599"/>
    <cellStyle name="Style 5 2 5 9 3" xfId="33600"/>
    <cellStyle name="Style 5 2 6" xfId="1222"/>
    <cellStyle name="Style 5 2 6 10" xfId="33601"/>
    <cellStyle name="Style 5 2 6 10 2" xfId="33602"/>
    <cellStyle name="Style 5 2 6 10 3" xfId="33603"/>
    <cellStyle name="Style 5 2 6 11" xfId="33604"/>
    <cellStyle name="Style 5 2 6 11 2" xfId="33605"/>
    <cellStyle name="Style 5 2 6 11 3" xfId="33606"/>
    <cellStyle name="Style 5 2 6 12" xfId="33607"/>
    <cellStyle name="Style 5 2 6 12 2" xfId="33608"/>
    <cellStyle name="Style 5 2 6 12 3" xfId="33609"/>
    <cellStyle name="Style 5 2 6 13" xfId="33610"/>
    <cellStyle name="Style 5 2 6 13 2" xfId="33611"/>
    <cellStyle name="Style 5 2 6 13 3" xfId="33612"/>
    <cellStyle name="Style 5 2 6 14" xfId="33613"/>
    <cellStyle name="Style 5 2 6 14 2" xfId="33614"/>
    <cellStyle name="Style 5 2 6 14 3" xfId="33615"/>
    <cellStyle name="Style 5 2 6 15" xfId="33616"/>
    <cellStyle name="Style 5 2 6 16" xfId="33617"/>
    <cellStyle name="Style 5 2 6 2" xfId="33618"/>
    <cellStyle name="Style 5 2 6 2 2" xfId="33619"/>
    <cellStyle name="Style 5 2 6 2 2 2" xfId="33620"/>
    <cellStyle name="Style 5 2 6 2 2 3" xfId="33621"/>
    <cellStyle name="Style 5 2 6 2 3" xfId="33622"/>
    <cellStyle name="Style 5 2 6 2 4" xfId="33623"/>
    <cellStyle name="Style 5 2 6 3" xfId="33624"/>
    <cellStyle name="Style 5 2 6 3 2" xfId="33625"/>
    <cellStyle name="Style 5 2 6 3 3" xfId="33626"/>
    <cellStyle name="Style 5 2 6 4" xfId="33627"/>
    <cellStyle name="Style 5 2 6 4 2" xfId="33628"/>
    <cellStyle name="Style 5 2 6 4 3" xfId="33629"/>
    <cellStyle name="Style 5 2 6 5" xfId="33630"/>
    <cellStyle name="Style 5 2 6 5 2" xfId="33631"/>
    <cellStyle name="Style 5 2 6 5 3" xfId="33632"/>
    <cellStyle name="Style 5 2 6 6" xfId="33633"/>
    <cellStyle name="Style 5 2 6 6 2" xfId="33634"/>
    <cellStyle name="Style 5 2 6 6 3" xfId="33635"/>
    <cellStyle name="Style 5 2 6 7" xfId="33636"/>
    <cellStyle name="Style 5 2 6 7 2" xfId="33637"/>
    <cellStyle name="Style 5 2 6 7 3" xfId="33638"/>
    <cellStyle name="Style 5 2 6 8" xfId="33639"/>
    <cellStyle name="Style 5 2 6 8 2" xfId="33640"/>
    <cellStyle name="Style 5 2 6 8 3" xfId="33641"/>
    <cellStyle name="Style 5 2 6 9" xfId="33642"/>
    <cellStyle name="Style 5 2 6 9 2" xfId="33643"/>
    <cellStyle name="Style 5 2 6 9 3" xfId="33644"/>
    <cellStyle name="Style 5 2 7" xfId="1223"/>
    <cellStyle name="Style 5 2 7 10" xfId="33645"/>
    <cellStyle name="Style 5 2 7 10 2" xfId="33646"/>
    <cellStyle name="Style 5 2 7 10 3" xfId="33647"/>
    <cellStyle name="Style 5 2 7 11" xfId="33648"/>
    <cellStyle name="Style 5 2 7 11 2" xfId="33649"/>
    <cellStyle name="Style 5 2 7 11 3" xfId="33650"/>
    <cellStyle name="Style 5 2 7 12" xfId="33651"/>
    <cellStyle name="Style 5 2 7 12 2" xfId="33652"/>
    <cellStyle name="Style 5 2 7 12 3" xfId="33653"/>
    <cellStyle name="Style 5 2 7 13" xfId="33654"/>
    <cellStyle name="Style 5 2 7 13 2" xfId="33655"/>
    <cellStyle name="Style 5 2 7 13 3" xfId="33656"/>
    <cellStyle name="Style 5 2 7 14" xfId="33657"/>
    <cellStyle name="Style 5 2 7 14 2" xfId="33658"/>
    <cellStyle name="Style 5 2 7 14 3" xfId="33659"/>
    <cellStyle name="Style 5 2 7 15" xfId="33660"/>
    <cellStyle name="Style 5 2 7 15 2" xfId="33661"/>
    <cellStyle name="Style 5 2 7 15 3" xfId="33662"/>
    <cellStyle name="Style 5 2 7 16" xfId="33663"/>
    <cellStyle name="Style 5 2 7 17" xfId="33664"/>
    <cellStyle name="Style 5 2 7 2" xfId="1224"/>
    <cellStyle name="Style 5 2 7 2 10" xfId="33665"/>
    <cellStyle name="Style 5 2 7 2 10 2" xfId="33666"/>
    <cellStyle name="Style 5 2 7 2 10 3" xfId="33667"/>
    <cellStyle name="Style 5 2 7 2 11" xfId="33668"/>
    <cellStyle name="Style 5 2 7 2 11 2" xfId="33669"/>
    <cellStyle name="Style 5 2 7 2 11 3" xfId="33670"/>
    <cellStyle name="Style 5 2 7 2 12" xfId="33671"/>
    <cellStyle name="Style 5 2 7 2 12 2" xfId="33672"/>
    <cellStyle name="Style 5 2 7 2 12 3" xfId="33673"/>
    <cellStyle name="Style 5 2 7 2 13" xfId="33674"/>
    <cellStyle name="Style 5 2 7 2 13 2" xfId="33675"/>
    <cellStyle name="Style 5 2 7 2 13 3" xfId="33676"/>
    <cellStyle name="Style 5 2 7 2 14" xfId="33677"/>
    <cellStyle name="Style 5 2 7 2 14 2" xfId="33678"/>
    <cellStyle name="Style 5 2 7 2 14 3" xfId="33679"/>
    <cellStyle name="Style 5 2 7 2 15" xfId="33680"/>
    <cellStyle name="Style 5 2 7 2 16" xfId="33681"/>
    <cellStyle name="Style 5 2 7 2 2" xfId="33682"/>
    <cellStyle name="Style 5 2 7 2 2 2" xfId="33683"/>
    <cellStyle name="Style 5 2 7 2 2 2 2" xfId="33684"/>
    <cellStyle name="Style 5 2 7 2 2 2 3" xfId="33685"/>
    <cellStyle name="Style 5 2 7 2 2 3" xfId="33686"/>
    <cellStyle name="Style 5 2 7 2 2 4" xfId="33687"/>
    <cellStyle name="Style 5 2 7 2 3" xfId="33688"/>
    <cellStyle name="Style 5 2 7 2 3 2" xfId="33689"/>
    <cellStyle name="Style 5 2 7 2 3 3" xfId="33690"/>
    <cellStyle name="Style 5 2 7 2 4" xfId="33691"/>
    <cellStyle name="Style 5 2 7 2 4 2" xfId="33692"/>
    <cellStyle name="Style 5 2 7 2 4 3" xfId="33693"/>
    <cellStyle name="Style 5 2 7 2 5" xfId="33694"/>
    <cellStyle name="Style 5 2 7 2 5 2" xfId="33695"/>
    <cellStyle name="Style 5 2 7 2 5 3" xfId="33696"/>
    <cellStyle name="Style 5 2 7 2 6" xfId="33697"/>
    <cellStyle name="Style 5 2 7 2 6 2" xfId="33698"/>
    <cellStyle name="Style 5 2 7 2 6 3" xfId="33699"/>
    <cellStyle name="Style 5 2 7 2 7" xfId="33700"/>
    <cellStyle name="Style 5 2 7 2 7 2" xfId="33701"/>
    <cellStyle name="Style 5 2 7 2 7 3" xfId="33702"/>
    <cellStyle name="Style 5 2 7 2 8" xfId="33703"/>
    <cellStyle name="Style 5 2 7 2 8 2" xfId="33704"/>
    <cellStyle name="Style 5 2 7 2 8 3" xfId="33705"/>
    <cellStyle name="Style 5 2 7 2 9" xfId="33706"/>
    <cellStyle name="Style 5 2 7 2 9 2" xfId="33707"/>
    <cellStyle name="Style 5 2 7 2 9 3" xfId="33708"/>
    <cellStyle name="Style 5 2 7 3" xfId="33709"/>
    <cellStyle name="Style 5 2 7 3 2" xfId="33710"/>
    <cellStyle name="Style 5 2 7 3 2 2" xfId="33711"/>
    <cellStyle name="Style 5 2 7 3 2 3" xfId="33712"/>
    <cellStyle name="Style 5 2 7 3 3" xfId="33713"/>
    <cellStyle name="Style 5 2 7 3 4" xfId="33714"/>
    <cellStyle name="Style 5 2 7 4" xfId="33715"/>
    <cellStyle name="Style 5 2 7 4 2" xfId="33716"/>
    <cellStyle name="Style 5 2 7 4 3" xfId="33717"/>
    <cellStyle name="Style 5 2 7 5" xfId="33718"/>
    <cellStyle name="Style 5 2 7 5 2" xfId="33719"/>
    <cellStyle name="Style 5 2 7 5 3" xfId="33720"/>
    <cellStyle name="Style 5 2 7 6" xfId="33721"/>
    <cellStyle name="Style 5 2 7 6 2" xfId="33722"/>
    <cellStyle name="Style 5 2 7 6 3" xfId="33723"/>
    <cellStyle name="Style 5 2 7 7" xfId="33724"/>
    <cellStyle name="Style 5 2 7 7 2" xfId="33725"/>
    <cellStyle name="Style 5 2 7 7 3" xfId="33726"/>
    <cellStyle name="Style 5 2 7 8" xfId="33727"/>
    <cellStyle name="Style 5 2 7 8 2" xfId="33728"/>
    <cellStyle name="Style 5 2 7 8 3" xfId="33729"/>
    <cellStyle name="Style 5 2 7 9" xfId="33730"/>
    <cellStyle name="Style 5 2 7 9 2" xfId="33731"/>
    <cellStyle name="Style 5 2 7 9 3" xfId="33732"/>
    <cellStyle name="Style 5 2 8" xfId="1225"/>
    <cellStyle name="Style 5 2 8 10" xfId="33733"/>
    <cellStyle name="Style 5 2 8 10 2" xfId="33734"/>
    <cellStyle name="Style 5 2 8 10 3" xfId="33735"/>
    <cellStyle name="Style 5 2 8 11" xfId="33736"/>
    <cellStyle name="Style 5 2 8 11 2" xfId="33737"/>
    <cellStyle name="Style 5 2 8 11 3" xfId="33738"/>
    <cellStyle name="Style 5 2 8 12" xfId="33739"/>
    <cellStyle name="Style 5 2 8 12 2" xfId="33740"/>
    <cellStyle name="Style 5 2 8 12 3" xfId="33741"/>
    <cellStyle name="Style 5 2 8 13" xfId="33742"/>
    <cellStyle name="Style 5 2 8 13 2" xfId="33743"/>
    <cellStyle name="Style 5 2 8 13 3" xfId="33744"/>
    <cellStyle name="Style 5 2 8 14" xfId="33745"/>
    <cellStyle name="Style 5 2 8 14 2" xfId="33746"/>
    <cellStyle name="Style 5 2 8 14 3" xfId="33747"/>
    <cellStyle name="Style 5 2 8 15" xfId="33748"/>
    <cellStyle name="Style 5 2 8 15 2" xfId="33749"/>
    <cellStyle name="Style 5 2 8 15 3" xfId="33750"/>
    <cellStyle name="Style 5 2 8 16" xfId="33751"/>
    <cellStyle name="Style 5 2 8 17" xfId="33752"/>
    <cellStyle name="Style 5 2 8 2" xfId="1226"/>
    <cellStyle name="Style 5 2 8 2 10" xfId="33753"/>
    <cellStyle name="Style 5 2 8 2 10 2" xfId="33754"/>
    <cellStyle name="Style 5 2 8 2 10 3" xfId="33755"/>
    <cellStyle name="Style 5 2 8 2 11" xfId="33756"/>
    <cellStyle name="Style 5 2 8 2 11 2" xfId="33757"/>
    <cellStyle name="Style 5 2 8 2 11 3" xfId="33758"/>
    <cellStyle name="Style 5 2 8 2 12" xfId="33759"/>
    <cellStyle name="Style 5 2 8 2 12 2" xfId="33760"/>
    <cellStyle name="Style 5 2 8 2 12 3" xfId="33761"/>
    <cellStyle name="Style 5 2 8 2 13" xfId="33762"/>
    <cellStyle name="Style 5 2 8 2 13 2" xfId="33763"/>
    <cellStyle name="Style 5 2 8 2 13 3" xfId="33764"/>
    <cellStyle name="Style 5 2 8 2 14" xfId="33765"/>
    <cellStyle name="Style 5 2 8 2 14 2" xfId="33766"/>
    <cellStyle name="Style 5 2 8 2 14 3" xfId="33767"/>
    <cellStyle name="Style 5 2 8 2 15" xfId="33768"/>
    <cellStyle name="Style 5 2 8 2 16" xfId="33769"/>
    <cellStyle name="Style 5 2 8 2 2" xfId="33770"/>
    <cellStyle name="Style 5 2 8 2 2 2" xfId="33771"/>
    <cellStyle name="Style 5 2 8 2 2 2 2" xfId="33772"/>
    <cellStyle name="Style 5 2 8 2 2 2 3" xfId="33773"/>
    <cellStyle name="Style 5 2 8 2 2 3" xfId="33774"/>
    <cellStyle name="Style 5 2 8 2 2 4" xfId="33775"/>
    <cellStyle name="Style 5 2 8 2 3" xfId="33776"/>
    <cellStyle name="Style 5 2 8 2 3 2" xfId="33777"/>
    <cellStyle name="Style 5 2 8 2 3 3" xfId="33778"/>
    <cellStyle name="Style 5 2 8 2 4" xfId="33779"/>
    <cellStyle name="Style 5 2 8 2 4 2" xfId="33780"/>
    <cellStyle name="Style 5 2 8 2 4 3" xfId="33781"/>
    <cellStyle name="Style 5 2 8 2 5" xfId="33782"/>
    <cellStyle name="Style 5 2 8 2 5 2" xfId="33783"/>
    <cellStyle name="Style 5 2 8 2 5 3" xfId="33784"/>
    <cellStyle name="Style 5 2 8 2 6" xfId="33785"/>
    <cellStyle name="Style 5 2 8 2 6 2" xfId="33786"/>
    <cellStyle name="Style 5 2 8 2 6 3" xfId="33787"/>
    <cellStyle name="Style 5 2 8 2 7" xfId="33788"/>
    <cellStyle name="Style 5 2 8 2 7 2" xfId="33789"/>
    <cellStyle name="Style 5 2 8 2 7 3" xfId="33790"/>
    <cellStyle name="Style 5 2 8 2 8" xfId="33791"/>
    <cellStyle name="Style 5 2 8 2 8 2" xfId="33792"/>
    <cellStyle name="Style 5 2 8 2 8 3" xfId="33793"/>
    <cellStyle name="Style 5 2 8 2 9" xfId="33794"/>
    <cellStyle name="Style 5 2 8 2 9 2" xfId="33795"/>
    <cellStyle name="Style 5 2 8 2 9 3" xfId="33796"/>
    <cellStyle name="Style 5 2 8 3" xfId="33797"/>
    <cellStyle name="Style 5 2 8 3 2" xfId="33798"/>
    <cellStyle name="Style 5 2 8 3 2 2" xfId="33799"/>
    <cellStyle name="Style 5 2 8 3 2 3" xfId="33800"/>
    <cellStyle name="Style 5 2 8 3 3" xfId="33801"/>
    <cellStyle name="Style 5 2 8 3 4" xfId="33802"/>
    <cellStyle name="Style 5 2 8 4" xfId="33803"/>
    <cellStyle name="Style 5 2 8 4 2" xfId="33804"/>
    <cellStyle name="Style 5 2 8 4 3" xfId="33805"/>
    <cellStyle name="Style 5 2 8 5" xfId="33806"/>
    <cellStyle name="Style 5 2 8 5 2" xfId="33807"/>
    <cellStyle name="Style 5 2 8 5 3" xfId="33808"/>
    <cellStyle name="Style 5 2 8 6" xfId="33809"/>
    <cellStyle name="Style 5 2 8 6 2" xfId="33810"/>
    <cellStyle name="Style 5 2 8 6 3" xfId="33811"/>
    <cellStyle name="Style 5 2 8 7" xfId="33812"/>
    <cellStyle name="Style 5 2 8 7 2" xfId="33813"/>
    <cellStyle name="Style 5 2 8 7 3" xfId="33814"/>
    <cellStyle name="Style 5 2 8 8" xfId="33815"/>
    <cellStyle name="Style 5 2 8 8 2" xfId="33816"/>
    <cellStyle name="Style 5 2 8 8 3" xfId="33817"/>
    <cellStyle name="Style 5 2 8 9" xfId="33818"/>
    <cellStyle name="Style 5 2 8 9 2" xfId="33819"/>
    <cellStyle name="Style 5 2 8 9 3" xfId="33820"/>
    <cellStyle name="Style 5 2 9" xfId="1227"/>
    <cellStyle name="Style 5 2 9 10" xfId="33821"/>
    <cellStyle name="Style 5 2 9 10 2" xfId="33822"/>
    <cellStyle name="Style 5 2 9 10 3" xfId="33823"/>
    <cellStyle name="Style 5 2 9 11" xfId="33824"/>
    <cellStyle name="Style 5 2 9 11 2" xfId="33825"/>
    <cellStyle name="Style 5 2 9 11 3" xfId="33826"/>
    <cellStyle name="Style 5 2 9 12" xfId="33827"/>
    <cellStyle name="Style 5 2 9 12 2" xfId="33828"/>
    <cellStyle name="Style 5 2 9 12 3" xfId="33829"/>
    <cellStyle name="Style 5 2 9 13" xfId="33830"/>
    <cellStyle name="Style 5 2 9 13 2" xfId="33831"/>
    <cellStyle name="Style 5 2 9 13 3" xfId="33832"/>
    <cellStyle name="Style 5 2 9 14" xfId="33833"/>
    <cellStyle name="Style 5 2 9 14 2" xfId="33834"/>
    <cellStyle name="Style 5 2 9 14 3" xfId="33835"/>
    <cellStyle name="Style 5 2 9 15" xfId="33836"/>
    <cellStyle name="Style 5 2 9 15 2" xfId="33837"/>
    <cellStyle name="Style 5 2 9 15 3" xfId="33838"/>
    <cellStyle name="Style 5 2 9 16" xfId="33839"/>
    <cellStyle name="Style 5 2 9 17" xfId="33840"/>
    <cellStyle name="Style 5 2 9 2" xfId="1228"/>
    <cellStyle name="Style 5 2 9 2 10" xfId="33841"/>
    <cellStyle name="Style 5 2 9 2 10 2" xfId="33842"/>
    <cellStyle name="Style 5 2 9 2 10 3" xfId="33843"/>
    <cellStyle name="Style 5 2 9 2 11" xfId="33844"/>
    <cellStyle name="Style 5 2 9 2 11 2" xfId="33845"/>
    <cellStyle name="Style 5 2 9 2 11 3" xfId="33846"/>
    <cellStyle name="Style 5 2 9 2 12" xfId="33847"/>
    <cellStyle name="Style 5 2 9 2 12 2" xfId="33848"/>
    <cellStyle name="Style 5 2 9 2 12 3" xfId="33849"/>
    <cellStyle name="Style 5 2 9 2 13" xfId="33850"/>
    <cellStyle name="Style 5 2 9 2 13 2" xfId="33851"/>
    <cellStyle name="Style 5 2 9 2 13 3" xfId="33852"/>
    <cellStyle name="Style 5 2 9 2 14" xfId="33853"/>
    <cellStyle name="Style 5 2 9 2 14 2" xfId="33854"/>
    <cellStyle name="Style 5 2 9 2 14 3" xfId="33855"/>
    <cellStyle name="Style 5 2 9 2 15" xfId="33856"/>
    <cellStyle name="Style 5 2 9 2 16" xfId="33857"/>
    <cellStyle name="Style 5 2 9 2 2" xfId="33858"/>
    <cellStyle name="Style 5 2 9 2 2 2" xfId="33859"/>
    <cellStyle name="Style 5 2 9 2 2 2 2" xfId="33860"/>
    <cellStyle name="Style 5 2 9 2 2 2 3" xfId="33861"/>
    <cellStyle name="Style 5 2 9 2 2 3" xfId="33862"/>
    <cellStyle name="Style 5 2 9 2 2 4" xfId="33863"/>
    <cellStyle name="Style 5 2 9 2 3" xfId="33864"/>
    <cellStyle name="Style 5 2 9 2 3 2" xfId="33865"/>
    <cellStyle name="Style 5 2 9 2 3 3" xfId="33866"/>
    <cellStyle name="Style 5 2 9 2 4" xfId="33867"/>
    <cellStyle name="Style 5 2 9 2 4 2" xfId="33868"/>
    <cellStyle name="Style 5 2 9 2 4 3" xfId="33869"/>
    <cellStyle name="Style 5 2 9 2 5" xfId="33870"/>
    <cellStyle name="Style 5 2 9 2 5 2" xfId="33871"/>
    <cellStyle name="Style 5 2 9 2 5 3" xfId="33872"/>
    <cellStyle name="Style 5 2 9 2 6" xfId="33873"/>
    <cellStyle name="Style 5 2 9 2 6 2" xfId="33874"/>
    <cellStyle name="Style 5 2 9 2 6 3" xfId="33875"/>
    <cellStyle name="Style 5 2 9 2 7" xfId="33876"/>
    <cellStyle name="Style 5 2 9 2 7 2" xfId="33877"/>
    <cellStyle name="Style 5 2 9 2 7 3" xfId="33878"/>
    <cellStyle name="Style 5 2 9 2 8" xfId="33879"/>
    <cellStyle name="Style 5 2 9 2 8 2" xfId="33880"/>
    <cellStyle name="Style 5 2 9 2 8 3" xfId="33881"/>
    <cellStyle name="Style 5 2 9 2 9" xfId="33882"/>
    <cellStyle name="Style 5 2 9 2 9 2" xfId="33883"/>
    <cellStyle name="Style 5 2 9 2 9 3" xfId="33884"/>
    <cellStyle name="Style 5 2 9 3" xfId="33885"/>
    <cellStyle name="Style 5 2 9 3 2" xfId="33886"/>
    <cellStyle name="Style 5 2 9 3 2 2" xfId="33887"/>
    <cellStyle name="Style 5 2 9 3 2 3" xfId="33888"/>
    <cellStyle name="Style 5 2 9 3 3" xfId="33889"/>
    <cellStyle name="Style 5 2 9 3 4" xfId="33890"/>
    <cellStyle name="Style 5 2 9 4" xfId="33891"/>
    <cellStyle name="Style 5 2 9 4 2" xfId="33892"/>
    <cellStyle name="Style 5 2 9 4 3" xfId="33893"/>
    <cellStyle name="Style 5 2 9 5" xfId="33894"/>
    <cellStyle name="Style 5 2 9 5 2" xfId="33895"/>
    <cellStyle name="Style 5 2 9 5 3" xfId="33896"/>
    <cellStyle name="Style 5 2 9 6" xfId="33897"/>
    <cellStyle name="Style 5 2 9 6 2" xfId="33898"/>
    <cellStyle name="Style 5 2 9 6 3" xfId="33899"/>
    <cellStyle name="Style 5 2 9 7" xfId="33900"/>
    <cellStyle name="Style 5 2 9 7 2" xfId="33901"/>
    <cellStyle name="Style 5 2 9 7 3" xfId="33902"/>
    <cellStyle name="Style 5 2 9 8" xfId="33903"/>
    <cellStyle name="Style 5 2 9 8 2" xfId="33904"/>
    <cellStyle name="Style 5 2 9 8 3" xfId="33905"/>
    <cellStyle name="Style 5 2 9 9" xfId="33906"/>
    <cellStyle name="Style 5 2 9 9 2" xfId="33907"/>
    <cellStyle name="Style 5 2 9 9 3" xfId="33908"/>
    <cellStyle name="Style 5 20" xfId="1229"/>
    <cellStyle name="Style 5 20 10" xfId="33909"/>
    <cellStyle name="Style 5 20 10 2" xfId="33910"/>
    <cellStyle name="Style 5 20 10 3" xfId="33911"/>
    <cellStyle name="Style 5 20 11" xfId="33912"/>
    <cellStyle name="Style 5 20 11 2" xfId="33913"/>
    <cellStyle name="Style 5 20 11 3" xfId="33914"/>
    <cellStyle name="Style 5 20 12" xfId="33915"/>
    <cellStyle name="Style 5 20 12 2" xfId="33916"/>
    <cellStyle name="Style 5 20 12 3" xfId="33917"/>
    <cellStyle name="Style 5 20 13" xfId="33918"/>
    <cellStyle name="Style 5 20 13 2" xfId="33919"/>
    <cellStyle name="Style 5 20 13 3" xfId="33920"/>
    <cellStyle name="Style 5 20 14" xfId="33921"/>
    <cellStyle name="Style 5 20 14 2" xfId="33922"/>
    <cellStyle name="Style 5 20 14 3" xfId="33923"/>
    <cellStyle name="Style 5 20 15" xfId="33924"/>
    <cellStyle name="Style 5 20 15 2" xfId="33925"/>
    <cellStyle name="Style 5 20 15 3" xfId="33926"/>
    <cellStyle name="Style 5 20 16" xfId="33927"/>
    <cellStyle name="Style 5 20 17" xfId="33928"/>
    <cellStyle name="Style 5 20 2" xfId="1230"/>
    <cellStyle name="Style 5 20 2 10" xfId="33929"/>
    <cellStyle name="Style 5 20 2 10 2" xfId="33930"/>
    <cellStyle name="Style 5 20 2 10 3" xfId="33931"/>
    <cellStyle name="Style 5 20 2 11" xfId="33932"/>
    <cellStyle name="Style 5 20 2 11 2" xfId="33933"/>
    <cellStyle name="Style 5 20 2 11 3" xfId="33934"/>
    <cellStyle name="Style 5 20 2 12" xfId="33935"/>
    <cellStyle name="Style 5 20 2 12 2" xfId="33936"/>
    <cellStyle name="Style 5 20 2 12 3" xfId="33937"/>
    <cellStyle name="Style 5 20 2 13" xfId="33938"/>
    <cellStyle name="Style 5 20 2 13 2" xfId="33939"/>
    <cellStyle name="Style 5 20 2 13 3" xfId="33940"/>
    <cellStyle name="Style 5 20 2 14" xfId="33941"/>
    <cellStyle name="Style 5 20 2 14 2" xfId="33942"/>
    <cellStyle name="Style 5 20 2 14 3" xfId="33943"/>
    <cellStyle name="Style 5 20 2 15" xfId="33944"/>
    <cellStyle name="Style 5 20 2 16" xfId="33945"/>
    <cellStyle name="Style 5 20 2 2" xfId="33946"/>
    <cellStyle name="Style 5 20 2 2 2" xfId="33947"/>
    <cellStyle name="Style 5 20 2 2 2 2" xfId="33948"/>
    <cellStyle name="Style 5 20 2 2 2 3" xfId="33949"/>
    <cellStyle name="Style 5 20 2 2 3" xfId="33950"/>
    <cellStyle name="Style 5 20 2 2 4" xfId="33951"/>
    <cellStyle name="Style 5 20 2 3" xfId="33952"/>
    <cellStyle name="Style 5 20 2 3 2" xfId="33953"/>
    <cellStyle name="Style 5 20 2 3 3" xfId="33954"/>
    <cellStyle name="Style 5 20 2 4" xfId="33955"/>
    <cellStyle name="Style 5 20 2 4 2" xfId="33956"/>
    <cellStyle name="Style 5 20 2 4 3" xfId="33957"/>
    <cellStyle name="Style 5 20 2 5" xfId="33958"/>
    <cellStyle name="Style 5 20 2 5 2" xfId="33959"/>
    <cellStyle name="Style 5 20 2 5 3" xfId="33960"/>
    <cellStyle name="Style 5 20 2 6" xfId="33961"/>
    <cellStyle name="Style 5 20 2 6 2" xfId="33962"/>
    <cellStyle name="Style 5 20 2 6 3" xfId="33963"/>
    <cellStyle name="Style 5 20 2 7" xfId="33964"/>
    <cellStyle name="Style 5 20 2 7 2" xfId="33965"/>
    <cellStyle name="Style 5 20 2 7 3" xfId="33966"/>
    <cellStyle name="Style 5 20 2 8" xfId="33967"/>
    <cellStyle name="Style 5 20 2 8 2" xfId="33968"/>
    <cellStyle name="Style 5 20 2 8 3" xfId="33969"/>
    <cellStyle name="Style 5 20 2 9" xfId="33970"/>
    <cellStyle name="Style 5 20 2 9 2" xfId="33971"/>
    <cellStyle name="Style 5 20 2 9 3" xfId="33972"/>
    <cellStyle name="Style 5 20 3" xfId="33973"/>
    <cellStyle name="Style 5 20 3 2" xfId="33974"/>
    <cellStyle name="Style 5 20 3 2 2" xfId="33975"/>
    <cellStyle name="Style 5 20 3 2 3" xfId="33976"/>
    <cellStyle name="Style 5 20 3 3" xfId="33977"/>
    <cellStyle name="Style 5 20 3 4" xfId="33978"/>
    <cellStyle name="Style 5 20 4" xfId="33979"/>
    <cellStyle name="Style 5 20 4 2" xfId="33980"/>
    <cellStyle name="Style 5 20 4 3" xfId="33981"/>
    <cellStyle name="Style 5 20 5" xfId="33982"/>
    <cellStyle name="Style 5 20 5 2" xfId="33983"/>
    <cellStyle name="Style 5 20 5 3" xfId="33984"/>
    <cellStyle name="Style 5 20 6" xfId="33985"/>
    <cellStyle name="Style 5 20 6 2" xfId="33986"/>
    <cellStyle name="Style 5 20 6 3" xfId="33987"/>
    <cellStyle name="Style 5 20 7" xfId="33988"/>
    <cellStyle name="Style 5 20 7 2" xfId="33989"/>
    <cellStyle name="Style 5 20 7 3" xfId="33990"/>
    <cellStyle name="Style 5 20 8" xfId="33991"/>
    <cellStyle name="Style 5 20 8 2" xfId="33992"/>
    <cellStyle name="Style 5 20 8 3" xfId="33993"/>
    <cellStyle name="Style 5 20 9" xfId="33994"/>
    <cellStyle name="Style 5 20 9 2" xfId="33995"/>
    <cellStyle name="Style 5 20 9 3" xfId="33996"/>
    <cellStyle name="Style 5 21" xfId="1231"/>
    <cellStyle name="Style 5 21 10" xfId="33997"/>
    <cellStyle name="Style 5 21 10 2" xfId="33998"/>
    <cellStyle name="Style 5 21 10 3" xfId="33999"/>
    <cellStyle name="Style 5 21 11" xfId="34000"/>
    <cellStyle name="Style 5 21 11 2" xfId="34001"/>
    <cellStyle name="Style 5 21 11 3" xfId="34002"/>
    <cellStyle name="Style 5 21 12" xfId="34003"/>
    <cellStyle name="Style 5 21 12 2" xfId="34004"/>
    <cellStyle name="Style 5 21 12 3" xfId="34005"/>
    <cellStyle name="Style 5 21 13" xfId="34006"/>
    <cellStyle name="Style 5 21 13 2" xfId="34007"/>
    <cellStyle name="Style 5 21 13 3" xfId="34008"/>
    <cellStyle name="Style 5 21 14" xfId="34009"/>
    <cellStyle name="Style 5 21 14 2" xfId="34010"/>
    <cellStyle name="Style 5 21 14 3" xfId="34011"/>
    <cellStyle name="Style 5 21 15" xfId="34012"/>
    <cellStyle name="Style 5 21 15 2" xfId="34013"/>
    <cellStyle name="Style 5 21 15 3" xfId="34014"/>
    <cellStyle name="Style 5 21 16" xfId="34015"/>
    <cellStyle name="Style 5 21 17" xfId="34016"/>
    <cellStyle name="Style 5 21 2" xfId="1232"/>
    <cellStyle name="Style 5 21 2 10" xfId="34017"/>
    <cellStyle name="Style 5 21 2 10 2" xfId="34018"/>
    <cellStyle name="Style 5 21 2 10 3" xfId="34019"/>
    <cellStyle name="Style 5 21 2 11" xfId="34020"/>
    <cellStyle name="Style 5 21 2 11 2" xfId="34021"/>
    <cellStyle name="Style 5 21 2 11 3" xfId="34022"/>
    <cellStyle name="Style 5 21 2 12" xfId="34023"/>
    <cellStyle name="Style 5 21 2 12 2" xfId="34024"/>
    <cellStyle name="Style 5 21 2 12 3" xfId="34025"/>
    <cellStyle name="Style 5 21 2 13" xfId="34026"/>
    <cellStyle name="Style 5 21 2 13 2" xfId="34027"/>
    <cellStyle name="Style 5 21 2 13 3" xfId="34028"/>
    <cellStyle name="Style 5 21 2 14" xfId="34029"/>
    <cellStyle name="Style 5 21 2 14 2" xfId="34030"/>
    <cellStyle name="Style 5 21 2 14 3" xfId="34031"/>
    <cellStyle name="Style 5 21 2 15" xfId="34032"/>
    <cellStyle name="Style 5 21 2 16" xfId="34033"/>
    <cellStyle name="Style 5 21 2 2" xfId="34034"/>
    <cellStyle name="Style 5 21 2 2 2" xfId="34035"/>
    <cellStyle name="Style 5 21 2 2 2 2" xfId="34036"/>
    <cellStyle name="Style 5 21 2 2 2 3" xfId="34037"/>
    <cellStyle name="Style 5 21 2 2 3" xfId="34038"/>
    <cellStyle name="Style 5 21 2 2 4" xfId="34039"/>
    <cellStyle name="Style 5 21 2 3" xfId="34040"/>
    <cellStyle name="Style 5 21 2 3 2" xfId="34041"/>
    <cellStyle name="Style 5 21 2 3 3" xfId="34042"/>
    <cellStyle name="Style 5 21 2 4" xfId="34043"/>
    <cellStyle name="Style 5 21 2 4 2" xfId="34044"/>
    <cellStyle name="Style 5 21 2 4 3" xfId="34045"/>
    <cellStyle name="Style 5 21 2 5" xfId="34046"/>
    <cellStyle name="Style 5 21 2 5 2" xfId="34047"/>
    <cellStyle name="Style 5 21 2 5 3" xfId="34048"/>
    <cellStyle name="Style 5 21 2 6" xfId="34049"/>
    <cellStyle name="Style 5 21 2 6 2" xfId="34050"/>
    <cellStyle name="Style 5 21 2 6 3" xfId="34051"/>
    <cellStyle name="Style 5 21 2 7" xfId="34052"/>
    <cellStyle name="Style 5 21 2 7 2" xfId="34053"/>
    <cellStyle name="Style 5 21 2 7 3" xfId="34054"/>
    <cellStyle name="Style 5 21 2 8" xfId="34055"/>
    <cellStyle name="Style 5 21 2 8 2" xfId="34056"/>
    <cellStyle name="Style 5 21 2 8 3" xfId="34057"/>
    <cellStyle name="Style 5 21 2 9" xfId="34058"/>
    <cellStyle name="Style 5 21 2 9 2" xfId="34059"/>
    <cellStyle name="Style 5 21 2 9 3" xfId="34060"/>
    <cellStyle name="Style 5 21 3" xfId="34061"/>
    <cellStyle name="Style 5 21 3 2" xfId="34062"/>
    <cellStyle name="Style 5 21 3 2 2" xfId="34063"/>
    <cellStyle name="Style 5 21 3 2 3" xfId="34064"/>
    <cellStyle name="Style 5 21 3 3" xfId="34065"/>
    <cellStyle name="Style 5 21 3 4" xfId="34066"/>
    <cellStyle name="Style 5 21 4" xfId="34067"/>
    <cellStyle name="Style 5 21 4 2" xfId="34068"/>
    <cellStyle name="Style 5 21 4 3" xfId="34069"/>
    <cellStyle name="Style 5 21 5" xfId="34070"/>
    <cellStyle name="Style 5 21 5 2" xfId="34071"/>
    <cellStyle name="Style 5 21 5 3" xfId="34072"/>
    <cellStyle name="Style 5 21 6" xfId="34073"/>
    <cellStyle name="Style 5 21 6 2" xfId="34074"/>
    <cellStyle name="Style 5 21 6 3" xfId="34075"/>
    <cellStyle name="Style 5 21 7" xfId="34076"/>
    <cellStyle name="Style 5 21 7 2" xfId="34077"/>
    <cellStyle name="Style 5 21 7 3" xfId="34078"/>
    <cellStyle name="Style 5 21 8" xfId="34079"/>
    <cellStyle name="Style 5 21 8 2" xfId="34080"/>
    <cellStyle name="Style 5 21 8 3" xfId="34081"/>
    <cellStyle name="Style 5 21 9" xfId="34082"/>
    <cellStyle name="Style 5 21 9 2" xfId="34083"/>
    <cellStyle name="Style 5 21 9 3" xfId="34084"/>
    <cellStyle name="Style 5 22" xfId="1233"/>
    <cellStyle name="Style 5 22 10" xfId="34085"/>
    <cellStyle name="Style 5 22 10 2" xfId="34086"/>
    <cellStyle name="Style 5 22 10 3" xfId="34087"/>
    <cellStyle name="Style 5 22 11" xfId="34088"/>
    <cellStyle name="Style 5 22 11 2" xfId="34089"/>
    <cellStyle name="Style 5 22 11 3" xfId="34090"/>
    <cellStyle name="Style 5 22 12" xfId="34091"/>
    <cellStyle name="Style 5 22 12 2" xfId="34092"/>
    <cellStyle name="Style 5 22 12 3" xfId="34093"/>
    <cellStyle name="Style 5 22 13" xfId="34094"/>
    <cellStyle name="Style 5 22 13 2" xfId="34095"/>
    <cellStyle name="Style 5 22 13 3" xfId="34096"/>
    <cellStyle name="Style 5 22 14" xfId="34097"/>
    <cellStyle name="Style 5 22 14 2" xfId="34098"/>
    <cellStyle name="Style 5 22 14 3" xfId="34099"/>
    <cellStyle name="Style 5 22 15" xfId="34100"/>
    <cellStyle name="Style 5 22 15 2" xfId="34101"/>
    <cellStyle name="Style 5 22 15 3" xfId="34102"/>
    <cellStyle name="Style 5 22 16" xfId="34103"/>
    <cellStyle name="Style 5 22 17" xfId="34104"/>
    <cellStyle name="Style 5 22 2" xfId="1234"/>
    <cellStyle name="Style 5 22 2 10" xfId="34105"/>
    <cellStyle name="Style 5 22 2 10 2" xfId="34106"/>
    <cellStyle name="Style 5 22 2 10 3" xfId="34107"/>
    <cellStyle name="Style 5 22 2 11" xfId="34108"/>
    <cellStyle name="Style 5 22 2 11 2" xfId="34109"/>
    <cellStyle name="Style 5 22 2 11 3" xfId="34110"/>
    <cellStyle name="Style 5 22 2 12" xfId="34111"/>
    <cellStyle name="Style 5 22 2 12 2" xfId="34112"/>
    <cellStyle name="Style 5 22 2 12 3" xfId="34113"/>
    <cellStyle name="Style 5 22 2 13" xfId="34114"/>
    <cellStyle name="Style 5 22 2 13 2" xfId="34115"/>
    <cellStyle name="Style 5 22 2 13 3" xfId="34116"/>
    <cellStyle name="Style 5 22 2 14" xfId="34117"/>
    <cellStyle name="Style 5 22 2 14 2" xfId="34118"/>
    <cellStyle name="Style 5 22 2 14 3" xfId="34119"/>
    <cellStyle name="Style 5 22 2 15" xfId="34120"/>
    <cellStyle name="Style 5 22 2 16" xfId="34121"/>
    <cellStyle name="Style 5 22 2 2" xfId="34122"/>
    <cellStyle name="Style 5 22 2 2 2" xfId="34123"/>
    <cellStyle name="Style 5 22 2 2 2 2" xfId="34124"/>
    <cellStyle name="Style 5 22 2 2 2 3" xfId="34125"/>
    <cellStyle name="Style 5 22 2 2 3" xfId="34126"/>
    <cellStyle name="Style 5 22 2 2 4" xfId="34127"/>
    <cellStyle name="Style 5 22 2 3" xfId="34128"/>
    <cellStyle name="Style 5 22 2 3 2" xfId="34129"/>
    <cellStyle name="Style 5 22 2 3 3" xfId="34130"/>
    <cellStyle name="Style 5 22 2 4" xfId="34131"/>
    <cellStyle name="Style 5 22 2 4 2" xfId="34132"/>
    <cellStyle name="Style 5 22 2 4 3" xfId="34133"/>
    <cellStyle name="Style 5 22 2 5" xfId="34134"/>
    <cellStyle name="Style 5 22 2 5 2" xfId="34135"/>
    <cellStyle name="Style 5 22 2 5 3" xfId="34136"/>
    <cellStyle name="Style 5 22 2 6" xfId="34137"/>
    <cellStyle name="Style 5 22 2 6 2" xfId="34138"/>
    <cellStyle name="Style 5 22 2 6 3" xfId="34139"/>
    <cellStyle name="Style 5 22 2 7" xfId="34140"/>
    <cellStyle name="Style 5 22 2 7 2" xfId="34141"/>
    <cellStyle name="Style 5 22 2 7 3" xfId="34142"/>
    <cellStyle name="Style 5 22 2 8" xfId="34143"/>
    <cellStyle name="Style 5 22 2 8 2" xfId="34144"/>
    <cellStyle name="Style 5 22 2 8 3" xfId="34145"/>
    <cellStyle name="Style 5 22 2 9" xfId="34146"/>
    <cellStyle name="Style 5 22 2 9 2" xfId="34147"/>
    <cellStyle name="Style 5 22 2 9 3" xfId="34148"/>
    <cellStyle name="Style 5 22 3" xfId="34149"/>
    <cellStyle name="Style 5 22 3 2" xfId="34150"/>
    <cellStyle name="Style 5 22 3 2 2" xfId="34151"/>
    <cellStyle name="Style 5 22 3 2 3" xfId="34152"/>
    <cellStyle name="Style 5 22 3 3" xfId="34153"/>
    <cellStyle name="Style 5 22 3 4" xfId="34154"/>
    <cellStyle name="Style 5 22 4" xfId="34155"/>
    <cellStyle name="Style 5 22 4 2" xfId="34156"/>
    <cellStyle name="Style 5 22 4 3" xfId="34157"/>
    <cellStyle name="Style 5 22 5" xfId="34158"/>
    <cellStyle name="Style 5 22 5 2" xfId="34159"/>
    <cellStyle name="Style 5 22 5 3" xfId="34160"/>
    <cellStyle name="Style 5 22 6" xfId="34161"/>
    <cellStyle name="Style 5 22 6 2" xfId="34162"/>
    <cellStyle name="Style 5 22 6 3" xfId="34163"/>
    <cellStyle name="Style 5 22 7" xfId="34164"/>
    <cellStyle name="Style 5 22 7 2" xfId="34165"/>
    <cellStyle name="Style 5 22 7 3" xfId="34166"/>
    <cellStyle name="Style 5 22 8" xfId="34167"/>
    <cellStyle name="Style 5 22 8 2" xfId="34168"/>
    <cellStyle name="Style 5 22 8 3" xfId="34169"/>
    <cellStyle name="Style 5 22 9" xfId="34170"/>
    <cellStyle name="Style 5 22 9 2" xfId="34171"/>
    <cellStyle name="Style 5 22 9 3" xfId="34172"/>
    <cellStyle name="Style 5 23" xfId="1235"/>
    <cellStyle name="Style 5 23 10" xfId="34173"/>
    <cellStyle name="Style 5 23 10 2" xfId="34174"/>
    <cellStyle name="Style 5 23 10 3" xfId="34175"/>
    <cellStyle name="Style 5 23 11" xfId="34176"/>
    <cellStyle name="Style 5 23 11 2" xfId="34177"/>
    <cellStyle name="Style 5 23 11 3" xfId="34178"/>
    <cellStyle name="Style 5 23 12" xfId="34179"/>
    <cellStyle name="Style 5 23 12 2" xfId="34180"/>
    <cellStyle name="Style 5 23 12 3" xfId="34181"/>
    <cellStyle name="Style 5 23 13" xfId="34182"/>
    <cellStyle name="Style 5 23 13 2" xfId="34183"/>
    <cellStyle name="Style 5 23 13 3" xfId="34184"/>
    <cellStyle name="Style 5 23 14" xfId="34185"/>
    <cellStyle name="Style 5 23 14 2" xfId="34186"/>
    <cellStyle name="Style 5 23 14 3" xfId="34187"/>
    <cellStyle name="Style 5 23 15" xfId="34188"/>
    <cellStyle name="Style 5 23 15 2" xfId="34189"/>
    <cellStyle name="Style 5 23 15 3" xfId="34190"/>
    <cellStyle name="Style 5 23 16" xfId="34191"/>
    <cellStyle name="Style 5 23 17" xfId="34192"/>
    <cellStyle name="Style 5 23 2" xfId="1236"/>
    <cellStyle name="Style 5 23 2 10" xfId="34193"/>
    <cellStyle name="Style 5 23 2 10 2" xfId="34194"/>
    <cellStyle name="Style 5 23 2 10 3" xfId="34195"/>
    <cellStyle name="Style 5 23 2 11" xfId="34196"/>
    <cellStyle name="Style 5 23 2 11 2" xfId="34197"/>
    <cellStyle name="Style 5 23 2 11 3" xfId="34198"/>
    <cellStyle name="Style 5 23 2 12" xfId="34199"/>
    <cellStyle name="Style 5 23 2 12 2" xfId="34200"/>
    <cellStyle name="Style 5 23 2 12 3" xfId="34201"/>
    <cellStyle name="Style 5 23 2 13" xfId="34202"/>
    <cellStyle name="Style 5 23 2 13 2" xfId="34203"/>
    <cellStyle name="Style 5 23 2 13 3" xfId="34204"/>
    <cellStyle name="Style 5 23 2 14" xfId="34205"/>
    <cellStyle name="Style 5 23 2 14 2" xfId="34206"/>
    <cellStyle name="Style 5 23 2 14 3" xfId="34207"/>
    <cellStyle name="Style 5 23 2 15" xfId="34208"/>
    <cellStyle name="Style 5 23 2 16" xfId="34209"/>
    <cellStyle name="Style 5 23 2 2" xfId="34210"/>
    <cellStyle name="Style 5 23 2 2 2" xfId="34211"/>
    <cellStyle name="Style 5 23 2 2 2 2" xfId="34212"/>
    <cellStyle name="Style 5 23 2 2 2 3" xfId="34213"/>
    <cellStyle name="Style 5 23 2 2 3" xfId="34214"/>
    <cellStyle name="Style 5 23 2 2 4" xfId="34215"/>
    <cellStyle name="Style 5 23 2 3" xfId="34216"/>
    <cellStyle name="Style 5 23 2 3 2" xfId="34217"/>
    <cellStyle name="Style 5 23 2 3 3" xfId="34218"/>
    <cellStyle name="Style 5 23 2 4" xfId="34219"/>
    <cellStyle name="Style 5 23 2 4 2" xfId="34220"/>
    <cellStyle name="Style 5 23 2 4 3" xfId="34221"/>
    <cellStyle name="Style 5 23 2 5" xfId="34222"/>
    <cellStyle name="Style 5 23 2 5 2" xfId="34223"/>
    <cellStyle name="Style 5 23 2 5 3" xfId="34224"/>
    <cellStyle name="Style 5 23 2 6" xfId="34225"/>
    <cellStyle name="Style 5 23 2 6 2" xfId="34226"/>
    <cellStyle name="Style 5 23 2 6 3" xfId="34227"/>
    <cellStyle name="Style 5 23 2 7" xfId="34228"/>
    <cellStyle name="Style 5 23 2 7 2" xfId="34229"/>
    <cellStyle name="Style 5 23 2 7 3" xfId="34230"/>
    <cellStyle name="Style 5 23 2 8" xfId="34231"/>
    <cellStyle name="Style 5 23 2 8 2" xfId="34232"/>
    <cellStyle name="Style 5 23 2 8 3" xfId="34233"/>
    <cellStyle name="Style 5 23 2 9" xfId="34234"/>
    <cellStyle name="Style 5 23 2 9 2" xfId="34235"/>
    <cellStyle name="Style 5 23 2 9 3" xfId="34236"/>
    <cellStyle name="Style 5 23 3" xfId="34237"/>
    <cellStyle name="Style 5 23 3 2" xfId="34238"/>
    <cellStyle name="Style 5 23 3 2 2" xfId="34239"/>
    <cellStyle name="Style 5 23 3 2 3" xfId="34240"/>
    <cellStyle name="Style 5 23 3 3" xfId="34241"/>
    <cellStyle name="Style 5 23 3 4" xfId="34242"/>
    <cellStyle name="Style 5 23 4" xfId="34243"/>
    <cellStyle name="Style 5 23 4 2" xfId="34244"/>
    <cellStyle name="Style 5 23 4 3" xfId="34245"/>
    <cellStyle name="Style 5 23 5" xfId="34246"/>
    <cellStyle name="Style 5 23 5 2" xfId="34247"/>
    <cellStyle name="Style 5 23 5 3" xfId="34248"/>
    <cellStyle name="Style 5 23 6" xfId="34249"/>
    <cellStyle name="Style 5 23 6 2" xfId="34250"/>
    <cellStyle name="Style 5 23 6 3" xfId="34251"/>
    <cellStyle name="Style 5 23 7" xfId="34252"/>
    <cellStyle name="Style 5 23 7 2" xfId="34253"/>
    <cellStyle name="Style 5 23 7 3" xfId="34254"/>
    <cellStyle name="Style 5 23 8" xfId="34255"/>
    <cellStyle name="Style 5 23 8 2" xfId="34256"/>
    <cellStyle name="Style 5 23 8 3" xfId="34257"/>
    <cellStyle name="Style 5 23 9" xfId="34258"/>
    <cellStyle name="Style 5 23 9 2" xfId="34259"/>
    <cellStyle name="Style 5 23 9 3" xfId="34260"/>
    <cellStyle name="Style 5 24" xfId="1237"/>
    <cellStyle name="Style 5 24 10" xfId="34261"/>
    <cellStyle name="Style 5 24 10 2" xfId="34262"/>
    <cellStyle name="Style 5 24 10 3" xfId="34263"/>
    <cellStyle name="Style 5 24 11" xfId="34264"/>
    <cellStyle name="Style 5 24 11 2" xfId="34265"/>
    <cellStyle name="Style 5 24 11 3" xfId="34266"/>
    <cellStyle name="Style 5 24 12" xfId="34267"/>
    <cellStyle name="Style 5 24 12 2" xfId="34268"/>
    <cellStyle name="Style 5 24 12 3" xfId="34269"/>
    <cellStyle name="Style 5 24 13" xfId="34270"/>
    <cellStyle name="Style 5 24 13 2" xfId="34271"/>
    <cellStyle name="Style 5 24 13 3" xfId="34272"/>
    <cellStyle name="Style 5 24 14" xfId="34273"/>
    <cellStyle name="Style 5 24 14 2" xfId="34274"/>
    <cellStyle name="Style 5 24 14 3" xfId="34275"/>
    <cellStyle name="Style 5 24 15" xfId="34276"/>
    <cellStyle name="Style 5 24 15 2" xfId="34277"/>
    <cellStyle name="Style 5 24 15 3" xfId="34278"/>
    <cellStyle name="Style 5 24 16" xfId="34279"/>
    <cellStyle name="Style 5 24 17" xfId="34280"/>
    <cellStyle name="Style 5 24 2" xfId="1238"/>
    <cellStyle name="Style 5 24 2 10" xfId="34281"/>
    <cellStyle name="Style 5 24 2 10 2" xfId="34282"/>
    <cellStyle name="Style 5 24 2 10 3" xfId="34283"/>
    <cellStyle name="Style 5 24 2 11" xfId="34284"/>
    <cellStyle name="Style 5 24 2 11 2" xfId="34285"/>
    <cellStyle name="Style 5 24 2 11 3" xfId="34286"/>
    <cellStyle name="Style 5 24 2 12" xfId="34287"/>
    <cellStyle name="Style 5 24 2 12 2" xfId="34288"/>
    <cellStyle name="Style 5 24 2 12 3" xfId="34289"/>
    <cellStyle name="Style 5 24 2 13" xfId="34290"/>
    <cellStyle name="Style 5 24 2 13 2" xfId="34291"/>
    <cellStyle name="Style 5 24 2 13 3" xfId="34292"/>
    <cellStyle name="Style 5 24 2 14" xfId="34293"/>
    <cellStyle name="Style 5 24 2 14 2" xfId="34294"/>
    <cellStyle name="Style 5 24 2 14 3" xfId="34295"/>
    <cellStyle name="Style 5 24 2 15" xfId="34296"/>
    <cellStyle name="Style 5 24 2 16" xfId="34297"/>
    <cellStyle name="Style 5 24 2 2" xfId="34298"/>
    <cellStyle name="Style 5 24 2 2 2" xfId="34299"/>
    <cellStyle name="Style 5 24 2 2 2 2" xfId="34300"/>
    <cellStyle name="Style 5 24 2 2 2 3" xfId="34301"/>
    <cellStyle name="Style 5 24 2 2 3" xfId="34302"/>
    <cellStyle name="Style 5 24 2 2 4" xfId="34303"/>
    <cellStyle name="Style 5 24 2 3" xfId="34304"/>
    <cellStyle name="Style 5 24 2 3 2" xfId="34305"/>
    <cellStyle name="Style 5 24 2 3 3" xfId="34306"/>
    <cellStyle name="Style 5 24 2 4" xfId="34307"/>
    <cellStyle name="Style 5 24 2 4 2" xfId="34308"/>
    <cellStyle name="Style 5 24 2 4 3" xfId="34309"/>
    <cellStyle name="Style 5 24 2 5" xfId="34310"/>
    <cellStyle name="Style 5 24 2 5 2" xfId="34311"/>
    <cellStyle name="Style 5 24 2 5 3" xfId="34312"/>
    <cellStyle name="Style 5 24 2 6" xfId="34313"/>
    <cellStyle name="Style 5 24 2 6 2" xfId="34314"/>
    <cellStyle name="Style 5 24 2 6 3" xfId="34315"/>
    <cellStyle name="Style 5 24 2 7" xfId="34316"/>
    <cellStyle name="Style 5 24 2 7 2" xfId="34317"/>
    <cellStyle name="Style 5 24 2 7 3" xfId="34318"/>
    <cellStyle name="Style 5 24 2 8" xfId="34319"/>
    <cellStyle name="Style 5 24 2 8 2" xfId="34320"/>
    <cellStyle name="Style 5 24 2 8 3" xfId="34321"/>
    <cellStyle name="Style 5 24 2 9" xfId="34322"/>
    <cellStyle name="Style 5 24 2 9 2" xfId="34323"/>
    <cellStyle name="Style 5 24 2 9 3" xfId="34324"/>
    <cellStyle name="Style 5 24 3" xfId="34325"/>
    <cellStyle name="Style 5 24 3 2" xfId="34326"/>
    <cellStyle name="Style 5 24 3 2 2" xfId="34327"/>
    <cellStyle name="Style 5 24 3 2 3" xfId="34328"/>
    <cellStyle name="Style 5 24 3 3" xfId="34329"/>
    <cellStyle name="Style 5 24 3 4" xfId="34330"/>
    <cellStyle name="Style 5 24 4" xfId="34331"/>
    <cellStyle name="Style 5 24 4 2" xfId="34332"/>
    <cellStyle name="Style 5 24 4 3" xfId="34333"/>
    <cellStyle name="Style 5 24 5" xfId="34334"/>
    <cellStyle name="Style 5 24 5 2" xfId="34335"/>
    <cellStyle name="Style 5 24 5 3" xfId="34336"/>
    <cellStyle name="Style 5 24 6" xfId="34337"/>
    <cellStyle name="Style 5 24 6 2" xfId="34338"/>
    <cellStyle name="Style 5 24 6 3" xfId="34339"/>
    <cellStyle name="Style 5 24 7" xfId="34340"/>
    <cellStyle name="Style 5 24 7 2" xfId="34341"/>
    <cellStyle name="Style 5 24 7 3" xfId="34342"/>
    <cellStyle name="Style 5 24 8" xfId="34343"/>
    <cellStyle name="Style 5 24 8 2" xfId="34344"/>
    <cellStyle name="Style 5 24 8 3" xfId="34345"/>
    <cellStyle name="Style 5 24 9" xfId="34346"/>
    <cellStyle name="Style 5 24 9 2" xfId="34347"/>
    <cellStyle name="Style 5 24 9 3" xfId="34348"/>
    <cellStyle name="Style 5 25" xfId="1239"/>
    <cellStyle name="Style 5 25 10" xfId="34349"/>
    <cellStyle name="Style 5 25 10 2" xfId="34350"/>
    <cellStyle name="Style 5 25 10 3" xfId="34351"/>
    <cellStyle name="Style 5 25 11" xfId="34352"/>
    <cellStyle name="Style 5 25 11 2" xfId="34353"/>
    <cellStyle name="Style 5 25 11 3" xfId="34354"/>
    <cellStyle name="Style 5 25 12" xfId="34355"/>
    <cellStyle name="Style 5 25 12 2" xfId="34356"/>
    <cellStyle name="Style 5 25 12 3" xfId="34357"/>
    <cellStyle name="Style 5 25 13" xfId="34358"/>
    <cellStyle name="Style 5 25 13 2" xfId="34359"/>
    <cellStyle name="Style 5 25 13 3" xfId="34360"/>
    <cellStyle name="Style 5 25 14" xfId="34361"/>
    <cellStyle name="Style 5 25 14 2" xfId="34362"/>
    <cellStyle name="Style 5 25 14 3" xfId="34363"/>
    <cellStyle name="Style 5 25 15" xfId="34364"/>
    <cellStyle name="Style 5 25 15 2" xfId="34365"/>
    <cellStyle name="Style 5 25 15 3" xfId="34366"/>
    <cellStyle name="Style 5 25 16" xfId="34367"/>
    <cellStyle name="Style 5 25 17" xfId="34368"/>
    <cellStyle name="Style 5 25 2" xfId="1240"/>
    <cellStyle name="Style 5 25 2 10" xfId="34369"/>
    <cellStyle name="Style 5 25 2 10 2" xfId="34370"/>
    <cellStyle name="Style 5 25 2 10 3" xfId="34371"/>
    <cellStyle name="Style 5 25 2 11" xfId="34372"/>
    <cellStyle name="Style 5 25 2 11 2" xfId="34373"/>
    <cellStyle name="Style 5 25 2 11 3" xfId="34374"/>
    <cellStyle name="Style 5 25 2 12" xfId="34375"/>
    <cellStyle name="Style 5 25 2 12 2" xfId="34376"/>
    <cellStyle name="Style 5 25 2 12 3" xfId="34377"/>
    <cellStyle name="Style 5 25 2 13" xfId="34378"/>
    <cellStyle name="Style 5 25 2 13 2" xfId="34379"/>
    <cellStyle name="Style 5 25 2 13 3" xfId="34380"/>
    <cellStyle name="Style 5 25 2 14" xfId="34381"/>
    <cellStyle name="Style 5 25 2 14 2" xfId="34382"/>
    <cellStyle name="Style 5 25 2 14 3" xfId="34383"/>
    <cellStyle name="Style 5 25 2 15" xfId="34384"/>
    <cellStyle name="Style 5 25 2 16" xfId="34385"/>
    <cellStyle name="Style 5 25 2 2" xfId="34386"/>
    <cellStyle name="Style 5 25 2 2 2" xfId="34387"/>
    <cellStyle name="Style 5 25 2 2 2 2" xfId="34388"/>
    <cellStyle name="Style 5 25 2 2 2 3" xfId="34389"/>
    <cellStyle name="Style 5 25 2 2 3" xfId="34390"/>
    <cellStyle name="Style 5 25 2 2 4" xfId="34391"/>
    <cellStyle name="Style 5 25 2 3" xfId="34392"/>
    <cellStyle name="Style 5 25 2 3 2" xfId="34393"/>
    <cellStyle name="Style 5 25 2 3 3" xfId="34394"/>
    <cellStyle name="Style 5 25 2 4" xfId="34395"/>
    <cellStyle name="Style 5 25 2 4 2" xfId="34396"/>
    <cellStyle name="Style 5 25 2 4 3" xfId="34397"/>
    <cellStyle name="Style 5 25 2 5" xfId="34398"/>
    <cellStyle name="Style 5 25 2 5 2" xfId="34399"/>
    <cellStyle name="Style 5 25 2 5 3" xfId="34400"/>
    <cellStyle name="Style 5 25 2 6" xfId="34401"/>
    <cellStyle name="Style 5 25 2 6 2" xfId="34402"/>
    <cellStyle name="Style 5 25 2 6 3" xfId="34403"/>
    <cellStyle name="Style 5 25 2 7" xfId="34404"/>
    <cellStyle name="Style 5 25 2 7 2" xfId="34405"/>
    <cellStyle name="Style 5 25 2 7 3" xfId="34406"/>
    <cellStyle name="Style 5 25 2 8" xfId="34407"/>
    <cellStyle name="Style 5 25 2 8 2" xfId="34408"/>
    <cellStyle name="Style 5 25 2 8 3" xfId="34409"/>
    <cellStyle name="Style 5 25 2 9" xfId="34410"/>
    <cellStyle name="Style 5 25 2 9 2" xfId="34411"/>
    <cellStyle name="Style 5 25 2 9 3" xfId="34412"/>
    <cellStyle name="Style 5 25 3" xfId="34413"/>
    <cellStyle name="Style 5 25 3 2" xfId="34414"/>
    <cellStyle name="Style 5 25 3 2 2" xfId="34415"/>
    <cellStyle name="Style 5 25 3 2 3" xfId="34416"/>
    <cellStyle name="Style 5 25 3 3" xfId="34417"/>
    <cellStyle name="Style 5 25 3 4" xfId="34418"/>
    <cellStyle name="Style 5 25 4" xfId="34419"/>
    <cellStyle name="Style 5 25 4 2" xfId="34420"/>
    <cellStyle name="Style 5 25 4 3" xfId="34421"/>
    <cellStyle name="Style 5 25 5" xfId="34422"/>
    <cellStyle name="Style 5 25 5 2" xfId="34423"/>
    <cellStyle name="Style 5 25 5 3" xfId="34424"/>
    <cellStyle name="Style 5 25 6" xfId="34425"/>
    <cellStyle name="Style 5 25 6 2" xfId="34426"/>
    <cellStyle name="Style 5 25 6 3" xfId="34427"/>
    <cellStyle name="Style 5 25 7" xfId="34428"/>
    <cellStyle name="Style 5 25 7 2" xfId="34429"/>
    <cellStyle name="Style 5 25 7 3" xfId="34430"/>
    <cellStyle name="Style 5 25 8" xfId="34431"/>
    <cellStyle name="Style 5 25 8 2" xfId="34432"/>
    <cellStyle name="Style 5 25 8 3" xfId="34433"/>
    <cellStyle name="Style 5 25 9" xfId="34434"/>
    <cellStyle name="Style 5 25 9 2" xfId="34435"/>
    <cellStyle name="Style 5 25 9 3" xfId="34436"/>
    <cellStyle name="Style 5 26" xfId="1241"/>
    <cellStyle name="Style 5 26 10" xfId="34437"/>
    <cellStyle name="Style 5 26 10 2" xfId="34438"/>
    <cellStyle name="Style 5 26 10 3" xfId="34439"/>
    <cellStyle name="Style 5 26 11" xfId="34440"/>
    <cellStyle name="Style 5 26 11 2" xfId="34441"/>
    <cellStyle name="Style 5 26 11 3" xfId="34442"/>
    <cellStyle name="Style 5 26 12" xfId="34443"/>
    <cellStyle name="Style 5 26 12 2" xfId="34444"/>
    <cellStyle name="Style 5 26 12 3" xfId="34445"/>
    <cellStyle name="Style 5 26 13" xfId="34446"/>
    <cellStyle name="Style 5 26 13 2" xfId="34447"/>
    <cellStyle name="Style 5 26 13 3" xfId="34448"/>
    <cellStyle name="Style 5 26 14" xfId="34449"/>
    <cellStyle name="Style 5 26 14 2" xfId="34450"/>
    <cellStyle name="Style 5 26 14 3" xfId="34451"/>
    <cellStyle name="Style 5 26 15" xfId="34452"/>
    <cellStyle name="Style 5 26 15 2" xfId="34453"/>
    <cellStyle name="Style 5 26 15 3" xfId="34454"/>
    <cellStyle name="Style 5 26 16" xfId="34455"/>
    <cellStyle name="Style 5 26 17" xfId="34456"/>
    <cellStyle name="Style 5 26 2" xfId="1242"/>
    <cellStyle name="Style 5 26 2 10" xfId="34457"/>
    <cellStyle name="Style 5 26 2 10 2" xfId="34458"/>
    <cellStyle name="Style 5 26 2 10 3" xfId="34459"/>
    <cellStyle name="Style 5 26 2 11" xfId="34460"/>
    <cellStyle name="Style 5 26 2 11 2" xfId="34461"/>
    <cellStyle name="Style 5 26 2 11 3" xfId="34462"/>
    <cellStyle name="Style 5 26 2 12" xfId="34463"/>
    <cellStyle name="Style 5 26 2 12 2" xfId="34464"/>
    <cellStyle name="Style 5 26 2 12 3" xfId="34465"/>
    <cellStyle name="Style 5 26 2 13" xfId="34466"/>
    <cellStyle name="Style 5 26 2 13 2" xfId="34467"/>
    <cellStyle name="Style 5 26 2 13 3" xfId="34468"/>
    <cellStyle name="Style 5 26 2 14" xfId="34469"/>
    <cellStyle name="Style 5 26 2 14 2" xfId="34470"/>
    <cellStyle name="Style 5 26 2 14 3" xfId="34471"/>
    <cellStyle name="Style 5 26 2 15" xfId="34472"/>
    <cellStyle name="Style 5 26 2 16" xfId="34473"/>
    <cellStyle name="Style 5 26 2 2" xfId="34474"/>
    <cellStyle name="Style 5 26 2 2 2" xfId="34475"/>
    <cellStyle name="Style 5 26 2 2 2 2" xfId="34476"/>
    <cellStyle name="Style 5 26 2 2 2 3" xfId="34477"/>
    <cellStyle name="Style 5 26 2 2 3" xfId="34478"/>
    <cellStyle name="Style 5 26 2 2 4" xfId="34479"/>
    <cellStyle name="Style 5 26 2 3" xfId="34480"/>
    <cellStyle name="Style 5 26 2 3 2" xfId="34481"/>
    <cellStyle name="Style 5 26 2 3 3" xfId="34482"/>
    <cellStyle name="Style 5 26 2 4" xfId="34483"/>
    <cellStyle name="Style 5 26 2 4 2" xfId="34484"/>
    <cellStyle name="Style 5 26 2 4 3" xfId="34485"/>
    <cellStyle name="Style 5 26 2 5" xfId="34486"/>
    <cellStyle name="Style 5 26 2 5 2" xfId="34487"/>
    <cellStyle name="Style 5 26 2 5 3" xfId="34488"/>
    <cellStyle name="Style 5 26 2 6" xfId="34489"/>
    <cellStyle name="Style 5 26 2 6 2" xfId="34490"/>
    <cellStyle name="Style 5 26 2 6 3" xfId="34491"/>
    <cellStyle name="Style 5 26 2 7" xfId="34492"/>
    <cellStyle name="Style 5 26 2 7 2" xfId="34493"/>
    <cellStyle name="Style 5 26 2 7 3" xfId="34494"/>
    <cellStyle name="Style 5 26 2 8" xfId="34495"/>
    <cellStyle name="Style 5 26 2 8 2" xfId="34496"/>
    <cellStyle name="Style 5 26 2 8 3" xfId="34497"/>
    <cellStyle name="Style 5 26 2 9" xfId="34498"/>
    <cellStyle name="Style 5 26 2 9 2" xfId="34499"/>
    <cellStyle name="Style 5 26 2 9 3" xfId="34500"/>
    <cellStyle name="Style 5 26 3" xfId="34501"/>
    <cellStyle name="Style 5 26 3 2" xfId="34502"/>
    <cellStyle name="Style 5 26 3 2 2" xfId="34503"/>
    <cellStyle name="Style 5 26 3 2 3" xfId="34504"/>
    <cellStyle name="Style 5 26 3 3" xfId="34505"/>
    <cellStyle name="Style 5 26 3 4" xfId="34506"/>
    <cellStyle name="Style 5 26 4" xfId="34507"/>
    <cellStyle name="Style 5 26 4 2" xfId="34508"/>
    <cellStyle name="Style 5 26 4 3" xfId="34509"/>
    <cellStyle name="Style 5 26 5" xfId="34510"/>
    <cellStyle name="Style 5 26 5 2" xfId="34511"/>
    <cellStyle name="Style 5 26 5 3" xfId="34512"/>
    <cellStyle name="Style 5 26 6" xfId="34513"/>
    <cellStyle name="Style 5 26 6 2" xfId="34514"/>
    <cellStyle name="Style 5 26 6 3" xfId="34515"/>
    <cellStyle name="Style 5 26 7" xfId="34516"/>
    <cellStyle name="Style 5 26 7 2" xfId="34517"/>
    <cellStyle name="Style 5 26 7 3" xfId="34518"/>
    <cellStyle name="Style 5 26 8" xfId="34519"/>
    <cellStyle name="Style 5 26 8 2" xfId="34520"/>
    <cellStyle name="Style 5 26 8 3" xfId="34521"/>
    <cellStyle name="Style 5 26 9" xfId="34522"/>
    <cellStyle name="Style 5 26 9 2" xfId="34523"/>
    <cellStyle name="Style 5 26 9 3" xfId="34524"/>
    <cellStyle name="Style 5 27" xfId="1243"/>
    <cellStyle name="Style 5 27 10" xfId="34525"/>
    <cellStyle name="Style 5 27 10 2" xfId="34526"/>
    <cellStyle name="Style 5 27 10 3" xfId="34527"/>
    <cellStyle name="Style 5 27 11" xfId="34528"/>
    <cellStyle name="Style 5 27 11 2" xfId="34529"/>
    <cellStyle name="Style 5 27 11 3" xfId="34530"/>
    <cellStyle name="Style 5 27 12" xfId="34531"/>
    <cellStyle name="Style 5 27 12 2" xfId="34532"/>
    <cellStyle name="Style 5 27 12 3" xfId="34533"/>
    <cellStyle name="Style 5 27 13" xfId="34534"/>
    <cellStyle name="Style 5 27 13 2" xfId="34535"/>
    <cellStyle name="Style 5 27 13 3" xfId="34536"/>
    <cellStyle name="Style 5 27 14" xfId="34537"/>
    <cellStyle name="Style 5 27 14 2" xfId="34538"/>
    <cellStyle name="Style 5 27 14 3" xfId="34539"/>
    <cellStyle name="Style 5 27 15" xfId="34540"/>
    <cellStyle name="Style 5 27 16" xfId="34541"/>
    <cellStyle name="Style 5 27 2" xfId="34542"/>
    <cellStyle name="Style 5 27 2 2" xfId="34543"/>
    <cellStyle name="Style 5 27 2 2 2" xfId="34544"/>
    <cellStyle name="Style 5 27 2 2 3" xfId="34545"/>
    <cellStyle name="Style 5 27 2 3" xfId="34546"/>
    <cellStyle name="Style 5 27 2 4" xfId="34547"/>
    <cellStyle name="Style 5 27 3" xfId="34548"/>
    <cellStyle name="Style 5 27 3 2" xfId="34549"/>
    <cellStyle name="Style 5 27 3 3" xfId="34550"/>
    <cellStyle name="Style 5 27 4" xfId="34551"/>
    <cellStyle name="Style 5 27 4 2" xfId="34552"/>
    <cellStyle name="Style 5 27 4 3" xfId="34553"/>
    <cellStyle name="Style 5 27 5" xfId="34554"/>
    <cellStyle name="Style 5 27 5 2" xfId="34555"/>
    <cellStyle name="Style 5 27 5 3" xfId="34556"/>
    <cellStyle name="Style 5 27 6" xfId="34557"/>
    <cellStyle name="Style 5 27 6 2" xfId="34558"/>
    <cellStyle name="Style 5 27 6 3" xfId="34559"/>
    <cellStyle name="Style 5 27 7" xfId="34560"/>
    <cellStyle name="Style 5 27 7 2" xfId="34561"/>
    <cellStyle name="Style 5 27 7 3" xfId="34562"/>
    <cellStyle name="Style 5 27 8" xfId="34563"/>
    <cellStyle name="Style 5 27 8 2" xfId="34564"/>
    <cellStyle name="Style 5 27 8 3" xfId="34565"/>
    <cellStyle name="Style 5 27 9" xfId="34566"/>
    <cellStyle name="Style 5 27 9 2" xfId="34567"/>
    <cellStyle name="Style 5 27 9 3" xfId="34568"/>
    <cellStyle name="Style 5 28" xfId="34569"/>
    <cellStyle name="Style 5 28 2" xfId="34570"/>
    <cellStyle name="Style 5 28 2 2" xfId="34571"/>
    <cellStyle name="Style 5 28 2 3" xfId="34572"/>
    <cellStyle name="Style 5 28 3" xfId="34573"/>
    <cellStyle name="Style 5 28 4" xfId="34574"/>
    <cellStyle name="Style 5 29" xfId="34575"/>
    <cellStyle name="Style 5 29 2" xfId="34576"/>
    <cellStyle name="Style 5 29 3" xfId="34577"/>
    <cellStyle name="Style 5 3" xfId="1244"/>
    <cellStyle name="Style 5 3 10" xfId="34578"/>
    <cellStyle name="Style 5 3 10 2" xfId="34579"/>
    <cellStyle name="Style 5 3 10 3" xfId="34580"/>
    <cellStyle name="Style 5 3 11" xfId="34581"/>
    <cellStyle name="Style 5 3 11 2" xfId="34582"/>
    <cellStyle name="Style 5 3 11 3" xfId="34583"/>
    <cellStyle name="Style 5 3 12" xfId="34584"/>
    <cellStyle name="Style 5 3 12 2" xfId="34585"/>
    <cellStyle name="Style 5 3 12 3" xfId="34586"/>
    <cellStyle name="Style 5 3 13" xfId="34587"/>
    <cellStyle name="Style 5 3 13 2" xfId="34588"/>
    <cellStyle name="Style 5 3 13 3" xfId="34589"/>
    <cellStyle name="Style 5 3 14" xfId="34590"/>
    <cellStyle name="Style 5 3 14 2" xfId="34591"/>
    <cellStyle name="Style 5 3 14 3" xfId="34592"/>
    <cellStyle name="Style 5 3 15" xfId="34593"/>
    <cellStyle name="Style 5 3 16" xfId="34594"/>
    <cellStyle name="Style 5 3 2" xfId="34595"/>
    <cellStyle name="Style 5 3 2 2" xfId="34596"/>
    <cellStyle name="Style 5 3 2 2 2" xfId="34597"/>
    <cellStyle name="Style 5 3 2 2 3" xfId="34598"/>
    <cellStyle name="Style 5 3 2 3" xfId="34599"/>
    <cellStyle name="Style 5 3 2 4" xfId="34600"/>
    <cellStyle name="Style 5 3 3" xfId="34601"/>
    <cellStyle name="Style 5 3 3 2" xfId="34602"/>
    <cellStyle name="Style 5 3 3 3" xfId="34603"/>
    <cellStyle name="Style 5 3 4" xfId="34604"/>
    <cellStyle name="Style 5 3 4 2" xfId="34605"/>
    <cellStyle name="Style 5 3 4 3" xfId="34606"/>
    <cellStyle name="Style 5 3 5" xfId="34607"/>
    <cellStyle name="Style 5 3 5 2" xfId="34608"/>
    <cellStyle name="Style 5 3 5 3" xfId="34609"/>
    <cellStyle name="Style 5 3 6" xfId="34610"/>
    <cellStyle name="Style 5 3 6 2" xfId="34611"/>
    <cellStyle name="Style 5 3 6 3" xfId="34612"/>
    <cellStyle name="Style 5 3 7" xfId="34613"/>
    <cellStyle name="Style 5 3 7 2" xfId="34614"/>
    <cellStyle name="Style 5 3 7 3" xfId="34615"/>
    <cellStyle name="Style 5 3 8" xfId="34616"/>
    <cellStyle name="Style 5 3 8 2" xfId="34617"/>
    <cellStyle name="Style 5 3 8 3" xfId="34618"/>
    <cellStyle name="Style 5 3 9" xfId="34619"/>
    <cellStyle name="Style 5 3 9 2" xfId="34620"/>
    <cellStyle name="Style 5 3 9 3" xfId="34621"/>
    <cellStyle name="Style 5 30" xfId="34622"/>
    <cellStyle name="Style 5 30 2" xfId="34623"/>
    <cellStyle name="Style 5 30 3" xfId="34624"/>
    <cellStyle name="Style 5 31" xfId="34625"/>
    <cellStyle name="Style 5 31 2" xfId="34626"/>
    <cellStyle name="Style 5 31 3" xfId="34627"/>
    <cellStyle name="Style 5 32" xfId="34628"/>
    <cellStyle name="Style 5 32 2" xfId="34629"/>
    <cellStyle name="Style 5 32 3" xfId="34630"/>
    <cellStyle name="Style 5 33" xfId="34631"/>
    <cellStyle name="Style 5 33 2" xfId="34632"/>
    <cellStyle name="Style 5 33 3" xfId="34633"/>
    <cellStyle name="Style 5 34" xfId="34634"/>
    <cellStyle name="Style 5 34 2" xfId="34635"/>
    <cellStyle name="Style 5 34 3" xfId="34636"/>
    <cellStyle name="Style 5 35" xfId="34637"/>
    <cellStyle name="Style 5 35 2" xfId="34638"/>
    <cellStyle name="Style 5 35 3" xfId="34639"/>
    <cellStyle name="Style 5 36" xfId="34640"/>
    <cellStyle name="Style 5 36 2" xfId="34641"/>
    <cellStyle name="Style 5 36 3" xfId="34642"/>
    <cellStyle name="Style 5 37" xfId="34643"/>
    <cellStyle name="Style 5 37 2" xfId="34644"/>
    <cellStyle name="Style 5 37 3" xfId="34645"/>
    <cellStyle name="Style 5 38" xfId="34646"/>
    <cellStyle name="Style 5 38 2" xfId="34647"/>
    <cellStyle name="Style 5 38 3" xfId="34648"/>
    <cellStyle name="Style 5 39" xfId="34649"/>
    <cellStyle name="Style 5 39 2" xfId="34650"/>
    <cellStyle name="Style 5 39 3" xfId="34651"/>
    <cellStyle name="Style 5 4" xfId="1245"/>
    <cellStyle name="Style 5 4 10" xfId="34652"/>
    <cellStyle name="Style 5 4 10 2" xfId="34653"/>
    <cellStyle name="Style 5 4 10 3" xfId="34654"/>
    <cellStyle name="Style 5 4 11" xfId="34655"/>
    <cellStyle name="Style 5 4 11 2" xfId="34656"/>
    <cellStyle name="Style 5 4 11 3" xfId="34657"/>
    <cellStyle name="Style 5 4 12" xfId="34658"/>
    <cellStyle name="Style 5 4 12 2" xfId="34659"/>
    <cellStyle name="Style 5 4 12 3" xfId="34660"/>
    <cellStyle name="Style 5 4 13" xfId="34661"/>
    <cellStyle name="Style 5 4 13 2" xfId="34662"/>
    <cellStyle name="Style 5 4 13 3" xfId="34663"/>
    <cellStyle name="Style 5 4 14" xfId="34664"/>
    <cellStyle name="Style 5 4 14 2" xfId="34665"/>
    <cellStyle name="Style 5 4 14 3" xfId="34666"/>
    <cellStyle name="Style 5 4 15" xfId="34667"/>
    <cellStyle name="Style 5 4 16" xfId="34668"/>
    <cellStyle name="Style 5 4 2" xfId="34669"/>
    <cellStyle name="Style 5 4 2 2" xfId="34670"/>
    <cellStyle name="Style 5 4 2 2 2" xfId="34671"/>
    <cellStyle name="Style 5 4 2 2 3" xfId="34672"/>
    <cellStyle name="Style 5 4 2 3" xfId="34673"/>
    <cellStyle name="Style 5 4 2 4" xfId="34674"/>
    <cellStyle name="Style 5 4 3" xfId="34675"/>
    <cellStyle name="Style 5 4 3 2" xfId="34676"/>
    <cellStyle name="Style 5 4 3 3" xfId="34677"/>
    <cellStyle name="Style 5 4 4" xfId="34678"/>
    <cellStyle name="Style 5 4 4 2" xfId="34679"/>
    <cellStyle name="Style 5 4 4 3" xfId="34680"/>
    <cellStyle name="Style 5 4 5" xfId="34681"/>
    <cellStyle name="Style 5 4 5 2" xfId="34682"/>
    <cellStyle name="Style 5 4 5 3" xfId="34683"/>
    <cellStyle name="Style 5 4 6" xfId="34684"/>
    <cellStyle name="Style 5 4 6 2" xfId="34685"/>
    <cellStyle name="Style 5 4 6 3" xfId="34686"/>
    <cellStyle name="Style 5 4 7" xfId="34687"/>
    <cellStyle name="Style 5 4 7 2" xfId="34688"/>
    <cellStyle name="Style 5 4 7 3" xfId="34689"/>
    <cellStyle name="Style 5 4 8" xfId="34690"/>
    <cellStyle name="Style 5 4 8 2" xfId="34691"/>
    <cellStyle name="Style 5 4 8 3" xfId="34692"/>
    <cellStyle name="Style 5 4 9" xfId="34693"/>
    <cellStyle name="Style 5 4 9 2" xfId="34694"/>
    <cellStyle name="Style 5 4 9 3" xfId="34695"/>
    <cellStyle name="Style 5 40" xfId="34696"/>
    <cellStyle name="Style 5 40 2" xfId="34697"/>
    <cellStyle name="Style 5 40 3" xfId="34698"/>
    <cellStyle name="Style 5 41" xfId="34699"/>
    <cellStyle name="Style 5 41 2" xfId="34700"/>
    <cellStyle name="Style 5 42" xfId="34701"/>
    <cellStyle name="Style 5 43" xfId="34702"/>
    <cellStyle name="Style 5 5" xfId="1246"/>
    <cellStyle name="Style 5 5 10" xfId="34703"/>
    <cellStyle name="Style 5 5 10 2" xfId="34704"/>
    <cellStyle name="Style 5 5 10 3" xfId="34705"/>
    <cellStyle name="Style 5 5 11" xfId="34706"/>
    <cellStyle name="Style 5 5 11 2" xfId="34707"/>
    <cellStyle name="Style 5 5 11 3" xfId="34708"/>
    <cellStyle name="Style 5 5 12" xfId="34709"/>
    <cellStyle name="Style 5 5 12 2" xfId="34710"/>
    <cellStyle name="Style 5 5 12 3" xfId="34711"/>
    <cellStyle name="Style 5 5 13" xfId="34712"/>
    <cellStyle name="Style 5 5 13 2" xfId="34713"/>
    <cellStyle name="Style 5 5 13 3" xfId="34714"/>
    <cellStyle name="Style 5 5 14" xfId="34715"/>
    <cellStyle name="Style 5 5 14 2" xfId="34716"/>
    <cellStyle name="Style 5 5 14 3" xfId="34717"/>
    <cellStyle name="Style 5 5 15" xfId="34718"/>
    <cellStyle name="Style 5 5 16" xfId="34719"/>
    <cellStyle name="Style 5 5 2" xfId="34720"/>
    <cellStyle name="Style 5 5 2 2" xfId="34721"/>
    <cellStyle name="Style 5 5 2 2 2" xfId="34722"/>
    <cellStyle name="Style 5 5 2 2 3" xfId="34723"/>
    <cellStyle name="Style 5 5 2 3" xfId="34724"/>
    <cellStyle name="Style 5 5 2 4" xfId="34725"/>
    <cellStyle name="Style 5 5 3" xfId="34726"/>
    <cellStyle name="Style 5 5 3 2" xfId="34727"/>
    <cellStyle name="Style 5 5 3 3" xfId="34728"/>
    <cellStyle name="Style 5 5 4" xfId="34729"/>
    <cellStyle name="Style 5 5 4 2" xfId="34730"/>
    <cellStyle name="Style 5 5 4 3" xfId="34731"/>
    <cellStyle name="Style 5 5 5" xfId="34732"/>
    <cellStyle name="Style 5 5 5 2" xfId="34733"/>
    <cellStyle name="Style 5 5 5 3" xfId="34734"/>
    <cellStyle name="Style 5 5 6" xfId="34735"/>
    <cellStyle name="Style 5 5 6 2" xfId="34736"/>
    <cellStyle name="Style 5 5 6 3" xfId="34737"/>
    <cellStyle name="Style 5 5 7" xfId="34738"/>
    <cellStyle name="Style 5 5 7 2" xfId="34739"/>
    <cellStyle name="Style 5 5 7 3" xfId="34740"/>
    <cellStyle name="Style 5 5 8" xfId="34741"/>
    <cellStyle name="Style 5 5 8 2" xfId="34742"/>
    <cellStyle name="Style 5 5 8 3" xfId="34743"/>
    <cellStyle name="Style 5 5 9" xfId="34744"/>
    <cellStyle name="Style 5 5 9 2" xfId="34745"/>
    <cellStyle name="Style 5 5 9 3" xfId="34746"/>
    <cellStyle name="Style 5 6" xfId="1247"/>
    <cellStyle name="Style 5 6 10" xfId="34747"/>
    <cellStyle name="Style 5 6 10 2" xfId="34748"/>
    <cellStyle name="Style 5 6 10 3" xfId="34749"/>
    <cellStyle name="Style 5 6 11" xfId="34750"/>
    <cellStyle name="Style 5 6 11 2" xfId="34751"/>
    <cellStyle name="Style 5 6 11 3" xfId="34752"/>
    <cellStyle name="Style 5 6 12" xfId="34753"/>
    <cellStyle name="Style 5 6 12 2" xfId="34754"/>
    <cellStyle name="Style 5 6 12 3" xfId="34755"/>
    <cellStyle name="Style 5 6 13" xfId="34756"/>
    <cellStyle name="Style 5 6 13 2" xfId="34757"/>
    <cellStyle name="Style 5 6 13 3" xfId="34758"/>
    <cellStyle name="Style 5 6 14" xfId="34759"/>
    <cellStyle name="Style 5 6 14 2" xfId="34760"/>
    <cellStyle name="Style 5 6 14 3" xfId="34761"/>
    <cellStyle name="Style 5 6 15" xfId="34762"/>
    <cellStyle name="Style 5 6 16" xfId="34763"/>
    <cellStyle name="Style 5 6 2" xfId="34764"/>
    <cellStyle name="Style 5 6 2 2" xfId="34765"/>
    <cellStyle name="Style 5 6 2 2 2" xfId="34766"/>
    <cellStyle name="Style 5 6 2 2 3" xfId="34767"/>
    <cellStyle name="Style 5 6 2 3" xfId="34768"/>
    <cellStyle name="Style 5 6 2 4" xfId="34769"/>
    <cellStyle name="Style 5 6 3" xfId="34770"/>
    <cellStyle name="Style 5 6 3 2" xfId="34771"/>
    <cellStyle name="Style 5 6 3 3" xfId="34772"/>
    <cellStyle name="Style 5 6 4" xfId="34773"/>
    <cellStyle name="Style 5 6 4 2" xfId="34774"/>
    <cellStyle name="Style 5 6 4 3" xfId="34775"/>
    <cellStyle name="Style 5 6 5" xfId="34776"/>
    <cellStyle name="Style 5 6 5 2" xfId="34777"/>
    <cellStyle name="Style 5 6 5 3" xfId="34778"/>
    <cellStyle name="Style 5 6 6" xfId="34779"/>
    <cellStyle name="Style 5 6 6 2" xfId="34780"/>
    <cellStyle name="Style 5 6 6 3" xfId="34781"/>
    <cellStyle name="Style 5 6 7" xfId="34782"/>
    <cellStyle name="Style 5 6 7 2" xfId="34783"/>
    <cellStyle name="Style 5 6 7 3" xfId="34784"/>
    <cellStyle name="Style 5 6 8" xfId="34785"/>
    <cellStyle name="Style 5 6 8 2" xfId="34786"/>
    <cellStyle name="Style 5 6 8 3" xfId="34787"/>
    <cellStyle name="Style 5 6 9" xfId="34788"/>
    <cellStyle name="Style 5 6 9 2" xfId="34789"/>
    <cellStyle name="Style 5 6 9 3" xfId="34790"/>
    <cellStyle name="Style 5 7" xfId="1248"/>
    <cellStyle name="Style 5 7 10" xfId="34791"/>
    <cellStyle name="Style 5 7 10 2" xfId="34792"/>
    <cellStyle name="Style 5 7 10 3" xfId="34793"/>
    <cellStyle name="Style 5 7 11" xfId="34794"/>
    <cellStyle name="Style 5 7 11 2" xfId="34795"/>
    <cellStyle name="Style 5 7 11 3" xfId="34796"/>
    <cellStyle name="Style 5 7 12" xfId="34797"/>
    <cellStyle name="Style 5 7 12 2" xfId="34798"/>
    <cellStyle name="Style 5 7 12 3" xfId="34799"/>
    <cellStyle name="Style 5 7 13" xfId="34800"/>
    <cellStyle name="Style 5 7 13 2" xfId="34801"/>
    <cellStyle name="Style 5 7 13 3" xfId="34802"/>
    <cellStyle name="Style 5 7 14" xfId="34803"/>
    <cellStyle name="Style 5 7 14 2" xfId="34804"/>
    <cellStyle name="Style 5 7 14 3" xfId="34805"/>
    <cellStyle name="Style 5 7 15" xfId="34806"/>
    <cellStyle name="Style 5 7 15 2" xfId="34807"/>
    <cellStyle name="Style 5 7 15 3" xfId="34808"/>
    <cellStyle name="Style 5 7 16" xfId="34809"/>
    <cellStyle name="Style 5 7 17" xfId="34810"/>
    <cellStyle name="Style 5 7 2" xfId="1249"/>
    <cellStyle name="Style 5 7 2 10" xfId="34811"/>
    <cellStyle name="Style 5 7 2 10 2" xfId="34812"/>
    <cellStyle name="Style 5 7 2 10 3" xfId="34813"/>
    <cellStyle name="Style 5 7 2 11" xfId="34814"/>
    <cellStyle name="Style 5 7 2 11 2" xfId="34815"/>
    <cellStyle name="Style 5 7 2 11 3" xfId="34816"/>
    <cellStyle name="Style 5 7 2 12" xfId="34817"/>
    <cellStyle name="Style 5 7 2 12 2" xfId="34818"/>
    <cellStyle name="Style 5 7 2 12 3" xfId="34819"/>
    <cellStyle name="Style 5 7 2 13" xfId="34820"/>
    <cellStyle name="Style 5 7 2 13 2" xfId="34821"/>
    <cellStyle name="Style 5 7 2 13 3" xfId="34822"/>
    <cellStyle name="Style 5 7 2 14" xfId="34823"/>
    <cellStyle name="Style 5 7 2 14 2" xfId="34824"/>
    <cellStyle name="Style 5 7 2 14 3" xfId="34825"/>
    <cellStyle name="Style 5 7 2 15" xfId="34826"/>
    <cellStyle name="Style 5 7 2 16" xfId="34827"/>
    <cellStyle name="Style 5 7 2 2" xfId="34828"/>
    <cellStyle name="Style 5 7 2 2 2" xfId="34829"/>
    <cellStyle name="Style 5 7 2 2 2 2" xfId="34830"/>
    <cellStyle name="Style 5 7 2 2 2 3" xfId="34831"/>
    <cellStyle name="Style 5 7 2 2 3" xfId="34832"/>
    <cellStyle name="Style 5 7 2 2 4" xfId="34833"/>
    <cellStyle name="Style 5 7 2 3" xfId="34834"/>
    <cellStyle name="Style 5 7 2 3 2" xfId="34835"/>
    <cellStyle name="Style 5 7 2 3 3" xfId="34836"/>
    <cellStyle name="Style 5 7 2 4" xfId="34837"/>
    <cellStyle name="Style 5 7 2 4 2" xfId="34838"/>
    <cellStyle name="Style 5 7 2 4 3" xfId="34839"/>
    <cellStyle name="Style 5 7 2 5" xfId="34840"/>
    <cellStyle name="Style 5 7 2 5 2" xfId="34841"/>
    <cellStyle name="Style 5 7 2 5 3" xfId="34842"/>
    <cellStyle name="Style 5 7 2 6" xfId="34843"/>
    <cellStyle name="Style 5 7 2 6 2" xfId="34844"/>
    <cellStyle name="Style 5 7 2 6 3" xfId="34845"/>
    <cellStyle name="Style 5 7 2 7" xfId="34846"/>
    <cellStyle name="Style 5 7 2 7 2" xfId="34847"/>
    <cellStyle name="Style 5 7 2 7 3" xfId="34848"/>
    <cellStyle name="Style 5 7 2 8" xfId="34849"/>
    <cellStyle name="Style 5 7 2 8 2" xfId="34850"/>
    <cellStyle name="Style 5 7 2 8 3" xfId="34851"/>
    <cellStyle name="Style 5 7 2 9" xfId="34852"/>
    <cellStyle name="Style 5 7 2 9 2" xfId="34853"/>
    <cellStyle name="Style 5 7 2 9 3" xfId="34854"/>
    <cellStyle name="Style 5 7 3" xfId="34855"/>
    <cellStyle name="Style 5 7 3 2" xfId="34856"/>
    <cellStyle name="Style 5 7 3 2 2" xfId="34857"/>
    <cellStyle name="Style 5 7 3 2 3" xfId="34858"/>
    <cellStyle name="Style 5 7 3 3" xfId="34859"/>
    <cellStyle name="Style 5 7 3 4" xfId="34860"/>
    <cellStyle name="Style 5 7 4" xfId="34861"/>
    <cellStyle name="Style 5 7 4 2" xfId="34862"/>
    <cellStyle name="Style 5 7 4 3" xfId="34863"/>
    <cellStyle name="Style 5 7 5" xfId="34864"/>
    <cellStyle name="Style 5 7 5 2" xfId="34865"/>
    <cellStyle name="Style 5 7 5 3" xfId="34866"/>
    <cellStyle name="Style 5 7 6" xfId="34867"/>
    <cellStyle name="Style 5 7 6 2" xfId="34868"/>
    <cellStyle name="Style 5 7 6 3" xfId="34869"/>
    <cellStyle name="Style 5 7 7" xfId="34870"/>
    <cellStyle name="Style 5 7 7 2" xfId="34871"/>
    <cellStyle name="Style 5 7 7 3" xfId="34872"/>
    <cellStyle name="Style 5 7 8" xfId="34873"/>
    <cellStyle name="Style 5 7 8 2" xfId="34874"/>
    <cellStyle name="Style 5 7 8 3" xfId="34875"/>
    <cellStyle name="Style 5 7 9" xfId="34876"/>
    <cellStyle name="Style 5 7 9 2" xfId="34877"/>
    <cellStyle name="Style 5 7 9 3" xfId="34878"/>
    <cellStyle name="Style 5 8" xfId="1250"/>
    <cellStyle name="Style 5 8 10" xfId="34879"/>
    <cellStyle name="Style 5 8 10 2" xfId="34880"/>
    <cellStyle name="Style 5 8 10 3" xfId="34881"/>
    <cellStyle name="Style 5 8 11" xfId="34882"/>
    <cellStyle name="Style 5 8 11 2" xfId="34883"/>
    <cellStyle name="Style 5 8 11 3" xfId="34884"/>
    <cellStyle name="Style 5 8 12" xfId="34885"/>
    <cellStyle name="Style 5 8 12 2" xfId="34886"/>
    <cellStyle name="Style 5 8 12 3" xfId="34887"/>
    <cellStyle name="Style 5 8 13" xfId="34888"/>
    <cellStyle name="Style 5 8 13 2" xfId="34889"/>
    <cellStyle name="Style 5 8 13 3" xfId="34890"/>
    <cellStyle name="Style 5 8 14" xfId="34891"/>
    <cellStyle name="Style 5 8 14 2" xfId="34892"/>
    <cellStyle name="Style 5 8 14 3" xfId="34893"/>
    <cellStyle name="Style 5 8 15" xfId="34894"/>
    <cellStyle name="Style 5 8 15 2" xfId="34895"/>
    <cellStyle name="Style 5 8 15 3" xfId="34896"/>
    <cellStyle name="Style 5 8 16" xfId="34897"/>
    <cellStyle name="Style 5 8 17" xfId="34898"/>
    <cellStyle name="Style 5 8 2" xfId="1251"/>
    <cellStyle name="Style 5 8 2 10" xfId="34899"/>
    <cellStyle name="Style 5 8 2 10 2" xfId="34900"/>
    <cellStyle name="Style 5 8 2 10 3" xfId="34901"/>
    <cellStyle name="Style 5 8 2 11" xfId="34902"/>
    <cellStyle name="Style 5 8 2 11 2" xfId="34903"/>
    <cellStyle name="Style 5 8 2 11 3" xfId="34904"/>
    <cellStyle name="Style 5 8 2 12" xfId="34905"/>
    <cellStyle name="Style 5 8 2 12 2" xfId="34906"/>
    <cellStyle name="Style 5 8 2 12 3" xfId="34907"/>
    <cellStyle name="Style 5 8 2 13" xfId="34908"/>
    <cellStyle name="Style 5 8 2 13 2" xfId="34909"/>
    <cellStyle name="Style 5 8 2 13 3" xfId="34910"/>
    <cellStyle name="Style 5 8 2 14" xfId="34911"/>
    <cellStyle name="Style 5 8 2 14 2" xfId="34912"/>
    <cellStyle name="Style 5 8 2 14 3" xfId="34913"/>
    <cellStyle name="Style 5 8 2 15" xfId="34914"/>
    <cellStyle name="Style 5 8 2 16" xfId="34915"/>
    <cellStyle name="Style 5 8 2 2" xfId="34916"/>
    <cellStyle name="Style 5 8 2 2 2" xfId="34917"/>
    <cellStyle name="Style 5 8 2 2 2 2" xfId="34918"/>
    <cellStyle name="Style 5 8 2 2 2 3" xfId="34919"/>
    <cellStyle name="Style 5 8 2 2 3" xfId="34920"/>
    <cellStyle name="Style 5 8 2 2 4" xfId="34921"/>
    <cellStyle name="Style 5 8 2 3" xfId="34922"/>
    <cellStyle name="Style 5 8 2 3 2" xfId="34923"/>
    <cellStyle name="Style 5 8 2 3 3" xfId="34924"/>
    <cellStyle name="Style 5 8 2 4" xfId="34925"/>
    <cellStyle name="Style 5 8 2 4 2" xfId="34926"/>
    <cellStyle name="Style 5 8 2 4 3" xfId="34927"/>
    <cellStyle name="Style 5 8 2 5" xfId="34928"/>
    <cellStyle name="Style 5 8 2 5 2" xfId="34929"/>
    <cellStyle name="Style 5 8 2 5 3" xfId="34930"/>
    <cellStyle name="Style 5 8 2 6" xfId="34931"/>
    <cellStyle name="Style 5 8 2 6 2" xfId="34932"/>
    <cellStyle name="Style 5 8 2 6 3" xfId="34933"/>
    <cellStyle name="Style 5 8 2 7" xfId="34934"/>
    <cellStyle name="Style 5 8 2 7 2" xfId="34935"/>
    <cellStyle name="Style 5 8 2 7 3" xfId="34936"/>
    <cellStyle name="Style 5 8 2 8" xfId="34937"/>
    <cellStyle name="Style 5 8 2 8 2" xfId="34938"/>
    <cellStyle name="Style 5 8 2 8 3" xfId="34939"/>
    <cellStyle name="Style 5 8 2 9" xfId="34940"/>
    <cellStyle name="Style 5 8 2 9 2" xfId="34941"/>
    <cellStyle name="Style 5 8 2 9 3" xfId="34942"/>
    <cellStyle name="Style 5 8 3" xfId="34943"/>
    <cellStyle name="Style 5 8 3 2" xfId="34944"/>
    <cellStyle name="Style 5 8 3 2 2" xfId="34945"/>
    <cellStyle name="Style 5 8 3 2 3" xfId="34946"/>
    <cellStyle name="Style 5 8 3 3" xfId="34947"/>
    <cellStyle name="Style 5 8 3 4" xfId="34948"/>
    <cellStyle name="Style 5 8 4" xfId="34949"/>
    <cellStyle name="Style 5 8 4 2" xfId="34950"/>
    <cellStyle name="Style 5 8 4 3" xfId="34951"/>
    <cellStyle name="Style 5 8 5" xfId="34952"/>
    <cellStyle name="Style 5 8 5 2" xfId="34953"/>
    <cellStyle name="Style 5 8 5 3" xfId="34954"/>
    <cellStyle name="Style 5 8 6" xfId="34955"/>
    <cellStyle name="Style 5 8 6 2" xfId="34956"/>
    <cellStyle name="Style 5 8 6 3" xfId="34957"/>
    <cellStyle name="Style 5 8 7" xfId="34958"/>
    <cellStyle name="Style 5 8 7 2" xfId="34959"/>
    <cellStyle name="Style 5 8 7 3" xfId="34960"/>
    <cellStyle name="Style 5 8 8" xfId="34961"/>
    <cellStyle name="Style 5 8 8 2" xfId="34962"/>
    <cellStyle name="Style 5 8 8 3" xfId="34963"/>
    <cellStyle name="Style 5 8 9" xfId="34964"/>
    <cellStyle name="Style 5 8 9 2" xfId="34965"/>
    <cellStyle name="Style 5 8 9 3" xfId="34966"/>
    <cellStyle name="Style 5 9" xfId="1252"/>
    <cellStyle name="Style 5 9 10" xfId="34967"/>
    <cellStyle name="Style 5 9 10 2" xfId="34968"/>
    <cellStyle name="Style 5 9 10 3" xfId="34969"/>
    <cellStyle name="Style 5 9 11" xfId="34970"/>
    <cellStyle name="Style 5 9 11 2" xfId="34971"/>
    <cellStyle name="Style 5 9 11 3" xfId="34972"/>
    <cellStyle name="Style 5 9 12" xfId="34973"/>
    <cellStyle name="Style 5 9 12 2" xfId="34974"/>
    <cellStyle name="Style 5 9 12 3" xfId="34975"/>
    <cellStyle name="Style 5 9 13" xfId="34976"/>
    <cellStyle name="Style 5 9 13 2" xfId="34977"/>
    <cellStyle name="Style 5 9 13 3" xfId="34978"/>
    <cellStyle name="Style 5 9 14" xfId="34979"/>
    <cellStyle name="Style 5 9 14 2" xfId="34980"/>
    <cellStyle name="Style 5 9 14 3" xfId="34981"/>
    <cellStyle name="Style 5 9 15" xfId="34982"/>
    <cellStyle name="Style 5 9 15 2" xfId="34983"/>
    <cellStyle name="Style 5 9 15 3" xfId="34984"/>
    <cellStyle name="Style 5 9 16" xfId="34985"/>
    <cellStyle name="Style 5 9 17" xfId="34986"/>
    <cellStyle name="Style 5 9 2" xfId="1253"/>
    <cellStyle name="Style 5 9 2 10" xfId="34987"/>
    <cellStyle name="Style 5 9 2 10 2" xfId="34988"/>
    <cellStyle name="Style 5 9 2 10 3" xfId="34989"/>
    <cellStyle name="Style 5 9 2 11" xfId="34990"/>
    <cellStyle name="Style 5 9 2 11 2" xfId="34991"/>
    <cellStyle name="Style 5 9 2 11 3" xfId="34992"/>
    <cellStyle name="Style 5 9 2 12" xfId="34993"/>
    <cellStyle name="Style 5 9 2 12 2" xfId="34994"/>
    <cellStyle name="Style 5 9 2 12 3" xfId="34995"/>
    <cellStyle name="Style 5 9 2 13" xfId="34996"/>
    <cellStyle name="Style 5 9 2 13 2" xfId="34997"/>
    <cellStyle name="Style 5 9 2 13 3" xfId="34998"/>
    <cellStyle name="Style 5 9 2 14" xfId="34999"/>
    <cellStyle name="Style 5 9 2 14 2" xfId="35000"/>
    <cellStyle name="Style 5 9 2 14 3" xfId="35001"/>
    <cellStyle name="Style 5 9 2 15" xfId="35002"/>
    <cellStyle name="Style 5 9 2 16" xfId="35003"/>
    <cellStyle name="Style 5 9 2 2" xfId="35004"/>
    <cellStyle name="Style 5 9 2 2 2" xfId="35005"/>
    <cellStyle name="Style 5 9 2 2 2 2" xfId="35006"/>
    <cellStyle name="Style 5 9 2 2 2 3" xfId="35007"/>
    <cellStyle name="Style 5 9 2 2 3" xfId="35008"/>
    <cellStyle name="Style 5 9 2 2 4" xfId="35009"/>
    <cellStyle name="Style 5 9 2 3" xfId="35010"/>
    <cellStyle name="Style 5 9 2 3 2" xfId="35011"/>
    <cellStyle name="Style 5 9 2 3 3" xfId="35012"/>
    <cellStyle name="Style 5 9 2 4" xfId="35013"/>
    <cellStyle name="Style 5 9 2 4 2" xfId="35014"/>
    <cellStyle name="Style 5 9 2 4 3" xfId="35015"/>
    <cellStyle name="Style 5 9 2 5" xfId="35016"/>
    <cellStyle name="Style 5 9 2 5 2" xfId="35017"/>
    <cellStyle name="Style 5 9 2 5 3" xfId="35018"/>
    <cellStyle name="Style 5 9 2 6" xfId="35019"/>
    <cellStyle name="Style 5 9 2 6 2" xfId="35020"/>
    <cellStyle name="Style 5 9 2 6 3" xfId="35021"/>
    <cellStyle name="Style 5 9 2 7" xfId="35022"/>
    <cellStyle name="Style 5 9 2 7 2" xfId="35023"/>
    <cellStyle name="Style 5 9 2 7 3" xfId="35024"/>
    <cellStyle name="Style 5 9 2 8" xfId="35025"/>
    <cellStyle name="Style 5 9 2 8 2" xfId="35026"/>
    <cellStyle name="Style 5 9 2 8 3" xfId="35027"/>
    <cellStyle name="Style 5 9 2 9" xfId="35028"/>
    <cellStyle name="Style 5 9 2 9 2" xfId="35029"/>
    <cellStyle name="Style 5 9 2 9 3" xfId="35030"/>
    <cellStyle name="Style 5 9 3" xfId="35031"/>
    <cellStyle name="Style 5 9 3 2" xfId="35032"/>
    <cellStyle name="Style 5 9 3 2 2" xfId="35033"/>
    <cellStyle name="Style 5 9 3 2 3" xfId="35034"/>
    <cellStyle name="Style 5 9 3 3" xfId="35035"/>
    <cellStyle name="Style 5 9 3 4" xfId="35036"/>
    <cellStyle name="Style 5 9 4" xfId="35037"/>
    <cellStyle name="Style 5 9 4 2" xfId="35038"/>
    <cellStyle name="Style 5 9 4 3" xfId="35039"/>
    <cellStyle name="Style 5 9 5" xfId="35040"/>
    <cellStyle name="Style 5 9 5 2" xfId="35041"/>
    <cellStyle name="Style 5 9 5 3" xfId="35042"/>
    <cellStyle name="Style 5 9 6" xfId="35043"/>
    <cellStyle name="Style 5 9 6 2" xfId="35044"/>
    <cellStyle name="Style 5 9 6 3" xfId="35045"/>
    <cellStyle name="Style 5 9 7" xfId="35046"/>
    <cellStyle name="Style 5 9 7 2" xfId="35047"/>
    <cellStyle name="Style 5 9 7 3" xfId="35048"/>
    <cellStyle name="Style 5 9 8" xfId="35049"/>
    <cellStyle name="Style 5 9 8 2" xfId="35050"/>
    <cellStyle name="Style 5 9 8 3" xfId="35051"/>
    <cellStyle name="Style 5 9 9" xfId="35052"/>
    <cellStyle name="Style 5 9 9 2" xfId="35053"/>
    <cellStyle name="Style 5 9 9 3" xfId="35054"/>
    <cellStyle name="Style 6" xfId="330"/>
    <cellStyle name="Style 6 10" xfId="1254"/>
    <cellStyle name="Style 6 10 10" xfId="35055"/>
    <cellStyle name="Style 6 10 10 2" xfId="35056"/>
    <cellStyle name="Style 6 10 10 3" xfId="35057"/>
    <cellStyle name="Style 6 10 11" xfId="35058"/>
    <cellStyle name="Style 6 10 11 2" xfId="35059"/>
    <cellStyle name="Style 6 10 11 3" xfId="35060"/>
    <cellStyle name="Style 6 10 12" xfId="35061"/>
    <cellStyle name="Style 6 10 12 2" xfId="35062"/>
    <cellStyle name="Style 6 10 12 3" xfId="35063"/>
    <cellStyle name="Style 6 10 13" xfId="35064"/>
    <cellStyle name="Style 6 10 13 2" xfId="35065"/>
    <cellStyle name="Style 6 10 13 3" xfId="35066"/>
    <cellStyle name="Style 6 10 14" xfId="35067"/>
    <cellStyle name="Style 6 10 14 2" xfId="35068"/>
    <cellStyle name="Style 6 10 14 3" xfId="35069"/>
    <cellStyle name="Style 6 10 15" xfId="35070"/>
    <cellStyle name="Style 6 10 15 2" xfId="35071"/>
    <cellStyle name="Style 6 10 15 3" xfId="35072"/>
    <cellStyle name="Style 6 10 16" xfId="35073"/>
    <cellStyle name="Style 6 10 17" xfId="35074"/>
    <cellStyle name="Style 6 10 2" xfId="1255"/>
    <cellStyle name="Style 6 10 2 10" xfId="35075"/>
    <cellStyle name="Style 6 10 2 10 2" xfId="35076"/>
    <cellStyle name="Style 6 10 2 10 3" xfId="35077"/>
    <cellStyle name="Style 6 10 2 11" xfId="35078"/>
    <cellStyle name="Style 6 10 2 11 2" xfId="35079"/>
    <cellStyle name="Style 6 10 2 11 3" xfId="35080"/>
    <cellStyle name="Style 6 10 2 12" xfId="35081"/>
    <cellStyle name="Style 6 10 2 12 2" xfId="35082"/>
    <cellStyle name="Style 6 10 2 12 3" xfId="35083"/>
    <cellStyle name="Style 6 10 2 13" xfId="35084"/>
    <cellStyle name="Style 6 10 2 13 2" xfId="35085"/>
    <cellStyle name="Style 6 10 2 13 3" xfId="35086"/>
    <cellStyle name="Style 6 10 2 14" xfId="35087"/>
    <cellStyle name="Style 6 10 2 14 2" xfId="35088"/>
    <cellStyle name="Style 6 10 2 14 3" xfId="35089"/>
    <cellStyle name="Style 6 10 2 15" xfId="35090"/>
    <cellStyle name="Style 6 10 2 16" xfId="35091"/>
    <cellStyle name="Style 6 10 2 2" xfId="35092"/>
    <cellStyle name="Style 6 10 2 2 2" xfId="35093"/>
    <cellStyle name="Style 6 10 2 2 2 2" xfId="35094"/>
    <cellStyle name="Style 6 10 2 2 2 3" xfId="35095"/>
    <cellStyle name="Style 6 10 2 2 3" xfId="35096"/>
    <cellStyle name="Style 6 10 2 2 4" xfId="35097"/>
    <cellStyle name="Style 6 10 2 3" xfId="35098"/>
    <cellStyle name="Style 6 10 2 3 2" xfId="35099"/>
    <cellStyle name="Style 6 10 2 3 3" xfId="35100"/>
    <cellStyle name="Style 6 10 2 4" xfId="35101"/>
    <cellStyle name="Style 6 10 2 4 2" xfId="35102"/>
    <cellStyle name="Style 6 10 2 4 3" xfId="35103"/>
    <cellStyle name="Style 6 10 2 5" xfId="35104"/>
    <cellStyle name="Style 6 10 2 5 2" xfId="35105"/>
    <cellStyle name="Style 6 10 2 5 3" xfId="35106"/>
    <cellStyle name="Style 6 10 2 6" xfId="35107"/>
    <cellStyle name="Style 6 10 2 6 2" xfId="35108"/>
    <cellStyle name="Style 6 10 2 6 3" xfId="35109"/>
    <cellStyle name="Style 6 10 2 7" xfId="35110"/>
    <cellStyle name="Style 6 10 2 7 2" xfId="35111"/>
    <cellStyle name="Style 6 10 2 7 3" xfId="35112"/>
    <cellStyle name="Style 6 10 2 8" xfId="35113"/>
    <cellStyle name="Style 6 10 2 8 2" xfId="35114"/>
    <cellStyle name="Style 6 10 2 8 3" xfId="35115"/>
    <cellStyle name="Style 6 10 2 9" xfId="35116"/>
    <cellStyle name="Style 6 10 2 9 2" xfId="35117"/>
    <cellStyle name="Style 6 10 2 9 3" xfId="35118"/>
    <cellStyle name="Style 6 10 3" xfId="35119"/>
    <cellStyle name="Style 6 10 3 2" xfId="35120"/>
    <cellStyle name="Style 6 10 3 2 2" xfId="35121"/>
    <cellStyle name="Style 6 10 3 2 3" xfId="35122"/>
    <cellStyle name="Style 6 10 3 3" xfId="35123"/>
    <cellStyle name="Style 6 10 3 4" xfId="35124"/>
    <cellStyle name="Style 6 10 4" xfId="35125"/>
    <cellStyle name="Style 6 10 4 2" xfId="35126"/>
    <cellStyle name="Style 6 10 4 3" xfId="35127"/>
    <cellStyle name="Style 6 10 5" xfId="35128"/>
    <cellStyle name="Style 6 10 5 2" xfId="35129"/>
    <cellStyle name="Style 6 10 5 3" xfId="35130"/>
    <cellStyle name="Style 6 10 6" xfId="35131"/>
    <cellStyle name="Style 6 10 6 2" xfId="35132"/>
    <cellStyle name="Style 6 10 6 3" xfId="35133"/>
    <cellStyle name="Style 6 10 7" xfId="35134"/>
    <cellStyle name="Style 6 10 7 2" xfId="35135"/>
    <cellStyle name="Style 6 10 7 3" xfId="35136"/>
    <cellStyle name="Style 6 10 8" xfId="35137"/>
    <cellStyle name="Style 6 10 8 2" xfId="35138"/>
    <cellStyle name="Style 6 10 8 3" xfId="35139"/>
    <cellStyle name="Style 6 10 9" xfId="35140"/>
    <cellStyle name="Style 6 10 9 2" xfId="35141"/>
    <cellStyle name="Style 6 10 9 3" xfId="35142"/>
    <cellStyle name="Style 6 11" xfId="1256"/>
    <cellStyle name="Style 6 11 10" xfId="35143"/>
    <cellStyle name="Style 6 11 10 2" xfId="35144"/>
    <cellStyle name="Style 6 11 10 3" xfId="35145"/>
    <cellStyle name="Style 6 11 11" xfId="35146"/>
    <cellStyle name="Style 6 11 11 2" xfId="35147"/>
    <cellStyle name="Style 6 11 11 3" xfId="35148"/>
    <cellStyle name="Style 6 11 12" xfId="35149"/>
    <cellStyle name="Style 6 11 12 2" xfId="35150"/>
    <cellStyle name="Style 6 11 12 3" xfId="35151"/>
    <cellStyle name="Style 6 11 13" xfId="35152"/>
    <cellStyle name="Style 6 11 13 2" xfId="35153"/>
    <cellStyle name="Style 6 11 13 3" xfId="35154"/>
    <cellStyle name="Style 6 11 14" xfId="35155"/>
    <cellStyle name="Style 6 11 14 2" xfId="35156"/>
    <cellStyle name="Style 6 11 14 3" xfId="35157"/>
    <cellStyle name="Style 6 11 15" xfId="35158"/>
    <cellStyle name="Style 6 11 15 2" xfId="35159"/>
    <cellStyle name="Style 6 11 15 3" xfId="35160"/>
    <cellStyle name="Style 6 11 16" xfId="35161"/>
    <cellStyle name="Style 6 11 17" xfId="35162"/>
    <cellStyle name="Style 6 11 2" xfId="1257"/>
    <cellStyle name="Style 6 11 2 10" xfId="35163"/>
    <cellStyle name="Style 6 11 2 10 2" xfId="35164"/>
    <cellStyle name="Style 6 11 2 10 3" xfId="35165"/>
    <cellStyle name="Style 6 11 2 11" xfId="35166"/>
    <cellStyle name="Style 6 11 2 11 2" xfId="35167"/>
    <cellStyle name="Style 6 11 2 11 3" xfId="35168"/>
    <cellStyle name="Style 6 11 2 12" xfId="35169"/>
    <cellStyle name="Style 6 11 2 12 2" xfId="35170"/>
    <cellStyle name="Style 6 11 2 12 3" xfId="35171"/>
    <cellStyle name="Style 6 11 2 13" xfId="35172"/>
    <cellStyle name="Style 6 11 2 13 2" xfId="35173"/>
    <cellStyle name="Style 6 11 2 13 3" xfId="35174"/>
    <cellStyle name="Style 6 11 2 14" xfId="35175"/>
    <cellStyle name="Style 6 11 2 14 2" xfId="35176"/>
    <cellStyle name="Style 6 11 2 14 3" xfId="35177"/>
    <cellStyle name="Style 6 11 2 15" xfId="35178"/>
    <cellStyle name="Style 6 11 2 16" xfId="35179"/>
    <cellStyle name="Style 6 11 2 2" xfId="35180"/>
    <cellStyle name="Style 6 11 2 2 2" xfId="35181"/>
    <cellStyle name="Style 6 11 2 2 2 2" xfId="35182"/>
    <cellStyle name="Style 6 11 2 2 2 3" xfId="35183"/>
    <cellStyle name="Style 6 11 2 2 3" xfId="35184"/>
    <cellStyle name="Style 6 11 2 2 4" xfId="35185"/>
    <cellStyle name="Style 6 11 2 3" xfId="35186"/>
    <cellStyle name="Style 6 11 2 3 2" xfId="35187"/>
    <cellStyle name="Style 6 11 2 3 3" xfId="35188"/>
    <cellStyle name="Style 6 11 2 4" xfId="35189"/>
    <cellStyle name="Style 6 11 2 4 2" xfId="35190"/>
    <cellStyle name="Style 6 11 2 4 3" xfId="35191"/>
    <cellStyle name="Style 6 11 2 5" xfId="35192"/>
    <cellStyle name="Style 6 11 2 5 2" xfId="35193"/>
    <cellStyle name="Style 6 11 2 5 3" xfId="35194"/>
    <cellStyle name="Style 6 11 2 6" xfId="35195"/>
    <cellStyle name="Style 6 11 2 6 2" xfId="35196"/>
    <cellStyle name="Style 6 11 2 6 3" xfId="35197"/>
    <cellStyle name="Style 6 11 2 7" xfId="35198"/>
    <cellStyle name="Style 6 11 2 7 2" xfId="35199"/>
    <cellStyle name="Style 6 11 2 7 3" xfId="35200"/>
    <cellStyle name="Style 6 11 2 8" xfId="35201"/>
    <cellStyle name="Style 6 11 2 8 2" xfId="35202"/>
    <cellStyle name="Style 6 11 2 8 3" xfId="35203"/>
    <cellStyle name="Style 6 11 2 9" xfId="35204"/>
    <cellStyle name="Style 6 11 2 9 2" xfId="35205"/>
    <cellStyle name="Style 6 11 2 9 3" xfId="35206"/>
    <cellStyle name="Style 6 11 3" xfId="35207"/>
    <cellStyle name="Style 6 11 3 2" xfId="35208"/>
    <cellStyle name="Style 6 11 3 2 2" xfId="35209"/>
    <cellStyle name="Style 6 11 3 2 3" xfId="35210"/>
    <cellStyle name="Style 6 11 3 3" xfId="35211"/>
    <cellStyle name="Style 6 11 3 4" xfId="35212"/>
    <cellStyle name="Style 6 11 4" xfId="35213"/>
    <cellStyle name="Style 6 11 4 2" xfId="35214"/>
    <cellStyle name="Style 6 11 4 3" xfId="35215"/>
    <cellStyle name="Style 6 11 5" xfId="35216"/>
    <cellStyle name="Style 6 11 5 2" xfId="35217"/>
    <cellStyle name="Style 6 11 5 3" xfId="35218"/>
    <cellStyle name="Style 6 11 6" xfId="35219"/>
    <cellStyle name="Style 6 11 6 2" xfId="35220"/>
    <cellStyle name="Style 6 11 6 3" xfId="35221"/>
    <cellStyle name="Style 6 11 7" xfId="35222"/>
    <cellStyle name="Style 6 11 7 2" xfId="35223"/>
    <cellStyle name="Style 6 11 7 3" xfId="35224"/>
    <cellStyle name="Style 6 11 8" xfId="35225"/>
    <cellStyle name="Style 6 11 8 2" xfId="35226"/>
    <cellStyle name="Style 6 11 8 3" xfId="35227"/>
    <cellStyle name="Style 6 11 9" xfId="35228"/>
    <cellStyle name="Style 6 11 9 2" xfId="35229"/>
    <cellStyle name="Style 6 11 9 3" xfId="35230"/>
    <cellStyle name="Style 6 12" xfId="1258"/>
    <cellStyle name="Style 6 12 10" xfId="35231"/>
    <cellStyle name="Style 6 12 10 2" xfId="35232"/>
    <cellStyle name="Style 6 12 10 3" xfId="35233"/>
    <cellStyle name="Style 6 12 11" xfId="35234"/>
    <cellStyle name="Style 6 12 11 2" xfId="35235"/>
    <cellStyle name="Style 6 12 11 3" xfId="35236"/>
    <cellStyle name="Style 6 12 12" xfId="35237"/>
    <cellStyle name="Style 6 12 12 2" xfId="35238"/>
    <cellStyle name="Style 6 12 12 3" xfId="35239"/>
    <cellStyle name="Style 6 12 13" xfId="35240"/>
    <cellStyle name="Style 6 12 13 2" xfId="35241"/>
    <cellStyle name="Style 6 12 13 3" xfId="35242"/>
    <cellStyle name="Style 6 12 14" xfId="35243"/>
    <cellStyle name="Style 6 12 14 2" xfId="35244"/>
    <cellStyle name="Style 6 12 14 3" xfId="35245"/>
    <cellStyle name="Style 6 12 15" xfId="35246"/>
    <cellStyle name="Style 6 12 15 2" xfId="35247"/>
    <cellStyle name="Style 6 12 15 3" xfId="35248"/>
    <cellStyle name="Style 6 12 16" xfId="35249"/>
    <cellStyle name="Style 6 12 17" xfId="35250"/>
    <cellStyle name="Style 6 12 2" xfId="1259"/>
    <cellStyle name="Style 6 12 2 10" xfId="35251"/>
    <cellStyle name="Style 6 12 2 10 2" xfId="35252"/>
    <cellStyle name="Style 6 12 2 10 3" xfId="35253"/>
    <cellStyle name="Style 6 12 2 11" xfId="35254"/>
    <cellStyle name="Style 6 12 2 11 2" xfId="35255"/>
    <cellStyle name="Style 6 12 2 11 3" xfId="35256"/>
    <cellStyle name="Style 6 12 2 12" xfId="35257"/>
    <cellStyle name="Style 6 12 2 12 2" xfId="35258"/>
    <cellStyle name="Style 6 12 2 12 3" xfId="35259"/>
    <cellStyle name="Style 6 12 2 13" xfId="35260"/>
    <cellStyle name="Style 6 12 2 13 2" xfId="35261"/>
    <cellStyle name="Style 6 12 2 13 3" xfId="35262"/>
    <cellStyle name="Style 6 12 2 14" xfId="35263"/>
    <cellStyle name="Style 6 12 2 14 2" xfId="35264"/>
    <cellStyle name="Style 6 12 2 14 3" xfId="35265"/>
    <cellStyle name="Style 6 12 2 15" xfId="35266"/>
    <cellStyle name="Style 6 12 2 16" xfId="35267"/>
    <cellStyle name="Style 6 12 2 2" xfId="35268"/>
    <cellStyle name="Style 6 12 2 2 2" xfId="35269"/>
    <cellStyle name="Style 6 12 2 2 2 2" xfId="35270"/>
    <cellStyle name="Style 6 12 2 2 2 3" xfId="35271"/>
    <cellStyle name="Style 6 12 2 2 3" xfId="35272"/>
    <cellStyle name="Style 6 12 2 2 4" xfId="35273"/>
    <cellStyle name="Style 6 12 2 3" xfId="35274"/>
    <cellStyle name="Style 6 12 2 3 2" xfId="35275"/>
    <cellStyle name="Style 6 12 2 3 3" xfId="35276"/>
    <cellStyle name="Style 6 12 2 4" xfId="35277"/>
    <cellStyle name="Style 6 12 2 4 2" xfId="35278"/>
    <cellStyle name="Style 6 12 2 4 3" xfId="35279"/>
    <cellStyle name="Style 6 12 2 5" xfId="35280"/>
    <cellStyle name="Style 6 12 2 5 2" xfId="35281"/>
    <cellStyle name="Style 6 12 2 5 3" xfId="35282"/>
    <cellStyle name="Style 6 12 2 6" xfId="35283"/>
    <cellStyle name="Style 6 12 2 6 2" xfId="35284"/>
    <cellStyle name="Style 6 12 2 6 3" xfId="35285"/>
    <cellStyle name="Style 6 12 2 7" xfId="35286"/>
    <cellStyle name="Style 6 12 2 7 2" xfId="35287"/>
    <cellStyle name="Style 6 12 2 7 3" xfId="35288"/>
    <cellStyle name="Style 6 12 2 8" xfId="35289"/>
    <cellStyle name="Style 6 12 2 8 2" xfId="35290"/>
    <cellStyle name="Style 6 12 2 8 3" xfId="35291"/>
    <cellStyle name="Style 6 12 2 9" xfId="35292"/>
    <cellStyle name="Style 6 12 2 9 2" xfId="35293"/>
    <cellStyle name="Style 6 12 2 9 3" xfId="35294"/>
    <cellStyle name="Style 6 12 3" xfId="35295"/>
    <cellStyle name="Style 6 12 3 2" xfId="35296"/>
    <cellStyle name="Style 6 12 3 2 2" xfId="35297"/>
    <cellStyle name="Style 6 12 3 2 3" xfId="35298"/>
    <cellStyle name="Style 6 12 3 3" xfId="35299"/>
    <cellStyle name="Style 6 12 3 4" xfId="35300"/>
    <cellStyle name="Style 6 12 4" xfId="35301"/>
    <cellStyle name="Style 6 12 4 2" xfId="35302"/>
    <cellStyle name="Style 6 12 4 3" xfId="35303"/>
    <cellStyle name="Style 6 12 5" xfId="35304"/>
    <cellStyle name="Style 6 12 5 2" xfId="35305"/>
    <cellStyle name="Style 6 12 5 3" xfId="35306"/>
    <cellStyle name="Style 6 12 6" xfId="35307"/>
    <cellStyle name="Style 6 12 6 2" xfId="35308"/>
    <cellStyle name="Style 6 12 6 3" xfId="35309"/>
    <cellStyle name="Style 6 12 7" xfId="35310"/>
    <cellStyle name="Style 6 12 7 2" xfId="35311"/>
    <cellStyle name="Style 6 12 7 3" xfId="35312"/>
    <cellStyle name="Style 6 12 8" xfId="35313"/>
    <cellStyle name="Style 6 12 8 2" xfId="35314"/>
    <cellStyle name="Style 6 12 8 3" xfId="35315"/>
    <cellStyle name="Style 6 12 9" xfId="35316"/>
    <cellStyle name="Style 6 12 9 2" xfId="35317"/>
    <cellStyle name="Style 6 12 9 3" xfId="35318"/>
    <cellStyle name="Style 6 13" xfId="1260"/>
    <cellStyle name="Style 6 13 10" xfId="35319"/>
    <cellStyle name="Style 6 13 10 2" xfId="35320"/>
    <cellStyle name="Style 6 13 10 3" xfId="35321"/>
    <cellStyle name="Style 6 13 11" xfId="35322"/>
    <cellStyle name="Style 6 13 11 2" xfId="35323"/>
    <cellStyle name="Style 6 13 11 3" xfId="35324"/>
    <cellStyle name="Style 6 13 12" xfId="35325"/>
    <cellStyle name="Style 6 13 12 2" xfId="35326"/>
    <cellStyle name="Style 6 13 12 3" xfId="35327"/>
    <cellStyle name="Style 6 13 13" xfId="35328"/>
    <cellStyle name="Style 6 13 13 2" xfId="35329"/>
    <cellStyle name="Style 6 13 13 3" xfId="35330"/>
    <cellStyle name="Style 6 13 14" xfId="35331"/>
    <cellStyle name="Style 6 13 14 2" xfId="35332"/>
    <cellStyle name="Style 6 13 14 3" xfId="35333"/>
    <cellStyle name="Style 6 13 15" xfId="35334"/>
    <cellStyle name="Style 6 13 15 2" xfId="35335"/>
    <cellStyle name="Style 6 13 15 3" xfId="35336"/>
    <cellStyle name="Style 6 13 16" xfId="35337"/>
    <cellStyle name="Style 6 13 17" xfId="35338"/>
    <cellStyle name="Style 6 13 2" xfId="1261"/>
    <cellStyle name="Style 6 13 2 10" xfId="35339"/>
    <cellStyle name="Style 6 13 2 10 2" xfId="35340"/>
    <cellStyle name="Style 6 13 2 10 3" xfId="35341"/>
    <cellStyle name="Style 6 13 2 11" xfId="35342"/>
    <cellStyle name="Style 6 13 2 11 2" xfId="35343"/>
    <cellStyle name="Style 6 13 2 11 3" xfId="35344"/>
    <cellStyle name="Style 6 13 2 12" xfId="35345"/>
    <cellStyle name="Style 6 13 2 12 2" xfId="35346"/>
    <cellStyle name="Style 6 13 2 12 3" xfId="35347"/>
    <cellStyle name="Style 6 13 2 13" xfId="35348"/>
    <cellStyle name="Style 6 13 2 13 2" xfId="35349"/>
    <cellStyle name="Style 6 13 2 13 3" xfId="35350"/>
    <cellStyle name="Style 6 13 2 14" xfId="35351"/>
    <cellStyle name="Style 6 13 2 14 2" xfId="35352"/>
    <cellStyle name="Style 6 13 2 14 3" xfId="35353"/>
    <cellStyle name="Style 6 13 2 15" xfId="35354"/>
    <cellStyle name="Style 6 13 2 16" xfId="35355"/>
    <cellStyle name="Style 6 13 2 2" xfId="35356"/>
    <cellStyle name="Style 6 13 2 2 2" xfId="35357"/>
    <cellStyle name="Style 6 13 2 2 2 2" xfId="35358"/>
    <cellStyle name="Style 6 13 2 2 2 3" xfId="35359"/>
    <cellStyle name="Style 6 13 2 2 3" xfId="35360"/>
    <cellStyle name="Style 6 13 2 2 4" xfId="35361"/>
    <cellStyle name="Style 6 13 2 3" xfId="35362"/>
    <cellStyle name="Style 6 13 2 3 2" xfId="35363"/>
    <cellStyle name="Style 6 13 2 3 3" xfId="35364"/>
    <cellStyle name="Style 6 13 2 4" xfId="35365"/>
    <cellStyle name="Style 6 13 2 4 2" xfId="35366"/>
    <cellStyle name="Style 6 13 2 4 3" xfId="35367"/>
    <cellStyle name="Style 6 13 2 5" xfId="35368"/>
    <cellStyle name="Style 6 13 2 5 2" xfId="35369"/>
    <cellStyle name="Style 6 13 2 5 3" xfId="35370"/>
    <cellStyle name="Style 6 13 2 6" xfId="35371"/>
    <cellStyle name="Style 6 13 2 6 2" xfId="35372"/>
    <cellStyle name="Style 6 13 2 6 3" xfId="35373"/>
    <cellStyle name="Style 6 13 2 7" xfId="35374"/>
    <cellStyle name="Style 6 13 2 7 2" xfId="35375"/>
    <cellStyle name="Style 6 13 2 7 3" xfId="35376"/>
    <cellStyle name="Style 6 13 2 8" xfId="35377"/>
    <cellStyle name="Style 6 13 2 8 2" xfId="35378"/>
    <cellStyle name="Style 6 13 2 8 3" xfId="35379"/>
    <cellStyle name="Style 6 13 2 9" xfId="35380"/>
    <cellStyle name="Style 6 13 2 9 2" xfId="35381"/>
    <cellStyle name="Style 6 13 2 9 3" xfId="35382"/>
    <cellStyle name="Style 6 13 3" xfId="35383"/>
    <cellStyle name="Style 6 13 3 2" xfId="35384"/>
    <cellStyle name="Style 6 13 3 2 2" xfId="35385"/>
    <cellStyle name="Style 6 13 3 2 3" xfId="35386"/>
    <cellStyle name="Style 6 13 3 3" xfId="35387"/>
    <cellStyle name="Style 6 13 3 4" xfId="35388"/>
    <cellStyle name="Style 6 13 4" xfId="35389"/>
    <cellStyle name="Style 6 13 4 2" xfId="35390"/>
    <cellStyle name="Style 6 13 4 3" xfId="35391"/>
    <cellStyle name="Style 6 13 5" xfId="35392"/>
    <cellStyle name="Style 6 13 5 2" xfId="35393"/>
    <cellStyle name="Style 6 13 5 3" xfId="35394"/>
    <cellStyle name="Style 6 13 6" xfId="35395"/>
    <cellStyle name="Style 6 13 6 2" xfId="35396"/>
    <cellStyle name="Style 6 13 6 3" xfId="35397"/>
    <cellStyle name="Style 6 13 7" xfId="35398"/>
    <cellStyle name="Style 6 13 7 2" xfId="35399"/>
    <cellStyle name="Style 6 13 7 3" xfId="35400"/>
    <cellStyle name="Style 6 13 8" xfId="35401"/>
    <cellStyle name="Style 6 13 8 2" xfId="35402"/>
    <cellStyle name="Style 6 13 8 3" xfId="35403"/>
    <cellStyle name="Style 6 13 9" xfId="35404"/>
    <cellStyle name="Style 6 13 9 2" xfId="35405"/>
    <cellStyle name="Style 6 13 9 3" xfId="35406"/>
    <cellStyle name="Style 6 14" xfId="1262"/>
    <cellStyle name="Style 6 14 10" xfId="35407"/>
    <cellStyle name="Style 6 14 10 2" xfId="35408"/>
    <cellStyle name="Style 6 14 10 3" xfId="35409"/>
    <cellStyle name="Style 6 14 11" xfId="35410"/>
    <cellStyle name="Style 6 14 11 2" xfId="35411"/>
    <cellStyle name="Style 6 14 11 3" xfId="35412"/>
    <cellStyle name="Style 6 14 12" xfId="35413"/>
    <cellStyle name="Style 6 14 12 2" xfId="35414"/>
    <cellStyle name="Style 6 14 12 3" xfId="35415"/>
    <cellStyle name="Style 6 14 13" xfId="35416"/>
    <cellStyle name="Style 6 14 13 2" xfId="35417"/>
    <cellStyle name="Style 6 14 13 3" xfId="35418"/>
    <cellStyle name="Style 6 14 14" xfId="35419"/>
    <cellStyle name="Style 6 14 14 2" xfId="35420"/>
    <cellStyle name="Style 6 14 14 3" xfId="35421"/>
    <cellStyle name="Style 6 14 15" xfId="35422"/>
    <cellStyle name="Style 6 14 15 2" xfId="35423"/>
    <cellStyle name="Style 6 14 15 3" xfId="35424"/>
    <cellStyle name="Style 6 14 16" xfId="35425"/>
    <cellStyle name="Style 6 14 17" xfId="35426"/>
    <cellStyle name="Style 6 14 2" xfId="1263"/>
    <cellStyle name="Style 6 14 2 10" xfId="35427"/>
    <cellStyle name="Style 6 14 2 10 2" xfId="35428"/>
    <cellStyle name="Style 6 14 2 10 3" xfId="35429"/>
    <cellStyle name="Style 6 14 2 11" xfId="35430"/>
    <cellStyle name="Style 6 14 2 11 2" xfId="35431"/>
    <cellStyle name="Style 6 14 2 11 3" xfId="35432"/>
    <cellStyle name="Style 6 14 2 12" xfId="35433"/>
    <cellStyle name="Style 6 14 2 12 2" xfId="35434"/>
    <cellStyle name="Style 6 14 2 12 3" xfId="35435"/>
    <cellStyle name="Style 6 14 2 13" xfId="35436"/>
    <cellStyle name="Style 6 14 2 13 2" xfId="35437"/>
    <cellStyle name="Style 6 14 2 13 3" xfId="35438"/>
    <cellStyle name="Style 6 14 2 14" xfId="35439"/>
    <cellStyle name="Style 6 14 2 14 2" xfId="35440"/>
    <cellStyle name="Style 6 14 2 14 3" xfId="35441"/>
    <cellStyle name="Style 6 14 2 15" xfId="35442"/>
    <cellStyle name="Style 6 14 2 16" xfId="35443"/>
    <cellStyle name="Style 6 14 2 2" xfId="35444"/>
    <cellStyle name="Style 6 14 2 2 2" xfId="35445"/>
    <cellStyle name="Style 6 14 2 2 2 2" xfId="35446"/>
    <cellStyle name="Style 6 14 2 2 2 3" xfId="35447"/>
    <cellStyle name="Style 6 14 2 2 3" xfId="35448"/>
    <cellStyle name="Style 6 14 2 2 4" xfId="35449"/>
    <cellStyle name="Style 6 14 2 3" xfId="35450"/>
    <cellStyle name="Style 6 14 2 3 2" xfId="35451"/>
    <cellStyle name="Style 6 14 2 3 3" xfId="35452"/>
    <cellStyle name="Style 6 14 2 4" xfId="35453"/>
    <cellStyle name="Style 6 14 2 4 2" xfId="35454"/>
    <cellStyle name="Style 6 14 2 4 3" xfId="35455"/>
    <cellStyle name="Style 6 14 2 5" xfId="35456"/>
    <cellStyle name="Style 6 14 2 5 2" xfId="35457"/>
    <cellStyle name="Style 6 14 2 5 3" xfId="35458"/>
    <cellStyle name="Style 6 14 2 6" xfId="35459"/>
    <cellStyle name="Style 6 14 2 6 2" xfId="35460"/>
    <cellStyle name="Style 6 14 2 6 3" xfId="35461"/>
    <cellStyle name="Style 6 14 2 7" xfId="35462"/>
    <cellStyle name="Style 6 14 2 7 2" xfId="35463"/>
    <cellStyle name="Style 6 14 2 7 3" xfId="35464"/>
    <cellStyle name="Style 6 14 2 8" xfId="35465"/>
    <cellStyle name="Style 6 14 2 8 2" xfId="35466"/>
    <cellStyle name="Style 6 14 2 8 3" xfId="35467"/>
    <cellStyle name="Style 6 14 2 9" xfId="35468"/>
    <cellStyle name="Style 6 14 2 9 2" xfId="35469"/>
    <cellStyle name="Style 6 14 2 9 3" xfId="35470"/>
    <cellStyle name="Style 6 14 3" xfId="35471"/>
    <cellStyle name="Style 6 14 3 2" xfId="35472"/>
    <cellStyle name="Style 6 14 3 2 2" xfId="35473"/>
    <cellStyle name="Style 6 14 3 2 3" xfId="35474"/>
    <cellStyle name="Style 6 14 3 3" xfId="35475"/>
    <cellStyle name="Style 6 14 3 4" xfId="35476"/>
    <cellStyle name="Style 6 14 4" xfId="35477"/>
    <cellStyle name="Style 6 14 4 2" xfId="35478"/>
    <cellStyle name="Style 6 14 4 3" xfId="35479"/>
    <cellStyle name="Style 6 14 5" xfId="35480"/>
    <cellStyle name="Style 6 14 5 2" xfId="35481"/>
    <cellStyle name="Style 6 14 5 3" xfId="35482"/>
    <cellStyle name="Style 6 14 6" xfId="35483"/>
    <cellStyle name="Style 6 14 6 2" xfId="35484"/>
    <cellStyle name="Style 6 14 6 3" xfId="35485"/>
    <cellStyle name="Style 6 14 7" xfId="35486"/>
    <cellStyle name="Style 6 14 7 2" xfId="35487"/>
    <cellStyle name="Style 6 14 7 3" xfId="35488"/>
    <cellStyle name="Style 6 14 8" xfId="35489"/>
    <cellStyle name="Style 6 14 8 2" xfId="35490"/>
    <cellStyle name="Style 6 14 8 3" xfId="35491"/>
    <cellStyle name="Style 6 14 9" xfId="35492"/>
    <cellStyle name="Style 6 14 9 2" xfId="35493"/>
    <cellStyle name="Style 6 14 9 3" xfId="35494"/>
    <cellStyle name="Style 6 15" xfId="1264"/>
    <cellStyle name="Style 6 15 10" xfId="35495"/>
    <cellStyle name="Style 6 15 10 2" xfId="35496"/>
    <cellStyle name="Style 6 15 10 3" xfId="35497"/>
    <cellStyle name="Style 6 15 11" xfId="35498"/>
    <cellStyle name="Style 6 15 11 2" xfId="35499"/>
    <cellStyle name="Style 6 15 11 3" xfId="35500"/>
    <cellStyle name="Style 6 15 12" xfId="35501"/>
    <cellStyle name="Style 6 15 12 2" xfId="35502"/>
    <cellStyle name="Style 6 15 12 3" xfId="35503"/>
    <cellStyle name="Style 6 15 13" xfId="35504"/>
    <cellStyle name="Style 6 15 13 2" xfId="35505"/>
    <cellStyle name="Style 6 15 13 3" xfId="35506"/>
    <cellStyle name="Style 6 15 14" xfId="35507"/>
    <cellStyle name="Style 6 15 14 2" xfId="35508"/>
    <cellStyle name="Style 6 15 14 3" xfId="35509"/>
    <cellStyle name="Style 6 15 15" xfId="35510"/>
    <cellStyle name="Style 6 15 15 2" xfId="35511"/>
    <cellStyle name="Style 6 15 15 3" xfId="35512"/>
    <cellStyle name="Style 6 15 16" xfId="35513"/>
    <cellStyle name="Style 6 15 17" xfId="35514"/>
    <cellStyle name="Style 6 15 2" xfId="1265"/>
    <cellStyle name="Style 6 15 2 10" xfId="35515"/>
    <cellStyle name="Style 6 15 2 10 2" xfId="35516"/>
    <cellStyle name="Style 6 15 2 10 3" xfId="35517"/>
    <cellStyle name="Style 6 15 2 11" xfId="35518"/>
    <cellStyle name="Style 6 15 2 11 2" xfId="35519"/>
    <cellStyle name="Style 6 15 2 11 3" xfId="35520"/>
    <cellStyle name="Style 6 15 2 12" xfId="35521"/>
    <cellStyle name="Style 6 15 2 12 2" xfId="35522"/>
    <cellStyle name="Style 6 15 2 12 3" xfId="35523"/>
    <cellStyle name="Style 6 15 2 13" xfId="35524"/>
    <cellStyle name="Style 6 15 2 13 2" xfId="35525"/>
    <cellStyle name="Style 6 15 2 13 3" xfId="35526"/>
    <cellStyle name="Style 6 15 2 14" xfId="35527"/>
    <cellStyle name="Style 6 15 2 14 2" xfId="35528"/>
    <cellStyle name="Style 6 15 2 14 3" xfId="35529"/>
    <cellStyle name="Style 6 15 2 15" xfId="35530"/>
    <cellStyle name="Style 6 15 2 16" xfId="35531"/>
    <cellStyle name="Style 6 15 2 2" xfId="35532"/>
    <cellStyle name="Style 6 15 2 2 2" xfId="35533"/>
    <cellStyle name="Style 6 15 2 2 2 2" xfId="35534"/>
    <cellStyle name="Style 6 15 2 2 2 3" xfId="35535"/>
    <cellStyle name="Style 6 15 2 2 3" xfId="35536"/>
    <cellStyle name="Style 6 15 2 2 4" xfId="35537"/>
    <cellStyle name="Style 6 15 2 3" xfId="35538"/>
    <cellStyle name="Style 6 15 2 3 2" xfId="35539"/>
    <cellStyle name="Style 6 15 2 3 3" xfId="35540"/>
    <cellStyle name="Style 6 15 2 4" xfId="35541"/>
    <cellStyle name="Style 6 15 2 4 2" xfId="35542"/>
    <cellStyle name="Style 6 15 2 4 3" xfId="35543"/>
    <cellStyle name="Style 6 15 2 5" xfId="35544"/>
    <cellStyle name="Style 6 15 2 5 2" xfId="35545"/>
    <cellStyle name="Style 6 15 2 5 3" xfId="35546"/>
    <cellStyle name="Style 6 15 2 6" xfId="35547"/>
    <cellStyle name="Style 6 15 2 6 2" xfId="35548"/>
    <cellStyle name="Style 6 15 2 6 3" xfId="35549"/>
    <cellStyle name="Style 6 15 2 7" xfId="35550"/>
    <cellStyle name="Style 6 15 2 7 2" xfId="35551"/>
    <cellStyle name="Style 6 15 2 7 3" xfId="35552"/>
    <cellStyle name="Style 6 15 2 8" xfId="35553"/>
    <cellStyle name="Style 6 15 2 8 2" xfId="35554"/>
    <cellStyle name="Style 6 15 2 8 3" xfId="35555"/>
    <cellStyle name="Style 6 15 2 9" xfId="35556"/>
    <cellStyle name="Style 6 15 2 9 2" xfId="35557"/>
    <cellStyle name="Style 6 15 2 9 3" xfId="35558"/>
    <cellStyle name="Style 6 15 3" xfId="35559"/>
    <cellStyle name="Style 6 15 3 2" xfId="35560"/>
    <cellStyle name="Style 6 15 3 2 2" xfId="35561"/>
    <cellStyle name="Style 6 15 3 2 3" xfId="35562"/>
    <cellStyle name="Style 6 15 3 3" xfId="35563"/>
    <cellStyle name="Style 6 15 3 4" xfId="35564"/>
    <cellStyle name="Style 6 15 4" xfId="35565"/>
    <cellStyle name="Style 6 15 4 2" xfId="35566"/>
    <cellStyle name="Style 6 15 4 3" xfId="35567"/>
    <cellStyle name="Style 6 15 5" xfId="35568"/>
    <cellStyle name="Style 6 15 5 2" xfId="35569"/>
    <cellStyle name="Style 6 15 5 3" xfId="35570"/>
    <cellStyle name="Style 6 15 6" xfId="35571"/>
    <cellStyle name="Style 6 15 6 2" xfId="35572"/>
    <cellStyle name="Style 6 15 6 3" xfId="35573"/>
    <cellStyle name="Style 6 15 7" xfId="35574"/>
    <cellStyle name="Style 6 15 7 2" xfId="35575"/>
    <cellStyle name="Style 6 15 7 3" xfId="35576"/>
    <cellStyle name="Style 6 15 8" xfId="35577"/>
    <cellStyle name="Style 6 15 8 2" xfId="35578"/>
    <cellStyle name="Style 6 15 8 3" xfId="35579"/>
    <cellStyle name="Style 6 15 9" xfId="35580"/>
    <cellStyle name="Style 6 15 9 2" xfId="35581"/>
    <cellStyle name="Style 6 15 9 3" xfId="35582"/>
    <cellStyle name="Style 6 16" xfId="1266"/>
    <cellStyle name="Style 6 16 10" xfId="35583"/>
    <cellStyle name="Style 6 16 10 2" xfId="35584"/>
    <cellStyle name="Style 6 16 10 3" xfId="35585"/>
    <cellStyle name="Style 6 16 11" xfId="35586"/>
    <cellStyle name="Style 6 16 11 2" xfId="35587"/>
    <cellStyle name="Style 6 16 11 3" xfId="35588"/>
    <cellStyle name="Style 6 16 12" xfId="35589"/>
    <cellStyle name="Style 6 16 12 2" xfId="35590"/>
    <cellStyle name="Style 6 16 12 3" xfId="35591"/>
    <cellStyle name="Style 6 16 13" xfId="35592"/>
    <cellStyle name="Style 6 16 13 2" xfId="35593"/>
    <cellStyle name="Style 6 16 13 3" xfId="35594"/>
    <cellStyle name="Style 6 16 14" xfId="35595"/>
    <cellStyle name="Style 6 16 14 2" xfId="35596"/>
    <cellStyle name="Style 6 16 14 3" xfId="35597"/>
    <cellStyle name="Style 6 16 15" xfId="35598"/>
    <cellStyle name="Style 6 16 15 2" xfId="35599"/>
    <cellStyle name="Style 6 16 15 3" xfId="35600"/>
    <cellStyle name="Style 6 16 16" xfId="35601"/>
    <cellStyle name="Style 6 16 17" xfId="35602"/>
    <cellStyle name="Style 6 16 2" xfId="1267"/>
    <cellStyle name="Style 6 16 2 10" xfId="35603"/>
    <cellStyle name="Style 6 16 2 10 2" xfId="35604"/>
    <cellStyle name="Style 6 16 2 10 3" xfId="35605"/>
    <cellStyle name="Style 6 16 2 11" xfId="35606"/>
    <cellStyle name="Style 6 16 2 11 2" xfId="35607"/>
    <cellStyle name="Style 6 16 2 11 3" xfId="35608"/>
    <cellStyle name="Style 6 16 2 12" xfId="35609"/>
    <cellStyle name="Style 6 16 2 12 2" xfId="35610"/>
    <cellStyle name="Style 6 16 2 12 3" xfId="35611"/>
    <cellStyle name="Style 6 16 2 13" xfId="35612"/>
    <cellStyle name="Style 6 16 2 13 2" xfId="35613"/>
    <cellStyle name="Style 6 16 2 13 3" xfId="35614"/>
    <cellStyle name="Style 6 16 2 14" xfId="35615"/>
    <cellStyle name="Style 6 16 2 14 2" xfId="35616"/>
    <cellStyle name="Style 6 16 2 14 3" xfId="35617"/>
    <cellStyle name="Style 6 16 2 15" xfId="35618"/>
    <cellStyle name="Style 6 16 2 16" xfId="35619"/>
    <cellStyle name="Style 6 16 2 2" xfId="35620"/>
    <cellStyle name="Style 6 16 2 2 2" xfId="35621"/>
    <cellStyle name="Style 6 16 2 2 2 2" xfId="35622"/>
    <cellStyle name="Style 6 16 2 2 2 3" xfId="35623"/>
    <cellStyle name="Style 6 16 2 2 3" xfId="35624"/>
    <cellStyle name="Style 6 16 2 2 4" xfId="35625"/>
    <cellStyle name="Style 6 16 2 3" xfId="35626"/>
    <cellStyle name="Style 6 16 2 3 2" xfId="35627"/>
    <cellStyle name="Style 6 16 2 3 3" xfId="35628"/>
    <cellStyle name="Style 6 16 2 4" xfId="35629"/>
    <cellStyle name="Style 6 16 2 4 2" xfId="35630"/>
    <cellStyle name="Style 6 16 2 4 3" xfId="35631"/>
    <cellStyle name="Style 6 16 2 5" xfId="35632"/>
    <cellStyle name="Style 6 16 2 5 2" xfId="35633"/>
    <cellStyle name="Style 6 16 2 5 3" xfId="35634"/>
    <cellStyle name="Style 6 16 2 6" xfId="35635"/>
    <cellStyle name="Style 6 16 2 6 2" xfId="35636"/>
    <cellStyle name="Style 6 16 2 6 3" xfId="35637"/>
    <cellStyle name="Style 6 16 2 7" xfId="35638"/>
    <cellStyle name="Style 6 16 2 7 2" xfId="35639"/>
    <cellStyle name="Style 6 16 2 7 3" xfId="35640"/>
    <cellStyle name="Style 6 16 2 8" xfId="35641"/>
    <cellStyle name="Style 6 16 2 8 2" xfId="35642"/>
    <cellStyle name="Style 6 16 2 8 3" xfId="35643"/>
    <cellStyle name="Style 6 16 2 9" xfId="35644"/>
    <cellStyle name="Style 6 16 2 9 2" xfId="35645"/>
    <cellStyle name="Style 6 16 2 9 3" xfId="35646"/>
    <cellStyle name="Style 6 16 3" xfId="35647"/>
    <cellStyle name="Style 6 16 3 2" xfId="35648"/>
    <cellStyle name="Style 6 16 3 2 2" xfId="35649"/>
    <cellStyle name="Style 6 16 3 2 3" xfId="35650"/>
    <cellStyle name="Style 6 16 3 3" xfId="35651"/>
    <cellStyle name="Style 6 16 3 4" xfId="35652"/>
    <cellStyle name="Style 6 16 4" xfId="35653"/>
    <cellStyle name="Style 6 16 4 2" xfId="35654"/>
    <cellStyle name="Style 6 16 4 3" xfId="35655"/>
    <cellStyle name="Style 6 16 5" xfId="35656"/>
    <cellStyle name="Style 6 16 5 2" xfId="35657"/>
    <cellStyle name="Style 6 16 5 3" xfId="35658"/>
    <cellStyle name="Style 6 16 6" xfId="35659"/>
    <cellStyle name="Style 6 16 6 2" xfId="35660"/>
    <cellStyle name="Style 6 16 6 3" xfId="35661"/>
    <cellStyle name="Style 6 16 7" xfId="35662"/>
    <cellStyle name="Style 6 16 7 2" xfId="35663"/>
    <cellStyle name="Style 6 16 7 3" xfId="35664"/>
    <cellStyle name="Style 6 16 8" xfId="35665"/>
    <cellStyle name="Style 6 16 8 2" xfId="35666"/>
    <cellStyle name="Style 6 16 8 3" xfId="35667"/>
    <cellStyle name="Style 6 16 9" xfId="35668"/>
    <cellStyle name="Style 6 16 9 2" xfId="35669"/>
    <cellStyle name="Style 6 16 9 3" xfId="35670"/>
    <cellStyle name="Style 6 17" xfId="1268"/>
    <cellStyle name="Style 6 17 10" xfId="35671"/>
    <cellStyle name="Style 6 17 10 2" xfId="35672"/>
    <cellStyle name="Style 6 17 10 3" xfId="35673"/>
    <cellStyle name="Style 6 17 11" xfId="35674"/>
    <cellStyle name="Style 6 17 11 2" xfId="35675"/>
    <cellStyle name="Style 6 17 11 3" xfId="35676"/>
    <cellStyle name="Style 6 17 12" xfId="35677"/>
    <cellStyle name="Style 6 17 12 2" xfId="35678"/>
    <cellStyle name="Style 6 17 12 3" xfId="35679"/>
    <cellStyle name="Style 6 17 13" xfId="35680"/>
    <cellStyle name="Style 6 17 13 2" xfId="35681"/>
    <cellStyle name="Style 6 17 13 3" xfId="35682"/>
    <cellStyle name="Style 6 17 14" xfId="35683"/>
    <cellStyle name="Style 6 17 14 2" xfId="35684"/>
    <cellStyle name="Style 6 17 14 3" xfId="35685"/>
    <cellStyle name="Style 6 17 15" xfId="35686"/>
    <cellStyle name="Style 6 17 15 2" xfId="35687"/>
    <cellStyle name="Style 6 17 15 3" xfId="35688"/>
    <cellStyle name="Style 6 17 16" xfId="35689"/>
    <cellStyle name="Style 6 17 17" xfId="35690"/>
    <cellStyle name="Style 6 17 2" xfId="1269"/>
    <cellStyle name="Style 6 17 2 10" xfId="35691"/>
    <cellStyle name="Style 6 17 2 10 2" xfId="35692"/>
    <cellStyle name="Style 6 17 2 10 3" xfId="35693"/>
    <cellStyle name="Style 6 17 2 11" xfId="35694"/>
    <cellStyle name="Style 6 17 2 11 2" xfId="35695"/>
    <cellStyle name="Style 6 17 2 11 3" xfId="35696"/>
    <cellStyle name="Style 6 17 2 12" xfId="35697"/>
    <cellStyle name="Style 6 17 2 12 2" xfId="35698"/>
    <cellStyle name="Style 6 17 2 12 3" xfId="35699"/>
    <cellStyle name="Style 6 17 2 13" xfId="35700"/>
    <cellStyle name="Style 6 17 2 13 2" xfId="35701"/>
    <cellStyle name="Style 6 17 2 13 3" xfId="35702"/>
    <cellStyle name="Style 6 17 2 14" xfId="35703"/>
    <cellStyle name="Style 6 17 2 14 2" xfId="35704"/>
    <cellStyle name="Style 6 17 2 14 3" xfId="35705"/>
    <cellStyle name="Style 6 17 2 15" xfId="35706"/>
    <cellStyle name="Style 6 17 2 16" xfId="35707"/>
    <cellStyle name="Style 6 17 2 2" xfId="35708"/>
    <cellStyle name="Style 6 17 2 2 2" xfId="35709"/>
    <cellStyle name="Style 6 17 2 2 2 2" xfId="35710"/>
    <cellStyle name="Style 6 17 2 2 2 3" xfId="35711"/>
    <cellStyle name="Style 6 17 2 2 3" xfId="35712"/>
    <cellStyle name="Style 6 17 2 2 4" xfId="35713"/>
    <cellStyle name="Style 6 17 2 3" xfId="35714"/>
    <cellStyle name="Style 6 17 2 3 2" xfId="35715"/>
    <cellStyle name="Style 6 17 2 3 3" xfId="35716"/>
    <cellStyle name="Style 6 17 2 4" xfId="35717"/>
    <cellStyle name="Style 6 17 2 4 2" xfId="35718"/>
    <cellStyle name="Style 6 17 2 4 3" xfId="35719"/>
    <cellStyle name="Style 6 17 2 5" xfId="35720"/>
    <cellStyle name="Style 6 17 2 5 2" xfId="35721"/>
    <cellStyle name="Style 6 17 2 5 3" xfId="35722"/>
    <cellStyle name="Style 6 17 2 6" xfId="35723"/>
    <cellStyle name="Style 6 17 2 6 2" xfId="35724"/>
    <cellStyle name="Style 6 17 2 6 3" xfId="35725"/>
    <cellStyle name="Style 6 17 2 7" xfId="35726"/>
    <cellStyle name="Style 6 17 2 7 2" xfId="35727"/>
    <cellStyle name="Style 6 17 2 7 3" xfId="35728"/>
    <cellStyle name="Style 6 17 2 8" xfId="35729"/>
    <cellStyle name="Style 6 17 2 8 2" xfId="35730"/>
    <cellStyle name="Style 6 17 2 8 3" xfId="35731"/>
    <cellStyle name="Style 6 17 2 9" xfId="35732"/>
    <cellStyle name="Style 6 17 2 9 2" xfId="35733"/>
    <cellStyle name="Style 6 17 2 9 3" xfId="35734"/>
    <cellStyle name="Style 6 17 3" xfId="35735"/>
    <cellStyle name="Style 6 17 3 2" xfId="35736"/>
    <cellStyle name="Style 6 17 3 2 2" xfId="35737"/>
    <cellStyle name="Style 6 17 3 2 3" xfId="35738"/>
    <cellStyle name="Style 6 17 3 3" xfId="35739"/>
    <cellStyle name="Style 6 17 3 4" xfId="35740"/>
    <cellStyle name="Style 6 17 4" xfId="35741"/>
    <cellStyle name="Style 6 17 4 2" xfId="35742"/>
    <cellStyle name="Style 6 17 4 3" xfId="35743"/>
    <cellStyle name="Style 6 17 5" xfId="35744"/>
    <cellStyle name="Style 6 17 5 2" xfId="35745"/>
    <cellStyle name="Style 6 17 5 3" xfId="35746"/>
    <cellStyle name="Style 6 17 6" xfId="35747"/>
    <cellStyle name="Style 6 17 6 2" xfId="35748"/>
    <cellStyle name="Style 6 17 6 3" xfId="35749"/>
    <cellStyle name="Style 6 17 7" xfId="35750"/>
    <cellStyle name="Style 6 17 7 2" xfId="35751"/>
    <cellStyle name="Style 6 17 7 3" xfId="35752"/>
    <cellStyle name="Style 6 17 8" xfId="35753"/>
    <cellStyle name="Style 6 17 8 2" xfId="35754"/>
    <cellStyle name="Style 6 17 8 3" xfId="35755"/>
    <cellStyle name="Style 6 17 9" xfId="35756"/>
    <cellStyle name="Style 6 17 9 2" xfId="35757"/>
    <cellStyle name="Style 6 17 9 3" xfId="35758"/>
    <cellStyle name="Style 6 18" xfId="1270"/>
    <cellStyle name="Style 6 18 10" xfId="35759"/>
    <cellStyle name="Style 6 18 10 2" xfId="35760"/>
    <cellStyle name="Style 6 18 10 3" xfId="35761"/>
    <cellStyle name="Style 6 18 11" xfId="35762"/>
    <cellStyle name="Style 6 18 11 2" xfId="35763"/>
    <cellStyle name="Style 6 18 11 3" xfId="35764"/>
    <cellStyle name="Style 6 18 12" xfId="35765"/>
    <cellStyle name="Style 6 18 12 2" xfId="35766"/>
    <cellStyle name="Style 6 18 12 3" xfId="35767"/>
    <cellStyle name="Style 6 18 13" xfId="35768"/>
    <cellStyle name="Style 6 18 13 2" xfId="35769"/>
    <cellStyle name="Style 6 18 13 3" xfId="35770"/>
    <cellStyle name="Style 6 18 14" xfId="35771"/>
    <cellStyle name="Style 6 18 14 2" xfId="35772"/>
    <cellStyle name="Style 6 18 14 3" xfId="35773"/>
    <cellStyle name="Style 6 18 15" xfId="35774"/>
    <cellStyle name="Style 6 18 15 2" xfId="35775"/>
    <cellStyle name="Style 6 18 15 3" xfId="35776"/>
    <cellStyle name="Style 6 18 16" xfId="35777"/>
    <cellStyle name="Style 6 18 17" xfId="35778"/>
    <cellStyle name="Style 6 18 2" xfId="1271"/>
    <cellStyle name="Style 6 18 2 10" xfId="35779"/>
    <cellStyle name="Style 6 18 2 10 2" xfId="35780"/>
    <cellStyle name="Style 6 18 2 10 3" xfId="35781"/>
    <cellStyle name="Style 6 18 2 11" xfId="35782"/>
    <cellStyle name="Style 6 18 2 11 2" xfId="35783"/>
    <cellStyle name="Style 6 18 2 11 3" xfId="35784"/>
    <cellStyle name="Style 6 18 2 12" xfId="35785"/>
    <cellStyle name="Style 6 18 2 12 2" xfId="35786"/>
    <cellStyle name="Style 6 18 2 12 3" xfId="35787"/>
    <cellStyle name="Style 6 18 2 13" xfId="35788"/>
    <cellStyle name="Style 6 18 2 13 2" xfId="35789"/>
    <cellStyle name="Style 6 18 2 13 3" xfId="35790"/>
    <cellStyle name="Style 6 18 2 14" xfId="35791"/>
    <cellStyle name="Style 6 18 2 14 2" xfId="35792"/>
    <cellStyle name="Style 6 18 2 14 3" xfId="35793"/>
    <cellStyle name="Style 6 18 2 15" xfId="35794"/>
    <cellStyle name="Style 6 18 2 16" xfId="35795"/>
    <cellStyle name="Style 6 18 2 2" xfId="35796"/>
    <cellStyle name="Style 6 18 2 2 2" xfId="35797"/>
    <cellStyle name="Style 6 18 2 2 2 2" xfId="35798"/>
    <cellStyle name="Style 6 18 2 2 2 3" xfId="35799"/>
    <cellStyle name="Style 6 18 2 2 3" xfId="35800"/>
    <cellStyle name="Style 6 18 2 2 4" xfId="35801"/>
    <cellStyle name="Style 6 18 2 3" xfId="35802"/>
    <cellStyle name="Style 6 18 2 3 2" xfId="35803"/>
    <cellStyle name="Style 6 18 2 3 3" xfId="35804"/>
    <cellStyle name="Style 6 18 2 4" xfId="35805"/>
    <cellStyle name="Style 6 18 2 4 2" xfId="35806"/>
    <cellStyle name="Style 6 18 2 4 3" xfId="35807"/>
    <cellStyle name="Style 6 18 2 5" xfId="35808"/>
    <cellStyle name="Style 6 18 2 5 2" xfId="35809"/>
    <cellStyle name="Style 6 18 2 5 3" xfId="35810"/>
    <cellStyle name="Style 6 18 2 6" xfId="35811"/>
    <cellStyle name="Style 6 18 2 6 2" xfId="35812"/>
    <cellStyle name="Style 6 18 2 6 3" xfId="35813"/>
    <cellStyle name="Style 6 18 2 7" xfId="35814"/>
    <cellStyle name="Style 6 18 2 7 2" xfId="35815"/>
    <cellStyle name="Style 6 18 2 7 3" xfId="35816"/>
    <cellStyle name="Style 6 18 2 8" xfId="35817"/>
    <cellStyle name="Style 6 18 2 8 2" xfId="35818"/>
    <cellStyle name="Style 6 18 2 8 3" xfId="35819"/>
    <cellStyle name="Style 6 18 2 9" xfId="35820"/>
    <cellStyle name="Style 6 18 2 9 2" xfId="35821"/>
    <cellStyle name="Style 6 18 2 9 3" xfId="35822"/>
    <cellStyle name="Style 6 18 3" xfId="35823"/>
    <cellStyle name="Style 6 18 3 2" xfId="35824"/>
    <cellStyle name="Style 6 18 3 2 2" xfId="35825"/>
    <cellStyle name="Style 6 18 3 2 3" xfId="35826"/>
    <cellStyle name="Style 6 18 3 3" xfId="35827"/>
    <cellStyle name="Style 6 18 3 4" xfId="35828"/>
    <cellStyle name="Style 6 18 4" xfId="35829"/>
    <cellStyle name="Style 6 18 4 2" xfId="35830"/>
    <cellStyle name="Style 6 18 4 3" xfId="35831"/>
    <cellStyle name="Style 6 18 5" xfId="35832"/>
    <cellStyle name="Style 6 18 5 2" xfId="35833"/>
    <cellStyle name="Style 6 18 5 3" xfId="35834"/>
    <cellStyle name="Style 6 18 6" xfId="35835"/>
    <cellStyle name="Style 6 18 6 2" xfId="35836"/>
    <cellStyle name="Style 6 18 6 3" xfId="35837"/>
    <cellStyle name="Style 6 18 7" xfId="35838"/>
    <cellStyle name="Style 6 18 7 2" xfId="35839"/>
    <cellStyle name="Style 6 18 7 3" xfId="35840"/>
    <cellStyle name="Style 6 18 8" xfId="35841"/>
    <cellStyle name="Style 6 18 8 2" xfId="35842"/>
    <cellStyle name="Style 6 18 8 3" xfId="35843"/>
    <cellStyle name="Style 6 18 9" xfId="35844"/>
    <cellStyle name="Style 6 18 9 2" xfId="35845"/>
    <cellStyle name="Style 6 18 9 3" xfId="35846"/>
    <cellStyle name="Style 6 19" xfId="1272"/>
    <cellStyle name="Style 6 19 10" xfId="35847"/>
    <cellStyle name="Style 6 19 10 2" xfId="35848"/>
    <cellStyle name="Style 6 19 10 3" xfId="35849"/>
    <cellStyle name="Style 6 19 11" xfId="35850"/>
    <cellStyle name="Style 6 19 11 2" xfId="35851"/>
    <cellStyle name="Style 6 19 11 3" xfId="35852"/>
    <cellStyle name="Style 6 19 12" xfId="35853"/>
    <cellStyle name="Style 6 19 12 2" xfId="35854"/>
    <cellStyle name="Style 6 19 12 3" xfId="35855"/>
    <cellStyle name="Style 6 19 13" xfId="35856"/>
    <cellStyle name="Style 6 19 13 2" xfId="35857"/>
    <cellStyle name="Style 6 19 13 3" xfId="35858"/>
    <cellStyle name="Style 6 19 14" xfId="35859"/>
    <cellStyle name="Style 6 19 14 2" xfId="35860"/>
    <cellStyle name="Style 6 19 14 3" xfId="35861"/>
    <cellStyle name="Style 6 19 15" xfId="35862"/>
    <cellStyle name="Style 6 19 15 2" xfId="35863"/>
    <cellStyle name="Style 6 19 15 3" xfId="35864"/>
    <cellStyle name="Style 6 19 16" xfId="35865"/>
    <cellStyle name="Style 6 19 17" xfId="35866"/>
    <cellStyle name="Style 6 19 2" xfId="1273"/>
    <cellStyle name="Style 6 19 2 10" xfId="35867"/>
    <cellStyle name="Style 6 19 2 10 2" xfId="35868"/>
    <cellStyle name="Style 6 19 2 10 3" xfId="35869"/>
    <cellStyle name="Style 6 19 2 11" xfId="35870"/>
    <cellStyle name="Style 6 19 2 11 2" xfId="35871"/>
    <cellStyle name="Style 6 19 2 11 3" xfId="35872"/>
    <cellStyle name="Style 6 19 2 12" xfId="35873"/>
    <cellStyle name="Style 6 19 2 12 2" xfId="35874"/>
    <cellStyle name="Style 6 19 2 12 3" xfId="35875"/>
    <cellStyle name="Style 6 19 2 13" xfId="35876"/>
    <cellStyle name="Style 6 19 2 13 2" xfId="35877"/>
    <cellStyle name="Style 6 19 2 13 3" xfId="35878"/>
    <cellStyle name="Style 6 19 2 14" xfId="35879"/>
    <cellStyle name="Style 6 19 2 14 2" xfId="35880"/>
    <cellStyle name="Style 6 19 2 14 3" xfId="35881"/>
    <cellStyle name="Style 6 19 2 15" xfId="35882"/>
    <cellStyle name="Style 6 19 2 16" xfId="35883"/>
    <cellStyle name="Style 6 19 2 2" xfId="35884"/>
    <cellStyle name="Style 6 19 2 2 2" xfId="35885"/>
    <cellStyle name="Style 6 19 2 2 2 2" xfId="35886"/>
    <cellStyle name="Style 6 19 2 2 2 3" xfId="35887"/>
    <cellStyle name="Style 6 19 2 2 3" xfId="35888"/>
    <cellStyle name="Style 6 19 2 2 4" xfId="35889"/>
    <cellStyle name="Style 6 19 2 3" xfId="35890"/>
    <cellStyle name="Style 6 19 2 3 2" xfId="35891"/>
    <cellStyle name="Style 6 19 2 3 3" xfId="35892"/>
    <cellStyle name="Style 6 19 2 4" xfId="35893"/>
    <cellStyle name="Style 6 19 2 4 2" xfId="35894"/>
    <cellStyle name="Style 6 19 2 4 3" xfId="35895"/>
    <cellStyle name="Style 6 19 2 5" xfId="35896"/>
    <cellStyle name="Style 6 19 2 5 2" xfId="35897"/>
    <cellStyle name="Style 6 19 2 5 3" xfId="35898"/>
    <cellStyle name="Style 6 19 2 6" xfId="35899"/>
    <cellStyle name="Style 6 19 2 6 2" xfId="35900"/>
    <cellStyle name="Style 6 19 2 6 3" xfId="35901"/>
    <cellStyle name="Style 6 19 2 7" xfId="35902"/>
    <cellStyle name="Style 6 19 2 7 2" xfId="35903"/>
    <cellStyle name="Style 6 19 2 7 3" xfId="35904"/>
    <cellStyle name="Style 6 19 2 8" xfId="35905"/>
    <cellStyle name="Style 6 19 2 8 2" xfId="35906"/>
    <cellStyle name="Style 6 19 2 8 3" xfId="35907"/>
    <cellStyle name="Style 6 19 2 9" xfId="35908"/>
    <cellStyle name="Style 6 19 2 9 2" xfId="35909"/>
    <cellStyle name="Style 6 19 2 9 3" xfId="35910"/>
    <cellStyle name="Style 6 19 3" xfId="35911"/>
    <cellStyle name="Style 6 19 3 2" xfId="35912"/>
    <cellStyle name="Style 6 19 3 2 2" xfId="35913"/>
    <cellStyle name="Style 6 19 3 2 3" xfId="35914"/>
    <cellStyle name="Style 6 19 3 3" xfId="35915"/>
    <cellStyle name="Style 6 19 3 4" xfId="35916"/>
    <cellStyle name="Style 6 19 4" xfId="35917"/>
    <cellStyle name="Style 6 19 4 2" xfId="35918"/>
    <cellStyle name="Style 6 19 4 3" xfId="35919"/>
    <cellStyle name="Style 6 19 5" xfId="35920"/>
    <cellStyle name="Style 6 19 5 2" xfId="35921"/>
    <cellStyle name="Style 6 19 5 3" xfId="35922"/>
    <cellStyle name="Style 6 19 6" xfId="35923"/>
    <cellStyle name="Style 6 19 6 2" xfId="35924"/>
    <cellStyle name="Style 6 19 6 3" xfId="35925"/>
    <cellStyle name="Style 6 19 7" xfId="35926"/>
    <cellStyle name="Style 6 19 7 2" xfId="35927"/>
    <cellStyle name="Style 6 19 7 3" xfId="35928"/>
    <cellStyle name="Style 6 19 8" xfId="35929"/>
    <cellStyle name="Style 6 19 8 2" xfId="35930"/>
    <cellStyle name="Style 6 19 8 3" xfId="35931"/>
    <cellStyle name="Style 6 19 9" xfId="35932"/>
    <cellStyle name="Style 6 19 9 2" xfId="35933"/>
    <cellStyle name="Style 6 19 9 3" xfId="35934"/>
    <cellStyle name="Style 6 2" xfId="1274"/>
    <cellStyle name="Style 6 2 10" xfId="1275"/>
    <cellStyle name="Style 6 2 10 10" xfId="35935"/>
    <cellStyle name="Style 6 2 10 10 2" xfId="35936"/>
    <cellStyle name="Style 6 2 10 10 3" xfId="35937"/>
    <cellStyle name="Style 6 2 10 11" xfId="35938"/>
    <cellStyle name="Style 6 2 10 11 2" xfId="35939"/>
    <cellStyle name="Style 6 2 10 11 3" xfId="35940"/>
    <cellStyle name="Style 6 2 10 12" xfId="35941"/>
    <cellStyle name="Style 6 2 10 12 2" xfId="35942"/>
    <cellStyle name="Style 6 2 10 12 3" xfId="35943"/>
    <cellStyle name="Style 6 2 10 13" xfId="35944"/>
    <cellStyle name="Style 6 2 10 13 2" xfId="35945"/>
    <cellStyle name="Style 6 2 10 13 3" xfId="35946"/>
    <cellStyle name="Style 6 2 10 14" xfId="35947"/>
    <cellStyle name="Style 6 2 10 14 2" xfId="35948"/>
    <cellStyle name="Style 6 2 10 14 3" xfId="35949"/>
    <cellStyle name="Style 6 2 10 15" xfId="35950"/>
    <cellStyle name="Style 6 2 10 15 2" xfId="35951"/>
    <cellStyle name="Style 6 2 10 15 3" xfId="35952"/>
    <cellStyle name="Style 6 2 10 16" xfId="35953"/>
    <cellStyle name="Style 6 2 10 17" xfId="35954"/>
    <cellStyle name="Style 6 2 10 2" xfId="1276"/>
    <cellStyle name="Style 6 2 10 2 10" xfId="35955"/>
    <cellStyle name="Style 6 2 10 2 10 2" xfId="35956"/>
    <cellStyle name="Style 6 2 10 2 10 3" xfId="35957"/>
    <cellStyle name="Style 6 2 10 2 11" xfId="35958"/>
    <cellStyle name="Style 6 2 10 2 11 2" xfId="35959"/>
    <cellStyle name="Style 6 2 10 2 11 3" xfId="35960"/>
    <cellStyle name="Style 6 2 10 2 12" xfId="35961"/>
    <cellStyle name="Style 6 2 10 2 12 2" xfId="35962"/>
    <cellStyle name="Style 6 2 10 2 12 3" xfId="35963"/>
    <cellStyle name="Style 6 2 10 2 13" xfId="35964"/>
    <cellStyle name="Style 6 2 10 2 13 2" xfId="35965"/>
    <cellStyle name="Style 6 2 10 2 13 3" xfId="35966"/>
    <cellStyle name="Style 6 2 10 2 14" xfId="35967"/>
    <cellStyle name="Style 6 2 10 2 14 2" xfId="35968"/>
    <cellStyle name="Style 6 2 10 2 14 3" xfId="35969"/>
    <cellStyle name="Style 6 2 10 2 15" xfId="35970"/>
    <cellStyle name="Style 6 2 10 2 16" xfId="35971"/>
    <cellStyle name="Style 6 2 10 2 2" xfId="35972"/>
    <cellStyle name="Style 6 2 10 2 2 2" xfId="35973"/>
    <cellStyle name="Style 6 2 10 2 2 2 2" xfId="35974"/>
    <cellStyle name="Style 6 2 10 2 2 2 3" xfId="35975"/>
    <cellStyle name="Style 6 2 10 2 2 3" xfId="35976"/>
    <cellStyle name="Style 6 2 10 2 2 4" xfId="35977"/>
    <cellStyle name="Style 6 2 10 2 3" xfId="35978"/>
    <cellStyle name="Style 6 2 10 2 3 2" xfId="35979"/>
    <cellStyle name="Style 6 2 10 2 3 3" xfId="35980"/>
    <cellStyle name="Style 6 2 10 2 4" xfId="35981"/>
    <cellStyle name="Style 6 2 10 2 4 2" xfId="35982"/>
    <cellStyle name="Style 6 2 10 2 4 3" xfId="35983"/>
    <cellStyle name="Style 6 2 10 2 5" xfId="35984"/>
    <cellStyle name="Style 6 2 10 2 5 2" xfId="35985"/>
    <cellStyle name="Style 6 2 10 2 5 3" xfId="35986"/>
    <cellStyle name="Style 6 2 10 2 6" xfId="35987"/>
    <cellStyle name="Style 6 2 10 2 6 2" xfId="35988"/>
    <cellStyle name="Style 6 2 10 2 6 3" xfId="35989"/>
    <cellStyle name="Style 6 2 10 2 7" xfId="35990"/>
    <cellStyle name="Style 6 2 10 2 7 2" xfId="35991"/>
    <cellStyle name="Style 6 2 10 2 7 3" xfId="35992"/>
    <cellStyle name="Style 6 2 10 2 8" xfId="35993"/>
    <cellStyle name="Style 6 2 10 2 8 2" xfId="35994"/>
    <cellStyle name="Style 6 2 10 2 8 3" xfId="35995"/>
    <cellStyle name="Style 6 2 10 2 9" xfId="35996"/>
    <cellStyle name="Style 6 2 10 2 9 2" xfId="35997"/>
    <cellStyle name="Style 6 2 10 2 9 3" xfId="35998"/>
    <cellStyle name="Style 6 2 10 3" xfId="35999"/>
    <cellStyle name="Style 6 2 10 3 2" xfId="36000"/>
    <cellStyle name="Style 6 2 10 3 2 2" xfId="36001"/>
    <cellStyle name="Style 6 2 10 3 2 3" xfId="36002"/>
    <cellStyle name="Style 6 2 10 3 3" xfId="36003"/>
    <cellStyle name="Style 6 2 10 3 4" xfId="36004"/>
    <cellStyle name="Style 6 2 10 4" xfId="36005"/>
    <cellStyle name="Style 6 2 10 4 2" xfId="36006"/>
    <cellStyle name="Style 6 2 10 4 3" xfId="36007"/>
    <cellStyle name="Style 6 2 10 5" xfId="36008"/>
    <cellStyle name="Style 6 2 10 5 2" xfId="36009"/>
    <cellStyle name="Style 6 2 10 5 3" xfId="36010"/>
    <cellStyle name="Style 6 2 10 6" xfId="36011"/>
    <cellStyle name="Style 6 2 10 6 2" xfId="36012"/>
    <cellStyle name="Style 6 2 10 6 3" xfId="36013"/>
    <cellStyle name="Style 6 2 10 7" xfId="36014"/>
    <cellStyle name="Style 6 2 10 7 2" xfId="36015"/>
    <cellStyle name="Style 6 2 10 7 3" xfId="36016"/>
    <cellStyle name="Style 6 2 10 8" xfId="36017"/>
    <cellStyle name="Style 6 2 10 8 2" xfId="36018"/>
    <cellStyle name="Style 6 2 10 8 3" xfId="36019"/>
    <cellStyle name="Style 6 2 10 9" xfId="36020"/>
    <cellStyle name="Style 6 2 10 9 2" xfId="36021"/>
    <cellStyle name="Style 6 2 10 9 3" xfId="36022"/>
    <cellStyle name="Style 6 2 11" xfId="1277"/>
    <cellStyle name="Style 6 2 11 10" xfId="36023"/>
    <cellStyle name="Style 6 2 11 10 2" xfId="36024"/>
    <cellStyle name="Style 6 2 11 10 3" xfId="36025"/>
    <cellStyle name="Style 6 2 11 11" xfId="36026"/>
    <cellStyle name="Style 6 2 11 11 2" xfId="36027"/>
    <cellStyle name="Style 6 2 11 11 3" xfId="36028"/>
    <cellStyle name="Style 6 2 11 12" xfId="36029"/>
    <cellStyle name="Style 6 2 11 12 2" xfId="36030"/>
    <cellStyle name="Style 6 2 11 12 3" xfId="36031"/>
    <cellStyle name="Style 6 2 11 13" xfId="36032"/>
    <cellStyle name="Style 6 2 11 13 2" xfId="36033"/>
    <cellStyle name="Style 6 2 11 13 3" xfId="36034"/>
    <cellStyle name="Style 6 2 11 14" xfId="36035"/>
    <cellStyle name="Style 6 2 11 14 2" xfId="36036"/>
    <cellStyle name="Style 6 2 11 14 3" xfId="36037"/>
    <cellStyle name="Style 6 2 11 15" xfId="36038"/>
    <cellStyle name="Style 6 2 11 15 2" xfId="36039"/>
    <cellStyle name="Style 6 2 11 15 3" xfId="36040"/>
    <cellStyle name="Style 6 2 11 16" xfId="36041"/>
    <cellStyle name="Style 6 2 11 17" xfId="36042"/>
    <cellStyle name="Style 6 2 11 2" xfId="1278"/>
    <cellStyle name="Style 6 2 11 2 10" xfId="36043"/>
    <cellStyle name="Style 6 2 11 2 10 2" xfId="36044"/>
    <cellStyle name="Style 6 2 11 2 10 3" xfId="36045"/>
    <cellStyle name="Style 6 2 11 2 11" xfId="36046"/>
    <cellStyle name="Style 6 2 11 2 11 2" xfId="36047"/>
    <cellStyle name="Style 6 2 11 2 11 3" xfId="36048"/>
    <cellStyle name="Style 6 2 11 2 12" xfId="36049"/>
    <cellStyle name="Style 6 2 11 2 12 2" xfId="36050"/>
    <cellStyle name="Style 6 2 11 2 12 3" xfId="36051"/>
    <cellStyle name="Style 6 2 11 2 13" xfId="36052"/>
    <cellStyle name="Style 6 2 11 2 13 2" xfId="36053"/>
    <cellStyle name="Style 6 2 11 2 13 3" xfId="36054"/>
    <cellStyle name="Style 6 2 11 2 14" xfId="36055"/>
    <cellStyle name="Style 6 2 11 2 14 2" xfId="36056"/>
    <cellStyle name="Style 6 2 11 2 14 3" xfId="36057"/>
    <cellStyle name="Style 6 2 11 2 15" xfId="36058"/>
    <cellStyle name="Style 6 2 11 2 16" xfId="36059"/>
    <cellStyle name="Style 6 2 11 2 2" xfId="36060"/>
    <cellStyle name="Style 6 2 11 2 2 2" xfId="36061"/>
    <cellStyle name="Style 6 2 11 2 2 2 2" xfId="36062"/>
    <cellStyle name="Style 6 2 11 2 2 2 3" xfId="36063"/>
    <cellStyle name="Style 6 2 11 2 2 3" xfId="36064"/>
    <cellStyle name="Style 6 2 11 2 2 4" xfId="36065"/>
    <cellStyle name="Style 6 2 11 2 3" xfId="36066"/>
    <cellStyle name="Style 6 2 11 2 3 2" xfId="36067"/>
    <cellStyle name="Style 6 2 11 2 3 3" xfId="36068"/>
    <cellStyle name="Style 6 2 11 2 4" xfId="36069"/>
    <cellStyle name="Style 6 2 11 2 4 2" xfId="36070"/>
    <cellStyle name="Style 6 2 11 2 4 3" xfId="36071"/>
    <cellStyle name="Style 6 2 11 2 5" xfId="36072"/>
    <cellStyle name="Style 6 2 11 2 5 2" xfId="36073"/>
    <cellStyle name="Style 6 2 11 2 5 3" xfId="36074"/>
    <cellStyle name="Style 6 2 11 2 6" xfId="36075"/>
    <cellStyle name="Style 6 2 11 2 6 2" xfId="36076"/>
    <cellStyle name="Style 6 2 11 2 6 3" xfId="36077"/>
    <cellStyle name="Style 6 2 11 2 7" xfId="36078"/>
    <cellStyle name="Style 6 2 11 2 7 2" xfId="36079"/>
    <cellStyle name="Style 6 2 11 2 7 3" xfId="36080"/>
    <cellStyle name="Style 6 2 11 2 8" xfId="36081"/>
    <cellStyle name="Style 6 2 11 2 8 2" xfId="36082"/>
    <cellStyle name="Style 6 2 11 2 8 3" xfId="36083"/>
    <cellStyle name="Style 6 2 11 2 9" xfId="36084"/>
    <cellStyle name="Style 6 2 11 2 9 2" xfId="36085"/>
    <cellStyle name="Style 6 2 11 2 9 3" xfId="36086"/>
    <cellStyle name="Style 6 2 11 3" xfId="36087"/>
    <cellStyle name="Style 6 2 11 3 2" xfId="36088"/>
    <cellStyle name="Style 6 2 11 3 2 2" xfId="36089"/>
    <cellStyle name="Style 6 2 11 3 2 3" xfId="36090"/>
    <cellStyle name="Style 6 2 11 3 3" xfId="36091"/>
    <cellStyle name="Style 6 2 11 3 4" xfId="36092"/>
    <cellStyle name="Style 6 2 11 4" xfId="36093"/>
    <cellStyle name="Style 6 2 11 4 2" xfId="36094"/>
    <cellStyle name="Style 6 2 11 4 3" xfId="36095"/>
    <cellStyle name="Style 6 2 11 5" xfId="36096"/>
    <cellStyle name="Style 6 2 11 5 2" xfId="36097"/>
    <cellStyle name="Style 6 2 11 5 3" xfId="36098"/>
    <cellStyle name="Style 6 2 11 6" xfId="36099"/>
    <cellStyle name="Style 6 2 11 6 2" xfId="36100"/>
    <cellStyle name="Style 6 2 11 6 3" xfId="36101"/>
    <cellStyle name="Style 6 2 11 7" xfId="36102"/>
    <cellStyle name="Style 6 2 11 7 2" xfId="36103"/>
    <cellStyle name="Style 6 2 11 7 3" xfId="36104"/>
    <cellStyle name="Style 6 2 11 8" xfId="36105"/>
    <cellStyle name="Style 6 2 11 8 2" xfId="36106"/>
    <cellStyle name="Style 6 2 11 8 3" xfId="36107"/>
    <cellStyle name="Style 6 2 11 9" xfId="36108"/>
    <cellStyle name="Style 6 2 11 9 2" xfId="36109"/>
    <cellStyle name="Style 6 2 11 9 3" xfId="36110"/>
    <cellStyle name="Style 6 2 12" xfId="1279"/>
    <cellStyle name="Style 6 2 12 10" xfId="36111"/>
    <cellStyle name="Style 6 2 12 10 2" xfId="36112"/>
    <cellStyle name="Style 6 2 12 10 3" xfId="36113"/>
    <cellStyle name="Style 6 2 12 11" xfId="36114"/>
    <cellStyle name="Style 6 2 12 11 2" xfId="36115"/>
    <cellStyle name="Style 6 2 12 11 3" xfId="36116"/>
    <cellStyle name="Style 6 2 12 12" xfId="36117"/>
    <cellStyle name="Style 6 2 12 12 2" xfId="36118"/>
    <cellStyle name="Style 6 2 12 12 3" xfId="36119"/>
    <cellStyle name="Style 6 2 12 13" xfId="36120"/>
    <cellStyle name="Style 6 2 12 13 2" xfId="36121"/>
    <cellStyle name="Style 6 2 12 13 3" xfId="36122"/>
    <cellStyle name="Style 6 2 12 14" xfId="36123"/>
    <cellStyle name="Style 6 2 12 14 2" xfId="36124"/>
    <cellStyle name="Style 6 2 12 14 3" xfId="36125"/>
    <cellStyle name="Style 6 2 12 15" xfId="36126"/>
    <cellStyle name="Style 6 2 12 15 2" xfId="36127"/>
    <cellStyle name="Style 6 2 12 15 3" xfId="36128"/>
    <cellStyle name="Style 6 2 12 16" xfId="36129"/>
    <cellStyle name="Style 6 2 12 17" xfId="36130"/>
    <cellStyle name="Style 6 2 12 2" xfId="1280"/>
    <cellStyle name="Style 6 2 12 2 10" xfId="36131"/>
    <cellStyle name="Style 6 2 12 2 10 2" xfId="36132"/>
    <cellStyle name="Style 6 2 12 2 10 3" xfId="36133"/>
    <cellStyle name="Style 6 2 12 2 11" xfId="36134"/>
    <cellStyle name="Style 6 2 12 2 11 2" xfId="36135"/>
    <cellStyle name="Style 6 2 12 2 11 3" xfId="36136"/>
    <cellStyle name="Style 6 2 12 2 12" xfId="36137"/>
    <cellStyle name="Style 6 2 12 2 12 2" xfId="36138"/>
    <cellStyle name="Style 6 2 12 2 12 3" xfId="36139"/>
    <cellStyle name="Style 6 2 12 2 13" xfId="36140"/>
    <cellStyle name="Style 6 2 12 2 13 2" xfId="36141"/>
    <cellStyle name="Style 6 2 12 2 13 3" xfId="36142"/>
    <cellStyle name="Style 6 2 12 2 14" xfId="36143"/>
    <cellStyle name="Style 6 2 12 2 14 2" xfId="36144"/>
    <cellStyle name="Style 6 2 12 2 14 3" xfId="36145"/>
    <cellStyle name="Style 6 2 12 2 15" xfId="36146"/>
    <cellStyle name="Style 6 2 12 2 16" xfId="36147"/>
    <cellStyle name="Style 6 2 12 2 2" xfId="36148"/>
    <cellStyle name="Style 6 2 12 2 2 2" xfId="36149"/>
    <cellStyle name="Style 6 2 12 2 2 2 2" xfId="36150"/>
    <cellStyle name="Style 6 2 12 2 2 2 3" xfId="36151"/>
    <cellStyle name="Style 6 2 12 2 2 3" xfId="36152"/>
    <cellStyle name="Style 6 2 12 2 2 4" xfId="36153"/>
    <cellStyle name="Style 6 2 12 2 3" xfId="36154"/>
    <cellStyle name="Style 6 2 12 2 3 2" xfId="36155"/>
    <cellStyle name="Style 6 2 12 2 3 3" xfId="36156"/>
    <cellStyle name="Style 6 2 12 2 4" xfId="36157"/>
    <cellStyle name="Style 6 2 12 2 4 2" xfId="36158"/>
    <cellStyle name="Style 6 2 12 2 4 3" xfId="36159"/>
    <cellStyle name="Style 6 2 12 2 5" xfId="36160"/>
    <cellStyle name="Style 6 2 12 2 5 2" xfId="36161"/>
    <cellStyle name="Style 6 2 12 2 5 3" xfId="36162"/>
    <cellStyle name="Style 6 2 12 2 6" xfId="36163"/>
    <cellStyle name="Style 6 2 12 2 6 2" xfId="36164"/>
    <cellStyle name="Style 6 2 12 2 6 3" xfId="36165"/>
    <cellStyle name="Style 6 2 12 2 7" xfId="36166"/>
    <cellStyle name="Style 6 2 12 2 7 2" xfId="36167"/>
    <cellStyle name="Style 6 2 12 2 7 3" xfId="36168"/>
    <cellStyle name="Style 6 2 12 2 8" xfId="36169"/>
    <cellStyle name="Style 6 2 12 2 8 2" xfId="36170"/>
    <cellStyle name="Style 6 2 12 2 8 3" xfId="36171"/>
    <cellStyle name="Style 6 2 12 2 9" xfId="36172"/>
    <cellStyle name="Style 6 2 12 2 9 2" xfId="36173"/>
    <cellStyle name="Style 6 2 12 2 9 3" xfId="36174"/>
    <cellStyle name="Style 6 2 12 3" xfId="36175"/>
    <cellStyle name="Style 6 2 12 3 2" xfId="36176"/>
    <cellStyle name="Style 6 2 12 3 2 2" xfId="36177"/>
    <cellStyle name="Style 6 2 12 3 2 3" xfId="36178"/>
    <cellStyle name="Style 6 2 12 3 3" xfId="36179"/>
    <cellStyle name="Style 6 2 12 3 4" xfId="36180"/>
    <cellStyle name="Style 6 2 12 4" xfId="36181"/>
    <cellStyle name="Style 6 2 12 4 2" xfId="36182"/>
    <cellStyle name="Style 6 2 12 4 3" xfId="36183"/>
    <cellStyle name="Style 6 2 12 5" xfId="36184"/>
    <cellStyle name="Style 6 2 12 5 2" xfId="36185"/>
    <cellStyle name="Style 6 2 12 5 3" xfId="36186"/>
    <cellStyle name="Style 6 2 12 6" xfId="36187"/>
    <cellStyle name="Style 6 2 12 6 2" xfId="36188"/>
    <cellStyle name="Style 6 2 12 6 3" xfId="36189"/>
    <cellStyle name="Style 6 2 12 7" xfId="36190"/>
    <cellStyle name="Style 6 2 12 7 2" xfId="36191"/>
    <cellStyle name="Style 6 2 12 7 3" xfId="36192"/>
    <cellStyle name="Style 6 2 12 8" xfId="36193"/>
    <cellStyle name="Style 6 2 12 8 2" xfId="36194"/>
    <cellStyle name="Style 6 2 12 8 3" xfId="36195"/>
    <cellStyle name="Style 6 2 12 9" xfId="36196"/>
    <cellStyle name="Style 6 2 12 9 2" xfId="36197"/>
    <cellStyle name="Style 6 2 12 9 3" xfId="36198"/>
    <cellStyle name="Style 6 2 13" xfId="1281"/>
    <cellStyle name="Style 6 2 13 10" xfId="36199"/>
    <cellStyle name="Style 6 2 13 10 2" xfId="36200"/>
    <cellStyle name="Style 6 2 13 10 3" xfId="36201"/>
    <cellStyle name="Style 6 2 13 11" xfId="36202"/>
    <cellStyle name="Style 6 2 13 11 2" xfId="36203"/>
    <cellStyle name="Style 6 2 13 11 3" xfId="36204"/>
    <cellStyle name="Style 6 2 13 12" xfId="36205"/>
    <cellStyle name="Style 6 2 13 12 2" xfId="36206"/>
    <cellStyle name="Style 6 2 13 12 3" xfId="36207"/>
    <cellStyle name="Style 6 2 13 13" xfId="36208"/>
    <cellStyle name="Style 6 2 13 13 2" xfId="36209"/>
    <cellStyle name="Style 6 2 13 13 3" xfId="36210"/>
    <cellStyle name="Style 6 2 13 14" xfId="36211"/>
    <cellStyle name="Style 6 2 13 14 2" xfId="36212"/>
    <cellStyle name="Style 6 2 13 14 3" xfId="36213"/>
    <cellStyle name="Style 6 2 13 15" xfId="36214"/>
    <cellStyle name="Style 6 2 13 15 2" xfId="36215"/>
    <cellStyle name="Style 6 2 13 15 3" xfId="36216"/>
    <cellStyle name="Style 6 2 13 16" xfId="36217"/>
    <cellStyle name="Style 6 2 13 17" xfId="36218"/>
    <cellStyle name="Style 6 2 13 2" xfId="1282"/>
    <cellStyle name="Style 6 2 13 2 10" xfId="36219"/>
    <cellStyle name="Style 6 2 13 2 10 2" xfId="36220"/>
    <cellStyle name="Style 6 2 13 2 10 3" xfId="36221"/>
    <cellStyle name="Style 6 2 13 2 11" xfId="36222"/>
    <cellStyle name="Style 6 2 13 2 11 2" xfId="36223"/>
    <cellStyle name="Style 6 2 13 2 11 3" xfId="36224"/>
    <cellStyle name="Style 6 2 13 2 12" xfId="36225"/>
    <cellStyle name="Style 6 2 13 2 12 2" xfId="36226"/>
    <cellStyle name="Style 6 2 13 2 12 3" xfId="36227"/>
    <cellStyle name="Style 6 2 13 2 13" xfId="36228"/>
    <cellStyle name="Style 6 2 13 2 13 2" xfId="36229"/>
    <cellStyle name="Style 6 2 13 2 13 3" xfId="36230"/>
    <cellStyle name="Style 6 2 13 2 14" xfId="36231"/>
    <cellStyle name="Style 6 2 13 2 14 2" xfId="36232"/>
    <cellStyle name="Style 6 2 13 2 14 3" xfId="36233"/>
    <cellStyle name="Style 6 2 13 2 15" xfId="36234"/>
    <cellStyle name="Style 6 2 13 2 16" xfId="36235"/>
    <cellStyle name="Style 6 2 13 2 2" xfId="36236"/>
    <cellStyle name="Style 6 2 13 2 2 2" xfId="36237"/>
    <cellStyle name="Style 6 2 13 2 2 2 2" xfId="36238"/>
    <cellStyle name="Style 6 2 13 2 2 2 3" xfId="36239"/>
    <cellStyle name="Style 6 2 13 2 2 3" xfId="36240"/>
    <cellStyle name="Style 6 2 13 2 2 4" xfId="36241"/>
    <cellStyle name="Style 6 2 13 2 3" xfId="36242"/>
    <cellStyle name="Style 6 2 13 2 3 2" xfId="36243"/>
    <cellStyle name="Style 6 2 13 2 3 3" xfId="36244"/>
    <cellStyle name="Style 6 2 13 2 4" xfId="36245"/>
    <cellStyle name="Style 6 2 13 2 4 2" xfId="36246"/>
    <cellStyle name="Style 6 2 13 2 4 3" xfId="36247"/>
    <cellStyle name="Style 6 2 13 2 5" xfId="36248"/>
    <cellStyle name="Style 6 2 13 2 5 2" xfId="36249"/>
    <cellStyle name="Style 6 2 13 2 5 3" xfId="36250"/>
    <cellStyle name="Style 6 2 13 2 6" xfId="36251"/>
    <cellStyle name="Style 6 2 13 2 6 2" xfId="36252"/>
    <cellStyle name="Style 6 2 13 2 6 3" xfId="36253"/>
    <cellStyle name="Style 6 2 13 2 7" xfId="36254"/>
    <cellStyle name="Style 6 2 13 2 7 2" xfId="36255"/>
    <cellStyle name="Style 6 2 13 2 7 3" xfId="36256"/>
    <cellStyle name="Style 6 2 13 2 8" xfId="36257"/>
    <cellStyle name="Style 6 2 13 2 8 2" xfId="36258"/>
    <cellStyle name="Style 6 2 13 2 8 3" xfId="36259"/>
    <cellStyle name="Style 6 2 13 2 9" xfId="36260"/>
    <cellStyle name="Style 6 2 13 2 9 2" xfId="36261"/>
    <cellStyle name="Style 6 2 13 2 9 3" xfId="36262"/>
    <cellStyle name="Style 6 2 13 3" xfId="36263"/>
    <cellStyle name="Style 6 2 13 3 2" xfId="36264"/>
    <cellStyle name="Style 6 2 13 3 2 2" xfId="36265"/>
    <cellStyle name="Style 6 2 13 3 2 3" xfId="36266"/>
    <cellStyle name="Style 6 2 13 3 3" xfId="36267"/>
    <cellStyle name="Style 6 2 13 3 4" xfId="36268"/>
    <cellStyle name="Style 6 2 13 4" xfId="36269"/>
    <cellStyle name="Style 6 2 13 4 2" xfId="36270"/>
    <cellStyle name="Style 6 2 13 4 3" xfId="36271"/>
    <cellStyle name="Style 6 2 13 5" xfId="36272"/>
    <cellStyle name="Style 6 2 13 5 2" xfId="36273"/>
    <cellStyle name="Style 6 2 13 5 3" xfId="36274"/>
    <cellStyle name="Style 6 2 13 6" xfId="36275"/>
    <cellStyle name="Style 6 2 13 6 2" xfId="36276"/>
    <cellStyle name="Style 6 2 13 6 3" xfId="36277"/>
    <cellStyle name="Style 6 2 13 7" xfId="36278"/>
    <cellStyle name="Style 6 2 13 7 2" xfId="36279"/>
    <cellStyle name="Style 6 2 13 7 3" xfId="36280"/>
    <cellStyle name="Style 6 2 13 8" xfId="36281"/>
    <cellStyle name="Style 6 2 13 8 2" xfId="36282"/>
    <cellStyle name="Style 6 2 13 8 3" xfId="36283"/>
    <cellStyle name="Style 6 2 13 9" xfId="36284"/>
    <cellStyle name="Style 6 2 13 9 2" xfId="36285"/>
    <cellStyle name="Style 6 2 13 9 3" xfId="36286"/>
    <cellStyle name="Style 6 2 14" xfId="1283"/>
    <cellStyle name="Style 6 2 14 10" xfId="36287"/>
    <cellStyle name="Style 6 2 14 10 2" xfId="36288"/>
    <cellStyle name="Style 6 2 14 10 3" xfId="36289"/>
    <cellStyle name="Style 6 2 14 11" xfId="36290"/>
    <cellStyle name="Style 6 2 14 11 2" xfId="36291"/>
    <cellStyle name="Style 6 2 14 11 3" xfId="36292"/>
    <cellStyle name="Style 6 2 14 12" xfId="36293"/>
    <cellStyle name="Style 6 2 14 12 2" xfId="36294"/>
    <cellStyle name="Style 6 2 14 12 3" xfId="36295"/>
    <cellStyle name="Style 6 2 14 13" xfId="36296"/>
    <cellStyle name="Style 6 2 14 13 2" xfId="36297"/>
    <cellStyle name="Style 6 2 14 13 3" xfId="36298"/>
    <cellStyle name="Style 6 2 14 14" xfId="36299"/>
    <cellStyle name="Style 6 2 14 14 2" xfId="36300"/>
    <cellStyle name="Style 6 2 14 14 3" xfId="36301"/>
    <cellStyle name="Style 6 2 14 15" xfId="36302"/>
    <cellStyle name="Style 6 2 14 15 2" xfId="36303"/>
    <cellStyle name="Style 6 2 14 15 3" xfId="36304"/>
    <cellStyle name="Style 6 2 14 16" xfId="36305"/>
    <cellStyle name="Style 6 2 14 17" xfId="36306"/>
    <cellStyle name="Style 6 2 14 2" xfId="1284"/>
    <cellStyle name="Style 6 2 14 2 10" xfId="36307"/>
    <cellStyle name="Style 6 2 14 2 10 2" xfId="36308"/>
    <cellStyle name="Style 6 2 14 2 10 3" xfId="36309"/>
    <cellStyle name="Style 6 2 14 2 11" xfId="36310"/>
    <cellStyle name="Style 6 2 14 2 11 2" xfId="36311"/>
    <cellStyle name="Style 6 2 14 2 11 3" xfId="36312"/>
    <cellStyle name="Style 6 2 14 2 12" xfId="36313"/>
    <cellStyle name="Style 6 2 14 2 12 2" xfId="36314"/>
    <cellStyle name="Style 6 2 14 2 12 3" xfId="36315"/>
    <cellStyle name="Style 6 2 14 2 13" xfId="36316"/>
    <cellStyle name="Style 6 2 14 2 13 2" xfId="36317"/>
    <cellStyle name="Style 6 2 14 2 13 3" xfId="36318"/>
    <cellStyle name="Style 6 2 14 2 14" xfId="36319"/>
    <cellStyle name="Style 6 2 14 2 14 2" xfId="36320"/>
    <cellStyle name="Style 6 2 14 2 14 3" xfId="36321"/>
    <cellStyle name="Style 6 2 14 2 15" xfId="36322"/>
    <cellStyle name="Style 6 2 14 2 16" xfId="36323"/>
    <cellStyle name="Style 6 2 14 2 2" xfId="36324"/>
    <cellStyle name="Style 6 2 14 2 2 2" xfId="36325"/>
    <cellStyle name="Style 6 2 14 2 2 2 2" xfId="36326"/>
    <cellStyle name="Style 6 2 14 2 2 2 3" xfId="36327"/>
    <cellStyle name="Style 6 2 14 2 2 3" xfId="36328"/>
    <cellStyle name="Style 6 2 14 2 2 4" xfId="36329"/>
    <cellStyle name="Style 6 2 14 2 3" xfId="36330"/>
    <cellStyle name="Style 6 2 14 2 3 2" xfId="36331"/>
    <cellStyle name="Style 6 2 14 2 3 3" xfId="36332"/>
    <cellStyle name="Style 6 2 14 2 4" xfId="36333"/>
    <cellStyle name="Style 6 2 14 2 4 2" xfId="36334"/>
    <cellStyle name="Style 6 2 14 2 4 3" xfId="36335"/>
    <cellStyle name="Style 6 2 14 2 5" xfId="36336"/>
    <cellStyle name="Style 6 2 14 2 5 2" xfId="36337"/>
    <cellStyle name="Style 6 2 14 2 5 3" xfId="36338"/>
    <cellStyle name="Style 6 2 14 2 6" xfId="36339"/>
    <cellStyle name="Style 6 2 14 2 6 2" xfId="36340"/>
    <cellStyle name="Style 6 2 14 2 6 3" xfId="36341"/>
    <cellStyle name="Style 6 2 14 2 7" xfId="36342"/>
    <cellStyle name="Style 6 2 14 2 7 2" xfId="36343"/>
    <cellStyle name="Style 6 2 14 2 7 3" xfId="36344"/>
    <cellStyle name="Style 6 2 14 2 8" xfId="36345"/>
    <cellStyle name="Style 6 2 14 2 8 2" xfId="36346"/>
    <cellStyle name="Style 6 2 14 2 8 3" xfId="36347"/>
    <cellStyle name="Style 6 2 14 2 9" xfId="36348"/>
    <cellStyle name="Style 6 2 14 2 9 2" xfId="36349"/>
    <cellStyle name="Style 6 2 14 2 9 3" xfId="36350"/>
    <cellStyle name="Style 6 2 14 3" xfId="36351"/>
    <cellStyle name="Style 6 2 14 3 2" xfId="36352"/>
    <cellStyle name="Style 6 2 14 3 2 2" xfId="36353"/>
    <cellStyle name="Style 6 2 14 3 2 3" xfId="36354"/>
    <cellStyle name="Style 6 2 14 3 3" xfId="36355"/>
    <cellStyle name="Style 6 2 14 3 4" xfId="36356"/>
    <cellStyle name="Style 6 2 14 4" xfId="36357"/>
    <cellStyle name="Style 6 2 14 4 2" xfId="36358"/>
    <cellStyle name="Style 6 2 14 4 3" xfId="36359"/>
    <cellStyle name="Style 6 2 14 5" xfId="36360"/>
    <cellStyle name="Style 6 2 14 5 2" xfId="36361"/>
    <cellStyle name="Style 6 2 14 5 3" xfId="36362"/>
    <cellStyle name="Style 6 2 14 6" xfId="36363"/>
    <cellStyle name="Style 6 2 14 6 2" xfId="36364"/>
    <cellStyle name="Style 6 2 14 6 3" xfId="36365"/>
    <cellStyle name="Style 6 2 14 7" xfId="36366"/>
    <cellStyle name="Style 6 2 14 7 2" xfId="36367"/>
    <cellStyle name="Style 6 2 14 7 3" xfId="36368"/>
    <cellStyle name="Style 6 2 14 8" xfId="36369"/>
    <cellStyle name="Style 6 2 14 8 2" xfId="36370"/>
    <cellStyle name="Style 6 2 14 8 3" xfId="36371"/>
    <cellStyle name="Style 6 2 14 9" xfId="36372"/>
    <cellStyle name="Style 6 2 14 9 2" xfId="36373"/>
    <cellStyle name="Style 6 2 14 9 3" xfId="36374"/>
    <cellStyle name="Style 6 2 15" xfId="1285"/>
    <cellStyle name="Style 6 2 15 10" xfId="36375"/>
    <cellStyle name="Style 6 2 15 10 2" xfId="36376"/>
    <cellStyle name="Style 6 2 15 10 3" xfId="36377"/>
    <cellStyle name="Style 6 2 15 11" xfId="36378"/>
    <cellStyle name="Style 6 2 15 11 2" xfId="36379"/>
    <cellStyle name="Style 6 2 15 11 3" xfId="36380"/>
    <cellStyle name="Style 6 2 15 12" xfId="36381"/>
    <cellStyle name="Style 6 2 15 12 2" xfId="36382"/>
    <cellStyle name="Style 6 2 15 12 3" xfId="36383"/>
    <cellStyle name="Style 6 2 15 13" xfId="36384"/>
    <cellStyle name="Style 6 2 15 13 2" xfId="36385"/>
    <cellStyle name="Style 6 2 15 13 3" xfId="36386"/>
    <cellStyle name="Style 6 2 15 14" xfId="36387"/>
    <cellStyle name="Style 6 2 15 14 2" xfId="36388"/>
    <cellStyle name="Style 6 2 15 14 3" xfId="36389"/>
    <cellStyle name="Style 6 2 15 15" xfId="36390"/>
    <cellStyle name="Style 6 2 15 15 2" xfId="36391"/>
    <cellStyle name="Style 6 2 15 15 3" xfId="36392"/>
    <cellStyle name="Style 6 2 15 16" xfId="36393"/>
    <cellStyle name="Style 6 2 15 17" xfId="36394"/>
    <cellStyle name="Style 6 2 15 2" xfId="1286"/>
    <cellStyle name="Style 6 2 15 2 10" xfId="36395"/>
    <cellStyle name="Style 6 2 15 2 10 2" xfId="36396"/>
    <cellStyle name="Style 6 2 15 2 10 3" xfId="36397"/>
    <cellStyle name="Style 6 2 15 2 11" xfId="36398"/>
    <cellStyle name="Style 6 2 15 2 11 2" xfId="36399"/>
    <cellStyle name="Style 6 2 15 2 11 3" xfId="36400"/>
    <cellStyle name="Style 6 2 15 2 12" xfId="36401"/>
    <cellStyle name="Style 6 2 15 2 12 2" xfId="36402"/>
    <cellStyle name="Style 6 2 15 2 12 3" xfId="36403"/>
    <cellStyle name="Style 6 2 15 2 13" xfId="36404"/>
    <cellStyle name="Style 6 2 15 2 13 2" xfId="36405"/>
    <cellStyle name="Style 6 2 15 2 13 3" xfId="36406"/>
    <cellStyle name="Style 6 2 15 2 14" xfId="36407"/>
    <cellStyle name="Style 6 2 15 2 14 2" xfId="36408"/>
    <cellStyle name="Style 6 2 15 2 14 3" xfId="36409"/>
    <cellStyle name="Style 6 2 15 2 15" xfId="36410"/>
    <cellStyle name="Style 6 2 15 2 16" xfId="36411"/>
    <cellStyle name="Style 6 2 15 2 2" xfId="36412"/>
    <cellStyle name="Style 6 2 15 2 2 2" xfId="36413"/>
    <cellStyle name="Style 6 2 15 2 2 2 2" xfId="36414"/>
    <cellStyle name="Style 6 2 15 2 2 2 3" xfId="36415"/>
    <cellStyle name="Style 6 2 15 2 2 3" xfId="36416"/>
    <cellStyle name="Style 6 2 15 2 2 4" xfId="36417"/>
    <cellStyle name="Style 6 2 15 2 3" xfId="36418"/>
    <cellStyle name="Style 6 2 15 2 3 2" xfId="36419"/>
    <cellStyle name="Style 6 2 15 2 3 3" xfId="36420"/>
    <cellStyle name="Style 6 2 15 2 4" xfId="36421"/>
    <cellStyle name="Style 6 2 15 2 4 2" xfId="36422"/>
    <cellStyle name="Style 6 2 15 2 4 3" xfId="36423"/>
    <cellStyle name="Style 6 2 15 2 5" xfId="36424"/>
    <cellStyle name="Style 6 2 15 2 5 2" xfId="36425"/>
    <cellStyle name="Style 6 2 15 2 5 3" xfId="36426"/>
    <cellStyle name="Style 6 2 15 2 6" xfId="36427"/>
    <cellStyle name="Style 6 2 15 2 6 2" xfId="36428"/>
    <cellStyle name="Style 6 2 15 2 6 3" xfId="36429"/>
    <cellStyle name="Style 6 2 15 2 7" xfId="36430"/>
    <cellStyle name="Style 6 2 15 2 7 2" xfId="36431"/>
    <cellStyle name="Style 6 2 15 2 7 3" xfId="36432"/>
    <cellStyle name="Style 6 2 15 2 8" xfId="36433"/>
    <cellStyle name="Style 6 2 15 2 8 2" xfId="36434"/>
    <cellStyle name="Style 6 2 15 2 8 3" xfId="36435"/>
    <cellStyle name="Style 6 2 15 2 9" xfId="36436"/>
    <cellStyle name="Style 6 2 15 2 9 2" xfId="36437"/>
    <cellStyle name="Style 6 2 15 2 9 3" xfId="36438"/>
    <cellStyle name="Style 6 2 15 3" xfId="36439"/>
    <cellStyle name="Style 6 2 15 3 2" xfId="36440"/>
    <cellStyle name="Style 6 2 15 3 2 2" xfId="36441"/>
    <cellStyle name="Style 6 2 15 3 2 3" xfId="36442"/>
    <cellStyle name="Style 6 2 15 3 3" xfId="36443"/>
    <cellStyle name="Style 6 2 15 3 4" xfId="36444"/>
    <cellStyle name="Style 6 2 15 4" xfId="36445"/>
    <cellStyle name="Style 6 2 15 4 2" xfId="36446"/>
    <cellStyle name="Style 6 2 15 4 3" xfId="36447"/>
    <cellStyle name="Style 6 2 15 5" xfId="36448"/>
    <cellStyle name="Style 6 2 15 5 2" xfId="36449"/>
    <cellStyle name="Style 6 2 15 5 3" xfId="36450"/>
    <cellStyle name="Style 6 2 15 6" xfId="36451"/>
    <cellStyle name="Style 6 2 15 6 2" xfId="36452"/>
    <cellStyle name="Style 6 2 15 6 3" xfId="36453"/>
    <cellStyle name="Style 6 2 15 7" xfId="36454"/>
    <cellStyle name="Style 6 2 15 7 2" xfId="36455"/>
    <cellStyle name="Style 6 2 15 7 3" xfId="36456"/>
    <cellStyle name="Style 6 2 15 8" xfId="36457"/>
    <cellStyle name="Style 6 2 15 8 2" xfId="36458"/>
    <cellStyle name="Style 6 2 15 8 3" xfId="36459"/>
    <cellStyle name="Style 6 2 15 9" xfId="36460"/>
    <cellStyle name="Style 6 2 15 9 2" xfId="36461"/>
    <cellStyle name="Style 6 2 15 9 3" xfId="36462"/>
    <cellStyle name="Style 6 2 16" xfId="1287"/>
    <cellStyle name="Style 6 2 16 10" xfId="36463"/>
    <cellStyle name="Style 6 2 16 10 2" xfId="36464"/>
    <cellStyle name="Style 6 2 16 10 3" xfId="36465"/>
    <cellStyle name="Style 6 2 16 11" xfId="36466"/>
    <cellStyle name="Style 6 2 16 11 2" xfId="36467"/>
    <cellStyle name="Style 6 2 16 11 3" xfId="36468"/>
    <cellStyle name="Style 6 2 16 12" xfId="36469"/>
    <cellStyle name="Style 6 2 16 12 2" xfId="36470"/>
    <cellStyle name="Style 6 2 16 12 3" xfId="36471"/>
    <cellStyle name="Style 6 2 16 13" xfId="36472"/>
    <cellStyle name="Style 6 2 16 13 2" xfId="36473"/>
    <cellStyle name="Style 6 2 16 13 3" xfId="36474"/>
    <cellStyle name="Style 6 2 16 14" xfId="36475"/>
    <cellStyle name="Style 6 2 16 14 2" xfId="36476"/>
    <cellStyle name="Style 6 2 16 14 3" xfId="36477"/>
    <cellStyle name="Style 6 2 16 15" xfId="36478"/>
    <cellStyle name="Style 6 2 16 15 2" xfId="36479"/>
    <cellStyle name="Style 6 2 16 15 3" xfId="36480"/>
    <cellStyle name="Style 6 2 16 16" xfId="36481"/>
    <cellStyle name="Style 6 2 16 17" xfId="36482"/>
    <cellStyle name="Style 6 2 16 2" xfId="1288"/>
    <cellStyle name="Style 6 2 16 2 10" xfId="36483"/>
    <cellStyle name="Style 6 2 16 2 10 2" xfId="36484"/>
    <cellStyle name="Style 6 2 16 2 10 3" xfId="36485"/>
    <cellStyle name="Style 6 2 16 2 11" xfId="36486"/>
    <cellStyle name="Style 6 2 16 2 11 2" xfId="36487"/>
    <cellStyle name="Style 6 2 16 2 11 3" xfId="36488"/>
    <cellStyle name="Style 6 2 16 2 12" xfId="36489"/>
    <cellStyle name="Style 6 2 16 2 12 2" xfId="36490"/>
    <cellStyle name="Style 6 2 16 2 12 3" xfId="36491"/>
    <cellStyle name="Style 6 2 16 2 13" xfId="36492"/>
    <cellStyle name="Style 6 2 16 2 13 2" xfId="36493"/>
    <cellStyle name="Style 6 2 16 2 13 3" xfId="36494"/>
    <cellStyle name="Style 6 2 16 2 14" xfId="36495"/>
    <cellStyle name="Style 6 2 16 2 14 2" xfId="36496"/>
    <cellStyle name="Style 6 2 16 2 14 3" xfId="36497"/>
    <cellStyle name="Style 6 2 16 2 15" xfId="36498"/>
    <cellStyle name="Style 6 2 16 2 16" xfId="36499"/>
    <cellStyle name="Style 6 2 16 2 2" xfId="36500"/>
    <cellStyle name="Style 6 2 16 2 2 2" xfId="36501"/>
    <cellStyle name="Style 6 2 16 2 2 2 2" xfId="36502"/>
    <cellStyle name="Style 6 2 16 2 2 2 3" xfId="36503"/>
    <cellStyle name="Style 6 2 16 2 2 3" xfId="36504"/>
    <cellStyle name="Style 6 2 16 2 2 4" xfId="36505"/>
    <cellStyle name="Style 6 2 16 2 3" xfId="36506"/>
    <cellStyle name="Style 6 2 16 2 3 2" xfId="36507"/>
    <cellStyle name="Style 6 2 16 2 3 3" xfId="36508"/>
    <cellStyle name="Style 6 2 16 2 4" xfId="36509"/>
    <cellStyle name="Style 6 2 16 2 4 2" xfId="36510"/>
    <cellStyle name="Style 6 2 16 2 4 3" xfId="36511"/>
    <cellStyle name="Style 6 2 16 2 5" xfId="36512"/>
    <cellStyle name="Style 6 2 16 2 5 2" xfId="36513"/>
    <cellStyle name="Style 6 2 16 2 5 3" xfId="36514"/>
    <cellStyle name="Style 6 2 16 2 6" xfId="36515"/>
    <cellStyle name="Style 6 2 16 2 6 2" xfId="36516"/>
    <cellStyle name="Style 6 2 16 2 6 3" xfId="36517"/>
    <cellStyle name="Style 6 2 16 2 7" xfId="36518"/>
    <cellStyle name="Style 6 2 16 2 7 2" xfId="36519"/>
    <cellStyle name="Style 6 2 16 2 7 3" xfId="36520"/>
    <cellStyle name="Style 6 2 16 2 8" xfId="36521"/>
    <cellStyle name="Style 6 2 16 2 8 2" xfId="36522"/>
    <cellStyle name="Style 6 2 16 2 8 3" xfId="36523"/>
    <cellStyle name="Style 6 2 16 2 9" xfId="36524"/>
    <cellStyle name="Style 6 2 16 2 9 2" xfId="36525"/>
    <cellStyle name="Style 6 2 16 2 9 3" xfId="36526"/>
    <cellStyle name="Style 6 2 16 3" xfId="36527"/>
    <cellStyle name="Style 6 2 16 3 2" xfId="36528"/>
    <cellStyle name="Style 6 2 16 3 2 2" xfId="36529"/>
    <cellStyle name="Style 6 2 16 3 2 3" xfId="36530"/>
    <cellStyle name="Style 6 2 16 3 3" xfId="36531"/>
    <cellStyle name="Style 6 2 16 3 4" xfId="36532"/>
    <cellStyle name="Style 6 2 16 4" xfId="36533"/>
    <cellStyle name="Style 6 2 16 4 2" xfId="36534"/>
    <cellStyle name="Style 6 2 16 4 3" xfId="36535"/>
    <cellStyle name="Style 6 2 16 5" xfId="36536"/>
    <cellStyle name="Style 6 2 16 5 2" xfId="36537"/>
    <cellStyle name="Style 6 2 16 5 3" xfId="36538"/>
    <cellStyle name="Style 6 2 16 6" xfId="36539"/>
    <cellStyle name="Style 6 2 16 6 2" xfId="36540"/>
    <cellStyle name="Style 6 2 16 6 3" xfId="36541"/>
    <cellStyle name="Style 6 2 16 7" xfId="36542"/>
    <cellStyle name="Style 6 2 16 7 2" xfId="36543"/>
    <cellStyle name="Style 6 2 16 7 3" xfId="36544"/>
    <cellStyle name="Style 6 2 16 8" xfId="36545"/>
    <cellStyle name="Style 6 2 16 8 2" xfId="36546"/>
    <cellStyle name="Style 6 2 16 8 3" xfId="36547"/>
    <cellStyle name="Style 6 2 16 9" xfId="36548"/>
    <cellStyle name="Style 6 2 16 9 2" xfId="36549"/>
    <cellStyle name="Style 6 2 16 9 3" xfId="36550"/>
    <cellStyle name="Style 6 2 17" xfId="1289"/>
    <cellStyle name="Style 6 2 17 10" xfId="36551"/>
    <cellStyle name="Style 6 2 17 10 2" xfId="36552"/>
    <cellStyle name="Style 6 2 17 10 3" xfId="36553"/>
    <cellStyle name="Style 6 2 17 11" xfId="36554"/>
    <cellStyle name="Style 6 2 17 11 2" xfId="36555"/>
    <cellStyle name="Style 6 2 17 11 3" xfId="36556"/>
    <cellStyle name="Style 6 2 17 12" xfId="36557"/>
    <cellStyle name="Style 6 2 17 12 2" xfId="36558"/>
    <cellStyle name="Style 6 2 17 12 3" xfId="36559"/>
    <cellStyle name="Style 6 2 17 13" xfId="36560"/>
    <cellStyle name="Style 6 2 17 13 2" xfId="36561"/>
    <cellStyle name="Style 6 2 17 13 3" xfId="36562"/>
    <cellStyle name="Style 6 2 17 14" xfId="36563"/>
    <cellStyle name="Style 6 2 17 14 2" xfId="36564"/>
    <cellStyle name="Style 6 2 17 14 3" xfId="36565"/>
    <cellStyle name="Style 6 2 17 15" xfId="36566"/>
    <cellStyle name="Style 6 2 17 15 2" xfId="36567"/>
    <cellStyle name="Style 6 2 17 15 3" xfId="36568"/>
    <cellStyle name="Style 6 2 17 16" xfId="36569"/>
    <cellStyle name="Style 6 2 17 17" xfId="36570"/>
    <cellStyle name="Style 6 2 17 2" xfId="1290"/>
    <cellStyle name="Style 6 2 17 2 10" xfId="36571"/>
    <cellStyle name="Style 6 2 17 2 10 2" xfId="36572"/>
    <cellStyle name="Style 6 2 17 2 10 3" xfId="36573"/>
    <cellStyle name="Style 6 2 17 2 11" xfId="36574"/>
    <cellStyle name="Style 6 2 17 2 11 2" xfId="36575"/>
    <cellStyle name="Style 6 2 17 2 11 3" xfId="36576"/>
    <cellStyle name="Style 6 2 17 2 12" xfId="36577"/>
    <cellStyle name="Style 6 2 17 2 12 2" xfId="36578"/>
    <cellStyle name="Style 6 2 17 2 12 3" xfId="36579"/>
    <cellStyle name="Style 6 2 17 2 13" xfId="36580"/>
    <cellStyle name="Style 6 2 17 2 13 2" xfId="36581"/>
    <cellStyle name="Style 6 2 17 2 13 3" xfId="36582"/>
    <cellStyle name="Style 6 2 17 2 14" xfId="36583"/>
    <cellStyle name="Style 6 2 17 2 14 2" xfId="36584"/>
    <cellStyle name="Style 6 2 17 2 14 3" xfId="36585"/>
    <cellStyle name="Style 6 2 17 2 15" xfId="36586"/>
    <cellStyle name="Style 6 2 17 2 16" xfId="36587"/>
    <cellStyle name="Style 6 2 17 2 2" xfId="36588"/>
    <cellStyle name="Style 6 2 17 2 2 2" xfId="36589"/>
    <cellStyle name="Style 6 2 17 2 2 2 2" xfId="36590"/>
    <cellStyle name="Style 6 2 17 2 2 2 3" xfId="36591"/>
    <cellStyle name="Style 6 2 17 2 2 3" xfId="36592"/>
    <cellStyle name="Style 6 2 17 2 2 4" xfId="36593"/>
    <cellStyle name="Style 6 2 17 2 3" xfId="36594"/>
    <cellStyle name="Style 6 2 17 2 3 2" xfId="36595"/>
    <cellStyle name="Style 6 2 17 2 3 3" xfId="36596"/>
    <cellStyle name="Style 6 2 17 2 4" xfId="36597"/>
    <cellStyle name="Style 6 2 17 2 4 2" xfId="36598"/>
    <cellStyle name="Style 6 2 17 2 4 3" xfId="36599"/>
    <cellStyle name="Style 6 2 17 2 5" xfId="36600"/>
    <cellStyle name="Style 6 2 17 2 5 2" xfId="36601"/>
    <cellStyle name="Style 6 2 17 2 5 3" xfId="36602"/>
    <cellStyle name="Style 6 2 17 2 6" xfId="36603"/>
    <cellStyle name="Style 6 2 17 2 6 2" xfId="36604"/>
    <cellStyle name="Style 6 2 17 2 6 3" xfId="36605"/>
    <cellStyle name="Style 6 2 17 2 7" xfId="36606"/>
    <cellStyle name="Style 6 2 17 2 7 2" xfId="36607"/>
    <cellStyle name="Style 6 2 17 2 7 3" xfId="36608"/>
    <cellStyle name="Style 6 2 17 2 8" xfId="36609"/>
    <cellStyle name="Style 6 2 17 2 8 2" xfId="36610"/>
    <cellStyle name="Style 6 2 17 2 8 3" xfId="36611"/>
    <cellStyle name="Style 6 2 17 2 9" xfId="36612"/>
    <cellStyle name="Style 6 2 17 2 9 2" xfId="36613"/>
    <cellStyle name="Style 6 2 17 2 9 3" xfId="36614"/>
    <cellStyle name="Style 6 2 17 3" xfId="36615"/>
    <cellStyle name="Style 6 2 17 3 2" xfId="36616"/>
    <cellStyle name="Style 6 2 17 3 2 2" xfId="36617"/>
    <cellStyle name="Style 6 2 17 3 2 3" xfId="36618"/>
    <cellStyle name="Style 6 2 17 3 3" xfId="36619"/>
    <cellStyle name="Style 6 2 17 3 4" xfId="36620"/>
    <cellStyle name="Style 6 2 17 4" xfId="36621"/>
    <cellStyle name="Style 6 2 17 4 2" xfId="36622"/>
    <cellStyle name="Style 6 2 17 4 3" xfId="36623"/>
    <cellStyle name="Style 6 2 17 5" xfId="36624"/>
    <cellStyle name="Style 6 2 17 5 2" xfId="36625"/>
    <cellStyle name="Style 6 2 17 5 3" xfId="36626"/>
    <cellStyle name="Style 6 2 17 6" xfId="36627"/>
    <cellStyle name="Style 6 2 17 6 2" xfId="36628"/>
    <cellStyle name="Style 6 2 17 6 3" xfId="36629"/>
    <cellStyle name="Style 6 2 17 7" xfId="36630"/>
    <cellStyle name="Style 6 2 17 7 2" xfId="36631"/>
    <cellStyle name="Style 6 2 17 7 3" xfId="36632"/>
    <cellStyle name="Style 6 2 17 8" xfId="36633"/>
    <cellStyle name="Style 6 2 17 8 2" xfId="36634"/>
    <cellStyle name="Style 6 2 17 8 3" xfId="36635"/>
    <cellStyle name="Style 6 2 17 9" xfId="36636"/>
    <cellStyle name="Style 6 2 17 9 2" xfId="36637"/>
    <cellStyle name="Style 6 2 17 9 3" xfId="36638"/>
    <cellStyle name="Style 6 2 18" xfId="1291"/>
    <cellStyle name="Style 6 2 18 10" xfId="36639"/>
    <cellStyle name="Style 6 2 18 10 2" xfId="36640"/>
    <cellStyle name="Style 6 2 18 10 3" xfId="36641"/>
    <cellStyle name="Style 6 2 18 11" xfId="36642"/>
    <cellStyle name="Style 6 2 18 11 2" xfId="36643"/>
    <cellStyle name="Style 6 2 18 11 3" xfId="36644"/>
    <cellStyle name="Style 6 2 18 12" xfId="36645"/>
    <cellStyle name="Style 6 2 18 12 2" xfId="36646"/>
    <cellStyle name="Style 6 2 18 12 3" xfId="36647"/>
    <cellStyle name="Style 6 2 18 13" xfId="36648"/>
    <cellStyle name="Style 6 2 18 13 2" xfId="36649"/>
    <cellStyle name="Style 6 2 18 13 3" xfId="36650"/>
    <cellStyle name="Style 6 2 18 14" xfId="36651"/>
    <cellStyle name="Style 6 2 18 14 2" xfId="36652"/>
    <cellStyle name="Style 6 2 18 14 3" xfId="36653"/>
    <cellStyle name="Style 6 2 18 15" xfId="36654"/>
    <cellStyle name="Style 6 2 18 15 2" xfId="36655"/>
    <cellStyle name="Style 6 2 18 15 3" xfId="36656"/>
    <cellStyle name="Style 6 2 18 16" xfId="36657"/>
    <cellStyle name="Style 6 2 18 17" xfId="36658"/>
    <cellStyle name="Style 6 2 18 2" xfId="1292"/>
    <cellStyle name="Style 6 2 18 2 10" xfId="36659"/>
    <cellStyle name="Style 6 2 18 2 10 2" xfId="36660"/>
    <cellStyle name="Style 6 2 18 2 10 3" xfId="36661"/>
    <cellStyle name="Style 6 2 18 2 11" xfId="36662"/>
    <cellStyle name="Style 6 2 18 2 11 2" xfId="36663"/>
    <cellStyle name="Style 6 2 18 2 11 3" xfId="36664"/>
    <cellStyle name="Style 6 2 18 2 12" xfId="36665"/>
    <cellStyle name="Style 6 2 18 2 12 2" xfId="36666"/>
    <cellStyle name="Style 6 2 18 2 12 3" xfId="36667"/>
    <cellStyle name="Style 6 2 18 2 13" xfId="36668"/>
    <cellStyle name="Style 6 2 18 2 13 2" xfId="36669"/>
    <cellStyle name="Style 6 2 18 2 13 3" xfId="36670"/>
    <cellStyle name="Style 6 2 18 2 14" xfId="36671"/>
    <cellStyle name="Style 6 2 18 2 14 2" xfId="36672"/>
    <cellStyle name="Style 6 2 18 2 14 3" xfId="36673"/>
    <cellStyle name="Style 6 2 18 2 15" xfId="36674"/>
    <cellStyle name="Style 6 2 18 2 16" xfId="36675"/>
    <cellStyle name="Style 6 2 18 2 2" xfId="36676"/>
    <cellStyle name="Style 6 2 18 2 2 2" xfId="36677"/>
    <cellStyle name="Style 6 2 18 2 2 2 2" xfId="36678"/>
    <cellStyle name="Style 6 2 18 2 2 2 3" xfId="36679"/>
    <cellStyle name="Style 6 2 18 2 2 3" xfId="36680"/>
    <cellStyle name="Style 6 2 18 2 2 4" xfId="36681"/>
    <cellStyle name="Style 6 2 18 2 3" xfId="36682"/>
    <cellStyle name="Style 6 2 18 2 3 2" xfId="36683"/>
    <cellStyle name="Style 6 2 18 2 3 3" xfId="36684"/>
    <cellStyle name="Style 6 2 18 2 4" xfId="36685"/>
    <cellStyle name="Style 6 2 18 2 4 2" xfId="36686"/>
    <cellStyle name="Style 6 2 18 2 4 3" xfId="36687"/>
    <cellStyle name="Style 6 2 18 2 5" xfId="36688"/>
    <cellStyle name="Style 6 2 18 2 5 2" xfId="36689"/>
    <cellStyle name="Style 6 2 18 2 5 3" xfId="36690"/>
    <cellStyle name="Style 6 2 18 2 6" xfId="36691"/>
    <cellStyle name="Style 6 2 18 2 6 2" xfId="36692"/>
    <cellStyle name="Style 6 2 18 2 6 3" xfId="36693"/>
    <cellStyle name="Style 6 2 18 2 7" xfId="36694"/>
    <cellStyle name="Style 6 2 18 2 7 2" xfId="36695"/>
    <cellStyle name="Style 6 2 18 2 7 3" xfId="36696"/>
    <cellStyle name="Style 6 2 18 2 8" xfId="36697"/>
    <cellStyle name="Style 6 2 18 2 8 2" xfId="36698"/>
    <cellStyle name="Style 6 2 18 2 8 3" xfId="36699"/>
    <cellStyle name="Style 6 2 18 2 9" xfId="36700"/>
    <cellStyle name="Style 6 2 18 2 9 2" xfId="36701"/>
    <cellStyle name="Style 6 2 18 2 9 3" xfId="36702"/>
    <cellStyle name="Style 6 2 18 3" xfId="36703"/>
    <cellStyle name="Style 6 2 18 3 2" xfId="36704"/>
    <cellStyle name="Style 6 2 18 3 2 2" xfId="36705"/>
    <cellStyle name="Style 6 2 18 3 2 3" xfId="36706"/>
    <cellStyle name="Style 6 2 18 3 3" xfId="36707"/>
    <cellStyle name="Style 6 2 18 3 4" xfId="36708"/>
    <cellStyle name="Style 6 2 18 4" xfId="36709"/>
    <cellStyle name="Style 6 2 18 4 2" xfId="36710"/>
    <cellStyle name="Style 6 2 18 4 3" xfId="36711"/>
    <cellStyle name="Style 6 2 18 5" xfId="36712"/>
    <cellStyle name="Style 6 2 18 5 2" xfId="36713"/>
    <cellStyle name="Style 6 2 18 5 3" xfId="36714"/>
    <cellStyle name="Style 6 2 18 6" xfId="36715"/>
    <cellStyle name="Style 6 2 18 6 2" xfId="36716"/>
    <cellStyle name="Style 6 2 18 6 3" xfId="36717"/>
    <cellStyle name="Style 6 2 18 7" xfId="36718"/>
    <cellStyle name="Style 6 2 18 7 2" xfId="36719"/>
    <cellStyle name="Style 6 2 18 7 3" xfId="36720"/>
    <cellStyle name="Style 6 2 18 8" xfId="36721"/>
    <cellStyle name="Style 6 2 18 8 2" xfId="36722"/>
    <cellStyle name="Style 6 2 18 8 3" xfId="36723"/>
    <cellStyle name="Style 6 2 18 9" xfId="36724"/>
    <cellStyle name="Style 6 2 18 9 2" xfId="36725"/>
    <cellStyle name="Style 6 2 18 9 3" xfId="36726"/>
    <cellStyle name="Style 6 2 19" xfId="1293"/>
    <cellStyle name="Style 6 2 19 10" xfId="36727"/>
    <cellStyle name="Style 6 2 19 10 2" xfId="36728"/>
    <cellStyle name="Style 6 2 19 10 3" xfId="36729"/>
    <cellStyle name="Style 6 2 19 11" xfId="36730"/>
    <cellStyle name="Style 6 2 19 11 2" xfId="36731"/>
    <cellStyle name="Style 6 2 19 11 3" xfId="36732"/>
    <cellStyle name="Style 6 2 19 12" xfId="36733"/>
    <cellStyle name="Style 6 2 19 12 2" xfId="36734"/>
    <cellStyle name="Style 6 2 19 12 3" xfId="36735"/>
    <cellStyle name="Style 6 2 19 13" xfId="36736"/>
    <cellStyle name="Style 6 2 19 13 2" xfId="36737"/>
    <cellStyle name="Style 6 2 19 13 3" xfId="36738"/>
    <cellStyle name="Style 6 2 19 14" xfId="36739"/>
    <cellStyle name="Style 6 2 19 14 2" xfId="36740"/>
    <cellStyle name="Style 6 2 19 14 3" xfId="36741"/>
    <cellStyle name="Style 6 2 19 15" xfId="36742"/>
    <cellStyle name="Style 6 2 19 15 2" xfId="36743"/>
    <cellStyle name="Style 6 2 19 15 3" xfId="36744"/>
    <cellStyle name="Style 6 2 19 16" xfId="36745"/>
    <cellStyle name="Style 6 2 19 17" xfId="36746"/>
    <cellStyle name="Style 6 2 19 2" xfId="1294"/>
    <cellStyle name="Style 6 2 19 2 10" xfId="36747"/>
    <cellStyle name="Style 6 2 19 2 10 2" xfId="36748"/>
    <cellStyle name="Style 6 2 19 2 10 3" xfId="36749"/>
    <cellStyle name="Style 6 2 19 2 11" xfId="36750"/>
    <cellStyle name="Style 6 2 19 2 11 2" xfId="36751"/>
    <cellStyle name="Style 6 2 19 2 11 3" xfId="36752"/>
    <cellStyle name="Style 6 2 19 2 12" xfId="36753"/>
    <cellStyle name="Style 6 2 19 2 12 2" xfId="36754"/>
    <cellStyle name="Style 6 2 19 2 12 3" xfId="36755"/>
    <cellStyle name="Style 6 2 19 2 13" xfId="36756"/>
    <cellStyle name="Style 6 2 19 2 13 2" xfId="36757"/>
    <cellStyle name="Style 6 2 19 2 13 3" xfId="36758"/>
    <cellStyle name="Style 6 2 19 2 14" xfId="36759"/>
    <cellStyle name="Style 6 2 19 2 14 2" xfId="36760"/>
    <cellStyle name="Style 6 2 19 2 14 3" xfId="36761"/>
    <cellStyle name="Style 6 2 19 2 15" xfId="36762"/>
    <cellStyle name="Style 6 2 19 2 16" xfId="36763"/>
    <cellStyle name="Style 6 2 19 2 2" xfId="36764"/>
    <cellStyle name="Style 6 2 19 2 2 2" xfId="36765"/>
    <cellStyle name="Style 6 2 19 2 2 2 2" xfId="36766"/>
    <cellStyle name="Style 6 2 19 2 2 2 3" xfId="36767"/>
    <cellStyle name="Style 6 2 19 2 2 3" xfId="36768"/>
    <cellStyle name="Style 6 2 19 2 2 4" xfId="36769"/>
    <cellStyle name="Style 6 2 19 2 3" xfId="36770"/>
    <cellStyle name="Style 6 2 19 2 3 2" xfId="36771"/>
    <cellStyle name="Style 6 2 19 2 3 3" xfId="36772"/>
    <cellStyle name="Style 6 2 19 2 4" xfId="36773"/>
    <cellStyle name="Style 6 2 19 2 4 2" xfId="36774"/>
    <cellStyle name="Style 6 2 19 2 4 3" xfId="36775"/>
    <cellStyle name="Style 6 2 19 2 5" xfId="36776"/>
    <cellStyle name="Style 6 2 19 2 5 2" xfId="36777"/>
    <cellStyle name="Style 6 2 19 2 5 3" xfId="36778"/>
    <cellStyle name="Style 6 2 19 2 6" xfId="36779"/>
    <cellStyle name="Style 6 2 19 2 6 2" xfId="36780"/>
    <cellStyle name="Style 6 2 19 2 6 3" xfId="36781"/>
    <cellStyle name="Style 6 2 19 2 7" xfId="36782"/>
    <cellStyle name="Style 6 2 19 2 7 2" xfId="36783"/>
    <cellStyle name="Style 6 2 19 2 7 3" xfId="36784"/>
    <cellStyle name="Style 6 2 19 2 8" xfId="36785"/>
    <cellStyle name="Style 6 2 19 2 8 2" xfId="36786"/>
    <cellStyle name="Style 6 2 19 2 8 3" xfId="36787"/>
    <cellStyle name="Style 6 2 19 2 9" xfId="36788"/>
    <cellStyle name="Style 6 2 19 2 9 2" xfId="36789"/>
    <cellStyle name="Style 6 2 19 2 9 3" xfId="36790"/>
    <cellStyle name="Style 6 2 19 3" xfId="36791"/>
    <cellStyle name="Style 6 2 19 3 2" xfId="36792"/>
    <cellStyle name="Style 6 2 19 3 2 2" xfId="36793"/>
    <cellStyle name="Style 6 2 19 3 2 3" xfId="36794"/>
    <cellStyle name="Style 6 2 19 3 3" xfId="36795"/>
    <cellStyle name="Style 6 2 19 3 4" xfId="36796"/>
    <cellStyle name="Style 6 2 19 4" xfId="36797"/>
    <cellStyle name="Style 6 2 19 4 2" xfId="36798"/>
    <cellStyle name="Style 6 2 19 4 3" xfId="36799"/>
    <cellStyle name="Style 6 2 19 5" xfId="36800"/>
    <cellStyle name="Style 6 2 19 5 2" xfId="36801"/>
    <cellStyle name="Style 6 2 19 5 3" xfId="36802"/>
    <cellStyle name="Style 6 2 19 6" xfId="36803"/>
    <cellStyle name="Style 6 2 19 6 2" xfId="36804"/>
    <cellStyle name="Style 6 2 19 6 3" xfId="36805"/>
    <cellStyle name="Style 6 2 19 7" xfId="36806"/>
    <cellStyle name="Style 6 2 19 7 2" xfId="36807"/>
    <cellStyle name="Style 6 2 19 7 3" xfId="36808"/>
    <cellStyle name="Style 6 2 19 8" xfId="36809"/>
    <cellStyle name="Style 6 2 19 8 2" xfId="36810"/>
    <cellStyle name="Style 6 2 19 8 3" xfId="36811"/>
    <cellStyle name="Style 6 2 19 9" xfId="36812"/>
    <cellStyle name="Style 6 2 19 9 2" xfId="36813"/>
    <cellStyle name="Style 6 2 19 9 3" xfId="36814"/>
    <cellStyle name="Style 6 2 2" xfId="1295"/>
    <cellStyle name="Style 6 2 2 10" xfId="36815"/>
    <cellStyle name="Style 6 2 2 10 2" xfId="36816"/>
    <cellStyle name="Style 6 2 2 10 3" xfId="36817"/>
    <cellStyle name="Style 6 2 2 11" xfId="36818"/>
    <cellStyle name="Style 6 2 2 11 2" xfId="36819"/>
    <cellStyle name="Style 6 2 2 11 3" xfId="36820"/>
    <cellStyle name="Style 6 2 2 12" xfId="36821"/>
    <cellStyle name="Style 6 2 2 12 2" xfId="36822"/>
    <cellStyle name="Style 6 2 2 12 3" xfId="36823"/>
    <cellStyle name="Style 6 2 2 13" xfId="36824"/>
    <cellStyle name="Style 6 2 2 13 2" xfId="36825"/>
    <cellStyle name="Style 6 2 2 13 3" xfId="36826"/>
    <cellStyle name="Style 6 2 2 14" xfId="36827"/>
    <cellStyle name="Style 6 2 2 14 2" xfId="36828"/>
    <cellStyle name="Style 6 2 2 14 3" xfId="36829"/>
    <cellStyle name="Style 6 2 2 15" xfId="36830"/>
    <cellStyle name="Style 6 2 2 16" xfId="36831"/>
    <cellStyle name="Style 6 2 2 2" xfId="36832"/>
    <cellStyle name="Style 6 2 2 2 2" xfId="36833"/>
    <cellStyle name="Style 6 2 2 2 2 2" xfId="36834"/>
    <cellStyle name="Style 6 2 2 2 2 3" xfId="36835"/>
    <cellStyle name="Style 6 2 2 2 3" xfId="36836"/>
    <cellStyle name="Style 6 2 2 2 4" xfId="36837"/>
    <cellStyle name="Style 6 2 2 3" xfId="36838"/>
    <cellStyle name="Style 6 2 2 3 2" xfId="36839"/>
    <cellStyle name="Style 6 2 2 3 3" xfId="36840"/>
    <cellStyle name="Style 6 2 2 4" xfId="36841"/>
    <cellStyle name="Style 6 2 2 4 2" xfId="36842"/>
    <cellStyle name="Style 6 2 2 4 3" xfId="36843"/>
    <cellStyle name="Style 6 2 2 5" xfId="36844"/>
    <cellStyle name="Style 6 2 2 5 2" xfId="36845"/>
    <cellStyle name="Style 6 2 2 5 3" xfId="36846"/>
    <cellStyle name="Style 6 2 2 6" xfId="36847"/>
    <cellStyle name="Style 6 2 2 6 2" xfId="36848"/>
    <cellStyle name="Style 6 2 2 6 3" xfId="36849"/>
    <cellStyle name="Style 6 2 2 7" xfId="36850"/>
    <cellStyle name="Style 6 2 2 7 2" xfId="36851"/>
    <cellStyle name="Style 6 2 2 7 3" xfId="36852"/>
    <cellStyle name="Style 6 2 2 8" xfId="36853"/>
    <cellStyle name="Style 6 2 2 8 2" xfId="36854"/>
    <cellStyle name="Style 6 2 2 8 3" xfId="36855"/>
    <cellStyle name="Style 6 2 2 9" xfId="36856"/>
    <cellStyle name="Style 6 2 2 9 2" xfId="36857"/>
    <cellStyle name="Style 6 2 2 9 3" xfId="36858"/>
    <cellStyle name="Style 6 2 20" xfId="1296"/>
    <cellStyle name="Style 6 2 20 10" xfId="36859"/>
    <cellStyle name="Style 6 2 20 10 2" xfId="36860"/>
    <cellStyle name="Style 6 2 20 10 3" xfId="36861"/>
    <cellStyle name="Style 6 2 20 11" xfId="36862"/>
    <cellStyle name="Style 6 2 20 11 2" xfId="36863"/>
    <cellStyle name="Style 6 2 20 11 3" xfId="36864"/>
    <cellStyle name="Style 6 2 20 12" xfId="36865"/>
    <cellStyle name="Style 6 2 20 12 2" xfId="36866"/>
    <cellStyle name="Style 6 2 20 12 3" xfId="36867"/>
    <cellStyle name="Style 6 2 20 13" xfId="36868"/>
    <cellStyle name="Style 6 2 20 13 2" xfId="36869"/>
    <cellStyle name="Style 6 2 20 13 3" xfId="36870"/>
    <cellStyle name="Style 6 2 20 14" xfId="36871"/>
    <cellStyle name="Style 6 2 20 14 2" xfId="36872"/>
    <cellStyle name="Style 6 2 20 14 3" xfId="36873"/>
    <cellStyle name="Style 6 2 20 15" xfId="36874"/>
    <cellStyle name="Style 6 2 20 15 2" xfId="36875"/>
    <cellStyle name="Style 6 2 20 15 3" xfId="36876"/>
    <cellStyle name="Style 6 2 20 16" xfId="36877"/>
    <cellStyle name="Style 6 2 20 17" xfId="36878"/>
    <cellStyle name="Style 6 2 20 2" xfId="1297"/>
    <cellStyle name="Style 6 2 20 2 10" xfId="36879"/>
    <cellStyle name="Style 6 2 20 2 10 2" xfId="36880"/>
    <cellStyle name="Style 6 2 20 2 10 3" xfId="36881"/>
    <cellStyle name="Style 6 2 20 2 11" xfId="36882"/>
    <cellStyle name="Style 6 2 20 2 11 2" xfId="36883"/>
    <cellStyle name="Style 6 2 20 2 11 3" xfId="36884"/>
    <cellStyle name="Style 6 2 20 2 12" xfId="36885"/>
    <cellStyle name="Style 6 2 20 2 12 2" xfId="36886"/>
    <cellStyle name="Style 6 2 20 2 12 3" xfId="36887"/>
    <cellStyle name="Style 6 2 20 2 13" xfId="36888"/>
    <cellStyle name="Style 6 2 20 2 13 2" xfId="36889"/>
    <cellStyle name="Style 6 2 20 2 13 3" xfId="36890"/>
    <cellStyle name="Style 6 2 20 2 14" xfId="36891"/>
    <cellStyle name="Style 6 2 20 2 14 2" xfId="36892"/>
    <cellStyle name="Style 6 2 20 2 14 3" xfId="36893"/>
    <cellStyle name="Style 6 2 20 2 15" xfId="36894"/>
    <cellStyle name="Style 6 2 20 2 16" xfId="36895"/>
    <cellStyle name="Style 6 2 20 2 2" xfId="36896"/>
    <cellStyle name="Style 6 2 20 2 2 2" xfId="36897"/>
    <cellStyle name="Style 6 2 20 2 2 2 2" xfId="36898"/>
    <cellStyle name="Style 6 2 20 2 2 2 3" xfId="36899"/>
    <cellStyle name="Style 6 2 20 2 2 3" xfId="36900"/>
    <cellStyle name="Style 6 2 20 2 2 4" xfId="36901"/>
    <cellStyle name="Style 6 2 20 2 3" xfId="36902"/>
    <cellStyle name="Style 6 2 20 2 3 2" xfId="36903"/>
    <cellStyle name="Style 6 2 20 2 3 3" xfId="36904"/>
    <cellStyle name="Style 6 2 20 2 4" xfId="36905"/>
    <cellStyle name="Style 6 2 20 2 4 2" xfId="36906"/>
    <cellStyle name="Style 6 2 20 2 4 3" xfId="36907"/>
    <cellStyle name="Style 6 2 20 2 5" xfId="36908"/>
    <cellStyle name="Style 6 2 20 2 5 2" xfId="36909"/>
    <cellStyle name="Style 6 2 20 2 5 3" xfId="36910"/>
    <cellStyle name="Style 6 2 20 2 6" xfId="36911"/>
    <cellStyle name="Style 6 2 20 2 6 2" xfId="36912"/>
    <cellStyle name="Style 6 2 20 2 6 3" xfId="36913"/>
    <cellStyle name="Style 6 2 20 2 7" xfId="36914"/>
    <cellStyle name="Style 6 2 20 2 7 2" xfId="36915"/>
    <cellStyle name="Style 6 2 20 2 7 3" xfId="36916"/>
    <cellStyle name="Style 6 2 20 2 8" xfId="36917"/>
    <cellStyle name="Style 6 2 20 2 8 2" xfId="36918"/>
    <cellStyle name="Style 6 2 20 2 8 3" xfId="36919"/>
    <cellStyle name="Style 6 2 20 2 9" xfId="36920"/>
    <cellStyle name="Style 6 2 20 2 9 2" xfId="36921"/>
    <cellStyle name="Style 6 2 20 2 9 3" xfId="36922"/>
    <cellStyle name="Style 6 2 20 3" xfId="36923"/>
    <cellStyle name="Style 6 2 20 3 2" xfId="36924"/>
    <cellStyle name="Style 6 2 20 3 2 2" xfId="36925"/>
    <cellStyle name="Style 6 2 20 3 2 3" xfId="36926"/>
    <cellStyle name="Style 6 2 20 3 3" xfId="36927"/>
    <cellStyle name="Style 6 2 20 3 4" xfId="36928"/>
    <cellStyle name="Style 6 2 20 4" xfId="36929"/>
    <cellStyle name="Style 6 2 20 4 2" xfId="36930"/>
    <cellStyle name="Style 6 2 20 4 3" xfId="36931"/>
    <cellStyle name="Style 6 2 20 5" xfId="36932"/>
    <cellStyle name="Style 6 2 20 5 2" xfId="36933"/>
    <cellStyle name="Style 6 2 20 5 3" xfId="36934"/>
    <cellStyle name="Style 6 2 20 6" xfId="36935"/>
    <cellStyle name="Style 6 2 20 6 2" xfId="36936"/>
    <cellStyle name="Style 6 2 20 6 3" xfId="36937"/>
    <cellStyle name="Style 6 2 20 7" xfId="36938"/>
    <cellStyle name="Style 6 2 20 7 2" xfId="36939"/>
    <cellStyle name="Style 6 2 20 7 3" xfId="36940"/>
    <cellStyle name="Style 6 2 20 8" xfId="36941"/>
    <cellStyle name="Style 6 2 20 8 2" xfId="36942"/>
    <cellStyle name="Style 6 2 20 8 3" xfId="36943"/>
    <cellStyle name="Style 6 2 20 9" xfId="36944"/>
    <cellStyle name="Style 6 2 20 9 2" xfId="36945"/>
    <cellStyle name="Style 6 2 20 9 3" xfId="36946"/>
    <cellStyle name="Style 6 2 21" xfId="1298"/>
    <cellStyle name="Style 6 2 21 10" xfId="36947"/>
    <cellStyle name="Style 6 2 21 10 2" xfId="36948"/>
    <cellStyle name="Style 6 2 21 10 3" xfId="36949"/>
    <cellStyle name="Style 6 2 21 11" xfId="36950"/>
    <cellStyle name="Style 6 2 21 11 2" xfId="36951"/>
    <cellStyle name="Style 6 2 21 11 3" xfId="36952"/>
    <cellStyle name="Style 6 2 21 12" xfId="36953"/>
    <cellStyle name="Style 6 2 21 12 2" xfId="36954"/>
    <cellStyle name="Style 6 2 21 12 3" xfId="36955"/>
    <cellStyle name="Style 6 2 21 13" xfId="36956"/>
    <cellStyle name="Style 6 2 21 13 2" xfId="36957"/>
    <cellStyle name="Style 6 2 21 13 3" xfId="36958"/>
    <cellStyle name="Style 6 2 21 14" xfId="36959"/>
    <cellStyle name="Style 6 2 21 14 2" xfId="36960"/>
    <cellStyle name="Style 6 2 21 14 3" xfId="36961"/>
    <cellStyle name="Style 6 2 21 15" xfId="36962"/>
    <cellStyle name="Style 6 2 21 15 2" xfId="36963"/>
    <cellStyle name="Style 6 2 21 15 3" xfId="36964"/>
    <cellStyle name="Style 6 2 21 16" xfId="36965"/>
    <cellStyle name="Style 6 2 21 17" xfId="36966"/>
    <cellStyle name="Style 6 2 21 2" xfId="1299"/>
    <cellStyle name="Style 6 2 21 2 10" xfId="36967"/>
    <cellStyle name="Style 6 2 21 2 10 2" xfId="36968"/>
    <cellStyle name="Style 6 2 21 2 10 3" xfId="36969"/>
    <cellStyle name="Style 6 2 21 2 11" xfId="36970"/>
    <cellStyle name="Style 6 2 21 2 11 2" xfId="36971"/>
    <cellStyle name="Style 6 2 21 2 11 3" xfId="36972"/>
    <cellStyle name="Style 6 2 21 2 12" xfId="36973"/>
    <cellStyle name="Style 6 2 21 2 12 2" xfId="36974"/>
    <cellStyle name="Style 6 2 21 2 12 3" xfId="36975"/>
    <cellStyle name="Style 6 2 21 2 13" xfId="36976"/>
    <cellStyle name="Style 6 2 21 2 13 2" xfId="36977"/>
    <cellStyle name="Style 6 2 21 2 13 3" xfId="36978"/>
    <cellStyle name="Style 6 2 21 2 14" xfId="36979"/>
    <cellStyle name="Style 6 2 21 2 14 2" xfId="36980"/>
    <cellStyle name="Style 6 2 21 2 14 3" xfId="36981"/>
    <cellStyle name="Style 6 2 21 2 15" xfId="36982"/>
    <cellStyle name="Style 6 2 21 2 16" xfId="36983"/>
    <cellStyle name="Style 6 2 21 2 2" xfId="36984"/>
    <cellStyle name="Style 6 2 21 2 2 2" xfId="36985"/>
    <cellStyle name="Style 6 2 21 2 2 2 2" xfId="36986"/>
    <cellStyle name="Style 6 2 21 2 2 2 3" xfId="36987"/>
    <cellStyle name="Style 6 2 21 2 2 3" xfId="36988"/>
    <cellStyle name="Style 6 2 21 2 2 4" xfId="36989"/>
    <cellStyle name="Style 6 2 21 2 3" xfId="36990"/>
    <cellStyle name="Style 6 2 21 2 3 2" xfId="36991"/>
    <cellStyle name="Style 6 2 21 2 3 3" xfId="36992"/>
    <cellStyle name="Style 6 2 21 2 4" xfId="36993"/>
    <cellStyle name="Style 6 2 21 2 4 2" xfId="36994"/>
    <cellStyle name="Style 6 2 21 2 4 3" xfId="36995"/>
    <cellStyle name="Style 6 2 21 2 5" xfId="36996"/>
    <cellStyle name="Style 6 2 21 2 5 2" xfId="36997"/>
    <cellStyle name="Style 6 2 21 2 5 3" xfId="36998"/>
    <cellStyle name="Style 6 2 21 2 6" xfId="36999"/>
    <cellStyle name="Style 6 2 21 2 6 2" xfId="37000"/>
    <cellStyle name="Style 6 2 21 2 6 3" xfId="37001"/>
    <cellStyle name="Style 6 2 21 2 7" xfId="37002"/>
    <cellStyle name="Style 6 2 21 2 7 2" xfId="37003"/>
    <cellStyle name="Style 6 2 21 2 7 3" xfId="37004"/>
    <cellStyle name="Style 6 2 21 2 8" xfId="37005"/>
    <cellStyle name="Style 6 2 21 2 8 2" xfId="37006"/>
    <cellStyle name="Style 6 2 21 2 8 3" xfId="37007"/>
    <cellStyle name="Style 6 2 21 2 9" xfId="37008"/>
    <cellStyle name="Style 6 2 21 2 9 2" xfId="37009"/>
    <cellStyle name="Style 6 2 21 2 9 3" xfId="37010"/>
    <cellStyle name="Style 6 2 21 3" xfId="37011"/>
    <cellStyle name="Style 6 2 21 3 2" xfId="37012"/>
    <cellStyle name="Style 6 2 21 3 2 2" xfId="37013"/>
    <cellStyle name="Style 6 2 21 3 2 3" xfId="37014"/>
    <cellStyle name="Style 6 2 21 3 3" xfId="37015"/>
    <cellStyle name="Style 6 2 21 3 4" xfId="37016"/>
    <cellStyle name="Style 6 2 21 4" xfId="37017"/>
    <cellStyle name="Style 6 2 21 4 2" xfId="37018"/>
    <cellStyle name="Style 6 2 21 4 3" xfId="37019"/>
    <cellStyle name="Style 6 2 21 5" xfId="37020"/>
    <cellStyle name="Style 6 2 21 5 2" xfId="37021"/>
    <cellStyle name="Style 6 2 21 5 3" xfId="37022"/>
    <cellStyle name="Style 6 2 21 6" xfId="37023"/>
    <cellStyle name="Style 6 2 21 6 2" xfId="37024"/>
    <cellStyle name="Style 6 2 21 6 3" xfId="37025"/>
    <cellStyle name="Style 6 2 21 7" xfId="37026"/>
    <cellStyle name="Style 6 2 21 7 2" xfId="37027"/>
    <cellStyle name="Style 6 2 21 7 3" xfId="37028"/>
    <cellStyle name="Style 6 2 21 8" xfId="37029"/>
    <cellStyle name="Style 6 2 21 8 2" xfId="37030"/>
    <cellStyle name="Style 6 2 21 8 3" xfId="37031"/>
    <cellStyle name="Style 6 2 21 9" xfId="37032"/>
    <cellStyle name="Style 6 2 21 9 2" xfId="37033"/>
    <cellStyle name="Style 6 2 21 9 3" xfId="37034"/>
    <cellStyle name="Style 6 2 22" xfId="1300"/>
    <cellStyle name="Style 6 2 22 10" xfId="37035"/>
    <cellStyle name="Style 6 2 22 10 2" xfId="37036"/>
    <cellStyle name="Style 6 2 22 10 3" xfId="37037"/>
    <cellStyle name="Style 6 2 22 11" xfId="37038"/>
    <cellStyle name="Style 6 2 22 11 2" xfId="37039"/>
    <cellStyle name="Style 6 2 22 11 3" xfId="37040"/>
    <cellStyle name="Style 6 2 22 12" xfId="37041"/>
    <cellStyle name="Style 6 2 22 12 2" xfId="37042"/>
    <cellStyle name="Style 6 2 22 12 3" xfId="37043"/>
    <cellStyle name="Style 6 2 22 13" xfId="37044"/>
    <cellStyle name="Style 6 2 22 13 2" xfId="37045"/>
    <cellStyle name="Style 6 2 22 13 3" xfId="37046"/>
    <cellStyle name="Style 6 2 22 14" xfId="37047"/>
    <cellStyle name="Style 6 2 22 14 2" xfId="37048"/>
    <cellStyle name="Style 6 2 22 14 3" xfId="37049"/>
    <cellStyle name="Style 6 2 22 15" xfId="37050"/>
    <cellStyle name="Style 6 2 22 15 2" xfId="37051"/>
    <cellStyle name="Style 6 2 22 15 3" xfId="37052"/>
    <cellStyle name="Style 6 2 22 16" xfId="37053"/>
    <cellStyle name="Style 6 2 22 17" xfId="37054"/>
    <cellStyle name="Style 6 2 22 2" xfId="1301"/>
    <cellStyle name="Style 6 2 22 2 10" xfId="37055"/>
    <cellStyle name="Style 6 2 22 2 10 2" xfId="37056"/>
    <cellStyle name="Style 6 2 22 2 10 3" xfId="37057"/>
    <cellStyle name="Style 6 2 22 2 11" xfId="37058"/>
    <cellStyle name="Style 6 2 22 2 11 2" xfId="37059"/>
    <cellStyle name="Style 6 2 22 2 11 3" xfId="37060"/>
    <cellStyle name="Style 6 2 22 2 12" xfId="37061"/>
    <cellStyle name="Style 6 2 22 2 12 2" xfId="37062"/>
    <cellStyle name="Style 6 2 22 2 12 3" xfId="37063"/>
    <cellStyle name="Style 6 2 22 2 13" xfId="37064"/>
    <cellStyle name="Style 6 2 22 2 13 2" xfId="37065"/>
    <cellStyle name="Style 6 2 22 2 13 3" xfId="37066"/>
    <cellStyle name="Style 6 2 22 2 14" xfId="37067"/>
    <cellStyle name="Style 6 2 22 2 14 2" xfId="37068"/>
    <cellStyle name="Style 6 2 22 2 14 3" xfId="37069"/>
    <cellStyle name="Style 6 2 22 2 15" xfId="37070"/>
    <cellStyle name="Style 6 2 22 2 16" xfId="37071"/>
    <cellStyle name="Style 6 2 22 2 2" xfId="37072"/>
    <cellStyle name="Style 6 2 22 2 2 2" xfId="37073"/>
    <cellStyle name="Style 6 2 22 2 2 2 2" xfId="37074"/>
    <cellStyle name="Style 6 2 22 2 2 2 3" xfId="37075"/>
    <cellStyle name="Style 6 2 22 2 2 3" xfId="37076"/>
    <cellStyle name="Style 6 2 22 2 2 4" xfId="37077"/>
    <cellStyle name="Style 6 2 22 2 3" xfId="37078"/>
    <cellStyle name="Style 6 2 22 2 3 2" xfId="37079"/>
    <cellStyle name="Style 6 2 22 2 3 3" xfId="37080"/>
    <cellStyle name="Style 6 2 22 2 4" xfId="37081"/>
    <cellStyle name="Style 6 2 22 2 4 2" xfId="37082"/>
    <cellStyle name="Style 6 2 22 2 4 3" xfId="37083"/>
    <cellStyle name="Style 6 2 22 2 5" xfId="37084"/>
    <cellStyle name="Style 6 2 22 2 5 2" xfId="37085"/>
    <cellStyle name="Style 6 2 22 2 5 3" xfId="37086"/>
    <cellStyle name="Style 6 2 22 2 6" xfId="37087"/>
    <cellStyle name="Style 6 2 22 2 6 2" xfId="37088"/>
    <cellStyle name="Style 6 2 22 2 6 3" xfId="37089"/>
    <cellStyle name="Style 6 2 22 2 7" xfId="37090"/>
    <cellStyle name="Style 6 2 22 2 7 2" xfId="37091"/>
    <cellStyle name="Style 6 2 22 2 7 3" xfId="37092"/>
    <cellStyle name="Style 6 2 22 2 8" xfId="37093"/>
    <cellStyle name="Style 6 2 22 2 8 2" xfId="37094"/>
    <cellStyle name="Style 6 2 22 2 8 3" xfId="37095"/>
    <cellStyle name="Style 6 2 22 2 9" xfId="37096"/>
    <cellStyle name="Style 6 2 22 2 9 2" xfId="37097"/>
    <cellStyle name="Style 6 2 22 2 9 3" xfId="37098"/>
    <cellStyle name="Style 6 2 22 3" xfId="37099"/>
    <cellStyle name="Style 6 2 22 3 2" xfId="37100"/>
    <cellStyle name="Style 6 2 22 3 2 2" xfId="37101"/>
    <cellStyle name="Style 6 2 22 3 2 3" xfId="37102"/>
    <cellStyle name="Style 6 2 22 3 3" xfId="37103"/>
    <cellStyle name="Style 6 2 22 3 4" xfId="37104"/>
    <cellStyle name="Style 6 2 22 4" xfId="37105"/>
    <cellStyle name="Style 6 2 22 4 2" xfId="37106"/>
    <cellStyle name="Style 6 2 22 4 3" xfId="37107"/>
    <cellStyle name="Style 6 2 22 5" xfId="37108"/>
    <cellStyle name="Style 6 2 22 5 2" xfId="37109"/>
    <cellStyle name="Style 6 2 22 5 3" xfId="37110"/>
    <cellStyle name="Style 6 2 22 6" xfId="37111"/>
    <cellStyle name="Style 6 2 22 6 2" xfId="37112"/>
    <cellStyle name="Style 6 2 22 6 3" xfId="37113"/>
    <cellStyle name="Style 6 2 22 7" xfId="37114"/>
    <cellStyle name="Style 6 2 22 7 2" xfId="37115"/>
    <cellStyle name="Style 6 2 22 7 3" xfId="37116"/>
    <cellStyle name="Style 6 2 22 8" xfId="37117"/>
    <cellStyle name="Style 6 2 22 8 2" xfId="37118"/>
    <cellStyle name="Style 6 2 22 8 3" xfId="37119"/>
    <cellStyle name="Style 6 2 22 9" xfId="37120"/>
    <cellStyle name="Style 6 2 22 9 2" xfId="37121"/>
    <cellStyle name="Style 6 2 22 9 3" xfId="37122"/>
    <cellStyle name="Style 6 2 23" xfId="1302"/>
    <cellStyle name="Style 6 2 23 10" xfId="37123"/>
    <cellStyle name="Style 6 2 23 10 2" xfId="37124"/>
    <cellStyle name="Style 6 2 23 10 3" xfId="37125"/>
    <cellStyle name="Style 6 2 23 11" xfId="37126"/>
    <cellStyle name="Style 6 2 23 11 2" xfId="37127"/>
    <cellStyle name="Style 6 2 23 11 3" xfId="37128"/>
    <cellStyle name="Style 6 2 23 12" xfId="37129"/>
    <cellStyle name="Style 6 2 23 12 2" xfId="37130"/>
    <cellStyle name="Style 6 2 23 12 3" xfId="37131"/>
    <cellStyle name="Style 6 2 23 13" xfId="37132"/>
    <cellStyle name="Style 6 2 23 13 2" xfId="37133"/>
    <cellStyle name="Style 6 2 23 13 3" xfId="37134"/>
    <cellStyle name="Style 6 2 23 14" xfId="37135"/>
    <cellStyle name="Style 6 2 23 14 2" xfId="37136"/>
    <cellStyle name="Style 6 2 23 14 3" xfId="37137"/>
    <cellStyle name="Style 6 2 23 15" xfId="37138"/>
    <cellStyle name="Style 6 2 23 15 2" xfId="37139"/>
    <cellStyle name="Style 6 2 23 15 3" xfId="37140"/>
    <cellStyle name="Style 6 2 23 16" xfId="37141"/>
    <cellStyle name="Style 6 2 23 17" xfId="37142"/>
    <cellStyle name="Style 6 2 23 2" xfId="1303"/>
    <cellStyle name="Style 6 2 23 2 10" xfId="37143"/>
    <cellStyle name="Style 6 2 23 2 10 2" xfId="37144"/>
    <cellStyle name="Style 6 2 23 2 10 3" xfId="37145"/>
    <cellStyle name="Style 6 2 23 2 11" xfId="37146"/>
    <cellStyle name="Style 6 2 23 2 11 2" xfId="37147"/>
    <cellStyle name="Style 6 2 23 2 11 3" xfId="37148"/>
    <cellStyle name="Style 6 2 23 2 12" xfId="37149"/>
    <cellStyle name="Style 6 2 23 2 12 2" xfId="37150"/>
    <cellStyle name="Style 6 2 23 2 12 3" xfId="37151"/>
    <cellStyle name="Style 6 2 23 2 13" xfId="37152"/>
    <cellStyle name="Style 6 2 23 2 13 2" xfId="37153"/>
    <cellStyle name="Style 6 2 23 2 13 3" xfId="37154"/>
    <cellStyle name="Style 6 2 23 2 14" xfId="37155"/>
    <cellStyle name="Style 6 2 23 2 14 2" xfId="37156"/>
    <cellStyle name="Style 6 2 23 2 14 3" xfId="37157"/>
    <cellStyle name="Style 6 2 23 2 15" xfId="37158"/>
    <cellStyle name="Style 6 2 23 2 16" xfId="37159"/>
    <cellStyle name="Style 6 2 23 2 2" xfId="37160"/>
    <cellStyle name="Style 6 2 23 2 2 2" xfId="37161"/>
    <cellStyle name="Style 6 2 23 2 2 2 2" xfId="37162"/>
    <cellStyle name="Style 6 2 23 2 2 2 3" xfId="37163"/>
    <cellStyle name="Style 6 2 23 2 2 3" xfId="37164"/>
    <cellStyle name="Style 6 2 23 2 2 4" xfId="37165"/>
    <cellStyle name="Style 6 2 23 2 3" xfId="37166"/>
    <cellStyle name="Style 6 2 23 2 3 2" xfId="37167"/>
    <cellStyle name="Style 6 2 23 2 3 3" xfId="37168"/>
    <cellStyle name="Style 6 2 23 2 4" xfId="37169"/>
    <cellStyle name="Style 6 2 23 2 4 2" xfId="37170"/>
    <cellStyle name="Style 6 2 23 2 4 3" xfId="37171"/>
    <cellStyle name="Style 6 2 23 2 5" xfId="37172"/>
    <cellStyle name="Style 6 2 23 2 5 2" xfId="37173"/>
    <cellStyle name="Style 6 2 23 2 5 3" xfId="37174"/>
    <cellStyle name="Style 6 2 23 2 6" xfId="37175"/>
    <cellStyle name="Style 6 2 23 2 6 2" xfId="37176"/>
    <cellStyle name="Style 6 2 23 2 6 3" xfId="37177"/>
    <cellStyle name="Style 6 2 23 2 7" xfId="37178"/>
    <cellStyle name="Style 6 2 23 2 7 2" xfId="37179"/>
    <cellStyle name="Style 6 2 23 2 7 3" xfId="37180"/>
    <cellStyle name="Style 6 2 23 2 8" xfId="37181"/>
    <cellStyle name="Style 6 2 23 2 8 2" xfId="37182"/>
    <cellStyle name="Style 6 2 23 2 8 3" xfId="37183"/>
    <cellStyle name="Style 6 2 23 2 9" xfId="37184"/>
    <cellStyle name="Style 6 2 23 2 9 2" xfId="37185"/>
    <cellStyle name="Style 6 2 23 2 9 3" xfId="37186"/>
    <cellStyle name="Style 6 2 23 3" xfId="37187"/>
    <cellStyle name="Style 6 2 23 3 2" xfId="37188"/>
    <cellStyle name="Style 6 2 23 3 2 2" xfId="37189"/>
    <cellStyle name="Style 6 2 23 3 2 3" xfId="37190"/>
    <cellStyle name="Style 6 2 23 3 3" xfId="37191"/>
    <cellStyle name="Style 6 2 23 3 4" xfId="37192"/>
    <cellStyle name="Style 6 2 23 4" xfId="37193"/>
    <cellStyle name="Style 6 2 23 4 2" xfId="37194"/>
    <cellStyle name="Style 6 2 23 4 3" xfId="37195"/>
    <cellStyle name="Style 6 2 23 5" xfId="37196"/>
    <cellStyle name="Style 6 2 23 5 2" xfId="37197"/>
    <cellStyle name="Style 6 2 23 5 3" xfId="37198"/>
    <cellStyle name="Style 6 2 23 6" xfId="37199"/>
    <cellStyle name="Style 6 2 23 6 2" xfId="37200"/>
    <cellStyle name="Style 6 2 23 6 3" xfId="37201"/>
    <cellStyle name="Style 6 2 23 7" xfId="37202"/>
    <cellStyle name="Style 6 2 23 7 2" xfId="37203"/>
    <cellStyle name="Style 6 2 23 7 3" xfId="37204"/>
    <cellStyle name="Style 6 2 23 8" xfId="37205"/>
    <cellStyle name="Style 6 2 23 8 2" xfId="37206"/>
    <cellStyle name="Style 6 2 23 8 3" xfId="37207"/>
    <cellStyle name="Style 6 2 23 9" xfId="37208"/>
    <cellStyle name="Style 6 2 23 9 2" xfId="37209"/>
    <cellStyle name="Style 6 2 23 9 3" xfId="37210"/>
    <cellStyle name="Style 6 2 24" xfId="1304"/>
    <cellStyle name="Style 6 2 24 10" xfId="37211"/>
    <cellStyle name="Style 6 2 24 10 2" xfId="37212"/>
    <cellStyle name="Style 6 2 24 10 3" xfId="37213"/>
    <cellStyle name="Style 6 2 24 11" xfId="37214"/>
    <cellStyle name="Style 6 2 24 11 2" xfId="37215"/>
    <cellStyle name="Style 6 2 24 11 3" xfId="37216"/>
    <cellStyle name="Style 6 2 24 12" xfId="37217"/>
    <cellStyle name="Style 6 2 24 12 2" xfId="37218"/>
    <cellStyle name="Style 6 2 24 12 3" xfId="37219"/>
    <cellStyle name="Style 6 2 24 13" xfId="37220"/>
    <cellStyle name="Style 6 2 24 13 2" xfId="37221"/>
    <cellStyle name="Style 6 2 24 13 3" xfId="37222"/>
    <cellStyle name="Style 6 2 24 14" xfId="37223"/>
    <cellStyle name="Style 6 2 24 14 2" xfId="37224"/>
    <cellStyle name="Style 6 2 24 14 3" xfId="37225"/>
    <cellStyle name="Style 6 2 24 15" xfId="37226"/>
    <cellStyle name="Style 6 2 24 15 2" xfId="37227"/>
    <cellStyle name="Style 6 2 24 15 3" xfId="37228"/>
    <cellStyle name="Style 6 2 24 16" xfId="37229"/>
    <cellStyle name="Style 6 2 24 17" xfId="37230"/>
    <cellStyle name="Style 6 2 24 2" xfId="1305"/>
    <cellStyle name="Style 6 2 24 2 10" xfId="37231"/>
    <cellStyle name="Style 6 2 24 2 10 2" xfId="37232"/>
    <cellStyle name="Style 6 2 24 2 10 3" xfId="37233"/>
    <cellStyle name="Style 6 2 24 2 11" xfId="37234"/>
    <cellStyle name="Style 6 2 24 2 11 2" xfId="37235"/>
    <cellStyle name="Style 6 2 24 2 11 3" xfId="37236"/>
    <cellStyle name="Style 6 2 24 2 12" xfId="37237"/>
    <cellStyle name="Style 6 2 24 2 12 2" xfId="37238"/>
    <cellStyle name="Style 6 2 24 2 12 3" xfId="37239"/>
    <cellStyle name="Style 6 2 24 2 13" xfId="37240"/>
    <cellStyle name="Style 6 2 24 2 13 2" xfId="37241"/>
    <cellStyle name="Style 6 2 24 2 13 3" xfId="37242"/>
    <cellStyle name="Style 6 2 24 2 14" xfId="37243"/>
    <cellStyle name="Style 6 2 24 2 14 2" xfId="37244"/>
    <cellStyle name="Style 6 2 24 2 14 3" xfId="37245"/>
    <cellStyle name="Style 6 2 24 2 15" xfId="37246"/>
    <cellStyle name="Style 6 2 24 2 16" xfId="37247"/>
    <cellStyle name="Style 6 2 24 2 2" xfId="37248"/>
    <cellStyle name="Style 6 2 24 2 2 2" xfId="37249"/>
    <cellStyle name="Style 6 2 24 2 2 2 2" xfId="37250"/>
    <cellStyle name="Style 6 2 24 2 2 2 3" xfId="37251"/>
    <cellStyle name="Style 6 2 24 2 2 3" xfId="37252"/>
    <cellStyle name="Style 6 2 24 2 2 4" xfId="37253"/>
    <cellStyle name="Style 6 2 24 2 3" xfId="37254"/>
    <cellStyle name="Style 6 2 24 2 3 2" xfId="37255"/>
    <cellStyle name="Style 6 2 24 2 3 3" xfId="37256"/>
    <cellStyle name="Style 6 2 24 2 4" xfId="37257"/>
    <cellStyle name="Style 6 2 24 2 4 2" xfId="37258"/>
    <cellStyle name="Style 6 2 24 2 4 3" xfId="37259"/>
    <cellStyle name="Style 6 2 24 2 5" xfId="37260"/>
    <cellStyle name="Style 6 2 24 2 5 2" xfId="37261"/>
    <cellStyle name="Style 6 2 24 2 5 3" xfId="37262"/>
    <cellStyle name="Style 6 2 24 2 6" xfId="37263"/>
    <cellStyle name="Style 6 2 24 2 6 2" xfId="37264"/>
    <cellStyle name="Style 6 2 24 2 6 3" xfId="37265"/>
    <cellStyle name="Style 6 2 24 2 7" xfId="37266"/>
    <cellStyle name="Style 6 2 24 2 7 2" xfId="37267"/>
    <cellStyle name="Style 6 2 24 2 7 3" xfId="37268"/>
    <cellStyle name="Style 6 2 24 2 8" xfId="37269"/>
    <cellStyle name="Style 6 2 24 2 8 2" xfId="37270"/>
    <cellStyle name="Style 6 2 24 2 8 3" xfId="37271"/>
    <cellStyle name="Style 6 2 24 2 9" xfId="37272"/>
    <cellStyle name="Style 6 2 24 2 9 2" xfId="37273"/>
    <cellStyle name="Style 6 2 24 2 9 3" xfId="37274"/>
    <cellStyle name="Style 6 2 24 3" xfId="37275"/>
    <cellStyle name="Style 6 2 24 3 2" xfId="37276"/>
    <cellStyle name="Style 6 2 24 3 2 2" xfId="37277"/>
    <cellStyle name="Style 6 2 24 3 2 3" xfId="37278"/>
    <cellStyle name="Style 6 2 24 3 3" xfId="37279"/>
    <cellStyle name="Style 6 2 24 3 4" xfId="37280"/>
    <cellStyle name="Style 6 2 24 4" xfId="37281"/>
    <cellStyle name="Style 6 2 24 4 2" xfId="37282"/>
    <cellStyle name="Style 6 2 24 4 3" xfId="37283"/>
    <cellStyle name="Style 6 2 24 5" xfId="37284"/>
    <cellStyle name="Style 6 2 24 5 2" xfId="37285"/>
    <cellStyle name="Style 6 2 24 5 3" xfId="37286"/>
    <cellStyle name="Style 6 2 24 6" xfId="37287"/>
    <cellStyle name="Style 6 2 24 6 2" xfId="37288"/>
    <cellStyle name="Style 6 2 24 6 3" xfId="37289"/>
    <cellStyle name="Style 6 2 24 7" xfId="37290"/>
    <cellStyle name="Style 6 2 24 7 2" xfId="37291"/>
    <cellStyle name="Style 6 2 24 7 3" xfId="37292"/>
    <cellStyle name="Style 6 2 24 8" xfId="37293"/>
    <cellStyle name="Style 6 2 24 8 2" xfId="37294"/>
    <cellStyle name="Style 6 2 24 8 3" xfId="37295"/>
    <cellStyle name="Style 6 2 24 9" xfId="37296"/>
    <cellStyle name="Style 6 2 24 9 2" xfId="37297"/>
    <cellStyle name="Style 6 2 24 9 3" xfId="37298"/>
    <cellStyle name="Style 6 2 25" xfId="1306"/>
    <cellStyle name="Style 6 2 25 10" xfId="37299"/>
    <cellStyle name="Style 6 2 25 10 2" xfId="37300"/>
    <cellStyle name="Style 6 2 25 10 3" xfId="37301"/>
    <cellStyle name="Style 6 2 25 11" xfId="37302"/>
    <cellStyle name="Style 6 2 25 11 2" xfId="37303"/>
    <cellStyle name="Style 6 2 25 11 3" xfId="37304"/>
    <cellStyle name="Style 6 2 25 12" xfId="37305"/>
    <cellStyle name="Style 6 2 25 12 2" xfId="37306"/>
    <cellStyle name="Style 6 2 25 12 3" xfId="37307"/>
    <cellStyle name="Style 6 2 25 13" xfId="37308"/>
    <cellStyle name="Style 6 2 25 13 2" xfId="37309"/>
    <cellStyle name="Style 6 2 25 13 3" xfId="37310"/>
    <cellStyle name="Style 6 2 25 14" xfId="37311"/>
    <cellStyle name="Style 6 2 25 14 2" xfId="37312"/>
    <cellStyle name="Style 6 2 25 14 3" xfId="37313"/>
    <cellStyle name="Style 6 2 25 15" xfId="37314"/>
    <cellStyle name="Style 6 2 25 15 2" xfId="37315"/>
    <cellStyle name="Style 6 2 25 15 3" xfId="37316"/>
    <cellStyle name="Style 6 2 25 16" xfId="37317"/>
    <cellStyle name="Style 6 2 25 17" xfId="37318"/>
    <cellStyle name="Style 6 2 25 2" xfId="1307"/>
    <cellStyle name="Style 6 2 25 2 10" xfId="37319"/>
    <cellStyle name="Style 6 2 25 2 10 2" xfId="37320"/>
    <cellStyle name="Style 6 2 25 2 10 3" xfId="37321"/>
    <cellStyle name="Style 6 2 25 2 11" xfId="37322"/>
    <cellStyle name="Style 6 2 25 2 11 2" xfId="37323"/>
    <cellStyle name="Style 6 2 25 2 11 3" xfId="37324"/>
    <cellStyle name="Style 6 2 25 2 12" xfId="37325"/>
    <cellStyle name="Style 6 2 25 2 12 2" xfId="37326"/>
    <cellStyle name="Style 6 2 25 2 12 3" xfId="37327"/>
    <cellStyle name="Style 6 2 25 2 13" xfId="37328"/>
    <cellStyle name="Style 6 2 25 2 13 2" xfId="37329"/>
    <cellStyle name="Style 6 2 25 2 13 3" xfId="37330"/>
    <cellStyle name="Style 6 2 25 2 14" xfId="37331"/>
    <cellStyle name="Style 6 2 25 2 14 2" xfId="37332"/>
    <cellStyle name="Style 6 2 25 2 14 3" xfId="37333"/>
    <cellStyle name="Style 6 2 25 2 15" xfId="37334"/>
    <cellStyle name="Style 6 2 25 2 16" xfId="37335"/>
    <cellStyle name="Style 6 2 25 2 2" xfId="37336"/>
    <cellStyle name="Style 6 2 25 2 2 2" xfId="37337"/>
    <cellStyle name="Style 6 2 25 2 2 2 2" xfId="37338"/>
    <cellStyle name="Style 6 2 25 2 2 2 3" xfId="37339"/>
    <cellStyle name="Style 6 2 25 2 2 3" xfId="37340"/>
    <cellStyle name="Style 6 2 25 2 2 4" xfId="37341"/>
    <cellStyle name="Style 6 2 25 2 3" xfId="37342"/>
    <cellStyle name="Style 6 2 25 2 3 2" xfId="37343"/>
    <cellStyle name="Style 6 2 25 2 3 3" xfId="37344"/>
    <cellStyle name="Style 6 2 25 2 4" xfId="37345"/>
    <cellStyle name="Style 6 2 25 2 4 2" xfId="37346"/>
    <cellStyle name="Style 6 2 25 2 4 3" xfId="37347"/>
    <cellStyle name="Style 6 2 25 2 5" xfId="37348"/>
    <cellStyle name="Style 6 2 25 2 5 2" xfId="37349"/>
    <cellStyle name="Style 6 2 25 2 5 3" xfId="37350"/>
    <cellStyle name="Style 6 2 25 2 6" xfId="37351"/>
    <cellStyle name="Style 6 2 25 2 6 2" xfId="37352"/>
    <cellStyle name="Style 6 2 25 2 6 3" xfId="37353"/>
    <cellStyle name="Style 6 2 25 2 7" xfId="37354"/>
    <cellStyle name="Style 6 2 25 2 7 2" xfId="37355"/>
    <cellStyle name="Style 6 2 25 2 7 3" xfId="37356"/>
    <cellStyle name="Style 6 2 25 2 8" xfId="37357"/>
    <cellStyle name="Style 6 2 25 2 8 2" xfId="37358"/>
    <cellStyle name="Style 6 2 25 2 8 3" xfId="37359"/>
    <cellStyle name="Style 6 2 25 2 9" xfId="37360"/>
    <cellStyle name="Style 6 2 25 2 9 2" xfId="37361"/>
    <cellStyle name="Style 6 2 25 2 9 3" xfId="37362"/>
    <cellStyle name="Style 6 2 25 3" xfId="37363"/>
    <cellStyle name="Style 6 2 25 3 2" xfId="37364"/>
    <cellStyle name="Style 6 2 25 3 2 2" xfId="37365"/>
    <cellStyle name="Style 6 2 25 3 2 3" xfId="37366"/>
    <cellStyle name="Style 6 2 25 3 3" xfId="37367"/>
    <cellStyle name="Style 6 2 25 3 4" xfId="37368"/>
    <cellStyle name="Style 6 2 25 4" xfId="37369"/>
    <cellStyle name="Style 6 2 25 4 2" xfId="37370"/>
    <cellStyle name="Style 6 2 25 4 3" xfId="37371"/>
    <cellStyle name="Style 6 2 25 5" xfId="37372"/>
    <cellStyle name="Style 6 2 25 5 2" xfId="37373"/>
    <cellStyle name="Style 6 2 25 5 3" xfId="37374"/>
    <cellStyle name="Style 6 2 25 6" xfId="37375"/>
    <cellStyle name="Style 6 2 25 6 2" xfId="37376"/>
    <cellStyle name="Style 6 2 25 6 3" xfId="37377"/>
    <cellStyle name="Style 6 2 25 7" xfId="37378"/>
    <cellStyle name="Style 6 2 25 7 2" xfId="37379"/>
    <cellStyle name="Style 6 2 25 7 3" xfId="37380"/>
    <cellStyle name="Style 6 2 25 8" xfId="37381"/>
    <cellStyle name="Style 6 2 25 8 2" xfId="37382"/>
    <cellStyle name="Style 6 2 25 8 3" xfId="37383"/>
    <cellStyle name="Style 6 2 25 9" xfId="37384"/>
    <cellStyle name="Style 6 2 25 9 2" xfId="37385"/>
    <cellStyle name="Style 6 2 25 9 3" xfId="37386"/>
    <cellStyle name="Style 6 2 26" xfId="1308"/>
    <cellStyle name="Style 6 2 26 10" xfId="37387"/>
    <cellStyle name="Style 6 2 26 10 2" xfId="37388"/>
    <cellStyle name="Style 6 2 26 10 3" xfId="37389"/>
    <cellStyle name="Style 6 2 26 11" xfId="37390"/>
    <cellStyle name="Style 6 2 26 11 2" xfId="37391"/>
    <cellStyle name="Style 6 2 26 11 3" xfId="37392"/>
    <cellStyle name="Style 6 2 26 12" xfId="37393"/>
    <cellStyle name="Style 6 2 26 12 2" xfId="37394"/>
    <cellStyle name="Style 6 2 26 12 3" xfId="37395"/>
    <cellStyle name="Style 6 2 26 13" xfId="37396"/>
    <cellStyle name="Style 6 2 26 13 2" xfId="37397"/>
    <cellStyle name="Style 6 2 26 13 3" xfId="37398"/>
    <cellStyle name="Style 6 2 26 14" xfId="37399"/>
    <cellStyle name="Style 6 2 26 14 2" xfId="37400"/>
    <cellStyle name="Style 6 2 26 14 3" xfId="37401"/>
    <cellStyle name="Style 6 2 26 15" xfId="37402"/>
    <cellStyle name="Style 6 2 26 15 2" xfId="37403"/>
    <cellStyle name="Style 6 2 26 15 3" xfId="37404"/>
    <cellStyle name="Style 6 2 26 16" xfId="37405"/>
    <cellStyle name="Style 6 2 26 17" xfId="37406"/>
    <cellStyle name="Style 6 2 26 2" xfId="1309"/>
    <cellStyle name="Style 6 2 26 2 10" xfId="37407"/>
    <cellStyle name="Style 6 2 26 2 10 2" xfId="37408"/>
    <cellStyle name="Style 6 2 26 2 10 3" xfId="37409"/>
    <cellStyle name="Style 6 2 26 2 11" xfId="37410"/>
    <cellStyle name="Style 6 2 26 2 11 2" xfId="37411"/>
    <cellStyle name="Style 6 2 26 2 11 3" xfId="37412"/>
    <cellStyle name="Style 6 2 26 2 12" xfId="37413"/>
    <cellStyle name="Style 6 2 26 2 12 2" xfId="37414"/>
    <cellStyle name="Style 6 2 26 2 12 3" xfId="37415"/>
    <cellStyle name="Style 6 2 26 2 13" xfId="37416"/>
    <cellStyle name="Style 6 2 26 2 13 2" xfId="37417"/>
    <cellStyle name="Style 6 2 26 2 13 3" xfId="37418"/>
    <cellStyle name="Style 6 2 26 2 14" xfId="37419"/>
    <cellStyle name="Style 6 2 26 2 14 2" xfId="37420"/>
    <cellStyle name="Style 6 2 26 2 14 3" xfId="37421"/>
    <cellStyle name="Style 6 2 26 2 15" xfId="37422"/>
    <cellStyle name="Style 6 2 26 2 16" xfId="37423"/>
    <cellStyle name="Style 6 2 26 2 2" xfId="37424"/>
    <cellStyle name="Style 6 2 26 2 2 2" xfId="37425"/>
    <cellStyle name="Style 6 2 26 2 2 2 2" xfId="37426"/>
    <cellStyle name="Style 6 2 26 2 2 2 3" xfId="37427"/>
    <cellStyle name="Style 6 2 26 2 2 3" xfId="37428"/>
    <cellStyle name="Style 6 2 26 2 2 4" xfId="37429"/>
    <cellStyle name="Style 6 2 26 2 3" xfId="37430"/>
    <cellStyle name="Style 6 2 26 2 3 2" xfId="37431"/>
    <cellStyle name="Style 6 2 26 2 3 3" xfId="37432"/>
    <cellStyle name="Style 6 2 26 2 4" xfId="37433"/>
    <cellStyle name="Style 6 2 26 2 4 2" xfId="37434"/>
    <cellStyle name="Style 6 2 26 2 4 3" xfId="37435"/>
    <cellStyle name="Style 6 2 26 2 5" xfId="37436"/>
    <cellStyle name="Style 6 2 26 2 5 2" xfId="37437"/>
    <cellStyle name="Style 6 2 26 2 5 3" xfId="37438"/>
    <cellStyle name="Style 6 2 26 2 6" xfId="37439"/>
    <cellStyle name="Style 6 2 26 2 6 2" xfId="37440"/>
    <cellStyle name="Style 6 2 26 2 6 3" xfId="37441"/>
    <cellStyle name="Style 6 2 26 2 7" xfId="37442"/>
    <cellStyle name="Style 6 2 26 2 7 2" xfId="37443"/>
    <cellStyle name="Style 6 2 26 2 7 3" xfId="37444"/>
    <cellStyle name="Style 6 2 26 2 8" xfId="37445"/>
    <cellStyle name="Style 6 2 26 2 8 2" xfId="37446"/>
    <cellStyle name="Style 6 2 26 2 8 3" xfId="37447"/>
    <cellStyle name="Style 6 2 26 2 9" xfId="37448"/>
    <cellStyle name="Style 6 2 26 2 9 2" xfId="37449"/>
    <cellStyle name="Style 6 2 26 2 9 3" xfId="37450"/>
    <cellStyle name="Style 6 2 26 3" xfId="37451"/>
    <cellStyle name="Style 6 2 26 3 2" xfId="37452"/>
    <cellStyle name="Style 6 2 26 3 2 2" xfId="37453"/>
    <cellStyle name="Style 6 2 26 3 2 3" xfId="37454"/>
    <cellStyle name="Style 6 2 26 3 3" xfId="37455"/>
    <cellStyle name="Style 6 2 26 3 4" xfId="37456"/>
    <cellStyle name="Style 6 2 26 4" xfId="37457"/>
    <cellStyle name="Style 6 2 26 4 2" xfId="37458"/>
    <cellStyle name="Style 6 2 26 4 3" xfId="37459"/>
    <cellStyle name="Style 6 2 26 5" xfId="37460"/>
    <cellStyle name="Style 6 2 26 5 2" xfId="37461"/>
    <cellStyle name="Style 6 2 26 5 3" xfId="37462"/>
    <cellStyle name="Style 6 2 26 6" xfId="37463"/>
    <cellStyle name="Style 6 2 26 6 2" xfId="37464"/>
    <cellStyle name="Style 6 2 26 6 3" xfId="37465"/>
    <cellStyle name="Style 6 2 26 7" xfId="37466"/>
    <cellStyle name="Style 6 2 26 7 2" xfId="37467"/>
    <cellStyle name="Style 6 2 26 7 3" xfId="37468"/>
    <cellStyle name="Style 6 2 26 8" xfId="37469"/>
    <cellStyle name="Style 6 2 26 8 2" xfId="37470"/>
    <cellStyle name="Style 6 2 26 8 3" xfId="37471"/>
    <cellStyle name="Style 6 2 26 9" xfId="37472"/>
    <cellStyle name="Style 6 2 26 9 2" xfId="37473"/>
    <cellStyle name="Style 6 2 26 9 3" xfId="37474"/>
    <cellStyle name="Style 6 2 27" xfId="1310"/>
    <cellStyle name="Style 6 2 27 10" xfId="37475"/>
    <cellStyle name="Style 6 2 27 10 2" xfId="37476"/>
    <cellStyle name="Style 6 2 27 10 3" xfId="37477"/>
    <cellStyle name="Style 6 2 27 11" xfId="37478"/>
    <cellStyle name="Style 6 2 27 11 2" xfId="37479"/>
    <cellStyle name="Style 6 2 27 11 3" xfId="37480"/>
    <cellStyle name="Style 6 2 27 12" xfId="37481"/>
    <cellStyle name="Style 6 2 27 12 2" xfId="37482"/>
    <cellStyle name="Style 6 2 27 12 3" xfId="37483"/>
    <cellStyle name="Style 6 2 27 13" xfId="37484"/>
    <cellStyle name="Style 6 2 27 13 2" xfId="37485"/>
    <cellStyle name="Style 6 2 27 13 3" xfId="37486"/>
    <cellStyle name="Style 6 2 27 14" xfId="37487"/>
    <cellStyle name="Style 6 2 27 14 2" xfId="37488"/>
    <cellStyle name="Style 6 2 27 14 3" xfId="37489"/>
    <cellStyle name="Style 6 2 27 15" xfId="37490"/>
    <cellStyle name="Style 6 2 27 15 2" xfId="37491"/>
    <cellStyle name="Style 6 2 27 15 3" xfId="37492"/>
    <cellStyle name="Style 6 2 27 16" xfId="37493"/>
    <cellStyle name="Style 6 2 27 17" xfId="37494"/>
    <cellStyle name="Style 6 2 27 2" xfId="1311"/>
    <cellStyle name="Style 6 2 27 2 10" xfId="37495"/>
    <cellStyle name="Style 6 2 27 2 10 2" xfId="37496"/>
    <cellStyle name="Style 6 2 27 2 10 3" xfId="37497"/>
    <cellStyle name="Style 6 2 27 2 11" xfId="37498"/>
    <cellStyle name="Style 6 2 27 2 11 2" xfId="37499"/>
    <cellStyle name="Style 6 2 27 2 11 3" xfId="37500"/>
    <cellStyle name="Style 6 2 27 2 12" xfId="37501"/>
    <cellStyle name="Style 6 2 27 2 12 2" xfId="37502"/>
    <cellStyle name="Style 6 2 27 2 12 3" xfId="37503"/>
    <cellStyle name="Style 6 2 27 2 13" xfId="37504"/>
    <cellStyle name="Style 6 2 27 2 13 2" xfId="37505"/>
    <cellStyle name="Style 6 2 27 2 13 3" xfId="37506"/>
    <cellStyle name="Style 6 2 27 2 14" xfId="37507"/>
    <cellStyle name="Style 6 2 27 2 14 2" xfId="37508"/>
    <cellStyle name="Style 6 2 27 2 14 3" xfId="37509"/>
    <cellStyle name="Style 6 2 27 2 15" xfId="37510"/>
    <cellStyle name="Style 6 2 27 2 16" xfId="37511"/>
    <cellStyle name="Style 6 2 27 2 2" xfId="37512"/>
    <cellStyle name="Style 6 2 27 2 2 2" xfId="37513"/>
    <cellStyle name="Style 6 2 27 2 2 2 2" xfId="37514"/>
    <cellStyle name="Style 6 2 27 2 2 2 3" xfId="37515"/>
    <cellStyle name="Style 6 2 27 2 2 3" xfId="37516"/>
    <cellStyle name="Style 6 2 27 2 2 4" xfId="37517"/>
    <cellStyle name="Style 6 2 27 2 3" xfId="37518"/>
    <cellStyle name="Style 6 2 27 2 3 2" xfId="37519"/>
    <cellStyle name="Style 6 2 27 2 3 3" xfId="37520"/>
    <cellStyle name="Style 6 2 27 2 4" xfId="37521"/>
    <cellStyle name="Style 6 2 27 2 4 2" xfId="37522"/>
    <cellStyle name="Style 6 2 27 2 4 3" xfId="37523"/>
    <cellStyle name="Style 6 2 27 2 5" xfId="37524"/>
    <cellStyle name="Style 6 2 27 2 5 2" xfId="37525"/>
    <cellStyle name="Style 6 2 27 2 5 3" xfId="37526"/>
    <cellStyle name="Style 6 2 27 2 6" xfId="37527"/>
    <cellStyle name="Style 6 2 27 2 6 2" xfId="37528"/>
    <cellStyle name="Style 6 2 27 2 6 3" xfId="37529"/>
    <cellStyle name="Style 6 2 27 2 7" xfId="37530"/>
    <cellStyle name="Style 6 2 27 2 7 2" xfId="37531"/>
    <cellStyle name="Style 6 2 27 2 7 3" xfId="37532"/>
    <cellStyle name="Style 6 2 27 2 8" xfId="37533"/>
    <cellStyle name="Style 6 2 27 2 8 2" xfId="37534"/>
    <cellStyle name="Style 6 2 27 2 8 3" xfId="37535"/>
    <cellStyle name="Style 6 2 27 2 9" xfId="37536"/>
    <cellStyle name="Style 6 2 27 2 9 2" xfId="37537"/>
    <cellStyle name="Style 6 2 27 2 9 3" xfId="37538"/>
    <cellStyle name="Style 6 2 27 3" xfId="37539"/>
    <cellStyle name="Style 6 2 27 3 2" xfId="37540"/>
    <cellStyle name="Style 6 2 27 3 2 2" xfId="37541"/>
    <cellStyle name="Style 6 2 27 3 2 3" xfId="37542"/>
    <cellStyle name="Style 6 2 27 3 3" xfId="37543"/>
    <cellStyle name="Style 6 2 27 3 4" xfId="37544"/>
    <cellStyle name="Style 6 2 27 4" xfId="37545"/>
    <cellStyle name="Style 6 2 27 4 2" xfId="37546"/>
    <cellStyle name="Style 6 2 27 4 3" xfId="37547"/>
    <cellStyle name="Style 6 2 27 5" xfId="37548"/>
    <cellStyle name="Style 6 2 27 5 2" xfId="37549"/>
    <cellStyle name="Style 6 2 27 5 3" xfId="37550"/>
    <cellStyle name="Style 6 2 27 6" xfId="37551"/>
    <cellStyle name="Style 6 2 27 6 2" xfId="37552"/>
    <cellStyle name="Style 6 2 27 6 3" xfId="37553"/>
    <cellStyle name="Style 6 2 27 7" xfId="37554"/>
    <cellStyle name="Style 6 2 27 7 2" xfId="37555"/>
    <cellStyle name="Style 6 2 27 7 3" xfId="37556"/>
    <cellStyle name="Style 6 2 27 8" xfId="37557"/>
    <cellStyle name="Style 6 2 27 8 2" xfId="37558"/>
    <cellStyle name="Style 6 2 27 8 3" xfId="37559"/>
    <cellStyle name="Style 6 2 27 9" xfId="37560"/>
    <cellStyle name="Style 6 2 27 9 2" xfId="37561"/>
    <cellStyle name="Style 6 2 27 9 3" xfId="37562"/>
    <cellStyle name="Style 6 2 28" xfId="1312"/>
    <cellStyle name="Style 6 2 28 10" xfId="37563"/>
    <cellStyle name="Style 6 2 28 10 2" xfId="37564"/>
    <cellStyle name="Style 6 2 28 10 3" xfId="37565"/>
    <cellStyle name="Style 6 2 28 11" xfId="37566"/>
    <cellStyle name="Style 6 2 28 11 2" xfId="37567"/>
    <cellStyle name="Style 6 2 28 11 3" xfId="37568"/>
    <cellStyle name="Style 6 2 28 12" xfId="37569"/>
    <cellStyle name="Style 6 2 28 12 2" xfId="37570"/>
    <cellStyle name="Style 6 2 28 12 3" xfId="37571"/>
    <cellStyle name="Style 6 2 28 13" xfId="37572"/>
    <cellStyle name="Style 6 2 28 13 2" xfId="37573"/>
    <cellStyle name="Style 6 2 28 13 3" xfId="37574"/>
    <cellStyle name="Style 6 2 28 14" xfId="37575"/>
    <cellStyle name="Style 6 2 28 14 2" xfId="37576"/>
    <cellStyle name="Style 6 2 28 14 3" xfId="37577"/>
    <cellStyle name="Style 6 2 28 15" xfId="37578"/>
    <cellStyle name="Style 6 2 28 16" xfId="37579"/>
    <cellStyle name="Style 6 2 28 2" xfId="37580"/>
    <cellStyle name="Style 6 2 28 2 2" xfId="37581"/>
    <cellStyle name="Style 6 2 28 2 2 2" xfId="37582"/>
    <cellStyle name="Style 6 2 28 2 2 3" xfId="37583"/>
    <cellStyle name="Style 6 2 28 2 3" xfId="37584"/>
    <cellStyle name="Style 6 2 28 2 4" xfId="37585"/>
    <cellStyle name="Style 6 2 28 3" xfId="37586"/>
    <cellStyle name="Style 6 2 28 3 2" xfId="37587"/>
    <cellStyle name="Style 6 2 28 3 3" xfId="37588"/>
    <cellStyle name="Style 6 2 28 4" xfId="37589"/>
    <cellStyle name="Style 6 2 28 4 2" xfId="37590"/>
    <cellStyle name="Style 6 2 28 4 3" xfId="37591"/>
    <cellStyle name="Style 6 2 28 5" xfId="37592"/>
    <cellStyle name="Style 6 2 28 5 2" xfId="37593"/>
    <cellStyle name="Style 6 2 28 5 3" xfId="37594"/>
    <cellStyle name="Style 6 2 28 6" xfId="37595"/>
    <cellStyle name="Style 6 2 28 6 2" xfId="37596"/>
    <cellStyle name="Style 6 2 28 6 3" xfId="37597"/>
    <cellStyle name="Style 6 2 28 7" xfId="37598"/>
    <cellStyle name="Style 6 2 28 7 2" xfId="37599"/>
    <cellStyle name="Style 6 2 28 7 3" xfId="37600"/>
    <cellStyle name="Style 6 2 28 8" xfId="37601"/>
    <cellStyle name="Style 6 2 28 8 2" xfId="37602"/>
    <cellStyle name="Style 6 2 28 8 3" xfId="37603"/>
    <cellStyle name="Style 6 2 28 9" xfId="37604"/>
    <cellStyle name="Style 6 2 28 9 2" xfId="37605"/>
    <cellStyle name="Style 6 2 28 9 3" xfId="37606"/>
    <cellStyle name="Style 6 2 29" xfId="1313"/>
    <cellStyle name="Style 6 2 29 10" xfId="37607"/>
    <cellStyle name="Style 6 2 29 10 2" xfId="37608"/>
    <cellStyle name="Style 6 2 29 10 3" xfId="37609"/>
    <cellStyle name="Style 6 2 29 11" xfId="37610"/>
    <cellStyle name="Style 6 2 29 11 2" xfId="37611"/>
    <cellStyle name="Style 6 2 29 11 3" xfId="37612"/>
    <cellStyle name="Style 6 2 29 12" xfId="37613"/>
    <cellStyle name="Style 6 2 29 12 2" xfId="37614"/>
    <cellStyle name="Style 6 2 29 12 3" xfId="37615"/>
    <cellStyle name="Style 6 2 29 13" xfId="37616"/>
    <cellStyle name="Style 6 2 29 13 2" xfId="37617"/>
    <cellStyle name="Style 6 2 29 13 3" xfId="37618"/>
    <cellStyle name="Style 6 2 29 14" xfId="37619"/>
    <cellStyle name="Style 6 2 29 14 2" xfId="37620"/>
    <cellStyle name="Style 6 2 29 14 3" xfId="37621"/>
    <cellStyle name="Style 6 2 29 15" xfId="37622"/>
    <cellStyle name="Style 6 2 29 16" xfId="37623"/>
    <cellStyle name="Style 6 2 29 2" xfId="37624"/>
    <cellStyle name="Style 6 2 29 2 2" xfId="37625"/>
    <cellStyle name="Style 6 2 29 2 2 2" xfId="37626"/>
    <cellStyle name="Style 6 2 29 2 2 3" xfId="37627"/>
    <cellStyle name="Style 6 2 29 2 3" xfId="37628"/>
    <cellStyle name="Style 6 2 29 2 4" xfId="37629"/>
    <cellStyle name="Style 6 2 29 3" xfId="37630"/>
    <cellStyle name="Style 6 2 29 3 2" xfId="37631"/>
    <cellStyle name="Style 6 2 29 3 3" xfId="37632"/>
    <cellStyle name="Style 6 2 29 4" xfId="37633"/>
    <cellStyle name="Style 6 2 29 4 2" xfId="37634"/>
    <cellStyle name="Style 6 2 29 4 3" xfId="37635"/>
    <cellStyle name="Style 6 2 29 5" xfId="37636"/>
    <cellStyle name="Style 6 2 29 5 2" xfId="37637"/>
    <cellStyle name="Style 6 2 29 5 3" xfId="37638"/>
    <cellStyle name="Style 6 2 29 6" xfId="37639"/>
    <cellStyle name="Style 6 2 29 6 2" xfId="37640"/>
    <cellStyle name="Style 6 2 29 6 3" xfId="37641"/>
    <cellStyle name="Style 6 2 29 7" xfId="37642"/>
    <cellStyle name="Style 6 2 29 7 2" xfId="37643"/>
    <cellStyle name="Style 6 2 29 7 3" xfId="37644"/>
    <cellStyle name="Style 6 2 29 8" xfId="37645"/>
    <cellStyle name="Style 6 2 29 8 2" xfId="37646"/>
    <cellStyle name="Style 6 2 29 8 3" xfId="37647"/>
    <cellStyle name="Style 6 2 29 9" xfId="37648"/>
    <cellStyle name="Style 6 2 29 9 2" xfId="37649"/>
    <cellStyle name="Style 6 2 29 9 3" xfId="37650"/>
    <cellStyle name="Style 6 2 3" xfId="1314"/>
    <cellStyle name="Style 6 2 3 10" xfId="37651"/>
    <cellStyle name="Style 6 2 3 10 2" xfId="37652"/>
    <cellStyle name="Style 6 2 3 10 3" xfId="37653"/>
    <cellStyle name="Style 6 2 3 11" xfId="37654"/>
    <cellStyle name="Style 6 2 3 11 2" xfId="37655"/>
    <cellStyle name="Style 6 2 3 11 3" xfId="37656"/>
    <cellStyle name="Style 6 2 3 12" xfId="37657"/>
    <cellStyle name="Style 6 2 3 12 2" xfId="37658"/>
    <cellStyle name="Style 6 2 3 12 3" xfId="37659"/>
    <cellStyle name="Style 6 2 3 13" xfId="37660"/>
    <cellStyle name="Style 6 2 3 13 2" xfId="37661"/>
    <cellStyle name="Style 6 2 3 13 3" xfId="37662"/>
    <cellStyle name="Style 6 2 3 14" xfId="37663"/>
    <cellStyle name="Style 6 2 3 14 2" xfId="37664"/>
    <cellStyle name="Style 6 2 3 14 3" xfId="37665"/>
    <cellStyle name="Style 6 2 3 15" xfId="37666"/>
    <cellStyle name="Style 6 2 3 16" xfId="37667"/>
    <cellStyle name="Style 6 2 3 2" xfId="37668"/>
    <cellStyle name="Style 6 2 3 2 2" xfId="37669"/>
    <cellStyle name="Style 6 2 3 2 2 2" xfId="37670"/>
    <cellStyle name="Style 6 2 3 2 2 3" xfId="37671"/>
    <cellStyle name="Style 6 2 3 2 3" xfId="37672"/>
    <cellStyle name="Style 6 2 3 2 4" xfId="37673"/>
    <cellStyle name="Style 6 2 3 3" xfId="37674"/>
    <cellStyle name="Style 6 2 3 3 2" xfId="37675"/>
    <cellStyle name="Style 6 2 3 3 3" xfId="37676"/>
    <cellStyle name="Style 6 2 3 4" xfId="37677"/>
    <cellStyle name="Style 6 2 3 4 2" xfId="37678"/>
    <cellStyle name="Style 6 2 3 4 3" xfId="37679"/>
    <cellStyle name="Style 6 2 3 5" xfId="37680"/>
    <cellStyle name="Style 6 2 3 5 2" xfId="37681"/>
    <cellStyle name="Style 6 2 3 5 3" xfId="37682"/>
    <cellStyle name="Style 6 2 3 6" xfId="37683"/>
    <cellStyle name="Style 6 2 3 6 2" xfId="37684"/>
    <cellStyle name="Style 6 2 3 6 3" xfId="37685"/>
    <cellStyle name="Style 6 2 3 7" xfId="37686"/>
    <cellStyle name="Style 6 2 3 7 2" xfId="37687"/>
    <cellStyle name="Style 6 2 3 7 3" xfId="37688"/>
    <cellStyle name="Style 6 2 3 8" xfId="37689"/>
    <cellStyle name="Style 6 2 3 8 2" xfId="37690"/>
    <cellStyle name="Style 6 2 3 8 3" xfId="37691"/>
    <cellStyle name="Style 6 2 3 9" xfId="37692"/>
    <cellStyle name="Style 6 2 3 9 2" xfId="37693"/>
    <cellStyle name="Style 6 2 3 9 3" xfId="37694"/>
    <cellStyle name="Style 6 2 30" xfId="1315"/>
    <cellStyle name="Style 6 2 30 10" xfId="37695"/>
    <cellStyle name="Style 6 2 30 10 2" xfId="37696"/>
    <cellStyle name="Style 6 2 30 10 3" xfId="37697"/>
    <cellStyle name="Style 6 2 30 11" xfId="37698"/>
    <cellStyle name="Style 6 2 30 11 2" xfId="37699"/>
    <cellStyle name="Style 6 2 30 11 3" xfId="37700"/>
    <cellStyle name="Style 6 2 30 12" xfId="37701"/>
    <cellStyle name="Style 6 2 30 12 2" xfId="37702"/>
    <cellStyle name="Style 6 2 30 12 3" xfId="37703"/>
    <cellStyle name="Style 6 2 30 13" xfId="37704"/>
    <cellStyle name="Style 6 2 30 13 2" xfId="37705"/>
    <cellStyle name="Style 6 2 30 13 3" xfId="37706"/>
    <cellStyle name="Style 6 2 30 14" xfId="37707"/>
    <cellStyle name="Style 6 2 30 14 2" xfId="37708"/>
    <cellStyle name="Style 6 2 30 14 3" xfId="37709"/>
    <cellStyle name="Style 6 2 30 15" xfId="37710"/>
    <cellStyle name="Style 6 2 30 16" xfId="37711"/>
    <cellStyle name="Style 6 2 30 2" xfId="37712"/>
    <cellStyle name="Style 6 2 30 2 2" xfId="37713"/>
    <cellStyle name="Style 6 2 30 2 2 2" xfId="37714"/>
    <cellStyle name="Style 6 2 30 2 2 3" xfId="37715"/>
    <cellStyle name="Style 6 2 30 2 3" xfId="37716"/>
    <cellStyle name="Style 6 2 30 2 4" xfId="37717"/>
    <cellStyle name="Style 6 2 30 3" xfId="37718"/>
    <cellStyle name="Style 6 2 30 3 2" xfId="37719"/>
    <cellStyle name="Style 6 2 30 3 3" xfId="37720"/>
    <cellStyle name="Style 6 2 30 4" xfId="37721"/>
    <cellStyle name="Style 6 2 30 4 2" xfId="37722"/>
    <cellStyle name="Style 6 2 30 4 3" xfId="37723"/>
    <cellStyle name="Style 6 2 30 5" xfId="37724"/>
    <cellStyle name="Style 6 2 30 5 2" xfId="37725"/>
    <cellStyle name="Style 6 2 30 5 3" xfId="37726"/>
    <cellStyle name="Style 6 2 30 6" xfId="37727"/>
    <cellStyle name="Style 6 2 30 6 2" xfId="37728"/>
    <cellStyle name="Style 6 2 30 6 3" xfId="37729"/>
    <cellStyle name="Style 6 2 30 7" xfId="37730"/>
    <cellStyle name="Style 6 2 30 7 2" xfId="37731"/>
    <cellStyle name="Style 6 2 30 7 3" xfId="37732"/>
    <cellStyle name="Style 6 2 30 8" xfId="37733"/>
    <cellStyle name="Style 6 2 30 8 2" xfId="37734"/>
    <cellStyle name="Style 6 2 30 8 3" xfId="37735"/>
    <cellStyle name="Style 6 2 30 9" xfId="37736"/>
    <cellStyle name="Style 6 2 30 9 2" xfId="37737"/>
    <cellStyle name="Style 6 2 30 9 3" xfId="37738"/>
    <cellStyle name="Style 6 2 31" xfId="1316"/>
    <cellStyle name="Style 6 2 31 10" xfId="37739"/>
    <cellStyle name="Style 6 2 31 10 2" xfId="37740"/>
    <cellStyle name="Style 6 2 31 10 3" xfId="37741"/>
    <cellStyle name="Style 6 2 31 11" xfId="37742"/>
    <cellStyle name="Style 6 2 31 11 2" xfId="37743"/>
    <cellStyle name="Style 6 2 31 11 3" xfId="37744"/>
    <cellStyle name="Style 6 2 31 12" xfId="37745"/>
    <cellStyle name="Style 6 2 31 12 2" xfId="37746"/>
    <cellStyle name="Style 6 2 31 12 3" xfId="37747"/>
    <cellStyle name="Style 6 2 31 13" xfId="37748"/>
    <cellStyle name="Style 6 2 31 13 2" xfId="37749"/>
    <cellStyle name="Style 6 2 31 13 3" xfId="37750"/>
    <cellStyle name="Style 6 2 31 14" xfId="37751"/>
    <cellStyle name="Style 6 2 31 14 2" xfId="37752"/>
    <cellStyle name="Style 6 2 31 14 3" xfId="37753"/>
    <cellStyle name="Style 6 2 31 15" xfId="37754"/>
    <cellStyle name="Style 6 2 31 16" xfId="37755"/>
    <cellStyle name="Style 6 2 31 2" xfId="37756"/>
    <cellStyle name="Style 6 2 31 2 2" xfId="37757"/>
    <cellStyle name="Style 6 2 31 2 2 2" xfId="37758"/>
    <cellStyle name="Style 6 2 31 2 2 3" xfId="37759"/>
    <cellStyle name="Style 6 2 31 2 3" xfId="37760"/>
    <cellStyle name="Style 6 2 31 2 4" xfId="37761"/>
    <cellStyle name="Style 6 2 31 3" xfId="37762"/>
    <cellStyle name="Style 6 2 31 3 2" xfId="37763"/>
    <cellStyle name="Style 6 2 31 3 3" xfId="37764"/>
    <cellStyle name="Style 6 2 31 4" xfId="37765"/>
    <cellStyle name="Style 6 2 31 4 2" xfId="37766"/>
    <cellStyle name="Style 6 2 31 4 3" xfId="37767"/>
    <cellStyle name="Style 6 2 31 5" xfId="37768"/>
    <cellStyle name="Style 6 2 31 5 2" xfId="37769"/>
    <cellStyle name="Style 6 2 31 5 3" xfId="37770"/>
    <cellStyle name="Style 6 2 31 6" xfId="37771"/>
    <cellStyle name="Style 6 2 31 6 2" xfId="37772"/>
    <cellStyle name="Style 6 2 31 6 3" xfId="37773"/>
    <cellStyle name="Style 6 2 31 7" xfId="37774"/>
    <cellStyle name="Style 6 2 31 7 2" xfId="37775"/>
    <cellStyle name="Style 6 2 31 7 3" xfId="37776"/>
    <cellStyle name="Style 6 2 31 8" xfId="37777"/>
    <cellStyle name="Style 6 2 31 8 2" xfId="37778"/>
    <cellStyle name="Style 6 2 31 8 3" xfId="37779"/>
    <cellStyle name="Style 6 2 31 9" xfId="37780"/>
    <cellStyle name="Style 6 2 31 9 2" xfId="37781"/>
    <cellStyle name="Style 6 2 31 9 3" xfId="37782"/>
    <cellStyle name="Style 6 2 32" xfId="37783"/>
    <cellStyle name="Style 6 2 32 2" xfId="37784"/>
    <cellStyle name="Style 6 2 32 2 2" xfId="37785"/>
    <cellStyle name="Style 6 2 32 2 3" xfId="37786"/>
    <cellStyle name="Style 6 2 32 3" xfId="37787"/>
    <cellStyle name="Style 6 2 32 4" xfId="37788"/>
    <cellStyle name="Style 6 2 33" xfId="37789"/>
    <cellStyle name="Style 6 2 33 2" xfId="37790"/>
    <cellStyle name="Style 6 2 33 3" xfId="37791"/>
    <cellStyle name="Style 6 2 34" xfId="37792"/>
    <cellStyle name="Style 6 2 34 2" xfId="37793"/>
    <cellStyle name="Style 6 2 34 3" xfId="37794"/>
    <cellStyle name="Style 6 2 35" xfId="37795"/>
    <cellStyle name="Style 6 2 35 2" xfId="37796"/>
    <cellStyle name="Style 6 2 35 3" xfId="37797"/>
    <cellStyle name="Style 6 2 36" xfId="37798"/>
    <cellStyle name="Style 6 2 36 2" xfId="37799"/>
    <cellStyle name="Style 6 2 36 3" xfId="37800"/>
    <cellStyle name="Style 6 2 37" xfId="37801"/>
    <cellStyle name="Style 6 2 37 2" xfId="37802"/>
    <cellStyle name="Style 6 2 37 3" xfId="37803"/>
    <cellStyle name="Style 6 2 38" xfId="37804"/>
    <cellStyle name="Style 6 2 38 2" xfId="37805"/>
    <cellStyle name="Style 6 2 38 3" xfId="37806"/>
    <cellStyle name="Style 6 2 39" xfId="37807"/>
    <cellStyle name="Style 6 2 39 2" xfId="37808"/>
    <cellStyle name="Style 6 2 39 3" xfId="37809"/>
    <cellStyle name="Style 6 2 4" xfId="1317"/>
    <cellStyle name="Style 6 2 4 10" xfId="37810"/>
    <cellStyle name="Style 6 2 4 10 2" xfId="37811"/>
    <cellStyle name="Style 6 2 4 10 3" xfId="37812"/>
    <cellStyle name="Style 6 2 4 11" xfId="37813"/>
    <cellStyle name="Style 6 2 4 11 2" xfId="37814"/>
    <cellStyle name="Style 6 2 4 11 3" xfId="37815"/>
    <cellStyle name="Style 6 2 4 12" xfId="37816"/>
    <cellStyle name="Style 6 2 4 12 2" xfId="37817"/>
    <cellStyle name="Style 6 2 4 12 3" xfId="37818"/>
    <cellStyle name="Style 6 2 4 13" xfId="37819"/>
    <cellStyle name="Style 6 2 4 13 2" xfId="37820"/>
    <cellStyle name="Style 6 2 4 13 3" xfId="37821"/>
    <cellStyle name="Style 6 2 4 14" xfId="37822"/>
    <cellStyle name="Style 6 2 4 14 2" xfId="37823"/>
    <cellStyle name="Style 6 2 4 14 3" xfId="37824"/>
    <cellStyle name="Style 6 2 4 15" xfId="37825"/>
    <cellStyle name="Style 6 2 4 16" xfId="37826"/>
    <cellStyle name="Style 6 2 4 2" xfId="37827"/>
    <cellStyle name="Style 6 2 4 2 2" xfId="37828"/>
    <cellStyle name="Style 6 2 4 2 2 2" xfId="37829"/>
    <cellStyle name="Style 6 2 4 2 2 3" xfId="37830"/>
    <cellStyle name="Style 6 2 4 2 3" xfId="37831"/>
    <cellStyle name="Style 6 2 4 2 4" xfId="37832"/>
    <cellStyle name="Style 6 2 4 3" xfId="37833"/>
    <cellStyle name="Style 6 2 4 3 2" xfId="37834"/>
    <cellStyle name="Style 6 2 4 3 3" xfId="37835"/>
    <cellStyle name="Style 6 2 4 4" xfId="37836"/>
    <cellStyle name="Style 6 2 4 4 2" xfId="37837"/>
    <cellStyle name="Style 6 2 4 4 3" xfId="37838"/>
    <cellStyle name="Style 6 2 4 5" xfId="37839"/>
    <cellStyle name="Style 6 2 4 5 2" xfId="37840"/>
    <cellStyle name="Style 6 2 4 5 3" xfId="37841"/>
    <cellStyle name="Style 6 2 4 6" xfId="37842"/>
    <cellStyle name="Style 6 2 4 6 2" xfId="37843"/>
    <cellStyle name="Style 6 2 4 6 3" xfId="37844"/>
    <cellStyle name="Style 6 2 4 7" xfId="37845"/>
    <cellStyle name="Style 6 2 4 7 2" xfId="37846"/>
    <cellStyle name="Style 6 2 4 7 3" xfId="37847"/>
    <cellStyle name="Style 6 2 4 8" xfId="37848"/>
    <cellStyle name="Style 6 2 4 8 2" xfId="37849"/>
    <cellStyle name="Style 6 2 4 8 3" xfId="37850"/>
    <cellStyle name="Style 6 2 4 9" xfId="37851"/>
    <cellStyle name="Style 6 2 4 9 2" xfId="37852"/>
    <cellStyle name="Style 6 2 4 9 3" xfId="37853"/>
    <cellStyle name="Style 6 2 40" xfId="37854"/>
    <cellStyle name="Style 6 2 40 2" xfId="37855"/>
    <cellStyle name="Style 6 2 40 3" xfId="37856"/>
    <cellStyle name="Style 6 2 41" xfId="37857"/>
    <cellStyle name="Style 6 2 41 2" xfId="37858"/>
    <cellStyle name="Style 6 2 41 3" xfId="37859"/>
    <cellStyle name="Style 6 2 42" xfId="37860"/>
    <cellStyle name="Style 6 2 42 2" xfId="37861"/>
    <cellStyle name="Style 6 2 42 3" xfId="37862"/>
    <cellStyle name="Style 6 2 43" xfId="37863"/>
    <cellStyle name="Style 6 2 43 2" xfId="37864"/>
    <cellStyle name="Style 6 2 43 3" xfId="37865"/>
    <cellStyle name="Style 6 2 44" xfId="37866"/>
    <cellStyle name="Style 6 2 44 2" xfId="37867"/>
    <cellStyle name="Style 6 2 44 3" xfId="37868"/>
    <cellStyle name="Style 6 2 45" xfId="37869"/>
    <cellStyle name="Style 6 2 45 2" xfId="37870"/>
    <cellStyle name="Style 6 2 46" xfId="37871"/>
    <cellStyle name="Style 6 2 47" xfId="37872"/>
    <cellStyle name="Style 6 2 5" xfId="1318"/>
    <cellStyle name="Style 6 2 5 10" xfId="37873"/>
    <cellStyle name="Style 6 2 5 10 2" xfId="37874"/>
    <cellStyle name="Style 6 2 5 10 3" xfId="37875"/>
    <cellStyle name="Style 6 2 5 11" xfId="37876"/>
    <cellStyle name="Style 6 2 5 11 2" xfId="37877"/>
    <cellStyle name="Style 6 2 5 11 3" xfId="37878"/>
    <cellStyle name="Style 6 2 5 12" xfId="37879"/>
    <cellStyle name="Style 6 2 5 12 2" xfId="37880"/>
    <cellStyle name="Style 6 2 5 12 3" xfId="37881"/>
    <cellStyle name="Style 6 2 5 13" xfId="37882"/>
    <cellStyle name="Style 6 2 5 13 2" xfId="37883"/>
    <cellStyle name="Style 6 2 5 13 3" xfId="37884"/>
    <cellStyle name="Style 6 2 5 14" xfId="37885"/>
    <cellStyle name="Style 6 2 5 14 2" xfId="37886"/>
    <cellStyle name="Style 6 2 5 14 3" xfId="37887"/>
    <cellStyle name="Style 6 2 5 15" xfId="37888"/>
    <cellStyle name="Style 6 2 5 16" xfId="37889"/>
    <cellStyle name="Style 6 2 5 2" xfId="37890"/>
    <cellStyle name="Style 6 2 5 2 2" xfId="37891"/>
    <cellStyle name="Style 6 2 5 2 2 2" xfId="37892"/>
    <cellStyle name="Style 6 2 5 2 2 3" xfId="37893"/>
    <cellStyle name="Style 6 2 5 2 3" xfId="37894"/>
    <cellStyle name="Style 6 2 5 2 4" xfId="37895"/>
    <cellStyle name="Style 6 2 5 3" xfId="37896"/>
    <cellStyle name="Style 6 2 5 3 2" xfId="37897"/>
    <cellStyle name="Style 6 2 5 3 3" xfId="37898"/>
    <cellStyle name="Style 6 2 5 4" xfId="37899"/>
    <cellStyle name="Style 6 2 5 4 2" xfId="37900"/>
    <cellStyle name="Style 6 2 5 4 3" xfId="37901"/>
    <cellStyle name="Style 6 2 5 5" xfId="37902"/>
    <cellStyle name="Style 6 2 5 5 2" xfId="37903"/>
    <cellStyle name="Style 6 2 5 5 3" xfId="37904"/>
    <cellStyle name="Style 6 2 5 6" xfId="37905"/>
    <cellStyle name="Style 6 2 5 6 2" xfId="37906"/>
    <cellStyle name="Style 6 2 5 6 3" xfId="37907"/>
    <cellStyle name="Style 6 2 5 7" xfId="37908"/>
    <cellStyle name="Style 6 2 5 7 2" xfId="37909"/>
    <cellStyle name="Style 6 2 5 7 3" xfId="37910"/>
    <cellStyle name="Style 6 2 5 8" xfId="37911"/>
    <cellStyle name="Style 6 2 5 8 2" xfId="37912"/>
    <cellStyle name="Style 6 2 5 8 3" xfId="37913"/>
    <cellStyle name="Style 6 2 5 9" xfId="37914"/>
    <cellStyle name="Style 6 2 5 9 2" xfId="37915"/>
    <cellStyle name="Style 6 2 5 9 3" xfId="37916"/>
    <cellStyle name="Style 6 2 6" xfId="1319"/>
    <cellStyle name="Style 6 2 6 10" xfId="37917"/>
    <cellStyle name="Style 6 2 6 10 2" xfId="37918"/>
    <cellStyle name="Style 6 2 6 10 3" xfId="37919"/>
    <cellStyle name="Style 6 2 6 11" xfId="37920"/>
    <cellStyle name="Style 6 2 6 11 2" xfId="37921"/>
    <cellStyle name="Style 6 2 6 11 3" xfId="37922"/>
    <cellStyle name="Style 6 2 6 12" xfId="37923"/>
    <cellStyle name="Style 6 2 6 12 2" xfId="37924"/>
    <cellStyle name="Style 6 2 6 12 3" xfId="37925"/>
    <cellStyle name="Style 6 2 6 13" xfId="37926"/>
    <cellStyle name="Style 6 2 6 13 2" xfId="37927"/>
    <cellStyle name="Style 6 2 6 13 3" xfId="37928"/>
    <cellStyle name="Style 6 2 6 14" xfId="37929"/>
    <cellStyle name="Style 6 2 6 14 2" xfId="37930"/>
    <cellStyle name="Style 6 2 6 14 3" xfId="37931"/>
    <cellStyle name="Style 6 2 6 15" xfId="37932"/>
    <cellStyle name="Style 6 2 6 16" xfId="37933"/>
    <cellStyle name="Style 6 2 6 2" xfId="37934"/>
    <cellStyle name="Style 6 2 6 2 2" xfId="37935"/>
    <cellStyle name="Style 6 2 6 2 2 2" xfId="37936"/>
    <cellStyle name="Style 6 2 6 2 2 3" xfId="37937"/>
    <cellStyle name="Style 6 2 6 2 3" xfId="37938"/>
    <cellStyle name="Style 6 2 6 2 4" xfId="37939"/>
    <cellStyle name="Style 6 2 6 3" xfId="37940"/>
    <cellStyle name="Style 6 2 6 3 2" xfId="37941"/>
    <cellStyle name="Style 6 2 6 3 3" xfId="37942"/>
    <cellStyle name="Style 6 2 6 4" xfId="37943"/>
    <cellStyle name="Style 6 2 6 4 2" xfId="37944"/>
    <cellStyle name="Style 6 2 6 4 3" xfId="37945"/>
    <cellStyle name="Style 6 2 6 5" xfId="37946"/>
    <cellStyle name="Style 6 2 6 5 2" xfId="37947"/>
    <cellStyle name="Style 6 2 6 5 3" xfId="37948"/>
    <cellStyle name="Style 6 2 6 6" xfId="37949"/>
    <cellStyle name="Style 6 2 6 6 2" xfId="37950"/>
    <cellStyle name="Style 6 2 6 6 3" xfId="37951"/>
    <cellStyle name="Style 6 2 6 7" xfId="37952"/>
    <cellStyle name="Style 6 2 6 7 2" xfId="37953"/>
    <cellStyle name="Style 6 2 6 7 3" xfId="37954"/>
    <cellStyle name="Style 6 2 6 8" xfId="37955"/>
    <cellStyle name="Style 6 2 6 8 2" xfId="37956"/>
    <cellStyle name="Style 6 2 6 8 3" xfId="37957"/>
    <cellStyle name="Style 6 2 6 9" xfId="37958"/>
    <cellStyle name="Style 6 2 6 9 2" xfId="37959"/>
    <cellStyle name="Style 6 2 6 9 3" xfId="37960"/>
    <cellStyle name="Style 6 2 7" xfId="1320"/>
    <cellStyle name="Style 6 2 7 10" xfId="37961"/>
    <cellStyle name="Style 6 2 7 10 2" xfId="37962"/>
    <cellStyle name="Style 6 2 7 10 3" xfId="37963"/>
    <cellStyle name="Style 6 2 7 11" xfId="37964"/>
    <cellStyle name="Style 6 2 7 11 2" xfId="37965"/>
    <cellStyle name="Style 6 2 7 11 3" xfId="37966"/>
    <cellStyle name="Style 6 2 7 12" xfId="37967"/>
    <cellStyle name="Style 6 2 7 12 2" xfId="37968"/>
    <cellStyle name="Style 6 2 7 12 3" xfId="37969"/>
    <cellStyle name="Style 6 2 7 13" xfId="37970"/>
    <cellStyle name="Style 6 2 7 13 2" xfId="37971"/>
    <cellStyle name="Style 6 2 7 13 3" xfId="37972"/>
    <cellStyle name="Style 6 2 7 14" xfId="37973"/>
    <cellStyle name="Style 6 2 7 14 2" xfId="37974"/>
    <cellStyle name="Style 6 2 7 14 3" xfId="37975"/>
    <cellStyle name="Style 6 2 7 15" xfId="37976"/>
    <cellStyle name="Style 6 2 7 15 2" xfId="37977"/>
    <cellStyle name="Style 6 2 7 15 3" xfId="37978"/>
    <cellStyle name="Style 6 2 7 16" xfId="37979"/>
    <cellStyle name="Style 6 2 7 17" xfId="37980"/>
    <cellStyle name="Style 6 2 7 2" xfId="1321"/>
    <cellStyle name="Style 6 2 7 2 10" xfId="37981"/>
    <cellStyle name="Style 6 2 7 2 10 2" xfId="37982"/>
    <cellStyle name="Style 6 2 7 2 10 3" xfId="37983"/>
    <cellStyle name="Style 6 2 7 2 11" xfId="37984"/>
    <cellStyle name="Style 6 2 7 2 11 2" xfId="37985"/>
    <cellStyle name="Style 6 2 7 2 11 3" xfId="37986"/>
    <cellStyle name="Style 6 2 7 2 12" xfId="37987"/>
    <cellStyle name="Style 6 2 7 2 12 2" xfId="37988"/>
    <cellStyle name="Style 6 2 7 2 12 3" xfId="37989"/>
    <cellStyle name="Style 6 2 7 2 13" xfId="37990"/>
    <cellStyle name="Style 6 2 7 2 13 2" xfId="37991"/>
    <cellStyle name="Style 6 2 7 2 13 3" xfId="37992"/>
    <cellStyle name="Style 6 2 7 2 14" xfId="37993"/>
    <cellStyle name="Style 6 2 7 2 14 2" xfId="37994"/>
    <cellStyle name="Style 6 2 7 2 14 3" xfId="37995"/>
    <cellStyle name="Style 6 2 7 2 15" xfId="37996"/>
    <cellStyle name="Style 6 2 7 2 16" xfId="37997"/>
    <cellStyle name="Style 6 2 7 2 2" xfId="37998"/>
    <cellStyle name="Style 6 2 7 2 2 2" xfId="37999"/>
    <cellStyle name="Style 6 2 7 2 2 2 2" xfId="38000"/>
    <cellStyle name="Style 6 2 7 2 2 2 3" xfId="38001"/>
    <cellStyle name="Style 6 2 7 2 2 3" xfId="38002"/>
    <cellStyle name="Style 6 2 7 2 2 4" xfId="38003"/>
    <cellStyle name="Style 6 2 7 2 3" xfId="38004"/>
    <cellStyle name="Style 6 2 7 2 3 2" xfId="38005"/>
    <cellStyle name="Style 6 2 7 2 3 3" xfId="38006"/>
    <cellStyle name="Style 6 2 7 2 4" xfId="38007"/>
    <cellStyle name="Style 6 2 7 2 4 2" xfId="38008"/>
    <cellStyle name="Style 6 2 7 2 4 3" xfId="38009"/>
    <cellStyle name="Style 6 2 7 2 5" xfId="38010"/>
    <cellStyle name="Style 6 2 7 2 5 2" xfId="38011"/>
    <cellStyle name="Style 6 2 7 2 5 3" xfId="38012"/>
    <cellStyle name="Style 6 2 7 2 6" xfId="38013"/>
    <cellStyle name="Style 6 2 7 2 6 2" xfId="38014"/>
    <cellStyle name="Style 6 2 7 2 6 3" xfId="38015"/>
    <cellStyle name="Style 6 2 7 2 7" xfId="38016"/>
    <cellStyle name="Style 6 2 7 2 7 2" xfId="38017"/>
    <cellStyle name="Style 6 2 7 2 7 3" xfId="38018"/>
    <cellStyle name="Style 6 2 7 2 8" xfId="38019"/>
    <cellStyle name="Style 6 2 7 2 8 2" xfId="38020"/>
    <cellStyle name="Style 6 2 7 2 8 3" xfId="38021"/>
    <cellStyle name="Style 6 2 7 2 9" xfId="38022"/>
    <cellStyle name="Style 6 2 7 2 9 2" xfId="38023"/>
    <cellStyle name="Style 6 2 7 2 9 3" xfId="38024"/>
    <cellStyle name="Style 6 2 7 3" xfId="38025"/>
    <cellStyle name="Style 6 2 7 3 2" xfId="38026"/>
    <cellStyle name="Style 6 2 7 3 2 2" xfId="38027"/>
    <cellStyle name="Style 6 2 7 3 2 3" xfId="38028"/>
    <cellStyle name="Style 6 2 7 3 3" xfId="38029"/>
    <cellStyle name="Style 6 2 7 3 4" xfId="38030"/>
    <cellStyle name="Style 6 2 7 4" xfId="38031"/>
    <cellStyle name="Style 6 2 7 4 2" xfId="38032"/>
    <cellStyle name="Style 6 2 7 4 3" xfId="38033"/>
    <cellStyle name="Style 6 2 7 5" xfId="38034"/>
    <cellStyle name="Style 6 2 7 5 2" xfId="38035"/>
    <cellStyle name="Style 6 2 7 5 3" xfId="38036"/>
    <cellStyle name="Style 6 2 7 6" xfId="38037"/>
    <cellStyle name="Style 6 2 7 6 2" xfId="38038"/>
    <cellStyle name="Style 6 2 7 6 3" xfId="38039"/>
    <cellStyle name="Style 6 2 7 7" xfId="38040"/>
    <cellStyle name="Style 6 2 7 7 2" xfId="38041"/>
    <cellStyle name="Style 6 2 7 7 3" xfId="38042"/>
    <cellStyle name="Style 6 2 7 8" xfId="38043"/>
    <cellStyle name="Style 6 2 7 8 2" xfId="38044"/>
    <cellStyle name="Style 6 2 7 8 3" xfId="38045"/>
    <cellStyle name="Style 6 2 7 9" xfId="38046"/>
    <cellStyle name="Style 6 2 7 9 2" xfId="38047"/>
    <cellStyle name="Style 6 2 7 9 3" xfId="38048"/>
    <cellStyle name="Style 6 2 8" xfId="1322"/>
    <cellStyle name="Style 6 2 8 10" xfId="38049"/>
    <cellStyle name="Style 6 2 8 10 2" xfId="38050"/>
    <cellStyle name="Style 6 2 8 10 3" xfId="38051"/>
    <cellStyle name="Style 6 2 8 11" xfId="38052"/>
    <cellStyle name="Style 6 2 8 11 2" xfId="38053"/>
    <cellStyle name="Style 6 2 8 11 3" xfId="38054"/>
    <cellStyle name="Style 6 2 8 12" xfId="38055"/>
    <cellStyle name="Style 6 2 8 12 2" xfId="38056"/>
    <cellStyle name="Style 6 2 8 12 3" xfId="38057"/>
    <cellStyle name="Style 6 2 8 13" xfId="38058"/>
    <cellStyle name="Style 6 2 8 13 2" xfId="38059"/>
    <cellStyle name="Style 6 2 8 13 3" xfId="38060"/>
    <cellStyle name="Style 6 2 8 14" xfId="38061"/>
    <cellStyle name="Style 6 2 8 14 2" xfId="38062"/>
    <cellStyle name="Style 6 2 8 14 3" xfId="38063"/>
    <cellStyle name="Style 6 2 8 15" xfId="38064"/>
    <cellStyle name="Style 6 2 8 15 2" xfId="38065"/>
    <cellStyle name="Style 6 2 8 15 3" xfId="38066"/>
    <cellStyle name="Style 6 2 8 16" xfId="38067"/>
    <cellStyle name="Style 6 2 8 17" xfId="38068"/>
    <cellStyle name="Style 6 2 8 2" xfId="1323"/>
    <cellStyle name="Style 6 2 8 2 10" xfId="38069"/>
    <cellStyle name="Style 6 2 8 2 10 2" xfId="38070"/>
    <cellStyle name="Style 6 2 8 2 10 3" xfId="38071"/>
    <cellStyle name="Style 6 2 8 2 11" xfId="38072"/>
    <cellStyle name="Style 6 2 8 2 11 2" xfId="38073"/>
    <cellStyle name="Style 6 2 8 2 11 3" xfId="38074"/>
    <cellStyle name="Style 6 2 8 2 12" xfId="38075"/>
    <cellStyle name="Style 6 2 8 2 12 2" xfId="38076"/>
    <cellStyle name="Style 6 2 8 2 12 3" xfId="38077"/>
    <cellStyle name="Style 6 2 8 2 13" xfId="38078"/>
    <cellStyle name="Style 6 2 8 2 13 2" xfId="38079"/>
    <cellStyle name="Style 6 2 8 2 13 3" xfId="38080"/>
    <cellStyle name="Style 6 2 8 2 14" xfId="38081"/>
    <cellStyle name="Style 6 2 8 2 14 2" xfId="38082"/>
    <cellStyle name="Style 6 2 8 2 14 3" xfId="38083"/>
    <cellStyle name="Style 6 2 8 2 15" xfId="38084"/>
    <cellStyle name="Style 6 2 8 2 16" xfId="38085"/>
    <cellStyle name="Style 6 2 8 2 2" xfId="38086"/>
    <cellStyle name="Style 6 2 8 2 2 2" xfId="38087"/>
    <cellStyle name="Style 6 2 8 2 2 2 2" xfId="38088"/>
    <cellStyle name="Style 6 2 8 2 2 2 3" xfId="38089"/>
    <cellStyle name="Style 6 2 8 2 2 3" xfId="38090"/>
    <cellStyle name="Style 6 2 8 2 2 4" xfId="38091"/>
    <cellStyle name="Style 6 2 8 2 3" xfId="38092"/>
    <cellStyle name="Style 6 2 8 2 3 2" xfId="38093"/>
    <cellStyle name="Style 6 2 8 2 3 3" xfId="38094"/>
    <cellStyle name="Style 6 2 8 2 4" xfId="38095"/>
    <cellStyle name="Style 6 2 8 2 4 2" xfId="38096"/>
    <cellStyle name="Style 6 2 8 2 4 3" xfId="38097"/>
    <cellStyle name="Style 6 2 8 2 5" xfId="38098"/>
    <cellStyle name="Style 6 2 8 2 5 2" xfId="38099"/>
    <cellStyle name="Style 6 2 8 2 5 3" xfId="38100"/>
    <cellStyle name="Style 6 2 8 2 6" xfId="38101"/>
    <cellStyle name="Style 6 2 8 2 6 2" xfId="38102"/>
    <cellStyle name="Style 6 2 8 2 6 3" xfId="38103"/>
    <cellStyle name="Style 6 2 8 2 7" xfId="38104"/>
    <cellStyle name="Style 6 2 8 2 7 2" xfId="38105"/>
    <cellStyle name="Style 6 2 8 2 7 3" xfId="38106"/>
    <cellStyle name="Style 6 2 8 2 8" xfId="38107"/>
    <cellStyle name="Style 6 2 8 2 8 2" xfId="38108"/>
    <cellStyle name="Style 6 2 8 2 8 3" xfId="38109"/>
    <cellStyle name="Style 6 2 8 2 9" xfId="38110"/>
    <cellStyle name="Style 6 2 8 2 9 2" xfId="38111"/>
    <cellStyle name="Style 6 2 8 2 9 3" xfId="38112"/>
    <cellStyle name="Style 6 2 8 3" xfId="38113"/>
    <cellStyle name="Style 6 2 8 3 2" xfId="38114"/>
    <cellStyle name="Style 6 2 8 3 2 2" xfId="38115"/>
    <cellStyle name="Style 6 2 8 3 2 3" xfId="38116"/>
    <cellStyle name="Style 6 2 8 3 3" xfId="38117"/>
    <cellStyle name="Style 6 2 8 3 4" xfId="38118"/>
    <cellStyle name="Style 6 2 8 4" xfId="38119"/>
    <cellStyle name="Style 6 2 8 4 2" xfId="38120"/>
    <cellStyle name="Style 6 2 8 4 3" xfId="38121"/>
    <cellStyle name="Style 6 2 8 5" xfId="38122"/>
    <cellStyle name="Style 6 2 8 5 2" xfId="38123"/>
    <cellStyle name="Style 6 2 8 5 3" xfId="38124"/>
    <cellStyle name="Style 6 2 8 6" xfId="38125"/>
    <cellStyle name="Style 6 2 8 6 2" xfId="38126"/>
    <cellStyle name="Style 6 2 8 6 3" xfId="38127"/>
    <cellStyle name="Style 6 2 8 7" xfId="38128"/>
    <cellStyle name="Style 6 2 8 7 2" xfId="38129"/>
    <cellStyle name="Style 6 2 8 7 3" xfId="38130"/>
    <cellStyle name="Style 6 2 8 8" xfId="38131"/>
    <cellStyle name="Style 6 2 8 8 2" xfId="38132"/>
    <cellStyle name="Style 6 2 8 8 3" xfId="38133"/>
    <cellStyle name="Style 6 2 8 9" xfId="38134"/>
    <cellStyle name="Style 6 2 8 9 2" xfId="38135"/>
    <cellStyle name="Style 6 2 8 9 3" xfId="38136"/>
    <cellStyle name="Style 6 2 9" xfId="1324"/>
    <cellStyle name="Style 6 2 9 10" xfId="38137"/>
    <cellStyle name="Style 6 2 9 10 2" xfId="38138"/>
    <cellStyle name="Style 6 2 9 10 3" xfId="38139"/>
    <cellStyle name="Style 6 2 9 11" xfId="38140"/>
    <cellStyle name="Style 6 2 9 11 2" xfId="38141"/>
    <cellStyle name="Style 6 2 9 11 3" xfId="38142"/>
    <cellStyle name="Style 6 2 9 12" xfId="38143"/>
    <cellStyle name="Style 6 2 9 12 2" xfId="38144"/>
    <cellStyle name="Style 6 2 9 12 3" xfId="38145"/>
    <cellStyle name="Style 6 2 9 13" xfId="38146"/>
    <cellStyle name="Style 6 2 9 13 2" xfId="38147"/>
    <cellStyle name="Style 6 2 9 13 3" xfId="38148"/>
    <cellStyle name="Style 6 2 9 14" xfId="38149"/>
    <cellStyle name="Style 6 2 9 14 2" xfId="38150"/>
    <cellStyle name="Style 6 2 9 14 3" xfId="38151"/>
    <cellStyle name="Style 6 2 9 15" xfId="38152"/>
    <cellStyle name="Style 6 2 9 15 2" xfId="38153"/>
    <cellStyle name="Style 6 2 9 15 3" xfId="38154"/>
    <cellStyle name="Style 6 2 9 16" xfId="38155"/>
    <cellStyle name="Style 6 2 9 17" xfId="38156"/>
    <cellStyle name="Style 6 2 9 2" xfId="1325"/>
    <cellStyle name="Style 6 2 9 2 10" xfId="38157"/>
    <cellStyle name="Style 6 2 9 2 10 2" xfId="38158"/>
    <cellStyle name="Style 6 2 9 2 10 3" xfId="38159"/>
    <cellStyle name="Style 6 2 9 2 11" xfId="38160"/>
    <cellStyle name="Style 6 2 9 2 11 2" xfId="38161"/>
    <cellStyle name="Style 6 2 9 2 11 3" xfId="38162"/>
    <cellStyle name="Style 6 2 9 2 12" xfId="38163"/>
    <cellStyle name="Style 6 2 9 2 12 2" xfId="38164"/>
    <cellStyle name="Style 6 2 9 2 12 3" xfId="38165"/>
    <cellStyle name="Style 6 2 9 2 13" xfId="38166"/>
    <cellStyle name="Style 6 2 9 2 13 2" xfId="38167"/>
    <cellStyle name="Style 6 2 9 2 13 3" xfId="38168"/>
    <cellStyle name="Style 6 2 9 2 14" xfId="38169"/>
    <cellStyle name="Style 6 2 9 2 14 2" xfId="38170"/>
    <cellStyle name="Style 6 2 9 2 14 3" xfId="38171"/>
    <cellStyle name="Style 6 2 9 2 15" xfId="38172"/>
    <cellStyle name="Style 6 2 9 2 16" xfId="38173"/>
    <cellStyle name="Style 6 2 9 2 2" xfId="38174"/>
    <cellStyle name="Style 6 2 9 2 2 2" xfId="38175"/>
    <cellStyle name="Style 6 2 9 2 2 2 2" xfId="38176"/>
    <cellStyle name="Style 6 2 9 2 2 2 3" xfId="38177"/>
    <cellStyle name="Style 6 2 9 2 2 3" xfId="38178"/>
    <cellStyle name="Style 6 2 9 2 2 4" xfId="38179"/>
    <cellStyle name="Style 6 2 9 2 3" xfId="38180"/>
    <cellStyle name="Style 6 2 9 2 3 2" xfId="38181"/>
    <cellStyle name="Style 6 2 9 2 3 3" xfId="38182"/>
    <cellStyle name="Style 6 2 9 2 4" xfId="38183"/>
    <cellStyle name="Style 6 2 9 2 4 2" xfId="38184"/>
    <cellStyle name="Style 6 2 9 2 4 3" xfId="38185"/>
    <cellStyle name="Style 6 2 9 2 5" xfId="38186"/>
    <cellStyle name="Style 6 2 9 2 5 2" xfId="38187"/>
    <cellStyle name="Style 6 2 9 2 5 3" xfId="38188"/>
    <cellStyle name="Style 6 2 9 2 6" xfId="38189"/>
    <cellStyle name="Style 6 2 9 2 6 2" xfId="38190"/>
    <cellStyle name="Style 6 2 9 2 6 3" xfId="38191"/>
    <cellStyle name="Style 6 2 9 2 7" xfId="38192"/>
    <cellStyle name="Style 6 2 9 2 7 2" xfId="38193"/>
    <cellStyle name="Style 6 2 9 2 7 3" xfId="38194"/>
    <cellStyle name="Style 6 2 9 2 8" xfId="38195"/>
    <cellStyle name="Style 6 2 9 2 8 2" xfId="38196"/>
    <cellStyle name="Style 6 2 9 2 8 3" xfId="38197"/>
    <cellStyle name="Style 6 2 9 2 9" xfId="38198"/>
    <cellStyle name="Style 6 2 9 2 9 2" xfId="38199"/>
    <cellStyle name="Style 6 2 9 2 9 3" xfId="38200"/>
    <cellStyle name="Style 6 2 9 3" xfId="38201"/>
    <cellStyle name="Style 6 2 9 3 2" xfId="38202"/>
    <cellStyle name="Style 6 2 9 3 2 2" xfId="38203"/>
    <cellStyle name="Style 6 2 9 3 2 3" xfId="38204"/>
    <cellStyle name="Style 6 2 9 3 3" xfId="38205"/>
    <cellStyle name="Style 6 2 9 3 4" xfId="38206"/>
    <cellStyle name="Style 6 2 9 4" xfId="38207"/>
    <cellStyle name="Style 6 2 9 4 2" xfId="38208"/>
    <cellStyle name="Style 6 2 9 4 3" xfId="38209"/>
    <cellStyle name="Style 6 2 9 5" xfId="38210"/>
    <cellStyle name="Style 6 2 9 5 2" xfId="38211"/>
    <cellStyle name="Style 6 2 9 5 3" xfId="38212"/>
    <cellStyle name="Style 6 2 9 6" xfId="38213"/>
    <cellStyle name="Style 6 2 9 6 2" xfId="38214"/>
    <cellStyle name="Style 6 2 9 6 3" xfId="38215"/>
    <cellStyle name="Style 6 2 9 7" xfId="38216"/>
    <cellStyle name="Style 6 2 9 7 2" xfId="38217"/>
    <cellStyle name="Style 6 2 9 7 3" xfId="38218"/>
    <cellStyle name="Style 6 2 9 8" xfId="38219"/>
    <cellStyle name="Style 6 2 9 8 2" xfId="38220"/>
    <cellStyle name="Style 6 2 9 8 3" xfId="38221"/>
    <cellStyle name="Style 6 2 9 9" xfId="38222"/>
    <cellStyle name="Style 6 2 9 9 2" xfId="38223"/>
    <cellStyle name="Style 6 2 9 9 3" xfId="38224"/>
    <cellStyle name="Style 6 20" xfId="1326"/>
    <cellStyle name="Style 6 20 10" xfId="38225"/>
    <cellStyle name="Style 6 20 10 2" xfId="38226"/>
    <cellStyle name="Style 6 20 10 3" xfId="38227"/>
    <cellStyle name="Style 6 20 11" xfId="38228"/>
    <cellStyle name="Style 6 20 11 2" xfId="38229"/>
    <cellStyle name="Style 6 20 11 3" xfId="38230"/>
    <cellStyle name="Style 6 20 12" xfId="38231"/>
    <cellStyle name="Style 6 20 12 2" xfId="38232"/>
    <cellStyle name="Style 6 20 12 3" xfId="38233"/>
    <cellStyle name="Style 6 20 13" xfId="38234"/>
    <cellStyle name="Style 6 20 13 2" xfId="38235"/>
    <cellStyle name="Style 6 20 13 3" xfId="38236"/>
    <cellStyle name="Style 6 20 14" xfId="38237"/>
    <cellStyle name="Style 6 20 14 2" xfId="38238"/>
    <cellStyle name="Style 6 20 14 3" xfId="38239"/>
    <cellStyle name="Style 6 20 15" xfId="38240"/>
    <cellStyle name="Style 6 20 15 2" xfId="38241"/>
    <cellStyle name="Style 6 20 15 3" xfId="38242"/>
    <cellStyle name="Style 6 20 16" xfId="38243"/>
    <cellStyle name="Style 6 20 17" xfId="38244"/>
    <cellStyle name="Style 6 20 2" xfId="1327"/>
    <cellStyle name="Style 6 20 2 10" xfId="38245"/>
    <cellStyle name="Style 6 20 2 10 2" xfId="38246"/>
    <cellStyle name="Style 6 20 2 10 3" xfId="38247"/>
    <cellStyle name="Style 6 20 2 11" xfId="38248"/>
    <cellStyle name="Style 6 20 2 11 2" xfId="38249"/>
    <cellStyle name="Style 6 20 2 11 3" xfId="38250"/>
    <cellStyle name="Style 6 20 2 12" xfId="38251"/>
    <cellStyle name="Style 6 20 2 12 2" xfId="38252"/>
    <cellStyle name="Style 6 20 2 12 3" xfId="38253"/>
    <cellStyle name="Style 6 20 2 13" xfId="38254"/>
    <cellStyle name="Style 6 20 2 13 2" xfId="38255"/>
    <cellStyle name="Style 6 20 2 13 3" xfId="38256"/>
    <cellStyle name="Style 6 20 2 14" xfId="38257"/>
    <cellStyle name="Style 6 20 2 14 2" xfId="38258"/>
    <cellStyle name="Style 6 20 2 14 3" xfId="38259"/>
    <cellStyle name="Style 6 20 2 15" xfId="38260"/>
    <cellStyle name="Style 6 20 2 16" xfId="38261"/>
    <cellStyle name="Style 6 20 2 2" xfId="38262"/>
    <cellStyle name="Style 6 20 2 2 2" xfId="38263"/>
    <cellStyle name="Style 6 20 2 2 2 2" xfId="38264"/>
    <cellStyle name="Style 6 20 2 2 2 3" xfId="38265"/>
    <cellStyle name="Style 6 20 2 2 3" xfId="38266"/>
    <cellStyle name="Style 6 20 2 2 4" xfId="38267"/>
    <cellStyle name="Style 6 20 2 3" xfId="38268"/>
    <cellStyle name="Style 6 20 2 3 2" xfId="38269"/>
    <cellStyle name="Style 6 20 2 3 3" xfId="38270"/>
    <cellStyle name="Style 6 20 2 4" xfId="38271"/>
    <cellStyle name="Style 6 20 2 4 2" xfId="38272"/>
    <cellStyle name="Style 6 20 2 4 3" xfId="38273"/>
    <cellStyle name="Style 6 20 2 5" xfId="38274"/>
    <cellStyle name="Style 6 20 2 5 2" xfId="38275"/>
    <cellStyle name="Style 6 20 2 5 3" xfId="38276"/>
    <cellStyle name="Style 6 20 2 6" xfId="38277"/>
    <cellStyle name="Style 6 20 2 6 2" xfId="38278"/>
    <cellStyle name="Style 6 20 2 6 3" xfId="38279"/>
    <cellStyle name="Style 6 20 2 7" xfId="38280"/>
    <cellStyle name="Style 6 20 2 7 2" xfId="38281"/>
    <cellStyle name="Style 6 20 2 7 3" xfId="38282"/>
    <cellStyle name="Style 6 20 2 8" xfId="38283"/>
    <cellStyle name="Style 6 20 2 8 2" xfId="38284"/>
    <cellStyle name="Style 6 20 2 8 3" xfId="38285"/>
    <cellStyle name="Style 6 20 2 9" xfId="38286"/>
    <cellStyle name="Style 6 20 2 9 2" xfId="38287"/>
    <cellStyle name="Style 6 20 2 9 3" xfId="38288"/>
    <cellStyle name="Style 6 20 3" xfId="38289"/>
    <cellStyle name="Style 6 20 3 2" xfId="38290"/>
    <cellStyle name="Style 6 20 3 2 2" xfId="38291"/>
    <cellStyle name="Style 6 20 3 2 3" xfId="38292"/>
    <cellStyle name="Style 6 20 3 3" xfId="38293"/>
    <cellStyle name="Style 6 20 3 4" xfId="38294"/>
    <cellStyle name="Style 6 20 4" xfId="38295"/>
    <cellStyle name="Style 6 20 4 2" xfId="38296"/>
    <cellStyle name="Style 6 20 4 3" xfId="38297"/>
    <cellStyle name="Style 6 20 5" xfId="38298"/>
    <cellStyle name="Style 6 20 5 2" xfId="38299"/>
    <cellStyle name="Style 6 20 5 3" xfId="38300"/>
    <cellStyle name="Style 6 20 6" xfId="38301"/>
    <cellStyle name="Style 6 20 6 2" xfId="38302"/>
    <cellStyle name="Style 6 20 6 3" xfId="38303"/>
    <cellStyle name="Style 6 20 7" xfId="38304"/>
    <cellStyle name="Style 6 20 7 2" xfId="38305"/>
    <cellStyle name="Style 6 20 7 3" xfId="38306"/>
    <cellStyle name="Style 6 20 8" xfId="38307"/>
    <cellStyle name="Style 6 20 8 2" xfId="38308"/>
    <cellStyle name="Style 6 20 8 3" xfId="38309"/>
    <cellStyle name="Style 6 20 9" xfId="38310"/>
    <cellStyle name="Style 6 20 9 2" xfId="38311"/>
    <cellStyle name="Style 6 20 9 3" xfId="38312"/>
    <cellStyle name="Style 6 21" xfId="1328"/>
    <cellStyle name="Style 6 21 10" xfId="38313"/>
    <cellStyle name="Style 6 21 10 2" xfId="38314"/>
    <cellStyle name="Style 6 21 10 3" xfId="38315"/>
    <cellStyle name="Style 6 21 11" xfId="38316"/>
    <cellStyle name="Style 6 21 11 2" xfId="38317"/>
    <cellStyle name="Style 6 21 11 3" xfId="38318"/>
    <cellStyle name="Style 6 21 12" xfId="38319"/>
    <cellStyle name="Style 6 21 12 2" xfId="38320"/>
    <cellStyle name="Style 6 21 12 3" xfId="38321"/>
    <cellStyle name="Style 6 21 13" xfId="38322"/>
    <cellStyle name="Style 6 21 13 2" xfId="38323"/>
    <cellStyle name="Style 6 21 13 3" xfId="38324"/>
    <cellStyle name="Style 6 21 14" xfId="38325"/>
    <cellStyle name="Style 6 21 14 2" xfId="38326"/>
    <cellStyle name="Style 6 21 14 3" xfId="38327"/>
    <cellStyle name="Style 6 21 15" xfId="38328"/>
    <cellStyle name="Style 6 21 15 2" xfId="38329"/>
    <cellStyle name="Style 6 21 15 3" xfId="38330"/>
    <cellStyle name="Style 6 21 16" xfId="38331"/>
    <cellStyle name="Style 6 21 17" xfId="38332"/>
    <cellStyle name="Style 6 21 2" xfId="1329"/>
    <cellStyle name="Style 6 21 2 10" xfId="38333"/>
    <cellStyle name="Style 6 21 2 10 2" xfId="38334"/>
    <cellStyle name="Style 6 21 2 10 3" xfId="38335"/>
    <cellStyle name="Style 6 21 2 11" xfId="38336"/>
    <cellStyle name="Style 6 21 2 11 2" xfId="38337"/>
    <cellStyle name="Style 6 21 2 11 3" xfId="38338"/>
    <cellStyle name="Style 6 21 2 12" xfId="38339"/>
    <cellStyle name="Style 6 21 2 12 2" xfId="38340"/>
    <cellStyle name="Style 6 21 2 12 3" xfId="38341"/>
    <cellStyle name="Style 6 21 2 13" xfId="38342"/>
    <cellStyle name="Style 6 21 2 13 2" xfId="38343"/>
    <cellStyle name="Style 6 21 2 13 3" xfId="38344"/>
    <cellStyle name="Style 6 21 2 14" xfId="38345"/>
    <cellStyle name="Style 6 21 2 14 2" xfId="38346"/>
    <cellStyle name="Style 6 21 2 14 3" xfId="38347"/>
    <cellStyle name="Style 6 21 2 15" xfId="38348"/>
    <cellStyle name="Style 6 21 2 16" xfId="38349"/>
    <cellStyle name="Style 6 21 2 2" xfId="38350"/>
    <cellStyle name="Style 6 21 2 2 2" xfId="38351"/>
    <cellStyle name="Style 6 21 2 2 2 2" xfId="38352"/>
    <cellStyle name="Style 6 21 2 2 2 3" xfId="38353"/>
    <cellStyle name="Style 6 21 2 2 3" xfId="38354"/>
    <cellStyle name="Style 6 21 2 2 4" xfId="38355"/>
    <cellStyle name="Style 6 21 2 3" xfId="38356"/>
    <cellStyle name="Style 6 21 2 3 2" xfId="38357"/>
    <cellStyle name="Style 6 21 2 3 3" xfId="38358"/>
    <cellStyle name="Style 6 21 2 4" xfId="38359"/>
    <cellStyle name="Style 6 21 2 4 2" xfId="38360"/>
    <cellStyle name="Style 6 21 2 4 3" xfId="38361"/>
    <cellStyle name="Style 6 21 2 5" xfId="38362"/>
    <cellStyle name="Style 6 21 2 5 2" xfId="38363"/>
    <cellStyle name="Style 6 21 2 5 3" xfId="38364"/>
    <cellStyle name="Style 6 21 2 6" xfId="38365"/>
    <cellStyle name="Style 6 21 2 6 2" xfId="38366"/>
    <cellStyle name="Style 6 21 2 6 3" xfId="38367"/>
    <cellStyle name="Style 6 21 2 7" xfId="38368"/>
    <cellStyle name="Style 6 21 2 7 2" xfId="38369"/>
    <cellStyle name="Style 6 21 2 7 3" xfId="38370"/>
    <cellStyle name="Style 6 21 2 8" xfId="38371"/>
    <cellStyle name="Style 6 21 2 8 2" xfId="38372"/>
    <cellStyle name="Style 6 21 2 8 3" xfId="38373"/>
    <cellStyle name="Style 6 21 2 9" xfId="38374"/>
    <cellStyle name="Style 6 21 2 9 2" xfId="38375"/>
    <cellStyle name="Style 6 21 2 9 3" xfId="38376"/>
    <cellStyle name="Style 6 21 3" xfId="38377"/>
    <cellStyle name="Style 6 21 3 2" xfId="38378"/>
    <cellStyle name="Style 6 21 3 2 2" xfId="38379"/>
    <cellStyle name="Style 6 21 3 2 3" xfId="38380"/>
    <cellStyle name="Style 6 21 3 3" xfId="38381"/>
    <cellStyle name="Style 6 21 3 4" xfId="38382"/>
    <cellStyle name="Style 6 21 4" xfId="38383"/>
    <cellStyle name="Style 6 21 4 2" xfId="38384"/>
    <cellStyle name="Style 6 21 4 3" xfId="38385"/>
    <cellStyle name="Style 6 21 5" xfId="38386"/>
    <cellStyle name="Style 6 21 5 2" xfId="38387"/>
    <cellStyle name="Style 6 21 5 3" xfId="38388"/>
    <cellStyle name="Style 6 21 6" xfId="38389"/>
    <cellStyle name="Style 6 21 6 2" xfId="38390"/>
    <cellStyle name="Style 6 21 6 3" xfId="38391"/>
    <cellStyle name="Style 6 21 7" xfId="38392"/>
    <cellStyle name="Style 6 21 7 2" xfId="38393"/>
    <cellStyle name="Style 6 21 7 3" xfId="38394"/>
    <cellStyle name="Style 6 21 8" xfId="38395"/>
    <cellStyle name="Style 6 21 8 2" xfId="38396"/>
    <cellStyle name="Style 6 21 8 3" xfId="38397"/>
    <cellStyle name="Style 6 21 9" xfId="38398"/>
    <cellStyle name="Style 6 21 9 2" xfId="38399"/>
    <cellStyle name="Style 6 21 9 3" xfId="38400"/>
    <cellStyle name="Style 6 22" xfId="1330"/>
    <cellStyle name="Style 6 22 10" xfId="38401"/>
    <cellStyle name="Style 6 22 10 2" xfId="38402"/>
    <cellStyle name="Style 6 22 10 3" xfId="38403"/>
    <cellStyle name="Style 6 22 11" xfId="38404"/>
    <cellStyle name="Style 6 22 11 2" xfId="38405"/>
    <cellStyle name="Style 6 22 11 3" xfId="38406"/>
    <cellStyle name="Style 6 22 12" xfId="38407"/>
    <cellStyle name="Style 6 22 12 2" xfId="38408"/>
    <cellStyle name="Style 6 22 12 3" xfId="38409"/>
    <cellStyle name="Style 6 22 13" xfId="38410"/>
    <cellStyle name="Style 6 22 13 2" xfId="38411"/>
    <cellStyle name="Style 6 22 13 3" xfId="38412"/>
    <cellStyle name="Style 6 22 14" xfId="38413"/>
    <cellStyle name="Style 6 22 14 2" xfId="38414"/>
    <cellStyle name="Style 6 22 14 3" xfId="38415"/>
    <cellStyle name="Style 6 22 15" xfId="38416"/>
    <cellStyle name="Style 6 22 15 2" xfId="38417"/>
    <cellStyle name="Style 6 22 15 3" xfId="38418"/>
    <cellStyle name="Style 6 22 16" xfId="38419"/>
    <cellStyle name="Style 6 22 17" xfId="38420"/>
    <cellStyle name="Style 6 22 2" xfId="1331"/>
    <cellStyle name="Style 6 22 2 10" xfId="38421"/>
    <cellStyle name="Style 6 22 2 10 2" xfId="38422"/>
    <cellStyle name="Style 6 22 2 10 3" xfId="38423"/>
    <cellStyle name="Style 6 22 2 11" xfId="38424"/>
    <cellStyle name="Style 6 22 2 11 2" xfId="38425"/>
    <cellStyle name="Style 6 22 2 11 3" xfId="38426"/>
    <cellStyle name="Style 6 22 2 12" xfId="38427"/>
    <cellStyle name="Style 6 22 2 12 2" xfId="38428"/>
    <cellStyle name="Style 6 22 2 12 3" xfId="38429"/>
    <cellStyle name="Style 6 22 2 13" xfId="38430"/>
    <cellStyle name="Style 6 22 2 13 2" xfId="38431"/>
    <cellStyle name="Style 6 22 2 13 3" xfId="38432"/>
    <cellStyle name="Style 6 22 2 14" xfId="38433"/>
    <cellStyle name="Style 6 22 2 14 2" xfId="38434"/>
    <cellStyle name="Style 6 22 2 14 3" xfId="38435"/>
    <cellStyle name="Style 6 22 2 15" xfId="38436"/>
    <cellStyle name="Style 6 22 2 16" xfId="38437"/>
    <cellStyle name="Style 6 22 2 2" xfId="38438"/>
    <cellStyle name="Style 6 22 2 2 2" xfId="38439"/>
    <cellStyle name="Style 6 22 2 2 2 2" xfId="38440"/>
    <cellStyle name="Style 6 22 2 2 2 3" xfId="38441"/>
    <cellStyle name="Style 6 22 2 2 3" xfId="38442"/>
    <cellStyle name="Style 6 22 2 2 4" xfId="38443"/>
    <cellStyle name="Style 6 22 2 3" xfId="38444"/>
    <cellStyle name="Style 6 22 2 3 2" xfId="38445"/>
    <cellStyle name="Style 6 22 2 3 3" xfId="38446"/>
    <cellStyle name="Style 6 22 2 4" xfId="38447"/>
    <cellStyle name="Style 6 22 2 4 2" xfId="38448"/>
    <cellStyle name="Style 6 22 2 4 3" xfId="38449"/>
    <cellStyle name="Style 6 22 2 5" xfId="38450"/>
    <cellStyle name="Style 6 22 2 5 2" xfId="38451"/>
    <cellStyle name="Style 6 22 2 5 3" xfId="38452"/>
    <cellStyle name="Style 6 22 2 6" xfId="38453"/>
    <cellStyle name="Style 6 22 2 6 2" xfId="38454"/>
    <cellStyle name="Style 6 22 2 6 3" xfId="38455"/>
    <cellStyle name="Style 6 22 2 7" xfId="38456"/>
    <cellStyle name="Style 6 22 2 7 2" xfId="38457"/>
    <cellStyle name="Style 6 22 2 7 3" xfId="38458"/>
    <cellStyle name="Style 6 22 2 8" xfId="38459"/>
    <cellStyle name="Style 6 22 2 8 2" xfId="38460"/>
    <cellStyle name="Style 6 22 2 8 3" xfId="38461"/>
    <cellStyle name="Style 6 22 2 9" xfId="38462"/>
    <cellStyle name="Style 6 22 2 9 2" xfId="38463"/>
    <cellStyle name="Style 6 22 2 9 3" xfId="38464"/>
    <cellStyle name="Style 6 22 3" xfId="38465"/>
    <cellStyle name="Style 6 22 3 2" xfId="38466"/>
    <cellStyle name="Style 6 22 3 2 2" xfId="38467"/>
    <cellStyle name="Style 6 22 3 2 3" xfId="38468"/>
    <cellStyle name="Style 6 22 3 3" xfId="38469"/>
    <cellStyle name="Style 6 22 3 4" xfId="38470"/>
    <cellStyle name="Style 6 22 4" xfId="38471"/>
    <cellStyle name="Style 6 22 4 2" xfId="38472"/>
    <cellStyle name="Style 6 22 4 3" xfId="38473"/>
    <cellStyle name="Style 6 22 5" xfId="38474"/>
    <cellStyle name="Style 6 22 5 2" xfId="38475"/>
    <cellStyle name="Style 6 22 5 3" xfId="38476"/>
    <cellStyle name="Style 6 22 6" xfId="38477"/>
    <cellStyle name="Style 6 22 6 2" xfId="38478"/>
    <cellStyle name="Style 6 22 6 3" xfId="38479"/>
    <cellStyle name="Style 6 22 7" xfId="38480"/>
    <cellStyle name="Style 6 22 7 2" xfId="38481"/>
    <cellStyle name="Style 6 22 7 3" xfId="38482"/>
    <cellStyle name="Style 6 22 8" xfId="38483"/>
    <cellStyle name="Style 6 22 8 2" xfId="38484"/>
    <cellStyle name="Style 6 22 8 3" xfId="38485"/>
    <cellStyle name="Style 6 22 9" xfId="38486"/>
    <cellStyle name="Style 6 22 9 2" xfId="38487"/>
    <cellStyle name="Style 6 22 9 3" xfId="38488"/>
    <cellStyle name="Style 6 23" xfId="1332"/>
    <cellStyle name="Style 6 23 10" xfId="38489"/>
    <cellStyle name="Style 6 23 10 2" xfId="38490"/>
    <cellStyle name="Style 6 23 10 3" xfId="38491"/>
    <cellStyle name="Style 6 23 11" xfId="38492"/>
    <cellStyle name="Style 6 23 11 2" xfId="38493"/>
    <cellStyle name="Style 6 23 11 3" xfId="38494"/>
    <cellStyle name="Style 6 23 12" xfId="38495"/>
    <cellStyle name="Style 6 23 12 2" xfId="38496"/>
    <cellStyle name="Style 6 23 12 3" xfId="38497"/>
    <cellStyle name="Style 6 23 13" xfId="38498"/>
    <cellStyle name="Style 6 23 13 2" xfId="38499"/>
    <cellStyle name="Style 6 23 13 3" xfId="38500"/>
    <cellStyle name="Style 6 23 14" xfId="38501"/>
    <cellStyle name="Style 6 23 14 2" xfId="38502"/>
    <cellStyle name="Style 6 23 14 3" xfId="38503"/>
    <cellStyle name="Style 6 23 15" xfId="38504"/>
    <cellStyle name="Style 6 23 15 2" xfId="38505"/>
    <cellStyle name="Style 6 23 15 3" xfId="38506"/>
    <cellStyle name="Style 6 23 16" xfId="38507"/>
    <cellStyle name="Style 6 23 17" xfId="38508"/>
    <cellStyle name="Style 6 23 2" xfId="1333"/>
    <cellStyle name="Style 6 23 2 10" xfId="38509"/>
    <cellStyle name="Style 6 23 2 10 2" xfId="38510"/>
    <cellStyle name="Style 6 23 2 10 3" xfId="38511"/>
    <cellStyle name="Style 6 23 2 11" xfId="38512"/>
    <cellStyle name="Style 6 23 2 11 2" xfId="38513"/>
    <cellStyle name="Style 6 23 2 11 3" xfId="38514"/>
    <cellStyle name="Style 6 23 2 12" xfId="38515"/>
    <cellStyle name="Style 6 23 2 12 2" xfId="38516"/>
    <cellStyle name="Style 6 23 2 12 3" xfId="38517"/>
    <cellStyle name="Style 6 23 2 13" xfId="38518"/>
    <cellStyle name="Style 6 23 2 13 2" xfId="38519"/>
    <cellStyle name="Style 6 23 2 13 3" xfId="38520"/>
    <cellStyle name="Style 6 23 2 14" xfId="38521"/>
    <cellStyle name="Style 6 23 2 14 2" xfId="38522"/>
    <cellStyle name="Style 6 23 2 14 3" xfId="38523"/>
    <cellStyle name="Style 6 23 2 15" xfId="38524"/>
    <cellStyle name="Style 6 23 2 16" xfId="38525"/>
    <cellStyle name="Style 6 23 2 2" xfId="38526"/>
    <cellStyle name="Style 6 23 2 2 2" xfId="38527"/>
    <cellStyle name="Style 6 23 2 2 2 2" xfId="38528"/>
    <cellStyle name="Style 6 23 2 2 2 3" xfId="38529"/>
    <cellStyle name="Style 6 23 2 2 3" xfId="38530"/>
    <cellStyle name="Style 6 23 2 2 4" xfId="38531"/>
    <cellStyle name="Style 6 23 2 3" xfId="38532"/>
    <cellStyle name="Style 6 23 2 3 2" xfId="38533"/>
    <cellStyle name="Style 6 23 2 3 3" xfId="38534"/>
    <cellStyle name="Style 6 23 2 4" xfId="38535"/>
    <cellStyle name="Style 6 23 2 4 2" xfId="38536"/>
    <cellStyle name="Style 6 23 2 4 3" xfId="38537"/>
    <cellStyle name="Style 6 23 2 5" xfId="38538"/>
    <cellStyle name="Style 6 23 2 5 2" xfId="38539"/>
    <cellStyle name="Style 6 23 2 5 3" xfId="38540"/>
    <cellStyle name="Style 6 23 2 6" xfId="38541"/>
    <cellStyle name="Style 6 23 2 6 2" xfId="38542"/>
    <cellStyle name="Style 6 23 2 6 3" xfId="38543"/>
    <cellStyle name="Style 6 23 2 7" xfId="38544"/>
    <cellStyle name="Style 6 23 2 7 2" xfId="38545"/>
    <cellStyle name="Style 6 23 2 7 3" xfId="38546"/>
    <cellStyle name="Style 6 23 2 8" xfId="38547"/>
    <cellStyle name="Style 6 23 2 8 2" xfId="38548"/>
    <cellStyle name="Style 6 23 2 8 3" xfId="38549"/>
    <cellStyle name="Style 6 23 2 9" xfId="38550"/>
    <cellStyle name="Style 6 23 2 9 2" xfId="38551"/>
    <cellStyle name="Style 6 23 2 9 3" xfId="38552"/>
    <cellStyle name="Style 6 23 3" xfId="38553"/>
    <cellStyle name="Style 6 23 3 2" xfId="38554"/>
    <cellStyle name="Style 6 23 3 2 2" xfId="38555"/>
    <cellStyle name="Style 6 23 3 2 3" xfId="38556"/>
    <cellStyle name="Style 6 23 3 3" xfId="38557"/>
    <cellStyle name="Style 6 23 3 4" xfId="38558"/>
    <cellStyle name="Style 6 23 4" xfId="38559"/>
    <cellStyle name="Style 6 23 4 2" xfId="38560"/>
    <cellStyle name="Style 6 23 4 3" xfId="38561"/>
    <cellStyle name="Style 6 23 5" xfId="38562"/>
    <cellStyle name="Style 6 23 5 2" xfId="38563"/>
    <cellStyle name="Style 6 23 5 3" xfId="38564"/>
    <cellStyle name="Style 6 23 6" xfId="38565"/>
    <cellStyle name="Style 6 23 6 2" xfId="38566"/>
    <cellStyle name="Style 6 23 6 3" xfId="38567"/>
    <cellStyle name="Style 6 23 7" xfId="38568"/>
    <cellStyle name="Style 6 23 7 2" xfId="38569"/>
    <cellStyle name="Style 6 23 7 3" xfId="38570"/>
    <cellStyle name="Style 6 23 8" xfId="38571"/>
    <cellStyle name="Style 6 23 8 2" xfId="38572"/>
    <cellStyle name="Style 6 23 8 3" xfId="38573"/>
    <cellStyle name="Style 6 23 9" xfId="38574"/>
    <cellStyle name="Style 6 23 9 2" xfId="38575"/>
    <cellStyle name="Style 6 23 9 3" xfId="38576"/>
    <cellStyle name="Style 6 24" xfId="1334"/>
    <cellStyle name="Style 6 24 10" xfId="38577"/>
    <cellStyle name="Style 6 24 10 2" xfId="38578"/>
    <cellStyle name="Style 6 24 10 3" xfId="38579"/>
    <cellStyle name="Style 6 24 11" xfId="38580"/>
    <cellStyle name="Style 6 24 11 2" xfId="38581"/>
    <cellStyle name="Style 6 24 11 3" xfId="38582"/>
    <cellStyle name="Style 6 24 12" xfId="38583"/>
    <cellStyle name="Style 6 24 12 2" xfId="38584"/>
    <cellStyle name="Style 6 24 12 3" xfId="38585"/>
    <cellStyle name="Style 6 24 13" xfId="38586"/>
    <cellStyle name="Style 6 24 13 2" xfId="38587"/>
    <cellStyle name="Style 6 24 13 3" xfId="38588"/>
    <cellStyle name="Style 6 24 14" xfId="38589"/>
    <cellStyle name="Style 6 24 14 2" xfId="38590"/>
    <cellStyle name="Style 6 24 14 3" xfId="38591"/>
    <cellStyle name="Style 6 24 15" xfId="38592"/>
    <cellStyle name="Style 6 24 15 2" xfId="38593"/>
    <cellStyle name="Style 6 24 15 3" xfId="38594"/>
    <cellStyle name="Style 6 24 16" xfId="38595"/>
    <cellStyle name="Style 6 24 17" xfId="38596"/>
    <cellStyle name="Style 6 24 2" xfId="1335"/>
    <cellStyle name="Style 6 24 2 10" xfId="38597"/>
    <cellStyle name="Style 6 24 2 10 2" xfId="38598"/>
    <cellStyle name="Style 6 24 2 10 3" xfId="38599"/>
    <cellStyle name="Style 6 24 2 11" xfId="38600"/>
    <cellStyle name="Style 6 24 2 11 2" xfId="38601"/>
    <cellStyle name="Style 6 24 2 11 3" xfId="38602"/>
    <cellStyle name="Style 6 24 2 12" xfId="38603"/>
    <cellStyle name="Style 6 24 2 12 2" xfId="38604"/>
    <cellStyle name="Style 6 24 2 12 3" xfId="38605"/>
    <cellStyle name="Style 6 24 2 13" xfId="38606"/>
    <cellStyle name="Style 6 24 2 13 2" xfId="38607"/>
    <cellStyle name="Style 6 24 2 13 3" xfId="38608"/>
    <cellStyle name="Style 6 24 2 14" xfId="38609"/>
    <cellStyle name="Style 6 24 2 14 2" xfId="38610"/>
    <cellStyle name="Style 6 24 2 14 3" xfId="38611"/>
    <cellStyle name="Style 6 24 2 15" xfId="38612"/>
    <cellStyle name="Style 6 24 2 16" xfId="38613"/>
    <cellStyle name="Style 6 24 2 2" xfId="38614"/>
    <cellStyle name="Style 6 24 2 2 2" xfId="38615"/>
    <cellStyle name="Style 6 24 2 2 2 2" xfId="38616"/>
    <cellStyle name="Style 6 24 2 2 2 3" xfId="38617"/>
    <cellStyle name="Style 6 24 2 2 3" xfId="38618"/>
    <cellStyle name="Style 6 24 2 2 4" xfId="38619"/>
    <cellStyle name="Style 6 24 2 3" xfId="38620"/>
    <cellStyle name="Style 6 24 2 3 2" xfId="38621"/>
    <cellStyle name="Style 6 24 2 3 3" xfId="38622"/>
    <cellStyle name="Style 6 24 2 4" xfId="38623"/>
    <cellStyle name="Style 6 24 2 4 2" xfId="38624"/>
    <cellStyle name="Style 6 24 2 4 3" xfId="38625"/>
    <cellStyle name="Style 6 24 2 5" xfId="38626"/>
    <cellStyle name="Style 6 24 2 5 2" xfId="38627"/>
    <cellStyle name="Style 6 24 2 5 3" xfId="38628"/>
    <cellStyle name="Style 6 24 2 6" xfId="38629"/>
    <cellStyle name="Style 6 24 2 6 2" xfId="38630"/>
    <cellStyle name="Style 6 24 2 6 3" xfId="38631"/>
    <cellStyle name="Style 6 24 2 7" xfId="38632"/>
    <cellStyle name="Style 6 24 2 7 2" xfId="38633"/>
    <cellStyle name="Style 6 24 2 7 3" xfId="38634"/>
    <cellStyle name="Style 6 24 2 8" xfId="38635"/>
    <cellStyle name="Style 6 24 2 8 2" xfId="38636"/>
    <cellStyle name="Style 6 24 2 8 3" xfId="38637"/>
    <cellStyle name="Style 6 24 2 9" xfId="38638"/>
    <cellStyle name="Style 6 24 2 9 2" xfId="38639"/>
    <cellStyle name="Style 6 24 2 9 3" xfId="38640"/>
    <cellStyle name="Style 6 24 3" xfId="38641"/>
    <cellStyle name="Style 6 24 3 2" xfId="38642"/>
    <cellStyle name="Style 6 24 3 2 2" xfId="38643"/>
    <cellStyle name="Style 6 24 3 2 3" xfId="38644"/>
    <cellStyle name="Style 6 24 3 3" xfId="38645"/>
    <cellStyle name="Style 6 24 3 4" xfId="38646"/>
    <cellStyle name="Style 6 24 4" xfId="38647"/>
    <cellStyle name="Style 6 24 4 2" xfId="38648"/>
    <cellStyle name="Style 6 24 4 3" xfId="38649"/>
    <cellStyle name="Style 6 24 5" xfId="38650"/>
    <cellStyle name="Style 6 24 5 2" xfId="38651"/>
    <cellStyle name="Style 6 24 5 3" xfId="38652"/>
    <cellStyle name="Style 6 24 6" xfId="38653"/>
    <cellStyle name="Style 6 24 6 2" xfId="38654"/>
    <cellStyle name="Style 6 24 6 3" xfId="38655"/>
    <cellStyle name="Style 6 24 7" xfId="38656"/>
    <cellStyle name="Style 6 24 7 2" xfId="38657"/>
    <cellStyle name="Style 6 24 7 3" xfId="38658"/>
    <cellStyle name="Style 6 24 8" xfId="38659"/>
    <cellStyle name="Style 6 24 8 2" xfId="38660"/>
    <cellStyle name="Style 6 24 8 3" xfId="38661"/>
    <cellStyle name="Style 6 24 9" xfId="38662"/>
    <cellStyle name="Style 6 24 9 2" xfId="38663"/>
    <cellStyle name="Style 6 24 9 3" xfId="38664"/>
    <cellStyle name="Style 6 25" xfId="1336"/>
    <cellStyle name="Style 6 25 10" xfId="38665"/>
    <cellStyle name="Style 6 25 10 2" xfId="38666"/>
    <cellStyle name="Style 6 25 10 3" xfId="38667"/>
    <cellStyle name="Style 6 25 11" xfId="38668"/>
    <cellStyle name="Style 6 25 11 2" xfId="38669"/>
    <cellStyle name="Style 6 25 11 3" xfId="38670"/>
    <cellStyle name="Style 6 25 12" xfId="38671"/>
    <cellStyle name="Style 6 25 12 2" xfId="38672"/>
    <cellStyle name="Style 6 25 12 3" xfId="38673"/>
    <cellStyle name="Style 6 25 13" xfId="38674"/>
    <cellStyle name="Style 6 25 13 2" xfId="38675"/>
    <cellStyle name="Style 6 25 13 3" xfId="38676"/>
    <cellStyle name="Style 6 25 14" xfId="38677"/>
    <cellStyle name="Style 6 25 14 2" xfId="38678"/>
    <cellStyle name="Style 6 25 14 3" xfId="38679"/>
    <cellStyle name="Style 6 25 15" xfId="38680"/>
    <cellStyle name="Style 6 25 15 2" xfId="38681"/>
    <cellStyle name="Style 6 25 15 3" xfId="38682"/>
    <cellStyle name="Style 6 25 16" xfId="38683"/>
    <cellStyle name="Style 6 25 17" xfId="38684"/>
    <cellStyle name="Style 6 25 2" xfId="1337"/>
    <cellStyle name="Style 6 25 2 10" xfId="38685"/>
    <cellStyle name="Style 6 25 2 10 2" xfId="38686"/>
    <cellStyle name="Style 6 25 2 10 3" xfId="38687"/>
    <cellStyle name="Style 6 25 2 11" xfId="38688"/>
    <cellStyle name="Style 6 25 2 11 2" xfId="38689"/>
    <cellStyle name="Style 6 25 2 11 3" xfId="38690"/>
    <cellStyle name="Style 6 25 2 12" xfId="38691"/>
    <cellStyle name="Style 6 25 2 12 2" xfId="38692"/>
    <cellStyle name="Style 6 25 2 12 3" xfId="38693"/>
    <cellStyle name="Style 6 25 2 13" xfId="38694"/>
    <cellStyle name="Style 6 25 2 13 2" xfId="38695"/>
    <cellStyle name="Style 6 25 2 13 3" xfId="38696"/>
    <cellStyle name="Style 6 25 2 14" xfId="38697"/>
    <cellStyle name="Style 6 25 2 14 2" xfId="38698"/>
    <cellStyle name="Style 6 25 2 14 3" xfId="38699"/>
    <cellStyle name="Style 6 25 2 15" xfId="38700"/>
    <cellStyle name="Style 6 25 2 16" xfId="38701"/>
    <cellStyle name="Style 6 25 2 2" xfId="38702"/>
    <cellStyle name="Style 6 25 2 2 2" xfId="38703"/>
    <cellStyle name="Style 6 25 2 2 2 2" xfId="38704"/>
    <cellStyle name="Style 6 25 2 2 2 3" xfId="38705"/>
    <cellStyle name="Style 6 25 2 2 3" xfId="38706"/>
    <cellStyle name="Style 6 25 2 2 4" xfId="38707"/>
    <cellStyle name="Style 6 25 2 3" xfId="38708"/>
    <cellStyle name="Style 6 25 2 3 2" xfId="38709"/>
    <cellStyle name="Style 6 25 2 3 3" xfId="38710"/>
    <cellStyle name="Style 6 25 2 4" xfId="38711"/>
    <cellStyle name="Style 6 25 2 4 2" xfId="38712"/>
    <cellStyle name="Style 6 25 2 4 3" xfId="38713"/>
    <cellStyle name="Style 6 25 2 5" xfId="38714"/>
    <cellStyle name="Style 6 25 2 5 2" xfId="38715"/>
    <cellStyle name="Style 6 25 2 5 3" xfId="38716"/>
    <cellStyle name="Style 6 25 2 6" xfId="38717"/>
    <cellStyle name="Style 6 25 2 6 2" xfId="38718"/>
    <cellStyle name="Style 6 25 2 6 3" xfId="38719"/>
    <cellStyle name="Style 6 25 2 7" xfId="38720"/>
    <cellStyle name="Style 6 25 2 7 2" xfId="38721"/>
    <cellStyle name="Style 6 25 2 7 3" xfId="38722"/>
    <cellStyle name="Style 6 25 2 8" xfId="38723"/>
    <cellStyle name="Style 6 25 2 8 2" xfId="38724"/>
    <cellStyle name="Style 6 25 2 8 3" xfId="38725"/>
    <cellStyle name="Style 6 25 2 9" xfId="38726"/>
    <cellStyle name="Style 6 25 2 9 2" xfId="38727"/>
    <cellStyle name="Style 6 25 2 9 3" xfId="38728"/>
    <cellStyle name="Style 6 25 3" xfId="38729"/>
    <cellStyle name="Style 6 25 3 2" xfId="38730"/>
    <cellStyle name="Style 6 25 3 2 2" xfId="38731"/>
    <cellStyle name="Style 6 25 3 2 3" xfId="38732"/>
    <cellStyle name="Style 6 25 3 3" xfId="38733"/>
    <cellStyle name="Style 6 25 3 4" xfId="38734"/>
    <cellStyle name="Style 6 25 4" xfId="38735"/>
    <cellStyle name="Style 6 25 4 2" xfId="38736"/>
    <cellStyle name="Style 6 25 4 3" xfId="38737"/>
    <cellStyle name="Style 6 25 5" xfId="38738"/>
    <cellStyle name="Style 6 25 5 2" xfId="38739"/>
    <cellStyle name="Style 6 25 5 3" xfId="38740"/>
    <cellStyle name="Style 6 25 6" xfId="38741"/>
    <cellStyle name="Style 6 25 6 2" xfId="38742"/>
    <cellStyle name="Style 6 25 6 3" xfId="38743"/>
    <cellStyle name="Style 6 25 7" xfId="38744"/>
    <cellStyle name="Style 6 25 7 2" xfId="38745"/>
    <cellStyle name="Style 6 25 7 3" xfId="38746"/>
    <cellStyle name="Style 6 25 8" xfId="38747"/>
    <cellStyle name="Style 6 25 8 2" xfId="38748"/>
    <cellStyle name="Style 6 25 8 3" xfId="38749"/>
    <cellStyle name="Style 6 25 9" xfId="38750"/>
    <cellStyle name="Style 6 25 9 2" xfId="38751"/>
    <cellStyle name="Style 6 25 9 3" xfId="38752"/>
    <cellStyle name="Style 6 26" xfId="1338"/>
    <cellStyle name="Style 6 26 10" xfId="38753"/>
    <cellStyle name="Style 6 26 10 2" xfId="38754"/>
    <cellStyle name="Style 6 26 10 3" xfId="38755"/>
    <cellStyle name="Style 6 26 11" xfId="38756"/>
    <cellStyle name="Style 6 26 11 2" xfId="38757"/>
    <cellStyle name="Style 6 26 11 3" xfId="38758"/>
    <cellStyle name="Style 6 26 12" xfId="38759"/>
    <cellStyle name="Style 6 26 12 2" xfId="38760"/>
    <cellStyle name="Style 6 26 12 3" xfId="38761"/>
    <cellStyle name="Style 6 26 13" xfId="38762"/>
    <cellStyle name="Style 6 26 13 2" xfId="38763"/>
    <cellStyle name="Style 6 26 13 3" xfId="38764"/>
    <cellStyle name="Style 6 26 14" xfId="38765"/>
    <cellStyle name="Style 6 26 14 2" xfId="38766"/>
    <cellStyle name="Style 6 26 14 3" xfId="38767"/>
    <cellStyle name="Style 6 26 15" xfId="38768"/>
    <cellStyle name="Style 6 26 15 2" xfId="38769"/>
    <cellStyle name="Style 6 26 15 3" xfId="38770"/>
    <cellStyle name="Style 6 26 16" xfId="38771"/>
    <cellStyle name="Style 6 26 17" xfId="38772"/>
    <cellStyle name="Style 6 26 2" xfId="1339"/>
    <cellStyle name="Style 6 26 2 10" xfId="38773"/>
    <cellStyle name="Style 6 26 2 10 2" xfId="38774"/>
    <cellStyle name="Style 6 26 2 10 3" xfId="38775"/>
    <cellStyle name="Style 6 26 2 11" xfId="38776"/>
    <cellStyle name="Style 6 26 2 11 2" xfId="38777"/>
    <cellStyle name="Style 6 26 2 11 3" xfId="38778"/>
    <cellStyle name="Style 6 26 2 12" xfId="38779"/>
    <cellStyle name="Style 6 26 2 12 2" xfId="38780"/>
    <cellStyle name="Style 6 26 2 12 3" xfId="38781"/>
    <cellStyle name="Style 6 26 2 13" xfId="38782"/>
    <cellStyle name="Style 6 26 2 13 2" xfId="38783"/>
    <cellStyle name="Style 6 26 2 13 3" xfId="38784"/>
    <cellStyle name="Style 6 26 2 14" xfId="38785"/>
    <cellStyle name="Style 6 26 2 14 2" xfId="38786"/>
    <cellStyle name="Style 6 26 2 14 3" xfId="38787"/>
    <cellStyle name="Style 6 26 2 15" xfId="38788"/>
    <cellStyle name="Style 6 26 2 16" xfId="38789"/>
    <cellStyle name="Style 6 26 2 2" xfId="38790"/>
    <cellStyle name="Style 6 26 2 2 2" xfId="38791"/>
    <cellStyle name="Style 6 26 2 2 2 2" xfId="38792"/>
    <cellStyle name="Style 6 26 2 2 2 3" xfId="38793"/>
    <cellStyle name="Style 6 26 2 2 3" xfId="38794"/>
    <cellStyle name="Style 6 26 2 2 4" xfId="38795"/>
    <cellStyle name="Style 6 26 2 3" xfId="38796"/>
    <cellStyle name="Style 6 26 2 3 2" xfId="38797"/>
    <cellStyle name="Style 6 26 2 3 3" xfId="38798"/>
    <cellStyle name="Style 6 26 2 4" xfId="38799"/>
    <cellStyle name="Style 6 26 2 4 2" xfId="38800"/>
    <cellStyle name="Style 6 26 2 4 3" xfId="38801"/>
    <cellStyle name="Style 6 26 2 5" xfId="38802"/>
    <cellStyle name="Style 6 26 2 5 2" xfId="38803"/>
    <cellStyle name="Style 6 26 2 5 3" xfId="38804"/>
    <cellStyle name="Style 6 26 2 6" xfId="38805"/>
    <cellStyle name="Style 6 26 2 6 2" xfId="38806"/>
    <cellStyle name="Style 6 26 2 6 3" xfId="38807"/>
    <cellStyle name="Style 6 26 2 7" xfId="38808"/>
    <cellStyle name="Style 6 26 2 7 2" xfId="38809"/>
    <cellStyle name="Style 6 26 2 7 3" xfId="38810"/>
    <cellStyle name="Style 6 26 2 8" xfId="38811"/>
    <cellStyle name="Style 6 26 2 8 2" xfId="38812"/>
    <cellStyle name="Style 6 26 2 8 3" xfId="38813"/>
    <cellStyle name="Style 6 26 2 9" xfId="38814"/>
    <cellStyle name="Style 6 26 2 9 2" xfId="38815"/>
    <cellStyle name="Style 6 26 2 9 3" xfId="38816"/>
    <cellStyle name="Style 6 26 3" xfId="38817"/>
    <cellStyle name="Style 6 26 3 2" xfId="38818"/>
    <cellStyle name="Style 6 26 3 2 2" xfId="38819"/>
    <cellStyle name="Style 6 26 3 2 3" xfId="38820"/>
    <cellStyle name="Style 6 26 3 3" xfId="38821"/>
    <cellStyle name="Style 6 26 3 4" xfId="38822"/>
    <cellStyle name="Style 6 26 4" xfId="38823"/>
    <cellStyle name="Style 6 26 4 2" xfId="38824"/>
    <cellStyle name="Style 6 26 4 3" xfId="38825"/>
    <cellStyle name="Style 6 26 5" xfId="38826"/>
    <cellStyle name="Style 6 26 5 2" xfId="38827"/>
    <cellStyle name="Style 6 26 5 3" xfId="38828"/>
    <cellStyle name="Style 6 26 6" xfId="38829"/>
    <cellStyle name="Style 6 26 6 2" xfId="38830"/>
    <cellStyle name="Style 6 26 6 3" xfId="38831"/>
    <cellStyle name="Style 6 26 7" xfId="38832"/>
    <cellStyle name="Style 6 26 7 2" xfId="38833"/>
    <cellStyle name="Style 6 26 7 3" xfId="38834"/>
    <cellStyle name="Style 6 26 8" xfId="38835"/>
    <cellStyle name="Style 6 26 8 2" xfId="38836"/>
    <cellStyle name="Style 6 26 8 3" xfId="38837"/>
    <cellStyle name="Style 6 26 9" xfId="38838"/>
    <cellStyle name="Style 6 26 9 2" xfId="38839"/>
    <cellStyle name="Style 6 26 9 3" xfId="38840"/>
    <cellStyle name="Style 6 27" xfId="1340"/>
    <cellStyle name="Style 6 27 10" xfId="38841"/>
    <cellStyle name="Style 6 27 10 2" xfId="38842"/>
    <cellStyle name="Style 6 27 10 3" xfId="38843"/>
    <cellStyle name="Style 6 27 11" xfId="38844"/>
    <cellStyle name="Style 6 27 11 2" xfId="38845"/>
    <cellStyle name="Style 6 27 11 3" xfId="38846"/>
    <cellStyle name="Style 6 27 12" xfId="38847"/>
    <cellStyle name="Style 6 27 12 2" xfId="38848"/>
    <cellStyle name="Style 6 27 12 3" xfId="38849"/>
    <cellStyle name="Style 6 27 13" xfId="38850"/>
    <cellStyle name="Style 6 27 13 2" xfId="38851"/>
    <cellStyle name="Style 6 27 13 3" xfId="38852"/>
    <cellStyle name="Style 6 27 14" xfId="38853"/>
    <cellStyle name="Style 6 27 14 2" xfId="38854"/>
    <cellStyle name="Style 6 27 14 3" xfId="38855"/>
    <cellStyle name="Style 6 27 15" xfId="38856"/>
    <cellStyle name="Style 6 27 16" xfId="38857"/>
    <cellStyle name="Style 6 27 2" xfId="38858"/>
    <cellStyle name="Style 6 27 2 2" xfId="38859"/>
    <cellStyle name="Style 6 27 2 2 2" xfId="38860"/>
    <cellStyle name="Style 6 27 2 2 3" xfId="38861"/>
    <cellStyle name="Style 6 27 2 3" xfId="38862"/>
    <cellStyle name="Style 6 27 2 4" xfId="38863"/>
    <cellStyle name="Style 6 27 3" xfId="38864"/>
    <cellStyle name="Style 6 27 3 2" xfId="38865"/>
    <cellStyle name="Style 6 27 3 3" xfId="38866"/>
    <cellStyle name="Style 6 27 4" xfId="38867"/>
    <cellStyle name="Style 6 27 4 2" xfId="38868"/>
    <cellStyle name="Style 6 27 4 3" xfId="38869"/>
    <cellStyle name="Style 6 27 5" xfId="38870"/>
    <cellStyle name="Style 6 27 5 2" xfId="38871"/>
    <cellStyle name="Style 6 27 5 3" xfId="38872"/>
    <cellStyle name="Style 6 27 6" xfId="38873"/>
    <cellStyle name="Style 6 27 6 2" xfId="38874"/>
    <cellStyle name="Style 6 27 6 3" xfId="38875"/>
    <cellStyle name="Style 6 27 7" xfId="38876"/>
    <cellStyle name="Style 6 27 7 2" xfId="38877"/>
    <cellStyle name="Style 6 27 7 3" xfId="38878"/>
    <cellStyle name="Style 6 27 8" xfId="38879"/>
    <cellStyle name="Style 6 27 8 2" xfId="38880"/>
    <cellStyle name="Style 6 27 8 3" xfId="38881"/>
    <cellStyle name="Style 6 27 9" xfId="38882"/>
    <cellStyle name="Style 6 27 9 2" xfId="38883"/>
    <cellStyle name="Style 6 27 9 3" xfId="38884"/>
    <cellStyle name="Style 6 28" xfId="38885"/>
    <cellStyle name="Style 6 28 2" xfId="38886"/>
    <cellStyle name="Style 6 28 2 2" xfId="38887"/>
    <cellStyle name="Style 6 28 2 3" xfId="38888"/>
    <cellStyle name="Style 6 28 3" xfId="38889"/>
    <cellStyle name="Style 6 28 4" xfId="38890"/>
    <cellStyle name="Style 6 29" xfId="38891"/>
    <cellStyle name="Style 6 29 2" xfId="38892"/>
    <cellStyle name="Style 6 29 3" xfId="38893"/>
    <cellStyle name="Style 6 3" xfId="1341"/>
    <cellStyle name="Style 6 3 10" xfId="38894"/>
    <cellStyle name="Style 6 3 10 2" xfId="38895"/>
    <cellStyle name="Style 6 3 10 3" xfId="38896"/>
    <cellStyle name="Style 6 3 11" xfId="38897"/>
    <cellStyle name="Style 6 3 11 2" xfId="38898"/>
    <cellStyle name="Style 6 3 11 3" xfId="38899"/>
    <cellStyle name="Style 6 3 12" xfId="38900"/>
    <cellStyle name="Style 6 3 12 2" xfId="38901"/>
    <cellStyle name="Style 6 3 12 3" xfId="38902"/>
    <cellStyle name="Style 6 3 13" xfId="38903"/>
    <cellStyle name="Style 6 3 13 2" xfId="38904"/>
    <cellStyle name="Style 6 3 13 3" xfId="38905"/>
    <cellStyle name="Style 6 3 14" xfId="38906"/>
    <cellStyle name="Style 6 3 14 2" xfId="38907"/>
    <cellStyle name="Style 6 3 14 3" xfId="38908"/>
    <cellStyle name="Style 6 3 15" xfId="38909"/>
    <cellStyle name="Style 6 3 16" xfId="38910"/>
    <cellStyle name="Style 6 3 2" xfId="38911"/>
    <cellStyle name="Style 6 3 2 2" xfId="38912"/>
    <cellStyle name="Style 6 3 2 2 2" xfId="38913"/>
    <cellStyle name="Style 6 3 2 2 3" xfId="38914"/>
    <cellStyle name="Style 6 3 2 3" xfId="38915"/>
    <cellStyle name="Style 6 3 2 4" xfId="38916"/>
    <cellStyle name="Style 6 3 3" xfId="38917"/>
    <cellStyle name="Style 6 3 3 2" xfId="38918"/>
    <cellStyle name="Style 6 3 3 3" xfId="38919"/>
    <cellStyle name="Style 6 3 4" xfId="38920"/>
    <cellStyle name="Style 6 3 4 2" xfId="38921"/>
    <cellStyle name="Style 6 3 4 3" xfId="38922"/>
    <cellStyle name="Style 6 3 5" xfId="38923"/>
    <cellStyle name="Style 6 3 5 2" xfId="38924"/>
    <cellStyle name="Style 6 3 5 3" xfId="38925"/>
    <cellStyle name="Style 6 3 6" xfId="38926"/>
    <cellStyle name="Style 6 3 6 2" xfId="38927"/>
    <cellStyle name="Style 6 3 6 3" xfId="38928"/>
    <cellStyle name="Style 6 3 7" xfId="38929"/>
    <cellStyle name="Style 6 3 7 2" xfId="38930"/>
    <cellStyle name="Style 6 3 7 3" xfId="38931"/>
    <cellStyle name="Style 6 3 8" xfId="38932"/>
    <cellStyle name="Style 6 3 8 2" xfId="38933"/>
    <cellStyle name="Style 6 3 8 3" xfId="38934"/>
    <cellStyle name="Style 6 3 9" xfId="38935"/>
    <cellStyle name="Style 6 3 9 2" xfId="38936"/>
    <cellStyle name="Style 6 3 9 3" xfId="38937"/>
    <cellStyle name="Style 6 30" xfId="38938"/>
    <cellStyle name="Style 6 30 2" xfId="38939"/>
    <cellStyle name="Style 6 30 3" xfId="38940"/>
    <cellStyle name="Style 6 31" xfId="38941"/>
    <cellStyle name="Style 6 31 2" xfId="38942"/>
    <cellStyle name="Style 6 31 3" xfId="38943"/>
    <cellStyle name="Style 6 32" xfId="38944"/>
    <cellStyle name="Style 6 32 2" xfId="38945"/>
    <cellStyle name="Style 6 32 3" xfId="38946"/>
    <cellStyle name="Style 6 33" xfId="38947"/>
    <cellStyle name="Style 6 33 2" xfId="38948"/>
    <cellStyle name="Style 6 33 3" xfId="38949"/>
    <cellStyle name="Style 6 34" xfId="38950"/>
    <cellStyle name="Style 6 34 2" xfId="38951"/>
    <cellStyle name="Style 6 34 3" xfId="38952"/>
    <cellStyle name="Style 6 35" xfId="38953"/>
    <cellStyle name="Style 6 35 2" xfId="38954"/>
    <cellStyle name="Style 6 35 3" xfId="38955"/>
    <cellStyle name="Style 6 36" xfId="38956"/>
    <cellStyle name="Style 6 36 2" xfId="38957"/>
    <cellStyle name="Style 6 36 3" xfId="38958"/>
    <cellStyle name="Style 6 37" xfId="38959"/>
    <cellStyle name="Style 6 37 2" xfId="38960"/>
    <cellStyle name="Style 6 37 3" xfId="38961"/>
    <cellStyle name="Style 6 38" xfId="38962"/>
    <cellStyle name="Style 6 38 2" xfId="38963"/>
    <cellStyle name="Style 6 38 3" xfId="38964"/>
    <cellStyle name="Style 6 39" xfId="38965"/>
    <cellStyle name="Style 6 39 2" xfId="38966"/>
    <cellStyle name="Style 6 39 3" xfId="38967"/>
    <cellStyle name="Style 6 4" xfId="1342"/>
    <cellStyle name="Style 6 4 10" xfId="38968"/>
    <cellStyle name="Style 6 4 10 2" xfId="38969"/>
    <cellStyle name="Style 6 4 10 3" xfId="38970"/>
    <cellStyle name="Style 6 4 11" xfId="38971"/>
    <cellStyle name="Style 6 4 11 2" xfId="38972"/>
    <cellStyle name="Style 6 4 11 3" xfId="38973"/>
    <cellStyle name="Style 6 4 12" xfId="38974"/>
    <cellStyle name="Style 6 4 12 2" xfId="38975"/>
    <cellStyle name="Style 6 4 12 3" xfId="38976"/>
    <cellStyle name="Style 6 4 13" xfId="38977"/>
    <cellStyle name="Style 6 4 13 2" xfId="38978"/>
    <cellStyle name="Style 6 4 13 3" xfId="38979"/>
    <cellStyle name="Style 6 4 14" xfId="38980"/>
    <cellStyle name="Style 6 4 14 2" xfId="38981"/>
    <cellStyle name="Style 6 4 14 3" xfId="38982"/>
    <cellStyle name="Style 6 4 15" xfId="38983"/>
    <cellStyle name="Style 6 4 16" xfId="38984"/>
    <cellStyle name="Style 6 4 2" xfId="38985"/>
    <cellStyle name="Style 6 4 2 2" xfId="38986"/>
    <cellStyle name="Style 6 4 2 2 2" xfId="38987"/>
    <cellStyle name="Style 6 4 2 2 3" xfId="38988"/>
    <cellStyle name="Style 6 4 2 3" xfId="38989"/>
    <cellStyle name="Style 6 4 2 4" xfId="38990"/>
    <cellStyle name="Style 6 4 3" xfId="38991"/>
    <cellStyle name="Style 6 4 3 2" xfId="38992"/>
    <cellStyle name="Style 6 4 3 3" xfId="38993"/>
    <cellStyle name="Style 6 4 4" xfId="38994"/>
    <cellStyle name="Style 6 4 4 2" xfId="38995"/>
    <cellStyle name="Style 6 4 4 3" xfId="38996"/>
    <cellStyle name="Style 6 4 5" xfId="38997"/>
    <cellStyle name="Style 6 4 5 2" xfId="38998"/>
    <cellStyle name="Style 6 4 5 3" xfId="38999"/>
    <cellStyle name="Style 6 4 6" xfId="39000"/>
    <cellStyle name="Style 6 4 6 2" xfId="39001"/>
    <cellStyle name="Style 6 4 6 3" xfId="39002"/>
    <cellStyle name="Style 6 4 7" xfId="39003"/>
    <cellStyle name="Style 6 4 7 2" xfId="39004"/>
    <cellStyle name="Style 6 4 7 3" xfId="39005"/>
    <cellStyle name="Style 6 4 8" xfId="39006"/>
    <cellStyle name="Style 6 4 8 2" xfId="39007"/>
    <cellStyle name="Style 6 4 8 3" xfId="39008"/>
    <cellStyle name="Style 6 4 9" xfId="39009"/>
    <cellStyle name="Style 6 4 9 2" xfId="39010"/>
    <cellStyle name="Style 6 4 9 3" xfId="39011"/>
    <cellStyle name="Style 6 40" xfId="39012"/>
    <cellStyle name="Style 6 40 2" xfId="39013"/>
    <cellStyle name="Style 6 40 3" xfId="39014"/>
    <cellStyle name="Style 6 41" xfId="39015"/>
    <cellStyle name="Style 6 41 2" xfId="39016"/>
    <cellStyle name="Style 6 42" xfId="39017"/>
    <cellStyle name="Style 6 43" xfId="39018"/>
    <cellStyle name="Style 6 5" xfId="1343"/>
    <cellStyle name="Style 6 5 10" xfId="39019"/>
    <cellStyle name="Style 6 5 10 2" xfId="39020"/>
    <cellStyle name="Style 6 5 10 3" xfId="39021"/>
    <cellStyle name="Style 6 5 11" xfId="39022"/>
    <cellStyle name="Style 6 5 11 2" xfId="39023"/>
    <cellStyle name="Style 6 5 11 3" xfId="39024"/>
    <cellStyle name="Style 6 5 12" xfId="39025"/>
    <cellStyle name="Style 6 5 12 2" xfId="39026"/>
    <cellStyle name="Style 6 5 12 3" xfId="39027"/>
    <cellStyle name="Style 6 5 13" xfId="39028"/>
    <cellStyle name="Style 6 5 13 2" xfId="39029"/>
    <cellStyle name="Style 6 5 13 3" xfId="39030"/>
    <cellStyle name="Style 6 5 14" xfId="39031"/>
    <cellStyle name="Style 6 5 14 2" xfId="39032"/>
    <cellStyle name="Style 6 5 14 3" xfId="39033"/>
    <cellStyle name="Style 6 5 15" xfId="39034"/>
    <cellStyle name="Style 6 5 16" xfId="39035"/>
    <cellStyle name="Style 6 5 2" xfId="39036"/>
    <cellStyle name="Style 6 5 2 2" xfId="39037"/>
    <cellStyle name="Style 6 5 2 2 2" xfId="39038"/>
    <cellStyle name="Style 6 5 2 2 3" xfId="39039"/>
    <cellStyle name="Style 6 5 2 3" xfId="39040"/>
    <cellStyle name="Style 6 5 2 4" xfId="39041"/>
    <cellStyle name="Style 6 5 3" xfId="39042"/>
    <cellStyle name="Style 6 5 3 2" xfId="39043"/>
    <cellStyle name="Style 6 5 3 3" xfId="39044"/>
    <cellStyle name="Style 6 5 4" xfId="39045"/>
    <cellStyle name="Style 6 5 4 2" xfId="39046"/>
    <cellStyle name="Style 6 5 4 3" xfId="39047"/>
    <cellStyle name="Style 6 5 5" xfId="39048"/>
    <cellStyle name="Style 6 5 5 2" xfId="39049"/>
    <cellStyle name="Style 6 5 5 3" xfId="39050"/>
    <cellStyle name="Style 6 5 6" xfId="39051"/>
    <cellStyle name="Style 6 5 6 2" xfId="39052"/>
    <cellStyle name="Style 6 5 6 3" xfId="39053"/>
    <cellStyle name="Style 6 5 7" xfId="39054"/>
    <cellStyle name="Style 6 5 7 2" xfId="39055"/>
    <cellStyle name="Style 6 5 7 3" xfId="39056"/>
    <cellStyle name="Style 6 5 8" xfId="39057"/>
    <cellStyle name="Style 6 5 8 2" xfId="39058"/>
    <cellStyle name="Style 6 5 8 3" xfId="39059"/>
    <cellStyle name="Style 6 5 9" xfId="39060"/>
    <cellStyle name="Style 6 5 9 2" xfId="39061"/>
    <cellStyle name="Style 6 5 9 3" xfId="39062"/>
    <cellStyle name="Style 6 6" xfId="1344"/>
    <cellStyle name="Style 6 6 10" xfId="39063"/>
    <cellStyle name="Style 6 6 10 2" xfId="39064"/>
    <cellStyle name="Style 6 6 10 3" xfId="39065"/>
    <cellStyle name="Style 6 6 11" xfId="39066"/>
    <cellStyle name="Style 6 6 11 2" xfId="39067"/>
    <cellStyle name="Style 6 6 11 3" xfId="39068"/>
    <cellStyle name="Style 6 6 12" xfId="39069"/>
    <cellStyle name="Style 6 6 12 2" xfId="39070"/>
    <cellStyle name="Style 6 6 12 3" xfId="39071"/>
    <cellStyle name="Style 6 6 13" xfId="39072"/>
    <cellStyle name="Style 6 6 13 2" xfId="39073"/>
    <cellStyle name="Style 6 6 13 3" xfId="39074"/>
    <cellStyle name="Style 6 6 14" xfId="39075"/>
    <cellStyle name="Style 6 6 14 2" xfId="39076"/>
    <cellStyle name="Style 6 6 14 3" xfId="39077"/>
    <cellStyle name="Style 6 6 15" xfId="39078"/>
    <cellStyle name="Style 6 6 16" xfId="39079"/>
    <cellStyle name="Style 6 6 2" xfId="39080"/>
    <cellStyle name="Style 6 6 2 2" xfId="39081"/>
    <cellStyle name="Style 6 6 2 2 2" xfId="39082"/>
    <cellStyle name="Style 6 6 2 2 3" xfId="39083"/>
    <cellStyle name="Style 6 6 2 3" xfId="39084"/>
    <cellStyle name="Style 6 6 2 4" xfId="39085"/>
    <cellStyle name="Style 6 6 3" xfId="39086"/>
    <cellStyle name="Style 6 6 3 2" xfId="39087"/>
    <cellStyle name="Style 6 6 3 3" xfId="39088"/>
    <cellStyle name="Style 6 6 4" xfId="39089"/>
    <cellStyle name="Style 6 6 4 2" xfId="39090"/>
    <cellStyle name="Style 6 6 4 3" xfId="39091"/>
    <cellStyle name="Style 6 6 5" xfId="39092"/>
    <cellStyle name="Style 6 6 5 2" xfId="39093"/>
    <cellStyle name="Style 6 6 5 3" xfId="39094"/>
    <cellStyle name="Style 6 6 6" xfId="39095"/>
    <cellStyle name="Style 6 6 6 2" xfId="39096"/>
    <cellStyle name="Style 6 6 6 3" xfId="39097"/>
    <cellStyle name="Style 6 6 7" xfId="39098"/>
    <cellStyle name="Style 6 6 7 2" xfId="39099"/>
    <cellStyle name="Style 6 6 7 3" xfId="39100"/>
    <cellStyle name="Style 6 6 8" xfId="39101"/>
    <cellStyle name="Style 6 6 8 2" xfId="39102"/>
    <cellStyle name="Style 6 6 8 3" xfId="39103"/>
    <cellStyle name="Style 6 6 9" xfId="39104"/>
    <cellStyle name="Style 6 6 9 2" xfId="39105"/>
    <cellStyle name="Style 6 6 9 3" xfId="39106"/>
    <cellStyle name="Style 6 7" xfId="1345"/>
    <cellStyle name="Style 6 7 10" xfId="39107"/>
    <cellStyle name="Style 6 7 10 2" xfId="39108"/>
    <cellStyle name="Style 6 7 10 3" xfId="39109"/>
    <cellStyle name="Style 6 7 11" xfId="39110"/>
    <cellStyle name="Style 6 7 11 2" xfId="39111"/>
    <cellStyle name="Style 6 7 11 3" xfId="39112"/>
    <cellStyle name="Style 6 7 12" xfId="39113"/>
    <cellStyle name="Style 6 7 12 2" xfId="39114"/>
    <cellStyle name="Style 6 7 12 3" xfId="39115"/>
    <cellStyle name="Style 6 7 13" xfId="39116"/>
    <cellStyle name="Style 6 7 13 2" xfId="39117"/>
    <cellStyle name="Style 6 7 13 3" xfId="39118"/>
    <cellStyle name="Style 6 7 14" xfId="39119"/>
    <cellStyle name="Style 6 7 14 2" xfId="39120"/>
    <cellStyle name="Style 6 7 14 3" xfId="39121"/>
    <cellStyle name="Style 6 7 15" xfId="39122"/>
    <cellStyle name="Style 6 7 15 2" xfId="39123"/>
    <cellStyle name="Style 6 7 15 3" xfId="39124"/>
    <cellStyle name="Style 6 7 16" xfId="39125"/>
    <cellStyle name="Style 6 7 17" xfId="39126"/>
    <cellStyle name="Style 6 7 2" xfId="1346"/>
    <cellStyle name="Style 6 7 2 10" xfId="39127"/>
    <cellStyle name="Style 6 7 2 10 2" xfId="39128"/>
    <cellStyle name="Style 6 7 2 10 3" xfId="39129"/>
    <cellStyle name="Style 6 7 2 11" xfId="39130"/>
    <cellStyle name="Style 6 7 2 11 2" xfId="39131"/>
    <cellStyle name="Style 6 7 2 11 3" xfId="39132"/>
    <cellStyle name="Style 6 7 2 12" xfId="39133"/>
    <cellStyle name="Style 6 7 2 12 2" xfId="39134"/>
    <cellStyle name="Style 6 7 2 12 3" xfId="39135"/>
    <cellStyle name="Style 6 7 2 13" xfId="39136"/>
    <cellStyle name="Style 6 7 2 13 2" xfId="39137"/>
    <cellStyle name="Style 6 7 2 13 3" xfId="39138"/>
    <cellStyle name="Style 6 7 2 14" xfId="39139"/>
    <cellStyle name="Style 6 7 2 14 2" xfId="39140"/>
    <cellStyle name="Style 6 7 2 14 3" xfId="39141"/>
    <cellStyle name="Style 6 7 2 15" xfId="39142"/>
    <cellStyle name="Style 6 7 2 16" xfId="39143"/>
    <cellStyle name="Style 6 7 2 2" xfId="39144"/>
    <cellStyle name="Style 6 7 2 2 2" xfId="39145"/>
    <cellStyle name="Style 6 7 2 2 2 2" xfId="39146"/>
    <cellStyle name="Style 6 7 2 2 2 3" xfId="39147"/>
    <cellStyle name="Style 6 7 2 2 3" xfId="39148"/>
    <cellStyle name="Style 6 7 2 2 4" xfId="39149"/>
    <cellStyle name="Style 6 7 2 3" xfId="39150"/>
    <cellStyle name="Style 6 7 2 3 2" xfId="39151"/>
    <cellStyle name="Style 6 7 2 3 3" xfId="39152"/>
    <cellStyle name="Style 6 7 2 4" xfId="39153"/>
    <cellStyle name="Style 6 7 2 4 2" xfId="39154"/>
    <cellStyle name="Style 6 7 2 4 3" xfId="39155"/>
    <cellStyle name="Style 6 7 2 5" xfId="39156"/>
    <cellStyle name="Style 6 7 2 5 2" xfId="39157"/>
    <cellStyle name="Style 6 7 2 5 3" xfId="39158"/>
    <cellStyle name="Style 6 7 2 6" xfId="39159"/>
    <cellStyle name="Style 6 7 2 6 2" xfId="39160"/>
    <cellStyle name="Style 6 7 2 6 3" xfId="39161"/>
    <cellStyle name="Style 6 7 2 7" xfId="39162"/>
    <cellStyle name="Style 6 7 2 7 2" xfId="39163"/>
    <cellStyle name="Style 6 7 2 7 3" xfId="39164"/>
    <cellStyle name="Style 6 7 2 8" xfId="39165"/>
    <cellStyle name="Style 6 7 2 8 2" xfId="39166"/>
    <cellStyle name="Style 6 7 2 8 3" xfId="39167"/>
    <cellStyle name="Style 6 7 2 9" xfId="39168"/>
    <cellStyle name="Style 6 7 2 9 2" xfId="39169"/>
    <cellStyle name="Style 6 7 2 9 3" xfId="39170"/>
    <cellStyle name="Style 6 7 3" xfId="39171"/>
    <cellStyle name="Style 6 7 3 2" xfId="39172"/>
    <cellStyle name="Style 6 7 3 2 2" xfId="39173"/>
    <cellStyle name="Style 6 7 3 2 3" xfId="39174"/>
    <cellStyle name="Style 6 7 3 3" xfId="39175"/>
    <cellStyle name="Style 6 7 3 4" xfId="39176"/>
    <cellStyle name="Style 6 7 4" xfId="39177"/>
    <cellStyle name="Style 6 7 4 2" xfId="39178"/>
    <cellStyle name="Style 6 7 4 3" xfId="39179"/>
    <cellStyle name="Style 6 7 5" xfId="39180"/>
    <cellStyle name="Style 6 7 5 2" xfId="39181"/>
    <cellStyle name="Style 6 7 5 3" xfId="39182"/>
    <cellStyle name="Style 6 7 6" xfId="39183"/>
    <cellStyle name="Style 6 7 6 2" xfId="39184"/>
    <cellStyle name="Style 6 7 6 3" xfId="39185"/>
    <cellStyle name="Style 6 7 7" xfId="39186"/>
    <cellStyle name="Style 6 7 7 2" xfId="39187"/>
    <cellStyle name="Style 6 7 7 3" xfId="39188"/>
    <cellStyle name="Style 6 7 8" xfId="39189"/>
    <cellStyle name="Style 6 7 8 2" xfId="39190"/>
    <cellStyle name="Style 6 7 8 3" xfId="39191"/>
    <cellStyle name="Style 6 7 9" xfId="39192"/>
    <cellStyle name="Style 6 7 9 2" xfId="39193"/>
    <cellStyle name="Style 6 7 9 3" xfId="39194"/>
    <cellStyle name="Style 6 8" xfId="1347"/>
    <cellStyle name="Style 6 8 10" xfId="39195"/>
    <cellStyle name="Style 6 8 10 2" xfId="39196"/>
    <cellStyle name="Style 6 8 10 3" xfId="39197"/>
    <cellStyle name="Style 6 8 11" xfId="39198"/>
    <cellStyle name="Style 6 8 11 2" xfId="39199"/>
    <cellStyle name="Style 6 8 11 3" xfId="39200"/>
    <cellStyle name="Style 6 8 12" xfId="39201"/>
    <cellStyle name="Style 6 8 12 2" xfId="39202"/>
    <cellStyle name="Style 6 8 12 3" xfId="39203"/>
    <cellStyle name="Style 6 8 13" xfId="39204"/>
    <cellStyle name="Style 6 8 13 2" xfId="39205"/>
    <cellStyle name="Style 6 8 13 3" xfId="39206"/>
    <cellStyle name="Style 6 8 14" xfId="39207"/>
    <cellStyle name="Style 6 8 14 2" xfId="39208"/>
    <cellStyle name="Style 6 8 14 3" xfId="39209"/>
    <cellStyle name="Style 6 8 15" xfId="39210"/>
    <cellStyle name="Style 6 8 15 2" xfId="39211"/>
    <cellStyle name="Style 6 8 15 3" xfId="39212"/>
    <cellStyle name="Style 6 8 16" xfId="39213"/>
    <cellStyle name="Style 6 8 17" xfId="39214"/>
    <cellStyle name="Style 6 8 2" xfId="1348"/>
    <cellStyle name="Style 6 8 2 10" xfId="39215"/>
    <cellStyle name="Style 6 8 2 10 2" xfId="39216"/>
    <cellStyle name="Style 6 8 2 10 3" xfId="39217"/>
    <cellStyle name="Style 6 8 2 11" xfId="39218"/>
    <cellStyle name="Style 6 8 2 11 2" xfId="39219"/>
    <cellStyle name="Style 6 8 2 11 3" xfId="39220"/>
    <cellStyle name="Style 6 8 2 12" xfId="39221"/>
    <cellStyle name="Style 6 8 2 12 2" xfId="39222"/>
    <cellStyle name="Style 6 8 2 12 3" xfId="39223"/>
    <cellStyle name="Style 6 8 2 13" xfId="39224"/>
    <cellStyle name="Style 6 8 2 13 2" xfId="39225"/>
    <cellStyle name="Style 6 8 2 13 3" xfId="39226"/>
    <cellStyle name="Style 6 8 2 14" xfId="39227"/>
    <cellStyle name="Style 6 8 2 14 2" xfId="39228"/>
    <cellStyle name="Style 6 8 2 14 3" xfId="39229"/>
    <cellStyle name="Style 6 8 2 15" xfId="39230"/>
    <cellStyle name="Style 6 8 2 16" xfId="39231"/>
    <cellStyle name="Style 6 8 2 2" xfId="39232"/>
    <cellStyle name="Style 6 8 2 2 2" xfId="39233"/>
    <cellStyle name="Style 6 8 2 2 2 2" xfId="39234"/>
    <cellStyle name="Style 6 8 2 2 2 3" xfId="39235"/>
    <cellStyle name="Style 6 8 2 2 3" xfId="39236"/>
    <cellStyle name="Style 6 8 2 2 4" xfId="39237"/>
    <cellStyle name="Style 6 8 2 3" xfId="39238"/>
    <cellStyle name="Style 6 8 2 3 2" xfId="39239"/>
    <cellStyle name="Style 6 8 2 3 3" xfId="39240"/>
    <cellStyle name="Style 6 8 2 4" xfId="39241"/>
    <cellStyle name="Style 6 8 2 4 2" xfId="39242"/>
    <cellStyle name="Style 6 8 2 4 3" xfId="39243"/>
    <cellStyle name="Style 6 8 2 5" xfId="39244"/>
    <cellStyle name="Style 6 8 2 5 2" xfId="39245"/>
    <cellStyle name="Style 6 8 2 5 3" xfId="39246"/>
    <cellStyle name="Style 6 8 2 6" xfId="39247"/>
    <cellStyle name="Style 6 8 2 6 2" xfId="39248"/>
    <cellStyle name="Style 6 8 2 6 3" xfId="39249"/>
    <cellStyle name="Style 6 8 2 7" xfId="39250"/>
    <cellStyle name="Style 6 8 2 7 2" xfId="39251"/>
    <cellStyle name="Style 6 8 2 7 3" xfId="39252"/>
    <cellStyle name="Style 6 8 2 8" xfId="39253"/>
    <cellStyle name="Style 6 8 2 8 2" xfId="39254"/>
    <cellStyle name="Style 6 8 2 8 3" xfId="39255"/>
    <cellStyle name="Style 6 8 2 9" xfId="39256"/>
    <cellStyle name="Style 6 8 2 9 2" xfId="39257"/>
    <cellStyle name="Style 6 8 2 9 3" xfId="39258"/>
    <cellStyle name="Style 6 8 3" xfId="39259"/>
    <cellStyle name="Style 6 8 3 2" xfId="39260"/>
    <cellStyle name="Style 6 8 3 2 2" xfId="39261"/>
    <cellStyle name="Style 6 8 3 2 3" xfId="39262"/>
    <cellStyle name="Style 6 8 3 3" xfId="39263"/>
    <cellStyle name="Style 6 8 3 4" xfId="39264"/>
    <cellStyle name="Style 6 8 4" xfId="39265"/>
    <cellStyle name="Style 6 8 4 2" xfId="39266"/>
    <cellStyle name="Style 6 8 4 3" xfId="39267"/>
    <cellStyle name="Style 6 8 5" xfId="39268"/>
    <cellStyle name="Style 6 8 5 2" xfId="39269"/>
    <cellStyle name="Style 6 8 5 3" xfId="39270"/>
    <cellStyle name="Style 6 8 6" xfId="39271"/>
    <cellStyle name="Style 6 8 6 2" xfId="39272"/>
    <cellStyle name="Style 6 8 6 3" xfId="39273"/>
    <cellStyle name="Style 6 8 7" xfId="39274"/>
    <cellStyle name="Style 6 8 7 2" xfId="39275"/>
    <cellStyle name="Style 6 8 7 3" xfId="39276"/>
    <cellStyle name="Style 6 8 8" xfId="39277"/>
    <cellStyle name="Style 6 8 8 2" xfId="39278"/>
    <cellStyle name="Style 6 8 8 3" xfId="39279"/>
    <cellStyle name="Style 6 8 9" xfId="39280"/>
    <cellStyle name="Style 6 8 9 2" xfId="39281"/>
    <cellStyle name="Style 6 8 9 3" xfId="39282"/>
    <cellStyle name="Style 6 9" xfId="1349"/>
    <cellStyle name="Style 6 9 10" xfId="39283"/>
    <cellStyle name="Style 6 9 10 2" xfId="39284"/>
    <cellStyle name="Style 6 9 10 3" xfId="39285"/>
    <cellStyle name="Style 6 9 11" xfId="39286"/>
    <cellStyle name="Style 6 9 11 2" xfId="39287"/>
    <cellStyle name="Style 6 9 11 3" xfId="39288"/>
    <cellStyle name="Style 6 9 12" xfId="39289"/>
    <cellStyle name="Style 6 9 12 2" xfId="39290"/>
    <cellStyle name="Style 6 9 12 3" xfId="39291"/>
    <cellStyle name="Style 6 9 13" xfId="39292"/>
    <cellStyle name="Style 6 9 13 2" xfId="39293"/>
    <cellStyle name="Style 6 9 13 3" xfId="39294"/>
    <cellStyle name="Style 6 9 14" xfId="39295"/>
    <cellStyle name="Style 6 9 14 2" xfId="39296"/>
    <cellStyle name="Style 6 9 14 3" xfId="39297"/>
    <cellStyle name="Style 6 9 15" xfId="39298"/>
    <cellStyle name="Style 6 9 15 2" xfId="39299"/>
    <cellStyle name="Style 6 9 15 3" xfId="39300"/>
    <cellStyle name="Style 6 9 16" xfId="39301"/>
    <cellStyle name="Style 6 9 17" xfId="39302"/>
    <cellStyle name="Style 6 9 2" xfId="1350"/>
    <cellStyle name="Style 6 9 2 10" xfId="39303"/>
    <cellStyle name="Style 6 9 2 10 2" xfId="39304"/>
    <cellStyle name="Style 6 9 2 10 3" xfId="39305"/>
    <cellStyle name="Style 6 9 2 11" xfId="39306"/>
    <cellStyle name="Style 6 9 2 11 2" xfId="39307"/>
    <cellStyle name="Style 6 9 2 11 3" xfId="39308"/>
    <cellStyle name="Style 6 9 2 12" xfId="39309"/>
    <cellStyle name="Style 6 9 2 12 2" xfId="39310"/>
    <cellStyle name="Style 6 9 2 12 3" xfId="39311"/>
    <cellStyle name="Style 6 9 2 13" xfId="39312"/>
    <cellStyle name="Style 6 9 2 13 2" xfId="39313"/>
    <cellStyle name="Style 6 9 2 13 3" xfId="39314"/>
    <cellStyle name="Style 6 9 2 14" xfId="39315"/>
    <cellStyle name="Style 6 9 2 14 2" xfId="39316"/>
    <cellStyle name="Style 6 9 2 14 3" xfId="39317"/>
    <cellStyle name="Style 6 9 2 15" xfId="39318"/>
    <cellStyle name="Style 6 9 2 16" xfId="39319"/>
    <cellStyle name="Style 6 9 2 2" xfId="39320"/>
    <cellStyle name="Style 6 9 2 2 2" xfId="39321"/>
    <cellStyle name="Style 6 9 2 2 2 2" xfId="39322"/>
    <cellStyle name="Style 6 9 2 2 2 3" xfId="39323"/>
    <cellStyle name="Style 6 9 2 2 3" xfId="39324"/>
    <cellStyle name="Style 6 9 2 2 4" xfId="39325"/>
    <cellStyle name="Style 6 9 2 3" xfId="39326"/>
    <cellStyle name="Style 6 9 2 3 2" xfId="39327"/>
    <cellStyle name="Style 6 9 2 3 3" xfId="39328"/>
    <cellStyle name="Style 6 9 2 4" xfId="39329"/>
    <cellStyle name="Style 6 9 2 4 2" xfId="39330"/>
    <cellStyle name="Style 6 9 2 4 3" xfId="39331"/>
    <cellStyle name="Style 6 9 2 5" xfId="39332"/>
    <cellStyle name="Style 6 9 2 5 2" xfId="39333"/>
    <cellStyle name="Style 6 9 2 5 3" xfId="39334"/>
    <cellStyle name="Style 6 9 2 6" xfId="39335"/>
    <cellStyle name="Style 6 9 2 6 2" xfId="39336"/>
    <cellStyle name="Style 6 9 2 6 3" xfId="39337"/>
    <cellStyle name="Style 6 9 2 7" xfId="39338"/>
    <cellStyle name="Style 6 9 2 7 2" xfId="39339"/>
    <cellStyle name="Style 6 9 2 7 3" xfId="39340"/>
    <cellStyle name="Style 6 9 2 8" xfId="39341"/>
    <cellStyle name="Style 6 9 2 8 2" xfId="39342"/>
    <cellStyle name="Style 6 9 2 8 3" xfId="39343"/>
    <cellStyle name="Style 6 9 2 9" xfId="39344"/>
    <cellStyle name="Style 6 9 2 9 2" xfId="39345"/>
    <cellStyle name="Style 6 9 2 9 3" xfId="39346"/>
    <cellStyle name="Style 6 9 3" xfId="39347"/>
    <cellStyle name="Style 6 9 3 2" xfId="39348"/>
    <cellStyle name="Style 6 9 3 2 2" xfId="39349"/>
    <cellStyle name="Style 6 9 3 2 3" xfId="39350"/>
    <cellStyle name="Style 6 9 3 3" xfId="39351"/>
    <cellStyle name="Style 6 9 3 4" xfId="39352"/>
    <cellStyle name="Style 6 9 4" xfId="39353"/>
    <cellStyle name="Style 6 9 4 2" xfId="39354"/>
    <cellStyle name="Style 6 9 4 3" xfId="39355"/>
    <cellStyle name="Style 6 9 5" xfId="39356"/>
    <cellStyle name="Style 6 9 5 2" xfId="39357"/>
    <cellStyle name="Style 6 9 5 3" xfId="39358"/>
    <cellStyle name="Style 6 9 6" xfId="39359"/>
    <cellStyle name="Style 6 9 6 2" xfId="39360"/>
    <cellStyle name="Style 6 9 6 3" xfId="39361"/>
    <cellStyle name="Style 6 9 7" xfId="39362"/>
    <cellStyle name="Style 6 9 7 2" xfId="39363"/>
    <cellStyle name="Style 6 9 7 3" xfId="39364"/>
    <cellStyle name="Style 6 9 8" xfId="39365"/>
    <cellStyle name="Style 6 9 8 2" xfId="39366"/>
    <cellStyle name="Style 6 9 8 3" xfId="39367"/>
    <cellStyle name="Style 6 9 9" xfId="39368"/>
    <cellStyle name="Style 6 9 9 2" xfId="39369"/>
    <cellStyle name="Style 6 9 9 3" xfId="39370"/>
    <cellStyle name="Style 7" xfId="331"/>
    <cellStyle name="Style 7 10" xfId="1351"/>
    <cellStyle name="Style 7 10 10" xfId="39371"/>
    <cellStyle name="Style 7 10 10 2" xfId="39372"/>
    <cellStyle name="Style 7 10 10 3" xfId="39373"/>
    <cellStyle name="Style 7 10 11" xfId="39374"/>
    <cellStyle name="Style 7 10 11 2" xfId="39375"/>
    <cellStyle name="Style 7 10 11 3" xfId="39376"/>
    <cellStyle name="Style 7 10 12" xfId="39377"/>
    <cellStyle name="Style 7 10 12 2" xfId="39378"/>
    <cellStyle name="Style 7 10 12 3" xfId="39379"/>
    <cellStyle name="Style 7 10 13" xfId="39380"/>
    <cellStyle name="Style 7 10 13 2" xfId="39381"/>
    <cellStyle name="Style 7 10 13 3" xfId="39382"/>
    <cellStyle name="Style 7 10 14" xfId="39383"/>
    <cellStyle name="Style 7 10 14 2" xfId="39384"/>
    <cellStyle name="Style 7 10 14 3" xfId="39385"/>
    <cellStyle name="Style 7 10 15" xfId="39386"/>
    <cellStyle name="Style 7 10 15 2" xfId="39387"/>
    <cellStyle name="Style 7 10 15 3" xfId="39388"/>
    <cellStyle name="Style 7 10 16" xfId="39389"/>
    <cellStyle name="Style 7 10 17" xfId="39390"/>
    <cellStyle name="Style 7 10 2" xfId="1352"/>
    <cellStyle name="Style 7 10 2 10" xfId="39391"/>
    <cellStyle name="Style 7 10 2 10 2" xfId="39392"/>
    <cellStyle name="Style 7 10 2 10 3" xfId="39393"/>
    <cellStyle name="Style 7 10 2 11" xfId="39394"/>
    <cellStyle name="Style 7 10 2 11 2" xfId="39395"/>
    <cellStyle name="Style 7 10 2 11 3" xfId="39396"/>
    <cellStyle name="Style 7 10 2 12" xfId="39397"/>
    <cellStyle name="Style 7 10 2 12 2" xfId="39398"/>
    <cellStyle name="Style 7 10 2 12 3" xfId="39399"/>
    <cellStyle name="Style 7 10 2 13" xfId="39400"/>
    <cellStyle name="Style 7 10 2 13 2" xfId="39401"/>
    <cellStyle name="Style 7 10 2 13 3" xfId="39402"/>
    <cellStyle name="Style 7 10 2 14" xfId="39403"/>
    <cellStyle name="Style 7 10 2 14 2" xfId="39404"/>
    <cellStyle name="Style 7 10 2 14 3" xfId="39405"/>
    <cellStyle name="Style 7 10 2 15" xfId="39406"/>
    <cellStyle name="Style 7 10 2 16" xfId="39407"/>
    <cellStyle name="Style 7 10 2 2" xfId="39408"/>
    <cellStyle name="Style 7 10 2 2 2" xfId="39409"/>
    <cellStyle name="Style 7 10 2 2 2 2" xfId="39410"/>
    <cellStyle name="Style 7 10 2 2 2 3" xfId="39411"/>
    <cellStyle name="Style 7 10 2 2 3" xfId="39412"/>
    <cellStyle name="Style 7 10 2 2 4" xfId="39413"/>
    <cellStyle name="Style 7 10 2 3" xfId="39414"/>
    <cellStyle name="Style 7 10 2 3 2" xfId="39415"/>
    <cellStyle name="Style 7 10 2 3 3" xfId="39416"/>
    <cellStyle name="Style 7 10 2 4" xfId="39417"/>
    <cellStyle name="Style 7 10 2 4 2" xfId="39418"/>
    <cellStyle name="Style 7 10 2 4 3" xfId="39419"/>
    <cellStyle name="Style 7 10 2 5" xfId="39420"/>
    <cellStyle name="Style 7 10 2 5 2" xfId="39421"/>
    <cellStyle name="Style 7 10 2 5 3" xfId="39422"/>
    <cellStyle name="Style 7 10 2 6" xfId="39423"/>
    <cellStyle name="Style 7 10 2 6 2" xfId="39424"/>
    <cellStyle name="Style 7 10 2 6 3" xfId="39425"/>
    <cellStyle name="Style 7 10 2 7" xfId="39426"/>
    <cellStyle name="Style 7 10 2 7 2" xfId="39427"/>
    <cellStyle name="Style 7 10 2 7 3" xfId="39428"/>
    <cellStyle name="Style 7 10 2 8" xfId="39429"/>
    <cellStyle name="Style 7 10 2 8 2" xfId="39430"/>
    <cellStyle name="Style 7 10 2 8 3" xfId="39431"/>
    <cellStyle name="Style 7 10 2 9" xfId="39432"/>
    <cellStyle name="Style 7 10 2 9 2" xfId="39433"/>
    <cellStyle name="Style 7 10 2 9 3" xfId="39434"/>
    <cellStyle name="Style 7 10 3" xfId="39435"/>
    <cellStyle name="Style 7 10 3 2" xfId="39436"/>
    <cellStyle name="Style 7 10 3 2 2" xfId="39437"/>
    <cellStyle name="Style 7 10 3 2 3" xfId="39438"/>
    <cellStyle name="Style 7 10 3 3" xfId="39439"/>
    <cellStyle name="Style 7 10 3 4" xfId="39440"/>
    <cellStyle name="Style 7 10 4" xfId="39441"/>
    <cellStyle name="Style 7 10 4 2" xfId="39442"/>
    <cellStyle name="Style 7 10 4 3" xfId="39443"/>
    <cellStyle name="Style 7 10 5" xfId="39444"/>
    <cellStyle name="Style 7 10 5 2" xfId="39445"/>
    <cellStyle name="Style 7 10 5 3" xfId="39446"/>
    <cellStyle name="Style 7 10 6" xfId="39447"/>
    <cellStyle name="Style 7 10 6 2" xfId="39448"/>
    <cellStyle name="Style 7 10 6 3" xfId="39449"/>
    <cellStyle name="Style 7 10 7" xfId="39450"/>
    <cellStyle name="Style 7 10 7 2" xfId="39451"/>
    <cellStyle name="Style 7 10 7 3" xfId="39452"/>
    <cellStyle name="Style 7 10 8" xfId="39453"/>
    <cellStyle name="Style 7 10 8 2" xfId="39454"/>
    <cellStyle name="Style 7 10 8 3" xfId="39455"/>
    <cellStyle name="Style 7 10 9" xfId="39456"/>
    <cellStyle name="Style 7 10 9 2" xfId="39457"/>
    <cellStyle name="Style 7 10 9 3" xfId="39458"/>
    <cellStyle name="Style 7 11" xfId="1353"/>
    <cellStyle name="Style 7 11 10" xfId="39459"/>
    <cellStyle name="Style 7 11 10 2" xfId="39460"/>
    <cellStyle name="Style 7 11 10 3" xfId="39461"/>
    <cellStyle name="Style 7 11 11" xfId="39462"/>
    <cellStyle name="Style 7 11 11 2" xfId="39463"/>
    <cellStyle name="Style 7 11 11 3" xfId="39464"/>
    <cellStyle name="Style 7 11 12" xfId="39465"/>
    <cellStyle name="Style 7 11 12 2" xfId="39466"/>
    <cellStyle name="Style 7 11 12 3" xfId="39467"/>
    <cellStyle name="Style 7 11 13" xfId="39468"/>
    <cellStyle name="Style 7 11 13 2" xfId="39469"/>
    <cellStyle name="Style 7 11 13 3" xfId="39470"/>
    <cellStyle name="Style 7 11 14" xfId="39471"/>
    <cellStyle name="Style 7 11 14 2" xfId="39472"/>
    <cellStyle name="Style 7 11 14 3" xfId="39473"/>
    <cellStyle name="Style 7 11 15" xfId="39474"/>
    <cellStyle name="Style 7 11 15 2" xfId="39475"/>
    <cellStyle name="Style 7 11 15 3" xfId="39476"/>
    <cellStyle name="Style 7 11 16" xfId="39477"/>
    <cellStyle name="Style 7 11 17" xfId="39478"/>
    <cellStyle name="Style 7 11 2" xfId="1354"/>
    <cellStyle name="Style 7 11 2 10" xfId="39479"/>
    <cellStyle name="Style 7 11 2 10 2" xfId="39480"/>
    <cellStyle name="Style 7 11 2 10 3" xfId="39481"/>
    <cellStyle name="Style 7 11 2 11" xfId="39482"/>
    <cellStyle name="Style 7 11 2 11 2" xfId="39483"/>
    <cellStyle name="Style 7 11 2 11 3" xfId="39484"/>
    <cellStyle name="Style 7 11 2 12" xfId="39485"/>
    <cellStyle name="Style 7 11 2 12 2" xfId="39486"/>
    <cellStyle name="Style 7 11 2 12 3" xfId="39487"/>
    <cellStyle name="Style 7 11 2 13" xfId="39488"/>
    <cellStyle name="Style 7 11 2 13 2" xfId="39489"/>
    <cellStyle name="Style 7 11 2 13 3" xfId="39490"/>
    <cellStyle name="Style 7 11 2 14" xfId="39491"/>
    <cellStyle name="Style 7 11 2 14 2" xfId="39492"/>
    <cellStyle name="Style 7 11 2 14 3" xfId="39493"/>
    <cellStyle name="Style 7 11 2 15" xfId="39494"/>
    <cellStyle name="Style 7 11 2 16" xfId="39495"/>
    <cellStyle name="Style 7 11 2 2" xfId="39496"/>
    <cellStyle name="Style 7 11 2 2 2" xfId="39497"/>
    <cellStyle name="Style 7 11 2 2 2 2" xfId="39498"/>
    <cellStyle name="Style 7 11 2 2 2 3" xfId="39499"/>
    <cellStyle name="Style 7 11 2 2 3" xfId="39500"/>
    <cellStyle name="Style 7 11 2 2 4" xfId="39501"/>
    <cellStyle name="Style 7 11 2 3" xfId="39502"/>
    <cellStyle name="Style 7 11 2 3 2" xfId="39503"/>
    <cellStyle name="Style 7 11 2 3 3" xfId="39504"/>
    <cellStyle name="Style 7 11 2 4" xfId="39505"/>
    <cellStyle name="Style 7 11 2 4 2" xfId="39506"/>
    <cellStyle name="Style 7 11 2 4 3" xfId="39507"/>
    <cellStyle name="Style 7 11 2 5" xfId="39508"/>
    <cellStyle name="Style 7 11 2 5 2" xfId="39509"/>
    <cellStyle name="Style 7 11 2 5 3" xfId="39510"/>
    <cellStyle name="Style 7 11 2 6" xfId="39511"/>
    <cellStyle name="Style 7 11 2 6 2" xfId="39512"/>
    <cellStyle name="Style 7 11 2 6 3" xfId="39513"/>
    <cellStyle name="Style 7 11 2 7" xfId="39514"/>
    <cellStyle name="Style 7 11 2 7 2" xfId="39515"/>
    <cellStyle name="Style 7 11 2 7 3" xfId="39516"/>
    <cellStyle name="Style 7 11 2 8" xfId="39517"/>
    <cellStyle name="Style 7 11 2 8 2" xfId="39518"/>
    <cellStyle name="Style 7 11 2 8 3" xfId="39519"/>
    <cellStyle name="Style 7 11 2 9" xfId="39520"/>
    <cellStyle name="Style 7 11 2 9 2" xfId="39521"/>
    <cellStyle name="Style 7 11 2 9 3" xfId="39522"/>
    <cellStyle name="Style 7 11 3" xfId="39523"/>
    <cellStyle name="Style 7 11 3 2" xfId="39524"/>
    <cellStyle name="Style 7 11 3 2 2" xfId="39525"/>
    <cellStyle name="Style 7 11 3 2 3" xfId="39526"/>
    <cellStyle name="Style 7 11 3 3" xfId="39527"/>
    <cellStyle name="Style 7 11 3 4" xfId="39528"/>
    <cellStyle name="Style 7 11 4" xfId="39529"/>
    <cellStyle name="Style 7 11 4 2" xfId="39530"/>
    <cellStyle name="Style 7 11 4 3" xfId="39531"/>
    <cellStyle name="Style 7 11 5" xfId="39532"/>
    <cellStyle name="Style 7 11 5 2" xfId="39533"/>
    <cellStyle name="Style 7 11 5 3" xfId="39534"/>
    <cellStyle name="Style 7 11 6" xfId="39535"/>
    <cellStyle name="Style 7 11 6 2" xfId="39536"/>
    <cellStyle name="Style 7 11 6 3" xfId="39537"/>
    <cellStyle name="Style 7 11 7" xfId="39538"/>
    <cellStyle name="Style 7 11 7 2" xfId="39539"/>
    <cellStyle name="Style 7 11 7 3" xfId="39540"/>
    <cellStyle name="Style 7 11 8" xfId="39541"/>
    <cellStyle name="Style 7 11 8 2" xfId="39542"/>
    <cellStyle name="Style 7 11 8 3" xfId="39543"/>
    <cellStyle name="Style 7 11 9" xfId="39544"/>
    <cellStyle name="Style 7 11 9 2" xfId="39545"/>
    <cellStyle name="Style 7 11 9 3" xfId="39546"/>
    <cellStyle name="Style 7 12" xfId="1355"/>
    <cellStyle name="Style 7 12 10" xfId="39547"/>
    <cellStyle name="Style 7 12 10 2" xfId="39548"/>
    <cellStyle name="Style 7 12 10 3" xfId="39549"/>
    <cellStyle name="Style 7 12 11" xfId="39550"/>
    <cellStyle name="Style 7 12 11 2" xfId="39551"/>
    <cellStyle name="Style 7 12 11 3" xfId="39552"/>
    <cellStyle name="Style 7 12 12" xfId="39553"/>
    <cellStyle name="Style 7 12 12 2" xfId="39554"/>
    <cellStyle name="Style 7 12 12 3" xfId="39555"/>
    <cellStyle name="Style 7 12 13" xfId="39556"/>
    <cellStyle name="Style 7 12 13 2" xfId="39557"/>
    <cellStyle name="Style 7 12 13 3" xfId="39558"/>
    <cellStyle name="Style 7 12 14" xfId="39559"/>
    <cellStyle name="Style 7 12 14 2" xfId="39560"/>
    <cellStyle name="Style 7 12 14 3" xfId="39561"/>
    <cellStyle name="Style 7 12 15" xfId="39562"/>
    <cellStyle name="Style 7 12 15 2" xfId="39563"/>
    <cellStyle name="Style 7 12 15 3" xfId="39564"/>
    <cellStyle name="Style 7 12 16" xfId="39565"/>
    <cellStyle name="Style 7 12 17" xfId="39566"/>
    <cellStyle name="Style 7 12 2" xfId="1356"/>
    <cellStyle name="Style 7 12 2 10" xfId="39567"/>
    <cellStyle name="Style 7 12 2 10 2" xfId="39568"/>
    <cellStyle name="Style 7 12 2 10 3" xfId="39569"/>
    <cellStyle name="Style 7 12 2 11" xfId="39570"/>
    <cellStyle name="Style 7 12 2 11 2" xfId="39571"/>
    <cellStyle name="Style 7 12 2 11 3" xfId="39572"/>
    <cellStyle name="Style 7 12 2 12" xfId="39573"/>
    <cellStyle name="Style 7 12 2 12 2" xfId="39574"/>
    <cellStyle name="Style 7 12 2 12 3" xfId="39575"/>
    <cellStyle name="Style 7 12 2 13" xfId="39576"/>
    <cellStyle name="Style 7 12 2 13 2" xfId="39577"/>
    <cellStyle name="Style 7 12 2 13 3" xfId="39578"/>
    <cellStyle name="Style 7 12 2 14" xfId="39579"/>
    <cellStyle name="Style 7 12 2 14 2" xfId="39580"/>
    <cellStyle name="Style 7 12 2 14 3" xfId="39581"/>
    <cellStyle name="Style 7 12 2 15" xfId="39582"/>
    <cellStyle name="Style 7 12 2 16" xfId="39583"/>
    <cellStyle name="Style 7 12 2 2" xfId="39584"/>
    <cellStyle name="Style 7 12 2 2 2" xfId="39585"/>
    <cellStyle name="Style 7 12 2 2 2 2" xfId="39586"/>
    <cellStyle name="Style 7 12 2 2 2 3" xfId="39587"/>
    <cellStyle name="Style 7 12 2 2 3" xfId="39588"/>
    <cellStyle name="Style 7 12 2 2 4" xfId="39589"/>
    <cellStyle name="Style 7 12 2 3" xfId="39590"/>
    <cellStyle name="Style 7 12 2 3 2" xfId="39591"/>
    <cellStyle name="Style 7 12 2 3 3" xfId="39592"/>
    <cellStyle name="Style 7 12 2 4" xfId="39593"/>
    <cellStyle name="Style 7 12 2 4 2" xfId="39594"/>
    <cellStyle name="Style 7 12 2 4 3" xfId="39595"/>
    <cellStyle name="Style 7 12 2 5" xfId="39596"/>
    <cellStyle name="Style 7 12 2 5 2" xfId="39597"/>
    <cellStyle name="Style 7 12 2 5 3" xfId="39598"/>
    <cellStyle name="Style 7 12 2 6" xfId="39599"/>
    <cellStyle name="Style 7 12 2 6 2" xfId="39600"/>
    <cellStyle name="Style 7 12 2 6 3" xfId="39601"/>
    <cellStyle name="Style 7 12 2 7" xfId="39602"/>
    <cellStyle name="Style 7 12 2 7 2" xfId="39603"/>
    <cellStyle name="Style 7 12 2 7 3" xfId="39604"/>
    <cellStyle name="Style 7 12 2 8" xfId="39605"/>
    <cellStyle name="Style 7 12 2 8 2" xfId="39606"/>
    <cellStyle name="Style 7 12 2 8 3" xfId="39607"/>
    <cellStyle name="Style 7 12 2 9" xfId="39608"/>
    <cellStyle name="Style 7 12 2 9 2" xfId="39609"/>
    <cellStyle name="Style 7 12 2 9 3" xfId="39610"/>
    <cellStyle name="Style 7 12 3" xfId="39611"/>
    <cellStyle name="Style 7 12 3 2" xfId="39612"/>
    <cellStyle name="Style 7 12 3 2 2" xfId="39613"/>
    <cellStyle name="Style 7 12 3 2 3" xfId="39614"/>
    <cellStyle name="Style 7 12 3 3" xfId="39615"/>
    <cellStyle name="Style 7 12 3 4" xfId="39616"/>
    <cellStyle name="Style 7 12 4" xfId="39617"/>
    <cellStyle name="Style 7 12 4 2" xfId="39618"/>
    <cellStyle name="Style 7 12 4 3" xfId="39619"/>
    <cellStyle name="Style 7 12 5" xfId="39620"/>
    <cellStyle name="Style 7 12 5 2" xfId="39621"/>
    <cellStyle name="Style 7 12 5 3" xfId="39622"/>
    <cellStyle name="Style 7 12 6" xfId="39623"/>
    <cellStyle name="Style 7 12 6 2" xfId="39624"/>
    <cellStyle name="Style 7 12 6 3" xfId="39625"/>
    <cellStyle name="Style 7 12 7" xfId="39626"/>
    <cellStyle name="Style 7 12 7 2" xfId="39627"/>
    <cellStyle name="Style 7 12 7 3" xfId="39628"/>
    <cellStyle name="Style 7 12 8" xfId="39629"/>
    <cellStyle name="Style 7 12 8 2" xfId="39630"/>
    <cellStyle name="Style 7 12 8 3" xfId="39631"/>
    <cellStyle name="Style 7 12 9" xfId="39632"/>
    <cellStyle name="Style 7 12 9 2" xfId="39633"/>
    <cellStyle name="Style 7 12 9 3" xfId="39634"/>
    <cellStyle name="Style 7 13" xfId="1357"/>
    <cellStyle name="Style 7 13 10" xfId="39635"/>
    <cellStyle name="Style 7 13 10 2" xfId="39636"/>
    <cellStyle name="Style 7 13 10 3" xfId="39637"/>
    <cellStyle name="Style 7 13 11" xfId="39638"/>
    <cellStyle name="Style 7 13 11 2" xfId="39639"/>
    <cellStyle name="Style 7 13 11 3" xfId="39640"/>
    <cellStyle name="Style 7 13 12" xfId="39641"/>
    <cellStyle name="Style 7 13 12 2" xfId="39642"/>
    <cellStyle name="Style 7 13 12 3" xfId="39643"/>
    <cellStyle name="Style 7 13 13" xfId="39644"/>
    <cellStyle name="Style 7 13 13 2" xfId="39645"/>
    <cellStyle name="Style 7 13 13 3" xfId="39646"/>
    <cellStyle name="Style 7 13 14" xfId="39647"/>
    <cellStyle name="Style 7 13 14 2" xfId="39648"/>
    <cellStyle name="Style 7 13 14 3" xfId="39649"/>
    <cellStyle name="Style 7 13 15" xfId="39650"/>
    <cellStyle name="Style 7 13 15 2" xfId="39651"/>
    <cellStyle name="Style 7 13 15 3" xfId="39652"/>
    <cellStyle name="Style 7 13 16" xfId="39653"/>
    <cellStyle name="Style 7 13 17" xfId="39654"/>
    <cellStyle name="Style 7 13 2" xfId="1358"/>
    <cellStyle name="Style 7 13 2 10" xfId="39655"/>
    <cellStyle name="Style 7 13 2 10 2" xfId="39656"/>
    <cellStyle name="Style 7 13 2 10 3" xfId="39657"/>
    <cellStyle name="Style 7 13 2 11" xfId="39658"/>
    <cellStyle name="Style 7 13 2 11 2" xfId="39659"/>
    <cellStyle name="Style 7 13 2 11 3" xfId="39660"/>
    <cellStyle name="Style 7 13 2 12" xfId="39661"/>
    <cellStyle name="Style 7 13 2 12 2" xfId="39662"/>
    <cellStyle name="Style 7 13 2 12 3" xfId="39663"/>
    <cellStyle name="Style 7 13 2 13" xfId="39664"/>
    <cellStyle name="Style 7 13 2 13 2" xfId="39665"/>
    <cellStyle name="Style 7 13 2 13 3" xfId="39666"/>
    <cellStyle name="Style 7 13 2 14" xfId="39667"/>
    <cellStyle name="Style 7 13 2 14 2" xfId="39668"/>
    <cellStyle name="Style 7 13 2 14 3" xfId="39669"/>
    <cellStyle name="Style 7 13 2 15" xfId="39670"/>
    <cellStyle name="Style 7 13 2 16" xfId="39671"/>
    <cellStyle name="Style 7 13 2 2" xfId="39672"/>
    <cellStyle name="Style 7 13 2 2 2" xfId="39673"/>
    <cellStyle name="Style 7 13 2 2 2 2" xfId="39674"/>
    <cellStyle name="Style 7 13 2 2 2 3" xfId="39675"/>
    <cellStyle name="Style 7 13 2 2 3" xfId="39676"/>
    <cellStyle name="Style 7 13 2 2 4" xfId="39677"/>
    <cellStyle name="Style 7 13 2 3" xfId="39678"/>
    <cellStyle name="Style 7 13 2 3 2" xfId="39679"/>
    <cellStyle name="Style 7 13 2 3 3" xfId="39680"/>
    <cellStyle name="Style 7 13 2 4" xfId="39681"/>
    <cellStyle name="Style 7 13 2 4 2" xfId="39682"/>
    <cellStyle name="Style 7 13 2 4 3" xfId="39683"/>
    <cellStyle name="Style 7 13 2 5" xfId="39684"/>
    <cellStyle name="Style 7 13 2 5 2" xfId="39685"/>
    <cellStyle name="Style 7 13 2 5 3" xfId="39686"/>
    <cellStyle name="Style 7 13 2 6" xfId="39687"/>
    <cellStyle name="Style 7 13 2 6 2" xfId="39688"/>
    <cellStyle name="Style 7 13 2 6 3" xfId="39689"/>
    <cellStyle name="Style 7 13 2 7" xfId="39690"/>
    <cellStyle name="Style 7 13 2 7 2" xfId="39691"/>
    <cellStyle name="Style 7 13 2 7 3" xfId="39692"/>
    <cellStyle name="Style 7 13 2 8" xfId="39693"/>
    <cellStyle name="Style 7 13 2 8 2" xfId="39694"/>
    <cellStyle name="Style 7 13 2 8 3" xfId="39695"/>
    <cellStyle name="Style 7 13 2 9" xfId="39696"/>
    <cellStyle name="Style 7 13 2 9 2" xfId="39697"/>
    <cellStyle name="Style 7 13 2 9 3" xfId="39698"/>
    <cellStyle name="Style 7 13 3" xfId="39699"/>
    <cellStyle name="Style 7 13 3 2" xfId="39700"/>
    <cellStyle name="Style 7 13 3 2 2" xfId="39701"/>
    <cellStyle name="Style 7 13 3 2 3" xfId="39702"/>
    <cellStyle name="Style 7 13 3 3" xfId="39703"/>
    <cellStyle name="Style 7 13 3 4" xfId="39704"/>
    <cellStyle name="Style 7 13 4" xfId="39705"/>
    <cellStyle name="Style 7 13 4 2" xfId="39706"/>
    <cellStyle name="Style 7 13 4 3" xfId="39707"/>
    <cellStyle name="Style 7 13 5" xfId="39708"/>
    <cellStyle name="Style 7 13 5 2" xfId="39709"/>
    <cellStyle name="Style 7 13 5 3" xfId="39710"/>
    <cellStyle name="Style 7 13 6" xfId="39711"/>
    <cellStyle name="Style 7 13 6 2" xfId="39712"/>
    <cellStyle name="Style 7 13 6 3" xfId="39713"/>
    <cellStyle name="Style 7 13 7" xfId="39714"/>
    <cellStyle name="Style 7 13 7 2" xfId="39715"/>
    <cellStyle name="Style 7 13 7 3" xfId="39716"/>
    <cellStyle name="Style 7 13 8" xfId="39717"/>
    <cellStyle name="Style 7 13 8 2" xfId="39718"/>
    <cellStyle name="Style 7 13 8 3" xfId="39719"/>
    <cellStyle name="Style 7 13 9" xfId="39720"/>
    <cellStyle name="Style 7 13 9 2" xfId="39721"/>
    <cellStyle name="Style 7 13 9 3" xfId="39722"/>
    <cellStyle name="Style 7 14" xfId="1359"/>
    <cellStyle name="Style 7 14 10" xfId="39723"/>
    <cellStyle name="Style 7 14 10 2" xfId="39724"/>
    <cellStyle name="Style 7 14 10 3" xfId="39725"/>
    <cellStyle name="Style 7 14 11" xfId="39726"/>
    <cellStyle name="Style 7 14 11 2" xfId="39727"/>
    <cellStyle name="Style 7 14 11 3" xfId="39728"/>
    <cellStyle name="Style 7 14 12" xfId="39729"/>
    <cellStyle name="Style 7 14 12 2" xfId="39730"/>
    <cellStyle name="Style 7 14 12 3" xfId="39731"/>
    <cellStyle name="Style 7 14 13" xfId="39732"/>
    <cellStyle name="Style 7 14 13 2" xfId="39733"/>
    <cellStyle name="Style 7 14 13 3" xfId="39734"/>
    <cellStyle name="Style 7 14 14" xfId="39735"/>
    <cellStyle name="Style 7 14 14 2" xfId="39736"/>
    <cellStyle name="Style 7 14 14 3" xfId="39737"/>
    <cellStyle name="Style 7 14 15" xfId="39738"/>
    <cellStyle name="Style 7 14 15 2" xfId="39739"/>
    <cellStyle name="Style 7 14 15 3" xfId="39740"/>
    <cellStyle name="Style 7 14 16" xfId="39741"/>
    <cellStyle name="Style 7 14 17" xfId="39742"/>
    <cellStyle name="Style 7 14 2" xfId="1360"/>
    <cellStyle name="Style 7 14 2 10" xfId="39743"/>
    <cellStyle name="Style 7 14 2 10 2" xfId="39744"/>
    <cellStyle name="Style 7 14 2 10 3" xfId="39745"/>
    <cellStyle name="Style 7 14 2 11" xfId="39746"/>
    <cellStyle name="Style 7 14 2 11 2" xfId="39747"/>
    <cellStyle name="Style 7 14 2 11 3" xfId="39748"/>
    <cellStyle name="Style 7 14 2 12" xfId="39749"/>
    <cellStyle name="Style 7 14 2 12 2" xfId="39750"/>
    <cellStyle name="Style 7 14 2 12 3" xfId="39751"/>
    <cellStyle name="Style 7 14 2 13" xfId="39752"/>
    <cellStyle name="Style 7 14 2 13 2" xfId="39753"/>
    <cellStyle name="Style 7 14 2 13 3" xfId="39754"/>
    <cellStyle name="Style 7 14 2 14" xfId="39755"/>
    <cellStyle name="Style 7 14 2 14 2" xfId="39756"/>
    <cellStyle name="Style 7 14 2 14 3" xfId="39757"/>
    <cellStyle name="Style 7 14 2 15" xfId="39758"/>
    <cellStyle name="Style 7 14 2 16" xfId="39759"/>
    <cellStyle name="Style 7 14 2 2" xfId="39760"/>
    <cellStyle name="Style 7 14 2 2 2" xfId="39761"/>
    <cellStyle name="Style 7 14 2 2 2 2" xfId="39762"/>
    <cellStyle name="Style 7 14 2 2 2 3" xfId="39763"/>
    <cellStyle name="Style 7 14 2 2 3" xfId="39764"/>
    <cellStyle name="Style 7 14 2 2 4" xfId="39765"/>
    <cellStyle name="Style 7 14 2 3" xfId="39766"/>
    <cellStyle name="Style 7 14 2 3 2" xfId="39767"/>
    <cellStyle name="Style 7 14 2 3 3" xfId="39768"/>
    <cellStyle name="Style 7 14 2 4" xfId="39769"/>
    <cellStyle name="Style 7 14 2 4 2" xfId="39770"/>
    <cellStyle name="Style 7 14 2 4 3" xfId="39771"/>
    <cellStyle name="Style 7 14 2 5" xfId="39772"/>
    <cellStyle name="Style 7 14 2 5 2" xfId="39773"/>
    <cellStyle name="Style 7 14 2 5 3" xfId="39774"/>
    <cellStyle name="Style 7 14 2 6" xfId="39775"/>
    <cellStyle name="Style 7 14 2 6 2" xfId="39776"/>
    <cellStyle name="Style 7 14 2 6 3" xfId="39777"/>
    <cellStyle name="Style 7 14 2 7" xfId="39778"/>
    <cellStyle name="Style 7 14 2 7 2" xfId="39779"/>
    <cellStyle name="Style 7 14 2 7 3" xfId="39780"/>
    <cellStyle name="Style 7 14 2 8" xfId="39781"/>
    <cellStyle name="Style 7 14 2 8 2" xfId="39782"/>
    <cellStyle name="Style 7 14 2 8 3" xfId="39783"/>
    <cellStyle name="Style 7 14 2 9" xfId="39784"/>
    <cellStyle name="Style 7 14 2 9 2" xfId="39785"/>
    <cellStyle name="Style 7 14 2 9 3" xfId="39786"/>
    <cellStyle name="Style 7 14 3" xfId="39787"/>
    <cellStyle name="Style 7 14 3 2" xfId="39788"/>
    <cellStyle name="Style 7 14 3 2 2" xfId="39789"/>
    <cellStyle name="Style 7 14 3 2 3" xfId="39790"/>
    <cellStyle name="Style 7 14 3 3" xfId="39791"/>
    <cellStyle name="Style 7 14 3 4" xfId="39792"/>
    <cellStyle name="Style 7 14 4" xfId="39793"/>
    <cellStyle name="Style 7 14 4 2" xfId="39794"/>
    <cellStyle name="Style 7 14 4 3" xfId="39795"/>
    <cellStyle name="Style 7 14 5" xfId="39796"/>
    <cellStyle name="Style 7 14 5 2" xfId="39797"/>
    <cellStyle name="Style 7 14 5 3" xfId="39798"/>
    <cellStyle name="Style 7 14 6" xfId="39799"/>
    <cellStyle name="Style 7 14 6 2" xfId="39800"/>
    <cellStyle name="Style 7 14 6 3" xfId="39801"/>
    <cellStyle name="Style 7 14 7" xfId="39802"/>
    <cellStyle name="Style 7 14 7 2" xfId="39803"/>
    <cellStyle name="Style 7 14 7 3" xfId="39804"/>
    <cellStyle name="Style 7 14 8" xfId="39805"/>
    <cellStyle name="Style 7 14 8 2" xfId="39806"/>
    <cellStyle name="Style 7 14 8 3" xfId="39807"/>
    <cellStyle name="Style 7 14 9" xfId="39808"/>
    <cellStyle name="Style 7 14 9 2" xfId="39809"/>
    <cellStyle name="Style 7 14 9 3" xfId="39810"/>
    <cellStyle name="Style 7 15" xfId="1361"/>
    <cellStyle name="Style 7 15 10" xfId="39811"/>
    <cellStyle name="Style 7 15 10 2" xfId="39812"/>
    <cellStyle name="Style 7 15 10 3" xfId="39813"/>
    <cellStyle name="Style 7 15 11" xfId="39814"/>
    <cellStyle name="Style 7 15 11 2" xfId="39815"/>
    <cellStyle name="Style 7 15 11 3" xfId="39816"/>
    <cellStyle name="Style 7 15 12" xfId="39817"/>
    <cellStyle name="Style 7 15 12 2" xfId="39818"/>
    <cellStyle name="Style 7 15 12 3" xfId="39819"/>
    <cellStyle name="Style 7 15 13" xfId="39820"/>
    <cellStyle name="Style 7 15 13 2" xfId="39821"/>
    <cellStyle name="Style 7 15 13 3" xfId="39822"/>
    <cellStyle name="Style 7 15 14" xfId="39823"/>
    <cellStyle name="Style 7 15 14 2" xfId="39824"/>
    <cellStyle name="Style 7 15 14 3" xfId="39825"/>
    <cellStyle name="Style 7 15 15" xfId="39826"/>
    <cellStyle name="Style 7 15 15 2" xfId="39827"/>
    <cellStyle name="Style 7 15 15 3" xfId="39828"/>
    <cellStyle name="Style 7 15 16" xfId="39829"/>
    <cellStyle name="Style 7 15 17" xfId="39830"/>
    <cellStyle name="Style 7 15 2" xfId="1362"/>
    <cellStyle name="Style 7 15 2 10" xfId="39831"/>
    <cellStyle name="Style 7 15 2 10 2" xfId="39832"/>
    <cellStyle name="Style 7 15 2 10 3" xfId="39833"/>
    <cellStyle name="Style 7 15 2 11" xfId="39834"/>
    <cellStyle name="Style 7 15 2 11 2" xfId="39835"/>
    <cellStyle name="Style 7 15 2 11 3" xfId="39836"/>
    <cellStyle name="Style 7 15 2 12" xfId="39837"/>
    <cellStyle name="Style 7 15 2 12 2" xfId="39838"/>
    <cellStyle name="Style 7 15 2 12 3" xfId="39839"/>
    <cellStyle name="Style 7 15 2 13" xfId="39840"/>
    <cellStyle name="Style 7 15 2 13 2" xfId="39841"/>
    <cellStyle name="Style 7 15 2 13 3" xfId="39842"/>
    <cellStyle name="Style 7 15 2 14" xfId="39843"/>
    <cellStyle name="Style 7 15 2 14 2" xfId="39844"/>
    <cellStyle name="Style 7 15 2 14 3" xfId="39845"/>
    <cellStyle name="Style 7 15 2 15" xfId="39846"/>
    <cellStyle name="Style 7 15 2 16" xfId="39847"/>
    <cellStyle name="Style 7 15 2 2" xfId="39848"/>
    <cellStyle name="Style 7 15 2 2 2" xfId="39849"/>
    <cellStyle name="Style 7 15 2 2 2 2" xfId="39850"/>
    <cellStyle name="Style 7 15 2 2 2 3" xfId="39851"/>
    <cellStyle name="Style 7 15 2 2 3" xfId="39852"/>
    <cellStyle name="Style 7 15 2 2 4" xfId="39853"/>
    <cellStyle name="Style 7 15 2 3" xfId="39854"/>
    <cellStyle name="Style 7 15 2 3 2" xfId="39855"/>
    <cellStyle name="Style 7 15 2 3 3" xfId="39856"/>
    <cellStyle name="Style 7 15 2 4" xfId="39857"/>
    <cellStyle name="Style 7 15 2 4 2" xfId="39858"/>
    <cellStyle name="Style 7 15 2 4 3" xfId="39859"/>
    <cellStyle name="Style 7 15 2 5" xfId="39860"/>
    <cellStyle name="Style 7 15 2 5 2" xfId="39861"/>
    <cellStyle name="Style 7 15 2 5 3" xfId="39862"/>
    <cellStyle name="Style 7 15 2 6" xfId="39863"/>
    <cellStyle name="Style 7 15 2 6 2" xfId="39864"/>
    <cellStyle name="Style 7 15 2 6 3" xfId="39865"/>
    <cellStyle name="Style 7 15 2 7" xfId="39866"/>
    <cellStyle name="Style 7 15 2 7 2" xfId="39867"/>
    <cellStyle name="Style 7 15 2 7 3" xfId="39868"/>
    <cellStyle name="Style 7 15 2 8" xfId="39869"/>
    <cellStyle name="Style 7 15 2 8 2" xfId="39870"/>
    <cellStyle name="Style 7 15 2 8 3" xfId="39871"/>
    <cellStyle name="Style 7 15 2 9" xfId="39872"/>
    <cellStyle name="Style 7 15 2 9 2" xfId="39873"/>
    <cellStyle name="Style 7 15 2 9 3" xfId="39874"/>
    <cellStyle name="Style 7 15 3" xfId="39875"/>
    <cellStyle name="Style 7 15 3 2" xfId="39876"/>
    <cellStyle name="Style 7 15 3 2 2" xfId="39877"/>
    <cellStyle name="Style 7 15 3 2 3" xfId="39878"/>
    <cellStyle name="Style 7 15 3 3" xfId="39879"/>
    <cellStyle name="Style 7 15 3 4" xfId="39880"/>
    <cellStyle name="Style 7 15 4" xfId="39881"/>
    <cellStyle name="Style 7 15 4 2" xfId="39882"/>
    <cellStyle name="Style 7 15 4 3" xfId="39883"/>
    <cellStyle name="Style 7 15 5" xfId="39884"/>
    <cellStyle name="Style 7 15 5 2" xfId="39885"/>
    <cellStyle name="Style 7 15 5 3" xfId="39886"/>
    <cellStyle name="Style 7 15 6" xfId="39887"/>
    <cellStyle name="Style 7 15 6 2" xfId="39888"/>
    <cellStyle name="Style 7 15 6 3" xfId="39889"/>
    <cellStyle name="Style 7 15 7" xfId="39890"/>
    <cellStyle name="Style 7 15 7 2" xfId="39891"/>
    <cellStyle name="Style 7 15 7 3" xfId="39892"/>
    <cellStyle name="Style 7 15 8" xfId="39893"/>
    <cellStyle name="Style 7 15 8 2" xfId="39894"/>
    <cellStyle name="Style 7 15 8 3" xfId="39895"/>
    <cellStyle name="Style 7 15 9" xfId="39896"/>
    <cellStyle name="Style 7 15 9 2" xfId="39897"/>
    <cellStyle name="Style 7 15 9 3" xfId="39898"/>
    <cellStyle name="Style 7 16" xfId="1363"/>
    <cellStyle name="Style 7 16 10" xfId="39899"/>
    <cellStyle name="Style 7 16 10 2" xfId="39900"/>
    <cellStyle name="Style 7 16 10 3" xfId="39901"/>
    <cellStyle name="Style 7 16 11" xfId="39902"/>
    <cellStyle name="Style 7 16 11 2" xfId="39903"/>
    <cellStyle name="Style 7 16 11 3" xfId="39904"/>
    <cellStyle name="Style 7 16 12" xfId="39905"/>
    <cellStyle name="Style 7 16 12 2" xfId="39906"/>
    <cellStyle name="Style 7 16 12 3" xfId="39907"/>
    <cellStyle name="Style 7 16 13" xfId="39908"/>
    <cellStyle name="Style 7 16 13 2" xfId="39909"/>
    <cellStyle name="Style 7 16 13 3" xfId="39910"/>
    <cellStyle name="Style 7 16 14" xfId="39911"/>
    <cellStyle name="Style 7 16 14 2" xfId="39912"/>
    <cellStyle name="Style 7 16 14 3" xfId="39913"/>
    <cellStyle name="Style 7 16 15" xfId="39914"/>
    <cellStyle name="Style 7 16 15 2" xfId="39915"/>
    <cellStyle name="Style 7 16 15 3" xfId="39916"/>
    <cellStyle name="Style 7 16 16" xfId="39917"/>
    <cellStyle name="Style 7 16 17" xfId="39918"/>
    <cellStyle name="Style 7 16 2" xfId="1364"/>
    <cellStyle name="Style 7 16 2 10" xfId="39919"/>
    <cellStyle name="Style 7 16 2 10 2" xfId="39920"/>
    <cellStyle name="Style 7 16 2 10 3" xfId="39921"/>
    <cellStyle name="Style 7 16 2 11" xfId="39922"/>
    <cellStyle name="Style 7 16 2 11 2" xfId="39923"/>
    <cellStyle name="Style 7 16 2 11 3" xfId="39924"/>
    <cellStyle name="Style 7 16 2 12" xfId="39925"/>
    <cellStyle name="Style 7 16 2 12 2" xfId="39926"/>
    <cellStyle name="Style 7 16 2 12 3" xfId="39927"/>
    <cellStyle name="Style 7 16 2 13" xfId="39928"/>
    <cellStyle name="Style 7 16 2 13 2" xfId="39929"/>
    <cellStyle name="Style 7 16 2 13 3" xfId="39930"/>
    <cellStyle name="Style 7 16 2 14" xfId="39931"/>
    <cellStyle name="Style 7 16 2 14 2" xfId="39932"/>
    <cellStyle name="Style 7 16 2 14 3" xfId="39933"/>
    <cellStyle name="Style 7 16 2 15" xfId="39934"/>
    <cellStyle name="Style 7 16 2 16" xfId="39935"/>
    <cellStyle name="Style 7 16 2 2" xfId="39936"/>
    <cellStyle name="Style 7 16 2 2 2" xfId="39937"/>
    <cellStyle name="Style 7 16 2 2 2 2" xfId="39938"/>
    <cellStyle name="Style 7 16 2 2 2 3" xfId="39939"/>
    <cellStyle name="Style 7 16 2 2 3" xfId="39940"/>
    <cellStyle name="Style 7 16 2 2 4" xfId="39941"/>
    <cellStyle name="Style 7 16 2 3" xfId="39942"/>
    <cellStyle name="Style 7 16 2 3 2" xfId="39943"/>
    <cellStyle name="Style 7 16 2 3 3" xfId="39944"/>
    <cellStyle name="Style 7 16 2 4" xfId="39945"/>
    <cellStyle name="Style 7 16 2 4 2" xfId="39946"/>
    <cellStyle name="Style 7 16 2 4 3" xfId="39947"/>
    <cellStyle name="Style 7 16 2 5" xfId="39948"/>
    <cellStyle name="Style 7 16 2 5 2" xfId="39949"/>
    <cellStyle name="Style 7 16 2 5 3" xfId="39950"/>
    <cellStyle name="Style 7 16 2 6" xfId="39951"/>
    <cellStyle name="Style 7 16 2 6 2" xfId="39952"/>
    <cellStyle name="Style 7 16 2 6 3" xfId="39953"/>
    <cellStyle name="Style 7 16 2 7" xfId="39954"/>
    <cellStyle name="Style 7 16 2 7 2" xfId="39955"/>
    <cellStyle name="Style 7 16 2 7 3" xfId="39956"/>
    <cellStyle name="Style 7 16 2 8" xfId="39957"/>
    <cellStyle name="Style 7 16 2 8 2" xfId="39958"/>
    <cellStyle name="Style 7 16 2 8 3" xfId="39959"/>
    <cellStyle name="Style 7 16 2 9" xfId="39960"/>
    <cellStyle name="Style 7 16 2 9 2" xfId="39961"/>
    <cellStyle name="Style 7 16 2 9 3" xfId="39962"/>
    <cellStyle name="Style 7 16 3" xfId="39963"/>
    <cellStyle name="Style 7 16 3 2" xfId="39964"/>
    <cellStyle name="Style 7 16 3 2 2" xfId="39965"/>
    <cellStyle name="Style 7 16 3 2 3" xfId="39966"/>
    <cellStyle name="Style 7 16 3 3" xfId="39967"/>
    <cellStyle name="Style 7 16 3 4" xfId="39968"/>
    <cellStyle name="Style 7 16 4" xfId="39969"/>
    <cellStyle name="Style 7 16 4 2" xfId="39970"/>
    <cellStyle name="Style 7 16 4 3" xfId="39971"/>
    <cellStyle name="Style 7 16 5" xfId="39972"/>
    <cellStyle name="Style 7 16 5 2" xfId="39973"/>
    <cellStyle name="Style 7 16 5 3" xfId="39974"/>
    <cellStyle name="Style 7 16 6" xfId="39975"/>
    <cellStyle name="Style 7 16 6 2" xfId="39976"/>
    <cellStyle name="Style 7 16 6 3" xfId="39977"/>
    <cellStyle name="Style 7 16 7" xfId="39978"/>
    <cellStyle name="Style 7 16 7 2" xfId="39979"/>
    <cellStyle name="Style 7 16 7 3" xfId="39980"/>
    <cellStyle name="Style 7 16 8" xfId="39981"/>
    <cellStyle name="Style 7 16 8 2" xfId="39982"/>
    <cellStyle name="Style 7 16 8 3" xfId="39983"/>
    <cellStyle name="Style 7 16 9" xfId="39984"/>
    <cellStyle name="Style 7 16 9 2" xfId="39985"/>
    <cellStyle name="Style 7 16 9 3" xfId="39986"/>
    <cellStyle name="Style 7 17" xfId="1365"/>
    <cellStyle name="Style 7 17 10" xfId="39987"/>
    <cellStyle name="Style 7 17 10 2" xfId="39988"/>
    <cellStyle name="Style 7 17 10 3" xfId="39989"/>
    <cellStyle name="Style 7 17 11" xfId="39990"/>
    <cellStyle name="Style 7 17 11 2" xfId="39991"/>
    <cellStyle name="Style 7 17 11 3" xfId="39992"/>
    <cellStyle name="Style 7 17 12" xfId="39993"/>
    <cellStyle name="Style 7 17 12 2" xfId="39994"/>
    <cellStyle name="Style 7 17 12 3" xfId="39995"/>
    <cellStyle name="Style 7 17 13" xfId="39996"/>
    <cellStyle name="Style 7 17 13 2" xfId="39997"/>
    <cellStyle name="Style 7 17 13 3" xfId="39998"/>
    <cellStyle name="Style 7 17 14" xfId="39999"/>
    <cellStyle name="Style 7 17 14 2" xfId="40000"/>
    <cellStyle name="Style 7 17 14 3" xfId="40001"/>
    <cellStyle name="Style 7 17 15" xfId="40002"/>
    <cellStyle name="Style 7 17 15 2" xfId="40003"/>
    <cellStyle name="Style 7 17 15 3" xfId="40004"/>
    <cellStyle name="Style 7 17 16" xfId="40005"/>
    <cellStyle name="Style 7 17 17" xfId="40006"/>
    <cellStyle name="Style 7 17 2" xfId="1366"/>
    <cellStyle name="Style 7 17 2 10" xfId="40007"/>
    <cellStyle name="Style 7 17 2 10 2" xfId="40008"/>
    <cellStyle name="Style 7 17 2 10 3" xfId="40009"/>
    <cellStyle name="Style 7 17 2 11" xfId="40010"/>
    <cellStyle name="Style 7 17 2 11 2" xfId="40011"/>
    <cellStyle name="Style 7 17 2 11 3" xfId="40012"/>
    <cellStyle name="Style 7 17 2 12" xfId="40013"/>
    <cellStyle name="Style 7 17 2 12 2" xfId="40014"/>
    <cellStyle name="Style 7 17 2 12 3" xfId="40015"/>
    <cellStyle name="Style 7 17 2 13" xfId="40016"/>
    <cellStyle name="Style 7 17 2 13 2" xfId="40017"/>
    <cellStyle name="Style 7 17 2 13 3" xfId="40018"/>
    <cellStyle name="Style 7 17 2 14" xfId="40019"/>
    <cellStyle name="Style 7 17 2 14 2" xfId="40020"/>
    <cellStyle name="Style 7 17 2 14 3" xfId="40021"/>
    <cellStyle name="Style 7 17 2 15" xfId="40022"/>
    <cellStyle name="Style 7 17 2 16" xfId="40023"/>
    <cellStyle name="Style 7 17 2 2" xfId="40024"/>
    <cellStyle name="Style 7 17 2 2 2" xfId="40025"/>
    <cellStyle name="Style 7 17 2 2 2 2" xfId="40026"/>
    <cellStyle name="Style 7 17 2 2 2 3" xfId="40027"/>
    <cellStyle name="Style 7 17 2 2 3" xfId="40028"/>
    <cellStyle name="Style 7 17 2 2 4" xfId="40029"/>
    <cellStyle name="Style 7 17 2 3" xfId="40030"/>
    <cellStyle name="Style 7 17 2 3 2" xfId="40031"/>
    <cellStyle name="Style 7 17 2 3 3" xfId="40032"/>
    <cellStyle name="Style 7 17 2 4" xfId="40033"/>
    <cellStyle name="Style 7 17 2 4 2" xfId="40034"/>
    <cellStyle name="Style 7 17 2 4 3" xfId="40035"/>
    <cellStyle name="Style 7 17 2 5" xfId="40036"/>
    <cellStyle name="Style 7 17 2 5 2" xfId="40037"/>
    <cellStyle name="Style 7 17 2 5 3" xfId="40038"/>
    <cellStyle name="Style 7 17 2 6" xfId="40039"/>
    <cellStyle name="Style 7 17 2 6 2" xfId="40040"/>
    <cellStyle name="Style 7 17 2 6 3" xfId="40041"/>
    <cellStyle name="Style 7 17 2 7" xfId="40042"/>
    <cellStyle name="Style 7 17 2 7 2" xfId="40043"/>
    <cellStyle name="Style 7 17 2 7 3" xfId="40044"/>
    <cellStyle name="Style 7 17 2 8" xfId="40045"/>
    <cellStyle name="Style 7 17 2 8 2" xfId="40046"/>
    <cellStyle name="Style 7 17 2 8 3" xfId="40047"/>
    <cellStyle name="Style 7 17 2 9" xfId="40048"/>
    <cellStyle name="Style 7 17 2 9 2" xfId="40049"/>
    <cellStyle name="Style 7 17 2 9 3" xfId="40050"/>
    <cellStyle name="Style 7 17 3" xfId="40051"/>
    <cellStyle name="Style 7 17 3 2" xfId="40052"/>
    <cellStyle name="Style 7 17 3 2 2" xfId="40053"/>
    <cellStyle name="Style 7 17 3 2 3" xfId="40054"/>
    <cellStyle name="Style 7 17 3 3" xfId="40055"/>
    <cellStyle name="Style 7 17 3 4" xfId="40056"/>
    <cellStyle name="Style 7 17 4" xfId="40057"/>
    <cellStyle name="Style 7 17 4 2" xfId="40058"/>
    <cellStyle name="Style 7 17 4 3" xfId="40059"/>
    <cellStyle name="Style 7 17 5" xfId="40060"/>
    <cellStyle name="Style 7 17 5 2" xfId="40061"/>
    <cellStyle name="Style 7 17 5 3" xfId="40062"/>
    <cellStyle name="Style 7 17 6" xfId="40063"/>
    <cellStyle name="Style 7 17 6 2" xfId="40064"/>
    <cellStyle name="Style 7 17 6 3" xfId="40065"/>
    <cellStyle name="Style 7 17 7" xfId="40066"/>
    <cellStyle name="Style 7 17 7 2" xfId="40067"/>
    <cellStyle name="Style 7 17 7 3" xfId="40068"/>
    <cellStyle name="Style 7 17 8" xfId="40069"/>
    <cellStyle name="Style 7 17 8 2" xfId="40070"/>
    <cellStyle name="Style 7 17 8 3" xfId="40071"/>
    <cellStyle name="Style 7 17 9" xfId="40072"/>
    <cellStyle name="Style 7 17 9 2" xfId="40073"/>
    <cellStyle name="Style 7 17 9 3" xfId="40074"/>
    <cellStyle name="Style 7 18" xfId="1367"/>
    <cellStyle name="Style 7 18 10" xfId="40075"/>
    <cellStyle name="Style 7 18 10 2" xfId="40076"/>
    <cellStyle name="Style 7 18 10 3" xfId="40077"/>
    <cellStyle name="Style 7 18 11" xfId="40078"/>
    <cellStyle name="Style 7 18 11 2" xfId="40079"/>
    <cellStyle name="Style 7 18 11 3" xfId="40080"/>
    <cellStyle name="Style 7 18 12" xfId="40081"/>
    <cellStyle name="Style 7 18 12 2" xfId="40082"/>
    <cellStyle name="Style 7 18 12 3" xfId="40083"/>
    <cellStyle name="Style 7 18 13" xfId="40084"/>
    <cellStyle name="Style 7 18 13 2" xfId="40085"/>
    <cellStyle name="Style 7 18 13 3" xfId="40086"/>
    <cellStyle name="Style 7 18 14" xfId="40087"/>
    <cellStyle name="Style 7 18 14 2" xfId="40088"/>
    <cellStyle name="Style 7 18 14 3" xfId="40089"/>
    <cellStyle name="Style 7 18 15" xfId="40090"/>
    <cellStyle name="Style 7 18 15 2" xfId="40091"/>
    <cellStyle name="Style 7 18 15 3" xfId="40092"/>
    <cellStyle name="Style 7 18 16" xfId="40093"/>
    <cellStyle name="Style 7 18 17" xfId="40094"/>
    <cellStyle name="Style 7 18 2" xfId="1368"/>
    <cellStyle name="Style 7 18 2 10" xfId="40095"/>
    <cellStyle name="Style 7 18 2 10 2" xfId="40096"/>
    <cellStyle name="Style 7 18 2 10 3" xfId="40097"/>
    <cellStyle name="Style 7 18 2 11" xfId="40098"/>
    <cellStyle name="Style 7 18 2 11 2" xfId="40099"/>
    <cellStyle name="Style 7 18 2 11 3" xfId="40100"/>
    <cellStyle name="Style 7 18 2 12" xfId="40101"/>
    <cellStyle name="Style 7 18 2 12 2" xfId="40102"/>
    <cellStyle name="Style 7 18 2 12 3" xfId="40103"/>
    <cellStyle name="Style 7 18 2 13" xfId="40104"/>
    <cellStyle name="Style 7 18 2 13 2" xfId="40105"/>
    <cellStyle name="Style 7 18 2 13 3" xfId="40106"/>
    <cellStyle name="Style 7 18 2 14" xfId="40107"/>
    <cellStyle name="Style 7 18 2 14 2" xfId="40108"/>
    <cellStyle name="Style 7 18 2 14 3" xfId="40109"/>
    <cellStyle name="Style 7 18 2 15" xfId="40110"/>
    <cellStyle name="Style 7 18 2 16" xfId="40111"/>
    <cellStyle name="Style 7 18 2 2" xfId="40112"/>
    <cellStyle name="Style 7 18 2 2 2" xfId="40113"/>
    <cellStyle name="Style 7 18 2 2 2 2" xfId="40114"/>
    <cellStyle name="Style 7 18 2 2 2 3" xfId="40115"/>
    <cellStyle name="Style 7 18 2 2 3" xfId="40116"/>
    <cellStyle name="Style 7 18 2 2 4" xfId="40117"/>
    <cellStyle name="Style 7 18 2 3" xfId="40118"/>
    <cellStyle name="Style 7 18 2 3 2" xfId="40119"/>
    <cellStyle name="Style 7 18 2 3 3" xfId="40120"/>
    <cellStyle name="Style 7 18 2 4" xfId="40121"/>
    <cellStyle name="Style 7 18 2 4 2" xfId="40122"/>
    <cellStyle name="Style 7 18 2 4 3" xfId="40123"/>
    <cellStyle name="Style 7 18 2 5" xfId="40124"/>
    <cellStyle name="Style 7 18 2 5 2" xfId="40125"/>
    <cellStyle name="Style 7 18 2 5 3" xfId="40126"/>
    <cellStyle name="Style 7 18 2 6" xfId="40127"/>
    <cellStyle name="Style 7 18 2 6 2" xfId="40128"/>
    <cellStyle name="Style 7 18 2 6 3" xfId="40129"/>
    <cellStyle name="Style 7 18 2 7" xfId="40130"/>
    <cellStyle name="Style 7 18 2 7 2" xfId="40131"/>
    <cellStyle name="Style 7 18 2 7 3" xfId="40132"/>
    <cellStyle name="Style 7 18 2 8" xfId="40133"/>
    <cellStyle name="Style 7 18 2 8 2" xfId="40134"/>
    <cellStyle name="Style 7 18 2 8 3" xfId="40135"/>
    <cellStyle name="Style 7 18 2 9" xfId="40136"/>
    <cellStyle name="Style 7 18 2 9 2" xfId="40137"/>
    <cellStyle name="Style 7 18 2 9 3" xfId="40138"/>
    <cellStyle name="Style 7 18 3" xfId="40139"/>
    <cellStyle name="Style 7 18 3 2" xfId="40140"/>
    <cellStyle name="Style 7 18 3 2 2" xfId="40141"/>
    <cellStyle name="Style 7 18 3 2 3" xfId="40142"/>
    <cellStyle name="Style 7 18 3 3" xfId="40143"/>
    <cellStyle name="Style 7 18 3 4" xfId="40144"/>
    <cellStyle name="Style 7 18 4" xfId="40145"/>
    <cellStyle name="Style 7 18 4 2" xfId="40146"/>
    <cellStyle name="Style 7 18 4 3" xfId="40147"/>
    <cellStyle name="Style 7 18 5" xfId="40148"/>
    <cellStyle name="Style 7 18 5 2" xfId="40149"/>
    <cellStyle name="Style 7 18 5 3" xfId="40150"/>
    <cellStyle name="Style 7 18 6" xfId="40151"/>
    <cellStyle name="Style 7 18 6 2" xfId="40152"/>
    <cellStyle name="Style 7 18 6 3" xfId="40153"/>
    <cellStyle name="Style 7 18 7" xfId="40154"/>
    <cellStyle name="Style 7 18 7 2" xfId="40155"/>
    <cellStyle name="Style 7 18 7 3" xfId="40156"/>
    <cellStyle name="Style 7 18 8" xfId="40157"/>
    <cellStyle name="Style 7 18 8 2" xfId="40158"/>
    <cellStyle name="Style 7 18 8 3" xfId="40159"/>
    <cellStyle name="Style 7 18 9" xfId="40160"/>
    <cellStyle name="Style 7 18 9 2" xfId="40161"/>
    <cellStyle name="Style 7 18 9 3" xfId="40162"/>
    <cellStyle name="Style 7 19" xfId="1369"/>
    <cellStyle name="Style 7 19 10" xfId="40163"/>
    <cellStyle name="Style 7 19 10 2" xfId="40164"/>
    <cellStyle name="Style 7 19 10 3" xfId="40165"/>
    <cellStyle name="Style 7 19 11" xfId="40166"/>
    <cellStyle name="Style 7 19 11 2" xfId="40167"/>
    <cellStyle name="Style 7 19 11 3" xfId="40168"/>
    <cellStyle name="Style 7 19 12" xfId="40169"/>
    <cellStyle name="Style 7 19 12 2" xfId="40170"/>
    <cellStyle name="Style 7 19 12 3" xfId="40171"/>
    <cellStyle name="Style 7 19 13" xfId="40172"/>
    <cellStyle name="Style 7 19 13 2" xfId="40173"/>
    <cellStyle name="Style 7 19 13 3" xfId="40174"/>
    <cellStyle name="Style 7 19 14" xfId="40175"/>
    <cellStyle name="Style 7 19 14 2" xfId="40176"/>
    <cellStyle name="Style 7 19 14 3" xfId="40177"/>
    <cellStyle name="Style 7 19 15" xfId="40178"/>
    <cellStyle name="Style 7 19 15 2" xfId="40179"/>
    <cellStyle name="Style 7 19 15 3" xfId="40180"/>
    <cellStyle name="Style 7 19 16" xfId="40181"/>
    <cellStyle name="Style 7 19 17" xfId="40182"/>
    <cellStyle name="Style 7 19 2" xfId="1370"/>
    <cellStyle name="Style 7 19 2 10" xfId="40183"/>
    <cellStyle name="Style 7 19 2 10 2" xfId="40184"/>
    <cellStyle name="Style 7 19 2 10 3" xfId="40185"/>
    <cellStyle name="Style 7 19 2 11" xfId="40186"/>
    <cellStyle name="Style 7 19 2 11 2" xfId="40187"/>
    <cellStyle name="Style 7 19 2 11 3" xfId="40188"/>
    <cellStyle name="Style 7 19 2 12" xfId="40189"/>
    <cellStyle name="Style 7 19 2 12 2" xfId="40190"/>
    <cellStyle name="Style 7 19 2 12 3" xfId="40191"/>
    <cellStyle name="Style 7 19 2 13" xfId="40192"/>
    <cellStyle name="Style 7 19 2 13 2" xfId="40193"/>
    <cellStyle name="Style 7 19 2 13 3" xfId="40194"/>
    <cellStyle name="Style 7 19 2 14" xfId="40195"/>
    <cellStyle name="Style 7 19 2 14 2" xfId="40196"/>
    <cellStyle name="Style 7 19 2 14 3" xfId="40197"/>
    <cellStyle name="Style 7 19 2 15" xfId="40198"/>
    <cellStyle name="Style 7 19 2 16" xfId="40199"/>
    <cellStyle name="Style 7 19 2 2" xfId="40200"/>
    <cellStyle name="Style 7 19 2 2 2" xfId="40201"/>
    <cellStyle name="Style 7 19 2 2 2 2" xfId="40202"/>
    <cellStyle name="Style 7 19 2 2 2 3" xfId="40203"/>
    <cellStyle name="Style 7 19 2 2 3" xfId="40204"/>
    <cellStyle name="Style 7 19 2 2 4" xfId="40205"/>
    <cellStyle name="Style 7 19 2 3" xfId="40206"/>
    <cellStyle name="Style 7 19 2 3 2" xfId="40207"/>
    <cellStyle name="Style 7 19 2 3 3" xfId="40208"/>
    <cellStyle name="Style 7 19 2 4" xfId="40209"/>
    <cellStyle name="Style 7 19 2 4 2" xfId="40210"/>
    <cellStyle name="Style 7 19 2 4 3" xfId="40211"/>
    <cellStyle name="Style 7 19 2 5" xfId="40212"/>
    <cellStyle name="Style 7 19 2 5 2" xfId="40213"/>
    <cellStyle name="Style 7 19 2 5 3" xfId="40214"/>
    <cellStyle name="Style 7 19 2 6" xfId="40215"/>
    <cellStyle name="Style 7 19 2 6 2" xfId="40216"/>
    <cellStyle name="Style 7 19 2 6 3" xfId="40217"/>
    <cellStyle name="Style 7 19 2 7" xfId="40218"/>
    <cellStyle name="Style 7 19 2 7 2" xfId="40219"/>
    <cellStyle name="Style 7 19 2 7 3" xfId="40220"/>
    <cellStyle name="Style 7 19 2 8" xfId="40221"/>
    <cellStyle name="Style 7 19 2 8 2" xfId="40222"/>
    <cellStyle name="Style 7 19 2 8 3" xfId="40223"/>
    <cellStyle name="Style 7 19 2 9" xfId="40224"/>
    <cellStyle name="Style 7 19 2 9 2" xfId="40225"/>
    <cellStyle name="Style 7 19 2 9 3" xfId="40226"/>
    <cellStyle name="Style 7 19 3" xfId="40227"/>
    <cellStyle name="Style 7 19 3 2" xfId="40228"/>
    <cellStyle name="Style 7 19 3 2 2" xfId="40229"/>
    <cellStyle name="Style 7 19 3 2 3" xfId="40230"/>
    <cellStyle name="Style 7 19 3 3" xfId="40231"/>
    <cellStyle name="Style 7 19 3 4" xfId="40232"/>
    <cellStyle name="Style 7 19 4" xfId="40233"/>
    <cellStyle name="Style 7 19 4 2" xfId="40234"/>
    <cellStyle name="Style 7 19 4 3" xfId="40235"/>
    <cellStyle name="Style 7 19 5" xfId="40236"/>
    <cellStyle name="Style 7 19 5 2" xfId="40237"/>
    <cellStyle name="Style 7 19 5 3" xfId="40238"/>
    <cellStyle name="Style 7 19 6" xfId="40239"/>
    <cellStyle name="Style 7 19 6 2" xfId="40240"/>
    <cellStyle name="Style 7 19 6 3" xfId="40241"/>
    <cellStyle name="Style 7 19 7" xfId="40242"/>
    <cellStyle name="Style 7 19 7 2" xfId="40243"/>
    <cellStyle name="Style 7 19 7 3" xfId="40244"/>
    <cellStyle name="Style 7 19 8" xfId="40245"/>
    <cellStyle name="Style 7 19 8 2" xfId="40246"/>
    <cellStyle name="Style 7 19 8 3" xfId="40247"/>
    <cellStyle name="Style 7 19 9" xfId="40248"/>
    <cellStyle name="Style 7 19 9 2" xfId="40249"/>
    <cellStyle name="Style 7 19 9 3" xfId="40250"/>
    <cellStyle name="Style 7 2" xfId="1371"/>
    <cellStyle name="Style 7 2 10" xfId="1372"/>
    <cellStyle name="Style 7 2 10 10" xfId="40251"/>
    <cellStyle name="Style 7 2 10 10 2" xfId="40252"/>
    <cellStyle name="Style 7 2 10 10 3" xfId="40253"/>
    <cellStyle name="Style 7 2 10 11" xfId="40254"/>
    <cellStyle name="Style 7 2 10 11 2" xfId="40255"/>
    <cellStyle name="Style 7 2 10 11 3" xfId="40256"/>
    <cellStyle name="Style 7 2 10 12" xfId="40257"/>
    <cellStyle name="Style 7 2 10 12 2" xfId="40258"/>
    <cellStyle name="Style 7 2 10 12 3" xfId="40259"/>
    <cellStyle name="Style 7 2 10 13" xfId="40260"/>
    <cellStyle name="Style 7 2 10 13 2" xfId="40261"/>
    <cellStyle name="Style 7 2 10 13 3" xfId="40262"/>
    <cellStyle name="Style 7 2 10 14" xfId="40263"/>
    <cellStyle name="Style 7 2 10 14 2" xfId="40264"/>
    <cellStyle name="Style 7 2 10 14 3" xfId="40265"/>
    <cellStyle name="Style 7 2 10 15" xfId="40266"/>
    <cellStyle name="Style 7 2 10 15 2" xfId="40267"/>
    <cellStyle name="Style 7 2 10 15 3" xfId="40268"/>
    <cellStyle name="Style 7 2 10 16" xfId="40269"/>
    <cellStyle name="Style 7 2 10 17" xfId="40270"/>
    <cellStyle name="Style 7 2 10 2" xfId="1373"/>
    <cellStyle name="Style 7 2 10 2 10" xfId="40271"/>
    <cellStyle name="Style 7 2 10 2 10 2" xfId="40272"/>
    <cellStyle name="Style 7 2 10 2 10 3" xfId="40273"/>
    <cellStyle name="Style 7 2 10 2 11" xfId="40274"/>
    <cellStyle name="Style 7 2 10 2 11 2" xfId="40275"/>
    <cellStyle name="Style 7 2 10 2 11 3" xfId="40276"/>
    <cellStyle name="Style 7 2 10 2 12" xfId="40277"/>
    <cellStyle name="Style 7 2 10 2 12 2" xfId="40278"/>
    <cellStyle name="Style 7 2 10 2 12 3" xfId="40279"/>
    <cellStyle name="Style 7 2 10 2 13" xfId="40280"/>
    <cellStyle name="Style 7 2 10 2 13 2" xfId="40281"/>
    <cellStyle name="Style 7 2 10 2 13 3" xfId="40282"/>
    <cellStyle name="Style 7 2 10 2 14" xfId="40283"/>
    <cellStyle name="Style 7 2 10 2 14 2" xfId="40284"/>
    <cellStyle name="Style 7 2 10 2 14 3" xfId="40285"/>
    <cellStyle name="Style 7 2 10 2 15" xfId="40286"/>
    <cellStyle name="Style 7 2 10 2 16" xfId="40287"/>
    <cellStyle name="Style 7 2 10 2 2" xfId="40288"/>
    <cellStyle name="Style 7 2 10 2 2 2" xfId="40289"/>
    <cellStyle name="Style 7 2 10 2 2 2 2" xfId="40290"/>
    <cellStyle name="Style 7 2 10 2 2 2 3" xfId="40291"/>
    <cellStyle name="Style 7 2 10 2 2 3" xfId="40292"/>
    <cellStyle name="Style 7 2 10 2 2 4" xfId="40293"/>
    <cellStyle name="Style 7 2 10 2 3" xfId="40294"/>
    <cellStyle name="Style 7 2 10 2 3 2" xfId="40295"/>
    <cellStyle name="Style 7 2 10 2 3 3" xfId="40296"/>
    <cellStyle name="Style 7 2 10 2 4" xfId="40297"/>
    <cellStyle name="Style 7 2 10 2 4 2" xfId="40298"/>
    <cellStyle name="Style 7 2 10 2 4 3" xfId="40299"/>
    <cellStyle name="Style 7 2 10 2 5" xfId="40300"/>
    <cellStyle name="Style 7 2 10 2 5 2" xfId="40301"/>
    <cellStyle name="Style 7 2 10 2 5 3" xfId="40302"/>
    <cellStyle name="Style 7 2 10 2 6" xfId="40303"/>
    <cellStyle name="Style 7 2 10 2 6 2" xfId="40304"/>
    <cellStyle name="Style 7 2 10 2 6 3" xfId="40305"/>
    <cellStyle name="Style 7 2 10 2 7" xfId="40306"/>
    <cellStyle name="Style 7 2 10 2 7 2" xfId="40307"/>
    <cellStyle name="Style 7 2 10 2 7 3" xfId="40308"/>
    <cellStyle name="Style 7 2 10 2 8" xfId="40309"/>
    <cellStyle name="Style 7 2 10 2 8 2" xfId="40310"/>
    <cellStyle name="Style 7 2 10 2 8 3" xfId="40311"/>
    <cellStyle name="Style 7 2 10 2 9" xfId="40312"/>
    <cellStyle name="Style 7 2 10 2 9 2" xfId="40313"/>
    <cellStyle name="Style 7 2 10 2 9 3" xfId="40314"/>
    <cellStyle name="Style 7 2 10 3" xfId="40315"/>
    <cellStyle name="Style 7 2 10 3 2" xfId="40316"/>
    <cellStyle name="Style 7 2 10 3 2 2" xfId="40317"/>
    <cellStyle name="Style 7 2 10 3 2 3" xfId="40318"/>
    <cellStyle name="Style 7 2 10 3 3" xfId="40319"/>
    <cellStyle name="Style 7 2 10 3 4" xfId="40320"/>
    <cellStyle name="Style 7 2 10 4" xfId="40321"/>
    <cellStyle name="Style 7 2 10 4 2" xfId="40322"/>
    <cellStyle name="Style 7 2 10 4 3" xfId="40323"/>
    <cellStyle name="Style 7 2 10 5" xfId="40324"/>
    <cellStyle name="Style 7 2 10 5 2" xfId="40325"/>
    <cellStyle name="Style 7 2 10 5 3" xfId="40326"/>
    <cellStyle name="Style 7 2 10 6" xfId="40327"/>
    <cellStyle name="Style 7 2 10 6 2" xfId="40328"/>
    <cellStyle name="Style 7 2 10 6 3" xfId="40329"/>
    <cellStyle name="Style 7 2 10 7" xfId="40330"/>
    <cellStyle name="Style 7 2 10 7 2" xfId="40331"/>
    <cellStyle name="Style 7 2 10 7 3" xfId="40332"/>
    <cellStyle name="Style 7 2 10 8" xfId="40333"/>
    <cellStyle name="Style 7 2 10 8 2" xfId="40334"/>
    <cellStyle name="Style 7 2 10 8 3" xfId="40335"/>
    <cellStyle name="Style 7 2 10 9" xfId="40336"/>
    <cellStyle name="Style 7 2 10 9 2" xfId="40337"/>
    <cellStyle name="Style 7 2 10 9 3" xfId="40338"/>
    <cellStyle name="Style 7 2 11" xfId="1374"/>
    <cellStyle name="Style 7 2 11 10" xfId="40339"/>
    <cellStyle name="Style 7 2 11 10 2" xfId="40340"/>
    <cellStyle name="Style 7 2 11 10 3" xfId="40341"/>
    <cellStyle name="Style 7 2 11 11" xfId="40342"/>
    <cellStyle name="Style 7 2 11 11 2" xfId="40343"/>
    <cellStyle name="Style 7 2 11 11 3" xfId="40344"/>
    <cellStyle name="Style 7 2 11 12" xfId="40345"/>
    <cellStyle name="Style 7 2 11 12 2" xfId="40346"/>
    <cellStyle name="Style 7 2 11 12 3" xfId="40347"/>
    <cellStyle name="Style 7 2 11 13" xfId="40348"/>
    <cellStyle name="Style 7 2 11 13 2" xfId="40349"/>
    <cellStyle name="Style 7 2 11 13 3" xfId="40350"/>
    <cellStyle name="Style 7 2 11 14" xfId="40351"/>
    <cellStyle name="Style 7 2 11 14 2" xfId="40352"/>
    <cellStyle name="Style 7 2 11 14 3" xfId="40353"/>
    <cellStyle name="Style 7 2 11 15" xfId="40354"/>
    <cellStyle name="Style 7 2 11 15 2" xfId="40355"/>
    <cellStyle name="Style 7 2 11 15 3" xfId="40356"/>
    <cellStyle name="Style 7 2 11 16" xfId="40357"/>
    <cellStyle name="Style 7 2 11 17" xfId="40358"/>
    <cellStyle name="Style 7 2 11 2" xfId="1375"/>
    <cellStyle name="Style 7 2 11 2 10" xfId="40359"/>
    <cellStyle name="Style 7 2 11 2 10 2" xfId="40360"/>
    <cellStyle name="Style 7 2 11 2 10 3" xfId="40361"/>
    <cellStyle name="Style 7 2 11 2 11" xfId="40362"/>
    <cellStyle name="Style 7 2 11 2 11 2" xfId="40363"/>
    <cellStyle name="Style 7 2 11 2 11 3" xfId="40364"/>
    <cellStyle name="Style 7 2 11 2 12" xfId="40365"/>
    <cellStyle name="Style 7 2 11 2 12 2" xfId="40366"/>
    <cellStyle name="Style 7 2 11 2 12 3" xfId="40367"/>
    <cellStyle name="Style 7 2 11 2 13" xfId="40368"/>
    <cellStyle name="Style 7 2 11 2 13 2" xfId="40369"/>
    <cellStyle name="Style 7 2 11 2 13 3" xfId="40370"/>
    <cellStyle name="Style 7 2 11 2 14" xfId="40371"/>
    <cellStyle name="Style 7 2 11 2 14 2" xfId="40372"/>
    <cellStyle name="Style 7 2 11 2 14 3" xfId="40373"/>
    <cellStyle name="Style 7 2 11 2 15" xfId="40374"/>
    <cellStyle name="Style 7 2 11 2 16" xfId="40375"/>
    <cellStyle name="Style 7 2 11 2 2" xfId="40376"/>
    <cellStyle name="Style 7 2 11 2 2 2" xfId="40377"/>
    <cellStyle name="Style 7 2 11 2 2 2 2" xfId="40378"/>
    <cellStyle name="Style 7 2 11 2 2 2 3" xfId="40379"/>
    <cellStyle name="Style 7 2 11 2 2 3" xfId="40380"/>
    <cellStyle name="Style 7 2 11 2 2 4" xfId="40381"/>
    <cellStyle name="Style 7 2 11 2 3" xfId="40382"/>
    <cellStyle name="Style 7 2 11 2 3 2" xfId="40383"/>
    <cellStyle name="Style 7 2 11 2 3 3" xfId="40384"/>
    <cellStyle name="Style 7 2 11 2 4" xfId="40385"/>
    <cellStyle name="Style 7 2 11 2 4 2" xfId="40386"/>
    <cellStyle name="Style 7 2 11 2 4 3" xfId="40387"/>
    <cellStyle name="Style 7 2 11 2 5" xfId="40388"/>
    <cellStyle name="Style 7 2 11 2 5 2" xfId="40389"/>
    <cellStyle name="Style 7 2 11 2 5 3" xfId="40390"/>
    <cellStyle name="Style 7 2 11 2 6" xfId="40391"/>
    <cellStyle name="Style 7 2 11 2 6 2" xfId="40392"/>
    <cellStyle name="Style 7 2 11 2 6 3" xfId="40393"/>
    <cellStyle name="Style 7 2 11 2 7" xfId="40394"/>
    <cellStyle name="Style 7 2 11 2 7 2" xfId="40395"/>
    <cellStyle name="Style 7 2 11 2 7 3" xfId="40396"/>
    <cellStyle name="Style 7 2 11 2 8" xfId="40397"/>
    <cellStyle name="Style 7 2 11 2 8 2" xfId="40398"/>
    <cellStyle name="Style 7 2 11 2 8 3" xfId="40399"/>
    <cellStyle name="Style 7 2 11 2 9" xfId="40400"/>
    <cellStyle name="Style 7 2 11 2 9 2" xfId="40401"/>
    <cellStyle name="Style 7 2 11 2 9 3" xfId="40402"/>
    <cellStyle name="Style 7 2 11 3" xfId="40403"/>
    <cellStyle name="Style 7 2 11 3 2" xfId="40404"/>
    <cellStyle name="Style 7 2 11 3 2 2" xfId="40405"/>
    <cellStyle name="Style 7 2 11 3 2 3" xfId="40406"/>
    <cellStyle name="Style 7 2 11 3 3" xfId="40407"/>
    <cellStyle name="Style 7 2 11 3 4" xfId="40408"/>
    <cellStyle name="Style 7 2 11 4" xfId="40409"/>
    <cellStyle name="Style 7 2 11 4 2" xfId="40410"/>
    <cellStyle name="Style 7 2 11 4 3" xfId="40411"/>
    <cellStyle name="Style 7 2 11 5" xfId="40412"/>
    <cellStyle name="Style 7 2 11 5 2" xfId="40413"/>
    <cellStyle name="Style 7 2 11 5 3" xfId="40414"/>
    <cellStyle name="Style 7 2 11 6" xfId="40415"/>
    <cellStyle name="Style 7 2 11 6 2" xfId="40416"/>
    <cellStyle name="Style 7 2 11 6 3" xfId="40417"/>
    <cellStyle name="Style 7 2 11 7" xfId="40418"/>
    <cellStyle name="Style 7 2 11 7 2" xfId="40419"/>
    <cellStyle name="Style 7 2 11 7 3" xfId="40420"/>
    <cellStyle name="Style 7 2 11 8" xfId="40421"/>
    <cellStyle name="Style 7 2 11 8 2" xfId="40422"/>
    <cellStyle name="Style 7 2 11 8 3" xfId="40423"/>
    <cellStyle name="Style 7 2 11 9" xfId="40424"/>
    <cellStyle name="Style 7 2 11 9 2" xfId="40425"/>
    <cellStyle name="Style 7 2 11 9 3" xfId="40426"/>
    <cellStyle name="Style 7 2 12" xfId="1376"/>
    <cellStyle name="Style 7 2 12 10" xfId="40427"/>
    <cellStyle name="Style 7 2 12 10 2" xfId="40428"/>
    <cellStyle name="Style 7 2 12 10 3" xfId="40429"/>
    <cellStyle name="Style 7 2 12 11" xfId="40430"/>
    <cellStyle name="Style 7 2 12 11 2" xfId="40431"/>
    <cellStyle name="Style 7 2 12 11 3" xfId="40432"/>
    <cellStyle name="Style 7 2 12 12" xfId="40433"/>
    <cellStyle name="Style 7 2 12 12 2" xfId="40434"/>
    <cellStyle name="Style 7 2 12 12 3" xfId="40435"/>
    <cellStyle name="Style 7 2 12 13" xfId="40436"/>
    <cellStyle name="Style 7 2 12 13 2" xfId="40437"/>
    <cellStyle name="Style 7 2 12 13 3" xfId="40438"/>
    <cellStyle name="Style 7 2 12 14" xfId="40439"/>
    <cellStyle name="Style 7 2 12 14 2" xfId="40440"/>
    <cellStyle name="Style 7 2 12 14 3" xfId="40441"/>
    <cellStyle name="Style 7 2 12 15" xfId="40442"/>
    <cellStyle name="Style 7 2 12 15 2" xfId="40443"/>
    <cellStyle name="Style 7 2 12 15 3" xfId="40444"/>
    <cellStyle name="Style 7 2 12 16" xfId="40445"/>
    <cellStyle name="Style 7 2 12 17" xfId="40446"/>
    <cellStyle name="Style 7 2 12 2" xfId="1377"/>
    <cellStyle name="Style 7 2 12 2 10" xfId="40447"/>
    <cellStyle name="Style 7 2 12 2 10 2" xfId="40448"/>
    <cellStyle name="Style 7 2 12 2 10 3" xfId="40449"/>
    <cellStyle name="Style 7 2 12 2 11" xfId="40450"/>
    <cellStyle name="Style 7 2 12 2 11 2" xfId="40451"/>
    <cellStyle name="Style 7 2 12 2 11 3" xfId="40452"/>
    <cellStyle name="Style 7 2 12 2 12" xfId="40453"/>
    <cellStyle name="Style 7 2 12 2 12 2" xfId="40454"/>
    <cellStyle name="Style 7 2 12 2 12 3" xfId="40455"/>
    <cellStyle name="Style 7 2 12 2 13" xfId="40456"/>
    <cellStyle name="Style 7 2 12 2 13 2" xfId="40457"/>
    <cellStyle name="Style 7 2 12 2 13 3" xfId="40458"/>
    <cellStyle name="Style 7 2 12 2 14" xfId="40459"/>
    <cellStyle name="Style 7 2 12 2 14 2" xfId="40460"/>
    <cellStyle name="Style 7 2 12 2 14 3" xfId="40461"/>
    <cellStyle name="Style 7 2 12 2 15" xfId="40462"/>
    <cellStyle name="Style 7 2 12 2 16" xfId="40463"/>
    <cellStyle name="Style 7 2 12 2 2" xfId="40464"/>
    <cellStyle name="Style 7 2 12 2 2 2" xfId="40465"/>
    <cellStyle name="Style 7 2 12 2 2 2 2" xfId="40466"/>
    <cellStyle name="Style 7 2 12 2 2 2 3" xfId="40467"/>
    <cellStyle name="Style 7 2 12 2 2 3" xfId="40468"/>
    <cellStyle name="Style 7 2 12 2 2 4" xfId="40469"/>
    <cellStyle name="Style 7 2 12 2 3" xfId="40470"/>
    <cellStyle name="Style 7 2 12 2 3 2" xfId="40471"/>
    <cellStyle name="Style 7 2 12 2 3 3" xfId="40472"/>
    <cellStyle name="Style 7 2 12 2 4" xfId="40473"/>
    <cellStyle name="Style 7 2 12 2 4 2" xfId="40474"/>
    <cellStyle name="Style 7 2 12 2 4 3" xfId="40475"/>
    <cellStyle name="Style 7 2 12 2 5" xfId="40476"/>
    <cellStyle name="Style 7 2 12 2 5 2" xfId="40477"/>
    <cellStyle name="Style 7 2 12 2 5 3" xfId="40478"/>
    <cellStyle name="Style 7 2 12 2 6" xfId="40479"/>
    <cellStyle name="Style 7 2 12 2 6 2" xfId="40480"/>
    <cellStyle name="Style 7 2 12 2 6 3" xfId="40481"/>
    <cellStyle name="Style 7 2 12 2 7" xfId="40482"/>
    <cellStyle name="Style 7 2 12 2 7 2" xfId="40483"/>
    <cellStyle name="Style 7 2 12 2 7 3" xfId="40484"/>
    <cellStyle name="Style 7 2 12 2 8" xfId="40485"/>
    <cellStyle name="Style 7 2 12 2 8 2" xfId="40486"/>
    <cellStyle name="Style 7 2 12 2 8 3" xfId="40487"/>
    <cellStyle name="Style 7 2 12 2 9" xfId="40488"/>
    <cellStyle name="Style 7 2 12 2 9 2" xfId="40489"/>
    <cellStyle name="Style 7 2 12 2 9 3" xfId="40490"/>
    <cellStyle name="Style 7 2 12 3" xfId="40491"/>
    <cellStyle name="Style 7 2 12 3 2" xfId="40492"/>
    <cellStyle name="Style 7 2 12 3 2 2" xfId="40493"/>
    <cellStyle name="Style 7 2 12 3 2 3" xfId="40494"/>
    <cellStyle name="Style 7 2 12 3 3" xfId="40495"/>
    <cellStyle name="Style 7 2 12 3 4" xfId="40496"/>
    <cellStyle name="Style 7 2 12 4" xfId="40497"/>
    <cellStyle name="Style 7 2 12 4 2" xfId="40498"/>
    <cellStyle name="Style 7 2 12 4 3" xfId="40499"/>
    <cellStyle name="Style 7 2 12 5" xfId="40500"/>
    <cellStyle name="Style 7 2 12 5 2" xfId="40501"/>
    <cellStyle name="Style 7 2 12 5 3" xfId="40502"/>
    <cellStyle name="Style 7 2 12 6" xfId="40503"/>
    <cellStyle name="Style 7 2 12 6 2" xfId="40504"/>
    <cellStyle name="Style 7 2 12 6 3" xfId="40505"/>
    <cellStyle name="Style 7 2 12 7" xfId="40506"/>
    <cellStyle name="Style 7 2 12 7 2" xfId="40507"/>
    <cellStyle name="Style 7 2 12 7 3" xfId="40508"/>
    <cellStyle name="Style 7 2 12 8" xfId="40509"/>
    <cellStyle name="Style 7 2 12 8 2" xfId="40510"/>
    <cellStyle name="Style 7 2 12 8 3" xfId="40511"/>
    <cellStyle name="Style 7 2 12 9" xfId="40512"/>
    <cellStyle name="Style 7 2 12 9 2" xfId="40513"/>
    <cellStyle name="Style 7 2 12 9 3" xfId="40514"/>
    <cellStyle name="Style 7 2 13" xfId="1378"/>
    <cellStyle name="Style 7 2 13 10" xfId="40515"/>
    <cellStyle name="Style 7 2 13 10 2" xfId="40516"/>
    <cellStyle name="Style 7 2 13 10 3" xfId="40517"/>
    <cellStyle name="Style 7 2 13 11" xfId="40518"/>
    <cellStyle name="Style 7 2 13 11 2" xfId="40519"/>
    <cellStyle name="Style 7 2 13 11 3" xfId="40520"/>
    <cellStyle name="Style 7 2 13 12" xfId="40521"/>
    <cellStyle name="Style 7 2 13 12 2" xfId="40522"/>
    <cellStyle name="Style 7 2 13 12 3" xfId="40523"/>
    <cellStyle name="Style 7 2 13 13" xfId="40524"/>
    <cellStyle name="Style 7 2 13 13 2" xfId="40525"/>
    <cellStyle name="Style 7 2 13 13 3" xfId="40526"/>
    <cellStyle name="Style 7 2 13 14" xfId="40527"/>
    <cellStyle name="Style 7 2 13 14 2" xfId="40528"/>
    <cellStyle name="Style 7 2 13 14 3" xfId="40529"/>
    <cellStyle name="Style 7 2 13 15" xfId="40530"/>
    <cellStyle name="Style 7 2 13 15 2" xfId="40531"/>
    <cellStyle name="Style 7 2 13 15 3" xfId="40532"/>
    <cellStyle name="Style 7 2 13 16" xfId="40533"/>
    <cellStyle name="Style 7 2 13 17" xfId="40534"/>
    <cellStyle name="Style 7 2 13 2" xfId="1379"/>
    <cellStyle name="Style 7 2 13 2 10" xfId="40535"/>
    <cellStyle name="Style 7 2 13 2 10 2" xfId="40536"/>
    <cellStyle name="Style 7 2 13 2 10 3" xfId="40537"/>
    <cellStyle name="Style 7 2 13 2 11" xfId="40538"/>
    <cellStyle name="Style 7 2 13 2 11 2" xfId="40539"/>
    <cellStyle name="Style 7 2 13 2 11 3" xfId="40540"/>
    <cellStyle name="Style 7 2 13 2 12" xfId="40541"/>
    <cellStyle name="Style 7 2 13 2 12 2" xfId="40542"/>
    <cellStyle name="Style 7 2 13 2 12 3" xfId="40543"/>
    <cellStyle name="Style 7 2 13 2 13" xfId="40544"/>
    <cellStyle name="Style 7 2 13 2 13 2" xfId="40545"/>
    <cellStyle name="Style 7 2 13 2 13 3" xfId="40546"/>
    <cellStyle name="Style 7 2 13 2 14" xfId="40547"/>
    <cellStyle name="Style 7 2 13 2 14 2" xfId="40548"/>
    <cellStyle name="Style 7 2 13 2 14 3" xfId="40549"/>
    <cellStyle name="Style 7 2 13 2 15" xfId="40550"/>
    <cellStyle name="Style 7 2 13 2 16" xfId="40551"/>
    <cellStyle name="Style 7 2 13 2 2" xfId="40552"/>
    <cellStyle name="Style 7 2 13 2 2 2" xfId="40553"/>
    <cellStyle name="Style 7 2 13 2 2 2 2" xfId="40554"/>
    <cellStyle name="Style 7 2 13 2 2 2 3" xfId="40555"/>
    <cellStyle name="Style 7 2 13 2 2 3" xfId="40556"/>
    <cellStyle name="Style 7 2 13 2 2 4" xfId="40557"/>
    <cellStyle name="Style 7 2 13 2 3" xfId="40558"/>
    <cellStyle name="Style 7 2 13 2 3 2" xfId="40559"/>
    <cellStyle name="Style 7 2 13 2 3 3" xfId="40560"/>
    <cellStyle name="Style 7 2 13 2 4" xfId="40561"/>
    <cellStyle name="Style 7 2 13 2 4 2" xfId="40562"/>
    <cellStyle name="Style 7 2 13 2 4 3" xfId="40563"/>
    <cellStyle name="Style 7 2 13 2 5" xfId="40564"/>
    <cellStyle name="Style 7 2 13 2 5 2" xfId="40565"/>
    <cellStyle name="Style 7 2 13 2 5 3" xfId="40566"/>
    <cellStyle name="Style 7 2 13 2 6" xfId="40567"/>
    <cellStyle name="Style 7 2 13 2 6 2" xfId="40568"/>
    <cellStyle name="Style 7 2 13 2 6 3" xfId="40569"/>
    <cellStyle name="Style 7 2 13 2 7" xfId="40570"/>
    <cellStyle name="Style 7 2 13 2 7 2" xfId="40571"/>
    <cellStyle name="Style 7 2 13 2 7 3" xfId="40572"/>
    <cellStyle name="Style 7 2 13 2 8" xfId="40573"/>
    <cellStyle name="Style 7 2 13 2 8 2" xfId="40574"/>
    <cellStyle name="Style 7 2 13 2 8 3" xfId="40575"/>
    <cellStyle name="Style 7 2 13 2 9" xfId="40576"/>
    <cellStyle name="Style 7 2 13 2 9 2" xfId="40577"/>
    <cellStyle name="Style 7 2 13 2 9 3" xfId="40578"/>
    <cellStyle name="Style 7 2 13 3" xfId="40579"/>
    <cellStyle name="Style 7 2 13 3 2" xfId="40580"/>
    <cellStyle name="Style 7 2 13 3 2 2" xfId="40581"/>
    <cellStyle name="Style 7 2 13 3 2 3" xfId="40582"/>
    <cellStyle name="Style 7 2 13 3 3" xfId="40583"/>
    <cellStyle name="Style 7 2 13 3 4" xfId="40584"/>
    <cellStyle name="Style 7 2 13 4" xfId="40585"/>
    <cellStyle name="Style 7 2 13 4 2" xfId="40586"/>
    <cellStyle name="Style 7 2 13 4 3" xfId="40587"/>
    <cellStyle name="Style 7 2 13 5" xfId="40588"/>
    <cellStyle name="Style 7 2 13 5 2" xfId="40589"/>
    <cellStyle name="Style 7 2 13 5 3" xfId="40590"/>
    <cellStyle name="Style 7 2 13 6" xfId="40591"/>
    <cellStyle name="Style 7 2 13 6 2" xfId="40592"/>
    <cellStyle name="Style 7 2 13 6 3" xfId="40593"/>
    <cellStyle name="Style 7 2 13 7" xfId="40594"/>
    <cellStyle name="Style 7 2 13 7 2" xfId="40595"/>
    <cellStyle name="Style 7 2 13 7 3" xfId="40596"/>
    <cellStyle name="Style 7 2 13 8" xfId="40597"/>
    <cellStyle name="Style 7 2 13 8 2" xfId="40598"/>
    <cellStyle name="Style 7 2 13 8 3" xfId="40599"/>
    <cellStyle name="Style 7 2 13 9" xfId="40600"/>
    <cellStyle name="Style 7 2 13 9 2" xfId="40601"/>
    <cellStyle name="Style 7 2 13 9 3" xfId="40602"/>
    <cellStyle name="Style 7 2 14" xfId="1380"/>
    <cellStyle name="Style 7 2 14 10" xfId="40603"/>
    <cellStyle name="Style 7 2 14 10 2" xfId="40604"/>
    <cellStyle name="Style 7 2 14 10 3" xfId="40605"/>
    <cellStyle name="Style 7 2 14 11" xfId="40606"/>
    <cellStyle name="Style 7 2 14 11 2" xfId="40607"/>
    <cellStyle name="Style 7 2 14 11 3" xfId="40608"/>
    <cellStyle name="Style 7 2 14 12" xfId="40609"/>
    <cellStyle name="Style 7 2 14 12 2" xfId="40610"/>
    <cellStyle name="Style 7 2 14 12 3" xfId="40611"/>
    <cellStyle name="Style 7 2 14 13" xfId="40612"/>
    <cellStyle name="Style 7 2 14 13 2" xfId="40613"/>
    <cellStyle name="Style 7 2 14 13 3" xfId="40614"/>
    <cellStyle name="Style 7 2 14 14" xfId="40615"/>
    <cellStyle name="Style 7 2 14 14 2" xfId="40616"/>
    <cellStyle name="Style 7 2 14 14 3" xfId="40617"/>
    <cellStyle name="Style 7 2 14 15" xfId="40618"/>
    <cellStyle name="Style 7 2 14 15 2" xfId="40619"/>
    <cellStyle name="Style 7 2 14 15 3" xfId="40620"/>
    <cellStyle name="Style 7 2 14 16" xfId="40621"/>
    <cellStyle name="Style 7 2 14 17" xfId="40622"/>
    <cellStyle name="Style 7 2 14 2" xfId="1381"/>
    <cellStyle name="Style 7 2 14 2 10" xfId="40623"/>
    <cellStyle name="Style 7 2 14 2 10 2" xfId="40624"/>
    <cellStyle name="Style 7 2 14 2 10 3" xfId="40625"/>
    <cellStyle name="Style 7 2 14 2 11" xfId="40626"/>
    <cellStyle name="Style 7 2 14 2 11 2" xfId="40627"/>
    <cellStyle name="Style 7 2 14 2 11 3" xfId="40628"/>
    <cellStyle name="Style 7 2 14 2 12" xfId="40629"/>
    <cellStyle name="Style 7 2 14 2 12 2" xfId="40630"/>
    <cellStyle name="Style 7 2 14 2 12 3" xfId="40631"/>
    <cellStyle name="Style 7 2 14 2 13" xfId="40632"/>
    <cellStyle name="Style 7 2 14 2 13 2" xfId="40633"/>
    <cellStyle name="Style 7 2 14 2 13 3" xfId="40634"/>
    <cellStyle name="Style 7 2 14 2 14" xfId="40635"/>
    <cellStyle name="Style 7 2 14 2 14 2" xfId="40636"/>
    <cellStyle name="Style 7 2 14 2 14 3" xfId="40637"/>
    <cellStyle name="Style 7 2 14 2 15" xfId="40638"/>
    <cellStyle name="Style 7 2 14 2 16" xfId="40639"/>
    <cellStyle name="Style 7 2 14 2 2" xfId="40640"/>
    <cellStyle name="Style 7 2 14 2 2 2" xfId="40641"/>
    <cellStyle name="Style 7 2 14 2 2 2 2" xfId="40642"/>
    <cellStyle name="Style 7 2 14 2 2 2 3" xfId="40643"/>
    <cellStyle name="Style 7 2 14 2 2 3" xfId="40644"/>
    <cellStyle name="Style 7 2 14 2 2 4" xfId="40645"/>
    <cellStyle name="Style 7 2 14 2 3" xfId="40646"/>
    <cellStyle name="Style 7 2 14 2 3 2" xfId="40647"/>
    <cellStyle name="Style 7 2 14 2 3 3" xfId="40648"/>
    <cellStyle name="Style 7 2 14 2 4" xfId="40649"/>
    <cellStyle name="Style 7 2 14 2 4 2" xfId="40650"/>
    <cellStyle name="Style 7 2 14 2 4 3" xfId="40651"/>
    <cellStyle name="Style 7 2 14 2 5" xfId="40652"/>
    <cellStyle name="Style 7 2 14 2 5 2" xfId="40653"/>
    <cellStyle name="Style 7 2 14 2 5 3" xfId="40654"/>
    <cellStyle name="Style 7 2 14 2 6" xfId="40655"/>
    <cellStyle name="Style 7 2 14 2 6 2" xfId="40656"/>
    <cellStyle name="Style 7 2 14 2 6 3" xfId="40657"/>
    <cellStyle name="Style 7 2 14 2 7" xfId="40658"/>
    <cellStyle name="Style 7 2 14 2 7 2" xfId="40659"/>
    <cellStyle name="Style 7 2 14 2 7 3" xfId="40660"/>
    <cellStyle name="Style 7 2 14 2 8" xfId="40661"/>
    <cellStyle name="Style 7 2 14 2 8 2" xfId="40662"/>
    <cellStyle name="Style 7 2 14 2 8 3" xfId="40663"/>
    <cellStyle name="Style 7 2 14 2 9" xfId="40664"/>
    <cellStyle name="Style 7 2 14 2 9 2" xfId="40665"/>
    <cellStyle name="Style 7 2 14 2 9 3" xfId="40666"/>
    <cellStyle name="Style 7 2 14 3" xfId="40667"/>
    <cellStyle name="Style 7 2 14 3 2" xfId="40668"/>
    <cellStyle name="Style 7 2 14 3 2 2" xfId="40669"/>
    <cellStyle name="Style 7 2 14 3 2 3" xfId="40670"/>
    <cellStyle name="Style 7 2 14 3 3" xfId="40671"/>
    <cellStyle name="Style 7 2 14 3 4" xfId="40672"/>
    <cellStyle name="Style 7 2 14 4" xfId="40673"/>
    <cellStyle name="Style 7 2 14 4 2" xfId="40674"/>
    <cellStyle name="Style 7 2 14 4 3" xfId="40675"/>
    <cellStyle name="Style 7 2 14 5" xfId="40676"/>
    <cellStyle name="Style 7 2 14 5 2" xfId="40677"/>
    <cellStyle name="Style 7 2 14 5 3" xfId="40678"/>
    <cellStyle name="Style 7 2 14 6" xfId="40679"/>
    <cellStyle name="Style 7 2 14 6 2" xfId="40680"/>
    <cellStyle name="Style 7 2 14 6 3" xfId="40681"/>
    <cellStyle name="Style 7 2 14 7" xfId="40682"/>
    <cellStyle name="Style 7 2 14 7 2" xfId="40683"/>
    <cellStyle name="Style 7 2 14 7 3" xfId="40684"/>
    <cellStyle name="Style 7 2 14 8" xfId="40685"/>
    <cellStyle name="Style 7 2 14 8 2" xfId="40686"/>
    <cellStyle name="Style 7 2 14 8 3" xfId="40687"/>
    <cellStyle name="Style 7 2 14 9" xfId="40688"/>
    <cellStyle name="Style 7 2 14 9 2" xfId="40689"/>
    <cellStyle name="Style 7 2 14 9 3" xfId="40690"/>
    <cellStyle name="Style 7 2 15" xfId="1382"/>
    <cellStyle name="Style 7 2 15 10" xfId="40691"/>
    <cellStyle name="Style 7 2 15 10 2" xfId="40692"/>
    <cellStyle name="Style 7 2 15 10 3" xfId="40693"/>
    <cellStyle name="Style 7 2 15 11" xfId="40694"/>
    <cellStyle name="Style 7 2 15 11 2" xfId="40695"/>
    <cellStyle name="Style 7 2 15 11 3" xfId="40696"/>
    <cellStyle name="Style 7 2 15 12" xfId="40697"/>
    <cellStyle name="Style 7 2 15 12 2" xfId="40698"/>
    <cellStyle name="Style 7 2 15 12 3" xfId="40699"/>
    <cellStyle name="Style 7 2 15 13" xfId="40700"/>
    <cellStyle name="Style 7 2 15 13 2" xfId="40701"/>
    <cellStyle name="Style 7 2 15 13 3" xfId="40702"/>
    <cellStyle name="Style 7 2 15 14" xfId="40703"/>
    <cellStyle name="Style 7 2 15 14 2" xfId="40704"/>
    <cellStyle name="Style 7 2 15 14 3" xfId="40705"/>
    <cellStyle name="Style 7 2 15 15" xfId="40706"/>
    <cellStyle name="Style 7 2 15 15 2" xfId="40707"/>
    <cellStyle name="Style 7 2 15 15 3" xfId="40708"/>
    <cellStyle name="Style 7 2 15 16" xfId="40709"/>
    <cellStyle name="Style 7 2 15 17" xfId="40710"/>
    <cellStyle name="Style 7 2 15 2" xfId="1383"/>
    <cellStyle name="Style 7 2 15 2 10" xfId="40711"/>
    <cellStyle name="Style 7 2 15 2 10 2" xfId="40712"/>
    <cellStyle name="Style 7 2 15 2 10 3" xfId="40713"/>
    <cellStyle name="Style 7 2 15 2 11" xfId="40714"/>
    <cellStyle name="Style 7 2 15 2 11 2" xfId="40715"/>
    <cellStyle name="Style 7 2 15 2 11 3" xfId="40716"/>
    <cellStyle name="Style 7 2 15 2 12" xfId="40717"/>
    <cellStyle name="Style 7 2 15 2 12 2" xfId="40718"/>
    <cellStyle name="Style 7 2 15 2 12 3" xfId="40719"/>
    <cellStyle name="Style 7 2 15 2 13" xfId="40720"/>
    <cellStyle name="Style 7 2 15 2 13 2" xfId="40721"/>
    <cellStyle name="Style 7 2 15 2 13 3" xfId="40722"/>
    <cellStyle name="Style 7 2 15 2 14" xfId="40723"/>
    <cellStyle name="Style 7 2 15 2 14 2" xfId="40724"/>
    <cellStyle name="Style 7 2 15 2 14 3" xfId="40725"/>
    <cellStyle name="Style 7 2 15 2 15" xfId="40726"/>
    <cellStyle name="Style 7 2 15 2 16" xfId="40727"/>
    <cellStyle name="Style 7 2 15 2 2" xfId="40728"/>
    <cellStyle name="Style 7 2 15 2 2 2" xfId="40729"/>
    <cellStyle name="Style 7 2 15 2 2 2 2" xfId="40730"/>
    <cellStyle name="Style 7 2 15 2 2 2 3" xfId="40731"/>
    <cellStyle name="Style 7 2 15 2 2 3" xfId="40732"/>
    <cellStyle name="Style 7 2 15 2 2 4" xfId="40733"/>
    <cellStyle name="Style 7 2 15 2 3" xfId="40734"/>
    <cellStyle name="Style 7 2 15 2 3 2" xfId="40735"/>
    <cellStyle name="Style 7 2 15 2 3 3" xfId="40736"/>
    <cellStyle name="Style 7 2 15 2 4" xfId="40737"/>
    <cellStyle name="Style 7 2 15 2 4 2" xfId="40738"/>
    <cellStyle name="Style 7 2 15 2 4 3" xfId="40739"/>
    <cellStyle name="Style 7 2 15 2 5" xfId="40740"/>
    <cellStyle name="Style 7 2 15 2 5 2" xfId="40741"/>
    <cellStyle name="Style 7 2 15 2 5 3" xfId="40742"/>
    <cellStyle name="Style 7 2 15 2 6" xfId="40743"/>
    <cellStyle name="Style 7 2 15 2 6 2" xfId="40744"/>
    <cellStyle name="Style 7 2 15 2 6 3" xfId="40745"/>
    <cellStyle name="Style 7 2 15 2 7" xfId="40746"/>
    <cellStyle name="Style 7 2 15 2 7 2" xfId="40747"/>
    <cellStyle name="Style 7 2 15 2 7 3" xfId="40748"/>
    <cellStyle name="Style 7 2 15 2 8" xfId="40749"/>
    <cellStyle name="Style 7 2 15 2 8 2" xfId="40750"/>
    <cellStyle name="Style 7 2 15 2 8 3" xfId="40751"/>
    <cellStyle name="Style 7 2 15 2 9" xfId="40752"/>
    <cellStyle name="Style 7 2 15 2 9 2" xfId="40753"/>
    <cellStyle name="Style 7 2 15 2 9 3" xfId="40754"/>
    <cellStyle name="Style 7 2 15 3" xfId="40755"/>
    <cellStyle name="Style 7 2 15 3 2" xfId="40756"/>
    <cellStyle name="Style 7 2 15 3 2 2" xfId="40757"/>
    <cellStyle name="Style 7 2 15 3 2 3" xfId="40758"/>
    <cellStyle name="Style 7 2 15 3 3" xfId="40759"/>
    <cellStyle name="Style 7 2 15 3 4" xfId="40760"/>
    <cellStyle name="Style 7 2 15 4" xfId="40761"/>
    <cellStyle name="Style 7 2 15 4 2" xfId="40762"/>
    <cellStyle name="Style 7 2 15 4 3" xfId="40763"/>
    <cellStyle name="Style 7 2 15 5" xfId="40764"/>
    <cellStyle name="Style 7 2 15 5 2" xfId="40765"/>
    <cellStyle name="Style 7 2 15 5 3" xfId="40766"/>
    <cellStyle name="Style 7 2 15 6" xfId="40767"/>
    <cellStyle name="Style 7 2 15 6 2" xfId="40768"/>
    <cellStyle name="Style 7 2 15 6 3" xfId="40769"/>
    <cellStyle name="Style 7 2 15 7" xfId="40770"/>
    <cellStyle name="Style 7 2 15 7 2" xfId="40771"/>
    <cellStyle name="Style 7 2 15 7 3" xfId="40772"/>
    <cellStyle name="Style 7 2 15 8" xfId="40773"/>
    <cellStyle name="Style 7 2 15 8 2" xfId="40774"/>
    <cellStyle name="Style 7 2 15 8 3" xfId="40775"/>
    <cellStyle name="Style 7 2 15 9" xfId="40776"/>
    <cellStyle name="Style 7 2 15 9 2" xfId="40777"/>
    <cellStyle name="Style 7 2 15 9 3" xfId="40778"/>
    <cellStyle name="Style 7 2 16" xfId="1384"/>
    <cellStyle name="Style 7 2 16 10" xfId="40779"/>
    <cellStyle name="Style 7 2 16 10 2" xfId="40780"/>
    <cellStyle name="Style 7 2 16 10 3" xfId="40781"/>
    <cellStyle name="Style 7 2 16 11" xfId="40782"/>
    <cellStyle name="Style 7 2 16 11 2" xfId="40783"/>
    <cellStyle name="Style 7 2 16 11 3" xfId="40784"/>
    <cellStyle name="Style 7 2 16 12" xfId="40785"/>
    <cellStyle name="Style 7 2 16 12 2" xfId="40786"/>
    <cellStyle name="Style 7 2 16 12 3" xfId="40787"/>
    <cellStyle name="Style 7 2 16 13" xfId="40788"/>
    <cellStyle name="Style 7 2 16 13 2" xfId="40789"/>
    <cellStyle name="Style 7 2 16 13 3" xfId="40790"/>
    <cellStyle name="Style 7 2 16 14" xfId="40791"/>
    <cellStyle name="Style 7 2 16 14 2" xfId="40792"/>
    <cellStyle name="Style 7 2 16 14 3" xfId="40793"/>
    <cellStyle name="Style 7 2 16 15" xfId="40794"/>
    <cellStyle name="Style 7 2 16 15 2" xfId="40795"/>
    <cellStyle name="Style 7 2 16 15 3" xfId="40796"/>
    <cellStyle name="Style 7 2 16 16" xfId="40797"/>
    <cellStyle name="Style 7 2 16 17" xfId="40798"/>
    <cellStyle name="Style 7 2 16 2" xfId="1385"/>
    <cellStyle name="Style 7 2 16 2 10" xfId="40799"/>
    <cellStyle name="Style 7 2 16 2 10 2" xfId="40800"/>
    <cellStyle name="Style 7 2 16 2 10 3" xfId="40801"/>
    <cellStyle name="Style 7 2 16 2 11" xfId="40802"/>
    <cellStyle name="Style 7 2 16 2 11 2" xfId="40803"/>
    <cellStyle name="Style 7 2 16 2 11 3" xfId="40804"/>
    <cellStyle name="Style 7 2 16 2 12" xfId="40805"/>
    <cellStyle name="Style 7 2 16 2 12 2" xfId="40806"/>
    <cellStyle name="Style 7 2 16 2 12 3" xfId="40807"/>
    <cellStyle name="Style 7 2 16 2 13" xfId="40808"/>
    <cellStyle name="Style 7 2 16 2 13 2" xfId="40809"/>
    <cellStyle name="Style 7 2 16 2 13 3" xfId="40810"/>
    <cellStyle name="Style 7 2 16 2 14" xfId="40811"/>
    <cellStyle name="Style 7 2 16 2 14 2" xfId="40812"/>
    <cellStyle name="Style 7 2 16 2 14 3" xfId="40813"/>
    <cellStyle name="Style 7 2 16 2 15" xfId="40814"/>
    <cellStyle name="Style 7 2 16 2 16" xfId="40815"/>
    <cellStyle name="Style 7 2 16 2 2" xfId="40816"/>
    <cellStyle name="Style 7 2 16 2 2 2" xfId="40817"/>
    <cellStyle name="Style 7 2 16 2 2 2 2" xfId="40818"/>
    <cellStyle name="Style 7 2 16 2 2 2 3" xfId="40819"/>
    <cellStyle name="Style 7 2 16 2 2 3" xfId="40820"/>
    <cellStyle name="Style 7 2 16 2 2 4" xfId="40821"/>
    <cellStyle name="Style 7 2 16 2 3" xfId="40822"/>
    <cellStyle name="Style 7 2 16 2 3 2" xfId="40823"/>
    <cellStyle name="Style 7 2 16 2 3 3" xfId="40824"/>
    <cellStyle name="Style 7 2 16 2 4" xfId="40825"/>
    <cellStyle name="Style 7 2 16 2 4 2" xfId="40826"/>
    <cellStyle name="Style 7 2 16 2 4 3" xfId="40827"/>
    <cellStyle name="Style 7 2 16 2 5" xfId="40828"/>
    <cellStyle name="Style 7 2 16 2 5 2" xfId="40829"/>
    <cellStyle name="Style 7 2 16 2 5 3" xfId="40830"/>
    <cellStyle name="Style 7 2 16 2 6" xfId="40831"/>
    <cellStyle name="Style 7 2 16 2 6 2" xfId="40832"/>
    <cellStyle name="Style 7 2 16 2 6 3" xfId="40833"/>
    <cellStyle name="Style 7 2 16 2 7" xfId="40834"/>
    <cellStyle name="Style 7 2 16 2 7 2" xfId="40835"/>
    <cellStyle name="Style 7 2 16 2 7 3" xfId="40836"/>
    <cellStyle name="Style 7 2 16 2 8" xfId="40837"/>
    <cellStyle name="Style 7 2 16 2 8 2" xfId="40838"/>
    <cellStyle name="Style 7 2 16 2 8 3" xfId="40839"/>
    <cellStyle name="Style 7 2 16 2 9" xfId="40840"/>
    <cellStyle name="Style 7 2 16 2 9 2" xfId="40841"/>
    <cellStyle name="Style 7 2 16 2 9 3" xfId="40842"/>
    <cellStyle name="Style 7 2 16 3" xfId="40843"/>
    <cellStyle name="Style 7 2 16 3 2" xfId="40844"/>
    <cellStyle name="Style 7 2 16 3 2 2" xfId="40845"/>
    <cellStyle name="Style 7 2 16 3 2 3" xfId="40846"/>
    <cellStyle name="Style 7 2 16 3 3" xfId="40847"/>
    <cellStyle name="Style 7 2 16 3 4" xfId="40848"/>
    <cellStyle name="Style 7 2 16 4" xfId="40849"/>
    <cellStyle name="Style 7 2 16 4 2" xfId="40850"/>
    <cellStyle name="Style 7 2 16 4 3" xfId="40851"/>
    <cellStyle name="Style 7 2 16 5" xfId="40852"/>
    <cellStyle name="Style 7 2 16 5 2" xfId="40853"/>
    <cellStyle name="Style 7 2 16 5 3" xfId="40854"/>
    <cellStyle name="Style 7 2 16 6" xfId="40855"/>
    <cellStyle name="Style 7 2 16 6 2" xfId="40856"/>
    <cellStyle name="Style 7 2 16 6 3" xfId="40857"/>
    <cellStyle name="Style 7 2 16 7" xfId="40858"/>
    <cellStyle name="Style 7 2 16 7 2" xfId="40859"/>
    <cellStyle name="Style 7 2 16 7 3" xfId="40860"/>
    <cellStyle name="Style 7 2 16 8" xfId="40861"/>
    <cellStyle name="Style 7 2 16 8 2" xfId="40862"/>
    <cellStyle name="Style 7 2 16 8 3" xfId="40863"/>
    <cellStyle name="Style 7 2 16 9" xfId="40864"/>
    <cellStyle name="Style 7 2 16 9 2" xfId="40865"/>
    <cellStyle name="Style 7 2 16 9 3" xfId="40866"/>
    <cellStyle name="Style 7 2 17" xfId="1386"/>
    <cellStyle name="Style 7 2 17 10" xfId="40867"/>
    <cellStyle name="Style 7 2 17 10 2" xfId="40868"/>
    <cellStyle name="Style 7 2 17 10 3" xfId="40869"/>
    <cellStyle name="Style 7 2 17 11" xfId="40870"/>
    <cellStyle name="Style 7 2 17 11 2" xfId="40871"/>
    <cellStyle name="Style 7 2 17 11 3" xfId="40872"/>
    <cellStyle name="Style 7 2 17 12" xfId="40873"/>
    <cellStyle name="Style 7 2 17 12 2" xfId="40874"/>
    <cellStyle name="Style 7 2 17 12 3" xfId="40875"/>
    <cellStyle name="Style 7 2 17 13" xfId="40876"/>
    <cellStyle name="Style 7 2 17 13 2" xfId="40877"/>
    <cellStyle name="Style 7 2 17 13 3" xfId="40878"/>
    <cellStyle name="Style 7 2 17 14" xfId="40879"/>
    <cellStyle name="Style 7 2 17 14 2" xfId="40880"/>
    <cellStyle name="Style 7 2 17 14 3" xfId="40881"/>
    <cellStyle name="Style 7 2 17 15" xfId="40882"/>
    <cellStyle name="Style 7 2 17 15 2" xfId="40883"/>
    <cellStyle name="Style 7 2 17 15 3" xfId="40884"/>
    <cellStyle name="Style 7 2 17 16" xfId="40885"/>
    <cellStyle name="Style 7 2 17 17" xfId="40886"/>
    <cellStyle name="Style 7 2 17 2" xfId="1387"/>
    <cellStyle name="Style 7 2 17 2 10" xfId="40887"/>
    <cellStyle name="Style 7 2 17 2 10 2" xfId="40888"/>
    <cellStyle name="Style 7 2 17 2 10 3" xfId="40889"/>
    <cellStyle name="Style 7 2 17 2 11" xfId="40890"/>
    <cellStyle name="Style 7 2 17 2 11 2" xfId="40891"/>
    <cellStyle name="Style 7 2 17 2 11 3" xfId="40892"/>
    <cellStyle name="Style 7 2 17 2 12" xfId="40893"/>
    <cellStyle name="Style 7 2 17 2 12 2" xfId="40894"/>
    <cellStyle name="Style 7 2 17 2 12 3" xfId="40895"/>
    <cellStyle name="Style 7 2 17 2 13" xfId="40896"/>
    <cellStyle name="Style 7 2 17 2 13 2" xfId="40897"/>
    <cellStyle name="Style 7 2 17 2 13 3" xfId="40898"/>
    <cellStyle name="Style 7 2 17 2 14" xfId="40899"/>
    <cellStyle name="Style 7 2 17 2 14 2" xfId="40900"/>
    <cellStyle name="Style 7 2 17 2 14 3" xfId="40901"/>
    <cellStyle name="Style 7 2 17 2 15" xfId="40902"/>
    <cellStyle name="Style 7 2 17 2 16" xfId="40903"/>
    <cellStyle name="Style 7 2 17 2 2" xfId="40904"/>
    <cellStyle name="Style 7 2 17 2 2 2" xfId="40905"/>
    <cellStyle name="Style 7 2 17 2 2 2 2" xfId="40906"/>
    <cellStyle name="Style 7 2 17 2 2 2 3" xfId="40907"/>
    <cellStyle name="Style 7 2 17 2 2 3" xfId="40908"/>
    <cellStyle name="Style 7 2 17 2 2 4" xfId="40909"/>
    <cellStyle name="Style 7 2 17 2 3" xfId="40910"/>
    <cellStyle name="Style 7 2 17 2 3 2" xfId="40911"/>
    <cellStyle name="Style 7 2 17 2 3 3" xfId="40912"/>
    <cellStyle name="Style 7 2 17 2 4" xfId="40913"/>
    <cellStyle name="Style 7 2 17 2 4 2" xfId="40914"/>
    <cellStyle name="Style 7 2 17 2 4 3" xfId="40915"/>
    <cellStyle name="Style 7 2 17 2 5" xfId="40916"/>
    <cellStyle name="Style 7 2 17 2 5 2" xfId="40917"/>
    <cellStyle name="Style 7 2 17 2 5 3" xfId="40918"/>
    <cellStyle name="Style 7 2 17 2 6" xfId="40919"/>
    <cellStyle name="Style 7 2 17 2 6 2" xfId="40920"/>
    <cellStyle name="Style 7 2 17 2 6 3" xfId="40921"/>
    <cellStyle name="Style 7 2 17 2 7" xfId="40922"/>
    <cellStyle name="Style 7 2 17 2 7 2" xfId="40923"/>
    <cellStyle name="Style 7 2 17 2 7 3" xfId="40924"/>
    <cellStyle name="Style 7 2 17 2 8" xfId="40925"/>
    <cellStyle name="Style 7 2 17 2 8 2" xfId="40926"/>
    <cellStyle name="Style 7 2 17 2 8 3" xfId="40927"/>
    <cellStyle name="Style 7 2 17 2 9" xfId="40928"/>
    <cellStyle name="Style 7 2 17 2 9 2" xfId="40929"/>
    <cellStyle name="Style 7 2 17 2 9 3" xfId="40930"/>
    <cellStyle name="Style 7 2 17 3" xfId="40931"/>
    <cellStyle name="Style 7 2 17 3 2" xfId="40932"/>
    <cellStyle name="Style 7 2 17 3 2 2" xfId="40933"/>
    <cellStyle name="Style 7 2 17 3 2 3" xfId="40934"/>
    <cellStyle name="Style 7 2 17 3 3" xfId="40935"/>
    <cellStyle name="Style 7 2 17 3 4" xfId="40936"/>
    <cellStyle name="Style 7 2 17 4" xfId="40937"/>
    <cellStyle name="Style 7 2 17 4 2" xfId="40938"/>
    <cellStyle name="Style 7 2 17 4 3" xfId="40939"/>
    <cellStyle name="Style 7 2 17 5" xfId="40940"/>
    <cellStyle name="Style 7 2 17 5 2" xfId="40941"/>
    <cellStyle name="Style 7 2 17 5 3" xfId="40942"/>
    <cellStyle name="Style 7 2 17 6" xfId="40943"/>
    <cellStyle name="Style 7 2 17 6 2" xfId="40944"/>
    <cellStyle name="Style 7 2 17 6 3" xfId="40945"/>
    <cellStyle name="Style 7 2 17 7" xfId="40946"/>
    <cellStyle name="Style 7 2 17 7 2" xfId="40947"/>
    <cellStyle name="Style 7 2 17 7 3" xfId="40948"/>
    <cellStyle name="Style 7 2 17 8" xfId="40949"/>
    <cellStyle name="Style 7 2 17 8 2" xfId="40950"/>
    <cellStyle name="Style 7 2 17 8 3" xfId="40951"/>
    <cellStyle name="Style 7 2 17 9" xfId="40952"/>
    <cellStyle name="Style 7 2 17 9 2" xfId="40953"/>
    <cellStyle name="Style 7 2 17 9 3" xfId="40954"/>
    <cellStyle name="Style 7 2 18" xfId="1388"/>
    <cellStyle name="Style 7 2 18 10" xfId="40955"/>
    <cellStyle name="Style 7 2 18 10 2" xfId="40956"/>
    <cellStyle name="Style 7 2 18 10 3" xfId="40957"/>
    <cellStyle name="Style 7 2 18 11" xfId="40958"/>
    <cellStyle name="Style 7 2 18 11 2" xfId="40959"/>
    <cellStyle name="Style 7 2 18 11 3" xfId="40960"/>
    <cellStyle name="Style 7 2 18 12" xfId="40961"/>
    <cellStyle name="Style 7 2 18 12 2" xfId="40962"/>
    <cellStyle name="Style 7 2 18 12 3" xfId="40963"/>
    <cellStyle name="Style 7 2 18 13" xfId="40964"/>
    <cellStyle name="Style 7 2 18 13 2" xfId="40965"/>
    <cellStyle name="Style 7 2 18 13 3" xfId="40966"/>
    <cellStyle name="Style 7 2 18 14" xfId="40967"/>
    <cellStyle name="Style 7 2 18 14 2" xfId="40968"/>
    <cellStyle name="Style 7 2 18 14 3" xfId="40969"/>
    <cellStyle name="Style 7 2 18 15" xfId="40970"/>
    <cellStyle name="Style 7 2 18 15 2" xfId="40971"/>
    <cellStyle name="Style 7 2 18 15 3" xfId="40972"/>
    <cellStyle name="Style 7 2 18 16" xfId="40973"/>
    <cellStyle name="Style 7 2 18 17" xfId="40974"/>
    <cellStyle name="Style 7 2 18 2" xfId="1389"/>
    <cellStyle name="Style 7 2 18 2 10" xfId="40975"/>
    <cellStyle name="Style 7 2 18 2 10 2" xfId="40976"/>
    <cellStyle name="Style 7 2 18 2 10 3" xfId="40977"/>
    <cellStyle name="Style 7 2 18 2 11" xfId="40978"/>
    <cellStyle name="Style 7 2 18 2 11 2" xfId="40979"/>
    <cellStyle name="Style 7 2 18 2 11 3" xfId="40980"/>
    <cellStyle name="Style 7 2 18 2 12" xfId="40981"/>
    <cellStyle name="Style 7 2 18 2 12 2" xfId="40982"/>
    <cellStyle name="Style 7 2 18 2 12 3" xfId="40983"/>
    <cellStyle name="Style 7 2 18 2 13" xfId="40984"/>
    <cellStyle name="Style 7 2 18 2 13 2" xfId="40985"/>
    <cellStyle name="Style 7 2 18 2 13 3" xfId="40986"/>
    <cellStyle name="Style 7 2 18 2 14" xfId="40987"/>
    <cellStyle name="Style 7 2 18 2 14 2" xfId="40988"/>
    <cellStyle name="Style 7 2 18 2 14 3" xfId="40989"/>
    <cellStyle name="Style 7 2 18 2 15" xfId="40990"/>
    <cellStyle name="Style 7 2 18 2 16" xfId="40991"/>
    <cellStyle name="Style 7 2 18 2 2" xfId="40992"/>
    <cellStyle name="Style 7 2 18 2 2 2" xfId="40993"/>
    <cellStyle name="Style 7 2 18 2 2 2 2" xfId="40994"/>
    <cellStyle name="Style 7 2 18 2 2 2 3" xfId="40995"/>
    <cellStyle name="Style 7 2 18 2 2 3" xfId="40996"/>
    <cellStyle name="Style 7 2 18 2 2 4" xfId="40997"/>
    <cellStyle name="Style 7 2 18 2 3" xfId="40998"/>
    <cellStyle name="Style 7 2 18 2 3 2" xfId="40999"/>
    <cellStyle name="Style 7 2 18 2 3 3" xfId="41000"/>
    <cellStyle name="Style 7 2 18 2 4" xfId="41001"/>
    <cellStyle name="Style 7 2 18 2 4 2" xfId="41002"/>
    <cellStyle name="Style 7 2 18 2 4 3" xfId="41003"/>
    <cellStyle name="Style 7 2 18 2 5" xfId="41004"/>
    <cellStyle name="Style 7 2 18 2 5 2" xfId="41005"/>
    <cellStyle name="Style 7 2 18 2 5 3" xfId="41006"/>
    <cellStyle name="Style 7 2 18 2 6" xfId="41007"/>
    <cellStyle name="Style 7 2 18 2 6 2" xfId="41008"/>
    <cellStyle name="Style 7 2 18 2 6 3" xfId="41009"/>
    <cellStyle name="Style 7 2 18 2 7" xfId="41010"/>
    <cellStyle name="Style 7 2 18 2 7 2" xfId="41011"/>
    <cellStyle name="Style 7 2 18 2 7 3" xfId="41012"/>
    <cellStyle name="Style 7 2 18 2 8" xfId="41013"/>
    <cellStyle name="Style 7 2 18 2 8 2" xfId="41014"/>
    <cellStyle name="Style 7 2 18 2 8 3" xfId="41015"/>
    <cellStyle name="Style 7 2 18 2 9" xfId="41016"/>
    <cellStyle name="Style 7 2 18 2 9 2" xfId="41017"/>
    <cellStyle name="Style 7 2 18 2 9 3" xfId="41018"/>
    <cellStyle name="Style 7 2 18 3" xfId="41019"/>
    <cellStyle name="Style 7 2 18 3 2" xfId="41020"/>
    <cellStyle name="Style 7 2 18 3 2 2" xfId="41021"/>
    <cellStyle name="Style 7 2 18 3 2 3" xfId="41022"/>
    <cellStyle name="Style 7 2 18 3 3" xfId="41023"/>
    <cellStyle name="Style 7 2 18 3 4" xfId="41024"/>
    <cellStyle name="Style 7 2 18 4" xfId="41025"/>
    <cellStyle name="Style 7 2 18 4 2" xfId="41026"/>
    <cellStyle name="Style 7 2 18 4 3" xfId="41027"/>
    <cellStyle name="Style 7 2 18 5" xfId="41028"/>
    <cellStyle name="Style 7 2 18 5 2" xfId="41029"/>
    <cellStyle name="Style 7 2 18 5 3" xfId="41030"/>
    <cellStyle name="Style 7 2 18 6" xfId="41031"/>
    <cellStyle name="Style 7 2 18 6 2" xfId="41032"/>
    <cellStyle name="Style 7 2 18 6 3" xfId="41033"/>
    <cellStyle name="Style 7 2 18 7" xfId="41034"/>
    <cellStyle name="Style 7 2 18 7 2" xfId="41035"/>
    <cellStyle name="Style 7 2 18 7 3" xfId="41036"/>
    <cellStyle name="Style 7 2 18 8" xfId="41037"/>
    <cellStyle name="Style 7 2 18 8 2" xfId="41038"/>
    <cellStyle name="Style 7 2 18 8 3" xfId="41039"/>
    <cellStyle name="Style 7 2 18 9" xfId="41040"/>
    <cellStyle name="Style 7 2 18 9 2" xfId="41041"/>
    <cellStyle name="Style 7 2 18 9 3" xfId="41042"/>
    <cellStyle name="Style 7 2 19" xfId="1390"/>
    <cellStyle name="Style 7 2 19 10" xfId="41043"/>
    <cellStyle name="Style 7 2 19 10 2" xfId="41044"/>
    <cellStyle name="Style 7 2 19 10 3" xfId="41045"/>
    <cellStyle name="Style 7 2 19 11" xfId="41046"/>
    <cellStyle name="Style 7 2 19 11 2" xfId="41047"/>
    <cellStyle name="Style 7 2 19 11 3" xfId="41048"/>
    <cellStyle name="Style 7 2 19 12" xfId="41049"/>
    <cellStyle name="Style 7 2 19 12 2" xfId="41050"/>
    <cellStyle name="Style 7 2 19 12 3" xfId="41051"/>
    <cellStyle name="Style 7 2 19 13" xfId="41052"/>
    <cellStyle name="Style 7 2 19 13 2" xfId="41053"/>
    <cellStyle name="Style 7 2 19 13 3" xfId="41054"/>
    <cellStyle name="Style 7 2 19 14" xfId="41055"/>
    <cellStyle name="Style 7 2 19 14 2" xfId="41056"/>
    <cellStyle name="Style 7 2 19 14 3" xfId="41057"/>
    <cellStyle name="Style 7 2 19 15" xfId="41058"/>
    <cellStyle name="Style 7 2 19 15 2" xfId="41059"/>
    <cellStyle name="Style 7 2 19 15 3" xfId="41060"/>
    <cellStyle name="Style 7 2 19 16" xfId="41061"/>
    <cellStyle name="Style 7 2 19 17" xfId="41062"/>
    <cellStyle name="Style 7 2 19 2" xfId="1391"/>
    <cellStyle name="Style 7 2 19 2 10" xfId="41063"/>
    <cellStyle name="Style 7 2 19 2 10 2" xfId="41064"/>
    <cellStyle name="Style 7 2 19 2 10 3" xfId="41065"/>
    <cellStyle name="Style 7 2 19 2 11" xfId="41066"/>
    <cellStyle name="Style 7 2 19 2 11 2" xfId="41067"/>
    <cellStyle name="Style 7 2 19 2 11 3" xfId="41068"/>
    <cellStyle name="Style 7 2 19 2 12" xfId="41069"/>
    <cellStyle name="Style 7 2 19 2 12 2" xfId="41070"/>
    <cellStyle name="Style 7 2 19 2 12 3" xfId="41071"/>
    <cellStyle name="Style 7 2 19 2 13" xfId="41072"/>
    <cellStyle name="Style 7 2 19 2 13 2" xfId="41073"/>
    <cellStyle name="Style 7 2 19 2 13 3" xfId="41074"/>
    <cellStyle name="Style 7 2 19 2 14" xfId="41075"/>
    <cellStyle name="Style 7 2 19 2 14 2" xfId="41076"/>
    <cellStyle name="Style 7 2 19 2 14 3" xfId="41077"/>
    <cellStyle name="Style 7 2 19 2 15" xfId="41078"/>
    <cellStyle name="Style 7 2 19 2 16" xfId="41079"/>
    <cellStyle name="Style 7 2 19 2 2" xfId="41080"/>
    <cellStyle name="Style 7 2 19 2 2 2" xfId="41081"/>
    <cellStyle name="Style 7 2 19 2 2 2 2" xfId="41082"/>
    <cellStyle name="Style 7 2 19 2 2 2 3" xfId="41083"/>
    <cellStyle name="Style 7 2 19 2 2 3" xfId="41084"/>
    <cellStyle name="Style 7 2 19 2 2 4" xfId="41085"/>
    <cellStyle name="Style 7 2 19 2 3" xfId="41086"/>
    <cellStyle name="Style 7 2 19 2 3 2" xfId="41087"/>
    <cellStyle name="Style 7 2 19 2 3 3" xfId="41088"/>
    <cellStyle name="Style 7 2 19 2 4" xfId="41089"/>
    <cellStyle name="Style 7 2 19 2 4 2" xfId="41090"/>
    <cellStyle name="Style 7 2 19 2 4 3" xfId="41091"/>
    <cellStyle name="Style 7 2 19 2 5" xfId="41092"/>
    <cellStyle name="Style 7 2 19 2 5 2" xfId="41093"/>
    <cellStyle name="Style 7 2 19 2 5 3" xfId="41094"/>
    <cellStyle name="Style 7 2 19 2 6" xfId="41095"/>
    <cellStyle name="Style 7 2 19 2 6 2" xfId="41096"/>
    <cellStyle name="Style 7 2 19 2 6 3" xfId="41097"/>
    <cellStyle name="Style 7 2 19 2 7" xfId="41098"/>
    <cellStyle name="Style 7 2 19 2 7 2" xfId="41099"/>
    <cellStyle name="Style 7 2 19 2 7 3" xfId="41100"/>
    <cellStyle name="Style 7 2 19 2 8" xfId="41101"/>
    <cellStyle name="Style 7 2 19 2 8 2" xfId="41102"/>
    <cellStyle name="Style 7 2 19 2 8 3" xfId="41103"/>
    <cellStyle name="Style 7 2 19 2 9" xfId="41104"/>
    <cellStyle name="Style 7 2 19 2 9 2" xfId="41105"/>
    <cellStyle name="Style 7 2 19 2 9 3" xfId="41106"/>
    <cellStyle name="Style 7 2 19 3" xfId="41107"/>
    <cellStyle name="Style 7 2 19 3 2" xfId="41108"/>
    <cellStyle name="Style 7 2 19 3 2 2" xfId="41109"/>
    <cellStyle name="Style 7 2 19 3 2 3" xfId="41110"/>
    <cellStyle name="Style 7 2 19 3 3" xfId="41111"/>
    <cellStyle name="Style 7 2 19 3 4" xfId="41112"/>
    <cellStyle name="Style 7 2 19 4" xfId="41113"/>
    <cellStyle name="Style 7 2 19 4 2" xfId="41114"/>
    <cellStyle name="Style 7 2 19 4 3" xfId="41115"/>
    <cellStyle name="Style 7 2 19 5" xfId="41116"/>
    <cellStyle name="Style 7 2 19 5 2" xfId="41117"/>
    <cellStyle name="Style 7 2 19 5 3" xfId="41118"/>
    <cellStyle name="Style 7 2 19 6" xfId="41119"/>
    <cellStyle name="Style 7 2 19 6 2" xfId="41120"/>
    <cellStyle name="Style 7 2 19 6 3" xfId="41121"/>
    <cellStyle name="Style 7 2 19 7" xfId="41122"/>
    <cellStyle name="Style 7 2 19 7 2" xfId="41123"/>
    <cellStyle name="Style 7 2 19 7 3" xfId="41124"/>
    <cellStyle name="Style 7 2 19 8" xfId="41125"/>
    <cellStyle name="Style 7 2 19 8 2" xfId="41126"/>
    <cellStyle name="Style 7 2 19 8 3" xfId="41127"/>
    <cellStyle name="Style 7 2 19 9" xfId="41128"/>
    <cellStyle name="Style 7 2 19 9 2" xfId="41129"/>
    <cellStyle name="Style 7 2 19 9 3" xfId="41130"/>
    <cellStyle name="Style 7 2 2" xfId="1392"/>
    <cellStyle name="Style 7 2 2 10" xfId="41131"/>
    <cellStyle name="Style 7 2 2 10 2" xfId="41132"/>
    <cellStyle name="Style 7 2 2 10 3" xfId="41133"/>
    <cellStyle name="Style 7 2 2 11" xfId="41134"/>
    <cellStyle name="Style 7 2 2 11 2" xfId="41135"/>
    <cellStyle name="Style 7 2 2 11 3" xfId="41136"/>
    <cellStyle name="Style 7 2 2 12" xfId="41137"/>
    <cellStyle name="Style 7 2 2 12 2" xfId="41138"/>
    <cellStyle name="Style 7 2 2 12 3" xfId="41139"/>
    <cellStyle name="Style 7 2 2 13" xfId="41140"/>
    <cellStyle name="Style 7 2 2 13 2" xfId="41141"/>
    <cellStyle name="Style 7 2 2 13 3" xfId="41142"/>
    <cellStyle name="Style 7 2 2 14" xfId="41143"/>
    <cellStyle name="Style 7 2 2 14 2" xfId="41144"/>
    <cellStyle name="Style 7 2 2 14 3" xfId="41145"/>
    <cellStyle name="Style 7 2 2 15" xfId="41146"/>
    <cellStyle name="Style 7 2 2 16" xfId="41147"/>
    <cellStyle name="Style 7 2 2 2" xfId="41148"/>
    <cellStyle name="Style 7 2 2 2 2" xfId="41149"/>
    <cellStyle name="Style 7 2 2 2 2 2" xfId="41150"/>
    <cellStyle name="Style 7 2 2 2 2 3" xfId="41151"/>
    <cellStyle name="Style 7 2 2 2 3" xfId="41152"/>
    <cellStyle name="Style 7 2 2 2 4" xfId="41153"/>
    <cellStyle name="Style 7 2 2 3" xfId="41154"/>
    <cellStyle name="Style 7 2 2 3 2" xfId="41155"/>
    <cellStyle name="Style 7 2 2 3 3" xfId="41156"/>
    <cellStyle name="Style 7 2 2 4" xfId="41157"/>
    <cellStyle name="Style 7 2 2 4 2" xfId="41158"/>
    <cellStyle name="Style 7 2 2 4 3" xfId="41159"/>
    <cellStyle name="Style 7 2 2 5" xfId="41160"/>
    <cellStyle name="Style 7 2 2 5 2" xfId="41161"/>
    <cellStyle name="Style 7 2 2 5 3" xfId="41162"/>
    <cellStyle name="Style 7 2 2 6" xfId="41163"/>
    <cellStyle name="Style 7 2 2 6 2" xfId="41164"/>
    <cellStyle name="Style 7 2 2 6 3" xfId="41165"/>
    <cellStyle name="Style 7 2 2 7" xfId="41166"/>
    <cellStyle name="Style 7 2 2 7 2" xfId="41167"/>
    <cellStyle name="Style 7 2 2 7 3" xfId="41168"/>
    <cellStyle name="Style 7 2 2 8" xfId="41169"/>
    <cellStyle name="Style 7 2 2 8 2" xfId="41170"/>
    <cellStyle name="Style 7 2 2 8 3" xfId="41171"/>
    <cellStyle name="Style 7 2 2 9" xfId="41172"/>
    <cellStyle name="Style 7 2 2 9 2" xfId="41173"/>
    <cellStyle name="Style 7 2 2 9 3" xfId="41174"/>
    <cellStyle name="Style 7 2 20" xfId="1393"/>
    <cellStyle name="Style 7 2 20 10" xfId="41175"/>
    <cellStyle name="Style 7 2 20 10 2" xfId="41176"/>
    <cellStyle name="Style 7 2 20 10 3" xfId="41177"/>
    <cellStyle name="Style 7 2 20 11" xfId="41178"/>
    <cellStyle name="Style 7 2 20 11 2" xfId="41179"/>
    <cellStyle name="Style 7 2 20 11 3" xfId="41180"/>
    <cellStyle name="Style 7 2 20 12" xfId="41181"/>
    <cellStyle name="Style 7 2 20 12 2" xfId="41182"/>
    <cellStyle name="Style 7 2 20 12 3" xfId="41183"/>
    <cellStyle name="Style 7 2 20 13" xfId="41184"/>
    <cellStyle name="Style 7 2 20 13 2" xfId="41185"/>
    <cellStyle name="Style 7 2 20 13 3" xfId="41186"/>
    <cellStyle name="Style 7 2 20 14" xfId="41187"/>
    <cellStyle name="Style 7 2 20 14 2" xfId="41188"/>
    <cellStyle name="Style 7 2 20 14 3" xfId="41189"/>
    <cellStyle name="Style 7 2 20 15" xfId="41190"/>
    <cellStyle name="Style 7 2 20 15 2" xfId="41191"/>
    <cellStyle name="Style 7 2 20 15 3" xfId="41192"/>
    <cellStyle name="Style 7 2 20 16" xfId="41193"/>
    <cellStyle name="Style 7 2 20 17" xfId="41194"/>
    <cellStyle name="Style 7 2 20 2" xfId="1394"/>
    <cellStyle name="Style 7 2 20 2 10" xfId="41195"/>
    <cellStyle name="Style 7 2 20 2 10 2" xfId="41196"/>
    <cellStyle name="Style 7 2 20 2 10 3" xfId="41197"/>
    <cellStyle name="Style 7 2 20 2 11" xfId="41198"/>
    <cellStyle name="Style 7 2 20 2 11 2" xfId="41199"/>
    <cellStyle name="Style 7 2 20 2 11 3" xfId="41200"/>
    <cellStyle name="Style 7 2 20 2 12" xfId="41201"/>
    <cellStyle name="Style 7 2 20 2 12 2" xfId="41202"/>
    <cellStyle name="Style 7 2 20 2 12 3" xfId="41203"/>
    <cellStyle name="Style 7 2 20 2 13" xfId="41204"/>
    <cellStyle name="Style 7 2 20 2 13 2" xfId="41205"/>
    <cellStyle name="Style 7 2 20 2 13 3" xfId="41206"/>
    <cellStyle name="Style 7 2 20 2 14" xfId="41207"/>
    <cellStyle name="Style 7 2 20 2 14 2" xfId="41208"/>
    <cellStyle name="Style 7 2 20 2 14 3" xfId="41209"/>
    <cellStyle name="Style 7 2 20 2 15" xfId="41210"/>
    <cellStyle name="Style 7 2 20 2 16" xfId="41211"/>
    <cellStyle name="Style 7 2 20 2 2" xfId="41212"/>
    <cellStyle name="Style 7 2 20 2 2 2" xfId="41213"/>
    <cellStyle name="Style 7 2 20 2 2 2 2" xfId="41214"/>
    <cellStyle name="Style 7 2 20 2 2 2 3" xfId="41215"/>
    <cellStyle name="Style 7 2 20 2 2 3" xfId="41216"/>
    <cellStyle name="Style 7 2 20 2 2 4" xfId="41217"/>
    <cellStyle name="Style 7 2 20 2 3" xfId="41218"/>
    <cellStyle name="Style 7 2 20 2 3 2" xfId="41219"/>
    <cellStyle name="Style 7 2 20 2 3 3" xfId="41220"/>
    <cellStyle name="Style 7 2 20 2 4" xfId="41221"/>
    <cellStyle name="Style 7 2 20 2 4 2" xfId="41222"/>
    <cellStyle name="Style 7 2 20 2 4 3" xfId="41223"/>
    <cellStyle name="Style 7 2 20 2 5" xfId="41224"/>
    <cellStyle name="Style 7 2 20 2 5 2" xfId="41225"/>
    <cellStyle name="Style 7 2 20 2 5 3" xfId="41226"/>
    <cellStyle name="Style 7 2 20 2 6" xfId="41227"/>
    <cellStyle name="Style 7 2 20 2 6 2" xfId="41228"/>
    <cellStyle name="Style 7 2 20 2 6 3" xfId="41229"/>
    <cellStyle name="Style 7 2 20 2 7" xfId="41230"/>
    <cellStyle name="Style 7 2 20 2 7 2" xfId="41231"/>
    <cellStyle name="Style 7 2 20 2 7 3" xfId="41232"/>
    <cellStyle name="Style 7 2 20 2 8" xfId="41233"/>
    <cellStyle name="Style 7 2 20 2 8 2" xfId="41234"/>
    <cellStyle name="Style 7 2 20 2 8 3" xfId="41235"/>
    <cellStyle name="Style 7 2 20 2 9" xfId="41236"/>
    <cellStyle name="Style 7 2 20 2 9 2" xfId="41237"/>
    <cellStyle name="Style 7 2 20 2 9 3" xfId="41238"/>
    <cellStyle name="Style 7 2 20 3" xfId="41239"/>
    <cellStyle name="Style 7 2 20 3 2" xfId="41240"/>
    <cellStyle name="Style 7 2 20 3 2 2" xfId="41241"/>
    <cellStyle name="Style 7 2 20 3 2 3" xfId="41242"/>
    <cellStyle name="Style 7 2 20 3 3" xfId="41243"/>
    <cellStyle name="Style 7 2 20 3 4" xfId="41244"/>
    <cellStyle name="Style 7 2 20 4" xfId="41245"/>
    <cellStyle name="Style 7 2 20 4 2" xfId="41246"/>
    <cellStyle name="Style 7 2 20 4 3" xfId="41247"/>
    <cellStyle name="Style 7 2 20 5" xfId="41248"/>
    <cellStyle name="Style 7 2 20 5 2" xfId="41249"/>
    <cellStyle name="Style 7 2 20 5 3" xfId="41250"/>
    <cellStyle name="Style 7 2 20 6" xfId="41251"/>
    <cellStyle name="Style 7 2 20 6 2" xfId="41252"/>
    <cellStyle name="Style 7 2 20 6 3" xfId="41253"/>
    <cellStyle name="Style 7 2 20 7" xfId="41254"/>
    <cellStyle name="Style 7 2 20 7 2" xfId="41255"/>
    <cellStyle name="Style 7 2 20 7 3" xfId="41256"/>
    <cellStyle name="Style 7 2 20 8" xfId="41257"/>
    <cellStyle name="Style 7 2 20 8 2" xfId="41258"/>
    <cellStyle name="Style 7 2 20 8 3" xfId="41259"/>
    <cellStyle name="Style 7 2 20 9" xfId="41260"/>
    <cellStyle name="Style 7 2 20 9 2" xfId="41261"/>
    <cellStyle name="Style 7 2 20 9 3" xfId="41262"/>
    <cellStyle name="Style 7 2 21" xfId="1395"/>
    <cellStyle name="Style 7 2 21 10" xfId="41263"/>
    <cellStyle name="Style 7 2 21 10 2" xfId="41264"/>
    <cellStyle name="Style 7 2 21 10 3" xfId="41265"/>
    <cellStyle name="Style 7 2 21 11" xfId="41266"/>
    <cellStyle name="Style 7 2 21 11 2" xfId="41267"/>
    <cellStyle name="Style 7 2 21 11 3" xfId="41268"/>
    <cellStyle name="Style 7 2 21 12" xfId="41269"/>
    <cellStyle name="Style 7 2 21 12 2" xfId="41270"/>
    <cellStyle name="Style 7 2 21 12 3" xfId="41271"/>
    <cellStyle name="Style 7 2 21 13" xfId="41272"/>
    <cellStyle name="Style 7 2 21 13 2" xfId="41273"/>
    <cellStyle name="Style 7 2 21 13 3" xfId="41274"/>
    <cellStyle name="Style 7 2 21 14" xfId="41275"/>
    <cellStyle name="Style 7 2 21 14 2" xfId="41276"/>
    <cellStyle name="Style 7 2 21 14 3" xfId="41277"/>
    <cellStyle name="Style 7 2 21 15" xfId="41278"/>
    <cellStyle name="Style 7 2 21 15 2" xfId="41279"/>
    <cellStyle name="Style 7 2 21 15 3" xfId="41280"/>
    <cellStyle name="Style 7 2 21 16" xfId="41281"/>
    <cellStyle name="Style 7 2 21 17" xfId="41282"/>
    <cellStyle name="Style 7 2 21 2" xfId="1396"/>
    <cellStyle name="Style 7 2 21 2 10" xfId="41283"/>
    <cellStyle name="Style 7 2 21 2 10 2" xfId="41284"/>
    <cellStyle name="Style 7 2 21 2 10 3" xfId="41285"/>
    <cellStyle name="Style 7 2 21 2 11" xfId="41286"/>
    <cellStyle name="Style 7 2 21 2 11 2" xfId="41287"/>
    <cellStyle name="Style 7 2 21 2 11 3" xfId="41288"/>
    <cellStyle name="Style 7 2 21 2 12" xfId="41289"/>
    <cellStyle name="Style 7 2 21 2 12 2" xfId="41290"/>
    <cellStyle name="Style 7 2 21 2 12 3" xfId="41291"/>
    <cellStyle name="Style 7 2 21 2 13" xfId="41292"/>
    <cellStyle name="Style 7 2 21 2 13 2" xfId="41293"/>
    <cellStyle name="Style 7 2 21 2 13 3" xfId="41294"/>
    <cellStyle name="Style 7 2 21 2 14" xfId="41295"/>
    <cellStyle name="Style 7 2 21 2 14 2" xfId="41296"/>
    <cellStyle name="Style 7 2 21 2 14 3" xfId="41297"/>
    <cellStyle name="Style 7 2 21 2 15" xfId="41298"/>
    <cellStyle name="Style 7 2 21 2 16" xfId="41299"/>
    <cellStyle name="Style 7 2 21 2 2" xfId="41300"/>
    <cellStyle name="Style 7 2 21 2 2 2" xfId="41301"/>
    <cellStyle name="Style 7 2 21 2 2 2 2" xfId="41302"/>
    <cellStyle name="Style 7 2 21 2 2 2 3" xfId="41303"/>
    <cellStyle name="Style 7 2 21 2 2 3" xfId="41304"/>
    <cellStyle name="Style 7 2 21 2 2 4" xfId="41305"/>
    <cellStyle name="Style 7 2 21 2 3" xfId="41306"/>
    <cellStyle name="Style 7 2 21 2 3 2" xfId="41307"/>
    <cellStyle name="Style 7 2 21 2 3 3" xfId="41308"/>
    <cellStyle name="Style 7 2 21 2 4" xfId="41309"/>
    <cellStyle name="Style 7 2 21 2 4 2" xfId="41310"/>
    <cellStyle name="Style 7 2 21 2 4 3" xfId="41311"/>
    <cellStyle name="Style 7 2 21 2 5" xfId="41312"/>
    <cellStyle name="Style 7 2 21 2 5 2" xfId="41313"/>
    <cellStyle name="Style 7 2 21 2 5 3" xfId="41314"/>
    <cellStyle name="Style 7 2 21 2 6" xfId="41315"/>
    <cellStyle name="Style 7 2 21 2 6 2" xfId="41316"/>
    <cellStyle name="Style 7 2 21 2 6 3" xfId="41317"/>
    <cellStyle name="Style 7 2 21 2 7" xfId="41318"/>
    <cellStyle name="Style 7 2 21 2 7 2" xfId="41319"/>
    <cellStyle name="Style 7 2 21 2 7 3" xfId="41320"/>
    <cellStyle name="Style 7 2 21 2 8" xfId="41321"/>
    <cellStyle name="Style 7 2 21 2 8 2" xfId="41322"/>
    <cellStyle name="Style 7 2 21 2 8 3" xfId="41323"/>
    <cellStyle name="Style 7 2 21 2 9" xfId="41324"/>
    <cellStyle name="Style 7 2 21 2 9 2" xfId="41325"/>
    <cellStyle name="Style 7 2 21 2 9 3" xfId="41326"/>
    <cellStyle name="Style 7 2 21 3" xfId="41327"/>
    <cellStyle name="Style 7 2 21 3 2" xfId="41328"/>
    <cellStyle name="Style 7 2 21 3 2 2" xfId="41329"/>
    <cellStyle name="Style 7 2 21 3 2 3" xfId="41330"/>
    <cellStyle name="Style 7 2 21 3 3" xfId="41331"/>
    <cellStyle name="Style 7 2 21 3 4" xfId="41332"/>
    <cellStyle name="Style 7 2 21 4" xfId="41333"/>
    <cellStyle name="Style 7 2 21 4 2" xfId="41334"/>
    <cellStyle name="Style 7 2 21 4 3" xfId="41335"/>
    <cellStyle name="Style 7 2 21 5" xfId="41336"/>
    <cellStyle name="Style 7 2 21 5 2" xfId="41337"/>
    <cellStyle name="Style 7 2 21 5 3" xfId="41338"/>
    <cellStyle name="Style 7 2 21 6" xfId="41339"/>
    <cellStyle name="Style 7 2 21 6 2" xfId="41340"/>
    <cellStyle name="Style 7 2 21 6 3" xfId="41341"/>
    <cellStyle name="Style 7 2 21 7" xfId="41342"/>
    <cellStyle name="Style 7 2 21 7 2" xfId="41343"/>
    <cellStyle name="Style 7 2 21 7 3" xfId="41344"/>
    <cellStyle name="Style 7 2 21 8" xfId="41345"/>
    <cellStyle name="Style 7 2 21 8 2" xfId="41346"/>
    <cellStyle name="Style 7 2 21 8 3" xfId="41347"/>
    <cellStyle name="Style 7 2 21 9" xfId="41348"/>
    <cellStyle name="Style 7 2 21 9 2" xfId="41349"/>
    <cellStyle name="Style 7 2 21 9 3" xfId="41350"/>
    <cellStyle name="Style 7 2 22" xfId="1397"/>
    <cellStyle name="Style 7 2 22 10" xfId="41351"/>
    <cellStyle name="Style 7 2 22 10 2" xfId="41352"/>
    <cellStyle name="Style 7 2 22 10 3" xfId="41353"/>
    <cellStyle name="Style 7 2 22 11" xfId="41354"/>
    <cellStyle name="Style 7 2 22 11 2" xfId="41355"/>
    <cellStyle name="Style 7 2 22 11 3" xfId="41356"/>
    <cellStyle name="Style 7 2 22 12" xfId="41357"/>
    <cellStyle name="Style 7 2 22 12 2" xfId="41358"/>
    <cellStyle name="Style 7 2 22 12 3" xfId="41359"/>
    <cellStyle name="Style 7 2 22 13" xfId="41360"/>
    <cellStyle name="Style 7 2 22 13 2" xfId="41361"/>
    <cellStyle name="Style 7 2 22 13 3" xfId="41362"/>
    <cellStyle name="Style 7 2 22 14" xfId="41363"/>
    <cellStyle name="Style 7 2 22 14 2" xfId="41364"/>
    <cellStyle name="Style 7 2 22 14 3" xfId="41365"/>
    <cellStyle name="Style 7 2 22 15" xfId="41366"/>
    <cellStyle name="Style 7 2 22 15 2" xfId="41367"/>
    <cellStyle name="Style 7 2 22 15 3" xfId="41368"/>
    <cellStyle name="Style 7 2 22 16" xfId="41369"/>
    <cellStyle name="Style 7 2 22 17" xfId="41370"/>
    <cellStyle name="Style 7 2 22 2" xfId="1398"/>
    <cellStyle name="Style 7 2 22 2 10" xfId="41371"/>
    <cellStyle name="Style 7 2 22 2 10 2" xfId="41372"/>
    <cellStyle name="Style 7 2 22 2 10 3" xfId="41373"/>
    <cellStyle name="Style 7 2 22 2 11" xfId="41374"/>
    <cellStyle name="Style 7 2 22 2 11 2" xfId="41375"/>
    <cellStyle name="Style 7 2 22 2 11 3" xfId="41376"/>
    <cellStyle name="Style 7 2 22 2 12" xfId="41377"/>
    <cellStyle name="Style 7 2 22 2 12 2" xfId="41378"/>
    <cellStyle name="Style 7 2 22 2 12 3" xfId="41379"/>
    <cellStyle name="Style 7 2 22 2 13" xfId="41380"/>
    <cellStyle name="Style 7 2 22 2 13 2" xfId="41381"/>
    <cellStyle name="Style 7 2 22 2 13 3" xfId="41382"/>
    <cellStyle name="Style 7 2 22 2 14" xfId="41383"/>
    <cellStyle name="Style 7 2 22 2 14 2" xfId="41384"/>
    <cellStyle name="Style 7 2 22 2 14 3" xfId="41385"/>
    <cellStyle name="Style 7 2 22 2 15" xfId="41386"/>
    <cellStyle name="Style 7 2 22 2 16" xfId="41387"/>
    <cellStyle name="Style 7 2 22 2 2" xfId="41388"/>
    <cellStyle name="Style 7 2 22 2 2 2" xfId="41389"/>
    <cellStyle name="Style 7 2 22 2 2 2 2" xfId="41390"/>
    <cellStyle name="Style 7 2 22 2 2 2 3" xfId="41391"/>
    <cellStyle name="Style 7 2 22 2 2 3" xfId="41392"/>
    <cellStyle name="Style 7 2 22 2 2 4" xfId="41393"/>
    <cellStyle name="Style 7 2 22 2 3" xfId="41394"/>
    <cellStyle name="Style 7 2 22 2 3 2" xfId="41395"/>
    <cellStyle name="Style 7 2 22 2 3 3" xfId="41396"/>
    <cellStyle name="Style 7 2 22 2 4" xfId="41397"/>
    <cellStyle name="Style 7 2 22 2 4 2" xfId="41398"/>
    <cellStyle name="Style 7 2 22 2 4 3" xfId="41399"/>
    <cellStyle name="Style 7 2 22 2 5" xfId="41400"/>
    <cellStyle name="Style 7 2 22 2 5 2" xfId="41401"/>
    <cellStyle name="Style 7 2 22 2 5 3" xfId="41402"/>
    <cellStyle name="Style 7 2 22 2 6" xfId="41403"/>
    <cellStyle name="Style 7 2 22 2 6 2" xfId="41404"/>
    <cellStyle name="Style 7 2 22 2 6 3" xfId="41405"/>
    <cellStyle name="Style 7 2 22 2 7" xfId="41406"/>
    <cellStyle name="Style 7 2 22 2 7 2" xfId="41407"/>
    <cellStyle name="Style 7 2 22 2 7 3" xfId="41408"/>
    <cellStyle name="Style 7 2 22 2 8" xfId="41409"/>
    <cellStyle name="Style 7 2 22 2 8 2" xfId="41410"/>
    <cellStyle name="Style 7 2 22 2 8 3" xfId="41411"/>
    <cellStyle name="Style 7 2 22 2 9" xfId="41412"/>
    <cellStyle name="Style 7 2 22 2 9 2" xfId="41413"/>
    <cellStyle name="Style 7 2 22 2 9 3" xfId="41414"/>
    <cellStyle name="Style 7 2 22 3" xfId="41415"/>
    <cellStyle name="Style 7 2 22 3 2" xfId="41416"/>
    <cellStyle name="Style 7 2 22 3 2 2" xfId="41417"/>
    <cellStyle name="Style 7 2 22 3 2 3" xfId="41418"/>
    <cellStyle name="Style 7 2 22 3 3" xfId="41419"/>
    <cellStyle name="Style 7 2 22 3 4" xfId="41420"/>
    <cellStyle name="Style 7 2 22 4" xfId="41421"/>
    <cellStyle name="Style 7 2 22 4 2" xfId="41422"/>
    <cellStyle name="Style 7 2 22 4 3" xfId="41423"/>
    <cellStyle name="Style 7 2 22 5" xfId="41424"/>
    <cellStyle name="Style 7 2 22 5 2" xfId="41425"/>
    <cellStyle name="Style 7 2 22 5 3" xfId="41426"/>
    <cellStyle name="Style 7 2 22 6" xfId="41427"/>
    <cellStyle name="Style 7 2 22 6 2" xfId="41428"/>
    <cellStyle name="Style 7 2 22 6 3" xfId="41429"/>
    <cellStyle name="Style 7 2 22 7" xfId="41430"/>
    <cellStyle name="Style 7 2 22 7 2" xfId="41431"/>
    <cellStyle name="Style 7 2 22 7 3" xfId="41432"/>
    <cellStyle name="Style 7 2 22 8" xfId="41433"/>
    <cellStyle name="Style 7 2 22 8 2" xfId="41434"/>
    <cellStyle name="Style 7 2 22 8 3" xfId="41435"/>
    <cellStyle name="Style 7 2 22 9" xfId="41436"/>
    <cellStyle name="Style 7 2 22 9 2" xfId="41437"/>
    <cellStyle name="Style 7 2 22 9 3" xfId="41438"/>
    <cellStyle name="Style 7 2 23" xfId="1399"/>
    <cellStyle name="Style 7 2 23 10" xfId="41439"/>
    <cellStyle name="Style 7 2 23 10 2" xfId="41440"/>
    <cellStyle name="Style 7 2 23 10 3" xfId="41441"/>
    <cellStyle name="Style 7 2 23 11" xfId="41442"/>
    <cellStyle name="Style 7 2 23 11 2" xfId="41443"/>
    <cellStyle name="Style 7 2 23 11 3" xfId="41444"/>
    <cellStyle name="Style 7 2 23 12" xfId="41445"/>
    <cellStyle name="Style 7 2 23 12 2" xfId="41446"/>
    <cellStyle name="Style 7 2 23 12 3" xfId="41447"/>
    <cellStyle name="Style 7 2 23 13" xfId="41448"/>
    <cellStyle name="Style 7 2 23 13 2" xfId="41449"/>
    <cellStyle name="Style 7 2 23 13 3" xfId="41450"/>
    <cellStyle name="Style 7 2 23 14" xfId="41451"/>
    <cellStyle name="Style 7 2 23 14 2" xfId="41452"/>
    <cellStyle name="Style 7 2 23 14 3" xfId="41453"/>
    <cellStyle name="Style 7 2 23 15" xfId="41454"/>
    <cellStyle name="Style 7 2 23 15 2" xfId="41455"/>
    <cellStyle name="Style 7 2 23 15 3" xfId="41456"/>
    <cellStyle name="Style 7 2 23 16" xfId="41457"/>
    <cellStyle name="Style 7 2 23 17" xfId="41458"/>
    <cellStyle name="Style 7 2 23 2" xfId="1400"/>
    <cellStyle name="Style 7 2 23 2 10" xfId="41459"/>
    <cellStyle name="Style 7 2 23 2 10 2" xfId="41460"/>
    <cellStyle name="Style 7 2 23 2 10 3" xfId="41461"/>
    <cellStyle name="Style 7 2 23 2 11" xfId="41462"/>
    <cellStyle name="Style 7 2 23 2 11 2" xfId="41463"/>
    <cellStyle name="Style 7 2 23 2 11 3" xfId="41464"/>
    <cellStyle name="Style 7 2 23 2 12" xfId="41465"/>
    <cellStyle name="Style 7 2 23 2 12 2" xfId="41466"/>
    <cellStyle name="Style 7 2 23 2 12 3" xfId="41467"/>
    <cellStyle name="Style 7 2 23 2 13" xfId="41468"/>
    <cellStyle name="Style 7 2 23 2 13 2" xfId="41469"/>
    <cellStyle name="Style 7 2 23 2 13 3" xfId="41470"/>
    <cellStyle name="Style 7 2 23 2 14" xfId="41471"/>
    <cellStyle name="Style 7 2 23 2 14 2" xfId="41472"/>
    <cellStyle name="Style 7 2 23 2 14 3" xfId="41473"/>
    <cellStyle name="Style 7 2 23 2 15" xfId="41474"/>
    <cellStyle name="Style 7 2 23 2 16" xfId="41475"/>
    <cellStyle name="Style 7 2 23 2 2" xfId="41476"/>
    <cellStyle name="Style 7 2 23 2 2 2" xfId="41477"/>
    <cellStyle name="Style 7 2 23 2 2 2 2" xfId="41478"/>
    <cellStyle name="Style 7 2 23 2 2 2 3" xfId="41479"/>
    <cellStyle name="Style 7 2 23 2 2 3" xfId="41480"/>
    <cellStyle name="Style 7 2 23 2 2 4" xfId="41481"/>
    <cellStyle name="Style 7 2 23 2 3" xfId="41482"/>
    <cellStyle name="Style 7 2 23 2 3 2" xfId="41483"/>
    <cellStyle name="Style 7 2 23 2 3 3" xfId="41484"/>
    <cellStyle name="Style 7 2 23 2 4" xfId="41485"/>
    <cellStyle name="Style 7 2 23 2 4 2" xfId="41486"/>
    <cellStyle name="Style 7 2 23 2 4 3" xfId="41487"/>
    <cellStyle name="Style 7 2 23 2 5" xfId="41488"/>
    <cellStyle name="Style 7 2 23 2 5 2" xfId="41489"/>
    <cellStyle name="Style 7 2 23 2 5 3" xfId="41490"/>
    <cellStyle name="Style 7 2 23 2 6" xfId="41491"/>
    <cellStyle name="Style 7 2 23 2 6 2" xfId="41492"/>
    <cellStyle name="Style 7 2 23 2 6 3" xfId="41493"/>
    <cellStyle name="Style 7 2 23 2 7" xfId="41494"/>
    <cellStyle name="Style 7 2 23 2 7 2" xfId="41495"/>
    <cellStyle name="Style 7 2 23 2 7 3" xfId="41496"/>
    <cellStyle name="Style 7 2 23 2 8" xfId="41497"/>
    <cellStyle name="Style 7 2 23 2 8 2" xfId="41498"/>
    <cellStyle name="Style 7 2 23 2 8 3" xfId="41499"/>
    <cellStyle name="Style 7 2 23 2 9" xfId="41500"/>
    <cellStyle name="Style 7 2 23 2 9 2" xfId="41501"/>
    <cellStyle name="Style 7 2 23 2 9 3" xfId="41502"/>
    <cellStyle name="Style 7 2 23 3" xfId="41503"/>
    <cellStyle name="Style 7 2 23 3 2" xfId="41504"/>
    <cellStyle name="Style 7 2 23 3 2 2" xfId="41505"/>
    <cellStyle name="Style 7 2 23 3 2 3" xfId="41506"/>
    <cellStyle name="Style 7 2 23 3 3" xfId="41507"/>
    <cellStyle name="Style 7 2 23 3 4" xfId="41508"/>
    <cellStyle name="Style 7 2 23 4" xfId="41509"/>
    <cellStyle name="Style 7 2 23 4 2" xfId="41510"/>
    <cellStyle name="Style 7 2 23 4 3" xfId="41511"/>
    <cellStyle name="Style 7 2 23 5" xfId="41512"/>
    <cellStyle name="Style 7 2 23 5 2" xfId="41513"/>
    <cellStyle name="Style 7 2 23 5 3" xfId="41514"/>
    <cellStyle name="Style 7 2 23 6" xfId="41515"/>
    <cellStyle name="Style 7 2 23 6 2" xfId="41516"/>
    <cellStyle name="Style 7 2 23 6 3" xfId="41517"/>
    <cellStyle name="Style 7 2 23 7" xfId="41518"/>
    <cellStyle name="Style 7 2 23 7 2" xfId="41519"/>
    <cellStyle name="Style 7 2 23 7 3" xfId="41520"/>
    <cellStyle name="Style 7 2 23 8" xfId="41521"/>
    <cellStyle name="Style 7 2 23 8 2" xfId="41522"/>
    <cellStyle name="Style 7 2 23 8 3" xfId="41523"/>
    <cellStyle name="Style 7 2 23 9" xfId="41524"/>
    <cellStyle name="Style 7 2 23 9 2" xfId="41525"/>
    <cellStyle name="Style 7 2 23 9 3" xfId="41526"/>
    <cellStyle name="Style 7 2 24" xfId="1401"/>
    <cellStyle name="Style 7 2 24 10" xfId="41527"/>
    <cellStyle name="Style 7 2 24 10 2" xfId="41528"/>
    <cellStyle name="Style 7 2 24 10 3" xfId="41529"/>
    <cellStyle name="Style 7 2 24 11" xfId="41530"/>
    <cellStyle name="Style 7 2 24 11 2" xfId="41531"/>
    <cellStyle name="Style 7 2 24 11 3" xfId="41532"/>
    <cellStyle name="Style 7 2 24 12" xfId="41533"/>
    <cellStyle name="Style 7 2 24 12 2" xfId="41534"/>
    <cellStyle name="Style 7 2 24 12 3" xfId="41535"/>
    <cellStyle name="Style 7 2 24 13" xfId="41536"/>
    <cellStyle name="Style 7 2 24 13 2" xfId="41537"/>
    <cellStyle name="Style 7 2 24 13 3" xfId="41538"/>
    <cellStyle name="Style 7 2 24 14" xfId="41539"/>
    <cellStyle name="Style 7 2 24 14 2" xfId="41540"/>
    <cellStyle name="Style 7 2 24 14 3" xfId="41541"/>
    <cellStyle name="Style 7 2 24 15" xfId="41542"/>
    <cellStyle name="Style 7 2 24 15 2" xfId="41543"/>
    <cellStyle name="Style 7 2 24 15 3" xfId="41544"/>
    <cellStyle name="Style 7 2 24 16" xfId="41545"/>
    <cellStyle name="Style 7 2 24 17" xfId="41546"/>
    <cellStyle name="Style 7 2 24 2" xfId="1402"/>
    <cellStyle name="Style 7 2 24 2 10" xfId="41547"/>
    <cellStyle name="Style 7 2 24 2 10 2" xfId="41548"/>
    <cellStyle name="Style 7 2 24 2 10 3" xfId="41549"/>
    <cellStyle name="Style 7 2 24 2 11" xfId="41550"/>
    <cellStyle name="Style 7 2 24 2 11 2" xfId="41551"/>
    <cellStyle name="Style 7 2 24 2 11 3" xfId="41552"/>
    <cellStyle name="Style 7 2 24 2 12" xfId="41553"/>
    <cellStyle name="Style 7 2 24 2 12 2" xfId="41554"/>
    <cellStyle name="Style 7 2 24 2 12 3" xfId="41555"/>
    <cellStyle name="Style 7 2 24 2 13" xfId="41556"/>
    <cellStyle name="Style 7 2 24 2 13 2" xfId="41557"/>
    <cellStyle name="Style 7 2 24 2 13 3" xfId="41558"/>
    <cellStyle name="Style 7 2 24 2 14" xfId="41559"/>
    <cellStyle name="Style 7 2 24 2 14 2" xfId="41560"/>
    <cellStyle name="Style 7 2 24 2 14 3" xfId="41561"/>
    <cellStyle name="Style 7 2 24 2 15" xfId="41562"/>
    <cellStyle name="Style 7 2 24 2 16" xfId="41563"/>
    <cellStyle name="Style 7 2 24 2 2" xfId="41564"/>
    <cellStyle name="Style 7 2 24 2 2 2" xfId="41565"/>
    <cellStyle name="Style 7 2 24 2 2 2 2" xfId="41566"/>
    <cellStyle name="Style 7 2 24 2 2 2 3" xfId="41567"/>
    <cellStyle name="Style 7 2 24 2 2 3" xfId="41568"/>
    <cellStyle name="Style 7 2 24 2 2 4" xfId="41569"/>
    <cellStyle name="Style 7 2 24 2 3" xfId="41570"/>
    <cellStyle name="Style 7 2 24 2 3 2" xfId="41571"/>
    <cellStyle name="Style 7 2 24 2 3 3" xfId="41572"/>
    <cellStyle name="Style 7 2 24 2 4" xfId="41573"/>
    <cellStyle name="Style 7 2 24 2 4 2" xfId="41574"/>
    <cellStyle name="Style 7 2 24 2 4 3" xfId="41575"/>
    <cellStyle name="Style 7 2 24 2 5" xfId="41576"/>
    <cellStyle name="Style 7 2 24 2 5 2" xfId="41577"/>
    <cellStyle name="Style 7 2 24 2 5 3" xfId="41578"/>
    <cellStyle name="Style 7 2 24 2 6" xfId="41579"/>
    <cellStyle name="Style 7 2 24 2 6 2" xfId="41580"/>
    <cellStyle name="Style 7 2 24 2 6 3" xfId="41581"/>
    <cellStyle name="Style 7 2 24 2 7" xfId="41582"/>
    <cellStyle name="Style 7 2 24 2 7 2" xfId="41583"/>
    <cellStyle name="Style 7 2 24 2 7 3" xfId="41584"/>
    <cellStyle name="Style 7 2 24 2 8" xfId="41585"/>
    <cellStyle name="Style 7 2 24 2 8 2" xfId="41586"/>
    <cellStyle name="Style 7 2 24 2 8 3" xfId="41587"/>
    <cellStyle name="Style 7 2 24 2 9" xfId="41588"/>
    <cellStyle name="Style 7 2 24 2 9 2" xfId="41589"/>
    <cellStyle name="Style 7 2 24 2 9 3" xfId="41590"/>
    <cellStyle name="Style 7 2 24 3" xfId="41591"/>
    <cellStyle name="Style 7 2 24 3 2" xfId="41592"/>
    <cellStyle name="Style 7 2 24 3 2 2" xfId="41593"/>
    <cellStyle name="Style 7 2 24 3 2 3" xfId="41594"/>
    <cellStyle name="Style 7 2 24 3 3" xfId="41595"/>
    <cellStyle name="Style 7 2 24 3 4" xfId="41596"/>
    <cellStyle name="Style 7 2 24 4" xfId="41597"/>
    <cellStyle name="Style 7 2 24 4 2" xfId="41598"/>
    <cellStyle name="Style 7 2 24 4 3" xfId="41599"/>
    <cellStyle name="Style 7 2 24 5" xfId="41600"/>
    <cellStyle name="Style 7 2 24 5 2" xfId="41601"/>
    <cellStyle name="Style 7 2 24 5 3" xfId="41602"/>
    <cellStyle name="Style 7 2 24 6" xfId="41603"/>
    <cellStyle name="Style 7 2 24 6 2" xfId="41604"/>
    <cellStyle name="Style 7 2 24 6 3" xfId="41605"/>
    <cellStyle name="Style 7 2 24 7" xfId="41606"/>
    <cellStyle name="Style 7 2 24 7 2" xfId="41607"/>
    <cellStyle name="Style 7 2 24 7 3" xfId="41608"/>
    <cellStyle name="Style 7 2 24 8" xfId="41609"/>
    <cellStyle name="Style 7 2 24 8 2" xfId="41610"/>
    <cellStyle name="Style 7 2 24 8 3" xfId="41611"/>
    <cellStyle name="Style 7 2 24 9" xfId="41612"/>
    <cellStyle name="Style 7 2 24 9 2" xfId="41613"/>
    <cellStyle name="Style 7 2 24 9 3" xfId="41614"/>
    <cellStyle name="Style 7 2 25" xfId="1403"/>
    <cellStyle name="Style 7 2 25 10" xfId="41615"/>
    <cellStyle name="Style 7 2 25 10 2" xfId="41616"/>
    <cellStyle name="Style 7 2 25 10 3" xfId="41617"/>
    <cellStyle name="Style 7 2 25 11" xfId="41618"/>
    <cellStyle name="Style 7 2 25 11 2" xfId="41619"/>
    <cellStyle name="Style 7 2 25 11 3" xfId="41620"/>
    <cellStyle name="Style 7 2 25 12" xfId="41621"/>
    <cellStyle name="Style 7 2 25 12 2" xfId="41622"/>
    <cellStyle name="Style 7 2 25 12 3" xfId="41623"/>
    <cellStyle name="Style 7 2 25 13" xfId="41624"/>
    <cellStyle name="Style 7 2 25 13 2" xfId="41625"/>
    <cellStyle name="Style 7 2 25 13 3" xfId="41626"/>
    <cellStyle name="Style 7 2 25 14" xfId="41627"/>
    <cellStyle name="Style 7 2 25 14 2" xfId="41628"/>
    <cellStyle name="Style 7 2 25 14 3" xfId="41629"/>
    <cellStyle name="Style 7 2 25 15" xfId="41630"/>
    <cellStyle name="Style 7 2 25 15 2" xfId="41631"/>
    <cellStyle name="Style 7 2 25 15 3" xfId="41632"/>
    <cellStyle name="Style 7 2 25 16" xfId="41633"/>
    <cellStyle name="Style 7 2 25 17" xfId="41634"/>
    <cellStyle name="Style 7 2 25 2" xfId="1404"/>
    <cellStyle name="Style 7 2 25 2 10" xfId="41635"/>
    <cellStyle name="Style 7 2 25 2 10 2" xfId="41636"/>
    <cellStyle name="Style 7 2 25 2 10 3" xfId="41637"/>
    <cellStyle name="Style 7 2 25 2 11" xfId="41638"/>
    <cellStyle name="Style 7 2 25 2 11 2" xfId="41639"/>
    <cellStyle name="Style 7 2 25 2 11 3" xfId="41640"/>
    <cellStyle name="Style 7 2 25 2 12" xfId="41641"/>
    <cellStyle name="Style 7 2 25 2 12 2" xfId="41642"/>
    <cellStyle name="Style 7 2 25 2 12 3" xfId="41643"/>
    <cellStyle name="Style 7 2 25 2 13" xfId="41644"/>
    <cellStyle name="Style 7 2 25 2 13 2" xfId="41645"/>
    <cellStyle name="Style 7 2 25 2 13 3" xfId="41646"/>
    <cellStyle name="Style 7 2 25 2 14" xfId="41647"/>
    <cellStyle name="Style 7 2 25 2 14 2" xfId="41648"/>
    <cellStyle name="Style 7 2 25 2 14 3" xfId="41649"/>
    <cellStyle name="Style 7 2 25 2 15" xfId="41650"/>
    <cellStyle name="Style 7 2 25 2 16" xfId="41651"/>
    <cellStyle name="Style 7 2 25 2 2" xfId="41652"/>
    <cellStyle name="Style 7 2 25 2 2 2" xfId="41653"/>
    <cellStyle name="Style 7 2 25 2 2 2 2" xfId="41654"/>
    <cellStyle name="Style 7 2 25 2 2 2 3" xfId="41655"/>
    <cellStyle name="Style 7 2 25 2 2 3" xfId="41656"/>
    <cellStyle name="Style 7 2 25 2 2 4" xfId="41657"/>
    <cellStyle name="Style 7 2 25 2 3" xfId="41658"/>
    <cellStyle name="Style 7 2 25 2 3 2" xfId="41659"/>
    <cellStyle name="Style 7 2 25 2 3 3" xfId="41660"/>
    <cellStyle name="Style 7 2 25 2 4" xfId="41661"/>
    <cellStyle name="Style 7 2 25 2 4 2" xfId="41662"/>
    <cellStyle name="Style 7 2 25 2 4 3" xfId="41663"/>
    <cellStyle name="Style 7 2 25 2 5" xfId="41664"/>
    <cellStyle name="Style 7 2 25 2 5 2" xfId="41665"/>
    <cellStyle name="Style 7 2 25 2 5 3" xfId="41666"/>
    <cellStyle name="Style 7 2 25 2 6" xfId="41667"/>
    <cellStyle name="Style 7 2 25 2 6 2" xfId="41668"/>
    <cellStyle name="Style 7 2 25 2 6 3" xfId="41669"/>
    <cellStyle name="Style 7 2 25 2 7" xfId="41670"/>
    <cellStyle name="Style 7 2 25 2 7 2" xfId="41671"/>
    <cellStyle name="Style 7 2 25 2 7 3" xfId="41672"/>
    <cellStyle name="Style 7 2 25 2 8" xfId="41673"/>
    <cellStyle name="Style 7 2 25 2 8 2" xfId="41674"/>
    <cellStyle name="Style 7 2 25 2 8 3" xfId="41675"/>
    <cellStyle name="Style 7 2 25 2 9" xfId="41676"/>
    <cellStyle name="Style 7 2 25 2 9 2" xfId="41677"/>
    <cellStyle name="Style 7 2 25 2 9 3" xfId="41678"/>
    <cellStyle name="Style 7 2 25 3" xfId="41679"/>
    <cellStyle name="Style 7 2 25 3 2" xfId="41680"/>
    <cellStyle name="Style 7 2 25 3 2 2" xfId="41681"/>
    <cellStyle name="Style 7 2 25 3 2 3" xfId="41682"/>
    <cellStyle name="Style 7 2 25 3 3" xfId="41683"/>
    <cellStyle name="Style 7 2 25 3 4" xfId="41684"/>
    <cellStyle name="Style 7 2 25 4" xfId="41685"/>
    <cellStyle name="Style 7 2 25 4 2" xfId="41686"/>
    <cellStyle name="Style 7 2 25 4 3" xfId="41687"/>
    <cellStyle name="Style 7 2 25 5" xfId="41688"/>
    <cellStyle name="Style 7 2 25 5 2" xfId="41689"/>
    <cellStyle name="Style 7 2 25 5 3" xfId="41690"/>
    <cellStyle name="Style 7 2 25 6" xfId="41691"/>
    <cellStyle name="Style 7 2 25 6 2" xfId="41692"/>
    <cellStyle name="Style 7 2 25 6 3" xfId="41693"/>
    <cellStyle name="Style 7 2 25 7" xfId="41694"/>
    <cellStyle name="Style 7 2 25 7 2" xfId="41695"/>
    <cellStyle name="Style 7 2 25 7 3" xfId="41696"/>
    <cellStyle name="Style 7 2 25 8" xfId="41697"/>
    <cellStyle name="Style 7 2 25 8 2" xfId="41698"/>
    <cellStyle name="Style 7 2 25 8 3" xfId="41699"/>
    <cellStyle name="Style 7 2 25 9" xfId="41700"/>
    <cellStyle name="Style 7 2 25 9 2" xfId="41701"/>
    <cellStyle name="Style 7 2 25 9 3" xfId="41702"/>
    <cellStyle name="Style 7 2 26" xfId="1405"/>
    <cellStyle name="Style 7 2 26 10" xfId="41703"/>
    <cellStyle name="Style 7 2 26 10 2" xfId="41704"/>
    <cellStyle name="Style 7 2 26 10 3" xfId="41705"/>
    <cellStyle name="Style 7 2 26 11" xfId="41706"/>
    <cellStyle name="Style 7 2 26 11 2" xfId="41707"/>
    <cellStyle name="Style 7 2 26 11 3" xfId="41708"/>
    <cellStyle name="Style 7 2 26 12" xfId="41709"/>
    <cellStyle name="Style 7 2 26 12 2" xfId="41710"/>
    <cellStyle name="Style 7 2 26 12 3" xfId="41711"/>
    <cellStyle name="Style 7 2 26 13" xfId="41712"/>
    <cellStyle name="Style 7 2 26 13 2" xfId="41713"/>
    <cellStyle name="Style 7 2 26 13 3" xfId="41714"/>
    <cellStyle name="Style 7 2 26 14" xfId="41715"/>
    <cellStyle name="Style 7 2 26 14 2" xfId="41716"/>
    <cellStyle name="Style 7 2 26 14 3" xfId="41717"/>
    <cellStyle name="Style 7 2 26 15" xfId="41718"/>
    <cellStyle name="Style 7 2 26 15 2" xfId="41719"/>
    <cellStyle name="Style 7 2 26 15 3" xfId="41720"/>
    <cellStyle name="Style 7 2 26 16" xfId="41721"/>
    <cellStyle name="Style 7 2 26 17" xfId="41722"/>
    <cellStyle name="Style 7 2 26 2" xfId="1406"/>
    <cellStyle name="Style 7 2 26 2 10" xfId="41723"/>
    <cellStyle name="Style 7 2 26 2 10 2" xfId="41724"/>
    <cellStyle name="Style 7 2 26 2 10 3" xfId="41725"/>
    <cellStyle name="Style 7 2 26 2 11" xfId="41726"/>
    <cellStyle name="Style 7 2 26 2 11 2" xfId="41727"/>
    <cellStyle name="Style 7 2 26 2 11 3" xfId="41728"/>
    <cellStyle name="Style 7 2 26 2 12" xfId="41729"/>
    <cellStyle name="Style 7 2 26 2 12 2" xfId="41730"/>
    <cellStyle name="Style 7 2 26 2 12 3" xfId="41731"/>
    <cellStyle name="Style 7 2 26 2 13" xfId="41732"/>
    <cellStyle name="Style 7 2 26 2 13 2" xfId="41733"/>
    <cellStyle name="Style 7 2 26 2 13 3" xfId="41734"/>
    <cellStyle name="Style 7 2 26 2 14" xfId="41735"/>
    <cellStyle name="Style 7 2 26 2 14 2" xfId="41736"/>
    <cellStyle name="Style 7 2 26 2 14 3" xfId="41737"/>
    <cellStyle name="Style 7 2 26 2 15" xfId="41738"/>
    <cellStyle name="Style 7 2 26 2 16" xfId="41739"/>
    <cellStyle name="Style 7 2 26 2 2" xfId="41740"/>
    <cellStyle name="Style 7 2 26 2 2 2" xfId="41741"/>
    <cellStyle name="Style 7 2 26 2 2 2 2" xfId="41742"/>
    <cellStyle name="Style 7 2 26 2 2 2 3" xfId="41743"/>
    <cellStyle name="Style 7 2 26 2 2 3" xfId="41744"/>
    <cellStyle name="Style 7 2 26 2 2 4" xfId="41745"/>
    <cellStyle name="Style 7 2 26 2 3" xfId="41746"/>
    <cellStyle name="Style 7 2 26 2 3 2" xfId="41747"/>
    <cellStyle name="Style 7 2 26 2 3 3" xfId="41748"/>
    <cellStyle name="Style 7 2 26 2 4" xfId="41749"/>
    <cellStyle name="Style 7 2 26 2 4 2" xfId="41750"/>
    <cellStyle name="Style 7 2 26 2 4 3" xfId="41751"/>
    <cellStyle name="Style 7 2 26 2 5" xfId="41752"/>
    <cellStyle name="Style 7 2 26 2 5 2" xfId="41753"/>
    <cellStyle name="Style 7 2 26 2 5 3" xfId="41754"/>
    <cellStyle name="Style 7 2 26 2 6" xfId="41755"/>
    <cellStyle name="Style 7 2 26 2 6 2" xfId="41756"/>
    <cellStyle name="Style 7 2 26 2 6 3" xfId="41757"/>
    <cellStyle name="Style 7 2 26 2 7" xfId="41758"/>
    <cellStyle name="Style 7 2 26 2 7 2" xfId="41759"/>
    <cellStyle name="Style 7 2 26 2 7 3" xfId="41760"/>
    <cellStyle name="Style 7 2 26 2 8" xfId="41761"/>
    <cellStyle name="Style 7 2 26 2 8 2" xfId="41762"/>
    <cellStyle name="Style 7 2 26 2 8 3" xfId="41763"/>
    <cellStyle name="Style 7 2 26 2 9" xfId="41764"/>
    <cellStyle name="Style 7 2 26 2 9 2" xfId="41765"/>
    <cellStyle name="Style 7 2 26 2 9 3" xfId="41766"/>
    <cellStyle name="Style 7 2 26 3" xfId="41767"/>
    <cellStyle name="Style 7 2 26 3 2" xfId="41768"/>
    <cellStyle name="Style 7 2 26 3 2 2" xfId="41769"/>
    <cellStyle name="Style 7 2 26 3 2 3" xfId="41770"/>
    <cellStyle name="Style 7 2 26 3 3" xfId="41771"/>
    <cellStyle name="Style 7 2 26 3 4" xfId="41772"/>
    <cellStyle name="Style 7 2 26 4" xfId="41773"/>
    <cellStyle name="Style 7 2 26 4 2" xfId="41774"/>
    <cellStyle name="Style 7 2 26 4 3" xfId="41775"/>
    <cellStyle name="Style 7 2 26 5" xfId="41776"/>
    <cellStyle name="Style 7 2 26 5 2" xfId="41777"/>
    <cellStyle name="Style 7 2 26 5 3" xfId="41778"/>
    <cellStyle name="Style 7 2 26 6" xfId="41779"/>
    <cellStyle name="Style 7 2 26 6 2" xfId="41780"/>
    <cellStyle name="Style 7 2 26 6 3" xfId="41781"/>
    <cellStyle name="Style 7 2 26 7" xfId="41782"/>
    <cellStyle name="Style 7 2 26 7 2" xfId="41783"/>
    <cellStyle name="Style 7 2 26 7 3" xfId="41784"/>
    <cellStyle name="Style 7 2 26 8" xfId="41785"/>
    <cellStyle name="Style 7 2 26 8 2" xfId="41786"/>
    <cellStyle name="Style 7 2 26 8 3" xfId="41787"/>
    <cellStyle name="Style 7 2 26 9" xfId="41788"/>
    <cellStyle name="Style 7 2 26 9 2" xfId="41789"/>
    <cellStyle name="Style 7 2 26 9 3" xfId="41790"/>
    <cellStyle name="Style 7 2 27" xfId="1407"/>
    <cellStyle name="Style 7 2 27 10" xfId="41791"/>
    <cellStyle name="Style 7 2 27 10 2" xfId="41792"/>
    <cellStyle name="Style 7 2 27 10 3" xfId="41793"/>
    <cellStyle name="Style 7 2 27 11" xfId="41794"/>
    <cellStyle name="Style 7 2 27 11 2" xfId="41795"/>
    <cellStyle name="Style 7 2 27 11 3" xfId="41796"/>
    <cellStyle name="Style 7 2 27 12" xfId="41797"/>
    <cellStyle name="Style 7 2 27 12 2" xfId="41798"/>
    <cellStyle name="Style 7 2 27 12 3" xfId="41799"/>
    <cellStyle name="Style 7 2 27 13" xfId="41800"/>
    <cellStyle name="Style 7 2 27 13 2" xfId="41801"/>
    <cellStyle name="Style 7 2 27 13 3" xfId="41802"/>
    <cellStyle name="Style 7 2 27 14" xfId="41803"/>
    <cellStyle name="Style 7 2 27 14 2" xfId="41804"/>
    <cellStyle name="Style 7 2 27 14 3" xfId="41805"/>
    <cellStyle name="Style 7 2 27 15" xfId="41806"/>
    <cellStyle name="Style 7 2 27 15 2" xfId="41807"/>
    <cellStyle name="Style 7 2 27 15 3" xfId="41808"/>
    <cellStyle name="Style 7 2 27 16" xfId="41809"/>
    <cellStyle name="Style 7 2 27 17" xfId="41810"/>
    <cellStyle name="Style 7 2 27 2" xfId="1408"/>
    <cellStyle name="Style 7 2 27 2 10" xfId="41811"/>
    <cellStyle name="Style 7 2 27 2 10 2" xfId="41812"/>
    <cellStyle name="Style 7 2 27 2 10 3" xfId="41813"/>
    <cellStyle name="Style 7 2 27 2 11" xfId="41814"/>
    <cellStyle name="Style 7 2 27 2 11 2" xfId="41815"/>
    <cellStyle name="Style 7 2 27 2 11 3" xfId="41816"/>
    <cellStyle name="Style 7 2 27 2 12" xfId="41817"/>
    <cellStyle name="Style 7 2 27 2 12 2" xfId="41818"/>
    <cellStyle name="Style 7 2 27 2 12 3" xfId="41819"/>
    <cellStyle name="Style 7 2 27 2 13" xfId="41820"/>
    <cellStyle name="Style 7 2 27 2 13 2" xfId="41821"/>
    <cellStyle name="Style 7 2 27 2 13 3" xfId="41822"/>
    <cellStyle name="Style 7 2 27 2 14" xfId="41823"/>
    <cellStyle name="Style 7 2 27 2 14 2" xfId="41824"/>
    <cellStyle name="Style 7 2 27 2 14 3" xfId="41825"/>
    <cellStyle name="Style 7 2 27 2 15" xfId="41826"/>
    <cellStyle name="Style 7 2 27 2 16" xfId="41827"/>
    <cellStyle name="Style 7 2 27 2 2" xfId="41828"/>
    <cellStyle name="Style 7 2 27 2 2 2" xfId="41829"/>
    <cellStyle name="Style 7 2 27 2 2 2 2" xfId="41830"/>
    <cellStyle name="Style 7 2 27 2 2 2 3" xfId="41831"/>
    <cellStyle name="Style 7 2 27 2 2 3" xfId="41832"/>
    <cellStyle name="Style 7 2 27 2 2 4" xfId="41833"/>
    <cellStyle name="Style 7 2 27 2 3" xfId="41834"/>
    <cellStyle name="Style 7 2 27 2 3 2" xfId="41835"/>
    <cellStyle name="Style 7 2 27 2 3 3" xfId="41836"/>
    <cellStyle name="Style 7 2 27 2 4" xfId="41837"/>
    <cellStyle name="Style 7 2 27 2 4 2" xfId="41838"/>
    <cellStyle name="Style 7 2 27 2 4 3" xfId="41839"/>
    <cellStyle name="Style 7 2 27 2 5" xfId="41840"/>
    <cellStyle name="Style 7 2 27 2 5 2" xfId="41841"/>
    <cellStyle name="Style 7 2 27 2 5 3" xfId="41842"/>
    <cellStyle name="Style 7 2 27 2 6" xfId="41843"/>
    <cellStyle name="Style 7 2 27 2 6 2" xfId="41844"/>
    <cellStyle name="Style 7 2 27 2 6 3" xfId="41845"/>
    <cellStyle name="Style 7 2 27 2 7" xfId="41846"/>
    <cellStyle name="Style 7 2 27 2 7 2" xfId="41847"/>
    <cellStyle name="Style 7 2 27 2 7 3" xfId="41848"/>
    <cellStyle name="Style 7 2 27 2 8" xfId="41849"/>
    <cellStyle name="Style 7 2 27 2 8 2" xfId="41850"/>
    <cellStyle name="Style 7 2 27 2 8 3" xfId="41851"/>
    <cellStyle name="Style 7 2 27 2 9" xfId="41852"/>
    <cellStyle name="Style 7 2 27 2 9 2" xfId="41853"/>
    <cellStyle name="Style 7 2 27 2 9 3" xfId="41854"/>
    <cellStyle name="Style 7 2 27 3" xfId="41855"/>
    <cellStyle name="Style 7 2 27 3 2" xfId="41856"/>
    <cellStyle name="Style 7 2 27 3 2 2" xfId="41857"/>
    <cellStyle name="Style 7 2 27 3 2 3" xfId="41858"/>
    <cellStyle name="Style 7 2 27 3 3" xfId="41859"/>
    <cellStyle name="Style 7 2 27 3 4" xfId="41860"/>
    <cellStyle name="Style 7 2 27 4" xfId="41861"/>
    <cellStyle name="Style 7 2 27 4 2" xfId="41862"/>
    <cellStyle name="Style 7 2 27 4 3" xfId="41863"/>
    <cellStyle name="Style 7 2 27 5" xfId="41864"/>
    <cellStyle name="Style 7 2 27 5 2" xfId="41865"/>
    <cellStyle name="Style 7 2 27 5 3" xfId="41866"/>
    <cellStyle name="Style 7 2 27 6" xfId="41867"/>
    <cellStyle name="Style 7 2 27 6 2" xfId="41868"/>
    <cellStyle name="Style 7 2 27 6 3" xfId="41869"/>
    <cellStyle name="Style 7 2 27 7" xfId="41870"/>
    <cellStyle name="Style 7 2 27 7 2" xfId="41871"/>
    <cellStyle name="Style 7 2 27 7 3" xfId="41872"/>
    <cellStyle name="Style 7 2 27 8" xfId="41873"/>
    <cellStyle name="Style 7 2 27 8 2" xfId="41874"/>
    <cellStyle name="Style 7 2 27 8 3" xfId="41875"/>
    <cellStyle name="Style 7 2 27 9" xfId="41876"/>
    <cellStyle name="Style 7 2 27 9 2" xfId="41877"/>
    <cellStyle name="Style 7 2 27 9 3" xfId="41878"/>
    <cellStyle name="Style 7 2 28" xfId="1409"/>
    <cellStyle name="Style 7 2 28 10" xfId="41879"/>
    <cellStyle name="Style 7 2 28 10 2" xfId="41880"/>
    <cellStyle name="Style 7 2 28 10 3" xfId="41881"/>
    <cellStyle name="Style 7 2 28 11" xfId="41882"/>
    <cellStyle name="Style 7 2 28 11 2" xfId="41883"/>
    <cellStyle name="Style 7 2 28 11 3" xfId="41884"/>
    <cellStyle name="Style 7 2 28 12" xfId="41885"/>
    <cellStyle name="Style 7 2 28 12 2" xfId="41886"/>
    <cellStyle name="Style 7 2 28 12 3" xfId="41887"/>
    <cellStyle name="Style 7 2 28 13" xfId="41888"/>
    <cellStyle name="Style 7 2 28 13 2" xfId="41889"/>
    <cellStyle name="Style 7 2 28 13 3" xfId="41890"/>
    <cellStyle name="Style 7 2 28 14" xfId="41891"/>
    <cellStyle name="Style 7 2 28 14 2" xfId="41892"/>
    <cellStyle name="Style 7 2 28 14 3" xfId="41893"/>
    <cellStyle name="Style 7 2 28 15" xfId="41894"/>
    <cellStyle name="Style 7 2 28 16" xfId="41895"/>
    <cellStyle name="Style 7 2 28 2" xfId="41896"/>
    <cellStyle name="Style 7 2 28 2 2" xfId="41897"/>
    <cellStyle name="Style 7 2 28 2 2 2" xfId="41898"/>
    <cellStyle name="Style 7 2 28 2 2 3" xfId="41899"/>
    <cellStyle name="Style 7 2 28 2 3" xfId="41900"/>
    <cellStyle name="Style 7 2 28 2 4" xfId="41901"/>
    <cellStyle name="Style 7 2 28 3" xfId="41902"/>
    <cellStyle name="Style 7 2 28 3 2" xfId="41903"/>
    <cellStyle name="Style 7 2 28 3 3" xfId="41904"/>
    <cellStyle name="Style 7 2 28 4" xfId="41905"/>
    <cellStyle name="Style 7 2 28 4 2" xfId="41906"/>
    <cellStyle name="Style 7 2 28 4 3" xfId="41907"/>
    <cellStyle name="Style 7 2 28 5" xfId="41908"/>
    <cellStyle name="Style 7 2 28 5 2" xfId="41909"/>
    <cellStyle name="Style 7 2 28 5 3" xfId="41910"/>
    <cellStyle name="Style 7 2 28 6" xfId="41911"/>
    <cellStyle name="Style 7 2 28 6 2" xfId="41912"/>
    <cellStyle name="Style 7 2 28 6 3" xfId="41913"/>
    <cellStyle name="Style 7 2 28 7" xfId="41914"/>
    <cellStyle name="Style 7 2 28 7 2" xfId="41915"/>
    <cellStyle name="Style 7 2 28 7 3" xfId="41916"/>
    <cellStyle name="Style 7 2 28 8" xfId="41917"/>
    <cellStyle name="Style 7 2 28 8 2" xfId="41918"/>
    <cellStyle name="Style 7 2 28 8 3" xfId="41919"/>
    <cellStyle name="Style 7 2 28 9" xfId="41920"/>
    <cellStyle name="Style 7 2 28 9 2" xfId="41921"/>
    <cellStyle name="Style 7 2 28 9 3" xfId="41922"/>
    <cellStyle name="Style 7 2 29" xfId="1410"/>
    <cellStyle name="Style 7 2 29 10" xfId="41923"/>
    <cellStyle name="Style 7 2 29 10 2" xfId="41924"/>
    <cellStyle name="Style 7 2 29 10 3" xfId="41925"/>
    <cellStyle name="Style 7 2 29 11" xfId="41926"/>
    <cellStyle name="Style 7 2 29 11 2" xfId="41927"/>
    <cellStyle name="Style 7 2 29 11 3" xfId="41928"/>
    <cellStyle name="Style 7 2 29 12" xfId="41929"/>
    <cellStyle name="Style 7 2 29 12 2" xfId="41930"/>
    <cellStyle name="Style 7 2 29 12 3" xfId="41931"/>
    <cellStyle name="Style 7 2 29 13" xfId="41932"/>
    <cellStyle name="Style 7 2 29 13 2" xfId="41933"/>
    <cellStyle name="Style 7 2 29 13 3" xfId="41934"/>
    <cellStyle name="Style 7 2 29 14" xfId="41935"/>
    <cellStyle name="Style 7 2 29 14 2" xfId="41936"/>
    <cellStyle name="Style 7 2 29 14 3" xfId="41937"/>
    <cellStyle name="Style 7 2 29 15" xfId="41938"/>
    <cellStyle name="Style 7 2 29 16" xfId="41939"/>
    <cellStyle name="Style 7 2 29 2" xfId="41940"/>
    <cellStyle name="Style 7 2 29 2 2" xfId="41941"/>
    <cellStyle name="Style 7 2 29 2 2 2" xfId="41942"/>
    <cellStyle name="Style 7 2 29 2 2 3" xfId="41943"/>
    <cellStyle name="Style 7 2 29 2 3" xfId="41944"/>
    <cellStyle name="Style 7 2 29 2 4" xfId="41945"/>
    <cellStyle name="Style 7 2 29 3" xfId="41946"/>
    <cellStyle name="Style 7 2 29 3 2" xfId="41947"/>
    <cellStyle name="Style 7 2 29 3 3" xfId="41948"/>
    <cellStyle name="Style 7 2 29 4" xfId="41949"/>
    <cellStyle name="Style 7 2 29 4 2" xfId="41950"/>
    <cellStyle name="Style 7 2 29 4 3" xfId="41951"/>
    <cellStyle name="Style 7 2 29 5" xfId="41952"/>
    <cellStyle name="Style 7 2 29 5 2" xfId="41953"/>
    <cellStyle name="Style 7 2 29 5 3" xfId="41954"/>
    <cellStyle name="Style 7 2 29 6" xfId="41955"/>
    <cellStyle name="Style 7 2 29 6 2" xfId="41956"/>
    <cellStyle name="Style 7 2 29 6 3" xfId="41957"/>
    <cellStyle name="Style 7 2 29 7" xfId="41958"/>
    <cellStyle name="Style 7 2 29 7 2" xfId="41959"/>
    <cellStyle name="Style 7 2 29 7 3" xfId="41960"/>
    <cellStyle name="Style 7 2 29 8" xfId="41961"/>
    <cellStyle name="Style 7 2 29 8 2" xfId="41962"/>
    <cellStyle name="Style 7 2 29 8 3" xfId="41963"/>
    <cellStyle name="Style 7 2 29 9" xfId="41964"/>
    <cellStyle name="Style 7 2 29 9 2" xfId="41965"/>
    <cellStyle name="Style 7 2 29 9 3" xfId="41966"/>
    <cellStyle name="Style 7 2 3" xfId="1411"/>
    <cellStyle name="Style 7 2 3 10" xfId="41967"/>
    <cellStyle name="Style 7 2 3 10 2" xfId="41968"/>
    <cellStyle name="Style 7 2 3 10 3" xfId="41969"/>
    <cellStyle name="Style 7 2 3 11" xfId="41970"/>
    <cellStyle name="Style 7 2 3 11 2" xfId="41971"/>
    <cellStyle name="Style 7 2 3 11 3" xfId="41972"/>
    <cellStyle name="Style 7 2 3 12" xfId="41973"/>
    <cellStyle name="Style 7 2 3 12 2" xfId="41974"/>
    <cellStyle name="Style 7 2 3 12 3" xfId="41975"/>
    <cellStyle name="Style 7 2 3 13" xfId="41976"/>
    <cellStyle name="Style 7 2 3 13 2" xfId="41977"/>
    <cellStyle name="Style 7 2 3 13 3" xfId="41978"/>
    <cellStyle name="Style 7 2 3 14" xfId="41979"/>
    <cellStyle name="Style 7 2 3 14 2" xfId="41980"/>
    <cellStyle name="Style 7 2 3 14 3" xfId="41981"/>
    <cellStyle name="Style 7 2 3 15" xfId="41982"/>
    <cellStyle name="Style 7 2 3 16" xfId="41983"/>
    <cellStyle name="Style 7 2 3 2" xfId="41984"/>
    <cellStyle name="Style 7 2 3 2 2" xfId="41985"/>
    <cellStyle name="Style 7 2 3 2 2 2" xfId="41986"/>
    <cellStyle name="Style 7 2 3 2 2 3" xfId="41987"/>
    <cellStyle name="Style 7 2 3 2 3" xfId="41988"/>
    <cellStyle name="Style 7 2 3 2 4" xfId="41989"/>
    <cellStyle name="Style 7 2 3 3" xfId="41990"/>
    <cellStyle name="Style 7 2 3 3 2" xfId="41991"/>
    <cellStyle name="Style 7 2 3 3 3" xfId="41992"/>
    <cellStyle name="Style 7 2 3 4" xfId="41993"/>
    <cellStyle name="Style 7 2 3 4 2" xfId="41994"/>
    <cellStyle name="Style 7 2 3 4 3" xfId="41995"/>
    <cellStyle name="Style 7 2 3 5" xfId="41996"/>
    <cellStyle name="Style 7 2 3 5 2" xfId="41997"/>
    <cellStyle name="Style 7 2 3 5 3" xfId="41998"/>
    <cellStyle name="Style 7 2 3 6" xfId="41999"/>
    <cellStyle name="Style 7 2 3 6 2" xfId="42000"/>
    <cellStyle name="Style 7 2 3 6 3" xfId="42001"/>
    <cellStyle name="Style 7 2 3 7" xfId="42002"/>
    <cellStyle name="Style 7 2 3 7 2" xfId="42003"/>
    <cellStyle name="Style 7 2 3 7 3" xfId="42004"/>
    <cellStyle name="Style 7 2 3 8" xfId="42005"/>
    <cellStyle name="Style 7 2 3 8 2" xfId="42006"/>
    <cellStyle name="Style 7 2 3 8 3" xfId="42007"/>
    <cellStyle name="Style 7 2 3 9" xfId="42008"/>
    <cellStyle name="Style 7 2 3 9 2" xfId="42009"/>
    <cellStyle name="Style 7 2 3 9 3" xfId="42010"/>
    <cellStyle name="Style 7 2 30" xfId="1412"/>
    <cellStyle name="Style 7 2 30 10" xfId="42011"/>
    <cellStyle name="Style 7 2 30 10 2" xfId="42012"/>
    <cellStyle name="Style 7 2 30 10 3" xfId="42013"/>
    <cellStyle name="Style 7 2 30 11" xfId="42014"/>
    <cellStyle name="Style 7 2 30 11 2" xfId="42015"/>
    <cellStyle name="Style 7 2 30 11 3" xfId="42016"/>
    <cellStyle name="Style 7 2 30 12" xfId="42017"/>
    <cellStyle name="Style 7 2 30 12 2" xfId="42018"/>
    <cellStyle name="Style 7 2 30 12 3" xfId="42019"/>
    <cellStyle name="Style 7 2 30 13" xfId="42020"/>
    <cellStyle name="Style 7 2 30 13 2" xfId="42021"/>
    <cellStyle name="Style 7 2 30 13 3" xfId="42022"/>
    <cellStyle name="Style 7 2 30 14" xfId="42023"/>
    <cellStyle name="Style 7 2 30 14 2" xfId="42024"/>
    <cellStyle name="Style 7 2 30 14 3" xfId="42025"/>
    <cellStyle name="Style 7 2 30 15" xfId="42026"/>
    <cellStyle name="Style 7 2 30 16" xfId="42027"/>
    <cellStyle name="Style 7 2 30 2" xfId="42028"/>
    <cellStyle name="Style 7 2 30 2 2" xfId="42029"/>
    <cellStyle name="Style 7 2 30 2 2 2" xfId="42030"/>
    <cellStyle name="Style 7 2 30 2 2 3" xfId="42031"/>
    <cellStyle name="Style 7 2 30 2 3" xfId="42032"/>
    <cellStyle name="Style 7 2 30 2 4" xfId="42033"/>
    <cellStyle name="Style 7 2 30 3" xfId="42034"/>
    <cellStyle name="Style 7 2 30 3 2" xfId="42035"/>
    <cellStyle name="Style 7 2 30 3 3" xfId="42036"/>
    <cellStyle name="Style 7 2 30 4" xfId="42037"/>
    <cellStyle name="Style 7 2 30 4 2" xfId="42038"/>
    <cellStyle name="Style 7 2 30 4 3" xfId="42039"/>
    <cellStyle name="Style 7 2 30 5" xfId="42040"/>
    <cellStyle name="Style 7 2 30 5 2" xfId="42041"/>
    <cellStyle name="Style 7 2 30 5 3" xfId="42042"/>
    <cellStyle name="Style 7 2 30 6" xfId="42043"/>
    <cellStyle name="Style 7 2 30 6 2" xfId="42044"/>
    <cellStyle name="Style 7 2 30 6 3" xfId="42045"/>
    <cellStyle name="Style 7 2 30 7" xfId="42046"/>
    <cellStyle name="Style 7 2 30 7 2" xfId="42047"/>
    <cellStyle name="Style 7 2 30 7 3" xfId="42048"/>
    <cellStyle name="Style 7 2 30 8" xfId="42049"/>
    <cellStyle name="Style 7 2 30 8 2" xfId="42050"/>
    <cellStyle name="Style 7 2 30 8 3" xfId="42051"/>
    <cellStyle name="Style 7 2 30 9" xfId="42052"/>
    <cellStyle name="Style 7 2 30 9 2" xfId="42053"/>
    <cellStyle name="Style 7 2 30 9 3" xfId="42054"/>
    <cellStyle name="Style 7 2 31" xfId="1413"/>
    <cellStyle name="Style 7 2 31 10" xfId="42055"/>
    <cellStyle name="Style 7 2 31 10 2" xfId="42056"/>
    <cellStyle name="Style 7 2 31 10 3" xfId="42057"/>
    <cellStyle name="Style 7 2 31 11" xfId="42058"/>
    <cellStyle name="Style 7 2 31 11 2" xfId="42059"/>
    <cellStyle name="Style 7 2 31 11 3" xfId="42060"/>
    <cellStyle name="Style 7 2 31 12" xfId="42061"/>
    <cellStyle name="Style 7 2 31 12 2" xfId="42062"/>
    <cellStyle name="Style 7 2 31 12 3" xfId="42063"/>
    <cellStyle name="Style 7 2 31 13" xfId="42064"/>
    <cellStyle name="Style 7 2 31 13 2" xfId="42065"/>
    <cellStyle name="Style 7 2 31 13 3" xfId="42066"/>
    <cellStyle name="Style 7 2 31 14" xfId="42067"/>
    <cellStyle name="Style 7 2 31 14 2" xfId="42068"/>
    <cellStyle name="Style 7 2 31 14 3" xfId="42069"/>
    <cellStyle name="Style 7 2 31 15" xfId="42070"/>
    <cellStyle name="Style 7 2 31 16" xfId="42071"/>
    <cellStyle name="Style 7 2 31 2" xfId="42072"/>
    <cellStyle name="Style 7 2 31 2 2" xfId="42073"/>
    <cellStyle name="Style 7 2 31 2 2 2" xfId="42074"/>
    <cellStyle name="Style 7 2 31 2 2 3" xfId="42075"/>
    <cellStyle name="Style 7 2 31 2 3" xfId="42076"/>
    <cellStyle name="Style 7 2 31 2 4" xfId="42077"/>
    <cellStyle name="Style 7 2 31 3" xfId="42078"/>
    <cellStyle name="Style 7 2 31 3 2" xfId="42079"/>
    <cellStyle name="Style 7 2 31 3 3" xfId="42080"/>
    <cellStyle name="Style 7 2 31 4" xfId="42081"/>
    <cellStyle name="Style 7 2 31 4 2" xfId="42082"/>
    <cellStyle name="Style 7 2 31 4 3" xfId="42083"/>
    <cellStyle name="Style 7 2 31 5" xfId="42084"/>
    <cellStyle name="Style 7 2 31 5 2" xfId="42085"/>
    <cellStyle name="Style 7 2 31 5 3" xfId="42086"/>
    <cellStyle name="Style 7 2 31 6" xfId="42087"/>
    <cellStyle name="Style 7 2 31 6 2" xfId="42088"/>
    <cellStyle name="Style 7 2 31 6 3" xfId="42089"/>
    <cellStyle name="Style 7 2 31 7" xfId="42090"/>
    <cellStyle name="Style 7 2 31 7 2" xfId="42091"/>
    <cellStyle name="Style 7 2 31 7 3" xfId="42092"/>
    <cellStyle name="Style 7 2 31 8" xfId="42093"/>
    <cellStyle name="Style 7 2 31 8 2" xfId="42094"/>
    <cellStyle name="Style 7 2 31 8 3" xfId="42095"/>
    <cellStyle name="Style 7 2 31 9" xfId="42096"/>
    <cellStyle name="Style 7 2 31 9 2" xfId="42097"/>
    <cellStyle name="Style 7 2 31 9 3" xfId="42098"/>
    <cellStyle name="Style 7 2 32" xfId="42099"/>
    <cellStyle name="Style 7 2 32 2" xfId="42100"/>
    <cellStyle name="Style 7 2 32 2 2" xfId="42101"/>
    <cellStyle name="Style 7 2 32 2 3" xfId="42102"/>
    <cellStyle name="Style 7 2 32 3" xfId="42103"/>
    <cellStyle name="Style 7 2 32 4" xfId="42104"/>
    <cellStyle name="Style 7 2 33" xfId="42105"/>
    <cellStyle name="Style 7 2 33 2" xfId="42106"/>
    <cellStyle name="Style 7 2 33 3" xfId="42107"/>
    <cellStyle name="Style 7 2 34" xfId="42108"/>
    <cellStyle name="Style 7 2 34 2" xfId="42109"/>
    <cellStyle name="Style 7 2 34 3" xfId="42110"/>
    <cellStyle name="Style 7 2 35" xfId="42111"/>
    <cellStyle name="Style 7 2 35 2" xfId="42112"/>
    <cellStyle name="Style 7 2 35 3" xfId="42113"/>
    <cellStyle name="Style 7 2 36" xfId="42114"/>
    <cellStyle name="Style 7 2 36 2" xfId="42115"/>
    <cellStyle name="Style 7 2 36 3" xfId="42116"/>
    <cellStyle name="Style 7 2 37" xfId="42117"/>
    <cellStyle name="Style 7 2 37 2" xfId="42118"/>
    <cellStyle name="Style 7 2 37 3" xfId="42119"/>
    <cellStyle name="Style 7 2 38" xfId="42120"/>
    <cellStyle name="Style 7 2 38 2" xfId="42121"/>
    <cellStyle name="Style 7 2 38 3" xfId="42122"/>
    <cellStyle name="Style 7 2 39" xfId="42123"/>
    <cellStyle name="Style 7 2 39 2" xfId="42124"/>
    <cellStyle name="Style 7 2 39 3" xfId="42125"/>
    <cellStyle name="Style 7 2 4" xfId="1414"/>
    <cellStyle name="Style 7 2 4 10" xfId="42126"/>
    <cellStyle name="Style 7 2 4 10 2" xfId="42127"/>
    <cellStyle name="Style 7 2 4 10 3" xfId="42128"/>
    <cellStyle name="Style 7 2 4 11" xfId="42129"/>
    <cellStyle name="Style 7 2 4 11 2" xfId="42130"/>
    <cellStyle name="Style 7 2 4 11 3" xfId="42131"/>
    <cellStyle name="Style 7 2 4 12" xfId="42132"/>
    <cellStyle name="Style 7 2 4 12 2" xfId="42133"/>
    <cellStyle name="Style 7 2 4 12 3" xfId="42134"/>
    <cellStyle name="Style 7 2 4 13" xfId="42135"/>
    <cellStyle name="Style 7 2 4 13 2" xfId="42136"/>
    <cellStyle name="Style 7 2 4 13 3" xfId="42137"/>
    <cellStyle name="Style 7 2 4 14" xfId="42138"/>
    <cellStyle name="Style 7 2 4 14 2" xfId="42139"/>
    <cellStyle name="Style 7 2 4 14 3" xfId="42140"/>
    <cellStyle name="Style 7 2 4 15" xfId="42141"/>
    <cellStyle name="Style 7 2 4 16" xfId="42142"/>
    <cellStyle name="Style 7 2 4 2" xfId="42143"/>
    <cellStyle name="Style 7 2 4 2 2" xfId="42144"/>
    <cellStyle name="Style 7 2 4 2 2 2" xfId="42145"/>
    <cellStyle name="Style 7 2 4 2 2 3" xfId="42146"/>
    <cellStyle name="Style 7 2 4 2 3" xfId="42147"/>
    <cellStyle name="Style 7 2 4 2 4" xfId="42148"/>
    <cellStyle name="Style 7 2 4 3" xfId="42149"/>
    <cellStyle name="Style 7 2 4 3 2" xfId="42150"/>
    <cellStyle name="Style 7 2 4 3 3" xfId="42151"/>
    <cellStyle name="Style 7 2 4 4" xfId="42152"/>
    <cellStyle name="Style 7 2 4 4 2" xfId="42153"/>
    <cellStyle name="Style 7 2 4 4 3" xfId="42154"/>
    <cellStyle name="Style 7 2 4 5" xfId="42155"/>
    <cellStyle name="Style 7 2 4 5 2" xfId="42156"/>
    <cellStyle name="Style 7 2 4 5 3" xfId="42157"/>
    <cellStyle name="Style 7 2 4 6" xfId="42158"/>
    <cellStyle name="Style 7 2 4 6 2" xfId="42159"/>
    <cellStyle name="Style 7 2 4 6 3" xfId="42160"/>
    <cellStyle name="Style 7 2 4 7" xfId="42161"/>
    <cellStyle name="Style 7 2 4 7 2" xfId="42162"/>
    <cellStyle name="Style 7 2 4 7 3" xfId="42163"/>
    <cellStyle name="Style 7 2 4 8" xfId="42164"/>
    <cellStyle name="Style 7 2 4 8 2" xfId="42165"/>
    <cellStyle name="Style 7 2 4 8 3" xfId="42166"/>
    <cellStyle name="Style 7 2 4 9" xfId="42167"/>
    <cellStyle name="Style 7 2 4 9 2" xfId="42168"/>
    <cellStyle name="Style 7 2 4 9 3" xfId="42169"/>
    <cellStyle name="Style 7 2 40" xfId="42170"/>
    <cellStyle name="Style 7 2 40 2" xfId="42171"/>
    <cellStyle name="Style 7 2 40 3" xfId="42172"/>
    <cellStyle name="Style 7 2 41" xfId="42173"/>
    <cellStyle name="Style 7 2 41 2" xfId="42174"/>
    <cellStyle name="Style 7 2 41 3" xfId="42175"/>
    <cellStyle name="Style 7 2 42" xfId="42176"/>
    <cellStyle name="Style 7 2 42 2" xfId="42177"/>
    <cellStyle name="Style 7 2 42 3" xfId="42178"/>
    <cellStyle name="Style 7 2 43" xfId="42179"/>
    <cellStyle name="Style 7 2 43 2" xfId="42180"/>
    <cellStyle name="Style 7 2 43 3" xfId="42181"/>
    <cellStyle name="Style 7 2 44" xfId="42182"/>
    <cellStyle name="Style 7 2 44 2" xfId="42183"/>
    <cellStyle name="Style 7 2 44 3" xfId="42184"/>
    <cellStyle name="Style 7 2 45" xfId="42185"/>
    <cellStyle name="Style 7 2 45 2" xfId="42186"/>
    <cellStyle name="Style 7 2 46" xfId="42187"/>
    <cellStyle name="Style 7 2 47" xfId="42188"/>
    <cellStyle name="Style 7 2 5" xfId="1415"/>
    <cellStyle name="Style 7 2 5 10" xfId="42189"/>
    <cellStyle name="Style 7 2 5 10 2" xfId="42190"/>
    <cellStyle name="Style 7 2 5 10 3" xfId="42191"/>
    <cellStyle name="Style 7 2 5 11" xfId="42192"/>
    <cellStyle name="Style 7 2 5 11 2" xfId="42193"/>
    <cellStyle name="Style 7 2 5 11 3" xfId="42194"/>
    <cellStyle name="Style 7 2 5 12" xfId="42195"/>
    <cellStyle name="Style 7 2 5 12 2" xfId="42196"/>
    <cellStyle name="Style 7 2 5 12 3" xfId="42197"/>
    <cellStyle name="Style 7 2 5 13" xfId="42198"/>
    <cellStyle name="Style 7 2 5 13 2" xfId="42199"/>
    <cellStyle name="Style 7 2 5 13 3" xfId="42200"/>
    <cellStyle name="Style 7 2 5 14" xfId="42201"/>
    <cellStyle name="Style 7 2 5 14 2" xfId="42202"/>
    <cellStyle name="Style 7 2 5 14 3" xfId="42203"/>
    <cellStyle name="Style 7 2 5 15" xfId="42204"/>
    <cellStyle name="Style 7 2 5 16" xfId="42205"/>
    <cellStyle name="Style 7 2 5 2" xfId="42206"/>
    <cellStyle name="Style 7 2 5 2 2" xfId="42207"/>
    <cellStyle name="Style 7 2 5 2 2 2" xfId="42208"/>
    <cellStyle name="Style 7 2 5 2 2 3" xfId="42209"/>
    <cellStyle name="Style 7 2 5 2 3" xfId="42210"/>
    <cellStyle name="Style 7 2 5 2 4" xfId="42211"/>
    <cellStyle name="Style 7 2 5 3" xfId="42212"/>
    <cellStyle name="Style 7 2 5 3 2" xfId="42213"/>
    <cellStyle name="Style 7 2 5 3 3" xfId="42214"/>
    <cellStyle name="Style 7 2 5 4" xfId="42215"/>
    <cellStyle name="Style 7 2 5 4 2" xfId="42216"/>
    <cellStyle name="Style 7 2 5 4 3" xfId="42217"/>
    <cellStyle name="Style 7 2 5 5" xfId="42218"/>
    <cellStyle name="Style 7 2 5 5 2" xfId="42219"/>
    <cellStyle name="Style 7 2 5 5 3" xfId="42220"/>
    <cellStyle name="Style 7 2 5 6" xfId="42221"/>
    <cellStyle name="Style 7 2 5 6 2" xfId="42222"/>
    <cellStyle name="Style 7 2 5 6 3" xfId="42223"/>
    <cellStyle name="Style 7 2 5 7" xfId="42224"/>
    <cellStyle name="Style 7 2 5 7 2" xfId="42225"/>
    <cellStyle name="Style 7 2 5 7 3" xfId="42226"/>
    <cellStyle name="Style 7 2 5 8" xfId="42227"/>
    <cellStyle name="Style 7 2 5 8 2" xfId="42228"/>
    <cellStyle name="Style 7 2 5 8 3" xfId="42229"/>
    <cellStyle name="Style 7 2 5 9" xfId="42230"/>
    <cellStyle name="Style 7 2 5 9 2" xfId="42231"/>
    <cellStyle name="Style 7 2 5 9 3" xfId="42232"/>
    <cellStyle name="Style 7 2 6" xfId="1416"/>
    <cellStyle name="Style 7 2 6 10" xfId="42233"/>
    <cellStyle name="Style 7 2 6 10 2" xfId="42234"/>
    <cellStyle name="Style 7 2 6 10 3" xfId="42235"/>
    <cellStyle name="Style 7 2 6 11" xfId="42236"/>
    <cellStyle name="Style 7 2 6 11 2" xfId="42237"/>
    <cellStyle name="Style 7 2 6 11 3" xfId="42238"/>
    <cellStyle name="Style 7 2 6 12" xfId="42239"/>
    <cellStyle name="Style 7 2 6 12 2" xfId="42240"/>
    <cellStyle name="Style 7 2 6 12 3" xfId="42241"/>
    <cellStyle name="Style 7 2 6 13" xfId="42242"/>
    <cellStyle name="Style 7 2 6 13 2" xfId="42243"/>
    <cellStyle name="Style 7 2 6 13 3" xfId="42244"/>
    <cellStyle name="Style 7 2 6 14" xfId="42245"/>
    <cellStyle name="Style 7 2 6 14 2" xfId="42246"/>
    <cellStyle name="Style 7 2 6 14 3" xfId="42247"/>
    <cellStyle name="Style 7 2 6 15" xfId="42248"/>
    <cellStyle name="Style 7 2 6 16" xfId="42249"/>
    <cellStyle name="Style 7 2 6 2" xfId="42250"/>
    <cellStyle name="Style 7 2 6 2 2" xfId="42251"/>
    <cellStyle name="Style 7 2 6 2 2 2" xfId="42252"/>
    <cellStyle name="Style 7 2 6 2 2 3" xfId="42253"/>
    <cellStyle name="Style 7 2 6 2 3" xfId="42254"/>
    <cellStyle name="Style 7 2 6 2 4" xfId="42255"/>
    <cellStyle name="Style 7 2 6 3" xfId="42256"/>
    <cellStyle name="Style 7 2 6 3 2" xfId="42257"/>
    <cellStyle name="Style 7 2 6 3 3" xfId="42258"/>
    <cellStyle name="Style 7 2 6 4" xfId="42259"/>
    <cellStyle name="Style 7 2 6 4 2" xfId="42260"/>
    <cellStyle name="Style 7 2 6 4 3" xfId="42261"/>
    <cellStyle name="Style 7 2 6 5" xfId="42262"/>
    <cellStyle name="Style 7 2 6 5 2" xfId="42263"/>
    <cellStyle name="Style 7 2 6 5 3" xfId="42264"/>
    <cellStyle name="Style 7 2 6 6" xfId="42265"/>
    <cellStyle name="Style 7 2 6 6 2" xfId="42266"/>
    <cellStyle name="Style 7 2 6 6 3" xfId="42267"/>
    <cellStyle name="Style 7 2 6 7" xfId="42268"/>
    <cellStyle name="Style 7 2 6 7 2" xfId="42269"/>
    <cellStyle name="Style 7 2 6 7 3" xfId="42270"/>
    <cellStyle name="Style 7 2 6 8" xfId="42271"/>
    <cellStyle name="Style 7 2 6 8 2" xfId="42272"/>
    <cellStyle name="Style 7 2 6 8 3" xfId="42273"/>
    <cellStyle name="Style 7 2 6 9" xfId="42274"/>
    <cellStyle name="Style 7 2 6 9 2" xfId="42275"/>
    <cellStyle name="Style 7 2 6 9 3" xfId="42276"/>
    <cellStyle name="Style 7 2 7" xfId="1417"/>
    <cellStyle name="Style 7 2 7 10" xfId="42277"/>
    <cellStyle name="Style 7 2 7 10 2" xfId="42278"/>
    <cellStyle name="Style 7 2 7 10 3" xfId="42279"/>
    <cellStyle name="Style 7 2 7 11" xfId="42280"/>
    <cellStyle name="Style 7 2 7 11 2" xfId="42281"/>
    <cellStyle name="Style 7 2 7 11 3" xfId="42282"/>
    <cellStyle name="Style 7 2 7 12" xfId="42283"/>
    <cellStyle name="Style 7 2 7 12 2" xfId="42284"/>
    <cellStyle name="Style 7 2 7 12 3" xfId="42285"/>
    <cellStyle name="Style 7 2 7 13" xfId="42286"/>
    <cellStyle name="Style 7 2 7 13 2" xfId="42287"/>
    <cellStyle name="Style 7 2 7 13 3" xfId="42288"/>
    <cellStyle name="Style 7 2 7 14" xfId="42289"/>
    <cellStyle name="Style 7 2 7 14 2" xfId="42290"/>
    <cellStyle name="Style 7 2 7 14 3" xfId="42291"/>
    <cellStyle name="Style 7 2 7 15" xfId="42292"/>
    <cellStyle name="Style 7 2 7 15 2" xfId="42293"/>
    <cellStyle name="Style 7 2 7 15 3" xfId="42294"/>
    <cellStyle name="Style 7 2 7 16" xfId="42295"/>
    <cellStyle name="Style 7 2 7 17" xfId="42296"/>
    <cellStyle name="Style 7 2 7 2" xfId="1418"/>
    <cellStyle name="Style 7 2 7 2 10" xfId="42297"/>
    <cellStyle name="Style 7 2 7 2 10 2" xfId="42298"/>
    <cellStyle name="Style 7 2 7 2 10 3" xfId="42299"/>
    <cellStyle name="Style 7 2 7 2 11" xfId="42300"/>
    <cellStyle name="Style 7 2 7 2 11 2" xfId="42301"/>
    <cellStyle name="Style 7 2 7 2 11 3" xfId="42302"/>
    <cellStyle name="Style 7 2 7 2 12" xfId="42303"/>
    <cellStyle name="Style 7 2 7 2 12 2" xfId="42304"/>
    <cellStyle name="Style 7 2 7 2 12 3" xfId="42305"/>
    <cellStyle name="Style 7 2 7 2 13" xfId="42306"/>
    <cellStyle name="Style 7 2 7 2 13 2" xfId="42307"/>
    <cellStyle name="Style 7 2 7 2 13 3" xfId="42308"/>
    <cellStyle name="Style 7 2 7 2 14" xfId="42309"/>
    <cellStyle name="Style 7 2 7 2 14 2" xfId="42310"/>
    <cellStyle name="Style 7 2 7 2 14 3" xfId="42311"/>
    <cellStyle name="Style 7 2 7 2 15" xfId="42312"/>
    <cellStyle name="Style 7 2 7 2 16" xfId="42313"/>
    <cellStyle name="Style 7 2 7 2 2" xfId="42314"/>
    <cellStyle name="Style 7 2 7 2 2 2" xfId="42315"/>
    <cellStyle name="Style 7 2 7 2 2 2 2" xfId="42316"/>
    <cellStyle name="Style 7 2 7 2 2 2 3" xfId="42317"/>
    <cellStyle name="Style 7 2 7 2 2 3" xfId="42318"/>
    <cellStyle name="Style 7 2 7 2 2 4" xfId="42319"/>
    <cellStyle name="Style 7 2 7 2 3" xfId="42320"/>
    <cellStyle name="Style 7 2 7 2 3 2" xfId="42321"/>
    <cellStyle name="Style 7 2 7 2 3 3" xfId="42322"/>
    <cellStyle name="Style 7 2 7 2 4" xfId="42323"/>
    <cellStyle name="Style 7 2 7 2 4 2" xfId="42324"/>
    <cellStyle name="Style 7 2 7 2 4 3" xfId="42325"/>
    <cellStyle name="Style 7 2 7 2 5" xfId="42326"/>
    <cellStyle name="Style 7 2 7 2 5 2" xfId="42327"/>
    <cellStyle name="Style 7 2 7 2 5 3" xfId="42328"/>
    <cellStyle name="Style 7 2 7 2 6" xfId="42329"/>
    <cellStyle name="Style 7 2 7 2 6 2" xfId="42330"/>
    <cellStyle name="Style 7 2 7 2 6 3" xfId="42331"/>
    <cellStyle name="Style 7 2 7 2 7" xfId="42332"/>
    <cellStyle name="Style 7 2 7 2 7 2" xfId="42333"/>
    <cellStyle name="Style 7 2 7 2 7 3" xfId="42334"/>
    <cellStyle name="Style 7 2 7 2 8" xfId="42335"/>
    <cellStyle name="Style 7 2 7 2 8 2" xfId="42336"/>
    <cellStyle name="Style 7 2 7 2 8 3" xfId="42337"/>
    <cellStyle name="Style 7 2 7 2 9" xfId="42338"/>
    <cellStyle name="Style 7 2 7 2 9 2" xfId="42339"/>
    <cellStyle name="Style 7 2 7 2 9 3" xfId="42340"/>
    <cellStyle name="Style 7 2 7 3" xfId="42341"/>
    <cellStyle name="Style 7 2 7 3 2" xfId="42342"/>
    <cellStyle name="Style 7 2 7 3 2 2" xfId="42343"/>
    <cellStyle name="Style 7 2 7 3 2 3" xfId="42344"/>
    <cellStyle name="Style 7 2 7 3 3" xfId="42345"/>
    <cellStyle name="Style 7 2 7 3 4" xfId="42346"/>
    <cellStyle name="Style 7 2 7 4" xfId="42347"/>
    <cellStyle name="Style 7 2 7 4 2" xfId="42348"/>
    <cellStyle name="Style 7 2 7 4 3" xfId="42349"/>
    <cellStyle name="Style 7 2 7 5" xfId="42350"/>
    <cellStyle name="Style 7 2 7 5 2" xfId="42351"/>
    <cellStyle name="Style 7 2 7 5 3" xfId="42352"/>
    <cellStyle name="Style 7 2 7 6" xfId="42353"/>
    <cellStyle name="Style 7 2 7 6 2" xfId="42354"/>
    <cellStyle name="Style 7 2 7 6 3" xfId="42355"/>
    <cellStyle name="Style 7 2 7 7" xfId="42356"/>
    <cellStyle name="Style 7 2 7 7 2" xfId="42357"/>
    <cellStyle name="Style 7 2 7 7 3" xfId="42358"/>
    <cellStyle name="Style 7 2 7 8" xfId="42359"/>
    <cellStyle name="Style 7 2 7 8 2" xfId="42360"/>
    <cellStyle name="Style 7 2 7 8 3" xfId="42361"/>
    <cellStyle name="Style 7 2 7 9" xfId="42362"/>
    <cellStyle name="Style 7 2 7 9 2" xfId="42363"/>
    <cellStyle name="Style 7 2 7 9 3" xfId="42364"/>
    <cellStyle name="Style 7 2 8" xfId="1419"/>
    <cellStyle name="Style 7 2 8 10" xfId="42365"/>
    <cellStyle name="Style 7 2 8 10 2" xfId="42366"/>
    <cellStyle name="Style 7 2 8 10 3" xfId="42367"/>
    <cellStyle name="Style 7 2 8 11" xfId="42368"/>
    <cellStyle name="Style 7 2 8 11 2" xfId="42369"/>
    <cellStyle name="Style 7 2 8 11 3" xfId="42370"/>
    <cellStyle name="Style 7 2 8 12" xfId="42371"/>
    <cellStyle name="Style 7 2 8 12 2" xfId="42372"/>
    <cellStyle name="Style 7 2 8 12 3" xfId="42373"/>
    <cellStyle name="Style 7 2 8 13" xfId="42374"/>
    <cellStyle name="Style 7 2 8 13 2" xfId="42375"/>
    <cellStyle name="Style 7 2 8 13 3" xfId="42376"/>
    <cellStyle name="Style 7 2 8 14" xfId="42377"/>
    <cellStyle name="Style 7 2 8 14 2" xfId="42378"/>
    <cellStyle name="Style 7 2 8 14 3" xfId="42379"/>
    <cellStyle name="Style 7 2 8 15" xfId="42380"/>
    <cellStyle name="Style 7 2 8 15 2" xfId="42381"/>
    <cellStyle name="Style 7 2 8 15 3" xfId="42382"/>
    <cellStyle name="Style 7 2 8 16" xfId="42383"/>
    <cellStyle name="Style 7 2 8 17" xfId="42384"/>
    <cellStyle name="Style 7 2 8 2" xfId="1420"/>
    <cellStyle name="Style 7 2 8 2 10" xfId="42385"/>
    <cellStyle name="Style 7 2 8 2 10 2" xfId="42386"/>
    <cellStyle name="Style 7 2 8 2 10 3" xfId="42387"/>
    <cellStyle name="Style 7 2 8 2 11" xfId="42388"/>
    <cellStyle name="Style 7 2 8 2 11 2" xfId="42389"/>
    <cellStyle name="Style 7 2 8 2 11 3" xfId="42390"/>
    <cellStyle name="Style 7 2 8 2 12" xfId="42391"/>
    <cellStyle name="Style 7 2 8 2 12 2" xfId="42392"/>
    <cellStyle name="Style 7 2 8 2 12 3" xfId="42393"/>
    <cellStyle name="Style 7 2 8 2 13" xfId="42394"/>
    <cellStyle name="Style 7 2 8 2 13 2" xfId="42395"/>
    <cellStyle name="Style 7 2 8 2 13 3" xfId="42396"/>
    <cellStyle name="Style 7 2 8 2 14" xfId="42397"/>
    <cellStyle name="Style 7 2 8 2 14 2" xfId="42398"/>
    <cellStyle name="Style 7 2 8 2 14 3" xfId="42399"/>
    <cellStyle name="Style 7 2 8 2 15" xfId="42400"/>
    <cellStyle name="Style 7 2 8 2 16" xfId="42401"/>
    <cellStyle name="Style 7 2 8 2 2" xfId="42402"/>
    <cellStyle name="Style 7 2 8 2 2 2" xfId="42403"/>
    <cellStyle name="Style 7 2 8 2 2 2 2" xfId="42404"/>
    <cellStyle name="Style 7 2 8 2 2 2 3" xfId="42405"/>
    <cellStyle name="Style 7 2 8 2 2 3" xfId="42406"/>
    <cellStyle name="Style 7 2 8 2 2 4" xfId="42407"/>
    <cellStyle name="Style 7 2 8 2 3" xfId="42408"/>
    <cellStyle name="Style 7 2 8 2 3 2" xfId="42409"/>
    <cellStyle name="Style 7 2 8 2 3 3" xfId="42410"/>
    <cellStyle name="Style 7 2 8 2 4" xfId="42411"/>
    <cellStyle name="Style 7 2 8 2 4 2" xfId="42412"/>
    <cellStyle name="Style 7 2 8 2 4 3" xfId="42413"/>
    <cellStyle name="Style 7 2 8 2 5" xfId="42414"/>
    <cellStyle name="Style 7 2 8 2 5 2" xfId="42415"/>
    <cellStyle name="Style 7 2 8 2 5 3" xfId="42416"/>
    <cellStyle name="Style 7 2 8 2 6" xfId="42417"/>
    <cellStyle name="Style 7 2 8 2 6 2" xfId="42418"/>
    <cellStyle name="Style 7 2 8 2 6 3" xfId="42419"/>
    <cellStyle name="Style 7 2 8 2 7" xfId="42420"/>
    <cellStyle name="Style 7 2 8 2 7 2" xfId="42421"/>
    <cellStyle name="Style 7 2 8 2 7 3" xfId="42422"/>
    <cellStyle name="Style 7 2 8 2 8" xfId="42423"/>
    <cellStyle name="Style 7 2 8 2 8 2" xfId="42424"/>
    <cellStyle name="Style 7 2 8 2 8 3" xfId="42425"/>
    <cellStyle name="Style 7 2 8 2 9" xfId="42426"/>
    <cellStyle name="Style 7 2 8 2 9 2" xfId="42427"/>
    <cellStyle name="Style 7 2 8 2 9 3" xfId="42428"/>
    <cellStyle name="Style 7 2 8 3" xfId="42429"/>
    <cellStyle name="Style 7 2 8 3 2" xfId="42430"/>
    <cellStyle name="Style 7 2 8 3 2 2" xfId="42431"/>
    <cellStyle name="Style 7 2 8 3 2 3" xfId="42432"/>
    <cellStyle name="Style 7 2 8 3 3" xfId="42433"/>
    <cellStyle name="Style 7 2 8 3 4" xfId="42434"/>
    <cellStyle name="Style 7 2 8 4" xfId="42435"/>
    <cellStyle name="Style 7 2 8 4 2" xfId="42436"/>
    <cellStyle name="Style 7 2 8 4 3" xfId="42437"/>
    <cellStyle name="Style 7 2 8 5" xfId="42438"/>
    <cellStyle name="Style 7 2 8 5 2" xfId="42439"/>
    <cellStyle name="Style 7 2 8 5 3" xfId="42440"/>
    <cellStyle name="Style 7 2 8 6" xfId="42441"/>
    <cellStyle name="Style 7 2 8 6 2" xfId="42442"/>
    <cellStyle name="Style 7 2 8 6 3" xfId="42443"/>
    <cellStyle name="Style 7 2 8 7" xfId="42444"/>
    <cellStyle name="Style 7 2 8 7 2" xfId="42445"/>
    <cellStyle name="Style 7 2 8 7 3" xfId="42446"/>
    <cellStyle name="Style 7 2 8 8" xfId="42447"/>
    <cellStyle name="Style 7 2 8 8 2" xfId="42448"/>
    <cellStyle name="Style 7 2 8 8 3" xfId="42449"/>
    <cellStyle name="Style 7 2 8 9" xfId="42450"/>
    <cellStyle name="Style 7 2 8 9 2" xfId="42451"/>
    <cellStyle name="Style 7 2 8 9 3" xfId="42452"/>
    <cellStyle name="Style 7 2 9" xfId="1421"/>
    <cellStyle name="Style 7 2 9 10" xfId="42453"/>
    <cellStyle name="Style 7 2 9 10 2" xfId="42454"/>
    <cellStyle name="Style 7 2 9 10 3" xfId="42455"/>
    <cellStyle name="Style 7 2 9 11" xfId="42456"/>
    <cellStyle name="Style 7 2 9 11 2" xfId="42457"/>
    <cellStyle name="Style 7 2 9 11 3" xfId="42458"/>
    <cellStyle name="Style 7 2 9 12" xfId="42459"/>
    <cellStyle name="Style 7 2 9 12 2" xfId="42460"/>
    <cellStyle name="Style 7 2 9 12 3" xfId="42461"/>
    <cellStyle name="Style 7 2 9 13" xfId="42462"/>
    <cellStyle name="Style 7 2 9 13 2" xfId="42463"/>
    <cellStyle name="Style 7 2 9 13 3" xfId="42464"/>
    <cellStyle name="Style 7 2 9 14" xfId="42465"/>
    <cellStyle name="Style 7 2 9 14 2" xfId="42466"/>
    <cellStyle name="Style 7 2 9 14 3" xfId="42467"/>
    <cellStyle name="Style 7 2 9 15" xfId="42468"/>
    <cellStyle name="Style 7 2 9 15 2" xfId="42469"/>
    <cellStyle name="Style 7 2 9 15 3" xfId="42470"/>
    <cellStyle name="Style 7 2 9 16" xfId="42471"/>
    <cellStyle name="Style 7 2 9 17" xfId="42472"/>
    <cellStyle name="Style 7 2 9 2" xfId="1422"/>
    <cellStyle name="Style 7 2 9 2 10" xfId="42473"/>
    <cellStyle name="Style 7 2 9 2 10 2" xfId="42474"/>
    <cellStyle name="Style 7 2 9 2 10 3" xfId="42475"/>
    <cellStyle name="Style 7 2 9 2 11" xfId="42476"/>
    <cellStyle name="Style 7 2 9 2 11 2" xfId="42477"/>
    <cellStyle name="Style 7 2 9 2 11 3" xfId="42478"/>
    <cellStyle name="Style 7 2 9 2 12" xfId="42479"/>
    <cellStyle name="Style 7 2 9 2 12 2" xfId="42480"/>
    <cellStyle name="Style 7 2 9 2 12 3" xfId="42481"/>
    <cellStyle name="Style 7 2 9 2 13" xfId="42482"/>
    <cellStyle name="Style 7 2 9 2 13 2" xfId="42483"/>
    <cellStyle name="Style 7 2 9 2 13 3" xfId="42484"/>
    <cellStyle name="Style 7 2 9 2 14" xfId="42485"/>
    <cellStyle name="Style 7 2 9 2 14 2" xfId="42486"/>
    <cellStyle name="Style 7 2 9 2 14 3" xfId="42487"/>
    <cellStyle name="Style 7 2 9 2 15" xfId="42488"/>
    <cellStyle name="Style 7 2 9 2 16" xfId="42489"/>
    <cellStyle name="Style 7 2 9 2 2" xfId="42490"/>
    <cellStyle name="Style 7 2 9 2 2 2" xfId="42491"/>
    <cellStyle name="Style 7 2 9 2 2 2 2" xfId="42492"/>
    <cellStyle name="Style 7 2 9 2 2 2 3" xfId="42493"/>
    <cellStyle name="Style 7 2 9 2 2 3" xfId="42494"/>
    <cellStyle name="Style 7 2 9 2 2 4" xfId="42495"/>
    <cellStyle name="Style 7 2 9 2 3" xfId="42496"/>
    <cellStyle name="Style 7 2 9 2 3 2" xfId="42497"/>
    <cellStyle name="Style 7 2 9 2 3 3" xfId="42498"/>
    <cellStyle name="Style 7 2 9 2 4" xfId="42499"/>
    <cellStyle name="Style 7 2 9 2 4 2" xfId="42500"/>
    <cellStyle name="Style 7 2 9 2 4 3" xfId="42501"/>
    <cellStyle name="Style 7 2 9 2 5" xfId="42502"/>
    <cellStyle name="Style 7 2 9 2 5 2" xfId="42503"/>
    <cellStyle name="Style 7 2 9 2 5 3" xfId="42504"/>
    <cellStyle name="Style 7 2 9 2 6" xfId="42505"/>
    <cellStyle name="Style 7 2 9 2 6 2" xfId="42506"/>
    <cellStyle name="Style 7 2 9 2 6 3" xfId="42507"/>
    <cellStyle name="Style 7 2 9 2 7" xfId="42508"/>
    <cellStyle name="Style 7 2 9 2 7 2" xfId="42509"/>
    <cellStyle name="Style 7 2 9 2 7 3" xfId="42510"/>
    <cellStyle name="Style 7 2 9 2 8" xfId="42511"/>
    <cellStyle name="Style 7 2 9 2 8 2" xfId="42512"/>
    <cellStyle name="Style 7 2 9 2 8 3" xfId="42513"/>
    <cellStyle name="Style 7 2 9 2 9" xfId="42514"/>
    <cellStyle name="Style 7 2 9 2 9 2" xfId="42515"/>
    <cellStyle name="Style 7 2 9 2 9 3" xfId="42516"/>
    <cellStyle name="Style 7 2 9 3" xfId="42517"/>
    <cellStyle name="Style 7 2 9 3 2" xfId="42518"/>
    <cellStyle name="Style 7 2 9 3 2 2" xfId="42519"/>
    <cellStyle name="Style 7 2 9 3 2 3" xfId="42520"/>
    <cellStyle name="Style 7 2 9 3 3" xfId="42521"/>
    <cellStyle name="Style 7 2 9 3 4" xfId="42522"/>
    <cellStyle name="Style 7 2 9 4" xfId="42523"/>
    <cellStyle name="Style 7 2 9 4 2" xfId="42524"/>
    <cellStyle name="Style 7 2 9 4 3" xfId="42525"/>
    <cellStyle name="Style 7 2 9 5" xfId="42526"/>
    <cellStyle name="Style 7 2 9 5 2" xfId="42527"/>
    <cellStyle name="Style 7 2 9 5 3" xfId="42528"/>
    <cellStyle name="Style 7 2 9 6" xfId="42529"/>
    <cellStyle name="Style 7 2 9 6 2" xfId="42530"/>
    <cellStyle name="Style 7 2 9 6 3" xfId="42531"/>
    <cellStyle name="Style 7 2 9 7" xfId="42532"/>
    <cellStyle name="Style 7 2 9 7 2" xfId="42533"/>
    <cellStyle name="Style 7 2 9 7 3" xfId="42534"/>
    <cellStyle name="Style 7 2 9 8" xfId="42535"/>
    <cellStyle name="Style 7 2 9 8 2" xfId="42536"/>
    <cellStyle name="Style 7 2 9 8 3" xfId="42537"/>
    <cellStyle name="Style 7 2 9 9" xfId="42538"/>
    <cellStyle name="Style 7 2 9 9 2" xfId="42539"/>
    <cellStyle name="Style 7 2 9 9 3" xfId="42540"/>
    <cellStyle name="Style 7 20" xfId="1423"/>
    <cellStyle name="Style 7 20 10" xfId="42541"/>
    <cellStyle name="Style 7 20 10 2" xfId="42542"/>
    <cellStyle name="Style 7 20 10 3" xfId="42543"/>
    <cellStyle name="Style 7 20 11" xfId="42544"/>
    <cellStyle name="Style 7 20 11 2" xfId="42545"/>
    <cellStyle name="Style 7 20 11 3" xfId="42546"/>
    <cellStyle name="Style 7 20 12" xfId="42547"/>
    <cellStyle name="Style 7 20 12 2" xfId="42548"/>
    <cellStyle name="Style 7 20 12 3" xfId="42549"/>
    <cellStyle name="Style 7 20 13" xfId="42550"/>
    <cellStyle name="Style 7 20 13 2" xfId="42551"/>
    <cellStyle name="Style 7 20 13 3" xfId="42552"/>
    <cellStyle name="Style 7 20 14" xfId="42553"/>
    <cellStyle name="Style 7 20 14 2" xfId="42554"/>
    <cellStyle name="Style 7 20 14 3" xfId="42555"/>
    <cellStyle name="Style 7 20 15" xfId="42556"/>
    <cellStyle name="Style 7 20 15 2" xfId="42557"/>
    <cellStyle name="Style 7 20 15 3" xfId="42558"/>
    <cellStyle name="Style 7 20 16" xfId="42559"/>
    <cellStyle name="Style 7 20 17" xfId="42560"/>
    <cellStyle name="Style 7 20 2" xfId="1424"/>
    <cellStyle name="Style 7 20 2 10" xfId="42561"/>
    <cellStyle name="Style 7 20 2 10 2" xfId="42562"/>
    <cellStyle name="Style 7 20 2 10 3" xfId="42563"/>
    <cellStyle name="Style 7 20 2 11" xfId="42564"/>
    <cellStyle name="Style 7 20 2 11 2" xfId="42565"/>
    <cellStyle name="Style 7 20 2 11 3" xfId="42566"/>
    <cellStyle name="Style 7 20 2 12" xfId="42567"/>
    <cellStyle name="Style 7 20 2 12 2" xfId="42568"/>
    <cellStyle name="Style 7 20 2 12 3" xfId="42569"/>
    <cellStyle name="Style 7 20 2 13" xfId="42570"/>
    <cellStyle name="Style 7 20 2 13 2" xfId="42571"/>
    <cellStyle name="Style 7 20 2 13 3" xfId="42572"/>
    <cellStyle name="Style 7 20 2 14" xfId="42573"/>
    <cellStyle name="Style 7 20 2 14 2" xfId="42574"/>
    <cellStyle name="Style 7 20 2 14 3" xfId="42575"/>
    <cellStyle name="Style 7 20 2 15" xfId="42576"/>
    <cellStyle name="Style 7 20 2 16" xfId="42577"/>
    <cellStyle name="Style 7 20 2 2" xfId="42578"/>
    <cellStyle name="Style 7 20 2 2 2" xfId="42579"/>
    <cellStyle name="Style 7 20 2 2 2 2" xfId="42580"/>
    <cellStyle name="Style 7 20 2 2 2 3" xfId="42581"/>
    <cellStyle name="Style 7 20 2 2 3" xfId="42582"/>
    <cellStyle name="Style 7 20 2 2 4" xfId="42583"/>
    <cellStyle name="Style 7 20 2 3" xfId="42584"/>
    <cellStyle name="Style 7 20 2 3 2" xfId="42585"/>
    <cellStyle name="Style 7 20 2 3 3" xfId="42586"/>
    <cellStyle name="Style 7 20 2 4" xfId="42587"/>
    <cellStyle name="Style 7 20 2 4 2" xfId="42588"/>
    <cellStyle name="Style 7 20 2 4 3" xfId="42589"/>
    <cellStyle name="Style 7 20 2 5" xfId="42590"/>
    <cellStyle name="Style 7 20 2 5 2" xfId="42591"/>
    <cellStyle name="Style 7 20 2 5 3" xfId="42592"/>
    <cellStyle name="Style 7 20 2 6" xfId="42593"/>
    <cellStyle name="Style 7 20 2 6 2" xfId="42594"/>
    <cellStyle name="Style 7 20 2 6 3" xfId="42595"/>
    <cellStyle name="Style 7 20 2 7" xfId="42596"/>
    <cellStyle name="Style 7 20 2 7 2" xfId="42597"/>
    <cellStyle name="Style 7 20 2 7 3" xfId="42598"/>
    <cellStyle name="Style 7 20 2 8" xfId="42599"/>
    <cellStyle name="Style 7 20 2 8 2" xfId="42600"/>
    <cellStyle name="Style 7 20 2 8 3" xfId="42601"/>
    <cellStyle name="Style 7 20 2 9" xfId="42602"/>
    <cellStyle name="Style 7 20 2 9 2" xfId="42603"/>
    <cellStyle name="Style 7 20 2 9 3" xfId="42604"/>
    <cellStyle name="Style 7 20 3" xfId="42605"/>
    <cellStyle name="Style 7 20 3 2" xfId="42606"/>
    <cellStyle name="Style 7 20 3 2 2" xfId="42607"/>
    <cellStyle name="Style 7 20 3 2 3" xfId="42608"/>
    <cellStyle name="Style 7 20 3 3" xfId="42609"/>
    <cellStyle name="Style 7 20 3 4" xfId="42610"/>
    <cellStyle name="Style 7 20 4" xfId="42611"/>
    <cellStyle name="Style 7 20 4 2" xfId="42612"/>
    <cellStyle name="Style 7 20 4 3" xfId="42613"/>
    <cellStyle name="Style 7 20 5" xfId="42614"/>
    <cellStyle name="Style 7 20 5 2" xfId="42615"/>
    <cellStyle name="Style 7 20 5 3" xfId="42616"/>
    <cellStyle name="Style 7 20 6" xfId="42617"/>
    <cellStyle name="Style 7 20 6 2" xfId="42618"/>
    <cellStyle name="Style 7 20 6 3" xfId="42619"/>
    <cellStyle name="Style 7 20 7" xfId="42620"/>
    <cellStyle name="Style 7 20 7 2" xfId="42621"/>
    <cellStyle name="Style 7 20 7 3" xfId="42622"/>
    <cellStyle name="Style 7 20 8" xfId="42623"/>
    <cellStyle name="Style 7 20 8 2" xfId="42624"/>
    <cellStyle name="Style 7 20 8 3" xfId="42625"/>
    <cellStyle name="Style 7 20 9" xfId="42626"/>
    <cellStyle name="Style 7 20 9 2" xfId="42627"/>
    <cellStyle name="Style 7 20 9 3" xfId="42628"/>
    <cellStyle name="Style 7 21" xfId="1425"/>
    <cellStyle name="Style 7 21 10" xfId="42629"/>
    <cellStyle name="Style 7 21 10 2" xfId="42630"/>
    <cellStyle name="Style 7 21 10 3" xfId="42631"/>
    <cellStyle name="Style 7 21 11" xfId="42632"/>
    <cellStyle name="Style 7 21 11 2" xfId="42633"/>
    <cellStyle name="Style 7 21 11 3" xfId="42634"/>
    <cellStyle name="Style 7 21 12" xfId="42635"/>
    <cellStyle name="Style 7 21 12 2" xfId="42636"/>
    <cellStyle name="Style 7 21 12 3" xfId="42637"/>
    <cellStyle name="Style 7 21 13" xfId="42638"/>
    <cellStyle name="Style 7 21 13 2" xfId="42639"/>
    <cellStyle name="Style 7 21 13 3" xfId="42640"/>
    <cellStyle name="Style 7 21 14" xfId="42641"/>
    <cellStyle name="Style 7 21 14 2" xfId="42642"/>
    <cellStyle name="Style 7 21 14 3" xfId="42643"/>
    <cellStyle name="Style 7 21 15" xfId="42644"/>
    <cellStyle name="Style 7 21 15 2" xfId="42645"/>
    <cellStyle name="Style 7 21 15 3" xfId="42646"/>
    <cellStyle name="Style 7 21 16" xfId="42647"/>
    <cellStyle name="Style 7 21 17" xfId="42648"/>
    <cellStyle name="Style 7 21 2" xfId="1426"/>
    <cellStyle name="Style 7 21 2 10" xfId="42649"/>
    <cellStyle name="Style 7 21 2 10 2" xfId="42650"/>
    <cellStyle name="Style 7 21 2 10 3" xfId="42651"/>
    <cellStyle name="Style 7 21 2 11" xfId="42652"/>
    <cellStyle name="Style 7 21 2 11 2" xfId="42653"/>
    <cellStyle name="Style 7 21 2 11 3" xfId="42654"/>
    <cellStyle name="Style 7 21 2 12" xfId="42655"/>
    <cellStyle name="Style 7 21 2 12 2" xfId="42656"/>
    <cellStyle name="Style 7 21 2 12 3" xfId="42657"/>
    <cellStyle name="Style 7 21 2 13" xfId="42658"/>
    <cellStyle name="Style 7 21 2 13 2" xfId="42659"/>
    <cellStyle name="Style 7 21 2 13 3" xfId="42660"/>
    <cellStyle name="Style 7 21 2 14" xfId="42661"/>
    <cellStyle name="Style 7 21 2 14 2" xfId="42662"/>
    <cellStyle name="Style 7 21 2 14 3" xfId="42663"/>
    <cellStyle name="Style 7 21 2 15" xfId="42664"/>
    <cellStyle name="Style 7 21 2 16" xfId="42665"/>
    <cellStyle name="Style 7 21 2 2" xfId="42666"/>
    <cellStyle name="Style 7 21 2 2 2" xfId="42667"/>
    <cellStyle name="Style 7 21 2 2 2 2" xfId="42668"/>
    <cellStyle name="Style 7 21 2 2 2 3" xfId="42669"/>
    <cellStyle name="Style 7 21 2 2 3" xfId="42670"/>
    <cellStyle name="Style 7 21 2 2 4" xfId="42671"/>
    <cellStyle name="Style 7 21 2 3" xfId="42672"/>
    <cellStyle name="Style 7 21 2 3 2" xfId="42673"/>
    <cellStyle name="Style 7 21 2 3 3" xfId="42674"/>
    <cellStyle name="Style 7 21 2 4" xfId="42675"/>
    <cellStyle name="Style 7 21 2 4 2" xfId="42676"/>
    <cellStyle name="Style 7 21 2 4 3" xfId="42677"/>
    <cellStyle name="Style 7 21 2 5" xfId="42678"/>
    <cellStyle name="Style 7 21 2 5 2" xfId="42679"/>
    <cellStyle name="Style 7 21 2 5 3" xfId="42680"/>
    <cellStyle name="Style 7 21 2 6" xfId="42681"/>
    <cellStyle name="Style 7 21 2 6 2" xfId="42682"/>
    <cellStyle name="Style 7 21 2 6 3" xfId="42683"/>
    <cellStyle name="Style 7 21 2 7" xfId="42684"/>
    <cellStyle name="Style 7 21 2 7 2" xfId="42685"/>
    <cellStyle name="Style 7 21 2 7 3" xfId="42686"/>
    <cellStyle name="Style 7 21 2 8" xfId="42687"/>
    <cellStyle name="Style 7 21 2 8 2" xfId="42688"/>
    <cellStyle name="Style 7 21 2 8 3" xfId="42689"/>
    <cellStyle name="Style 7 21 2 9" xfId="42690"/>
    <cellStyle name="Style 7 21 2 9 2" xfId="42691"/>
    <cellStyle name="Style 7 21 2 9 3" xfId="42692"/>
    <cellStyle name="Style 7 21 3" xfId="42693"/>
    <cellStyle name="Style 7 21 3 2" xfId="42694"/>
    <cellStyle name="Style 7 21 3 2 2" xfId="42695"/>
    <cellStyle name="Style 7 21 3 2 3" xfId="42696"/>
    <cellStyle name="Style 7 21 3 3" xfId="42697"/>
    <cellStyle name="Style 7 21 3 4" xfId="42698"/>
    <cellStyle name="Style 7 21 4" xfId="42699"/>
    <cellStyle name="Style 7 21 4 2" xfId="42700"/>
    <cellStyle name="Style 7 21 4 3" xfId="42701"/>
    <cellStyle name="Style 7 21 5" xfId="42702"/>
    <cellStyle name="Style 7 21 5 2" xfId="42703"/>
    <cellStyle name="Style 7 21 5 3" xfId="42704"/>
    <cellStyle name="Style 7 21 6" xfId="42705"/>
    <cellStyle name="Style 7 21 6 2" xfId="42706"/>
    <cellStyle name="Style 7 21 6 3" xfId="42707"/>
    <cellStyle name="Style 7 21 7" xfId="42708"/>
    <cellStyle name="Style 7 21 7 2" xfId="42709"/>
    <cellStyle name="Style 7 21 7 3" xfId="42710"/>
    <cellStyle name="Style 7 21 8" xfId="42711"/>
    <cellStyle name="Style 7 21 8 2" xfId="42712"/>
    <cellStyle name="Style 7 21 8 3" xfId="42713"/>
    <cellStyle name="Style 7 21 9" xfId="42714"/>
    <cellStyle name="Style 7 21 9 2" xfId="42715"/>
    <cellStyle name="Style 7 21 9 3" xfId="42716"/>
    <cellStyle name="Style 7 22" xfId="1427"/>
    <cellStyle name="Style 7 22 10" xfId="42717"/>
    <cellStyle name="Style 7 22 10 2" xfId="42718"/>
    <cellStyle name="Style 7 22 10 3" xfId="42719"/>
    <cellStyle name="Style 7 22 11" xfId="42720"/>
    <cellStyle name="Style 7 22 11 2" xfId="42721"/>
    <cellStyle name="Style 7 22 11 3" xfId="42722"/>
    <cellStyle name="Style 7 22 12" xfId="42723"/>
    <cellStyle name="Style 7 22 12 2" xfId="42724"/>
    <cellStyle name="Style 7 22 12 3" xfId="42725"/>
    <cellStyle name="Style 7 22 13" xfId="42726"/>
    <cellStyle name="Style 7 22 13 2" xfId="42727"/>
    <cellStyle name="Style 7 22 13 3" xfId="42728"/>
    <cellStyle name="Style 7 22 14" xfId="42729"/>
    <cellStyle name="Style 7 22 14 2" xfId="42730"/>
    <cellStyle name="Style 7 22 14 3" xfId="42731"/>
    <cellStyle name="Style 7 22 15" xfId="42732"/>
    <cellStyle name="Style 7 22 15 2" xfId="42733"/>
    <cellStyle name="Style 7 22 15 3" xfId="42734"/>
    <cellStyle name="Style 7 22 16" xfId="42735"/>
    <cellStyle name="Style 7 22 17" xfId="42736"/>
    <cellStyle name="Style 7 22 2" xfId="1428"/>
    <cellStyle name="Style 7 22 2 10" xfId="42737"/>
    <cellStyle name="Style 7 22 2 10 2" xfId="42738"/>
    <cellStyle name="Style 7 22 2 10 3" xfId="42739"/>
    <cellStyle name="Style 7 22 2 11" xfId="42740"/>
    <cellStyle name="Style 7 22 2 11 2" xfId="42741"/>
    <cellStyle name="Style 7 22 2 11 3" xfId="42742"/>
    <cellStyle name="Style 7 22 2 12" xfId="42743"/>
    <cellStyle name="Style 7 22 2 12 2" xfId="42744"/>
    <cellStyle name="Style 7 22 2 12 3" xfId="42745"/>
    <cellStyle name="Style 7 22 2 13" xfId="42746"/>
    <cellStyle name="Style 7 22 2 13 2" xfId="42747"/>
    <cellStyle name="Style 7 22 2 13 3" xfId="42748"/>
    <cellStyle name="Style 7 22 2 14" xfId="42749"/>
    <cellStyle name="Style 7 22 2 14 2" xfId="42750"/>
    <cellStyle name="Style 7 22 2 14 3" xfId="42751"/>
    <cellStyle name="Style 7 22 2 15" xfId="42752"/>
    <cellStyle name="Style 7 22 2 16" xfId="42753"/>
    <cellStyle name="Style 7 22 2 2" xfId="42754"/>
    <cellStyle name="Style 7 22 2 2 2" xfId="42755"/>
    <cellStyle name="Style 7 22 2 2 2 2" xfId="42756"/>
    <cellStyle name="Style 7 22 2 2 2 3" xfId="42757"/>
    <cellStyle name="Style 7 22 2 2 3" xfId="42758"/>
    <cellStyle name="Style 7 22 2 2 4" xfId="42759"/>
    <cellStyle name="Style 7 22 2 3" xfId="42760"/>
    <cellStyle name="Style 7 22 2 3 2" xfId="42761"/>
    <cellStyle name="Style 7 22 2 3 3" xfId="42762"/>
    <cellStyle name="Style 7 22 2 4" xfId="42763"/>
    <cellStyle name="Style 7 22 2 4 2" xfId="42764"/>
    <cellStyle name="Style 7 22 2 4 3" xfId="42765"/>
    <cellStyle name="Style 7 22 2 5" xfId="42766"/>
    <cellStyle name="Style 7 22 2 5 2" xfId="42767"/>
    <cellStyle name="Style 7 22 2 5 3" xfId="42768"/>
    <cellStyle name="Style 7 22 2 6" xfId="42769"/>
    <cellStyle name="Style 7 22 2 6 2" xfId="42770"/>
    <cellStyle name="Style 7 22 2 6 3" xfId="42771"/>
    <cellStyle name="Style 7 22 2 7" xfId="42772"/>
    <cellStyle name="Style 7 22 2 7 2" xfId="42773"/>
    <cellStyle name="Style 7 22 2 7 3" xfId="42774"/>
    <cellStyle name="Style 7 22 2 8" xfId="42775"/>
    <cellStyle name="Style 7 22 2 8 2" xfId="42776"/>
    <cellStyle name="Style 7 22 2 8 3" xfId="42777"/>
    <cellStyle name="Style 7 22 2 9" xfId="42778"/>
    <cellStyle name="Style 7 22 2 9 2" xfId="42779"/>
    <cellStyle name="Style 7 22 2 9 3" xfId="42780"/>
    <cellStyle name="Style 7 22 3" xfId="42781"/>
    <cellStyle name="Style 7 22 3 2" xfId="42782"/>
    <cellStyle name="Style 7 22 3 2 2" xfId="42783"/>
    <cellStyle name="Style 7 22 3 2 3" xfId="42784"/>
    <cellStyle name="Style 7 22 3 3" xfId="42785"/>
    <cellStyle name="Style 7 22 3 4" xfId="42786"/>
    <cellStyle name="Style 7 22 4" xfId="42787"/>
    <cellStyle name="Style 7 22 4 2" xfId="42788"/>
    <cellStyle name="Style 7 22 4 3" xfId="42789"/>
    <cellStyle name="Style 7 22 5" xfId="42790"/>
    <cellStyle name="Style 7 22 5 2" xfId="42791"/>
    <cellStyle name="Style 7 22 5 3" xfId="42792"/>
    <cellStyle name="Style 7 22 6" xfId="42793"/>
    <cellStyle name="Style 7 22 6 2" xfId="42794"/>
    <cellStyle name="Style 7 22 6 3" xfId="42795"/>
    <cellStyle name="Style 7 22 7" xfId="42796"/>
    <cellStyle name="Style 7 22 7 2" xfId="42797"/>
    <cellStyle name="Style 7 22 7 3" xfId="42798"/>
    <cellStyle name="Style 7 22 8" xfId="42799"/>
    <cellStyle name="Style 7 22 8 2" xfId="42800"/>
    <cellStyle name="Style 7 22 8 3" xfId="42801"/>
    <cellStyle name="Style 7 22 9" xfId="42802"/>
    <cellStyle name="Style 7 22 9 2" xfId="42803"/>
    <cellStyle name="Style 7 22 9 3" xfId="42804"/>
    <cellStyle name="Style 7 23" xfId="1429"/>
    <cellStyle name="Style 7 23 10" xfId="42805"/>
    <cellStyle name="Style 7 23 10 2" xfId="42806"/>
    <cellStyle name="Style 7 23 10 3" xfId="42807"/>
    <cellStyle name="Style 7 23 11" xfId="42808"/>
    <cellStyle name="Style 7 23 11 2" xfId="42809"/>
    <cellStyle name="Style 7 23 11 3" xfId="42810"/>
    <cellStyle name="Style 7 23 12" xfId="42811"/>
    <cellStyle name="Style 7 23 12 2" xfId="42812"/>
    <cellStyle name="Style 7 23 12 3" xfId="42813"/>
    <cellStyle name="Style 7 23 13" xfId="42814"/>
    <cellStyle name="Style 7 23 13 2" xfId="42815"/>
    <cellStyle name="Style 7 23 13 3" xfId="42816"/>
    <cellStyle name="Style 7 23 14" xfId="42817"/>
    <cellStyle name="Style 7 23 14 2" xfId="42818"/>
    <cellStyle name="Style 7 23 14 3" xfId="42819"/>
    <cellStyle name="Style 7 23 15" xfId="42820"/>
    <cellStyle name="Style 7 23 15 2" xfId="42821"/>
    <cellStyle name="Style 7 23 15 3" xfId="42822"/>
    <cellStyle name="Style 7 23 16" xfId="42823"/>
    <cellStyle name="Style 7 23 17" xfId="42824"/>
    <cellStyle name="Style 7 23 2" xfId="1430"/>
    <cellStyle name="Style 7 23 2 10" xfId="42825"/>
    <cellStyle name="Style 7 23 2 10 2" xfId="42826"/>
    <cellStyle name="Style 7 23 2 10 3" xfId="42827"/>
    <cellStyle name="Style 7 23 2 11" xfId="42828"/>
    <cellStyle name="Style 7 23 2 11 2" xfId="42829"/>
    <cellStyle name="Style 7 23 2 11 3" xfId="42830"/>
    <cellStyle name="Style 7 23 2 12" xfId="42831"/>
    <cellStyle name="Style 7 23 2 12 2" xfId="42832"/>
    <cellStyle name="Style 7 23 2 12 3" xfId="42833"/>
    <cellStyle name="Style 7 23 2 13" xfId="42834"/>
    <cellStyle name="Style 7 23 2 13 2" xfId="42835"/>
    <cellStyle name="Style 7 23 2 13 3" xfId="42836"/>
    <cellStyle name="Style 7 23 2 14" xfId="42837"/>
    <cellStyle name="Style 7 23 2 14 2" xfId="42838"/>
    <cellStyle name="Style 7 23 2 14 3" xfId="42839"/>
    <cellStyle name="Style 7 23 2 15" xfId="42840"/>
    <cellStyle name="Style 7 23 2 16" xfId="42841"/>
    <cellStyle name="Style 7 23 2 2" xfId="42842"/>
    <cellStyle name="Style 7 23 2 2 2" xfId="42843"/>
    <cellStyle name="Style 7 23 2 2 2 2" xfId="42844"/>
    <cellStyle name="Style 7 23 2 2 2 3" xfId="42845"/>
    <cellStyle name="Style 7 23 2 2 3" xfId="42846"/>
    <cellStyle name="Style 7 23 2 2 4" xfId="42847"/>
    <cellStyle name="Style 7 23 2 3" xfId="42848"/>
    <cellStyle name="Style 7 23 2 3 2" xfId="42849"/>
    <cellStyle name="Style 7 23 2 3 3" xfId="42850"/>
    <cellStyle name="Style 7 23 2 4" xfId="42851"/>
    <cellStyle name="Style 7 23 2 4 2" xfId="42852"/>
    <cellStyle name="Style 7 23 2 4 3" xfId="42853"/>
    <cellStyle name="Style 7 23 2 5" xfId="42854"/>
    <cellStyle name="Style 7 23 2 5 2" xfId="42855"/>
    <cellStyle name="Style 7 23 2 5 3" xfId="42856"/>
    <cellStyle name="Style 7 23 2 6" xfId="42857"/>
    <cellStyle name="Style 7 23 2 6 2" xfId="42858"/>
    <cellStyle name="Style 7 23 2 6 3" xfId="42859"/>
    <cellStyle name="Style 7 23 2 7" xfId="42860"/>
    <cellStyle name="Style 7 23 2 7 2" xfId="42861"/>
    <cellStyle name="Style 7 23 2 7 3" xfId="42862"/>
    <cellStyle name="Style 7 23 2 8" xfId="42863"/>
    <cellStyle name="Style 7 23 2 8 2" xfId="42864"/>
    <cellStyle name="Style 7 23 2 8 3" xfId="42865"/>
    <cellStyle name="Style 7 23 2 9" xfId="42866"/>
    <cellStyle name="Style 7 23 2 9 2" xfId="42867"/>
    <cellStyle name="Style 7 23 2 9 3" xfId="42868"/>
    <cellStyle name="Style 7 23 3" xfId="42869"/>
    <cellStyle name="Style 7 23 3 2" xfId="42870"/>
    <cellStyle name="Style 7 23 3 2 2" xfId="42871"/>
    <cellStyle name="Style 7 23 3 2 3" xfId="42872"/>
    <cellStyle name="Style 7 23 3 3" xfId="42873"/>
    <cellStyle name="Style 7 23 3 4" xfId="42874"/>
    <cellStyle name="Style 7 23 4" xfId="42875"/>
    <cellStyle name="Style 7 23 4 2" xfId="42876"/>
    <cellStyle name="Style 7 23 4 3" xfId="42877"/>
    <cellStyle name="Style 7 23 5" xfId="42878"/>
    <cellStyle name="Style 7 23 5 2" xfId="42879"/>
    <cellStyle name="Style 7 23 5 3" xfId="42880"/>
    <cellStyle name="Style 7 23 6" xfId="42881"/>
    <cellStyle name="Style 7 23 6 2" xfId="42882"/>
    <cellStyle name="Style 7 23 6 3" xfId="42883"/>
    <cellStyle name="Style 7 23 7" xfId="42884"/>
    <cellStyle name="Style 7 23 7 2" xfId="42885"/>
    <cellStyle name="Style 7 23 7 3" xfId="42886"/>
    <cellStyle name="Style 7 23 8" xfId="42887"/>
    <cellStyle name="Style 7 23 8 2" xfId="42888"/>
    <cellStyle name="Style 7 23 8 3" xfId="42889"/>
    <cellStyle name="Style 7 23 9" xfId="42890"/>
    <cellStyle name="Style 7 23 9 2" xfId="42891"/>
    <cellStyle name="Style 7 23 9 3" xfId="42892"/>
    <cellStyle name="Style 7 24" xfId="1431"/>
    <cellStyle name="Style 7 24 10" xfId="42893"/>
    <cellStyle name="Style 7 24 10 2" xfId="42894"/>
    <cellStyle name="Style 7 24 10 3" xfId="42895"/>
    <cellStyle name="Style 7 24 11" xfId="42896"/>
    <cellStyle name="Style 7 24 11 2" xfId="42897"/>
    <cellStyle name="Style 7 24 11 3" xfId="42898"/>
    <cellStyle name="Style 7 24 12" xfId="42899"/>
    <cellStyle name="Style 7 24 12 2" xfId="42900"/>
    <cellStyle name="Style 7 24 12 3" xfId="42901"/>
    <cellStyle name="Style 7 24 13" xfId="42902"/>
    <cellStyle name="Style 7 24 13 2" xfId="42903"/>
    <cellStyle name="Style 7 24 13 3" xfId="42904"/>
    <cellStyle name="Style 7 24 14" xfId="42905"/>
    <cellStyle name="Style 7 24 14 2" xfId="42906"/>
    <cellStyle name="Style 7 24 14 3" xfId="42907"/>
    <cellStyle name="Style 7 24 15" xfId="42908"/>
    <cellStyle name="Style 7 24 15 2" xfId="42909"/>
    <cellStyle name="Style 7 24 15 3" xfId="42910"/>
    <cellStyle name="Style 7 24 16" xfId="42911"/>
    <cellStyle name="Style 7 24 17" xfId="42912"/>
    <cellStyle name="Style 7 24 2" xfId="1432"/>
    <cellStyle name="Style 7 24 2 10" xfId="42913"/>
    <cellStyle name="Style 7 24 2 10 2" xfId="42914"/>
    <cellStyle name="Style 7 24 2 10 3" xfId="42915"/>
    <cellStyle name="Style 7 24 2 11" xfId="42916"/>
    <cellStyle name="Style 7 24 2 11 2" xfId="42917"/>
    <cellStyle name="Style 7 24 2 11 3" xfId="42918"/>
    <cellStyle name="Style 7 24 2 12" xfId="42919"/>
    <cellStyle name="Style 7 24 2 12 2" xfId="42920"/>
    <cellStyle name="Style 7 24 2 12 3" xfId="42921"/>
    <cellStyle name="Style 7 24 2 13" xfId="42922"/>
    <cellStyle name="Style 7 24 2 13 2" xfId="42923"/>
    <cellStyle name="Style 7 24 2 13 3" xfId="42924"/>
    <cellStyle name="Style 7 24 2 14" xfId="42925"/>
    <cellStyle name="Style 7 24 2 14 2" xfId="42926"/>
    <cellStyle name="Style 7 24 2 14 3" xfId="42927"/>
    <cellStyle name="Style 7 24 2 15" xfId="42928"/>
    <cellStyle name="Style 7 24 2 16" xfId="42929"/>
    <cellStyle name="Style 7 24 2 2" xfId="42930"/>
    <cellStyle name="Style 7 24 2 2 2" xfId="42931"/>
    <cellStyle name="Style 7 24 2 2 2 2" xfId="42932"/>
    <cellStyle name="Style 7 24 2 2 2 3" xfId="42933"/>
    <cellStyle name="Style 7 24 2 2 3" xfId="42934"/>
    <cellStyle name="Style 7 24 2 2 4" xfId="42935"/>
    <cellStyle name="Style 7 24 2 3" xfId="42936"/>
    <cellStyle name="Style 7 24 2 3 2" xfId="42937"/>
    <cellStyle name="Style 7 24 2 3 3" xfId="42938"/>
    <cellStyle name="Style 7 24 2 4" xfId="42939"/>
    <cellStyle name="Style 7 24 2 4 2" xfId="42940"/>
    <cellStyle name="Style 7 24 2 4 3" xfId="42941"/>
    <cellStyle name="Style 7 24 2 5" xfId="42942"/>
    <cellStyle name="Style 7 24 2 5 2" xfId="42943"/>
    <cellStyle name="Style 7 24 2 5 3" xfId="42944"/>
    <cellStyle name="Style 7 24 2 6" xfId="42945"/>
    <cellStyle name="Style 7 24 2 6 2" xfId="42946"/>
    <cellStyle name="Style 7 24 2 6 3" xfId="42947"/>
    <cellStyle name="Style 7 24 2 7" xfId="42948"/>
    <cellStyle name="Style 7 24 2 7 2" xfId="42949"/>
    <cellStyle name="Style 7 24 2 7 3" xfId="42950"/>
    <cellStyle name="Style 7 24 2 8" xfId="42951"/>
    <cellStyle name="Style 7 24 2 8 2" xfId="42952"/>
    <cellStyle name="Style 7 24 2 8 3" xfId="42953"/>
    <cellStyle name="Style 7 24 2 9" xfId="42954"/>
    <cellStyle name="Style 7 24 2 9 2" xfId="42955"/>
    <cellStyle name="Style 7 24 2 9 3" xfId="42956"/>
    <cellStyle name="Style 7 24 3" xfId="42957"/>
    <cellStyle name="Style 7 24 3 2" xfId="42958"/>
    <cellStyle name="Style 7 24 3 2 2" xfId="42959"/>
    <cellStyle name="Style 7 24 3 2 3" xfId="42960"/>
    <cellStyle name="Style 7 24 3 3" xfId="42961"/>
    <cellStyle name="Style 7 24 3 4" xfId="42962"/>
    <cellStyle name="Style 7 24 4" xfId="42963"/>
    <cellStyle name="Style 7 24 4 2" xfId="42964"/>
    <cellStyle name="Style 7 24 4 3" xfId="42965"/>
    <cellStyle name="Style 7 24 5" xfId="42966"/>
    <cellStyle name="Style 7 24 5 2" xfId="42967"/>
    <cellStyle name="Style 7 24 5 3" xfId="42968"/>
    <cellStyle name="Style 7 24 6" xfId="42969"/>
    <cellStyle name="Style 7 24 6 2" xfId="42970"/>
    <cellStyle name="Style 7 24 6 3" xfId="42971"/>
    <cellStyle name="Style 7 24 7" xfId="42972"/>
    <cellStyle name="Style 7 24 7 2" xfId="42973"/>
    <cellStyle name="Style 7 24 7 3" xfId="42974"/>
    <cellStyle name="Style 7 24 8" xfId="42975"/>
    <cellStyle name="Style 7 24 8 2" xfId="42976"/>
    <cellStyle name="Style 7 24 8 3" xfId="42977"/>
    <cellStyle name="Style 7 24 9" xfId="42978"/>
    <cellStyle name="Style 7 24 9 2" xfId="42979"/>
    <cellStyle name="Style 7 24 9 3" xfId="42980"/>
    <cellStyle name="Style 7 25" xfId="1433"/>
    <cellStyle name="Style 7 25 10" xfId="42981"/>
    <cellStyle name="Style 7 25 10 2" xfId="42982"/>
    <cellStyle name="Style 7 25 10 3" xfId="42983"/>
    <cellStyle name="Style 7 25 11" xfId="42984"/>
    <cellStyle name="Style 7 25 11 2" xfId="42985"/>
    <cellStyle name="Style 7 25 11 3" xfId="42986"/>
    <cellStyle name="Style 7 25 12" xfId="42987"/>
    <cellStyle name="Style 7 25 12 2" xfId="42988"/>
    <cellStyle name="Style 7 25 12 3" xfId="42989"/>
    <cellStyle name="Style 7 25 13" xfId="42990"/>
    <cellStyle name="Style 7 25 13 2" xfId="42991"/>
    <cellStyle name="Style 7 25 13 3" xfId="42992"/>
    <cellStyle name="Style 7 25 14" xfId="42993"/>
    <cellStyle name="Style 7 25 14 2" xfId="42994"/>
    <cellStyle name="Style 7 25 14 3" xfId="42995"/>
    <cellStyle name="Style 7 25 15" xfId="42996"/>
    <cellStyle name="Style 7 25 15 2" xfId="42997"/>
    <cellStyle name="Style 7 25 15 3" xfId="42998"/>
    <cellStyle name="Style 7 25 16" xfId="42999"/>
    <cellStyle name="Style 7 25 17" xfId="43000"/>
    <cellStyle name="Style 7 25 2" xfId="1434"/>
    <cellStyle name="Style 7 25 2 10" xfId="43001"/>
    <cellStyle name="Style 7 25 2 10 2" xfId="43002"/>
    <cellStyle name="Style 7 25 2 10 3" xfId="43003"/>
    <cellStyle name="Style 7 25 2 11" xfId="43004"/>
    <cellStyle name="Style 7 25 2 11 2" xfId="43005"/>
    <cellStyle name="Style 7 25 2 11 3" xfId="43006"/>
    <cellStyle name="Style 7 25 2 12" xfId="43007"/>
    <cellStyle name="Style 7 25 2 12 2" xfId="43008"/>
    <cellStyle name="Style 7 25 2 12 3" xfId="43009"/>
    <cellStyle name="Style 7 25 2 13" xfId="43010"/>
    <cellStyle name="Style 7 25 2 13 2" xfId="43011"/>
    <cellStyle name="Style 7 25 2 13 3" xfId="43012"/>
    <cellStyle name="Style 7 25 2 14" xfId="43013"/>
    <cellStyle name="Style 7 25 2 14 2" xfId="43014"/>
    <cellStyle name="Style 7 25 2 14 3" xfId="43015"/>
    <cellStyle name="Style 7 25 2 15" xfId="43016"/>
    <cellStyle name="Style 7 25 2 16" xfId="43017"/>
    <cellStyle name="Style 7 25 2 2" xfId="43018"/>
    <cellStyle name="Style 7 25 2 2 2" xfId="43019"/>
    <cellStyle name="Style 7 25 2 2 2 2" xfId="43020"/>
    <cellStyle name="Style 7 25 2 2 2 3" xfId="43021"/>
    <cellStyle name="Style 7 25 2 2 3" xfId="43022"/>
    <cellStyle name="Style 7 25 2 2 4" xfId="43023"/>
    <cellStyle name="Style 7 25 2 3" xfId="43024"/>
    <cellStyle name="Style 7 25 2 3 2" xfId="43025"/>
    <cellStyle name="Style 7 25 2 3 3" xfId="43026"/>
    <cellStyle name="Style 7 25 2 4" xfId="43027"/>
    <cellStyle name="Style 7 25 2 4 2" xfId="43028"/>
    <cellStyle name="Style 7 25 2 4 3" xfId="43029"/>
    <cellStyle name="Style 7 25 2 5" xfId="43030"/>
    <cellStyle name="Style 7 25 2 5 2" xfId="43031"/>
    <cellStyle name="Style 7 25 2 5 3" xfId="43032"/>
    <cellStyle name="Style 7 25 2 6" xfId="43033"/>
    <cellStyle name="Style 7 25 2 6 2" xfId="43034"/>
    <cellStyle name="Style 7 25 2 6 3" xfId="43035"/>
    <cellStyle name="Style 7 25 2 7" xfId="43036"/>
    <cellStyle name="Style 7 25 2 7 2" xfId="43037"/>
    <cellStyle name="Style 7 25 2 7 3" xfId="43038"/>
    <cellStyle name="Style 7 25 2 8" xfId="43039"/>
    <cellStyle name="Style 7 25 2 8 2" xfId="43040"/>
    <cellStyle name="Style 7 25 2 8 3" xfId="43041"/>
    <cellStyle name="Style 7 25 2 9" xfId="43042"/>
    <cellStyle name="Style 7 25 2 9 2" xfId="43043"/>
    <cellStyle name="Style 7 25 2 9 3" xfId="43044"/>
    <cellStyle name="Style 7 25 3" xfId="43045"/>
    <cellStyle name="Style 7 25 3 2" xfId="43046"/>
    <cellStyle name="Style 7 25 3 2 2" xfId="43047"/>
    <cellStyle name="Style 7 25 3 2 3" xfId="43048"/>
    <cellStyle name="Style 7 25 3 3" xfId="43049"/>
    <cellStyle name="Style 7 25 3 4" xfId="43050"/>
    <cellStyle name="Style 7 25 4" xfId="43051"/>
    <cellStyle name="Style 7 25 4 2" xfId="43052"/>
    <cellStyle name="Style 7 25 4 3" xfId="43053"/>
    <cellStyle name="Style 7 25 5" xfId="43054"/>
    <cellStyle name="Style 7 25 5 2" xfId="43055"/>
    <cellStyle name="Style 7 25 5 3" xfId="43056"/>
    <cellStyle name="Style 7 25 6" xfId="43057"/>
    <cellStyle name="Style 7 25 6 2" xfId="43058"/>
    <cellStyle name="Style 7 25 6 3" xfId="43059"/>
    <cellStyle name="Style 7 25 7" xfId="43060"/>
    <cellStyle name="Style 7 25 7 2" xfId="43061"/>
    <cellStyle name="Style 7 25 7 3" xfId="43062"/>
    <cellStyle name="Style 7 25 8" xfId="43063"/>
    <cellStyle name="Style 7 25 8 2" xfId="43064"/>
    <cellStyle name="Style 7 25 8 3" xfId="43065"/>
    <cellStyle name="Style 7 25 9" xfId="43066"/>
    <cellStyle name="Style 7 25 9 2" xfId="43067"/>
    <cellStyle name="Style 7 25 9 3" xfId="43068"/>
    <cellStyle name="Style 7 26" xfId="1435"/>
    <cellStyle name="Style 7 26 10" xfId="43069"/>
    <cellStyle name="Style 7 26 10 2" xfId="43070"/>
    <cellStyle name="Style 7 26 10 3" xfId="43071"/>
    <cellStyle name="Style 7 26 11" xfId="43072"/>
    <cellStyle name="Style 7 26 11 2" xfId="43073"/>
    <cellStyle name="Style 7 26 11 3" xfId="43074"/>
    <cellStyle name="Style 7 26 12" xfId="43075"/>
    <cellStyle name="Style 7 26 12 2" xfId="43076"/>
    <cellStyle name="Style 7 26 12 3" xfId="43077"/>
    <cellStyle name="Style 7 26 13" xfId="43078"/>
    <cellStyle name="Style 7 26 13 2" xfId="43079"/>
    <cellStyle name="Style 7 26 13 3" xfId="43080"/>
    <cellStyle name="Style 7 26 14" xfId="43081"/>
    <cellStyle name="Style 7 26 14 2" xfId="43082"/>
    <cellStyle name="Style 7 26 14 3" xfId="43083"/>
    <cellStyle name="Style 7 26 15" xfId="43084"/>
    <cellStyle name="Style 7 26 15 2" xfId="43085"/>
    <cellStyle name="Style 7 26 15 3" xfId="43086"/>
    <cellStyle name="Style 7 26 16" xfId="43087"/>
    <cellStyle name="Style 7 26 17" xfId="43088"/>
    <cellStyle name="Style 7 26 2" xfId="1436"/>
    <cellStyle name="Style 7 26 2 10" xfId="43089"/>
    <cellStyle name="Style 7 26 2 10 2" xfId="43090"/>
    <cellStyle name="Style 7 26 2 10 3" xfId="43091"/>
    <cellStyle name="Style 7 26 2 11" xfId="43092"/>
    <cellStyle name="Style 7 26 2 11 2" xfId="43093"/>
    <cellStyle name="Style 7 26 2 11 3" xfId="43094"/>
    <cellStyle name="Style 7 26 2 12" xfId="43095"/>
    <cellStyle name="Style 7 26 2 12 2" xfId="43096"/>
    <cellStyle name="Style 7 26 2 12 3" xfId="43097"/>
    <cellStyle name="Style 7 26 2 13" xfId="43098"/>
    <cellStyle name="Style 7 26 2 13 2" xfId="43099"/>
    <cellStyle name="Style 7 26 2 13 3" xfId="43100"/>
    <cellStyle name="Style 7 26 2 14" xfId="43101"/>
    <cellStyle name="Style 7 26 2 14 2" xfId="43102"/>
    <cellStyle name="Style 7 26 2 14 3" xfId="43103"/>
    <cellStyle name="Style 7 26 2 15" xfId="43104"/>
    <cellStyle name="Style 7 26 2 16" xfId="43105"/>
    <cellStyle name="Style 7 26 2 2" xfId="43106"/>
    <cellStyle name="Style 7 26 2 2 2" xfId="43107"/>
    <cellStyle name="Style 7 26 2 2 2 2" xfId="43108"/>
    <cellStyle name="Style 7 26 2 2 2 3" xfId="43109"/>
    <cellStyle name="Style 7 26 2 2 3" xfId="43110"/>
    <cellStyle name="Style 7 26 2 2 4" xfId="43111"/>
    <cellStyle name="Style 7 26 2 3" xfId="43112"/>
    <cellStyle name="Style 7 26 2 3 2" xfId="43113"/>
    <cellStyle name="Style 7 26 2 3 3" xfId="43114"/>
    <cellStyle name="Style 7 26 2 4" xfId="43115"/>
    <cellStyle name="Style 7 26 2 4 2" xfId="43116"/>
    <cellStyle name="Style 7 26 2 4 3" xfId="43117"/>
    <cellStyle name="Style 7 26 2 5" xfId="43118"/>
    <cellStyle name="Style 7 26 2 5 2" xfId="43119"/>
    <cellStyle name="Style 7 26 2 5 3" xfId="43120"/>
    <cellStyle name="Style 7 26 2 6" xfId="43121"/>
    <cellStyle name="Style 7 26 2 6 2" xfId="43122"/>
    <cellStyle name="Style 7 26 2 6 3" xfId="43123"/>
    <cellStyle name="Style 7 26 2 7" xfId="43124"/>
    <cellStyle name="Style 7 26 2 7 2" xfId="43125"/>
    <cellStyle name="Style 7 26 2 7 3" xfId="43126"/>
    <cellStyle name="Style 7 26 2 8" xfId="43127"/>
    <cellStyle name="Style 7 26 2 8 2" xfId="43128"/>
    <cellStyle name="Style 7 26 2 8 3" xfId="43129"/>
    <cellStyle name="Style 7 26 2 9" xfId="43130"/>
    <cellStyle name="Style 7 26 2 9 2" xfId="43131"/>
    <cellStyle name="Style 7 26 2 9 3" xfId="43132"/>
    <cellStyle name="Style 7 26 3" xfId="43133"/>
    <cellStyle name="Style 7 26 3 2" xfId="43134"/>
    <cellStyle name="Style 7 26 3 2 2" xfId="43135"/>
    <cellStyle name="Style 7 26 3 2 3" xfId="43136"/>
    <cellStyle name="Style 7 26 3 3" xfId="43137"/>
    <cellStyle name="Style 7 26 3 4" xfId="43138"/>
    <cellStyle name="Style 7 26 4" xfId="43139"/>
    <cellStyle name="Style 7 26 4 2" xfId="43140"/>
    <cellStyle name="Style 7 26 4 3" xfId="43141"/>
    <cellStyle name="Style 7 26 5" xfId="43142"/>
    <cellStyle name="Style 7 26 5 2" xfId="43143"/>
    <cellStyle name="Style 7 26 5 3" xfId="43144"/>
    <cellStyle name="Style 7 26 6" xfId="43145"/>
    <cellStyle name="Style 7 26 6 2" xfId="43146"/>
    <cellStyle name="Style 7 26 6 3" xfId="43147"/>
    <cellStyle name="Style 7 26 7" xfId="43148"/>
    <cellStyle name="Style 7 26 7 2" xfId="43149"/>
    <cellStyle name="Style 7 26 7 3" xfId="43150"/>
    <cellStyle name="Style 7 26 8" xfId="43151"/>
    <cellStyle name="Style 7 26 8 2" xfId="43152"/>
    <cellStyle name="Style 7 26 8 3" xfId="43153"/>
    <cellStyle name="Style 7 26 9" xfId="43154"/>
    <cellStyle name="Style 7 26 9 2" xfId="43155"/>
    <cellStyle name="Style 7 26 9 3" xfId="43156"/>
    <cellStyle name="Style 7 27" xfId="1437"/>
    <cellStyle name="Style 7 27 10" xfId="43157"/>
    <cellStyle name="Style 7 27 10 2" xfId="43158"/>
    <cellStyle name="Style 7 27 10 3" xfId="43159"/>
    <cellStyle name="Style 7 27 11" xfId="43160"/>
    <cellStyle name="Style 7 27 11 2" xfId="43161"/>
    <cellStyle name="Style 7 27 11 3" xfId="43162"/>
    <cellStyle name="Style 7 27 12" xfId="43163"/>
    <cellStyle name="Style 7 27 12 2" xfId="43164"/>
    <cellStyle name="Style 7 27 12 3" xfId="43165"/>
    <cellStyle name="Style 7 27 13" xfId="43166"/>
    <cellStyle name="Style 7 27 13 2" xfId="43167"/>
    <cellStyle name="Style 7 27 13 3" xfId="43168"/>
    <cellStyle name="Style 7 27 14" xfId="43169"/>
    <cellStyle name="Style 7 27 14 2" xfId="43170"/>
    <cellStyle name="Style 7 27 14 3" xfId="43171"/>
    <cellStyle name="Style 7 27 15" xfId="43172"/>
    <cellStyle name="Style 7 27 16" xfId="43173"/>
    <cellStyle name="Style 7 27 2" xfId="43174"/>
    <cellStyle name="Style 7 27 2 2" xfId="43175"/>
    <cellStyle name="Style 7 27 2 2 2" xfId="43176"/>
    <cellStyle name="Style 7 27 2 2 3" xfId="43177"/>
    <cellStyle name="Style 7 27 2 3" xfId="43178"/>
    <cellStyle name="Style 7 27 2 4" xfId="43179"/>
    <cellStyle name="Style 7 27 3" xfId="43180"/>
    <cellStyle name="Style 7 27 3 2" xfId="43181"/>
    <cellStyle name="Style 7 27 3 3" xfId="43182"/>
    <cellStyle name="Style 7 27 4" xfId="43183"/>
    <cellStyle name="Style 7 27 4 2" xfId="43184"/>
    <cellStyle name="Style 7 27 4 3" xfId="43185"/>
    <cellStyle name="Style 7 27 5" xfId="43186"/>
    <cellStyle name="Style 7 27 5 2" xfId="43187"/>
    <cellStyle name="Style 7 27 5 3" xfId="43188"/>
    <cellStyle name="Style 7 27 6" xfId="43189"/>
    <cellStyle name="Style 7 27 6 2" xfId="43190"/>
    <cellStyle name="Style 7 27 6 3" xfId="43191"/>
    <cellStyle name="Style 7 27 7" xfId="43192"/>
    <cellStyle name="Style 7 27 7 2" xfId="43193"/>
    <cellStyle name="Style 7 27 7 3" xfId="43194"/>
    <cellStyle name="Style 7 27 8" xfId="43195"/>
    <cellStyle name="Style 7 27 8 2" xfId="43196"/>
    <cellStyle name="Style 7 27 8 3" xfId="43197"/>
    <cellStyle name="Style 7 27 9" xfId="43198"/>
    <cellStyle name="Style 7 27 9 2" xfId="43199"/>
    <cellStyle name="Style 7 27 9 3" xfId="43200"/>
    <cellStyle name="Style 7 28" xfId="43201"/>
    <cellStyle name="Style 7 28 2" xfId="43202"/>
    <cellStyle name="Style 7 28 2 2" xfId="43203"/>
    <cellStyle name="Style 7 28 2 3" xfId="43204"/>
    <cellStyle name="Style 7 28 3" xfId="43205"/>
    <cellStyle name="Style 7 28 4" xfId="43206"/>
    <cellStyle name="Style 7 29" xfId="43207"/>
    <cellStyle name="Style 7 29 2" xfId="43208"/>
    <cellStyle name="Style 7 29 3" xfId="43209"/>
    <cellStyle name="Style 7 3" xfId="1438"/>
    <cellStyle name="Style 7 3 10" xfId="43210"/>
    <cellStyle name="Style 7 3 10 2" xfId="43211"/>
    <cellStyle name="Style 7 3 10 3" xfId="43212"/>
    <cellStyle name="Style 7 3 11" xfId="43213"/>
    <cellStyle name="Style 7 3 11 2" xfId="43214"/>
    <cellStyle name="Style 7 3 11 3" xfId="43215"/>
    <cellStyle name="Style 7 3 12" xfId="43216"/>
    <cellStyle name="Style 7 3 12 2" xfId="43217"/>
    <cellStyle name="Style 7 3 12 3" xfId="43218"/>
    <cellStyle name="Style 7 3 13" xfId="43219"/>
    <cellStyle name="Style 7 3 13 2" xfId="43220"/>
    <cellStyle name="Style 7 3 13 3" xfId="43221"/>
    <cellStyle name="Style 7 3 14" xfId="43222"/>
    <cellStyle name="Style 7 3 14 2" xfId="43223"/>
    <cellStyle name="Style 7 3 14 3" xfId="43224"/>
    <cellStyle name="Style 7 3 15" xfId="43225"/>
    <cellStyle name="Style 7 3 16" xfId="43226"/>
    <cellStyle name="Style 7 3 2" xfId="43227"/>
    <cellStyle name="Style 7 3 2 2" xfId="43228"/>
    <cellStyle name="Style 7 3 2 2 2" xfId="43229"/>
    <cellStyle name="Style 7 3 2 2 3" xfId="43230"/>
    <cellStyle name="Style 7 3 2 3" xfId="43231"/>
    <cellStyle name="Style 7 3 2 4" xfId="43232"/>
    <cellStyle name="Style 7 3 3" xfId="43233"/>
    <cellStyle name="Style 7 3 3 2" xfId="43234"/>
    <cellStyle name="Style 7 3 3 3" xfId="43235"/>
    <cellStyle name="Style 7 3 4" xfId="43236"/>
    <cellStyle name="Style 7 3 4 2" xfId="43237"/>
    <cellStyle name="Style 7 3 4 3" xfId="43238"/>
    <cellStyle name="Style 7 3 5" xfId="43239"/>
    <cellStyle name="Style 7 3 5 2" xfId="43240"/>
    <cellStyle name="Style 7 3 5 3" xfId="43241"/>
    <cellStyle name="Style 7 3 6" xfId="43242"/>
    <cellStyle name="Style 7 3 6 2" xfId="43243"/>
    <cellStyle name="Style 7 3 6 3" xfId="43244"/>
    <cellStyle name="Style 7 3 7" xfId="43245"/>
    <cellStyle name="Style 7 3 7 2" xfId="43246"/>
    <cellStyle name="Style 7 3 7 3" xfId="43247"/>
    <cellStyle name="Style 7 3 8" xfId="43248"/>
    <cellStyle name="Style 7 3 8 2" xfId="43249"/>
    <cellStyle name="Style 7 3 8 3" xfId="43250"/>
    <cellStyle name="Style 7 3 9" xfId="43251"/>
    <cellStyle name="Style 7 3 9 2" xfId="43252"/>
    <cellStyle name="Style 7 3 9 3" xfId="43253"/>
    <cellStyle name="Style 7 30" xfId="43254"/>
    <cellStyle name="Style 7 30 2" xfId="43255"/>
    <cellStyle name="Style 7 30 3" xfId="43256"/>
    <cellStyle name="Style 7 31" xfId="43257"/>
    <cellStyle name="Style 7 31 2" xfId="43258"/>
    <cellStyle name="Style 7 31 3" xfId="43259"/>
    <cellStyle name="Style 7 32" xfId="43260"/>
    <cellStyle name="Style 7 32 2" xfId="43261"/>
    <cellStyle name="Style 7 32 3" xfId="43262"/>
    <cellStyle name="Style 7 33" xfId="43263"/>
    <cellStyle name="Style 7 33 2" xfId="43264"/>
    <cellStyle name="Style 7 33 3" xfId="43265"/>
    <cellStyle name="Style 7 34" xfId="43266"/>
    <cellStyle name="Style 7 34 2" xfId="43267"/>
    <cellStyle name="Style 7 34 3" xfId="43268"/>
    <cellStyle name="Style 7 35" xfId="43269"/>
    <cellStyle name="Style 7 35 2" xfId="43270"/>
    <cellStyle name="Style 7 35 3" xfId="43271"/>
    <cellStyle name="Style 7 36" xfId="43272"/>
    <cellStyle name="Style 7 36 2" xfId="43273"/>
    <cellStyle name="Style 7 36 3" xfId="43274"/>
    <cellStyle name="Style 7 37" xfId="43275"/>
    <cellStyle name="Style 7 37 2" xfId="43276"/>
    <cellStyle name="Style 7 37 3" xfId="43277"/>
    <cellStyle name="Style 7 38" xfId="43278"/>
    <cellStyle name="Style 7 38 2" xfId="43279"/>
    <cellStyle name="Style 7 38 3" xfId="43280"/>
    <cellStyle name="Style 7 39" xfId="43281"/>
    <cellStyle name="Style 7 39 2" xfId="43282"/>
    <cellStyle name="Style 7 39 3" xfId="43283"/>
    <cellStyle name="Style 7 4" xfId="1439"/>
    <cellStyle name="Style 7 4 10" xfId="43284"/>
    <cellStyle name="Style 7 4 10 2" xfId="43285"/>
    <cellStyle name="Style 7 4 10 3" xfId="43286"/>
    <cellStyle name="Style 7 4 11" xfId="43287"/>
    <cellStyle name="Style 7 4 11 2" xfId="43288"/>
    <cellStyle name="Style 7 4 11 3" xfId="43289"/>
    <cellStyle name="Style 7 4 12" xfId="43290"/>
    <cellStyle name="Style 7 4 12 2" xfId="43291"/>
    <cellStyle name="Style 7 4 12 3" xfId="43292"/>
    <cellStyle name="Style 7 4 13" xfId="43293"/>
    <cellStyle name="Style 7 4 13 2" xfId="43294"/>
    <cellStyle name="Style 7 4 13 3" xfId="43295"/>
    <cellStyle name="Style 7 4 14" xfId="43296"/>
    <cellStyle name="Style 7 4 14 2" xfId="43297"/>
    <cellStyle name="Style 7 4 14 3" xfId="43298"/>
    <cellStyle name="Style 7 4 15" xfId="43299"/>
    <cellStyle name="Style 7 4 16" xfId="43300"/>
    <cellStyle name="Style 7 4 2" xfId="43301"/>
    <cellStyle name="Style 7 4 2 2" xfId="43302"/>
    <cellStyle name="Style 7 4 2 2 2" xfId="43303"/>
    <cellStyle name="Style 7 4 2 2 3" xfId="43304"/>
    <cellStyle name="Style 7 4 2 3" xfId="43305"/>
    <cellStyle name="Style 7 4 2 4" xfId="43306"/>
    <cellStyle name="Style 7 4 3" xfId="43307"/>
    <cellStyle name="Style 7 4 3 2" xfId="43308"/>
    <cellStyle name="Style 7 4 3 3" xfId="43309"/>
    <cellStyle name="Style 7 4 4" xfId="43310"/>
    <cellStyle name="Style 7 4 4 2" xfId="43311"/>
    <cellStyle name="Style 7 4 4 3" xfId="43312"/>
    <cellStyle name="Style 7 4 5" xfId="43313"/>
    <cellStyle name="Style 7 4 5 2" xfId="43314"/>
    <cellStyle name="Style 7 4 5 3" xfId="43315"/>
    <cellStyle name="Style 7 4 6" xfId="43316"/>
    <cellStyle name="Style 7 4 6 2" xfId="43317"/>
    <cellStyle name="Style 7 4 6 3" xfId="43318"/>
    <cellStyle name="Style 7 4 7" xfId="43319"/>
    <cellStyle name="Style 7 4 7 2" xfId="43320"/>
    <cellStyle name="Style 7 4 7 3" xfId="43321"/>
    <cellStyle name="Style 7 4 8" xfId="43322"/>
    <cellStyle name="Style 7 4 8 2" xfId="43323"/>
    <cellStyle name="Style 7 4 8 3" xfId="43324"/>
    <cellStyle name="Style 7 4 9" xfId="43325"/>
    <cellStyle name="Style 7 4 9 2" xfId="43326"/>
    <cellStyle name="Style 7 4 9 3" xfId="43327"/>
    <cellStyle name="Style 7 40" xfId="43328"/>
    <cellStyle name="Style 7 40 2" xfId="43329"/>
    <cellStyle name="Style 7 40 3" xfId="43330"/>
    <cellStyle name="Style 7 41" xfId="43331"/>
    <cellStyle name="Style 7 41 2" xfId="43332"/>
    <cellStyle name="Style 7 42" xfId="43333"/>
    <cellStyle name="Style 7 43" xfId="43334"/>
    <cellStyle name="Style 7 5" xfId="1440"/>
    <cellStyle name="Style 7 5 10" xfId="43335"/>
    <cellStyle name="Style 7 5 10 2" xfId="43336"/>
    <cellStyle name="Style 7 5 10 3" xfId="43337"/>
    <cellStyle name="Style 7 5 11" xfId="43338"/>
    <cellStyle name="Style 7 5 11 2" xfId="43339"/>
    <cellStyle name="Style 7 5 11 3" xfId="43340"/>
    <cellStyle name="Style 7 5 12" xfId="43341"/>
    <cellStyle name="Style 7 5 12 2" xfId="43342"/>
    <cellStyle name="Style 7 5 12 3" xfId="43343"/>
    <cellStyle name="Style 7 5 13" xfId="43344"/>
    <cellStyle name="Style 7 5 13 2" xfId="43345"/>
    <cellStyle name="Style 7 5 13 3" xfId="43346"/>
    <cellStyle name="Style 7 5 14" xfId="43347"/>
    <cellStyle name="Style 7 5 14 2" xfId="43348"/>
    <cellStyle name="Style 7 5 14 3" xfId="43349"/>
    <cellStyle name="Style 7 5 15" xfId="43350"/>
    <cellStyle name="Style 7 5 16" xfId="43351"/>
    <cellStyle name="Style 7 5 2" xfId="43352"/>
    <cellStyle name="Style 7 5 2 2" xfId="43353"/>
    <cellStyle name="Style 7 5 2 2 2" xfId="43354"/>
    <cellStyle name="Style 7 5 2 2 3" xfId="43355"/>
    <cellStyle name="Style 7 5 2 3" xfId="43356"/>
    <cellStyle name="Style 7 5 2 4" xfId="43357"/>
    <cellStyle name="Style 7 5 3" xfId="43358"/>
    <cellStyle name="Style 7 5 3 2" xfId="43359"/>
    <cellStyle name="Style 7 5 3 3" xfId="43360"/>
    <cellStyle name="Style 7 5 4" xfId="43361"/>
    <cellStyle name="Style 7 5 4 2" xfId="43362"/>
    <cellStyle name="Style 7 5 4 3" xfId="43363"/>
    <cellStyle name="Style 7 5 5" xfId="43364"/>
    <cellStyle name="Style 7 5 5 2" xfId="43365"/>
    <cellStyle name="Style 7 5 5 3" xfId="43366"/>
    <cellStyle name="Style 7 5 6" xfId="43367"/>
    <cellStyle name="Style 7 5 6 2" xfId="43368"/>
    <cellStyle name="Style 7 5 6 3" xfId="43369"/>
    <cellStyle name="Style 7 5 7" xfId="43370"/>
    <cellStyle name="Style 7 5 7 2" xfId="43371"/>
    <cellStyle name="Style 7 5 7 3" xfId="43372"/>
    <cellStyle name="Style 7 5 8" xfId="43373"/>
    <cellStyle name="Style 7 5 8 2" xfId="43374"/>
    <cellStyle name="Style 7 5 8 3" xfId="43375"/>
    <cellStyle name="Style 7 5 9" xfId="43376"/>
    <cellStyle name="Style 7 5 9 2" xfId="43377"/>
    <cellStyle name="Style 7 5 9 3" xfId="43378"/>
    <cellStyle name="Style 7 6" xfId="1441"/>
    <cellStyle name="Style 7 6 10" xfId="43379"/>
    <cellStyle name="Style 7 6 10 2" xfId="43380"/>
    <cellStyle name="Style 7 6 10 3" xfId="43381"/>
    <cellStyle name="Style 7 6 11" xfId="43382"/>
    <cellStyle name="Style 7 6 11 2" xfId="43383"/>
    <cellStyle name="Style 7 6 11 3" xfId="43384"/>
    <cellStyle name="Style 7 6 12" xfId="43385"/>
    <cellStyle name="Style 7 6 12 2" xfId="43386"/>
    <cellStyle name="Style 7 6 12 3" xfId="43387"/>
    <cellStyle name="Style 7 6 13" xfId="43388"/>
    <cellStyle name="Style 7 6 13 2" xfId="43389"/>
    <cellStyle name="Style 7 6 13 3" xfId="43390"/>
    <cellStyle name="Style 7 6 14" xfId="43391"/>
    <cellStyle name="Style 7 6 14 2" xfId="43392"/>
    <cellStyle name="Style 7 6 14 3" xfId="43393"/>
    <cellStyle name="Style 7 6 15" xfId="43394"/>
    <cellStyle name="Style 7 6 16" xfId="43395"/>
    <cellStyle name="Style 7 6 2" xfId="43396"/>
    <cellStyle name="Style 7 6 2 2" xfId="43397"/>
    <cellStyle name="Style 7 6 2 2 2" xfId="43398"/>
    <cellStyle name="Style 7 6 2 2 3" xfId="43399"/>
    <cellStyle name="Style 7 6 2 3" xfId="43400"/>
    <cellStyle name="Style 7 6 2 4" xfId="43401"/>
    <cellStyle name="Style 7 6 3" xfId="43402"/>
    <cellStyle name="Style 7 6 3 2" xfId="43403"/>
    <cellStyle name="Style 7 6 3 3" xfId="43404"/>
    <cellStyle name="Style 7 6 4" xfId="43405"/>
    <cellStyle name="Style 7 6 4 2" xfId="43406"/>
    <cellStyle name="Style 7 6 4 3" xfId="43407"/>
    <cellStyle name="Style 7 6 5" xfId="43408"/>
    <cellStyle name="Style 7 6 5 2" xfId="43409"/>
    <cellStyle name="Style 7 6 5 3" xfId="43410"/>
    <cellStyle name="Style 7 6 6" xfId="43411"/>
    <cellStyle name="Style 7 6 6 2" xfId="43412"/>
    <cellStyle name="Style 7 6 6 3" xfId="43413"/>
    <cellStyle name="Style 7 6 7" xfId="43414"/>
    <cellStyle name="Style 7 6 7 2" xfId="43415"/>
    <cellStyle name="Style 7 6 7 3" xfId="43416"/>
    <cellStyle name="Style 7 6 8" xfId="43417"/>
    <cellStyle name="Style 7 6 8 2" xfId="43418"/>
    <cellStyle name="Style 7 6 8 3" xfId="43419"/>
    <cellStyle name="Style 7 6 9" xfId="43420"/>
    <cellStyle name="Style 7 6 9 2" xfId="43421"/>
    <cellStyle name="Style 7 6 9 3" xfId="43422"/>
    <cellStyle name="Style 7 7" xfId="1442"/>
    <cellStyle name="Style 7 7 10" xfId="43423"/>
    <cellStyle name="Style 7 7 10 2" xfId="43424"/>
    <cellStyle name="Style 7 7 10 3" xfId="43425"/>
    <cellStyle name="Style 7 7 11" xfId="43426"/>
    <cellStyle name="Style 7 7 11 2" xfId="43427"/>
    <cellStyle name="Style 7 7 11 3" xfId="43428"/>
    <cellStyle name="Style 7 7 12" xfId="43429"/>
    <cellStyle name="Style 7 7 12 2" xfId="43430"/>
    <cellStyle name="Style 7 7 12 3" xfId="43431"/>
    <cellStyle name="Style 7 7 13" xfId="43432"/>
    <cellStyle name="Style 7 7 13 2" xfId="43433"/>
    <cellStyle name="Style 7 7 13 3" xfId="43434"/>
    <cellStyle name="Style 7 7 14" xfId="43435"/>
    <cellStyle name="Style 7 7 14 2" xfId="43436"/>
    <cellStyle name="Style 7 7 14 3" xfId="43437"/>
    <cellStyle name="Style 7 7 15" xfId="43438"/>
    <cellStyle name="Style 7 7 15 2" xfId="43439"/>
    <cellStyle name="Style 7 7 15 3" xfId="43440"/>
    <cellStyle name="Style 7 7 16" xfId="43441"/>
    <cellStyle name="Style 7 7 17" xfId="43442"/>
    <cellStyle name="Style 7 7 2" xfId="1443"/>
    <cellStyle name="Style 7 7 2 10" xfId="43443"/>
    <cellStyle name="Style 7 7 2 10 2" xfId="43444"/>
    <cellStyle name="Style 7 7 2 10 3" xfId="43445"/>
    <cellStyle name="Style 7 7 2 11" xfId="43446"/>
    <cellStyle name="Style 7 7 2 11 2" xfId="43447"/>
    <cellStyle name="Style 7 7 2 11 3" xfId="43448"/>
    <cellStyle name="Style 7 7 2 12" xfId="43449"/>
    <cellStyle name="Style 7 7 2 12 2" xfId="43450"/>
    <cellStyle name="Style 7 7 2 12 3" xfId="43451"/>
    <cellStyle name="Style 7 7 2 13" xfId="43452"/>
    <cellStyle name="Style 7 7 2 13 2" xfId="43453"/>
    <cellStyle name="Style 7 7 2 13 3" xfId="43454"/>
    <cellStyle name="Style 7 7 2 14" xfId="43455"/>
    <cellStyle name="Style 7 7 2 14 2" xfId="43456"/>
    <cellStyle name="Style 7 7 2 14 3" xfId="43457"/>
    <cellStyle name="Style 7 7 2 15" xfId="43458"/>
    <cellStyle name="Style 7 7 2 16" xfId="43459"/>
    <cellStyle name="Style 7 7 2 2" xfId="43460"/>
    <cellStyle name="Style 7 7 2 2 2" xfId="43461"/>
    <cellStyle name="Style 7 7 2 2 2 2" xfId="43462"/>
    <cellStyle name="Style 7 7 2 2 2 3" xfId="43463"/>
    <cellStyle name="Style 7 7 2 2 3" xfId="43464"/>
    <cellStyle name="Style 7 7 2 2 4" xfId="43465"/>
    <cellStyle name="Style 7 7 2 3" xfId="43466"/>
    <cellStyle name="Style 7 7 2 3 2" xfId="43467"/>
    <cellStyle name="Style 7 7 2 3 3" xfId="43468"/>
    <cellStyle name="Style 7 7 2 4" xfId="43469"/>
    <cellStyle name="Style 7 7 2 4 2" xfId="43470"/>
    <cellStyle name="Style 7 7 2 4 3" xfId="43471"/>
    <cellStyle name="Style 7 7 2 5" xfId="43472"/>
    <cellStyle name="Style 7 7 2 5 2" xfId="43473"/>
    <cellStyle name="Style 7 7 2 5 3" xfId="43474"/>
    <cellStyle name="Style 7 7 2 6" xfId="43475"/>
    <cellStyle name="Style 7 7 2 6 2" xfId="43476"/>
    <cellStyle name="Style 7 7 2 6 3" xfId="43477"/>
    <cellStyle name="Style 7 7 2 7" xfId="43478"/>
    <cellStyle name="Style 7 7 2 7 2" xfId="43479"/>
    <cellStyle name="Style 7 7 2 7 3" xfId="43480"/>
    <cellStyle name="Style 7 7 2 8" xfId="43481"/>
    <cellStyle name="Style 7 7 2 8 2" xfId="43482"/>
    <cellStyle name="Style 7 7 2 8 3" xfId="43483"/>
    <cellStyle name="Style 7 7 2 9" xfId="43484"/>
    <cellStyle name="Style 7 7 2 9 2" xfId="43485"/>
    <cellStyle name="Style 7 7 2 9 3" xfId="43486"/>
    <cellStyle name="Style 7 7 3" xfId="43487"/>
    <cellStyle name="Style 7 7 3 2" xfId="43488"/>
    <cellStyle name="Style 7 7 3 2 2" xfId="43489"/>
    <cellStyle name="Style 7 7 3 2 3" xfId="43490"/>
    <cellStyle name="Style 7 7 3 3" xfId="43491"/>
    <cellStyle name="Style 7 7 3 4" xfId="43492"/>
    <cellStyle name="Style 7 7 4" xfId="43493"/>
    <cellStyle name="Style 7 7 4 2" xfId="43494"/>
    <cellStyle name="Style 7 7 4 3" xfId="43495"/>
    <cellStyle name="Style 7 7 5" xfId="43496"/>
    <cellStyle name="Style 7 7 5 2" xfId="43497"/>
    <cellStyle name="Style 7 7 5 3" xfId="43498"/>
    <cellStyle name="Style 7 7 6" xfId="43499"/>
    <cellStyle name="Style 7 7 6 2" xfId="43500"/>
    <cellStyle name="Style 7 7 6 3" xfId="43501"/>
    <cellStyle name="Style 7 7 7" xfId="43502"/>
    <cellStyle name="Style 7 7 7 2" xfId="43503"/>
    <cellStyle name="Style 7 7 7 3" xfId="43504"/>
    <cellStyle name="Style 7 7 8" xfId="43505"/>
    <cellStyle name="Style 7 7 8 2" xfId="43506"/>
    <cellStyle name="Style 7 7 8 3" xfId="43507"/>
    <cellStyle name="Style 7 7 9" xfId="43508"/>
    <cellStyle name="Style 7 7 9 2" xfId="43509"/>
    <cellStyle name="Style 7 7 9 3" xfId="43510"/>
    <cellStyle name="Style 7 8" xfId="1444"/>
    <cellStyle name="Style 7 8 10" xfId="43511"/>
    <cellStyle name="Style 7 8 10 2" xfId="43512"/>
    <cellStyle name="Style 7 8 10 3" xfId="43513"/>
    <cellStyle name="Style 7 8 11" xfId="43514"/>
    <cellStyle name="Style 7 8 11 2" xfId="43515"/>
    <cellStyle name="Style 7 8 11 3" xfId="43516"/>
    <cellStyle name="Style 7 8 12" xfId="43517"/>
    <cellStyle name="Style 7 8 12 2" xfId="43518"/>
    <cellStyle name="Style 7 8 12 3" xfId="43519"/>
    <cellStyle name="Style 7 8 13" xfId="43520"/>
    <cellStyle name="Style 7 8 13 2" xfId="43521"/>
    <cellStyle name="Style 7 8 13 3" xfId="43522"/>
    <cellStyle name="Style 7 8 14" xfId="43523"/>
    <cellStyle name="Style 7 8 14 2" xfId="43524"/>
    <cellStyle name="Style 7 8 14 3" xfId="43525"/>
    <cellStyle name="Style 7 8 15" xfId="43526"/>
    <cellStyle name="Style 7 8 15 2" xfId="43527"/>
    <cellStyle name="Style 7 8 15 3" xfId="43528"/>
    <cellStyle name="Style 7 8 16" xfId="43529"/>
    <cellStyle name="Style 7 8 17" xfId="43530"/>
    <cellStyle name="Style 7 8 2" xfId="1445"/>
    <cellStyle name="Style 7 8 2 10" xfId="43531"/>
    <cellStyle name="Style 7 8 2 10 2" xfId="43532"/>
    <cellStyle name="Style 7 8 2 10 3" xfId="43533"/>
    <cellStyle name="Style 7 8 2 11" xfId="43534"/>
    <cellStyle name="Style 7 8 2 11 2" xfId="43535"/>
    <cellStyle name="Style 7 8 2 11 3" xfId="43536"/>
    <cellStyle name="Style 7 8 2 12" xfId="43537"/>
    <cellStyle name="Style 7 8 2 12 2" xfId="43538"/>
    <cellStyle name="Style 7 8 2 12 3" xfId="43539"/>
    <cellStyle name="Style 7 8 2 13" xfId="43540"/>
    <cellStyle name="Style 7 8 2 13 2" xfId="43541"/>
    <cellStyle name="Style 7 8 2 13 3" xfId="43542"/>
    <cellStyle name="Style 7 8 2 14" xfId="43543"/>
    <cellStyle name="Style 7 8 2 14 2" xfId="43544"/>
    <cellStyle name="Style 7 8 2 14 3" xfId="43545"/>
    <cellStyle name="Style 7 8 2 15" xfId="43546"/>
    <cellStyle name="Style 7 8 2 16" xfId="43547"/>
    <cellStyle name="Style 7 8 2 2" xfId="43548"/>
    <cellStyle name="Style 7 8 2 2 2" xfId="43549"/>
    <cellStyle name="Style 7 8 2 2 2 2" xfId="43550"/>
    <cellStyle name="Style 7 8 2 2 2 3" xfId="43551"/>
    <cellStyle name="Style 7 8 2 2 3" xfId="43552"/>
    <cellStyle name="Style 7 8 2 2 4" xfId="43553"/>
    <cellStyle name="Style 7 8 2 3" xfId="43554"/>
    <cellStyle name="Style 7 8 2 3 2" xfId="43555"/>
    <cellStyle name="Style 7 8 2 3 3" xfId="43556"/>
    <cellStyle name="Style 7 8 2 4" xfId="43557"/>
    <cellStyle name="Style 7 8 2 4 2" xfId="43558"/>
    <cellStyle name="Style 7 8 2 4 3" xfId="43559"/>
    <cellStyle name="Style 7 8 2 5" xfId="43560"/>
    <cellStyle name="Style 7 8 2 5 2" xfId="43561"/>
    <cellStyle name="Style 7 8 2 5 3" xfId="43562"/>
    <cellStyle name="Style 7 8 2 6" xfId="43563"/>
    <cellStyle name="Style 7 8 2 6 2" xfId="43564"/>
    <cellStyle name="Style 7 8 2 6 3" xfId="43565"/>
    <cellStyle name="Style 7 8 2 7" xfId="43566"/>
    <cellStyle name="Style 7 8 2 7 2" xfId="43567"/>
    <cellStyle name="Style 7 8 2 7 3" xfId="43568"/>
    <cellStyle name="Style 7 8 2 8" xfId="43569"/>
    <cellStyle name="Style 7 8 2 8 2" xfId="43570"/>
    <cellStyle name="Style 7 8 2 8 3" xfId="43571"/>
    <cellStyle name="Style 7 8 2 9" xfId="43572"/>
    <cellStyle name="Style 7 8 2 9 2" xfId="43573"/>
    <cellStyle name="Style 7 8 2 9 3" xfId="43574"/>
    <cellStyle name="Style 7 8 3" xfId="43575"/>
    <cellStyle name="Style 7 8 3 2" xfId="43576"/>
    <cellStyle name="Style 7 8 3 2 2" xfId="43577"/>
    <cellStyle name="Style 7 8 3 2 3" xfId="43578"/>
    <cellStyle name="Style 7 8 3 3" xfId="43579"/>
    <cellStyle name="Style 7 8 3 4" xfId="43580"/>
    <cellStyle name="Style 7 8 4" xfId="43581"/>
    <cellStyle name="Style 7 8 4 2" xfId="43582"/>
    <cellStyle name="Style 7 8 4 3" xfId="43583"/>
    <cellStyle name="Style 7 8 5" xfId="43584"/>
    <cellStyle name="Style 7 8 5 2" xfId="43585"/>
    <cellStyle name="Style 7 8 5 3" xfId="43586"/>
    <cellStyle name="Style 7 8 6" xfId="43587"/>
    <cellStyle name="Style 7 8 6 2" xfId="43588"/>
    <cellStyle name="Style 7 8 6 3" xfId="43589"/>
    <cellStyle name="Style 7 8 7" xfId="43590"/>
    <cellStyle name="Style 7 8 7 2" xfId="43591"/>
    <cellStyle name="Style 7 8 7 3" xfId="43592"/>
    <cellStyle name="Style 7 8 8" xfId="43593"/>
    <cellStyle name="Style 7 8 8 2" xfId="43594"/>
    <cellStyle name="Style 7 8 8 3" xfId="43595"/>
    <cellStyle name="Style 7 8 9" xfId="43596"/>
    <cellStyle name="Style 7 8 9 2" xfId="43597"/>
    <cellStyle name="Style 7 8 9 3" xfId="43598"/>
    <cellStyle name="Style 7 9" xfId="1446"/>
    <cellStyle name="Style 7 9 10" xfId="43599"/>
    <cellStyle name="Style 7 9 10 2" xfId="43600"/>
    <cellStyle name="Style 7 9 10 3" xfId="43601"/>
    <cellStyle name="Style 7 9 11" xfId="43602"/>
    <cellStyle name="Style 7 9 11 2" xfId="43603"/>
    <cellStyle name="Style 7 9 11 3" xfId="43604"/>
    <cellStyle name="Style 7 9 12" xfId="43605"/>
    <cellStyle name="Style 7 9 12 2" xfId="43606"/>
    <cellStyle name="Style 7 9 12 3" xfId="43607"/>
    <cellStyle name="Style 7 9 13" xfId="43608"/>
    <cellStyle name="Style 7 9 13 2" xfId="43609"/>
    <cellStyle name="Style 7 9 13 3" xfId="43610"/>
    <cellStyle name="Style 7 9 14" xfId="43611"/>
    <cellStyle name="Style 7 9 14 2" xfId="43612"/>
    <cellStyle name="Style 7 9 14 3" xfId="43613"/>
    <cellStyle name="Style 7 9 15" xfId="43614"/>
    <cellStyle name="Style 7 9 15 2" xfId="43615"/>
    <cellStyle name="Style 7 9 15 3" xfId="43616"/>
    <cellStyle name="Style 7 9 16" xfId="43617"/>
    <cellStyle name="Style 7 9 17" xfId="43618"/>
    <cellStyle name="Style 7 9 2" xfId="1447"/>
    <cellStyle name="Style 7 9 2 10" xfId="43619"/>
    <cellStyle name="Style 7 9 2 10 2" xfId="43620"/>
    <cellStyle name="Style 7 9 2 10 3" xfId="43621"/>
    <cellStyle name="Style 7 9 2 11" xfId="43622"/>
    <cellStyle name="Style 7 9 2 11 2" xfId="43623"/>
    <cellStyle name="Style 7 9 2 11 3" xfId="43624"/>
    <cellStyle name="Style 7 9 2 12" xfId="43625"/>
    <cellStyle name="Style 7 9 2 12 2" xfId="43626"/>
    <cellStyle name="Style 7 9 2 12 3" xfId="43627"/>
    <cellStyle name="Style 7 9 2 13" xfId="43628"/>
    <cellStyle name="Style 7 9 2 13 2" xfId="43629"/>
    <cellStyle name="Style 7 9 2 13 3" xfId="43630"/>
    <cellStyle name="Style 7 9 2 14" xfId="43631"/>
    <cellStyle name="Style 7 9 2 14 2" xfId="43632"/>
    <cellStyle name="Style 7 9 2 14 3" xfId="43633"/>
    <cellStyle name="Style 7 9 2 15" xfId="43634"/>
    <cellStyle name="Style 7 9 2 16" xfId="43635"/>
    <cellStyle name="Style 7 9 2 2" xfId="43636"/>
    <cellStyle name="Style 7 9 2 2 2" xfId="43637"/>
    <cellStyle name="Style 7 9 2 2 2 2" xfId="43638"/>
    <cellStyle name="Style 7 9 2 2 2 3" xfId="43639"/>
    <cellStyle name="Style 7 9 2 2 3" xfId="43640"/>
    <cellStyle name="Style 7 9 2 2 4" xfId="43641"/>
    <cellStyle name="Style 7 9 2 3" xfId="43642"/>
    <cellStyle name="Style 7 9 2 3 2" xfId="43643"/>
    <cellStyle name="Style 7 9 2 3 3" xfId="43644"/>
    <cellStyle name="Style 7 9 2 4" xfId="43645"/>
    <cellStyle name="Style 7 9 2 4 2" xfId="43646"/>
    <cellStyle name="Style 7 9 2 4 3" xfId="43647"/>
    <cellStyle name="Style 7 9 2 5" xfId="43648"/>
    <cellStyle name="Style 7 9 2 5 2" xfId="43649"/>
    <cellStyle name="Style 7 9 2 5 3" xfId="43650"/>
    <cellStyle name="Style 7 9 2 6" xfId="43651"/>
    <cellStyle name="Style 7 9 2 6 2" xfId="43652"/>
    <cellStyle name="Style 7 9 2 6 3" xfId="43653"/>
    <cellStyle name="Style 7 9 2 7" xfId="43654"/>
    <cellStyle name="Style 7 9 2 7 2" xfId="43655"/>
    <cellStyle name="Style 7 9 2 7 3" xfId="43656"/>
    <cellStyle name="Style 7 9 2 8" xfId="43657"/>
    <cellStyle name="Style 7 9 2 8 2" xfId="43658"/>
    <cellStyle name="Style 7 9 2 8 3" xfId="43659"/>
    <cellStyle name="Style 7 9 2 9" xfId="43660"/>
    <cellStyle name="Style 7 9 2 9 2" xfId="43661"/>
    <cellStyle name="Style 7 9 2 9 3" xfId="43662"/>
    <cellStyle name="Style 7 9 3" xfId="43663"/>
    <cellStyle name="Style 7 9 3 2" xfId="43664"/>
    <cellStyle name="Style 7 9 3 2 2" xfId="43665"/>
    <cellStyle name="Style 7 9 3 2 3" xfId="43666"/>
    <cellStyle name="Style 7 9 3 3" xfId="43667"/>
    <cellStyle name="Style 7 9 3 4" xfId="43668"/>
    <cellStyle name="Style 7 9 4" xfId="43669"/>
    <cellStyle name="Style 7 9 4 2" xfId="43670"/>
    <cellStyle name="Style 7 9 4 3" xfId="43671"/>
    <cellStyle name="Style 7 9 5" xfId="43672"/>
    <cellStyle name="Style 7 9 5 2" xfId="43673"/>
    <cellStyle name="Style 7 9 5 3" xfId="43674"/>
    <cellStyle name="Style 7 9 6" xfId="43675"/>
    <cellStyle name="Style 7 9 6 2" xfId="43676"/>
    <cellStyle name="Style 7 9 6 3" xfId="43677"/>
    <cellStyle name="Style 7 9 7" xfId="43678"/>
    <cellStyle name="Style 7 9 7 2" xfId="43679"/>
    <cellStyle name="Style 7 9 7 3" xfId="43680"/>
    <cellStyle name="Style 7 9 8" xfId="43681"/>
    <cellStyle name="Style 7 9 8 2" xfId="43682"/>
    <cellStyle name="Style 7 9 8 3" xfId="43683"/>
    <cellStyle name="Style 7 9 9" xfId="43684"/>
    <cellStyle name="Style 7 9 9 2" xfId="43685"/>
    <cellStyle name="Style 7 9 9 3" xfId="43686"/>
    <cellStyle name="Style 8" xfId="332"/>
    <cellStyle name="Style 8 2" xfId="43687"/>
    <cellStyle name="Style 8 2 2" xfId="43688"/>
    <cellStyle name="Style 8 3" xfId="43689"/>
    <cellStyle name="Style 8 4" xfId="43690"/>
    <cellStyle name="Style 9" xfId="333"/>
    <cellStyle name="Style 9 2" xfId="43691"/>
    <cellStyle name="Style 9 2 2" xfId="43692"/>
    <cellStyle name="Style 9 3" xfId="43693"/>
    <cellStyle name="Style 9 4" xfId="43694"/>
    <cellStyle name="Title" xfId="87" builtinId="15" customBuiltin="1"/>
    <cellStyle name="Title 2" xfId="334"/>
    <cellStyle name="Title 2 2" xfId="1448"/>
    <cellStyle name="Title 2 2 2" xfId="43695"/>
    <cellStyle name="Title 2 2 2 2" xfId="43696"/>
    <cellStyle name="Title 2 2 3" xfId="43697"/>
    <cellStyle name="Title 2 2 4" xfId="43698"/>
    <cellStyle name="Title 2 3" xfId="43699"/>
    <cellStyle name="Title 2 3 2" xfId="43700"/>
    <cellStyle name="Title 2 4" xfId="43701"/>
    <cellStyle name="Title 2 5" xfId="43702"/>
    <cellStyle name="Total" xfId="88" builtinId="25" customBuiltin="1"/>
    <cellStyle name="Total 10" xfId="43703"/>
    <cellStyle name="Total 10 2" xfId="43704"/>
    <cellStyle name="Total 10 3" xfId="43705"/>
    <cellStyle name="Total 11" xfId="43706"/>
    <cellStyle name="Total 11 2" xfId="43707"/>
    <cellStyle name="Total 11 3" xfId="43708"/>
    <cellStyle name="Total 12" xfId="43709"/>
    <cellStyle name="Total 12 2" xfId="43710"/>
    <cellStyle name="Total 12 3" xfId="43711"/>
    <cellStyle name="Total 13" xfId="43712"/>
    <cellStyle name="Total 13 2" xfId="43713"/>
    <cellStyle name="Total 13 3" xfId="43714"/>
    <cellStyle name="Total 14" xfId="43715"/>
    <cellStyle name="Total 14 2" xfId="43716"/>
    <cellStyle name="Total 14 3" xfId="43717"/>
    <cellStyle name="Total 15" xfId="43718"/>
    <cellStyle name="Total 15 2" xfId="43719"/>
    <cellStyle name="Total 15 3" xfId="43720"/>
    <cellStyle name="Total 16" xfId="43721"/>
    <cellStyle name="Total 16 2" xfId="43722"/>
    <cellStyle name="Total 16 3" xfId="43723"/>
    <cellStyle name="Total 17" xfId="43724"/>
    <cellStyle name="Total 17 2" xfId="43725"/>
    <cellStyle name="Total 17 3" xfId="43726"/>
    <cellStyle name="Total 18" xfId="43727"/>
    <cellStyle name="Total 18 2" xfId="43728"/>
    <cellStyle name="Total 18 3" xfId="43729"/>
    <cellStyle name="Total 2" xfId="335"/>
    <cellStyle name="Total 2 10" xfId="43730"/>
    <cellStyle name="Total 2 10 2" xfId="43731"/>
    <cellStyle name="Total 2 10 2 2" xfId="43732"/>
    <cellStyle name="Total 2 10 2 3" xfId="43733"/>
    <cellStyle name="Total 2 10 3" xfId="43734"/>
    <cellStyle name="Total 2 10 4" xfId="43735"/>
    <cellStyle name="Total 2 11" xfId="43736"/>
    <cellStyle name="Total 2 11 2" xfId="43737"/>
    <cellStyle name="Total 2 11 3" xfId="43738"/>
    <cellStyle name="Total 2 12" xfId="43739"/>
    <cellStyle name="Total 2 12 2" xfId="43740"/>
    <cellStyle name="Total 2 12 3" xfId="43741"/>
    <cellStyle name="Total 2 13" xfId="43742"/>
    <cellStyle name="Total 2 13 2" xfId="43743"/>
    <cellStyle name="Total 2 13 3" xfId="43744"/>
    <cellStyle name="Total 2 14" xfId="43745"/>
    <cellStyle name="Total 2 14 2" xfId="43746"/>
    <cellStyle name="Total 2 14 3" xfId="43747"/>
    <cellStyle name="Total 2 15" xfId="43748"/>
    <cellStyle name="Total 2 15 2" xfId="43749"/>
    <cellStyle name="Total 2 15 3" xfId="43750"/>
    <cellStyle name="Total 2 16" xfId="43751"/>
    <cellStyle name="Total 2 16 2" xfId="43752"/>
    <cellStyle name="Total 2 16 3" xfId="43753"/>
    <cellStyle name="Total 2 17" xfId="43754"/>
    <cellStyle name="Total 2 17 2" xfId="43755"/>
    <cellStyle name="Total 2 17 3" xfId="43756"/>
    <cellStyle name="Total 2 18" xfId="43757"/>
    <cellStyle name="Total 2 18 2" xfId="43758"/>
    <cellStyle name="Total 2 18 3" xfId="43759"/>
    <cellStyle name="Total 2 19" xfId="43760"/>
    <cellStyle name="Total 2 19 2" xfId="43761"/>
    <cellStyle name="Total 2 19 3" xfId="43762"/>
    <cellStyle name="Total 2 2" xfId="1449"/>
    <cellStyle name="Total 2 2 10" xfId="43763"/>
    <cellStyle name="Total 2 2 10 2" xfId="43764"/>
    <cellStyle name="Total 2 2 10 3" xfId="43765"/>
    <cellStyle name="Total 2 2 11" xfId="43766"/>
    <cellStyle name="Total 2 2 11 2" xfId="43767"/>
    <cellStyle name="Total 2 2 11 3" xfId="43768"/>
    <cellStyle name="Total 2 2 12" xfId="43769"/>
    <cellStyle name="Total 2 2 12 2" xfId="43770"/>
    <cellStyle name="Total 2 2 12 3" xfId="43771"/>
    <cellStyle name="Total 2 2 13" xfId="43772"/>
    <cellStyle name="Total 2 2 13 2" xfId="43773"/>
    <cellStyle name="Total 2 2 13 3" xfId="43774"/>
    <cellStyle name="Total 2 2 14" xfId="43775"/>
    <cellStyle name="Total 2 2 14 2" xfId="43776"/>
    <cellStyle name="Total 2 2 14 3" xfId="43777"/>
    <cellStyle name="Total 2 2 15" xfId="43778"/>
    <cellStyle name="Total 2 2 15 2" xfId="43779"/>
    <cellStyle name="Total 2 2 15 3" xfId="43780"/>
    <cellStyle name="Total 2 2 16" xfId="43781"/>
    <cellStyle name="Total 2 2 16 2" xfId="43782"/>
    <cellStyle name="Total 2 2 16 3" xfId="43783"/>
    <cellStyle name="Total 2 2 17" xfId="43784"/>
    <cellStyle name="Total 2 2 17 2" xfId="43785"/>
    <cellStyle name="Total 2 2 17 3" xfId="43786"/>
    <cellStyle name="Total 2 2 18" xfId="43787"/>
    <cellStyle name="Total 2 2 18 2" xfId="43788"/>
    <cellStyle name="Total 2 2 18 3" xfId="43789"/>
    <cellStyle name="Total 2 2 19" xfId="43790"/>
    <cellStyle name="Total 2 2 19 2" xfId="43791"/>
    <cellStyle name="Total 2 2 19 3" xfId="43792"/>
    <cellStyle name="Total 2 2 2" xfId="1450"/>
    <cellStyle name="Total 2 2 2 10" xfId="1451"/>
    <cellStyle name="Total 2 2 2 10 10" xfId="43793"/>
    <cellStyle name="Total 2 2 2 10 10 2" xfId="43794"/>
    <cellStyle name="Total 2 2 2 10 10 3" xfId="43795"/>
    <cellStyle name="Total 2 2 2 10 11" xfId="43796"/>
    <cellStyle name="Total 2 2 2 10 11 2" xfId="43797"/>
    <cellStyle name="Total 2 2 2 10 11 3" xfId="43798"/>
    <cellStyle name="Total 2 2 2 10 12" xfId="43799"/>
    <cellStyle name="Total 2 2 2 10 12 2" xfId="43800"/>
    <cellStyle name="Total 2 2 2 10 12 3" xfId="43801"/>
    <cellStyle name="Total 2 2 2 10 13" xfId="43802"/>
    <cellStyle name="Total 2 2 2 10 13 2" xfId="43803"/>
    <cellStyle name="Total 2 2 2 10 13 3" xfId="43804"/>
    <cellStyle name="Total 2 2 2 10 14" xfId="43805"/>
    <cellStyle name="Total 2 2 2 10 14 2" xfId="43806"/>
    <cellStyle name="Total 2 2 2 10 14 3" xfId="43807"/>
    <cellStyle name="Total 2 2 2 10 15" xfId="43808"/>
    <cellStyle name="Total 2 2 2 10 15 2" xfId="43809"/>
    <cellStyle name="Total 2 2 2 10 15 3" xfId="43810"/>
    <cellStyle name="Total 2 2 2 10 16" xfId="43811"/>
    <cellStyle name="Total 2 2 2 10 16 2" xfId="43812"/>
    <cellStyle name="Total 2 2 2 10 16 3" xfId="43813"/>
    <cellStyle name="Total 2 2 2 10 17" xfId="43814"/>
    <cellStyle name="Total 2 2 2 10 18" xfId="43815"/>
    <cellStyle name="Total 2 2 2 10 2" xfId="43816"/>
    <cellStyle name="Total 2 2 2 10 2 2" xfId="43817"/>
    <cellStyle name="Total 2 2 2 10 2 2 2" xfId="43818"/>
    <cellStyle name="Total 2 2 2 10 2 2 3" xfId="43819"/>
    <cellStyle name="Total 2 2 2 10 2 3" xfId="43820"/>
    <cellStyle name="Total 2 2 2 10 2 4" xfId="43821"/>
    <cellStyle name="Total 2 2 2 10 3" xfId="43822"/>
    <cellStyle name="Total 2 2 2 10 3 2" xfId="43823"/>
    <cellStyle name="Total 2 2 2 10 3 3" xfId="43824"/>
    <cellStyle name="Total 2 2 2 10 4" xfId="43825"/>
    <cellStyle name="Total 2 2 2 10 4 2" xfId="43826"/>
    <cellStyle name="Total 2 2 2 10 4 3" xfId="43827"/>
    <cellStyle name="Total 2 2 2 10 5" xfId="43828"/>
    <cellStyle name="Total 2 2 2 10 5 2" xfId="43829"/>
    <cellStyle name="Total 2 2 2 10 5 3" xfId="43830"/>
    <cellStyle name="Total 2 2 2 10 6" xfId="43831"/>
    <cellStyle name="Total 2 2 2 10 6 2" xfId="43832"/>
    <cellStyle name="Total 2 2 2 10 6 3" xfId="43833"/>
    <cellStyle name="Total 2 2 2 10 7" xfId="43834"/>
    <cellStyle name="Total 2 2 2 10 7 2" xfId="43835"/>
    <cellStyle name="Total 2 2 2 10 7 3" xfId="43836"/>
    <cellStyle name="Total 2 2 2 10 8" xfId="43837"/>
    <cellStyle name="Total 2 2 2 10 8 2" xfId="43838"/>
    <cellStyle name="Total 2 2 2 10 8 3" xfId="43839"/>
    <cellStyle name="Total 2 2 2 10 9" xfId="43840"/>
    <cellStyle name="Total 2 2 2 10 9 2" xfId="43841"/>
    <cellStyle name="Total 2 2 2 10 9 3" xfId="43842"/>
    <cellStyle name="Total 2 2 2 11" xfId="1452"/>
    <cellStyle name="Total 2 2 2 11 10" xfId="43843"/>
    <cellStyle name="Total 2 2 2 11 10 2" xfId="43844"/>
    <cellStyle name="Total 2 2 2 11 10 3" xfId="43845"/>
    <cellStyle name="Total 2 2 2 11 11" xfId="43846"/>
    <cellStyle name="Total 2 2 2 11 11 2" xfId="43847"/>
    <cellStyle name="Total 2 2 2 11 11 3" xfId="43848"/>
    <cellStyle name="Total 2 2 2 11 12" xfId="43849"/>
    <cellStyle name="Total 2 2 2 11 12 2" xfId="43850"/>
    <cellStyle name="Total 2 2 2 11 12 3" xfId="43851"/>
    <cellStyle name="Total 2 2 2 11 13" xfId="43852"/>
    <cellStyle name="Total 2 2 2 11 13 2" xfId="43853"/>
    <cellStyle name="Total 2 2 2 11 13 3" xfId="43854"/>
    <cellStyle name="Total 2 2 2 11 14" xfId="43855"/>
    <cellStyle name="Total 2 2 2 11 14 2" xfId="43856"/>
    <cellStyle name="Total 2 2 2 11 14 3" xfId="43857"/>
    <cellStyle name="Total 2 2 2 11 15" xfId="43858"/>
    <cellStyle name="Total 2 2 2 11 15 2" xfId="43859"/>
    <cellStyle name="Total 2 2 2 11 15 3" xfId="43860"/>
    <cellStyle name="Total 2 2 2 11 16" xfId="43861"/>
    <cellStyle name="Total 2 2 2 11 16 2" xfId="43862"/>
    <cellStyle name="Total 2 2 2 11 16 3" xfId="43863"/>
    <cellStyle name="Total 2 2 2 11 17" xfId="43864"/>
    <cellStyle name="Total 2 2 2 11 18" xfId="43865"/>
    <cellStyle name="Total 2 2 2 11 2" xfId="43866"/>
    <cellStyle name="Total 2 2 2 11 2 2" xfId="43867"/>
    <cellStyle name="Total 2 2 2 11 2 2 2" xfId="43868"/>
    <cellStyle name="Total 2 2 2 11 2 2 3" xfId="43869"/>
    <cellStyle name="Total 2 2 2 11 2 3" xfId="43870"/>
    <cellStyle name="Total 2 2 2 11 2 4" xfId="43871"/>
    <cellStyle name="Total 2 2 2 11 3" xfId="43872"/>
    <cellStyle name="Total 2 2 2 11 3 2" xfId="43873"/>
    <cellStyle name="Total 2 2 2 11 3 3" xfId="43874"/>
    <cellStyle name="Total 2 2 2 11 4" xfId="43875"/>
    <cellStyle name="Total 2 2 2 11 4 2" xfId="43876"/>
    <cellStyle name="Total 2 2 2 11 4 3" xfId="43877"/>
    <cellStyle name="Total 2 2 2 11 5" xfId="43878"/>
    <cellStyle name="Total 2 2 2 11 5 2" xfId="43879"/>
    <cellStyle name="Total 2 2 2 11 5 3" xfId="43880"/>
    <cellStyle name="Total 2 2 2 11 6" xfId="43881"/>
    <cellStyle name="Total 2 2 2 11 6 2" xfId="43882"/>
    <cellStyle name="Total 2 2 2 11 6 3" xfId="43883"/>
    <cellStyle name="Total 2 2 2 11 7" xfId="43884"/>
    <cellStyle name="Total 2 2 2 11 7 2" xfId="43885"/>
    <cellStyle name="Total 2 2 2 11 7 3" xfId="43886"/>
    <cellStyle name="Total 2 2 2 11 8" xfId="43887"/>
    <cellStyle name="Total 2 2 2 11 8 2" xfId="43888"/>
    <cellStyle name="Total 2 2 2 11 8 3" xfId="43889"/>
    <cellStyle name="Total 2 2 2 11 9" xfId="43890"/>
    <cellStyle name="Total 2 2 2 11 9 2" xfId="43891"/>
    <cellStyle name="Total 2 2 2 11 9 3" xfId="43892"/>
    <cellStyle name="Total 2 2 2 12" xfId="1453"/>
    <cellStyle name="Total 2 2 2 12 10" xfId="43893"/>
    <cellStyle name="Total 2 2 2 12 10 2" xfId="43894"/>
    <cellStyle name="Total 2 2 2 12 10 3" xfId="43895"/>
    <cellStyle name="Total 2 2 2 12 11" xfId="43896"/>
    <cellStyle name="Total 2 2 2 12 11 2" xfId="43897"/>
    <cellStyle name="Total 2 2 2 12 11 3" xfId="43898"/>
    <cellStyle name="Total 2 2 2 12 12" xfId="43899"/>
    <cellStyle name="Total 2 2 2 12 12 2" xfId="43900"/>
    <cellStyle name="Total 2 2 2 12 12 3" xfId="43901"/>
    <cellStyle name="Total 2 2 2 12 13" xfId="43902"/>
    <cellStyle name="Total 2 2 2 12 13 2" xfId="43903"/>
    <cellStyle name="Total 2 2 2 12 13 3" xfId="43904"/>
    <cellStyle name="Total 2 2 2 12 14" xfId="43905"/>
    <cellStyle name="Total 2 2 2 12 14 2" xfId="43906"/>
    <cellStyle name="Total 2 2 2 12 14 3" xfId="43907"/>
    <cellStyle name="Total 2 2 2 12 15" xfId="43908"/>
    <cellStyle name="Total 2 2 2 12 15 2" xfId="43909"/>
    <cellStyle name="Total 2 2 2 12 15 3" xfId="43910"/>
    <cellStyle name="Total 2 2 2 12 16" xfId="43911"/>
    <cellStyle name="Total 2 2 2 12 16 2" xfId="43912"/>
    <cellStyle name="Total 2 2 2 12 16 3" xfId="43913"/>
    <cellStyle name="Total 2 2 2 12 17" xfId="43914"/>
    <cellStyle name="Total 2 2 2 12 18" xfId="43915"/>
    <cellStyle name="Total 2 2 2 12 2" xfId="43916"/>
    <cellStyle name="Total 2 2 2 12 2 2" xfId="43917"/>
    <cellStyle name="Total 2 2 2 12 2 2 2" xfId="43918"/>
    <cellStyle name="Total 2 2 2 12 2 2 3" xfId="43919"/>
    <cellStyle name="Total 2 2 2 12 2 3" xfId="43920"/>
    <cellStyle name="Total 2 2 2 12 2 4" xfId="43921"/>
    <cellStyle name="Total 2 2 2 12 3" xfId="43922"/>
    <cellStyle name="Total 2 2 2 12 3 2" xfId="43923"/>
    <cellStyle name="Total 2 2 2 12 3 3" xfId="43924"/>
    <cellStyle name="Total 2 2 2 12 4" xfId="43925"/>
    <cellStyle name="Total 2 2 2 12 4 2" xfId="43926"/>
    <cellStyle name="Total 2 2 2 12 4 3" xfId="43927"/>
    <cellStyle name="Total 2 2 2 12 5" xfId="43928"/>
    <cellStyle name="Total 2 2 2 12 5 2" xfId="43929"/>
    <cellStyle name="Total 2 2 2 12 5 3" xfId="43930"/>
    <cellStyle name="Total 2 2 2 12 6" xfId="43931"/>
    <cellStyle name="Total 2 2 2 12 6 2" xfId="43932"/>
    <cellStyle name="Total 2 2 2 12 6 3" xfId="43933"/>
    <cellStyle name="Total 2 2 2 12 7" xfId="43934"/>
    <cellStyle name="Total 2 2 2 12 7 2" xfId="43935"/>
    <cellStyle name="Total 2 2 2 12 7 3" xfId="43936"/>
    <cellStyle name="Total 2 2 2 12 8" xfId="43937"/>
    <cellStyle name="Total 2 2 2 12 8 2" xfId="43938"/>
    <cellStyle name="Total 2 2 2 12 8 3" xfId="43939"/>
    <cellStyle name="Total 2 2 2 12 9" xfId="43940"/>
    <cellStyle name="Total 2 2 2 12 9 2" xfId="43941"/>
    <cellStyle name="Total 2 2 2 12 9 3" xfId="43942"/>
    <cellStyle name="Total 2 2 2 13" xfId="1454"/>
    <cellStyle name="Total 2 2 2 13 10" xfId="43943"/>
    <cellStyle name="Total 2 2 2 13 10 2" xfId="43944"/>
    <cellStyle name="Total 2 2 2 13 10 3" xfId="43945"/>
    <cellStyle name="Total 2 2 2 13 11" xfId="43946"/>
    <cellStyle name="Total 2 2 2 13 11 2" xfId="43947"/>
    <cellStyle name="Total 2 2 2 13 11 3" xfId="43948"/>
    <cellStyle name="Total 2 2 2 13 12" xfId="43949"/>
    <cellStyle name="Total 2 2 2 13 12 2" xfId="43950"/>
    <cellStyle name="Total 2 2 2 13 12 3" xfId="43951"/>
    <cellStyle name="Total 2 2 2 13 13" xfId="43952"/>
    <cellStyle name="Total 2 2 2 13 13 2" xfId="43953"/>
    <cellStyle name="Total 2 2 2 13 13 3" xfId="43954"/>
    <cellStyle name="Total 2 2 2 13 14" xfId="43955"/>
    <cellStyle name="Total 2 2 2 13 14 2" xfId="43956"/>
    <cellStyle name="Total 2 2 2 13 14 3" xfId="43957"/>
    <cellStyle name="Total 2 2 2 13 15" xfId="43958"/>
    <cellStyle name="Total 2 2 2 13 15 2" xfId="43959"/>
    <cellStyle name="Total 2 2 2 13 15 3" xfId="43960"/>
    <cellStyle name="Total 2 2 2 13 16" xfId="43961"/>
    <cellStyle name="Total 2 2 2 13 16 2" xfId="43962"/>
    <cellStyle name="Total 2 2 2 13 16 3" xfId="43963"/>
    <cellStyle name="Total 2 2 2 13 17" xfId="43964"/>
    <cellStyle name="Total 2 2 2 13 18" xfId="43965"/>
    <cellStyle name="Total 2 2 2 13 2" xfId="43966"/>
    <cellStyle name="Total 2 2 2 13 2 2" xfId="43967"/>
    <cellStyle name="Total 2 2 2 13 2 2 2" xfId="43968"/>
    <cellStyle name="Total 2 2 2 13 2 2 3" xfId="43969"/>
    <cellStyle name="Total 2 2 2 13 2 3" xfId="43970"/>
    <cellStyle name="Total 2 2 2 13 2 4" xfId="43971"/>
    <cellStyle name="Total 2 2 2 13 3" xfId="43972"/>
    <cellStyle name="Total 2 2 2 13 3 2" xfId="43973"/>
    <cellStyle name="Total 2 2 2 13 3 3" xfId="43974"/>
    <cellStyle name="Total 2 2 2 13 4" xfId="43975"/>
    <cellStyle name="Total 2 2 2 13 4 2" xfId="43976"/>
    <cellStyle name="Total 2 2 2 13 4 3" xfId="43977"/>
    <cellStyle name="Total 2 2 2 13 5" xfId="43978"/>
    <cellStyle name="Total 2 2 2 13 5 2" xfId="43979"/>
    <cellStyle name="Total 2 2 2 13 5 3" xfId="43980"/>
    <cellStyle name="Total 2 2 2 13 6" xfId="43981"/>
    <cellStyle name="Total 2 2 2 13 6 2" xfId="43982"/>
    <cellStyle name="Total 2 2 2 13 6 3" xfId="43983"/>
    <cellStyle name="Total 2 2 2 13 7" xfId="43984"/>
    <cellStyle name="Total 2 2 2 13 7 2" xfId="43985"/>
    <cellStyle name="Total 2 2 2 13 7 3" xfId="43986"/>
    <cellStyle name="Total 2 2 2 13 8" xfId="43987"/>
    <cellStyle name="Total 2 2 2 13 8 2" xfId="43988"/>
    <cellStyle name="Total 2 2 2 13 8 3" xfId="43989"/>
    <cellStyle name="Total 2 2 2 13 9" xfId="43990"/>
    <cellStyle name="Total 2 2 2 13 9 2" xfId="43991"/>
    <cellStyle name="Total 2 2 2 13 9 3" xfId="43992"/>
    <cellStyle name="Total 2 2 2 14" xfId="1455"/>
    <cellStyle name="Total 2 2 2 14 10" xfId="43993"/>
    <cellStyle name="Total 2 2 2 14 10 2" xfId="43994"/>
    <cellStyle name="Total 2 2 2 14 10 3" xfId="43995"/>
    <cellStyle name="Total 2 2 2 14 11" xfId="43996"/>
    <cellStyle name="Total 2 2 2 14 11 2" xfId="43997"/>
    <cellStyle name="Total 2 2 2 14 11 3" xfId="43998"/>
    <cellStyle name="Total 2 2 2 14 12" xfId="43999"/>
    <cellStyle name="Total 2 2 2 14 12 2" xfId="44000"/>
    <cellStyle name="Total 2 2 2 14 12 3" xfId="44001"/>
    <cellStyle name="Total 2 2 2 14 13" xfId="44002"/>
    <cellStyle name="Total 2 2 2 14 13 2" xfId="44003"/>
    <cellStyle name="Total 2 2 2 14 13 3" xfId="44004"/>
    <cellStyle name="Total 2 2 2 14 14" xfId="44005"/>
    <cellStyle name="Total 2 2 2 14 14 2" xfId="44006"/>
    <cellStyle name="Total 2 2 2 14 14 3" xfId="44007"/>
    <cellStyle name="Total 2 2 2 14 15" xfId="44008"/>
    <cellStyle name="Total 2 2 2 14 15 2" xfId="44009"/>
    <cellStyle name="Total 2 2 2 14 15 3" xfId="44010"/>
    <cellStyle name="Total 2 2 2 14 16" xfId="44011"/>
    <cellStyle name="Total 2 2 2 14 16 2" xfId="44012"/>
    <cellStyle name="Total 2 2 2 14 16 3" xfId="44013"/>
    <cellStyle name="Total 2 2 2 14 17" xfId="44014"/>
    <cellStyle name="Total 2 2 2 14 18" xfId="44015"/>
    <cellStyle name="Total 2 2 2 14 2" xfId="44016"/>
    <cellStyle name="Total 2 2 2 14 2 2" xfId="44017"/>
    <cellStyle name="Total 2 2 2 14 2 2 2" xfId="44018"/>
    <cellStyle name="Total 2 2 2 14 2 2 3" xfId="44019"/>
    <cellStyle name="Total 2 2 2 14 2 3" xfId="44020"/>
    <cellStyle name="Total 2 2 2 14 2 4" xfId="44021"/>
    <cellStyle name="Total 2 2 2 14 3" xfId="44022"/>
    <cellStyle name="Total 2 2 2 14 3 2" xfId="44023"/>
    <cellStyle name="Total 2 2 2 14 3 3" xfId="44024"/>
    <cellStyle name="Total 2 2 2 14 4" xfId="44025"/>
    <cellStyle name="Total 2 2 2 14 4 2" xfId="44026"/>
    <cellStyle name="Total 2 2 2 14 4 3" xfId="44027"/>
    <cellStyle name="Total 2 2 2 14 5" xfId="44028"/>
    <cellStyle name="Total 2 2 2 14 5 2" xfId="44029"/>
    <cellStyle name="Total 2 2 2 14 5 3" xfId="44030"/>
    <cellStyle name="Total 2 2 2 14 6" xfId="44031"/>
    <cellStyle name="Total 2 2 2 14 6 2" xfId="44032"/>
    <cellStyle name="Total 2 2 2 14 6 3" xfId="44033"/>
    <cellStyle name="Total 2 2 2 14 7" xfId="44034"/>
    <cellStyle name="Total 2 2 2 14 7 2" xfId="44035"/>
    <cellStyle name="Total 2 2 2 14 7 3" xfId="44036"/>
    <cellStyle name="Total 2 2 2 14 8" xfId="44037"/>
    <cellStyle name="Total 2 2 2 14 8 2" xfId="44038"/>
    <cellStyle name="Total 2 2 2 14 8 3" xfId="44039"/>
    <cellStyle name="Total 2 2 2 14 9" xfId="44040"/>
    <cellStyle name="Total 2 2 2 14 9 2" xfId="44041"/>
    <cellStyle name="Total 2 2 2 14 9 3" xfId="44042"/>
    <cellStyle name="Total 2 2 2 15" xfId="1456"/>
    <cellStyle name="Total 2 2 2 15 10" xfId="44043"/>
    <cellStyle name="Total 2 2 2 15 10 2" xfId="44044"/>
    <cellStyle name="Total 2 2 2 15 10 3" xfId="44045"/>
    <cellStyle name="Total 2 2 2 15 11" xfId="44046"/>
    <cellStyle name="Total 2 2 2 15 11 2" xfId="44047"/>
    <cellStyle name="Total 2 2 2 15 11 3" xfId="44048"/>
    <cellStyle name="Total 2 2 2 15 12" xfId="44049"/>
    <cellStyle name="Total 2 2 2 15 12 2" xfId="44050"/>
    <cellStyle name="Total 2 2 2 15 12 3" xfId="44051"/>
    <cellStyle name="Total 2 2 2 15 13" xfId="44052"/>
    <cellStyle name="Total 2 2 2 15 13 2" xfId="44053"/>
    <cellStyle name="Total 2 2 2 15 13 3" xfId="44054"/>
    <cellStyle name="Total 2 2 2 15 14" xfId="44055"/>
    <cellStyle name="Total 2 2 2 15 14 2" xfId="44056"/>
    <cellStyle name="Total 2 2 2 15 14 3" xfId="44057"/>
    <cellStyle name="Total 2 2 2 15 15" xfId="44058"/>
    <cellStyle name="Total 2 2 2 15 15 2" xfId="44059"/>
    <cellStyle name="Total 2 2 2 15 15 3" xfId="44060"/>
    <cellStyle name="Total 2 2 2 15 16" xfId="44061"/>
    <cellStyle name="Total 2 2 2 15 16 2" xfId="44062"/>
    <cellStyle name="Total 2 2 2 15 16 3" xfId="44063"/>
    <cellStyle name="Total 2 2 2 15 17" xfId="44064"/>
    <cellStyle name="Total 2 2 2 15 18" xfId="44065"/>
    <cellStyle name="Total 2 2 2 15 2" xfId="44066"/>
    <cellStyle name="Total 2 2 2 15 2 2" xfId="44067"/>
    <cellStyle name="Total 2 2 2 15 2 2 2" xfId="44068"/>
    <cellStyle name="Total 2 2 2 15 2 2 3" xfId="44069"/>
    <cellStyle name="Total 2 2 2 15 2 3" xfId="44070"/>
    <cellStyle name="Total 2 2 2 15 2 4" xfId="44071"/>
    <cellStyle name="Total 2 2 2 15 3" xfId="44072"/>
    <cellStyle name="Total 2 2 2 15 3 2" xfId="44073"/>
    <cellStyle name="Total 2 2 2 15 3 3" xfId="44074"/>
    <cellStyle name="Total 2 2 2 15 4" xfId="44075"/>
    <cellStyle name="Total 2 2 2 15 4 2" xfId="44076"/>
    <cellStyle name="Total 2 2 2 15 4 3" xfId="44077"/>
    <cellStyle name="Total 2 2 2 15 5" xfId="44078"/>
    <cellStyle name="Total 2 2 2 15 5 2" xfId="44079"/>
    <cellStyle name="Total 2 2 2 15 5 3" xfId="44080"/>
    <cellStyle name="Total 2 2 2 15 6" xfId="44081"/>
    <cellStyle name="Total 2 2 2 15 6 2" xfId="44082"/>
    <cellStyle name="Total 2 2 2 15 6 3" xfId="44083"/>
    <cellStyle name="Total 2 2 2 15 7" xfId="44084"/>
    <cellStyle name="Total 2 2 2 15 7 2" xfId="44085"/>
    <cellStyle name="Total 2 2 2 15 7 3" xfId="44086"/>
    <cellStyle name="Total 2 2 2 15 8" xfId="44087"/>
    <cellStyle name="Total 2 2 2 15 8 2" xfId="44088"/>
    <cellStyle name="Total 2 2 2 15 8 3" xfId="44089"/>
    <cellStyle name="Total 2 2 2 15 9" xfId="44090"/>
    <cellStyle name="Total 2 2 2 15 9 2" xfId="44091"/>
    <cellStyle name="Total 2 2 2 15 9 3" xfId="44092"/>
    <cellStyle name="Total 2 2 2 16" xfId="1457"/>
    <cellStyle name="Total 2 2 2 16 10" xfId="44093"/>
    <cellStyle name="Total 2 2 2 16 10 2" xfId="44094"/>
    <cellStyle name="Total 2 2 2 16 10 3" xfId="44095"/>
    <cellStyle name="Total 2 2 2 16 11" xfId="44096"/>
    <cellStyle name="Total 2 2 2 16 11 2" xfId="44097"/>
    <cellStyle name="Total 2 2 2 16 11 3" xfId="44098"/>
    <cellStyle name="Total 2 2 2 16 12" xfId="44099"/>
    <cellStyle name="Total 2 2 2 16 12 2" xfId="44100"/>
    <cellStyle name="Total 2 2 2 16 12 3" xfId="44101"/>
    <cellStyle name="Total 2 2 2 16 13" xfId="44102"/>
    <cellStyle name="Total 2 2 2 16 13 2" xfId="44103"/>
    <cellStyle name="Total 2 2 2 16 13 3" xfId="44104"/>
    <cellStyle name="Total 2 2 2 16 14" xfId="44105"/>
    <cellStyle name="Total 2 2 2 16 14 2" xfId="44106"/>
    <cellStyle name="Total 2 2 2 16 14 3" xfId="44107"/>
    <cellStyle name="Total 2 2 2 16 15" xfId="44108"/>
    <cellStyle name="Total 2 2 2 16 15 2" xfId="44109"/>
    <cellStyle name="Total 2 2 2 16 15 3" xfId="44110"/>
    <cellStyle name="Total 2 2 2 16 16" xfId="44111"/>
    <cellStyle name="Total 2 2 2 16 16 2" xfId="44112"/>
    <cellStyle name="Total 2 2 2 16 16 3" xfId="44113"/>
    <cellStyle name="Total 2 2 2 16 17" xfId="44114"/>
    <cellStyle name="Total 2 2 2 16 18" xfId="44115"/>
    <cellStyle name="Total 2 2 2 16 2" xfId="44116"/>
    <cellStyle name="Total 2 2 2 16 2 2" xfId="44117"/>
    <cellStyle name="Total 2 2 2 16 2 2 2" xfId="44118"/>
    <cellStyle name="Total 2 2 2 16 2 2 3" xfId="44119"/>
    <cellStyle name="Total 2 2 2 16 2 3" xfId="44120"/>
    <cellStyle name="Total 2 2 2 16 2 4" xfId="44121"/>
    <cellStyle name="Total 2 2 2 16 3" xfId="44122"/>
    <cellStyle name="Total 2 2 2 16 3 2" xfId="44123"/>
    <cellStyle name="Total 2 2 2 16 3 3" xfId="44124"/>
    <cellStyle name="Total 2 2 2 16 4" xfId="44125"/>
    <cellStyle name="Total 2 2 2 16 4 2" xfId="44126"/>
    <cellStyle name="Total 2 2 2 16 4 3" xfId="44127"/>
    <cellStyle name="Total 2 2 2 16 5" xfId="44128"/>
    <cellStyle name="Total 2 2 2 16 5 2" xfId="44129"/>
    <cellStyle name="Total 2 2 2 16 5 3" xfId="44130"/>
    <cellStyle name="Total 2 2 2 16 6" xfId="44131"/>
    <cellStyle name="Total 2 2 2 16 6 2" xfId="44132"/>
    <cellStyle name="Total 2 2 2 16 6 3" xfId="44133"/>
    <cellStyle name="Total 2 2 2 16 7" xfId="44134"/>
    <cellStyle name="Total 2 2 2 16 7 2" xfId="44135"/>
    <cellStyle name="Total 2 2 2 16 7 3" xfId="44136"/>
    <cellStyle name="Total 2 2 2 16 8" xfId="44137"/>
    <cellStyle name="Total 2 2 2 16 8 2" xfId="44138"/>
    <cellStyle name="Total 2 2 2 16 8 3" xfId="44139"/>
    <cellStyle name="Total 2 2 2 16 9" xfId="44140"/>
    <cellStyle name="Total 2 2 2 16 9 2" xfId="44141"/>
    <cellStyle name="Total 2 2 2 16 9 3" xfId="44142"/>
    <cellStyle name="Total 2 2 2 17" xfId="1458"/>
    <cellStyle name="Total 2 2 2 17 10" xfId="44143"/>
    <cellStyle name="Total 2 2 2 17 10 2" xfId="44144"/>
    <cellStyle name="Total 2 2 2 17 10 3" xfId="44145"/>
    <cellStyle name="Total 2 2 2 17 11" xfId="44146"/>
    <cellStyle name="Total 2 2 2 17 11 2" xfId="44147"/>
    <cellStyle name="Total 2 2 2 17 11 3" xfId="44148"/>
    <cellStyle name="Total 2 2 2 17 12" xfId="44149"/>
    <cellStyle name="Total 2 2 2 17 12 2" xfId="44150"/>
    <cellStyle name="Total 2 2 2 17 12 3" xfId="44151"/>
    <cellStyle name="Total 2 2 2 17 13" xfId="44152"/>
    <cellStyle name="Total 2 2 2 17 13 2" xfId="44153"/>
    <cellStyle name="Total 2 2 2 17 13 3" xfId="44154"/>
    <cellStyle name="Total 2 2 2 17 14" xfId="44155"/>
    <cellStyle name="Total 2 2 2 17 14 2" xfId="44156"/>
    <cellStyle name="Total 2 2 2 17 14 3" xfId="44157"/>
    <cellStyle name="Total 2 2 2 17 15" xfId="44158"/>
    <cellStyle name="Total 2 2 2 17 15 2" xfId="44159"/>
    <cellStyle name="Total 2 2 2 17 15 3" xfId="44160"/>
    <cellStyle name="Total 2 2 2 17 16" xfId="44161"/>
    <cellStyle name="Total 2 2 2 17 16 2" xfId="44162"/>
    <cellStyle name="Total 2 2 2 17 16 3" xfId="44163"/>
    <cellStyle name="Total 2 2 2 17 17" xfId="44164"/>
    <cellStyle name="Total 2 2 2 17 18" xfId="44165"/>
    <cellStyle name="Total 2 2 2 17 2" xfId="44166"/>
    <cellStyle name="Total 2 2 2 17 2 2" xfId="44167"/>
    <cellStyle name="Total 2 2 2 17 2 2 2" xfId="44168"/>
    <cellStyle name="Total 2 2 2 17 2 2 3" xfId="44169"/>
    <cellStyle name="Total 2 2 2 17 2 3" xfId="44170"/>
    <cellStyle name="Total 2 2 2 17 2 4" xfId="44171"/>
    <cellStyle name="Total 2 2 2 17 3" xfId="44172"/>
    <cellStyle name="Total 2 2 2 17 3 2" xfId="44173"/>
    <cellStyle name="Total 2 2 2 17 3 3" xfId="44174"/>
    <cellStyle name="Total 2 2 2 17 4" xfId="44175"/>
    <cellStyle name="Total 2 2 2 17 4 2" xfId="44176"/>
    <cellStyle name="Total 2 2 2 17 4 3" xfId="44177"/>
    <cellStyle name="Total 2 2 2 17 5" xfId="44178"/>
    <cellStyle name="Total 2 2 2 17 5 2" xfId="44179"/>
    <cellStyle name="Total 2 2 2 17 5 3" xfId="44180"/>
    <cellStyle name="Total 2 2 2 17 6" xfId="44181"/>
    <cellStyle name="Total 2 2 2 17 6 2" xfId="44182"/>
    <cellStyle name="Total 2 2 2 17 6 3" xfId="44183"/>
    <cellStyle name="Total 2 2 2 17 7" xfId="44184"/>
    <cellStyle name="Total 2 2 2 17 7 2" xfId="44185"/>
    <cellStyle name="Total 2 2 2 17 7 3" xfId="44186"/>
    <cellStyle name="Total 2 2 2 17 8" xfId="44187"/>
    <cellStyle name="Total 2 2 2 17 8 2" xfId="44188"/>
    <cellStyle name="Total 2 2 2 17 8 3" xfId="44189"/>
    <cellStyle name="Total 2 2 2 17 9" xfId="44190"/>
    <cellStyle name="Total 2 2 2 17 9 2" xfId="44191"/>
    <cellStyle name="Total 2 2 2 17 9 3" xfId="44192"/>
    <cellStyle name="Total 2 2 2 18" xfId="1459"/>
    <cellStyle name="Total 2 2 2 18 10" xfId="44193"/>
    <cellStyle name="Total 2 2 2 18 10 2" xfId="44194"/>
    <cellStyle name="Total 2 2 2 18 10 3" xfId="44195"/>
    <cellStyle name="Total 2 2 2 18 11" xfId="44196"/>
    <cellStyle name="Total 2 2 2 18 11 2" xfId="44197"/>
    <cellStyle name="Total 2 2 2 18 11 3" xfId="44198"/>
    <cellStyle name="Total 2 2 2 18 12" xfId="44199"/>
    <cellStyle name="Total 2 2 2 18 12 2" xfId="44200"/>
    <cellStyle name="Total 2 2 2 18 12 3" xfId="44201"/>
    <cellStyle name="Total 2 2 2 18 13" xfId="44202"/>
    <cellStyle name="Total 2 2 2 18 13 2" xfId="44203"/>
    <cellStyle name="Total 2 2 2 18 13 3" xfId="44204"/>
    <cellStyle name="Total 2 2 2 18 14" xfId="44205"/>
    <cellStyle name="Total 2 2 2 18 14 2" xfId="44206"/>
    <cellStyle name="Total 2 2 2 18 14 3" xfId="44207"/>
    <cellStyle name="Total 2 2 2 18 15" xfId="44208"/>
    <cellStyle name="Total 2 2 2 18 15 2" xfId="44209"/>
    <cellStyle name="Total 2 2 2 18 15 3" xfId="44210"/>
    <cellStyle name="Total 2 2 2 18 16" xfId="44211"/>
    <cellStyle name="Total 2 2 2 18 16 2" xfId="44212"/>
    <cellStyle name="Total 2 2 2 18 16 3" xfId="44213"/>
    <cellStyle name="Total 2 2 2 18 17" xfId="44214"/>
    <cellStyle name="Total 2 2 2 18 18" xfId="44215"/>
    <cellStyle name="Total 2 2 2 18 2" xfId="44216"/>
    <cellStyle name="Total 2 2 2 18 2 2" xfId="44217"/>
    <cellStyle name="Total 2 2 2 18 2 2 2" xfId="44218"/>
    <cellStyle name="Total 2 2 2 18 2 2 3" xfId="44219"/>
    <cellStyle name="Total 2 2 2 18 2 3" xfId="44220"/>
    <cellStyle name="Total 2 2 2 18 2 4" xfId="44221"/>
    <cellStyle name="Total 2 2 2 18 3" xfId="44222"/>
    <cellStyle name="Total 2 2 2 18 3 2" xfId="44223"/>
    <cellStyle name="Total 2 2 2 18 3 3" xfId="44224"/>
    <cellStyle name="Total 2 2 2 18 4" xfId="44225"/>
    <cellStyle name="Total 2 2 2 18 4 2" xfId="44226"/>
    <cellStyle name="Total 2 2 2 18 4 3" xfId="44227"/>
    <cellStyle name="Total 2 2 2 18 5" xfId="44228"/>
    <cellStyle name="Total 2 2 2 18 5 2" xfId="44229"/>
    <cellStyle name="Total 2 2 2 18 5 3" xfId="44230"/>
    <cellStyle name="Total 2 2 2 18 6" xfId="44231"/>
    <cellStyle name="Total 2 2 2 18 6 2" xfId="44232"/>
    <cellStyle name="Total 2 2 2 18 6 3" xfId="44233"/>
    <cellStyle name="Total 2 2 2 18 7" xfId="44234"/>
    <cellStyle name="Total 2 2 2 18 7 2" xfId="44235"/>
    <cellStyle name="Total 2 2 2 18 7 3" xfId="44236"/>
    <cellStyle name="Total 2 2 2 18 8" xfId="44237"/>
    <cellStyle name="Total 2 2 2 18 8 2" xfId="44238"/>
    <cellStyle name="Total 2 2 2 18 8 3" xfId="44239"/>
    <cellStyle name="Total 2 2 2 18 9" xfId="44240"/>
    <cellStyle name="Total 2 2 2 18 9 2" xfId="44241"/>
    <cellStyle name="Total 2 2 2 18 9 3" xfId="44242"/>
    <cellStyle name="Total 2 2 2 19" xfId="1460"/>
    <cellStyle name="Total 2 2 2 19 10" xfId="44243"/>
    <cellStyle name="Total 2 2 2 19 10 2" xfId="44244"/>
    <cellStyle name="Total 2 2 2 19 10 3" xfId="44245"/>
    <cellStyle name="Total 2 2 2 19 11" xfId="44246"/>
    <cellStyle name="Total 2 2 2 19 11 2" xfId="44247"/>
    <cellStyle name="Total 2 2 2 19 11 3" xfId="44248"/>
    <cellStyle name="Total 2 2 2 19 12" xfId="44249"/>
    <cellStyle name="Total 2 2 2 19 12 2" xfId="44250"/>
    <cellStyle name="Total 2 2 2 19 12 3" xfId="44251"/>
    <cellStyle name="Total 2 2 2 19 13" xfId="44252"/>
    <cellStyle name="Total 2 2 2 19 13 2" xfId="44253"/>
    <cellStyle name="Total 2 2 2 19 13 3" xfId="44254"/>
    <cellStyle name="Total 2 2 2 19 14" xfId="44255"/>
    <cellStyle name="Total 2 2 2 19 14 2" xfId="44256"/>
    <cellStyle name="Total 2 2 2 19 14 3" xfId="44257"/>
    <cellStyle name="Total 2 2 2 19 15" xfId="44258"/>
    <cellStyle name="Total 2 2 2 19 15 2" xfId="44259"/>
    <cellStyle name="Total 2 2 2 19 15 3" xfId="44260"/>
    <cellStyle name="Total 2 2 2 19 16" xfId="44261"/>
    <cellStyle name="Total 2 2 2 19 16 2" xfId="44262"/>
    <cellStyle name="Total 2 2 2 19 16 3" xfId="44263"/>
    <cellStyle name="Total 2 2 2 19 17" xfId="44264"/>
    <cellStyle name="Total 2 2 2 19 18" xfId="44265"/>
    <cellStyle name="Total 2 2 2 19 2" xfId="44266"/>
    <cellStyle name="Total 2 2 2 19 2 2" xfId="44267"/>
    <cellStyle name="Total 2 2 2 19 2 2 2" xfId="44268"/>
    <cellStyle name="Total 2 2 2 19 2 2 3" xfId="44269"/>
    <cellStyle name="Total 2 2 2 19 2 3" xfId="44270"/>
    <cellStyle name="Total 2 2 2 19 2 4" xfId="44271"/>
    <cellStyle name="Total 2 2 2 19 3" xfId="44272"/>
    <cellStyle name="Total 2 2 2 19 3 2" xfId="44273"/>
    <cellStyle name="Total 2 2 2 19 3 3" xfId="44274"/>
    <cellStyle name="Total 2 2 2 19 4" xfId="44275"/>
    <cellStyle name="Total 2 2 2 19 4 2" xfId="44276"/>
    <cellStyle name="Total 2 2 2 19 4 3" xfId="44277"/>
    <cellStyle name="Total 2 2 2 19 5" xfId="44278"/>
    <cellStyle name="Total 2 2 2 19 5 2" xfId="44279"/>
    <cellStyle name="Total 2 2 2 19 5 3" xfId="44280"/>
    <cellStyle name="Total 2 2 2 19 6" xfId="44281"/>
    <cellStyle name="Total 2 2 2 19 6 2" xfId="44282"/>
    <cellStyle name="Total 2 2 2 19 6 3" xfId="44283"/>
    <cellStyle name="Total 2 2 2 19 7" xfId="44284"/>
    <cellStyle name="Total 2 2 2 19 7 2" xfId="44285"/>
    <cellStyle name="Total 2 2 2 19 7 3" xfId="44286"/>
    <cellStyle name="Total 2 2 2 19 8" xfId="44287"/>
    <cellStyle name="Total 2 2 2 19 8 2" xfId="44288"/>
    <cellStyle name="Total 2 2 2 19 8 3" xfId="44289"/>
    <cellStyle name="Total 2 2 2 19 9" xfId="44290"/>
    <cellStyle name="Total 2 2 2 19 9 2" xfId="44291"/>
    <cellStyle name="Total 2 2 2 19 9 3" xfId="44292"/>
    <cellStyle name="Total 2 2 2 2" xfId="1461"/>
    <cellStyle name="Total 2 2 2 2 10" xfId="44293"/>
    <cellStyle name="Total 2 2 2 2 10 2" xfId="44294"/>
    <cellStyle name="Total 2 2 2 2 10 3" xfId="44295"/>
    <cellStyle name="Total 2 2 2 2 11" xfId="44296"/>
    <cellStyle name="Total 2 2 2 2 11 2" xfId="44297"/>
    <cellStyle name="Total 2 2 2 2 11 3" xfId="44298"/>
    <cellStyle name="Total 2 2 2 2 12" xfId="44299"/>
    <cellStyle name="Total 2 2 2 2 12 2" xfId="44300"/>
    <cellStyle name="Total 2 2 2 2 12 3" xfId="44301"/>
    <cellStyle name="Total 2 2 2 2 13" xfId="44302"/>
    <cellStyle name="Total 2 2 2 2 13 2" xfId="44303"/>
    <cellStyle name="Total 2 2 2 2 13 3" xfId="44304"/>
    <cellStyle name="Total 2 2 2 2 14" xfId="44305"/>
    <cellStyle name="Total 2 2 2 2 14 2" xfId="44306"/>
    <cellStyle name="Total 2 2 2 2 14 3" xfId="44307"/>
    <cellStyle name="Total 2 2 2 2 15" xfId="44308"/>
    <cellStyle name="Total 2 2 2 2 15 2" xfId="44309"/>
    <cellStyle name="Total 2 2 2 2 15 3" xfId="44310"/>
    <cellStyle name="Total 2 2 2 2 16" xfId="44311"/>
    <cellStyle name="Total 2 2 2 2 16 2" xfId="44312"/>
    <cellStyle name="Total 2 2 2 2 16 3" xfId="44313"/>
    <cellStyle name="Total 2 2 2 2 17" xfId="44314"/>
    <cellStyle name="Total 2 2 2 2 17 2" xfId="44315"/>
    <cellStyle name="Total 2 2 2 2 17 3" xfId="44316"/>
    <cellStyle name="Total 2 2 2 2 18" xfId="44317"/>
    <cellStyle name="Total 2 2 2 2 19" xfId="44318"/>
    <cellStyle name="Total 2 2 2 2 2" xfId="1462"/>
    <cellStyle name="Total 2 2 2 2 2 10" xfId="44319"/>
    <cellStyle name="Total 2 2 2 2 2 10 2" xfId="44320"/>
    <cellStyle name="Total 2 2 2 2 2 10 3" xfId="44321"/>
    <cellStyle name="Total 2 2 2 2 2 11" xfId="44322"/>
    <cellStyle name="Total 2 2 2 2 2 11 2" xfId="44323"/>
    <cellStyle name="Total 2 2 2 2 2 11 3" xfId="44324"/>
    <cellStyle name="Total 2 2 2 2 2 12" xfId="44325"/>
    <cellStyle name="Total 2 2 2 2 2 12 2" xfId="44326"/>
    <cellStyle name="Total 2 2 2 2 2 12 3" xfId="44327"/>
    <cellStyle name="Total 2 2 2 2 2 13" xfId="44328"/>
    <cellStyle name="Total 2 2 2 2 2 13 2" xfId="44329"/>
    <cellStyle name="Total 2 2 2 2 2 13 3" xfId="44330"/>
    <cellStyle name="Total 2 2 2 2 2 14" xfId="44331"/>
    <cellStyle name="Total 2 2 2 2 2 14 2" xfId="44332"/>
    <cellStyle name="Total 2 2 2 2 2 14 3" xfId="44333"/>
    <cellStyle name="Total 2 2 2 2 2 15" xfId="44334"/>
    <cellStyle name="Total 2 2 2 2 2 15 2" xfId="44335"/>
    <cellStyle name="Total 2 2 2 2 2 15 3" xfId="44336"/>
    <cellStyle name="Total 2 2 2 2 2 16" xfId="44337"/>
    <cellStyle name="Total 2 2 2 2 2 16 2" xfId="44338"/>
    <cellStyle name="Total 2 2 2 2 2 16 3" xfId="44339"/>
    <cellStyle name="Total 2 2 2 2 2 17" xfId="44340"/>
    <cellStyle name="Total 2 2 2 2 2 18" xfId="44341"/>
    <cellStyle name="Total 2 2 2 2 2 2" xfId="44342"/>
    <cellStyle name="Total 2 2 2 2 2 2 2" xfId="44343"/>
    <cellStyle name="Total 2 2 2 2 2 2 2 2" xfId="44344"/>
    <cellStyle name="Total 2 2 2 2 2 2 2 3" xfId="44345"/>
    <cellStyle name="Total 2 2 2 2 2 2 3" xfId="44346"/>
    <cellStyle name="Total 2 2 2 2 2 2 4" xfId="44347"/>
    <cellStyle name="Total 2 2 2 2 2 3" xfId="44348"/>
    <cellStyle name="Total 2 2 2 2 2 3 2" xfId="44349"/>
    <cellStyle name="Total 2 2 2 2 2 3 3" xfId="44350"/>
    <cellStyle name="Total 2 2 2 2 2 4" xfId="44351"/>
    <cellStyle name="Total 2 2 2 2 2 4 2" xfId="44352"/>
    <cellStyle name="Total 2 2 2 2 2 4 3" xfId="44353"/>
    <cellStyle name="Total 2 2 2 2 2 5" xfId="44354"/>
    <cellStyle name="Total 2 2 2 2 2 5 2" xfId="44355"/>
    <cellStyle name="Total 2 2 2 2 2 5 3" xfId="44356"/>
    <cellStyle name="Total 2 2 2 2 2 6" xfId="44357"/>
    <cellStyle name="Total 2 2 2 2 2 6 2" xfId="44358"/>
    <cellStyle name="Total 2 2 2 2 2 6 3" xfId="44359"/>
    <cellStyle name="Total 2 2 2 2 2 7" xfId="44360"/>
    <cellStyle name="Total 2 2 2 2 2 7 2" xfId="44361"/>
    <cellStyle name="Total 2 2 2 2 2 7 3" xfId="44362"/>
    <cellStyle name="Total 2 2 2 2 2 8" xfId="44363"/>
    <cellStyle name="Total 2 2 2 2 2 8 2" xfId="44364"/>
    <cellStyle name="Total 2 2 2 2 2 8 3" xfId="44365"/>
    <cellStyle name="Total 2 2 2 2 2 9" xfId="44366"/>
    <cellStyle name="Total 2 2 2 2 2 9 2" xfId="44367"/>
    <cellStyle name="Total 2 2 2 2 2 9 3" xfId="44368"/>
    <cellStyle name="Total 2 2 2 2 3" xfId="44369"/>
    <cellStyle name="Total 2 2 2 2 3 2" xfId="44370"/>
    <cellStyle name="Total 2 2 2 2 3 2 2" xfId="44371"/>
    <cellStyle name="Total 2 2 2 2 3 2 3" xfId="44372"/>
    <cellStyle name="Total 2 2 2 2 3 3" xfId="44373"/>
    <cellStyle name="Total 2 2 2 2 3 4" xfId="44374"/>
    <cellStyle name="Total 2 2 2 2 4" xfId="44375"/>
    <cellStyle name="Total 2 2 2 2 4 2" xfId="44376"/>
    <cellStyle name="Total 2 2 2 2 4 3" xfId="44377"/>
    <cellStyle name="Total 2 2 2 2 5" xfId="44378"/>
    <cellStyle name="Total 2 2 2 2 5 2" xfId="44379"/>
    <cellStyle name="Total 2 2 2 2 5 3" xfId="44380"/>
    <cellStyle name="Total 2 2 2 2 6" xfId="44381"/>
    <cellStyle name="Total 2 2 2 2 6 2" xfId="44382"/>
    <cellStyle name="Total 2 2 2 2 6 3" xfId="44383"/>
    <cellStyle name="Total 2 2 2 2 7" xfId="44384"/>
    <cellStyle name="Total 2 2 2 2 7 2" xfId="44385"/>
    <cellStyle name="Total 2 2 2 2 7 3" xfId="44386"/>
    <cellStyle name="Total 2 2 2 2 8" xfId="44387"/>
    <cellStyle name="Total 2 2 2 2 8 2" xfId="44388"/>
    <cellStyle name="Total 2 2 2 2 8 3" xfId="44389"/>
    <cellStyle name="Total 2 2 2 2 9" xfId="44390"/>
    <cellStyle name="Total 2 2 2 2 9 2" xfId="44391"/>
    <cellStyle name="Total 2 2 2 2 9 3" xfId="44392"/>
    <cellStyle name="Total 2 2 2 20" xfId="1463"/>
    <cellStyle name="Total 2 2 2 20 10" xfId="44393"/>
    <cellStyle name="Total 2 2 2 20 10 2" xfId="44394"/>
    <cellStyle name="Total 2 2 2 20 10 3" xfId="44395"/>
    <cellStyle name="Total 2 2 2 20 11" xfId="44396"/>
    <cellStyle name="Total 2 2 2 20 11 2" xfId="44397"/>
    <cellStyle name="Total 2 2 2 20 11 3" xfId="44398"/>
    <cellStyle name="Total 2 2 2 20 12" xfId="44399"/>
    <cellStyle name="Total 2 2 2 20 12 2" xfId="44400"/>
    <cellStyle name="Total 2 2 2 20 12 3" xfId="44401"/>
    <cellStyle name="Total 2 2 2 20 13" xfId="44402"/>
    <cellStyle name="Total 2 2 2 20 13 2" xfId="44403"/>
    <cellStyle name="Total 2 2 2 20 13 3" xfId="44404"/>
    <cellStyle name="Total 2 2 2 20 14" xfId="44405"/>
    <cellStyle name="Total 2 2 2 20 14 2" xfId="44406"/>
    <cellStyle name="Total 2 2 2 20 14 3" xfId="44407"/>
    <cellStyle name="Total 2 2 2 20 15" xfId="44408"/>
    <cellStyle name="Total 2 2 2 20 15 2" xfId="44409"/>
    <cellStyle name="Total 2 2 2 20 15 3" xfId="44410"/>
    <cellStyle name="Total 2 2 2 20 16" xfId="44411"/>
    <cellStyle name="Total 2 2 2 20 16 2" xfId="44412"/>
    <cellStyle name="Total 2 2 2 20 16 3" xfId="44413"/>
    <cellStyle name="Total 2 2 2 20 17" xfId="44414"/>
    <cellStyle name="Total 2 2 2 20 18" xfId="44415"/>
    <cellStyle name="Total 2 2 2 20 2" xfId="44416"/>
    <cellStyle name="Total 2 2 2 20 2 2" xfId="44417"/>
    <cellStyle name="Total 2 2 2 20 2 2 2" xfId="44418"/>
    <cellStyle name="Total 2 2 2 20 2 2 3" xfId="44419"/>
    <cellStyle name="Total 2 2 2 20 2 3" xfId="44420"/>
    <cellStyle name="Total 2 2 2 20 2 4" xfId="44421"/>
    <cellStyle name="Total 2 2 2 20 3" xfId="44422"/>
    <cellStyle name="Total 2 2 2 20 3 2" xfId="44423"/>
    <cellStyle name="Total 2 2 2 20 3 3" xfId="44424"/>
    <cellStyle name="Total 2 2 2 20 4" xfId="44425"/>
    <cellStyle name="Total 2 2 2 20 4 2" xfId="44426"/>
    <cellStyle name="Total 2 2 2 20 4 3" xfId="44427"/>
    <cellStyle name="Total 2 2 2 20 5" xfId="44428"/>
    <cellStyle name="Total 2 2 2 20 5 2" xfId="44429"/>
    <cellStyle name="Total 2 2 2 20 5 3" xfId="44430"/>
    <cellStyle name="Total 2 2 2 20 6" xfId="44431"/>
    <cellStyle name="Total 2 2 2 20 6 2" xfId="44432"/>
    <cellStyle name="Total 2 2 2 20 6 3" xfId="44433"/>
    <cellStyle name="Total 2 2 2 20 7" xfId="44434"/>
    <cellStyle name="Total 2 2 2 20 7 2" xfId="44435"/>
    <cellStyle name="Total 2 2 2 20 7 3" xfId="44436"/>
    <cellStyle name="Total 2 2 2 20 8" xfId="44437"/>
    <cellStyle name="Total 2 2 2 20 8 2" xfId="44438"/>
    <cellStyle name="Total 2 2 2 20 8 3" xfId="44439"/>
    <cellStyle name="Total 2 2 2 20 9" xfId="44440"/>
    <cellStyle name="Total 2 2 2 20 9 2" xfId="44441"/>
    <cellStyle name="Total 2 2 2 20 9 3" xfId="44442"/>
    <cellStyle name="Total 2 2 2 21" xfId="1464"/>
    <cellStyle name="Total 2 2 2 21 10" xfId="44443"/>
    <cellStyle name="Total 2 2 2 21 10 2" xfId="44444"/>
    <cellStyle name="Total 2 2 2 21 10 3" xfId="44445"/>
    <cellStyle name="Total 2 2 2 21 11" xfId="44446"/>
    <cellStyle name="Total 2 2 2 21 11 2" xfId="44447"/>
    <cellStyle name="Total 2 2 2 21 11 3" xfId="44448"/>
    <cellStyle name="Total 2 2 2 21 12" xfId="44449"/>
    <cellStyle name="Total 2 2 2 21 12 2" xfId="44450"/>
    <cellStyle name="Total 2 2 2 21 12 3" xfId="44451"/>
    <cellStyle name="Total 2 2 2 21 13" xfId="44452"/>
    <cellStyle name="Total 2 2 2 21 13 2" xfId="44453"/>
    <cellStyle name="Total 2 2 2 21 13 3" xfId="44454"/>
    <cellStyle name="Total 2 2 2 21 14" xfId="44455"/>
    <cellStyle name="Total 2 2 2 21 14 2" xfId="44456"/>
    <cellStyle name="Total 2 2 2 21 14 3" xfId="44457"/>
    <cellStyle name="Total 2 2 2 21 15" xfId="44458"/>
    <cellStyle name="Total 2 2 2 21 15 2" xfId="44459"/>
    <cellStyle name="Total 2 2 2 21 15 3" xfId="44460"/>
    <cellStyle name="Total 2 2 2 21 16" xfId="44461"/>
    <cellStyle name="Total 2 2 2 21 16 2" xfId="44462"/>
    <cellStyle name="Total 2 2 2 21 16 3" xfId="44463"/>
    <cellStyle name="Total 2 2 2 21 17" xfId="44464"/>
    <cellStyle name="Total 2 2 2 21 18" xfId="44465"/>
    <cellStyle name="Total 2 2 2 21 2" xfId="44466"/>
    <cellStyle name="Total 2 2 2 21 2 2" xfId="44467"/>
    <cellStyle name="Total 2 2 2 21 2 2 2" xfId="44468"/>
    <cellStyle name="Total 2 2 2 21 2 2 3" xfId="44469"/>
    <cellStyle name="Total 2 2 2 21 2 3" xfId="44470"/>
    <cellStyle name="Total 2 2 2 21 2 4" xfId="44471"/>
    <cellStyle name="Total 2 2 2 21 3" xfId="44472"/>
    <cellStyle name="Total 2 2 2 21 3 2" xfId="44473"/>
    <cellStyle name="Total 2 2 2 21 3 3" xfId="44474"/>
    <cellStyle name="Total 2 2 2 21 4" xfId="44475"/>
    <cellStyle name="Total 2 2 2 21 4 2" xfId="44476"/>
    <cellStyle name="Total 2 2 2 21 4 3" xfId="44477"/>
    <cellStyle name="Total 2 2 2 21 5" xfId="44478"/>
    <cellStyle name="Total 2 2 2 21 5 2" xfId="44479"/>
    <cellStyle name="Total 2 2 2 21 5 3" xfId="44480"/>
    <cellStyle name="Total 2 2 2 21 6" xfId="44481"/>
    <cellStyle name="Total 2 2 2 21 6 2" xfId="44482"/>
    <cellStyle name="Total 2 2 2 21 6 3" xfId="44483"/>
    <cellStyle name="Total 2 2 2 21 7" xfId="44484"/>
    <cellStyle name="Total 2 2 2 21 7 2" xfId="44485"/>
    <cellStyle name="Total 2 2 2 21 7 3" xfId="44486"/>
    <cellStyle name="Total 2 2 2 21 8" xfId="44487"/>
    <cellStyle name="Total 2 2 2 21 8 2" xfId="44488"/>
    <cellStyle name="Total 2 2 2 21 8 3" xfId="44489"/>
    <cellStyle name="Total 2 2 2 21 9" xfId="44490"/>
    <cellStyle name="Total 2 2 2 21 9 2" xfId="44491"/>
    <cellStyle name="Total 2 2 2 21 9 3" xfId="44492"/>
    <cellStyle name="Total 2 2 2 22" xfId="1465"/>
    <cellStyle name="Total 2 2 2 22 10" xfId="44493"/>
    <cellStyle name="Total 2 2 2 22 10 2" xfId="44494"/>
    <cellStyle name="Total 2 2 2 22 10 3" xfId="44495"/>
    <cellStyle name="Total 2 2 2 22 11" xfId="44496"/>
    <cellStyle name="Total 2 2 2 22 11 2" xfId="44497"/>
    <cellStyle name="Total 2 2 2 22 11 3" xfId="44498"/>
    <cellStyle name="Total 2 2 2 22 12" xfId="44499"/>
    <cellStyle name="Total 2 2 2 22 12 2" xfId="44500"/>
    <cellStyle name="Total 2 2 2 22 12 3" xfId="44501"/>
    <cellStyle name="Total 2 2 2 22 13" xfId="44502"/>
    <cellStyle name="Total 2 2 2 22 13 2" xfId="44503"/>
    <cellStyle name="Total 2 2 2 22 13 3" xfId="44504"/>
    <cellStyle name="Total 2 2 2 22 14" xfId="44505"/>
    <cellStyle name="Total 2 2 2 22 14 2" xfId="44506"/>
    <cellStyle name="Total 2 2 2 22 14 3" xfId="44507"/>
    <cellStyle name="Total 2 2 2 22 15" xfId="44508"/>
    <cellStyle name="Total 2 2 2 22 15 2" xfId="44509"/>
    <cellStyle name="Total 2 2 2 22 15 3" xfId="44510"/>
    <cellStyle name="Total 2 2 2 22 16" xfId="44511"/>
    <cellStyle name="Total 2 2 2 22 16 2" xfId="44512"/>
    <cellStyle name="Total 2 2 2 22 16 3" xfId="44513"/>
    <cellStyle name="Total 2 2 2 22 17" xfId="44514"/>
    <cellStyle name="Total 2 2 2 22 18" xfId="44515"/>
    <cellStyle name="Total 2 2 2 22 2" xfId="44516"/>
    <cellStyle name="Total 2 2 2 22 2 2" xfId="44517"/>
    <cellStyle name="Total 2 2 2 22 2 2 2" xfId="44518"/>
    <cellStyle name="Total 2 2 2 22 2 2 3" xfId="44519"/>
    <cellStyle name="Total 2 2 2 22 2 3" xfId="44520"/>
    <cellStyle name="Total 2 2 2 22 2 4" xfId="44521"/>
    <cellStyle name="Total 2 2 2 22 3" xfId="44522"/>
    <cellStyle name="Total 2 2 2 22 3 2" xfId="44523"/>
    <cellStyle name="Total 2 2 2 22 3 3" xfId="44524"/>
    <cellStyle name="Total 2 2 2 22 4" xfId="44525"/>
    <cellStyle name="Total 2 2 2 22 4 2" xfId="44526"/>
    <cellStyle name="Total 2 2 2 22 4 3" xfId="44527"/>
    <cellStyle name="Total 2 2 2 22 5" xfId="44528"/>
    <cellStyle name="Total 2 2 2 22 5 2" xfId="44529"/>
    <cellStyle name="Total 2 2 2 22 5 3" xfId="44530"/>
    <cellStyle name="Total 2 2 2 22 6" xfId="44531"/>
    <cellStyle name="Total 2 2 2 22 6 2" xfId="44532"/>
    <cellStyle name="Total 2 2 2 22 6 3" xfId="44533"/>
    <cellStyle name="Total 2 2 2 22 7" xfId="44534"/>
    <cellStyle name="Total 2 2 2 22 7 2" xfId="44535"/>
    <cellStyle name="Total 2 2 2 22 7 3" xfId="44536"/>
    <cellStyle name="Total 2 2 2 22 8" xfId="44537"/>
    <cellStyle name="Total 2 2 2 22 8 2" xfId="44538"/>
    <cellStyle name="Total 2 2 2 22 8 3" xfId="44539"/>
    <cellStyle name="Total 2 2 2 22 9" xfId="44540"/>
    <cellStyle name="Total 2 2 2 22 9 2" xfId="44541"/>
    <cellStyle name="Total 2 2 2 22 9 3" xfId="44542"/>
    <cellStyle name="Total 2 2 2 23" xfId="1466"/>
    <cellStyle name="Total 2 2 2 23 10" xfId="44543"/>
    <cellStyle name="Total 2 2 2 23 10 2" xfId="44544"/>
    <cellStyle name="Total 2 2 2 23 10 3" xfId="44545"/>
    <cellStyle name="Total 2 2 2 23 11" xfId="44546"/>
    <cellStyle name="Total 2 2 2 23 11 2" xfId="44547"/>
    <cellStyle name="Total 2 2 2 23 11 3" xfId="44548"/>
    <cellStyle name="Total 2 2 2 23 12" xfId="44549"/>
    <cellStyle name="Total 2 2 2 23 12 2" xfId="44550"/>
    <cellStyle name="Total 2 2 2 23 12 3" xfId="44551"/>
    <cellStyle name="Total 2 2 2 23 13" xfId="44552"/>
    <cellStyle name="Total 2 2 2 23 13 2" xfId="44553"/>
    <cellStyle name="Total 2 2 2 23 13 3" xfId="44554"/>
    <cellStyle name="Total 2 2 2 23 14" xfId="44555"/>
    <cellStyle name="Total 2 2 2 23 14 2" xfId="44556"/>
    <cellStyle name="Total 2 2 2 23 14 3" xfId="44557"/>
    <cellStyle name="Total 2 2 2 23 15" xfId="44558"/>
    <cellStyle name="Total 2 2 2 23 15 2" xfId="44559"/>
    <cellStyle name="Total 2 2 2 23 15 3" xfId="44560"/>
    <cellStyle name="Total 2 2 2 23 16" xfId="44561"/>
    <cellStyle name="Total 2 2 2 23 16 2" xfId="44562"/>
    <cellStyle name="Total 2 2 2 23 16 3" xfId="44563"/>
    <cellStyle name="Total 2 2 2 23 17" xfId="44564"/>
    <cellStyle name="Total 2 2 2 23 18" xfId="44565"/>
    <cellStyle name="Total 2 2 2 23 2" xfId="44566"/>
    <cellStyle name="Total 2 2 2 23 2 2" xfId="44567"/>
    <cellStyle name="Total 2 2 2 23 2 2 2" xfId="44568"/>
    <cellStyle name="Total 2 2 2 23 2 2 3" xfId="44569"/>
    <cellStyle name="Total 2 2 2 23 2 3" xfId="44570"/>
    <cellStyle name="Total 2 2 2 23 2 4" xfId="44571"/>
    <cellStyle name="Total 2 2 2 23 3" xfId="44572"/>
    <cellStyle name="Total 2 2 2 23 3 2" xfId="44573"/>
    <cellStyle name="Total 2 2 2 23 3 3" xfId="44574"/>
    <cellStyle name="Total 2 2 2 23 4" xfId="44575"/>
    <cellStyle name="Total 2 2 2 23 4 2" xfId="44576"/>
    <cellStyle name="Total 2 2 2 23 4 3" xfId="44577"/>
    <cellStyle name="Total 2 2 2 23 5" xfId="44578"/>
    <cellStyle name="Total 2 2 2 23 5 2" xfId="44579"/>
    <cellStyle name="Total 2 2 2 23 5 3" xfId="44580"/>
    <cellStyle name="Total 2 2 2 23 6" xfId="44581"/>
    <cellStyle name="Total 2 2 2 23 6 2" xfId="44582"/>
    <cellStyle name="Total 2 2 2 23 6 3" xfId="44583"/>
    <cellStyle name="Total 2 2 2 23 7" xfId="44584"/>
    <cellStyle name="Total 2 2 2 23 7 2" xfId="44585"/>
    <cellStyle name="Total 2 2 2 23 7 3" xfId="44586"/>
    <cellStyle name="Total 2 2 2 23 8" xfId="44587"/>
    <cellStyle name="Total 2 2 2 23 8 2" xfId="44588"/>
    <cellStyle name="Total 2 2 2 23 8 3" xfId="44589"/>
    <cellStyle name="Total 2 2 2 23 9" xfId="44590"/>
    <cellStyle name="Total 2 2 2 23 9 2" xfId="44591"/>
    <cellStyle name="Total 2 2 2 23 9 3" xfId="44592"/>
    <cellStyle name="Total 2 2 2 24" xfId="1467"/>
    <cellStyle name="Total 2 2 2 24 10" xfId="44593"/>
    <cellStyle name="Total 2 2 2 24 10 2" xfId="44594"/>
    <cellStyle name="Total 2 2 2 24 10 3" xfId="44595"/>
    <cellStyle name="Total 2 2 2 24 11" xfId="44596"/>
    <cellStyle name="Total 2 2 2 24 11 2" xfId="44597"/>
    <cellStyle name="Total 2 2 2 24 11 3" xfId="44598"/>
    <cellStyle name="Total 2 2 2 24 12" xfId="44599"/>
    <cellStyle name="Total 2 2 2 24 12 2" xfId="44600"/>
    <cellStyle name="Total 2 2 2 24 12 3" xfId="44601"/>
    <cellStyle name="Total 2 2 2 24 13" xfId="44602"/>
    <cellStyle name="Total 2 2 2 24 13 2" xfId="44603"/>
    <cellStyle name="Total 2 2 2 24 13 3" xfId="44604"/>
    <cellStyle name="Total 2 2 2 24 14" xfId="44605"/>
    <cellStyle name="Total 2 2 2 24 14 2" xfId="44606"/>
    <cellStyle name="Total 2 2 2 24 14 3" xfId="44607"/>
    <cellStyle name="Total 2 2 2 24 15" xfId="44608"/>
    <cellStyle name="Total 2 2 2 24 15 2" xfId="44609"/>
    <cellStyle name="Total 2 2 2 24 15 3" xfId="44610"/>
    <cellStyle name="Total 2 2 2 24 16" xfId="44611"/>
    <cellStyle name="Total 2 2 2 24 16 2" xfId="44612"/>
    <cellStyle name="Total 2 2 2 24 16 3" xfId="44613"/>
    <cellStyle name="Total 2 2 2 24 17" xfId="44614"/>
    <cellStyle name="Total 2 2 2 24 18" xfId="44615"/>
    <cellStyle name="Total 2 2 2 24 2" xfId="44616"/>
    <cellStyle name="Total 2 2 2 24 2 2" xfId="44617"/>
    <cellStyle name="Total 2 2 2 24 2 2 2" xfId="44618"/>
    <cellStyle name="Total 2 2 2 24 2 2 3" xfId="44619"/>
    <cellStyle name="Total 2 2 2 24 2 3" xfId="44620"/>
    <cellStyle name="Total 2 2 2 24 2 4" xfId="44621"/>
    <cellStyle name="Total 2 2 2 24 3" xfId="44622"/>
    <cellStyle name="Total 2 2 2 24 3 2" xfId="44623"/>
    <cellStyle name="Total 2 2 2 24 3 3" xfId="44624"/>
    <cellStyle name="Total 2 2 2 24 4" xfId="44625"/>
    <cellStyle name="Total 2 2 2 24 4 2" xfId="44626"/>
    <cellStyle name="Total 2 2 2 24 4 3" xfId="44627"/>
    <cellStyle name="Total 2 2 2 24 5" xfId="44628"/>
    <cellStyle name="Total 2 2 2 24 5 2" xfId="44629"/>
    <cellStyle name="Total 2 2 2 24 5 3" xfId="44630"/>
    <cellStyle name="Total 2 2 2 24 6" xfId="44631"/>
    <cellStyle name="Total 2 2 2 24 6 2" xfId="44632"/>
    <cellStyle name="Total 2 2 2 24 6 3" xfId="44633"/>
    <cellStyle name="Total 2 2 2 24 7" xfId="44634"/>
    <cellStyle name="Total 2 2 2 24 7 2" xfId="44635"/>
    <cellStyle name="Total 2 2 2 24 7 3" xfId="44636"/>
    <cellStyle name="Total 2 2 2 24 8" xfId="44637"/>
    <cellStyle name="Total 2 2 2 24 8 2" xfId="44638"/>
    <cellStyle name="Total 2 2 2 24 8 3" xfId="44639"/>
    <cellStyle name="Total 2 2 2 24 9" xfId="44640"/>
    <cellStyle name="Total 2 2 2 24 9 2" xfId="44641"/>
    <cellStyle name="Total 2 2 2 24 9 3" xfId="44642"/>
    <cellStyle name="Total 2 2 2 25" xfId="1468"/>
    <cellStyle name="Total 2 2 2 25 10" xfId="44643"/>
    <cellStyle name="Total 2 2 2 25 10 2" xfId="44644"/>
    <cellStyle name="Total 2 2 2 25 10 3" xfId="44645"/>
    <cellStyle name="Total 2 2 2 25 11" xfId="44646"/>
    <cellStyle name="Total 2 2 2 25 11 2" xfId="44647"/>
    <cellStyle name="Total 2 2 2 25 11 3" xfId="44648"/>
    <cellStyle name="Total 2 2 2 25 12" xfId="44649"/>
    <cellStyle name="Total 2 2 2 25 12 2" xfId="44650"/>
    <cellStyle name="Total 2 2 2 25 12 3" xfId="44651"/>
    <cellStyle name="Total 2 2 2 25 13" xfId="44652"/>
    <cellStyle name="Total 2 2 2 25 13 2" xfId="44653"/>
    <cellStyle name="Total 2 2 2 25 13 3" xfId="44654"/>
    <cellStyle name="Total 2 2 2 25 14" xfId="44655"/>
    <cellStyle name="Total 2 2 2 25 14 2" xfId="44656"/>
    <cellStyle name="Total 2 2 2 25 14 3" xfId="44657"/>
    <cellStyle name="Total 2 2 2 25 15" xfId="44658"/>
    <cellStyle name="Total 2 2 2 25 15 2" xfId="44659"/>
    <cellStyle name="Total 2 2 2 25 15 3" xfId="44660"/>
    <cellStyle name="Total 2 2 2 25 16" xfId="44661"/>
    <cellStyle name="Total 2 2 2 25 16 2" xfId="44662"/>
    <cellStyle name="Total 2 2 2 25 16 3" xfId="44663"/>
    <cellStyle name="Total 2 2 2 25 17" xfId="44664"/>
    <cellStyle name="Total 2 2 2 25 18" xfId="44665"/>
    <cellStyle name="Total 2 2 2 25 2" xfId="44666"/>
    <cellStyle name="Total 2 2 2 25 2 2" xfId="44667"/>
    <cellStyle name="Total 2 2 2 25 2 2 2" xfId="44668"/>
    <cellStyle name="Total 2 2 2 25 2 2 3" xfId="44669"/>
    <cellStyle name="Total 2 2 2 25 2 3" xfId="44670"/>
    <cellStyle name="Total 2 2 2 25 2 4" xfId="44671"/>
    <cellStyle name="Total 2 2 2 25 3" xfId="44672"/>
    <cellStyle name="Total 2 2 2 25 3 2" xfId="44673"/>
    <cellStyle name="Total 2 2 2 25 3 3" xfId="44674"/>
    <cellStyle name="Total 2 2 2 25 4" xfId="44675"/>
    <cellStyle name="Total 2 2 2 25 4 2" xfId="44676"/>
    <cellStyle name="Total 2 2 2 25 4 3" xfId="44677"/>
    <cellStyle name="Total 2 2 2 25 5" xfId="44678"/>
    <cellStyle name="Total 2 2 2 25 5 2" xfId="44679"/>
    <cellStyle name="Total 2 2 2 25 5 3" xfId="44680"/>
    <cellStyle name="Total 2 2 2 25 6" xfId="44681"/>
    <cellStyle name="Total 2 2 2 25 6 2" xfId="44682"/>
    <cellStyle name="Total 2 2 2 25 6 3" xfId="44683"/>
    <cellStyle name="Total 2 2 2 25 7" xfId="44684"/>
    <cellStyle name="Total 2 2 2 25 7 2" xfId="44685"/>
    <cellStyle name="Total 2 2 2 25 7 3" xfId="44686"/>
    <cellStyle name="Total 2 2 2 25 8" xfId="44687"/>
    <cellStyle name="Total 2 2 2 25 8 2" xfId="44688"/>
    <cellStyle name="Total 2 2 2 25 8 3" xfId="44689"/>
    <cellStyle name="Total 2 2 2 25 9" xfId="44690"/>
    <cellStyle name="Total 2 2 2 25 9 2" xfId="44691"/>
    <cellStyle name="Total 2 2 2 25 9 3" xfId="44692"/>
    <cellStyle name="Total 2 2 2 26" xfId="1469"/>
    <cellStyle name="Total 2 2 2 26 10" xfId="44693"/>
    <cellStyle name="Total 2 2 2 26 10 2" xfId="44694"/>
    <cellStyle name="Total 2 2 2 26 10 3" xfId="44695"/>
    <cellStyle name="Total 2 2 2 26 11" xfId="44696"/>
    <cellStyle name="Total 2 2 2 26 11 2" xfId="44697"/>
    <cellStyle name="Total 2 2 2 26 11 3" xfId="44698"/>
    <cellStyle name="Total 2 2 2 26 12" xfId="44699"/>
    <cellStyle name="Total 2 2 2 26 12 2" xfId="44700"/>
    <cellStyle name="Total 2 2 2 26 12 3" xfId="44701"/>
    <cellStyle name="Total 2 2 2 26 13" xfId="44702"/>
    <cellStyle name="Total 2 2 2 26 13 2" xfId="44703"/>
    <cellStyle name="Total 2 2 2 26 13 3" xfId="44704"/>
    <cellStyle name="Total 2 2 2 26 14" xfId="44705"/>
    <cellStyle name="Total 2 2 2 26 14 2" xfId="44706"/>
    <cellStyle name="Total 2 2 2 26 14 3" xfId="44707"/>
    <cellStyle name="Total 2 2 2 26 15" xfId="44708"/>
    <cellStyle name="Total 2 2 2 26 15 2" xfId="44709"/>
    <cellStyle name="Total 2 2 2 26 15 3" xfId="44710"/>
    <cellStyle name="Total 2 2 2 26 16" xfId="44711"/>
    <cellStyle name="Total 2 2 2 26 16 2" xfId="44712"/>
    <cellStyle name="Total 2 2 2 26 16 3" xfId="44713"/>
    <cellStyle name="Total 2 2 2 26 17" xfId="44714"/>
    <cellStyle name="Total 2 2 2 26 18" xfId="44715"/>
    <cellStyle name="Total 2 2 2 26 2" xfId="44716"/>
    <cellStyle name="Total 2 2 2 26 2 2" xfId="44717"/>
    <cellStyle name="Total 2 2 2 26 2 2 2" xfId="44718"/>
    <cellStyle name="Total 2 2 2 26 2 2 3" xfId="44719"/>
    <cellStyle name="Total 2 2 2 26 2 3" xfId="44720"/>
    <cellStyle name="Total 2 2 2 26 2 4" xfId="44721"/>
    <cellStyle name="Total 2 2 2 26 3" xfId="44722"/>
    <cellStyle name="Total 2 2 2 26 3 2" xfId="44723"/>
    <cellStyle name="Total 2 2 2 26 3 3" xfId="44724"/>
    <cellStyle name="Total 2 2 2 26 4" xfId="44725"/>
    <cellStyle name="Total 2 2 2 26 4 2" xfId="44726"/>
    <cellStyle name="Total 2 2 2 26 4 3" xfId="44727"/>
    <cellStyle name="Total 2 2 2 26 5" xfId="44728"/>
    <cellStyle name="Total 2 2 2 26 5 2" xfId="44729"/>
    <cellStyle name="Total 2 2 2 26 5 3" xfId="44730"/>
    <cellStyle name="Total 2 2 2 26 6" xfId="44731"/>
    <cellStyle name="Total 2 2 2 26 6 2" xfId="44732"/>
    <cellStyle name="Total 2 2 2 26 6 3" xfId="44733"/>
    <cellStyle name="Total 2 2 2 26 7" xfId="44734"/>
    <cellStyle name="Total 2 2 2 26 7 2" xfId="44735"/>
    <cellStyle name="Total 2 2 2 26 7 3" xfId="44736"/>
    <cellStyle name="Total 2 2 2 26 8" xfId="44737"/>
    <cellStyle name="Total 2 2 2 26 8 2" xfId="44738"/>
    <cellStyle name="Total 2 2 2 26 8 3" xfId="44739"/>
    <cellStyle name="Total 2 2 2 26 9" xfId="44740"/>
    <cellStyle name="Total 2 2 2 26 9 2" xfId="44741"/>
    <cellStyle name="Total 2 2 2 26 9 3" xfId="44742"/>
    <cellStyle name="Total 2 2 2 27" xfId="1470"/>
    <cellStyle name="Total 2 2 2 27 10" xfId="44743"/>
    <cellStyle name="Total 2 2 2 27 10 2" xfId="44744"/>
    <cellStyle name="Total 2 2 2 27 10 3" xfId="44745"/>
    <cellStyle name="Total 2 2 2 27 11" xfId="44746"/>
    <cellStyle name="Total 2 2 2 27 11 2" xfId="44747"/>
    <cellStyle name="Total 2 2 2 27 11 3" xfId="44748"/>
    <cellStyle name="Total 2 2 2 27 12" xfId="44749"/>
    <cellStyle name="Total 2 2 2 27 12 2" xfId="44750"/>
    <cellStyle name="Total 2 2 2 27 12 3" xfId="44751"/>
    <cellStyle name="Total 2 2 2 27 13" xfId="44752"/>
    <cellStyle name="Total 2 2 2 27 13 2" xfId="44753"/>
    <cellStyle name="Total 2 2 2 27 13 3" xfId="44754"/>
    <cellStyle name="Total 2 2 2 27 14" xfId="44755"/>
    <cellStyle name="Total 2 2 2 27 14 2" xfId="44756"/>
    <cellStyle name="Total 2 2 2 27 14 3" xfId="44757"/>
    <cellStyle name="Total 2 2 2 27 15" xfId="44758"/>
    <cellStyle name="Total 2 2 2 27 15 2" xfId="44759"/>
    <cellStyle name="Total 2 2 2 27 15 3" xfId="44760"/>
    <cellStyle name="Total 2 2 2 27 16" xfId="44761"/>
    <cellStyle name="Total 2 2 2 27 16 2" xfId="44762"/>
    <cellStyle name="Total 2 2 2 27 16 3" xfId="44763"/>
    <cellStyle name="Total 2 2 2 27 17" xfId="44764"/>
    <cellStyle name="Total 2 2 2 27 18" xfId="44765"/>
    <cellStyle name="Total 2 2 2 27 2" xfId="44766"/>
    <cellStyle name="Total 2 2 2 27 2 2" xfId="44767"/>
    <cellStyle name="Total 2 2 2 27 2 2 2" xfId="44768"/>
    <cellStyle name="Total 2 2 2 27 2 2 3" xfId="44769"/>
    <cellStyle name="Total 2 2 2 27 2 3" xfId="44770"/>
    <cellStyle name="Total 2 2 2 27 2 4" xfId="44771"/>
    <cellStyle name="Total 2 2 2 27 3" xfId="44772"/>
    <cellStyle name="Total 2 2 2 27 3 2" xfId="44773"/>
    <cellStyle name="Total 2 2 2 27 3 3" xfId="44774"/>
    <cellStyle name="Total 2 2 2 27 4" xfId="44775"/>
    <cellStyle name="Total 2 2 2 27 4 2" xfId="44776"/>
    <cellStyle name="Total 2 2 2 27 4 3" xfId="44777"/>
    <cellStyle name="Total 2 2 2 27 5" xfId="44778"/>
    <cellStyle name="Total 2 2 2 27 5 2" xfId="44779"/>
    <cellStyle name="Total 2 2 2 27 5 3" xfId="44780"/>
    <cellStyle name="Total 2 2 2 27 6" xfId="44781"/>
    <cellStyle name="Total 2 2 2 27 6 2" xfId="44782"/>
    <cellStyle name="Total 2 2 2 27 6 3" xfId="44783"/>
    <cellStyle name="Total 2 2 2 27 7" xfId="44784"/>
    <cellStyle name="Total 2 2 2 27 7 2" xfId="44785"/>
    <cellStyle name="Total 2 2 2 27 7 3" xfId="44786"/>
    <cellStyle name="Total 2 2 2 27 8" xfId="44787"/>
    <cellStyle name="Total 2 2 2 27 8 2" xfId="44788"/>
    <cellStyle name="Total 2 2 2 27 8 3" xfId="44789"/>
    <cellStyle name="Total 2 2 2 27 9" xfId="44790"/>
    <cellStyle name="Total 2 2 2 27 9 2" xfId="44791"/>
    <cellStyle name="Total 2 2 2 27 9 3" xfId="44792"/>
    <cellStyle name="Total 2 2 2 28" xfId="44793"/>
    <cellStyle name="Total 2 2 2 28 2" xfId="44794"/>
    <cellStyle name="Total 2 2 2 28 2 2" xfId="44795"/>
    <cellStyle name="Total 2 2 2 28 2 3" xfId="44796"/>
    <cellStyle name="Total 2 2 2 28 3" xfId="44797"/>
    <cellStyle name="Total 2 2 2 28 4" xfId="44798"/>
    <cellStyle name="Total 2 2 2 29" xfId="44799"/>
    <cellStyle name="Total 2 2 2 29 2" xfId="44800"/>
    <cellStyle name="Total 2 2 2 29 3" xfId="44801"/>
    <cellStyle name="Total 2 2 2 3" xfId="1471"/>
    <cellStyle name="Total 2 2 2 3 10" xfId="44802"/>
    <cellStyle name="Total 2 2 2 3 10 2" xfId="44803"/>
    <cellStyle name="Total 2 2 2 3 10 3" xfId="44804"/>
    <cellStyle name="Total 2 2 2 3 11" xfId="44805"/>
    <cellStyle name="Total 2 2 2 3 11 2" xfId="44806"/>
    <cellStyle name="Total 2 2 2 3 11 3" xfId="44807"/>
    <cellStyle name="Total 2 2 2 3 12" xfId="44808"/>
    <cellStyle name="Total 2 2 2 3 12 2" xfId="44809"/>
    <cellStyle name="Total 2 2 2 3 12 3" xfId="44810"/>
    <cellStyle name="Total 2 2 2 3 13" xfId="44811"/>
    <cellStyle name="Total 2 2 2 3 13 2" xfId="44812"/>
    <cellStyle name="Total 2 2 2 3 13 3" xfId="44813"/>
    <cellStyle name="Total 2 2 2 3 14" xfId="44814"/>
    <cellStyle name="Total 2 2 2 3 14 2" xfId="44815"/>
    <cellStyle name="Total 2 2 2 3 14 3" xfId="44816"/>
    <cellStyle name="Total 2 2 2 3 15" xfId="44817"/>
    <cellStyle name="Total 2 2 2 3 15 2" xfId="44818"/>
    <cellStyle name="Total 2 2 2 3 15 3" xfId="44819"/>
    <cellStyle name="Total 2 2 2 3 16" xfId="44820"/>
    <cellStyle name="Total 2 2 2 3 16 2" xfId="44821"/>
    <cellStyle name="Total 2 2 2 3 16 3" xfId="44822"/>
    <cellStyle name="Total 2 2 2 3 17" xfId="44823"/>
    <cellStyle name="Total 2 2 2 3 17 2" xfId="44824"/>
    <cellStyle name="Total 2 2 2 3 17 3" xfId="44825"/>
    <cellStyle name="Total 2 2 2 3 18" xfId="44826"/>
    <cellStyle name="Total 2 2 2 3 19" xfId="44827"/>
    <cellStyle name="Total 2 2 2 3 2" xfId="1472"/>
    <cellStyle name="Total 2 2 2 3 2 10" xfId="44828"/>
    <cellStyle name="Total 2 2 2 3 2 10 2" xfId="44829"/>
    <cellStyle name="Total 2 2 2 3 2 10 3" xfId="44830"/>
    <cellStyle name="Total 2 2 2 3 2 11" xfId="44831"/>
    <cellStyle name="Total 2 2 2 3 2 11 2" xfId="44832"/>
    <cellStyle name="Total 2 2 2 3 2 11 3" xfId="44833"/>
    <cellStyle name="Total 2 2 2 3 2 12" xfId="44834"/>
    <cellStyle name="Total 2 2 2 3 2 12 2" xfId="44835"/>
    <cellStyle name="Total 2 2 2 3 2 12 3" xfId="44836"/>
    <cellStyle name="Total 2 2 2 3 2 13" xfId="44837"/>
    <cellStyle name="Total 2 2 2 3 2 13 2" xfId="44838"/>
    <cellStyle name="Total 2 2 2 3 2 13 3" xfId="44839"/>
    <cellStyle name="Total 2 2 2 3 2 14" xfId="44840"/>
    <cellStyle name="Total 2 2 2 3 2 14 2" xfId="44841"/>
    <cellStyle name="Total 2 2 2 3 2 14 3" xfId="44842"/>
    <cellStyle name="Total 2 2 2 3 2 15" xfId="44843"/>
    <cellStyle name="Total 2 2 2 3 2 15 2" xfId="44844"/>
    <cellStyle name="Total 2 2 2 3 2 15 3" xfId="44845"/>
    <cellStyle name="Total 2 2 2 3 2 16" xfId="44846"/>
    <cellStyle name="Total 2 2 2 3 2 16 2" xfId="44847"/>
    <cellStyle name="Total 2 2 2 3 2 16 3" xfId="44848"/>
    <cellStyle name="Total 2 2 2 3 2 17" xfId="44849"/>
    <cellStyle name="Total 2 2 2 3 2 18" xfId="44850"/>
    <cellStyle name="Total 2 2 2 3 2 2" xfId="44851"/>
    <cellStyle name="Total 2 2 2 3 2 2 2" xfId="44852"/>
    <cellStyle name="Total 2 2 2 3 2 2 2 2" xfId="44853"/>
    <cellStyle name="Total 2 2 2 3 2 2 2 3" xfId="44854"/>
    <cellStyle name="Total 2 2 2 3 2 2 3" xfId="44855"/>
    <cellStyle name="Total 2 2 2 3 2 2 4" xfId="44856"/>
    <cellStyle name="Total 2 2 2 3 2 3" xfId="44857"/>
    <cellStyle name="Total 2 2 2 3 2 3 2" xfId="44858"/>
    <cellStyle name="Total 2 2 2 3 2 3 3" xfId="44859"/>
    <cellStyle name="Total 2 2 2 3 2 4" xfId="44860"/>
    <cellStyle name="Total 2 2 2 3 2 4 2" xfId="44861"/>
    <cellStyle name="Total 2 2 2 3 2 4 3" xfId="44862"/>
    <cellStyle name="Total 2 2 2 3 2 5" xfId="44863"/>
    <cellStyle name="Total 2 2 2 3 2 5 2" xfId="44864"/>
    <cellStyle name="Total 2 2 2 3 2 5 3" xfId="44865"/>
    <cellStyle name="Total 2 2 2 3 2 6" xfId="44866"/>
    <cellStyle name="Total 2 2 2 3 2 6 2" xfId="44867"/>
    <cellStyle name="Total 2 2 2 3 2 6 3" xfId="44868"/>
    <cellStyle name="Total 2 2 2 3 2 7" xfId="44869"/>
    <cellStyle name="Total 2 2 2 3 2 7 2" xfId="44870"/>
    <cellStyle name="Total 2 2 2 3 2 7 3" xfId="44871"/>
    <cellStyle name="Total 2 2 2 3 2 8" xfId="44872"/>
    <cellStyle name="Total 2 2 2 3 2 8 2" xfId="44873"/>
    <cellStyle name="Total 2 2 2 3 2 8 3" xfId="44874"/>
    <cellStyle name="Total 2 2 2 3 2 9" xfId="44875"/>
    <cellStyle name="Total 2 2 2 3 2 9 2" xfId="44876"/>
    <cellStyle name="Total 2 2 2 3 2 9 3" xfId="44877"/>
    <cellStyle name="Total 2 2 2 3 3" xfId="44878"/>
    <cellStyle name="Total 2 2 2 3 3 2" xfId="44879"/>
    <cellStyle name="Total 2 2 2 3 3 2 2" xfId="44880"/>
    <cellStyle name="Total 2 2 2 3 3 2 3" xfId="44881"/>
    <cellStyle name="Total 2 2 2 3 3 3" xfId="44882"/>
    <cellStyle name="Total 2 2 2 3 3 4" xfId="44883"/>
    <cellStyle name="Total 2 2 2 3 4" xfId="44884"/>
    <cellStyle name="Total 2 2 2 3 4 2" xfId="44885"/>
    <cellStyle name="Total 2 2 2 3 4 3" xfId="44886"/>
    <cellStyle name="Total 2 2 2 3 5" xfId="44887"/>
    <cellStyle name="Total 2 2 2 3 5 2" xfId="44888"/>
    <cellStyle name="Total 2 2 2 3 5 3" xfId="44889"/>
    <cellStyle name="Total 2 2 2 3 6" xfId="44890"/>
    <cellStyle name="Total 2 2 2 3 6 2" xfId="44891"/>
    <cellStyle name="Total 2 2 2 3 6 3" xfId="44892"/>
    <cellStyle name="Total 2 2 2 3 7" xfId="44893"/>
    <cellStyle name="Total 2 2 2 3 7 2" xfId="44894"/>
    <cellStyle name="Total 2 2 2 3 7 3" xfId="44895"/>
    <cellStyle name="Total 2 2 2 3 8" xfId="44896"/>
    <cellStyle name="Total 2 2 2 3 8 2" xfId="44897"/>
    <cellStyle name="Total 2 2 2 3 8 3" xfId="44898"/>
    <cellStyle name="Total 2 2 2 3 9" xfId="44899"/>
    <cellStyle name="Total 2 2 2 3 9 2" xfId="44900"/>
    <cellStyle name="Total 2 2 2 3 9 3" xfId="44901"/>
    <cellStyle name="Total 2 2 2 30" xfId="44902"/>
    <cellStyle name="Total 2 2 2 30 2" xfId="44903"/>
    <cellStyle name="Total 2 2 2 30 3" xfId="44904"/>
    <cellStyle name="Total 2 2 2 31" xfId="44905"/>
    <cellStyle name="Total 2 2 2 31 2" xfId="44906"/>
    <cellStyle name="Total 2 2 2 31 3" xfId="44907"/>
    <cellStyle name="Total 2 2 2 32" xfId="44908"/>
    <cellStyle name="Total 2 2 2 32 2" xfId="44909"/>
    <cellStyle name="Total 2 2 2 32 3" xfId="44910"/>
    <cellStyle name="Total 2 2 2 33" xfId="44911"/>
    <cellStyle name="Total 2 2 2 33 2" xfId="44912"/>
    <cellStyle name="Total 2 2 2 33 3" xfId="44913"/>
    <cellStyle name="Total 2 2 2 34" xfId="44914"/>
    <cellStyle name="Total 2 2 2 34 2" xfId="44915"/>
    <cellStyle name="Total 2 2 2 34 3" xfId="44916"/>
    <cellStyle name="Total 2 2 2 35" xfId="44917"/>
    <cellStyle name="Total 2 2 2 35 2" xfId="44918"/>
    <cellStyle name="Total 2 2 2 35 3" xfId="44919"/>
    <cellStyle name="Total 2 2 2 36" xfId="44920"/>
    <cellStyle name="Total 2 2 2 36 2" xfId="44921"/>
    <cellStyle name="Total 2 2 2 36 3" xfId="44922"/>
    <cellStyle name="Total 2 2 2 37" xfId="44923"/>
    <cellStyle name="Total 2 2 2 37 2" xfId="44924"/>
    <cellStyle name="Total 2 2 2 37 3" xfId="44925"/>
    <cellStyle name="Total 2 2 2 38" xfId="44926"/>
    <cellStyle name="Total 2 2 2 38 2" xfId="44927"/>
    <cellStyle name="Total 2 2 2 38 3" xfId="44928"/>
    <cellStyle name="Total 2 2 2 39" xfId="44929"/>
    <cellStyle name="Total 2 2 2 39 2" xfId="44930"/>
    <cellStyle name="Total 2 2 2 39 3" xfId="44931"/>
    <cellStyle name="Total 2 2 2 4" xfId="1473"/>
    <cellStyle name="Total 2 2 2 4 10" xfId="44932"/>
    <cellStyle name="Total 2 2 2 4 10 2" xfId="44933"/>
    <cellStyle name="Total 2 2 2 4 10 3" xfId="44934"/>
    <cellStyle name="Total 2 2 2 4 11" xfId="44935"/>
    <cellStyle name="Total 2 2 2 4 11 2" xfId="44936"/>
    <cellStyle name="Total 2 2 2 4 11 3" xfId="44937"/>
    <cellStyle name="Total 2 2 2 4 12" xfId="44938"/>
    <cellStyle name="Total 2 2 2 4 12 2" xfId="44939"/>
    <cellStyle name="Total 2 2 2 4 12 3" xfId="44940"/>
    <cellStyle name="Total 2 2 2 4 13" xfId="44941"/>
    <cellStyle name="Total 2 2 2 4 13 2" xfId="44942"/>
    <cellStyle name="Total 2 2 2 4 13 3" xfId="44943"/>
    <cellStyle name="Total 2 2 2 4 14" xfId="44944"/>
    <cellStyle name="Total 2 2 2 4 14 2" xfId="44945"/>
    <cellStyle name="Total 2 2 2 4 14 3" xfId="44946"/>
    <cellStyle name="Total 2 2 2 4 15" xfId="44947"/>
    <cellStyle name="Total 2 2 2 4 15 2" xfId="44948"/>
    <cellStyle name="Total 2 2 2 4 15 3" xfId="44949"/>
    <cellStyle name="Total 2 2 2 4 16" xfId="44950"/>
    <cellStyle name="Total 2 2 2 4 16 2" xfId="44951"/>
    <cellStyle name="Total 2 2 2 4 16 3" xfId="44952"/>
    <cellStyle name="Total 2 2 2 4 17" xfId="44953"/>
    <cellStyle name="Total 2 2 2 4 17 2" xfId="44954"/>
    <cellStyle name="Total 2 2 2 4 17 3" xfId="44955"/>
    <cellStyle name="Total 2 2 2 4 18" xfId="44956"/>
    <cellStyle name="Total 2 2 2 4 19" xfId="44957"/>
    <cellStyle name="Total 2 2 2 4 2" xfId="1474"/>
    <cellStyle name="Total 2 2 2 4 2 10" xfId="44958"/>
    <cellStyle name="Total 2 2 2 4 2 10 2" xfId="44959"/>
    <cellStyle name="Total 2 2 2 4 2 10 3" xfId="44960"/>
    <cellStyle name="Total 2 2 2 4 2 11" xfId="44961"/>
    <cellStyle name="Total 2 2 2 4 2 11 2" xfId="44962"/>
    <cellStyle name="Total 2 2 2 4 2 11 3" xfId="44963"/>
    <cellStyle name="Total 2 2 2 4 2 12" xfId="44964"/>
    <cellStyle name="Total 2 2 2 4 2 12 2" xfId="44965"/>
    <cellStyle name="Total 2 2 2 4 2 12 3" xfId="44966"/>
    <cellStyle name="Total 2 2 2 4 2 13" xfId="44967"/>
    <cellStyle name="Total 2 2 2 4 2 13 2" xfId="44968"/>
    <cellStyle name="Total 2 2 2 4 2 13 3" xfId="44969"/>
    <cellStyle name="Total 2 2 2 4 2 14" xfId="44970"/>
    <cellStyle name="Total 2 2 2 4 2 14 2" xfId="44971"/>
    <cellStyle name="Total 2 2 2 4 2 14 3" xfId="44972"/>
    <cellStyle name="Total 2 2 2 4 2 15" xfId="44973"/>
    <cellStyle name="Total 2 2 2 4 2 15 2" xfId="44974"/>
    <cellStyle name="Total 2 2 2 4 2 15 3" xfId="44975"/>
    <cellStyle name="Total 2 2 2 4 2 16" xfId="44976"/>
    <cellStyle name="Total 2 2 2 4 2 16 2" xfId="44977"/>
    <cellStyle name="Total 2 2 2 4 2 16 3" xfId="44978"/>
    <cellStyle name="Total 2 2 2 4 2 17" xfId="44979"/>
    <cellStyle name="Total 2 2 2 4 2 18" xfId="44980"/>
    <cellStyle name="Total 2 2 2 4 2 2" xfId="44981"/>
    <cellStyle name="Total 2 2 2 4 2 2 2" xfId="44982"/>
    <cellStyle name="Total 2 2 2 4 2 2 2 2" xfId="44983"/>
    <cellStyle name="Total 2 2 2 4 2 2 2 3" xfId="44984"/>
    <cellStyle name="Total 2 2 2 4 2 2 3" xfId="44985"/>
    <cellStyle name="Total 2 2 2 4 2 2 4" xfId="44986"/>
    <cellStyle name="Total 2 2 2 4 2 3" xfId="44987"/>
    <cellStyle name="Total 2 2 2 4 2 3 2" xfId="44988"/>
    <cellStyle name="Total 2 2 2 4 2 3 3" xfId="44989"/>
    <cellStyle name="Total 2 2 2 4 2 4" xfId="44990"/>
    <cellStyle name="Total 2 2 2 4 2 4 2" xfId="44991"/>
    <cellStyle name="Total 2 2 2 4 2 4 3" xfId="44992"/>
    <cellStyle name="Total 2 2 2 4 2 5" xfId="44993"/>
    <cellStyle name="Total 2 2 2 4 2 5 2" xfId="44994"/>
    <cellStyle name="Total 2 2 2 4 2 5 3" xfId="44995"/>
    <cellStyle name="Total 2 2 2 4 2 6" xfId="44996"/>
    <cellStyle name="Total 2 2 2 4 2 6 2" xfId="44997"/>
    <cellStyle name="Total 2 2 2 4 2 6 3" xfId="44998"/>
    <cellStyle name="Total 2 2 2 4 2 7" xfId="44999"/>
    <cellStyle name="Total 2 2 2 4 2 7 2" xfId="45000"/>
    <cellStyle name="Total 2 2 2 4 2 7 3" xfId="45001"/>
    <cellStyle name="Total 2 2 2 4 2 8" xfId="45002"/>
    <cellStyle name="Total 2 2 2 4 2 8 2" xfId="45003"/>
    <cellStyle name="Total 2 2 2 4 2 8 3" xfId="45004"/>
    <cellStyle name="Total 2 2 2 4 2 9" xfId="45005"/>
    <cellStyle name="Total 2 2 2 4 2 9 2" xfId="45006"/>
    <cellStyle name="Total 2 2 2 4 2 9 3" xfId="45007"/>
    <cellStyle name="Total 2 2 2 4 3" xfId="45008"/>
    <cellStyle name="Total 2 2 2 4 3 2" xfId="45009"/>
    <cellStyle name="Total 2 2 2 4 3 2 2" xfId="45010"/>
    <cellStyle name="Total 2 2 2 4 3 2 3" xfId="45011"/>
    <cellStyle name="Total 2 2 2 4 3 3" xfId="45012"/>
    <cellStyle name="Total 2 2 2 4 3 4" xfId="45013"/>
    <cellStyle name="Total 2 2 2 4 4" xfId="45014"/>
    <cellStyle name="Total 2 2 2 4 4 2" xfId="45015"/>
    <cellStyle name="Total 2 2 2 4 4 3" xfId="45016"/>
    <cellStyle name="Total 2 2 2 4 5" xfId="45017"/>
    <cellStyle name="Total 2 2 2 4 5 2" xfId="45018"/>
    <cellStyle name="Total 2 2 2 4 5 3" xfId="45019"/>
    <cellStyle name="Total 2 2 2 4 6" xfId="45020"/>
    <cellStyle name="Total 2 2 2 4 6 2" xfId="45021"/>
    <cellStyle name="Total 2 2 2 4 6 3" xfId="45022"/>
    <cellStyle name="Total 2 2 2 4 7" xfId="45023"/>
    <cellStyle name="Total 2 2 2 4 7 2" xfId="45024"/>
    <cellStyle name="Total 2 2 2 4 7 3" xfId="45025"/>
    <cellStyle name="Total 2 2 2 4 8" xfId="45026"/>
    <cellStyle name="Total 2 2 2 4 8 2" xfId="45027"/>
    <cellStyle name="Total 2 2 2 4 8 3" xfId="45028"/>
    <cellStyle name="Total 2 2 2 4 9" xfId="45029"/>
    <cellStyle name="Total 2 2 2 4 9 2" xfId="45030"/>
    <cellStyle name="Total 2 2 2 4 9 3" xfId="45031"/>
    <cellStyle name="Total 2 2 2 40" xfId="45032"/>
    <cellStyle name="Total 2 2 2 40 2" xfId="45033"/>
    <cellStyle name="Total 2 2 2 40 3" xfId="45034"/>
    <cellStyle name="Total 2 2 2 41" xfId="45035"/>
    <cellStyle name="Total 2 2 2 41 2" xfId="45036"/>
    <cellStyle name="Total 2 2 2 41 3" xfId="45037"/>
    <cellStyle name="Total 2 2 2 42" xfId="45038"/>
    <cellStyle name="Total 2 2 2 42 2" xfId="45039"/>
    <cellStyle name="Total 2 2 2 42 3" xfId="45040"/>
    <cellStyle name="Total 2 2 2 43" xfId="45041"/>
    <cellStyle name="Total 2 2 2 43 2" xfId="45042"/>
    <cellStyle name="Total 2 2 2 44" xfId="45043"/>
    <cellStyle name="Total 2 2 2 45" xfId="45044"/>
    <cellStyle name="Total 2 2 2 5" xfId="1475"/>
    <cellStyle name="Total 2 2 2 5 10" xfId="45045"/>
    <cellStyle name="Total 2 2 2 5 10 2" xfId="45046"/>
    <cellStyle name="Total 2 2 2 5 10 3" xfId="45047"/>
    <cellStyle name="Total 2 2 2 5 11" xfId="45048"/>
    <cellStyle name="Total 2 2 2 5 11 2" xfId="45049"/>
    <cellStyle name="Total 2 2 2 5 11 3" xfId="45050"/>
    <cellStyle name="Total 2 2 2 5 12" xfId="45051"/>
    <cellStyle name="Total 2 2 2 5 12 2" xfId="45052"/>
    <cellStyle name="Total 2 2 2 5 12 3" xfId="45053"/>
    <cellStyle name="Total 2 2 2 5 13" xfId="45054"/>
    <cellStyle name="Total 2 2 2 5 13 2" xfId="45055"/>
    <cellStyle name="Total 2 2 2 5 13 3" xfId="45056"/>
    <cellStyle name="Total 2 2 2 5 14" xfId="45057"/>
    <cellStyle name="Total 2 2 2 5 14 2" xfId="45058"/>
    <cellStyle name="Total 2 2 2 5 14 3" xfId="45059"/>
    <cellStyle name="Total 2 2 2 5 15" xfId="45060"/>
    <cellStyle name="Total 2 2 2 5 15 2" xfId="45061"/>
    <cellStyle name="Total 2 2 2 5 15 3" xfId="45062"/>
    <cellStyle name="Total 2 2 2 5 16" xfId="45063"/>
    <cellStyle name="Total 2 2 2 5 16 2" xfId="45064"/>
    <cellStyle name="Total 2 2 2 5 16 3" xfId="45065"/>
    <cellStyle name="Total 2 2 2 5 17" xfId="45066"/>
    <cellStyle name="Total 2 2 2 5 17 2" xfId="45067"/>
    <cellStyle name="Total 2 2 2 5 17 3" xfId="45068"/>
    <cellStyle name="Total 2 2 2 5 18" xfId="45069"/>
    <cellStyle name="Total 2 2 2 5 19" xfId="45070"/>
    <cellStyle name="Total 2 2 2 5 2" xfId="1476"/>
    <cellStyle name="Total 2 2 2 5 2 10" xfId="45071"/>
    <cellStyle name="Total 2 2 2 5 2 10 2" xfId="45072"/>
    <cellStyle name="Total 2 2 2 5 2 10 3" xfId="45073"/>
    <cellStyle name="Total 2 2 2 5 2 11" xfId="45074"/>
    <cellStyle name="Total 2 2 2 5 2 11 2" xfId="45075"/>
    <cellStyle name="Total 2 2 2 5 2 11 3" xfId="45076"/>
    <cellStyle name="Total 2 2 2 5 2 12" xfId="45077"/>
    <cellStyle name="Total 2 2 2 5 2 12 2" xfId="45078"/>
    <cellStyle name="Total 2 2 2 5 2 12 3" xfId="45079"/>
    <cellStyle name="Total 2 2 2 5 2 13" xfId="45080"/>
    <cellStyle name="Total 2 2 2 5 2 13 2" xfId="45081"/>
    <cellStyle name="Total 2 2 2 5 2 13 3" xfId="45082"/>
    <cellStyle name="Total 2 2 2 5 2 14" xfId="45083"/>
    <cellStyle name="Total 2 2 2 5 2 14 2" xfId="45084"/>
    <cellStyle name="Total 2 2 2 5 2 14 3" xfId="45085"/>
    <cellStyle name="Total 2 2 2 5 2 15" xfId="45086"/>
    <cellStyle name="Total 2 2 2 5 2 15 2" xfId="45087"/>
    <cellStyle name="Total 2 2 2 5 2 15 3" xfId="45088"/>
    <cellStyle name="Total 2 2 2 5 2 16" xfId="45089"/>
    <cellStyle name="Total 2 2 2 5 2 16 2" xfId="45090"/>
    <cellStyle name="Total 2 2 2 5 2 16 3" xfId="45091"/>
    <cellStyle name="Total 2 2 2 5 2 17" xfId="45092"/>
    <cellStyle name="Total 2 2 2 5 2 18" xfId="45093"/>
    <cellStyle name="Total 2 2 2 5 2 2" xfId="45094"/>
    <cellStyle name="Total 2 2 2 5 2 2 2" xfId="45095"/>
    <cellStyle name="Total 2 2 2 5 2 2 2 2" xfId="45096"/>
    <cellStyle name="Total 2 2 2 5 2 2 2 3" xfId="45097"/>
    <cellStyle name="Total 2 2 2 5 2 2 3" xfId="45098"/>
    <cellStyle name="Total 2 2 2 5 2 2 4" xfId="45099"/>
    <cellStyle name="Total 2 2 2 5 2 3" xfId="45100"/>
    <cellStyle name="Total 2 2 2 5 2 3 2" xfId="45101"/>
    <cellStyle name="Total 2 2 2 5 2 3 3" xfId="45102"/>
    <cellStyle name="Total 2 2 2 5 2 4" xfId="45103"/>
    <cellStyle name="Total 2 2 2 5 2 4 2" xfId="45104"/>
    <cellStyle name="Total 2 2 2 5 2 4 3" xfId="45105"/>
    <cellStyle name="Total 2 2 2 5 2 5" xfId="45106"/>
    <cellStyle name="Total 2 2 2 5 2 5 2" xfId="45107"/>
    <cellStyle name="Total 2 2 2 5 2 5 3" xfId="45108"/>
    <cellStyle name="Total 2 2 2 5 2 6" xfId="45109"/>
    <cellStyle name="Total 2 2 2 5 2 6 2" xfId="45110"/>
    <cellStyle name="Total 2 2 2 5 2 6 3" xfId="45111"/>
    <cellStyle name="Total 2 2 2 5 2 7" xfId="45112"/>
    <cellStyle name="Total 2 2 2 5 2 7 2" xfId="45113"/>
    <cellStyle name="Total 2 2 2 5 2 7 3" xfId="45114"/>
    <cellStyle name="Total 2 2 2 5 2 8" xfId="45115"/>
    <cellStyle name="Total 2 2 2 5 2 8 2" xfId="45116"/>
    <cellStyle name="Total 2 2 2 5 2 8 3" xfId="45117"/>
    <cellStyle name="Total 2 2 2 5 2 9" xfId="45118"/>
    <cellStyle name="Total 2 2 2 5 2 9 2" xfId="45119"/>
    <cellStyle name="Total 2 2 2 5 2 9 3" xfId="45120"/>
    <cellStyle name="Total 2 2 2 5 3" xfId="45121"/>
    <cellStyle name="Total 2 2 2 5 3 2" xfId="45122"/>
    <cellStyle name="Total 2 2 2 5 3 2 2" xfId="45123"/>
    <cellStyle name="Total 2 2 2 5 3 2 3" xfId="45124"/>
    <cellStyle name="Total 2 2 2 5 3 3" xfId="45125"/>
    <cellStyle name="Total 2 2 2 5 3 4" xfId="45126"/>
    <cellStyle name="Total 2 2 2 5 4" xfId="45127"/>
    <cellStyle name="Total 2 2 2 5 4 2" xfId="45128"/>
    <cellStyle name="Total 2 2 2 5 4 3" xfId="45129"/>
    <cellStyle name="Total 2 2 2 5 5" xfId="45130"/>
    <cellStyle name="Total 2 2 2 5 5 2" xfId="45131"/>
    <cellStyle name="Total 2 2 2 5 5 3" xfId="45132"/>
    <cellStyle name="Total 2 2 2 5 6" xfId="45133"/>
    <cellStyle name="Total 2 2 2 5 6 2" xfId="45134"/>
    <cellStyle name="Total 2 2 2 5 6 3" xfId="45135"/>
    <cellStyle name="Total 2 2 2 5 7" xfId="45136"/>
    <cellStyle name="Total 2 2 2 5 7 2" xfId="45137"/>
    <cellStyle name="Total 2 2 2 5 7 3" xfId="45138"/>
    <cellStyle name="Total 2 2 2 5 8" xfId="45139"/>
    <cellStyle name="Total 2 2 2 5 8 2" xfId="45140"/>
    <cellStyle name="Total 2 2 2 5 8 3" xfId="45141"/>
    <cellStyle name="Total 2 2 2 5 9" xfId="45142"/>
    <cellStyle name="Total 2 2 2 5 9 2" xfId="45143"/>
    <cellStyle name="Total 2 2 2 5 9 3" xfId="45144"/>
    <cellStyle name="Total 2 2 2 6" xfId="1477"/>
    <cellStyle name="Total 2 2 2 6 10" xfId="45145"/>
    <cellStyle name="Total 2 2 2 6 10 2" xfId="45146"/>
    <cellStyle name="Total 2 2 2 6 10 3" xfId="45147"/>
    <cellStyle name="Total 2 2 2 6 11" xfId="45148"/>
    <cellStyle name="Total 2 2 2 6 11 2" xfId="45149"/>
    <cellStyle name="Total 2 2 2 6 11 3" xfId="45150"/>
    <cellStyle name="Total 2 2 2 6 12" xfId="45151"/>
    <cellStyle name="Total 2 2 2 6 12 2" xfId="45152"/>
    <cellStyle name="Total 2 2 2 6 12 3" xfId="45153"/>
    <cellStyle name="Total 2 2 2 6 13" xfId="45154"/>
    <cellStyle name="Total 2 2 2 6 13 2" xfId="45155"/>
    <cellStyle name="Total 2 2 2 6 13 3" xfId="45156"/>
    <cellStyle name="Total 2 2 2 6 14" xfId="45157"/>
    <cellStyle name="Total 2 2 2 6 14 2" xfId="45158"/>
    <cellStyle name="Total 2 2 2 6 14 3" xfId="45159"/>
    <cellStyle name="Total 2 2 2 6 15" xfId="45160"/>
    <cellStyle name="Total 2 2 2 6 15 2" xfId="45161"/>
    <cellStyle name="Total 2 2 2 6 15 3" xfId="45162"/>
    <cellStyle name="Total 2 2 2 6 16" xfId="45163"/>
    <cellStyle name="Total 2 2 2 6 16 2" xfId="45164"/>
    <cellStyle name="Total 2 2 2 6 16 3" xfId="45165"/>
    <cellStyle name="Total 2 2 2 6 17" xfId="45166"/>
    <cellStyle name="Total 2 2 2 6 18" xfId="45167"/>
    <cellStyle name="Total 2 2 2 6 2" xfId="45168"/>
    <cellStyle name="Total 2 2 2 6 2 2" xfId="45169"/>
    <cellStyle name="Total 2 2 2 6 2 2 2" xfId="45170"/>
    <cellStyle name="Total 2 2 2 6 2 2 3" xfId="45171"/>
    <cellStyle name="Total 2 2 2 6 2 3" xfId="45172"/>
    <cellStyle name="Total 2 2 2 6 2 4" xfId="45173"/>
    <cellStyle name="Total 2 2 2 6 3" xfId="45174"/>
    <cellStyle name="Total 2 2 2 6 3 2" xfId="45175"/>
    <cellStyle name="Total 2 2 2 6 3 3" xfId="45176"/>
    <cellStyle name="Total 2 2 2 6 4" xfId="45177"/>
    <cellStyle name="Total 2 2 2 6 4 2" xfId="45178"/>
    <cellStyle name="Total 2 2 2 6 4 3" xfId="45179"/>
    <cellStyle name="Total 2 2 2 6 5" xfId="45180"/>
    <cellStyle name="Total 2 2 2 6 5 2" xfId="45181"/>
    <cellStyle name="Total 2 2 2 6 5 3" xfId="45182"/>
    <cellStyle name="Total 2 2 2 6 6" xfId="45183"/>
    <cellStyle name="Total 2 2 2 6 6 2" xfId="45184"/>
    <cellStyle name="Total 2 2 2 6 6 3" xfId="45185"/>
    <cellStyle name="Total 2 2 2 6 7" xfId="45186"/>
    <cellStyle name="Total 2 2 2 6 7 2" xfId="45187"/>
    <cellStyle name="Total 2 2 2 6 7 3" xfId="45188"/>
    <cellStyle name="Total 2 2 2 6 8" xfId="45189"/>
    <cellStyle name="Total 2 2 2 6 8 2" xfId="45190"/>
    <cellStyle name="Total 2 2 2 6 8 3" xfId="45191"/>
    <cellStyle name="Total 2 2 2 6 9" xfId="45192"/>
    <cellStyle name="Total 2 2 2 6 9 2" xfId="45193"/>
    <cellStyle name="Total 2 2 2 6 9 3" xfId="45194"/>
    <cellStyle name="Total 2 2 2 7" xfId="1478"/>
    <cellStyle name="Total 2 2 2 7 10" xfId="45195"/>
    <cellStyle name="Total 2 2 2 7 10 2" xfId="45196"/>
    <cellStyle name="Total 2 2 2 7 10 3" xfId="45197"/>
    <cellStyle name="Total 2 2 2 7 11" xfId="45198"/>
    <cellStyle name="Total 2 2 2 7 11 2" xfId="45199"/>
    <cellStyle name="Total 2 2 2 7 11 3" xfId="45200"/>
    <cellStyle name="Total 2 2 2 7 12" xfId="45201"/>
    <cellStyle name="Total 2 2 2 7 12 2" xfId="45202"/>
    <cellStyle name="Total 2 2 2 7 12 3" xfId="45203"/>
    <cellStyle name="Total 2 2 2 7 13" xfId="45204"/>
    <cellStyle name="Total 2 2 2 7 13 2" xfId="45205"/>
    <cellStyle name="Total 2 2 2 7 13 3" xfId="45206"/>
    <cellStyle name="Total 2 2 2 7 14" xfId="45207"/>
    <cellStyle name="Total 2 2 2 7 14 2" xfId="45208"/>
    <cellStyle name="Total 2 2 2 7 14 3" xfId="45209"/>
    <cellStyle name="Total 2 2 2 7 15" xfId="45210"/>
    <cellStyle name="Total 2 2 2 7 15 2" xfId="45211"/>
    <cellStyle name="Total 2 2 2 7 15 3" xfId="45212"/>
    <cellStyle name="Total 2 2 2 7 16" xfId="45213"/>
    <cellStyle name="Total 2 2 2 7 16 2" xfId="45214"/>
    <cellStyle name="Total 2 2 2 7 16 3" xfId="45215"/>
    <cellStyle name="Total 2 2 2 7 17" xfId="45216"/>
    <cellStyle name="Total 2 2 2 7 18" xfId="45217"/>
    <cellStyle name="Total 2 2 2 7 2" xfId="45218"/>
    <cellStyle name="Total 2 2 2 7 2 2" xfId="45219"/>
    <cellStyle name="Total 2 2 2 7 2 2 2" xfId="45220"/>
    <cellStyle name="Total 2 2 2 7 2 2 3" xfId="45221"/>
    <cellStyle name="Total 2 2 2 7 2 3" xfId="45222"/>
    <cellStyle name="Total 2 2 2 7 2 4" xfId="45223"/>
    <cellStyle name="Total 2 2 2 7 3" xfId="45224"/>
    <cellStyle name="Total 2 2 2 7 3 2" xfId="45225"/>
    <cellStyle name="Total 2 2 2 7 3 3" xfId="45226"/>
    <cellStyle name="Total 2 2 2 7 4" xfId="45227"/>
    <cellStyle name="Total 2 2 2 7 4 2" xfId="45228"/>
    <cellStyle name="Total 2 2 2 7 4 3" xfId="45229"/>
    <cellStyle name="Total 2 2 2 7 5" xfId="45230"/>
    <cellStyle name="Total 2 2 2 7 5 2" xfId="45231"/>
    <cellStyle name="Total 2 2 2 7 5 3" xfId="45232"/>
    <cellStyle name="Total 2 2 2 7 6" xfId="45233"/>
    <cellStyle name="Total 2 2 2 7 6 2" xfId="45234"/>
    <cellStyle name="Total 2 2 2 7 6 3" xfId="45235"/>
    <cellStyle name="Total 2 2 2 7 7" xfId="45236"/>
    <cellStyle name="Total 2 2 2 7 7 2" xfId="45237"/>
    <cellStyle name="Total 2 2 2 7 7 3" xfId="45238"/>
    <cellStyle name="Total 2 2 2 7 8" xfId="45239"/>
    <cellStyle name="Total 2 2 2 7 8 2" xfId="45240"/>
    <cellStyle name="Total 2 2 2 7 8 3" xfId="45241"/>
    <cellStyle name="Total 2 2 2 7 9" xfId="45242"/>
    <cellStyle name="Total 2 2 2 7 9 2" xfId="45243"/>
    <cellStyle name="Total 2 2 2 7 9 3" xfId="45244"/>
    <cellStyle name="Total 2 2 2 8" xfId="1479"/>
    <cellStyle name="Total 2 2 2 8 10" xfId="45245"/>
    <cellStyle name="Total 2 2 2 8 10 2" xfId="45246"/>
    <cellStyle name="Total 2 2 2 8 10 3" xfId="45247"/>
    <cellStyle name="Total 2 2 2 8 11" xfId="45248"/>
    <cellStyle name="Total 2 2 2 8 11 2" xfId="45249"/>
    <cellStyle name="Total 2 2 2 8 11 3" xfId="45250"/>
    <cellStyle name="Total 2 2 2 8 12" xfId="45251"/>
    <cellStyle name="Total 2 2 2 8 12 2" xfId="45252"/>
    <cellStyle name="Total 2 2 2 8 12 3" xfId="45253"/>
    <cellStyle name="Total 2 2 2 8 13" xfId="45254"/>
    <cellStyle name="Total 2 2 2 8 13 2" xfId="45255"/>
    <cellStyle name="Total 2 2 2 8 13 3" xfId="45256"/>
    <cellStyle name="Total 2 2 2 8 14" xfId="45257"/>
    <cellStyle name="Total 2 2 2 8 14 2" xfId="45258"/>
    <cellStyle name="Total 2 2 2 8 14 3" xfId="45259"/>
    <cellStyle name="Total 2 2 2 8 15" xfId="45260"/>
    <cellStyle name="Total 2 2 2 8 15 2" xfId="45261"/>
    <cellStyle name="Total 2 2 2 8 15 3" xfId="45262"/>
    <cellStyle name="Total 2 2 2 8 16" xfId="45263"/>
    <cellStyle name="Total 2 2 2 8 16 2" xfId="45264"/>
    <cellStyle name="Total 2 2 2 8 16 3" xfId="45265"/>
    <cellStyle name="Total 2 2 2 8 17" xfId="45266"/>
    <cellStyle name="Total 2 2 2 8 18" xfId="45267"/>
    <cellStyle name="Total 2 2 2 8 2" xfId="45268"/>
    <cellStyle name="Total 2 2 2 8 2 2" xfId="45269"/>
    <cellStyle name="Total 2 2 2 8 2 2 2" xfId="45270"/>
    <cellStyle name="Total 2 2 2 8 2 2 3" xfId="45271"/>
    <cellStyle name="Total 2 2 2 8 2 3" xfId="45272"/>
    <cellStyle name="Total 2 2 2 8 2 4" xfId="45273"/>
    <cellStyle name="Total 2 2 2 8 3" xfId="45274"/>
    <cellStyle name="Total 2 2 2 8 3 2" xfId="45275"/>
    <cellStyle name="Total 2 2 2 8 3 3" xfId="45276"/>
    <cellStyle name="Total 2 2 2 8 4" xfId="45277"/>
    <cellStyle name="Total 2 2 2 8 4 2" xfId="45278"/>
    <cellStyle name="Total 2 2 2 8 4 3" xfId="45279"/>
    <cellStyle name="Total 2 2 2 8 5" xfId="45280"/>
    <cellStyle name="Total 2 2 2 8 5 2" xfId="45281"/>
    <cellStyle name="Total 2 2 2 8 5 3" xfId="45282"/>
    <cellStyle name="Total 2 2 2 8 6" xfId="45283"/>
    <cellStyle name="Total 2 2 2 8 6 2" xfId="45284"/>
    <cellStyle name="Total 2 2 2 8 6 3" xfId="45285"/>
    <cellStyle name="Total 2 2 2 8 7" xfId="45286"/>
    <cellStyle name="Total 2 2 2 8 7 2" xfId="45287"/>
    <cellStyle name="Total 2 2 2 8 7 3" xfId="45288"/>
    <cellStyle name="Total 2 2 2 8 8" xfId="45289"/>
    <cellStyle name="Total 2 2 2 8 8 2" xfId="45290"/>
    <cellStyle name="Total 2 2 2 8 8 3" xfId="45291"/>
    <cellStyle name="Total 2 2 2 8 9" xfId="45292"/>
    <cellStyle name="Total 2 2 2 8 9 2" xfId="45293"/>
    <cellStyle name="Total 2 2 2 8 9 3" xfId="45294"/>
    <cellStyle name="Total 2 2 2 9" xfId="1480"/>
    <cellStyle name="Total 2 2 2 9 10" xfId="45295"/>
    <cellStyle name="Total 2 2 2 9 10 2" xfId="45296"/>
    <cellStyle name="Total 2 2 2 9 10 3" xfId="45297"/>
    <cellStyle name="Total 2 2 2 9 11" xfId="45298"/>
    <cellStyle name="Total 2 2 2 9 11 2" xfId="45299"/>
    <cellStyle name="Total 2 2 2 9 11 3" xfId="45300"/>
    <cellStyle name="Total 2 2 2 9 12" xfId="45301"/>
    <cellStyle name="Total 2 2 2 9 12 2" xfId="45302"/>
    <cellStyle name="Total 2 2 2 9 12 3" xfId="45303"/>
    <cellStyle name="Total 2 2 2 9 13" xfId="45304"/>
    <cellStyle name="Total 2 2 2 9 13 2" xfId="45305"/>
    <cellStyle name="Total 2 2 2 9 13 3" xfId="45306"/>
    <cellStyle name="Total 2 2 2 9 14" xfId="45307"/>
    <cellStyle name="Total 2 2 2 9 14 2" xfId="45308"/>
    <cellStyle name="Total 2 2 2 9 14 3" xfId="45309"/>
    <cellStyle name="Total 2 2 2 9 15" xfId="45310"/>
    <cellStyle name="Total 2 2 2 9 15 2" xfId="45311"/>
    <cellStyle name="Total 2 2 2 9 15 3" xfId="45312"/>
    <cellStyle name="Total 2 2 2 9 16" xfId="45313"/>
    <cellStyle name="Total 2 2 2 9 16 2" xfId="45314"/>
    <cellStyle name="Total 2 2 2 9 16 3" xfId="45315"/>
    <cellStyle name="Total 2 2 2 9 17" xfId="45316"/>
    <cellStyle name="Total 2 2 2 9 18" xfId="45317"/>
    <cellStyle name="Total 2 2 2 9 2" xfId="45318"/>
    <cellStyle name="Total 2 2 2 9 2 2" xfId="45319"/>
    <cellStyle name="Total 2 2 2 9 2 2 2" xfId="45320"/>
    <cellStyle name="Total 2 2 2 9 2 2 3" xfId="45321"/>
    <cellStyle name="Total 2 2 2 9 2 3" xfId="45322"/>
    <cellStyle name="Total 2 2 2 9 2 4" xfId="45323"/>
    <cellStyle name="Total 2 2 2 9 3" xfId="45324"/>
    <cellStyle name="Total 2 2 2 9 3 2" xfId="45325"/>
    <cellStyle name="Total 2 2 2 9 3 3" xfId="45326"/>
    <cellStyle name="Total 2 2 2 9 4" xfId="45327"/>
    <cellStyle name="Total 2 2 2 9 4 2" xfId="45328"/>
    <cellStyle name="Total 2 2 2 9 4 3" xfId="45329"/>
    <cellStyle name="Total 2 2 2 9 5" xfId="45330"/>
    <cellStyle name="Total 2 2 2 9 5 2" xfId="45331"/>
    <cellStyle name="Total 2 2 2 9 5 3" xfId="45332"/>
    <cellStyle name="Total 2 2 2 9 6" xfId="45333"/>
    <cellStyle name="Total 2 2 2 9 6 2" xfId="45334"/>
    <cellStyle name="Total 2 2 2 9 6 3" xfId="45335"/>
    <cellStyle name="Total 2 2 2 9 7" xfId="45336"/>
    <cellStyle name="Total 2 2 2 9 7 2" xfId="45337"/>
    <cellStyle name="Total 2 2 2 9 7 3" xfId="45338"/>
    <cellStyle name="Total 2 2 2 9 8" xfId="45339"/>
    <cellStyle name="Total 2 2 2 9 8 2" xfId="45340"/>
    <cellStyle name="Total 2 2 2 9 8 3" xfId="45341"/>
    <cellStyle name="Total 2 2 2 9 9" xfId="45342"/>
    <cellStyle name="Total 2 2 2 9 9 2" xfId="45343"/>
    <cellStyle name="Total 2 2 2 9 9 3" xfId="45344"/>
    <cellStyle name="Total 2 2 20" xfId="45345"/>
    <cellStyle name="Total 2 2 20 2" xfId="45346"/>
    <cellStyle name="Total 2 2 20 3" xfId="45347"/>
    <cellStyle name="Total 2 2 21" xfId="45348"/>
    <cellStyle name="Total 2 2 21 2" xfId="45349"/>
    <cellStyle name="Total 2 2 21 3" xfId="45350"/>
    <cellStyle name="Total 2 2 22" xfId="45351"/>
    <cellStyle name="Total 2 2 22 2" xfId="45352"/>
    <cellStyle name="Total 2 2 22 3" xfId="45353"/>
    <cellStyle name="Total 2 2 23" xfId="45354"/>
    <cellStyle name="Total 2 2 23 2" xfId="45355"/>
    <cellStyle name="Total 2 2 24" xfId="45356"/>
    <cellStyle name="Total 2 2 25" xfId="45357"/>
    <cellStyle name="Total 2 2 3" xfId="1481"/>
    <cellStyle name="Total 2 2 3 10" xfId="45358"/>
    <cellStyle name="Total 2 2 3 10 2" xfId="45359"/>
    <cellStyle name="Total 2 2 3 10 3" xfId="45360"/>
    <cellStyle name="Total 2 2 3 11" xfId="45361"/>
    <cellStyle name="Total 2 2 3 11 2" xfId="45362"/>
    <cellStyle name="Total 2 2 3 11 3" xfId="45363"/>
    <cellStyle name="Total 2 2 3 12" xfId="45364"/>
    <cellStyle name="Total 2 2 3 12 2" xfId="45365"/>
    <cellStyle name="Total 2 2 3 12 3" xfId="45366"/>
    <cellStyle name="Total 2 2 3 13" xfId="45367"/>
    <cellStyle name="Total 2 2 3 13 2" xfId="45368"/>
    <cellStyle name="Total 2 2 3 13 3" xfId="45369"/>
    <cellStyle name="Total 2 2 3 14" xfId="45370"/>
    <cellStyle name="Total 2 2 3 14 2" xfId="45371"/>
    <cellStyle name="Total 2 2 3 14 3" xfId="45372"/>
    <cellStyle name="Total 2 2 3 15" xfId="45373"/>
    <cellStyle name="Total 2 2 3 15 2" xfId="45374"/>
    <cellStyle name="Total 2 2 3 15 3" xfId="45375"/>
    <cellStyle name="Total 2 2 3 16" xfId="45376"/>
    <cellStyle name="Total 2 2 3 16 2" xfId="45377"/>
    <cellStyle name="Total 2 2 3 16 3" xfId="45378"/>
    <cellStyle name="Total 2 2 3 17" xfId="45379"/>
    <cellStyle name="Total 2 2 3 17 2" xfId="45380"/>
    <cellStyle name="Total 2 2 3 17 3" xfId="45381"/>
    <cellStyle name="Total 2 2 3 18" xfId="45382"/>
    <cellStyle name="Total 2 2 3 19" xfId="45383"/>
    <cellStyle name="Total 2 2 3 2" xfId="1482"/>
    <cellStyle name="Total 2 2 3 2 10" xfId="45384"/>
    <cellStyle name="Total 2 2 3 2 10 2" xfId="45385"/>
    <cellStyle name="Total 2 2 3 2 10 3" xfId="45386"/>
    <cellStyle name="Total 2 2 3 2 11" xfId="45387"/>
    <cellStyle name="Total 2 2 3 2 11 2" xfId="45388"/>
    <cellStyle name="Total 2 2 3 2 11 3" xfId="45389"/>
    <cellStyle name="Total 2 2 3 2 12" xfId="45390"/>
    <cellStyle name="Total 2 2 3 2 12 2" xfId="45391"/>
    <cellStyle name="Total 2 2 3 2 12 3" xfId="45392"/>
    <cellStyle name="Total 2 2 3 2 13" xfId="45393"/>
    <cellStyle name="Total 2 2 3 2 13 2" xfId="45394"/>
    <cellStyle name="Total 2 2 3 2 13 3" xfId="45395"/>
    <cellStyle name="Total 2 2 3 2 14" xfId="45396"/>
    <cellStyle name="Total 2 2 3 2 14 2" xfId="45397"/>
    <cellStyle name="Total 2 2 3 2 14 3" xfId="45398"/>
    <cellStyle name="Total 2 2 3 2 15" xfId="45399"/>
    <cellStyle name="Total 2 2 3 2 15 2" xfId="45400"/>
    <cellStyle name="Total 2 2 3 2 15 3" xfId="45401"/>
    <cellStyle name="Total 2 2 3 2 16" xfId="45402"/>
    <cellStyle name="Total 2 2 3 2 16 2" xfId="45403"/>
    <cellStyle name="Total 2 2 3 2 16 3" xfId="45404"/>
    <cellStyle name="Total 2 2 3 2 17" xfId="45405"/>
    <cellStyle name="Total 2 2 3 2 18" xfId="45406"/>
    <cellStyle name="Total 2 2 3 2 2" xfId="45407"/>
    <cellStyle name="Total 2 2 3 2 2 2" xfId="45408"/>
    <cellStyle name="Total 2 2 3 2 2 2 2" xfId="45409"/>
    <cellStyle name="Total 2 2 3 2 2 2 3" xfId="45410"/>
    <cellStyle name="Total 2 2 3 2 2 3" xfId="45411"/>
    <cellStyle name="Total 2 2 3 2 2 4" xfId="45412"/>
    <cellStyle name="Total 2 2 3 2 3" xfId="45413"/>
    <cellStyle name="Total 2 2 3 2 3 2" xfId="45414"/>
    <cellStyle name="Total 2 2 3 2 3 3" xfId="45415"/>
    <cellStyle name="Total 2 2 3 2 4" xfId="45416"/>
    <cellStyle name="Total 2 2 3 2 4 2" xfId="45417"/>
    <cellStyle name="Total 2 2 3 2 4 3" xfId="45418"/>
    <cellStyle name="Total 2 2 3 2 5" xfId="45419"/>
    <cellStyle name="Total 2 2 3 2 5 2" xfId="45420"/>
    <cellStyle name="Total 2 2 3 2 5 3" xfId="45421"/>
    <cellStyle name="Total 2 2 3 2 6" xfId="45422"/>
    <cellStyle name="Total 2 2 3 2 6 2" xfId="45423"/>
    <cellStyle name="Total 2 2 3 2 6 3" xfId="45424"/>
    <cellStyle name="Total 2 2 3 2 7" xfId="45425"/>
    <cellStyle name="Total 2 2 3 2 7 2" xfId="45426"/>
    <cellStyle name="Total 2 2 3 2 7 3" xfId="45427"/>
    <cellStyle name="Total 2 2 3 2 8" xfId="45428"/>
    <cellStyle name="Total 2 2 3 2 8 2" xfId="45429"/>
    <cellStyle name="Total 2 2 3 2 8 3" xfId="45430"/>
    <cellStyle name="Total 2 2 3 2 9" xfId="45431"/>
    <cellStyle name="Total 2 2 3 2 9 2" xfId="45432"/>
    <cellStyle name="Total 2 2 3 2 9 3" xfId="45433"/>
    <cellStyle name="Total 2 2 3 3" xfId="45434"/>
    <cellStyle name="Total 2 2 3 3 2" xfId="45435"/>
    <cellStyle name="Total 2 2 3 3 2 2" xfId="45436"/>
    <cellStyle name="Total 2 2 3 3 2 3" xfId="45437"/>
    <cellStyle name="Total 2 2 3 3 3" xfId="45438"/>
    <cellStyle name="Total 2 2 3 3 4" xfId="45439"/>
    <cellStyle name="Total 2 2 3 4" xfId="45440"/>
    <cellStyle name="Total 2 2 3 4 2" xfId="45441"/>
    <cellStyle name="Total 2 2 3 4 3" xfId="45442"/>
    <cellStyle name="Total 2 2 3 5" xfId="45443"/>
    <cellStyle name="Total 2 2 3 5 2" xfId="45444"/>
    <cellStyle name="Total 2 2 3 5 3" xfId="45445"/>
    <cellStyle name="Total 2 2 3 6" xfId="45446"/>
    <cellStyle name="Total 2 2 3 6 2" xfId="45447"/>
    <cellStyle name="Total 2 2 3 6 3" xfId="45448"/>
    <cellStyle name="Total 2 2 3 7" xfId="45449"/>
    <cellStyle name="Total 2 2 3 7 2" xfId="45450"/>
    <cellStyle name="Total 2 2 3 7 3" xfId="45451"/>
    <cellStyle name="Total 2 2 3 8" xfId="45452"/>
    <cellStyle name="Total 2 2 3 8 2" xfId="45453"/>
    <cellStyle name="Total 2 2 3 8 3" xfId="45454"/>
    <cellStyle name="Total 2 2 3 9" xfId="45455"/>
    <cellStyle name="Total 2 2 3 9 2" xfId="45456"/>
    <cellStyle name="Total 2 2 3 9 3" xfId="45457"/>
    <cellStyle name="Total 2 2 4" xfId="1483"/>
    <cellStyle name="Total 2 2 4 10" xfId="45458"/>
    <cellStyle name="Total 2 2 4 10 2" xfId="45459"/>
    <cellStyle name="Total 2 2 4 10 3" xfId="45460"/>
    <cellStyle name="Total 2 2 4 11" xfId="45461"/>
    <cellStyle name="Total 2 2 4 11 2" xfId="45462"/>
    <cellStyle name="Total 2 2 4 11 3" xfId="45463"/>
    <cellStyle name="Total 2 2 4 12" xfId="45464"/>
    <cellStyle name="Total 2 2 4 12 2" xfId="45465"/>
    <cellStyle name="Total 2 2 4 12 3" xfId="45466"/>
    <cellStyle name="Total 2 2 4 13" xfId="45467"/>
    <cellStyle name="Total 2 2 4 13 2" xfId="45468"/>
    <cellStyle name="Total 2 2 4 13 3" xfId="45469"/>
    <cellStyle name="Total 2 2 4 14" xfId="45470"/>
    <cellStyle name="Total 2 2 4 14 2" xfId="45471"/>
    <cellStyle name="Total 2 2 4 14 3" xfId="45472"/>
    <cellStyle name="Total 2 2 4 15" xfId="45473"/>
    <cellStyle name="Total 2 2 4 15 2" xfId="45474"/>
    <cellStyle name="Total 2 2 4 15 3" xfId="45475"/>
    <cellStyle name="Total 2 2 4 16" xfId="45476"/>
    <cellStyle name="Total 2 2 4 16 2" xfId="45477"/>
    <cellStyle name="Total 2 2 4 16 3" xfId="45478"/>
    <cellStyle name="Total 2 2 4 17" xfId="45479"/>
    <cellStyle name="Total 2 2 4 17 2" xfId="45480"/>
    <cellStyle name="Total 2 2 4 17 3" xfId="45481"/>
    <cellStyle name="Total 2 2 4 18" xfId="45482"/>
    <cellStyle name="Total 2 2 4 19" xfId="45483"/>
    <cellStyle name="Total 2 2 4 2" xfId="1484"/>
    <cellStyle name="Total 2 2 4 2 10" xfId="45484"/>
    <cellStyle name="Total 2 2 4 2 10 2" xfId="45485"/>
    <cellStyle name="Total 2 2 4 2 10 3" xfId="45486"/>
    <cellStyle name="Total 2 2 4 2 11" xfId="45487"/>
    <cellStyle name="Total 2 2 4 2 11 2" xfId="45488"/>
    <cellStyle name="Total 2 2 4 2 11 3" xfId="45489"/>
    <cellStyle name="Total 2 2 4 2 12" xfId="45490"/>
    <cellStyle name="Total 2 2 4 2 12 2" xfId="45491"/>
    <cellStyle name="Total 2 2 4 2 12 3" xfId="45492"/>
    <cellStyle name="Total 2 2 4 2 13" xfId="45493"/>
    <cellStyle name="Total 2 2 4 2 13 2" xfId="45494"/>
    <cellStyle name="Total 2 2 4 2 13 3" xfId="45495"/>
    <cellStyle name="Total 2 2 4 2 14" xfId="45496"/>
    <cellStyle name="Total 2 2 4 2 14 2" xfId="45497"/>
    <cellStyle name="Total 2 2 4 2 14 3" xfId="45498"/>
    <cellStyle name="Total 2 2 4 2 15" xfId="45499"/>
    <cellStyle name="Total 2 2 4 2 15 2" xfId="45500"/>
    <cellStyle name="Total 2 2 4 2 15 3" xfId="45501"/>
    <cellStyle name="Total 2 2 4 2 16" xfId="45502"/>
    <cellStyle name="Total 2 2 4 2 16 2" xfId="45503"/>
    <cellStyle name="Total 2 2 4 2 16 3" xfId="45504"/>
    <cellStyle name="Total 2 2 4 2 17" xfId="45505"/>
    <cellStyle name="Total 2 2 4 2 18" xfId="45506"/>
    <cellStyle name="Total 2 2 4 2 2" xfId="45507"/>
    <cellStyle name="Total 2 2 4 2 2 2" xfId="45508"/>
    <cellStyle name="Total 2 2 4 2 2 2 2" xfId="45509"/>
    <cellStyle name="Total 2 2 4 2 2 2 3" xfId="45510"/>
    <cellStyle name="Total 2 2 4 2 2 3" xfId="45511"/>
    <cellStyle name="Total 2 2 4 2 2 4" xfId="45512"/>
    <cellStyle name="Total 2 2 4 2 3" xfId="45513"/>
    <cellStyle name="Total 2 2 4 2 3 2" xfId="45514"/>
    <cellStyle name="Total 2 2 4 2 3 3" xfId="45515"/>
    <cellStyle name="Total 2 2 4 2 4" xfId="45516"/>
    <cellStyle name="Total 2 2 4 2 4 2" xfId="45517"/>
    <cellStyle name="Total 2 2 4 2 4 3" xfId="45518"/>
    <cellStyle name="Total 2 2 4 2 5" xfId="45519"/>
    <cellStyle name="Total 2 2 4 2 5 2" xfId="45520"/>
    <cellStyle name="Total 2 2 4 2 5 3" xfId="45521"/>
    <cellStyle name="Total 2 2 4 2 6" xfId="45522"/>
    <cellStyle name="Total 2 2 4 2 6 2" xfId="45523"/>
    <cellStyle name="Total 2 2 4 2 6 3" xfId="45524"/>
    <cellStyle name="Total 2 2 4 2 7" xfId="45525"/>
    <cellStyle name="Total 2 2 4 2 7 2" xfId="45526"/>
    <cellStyle name="Total 2 2 4 2 7 3" xfId="45527"/>
    <cellStyle name="Total 2 2 4 2 8" xfId="45528"/>
    <cellStyle name="Total 2 2 4 2 8 2" xfId="45529"/>
    <cellStyle name="Total 2 2 4 2 8 3" xfId="45530"/>
    <cellStyle name="Total 2 2 4 2 9" xfId="45531"/>
    <cellStyle name="Total 2 2 4 2 9 2" xfId="45532"/>
    <cellStyle name="Total 2 2 4 2 9 3" xfId="45533"/>
    <cellStyle name="Total 2 2 4 3" xfId="45534"/>
    <cellStyle name="Total 2 2 4 3 2" xfId="45535"/>
    <cellStyle name="Total 2 2 4 3 2 2" xfId="45536"/>
    <cellStyle name="Total 2 2 4 3 2 3" xfId="45537"/>
    <cellStyle name="Total 2 2 4 3 3" xfId="45538"/>
    <cellStyle name="Total 2 2 4 3 4" xfId="45539"/>
    <cellStyle name="Total 2 2 4 4" xfId="45540"/>
    <cellStyle name="Total 2 2 4 4 2" xfId="45541"/>
    <cellStyle name="Total 2 2 4 4 3" xfId="45542"/>
    <cellStyle name="Total 2 2 4 5" xfId="45543"/>
    <cellStyle name="Total 2 2 4 5 2" xfId="45544"/>
    <cellStyle name="Total 2 2 4 5 3" xfId="45545"/>
    <cellStyle name="Total 2 2 4 6" xfId="45546"/>
    <cellStyle name="Total 2 2 4 6 2" xfId="45547"/>
    <cellStyle name="Total 2 2 4 6 3" xfId="45548"/>
    <cellStyle name="Total 2 2 4 7" xfId="45549"/>
    <cellStyle name="Total 2 2 4 7 2" xfId="45550"/>
    <cellStyle name="Total 2 2 4 7 3" xfId="45551"/>
    <cellStyle name="Total 2 2 4 8" xfId="45552"/>
    <cellStyle name="Total 2 2 4 8 2" xfId="45553"/>
    <cellStyle name="Total 2 2 4 8 3" xfId="45554"/>
    <cellStyle name="Total 2 2 4 9" xfId="45555"/>
    <cellStyle name="Total 2 2 4 9 2" xfId="45556"/>
    <cellStyle name="Total 2 2 4 9 3" xfId="45557"/>
    <cellStyle name="Total 2 2 5" xfId="1485"/>
    <cellStyle name="Total 2 2 5 10" xfId="45558"/>
    <cellStyle name="Total 2 2 5 10 2" xfId="45559"/>
    <cellStyle name="Total 2 2 5 10 3" xfId="45560"/>
    <cellStyle name="Total 2 2 5 11" xfId="45561"/>
    <cellStyle name="Total 2 2 5 11 2" xfId="45562"/>
    <cellStyle name="Total 2 2 5 11 3" xfId="45563"/>
    <cellStyle name="Total 2 2 5 12" xfId="45564"/>
    <cellStyle name="Total 2 2 5 12 2" xfId="45565"/>
    <cellStyle name="Total 2 2 5 12 3" xfId="45566"/>
    <cellStyle name="Total 2 2 5 13" xfId="45567"/>
    <cellStyle name="Total 2 2 5 13 2" xfId="45568"/>
    <cellStyle name="Total 2 2 5 13 3" xfId="45569"/>
    <cellStyle name="Total 2 2 5 14" xfId="45570"/>
    <cellStyle name="Total 2 2 5 14 2" xfId="45571"/>
    <cellStyle name="Total 2 2 5 14 3" xfId="45572"/>
    <cellStyle name="Total 2 2 5 15" xfId="45573"/>
    <cellStyle name="Total 2 2 5 15 2" xfId="45574"/>
    <cellStyle name="Total 2 2 5 15 3" xfId="45575"/>
    <cellStyle name="Total 2 2 5 16" xfId="45576"/>
    <cellStyle name="Total 2 2 5 16 2" xfId="45577"/>
    <cellStyle name="Total 2 2 5 16 3" xfId="45578"/>
    <cellStyle name="Total 2 2 5 17" xfId="45579"/>
    <cellStyle name="Total 2 2 5 17 2" xfId="45580"/>
    <cellStyle name="Total 2 2 5 17 3" xfId="45581"/>
    <cellStyle name="Total 2 2 5 18" xfId="45582"/>
    <cellStyle name="Total 2 2 5 19" xfId="45583"/>
    <cellStyle name="Total 2 2 5 2" xfId="1486"/>
    <cellStyle name="Total 2 2 5 2 10" xfId="45584"/>
    <cellStyle name="Total 2 2 5 2 10 2" xfId="45585"/>
    <cellStyle name="Total 2 2 5 2 10 3" xfId="45586"/>
    <cellStyle name="Total 2 2 5 2 11" xfId="45587"/>
    <cellStyle name="Total 2 2 5 2 11 2" xfId="45588"/>
    <cellStyle name="Total 2 2 5 2 11 3" xfId="45589"/>
    <cellStyle name="Total 2 2 5 2 12" xfId="45590"/>
    <cellStyle name="Total 2 2 5 2 12 2" xfId="45591"/>
    <cellStyle name="Total 2 2 5 2 12 3" xfId="45592"/>
    <cellStyle name="Total 2 2 5 2 13" xfId="45593"/>
    <cellStyle name="Total 2 2 5 2 13 2" xfId="45594"/>
    <cellStyle name="Total 2 2 5 2 13 3" xfId="45595"/>
    <cellStyle name="Total 2 2 5 2 14" xfId="45596"/>
    <cellStyle name="Total 2 2 5 2 14 2" xfId="45597"/>
    <cellStyle name="Total 2 2 5 2 14 3" xfId="45598"/>
    <cellStyle name="Total 2 2 5 2 15" xfId="45599"/>
    <cellStyle name="Total 2 2 5 2 15 2" xfId="45600"/>
    <cellStyle name="Total 2 2 5 2 15 3" xfId="45601"/>
    <cellStyle name="Total 2 2 5 2 16" xfId="45602"/>
    <cellStyle name="Total 2 2 5 2 16 2" xfId="45603"/>
    <cellStyle name="Total 2 2 5 2 16 3" xfId="45604"/>
    <cellStyle name="Total 2 2 5 2 17" xfId="45605"/>
    <cellStyle name="Total 2 2 5 2 18" xfId="45606"/>
    <cellStyle name="Total 2 2 5 2 2" xfId="45607"/>
    <cellStyle name="Total 2 2 5 2 2 2" xfId="45608"/>
    <cellStyle name="Total 2 2 5 2 2 2 2" xfId="45609"/>
    <cellStyle name="Total 2 2 5 2 2 2 3" xfId="45610"/>
    <cellStyle name="Total 2 2 5 2 2 3" xfId="45611"/>
    <cellStyle name="Total 2 2 5 2 2 4" xfId="45612"/>
    <cellStyle name="Total 2 2 5 2 3" xfId="45613"/>
    <cellStyle name="Total 2 2 5 2 3 2" xfId="45614"/>
    <cellStyle name="Total 2 2 5 2 3 3" xfId="45615"/>
    <cellStyle name="Total 2 2 5 2 4" xfId="45616"/>
    <cellStyle name="Total 2 2 5 2 4 2" xfId="45617"/>
    <cellStyle name="Total 2 2 5 2 4 3" xfId="45618"/>
    <cellStyle name="Total 2 2 5 2 5" xfId="45619"/>
    <cellStyle name="Total 2 2 5 2 5 2" xfId="45620"/>
    <cellStyle name="Total 2 2 5 2 5 3" xfId="45621"/>
    <cellStyle name="Total 2 2 5 2 6" xfId="45622"/>
    <cellStyle name="Total 2 2 5 2 6 2" xfId="45623"/>
    <cellStyle name="Total 2 2 5 2 6 3" xfId="45624"/>
    <cellStyle name="Total 2 2 5 2 7" xfId="45625"/>
    <cellStyle name="Total 2 2 5 2 7 2" xfId="45626"/>
    <cellStyle name="Total 2 2 5 2 7 3" xfId="45627"/>
    <cellStyle name="Total 2 2 5 2 8" xfId="45628"/>
    <cellStyle name="Total 2 2 5 2 8 2" xfId="45629"/>
    <cellStyle name="Total 2 2 5 2 8 3" xfId="45630"/>
    <cellStyle name="Total 2 2 5 2 9" xfId="45631"/>
    <cellStyle name="Total 2 2 5 2 9 2" xfId="45632"/>
    <cellStyle name="Total 2 2 5 2 9 3" xfId="45633"/>
    <cellStyle name="Total 2 2 5 3" xfId="45634"/>
    <cellStyle name="Total 2 2 5 3 2" xfId="45635"/>
    <cellStyle name="Total 2 2 5 3 2 2" xfId="45636"/>
    <cellStyle name="Total 2 2 5 3 2 3" xfId="45637"/>
    <cellStyle name="Total 2 2 5 3 3" xfId="45638"/>
    <cellStyle name="Total 2 2 5 3 4" xfId="45639"/>
    <cellStyle name="Total 2 2 5 4" xfId="45640"/>
    <cellStyle name="Total 2 2 5 4 2" xfId="45641"/>
    <cellStyle name="Total 2 2 5 4 3" xfId="45642"/>
    <cellStyle name="Total 2 2 5 5" xfId="45643"/>
    <cellStyle name="Total 2 2 5 5 2" xfId="45644"/>
    <cellStyle name="Total 2 2 5 5 3" xfId="45645"/>
    <cellStyle name="Total 2 2 5 6" xfId="45646"/>
    <cellStyle name="Total 2 2 5 6 2" xfId="45647"/>
    <cellStyle name="Total 2 2 5 6 3" xfId="45648"/>
    <cellStyle name="Total 2 2 5 7" xfId="45649"/>
    <cellStyle name="Total 2 2 5 7 2" xfId="45650"/>
    <cellStyle name="Total 2 2 5 7 3" xfId="45651"/>
    <cellStyle name="Total 2 2 5 8" xfId="45652"/>
    <cellStyle name="Total 2 2 5 8 2" xfId="45653"/>
    <cellStyle name="Total 2 2 5 8 3" xfId="45654"/>
    <cellStyle name="Total 2 2 5 9" xfId="45655"/>
    <cellStyle name="Total 2 2 5 9 2" xfId="45656"/>
    <cellStyle name="Total 2 2 5 9 3" xfId="45657"/>
    <cellStyle name="Total 2 2 6" xfId="1487"/>
    <cellStyle name="Total 2 2 6 10" xfId="45658"/>
    <cellStyle name="Total 2 2 6 10 2" xfId="45659"/>
    <cellStyle name="Total 2 2 6 10 3" xfId="45660"/>
    <cellStyle name="Total 2 2 6 11" xfId="45661"/>
    <cellStyle name="Total 2 2 6 11 2" xfId="45662"/>
    <cellStyle name="Total 2 2 6 11 3" xfId="45663"/>
    <cellStyle name="Total 2 2 6 12" xfId="45664"/>
    <cellStyle name="Total 2 2 6 12 2" xfId="45665"/>
    <cellStyle name="Total 2 2 6 12 3" xfId="45666"/>
    <cellStyle name="Total 2 2 6 13" xfId="45667"/>
    <cellStyle name="Total 2 2 6 13 2" xfId="45668"/>
    <cellStyle name="Total 2 2 6 13 3" xfId="45669"/>
    <cellStyle name="Total 2 2 6 14" xfId="45670"/>
    <cellStyle name="Total 2 2 6 14 2" xfId="45671"/>
    <cellStyle name="Total 2 2 6 14 3" xfId="45672"/>
    <cellStyle name="Total 2 2 6 15" xfId="45673"/>
    <cellStyle name="Total 2 2 6 15 2" xfId="45674"/>
    <cellStyle name="Total 2 2 6 15 3" xfId="45675"/>
    <cellStyle name="Total 2 2 6 16" xfId="45676"/>
    <cellStyle name="Total 2 2 6 16 2" xfId="45677"/>
    <cellStyle name="Total 2 2 6 16 3" xfId="45678"/>
    <cellStyle name="Total 2 2 6 17" xfId="45679"/>
    <cellStyle name="Total 2 2 6 18" xfId="45680"/>
    <cellStyle name="Total 2 2 6 2" xfId="45681"/>
    <cellStyle name="Total 2 2 6 2 2" xfId="45682"/>
    <cellStyle name="Total 2 2 6 2 2 2" xfId="45683"/>
    <cellStyle name="Total 2 2 6 2 2 3" xfId="45684"/>
    <cellStyle name="Total 2 2 6 2 3" xfId="45685"/>
    <cellStyle name="Total 2 2 6 2 4" xfId="45686"/>
    <cellStyle name="Total 2 2 6 3" xfId="45687"/>
    <cellStyle name="Total 2 2 6 3 2" xfId="45688"/>
    <cellStyle name="Total 2 2 6 3 3" xfId="45689"/>
    <cellStyle name="Total 2 2 6 4" xfId="45690"/>
    <cellStyle name="Total 2 2 6 4 2" xfId="45691"/>
    <cellStyle name="Total 2 2 6 4 3" xfId="45692"/>
    <cellStyle name="Total 2 2 6 5" xfId="45693"/>
    <cellStyle name="Total 2 2 6 5 2" xfId="45694"/>
    <cellStyle name="Total 2 2 6 5 3" xfId="45695"/>
    <cellStyle name="Total 2 2 6 6" xfId="45696"/>
    <cellStyle name="Total 2 2 6 6 2" xfId="45697"/>
    <cellStyle name="Total 2 2 6 6 3" xfId="45698"/>
    <cellStyle name="Total 2 2 6 7" xfId="45699"/>
    <cellStyle name="Total 2 2 6 7 2" xfId="45700"/>
    <cellStyle name="Total 2 2 6 7 3" xfId="45701"/>
    <cellStyle name="Total 2 2 6 8" xfId="45702"/>
    <cellStyle name="Total 2 2 6 8 2" xfId="45703"/>
    <cellStyle name="Total 2 2 6 8 3" xfId="45704"/>
    <cellStyle name="Total 2 2 6 9" xfId="45705"/>
    <cellStyle name="Total 2 2 6 9 2" xfId="45706"/>
    <cellStyle name="Total 2 2 6 9 3" xfId="45707"/>
    <cellStyle name="Total 2 2 7" xfId="1488"/>
    <cellStyle name="Total 2 2 7 10" xfId="45708"/>
    <cellStyle name="Total 2 2 7 10 2" xfId="45709"/>
    <cellStyle name="Total 2 2 7 10 3" xfId="45710"/>
    <cellStyle name="Total 2 2 7 11" xfId="45711"/>
    <cellStyle name="Total 2 2 7 11 2" xfId="45712"/>
    <cellStyle name="Total 2 2 7 11 3" xfId="45713"/>
    <cellStyle name="Total 2 2 7 12" xfId="45714"/>
    <cellStyle name="Total 2 2 7 12 2" xfId="45715"/>
    <cellStyle name="Total 2 2 7 12 3" xfId="45716"/>
    <cellStyle name="Total 2 2 7 13" xfId="45717"/>
    <cellStyle name="Total 2 2 7 13 2" xfId="45718"/>
    <cellStyle name="Total 2 2 7 13 3" xfId="45719"/>
    <cellStyle name="Total 2 2 7 14" xfId="45720"/>
    <cellStyle name="Total 2 2 7 14 2" xfId="45721"/>
    <cellStyle name="Total 2 2 7 14 3" xfId="45722"/>
    <cellStyle name="Total 2 2 7 15" xfId="45723"/>
    <cellStyle name="Total 2 2 7 15 2" xfId="45724"/>
    <cellStyle name="Total 2 2 7 15 3" xfId="45725"/>
    <cellStyle name="Total 2 2 7 16" xfId="45726"/>
    <cellStyle name="Total 2 2 7 16 2" xfId="45727"/>
    <cellStyle name="Total 2 2 7 16 3" xfId="45728"/>
    <cellStyle name="Total 2 2 7 17" xfId="45729"/>
    <cellStyle name="Total 2 2 7 18" xfId="45730"/>
    <cellStyle name="Total 2 2 7 2" xfId="45731"/>
    <cellStyle name="Total 2 2 7 2 2" xfId="45732"/>
    <cellStyle name="Total 2 2 7 2 2 2" xfId="45733"/>
    <cellStyle name="Total 2 2 7 2 2 3" xfId="45734"/>
    <cellStyle name="Total 2 2 7 2 3" xfId="45735"/>
    <cellStyle name="Total 2 2 7 2 4" xfId="45736"/>
    <cellStyle name="Total 2 2 7 3" xfId="45737"/>
    <cellStyle name="Total 2 2 7 3 2" xfId="45738"/>
    <cellStyle name="Total 2 2 7 3 3" xfId="45739"/>
    <cellStyle name="Total 2 2 7 4" xfId="45740"/>
    <cellStyle name="Total 2 2 7 4 2" xfId="45741"/>
    <cellStyle name="Total 2 2 7 4 3" xfId="45742"/>
    <cellStyle name="Total 2 2 7 5" xfId="45743"/>
    <cellStyle name="Total 2 2 7 5 2" xfId="45744"/>
    <cellStyle name="Total 2 2 7 5 3" xfId="45745"/>
    <cellStyle name="Total 2 2 7 6" xfId="45746"/>
    <cellStyle name="Total 2 2 7 6 2" xfId="45747"/>
    <cellStyle name="Total 2 2 7 6 3" xfId="45748"/>
    <cellStyle name="Total 2 2 7 7" xfId="45749"/>
    <cellStyle name="Total 2 2 7 7 2" xfId="45750"/>
    <cellStyle name="Total 2 2 7 7 3" xfId="45751"/>
    <cellStyle name="Total 2 2 7 8" xfId="45752"/>
    <cellStyle name="Total 2 2 7 8 2" xfId="45753"/>
    <cellStyle name="Total 2 2 7 8 3" xfId="45754"/>
    <cellStyle name="Total 2 2 7 9" xfId="45755"/>
    <cellStyle name="Total 2 2 7 9 2" xfId="45756"/>
    <cellStyle name="Total 2 2 7 9 3" xfId="45757"/>
    <cellStyle name="Total 2 2 8" xfId="45758"/>
    <cellStyle name="Total 2 2 8 2" xfId="45759"/>
    <cellStyle name="Total 2 2 8 2 2" xfId="45760"/>
    <cellStyle name="Total 2 2 8 2 3" xfId="45761"/>
    <cellStyle name="Total 2 2 8 3" xfId="45762"/>
    <cellStyle name="Total 2 2 8 4" xfId="45763"/>
    <cellStyle name="Total 2 2 9" xfId="45764"/>
    <cellStyle name="Total 2 2 9 2" xfId="45765"/>
    <cellStyle name="Total 2 2 9 3" xfId="45766"/>
    <cellStyle name="Total 2 20" xfId="45767"/>
    <cellStyle name="Total 2 20 2" xfId="45768"/>
    <cellStyle name="Total 2 20 3" xfId="45769"/>
    <cellStyle name="Total 2 21" xfId="45770"/>
    <cellStyle name="Total 2 21 2" xfId="45771"/>
    <cellStyle name="Total 2 21 3" xfId="45772"/>
    <cellStyle name="Total 2 22" xfId="45773"/>
    <cellStyle name="Total 2 22 2" xfId="45774"/>
    <cellStyle name="Total 2 22 3" xfId="45775"/>
    <cellStyle name="Total 2 23" xfId="45776"/>
    <cellStyle name="Total 2 23 2" xfId="45777"/>
    <cellStyle name="Total 2 23 3" xfId="45778"/>
    <cellStyle name="Total 2 24" xfId="45779"/>
    <cellStyle name="Total 2 24 2" xfId="45780"/>
    <cellStyle name="Total 2 24 3" xfId="45781"/>
    <cellStyle name="Total 2 25" xfId="45782"/>
    <cellStyle name="Total 2 25 2" xfId="45783"/>
    <cellStyle name="Total 2 26" xfId="45784"/>
    <cellStyle name="Total 2 27" xfId="45785"/>
    <cellStyle name="Total 2 3" xfId="1489"/>
    <cellStyle name="Total 2 3 2" xfId="45786"/>
    <cellStyle name="Total 2 3 2 2" xfId="45787"/>
    <cellStyle name="Total 2 3 3" xfId="45788"/>
    <cellStyle name="Total 2 3 4" xfId="45789"/>
    <cellStyle name="Total 2 4" xfId="1490"/>
    <cellStyle name="Total 2 4 10" xfId="1491"/>
    <cellStyle name="Total 2 4 10 10" xfId="45790"/>
    <cellStyle name="Total 2 4 10 10 2" xfId="45791"/>
    <cellStyle name="Total 2 4 10 10 3" xfId="45792"/>
    <cellStyle name="Total 2 4 10 11" xfId="45793"/>
    <cellStyle name="Total 2 4 10 11 2" xfId="45794"/>
    <cellStyle name="Total 2 4 10 11 3" xfId="45795"/>
    <cellStyle name="Total 2 4 10 12" xfId="45796"/>
    <cellStyle name="Total 2 4 10 12 2" xfId="45797"/>
    <cellStyle name="Total 2 4 10 12 3" xfId="45798"/>
    <cellStyle name="Total 2 4 10 13" xfId="45799"/>
    <cellStyle name="Total 2 4 10 13 2" xfId="45800"/>
    <cellStyle name="Total 2 4 10 13 3" xfId="45801"/>
    <cellStyle name="Total 2 4 10 14" xfId="45802"/>
    <cellStyle name="Total 2 4 10 14 2" xfId="45803"/>
    <cellStyle name="Total 2 4 10 14 3" xfId="45804"/>
    <cellStyle name="Total 2 4 10 15" xfId="45805"/>
    <cellStyle name="Total 2 4 10 15 2" xfId="45806"/>
    <cellStyle name="Total 2 4 10 15 3" xfId="45807"/>
    <cellStyle name="Total 2 4 10 16" xfId="45808"/>
    <cellStyle name="Total 2 4 10 16 2" xfId="45809"/>
    <cellStyle name="Total 2 4 10 16 3" xfId="45810"/>
    <cellStyle name="Total 2 4 10 17" xfId="45811"/>
    <cellStyle name="Total 2 4 10 18" xfId="45812"/>
    <cellStyle name="Total 2 4 10 2" xfId="45813"/>
    <cellStyle name="Total 2 4 10 2 2" xfId="45814"/>
    <cellStyle name="Total 2 4 10 2 2 2" xfId="45815"/>
    <cellStyle name="Total 2 4 10 2 2 3" xfId="45816"/>
    <cellStyle name="Total 2 4 10 2 3" xfId="45817"/>
    <cellStyle name="Total 2 4 10 2 4" xfId="45818"/>
    <cellStyle name="Total 2 4 10 3" xfId="45819"/>
    <cellStyle name="Total 2 4 10 3 2" xfId="45820"/>
    <cellStyle name="Total 2 4 10 3 3" xfId="45821"/>
    <cellStyle name="Total 2 4 10 4" xfId="45822"/>
    <cellStyle name="Total 2 4 10 4 2" xfId="45823"/>
    <cellStyle name="Total 2 4 10 4 3" xfId="45824"/>
    <cellStyle name="Total 2 4 10 5" xfId="45825"/>
    <cellStyle name="Total 2 4 10 5 2" xfId="45826"/>
    <cellStyle name="Total 2 4 10 5 3" xfId="45827"/>
    <cellStyle name="Total 2 4 10 6" xfId="45828"/>
    <cellStyle name="Total 2 4 10 6 2" xfId="45829"/>
    <cellStyle name="Total 2 4 10 6 3" xfId="45830"/>
    <cellStyle name="Total 2 4 10 7" xfId="45831"/>
    <cellStyle name="Total 2 4 10 7 2" xfId="45832"/>
    <cellStyle name="Total 2 4 10 7 3" xfId="45833"/>
    <cellStyle name="Total 2 4 10 8" xfId="45834"/>
    <cellStyle name="Total 2 4 10 8 2" xfId="45835"/>
    <cellStyle name="Total 2 4 10 8 3" xfId="45836"/>
    <cellStyle name="Total 2 4 10 9" xfId="45837"/>
    <cellStyle name="Total 2 4 10 9 2" xfId="45838"/>
    <cellStyle name="Total 2 4 10 9 3" xfId="45839"/>
    <cellStyle name="Total 2 4 11" xfId="1492"/>
    <cellStyle name="Total 2 4 11 10" xfId="45840"/>
    <cellStyle name="Total 2 4 11 10 2" xfId="45841"/>
    <cellStyle name="Total 2 4 11 10 3" xfId="45842"/>
    <cellStyle name="Total 2 4 11 11" xfId="45843"/>
    <cellStyle name="Total 2 4 11 11 2" xfId="45844"/>
    <cellStyle name="Total 2 4 11 11 3" xfId="45845"/>
    <cellStyle name="Total 2 4 11 12" xfId="45846"/>
    <cellStyle name="Total 2 4 11 12 2" xfId="45847"/>
    <cellStyle name="Total 2 4 11 12 3" xfId="45848"/>
    <cellStyle name="Total 2 4 11 13" xfId="45849"/>
    <cellStyle name="Total 2 4 11 13 2" xfId="45850"/>
    <cellStyle name="Total 2 4 11 13 3" xfId="45851"/>
    <cellStyle name="Total 2 4 11 14" xfId="45852"/>
    <cellStyle name="Total 2 4 11 14 2" xfId="45853"/>
    <cellStyle name="Total 2 4 11 14 3" xfId="45854"/>
    <cellStyle name="Total 2 4 11 15" xfId="45855"/>
    <cellStyle name="Total 2 4 11 15 2" xfId="45856"/>
    <cellStyle name="Total 2 4 11 15 3" xfId="45857"/>
    <cellStyle name="Total 2 4 11 16" xfId="45858"/>
    <cellStyle name="Total 2 4 11 16 2" xfId="45859"/>
    <cellStyle name="Total 2 4 11 16 3" xfId="45860"/>
    <cellStyle name="Total 2 4 11 17" xfId="45861"/>
    <cellStyle name="Total 2 4 11 18" xfId="45862"/>
    <cellStyle name="Total 2 4 11 2" xfId="45863"/>
    <cellStyle name="Total 2 4 11 2 2" xfId="45864"/>
    <cellStyle name="Total 2 4 11 2 2 2" xfId="45865"/>
    <cellStyle name="Total 2 4 11 2 2 3" xfId="45866"/>
    <cellStyle name="Total 2 4 11 2 3" xfId="45867"/>
    <cellStyle name="Total 2 4 11 2 4" xfId="45868"/>
    <cellStyle name="Total 2 4 11 3" xfId="45869"/>
    <cellStyle name="Total 2 4 11 3 2" xfId="45870"/>
    <cellStyle name="Total 2 4 11 3 3" xfId="45871"/>
    <cellStyle name="Total 2 4 11 4" xfId="45872"/>
    <cellStyle name="Total 2 4 11 4 2" xfId="45873"/>
    <cellStyle name="Total 2 4 11 4 3" xfId="45874"/>
    <cellStyle name="Total 2 4 11 5" xfId="45875"/>
    <cellStyle name="Total 2 4 11 5 2" xfId="45876"/>
    <cellStyle name="Total 2 4 11 5 3" xfId="45877"/>
    <cellStyle name="Total 2 4 11 6" xfId="45878"/>
    <cellStyle name="Total 2 4 11 6 2" xfId="45879"/>
    <cellStyle name="Total 2 4 11 6 3" xfId="45880"/>
    <cellStyle name="Total 2 4 11 7" xfId="45881"/>
    <cellStyle name="Total 2 4 11 7 2" xfId="45882"/>
    <cellStyle name="Total 2 4 11 7 3" xfId="45883"/>
    <cellStyle name="Total 2 4 11 8" xfId="45884"/>
    <cellStyle name="Total 2 4 11 8 2" xfId="45885"/>
    <cellStyle name="Total 2 4 11 8 3" xfId="45886"/>
    <cellStyle name="Total 2 4 11 9" xfId="45887"/>
    <cellStyle name="Total 2 4 11 9 2" xfId="45888"/>
    <cellStyle name="Total 2 4 11 9 3" xfId="45889"/>
    <cellStyle name="Total 2 4 12" xfId="1493"/>
    <cellStyle name="Total 2 4 12 10" xfId="45890"/>
    <cellStyle name="Total 2 4 12 10 2" xfId="45891"/>
    <cellStyle name="Total 2 4 12 10 3" xfId="45892"/>
    <cellStyle name="Total 2 4 12 11" xfId="45893"/>
    <cellStyle name="Total 2 4 12 11 2" xfId="45894"/>
    <cellStyle name="Total 2 4 12 11 3" xfId="45895"/>
    <cellStyle name="Total 2 4 12 12" xfId="45896"/>
    <cellStyle name="Total 2 4 12 12 2" xfId="45897"/>
    <cellStyle name="Total 2 4 12 12 3" xfId="45898"/>
    <cellStyle name="Total 2 4 12 13" xfId="45899"/>
    <cellStyle name="Total 2 4 12 13 2" xfId="45900"/>
    <cellStyle name="Total 2 4 12 13 3" xfId="45901"/>
    <cellStyle name="Total 2 4 12 14" xfId="45902"/>
    <cellStyle name="Total 2 4 12 14 2" xfId="45903"/>
    <cellStyle name="Total 2 4 12 14 3" xfId="45904"/>
    <cellStyle name="Total 2 4 12 15" xfId="45905"/>
    <cellStyle name="Total 2 4 12 15 2" xfId="45906"/>
    <cellStyle name="Total 2 4 12 15 3" xfId="45907"/>
    <cellStyle name="Total 2 4 12 16" xfId="45908"/>
    <cellStyle name="Total 2 4 12 16 2" xfId="45909"/>
    <cellStyle name="Total 2 4 12 16 3" xfId="45910"/>
    <cellStyle name="Total 2 4 12 17" xfId="45911"/>
    <cellStyle name="Total 2 4 12 18" xfId="45912"/>
    <cellStyle name="Total 2 4 12 2" xfId="45913"/>
    <cellStyle name="Total 2 4 12 2 2" xfId="45914"/>
    <cellStyle name="Total 2 4 12 2 2 2" xfId="45915"/>
    <cellStyle name="Total 2 4 12 2 2 3" xfId="45916"/>
    <cellStyle name="Total 2 4 12 2 3" xfId="45917"/>
    <cellStyle name="Total 2 4 12 2 4" xfId="45918"/>
    <cellStyle name="Total 2 4 12 3" xfId="45919"/>
    <cellStyle name="Total 2 4 12 3 2" xfId="45920"/>
    <cellStyle name="Total 2 4 12 3 3" xfId="45921"/>
    <cellStyle name="Total 2 4 12 4" xfId="45922"/>
    <cellStyle name="Total 2 4 12 4 2" xfId="45923"/>
    <cellStyle name="Total 2 4 12 4 3" xfId="45924"/>
    <cellStyle name="Total 2 4 12 5" xfId="45925"/>
    <cellStyle name="Total 2 4 12 5 2" xfId="45926"/>
    <cellStyle name="Total 2 4 12 5 3" xfId="45927"/>
    <cellStyle name="Total 2 4 12 6" xfId="45928"/>
    <cellStyle name="Total 2 4 12 6 2" xfId="45929"/>
    <cellStyle name="Total 2 4 12 6 3" xfId="45930"/>
    <cellStyle name="Total 2 4 12 7" xfId="45931"/>
    <cellStyle name="Total 2 4 12 7 2" xfId="45932"/>
    <cellStyle name="Total 2 4 12 7 3" xfId="45933"/>
    <cellStyle name="Total 2 4 12 8" xfId="45934"/>
    <cellStyle name="Total 2 4 12 8 2" xfId="45935"/>
    <cellStyle name="Total 2 4 12 8 3" xfId="45936"/>
    <cellStyle name="Total 2 4 12 9" xfId="45937"/>
    <cellStyle name="Total 2 4 12 9 2" xfId="45938"/>
    <cellStyle name="Total 2 4 12 9 3" xfId="45939"/>
    <cellStyle name="Total 2 4 13" xfId="1494"/>
    <cellStyle name="Total 2 4 13 10" xfId="45940"/>
    <cellStyle name="Total 2 4 13 10 2" xfId="45941"/>
    <cellStyle name="Total 2 4 13 10 3" xfId="45942"/>
    <cellStyle name="Total 2 4 13 11" xfId="45943"/>
    <cellStyle name="Total 2 4 13 11 2" xfId="45944"/>
    <cellStyle name="Total 2 4 13 11 3" xfId="45945"/>
    <cellStyle name="Total 2 4 13 12" xfId="45946"/>
    <cellStyle name="Total 2 4 13 12 2" xfId="45947"/>
    <cellStyle name="Total 2 4 13 12 3" xfId="45948"/>
    <cellStyle name="Total 2 4 13 13" xfId="45949"/>
    <cellStyle name="Total 2 4 13 13 2" xfId="45950"/>
    <cellStyle name="Total 2 4 13 13 3" xfId="45951"/>
    <cellStyle name="Total 2 4 13 14" xfId="45952"/>
    <cellStyle name="Total 2 4 13 14 2" xfId="45953"/>
    <cellStyle name="Total 2 4 13 14 3" xfId="45954"/>
    <cellStyle name="Total 2 4 13 15" xfId="45955"/>
    <cellStyle name="Total 2 4 13 15 2" xfId="45956"/>
    <cellStyle name="Total 2 4 13 15 3" xfId="45957"/>
    <cellStyle name="Total 2 4 13 16" xfId="45958"/>
    <cellStyle name="Total 2 4 13 16 2" xfId="45959"/>
    <cellStyle name="Total 2 4 13 16 3" xfId="45960"/>
    <cellStyle name="Total 2 4 13 17" xfId="45961"/>
    <cellStyle name="Total 2 4 13 18" xfId="45962"/>
    <cellStyle name="Total 2 4 13 2" xfId="45963"/>
    <cellStyle name="Total 2 4 13 2 2" xfId="45964"/>
    <cellStyle name="Total 2 4 13 2 2 2" xfId="45965"/>
    <cellStyle name="Total 2 4 13 2 2 3" xfId="45966"/>
    <cellStyle name="Total 2 4 13 2 3" xfId="45967"/>
    <cellStyle name="Total 2 4 13 2 4" xfId="45968"/>
    <cellStyle name="Total 2 4 13 3" xfId="45969"/>
    <cellStyle name="Total 2 4 13 3 2" xfId="45970"/>
    <cellStyle name="Total 2 4 13 3 3" xfId="45971"/>
    <cellStyle name="Total 2 4 13 4" xfId="45972"/>
    <cellStyle name="Total 2 4 13 4 2" xfId="45973"/>
    <cellStyle name="Total 2 4 13 4 3" xfId="45974"/>
    <cellStyle name="Total 2 4 13 5" xfId="45975"/>
    <cellStyle name="Total 2 4 13 5 2" xfId="45976"/>
    <cellStyle name="Total 2 4 13 5 3" xfId="45977"/>
    <cellStyle name="Total 2 4 13 6" xfId="45978"/>
    <cellStyle name="Total 2 4 13 6 2" xfId="45979"/>
    <cellStyle name="Total 2 4 13 6 3" xfId="45980"/>
    <cellStyle name="Total 2 4 13 7" xfId="45981"/>
    <cellStyle name="Total 2 4 13 7 2" xfId="45982"/>
    <cellStyle name="Total 2 4 13 7 3" xfId="45983"/>
    <cellStyle name="Total 2 4 13 8" xfId="45984"/>
    <cellStyle name="Total 2 4 13 8 2" xfId="45985"/>
    <cellStyle name="Total 2 4 13 8 3" xfId="45986"/>
    <cellStyle name="Total 2 4 13 9" xfId="45987"/>
    <cellStyle name="Total 2 4 13 9 2" xfId="45988"/>
    <cellStyle name="Total 2 4 13 9 3" xfId="45989"/>
    <cellStyle name="Total 2 4 14" xfId="1495"/>
    <cellStyle name="Total 2 4 14 10" xfId="45990"/>
    <cellStyle name="Total 2 4 14 10 2" xfId="45991"/>
    <cellStyle name="Total 2 4 14 10 3" xfId="45992"/>
    <cellStyle name="Total 2 4 14 11" xfId="45993"/>
    <cellStyle name="Total 2 4 14 11 2" xfId="45994"/>
    <cellStyle name="Total 2 4 14 11 3" xfId="45995"/>
    <cellStyle name="Total 2 4 14 12" xfId="45996"/>
    <cellStyle name="Total 2 4 14 12 2" xfId="45997"/>
    <cellStyle name="Total 2 4 14 12 3" xfId="45998"/>
    <cellStyle name="Total 2 4 14 13" xfId="45999"/>
    <cellStyle name="Total 2 4 14 13 2" xfId="46000"/>
    <cellStyle name="Total 2 4 14 13 3" xfId="46001"/>
    <cellStyle name="Total 2 4 14 14" xfId="46002"/>
    <cellStyle name="Total 2 4 14 14 2" xfId="46003"/>
    <cellStyle name="Total 2 4 14 14 3" xfId="46004"/>
    <cellStyle name="Total 2 4 14 15" xfId="46005"/>
    <cellStyle name="Total 2 4 14 15 2" xfId="46006"/>
    <cellStyle name="Total 2 4 14 15 3" xfId="46007"/>
    <cellStyle name="Total 2 4 14 16" xfId="46008"/>
    <cellStyle name="Total 2 4 14 16 2" xfId="46009"/>
    <cellStyle name="Total 2 4 14 16 3" xfId="46010"/>
    <cellStyle name="Total 2 4 14 17" xfId="46011"/>
    <cellStyle name="Total 2 4 14 18" xfId="46012"/>
    <cellStyle name="Total 2 4 14 2" xfId="46013"/>
    <cellStyle name="Total 2 4 14 2 2" xfId="46014"/>
    <cellStyle name="Total 2 4 14 2 2 2" xfId="46015"/>
    <cellStyle name="Total 2 4 14 2 2 3" xfId="46016"/>
    <cellStyle name="Total 2 4 14 2 3" xfId="46017"/>
    <cellStyle name="Total 2 4 14 2 4" xfId="46018"/>
    <cellStyle name="Total 2 4 14 3" xfId="46019"/>
    <cellStyle name="Total 2 4 14 3 2" xfId="46020"/>
    <cellStyle name="Total 2 4 14 3 3" xfId="46021"/>
    <cellStyle name="Total 2 4 14 4" xfId="46022"/>
    <cellStyle name="Total 2 4 14 4 2" xfId="46023"/>
    <cellStyle name="Total 2 4 14 4 3" xfId="46024"/>
    <cellStyle name="Total 2 4 14 5" xfId="46025"/>
    <cellStyle name="Total 2 4 14 5 2" xfId="46026"/>
    <cellStyle name="Total 2 4 14 5 3" xfId="46027"/>
    <cellStyle name="Total 2 4 14 6" xfId="46028"/>
    <cellStyle name="Total 2 4 14 6 2" xfId="46029"/>
    <cellStyle name="Total 2 4 14 6 3" xfId="46030"/>
    <cellStyle name="Total 2 4 14 7" xfId="46031"/>
    <cellStyle name="Total 2 4 14 7 2" xfId="46032"/>
    <cellStyle name="Total 2 4 14 7 3" xfId="46033"/>
    <cellStyle name="Total 2 4 14 8" xfId="46034"/>
    <cellStyle name="Total 2 4 14 8 2" xfId="46035"/>
    <cellStyle name="Total 2 4 14 8 3" xfId="46036"/>
    <cellStyle name="Total 2 4 14 9" xfId="46037"/>
    <cellStyle name="Total 2 4 14 9 2" xfId="46038"/>
    <cellStyle name="Total 2 4 14 9 3" xfId="46039"/>
    <cellStyle name="Total 2 4 15" xfId="1496"/>
    <cellStyle name="Total 2 4 15 10" xfId="46040"/>
    <cellStyle name="Total 2 4 15 10 2" xfId="46041"/>
    <cellStyle name="Total 2 4 15 10 3" xfId="46042"/>
    <cellStyle name="Total 2 4 15 11" xfId="46043"/>
    <cellStyle name="Total 2 4 15 11 2" xfId="46044"/>
    <cellStyle name="Total 2 4 15 11 3" xfId="46045"/>
    <cellStyle name="Total 2 4 15 12" xfId="46046"/>
    <cellStyle name="Total 2 4 15 12 2" xfId="46047"/>
    <cellStyle name="Total 2 4 15 12 3" xfId="46048"/>
    <cellStyle name="Total 2 4 15 13" xfId="46049"/>
    <cellStyle name="Total 2 4 15 13 2" xfId="46050"/>
    <cellStyle name="Total 2 4 15 13 3" xfId="46051"/>
    <cellStyle name="Total 2 4 15 14" xfId="46052"/>
    <cellStyle name="Total 2 4 15 14 2" xfId="46053"/>
    <cellStyle name="Total 2 4 15 14 3" xfId="46054"/>
    <cellStyle name="Total 2 4 15 15" xfId="46055"/>
    <cellStyle name="Total 2 4 15 15 2" xfId="46056"/>
    <cellStyle name="Total 2 4 15 15 3" xfId="46057"/>
    <cellStyle name="Total 2 4 15 16" xfId="46058"/>
    <cellStyle name="Total 2 4 15 16 2" xfId="46059"/>
    <cellStyle name="Total 2 4 15 16 3" xfId="46060"/>
    <cellStyle name="Total 2 4 15 17" xfId="46061"/>
    <cellStyle name="Total 2 4 15 18" xfId="46062"/>
    <cellStyle name="Total 2 4 15 2" xfId="46063"/>
    <cellStyle name="Total 2 4 15 2 2" xfId="46064"/>
    <cellStyle name="Total 2 4 15 2 2 2" xfId="46065"/>
    <cellStyle name="Total 2 4 15 2 2 3" xfId="46066"/>
    <cellStyle name="Total 2 4 15 2 3" xfId="46067"/>
    <cellStyle name="Total 2 4 15 2 4" xfId="46068"/>
    <cellStyle name="Total 2 4 15 3" xfId="46069"/>
    <cellStyle name="Total 2 4 15 3 2" xfId="46070"/>
    <cellStyle name="Total 2 4 15 3 3" xfId="46071"/>
    <cellStyle name="Total 2 4 15 4" xfId="46072"/>
    <cellStyle name="Total 2 4 15 4 2" xfId="46073"/>
    <cellStyle name="Total 2 4 15 4 3" xfId="46074"/>
    <cellStyle name="Total 2 4 15 5" xfId="46075"/>
    <cellStyle name="Total 2 4 15 5 2" xfId="46076"/>
    <cellStyle name="Total 2 4 15 5 3" xfId="46077"/>
    <cellStyle name="Total 2 4 15 6" xfId="46078"/>
    <cellStyle name="Total 2 4 15 6 2" xfId="46079"/>
    <cellStyle name="Total 2 4 15 6 3" xfId="46080"/>
    <cellStyle name="Total 2 4 15 7" xfId="46081"/>
    <cellStyle name="Total 2 4 15 7 2" xfId="46082"/>
    <cellStyle name="Total 2 4 15 7 3" xfId="46083"/>
    <cellStyle name="Total 2 4 15 8" xfId="46084"/>
    <cellStyle name="Total 2 4 15 8 2" xfId="46085"/>
    <cellStyle name="Total 2 4 15 8 3" xfId="46086"/>
    <cellStyle name="Total 2 4 15 9" xfId="46087"/>
    <cellStyle name="Total 2 4 15 9 2" xfId="46088"/>
    <cellStyle name="Total 2 4 15 9 3" xfId="46089"/>
    <cellStyle name="Total 2 4 16" xfId="1497"/>
    <cellStyle name="Total 2 4 16 10" xfId="46090"/>
    <cellStyle name="Total 2 4 16 10 2" xfId="46091"/>
    <cellStyle name="Total 2 4 16 10 3" xfId="46092"/>
    <cellStyle name="Total 2 4 16 11" xfId="46093"/>
    <cellStyle name="Total 2 4 16 11 2" xfId="46094"/>
    <cellStyle name="Total 2 4 16 11 3" xfId="46095"/>
    <cellStyle name="Total 2 4 16 12" xfId="46096"/>
    <cellStyle name="Total 2 4 16 12 2" xfId="46097"/>
    <cellStyle name="Total 2 4 16 12 3" xfId="46098"/>
    <cellStyle name="Total 2 4 16 13" xfId="46099"/>
    <cellStyle name="Total 2 4 16 13 2" xfId="46100"/>
    <cellStyle name="Total 2 4 16 13 3" xfId="46101"/>
    <cellStyle name="Total 2 4 16 14" xfId="46102"/>
    <cellStyle name="Total 2 4 16 14 2" xfId="46103"/>
    <cellStyle name="Total 2 4 16 14 3" xfId="46104"/>
    <cellStyle name="Total 2 4 16 15" xfId="46105"/>
    <cellStyle name="Total 2 4 16 15 2" xfId="46106"/>
    <cellStyle name="Total 2 4 16 15 3" xfId="46107"/>
    <cellStyle name="Total 2 4 16 16" xfId="46108"/>
    <cellStyle name="Total 2 4 16 16 2" xfId="46109"/>
    <cellStyle name="Total 2 4 16 16 3" xfId="46110"/>
    <cellStyle name="Total 2 4 16 17" xfId="46111"/>
    <cellStyle name="Total 2 4 16 18" xfId="46112"/>
    <cellStyle name="Total 2 4 16 2" xfId="46113"/>
    <cellStyle name="Total 2 4 16 2 2" xfId="46114"/>
    <cellStyle name="Total 2 4 16 2 2 2" xfId="46115"/>
    <cellStyle name="Total 2 4 16 2 2 3" xfId="46116"/>
    <cellStyle name="Total 2 4 16 2 3" xfId="46117"/>
    <cellStyle name="Total 2 4 16 2 4" xfId="46118"/>
    <cellStyle name="Total 2 4 16 3" xfId="46119"/>
    <cellStyle name="Total 2 4 16 3 2" xfId="46120"/>
    <cellStyle name="Total 2 4 16 3 3" xfId="46121"/>
    <cellStyle name="Total 2 4 16 4" xfId="46122"/>
    <cellStyle name="Total 2 4 16 4 2" xfId="46123"/>
    <cellStyle name="Total 2 4 16 4 3" xfId="46124"/>
    <cellStyle name="Total 2 4 16 5" xfId="46125"/>
    <cellStyle name="Total 2 4 16 5 2" xfId="46126"/>
    <cellStyle name="Total 2 4 16 5 3" xfId="46127"/>
    <cellStyle name="Total 2 4 16 6" xfId="46128"/>
    <cellStyle name="Total 2 4 16 6 2" xfId="46129"/>
    <cellStyle name="Total 2 4 16 6 3" xfId="46130"/>
    <cellStyle name="Total 2 4 16 7" xfId="46131"/>
    <cellStyle name="Total 2 4 16 7 2" xfId="46132"/>
    <cellStyle name="Total 2 4 16 7 3" xfId="46133"/>
    <cellStyle name="Total 2 4 16 8" xfId="46134"/>
    <cellStyle name="Total 2 4 16 8 2" xfId="46135"/>
    <cellStyle name="Total 2 4 16 8 3" xfId="46136"/>
    <cellStyle name="Total 2 4 16 9" xfId="46137"/>
    <cellStyle name="Total 2 4 16 9 2" xfId="46138"/>
    <cellStyle name="Total 2 4 16 9 3" xfId="46139"/>
    <cellStyle name="Total 2 4 17" xfId="1498"/>
    <cellStyle name="Total 2 4 17 10" xfId="46140"/>
    <cellStyle name="Total 2 4 17 10 2" xfId="46141"/>
    <cellStyle name="Total 2 4 17 10 3" xfId="46142"/>
    <cellStyle name="Total 2 4 17 11" xfId="46143"/>
    <cellStyle name="Total 2 4 17 11 2" xfId="46144"/>
    <cellStyle name="Total 2 4 17 11 3" xfId="46145"/>
    <cellStyle name="Total 2 4 17 12" xfId="46146"/>
    <cellStyle name="Total 2 4 17 12 2" xfId="46147"/>
    <cellStyle name="Total 2 4 17 12 3" xfId="46148"/>
    <cellStyle name="Total 2 4 17 13" xfId="46149"/>
    <cellStyle name="Total 2 4 17 13 2" xfId="46150"/>
    <cellStyle name="Total 2 4 17 13 3" xfId="46151"/>
    <cellStyle name="Total 2 4 17 14" xfId="46152"/>
    <cellStyle name="Total 2 4 17 14 2" xfId="46153"/>
    <cellStyle name="Total 2 4 17 14 3" xfId="46154"/>
    <cellStyle name="Total 2 4 17 15" xfId="46155"/>
    <cellStyle name="Total 2 4 17 15 2" xfId="46156"/>
    <cellStyle name="Total 2 4 17 15 3" xfId="46157"/>
    <cellStyle name="Total 2 4 17 16" xfId="46158"/>
    <cellStyle name="Total 2 4 17 16 2" xfId="46159"/>
    <cellStyle name="Total 2 4 17 16 3" xfId="46160"/>
    <cellStyle name="Total 2 4 17 17" xfId="46161"/>
    <cellStyle name="Total 2 4 17 18" xfId="46162"/>
    <cellStyle name="Total 2 4 17 2" xfId="46163"/>
    <cellStyle name="Total 2 4 17 2 2" xfId="46164"/>
    <cellStyle name="Total 2 4 17 2 2 2" xfId="46165"/>
    <cellStyle name="Total 2 4 17 2 2 3" xfId="46166"/>
    <cellStyle name="Total 2 4 17 2 3" xfId="46167"/>
    <cellStyle name="Total 2 4 17 2 4" xfId="46168"/>
    <cellStyle name="Total 2 4 17 3" xfId="46169"/>
    <cellStyle name="Total 2 4 17 3 2" xfId="46170"/>
    <cellStyle name="Total 2 4 17 3 3" xfId="46171"/>
    <cellStyle name="Total 2 4 17 4" xfId="46172"/>
    <cellStyle name="Total 2 4 17 4 2" xfId="46173"/>
    <cellStyle name="Total 2 4 17 4 3" xfId="46174"/>
    <cellStyle name="Total 2 4 17 5" xfId="46175"/>
    <cellStyle name="Total 2 4 17 5 2" xfId="46176"/>
    <cellStyle name="Total 2 4 17 5 3" xfId="46177"/>
    <cellStyle name="Total 2 4 17 6" xfId="46178"/>
    <cellStyle name="Total 2 4 17 6 2" xfId="46179"/>
    <cellStyle name="Total 2 4 17 6 3" xfId="46180"/>
    <cellStyle name="Total 2 4 17 7" xfId="46181"/>
    <cellStyle name="Total 2 4 17 7 2" xfId="46182"/>
    <cellStyle name="Total 2 4 17 7 3" xfId="46183"/>
    <cellStyle name="Total 2 4 17 8" xfId="46184"/>
    <cellStyle name="Total 2 4 17 8 2" xfId="46185"/>
    <cellStyle name="Total 2 4 17 8 3" xfId="46186"/>
    <cellStyle name="Total 2 4 17 9" xfId="46187"/>
    <cellStyle name="Total 2 4 17 9 2" xfId="46188"/>
    <cellStyle name="Total 2 4 17 9 3" xfId="46189"/>
    <cellStyle name="Total 2 4 18" xfId="1499"/>
    <cellStyle name="Total 2 4 18 10" xfId="46190"/>
    <cellStyle name="Total 2 4 18 10 2" xfId="46191"/>
    <cellStyle name="Total 2 4 18 10 3" xfId="46192"/>
    <cellStyle name="Total 2 4 18 11" xfId="46193"/>
    <cellStyle name="Total 2 4 18 11 2" xfId="46194"/>
    <cellStyle name="Total 2 4 18 11 3" xfId="46195"/>
    <cellStyle name="Total 2 4 18 12" xfId="46196"/>
    <cellStyle name="Total 2 4 18 12 2" xfId="46197"/>
    <cellStyle name="Total 2 4 18 12 3" xfId="46198"/>
    <cellStyle name="Total 2 4 18 13" xfId="46199"/>
    <cellStyle name="Total 2 4 18 13 2" xfId="46200"/>
    <cellStyle name="Total 2 4 18 13 3" xfId="46201"/>
    <cellStyle name="Total 2 4 18 14" xfId="46202"/>
    <cellStyle name="Total 2 4 18 14 2" xfId="46203"/>
    <cellStyle name="Total 2 4 18 14 3" xfId="46204"/>
    <cellStyle name="Total 2 4 18 15" xfId="46205"/>
    <cellStyle name="Total 2 4 18 15 2" xfId="46206"/>
    <cellStyle name="Total 2 4 18 15 3" xfId="46207"/>
    <cellStyle name="Total 2 4 18 16" xfId="46208"/>
    <cellStyle name="Total 2 4 18 16 2" xfId="46209"/>
    <cellStyle name="Total 2 4 18 16 3" xfId="46210"/>
    <cellStyle name="Total 2 4 18 17" xfId="46211"/>
    <cellStyle name="Total 2 4 18 18" xfId="46212"/>
    <cellStyle name="Total 2 4 18 2" xfId="46213"/>
    <cellStyle name="Total 2 4 18 2 2" xfId="46214"/>
    <cellStyle name="Total 2 4 18 2 2 2" xfId="46215"/>
    <cellStyle name="Total 2 4 18 2 2 3" xfId="46216"/>
    <cellStyle name="Total 2 4 18 2 3" xfId="46217"/>
    <cellStyle name="Total 2 4 18 2 4" xfId="46218"/>
    <cellStyle name="Total 2 4 18 3" xfId="46219"/>
    <cellStyle name="Total 2 4 18 3 2" xfId="46220"/>
    <cellStyle name="Total 2 4 18 3 3" xfId="46221"/>
    <cellStyle name="Total 2 4 18 4" xfId="46222"/>
    <cellStyle name="Total 2 4 18 4 2" xfId="46223"/>
    <cellStyle name="Total 2 4 18 4 3" xfId="46224"/>
    <cellStyle name="Total 2 4 18 5" xfId="46225"/>
    <cellStyle name="Total 2 4 18 5 2" xfId="46226"/>
    <cellStyle name="Total 2 4 18 5 3" xfId="46227"/>
    <cellStyle name="Total 2 4 18 6" xfId="46228"/>
    <cellStyle name="Total 2 4 18 6 2" xfId="46229"/>
    <cellStyle name="Total 2 4 18 6 3" xfId="46230"/>
    <cellStyle name="Total 2 4 18 7" xfId="46231"/>
    <cellStyle name="Total 2 4 18 7 2" xfId="46232"/>
    <cellStyle name="Total 2 4 18 7 3" xfId="46233"/>
    <cellStyle name="Total 2 4 18 8" xfId="46234"/>
    <cellStyle name="Total 2 4 18 8 2" xfId="46235"/>
    <cellStyle name="Total 2 4 18 8 3" xfId="46236"/>
    <cellStyle name="Total 2 4 18 9" xfId="46237"/>
    <cellStyle name="Total 2 4 18 9 2" xfId="46238"/>
    <cellStyle name="Total 2 4 18 9 3" xfId="46239"/>
    <cellStyle name="Total 2 4 19" xfId="1500"/>
    <cellStyle name="Total 2 4 19 10" xfId="46240"/>
    <cellStyle name="Total 2 4 19 10 2" xfId="46241"/>
    <cellStyle name="Total 2 4 19 10 3" xfId="46242"/>
    <cellStyle name="Total 2 4 19 11" xfId="46243"/>
    <cellStyle name="Total 2 4 19 11 2" xfId="46244"/>
    <cellStyle name="Total 2 4 19 11 3" xfId="46245"/>
    <cellStyle name="Total 2 4 19 12" xfId="46246"/>
    <cellStyle name="Total 2 4 19 12 2" xfId="46247"/>
    <cellStyle name="Total 2 4 19 12 3" xfId="46248"/>
    <cellStyle name="Total 2 4 19 13" xfId="46249"/>
    <cellStyle name="Total 2 4 19 13 2" xfId="46250"/>
    <cellStyle name="Total 2 4 19 13 3" xfId="46251"/>
    <cellStyle name="Total 2 4 19 14" xfId="46252"/>
    <cellStyle name="Total 2 4 19 14 2" xfId="46253"/>
    <cellStyle name="Total 2 4 19 14 3" xfId="46254"/>
    <cellStyle name="Total 2 4 19 15" xfId="46255"/>
    <cellStyle name="Total 2 4 19 15 2" xfId="46256"/>
    <cellStyle name="Total 2 4 19 15 3" xfId="46257"/>
    <cellStyle name="Total 2 4 19 16" xfId="46258"/>
    <cellStyle name="Total 2 4 19 16 2" xfId="46259"/>
    <cellStyle name="Total 2 4 19 16 3" xfId="46260"/>
    <cellStyle name="Total 2 4 19 17" xfId="46261"/>
    <cellStyle name="Total 2 4 19 18" xfId="46262"/>
    <cellStyle name="Total 2 4 19 2" xfId="46263"/>
    <cellStyle name="Total 2 4 19 2 2" xfId="46264"/>
    <cellStyle name="Total 2 4 19 2 2 2" xfId="46265"/>
    <cellStyle name="Total 2 4 19 2 2 3" xfId="46266"/>
    <cellStyle name="Total 2 4 19 2 3" xfId="46267"/>
    <cellStyle name="Total 2 4 19 2 4" xfId="46268"/>
    <cellStyle name="Total 2 4 19 3" xfId="46269"/>
    <cellStyle name="Total 2 4 19 3 2" xfId="46270"/>
    <cellStyle name="Total 2 4 19 3 3" xfId="46271"/>
    <cellStyle name="Total 2 4 19 4" xfId="46272"/>
    <cellStyle name="Total 2 4 19 4 2" xfId="46273"/>
    <cellStyle name="Total 2 4 19 4 3" xfId="46274"/>
    <cellStyle name="Total 2 4 19 5" xfId="46275"/>
    <cellStyle name="Total 2 4 19 5 2" xfId="46276"/>
    <cellStyle name="Total 2 4 19 5 3" xfId="46277"/>
    <cellStyle name="Total 2 4 19 6" xfId="46278"/>
    <cellStyle name="Total 2 4 19 6 2" xfId="46279"/>
    <cellStyle name="Total 2 4 19 6 3" xfId="46280"/>
    <cellStyle name="Total 2 4 19 7" xfId="46281"/>
    <cellStyle name="Total 2 4 19 7 2" xfId="46282"/>
    <cellStyle name="Total 2 4 19 7 3" xfId="46283"/>
    <cellStyle name="Total 2 4 19 8" xfId="46284"/>
    <cellStyle name="Total 2 4 19 8 2" xfId="46285"/>
    <cellStyle name="Total 2 4 19 8 3" xfId="46286"/>
    <cellStyle name="Total 2 4 19 9" xfId="46287"/>
    <cellStyle name="Total 2 4 19 9 2" xfId="46288"/>
    <cellStyle name="Total 2 4 19 9 3" xfId="46289"/>
    <cellStyle name="Total 2 4 2" xfId="1501"/>
    <cellStyle name="Total 2 4 2 10" xfId="46290"/>
    <cellStyle name="Total 2 4 2 10 2" xfId="46291"/>
    <cellStyle name="Total 2 4 2 10 3" xfId="46292"/>
    <cellStyle name="Total 2 4 2 11" xfId="46293"/>
    <cellStyle name="Total 2 4 2 11 2" xfId="46294"/>
    <cellStyle name="Total 2 4 2 11 3" xfId="46295"/>
    <cellStyle name="Total 2 4 2 12" xfId="46296"/>
    <cellStyle name="Total 2 4 2 12 2" xfId="46297"/>
    <cellStyle name="Total 2 4 2 12 3" xfId="46298"/>
    <cellStyle name="Total 2 4 2 13" xfId="46299"/>
    <cellStyle name="Total 2 4 2 13 2" xfId="46300"/>
    <cellStyle name="Total 2 4 2 13 3" xfId="46301"/>
    <cellStyle name="Total 2 4 2 14" xfId="46302"/>
    <cellStyle name="Total 2 4 2 14 2" xfId="46303"/>
    <cellStyle name="Total 2 4 2 14 3" xfId="46304"/>
    <cellStyle name="Total 2 4 2 15" xfId="46305"/>
    <cellStyle name="Total 2 4 2 15 2" xfId="46306"/>
    <cellStyle name="Total 2 4 2 15 3" xfId="46307"/>
    <cellStyle name="Total 2 4 2 16" xfId="46308"/>
    <cellStyle name="Total 2 4 2 16 2" xfId="46309"/>
    <cellStyle name="Total 2 4 2 16 3" xfId="46310"/>
    <cellStyle name="Total 2 4 2 17" xfId="46311"/>
    <cellStyle name="Total 2 4 2 17 2" xfId="46312"/>
    <cellStyle name="Total 2 4 2 17 3" xfId="46313"/>
    <cellStyle name="Total 2 4 2 18" xfId="46314"/>
    <cellStyle name="Total 2 4 2 19" xfId="46315"/>
    <cellStyle name="Total 2 4 2 2" xfId="1502"/>
    <cellStyle name="Total 2 4 2 2 10" xfId="46316"/>
    <cellStyle name="Total 2 4 2 2 10 2" xfId="46317"/>
    <cellStyle name="Total 2 4 2 2 10 3" xfId="46318"/>
    <cellStyle name="Total 2 4 2 2 11" xfId="46319"/>
    <cellStyle name="Total 2 4 2 2 11 2" xfId="46320"/>
    <cellStyle name="Total 2 4 2 2 11 3" xfId="46321"/>
    <cellStyle name="Total 2 4 2 2 12" xfId="46322"/>
    <cellStyle name="Total 2 4 2 2 12 2" xfId="46323"/>
    <cellStyle name="Total 2 4 2 2 12 3" xfId="46324"/>
    <cellStyle name="Total 2 4 2 2 13" xfId="46325"/>
    <cellStyle name="Total 2 4 2 2 13 2" xfId="46326"/>
    <cellStyle name="Total 2 4 2 2 13 3" xfId="46327"/>
    <cellStyle name="Total 2 4 2 2 14" xfId="46328"/>
    <cellStyle name="Total 2 4 2 2 14 2" xfId="46329"/>
    <cellStyle name="Total 2 4 2 2 14 3" xfId="46330"/>
    <cellStyle name="Total 2 4 2 2 15" xfId="46331"/>
    <cellStyle name="Total 2 4 2 2 15 2" xfId="46332"/>
    <cellStyle name="Total 2 4 2 2 15 3" xfId="46333"/>
    <cellStyle name="Total 2 4 2 2 16" xfId="46334"/>
    <cellStyle name="Total 2 4 2 2 16 2" xfId="46335"/>
    <cellStyle name="Total 2 4 2 2 16 3" xfId="46336"/>
    <cellStyle name="Total 2 4 2 2 17" xfId="46337"/>
    <cellStyle name="Total 2 4 2 2 18" xfId="46338"/>
    <cellStyle name="Total 2 4 2 2 2" xfId="46339"/>
    <cellStyle name="Total 2 4 2 2 2 2" xfId="46340"/>
    <cellStyle name="Total 2 4 2 2 2 2 2" xfId="46341"/>
    <cellStyle name="Total 2 4 2 2 2 2 3" xfId="46342"/>
    <cellStyle name="Total 2 4 2 2 2 3" xfId="46343"/>
    <cellStyle name="Total 2 4 2 2 2 4" xfId="46344"/>
    <cellStyle name="Total 2 4 2 2 3" xfId="46345"/>
    <cellStyle name="Total 2 4 2 2 3 2" xfId="46346"/>
    <cellStyle name="Total 2 4 2 2 3 3" xfId="46347"/>
    <cellStyle name="Total 2 4 2 2 4" xfId="46348"/>
    <cellStyle name="Total 2 4 2 2 4 2" xfId="46349"/>
    <cellStyle name="Total 2 4 2 2 4 3" xfId="46350"/>
    <cellStyle name="Total 2 4 2 2 5" xfId="46351"/>
    <cellStyle name="Total 2 4 2 2 5 2" xfId="46352"/>
    <cellStyle name="Total 2 4 2 2 5 3" xfId="46353"/>
    <cellStyle name="Total 2 4 2 2 6" xfId="46354"/>
    <cellStyle name="Total 2 4 2 2 6 2" xfId="46355"/>
    <cellStyle name="Total 2 4 2 2 6 3" xfId="46356"/>
    <cellStyle name="Total 2 4 2 2 7" xfId="46357"/>
    <cellStyle name="Total 2 4 2 2 7 2" xfId="46358"/>
    <cellStyle name="Total 2 4 2 2 7 3" xfId="46359"/>
    <cellStyle name="Total 2 4 2 2 8" xfId="46360"/>
    <cellStyle name="Total 2 4 2 2 8 2" xfId="46361"/>
    <cellStyle name="Total 2 4 2 2 8 3" xfId="46362"/>
    <cellStyle name="Total 2 4 2 2 9" xfId="46363"/>
    <cellStyle name="Total 2 4 2 2 9 2" xfId="46364"/>
    <cellStyle name="Total 2 4 2 2 9 3" xfId="46365"/>
    <cellStyle name="Total 2 4 2 3" xfId="46366"/>
    <cellStyle name="Total 2 4 2 3 2" xfId="46367"/>
    <cellStyle name="Total 2 4 2 3 2 2" xfId="46368"/>
    <cellStyle name="Total 2 4 2 3 2 3" xfId="46369"/>
    <cellStyle name="Total 2 4 2 3 3" xfId="46370"/>
    <cellStyle name="Total 2 4 2 3 4" xfId="46371"/>
    <cellStyle name="Total 2 4 2 4" xfId="46372"/>
    <cellStyle name="Total 2 4 2 4 2" xfId="46373"/>
    <cellStyle name="Total 2 4 2 4 3" xfId="46374"/>
    <cellStyle name="Total 2 4 2 5" xfId="46375"/>
    <cellStyle name="Total 2 4 2 5 2" xfId="46376"/>
    <cellStyle name="Total 2 4 2 5 3" xfId="46377"/>
    <cellStyle name="Total 2 4 2 6" xfId="46378"/>
    <cellStyle name="Total 2 4 2 6 2" xfId="46379"/>
    <cellStyle name="Total 2 4 2 6 3" xfId="46380"/>
    <cellStyle name="Total 2 4 2 7" xfId="46381"/>
    <cellStyle name="Total 2 4 2 7 2" xfId="46382"/>
    <cellStyle name="Total 2 4 2 7 3" xfId="46383"/>
    <cellStyle name="Total 2 4 2 8" xfId="46384"/>
    <cellStyle name="Total 2 4 2 8 2" xfId="46385"/>
    <cellStyle name="Total 2 4 2 8 3" xfId="46386"/>
    <cellStyle name="Total 2 4 2 9" xfId="46387"/>
    <cellStyle name="Total 2 4 2 9 2" xfId="46388"/>
    <cellStyle name="Total 2 4 2 9 3" xfId="46389"/>
    <cellStyle name="Total 2 4 20" xfId="1503"/>
    <cellStyle name="Total 2 4 20 10" xfId="46390"/>
    <cellStyle name="Total 2 4 20 10 2" xfId="46391"/>
    <cellStyle name="Total 2 4 20 10 3" xfId="46392"/>
    <cellStyle name="Total 2 4 20 11" xfId="46393"/>
    <cellStyle name="Total 2 4 20 11 2" xfId="46394"/>
    <cellStyle name="Total 2 4 20 11 3" xfId="46395"/>
    <cellStyle name="Total 2 4 20 12" xfId="46396"/>
    <cellStyle name="Total 2 4 20 12 2" xfId="46397"/>
    <cellStyle name="Total 2 4 20 12 3" xfId="46398"/>
    <cellStyle name="Total 2 4 20 13" xfId="46399"/>
    <cellStyle name="Total 2 4 20 13 2" xfId="46400"/>
    <cellStyle name="Total 2 4 20 13 3" xfId="46401"/>
    <cellStyle name="Total 2 4 20 14" xfId="46402"/>
    <cellStyle name="Total 2 4 20 14 2" xfId="46403"/>
    <cellStyle name="Total 2 4 20 14 3" xfId="46404"/>
    <cellStyle name="Total 2 4 20 15" xfId="46405"/>
    <cellStyle name="Total 2 4 20 15 2" xfId="46406"/>
    <cellStyle name="Total 2 4 20 15 3" xfId="46407"/>
    <cellStyle name="Total 2 4 20 16" xfId="46408"/>
    <cellStyle name="Total 2 4 20 16 2" xfId="46409"/>
    <cellStyle name="Total 2 4 20 16 3" xfId="46410"/>
    <cellStyle name="Total 2 4 20 17" xfId="46411"/>
    <cellStyle name="Total 2 4 20 18" xfId="46412"/>
    <cellStyle name="Total 2 4 20 2" xfId="46413"/>
    <cellStyle name="Total 2 4 20 2 2" xfId="46414"/>
    <cellStyle name="Total 2 4 20 2 2 2" xfId="46415"/>
    <cellStyle name="Total 2 4 20 2 2 3" xfId="46416"/>
    <cellStyle name="Total 2 4 20 2 3" xfId="46417"/>
    <cellStyle name="Total 2 4 20 2 4" xfId="46418"/>
    <cellStyle name="Total 2 4 20 3" xfId="46419"/>
    <cellStyle name="Total 2 4 20 3 2" xfId="46420"/>
    <cellStyle name="Total 2 4 20 3 3" xfId="46421"/>
    <cellStyle name="Total 2 4 20 4" xfId="46422"/>
    <cellStyle name="Total 2 4 20 4 2" xfId="46423"/>
    <cellStyle name="Total 2 4 20 4 3" xfId="46424"/>
    <cellStyle name="Total 2 4 20 5" xfId="46425"/>
    <cellStyle name="Total 2 4 20 5 2" xfId="46426"/>
    <cellStyle name="Total 2 4 20 5 3" xfId="46427"/>
    <cellStyle name="Total 2 4 20 6" xfId="46428"/>
    <cellStyle name="Total 2 4 20 6 2" xfId="46429"/>
    <cellStyle name="Total 2 4 20 6 3" xfId="46430"/>
    <cellStyle name="Total 2 4 20 7" xfId="46431"/>
    <cellStyle name="Total 2 4 20 7 2" xfId="46432"/>
    <cellStyle name="Total 2 4 20 7 3" xfId="46433"/>
    <cellStyle name="Total 2 4 20 8" xfId="46434"/>
    <cellStyle name="Total 2 4 20 8 2" xfId="46435"/>
    <cellStyle name="Total 2 4 20 8 3" xfId="46436"/>
    <cellStyle name="Total 2 4 20 9" xfId="46437"/>
    <cellStyle name="Total 2 4 20 9 2" xfId="46438"/>
    <cellStyle name="Total 2 4 20 9 3" xfId="46439"/>
    <cellStyle name="Total 2 4 21" xfId="1504"/>
    <cellStyle name="Total 2 4 21 10" xfId="46440"/>
    <cellStyle name="Total 2 4 21 10 2" xfId="46441"/>
    <cellStyle name="Total 2 4 21 10 3" xfId="46442"/>
    <cellStyle name="Total 2 4 21 11" xfId="46443"/>
    <cellStyle name="Total 2 4 21 11 2" xfId="46444"/>
    <cellStyle name="Total 2 4 21 11 3" xfId="46445"/>
    <cellStyle name="Total 2 4 21 12" xfId="46446"/>
    <cellStyle name="Total 2 4 21 12 2" xfId="46447"/>
    <cellStyle name="Total 2 4 21 12 3" xfId="46448"/>
    <cellStyle name="Total 2 4 21 13" xfId="46449"/>
    <cellStyle name="Total 2 4 21 13 2" xfId="46450"/>
    <cellStyle name="Total 2 4 21 13 3" xfId="46451"/>
    <cellStyle name="Total 2 4 21 14" xfId="46452"/>
    <cellStyle name="Total 2 4 21 14 2" xfId="46453"/>
    <cellStyle name="Total 2 4 21 14 3" xfId="46454"/>
    <cellStyle name="Total 2 4 21 15" xfId="46455"/>
    <cellStyle name="Total 2 4 21 15 2" xfId="46456"/>
    <cellStyle name="Total 2 4 21 15 3" xfId="46457"/>
    <cellStyle name="Total 2 4 21 16" xfId="46458"/>
    <cellStyle name="Total 2 4 21 16 2" xfId="46459"/>
    <cellStyle name="Total 2 4 21 16 3" xfId="46460"/>
    <cellStyle name="Total 2 4 21 17" xfId="46461"/>
    <cellStyle name="Total 2 4 21 18" xfId="46462"/>
    <cellStyle name="Total 2 4 21 2" xfId="46463"/>
    <cellStyle name="Total 2 4 21 2 2" xfId="46464"/>
    <cellStyle name="Total 2 4 21 2 2 2" xfId="46465"/>
    <cellStyle name="Total 2 4 21 2 2 3" xfId="46466"/>
    <cellStyle name="Total 2 4 21 2 3" xfId="46467"/>
    <cellStyle name="Total 2 4 21 2 4" xfId="46468"/>
    <cellStyle name="Total 2 4 21 3" xfId="46469"/>
    <cellStyle name="Total 2 4 21 3 2" xfId="46470"/>
    <cellStyle name="Total 2 4 21 3 3" xfId="46471"/>
    <cellStyle name="Total 2 4 21 4" xfId="46472"/>
    <cellStyle name="Total 2 4 21 4 2" xfId="46473"/>
    <cellStyle name="Total 2 4 21 4 3" xfId="46474"/>
    <cellStyle name="Total 2 4 21 5" xfId="46475"/>
    <cellStyle name="Total 2 4 21 5 2" xfId="46476"/>
    <cellStyle name="Total 2 4 21 5 3" xfId="46477"/>
    <cellStyle name="Total 2 4 21 6" xfId="46478"/>
    <cellStyle name="Total 2 4 21 6 2" xfId="46479"/>
    <cellStyle name="Total 2 4 21 6 3" xfId="46480"/>
    <cellStyle name="Total 2 4 21 7" xfId="46481"/>
    <cellStyle name="Total 2 4 21 7 2" xfId="46482"/>
    <cellStyle name="Total 2 4 21 7 3" xfId="46483"/>
    <cellStyle name="Total 2 4 21 8" xfId="46484"/>
    <cellStyle name="Total 2 4 21 8 2" xfId="46485"/>
    <cellStyle name="Total 2 4 21 8 3" xfId="46486"/>
    <cellStyle name="Total 2 4 21 9" xfId="46487"/>
    <cellStyle name="Total 2 4 21 9 2" xfId="46488"/>
    <cellStyle name="Total 2 4 21 9 3" xfId="46489"/>
    <cellStyle name="Total 2 4 22" xfId="1505"/>
    <cellStyle name="Total 2 4 22 10" xfId="46490"/>
    <cellStyle name="Total 2 4 22 10 2" xfId="46491"/>
    <cellStyle name="Total 2 4 22 10 3" xfId="46492"/>
    <cellStyle name="Total 2 4 22 11" xfId="46493"/>
    <cellStyle name="Total 2 4 22 11 2" xfId="46494"/>
    <cellStyle name="Total 2 4 22 11 3" xfId="46495"/>
    <cellStyle name="Total 2 4 22 12" xfId="46496"/>
    <cellStyle name="Total 2 4 22 12 2" xfId="46497"/>
    <cellStyle name="Total 2 4 22 12 3" xfId="46498"/>
    <cellStyle name="Total 2 4 22 13" xfId="46499"/>
    <cellStyle name="Total 2 4 22 13 2" xfId="46500"/>
    <cellStyle name="Total 2 4 22 13 3" xfId="46501"/>
    <cellStyle name="Total 2 4 22 14" xfId="46502"/>
    <cellStyle name="Total 2 4 22 14 2" xfId="46503"/>
    <cellStyle name="Total 2 4 22 14 3" xfId="46504"/>
    <cellStyle name="Total 2 4 22 15" xfId="46505"/>
    <cellStyle name="Total 2 4 22 15 2" xfId="46506"/>
    <cellStyle name="Total 2 4 22 15 3" xfId="46507"/>
    <cellStyle name="Total 2 4 22 16" xfId="46508"/>
    <cellStyle name="Total 2 4 22 16 2" xfId="46509"/>
    <cellStyle name="Total 2 4 22 16 3" xfId="46510"/>
    <cellStyle name="Total 2 4 22 17" xfId="46511"/>
    <cellStyle name="Total 2 4 22 18" xfId="46512"/>
    <cellStyle name="Total 2 4 22 2" xfId="46513"/>
    <cellStyle name="Total 2 4 22 2 2" xfId="46514"/>
    <cellStyle name="Total 2 4 22 2 2 2" xfId="46515"/>
    <cellStyle name="Total 2 4 22 2 2 3" xfId="46516"/>
    <cellStyle name="Total 2 4 22 2 3" xfId="46517"/>
    <cellStyle name="Total 2 4 22 2 4" xfId="46518"/>
    <cellStyle name="Total 2 4 22 3" xfId="46519"/>
    <cellStyle name="Total 2 4 22 3 2" xfId="46520"/>
    <cellStyle name="Total 2 4 22 3 3" xfId="46521"/>
    <cellStyle name="Total 2 4 22 4" xfId="46522"/>
    <cellStyle name="Total 2 4 22 4 2" xfId="46523"/>
    <cellStyle name="Total 2 4 22 4 3" xfId="46524"/>
    <cellStyle name="Total 2 4 22 5" xfId="46525"/>
    <cellStyle name="Total 2 4 22 5 2" xfId="46526"/>
    <cellStyle name="Total 2 4 22 5 3" xfId="46527"/>
    <cellStyle name="Total 2 4 22 6" xfId="46528"/>
    <cellStyle name="Total 2 4 22 6 2" xfId="46529"/>
    <cellStyle name="Total 2 4 22 6 3" xfId="46530"/>
    <cellStyle name="Total 2 4 22 7" xfId="46531"/>
    <cellStyle name="Total 2 4 22 7 2" xfId="46532"/>
    <cellStyle name="Total 2 4 22 7 3" xfId="46533"/>
    <cellStyle name="Total 2 4 22 8" xfId="46534"/>
    <cellStyle name="Total 2 4 22 8 2" xfId="46535"/>
    <cellStyle name="Total 2 4 22 8 3" xfId="46536"/>
    <cellStyle name="Total 2 4 22 9" xfId="46537"/>
    <cellStyle name="Total 2 4 22 9 2" xfId="46538"/>
    <cellStyle name="Total 2 4 22 9 3" xfId="46539"/>
    <cellStyle name="Total 2 4 23" xfId="1506"/>
    <cellStyle name="Total 2 4 23 10" xfId="46540"/>
    <cellStyle name="Total 2 4 23 10 2" xfId="46541"/>
    <cellStyle name="Total 2 4 23 10 3" xfId="46542"/>
    <cellStyle name="Total 2 4 23 11" xfId="46543"/>
    <cellStyle name="Total 2 4 23 11 2" xfId="46544"/>
    <cellStyle name="Total 2 4 23 11 3" xfId="46545"/>
    <cellStyle name="Total 2 4 23 12" xfId="46546"/>
    <cellStyle name="Total 2 4 23 12 2" xfId="46547"/>
    <cellStyle name="Total 2 4 23 12 3" xfId="46548"/>
    <cellStyle name="Total 2 4 23 13" xfId="46549"/>
    <cellStyle name="Total 2 4 23 13 2" xfId="46550"/>
    <cellStyle name="Total 2 4 23 13 3" xfId="46551"/>
    <cellStyle name="Total 2 4 23 14" xfId="46552"/>
    <cellStyle name="Total 2 4 23 14 2" xfId="46553"/>
    <cellStyle name="Total 2 4 23 14 3" xfId="46554"/>
    <cellStyle name="Total 2 4 23 15" xfId="46555"/>
    <cellStyle name="Total 2 4 23 15 2" xfId="46556"/>
    <cellStyle name="Total 2 4 23 15 3" xfId="46557"/>
    <cellStyle name="Total 2 4 23 16" xfId="46558"/>
    <cellStyle name="Total 2 4 23 16 2" xfId="46559"/>
    <cellStyle name="Total 2 4 23 16 3" xfId="46560"/>
    <cellStyle name="Total 2 4 23 17" xfId="46561"/>
    <cellStyle name="Total 2 4 23 18" xfId="46562"/>
    <cellStyle name="Total 2 4 23 2" xfId="46563"/>
    <cellStyle name="Total 2 4 23 2 2" xfId="46564"/>
    <cellStyle name="Total 2 4 23 2 2 2" xfId="46565"/>
    <cellStyle name="Total 2 4 23 2 2 3" xfId="46566"/>
    <cellStyle name="Total 2 4 23 2 3" xfId="46567"/>
    <cellStyle name="Total 2 4 23 2 4" xfId="46568"/>
    <cellStyle name="Total 2 4 23 3" xfId="46569"/>
    <cellStyle name="Total 2 4 23 3 2" xfId="46570"/>
    <cellStyle name="Total 2 4 23 3 3" xfId="46571"/>
    <cellStyle name="Total 2 4 23 4" xfId="46572"/>
    <cellStyle name="Total 2 4 23 4 2" xfId="46573"/>
    <cellStyle name="Total 2 4 23 4 3" xfId="46574"/>
    <cellStyle name="Total 2 4 23 5" xfId="46575"/>
    <cellStyle name="Total 2 4 23 5 2" xfId="46576"/>
    <cellStyle name="Total 2 4 23 5 3" xfId="46577"/>
    <cellStyle name="Total 2 4 23 6" xfId="46578"/>
    <cellStyle name="Total 2 4 23 6 2" xfId="46579"/>
    <cellStyle name="Total 2 4 23 6 3" xfId="46580"/>
    <cellStyle name="Total 2 4 23 7" xfId="46581"/>
    <cellStyle name="Total 2 4 23 7 2" xfId="46582"/>
    <cellStyle name="Total 2 4 23 7 3" xfId="46583"/>
    <cellStyle name="Total 2 4 23 8" xfId="46584"/>
    <cellStyle name="Total 2 4 23 8 2" xfId="46585"/>
    <cellStyle name="Total 2 4 23 8 3" xfId="46586"/>
    <cellStyle name="Total 2 4 23 9" xfId="46587"/>
    <cellStyle name="Total 2 4 23 9 2" xfId="46588"/>
    <cellStyle name="Total 2 4 23 9 3" xfId="46589"/>
    <cellStyle name="Total 2 4 24" xfId="1507"/>
    <cellStyle name="Total 2 4 24 10" xfId="46590"/>
    <cellStyle name="Total 2 4 24 10 2" xfId="46591"/>
    <cellStyle name="Total 2 4 24 10 3" xfId="46592"/>
    <cellStyle name="Total 2 4 24 11" xfId="46593"/>
    <cellStyle name="Total 2 4 24 11 2" xfId="46594"/>
    <cellStyle name="Total 2 4 24 11 3" xfId="46595"/>
    <cellStyle name="Total 2 4 24 12" xfId="46596"/>
    <cellStyle name="Total 2 4 24 12 2" xfId="46597"/>
    <cellStyle name="Total 2 4 24 12 3" xfId="46598"/>
    <cellStyle name="Total 2 4 24 13" xfId="46599"/>
    <cellStyle name="Total 2 4 24 13 2" xfId="46600"/>
    <cellStyle name="Total 2 4 24 13 3" xfId="46601"/>
    <cellStyle name="Total 2 4 24 14" xfId="46602"/>
    <cellStyle name="Total 2 4 24 14 2" xfId="46603"/>
    <cellStyle name="Total 2 4 24 14 3" xfId="46604"/>
    <cellStyle name="Total 2 4 24 15" xfId="46605"/>
    <cellStyle name="Total 2 4 24 15 2" xfId="46606"/>
    <cellStyle name="Total 2 4 24 15 3" xfId="46607"/>
    <cellStyle name="Total 2 4 24 16" xfId="46608"/>
    <cellStyle name="Total 2 4 24 16 2" xfId="46609"/>
    <cellStyle name="Total 2 4 24 16 3" xfId="46610"/>
    <cellStyle name="Total 2 4 24 17" xfId="46611"/>
    <cellStyle name="Total 2 4 24 18" xfId="46612"/>
    <cellStyle name="Total 2 4 24 2" xfId="46613"/>
    <cellStyle name="Total 2 4 24 2 2" xfId="46614"/>
    <cellStyle name="Total 2 4 24 2 2 2" xfId="46615"/>
    <cellStyle name="Total 2 4 24 2 2 3" xfId="46616"/>
    <cellStyle name="Total 2 4 24 2 3" xfId="46617"/>
    <cellStyle name="Total 2 4 24 2 4" xfId="46618"/>
    <cellStyle name="Total 2 4 24 3" xfId="46619"/>
    <cellStyle name="Total 2 4 24 3 2" xfId="46620"/>
    <cellStyle name="Total 2 4 24 3 3" xfId="46621"/>
    <cellStyle name="Total 2 4 24 4" xfId="46622"/>
    <cellStyle name="Total 2 4 24 4 2" xfId="46623"/>
    <cellStyle name="Total 2 4 24 4 3" xfId="46624"/>
    <cellStyle name="Total 2 4 24 5" xfId="46625"/>
    <cellStyle name="Total 2 4 24 5 2" xfId="46626"/>
    <cellStyle name="Total 2 4 24 5 3" xfId="46627"/>
    <cellStyle name="Total 2 4 24 6" xfId="46628"/>
    <cellStyle name="Total 2 4 24 6 2" xfId="46629"/>
    <cellStyle name="Total 2 4 24 6 3" xfId="46630"/>
    <cellStyle name="Total 2 4 24 7" xfId="46631"/>
    <cellStyle name="Total 2 4 24 7 2" xfId="46632"/>
    <cellStyle name="Total 2 4 24 7 3" xfId="46633"/>
    <cellStyle name="Total 2 4 24 8" xfId="46634"/>
    <cellStyle name="Total 2 4 24 8 2" xfId="46635"/>
    <cellStyle name="Total 2 4 24 8 3" xfId="46636"/>
    <cellStyle name="Total 2 4 24 9" xfId="46637"/>
    <cellStyle name="Total 2 4 24 9 2" xfId="46638"/>
    <cellStyle name="Total 2 4 24 9 3" xfId="46639"/>
    <cellStyle name="Total 2 4 25" xfId="1508"/>
    <cellStyle name="Total 2 4 25 10" xfId="46640"/>
    <cellStyle name="Total 2 4 25 10 2" xfId="46641"/>
    <cellStyle name="Total 2 4 25 10 3" xfId="46642"/>
    <cellStyle name="Total 2 4 25 11" xfId="46643"/>
    <cellStyle name="Total 2 4 25 11 2" xfId="46644"/>
    <cellStyle name="Total 2 4 25 11 3" xfId="46645"/>
    <cellStyle name="Total 2 4 25 12" xfId="46646"/>
    <cellStyle name="Total 2 4 25 12 2" xfId="46647"/>
    <cellStyle name="Total 2 4 25 12 3" xfId="46648"/>
    <cellStyle name="Total 2 4 25 13" xfId="46649"/>
    <cellStyle name="Total 2 4 25 13 2" xfId="46650"/>
    <cellStyle name="Total 2 4 25 13 3" xfId="46651"/>
    <cellStyle name="Total 2 4 25 14" xfId="46652"/>
    <cellStyle name="Total 2 4 25 14 2" xfId="46653"/>
    <cellStyle name="Total 2 4 25 14 3" xfId="46654"/>
    <cellStyle name="Total 2 4 25 15" xfId="46655"/>
    <cellStyle name="Total 2 4 25 15 2" xfId="46656"/>
    <cellStyle name="Total 2 4 25 15 3" xfId="46657"/>
    <cellStyle name="Total 2 4 25 16" xfId="46658"/>
    <cellStyle name="Total 2 4 25 16 2" xfId="46659"/>
    <cellStyle name="Total 2 4 25 16 3" xfId="46660"/>
    <cellStyle name="Total 2 4 25 17" xfId="46661"/>
    <cellStyle name="Total 2 4 25 18" xfId="46662"/>
    <cellStyle name="Total 2 4 25 2" xfId="46663"/>
    <cellStyle name="Total 2 4 25 2 2" xfId="46664"/>
    <cellStyle name="Total 2 4 25 2 2 2" xfId="46665"/>
    <cellStyle name="Total 2 4 25 2 2 3" xfId="46666"/>
    <cellStyle name="Total 2 4 25 2 3" xfId="46667"/>
    <cellStyle name="Total 2 4 25 2 4" xfId="46668"/>
    <cellStyle name="Total 2 4 25 3" xfId="46669"/>
    <cellStyle name="Total 2 4 25 3 2" xfId="46670"/>
    <cellStyle name="Total 2 4 25 3 3" xfId="46671"/>
    <cellStyle name="Total 2 4 25 4" xfId="46672"/>
    <cellStyle name="Total 2 4 25 4 2" xfId="46673"/>
    <cellStyle name="Total 2 4 25 4 3" xfId="46674"/>
    <cellStyle name="Total 2 4 25 5" xfId="46675"/>
    <cellStyle name="Total 2 4 25 5 2" xfId="46676"/>
    <cellStyle name="Total 2 4 25 5 3" xfId="46677"/>
    <cellStyle name="Total 2 4 25 6" xfId="46678"/>
    <cellStyle name="Total 2 4 25 6 2" xfId="46679"/>
    <cellStyle name="Total 2 4 25 6 3" xfId="46680"/>
    <cellStyle name="Total 2 4 25 7" xfId="46681"/>
    <cellStyle name="Total 2 4 25 7 2" xfId="46682"/>
    <cellStyle name="Total 2 4 25 7 3" xfId="46683"/>
    <cellStyle name="Total 2 4 25 8" xfId="46684"/>
    <cellStyle name="Total 2 4 25 8 2" xfId="46685"/>
    <cellStyle name="Total 2 4 25 8 3" xfId="46686"/>
    <cellStyle name="Total 2 4 25 9" xfId="46687"/>
    <cellStyle name="Total 2 4 25 9 2" xfId="46688"/>
    <cellStyle name="Total 2 4 25 9 3" xfId="46689"/>
    <cellStyle name="Total 2 4 26" xfId="1509"/>
    <cellStyle name="Total 2 4 26 10" xfId="46690"/>
    <cellStyle name="Total 2 4 26 10 2" xfId="46691"/>
    <cellStyle name="Total 2 4 26 10 3" xfId="46692"/>
    <cellStyle name="Total 2 4 26 11" xfId="46693"/>
    <cellStyle name="Total 2 4 26 11 2" xfId="46694"/>
    <cellStyle name="Total 2 4 26 11 3" xfId="46695"/>
    <cellStyle name="Total 2 4 26 12" xfId="46696"/>
    <cellStyle name="Total 2 4 26 12 2" xfId="46697"/>
    <cellStyle name="Total 2 4 26 12 3" xfId="46698"/>
    <cellStyle name="Total 2 4 26 13" xfId="46699"/>
    <cellStyle name="Total 2 4 26 13 2" xfId="46700"/>
    <cellStyle name="Total 2 4 26 13 3" xfId="46701"/>
    <cellStyle name="Total 2 4 26 14" xfId="46702"/>
    <cellStyle name="Total 2 4 26 14 2" xfId="46703"/>
    <cellStyle name="Total 2 4 26 14 3" xfId="46704"/>
    <cellStyle name="Total 2 4 26 15" xfId="46705"/>
    <cellStyle name="Total 2 4 26 15 2" xfId="46706"/>
    <cellStyle name="Total 2 4 26 15 3" xfId="46707"/>
    <cellStyle name="Total 2 4 26 16" xfId="46708"/>
    <cellStyle name="Total 2 4 26 16 2" xfId="46709"/>
    <cellStyle name="Total 2 4 26 16 3" xfId="46710"/>
    <cellStyle name="Total 2 4 26 17" xfId="46711"/>
    <cellStyle name="Total 2 4 26 18" xfId="46712"/>
    <cellStyle name="Total 2 4 26 2" xfId="46713"/>
    <cellStyle name="Total 2 4 26 2 2" xfId="46714"/>
    <cellStyle name="Total 2 4 26 2 2 2" xfId="46715"/>
    <cellStyle name="Total 2 4 26 2 2 3" xfId="46716"/>
    <cellStyle name="Total 2 4 26 2 3" xfId="46717"/>
    <cellStyle name="Total 2 4 26 2 4" xfId="46718"/>
    <cellStyle name="Total 2 4 26 3" xfId="46719"/>
    <cellStyle name="Total 2 4 26 3 2" xfId="46720"/>
    <cellStyle name="Total 2 4 26 3 3" xfId="46721"/>
    <cellStyle name="Total 2 4 26 4" xfId="46722"/>
    <cellStyle name="Total 2 4 26 4 2" xfId="46723"/>
    <cellStyle name="Total 2 4 26 4 3" xfId="46724"/>
    <cellStyle name="Total 2 4 26 5" xfId="46725"/>
    <cellStyle name="Total 2 4 26 5 2" xfId="46726"/>
    <cellStyle name="Total 2 4 26 5 3" xfId="46727"/>
    <cellStyle name="Total 2 4 26 6" xfId="46728"/>
    <cellStyle name="Total 2 4 26 6 2" xfId="46729"/>
    <cellStyle name="Total 2 4 26 6 3" xfId="46730"/>
    <cellStyle name="Total 2 4 26 7" xfId="46731"/>
    <cellStyle name="Total 2 4 26 7 2" xfId="46732"/>
    <cellStyle name="Total 2 4 26 7 3" xfId="46733"/>
    <cellStyle name="Total 2 4 26 8" xfId="46734"/>
    <cellStyle name="Total 2 4 26 8 2" xfId="46735"/>
    <cellStyle name="Total 2 4 26 8 3" xfId="46736"/>
    <cellStyle name="Total 2 4 26 9" xfId="46737"/>
    <cellStyle name="Total 2 4 26 9 2" xfId="46738"/>
    <cellStyle name="Total 2 4 26 9 3" xfId="46739"/>
    <cellStyle name="Total 2 4 27" xfId="1510"/>
    <cellStyle name="Total 2 4 27 10" xfId="46740"/>
    <cellStyle name="Total 2 4 27 10 2" xfId="46741"/>
    <cellStyle name="Total 2 4 27 10 3" xfId="46742"/>
    <cellStyle name="Total 2 4 27 11" xfId="46743"/>
    <cellStyle name="Total 2 4 27 11 2" xfId="46744"/>
    <cellStyle name="Total 2 4 27 11 3" xfId="46745"/>
    <cellStyle name="Total 2 4 27 12" xfId="46746"/>
    <cellStyle name="Total 2 4 27 12 2" xfId="46747"/>
    <cellStyle name="Total 2 4 27 12 3" xfId="46748"/>
    <cellStyle name="Total 2 4 27 13" xfId="46749"/>
    <cellStyle name="Total 2 4 27 13 2" xfId="46750"/>
    <cellStyle name="Total 2 4 27 13 3" xfId="46751"/>
    <cellStyle name="Total 2 4 27 14" xfId="46752"/>
    <cellStyle name="Total 2 4 27 14 2" xfId="46753"/>
    <cellStyle name="Total 2 4 27 14 3" xfId="46754"/>
    <cellStyle name="Total 2 4 27 15" xfId="46755"/>
    <cellStyle name="Total 2 4 27 15 2" xfId="46756"/>
    <cellStyle name="Total 2 4 27 15 3" xfId="46757"/>
    <cellStyle name="Total 2 4 27 16" xfId="46758"/>
    <cellStyle name="Total 2 4 27 16 2" xfId="46759"/>
    <cellStyle name="Total 2 4 27 16 3" xfId="46760"/>
    <cellStyle name="Total 2 4 27 17" xfId="46761"/>
    <cellStyle name="Total 2 4 27 18" xfId="46762"/>
    <cellStyle name="Total 2 4 27 2" xfId="46763"/>
    <cellStyle name="Total 2 4 27 2 2" xfId="46764"/>
    <cellStyle name="Total 2 4 27 2 2 2" xfId="46765"/>
    <cellStyle name="Total 2 4 27 2 2 3" xfId="46766"/>
    <cellStyle name="Total 2 4 27 2 3" xfId="46767"/>
    <cellStyle name="Total 2 4 27 2 4" xfId="46768"/>
    <cellStyle name="Total 2 4 27 3" xfId="46769"/>
    <cellStyle name="Total 2 4 27 3 2" xfId="46770"/>
    <cellStyle name="Total 2 4 27 3 3" xfId="46771"/>
    <cellStyle name="Total 2 4 27 4" xfId="46772"/>
    <cellStyle name="Total 2 4 27 4 2" xfId="46773"/>
    <cellStyle name="Total 2 4 27 4 3" xfId="46774"/>
    <cellStyle name="Total 2 4 27 5" xfId="46775"/>
    <cellStyle name="Total 2 4 27 5 2" xfId="46776"/>
    <cellStyle name="Total 2 4 27 5 3" xfId="46777"/>
    <cellStyle name="Total 2 4 27 6" xfId="46778"/>
    <cellStyle name="Total 2 4 27 6 2" xfId="46779"/>
    <cellStyle name="Total 2 4 27 6 3" xfId="46780"/>
    <cellStyle name="Total 2 4 27 7" xfId="46781"/>
    <cellStyle name="Total 2 4 27 7 2" xfId="46782"/>
    <cellStyle name="Total 2 4 27 7 3" xfId="46783"/>
    <cellStyle name="Total 2 4 27 8" xfId="46784"/>
    <cellStyle name="Total 2 4 27 8 2" xfId="46785"/>
    <cellStyle name="Total 2 4 27 8 3" xfId="46786"/>
    <cellStyle name="Total 2 4 27 9" xfId="46787"/>
    <cellStyle name="Total 2 4 27 9 2" xfId="46788"/>
    <cellStyle name="Total 2 4 27 9 3" xfId="46789"/>
    <cellStyle name="Total 2 4 28" xfId="46790"/>
    <cellStyle name="Total 2 4 28 2" xfId="46791"/>
    <cellStyle name="Total 2 4 28 2 2" xfId="46792"/>
    <cellStyle name="Total 2 4 28 2 3" xfId="46793"/>
    <cellStyle name="Total 2 4 28 3" xfId="46794"/>
    <cellStyle name="Total 2 4 28 4" xfId="46795"/>
    <cellStyle name="Total 2 4 29" xfId="46796"/>
    <cellStyle name="Total 2 4 29 2" xfId="46797"/>
    <cellStyle name="Total 2 4 29 3" xfId="46798"/>
    <cellStyle name="Total 2 4 3" xfId="1511"/>
    <cellStyle name="Total 2 4 3 10" xfId="46799"/>
    <cellStyle name="Total 2 4 3 10 2" xfId="46800"/>
    <cellStyle name="Total 2 4 3 10 3" xfId="46801"/>
    <cellStyle name="Total 2 4 3 11" xfId="46802"/>
    <cellStyle name="Total 2 4 3 11 2" xfId="46803"/>
    <cellStyle name="Total 2 4 3 11 3" xfId="46804"/>
    <cellStyle name="Total 2 4 3 12" xfId="46805"/>
    <cellStyle name="Total 2 4 3 12 2" xfId="46806"/>
    <cellStyle name="Total 2 4 3 12 3" xfId="46807"/>
    <cellStyle name="Total 2 4 3 13" xfId="46808"/>
    <cellStyle name="Total 2 4 3 13 2" xfId="46809"/>
    <cellStyle name="Total 2 4 3 13 3" xfId="46810"/>
    <cellStyle name="Total 2 4 3 14" xfId="46811"/>
    <cellStyle name="Total 2 4 3 14 2" xfId="46812"/>
    <cellStyle name="Total 2 4 3 14 3" xfId="46813"/>
    <cellStyle name="Total 2 4 3 15" xfId="46814"/>
    <cellStyle name="Total 2 4 3 15 2" xfId="46815"/>
    <cellStyle name="Total 2 4 3 15 3" xfId="46816"/>
    <cellStyle name="Total 2 4 3 16" xfId="46817"/>
    <cellStyle name="Total 2 4 3 16 2" xfId="46818"/>
    <cellStyle name="Total 2 4 3 16 3" xfId="46819"/>
    <cellStyle name="Total 2 4 3 17" xfId="46820"/>
    <cellStyle name="Total 2 4 3 17 2" xfId="46821"/>
    <cellStyle name="Total 2 4 3 17 3" xfId="46822"/>
    <cellStyle name="Total 2 4 3 18" xfId="46823"/>
    <cellStyle name="Total 2 4 3 19" xfId="46824"/>
    <cellStyle name="Total 2 4 3 2" xfId="1512"/>
    <cellStyle name="Total 2 4 3 2 10" xfId="46825"/>
    <cellStyle name="Total 2 4 3 2 10 2" xfId="46826"/>
    <cellStyle name="Total 2 4 3 2 10 3" xfId="46827"/>
    <cellStyle name="Total 2 4 3 2 11" xfId="46828"/>
    <cellStyle name="Total 2 4 3 2 11 2" xfId="46829"/>
    <cellStyle name="Total 2 4 3 2 11 3" xfId="46830"/>
    <cellStyle name="Total 2 4 3 2 12" xfId="46831"/>
    <cellStyle name="Total 2 4 3 2 12 2" xfId="46832"/>
    <cellStyle name="Total 2 4 3 2 12 3" xfId="46833"/>
    <cellStyle name="Total 2 4 3 2 13" xfId="46834"/>
    <cellStyle name="Total 2 4 3 2 13 2" xfId="46835"/>
    <cellStyle name="Total 2 4 3 2 13 3" xfId="46836"/>
    <cellStyle name="Total 2 4 3 2 14" xfId="46837"/>
    <cellStyle name="Total 2 4 3 2 14 2" xfId="46838"/>
    <cellStyle name="Total 2 4 3 2 14 3" xfId="46839"/>
    <cellStyle name="Total 2 4 3 2 15" xfId="46840"/>
    <cellStyle name="Total 2 4 3 2 15 2" xfId="46841"/>
    <cellStyle name="Total 2 4 3 2 15 3" xfId="46842"/>
    <cellStyle name="Total 2 4 3 2 16" xfId="46843"/>
    <cellStyle name="Total 2 4 3 2 16 2" xfId="46844"/>
    <cellStyle name="Total 2 4 3 2 16 3" xfId="46845"/>
    <cellStyle name="Total 2 4 3 2 17" xfId="46846"/>
    <cellStyle name="Total 2 4 3 2 18" xfId="46847"/>
    <cellStyle name="Total 2 4 3 2 2" xfId="46848"/>
    <cellStyle name="Total 2 4 3 2 2 2" xfId="46849"/>
    <cellStyle name="Total 2 4 3 2 2 2 2" xfId="46850"/>
    <cellStyle name="Total 2 4 3 2 2 2 3" xfId="46851"/>
    <cellStyle name="Total 2 4 3 2 2 3" xfId="46852"/>
    <cellStyle name="Total 2 4 3 2 2 4" xfId="46853"/>
    <cellStyle name="Total 2 4 3 2 3" xfId="46854"/>
    <cellStyle name="Total 2 4 3 2 3 2" xfId="46855"/>
    <cellStyle name="Total 2 4 3 2 3 3" xfId="46856"/>
    <cellStyle name="Total 2 4 3 2 4" xfId="46857"/>
    <cellStyle name="Total 2 4 3 2 4 2" xfId="46858"/>
    <cellStyle name="Total 2 4 3 2 4 3" xfId="46859"/>
    <cellStyle name="Total 2 4 3 2 5" xfId="46860"/>
    <cellStyle name="Total 2 4 3 2 5 2" xfId="46861"/>
    <cellStyle name="Total 2 4 3 2 5 3" xfId="46862"/>
    <cellStyle name="Total 2 4 3 2 6" xfId="46863"/>
    <cellStyle name="Total 2 4 3 2 6 2" xfId="46864"/>
    <cellStyle name="Total 2 4 3 2 6 3" xfId="46865"/>
    <cellStyle name="Total 2 4 3 2 7" xfId="46866"/>
    <cellStyle name="Total 2 4 3 2 7 2" xfId="46867"/>
    <cellStyle name="Total 2 4 3 2 7 3" xfId="46868"/>
    <cellStyle name="Total 2 4 3 2 8" xfId="46869"/>
    <cellStyle name="Total 2 4 3 2 8 2" xfId="46870"/>
    <cellStyle name="Total 2 4 3 2 8 3" xfId="46871"/>
    <cellStyle name="Total 2 4 3 2 9" xfId="46872"/>
    <cellStyle name="Total 2 4 3 2 9 2" xfId="46873"/>
    <cellStyle name="Total 2 4 3 2 9 3" xfId="46874"/>
    <cellStyle name="Total 2 4 3 3" xfId="46875"/>
    <cellStyle name="Total 2 4 3 3 2" xfId="46876"/>
    <cellStyle name="Total 2 4 3 3 2 2" xfId="46877"/>
    <cellStyle name="Total 2 4 3 3 2 3" xfId="46878"/>
    <cellStyle name="Total 2 4 3 3 3" xfId="46879"/>
    <cellStyle name="Total 2 4 3 3 4" xfId="46880"/>
    <cellStyle name="Total 2 4 3 4" xfId="46881"/>
    <cellStyle name="Total 2 4 3 4 2" xfId="46882"/>
    <cellStyle name="Total 2 4 3 4 3" xfId="46883"/>
    <cellStyle name="Total 2 4 3 5" xfId="46884"/>
    <cellStyle name="Total 2 4 3 5 2" xfId="46885"/>
    <cellStyle name="Total 2 4 3 5 3" xfId="46886"/>
    <cellStyle name="Total 2 4 3 6" xfId="46887"/>
    <cellStyle name="Total 2 4 3 6 2" xfId="46888"/>
    <cellStyle name="Total 2 4 3 6 3" xfId="46889"/>
    <cellStyle name="Total 2 4 3 7" xfId="46890"/>
    <cellStyle name="Total 2 4 3 7 2" xfId="46891"/>
    <cellStyle name="Total 2 4 3 7 3" xfId="46892"/>
    <cellStyle name="Total 2 4 3 8" xfId="46893"/>
    <cellStyle name="Total 2 4 3 8 2" xfId="46894"/>
    <cellStyle name="Total 2 4 3 8 3" xfId="46895"/>
    <cellStyle name="Total 2 4 3 9" xfId="46896"/>
    <cellStyle name="Total 2 4 3 9 2" xfId="46897"/>
    <cellStyle name="Total 2 4 3 9 3" xfId="46898"/>
    <cellStyle name="Total 2 4 30" xfId="46899"/>
    <cellStyle name="Total 2 4 30 2" xfId="46900"/>
    <cellStyle name="Total 2 4 30 3" xfId="46901"/>
    <cellStyle name="Total 2 4 31" xfId="46902"/>
    <cellStyle name="Total 2 4 31 2" xfId="46903"/>
    <cellStyle name="Total 2 4 31 3" xfId="46904"/>
    <cellStyle name="Total 2 4 32" xfId="46905"/>
    <cellStyle name="Total 2 4 32 2" xfId="46906"/>
    <cellStyle name="Total 2 4 32 3" xfId="46907"/>
    <cellStyle name="Total 2 4 33" xfId="46908"/>
    <cellStyle name="Total 2 4 33 2" xfId="46909"/>
    <cellStyle name="Total 2 4 33 3" xfId="46910"/>
    <cellStyle name="Total 2 4 34" xfId="46911"/>
    <cellStyle name="Total 2 4 34 2" xfId="46912"/>
    <cellStyle name="Total 2 4 34 3" xfId="46913"/>
    <cellStyle name="Total 2 4 35" xfId="46914"/>
    <cellStyle name="Total 2 4 35 2" xfId="46915"/>
    <cellStyle name="Total 2 4 35 3" xfId="46916"/>
    <cellStyle name="Total 2 4 36" xfId="46917"/>
    <cellStyle name="Total 2 4 36 2" xfId="46918"/>
    <cellStyle name="Total 2 4 36 3" xfId="46919"/>
    <cellStyle name="Total 2 4 37" xfId="46920"/>
    <cellStyle name="Total 2 4 37 2" xfId="46921"/>
    <cellStyle name="Total 2 4 37 3" xfId="46922"/>
    <cellStyle name="Total 2 4 38" xfId="46923"/>
    <cellStyle name="Total 2 4 38 2" xfId="46924"/>
    <cellStyle name="Total 2 4 38 3" xfId="46925"/>
    <cellStyle name="Total 2 4 39" xfId="46926"/>
    <cellStyle name="Total 2 4 39 2" xfId="46927"/>
    <cellStyle name="Total 2 4 39 3" xfId="46928"/>
    <cellStyle name="Total 2 4 4" xfId="1513"/>
    <cellStyle name="Total 2 4 4 10" xfId="46929"/>
    <cellStyle name="Total 2 4 4 10 2" xfId="46930"/>
    <cellStyle name="Total 2 4 4 10 3" xfId="46931"/>
    <cellStyle name="Total 2 4 4 11" xfId="46932"/>
    <cellStyle name="Total 2 4 4 11 2" xfId="46933"/>
    <cellStyle name="Total 2 4 4 11 3" xfId="46934"/>
    <cellStyle name="Total 2 4 4 12" xfId="46935"/>
    <cellStyle name="Total 2 4 4 12 2" xfId="46936"/>
    <cellStyle name="Total 2 4 4 12 3" xfId="46937"/>
    <cellStyle name="Total 2 4 4 13" xfId="46938"/>
    <cellStyle name="Total 2 4 4 13 2" xfId="46939"/>
    <cellStyle name="Total 2 4 4 13 3" xfId="46940"/>
    <cellStyle name="Total 2 4 4 14" xfId="46941"/>
    <cellStyle name="Total 2 4 4 14 2" xfId="46942"/>
    <cellStyle name="Total 2 4 4 14 3" xfId="46943"/>
    <cellStyle name="Total 2 4 4 15" xfId="46944"/>
    <cellStyle name="Total 2 4 4 15 2" xfId="46945"/>
    <cellStyle name="Total 2 4 4 15 3" xfId="46946"/>
    <cellStyle name="Total 2 4 4 16" xfId="46947"/>
    <cellStyle name="Total 2 4 4 16 2" xfId="46948"/>
    <cellStyle name="Total 2 4 4 16 3" xfId="46949"/>
    <cellStyle name="Total 2 4 4 17" xfId="46950"/>
    <cellStyle name="Total 2 4 4 17 2" xfId="46951"/>
    <cellStyle name="Total 2 4 4 17 3" xfId="46952"/>
    <cellStyle name="Total 2 4 4 18" xfId="46953"/>
    <cellStyle name="Total 2 4 4 19" xfId="46954"/>
    <cellStyle name="Total 2 4 4 2" xfId="1514"/>
    <cellStyle name="Total 2 4 4 2 10" xfId="46955"/>
    <cellStyle name="Total 2 4 4 2 10 2" xfId="46956"/>
    <cellStyle name="Total 2 4 4 2 10 3" xfId="46957"/>
    <cellStyle name="Total 2 4 4 2 11" xfId="46958"/>
    <cellStyle name="Total 2 4 4 2 11 2" xfId="46959"/>
    <cellStyle name="Total 2 4 4 2 11 3" xfId="46960"/>
    <cellStyle name="Total 2 4 4 2 12" xfId="46961"/>
    <cellStyle name="Total 2 4 4 2 12 2" xfId="46962"/>
    <cellStyle name="Total 2 4 4 2 12 3" xfId="46963"/>
    <cellStyle name="Total 2 4 4 2 13" xfId="46964"/>
    <cellStyle name="Total 2 4 4 2 13 2" xfId="46965"/>
    <cellStyle name="Total 2 4 4 2 13 3" xfId="46966"/>
    <cellStyle name="Total 2 4 4 2 14" xfId="46967"/>
    <cellStyle name="Total 2 4 4 2 14 2" xfId="46968"/>
    <cellStyle name="Total 2 4 4 2 14 3" xfId="46969"/>
    <cellStyle name="Total 2 4 4 2 15" xfId="46970"/>
    <cellStyle name="Total 2 4 4 2 15 2" xfId="46971"/>
    <cellStyle name="Total 2 4 4 2 15 3" xfId="46972"/>
    <cellStyle name="Total 2 4 4 2 16" xfId="46973"/>
    <cellStyle name="Total 2 4 4 2 16 2" xfId="46974"/>
    <cellStyle name="Total 2 4 4 2 16 3" xfId="46975"/>
    <cellStyle name="Total 2 4 4 2 17" xfId="46976"/>
    <cellStyle name="Total 2 4 4 2 18" xfId="46977"/>
    <cellStyle name="Total 2 4 4 2 2" xfId="46978"/>
    <cellStyle name="Total 2 4 4 2 2 2" xfId="46979"/>
    <cellStyle name="Total 2 4 4 2 2 2 2" xfId="46980"/>
    <cellStyle name="Total 2 4 4 2 2 2 3" xfId="46981"/>
    <cellStyle name="Total 2 4 4 2 2 3" xfId="46982"/>
    <cellStyle name="Total 2 4 4 2 2 4" xfId="46983"/>
    <cellStyle name="Total 2 4 4 2 3" xfId="46984"/>
    <cellStyle name="Total 2 4 4 2 3 2" xfId="46985"/>
    <cellStyle name="Total 2 4 4 2 3 3" xfId="46986"/>
    <cellStyle name="Total 2 4 4 2 4" xfId="46987"/>
    <cellStyle name="Total 2 4 4 2 4 2" xfId="46988"/>
    <cellStyle name="Total 2 4 4 2 4 3" xfId="46989"/>
    <cellStyle name="Total 2 4 4 2 5" xfId="46990"/>
    <cellStyle name="Total 2 4 4 2 5 2" xfId="46991"/>
    <cellStyle name="Total 2 4 4 2 5 3" xfId="46992"/>
    <cellStyle name="Total 2 4 4 2 6" xfId="46993"/>
    <cellStyle name="Total 2 4 4 2 6 2" xfId="46994"/>
    <cellStyle name="Total 2 4 4 2 6 3" xfId="46995"/>
    <cellStyle name="Total 2 4 4 2 7" xfId="46996"/>
    <cellStyle name="Total 2 4 4 2 7 2" xfId="46997"/>
    <cellStyle name="Total 2 4 4 2 7 3" xfId="46998"/>
    <cellStyle name="Total 2 4 4 2 8" xfId="46999"/>
    <cellStyle name="Total 2 4 4 2 8 2" xfId="47000"/>
    <cellStyle name="Total 2 4 4 2 8 3" xfId="47001"/>
    <cellStyle name="Total 2 4 4 2 9" xfId="47002"/>
    <cellStyle name="Total 2 4 4 2 9 2" xfId="47003"/>
    <cellStyle name="Total 2 4 4 2 9 3" xfId="47004"/>
    <cellStyle name="Total 2 4 4 3" xfId="47005"/>
    <cellStyle name="Total 2 4 4 3 2" xfId="47006"/>
    <cellStyle name="Total 2 4 4 3 2 2" xfId="47007"/>
    <cellStyle name="Total 2 4 4 3 2 3" xfId="47008"/>
    <cellStyle name="Total 2 4 4 3 3" xfId="47009"/>
    <cellStyle name="Total 2 4 4 3 4" xfId="47010"/>
    <cellStyle name="Total 2 4 4 4" xfId="47011"/>
    <cellStyle name="Total 2 4 4 4 2" xfId="47012"/>
    <cellStyle name="Total 2 4 4 4 3" xfId="47013"/>
    <cellStyle name="Total 2 4 4 5" xfId="47014"/>
    <cellStyle name="Total 2 4 4 5 2" xfId="47015"/>
    <cellStyle name="Total 2 4 4 5 3" xfId="47016"/>
    <cellStyle name="Total 2 4 4 6" xfId="47017"/>
    <cellStyle name="Total 2 4 4 6 2" xfId="47018"/>
    <cellStyle name="Total 2 4 4 6 3" xfId="47019"/>
    <cellStyle name="Total 2 4 4 7" xfId="47020"/>
    <cellStyle name="Total 2 4 4 7 2" xfId="47021"/>
    <cellStyle name="Total 2 4 4 7 3" xfId="47022"/>
    <cellStyle name="Total 2 4 4 8" xfId="47023"/>
    <cellStyle name="Total 2 4 4 8 2" xfId="47024"/>
    <cellStyle name="Total 2 4 4 8 3" xfId="47025"/>
    <cellStyle name="Total 2 4 4 9" xfId="47026"/>
    <cellStyle name="Total 2 4 4 9 2" xfId="47027"/>
    <cellStyle name="Total 2 4 4 9 3" xfId="47028"/>
    <cellStyle name="Total 2 4 40" xfId="47029"/>
    <cellStyle name="Total 2 4 40 2" xfId="47030"/>
    <cellStyle name="Total 2 4 40 3" xfId="47031"/>
    <cellStyle name="Total 2 4 41" xfId="47032"/>
    <cellStyle name="Total 2 4 41 2" xfId="47033"/>
    <cellStyle name="Total 2 4 41 3" xfId="47034"/>
    <cellStyle name="Total 2 4 42" xfId="47035"/>
    <cellStyle name="Total 2 4 42 2" xfId="47036"/>
    <cellStyle name="Total 2 4 42 3" xfId="47037"/>
    <cellStyle name="Total 2 4 43" xfId="47038"/>
    <cellStyle name="Total 2 4 43 2" xfId="47039"/>
    <cellStyle name="Total 2 4 44" xfId="47040"/>
    <cellStyle name="Total 2 4 45" xfId="47041"/>
    <cellStyle name="Total 2 4 5" xfId="1515"/>
    <cellStyle name="Total 2 4 5 10" xfId="47042"/>
    <cellStyle name="Total 2 4 5 10 2" xfId="47043"/>
    <cellStyle name="Total 2 4 5 10 3" xfId="47044"/>
    <cellStyle name="Total 2 4 5 11" xfId="47045"/>
    <cellStyle name="Total 2 4 5 11 2" xfId="47046"/>
    <cellStyle name="Total 2 4 5 11 3" xfId="47047"/>
    <cellStyle name="Total 2 4 5 12" xfId="47048"/>
    <cellStyle name="Total 2 4 5 12 2" xfId="47049"/>
    <cellStyle name="Total 2 4 5 12 3" xfId="47050"/>
    <cellStyle name="Total 2 4 5 13" xfId="47051"/>
    <cellStyle name="Total 2 4 5 13 2" xfId="47052"/>
    <cellStyle name="Total 2 4 5 13 3" xfId="47053"/>
    <cellStyle name="Total 2 4 5 14" xfId="47054"/>
    <cellStyle name="Total 2 4 5 14 2" xfId="47055"/>
    <cellStyle name="Total 2 4 5 14 3" xfId="47056"/>
    <cellStyle name="Total 2 4 5 15" xfId="47057"/>
    <cellStyle name="Total 2 4 5 15 2" xfId="47058"/>
    <cellStyle name="Total 2 4 5 15 3" xfId="47059"/>
    <cellStyle name="Total 2 4 5 16" xfId="47060"/>
    <cellStyle name="Total 2 4 5 16 2" xfId="47061"/>
    <cellStyle name="Total 2 4 5 16 3" xfId="47062"/>
    <cellStyle name="Total 2 4 5 17" xfId="47063"/>
    <cellStyle name="Total 2 4 5 17 2" xfId="47064"/>
    <cellStyle name="Total 2 4 5 17 3" xfId="47065"/>
    <cellStyle name="Total 2 4 5 18" xfId="47066"/>
    <cellStyle name="Total 2 4 5 19" xfId="47067"/>
    <cellStyle name="Total 2 4 5 2" xfId="1516"/>
    <cellStyle name="Total 2 4 5 2 10" xfId="47068"/>
    <cellStyle name="Total 2 4 5 2 10 2" xfId="47069"/>
    <cellStyle name="Total 2 4 5 2 10 3" xfId="47070"/>
    <cellStyle name="Total 2 4 5 2 11" xfId="47071"/>
    <cellStyle name="Total 2 4 5 2 11 2" xfId="47072"/>
    <cellStyle name="Total 2 4 5 2 11 3" xfId="47073"/>
    <cellStyle name="Total 2 4 5 2 12" xfId="47074"/>
    <cellStyle name="Total 2 4 5 2 12 2" xfId="47075"/>
    <cellStyle name="Total 2 4 5 2 12 3" xfId="47076"/>
    <cellStyle name="Total 2 4 5 2 13" xfId="47077"/>
    <cellStyle name="Total 2 4 5 2 13 2" xfId="47078"/>
    <cellStyle name="Total 2 4 5 2 13 3" xfId="47079"/>
    <cellStyle name="Total 2 4 5 2 14" xfId="47080"/>
    <cellStyle name="Total 2 4 5 2 14 2" xfId="47081"/>
    <cellStyle name="Total 2 4 5 2 14 3" xfId="47082"/>
    <cellStyle name="Total 2 4 5 2 15" xfId="47083"/>
    <cellStyle name="Total 2 4 5 2 15 2" xfId="47084"/>
    <cellStyle name="Total 2 4 5 2 15 3" xfId="47085"/>
    <cellStyle name="Total 2 4 5 2 16" xfId="47086"/>
    <cellStyle name="Total 2 4 5 2 16 2" xfId="47087"/>
    <cellStyle name="Total 2 4 5 2 16 3" xfId="47088"/>
    <cellStyle name="Total 2 4 5 2 17" xfId="47089"/>
    <cellStyle name="Total 2 4 5 2 18" xfId="47090"/>
    <cellStyle name="Total 2 4 5 2 2" xfId="47091"/>
    <cellStyle name="Total 2 4 5 2 2 2" xfId="47092"/>
    <cellStyle name="Total 2 4 5 2 2 2 2" xfId="47093"/>
    <cellStyle name="Total 2 4 5 2 2 2 3" xfId="47094"/>
    <cellStyle name="Total 2 4 5 2 2 3" xfId="47095"/>
    <cellStyle name="Total 2 4 5 2 2 4" xfId="47096"/>
    <cellStyle name="Total 2 4 5 2 3" xfId="47097"/>
    <cellStyle name="Total 2 4 5 2 3 2" xfId="47098"/>
    <cellStyle name="Total 2 4 5 2 3 3" xfId="47099"/>
    <cellStyle name="Total 2 4 5 2 4" xfId="47100"/>
    <cellStyle name="Total 2 4 5 2 4 2" xfId="47101"/>
    <cellStyle name="Total 2 4 5 2 4 3" xfId="47102"/>
    <cellStyle name="Total 2 4 5 2 5" xfId="47103"/>
    <cellStyle name="Total 2 4 5 2 5 2" xfId="47104"/>
    <cellStyle name="Total 2 4 5 2 5 3" xfId="47105"/>
    <cellStyle name="Total 2 4 5 2 6" xfId="47106"/>
    <cellStyle name="Total 2 4 5 2 6 2" xfId="47107"/>
    <cellStyle name="Total 2 4 5 2 6 3" xfId="47108"/>
    <cellStyle name="Total 2 4 5 2 7" xfId="47109"/>
    <cellStyle name="Total 2 4 5 2 7 2" xfId="47110"/>
    <cellStyle name="Total 2 4 5 2 7 3" xfId="47111"/>
    <cellStyle name="Total 2 4 5 2 8" xfId="47112"/>
    <cellStyle name="Total 2 4 5 2 8 2" xfId="47113"/>
    <cellStyle name="Total 2 4 5 2 8 3" xfId="47114"/>
    <cellStyle name="Total 2 4 5 2 9" xfId="47115"/>
    <cellStyle name="Total 2 4 5 2 9 2" xfId="47116"/>
    <cellStyle name="Total 2 4 5 2 9 3" xfId="47117"/>
    <cellStyle name="Total 2 4 5 3" xfId="47118"/>
    <cellStyle name="Total 2 4 5 3 2" xfId="47119"/>
    <cellStyle name="Total 2 4 5 3 2 2" xfId="47120"/>
    <cellStyle name="Total 2 4 5 3 2 3" xfId="47121"/>
    <cellStyle name="Total 2 4 5 3 3" xfId="47122"/>
    <cellStyle name="Total 2 4 5 3 4" xfId="47123"/>
    <cellStyle name="Total 2 4 5 4" xfId="47124"/>
    <cellStyle name="Total 2 4 5 4 2" xfId="47125"/>
    <cellStyle name="Total 2 4 5 4 3" xfId="47126"/>
    <cellStyle name="Total 2 4 5 5" xfId="47127"/>
    <cellStyle name="Total 2 4 5 5 2" xfId="47128"/>
    <cellStyle name="Total 2 4 5 5 3" xfId="47129"/>
    <cellStyle name="Total 2 4 5 6" xfId="47130"/>
    <cellStyle name="Total 2 4 5 6 2" xfId="47131"/>
    <cellStyle name="Total 2 4 5 6 3" xfId="47132"/>
    <cellStyle name="Total 2 4 5 7" xfId="47133"/>
    <cellStyle name="Total 2 4 5 7 2" xfId="47134"/>
    <cellStyle name="Total 2 4 5 7 3" xfId="47135"/>
    <cellStyle name="Total 2 4 5 8" xfId="47136"/>
    <cellStyle name="Total 2 4 5 8 2" xfId="47137"/>
    <cellStyle name="Total 2 4 5 8 3" xfId="47138"/>
    <cellStyle name="Total 2 4 5 9" xfId="47139"/>
    <cellStyle name="Total 2 4 5 9 2" xfId="47140"/>
    <cellStyle name="Total 2 4 5 9 3" xfId="47141"/>
    <cellStyle name="Total 2 4 6" xfId="1517"/>
    <cellStyle name="Total 2 4 6 10" xfId="47142"/>
    <cellStyle name="Total 2 4 6 10 2" xfId="47143"/>
    <cellStyle name="Total 2 4 6 10 3" xfId="47144"/>
    <cellStyle name="Total 2 4 6 11" xfId="47145"/>
    <cellStyle name="Total 2 4 6 11 2" xfId="47146"/>
    <cellStyle name="Total 2 4 6 11 3" xfId="47147"/>
    <cellStyle name="Total 2 4 6 12" xfId="47148"/>
    <cellStyle name="Total 2 4 6 12 2" xfId="47149"/>
    <cellStyle name="Total 2 4 6 12 3" xfId="47150"/>
    <cellStyle name="Total 2 4 6 13" xfId="47151"/>
    <cellStyle name="Total 2 4 6 13 2" xfId="47152"/>
    <cellStyle name="Total 2 4 6 13 3" xfId="47153"/>
    <cellStyle name="Total 2 4 6 14" xfId="47154"/>
    <cellStyle name="Total 2 4 6 14 2" xfId="47155"/>
    <cellStyle name="Total 2 4 6 14 3" xfId="47156"/>
    <cellStyle name="Total 2 4 6 15" xfId="47157"/>
    <cellStyle name="Total 2 4 6 15 2" xfId="47158"/>
    <cellStyle name="Total 2 4 6 15 3" xfId="47159"/>
    <cellStyle name="Total 2 4 6 16" xfId="47160"/>
    <cellStyle name="Total 2 4 6 16 2" xfId="47161"/>
    <cellStyle name="Total 2 4 6 16 3" xfId="47162"/>
    <cellStyle name="Total 2 4 6 17" xfId="47163"/>
    <cellStyle name="Total 2 4 6 18" xfId="47164"/>
    <cellStyle name="Total 2 4 6 2" xfId="47165"/>
    <cellStyle name="Total 2 4 6 2 2" xfId="47166"/>
    <cellStyle name="Total 2 4 6 2 2 2" xfId="47167"/>
    <cellStyle name="Total 2 4 6 2 2 3" xfId="47168"/>
    <cellStyle name="Total 2 4 6 2 3" xfId="47169"/>
    <cellStyle name="Total 2 4 6 2 4" xfId="47170"/>
    <cellStyle name="Total 2 4 6 3" xfId="47171"/>
    <cellStyle name="Total 2 4 6 3 2" xfId="47172"/>
    <cellStyle name="Total 2 4 6 3 3" xfId="47173"/>
    <cellStyle name="Total 2 4 6 4" xfId="47174"/>
    <cellStyle name="Total 2 4 6 4 2" xfId="47175"/>
    <cellStyle name="Total 2 4 6 4 3" xfId="47176"/>
    <cellStyle name="Total 2 4 6 5" xfId="47177"/>
    <cellStyle name="Total 2 4 6 5 2" xfId="47178"/>
    <cellStyle name="Total 2 4 6 5 3" xfId="47179"/>
    <cellStyle name="Total 2 4 6 6" xfId="47180"/>
    <cellStyle name="Total 2 4 6 6 2" xfId="47181"/>
    <cellStyle name="Total 2 4 6 6 3" xfId="47182"/>
    <cellStyle name="Total 2 4 6 7" xfId="47183"/>
    <cellStyle name="Total 2 4 6 7 2" xfId="47184"/>
    <cellStyle name="Total 2 4 6 7 3" xfId="47185"/>
    <cellStyle name="Total 2 4 6 8" xfId="47186"/>
    <cellStyle name="Total 2 4 6 8 2" xfId="47187"/>
    <cellStyle name="Total 2 4 6 8 3" xfId="47188"/>
    <cellStyle name="Total 2 4 6 9" xfId="47189"/>
    <cellStyle name="Total 2 4 6 9 2" xfId="47190"/>
    <cellStyle name="Total 2 4 6 9 3" xfId="47191"/>
    <cellStyle name="Total 2 4 7" xfId="1518"/>
    <cellStyle name="Total 2 4 7 10" xfId="47192"/>
    <cellStyle name="Total 2 4 7 10 2" xfId="47193"/>
    <cellStyle name="Total 2 4 7 10 3" xfId="47194"/>
    <cellStyle name="Total 2 4 7 11" xfId="47195"/>
    <cellStyle name="Total 2 4 7 11 2" xfId="47196"/>
    <cellStyle name="Total 2 4 7 11 3" xfId="47197"/>
    <cellStyle name="Total 2 4 7 12" xfId="47198"/>
    <cellStyle name="Total 2 4 7 12 2" xfId="47199"/>
    <cellStyle name="Total 2 4 7 12 3" xfId="47200"/>
    <cellStyle name="Total 2 4 7 13" xfId="47201"/>
    <cellStyle name="Total 2 4 7 13 2" xfId="47202"/>
    <cellStyle name="Total 2 4 7 13 3" xfId="47203"/>
    <cellStyle name="Total 2 4 7 14" xfId="47204"/>
    <cellStyle name="Total 2 4 7 14 2" xfId="47205"/>
    <cellStyle name="Total 2 4 7 14 3" xfId="47206"/>
    <cellStyle name="Total 2 4 7 15" xfId="47207"/>
    <cellStyle name="Total 2 4 7 15 2" xfId="47208"/>
    <cellStyle name="Total 2 4 7 15 3" xfId="47209"/>
    <cellStyle name="Total 2 4 7 16" xfId="47210"/>
    <cellStyle name="Total 2 4 7 16 2" xfId="47211"/>
    <cellStyle name="Total 2 4 7 16 3" xfId="47212"/>
    <cellStyle name="Total 2 4 7 17" xfId="47213"/>
    <cellStyle name="Total 2 4 7 18" xfId="47214"/>
    <cellStyle name="Total 2 4 7 2" xfId="47215"/>
    <cellStyle name="Total 2 4 7 2 2" xfId="47216"/>
    <cellStyle name="Total 2 4 7 2 2 2" xfId="47217"/>
    <cellStyle name="Total 2 4 7 2 2 3" xfId="47218"/>
    <cellStyle name="Total 2 4 7 2 3" xfId="47219"/>
    <cellStyle name="Total 2 4 7 2 4" xfId="47220"/>
    <cellStyle name="Total 2 4 7 3" xfId="47221"/>
    <cellStyle name="Total 2 4 7 3 2" xfId="47222"/>
    <cellStyle name="Total 2 4 7 3 3" xfId="47223"/>
    <cellStyle name="Total 2 4 7 4" xfId="47224"/>
    <cellStyle name="Total 2 4 7 4 2" xfId="47225"/>
    <cellStyle name="Total 2 4 7 4 3" xfId="47226"/>
    <cellStyle name="Total 2 4 7 5" xfId="47227"/>
    <cellStyle name="Total 2 4 7 5 2" xfId="47228"/>
    <cellStyle name="Total 2 4 7 5 3" xfId="47229"/>
    <cellStyle name="Total 2 4 7 6" xfId="47230"/>
    <cellStyle name="Total 2 4 7 6 2" xfId="47231"/>
    <cellStyle name="Total 2 4 7 6 3" xfId="47232"/>
    <cellStyle name="Total 2 4 7 7" xfId="47233"/>
    <cellStyle name="Total 2 4 7 7 2" xfId="47234"/>
    <cellStyle name="Total 2 4 7 7 3" xfId="47235"/>
    <cellStyle name="Total 2 4 7 8" xfId="47236"/>
    <cellStyle name="Total 2 4 7 8 2" xfId="47237"/>
    <cellStyle name="Total 2 4 7 8 3" xfId="47238"/>
    <cellStyle name="Total 2 4 7 9" xfId="47239"/>
    <cellStyle name="Total 2 4 7 9 2" xfId="47240"/>
    <cellStyle name="Total 2 4 7 9 3" xfId="47241"/>
    <cellStyle name="Total 2 4 8" xfId="1519"/>
    <cellStyle name="Total 2 4 8 10" xfId="47242"/>
    <cellStyle name="Total 2 4 8 10 2" xfId="47243"/>
    <cellStyle name="Total 2 4 8 10 3" xfId="47244"/>
    <cellStyle name="Total 2 4 8 11" xfId="47245"/>
    <cellStyle name="Total 2 4 8 11 2" xfId="47246"/>
    <cellStyle name="Total 2 4 8 11 3" xfId="47247"/>
    <cellStyle name="Total 2 4 8 12" xfId="47248"/>
    <cellStyle name="Total 2 4 8 12 2" xfId="47249"/>
    <cellStyle name="Total 2 4 8 12 3" xfId="47250"/>
    <cellStyle name="Total 2 4 8 13" xfId="47251"/>
    <cellStyle name="Total 2 4 8 13 2" xfId="47252"/>
    <cellStyle name="Total 2 4 8 13 3" xfId="47253"/>
    <cellStyle name="Total 2 4 8 14" xfId="47254"/>
    <cellStyle name="Total 2 4 8 14 2" xfId="47255"/>
    <cellStyle name="Total 2 4 8 14 3" xfId="47256"/>
    <cellStyle name="Total 2 4 8 15" xfId="47257"/>
    <cellStyle name="Total 2 4 8 15 2" xfId="47258"/>
    <cellStyle name="Total 2 4 8 15 3" xfId="47259"/>
    <cellStyle name="Total 2 4 8 16" xfId="47260"/>
    <cellStyle name="Total 2 4 8 16 2" xfId="47261"/>
    <cellStyle name="Total 2 4 8 16 3" xfId="47262"/>
    <cellStyle name="Total 2 4 8 17" xfId="47263"/>
    <cellStyle name="Total 2 4 8 18" xfId="47264"/>
    <cellStyle name="Total 2 4 8 2" xfId="47265"/>
    <cellStyle name="Total 2 4 8 2 2" xfId="47266"/>
    <cellStyle name="Total 2 4 8 2 2 2" xfId="47267"/>
    <cellStyle name="Total 2 4 8 2 2 3" xfId="47268"/>
    <cellStyle name="Total 2 4 8 2 3" xfId="47269"/>
    <cellStyle name="Total 2 4 8 2 4" xfId="47270"/>
    <cellStyle name="Total 2 4 8 3" xfId="47271"/>
    <cellStyle name="Total 2 4 8 3 2" xfId="47272"/>
    <cellStyle name="Total 2 4 8 3 3" xfId="47273"/>
    <cellStyle name="Total 2 4 8 4" xfId="47274"/>
    <cellStyle name="Total 2 4 8 4 2" xfId="47275"/>
    <cellStyle name="Total 2 4 8 4 3" xfId="47276"/>
    <cellStyle name="Total 2 4 8 5" xfId="47277"/>
    <cellStyle name="Total 2 4 8 5 2" xfId="47278"/>
    <cellStyle name="Total 2 4 8 5 3" xfId="47279"/>
    <cellStyle name="Total 2 4 8 6" xfId="47280"/>
    <cellStyle name="Total 2 4 8 6 2" xfId="47281"/>
    <cellStyle name="Total 2 4 8 6 3" xfId="47282"/>
    <cellStyle name="Total 2 4 8 7" xfId="47283"/>
    <cellStyle name="Total 2 4 8 7 2" xfId="47284"/>
    <cellStyle name="Total 2 4 8 7 3" xfId="47285"/>
    <cellStyle name="Total 2 4 8 8" xfId="47286"/>
    <cellStyle name="Total 2 4 8 8 2" xfId="47287"/>
    <cellStyle name="Total 2 4 8 8 3" xfId="47288"/>
    <cellStyle name="Total 2 4 8 9" xfId="47289"/>
    <cellStyle name="Total 2 4 8 9 2" xfId="47290"/>
    <cellStyle name="Total 2 4 8 9 3" xfId="47291"/>
    <cellStyle name="Total 2 4 9" xfId="1520"/>
    <cellStyle name="Total 2 4 9 10" xfId="47292"/>
    <cellStyle name="Total 2 4 9 10 2" xfId="47293"/>
    <cellStyle name="Total 2 4 9 10 3" xfId="47294"/>
    <cellStyle name="Total 2 4 9 11" xfId="47295"/>
    <cellStyle name="Total 2 4 9 11 2" xfId="47296"/>
    <cellStyle name="Total 2 4 9 11 3" xfId="47297"/>
    <cellStyle name="Total 2 4 9 12" xfId="47298"/>
    <cellStyle name="Total 2 4 9 12 2" xfId="47299"/>
    <cellStyle name="Total 2 4 9 12 3" xfId="47300"/>
    <cellStyle name="Total 2 4 9 13" xfId="47301"/>
    <cellStyle name="Total 2 4 9 13 2" xfId="47302"/>
    <cellStyle name="Total 2 4 9 13 3" xfId="47303"/>
    <cellStyle name="Total 2 4 9 14" xfId="47304"/>
    <cellStyle name="Total 2 4 9 14 2" xfId="47305"/>
    <cellStyle name="Total 2 4 9 14 3" xfId="47306"/>
    <cellStyle name="Total 2 4 9 15" xfId="47307"/>
    <cellStyle name="Total 2 4 9 15 2" xfId="47308"/>
    <cellStyle name="Total 2 4 9 15 3" xfId="47309"/>
    <cellStyle name="Total 2 4 9 16" xfId="47310"/>
    <cellStyle name="Total 2 4 9 16 2" xfId="47311"/>
    <cellStyle name="Total 2 4 9 16 3" xfId="47312"/>
    <cellStyle name="Total 2 4 9 17" xfId="47313"/>
    <cellStyle name="Total 2 4 9 18" xfId="47314"/>
    <cellStyle name="Total 2 4 9 2" xfId="47315"/>
    <cellStyle name="Total 2 4 9 2 2" xfId="47316"/>
    <cellStyle name="Total 2 4 9 2 2 2" xfId="47317"/>
    <cellStyle name="Total 2 4 9 2 2 3" xfId="47318"/>
    <cellStyle name="Total 2 4 9 2 3" xfId="47319"/>
    <cellStyle name="Total 2 4 9 2 4" xfId="47320"/>
    <cellStyle name="Total 2 4 9 3" xfId="47321"/>
    <cellStyle name="Total 2 4 9 3 2" xfId="47322"/>
    <cellStyle name="Total 2 4 9 3 3" xfId="47323"/>
    <cellStyle name="Total 2 4 9 4" xfId="47324"/>
    <cellStyle name="Total 2 4 9 4 2" xfId="47325"/>
    <cellStyle name="Total 2 4 9 4 3" xfId="47326"/>
    <cellStyle name="Total 2 4 9 5" xfId="47327"/>
    <cellStyle name="Total 2 4 9 5 2" xfId="47328"/>
    <cellStyle name="Total 2 4 9 5 3" xfId="47329"/>
    <cellStyle name="Total 2 4 9 6" xfId="47330"/>
    <cellStyle name="Total 2 4 9 6 2" xfId="47331"/>
    <cellStyle name="Total 2 4 9 6 3" xfId="47332"/>
    <cellStyle name="Total 2 4 9 7" xfId="47333"/>
    <cellStyle name="Total 2 4 9 7 2" xfId="47334"/>
    <cellStyle name="Total 2 4 9 7 3" xfId="47335"/>
    <cellStyle name="Total 2 4 9 8" xfId="47336"/>
    <cellStyle name="Total 2 4 9 8 2" xfId="47337"/>
    <cellStyle name="Total 2 4 9 8 3" xfId="47338"/>
    <cellStyle name="Total 2 4 9 9" xfId="47339"/>
    <cellStyle name="Total 2 4 9 9 2" xfId="47340"/>
    <cellStyle name="Total 2 4 9 9 3" xfId="47341"/>
    <cellStyle name="Total 2 5" xfId="1521"/>
    <cellStyle name="Total 2 5 10" xfId="47342"/>
    <cellStyle name="Total 2 5 10 2" xfId="47343"/>
    <cellStyle name="Total 2 5 10 3" xfId="47344"/>
    <cellStyle name="Total 2 5 11" xfId="47345"/>
    <cellStyle name="Total 2 5 11 2" xfId="47346"/>
    <cellStyle name="Total 2 5 11 3" xfId="47347"/>
    <cellStyle name="Total 2 5 12" xfId="47348"/>
    <cellStyle name="Total 2 5 12 2" xfId="47349"/>
    <cellStyle name="Total 2 5 12 3" xfId="47350"/>
    <cellStyle name="Total 2 5 13" xfId="47351"/>
    <cellStyle name="Total 2 5 13 2" xfId="47352"/>
    <cellStyle name="Total 2 5 13 3" xfId="47353"/>
    <cellStyle name="Total 2 5 14" xfId="47354"/>
    <cellStyle name="Total 2 5 14 2" xfId="47355"/>
    <cellStyle name="Total 2 5 14 3" xfId="47356"/>
    <cellStyle name="Total 2 5 15" xfId="47357"/>
    <cellStyle name="Total 2 5 15 2" xfId="47358"/>
    <cellStyle name="Total 2 5 15 3" xfId="47359"/>
    <cellStyle name="Total 2 5 16" xfId="47360"/>
    <cellStyle name="Total 2 5 16 2" xfId="47361"/>
    <cellStyle name="Total 2 5 16 3" xfId="47362"/>
    <cellStyle name="Total 2 5 17" xfId="47363"/>
    <cellStyle name="Total 2 5 17 2" xfId="47364"/>
    <cellStyle name="Total 2 5 17 3" xfId="47365"/>
    <cellStyle name="Total 2 5 18" xfId="47366"/>
    <cellStyle name="Total 2 5 19" xfId="47367"/>
    <cellStyle name="Total 2 5 2" xfId="1522"/>
    <cellStyle name="Total 2 5 2 10" xfId="47368"/>
    <cellStyle name="Total 2 5 2 10 2" xfId="47369"/>
    <cellStyle name="Total 2 5 2 10 3" xfId="47370"/>
    <cellStyle name="Total 2 5 2 11" xfId="47371"/>
    <cellStyle name="Total 2 5 2 11 2" xfId="47372"/>
    <cellStyle name="Total 2 5 2 11 3" xfId="47373"/>
    <cellStyle name="Total 2 5 2 12" xfId="47374"/>
    <cellStyle name="Total 2 5 2 12 2" xfId="47375"/>
    <cellStyle name="Total 2 5 2 12 3" xfId="47376"/>
    <cellStyle name="Total 2 5 2 13" xfId="47377"/>
    <cellStyle name="Total 2 5 2 13 2" xfId="47378"/>
    <cellStyle name="Total 2 5 2 13 3" xfId="47379"/>
    <cellStyle name="Total 2 5 2 14" xfId="47380"/>
    <cellStyle name="Total 2 5 2 14 2" xfId="47381"/>
    <cellStyle name="Total 2 5 2 14 3" xfId="47382"/>
    <cellStyle name="Total 2 5 2 15" xfId="47383"/>
    <cellStyle name="Total 2 5 2 15 2" xfId="47384"/>
    <cellStyle name="Total 2 5 2 15 3" xfId="47385"/>
    <cellStyle name="Total 2 5 2 16" xfId="47386"/>
    <cellStyle name="Total 2 5 2 16 2" xfId="47387"/>
    <cellStyle name="Total 2 5 2 16 3" xfId="47388"/>
    <cellStyle name="Total 2 5 2 17" xfId="47389"/>
    <cellStyle name="Total 2 5 2 18" xfId="47390"/>
    <cellStyle name="Total 2 5 2 2" xfId="47391"/>
    <cellStyle name="Total 2 5 2 2 2" xfId="47392"/>
    <cellStyle name="Total 2 5 2 2 2 2" xfId="47393"/>
    <cellStyle name="Total 2 5 2 2 2 3" xfId="47394"/>
    <cellStyle name="Total 2 5 2 2 3" xfId="47395"/>
    <cellStyle name="Total 2 5 2 2 4" xfId="47396"/>
    <cellStyle name="Total 2 5 2 3" xfId="47397"/>
    <cellStyle name="Total 2 5 2 3 2" xfId="47398"/>
    <cellStyle name="Total 2 5 2 3 3" xfId="47399"/>
    <cellStyle name="Total 2 5 2 4" xfId="47400"/>
    <cellStyle name="Total 2 5 2 4 2" xfId="47401"/>
    <cellStyle name="Total 2 5 2 4 3" xfId="47402"/>
    <cellStyle name="Total 2 5 2 5" xfId="47403"/>
    <cellStyle name="Total 2 5 2 5 2" xfId="47404"/>
    <cellStyle name="Total 2 5 2 5 3" xfId="47405"/>
    <cellStyle name="Total 2 5 2 6" xfId="47406"/>
    <cellStyle name="Total 2 5 2 6 2" xfId="47407"/>
    <cellStyle name="Total 2 5 2 6 3" xfId="47408"/>
    <cellStyle name="Total 2 5 2 7" xfId="47409"/>
    <cellStyle name="Total 2 5 2 7 2" xfId="47410"/>
    <cellStyle name="Total 2 5 2 7 3" xfId="47411"/>
    <cellStyle name="Total 2 5 2 8" xfId="47412"/>
    <cellStyle name="Total 2 5 2 8 2" xfId="47413"/>
    <cellStyle name="Total 2 5 2 8 3" xfId="47414"/>
    <cellStyle name="Total 2 5 2 9" xfId="47415"/>
    <cellStyle name="Total 2 5 2 9 2" xfId="47416"/>
    <cellStyle name="Total 2 5 2 9 3" xfId="47417"/>
    <cellStyle name="Total 2 5 3" xfId="47418"/>
    <cellStyle name="Total 2 5 3 2" xfId="47419"/>
    <cellStyle name="Total 2 5 3 2 2" xfId="47420"/>
    <cellStyle name="Total 2 5 3 2 3" xfId="47421"/>
    <cellStyle name="Total 2 5 3 3" xfId="47422"/>
    <cellStyle name="Total 2 5 3 4" xfId="47423"/>
    <cellStyle name="Total 2 5 4" xfId="47424"/>
    <cellStyle name="Total 2 5 4 2" xfId="47425"/>
    <cellStyle name="Total 2 5 4 3" xfId="47426"/>
    <cellStyle name="Total 2 5 5" xfId="47427"/>
    <cellStyle name="Total 2 5 5 2" xfId="47428"/>
    <cellStyle name="Total 2 5 5 3" xfId="47429"/>
    <cellStyle name="Total 2 5 6" xfId="47430"/>
    <cellStyle name="Total 2 5 6 2" xfId="47431"/>
    <cellStyle name="Total 2 5 6 3" xfId="47432"/>
    <cellStyle name="Total 2 5 7" xfId="47433"/>
    <cellStyle name="Total 2 5 7 2" xfId="47434"/>
    <cellStyle name="Total 2 5 7 3" xfId="47435"/>
    <cellStyle name="Total 2 5 8" xfId="47436"/>
    <cellStyle name="Total 2 5 8 2" xfId="47437"/>
    <cellStyle name="Total 2 5 8 3" xfId="47438"/>
    <cellStyle name="Total 2 5 9" xfId="47439"/>
    <cellStyle name="Total 2 5 9 2" xfId="47440"/>
    <cellStyle name="Total 2 5 9 3" xfId="47441"/>
    <cellStyle name="Total 2 6" xfId="1523"/>
    <cellStyle name="Total 2 6 10" xfId="47442"/>
    <cellStyle name="Total 2 6 10 2" xfId="47443"/>
    <cellStyle name="Total 2 6 10 3" xfId="47444"/>
    <cellStyle name="Total 2 6 11" xfId="47445"/>
    <cellStyle name="Total 2 6 11 2" xfId="47446"/>
    <cellStyle name="Total 2 6 11 3" xfId="47447"/>
    <cellStyle name="Total 2 6 12" xfId="47448"/>
    <cellStyle name="Total 2 6 12 2" xfId="47449"/>
    <cellStyle name="Total 2 6 12 3" xfId="47450"/>
    <cellStyle name="Total 2 6 13" xfId="47451"/>
    <cellStyle name="Total 2 6 13 2" xfId="47452"/>
    <cellStyle name="Total 2 6 13 3" xfId="47453"/>
    <cellStyle name="Total 2 6 14" xfId="47454"/>
    <cellStyle name="Total 2 6 14 2" xfId="47455"/>
    <cellStyle name="Total 2 6 14 3" xfId="47456"/>
    <cellStyle name="Total 2 6 15" xfId="47457"/>
    <cellStyle name="Total 2 6 15 2" xfId="47458"/>
    <cellStyle name="Total 2 6 15 3" xfId="47459"/>
    <cellStyle name="Total 2 6 16" xfId="47460"/>
    <cellStyle name="Total 2 6 16 2" xfId="47461"/>
    <cellStyle name="Total 2 6 16 3" xfId="47462"/>
    <cellStyle name="Total 2 6 17" xfId="47463"/>
    <cellStyle name="Total 2 6 17 2" xfId="47464"/>
    <cellStyle name="Total 2 6 17 3" xfId="47465"/>
    <cellStyle name="Total 2 6 18" xfId="47466"/>
    <cellStyle name="Total 2 6 19" xfId="47467"/>
    <cellStyle name="Total 2 6 2" xfId="1524"/>
    <cellStyle name="Total 2 6 2 10" xfId="47468"/>
    <cellStyle name="Total 2 6 2 10 2" xfId="47469"/>
    <cellStyle name="Total 2 6 2 10 3" xfId="47470"/>
    <cellStyle name="Total 2 6 2 11" xfId="47471"/>
    <cellStyle name="Total 2 6 2 11 2" xfId="47472"/>
    <cellStyle name="Total 2 6 2 11 3" xfId="47473"/>
    <cellStyle name="Total 2 6 2 12" xfId="47474"/>
    <cellStyle name="Total 2 6 2 12 2" xfId="47475"/>
    <cellStyle name="Total 2 6 2 12 3" xfId="47476"/>
    <cellStyle name="Total 2 6 2 13" xfId="47477"/>
    <cellStyle name="Total 2 6 2 13 2" xfId="47478"/>
    <cellStyle name="Total 2 6 2 13 3" xfId="47479"/>
    <cellStyle name="Total 2 6 2 14" xfId="47480"/>
    <cellStyle name="Total 2 6 2 14 2" xfId="47481"/>
    <cellStyle name="Total 2 6 2 14 3" xfId="47482"/>
    <cellStyle name="Total 2 6 2 15" xfId="47483"/>
    <cellStyle name="Total 2 6 2 15 2" xfId="47484"/>
    <cellStyle name="Total 2 6 2 15 3" xfId="47485"/>
    <cellStyle name="Total 2 6 2 16" xfId="47486"/>
    <cellStyle name="Total 2 6 2 16 2" xfId="47487"/>
    <cellStyle name="Total 2 6 2 16 3" xfId="47488"/>
    <cellStyle name="Total 2 6 2 17" xfId="47489"/>
    <cellStyle name="Total 2 6 2 18" xfId="47490"/>
    <cellStyle name="Total 2 6 2 2" xfId="47491"/>
    <cellStyle name="Total 2 6 2 2 2" xfId="47492"/>
    <cellStyle name="Total 2 6 2 2 2 2" xfId="47493"/>
    <cellStyle name="Total 2 6 2 2 2 3" xfId="47494"/>
    <cellStyle name="Total 2 6 2 2 3" xfId="47495"/>
    <cellStyle name="Total 2 6 2 2 4" xfId="47496"/>
    <cellStyle name="Total 2 6 2 3" xfId="47497"/>
    <cellStyle name="Total 2 6 2 3 2" xfId="47498"/>
    <cellStyle name="Total 2 6 2 3 3" xfId="47499"/>
    <cellStyle name="Total 2 6 2 4" xfId="47500"/>
    <cellStyle name="Total 2 6 2 4 2" xfId="47501"/>
    <cellStyle name="Total 2 6 2 4 3" xfId="47502"/>
    <cellStyle name="Total 2 6 2 5" xfId="47503"/>
    <cellStyle name="Total 2 6 2 5 2" xfId="47504"/>
    <cellStyle name="Total 2 6 2 5 3" xfId="47505"/>
    <cellStyle name="Total 2 6 2 6" xfId="47506"/>
    <cellStyle name="Total 2 6 2 6 2" xfId="47507"/>
    <cellStyle name="Total 2 6 2 6 3" xfId="47508"/>
    <cellStyle name="Total 2 6 2 7" xfId="47509"/>
    <cellStyle name="Total 2 6 2 7 2" xfId="47510"/>
    <cellStyle name="Total 2 6 2 7 3" xfId="47511"/>
    <cellStyle name="Total 2 6 2 8" xfId="47512"/>
    <cellStyle name="Total 2 6 2 8 2" xfId="47513"/>
    <cellStyle name="Total 2 6 2 8 3" xfId="47514"/>
    <cellStyle name="Total 2 6 2 9" xfId="47515"/>
    <cellStyle name="Total 2 6 2 9 2" xfId="47516"/>
    <cellStyle name="Total 2 6 2 9 3" xfId="47517"/>
    <cellStyle name="Total 2 6 3" xfId="47518"/>
    <cellStyle name="Total 2 6 3 2" xfId="47519"/>
    <cellStyle name="Total 2 6 3 2 2" xfId="47520"/>
    <cellStyle name="Total 2 6 3 2 3" xfId="47521"/>
    <cellStyle name="Total 2 6 3 3" xfId="47522"/>
    <cellStyle name="Total 2 6 3 4" xfId="47523"/>
    <cellStyle name="Total 2 6 4" xfId="47524"/>
    <cellStyle name="Total 2 6 4 2" xfId="47525"/>
    <cellStyle name="Total 2 6 4 3" xfId="47526"/>
    <cellStyle name="Total 2 6 5" xfId="47527"/>
    <cellStyle name="Total 2 6 5 2" xfId="47528"/>
    <cellStyle name="Total 2 6 5 3" xfId="47529"/>
    <cellStyle name="Total 2 6 6" xfId="47530"/>
    <cellStyle name="Total 2 6 6 2" xfId="47531"/>
    <cellStyle name="Total 2 6 6 3" xfId="47532"/>
    <cellStyle name="Total 2 6 7" xfId="47533"/>
    <cellStyle name="Total 2 6 7 2" xfId="47534"/>
    <cellStyle name="Total 2 6 7 3" xfId="47535"/>
    <cellStyle name="Total 2 6 8" xfId="47536"/>
    <cellStyle name="Total 2 6 8 2" xfId="47537"/>
    <cellStyle name="Total 2 6 8 3" xfId="47538"/>
    <cellStyle name="Total 2 6 9" xfId="47539"/>
    <cellStyle name="Total 2 6 9 2" xfId="47540"/>
    <cellStyle name="Total 2 6 9 3" xfId="47541"/>
    <cellStyle name="Total 2 7" xfId="1525"/>
    <cellStyle name="Total 2 7 10" xfId="47542"/>
    <cellStyle name="Total 2 7 10 2" xfId="47543"/>
    <cellStyle name="Total 2 7 10 3" xfId="47544"/>
    <cellStyle name="Total 2 7 11" xfId="47545"/>
    <cellStyle name="Total 2 7 11 2" xfId="47546"/>
    <cellStyle name="Total 2 7 11 3" xfId="47547"/>
    <cellStyle name="Total 2 7 12" xfId="47548"/>
    <cellStyle name="Total 2 7 12 2" xfId="47549"/>
    <cellStyle name="Total 2 7 12 3" xfId="47550"/>
    <cellStyle name="Total 2 7 13" xfId="47551"/>
    <cellStyle name="Total 2 7 13 2" xfId="47552"/>
    <cellStyle name="Total 2 7 13 3" xfId="47553"/>
    <cellStyle name="Total 2 7 14" xfId="47554"/>
    <cellStyle name="Total 2 7 14 2" xfId="47555"/>
    <cellStyle name="Total 2 7 14 3" xfId="47556"/>
    <cellStyle name="Total 2 7 15" xfId="47557"/>
    <cellStyle name="Total 2 7 15 2" xfId="47558"/>
    <cellStyle name="Total 2 7 15 3" xfId="47559"/>
    <cellStyle name="Total 2 7 16" xfId="47560"/>
    <cellStyle name="Total 2 7 16 2" xfId="47561"/>
    <cellStyle name="Total 2 7 16 3" xfId="47562"/>
    <cellStyle name="Total 2 7 17" xfId="47563"/>
    <cellStyle name="Total 2 7 17 2" xfId="47564"/>
    <cellStyle name="Total 2 7 17 3" xfId="47565"/>
    <cellStyle name="Total 2 7 18" xfId="47566"/>
    <cellStyle name="Total 2 7 19" xfId="47567"/>
    <cellStyle name="Total 2 7 2" xfId="1526"/>
    <cellStyle name="Total 2 7 2 10" xfId="47568"/>
    <cellStyle name="Total 2 7 2 10 2" xfId="47569"/>
    <cellStyle name="Total 2 7 2 10 3" xfId="47570"/>
    <cellStyle name="Total 2 7 2 11" xfId="47571"/>
    <cellStyle name="Total 2 7 2 11 2" xfId="47572"/>
    <cellStyle name="Total 2 7 2 11 3" xfId="47573"/>
    <cellStyle name="Total 2 7 2 12" xfId="47574"/>
    <cellStyle name="Total 2 7 2 12 2" xfId="47575"/>
    <cellStyle name="Total 2 7 2 12 3" xfId="47576"/>
    <cellStyle name="Total 2 7 2 13" xfId="47577"/>
    <cellStyle name="Total 2 7 2 13 2" xfId="47578"/>
    <cellStyle name="Total 2 7 2 13 3" xfId="47579"/>
    <cellStyle name="Total 2 7 2 14" xfId="47580"/>
    <cellStyle name="Total 2 7 2 14 2" xfId="47581"/>
    <cellStyle name="Total 2 7 2 14 3" xfId="47582"/>
    <cellStyle name="Total 2 7 2 15" xfId="47583"/>
    <cellStyle name="Total 2 7 2 15 2" xfId="47584"/>
    <cellStyle name="Total 2 7 2 15 3" xfId="47585"/>
    <cellStyle name="Total 2 7 2 16" xfId="47586"/>
    <cellStyle name="Total 2 7 2 16 2" xfId="47587"/>
    <cellStyle name="Total 2 7 2 16 3" xfId="47588"/>
    <cellStyle name="Total 2 7 2 17" xfId="47589"/>
    <cellStyle name="Total 2 7 2 18" xfId="47590"/>
    <cellStyle name="Total 2 7 2 2" xfId="47591"/>
    <cellStyle name="Total 2 7 2 2 2" xfId="47592"/>
    <cellStyle name="Total 2 7 2 2 2 2" xfId="47593"/>
    <cellStyle name="Total 2 7 2 2 2 3" xfId="47594"/>
    <cellStyle name="Total 2 7 2 2 3" xfId="47595"/>
    <cellStyle name="Total 2 7 2 2 4" xfId="47596"/>
    <cellStyle name="Total 2 7 2 3" xfId="47597"/>
    <cellStyle name="Total 2 7 2 3 2" xfId="47598"/>
    <cellStyle name="Total 2 7 2 3 3" xfId="47599"/>
    <cellStyle name="Total 2 7 2 4" xfId="47600"/>
    <cellStyle name="Total 2 7 2 4 2" xfId="47601"/>
    <cellStyle name="Total 2 7 2 4 3" xfId="47602"/>
    <cellStyle name="Total 2 7 2 5" xfId="47603"/>
    <cellStyle name="Total 2 7 2 5 2" xfId="47604"/>
    <cellStyle name="Total 2 7 2 5 3" xfId="47605"/>
    <cellStyle name="Total 2 7 2 6" xfId="47606"/>
    <cellStyle name="Total 2 7 2 6 2" xfId="47607"/>
    <cellStyle name="Total 2 7 2 6 3" xfId="47608"/>
    <cellStyle name="Total 2 7 2 7" xfId="47609"/>
    <cellStyle name="Total 2 7 2 7 2" xfId="47610"/>
    <cellStyle name="Total 2 7 2 7 3" xfId="47611"/>
    <cellStyle name="Total 2 7 2 8" xfId="47612"/>
    <cellStyle name="Total 2 7 2 8 2" xfId="47613"/>
    <cellStyle name="Total 2 7 2 8 3" xfId="47614"/>
    <cellStyle name="Total 2 7 2 9" xfId="47615"/>
    <cellStyle name="Total 2 7 2 9 2" xfId="47616"/>
    <cellStyle name="Total 2 7 2 9 3" xfId="47617"/>
    <cellStyle name="Total 2 7 3" xfId="47618"/>
    <cellStyle name="Total 2 7 3 2" xfId="47619"/>
    <cellStyle name="Total 2 7 3 2 2" xfId="47620"/>
    <cellStyle name="Total 2 7 3 2 3" xfId="47621"/>
    <cellStyle name="Total 2 7 3 3" xfId="47622"/>
    <cellStyle name="Total 2 7 3 4" xfId="47623"/>
    <cellStyle name="Total 2 7 4" xfId="47624"/>
    <cellStyle name="Total 2 7 4 2" xfId="47625"/>
    <cellStyle name="Total 2 7 4 3" xfId="47626"/>
    <cellStyle name="Total 2 7 5" xfId="47627"/>
    <cellStyle name="Total 2 7 5 2" xfId="47628"/>
    <cellStyle name="Total 2 7 5 3" xfId="47629"/>
    <cellStyle name="Total 2 7 6" xfId="47630"/>
    <cellStyle name="Total 2 7 6 2" xfId="47631"/>
    <cellStyle name="Total 2 7 6 3" xfId="47632"/>
    <cellStyle name="Total 2 7 7" xfId="47633"/>
    <cellStyle name="Total 2 7 7 2" xfId="47634"/>
    <cellStyle name="Total 2 7 7 3" xfId="47635"/>
    <cellStyle name="Total 2 7 8" xfId="47636"/>
    <cellStyle name="Total 2 7 8 2" xfId="47637"/>
    <cellStyle name="Total 2 7 8 3" xfId="47638"/>
    <cellStyle name="Total 2 7 9" xfId="47639"/>
    <cellStyle name="Total 2 7 9 2" xfId="47640"/>
    <cellStyle name="Total 2 7 9 3" xfId="47641"/>
    <cellStyle name="Total 2 8" xfId="1527"/>
    <cellStyle name="Total 2 8 10" xfId="47642"/>
    <cellStyle name="Total 2 8 10 2" xfId="47643"/>
    <cellStyle name="Total 2 8 10 3" xfId="47644"/>
    <cellStyle name="Total 2 8 11" xfId="47645"/>
    <cellStyle name="Total 2 8 11 2" xfId="47646"/>
    <cellStyle name="Total 2 8 11 3" xfId="47647"/>
    <cellStyle name="Total 2 8 12" xfId="47648"/>
    <cellStyle name="Total 2 8 12 2" xfId="47649"/>
    <cellStyle name="Total 2 8 12 3" xfId="47650"/>
    <cellStyle name="Total 2 8 13" xfId="47651"/>
    <cellStyle name="Total 2 8 13 2" xfId="47652"/>
    <cellStyle name="Total 2 8 13 3" xfId="47653"/>
    <cellStyle name="Total 2 8 14" xfId="47654"/>
    <cellStyle name="Total 2 8 14 2" xfId="47655"/>
    <cellStyle name="Total 2 8 14 3" xfId="47656"/>
    <cellStyle name="Total 2 8 15" xfId="47657"/>
    <cellStyle name="Total 2 8 15 2" xfId="47658"/>
    <cellStyle name="Total 2 8 15 3" xfId="47659"/>
    <cellStyle name="Total 2 8 16" xfId="47660"/>
    <cellStyle name="Total 2 8 16 2" xfId="47661"/>
    <cellStyle name="Total 2 8 16 3" xfId="47662"/>
    <cellStyle name="Total 2 8 17" xfId="47663"/>
    <cellStyle name="Total 2 8 18" xfId="47664"/>
    <cellStyle name="Total 2 8 2" xfId="47665"/>
    <cellStyle name="Total 2 8 2 2" xfId="47666"/>
    <cellStyle name="Total 2 8 2 2 2" xfId="47667"/>
    <cellStyle name="Total 2 8 2 2 3" xfId="47668"/>
    <cellStyle name="Total 2 8 2 3" xfId="47669"/>
    <cellStyle name="Total 2 8 2 4" xfId="47670"/>
    <cellStyle name="Total 2 8 3" xfId="47671"/>
    <cellStyle name="Total 2 8 3 2" xfId="47672"/>
    <cellStyle name="Total 2 8 3 3" xfId="47673"/>
    <cellStyle name="Total 2 8 4" xfId="47674"/>
    <cellStyle name="Total 2 8 4 2" xfId="47675"/>
    <cellStyle name="Total 2 8 4 3" xfId="47676"/>
    <cellStyle name="Total 2 8 5" xfId="47677"/>
    <cellStyle name="Total 2 8 5 2" xfId="47678"/>
    <cellStyle name="Total 2 8 5 3" xfId="47679"/>
    <cellStyle name="Total 2 8 6" xfId="47680"/>
    <cellStyle name="Total 2 8 6 2" xfId="47681"/>
    <cellStyle name="Total 2 8 6 3" xfId="47682"/>
    <cellStyle name="Total 2 8 7" xfId="47683"/>
    <cellStyle name="Total 2 8 7 2" xfId="47684"/>
    <cellStyle name="Total 2 8 7 3" xfId="47685"/>
    <cellStyle name="Total 2 8 8" xfId="47686"/>
    <cellStyle name="Total 2 8 8 2" xfId="47687"/>
    <cellStyle name="Total 2 8 8 3" xfId="47688"/>
    <cellStyle name="Total 2 8 9" xfId="47689"/>
    <cellStyle name="Total 2 8 9 2" xfId="47690"/>
    <cellStyle name="Total 2 8 9 3" xfId="47691"/>
    <cellStyle name="Total 2 9" xfId="1528"/>
    <cellStyle name="Total 2 9 10" xfId="47692"/>
    <cellStyle name="Total 2 9 10 2" xfId="47693"/>
    <cellStyle name="Total 2 9 10 3" xfId="47694"/>
    <cellStyle name="Total 2 9 11" xfId="47695"/>
    <cellStyle name="Total 2 9 11 2" xfId="47696"/>
    <cellStyle name="Total 2 9 11 3" xfId="47697"/>
    <cellStyle name="Total 2 9 12" xfId="47698"/>
    <cellStyle name="Total 2 9 12 2" xfId="47699"/>
    <cellStyle name="Total 2 9 12 3" xfId="47700"/>
    <cellStyle name="Total 2 9 13" xfId="47701"/>
    <cellStyle name="Total 2 9 13 2" xfId="47702"/>
    <cellStyle name="Total 2 9 13 3" xfId="47703"/>
    <cellStyle name="Total 2 9 14" xfId="47704"/>
    <cellStyle name="Total 2 9 14 2" xfId="47705"/>
    <cellStyle name="Total 2 9 14 3" xfId="47706"/>
    <cellStyle name="Total 2 9 15" xfId="47707"/>
    <cellStyle name="Total 2 9 15 2" xfId="47708"/>
    <cellStyle name="Total 2 9 15 3" xfId="47709"/>
    <cellStyle name="Total 2 9 16" xfId="47710"/>
    <cellStyle name="Total 2 9 16 2" xfId="47711"/>
    <cellStyle name="Total 2 9 16 3" xfId="47712"/>
    <cellStyle name="Total 2 9 17" xfId="47713"/>
    <cellStyle name="Total 2 9 18" xfId="47714"/>
    <cellStyle name="Total 2 9 2" xfId="47715"/>
    <cellStyle name="Total 2 9 2 2" xfId="47716"/>
    <cellStyle name="Total 2 9 2 2 2" xfId="47717"/>
    <cellStyle name="Total 2 9 2 2 3" xfId="47718"/>
    <cellStyle name="Total 2 9 2 3" xfId="47719"/>
    <cellStyle name="Total 2 9 2 4" xfId="47720"/>
    <cellStyle name="Total 2 9 3" xfId="47721"/>
    <cellStyle name="Total 2 9 3 2" xfId="47722"/>
    <cellStyle name="Total 2 9 3 3" xfId="47723"/>
    <cellStyle name="Total 2 9 4" xfId="47724"/>
    <cellStyle name="Total 2 9 4 2" xfId="47725"/>
    <cellStyle name="Total 2 9 4 3" xfId="47726"/>
    <cellStyle name="Total 2 9 5" xfId="47727"/>
    <cellStyle name="Total 2 9 5 2" xfId="47728"/>
    <cellStyle name="Total 2 9 5 3" xfId="47729"/>
    <cellStyle name="Total 2 9 6" xfId="47730"/>
    <cellStyle name="Total 2 9 6 2" xfId="47731"/>
    <cellStyle name="Total 2 9 6 3" xfId="47732"/>
    <cellStyle name="Total 2 9 7" xfId="47733"/>
    <cellStyle name="Total 2 9 7 2" xfId="47734"/>
    <cellStyle name="Total 2 9 7 3" xfId="47735"/>
    <cellStyle name="Total 2 9 8" xfId="47736"/>
    <cellStyle name="Total 2 9 8 2" xfId="47737"/>
    <cellStyle name="Total 2 9 8 3" xfId="47738"/>
    <cellStyle name="Total 2 9 9" xfId="47739"/>
    <cellStyle name="Total 2 9 9 2" xfId="47740"/>
    <cellStyle name="Total 2 9 9 3" xfId="47741"/>
    <cellStyle name="Total 3" xfId="1529"/>
    <cellStyle name="Total 3 10" xfId="47742"/>
    <cellStyle name="Total 3 10 2" xfId="47743"/>
    <cellStyle name="Total 3 10 3" xfId="47744"/>
    <cellStyle name="Total 3 11" xfId="47745"/>
    <cellStyle name="Total 3 11 2" xfId="47746"/>
    <cellStyle name="Total 3 11 3" xfId="47747"/>
    <cellStyle name="Total 3 12" xfId="47748"/>
    <cellStyle name="Total 3 12 2" xfId="47749"/>
    <cellStyle name="Total 3 12 3" xfId="47750"/>
    <cellStyle name="Total 3 13" xfId="47751"/>
    <cellStyle name="Total 3 13 2" xfId="47752"/>
    <cellStyle name="Total 3 13 3" xfId="47753"/>
    <cellStyle name="Total 3 14" xfId="47754"/>
    <cellStyle name="Total 3 14 2" xfId="47755"/>
    <cellStyle name="Total 3 14 3" xfId="47756"/>
    <cellStyle name="Total 3 15" xfId="47757"/>
    <cellStyle name="Total 3 15 2" xfId="47758"/>
    <cellStyle name="Total 3 15 3" xfId="47759"/>
    <cellStyle name="Total 3 16" xfId="47760"/>
    <cellStyle name="Total 3 16 2" xfId="47761"/>
    <cellStyle name="Total 3 16 3" xfId="47762"/>
    <cellStyle name="Total 3 17" xfId="47763"/>
    <cellStyle name="Total 3 17 2" xfId="47764"/>
    <cellStyle name="Total 3 17 3" xfId="47765"/>
    <cellStyle name="Total 3 18" xfId="47766"/>
    <cellStyle name="Total 3 18 2" xfId="47767"/>
    <cellStyle name="Total 3 18 3" xfId="47768"/>
    <cellStyle name="Total 3 19" xfId="47769"/>
    <cellStyle name="Total 3 19 2" xfId="47770"/>
    <cellStyle name="Total 3 19 3" xfId="47771"/>
    <cellStyle name="Total 3 2" xfId="1530"/>
    <cellStyle name="Total 3 2 10" xfId="1531"/>
    <cellStyle name="Total 3 2 10 10" xfId="47772"/>
    <cellStyle name="Total 3 2 10 10 2" xfId="47773"/>
    <cellStyle name="Total 3 2 10 10 3" xfId="47774"/>
    <cellStyle name="Total 3 2 10 11" xfId="47775"/>
    <cellStyle name="Total 3 2 10 11 2" xfId="47776"/>
    <cellStyle name="Total 3 2 10 11 3" xfId="47777"/>
    <cellStyle name="Total 3 2 10 12" xfId="47778"/>
    <cellStyle name="Total 3 2 10 12 2" xfId="47779"/>
    <cellStyle name="Total 3 2 10 12 3" xfId="47780"/>
    <cellStyle name="Total 3 2 10 13" xfId="47781"/>
    <cellStyle name="Total 3 2 10 13 2" xfId="47782"/>
    <cellStyle name="Total 3 2 10 13 3" xfId="47783"/>
    <cellStyle name="Total 3 2 10 14" xfId="47784"/>
    <cellStyle name="Total 3 2 10 14 2" xfId="47785"/>
    <cellStyle name="Total 3 2 10 14 3" xfId="47786"/>
    <cellStyle name="Total 3 2 10 15" xfId="47787"/>
    <cellStyle name="Total 3 2 10 15 2" xfId="47788"/>
    <cellStyle name="Total 3 2 10 15 3" xfId="47789"/>
    <cellStyle name="Total 3 2 10 16" xfId="47790"/>
    <cellStyle name="Total 3 2 10 16 2" xfId="47791"/>
    <cellStyle name="Total 3 2 10 16 3" xfId="47792"/>
    <cellStyle name="Total 3 2 10 17" xfId="47793"/>
    <cellStyle name="Total 3 2 10 18" xfId="47794"/>
    <cellStyle name="Total 3 2 10 2" xfId="47795"/>
    <cellStyle name="Total 3 2 10 2 2" xfId="47796"/>
    <cellStyle name="Total 3 2 10 2 2 2" xfId="47797"/>
    <cellStyle name="Total 3 2 10 2 2 3" xfId="47798"/>
    <cellStyle name="Total 3 2 10 2 3" xfId="47799"/>
    <cellStyle name="Total 3 2 10 2 4" xfId="47800"/>
    <cellStyle name="Total 3 2 10 3" xfId="47801"/>
    <cellStyle name="Total 3 2 10 3 2" xfId="47802"/>
    <cellStyle name="Total 3 2 10 3 3" xfId="47803"/>
    <cellStyle name="Total 3 2 10 4" xfId="47804"/>
    <cellStyle name="Total 3 2 10 4 2" xfId="47805"/>
    <cellStyle name="Total 3 2 10 4 3" xfId="47806"/>
    <cellStyle name="Total 3 2 10 5" xfId="47807"/>
    <cellStyle name="Total 3 2 10 5 2" xfId="47808"/>
    <cellStyle name="Total 3 2 10 5 3" xfId="47809"/>
    <cellStyle name="Total 3 2 10 6" xfId="47810"/>
    <cellStyle name="Total 3 2 10 6 2" xfId="47811"/>
    <cellStyle name="Total 3 2 10 6 3" xfId="47812"/>
    <cellStyle name="Total 3 2 10 7" xfId="47813"/>
    <cellStyle name="Total 3 2 10 7 2" xfId="47814"/>
    <cellStyle name="Total 3 2 10 7 3" xfId="47815"/>
    <cellStyle name="Total 3 2 10 8" xfId="47816"/>
    <cellStyle name="Total 3 2 10 8 2" xfId="47817"/>
    <cellStyle name="Total 3 2 10 8 3" xfId="47818"/>
    <cellStyle name="Total 3 2 10 9" xfId="47819"/>
    <cellStyle name="Total 3 2 10 9 2" xfId="47820"/>
    <cellStyle name="Total 3 2 10 9 3" xfId="47821"/>
    <cellStyle name="Total 3 2 11" xfId="1532"/>
    <cellStyle name="Total 3 2 11 10" xfId="47822"/>
    <cellStyle name="Total 3 2 11 10 2" xfId="47823"/>
    <cellStyle name="Total 3 2 11 10 3" xfId="47824"/>
    <cellStyle name="Total 3 2 11 11" xfId="47825"/>
    <cellStyle name="Total 3 2 11 11 2" xfId="47826"/>
    <cellStyle name="Total 3 2 11 11 3" xfId="47827"/>
    <cellStyle name="Total 3 2 11 12" xfId="47828"/>
    <cellStyle name="Total 3 2 11 12 2" xfId="47829"/>
    <cellStyle name="Total 3 2 11 12 3" xfId="47830"/>
    <cellStyle name="Total 3 2 11 13" xfId="47831"/>
    <cellStyle name="Total 3 2 11 13 2" xfId="47832"/>
    <cellStyle name="Total 3 2 11 13 3" xfId="47833"/>
    <cellStyle name="Total 3 2 11 14" xfId="47834"/>
    <cellStyle name="Total 3 2 11 14 2" xfId="47835"/>
    <cellStyle name="Total 3 2 11 14 3" xfId="47836"/>
    <cellStyle name="Total 3 2 11 15" xfId="47837"/>
    <cellStyle name="Total 3 2 11 15 2" xfId="47838"/>
    <cellStyle name="Total 3 2 11 15 3" xfId="47839"/>
    <cellStyle name="Total 3 2 11 16" xfId="47840"/>
    <cellStyle name="Total 3 2 11 16 2" xfId="47841"/>
    <cellStyle name="Total 3 2 11 16 3" xfId="47842"/>
    <cellStyle name="Total 3 2 11 17" xfId="47843"/>
    <cellStyle name="Total 3 2 11 18" xfId="47844"/>
    <cellStyle name="Total 3 2 11 2" xfId="47845"/>
    <cellStyle name="Total 3 2 11 2 2" xfId="47846"/>
    <cellStyle name="Total 3 2 11 2 2 2" xfId="47847"/>
    <cellStyle name="Total 3 2 11 2 2 3" xfId="47848"/>
    <cellStyle name="Total 3 2 11 2 3" xfId="47849"/>
    <cellStyle name="Total 3 2 11 2 4" xfId="47850"/>
    <cellStyle name="Total 3 2 11 3" xfId="47851"/>
    <cellStyle name="Total 3 2 11 3 2" xfId="47852"/>
    <cellStyle name="Total 3 2 11 3 3" xfId="47853"/>
    <cellStyle name="Total 3 2 11 4" xfId="47854"/>
    <cellStyle name="Total 3 2 11 4 2" xfId="47855"/>
    <cellStyle name="Total 3 2 11 4 3" xfId="47856"/>
    <cellStyle name="Total 3 2 11 5" xfId="47857"/>
    <cellStyle name="Total 3 2 11 5 2" xfId="47858"/>
    <cellStyle name="Total 3 2 11 5 3" xfId="47859"/>
    <cellStyle name="Total 3 2 11 6" xfId="47860"/>
    <cellStyle name="Total 3 2 11 6 2" xfId="47861"/>
    <cellStyle name="Total 3 2 11 6 3" xfId="47862"/>
    <cellStyle name="Total 3 2 11 7" xfId="47863"/>
    <cellStyle name="Total 3 2 11 7 2" xfId="47864"/>
    <cellStyle name="Total 3 2 11 7 3" xfId="47865"/>
    <cellStyle name="Total 3 2 11 8" xfId="47866"/>
    <cellStyle name="Total 3 2 11 8 2" xfId="47867"/>
    <cellStyle name="Total 3 2 11 8 3" xfId="47868"/>
    <cellStyle name="Total 3 2 11 9" xfId="47869"/>
    <cellStyle name="Total 3 2 11 9 2" xfId="47870"/>
    <cellStyle name="Total 3 2 11 9 3" xfId="47871"/>
    <cellStyle name="Total 3 2 12" xfId="1533"/>
    <cellStyle name="Total 3 2 12 10" xfId="47872"/>
    <cellStyle name="Total 3 2 12 10 2" xfId="47873"/>
    <cellStyle name="Total 3 2 12 10 3" xfId="47874"/>
    <cellStyle name="Total 3 2 12 11" xfId="47875"/>
    <cellStyle name="Total 3 2 12 11 2" xfId="47876"/>
    <cellStyle name="Total 3 2 12 11 3" xfId="47877"/>
    <cellStyle name="Total 3 2 12 12" xfId="47878"/>
    <cellStyle name="Total 3 2 12 12 2" xfId="47879"/>
    <cellStyle name="Total 3 2 12 12 3" xfId="47880"/>
    <cellStyle name="Total 3 2 12 13" xfId="47881"/>
    <cellStyle name="Total 3 2 12 13 2" xfId="47882"/>
    <cellStyle name="Total 3 2 12 13 3" xfId="47883"/>
    <cellStyle name="Total 3 2 12 14" xfId="47884"/>
    <cellStyle name="Total 3 2 12 14 2" xfId="47885"/>
    <cellStyle name="Total 3 2 12 14 3" xfId="47886"/>
    <cellStyle name="Total 3 2 12 15" xfId="47887"/>
    <cellStyle name="Total 3 2 12 15 2" xfId="47888"/>
    <cellStyle name="Total 3 2 12 15 3" xfId="47889"/>
    <cellStyle name="Total 3 2 12 16" xfId="47890"/>
    <cellStyle name="Total 3 2 12 16 2" xfId="47891"/>
    <cellStyle name="Total 3 2 12 16 3" xfId="47892"/>
    <cellStyle name="Total 3 2 12 17" xfId="47893"/>
    <cellStyle name="Total 3 2 12 18" xfId="47894"/>
    <cellStyle name="Total 3 2 12 2" xfId="47895"/>
    <cellStyle name="Total 3 2 12 2 2" xfId="47896"/>
    <cellStyle name="Total 3 2 12 2 2 2" xfId="47897"/>
    <cellStyle name="Total 3 2 12 2 2 3" xfId="47898"/>
    <cellStyle name="Total 3 2 12 2 3" xfId="47899"/>
    <cellStyle name="Total 3 2 12 2 4" xfId="47900"/>
    <cellStyle name="Total 3 2 12 3" xfId="47901"/>
    <cellStyle name="Total 3 2 12 3 2" xfId="47902"/>
    <cellStyle name="Total 3 2 12 3 3" xfId="47903"/>
    <cellStyle name="Total 3 2 12 4" xfId="47904"/>
    <cellStyle name="Total 3 2 12 4 2" xfId="47905"/>
    <cellStyle name="Total 3 2 12 4 3" xfId="47906"/>
    <cellStyle name="Total 3 2 12 5" xfId="47907"/>
    <cellStyle name="Total 3 2 12 5 2" xfId="47908"/>
    <cellStyle name="Total 3 2 12 5 3" xfId="47909"/>
    <cellStyle name="Total 3 2 12 6" xfId="47910"/>
    <cellStyle name="Total 3 2 12 6 2" xfId="47911"/>
    <cellStyle name="Total 3 2 12 6 3" xfId="47912"/>
    <cellStyle name="Total 3 2 12 7" xfId="47913"/>
    <cellStyle name="Total 3 2 12 7 2" xfId="47914"/>
    <cellStyle name="Total 3 2 12 7 3" xfId="47915"/>
    <cellStyle name="Total 3 2 12 8" xfId="47916"/>
    <cellStyle name="Total 3 2 12 8 2" xfId="47917"/>
    <cellStyle name="Total 3 2 12 8 3" xfId="47918"/>
    <cellStyle name="Total 3 2 12 9" xfId="47919"/>
    <cellStyle name="Total 3 2 12 9 2" xfId="47920"/>
    <cellStyle name="Total 3 2 12 9 3" xfId="47921"/>
    <cellStyle name="Total 3 2 13" xfId="1534"/>
    <cellStyle name="Total 3 2 13 10" xfId="47922"/>
    <cellStyle name="Total 3 2 13 10 2" xfId="47923"/>
    <cellStyle name="Total 3 2 13 10 3" xfId="47924"/>
    <cellStyle name="Total 3 2 13 11" xfId="47925"/>
    <cellStyle name="Total 3 2 13 11 2" xfId="47926"/>
    <cellStyle name="Total 3 2 13 11 3" xfId="47927"/>
    <cellStyle name="Total 3 2 13 12" xfId="47928"/>
    <cellStyle name="Total 3 2 13 12 2" xfId="47929"/>
    <cellStyle name="Total 3 2 13 12 3" xfId="47930"/>
    <cellStyle name="Total 3 2 13 13" xfId="47931"/>
    <cellStyle name="Total 3 2 13 13 2" xfId="47932"/>
    <cellStyle name="Total 3 2 13 13 3" xfId="47933"/>
    <cellStyle name="Total 3 2 13 14" xfId="47934"/>
    <cellStyle name="Total 3 2 13 14 2" xfId="47935"/>
    <cellStyle name="Total 3 2 13 14 3" xfId="47936"/>
    <cellStyle name="Total 3 2 13 15" xfId="47937"/>
    <cellStyle name="Total 3 2 13 15 2" xfId="47938"/>
    <cellStyle name="Total 3 2 13 15 3" xfId="47939"/>
    <cellStyle name="Total 3 2 13 16" xfId="47940"/>
    <cellStyle name="Total 3 2 13 16 2" xfId="47941"/>
    <cellStyle name="Total 3 2 13 16 3" xfId="47942"/>
    <cellStyle name="Total 3 2 13 17" xfId="47943"/>
    <cellStyle name="Total 3 2 13 18" xfId="47944"/>
    <cellStyle name="Total 3 2 13 2" xfId="47945"/>
    <cellStyle name="Total 3 2 13 2 2" xfId="47946"/>
    <cellStyle name="Total 3 2 13 2 2 2" xfId="47947"/>
    <cellStyle name="Total 3 2 13 2 2 3" xfId="47948"/>
    <cellStyle name="Total 3 2 13 2 3" xfId="47949"/>
    <cellStyle name="Total 3 2 13 2 4" xfId="47950"/>
    <cellStyle name="Total 3 2 13 3" xfId="47951"/>
    <cellStyle name="Total 3 2 13 3 2" xfId="47952"/>
    <cellStyle name="Total 3 2 13 3 3" xfId="47953"/>
    <cellStyle name="Total 3 2 13 4" xfId="47954"/>
    <cellStyle name="Total 3 2 13 4 2" xfId="47955"/>
    <cellStyle name="Total 3 2 13 4 3" xfId="47956"/>
    <cellStyle name="Total 3 2 13 5" xfId="47957"/>
    <cellStyle name="Total 3 2 13 5 2" xfId="47958"/>
    <cellStyle name="Total 3 2 13 5 3" xfId="47959"/>
    <cellStyle name="Total 3 2 13 6" xfId="47960"/>
    <cellStyle name="Total 3 2 13 6 2" xfId="47961"/>
    <cellStyle name="Total 3 2 13 6 3" xfId="47962"/>
    <cellStyle name="Total 3 2 13 7" xfId="47963"/>
    <cellStyle name="Total 3 2 13 7 2" xfId="47964"/>
    <cellStyle name="Total 3 2 13 7 3" xfId="47965"/>
    <cellStyle name="Total 3 2 13 8" xfId="47966"/>
    <cellStyle name="Total 3 2 13 8 2" xfId="47967"/>
    <cellStyle name="Total 3 2 13 8 3" xfId="47968"/>
    <cellStyle name="Total 3 2 13 9" xfId="47969"/>
    <cellStyle name="Total 3 2 13 9 2" xfId="47970"/>
    <cellStyle name="Total 3 2 13 9 3" xfId="47971"/>
    <cellStyle name="Total 3 2 14" xfId="1535"/>
    <cellStyle name="Total 3 2 14 10" xfId="47972"/>
    <cellStyle name="Total 3 2 14 10 2" xfId="47973"/>
    <cellStyle name="Total 3 2 14 10 3" xfId="47974"/>
    <cellStyle name="Total 3 2 14 11" xfId="47975"/>
    <cellStyle name="Total 3 2 14 11 2" xfId="47976"/>
    <cellStyle name="Total 3 2 14 11 3" xfId="47977"/>
    <cellStyle name="Total 3 2 14 12" xfId="47978"/>
    <cellStyle name="Total 3 2 14 12 2" xfId="47979"/>
    <cellStyle name="Total 3 2 14 12 3" xfId="47980"/>
    <cellStyle name="Total 3 2 14 13" xfId="47981"/>
    <cellStyle name="Total 3 2 14 13 2" xfId="47982"/>
    <cellStyle name="Total 3 2 14 13 3" xfId="47983"/>
    <cellStyle name="Total 3 2 14 14" xfId="47984"/>
    <cellStyle name="Total 3 2 14 14 2" xfId="47985"/>
    <cellStyle name="Total 3 2 14 14 3" xfId="47986"/>
    <cellStyle name="Total 3 2 14 15" xfId="47987"/>
    <cellStyle name="Total 3 2 14 15 2" xfId="47988"/>
    <cellStyle name="Total 3 2 14 15 3" xfId="47989"/>
    <cellStyle name="Total 3 2 14 16" xfId="47990"/>
    <cellStyle name="Total 3 2 14 16 2" xfId="47991"/>
    <cellStyle name="Total 3 2 14 16 3" xfId="47992"/>
    <cellStyle name="Total 3 2 14 17" xfId="47993"/>
    <cellStyle name="Total 3 2 14 18" xfId="47994"/>
    <cellStyle name="Total 3 2 14 2" xfId="47995"/>
    <cellStyle name="Total 3 2 14 2 2" xfId="47996"/>
    <cellStyle name="Total 3 2 14 2 2 2" xfId="47997"/>
    <cellStyle name="Total 3 2 14 2 2 3" xfId="47998"/>
    <cellStyle name="Total 3 2 14 2 3" xfId="47999"/>
    <cellStyle name="Total 3 2 14 2 4" xfId="48000"/>
    <cellStyle name="Total 3 2 14 3" xfId="48001"/>
    <cellStyle name="Total 3 2 14 3 2" xfId="48002"/>
    <cellStyle name="Total 3 2 14 3 3" xfId="48003"/>
    <cellStyle name="Total 3 2 14 4" xfId="48004"/>
    <cellStyle name="Total 3 2 14 4 2" xfId="48005"/>
    <cellStyle name="Total 3 2 14 4 3" xfId="48006"/>
    <cellStyle name="Total 3 2 14 5" xfId="48007"/>
    <cellStyle name="Total 3 2 14 5 2" xfId="48008"/>
    <cellStyle name="Total 3 2 14 5 3" xfId="48009"/>
    <cellStyle name="Total 3 2 14 6" xfId="48010"/>
    <cellStyle name="Total 3 2 14 6 2" xfId="48011"/>
    <cellStyle name="Total 3 2 14 6 3" xfId="48012"/>
    <cellStyle name="Total 3 2 14 7" xfId="48013"/>
    <cellStyle name="Total 3 2 14 7 2" xfId="48014"/>
    <cellStyle name="Total 3 2 14 7 3" xfId="48015"/>
    <cellStyle name="Total 3 2 14 8" xfId="48016"/>
    <cellStyle name="Total 3 2 14 8 2" xfId="48017"/>
    <cellStyle name="Total 3 2 14 8 3" xfId="48018"/>
    <cellStyle name="Total 3 2 14 9" xfId="48019"/>
    <cellStyle name="Total 3 2 14 9 2" xfId="48020"/>
    <cellStyle name="Total 3 2 14 9 3" xfId="48021"/>
    <cellStyle name="Total 3 2 15" xfId="1536"/>
    <cellStyle name="Total 3 2 15 10" xfId="48022"/>
    <cellStyle name="Total 3 2 15 10 2" xfId="48023"/>
    <cellStyle name="Total 3 2 15 10 3" xfId="48024"/>
    <cellStyle name="Total 3 2 15 11" xfId="48025"/>
    <cellStyle name="Total 3 2 15 11 2" xfId="48026"/>
    <cellStyle name="Total 3 2 15 11 3" xfId="48027"/>
    <cellStyle name="Total 3 2 15 12" xfId="48028"/>
    <cellStyle name="Total 3 2 15 12 2" xfId="48029"/>
    <cellStyle name="Total 3 2 15 12 3" xfId="48030"/>
    <cellStyle name="Total 3 2 15 13" xfId="48031"/>
    <cellStyle name="Total 3 2 15 13 2" xfId="48032"/>
    <cellStyle name="Total 3 2 15 13 3" xfId="48033"/>
    <cellStyle name="Total 3 2 15 14" xfId="48034"/>
    <cellStyle name="Total 3 2 15 14 2" xfId="48035"/>
    <cellStyle name="Total 3 2 15 14 3" xfId="48036"/>
    <cellStyle name="Total 3 2 15 15" xfId="48037"/>
    <cellStyle name="Total 3 2 15 15 2" xfId="48038"/>
    <cellStyle name="Total 3 2 15 15 3" xfId="48039"/>
    <cellStyle name="Total 3 2 15 16" xfId="48040"/>
    <cellStyle name="Total 3 2 15 16 2" xfId="48041"/>
    <cellStyle name="Total 3 2 15 16 3" xfId="48042"/>
    <cellStyle name="Total 3 2 15 17" xfId="48043"/>
    <cellStyle name="Total 3 2 15 18" xfId="48044"/>
    <cellStyle name="Total 3 2 15 2" xfId="48045"/>
    <cellStyle name="Total 3 2 15 2 2" xfId="48046"/>
    <cellStyle name="Total 3 2 15 2 2 2" xfId="48047"/>
    <cellStyle name="Total 3 2 15 2 2 3" xfId="48048"/>
    <cellStyle name="Total 3 2 15 2 3" xfId="48049"/>
    <cellStyle name="Total 3 2 15 2 4" xfId="48050"/>
    <cellStyle name="Total 3 2 15 3" xfId="48051"/>
    <cellStyle name="Total 3 2 15 3 2" xfId="48052"/>
    <cellStyle name="Total 3 2 15 3 3" xfId="48053"/>
    <cellStyle name="Total 3 2 15 4" xfId="48054"/>
    <cellStyle name="Total 3 2 15 4 2" xfId="48055"/>
    <cellStyle name="Total 3 2 15 4 3" xfId="48056"/>
    <cellStyle name="Total 3 2 15 5" xfId="48057"/>
    <cellStyle name="Total 3 2 15 5 2" xfId="48058"/>
    <cellStyle name="Total 3 2 15 5 3" xfId="48059"/>
    <cellStyle name="Total 3 2 15 6" xfId="48060"/>
    <cellStyle name="Total 3 2 15 6 2" xfId="48061"/>
    <cellStyle name="Total 3 2 15 6 3" xfId="48062"/>
    <cellStyle name="Total 3 2 15 7" xfId="48063"/>
    <cellStyle name="Total 3 2 15 7 2" xfId="48064"/>
    <cellStyle name="Total 3 2 15 7 3" xfId="48065"/>
    <cellStyle name="Total 3 2 15 8" xfId="48066"/>
    <cellStyle name="Total 3 2 15 8 2" xfId="48067"/>
    <cellStyle name="Total 3 2 15 8 3" xfId="48068"/>
    <cellStyle name="Total 3 2 15 9" xfId="48069"/>
    <cellStyle name="Total 3 2 15 9 2" xfId="48070"/>
    <cellStyle name="Total 3 2 15 9 3" xfId="48071"/>
    <cellStyle name="Total 3 2 16" xfId="1537"/>
    <cellStyle name="Total 3 2 16 10" xfId="48072"/>
    <cellStyle name="Total 3 2 16 10 2" xfId="48073"/>
    <cellStyle name="Total 3 2 16 10 3" xfId="48074"/>
    <cellStyle name="Total 3 2 16 11" xfId="48075"/>
    <cellStyle name="Total 3 2 16 11 2" xfId="48076"/>
    <cellStyle name="Total 3 2 16 11 3" xfId="48077"/>
    <cellStyle name="Total 3 2 16 12" xfId="48078"/>
    <cellStyle name="Total 3 2 16 12 2" xfId="48079"/>
    <cellStyle name="Total 3 2 16 12 3" xfId="48080"/>
    <cellStyle name="Total 3 2 16 13" xfId="48081"/>
    <cellStyle name="Total 3 2 16 13 2" xfId="48082"/>
    <cellStyle name="Total 3 2 16 13 3" xfId="48083"/>
    <cellStyle name="Total 3 2 16 14" xfId="48084"/>
    <cellStyle name="Total 3 2 16 14 2" xfId="48085"/>
    <cellStyle name="Total 3 2 16 14 3" xfId="48086"/>
    <cellStyle name="Total 3 2 16 15" xfId="48087"/>
    <cellStyle name="Total 3 2 16 15 2" xfId="48088"/>
    <cellStyle name="Total 3 2 16 15 3" xfId="48089"/>
    <cellStyle name="Total 3 2 16 16" xfId="48090"/>
    <cellStyle name="Total 3 2 16 16 2" xfId="48091"/>
    <cellStyle name="Total 3 2 16 16 3" xfId="48092"/>
    <cellStyle name="Total 3 2 16 17" xfId="48093"/>
    <cellStyle name="Total 3 2 16 18" xfId="48094"/>
    <cellStyle name="Total 3 2 16 2" xfId="48095"/>
    <cellStyle name="Total 3 2 16 2 2" xfId="48096"/>
    <cellStyle name="Total 3 2 16 2 2 2" xfId="48097"/>
    <cellStyle name="Total 3 2 16 2 2 3" xfId="48098"/>
    <cellStyle name="Total 3 2 16 2 3" xfId="48099"/>
    <cellStyle name="Total 3 2 16 2 4" xfId="48100"/>
    <cellStyle name="Total 3 2 16 3" xfId="48101"/>
    <cellStyle name="Total 3 2 16 3 2" xfId="48102"/>
    <cellStyle name="Total 3 2 16 3 3" xfId="48103"/>
    <cellStyle name="Total 3 2 16 4" xfId="48104"/>
    <cellStyle name="Total 3 2 16 4 2" xfId="48105"/>
    <cellStyle name="Total 3 2 16 4 3" xfId="48106"/>
    <cellStyle name="Total 3 2 16 5" xfId="48107"/>
    <cellStyle name="Total 3 2 16 5 2" xfId="48108"/>
    <cellStyle name="Total 3 2 16 5 3" xfId="48109"/>
    <cellStyle name="Total 3 2 16 6" xfId="48110"/>
    <cellStyle name="Total 3 2 16 6 2" xfId="48111"/>
    <cellStyle name="Total 3 2 16 6 3" xfId="48112"/>
    <cellStyle name="Total 3 2 16 7" xfId="48113"/>
    <cellStyle name="Total 3 2 16 7 2" xfId="48114"/>
    <cellStyle name="Total 3 2 16 7 3" xfId="48115"/>
    <cellStyle name="Total 3 2 16 8" xfId="48116"/>
    <cellStyle name="Total 3 2 16 8 2" xfId="48117"/>
    <cellStyle name="Total 3 2 16 8 3" xfId="48118"/>
    <cellStyle name="Total 3 2 16 9" xfId="48119"/>
    <cellStyle name="Total 3 2 16 9 2" xfId="48120"/>
    <cellStyle name="Total 3 2 16 9 3" xfId="48121"/>
    <cellStyle name="Total 3 2 17" xfId="1538"/>
    <cellStyle name="Total 3 2 17 10" xfId="48122"/>
    <cellStyle name="Total 3 2 17 10 2" xfId="48123"/>
    <cellStyle name="Total 3 2 17 10 3" xfId="48124"/>
    <cellStyle name="Total 3 2 17 11" xfId="48125"/>
    <cellStyle name="Total 3 2 17 11 2" xfId="48126"/>
    <cellStyle name="Total 3 2 17 11 3" xfId="48127"/>
    <cellStyle name="Total 3 2 17 12" xfId="48128"/>
    <cellStyle name="Total 3 2 17 12 2" xfId="48129"/>
    <cellStyle name="Total 3 2 17 12 3" xfId="48130"/>
    <cellStyle name="Total 3 2 17 13" xfId="48131"/>
    <cellStyle name="Total 3 2 17 13 2" xfId="48132"/>
    <cellStyle name="Total 3 2 17 13 3" xfId="48133"/>
    <cellStyle name="Total 3 2 17 14" xfId="48134"/>
    <cellStyle name="Total 3 2 17 14 2" xfId="48135"/>
    <cellStyle name="Total 3 2 17 14 3" xfId="48136"/>
    <cellStyle name="Total 3 2 17 15" xfId="48137"/>
    <cellStyle name="Total 3 2 17 15 2" xfId="48138"/>
    <cellStyle name="Total 3 2 17 15 3" xfId="48139"/>
    <cellStyle name="Total 3 2 17 16" xfId="48140"/>
    <cellStyle name="Total 3 2 17 16 2" xfId="48141"/>
    <cellStyle name="Total 3 2 17 16 3" xfId="48142"/>
    <cellStyle name="Total 3 2 17 17" xfId="48143"/>
    <cellStyle name="Total 3 2 17 18" xfId="48144"/>
    <cellStyle name="Total 3 2 17 2" xfId="48145"/>
    <cellStyle name="Total 3 2 17 2 2" xfId="48146"/>
    <cellStyle name="Total 3 2 17 2 2 2" xfId="48147"/>
    <cellStyle name="Total 3 2 17 2 2 3" xfId="48148"/>
    <cellStyle name="Total 3 2 17 2 3" xfId="48149"/>
    <cellStyle name="Total 3 2 17 2 4" xfId="48150"/>
    <cellStyle name="Total 3 2 17 3" xfId="48151"/>
    <cellStyle name="Total 3 2 17 3 2" xfId="48152"/>
    <cellStyle name="Total 3 2 17 3 3" xfId="48153"/>
    <cellStyle name="Total 3 2 17 4" xfId="48154"/>
    <cellStyle name="Total 3 2 17 4 2" xfId="48155"/>
    <cellStyle name="Total 3 2 17 4 3" xfId="48156"/>
    <cellStyle name="Total 3 2 17 5" xfId="48157"/>
    <cellStyle name="Total 3 2 17 5 2" xfId="48158"/>
    <cellStyle name="Total 3 2 17 5 3" xfId="48159"/>
    <cellStyle name="Total 3 2 17 6" xfId="48160"/>
    <cellStyle name="Total 3 2 17 6 2" xfId="48161"/>
    <cellStyle name="Total 3 2 17 6 3" xfId="48162"/>
    <cellStyle name="Total 3 2 17 7" xfId="48163"/>
    <cellStyle name="Total 3 2 17 7 2" xfId="48164"/>
    <cellStyle name="Total 3 2 17 7 3" xfId="48165"/>
    <cellStyle name="Total 3 2 17 8" xfId="48166"/>
    <cellStyle name="Total 3 2 17 8 2" xfId="48167"/>
    <cellStyle name="Total 3 2 17 8 3" xfId="48168"/>
    <cellStyle name="Total 3 2 17 9" xfId="48169"/>
    <cellStyle name="Total 3 2 17 9 2" xfId="48170"/>
    <cellStyle name="Total 3 2 17 9 3" xfId="48171"/>
    <cellStyle name="Total 3 2 18" xfId="1539"/>
    <cellStyle name="Total 3 2 18 10" xfId="48172"/>
    <cellStyle name="Total 3 2 18 10 2" xfId="48173"/>
    <cellStyle name="Total 3 2 18 10 3" xfId="48174"/>
    <cellStyle name="Total 3 2 18 11" xfId="48175"/>
    <cellStyle name="Total 3 2 18 11 2" xfId="48176"/>
    <cellStyle name="Total 3 2 18 11 3" xfId="48177"/>
    <cellStyle name="Total 3 2 18 12" xfId="48178"/>
    <cellStyle name="Total 3 2 18 12 2" xfId="48179"/>
    <cellStyle name="Total 3 2 18 12 3" xfId="48180"/>
    <cellStyle name="Total 3 2 18 13" xfId="48181"/>
    <cellStyle name="Total 3 2 18 13 2" xfId="48182"/>
    <cellStyle name="Total 3 2 18 13 3" xfId="48183"/>
    <cellStyle name="Total 3 2 18 14" xfId="48184"/>
    <cellStyle name="Total 3 2 18 14 2" xfId="48185"/>
    <cellStyle name="Total 3 2 18 14 3" xfId="48186"/>
    <cellStyle name="Total 3 2 18 15" xfId="48187"/>
    <cellStyle name="Total 3 2 18 15 2" xfId="48188"/>
    <cellStyle name="Total 3 2 18 15 3" xfId="48189"/>
    <cellStyle name="Total 3 2 18 16" xfId="48190"/>
    <cellStyle name="Total 3 2 18 16 2" xfId="48191"/>
    <cellStyle name="Total 3 2 18 16 3" xfId="48192"/>
    <cellStyle name="Total 3 2 18 17" xfId="48193"/>
    <cellStyle name="Total 3 2 18 18" xfId="48194"/>
    <cellStyle name="Total 3 2 18 2" xfId="48195"/>
    <cellStyle name="Total 3 2 18 2 2" xfId="48196"/>
    <cellStyle name="Total 3 2 18 2 2 2" xfId="48197"/>
    <cellStyle name="Total 3 2 18 2 2 3" xfId="48198"/>
    <cellStyle name="Total 3 2 18 2 3" xfId="48199"/>
    <cellStyle name="Total 3 2 18 2 4" xfId="48200"/>
    <cellStyle name="Total 3 2 18 3" xfId="48201"/>
    <cellStyle name="Total 3 2 18 3 2" xfId="48202"/>
    <cellStyle name="Total 3 2 18 3 3" xfId="48203"/>
    <cellStyle name="Total 3 2 18 4" xfId="48204"/>
    <cellStyle name="Total 3 2 18 4 2" xfId="48205"/>
    <cellStyle name="Total 3 2 18 4 3" xfId="48206"/>
    <cellStyle name="Total 3 2 18 5" xfId="48207"/>
    <cellStyle name="Total 3 2 18 5 2" xfId="48208"/>
    <cellStyle name="Total 3 2 18 5 3" xfId="48209"/>
    <cellStyle name="Total 3 2 18 6" xfId="48210"/>
    <cellStyle name="Total 3 2 18 6 2" xfId="48211"/>
    <cellStyle name="Total 3 2 18 6 3" xfId="48212"/>
    <cellStyle name="Total 3 2 18 7" xfId="48213"/>
    <cellStyle name="Total 3 2 18 7 2" xfId="48214"/>
    <cellStyle name="Total 3 2 18 7 3" xfId="48215"/>
    <cellStyle name="Total 3 2 18 8" xfId="48216"/>
    <cellStyle name="Total 3 2 18 8 2" xfId="48217"/>
    <cellStyle name="Total 3 2 18 8 3" xfId="48218"/>
    <cellStyle name="Total 3 2 18 9" xfId="48219"/>
    <cellStyle name="Total 3 2 18 9 2" xfId="48220"/>
    <cellStyle name="Total 3 2 18 9 3" xfId="48221"/>
    <cellStyle name="Total 3 2 19" xfId="1540"/>
    <cellStyle name="Total 3 2 19 10" xfId="48222"/>
    <cellStyle name="Total 3 2 19 10 2" xfId="48223"/>
    <cellStyle name="Total 3 2 19 10 3" xfId="48224"/>
    <cellStyle name="Total 3 2 19 11" xfId="48225"/>
    <cellStyle name="Total 3 2 19 11 2" xfId="48226"/>
    <cellStyle name="Total 3 2 19 11 3" xfId="48227"/>
    <cellStyle name="Total 3 2 19 12" xfId="48228"/>
    <cellStyle name="Total 3 2 19 12 2" xfId="48229"/>
    <cellStyle name="Total 3 2 19 12 3" xfId="48230"/>
    <cellStyle name="Total 3 2 19 13" xfId="48231"/>
    <cellStyle name="Total 3 2 19 13 2" xfId="48232"/>
    <cellStyle name="Total 3 2 19 13 3" xfId="48233"/>
    <cellStyle name="Total 3 2 19 14" xfId="48234"/>
    <cellStyle name="Total 3 2 19 14 2" xfId="48235"/>
    <cellStyle name="Total 3 2 19 14 3" xfId="48236"/>
    <cellStyle name="Total 3 2 19 15" xfId="48237"/>
    <cellStyle name="Total 3 2 19 15 2" xfId="48238"/>
    <cellStyle name="Total 3 2 19 15 3" xfId="48239"/>
    <cellStyle name="Total 3 2 19 16" xfId="48240"/>
    <cellStyle name="Total 3 2 19 16 2" xfId="48241"/>
    <cellStyle name="Total 3 2 19 16 3" xfId="48242"/>
    <cellStyle name="Total 3 2 19 17" xfId="48243"/>
    <cellStyle name="Total 3 2 19 18" xfId="48244"/>
    <cellStyle name="Total 3 2 19 2" xfId="48245"/>
    <cellStyle name="Total 3 2 19 2 2" xfId="48246"/>
    <cellStyle name="Total 3 2 19 2 2 2" xfId="48247"/>
    <cellStyle name="Total 3 2 19 2 2 3" xfId="48248"/>
    <cellStyle name="Total 3 2 19 2 3" xfId="48249"/>
    <cellStyle name="Total 3 2 19 2 4" xfId="48250"/>
    <cellStyle name="Total 3 2 19 3" xfId="48251"/>
    <cellStyle name="Total 3 2 19 3 2" xfId="48252"/>
    <cellStyle name="Total 3 2 19 3 3" xfId="48253"/>
    <cellStyle name="Total 3 2 19 4" xfId="48254"/>
    <cellStyle name="Total 3 2 19 4 2" xfId="48255"/>
    <cellStyle name="Total 3 2 19 4 3" xfId="48256"/>
    <cellStyle name="Total 3 2 19 5" xfId="48257"/>
    <cellStyle name="Total 3 2 19 5 2" xfId="48258"/>
    <cellStyle name="Total 3 2 19 5 3" xfId="48259"/>
    <cellStyle name="Total 3 2 19 6" xfId="48260"/>
    <cellStyle name="Total 3 2 19 6 2" xfId="48261"/>
    <cellStyle name="Total 3 2 19 6 3" xfId="48262"/>
    <cellStyle name="Total 3 2 19 7" xfId="48263"/>
    <cellStyle name="Total 3 2 19 7 2" xfId="48264"/>
    <cellStyle name="Total 3 2 19 7 3" xfId="48265"/>
    <cellStyle name="Total 3 2 19 8" xfId="48266"/>
    <cellStyle name="Total 3 2 19 8 2" xfId="48267"/>
    <cellStyle name="Total 3 2 19 8 3" xfId="48268"/>
    <cellStyle name="Total 3 2 19 9" xfId="48269"/>
    <cellStyle name="Total 3 2 19 9 2" xfId="48270"/>
    <cellStyle name="Total 3 2 19 9 3" xfId="48271"/>
    <cellStyle name="Total 3 2 2" xfId="1541"/>
    <cellStyle name="Total 3 2 2 10" xfId="48272"/>
    <cellStyle name="Total 3 2 2 10 2" xfId="48273"/>
    <cellStyle name="Total 3 2 2 10 3" xfId="48274"/>
    <cellStyle name="Total 3 2 2 11" xfId="48275"/>
    <cellStyle name="Total 3 2 2 11 2" xfId="48276"/>
    <cellStyle name="Total 3 2 2 11 3" xfId="48277"/>
    <cellStyle name="Total 3 2 2 12" xfId="48278"/>
    <cellStyle name="Total 3 2 2 12 2" xfId="48279"/>
    <cellStyle name="Total 3 2 2 12 3" xfId="48280"/>
    <cellStyle name="Total 3 2 2 13" xfId="48281"/>
    <cellStyle name="Total 3 2 2 13 2" xfId="48282"/>
    <cellStyle name="Total 3 2 2 13 3" xfId="48283"/>
    <cellStyle name="Total 3 2 2 14" xfId="48284"/>
    <cellStyle name="Total 3 2 2 14 2" xfId="48285"/>
    <cellStyle name="Total 3 2 2 14 3" xfId="48286"/>
    <cellStyle name="Total 3 2 2 15" xfId="48287"/>
    <cellStyle name="Total 3 2 2 15 2" xfId="48288"/>
    <cellStyle name="Total 3 2 2 15 3" xfId="48289"/>
    <cellStyle name="Total 3 2 2 16" xfId="48290"/>
    <cellStyle name="Total 3 2 2 16 2" xfId="48291"/>
    <cellStyle name="Total 3 2 2 16 3" xfId="48292"/>
    <cellStyle name="Total 3 2 2 17" xfId="48293"/>
    <cellStyle name="Total 3 2 2 17 2" xfId="48294"/>
    <cellStyle name="Total 3 2 2 17 3" xfId="48295"/>
    <cellStyle name="Total 3 2 2 18" xfId="48296"/>
    <cellStyle name="Total 3 2 2 19" xfId="48297"/>
    <cellStyle name="Total 3 2 2 2" xfId="1542"/>
    <cellStyle name="Total 3 2 2 2 10" xfId="48298"/>
    <cellStyle name="Total 3 2 2 2 10 2" xfId="48299"/>
    <cellStyle name="Total 3 2 2 2 10 3" xfId="48300"/>
    <cellStyle name="Total 3 2 2 2 11" xfId="48301"/>
    <cellStyle name="Total 3 2 2 2 11 2" xfId="48302"/>
    <cellStyle name="Total 3 2 2 2 11 3" xfId="48303"/>
    <cellStyle name="Total 3 2 2 2 12" xfId="48304"/>
    <cellStyle name="Total 3 2 2 2 12 2" xfId="48305"/>
    <cellStyle name="Total 3 2 2 2 12 3" xfId="48306"/>
    <cellStyle name="Total 3 2 2 2 13" xfId="48307"/>
    <cellStyle name="Total 3 2 2 2 13 2" xfId="48308"/>
    <cellStyle name="Total 3 2 2 2 13 3" xfId="48309"/>
    <cellStyle name="Total 3 2 2 2 14" xfId="48310"/>
    <cellStyle name="Total 3 2 2 2 14 2" xfId="48311"/>
    <cellStyle name="Total 3 2 2 2 14 3" xfId="48312"/>
    <cellStyle name="Total 3 2 2 2 15" xfId="48313"/>
    <cellStyle name="Total 3 2 2 2 15 2" xfId="48314"/>
    <cellStyle name="Total 3 2 2 2 15 3" xfId="48315"/>
    <cellStyle name="Total 3 2 2 2 16" xfId="48316"/>
    <cellStyle name="Total 3 2 2 2 16 2" xfId="48317"/>
    <cellStyle name="Total 3 2 2 2 16 3" xfId="48318"/>
    <cellStyle name="Total 3 2 2 2 17" xfId="48319"/>
    <cellStyle name="Total 3 2 2 2 18" xfId="48320"/>
    <cellStyle name="Total 3 2 2 2 2" xfId="48321"/>
    <cellStyle name="Total 3 2 2 2 2 2" xfId="48322"/>
    <cellStyle name="Total 3 2 2 2 2 2 2" xfId="48323"/>
    <cellStyle name="Total 3 2 2 2 2 2 3" xfId="48324"/>
    <cellStyle name="Total 3 2 2 2 2 3" xfId="48325"/>
    <cellStyle name="Total 3 2 2 2 2 4" xfId="48326"/>
    <cellStyle name="Total 3 2 2 2 3" xfId="48327"/>
    <cellStyle name="Total 3 2 2 2 3 2" xfId="48328"/>
    <cellStyle name="Total 3 2 2 2 3 3" xfId="48329"/>
    <cellStyle name="Total 3 2 2 2 4" xfId="48330"/>
    <cellStyle name="Total 3 2 2 2 4 2" xfId="48331"/>
    <cellStyle name="Total 3 2 2 2 4 3" xfId="48332"/>
    <cellStyle name="Total 3 2 2 2 5" xfId="48333"/>
    <cellStyle name="Total 3 2 2 2 5 2" xfId="48334"/>
    <cellStyle name="Total 3 2 2 2 5 3" xfId="48335"/>
    <cellStyle name="Total 3 2 2 2 6" xfId="48336"/>
    <cellStyle name="Total 3 2 2 2 6 2" xfId="48337"/>
    <cellStyle name="Total 3 2 2 2 6 3" xfId="48338"/>
    <cellStyle name="Total 3 2 2 2 7" xfId="48339"/>
    <cellStyle name="Total 3 2 2 2 7 2" xfId="48340"/>
    <cellStyle name="Total 3 2 2 2 7 3" xfId="48341"/>
    <cellStyle name="Total 3 2 2 2 8" xfId="48342"/>
    <cellStyle name="Total 3 2 2 2 8 2" xfId="48343"/>
    <cellStyle name="Total 3 2 2 2 8 3" xfId="48344"/>
    <cellStyle name="Total 3 2 2 2 9" xfId="48345"/>
    <cellStyle name="Total 3 2 2 2 9 2" xfId="48346"/>
    <cellStyle name="Total 3 2 2 2 9 3" xfId="48347"/>
    <cellStyle name="Total 3 2 2 3" xfId="48348"/>
    <cellStyle name="Total 3 2 2 3 2" xfId="48349"/>
    <cellStyle name="Total 3 2 2 3 2 2" xfId="48350"/>
    <cellStyle name="Total 3 2 2 3 2 3" xfId="48351"/>
    <cellStyle name="Total 3 2 2 3 3" xfId="48352"/>
    <cellStyle name="Total 3 2 2 3 4" xfId="48353"/>
    <cellStyle name="Total 3 2 2 4" xfId="48354"/>
    <cellStyle name="Total 3 2 2 4 2" xfId="48355"/>
    <cellStyle name="Total 3 2 2 4 3" xfId="48356"/>
    <cellStyle name="Total 3 2 2 5" xfId="48357"/>
    <cellStyle name="Total 3 2 2 5 2" xfId="48358"/>
    <cellStyle name="Total 3 2 2 5 3" xfId="48359"/>
    <cellStyle name="Total 3 2 2 6" xfId="48360"/>
    <cellStyle name="Total 3 2 2 6 2" xfId="48361"/>
    <cellStyle name="Total 3 2 2 6 3" xfId="48362"/>
    <cellStyle name="Total 3 2 2 7" xfId="48363"/>
    <cellStyle name="Total 3 2 2 7 2" xfId="48364"/>
    <cellStyle name="Total 3 2 2 7 3" xfId="48365"/>
    <cellStyle name="Total 3 2 2 8" xfId="48366"/>
    <cellStyle name="Total 3 2 2 8 2" xfId="48367"/>
    <cellStyle name="Total 3 2 2 8 3" xfId="48368"/>
    <cellStyle name="Total 3 2 2 9" xfId="48369"/>
    <cellStyle name="Total 3 2 2 9 2" xfId="48370"/>
    <cellStyle name="Total 3 2 2 9 3" xfId="48371"/>
    <cellStyle name="Total 3 2 20" xfId="1543"/>
    <cellStyle name="Total 3 2 20 10" xfId="48372"/>
    <cellStyle name="Total 3 2 20 10 2" xfId="48373"/>
    <cellStyle name="Total 3 2 20 10 3" xfId="48374"/>
    <cellStyle name="Total 3 2 20 11" xfId="48375"/>
    <cellStyle name="Total 3 2 20 11 2" xfId="48376"/>
    <cellStyle name="Total 3 2 20 11 3" xfId="48377"/>
    <cellStyle name="Total 3 2 20 12" xfId="48378"/>
    <cellStyle name="Total 3 2 20 12 2" xfId="48379"/>
    <cellStyle name="Total 3 2 20 12 3" xfId="48380"/>
    <cellStyle name="Total 3 2 20 13" xfId="48381"/>
    <cellStyle name="Total 3 2 20 13 2" xfId="48382"/>
    <cellStyle name="Total 3 2 20 13 3" xfId="48383"/>
    <cellStyle name="Total 3 2 20 14" xfId="48384"/>
    <cellStyle name="Total 3 2 20 14 2" xfId="48385"/>
    <cellStyle name="Total 3 2 20 14 3" xfId="48386"/>
    <cellStyle name="Total 3 2 20 15" xfId="48387"/>
    <cellStyle name="Total 3 2 20 15 2" xfId="48388"/>
    <cellStyle name="Total 3 2 20 15 3" xfId="48389"/>
    <cellStyle name="Total 3 2 20 16" xfId="48390"/>
    <cellStyle name="Total 3 2 20 16 2" xfId="48391"/>
    <cellStyle name="Total 3 2 20 16 3" xfId="48392"/>
    <cellStyle name="Total 3 2 20 17" xfId="48393"/>
    <cellStyle name="Total 3 2 20 18" xfId="48394"/>
    <cellStyle name="Total 3 2 20 2" xfId="48395"/>
    <cellStyle name="Total 3 2 20 2 2" xfId="48396"/>
    <cellStyle name="Total 3 2 20 2 2 2" xfId="48397"/>
    <cellStyle name="Total 3 2 20 2 2 3" xfId="48398"/>
    <cellStyle name="Total 3 2 20 2 3" xfId="48399"/>
    <cellStyle name="Total 3 2 20 2 4" xfId="48400"/>
    <cellStyle name="Total 3 2 20 3" xfId="48401"/>
    <cellStyle name="Total 3 2 20 3 2" xfId="48402"/>
    <cellStyle name="Total 3 2 20 3 3" xfId="48403"/>
    <cellStyle name="Total 3 2 20 4" xfId="48404"/>
    <cellStyle name="Total 3 2 20 4 2" xfId="48405"/>
    <cellStyle name="Total 3 2 20 4 3" xfId="48406"/>
    <cellStyle name="Total 3 2 20 5" xfId="48407"/>
    <cellStyle name="Total 3 2 20 5 2" xfId="48408"/>
    <cellStyle name="Total 3 2 20 5 3" xfId="48409"/>
    <cellStyle name="Total 3 2 20 6" xfId="48410"/>
    <cellStyle name="Total 3 2 20 6 2" xfId="48411"/>
    <cellStyle name="Total 3 2 20 6 3" xfId="48412"/>
    <cellStyle name="Total 3 2 20 7" xfId="48413"/>
    <cellStyle name="Total 3 2 20 7 2" xfId="48414"/>
    <cellStyle name="Total 3 2 20 7 3" xfId="48415"/>
    <cellStyle name="Total 3 2 20 8" xfId="48416"/>
    <cellStyle name="Total 3 2 20 8 2" xfId="48417"/>
    <cellStyle name="Total 3 2 20 8 3" xfId="48418"/>
    <cellStyle name="Total 3 2 20 9" xfId="48419"/>
    <cellStyle name="Total 3 2 20 9 2" xfId="48420"/>
    <cellStyle name="Total 3 2 20 9 3" xfId="48421"/>
    <cellStyle name="Total 3 2 21" xfId="1544"/>
    <cellStyle name="Total 3 2 21 10" xfId="48422"/>
    <cellStyle name="Total 3 2 21 10 2" xfId="48423"/>
    <cellStyle name="Total 3 2 21 10 3" xfId="48424"/>
    <cellStyle name="Total 3 2 21 11" xfId="48425"/>
    <cellStyle name="Total 3 2 21 11 2" xfId="48426"/>
    <cellStyle name="Total 3 2 21 11 3" xfId="48427"/>
    <cellStyle name="Total 3 2 21 12" xfId="48428"/>
    <cellStyle name="Total 3 2 21 12 2" xfId="48429"/>
    <cellStyle name="Total 3 2 21 12 3" xfId="48430"/>
    <cellStyle name="Total 3 2 21 13" xfId="48431"/>
    <cellStyle name="Total 3 2 21 13 2" xfId="48432"/>
    <cellStyle name="Total 3 2 21 13 3" xfId="48433"/>
    <cellStyle name="Total 3 2 21 14" xfId="48434"/>
    <cellStyle name="Total 3 2 21 14 2" xfId="48435"/>
    <cellStyle name="Total 3 2 21 14 3" xfId="48436"/>
    <cellStyle name="Total 3 2 21 15" xfId="48437"/>
    <cellStyle name="Total 3 2 21 15 2" xfId="48438"/>
    <cellStyle name="Total 3 2 21 15 3" xfId="48439"/>
    <cellStyle name="Total 3 2 21 16" xfId="48440"/>
    <cellStyle name="Total 3 2 21 16 2" xfId="48441"/>
    <cellStyle name="Total 3 2 21 16 3" xfId="48442"/>
    <cellStyle name="Total 3 2 21 17" xfId="48443"/>
    <cellStyle name="Total 3 2 21 18" xfId="48444"/>
    <cellStyle name="Total 3 2 21 2" xfId="48445"/>
    <cellStyle name="Total 3 2 21 2 2" xfId="48446"/>
    <cellStyle name="Total 3 2 21 2 2 2" xfId="48447"/>
    <cellStyle name="Total 3 2 21 2 2 3" xfId="48448"/>
    <cellStyle name="Total 3 2 21 2 3" xfId="48449"/>
    <cellStyle name="Total 3 2 21 2 4" xfId="48450"/>
    <cellStyle name="Total 3 2 21 3" xfId="48451"/>
    <cellStyle name="Total 3 2 21 3 2" xfId="48452"/>
    <cellStyle name="Total 3 2 21 3 3" xfId="48453"/>
    <cellStyle name="Total 3 2 21 4" xfId="48454"/>
    <cellStyle name="Total 3 2 21 4 2" xfId="48455"/>
    <cellStyle name="Total 3 2 21 4 3" xfId="48456"/>
    <cellStyle name="Total 3 2 21 5" xfId="48457"/>
    <cellStyle name="Total 3 2 21 5 2" xfId="48458"/>
    <cellStyle name="Total 3 2 21 5 3" xfId="48459"/>
    <cellStyle name="Total 3 2 21 6" xfId="48460"/>
    <cellStyle name="Total 3 2 21 6 2" xfId="48461"/>
    <cellStyle name="Total 3 2 21 6 3" xfId="48462"/>
    <cellStyle name="Total 3 2 21 7" xfId="48463"/>
    <cellStyle name="Total 3 2 21 7 2" xfId="48464"/>
    <cellStyle name="Total 3 2 21 7 3" xfId="48465"/>
    <cellStyle name="Total 3 2 21 8" xfId="48466"/>
    <cellStyle name="Total 3 2 21 8 2" xfId="48467"/>
    <cellStyle name="Total 3 2 21 8 3" xfId="48468"/>
    <cellStyle name="Total 3 2 21 9" xfId="48469"/>
    <cellStyle name="Total 3 2 21 9 2" xfId="48470"/>
    <cellStyle name="Total 3 2 21 9 3" xfId="48471"/>
    <cellStyle name="Total 3 2 22" xfId="1545"/>
    <cellStyle name="Total 3 2 22 10" xfId="48472"/>
    <cellStyle name="Total 3 2 22 10 2" xfId="48473"/>
    <cellStyle name="Total 3 2 22 10 3" xfId="48474"/>
    <cellStyle name="Total 3 2 22 11" xfId="48475"/>
    <cellStyle name="Total 3 2 22 11 2" xfId="48476"/>
    <cellStyle name="Total 3 2 22 11 3" xfId="48477"/>
    <cellStyle name="Total 3 2 22 12" xfId="48478"/>
    <cellStyle name="Total 3 2 22 12 2" xfId="48479"/>
    <cellStyle name="Total 3 2 22 12 3" xfId="48480"/>
    <cellStyle name="Total 3 2 22 13" xfId="48481"/>
    <cellStyle name="Total 3 2 22 13 2" xfId="48482"/>
    <cellStyle name="Total 3 2 22 13 3" xfId="48483"/>
    <cellStyle name="Total 3 2 22 14" xfId="48484"/>
    <cellStyle name="Total 3 2 22 14 2" xfId="48485"/>
    <cellStyle name="Total 3 2 22 14 3" xfId="48486"/>
    <cellStyle name="Total 3 2 22 15" xfId="48487"/>
    <cellStyle name="Total 3 2 22 15 2" xfId="48488"/>
    <cellStyle name="Total 3 2 22 15 3" xfId="48489"/>
    <cellStyle name="Total 3 2 22 16" xfId="48490"/>
    <cellStyle name="Total 3 2 22 16 2" xfId="48491"/>
    <cellStyle name="Total 3 2 22 16 3" xfId="48492"/>
    <cellStyle name="Total 3 2 22 17" xfId="48493"/>
    <cellStyle name="Total 3 2 22 18" xfId="48494"/>
    <cellStyle name="Total 3 2 22 2" xfId="48495"/>
    <cellStyle name="Total 3 2 22 2 2" xfId="48496"/>
    <cellStyle name="Total 3 2 22 2 2 2" xfId="48497"/>
    <cellStyle name="Total 3 2 22 2 2 3" xfId="48498"/>
    <cellStyle name="Total 3 2 22 2 3" xfId="48499"/>
    <cellStyle name="Total 3 2 22 2 4" xfId="48500"/>
    <cellStyle name="Total 3 2 22 3" xfId="48501"/>
    <cellStyle name="Total 3 2 22 3 2" xfId="48502"/>
    <cellStyle name="Total 3 2 22 3 3" xfId="48503"/>
    <cellStyle name="Total 3 2 22 4" xfId="48504"/>
    <cellStyle name="Total 3 2 22 4 2" xfId="48505"/>
    <cellStyle name="Total 3 2 22 4 3" xfId="48506"/>
    <cellStyle name="Total 3 2 22 5" xfId="48507"/>
    <cellStyle name="Total 3 2 22 5 2" xfId="48508"/>
    <cellStyle name="Total 3 2 22 5 3" xfId="48509"/>
    <cellStyle name="Total 3 2 22 6" xfId="48510"/>
    <cellStyle name="Total 3 2 22 6 2" xfId="48511"/>
    <cellStyle name="Total 3 2 22 6 3" xfId="48512"/>
    <cellStyle name="Total 3 2 22 7" xfId="48513"/>
    <cellStyle name="Total 3 2 22 7 2" xfId="48514"/>
    <cellStyle name="Total 3 2 22 7 3" xfId="48515"/>
    <cellStyle name="Total 3 2 22 8" xfId="48516"/>
    <cellStyle name="Total 3 2 22 8 2" xfId="48517"/>
    <cellStyle name="Total 3 2 22 8 3" xfId="48518"/>
    <cellStyle name="Total 3 2 22 9" xfId="48519"/>
    <cellStyle name="Total 3 2 22 9 2" xfId="48520"/>
    <cellStyle name="Total 3 2 22 9 3" xfId="48521"/>
    <cellStyle name="Total 3 2 23" xfId="1546"/>
    <cellStyle name="Total 3 2 23 10" xfId="48522"/>
    <cellStyle name="Total 3 2 23 10 2" xfId="48523"/>
    <cellStyle name="Total 3 2 23 10 3" xfId="48524"/>
    <cellStyle name="Total 3 2 23 11" xfId="48525"/>
    <cellStyle name="Total 3 2 23 11 2" xfId="48526"/>
    <cellStyle name="Total 3 2 23 11 3" xfId="48527"/>
    <cellStyle name="Total 3 2 23 12" xfId="48528"/>
    <cellStyle name="Total 3 2 23 12 2" xfId="48529"/>
    <cellStyle name="Total 3 2 23 12 3" xfId="48530"/>
    <cellStyle name="Total 3 2 23 13" xfId="48531"/>
    <cellStyle name="Total 3 2 23 13 2" xfId="48532"/>
    <cellStyle name="Total 3 2 23 13 3" xfId="48533"/>
    <cellStyle name="Total 3 2 23 14" xfId="48534"/>
    <cellStyle name="Total 3 2 23 14 2" xfId="48535"/>
    <cellStyle name="Total 3 2 23 14 3" xfId="48536"/>
    <cellStyle name="Total 3 2 23 15" xfId="48537"/>
    <cellStyle name="Total 3 2 23 15 2" xfId="48538"/>
    <cellStyle name="Total 3 2 23 15 3" xfId="48539"/>
    <cellStyle name="Total 3 2 23 16" xfId="48540"/>
    <cellStyle name="Total 3 2 23 16 2" xfId="48541"/>
    <cellStyle name="Total 3 2 23 16 3" xfId="48542"/>
    <cellStyle name="Total 3 2 23 17" xfId="48543"/>
    <cellStyle name="Total 3 2 23 18" xfId="48544"/>
    <cellStyle name="Total 3 2 23 2" xfId="48545"/>
    <cellStyle name="Total 3 2 23 2 2" xfId="48546"/>
    <cellStyle name="Total 3 2 23 2 2 2" xfId="48547"/>
    <cellStyle name="Total 3 2 23 2 2 3" xfId="48548"/>
    <cellStyle name="Total 3 2 23 2 3" xfId="48549"/>
    <cellStyle name="Total 3 2 23 2 4" xfId="48550"/>
    <cellStyle name="Total 3 2 23 3" xfId="48551"/>
    <cellStyle name="Total 3 2 23 3 2" xfId="48552"/>
    <cellStyle name="Total 3 2 23 3 3" xfId="48553"/>
    <cellStyle name="Total 3 2 23 4" xfId="48554"/>
    <cellStyle name="Total 3 2 23 4 2" xfId="48555"/>
    <cellStyle name="Total 3 2 23 4 3" xfId="48556"/>
    <cellStyle name="Total 3 2 23 5" xfId="48557"/>
    <cellStyle name="Total 3 2 23 5 2" xfId="48558"/>
    <cellStyle name="Total 3 2 23 5 3" xfId="48559"/>
    <cellStyle name="Total 3 2 23 6" xfId="48560"/>
    <cellStyle name="Total 3 2 23 6 2" xfId="48561"/>
    <cellStyle name="Total 3 2 23 6 3" xfId="48562"/>
    <cellStyle name="Total 3 2 23 7" xfId="48563"/>
    <cellStyle name="Total 3 2 23 7 2" xfId="48564"/>
    <cellStyle name="Total 3 2 23 7 3" xfId="48565"/>
    <cellStyle name="Total 3 2 23 8" xfId="48566"/>
    <cellStyle name="Total 3 2 23 8 2" xfId="48567"/>
    <cellStyle name="Total 3 2 23 8 3" xfId="48568"/>
    <cellStyle name="Total 3 2 23 9" xfId="48569"/>
    <cellStyle name="Total 3 2 23 9 2" xfId="48570"/>
    <cellStyle name="Total 3 2 23 9 3" xfId="48571"/>
    <cellStyle name="Total 3 2 24" xfId="1547"/>
    <cellStyle name="Total 3 2 24 10" xfId="48572"/>
    <cellStyle name="Total 3 2 24 10 2" xfId="48573"/>
    <cellStyle name="Total 3 2 24 10 3" xfId="48574"/>
    <cellStyle name="Total 3 2 24 11" xfId="48575"/>
    <cellStyle name="Total 3 2 24 11 2" xfId="48576"/>
    <cellStyle name="Total 3 2 24 11 3" xfId="48577"/>
    <cellStyle name="Total 3 2 24 12" xfId="48578"/>
    <cellStyle name="Total 3 2 24 12 2" xfId="48579"/>
    <cellStyle name="Total 3 2 24 12 3" xfId="48580"/>
    <cellStyle name="Total 3 2 24 13" xfId="48581"/>
    <cellStyle name="Total 3 2 24 13 2" xfId="48582"/>
    <cellStyle name="Total 3 2 24 13 3" xfId="48583"/>
    <cellStyle name="Total 3 2 24 14" xfId="48584"/>
    <cellStyle name="Total 3 2 24 14 2" xfId="48585"/>
    <cellStyle name="Total 3 2 24 14 3" xfId="48586"/>
    <cellStyle name="Total 3 2 24 15" xfId="48587"/>
    <cellStyle name="Total 3 2 24 15 2" xfId="48588"/>
    <cellStyle name="Total 3 2 24 15 3" xfId="48589"/>
    <cellStyle name="Total 3 2 24 16" xfId="48590"/>
    <cellStyle name="Total 3 2 24 16 2" xfId="48591"/>
    <cellStyle name="Total 3 2 24 16 3" xfId="48592"/>
    <cellStyle name="Total 3 2 24 17" xfId="48593"/>
    <cellStyle name="Total 3 2 24 18" xfId="48594"/>
    <cellStyle name="Total 3 2 24 2" xfId="48595"/>
    <cellStyle name="Total 3 2 24 2 2" xfId="48596"/>
    <cellStyle name="Total 3 2 24 2 2 2" xfId="48597"/>
    <cellStyle name="Total 3 2 24 2 2 3" xfId="48598"/>
    <cellStyle name="Total 3 2 24 2 3" xfId="48599"/>
    <cellStyle name="Total 3 2 24 2 4" xfId="48600"/>
    <cellStyle name="Total 3 2 24 3" xfId="48601"/>
    <cellStyle name="Total 3 2 24 3 2" xfId="48602"/>
    <cellStyle name="Total 3 2 24 3 3" xfId="48603"/>
    <cellStyle name="Total 3 2 24 4" xfId="48604"/>
    <cellStyle name="Total 3 2 24 4 2" xfId="48605"/>
    <cellStyle name="Total 3 2 24 4 3" xfId="48606"/>
    <cellStyle name="Total 3 2 24 5" xfId="48607"/>
    <cellStyle name="Total 3 2 24 5 2" xfId="48608"/>
    <cellStyle name="Total 3 2 24 5 3" xfId="48609"/>
    <cellStyle name="Total 3 2 24 6" xfId="48610"/>
    <cellStyle name="Total 3 2 24 6 2" xfId="48611"/>
    <cellStyle name="Total 3 2 24 6 3" xfId="48612"/>
    <cellStyle name="Total 3 2 24 7" xfId="48613"/>
    <cellStyle name="Total 3 2 24 7 2" xfId="48614"/>
    <cellStyle name="Total 3 2 24 7 3" xfId="48615"/>
    <cellStyle name="Total 3 2 24 8" xfId="48616"/>
    <cellStyle name="Total 3 2 24 8 2" xfId="48617"/>
    <cellStyle name="Total 3 2 24 8 3" xfId="48618"/>
    <cellStyle name="Total 3 2 24 9" xfId="48619"/>
    <cellStyle name="Total 3 2 24 9 2" xfId="48620"/>
    <cellStyle name="Total 3 2 24 9 3" xfId="48621"/>
    <cellStyle name="Total 3 2 25" xfId="1548"/>
    <cellStyle name="Total 3 2 25 10" xfId="48622"/>
    <cellStyle name="Total 3 2 25 10 2" xfId="48623"/>
    <cellStyle name="Total 3 2 25 10 3" xfId="48624"/>
    <cellStyle name="Total 3 2 25 11" xfId="48625"/>
    <cellStyle name="Total 3 2 25 11 2" xfId="48626"/>
    <cellStyle name="Total 3 2 25 11 3" xfId="48627"/>
    <cellStyle name="Total 3 2 25 12" xfId="48628"/>
    <cellStyle name="Total 3 2 25 12 2" xfId="48629"/>
    <cellStyle name="Total 3 2 25 12 3" xfId="48630"/>
    <cellStyle name="Total 3 2 25 13" xfId="48631"/>
    <cellStyle name="Total 3 2 25 13 2" xfId="48632"/>
    <cellStyle name="Total 3 2 25 13 3" xfId="48633"/>
    <cellStyle name="Total 3 2 25 14" xfId="48634"/>
    <cellStyle name="Total 3 2 25 14 2" xfId="48635"/>
    <cellStyle name="Total 3 2 25 14 3" xfId="48636"/>
    <cellStyle name="Total 3 2 25 15" xfId="48637"/>
    <cellStyle name="Total 3 2 25 15 2" xfId="48638"/>
    <cellStyle name="Total 3 2 25 15 3" xfId="48639"/>
    <cellStyle name="Total 3 2 25 16" xfId="48640"/>
    <cellStyle name="Total 3 2 25 16 2" xfId="48641"/>
    <cellStyle name="Total 3 2 25 16 3" xfId="48642"/>
    <cellStyle name="Total 3 2 25 17" xfId="48643"/>
    <cellStyle name="Total 3 2 25 18" xfId="48644"/>
    <cellStyle name="Total 3 2 25 2" xfId="48645"/>
    <cellStyle name="Total 3 2 25 2 2" xfId="48646"/>
    <cellStyle name="Total 3 2 25 2 2 2" xfId="48647"/>
    <cellStyle name="Total 3 2 25 2 2 3" xfId="48648"/>
    <cellStyle name="Total 3 2 25 2 3" xfId="48649"/>
    <cellStyle name="Total 3 2 25 2 4" xfId="48650"/>
    <cellStyle name="Total 3 2 25 3" xfId="48651"/>
    <cellStyle name="Total 3 2 25 3 2" xfId="48652"/>
    <cellStyle name="Total 3 2 25 3 3" xfId="48653"/>
    <cellStyle name="Total 3 2 25 4" xfId="48654"/>
    <cellStyle name="Total 3 2 25 4 2" xfId="48655"/>
    <cellStyle name="Total 3 2 25 4 3" xfId="48656"/>
    <cellStyle name="Total 3 2 25 5" xfId="48657"/>
    <cellStyle name="Total 3 2 25 5 2" xfId="48658"/>
    <cellStyle name="Total 3 2 25 5 3" xfId="48659"/>
    <cellStyle name="Total 3 2 25 6" xfId="48660"/>
    <cellStyle name="Total 3 2 25 6 2" xfId="48661"/>
    <cellStyle name="Total 3 2 25 6 3" xfId="48662"/>
    <cellStyle name="Total 3 2 25 7" xfId="48663"/>
    <cellStyle name="Total 3 2 25 7 2" xfId="48664"/>
    <cellStyle name="Total 3 2 25 7 3" xfId="48665"/>
    <cellStyle name="Total 3 2 25 8" xfId="48666"/>
    <cellStyle name="Total 3 2 25 8 2" xfId="48667"/>
    <cellStyle name="Total 3 2 25 8 3" xfId="48668"/>
    <cellStyle name="Total 3 2 25 9" xfId="48669"/>
    <cellStyle name="Total 3 2 25 9 2" xfId="48670"/>
    <cellStyle name="Total 3 2 25 9 3" xfId="48671"/>
    <cellStyle name="Total 3 2 26" xfId="1549"/>
    <cellStyle name="Total 3 2 26 10" xfId="48672"/>
    <cellStyle name="Total 3 2 26 10 2" xfId="48673"/>
    <cellStyle name="Total 3 2 26 10 3" xfId="48674"/>
    <cellStyle name="Total 3 2 26 11" xfId="48675"/>
    <cellStyle name="Total 3 2 26 11 2" xfId="48676"/>
    <cellStyle name="Total 3 2 26 11 3" xfId="48677"/>
    <cellStyle name="Total 3 2 26 12" xfId="48678"/>
    <cellStyle name="Total 3 2 26 12 2" xfId="48679"/>
    <cellStyle name="Total 3 2 26 12 3" xfId="48680"/>
    <cellStyle name="Total 3 2 26 13" xfId="48681"/>
    <cellStyle name="Total 3 2 26 13 2" xfId="48682"/>
    <cellStyle name="Total 3 2 26 13 3" xfId="48683"/>
    <cellStyle name="Total 3 2 26 14" xfId="48684"/>
    <cellStyle name="Total 3 2 26 14 2" xfId="48685"/>
    <cellStyle name="Total 3 2 26 14 3" xfId="48686"/>
    <cellStyle name="Total 3 2 26 15" xfId="48687"/>
    <cellStyle name="Total 3 2 26 15 2" xfId="48688"/>
    <cellStyle name="Total 3 2 26 15 3" xfId="48689"/>
    <cellStyle name="Total 3 2 26 16" xfId="48690"/>
    <cellStyle name="Total 3 2 26 16 2" xfId="48691"/>
    <cellStyle name="Total 3 2 26 16 3" xfId="48692"/>
    <cellStyle name="Total 3 2 26 17" xfId="48693"/>
    <cellStyle name="Total 3 2 26 18" xfId="48694"/>
    <cellStyle name="Total 3 2 26 2" xfId="48695"/>
    <cellStyle name="Total 3 2 26 2 2" xfId="48696"/>
    <cellStyle name="Total 3 2 26 2 2 2" xfId="48697"/>
    <cellStyle name="Total 3 2 26 2 2 3" xfId="48698"/>
    <cellStyle name="Total 3 2 26 2 3" xfId="48699"/>
    <cellStyle name="Total 3 2 26 2 4" xfId="48700"/>
    <cellStyle name="Total 3 2 26 3" xfId="48701"/>
    <cellStyle name="Total 3 2 26 3 2" xfId="48702"/>
    <cellStyle name="Total 3 2 26 3 3" xfId="48703"/>
    <cellStyle name="Total 3 2 26 4" xfId="48704"/>
    <cellStyle name="Total 3 2 26 4 2" xfId="48705"/>
    <cellStyle name="Total 3 2 26 4 3" xfId="48706"/>
    <cellStyle name="Total 3 2 26 5" xfId="48707"/>
    <cellStyle name="Total 3 2 26 5 2" xfId="48708"/>
    <cellStyle name="Total 3 2 26 5 3" xfId="48709"/>
    <cellStyle name="Total 3 2 26 6" xfId="48710"/>
    <cellStyle name="Total 3 2 26 6 2" xfId="48711"/>
    <cellStyle name="Total 3 2 26 6 3" xfId="48712"/>
    <cellStyle name="Total 3 2 26 7" xfId="48713"/>
    <cellStyle name="Total 3 2 26 7 2" xfId="48714"/>
    <cellStyle name="Total 3 2 26 7 3" xfId="48715"/>
    <cellStyle name="Total 3 2 26 8" xfId="48716"/>
    <cellStyle name="Total 3 2 26 8 2" xfId="48717"/>
    <cellStyle name="Total 3 2 26 8 3" xfId="48718"/>
    <cellStyle name="Total 3 2 26 9" xfId="48719"/>
    <cellStyle name="Total 3 2 26 9 2" xfId="48720"/>
    <cellStyle name="Total 3 2 26 9 3" xfId="48721"/>
    <cellStyle name="Total 3 2 27" xfId="1550"/>
    <cellStyle name="Total 3 2 27 10" xfId="48722"/>
    <cellStyle name="Total 3 2 27 10 2" xfId="48723"/>
    <cellStyle name="Total 3 2 27 10 3" xfId="48724"/>
    <cellStyle name="Total 3 2 27 11" xfId="48725"/>
    <cellStyle name="Total 3 2 27 11 2" xfId="48726"/>
    <cellStyle name="Total 3 2 27 11 3" xfId="48727"/>
    <cellStyle name="Total 3 2 27 12" xfId="48728"/>
    <cellStyle name="Total 3 2 27 12 2" xfId="48729"/>
    <cellStyle name="Total 3 2 27 12 3" xfId="48730"/>
    <cellStyle name="Total 3 2 27 13" xfId="48731"/>
    <cellStyle name="Total 3 2 27 13 2" xfId="48732"/>
    <cellStyle name="Total 3 2 27 13 3" xfId="48733"/>
    <cellStyle name="Total 3 2 27 14" xfId="48734"/>
    <cellStyle name="Total 3 2 27 14 2" xfId="48735"/>
    <cellStyle name="Total 3 2 27 14 3" xfId="48736"/>
    <cellStyle name="Total 3 2 27 15" xfId="48737"/>
    <cellStyle name="Total 3 2 27 15 2" xfId="48738"/>
    <cellStyle name="Total 3 2 27 15 3" xfId="48739"/>
    <cellStyle name="Total 3 2 27 16" xfId="48740"/>
    <cellStyle name="Total 3 2 27 16 2" xfId="48741"/>
    <cellStyle name="Total 3 2 27 16 3" xfId="48742"/>
    <cellStyle name="Total 3 2 27 17" xfId="48743"/>
    <cellStyle name="Total 3 2 27 18" xfId="48744"/>
    <cellStyle name="Total 3 2 27 2" xfId="48745"/>
    <cellStyle name="Total 3 2 27 2 2" xfId="48746"/>
    <cellStyle name="Total 3 2 27 2 2 2" xfId="48747"/>
    <cellStyle name="Total 3 2 27 2 2 3" xfId="48748"/>
    <cellStyle name="Total 3 2 27 2 3" xfId="48749"/>
    <cellStyle name="Total 3 2 27 2 4" xfId="48750"/>
    <cellStyle name="Total 3 2 27 3" xfId="48751"/>
    <cellStyle name="Total 3 2 27 3 2" xfId="48752"/>
    <cellStyle name="Total 3 2 27 3 3" xfId="48753"/>
    <cellStyle name="Total 3 2 27 4" xfId="48754"/>
    <cellStyle name="Total 3 2 27 4 2" xfId="48755"/>
    <cellStyle name="Total 3 2 27 4 3" xfId="48756"/>
    <cellStyle name="Total 3 2 27 5" xfId="48757"/>
    <cellStyle name="Total 3 2 27 5 2" xfId="48758"/>
    <cellStyle name="Total 3 2 27 5 3" xfId="48759"/>
    <cellStyle name="Total 3 2 27 6" xfId="48760"/>
    <cellStyle name="Total 3 2 27 6 2" xfId="48761"/>
    <cellStyle name="Total 3 2 27 6 3" xfId="48762"/>
    <cellStyle name="Total 3 2 27 7" xfId="48763"/>
    <cellStyle name="Total 3 2 27 7 2" xfId="48764"/>
    <cellStyle name="Total 3 2 27 7 3" xfId="48765"/>
    <cellStyle name="Total 3 2 27 8" xfId="48766"/>
    <cellStyle name="Total 3 2 27 8 2" xfId="48767"/>
    <cellStyle name="Total 3 2 27 8 3" xfId="48768"/>
    <cellStyle name="Total 3 2 27 9" xfId="48769"/>
    <cellStyle name="Total 3 2 27 9 2" xfId="48770"/>
    <cellStyle name="Total 3 2 27 9 3" xfId="48771"/>
    <cellStyle name="Total 3 2 28" xfId="48772"/>
    <cellStyle name="Total 3 2 28 2" xfId="48773"/>
    <cellStyle name="Total 3 2 28 2 2" xfId="48774"/>
    <cellStyle name="Total 3 2 28 2 3" xfId="48775"/>
    <cellStyle name="Total 3 2 28 3" xfId="48776"/>
    <cellStyle name="Total 3 2 28 4" xfId="48777"/>
    <cellStyle name="Total 3 2 29" xfId="48778"/>
    <cellStyle name="Total 3 2 29 2" xfId="48779"/>
    <cellStyle name="Total 3 2 29 3" xfId="48780"/>
    <cellStyle name="Total 3 2 3" xfId="1551"/>
    <cellStyle name="Total 3 2 3 10" xfId="48781"/>
    <cellStyle name="Total 3 2 3 10 2" xfId="48782"/>
    <cellStyle name="Total 3 2 3 10 3" xfId="48783"/>
    <cellStyle name="Total 3 2 3 11" xfId="48784"/>
    <cellStyle name="Total 3 2 3 11 2" xfId="48785"/>
    <cellStyle name="Total 3 2 3 11 3" xfId="48786"/>
    <cellStyle name="Total 3 2 3 12" xfId="48787"/>
    <cellStyle name="Total 3 2 3 12 2" xfId="48788"/>
    <cellStyle name="Total 3 2 3 12 3" xfId="48789"/>
    <cellStyle name="Total 3 2 3 13" xfId="48790"/>
    <cellStyle name="Total 3 2 3 13 2" xfId="48791"/>
    <cellStyle name="Total 3 2 3 13 3" xfId="48792"/>
    <cellStyle name="Total 3 2 3 14" xfId="48793"/>
    <cellStyle name="Total 3 2 3 14 2" xfId="48794"/>
    <cellStyle name="Total 3 2 3 14 3" xfId="48795"/>
    <cellStyle name="Total 3 2 3 15" xfId="48796"/>
    <cellStyle name="Total 3 2 3 15 2" xfId="48797"/>
    <cellStyle name="Total 3 2 3 15 3" xfId="48798"/>
    <cellStyle name="Total 3 2 3 16" xfId="48799"/>
    <cellStyle name="Total 3 2 3 16 2" xfId="48800"/>
    <cellStyle name="Total 3 2 3 16 3" xfId="48801"/>
    <cellStyle name="Total 3 2 3 17" xfId="48802"/>
    <cellStyle name="Total 3 2 3 17 2" xfId="48803"/>
    <cellStyle name="Total 3 2 3 17 3" xfId="48804"/>
    <cellStyle name="Total 3 2 3 18" xfId="48805"/>
    <cellStyle name="Total 3 2 3 19" xfId="48806"/>
    <cellStyle name="Total 3 2 3 2" xfId="1552"/>
    <cellStyle name="Total 3 2 3 2 10" xfId="48807"/>
    <cellStyle name="Total 3 2 3 2 10 2" xfId="48808"/>
    <cellStyle name="Total 3 2 3 2 10 3" xfId="48809"/>
    <cellStyle name="Total 3 2 3 2 11" xfId="48810"/>
    <cellStyle name="Total 3 2 3 2 11 2" xfId="48811"/>
    <cellStyle name="Total 3 2 3 2 11 3" xfId="48812"/>
    <cellStyle name="Total 3 2 3 2 12" xfId="48813"/>
    <cellStyle name="Total 3 2 3 2 12 2" xfId="48814"/>
    <cellStyle name="Total 3 2 3 2 12 3" xfId="48815"/>
    <cellStyle name="Total 3 2 3 2 13" xfId="48816"/>
    <cellStyle name="Total 3 2 3 2 13 2" xfId="48817"/>
    <cellStyle name="Total 3 2 3 2 13 3" xfId="48818"/>
    <cellStyle name="Total 3 2 3 2 14" xfId="48819"/>
    <cellStyle name="Total 3 2 3 2 14 2" xfId="48820"/>
    <cellStyle name="Total 3 2 3 2 14 3" xfId="48821"/>
    <cellStyle name="Total 3 2 3 2 15" xfId="48822"/>
    <cellStyle name="Total 3 2 3 2 15 2" xfId="48823"/>
    <cellStyle name="Total 3 2 3 2 15 3" xfId="48824"/>
    <cellStyle name="Total 3 2 3 2 16" xfId="48825"/>
    <cellStyle name="Total 3 2 3 2 16 2" xfId="48826"/>
    <cellStyle name="Total 3 2 3 2 16 3" xfId="48827"/>
    <cellStyle name="Total 3 2 3 2 17" xfId="48828"/>
    <cellStyle name="Total 3 2 3 2 18" xfId="48829"/>
    <cellStyle name="Total 3 2 3 2 2" xfId="48830"/>
    <cellStyle name="Total 3 2 3 2 2 2" xfId="48831"/>
    <cellStyle name="Total 3 2 3 2 2 2 2" xfId="48832"/>
    <cellStyle name="Total 3 2 3 2 2 2 3" xfId="48833"/>
    <cellStyle name="Total 3 2 3 2 2 3" xfId="48834"/>
    <cellStyle name="Total 3 2 3 2 2 4" xfId="48835"/>
    <cellStyle name="Total 3 2 3 2 3" xfId="48836"/>
    <cellStyle name="Total 3 2 3 2 3 2" xfId="48837"/>
    <cellStyle name="Total 3 2 3 2 3 3" xfId="48838"/>
    <cellStyle name="Total 3 2 3 2 4" xfId="48839"/>
    <cellStyle name="Total 3 2 3 2 4 2" xfId="48840"/>
    <cellStyle name="Total 3 2 3 2 4 3" xfId="48841"/>
    <cellStyle name="Total 3 2 3 2 5" xfId="48842"/>
    <cellStyle name="Total 3 2 3 2 5 2" xfId="48843"/>
    <cellStyle name="Total 3 2 3 2 5 3" xfId="48844"/>
    <cellStyle name="Total 3 2 3 2 6" xfId="48845"/>
    <cellStyle name="Total 3 2 3 2 6 2" xfId="48846"/>
    <cellStyle name="Total 3 2 3 2 6 3" xfId="48847"/>
    <cellStyle name="Total 3 2 3 2 7" xfId="48848"/>
    <cellStyle name="Total 3 2 3 2 7 2" xfId="48849"/>
    <cellStyle name="Total 3 2 3 2 7 3" xfId="48850"/>
    <cellStyle name="Total 3 2 3 2 8" xfId="48851"/>
    <cellStyle name="Total 3 2 3 2 8 2" xfId="48852"/>
    <cellStyle name="Total 3 2 3 2 8 3" xfId="48853"/>
    <cellStyle name="Total 3 2 3 2 9" xfId="48854"/>
    <cellStyle name="Total 3 2 3 2 9 2" xfId="48855"/>
    <cellStyle name="Total 3 2 3 2 9 3" xfId="48856"/>
    <cellStyle name="Total 3 2 3 3" xfId="48857"/>
    <cellStyle name="Total 3 2 3 3 2" xfId="48858"/>
    <cellStyle name="Total 3 2 3 3 2 2" xfId="48859"/>
    <cellStyle name="Total 3 2 3 3 2 3" xfId="48860"/>
    <cellStyle name="Total 3 2 3 3 3" xfId="48861"/>
    <cellStyle name="Total 3 2 3 3 4" xfId="48862"/>
    <cellStyle name="Total 3 2 3 4" xfId="48863"/>
    <cellStyle name="Total 3 2 3 4 2" xfId="48864"/>
    <cellStyle name="Total 3 2 3 4 3" xfId="48865"/>
    <cellStyle name="Total 3 2 3 5" xfId="48866"/>
    <cellStyle name="Total 3 2 3 5 2" xfId="48867"/>
    <cellStyle name="Total 3 2 3 5 3" xfId="48868"/>
    <cellStyle name="Total 3 2 3 6" xfId="48869"/>
    <cellStyle name="Total 3 2 3 6 2" xfId="48870"/>
    <cellStyle name="Total 3 2 3 6 3" xfId="48871"/>
    <cellStyle name="Total 3 2 3 7" xfId="48872"/>
    <cellStyle name="Total 3 2 3 7 2" xfId="48873"/>
    <cellStyle name="Total 3 2 3 7 3" xfId="48874"/>
    <cellStyle name="Total 3 2 3 8" xfId="48875"/>
    <cellStyle name="Total 3 2 3 8 2" xfId="48876"/>
    <cellStyle name="Total 3 2 3 8 3" xfId="48877"/>
    <cellStyle name="Total 3 2 3 9" xfId="48878"/>
    <cellStyle name="Total 3 2 3 9 2" xfId="48879"/>
    <cellStyle name="Total 3 2 3 9 3" xfId="48880"/>
    <cellStyle name="Total 3 2 30" xfId="48881"/>
    <cellStyle name="Total 3 2 30 2" xfId="48882"/>
    <cellStyle name="Total 3 2 30 3" xfId="48883"/>
    <cellStyle name="Total 3 2 31" xfId="48884"/>
    <cellStyle name="Total 3 2 31 2" xfId="48885"/>
    <cellStyle name="Total 3 2 31 3" xfId="48886"/>
    <cellStyle name="Total 3 2 32" xfId="48887"/>
    <cellStyle name="Total 3 2 32 2" xfId="48888"/>
    <cellStyle name="Total 3 2 32 3" xfId="48889"/>
    <cellStyle name="Total 3 2 33" xfId="48890"/>
    <cellStyle name="Total 3 2 33 2" xfId="48891"/>
    <cellStyle name="Total 3 2 33 3" xfId="48892"/>
    <cellStyle name="Total 3 2 34" xfId="48893"/>
    <cellStyle name="Total 3 2 34 2" xfId="48894"/>
    <cellStyle name="Total 3 2 34 3" xfId="48895"/>
    <cellStyle name="Total 3 2 35" xfId="48896"/>
    <cellStyle name="Total 3 2 35 2" xfId="48897"/>
    <cellStyle name="Total 3 2 35 3" xfId="48898"/>
    <cellStyle name="Total 3 2 36" xfId="48899"/>
    <cellStyle name="Total 3 2 36 2" xfId="48900"/>
    <cellStyle name="Total 3 2 36 3" xfId="48901"/>
    <cellStyle name="Total 3 2 37" xfId="48902"/>
    <cellStyle name="Total 3 2 37 2" xfId="48903"/>
    <cellStyle name="Total 3 2 37 3" xfId="48904"/>
    <cellStyle name="Total 3 2 38" xfId="48905"/>
    <cellStyle name="Total 3 2 38 2" xfId="48906"/>
    <cellStyle name="Total 3 2 38 3" xfId="48907"/>
    <cellStyle name="Total 3 2 39" xfId="48908"/>
    <cellStyle name="Total 3 2 39 2" xfId="48909"/>
    <cellStyle name="Total 3 2 39 3" xfId="48910"/>
    <cellStyle name="Total 3 2 4" xfId="1553"/>
    <cellStyle name="Total 3 2 4 10" xfId="48911"/>
    <cellStyle name="Total 3 2 4 10 2" xfId="48912"/>
    <cellStyle name="Total 3 2 4 10 3" xfId="48913"/>
    <cellStyle name="Total 3 2 4 11" xfId="48914"/>
    <cellStyle name="Total 3 2 4 11 2" xfId="48915"/>
    <cellStyle name="Total 3 2 4 11 3" xfId="48916"/>
    <cellStyle name="Total 3 2 4 12" xfId="48917"/>
    <cellStyle name="Total 3 2 4 12 2" xfId="48918"/>
    <cellStyle name="Total 3 2 4 12 3" xfId="48919"/>
    <cellStyle name="Total 3 2 4 13" xfId="48920"/>
    <cellStyle name="Total 3 2 4 13 2" xfId="48921"/>
    <cellStyle name="Total 3 2 4 13 3" xfId="48922"/>
    <cellStyle name="Total 3 2 4 14" xfId="48923"/>
    <cellStyle name="Total 3 2 4 14 2" xfId="48924"/>
    <cellStyle name="Total 3 2 4 14 3" xfId="48925"/>
    <cellStyle name="Total 3 2 4 15" xfId="48926"/>
    <cellStyle name="Total 3 2 4 15 2" xfId="48927"/>
    <cellStyle name="Total 3 2 4 15 3" xfId="48928"/>
    <cellStyle name="Total 3 2 4 16" xfId="48929"/>
    <cellStyle name="Total 3 2 4 16 2" xfId="48930"/>
    <cellStyle name="Total 3 2 4 16 3" xfId="48931"/>
    <cellStyle name="Total 3 2 4 17" xfId="48932"/>
    <cellStyle name="Total 3 2 4 17 2" xfId="48933"/>
    <cellStyle name="Total 3 2 4 17 3" xfId="48934"/>
    <cellStyle name="Total 3 2 4 18" xfId="48935"/>
    <cellStyle name="Total 3 2 4 19" xfId="48936"/>
    <cellStyle name="Total 3 2 4 2" xfId="1554"/>
    <cellStyle name="Total 3 2 4 2 10" xfId="48937"/>
    <cellStyle name="Total 3 2 4 2 10 2" xfId="48938"/>
    <cellStyle name="Total 3 2 4 2 10 3" xfId="48939"/>
    <cellStyle name="Total 3 2 4 2 11" xfId="48940"/>
    <cellStyle name="Total 3 2 4 2 11 2" xfId="48941"/>
    <cellStyle name="Total 3 2 4 2 11 3" xfId="48942"/>
    <cellStyle name="Total 3 2 4 2 12" xfId="48943"/>
    <cellStyle name="Total 3 2 4 2 12 2" xfId="48944"/>
    <cellStyle name="Total 3 2 4 2 12 3" xfId="48945"/>
    <cellStyle name="Total 3 2 4 2 13" xfId="48946"/>
    <cellStyle name="Total 3 2 4 2 13 2" xfId="48947"/>
    <cellStyle name="Total 3 2 4 2 13 3" xfId="48948"/>
    <cellStyle name="Total 3 2 4 2 14" xfId="48949"/>
    <cellStyle name="Total 3 2 4 2 14 2" xfId="48950"/>
    <cellStyle name="Total 3 2 4 2 14 3" xfId="48951"/>
    <cellStyle name="Total 3 2 4 2 15" xfId="48952"/>
    <cellStyle name="Total 3 2 4 2 15 2" xfId="48953"/>
    <cellStyle name="Total 3 2 4 2 15 3" xfId="48954"/>
    <cellStyle name="Total 3 2 4 2 16" xfId="48955"/>
    <cellStyle name="Total 3 2 4 2 16 2" xfId="48956"/>
    <cellStyle name="Total 3 2 4 2 16 3" xfId="48957"/>
    <cellStyle name="Total 3 2 4 2 17" xfId="48958"/>
    <cellStyle name="Total 3 2 4 2 18" xfId="48959"/>
    <cellStyle name="Total 3 2 4 2 2" xfId="48960"/>
    <cellStyle name="Total 3 2 4 2 2 2" xfId="48961"/>
    <cellStyle name="Total 3 2 4 2 2 2 2" xfId="48962"/>
    <cellStyle name="Total 3 2 4 2 2 2 3" xfId="48963"/>
    <cellStyle name="Total 3 2 4 2 2 3" xfId="48964"/>
    <cellStyle name="Total 3 2 4 2 2 4" xfId="48965"/>
    <cellStyle name="Total 3 2 4 2 3" xfId="48966"/>
    <cellStyle name="Total 3 2 4 2 3 2" xfId="48967"/>
    <cellStyle name="Total 3 2 4 2 3 3" xfId="48968"/>
    <cellStyle name="Total 3 2 4 2 4" xfId="48969"/>
    <cellStyle name="Total 3 2 4 2 4 2" xfId="48970"/>
    <cellStyle name="Total 3 2 4 2 4 3" xfId="48971"/>
    <cellStyle name="Total 3 2 4 2 5" xfId="48972"/>
    <cellStyle name="Total 3 2 4 2 5 2" xfId="48973"/>
    <cellStyle name="Total 3 2 4 2 5 3" xfId="48974"/>
    <cellStyle name="Total 3 2 4 2 6" xfId="48975"/>
    <cellStyle name="Total 3 2 4 2 6 2" xfId="48976"/>
    <cellStyle name="Total 3 2 4 2 6 3" xfId="48977"/>
    <cellStyle name="Total 3 2 4 2 7" xfId="48978"/>
    <cellStyle name="Total 3 2 4 2 7 2" xfId="48979"/>
    <cellStyle name="Total 3 2 4 2 7 3" xfId="48980"/>
    <cellStyle name="Total 3 2 4 2 8" xfId="48981"/>
    <cellStyle name="Total 3 2 4 2 8 2" xfId="48982"/>
    <cellStyle name="Total 3 2 4 2 8 3" xfId="48983"/>
    <cellStyle name="Total 3 2 4 2 9" xfId="48984"/>
    <cellStyle name="Total 3 2 4 2 9 2" xfId="48985"/>
    <cellStyle name="Total 3 2 4 2 9 3" xfId="48986"/>
    <cellStyle name="Total 3 2 4 3" xfId="48987"/>
    <cellStyle name="Total 3 2 4 3 2" xfId="48988"/>
    <cellStyle name="Total 3 2 4 3 2 2" xfId="48989"/>
    <cellStyle name="Total 3 2 4 3 2 3" xfId="48990"/>
    <cellStyle name="Total 3 2 4 3 3" xfId="48991"/>
    <cellStyle name="Total 3 2 4 3 4" xfId="48992"/>
    <cellStyle name="Total 3 2 4 4" xfId="48993"/>
    <cellStyle name="Total 3 2 4 4 2" xfId="48994"/>
    <cellStyle name="Total 3 2 4 4 3" xfId="48995"/>
    <cellStyle name="Total 3 2 4 5" xfId="48996"/>
    <cellStyle name="Total 3 2 4 5 2" xfId="48997"/>
    <cellStyle name="Total 3 2 4 5 3" xfId="48998"/>
    <cellStyle name="Total 3 2 4 6" xfId="48999"/>
    <cellStyle name="Total 3 2 4 6 2" xfId="49000"/>
    <cellStyle name="Total 3 2 4 6 3" xfId="49001"/>
    <cellStyle name="Total 3 2 4 7" xfId="49002"/>
    <cellStyle name="Total 3 2 4 7 2" xfId="49003"/>
    <cellStyle name="Total 3 2 4 7 3" xfId="49004"/>
    <cellStyle name="Total 3 2 4 8" xfId="49005"/>
    <cellStyle name="Total 3 2 4 8 2" xfId="49006"/>
    <cellStyle name="Total 3 2 4 8 3" xfId="49007"/>
    <cellStyle name="Total 3 2 4 9" xfId="49008"/>
    <cellStyle name="Total 3 2 4 9 2" xfId="49009"/>
    <cellStyle name="Total 3 2 4 9 3" xfId="49010"/>
    <cellStyle name="Total 3 2 40" xfId="49011"/>
    <cellStyle name="Total 3 2 40 2" xfId="49012"/>
    <cellStyle name="Total 3 2 40 3" xfId="49013"/>
    <cellStyle name="Total 3 2 41" xfId="49014"/>
    <cellStyle name="Total 3 2 41 2" xfId="49015"/>
    <cellStyle name="Total 3 2 41 3" xfId="49016"/>
    <cellStyle name="Total 3 2 42" xfId="49017"/>
    <cellStyle name="Total 3 2 42 2" xfId="49018"/>
    <cellStyle name="Total 3 2 42 3" xfId="49019"/>
    <cellStyle name="Total 3 2 43" xfId="49020"/>
    <cellStyle name="Total 3 2 43 2" xfId="49021"/>
    <cellStyle name="Total 3 2 44" xfId="49022"/>
    <cellStyle name="Total 3 2 45" xfId="49023"/>
    <cellStyle name="Total 3 2 5" xfId="1555"/>
    <cellStyle name="Total 3 2 5 10" xfId="49024"/>
    <cellStyle name="Total 3 2 5 10 2" xfId="49025"/>
    <cellStyle name="Total 3 2 5 10 3" xfId="49026"/>
    <cellStyle name="Total 3 2 5 11" xfId="49027"/>
    <cellStyle name="Total 3 2 5 11 2" xfId="49028"/>
    <cellStyle name="Total 3 2 5 11 3" xfId="49029"/>
    <cellStyle name="Total 3 2 5 12" xfId="49030"/>
    <cellStyle name="Total 3 2 5 12 2" xfId="49031"/>
    <cellStyle name="Total 3 2 5 12 3" xfId="49032"/>
    <cellStyle name="Total 3 2 5 13" xfId="49033"/>
    <cellStyle name="Total 3 2 5 13 2" xfId="49034"/>
    <cellStyle name="Total 3 2 5 13 3" xfId="49035"/>
    <cellStyle name="Total 3 2 5 14" xfId="49036"/>
    <cellStyle name="Total 3 2 5 14 2" xfId="49037"/>
    <cellStyle name="Total 3 2 5 14 3" xfId="49038"/>
    <cellStyle name="Total 3 2 5 15" xfId="49039"/>
    <cellStyle name="Total 3 2 5 15 2" xfId="49040"/>
    <cellStyle name="Total 3 2 5 15 3" xfId="49041"/>
    <cellStyle name="Total 3 2 5 16" xfId="49042"/>
    <cellStyle name="Total 3 2 5 16 2" xfId="49043"/>
    <cellStyle name="Total 3 2 5 16 3" xfId="49044"/>
    <cellStyle name="Total 3 2 5 17" xfId="49045"/>
    <cellStyle name="Total 3 2 5 17 2" xfId="49046"/>
    <cellStyle name="Total 3 2 5 17 3" xfId="49047"/>
    <cellStyle name="Total 3 2 5 18" xfId="49048"/>
    <cellStyle name="Total 3 2 5 19" xfId="49049"/>
    <cellStyle name="Total 3 2 5 2" xfId="1556"/>
    <cellStyle name="Total 3 2 5 2 10" xfId="49050"/>
    <cellStyle name="Total 3 2 5 2 10 2" xfId="49051"/>
    <cellStyle name="Total 3 2 5 2 10 3" xfId="49052"/>
    <cellStyle name="Total 3 2 5 2 11" xfId="49053"/>
    <cellStyle name="Total 3 2 5 2 11 2" xfId="49054"/>
    <cellStyle name="Total 3 2 5 2 11 3" xfId="49055"/>
    <cellStyle name="Total 3 2 5 2 12" xfId="49056"/>
    <cellStyle name="Total 3 2 5 2 12 2" xfId="49057"/>
    <cellStyle name="Total 3 2 5 2 12 3" xfId="49058"/>
    <cellStyle name="Total 3 2 5 2 13" xfId="49059"/>
    <cellStyle name="Total 3 2 5 2 13 2" xfId="49060"/>
    <cellStyle name="Total 3 2 5 2 13 3" xfId="49061"/>
    <cellStyle name="Total 3 2 5 2 14" xfId="49062"/>
    <cellStyle name="Total 3 2 5 2 14 2" xfId="49063"/>
    <cellStyle name="Total 3 2 5 2 14 3" xfId="49064"/>
    <cellStyle name="Total 3 2 5 2 15" xfId="49065"/>
    <cellStyle name="Total 3 2 5 2 15 2" xfId="49066"/>
    <cellStyle name="Total 3 2 5 2 15 3" xfId="49067"/>
    <cellStyle name="Total 3 2 5 2 16" xfId="49068"/>
    <cellStyle name="Total 3 2 5 2 16 2" xfId="49069"/>
    <cellStyle name="Total 3 2 5 2 16 3" xfId="49070"/>
    <cellStyle name="Total 3 2 5 2 17" xfId="49071"/>
    <cellStyle name="Total 3 2 5 2 18" xfId="49072"/>
    <cellStyle name="Total 3 2 5 2 2" xfId="49073"/>
    <cellStyle name="Total 3 2 5 2 2 2" xfId="49074"/>
    <cellStyle name="Total 3 2 5 2 2 2 2" xfId="49075"/>
    <cellStyle name="Total 3 2 5 2 2 2 3" xfId="49076"/>
    <cellStyle name="Total 3 2 5 2 2 3" xfId="49077"/>
    <cellStyle name="Total 3 2 5 2 2 4" xfId="49078"/>
    <cellStyle name="Total 3 2 5 2 3" xfId="49079"/>
    <cellStyle name="Total 3 2 5 2 3 2" xfId="49080"/>
    <cellStyle name="Total 3 2 5 2 3 3" xfId="49081"/>
    <cellStyle name="Total 3 2 5 2 4" xfId="49082"/>
    <cellStyle name="Total 3 2 5 2 4 2" xfId="49083"/>
    <cellStyle name="Total 3 2 5 2 4 3" xfId="49084"/>
    <cellStyle name="Total 3 2 5 2 5" xfId="49085"/>
    <cellStyle name="Total 3 2 5 2 5 2" xfId="49086"/>
    <cellStyle name="Total 3 2 5 2 5 3" xfId="49087"/>
    <cellStyle name="Total 3 2 5 2 6" xfId="49088"/>
    <cellStyle name="Total 3 2 5 2 6 2" xfId="49089"/>
    <cellStyle name="Total 3 2 5 2 6 3" xfId="49090"/>
    <cellStyle name="Total 3 2 5 2 7" xfId="49091"/>
    <cellStyle name="Total 3 2 5 2 7 2" xfId="49092"/>
    <cellStyle name="Total 3 2 5 2 7 3" xfId="49093"/>
    <cellStyle name="Total 3 2 5 2 8" xfId="49094"/>
    <cellStyle name="Total 3 2 5 2 8 2" xfId="49095"/>
    <cellStyle name="Total 3 2 5 2 8 3" xfId="49096"/>
    <cellStyle name="Total 3 2 5 2 9" xfId="49097"/>
    <cellStyle name="Total 3 2 5 2 9 2" xfId="49098"/>
    <cellStyle name="Total 3 2 5 2 9 3" xfId="49099"/>
    <cellStyle name="Total 3 2 5 3" xfId="49100"/>
    <cellStyle name="Total 3 2 5 3 2" xfId="49101"/>
    <cellStyle name="Total 3 2 5 3 2 2" xfId="49102"/>
    <cellStyle name="Total 3 2 5 3 2 3" xfId="49103"/>
    <cellStyle name="Total 3 2 5 3 3" xfId="49104"/>
    <cellStyle name="Total 3 2 5 3 4" xfId="49105"/>
    <cellStyle name="Total 3 2 5 4" xfId="49106"/>
    <cellStyle name="Total 3 2 5 4 2" xfId="49107"/>
    <cellStyle name="Total 3 2 5 4 3" xfId="49108"/>
    <cellStyle name="Total 3 2 5 5" xfId="49109"/>
    <cellStyle name="Total 3 2 5 5 2" xfId="49110"/>
    <cellStyle name="Total 3 2 5 5 3" xfId="49111"/>
    <cellStyle name="Total 3 2 5 6" xfId="49112"/>
    <cellStyle name="Total 3 2 5 6 2" xfId="49113"/>
    <cellStyle name="Total 3 2 5 6 3" xfId="49114"/>
    <cellStyle name="Total 3 2 5 7" xfId="49115"/>
    <cellStyle name="Total 3 2 5 7 2" xfId="49116"/>
    <cellStyle name="Total 3 2 5 7 3" xfId="49117"/>
    <cellStyle name="Total 3 2 5 8" xfId="49118"/>
    <cellStyle name="Total 3 2 5 8 2" xfId="49119"/>
    <cellStyle name="Total 3 2 5 8 3" xfId="49120"/>
    <cellStyle name="Total 3 2 5 9" xfId="49121"/>
    <cellStyle name="Total 3 2 5 9 2" xfId="49122"/>
    <cellStyle name="Total 3 2 5 9 3" xfId="49123"/>
    <cellStyle name="Total 3 2 6" xfId="1557"/>
    <cellStyle name="Total 3 2 6 10" xfId="49124"/>
    <cellStyle name="Total 3 2 6 10 2" xfId="49125"/>
    <cellStyle name="Total 3 2 6 10 3" xfId="49126"/>
    <cellStyle name="Total 3 2 6 11" xfId="49127"/>
    <cellStyle name="Total 3 2 6 11 2" xfId="49128"/>
    <cellStyle name="Total 3 2 6 11 3" xfId="49129"/>
    <cellStyle name="Total 3 2 6 12" xfId="49130"/>
    <cellStyle name="Total 3 2 6 12 2" xfId="49131"/>
    <cellStyle name="Total 3 2 6 12 3" xfId="49132"/>
    <cellStyle name="Total 3 2 6 13" xfId="49133"/>
    <cellStyle name="Total 3 2 6 13 2" xfId="49134"/>
    <cellStyle name="Total 3 2 6 13 3" xfId="49135"/>
    <cellStyle name="Total 3 2 6 14" xfId="49136"/>
    <cellStyle name="Total 3 2 6 14 2" xfId="49137"/>
    <cellStyle name="Total 3 2 6 14 3" xfId="49138"/>
    <cellStyle name="Total 3 2 6 15" xfId="49139"/>
    <cellStyle name="Total 3 2 6 15 2" xfId="49140"/>
    <cellStyle name="Total 3 2 6 15 3" xfId="49141"/>
    <cellStyle name="Total 3 2 6 16" xfId="49142"/>
    <cellStyle name="Total 3 2 6 16 2" xfId="49143"/>
    <cellStyle name="Total 3 2 6 16 3" xfId="49144"/>
    <cellStyle name="Total 3 2 6 17" xfId="49145"/>
    <cellStyle name="Total 3 2 6 18" xfId="49146"/>
    <cellStyle name="Total 3 2 6 2" xfId="49147"/>
    <cellStyle name="Total 3 2 6 2 2" xfId="49148"/>
    <cellStyle name="Total 3 2 6 2 2 2" xfId="49149"/>
    <cellStyle name="Total 3 2 6 2 2 3" xfId="49150"/>
    <cellStyle name="Total 3 2 6 2 3" xfId="49151"/>
    <cellStyle name="Total 3 2 6 2 4" xfId="49152"/>
    <cellStyle name="Total 3 2 6 3" xfId="49153"/>
    <cellStyle name="Total 3 2 6 3 2" xfId="49154"/>
    <cellStyle name="Total 3 2 6 3 3" xfId="49155"/>
    <cellStyle name="Total 3 2 6 4" xfId="49156"/>
    <cellStyle name="Total 3 2 6 4 2" xfId="49157"/>
    <cellStyle name="Total 3 2 6 4 3" xfId="49158"/>
    <cellStyle name="Total 3 2 6 5" xfId="49159"/>
    <cellStyle name="Total 3 2 6 5 2" xfId="49160"/>
    <cellStyle name="Total 3 2 6 5 3" xfId="49161"/>
    <cellStyle name="Total 3 2 6 6" xfId="49162"/>
    <cellStyle name="Total 3 2 6 6 2" xfId="49163"/>
    <cellStyle name="Total 3 2 6 6 3" xfId="49164"/>
    <cellStyle name="Total 3 2 6 7" xfId="49165"/>
    <cellStyle name="Total 3 2 6 7 2" xfId="49166"/>
    <cellStyle name="Total 3 2 6 7 3" xfId="49167"/>
    <cellStyle name="Total 3 2 6 8" xfId="49168"/>
    <cellStyle name="Total 3 2 6 8 2" xfId="49169"/>
    <cellStyle name="Total 3 2 6 8 3" xfId="49170"/>
    <cellStyle name="Total 3 2 6 9" xfId="49171"/>
    <cellStyle name="Total 3 2 6 9 2" xfId="49172"/>
    <cellStyle name="Total 3 2 6 9 3" xfId="49173"/>
    <cellStyle name="Total 3 2 7" xfId="1558"/>
    <cellStyle name="Total 3 2 7 10" xfId="49174"/>
    <cellStyle name="Total 3 2 7 10 2" xfId="49175"/>
    <cellStyle name="Total 3 2 7 10 3" xfId="49176"/>
    <cellStyle name="Total 3 2 7 11" xfId="49177"/>
    <cellStyle name="Total 3 2 7 11 2" xfId="49178"/>
    <cellStyle name="Total 3 2 7 11 3" xfId="49179"/>
    <cellStyle name="Total 3 2 7 12" xfId="49180"/>
    <cellStyle name="Total 3 2 7 12 2" xfId="49181"/>
    <cellStyle name="Total 3 2 7 12 3" xfId="49182"/>
    <cellStyle name="Total 3 2 7 13" xfId="49183"/>
    <cellStyle name="Total 3 2 7 13 2" xfId="49184"/>
    <cellStyle name="Total 3 2 7 13 3" xfId="49185"/>
    <cellStyle name="Total 3 2 7 14" xfId="49186"/>
    <cellStyle name="Total 3 2 7 14 2" xfId="49187"/>
    <cellStyle name="Total 3 2 7 14 3" xfId="49188"/>
    <cellStyle name="Total 3 2 7 15" xfId="49189"/>
    <cellStyle name="Total 3 2 7 15 2" xfId="49190"/>
    <cellStyle name="Total 3 2 7 15 3" xfId="49191"/>
    <cellStyle name="Total 3 2 7 16" xfId="49192"/>
    <cellStyle name="Total 3 2 7 16 2" xfId="49193"/>
    <cellStyle name="Total 3 2 7 16 3" xfId="49194"/>
    <cellStyle name="Total 3 2 7 17" xfId="49195"/>
    <cellStyle name="Total 3 2 7 18" xfId="49196"/>
    <cellStyle name="Total 3 2 7 2" xfId="49197"/>
    <cellStyle name="Total 3 2 7 2 2" xfId="49198"/>
    <cellStyle name="Total 3 2 7 2 2 2" xfId="49199"/>
    <cellStyle name="Total 3 2 7 2 2 3" xfId="49200"/>
    <cellStyle name="Total 3 2 7 2 3" xfId="49201"/>
    <cellStyle name="Total 3 2 7 2 4" xfId="49202"/>
    <cellStyle name="Total 3 2 7 3" xfId="49203"/>
    <cellStyle name="Total 3 2 7 3 2" xfId="49204"/>
    <cellStyle name="Total 3 2 7 3 3" xfId="49205"/>
    <cellStyle name="Total 3 2 7 4" xfId="49206"/>
    <cellStyle name="Total 3 2 7 4 2" xfId="49207"/>
    <cellStyle name="Total 3 2 7 4 3" xfId="49208"/>
    <cellStyle name="Total 3 2 7 5" xfId="49209"/>
    <cellStyle name="Total 3 2 7 5 2" xfId="49210"/>
    <cellStyle name="Total 3 2 7 5 3" xfId="49211"/>
    <cellStyle name="Total 3 2 7 6" xfId="49212"/>
    <cellStyle name="Total 3 2 7 6 2" xfId="49213"/>
    <cellStyle name="Total 3 2 7 6 3" xfId="49214"/>
    <cellStyle name="Total 3 2 7 7" xfId="49215"/>
    <cellStyle name="Total 3 2 7 7 2" xfId="49216"/>
    <cellStyle name="Total 3 2 7 7 3" xfId="49217"/>
    <cellStyle name="Total 3 2 7 8" xfId="49218"/>
    <cellStyle name="Total 3 2 7 8 2" xfId="49219"/>
    <cellStyle name="Total 3 2 7 8 3" xfId="49220"/>
    <cellStyle name="Total 3 2 7 9" xfId="49221"/>
    <cellStyle name="Total 3 2 7 9 2" xfId="49222"/>
    <cellStyle name="Total 3 2 7 9 3" xfId="49223"/>
    <cellStyle name="Total 3 2 8" xfId="1559"/>
    <cellStyle name="Total 3 2 8 10" xfId="49224"/>
    <cellStyle name="Total 3 2 8 10 2" xfId="49225"/>
    <cellStyle name="Total 3 2 8 10 3" xfId="49226"/>
    <cellStyle name="Total 3 2 8 11" xfId="49227"/>
    <cellStyle name="Total 3 2 8 11 2" xfId="49228"/>
    <cellStyle name="Total 3 2 8 11 3" xfId="49229"/>
    <cellStyle name="Total 3 2 8 12" xfId="49230"/>
    <cellStyle name="Total 3 2 8 12 2" xfId="49231"/>
    <cellStyle name="Total 3 2 8 12 3" xfId="49232"/>
    <cellStyle name="Total 3 2 8 13" xfId="49233"/>
    <cellStyle name="Total 3 2 8 13 2" xfId="49234"/>
    <cellStyle name="Total 3 2 8 13 3" xfId="49235"/>
    <cellStyle name="Total 3 2 8 14" xfId="49236"/>
    <cellStyle name="Total 3 2 8 14 2" xfId="49237"/>
    <cellStyle name="Total 3 2 8 14 3" xfId="49238"/>
    <cellStyle name="Total 3 2 8 15" xfId="49239"/>
    <cellStyle name="Total 3 2 8 15 2" xfId="49240"/>
    <cellStyle name="Total 3 2 8 15 3" xfId="49241"/>
    <cellStyle name="Total 3 2 8 16" xfId="49242"/>
    <cellStyle name="Total 3 2 8 16 2" xfId="49243"/>
    <cellStyle name="Total 3 2 8 16 3" xfId="49244"/>
    <cellStyle name="Total 3 2 8 17" xfId="49245"/>
    <cellStyle name="Total 3 2 8 18" xfId="49246"/>
    <cellStyle name="Total 3 2 8 2" xfId="49247"/>
    <cellStyle name="Total 3 2 8 2 2" xfId="49248"/>
    <cellStyle name="Total 3 2 8 2 2 2" xfId="49249"/>
    <cellStyle name="Total 3 2 8 2 2 3" xfId="49250"/>
    <cellStyle name="Total 3 2 8 2 3" xfId="49251"/>
    <cellStyle name="Total 3 2 8 2 4" xfId="49252"/>
    <cellStyle name="Total 3 2 8 3" xfId="49253"/>
    <cellStyle name="Total 3 2 8 3 2" xfId="49254"/>
    <cellStyle name="Total 3 2 8 3 3" xfId="49255"/>
    <cellStyle name="Total 3 2 8 4" xfId="49256"/>
    <cellStyle name="Total 3 2 8 4 2" xfId="49257"/>
    <cellStyle name="Total 3 2 8 4 3" xfId="49258"/>
    <cellStyle name="Total 3 2 8 5" xfId="49259"/>
    <cellStyle name="Total 3 2 8 5 2" xfId="49260"/>
    <cellStyle name="Total 3 2 8 5 3" xfId="49261"/>
    <cellStyle name="Total 3 2 8 6" xfId="49262"/>
    <cellStyle name="Total 3 2 8 6 2" xfId="49263"/>
    <cellStyle name="Total 3 2 8 6 3" xfId="49264"/>
    <cellStyle name="Total 3 2 8 7" xfId="49265"/>
    <cellStyle name="Total 3 2 8 7 2" xfId="49266"/>
    <cellStyle name="Total 3 2 8 7 3" xfId="49267"/>
    <cellStyle name="Total 3 2 8 8" xfId="49268"/>
    <cellStyle name="Total 3 2 8 8 2" xfId="49269"/>
    <cellStyle name="Total 3 2 8 8 3" xfId="49270"/>
    <cellStyle name="Total 3 2 8 9" xfId="49271"/>
    <cellStyle name="Total 3 2 8 9 2" xfId="49272"/>
    <cellStyle name="Total 3 2 8 9 3" xfId="49273"/>
    <cellStyle name="Total 3 2 9" xfId="1560"/>
    <cellStyle name="Total 3 2 9 10" xfId="49274"/>
    <cellStyle name="Total 3 2 9 10 2" xfId="49275"/>
    <cellStyle name="Total 3 2 9 10 3" xfId="49276"/>
    <cellStyle name="Total 3 2 9 11" xfId="49277"/>
    <cellStyle name="Total 3 2 9 11 2" xfId="49278"/>
    <cellStyle name="Total 3 2 9 11 3" xfId="49279"/>
    <cellStyle name="Total 3 2 9 12" xfId="49280"/>
    <cellStyle name="Total 3 2 9 12 2" xfId="49281"/>
    <cellStyle name="Total 3 2 9 12 3" xfId="49282"/>
    <cellStyle name="Total 3 2 9 13" xfId="49283"/>
    <cellStyle name="Total 3 2 9 13 2" xfId="49284"/>
    <cellStyle name="Total 3 2 9 13 3" xfId="49285"/>
    <cellStyle name="Total 3 2 9 14" xfId="49286"/>
    <cellStyle name="Total 3 2 9 14 2" xfId="49287"/>
    <cellStyle name="Total 3 2 9 14 3" xfId="49288"/>
    <cellStyle name="Total 3 2 9 15" xfId="49289"/>
    <cellStyle name="Total 3 2 9 15 2" xfId="49290"/>
    <cellStyle name="Total 3 2 9 15 3" xfId="49291"/>
    <cellStyle name="Total 3 2 9 16" xfId="49292"/>
    <cellStyle name="Total 3 2 9 16 2" xfId="49293"/>
    <cellStyle name="Total 3 2 9 16 3" xfId="49294"/>
    <cellStyle name="Total 3 2 9 17" xfId="49295"/>
    <cellStyle name="Total 3 2 9 18" xfId="49296"/>
    <cellStyle name="Total 3 2 9 2" xfId="49297"/>
    <cellStyle name="Total 3 2 9 2 2" xfId="49298"/>
    <cellStyle name="Total 3 2 9 2 2 2" xfId="49299"/>
    <cellStyle name="Total 3 2 9 2 2 3" xfId="49300"/>
    <cellStyle name="Total 3 2 9 2 3" xfId="49301"/>
    <cellStyle name="Total 3 2 9 2 4" xfId="49302"/>
    <cellStyle name="Total 3 2 9 3" xfId="49303"/>
    <cellStyle name="Total 3 2 9 3 2" xfId="49304"/>
    <cellStyle name="Total 3 2 9 3 3" xfId="49305"/>
    <cellStyle name="Total 3 2 9 4" xfId="49306"/>
    <cellStyle name="Total 3 2 9 4 2" xfId="49307"/>
    <cellStyle name="Total 3 2 9 4 3" xfId="49308"/>
    <cellStyle name="Total 3 2 9 5" xfId="49309"/>
    <cellStyle name="Total 3 2 9 5 2" xfId="49310"/>
    <cellStyle name="Total 3 2 9 5 3" xfId="49311"/>
    <cellStyle name="Total 3 2 9 6" xfId="49312"/>
    <cellStyle name="Total 3 2 9 6 2" xfId="49313"/>
    <cellStyle name="Total 3 2 9 6 3" xfId="49314"/>
    <cellStyle name="Total 3 2 9 7" xfId="49315"/>
    <cellStyle name="Total 3 2 9 7 2" xfId="49316"/>
    <cellStyle name="Total 3 2 9 7 3" xfId="49317"/>
    <cellStyle name="Total 3 2 9 8" xfId="49318"/>
    <cellStyle name="Total 3 2 9 8 2" xfId="49319"/>
    <cellStyle name="Total 3 2 9 8 3" xfId="49320"/>
    <cellStyle name="Total 3 2 9 9" xfId="49321"/>
    <cellStyle name="Total 3 2 9 9 2" xfId="49322"/>
    <cellStyle name="Total 3 2 9 9 3" xfId="49323"/>
    <cellStyle name="Total 3 20" xfId="49324"/>
    <cellStyle name="Total 3 20 2" xfId="49325"/>
    <cellStyle name="Total 3 20 3" xfId="49326"/>
    <cellStyle name="Total 3 21" xfId="49327"/>
    <cellStyle name="Total 3 21 2" xfId="49328"/>
    <cellStyle name="Total 3 21 3" xfId="49329"/>
    <cellStyle name="Total 3 22" xfId="49330"/>
    <cellStyle name="Total 3 22 2" xfId="49331"/>
    <cellStyle name="Total 3 22 3" xfId="49332"/>
    <cellStyle name="Total 3 23" xfId="49333"/>
    <cellStyle name="Total 3 23 2" xfId="49334"/>
    <cellStyle name="Total 3 24" xfId="49335"/>
    <cellStyle name="Total 3 25" xfId="49336"/>
    <cellStyle name="Total 3 3" xfId="1561"/>
    <cellStyle name="Total 3 3 10" xfId="49337"/>
    <cellStyle name="Total 3 3 10 2" xfId="49338"/>
    <cellStyle name="Total 3 3 10 3" xfId="49339"/>
    <cellStyle name="Total 3 3 11" xfId="49340"/>
    <cellStyle name="Total 3 3 11 2" xfId="49341"/>
    <cellStyle name="Total 3 3 11 3" xfId="49342"/>
    <cellStyle name="Total 3 3 12" xfId="49343"/>
    <cellStyle name="Total 3 3 12 2" xfId="49344"/>
    <cellStyle name="Total 3 3 12 3" xfId="49345"/>
    <cellStyle name="Total 3 3 13" xfId="49346"/>
    <cellStyle name="Total 3 3 13 2" xfId="49347"/>
    <cellStyle name="Total 3 3 13 3" xfId="49348"/>
    <cellStyle name="Total 3 3 14" xfId="49349"/>
    <cellStyle name="Total 3 3 14 2" xfId="49350"/>
    <cellStyle name="Total 3 3 14 3" xfId="49351"/>
    <cellStyle name="Total 3 3 15" xfId="49352"/>
    <cellStyle name="Total 3 3 15 2" xfId="49353"/>
    <cellStyle name="Total 3 3 15 3" xfId="49354"/>
    <cellStyle name="Total 3 3 16" xfId="49355"/>
    <cellStyle name="Total 3 3 16 2" xfId="49356"/>
    <cellStyle name="Total 3 3 16 3" xfId="49357"/>
    <cellStyle name="Total 3 3 17" xfId="49358"/>
    <cellStyle name="Total 3 3 17 2" xfId="49359"/>
    <cellStyle name="Total 3 3 17 3" xfId="49360"/>
    <cellStyle name="Total 3 3 18" xfId="49361"/>
    <cellStyle name="Total 3 3 19" xfId="49362"/>
    <cellStyle name="Total 3 3 2" xfId="1562"/>
    <cellStyle name="Total 3 3 2 10" xfId="49363"/>
    <cellStyle name="Total 3 3 2 10 2" xfId="49364"/>
    <cellStyle name="Total 3 3 2 10 3" xfId="49365"/>
    <cellStyle name="Total 3 3 2 11" xfId="49366"/>
    <cellStyle name="Total 3 3 2 11 2" xfId="49367"/>
    <cellStyle name="Total 3 3 2 11 3" xfId="49368"/>
    <cellStyle name="Total 3 3 2 12" xfId="49369"/>
    <cellStyle name="Total 3 3 2 12 2" xfId="49370"/>
    <cellStyle name="Total 3 3 2 12 3" xfId="49371"/>
    <cellStyle name="Total 3 3 2 13" xfId="49372"/>
    <cellStyle name="Total 3 3 2 13 2" xfId="49373"/>
    <cellStyle name="Total 3 3 2 13 3" xfId="49374"/>
    <cellStyle name="Total 3 3 2 14" xfId="49375"/>
    <cellStyle name="Total 3 3 2 14 2" xfId="49376"/>
    <cellStyle name="Total 3 3 2 14 3" xfId="49377"/>
    <cellStyle name="Total 3 3 2 15" xfId="49378"/>
    <cellStyle name="Total 3 3 2 15 2" xfId="49379"/>
    <cellStyle name="Total 3 3 2 15 3" xfId="49380"/>
    <cellStyle name="Total 3 3 2 16" xfId="49381"/>
    <cellStyle name="Total 3 3 2 16 2" xfId="49382"/>
    <cellStyle name="Total 3 3 2 16 3" xfId="49383"/>
    <cellStyle name="Total 3 3 2 17" xfId="49384"/>
    <cellStyle name="Total 3 3 2 18" xfId="49385"/>
    <cellStyle name="Total 3 3 2 2" xfId="49386"/>
    <cellStyle name="Total 3 3 2 2 2" xfId="49387"/>
    <cellStyle name="Total 3 3 2 2 2 2" xfId="49388"/>
    <cellStyle name="Total 3 3 2 2 2 3" xfId="49389"/>
    <cellStyle name="Total 3 3 2 2 3" xfId="49390"/>
    <cellStyle name="Total 3 3 2 2 4" xfId="49391"/>
    <cellStyle name="Total 3 3 2 3" xfId="49392"/>
    <cellStyle name="Total 3 3 2 3 2" xfId="49393"/>
    <cellStyle name="Total 3 3 2 3 3" xfId="49394"/>
    <cellStyle name="Total 3 3 2 4" xfId="49395"/>
    <cellStyle name="Total 3 3 2 4 2" xfId="49396"/>
    <cellStyle name="Total 3 3 2 4 3" xfId="49397"/>
    <cellStyle name="Total 3 3 2 5" xfId="49398"/>
    <cellStyle name="Total 3 3 2 5 2" xfId="49399"/>
    <cellStyle name="Total 3 3 2 5 3" xfId="49400"/>
    <cellStyle name="Total 3 3 2 6" xfId="49401"/>
    <cellStyle name="Total 3 3 2 6 2" xfId="49402"/>
    <cellStyle name="Total 3 3 2 6 3" xfId="49403"/>
    <cellStyle name="Total 3 3 2 7" xfId="49404"/>
    <cellStyle name="Total 3 3 2 7 2" xfId="49405"/>
    <cellStyle name="Total 3 3 2 7 3" xfId="49406"/>
    <cellStyle name="Total 3 3 2 8" xfId="49407"/>
    <cellStyle name="Total 3 3 2 8 2" xfId="49408"/>
    <cellStyle name="Total 3 3 2 8 3" xfId="49409"/>
    <cellStyle name="Total 3 3 2 9" xfId="49410"/>
    <cellStyle name="Total 3 3 2 9 2" xfId="49411"/>
    <cellStyle name="Total 3 3 2 9 3" xfId="49412"/>
    <cellStyle name="Total 3 3 3" xfId="49413"/>
    <cellStyle name="Total 3 3 3 2" xfId="49414"/>
    <cellStyle name="Total 3 3 3 2 2" xfId="49415"/>
    <cellStyle name="Total 3 3 3 2 3" xfId="49416"/>
    <cellStyle name="Total 3 3 3 3" xfId="49417"/>
    <cellStyle name="Total 3 3 3 4" xfId="49418"/>
    <cellStyle name="Total 3 3 4" xfId="49419"/>
    <cellStyle name="Total 3 3 4 2" xfId="49420"/>
    <cellStyle name="Total 3 3 4 3" xfId="49421"/>
    <cellStyle name="Total 3 3 5" xfId="49422"/>
    <cellStyle name="Total 3 3 5 2" xfId="49423"/>
    <cellStyle name="Total 3 3 5 3" xfId="49424"/>
    <cellStyle name="Total 3 3 6" xfId="49425"/>
    <cellStyle name="Total 3 3 6 2" xfId="49426"/>
    <cellStyle name="Total 3 3 6 3" xfId="49427"/>
    <cellStyle name="Total 3 3 7" xfId="49428"/>
    <cellStyle name="Total 3 3 7 2" xfId="49429"/>
    <cellStyle name="Total 3 3 7 3" xfId="49430"/>
    <cellStyle name="Total 3 3 8" xfId="49431"/>
    <cellStyle name="Total 3 3 8 2" xfId="49432"/>
    <cellStyle name="Total 3 3 8 3" xfId="49433"/>
    <cellStyle name="Total 3 3 9" xfId="49434"/>
    <cellStyle name="Total 3 3 9 2" xfId="49435"/>
    <cellStyle name="Total 3 3 9 3" xfId="49436"/>
    <cellStyle name="Total 3 4" xfId="1563"/>
    <cellStyle name="Total 3 4 10" xfId="49437"/>
    <cellStyle name="Total 3 4 10 2" xfId="49438"/>
    <cellStyle name="Total 3 4 10 3" xfId="49439"/>
    <cellStyle name="Total 3 4 11" xfId="49440"/>
    <cellStyle name="Total 3 4 11 2" xfId="49441"/>
    <cellStyle name="Total 3 4 11 3" xfId="49442"/>
    <cellStyle name="Total 3 4 12" xfId="49443"/>
    <cellStyle name="Total 3 4 12 2" xfId="49444"/>
    <cellStyle name="Total 3 4 12 3" xfId="49445"/>
    <cellStyle name="Total 3 4 13" xfId="49446"/>
    <cellStyle name="Total 3 4 13 2" xfId="49447"/>
    <cellStyle name="Total 3 4 13 3" xfId="49448"/>
    <cellStyle name="Total 3 4 14" xfId="49449"/>
    <cellStyle name="Total 3 4 14 2" xfId="49450"/>
    <cellStyle name="Total 3 4 14 3" xfId="49451"/>
    <cellStyle name="Total 3 4 15" xfId="49452"/>
    <cellStyle name="Total 3 4 15 2" xfId="49453"/>
    <cellStyle name="Total 3 4 15 3" xfId="49454"/>
    <cellStyle name="Total 3 4 16" xfId="49455"/>
    <cellStyle name="Total 3 4 16 2" xfId="49456"/>
    <cellStyle name="Total 3 4 16 3" xfId="49457"/>
    <cellStyle name="Total 3 4 17" xfId="49458"/>
    <cellStyle name="Total 3 4 17 2" xfId="49459"/>
    <cellStyle name="Total 3 4 17 3" xfId="49460"/>
    <cellStyle name="Total 3 4 18" xfId="49461"/>
    <cellStyle name="Total 3 4 19" xfId="49462"/>
    <cellStyle name="Total 3 4 2" xfId="1564"/>
    <cellStyle name="Total 3 4 2 10" xfId="49463"/>
    <cellStyle name="Total 3 4 2 10 2" xfId="49464"/>
    <cellStyle name="Total 3 4 2 10 3" xfId="49465"/>
    <cellStyle name="Total 3 4 2 11" xfId="49466"/>
    <cellStyle name="Total 3 4 2 11 2" xfId="49467"/>
    <cellStyle name="Total 3 4 2 11 3" xfId="49468"/>
    <cellStyle name="Total 3 4 2 12" xfId="49469"/>
    <cellStyle name="Total 3 4 2 12 2" xfId="49470"/>
    <cellStyle name="Total 3 4 2 12 3" xfId="49471"/>
    <cellStyle name="Total 3 4 2 13" xfId="49472"/>
    <cellStyle name="Total 3 4 2 13 2" xfId="49473"/>
    <cellStyle name="Total 3 4 2 13 3" xfId="49474"/>
    <cellStyle name="Total 3 4 2 14" xfId="49475"/>
    <cellStyle name="Total 3 4 2 14 2" xfId="49476"/>
    <cellStyle name="Total 3 4 2 14 3" xfId="49477"/>
    <cellStyle name="Total 3 4 2 15" xfId="49478"/>
    <cellStyle name="Total 3 4 2 15 2" xfId="49479"/>
    <cellStyle name="Total 3 4 2 15 3" xfId="49480"/>
    <cellStyle name="Total 3 4 2 16" xfId="49481"/>
    <cellStyle name="Total 3 4 2 16 2" xfId="49482"/>
    <cellStyle name="Total 3 4 2 16 3" xfId="49483"/>
    <cellStyle name="Total 3 4 2 17" xfId="49484"/>
    <cellStyle name="Total 3 4 2 18" xfId="49485"/>
    <cellStyle name="Total 3 4 2 2" xfId="49486"/>
    <cellStyle name="Total 3 4 2 2 2" xfId="49487"/>
    <cellStyle name="Total 3 4 2 2 2 2" xfId="49488"/>
    <cellStyle name="Total 3 4 2 2 2 3" xfId="49489"/>
    <cellStyle name="Total 3 4 2 2 3" xfId="49490"/>
    <cellStyle name="Total 3 4 2 2 4" xfId="49491"/>
    <cellStyle name="Total 3 4 2 3" xfId="49492"/>
    <cellStyle name="Total 3 4 2 3 2" xfId="49493"/>
    <cellStyle name="Total 3 4 2 3 3" xfId="49494"/>
    <cellStyle name="Total 3 4 2 4" xfId="49495"/>
    <cellStyle name="Total 3 4 2 4 2" xfId="49496"/>
    <cellStyle name="Total 3 4 2 4 3" xfId="49497"/>
    <cellStyle name="Total 3 4 2 5" xfId="49498"/>
    <cellStyle name="Total 3 4 2 5 2" xfId="49499"/>
    <cellStyle name="Total 3 4 2 5 3" xfId="49500"/>
    <cellStyle name="Total 3 4 2 6" xfId="49501"/>
    <cellStyle name="Total 3 4 2 6 2" xfId="49502"/>
    <cellStyle name="Total 3 4 2 6 3" xfId="49503"/>
    <cellStyle name="Total 3 4 2 7" xfId="49504"/>
    <cellStyle name="Total 3 4 2 7 2" xfId="49505"/>
    <cellStyle name="Total 3 4 2 7 3" xfId="49506"/>
    <cellStyle name="Total 3 4 2 8" xfId="49507"/>
    <cellStyle name="Total 3 4 2 8 2" xfId="49508"/>
    <cellStyle name="Total 3 4 2 8 3" xfId="49509"/>
    <cellStyle name="Total 3 4 2 9" xfId="49510"/>
    <cellStyle name="Total 3 4 2 9 2" xfId="49511"/>
    <cellStyle name="Total 3 4 2 9 3" xfId="49512"/>
    <cellStyle name="Total 3 4 3" xfId="49513"/>
    <cellStyle name="Total 3 4 3 2" xfId="49514"/>
    <cellStyle name="Total 3 4 3 2 2" xfId="49515"/>
    <cellStyle name="Total 3 4 3 2 3" xfId="49516"/>
    <cellStyle name="Total 3 4 3 3" xfId="49517"/>
    <cellStyle name="Total 3 4 3 4" xfId="49518"/>
    <cellStyle name="Total 3 4 4" xfId="49519"/>
    <cellStyle name="Total 3 4 4 2" xfId="49520"/>
    <cellStyle name="Total 3 4 4 3" xfId="49521"/>
    <cellStyle name="Total 3 4 5" xfId="49522"/>
    <cellStyle name="Total 3 4 5 2" xfId="49523"/>
    <cellStyle name="Total 3 4 5 3" xfId="49524"/>
    <cellStyle name="Total 3 4 6" xfId="49525"/>
    <cellStyle name="Total 3 4 6 2" xfId="49526"/>
    <cellStyle name="Total 3 4 6 3" xfId="49527"/>
    <cellStyle name="Total 3 4 7" xfId="49528"/>
    <cellStyle name="Total 3 4 7 2" xfId="49529"/>
    <cellStyle name="Total 3 4 7 3" xfId="49530"/>
    <cellStyle name="Total 3 4 8" xfId="49531"/>
    <cellStyle name="Total 3 4 8 2" xfId="49532"/>
    <cellStyle name="Total 3 4 8 3" xfId="49533"/>
    <cellStyle name="Total 3 4 9" xfId="49534"/>
    <cellStyle name="Total 3 4 9 2" xfId="49535"/>
    <cellStyle name="Total 3 4 9 3" xfId="49536"/>
    <cellStyle name="Total 3 5" xfId="1565"/>
    <cellStyle name="Total 3 5 10" xfId="49537"/>
    <cellStyle name="Total 3 5 10 2" xfId="49538"/>
    <cellStyle name="Total 3 5 10 3" xfId="49539"/>
    <cellStyle name="Total 3 5 11" xfId="49540"/>
    <cellStyle name="Total 3 5 11 2" xfId="49541"/>
    <cellStyle name="Total 3 5 11 3" xfId="49542"/>
    <cellStyle name="Total 3 5 12" xfId="49543"/>
    <cellStyle name="Total 3 5 12 2" xfId="49544"/>
    <cellStyle name="Total 3 5 12 3" xfId="49545"/>
    <cellStyle name="Total 3 5 13" xfId="49546"/>
    <cellStyle name="Total 3 5 13 2" xfId="49547"/>
    <cellStyle name="Total 3 5 13 3" xfId="49548"/>
    <cellStyle name="Total 3 5 14" xfId="49549"/>
    <cellStyle name="Total 3 5 14 2" xfId="49550"/>
    <cellStyle name="Total 3 5 14 3" xfId="49551"/>
    <cellStyle name="Total 3 5 15" xfId="49552"/>
    <cellStyle name="Total 3 5 15 2" xfId="49553"/>
    <cellStyle name="Total 3 5 15 3" xfId="49554"/>
    <cellStyle name="Total 3 5 16" xfId="49555"/>
    <cellStyle name="Total 3 5 16 2" xfId="49556"/>
    <cellStyle name="Total 3 5 16 3" xfId="49557"/>
    <cellStyle name="Total 3 5 17" xfId="49558"/>
    <cellStyle name="Total 3 5 17 2" xfId="49559"/>
    <cellStyle name="Total 3 5 17 3" xfId="49560"/>
    <cellStyle name="Total 3 5 18" xfId="49561"/>
    <cellStyle name="Total 3 5 19" xfId="49562"/>
    <cellStyle name="Total 3 5 2" xfId="1566"/>
    <cellStyle name="Total 3 5 2 10" xfId="49563"/>
    <cellStyle name="Total 3 5 2 10 2" xfId="49564"/>
    <cellStyle name="Total 3 5 2 10 3" xfId="49565"/>
    <cellStyle name="Total 3 5 2 11" xfId="49566"/>
    <cellStyle name="Total 3 5 2 11 2" xfId="49567"/>
    <cellStyle name="Total 3 5 2 11 3" xfId="49568"/>
    <cellStyle name="Total 3 5 2 12" xfId="49569"/>
    <cellStyle name="Total 3 5 2 12 2" xfId="49570"/>
    <cellStyle name="Total 3 5 2 12 3" xfId="49571"/>
    <cellStyle name="Total 3 5 2 13" xfId="49572"/>
    <cellStyle name="Total 3 5 2 13 2" xfId="49573"/>
    <cellStyle name="Total 3 5 2 13 3" xfId="49574"/>
    <cellStyle name="Total 3 5 2 14" xfId="49575"/>
    <cellStyle name="Total 3 5 2 14 2" xfId="49576"/>
    <cellStyle name="Total 3 5 2 14 3" xfId="49577"/>
    <cellStyle name="Total 3 5 2 15" xfId="49578"/>
    <cellStyle name="Total 3 5 2 15 2" xfId="49579"/>
    <cellStyle name="Total 3 5 2 15 3" xfId="49580"/>
    <cellStyle name="Total 3 5 2 16" xfId="49581"/>
    <cellStyle name="Total 3 5 2 16 2" xfId="49582"/>
    <cellStyle name="Total 3 5 2 16 3" xfId="49583"/>
    <cellStyle name="Total 3 5 2 17" xfId="49584"/>
    <cellStyle name="Total 3 5 2 18" xfId="49585"/>
    <cellStyle name="Total 3 5 2 2" xfId="49586"/>
    <cellStyle name="Total 3 5 2 2 2" xfId="49587"/>
    <cellStyle name="Total 3 5 2 2 2 2" xfId="49588"/>
    <cellStyle name="Total 3 5 2 2 2 3" xfId="49589"/>
    <cellStyle name="Total 3 5 2 2 3" xfId="49590"/>
    <cellStyle name="Total 3 5 2 2 4" xfId="49591"/>
    <cellStyle name="Total 3 5 2 3" xfId="49592"/>
    <cellStyle name="Total 3 5 2 3 2" xfId="49593"/>
    <cellStyle name="Total 3 5 2 3 3" xfId="49594"/>
    <cellStyle name="Total 3 5 2 4" xfId="49595"/>
    <cellStyle name="Total 3 5 2 4 2" xfId="49596"/>
    <cellStyle name="Total 3 5 2 4 3" xfId="49597"/>
    <cellStyle name="Total 3 5 2 5" xfId="49598"/>
    <cellStyle name="Total 3 5 2 5 2" xfId="49599"/>
    <cellStyle name="Total 3 5 2 5 3" xfId="49600"/>
    <cellStyle name="Total 3 5 2 6" xfId="49601"/>
    <cellStyle name="Total 3 5 2 6 2" xfId="49602"/>
    <cellStyle name="Total 3 5 2 6 3" xfId="49603"/>
    <cellStyle name="Total 3 5 2 7" xfId="49604"/>
    <cellStyle name="Total 3 5 2 7 2" xfId="49605"/>
    <cellStyle name="Total 3 5 2 7 3" xfId="49606"/>
    <cellStyle name="Total 3 5 2 8" xfId="49607"/>
    <cellStyle name="Total 3 5 2 8 2" xfId="49608"/>
    <cellStyle name="Total 3 5 2 8 3" xfId="49609"/>
    <cellStyle name="Total 3 5 2 9" xfId="49610"/>
    <cellStyle name="Total 3 5 2 9 2" xfId="49611"/>
    <cellStyle name="Total 3 5 2 9 3" xfId="49612"/>
    <cellStyle name="Total 3 5 3" xfId="49613"/>
    <cellStyle name="Total 3 5 3 2" xfId="49614"/>
    <cellStyle name="Total 3 5 3 2 2" xfId="49615"/>
    <cellStyle name="Total 3 5 3 2 3" xfId="49616"/>
    <cellStyle name="Total 3 5 3 3" xfId="49617"/>
    <cellStyle name="Total 3 5 3 4" xfId="49618"/>
    <cellStyle name="Total 3 5 4" xfId="49619"/>
    <cellStyle name="Total 3 5 4 2" xfId="49620"/>
    <cellStyle name="Total 3 5 4 3" xfId="49621"/>
    <cellStyle name="Total 3 5 5" xfId="49622"/>
    <cellStyle name="Total 3 5 5 2" xfId="49623"/>
    <cellStyle name="Total 3 5 5 3" xfId="49624"/>
    <cellStyle name="Total 3 5 6" xfId="49625"/>
    <cellStyle name="Total 3 5 6 2" xfId="49626"/>
    <cellStyle name="Total 3 5 6 3" xfId="49627"/>
    <cellStyle name="Total 3 5 7" xfId="49628"/>
    <cellStyle name="Total 3 5 7 2" xfId="49629"/>
    <cellStyle name="Total 3 5 7 3" xfId="49630"/>
    <cellStyle name="Total 3 5 8" xfId="49631"/>
    <cellStyle name="Total 3 5 8 2" xfId="49632"/>
    <cellStyle name="Total 3 5 8 3" xfId="49633"/>
    <cellStyle name="Total 3 5 9" xfId="49634"/>
    <cellStyle name="Total 3 5 9 2" xfId="49635"/>
    <cellStyle name="Total 3 5 9 3" xfId="49636"/>
    <cellStyle name="Total 3 6" xfId="1567"/>
    <cellStyle name="Total 3 6 10" xfId="49637"/>
    <cellStyle name="Total 3 6 10 2" xfId="49638"/>
    <cellStyle name="Total 3 6 10 3" xfId="49639"/>
    <cellStyle name="Total 3 6 11" xfId="49640"/>
    <cellStyle name="Total 3 6 11 2" xfId="49641"/>
    <cellStyle name="Total 3 6 11 3" xfId="49642"/>
    <cellStyle name="Total 3 6 12" xfId="49643"/>
    <cellStyle name="Total 3 6 12 2" xfId="49644"/>
    <cellStyle name="Total 3 6 12 3" xfId="49645"/>
    <cellStyle name="Total 3 6 13" xfId="49646"/>
    <cellStyle name="Total 3 6 13 2" xfId="49647"/>
    <cellStyle name="Total 3 6 13 3" xfId="49648"/>
    <cellStyle name="Total 3 6 14" xfId="49649"/>
    <cellStyle name="Total 3 6 14 2" xfId="49650"/>
    <cellStyle name="Total 3 6 14 3" xfId="49651"/>
    <cellStyle name="Total 3 6 15" xfId="49652"/>
    <cellStyle name="Total 3 6 15 2" xfId="49653"/>
    <cellStyle name="Total 3 6 15 3" xfId="49654"/>
    <cellStyle name="Total 3 6 16" xfId="49655"/>
    <cellStyle name="Total 3 6 16 2" xfId="49656"/>
    <cellStyle name="Total 3 6 16 3" xfId="49657"/>
    <cellStyle name="Total 3 6 17" xfId="49658"/>
    <cellStyle name="Total 3 6 18" xfId="49659"/>
    <cellStyle name="Total 3 6 2" xfId="49660"/>
    <cellStyle name="Total 3 6 2 2" xfId="49661"/>
    <cellStyle name="Total 3 6 2 2 2" xfId="49662"/>
    <cellStyle name="Total 3 6 2 2 3" xfId="49663"/>
    <cellStyle name="Total 3 6 2 3" xfId="49664"/>
    <cellStyle name="Total 3 6 2 4" xfId="49665"/>
    <cellStyle name="Total 3 6 3" xfId="49666"/>
    <cellStyle name="Total 3 6 3 2" xfId="49667"/>
    <cellStyle name="Total 3 6 3 3" xfId="49668"/>
    <cellStyle name="Total 3 6 4" xfId="49669"/>
    <cellStyle name="Total 3 6 4 2" xfId="49670"/>
    <cellStyle name="Total 3 6 4 3" xfId="49671"/>
    <cellStyle name="Total 3 6 5" xfId="49672"/>
    <cellStyle name="Total 3 6 5 2" xfId="49673"/>
    <cellStyle name="Total 3 6 5 3" xfId="49674"/>
    <cellStyle name="Total 3 6 6" xfId="49675"/>
    <cellStyle name="Total 3 6 6 2" xfId="49676"/>
    <cellStyle name="Total 3 6 6 3" xfId="49677"/>
    <cellStyle name="Total 3 6 7" xfId="49678"/>
    <cellStyle name="Total 3 6 7 2" xfId="49679"/>
    <cellStyle name="Total 3 6 7 3" xfId="49680"/>
    <cellStyle name="Total 3 6 8" xfId="49681"/>
    <cellStyle name="Total 3 6 8 2" xfId="49682"/>
    <cellStyle name="Total 3 6 8 3" xfId="49683"/>
    <cellStyle name="Total 3 6 9" xfId="49684"/>
    <cellStyle name="Total 3 6 9 2" xfId="49685"/>
    <cellStyle name="Total 3 6 9 3" xfId="49686"/>
    <cellStyle name="Total 3 7" xfId="1568"/>
    <cellStyle name="Total 3 7 10" xfId="49687"/>
    <cellStyle name="Total 3 7 10 2" xfId="49688"/>
    <cellStyle name="Total 3 7 10 3" xfId="49689"/>
    <cellStyle name="Total 3 7 11" xfId="49690"/>
    <cellStyle name="Total 3 7 11 2" xfId="49691"/>
    <cellStyle name="Total 3 7 11 3" xfId="49692"/>
    <cellStyle name="Total 3 7 12" xfId="49693"/>
    <cellStyle name="Total 3 7 12 2" xfId="49694"/>
    <cellStyle name="Total 3 7 12 3" xfId="49695"/>
    <cellStyle name="Total 3 7 13" xfId="49696"/>
    <cellStyle name="Total 3 7 13 2" xfId="49697"/>
    <cellStyle name="Total 3 7 13 3" xfId="49698"/>
    <cellStyle name="Total 3 7 14" xfId="49699"/>
    <cellStyle name="Total 3 7 14 2" xfId="49700"/>
    <cellStyle name="Total 3 7 14 3" xfId="49701"/>
    <cellStyle name="Total 3 7 15" xfId="49702"/>
    <cellStyle name="Total 3 7 15 2" xfId="49703"/>
    <cellStyle name="Total 3 7 15 3" xfId="49704"/>
    <cellStyle name="Total 3 7 16" xfId="49705"/>
    <cellStyle name="Total 3 7 16 2" xfId="49706"/>
    <cellStyle name="Total 3 7 16 3" xfId="49707"/>
    <cellStyle name="Total 3 7 17" xfId="49708"/>
    <cellStyle name="Total 3 7 18" xfId="49709"/>
    <cellStyle name="Total 3 7 2" xfId="49710"/>
    <cellStyle name="Total 3 7 2 2" xfId="49711"/>
    <cellStyle name="Total 3 7 2 2 2" xfId="49712"/>
    <cellStyle name="Total 3 7 2 2 3" xfId="49713"/>
    <cellStyle name="Total 3 7 2 3" xfId="49714"/>
    <cellStyle name="Total 3 7 2 4" xfId="49715"/>
    <cellStyle name="Total 3 7 3" xfId="49716"/>
    <cellStyle name="Total 3 7 3 2" xfId="49717"/>
    <cellStyle name="Total 3 7 3 3" xfId="49718"/>
    <cellStyle name="Total 3 7 4" xfId="49719"/>
    <cellStyle name="Total 3 7 4 2" xfId="49720"/>
    <cellStyle name="Total 3 7 4 3" xfId="49721"/>
    <cellStyle name="Total 3 7 5" xfId="49722"/>
    <cellStyle name="Total 3 7 5 2" xfId="49723"/>
    <cellStyle name="Total 3 7 5 3" xfId="49724"/>
    <cellStyle name="Total 3 7 6" xfId="49725"/>
    <cellStyle name="Total 3 7 6 2" xfId="49726"/>
    <cellStyle name="Total 3 7 6 3" xfId="49727"/>
    <cellStyle name="Total 3 7 7" xfId="49728"/>
    <cellStyle name="Total 3 7 7 2" xfId="49729"/>
    <cellStyle name="Total 3 7 7 3" xfId="49730"/>
    <cellStyle name="Total 3 7 8" xfId="49731"/>
    <cellStyle name="Total 3 7 8 2" xfId="49732"/>
    <cellStyle name="Total 3 7 8 3" xfId="49733"/>
    <cellStyle name="Total 3 7 9" xfId="49734"/>
    <cellStyle name="Total 3 7 9 2" xfId="49735"/>
    <cellStyle name="Total 3 7 9 3" xfId="49736"/>
    <cellStyle name="Total 3 8" xfId="49737"/>
    <cellStyle name="Total 3 8 2" xfId="49738"/>
    <cellStyle name="Total 3 8 2 2" xfId="49739"/>
    <cellStyle name="Total 3 8 2 3" xfId="49740"/>
    <cellStyle name="Total 3 8 3" xfId="49741"/>
    <cellStyle name="Total 3 8 4" xfId="49742"/>
    <cellStyle name="Total 3 9" xfId="49743"/>
    <cellStyle name="Total 3 9 2" xfId="49744"/>
    <cellStyle name="Total 3 9 3" xfId="49745"/>
    <cellStyle name="Total 4" xfId="49746"/>
    <cellStyle name="Total 4 2" xfId="49747"/>
    <cellStyle name="Total 4 3" xfId="49748"/>
    <cellStyle name="Total 5" xfId="49749"/>
    <cellStyle name="Total 5 2" xfId="49750"/>
    <cellStyle name="Total 5 3" xfId="49751"/>
    <cellStyle name="Total 6" xfId="49752"/>
    <cellStyle name="Total 6 2" xfId="49753"/>
    <cellStyle name="Total 6 3" xfId="49754"/>
    <cellStyle name="Total 7" xfId="49755"/>
    <cellStyle name="Total 7 2" xfId="49756"/>
    <cellStyle name="Total 7 3" xfId="49757"/>
    <cellStyle name="Total 8" xfId="49758"/>
    <cellStyle name="Total 8 2" xfId="49759"/>
    <cellStyle name="Total 8 3" xfId="49760"/>
    <cellStyle name="Total 9" xfId="49761"/>
    <cellStyle name="Total 9 2" xfId="49762"/>
    <cellStyle name="Total 9 3" xfId="49763"/>
    <cellStyle name="Warning Text" xfId="89" builtinId="11" customBuiltin="1"/>
    <cellStyle name="Warning Text 2" xfId="336"/>
    <cellStyle name="Warning Text 2 2" xfId="1569"/>
    <cellStyle name="Warning Text 2 2 2" xfId="49764"/>
    <cellStyle name="Warning Text 2 2 2 2" xfId="49765"/>
    <cellStyle name="Warning Text 2 2 3" xfId="49766"/>
    <cellStyle name="Warning Text 2 2 4" xfId="49767"/>
    <cellStyle name="Warning Text 2 3" xfId="49768"/>
    <cellStyle name="Warning Text 2 3 2" xfId="49769"/>
    <cellStyle name="Warning Text 2 4" xfId="49770"/>
    <cellStyle name="Warning Text 2 5" xfId="49771"/>
  </cellStyles>
  <dxfs count="60">
    <dxf>
      <fill>
        <patternFill>
          <bgColor rgb="FFFFC0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0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
      <fill>
        <patternFill>
          <bgColor theme="4" tint="0.79998168889431442"/>
        </patternFill>
      </fill>
      <border>
        <left/>
        <right/>
        <top style="hair">
          <color auto="1"/>
        </top>
        <bottom style="hair">
          <color auto="1"/>
        </bottom>
        <vertical/>
        <horizontal/>
      </border>
    </dxf>
    <dxf>
      <border>
        <left/>
        <right/>
        <top style="hair">
          <color auto="1"/>
        </top>
        <bottom style="hair">
          <color auto="1"/>
        </bottom>
        <vertical/>
        <horizontal/>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89C4FF"/>
      <rgbColor rgb="00CCCCFF"/>
      <rgbColor rgb="00000080"/>
      <rgbColor rgb="00FF00FF"/>
      <rgbColor rgb="00FFFF00"/>
      <rgbColor rgb="0000FFFF"/>
      <rgbColor rgb="00800080"/>
      <rgbColor rgb="00800000"/>
      <rgbColor rgb="00008080"/>
      <rgbColor rgb="000000FF"/>
      <rgbColor rgb="0000CCFF"/>
      <rgbColor rgb="00CCFFFF"/>
      <rgbColor rgb="00E2FFC5"/>
      <rgbColor rgb="00FFFF99"/>
      <rgbColor rgb="0099CCFF"/>
      <rgbColor rgb="00FFCCFF"/>
      <rgbColor rgb="00CC99FF"/>
      <rgbColor rgb="00FFCC99"/>
      <rgbColor rgb="003366FF"/>
      <rgbColor rgb="0033CCCC"/>
      <rgbColor rgb="0099CC00"/>
      <rgbColor rgb="00FFCC00"/>
      <rgbColor rgb="00FF9900"/>
      <rgbColor rgb="00FF6600"/>
      <rgbColor rgb="00666699"/>
      <rgbColor rgb="00B2B2B2"/>
      <rgbColor rgb="00003366"/>
      <rgbColor rgb="00339966"/>
      <rgbColor rgb="00003300"/>
      <rgbColor rgb="00333300"/>
      <rgbColor rgb="00993300"/>
      <rgbColor rgb="00993366"/>
      <rgbColor rgb="00333399"/>
      <rgbColor rgb="00333333"/>
    </indexedColors>
    <mruColors>
      <color rgb="FF0000FF"/>
      <color rgb="FFF2FC8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10</xdr:col>
      <xdr:colOff>619125</xdr:colOff>
      <xdr:row>0</xdr:row>
      <xdr:rowOff>69851</xdr:rowOff>
    </xdr:from>
    <xdr:to>
      <xdr:col>11</xdr:col>
      <xdr:colOff>914400</xdr:colOff>
      <xdr:row>4</xdr:row>
      <xdr:rowOff>127001</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15900" y="69851"/>
          <a:ext cx="2514600" cy="10668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12</xdr:col>
      <xdr:colOff>742950</xdr:colOff>
      <xdr:row>0</xdr:row>
      <xdr:rowOff>95250</xdr:rowOff>
    </xdr:from>
    <xdr:to>
      <xdr:col>14</xdr:col>
      <xdr:colOff>1076325</xdr:colOff>
      <xdr:row>4</xdr:row>
      <xdr:rowOff>209550</xdr:rowOff>
    </xdr:to>
    <xdr:pic>
      <xdr:nvPicPr>
        <xdr:cNvPr id="5" name="Pictur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58375" y="95250"/>
          <a:ext cx="2438400" cy="1276350"/>
        </a:xfrm>
        <a:prstGeom prst="rect">
          <a:avLst/>
        </a:prstGeom>
        <a:noFill/>
        <a:ln>
          <a:noFill/>
        </a:ln>
      </xdr:spPr>
    </xdr:pic>
    <xdr:clientData/>
  </xdr:twoCellAnchor>
  <xdr:twoCellAnchor>
    <xdr:from>
      <xdr:col>8</xdr:col>
      <xdr:colOff>542925</xdr:colOff>
      <xdr:row>10</xdr:row>
      <xdr:rowOff>47626</xdr:rowOff>
    </xdr:from>
    <xdr:to>
      <xdr:col>9</xdr:col>
      <xdr:colOff>209550</xdr:colOff>
      <xdr:row>12</xdr:row>
      <xdr:rowOff>28575</xdr:rowOff>
    </xdr:to>
    <xdr:sp macro="" textlink="">
      <xdr:nvSpPr>
        <xdr:cNvPr id="6" name="TextBox 5"/>
        <xdr:cNvSpPr txBox="1"/>
      </xdr:nvSpPr>
      <xdr:spPr>
        <a:xfrm>
          <a:off x="6172200" y="2952751"/>
          <a:ext cx="400050" cy="247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Times New Roman" pitchFamily="18" charset="0"/>
              <a:cs typeface="Times New Roman" pitchFamily="18" charset="0"/>
            </a:rPr>
            <a:t>OR</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285750</xdr:colOff>
      <xdr:row>0</xdr:row>
      <xdr:rowOff>57150</xdr:rowOff>
    </xdr:from>
    <xdr:to>
      <xdr:col>18</xdr:col>
      <xdr:colOff>1343025</xdr:colOff>
      <xdr:row>5</xdr:row>
      <xdr:rowOff>66675</xdr:rowOff>
    </xdr:to>
    <xdr:pic>
      <xdr:nvPicPr>
        <xdr:cNvPr id="5" name="Pictur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92300" y="57150"/>
          <a:ext cx="2438400" cy="1276350"/>
        </a:xfrm>
        <a:prstGeom prst="rect">
          <a:avLst/>
        </a:prstGeom>
        <a:noFill/>
        <a:ln>
          <a:noFill/>
        </a:ln>
      </xdr:spPr>
    </xdr:pic>
    <xdr:clientData/>
  </xdr:twoCellAnchor>
  <xdr:twoCellAnchor>
    <xdr:from>
      <xdr:col>8</xdr:col>
      <xdr:colOff>561976</xdr:colOff>
      <xdr:row>10</xdr:row>
      <xdr:rowOff>57151</xdr:rowOff>
    </xdr:from>
    <xdr:to>
      <xdr:col>9</xdr:col>
      <xdr:colOff>200026</xdr:colOff>
      <xdr:row>12</xdr:row>
      <xdr:rowOff>38100</xdr:rowOff>
    </xdr:to>
    <xdr:sp macro="" textlink="">
      <xdr:nvSpPr>
        <xdr:cNvPr id="6" name="TextBox 5"/>
        <xdr:cNvSpPr txBox="1"/>
      </xdr:nvSpPr>
      <xdr:spPr>
        <a:xfrm>
          <a:off x="6943726" y="3171826"/>
          <a:ext cx="400050" cy="2476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latin typeface="Times New Roman" pitchFamily="18" charset="0"/>
              <a:cs typeface="Times New Roman" pitchFamily="18" charset="0"/>
            </a:rPr>
            <a:t>OR</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476250</xdr:colOff>
      <xdr:row>0</xdr:row>
      <xdr:rowOff>66675</xdr:rowOff>
    </xdr:from>
    <xdr:to>
      <xdr:col>10</xdr:col>
      <xdr:colOff>1495425</xdr:colOff>
      <xdr:row>4</xdr:row>
      <xdr:rowOff>38100</xdr:rowOff>
    </xdr:to>
    <xdr:pic>
      <xdr:nvPicPr>
        <xdr:cNvPr id="5" name="Pictur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20100" y="66675"/>
          <a:ext cx="2438400" cy="127635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14</xdr:col>
      <xdr:colOff>209550</xdr:colOff>
      <xdr:row>0</xdr:row>
      <xdr:rowOff>66675</xdr:rowOff>
    </xdr:from>
    <xdr:to>
      <xdr:col>15</xdr:col>
      <xdr:colOff>1438275</xdr:colOff>
      <xdr:row>4</xdr:row>
      <xdr:rowOff>200025</xdr:rowOff>
    </xdr:to>
    <xdr:pic>
      <xdr:nvPicPr>
        <xdr:cNvPr id="5" name="Pictur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25200" y="66675"/>
          <a:ext cx="2438400" cy="127635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85725</xdr:colOff>
      <xdr:row>0</xdr:row>
      <xdr:rowOff>76200</xdr:rowOff>
    </xdr:from>
    <xdr:to>
      <xdr:col>19</xdr:col>
      <xdr:colOff>1181100</xdr:colOff>
      <xdr:row>5</xdr:row>
      <xdr:rowOff>0</xdr:rowOff>
    </xdr:to>
    <xdr:pic>
      <xdr:nvPicPr>
        <xdr:cNvPr id="5" name="Pictur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76200"/>
          <a:ext cx="2438400" cy="127635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685800</xdr:colOff>
      <xdr:row>0</xdr:row>
      <xdr:rowOff>57150</xdr:rowOff>
    </xdr:from>
    <xdr:to>
      <xdr:col>11</xdr:col>
      <xdr:colOff>1800225</xdr:colOff>
      <xdr:row>4</xdr:row>
      <xdr:rowOff>190500</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82075" y="57150"/>
          <a:ext cx="2438400" cy="127635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523875</xdr:colOff>
      <xdr:row>0</xdr:row>
      <xdr:rowOff>57150</xdr:rowOff>
    </xdr:from>
    <xdr:to>
      <xdr:col>13</xdr:col>
      <xdr:colOff>1724025</xdr:colOff>
      <xdr:row>4</xdr:row>
      <xdr:rowOff>190500</xdr:rowOff>
    </xdr:to>
    <xdr:pic>
      <xdr:nvPicPr>
        <xdr:cNvPr id="5" name="Pictur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77400" y="57150"/>
          <a:ext cx="2438400" cy="127635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828675</xdr:colOff>
      <xdr:row>0</xdr:row>
      <xdr:rowOff>95250</xdr:rowOff>
    </xdr:from>
    <xdr:to>
      <xdr:col>13</xdr:col>
      <xdr:colOff>1495425</xdr:colOff>
      <xdr:row>5</xdr:row>
      <xdr:rowOff>0</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39400" y="95250"/>
          <a:ext cx="2438400" cy="127635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25</xdr:col>
      <xdr:colOff>647700</xdr:colOff>
      <xdr:row>0</xdr:row>
      <xdr:rowOff>66675</xdr:rowOff>
    </xdr:from>
    <xdr:to>
      <xdr:col>26</xdr:col>
      <xdr:colOff>1647826</xdr:colOff>
      <xdr:row>5</xdr:row>
      <xdr:rowOff>9525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16100" y="66675"/>
          <a:ext cx="2457450" cy="131445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32</xdr:col>
      <xdr:colOff>647700</xdr:colOff>
      <xdr:row>0</xdr:row>
      <xdr:rowOff>28575</xdr:rowOff>
    </xdr:from>
    <xdr:to>
      <xdr:col>33</xdr:col>
      <xdr:colOff>1752600</xdr:colOff>
      <xdr:row>5</xdr:row>
      <xdr:rowOff>66675</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16550" y="28575"/>
          <a:ext cx="2457450" cy="1314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474345</xdr:colOff>
      <xdr:row>0</xdr:row>
      <xdr:rowOff>125730</xdr:rowOff>
    </xdr:from>
    <xdr:to>
      <xdr:col>21</xdr:col>
      <xdr:colOff>883921</xdr:colOff>
      <xdr:row>4</xdr:row>
      <xdr:rowOff>11430</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92325" y="125730"/>
          <a:ext cx="2497456" cy="128016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14</xdr:col>
      <xdr:colOff>409574</xdr:colOff>
      <xdr:row>0</xdr:row>
      <xdr:rowOff>76200</xdr:rowOff>
    </xdr:from>
    <xdr:to>
      <xdr:col>15</xdr:col>
      <xdr:colOff>1362075</xdr:colOff>
      <xdr:row>3</xdr:row>
      <xdr:rowOff>723900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9424" y="76200"/>
          <a:ext cx="2219326" cy="1276350"/>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17</xdr:col>
      <xdr:colOff>133350</xdr:colOff>
      <xdr:row>0</xdr:row>
      <xdr:rowOff>76200</xdr:rowOff>
    </xdr:from>
    <xdr:to>
      <xdr:col>20</xdr:col>
      <xdr:colOff>209550</xdr:colOff>
      <xdr:row>4</xdr:row>
      <xdr:rowOff>209550</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76200"/>
          <a:ext cx="2438400" cy="127635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247650</xdr:colOff>
      <xdr:row>0</xdr:row>
      <xdr:rowOff>76200</xdr:rowOff>
    </xdr:from>
    <xdr:to>
      <xdr:col>13</xdr:col>
      <xdr:colOff>552449</xdr:colOff>
      <xdr:row>3</xdr:row>
      <xdr:rowOff>723900</xdr:rowOff>
    </xdr:to>
    <xdr:pic>
      <xdr:nvPicPr>
        <xdr:cNvPr id="5" name="Picture 4"/>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53225" y="76200"/>
          <a:ext cx="2438400" cy="127635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161925</xdr:colOff>
      <xdr:row>0</xdr:row>
      <xdr:rowOff>45720</xdr:rowOff>
    </xdr:from>
    <xdr:to>
      <xdr:col>13</xdr:col>
      <xdr:colOff>628650</xdr:colOff>
      <xdr:row>4</xdr:row>
      <xdr:rowOff>169545</xdr:rowOff>
    </xdr:to>
    <xdr:pic>
      <xdr:nvPicPr>
        <xdr:cNvPr id="4" name="Picture 3"/>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10825" y="45720"/>
          <a:ext cx="2493645" cy="127444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20</xdr:col>
      <xdr:colOff>266700</xdr:colOff>
      <xdr:row>0</xdr:row>
      <xdr:rowOff>19050</xdr:rowOff>
    </xdr:from>
    <xdr:to>
      <xdr:col>21</xdr:col>
      <xdr:colOff>1438275</xdr:colOff>
      <xdr:row>5</xdr:row>
      <xdr:rowOff>66675</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39750" y="19050"/>
          <a:ext cx="2438400" cy="127635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66675</xdr:colOff>
      <xdr:row>0</xdr:row>
      <xdr:rowOff>85725</xdr:rowOff>
    </xdr:from>
    <xdr:to>
      <xdr:col>13</xdr:col>
      <xdr:colOff>885825</xdr:colOff>
      <xdr:row>4</xdr:row>
      <xdr:rowOff>219075</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810750" y="85725"/>
          <a:ext cx="2438400" cy="12763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24</xdr:col>
      <xdr:colOff>57150</xdr:colOff>
      <xdr:row>0</xdr:row>
      <xdr:rowOff>38100</xdr:rowOff>
    </xdr:from>
    <xdr:to>
      <xdr:col>25</xdr:col>
      <xdr:colOff>1219200</xdr:colOff>
      <xdr:row>6</xdr:row>
      <xdr:rowOff>133350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55400" y="38100"/>
          <a:ext cx="2438400" cy="12763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1038225</xdr:colOff>
      <xdr:row>0</xdr:row>
      <xdr:rowOff>0</xdr:rowOff>
    </xdr:from>
    <xdr:to>
      <xdr:col>12</xdr:col>
      <xdr:colOff>714375</xdr:colOff>
      <xdr:row>6</xdr:row>
      <xdr:rowOff>95250</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82225" y="0"/>
          <a:ext cx="2438400" cy="127635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20</xdr:col>
      <xdr:colOff>638735</xdr:colOff>
      <xdr:row>0</xdr:row>
      <xdr:rowOff>78441</xdr:rowOff>
    </xdr:from>
    <xdr:to>
      <xdr:col>22</xdr:col>
      <xdr:colOff>981635</xdr:colOff>
      <xdr:row>4</xdr:row>
      <xdr:rowOff>32497</xdr:rowOff>
    </xdr:to>
    <xdr:pic>
      <xdr:nvPicPr>
        <xdr:cNvPr id="3" name="Picture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55353" y="78441"/>
          <a:ext cx="2438400" cy="127635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209964</xdr:colOff>
      <xdr:row>0</xdr:row>
      <xdr:rowOff>89867</xdr:rowOff>
    </xdr:from>
    <xdr:to>
      <xdr:col>12</xdr:col>
      <xdr:colOff>1270552</xdr:colOff>
      <xdr:row>3</xdr:row>
      <xdr:rowOff>682488</xdr:rowOff>
    </xdr:to>
    <xdr:pic>
      <xdr:nvPicPr>
        <xdr:cNvPr id="2" name="Picture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92114" y="89867"/>
          <a:ext cx="2536963" cy="122127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Decision%20Support%20Services\Reports\Annual%20Reports\Facilities\2008%20Agency%20Reports\TSO\FEMP\2002AgencyReports\02Table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Decision%20Support%20Services\Reports\Annual%20Reports\Facilities\2008%20Agency%20Reports\TSO\FEMP\2004%20Agency%20Reports\04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ProjectInvestment"/>
      <sheetName val="Govtot01"/>
      <sheetName val="Govtot02"/>
      <sheetName val="btu02"/>
      <sheetName val="btu02 (2)"/>
      <sheetName val="Chart1"/>
      <sheetName val="Chart1 (2)"/>
      <sheetName val="cost02"/>
      <sheetName val="btugsf"/>
      <sheetName val="BGSF85-02"/>
      <sheetName val="FigE1&amp;7"/>
      <sheetName val="E2table"/>
      <sheetName val="FigE2"/>
      <sheetName val="t1a ALL"/>
      <sheetName val="t1 ALL"/>
      <sheetName val="t1a"/>
      <sheetName val="t1"/>
      <sheetName val="FIG1A"/>
      <sheetName val="FIG1B"/>
      <sheetName val="FIG1C"/>
      <sheetName val="FIG1D"/>
      <sheetName val="FIG1E"/>
      <sheetName val="FIG1F"/>
      <sheetName val="FIG2A"/>
      <sheetName val="FIG2B"/>
      <sheetName val="FIG2C"/>
      <sheetName val="FIG2D"/>
      <sheetName val="FIG2E"/>
      <sheetName val="FIG2F"/>
      <sheetName val="t202"/>
      <sheetName val="t3MTCE"/>
      <sheetName val="Fig3Table"/>
      <sheetName val="Fig3"/>
      <sheetName val="t4funding"/>
      <sheetName val="fig4funding"/>
      <sheetName val="Fig5Table"/>
      <sheetName val="Fig5"/>
      <sheetName val="t5a ALL"/>
      <sheetName val="t5a"/>
      <sheetName val="t5 ALL"/>
      <sheetName val="t5"/>
      <sheetName val="Fig6Table"/>
      <sheetName val="Fig6"/>
      <sheetName val="t6 ALL"/>
      <sheetName val="t6"/>
      <sheetName val="t7a02"/>
      <sheetName val="t7b"/>
      <sheetName val="IPD"/>
      <sheetName val="t8a"/>
      <sheetName val="t8b"/>
      <sheetName val="Fig8Table"/>
      <sheetName val="Fig8"/>
      <sheetName val="t9 ALL"/>
      <sheetName val="t9"/>
      <sheetName val="eibtugsf"/>
      <sheetName val="t10"/>
      <sheetName val="t12"/>
      <sheetName val="t11"/>
      <sheetName val="e_cost02"/>
      <sheetName val="e_btu02"/>
      <sheetName val="t13 ALL"/>
      <sheetName val="t13"/>
      <sheetName val="Fig9Table"/>
      <sheetName val="Fig9"/>
      <sheetName val="t14a02"/>
      <sheetName val="t14b02"/>
      <sheetName val="t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t="str">
            <v>PETROLEUM</v>
          </cell>
        </row>
        <row r="4">
          <cell r="A4" t="str">
            <v>JETFUEL</v>
          </cell>
        </row>
        <row r="5">
          <cell r="A5" t="str">
            <v>FUEL OIL</v>
          </cell>
        </row>
        <row r="6">
          <cell r="A6" t="str">
            <v>MOTOR GASOLINE</v>
          </cell>
        </row>
        <row r="7">
          <cell r="A7" t="str">
            <v>LPG</v>
          </cell>
        </row>
        <row r="8">
          <cell r="A8" t="str">
            <v>AVIATION GASOLINE</v>
          </cell>
        </row>
        <row r="9">
          <cell r="A9" t="str">
            <v>Other</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Progress-Indus. Fac (2)"/>
      <sheetName val="ElecFoilNatgasGas"/>
      <sheetName val="GYR 15Jun05"/>
      <sheetName val="StandBuildprogress"/>
      <sheetName val="EIprogress"/>
      <sheetName val="RE04"/>
      <sheetName val="RERegistryTotals"/>
      <sheetName val="PetroBuildings"/>
      <sheetName val="Sourcefac Prog"/>
      <sheetName val="ScorecardSubmissions"/>
      <sheetName val="GYR RS"/>
      <sheetName val="GYR"/>
      <sheetName val="btu04"/>
      <sheetName val="cost04"/>
      <sheetName val="AllFacGSF"/>
      <sheetName val="Govtot"/>
      <sheetName val="Govtot03"/>
      <sheetName val="Govtot04"/>
      <sheetName val="FIG1A"/>
      <sheetName val="FIG1B"/>
      <sheetName val="FIG1C"/>
      <sheetName val="FIG1D"/>
      <sheetName val="FIG1E"/>
      <sheetName val="FIG1F"/>
      <sheetName val="FIG2A"/>
      <sheetName val="FIG2B"/>
      <sheetName val="FIG2C"/>
      <sheetName val="FIG2D"/>
      <sheetName val="FIG2E"/>
      <sheetName val="FIG2F"/>
      <sheetName val="T1Aall"/>
      <sheetName val="T1A"/>
      <sheetName val="T1Ball"/>
      <sheetName val="T1B"/>
      <sheetName val="T2"/>
      <sheetName val="t3funding"/>
      <sheetName val="t4Aall"/>
      <sheetName val="t4A"/>
      <sheetName val="t4Ball"/>
      <sheetName val="t4B"/>
      <sheetName val="t5"/>
      <sheetName val="t6b"/>
      <sheetName val="BGSF85-03"/>
      <sheetName val="Fig3"/>
      <sheetName val="Fig3wEOgoals"/>
      <sheetName val="T7all"/>
      <sheetName val="T7"/>
      <sheetName val="t8"/>
      <sheetName val="t9"/>
      <sheetName val="t10"/>
      <sheetName val="T11all"/>
      <sheetName val="T11"/>
      <sheetName val="T12"/>
      <sheetName val="t13"/>
      <sheetName val="IPD"/>
      <sheetName val="Investment"/>
      <sheetName val="Agency Progress Chart"/>
      <sheetName val="Agency Progress"/>
      <sheetName val="ESPC"/>
      <sheetName val="Super ESPC DO Awards by FY"/>
      <sheetName val="Scorecards"/>
      <sheetName val="Energy Savings"/>
      <sheetName val="Sheet1"/>
      <sheetName val="Agency Progress-Indus. Fac"/>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ow r="6">
          <cell r="A6" t="str">
            <v>DOD</v>
          </cell>
        </row>
        <row r="7">
          <cell r="A7" t="str">
            <v>NASA</v>
          </cell>
        </row>
        <row r="8">
          <cell r="A8" t="str">
            <v>TRSY</v>
          </cell>
        </row>
        <row r="9">
          <cell r="A9" t="str">
            <v>DOI</v>
          </cell>
        </row>
        <row r="10">
          <cell r="A10" t="str">
            <v>GSA</v>
          </cell>
        </row>
        <row r="11">
          <cell r="A11" t="str">
            <v>DOC</v>
          </cell>
        </row>
        <row r="12">
          <cell r="A12" t="str">
            <v>EPA</v>
          </cell>
        </row>
        <row r="13">
          <cell r="A13" t="str">
            <v>USDA</v>
          </cell>
        </row>
        <row r="14">
          <cell r="A14" t="str">
            <v>HHS</v>
          </cell>
        </row>
        <row r="15">
          <cell r="A15" t="str">
            <v>DOE</v>
          </cell>
        </row>
        <row r="16">
          <cell r="A16" t="str">
            <v>VA</v>
          </cell>
        </row>
        <row r="17">
          <cell r="A17" t="str">
            <v>DHS</v>
          </cell>
        </row>
        <row r="18">
          <cell r="A18" t="str">
            <v>DOJ</v>
          </cell>
        </row>
        <row r="19">
          <cell r="A19" t="str">
            <v>DOT</v>
          </cell>
        </row>
        <row r="20">
          <cell r="A20" t="str">
            <v>SSA</v>
          </cell>
        </row>
        <row r="21">
          <cell r="A21" t="str">
            <v>TVA</v>
          </cell>
        </row>
        <row r="22">
          <cell r="A22" t="str">
            <v>NARA</v>
          </cell>
        </row>
        <row r="23">
          <cell r="A23" t="str">
            <v>STATE</v>
          </cell>
        </row>
      </sheetData>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sheetData sheetId="63"/>
      <sheetData sheetId="6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20.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21.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22.bin"/><Relationship Id="rId4" Type="http://schemas.openxmlformats.org/officeDocument/2006/relationships/comments" Target="../comments16.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23.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24.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26.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9.xml"/><Relationship Id="rId1" Type="http://schemas.openxmlformats.org/officeDocument/2006/relationships/printerSettings" Target="../printerSettings/printerSettings27.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0.xml"/><Relationship Id="rId1" Type="http://schemas.openxmlformats.org/officeDocument/2006/relationships/printerSettings" Target="../printerSettings/printerSettings28.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printerSettings" Target="../printerSettings/printerSettings29.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F32"/>
  <sheetViews>
    <sheetView topLeftCell="A11" zoomScale="150" zoomScaleNormal="150" workbookViewId="0">
      <selection activeCell="G14" sqref="G14"/>
    </sheetView>
  </sheetViews>
  <sheetFormatPr defaultColWidth="9.140625" defaultRowHeight="12.75" x14ac:dyDescent="0.2"/>
  <cols>
    <col min="1" max="1" width="4.85546875" style="248" customWidth="1"/>
    <col min="2" max="2" width="19.85546875" style="248" customWidth="1"/>
    <col min="3" max="3" width="61.140625" style="248" hidden="1" customWidth="1"/>
    <col min="4" max="4" width="40.5703125" style="248" customWidth="1"/>
    <col min="5" max="5" width="13.42578125" style="248" customWidth="1"/>
    <col min="6" max="6" width="9.140625" style="108"/>
    <col min="7" max="16384" width="9.140625" style="248"/>
  </cols>
  <sheetData>
    <row r="1" spans="1:6" ht="18.75" x14ac:dyDescent="0.2">
      <c r="A1" s="40" t="s">
        <v>246</v>
      </c>
      <c r="B1" s="41"/>
      <c r="C1" s="42"/>
      <c r="D1" s="42"/>
    </row>
    <row r="2" spans="1:6" ht="8.1" customHeight="1" x14ac:dyDescent="0.2">
      <c r="A2" s="43"/>
      <c r="B2" s="44"/>
      <c r="C2" s="45"/>
      <c r="D2" s="45"/>
    </row>
    <row r="3" spans="1:6" ht="46.5" customHeight="1" x14ac:dyDescent="0.2">
      <c r="A3" s="721" t="s">
        <v>1771</v>
      </c>
      <c r="B3" s="722"/>
      <c r="C3" s="722"/>
      <c r="D3" s="722"/>
    </row>
    <row r="4" spans="1:6" ht="8.1" customHeight="1" x14ac:dyDescent="0.2">
      <c r="A4" s="43"/>
      <c r="B4" s="44"/>
      <c r="C4" s="45"/>
      <c r="D4" s="45"/>
    </row>
    <row r="5" spans="1:6" s="39" customFormat="1" ht="17.25" customHeight="1" x14ac:dyDescent="0.2">
      <c r="A5" s="720" t="s">
        <v>225</v>
      </c>
      <c r="B5" s="720"/>
      <c r="C5" s="247" t="s">
        <v>226</v>
      </c>
      <c r="D5" s="247" t="s">
        <v>220</v>
      </c>
      <c r="F5" s="109"/>
    </row>
    <row r="6" spans="1:6" ht="25.5" customHeight="1" x14ac:dyDescent="0.2">
      <c r="A6" s="438">
        <v>1.1000000000000001</v>
      </c>
      <c r="B6" s="439" t="s">
        <v>242</v>
      </c>
      <c r="C6" s="440" t="s">
        <v>249</v>
      </c>
      <c r="D6" s="440" t="s">
        <v>1276</v>
      </c>
    </row>
    <row r="7" spans="1:6" ht="25.5" customHeight="1" x14ac:dyDescent="0.2">
      <c r="A7" s="438">
        <v>1.2</v>
      </c>
      <c r="B7" s="439" t="s">
        <v>948</v>
      </c>
      <c r="C7" s="440" t="s">
        <v>1103</v>
      </c>
      <c r="D7" s="440" t="s">
        <v>1276</v>
      </c>
    </row>
    <row r="8" spans="1:6" ht="25.5" x14ac:dyDescent="0.2">
      <c r="A8" s="438">
        <v>1.3</v>
      </c>
      <c r="B8" s="439" t="s">
        <v>1104</v>
      </c>
      <c r="C8" s="440" t="s">
        <v>1105</v>
      </c>
      <c r="D8" s="440" t="s">
        <v>1276</v>
      </c>
    </row>
    <row r="9" spans="1:6" ht="25.5" x14ac:dyDescent="0.2">
      <c r="A9" s="438">
        <v>2.1</v>
      </c>
      <c r="B9" s="439" t="s">
        <v>933</v>
      </c>
      <c r="C9" s="440" t="s">
        <v>237</v>
      </c>
      <c r="D9" s="440" t="s">
        <v>1109</v>
      </c>
      <c r="E9" s="248" t="s">
        <v>1793</v>
      </c>
    </row>
    <row r="10" spans="1:6" ht="25.5" x14ac:dyDescent="0.2">
      <c r="A10" s="441">
        <v>2.2000000000000002</v>
      </c>
      <c r="B10" s="442" t="s">
        <v>1345</v>
      </c>
      <c r="C10" s="443" t="s">
        <v>1377</v>
      </c>
      <c r="D10" s="440" t="s">
        <v>1720</v>
      </c>
      <c r="E10" s="248" t="s">
        <v>1345</v>
      </c>
    </row>
    <row r="11" spans="1:6" ht="89.25" x14ac:dyDescent="0.2">
      <c r="A11" s="438">
        <v>3.1</v>
      </c>
      <c r="B11" s="439" t="s">
        <v>334</v>
      </c>
      <c r="C11" s="440" t="s">
        <v>1772</v>
      </c>
      <c r="D11" s="440" t="s">
        <v>1720</v>
      </c>
      <c r="E11" s="248" t="s">
        <v>1796</v>
      </c>
    </row>
    <row r="12" spans="1:6" ht="38.25" x14ac:dyDescent="0.2">
      <c r="A12" s="438" t="s">
        <v>1074</v>
      </c>
      <c r="B12" s="439" t="s">
        <v>238</v>
      </c>
      <c r="C12" s="440" t="s">
        <v>910</v>
      </c>
      <c r="D12" s="440" t="s">
        <v>1110</v>
      </c>
      <c r="E12" s="248" t="s">
        <v>1794</v>
      </c>
    </row>
    <row r="13" spans="1:6" ht="38.25" x14ac:dyDescent="0.2">
      <c r="A13" s="438" t="s">
        <v>1111</v>
      </c>
      <c r="B13" s="439" t="s">
        <v>239</v>
      </c>
      <c r="C13" s="440" t="s">
        <v>911</v>
      </c>
      <c r="D13" s="440" t="s">
        <v>1720</v>
      </c>
      <c r="E13" s="248" t="s">
        <v>1794</v>
      </c>
    </row>
    <row r="14" spans="1:6" ht="38.25" x14ac:dyDescent="0.2">
      <c r="A14" s="438">
        <v>3.3</v>
      </c>
      <c r="B14" s="439" t="s">
        <v>240</v>
      </c>
      <c r="C14" s="440" t="s">
        <v>1112</v>
      </c>
      <c r="D14" s="440" t="s">
        <v>1110</v>
      </c>
      <c r="E14" s="248" t="s">
        <v>1795</v>
      </c>
    </row>
    <row r="15" spans="1:6" ht="63.75" x14ac:dyDescent="0.2">
      <c r="A15" s="438">
        <v>3.4</v>
      </c>
      <c r="B15" s="439" t="s">
        <v>1079</v>
      </c>
      <c r="C15" s="440" t="s">
        <v>1773</v>
      </c>
      <c r="D15" s="440" t="s">
        <v>1110</v>
      </c>
      <c r="E15" s="248" t="s">
        <v>1797</v>
      </c>
    </row>
    <row r="16" spans="1:6" ht="38.25" x14ac:dyDescent="0.2">
      <c r="A16" s="438">
        <v>4.0999999999999996</v>
      </c>
      <c r="B16" s="439" t="s">
        <v>90</v>
      </c>
      <c r="C16" s="440" t="s">
        <v>1108</v>
      </c>
      <c r="D16" s="440" t="s">
        <v>1113</v>
      </c>
      <c r="E16" s="248" t="s">
        <v>1802</v>
      </c>
    </row>
    <row r="17" spans="1:6" x14ac:dyDescent="0.2">
      <c r="A17" s="438">
        <v>5.0999999999999996</v>
      </c>
      <c r="B17" s="439" t="s">
        <v>210</v>
      </c>
      <c r="C17" s="440" t="s">
        <v>241</v>
      </c>
      <c r="D17" s="440" t="s">
        <v>1106</v>
      </c>
      <c r="E17" s="248" t="s">
        <v>1798</v>
      </c>
    </row>
    <row r="18" spans="1:6" ht="25.5" x14ac:dyDescent="0.2">
      <c r="A18" s="441">
        <v>5.2</v>
      </c>
      <c r="B18" s="442" t="s">
        <v>1355</v>
      </c>
      <c r="C18" s="443" t="s">
        <v>1365</v>
      </c>
      <c r="D18" s="440" t="s">
        <v>1720</v>
      </c>
      <c r="E18" s="248" t="s">
        <v>1799</v>
      </c>
    </row>
    <row r="19" spans="1:6" ht="25.5" x14ac:dyDescent="0.2">
      <c r="A19" s="441">
        <v>5.3</v>
      </c>
      <c r="B19" s="442" t="s">
        <v>1356</v>
      </c>
      <c r="C19" s="443" t="s">
        <v>1364</v>
      </c>
      <c r="D19" s="440" t="s">
        <v>1720</v>
      </c>
      <c r="E19" s="248" t="s">
        <v>1798</v>
      </c>
    </row>
    <row r="20" spans="1:6" ht="40.5" customHeight="1" x14ac:dyDescent="0.2">
      <c r="A20" s="438">
        <v>6.1</v>
      </c>
      <c r="B20" s="439" t="s">
        <v>912</v>
      </c>
      <c r="C20" s="440" t="s">
        <v>915</v>
      </c>
      <c r="D20" s="440" t="s">
        <v>1720</v>
      </c>
      <c r="E20" s="248" t="s">
        <v>1800</v>
      </c>
      <c r="F20" s="123"/>
    </row>
    <row r="21" spans="1:6" ht="25.5" x14ac:dyDescent="0.2">
      <c r="A21" s="438">
        <v>6.2</v>
      </c>
      <c r="B21" s="439" t="s">
        <v>913</v>
      </c>
      <c r="C21" s="440" t="s">
        <v>916</v>
      </c>
      <c r="D21" s="440" t="s">
        <v>1720</v>
      </c>
      <c r="E21" s="516" t="s">
        <v>1800</v>
      </c>
      <c r="F21" s="123"/>
    </row>
    <row r="22" spans="1:6" ht="25.5" x14ac:dyDescent="0.2">
      <c r="A22" s="438">
        <v>6.3</v>
      </c>
      <c r="B22" s="439" t="s">
        <v>914</v>
      </c>
      <c r="C22" s="440" t="s">
        <v>918</v>
      </c>
      <c r="D22" s="440" t="s">
        <v>1720</v>
      </c>
      <c r="E22" s="516" t="s">
        <v>1800</v>
      </c>
      <c r="F22" s="123"/>
    </row>
    <row r="23" spans="1:6" ht="25.5" x14ac:dyDescent="0.2">
      <c r="A23" s="438" t="s">
        <v>1076</v>
      </c>
      <c r="B23" s="439" t="s">
        <v>1075</v>
      </c>
      <c r="C23" s="440" t="s">
        <v>917</v>
      </c>
      <c r="D23" s="440" t="s">
        <v>1720</v>
      </c>
      <c r="E23" s="516" t="s">
        <v>1800</v>
      </c>
      <c r="F23" s="123"/>
    </row>
    <row r="24" spans="1:6" ht="25.5" x14ac:dyDescent="0.2">
      <c r="A24" s="438" t="s">
        <v>1077</v>
      </c>
      <c r="B24" s="439" t="s">
        <v>924</v>
      </c>
      <c r="C24" s="440" t="s">
        <v>925</v>
      </c>
      <c r="D24" s="440" t="s">
        <v>1720</v>
      </c>
      <c r="E24" s="516" t="s">
        <v>1800</v>
      </c>
      <c r="F24" s="123"/>
    </row>
    <row r="25" spans="1:6" ht="25.5" x14ac:dyDescent="0.2">
      <c r="A25" s="438">
        <v>8.1</v>
      </c>
      <c r="B25" s="439" t="s">
        <v>919</v>
      </c>
      <c r="C25" s="440" t="s">
        <v>922</v>
      </c>
      <c r="D25" s="440" t="s">
        <v>1720</v>
      </c>
      <c r="E25" s="516" t="s">
        <v>1800</v>
      </c>
      <c r="F25" s="123"/>
    </row>
    <row r="26" spans="1:6" ht="25.5" customHeight="1" x14ac:dyDescent="0.2">
      <c r="A26" s="438">
        <v>8.1999999999999993</v>
      </c>
      <c r="B26" s="439" t="s">
        <v>923</v>
      </c>
      <c r="C26" s="440" t="s">
        <v>921</v>
      </c>
      <c r="D26" s="440" t="s">
        <v>1720</v>
      </c>
      <c r="E26" s="516" t="s">
        <v>1800</v>
      </c>
      <c r="F26" s="123"/>
    </row>
    <row r="27" spans="1:6" ht="25.5" x14ac:dyDescent="0.2">
      <c r="A27" s="438">
        <v>8.3000000000000007</v>
      </c>
      <c r="B27" s="439" t="s">
        <v>636</v>
      </c>
      <c r="C27" s="440" t="s">
        <v>920</v>
      </c>
      <c r="D27" s="440" t="s">
        <v>1720</v>
      </c>
      <c r="E27" s="516" t="s">
        <v>1800</v>
      </c>
      <c r="F27" s="123"/>
    </row>
    <row r="28" spans="1:6" ht="25.5" x14ac:dyDescent="0.2">
      <c r="A28" s="438" t="s">
        <v>1267</v>
      </c>
      <c r="B28" s="439" t="s">
        <v>1361</v>
      </c>
      <c r="C28" s="440" t="s">
        <v>1358</v>
      </c>
      <c r="D28" s="440" t="s">
        <v>1720</v>
      </c>
      <c r="E28" s="516" t="s">
        <v>1800</v>
      </c>
      <c r="F28" s="123"/>
    </row>
    <row r="29" spans="1:6" ht="25.5" x14ac:dyDescent="0.2">
      <c r="A29" s="438" t="s">
        <v>1268</v>
      </c>
      <c r="B29" s="439" t="s">
        <v>1362</v>
      </c>
      <c r="C29" s="440" t="s">
        <v>1359</v>
      </c>
      <c r="D29" s="440" t="s">
        <v>1720</v>
      </c>
      <c r="E29" s="516" t="s">
        <v>1800</v>
      </c>
      <c r="F29" s="123"/>
    </row>
    <row r="30" spans="1:6" ht="25.5" x14ac:dyDescent="0.2">
      <c r="A30" s="441" t="s">
        <v>1357</v>
      </c>
      <c r="B30" s="442" t="s">
        <v>1360</v>
      </c>
      <c r="C30" s="443" t="s">
        <v>1363</v>
      </c>
      <c r="D30" s="440" t="s">
        <v>1110</v>
      </c>
      <c r="E30" s="516" t="s">
        <v>1800</v>
      </c>
      <c r="F30" s="123"/>
    </row>
    <row r="31" spans="1:6" ht="25.5" customHeight="1" x14ac:dyDescent="0.2">
      <c r="A31" s="438">
        <v>10</v>
      </c>
      <c r="B31" s="439" t="s">
        <v>1085</v>
      </c>
      <c r="C31" s="440" t="s">
        <v>1078</v>
      </c>
      <c r="D31" s="440" t="s">
        <v>1114</v>
      </c>
      <c r="E31" s="248" t="s">
        <v>1801</v>
      </c>
      <c r="F31" s="123"/>
    </row>
    <row r="32" spans="1:6" ht="25.5" x14ac:dyDescent="0.2">
      <c r="A32" s="438">
        <v>11</v>
      </c>
      <c r="B32" s="439" t="s">
        <v>1084</v>
      </c>
      <c r="C32" s="440" t="s">
        <v>1107</v>
      </c>
      <c r="D32" s="440" t="s">
        <v>1086</v>
      </c>
      <c r="E32" s="248" t="s">
        <v>1797</v>
      </c>
      <c r="F32" s="123"/>
    </row>
  </sheetData>
  <mergeCells count="2">
    <mergeCell ref="A5:B5"/>
    <mergeCell ref="A3:D3"/>
  </mergeCells>
  <phoneticPr fontId="43" type="noConversion"/>
  <printOptions horizontalCentered="1"/>
  <pageMargins left="0.5" right="0.5" top="0.75" bottom="0.75" header="0.5" footer="0.35"/>
  <pageSetup scale="77" orientation="portrait" r:id="rId1"/>
  <headerFooter alignWithMargins="0">
    <oddFooter>&amp;L&amp;"Times New Roman,Regular"&amp;9&amp;F&amp;A
&amp;D&amp;T&amp;R&amp;"Times New Roman,Regular"&amp;8Page &amp;P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C21"/>
  <sheetViews>
    <sheetView view="pageBreakPreview" zoomScaleNormal="100" zoomScaleSheetLayoutView="100" workbookViewId="0">
      <pane ySplit="9" topLeftCell="A10" activePane="bottomLeft" state="frozen"/>
      <selection activeCell="N25" sqref="N25"/>
      <selection pane="bottomLeft" activeCell="G5" sqref="G5"/>
    </sheetView>
  </sheetViews>
  <sheetFormatPr defaultColWidth="10.42578125" defaultRowHeight="12.75" x14ac:dyDescent="0.2"/>
  <cols>
    <col min="1" max="1" width="6.5703125" style="18" customWidth="1"/>
    <col min="2" max="2" width="5.5703125" style="18" customWidth="1"/>
    <col min="3" max="3" width="9" style="18" customWidth="1"/>
    <col min="4" max="4" width="12" style="18" customWidth="1"/>
    <col min="5" max="5" width="20.5703125" style="18" customWidth="1"/>
    <col min="6" max="6" width="9.140625" style="18" customWidth="1"/>
    <col min="7" max="7" width="16.5703125" style="18" customWidth="1"/>
    <col min="8" max="9" width="13" style="18" customWidth="1"/>
    <col min="10" max="10" width="12.5703125" style="18" customWidth="1"/>
    <col min="11" max="11" width="16.5703125" style="18" customWidth="1"/>
    <col min="12" max="12" width="10.85546875" style="18" customWidth="1"/>
    <col min="13" max="16" width="16.5703125" style="18" customWidth="1"/>
    <col min="17" max="17" width="10" style="18" customWidth="1"/>
    <col min="18" max="18" width="15.5703125" style="18" customWidth="1"/>
    <col min="19" max="19" width="10.42578125" style="18" customWidth="1"/>
    <col min="20" max="20" width="20.5703125" style="18" customWidth="1"/>
    <col min="21" max="21" width="19" style="18" customWidth="1"/>
    <col min="22" max="22" width="17.42578125" style="18" customWidth="1"/>
    <col min="23" max="23" width="28.85546875" style="18" customWidth="1"/>
    <col min="24" max="24" width="22" style="18" customWidth="1"/>
    <col min="25" max="25" width="19.140625" style="18" customWidth="1"/>
    <col min="26" max="26" width="18.42578125" style="18" customWidth="1"/>
    <col min="27" max="16384" width="10.42578125" style="18"/>
  </cols>
  <sheetData>
    <row r="1" spans="1:29" ht="24" customHeight="1" x14ac:dyDescent="0.2">
      <c r="A1" s="78" t="s">
        <v>1130</v>
      </c>
      <c r="B1" s="78"/>
      <c r="C1" s="78"/>
      <c r="D1" s="78"/>
      <c r="E1" s="78"/>
      <c r="F1" s="78"/>
      <c r="G1" s="78"/>
      <c r="H1" s="78"/>
      <c r="I1" s="78"/>
      <c r="J1" s="78"/>
      <c r="K1" s="78"/>
      <c r="L1" s="78"/>
      <c r="M1" s="78"/>
      <c r="N1" s="78"/>
      <c r="O1" s="78"/>
      <c r="P1" s="78"/>
      <c r="Q1" s="78"/>
      <c r="R1" s="78"/>
      <c r="S1" s="78"/>
      <c r="T1" s="78"/>
      <c r="U1" s="78"/>
      <c r="V1" s="78"/>
      <c r="W1" s="78"/>
      <c r="X1" s="162"/>
      <c r="Y1" s="74"/>
      <c r="Z1" s="74"/>
      <c r="AA1" s="74"/>
      <c r="AB1" s="74"/>
      <c r="AC1" s="74"/>
    </row>
    <row r="2" spans="1:29" s="10" customFormat="1" ht="8.1" customHeight="1" x14ac:dyDescent="0.2">
      <c r="A2" s="66"/>
      <c r="B2" s="66"/>
      <c r="C2" s="66"/>
      <c r="D2" s="66"/>
      <c r="E2" s="67"/>
      <c r="F2" s="67"/>
      <c r="G2" s="67"/>
      <c r="H2" s="67"/>
      <c r="I2" s="67"/>
      <c r="J2" s="67"/>
      <c r="K2" s="67"/>
      <c r="L2" s="67"/>
      <c r="M2" s="67"/>
      <c r="N2" s="67"/>
      <c r="O2" s="67"/>
    </row>
    <row r="3" spans="1:29" s="10" customFormat="1" ht="18" customHeight="1" x14ac:dyDescent="0.2">
      <c r="A3" s="24" t="s">
        <v>823</v>
      </c>
      <c r="B3" s="66"/>
      <c r="C3" s="66"/>
      <c r="D3" s="66"/>
      <c r="E3" s="67"/>
      <c r="F3" s="67"/>
      <c r="G3" s="67"/>
      <c r="H3" s="67"/>
      <c r="I3" s="67"/>
      <c r="J3" s="67"/>
      <c r="K3" s="67"/>
      <c r="L3" s="67"/>
      <c r="M3" s="67"/>
      <c r="N3" s="67"/>
      <c r="O3" s="67"/>
    </row>
    <row r="4" spans="1:29" s="49" customFormat="1" ht="18" customHeight="1" x14ac:dyDescent="0.2">
      <c r="A4" s="48" t="s">
        <v>1742</v>
      </c>
      <c r="B4" s="48"/>
      <c r="C4" s="48"/>
      <c r="D4" s="48"/>
      <c r="E4" s="48"/>
      <c r="F4" s="48"/>
      <c r="G4" s="48"/>
      <c r="H4" s="48"/>
      <c r="I4" s="48"/>
      <c r="J4" s="48"/>
      <c r="K4" s="48"/>
      <c r="L4" s="48"/>
      <c r="M4" s="48"/>
      <c r="N4" s="48"/>
      <c r="O4" s="48"/>
      <c r="P4" s="48"/>
      <c r="Q4" s="48"/>
      <c r="R4" s="48"/>
      <c r="S4" s="77"/>
      <c r="T4" s="77"/>
      <c r="U4" s="77"/>
    </row>
    <row r="5" spans="1:29" s="49" customFormat="1" ht="18" customHeight="1" x14ac:dyDescent="0.2">
      <c r="A5" s="23" t="s">
        <v>1116</v>
      </c>
      <c r="B5" s="257"/>
      <c r="C5" s="257"/>
      <c r="D5" s="257"/>
    </row>
    <row r="6" spans="1:29" s="49" customFormat="1" ht="8.1" customHeight="1" x14ac:dyDescent="0.2">
      <c r="A6" s="53"/>
      <c r="B6" s="257"/>
      <c r="C6" s="257"/>
      <c r="D6" s="257"/>
    </row>
    <row r="7" spans="1:29" s="72" customFormat="1" ht="35.25" customHeight="1" x14ac:dyDescent="0.2">
      <c r="A7" s="816" t="s">
        <v>71</v>
      </c>
      <c r="B7" s="816"/>
      <c r="C7" s="816"/>
      <c r="D7" s="816"/>
      <c r="E7" s="816"/>
      <c r="F7" s="816"/>
      <c r="G7" s="816"/>
      <c r="H7" s="816"/>
      <c r="I7" s="817"/>
      <c r="J7" s="816"/>
      <c r="K7" s="816"/>
      <c r="L7" s="816"/>
      <c r="M7" s="816"/>
      <c r="N7" s="816"/>
      <c r="O7" s="816"/>
      <c r="P7" s="816"/>
      <c r="Q7" s="816"/>
      <c r="R7" s="816"/>
      <c r="S7" s="816"/>
      <c r="T7" s="256" t="s">
        <v>96</v>
      </c>
      <c r="U7" s="256" t="s">
        <v>320</v>
      </c>
      <c r="V7" s="818" t="s">
        <v>824</v>
      </c>
      <c r="W7" s="818"/>
      <c r="X7" s="256" t="s">
        <v>72</v>
      </c>
      <c r="Y7" s="800" t="s">
        <v>111</v>
      </c>
      <c r="Z7" s="819"/>
    </row>
    <row r="8" spans="1:29" s="47" customFormat="1" ht="8.1" customHeight="1" x14ac:dyDescent="0.2">
      <c r="A8" s="36"/>
      <c r="B8" s="36"/>
      <c r="C8" s="36"/>
      <c r="D8" s="36"/>
      <c r="E8" s="36"/>
      <c r="F8" s="36"/>
      <c r="G8" s="36"/>
      <c r="H8" s="36"/>
      <c r="I8" s="234"/>
      <c r="J8" s="36"/>
      <c r="K8" s="36"/>
      <c r="L8" s="36"/>
      <c r="M8" s="36"/>
      <c r="N8" s="36"/>
      <c r="O8" s="36"/>
      <c r="P8" s="37"/>
      <c r="Q8" s="36"/>
      <c r="R8" s="36"/>
      <c r="S8" s="36"/>
      <c r="T8" s="36"/>
      <c r="U8" s="36"/>
      <c r="V8" s="36"/>
      <c r="W8" s="36"/>
      <c r="X8" s="36"/>
      <c r="Y8" s="161"/>
      <c r="Z8" s="81"/>
    </row>
    <row r="9" spans="1:29" s="54" customFormat="1" ht="54.95" customHeight="1" x14ac:dyDescent="0.2">
      <c r="A9" s="254" t="s">
        <v>271</v>
      </c>
      <c r="B9" s="254" t="s">
        <v>316</v>
      </c>
      <c r="C9" s="254" t="s">
        <v>321</v>
      </c>
      <c r="D9" s="254" t="s">
        <v>826</v>
      </c>
      <c r="E9" s="254" t="s">
        <v>248</v>
      </c>
      <c r="F9" s="254" t="s">
        <v>838</v>
      </c>
      <c r="G9" s="254" t="s">
        <v>1148</v>
      </c>
      <c r="H9" s="254" t="s">
        <v>92</v>
      </c>
      <c r="I9" s="357" t="s">
        <v>1490</v>
      </c>
      <c r="J9" s="254" t="s">
        <v>93</v>
      </c>
      <c r="K9" s="254" t="s">
        <v>94</v>
      </c>
      <c r="L9" s="254" t="s">
        <v>827</v>
      </c>
      <c r="M9" s="254" t="s">
        <v>254</v>
      </c>
      <c r="N9" s="254" t="s">
        <v>269</v>
      </c>
      <c r="O9" s="254" t="s">
        <v>318</v>
      </c>
      <c r="P9" s="254" t="s">
        <v>319</v>
      </c>
      <c r="Q9" s="254" t="s">
        <v>833</v>
      </c>
      <c r="R9" s="254" t="s">
        <v>1083</v>
      </c>
      <c r="S9" s="254" t="s">
        <v>95</v>
      </c>
      <c r="T9" s="254" t="s">
        <v>247</v>
      </c>
      <c r="U9" s="254" t="s">
        <v>1149</v>
      </c>
      <c r="V9" s="254" t="s">
        <v>834</v>
      </c>
      <c r="W9" s="254" t="s">
        <v>835</v>
      </c>
      <c r="X9" s="254" t="s">
        <v>836</v>
      </c>
      <c r="Y9" s="254" t="s">
        <v>405</v>
      </c>
      <c r="Z9" s="254" t="s">
        <v>1098</v>
      </c>
    </row>
    <row r="10" spans="1:29" s="73" customFormat="1" ht="38.25" x14ac:dyDescent="0.2">
      <c r="A10" s="588" t="s">
        <v>1382</v>
      </c>
      <c r="B10" s="588">
        <v>1501</v>
      </c>
      <c r="C10" s="588" t="s">
        <v>1382</v>
      </c>
      <c r="D10" s="588" t="s">
        <v>1494</v>
      </c>
      <c r="E10" s="588" t="s">
        <v>1495</v>
      </c>
      <c r="F10" s="588">
        <v>63304</v>
      </c>
      <c r="G10" s="588" t="s">
        <v>1318</v>
      </c>
      <c r="H10" s="588" t="s">
        <v>1496</v>
      </c>
      <c r="I10" s="588"/>
      <c r="J10" s="588"/>
      <c r="K10" s="588" t="s">
        <v>1493</v>
      </c>
      <c r="L10" s="588" t="s">
        <v>832</v>
      </c>
      <c r="M10" s="588" t="s">
        <v>1421</v>
      </c>
      <c r="N10" s="588" t="s">
        <v>1421</v>
      </c>
      <c r="O10" s="588" t="s">
        <v>1421</v>
      </c>
      <c r="P10" s="588" t="s">
        <v>1421</v>
      </c>
      <c r="Q10" s="588" t="s">
        <v>35</v>
      </c>
      <c r="R10" s="588">
        <v>2012</v>
      </c>
      <c r="S10" s="698">
        <v>33615</v>
      </c>
      <c r="T10" s="588" t="s">
        <v>34</v>
      </c>
      <c r="U10" s="588" t="s">
        <v>89</v>
      </c>
      <c r="V10" s="588"/>
      <c r="W10" s="588"/>
      <c r="X10" s="588"/>
      <c r="Y10" s="588" t="s">
        <v>1921</v>
      </c>
      <c r="Z10" s="368"/>
    </row>
    <row r="11" spans="1:29" s="73" customFormat="1" ht="127.5" x14ac:dyDescent="0.2">
      <c r="A11" s="302" t="s">
        <v>1382</v>
      </c>
      <c r="B11" s="358">
        <v>1501</v>
      </c>
      <c r="C11" s="358" t="s">
        <v>1382</v>
      </c>
      <c r="D11" s="359" t="s">
        <v>1497</v>
      </c>
      <c r="E11" s="359" t="s">
        <v>1498</v>
      </c>
      <c r="F11" s="360">
        <v>81503</v>
      </c>
      <c r="G11" s="361">
        <v>41609</v>
      </c>
      <c r="H11" s="359" t="s">
        <v>1499</v>
      </c>
      <c r="I11" s="359"/>
      <c r="J11" s="362"/>
      <c r="K11" s="359" t="s">
        <v>1493</v>
      </c>
      <c r="L11" s="363" t="s">
        <v>830</v>
      </c>
      <c r="M11" s="701">
        <v>191351.2</v>
      </c>
      <c r="N11" s="701">
        <v>1.339</v>
      </c>
      <c r="O11" s="75" t="s">
        <v>1458</v>
      </c>
      <c r="P11" s="75">
        <v>0</v>
      </c>
      <c r="Q11" s="364" t="s">
        <v>34</v>
      </c>
      <c r="R11" s="365" t="s">
        <v>1507</v>
      </c>
      <c r="S11" s="366">
        <v>7461</v>
      </c>
      <c r="T11" s="364" t="s">
        <v>34</v>
      </c>
      <c r="U11" s="359" t="s">
        <v>76</v>
      </c>
      <c r="V11" s="367"/>
      <c r="W11" s="364"/>
      <c r="X11" s="368"/>
      <c r="Y11" s="368" t="s">
        <v>1931</v>
      </c>
      <c r="Z11" s="368"/>
    </row>
    <row r="12" spans="1:29" s="73" customFormat="1" ht="63.75" x14ac:dyDescent="0.2">
      <c r="A12" s="302" t="s">
        <v>1382</v>
      </c>
      <c r="B12" s="358">
        <v>1501</v>
      </c>
      <c r="C12" s="358" t="s">
        <v>1382</v>
      </c>
      <c r="D12" s="359" t="s">
        <v>1500</v>
      </c>
      <c r="E12" s="359" t="s">
        <v>1501</v>
      </c>
      <c r="F12" s="360">
        <v>81503</v>
      </c>
      <c r="G12" s="361">
        <v>41547</v>
      </c>
      <c r="H12" s="359" t="s">
        <v>1496</v>
      </c>
      <c r="I12" s="359"/>
      <c r="J12" s="362"/>
      <c r="K12" s="359" t="s">
        <v>1493</v>
      </c>
      <c r="L12" s="363" t="s">
        <v>830</v>
      </c>
      <c r="M12" s="701">
        <v>172660</v>
      </c>
      <c r="N12" s="701">
        <v>5.149</v>
      </c>
      <c r="O12" s="75" t="s">
        <v>1458</v>
      </c>
      <c r="P12" s="75">
        <v>0</v>
      </c>
      <c r="Q12" s="364" t="s">
        <v>34</v>
      </c>
      <c r="R12" s="365" t="s">
        <v>1507</v>
      </c>
      <c r="S12" s="366">
        <v>25495</v>
      </c>
      <c r="T12" s="364" t="s">
        <v>34</v>
      </c>
      <c r="U12" s="359" t="s">
        <v>76</v>
      </c>
      <c r="V12" s="367"/>
      <c r="W12" s="364"/>
      <c r="X12" s="368"/>
      <c r="Y12" s="588" t="s">
        <v>1930</v>
      </c>
      <c r="Z12" s="368"/>
    </row>
    <row r="13" spans="1:29" s="73" customFormat="1" ht="78" customHeight="1" x14ac:dyDescent="0.2">
      <c r="A13" s="302" t="s">
        <v>1382</v>
      </c>
      <c r="B13" s="358">
        <v>1501</v>
      </c>
      <c r="C13" s="358" t="s">
        <v>1382</v>
      </c>
      <c r="D13" s="359" t="s">
        <v>1502</v>
      </c>
      <c r="E13" s="359" t="s">
        <v>1503</v>
      </c>
      <c r="F13" s="360">
        <v>81503</v>
      </c>
      <c r="G13" s="361">
        <v>41728</v>
      </c>
      <c r="H13" s="359" t="s">
        <v>1499</v>
      </c>
      <c r="I13" s="359"/>
      <c r="J13" s="362"/>
      <c r="K13" s="359" t="s">
        <v>1493</v>
      </c>
      <c r="L13" s="363" t="s">
        <v>830</v>
      </c>
      <c r="M13" s="701">
        <v>134840</v>
      </c>
      <c r="N13" s="701">
        <v>3.96</v>
      </c>
      <c r="O13" s="75" t="s">
        <v>1458</v>
      </c>
      <c r="P13" s="75">
        <v>0</v>
      </c>
      <c r="Q13" s="364" t="s">
        <v>34</v>
      </c>
      <c r="R13" s="365" t="s">
        <v>1507</v>
      </c>
      <c r="S13" s="366">
        <v>19834</v>
      </c>
      <c r="T13" s="364" t="s">
        <v>34</v>
      </c>
      <c r="U13" s="359" t="s">
        <v>76</v>
      </c>
      <c r="V13" s="367"/>
      <c r="W13" s="364"/>
      <c r="X13" s="368"/>
      <c r="Y13" s="368" t="s">
        <v>1932</v>
      </c>
      <c r="Z13" s="368"/>
    </row>
    <row r="14" spans="1:29" s="73" customFormat="1" ht="60.75" customHeight="1" x14ac:dyDescent="0.2">
      <c r="A14" s="302" t="s">
        <v>1382</v>
      </c>
      <c r="B14" s="358">
        <v>1501</v>
      </c>
      <c r="C14" s="358" t="s">
        <v>1382</v>
      </c>
      <c r="D14" s="359" t="s">
        <v>1504</v>
      </c>
      <c r="E14" s="359" t="s">
        <v>1505</v>
      </c>
      <c r="F14" s="360">
        <v>45030</v>
      </c>
      <c r="G14" s="361">
        <v>41547</v>
      </c>
      <c r="H14" s="359" t="s">
        <v>1496</v>
      </c>
      <c r="I14" s="359"/>
      <c r="J14" s="362"/>
      <c r="K14" s="359" t="s">
        <v>1493</v>
      </c>
      <c r="L14" s="363" t="s">
        <v>830</v>
      </c>
      <c r="M14" s="701">
        <v>119951</v>
      </c>
      <c r="N14" s="701">
        <v>0.67300000000000004</v>
      </c>
      <c r="O14" s="701">
        <v>10.53</v>
      </c>
      <c r="P14" s="75">
        <v>0</v>
      </c>
      <c r="Q14" s="364" t="s">
        <v>34</v>
      </c>
      <c r="R14" s="365" t="s">
        <v>1507</v>
      </c>
      <c r="S14" s="366">
        <v>10408</v>
      </c>
      <c r="T14" s="364" t="s">
        <v>34</v>
      </c>
      <c r="U14" s="359" t="s">
        <v>76</v>
      </c>
      <c r="V14" s="367"/>
      <c r="W14" s="364"/>
      <c r="X14" s="368"/>
      <c r="Y14" s="588" t="s">
        <v>1933</v>
      </c>
      <c r="Z14" s="368"/>
    </row>
    <row r="15" spans="1:29" s="495" customFormat="1" x14ac:dyDescent="0.2">
      <c r="A15" s="302"/>
      <c r="B15" s="358"/>
      <c r="C15" s="358"/>
      <c r="D15" s="359"/>
      <c r="E15" s="359"/>
      <c r="F15" s="360"/>
      <c r="G15" s="369"/>
      <c r="H15" s="359"/>
      <c r="I15" s="359"/>
      <c r="J15" s="362"/>
      <c r="K15" s="359"/>
      <c r="L15" s="363"/>
      <c r="M15" s="75"/>
      <c r="N15" s="75"/>
      <c r="O15" s="75"/>
      <c r="P15" s="75"/>
      <c r="Q15" s="364"/>
      <c r="R15" s="365"/>
      <c r="S15" s="366"/>
      <c r="T15" s="364"/>
      <c r="U15" s="359"/>
      <c r="V15" s="367"/>
      <c r="W15" s="364"/>
      <c r="X15" s="368"/>
      <c r="Y15" s="368"/>
      <c r="Z15" s="368"/>
    </row>
    <row r="16" spans="1:29" s="495" customFormat="1" x14ac:dyDescent="0.2">
      <c r="A16" s="302"/>
      <c r="B16" s="358"/>
      <c r="C16" s="358"/>
      <c r="D16" s="359"/>
      <c r="E16" s="359"/>
      <c r="F16" s="360"/>
      <c r="G16" s="369"/>
      <c r="H16" s="359"/>
      <c r="I16" s="359"/>
      <c r="J16" s="362"/>
      <c r="K16" s="359"/>
      <c r="L16" s="363"/>
      <c r="M16" s="75"/>
      <c r="N16" s="75"/>
      <c r="O16" s="75"/>
      <c r="P16" s="75"/>
      <c r="Q16" s="364"/>
      <c r="R16" s="365"/>
      <c r="S16" s="366"/>
      <c r="T16" s="364"/>
      <c r="U16" s="359"/>
      <c r="V16" s="367"/>
      <c r="W16" s="364"/>
      <c r="X16" s="368"/>
      <c r="Y16" s="368"/>
      <c r="Z16" s="368"/>
    </row>
    <row r="17" spans="1:26" s="495" customFormat="1" x14ac:dyDescent="0.2">
      <c r="A17" s="302"/>
      <c r="B17" s="358"/>
      <c r="C17" s="358"/>
      <c r="D17" s="359"/>
      <c r="E17" s="359"/>
      <c r="F17" s="360"/>
      <c r="G17" s="369"/>
      <c r="H17" s="359"/>
      <c r="I17" s="359"/>
      <c r="J17" s="362"/>
      <c r="K17" s="359"/>
      <c r="L17" s="363"/>
      <c r="M17" s="75"/>
      <c r="N17" s="75"/>
      <c r="O17" s="75"/>
      <c r="P17" s="75"/>
      <c r="Q17" s="364"/>
      <c r="R17" s="365"/>
      <c r="S17" s="366"/>
      <c r="T17" s="364"/>
      <c r="U17" s="359"/>
      <c r="V17" s="367"/>
      <c r="W17" s="364"/>
      <c r="X17" s="368"/>
      <c r="Y17" s="368"/>
      <c r="Z17" s="368"/>
    </row>
    <row r="18" spans="1:26" s="495" customFormat="1" x14ac:dyDescent="0.2">
      <c r="A18" s="302"/>
      <c r="B18" s="358"/>
      <c r="C18" s="358"/>
      <c r="D18" s="359"/>
      <c r="E18" s="359"/>
      <c r="F18" s="360"/>
      <c r="G18" s="369"/>
      <c r="H18" s="359"/>
      <c r="I18" s="359"/>
      <c r="J18" s="362"/>
      <c r="K18" s="359"/>
      <c r="L18" s="363"/>
      <c r="M18" s="75"/>
      <c r="N18" s="75"/>
      <c r="O18" s="75"/>
      <c r="P18" s="75"/>
      <c r="Q18" s="364"/>
      <c r="R18" s="365"/>
      <c r="S18" s="366"/>
      <c r="T18" s="364"/>
      <c r="U18" s="359"/>
      <c r="V18" s="367"/>
      <c r="W18" s="364"/>
      <c r="X18" s="368"/>
      <c r="Y18" s="368"/>
      <c r="Z18" s="368"/>
    </row>
    <row r="19" spans="1:26" s="495" customFormat="1" x14ac:dyDescent="0.2">
      <c r="A19" s="302"/>
      <c r="B19" s="358"/>
      <c r="C19" s="358"/>
      <c r="D19" s="359"/>
      <c r="E19" s="359"/>
      <c r="F19" s="360"/>
      <c r="G19" s="369"/>
      <c r="H19" s="359"/>
      <c r="I19" s="359"/>
      <c r="J19" s="362"/>
      <c r="K19" s="359"/>
      <c r="L19" s="363"/>
      <c r="M19" s="75"/>
      <c r="N19" s="75"/>
      <c r="O19" s="75"/>
      <c r="P19" s="75"/>
      <c r="Q19" s="364"/>
      <c r="R19" s="365"/>
      <c r="S19" s="366"/>
      <c r="T19" s="364"/>
      <c r="U19" s="359"/>
      <c r="V19" s="367"/>
      <c r="W19" s="364"/>
      <c r="X19" s="368"/>
      <c r="Y19" s="368"/>
      <c r="Z19" s="368"/>
    </row>
    <row r="20" spans="1:26" s="495" customFormat="1" x14ac:dyDescent="0.2">
      <c r="A20" s="302"/>
      <c r="B20" s="358"/>
      <c r="C20" s="358"/>
      <c r="D20" s="359"/>
      <c r="E20" s="359"/>
      <c r="F20" s="360"/>
      <c r="G20" s="369"/>
      <c r="H20" s="359"/>
      <c r="I20" s="359"/>
      <c r="J20" s="362"/>
      <c r="K20" s="359"/>
      <c r="L20" s="363"/>
      <c r="M20" s="75"/>
      <c r="N20" s="75"/>
      <c r="O20" s="75"/>
      <c r="P20" s="75"/>
      <c r="Q20" s="364"/>
      <c r="R20" s="365"/>
      <c r="S20" s="366"/>
      <c r="T20" s="364"/>
      <c r="U20" s="359"/>
      <c r="V20" s="367"/>
      <c r="W20" s="364"/>
      <c r="X20" s="368"/>
      <c r="Y20" s="368"/>
      <c r="Z20" s="368"/>
    </row>
    <row r="21" spans="1:26" s="495" customFormat="1" x14ac:dyDescent="0.2">
      <c r="A21" s="302"/>
      <c r="B21" s="358"/>
      <c r="C21" s="358"/>
      <c r="D21" s="359"/>
      <c r="E21" s="359"/>
      <c r="F21" s="360"/>
      <c r="G21" s="369"/>
      <c r="H21" s="359"/>
      <c r="I21" s="359"/>
      <c r="J21" s="362"/>
      <c r="K21" s="359"/>
      <c r="L21" s="363"/>
      <c r="M21" s="75"/>
      <c r="N21" s="75"/>
      <c r="O21" s="75"/>
      <c r="P21" s="75"/>
      <c r="Q21" s="364"/>
      <c r="R21" s="365"/>
      <c r="S21" s="366"/>
      <c r="T21" s="364"/>
      <c r="U21" s="359"/>
      <c r="V21" s="367"/>
      <c r="W21" s="364"/>
      <c r="X21" s="368"/>
      <c r="Y21" s="368"/>
      <c r="Z21" s="368"/>
    </row>
  </sheetData>
  <sheetProtection insertRows="0"/>
  <autoFilter ref="A9:Z14"/>
  <mergeCells count="3">
    <mergeCell ref="A7:S7"/>
    <mergeCell ref="V7:W7"/>
    <mergeCell ref="Y7:Z7"/>
  </mergeCells>
  <phoneticPr fontId="43" type="noConversion"/>
  <dataValidations count="5">
    <dataValidation type="list" allowBlank="1" showInputMessage="1" showErrorMessage="1" sqref="I10:I21 Q10:Q21">
      <formula1>YN</formula1>
    </dataValidation>
    <dataValidation type="list" allowBlank="1" showInputMessage="1" sqref="U10:U21">
      <formula1>Cert</formula1>
    </dataValidation>
    <dataValidation type="list" allowBlank="1" showInputMessage="1" sqref="W10:W21 T10:T21">
      <formula1>YN</formula1>
    </dataValidation>
    <dataValidation type="list" allowBlank="1" showInputMessage="1" showErrorMessage="1" sqref="L10:L21">
      <formula1>FacStat</formula1>
    </dataValidation>
    <dataValidation type="list" errorStyle="warning" allowBlank="1" showInputMessage="1" showErrorMessage="1" error="Incorrect program acronym!" sqref="A10:A21">
      <formula1>"EE, EM, FE, FERC, HSS, LM, MA, NE, NNSA, NR, PMA, SC"</formula1>
    </dataValidation>
  </dataValidations>
  <printOptions horizontalCentered="1"/>
  <pageMargins left="0.25" right="0.25" top="0.75" bottom="0.75" header="0.5" footer="0.35"/>
  <pageSetup paperSize="3" scale="53" pageOrder="overThenDown" orientation="landscape" r:id="rId1"/>
  <headerFooter alignWithMargins="0">
    <oddFooter>&amp;L&amp;"Times New Roman,Regular"&amp;8&amp;F: &amp;A
&amp;D&amp;T&amp;R&amp;"Times New Roman,Regular"&amp;8Page &amp;P of &amp;N</oddFooter>
  </headerFooter>
  <colBreaks count="1" manualBreakCount="1">
    <brk id="26"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pageSetUpPr fitToPage="1"/>
  </sheetPr>
  <dimension ref="A1:J30"/>
  <sheetViews>
    <sheetView view="pageBreakPreview" zoomScaleNormal="100" workbookViewId="0">
      <selection activeCell="E24" sqref="E24"/>
    </sheetView>
  </sheetViews>
  <sheetFormatPr defaultColWidth="9.140625" defaultRowHeight="12.75" x14ac:dyDescent="0.2"/>
  <cols>
    <col min="1" max="1" width="32.42578125" style="2" customWidth="1"/>
    <col min="2" max="2" width="20.5703125" style="2" customWidth="1"/>
    <col min="3" max="4" width="19.42578125" style="2" customWidth="1"/>
    <col min="5" max="16384" width="9.140625" style="2"/>
  </cols>
  <sheetData>
    <row r="1" spans="1:10" s="20" customFormat="1" ht="24" customHeight="1" x14ac:dyDescent="0.2">
      <c r="A1" s="55" t="s">
        <v>90</v>
      </c>
      <c r="B1" s="55"/>
      <c r="C1" s="55"/>
      <c r="D1" s="55"/>
      <c r="E1" s="17"/>
      <c r="F1" s="17"/>
      <c r="G1" s="17"/>
      <c r="H1" s="17"/>
      <c r="I1" s="17"/>
      <c r="J1" s="17"/>
    </row>
    <row r="2" spans="1:10" s="20" customFormat="1" ht="8.1" customHeight="1" x14ac:dyDescent="0.2">
      <c r="A2" s="22"/>
      <c r="B2" s="22"/>
      <c r="C2" s="22"/>
      <c r="D2" s="22"/>
      <c r="E2" s="17"/>
      <c r="F2" s="17"/>
      <c r="G2" s="17"/>
      <c r="H2" s="17"/>
      <c r="I2" s="17"/>
      <c r="J2" s="17"/>
    </row>
    <row r="3" spans="1:10" s="20" customFormat="1" ht="18" customHeight="1" x14ac:dyDescent="0.2">
      <c r="A3" s="24" t="s">
        <v>846</v>
      </c>
      <c r="B3" s="22"/>
      <c r="C3" s="22"/>
      <c r="D3" s="22"/>
      <c r="E3" s="17"/>
      <c r="F3" s="17"/>
      <c r="G3" s="17"/>
      <c r="H3" s="17"/>
      <c r="I3" s="17"/>
      <c r="J3" s="17"/>
    </row>
    <row r="4" spans="1:10" s="49" customFormat="1" ht="42" customHeight="1" x14ac:dyDescent="0.2">
      <c r="A4" s="813" t="s">
        <v>1119</v>
      </c>
      <c r="B4" s="821"/>
      <c r="C4" s="821"/>
      <c r="D4" s="821"/>
    </row>
    <row r="5" spans="1:10" s="28" customFormat="1" ht="18" customHeight="1" x14ac:dyDescent="0.2">
      <c r="A5" s="204" t="s">
        <v>211</v>
      </c>
      <c r="B5" s="27"/>
      <c r="C5" s="27"/>
      <c r="D5" s="27"/>
    </row>
    <row r="6" spans="1:10" s="28" customFormat="1" ht="8.1" customHeight="1" x14ac:dyDescent="0.2">
      <c r="A6" s="27"/>
      <c r="B6" s="27"/>
      <c r="C6" s="27"/>
      <c r="D6" s="27"/>
    </row>
    <row r="7" spans="1:10" s="13" customFormat="1" ht="15.95" customHeight="1" x14ac:dyDescent="0.2">
      <c r="A7" s="1" t="s">
        <v>12</v>
      </c>
      <c r="B7" s="14"/>
      <c r="C7" s="14"/>
      <c r="D7" s="14"/>
      <c r="G7" s="15"/>
      <c r="H7" s="15"/>
    </row>
    <row r="8" spans="1:10" s="13" customFormat="1" ht="40.35" customHeight="1" x14ac:dyDescent="0.2">
      <c r="A8" s="820" t="s">
        <v>1397</v>
      </c>
      <c r="B8" s="172" t="s">
        <v>7</v>
      </c>
      <c r="C8" s="172" t="s">
        <v>8</v>
      </c>
      <c r="D8" s="172" t="s">
        <v>30</v>
      </c>
      <c r="G8" s="15"/>
      <c r="H8" s="15"/>
    </row>
    <row r="9" spans="1:10" s="13" customFormat="1" ht="15.95" customHeight="1" x14ac:dyDescent="0.2">
      <c r="A9" s="820"/>
      <c r="B9" s="172" t="s">
        <v>268</v>
      </c>
      <c r="C9" s="172" t="s">
        <v>268</v>
      </c>
      <c r="D9" s="172" t="s">
        <v>268</v>
      </c>
    </row>
    <row r="10" spans="1:10" ht="15.95" customHeight="1" x14ac:dyDescent="0.2">
      <c r="A10" s="16" t="s">
        <v>9</v>
      </c>
      <c r="B10" s="129">
        <v>0</v>
      </c>
      <c r="C10" s="129">
        <v>0</v>
      </c>
      <c r="D10" s="129">
        <v>0</v>
      </c>
    </row>
    <row r="11" spans="1:10" ht="15.95" customHeight="1" x14ac:dyDescent="0.2">
      <c r="A11" s="25" t="s">
        <v>10</v>
      </c>
      <c r="B11" s="129">
        <v>0</v>
      </c>
      <c r="C11" s="129">
        <v>0</v>
      </c>
      <c r="D11" s="129">
        <v>0</v>
      </c>
    </row>
    <row r="12" spans="1:10" ht="15.95" customHeight="1" x14ac:dyDescent="0.2">
      <c r="A12" s="25" t="s">
        <v>11</v>
      </c>
      <c r="B12" s="129">
        <v>0</v>
      </c>
      <c r="C12" s="129">
        <v>0</v>
      </c>
      <c r="D12" s="129">
        <v>0</v>
      </c>
    </row>
    <row r="13" spans="1:10" ht="15.95" customHeight="1" x14ac:dyDescent="0.2">
      <c r="A13" s="173" t="s">
        <v>6</v>
      </c>
      <c r="B13" s="174">
        <f>SUM(B10:B12)</f>
        <v>0</v>
      </c>
      <c r="C13" s="174">
        <f>SUM(C10:C12)</f>
        <v>0</v>
      </c>
      <c r="D13" s="174">
        <f>SUM(D10:D12)</f>
        <v>0</v>
      </c>
    </row>
    <row r="14" spans="1:10" ht="15.95" customHeight="1" x14ac:dyDescent="0.2"/>
    <row r="15" spans="1:10" s="13" customFormat="1" ht="15.95" customHeight="1" x14ac:dyDescent="0.2">
      <c r="A15" s="1" t="s">
        <v>73</v>
      </c>
      <c r="B15" s="14"/>
      <c r="C15" s="14"/>
      <c r="D15" s="14"/>
    </row>
    <row r="16" spans="1:10" s="13" customFormat="1" ht="42.6" customHeight="1" x14ac:dyDescent="0.2">
      <c r="A16" s="820" t="s">
        <v>1397</v>
      </c>
      <c r="B16" s="172" t="s">
        <v>7</v>
      </c>
      <c r="C16" s="172" t="s">
        <v>8</v>
      </c>
      <c r="D16" s="172" t="s">
        <v>30</v>
      </c>
    </row>
    <row r="17" spans="1:8" s="13" customFormat="1" ht="15.95" customHeight="1" x14ac:dyDescent="0.2">
      <c r="A17" s="820"/>
      <c r="B17" s="172" t="s">
        <v>268</v>
      </c>
      <c r="C17" s="172" t="s">
        <v>268</v>
      </c>
      <c r="D17" s="172" t="s">
        <v>268</v>
      </c>
    </row>
    <row r="18" spans="1:8" ht="15.95" customHeight="1" x14ac:dyDescent="0.2">
      <c r="A18" s="16" t="s">
        <v>9</v>
      </c>
      <c r="B18" s="129">
        <v>0</v>
      </c>
      <c r="C18" s="129">
        <v>0</v>
      </c>
      <c r="D18" s="129">
        <v>0</v>
      </c>
    </row>
    <row r="19" spans="1:8" ht="15.95" customHeight="1" x14ac:dyDescent="0.2">
      <c r="A19" s="25" t="s">
        <v>10</v>
      </c>
      <c r="B19" s="129">
        <v>0</v>
      </c>
      <c r="C19" s="129">
        <v>0</v>
      </c>
      <c r="D19" s="129">
        <v>0</v>
      </c>
    </row>
    <row r="20" spans="1:8" ht="15.95" customHeight="1" x14ac:dyDescent="0.2">
      <c r="A20" s="25" t="s">
        <v>11</v>
      </c>
      <c r="B20" s="129">
        <v>0</v>
      </c>
      <c r="C20" s="129">
        <v>0</v>
      </c>
      <c r="D20" s="129">
        <v>0</v>
      </c>
    </row>
    <row r="21" spans="1:8" ht="15.95" customHeight="1" x14ac:dyDescent="0.2">
      <c r="A21" s="173" t="s">
        <v>6</v>
      </c>
      <c r="B21" s="174">
        <f>SUM(B18:B20)</f>
        <v>0</v>
      </c>
      <c r="C21" s="174">
        <f>SUM(C18:C20)</f>
        <v>0</v>
      </c>
      <c r="D21" s="174">
        <f>SUM(D18:D20)</f>
        <v>0</v>
      </c>
    </row>
    <row r="28" spans="1:8" x14ac:dyDescent="0.2">
      <c r="G28" s="26"/>
      <c r="H28" s="26"/>
    </row>
    <row r="29" spans="1:8" x14ac:dyDescent="0.2">
      <c r="G29" s="26"/>
      <c r="H29" s="26"/>
    </row>
    <row r="30" spans="1:8" x14ac:dyDescent="0.2">
      <c r="G30" s="26"/>
      <c r="H30" s="26"/>
    </row>
  </sheetData>
  <sheetProtection insertRows="0"/>
  <mergeCells count="3">
    <mergeCell ref="A16:A17"/>
    <mergeCell ref="A4:D4"/>
    <mergeCell ref="A8:A9"/>
  </mergeCells>
  <phoneticPr fontId="41" type="noConversion"/>
  <printOptions horizontalCentered="1"/>
  <pageMargins left="0.5" right="0.5" top="0.75" bottom="0.75" header="0.5" footer="0.35"/>
  <pageSetup orientation="portrait" r:id="rId1"/>
  <headerFooter alignWithMargins="0">
    <oddFooter>&amp;L&amp;"Times New Roman,Regular"&amp;8&amp;F: &amp;A
&amp;D&amp;T&amp;R&amp;"Times New Roman,Regular"&amp;8Page &amp;P of &amp;N</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X21"/>
  <sheetViews>
    <sheetView topLeftCell="J1" zoomScaleNormal="100" zoomScaleSheetLayoutView="100" workbookViewId="0">
      <pane ySplit="9" topLeftCell="A12" activePane="bottomLeft" state="frozen"/>
      <selection activeCell="N25" sqref="N25"/>
      <selection pane="bottomLeft" activeCell="P12" sqref="P12"/>
    </sheetView>
  </sheetViews>
  <sheetFormatPr defaultColWidth="9.140625" defaultRowHeight="12.75" x14ac:dyDescent="0.2"/>
  <cols>
    <col min="1" max="1" width="8.5703125" style="100" customWidth="1"/>
    <col min="2" max="2" width="6.42578125" style="100" customWidth="1"/>
    <col min="3" max="3" width="10.140625" style="100" customWidth="1"/>
    <col min="4" max="4" width="8.42578125" style="100" customWidth="1"/>
    <col min="5" max="5" width="16.140625" style="100" customWidth="1"/>
    <col min="6" max="6" width="15.85546875" style="100" customWidth="1"/>
    <col min="7" max="7" width="19.140625" style="100" customWidth="1"/>
    <col min="8" max="8" width="15.85546875" style="100" customWidth="1"/>
    <col min="9" max="9" width="14.42578125" style="106" customWidth="1"/>
    <col min="10" max="10" width="22.42578125" style="107" customWidth="1"/>
    <col min="11" max="11" width="20.5703125" style="107" customWidth="1"/>
    <col min="12" max="12" width="20.5703125" style="100" customWidth="1"/>
    <col min="13" max="13" width="14.42578125" style="100" customWidth="1"/>
    <col min="14" max="14" width="6" style="100" customWidth="1"/>
    <col min="15" max="15" width="6.42578125" style="100" customWidth="1"/>
    <col min="16" max="16" width="11.42578125" style="100" bestFit="1" customWidth="1"/>
    <col min="17" max="18" width="7.5703125" style="100" customWidth="1"/>
    <col min="19" max="19" width="9.85546875" style="100" customWidth="1"/>
    <col min="20" max="20" width="23" style="100" customWidth="1"/>
    <col min="21" max="21" width="19.5703125" style="100" customWidth="1"/>
    <col min="22" max="22" width="9.5703125" style="100" customWidth="1"/>
    <col min="23" max="23" width="14.85546875" style="100" customWidth="1"/>
    <col min="24" max="24" width="15.42578125" style="100" customWidth="1"/>
    <col min="25" max="25" width="13.5703125" style="100" customWidth="1"/>
    <col min="26" max="26" width="12" style="100" customWidth="1"/>
    <col min="27" max="27" width="10.5703125" style="100" customWidth="1"/>
    <col min="28" max="28" width="10.42578125" style="100" customWidth="1"/>
    <col min="29" max="29" width="14" style="100" customWidth="1"/>
    <col min="30" max="30" width="13.42578125" style="100" customWidth="1"/>
    <col min="31" max="32" width="9.140625" style="100"/>
    <col min="33" max="33" width="10" style="100" customWidth="1"/>
    <col min="34" max="35" width="10.42578125" style="100" customWidth="1"/>
    <col min="36" max="36" width="8.140625" style="100" customWidth="1"/>
    <col min="37" max="39" width="7.5703125" style="100" customWidth="1"/>
    <col min="40" max="40" width="10" style="100" customWidth="1"/>
    <col min="41" max="43" width="9.140625" style="100"/>
    <col min="44" max="44" width="11.5703125" style="100" customWidth="1"/>
    <col min="45" max="47" width="9.140625" style="100"/>
    <col min="48" max="48" width="26.5703125" style="100" customWidth="1"/>
    <col min="49" max="49" width="9.140625" style="100"/>
    <col min="50" max="50" width="10.5703125" style="64" bestFit="1" customWidth="1"/>
    <col min="51" max="16384" width="9.140625" style="100"/>
  </cols>
  <sheetData>
    <row r="1" spans="1:50" ht="24" customHeight="1" x14ac:dyDescent="0.2">
      <c r="A1" s="46" t="s">
        <v>210</v>
      </c>
      <c r="B1" s="46"/>
      <c r="C1" s="46"/>
      <c r="D1" s="79"/>
      <c r="E1" s="79"/>
      <c r="F1" s="79"/>
      <c r="G1" s="79"/>
      <c r="H1" s="79"/>
      <c r="I1" s="79"/>
      <c r="J1" s="79"/>
      <c r="K1" s="79"/>
      <c r="L1" s="79"/>
      <c r="M1" s="163"/>
      <c r="N1" s="163"/>
      <c r="O1" s="163"/>
      <c r="P1" s="163"/>
      <c r="Q1" s="163"/>
      <c r="R1" s="163"/>
      <c r="S1" s="163"/>
      <c r="T1" s="163"/>
      <c r="U1" s="163"/>
      <c r="V1" s="163"/>
      <c r="W1" s="164"/>
      <c r="X1" s="164"/>
      <c r="Y1" s="164"/>
      <c r="Z1" s="164"/>
      <c r="AA1" s="164"/>
    </row>
    <row r="2" spans="1:50" s="10" customFormat="1" ht="8.1" customHeight="1" x14ac:dyDescent="0.2">
      <c r="A2" s="66"/>
      <c r="B2" s="66"/>
      <c r="C2" s="66"/>
      <c r="D2" s="66"/>
      <c r="E2" s="66"/>
      <c r="F2" s="67"/>
      <c r="G2" s="67"/>
      <c r="H2" s="67"/>
      <c r="I2" s="67"/>
      <c r="J2" s="67"/>
      <c r="K2" s="67"/>
      <c r="L2" s="67"/>
      <c r="M2" s="67"/>
      <c r="N2" s="67"/>
      <c r="AX2" s="64"/>
    </row>
    <row r="3" spans="1:50" s="10" customFormat="1" ht="18" customHeight="1" x14ac:dyDescent="0.2">
      <c r="A3" s="24" t="s">
        <v>839</v>
      </c>
      <c r="B3" s="24"/>
      <c r="C3" s="24"/>
      <c r="D3" s="24"/>
      <c r="E3" s="66"/>
      <c r="F3" s="67"/>
      <c r="G3" s="67"/>
      <c r="H3" s="67"/>
      <c r="I3" s="67"/>
      <c r="J3" s="67"/>
      <c r="K3" s="67"/>
      <c r="L3" s="67"/>
      <c r="M3" s="67"/>
      <c r="N3" s="67"/>
      <c r="AX3" s="64"/>
    </row>
    <row r="4" spans="1:50" s="49" customFormat="1" ht="18" customHeight="1" x14ac:dyDescent="0.2">
      <c r="A4" s="48" t="s">
        <v>1398</v>
      </c>
      <c r="B4" s="48"/>
      <c r="C4" s="48"/>
      <c r="D4" s="48"/>
      <c r="E4" s="77"/>
      <c r="F4" s="77"/>
      <c r="G4" s="77"/>
      <c r="H4" s="77"/>
      <c r="I4" s="77"/>
      <c r="J4" s="77"/>
      <c r="K4" s="77"/>
      <c r="L4" s="77"/>
      <c r="M4" s="77"/>
      <c r="N4" s="77"/>
      <c r="O4" s="77"/>
      <c r="P4" s="77"/>
      <c r="Q4" s="77"/>
      <c r="R4" s="77"/>
      <c r="S4" s="77"/>
      <c r="AX4" s="64"/>
    </row>
    <row r="5" spans="1:50" s="49" customFormat="1" ht="18" customHeight="1" x14ac:dyDescent="0.2">
      <c r="A5" s="23" t="s">
        <v>1152</v>
      </c>
      <c r="B5" s="23"/>
      <c r="C5" s="23"/>
      <c r="D5" s="23"/>
      <c r="E5" s="257"/>
      <c r="AX5" s="64"/>
    </row>
    <row r="6" spans="1:50" s="49" customFormat="1" ht="8.1" customHeight="1" x14ac:dyDescent="0.2">
      <c r="A6" s="257"/>
      <c r="B6" s="257"/>
      <c r="C6" s="257"/>
      <c r="D6" s="257"/>
      <c r="E6" s="257"/>
      <c r="AX6" s="64"/>
    </row>
    <row r="7" spans="1:50" s="84" customFormat="1" ht="20.25" customHeight="1" x14ac:dyDescent="0.2">
      <c r="A7" s="822" t="s">
        <v>71</v>
      </c>
      <c r="B7" s="822"/>
      <c r="C7" s="822"/>
      <c r="D7" s="822"/>
      <c r="E7" s="822"/>
      <c r="F7" s="822"/>
      <c r="G7" s="822"/>
      <c r="H7" s="822"/>
      <c r="I7" s="822"/>
      <c r="J7" s="822"/>
      <c r="K7" s="822"/>
      <c r="L7" s="822"/>
      <c r="M7" s="822"/>
      <c r="N7" s="822"/>
      <c r="O7" s="822"/>
      <c r="P7" s="822"/>
      <c r="Q7" s="822"/>
      <c r="R7" s="822"/>
      <c r="S7" s="822"/>
      <c r="T7" s="822"/>
      <c r="U7" s="822"/>
      <c r="V7" s="822" t="s">
        <v>322</v>
      </c>
      <c r="W7" s="822"/>
      <c r="X7" s="822"/>
      <c r="Y7" s="822"/>
      <c r="Z7" s="822"/>
      <c r="AA7" s="822"/>
      <c r="AB7" s="822"/>
      <c r="AC7" s="822"/>
      <c r="AD7" s="822"/>
      <c r="AE7" s="822" t="s">
        <v>323</v>
      </c>
      <c r="AF7" s="822"/>
      <c r="AG7" s="822"/>
      <c r="AH7" s="822"/>
      <c r="AI7" s="822"/>
      <c r="AJ7" s="822"/>
      <c r="AK7" s="822"/>
      <c r="AL7" s="822"/>
      <c r="AM7" s="822"/>
      <c r="AN7" s="822"/>
      <c r="AO7" s="822" t="s">
        <v>324</v>
      </c>
      <c r="AP7" s="822"/>
      <c r="AQ7" s="822"/>
      <c r="AR7" s="822"/>
      <c r="AS7" s="822" t="s">
        <v>325</v>
      </c>
      <c r="AT7" s="822"/>
      <c r="AU7" s="822"/>
      <c r="AV7" s="258" t="s">
        <v>111</v>
      </c>
      <c r="AX7" s="64"/>
    </row>
    <row r="8" spans="1:50" s="80" customFormat="1" ht="8.1" customHeight="1" x14ac:dyDescent="0.2">
      <c r="A8" s="215"/>
      <c r="B8" s="215"/>
      <c r="C8" s="215"/>
      <c r="D8" s="215"/>
      <c r="E8" s="216"/>
      <c r="F8" s="216"/>
      <c r="G8" s="216"/>
      <c r="H8" s="216"/>
      <c r="I8" s="216"/>
      <c r="J8" s="216"/>
      <c r="K8" s="216"/>
      <c r="L8" s="216"/>
      <c r="M8" s="216"/>
      <c r="N8" s="216"/>
      <c r="O8" s="216"/>
      <c r="P8" s="216"/>
      <c r="Q8" s="216"/>
      <c r="R8" s="216"/>
      <c r="S8" s="216"/>
      <c r="T8" s="216"/>
      <c r="U8" s="216"/>
      <c r="V8" s="51"/>
      <c r="W8" s="51"/>
      <c r="X8" s="51"/>
      <c r="Y8" s="51"/>
      <c r="Z8" s="51"/>
      <c r="AA8" s="51"/>
      <c r="AB8" s="96"/>
      <c r="AC8" s="96"/>
      <c r="AD8" s="51"/>
      <c r="AE8" s="51"/>
      <c r="AF8" s="96"/>
      <c r="AG8" s="51"/>
      <c r="AH8" s="51"/>
      <c r="AI8" s="51"/>
      <c r="AJ8" s="51"/>
      <c r="AK8" s="51"/>
      <c r="AL8" s="51"/>
      <c r="AM8" s="51"/>
      <c r="AN8" s="96"/>
      <c r="AO8" s="51"/>
      <c r="AP8" s="51"/>
      <c r="AQ8" s="96"/>
      <c r="AR8" s="51"/>
      <c r="AS8" s="51"/>
      <c r="AT8" s="51"/>
      <c r="AU8" s="96"/>
      <c r="AV8" s="52"/>
      <c r="AX8" s="64"/>
    </row>
    <row r="9" spans="1:50" s="83" customFormat="1" ht="56.25" customHeight="1" x14ac:dyDescent="0.2">
      <c r="A9" s="260" t="s">
        <v>271</v>
      </c>
      <c r="B9" s="260" t="s">
        <v>316</v>
      </c>
      <c r="C9" s="260" t="s">
        <v>321</v>
      </c>
      <c r="D9" s="260" t="s">
        <v>278</v>
      </c>
      <c r="E9" s="175" t="s">
        <v>279</v>
      </c>
      <c r="F9" s="175" t="s">
        <v>280</v>
      </c>
      <c r="G9" s="175" t="s">
        <v>281</v>
      </c>
      <c r="H9" s="175" t="s">
        <v>282</v>
      </c>
      <c r="I9" s="175" t="s">
        <v>283</v>
      </c>
      <c r="J9" s="175" t="s">
        <v>284</v>
      </c>
      <c r="K9" s="175" t="s">
        <v>285</v>
      </c>
      <c r="L9" s="175" t="s">
        <v>286</v>
      </c>
      <c r="M9" s="175" t="s">
        <v>287</v>
      </c>
      <c r="N9" s="175" t="s">
        <v>288</v>
      </c>
      <c r="O9" s="175" t="s">
        <v>289</v>
      </c>
      <c r="P9" s="175" t="s">
        <v>290</v>
      </c>
      <c r="Q9" s="175" t="s">
        <v>937</v>
      </c>
      <c r="R9" s="175" t="s">
        <v>938</v>
      </c>
      <c r="S9" s="175" t="s">
        <v>291</v>
      </c>
      <c r="T9" s="175" t="s">
        <v>292</v>
      </c>
      <c r="U9" s="175" t="s">
        <v>293</v>
      </c>
      <c r="V9" s="85" t="s">
        <v>294</v>
      </c>
      <c r="W9" s="85" t="s">
        <v>295</v>
      </c>
      <c r="X9" s="86" t="s">
        <v>296</v>
      </c>
      <c r="Y9" s="86" t="s">
        <v>297</v>
      </c>
      <c r="Z9" s="86" t="s">
        <v>298</v>
      </c>
      <c r="AA9" s="85" t="s">
        <v>299</v>
      </c>
      <c r="AB9" s="87" t="s">
        <v>300</v>
      </c>
      <c r="AC9" s="87" t="s">
        <v>301</v>
      </c>
      <c r="AD9" s="87" t="s">
        <v>302</v>
      </c>
      <c r="AE9" s="88" t="s">
        <v>303</v>
      </c>
      <c r="AF9" s="89" t="s">
        <v>304</v>
      </c>
      <c r="AG9" s="90" t="s">
        <v>939</v>
      </c>
      <c r="AH9" s="90" t="s">
        <v>934</v>
      </c>
      <c r="AI9" s="90" t="s">
        <v>935</v>
      </c>
      <c r="AJ9" s="90" t="s">
        <v>305</v>
      </c>
      <c r="AK9" s="90" t="s">
        <v>306</v>
      </c>
      <c r="AL9" s="90" t="s">
        <v>307</v>
      </c>
      <c r="AM9" s="90" t="s">
        <v>3</v>
      </c>
      <c r="AN9" s="91" t="s">
        <v>308</v>
      </c>
      <c r="AO9" s="92" t="s">
        <v>309</v>
      </c>
      <c r="AP9" s="92" t="s">
        <v>310</v>
      </c>
      <c r="AQ9" s="93" t="s">
        <v>311</v>
      </c>
      <c r="AR9" s="93" t="s">
        <v>312</v>
      </c>
      <c r="AS9" s="94" t="s">
        <v>313</v>
      </c>
      <c r="AT9" s="94" t="s">
        <v>314</v>
      </c>
      <c r="AU9" s="95" t="s">
        <v>315</v>
      </c>
      <c r="AV9" s="255" t="s">
        <v>405</v>
      </c>
    </row>
    <row r="10" spans="1:50" ht="63.75" x14ac:dyDescent="0.2">
      <c r="A10" s="281" t="s">
        <v>1382</v>
      </c>
      <c r="B10" s="455">
        <v>1501</v>
      </c>
      <c r="C10" s="281" t="s">
        <v>1382</v>
      </c>
      <c r="D10" s="281" t="s">
        <v>1439</v>
      </c>
      <c r="E10" s="456" t="s">
        <v>1441</v>
      </c>
      <c r="F10" s="281" t="s">
        <v>1436</v>
      </c>
      <c r="G10" s="281"/>
      <c r="H10" s="456" t="s">
        <v>1442</v>
      </c>
      <c r="I10" s="370"/>
      <c r="J10" s="457"/>
      <c r="K10" s="457" t="s">
        <v>1443</v>
      </c>
      <c r="L10" s="281"/>
      <c r="M10" s="281" t="s">
        <v>1444</v>
      </c>
      <c r="N10" s="281" t="s">
        <v>1383</v>
      </c>
      <c r="O10" s="281">
        <v>26507</v>
      </c>
      <c r="P10" s="281" t="s">
        <v>1437</v>
      </c>
      <c r="Q10" s="281">
        <v>675</v>
      </c>
      <c r="R10" s="456">
        <v>24.5</v>
      </c>
      <c r="S10" s="456" t="s">
        <v>35</v>
      </c>
      <c r="T10" s="281" t="s">
        <v>1445</v>
      </c>
      <c r="U10" s="281" t="s">
        <v>1446</v>
      </c>
      <c r="V10" s="281" t="s">
        <v>34</v>
      </c>
      <c r="W10" s="577" t="s">
        <v>1941</v>
      </c>
      <c r="X10" s="547">
        <v>2</v>
      </c>
      <c r="Y10" s="577" t="s">
        <v>1941</v>
      </c>
      <c r="Z10" s="547">
        <v>2</v>
      </c>
      <c r="AA10" s="281"/>
      <c r="AB10" s="576">
        <v>3</v>
      </c>
      <c r="AC10" s="102">
        <f t="shared" ref="AC10:AC14" si="0">IF(B10="","",IFERROR(IF(X10/Z10=0, "Incomplete", IFERROR(X10/Z10, "Incomplete")),"Incomplete"))</f>
        <v>1</v>
      </c>
      <c r="AD10" s="456" t="s">
        <v>34</v>
      </c>
      <c r="AE10" s="281">
        <v>19</v>
      </c>
      <c r="AF10" s="103">
        <f t="shared" ref="AF10:AF14" si="1">IF(B10="","",IFERROR(IF(Q10/AE10=0, "Incomplete", IFERROR(Q10/AE10, "Incomplete")),"Incomplete"))</f>
        <v>35.526315789473685</v>
      </c>
      <c r="AG10" s="281">
        <v>0</v>
      </c>
      <c r="AH10" s="281">
        <v>0</v>
      </c>
      <c r="AI10" s="281">
        <v>0</v>
      </c>
      <c r="AJ10" s="281">
        <v>24</v>
      </c>
      <c r="AK10" s="547">
        <v>0</v>
      </c>
      <c r="AL10" s="547">
        <v>14</v>
      </c>
      <c r="AM10" s="547">
        <v>0</v>
      </c>
      <c r="AN10" s="578">
        <v>51</v>
      </c>
      <c r="AO10" s="547">
        <v>13</v>
      </c>
      <c r="AP10" s="281">
        <v>223</v>
      </c>
      <c r="AQ10" s="104">
        <f t="shared" ref="AQ10:AQ15" si="2">IF(B10="","",IF(AN10-AO10+AP10=0,0,AN10-AO10+AP10))</f>
        <v>261</v>
      </c>
      <c r="AR10" s="547"/>
      <c r="AS10" s="281">
        <v>152</v>
      </c>
      <c r="AT10" s="281">
        <v>52</v>
      </c>
      <c r="AU10" s="458">
        <v>0.34</v>
      </c>
      <c r="AV10" s="281" t="s">
        <v>1459</v>
      </c>
    </row>
    <row r="11" spans="1:50" ht="63.75" x14ac:dyDescent="0.2">
      <c r="A11" s="281" t="s">
        <v>1382</v>
      </c>
      <c r="B11" s="455">
        <v>1501</v>
      </c>
      <c r="C11" s="281" t="s">
        <v>1382</v>
      </c>
      <c r="D11" s="281" t="s">
        <v>1439</v>
      </c>
      <c r="E11" s="456" t="s">
        <v>1430</v>
      </c>
      <c r="F11" s="281" t="s">
        <v>1436</v>
      </c>
      <c r="G11" s="281"/>
      <c r="H11" s="456" t="s">
        <v>1442</v>
      </c>
      <c r="I11" s="370"/>
      <c r="J11" s="457"/>
      <c r="K11" s="457" t="s">
        <v>1447</v>
      </c>
      <c r="L11" s="281"/>
      <c r="M11" s="281" t="s">
        <v>1430</v>
      </c>
      <c r="N11" s="281" t="s">
        <v>1427</v>
      </c>
      <c r="O11" s="281">
        <v>81503</v>
      </c>
      <c r="P11" s="281" t="s">
        <v>1437</v>
      </c>
      <c r="Q11" s="281">
        <v>1813</v>
      </c>
      <c r="R11" s="456">
        <v>9.89</v>
      </c>
      <c r="S11" s="456" t="s">
        <v>35</v>
      </c>
      <c r="T11" s="281" t="s">
        <v>1448</v>
      </c>
      <c r="U11" s="281" t="s">
        <v>1446</v>
      </c>
      <c r="V11" s="281" t="s">
        <v>35</v>
      </c>
      <c r="W11" s="577" t="s">
        <v>1940</v>
      </c>
      <c r="X11" s="547">
        <v>1.5</v>
      </c>
      <c r="Y11" s="577" t="s">
        <v>1940</v>
      </c>
      <c r="Z11" s="547">
        <v>1.5</v>
      </c>
      <c r="AA11" s="281"/>
      <c r="AB11" s="576">
        <v>0.8</v>
      </c>
      <c r="AC11" s="102">
        <f t="shared" si="0"/>
        <v>1</v>
      </c>
      <c r="AD11" s="547" t="s">
        <v>35</v>
      </c>
      <c r="AE11" s="281">
        <v>8</v>
      </c>
      <c r="AF11" s="103">
        <f t="shared" si="1"/>
        <v>226.625</v>
      </c>
      <c r="AG11" s="281">
        <v>0</v>
      </c>
      <c r="AH11" s="281">
        <v>0</v>
      </c>
      <c r="AI11" s="281">
        <v>0</v>
      </c>
      <c r="AJ11" s="281">
        <v>8</v>
      </c>
      <c r="AK11" s="547">
        <v>0</v>
      </c>
      <c r="AL11" s="547">
        <v>7</v>
      </c>
      <c r="AM11" s="547">
        <v>0</v>
      </c>
      <c r="AN11" s="103">
        <f t="shared" ref="AN11" si="3">+AG11+AH11+AI11+AJ11+AK11+AL11+AM11+AO11</f>
        <v>24</v>
      </c>
      <c r="AO11" s="281">
        <v>9</v>
      </c>
      <c r="AP11" s="281">
        <v>25</v>
      </c>
      <c r="AQ11" s="104">
        <f t="shared" si="2"/>
        <v>40</v>
      </c>
      <c r="AR11" s="547"/>
      <c r="AS11" s="281">
        <v>33</v>
      </c>
      <c r="AT11" s="281">
        <v>8</v>
      </c>
      <c r="AU11" s="458">
        <v>0.24</v>
      </c>
      <c r="AV11" s="281" t="s">
        <v>1460</v>
      </c>
    </row>
    <row r="12" spans="1:50" ht="63.75" x14ac:dyDescent="0.2">
      <c r="A12" s="281" t="s">
        <v>1382</v>
      </c>
      <c r="B12" s="455">
        <v>1501</v>
      </c>
      <c r="C12" s="281" t="s">
        <v>1382</v>
      </c>
      <c r="D12" s="281" t="s">
        <v>1439</v>
      </c>
      <c r="E12" s="456" t="s">
        <v>1423</v>
      </c>
      <c r="F12" s="281" t="s">
        <v>1436</v>
      </c>
      <c r="G12" s="281"/>
      <c r="H12" s="456" t="s">
        <v>1442</v>
      </c>
      <c r="I12" s="370"/>
      <c r="J12" s="457"/>
      <c r="K12" s="457" t="s">
        <v>1449</v>
      </c>
      <c r="L12" s="281"/>
      <c r="M12" s="281" t="s">
        <v>1450</v>
      </c>
      <c r="N12" s="281" t="s">
        <v>1426</v>
      </c>
      <c r="O12" s="281">
        <v>45030</v>
      </c>
      <c r="P12" s="281" t="s">
        <v>1437</v>
      </c>
      <c r="Q12" s="281">
        <v>83</v>
      </c>
      <c r="R12" s="456">
        <v>24.5</v>
      </c>
      <c r="S12" s="716" t="s">
        <v>35</v>
      </c>
      <c r="T12" s="281" t="s">
        <v>1448</v>
      </c>
      <c r="U12" s="281" t="s">
        <v>1440</v>
      </c>
      <c r="V12" s="281" t="s">
        <v>35</v>
      </c>
      <c r="W12" s="577">
        <v>120</v>
      </c>
      <c r="X12" s="547">
        <v>0.3</v>
      </c>
      <c r="Y12" s="577">
        <v>120</v>
      </c>
      <c r="Z12" s="547">
        <v>0.3</v>
      </c>
      <c r="AA12" s="281"/>
      <c r="AB12" s="576">
        <v>3.6</v>
      </c>
      <c r="AC12" s="102">
        <f t="shared" si="0"/>
        <v>1</v>
      </c>
      <c r="AD12" s="547" t="s">
        <v>35</v>
      </c>
      <c r="AE12" s="281">
        <v>1</v>
      </c>
      <c r="AF12" s="103">
        <f t="shared" si="1"/>
        <v>83</v>
      </c>
      <c r="AG12" s="547">
        <v>0</v>
      </c>
      <c r="AH12" s="547">
        <v>0</v>
      </c>
      <c r="AI12" s="547">
        <v>0</v>
      </c>
      <c r="AJ12" s="281">
        <v>2</v>
      </c>
      <c r="AK12" s="547">
        <v>0</v>
      </c>
      <c r="AL12" s="547">
        <v>1</v>
      </c>
      <c r="AM12" s="547">
        <v>0</v>
      </c>
      <c r="AN12" s="103">
        <v>4</v>
      </c>
      <c r="AO12" s="547">
        <v>1</v>
      </c>
      <c r="AP12" s="547">
        <v>0</v>
      </c>
      <c r="AQ12" s="104">
        <f t="shared" si="2"/>
        <v>3</v>
      </c>
      <c r="AR12" s="281"/>
      <c r="AS12" s="281">
        <v>0</v>
      </c>
      <c r="AT12" s="281">
        <v>0</v>
      </c>
      <c r="AU12" s="585" t="s">
        <v>1318</v>
      </c>
      <c r="AV12" s="281"/>
    </row>
    <row r="13" spans="1:50" ht="63.75" x14ac:dyDescent="0.2">
      <c r="A13" s="281" t="s">
        <v>1382</v>
      </c>
      <c r="B13" s="455">
        <v>1501</v>
      </c>
      <c r="C13" s="281" t="s">
        <v>1382</v>
      </c>
      <c r="D13" s="281" t="s">
        <v>1439</v>
      </c>
      <c r="E13" s="456" t="s">
        <v>1451</v>
      </c>
      <c r="F13" s="281" t="s">
        <v>1436</v>
      </c>
      <c r="G13" s="281"/>
      <c r="H13" s="456" t="s">
        <v>1442</v>
      </c>
      <c r="I13" s="370"/>
      <c r="J13" s="457"/>
      <c r="K13" s="457" t="s">
        <v>1452</v>
      </c>
      <c r="L13" s="281"/>
      <c r="M13" s="281" t="s">
        <v>1453</v>
      </c>
      <c r="N13" s="281" t="s">
        <v>1428</v>
      </c>
      <c r="O13" s="281">
        <v>63304</v>
      </c>
      <c r="P13" s="281" t="s">
        <v>1437</v>
      </c>
      <c r="Q13" s="281">
        <v>88</v>
      </c>
      <c r="R13" s="456">
        <v>2.42</v>
      </c>
      <c r="S13" s="716" t="s">
        <v>35</v>
      </c>
      <c r="T13" s="281" t="s">
        <v>1438</v>
      </c>
      <c r="U13" s="281" t="s">
        <v>1440</v>
      </c>
      <c r="V13" s="281" t="s">
        <v>35</v>
      </c>
      <c r="W13" s="577" t="s">
        <v>1939</v>
      </c>
      <c r="X13" s="547">
        <v>0.3</v>
      </c>
      <c r="Y13" s="577" t="s">
        <v>1939</v>
      </c>
      <c r="Z13" s="547">
        <v>0.3</v>
      </c>
      <c r="AA13" s="281"/>
      <c r="AB13" s="576">
        <v>3.4</v>
      </c>
      <c r="AC13" s="102">
        <f t="shared" si="0"/>
        <v>1</v>
      </c>
      <c r="AD13" s="547" t="s">
        <v>35</v>
      </c>
      <c r="AE13" s="281">
        <v>1</v>
      </c>
      <c r="AF13" s="103">
        <f t="shared" si="1"/>
        <v>88</v>
      </c>
      <c r="AG13" s="547">
        <v>0</v>
      </c>
      <c r="AH13" s="547">
        <v>0</v>
      </c>
      <c r="AI13" s="547">
        <v>0</v>
      </c>
      <c r="AJ13" s="281">
        <v>1</v>
      </c>
      <c r="AK13" s="547">
        <v>0</v>
      </c>
      <c r="AL13" s="547">
        <v>1</v>
      </c>
      <c r="AM13" s="547">
        <v>0</v>
      </c>
      <c r="AN13" s="578">
        <v>3</v>
      </c>
      <c r="AO13" s="281">
        <v>1</v>
      </c>
      <c r="AP13" s="547">
        <v>0</v>
      </c>
      <c r="AQ13" s="104">
        <f t="shared" si="2"/>
        <v>2</v>
      </c>
      <c r="AR13" s="281"/>
      <c r="AS13" s="281">
        <v>0</v>
      </c>
      <c r="AT13" s="281">
        <v>0</v>
      </c>
      <c r="AU13" s="585" t="s">
        <v>1318</v>
      </c>
      <c r="AV13" s="281"/>
      <c r="AX13" s="598" t="s">
        <v>1972</v>
      </c>
    </row>
    <row r="14" spans="1:50" ht="63.75" x14ac:dyDescent="0.2">
      <c r="A14" s="281" t="s">
        <v>1382</v>
      </c>
      <c r="B14" s="455">
        <v>1501</v>
      </c>
      <c r="C14" s="281" t="s">
        <v>1382</v>
      </c>
      <c r="D14" s="281" t="s">
        <v>1439</v>
      </c>
      <c r="E14" s="456" t="s">
        <v>1454</v>
      </c>
      <c r="F14" s="281" t="s">
        <v>1436</v>
      </c>
      <c r="G14" s="281"/>
      <c r="H14" s="456" t="s">
        <v>1442</v>
      </c>
      <c r="I14" s="370"/>
      <c r="J14" s="457"/>
      <c r="K14" s="457" t="s">
        <v>1455</v>
      </c>
      <c r="L14" s="281"/>
      <c r="M14" s="281" t="s">
        <v>1454</v>
      </c>
      <c r="N14" s="281" t="s">
        <v>1427</v>
      </c>
      <c r="O14" s="281">
        <v>80021</v>
      </c>
      <c r="P14" s="281" t="s">
        <v>1437</v>
      </c>
      <c r="Q14" s="281">
        <v>17</v>
      </c>
      <c r="R14" s="456">
        <v>17.66</v>
      </c>
      <c r="S14" s="716" t="s">
        <v>35</v>
      </c>
      <c r="T14" s="281" t="s">
        <v>1448</v>
      </c>
      <c r="U14" s="281" t="s">
        <v>1440</v>
      </c>
      <c r="V14" s="281" t="s">
        <v>35</v>
      </c>
      <c r="W14" s="577" t="s">
        <v>1939</v>
      </c>
      <c r="X14" s="547">
        <v>0.3</v>
      </c>
      <c r="Y14" s="577" t="s">
        <v>1939</v>
      </c>
      <c r="Z14" s="547">
        <v>0.3</v>
      </c>
      <c r="AA14" s="281"/>
      <c r="AB14" s="576">
        <v>17.600000000000001</v>
      </c>
      <c r="AC14" s="102">
        <f t="shared" si="0"/>
        <v>1</v>
      </c>
      <c r="AD14" s="547" t="s">
        <v>35</v>
      </c>
      <c r="AE14" s="281">
        <v>1</v>
      </c>
      <c r="AF14" s="103">
        <f t="shared" si="1"/>
        <v>17</v>
      </c>
      <c r="AG14" s="547">
        <v>0</v>
      </c>
      <c r="AH14" s="547">
        <v>0</v>
      </c>
      <c r="AI14" s="547">
        <v>0</v>
      </c>
      <c r="AJ14" s="281">
        <v>2</v>
      </c>
      <c r="AK14" s="547">
        <v>0</v>
      </c>
      <c r="AL14" s="547">
        <v>1</v>
      </c>
      <c r="AM14" s="547">
        <v>0</v>
      </c>
      <c r="AN14" s="578">
        <v>4</v>
      </c>
      <c r="AO14" s="547">
        <v>1</v>
      </c>
      <c r="AP14" s="547">
        <v>0</v>
      </c>
      <c r="AQ14" s="104">
        <f t="shared" si="2"/>
        <v>3</v>
      </c>
      <c r="AR14" s="281"/>
      <c r="AS14" s="281">
        <v>0</v>
      </c>
      <c r="AT14" s="281">
        <v>0</v>
      </c>
      <c r="AU14" s="585" t="s">
        <v>1318</v>
      </c>
      <c r="AV14" s="281"/>
    </row>
    <row r="15" spans="1:50" ht="63.75" x14ac:dyDescent="0.2">
      <c r="A15" s="281" t="s">
        <v>1382</v>
      </c>
      <c r="B15" s="455">
        <v>1501</v>
      </c>
      <c r="C15" s="281" t="s">
        <v>1382</v>
      </c>
      <c r="D15" s="281" t="s">
        <v>1439</v>
      </c>
      <c r="E15" s="456" t="s">
        <v>1456</v>
      </c>
      <c r="F15" s="281" t="s">
        <v>1436</v>
      </c>
      <c r="G15" s="281"/>
      <c r="H15" s="456" t="s">
        <v>1442</v>
      </c>
      <c r="I15" s="370"/>
      <c r="J15" s="457"/>
      <c r="K15" s="457" t="s">
        <v>1457</v>
      </c>
      <c r="L15" s="281"/>
      <c r="M15" s="281" t="s">
        <v>1456</v>
      </c>
      <c r="N15" s="281" t="s">
        <v>1429</v>
      </c>
      <c r="O15" s="281">
        <v>86035</v>
      </c>
      <c r="P15" s="281" t="s">
        <v>1437</v>
      </c>
      <c r="Q15" s="547">
        <v>3</v>
      </c>
      <c r="R15" s="547" t="s">
        <v>1318</v>
      </c>
      <c r="S15" s="547" t="s">
        <v>1318</v>
      </c>
      <c r="T15" s="547" t="s">
        <v>1318</v>
      </c>
      <c r="U15" s="281" t="s">
        <v>1440</v>
      </c>
      <c r="V15" s="281" t="s">
        <v>35</v>
      </c>
      <c r="W15" s="577" t="s">
        <v>1939</v>
      </c>
      <c r="X15" s="547">
        <v>0.3</v>
      </c>
      <c r="Y15" s="577" t="s">
        <v>1939</v>
      </c>
      <c r="Z15" s="547">
        <v>0.3</v>
      </c>
      <c r="AA15" s="547">
        <v>0.3</v>
      </c>
      <c r="AB15" s="547">
        <v>0.2</v>
      </c>
      <c r="AC15" s="547">
        <v>0.3</v>
      </c>
      <c r="AD15" s="547" t="s">
        <v>35</v>
      </c>
      <c r="AE15" s="576">
        <v>0</v>
      </c>
      <c r="AF15" s="576">
        <v>0</v>
      </c>
      <c r="AG15" s="547">
        <v>0</v>
      </c>
      <c r="AH15" s="547">
        <v>0</v>
      </c>
      <c r="AI15" s="547">
        <v>0</v>
      </c>
      <c r="AJ15" s="281"/>
      <c r="AK15" s="547">
        <v>0</v>
      </c>
      <c r="AL15" s="547">
        <v>1</v>
      </c>
      <c r="AM15" s="547">
        <v>0</v>
      </c>
      <c r="AN15" s="578">
        <v>3</v>
      </c>
      <c r="AO15" s="281">
        <v>1</v>
      </c>
      <c r="AP15" s="281">
        <v>3</v>
      </c>
      <c r="AQ15" s="104">
        <f t="shared" si="2"/>
        <v>5</v>
      </c>
      <c r="AR15" s="281"/>
      <c r="AS15" s="281">
        <v>0</v>
      </c>
      <c r="AT15" s="281">
        <v>0</v>
      </c>
      <c r="AU15" s="585" t="s">
        <v>1318</v>
      </c>
      <c r="AV15" s="281"/>
    </row>
    <row r="16" spans="1:50" s="225" customFormat="1" x14ac:dyDescent="0.2">
      <c r="A16" s="496"/>
      <c r="B16" s="497"/>
      <c r="C16" s="496"/>
      <c r="D16" s="496"/>
      <c r="E16" s="496"/>
      <c r="F16" s="496"/>
      <c r="G16" s="496"/>
      <c r="H16" s="496"/>
      <c r="I16" s="498"/>
      <c r="J16" s="499"/>
      <c r="K16" s="499"/>
      <c r="L16" s="496"/>
      <c r="M16" s="496"/>
      <c r="N16" s="496"/>
      <c r="O16" s="496"/>
      <c r="P16" s="496"/>
      <c r="Q16" s="496"/>
      <c r="R16" s="496"/>
      <c r="S16" s="496"/>
      <c r="T16" s="496"/>
      <c r="U16" s="496"/>
      <c r="V16" s="496"/>
      <c r="W16" s="496"/>
      <c r="X16" s="496"/>
      <c r="Y16" s="496"/>
      <c r="Z16" s="496"/>
      <c r="AA16" s="496"/>
      <c r="AB16" s="500" t="str">
        <f t="shared" ref="AB16" si="4">IF(B16="","",IFERROR(IF((Z16/Q16)*1000=0, "Incomplete", IFERROR((Z16/Q16)*1000, "Incomplete")),"Incomplete"))</f>
        <v/>
      </c>
      <c r="AC16" s="500" t="str">
        <f t="shared" ref="AC16" si="5">IF(B16="","",IFERROR(IF(X16/Z16=0, "Incomplete", IFERROR(X16/Z16, "Incomplete")),"Incomplete"))</f>
        <v/>
      </c>
      <c r="AD16" s="496"/>
      <c r="AE16" s="496"/>
      <c r="AF16" s="103" t="str">
        <f t="shared" ref="AF16" si="6">IF(B16="","",IFERROR(IF(Q16/AE16=0, "Incomplete", IFERROR(Q16/AE16, "Incomplete")),"Incomplete"))</f>
        <v/>
      </c>
      <c r="AG16" s="496"/>
      <c r="AH16" s="496"/>
      <c r="AI16" s="496"/>
      <c r="AJ16" s="496"/>
      <c r="AK16" s="496"/>
      <c r="AL16" s="496"/>
      <c r="AM16" s="496"/>
      <c r="AN16" s="103">
        <f t="shared" ref="AN16" si="7">+AG16+AH16+AI16+AJ16+AK16+AL16+AM16+AO16</f>
        <v>0</v>
      </c>
      <c r="AO16" s="496"/>
      <c r="AP16" s="496"/>
      <c r="AQ16" s="104" t="str">
        <f t="shared" ref="AQ16" si="8">IF(B16="","",IF(AN16-AO16+AP16=0,0,AN16-AO16+AP16))</f>
        <v/>
      </c>
      <c r="AR16" s="496"/>
      <c r="AS16" s="496"/>
      <c r="AT16" s="496"/>
      <c r="AU16" s="501">
        <v>0.67936507936507939</v>
      </c>
      <c r="AV16" s="496"/>
      <c r="AX16" s="599" t="s">
        <v>1973</v>
      </c>
    </row>
    <row r="17" spans="1:50" s="225" customFormat="1" x14ac:dyDescent="0.2">
      <c r="A17" s="496"/>
      <c r="B17" s="497"/>
      <c r="C17" s="496"/>
      <c r="D17" s="496"/>
      <c r="E17" s="496"/>
      <c r="F17" s="496"/>
      <c r="G17" s="496"/>
      <c r="H17" s="496"/>
      <c r="I17" s="498"/>
      <c r="J17" s="499"/>
      <c r="K17" s="499"/>
      <c r="L17" s="496"/>
      <c r="M17" s="496"/>
      <c r="N17" s="496"/>
      <c r="O17" s="496"/>
      <c r="P17" s="496"/>
      <c r="Q17" s="496"/>
      <c r="R17" s="496"/>
      <c r="S17" s="496"/>
      <c r="T17" s="496"/>
      <c r="U17" s="496"/>
      <c r="V17" s="496"/>
      <c r="W17" s="496"/>
      <c r="X17" s="496"/>
      <c r="Y17" s="496"/>
      <c r="Z17" s="496"/>
      <c r="AA17" s="496"/>
      <c r="AB17" s="500" t="str">
        <f t="shared" ref="AB17:AB21" si="9">IF(B17="","",IFERROR(IF((Z17/Q17)*1000=0, "Incomplete", IFERROR((Z17/Q17)*1000, "Incomplete")),"Incomplete"))</f>
        <v/>
      </c>
      <c r="AC17" s="500" t="str">
        <f t="shared" ref="AC17:AC21" si="10">IF(B17="","",IFERROR(IF(X17/Z17=0, "Incomplete", IFERROR(X17/Z17, "Incomplete")),"Incomplete"))</f>
        <v/>
      </c>
      <c r="AD17" s="496"/>
      <c r="AE17" s="496"/>
      <c r="AF17" s="103" t="str">
        <f t="shared" ref="AF17:AF21" si="11">IF(B17="","",IFERROR(IF(Q17/AE17=0, "Incomplete", IFERROR(Q17/AE17, "Incomplete")),"Incomplete"))</f>
        <v/>
      </c>
      <c r="AG17" s="496"/>
      <c r="AH17" s="496"/>
      <c r="AI17" s="496"/>
      <c r="AJ17" s="496"/>
      <c r="AK17" s="496"/>
      <c r="AL17" s="496"/>
      <c r="AM17" s="496"/>
      <c r="AN17" s="103">
        <f t="shared" ref="AN17:AN21" si="12">+AG17+AH17+AI17+AJ17+AK17+AL17+AM17+AO17</f>
        <v>0</v>
      </c>
      <c r="AO17" s="496"/>
      <c r="AP17" s="496"/>
      <c r="AQ17" s="104" t="str">
        <f t="shared" ref="AQ17:AQ21" si="13">IF(B17="","",IF(AN17-AO17+AP17=0,0,AN17-AO17+AP17))</f>
        <v/>
      </c>
      <c r="AR17" s="496"/>
      <c r="AS17" s="496"/>
      <c r="AT17" s="496"/>
      <c r="AU17" s="501">
        <v>0.67936507936507939</v>
      </c>
      <c r="AV17" s="496"/>
      <c r="AX17" s="226"/>
    </row>
    <row r="18" spans="1:50" s="225" customFormat="1" x14ac:dyDescent="0.2">
      <c r="A18" s="496"/>
      <c r="B18" s="497"/>
      <c r="C18" s="496"/>
      <c r="D18" s="496"/>
      <c r="E18" s="496"/>
      <c r="F18" s="496"/>
      <c r="G18" s="496"/>
      <c r="H18" s="496"/>
      <c r="I18" s="498"/>
      <c r="J18" s="499"/>
      <c r="K18" s="499"/>
      <c r="L18" s="496"/>
      <c r="M18" s="496"/>
      <c r="N18" s="496"/>
      <c r="O18" s="496"/>
      <c r="P18" s="496"/>
      <c r="Q18" s="496"/>
      <c r="R18" s="496"/>
      <c r="S18" s="496"/>
      <c r="T18" s="496"/>
      <c r="U18" s="496"/>
      <c r="V18" s="496"/>
      <c r="W18" s="496"/>
      <c r="X18" s="496"/>
      <c r="Y18" s="496"/>
      <c r="Z18" s="496"/>
      <c r="AA18" s="496"/>
      <c r="AB18" s="500"/>
      <c r="AC18" s="500" t="str">
        <f t="shared" si="10"/>
        <v/>
      </c>
      <c r="AD18" s="496"/>
      <c r="AE18" s="496"/>
      <c r="AF18" s="103" t="str">
        <f t="shared" si="11"/>
        <v/>
      </c>
      <c r="AG18" s="496"/>
      <c r="AH18" s="496"/>
      <c r="AI18" s="496"/>
      <c r="AJ18" s="496"/>
      <c r="AK18" s="496"/>
      <c r="AL18" s="496"/>
      <c r="AM18" s="496"/>
      <c r="AN18" s="103">
        <f t="shared" si="12"/>
        <v>0</v>
      </c>
      <c r="AO18" s="496"/>
      <c r="AP18" s="496"/>
      <c r="AQ18" s="104" t="str">
        <f t="shared" si="13"/>
        <v/>
      </c>
      <c r="AR18" s="496"/>
      <c r="AS18" s="496"/>
      <c r="AT18" s="496"/>
      <c r="AU18" s="501">
        <v>0.67936507936507939</v>
      </c>
      <c r="AV18" s="496"/>
      <c r="AX18" s="226"/>
    </row>
    <row r="19" spans="1:50" s="225" customFormat="1" x14ac:dyDescent="0.2">
      <c r="A19" s="496"/>
      <c r="B19" s="497"/>
      <c r="C19" s="496"/>
      <c r="D19" s="496"/>
      <c r="E19" s="496"/>
      <c r="F19" s="496"/>
      <c r="G19" s="496"/>
      <c r="H19" s="496"/>
      <c r="I19" s="498"/>
      <c r="J19" s="499"/>
      <c r="K19" s="499"/>
      <c r="L19" s="496"/>
      <c r="M19" s="496"/>
      <c r="N19" s="496"/>
      <c r="O19" s="496"/>
      <c r="P19" s="496"/>
      <c r="Q19" s="496"/>
      <c r="R19" s="496"/>
      <c r="S19" s="496"/>
      <c r="T19" s="496"/>
      <c r="U19" s="496"/>
      <c r="V19" s="496"/>
      <c r="W19" s="496"/>
      <c r="X19" s="496"/>
      <c r="Y19" s="496"/>
      <c r="Z19" s="496"/>
      <c r="AA19" s="496"/>
      <c r="AB19" s="500" t="str">
        <f t="shared" si="9"/>
        <v/>
      </c>
      <c r="AC19" s="500" t="str">
        <f t="shared" si="10"/>
        <v/>
      </c>
      <c r="AD19" s="496"/>
      <c r="AE19" s="496"/>
      <c r="AF19" s="103" t="str">
        <f t="shared" si="11"/>
        <v/>
      </c>
      <c r="AG19" s="496"/>
      <c r="AH19" s="496"/>
      <c r="AI19" s="496"/>
      <c r="AJ19" s="496"/>
      <c r="AK19" s="496"/>
      <c r="AL19" s="496"/>
      <c r="AM19" s="496"/>
      <c r="AN19" s="103">
        <f t="shared" si="12"/>
        <v>0</v>
      </c>
      <c r="AO19" s="496"/>
      <c r="AP19" s="496"/>
      <c r="AQ19" s="104" t="str">
        <f t="shared" si="13"/>
        <v/>
      </c>
      <c r="AR19" s="496"/>
      <c r="AS19" s="496"/>
      <c r="AT19" s="496"/>
      <c r="AU19" s="501">
        <v>0.67936507936507939</v>
      </c>
      <c r="AV19" s="496"/>
      <c r="AX19" s="226"/>
    </row>
    <row r="20" spans="1:50" s="225" customFormat="1" x14ac:dyDescent="0.2">
      <c r="A20" s="496"/>
      <c r="B20" s="497"/>
      <c r="C20" s="496"/>
      <c r="D20" s="496"/>
      <c r="E20" s="496"/>
      <c r="F20" s="496"/>
      <c r="G20" s="496"/>
      <c r="H20" s="496"/>
      <c r="I20" s="498"/>
      <c r="J20" s="499"/>
      <c r="K20" s="499"/>
      <c r="L20" s="496"/>
      <c r="M20" s="496"/>
      <c r="N20" s="496"/>
      <c r="O20" s="496"/>
      <c r="P20" s="496"/>
      <c r="Q20" s="496"/>
      <c r="R20" s="496"/>
      <c r="S20" s="496"/>
      <c r="T20" s="496"/>
      <c r="U20" s="496"/>
      <c r="V20" s="496"/>
      <c r="W20" s="496"/>
      <c r="X20" s="496"/>
      <c r="Y20" s="496"/>
      <c r="Z20" s="496"/>
      <c r="AA20" s="496"/>
      <c r="AB20" s="500" t="str">
        <f t="shared" si="9"/>
        <v/>
      </c>
      <c r="AC20" s="500" t="str">
        <f t="shared" si="10"/>
        <v/>
      </c>
      <c r="AD20" s="496"/>
      <c r="AE20" s="496"/>
      <c r="AF20" s="103" t="str">
        <f t="shared" si="11"/>
        <v/>
      </c>
      <c r="AG20" s="496"/>
      <c r="AH20" s="496"/>
      <c r="AI20" s="496"/>
      <c r="AJ20" s="496"/>
      <c r="AK20" s="496"/>
      <c r="AL20" s="496"/>
      <c r="AM20" s="496"/>
      <c r="AN20" s="103">
        <f t="shared" si="12"/>
        <v>0</v>
      </c>
      <c r="AO20" s="496"/>
      <c r="AP20" s="496"/>
      <c r="AQ20" s="104" t="str">
        <f t="shared" si="13"/>
        <v/>
      </c>
      <c r="AR20" s="496"/>
      <c r="AS20" s="496"/>
      <c r="AT20" s="496"/>
      <c r="AU20" s="501">
        <v>0.67936507936507939</v>
      </c>
      <c r="AV20" s="496"/>
      <c r="AX20" s="226"/>
    </row>
    <row r="21" spans="1:50" s="225" customFormat="1" x14ac:dyDescent="0.2">
      <c r="A21" s="496"/>
      <c r="B21" s="497"/>
      <c r="C21" s="496"/>
      <c r="D21" s="496"/>
      <c r="E21" s="496"/>
      <c r="F21" s="496"/>
      <c r="G21" s="496"/>
      <c r="H21" s="496"/>
      <c r="I21" s="498"/>
      <c r="J21" s="499"/>
      <c r="K21" s="499"/>
      <c r="L21" s="496"/>
      <c r="M21" s="496"/>
      <c r="N21" s="496"/>
      <c r="O21" s="496"/>
      <c r="P21" s="496"/>
      <c r="Q21" s="496"/>
      <c r="R21" s="496"/>
      <c r="S21" s="496"/>
      <c r="T21" s="496"/>
      <c r="U21" s="496"/>
      <c r="V21" s="496"/>
      <c r="W21" s="496"/>
      <c r="X21" s="496"/>
      <c r="Y21" s="496"/>
      <c r="Z21" s="496"/>
      <c r="AA21" s="496"/>
      <c r="AB21" s="500" t="str">
        <f t="shared" si="9"/>
        <v/>
      </c>
      <c r="AC21" s="500" t="str">
        <f t="shared" si="10"/>
        <v/>
      </c>
      <c r="AD21" s="496"/>
      <c r="AE21" s="496"/>
      <c r="AF21" s="103" t="str">
        <f t="shared" si="11"/>
        <v/>
      </c>
      <c r="AG21" s="496"/>
      <c r="AH21" s="496"/>
      <c r="AI21" s="496"/>
      <c r="AJ21" s="496"/>
      <c r="AK21" s="496"/>
      <c r="AL21" s="496"/>
      <c r="AM21" s="496"/>
      <c r="AN21" s="103">
        <f t="shared" si="12"/>
        <v>0</v>
      </c>
      <c r="AO21" s="496"/>
      <c r="AP21" s="496"/>
      <c r="AQ21" s="104" t="str">
        <f t="shared" si="13"/>
        <v/>
      </c>
      <c r="AR21" s="496"/>
      <c r="AS21" s="496"/>
      <c r="AT21" s="496"/>
      <c r="AU21" s="501">
        <v>0.67936507936507939</v>
      </c>
      <c r="AV21" s="496"/>
      <c r="AX21" s="226"/>
    </row>
  </sheetData>
  <autoFilter ref="A9:AV21"/>
  <mergeCells count="5">
    <mergeCell ref="A7:U7"/>
    <mergeCell ref="V7:AD7"/>
    <mergeCell ref="AE7:AN7"/>
    <mergeCell ref="AO7:AR7"/>
    <mergeCell ref="AS7:AU7"/>
  </mergeCells>
  <phoneticPr fontId="43" type="noConversion"/>
  <printOptions horizontalCentered="1"/>
  <pageMargins left="0.25" right="0.25" top="0.75" bottom="0.75" header="0.5" footer="0.35"/>
  <pageSetup paperSize="5" scale="59" fitToWidth="2" fitToHeight="1000" pageOrder="overThenDown" orientation="landscape" horizontalDpi="1200" verticalDpi="1200" r:id="rId1"/>
  <headerFooter>
    <oddFooter>&amp;L&amp;"Times New Roman,Regular"&amp;8&amp;F&amp;A
&amp;D&amp;T&amp;R&amp;"Times New Roman,Regular"&amp;8Page &amp;P of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45"/>
  <sheetViews>
    <sheetView view="pageBreakPreview" topLeftCell="H1" zoomScale="75" zoomScaleNormal="100" zoomScaleSheetLayoutView="75" workbookViewId="0">
      <pane ySplit="12" topLeftCell="A38" activePane="bottomLeft" state="frozen"/>
      <selection activeCell="AQ10" sqref="AQ10:AQ11"/>
      <selection pane="bottomLeft" activeCell="V25" sqref="V25"/>
    </sheetView>
  </sheetViews>
  <sheetFormatPr defaultColWidth="9.140625" defaultRowHeight="12.75" x14ac:dyDescent="0.2"/>
  <cols>
    <col min="1" max="1" width="7.5703125" style="100" customWidth="1"/>
    <col min="2" max="2" width="6.42578125" style="100" customWidth="1"/>
    <col min="3" max="3" width="8.140625" style="100" customWidth="1"/>
    <col min="4" max="4" width="7.42578125" style="100" customWidth="1"/>
    <col min="5" max="5" width="24.140625" style="100" customWidth="1"/>
    <col min="6" max="6" width="12.42578125" style="100" customWidth="1"/>
    <col min="7" max="7" width="23.85546875" style="100" customWidth="1"/>
    <col min="8" max="8" width="16.140625" style="100" customWidth="1"/>
    <col min="9" max="9" width="12.140625" style="100" customWidth="1"/>
    <col min="10" max="10" width="10.5703125" style="64" bestFit="1" customWidth="1"/>
    <col min="11" max="11" width="9.140625" style="100"/>
    <col min="12" max="12" width="14" style="100" customWidth="1"/>
    <col min="13" max="13" width="12" style="100" customWidth="1"/>
    <col min="14" max="14" width="10.5703125" style="100" customWidth="1"/>
    <col min="15" max="15" width="12.5703125" style="100" customWidth="1"/>
    <col min="16" max="16" width="11.140625" style="100" customWidth="1"/>
    <col min="17" max="17" width="10.5703125" style="100" customWidth="1"/>
    <col min="18" max="18" width="11.140625" style="100" customWidth="1"/>
    <col min="19" max="20" width="11.5703125" style="100" customWidth="1"/>
    <col min="21" max="21" width="13.42578125" style="100" customWidth="1"/>
    <col min="22" max="22" width="18" style="100" customWidth="1"/>
    <col min="23" max="23" width="18.5703125" style="100" customWidth="1"/>
    <col min="24" max="16384" width="9.140625" style="100"/>
  </cols>
  <sheetData>
    <row r="1" spans="1:27" ht="24" customHeight="1" x14ac:dyDescent="0.2">
      <c r="A1" s="46" t="s">
        <v>1366</v>
      </c>
      <c r="B1" s="46"/>
      <c r="C1" s="46"/>
      <c r="D1" s="46"/>
      <c r="E1" s="79"/>
      <c r="F1" s="79"/>
      <c r="G1" s="79"/>
      <c r="H1" s="79"/>
      <c r="I1" s="79"/>
      <c r="J1" s="79"/>
      <c r="K1" s="79"/>
      <c r="L1" s="79"/>
      <c r="M1" s="79"/>
      <c r="N1" s="79"/>
      <c r="O1" s="79"/>
      <c r="P1" s="79"/>
      <c r="Q1" s="79"/>
      <c r="R1" s="79"/>
      <c r="S1" s="79"/>
      <c r="T1" s="163"/>
    </row>
    <row r="2" spans="1:27" s="10" customFormat="1" ht="8.1" customHeight="1" x14ac:dyDescent="0.2">
      <c r="A2" s="66"/>
      <c r="B2" s="66"/>
      <c r="C2" s="66"/>
      <c r="D2" s="66"/>
      <c r="E2" s="66"/>
      <c r="F2" s="66"/>
      <c r="G2" s="66"/>
      <c r="H2" s="66"/>
      <c r="J2" s="64"/>
    </row>
    <row r="3" spans="1:27" s="10" customFormat="1" ht="18" customHeight="1" x14ac:dyDescent="0.2">
      <c r="A3" s="24" t="s">
        <v>1371</v>
      </c>
      <c r="B3" s="24"/>
      <c r="C3" s="24"/>
      <c r="D3" s="24"/>
      <c r="E3" s="24"/>
      <c r="F3" s="24"/>
      <c r="G3" s="24"/>
      <c r="H3" s="66"/>
      <c r="J3" s="226"/>
    </row>
    <row r="4" spans="1:27" s="49" customFormat="1" ht="54.75" customHeight="1" x14ac:dyDescent="0.2">
      <c r="A4" s="825" t="s">
        <v>1778</v>
      </c>
      <c r="B4" s="825"/>
      <c r="C4" s="825"/>
      <c r="D4" s="825"/>
      <c r="E4" s="825"/>
      <c r="F4" s="825"/>
      <c r="G4" s="825"/>
      <c r="H4" s="825"/>
      <c r="I4" s="825"/>
      <c r="J4" s="825"/>
      <c r="K4" s="825"/>
      <c r="L4" s="825"/>
      <c r="M4" s="825"/>
      <c r="N4" s="825"/>
      <c r="O4" s="825"/>
      <c r="P4" s="825"/>
      <c r="Q4" s="825"/>
      <c r="R4" s="825"/>
      <c r="S4" s="825"/>
      <c r="T4" s="436"/>
    </row>
    <row r="5" spans="1:27" s="49" customFormat="1" ht="18" customHeight="1" x14ac:dyDescent="0.2">
      <c r="A5" s="23" t="s">
        <v>1152</v>
      </c>
      <c r="B5" s="23"/>
      <c r="C5" s="23"/>
      <c r="D5" s="23"/>
      <c r="E5" s="23"/>
      <c r="F5" s="23"/>
      <c r="G5" s="23"/>
      <c r="H5" s="262"/>
      <c r="I5" s="231"/>
      <c r="J5" s="226"/>
      <c r="K5" s="231"/>
      <c r="L5" s="231"/>
      <c r="M5" s="231"/>
    </row>
    <row r="6" spans="1:27" s="49" customFormat="1" ht="8.1" customHeight="1" x14ac:dyDescent="0.2">
      <c r="A6" s="257"/>
      <c r="B6" s="257"/>
      <c r="C6" s="257"/>
      <c r="D6" s="257"/>
      <c r="E6" s="257"/>
      <c r="F6" s="257"/>
      <c r="G6" s="257"/>
      <c r="H6" s="257"/>
      <c r="J6" s="64"/>
    </row>
    <row r="7" spans="1:27" s="61" customFormat="1" ht="19.5" customHeight="1" x14ac:dyDescent="0.2">
      <c r="A7" s="158" t="s">
        <v>1137</v>
      </c>
      <c r="B7" s="159"/>
      <c r="C7" s="159"/>
      <c r="D7" s="159"/>
      <c r="E7" s="159"/>
      <c r="F7" s="159"/>
      <c r="G7" s="159"/>
      <c r="H7" s="159"/>
      <c r="I7" s="159"/>
      <c r="J7" s="159"/>
      <c r="K7" s="159"/>
      <c r="L7" s="159"/>
      <c r="M7" s="159"/>
      <c r="N7" s="159"/>
      <c r="O7" s="159"/>
      <c r="P7" s="159"/>
      <c r="Q7" s="159"/>
      <c r="R7" s="159"/>
      <c r="S7" s="159"/>
    </row>
    <row r="8" spans="1:27" s="10" customFormat="1" ht="32.25" customHeight="1" x14ac:dyDescent="0.2">
      <c r="A8" s="826"/>
      <c r="B8" s="785"/>
      <c r="C8" s="785"/>
      <c r="D8" s="785"/>
      <c r="E8" s="785"/>
      <c r="F8" s="785"/>
      <c r="G8" s="785"/>
      <c r="H8" s="785"/>
      <c r="I8" s="785"/>
      <c r="J8" s="785"/>
      <c r="K8" s="785"/>
      <c r="L8" s="785"/>
      <c r="M8" s="785"/>
      <c r="N8" s="785"/>
      <c r="O8" s="785"/>
      <c r="P8" s="785"/>
      <c r="Q8" s="785"/>
      <c r="R8" s="785"/>
      <c r="S8" s="786"/>
      <c r="T8" s="437"/>
      <c r="AA8" s="61"/>
    </row>
    <row r="9" spans="1:27" s="49" customFormat="1" ht="8.1" customHeight="1" x14ac:dyDescent="0.2">
      <c r="A9" s="257"/>
      <c r="B9" s="257"/>
      <c r="C9" s="257"/>
      <c r="D9" s="257"/>
      <c r="E9" s="257"/>
      <c r="F9" s="257"/>
      <c r="G9" s="257"/>
      <c r="H9" s="257"/>
      <c r="J9" s="64"/>
    </row>
    <row r="10" spans="1:27" s="84" customFormat="1" ht="20.25" customHeight="1" x14ac:dyDescent="0.2">
      <c r="A10" s="823" t="s">
        <v>71</v>
      </c>
      <c r="B10" s="824"/>
      <c r="C10" s="824"/>
      <c r="D10" s="824"/>
      <c r="E10" s="824"/>
      <c r="F10" s="823" t="s">
        <v>1321</v>
      </c>
      <c r="G10" s="824"/>
      <c r="H10" s="824"/>
      <c r="I10" s="824"/>
      <c r="J10" s="824"/>
      <c r="K10" s="824"/>
      <c r="L10" s="824"/>
      <c r="M10" s="824"/>
      <c r="N10" s="824"/>
      <c r="O10" s="823" t="s">
        <v>1297</v>
      </c>
      <c r="P10" s="824"/>
      <c r="Q10" s="824"/>
      <c r="R10" s="824"/>
      <c r="S10" s="824"/>
      <c r="T10" s="824"/>
      <c r="U10" s="824"/>
      <c r="V10" s="800" t="s">
        <v>111</v>
      </c>
      <c r="W10" s="819"/>
    </row>
    <row r="11" spans="1:27" s="80" customFormat="1" ht="8.1" customHeight="1" x14ac:dyDescent="0.2">
      <c r="A11" s="215"/>
      <c r="B11" s="215"/>
      <c r="C11" s="215"/>
      <c r="D11" s="215"/>
      <c r="E11" s="215"/>
      <c r="F11" s="218"/>
      <c r="G11" s="218"/>
      <c r="H11" s="216"/>
      <c r="I11" s="216"/>
      <c r="J11" s="216"/>
      <c r="K11" s="216"/>
      <c r="L11" s="216"/>
      <c r="M11" s="217"/>
      <c r="N11" s="217"/>
      <c r="O11" s="217"/>
      <c r="P11" s="216"/>
      <c r="Q11" s="216"/>
      <c r="R11" s="216"/>
      <c r="S11" s="216"/>
      <c r="T11" s="217"/>
      <c r="U11" s="217"/>
      <c r="V11" s="233"/>
      <c r="W11" s="217"/>
    </row>
    <row r="12" spans="1:27" s="83" customFormat="1" ht="56.25" customHeight="1" x14ac:dyDescent="0.2">
      <c r="A12" s="260" t="s">
        <v>271</v>
      </c>
      <c r="B12" s="260" t="s">
        <v>316</v>
      </c>
      <c r="C12" s="260" t="s">
        <v>321</v>
      </c>
      <c r="D12" s="264" t="s">
        <v>273</v>
      </c>
      <c r="E12" s="260" t="s">
        <v>1290</v>
      </c>
      <c r="F12" s="264" t="s">
        <v>1317</v>
      </c>
      <c r="G12" s="264" t="s">
        <v>1322</v>
      </c>
      <c r="H12" s="175" t="s">
        <v>1294</v>
      </c>
      <c r="I12" s="175" t="s">
        <v>1774</v>
      </c>
      <c r="J12" s="175" t="s">
        <v>1775</v>
      </c>
      <c r="K12" s="175" t="s">
        <v>1776</v>
      </c>
      <c r="L12" s="175" t="s">
        <v>1777</v>
      </c>
      <c r="M12" s="214" t="s">
        <v>1296</v>
      </c>
      <c r="N12" s="175" t="s">
        <v>1295</v>
      </c>
      <c r="O12" s="175" t="s">
        <v>1309</v>
      </c>
      <c r="P12" s="175" t="s">
        <v>1304</v>
      </c>
      <c r="Q12" s="175" t="s">
        <v>1305</v>
      </c>
      <c r="R12" s="175" t="s">
        <v>1306</v>
      </c>
      <c r="S12" s="175" t="s">
        <v>1307</v>
      </c>
      <c r="T12" s="175" t="s">
        <v>1780</v>
      </c>
      <c r="U12" s="175" t="s">
        <v>1779</v>
      </c>
      <c r="V12" s="175" t="s">
        <v>405</v>
      </c>
      <c r="W12" s="175" t="s">
        <v>1380</v>
      </c>
    </row>
    <row r="13" spans="1:27" x14ac:dyDescent="0.2">
      <c r="A13" s="280" t="s">
        <v>1382</v>
      </c>
      <c r="B13" s="280">
        <v>1501</v>
      </c>
      <c r="C13" s="280" t="s">
        <v>1382</v>
      </c>
      <c r="D13" s="280">
        <v>2012</v>
      </c>
      <c r="E13" s="278" t="s">
        <v>1298</v>
      </c>
      <c r="F13" s="222" t="str">
        <f>IF(D13=2012,VLOOKUP(E13,'1.3 Factors &amp; Drop-Down Key'!$DX$3:$EC$14,5,0),VLOOKUP(E13,'1.3 Factors &amp; Drop-Down Key'!$DX$3:$EC$14,6,0))</f>
        <v>Yes</v>
      </c>
      <c r="G13" s="101" t="str">
        <f>VLOOKUP(E13,'1.3 Factors &amp; Drop-Down Key'!$DX$3:$EB$14,2,0)</f>
        <v>Acquisition and/or Disposal</v>
      </c>
      <c r="H13" s="280">
        <v>106</v>
      </c>
      <c r="I13" s="280">
        <v>0</v>
      </c>
      <c r="J13" s="280">
        <v>0</v>
      </c>
      <c r="K13" s="280">
        <v>106</v>
      </c>
      <c r="L13" s="280">
        <v>0</v>
      </c>
      <c r="M13" s="370">
        <f t="shared" ref="M13:M24" si="0">IF(ISERROR(H13-SUM(I13:K13)),"N/A",H13-SUM(I13:K13))</f>
        <v>0</v>
      </c>
      <c r="N13" s="371">
        <f t="shared" ref="N13:N24" si="1">IF(ISERROR(SUM(I13:K13)/H13),"--",IF(F13="Yes",SUM(I13:K13)/H13,"N/A"))</f>
        <v>1</v>
      </c>
      <c r="O13" s="101" t="str">
        <f>VLOOKUP(E13,'1.3 Factors &amp; Drop-Down Key'!$DX$3:$EB$14,3)</f>
        <v># of Units</v>
      </c>
      <c r="P13" s="280">
        <v>62</v>
      </c>
      <c r="Q13" s="280">
        <v>0</v>
      </c>
      <c r="R13" s="280">
        <v>0</v>
      </c>
      <c r="S13" s="280">
        <v>0</v>
      </c>
      <c r="T13" s="444">
        <f t="shared" ref="T13:T24" si="2">IF(ISERROR(P13/SUM(P13:S13)),"--",P13/SUM(P13:S13))</f>
        <v>1</v>
      </c>
      <c r="U13" s="371">
        <f t="shared" ref="U13:U24" si="3">IF(ISERROR(SUM(P13:R13)/SUM(P13:S13)),"--",SUM(P13:R13)/SUM(P13:S13))</f>
        <v>1</v>
      </c>
      <c r="V13" s="281"/>
      <c r="W13" s="281" t="s">
        <v>1381</v>
      </c>
    </row>
    <row r="14" spans="1:27" x14ac:dyDescent="0.2">
      <c r="A14" s="280" t="s">
        <v>1382</v>
      </c>
      <c r="B14" s="280">
        <v>1501</v>
      </c>
      <c r="C14" s="280" t="s">
        <v>1382</v>
      </c>
      <c r="D14" s="280">
        <v>2012</v>
      </c>
      <c r="E14" s="278" t="s">
        <v>1292</v>
      </c>
      <c r="F14" s="222" t="str">
        <f>IF(D14=2012,VLOOKUP(E14,'1.3 Factors &amp; Drop-Down Key'!$DX$3:$EC$14,5,0),VLOOKUP(E14,'1.3 Factors &amp; Drop-Down Key'!$DX$3:$EC$14,6,0))</f>
        <v>Yes</v>
      </c>
      <c r="G14" s="101" t="str">
        <f>VLOOKUP(E14,'1.3 Factors &amp; Drop-Down Key'!$DX$3:$EB$14,2,0)</f>
        <v>Acquisition and/or Disposal</v>
      </c>
      <c r="H14" s="280">
        <v>47</v>
      </c>
      <c r="I14" s="280">
        <v>0</v>
      </c>
      <c r="J14" s="280">
        <v>16</v>
      </c>
      <c r="K14" s="280">
        <v>31</v>
      </c>
      <c r="L14" s="280">
        <v>0</v>
      </c>
      <c r="M14" s="370">
        <f t="shared" si="0"/>
        <v>0</v>
      </c>
      <c r="N14" s="371">
        <f t="shared" si="1"/>
        <v>1</v>
      </c>
      <c r="O14" s="101" t="str">
        <f>VLOOKUP(E14,'1.3 Factors &amp; Drop-Down Key'!$DX$3:$EB$14,3)</f>
        <v># of Units</v>
      </c>
      <c r="P14" s="280">
        <v>27</v>
      </c>
      <c r="Q14" s="280">
        <v>0</v>
      </c>
      <c r="R14" s="280">
        <v>0</v>
      </c>
      <c r="S14" s="280">
        <v>0</v>
      </c>
      <c r="T14" s="444">
        <f t="shared" si="2"/>
        <v>1</v>
      </c>
      <c r="U14" s="371">
        <f t="shared" si="3"/>
        <v>1</v>
      </c>
      <c r="V14" s="281"/>
      <c r="W14" s="281" t="s">
        <v>1381</v>
      </c>
    </row>
    <row r="15" spans="1:27" x14ac:dyDescent="0.2">
      <c r="A15" s="280" t="s">
        <v>1382</v>
      </c>
      <c r="B15" s="280">
        <v>1501</v>
      </c>
      <c r="C15" s="280" t="s">
        <v>1382</v>
      </c>
      <c r="D15" s="280">
        <v>2012</v>
      </c>
      <c r="E15" s="278" t="s">
        <v>1293</v>
      </c>
      <c r="F15" s="222" t="str">
        <f>IF(D15=2012,VLOOKUP(E15,'1.3 Factors &amp; Drop-Down Key'!$DX$3:$EC$14,5,0),VLOOKUP(E15,'1.3 Factors &amp; Drop-Down Key'!$DX$3:$EC$14,6,0))</f>
        <v>Yes</v>
      </c>
      <c r="G15" s="101" t="str">
        <f>VLOOKUP(E15,'1.3 Factors &amp; Drop-Down Key'!$DX$3:$EB$14,2,0)</f>
        <v>Acquisition and/or Disposal</v>
      </c>
      <c r="H15" s="280" t="s">
        <v>1318</v>
      </c>
      <c r="I15" s="280" t="s">
        <v>1318</v>
      </c>
      <c r="J15" s="280" t="s">
        <v>1318</v>
      </c>
      <c r="K15" s="280" t="s">
        <v>1318</v>
      </c>
      <c r="L15" s="280" t="s">
        <v>1318</v>
      </c>
      <c r="M15" s="370" t="str">
        <f t="shared" si="0"/>
        <v>N/A</v>
      </c>
      <c r="N15" s="371" t="str">
        <f t="shared" si="1"/>
        <v>--</v>
      </c>
      <c r="O15" s="101" t="str">
        <f>VLOOKUP(E15,'1.3 Factors &amp; Drop-Down Key'!$DX$3:$EB$14,3)</f>
        <v># of Units</v>
      </c>
      <c r="P15" s="280">
        <v>0</v>
      </c>
      <c r="Q15" s="280">
        <v>0</v>
      </c>
      <c r="R15" s="280">
        <v>0</v>
      </c>
      <c r="S15" s="280">
        <v>0</v>
      </c>
      <c r="T15" s="444" t="str">
        <f t="shared" si="2"/>
        <v>--</v>
      </c>
      <c r="U15" s="371" t="str">
        <f t="shared" si="3"/>
        <v>--</v>
      </c>
      <c r="V15" s="281"/>
      <c r="W15" s="281" t="s">
        <v>1381</v>
      </c>
    </row>
    <row r="16" spans="1:27" x14ac:dyDescent="0.2">
      <c r="A16" s="280" t="s">
        <v>1382</v>
      </c>
      <c r="B16" s="280">
        <v>1501</v>
      </c>
      <c r="C16" s="280" t="s">
        <v>1382</v>
      </c>
      <c r="D16" s="280">
        <v>2012</v>
      </c>
      <c r="E16" s="278" t="s">
        <v>1299</v>
      </c>
      <c r="F16" s="222" t="str">
        <f>IF(D16=2012,VLOOKUP(E16,'1.3 Factors &amp; Drop-Down Key'!$DX$3:$EC$14,5,0),VLOOKUP(E16,'1.3 Factors &amp; Drop-Down Key'!$DX$3:$EC$14,6,0))</f>
        <v>Yes</v>
      </c>
      <c r="G16" s="101" t="str">
        <f>VLOOKUP(E16,'1.3 Factors &amp; Drop-Down Key'!$DX$3:$EB$14,2,0)</f>
        <v>Acquisition and/or Disposal</v>
      </c>
      <c r="H16" s="280">
        <v>80</v>
      </c>
      <c r="I16" s="280">
        <v>0</v>
      </c>
      <c r="J16" s="280">
        <v>10</v>
      </c>
      <c r="K16" s="280">
        <v>70</v>
      </c>
      <c r="L16" s="280">
        <v>0</v>
      </c>
      <c r="M16" s="370">
        <f t="shared" si="0"/>
        <v>0</v>
      </c>
      <c r="N16" s="371">
        <f t="shared" si="1"/>
        <v>1</v>
      </c>
      <c r="O16" s="101" t="str">
        <f>VLOOKUP(E16,'1.3 Factors &amp; Drop-Down Key'!$DX$3:$EB$14,3)</f>
        <v># of Units</v>
      </c>
      <c r="P16" s="280">
        <v>60</v>
      </c>
      <c r="Q16" s="280">
        <v>1</v>
      </c>
      <c r="R16" s="280">
        <v>0</v>
      </c>
      <c r="S16" s="280">
        <v>0</v>
      </c>
      <c r="T16" s="444">
        <f t="shared" si="2"/>
        <v>0.98360655737704916</v>
      </c>
      <c r="U16" s="371">
        <f t="shared" si="3"/>
        <v>1</v>
      </c>
      <c r="V16" s="281"/>
      <c r="W16" s="281" t="s">
        <v>1381</v>
      </c>
    </row>
    <row r="17" spans="1:23" x14ac:dyDescent="0.2">
      <c r="A17" s="280" t="s">
        <v>1382</v>
      </c>
      <c r="B17" s="280">
        <v>1501</v>
      </c>
      <c r="C17" s="280" t="s">
        <v>1382</v>
      </c>
      <c r="D17" s="280">
        <v>2012</v>
      </c>
      <c r="E17" s="278" t="s">
        <v>1319</v>
      </c>
      <c r="F17" s="222" t="str">
        <f>IF(D17=2012,VLOOKUP(E17,'1.3 Factors &amp; Drop-Down Key'!$DX$3:$EC$14,5,0),VLOOKUP(E17,'1.3 Factors &amp; Drop-Down Key'!$DX$3:$EC$14,6,0))</f>
        <v>Yes</v>
      </c>
      <c r="G17" s="101" t="str">
        <f>VLOOKUP(E17,'1.3 Factors &amp; Drop-Down Key'!$DX$3:$EB$14,2,0)</f>
        <v>Acquisition and/or Disposal</v>
      </c>
      <c r="H17" s="280">
        <v>0</v>
      </c>
      <c r="I17" s="280">
        <v>0</v>
      </c>
      <c r="J17" s="280">
        <v>0</v>
      </c>
      <c r="K17" s="280">
        <v>0</v>
      </c>
      <c r="L17" s="280">
        <v>0</v>
      </c>
      <c r="M17" s="370">
        <f t="shared" si="0"/>
        <v>0</v>
      </c>
      <c r="N17" s="371" t="str">
        <f t="shared" si="1"/>
        <v>--</v>
      </c>
      <c r="O17" s="101" t="str">
        <f>VLOOKUP(E17,'1.3 Factors &amp; Drop-Down Key'!$DX$3:$EB$14,3)</f>
        <v># of Units</v>
      </c>
      <c r="P17" s="280"/>
      <c r="Q17" s="280"/>
      <c r="R17" s="280"/>
      <c r="S17" s="280"/>
      <c r="T17" s="444" t="str">
        <f t="shared" si="2"/>
        <v>--</v>
      </c>
      <c r="U17" s="371" t="str">
        <f t="shared" si="3"/>
        <v>--</v>
      </c>
      <c r="V17" s="281"/>
      <c r="W17" s="281" t="s">
        <v>1381</v>
      </c>
    </row>
    <row r="18" spans="1:23" x14ac:dyDescent="0.2">
      <c r="A18" s="280" t="s">
        <v>1382</v>
      </c>
      <c r="B18" s="280">
        <v>1501</v>
      </c>
      <c r="C18" s="280" t="s">
        <v>1382</v>
      </c>
      <c r="D18" s="280">
        <v>2012</v>
      </c>
      <c r="E18" s="278" t="s">
        <v>1291</v>
      </c>
      <c r="F18" s="222" t="str">
        <f>IF(D18=2012,VLOOKUP(E18,'1.3 Factors &amp; Drop-Down Key'!$DX$3:$EC$14,5,0),VLOOKUP(E18,'1.3 Factors &amp; Drop-Down Key'!$DX$3:$EC$14,6,0))</f>
        <v>No</v>
      </c>
      <c r="G18" s="101" t="str">
        <f>VLOOKUP(E18,'1.3 Factors &amp; Drop-Down Key'!$DX$3:$EB$14,2,0)</f>
        <v>Acquisition and/or Disposal</v>
      </c>
      <c r="H18" s="280" t="s">
        <v>1318</v>
      </c>
      <c r="I18" s="280" t="s">
        <v>1318</v>
      </c>
      <c r="J18" s="280" t="s">
        <v>1318</v>
      </c>
      <c r="K18" s="280" t="s">
        <v>1318</v>
      </c>
      <c r="L18" s="280" t="s">
        <v>1318</v>
      </c>
      <c r="M18" s="370" t="str">
        <f t="shared" si="0"/>
        <v>N/A</v>
      </c>
      <c r="N18" s="371" t="str">
        <f t="shared" si="1"/>
        <v>--</v>
      </c>
      <c r="O18" s="101" t="str">
        <f>VLOOKUP(E18,'1.3 Factors &amp; Drop-Down Key'!$DX$3:$EB$14,3)</f>
        <v># of Units</v>
      </c>
      <c r="P18" s="280">
        <v>17</v>
      </c>
      <c r="Q18" s="280">
        <v>9</v>
      </c>
      <c r="R18" s="280">
        <v>0</v>
      </c>
      <c r="S18" s="280">
        <v>0</v>
      </c>
      <c r="T18" s="444">
        <f t="shared" si="2"/>
        <v>0.65384615384615385</v>
      </c>
      <c r="U18" s="371">
        <f t="shared" si="3"/>
        <v>1</v>
      </c>
      <c r="V18" s="281"/>
      <c r="W18" s="281" t="s">
        <v>1381</v>
      </c>
    </row>
    <row r="19" spans="1:23" x14ac:dyDescent="0.2">
      <c r="A19" s="280" t="s">
        <v>1382</v>
      </c>
      <c r="B19" s="280">
        <v>1501</v>
      </c>
      <c r="C19" s="280" t="s">
        <v>1382</v>
      </c>
      <c r="D19" s="280">
        <v>2012</v>
      </c>
      <c r="E19" s="278" t="s">
        <v>1303</v>
      </c>
      <c r="F19" s="222" t="str">
        <f>IF(D19=2012,VLOOKUP(E19,'1.3 Factors &amp; Drop-Down Key'!$DX$3:$EC$14,5,0),VLOOKUP(E19,'1.3 Factors &amp; Drop-Down Key'!$DX$3:$EC$14,6,0))</f>
        <v>No</v>
      </c>
      <c r="G19" s="101" t="str">
        <f>VLOOKUP(E19,'1.3 Factors &amp; Drop-Down Key'!$DX$3:$EB$14,2,0)</f>
        <v>Acquisition and/or Disposal</v>
      </c>
      <c r="H19" s="280" t="s">
        <v>1318</v>
      </c>
      <c r="I19" s="280" t="s">
        <v>1318</v>
      </c>
      <c r="J19" s="280" t="s">
        <v>1318</v>
      </c>
      <c r="K19" s="280" t="s">
        <v>1318</v>
      </c>
      <c r="L19" s="280" t="s">
        <v>1318</v>
      </c>
      <c r="M19" s="370" t="str">
        <f t="shared" si="0"/>
        <v>N/A</v>
      </c>
      <c r="N19" s="371" t="str">
        <f t="shared" si="1"/>
        <v>--</v>
      </c>
      <c r="O19" s="101" t="str">
        <f>VLOOKUP(E19,'1.3 Factors &amp; Drop-Down Key'!$DX$3:$EB$14,3)</f>
        <v># of Units</v>
      </c>
      <c r="P19" s="280">
        <v>6</v>
      </c>
      <c r="Q19" s="280">
        <v>0</v>
      </c>
      <c r="R19" s="280">
        <v>0</v>
      </c>
      <c r="S19" s="280">
        <v>0</v>
      </c>
      <c r="T19" s="444">
        <f t="shared" si="2"/>
        <v>1</v>
      </c>
      <c r="U19" s="371">
        <f t="shared" si="3"/>
        <v>1</v>
      </c>
      <c r="V19" s="281"/>
      <c r="W19" s="281" t="s">
        <v>1381</v>
      </c>
    </row>
    <row r="20" spans="1:23" x14ac:dyDescent="0.2">
      <c r="A20" s="280" t="s">
        <v>1382</v>
      </c>
      <c r="B20" s="280">
        <v>1501</v>
      </c>
      <c r="C20" s="280" t="s">
        <v>1382</v>
      </c>
      <c r="D20" s="280">
        <v>2012</v>
      </c>
      <c r="E20" s="278" t="s">
        <v>1300</v>
      </c>
      <c r="F20" s="222" t="str">
        <f>IF(D20=2012,VLOOKUP(E20,'1.3 Factors &amp; Drop-Down Key'!$DX$3:$EC$14,5,0),VLOOKUP(E20,'1.3 Factors &amp; Drop-Down Key'!$DX$3:$EC$14,6,0))</f>
        <v>No</v>
      </c>
      <c r="G20" s="101" t="str">
        <f>VLOOKUP(E20,'1.3 Factors &amp; Drop-Down Key'!$DX$3:$EB$14,2,0)</f>
        <v>Acquisition and/or Disposal</v>
      </c>
      <c r="H20" s="280" t="s">
        <v>1318</v>
      </c>
      <c r="I20" s="280" t="s">
        <v>1318</v>
      </c>
      <c r="J20" s="280" t="s">
        <v>1318</v>
      </c>
      <c r="K20" s="280" t="s">
        <v>1318</v>
      </c>
      <c r="L20" s="280" t="s">
        <v>1318</v>
      </c>
      <c r="M20" s="370" t="str">
        <f t="shared" si="0"/>
        <v>N/A</v>
      </c>
      <c r="N20" s="371" t="str">
        <f t="shared" si="1"/>
        <v>--</v>
      </c>
      <c r="O20" s="101" t="str">
        <f>VLOOKUP(E20,'1.3 Factors &amp; Drop-Down Key'!$DX$3:$EB$14,3)</f>
        <v># of Units</v>
      </c>
      <c r="P20" s="280">
        <v>0</v>
      </c>
      <c r="Q20" s="280">
        <v>0</v>
      </c>
      <c r="R20" s="280">
        <v>0</v>
      </c>
      <c r="S20" s="280">
        <v>0</v>
      </c>
      <c r="T20" s="444" t="str">
        <f t="shared" si="2"/>
        <v>--</v>
      </c>
      <c r="U20" s="371" t="str">
        <f t="shared" si="3"/>
        <v>--</v>
      </c>
      <c r="V20" s="281"/>
      <c r="W20" s="281" t="s">
        <v>1381</v>
      </c>
    </row>
    <row r="21" spans="1:23" x14ac:dyDescent="0.2">
      <c r="A21" s="280" t="s">
        <v>1382</v>
      </c>
      <c r="B21" s="280">
        <v>1501</v>
      </c>
      <c r="C21" s="280" t="s">
        <v>1382</v>
      </c>
      <c r="D21" s="280">
        <v>2012</v>
      </c>
      <c r="E21" s="278" t="s">
        <v>1301</v>
      </c>
      <c r="F21" s="222" t="str">
        <f>IF(D21=2012,VLOOKUP(E21,'1.3 Factors &amp; Drop-Down Key'!$DX$3:$EC$14,5,0),VLOOKUP(E21,'1.3 Factors &amp; Drop-Down Key'!$DX$3:$EC$14,6,0))</f>
        <v>No</v>
      </c>
      <c r="G21" s="101" t="str">
        <f>VLOOKUP(E21,'1.3 Factors &amp; Drop-Down Key'!$DX$3:$EB$14,2,0)</f>
        <v>Disposal Only</v>
      </c>
      <c r="H21" s="280" t="s">
        <v>1318</v>
      </c>
      <c r="I21" s="280" t="s">
        <v>1318</v>
      </c>
      <c r="J21" s="280" t="s">
        <v>1318</v>
      </c>
      <c r="K21" s="280" t="s">
        <v>1318</v>
      </c>
      <c r="L21" s="280" t="s">
        <v>1318</v>
      </c>
      <c r="M21" s="370" t="str">
        <f t="shared" si="0"/>
        <v>N/A</v>
      </c>
      <c r="N21" s="371" t="str">
        <f t="shared" si="1"/>
        <v>--</v>
      </c>
      <c r="O21" s="101" t="str">
        <f>VLOOKUP(E21,'1.3 Factors &amp; Drop-Down Key'!$DX$3:$EB$14,3)</f>
        <v># of Units</v>
      </c>
      <c r="P21" s="280">
        <v>19</v>
      </c>
      <c r="Q21" s="280">
        <v>0</v>
      </c>
      <c r="R21" s="280">
        <v>0</v>
      </c>
      <c r="S21" s="280">
        <v>0</v>
      </c>
      <c r="T21" s="444">
        <f t="shared" si="2"/>
        <v>1</v>
      </c>
      <c r="U21" s="371">
        <f t="shared" si="3"/>
        <v>1</v>
      </c>
      <c r="V21" s="281"/>
      <c r="W21" s="281" t="s">
        <v>1381</v>
      </c>
    </row>
    <row r="22" spans="1:23" x14ac:dyDescent="0.2">
      <c r="A22" s="280" t="s">
        <v>1382</v>
      </c>
      <c r="B22" s="280">
        <v>1501</v>
      </c>
      <c r="C22" s="280" t="s">
        <v>1382</v>
      </c>
      <c r="D22" s="280">
        <v>2012</v>
      </c>
      <c r="E22" s="278" t="s">
        <v>1316</v>
      </c>
      <c r="F22" s="222" t="str">
        <f>IF(D22=2012,VLOOKUP(E22,'1.3 Factors &amp; Drop-Down Key'!$DX$3:$EC$14,5,0),VLOOKUP(E22,'1.3 Factors &amp; Drop-Down Key'!$DX$3:$EC$14,6,0))</f>
        <v>No</v>
      </c>
      <c r="G22" s="101" t="str">
        <f>VLOOKUP(E22,'1.3 Factors &amp; Drop-Down Key'!$DX$3:$EB$14,2,0)</f>
        <v>Disposal Only</v>
      </c>
      <c r="H22" s="280" t="s">
        <v>1318</v>
      </c>
      <c r="I22" s="280" t="s">
        <v>1318</v>
      </c>
      <c r="J22" s="280" t="s">
        <v>1318</v>
      </c>
      <c r="K22" s="280" t="s">
        <v>1318</v>
      </c>
      <c r="L22" s="280" t="s">
        <v>1318</v>
      </c>
      <c r="M22" s="370" t="str">
        <f t="shared" si="0"/>
        <v>N/A</v>
      </c>
      <c r="N22" s="371" t="str">
        <f t="shared" si="1"/>
        <v>--</v>
      </c>
      <c r="O22" s="101" t="str">
        <f>VLOOKUP(E22,'1.3 Factors &amp; Drop-Down Key'!$DX$3:$EB$14,3)</f>
        <v># of Units</v>
      </c>
      <c r="P22" s="280">
        <v>0</v>
      </c>
      <c r="Q22" s="280">
        <v>41</v>
      </c>
      <c r="R22" s="280">
        <v>0</v>
      </c>
      <c r="S22" s="280">
        <v>0</v>
      </c>
      <c r="T22" s="444">
        <f t="shared" si="2"/>
        <v>0</v>
      </c>
      <c r="U22" s="371">
        <f t="shared" si="3"/>
        <v>1</v>
      </c>
      <c r="V22" s="281"/>
      <c r="W22" s="281" t="s">
        <v>1381</v>
      </c>
    </row>
    <row r="23" spans="1:23" x14ac:dyDescent="0.2">
      <c r="A23" s="280" t="s">
        <v>1382</v>
      </c>
      <c r="B23" s="280">
        <v>1501</v>
      </c>
      <c r="C23" s="280" t="s">
        <v>1382</v>
      </c>
      <c r="D23" s="280">
        <v>2012</v>
      </c>
      <c r="E23" s="278" t="s">
        <v>1302</v>
      </c>
      <c r="F23" s="222" t="str">
        <f>IF(D23=2012,VLOOKUP(E23,'1.3 Factors &amp; Drop-Down Key'!$DX$3:$EC$14,5,0),VLOOKUP(E23,'1.3 Factors &amp; Drop-Down Key'!$DX$3:$EC$14,6,0))</f>
        <v>No</v>
      </c>
      <c r="G23" s="101" t="str">
        <f>VLOOKUP(E23,'1.3 Factors &amp; Drop-Down Key'!$DX$3:$EB$14,2,0)</f>
        <v>Disposal Only</v>
      </c>
      <c r="H23" s="280" t="s">
        <v>1318</v>
      </c>
      <c r="I23" s="280" t="s">
        <v>1318</v>
      </c>
      <c r="J23" s="280" t="s">
        <v>1318</v>
      </c>
      <c r="K23" s="280" t="s">
        <v>1318</v>
      </c>
      <c r="L23" s="280" t="s">
        <v>1318</v>
      </c>
      <c r="M23" s="370" t="str">
        <f t="shared" si="0"/>
        <v>N/A</v>
      </c>
      <c r="N23" s="371" t="str">
        <f t="shared" si="1"/>
        <v>--</v>
      </c>
      <c r="O23" s="101" t="str">
        <f>VLOOKUP(E23,'1.3 Factors &amp; Drop-Down Key'!$DX$3:$EB$14,3)</f>
        <v># of Units</v>
      </c>
      <c r="P23" s="280">
        <v>1</v>
      </c>
      <c r="Q23" s="280">
        <v>1</v>
      </c>
      <c r="R23" s="280">
        <v>0</v>
      </c>
      <c r="S23" s="280">
        <v>0</v>
      </c>
      <c r="T23" s="444">
        <f t="shared" si="2"/>
        <v>0.5</v>
      </c>
      <c r="U23" s="371">
        <f t="shared" si="3"/>
        <v>1</v>
      </c>
      <c r="V23" s="281"/>
      <c r="W23" s="281" t="s">
        <v>1381</v>
      </c>
    </row>
    <row r="24" spans="1:23" x14ac:dyDescent="0.2">
      <c r="A24" s="280" t="s">
        <v>1382</v>
      </c>
      <c r="B24" s="280">
        <v>1501</v>
      </c>
      <c r="C24" s="280" t="s">
        <v>1382</v>
      </c>
      <c r="D24" s="280">
        <v>2012</v>
      </c>
      <c r="E24" s="278" t="s">
        <v>1308</v>
      </c>
      <c r="F24" s="222" t="str">
        <f>IF(D24=2012,VLOOKUP(E24,'1.3 Factors &amp; Drop-Down Key'!$DX$3:$EC$14,5,0),VLOOKUP(E24,'1.3 Factors &amp; Drop-Down Key'!$DX$3:$EC$14,6,0))</f>
        <v>N/A</v>
      </c>
      <c r="G24" s="101" t="str">
        <f>VLOOKUP(E24,'1.3 Factors &amp; Drop-Down Key'!$DX$3:$EB$14,2,0)</f>
        <v>Disposal Only</v>
      </c>
      <c r="H24" s="280" t="s">
        <v>1318</v>
      </c>
      <c r="I24" s="280" t="s">
        <v>1318</v>
      </c>
      <c r="J24" s="280" t="s">
        <v>1318</v>
      </c>
      <c r="K24" s="280" t="s">
        <v>1318</v>
      </c>
      <c r="L24" s="280" t="s">
        <v>1318</v>
      </c>
      <c r="M24" s="370" t="str">
        <f t="shared" si="0"/>
        <v>N/A</v>
      </c>
      <c r="N24" s="371" t="str">
        <f t="shared" si="1"/>
        <v>--</v>
      </c>
      <c r="O24" s="101" t="str">
        <f>VLOOKUP(E24,'1.3 Factors &amp; Drop-Down Key'!$DX$3:$EB$14,3)</f>
        <v>Metric Tons</v>
      </c>
      <c r="P24" s="280">
        <v>0.22498180000000001</v>
      </c>
      <c r="Q24" s="280">
        <v>1.0945180000000001</v>
      </c>
      <c r="R24" s="280"/>
      <c r="S24" s="280">
        <v>0</v>
      </c>
      <c r="T24" s="444">
        <f t="shared" si="2"/>
        <v>0.17050536877686531</v>
      </c>
      <c r="U24" s="371">
        <f t="shared" si="3"/>
        <v>1</v>
      </c>
      <c r="V24" s="281"/>
      <c r="W24" s="281" t="s">
        <v>1381</v>
      </c>
    </row>
    <row r="25" spans="1:23" ht="89.25" x14ac:dyDescent="0.2">
      <c r="A25" s="280" t="s">
        <v>1382</v>
      </c>
      <c r="B25" s="280">
        <v>1501</v>
      </c>
      <c r="C25" s="280" t="s">
        <v>1382</v>
      </c>
      <c r="D25" s="278">
        <v>2013</v>
      </c>
      <c r="E25" s="278" t="s">
        <v>1298</v>
      </c>
      <c r="F25" s="546" t="s">
        <v>34</v>
      </c>
      <c r="G25" s="546" t="str">
        <f>VLOOKUP(E25,'1.3 Factors &amp; Drop-Down Key'!$DX$3:$EB$14,2,0)</f>
        <v>Acquisition and/or Disposal</v>
      </c>
      <c r="H25" s="546">
        <v>28</v>
      </c>
      <c r="I25" s="546">
        <v>0</v>
      </c>
      <c r="J25" s="546">
        <v>0</v>
      </c>
      <c r="K25" s="546">
        <v>28</v>
      </c>
      <c r="L25" s="546">
        <v>0</v>
      </c>
      <c r="M25" s="546">
        <f t="shared" ref="M25" si="4">IF(ISERROR(H25-SUM(I25:K25)),"N/A",H25-SUM(I25:K25))</f>
        <v>0</v>
      </c>
      <c r="N25" s="546">
        <f t="shared" ref="N25" si="5">IF(ISERROR(SUM(I25:K25)/H25),"--",IF(F25="Yes",SUM(I25:K25)/H25,"N/A"))</f>
        <v>1</v>
      </c>
      <c r="O25" s="546" t="str">
        <f>VLOOKUP(E25,'1.3 Factors &amp; Drop-Down Key'!$DX$3:$EB$14,3)</f>
        <v># of Units</v>
      </c>
      <c r="P25" s="546">
        <v>244</v>
      </c>
      <c r="Q25" s="546">
        <v>20</v>
      </c>
      <c r="R25" s="546">
        <v>0</v>
      </c>
      <c r="S25" s="546">
        <v>0</v>
      </c>
      <c r="T25" s="546">
        <f t="shared" ref="T25" si="6">IF(ISERROR(P25/SUM(P25:S25)),"--",P25/SUM(P25:S25))</f>
        <v>0.9242424242424242</v>
      </c>
      <c r="U25" s="546">
        <f t="shared" ref="U25" si="7">IF(ISERROR(SUM(P25:R25)/SUM(P25:S25)),"--",SUM(P25:R25)/SUM(P25:S25))</f>
        <v>1</v>
      </c>
      <c r="V25" s="569" t="s">
        <v>1924</v>
      </c>
      <c r="W25" s="281"/>
    </row>
    <row r="26" spans="1:23" ht="51" x14ac:dyDescent="0.2">
      <c r="A26" s="280" t="s">
        <v>1382</v>
      </c>
      <c r="B26" s="280">
        <v>1501</v>
      </c>
      <c r="C26" s="280" t="s">
        <v>1382</v>
      </c>
      <c r="D26" s="278">
        <v>2013</v>
      </c>
      <c r="E26" s="278" t="s">
        <v>1292</v>
      </c>
      <c r="F26" s="546" t="str">
        <f>IF(D26=2012,VLOOKUP(E26,'1.3 Factors &amp; Drop-Down Key'!$DX$3:$EC$14,5,0),VLOOKUP(E26,'1.3 Factors &amp; Drop-Down Key'!$DX$3:$EC$14,6,0))</f>
        <v>Yes</v>
      </c>
      <c r="G26" s="546" t="str">
        <f>VLOOKUP(E26,'1.3 Factors &amp; Drop-Down Key'!$DX$3:$EB$14,2,0)</f>
        <v>Acquisition and/or Disposal</v>
      </c>
      <c r="H26" s="546">
        <v>39</v>
      </c>
      <c r="I26" s="546">
        <v>0</v>
      </c>
      <c r="J26" s="546">
        <v>4</v>
      </c>
      <c r="K26" s="546">
        <v>35</v>
      </c>
      <c r="L26" s="546">
        <v>0</v>
      </c>
      <c r="M26" s="546">
        <f t="shared" ref="M26:M32" si="8">IF(ISERROR(H26-SUM(I26:K26)),"N/A",H26-SUM(I26:K26))</f>
        <v>0</v>
      </c>
      <c r="N26" s="546">
        <f t="shared" ref="N26:N32" si="9">IF(ISERROR(SUM(I26:K26)/H26),"--",IF(F26="Yes",SUM(I26:K26)/H26,"N/A"))</f>
        <v>1</v>
      </c>
      <c r="O26" s="546" t="str">
        <f>VLOOKUP(E26,'1.3 Factors &amp; Drop-Down Key'!$DX$3:$EB$14,3)</f>
        <v># of Units</v>
      </c>
      <c r="P26" s="546">
        <v>44</v>
      </c>
      <c r="Q26" s="546">
        <v>13</v>
      </c>
      <c r="R26" s="546">
        <v>0</v>
      </c>
      <c r="S26" s="546">
        <v>0</v>
      </c>
      <c r="T26" s="546">
        <f t="shared" ref="T26:T32" si="10">IF(ISERROR(P26/SUM(P26:S26)),"--",P26/SUM(P26:S26))</f>
        <v>0.77192982456140347</v>
      </c>
      <c r="U26" s="546">
        <f t="shared" ref="U26:U32" si="11">IF(ISERROR(SUM(P26:R26)/SUM(P26:S26)),"--",SUM(P26:R26)/SUM(P26:S26))</f>
        <v>1</v>
      </c>
      <c r="V26" s="569" t="s">
        <v>1925</v>
      </c>
      <c r="W26" s="281"/>
    </row>
    <row r="27" spans="1:23" ht="51" x14ac:dyDescent="0.2">
      <c r="A27" s="280" t="s">
        <v>1382</v>
      </c>
      <c r="B27" s="280">
        <v>1501</v>
      </c>
      <c r="C27" s="280" t="s">
        <v>1382</v>
      </c>
      <c r="D27" s="278">
        <v>2013</v>
      </c>
      <c r="E27" s="278" t="s">
        <v>1293</v>
      </c>
      <c r="F27" s="546" t="str">
        <f>IF(D27=2012,VLOOKUP(E27,'1.3 Factors &amp; Drop-Down Key'!$DX$3:$EC$14,5,0),VLOOKUP(E27,'1.3 Factors &amp; Drop-Down Key'!$DX$3:$EC$14,6,0))</f>
        <v>No</v>
      </c>
      <c r="G27" s="546" t="str">
        <f>VLOOKUP(E27,'1.3 Factors &amp; Drop-Down Key'!$DX$3:$EB$14,2,0)</f>
        <v>Acquisition and/or Disposal</v>
      </c>
      <c r="H27" s="546">
        <v>0</v>
      </c>
      <c r="I27" s="546">
        <v>0</v>
      </c>
      <c r="J27" s="546">
        <v>0</v>
      </c>
      <c r="K27" s="546">
        <v>0</v>
      </c>
      <c r="L27" s="546">
        <v>0</v>
      </c>
      <c r="M27" s="546">
        <f t="shared" si="8"/>
        <v>0</v>
      </c>
      <c r="N27" s="546" t="str">
        <f t="shared" si="9"/>
        <v>--</v>
      </c>
      <c r="O27" s="546" t="str">
        <f>VLOOKUP(E27,'1.3 Factors &amp; Drop-Down Key'!$DX$3:$EB$14,3)</f>
        <v># of Units</v>
      </c>
      <c r="P27" s="546">
        <v>0</v>
      </c>
      <c r="Q27" s="546">
        <v>0</v>
      </c>
      <c r="R27" s="546">
        <v>0</v>
      </c>
      <c r="S27" s="546">
        <v>0</v>
      </c>
      <c r="T27" s="546" t="str">
        <f t="shared" si="10"/>
        <v>--</v>
      </c>
      <c r="U27" s="546" t="str">
        <f t="shared" si="11"/>
        <v>--</v>
      </c>
      <c r="V27" s="569" t="s">
        <v>1925</v>
      </c>
      <c r="W27" s="281"/>
    </row>
    <row r="28" spans="1:23" ht="51" x14ac:dyDescent="0.2">
      <c r="A28" s="280" t="s">
        <v>1382</v>
      </c>
      <c r="B28" s="280">
        <v>1501</v>
      </c>
      <c r="C28" s="280" t="s">
        <v>1382</v>
      </c>
      <c r="D28" s="278">
        <v>2013</v>
      </c>
      <c r="E28" s="278" t="s">
        <v>1299</v>
      </c>
      <c r="F28" s="546" t="str">
        <f>IF(D28=2012,VLOOKUP(E28,'1.3 Factors &amp; Drop-Down Key'!$DX$3:$EC$14,5,0),VLOOKUP(E28,'1.3 Factors &amp; Drop-Down Key'!$DX$3:$EC$14,6,0))</f>
        <v>Yes</v>
      </c>
      <c r="G28" s="546" t="str">
        <f>VLOOKUP(E28,'1.3 Factors &amp; Drop-Down Key'!$DX$3:$EB$14,2,0)</f>
        <v>Acquisition and/or Disposal</v>
      </c>
      <c r="H28" s="546">
        <v>53</v>
      </c>
      <c r="I28" s="546">
        <v>0</v>
      </c>
      <c r="J28" s="546">
        <v>0</v>
      </c>
      <c r="K28" s="546">
        <v>53</v>
      </c>
      <c r="L28" s="546">
        <v>0</v>
      </c>
      <c r="M28" s="546">
        <f t="shared" si="8"/>
        <v>0</v>
      </c>
      <c r="N28" s="546">
        <f t="shared" si="9"/>
        <v>1</v>
      </c>
      <c r="O28" s="546" t="str">
        <f>VLOOKUP(E28,'1.3 Factors &amp; Drop-Down Key'!$DX$3:$EB$14,3)</f>
        <v># of Units</v>
      </c>
      <c r="P28" s="546">
        <v>101</v>
      </c>
      <c r="Q28" s="546">
        <v>16</v>
      </c>
      <c r="R28" s="546">
        <v>0</v>
      </c>
      <c r="S28" s="546">
        <v>0</v>
      </c>
      <c r="T28" s="546">
        <f t="shared" si="10"/>
        <v>0.86324786324786329</v>
      </c>
      <c r="U28" s="546">
        <f t="shared" si="11"/>
        <v>1</v>
      </c>
      <c r="V28" s="547" t="s">
        <v>1926</v>
      </c>
      <c r="W28" s="281"/>
    </row>
    <row r="29" spans="1:23" ht="51" x14ac:dyDescent="0.2">
      <c r="A29" s="280" t="s">
        <v>1382</v>
      </c>
      <c r="B29" s="280">
        <v>1501</v>
      </c>
      <c r="C29" s="280" t="s">
        <v>1382</v>
      </c>
      <c r="D29" s="278">
        <v>2013</v>
      </c>
      <c r="E29" s="278" t="s">
        <v>1319</v>
      </c>
      <c r="F29" s="546" t="str">
        <f>IF(D29=2012,VLOOKUP(E29,'1.3 Factors &amp; Drop-Down Key'!$DX$3:$EC$14,5,0),VLOOKUP(E29,'1.3 Factors &amp; Drop-Down Key'!$DX$3:$EC$14,6,0))</f>
        <v>Yes</v>
      </c>
      <c r="G29" s="546" t="str">
        <f>VLOOKUP(E29,'1.3 Factors &amp; Drop-Down Key'!$DX$3:$EB$14,2,0)</f>
        <v>Acquisition and/or Disposal</v>
      </c>
      <c r="H29" s="546">
        <v>0</v>
      </c>
      <c r="I29" s="546">
        <v>0</v>
      </c>
      <c r="J29" s="546">
        <v>0</v>
      </c>
      <c r="K29" s="546">
        <v>0</v>
      </c>
      <c r="L29" s="546">
        <v>0</v>
      </c>
      <c r="M29" s="546">
        <f t="shared" si="8"/>
        <v>0</v>
      </c>
      <c r="N29" s="546" t="str">
        <f t="shared" si="9"/>
        <v>--</v>
      </c>
      <c r="O29" s="546" t="str">
        <f>VLOOKUP(E29,'1.3 Factors &amp; Drop-Down Key'!$DX$3:$EB$14,3)</f>
        <v># of Units</v>
      </c>
      <c r="P29" s="546">
        <v>0</v>
      </c>
      <c r="Q29" s="546">
        <v>0</v>
      </c>
      <c r="R29" s="546">
        <v>0</v>
      </c>
      <c r="S29" s="546">
        <v>0</v>
      </c>
      <c r="T29" s="546" t="str">
        <f t="shared" si="10"/>
        <v>--</v>
      </c>
      <c r="U29" s="546" t="str">
        <f t="shared" si="11"/>
        <v>--</v>
      </c>
      <c r="V29" s="547" t="s">
        <v>1937</v>
      </c>
      <c r="W29" s="281"/>
    </row>
    <row r="30" spans="1:23" ht="51" x14ac:dyDescent="0.2">
      <c r="A30" s="280" t="s">
        <v>1382</v>
      </c>
      <c r="B30" s="280">
        <v>1501</v>
      </c>
      <c r="C30" s="280" t="s">
        <v>1382</v>
      </c>
      <c r="D30" s="278">
        <v>2013</v>
      </c>
      <c r="E30" s="278" t="s">
        <v>1291</v>
      </c>
      <c r="F30" s="546" t="str">
        <f>IF(D30=2012,VLOOKUP(E30,'1.3 Factors &amp; Drop-Down Key'!$DX$3:$EC$14,5,0),VLOOKUP(E30,'1.3 Factors &amp; Drop-Down Key'!$DX$3:$EC$14,6,0))</f>
        <v>Yes</v>
      </c>
      <c r="G30" s="546" t="str">
        <f>VLOOKUP(E30,'1.3 Factors &amp; Drop-Down Key'!$DX$3:$EB$14,2,0)</f>
        <v>Acquisition and/or Disposal</v>
      </c>
      <c r="H30" s="546">
        <v>0</v>
      </c>
      <c r="I30" s="546">
        <v>0</v>
      </c>
      <c r="J30" s="546">
        <v>0</v>
      </c>
      <c r="K30" s="546">
        <v>0</v>
      </c>
      <c r="L30" s="546">
        <v>0</v>
      </c>
      <c r="M30" s="546">
        <f t="shared" si="8"/>
        <v>0</v>
      </c>
      <c r="N30" s="546" t="str">
        <f t="shared" si="9"/>
        <v>--</v>
      </c>
      <c r="O30" s="546" t="str">
        <f>VLOOKUP(E30,'1.3 Factors &amp; Drop-Down Key'!$DX$3:$EB$14,3)</f>
        <v># of Units</v>
      </c>
      <c r="P30" s="546">
        <v>19</v>
      </c>
      <c r="Q30" s="546">
        <v>28</v>
      </c>
      <c r="R30" s="546">
        <v>0</v>
      </c>
      <c r="S30" s="546">
        <v>0</v>
      </c>
      <c r="T30" s="546">
        <f t="shared" si="10"/>
        <v>0.40425531914893614</v>
      </c>
      <c r="U30" s="546">
        <f t="shared" si="11"/>
        <v>1</v>
      </c>
      <c r="V30" s="547" t="s">
        <v>1927</v>
      </c>
      <c r="W30" s="281"/>
    </row>
    <row r="31" spans="1:23" ht="51" x14ac:dyDescent="0.2">
      <c r="A31" s="280" t="s">
        <v>1382</v>
      </c>
      <c r="B31" s="280">
        <v>1501</v>
      </c>
      <c r="C31" s="280" t="s">
        <v>1382</v>
      </c>
      <c r="D31" s="278">
        <v>2013</v>
      </c>
      <c r="E31" s="278" t="s">
        <v>1303</v>
      </c>
      <c r="F31" s="546" t="str">
        <f>IF(D31=2012,VLOOKUP(E31,'1.3 Factors &amp; Drop-Down Key'!$DX$3:$EC$14,5,0),VLOOKUP(E31,'1.3 Factors &amp; Drop-Down Key'!$DX$3:$EC$14,6,0))</f>
        <v>Yes</v>
      </c>
      <c r="G31" s="546" t="str">
        <f>VLOOKUP(E31,'1.3 Factors &amp; Drop-Down Key'!$DX$3:$EB$14,2,0)</f>
        <v>Acquisition and/or Disposal</v>
      </c>
      <c r="H31" s="546">
        <v>1</v>
      </c>
      <c r="I31" s="546">
        <v>0</v>
      </c>
      <c r="J31" s="546">
        <v>1</v>
      </c>
      <c r="K31" s="546">
        <v>0</v>
      </c>
      <c r="L31" s="546">
        <v>0</v>
      </c>
      <c r="M31" s="546">
        <f t="shared" si="8"/>
        <v>0</v>
      </c>
      <c r="N31" s="546">
        <f t="shared" si="9"/>
        <v>1</v>
      </c>
      <c r="O31" s="546" t="str">
        <f>VLOOKUP(E31,'1.3 Factors &amp; Drop-Down Key'!$DX$3:$EB$14,3)</f>
        <v># of Units</v>
      </c>
      <c r="P31" s="546">
        <v>1</v>
      </c>
      <c r="Q31" s="546">
        <v>6</v>
      </c>
      <c r="R31" s="546">
        <v>0</v>
      </c>
      <c r="S31" s="546">
        <v>0</v>
      </c>
      <c r="T31" s="546">
        <f t="shared" si="10"/>
        <v>0.14285714285714285</v>
      </c>
      <c r="U31" s="546">
        <f t="shared" si="11"/>
        <v>1</v>
      </c>
      <c r="V31" s="547" t="s">
        <v>1928</v>
      </c>
      <c r="W31" s="281"/>
    </row>
    <row r="32" spans="1:23" ht="51" x14ac:dyDescent="0.2">
      <c r="A32" s="280" t="s">
        <v>1382</v>
      </c>
      <c r="B32" s="280">
        <v>1501</v>
      </c>
      <c r="C32" s="280" t="s">
        <v>1382</v>
      </c>
      <c r="D32" s="278">
        <v>2013</v>
      </c>
      <c r="E32" s="278" t="s">
        <v>1300</v>
      </c>
      <c r="F32" s="546" t="str">
        <f>IF(D32=2012,VLOOKUP(E32,'1.3 Factors &amp; Drop-Down Key'!$DX$3:$EC$14,5,0),VLOOKUP(E32,'1.3 Factors &amp; Drop-Down Key'!$DX$3:$EC$14,6,0))</f>
        <v>Yes</v>
      </c>
      <c r="G32" s="546" t="str">
        <f>VLOOKUP(E32,'1.3 Factors &amp; Drop-Down Key'!$DX$3:$EB$14,2,0)</f>
        <v>Acquisition and/or Disposal</v>
      </c>
      <c r="H32" s="546">
        <v>0</v>
      </c>
      <c r="I32" s="546">
        <v>0</v>
      </c>
      <c r="J32" s="546">
        <v>0</v>
      </c>
      <c r="K32" s="546">
        <v>0</v>
      </c>
      <c r="L32" s="546">
        <v>0</v>
      </c>
      <c r="M32" s="546">
        <f t="shared" si="8"/>
        <v>0</v>
      </c>
      <c r="N32" s="546" t="str">
        <f t="shared" si="9"/>
        <v>--</v>
      </c>
      <c r="O32" s="546" t="str">
        <f>VLOOKUP(E32,'1.3 Factors &amp; Drop-Down Key'!$DX$3:$EB$14,3)</f>
        <v># of Units</v>
      </c>
      <c r="P32" s="546">
        <v>1</v>
      </c>
      <c r="Q32" s="546">
        <v>0</v>
      </c>
      <c r="R32" s="546">
        <v>0</v>
      </c>
      <c r="S32" s="546">
        <v>0</v>
      </c>
      <c r="T32" s="546">
        <f t="shared" si="10"/>
        <v>1</v>
      </c>
      <c r="U32" s="546">
        <f t="shared" si="11"/>
        <v>1</v>
      </c>
      <c r="V32" s="547" t="s">
        <v>1929</v>
      </c>
      <c r="W32" s="281"/>
    </row>
    <row r="33" spans="1:22" ht="51" x14ac:dyDescent="0.2">
      <c r="A33" s="280" t="s">
        <v>1382</v>
      </c>
      <c r="B33" s="280">
        <v>1501</v>
      </c>
      <c r="C33" s="280" t="s">
        <v>1382</v>
      </c>
      <c r="D33" s="278">
        <v>2013</v>
      </c>
      <c r="E33" s="278" t="s">
        <v>1301</v>
      </c>
      <c r="F33" s="546" t="str">
        <f>IF(D33=2012,VLOOKUP(E33,'1.3 Factors &amp; Drop-Down Key'!$DX$3:$EC$14,5,0),VLOOKUP(E33,'1.3 Factors &amp; Drop-Down Key'!$DX$3:$EC$14,6,0))</f>
        <v>No</v>
      </c>
      <c r="G33" s="546" t="str">
        <f>VLOOKUP(E33,'1.3 Factors &amp; Drop-Down Key'!$DX$3:$EB$14,2,0)</f>
        <v>Disposal Only</v>
      </c>
      <c r="H33" s="546" t="s">
        <v>1318</v>
      </c>
      <c r="I33" s="546" t="s">
        <v>1318</v>
      </c>
      <c r="J33" s="546" t="s">
        <v>1318</v>
      </c>
      <c r="K33" s="546" t="s">
        <v>1318</v>
      </c>
      <c r="L33" s="546" t="s">
        <v>1318</v>
      </c>
      <c r="M33" s="546" t="str">
        <f t="shared" ref="M33:M36" si="12">IF(ISERROR(H33-SUM(I33:K33)),"N/A",H33-SUM(I33:K33))</f>
        <v>N/A</v>
      </c>
      <c r="N33" s="546" t="str">
        <f t="shared" ref="N33:N36" si="13">IF(ISERROR(SUM(I33:K33)/H33),"--",IF(F33="Yes",SUM(I33:K33)/H33,"N/A"))</f>
        <v>--</v>
      </c>
      <c r="O33" s="546" t="str">
        <f>VLOOKUP(E33,'1.3 Factors &amp; Drop-Down Key'!$DX$3:$EB$14,3)</f>
        <v># of Units</v>
      </c>
      <c r="P33" s="546">
        <v>38</v>
      </c>
      <c r="Q33" s="546">
        <v>29</v>
      </c>
      <c r="R33" s="546">
        <v>0</v>
      </c>
      <c r="S33" s="546">
        <v>0</v>
      </c>
      <c r="T33" s="546">
        <f t="shared" ref="T33:T36" si="14">IF(ISERROR(P33/SUM(P33:S33)),"--",P33/SUM(P33:S33))</f>
        <v>0.56716417910447758</v>
      </c>
      <c r="U33" s="546">
        <f t="shared" ref="U33:U36" si="15">IF(ISERROR(SUM(P33:R33)/SUM(P33:S33)),"--",SUM(P33:R33)/SUM(P33:S33))</f>
        <v>1</v>
      </c>
      <c r="V33" s="547" t="s">
        <v>1929</v>
      </c>
    </row>
    <row r="34" spans="1:22" ht="51" x14ac:dyDescent="0.2">
      <c r="A34" s="280" t="s">
        <v>1382</v>
      </c>
      <c r="B34" s="280">
        <v>1501</v>
      </c>
      <c r="C34" s="280" t="s">
        <v>1382</v>
      </c>
      <c r="D34" s="278">
        <v>2013</v>
      </c>
      <c r="E34" s="278" t="s">
        <v>1316</v>
      </c>
      <c r="F34" s="546" t="str">
        <f>IF(D34=2012,VLOOKUP(E34,'1.3 Factors &amp; Drop-Down Key'!$DX$3:$EC$14,5,0),VLOOKUP(E34,'1.3 Factors &amp; Drop-Down Key'!$DX$3:$EC$14,6,0))</f>
        <v>No</v>
      </c>
      <c r="G34" s="546" t="str">
        <f>VLOOKUP(E34,'1.3 Factors &amp; Drop-Down Key'!$DX$3:$EB$14,2,0)</f>
        <v>Disposal Only</v>
      </c>
      <c r="H34" s="546" t="s">
        <v>1318</v>
      </c>
      <c r="I34" s="546" t="s">
        <v>1318</v>
      </c>
      <c r="J34" s="546" t="s">
        <v>1318</v>
      </c>
      <c r="K34" s="546" t="s">
        <v>1318</v>
      </c>
      <c r="L34" s="546" t="s">
        <v>1318</v>
      </c>
      <c r="M34" s="546" t="str">
        <f t="shared" si="12"/>
        <v>N/A</v>
      </c>
      <c r="N34" s="546" t="str">
        <f t="shared" si="13"/>
        <v>--</v>
      </c>
      <c r="O34" s="546" t="str">
        <f>VLOOKUP(E34,'1.3 Factors &amp; Drop-Down Key'!$DX$3:$EB$14,3)</f>
        <v># of Units</v>
      </c>
      <c r="P34" s="546">
        <v>0</v>
      </c>
      <c r="Q34" s="546">
        <v>56</v>
      </c>
      <c r="R34" s="546">
        <v>0</v>
      </c>
      <c r="S34" s="546">
        <v>0</v>
      </c>
      <c r="T34" s="546">
        <f t="shared" si="14"/>
        <v>0</v>
      </c>
      <c r="U34" s="546">
        <f t="shared" si="15"/>
        <v>1</v>
      </c>
      <c r="V34" s="547" t="s">
        <v>1929</v>
      </c>
    </row>
    <row r="35" spans="1:22" ht="51" x14ac:dyDescent="0.2">
      <c r="A35" s="280" t="s">
        <v>1382</v>
      </c>
      <c r="B35" s="280">
        <v>1501</v>
      </c>
      <c r="C35" s="280" t="s">
        <v>1382</v>
      </c>
      <c r="D35" s="278">
        <v>2013</v>
      </c>
      <c r="E35" s="278" t="s">
        <v>1302</v>
      </c>
      <c r="F35" s="546" t="str">
        <f>IF(D35=2012,VLOOKUP(E35,'1.3 Factors &amp; Drop-Down Key'!$DX$3:$EC$14,5,0),VLOOKUP(E35,'1.3 Factors &amp; Drop-Down Key'!$DX$3:$EC$14,6,0))</f>
        <v>No</v>
      </c>
      <c r="G35" s="546" t="str">
        <f>VLOOKUP(E35,'1.3 Factors &amp; Drop-Down Key'!$DX$3:$EB$14,2,0)</f>
        <v>Disposal Only</v>
      </c>
      <c r="H35" s="546" t="s">
        <v>1318</v>
      </c>
      <c r="I35" s="546" t="s">
        <v>1318</v>
      </c>
      <c r="J35" s="546" t="s">
        <v>1318</v>
      </c>
      <c r="K35" s="546" t="s">
        <v>1318</v>
      </c>
      <c r="L35" s="546" t="s">
        <v>1318</v>
      </c>
      <c r="M35" s="546" t="str">
        <f t="shared" si="12"/>
        <v>N/A</v>
      </c>
      <c r="N35" s="546" t="str">
        <f t="shared" si="13"/>
        <v>--</v>
      </c>
      <c r="O35" s="546" t="str">
        <f>VLOOKUP(E35,'1.3 Factors &amp; Drop-Down Key'!$DX$3:$EB$14,3)</f>
        <v># of Units</v>
      </c>
      <c r="P35" s="546">
        <v>0</v>
      </c>
      <c r="Q35" s="546">
        <v>0</v>
      </c>
      <c r="R35" s="546">
        <v>0</v>
      </c>
      <c r="S35" s="546">
        <v>0</v>
      </c>
      <c r="T35" s="546" t="str">
        <f t="shared" si="14"/>
        <v>--</v>
      </c>
      <c r="U35" s="546" t="str">
        <f t="shared" si="15"/>
        <v>--</v>
      </c>
      <c r="V35" s="547" t="s">
        <v>1929</v>
      </c>
    </row>
    <row r="36" spans="1:22" ht="51" x14ac:dyDescent="0.2">
      <c r="A36" s="280" t="s">
        <v>1382</v>
      </c>
      <c r="B36" s="280">
        <v>1501</v>
      </c>
      <c r="C36" s="280" t="s">
        <v>1382</v>
      </c>
      <c r="D36" s="278">
        <v>2013</v>
      </c>
      <c r="E36" s="278" t="s">
        <v>1308</v>
      </c>
      <c r="F36" s="570" t="str">
        <f>IF(D36=2012,VLOOKUP(E36,'1.3 Factors &amp; Drop-Down Key'!$DX$3:$EC$14,5,0),VLOOKUP(E36,'1.3 Factors &amp; Drop-Down Key'!$DX$3:$EC$14,6,0))</f>
        <v>N/A</v>
      </c>
      <c r="G36" s="570" t="str">
        <f>VLOOKUP(E36,'1.3 Factors &amp; Drop-Down Key'!$DX$3:$EB$14,2,0)</f>
        <v>Disposal Only</v>
      </c>
      <c r="H36" s="570" t="s">
        <v>1318</v>
      </c>
      <c r="I36" s="570" t="s">
        <v>1318</v>
      </c>
      <c r="J36" s="570" t="s">
        <v>1318</v>
      </c>
      <c r="K36" s="570" t="s">
        <v>1318</v>
      </c>
      <c r="L36" s="570" t="s">
        <v>1318</v>
      </c>
      <c r="M36" s="570" t="str">
        <f t="shared" si="12"/>
        <v>N/A</v>
      </c>
      <c r="N36" s="570" t="str">
        <f t="shared" si="13"/>
        <v>--</v>
      </c>
      <c r="O36" s="570" t="str">
        <f>VLOOKUP(E36,'1.3 Factors &amp; Drop-Down Key'!$DX$3:$EB$14,3)</f>
        <v>Metric Tons</v>
      </c>
      <c r="P36" s="570">
        <v>0.22</v>
      </c>
      <c r="Q36" s="570">
        <v>2.17</v>
      </c>
      <c r="R36" s="570">
        <v>0</v>
      </c>
      <c r="S36" s="570">
        <v>0</v>
      </c>
      <c r="T36" s="570">
        <f t="shared" si="14"/>
        <v>9.2050209205020911E-2</v>
      </c>
      <c r="U36" s="570">
        <f t="shared" si="15"/>
        <v>1</v>
      </c>
      <c r="V36" s="547" t="s">
        <v>1929</v>
      </c>
    </row>
    <row r="37" spans="1:22" x14ac:dyDescent="0.2">
      <c r="F37" s="571"/>
      <c r="G37" s="219"/>
      <c r="H37" s="164"/>
      <c r="I37" s="164"/>
      <c r="J37" s="213"/>
      <c r="K37" s="164"/>
      <c r="L37" s="164"/>
      <c r="M37" s="572"/>
      <c r="N37" s="573"/>
      <c r="O37" s="219"/>
      <c r="P37" s="164"/>
      <c r="Q37" s="164"/>
      <c r="R37" s="164"/>
      <c r="S37" s="164"/>
      <c r="T37" s="574"/>
      <c r="U37" s="573"/>
    </row>
    <row r="38" spans="1:22" x14ac:dyDescent="0.2">
      <c r="F38" s="571"/>
      <c r="G38" s="219"/>
      <c r="H38" s="164"/>
      <c r="I38" s="164"/>
      <c r="J38" s="213"/>
      <c r="K38" s="164"/>
      <c r="L38" s="164"/>
      <c r="M38" s="572"/>
      <c r="N38" s="573"/>
      <c r="O38" s="219"/>
      <c r="P38" s="164"/>
      <c r="Q38" s="164"/>
      <c r="R38" s="164"/>
      <c r="S38" s="164"/>
      <c r="T38" s="574"/>
      <c r="U38" s="573"/>
    </row>
    <row r="39" spans="1:22" x14ac:dyDescent="0.2">
      <c r="F39" s="571"/>
      <c r="G39" s="219"/>
      <c r="H39" s="164"/>
      <c r="I39" s="164"/>
      <c r="J39" s="213"/>
      <c r="K39" s="164"/>
      <c r="L39" s="164"/>
      <c r="M39" s="572"/>
      <c r="N39" s="573"/>
      <c r="O39" s="219"/>
      <c r="P39" s="164"/>
      <c r="Q39" s="164"/>
      <c r="R39" s="164"/>
      <c r="S39" s="164"/>
      <c r="T39" s="574"/>
      <c r="U39" s="573"/>
    </row>
    <row r="40" spans="1:22" x14ac:dyDescent="0.2">
      <c r="F40" s="571"/>
      <c r="G40" s="219"/>
      <c r="H40" s="164"/>
      <c r="I40" s="164"/>
      <c r="J40" s="213"/>
      <c r="K40" s="164"/>
      <c r="L40" s="164"/>
      <c r="M40" s="572"/>
      <c r="N40" s="573"/>
      <c r="O40" s="219"/>
      <c r="P40" s="164"/>
      <c r="Q40" s="164"/>
      <c r="R40" s="164"/>
      <c r="S40" s="164"/>
      <c r="T40" s="574"/>
      <c r="U40" s="573"/>
    </row>
    <row r="41" spans="1:22" x14ac:dyDescent="0.2">
      <c r="F41" s="571"/>
      <c r="G41" s="219"/>
      <c r="H41" s="164"/>
      <c r="I41" s="164"/>
      <c r="J41" s="213"/>
      <c r="K41" s="164"/>
      <c r="L41" s="164"/>
      <c r="M41" s="572"/>
      <c r="N41" s="573"/>
      <c r="O41" s="219"/>
      <c r="P41" s="164"/>
      <c r="Q41" s="164"/>
      <c r="R41" s="164"/>
      <c r="S41" s="164"/>
      <c r="T41" s="574"/>
      <c r="U41" s="573"/>
    </row>
    <row r="42" spans="1:22" x14ac:dyDescent="0.2">
      <c r="F42" s="571"/>
      <c r="G42" s="219"/>
      <c r="H42" s="164"/>
      <c r="I42" s="164"/>
      <c r="J42" s="213"/>
      <c r="K42" s="164"/>
      <c r="L42" s="164"/>
      <c r="M42" s="572"/>
      <c r="N42" s="573"/>
      <c r="O42" s="219"/>
      <c r="P42" s="164"/>
      <c r="Q42" s="164"/>
      <c r="R42" s="164"/>
      <c r="S42" s="164"/>
      <c r="T42" s="574"/>
      <c r="U42" s="573"/>
    </row>
    <row r="43" spans="1:22" x14ac:dyDescent="0.2">
      <c r="F43" s="164"/>
      <c r="G43" s="164"/>
      <c r="H43" s="164"/>
      <c r="I43" s="164"/>
      <c r="J43" s="213"/>
      <c r="K43" s="164"/>
      <c r="L43" s="164"/>
      <c r="M43" s="572"/>
      <c r="N43" s="573"/>
      <c r="O43" s="219"/>
      <c r="P43" s="164"/>
      <c r="Q43" s="164"/>
      <c r="R43" s="164"/>
      <c r="S43" s="164"/>
      <c r="T43" s="574"/>
      <c r="U43" s="573"/>
    </row>
    <row r="44" spans="1:22" x14ac:dyDescent="0.2">
      <c r="F44" s="164"/>
      <c r="G44" s="164"/>
      <c r="H44" s="164"/>
      <c r="I44" s="164"/>
      <c r="J44" s="213"/>
      <c r="K44" s="164"/>
      <c r="L44" s="164"/>
      <c r="M44" s="572"/>
      <c r="N44" s="573"/>
      <c r="O44" s="219"/>
      <c r="P44" s="164"/>
      <c r="Q44" s="164"/>
      <c r="R44" s="164"/>
      <c r="S44" s="164"/>
      <c r="T44" s="574"/>
      <c r="U44" s="573"/>
    </row>
    <row r="45" spans="1:22" x14ac:dyDescent="0.2">
      <c r="F45" s="164"/>
      <c r="G45" s="164"/>
      <c r="H45" s="164"/>
      <c r="I45" s="164"/>
      <c r="J45" s="213"/>
      <c r="K45" s="164"/>
      <c r="L45" s="164"/>
      <c r="M45" s="164"/>
      <c r="N45" s="164"/>
      <c r="O45" s="164"/>
      <c r="P45" s="164"/>
      <c r="Q45" s="164"/>
      <c r="R45" s="164"/>
      <c r="S45" s="164"/>
      <c r="T45" s="574"/>
      <c r="U45" s="573"/>
    </row>
  </sheetData>
  <autoFilter ref="A12:U45"/>
  <mergeCells count="6">
    <mergeCell ref="V10:W10"/>
    <mergeCell ref="O10:U10"/>
    <mergeCell ref="A10:E10"/>
    <mergeCell ref="F10:N10"/>
    <mergeCell ref="A4:S4"/>
    <mergeCell ref="A8:S8"/>
  </mergeCells>
  <pageMargins left="0.7" right="0.7" top="0.75" bottom="0.75" header="0.3" footer="0.3"/>
  <pageSetup paperSize="3" scale="61"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'1.3 Factors &amp; Drop-Down Key'!$DX$3:$DX$14</xm:f>
          </x14:formula1>
          <xm:sqref>E13:E36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25"/>
  <sheetViews>
    <sheetView topLeftCell="E1" zoomScaleNormal="100" zoomScaleSheetLayoutView="70" workbookViewId="0">
      <pane ySplit="12" topLeftCell="A13" activePane="bottomLeft" state="frozen"/>
      <selection activeCell="AQ10" sqref="AQ10:AQ11"/>
      <selection pane="bottomLeft" activeCell="K22" sqref="K22"/>
    </sheetView>
  </sheetViews>
  <sheetFormatPr defaultColWidth="9.140625" defaultRowHeight="12.75" x14ac:dyDescent="0.2"/>
  <cols>
    <col min="1" max="1" width="2.5703125" style="100" customWidth="1"/>
    <col min="2" max="2" width="7.42578125" style="100" customWidth="1"/>
    <col min="3" max="3" width="6.42578125" style="100" customWidth="1"/>
    <col min="4" max="4" width="9" style="100" customWidth="1"/>
    <col min="5" max="5" width="10.140625" style="100" customWidth="1"/>
    <col min="6" max="6" width="21.5703125" style="100" customWidth="1"/>
    <col min="7" max="7" width="18.85546875" style="100" customWidth="1"/>
    <col min="8" max="8" width="11.140625" style="100" customWidth="1"/>
    <col min="9" max="9" width="21" style="100" customWidth="1"/>
    <col min="10" max="10" width="16.85546875" style="64" customWidth="1"/>
    <col min="11" max="11" width="12" style="100" customWidth="1"/>
    <col min="12" max="12" width="22.140625" style="100" customWidth="1"/>
    <col min="13" max="13" width="20.42578125" style="100" customWidth="1"/>
    <col min="14" max="16384" width="9.140625" style="100"/>
  </cols>
  <sheetData>
    <row r="1" spans="1:27" ht="24" customHeight="1" x14ac:dyDescent="0.2">
      <c r="B1" s="46" t="s">
        <v>1367</v>
      </c>
      <c r="C1" s="46"/>
      <c r="D1" s="46"/>
      <c r="E1" s="46"/>
      <c r="F1" s="79"/>
      <c r="G1" s="79"/>
      <c r="H1" s="79"/>
    </row>
    <row r="2" spans="1:27" s="10" customFormat="1" ht="8.1" customHeight="1" x14ac:dyDescent="0.2">
      <c r="B2" s="66"/>
      <c r="C2" s="66"/>
      <c r="D2" s="66"/>
      <c r="E2" s="66"/>
      <c r="F2" s="66"/>
      <c r="G2" s="66"/>
      <c r="H2" s="66"/>
      <c r="J2" s="64"/>
    </row>
    <row r="3" spans="1:27" s="10" customFormat="1" ht="18" customHeight="1" x14ac:dyDescent="0.2">
      <c r="B3" s="24" t="s">
        <v>1371</v>
      </c>
      <c r="C3" s="24"/>
      <c r="D3" s="24"/>
      <c r="E3" s="24"/>
      <c r="F3" s="24"/>
      <c r="G3" s="24"/>
      <c r="H3" s="66"/>
      <c r="J3" s="64"/>
    </row>
    <row r="4" spans="1:27" s="49" customFormat="1" ht="62.25" customHeight="1" x14ac:dyDescent="0.2">
      <c r="B4" s="830" t="s">
        <v>1781</v>
      </c>
      <c r="C4" s="831"/>
      <c r="D4" s="831"/>
      <c r="E4" s="831"/>
      <c r="F4" s="831"/>
      <c r="G4" s="831"/>
      <c r="H4" s="831"/>
      <c r="I4" s="831"/>
      <c r="J4" s="832"/>
      <c r="K4" s="832"/>
    </row>
    <row r="5" spans="1:27" s="49" customFormat="1" ht="18" customHeight="1" x14ac:dyDescent="0.2">
      <c r="B5" s="23" t="s">
        <v>1152</v>
      </c>
      <c r="C5" s="23"/>
      <c r="D5" s="23"/>
      <c r="E5" s="23"/>
      <c r="F5" s="23"/>
      <c r="G5" s="23"/>
      <c r="H5" s="262"/>
      <c r="I5" s="231"/>
      <c r="J5" s="64"/>
    </row>
    <row r="6" spans="1:27" s="49" customFormat="1" ht="8.1" customHeight="1" x14ac:dyDescent="0.2">
      <c r="B6" s="257"/>
      <c r="C6" s="257"/>
      <c r="D6" s="257"/>
      <c r="E6" s="257"/>
      <c r="F6" s="257"/>
      <c r="G6" s="257"/>
      <c r="H6" s="257"/>
      <c r="J6" s="64"/>
    </row>
    <row r="7" spans="1:27" s="61" customFormat="1" ht="19.5" customHeight="1" x14ac:dyDescent="0.2">
      <c r="B7" s="158" t="s">
        <v>1137</v>
      </c>
      <c r="C7" s="159"/>
      <c r="D7" s="159"/>
      <c r="E7" s="159"/>
      <c r="F7" s="159"/>
      <c r="G7" s="159"/>
      <c r="H7" s="159"/>
      <c r="I7" s="159"/>
      <c r="J7" s="159"/>
      <c r="K7" s="159"/>
      <c r="L7" s="159"/>
      <c r="M7" s="159"/>
      <c r="N7" s="49"/>
      <c r="O7" s="49"/>
      <c r="P7" s="49"/>
    </row>
    <row r="8" spans="1:27" s="10" customFormat="1" ht="29.25" customHeight="1" x14ac:dyDescent="0.2">
      <c r="B8" s="826"/>
      <c r="C8" s="785"/>
      <c r="D8" s="785"/>
      <c r="E8" s="785"/>
      <c r="F8" s="785"/>
      <c r="G8" s="785"/>
      <c r="H8" s="785"/>
      <c r="I8" s="785"/>
      <c r="J8" s="785"/>
      <c r="K8" s="785"/>
      <c r="L8" s="785"/>
      <c r="M8" s="785"/>
      <c r="N8" s="49"/>
      <c r="O8" s="49"/>
      <c r="P8" s="49"/>
      <c r="AA8" s="61"/>
    </row>
    <row r="9" spans="1:27" s="49" customFormat="1" ht="8.1" customHeight="1" x14ac:dyDescent="0.2">
      <c r="B9" s="257"/>
      <c r="C9" s="257"/>
      <c r="D9" s="257"/>
      <c r="E9" s="257"/>
      <c r="F9" s="257"/>
      <c r="G9" s="257"/>
      <c r="H9" s="257"/>
      <c r="J9" s="64"/>
    </row>
    <row r="10" spans="1:27" s="84" customFormat="1" ht="20.25" customHeight="1" x14ac:dyDescent="0.2">
      <c r="B10" s="827" t="s">
        <v>71</v>
      </c>
      <c r="C10" s="828"/>
      <c r="D10" s="828"/>
      <c r="E10" s="828"/>
      <c r="F10" s="828"/>
      <c r="G10" s="829"/>
      <c r="H10" s="827" t="s">
        <v>1331</v>
      </c>
      <c r="I10" s="828"/>
      <c r="J10" s="828"/>
      <c r="K10" s="829"/>
      <c r="L10" s="800" t="s">
        <v>111</v>
      </c>
      <c r="M10" s="819"/>
      <c r="N10" s="49"/>
      <c r="O10" s="49"/>
      <c r="P10" s="49"/>
    </row>
    <row r="11" spans="1:27" s="80" customFormat="1" ht="8.1" customHeight="1" x14ac:dyDescent="0.2">
      <c r="B11" s="215"/>
      <c r="C11" s="215"/>
      <c r="D11" s="215"/>
      <c r="E11" s="215"/>
      <c r="F11" s="215"/>
      <c r="G11" s="218"/>
      <c r="H11" s="216"/>
      <c r="I11" s="216"/>
      <c r="J11" s="216"/>
      <c r="K11" s="223"/>
      <c r="L11" s="233"/>
      <c r="M11" s="217"/>
      <c r="N11" s="49"/>
      <c r="O11" s="49"/>
      <c r="P11" s="49"/>
    </row>
    <row r="12" spans="1:27" s="83" customFormat="1" ht="60" customHeight="1" x14ac:dyDescent="0.2">
      <c r="B12" s="260" t="s">
        <v>271</v>
      </c>
      <c r="C12" s="260" t="s">
        <v>316</v>
      </c>
      <c r="D12" s="260" t="s">
        <v>321</v>
      </c>
      <c r="E12" s="264" t="s">
        <v>273</v>
      </c>
      <c r="F12" s="260" t="s">
        <v>1290</v>
      </c>
      <c r="G12" s="264" t="s">
        <v>1322</v>
      </c>
      <c r="H12" s="175" t="s">
        <v>1323</v>
      </c>
      <c r="I12" s="175" t="s">
        <v>1372</v>
      </c>
      <c r="J12" s="175" t="s">
        <v>1330</v>
      </c>
      <c r="K12" s="175" t="s">
        <v>1328</v>
      </c>
      <c r="L12" s="175" t="s">
        <v>405</v>
      </c>
      <c r="M12" s="175" t="s">
        <v>1380</v>
      </c>
      <c r="N12" s="49"/>
      <c r="O12" s="49"/>
      <c r="P12" s="49"/>
    </row>
    <row r="13" spans="1:27" ht="14.1" customHeight="1" x14ac:dyDescent="0.2">
      <c r="A13" s="265" t="str">
        <f t="shared" ref="A13" si="0">CONCATENATE(E13,F13)</f>
        <v>2012Printers, Copiers, MFDs</v>
      </c>
      <c r="B13" s="104" t="s">
        <v>1382</v>
      </c>
      <c r="C13" s="104">
        <v>1501</v>
      </c>
      <c r="D13" s="104" t="s">
        <v>1382</v>
      </c>
      <c r="E13" s="104">
        <v>2012</v>
      </c>
      <c r="F13" s="220" t="s">
        <v>1329</v>
      </c>
      <c r="G13" s="101" t="str">
        <f>VLOOKUP(F13,'1.3 Factors &amp; Drop-Down Key'!$EE$3:$EG$7,2,0)</f>
        <v>Duplex Printing</v>
      </c>
      <c r="H13" s="105">
        <v>221</v>
      </c>
      <c r="I13" s="105">
        <v>107</v>
      </c>
      <c r="J13" s="105">
        <v>79</v>
      </c>
      <c r="K13" s="371">
        <f t="shared" ref="K13" si="1">IF(ISERROR(J13/(H13-I13)),"--",(J13/(H13-I13)))</f>
        <v>0.69298245614035092</v>
      </c>
      <c r="L13" s="281"/>
      <c r="M13" s="281" t="s">
        <v>1388</v>
      </c>
    </row>
    <row r="14" spans="1:27" ht="14.1" customHeight="1" x14ac:dyDescent="0.2">
      <c r="A14" s="265" t="str">
        <f t="shared" ref="A14:A17" si="2">CONCATENATE(E14,F14)</f>
        <v>2012Desktop Computers</v>
      </c>
      <c r="B14" s="104" t="s">
        <v>1382</v>
      </c>
      <c r="C14" s="104">
        <v>1501</v>
      </c>
      <c r="D14" s="104" t="s">
        <v>1382</v>
      </c>
      <c r="E14" s="372" t="s">
        <v>1389</v>
      </c>
      <c r="F14" s="373" t="s">
        <v>1298</v>
      </c>
      <c r="G14" s="101" t="str">
        <f>VLOOKUP(F14,'1.3 Factors &amp; Drop-Down Key'!$EE$3:$EG$7,2,0)</f>
        <v>Power Management</v>
      </c>
      <c r="H14" s="374">
        <v>620</v>
      </c>
      <c r="I14" s="374">
        <v>0</v>
      </c>
      <c r="J14" s="374">
        <v>620</v>
      </c>
      <c r="K14" s="371">
        <f t="shared" ref="K14:K17" si="3">IF(ISERROR(J14/(H14-I14)),"--",(J14/(H14-I14)))</f>
        <v>1</v>
      </c>
      <c r="L14" s="281"/>
      <c r="M14" s="281" t="s">
        <v>1388</v>
      </c>
    </row>
    <row r="15" spans="1:27" ht="14.1" customHeight="1" x14ac:dyDescent="0.2">
      <c r="A15" s="265" t="str">
        <f t="shared" si="2"/>
        <v>2012CRT Monitors</v>
      </c>
      <c r="B15" s="104" t="s">
        <v>1382</v>
      </c>
      <c r="C15" s="104">
        <v>1501</v>
      </c>
      <c r="D15" s="104" t="s">
        <v>1382</v>
      </c>
      <c r="E15" s="372" t="s">
        <v>1389</v>
      </c>
      <c r="F15" s="373" t="s">
        <v>1293</v>
      </c>
      <c r="G15" s="101" t="str">
        <f>VLOOKUP(F15,'1.3 Factors &amp; Drop-Down Key'!$EE$3:$EG$7,2,0)</f>
        <v>Power Management</v>
      </c>
      <c r="H15" s="374">
        <v>0</v>
      </c>
      <c r="I15" s="374">
        <v>0</v>
      </c>
      <c r="J15" s="374">
        <v>0</v>
      </c>
      <c r="K15" s="371" t="str">
        <f t="shared" si="3"/>
        <v>--</v>
      </c>
      <c r="L15" s="281"/>
      <c r="M15" s="281" t="s">
        <v>1388</v>
      </c>
    </row>
    <row r="16" spans="1:27" ht="14.1" customHeight="1" x14ac:dyDescent="0.2">
      <c r="A16" s="265" t="str">
        <f t="shared" si="2"/>
        <v>2012LCD Monitors</v>
      </c>
      <c r="B16" s="104" t="s">
        <v>1382</v>
      </c>
      <c r="C16" s="104">
        <v>1501</v>
      </c>
      <c r="D16" s="104" t="s">
        <v>1382</v>
      </c>
      <c r="E16" s="372" t="s">
        <v>1389</v>
      </c>
      <c r="F16" s="373" t="s">
        <v>1292</v>
      </c>
      <c r="G16" s="101" t="str">
        <f>VLOOKUP(F16,'1.3 Factors &amp; Drop-Down Key'!$EE$3:$EG$7,2,0)</f>
        <v>Power Management</v>
      </c>
      <c r="H16" s="374">
        <v>674</v>
      </c>
      <c r="I16" s="374">
        <v>0</v>
      </c>
      <c r="J16" s="374">
        <v>674</v>
      </c>
      <c r="K16" s="371">
        <f t="shared" si="3"/>
        <v>1</v>
      </c>
      <c r="L16" s="281"/>
      <c r="M16" s="281" t="s">
        <v>1388</v>
      </c>
    </row>
    <row r="17" spans="1:13" ht="14.1" customHeight="1" x14ac:dyDescent="0.2">
      <c r="A17" s="265" t="str">
        <f t="shared" si="2"/>
        <v>2012Laptop Computers</v>
      </c>
      <c r="B17" s="104" t="s">
        <v>1382</v>
      </c>
      <c r="C17" s="104">
        <v>1501</v>
      </c>
      <c r="D17" s="104" t="s">
        <v>1382</v>
      </c>
      <c r="E17" s="372" t="s">
        <v>1389</v>
      </c>
      <c r="F17" s="373" t="s">
        <v>1299</v>
      </c>
      <c r="G17" s="101" t="str">
        <f>VLOOKUP(F17,'1.3 Factors &amp; Drop-Down Key'!$EE$3:$EG$7,2,0)</f>
        <v>Power Management</v>
      </c>
      <c r="H17" s="374">
        <v>485</v>
      </c>
      <c r="I17" s="374">
        <v>0</v>
      </c>
      <c r="J17" s="374">
        <v>485</v>
      </c>
      <c r="K17" s="371">
        <f t="shared" si="3"/>
        <v>1</v>
      </c>
      <c r="L17" s="281"/>
      <c r="M17" s="281" t="s">
        <v>1388</v>
      </c>
    </row>
    <row r="18" spans="1:13" ht="12" customHeight="1" x14ac:dyDescent="0.2">
      <c r="A18" s="265" t="str">
        <f t="shared" ref="A18" si="4">CONCATENATE(E18,F18)</f>
        <v>2013Desktop Computers</v>
      </c>
      <c r="B18" s="104" t="s">
        <v>1382</v>
      </c>
      <c r="C18" s="104">
        <v>1501</v>
      </c>
      <c r="D18" s="104" t="s">
        <v>1382</v>
      </c>
      <c r="E18" s="375">
        <v>2013</v>
      </c>
      <c r="F18" s="373" t="s">
        <v>1298</v>
      </c>
      <c r="G18" s="101" t="str">
        <f>VLOOKUP(F18,'1.3 Factors &amp; Drop-Down Key'!$EE$3:$EG$7,2,0)</f>
        <v>Power Management</v>
      </c>
      <c r="H18" s="579">
        <v>302</v>
      </c>
      <c r="I18" s="579">
        <v>0</v>
      </c>
      <c r="J18" s="579">
        <v>302</v>
      </c>
      <c r="K18" s="371">
        <f t="shared" ref="K18" si="5">IF(ISERROR(J18/(H18-I18)),"--",(J18/(H18-I18)))</f>
        <v>1</v>
      </c>
      <c r="L18" s="281"/>
      <c r="M18" s="281"/>
    </row>
    <row r="19" spans="1:13" ht="12" customHeight="1" x14ac:dyDescent="0.2">
      <c r="A19" s="265" t="str">
        <f t="shared" ref="A19:A25" si="6">CONCATENATE(E19,F19)</f>
        <v>2013CRT Monitors</v>
      </c>
      <c r="B19" s="104" t="s">
        <v>1382</v>
      </c>
      <c r="C19" s="104">
        <v>1501</v>
      </c>
      <c r="D19" s="104" t="s">
        <v>1382</v>
      </c>
      <c r="E19" s="375">
        <v>2013</v>
      </c>
      <c r="F19" s="373" t="s">
        <v>1293</v>
      </c>
      <c r="G19" s="101" t="str">
        <f>VLOOKUP(F19,'1.3 Factors &amp; Drop-Down Key'!$EE$3:$EG$7,2,0)</f>
        <v>Power Management</v>
      </c>
      <c r="H19" s="579">
        <v>0</v>
      </c>
      <c r="I19" s="579">
        <v>0</v>
      </c>
      <c r="J19" s="579">
        <v>0</v>
      </c>
      <c r="K19" s="371" t="str">
        <f t="shared" ref="K19:K25" si="7">IF(ISERROR(J19/(H19-I19)),"--",(J19/(H19-I19)))</f>
        <v>--</v>
      </c>
      <c r="L19" s="281"/>
      <c r="M19" s="281"/>
    </row>
    <row r="20" spans="1:13" ht="12" customHeight="1" x14ac:dyDescent="0.2">
      <c r="A20" s="265" t="str">
        <f t="shared" si="6"/>
        <v>2013LCD Monitors</v>
      </c>
      <c r="B20" s="104" t="s">
        <v>1382</v>
      </c>
      <c r="C20" s="104">
        <v>1501</v>
      </c>
      <c r="D20" s="104" t="s">
        <v>1382</v>
      </c>
      <c r="E20" s="375">
        <v>2013</v>
      </c>
      <c r="F20" s="373" t="s">
        <v>1292</v>
      </c>
      <c r="G20" s="101" t="str">
        <f>VLOOKUP(F20,'1.3 Factors &amp; Drop-Down Key'!$EE$3:$EG$7,2,0)</f>
        <v>Power Management</v>
      </c>
      <c r="H20" s="579">
        <v>634</v>
      </c>
      <c r="I20" s="579">
        <v>0</v>
      </c>
      <c r="J20" s="579">
        <v>634</v>
      </c>
      <c r="K20" s="371">
        <f t="shared" si="7"/>
        <v>1</v>
      </c>
      <c r="L20" s="281"/>
      <c r="M20" s="281"/>
    </row>
    <row r="21" spans="1:13" ht="12" customHeight="1" x14ac:dyDescent="0.2">
      <c r="A21" s="265" t="str">
        <f t="shared" si="6"/>
        <v>2013Laptop Computers</v>
      </c>
      <c r="B21" s="104" t="s">
        <v>1382</v>
      </c>
      <c r="C21" s="104">
        <v>1501</v>
      </c>
      <c r="D21" s="104" t="s">
        <v>1382</v>
      </c>
      <c r="E21" s="375">
        <v>2013</v>
      </c>
      <c r="F21" s="373" t="s">
        <v>1299</v>
      </c>
      <c r="G21" s="101" t="str">
        <f>VLOOKUP(F21,'1.3 Factors &amp; Drop-Down Key'!$EE$3:$EG$7,2,0)</f>
        <v>Power Management</v>
      </c>
      <c r="H21" s="579">
        <v>309</v>
      </c>
      <c r="I21" s="579">
        <v>0</v>
      </c>
      <c r="J21" s="579">
        <v>309</v>
      </c>
      <c r="K21" s="371">
        <f t="shared" si="7"/>
        <v>1</v>
      </c>
      <c r="L21" s="281"/>
      <c r="M21" s="281"/>
    </row>
    <row r="22" spans="1:13" ht="12" customHeight="1" x14ac:dyDescent="0.2">
      <c r="A22" s="265" t="str">
        <f t="shared" si="6"/>
        <v>2013Printers, Copiers, MFDs</v>
      </c>
      <c r="B22" s="104" t="s">
        <v>1382</v>
      </c>
      <c r="C22" s="104">
        <v>1501</v>
      </c>
      <c r="D22" s="104" t="s">
        <v>1382</v>
      </c>
      <c r="E22" s="510">
        <v>2013</v>
      </c>
      <c r="F22" s="220" t="s">
        <v>1329</v>
      </c>
      <c r="G22" s="101" t="str">
        <f>VLOOKUP(F22,'1.3 Factors &amp; Drop-Down Key'!$EE$3:$EG$7,2,0)</f>
        <v>Duplex Printing</v>
      </c>
      <c r="H22" s="579">
        <v>69</v>
      </c>
      <c r="I22" s="579">
        <v>16</v>
      </c>
      <c r="J22" s="579">
        <v>53</v>
      </c>
      <c r="K22" s="371">
        <f t="shared" si="7"/>
        <v>1</v>
      </c>
      <c r="L22" s="281"/>
      <c r="M22" s="281"/>
    </row>
    <row r="23" spans="1:13" ht="12" customHeight="1" x14ac:dyDescent="0.2">
      <c r="A23" s="265" t="str">
        <f t="shared" si="6"/>
        <v/>
      </c>
      <c r="B23" s="104"/>
      <c r="C23" s="104"/>
      <c r="D23" s="104"/>
      <c r="E23" s="375"/>
      <c r="F23" s="373"/>
      <c r="G23" s="101" t="e">
        <f>VLOOKUP(F23,'1.3 Factors &amp; Drop-Down Key'!$EE$3:$EG$7,2,0)</f>
        <v>#N/A</v>
      </c>
      <c r="H23" s="374"/>
      <c r="I23" s="374"/>
      <c r="J23" s="374"/>
      <c r="K23" s="371" t="str">
        <f t="shared" si="7"/>
        <v>--</v>
      </c>
      <c r="L23" s="281"/>
      <c r="M23" s="281"/>
    </row>
    <row r="24" spans="1:13" ht="12" customHeight="1" x14ac:dyDescent="0.2">
      <c r="A24" s="265" t="str">
        <f t="shared" si="6"/>
        <v/>
      </c>
      <c r="B24" s="104"/>
      <c r="C24" s="104"/>
      <c r="D24" s="104"/>
      <c r="E24" s="375"/>
      <c r="F24" s="373"/>
      <c r="G24" s="101" t="e">
        <f>VLOOKUP(F24,'1.3 Factors &amp; Drop-Down Key'!$EE$3:$EG$7,2,0)</f>
        <v>#N/A</v>
      </c>
      <c r="H24" s="374"/>
      <c r="I24" s="374"/>
      <c r="J24" s="374"/>
      <c r="K24" s="371" t="str">
        <f t="shared" si="7"/>
        <v>--</v>
      </c>
      <c r="L24" s="281"/>
      <c r="M24" s="281"/>
    </row>
    <row r="25" spans="1:13" ht="12" customHeight="1" x14ac:dyDescent="0.2">
      <c r="A25" s="265" t="str">
        <f t="shared" si="6"/>
        <v/>
      </c>
      <c r="B25" s="104"/>
      <c r="C25" s="104"/>
      <c r="D25" s="104"/>
      <c r="E25" s="375"/>
      <c r="F25" s="373"/>
      <c r="G25" s="101" t="e">
        <f>VLOOKUP(F25,'1.3 Factors &amp; Drop-Down Key'!$EE$3:$EG$7,2,0)</f>
        <v>#N/A</v>
      </c>
      <c r="H25" s="374"/>
      <c r="I25" s="374"/>
      <c r="J25" s="374"/>
      <c r="K25" s="371" t="str">
        <f t="shared" si="7"/>
        <v>--</v>
      </c>
      <c r="L25" s="281"/>
      <c r="M25" s="281"/>
    </row>
  </sheetData>
  <autoFilter ref="A12:M25"/>
  <mergeCells count="5">
    <mergeCell ref="H10:K10"/>
    <mergeCell ref="B10:G10"/>
    <mergeCell ref="L10:M10"/>
    <mergeCell ref="B4:K4"/>
    <mergeCell ref="B8:M8"/>
  </mergeCells>
  <dataValidations count="1">
    <dataValidation type="list" allowBlank="1" showInputMessage="1" showErrorMessage="1" sqref="F13:F25">
      <formula1>PMCat</formula1>
    </dataValidation>
  </dataValidations>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30"/>
  <sheetViews>
    <sheetView view="pageBreakPreview" topLeftCell="R1" zoomScaleNormal="100" zoomScaleSheetLayoutView="100" workbookViewId="0">
      <pane ySplit="13" topLeftCell="A22" activePane="bottomLeft" state="frozen"/>
      <selection pane="bottomLeft" activeCell="O20" sqref="O20:O21"/>
    </sheetView>
  </sheetViews>
  <sheetFormatPr defaultColWidth="9.140625" defaultRowHeight="12.75" x14ac:dyDescent="0.2"/>
  <cols>
    <col min="1" max="1" width="7.140625" style="64" customWidth="1"/>
    <col min="2" max="2" width="7.5703125" style="64" customWidth="1"/>
    <col min="3" max="3" width="7.85546875" style="64" bestFit="1" customWidth="1"/>
    <col min="4" max="4" width="7" style="64" customWidth="1"/>
    <col min="5" max="5" width="18.85546875" style="64" bestFit="1" customWidth="1"/>
    <col min="6" max="6" width="11" style="64" customWidth="1"/>
    <col min="7" max="7" width="14.140625" style="64" customWidth="1"/>
    <col min="8" max="8" width="10.85546875" style="64" customWidth="1"/>
    <col min="9" max="9" width="11" style="64" customWidth="1"/>
    <col min="10" max="10" width="15.85546875" style="64" customWidth="1"/>
    <col min="11" max="11" width="14" style="64" customWidth="1"/>
    <col min="12" max="12" width="11.42578125" style="64" customWidth="1"/>
    <col min="13" max="13" width="12.42578125" style="64" customWidth="1"/>
    <col min="14" max="14" width="19.140625" style="64" customWidth="1"/>
    <col min="15" max="15" width="18" style="64" customWidth="1"/>
    <col min="16" max="16" width="10.140625" style="64" customWidth="1"/>
    <col min="17" max="17" width="8.5703125" style="64" customWidth="1"/>
    <col min="18" max="18" width="10.5703125" style="64" customWidth="1"/>
    <col min="19" max="19" width="8.5703125" style="64" customWidth="1"/>
    <col min="20" max="20" width="10.5703125" style="64" customWidth="1"/>
    <col min="21" max="21" width="8.5703125" style="64" customWidth="1"/>
    <col min="22" max="22" width="10.5703125" style="64" customWidth="1"/>
    <col min="23" max="23" width="8.5703125" style="64" customWidth="1"/>
    <col min="24" max="24" width="10.5703125" style="64" customWidth="1"/>
    <col min="25" max="25" width="13" style="64" customWidth="1"/>
    <col min="26" max="26" width="28.5703125" style="64" customWidth="1"/>
    <col min="27" max="27" width="31.85546875" style="64" customWidth="1"/>
    <col min="28" max="16384" width="9.140625" style="64"/>
  </cols>
  <sheetData>
    <row r="1" spans="1:27" s="20" customFormat="1" ht="24" customHeight="1" x14ac:dyDescent="0.2">
      <c r="A1" s="78" t="s">
        <v>1170</v>
      </c>
      <c r="B1" s="55"/>
      <c r="C1" s="55"/>
      <c r="D1" s="55"/>
      <c r="E1" s="55"/>
      <c r="F1" s="55"/>
      <c r="G1" s="55"/>
      <c r="H1" s="55"/>
      <c r="I1" s="55"/>
      <c r="J1" s="55"/>
      <c r="K1" s="55"/>
      <c r="L1" s="55"/>
      <c r="M1" s="17"/>
      <c r="N1" s="17"/>
      <c r="O1" s="17"/>
      <c r="P1" s="17"/>
      <c r="Q1" s="17"/>
      <c r="R1" s="17"/>
      <c r="S1" s="17"/>
      <c r="T1" s="17"/>
      <c r="U1" s="17"/>
      <c r="V1" s="17"/>
      <c r="W1" s="17"/>
      <c r="X1" s="17"/>
      <c r="Y1" s="17"/>
      <c r="Z1" s="17"/>
      <c r="AA1" s="17"/>
    </row>
    <row r="2" spans="1:27" s="20" customFormat="1" ht="8.1" customHeight="1" x14ac:dyDescent="0.2">
      <c r="A2" s="22"/>
      <c r="B2" s="22"/>
      <c r="C2" s="22"/>
      <c r="D2" s="22"/>
      <c r="E2" s="22"/>
      <c r="F2" s="22"/>
      <c r="G2" s="22"/>
      <c r="H2" s="22"/>
      <c r="I2" s="22"/>
      <c r="J2" s="22"/>
      <c r="K2" s="22"/>
      <c r="L2" s="22"/>
      <c r="M2" s="22"/>
      <c r="N2" s="22"/>
      <c r="O2" s="22"/>
      <c r="P2" s="22"/>
      <c r="Q2" s="22"/>
      <c r="R2" s="22"/>
      <c r="S2" s="22"/>
      <c r="T2" s="22"/>
      <c r="U2" s="22"/>
    </row>
    <row r="3" spans="1:27" s="10" customFormat="1" ht="18" customHeight="1" x14ac:dyDescent="0.2">
      <c r="A3" s="24" t="s">
        <v>1144</v>
      </c>
      <c r="B3" s="57"/>
      <c r="C3" s="57"/>
      <c r="D3" s="57"/>
      <c r="E3" s="57"/>
      <c r="F3" s="57"/>
      <c r="G3" s="57"/>
      <c r="H3" s="57"/>
      <c r="I3" s="57"/>
      <c r="J3" s="57"/>
      <c r="K3" s="57"/>
      <c r="L3" s="57"/>
      <c r="M3" s="57"/>
      <c r="N3" s="57"/>
      <c r="O3" s="57"/>
      <c r="P3" s="57"/>
      <c r="Q3" s="57"/>
      <c r="R3" s="57"/>
      <c r="S3" s="57"/>
      <c r="T3" s="57"/>
      <c r="U3" s="57"/>
    </row>
    <row r="4" spans="1:27" s="50" customFormat="1" ht="42" customHeight="1" x14ac:dyDescent="0.2">
      <c r="A4" s="787" t="s">
        <v>1399</v>
      </c>
      <c r="B4" s="787"/>
      <c r="C4" s="787"/>
      <c r="D4" s="787"/>
      <c r="E4" s="787"/>
      <c r="F4" s="787"/>
      <c r="G4" s="787"/>
      <c r="H4" s="787"/>
      <c r="I4" s="787"/>
      <c r="J4" s="787"/>
      <c r="K4" s="787"/>
      <c r="L4" s="787"/>
      <c r="M4" s="252"/>
      <c r="N4" s="252"/>
      <c r="O4" s="252"/>
      <c r="P4" s="252"/>
      <c r="Q4" s="252"/>
      <c r="R4" s="252"/>
      <c r="S4" s="2"/>
      <c r="T4" s="2"/>
      <c r="U4" s="2"/>
    </row>
    <row r="5" spans="1:27" s="10" customFormat="1" ht="18" customHeight="1" x14ac:dyDescent="0.2">
      <c r="A5" s="23" t="s">
        <v>1116</v>
      </c>
      <c r="B5" s="57"/>
      <c r="C5" s="57"/>
      <c r="D5" s="57"/>
      <c r="E5" s="57"/>
      <c r="G5" s="57"/>
      <c r="H5" s="57"/>
      <c r="I5" s="57"/>
      <c r="J5" s="57"/>
      <c r="K5" s="57"/>
      <c r="L5" s="57"/>
      <c r="M5" s="57"/>
      <c r="N5" s="57"/>
      <c r="O5" s="57"/>
      <c r="P5" s="57"/>
    </row>
    <row r="6" spans="1:27" s="10" customFormat="1" ht="8.1" customHeight="1" x14ac:dyDescent="0.2">
      <c r="A6" s="23"/>
      <c r="B6" s="57"/>
      <c r="C6" s="57"/>
      <c r="D6" s="57"/>
      <c r="E6" s="57"/>
      <c r="G6" s="57"/>
      <c r="H6" s="57"/>
      <c r="I6" s="57"/>
      <c r="J6" s="57"/>
      <c r="K6" s="57"/>
      <c r="L6" s="57"/>
      <c r="M6" s="57"/>
      <c r="N6" s="57"/>
      <c r="O6" s="57"/>
      <c r="P6" s="57"/>
    </row>
    <row r="7" spans="1:27" s="61" customFormat="1" ht="19.5" customHeight="1" x14ac:dyDescent="0.2">
      <c r="A7" s="158" t="s">
        <v>1137</v>
      </c>
      <c r="B7" s="159"/>
      <c r="C7" s="159"/>
      <c r="D7" s="159"/>
      <c r="E7" s="159"/>
      <c r="F7" s="159"/>
      <c r="G7" s="159"/>
      <c r="H7" s="159"/>
      <c r="I7" s="159"/>
      <c r="J7" s="159"/>
      <c r="K7" s="159"/>
      <c r="L7" s="159"/>
      <c r="M7" s="159"/>
      <c r="N7" s="159"/>
      <c r="O7" s="159"/>
    </row>
    <row r="8" spans="1:27" s="10" customFormat="1" ht="33" customHeight="1" x14ac:dyDescent="0.2">
      <c r="A8" s="833"/>
      <c r="B8" s="834"/>
      <c r="C8" s="834"/>
      <c r="D8" s="834"/>
      <c r="E8" s="834"/>
      <c r="F8" s="834"/>
      <c r="G8" s="834"/>
      <c r="H8" s="834"/>
      <c r="I8" s="834"/>
      <c r="J8" s="834"/>
      <c r="K8" s="834"/>
      <c r="L8" s="834"/>
      <c r="M8" s="834"/>
      <c r="N8" s="834"/>
      <c r="O8" s="834"/>
      <c r="Z8" s="61"/>
    </row>
    <row r="9" spans="1:27" s="10" customFormat="1" ht="8.1" customHeight="1" x14ac:dyDescent="0.2">
      <c r="A9" s="23"/>
      <c r="B9" s="57"/>
      <c r="C9" s="57"/>
      <c r="D9" s="57"/>
      <c r="E9" s="57"/>
      <c r="G9" s="57"/>
      <c r="H9" s="57"/>
      <c r="I9" s="57"/>
      <c r="J9" s="57"/>
      <c r="K9" s="57"/>
      <c r="L9" s="57"/>
      <c r="M9" s="57"/>
      <c r="N9" s="57"/>
      <c r="O9" s="57"/>
      <c r="P9" s="57"/>
    </row>
    <row r="10" spans="1:27" s="61" customFormat="1" ht="19.5" customHeight="1" x14ac:dyDescent="0.2">
      <c r="A10" s="840" t="s">
        <v>1171</v>
      </c>
      <c r="B10" s="794"/>
      <c r="C10" s="794"/>
      <c r="D10" s="794"/>
      <c r="E10" s="794"/>
      <c r="F10" s="794"/>
      <c r="G10" s="794"/>
      <c r="H10" s="794"/>
      <c r="I10" s="794"/>
      <c r="J10" s="794"/>
      <c r="K10" s="794"/>
      <c r="L10" s="794"/>
      <c r="M10" s="794"/>
      <c r="N10" s="794"/>
      <c r="O10" s="794"/>
      <c r="P10" s="794"/>
      <c r="Q10" s="794"/>
      <c r="R10" s="794"/>
      <c r="S10" s="794"/>
      <c r="T10" s="794"/>
      <c r="U10" s="794"/>
      <c r="V10" s="794"/>
      <c r="W10" s="794"/>
      <c r="X10" s="794"/>
      <c r="Y10" s="841"/>
      <c r="Z10" s="839" t="s">
        <v>111</v>
      </c>
      <c r="AA10" s="839"/>
    </row>
    <row r="11" spans="1:27" s="67" customFormat="1" ht="8.1" customHeight="1" x14ac:dyDescent="0.2">
      <c r="A11" s="34"/>
      <c r="B11" s="34"/>
      <c r="C11" s="34"/>
      <c r="D11" s="34"/>
      <c r="E11" s="34"/>
      <c r="F11" s="34"/>
      <c r="G11" s="56"/>
      <c r="H11" s="34"/>
      <c r="I11" s="34"/>
      <c r="J11" s="34"/>
      <c r="K11" s="34"/>
      <c r="L11" s="34"/>
      <c r="M11" s="34"/>
      <c r="N11" s="34"/>
      <c r="O11" s="34"/>
      <c r="P11" s="56"/>
      <c r="Q11" s="56"/>
      <c r="R11" s="56"/>
      <c r="S11" s="56"/>
      <c r="T11" s="56"/>
      <c r="U11" s="56"/>
      <c r="V11" s="56"/>
      <c r="W11" s="56"/>
      <c r="X11" s="56"/>
      <c r="Y11" s="56"/>
      <c r="Z11" s="71"/>
      <c r="AA11" s="56"/>
    </row>
    <row r="12" spans="1:27" ht="14.1" customHeight="1" x14ac:dyDescent="0.2">
      <c r="A12" s="835" t="s">
        <v>271</v>
      </c>
      <c r="B12" s="835" t="s">
        <v>316</v>
      </c>
      <c r="C12" s="835" t="s">
        <v>321</v>
      </c>
      <c r="D12" s="835" t="s">
        <v>273</v>
      </c>
      <c r="E12" s="835" t="s">
        <v>1056</v>
      </c>
      <c r="F12" s="835" t="s">
        <v>985</v>
      </c>
      <c r="G12" s="835" t="s">
        <v>409</v>
      </c>
      <c r="H12" s="843" t="s">
        <v>1183</v>
      </c>
      <c r="I12" s="844"/>
      <c r="J12" s="842" t="s">
        <v>1182</v>
      </c>
      <c r="K12" s="842"/>
      <c r="L12" s="842"/>
      <c r="M12" s="842"/>
      <c r="N12" s="842"/>
      <c r="O12" s="842"/>
      <c r="P12" s="835" t="s">
        <v>1059</v>
      </c>
      <c r="Q12" s="845" t="s">
        <v>1060</v>
      </c>
      <c r="R12" s="846"/>
      <c r="S12" s="845" t="s">
        <v>1061</v>
      </c>
      <c r="T12" s="846"/>
      <c r="U12" s="845" t="s">
        <v>1062</v>
      </c>
      <c r="V12" s="846"/>
      <c r="W12" s="845" t="s">
        <v>1063</v>
      </c>
      <c r="X12" s="846"/>
      <c r="Y12" s="847" t="s">
        <v>1744</v>
      </c>
      <c r="Z12" s="837" t="s">
        <v>405</v>
      </c>
      <c r="AA12" s="837" t="s">
        <v>1073</v>
      </c>
    </row>
    <row r="13" spans="1:27" ht="58.5" customHeight="1" x14ac:dyDescent="0.2">
      <c r="A13" s="836"/>
      <c r="B13" s="836"/>
      <c r="C13" s="836"/>
      <c r="D13" s="836"/>
      <c r="E13" s="836"/>
      <c r="F13" s="836"/>
      <c r="G13" s="836"/>
      <c r="H13" s="166" t="s">
        <v>1057</v>
      </c>
      <c r="I13" s="166" t="s">
        <v>1058</v>
      </c>
      <c r="J13" s="261" t="s">
        <v>1184</v>
      </c>
      <c r="K13" s="261" t="s">
        <v>1185</v>
      </c>
      <c r="L13" s="261" t="s">
        <v>1186</v>
      </c>
      <c r="M13" s="261" t="s">
        <v>1187</v>
      </c>
      <c r="N13" s="261" t="s">
        <v>1188</v>
      </c>
      <c r="O13" s="261" t="s">
        <v>1230</v>
      </c>
      <c r="P13" s="836"/>
      <c r="Q13" s="166" t="s">
        <v>1064</v>
      </c>
      <c r="R13" s="166" t="s">
        <v>1065</v>
      </c>
      <c r="S13" s="166" t="s">
        <v>1064</v>
      </c>
      <c r="T13" s="166" t="s">
        <v>1065</v>
      </c>
      <c r="U13" s="166" t="s">
        <v>1064</v>
      </c>
      <c r="V13" s="166" t="s">
        <v>1065</v>
      </c>
      <c r="W13" s="166" t="s">
        <v>1064</v>
      </c>
      <c r="X13" s="166" t="s">
        <v>1065</v>
      </c>
      <c r="Y13" s="848"/>
      <c r="Z13" s="838"/>
      <c r="AA13" s="838"/>
    </row>
    <row r="14" spans="1:27" x14ac:dyDescent="0.2">
      <c r="A14" s="396" t="s">
        <v>1382</v>
      </c>
      <c r="B14" s="392">
        <v>1501</v>
      </c>
      <c r="C14" s="392" t="s">
        <v>1382</v>
      </c>
      <c r="D14" s="387">
        <v>2008</v>
      </c>
      <c r="E14" s="393"/>
      <c r="F14" s="394" t="s">
        <v>993</v>
      </c>
      <c r="G14" s="388" t="str">
        <f t="shared" ref="G14:G19" si="0">VLOOKUP(F14,Ref,2,0)</f>
        <v>R-12</v>
      </c>
      <c r="H14" s="389"/>
      <c r="I14" s="389"/>
      <c r="J14" s="389"/>
      <c r="K14" s="389"/>
      <c r="L14" s="389"/>
      <c r="M14" s="389"/>
      <c r="N14" s="389">
        <v>18.61</v>
      </c>
      <c r="O14" s="389">
        <v>18.61</v>
      </c>
      <c r="P14" s="383">
        <f t="shared" ref="P14:P19" si="1">IF(NOT(SUM(J14:O14)=0),SUM(J14-K14,L14-M14,N14-O14),IF(NOT(SUM(H14:I14)=0),(H14-I14),0))</f>
        <v>0</v>
      </c>
      <c r="Q14" s="390">
        <f t="shared" ref="Q14:Q19" si="2">VLOOKUP($F14,Ref,3,0)</f>
        <v>0</v>
      </c>
      <c r="R14" s="390">
        <f t="shared" ref="R14:R19" si="3">IF(NOT($Q14=""),VLOOKUP($F14,Ref,4,0)*(1/100)*$P14)</f>
        <v>0</v>
      </c>
      <c r="S14" s="390">
        <f t="shared" ref="S14:S19" si="4">VLOOKUP($F14,Ref,5,0)</f>
        <v>0</v>
      </c>
      <c r="T14" s="390">
        <f t="shared" ref="T14:T19" si="5">IF(NOT($S14=""),VLOOKUP($F14,Ref,6,0)*(1/100)*$P14)</f>
        <v>0</v>
      </c>
      <c r="U14" s="390">
        <f t="shared" ref="U14:U19" si="6">VLOOKUP($F14,Ref,7,0)</f>
        <v>0</v>
      </c>
      <c r="V14" s="390">
        <f t="shared" ref="V14:V19" si="7">IF(NOT($U14=""),VLOOKUP($F14,Ref,8,0)*(1/100)*$P14)</f>
        <v>0</v>
      </c>
      <c r="W14" s="390">
        <f t="shared" ref="W14:W19" si="8">VLOOKUP($F14,Ref,9,0)</f>
        <v>0</v>
      </c>
      <c r="X14" s="390">
        <f t="shared" ref="X14:X19" si="9">IF(NOT($W14=""),VLOOKUP($F14,Ref,10,0)*(1/100)*$P14)</f>
        <v>0</v>
      </c>
      <c r="Y14" s="390">
        <f t="shared" ref="Y14:Y19" si="10">IF(ISERROR(G14),0,IF(NOT(Q14=0),(VLOOKUP(Q14,Flour,4,0)*R14*0.000453592),0)+IF(NOT(S14=0),(VLOOKUP(S14,Flour,4,0)*T14*0.000453592),0)+IF(NOT(U14=0),(VLOOKUP(U14,Flour,4,0)*V14*0.000453592),0)+IF(NOT(W14=0),(VLOOKUP(W14,Flour,4,0)*X14*0.000453592),0))</f>
        <v>0</v>
      </c>
      <c r="Z14" s="391"/>
      <c r="AA14" s="391"/>
    </row>
    <row r="15" spans="1:27" x14ac:dyDescent="0.2">
      <c r="A15" s="396" t="s">
        <v>1382</v>
      </c>
      <c r="B15" s="392">
        <v>1501</v>
      </c>
      <c r="C15" s="392" t="s">
        <v>1382</v>
      </c>
      <c r="D15" s="387">
        <v>2008</v>
      </c>
      <c r="E15" s="393"/>
      <c r="F15" s="394" t="s">
        <v>1000</v>
      </c>
      <c r="G15" s="388" t="str">
        <f t="shared" si="0"/>
        <v>R-22</v>
      </c>
      <c r="H15" s="389"/>
      <c r="I15" s="389"/>
      <c r="J15" s="389"/>
      <c r="K15" s="389"/>
      <c r="L15" s="389"/>
      <c r="M15" s="389"/>
      <c r="N15" s="389">
        <v>23.26</v>
      </c>
      <c r="O15" s="389">
        <v>23.26</v>
      </c>
      <c r="P15" s="383">
        <f t="shared" si="1"/>
        <v>0</v>
      </c>
      <c r="Q15" s="390">
        <f t="shared" si="2"/>
        <v>0</v>
      </c>
      <c r="R15" s="390">
        <f t="shared" si="3"/>
        <v>0</v>
      </c>
      <c r="S15" s="390">
        <f t="shared" si="4"/>
        <v>0</v>
      </c>
      <c r="T15" s="390">
        <f t="shared" si="5"/>
        <v>0</v>
      </c>
      <c r="U15" s="390">
        <f t="shared" si="6"/>
        <v>0</v>
      </c>
      <c r="V15" s="390">
        <f t="shared" si="7"/>
        <v>0</v>
      </c>
      <c r="W15" s="390">
        <f t="shared" si="8"/>
        <v>0</v>
      </c>
      <c r="X15" s="390">
        <f t="shared" si="9"/>
        <v>0</v>
      </c>
      <c r="Y15" s="390">
        <f t="shared" si="10"/>
        <v>0</v>
      </c>
      <c r="Z15" s="391"/>
      <c r="AA15" s="391"/>
    </row>
    <row r="16" spans="1:27" x14ac:dyDescent="0.2">
      <c r="A16" s="396" t="s">
        <v>1382</v>
      </c>
      <c r="B16" s="392">
        <v>1501</v>
      </c>
      <c r="C16" s="392" t="s">
        <v>1382</v>
      </c>
      <c r="D16" s="387">
        <v>2010</v>
      </c>
      <c r="E16" s="393"/>
      <c r="F16" s="394" t="s">
        <v>427</v>
      </c>
      <c r="G16" s="388" t="str">
        <f t="shared" si="0"/>
        <v>R-134a</v>
      </c>
      <c r="H16" s="389"/>
      <c r="I16" s="389"/>
      <c r="J16" s="389"/>
      <c r="K16" s="389"/>
      <c r="L16" s="389"/>
      <c r="M16" s="389"/>
      <c r="N16" s="389">
        <v>7.42</v>
      </c>
      <c r="O16" s="389">
        <v>7.42</v>
      </c>
      <c r="P16" s="383">
        <f t="shared" si="1"/>
        <v>0</v>
      </c>
      <c r="Q16" s="390" t="str">
        <f t="shared" si="2"/>
        <v>HFC-134a</v>
      </c>
      <c r="R16" s="390">
        <f t="shared" si="3"/>
        <v>0</v>
      </c>
      <c r="S16" s="390">
        <f t="shared" si="4"/>
        <v>0</v>
      </c>
      <c r="T16" s="390">
        <f t="shared" si="5"/>
        <v>0</v>
      </c>
      <c r="U16" s="390">
        <f t="shared" si="6"/>
        <v>0</v>
      </c>
      <c r="V16" s="390">
        <f t="shared" si="7"/>
        <v>0</v>
      </c>
      <c r="W16" s="390">
        <f t="shared" si="8"/>
        <v>0</v>
      </c>
      <c r="X16" s="390">
        <f t="shared" si="9"/>
        <v>0</v>
      </c>
      <c r="Y16" s="390">
        <f t="shared" si="10"/>
        <v>0</v>
      </c>
      <c r="Z16" s="391"/>
      <c r="AA16" s="391"/>
    </row>
    <row r="17" spans="1:27" x14ac:dyDescent="0.2">
      <c r="A17" s="396" t="s">
        <v>1382</v>
      </c>
      <c r="B17" s="392">
        <v>1501</v>
      </c>
      <c r="C17" s="392" t="s">
        <v>1382</v>
      </c>
      <c r="D17" s="387">
        <v>2010</v>
      </c>
      <c r="E17" s="393"/>
      <c r="F17" s="394" t="s">
        <v>464</v>
      </c>
      <c r="G17" s="388" t="str">
        <f t="shared" si="0"/>
        <v>R-32/125</v>
      </c>
      <c r="H17" s="389"/>
      <c r="I17" s="389"/>
      <c r="J17" s="389"/>
      <c r="K17" s="389"/>
      <c r="L17" s="389"/>
      <c r="M17" s="389"/>
      <c r="N17" s="389">
        <v>18.559999999999999</v>
      </c>
      <c r="O17" s="389">
        <v>18.559999999999999</v>
      </c>
      <c r="P17" s="383">
        <f t="shared" si="1"/>
        <v>0</v>
      </c>
      <c r="Q17" s="390" t="str">
        <f t="shared" si="2"/>
        <v>HFC-32</v>
      </c>
      <c r="R17" s="390">
        <f t="shared" si="3"/>
        <v>0</v>
      </c>
      <c r="S17" s="390" t="str">
        <f t="shared" si="4"/>
        <v>HFC-125</v>
      </c>
      <c r="T17" s="390">
        <f t="shared" si="5"/>
        <v>0</v>
      </c>
      <c r="U17" s="390">
        <f t="shared" si="6"/>
        <v>0</v>
      </c>
      <c r="V17" s="390">
        <f t="shared" si="7"/>
        <v>0</v>
      </c>
      <c r="W17" s="390">
        <f t="shared" si="8"/>
        <v>0</v>
      </c>
      <c r="X17" s="390">
        <f t="shared" si="9"/>
        <v>0</v>
      </c>
      <c r="Y17" s="390">
        <f t="shared" si="10"/>
        <v>0</v>
      </c>
      <c r="Z17" s="391"/>
      <c r="AA17" s="391"/>
    </row>
    <row r="18" spans="1:27" x14ac:dyDescent="0.2">
      <c r="A18" s="396" t="s">
        <v>1382</v>
      </c>
      <c r="B18" s="392">
        <v>1501</v>
      </c>
      <c r="C18" s="392" t="s">
        <v>1382</v>
      </c>
      <c r="D18" s="387">
        <v>2012</v>
      </c>
      <c r="E18" s="393"/>
      <c r="F18" s="394" t="s">
        <v>427</v>
      </c>
      <c r="G18" s="388" t="str">
        <f t="shared" si="0"/>
        <v>R-134a</v>
      </c>
      <c r="H18" s="389"/>
      <c r="I18" s="389"/>
      <c r="J18" s="389"/>
      <c r="K18" s="389"/>
      <c r="L18" s="389"/>
      <c r="M18" s="389"/>
      <c r="N18" s="389">
        <v>7.42</v>
      </c>
      <c r="O18" s="389">
        <v>7.15</v>
      </c>
      <c r="P18" s="383">
        <f t="shared" si="1"/>
        <v>0.26999999999999957</v>
      </c>
      <c r="Q18" s="390" t="str">
        <f t="shared" si="2"/>
        <v>HFC-134a</v>
      </c>
      <c r="R18" s="390">
        <f t="shared" si="3"/>
        <v>0.26999999999999957</v>
      </c>
      <c r="S18" s="390">
        <f t="shared" si="4"/>
        <v>0</v>
      </c>
      <c r="T18" s="390">
        <f t="shared" si="5"/>
        <v>0</v>
      </c>
      <c r="U18" s="390">
        <f t="shared" si="6"/>
        <v>0</v>
      </c>
      <c r="V18" s="390">
        <f t="shared" si="7"/>
        <v>0</v>
      </c>
      <c r="W18" s="390">
        <f t="shared" si="8"/>
        <v>0</v>
      </c>
      <c r="X18" s="390">
        <f t="shared" si="9"/>
        <v>0</v>
      </c>
      <c r="Y18" s="390">
        <f t="shared" si="10"/>
        <v>0.15921079199999974</v>
      </c>
      <c r="Z18" s="391"/>
      <c r="AA18" s="391"/>
    </row>
    <row r="19" spans="1:27" x14ac:dyDescent="0.2">
      <c r="A19" s="396" t="s">
        <v>1382</v>
      </c>
      <c r="B19" s="392">
        <v>1501</v>
      </c>
      <c r="C19" s="392" t="s">
        <v>1382</v>
      </c>
      <c r="D19" s="387">
        <v>2012</v>
      </c>
      <c r="E19" s="393"/>
      <c r="F19" s="394" t="s">
        <v>464</v>
      </c>
      <c r="G19" s="388" t="str">
        <f t="shared" si="0"/>
        <v>R-32/125</v>
      </c>
      <c r="H19" s="389"/>
      <c r="I19" s="389"/>
      <c r="J19" s="389"/>
      <c r="K19" s="389"/>
      <c r="L19" s="389"/>
      <c r="M19" s="389"/>
      <c r="N19" s="389">
        <v>18.559999999999999</v>
      </c>
      <c r="O19" s="389">
        <v>18.559999999999999</v>
      </c>
      <c r="P19" s="383">
        <f t="shared" si="1"/>
        <v>0</v>
      </c>
      <c r="Q19" s="390" t="str">
        <f t="shared" si="2"/>
        <v>HFC-32</v>
      </c>
      <c r="R19" s="390">
        <f t="shared" si="3"/>
        <v>0</v>
      </c>
      <c r="S19" s="390" t="str">
        <f t="shared" si="4"/>
        <v>HFC-125</v>
      </c>
      <c r="T19" s="390">
        <f t="shared" si="5"/>
        <v>0</v>
      </c>
      <c r="U19" s="390">
        <f t="shared" si="6"/>
        <v>0</v>
      </c>
      <c r="V19" s="390">
        <f t="shared" si="7"/>
        <v>0</v>
      </c>
      <c r="W19" s="390">
        <f t="shared" si="8"/>
        <v>0</v>
      </c>
      <c r="X19" s="390">
        <f t="shared" si="9"/>
        <v>0</v>
      </c>
      <c r="Y19" s="390">
        <f t="shared" si="10"/>
        <v>0</v>
      </c>
      <c r="Z19" s="391"/>
      <c r="AA19" s="391"/>
    </row>
    <row r="20" spans="1:27" x14ac:dyDescent="0.2">
      <c r="A20" s="396" t="s">
        <v>1382</v>
      </c>
      <c r="B20" s="392">
        <v>1501</v>
      </c>
      <c r="C20" s="392" t="s">
        <v>1382</v>
      </c>
      <c r="D20" s="387">
        <v>2013</v>
      </c>
      <c r="E20" s="393"/>
      <c r="F20" s="394" t="s">
        <v>427</v>
      </c>
      <c r="G20" s="381" t="str">
        <f t="shared" ref="G20:G30" si="11">VLOOKUP(F20,Ref,2,0)</f>
        <v>R-134a</v>
      </c>
      <c r="H20" s="382"/>
      <c r="I20" s="382"/>
      <c r="J20" s="582"/>
      <c r="K20" s="582"/>
      <c r="L20" s="582"/>
      <c r="M20" s="582"/>
      <c r="N20" s="702">
        <v>7.42</v>
      </c>
      <c r="O20" s="702">
        <v>7.15</v>
      </c>
      <c r="P20" s="383">
        <f t="shared" ref="P20:P30" si="12">IF(NOT(SUM(J20:O20)=0),SUM(J20-K20,L20-M20,N20-O20),IF(NOT(SUM(H20:I20)=0),(H20-I20),0))</f>
        <v>0.26999999999999957</v>
      </c>
      <c r="Q20" s="384" t="str">
        <f t="shared" ref="Q20:Q30" si="13">VLOOKUP($F20,Ref,3,0)</f>
        <v>HFC-134a</v>
      </c>
      <c r="R20" s="384">
        <f t="shared" ref="R20:R30" si="14">IF(NOT($Q20=""),VLOOKUP($F20,Ref,4,0)*(1/100)*$P20)</f>
        <v>0.26999999999999957</v>
      </c>
      <c r="S20" s="384">
        <f t="shared" ref="S20:S30" si="15">VLOOKUP($F20,Ref,5,0)</f>
        <v>0</v>
      </c>
      <c r="T20" s="384">
        <f t="shared" ref="T20:T30" si="16">IF(NOT($S20=""),VLOOKUP($F20,Ref,6,0)*(1/100)*$P20)</f>
        <v>0</v>
      </c>
      <c r="U20" s="384">
        <f t="shared" ref="U20:U30" si="17">VLOOKUP($F20,Ref,7,0)</f>
        <v>0</v>
      </c>
      <c r="V20" s="384">
        <f t="shared" ref="V20:V30" si="18">IF(NOT($U20=""),VLOOKUP($F20,Ref,8,0)*(1/100)*$P20)</f>
        <v>0</v>
      </c>
      <c r="W20" s="384">
        <f t="shared" ref="W20:W30" si="19">VLOOKUP($F20,Ref,9,0)</f>
        <v>0</v>
      </c>
      <c r="X20" s="384">
        <f t="shared" ref="X20:X30" si="20">IF(NOT($W20=""),VLOOKUP($F20,Ref,10,0)*(1/100)*$P20)</f>
        <v>0</v>
      </c>
      <c r="Y20" s="384">
        <f t="shared" ref="Y20:Y30" si="21">IF(ISERROR(G20),0,IF(NOT(Q20=0),(VLOOKUP(Q20,Flour,4,0)*R20*0.000453592),0)+IF(NOT(S20=0),(VLOOKUP(S20,Flour,4,0)*T20*0.000453592),0)+IF(NOT(U20=0),(VLOOKUP(U20,Flour,4,0)*V20*0.000453592),0)+IF(NOT(W20=0),(VLOOKUP(W20,Flour,4,0)*X20*0.000453592),0))</f>
        <v>0.15921079199999974</v>
      </c>
      <c r="Z20" s="385"/>
      <c r="AA20" s="385"/>
    </row>
    <row r="21" spans="1:27" x14ac:dyDescent="0.2">
      <c r="A21" s="396" t="s">
        <v>1382</v>
      </c>
      <c r="B21" s="392">
        <v>1501</v>
      </c>
      <c r="C21" s="392" t="s">
        <v>1382</v>
      </c>
      <c r="D21" s="387">
        <v>2013</v>
      </c>
      <c r="E21" s="393"/>
      <c r="F21" s="394" t="s">
        <v>464</v>
      </c>
      <c r="G21" s="381" t="str">
        <f t="shared" si="11"/>
        <v>R-32/125</v>
      </c>
      <c r="H21" s="382"/>
      <c r="I21" s="382"/>
      <c r="J21" s="582"/>
      <c r="K21" s="582"/>
      <c r="L21" s="582"/>
      <c r="M21" s="582"/>
      <c r="N21" s="702">
        <v>18.559999999999999</v>
      </c>
      <c r="O21" s="702">
        <v>18.559999999999999</v>
      </c>
      <c r="P21" s="383">
        <f t="shared" si="12"/>
        <v>0</v>
      </c>
      <c r="Q21" s="384" t="str">
        <f t="shared" si="13"/>
        <v>HFC-32</v>
      </c>
      <c r="R21" s="384">
        <f t="shared" si="14"/>
        <v>0</v>
      </c>
      <c r="S21" s="384" t="str">
        <f t="shared" si="15"/>
        <v>HFC-125</v>
      </c>
      <c r="T21" s="384">
        <f t="shared" si="16"/>
        <v>0</v>
      </c>
      <c r="U21" s="384">
        <f t="shared" si="17"/>
        <v>0</v>
      </c>
      <c r="V21" s="384">
        <f t="shared" si="18"/>
        <v>0</v>
      </c>
      <c r="W21" s="384">
        <f t="shared" si="19"/>
        <v>0</v>
      </c>
      <c r="X21" s="384">
        <f t="shared" si="20"/>
        <v>0</v>
      </c>
      <c r="Y21" s="384">
        <f t="shared" si="21"/>
        <v>0</v>
      </c>
      <c r="Z21" s="385"/>
      <c r="AA21" s="385"/>
    </row>
    <row r="22" spans="1:27" x14ac:dyDescent="0.2">
      <c r="A22" s="376"/>
      <c r="B22" s="377"/>
      <c r="C22" s="377"/>
      <c r="D22" s="378"/>
      <c r="E22" s="379"/>
      <c r="F22" s="380"/>
      <c r="G22" s="381" t="e">
        <f t="shared" si="11"/>
        <v>#N/A</v>
      </c>
      <c r="H22" s="382"/>
      <c r="I22" s="382"/>
      <c r="J22" s="382"/>
      <c r="K22" s="382"/>
      <c r="L22" s="382"/>
      <c r="M22" s="382"/>
      <c r="N22" s="382"/>
      <c r="O22" s="382"/>
      <c r="P22" s="383">
        <f t="shared" si="12"/>
        <v>0</v>
      </c>
      <c r="Q22" s="384" t="e">
        <f t="shared" si="13"/>
        <v>#N/A</v>
      </c>
      <c r="R22" s="384" t="e">
        <f t="shared" si="14"/>
        <v>#N/A</v>
      </c>
      <c r="S22" s="384" t="e">
        <f t="shared" si="15"/>
        <v>#N/A</v>
      </c>
      <c r="T22" s="384" t="e">
        <f t="shared" si="16"/>
        <v>#N/A</v>
      </c>
      <c r="U22" s="384" t="e">
        <f t="shared" si="17"/>
        <v>#N/A</v>
      </c>
      <c r="V22" s="384" t="e">
        <f t="shared" si="18"/>
        <v>#N/A</v>
      </c>
      <c r="W22" s="384" t="e">
        <f t="shared" si="19"/>
        <v>#N/A</v>
      </c>
      <c r="X22" s="384" t="e">
        <f t="shared" si="20"/>
        <v>#N/A</v>
      </c>
      <c r="Y22" s="384">
        <f t="shared" si="21"/>
        <v>0</v>
      </c>
      <c r="Z22" s="385"/>
      <c r="AA22" s="385"/>
    </row>
    <row r="23" spans="1:27" x14ac:dyDescent="0.2">
      <c r="A23" s="376"/>
      <c r="B23" s="377"/>
      <c r="C23" s="377"/>
      <c r="D23" s="378"/>
      <c r="E23" s="379"/>
      <c r="F23" s="380"/>
      <c r="G23" s="381" t="e">
        <f t="shared" si="11"/>
        <v>#N/A</v>
      </c>
      <c r="H23" s="382"/>
      <c r="I23" s="382"/>
      <c r="J23" s="382"/>
      <c r="K23" s="382"/>
      <c r="L23" s="382"/>
      <c r="M23" s="382"/>
      <c r="N23" s="382"/>
      <c r="O23" s="382"/>
      <c r="P23" s="383">
        <f t="shared" si="12"/>
        <v>0</v>
      </c>
      <c r="Q23" s="384" t="e">
        <f t="shared" si="13"/>
        <v>#N/A</v>
      </c>
      <c r="R23" s="384" t="e">
        <f t="shared" si="14"/>
        <v>#N/A</v>
      </c>
      <c r="S23" s="384" t="e">
        <f t="shared" si="15"/>
        <v>#N/A</v>
      </c>
      <c r="T23" s="384" t="e">
        <f t="shared" si="16"/>
        <v>#N/A</v>
      </c>
      <c r="U23" s="384" t="e">
        <f t="shared" si="17"/>
        <v>#N/A</v>
      </c>
      <c r="V23" s="384" t="e">
        <f t="shared" si="18"/>
        <v>#N/A</v>
      </c>
      <c r="W23" s="384" t="e">
        <f t="shared" si="19"/>
        <v>#N/A</v>
      </c>
      <c r="X23" s="384" t="e">
        <f t="shared" si="20"/>
        <v>#N/A</v>
      </c>
      <c r="Y23" s="384">
        <f t="shared" si="21"/>
        <v>0</v>
      </c>
      <c r="Z23" s="385"/>
      <c r="AA23" s="385"/>
    </row>
    <row r="24" spans="1:27" x14ac:dyDescent="0.2">
      <c r="A24" s="376"/>
      <c r="B24" s="377"/>
      <c r="C24" s="377"/>
      <c r="D24" s="378"/>
      <c r="E24" s="379"/>
      <c r="F24" s="380"/>
      <c r="G24" s="381" t="e">
        <f t="shared" si="11"/>
        <v>#N/A</v>
      </c>
      <c r="H24" s="382"/>
      <c r="I24" s="382"/>
      <c r="J24" s="382"/>
      <c r="K24" s="382"/>
      <c r="L24" s="382"/>
      <c r="M24" s="382"/>
      <c r="N24" s="382"/>
      <c r="O24" s="382"/>
      <c r="P24" s="383">
        <f t="shared" si="12"/>
        <v>0</v>
      </c>
      <c r="Q24" s="384" t="e">
        <f t="shared" si="13"/>
        <v>#N/A</v>
      </c>
      <c r="R24" s="384" t="e">
        <f t="shared" si="14"/>
        <v>#N/A</v>
      </c>
      <c r="S24" s="384" t="e">
        <f t="shared" si="15"/>
        <v>#N/A</v>
      </c>
      <c r="T24" s="384" t="e">
        <f t="shared" si="16"/>
        <v>#N/A</v>
      </c>
      <c r="U24" s="384" t="e">
        <f t="shared" si="17"/>
        <v>#N/A</v>
      </c>
      <c r="V24" s="384" t="e">
        <f t="shared" si="18"/>
        <v>#N/A</v>
      </c>
      <c r="W24" s="384" t="e">
        <f t="shared" si="19"/>
        <v>#N/A</v>
      </c>
      <c r="X24" s="384" t="e">
        <f t="shared" si="20"/>
        <v>#N/A</v>
      </c>
      <c r="Y24" s="384">
        <f t="shared" si="21"/>
        <v>0</v>
      </c>
      <c r="Z24" s="385"/>
      <c r="AA24" s="385"/>
    </row>
    <row r="25" spans="1:27" x14ac:dyDescent="0.2">
      <c r="A25" s="376"/>
      <c r="B25" s="377"/>
      <c r="C25" s="377"/>
      <c r="D25" s="378"/>
      <c r="E25" s="379"/>
      <c r="F25" s="380"/>
      <c r="G25" s="381" t="e">
        <f t="shared" si="11"/>
        <v>#N/A</v>
      </c>
      <c r="H25" s="382"/>
      <c r="I25" s="382"/>
      <c r="J25" s="382"/>
      <c r="K25" s="382"/>
      <c r="L25" s="382"/>
      <c r="M25" s="382"/>
      <c r="N25" s="382"/>
      <c r="O25" s="382"/>
      <c r="P25" s="383">
        <f t="shared" si="12"/>
        <v>0</v>
      </c>
      <c r="Q25" s="384" t="e">
        <f t="shared" si="13"/>
        <v>#N/A</v>
      </c>
      <c r="R25" s="384" t="e">
        <f t="shared" si="14"/>
        <v>#N/A</v>
      </c>
      <c r="S25" s="384" t="e">
        <f t="shared" si="15"/>
        <v>#N/A</v>
      </c>
      <c r="T25" s="384" t="e">
        <f t="shared" si="16"/>
        <v>#N/A</v>
      </c>
      <c r="U25" s="384" t="e">
        <f t="shared" si="17"/>
        <v>#N/A</v>
      </c>
      <c r="V25" s="384" t="e">
        <f t="shared" si="18"/>
        <v>#N/A</v>
      </c>
      <c r="W25" s="384" t="e">
        <f t="shared" si="19"/>
        <v>#N/A</v>
      </c>
      <c r="X25" s="384" t="e">
        <f t="shared" si="20"/>
        <v>#N/A</v>
      </c>
      <c r="Y25" s="384">
        <f t="shared" si="21"/>
        <v>0</v>
      </c>
      <c r="Z25" s="385"/>
      <c r="AA25" s="385"/>
    </row>
    <row r="26" spans="1:27" x14ac:dyDescent="0.2">
      <c r="A26" s="376"/>
      <c r="B26" s="377"/>
      <c r="C26" s="377"/>
      <c r="D26" s="378"/>
      <c r="E26" s="379"/>
      <c r="F26" s="380"/>
      <c r="G26" s="381" t="e">
        <f t="shared" si="11"/>
        <v>#N/A</v>
      </c>
      <c r="H26" s="382"/>
      <c r="I26" s="382"/>
      <c r="J26" s="382"/>
      <c r="K26" s="382"/>
      <c r="L26" s="382"/>
      <c r="M26" s="382"/>
      <c r="N26" s="382"/>
      <c r="O26" s="382"/>
      <c r="P26" s="383">
        <f t="shared" si="12"/>
        <v>0</v>
      </c>
      <c r="Q26" s="384" t="e">
        <f t="shared" si="13"/>
        <v>#N/A</v>
      </c>
      <c r="R26" s="384" t="e">
        <f t="shared" si="14"/>
        <v>#N/A</v>
      </c>
      <c r="S26" s="384" t="e">
        <f t="shared" si="15"/>
        <v>#N/A</v>
      </c>
      <c r="T26" s="384" t="e">
        <f t="shared" si="16"/>
        <v>#N/A</v>
      </c>
      <c r="U26" s="384" t="e">
        <f t="shared" si="17"/>
        <v>#N/A</v>
      </c>
      <c r="V26" s="384" t="e">
        <f t="shared" si="18"/>
        <v>#N/A</v>
      </c>
      <c r="W26" s="384" t="e">
        <f t="shared" si="19"/>
        <v>#N/A</v>
      </c>
      <c r="X26" s="384" t="e">
        <f t="shared" si="20"/>
        <v>#N/A</v>
      </c>
      <c r="Y26" s="384">
        <f t="shared" si="21"/>
        <v>0</v>
      </c>
      <c r="Z26" s="385"/>
      <c r="AA26" s="385"/>
    </row>
    <row r="27" spans="1:27" x14ac:dyDescent="0.2">
      <c r="A27" s="376"/>
      <c r="B27" s="377"/>
      <c r="C27" s="377"/>
      <c r="D27" s="378"/>
      <c r="E27" s="379"/>
      <c r="F27" s="380"/>
      <c r="G27" s="381" t="e">
        <f t="shared" si="11"/>
        <v>#N/A</v>
      </c>
      <c r="H27" s="382"/>
      <c r="I27" s="382"/>
      <c r="J27" s="382"/>
      <c r="K27" s="382"/>
      <c r="L27" s="382"/>
      <c r="M27" s="382"/>
      <c r="N27" s="382"/>
      <c r="O27" s="382"/>
      <c r="P27" s="383">
        <f t="shared" si="12"/>
        <v>0</v>
      </c>
      <c r="Q27" s="384" t="e">
        <f t="shared" si="13"/>
        <v>#N/A</v>
      </c>
      <c r="R27" s="384" t="e">
        <f t="shared" si="14"/>
        <v>#N/A</v>
      </c>
      <c r="S27" s="384" t="e">
        <f t="shared" si="15"/>
        <v>#N/A</v>
      </c>
      <c r="T27" s="384" t="e">
        <f t="shared" si="16"/>
        <v>#N/A</v>
      </c>
      <c r="U27" s="384" t="e">
        <f t="shared" si="17"/>
        <v>#N/A</v>
      </c>
      <c r="V27" s="384" t="e">
        <f t="shared" si="18"/>
        <v>#N/A</v>
      </c>
      <c r="W27" s="384" t="e">
        <f t="shared" si="19"/>
        <v>#N/A</v>
      </c>
      <c r="X27" s="384" t="e">
        <f t="shared" si="20"/>
        <v>#N/A</v>
      </c>
      <c r="Y27" s="384">
        <f t="shared" si="21"/>
        <v>0</v>
      </c>
      <c r="Z27" s="385"/>
      <c r="AA27" s="385"/>
    </row>
    <row r="28" spans="1:27" x14ac:dyDescent="0.2">
      <c r="A28" s="376"/>
      <c r="B28" s="377"/>
      <c r="C28" s="377"/>
      <c r="D28" s="378"/>
      <c r="E28" s="379"/>
      <c r="F28" s="380"/>
      <c r="G28" s="381" t="e">
        <f t="shared" si="11"/>
        <v>#N/A</v>
      </c>
      <c r="H28" s="382"/>
      <c r="I28" s="382"/>
      <c r="J28" s="382"/>
      <c r="K28" s="382"/>
      <c r="L28" s="382"/>
      <c r="M28" s="382"/>
      <c r="N28" s="382"/>
      <c r="O28" s="382"/>
      <c r="P28" s="383">
        <f t="shared" si="12"/>
        <v>0</v>
      </c>
      <c r="Q28" s="384" t="e">
        <f t="shared" si="13"/>
        <v>#N/A</v>
      </c>
      <c r="R28" s="384" t="e">
        <f t="shared" si="14"/>
        <v>#N/A</v>
      </c>
      <c r="S28" s="384" t="e">
        <f t="shared" si="15"/>
        <v>#N/A</v>
      </c>
      <c r="T28" s="384" t="e">
        <f t="shared" si="16"/>
        <v>#N/A</v>
      </c>
      <c r="U28" s="384" t="e">
        <f t="shared" si="17"/>
        <v>#N/A</v>
      </c>
      <c r="V28" s="384" t="e">
        <f t="shared" si="18"/>
        <v>#N/A</v>
      </c>
      <c r="W28" s="384" t="e">
        <f t="shared" si="19"/>
        <v>#N/A</v>
      </c>
      <c r="X28" s="384" t="e">
        <f t="shared" si="20"/>
        <v>#N/A</v>
      </c>
      <c r="Y28" s="384">
        <f t="shared" si="21"/>
        <v>0</v>
      </c>
      <c r="Z28" s="385"/>
      <c r="AA28" s="385"/>
    </row>
    <row r="29" spans="1:27" x14ac:dyDescent="0.2">
      <c r="A29" s="376"/>
      <c r="B29" s="377"/>
      <c r="C29" s="377"/>
      <c r="D29" s="378"/>
      <c r="E29" s="379"/>
      <c r="F29" s="380"/>
      <c r="G29" s="381" t="e">
        <f t="shared" si="11"/>
        <v>#N/A</v>
      </c>
      <c r="H29" s="382"/>
      <c r="I29" s="382"/>
      <c r="J29" s="382"/>
      <c r="K29" s="382"/>
      <c r="L29" s="382"/>
      <c r="M29" s="382"/>
      <c r="N29" s="382"/>
      <c r="O29" s="382"/>
      <c r="P29" s="383">
        <f t="shared" si="12"/>
        <v>0</v>
      </c>
      <c r="Q29" s="384" t="e">
        <f t="shared" si="13"/>
        <v>#N/A</v>
      </c>
      <c r="R29" s="384" t="e">
        <f t="shared" si="14"/>
        <v>#N/A</v>
      </c>
      <c r="S29" s="384" t="e">
        <f t="shared" si="15"/>
        <v>#N/A</v>
      </c>
      <c r="T29" s="384" t="e">
        <f t="shared" si="16"/>
        <v>#N/A</v>
      </c>
      <c r="U29" s="384" t="e">
        <f t="shared" si="17"/>
        <v>#N/A</v>
      </c>
      <c r="V29" s="384" t="e">
        <f t="shared" si="18"/>
        <v>#N/A</v>
      </c>
      <c r="W29" s="384" t="e">
        <f t="shared" si="19"/>
        <v>#N/A</v>
      </c>
      <c r="X29" s="384" t="e">
        <f t="shared" si="20"/>
        <v>#N/A</v>
      </c>
      <c r="Y29" s="384">
        <f t="shared" si="21"/>
        <v>0</v>
      </c>
      <c r="Z29" s="385"/>
      <c r="AA29" s="385"/>
    </row>
    <row r="30" spans="1:27" x14ac:dyDescent="0.2">
      <c r="A30" s="376"/>
      <c r="B30" s="377"/>
      <c r="C30" s="377"/>
      <c r="D30" s="378"/>
      <c r="E30" s="379"/>
      <c r="F30" s="380"/>
      <c r="G30" s="381" t="e">
        <f t="shared" si="11"/>
        <v>#N/A</v>
      </c>
      <c r="H30" s="382"/>
      <c r="I30" s="382"/>
      <c r="J30" s="382"/>
      <c r="K30" s="382"/>
      <c r="L30" s="382"/>
      <c r="M30" s="382"/>
      <c r="N30" s="382"/>
      <c r="O30" s="382"/>
      <c r="P30" s="383">
        <f t="shared" si="12"/>
        <v>0</v>
      </c>
      <c r="Q30" s="384" t="e">
        <f t="shared" si="13"/>
        <v>#N/A</v>
      </c>
      <c r="R30" s="384" t="e">
        <f t="shared" si="14"/>
        <v>#N/A</v>
      </c>
      <c r="S30" s="384" t="e">
        <f t="shared" si="15"/>
        <v>#N/A</v>
      </c>
      <c r="T30" s="384" t="e">
        <f t="shared" si="16"/>
        <v>#N/A</v>
      </c>
      <c r="U30" s="384" t="e">
        <f t="shared" si="17"/>
        <v>#N/A</v>
      </c>
      <c r="V30" s="384" t="e">
        <f t="shared" si="18"/>
        <v>#N/A</v>
      </c>
      <c r="W30" s="384" t="e">
        <f t="shared" si="19"/>
        <v>#N/A</v>
      </c>
      <c r="X30" s="384" t="e">
        <f t="shared" si="20"/>
        <v>#N/A</v>
      </c>
      <c r="Y30" s="384">
        <f t="shared" si="21"/>
        <v>0</v>
      </c>
      <c r="Z30" s="385"/>
      <c r="AA30" s="385"/>
    </row>
  </sheetData>
  <autoFilter ref="A13:AA30"/>
  <mergeCells count="21">
    <mergeCell ref="AA12:AA13"/>
    <mergeCell ref="Z10:AA10"/>
    <mergeCell ref="A10:Y10"/>
    <mergeCell ref="J12:O12"/>
    <mergeCell ref="H12:I12"/>
    <mergeCell ref="U12:V12"/>
    <mergeCell ref="W12:X12"/>
    <mergeCell ref="Y12:Y13"/>
    <mergeCell ref="Z12:Z13"/>
    <mergeCell ref="P12:P13"/>
    <mergeCell ref="Q12:R12"/>
    <mergeCell ref="S12:T12"/>
    <mergeCell ref="A8:O8"/>
    <mergeCell ref="A4:L4"/>
    <mergeCell ref="F12:F13"/>
    <mergeCell ref="A12:A13"/>
    <mergeCell ref="B12:B13"/>
    <mergeCell ref="C12:C13"/>
    <mergeCell ref="D12:D13"/>
    <mergeCell ref="E12:E13"/>
    <mergeCell ref="G12:G13"/>
  </mergeCells>
  <conditionalFormatting sqref="A14:AA30">
    <cfRule type="expression" dxfId="26" priority="24">
      <formula>OR(#REF!=1,#REF!=3)</formula>
    </cfRule>
  </conditionalFormatting>
  <dataValidations count="2">
    <dataValidation type="list" allowBlank="1" showInputMessage="1" showErrorMessage="1" sqref="E14:E30">
      <formula1>",Fiscal Year, Calendar Year, 3-Year Rolling Average"</formula1>
    </dataValidation>
    <dataValidation type="list" allowBlank="1" showInputMessage="1" showErrorMessage="1" sqref="F14:F30">
      <formula1>RefType</formula1>
    </dataValidation>
  </dataValidations>
  <pageMargins left="0.25" right="0.25" top="0.75" bottom="0.75" header="0.3" footer="0.3"/>
  <pageSetup scale="70" pageOrder="overThenDown" orientation="landscape" r:id="rId1"/>
  <colBreaks count="2" manualBreakCount="2">
    <brk id="15" max="1048575" man="1"/>
    <brk id="27"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4"/>
  <sheetViews>
    <sheetView view="pageBreakPreview" topLeftCell="C1" zoomScaleNormal="100" zoomScaleSheetLayoutView="100" workbookViewId="0">
      <pane ySplit="13" topLeftCell="A14" activePane="bottomLeft" state="frozen"/>
      <selection pane="bottomLeft" activeCell="S15" sqref="S15"/>
    </sheetView>
  </sheetViews>
  <sheetFormatPr defaultColWidth="9.140625" defaultRowHeight="12.75" x14ac:dyDescent="0.2"/>
  <cols>
    <col min="1" max="1" width="8" style="64" customWidth="1"/>
    <col min="2" max="2" width="9.85546875" style="64" bestFit="1" customWidth="1"/>
    <col min="3" max="3" width="8.5703125" style="64" bestFit="1" customWidth="1"/>
    <col min="4" max="4" width="7.42578125" style="64" bestFit="1" customWidth="1"/>
    <col min="5" max="5" width="18.85546875" style="64" bestFit="1" customWidth="1"/>
    <col min="6" max="6" width="18.85546875" style="64" customWidth="1"/>
    <col min="7" max="7" width="12.5703125" style="64" customWidth="1"/>
    <col min="8" max="9" width="11.42578125" style="64" customWidth="1"/>
    <col min="10" max="10" width="16.140625" style="64" customWidth="1"/>
    <col min="11" max="11" width="12.42578125" style="64" customWidth="1"/>
    <col min="12" max="12" width="11.5703125" style="64" customWidth="1"/>
    <col min="13" max="13" width="13" style="64" customWidth="1"/>
    <col min="14" max="15" width="15.85546875" style="64" customWidth="1"/>
    <col min="16" max="16" width="13" style="64" customWidth="1"/>
    <col min="17" max="17" width="12.5703125" style="64" customWidth="1"/>
    <col min="18" max="18" width="20.5703125" style="64" customWidth="1"/>
    <col min="19" max="19" width="21.5703125" style="64" customWidth="1"/>
    <col min="20" max="16384" width="9.140625" style="64"/>
  </cols>
  <sheetData>
    <row r="1" spans="1:21" s="20" customFormat="1" ht="24" customHeight="1" x14ac:dyDescent="0.2">
      <c r="A1" s="78" t="s">
        <v>1172</v>
      </c>
      <c r="B1" s="55"/>
      <c r="C1" s="55"/>
      <c r="D1" s="55"/>
      <c r="E1" s="55"/>
      <c r="F1" s="55"/>
      <c r="G1" s="55"/>
      <c r="H1" s="55"/>
      <c r="I1" s="55"/>
      <c r="J1" s="55"/>
      <c r="K1" s="55"/>
      <c r="L1" s="55"/>
      <c r="M1" s="55"/>
      <c r="N1" s="55"/>
      <c r="O1" s="17"/>
      <c r="P1" s="17"/>
      <c r="Q1" s="17"/>
      <c r="R1" s="17"/>
      <c r="S1" s="17"/>
    </row>
    <row r="2" spans="1:21" s="20" customFormat="1" ht="8.1" customHeight="1" x14ac:dyDescent="0.2">
      <c r="A2" s="22"/>
      <c r="B2" s="22"/>
      <c r="C2" s="22"/>
      <c r="D2" s="22"/>
      <c r="E2" s="22"/>
      <c r="F2" s="22"/>
      <c r="G2" s="22"/>
      <c r="H2" s="22"/>
      <c r="I2" s="22"/>
      <c r="J2" s="22"/>
      <c r="K2" s="22"/>
      <c r="L2" s="22"/>
      <c r="M2" s="22"/>
      <c r="N2" s="22"/>
      <c r="O2" s="22"/>
      <c r="P2" s="22"/>
      <c r="Q2" s="22"/>
      <c r="R2" s="22"/>
      <c r="S2" s="22"/>
    </row>
    <row r="3" spans="1:21" s="10" customFormat="1" ht="18" customHeight="1" x14ac:dyDescent="0.2">
      <c r="A3" s="24" t="s">
        <v>1144</v>
      </c>
      <c r="B3" s="57"/>
      <c r="C3" s="57"/>
      <c r="D3" s="57"/>
      <c r="E3" s="57"/>
      <c r="F3" s="57"/>
      <c r="G3" s="57"/>
      <c r="H3" s="57"/>
      <c r="I3" s="57"/>
      <c r="J3" s="57"/>
      <c r="K3" s="57"/>
      <c r="L3" s="57"/>
      <c r="M3" s="57"/>
      <c r="N3" s="57"/>
      <c r="O3" s="57"/>
      <c r="P3" s="57"/>
      <c r="Q3" s="57"/>
      <c r="R3" s="57"/>
      <c r="S3" s="57"/>
    </row>
    <row r="4" spans="1:21" s="50" customFormat="1" ht="32.25" customHeight="1" x14ac:dyDescent="0.2">
      <c r="A4" s="787" t="s">
        <v>1400</v>
      </c>
      <c r="B4" s="787"/>
      <c r="C4" s="787"/>
      <c r="D4" s="787"/>
      <c r="E4" s="787"/>
      <c r="F4" s="787"/>
      <c r="G4" s="787"/>
      <c r="H4" s="787"/>
      <c r="I4" s="787"/>
      <c r="J4" s="787"/>
      <c r="K4" s="787"/>
      <c r="L4" s="787"/>
      <c r="M4" s="787"/>
      <c r="N4" s="787"/>
      <c r="O4" s="252"/>
      <c r="P4" s="252"/>
      <c r="Q4" s="252"/>
      <c r="R4" s="252"/>
      <c r="S4" s="2"/>
    </row>
    <row r="5" spans="1:21" s="10" customFormat="1" ht="18" customHeight="1" x14ac:dyDescent="0.2">
      <c r="A5" s="23" t="s">
        <v>1116</v>
      </c>
      <c r="B5" s="57"/>
      <c r="C5" s="57"/>
      <c r="D5" s="57"/>
      <c r="E5" s="57"/>
      <c r="G5" s="57"/>
      <c r="H5" s="57"/>
      <c r="I5" s="57"/>
      <c r="J5" s="57"/>
      <c r="K5" s="57"/>
      <c r="L5" s="57"/>
      <c r="M5" s="57"/>
      <c r="N5" s="57"/>
      <c r="O5" s="57"/>
      <c r="P5" s="57"/>
    </row>
    <row r="6" spans="1:21" s="10" customFormat="1" ht="8.1" customHeight="1" x14ac:dyDescent="0.2">
      <c r="A6" s="23"/>
      <c r="B6" s="57"/>
      <c r="C6" s="57"/>
      <c r="D6" s="57"/>
      <c r="E6" s="57"/>
      <c r="G6" s="57"/>
      <c r="H6" s="57"/>
      <c r="I6" s="57"/>
      <c r="J6" s="57"/>
      <c r="K6" s="57"/>
      <c r="L6" s="57"/>
      <c r="M6" s="57"/>
      <c r="N6" s="57"/>
      <c r="O6" s="57"/>
      <c r="P6" s="57"/>
    </row>
    <row r="7" spans="1:21" s="61" customFormat="1" ht="19.5" customHeight="1" x14ac:dyDescent="0.2">
      <c r="A7" s="158" t="s">
        <v>1137</v>
      </c>
      <c r="B7" s="159"/>
      <c r="C7" s="159"/>
      <c r="D7" s="159"/>
      <c r="E7" s="159"/>
      <c r="F7" s="159"/>
      <c r="G7" s="159"/>
      <c r="H7" s="159"/>
      <c r="I7" s="159"/>
      <c r="J7" s="159"/>
      <c r="K7" s="159"/>
      <c r="L7" s="159"/>
      <c r="M7" s="159"/>
      <c r="N7" s="159"/>
      <c r="O7" s="159"/>
      <c r="P7" s="159"/>
      <c r="Q7" s="159"/>
      <c r="R7" s="160"/>
      <c r="S7" s="160"/>
    </row>
    <row r="8" spans="1:21" s="10" customFormat="1" ht="34.5" customHeight="1" x14ac:dyDescent="0.2">
      <c r="A8" s="851"/>
      <c r="B8" s="852"/>
      <c r="C8" s="852"/>
      <c r="D8" s="852"/>
      <c r="E8" s="852"/>
      <c r="F8" s="852"/>
      <c r="G8" s="852"/>
      <c r="H8" s="852"/>
      <c r="I8" s="852"/>
      <c r="J8" s="852"/>
      <c r="K8" s="852"/>
      <c r="L8" s="852"/>
      <c r="M8" s="852"/>
      <c r="N8" s="852"/>
      <c r="O8" s="852"/>
      <c r="P8" s="852"/>
      <c r="Q8" s="852"/>
      <c r="R8" s="852"/>
      <c r="S8" s="852"/>
    </row>
    <row r="9" spans="1:21" s="10" customFormat="1" ht="8.1" customHeight="1" x14ac:dyDescent="0.2">
      <c r="A9" s="23"/>
      <c r="B9" s="57"/>
      <c r="C9" s="57"/>
      <c r="D9" s="57"/>
      <c r="E9" s="57"/>
      <c r="G9" s="57"/>
      <c r="H9" s="57"/>
      <c r="I9" s="57"/>
      <c r="J9" s="57"/>
      <c r="K9" s="57"/>
      <c r="L9" s="57"/>
      <c r="M9" s="57"/>
      <c r="N9" s="57"/>
      <c r="O9" s="57"/>
      <c r="P9" s="57"/>
    </row>
    <row r="10" spans="1:21" ht="25.5" customHeight="1" x14ac:dyDescent="0.2">
      <c r="A10" s="788" t="s">
        <v>1173</v>
      </c>
      <c r="B10" s="789"/>
      <c r="C10" s="789"/>
      <c r="D10" s="789"/>
      <c r="E10" s="789"/>
      <c r="F10" s="789"/>
      <c r="G10" s="789"/>
      <c r="H10" s="789"/>
      <c r="I10" s="789"/>
      <c r="J10" s="789"/>
      <c r="K10" s="789"/>
      <c r="L10" s="789"/>
      <c r="M10" s="789"/>
      <c r="N10" s="789"/>
      <c r="O10" s="789"/>
      <c r="P10" s="789"/>
      <c r="Q10" s="790"/>
      <c r="R10" s="839" t="s">
        <v>111</v>
      </c>
      <c r="S10" s="839"/>
    </row>
    <row r="11" spans="1:21" ht="7.5" customHeight="1" x14ac:dyDescent="0.2">
      <c r="A11" s="34"/>
      <c r="B11" s="34"/>
      <c r="C11" s="34"/>
      <c r="D11" s="34"/>
      <c r="E11" s="34"/>
      <c r="F11" s="34"/>
      <c r="G11" s="56"/>
      <c r="H11" s="34"/>
      <c r="I11" s="34"/>
      <c r="J11" s="34"/>
      <c r="K11" s="34"/>
      <c r="L11" s="34"/>
      <c r="M11" s="34"/>
      <c r="N11" s="34"/>
      <c r="O11" s="34"/>
      <c r="P11" s="386"/>
      <c r="Q11" s="386"/>
      <c r="R11" s="58"/>
      <c r="S11" s="56"/>
    </row>
    <row r="12" spans="1:21" ht="14.1" customHeight="1" x14ac:dyDescent="0.2">
      <c r="A12" s="835" t="s">
        <v>271</v>
      </c>
      <c r="B12" s="835" t="s">
        <v>316</v>
      </c>
      <c r="C12" s="835" t="s">
        <v>321</v>
      </c>
      <c r="D12" s="835" t="s">
        <v>273</v>
      </c>
      <c r="E12" s="835" t="s">
        <v>1056</v>
      </c>
      <c r="F12" s="835" t="s">
        <v>1066</v>
      </c>
      <c r="G12" s="835" t="s">
        <v>409</v>
      </c>
      <c r="H12" s="843" t="s">
        <v>1183</v>
      </c>
      <c r="I12" s="844"/>
      <c r="J12" s="842" t="s">
        <v>1182</v>
      </c>
      <c r="K12" s="842"/>
      <c r="L12" s="842"/>
      <c r="M12" s="842"/>
      <c r="N12" s="842"/>
      <c r="O12" s="842"/>
      <c r="P12" s="849" t="s">
        <v>1067</v>
      </c>
      <c r="Q12" s="847" t="s">
        <v>1744</v>
      </c>
      <c r="R12" s="837" t="s">
        <v>405</v>
      </c>
      <c r="S12" s="837" t="s">
        <v>1073</v>
      </c>
    </row>
    <row r="13" spans="1:21" ht="62.25" customHeight="1" x14ac:dyDescent="0.2">
      <c r="A13" s="836"/>
      <c r="B13" s="836"/>
      <c r="C13" s="836"/>
      <c r="D13" s="836"/>
      <c r="E13" s="836"/>
      <c r="F13" s="836"/>
      <c r="G13" s="836"/>
      <c r="H13" s="166" t="s">
        <v>1057</v>
      </c>
      <c r="I13" s="166" t="s">
        <v>1058</v>
      </c>
      <c r="J13" s="261" t="s">
        <v>1184</v>
      </c>
      <c r="K13" s="261" t="s">
        <v>1185</v>
      </c>
      <c r="L13" s="261" t="s">
        <v>1190</v>
      </c>
      <c r="M13" s="261" t="s">
        <v>1191</v>
      </c>
      <c r="N13" s="261" t="s">
        <v>1192</v>
      </c>
      <c r="O13" s="261" t="s">
        <v>1229</v>
      </c>
      <c r="P13" s="850"/>
      <c r="Q13" s="848"/>
      <c r="R13" s="838"/>
      <c r="S13" s="838"/>
    </row>
    <row r="14" spans="1:21" x14ac:dyDescent="0.2">
      <c r="A14" s="387" t="s">
        <v>1382</v>
      </c>
      <c r="B14" s="392">
        <v>1501</v>
      </c>
      <c r="C14" s="392" t="s">
        <v>1382</v>
      </c>
      <c r="D14" s="387">
        <v>2012</v>
      </c>
      <c r="E14" s="393" t="s">
        <v>48</v>
      </c>
      <c r="F14" s="394" t="s">
        <v>548</v>
      </c>
      <c r="G14" s="388" t="str">
        <f t="shared" ref="G14:G15" si="0">VLOOKUP(F14,Flour,3,0)</f>
        <v xml:space="preserve">CH4 </v>
      </c>
      <c r="H14" s="389"/>
      <c r="I14" s="389"/>
      <c r="J14" s="389">
        <v>0.60219999999999996</v>
      </c>
      <c r="K14" s="389">
        <v>0.49309999999999998</v>
      </c>
      <c r="L14" s="389"/>
      <c r="M14" s="389"/>
      <c r="N14" s="389"/>
      <c r="O14" s="389"/>
      <c r="P14" s="383">
        <f t="shared" ref="P14:P15" si="1">IF(NOT(SUM(J14:O14)=0),SUM(J14-K14,L14-M14,N14-O14),IF(NOT(SUM(H14:I14)=0),(H14-I14),0))</f>
        <v>0.10909999999999997</v>
      </c>
      <c r="Q14" s="390">
        <f t="shared" ref="Q14:Q15" si="2">IF(ISBLANK(F14),0,(VLOOKUP(F14,Flour,4,0)*P14*0.000453592))</f>
        <v>1.0392246311999997E-3</v>
      </c>
      <c r="R14" s="239"/>
      <c r="S14" s="239"/>
    </row>
    <row r="15" spans="1:21" x14ac:dyDescent="0.2">
      <c r="A15" s="387" t="s">
        <v>1382</v>
      </c>
      <c r="B15" s="392">
        <v>1501</v>
      </c>
      <c r="C15" s="392" t="s">
        <v>1382</v>
      </c>
      <c r="D15" s="387">
        <v>2012</v>
      </c>
      <c r="E15" s="393" t="s">
        <v>48</v>
      </c>
      <c r="F15" s="394" t="s">
        <v>547</v>
      </c>
      <c r="G15" s="388" t="str">
        <f t="shared" si="0"/>
        <v xml:space="preserve">CO2  </v>
      </c>
      <c r="H15" s="389"/>
      <c r="I15" s="389"/>
      <c r="J15" s="704">
        <v>676.9</v>
      </c>
      <c r="K15" s="703">
        <v>193.2</v>
      </c>
      <c r="L15" s="389"/>
      <c r="M15" s="389"/>
      <c r="N15" s="389"/>
      <c r="O15" s="389"/>
      <c r="P15" s="383">
        <f t="shared" si="1"/>
        <v>483.7</v>
      </c>
      <c r="Q15" s="390">
        <f t="shared" si="2"/>
        <v>0.2194024504</v>
      </c>
      <c r="R15" s="239" t="s">
        <v>2010</v>
      </c>
      <c r="U15" s="600"/>
    </row>
    <row r="16" spans="1:21" x14ac:dyDescent="0.2">
      <c r="A16" s="387" t="s">
        <v>1382</v>
      </c>
      <c r="B16" s="392">
        <v>1501</v>
      </c>
      <c r="C16" s="392" t="s">
        <v>1382</v>
      </c>
      <c r="D16" s="387">
        <v>2013</v>
      </c>
      <c r="E16" s="393" t="s">
        <v>48</v>
      </c>
      <c r="F16" s="394" t="s">
        <v>548</v>
      </c>
      <c r="G16" s="388" t="str">
        <f t="shared" ref="G16" si="3">VLOOKUP(F16,Flour,3,0)</f>
        <v xml:space="preserve">CH4 </v>
      </c>
      <c r="H16" s="389"/>
      <c r="I16" s="389"/>
      <c r="J16" s="703">
        <v>0.50700000000000001</v>
      </c>
      <c r="K16" s="703">
        <v>0.35499999999999998</v>
      </c>
      <c r="L16" s="389"/>
      <c r="M16" s="389"/>
      <c r="N16" s="389"/>
      <c r="O16" s="389"/>
      <c r="P16" s="383">
        <f t="shared" ref="P16" si="4">IF(NOT(SUM(J16:O16)=0),SUM(J16-K16,L16-M16,N16-O16),IF(NOT(SUM(H16:I16)=0),(H16-I16),0))</f>
        <v>0.15200000000000002</v>
      </c>
      <c r="Q16" s="390">
        <f t="shared" ref="Q16" si="5">IF(ISBLANK(F16),0,(VLOOKUP(F16,Flour,4,0)*P16*0.000453592))</f>
        <v>1.4478656640000004E-3</v>
      </c>
      <c r="R16" s="239"/>
      <c r="S16" s="239"/>
    </row>
    <row r="17" spans="1:19" x14ac:dyDescent="0.2">
      <c r="A17" s="387" t="s">
        <v>1382</v>
      </c>
      <c r="B17" s="392">
        <v>1501</v>
      </c>
      <c r="C17" s="392" t="s">
        <v>1382</v>
      </c>
      <c r="D17" s="387">
        <v>2013</v>
      </c>
      <c r="E17" s="393" t="s">
        <v>48</v>
      </c>
      <c r="F17" s="394" t="s">
        <v>547</v>
      </c>
      <c r="G17" s="388" t="str">
        <f t="shared" ref="G17:G24" si="6">VLOOKUP(F17,Flour,3,0)</f>
        <v xml:space="preserve">CO2  </v>
      </c>
      <c r="H17" s="389"/>
      <c r="I17" s="389"/>
      <c r="J17" s="703">
        <v>864</v>
      </c>
      <c r="K17" s="703">
        <v>29.2</v>
      </c>
      <c r="L17" s="389"/>
      <c r="M17" s="389"/>
      <c r="N17" s="389"/>
      <c r="O17" s="389"/>
      <c r="P17" s="383">
        <f t="shared" ref="P17:P24" si="7">IF(NOT(SUM(J17:O17)=0),SUM(J17-K17,L17-M17,N17-O17),IF(NOT(SUM(H17:I17)=0),(H17-I17),0))</f>
        <v>834.8</v>
      </c>
      <c r="Q17" s="390">
        <f t="shared" ref="Q17:Q24" si="8">IF(ISBLANK(F17),0,(VLOOKUP(F17,Flour,4,0)*P17*0.000453592))</f>
        <v>0.37865860159999998</v>
      </c>
      <c r="R17" s="239"/>
      <c r="S17" s="239"/>
    </row>
    <row r="18" spans="1:19" x14ac:dyDescent="0.2">
      <c r="A18" s="387"/>
      <c r="B18" s="392"/>
      <c r="C18" s="392"/>
      <c r="D18" s="387"/>
      <c r="E18" s="393"/>
      <c r="F18" s="394"/>
      <c r="G18" s="388" t="e">
        <f t="shared" si="6"/>
        <v>#N/A</v>
      </c>
      <c r="H18" s="389"/>
      <c r="I18" s="389"/>
      <c r="J18" s="389"/>
      <c r="K18" s="389"/>
      <c r="L18" s="389"/>
      <c r="M18" s="389"/>
      <c r="N18" s="389"/>
      <c r="O18" s="389"/>
      <c r="P18" s="383">
        <f t="shared" si="7"/>
        <v>0</v>
      </c>
      <c r="Q18" s="390">
        <f t="shared" si="8"/>
        <v>0</v>
      </c>
      <c r="R18" s="239"/>
      <c r="S18" s="239"/>
    </row>
    <row r="19" spans="1:19" x14ac:dyDescent="0.2">
      <c r="A19" s="387"/>
      <c r="B19" s="392"/>
      <c r="C19" s="392"/>
      <c r="D19" s="387"/>
      <c r="E19" s="393"/>
      <c r="F19" s="394"/>
      <c r="G19" s="388" t="e">
        <f t="shared" si="6"/>
        <v>#N/A</v>
      </c>
      <c r="H19" s="389"/>
      <c r="I19" s="389"/>
      <c r="J19" s="389"/>
      <c r="K19" s="389"/>
      <c r="L19" s="389"/>
      <c r="M19" s="389"/>
      <c r="N19" s="389"/>
      <c r="O19" s="389"/>
      <c r="P19" s="383">
        <f t="shared" si="7"/>
        <v>0</v>
      </c>
      <c r="Q19" s="390">
        <f t="shared" si="8"/>
        <v>0</v>
      </c>
      <c r="R19" s="239"/>
      <c r="S19" s="239"/>
    </row>
    <row r="20" spans="1:19" x14ac:dyDescent="0.2">
      <c r="A20" s="387"/>
      <c r="B20" s="392"/>
      <c r="C20" s="392"/>
      <c r="D20" s="387"/>
      <c r="E20" s="393"/>
      <c r="F20" s="394"/>
      <c r="G20" s="388" t="e">
        <f t="shared" si="6"/>
        <v>#N/A</v>
      </c>
      <c r="H20" s="389"/>
      <c r="I20" s="389"/>
      <c r="J20" s="389"/>
      <c r="K20" s="389"/>
      <c r="L20" s="389"/>
      <c r="M20" s="389"/>
      <c r="N20" s="389"/>
      <c r="O20" s="389"/>
      <c r="P20" s="383">
        <f t="shared" si="7"/>
        <v>0</v>
      </c>
      <c r="Q20" s="390">
        <f t="shared" si="8"/>
        <v>0</v>
      </c>
      <c r="R20" s="239"/>
      <c r="S20" s="239"/>
    </row>
    <row r="21" spans="1:19" x14ac:dyDescent="0.2">
      <c r="A21" s="387"/>
      <c r="B21" s="392"/>
      <c r="C21" s="392"/>
      <c r="D21" s="387"/>
      <c r="E21" s="393"/>
      <c r="F21" s="394"/>
      <c r="G21" s="388" t="e">
        <f t="shared" si="6"/>
        <v>#N/A</v>
      </c>
      <c r="H21" s="389"/>
      <c r="I21" s="389"/>
      <c r="J21" s="389"/>
      <c r="K21" s="389"/>
      <c r="L21" s="389"/>
      <c r="M21" s="389"/>
      <c r="N21" s="389"/>
      <c r="O21" s="389"/>
      <c r="P21" s="383">
        <f t="shared" si="7"/>
        <v>0</v>
      </c>
      <c r="Q21" s="390">
        <f t="shared" si="8"/>
        <v>0</v>
      </c>
      <c r="R21" s="239"/>
      <c r="S21" s="239"/>
    </row>
    <row r="22" spans="1:19" x14ac:dyDescent="0.2">
      <c r="A22" s="387"/>
      <c r="B22" s="392"/>
      <c r="C22" s="392"/>
      <c r="D22" s="387"/>
      <c r="E22" s="393"/>
      <c r="F22" s="394"/>
      <c r="G22" s="388" t="e">
        <f t="shared" si="6"/>
        <v>#N/A</v>
      </c>
      <c r="H22" s="389"/>
      <c r="I22" s="389"/>
      <c r="J22" s="389"/>
      <c r="K22" s="389"/>
      <c r="L22" s="389"/>
      <c r="M22" s="389"/>
      <c r="N22" s="389"/>
      <c r="O22" s="389"/>
      <c r="P22" s="383">
        <f t="shared" si="7"/>
        <v>0</v>
      </c>
      <c r="Q22" s="390">
        <f t="shared" si="8"/>
        <v>0</v>
      </c>
      <c r="R22" s="239"/>
      <c r="S22" s="239"/>
    </row>
    <row r="23" spans="1:19" x14ac:dyDescent="0.2">
      <c r="A23" s="387"/>
      <c r="B23" s="392"/>
      <c r="C23" s="392"/>
      <c r="D23" s="387"/>
      <c r="E23" s="393"/>
      <c r="F23" s="394"/>
      <c r="G23" s="388" t="e">
        <f t="shared" si="6"/>
        <v>#N/A</v>
      </c>
      <c r="H23" s="389"/>
      <c r="I23" s="389"/>
      <c r="J23" s="389"/>
      <c r="K23" s="389"/>
      <c r="L23" s="389"/>
      <c r="M23" s="389"/>
      <c r="N23" s="389"/>
      <c r="O23" s="389"/>
      <c r="P23" s="383">
        <f t="shared" si="7"/>
        <v>0</v>
      </c>
      <c r="Q23" s="390">
        <f t="shared" si="8"/>
        <v>0</v>
      </c>
      <c r="R23" s="239"/>
      <c r="S23" s="239"/>
    </row>
    <row r="24" spans="1:19" x14ac:dyDescent="0.2">
      <c r="A24" s="387"/>
      <c r="B24" s="392"/>
      <c r="C24" s="392"/>
      <c r="D24" s="387"/>
      <c r="E24" s="393"/>
      <c r="F24" s="394"/>
      <c r="G24" s="388" t="e">
        <f t="shared" si="6"/>
        <v>#N/A</v>
      </c>
      <c r="H24" s="389"/>
      <c r="I24" s="389"/>
      <c r="J24" s="389"/>
      <c r="K24" s="389"/>
      <c r="L24" s="389"/>
      <c r="M24" s="389"/>
      <c r="N24" s="389"/>
      <c r="O24" s="389"/>
      <c r="P24" s="383">
        <f t="shared" si="7"/>
        <v>0</v>
      </c>
      <c r="Q24" s="390">
        <f t="shared" si="8"/>
        <v>0</v>
      </c>
      <c r="R24" s="239"/>
      <c r="S24" s="239"/>
    </row>
  </sheetData>
  <autoFilter ref="A13:S24"/>
  <mergeCells count="17">
    <mergeCell ref="S12:S13"/>
    <mergeCell ref="R12:R13"/>
    <mergeCell ref="Q12:Q13"/>
    <mergeCell ref="P12:P13"/>
    <mergeCell ref="A4:N4"/>
    <mergeCell ref="R10:S10"/>
    <mergeCell ref="A10:Q10"/>
    <mergeCell ref="A8:S8"/>
    <mergeCell ref="G12:G13"/>
    <mergeCell ref="F12:F13"/>
    <mergeCell ref="E12:E13"/>
    <mergeCell ref="D12:D13"/>
    <mergeCell ref="C12:C13"/>
    <mergeCell ref="B12:B13"/>
    <mergeCell ref="A12:A13"/>
    <mergeCell ref="H12:I12"/>
    <mergeCell ref="J12:O12"/>
  </mergeCells>
  <conditionalFormatting sqref="A14:S14 A16:S24 A15:R15">
    <cfRule type="expression" dxfId="25" priority="32">
      <formula>OR(#REF!=1,#REF!=3)</formula>
    </cfRule>
  </conditionalFormatting>
  <dataValidations count="2">
    <dataValidation type="list" allowBlank="1" showInputMessage="1" showErrorMessage="1" sqref="F14:F24">
      <formula1>FlourType</formula1>
    </dataValidation>
    <dataValidation type="list" allowBlank="1" showInputMessage="1" showErrorMessage="1" sqref="E14:E24">
      <formula1>",Fiscal Year, Calendar Year, 3-Year Rolling Average"</formula1>
    </dataValidation>
  </dataValidations>
  <pageMargins left="0.7" right="0.7" top="0.75" bottom="0.75" header="0.3" footer="0.3"/>
  <pageSetup scale="48"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21"/>
  <sheetViews>
    <sheetView view="pageBreakPreview" zoomScaleNormal="100" zoomScaleSheetLayoutView="100" workbookViewId="0">
      <pane ySplit="12" topLeftCell="A13" activePane="bottomLeft" state="frozen"/>
      <selection pane="bottomLeft" activeCell="H12" sqref="H12"/>
    </sheetView>
  </sheetViews>
  <sheetFormatPr defaultColWidth="9.140625" defaultRowHeight="12.75" x14ac:dyDescent="0.2"/>
  <cols>
    <col min="1" max="1" width="7.5703125" style="64" customWidth="1"/>
    <col min="2" max="2" width="7.42578125" style="64" customWidth="1"/>
    <col min="3" max="3" width="7.85546875" style="64" customWidth="1"/>
    <col min="4" max="4" width="9.140625" style="64"/>
    <col min="5" max="5" width="23.5703125" style="64" customWidth="1"/>
    <col min="6" max="6" width="18" style="64" customWidth="1"/>
    <col min="7" max="9" width="13.42578125" style="64" customWidth="1"/>
    <col min="10" max="10" width="21.42578125" style="64" customWidth="1"/>
    <col min="11" max="11" width="23.85546875" style="64" customWidth="1"/>
    <col min="12" max="16384" width="9.140625" style="64"/>
  </cols>
  <sheetData>
    <row r="1" spans="1:11" s="20" customFormat="1" ht="24" customHeight="1" x14ac:dyDescent="0.2">
      <c r="A1" s="78" t="s">
        <v>1174</v>
      </c>
      <c r="B1" s="55"/>
      <c r="C1" s="55"/>
      <c r="D1" s="55"/>
      <c r="E1" s="55"/>
      <c r="F1" s="55"/>
      <c r="G1" s="55"/>
      <c r="H1" s="55"/>
      <c r="I1" s="55"/>
      <c r="J1" s="17"/>
      <c r="K1" s="17"/>
    </row>
    <row r="2" spans="1:11" s="20" customFormat="1" ht="8.1" customHeight="1" x14ac:dyDescent="0.2">
      <c r="A2" s="22"/>
      <c r="B2" s="22"/>
      <c r="C2" s="22"/>
      <c r="D2" s="22"/>
      <c r="E2" s="22"/>
      <c r="F2" s="22"/>
      <c r="G2" s="22"/>
      <c r="H2" s="22"/>
      <c r="I2" s="22"/>
      <c r="J2" s="22"/>
      <c r="K2" s="22"/>
    </row>
    <row r="3" spans="1:11" s="10" customFormat="1" ht="18" customHeight="1" x14ac:dyDescent="0.2">
      <c r="A3" s="24" t="s">
        <v>1144</v>
      </c>
      <c r="B3" s="57"/>
      <c r="C3" s="57"/>
      <c r="D3" s="57"/>
      <c r="E3" s="57"/>
      <c r="F3" s="57"/>
      <c r="G3" s="57"/>
      <c r="H3" s="57"/>
      <c r="I3" s="57"/>
      <c r="J3" s="57"/>
      <c r="K3" s="57"/>
    </row>
    <row r="4" spans="1:11" s="50" customFormat="1" ht="53.25" customHeight="1" x14ac:dyDescent="0.2">
      <c r="A4" s="787" t="s">
        <v>1401</v>
      </c>
      <c r="B4" s="787"/>
      <c r="C4" s="787"/>
      <c r="D4" s="787"/>
      <c r="E4" s="787"/>
      <c r="F4" s="787"/>
      <c r="G4" s="787"/>
      <c r="H4" s="787"/>
      <c r="I4" s="787"/>
      <c r="J4" s="252"/>
      <c r="K4" s="252"/>
    </row>
    <row r="5" spans="1:11" s="10" customFormat="1" ht="18" customHeight="1" x14ac:dyDescent="0.2">
      <c r="A5" s="23" t="s">
        <v>1116</v>
      </c>
      <c r="B5" s="57"/>
      <c r="C5" s="57"/>
      <c r="D5" s="57"/>
      <c r="E5" s="57"/>
      <c r="G5" s="57"/>
      <c r="H5" s="57"/>
      <c r="I5" s="57"/>
    </row>
    <row r="6" spans="1:11" s="10" customFormat="1" ht="8.1" customHeight="1" x14ac:dyDescent="0.2">
      <c r="A6" s="23"/>
      <c r="B6" s="57"/>
      <c r="C6" s="57"/>
      <c r="D6" s="57"/>
      <c r="E6" s="57"/>
      <c r="G6" s="57"/>
      <c r="H6" s="57"/>
      <c r="I6" s="57"/>
    </row>
    <row r="7" spans="1:11" s="61" customFormat="1" ht="19.5" customHeight="1" x14ac:dyDescent="0.2">
      <c r="A7" s="158" t="s">
        <v>1137</v>
      </c>
      <c r="B7" s="159"/>
      <c r="C7" s="159"/>
      <c r="D7" s="159"/>
      <c r="E7" s="159"/>
      <c r="F7" s="159"/>
      <c r="G7" s="159"/>
      <c r="H7" s="159"/>
      <c r="I7" s="159"/>
      <c r="J7" s="159"/>
      <c r="K7" s="160"/>
    </row>
    <row r="8" spans="1:11" s="10" customFormat="1" ht="40.5" customHeight="1" x14ac:dyDescent="0.2">
      <c r="A8" s="853"/>
      <c r="B8" s="854"/>
      <c r="C8" s="854"/>
      <c r="D8" s="854"/>
      <c r="E8" s="854"/>
      <c r="F8" s="854"/>
      <c r="G8" s="854"/>
      <c r="H8" s="854"/>
      <c r="I8" s="854"/>
      <c r="J8" s="854"/>
      <c r="K8" s="855"/>
    </row>
    <row r="9" spans="1:11" s="10" customFormat="1" ht="8.1" customHeight="1" x14ac:dyDescent="0.2">
      <c r="A9" s="23"/>
      <c r="B9" s="57"/>
      <c r="C9" s="57"/>
      <c r="D9" s="57"/>
      <c r="E9" s="57"/>
      <c r="G9" s="57"/>
      <c r="H9" s="57"/>
      <c r="I9" s="57"/>
    </row>
    <row r="10" spans="1:11" s="61" customFormat="1" ht="19.5" customHeight="1" x14ac:dyDescent="0.2">
      <c r="A10" s="788" t="s">
        <v>1175</v>
      </c>
      <c r="B10" s="789"/>
      <c r="C10" s="789"/>
      <c r="D10" s="789"/>
      <c r="E10" s="789"/>
      <c r="F10" s="789"/>
      <c r="G10" s="789"/>
      <c r="H10" s="789"/>
      <c r="I10" s="789"/>
      <c r="J10" s="788" t="s">
        <v>111</v>
      </c>
      <c r="K10" s="790"/>
    </row>
    <row r="11" spans="1:11" ht="7.5" customHeight="1" x14ac:dyDescent="0.2">
      <c r="A11" s="34"/>
      <c r="B11" s="34"/>
      <c r="C11" s="34"/>
      <c r="D11" s="34"/>
      <c r="E11" s="34"/>
      <c r="F11" s="34"/>
      <c r="G11" s="56"/>
      <c r="H11" s="34"/>
      <c r="I11" s="386"/>
      <c r="J11" s="58"/>
      <c r="K11" s="56"/>
    </row>
    <row r="12" spans="1:11" ht="27" x14ac:dyDescent="0.2">
      <c r="A12" s="166" t="s">
        <v>271</v>
      </c>
      <c r="B12" s="166" t="s">
        <v>316</v>
      </c>
      <c r="C12" s="166" t="s">
        <v>321</v>
      </c>
      <c r="D12" s="166" t="s">
        <v>273</v>
      </c>
      <c r="E12" s="167" t="s">
        <v>584</v>
      </c>
      <c r="F12" s="167" t="s">
        <v>585</v>
      </c>
      <c r="G12" s="166" t="s">
        <v>409</v>
      </c>
      <c r="H12" s="167" t="s">
        <v>1067</v>
      </c>
      <c r="I12" s="176" t="s">
        <v>1744</v>
      </c>
      <c r="J12" s="167" t="s">
        <v>405</v>
      </c>
      <c r="K12" s="167" t="s">
        <v>1073</v>
      </c>
    </row>
    <row r="13" spans="1:11" x14ac:dyDescent="0.2">
      <c r="A13" s="387" t="s">
        <v>1382</v>
      </c>
      <c r="B13" s="392">
        <v>1501</v>
      </c>
      <c r="C13" s="392" t="s">
        <v>1382</v>
      </c>
      <c r="D13" s="387"/>
      <c r="E13" s="393"/>
      <c r="F13" s="394"/>
      <c r="G13" s="388" t="e">
        <f t="shared" ref="G13:G21" si="0">VLOOKUP(F13,Flour,3,0)</f>
        <v>#N/A</v>
      </c>
      <c r="H13" s="105"/>
      <c r="I13" s="390">
        <f t="shared" ref="I13:I21" si="1">IF(ISBLANK(F13),0,(VLOOKUP(F13,Flour,4,0)*H13*0.000453592))</f>
        <v>0</v>
      </c>
      <c r="J13" s="395"/>
      <c r="K13" s="395"/>
    </row>
    <row r="14" spans="1:11" x14ac:dyDescent="0.2">
      <c r="A14" s="387"/>
      <c r="B14" s="392"/>
      <c r="C14" s="392"/>
      <c r="D14" s="387"/>
      <c r="E14" s="393"/>
      <c r="F14" s="394"/>
      <c r="G14" s="388" t="e">
        <f t="shared" si="0"/>
        <v>#N/A</v>
      </c>
      <c r="H14" s="105"/>
      <c r="I14" s="390">
        <f t="shared" si="1"/>
        <v>0</v>
      </c>
      <c r="J14" s="395"/>
      <c r="K14" s="395"/>
    </row>
    <row r="15" spans="1:11" x14ac:dyDescent="0.2">
      <c r="A15" s="387"/>
      <c r="B15" s="392"/>
      <c r="C15" s="392"/>
      <c r="D15" s="387"/>
      <c r="E15" s="393"/>
      <c r="F15" s="394"/>
      <c r="G15" s="388" t="e">
        <f t="shared" si="0"/>
        <v>#N/A</v>
      </c>
      <c r="H15" s="105"/>
      <c r="I15" s="390">
        <f t="shared" si="1"/>
        <v>0</v>
      </c>
      <c r="J15" s="395"/>
      <c r="K15" s="395"/>
    </row>
    <row r="16" spans="1:11" x14ac:dyDescent="0.2">
      <c r="A16" s="387"/>
      <c r="B16" s="392"/>
      <c r="C16" s="392"/>
      <c r="D16" s="387"/>
      <c r="E16" s="393"/>
      <c r="F16" s="394"/>
      <c r="G16" s="388" t="e">
        <f t="shared" si="0"/>
        <v>#N/A</v>
      </c>
      <c r="H16" s="105"/>
      <c r="I16" s="390">
        <f t="shared" si="1"/>
        <v>0</v>
      </c>
      <c r="J16" s="395"/>
      <c r="K16" s="395"/>
    </row>
    <row r="17" spans="1:11" x14ac:dyDescent="0.2">
      <c r="A17" s="387"/>
      <c r="B17" s="392"/>
      <c r="C17" s="392"/>
      <c r="D17" s="387"/>
      <c r="E17" s="393"/>
      <c r="F17" s="394"/>
      <c r="G17" s="388" t="e">
        <f t="shared" si="0"/>
        <v>#N/A</v>
      </c>
      <c r="H17" s="105"/>
      <c r="I17" s="390">
        <f t="shared" si="1"/>
        <v>0</v>
      </c>
      <c r="J17" s="395"/>
      <c r="K17" s="395"/>
    </row>
    <row r="18" spans="1:11" x14ac:dyDescent="0.2">
      <c r="A18" s="387"/>
      <c r="B18" s="392"/>
      <c r="C18" s="392"/>
      <c r="D18" s="387"/>
      <c r="E18" s="393"/>
      <c r="F18" s="394"/>
      <c r="G18" s="388" t="e">
        <f t="shared" si="0"/>
        <v>#N/A</v>
      </c>
      <c r="H18" s="105"/>
      <c r="I18" s="390">
        <f t="shared" si="1"/>
        <v>0</v>
      </c>
      <c r="J18" s="395"/>
      <c r="K18" s="395"/>
    </row>
    <row r="19" spans="1:11" x14ac:dyDescent="0.2">
      <c r="A19" s="387"/>
      <c r="B19" s="392"/>
      <c r="C19" s="392"/>
      <c r="D19" s="387"/>
      <c r="E19" s="393"/>
      <c r="F19" s="394"/>
      <c r="G19" s="388" t="e">
        <f t="shared" si="0"/>
        <v>#N/A</v>
      </c>
      <c r="H19" s="105"/>
      <c r="I19" s="390">
        <f t="shared" si="1"/>
        <v>0</v>
      </c>
      <c r="J19" s="395"/>
      <c r="K19" s="395"/>
    </row>
    <row r="20" spans="1:11" x14ac:dyDescent="0.2">
      <c r="A20" s="387"/>
      <c r="B20" s="392"/>
      <c r="C20" s="392"/>
      <c r="D20" s="387"/>
      <c r="E20" s="393"/>
      <c r="F20" s="394"/>
      <c r="G20" s="388" t="e">
        <f t="shared" si="0"/>
        <v>#N/A</v>
      </c>
      <c r="H20" s="105"/>
      <c r="I20" s="390">
        <f t="shared" si="1"/>
        <v>0</v>
      </c>
      <c r="J20" s="395"/>
      <c r="K20" s="395"/>
    </row>
    <row r="21" spans="1:11" x14ac:dyDescent="0.2">
      <c r="A21" s="387"/>
      <c r="B21" s="392"/>
      <c r="C21" s="392"/>
      <c r="D21" s="387"/>
      <c r="E21" s="393"/>
      <c r="F21" s="394"/>
      <c r="G21" s="388" t="e">
        <f t="shared" si="0"/>
        <v>#N/A</v>
      </c>
      <c r="H21" s="105"/>
      <c r="I21" s="390">
        <f t="shared" si="1"/>
        <v>0</v>
      </c>
      <c r="J21" s="395"/>
      <c r="K21" s="395"/>
    </row>
  </sheetData>
  <autoFilter ref="A12:K12"/>
  <mergeCells count="4">
    <mergeCell ref="A4:I4"/>
    <mergeCell ref="A8:K8"/>
    <mergeCell ref="A10:I10"/>
    <mergeCell ref="J10:K10"/>
  </mergeCells>
  <conditionalFormatting sqref="A13:G21 I13:K21">
    <cfRule type="expression" dxfId="24" priority="43">
      <formula>OR(#REF!=1,#REF!=3)</formula>
    </cfRule>
  </conditionalFormatting>
  <dataValidations count="2">
    <dataValidation type="list" allowBlank="1" showInputMessage="1" showErrorMessage="1" sqref="F13:F21">
      <formula1>FlourType</formula1>
    </dataValidation>
    <dataValidation type="list" allowBlank="1" sqref="E13:E21">
      <formula1>IndProc</formula1>
    </dataValidation>
  </dataValidations>
  <pageMargins left="0.7" right="0.7" top="0.75" bottom="0.75" header="0.3" footer="0.3"/>
  <pageSetup scale="76"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30"/>
  <sheetViews>
    <sheetView view="pageBreakPreview" topLeftCell="A7" zoomScaleNormal="100" zoomScaleSheetLayoutView="100" workbookViewId="0">
      <pane xSplit="4" ySplit="6" topLeftCell="E29" activePane="bottomRight" state="frozen"/>
      <selection activeCell="A7" sqref="A7"/>
      <selection pane="topRight" activeCell="E7" sqref="E7"/>
      <selection pane="bottomLeft" activeCell="A13" sqref="A13"/>
      <selection pane="bottomRight" activeCell="K29" sqref="K29"/>
    </sheetView>
  </sheetViews>
  <sheetFormatPr defaultColWidth="9.140625" defaultRowHeight="12.75" x14ac:dyDescent="0.2"/>
  <cols>
    <col min="1" max="1" width="6.5703125" style="64" customWidth="1"/>
    <col min="2" max="2" width="7.42578125" style="64" customWidth="1"/>
    <col min="3" max="3" width="8.5703125" style="64" bestFit="1" customWidth="1"/>
    <col min="4" max="4" width="7" style="64" customWidth="1"/>
    <col min="5" max="5" width="9.42578125" style="64" customWidth="1"/>
    <col min="6" max="6" width="13.42578125" style="64" customWidth="1"/>
    <col min="7" max="7" width="13.5703125" style="64" customWidth="1"/>
    <col min="8" max="8" width="14.5703125" style="64" customWidth="1"/>
    <col min="9" max="10" width="17.5703125" style="64" customWidth="1"/>
    <col min="11" max="11" width="11.140625" style="64" customWidth="1"/>
    <col min="12" max="12" width="10.5703125" style="64" customWidth="1"/>
    <col min="13" max="13" width="13.42578125" style="64" customWidth="1"/>
    <col min="14" max="14" width="12.5703125" style="64" customWidth="1"/>
    <col min="15" max="15" width="18.140625" style="64" customWidth="1"/>
    <col min="16" max="16" width="25" style="64" customWidth="1"/>
    <col min="17" max="16384" width="9.140625" style="64"/>
  </cols>
  <sheetData>
    <row r="1" spans="1:16" s="20" customFormat="1" ht="24" customHeight="1" x14ac:dyDescent="0.2">
      <c r="A1" s="78" t="s">
        <v>1176</v>
      </c>
      <c r="B1" s="55"/>
      <c r="C1" s="55"/>
      <c r="D1" s="55"/>
      <c r="E1" s="55"/>
      <c r="F1" s="55"/>
      <c r="G1" s="55"/>
      <c r="H1" s="55"/>
      <c r="I1" s="55"/>
      <c r="J1" s="55"/>
      <c r="K1" s="55"/>
      <c r="L1" s="55"/>
    </row>
    <row r="2" spans="1:16" s="20" customFormat="1" ht="8.1" customHeight="1" x14ac:dyDescent="0.2">
      <c r="A2" s="22"/>
      <c r="B2" s="22"/>
      <c r="C2" s="22"/>
      <c r="D2" s="22"/>
      <c r="E2" s="22"/>
      <c r="F2" s="22"/>
      <c r="G2" s="22"/>
      <c r="H2" s="22"/>
      <c r="I2" s="22"/>
      <c r="J2" s="22"/>
    </row>
    <row r="3" spans="1:16" s="10" customFormat="1" ht="18" customHeight="1" x14ac:dyDescent="0.2">
      <c r="A3" s="24" t="s">
        <v>1144</v>
      </c>
      <c r="B3" s="57"/>
      <c r="C3" s="57"/>
      <c r="D3" s="57"/>
      <c r="E3" s="57"/>
      <c r="F3" s="57"/>
      <c r="G3" s="57"/>
      <c r="H3" s="57"/>
      <c r="I3" s="57"/>
      <c r="J3" s="57"/>
    </row>
    <row r="4" spans="1:16" s="50" customFormat="1" ht="40.5" customHeight="1" x14ac:dyDescent="0.2">
      <c r="A4" s="787" t="s">
        <v>1402</v>
      </c>
      <c r="B4" s="787"/>
      <c r="C4" s="787"/>
      <c r="D4" s="787"/>
      <c r="E4" s="787"/>
      <c r="F4" s="787"/>
      <c r="G4" s="787"/>
      <c r="H4" s="787"/>
      <c r="I4" s="787"/>
      <c r="J4" s="787"/>
      <c r="K4" s="787"/>
      <c r="L4" s="787"/>
    </row>
    <row r="5" spans="1:16" s="10" customFormat="1" ht="18" customHeight="1" x14ac:dyDescent="0.2">
      <c r="A5" s="23" t="s">
        <v>1116</v>
      </c>
      <c r="B5" s="57"/>
      <c r="C5" s="57"/>
      <c r="D5" s="57"/>
      <c r="E5" s="57"/>
      <c r="G5" s="57"/>
    </row>
    <row r="6" spans="1:16" s="10" customFormat="1" ht="8.1" customHeight="1" x14ac:dyDescent="0.2">
      <c r="A6" s="23"/>
      <c r="B6" s="57"/>
      <c r="C6" s="57"/>
      <c r="D6" s="57"/>
      <c r="E6" s="57"/>
      <c r="G6" s="57"/>
    </row>
    <row r="7" spans="1:16" s="61" customFormat="1" ht="19.5" customHeight="1" x14ac:dyDescent="0.2">
      <c r="A7" s="158" t="s">
        <v>1137</v>
      </c>
      <c r="B7" s="159"/>
      <c r="C7" s="159"/>
      <c r="D7" s="159"/>
      <c r="E7" s="159"/>
      <c r="F7" s="159"/>
      <c r="G7" s="159"/>
      <c r="H7" s="159"/>
      <c r="I7" s="159"/>
      <c r="J7" s="159"/>
      <c r="K7" s="159"/>
      <c r="L7" s="159"/>
      <c r="M7" s="159"/>
      <c r="N7" s="159"/>
      <c r="O7" s="159"/>
      <c r="P7" s="159"/>
    </row>
    <row r="8" spans="1:16" s="10" customFormat="1" ht="27.75" customHeight="1" x14ac:dyDescent="0.2">
      <c r="A8" s="856"/>
      <c r="B8" s="857"/>
      <c r="C8" s="857"/>
      <c r="D8" s="857"/>
      <c r="E8" s="857"/>
      <c r="F8" s="857"/>
      <c r="G8" s="857"/>
      <c r="H8" s="857"/>
      <c r="I8" s="857"/>
      <c r="J8" s="857"/>
      <c r="K8" s="857"/>
      <c r="L8" s="857"/>
      <c r="M8" s="857"/>
      <c r="N8" s="857"/>
      <c r="O8" s="857"/>
      <c r="P8" s="857"/>
    </row>
    <row r="9" spans="1:16" s="10" customFormat="1" ht="8.1" customHeight="1" x14ac:dyDescent="0.2">
      <c r="A9" s="23"/>
      <c r="B9" s="57"/>
      <c r="C9" s="57"/>
      <c r="D9" s="57"/>
      <c r="E9" s="57"/>
      <c r="G9" s="57"/>
    </row>
    <row r="10" spans="1:16" s="61" customFormat="1" ht="19.5" customHeight="1" x14ac:dyDescent="0.2">
      <c r="A10" s="840" t="s">
        <v>1177</v>
      </c>
      <c r="B10" s="794"/>
      <c r="C10" s="794"/>
      <c r="D10" s="794"/>
      <c r="E10" s="794"/>
      <c r="F10" s="794"/>
      <c r="G10" s="794"/>
      <c r="H10" s="794"/>
      <c r="I10" s="794"/>
      <c r="J10" s="794"/>
      <c r="K10" s="794"/>
      <c r="L10" s="794"/>
      <c r="M10" s="794"/>
      <c r="N10" s="841"/>
      <c r="O10" s="839" t="s">
        <v>111</v>
      </c>
      <c r="P10" s="839"/>
    </row>
    <row r="11" spans="1:16" ht="7.5" customHeight="1" x14ac:dyDescent="0.2">
      <c r="A11" s="34"/>
      <c r="B11" s="34"/>
      <c r="C11" s="34"/>
      <c r="D11" s="34"/>
      <c r="E11" s="34"/>
      <c r="F11" s="34"/>
      <c r="G11" s="34"/>
      <c r="H11" s="34"/>
      <c r="I11" s="34"/>
      <c r="J11" s="34"/>
      <c r="K11" s="34"/>
      <c r="L11" s="34"/>
      <c r="M11" s="386"/>
      <c r="N11" s="386"/>
      <c r="O11" s="58"/>
      <c r="P11" s="56"/>
    </row>
    <row r="12" spans="1:16" ht="76.5" x14ac:dyDescent="0.2">
      <c r="A12" s="166" t="s">
        <v>271</v>
      </c>
      <c r="B12" s="166" t="s">
        <v>316</v>
      </c>
      <c r="C12" s="166" t="s">
        <v>321</v>
      </c>
      <c r="D12" s="166" t="s">
        <v>273</v>
      </c>
      <c r="E12" s="177" t="s">
        <v>586</v>
      </c>
      <c r="F12" s="177" t="s">
        <v>1206</v>
      </c>
      <c r="G12" s="177" t="s">
        <v>1207</v>
      </c>
      <c r="H12" s="177" t="s">
        <v>1208</v>
      </c>
      <c r="I12" s="177" t="s">
        <v>1209</v>
      </c>
      <c r="J12" s="177" t="s">
        <v>1210</v>
      </c>
      <c r="K12" s="177" t="s">
        <v>1211</v>
      </c>
      <c r="L12" s="177" t="s">
        <v>1212</v>
      </c>
      <c r="M12" s="176" t="s">
        <v>1745</v>
      </c>
      <c r="N12" s="176" t="s">
        <v>1744</v>
      </c>
      <c r="O12" s="167" t="s">
        <v>405</v>
      </c>
      <c r="P12" s="167" t="s">
        <v>1073</v>
      </c>
    </row>
    <row r="13" spans="1:16" ht="89.25" x14ac:dyDescent="0.2">
      <c r="A13" s="387" t="s">
        <v>1382</v>
      </c>
      <c r="B13" s="397">
        <v>1501</v>
      </c>
      <c r="C13" s="397" t="s">
        <v>1382</v>
      </c>
      <c r="D13" s="398">
        <v>2011</v>
      </c>
      <c r="E13" s="399">
        <v>230</v>
      </c>
      <c r="F13" s="400"/>
      <c r="G13" s="399"/>
      <c r="H13" s="399"/>
      <c r="I13" s="399"/>
      <c r="J13" s="668">
        <v>9</v>
      </c>
      <c r="K13" s="668">
        <v>4</v>
      </c>
      <c r="L13" s="399">
        <v>2</v>
      </c>
      <c r="M13" s="390">
        <f t="shared" ref="M13:M16" si="0">IF(F13&gt;0,F13*$E13*(12/24)*1*0.65*((662)*(1/1000)*(0.0283))*0.99*0.04383181*0.05207,0)</f>
        <v>0</v>
      </c>
      <c r="N13" s="390">
        <f t="shared" ref="N13:N16" si="1">SUM((IF(F13&gt;0,F13*$E13*(12/24)*1*0.65*((662)*(1/1000)*(0.0283))*0.99*0.04383181*0.0000032*21,0)+IF(F13&gt;0,F13*$E13*(12/24)*1*0.65*((662)*(1/1000)*(0.0283))*0.99*0.04383181*0.00000063*310,0)),(IF(G13&gt;0,G13*$E13*(12/24)*(7*(1/365.25))*(10^-6)*310,0)),(IF(H13&gt;0,H13*$E13*(12/24)*(3.2*(1/365.25))*(10^-6)*310,0)),(IF(I13&gt;0,I13*$E13*(12/24)*(0.026-(0.05*0.09))*0.005*(44/28)*(1-0.7)*(10^-3)*310,0)),(IF(J13&gt;0,J13*$E13*(12/24)*(0.026-(0.05*0.09))*0.005*(44/28)*(1-0)*(10^-3)*310,0)),(IF(K13&gt;0,K13*$E13*(12/24)*0.09*(1-0.325)*0.6*0.8*1*(10^-3)*21,0)),(IF(L13&gt;0,L13*$E13*(12/24)*0.09*0.6*0.5*(10^-3)*21,0)))</f>
        <v>0.46629633214285715</v>
      </c>
      <c r="O13" s="669" t="s">
        <v>1987</v>
      </c>
      <c r="P13" s="391"/>
    </row>
    <row r="14" spans="1:16" ht="89.25" x14ac:dyDescent="0.2">
      <c r="A14" s="387" t="s">
        <v>1382</v>
      </c>
      <c r="B14" s="397">
        <v>1501</v>
      </c>
      <c r="C14" s="397" t="s">
        <v>1382</v>
      </c>
      <c r="D14" s="398">
        <v>2008</v>
      </c>
      <c r="E14" s="399">
        <v>230</v>
      </c>
      <c r="F14" s="400"/>
      <c r="G14" s="399"/>
      <c r="H14" s="399"/>
      <c r="I14" s="399"/>
      <c r="J14" s="668">
        <v>9</v>
      </c>
      <c r="K14" s="668">
        <v>4</v>
      </c>
      <c r="L14" s="399">
        <v>2</v>
      </c>
      <c r="M14" s="390">
        <f t="shared" si="0"/>
        <v>0</v>
      </c>
      <c r="N14" s="390">
        <f t="shared" si="1"/>
        <v>0.46629633214285715</v>
      </c>
      <c r="O14" s="669" t="s">
        <v>1987</v>
      </c>
      <c r="P14" s="391"/>
    </row>
    <row r="15" spans="1:16" ht="89.25" x14ac:dyDescent="0.2">
      <c r="A15" s="387" t="s">
        <v>1382</v>
      </c>
      <c r="B15" s="397">
        <v>1501</v>
      </c>
      <c r="C15" s="397" t="s">
        <v>1382</v>
      </c>
      <c r="D15" s="398">
        <v>2010</v>
      </c>
      <c r="E15" s="399">
        <v>230</v>
      </c>
      <c r="F15" s="400"/>
      <c r="G15" s="399"/>
      <c r="H15" s="399"/>
      <c r="I15" s="399"/>
      <c r="J15" s="668">
        <v>9</v>
      </c>
      <c r="K15" s="668">
        <v>4</v>
      </c>
      <c r="L15" s="399">
        <v>2</v>
      </c>
      <c r="M15" s="390">
        <f t="shared" si="0"/>
        <v>0</v>
      </c>
      <c r="N15" s="390">
        <f t="shared" si="1"/>
        <v>0.46629633214285715</v>
      </c>
      <c r="O15" s="669" t="s">
        <v>1987</v>
      </c>
      <c r="P15" s="391"/>
    </row>
    <row r="16" spans="1:16" ht="89.25" x14ac:dyDescent="0.2">
      <c r="A16" s="387" t="s">
        <v>1382</v>
      </c>
      <c r="B16" s="397">
        <v>1501</v>
      </c>
      <c r="C16" s="397" t="s">
        <v>1382</v>
      </c>
      <c r="D16" s="398">
        <v>2012</v>
      </c>
      <c r="E16" s="399">
        <v>230</v>
      </c>
      <c r="F16" s="400"/>
      <c r="G16" s="399"/>
      <c r="H16" s="399"/>
      <c r="I16" s="399"/>
      <c r="J16" s="668">
        <v>9</v>
      </c>
      <c r="K16" s="668">
        <v>4</v>
      </c>
      <c r="L16" s="399">
        <v>2</v>
      </c>
      <c r="M16" s="390">
        <f t="shared" si="0"/>
        <v>0</v>
      </c>
      <c r="N16" s="390">
        <f t="shared" si="1"/>
        <v>0.46629633214285715</v>
      </c>
      <c r="O16" s="669" t="s">
        <v>1987</v>
      </c>
      <c r="P16" s="391"/>
    </row>
    <row r="17" spans="1:17" ht="51" x14ac:dyDescent="0.2">
      <c r="A17" s="387" t="s">
        <v>1382</v>
      </c>
      <c r="B17" s="397">
        <v>1501</v>
      </c>
      <c r="C17" s="397" t="s">
        <v>1382</v>
      </c>
      <c r="D17" s="398">
        <v>2013</v>
      </c>
      <c r="E17" s="399">
        <v>230</v>
      </c>
      <c r="G17" s="670">
        <v>10</v>
      </c>
      <c r="H17" s="399"/>
      <c r="I17" s="399"/>
      <c r="J17" s="399"/>
      <c r="K17" s="668">
        <v>4</v>
      </c>
      <c r="L17" s="668">
        <v>2</v>
      </c>
      <c r="M17" s="390">
        <f>IF(F17&gt;0,F17*$E17*(12/24)*1*0.65*((662)*(1/1000)*(0.0283))*0.99*0.04383181*0.05207,0)</f>
        <v>0</v>
      </c>
      <c r="N17" s="390">
        <f t="shared" ref="N17:N30" si="2">SUM((IF(F17&gt;0,F17*$E17*(12/24)*1*0.65*((662)*(1/1000)*(0.0283))*0.99*0.04383181*0.0000032*21,0)+IF(F17&gt;0,F17*$E17*(12/24)*1*0.65*((662)*(1/1000)*(0.0283))*0.99*0.04383181*0.00000063*310,0)),(IF(G17&gt;0,G17*$E17*(12/24)*(7*(1/365.25))*(10^-6)*310,0)),(IF(H17&gt;0,H17*$E17*(12/24)*(3.2*(1/365.25))*(10^-6)*310,0)),(IF(I17&gt;0,I17*$E17*(12/24)*(0.026-(0.05*0.09))*0.005*(44/28)*(1-0.7)*(10^-3)*310,0)),(IF(J17&gt;0,J17*$E17*(12/24)*(0.026-(0.05*0.09))*0.005*(44/28)*(1-0)*(10^-3)*310,0)),(IF(K17&gt;0,K17*$E17*(12/24)*0.09*(1-0.325)*0.6*0.8*1*(10^-3)*21,0)),(IF(L17&gt;0,L17*$E17*(12/24)*0.09*0.6*0.5*(10^-3)*21,0)))</f>
        <v>0.41892790663928814</v>
      </c>
      <c r="O17" s="669" t="s">
        <v>1988</v>
      </c>
      <c r="P17" s="391"/>
      <c r="Q17" s="583"/>
    </row>
    <row r="18" spans="1:17" ht="38.25" x14ac:dyDescent="0.2">
      <c r="A18" s="671" t="s">
        <v>1382</v>
      </c>
      <c r="B18" s="672">
        <v>1501</v>
      </c>
      <c r="C18" s="672" t="s">
        <v>1382</v>
      </c>
      <c r="D18" s="673">
        <v>2008</v>
      </c>
      <c r="E18" s="668">
        <v>230</v>
      </c>
      <c r="F18" s="400"/>
      <c r="G18" s="399"/>
      <c r="H18" s="399"/>
      <c r="I18" s="399"/>
      <c r="J18" s="399"/>
      <c r="K18" s="399"/>
      <c r="L18" s="668">
        <v>40</v>
      </c>
      <c r="M18" s="390">
        <f t="shared" ref="M18:M27" si="3">IF(F18&gt;0,F18*$E18*(12/24)*1*0.65*((662)*(1/1000)*(0.0283))*0.99*0.04383181*0.05207,0)</f>
        <v>0</v>
      </c>
      <c r="N18" s="390">
        <f t="shared" si="2"/>
        <v>2.6081999999999996</v>
      </c>
      <c r="O18" s="669" t="s">
        <v>1989</v>
      </c>
      <c r="P18" s="391"/>
    </row>
    <row r="19" spans="1:17" ht="38.25" x14ac:dyDescent="0.2">
      <c r="A19" s="671" t="s">
        <v>1382</v>
      </c>
      <c r="B19" s="672">
        <v>1501</v>
      </c>
      <c r="C19" s="672" t="s">
        <v>1382</v>
      </c>
      <c r="D19" s="673">
        <v>2009</v>
      </c>
      <c r="E19" s="668">
        <v>230</v>
      </c>
      <c r="F19" s="400"/>
      <c r="G19" s="399"/>
      <c r="H19" s="399"/>
      <c r="I19" s="399"/>
      <c r="J19" s="399"/>
      <c r="K19" s="399"/>
      <c r="L19" s="668">
        <v>40</v>
      </c>
      <c r="M19" s="390">
        <f t="shared" si="3"/>
        <v>0</v>
      </c>
      <c r="N19" s="390">
        <f t="shared" si="2"/>
        <v>2.6081999999999996</v>
      </c>
      <c r="O19" s="669" t="s">
        <v>1989</v>
      </c>
      <c r="P19" s="391"/>
    </row>
    <row r="20" spans="1:17" ht="38.25" x14ac:dyDescent="0.2">
      <c r="A20" s="671" t="s">
        <v>1382</v>
      </c>
      <c r="B20" s="672">
        <v>1501</v>
      </c>
      <c r="C20" s="672" t="s">
        <v>1382</v>
      </c>
      <c r="D20" s="673">
        <v>2010</v>
      </c>
      <c r="E20" s="668">
        <v>230</v>
      </c>
      <c r="F20" s="400"/>
      <c r="G20" s="399"/>
      <c r="H20" s="399"/>
      <c r="I20" s="399"/>
      <c r="J20" s="399"/>
      <c r="K20" s="399"/>
      <c r="L20" s="668">
        <v>40</v>
      </c>
      <c r="M20" s="390">
        <f t="shared" si="3"/>
        <v>0</v>
      </c>
      <c r="N20" s="390">
        <f t="shared" si="2"/>
        <v>2.6081999999999996</v>
      </c>
      <c r="O20" s="669" t="s">
        <v>1989</v>
      </c>
      <c r="P20" s="391"/>
    </row>
    <row r="21" spans="1:17" ht="38.25" x14ac:dyDescent="0.2">
      <c r="A21" s="671" t="s">
        <v>1382</v>
      </c>
      <c r="B21" s="672">
        <v>1501</v>
      </c>
      <c r="C21" s="672" t="s">
        <v>1382</v>
      </c>
      <c r="D21" s="673">
        <v>2011</v>
      </c>
      <c r="E21" s="668">
        <v>230</v>
      </c>
      <c r="F21" s="400"/>
      <c r="G21" s="399"/>
      <c r="H21" s="399"/>
      <c r="I21" s="399"/>
      <c r="J21" s="399"/>
      <c r="K21" s="399"/>
      <c r="L21" s="668">
        <v>40</v>
      </c>
      <c r="M21" s="390">
        <f t="shared" si="3"/>
        <v>0</v>
      </c>
      <c r="N21" s="390">
        <f t="shared" si="2"/>
        <v>2.6081999999999996</v>
      </c>
      <c r="O21" s="669" t="s">
        <v>1989</v>
      </c>
      <c r="P21" s="391"/>
    </row>
    <row r="22" spans="1:17" ht="38.25" x14ac:dyDescent="0.2">
      <c r="A22" s="671" t="s">
        <v>1382</v>
      </c>
      <c r="B22" s="672">
        <v>1501</v>
      </c>
      <c r="C22" s="672" t="s">
        <v>1382</v>
      </c>
      <c r="D22" s="673">
        <v>2012</v>
      </c>
      <c r="E22" s="668">
        <v>230</v>
      </c>
      <c r="F22" s="400"/>
      <c r="G22" s="399"/>
      <c r="H22" s="399"/>
      <c r="I22" s="399"/>
      <c r="J22" s="399"/>
      <c r="K22" s="399"/>
      <c r="L22" s="668">
        <v>40</v>
      </c>
      <c r="M22" s="390">
        <f t="shared" si="3"/>
        <v>0</v>
      </c>
      <c r="N22" s="390">
        <f t="shared" si="2"/>
        <v>2.6081999999999996</v>
      </c>
      <c r="O22" s="669" t="s">
        <v>1989</v>
      </c>
      <c r="P22" s="391"/>
    </row>
    <row r="23" spans="1:17" ht="38.25" x14ac:dyDescent="0.2">
      <c r="A23" s="671" t="s">
        <v>1382</v>
      </c>
      <c r="B23" s="672">
        <v>1501</v>
      </c>
      <c r="C23" s="672" t="s">
        <v>1382</v>
      </c>
      <c r="D23" s="673">
        <v>2013</v>
      </c>
      <c r="E23" s="668">
        <v>230</v>
      </c>
      <c r="F23" s="400"/>
      <c r="G23" s="399"/>
      <c r="H23" s="399"/>
      <c r="I23" s="399"/>
      <c r="J23" s="399"/>
      <c r="K23" s="399"/>
      <c r="L23" s="668">
        <v>40</v>
      </c>
      <c r="M23" s="390">
        <f t="shared" si="3"/>
        <v>0</v>
      </c>
      <c r="N23" s="390">
        <f t="shared" si="2"/>
        <v>2.6081999999999996</v>
      </c>
      <c r="O23" s="669" t="s">
        <v>1989</v>
      </c>
      <c r="P23" s="391"/>
    </row>
    <row r="24" spans="1:17" ht="51" x14ac:dyDescent="0.2">
      <c r="A24" s="671" t="s">
        <v>1382</v>
      </c>
      <c r="B24" s="672">
        <v>1501</v>
      </c>
      <c r="C24" s="672" t="s">
        <v>1382</v>
      </c>
      <c r="D24" s="673">
        <v>2008</v>
      </c>
      <c r="E24" s="668">
        <v>0.375</v>
      </c>
      <c r="F24" s="400"/>
      <c r="G24" s="668">
        <v>14457</v>
      </c>
      <c r="H24" s="399"/>
      <c r="I24" s="399"/>
      <c r="J24" s="399"/>
      <c r="K24" s="668">
        <v>0</v>
      </c>
      <c r="L24" s="399"/>
      <c r="M24" s="390">
        <f t="shared" si="3"/>
        <v>0</v>
      </c>
      <c r="N24" s="390">
        <f t="shared" si="2"/>
        <v>1.6104563655030799E-2</v>
      </c>
      <c r="O24" s="584" t="s">
        <v>1990</v>
      </c>
      <c r="P24" s="391"/>
    </row>
    <row r="25" spans="1:17" ht="76.5" x14ac:dyDescent="0.2">
      <c r="A25" s="671" t="s">
        <v>1382</v>
      </c>
      <c r="B25" s="672">
        <v>1501</v>
      </c>
      <c r="C25" s="672" t="s">
        <v>1382</v>
      </c>
      <c r="D25" s="673">
        <v>2009</v>
      </c>
      <c r="E25" s="668">
        <v>0.375</v>
      </c>
      <c r="F25" s="400"/>
      <c r="G25" s="668">
        <v>17700</v>
      </c>
      <c r="H25" s="399"/>
      <c r="I25" s="399"/>
      <c r="J25" s="399"/>
      <c r="K25" s="668">
        <v>7822</v>
      </c>
      <c r="L25" s="399"/>
      <c r="M25" s="390">
        <f t="shared" si="3"/>
        <v>0</v>
      </c>
      <c r="N25" s="390">
        <f t="shared" si="2"/>
        <v>0.9178196307905544</v>
      </c>
      <c r="O25" s="669" t="s">
        <v>1991</v>
      </c>
      <c r="P25" s="391"/>
    </row>
    <row r="26" spans="1:17" ht="76.5" x14ac:dyDescent="0.2">
      <c r="A26" s="671" t="s">
        <v>1382</v>
      </c>
      <c r="B26" s="672">
        <v>1501</v>
      </c>
      <c r="C26" s="672" t="s">
        <v>1382</v>
      </c>
      <c r="D26" s="673">
        <v>2010</v>
      </c>
      <c r="E26" s="668">
        <v>0.375</v>
      </c>
      <c r="F26" s="400"/>
      <c r="G26" s="668">
        <v>16570</v>
      </c>
      <c r="H26" s="399"/>
      <c r="I26" s="399"/>
      <c r="J26" s="399"/>
      <c r="K26" s="668">
        <v>7848</v>
      </c>
      <c r="L26" s="399"/>
      <c r="M26" s="390">
        <f t="shared" si="3"/>
        <v>0</v>
      </c>
      <c r="N26" s="390">
        <f t="shared" si="2"/>
        <v>0.91954610755646826</v>
      </c>
      <c r="O26" s="669" t="s">
        <v>1991</v>
      </c>
      <c r="P26" s="391"/>
    </row>
    <row r="27" spans="1:17" ht="76.5" x14ac:dyDescent="0.2">
      <c r="A27" s="671" t="s">
        <v>1382</v>
      </c>
      <c r="B27" s="672">
        <v>1501</v>
      </c>
      <c r="C27" s="672" t="s">
        <v>1382</v>
      </c>
      <c r="D27" s="673">
        <v>2011</v>
      </c>
      <c r="E27" s="668">
        <v>0.375</v>
      </c>
      <c r="F27" s="400"/>
      <c r="G27" s="668">
        <v>16248</v>
      </c>
      <c r="H27" s="399"/>
      <c r="I27" s="399"/>
      <c r="J27" s="399"/>
      <c r="K27" s="668">
        <v>8249</v>
      </c>
      <c r="L27" s="399"/>
      <c r="M27" s="390">
        <f t="shared" si="3"/>
        <v>0</v>
      </c>
      <c r="N27" s="390">
        <f t="shared" si="2"/>
        <v>0.96522922895790575</v>
      </c>
      <c r="O27" s="669" t="s">
        <v>1991</v>
      </c>
      <c r="P27" s="391"/>
    </row>
    <row r="28" spans="1:17" ht="76.5" x14ac:dyDescent="0.2">
      <c r="A28" s="671" t="s">
        <v>1382</v>
      </c>
      <c r="B28" s="672">
        <v>1501</v>
      </c>
      <c r="C28" s="672" t="s">
        <v>1382</v>
      </c>
      <c r="D28" s="673">
        <v>2012</v>
      </c>
      <c r="E28" s="668">
        <v>0.375</v>
      </c>
      <c r="G28" s="668">
        <v>14983</v>
      </c>
      <c r="K28" s="668">
        <v>9597</v>
      </c>
      <c r="N28" s="390">
        <f t="shared" si="2"/>
        <v>1.1185940557135525</v>
      </c>
      <c r="O28" s="669" t="s">
        <v>1991</v>
      </c>
    </row>
    <row r="29" spans="1:17" ht="76.5" x14ac:dyDescent="0.2">
      <c r="A29" s="671" t="s">
        <v>1382</v>
      </c>
      <c r="B29" s="672">
        <v>1501</v>
      </c>
      <c r="C29" s="672" t="s">
        <v>1382</v>
      </c>
      <c r="D29" s="673">
        <v>2013</v>
      </c>
      <c r="E29" s="668">
        <v>0.375</v>
      </c>
      <c r="G29" s="668">
        <v>10101</v>
      </c>
      <c r="K29" s="668">
        <v>7964</v>
      </c>
      <c r="N29" s="390">
        <f t="shared" si="2"/>
        <v>0.92565871065708427</v>
      </c>
      <c r="O29" s="669" t="s">
        <v>1991</v>
      </c>
    </row>
    <row r="30" spans="1:17" ht="102" x14ac:dyDescent="0.2">
      <c r="A30" s="671" t="s">
        <v>1382</v>
      </c>
      <c r="B30" s="672">
        <v>1501</v>
      </c>
      <c r="C30" s="672" t="s">
        <v>1382</v>
      </c>
      <c r="D30" s="674">
        <v>2009</v>
      </c>
      <c r="E30" s="674">
        <v>230</v>
      </c>
      <c r="J30" s="668">
        <v>9</v>
      </c>
      <c r="K30" s="668">
        <v>4</v>
      </c>
      <c r="L30" s="668">
        <v>2</v>
      </c>
      <c r="N30" s="390">
        <f t="shared" si="2"/>
        <v>0.46629633214285715</v>
      </c>
      <c r="O30" s="669" t="s">
        <v>1992</v>
      </c>
    </row>
  </sheetData>
  <autoFilter ref="A12:P27"/>
  <mergeCells count="4">
    <mergeCell ref="O10:P10"/>
    <mergeCell ref="A10:N10"/>
    <mergeCell ref="A8:P8"/>
    <mergeCell ref="A4:L4"/>
  </mergeCells>
  <conditionalFormatting sqref="A13:P16 A17:E17 A18:P23 E24:P24 F25:P25 F26:N27 P26:P27 G17:P17">
    <cfRule type="expression" dxfId="23" priority="61">
      <formula>OR(#REF!=1,#REF!=3)</formula>
    </cfRule>
  </conditionalFormatting>
  <conditionalFormatting sqref="A24:D29">
    <cfRule type="expression" dxfId="22" priority="13">
      <formula>OR(#REF!=1,#REF!=3)</formula>
    </cfRule>
  </conditionalFormatting>
  <conditionalFormatting sqref="E25:E29">
    <cfRule type="expression" dxfId="21" priority="12">
      <formula>OR(#REF!=1,#REF!=3)</formula>
    </cfRule>
  </conditionalFormatting>
  <conditionalFormatting sqref="G28:G29">
    <cfRule type="expression" dxfId="20" priority="11">
      <formula>OR(#REF!=1,#REF!=3)</formula>
    </cfRule>
  </conditionalFormatting>
  <conditionalFormatting sqref="K28:K29">
    <cfRule type="expression" dxfId="19" priority="10">
      <formula>OR(#REF!=1,#REF!=3)</formula>
    </cfRule>
  </conditionalFormatting>
  <conditionalFormatting sqref="O26:O29">
    <cfRule type="expression" dxfId="18" priority="9">
      <formula>OR(#REF!=1,#REF!=3)</formula>
    </cfRule>
  </conditionalFormatting>
  <conditionalFormatting sqref="N28">
    <cfRule type="expression" dxfId="17" priority="8">
      <formula>OR(#REF!=1,#REF!=3)</formula>
    </cfRule>
  </conditionalFormatting>
  <conditionalFormatting sqref="N29">
    <cfRule type="expression" dxfId="16" priority="7">
      <formula>OR(#REF!=1,#REF!=3)</formula>
    </cfRule>
  </conditionalFormatting>
  <conditionalFormatting sqref="A30:C30">
    <cfRule type="expression" dxfId="15" priority="6">
      <formula>OR(#REF!=1,#REF!=3)</formula>
    </cfRule>
  </conditionalFormatting>
  <conditionalFormatting sqref="J30">
    <cfRule type="expression" dxfId="14" priority="5">
      <formula>OR(#REF!=1,#REF!=3)</formula>
    </cfRule>
  </conditionalFormatting>
  <conditionalFormatting sqref="K30">
    <cfRule type="expression" dxfId="13" priority="4">
      <formula>OR(#REF!=1,#REF!=3)</formula>
    </cfRule>
  </conditionalFormatting>
  <conditionalFormatting sqref="L30">
    <cfRule type="expression" dxfId="12" priority="3">
      <formula>OR(#REF!=1,#REF!=3)</formula>
    </cfRule>
  </conditionalFormatting>
  <conditionalFormatting sqref="O30">
    <cfRule type="expression" dxfId="11" priority="2">
      <formula>OR(#REF!=1,#REF!=3)</formula>
    </cfRule>
  </conditionalFormatting>
  <conditionalFormatting sqref="N30">
    <cfRule type="expression" dxfId="10" priority="1">
      <formula>OR(#REF!=1,#REF!=3)</formula>
    </cfRule>
  </conditionalFormatting>
  <pageMargins left="0.7" right="0.7" top="0.75" bottom="0.75" header="0.3" footer="0.3"/>
  <pageSetup scale="43"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T29"/>
  <sheetViews>
    <sheetView view="pageBreakPreview" topLeftCell="A3" zoomScale="50" zoomScaleNormal="100" zoomScaleSheetLayoutView="50" workbookViewId="0">
      <selection activeCell="T19" sqref="T19"/>
    </sheetView>
  </sheetViews>
  <sheetFormatPr defaultColWidth="9.140625" defaultRowHeight="12.75" x14ac:dyDescent="0.2"/>
  <cols>
    <col min="1" max="1" width="6.5703125" style="64" customWidth="1"/>
    <col min="2" max="2" width="5.42578125" style="64" bestFit="1" customWidth="1"/>
    <col min="3" max="3" width="8.5703125" style="64" bestFit="1" customWidth="1"/>
    <col min="4" max="4" width="6.5703125" style="64" customWidth="1"/>
    <col min="5" max="5" width="9.42578125" style="64" customWidth="1"/>
    <col min="6" max="6" width="12.5703125" style="64" customWidth="1"/>
    <col min="7" max="8" width="8.42578125" style="64" customWidth="1"/>
    <col min="9" max="9" width="8.5703125" style="64" customWidth="1"/>
    <col min="10" max="10" width="9.5703125" style="64" customWidth="1"/>
    <col min="11" max="12" width="12.42578125" style="64" customWidth="1"/>
    <col min="13" max="14" width="12.5703125" style="64" customWidth="1"/>
    <col min="15" max="16" width="8.140625" style="64" customWidth="1"/>
    <col min="17" max="17" width="10.5703125" style="64" customWidth="1"/>
    <col min="18" max="18" width="12.42578125" style="64" customWidth="1"/>
    <col min="19" max="19" width="20.140625" style="64" customWidth="1"/>
    <col min="20" max="20" width="21.140625" style="64" customWidth="1"/>
    <col min="21" max="16384" width="9.140625" style="64"/>
  </cols>
  <sheetData>
    <row r="1" spans="1:20" s="20" customFormat="1" ht="24" customHeight="1" x14ac:dyDescent="0.2">
      <c r="A1" s="78" t="s">
        <v>1178</v>
      </c>
      <c r="B1" s="55"/>
      <c r="C1" s="55"/>
      <c r="D1" s="55"/>
      <c r="E1" s="55"/>
      <c r="F1" s="55"/>
      <c r="G1" s="55"/>
      <c r="H1" s="55"/>
      <c r="I1" s="55"/>
      <c r="J1" s="55"/>
      <c r="K1" s="55"/>
      <c r="L1" s="55"/>
      <c r="M1" s="55"/>
      <c r="N1" s="55"/>
      <c r="O1" s="55"/>
      <c r="P1" s="55"/>
    </row>
    <row r="2" spans="1:20" s="20" customFormat="1" ht="8.1" customHeight="1" x14ac:dyDescent="0.2">
      <c r="A2" s="22"/>
      <c r="B2" s="22"/>
      <c r="C2" s="22"/>
      <c r="D2" s="22"/>
      <c r="E2" s="22"/>
      <c r="F2" s="22"/>
      <c r="G2" s="22"/>
      <c r="H2" s="22"/>
      <c r="I2" s="22"/>
      <c r="J2" s="22"/>
      <c r="K2" s="22"/>
    </row>
    <row r="3" spans="1:20" s="10" customFormat="1" ht="18" customHeight="1" x14ac:dyDescent="0.2">
      <c r="A3" s="24" t="s">
        <v>1144</v>
      </c>
      <c r="B3" s="57"/>
      <c r="C3" s="57"/>
      <c r="D3" s="57"/>
      <c r="E3" s="57"/>
      <c r="F3" s="57"/>
      <c r="G3" s="57"/>
      <c r="H3" s="57"/>
      <c r="I3" s="57"/>
      <c r="J3" s="57"/>
      <c r="K3" s="57"/>
    </row>
    <row r="4" spans="1:20" s="50" customFormat="1" ht="39" customHeight="1" x14ac:dyDescent="0.2">
      <c r="A4" s="858" t="s">
        <v>1403</v>
      </c>
      <c r="B4" s="858"/>
      <c r="C4" s="858"/>
      <c r="D4" s="858"/>
      <c r="E4" s="858"/>
      <c r="F4" s="858"/>
      <c r="G4" s="858"/>
      <c r="H4" s="858"/>
      <c r="I4" s="858"/>
      <c r="J4" s="858"/>
      <c r="K4" s="858"/>
      <c r="L4" s="858"/>
      <c r="M4" s="858"/>
      <c r="N4" s="858"/>
      <c r="O4" s="858"/>
      <c r="P4" s="858"/>
    </row>
    <row r="5" spans="1:20" s="10" customFormat="1" ht="18" customHeight="1" x14ac:dyDescent="0.2">
      <c r="A5" s="23" t="s">
        <v>1116</v>
      </c>
      <c r="B5" s="57"/>
      <c r="C5" s="57"/>
      <c r="D5" s="57"/>
      <c r="E5" s="57"/>
      <c r="G5" s="57"/>
      <c r="H5" s="57"/>
    </row>
    <row r="6" spans="1:20" s="10" customFormat="1" ht="8.1" customHeight="1" x14ac:dyDescent="0.2">
      <c r="A6" s="23"/>
      <c r="B6" s="57"/>
      <c r="C6" s="57"/>
      <c r="D6" s="57"/>
      <c r="E6" s="57"/>
      <c r="G6" s="57"/>
      <c r="H6" s="57"/>
    </row>
    <row r="7" spans="1:20" s="61" customFormat="1" ht="19.5" customHeight="1" x14ac:dyDescent="0.2">
      <c r="A7" s="158" t="s">
        <v>1137</v>
      </c>
      <c r="B7" s="159"/>
      <c r="C7" s="159"/>
      <c r="D7" s="159"/>
      <c r="E7" s="159"/>
      <c r="F7" s="159"/>
      <c r="G7" s="159"/>
      <c r="H7" s="159"/>
      <c r="I7" s="160"/>
      <c r="J7" s="159"/>
      <c r="K7" s="160"/>
      <c r="L7" s="159"/>
      <c r="M7" s="160"/>
      <c r="N7" s="159"/>
      <c r="O7" s="160"/>
      <c r="P7" s="159"/>
      <c r="Q7" s="159"/>
      <c r="R7" s="160"/>
      <c r="S7" s="160"/>
      <c r="T7" s="160"/>
    </row>
    <row r="8" spans="1:20" s="10" customFormat="1" ht="44.25" customHeight="1" x14ac:dyDescent="0.2">
      <c r="A8" s="826"/>
      <c r="B8" s="785"/>
      <c r="C8" s="785"/>
      <c r="D8" s="785"/>
      <c r="E8" s="785"/>
      <c r="F8" s="785"/>
      <c r="G8" s="785"/>
      <c r="H8" s="785"/>
      <c r="I8" s="785"/>
      <c r="J8" s="785"/>
      <c r="K8" s="785"/>
      <c r="L8" s="785"/>
      <c r="M8" s="785"/>
      <c r="N8" s="785"/>
      <c r="O8" s="785"/>
      <c r="P8" s="785"/>
      <c r="Q8" s="785"/>
      <c r="R8" s="785"/>
      <c r="S8" s="785"/>
      <c r="T8" s="786"/>
    </row>
    <row r="9" spans="1:20" s="10" customFormat="1" ht="8.1" customHeight="1" x14ac:dyDescent="0.2">
      <c r="A9" s="23"/>
      <c r="B9" s="57"/>
      <c r="C9" s="57"/>
      <c r="D9" s="57"/>
      <c r="E9" s="57"/>
      <c r="G9" s="57"/>
      <c r="H9" s="57"/>
    </row>
    <row r="10" spans="1:20" s="61" customFormat="1" ht="19.5" customHeight="1" x14ac:dyDescent="0.2">
      <c r="A10" s="840" t="s">
        <v>1179</v>
      </c>
      <c r="B10" s="794"/>
      <c r="C10" s="794"/>
      <c r="D10" s="794"/>
      <c r="E10" s="794"/>
      <c r="F10" s="794"/>
      <c r="G10" s="794"/>
      <c r="H10" s="794"/>
      <c r="I10" s="794"/>
      <c r="J10" s="794"/>
      <c r="K10" s="794"/>
      <c r="L10" s="794"/>
      <c r="M10" s="794"/>
      <c r="N10" s="794"/>
      <c r="O10" s="794"/>
      <c r="P10" s="794"/>
      <c r="Q10" s="794"/>
      <c r="R10" s="841"/>
      <c r="S10" s="839" t="s">
        <v>111</v>
      </c>
      <c r="T10" s="839"/>
    </row>
    <row r="11" spans="1:20" ht="7.5" customHeight="1" x14ac:dyDescent="0.2">
      <c r="A11" s="34"/>
      <c r="B11" s="34"/>
      <c r="C11" s="34"/>
      <c r="D11" s="34"/>
      <c r="E11" s="34"/>
      <c r="F11" s="34"/>
      <c r="G11" s="34"/>
      <c r="H11" s="386"/>
      <c r="I11" s="386"/>
      <c r="J11" s="386"/>
      <c r="K11" s="386"/>
      <c r="L11" s="386"/>
      <c r="M11" s="386"/>
      <c r="N11" s="386"/>
      <c r="O11" s="386"/>
      <c r="P11" s="386"/>
      <c r="Q11" s="386"/>
      <c r="R11" s="386"/>
      <c r="S11" s="58"/>
      <c r="T11" s="56"/>
    </row>
    <row r="12" spans="1:20" ht="45" customHeight="1" x14ac:dyDescent="0.2">
      <c r="A12" s="835" t="s">
        <v>271</v>
      </c>
      <c r="B12" s="835" t="s">
        <v>316</v>
      </c>
      <c r="C12" s="835" t="s">
        <v>321</v>
      </c>
      <c r="D12" s="835" t="s">
        <v>273</v>
      </c>
      <c r="E12" s="849" t="s">
        <v>586</v>
      </c>
      <c r="F12" s="849" t="s">
        <v>1206</v>
      </c>
      <c r="G12" s="859" t="s">
        <v>1215</v>
      </c>
      <c r="H12" s="860"/>
      <c r="I12" s="859" t="s">
        <v>1216</v>
      </c>
      <c r="J12" s="860"/>
      <c r="K12" s="859" t="s">
        <v>1217</v>
      </c>
      <c r="L12" s="860"/>
      <c r="M12" s="859" t="s">
        <v>1218</v>
      </c>
      <c r="N12" s="860"/>
      <c r="O12" s="859" t="s">
        <v>1219</v>
      </c>
      <c r="P12" s="860"/>
      <c r="Q12" s="847" t="s">
        <v>1745</v>
      </c>
      <c r="R12" s="847" t="s">
        <v>1791</v>
      </c>
      <c r="S12" s="837" t="s">
        <v>405</v>
      </c>
      <c r="T12" s="837" t="s">
        <v>1073</v>
      </c>
    </row>
    <row r="13" spans="1:20" ht="21.75" customHeight="1" x14ac:dyDescent="0.2">
      <c r="A13" s="836"/>
      <c r="B13" s="836"/>
      <c r="C13" s="836"/>
      <c r="D13" s="836"/>
      <c r="E13" s="850"/>
      <c r="F13" s="850"/>
      <c r="G13" s="177" t="s">
        <v>1213</v>
      </c>
      <c r="H13" s="177" t="s">
        <v>1214</v>
      </c>
      <c r="I13" s="177" t="s">
        <v>1213</v>
      </c>
      <c r="J13" s="177" t="s">
        <v>1214</v>
      </c>
      <c r="K13" s="177" t="s">
        <v>1213</v>
      </c>
      <c r="L13" s="177" t="s">
        <v>1214</v>
      </c>
      <c r="M13" s="177" t="s">
        <v>1213</v>
      </c>
      <c r="N13" s="177" t="s">
        <v>1214</v>
      </c>
      <c r="O13" s="177" t="s">
        <v>1213</v>
      </c>
      <c r="P13" s="177" t="s">
        <v>1214</v>
      </c>
      <c r="Q13" s="848"/>
      <c r="R13" s="848"/>
      <c r="S13" s="838"/>
      <c r="T13" s="838"/>
    </row>
    <row r="14" spans="1:20" ht="114.75" x14ac:dyDescent="0.2">
      <c r="A14" s="387" t="s">
        <v>1382</v>
      </c>
      <c r="B14" s="466">
        <v>1501</v>
      </c>
      <c r="C14" s="466" t="s">
        <v>1382</v>
      </c>
      <c r="D14" s="396">
        <v>2011</v>
      </c>
      <c r="E14" s="502">
        <v>230</v>
      </c>
      <c r="F14" s="675">
        <v>362</v>
      </c>
      <c r="G14" s="504">
        <v>0.36499999999999999</v>
      </c>
      <c r="H14" s="505">
        <f t="shared" ref="H14:H17" si="0">G14*$F14</f>
        <v>132.13</v>
      </c>
      <c r="I14" s="506">
        <f t="shared" ref="I14:I17" si="1">(1-$G14)</f>
        <v>0.63500000000000001</v>
      </c>
      <c r="J14" s="505">
        <f t="shared" ref="J14:J17" si="2">I14*$F14</f>
        <v>229.87</v>
      </c>
      <c r="K14" s="506">
        <f t="shared" ref="K14:K17" si="3">($G14)</f>
        <v>0.36499999999999999</v>
      </c>
      <c r="L14" s="505">
        <f t="shared" ref="L14:L17" si="4">K14*$F14</f>
        <v>132.13</v>
      </c>
      <c r="M14" s="506">
        <f t="shared" ref="M14:M17" si="5">($I14)</f>
        <v>0.63500000000000001</v>
      </c>
      <c r="N14" s="505">
        <f t="shared" ref="N14:N17" si="6">M14*$F14</f>
        <v>229.87</v>
      </c>
      <c r="O14" s="506">
        <v>0</v>
      </c>
      <c r="P14" s="505">
        <v>0</v>
      </c>
      <c r="Q14" s="390">
        <f t="shared" ref="Q14:Q17" si="7">IF(F14&gt;0,F14*$E14*(12/24)*1*0.65*((662)*(1/1000)*(0.0283))*0.99*0.04383181*0.05207,0)</f>
        <v>1.1454506147315759</v>
      </c>
      <c r="R14" s="390">
        <f t="shared" ref="R14:R17" si="8">SUM((IF(F14&gt;0,F14*$E14*(12/24)*1*0.65*((662)*(1/1000)*(0.0283))*0.99*0.04383181*0.0000032*21,0)+IF(F14&gt;0,F14*$E14*(12/24)*1*0.65*((662)*(1/1000)*(0.0283))*0.99*0.04383181*0.00000063*310,0)),(IF(H14&gt;0,H14*$E14*(12/24)*(7*(1/365.25))*(10^-6)*310,0)),(IF(J14&gt;0,J14*$E14*(12/24)*(3.2*(1/365.25))*(10^-6)*310,0)),(IF(L14&gt;0,L14*$E14*(12/24)*(0.026-(0.05*0.09))*0.005*(44/28)*(1-0.7)*(10^-3)*310,0)),(IF(N14&gt;0,N14*$E14*(12/24)*(0.026-(0.05*0.09))*0.005*(44/28)*(1-0)*(10^-3)*310,0)),(IF(P14&gt;0,P14*$E14*(12/24)*0.09*(1-0.325)*0.6*0.8*1*(10^-3)*21,0)))</f>
        <v>1.7909110509107198</v>
      </c>
      <c r="S14" s="677" t="s">
        <v>1994</v>
      </c>
      <c r="T14" s="401"/>
    </row>
    <row r="15" spans="1:20" ht="114.75" x14ac:dyDescent="0.2">
      <c r="A15" s="387" t="s">
        <v>1382</v>
      </c>
      <c r="B15" s="466">
        <v>1501</v>
      </c>
      <c r="C15" s="466" t="s">
        <v>1382</v>
      </c>
      <c r="D15" s="396">
        <v>2008</v>
      </c>
      <c r="E15" s="502">
        <v>230</v>
      </c>
      <c r="F15" s="675">
        <v>199</v>
      </c>
      <c r="G15" s="504">
        <v>0.36499999999999999</v>
      </c>
      <c r="H15" s="505">
        <f t="shared" si="0"/>
        <v>72.635000000000005</v>
      </c>
      <c r="I15" s="506">
        <f t="shared" si="1"/>
        <v>0.63500000000000001</v>
      </c>
      <c r="J15" s="505">
        <f t="shared" si="2"/>
        <v>126.36499999999999</v>
      </c>
      <c r="K15" s="506">
        <f t="shared" si="3"/>
        <v>0.36499999999999999</v>
      </c>
      <c r="L15" s="505">
        <f t="shared" si="4"/>
        <v>72.635000000000005</v>
      </c>
      <c r="M15" s="506">
        <f t="shared" si="5"/>
        <v>0.63500000000000001</v>
      </c>
      <c r="N15" s="505">
        <f t="shared" si="6"/>
        <v>126.36499999999999</v>
      </c>
      <c r="O15" s="506">
        <v>0</v>
      </c>
      <c r="P15" s="505">
        <v>0</v>
      </c>
      <c r="Q15" s="390">
        <f t="shared" si="7"/>
        <v>0.62968141528061783</v>
      </c>
      <c r="R15" s="390">
        <f t="shared" si="8"/>
        <v>0.98450635119125196</v>
      </c>
      <c r="S15" s="677" t="s">
        <v>1994</v>
      </c>
      <c r="T15" s="401"/>
    </row>
    <row r="16" spans="1:20" ht="114.75" x14ac:dyDescent="0.2">
      <c r="A16" s="387" t="s">
        <v>1382</v>
      </c>
      <c r="B16" s="466">
        <v>1501</v>
      </c>
      <c r="C16" s="466" t="s">
        <v>1382</v>
      </c>
      <c r="D16" s="396">
        <v>2010</v>
      </c>
      <c r="E16" s="502">
        <v>230</v>
      </c>
      <c r="F16" s="675">
        <v>343</v>
      </c>
      <c r="G16" s="504">
        <v>0.36499999999999999</v>
      </c>
      <c r="H16" s="505">
        <f t="shared" si="0"/>
        <v>125.19499999999999</v>
      </c>
      <c r="I16" s="506">
        <f t="shared" si="1"/>
        <v>0.63500000000000001</v>
      </c>
      <c r="J16" s="505">
        <f t="shared" si="2"/>
        <v>217.80500000000001</v>
      </c>
      <c r="K16" s="506">
        <f t="shared" si="3"/>
        <v>0.36499999999999999</v>
      </c>
      <c r="L16" s="505">
        <f t="shared" si="4"/>
        <v>125.19499999999999</v>
      </c>
      <c r="M16" s="506">
        <f t="shared" si="5"/>
        <v>0.63500000000000001</v>
      </c>
      <c r="N16" s="505">
        <f t="shared" si="6"/>
        <v>217.80500000000001</v>
      </c>
      <c r="O16" s="506">
        <v>0</v>
      </c>
      <c r="P16" s="505">
        <v>0</v>
      </c>
      <c r="Q16" s="390">
        <f t="shared" si="7"/>
        <v>1.085330278599256</v>
      </c>
      <c r="R16" s="390">
        <f t="shared" si="8"/>
        <v>1.6969129570783894</v>
      </c>
      <c r="S16" s="677" t="s">
        <v>1994</v>
      </c>
      <c r="T16" s="401"/>
    </row>
    <row r="17" spans="1:20" ht="51" x14ac:dyDescent="0.2">
      <c r="A17" s="387" t="s">
        <v>1382</v>
      </c>
      <c r="B17" s="466">
        <v>1501</v>
      </c>
      <c r="C17" s="466" t="s">
        <v>1382</v>
      </c>
      <c r="D17" s="396">
        <v>2012</v>
      </c>
      <c r="E17" s="502">
        <v>230</v>
      </c>
      <c r="F17" s="675">
        <v>355</v>
      </c>
      <c r="G17" s="678">
        <v>0.36499999999999999</v>
      </c>
      <c r="H17" s="505">
        <f t="shared" si="0"/>
        <v>129.57499999999999</v>
      </c>
      <c r="I17" s="506">
        <f t="shared" si="1"/>
        <v>0.63500000000000001</v>
      </c>
      <c r="J17" s="505">
        <f t="shared" si="2"/>
        <v>225.42500000000001</v>
      </c>
      <c r="K17" s="506">
        <f t="shared" si="3"/>
        <v>0.36499999999999999</v>
      </c>
      <c r="L17" s="505">
        <f t="shared" si="4"/>
        <v>129.57499999999999</v>
      </c>
      <c r="M17" s="506">
        <f t="shared" si="5"/>
        <v>0.63500000000000001</v>
      </c>
      <c r="N17" s="505">
        <f t="shared" si="6"/>
        <v>225.42500000000001</v>
      </c>
      <c r="O17" s="506">
        <v>0</v>
      </c>
      <c r="P17" s="505">
        <v>0</v>
      </c>
      <c r="Q17" s="390">
        <f t="shared" si="7"/>
        <v>1.1233010172091424</v>
      </c>
      <c r="R17" s="390">
        <f t="shared" si="8"/>
        <v>1.7562801742356509</v>
      </c>
      <c r="S17" s="677" t="s">
        <v>1993</v>
      </c>
      <c r="T17" s="401"/>
    </row>
    <row r="18" spans="1:20" x14ac:dyDescent="0.2">
      <c r="A18" s="387" t="s">
        <v>1382</v>
      </c>
      <c r="B18" s="466">
        <v>1501</v>
      </c>
      <c r="C18" s="466" t="s">
        <v>1382</v>
      </c>
      <c r="D18" s="396">
        <v>2013</v>
      </c>
      <c r="E18" s="502">
        <v>230</v>
      </c>
      <c r="F18" s="675">
        <v>366</v>
      </c>
      <c r="G18" s="504">
        <v>0.36499999999999999</v>
      </c>
      <c r="H18" s="505">
        <f t="shared" ref="H18:H29" si="9">G18*$F18</f>
        <v>133.59</v>
      </c>
      <c r="I18" s="506">
        <f t="shared" ref="I18:I29" si="10">(1-$G18)</f>
        <v>0.63500000000000001</v>
      </c>
      <c r="J18" s="505">
        <f t="shared" ref="J18:J29" si="11">I18*$F18</f>
        <v>232.41</v>
      </c>
      <c r="K18" s="506">
        <f t="shared" ref="K18:K29" si="12">($G18)</f>
        <v>0.36499999999999999</v>
      </c>
      <c r="L18" s="505">
        <f t="shared" ref="L18:L29" si="13">K18*$F18</f>
        <v>133.59</v>
      </c>
      <c r="M18" s="506">
        <f t="shared" ref="M18:M29" si="14">($I18)</f>
        <v>0.63500000000000001</v>
      </c>
      <c r="N18" s="505">
        <f t="shared" ref="N18:N29" si="15">M18*$F18</f>
        <v>232.41</v>
      </c>
      <c r="O18" s="506">
        <v>0</v>
      </c>
      <c r="P18" s="505">
        <v>0</v>
      </c>
      <c r="Q18" s="390">
        <f t="shared" ref="Q18:Q29" si="16">IF(F18&gt;0,F18*$E18*(12/24)*1*0.65*((662)*(1/1000)*(0.0283))*0.99*0.04383181*0.05207,0)</f>
        <v>1.1581075276015382</v>
      </c>
      <c r="R18" s="390">
        <f t="shared" ref="R18:R29" si="17">SUM((IF(F18&gt;0,F18*$E18*(12/24)*1*0.65*((662)*(1/1000)*(0.0283))*0.99*0.04383181*0.0000032*21,0)+IF(F18&gt;0,F18*$E18*(12/24)*1*0.65*((662)*(1/1000)*(0.0283))*0.99*0.04383181*0.00000063*310,0)),(IF(H18&gt;0,H18*$E18*(12/24)*(7*(1/365.25))*(10^-6)*310,0)),(IF(J18&gt;0,J18*$E18*(12/24)*(3.2*(1/365.25))*(10^-6)*310,0)),(IF(L18&gt;0,L18*$E18*(12/24)*(0.026-(0.05*0.09))*0.005*(44/28)*(1-0.7)*(10^-3)*310,0)),(IF(N18&gt;0,N18*$E18*(12/24)*(0.026-(0.05*0.09))*0.005*(44/28)*(1-0)*(10^-3)*310,0)),(IF(P18&gt;0,P18*$E18*(12/24)*0.09*(1-0.325)*0.6*0.8*1*(10^-3)*21,0)))</f>
        <v>1.8107001232964737</v>
      </c>
      <c r="S18" s="676"/>
      <c r="T18" s="401"/>
    </row>
    <row r="19" spans="1:20" x14ac:dyDescent="0.2">
      <c r="A19" s="387"/>
      <c r="B19" s="466"/>
      <c r="C19" s="466"/>
      <c r="D19" s="396"/>
      <c r="E19" s="502"/>
      <c r="F19" s="503"/>
      <c r="G19" s="504">
        <v>0.36499999999999999</v>
      </c>
      <c r="H19" s="505">
        <f t="shared" si="9"/>
        <v>0</v>
      </c>
      <c r="I19" s="506">
        <f t="shared" si="10"/>
        <v>0.63500000000000001</v>
      </c>
      <c r="J19" s="505">
        <f t="shared" si="11"/>
        <v>0</v>
      </c>
      <c r="K19" s="506">
        <f t="shared" si="12"/>
        <v>0.36499999999999999</v>
      </c>
      <c r="L19" s="505">
        <f t="shared" si="13"/>
        <v>0</v>
      </c>
      <c r="M19" s="506">
        <f t="shared" si="14"/>
        <v>0.63500000000000001</v>
      </c>
      <c r="N19" s="505">
        <f t="shared" si="15"/>
        <v>0</v>
      </c>
      <c r="O19" s="506">
        <v>0</v>
      </c>
      <c r="P19" s="505">
        <v>0</v>
      </c>
      <c r="Q19" s="390">
        <f t="shared" si="16"/>
        <v>0</v>
      </c>
      <c r="R19" s="390">
        <f t="shared" si="17"/>
        <v>0</v>
      </c>
      <c r="S19" s="401"/>
      <c r="T19" s="401"/>
    </row>
    <row r="20" spans="1:20" x14ac:dyDescent="0.2">
      <c r="A20" s="387"/>
      <c r="B20" s="466"/>
      <c r="C20" s="466"/>
      <c r="D20" s="396"/>
      <c r="E20" s="502"/>
      <c r="F20" s="503"/>
      <c r="G20" s="504">
        <v>0.36499999999999999</v>
      </c>
      <c r="H20" s="505">
        <f t="shared" si="9"/>
        <v>0</v>
      </c>
      <c r="I20" s="506">
        <f t="shared" si="10"/>
        <v>0.63500000000000001</v>
      </c>
      <c r="J20" s="505">
        <f t="shared" si="11"/>
        <v>0</v>
      </c>
      <c r="K20" s="506">
        <f t="shared" si="12"/>
        <v>0.36499999999999999</v>
      </c>
      <c r="L20" s="505">
        <f t="shared" si="13"/>
        <v>0</v>
      </c>
      <c r="M20" s="506">
        <f t="shared" si="14"/>
        <v>0.63500000000000001</v>
      </c>
      <c r="N20" s="505">
        <f t="shared" si="15"/>
        <v>0</v>
      </c>
      <c r="O20" s="506">
        <v>0</v>
      </c>
      <c r="P20" s="505">
        <v>0</v>
      </c>
      <c r="Q20" s="390">
        <f t="shared" si="16"/>
        <v>0</v>
      </c>
      <c r="R20" s="390">
        <f t="shared" si="17"/>
        <v>0</v>
      </c>
      <c r="S20" s="401"/>
      <c r="T20" s="401"/>
    </row>
    <row r="21" spans="1:20" x14ac:dyDescent="0.2">
      <c r="A21" s="387"/>
      <c r="B21" s="466"/>
      <c r="C21" s="466"/>
      <c r="D21" s="396"/>
      <c r="E21" s="502"/>
      <c r="F21" s="503"/>
      <c r="G21" s="504">
        <v>0.36499999999999999</v>
      </c>
      <c r="H21" s="505">
        <f t="shared" si="9"/>
        <v>0</v>
      </c>
      <c r="I21" s="506">
        <f t="shared" si="10"/>
        <v>0.63500000000000001</v>
      </c>
      <c r="J21" s="505">
        <f t="shared" si="11"/>
        <v>0</v>
      </c>
      <c r="K21" s="506">
        <f t="shared" si="12"/>
        <v>0.36499999999999999</v>
      </c>
      <c r="L21" s="505">
        <f t="shared" si="13"/>
        <v>0</v>
      </c>
      <c r="M21" s="506">
        <f t="shared" si="14"/>
        <v>0.63500000000000001</v>
      </c>
      <c r="N21" s="505">
        <f t="shared" si="15"/>
        <v>0</v>
      </c>
      <c r="O21" s="506">
        <v>0</v>
      </c>
      <c r="P21" s="505">
        <v>0</v>
      </c>
      <c r="Q21" s="390">
        <f t="shared" si="16"/>
        <v>0</v>
      </c>
      <c r="R21" s="390">
        <f t="shared" si="17"/>
        <v>0</v>
      </c>
      <c r="S21" s="401"/>
      <c r="T21" s="401"/>
    </row>
    <row r="22" spans="1:20" x14ac:dyDescent="0.2">
      <c r="A22" s="387"/>
      <c r="B22" s="466"/>
      <c r="C22" s="466"/>
      <c r="D22" s="396"/>
      <c r="E22" s="502"/>
      <c r="F22" s="503"/>
      <c r="G22" s="504">
        <v>0.36499999999999999</v>
      </c>
      <c r="H22" s="505">
        <f t="shared" si="9"/>
        <v>0</v>
      </c>
      <c r="I22" s="506">
        <f t="shared" si="10"/>
        <v>0.63500000000000001</v>
      </c>
      <c r="J22" s="505">
        <f t="shared" si="11"/>
        <v>0</v>
      </c>
      <c r="K22" s="506">
        <f t="shared" si="12"/>
        <v>0.36499999999999999</v>
      </c>
      <c r="L22" s="505">
        <f t="shared" si="13"/>
        <v>0</v>
      </c>
      <c r="M22" s="506">
        <f t="shared" si="14"/>
        <v>0.63500000000000001</v>
      </c>
      <c r="N22" s="505">
        <f t="shared" si="15"/>
        <v>0</v>
      </c>
      <c r="O22" s="506">
        <v>0</v>
      </c>
      <c r="P22" s="505">
        <v>0</v>
      </c>
      <c r="Q22" s="390">
        <f t="shared" si="16"/>
        <v>0</v>
      </c>
      <c r="R22" s="390">
        <f t="shared" si="17"/>
        <v>0</v>
      </c>
      <c r="S22" s="401"/>
      <c r="T22" s="401"/>
    </row>
    <row r="23" spans="1:20" x14ac:dyDescent="0.2">
      <c r="A23" s="387"/>
      <c r="B23" s="466"/>
      <c r="C23" s="466"/>
      <c r="D23" s="396"/>
      <c r="E23" s="502"/>
      <c r="F23" s="503"/>
      <c r="G23" s="504">
        <v>0.36499999999999999</v>
      </c>
      <c r="H23" s="505">
        <f t="shared" si="9"/>
        <v>0</v>
      </c>
      <c r="I23" s="506">
        <f t="shared" si="10"/>
        <v>0.63500000000000001</v>
      </c>
      <c r="J23" s="505">
        <f t="shared" si="11"/>
        <v>0</v>
      </c>
      <c r="K23" s="506">
        <f t="shared" si="12"/>
        <v>0.36499999999999999</v>
      </c>
      <c r="L23" s="505">
        <f t="shared" si="13"/>
        <v>0</v>
      </c>
      <c r="M23" s="506">
        <f t="shared" si="14"/>
        <v>0.63500000000000001</v>
      </c>
      <c r="N23" s="505">
        <f t="shared" si="15"/>
        <v>0</v>
      </c>
      <c r="O23" s="506">
        <v>0</v>
      </c>
      <c r="P23" s="505">
        <v>0</v>
      </c>
      <c r="Q23" s="390">
        <f t="shared" si="16"/>
        <v>0</v>
      </c>
      <c r="R23" s="390">
        <f t="shared" si="17"/>
        <v>0</v>
      </c>
      <c r="S23" s="401"/>
      <c r="T23" s="401"/>
    </row>
    <row r="24" spans="1:20" x14ac:dyDescent="0.2">
      <c r="A24" s="387"/>
      <c r="B24" s="466"/>
      <c r="C24" s="466"/>
      <c r="D24" s="396"/>
      <c r="E24" s="502"/>
      <c r="F24" s="503"/>
      <c r="G24" s="504">
        <v>0.36499999999999999</v>
      </c>
      <c r="H24" s="505">
        <f t="shared" si="9"/>
        <v>0</v>
      </c>
      <c r="I24" s="506">
        <f t="shared" si="10"/>
        <v>0.63500000000000001</v>
      </c>
      <c r="J24" s="505">
        <f t="shared" si="11"/>
        <v>0</v>
      </c>
      <c r="K24" s="506">
        <f t="shared" si="12"/>
        <v>0.36499999999999999</v>
      </c>
      <c r="L24" s="505">
        <f t="shared" si="13"/>
        <v>0</v>
      </c>
      <c r="M24" s="506">
        <f t="shared" si="14"/>
        <v>0.63500000000000001</v>
      </c>
      <c r="N24" s="505">
        <f t="shared" si="15"/>
        <v>0</v>
      </c>
      <c r="O24" s="506">
        <v>0</v>
      </c>
      <c r="P24" s="505">
        <v>0</v>
      </c>
      <c r="Q24" s="390">
        <f t="shared" si="16"/>
        <v>0</v>
      </c>
      <c r="R24" s="390">
        <f t="shared" si="17"/>
        <v>0</v>
      </c>
      <c r="S24" s="401"/>
      <c r="T24" s="401"/>
    </row>
    <row r="25" spans="1:20" x14ac:dyDescent="0.2">
      <c r="A25" s="387"/>
      <c r="B25" s="466"/>
      <c r="C25" s="466"/>
      <c r="D25" s="396"/>
      <c r="E25" s="502"/>
      <c r="F25" s="503"/>
      <c r="G25" s="504">
        <v>0.36499999999999999</v>
      </c>
      <c r="H25" s="505">
        <f t="shared" si="9"/>
        <v>0</v>
      </c>
      <c r="I25" s="506">
        <f t="shared" si="10"/>
        <v>0.63500000000000001</v>
      </c>
      <c r="J25" s="505">
        <f t="shared" si="11"/>
        <v>0</v>
      </c>
      <c r="K25" s="506">
        <f t="shared" si="12"/>
        <v>0.36499999999999999</v>
      </c>
      <c r="L25" s="505">
        <f t="shared" si="13"/>
        <v>0</v>
      </c>
      <c r="M25" s="506">
        <f t="shared" si="14"/>
        <v>0.63500000000000001</v>
      </c>
      <c r="N25" s="505">
        <f t="shared" si="15"/>
        <v>0</v>
      </c>
      <c r="O25" s="506">
        <v>0</v>
      </c>
      <c r="P25" s="505">
        <v>0</v>
      </c>
      <c r="Q25" s="390">
        <f t="shared" si="16"/>
        <v>0</v>
      </c>
      <c r="R25" s="390">
        <f t="shared" si="17"/>
        <v>0</v>
      </c>
      <c r="S25" s="401"/>
      <c r="T25" s="401"/>
    </row>
    <row r="26" spans="1:20" x14ac:dyDescent="0.2">
      <c r="A26" s="387"/>
      <c r="B26" s="466"/>
      <c r="C26" s="466"/>
      <c r="D26" s="396"/>
      <c r="E26" s="502"/>
      <c r="F26" s="503"/>
      <c r="G26" s="504">
        <v>0.36499999999999999</v>
      </c>
      <c r="H26" s="505">
        <f t="shared" si="9"/>
        <v>0</v>
      </c>
      <c r="I26" s="506">
        <f t="shared" si="10"/>
        <v>0.63500000000000001</v>
      </c>
      <c r="J26" s="505">
        <f t="shared" si="11"/>
        <v>0</v>
      </c>
      <c r="K26" s="506">
        <f t="shared" si="12"/>
        <v>0.36499999999999999</v>
      </c>
      <c r="L26" s="505">
        <f t="shared" si="13"/>
        <v>0</v>
      </c>
      <c r="M26" s="506">
        <f t="shared" si="14"/>
        <v>0.63500000000000001</v>
      </c>
      <c r="N26" s="505">
        <f t="shared" si="15"/>
        <v>0</v>
      </c>
      <c r="O26" s="506">
        <v>0</v>
      </c>
      <c r="P26" s="505">
        <v>0</v>
      </c>
      <c r="Q26" s="390">
        <f t="shared" si="16"/>
        <v>0</v>
      </c>
      <c r="R26" s="390">
        <f t="shared" si="17"/>
        <v>0</v>
      </c>
      <c r="S26" s="401"/>
      <c r="T26" s="401"/>
    </row>
    <row r="27" spans="1:20" x14ac:dyDescent="0.2">
      <c r="A27" s="387"/>
      <c r="B27" s="466"/>
      <c r="C27" s="466"/>
      <c r="D27" s="396"/>
      <c r="E27" s="502"/>
      <c r="F27" s="503"/>
      <c r="G27" s="504">
        <v>0.36499999999999999</v>
      </c>
      <c r="H27" s="505">
        <f t="shared" si="9"/>
        <v>0</v>
      </c>
      <c r="I27" s="506">
        <f t="shared" si="10"/>
        <v>0.63500000000000001</v>
      </c>
      <c r="J27" s="505">
        <f t="shared" si="11"/>
        <v>0</v>
      </c>
      <c r="K27" s="506">
        <f t="shared" si="12"/>
        <v>0.36499999999999999</v>
      </c>
      <c r="L27" s="505">
        <f t="shared" si="13"/>
        <v>0</v>
      </c>
      <c r="M27" s="506">
        <f t="shared" si="14"/>
        <v>0.63500000000000001</v>
      </c>
      <c r="N27" s="505">
        <f t="shared" si="15"/>
        <v>0</v>
      </c>
      <c r="O27" s="506">
        <v>0</v>
      </c>
      <c r="P27" s="505">
        <v>0</v>
      </c>
      <c r="Q27" s="390">
        <f t="shared" si="16"/>
        <v>0</v>
      </c>
      <c r="R27" s="390">
        <f t="shared" si="17"/>
        <v>0</v>
      </c>
      <c r="S27" s="401"/>
      <c r="T27" s="401"/>
    </row>
    <row r="28" spans="1:20" x14ac:dyDescent="0.2">
      <c r="A28" s="387"/>
      <c r="B28" s="466"/>
      <c r="C28" s="466"/>
      <c r="D28" s="396"/>
      <c r="E28" s="502"/>
      <c r="F28" s="503"/>
      <c r="G28" s="504">
        <v>0.36499999999999999</v>
      </c>
      <c r="H28" s="505">
        <f t="shared" si="9"/>
        <v>0</v>
      </c>
      <c r="I28" s="506">
        <f t="shared" si="10"/>
        <v>0.63500000000000001</v>
      </c>
      <c r="J28" s="505">
        <f t="shared" si="11"/>
        <v>0</v>
      </c>
      <c r="K28" s="506">
        <f t="shared" si="12"/>
        <v>0.36499999999999999</v>
      </c>
      <c r="L28" s="505">
        <f t="shared" si="13"/>
        <v>0</v>
      </c>
      <c r="M28" s="506">
        <f t="shared" si="14"/>
        <v>0.63500000000000001</v>
      </c>
      <c r="N28" s="505">
        <f t="shared" si="15"/>
        <v>0</v>
      </c>
      <c r="O28" s="506">
        <v>0</v>
      </c>
      <c r="P28" s="505">
        <v>0</v>
      </c>
      <c r="Q28" s="390">
        <f t="shared" si="16"/>
        <v>0</v>
      </c>
      <c r="R28" s="390">
        <f t="shared" si="17"/>
        <v>0</v>
      </c>
      <c r="S28" s="401"/>
      <c r="T28" s="401"/>
    </row>
    <row r="29" spans="1:20" x14ac:dyDescent="0.2">
      <c r="A29" s="387"/>
      <c r="B29" s="466"/>
      <c r="C29" s="466"/>
      <c r="D29" s="396"/>
      <c r="E29" s="502"/>
      <c r="F29" s="503"/>
      <c r="G29" s="504">
        <v>0.36499999999999999</v>
      </c>
      <c r="H29" s="505">
        <f t="shared" si="9"/>
        <v>0</v>
      </c>
      <c r="I29" s="506">
        <f t="shared" si="10"/>
        <v>0.63500000000000001</v>
      </c>
      <c r="J29" s="505">
        <f t="shared" si="11"/>
        <v>0</v>
      </c>
      <c r="K29" s="506">
        <f t="shared" si="12"/>
        <v>0.36499999999999999</v>
      </c>
      <c r="L29" s="505">
        <f t="shared" si="13"/>
        <v>0</v>
      </c>
      <c r="M29" s="506">
        <f t="shared" si="14"/>
        <v>0.63500000000000001</v>
      </c>
      <c r="N29" s="505">
        <f t="shared" si="15"/>
        <v>0</v>
      </c>
      <c r="O29" s="506">
        <v>0</v>
      </c>
      <c r="P29" s="505">
        <v>0</v>
      </c>
      <c r="Q29" s="390">
        <f t="shared" si="16"/>
        <v>0</v>
      </c>
      <c r="R29" s="390">
        <f t="shared" si="17"/>
        <v>0</v>
      </c>
      <c r="S29" s="401"/>
      <c r="T29" s="401"/>
    </row>
  </sheetData>
  <autoFilter ref="A13:T29"/>
  <mergeCells count="19">
    <mergeCell ref="K12:L12"/>
    <mergeCell ref="I12:J12"/>
    <mergeCell ref="G12:H12"/>
    <mergeCell ref="A8:T8"/>
    <mergeCell ref="A4:P4"/>
    <mergeCell ref="S10:T10"/>
    <mergeCell ref="A10:R10"/>
    <mergeCell ref="F12:F13"/>
    <mergeCell ref="E12:E13"/>
    <mergeCell ref="D12:D13"/>
    <mergeCell ref="C12:C13"/>
    <mergeCell ref="B12:B13"/>
    <mergeCell ref="A12:A13"/>
    <mergeCell ref="T12:T13"/>
    <mergeCell ref="S12:S13"/>
    <mergeCell ref="R12:R13"/>
    <mergeCell ref="Q12:Q13"/>
    <mergeCell ref="O12:P12"/>
    <mergeCell ref="M12:N12"/>
  </mergeCells>
  <conditionalFormatting sqref="A14:T16 A18:T29 A17:E17 G17:T17">
    <cfRule type="expression" dxfId="9" priority="71">
      <formula>OR(#REF!=1,#REF!=3)</formula>
    </cfRule>
  </conditionalFormatting>
  <conditionalFormatting sqref="F17">
    <cfRule type="expression" dxfId="8" priority="1">
      <formula>OR(#REF!=1,#REF!=3)</formula>
    </cfRule>
  </conditionalFormatting>
  <pageMargins left="0.7" right="0.7" top="0.75" bottom="0.75" header="0.3" footer="0.3"/>
  <pageSetup scale="48" orientation="landscape" r:id="rId1"/>
  <colBreaks count="1" manualBreakCount="1">
    <brk id="20" max="1048575" man="1"/>
  </col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U37"/>
  <sheetViews>
    <sheetView tabSelected="1" topLeftCell="A6" zoomScaleNormal="100" workbookViewId="0">
      <selection activeCell="E11" sqref="E11"/>
    </sheetView>
  </sheetViews>
  <sheetFormatPr defaultColWidth="9.140625" defaultRowHeight="12.75" x14ac:dyDescent="0.2"/>
  <cols>
    <col min="1" max="1" width="6.42578125" style="432" customWidth="1"/>
    <col min="2" max="2" width="42.5703125" style="64" customWidth="1"/>
    <col min="3" max="6" width="12.5703125" style="64" customWidth="1"/>
    <col min="7" max="7" width="9.140625" style="64"/>
    <col min="8" max="8" width="6.42578125" style="64" customWidth="1"/>
    <col min="9" max="9" width="42.5703125" style="64" customWidth="1"/>
    <col min="10" max="13" width="12.5703125" style="64" customWidth="1"/>
    <col min="14" max="15" width="9.140625" style="64"/>
    <col min="16" max="16" width="32.28515625" style="64" customWidth="1"/>
    <col min="17" max="16384" width="9.140625" style="64"/>
  </cols>
  <sheetData>
    <row r="1" spans="1:21" s="266" customFormat="1" ht="18.75" x14ac:dyDescent="0.2">
      <c r="A1" s="40" t="s">
        <v>948</v>
      </c>
      <c r="B1" s="41"/>
      <c r="C1" s="42"/>
      <c r="D1" s="42"/>
      <c r="E1" s="42"/>
      <c r="F1" s="42"/>
    </row>
    <row r="2" spans="1:21" s="266" customFormat="1" ht="8.1" customHeight="1" x14ac:dyDescent="0.2">
      <c r="A2" s="43"/>
      <c r="B2" s="44"/>
      <c r="C2" s="45"/>
      <c r="D2" s="45"/>
      <c r="F2" s="108"/>
    </row>
    <row r="3" spans="1:21" s="266" customFormat="1" ht="90.75" customHeight="1" x14ac:dyDescent="0.2">
      <c r="A3" s="723" t="s">
        <v>1787</v>
      </c>
      <c r="B3" s="723"/>
      <c r="C3" s="723"/>
      <c r="D3" s="723"/>
      <c r="E3" s="723"/>
      <c r="F3" s="723"/>
      <c r="H3" s="723"/>
      <c r="I3" s="724"/>
      <c r="J3" s="724"/>
      <c r="K3" s="724"/>
      <c r="L3" s="724"/>
      <c r="M3" s="724"/>
      <c r="O3" s="723"/>
      <c r="P3" s="724"/>
      <c r="Q3" s="724"/>
      <c r="R3" s="724"/>
      <c r="S3" s="724"/>
      <c r="T3" s="724"/>
    </row>
    <row r="4" spans="1:21" s="266" customFormat="1" ht="8.1" customHeight="1" x14ac:dyDescent="0.2">
      <c r="A4" s="43"/>
      <c r="B4" s="44"/>
      <c r="C4" s="45"/>
      <c r="D4" s="45"/>
      <c r="F4" s="108"/>
      <c r="O4" s="608"/>
      <c r="P4" s="608"/>
      <c r="Q4" s="608"/>
      <c r="R4" s="608"/>
      <c r="S4" s="608"/>
      <c r="T4" s="608"/>
    </row>
    <row r="5" spans="1:21" s="266" customFormat="1" ht="30" customHeight="1" x14ac:dyDescent="0.2">
      <c r="A5" s="723" t="s">
        <v>1757</v>
      </c>
      <c r="B5" s="723"/>
      <c r="C5" s="723"/>
      <c r="D5" s="723"/>
      <c r="E5" s="734"/>
      <c r="F5" s="557" t="s">
        <v>1975</v>
      </c>
      <c r="H5" s="723"/>
      <c r="I5" s="724"/>
      <c r="J5" s="724"/>
      <c r="K5" s="724"/>
      <c r="L5" s="724"/>
      <c r="M5" s="607"/>
      <c r="O5" s="723"/>
      <c r="P5" s="724"/>
      <c r="Q5" s="724"/>
      <c r="R5" s="724"/>
      <c r="S5" s="724"/>
      <c r="T5" s="607"/>
    </row>
    <row r="6" spans="1:21" s="266" customFormat="1" ht="8.1" customHeight="1" x14ac:dyDescent="0.2">
      <c r="A6" s="43"/>
      <c r="B6" s="44"/>
      <c r="C6" s="45"/>
      <c r="D6" s="45"/>
      <c r="F6" s="108"/>
      <c r="H6" s="606"/>
      <c r="I6" s="606"/>
      <c r="J6" s="606"/>
      <c r="K6" s="606"/>
      <c r="L6" s="606"/>
      <c r="M6" s="606"/>
      <c r="O6" s="608"/>
      <c r="P6" s="608"/>
      <c r="Q6" s="608"/>
      <c r="R6" s="608"/>
      <c r="S6" s="608"/>
      <c r="T6" s="608"/>
    </row>
    <row r="7" spans="1:21" ht="69" customHeight="1" x14ac:dyDescent="0.2">
      <c r="A7" s="201" t="s">
        <v>949</v>
      </c>
      <c r="B7" s="201" t="s">
        <v>950</v>
      </c>
      <c r="C7" s="188" t="s">
        <v>956</v>
      </c>
      <c r="D7" s="188" t="s">
        <v>1753</v>
      </c>
      <c r="E7" s="188" t="s">
        <v>1392</v>
      </c>
      <c r="F7" s="426" t="s">
        <v>1754</v>
      </c>
      <c r="H7" s="682"/>
      <c r="I7" s="682"/>
      <c r="J7" s="682"/>
      <c r="K7" s="682"/>
      <c r="L7" s="682"/>
      <c r="M7" s="682"/>
      <c r="N7" s="683"/>
      <c r="O7" s="682"/>
      <c r="P7" s="682"/>
      <c r="Q7" s="682"/>
      <c r="R7" s="682"/>
      <c r="S7" s="682"/>
      <c r="T7" s="682"/>
      <c r="U7" s="683"/>
    </row>
    <row r="8" spans="1:21" ht="39.6" customHeight="1" x14ac:dyDescent="0.2">
      <c r="A8" s="202">
        <v>1.1000000000000001</v>
      </c>
      <c r="B8" s="187" t="s">
        <v>951</v>
      </c>
      <c r="C8" s="428">
        <f>SUMIF('3.1 Energy &amp; Water'!$C:$C,"20081",'3.1 Energy &amp; Water'!$T:$T)+SUMIF('3.1 Energy &amp; Water'!$C:$C,"20082",'3.1 Energy &amp; Water'!$T:$T)+SUMIF('6.1 Mixed Refrigerants '!$D:$D,"2008",'6.1 Mixed Refrigerants '!$Y:$Y)+SUMIF('6.2 Fugitive F-gases'!$D:$D,"2008",'6.2 Fugitive F-gases'!$Q:$Q)+SUMIF('6.3 Industrial Process'!$D:$D,"2008",'6.3 Industrial Process'!$I:$I)+SUMIF('7.1a On-Site WWT'!$D:$D,"2008",'7.1a On-Site WWT'!$N:$N)+SUMIF('9.1a On-Site Landfill MSW'!$E:$E,"2008",'9.1a On-Site Landfill MSW'!$Y:$Y)+SUMIF('10 Fleet Fuel (Optional)'!$B:$B,"2008None",'10 Fleet Fuel (Optional)'!$W:$W)+SUMIF('3.2b Purchased RE'!$A:$A,"2008Purchased Renewable Thermal/Non-Electric Energy",'3.2b Purchased RE'!$Q:$Q)+SUMIF('3.2b Purchased RE'!$A:$A,"2008Purchased Renewable Electric Energy (Bundled)",'3.2b Purchased RE'!$Q:$Q)</f>
        <v>5653.6930726747032</v>
      </c>
      <c r="D8" s="445">
        <f>SUMIF('3.1 Energy &amp; Water'!$C:$C,"20121",'3.1 Energy &amp; Water'!$T:$T)+SUMIF('3.1 Energy &amp; Water'!$C:$C,"20122",'3.1 Energy &amp; Water'!$T:$T)+SUMIF('6.1 Mixed Refrigerants '!$D:$D,"2012",'6.1 Mixed Refrigerants '!$Y:$Y)+SUMIF('6.2 Fugitive F-gases'!$D:$D,"2012",'6.2 Fugitive F-gases'!$Q:$Q)+SUMIF('6.3 Industrial Process'!$D:$D,"2012",'6.3 Industrial Process'!$I:$I)+SUMIF('7.1a On-Site WWT'!$D:$D,"2012",'7.1a On-Site WWT'!$N:$N)+SUMIF('9.1a On-Site Landfill MSW'!$E:$E,"2012",'9.1a On-Site Landfill MSW'!$Y:$Y)+SUMIF('10 Fleet Fuel (Optional)'!$B:$B,"2012None",'10 Fleet Fuel (Optional)'!$W:$W)-SUMIF('3.2b Purchased RE'!$A:$A, "2012Renewable Energy Credits",'3.2b Purchased RE'!$N:$N)+SUMIF('3.2b Purchased RE'!$J:$J, "2012",'3.2b Purchased RE'!$P:$P)</f>
        <v>4293.3079993500414</v>
      </c>
      <c r="E8" s="557">
        <f>SUMIF('3.1 Energy &amp; Water'!$C:$C,"20131",'3.1 Energy &amp; Water'!$T:$T)+SUMIF('3.1 Energy &amp; Water'!$C:$C,"20132",'3.1 Energy &amp; Water'!$T:$T)+SUMIF('6.1 Mixed Refrigerants '!$D:$D,"2013",'6.1 Mixed Refrigerants '!$Y:$Y)+SUMIF('6.2 Fugitive F-gases'!$D:$D,"2013",'6.2 Fugitive F-gases'!$Q:$Q)+SUMIF('6.3 Industrial Process'!$D:$D,"2013",'6.3 Industrial Process'!$I:$I)+SUMIF('7.1a On-Site WWT'!$D:$D,"2013",'7.1a On-Site WWT'!$N:$N)+SUMIF('9.1a On-Site Landfill MSW'!$E:$E,"2013",'9.1a On-Site Landfill MSW'!$Y:$Y)+IF($F$5="Current FY",SUMIF('10 Fleet Fuel (Optional)'!$B:$B,"2013None",'10 Fleet Fuel (Optional)'!$W:$W),SUMIF('10 Fleet Fuel (Optional)'!$B:$B,"2012None",'10 Fleet Fuel (Optional)'!$W:$W))-SUMIF('3.2b Purchased RE'!$A:$A, "2013Renewable Energy Credits",'3.2b Purchased RE'!$N:$N)+SUMIF('3.2b Purchased RE'!$J:$J, "2013",'3.2b Purchased RE'!$P:$P)</f>
        <v>2884.3128343570424</v>
      </c>
      <c r="F8" s="446">
        <f>(E8-C8)/C8</f>
        <v>-0.48983561766070471</v>
      </c>
      <c r="G8" s="430"/>
      <c r="H8" s="683"/>
      <c r="I8" s="684"/>
      <c r="J8" s="685"/>
      <c r="K8" s="685"/>
      <c r="L8" s="685"/>
      <c r="M8" s="686"/>
      <c r="N8" s="683"/>
      <c r="O8" s="683"/>
      <c r="P8" s="684"/>
      <c r="Q8" s="685"/>
      <c r="R8" s="687"/>
      <c r="S8" s="687"/>
      <c r="T8" s="688"/>
      <c r="U8" s="683"/>
    </row>
    <row r="9" spans="1:21" ht="30" customHeight="1" x14ac:dyDescent="0.2">
      <c r="A9" s="202" t="s">
        <v>1789</v>
      </c>
      <c r="B9" s="187" t="s">
        <v>953</v>
      </c>
      <c r="C9" s="428">
        <f>SUMIF('3.1 Energy &amp; Water'!$C:$C,"20083",'3.1 Energy &amp; Water'!$T:$T)+SUMIF('3.1 Energy &amp; Water'!$C:$C,"20082",'3.1 Energy &amp; Water'!$V:$V)+SUMIF('8.1 Air Travel'!$D:$D,"2008",'8.1 Air Travel'!$J:$J)+SUMIF('8.2 Ground Travel'!$D:$D,"2008",'8.2 Ground Travel'!$L:$L)+SUMIF('8.3 Commute'!$D:$D,"2008",'8.3 Commute'!$L:$L)+SUMIF('7.1b Off-Site WWT'!$D:$D,"2008",'7.1b Off-Site WWT'!$R:$R)+SUMIF('9.1b Off-Site Landfill MSW'!$E:$E,"2008",'9.1b Off-Site Landfill MSW'!$AF:$AF)</f>
        <v>2195.7776665001588</v>
      </c>
      <c r="D9" s="445">
        <f>SUMIF('3.1 Energy &amp; Water'!$C:$C,"20123",'3.1 Energy &amp; Water'!$V:$V)+SUMIF('3.1 Energy &amp; Water'!$C:$C,"20122",'3.1 Energy &amp; Water'!$V:$V)+SUMIF('8.1 Air Travel'!$D:$D,"2012",'8.1 Air Travel'!$J:$J)+SUMIF('8.2 Ground Travel'!$D:$D,"2012",'8.2 Ground Travel'!$L:$L)+SUMIF('8.3 Commute'!$D:$D,"2012",'8.3 Commute'!$L:$L)+SUMIF('7.1b Off-Site WWT'!$D:$D,"2012",'7.1b Off-Site WWT'!$R:$R)+SUMIF('9.1b Off-Site Landfill MSW'!$E:$E,"2012",'9.1b Off-Site Landfill MSW'!$AF:$AF)-SUMIF('3.2b Purchased RE'!$A:$A, "2012Renewable Energy Credits",'3.2b Purchased RE'!$O:$O)</f>
        <v>1831.3131103267413</v>
      </c>
      <c r="E9" s="445">
        <f>SUMIF('3.1 Energy &amp; Water'!$C:$C,"20133",'3.1 Energy &amp; Water'!$V:$V)+SUMIF('3.1 Energy &amp; Water'!$C:$C,"20132",'3.1 Energy &amp; Water'!$V:$V)+SUMIF('8.1 Air Travel'!$D:$D,"2013",'8.1 Air Travel'!$J:$J)+SUMIF('8.2 Ground Travel'!$D:$D,"2013",'8.2 Ground Travel'!$L:$L)+SUMIF('8.3 Commute'!$D:$D,"2013",'8.3 Commute'!$L:$L)+SUMIF('7.1b Off-Site WWT'!$D:$D,"2013",'7.1b Off-Site WWT'!$R:$R)+SUMIF('9.1b Off-Site Landfill MSW'!$E:$E,"2013",'9.1b Off-Site Landfill MSW'!$AF:$AF)-SUMIF('3.2b Purchased RE'!$A:$A, "2013Renewable Energy Credits",'3.2b Purchased RE'!$O:$O)</f>
        <v>1661.8433601025938</v>
      </c>
      <c r="F9" s="446">
        <f t="shared" ref="F9:F10" si="0">(E9-C9)/C9</f>
        <v>-0.24316410287959653</v>
      </c>
      <c r="H9" s="683"/>
      <c r="I9" s="684"/>
      <c r="J9" s="685"/>
      <c r="K9" s="685"/>
      <c r="L9" s="685"/>
      <c r="M9" s="686"/>
      <c r="N9" s="683"/>
      <c r="O9" s="683"/>
      <c r="P9" s="684"/>
      <c r="Q9" s="685"/>
      <c r="R9" s="687"/>
      <c r="S9" s="687"/>
      <c r="T9" s="688"/>
      <c r="U9" s="683"/>
    </row>
    <row r="10" spans="1:21" ht="42.75" customHeight="1" x14ac:dyDescent="0.2">
      <c r="A10" s="729">
        <v>2.1</v>
      </c>
      <c r="B10" s="187" t="s">
        <v>1283</v>
      </c>
      <c r="C10" s="429">
        <f>C11/C12*1000</f>
        <v>257677.90266183999</v>
      </c>
      <c r="D10" s="447">
        <f>D11/D12*1000</f>
        <v>288370.5816517637</v>
      </c>
      <c r="E10" s="557">
        <f>E11/E12*1000</f>
        <v>400898.41615302872</v>
      </c>
      <c r="F10" s="558">
        <f t="shared" si="0"/>
        <v>0.55581216709584202</v>
      </c>
      <c r="H10" s="683"/>
      <c r="I10" s="684"/>
      <c r="J10" s="689"/>
      <c r="K10" s="689"/>
      <c r="L10" s="689"/>
      <c r="M10" s="686"/>
      <c r="N10" s="683"/>
      <c r="O10" s="683"/>
      <c r="P10" s="684"/>
      <c r="Q10" s="689"/>
      <c r="R10" s="690"/>
      <c r="S10" s="690"/>
      <c r="T10" s="688"/>
      <c r="U10" s="683"/>
    </row>
    <row r="11" spans="1:21" x14ac:dyDescent="0.2">
      <c r="A11" s="730"/>
      <c r="B11" s="187" t="s">
        <v>1278</v>
      </c>
      <c r="C11" s="429">
        <f>SUMIF('3.1 Energy &amp; Water'!$A:$A,"2003Buildings",'3.1 Energy &amp; Water'!$M:$M)+SUMIF('3.2b Purchased RE'!$B:$B,"2003Purchased Renewable Thermal/Non-Electric EnergyGoal Subject",'3.2b Purchased RE'!$R:$R)+SUMIF('3.2b Purchased RE'!$B:$B,"2003Purchased Renewable Electric Energy (Bundled)Goal Subject",'3.2b Purchased RE'!$M:$M)*'1.3 Factors &amp; Drop-Down Key'!$F$24</f>
        <v>1077259.0623399999</v>
      </c>
      <c r="D11" s="429">
        <f>SUMIF('3.1 Energy &amp; Water'!$A:$A,"2012Buildings",'3.1 Energy &amp; Water'!$M:$M)+SUMIF('3.2b Purchased RE'!$B:$B,"2012Purchased Renewable Thermal/Non-Electric EnergyGoal Subject",'3.2b Purchased RE'!$R:$R)+SUMIF('3.2b Purchased RE'!$B:$B,"2012Purchased Renewable Electric Energy (Bundled)Goal Subject",'3.2b Purchased RE'!$M:$M)*'1.3 Factors &amp; Drop-Down Key'!$F$24</f>
        <v>20478.636856000001</v>
      </c>
      <c r="E11" s="559">
        <f>SUMIF('3.1 Energy &amp; Water'!$A:$A,"2013Buildings",'3.1 Energy &amp; Water'!$M:$M)+SUMIF('3.2b Purchased RE'!$B:$B,"2013Purchased Renewable Thermal/Non-Electric EnergyGoal Subject",'3.2b Purchased RE'!$R:$R)+SUMIF('3.2b Purchased RE'!$B:$B,"2013Purchased Renewable Electric Energy (Bundled)Goal Subject",'3.2b Purchased RE'!$M:$M)*'1.3 Factors &amp; Drop-Down Key'!$F$24</f>
        <v>15089.816384000002</v>
      </c>
      <c r="F11" s="448"/>
      <c r="H11" s="683"/>
      <c r="I11" s="684"/>
      <c r="J11" s="689"/>
      <c r="K11" s="689"/>
      <c r="L11" s="689"/>
      <c r="M11" s="688"/>
      <c r="N11" s="683"/>
      <c r="O11" s="683"/>
      <c r="P11" s="684"/>
      <c r="Q11" s="689"/>
      <c r="R11" s="690"/>
      <c r="S11" s="690"/>
      <c r="T11" s="688"/>
      <c r="U11" s="683"/>
    </row>
    <row r="12" spans="1:21" x14ac:dyDescent="0.2">
      <c r="A12" s="731"/>
      <c r="B12" s="187" t="s">
        <v>1279</v>
      </c>
      <c r="C12" s="429">
        <f>SUMIF('3.1 Energy &amp; Water'!$B:$B,"2003BuildingsSquare Feet",'3.1 Energy &amp; Water'!$L:$L)</f>
        <v>4180.6419999999998</v>
      </c>
      <c r="D12" s="447">
        <f>SUMIF('3.1 Energy &amp; Water'!$B:$B,"2012BuildingsSquare Feet",'3.1 Energy &amp; Water'!$L:$L)</f>
        <v>71.015000000000001</v>
      </c>
      <c r="E12" s="559">
        <f>SUMIF('3.1 Energy &amp; Water'!$B:$B,"2013BuildingsSquare Feet",'3.1 Energy &amp; Water'!$L:$L)</f>
        <v>37.64</v>
      </c>
      <c r="F12" s="448"/>
      <c r="H12" s="683"/>
      <c r="I12" s="684"/>
      <c r="J12" s="689"/>
      <c r="K12" s="689"/>
      <c r="L12" s="689"/>
      <c r="M12" s="688"/>
      <c r="N12" s="683"/>
      <c r="O12" s="683"/>
      <c r="P12" s="684"/>
      <c r="Q12" s="689"/>
      <c r="R12" s="690"/>
      <c r="S12" s="690"/>
      <c r="T12" s="688"/>
      <c r="U12" s="683"/>
    </row>
    <row r="13" spans="1:21" ht="30" customHeight="1" x14ac:dyDescent="0.2">
      <c r="A13" s="202" t="s">
        <v>1284</v>
      </c>
      <c r="B13" s="187" t="s">
        <v>962</v>
      </c>
      <c r="C13" s="189"/>
      <c r="D13" s="448"/>
      <c r="E13" s="446">
        <f>'2.1 Funds, Meters, Training'!K42</f>
        <v>0.29395279327644369</v>
      </c>
      <c r="F13" s="446">
        <f>E13</f>
        <v>0.29395279327644369</v>
      </c>
      <c r="H13" s="683"/>
      <c r="I13" s="684"/>
      <c r="J13" s="688"/>
      <c r="K13" s="688"/>
      <c r="L13" s="686"/>
      <c r="M13" s="686"/>
      <c r="N13" s="683"/>
      <c r="O13" s="683"/>
      <c r="P13" s="684"/>
      <c r="Q13" s="688"/>
      <c r="R13" s="688"/>
      <c r="S13" s="688"/>
      <c r="T13" s="688"/>
      <c r="U13" s="683"/>
    </row>
    <row r="14" spans="1:21" ht="30" customHeight="1" x14ac:dyDescent="0.2">
      <c r="A14" s="202" t="s">
        <v>1285</v>
      </c>
      <c r="B14" s="187" t="s">
        <v>960</v>
      </c>
      <c r="C14" s="189"/>
      <c r="D14" s="448"/>
      <c r="E14" s="446">
        <f>'2.1 Funds, Meters, Training'!K51</f>
        <v>1</v>
      </c>
      <c r="F14" s="446">
        <f t="shared" ref="F14:F16" si="1">E14</f>
        <v>1</v>
      </c>
      <c r="H14" s="683"/>
      <c r="I14" s="684"/>
      <c r="J14" s="688"/>
      <c r="K14" s="688"/>
      <c r="L14" s="686"/>
      <c r="M14" s="686"/>
      <c r="N14" s="683"/>
      <c r="O14" s="683"/>
      <c r="P14" s="684"/>
      <c r="Q14" s="688"/>
      <c r="R14" s="688"/>
      <c r="S14" s="688"/>
      <c r="T14" s="688"/>
      <c r="U14" s="683"/>
    </row>
    <row r="15" spans="1:21" ht="30" customHeight="1" x14ac:dyDescent="0.2">
      <c r="A15" s="202" t="s">
        <v>1286</v>
      </c>
      <c r="B15" s="187" t="s">
        <v>959</v>
      </c>
      <c r="C15" s="189"/>
      <c r="D15" s="448"/>
      <c r="E15" s="446">
        <f>'2.1 Funds, Meters, Training'!K60</f>
        <v>0</v>
      </c>
      <c r="F15" s="446">
        <f t="shared" si="1"/>
        <v>0</v>
      </c>
      <c r="H15" s="683"/>
      <c r="I15" s="684"/>
      <c r="J15" s="688"/>
      <c r="K15" s="688"/>
      <c r="L15" s="686"/>
      <c r="M15" s="686"/>
      <c r="N15" s="683"/>
      <c r="O15" s="683"/>
      <c r="P15" s="684"/>
      <c r="Q15" s="688"/>
      <c r="R15" s="688"/>
      <c r="S15" s="688"/>
      <c r="T15" s="688"/>
      <c r="U15" s="683"/>
    </row>
    <row r="16" spans="1:21" ht="30" customHeight="1" x14ac:dyDescent="0.2">
      <c r="A16" s="202" t="s">
        <v>1287</v>
      </c>
      <c r="B16" s="187" t="s">
        <v>961</v>
      </c>
      <c r="C16" s="189"/>
      <c r="D16" s="448"/>
      <c r="E16" s="446">
        <f>'2.1 Funds, Meters, Training'!K69</f>
        <v>0</v>
      </c>
      <c r="F16" s="446">
        <f t="shared" si="1"/>
        <v>0</v>
      </c>
      <c r="H16" s="683"/>
      <c r="I16" s="684"/>
      <c r="J16" s="688"/>
      <c r="K16" s="688"/>
      <c r="L16" s="686"/>
      <c r="M16" s="686"/>
      <c r="N16" s="683"/>
      <c r="O16" s="683"/>
      <c r="P16" s="684"/>
      <c r="Q16" s="688"/>
      <c r="R16" s="688"/>
      <c r="S16" s="688"/>
      <c r="T16" s="688"/>
      <c r="U16" s="683"/>
    </row>
    <row r="17" spans="1:21" ht="30" customHeight="1" x14ac:dyDescent="0.2">
      <c r="A17" s="202">
        <v>3.1</v>
      </c>
      <c r="B17" s="187" t="s">
        <v>952</v>
      </c>
      <c r="C17" s="203">
        <f>SUMIF('10 Fleet Fuel (Optional)'!$A:$A,"2005AlternativeNo",'10 Fleet Fuel (Optional)'!$Q:$Q)</f>
        <v>3078</v>
      </c>
      <c r="D17" s="447">
        <f>SUMIF('10 Fleet Fuel (Optional)'!$A:$A,"2012AlternativeNo",'10 Fleet Fuel (Optional)'!$Q:$Q)</f>
        <v>3116</v>
      </c>
      <c r="E17" s="447">
        <f>IF($F$5="Current FY",SUMIF('10 Fleet Fuel (Optional)'!$A:$A,"2013AlternativeNo",'10 Fleet Fuel (Optional)'!$Q:$Q),SUMIF('10 Fleet Fuel (Optional)'!$A:$A,"2012AlternativeNo",'10 Fleet Fuel (Optional)'!$Q:$Q))</f>
        <v>2744</v>
      </c>
      <c r="F17" s="446">
        <f>(E17-C17)/C17</f>
        <v>-0.10851202079272254</v>
      </c>
      <c r="H17" s="683"/>
      <c r="I17" s="684"/>
      <c r="J17" s="689"/>
      <c r="K17" s="689"/>
      <c r="L17" s="689"/>
      <c r="M17" s="686"/>
      <c r="N17" s="683"/>
      <c r="O17" s="683"/>
      <c r="P17" s="684"/>
      <c r="Q17" s="689"/>
      <c r="R17" s="690"/>
      <c r="S17" s="690"/>
      <c r="T17" s="688"/>
      <c r="U17" s="683"/>
    </row>
    <row r="18" spans="1:21" ht="43.5" customHeight="1" x14ac:dyDescent="0.2">
      <c r="A18" s="202">
        <v>3.2</v>
      </c>
      <c r="B18" s="187" t="s">
        <v>1282</v>
      </c>
      <c r="C18" s="203">
        <f>SUMIF('10 Fleet Fuel (Optional)'!$A:$A,"2005PetroleumYes",'10 Fleet Fuel (Optional)'!$Q:$Q)</f>
        <v>27213</v>
      </c>
      <c r="D18" s="447">
        <f>SUMIF('10 Fleet Fuel (Optional)'!$A:$A,"2012PetroleumYes",'10 Fleet Fuel (Optional)'!$Q:$Q)</f>
        <v>28452</v>
      </c>
      <c r="E18" s="447">
        <f>IF($F$5="Current FY",SUMIF('10 Fleet Fuel (Optional)'!$A:$A,"2013PetroleumYes",'10 Fleet Fuel (Optional)'!$Q:$Q),SUMIF('10 Fleet Fuel (Optional)'!$A:$A,"2012PetroleumYes",'10 Fleet Fuel (Optional)'!$Q:$Q))</f>
        <v>26787.43</v>
      </c>
      <c r="F18" s="446">
        <f>(E18-C18)/C18</f>
        <v>-1.5638481608054963E-2</v>
      </c>
      <c r="H18" s="683"/>
      <c r="I18" s="684"/>
      <c r="J18" s="689"/>
      <c r="K18" s="689"/>
      <c r="L18" s="689"/>
      <c r="M18" s="686"/>
      <c r="N18" s="683"/>
      <c r="O18" s="683"/>
      <c r="P18" s="684"/>
      <c r="Q18" s="689"/>
      <c r="R18" s="690"/>
      <c r="S18" s="690"/>
      <c r="T18" s="688"/>
      <c r="U18" s="683"/>
    </row>
    <row r="19" spans="1:21" ht="30" customHeight="1" x14ac:dyDescent="0.2">
      <c r="A19" s="729">
        <v>4.0999999999999996</v>
      </c>
      <c r="B19" s="187" t="s">
        <v>954</v>
      </c>
      <c r="C19" s="428">
        <f>C20/C21*1000</f>
        <v>21.449449793672631</v>
      </c>
      <c r="D19" s="445">
        <f>D20/D21*1000</f>
        <v>5.5199605717102029</v>
      </c>
      <c r="E19" s="445">
        <f>E20/E21*1000</f>
        <v>6.0737138830162083</v>
      </c>
      <c r="F19" s="446">
        <f>(E19-C19)/C19</f>
        <v>-0.71683591227557308</v>
      </c>
      <c r="H19" s="683"/>
      <c r="I19" s="684"/>
      <c r="J19" s="685"/>
      <c r="K19" s="685"/>
      <c r="L19" s="685"/>
      <c r="M19" s="686"/>
      <c r="N19" s="683"/>
      <c r="O19" s="683"/>
      <c r="P19" s="684"/>
      <c r="Q19" s="685"/>
      <c r="R19" s="687"/>
      <c r="S19" s="687"/>
      <c r="T19" s="688"/>
      <c r="U19" s="683"/>
    </row>
    <row r="20" spans="1:21" x14ac:dyDescent="0.2">
      <c r="A20" s="730"/>
      <c r="B20" s="187" t="s">
        <v>1280</v>
      </c>
      <c r="C20" s="203">
        <f>SUMIF('3.1 Energy &amp; Water'!$B:$B,"2007WaterPotable",'3.1 Energy &amp; Water'!$L:$L)</f>
        <v>1.4970000000000001</v>
      </c>
      <c r="D20" s="447">
        <f>SUMIF('3.1 Energy &amp; Water'!$B:$B,"2012WaterPotable",'3.1 Energy &amp; Water'!$L:$L)</f>
        <v>0.39200000000000002</v>
      </c>
      <c r="E20" s="447">
        <f>SUMIF('3.1 Energy &amp; Water'!$B:$B,"2013WaterPotable",'3.1 Energy &amp; Water'!$L:$L)</f>
        <v>0.90495300000000001</v>
      </c>
      <c r="F20" s="448"/>
      <c r="H20" s="683"/>
      <c r="I20" s="684"/>
      <c r="J20" s="689"/>
      <c r="K20" s="689"/>
      <c r="L20" s="689"/>
      <c r="M20" s="688"/>
      <c r="N20" s="683"/>
      <c r="O20" s="683"/>
      <c r="P20" s="684"/>
      <c r="Q20" s="689"/>
      <c r="R20" s="690"/>
      <c r="S20" s="690"/>
      <c r="T20" s="688"/>
      <c r="U20" s="683"/>
    </row>
    <row r="21" spans="1:21" x14ac:dyDescent="0.2">
      <c r="A21" s="731"/>
      <c r="B21" s="187" t="s">
        <v>1281</v>
      </c>
      <c r="C21" s="203">
        <f>SUMIF('3.1 Energy &amp; Water'!$B:$B,"2007BuildingsSquare Feet",'3.1 Energy &amp; Water'!$L:$L)+SUMIF('3.1 Energy &amp; Water'!$B:$B,"2007ExcludedSquare Feet",'3.1 Energy &amp; Water'!$L:$L)</f>
        <v>69.792000000000002</v>
      </c>
      <c r="D21" s="447">
        <f>SUMIF('3.1 Energy &amp; Water'!$B:$B,"2012BuildingsSquare Feet",'3.1 Energy &amp; Water'!$L:$L)+SUMIF('3.1 Energy &amp; Water'!$B:$B,"2012ExcludedSquare Feet",'3.1 Energy &amp; Water'!$L:$L)</f>
        <v>71.015000000000001</v>
      </c>
      <c r="E21" s="559">
        <f>SUMIF('3.1 Energy &amp; Water'!$B:$B,"2013BuildingsSquare Feet",'3.1 Energy &amp; Water'!$L:$L)+SUMIF('3.1 Energy &amp; Water'!$B:$B,"2013ExcludedSquare Feet",'3.1 Energy &amp; Water'!$L:$L)</f>
        <v>148.995</v>
      </c>
      <c r="F21" s="448"/>
      <c r="H21" s="683"/>
      <c r="I21" s="684"/>
      <c r="J21" s="689"/>
      <c r="K21" s="689"/>
      <c r="L21" s="689"/>
      <c r="M21" s="688"/>
      <c r="N21" s="683"/>
      <c r="O21" s="683"/>
      <c r="P21" s="684"/>
      <c r="Q21" s="689"/>
      <c r="R21" s="690"/>
      <c r="S21" s="690"/>
      <c r="T21" s="688"/>
      <c r="U21" s="683"/>
    </row>
    <row r="22" spans="1:21" ht="39.950000000000003" customHeight="1" x14ac:dyDescent="0.2">
      <c r="A22" s="202">
        <v>4.2</v>
      </c>
      <c r="B22" s="187" t="s">
        <v>955</v>
      </c>
      <c r="C22" s="203">
        <f>SUMIF('3.1 Energy &amp; Water'!$B:$B,"2010WaterILA non-potable fresh",'3.1 Energy &amp; Water'!$L:$L)</f>
        <v>0.55200000000000005</v>
      </c>
      <c r="D22" s="447">
        <f>SUMIF('3.1 Energy &amp; Water'!$B:$B,"2012WaterILA non-potable fresh",'3.1 Energy &amp; Water'!$L:$L)</f>
        <v>0.45899999999999996</v>
      </c>
      <c r="E22" s="447">
        <f>SUMIF('3.1 Energy &amp; Water'!$B:$B,"2013WaterILA non-potable fresh",'3.1 Energy &amp; Water'!$L:$L)</f>
        <v>0.39708199999999994</v>
      </c>
      <c r="F22" s="446">
        <f>(E22-C22)/C22</f>
        <v>-0.28064855072463785</v>
      </c>
      <c r="H22" s="683"/>
      <c r="I22" s="684"/>
      <c r="J22" s="689"/>
      <c r="K22" s="689"/>
      <c r="L22" s="689"/>
      <c r="M22" s="686"/>
      <c r="N22" s="683"/>
      <c r="O22" s="683"/>
      <c r="P22" s="684"/>
      <c r="Q22" s="689"/>
      <c r="R22" s="690"/>
      <c r="S22" s="690"/>
      <c r="T22" s="688"/>
      <c r="U22" s="683"/>
    </row>
    <row r="23" spans="1:21" ht="39.950000000000003" customHeight="1" x14ac:dyDescent="0.2">
      <c r="A23" s="202">
        <v>5.0999999999999996</v>
      </c>
      <c r="B23" s="187" t="s">
        <v>1351</v>
      </c>
      <c r="C23" s="232"/>
      <c r="D23" s="449">
        <f>(SUMIF('9.1c MSW &amp; C&amp;D Diversion'!D:D,"2012",'9.1c MSW &amp; C&amp;D Diversion'!G:G)+SUMIF('9.1c MSW &amp; C&amp;D Diversion'!D:D,"2012",'9.1c MSW &amp; C&amp;D Diversion'!H:H)+SUMIF('9.1c MSW &amp; C&amp;D Diversion'!D:D,"2012",'9.1c MSW &amp; C&amp;D Diversion'!I:I))/(SUMIF('9.1c MSW &amp; C&amp;D Diversion'!D:D,"2012",'9.1c MSW &amp; C&amp;D Diversion'!G:G)+SUMIF('9.1c MSW &amp; C&amp;D Diversion'!D:D,"2012",'9.1c MSW &amp; C&amp;D Diversion'!H:H)+SUMIF('9.1c MSW &amp; C&amp;D Diversion'!D:D,"2012",'9.1c MSW &amp; C&amp;D Diversion'!I:I)+SUMIF('9.1a On-Site Landfill MSW'!E:E,"2012",'9.1a On-Site Landfill MSW'!F:F)+SUMIF('9.1b Off-Site Landfill MSW'!E:E,"2012",'9.1b Off-Site Landfill MSW'!F:F)+SUMIF('9.1c MSW &amp; C&amp;D Diversion'!D:D,"2012",'9.1c MSW &amp; C&amp;D Diversion'!J:J))</f>
        <v>0.22640999375248894</v>
      </c>
      <c r="E23" s="450">
        <f>(SUMIF('9.1c MSW &amp; C&amp;D Diversion'!D:D,"2013",'9.1c MSW &amp; C&amp;D Diversion'!G:G)+SUMIF('9.1c MSW &amp; C&amp;D Diversion'!D:D,"2013",'9.1c MSW &amp; C&amp;D Diversion'!H:H)+SUMIF('9.1c MSW &amp; C&amp;D Diversion'!D:D,"2013",'9.1c MSW &amp; C&amp;D Diversion'!I:I))/(SUMIF('9.1c MSW &amp; C&amp;D Diversion'!D:D,"2013",'9.1c MSW &amp; C&amp;D Diversion'!G:G)+SUMIF('9.1c MSW &amp; C&amp;D Diversion'!D:D,"2013",'9.1c MSW &amp; C&amp;D Diversion'!H:H)+SUMIF('9.1c MSW &amp; C&amp;D Diversion'!D:D,"2013",'9.1c MSW &amp; C&amp;D Diversion'!I:I)+SUMIF('9.1a On-Site Landfill MSW'!E:E,"2013",'9.1a On-Site Landfill MSW'!F:F)+SUMIF('9.1b Off-Site Landfill MSW'!E:E,"2013",'9.1b Off-Site Landfill MSW'!F:F)+SUMIF('9.1c MSW &amp; C&amp;D Diversion'!D:D,"2013",'9.1c MSW &amp; C&amp;D Diversion'!J:J))</f>
        <v>0.4970148485865547</v>
      </c>
      <c r="F23" s="451">
        <f>E23</f>
        <v>0.4970148485865547</v>
      </c>
      <c r="H23" s="683"/>
      <c r="I23" s="684"/>
      <c r="J23" s="690"/>
      <c r="K23" s="686"/>
      <c r="L23" s="686"/>
      <c r="M23" s="686"/>
      <c r="N23" s="683"/>
      <c r="O23" s="683"/>
      <c r="P23" s="684"/>
      <c r="Q23" s="690"/>
      <c r="R23" s="691"/>
      <c r="S23" s="692"/>
      <c r="T23" s="693"/>
      <c r="U23" s="683"/>
    </row>
    <row r="24" spans="1:21" ht="39.950000000000003" customHeight="1" x14ac:dyDescent="0.2">
      <c r="A24" s="202">
        <v>5.2</v>
      </c>
      <c r="B24" s="187" t="s">
        <v>1352</v>
      </c>
      <c r="C24" s="232"/>
      <c r="D24" s="449">
        <f>SUMIF('9.1c MSW &amp; C&amp;D Diversion'!D:D,"2012",'9.1c MSW &amp; C&amp;D Diversion'!M:M)/(SUMIF('9.1c MSW &amp; C&amp;D Diversion'!D:D,"2012",'9.1c MSW &amp; C&amp;D Diversion'!L:L)+SUMIF('9.1c MSW &amp; C&amp;D Diversion'!D:D,"2012",'9.1c MSW &amp; C&amp;D Diversion'!M:M))</f>
        <v>0.99020850349939016</v>
      </c>
      <c r="E24" s="450">
        <f>SUMIF('9.1c MSW &amp; C&amp;D Diversion'!D:D,"2013",'9.1c MSW &amp; C&amp;D Diversion'!M:M)/(SUMIF('9.1c MSW &amp; C&amp;D Diversion'!D:D,"2013",'9.1c MSW &amp; C&amp;D Diversion'!L:L)+SUMIF('9.1c MSW &amp; C&amp;D Diversion'!D:D,"2013",'9.1c MSW &amp; C&amp;D Diversion'!M:M))</f>
        <v>0.55484078481826959</v>
      </c>
      <c r="F24" s="451">
        <f t="shared" ref="F24:F25" si="2">E24</f>
        <v>0.55484078481826959</v>
      </c>
      <c r="H24" s="683"/>
      <c r="I24" s="684"/>
      <c r="J24" s="690"/>
      <c r="K24" s="686"/>
      <c r="L24" s="686"/>
      <c r="M24" s="686"/>
      <c r="N24" s="683"/>
      <c r="O24" s="683"/>
      <c r="P24" s="684"/>
      <c r="Q24" s="690"/>
      <c r="R24" s="691"/>
      <c r="S24" s="692"/>
      <c r="T24" s="693"/>
      <c r="U24" s="683"/>
    </row>
    <row r="25" spans="1:21" ht="39.950000000000003" customHeight="1" x14ac:dyDescent="0.2">
      <c r="A25" s="202">
        <v>6.1</v>
      </c>
      <c r="B25" s="187" t="s">
        <v>1391</v>
      </c>
      <c r="C25" s="232"/>
      <c r="D25" s="449">
        <f>SUMIF('2.2 Sustainable Acquisition'!D:D,"2012",'2.2 Sustainable Acquisition'!I:I)/(SUMIF('2.2 Sustainable Acquisition'!D:D,"2012",'2.2 Sustainable Acquisition'!G:G)-SUMIF('2.2 Sustainable Acquisition'!D:D,"2012",'2.2 Sustainable Acquisition'!H:H))</f>
        <v>1</v>
      </c>
      <c r="E25" s="450">
        <f>SUMIF('2.2 Sustainable Acquisition'!D:D,"2013",'2.2 Sustainable Acquisition'!I:I)/(SUMIF('2.2 Sustainable Acquisition'!D:D,"2013",'2.2 Sustainable Acquisition'!G:G)-SUMIF('2.2 Sustainable Acquisition'!D:D,"2013",'2.2 Sustainable Acquisition'!H:H))</f>
        <v>1</v>
      </c>
      <c r="F25" s="451">
        <f t="shared" si="2"/>
        <v>1</v>
      </c>
      <c r="H25" s="683"/>
      <c r="I25" s="684"/>
      <c r="J25" s="690"/>
      <c r="K25" s="686"/>
      <c r="L25" s="686"/>
      <c r="M25" s="686"/>
      <c r="N25" s="683"/>
      <c r="O25" s="683"/>
      <c r="P25" s="684"/>
      <c r="Q25" s="690"/>
      <c r="R25" s="691"/>
      <c r="S25" s="692"/>
      <c r="T25" s="693"/>
      <c r="U25" s="683"/>
    </row>
    <row r="26" spans="1:21" ht="39.950000000000003" customHeight="1" x14ac:dyDescent="0.2">
      <c r="A26" s="267">
        <v>7.3</v>
      </c>
      <c r="B26" s="308" t="s">
        <v>1390</v>
      </c>
      <c r="C26" s="242"/>
      <c r="D26" s="449">
        <f>(SUMIF('5.3 Electronics O&amp;M'!E:E,"2012",'5.3 Electronics O&amp;M'!J:J)-SUMIF('5.3 Electronics O&amp;M'!A:A,"2012Printers, Copiers, MFDs",'5.3 Electronics O&amp;M'!J:J))/(SUMIF('5.3 Electronics O&amp;M'!E:E,"2012",'5.3 Electronics O&amp;M'!H:H)-SUMIF('5.3 Electronics O&amp;M'!A:A,"2012Printers, Copiers, MFDs",'5.3 Electronics O&amp;M'!H:H)-SUMIF('5.3 Electronics O&amp;M'!E:E,"2012",'5.3 Electronics O&amp;M'!I:I)+SUMIF('5.3 Electronics O&amp;M'!A:A,"2012Printers, Copiers, MFDs",'5.3 Electronics O&amp;M'!I:I))</f>
        <v>1</v>
      </c>
      <c r="E26" s="450">
        <f>(SUMIF('5.3 Electronics O&amp;M'!E:E,"2013",'5.3 Electronics O&amp;M'!J:J)-SUMIF('5.3 Electronics O&amp;M'!A:A,"2013Printers, Copiers, MFDs",'5.3 Electronics O&amp;M'!J:J))/(SUMIF('5.3 Electronics O&amp;M'!E:E,"2013",'5.3 Electronics O&amp;M'!H:H)-SUMIF('5.3 Electronics O&amp;M'!A:A,"2013Printers, Copiers, MFDs",'5.3 Electronics O&amp;M'!H:H)-SUMIF('5.3 Electronics O&amp;M'!E:E,"2013",'5.3 Electronics O&amp;M'!I:I)+SUMIF('5.3 Electronics O&amp;M'!A:A,"2013Printers, Copiers, MFDs",'5.3 Electronics O&amp;M'!I:I))</f>
        <v>1</v>
      </c>
      <c r="F26" s="451">
        <f>E26</f>
        <v>1</v>
      </c>
      <c r="H26" s="683"/>
      <c r="I26" s="684"/>
      <c r="J26" s="690"/>
      <c r="K26" s="686"/>
      <c r="L26" s="686"/>
      <c r="M26" s="686"/>
      <c r="N26" s="683"/>
      <c r="O26" s="683"/>
      <c r="P26" s="684"/>
      <c r="Q26" s="690"/>
      <c r="R26" s="691"/>
      <c r="S26" s="692"/>
      <c r="T26" s="693"/>
      <c r="U26" s="683"/>
    </row>
    <row r="27" spans="1:21" ht="39" customHeight="1" x14ac:dyDescent="0.2">
      <c r="A27" s="729">
        <v>8</v>
      </c>
      <c r="B27" s="187" t="s">
        <v>1350</v>
      </c>
      <c r="C27" s="242"/>
      <c r="D27" s="565">
        <f>D28/D29</f>
        <v>0.15123303168864022</v>
      </c>
      <c r="E27" s="565">
        <f>E28/E29</f>
        <v>0.25934911165315727</v>
      </c>
      <c r="F27" s="558">
        <f>E27</f>
        <v>0.25934911165315727</v>
      </c>
      <c r="H27" s="683"/>
      <c r="I27" s="684"/>
      <c r="J27" s="690"/>
      <c r="K27" s="686"/>
      <c r="L27" s="686"/>
      <c r="M27" s="686"/>
      <c r="N27" s="683"/>
      <c r="O27" s="683"/>
      <c r="P27" s="684"/>
      <c r="Q27" s="690"/>
      <c r="R27" s="691"/>
      <c r="S27" s="691"/>
      <c r="T27" s="688"/>
      <c r="U27" s="683"/>
    </row>
    <row r="28" spans="1:21" ht="12.75" customHeight="1" x14ac:dyDescent="0.2">
      <c r="A28" s="732"/>
      <c r="B28" s="431" t="s">
        <v>1484</v>
      </c>
      <c r="C28" s="242"/>
      <c r="D28" s="557">
        <f>SUM('3.2a Operating On-Site RE'!$Q:$Q)+SUM('3.2a Operating On-Site RE'!$R:$R)+SUMIF('3.2b Purchased RE'!A:A,"2012Purchased Renewable Electric Energy (Bundled)",'3.2b Purchased RE'!$M:$M)+SUMIF('3.2b Purchased RE'!A:A,"2012Renewable Energy Credits",'3.2b Purchased RE'!$M:$M)</f>
        <v>956.40210909090899</v>
      </c>
      <c r="E28" s="557">
        <f>SUM('3.2a Operating On-Site RE'!$Q:$Q)+SUM('3.2a Operating On-Site RE'!$R:$R)+SUMIF('3.2b Purchased RE'!A:A,"2013Purchased Renewable Electric Energy (Bundled)",'3.2b Purchased RE'!$M:$M)+SUMIF('3.2b Purchased RE'!A:A,"2013Renewable Energy Credits",'3.2b Purchased RE'!$M:$M)</f>
        <v>1228.802109090909</v>
      </c>
      <c r="F28" s="452"/>
      <c r="H28" s="683"/>
      <c r="I28" s="684"/>
      <c r="J28" s="690"/>
      <c r="K28" s="689"/>
      <c r="L28" s="689"/>
      <c r="M28" s="690"/>
      <c r="N28" s="683"/>
      <c r="O28" s="683"/>
      <c r="P28" s="684"/>
      <c r="Q28" s="690"/>
      <c r="R28" s="690"/>
      <c r="S28" s="690"/>
      <c r="T28" s="690"/>
      <c r="U28" s="683"/>
    </row>
    <row r="29" spans="1:21" ht="12.75" customHeight="1" x14ac:dyDescent="0.2">
      <c r="A29" s="733"/>
      <c r="B29" s="187" t="s">
        <v>1483</v>
      </c>
      <c r="C29" s="242"/>
      <c r="D29" s="447">
        <f>SUMIF('3.1 Energy &amp; Water'!$B:$B,"2012BuildingsElectricity - Grid",'3.1 Energy &amp; Water'!$L:$L)+SUMIF('3.1 Energy &amp; Water'!$B:$B,"2012ExcludedElectricity - Grid",'3.1 Energy &amp; Water'!$L:$L)+SUMIF('3.1 Energy &amp; Water'!$B:$B,"2012BuildingsElectricity - Conventional Hydro",'3.1 Energy &amp; Water'!$L:$L)+SUMIF('3.1 Energy &amp; Water'!$B:$B,"2012ExcludedElectricity - Conventional Hydro",'3.1 Energy &amp; Water'!$L:$L)+SUM('3.2a Operating On-Site RE'!$Q:$Q)+SUMIF('3.2b Purchased RE'!$A:$A,"2012Purchased Renewable Electric Energy (Bundled)",'3.2b Purchased RE'!$M:$M)</f>
        <v>6324.0292045454553</v>
      </c>
      <c r="E29" s="557">
        <f>SUMIF('3.1 Energy &amp; Water'!$B:$B,"2013BuildingsElectricity - Grid",'3.1 Energy &amp; Water'!$L:$L)+SUMIF('3.1 Energy &amp; Water'!$B:$B,"2013ExcludedElectricity - Grid",'3.1 Energy &amp; Water'!$L:$L)+SUMIF('3.1 Energy &amp; Water'!$B:$B,"2013BuildingsElectricity - Conventional Hydro",'3.1 Energy &amp; Water'!$L:$L)+SUMIF('3.1 Energy &amp; Water'!$B:$B,"2013ExcludedElectricity - Conventional Hydro",'3.1 Energy &amp; Water'!$L:$L)+SUM('3.2a Operating On-Site RE'!$Q:$Q)+SUMIF('3.2b Purchased RE'!$A:$A,"2013Purchased Renewable Electric Energy (Bundled)",'3.2b Purchased RE'!$M:$M)</f>
        <v>4738.0232045454541</v>
      </c>
      <c r="F29" s="452"/>
      <c r="H29" s="683"/>
      <c r="I29" s="684"/>
      <c r="J29" s="690"/>
      <c r="K29" s="689"/>
      <c r="L29" s="689"/>
      <c r="M29" s="690"/>
      <c r="N29" s="683"/>
      <c r="O29" s="683"/>
      <c r="P29" s="684"/>
      <c r="Q29" s="690"/>
      <c r="R29" s="690"/>
      <c r="S29" s="690"/>
      <c r="T29" s="690"/>
      <c r="U29" s="683"/>
    </row>
    <row r="30" spans="1:21" x14ac:dyDescent="0.2">
      <c r="H30" s="683"/>
      <c r="I30" s="683"/>
      <c r="J30" s="683"/>
      <c r="K30" s="683"/>
      <c r="L30" s="683"/>
      <c r="M30" s="683"/>
      <c r="N30" s="683"/>
      <c r="O30" s="683"/>
      <c r="P30" s="683"/>
      <c r="Q30" s="683"/>
      <c r="R30" s="683"/>
      <c r="S30" s="683"/>
      <c r="T30" s="683"/>
      <c r="U30" s="683"/>
    </row>
    <row r="31" spans="1:21" ht="28.5" customHeight="1" x14ac:dyDescent="0.2">
      <c r="A31" s="727" t="s">
        <v>1788</v>
      </c>
      <c r="B31" s="728"/>
      <c r="C31" s="728"/>
      <c r="D31" s="728"/>
      <c r="E31" s="728"/>
      <c r="F31" s="728"/>
      <c r="H31" s="725"/>
      <c r="I31" s="726"/>
      <c r="J31" s="726"/>
      <c r="K31" s="726"/>
      <c r="L31" s="726"/>
      <c r="M31" s="726"/>
      <c r="N31" s="683"/>
      <c r="O31" s="725"/>
      <c r="P31" s="726"/>
      <c r="Q31" s="726"/>
      <c r="R31" s="726"/>
      <c r="S31" s="726"/>
      <c r="T31" s="726"/>
      <c r="U31" s="683"/>
    </row>
    <row r="32" spans="1:21" x14ac:dyDescent="0.2">
      <c r="D32" s="434"/>
      <c r="H32" s="726"/>
      <c r="I32" s="726"/>
      <c r="J32" s="726"/>
      <c r="K32" s="726"/>
      <c r="L32" s="726"/>
      <c r="M32" s="726"/>
      <c r="N32" s="683"/>
      <c r="O32" s="726"/>
      <c r="P32" s="726"/>
      <c r="Q32" s="726"/>
      <c r="R32" s="726"/>
      <c r="S32" s="726"/>
      <c r="T32" s="726"/>
      <c r="U32" s="683"/>
    </row>
    <row r="33" spans="4:4" x14ac:dyDescent="0.2">
      <c r="D33" s="435"/>
    </row>
    <row r="37" spans="4:4" x14ac:dyDescent="0.2">
      <c r="D37" s="433"/>
    </row>
  </sheetData>
  <mergeCells count="12">
    <mergeCell ref="A31:F31"/>
    <mergeCell ref="A3:F3"/>
    <mergeCell ref="A10:A12"/>
    <mergeCell ref="A19:A21"/>
    <mergeCell ref="A27:A29"/>
    <mergeCell ref="A5:E5"/>
    <mergeCell ref="O3:T3"/>
    <mergeCell ref="O5:S5"/>
    <mergeCell ref="O31:T32"/>
    <mergeCell ref="H5:L5"/>
    <mergeCell ref="H31:M32"/>
    <mergeCell ref="H3:M3"/>
  </mergeCells>
  <dataValidations count="1">
    <dataValidation type="list" errorStyle="warning" allowBlank="1" showInputMessage="1" showErrorMessage="1" error="Incorrect program acronym!" sqref="F5">
      <formula1>"Current FY, Last FY"</formula1>
    </dataValidation>
  </dataValidations>
  <pageMargins left="0.7" right="0.7" top="0.75" bottom="0.75" header="0.3" footer="0.3"/>
  <pageSetup paperSize="3"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33"/>
  <sheetViews>
    <sheetView view="pageBreakPreview" zoomScale="50" zoomScaleNormal="100" zoomScaleSheetLayoutView="50" workbookViewId="0">
      <pane ySplit="12" topLeftCell="A13" activePane="bottomLeft" state="frozen"/>
      <selection pane="bottomLeft" activeCell="L24" sqref="L24"/>
    </sheetView>
  </sheetViews>
  <sheetFormatPr defaultColWidth="9.140625" defaultRowHeight="12.75" x14ac:dyDescent="0.2"/>
  <cols>
    <col min="1" max="1" width="7" style="64" customWidth="1"/>
    <col min="2" max="2" width="6" style="64" customWidth="1"/>
    <col min="3" max="3" width="10.5703125" style="64" customWidth="1"/>
    <col min="4" max="4" width="5.85546875" style="64" customWidth="1"/>
    <col min="5" max="5" width="16.140625" style="64" bestFit="1" customWidth="1"/>
    <col min="6" max="6" width="24.85546875" style="64" customWidth="1"/>
    <col min="7" max="7" width="10.5703125" style="64" customWidth="1"/>
    <col min="8" max="8" width="14.42578125" style="64" customWidth="1"/>
    <col min="9" max="9" width="16.140625" style="64" customWidth="1"/>
    <col min="10" max="10" width="12.85546875" style="64" customWidth="1"/>
    <col min="11" max="11" width="19.85546875" style="64" customWidth="1"/>
    <col min="12" max="12" width="28.42578125" style="64" customWidth="1"/>
    <col min="13" max="16384" width="9.140625" style="64"/>
  </cols>
  <sheetData>
    <row r="1" spans="1:15" s="20" customFormat="1" ht="24" customHeight="1" x14ac:dyDescent="0.2">
      <c r="A1" s="55" t="s">
        <v>1136</v>
      </c>
      <c r="B1" s="55"/>
      <c r="C1" s="55"/>
      <c r="D1" s="55"/>
      <c r="E1" s="55"/>
      <c r="F1" s="55"/>
      <c r="G1" s="55"/>
      <c r="H1" s="55"/>
      <c r="I1" s="55"/>
      <c r="J1" s="55"/>
      <c r="K1" s="55"/>
      <c r="L1" s="55"/>
      <c r="M1" s="17"/>
      <c r="N1" s="17"/>
      <c r="O1" s="17"/>
    </row>
    <row r="2" spans="1:15" s="20" customFormat="1" ht="8.1" customHeight="1" x14ac:dyDescent="0.2">
      <c r="A2" s="22"/>
      <c r="B2" s="22"/>
      <c r="C2" s="22"/>
      <c r="D2" s="22"/>
      <c r="E2" s="22"/>
      <c r="F2" s="22"/>
      <c r="G2" s="22"/>
      <c r="H2" s="22"/>
      <c r="I2" s="22"/>
      <c r="J2" s="22"/>
      <c r="K2" s="22"/>
      <c r="L2" s="22"/>
      <c r="M2" s="22"/>
      <c r="N2" s="22"/>
      <c r="O2" s="22"/>
    </row>
    <row r="3" spans="1:15" s="10" customFormat="1" ht="18" customHeight="1" x14ac:dyDescent="0.2">
      <c r="A3" s="24" t="s">
        <v>1144</v>
      </c>
      <c r="B3" s="57"/>
      <c r="C3" s="57"/>
      <c r="D3" s="57"/>
      <c r="E3" s="57"/>
      <c r="F3" s="57"/>
      <c r="G3" s="57"/>
      <c r="H3" s="57"/>
      <c r="I3" s="57"/>
      <c r="J3" s="57"/>
      <c r="K3" s="57"/>
      <c r="L3" s="57"/>
      <c r="M3" s="57"/>
      <c r="N3" s="57"/>
      <c r="O3" s="57"/>
    </row>
    <row r="4" spans="1:15" s="50" customFormat="1" ht="40.5" customHeight="1" x14ac:dyDescent="0.2">
      <c r="A4" s="787" t="s">
        <v>1404</v>
      </c>
      <c r="B4" s="787"/>
      <c r="C4" s="787"/>
      <c r="D4" s="787"/>
      <c r="E4" s="787"/>
      <c r="F4" s="787"/>
      <c r="G4" s="787"/>
      <c r="H4" s="787"/>
      <c r="I4" s="787"/>
      <c r="J4" s="787"/>
      <c r="K4" s="268"/>
      <c r="L4" s="268"/>
      <c r="M4" s="2"/>
      <c r="N4" s="2"/>
      <c r="O4" s="2"/>
    </row>
    <row r="5" spans="1:15" s="10" customFormat="1" ht="18" customHeight="1" x14ac:dyDescent="0.2">
      <c r="A5" s="23" t="s">
        <v>1116</v>
      </c>
      <c r="B5" s="57"/>
      <c r="C5" s="57"/>
      <c r="D5" s="57"/>
      <c r="E5" s="57"/>
      <c r="G5" s="57"/>
      <c r="H5" s="57"/>
      <c r="I5" s="57"/>
      <c r="J5" s="57"/>
    </row>
    <row r="6" spans="1:15" s="10" customFormat="1" ht="8.1" customHeight="1" x14ac:dyDescent="0.2">
      <c r="A6" s="23"/>
      <c r="B6" s="57"/>
      <c r="C6" s="57"/>
      <c r="D6" s="57"/>
      <c r="E6" s="57"/>
      <c r="G6" s="57"/>
      <c r="H6" s="57"/>
      <c r="I6" s="57"/>
      <c r="J6" s="57"/>
    </row>
    <row r="7" spans="1:15" s="61" customFormat="1" ht="19.5" customHeight="1" x14ac:dyDescent="0.2">
      <c r="A7" s="158" t="s">
        <v>1137</v>
      </c>
      <c r="B7" s="159"/>
      <c r="C7" s="159"/>
      <c r="D7" s="159"/>
      <c r="E7" s="159"/>
      <c r="F7" s="159"/>
      <c r="G7" s="159"/>
      <c r="H7" s="159"/>
      <c r="I7" s="159"/>
      <c r="J7" s="159"/>
      <c r="K7" s="159"/>
      <c r="L7" s="160"/>
    </row>
    <row r="8" spans="1:15" s="10" customFormat="1" ht="38.25" customHeight="1" x14ac:dyDescent="0.2">
      <c r="A8" s="853"/>
      <c r="B8" s="854"/>
      <c r="C8" s="854"/>
      <c r="D8" s="854"/>
      <c r="E8" s="854"/>
      <c r="F8" s="854"/>
      <c r="G8" s="854"/>
      <c r="H8" s="854"/>
      <c r="I8" s="854"/>
      <c r="J8" s="854"/>
      <c r="K8" s="854"/>
      <c r="L8" s="855"/>
    </row>
    <row r="9" spans="1:15" s="10" customFormat="1" ht="8.1" customHeight="1" x14ac:dyDescent="0.2">
      <c r="A9" s="23"/>
      <c r="B9" s="57"/>
      <c r="C9" s="57"/>
      <c r="D9" s="57"/>
      <c r="E9" s="57"/>
      <c r="G9" s="57"/>
      <c r="H9" s="57"/>
      <c r="I9" s="57"/>
      <c r="J9" s="57"/>
    </row>
    <row r="10" spans="1:15" s="61" customFormat="1" ht="19.5" customHeight="1" x14ac:dyDescent="0.2">
      <c r="A10" s="839" t="s">
        <v>1132</v>
      </c>
      <c r="B10" s="839"/>
      <c r="C10" s="839"/>
      <c r="D10" s="839"/>
      <c r="E10" s="839"/>
      <c r="F10" s="839"/>
      <c r="G10" s="839"/>
      <c r="H10" s="839"/>
      <c r="I10" s="839"/>
      <c r="J10" s="839"/>
      <c r="K10" s="839" t="s">
        <v>111</v>
      </c>
      <c r="L10" s="839"/>
    </row>
    <row r="11" spans="1:15" ht="7.5" customHeight="1" x14ac:dyDescent="0.2">
      <c r="A11" s="34"/>
      <c r="B11" s="34"/>
      <c r="C11" s="34"/>
      <c r="D11" s="34"/>
      <c r="E11" s="56"/>
      <c r="F11" s="34"/>
      <c r="G11" s="56"/>
      <c r="H11" s="34"/>
      <c r="I11" s="56"/>
      <c r="J11" s="386"/>
      <c r="K11" s="58"/>
      <c r="L11" s="56"/>
    </row>
    <row r="12" spans="1:15" ht="27" x14ac:dyDescent="0.2">
      <c r="A12" s="272" t="s">
        <v>271</v>
      </c>
      <c r="B12" s="272" t="s">
        <v>316</v>
      </c>
      <c r="C12" s="272" t="s">
        <v>321</v>
      </c>
      <c r="D12" s="272" t="s">
        <v>273</v>
      </c>
      <c r="E12" s="180" t="s">
        <v>584</v>
      </c>
      <c r="F12" s="180" t="s">
        <v>1068</v>
      </c>
      <c r="G12" s="180" t="s">
        <v>588</v>
      </c>
      <c r="H12" s="180" t="s">
        <v>1069</v>
      </c>
      <c r="I12" s="180" t="s">
        <v>1139</v>
      </c>
      <c r="J12" s="186" t="s">
        <v>1744</v>
      </c>
      <c r="K12" s="180" t="s">
        <v>405</v>
      </c>
      <c r="L12" s="180" t="s">
        <v>1073</v>
      </c>
    </row>
    <row r="13" spans="1:15" ht="38.25" x14ac:dyDescent="0.2">
      <c r="A13" s="387" t="s">
        <v>1382</v>
      </c>
      <c r="B13" s="392">
        <v>1501</v>
      </c>
      <c r="C13" s="392" t="s">
        <v>1382</v>
      </c>
      <c r="D13" s="387">
        <v>2008</v>
      </c>
      <c r="E13" s="396" t="str">
        <f>'1.3 Factors &amp; Drop-Down Key'!$CZ$3</f>
        <v>Air Business Travel</v>
      </c>
      <c r="F13" s="393" t="s">
        <v>120</v>
      </c>
      <c r="G13" s="390" t="str">
        <f t="shared" ref="G13:G24" si="0">VLOOKUP($F13,Air1a,2,0)</f>
        <v>Jet Fuel</v>
      </c>
      <c r="H13" s="402">
        <v>2464251</v>
      </c>
      <c r="I13" s="390" t="str">
        <f t="shared" ref="I13:I24" si="1">VLOOKUP($F13,Air1a,3,0)</f>
        <v>Passenger miles</v>
      </c>
      <c r="J13" s="403">
        <f t="shared" ref="J13:J24" si="2">IF(D13&lt;2012,(((VLOOKUP($F13,Air_08,9,0)*1*$H13)+(VLOOKUP($F13,Air_08,11,0)*21*$H13)+(VLOOKUP($F13,Air_08,13,0)*310*$H13))/1000),(((VLOOKUP($F13,Air_12,15,0)*1*$H13)+(VLOOKUP($F13,Air_12,17,0)*21*$H13)+(VLOOKUP($F13,Air_12,19,0)*310*$H13))/1000))</f>
        <v>674.84351480340001</v>
      </c>
      <c r="K13" s="602" t="s">
        <v>1414</v>
      </c>
      <c r="L13" s="395"/>
    </row>
    <row r="14" spans="1:15" ht="51" x14ac:dyDescent="0.2">
      <c r="A14" s="387" t="s">
        <v>1382</v>
      </c>
      <c r="B14" s="392">
        <v>1501</v>
      </c>
      <c r="C14" s="392" t="s">
        <v>1412</v>
      </c>
      <c r="D14" s="387">
        <v>2008</v>
      </c>
      <c r="E14" s="396" t="str">
        <f>'1.3 Factors &amp; Drop-Down Key'!$CZ$3</f>
        <v>Air Business Travel</v>
      </c>
      <c r="F14" s="393" t="s">
        <v>995</v>
      </c>
      <c r="G14" s="390" t="str">
        <f t="shared" si="0"/>
        <v>Jet Fuel</v>
      </c>
      <c r="H14" s="402">
        <v>217100</v>
      </c>
      <c r="I14" s="390" t="str">
        <f t="shared" si="1"/>
        <v>lbs CO2</v>
      </c>
      <c r="J14" s="403">
        <f t="shared" si="2"/>
        <v>99.688607590000004</v>
      </c>
      <c r="K14" s="602" t="s">
        <v>1415</v>
      </c>
      <c r="L14" s="395"/>
    </row>
    <row r="15" spans="1:15" x14ac:dyDescent="0.2">
      <c r="A15" s="387" t="s">
        <v>1382</v>
      </c>
      <c r="B15" s="392">
        <v>1501</v>
      </c>
      <c r="C15" s="392" t="s">
        <v>1382</v>
      </c>
      <c r="D15" s="387">
        <v>2010</v>
      </c>
      <c r="E15" s="396" t="str">
        <f>'1.3 Factors &amp; Drop-Down Key'!$CZ$3</f>
        <v>Air Business Travel</v>
      </c>
      <c r="F15" s="393" t="s">
        <v>120</v>
      </c>
      <c r="G15" s="390" t="str">
        <f t="shared" si="0"/>
        <v>Jet Fuel</v>
      </c>
      <c r="H15" s="402">
        <v>1371729</v>
      </c>
      <c r="I15" s="390" t="str">
        <f t="shared" si="1"/>
        <v>Passenger miles</v>
      </c>
      <c r="J15" s="403">
        <f t="shared" si="2"/>
        <v>375.65265052859996</v>
      </c>
      <c r="K15" s="602" t="s">
        <v>1416</v>
      </c>
      <c r="L15" s="395"/>
    </row>
    <row r="16" spans="1:15" x14ac:dyDescent="0.2">
      <c r="A16" s="387" t="s">
        <v>1382</v>
      </c>
      <c r="B16" s="392">
        <v>1501</v>
      </c>
      <c r="C16" s="392" t="s">
        <v>1412</v>
      </c>
      <c r="D16" s="387">
        <v>2010</v>
      </c>
      <c r="E16" s="396" t="str">
        <f>'1.3 Factors &amp; Drop-Down Key'!$CZ$3</f>
        <v>Air Business Travel</v>
      </c>
      <c r="F16" s="393" t="s">
        <v>995</v>
      </c>
      <c r="G16" s="390" t="str">
        <f t="shared" si="0"/>
        <v>Jet Fuel</v>
      </c>
      <c r="H16" s="402">
        <v>248572</v>
      </c>
      <c r="I16" s="390" t="str">
        <f t="shared" si="1"/>
        <v>lbs CO2</v>
      </c>
      <c r="J16" s="403">
        <f t="shared" si="2"/>
        <v>114.14001181879999</v>
      </c>
      <c r="K16" s="395"/>
      <c r="L16" s="395"/>
    </row>
    <row r="17" spans="1:12" x14ac:dyDescent="0.2">
      <c r="A17" s="387" t="s">
        <v>1382</v>
      </c>
      <c r="B17" s="392">
        <v>1501</v>
      </c>
      <c r="C17" s="392" t="s">
        <v>1382</v>
      </c>
      <c r="D17" s="387">
        <v>2011</v>
      </c>
      <c r="E17" s="396" t="str">
        <f>'1.3 Factors &amp; Drop-Down Key'!$CZ$3</f>
        <v>Air Business Travel</v>
      </c>
      <c r="F17" s="393" t="s">
        <v>1133</v>
      </c>
      <c r="G17" s="390" t="str">
        <f t="shared" si="0"/>
        <v>Jet Fuel</v>
      </c>
      <c r="H17" s="402">
        <v>2170</v>
      </c>
      <c r="I17" s="390" t="str">
        <f t="shared" si="1"/>
        <v>Passenger miles</v>
      </c>
      <c r="J17" s="403">
        <f t="shared" si="2"/>
        <v>0.607281878</v>
      </c>
      <c r="K17" s="395"/>
      <c r="L17" s="395"/>
    </row>
    <row r="18" spans="1:12" x14ac:dyDescent="0.2">
      <c r="A18" s="387" t="s">
        <v>1382</v>
      </c>
      <c r="B18" s="392">
        <v>1501</v>
      </c>
      <c r="C18" s="392" t="s">
        <v>1382</v>
      </c>
      <c r="D18" s="387">
        <v>2011</v>
      </c>
      <c r="E18" s="396" t="str">
        <f>'1.3 Factors &amp; Drop-Down Key'!$CZ$3</f>
        <v>Air Business Travel</v>
      </c>
      <c r="F18" s="393" t="s">
        <v>1134</v>
      </c>
      <c r="G18" s="390" t="str">
        <f t="shared" si="0"/>
        <v>Jet Fuel</v>
      </c>
      <c r="H18" s="402">
        <v>26097</v>
      </c>
      <c r="I18" s="390" t="str">
        <f t="shared" si="1"/>
        <v>Passenger miles</v>
      </c>
      <c r="J18" s="403">
        <f t="shared" si="2"/>
        <v>6.0506781798000002</v>
      </c>
      <c r="K18" s="395"/>
      <c r="L18" s="395"/>
    </row>
    <row r="19" spans="1:12" x14ac:dyDescent="0.2">
      <c r="A19" s="387" t="s">
        <v>1382</v>
      </c>
      <c r="B19" s="392">
        <v>1501</v>
      </c>
      <c r="C19" s="392" t="s">
        <v>1382</v>
      </c>
      <c r="D19" s="387">
        <v>2011</v>
      </c>
      <c r="E19" s="396" t="str">
        <f>'1.3 Factors &amp; Drop-Down Key'!$CZ$3</f>
        <v>Air Business Travel</v>
      </c>
      <c r="F19" s="393" t="s">
        <v>1413</v>
      </c>
      <c r="G19" s="390" t="str">
        <f t="shared" si="0"/>
        <v>Jet Fuel</v>
      </c>
      <c r="H19" s="402">
        <v>1096816</v>
      </c>
      <c r="I19" s="390" t="str">
        <f t="shared" si="1"/>
        <v>Passenger miles</v>
      </c>
      <c r="J19" s="403">
        <f t="shared" si="2"/>
        <v>206.04061477439998</v>
      </c>
      <c r="K19" s="395"/>
      <c r="L19" s="395"/>
    </row>
    <row r="20" spans="1:12" x14ac:dyDescent="0.2">
      <c r="A20" s="387" t="s">
        <v>1382</v>
      </c>
      <c r="B20" s="392">
        <v>1501</v>
      </c>
      <c r="C20" s="392" t="s">
        <v>1412</v>
      </c>
      <c r="D20" s="387">
        <v>2011</v>
      </c>
      <c r="E20" s="396" t="str">
        <f>'1.3 Factors &amp; Drop-Down Key'!$CZ$3</f>
        <v>Air Business Travel</v>
      </c>
      <c r="F20" s="393" t="s">
        <v>995</v>
      </c>
      <c r="G20" s="390" t="str">
        <f t="shared" si="0"/>
        <v>Jet Fuel</v>
      </c>
      <c r="H20" s="402">
        <v>231493</v>
      </c>
      <c r="I20" s="390" t="str">
        <f t="shared" si="1"/>
        <v>lbs CO2</v>
      </c>
      <c r="J20" s="403">
        <f t="shared" si="2"/>
        <v>106.2976270697</v>
      </c>
      <c r="K20" s="395"/>
      <c r="L20" s="395"/>
    </row>
    <row r="21" spans="1:12" x14ac:dyDescent="0.2">
      <c r="A21" s="387" t="s">
        <v>1382</v>
      </c>
      <c r="B21" s="392">
        <v>1501</v>
      </c>
      <c r="C21" s="392" t="s">
        <v>1382</v>
      </c>
      <c r="D21" s="387">
        <v>2012</v>
      </c>
      <c r="E21" s="396" t="str">
        <f>'1.3 Factors &amp; Drop-Down Key'!$CZ$3</f>
        <v>Air Business Travel</v>
      </c>
      <c r="F21" s="393" t="s">
        <v>1133</v>
      </c>
      <c r="G21" s="390" t="str">
        <f t="shared" si="0"/>
        <v>Jet Fuel</v>
      </c>
      <c r="H21" s="402">
        <v>1272</v>
      </c>
      <c r="I21" s="390" t="str">
        <f t="shared" si="1"/>
        <v>Passenger miles</v>
      </c>
      <c r="J21" s="403">
        <f t="shared" si="2"/>
        <v>0.37231860068536321</v>
      </c>
      <c r="K21" s="395"/>
      <c r="L21" s="395"/>
    </row>
    <row r="22" spans="1:12" x14ac:dyDescent="0.2">
      <c r="A22" s="387" t="s">
        <v>1382</v>
      </c>
      <c r="B22" s="392">
        <v>1501</v>
      </c>
      <c r="C22" s="392" t="s">
        <v>1382</v>
      </c>
      <c r="D22" s="387">
        <v>2012</v>
      </c>
      <c r="E22" s="396" t="str">
        <f>'1.3 Factors &amp; Drop-Down Key'!$CZ$3</f>
        <v>Air Business Travel</v>
      </c>
      <c r="F22" s="393" t="s">
        <v>1134</v>
      </c>
      <c r="G22" s="390" t="str">
        <f t="shared" si="0"/>
        <v>Jet Fuel</v>
      </c>
      <c r="H22" s="402">
        <v>27737</v>
      </c>
      <c r="I22" s="390" t="str">
        <f t="shared" si="1"/>
        <v>Passenger miles</v>
      </c>
      <c r="J22" s="403">
        <f t="shared" si="2"/>
        <v>4.6334945228685696</v>
      </c>
      <c r="K22" s="395"/>
      <c r="L22" s="395"/>
    </row>
    <row r="23" spans="1:12" x14ac:dyDescent="0.2">
      <c r="A23" s="387" t="s">
        <v>1382</v>
      </c>
      <c r="B23" s="392">
        <v>1501</v>
      </c>
      <c r="C23" s="392" t="s">
        <v>1382</v>
      </c>
      <c r="D23" s="387">
        <v>2012</v>
      </c>
      <c r="E23" s="396" t="str">
        <f>'1.3 Factors &amp; Drop-Down Key'!$CZ$3</f>
        <v>Air Business Travel</v>
      </c>
      <c r="F23" s="393" t="s">
        <v>1413</v>
      </c>
      <c r="G23" s="390" t="str">
        <f t="shared" si="0"/>
        <v>Jet Fuel</v>
      </c>
      <c r="H23" s="402">
        <v>922604</v>
      </c>
      <c r="I23" s="390" t="str">
        <f t="shared" si="1"/>
        <v>Passenger miles</v>
      </c>
      <c r="J23" s="403">
        <f t="shared" si="2"/>
        <v>176.34283190867316</v>
      </c>
      <c r="K23" s="395"/>
      <c r="L23" s="395"/>
    </row>
    <row r="24" spans="1:12" ht="25.5" x14ac:dyDescent="0.2">
      <c r="A24" s="387" t="s">
        <v>1382</v>
      </c>
      <c r="B24" s="392">
        <v>1501</v>
      </c>
      <c r="C24" s="392" t="s">
        <v>1412</v>
      </c>
      <c r="D24" s="387">
        <v>2012</v>
      </c>
      <c r="E24" s="396" t="str">
        <f>'1.3 Factors &amp; Drop-Down Key'!$CZ$3</f>
        <v>Air Business Travel</v>
      </c>
      <c r="F24" s="393" t="s">
        <v>995</v>
      </c>
      <c r="G24" s="390" t="str">
        <f t="shared" si="0"/>
        <v>Jet Fuel</v>
      </c>
      <c r="H24" s="402">
        <v>225670</v>
      </c>
      <c r="I24" s="390" t="str">
        <f t="shared" si="1"/>
        <v>lbs CO2</v>
      </c>
      <c r="J24" s="403">
        <f t="shared" si="2"/>
        <v>103.623805043</v>
      </c>
      <c r="K24" s="395"/>
      <c r="L24" s="602" t="s">
        <v>1746</v>
      </c>
    </row>
    <row r="25" spans="1:12" x14ac:dyDescent="0.2">
      <c r="A25" s="387" t="s">
        <v>1382</v>
      </c>
      <c r="B25" s="392">
        <v>1501</v>
      </c>
      <c r="C25" s="392" t="s">
        <v>1382</v>
      </c>
      <c r="D25" s="387">
        <v>2013</v>
      </c>
      <c r="E25" s="396" t="str">
        <f>'1.3 Factors &amp; Drop-Down Key'!$CZ$3</f>
        <v>Air Business Travel</v>
      </c>
      <c r="F25" s="393" t="s">
        <v>1133</v>
      </c>
      <c r="G25" s="390" t="str">
        <f t="shared" ref="G25:G33" si="3">VLOOKUP($F25,Air1a,2,0)</f>
        <v>Jet Fuel</v>
      </c>
      <c r="H25" s="705">
        <v>1217</v>
      </c>
      <c r="I25" s="390" t="str">
        <f t="shared" ref="I25:I33" si="4">VLOOKUP($F25,Air1a,3,0)</f>
        <v>Passenger miles</v>
      </c>
      <c r="J25" s="403">
        <f t="shared" ref="J25:J30" si="5">IF(D25&lt;2012,(((VLOOKUP($F25,Air_08,9,0)*1*$H25)+(VLOOKUP($F25,Air_08,11,0)*21*$H25)+(VLOOKUP($F25,Air_08,13,0)*310*$H25))/1000),(((VLOOKUP($F25,Air_12,15,0)*1*$H25)+(VLOOKUP($F25,Air_12,17,0)*21*$H25)+(VLOOKUP($F25,Air_12,19,0)*310*$H25))/1000))</f>
        <v>0.35621991905195527</v>
      </c>
      <c r="K25" s="395"/>
      <c r="L25" s="395"/>
    </row>
    <row r="26" spans="1:12" x14ac:dyDescent="0.2">
      <c r="A26" s="387" t="s">
        <v>1382</v>
      </c>
      <c r="B26" s="392">
        <v>1501</v>
      </c>
      <c r="C26" s="392" t="s">
        <v>1382</v>
      </c>
      <c r="D26" s="387">
        <v>2013</v>
      </c>
      <c r="E26" s="396" t="str">
        <f>'1.3 Factors &amp; Drop-Down Key'!$CZ$3</f>
        <v>Air Business Travel</v>
      </c>
      <c r="F26" s="393" t="s">
        <v>1134</v>
      </c>
      <c r="G26" s="390" t="str">
        <f t="shared" si="3"/>
        <v>Jet Fuel</v>
      </c>
      <c r="H26" s="705">
        <v>19697</v>
      </c>
      <c r="I26" s="390" t="str">
        <f t="shared" si="4"/>
        <v>Passenger miles</v>
      </c>
      <c r="J26" s="403">
        <f t="shared" si="5"/>
        <v>3.2904042115925383</v>
      </c>
      <c r="K26" s="395"/>
      <c r="L26" s="395"/>
    </row>
    <row r="27" spans="1:12" x14ac:dyDescent="0.2">
      <c r="A27" s="387" t="s">
        <v>1382</v>
      </c>
      <c r="B27" s="392">
        <v>1501</v>
      </c>
      <c r="C27" s="392" t="s">
        <v>1382</v>
      </c>
      <c r="D27" s="387">
        <v>2013</v>
      </c>
      <c r="E27" s="396" t="str">
        <f>'1.3 Factors &amp; Drop-Down Key'!$CZ$3</f>
        <v>Air Business Travel</v>
      </c>
      <c r="F27" s="393" t="s">
        <v>1413</v>
      </c>
      <c r="G27" s="390" t="str">
        <f t="shared" si="3"/>
        <v>Jet Fuel</v>
      </c>
      <c r="H27" s="705">
        <v>786981</v>
      </c>
      <c r="I27" s="390" t="str">
        <f t="shared" si="4"/>
        <v>Passenger miles</v>
      </c>
      <c r="J27" s="403">
        <f t="shared" si="5"/>
        <v>150.42039509726763</v>
      </c>
      <c r="K27" s="395"/>
      <c r="L27" s="395"/>
    </row>
    <row r="28" spans="1:12" x14ac:dyDescent="0.2">
      <c r="A28" s="387"/>
      <c r="B28" s="392"/>
      <c r="C28" s="392"/>
      <c r="D28" s="387"/>
      <c r="E28" s="396" t="str">
        <f>'1.3 Factors &amp; Drop-Down Key'!$CZ$3</f>
        <v>Air Business Travel</v>
      </c>
      <c r="F28" s="393"/>
      <c r="G28" s="390" t="e">
        <f t="shared" si="3"/>
        <v>#N/A</v>
      </c>
      <c r="H28" s="402"/>
      <c r="I28" s="390" t="e">
        <f t="shared" si="4"/>
        <v>#N/A</v>
      </c>
      <c r="J28" s="403" t="e">
        <f t="shared" si="5"/>
        <v>#N/A</v>
      </c>
      <c r="K28" s="395"/>
      <c r="L28" s="395"/>
    </row>
    <row r="29" spans="1:12" x14ac:dyDescent="0.2">
      <c r="A29" s="387"/>
      <c r="B29" s="392"/>
      <c r="C29" s="392"/>
      <c r="D29" s="387"/>
      <c r="E29" s="396" t="str">
        <f>'1.3 Factors &amp; Drop-Down Key'!$CZ$3</f>
        <v>Air Business Travel</v>
      </c>
      <c r="F29" s="393"/>
      <c r="G29" s="390" t="e">
        <f t="shared" si="3"/>
        <v>#N/A</v>
      </c>
      <c r="H29" s="402"/>
      <c r="I29" s="390" t="e">
        <f t="shared" si="4"/>
        <v>#N/A</v>
      </c>
      <c r="J29" s="403" t="e">
        <f t="shared" si="5"/>
        <v>#N/A</v>
      </c>
      <c r="K29" s="395"/>
      <c r="L29" s="395"/>
    </row>
    <row r="30" spans="1:12" x14ac:dyDescent="0.2">
      <c r="A30" s="387"/>
      <c r="B30" s="392"/>
      <c r="C30" s="392"/>
      <c r="D30" s="387"/>
      <c r="E30" s="396" t="str">
        <f>'1.3 Factors &amp; Drop-Down Key'!$CZ$3</f>
        <v>Air Business Travel</v>
      </c>
      <c r="F30" s="393"/>
      <c r="G30" s="390" t="e">
        <f t="shared" si="3"/>
        <v>#N/A</v>
      </c>
      <c r="H30" s="402"/>
      <c r="I30" s="390" t="e">
        <f t="shared" si="4"/>
        <v>#N/A</v>
      </c>
      <c r="J30" s="403" t="e">
        <f t="shared" si="5"/>
        <v>#N/A</v>
      </c>
      <c r="K30" s="395"/>
      <c r="L30" s="395"/>
    </row>
    <row r="31" spans="1:12" x14ac:dyDescent="0.2">
      <c r="A31" s="387"/>
      <c r="B31" s="392"/>
      <c r="C31" s="392"/>
      <c r="D31" s="387"/>
      <c r="E31" s="396" t="str">
        <f>'1.3 Factors &amp; Drop-Down Key'!$CZ$3</f>
        <v>Air Business Travel</v>
      </c>
      <c r="F31" s="393"/>
      <c r="G31" s="390" t="e">
        <f t="shared" si="3"/>
        <v>#N/A</v>
      </c>
      <c r="H31" s="402"/>
      <c r="I31" s="390" t="e">
        <f t="shared" si="4"/>
        <v>#N/A</v>
      </c>
      <c r="J31" s="403" t="e">
        <f t="shared" ref="J31:J33" si="6">IF(D31&lt;2012,(((VLOOKUP($F31,Air_08,9,0)*1*$H31)+(VLOOKUP($F31,Air_08,11,0)*21*$H31)+(VLOOKUP($F31,Air_08,13,0)*310*$H31))/1000),(((VLOOKUP($F31,Air_12,15,0)*1*$H31)+(VLOOKUP($F31,Air_12,17,0)*21*$H31)+(VLOOKUP($F31,Air_12,19,0)*310*$H31))/1000))</f>
        <v>#N/A</v>
      </c>
      <c r="K31" s="395"/>
      <c r="L31" s="395"/>
    </row>
    <row r="32" spans="1:12" x14ac:dyDescent="0.2">
      <c r="A32" s="387"/>
      <c r="B32" s="392"/>
      <c r="C32" s="392"/>
      <c r="D32" s="387"/>
      <c r="E32" s="396" t="str">
        <f>'1.3 Factors &amp; Drop-Down Key'!$CZ$3</f>
        <v>Air Business Travel</v>
      </c>
      <c r="F32" s="393"/>
      <c r="G32" s="390" t="e">
        <f t="shared" si="3"/>
        <v>#N/A</v>
      </c>
      <c r="H32" s="402"/>
      <c r="I32" s="390" t="e">
        <f t="shared" si="4"/>
        <v>#N/A</v>
      </c>
      <c r="J32" s="403" t="e">
        <f t="shared" si="6"/>
        <v>#N/A</v>
      </c>
      <c r="K32" s="395"/>
      <c r="L32" s="395"/>
    </row>
    <row r="33" spans="1:12" x14ac:dyDescent="0.2">
      <c r="A33" s="387"/>
      <c r="B33" s="392"/>
      <c r="C33" s="392"/>
      <c r="D33" s="387"/>
      <c r="E33" s="396" t="str">
        <f>'1.3 Factors &amp; Drop-Down Key'!$CZ$3</f>
        <v>Air Business Travel</v>
      </c>
      <c r="F33" s="393"/>
      <c r="G33" s="390" t="e">
        <f t="shared" si="3"/>
        <v>#N/A</v>
      </c>
      <c r="H33" s="402"/>
      <c r="I33" s="390" t="e">
        <f t="shared" si="4"/>
        <v>#N/A</v>
      </c>
      <c r="J33" s="403" t="e">
        <f t="shared" si="6"/>
        <v>#N/A</v>
      </c>
      <c r="K33" s="395"/>
      <c r="L33" s="395"/>
    </row>
  </sheetData>
  <autoFilter ref="A12:L33"/>
  <mergeCells count="4">
    <mergeCell ref="A8:L8"/>
    <mergeCell ref="K10:L10"/>
    <mergeCell ref="A10:J10"/>
    <mergeCell ref="A4:J4"/>
  </mergeCells>
  <conditionalFormatting sqref="A13:L33">
    <cfRule type="expression" dxfId="7" priority="37">
      <formula>OR(#REF!=1,#REF!=3)</formula>
    </cfRule>
  </conditionalFormatting>
  <dataValidations count="1">
    <dataValidation type="list" allowBlank="1" showInputMessage="1" showErrorMessage="1" sqref="F13:F33">
      <formula1>Air</formula1>
    </dataValidation>
  </dataValidations>
  <pageMargins left="0.7" right="0.7" top="0.75" bottom="0.75" header="0.3" footer="0.3"/>
  <pageSetup scale="70" orientation="landscape" r:id="rId1"/>
  <colBreaks count="1" manualBreakCount="1">
    <brk id="12" max="1048575"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P88"/>
  <sheetViews>
    <sheetView view="pageBreakPreview" zoomScale="90" zoomScaleNormal="100" zoomScaleSheetLayoutView="90" workbookViewId="0">
      <pane ySplit="12" topLeftCell="A28" activePane="bottomLeft" state="frozen"/>
      <selection pane="bottomLeft" activeCell="H5" sqref="H5"/>
    </sheetView>
  </sheetViews>
  <sheetFormatPr defaultColWidth="9.140625" defaultRowHeight="12.75" x14ac:dyDescent="0.2"/>
  <cols>
    <col min="1" max="1" width="5.5703125" style="64" customWidth="1"/>
    <col min="2" max="2" width="5.85546875" style="64" customWidth="1"/>
    <col min="3" max="3" width="7.5703125" style="64" customWidth="1"/>
    <col min="4" max="4" width="6.5703125" style="64" customWidth="1"/>
    <col min="5" max="5" width="23" style="64" bestFit="1" customWidth="1"/>
    <col min="6" max="6" width="16.5703125" style="64" bestFit="1" customWidth="1"/>
    <col min="7" max="7" width="9.5703125" style="64" customWidth="1"/>
    <col min="8" max="8" width="11.5703125" style="64" customWidth="1"/>
    <col min="9" max="9" width="28.5703125" style="64" customWidth="1"/>
    <col min="10" max="11" width="9.5703125" style="64" customWidth="1"/>
    <col min="12" max="12" width="12.42578125" style="64" customWidth="1"/>
    <col min="13" max="13" width="18.5703125" style="609" customWidth="1"/>
    <col min="14" max="14" width="26.85546875" style="64" customWidth="1"/>
    <col min="15" max="15" width="55.5703125" style="592" customWidth="1"/>
    <col min="16" max="16384" width="9.140625" style="64"/>
  </cols>
  <sheetData>
    <row r="1" spans="1:15" s="20" customFormat="1" ht="24" customHeight="1" x14ac:dyDescent="0.2">
      <c r="A1" s="55" t="s">
        <v>1143</v>
      </c>
      <c r="B1" s="55"/>
      <c r="C1" s="55"/>
      <c r="D1" s="55"/>
      <c r="E1" s="55"/>
      <c r="F1" s="55"/>
      <c r="G1" s="55"/>
      <c r="H1" s="55"/>
      <c r="I1" s="55"/>
      <c r="J1" s="55"/>
      <c r="K1" s="55"/>
      <c r="L1" s="55"/>
      <c r="M1" s="618"/>
      <c r="N1" s="17"/>
      <c r="O1" s="489"/>
    </row>
    <row r="2" spans="1:15" s="20" customFormat="1" ht="8.1" customHeight="1" x14ac:dyDescent="0.2">
      <c r="A2" s="22"/>
      <c r="B2" s="22"/>
      <c r="C2" s="22"/>
      <c r="D2" s="22"/>
      <c r="E2" s="22"/>
      <c r="F2" s="22"/>
      <c r="G2" s="22"/>
      <c r="H2" s="22"/>
      <c r="I2" s="22"/>
      <c r="J2" s="22"/>
      <c r="K2" s="22"/>
      <c r="L2" s="22"/>
      <c r="M2" s="619"/>
      <c r="N2" s="22"/>
      <c r="O2" s="489"/>
    </row>
    <row r="3" spans="1:15" s="10" customFormat="1" ht="18" customHeight="1" x14ac:dyDescent="0.2">
      <c r="A3" s="24" t="s">
        <v>1144</v>
      </c>
      <c r="B3" s="57"/>
      <c r="C3" s="57"/>
      <c r="D3" s="57"/>
      <c r="E3" s="57"/>
      <c r="F3" s="57"/>
      <c r="G3" s="57"/>
      <c r="H3" s="57"/>
      <c r="I3" s="57"/>
      <c r="J3" s="57"/>
      <c r="K3" s="57"/>
      <c r="L3" s="57"/>
      <c r="M3" s="70"/>
      <c r="N3" s="57"/>
      <c r="O3" s="50"/>
    </row>
    <row r="4" spans="1:15" s="50" customFormat="1" ht="40.5" customHeight="1" x14ac:dyDescent="0.2">
      <c r="A4" s="787" t="s">
        <v>1405</v>
      </c>
      <c r="B4" s="787"/>
      <c r="C4" s="787"/>
      <c r="D4" s="787"/>
      <c r="E4" s="787"/>
      <c r="F4" s="787"/>
      <c r="G4" s="787"/>
      <c r="H4" s="787"/>
      <c r="I4" s="787"/>
      <c r="J4" s="787"/>
      <c r="K4" s="787"/>
      <c r="L4" s="487"/>
      <c r="M4" s="6"/>
      <c r="N4" s="2"/>
    </row>
    <row r="5" spans="1:15" s="10" customFormat="1" ht="18" customHeight="1" x14ac:dyDescent="0.2">
      <c r="A5" s="23" t="s">
        <v>1116</v>
      </c>
      <c r="B5" s="57"/>
      <c r="C5" s="57"/>
      <c r="D5" s="57"/>
      <c r="E5" s="57"/>
      <c r="G5" s="57"/>
      <c r="H5" s="602"/>
      <c r="I5" s="57"/>
      <c r="J5" s="57"/>
      <c r="M5" s="50"/>
      <c r="O5" s="50"/>
    </row>
    <row r="6" spans="1:15" s="10" customFormat="1" ht="8.1" customHeight="1" x14ac:dyDescent="0.2">
      <c r="A6" s="23"/>
      <c r="B6" s="57"/>
      <c r="C6" s="57"/>
      <c r="D6" s="57"/>
      <c r="E6" s="57"/>
      <c r="G6" s="57"/>
      <c r="H6" s="57"/>
      <c r="I6" s="57"/>
      <c r="J6" s="57"/>
      <c r="M6" s="50"/>
      <c r="O6" s="50"/>
    </row>
    <row r="7" spans="1:15" s="61" customFormat="1" ht="19.5" customHeight="1" x14ac:dyDescent="0.2">
      <c r="A7" s="158" t="s">
        <v>1137</v>
      </c>
      <c r="B7" s="159"/>
      <c r="C7" s="159"/>
      <c r="D7" s="159"/>
      <c r="E7" s="159"/>
      <c r="F7" s="159"/>
      <c r="G7" s="159"/>
      <c r="H7" s="159"/>
      <c r="I7" s="159"/>
      <c r="J7" s="159"/>
      <c r="K7" s="159"/>
      <c r="L7" s="160"/>
      <c r="M7" s="620"/>
      <c r="N7" s="160"/>
      <c r="O7" s="490"/>
    </row>
    <row r="8" spans="1:15" s="10" customFormat="1" ht="39.75" customHeight="1" x14ac:dyDescent="0.2">
      <c r="A8" s="851"/>
      <c r="B8" s="852"/>
      <c r="C8" s="852"/>
      <c r="D8" s="852"/>
      <c r="E8" s="852"/>
      <c r="F8" s="852"/>
      <c r="G8" s="852"/>
      <c r="H8" s="852"/>
      <c r="I8" s="852"/>
      <c r="J8" s="852"/>
      <c r="K8" s="852"/>
      <c r="L8" s="852"/>
      <c r="M8" s="852"/>
      <c r="N8" s="852"/>
      <c r="O8" s="50"/>
    </row>
    <row r="9" spans="1:15" s="10" customFormat="1" ht="8.1" customHeight="1" x14ac:dyDescent="0.2">
      <c r="A9" s="23"/>
      <c r="B9" s="57"/>
      <c r="C9" s="57"/>
      <c r="D9" s="57"/>
      <c r="E9" s="57"/>
      <c r="G9" s="57"/>
      <c r="H9" s="57"/>
      <c r="I9" s="57"/>
      <c r="J9" s="57"/>
      <c r="M9" s="50"/>
      <c r="O9" s="50"/>
    </row>
    <row r="10" spans="1:15" ht="19.5" customHeight="1" x14ac:dyDescent="0.2">
      <c r="A10" s="788" t="s">
        <v>1138</v>
      </c>
      <c r="B10" s="789"/>
      <c r="C10" s="789"/>
      <c r="D10" s="789"/>
      <c r="E10" s="789"/>
      <c r="F10" s="789"/>
      <c r="G10" s="789"/>
      <c r="H10" s="789"/>
      <c r="I10" s="789"/>
      <c r="J10" s="789"/>
      <c r="K10" s="789"/>
      <c r="L10" s="790"/>
      <c r="M10" s="861" t="s">
        <v>111</v>
      </c>
      <c r="N10" s="839"/>
    </row>
    <row r="11" spans="1:15" ht="7.5" customHeight="1" x14ac:dyDescent="0.2">
      <c r="A11" s="34"/>
      <c r="B11" s="34"/>
      <c r="C11" s="34"/>
      <c r="D11" s="34"/>
      <c r="E11" s="34"/>
      <c r="F11" s="34"/>
      <c r="G11" s="34"/>
      <c r="H11" s="34"/>
      <c r="I11" s="56"/>
      <c r="J11" s="34"/>
      <c r="K11" s="56"/>
      <c r="L11" s="386"/>
      <c r="M11" s="621"/>
      <c r="N11" s="56"/>
    </row>
    <row r="12" spans="1:15" ht="51" x14ac:dyDescent="0.2">
      <c r="A12" s="488" t="s">
        <v>271</v>
      </c>
      <c r="B12" s="488" t="s">
        <v>316</v>
      </c>
      <c r="C12" s="488" t="s">
        <v>321</v>
      </c>
      <c r="D12" s="488" t="s">
        <v>273</v>
      </c>
      <c r="E12" s="488" t="s">
        <v>584</v>
      </c>
      <c r="F12" s="488" t="s">
        <v>591</v>
      </c>
      <c r="G12" s="488" t="s">
        <v>588</v>
      </c>
      <c r="H12" s="180" t="s">
        <v>1069</v>
      </c>
      <c r="I12" s="488" t="s">
        <v>1139</v>
      </c>
      <c r="J12" s="488" t="s">
        <v>1140</v>
      </c>
      <c r="K12" s="488" t="s">
        <v>1141</v>
      </c>
      <c r="L12" s="186" t="s">
        <v>1744</v>
      </c>
      <c r="M12" s="180" t="s">
        <v>405</v>
      </c>
      <c r="N12" s="180" t="s">
        <v>1073</v>
      </c>
      <c r="O12" s="603"/>
    </row>
    <row r="13" spans="1:15" ht="38.25" x14ac:dyDescent="0.2">
      <c r="A13" s="387" t="s">
        <v>1382</v>
      </c>
      <c r="B13" s="392">
        <v>1501</v>
      </c>
      <c r="C13" s="392" t="s">
        <v>1382</v>
      </c>
      <c r="D13" s="387">
        <v>2008</v>
      </c>
      <c r="E13" s="387" t="s">
        <v>1006</v>
      </c>
      <c r="F13" s="393" t="s">
        <v>594</v>
      </c>
      <c r="G13" s="393" t="s">
        <v>29</v>
      </c>
      <c r="H13" s="404">
        <v>115917</v>
      </c>
      <c r="I13" s="390" t="str">
        <f t="shared" ref="I13:I25" si="0">IF(ISERROR(VLOOKUP(CONCATENATE($E13,$F13,$G13),Ground4,4,0)),"",VLOOKUP(CONCATENATE($E13,$F13,$G13),Ground4,4,0))</f>
        <v>Total Reimbursed Mileage</v>
      </c>
      <c r="J13" s="403">
        <v>120</v>
      </c>
      <c r="K13" s="403">
        <f t="shared" ref="K13:K25" si="1">IF(IF($I13="Number of Agency Business Trips",VLOOKUP(CONCATENATE($E13,$F13,$G13),Ground4,6,0),"")="Site",$J13,IF(D13&lt;=2011,VLOOKUP(CONCATENATE($E13,$F13,$G13),Ground4,6,0),VLOOKUP(CONCATENATE($E13,$F13,$G13),Ground4,7,0)))</f>
        <v>0</v>
      </c>
      <c r="L13" s="403">
        <f t="shared" ref="L13:L25" si="2">IF(AND($I13="Number of Agency Business Trips",ISNUMBER($J13)),(($H13*$J13*VLOOKUP(CONCATENATE($E13,$F13,$G13),Ground4,10,0)*1)+($H13*$J13*VLOOKUP(CONCATENATE($E13,$F13,$G13),Ground4,12,0)*21)+($H13*$J13*VLOOKUP(CONCATENATE($E13,$F13,$G13),Ground4,14,0)*310))/1000,IF(AND($I13="Number of Agency Business Trips",ISBLANK($J13)),(($H13*$K13*VLOOKUP(CONCATENATE($E13,$F13,$G13),Ground4,10,0)*1)+($H13*$K13*VLOOKUP(CONCATENATE($E13,$F13,$G13),Ground4,12,0)*21)+($H13*$K13*VLOOKUP(CONCATENATE($E13,$F13,$G13),Ground4,14,0)*310))/1000,(($H13*VLOOKUP(CONCATENATE($E13,$F13,$G13),Ground4,10,0)*1)+($H13*VLOOKUP(CONCATENATE($E13,$F13,$G13),Ground4,12,0)*21)+($H13*VLOOKUP(CONCATENATE($E13,$F13,$G13),Ground4,14,0)*310))/1000))</f>
        <v>43.419146607000002</v>
      </c>
      <c r="M13" s="616" t="s">
        <v>1979</v>
      </c>
      <c r="N13" s="602"/>
      <c r="O13" s="603"/>
    </row>
    <row r="14" spans="1:15" ht="38.25" x14ac:dyDescent="0.2">
      <c r="A14" s="610" t="s">
        <v>1382</v>
      </c>
      <c r="B14" s="611">
        <v>1501</v>
      </c>
      <c r="C14" s="611" t="s">
        <v>1412</v>
      </c>
      <c r="D14" s="610">
        <v>2008</v>
      </c>
      <c r="E14" s="610" t="s">
        <v>1005</v>
      </c>
      <c r="F14" s="612" t="s">
        <v>594</v>
      </c>
      <c r="G14" s="612" t="s">
        <v>29</v>
      </c>
      <c r="H14" s="613"/>
      <c r="I14" s="614" t="str">
        <f t="shared" si="0"/>
        <v>Number of Agency Business Trips</v>
      </c>
      <c r="J14" s="615">
        <v>120</v>
      </c>
      <c r="K14" s="615">
        <f t="shared" si="1"/>
        <v>419</v>
      </c>
      <c r="L14" s="615">
        <f t="shared" si="2"/>
        <v>0</v>
      </c>
      <c r="M14" s="616" t="s">
        <v>1976</v>
      </c>
      <c r="N14" s="602"/>
      <c r="O14" s="603"/>
    </row>
    <row r="15" spans="1:15" ht="63.75" x14ac:dyDescent="0.2">
      <c r="A15" s="387" t="s">
        <v>1382</v>
      </c>
      <c r="B15" s="392">
        <v>1501</v>
      </c>
      <c r="C15" s="392" t="s">
        <v>1382</v>
      </c>
      <c r="D15" s="387">
        <v>2008</v>
      </c>
      <c r="E15" s="387" t="s">
        <v>1004</v>
      </c>
      <c r="F15" s="393" t="s">
        <v>594</v>
      </c>
      <c r="G15" s="393" t="s">
        <v>29</v>
      </c>
      <c r="H15" s="622">
        <v>7419</v>
      </c>
      <c r="I15" s="390" t="str">
        <f t="shared" si="0"/>
        <v>Total Gallons of Fuel Purchased</v>
      </c>
      <c r="J15" s="403"/>
      <c r="K15" s="403">
        <f t="shared" si="1"/>
        <v>0</v>
      </c>
      <c r="L15" s="403">
        <f t="shared" si="2"/>
        <v>65.936906312700003</v>
      </c>
      <c r="M15" s="616" t="s">
        <v>1974</v>
      </c>
      <c r="N15" s="602" t="s">
        <v>1748</v>
      </c>
      <c r="O15" s="603"/>
    </row>
    <row r="16" spans="1:15" ht="51" x14ac:dyDescent="0.2">
      <c r="A16" s="387" t="s">
        <v>1382</v>
      </c>
      <c r="B16" s="392">
        <v>1501</v>
      </c>
      <c r="C16" s="392" t="s">
        <v>1412</v>
      </c>
      <c r="D16" s="387">
        <v>2010</v>
      </c>
      <c r="E16" s="387" t="s">
        <v>1006</v>
      </c>
      <c r="F16" s="393" t="s">
        <v>594</v>
      </c>
      <c r="G16" s="393" t="s">
        <v>29</v>
      </c>
      <c r="H16" s="404">
        <v>32340</v>
      </c>
      <c r="I16" s="390" t="str">
        <f t="shared" si="0"/>
        <v>Total Reimbursed Mileage</v>
      </c>
      <c r="J16" s="403"/>
      <c r="K16" s="403">
        <f t="shared" si="1"/>
        <v>0</v>
      </c>
      <c r="L16" s="403">
        <f t="shared" si="2"/>
        <v>12.113626140000001</v>
      </c>
      <c r="M16" s="617" t="s">
        <v>1977</v>
      </c>
      <c r="N16" s="602" t="s">
        <v>1747</v>
      </c>
      <c r="O16" s="604"/>
    </row>
    <row r="17" spans="1:16" ht="38.25" x14ac:dyDescent="0.2">
      <c r="A17" s="387" t="s">
        <v>1382</v>
      </c>
      <c r="B17" s="392">
        <v>1501</v>
      </c>
      <c r="C17" s="392" t="s">
        <v>1382</v>
      </c>
      <c r="D17" s="387">
        <v>2010</v>
      </c>
      <c r="E17" s="387" t="s">
        <v>1006</v>
      </c>
      <c r="F17" s="393" t="s">
        <v>594</v>
      </c>
      <c r="G17" s="393" t="s">
        <v>29</v>
      </c>
      <c r="H17" s="404">
        <v>91698</v>
      </c>
      <c r="I17" s="390" t="str">
        <f t="shared" si="0"/>
        <v>Total Reimbursed Mileage</v>
      </c>
      <c r="J17" s="403">
        <v>210</v>
      </c>
      <c r="K17" s="403">
        <f t="shared" si="1"/>
        <v>0</v>
      </c>
      <c r="L17" s="403">
        <f t="shared" si="2"/>
        <v>34.347411558000005</v>
      </c>
      <c r="M17" s="616" t="s">
        <v>1980</v>
      </c>
      <c r="N17" s="602"/>
      <c r="O17" s="603"/>
    </row>
    <row r="18" spans="1:16" ht="63.75" x14ac:dyDescent="0.2">
      <c r="A18" s="387" t="s">
        <v>1382</v>
      </c>
      <c r="B18" s="392">
        <v>1501</v>
      </c>
      <c r="C18" s="392" t="s">
        <v>1382</v>
      </c>
      <c r="D18" s="387">
        <v>2010</v>
      </c>
      <c r="E18" s="387" t="s">
        <v>1004</v>
      </c>
      <c r="F18" s="393" t="s">
        <v>594</v>
      </c>
      <c r="G18" s="393" t="s">
        <v>29</v>
      </c>
      <c r="H18" s="622">
        <v>5132</v>
      </c>
      <c r="I18" s="390" t="str">
        <f t="shared" si="0"/>
        <v>Total Gallons of Fuel Purchased</v>
      </c>
      <c r="J18" s="403"/>
      <c r="K18" s="403">
        <f t="shared" si="1"/>
        <v>0</v>
      </c>
      <c r="L18" s="403">
        <f t="shared" si="2"/>
        <v>45.611026175600003</v>
      </c>
      <c r="M18" s="616" t="s">
        <v>1978</v>
      </c>
      <c r="N18" s="602" t="s">
        <v>1748</v>
      </c>
      <c r="O18" s="603"/>
    </row>
    <row r="19" spans="1:16" x14ac:dyDescent="0.2">
      <c r="A19" s="387" t="s">
        <v>1382</v>
      </c>
      <c r="B19" s="392">
        <v>1501</v>
      </c>
      <c r="C19" s="392" t="s">
        <v>1412</v>
      </c>
      <c r="D19" s="387">
        <v>2011</v>
      </c>
      <c r="E19" s="387" t="s">
        <v>1006</v>
      </c>
      <c r="F19" s="393" t="s">
        <v>594</v>
      </c>
      <c r="G19" s="393" t="s">
        <v>29</v>
      </c>
      <c r="H19" s="404">
        <v>38010</v>
      </c>
      <c r="I19" s="390" t="str">
        <f t="shared" si="0"/>
        <v>Total Reimbursed Mileage</v>
      </c>
      <c r="J19" s="403"/>
      <c r="K19" s="403">
        <f t="shared" si="1"/>
        <v>0</v>
      </c>
      <c r="L19" s="403">
        <f t="shared" si="2"/>
        <v>14.237443709999999</v>
      </c>
      <c r="M19" s="602"/>
      <c r="N19" s="602"/>
      <c r="O19" s="604"/>
    </row>
    <row r="20" spans="1:16" x14ac:dyDescent="0.2">
      <c r="A20" s="387" t="s">
        <v>1382</v>
      </c>
      <c r="B20" s="392">
        <v>1501</v>
      </c>
      <c r="C20" s="392" t="s">
        <v>1382</v>
      </c>
      <c r="D20" s="387">
        <v>2011</v>
      </c>
      <c r="E20" s="387" t="s">
        <v>1005</v>
      </c>
      <c r="F20" s="393" t="s">
        <v>594</v>
      </c>
      <c r="G20" s="393" t="s">
        <v>29</v>
      </c>
      <c r="H20" s="404">
        <v>309</v>
      </c>
      <c r="I20" s="390" t="str">
        <f t="shared" si="0"/>
        <v>Number of Agency Business Trips</v>
      </c>
      <c r="J20" s="403">
        <v>260.8</v>
      </c>
      <c r="K20" s="403">
        <f t="shared" si="1"/>
        <v>419</v>
      </c>
      <c r="L20" s="403">
        <f t="shared" si="2"/>
        <v>30.185628091200002</v>
      </c>
      <c r="M20" s="602"/>
      <c r="N20" s="602"/>
      <c r="O20" s="604"/>
    </row>
    <row r="21" spans="1:16" x14ac:dyDescent="0.2">
      <c r="A21" s="387" t="s">
        <v>1382</v>
      </c>
      <c r="B21" s="392">
        <v>1501</v>
      </c>
      <c r="C21" s="392" t="s">
        <v>1382</v>
      </c>
      <c r="D21" s="387">
        <v>2011</v>
      </c>
      <c r="E21" s="387" t="s">
        <v>1005</v>
      </c>
      <c r="F21" s="393" t="s">
        <v>595</v>
      </c>
      <c r="G21" s="393" t="s">
        <v>29</v>
      </c>
      <c r="H21" s="404">
        <v>41</v>
      </c>
      <c r="I21" s="390" t="str">
        <f t="shared" si="0"/>
        <v>Number of Agency Business Trips</v>
      </c>
      <c r="J21" s="403">
        <v>307.5</v>
      </c>
      <c r="K21" s="403">
        <f t="shared" si="1"/>
        <v>435.2</v>
      </c>
      <c r="L21" s="403">
        <f t="shared" si="2"/>
        <v>6.7365150450000009</v>
      </c>
      <c r="M21" s="602"/>
      <c r="N21" s="602"/>
      <c r="O21" s="604"/>
    </row>
    <row r="22" spans="1:16" x14ac:dyDescent="0.2">
      <c r="A22" s="387" t="s">
        <v>1382</v>
      </c>
      <c r="B22" s="392">
        <v>1501</v>
      </c>
      <c r="C22" s="392" t="s">
        <v>1382</v>
      </c>
      <c r="D22" s="387">
        <v>2011</v>
      </c>
      <c r="E22" s="387" t="s">
        <v>1006</v>
      </c>
      <c r="F22" s="393" t="s">
        <v>594</v>
      </c>
      <c r="G22" s="393" t="s">
        <v>29</v>
      </c>
      <c r="H22" s="404">
        <v>48398.7</v>
      </c>
      <c r="I22" s="390" t="str">
        <f t="shared" si="0"/>
        <v>Total Reimbursed Mileage</v>
      </c>
      <c r="J22" s="403"/>
      <c r="K22" s="403">
        <f t="shared" si="1"/>
        <v>0</v>
      </c>
      <c r="L22" s="403">
        <f t="shared" si="2"/>
        <v>18.1287494577</v>
      </c>
      <c r="M22" s="602"/>
      <c r="N22" s="602"/>
      <c r="O22" s="604"/>
    </row>
    <row r="23" spans="1:16" x14ac:dyDescent="0.2">
      <c r="A23" s="387" t="s">
        <v>1382</v>
      </c>
      <c r="B23" s="392">
        <v>1501</v>
      </c>
      <c r="C23" s="392" t="s">
        <v>1382</v>
      </c>
      <c r="D23" s="387">
        <v>2011</v>
      </c>
      <c r="E23" s="387" t="s">
        <v>1006</v>
      </c>
      <c r="F23" s="393" t="s">
        <v>595</v>
      </c>
      <c r="G23" s="393" t="s">
        <v>29</v>
      </c>
      <c r="H23" s="404">
        <v>32903.800000000003</v>
      </c>
      <c r="I23" s="390" t="str">
        <f t="shared" si="0"/>
        <v>Total Reimbursed Mileage</v>
      </c>
      <c r="J23" s="403"/>
      <c r="K23" s="403">
        <f t="shared" si="1"/>
        <v>0</v>
      </c>
      <c r="L23" s="403">
        <f t="shared" si="2"/>
        <v>17.5813558388</v>
      </c>
      <c r="M23" s="602"/>
      <c r="N23" s="602"/>
      <c r="O23" s="604"/>
    </row>
    <row r="24" spans="1:16" x14ac:dyDescent="0.2">
      <c r="A24" s="387" t="s">
        <v>1382</v>
      </c>
      <c r="B24" s="392">
        <v>1501</v>
      </c>
      <c r="C24" s="392" t="s">
        <v>1382</v>
      </c>
      <c r="D24" s="387">
        <v>2012</v>
      </c>
      <c r="E24" s="387" t="s">
        <v>1005</v>
      </c>
      <c r="F24" s="393" t="s">
        <v>594</v>
      </c>
      <c r="G24" s="393" t="s">
        <v>29</v>
      </c>
      <c r="H24" s="404">
        <v>261</v>
      </c>
      <c r="I24" s="390" t="str">
        <f t="shared" si="0"/>
        <v>Number of Agency Business Trips</v>
      </c>
      <c r="J24" s="403">
        <v>248.7</v>
      </c>
      <c r="K24" s="403">
        <f t="shared" si="1"/>
        <v>210</v>
      </c>
      <c r="L24" s="403">
        <f t="shared" si="2"/>
        <v>24.313665809699998</v>
      </c>
      <c r="M24" s="602"/>
      <c r="N24" s="602"/>
      <c r="O24" s="604"/>
    </row>
    <row r="25" spans="1:16" x14ac:dyDescent="0.2">
      <c r="A25" s="387" t="s">
        <v>1382</v>
      </c>
      <c r="B25" s="392">
        <v>1501</v>
      </c>
      <c r="C25" s="392" t="s">
        <v>1382</v>
      </c>
      <c r="D25" s="387">
        <v>2012</v>
      </c>
      <c r="E25" s="387" t="s">
        <v>1005</v>
      </c>
      <c r="F25" s="393" t="s">
        <v>595</v>
      </c>
      <c r="G25" s="393" t="s">
        <v>29</v>
      </c>
      <c r="H25" s="404">
        <v>34</v>
      </c>
      <c r="I25" s="390" t="str">
        <f t="shared" si="0"/>
        <v>Number of Agency Business Trips</v>
      </c>
      <c r="J25" s="403">
        <v>536.5</v>
      </c>
      <c r="K25" s="403">
        <f t="shared" si="1"/>
        <v>210</v>
      </c>
      <c r="L25" s="403">
        <f t="shared" si="2"/>
        <v>9.746640566</v>
      </c>
      <c r="M25" s="602"/>
      <c r="N25" s="602"/>
      <c r="O25" s="604"/>
    </row>
    <row r="26" spans="1:16" ht="127.5" x14ac:dyDescent="0.2">
      <c r="A26" s="387" t="s">
        <v>1382</v>
      </c>
      <c r="B26" s="392">
        <v>1501</v>
      </c>
      <c r="C26" s="392" t="s">
        <v>1412</v>
      </c>
      <c r="D26" s="387">
        <v>2008</v>
      </c>
      <c r="E26" s="387" t="s">
        <v>1006</v>
      </c>
      <c r="F26" s="393" t="s">
        <v>594</v>
      </c>
      <c r="G26" s="393" t="s">
        <v>29</v>
      </c>
      <c r="H26" s="404">
        <v>70811</v>
      </c>
      <c r="I26" s="390" t="str">
        <f t="shared" ref="I26" si="3">IF(ISERROR(VLOOKUP(CONCATENATE($E26,$F26,$G26),Ground4,4,0)),"",VLOOKUP(CONCATENATE($E26,$F26,$G26),Ground4,4,0))</f>
        <v>Total Reimbursed Mileage</v>
      </c>
      <c r="J26" s="403"/>
      <c r="K26" s="403">
        <f t="shared" ref="K26" si="4">IF(IF($I26="Number of Agency Business Trips",VLOOKUP(CONCATENATE($E26,$F26,$G26),Ground4,6,0),"")="Site",$J26,IF(D26&lt;=2011,VLOOKUP(CONCATENATE($E26,$F26,$G26),Ground4,6,0),VLOOKUP(CONCATENATE($E26,$F26,$G26),Ground4,7,0)))</f>
        <v>0</v>
      </c>
      <c r="L26" s="403">
        <f t="shared" ref="L26" si="5">IF(AND($I26="Number of Agency Business Trips",ISNUMBER($J26)),(($H26*$J26*VLOOKUP(CONCATENATE($E26,$F26,$G26),Ground4,10,0)*1)+($H26*$J26*VLOOKUP(CONCATENATE($E26,$F26,$G26),Ground4,12,0)*21)+($H26*$J26*VLOOKUP(CONCATENATE($E26,$F26,$G26),Ground4,14,0)*310))/1000,IF(AND($I26="Number of Agency Business Trips",ISBLANK($J26)),(($H26*$K26*VLOOKUP(CONCATENATE($E26,$F26,$G26),Ground4,10,0)*1)+($H26*$K26*VLOOKUP(CONCATENATE($E26,$F26,$G26),Ground4,12,0)*21)+($H26*$K26*VLOOKUP(CONCATENATE($E26,$F26,$G26),Ground4,14,0)*310))/1000,(($H26*VLOOKUP(CONCATENATE($E26,$F26,$G26),Ground4,10,0)*1)+($H26*VLOOKUP(CONCATENATE($E26,$F26,$G26),Ground4,12,0)*21)+($H26*VLOOKUP(CONCATENATE($E26,$F26,$G26),Ground4,14,0)*310))/1000))</f>
        <v>26.523747080999996</v>
      </c>
      <c r="M26" s="616" t="s">
        <v>1977</v>
      </c>
      <c r="N26" s="602" t="s">
        <v>1749</v>
      </c>
      <c r="O26" s="603"/>
    </row>
    <row r="27" spans="1:16" ht="38.25" x14ac:dyDescent="0.2">
      <c r="A27" s="387" t="s">
        <v>1382</v>
      </c>
      <c r="B27" s="392">
        <v>1501</v>
      </c>
      <c r="C27" s="392" t="s">
        <v>1412</v>
      </c>
      <c r="D27" s="387">
        <v>2012</v>
      </c>
      <c r="E27" s="387" t="s">
        <v>1006</v>
      </c>
      <c r="F27" s="393" t="s">
        <v>594</v>
      </c>
      <c r="G27" s="393" t="s">
        <v>29</v>
      </c>
      <c r="H27" s="404">
        <v>32340</v>
      </c>
      <c r="I27" s="390" t="str">
        <f t="shared" ref="I27:I29" si="6">IF(ISERROR(VLOOKUP(CONCATENATE($E27,$F27,$G27),Ground4,4,0)),"",VLOOKUP(CONCATENATE($E27,$F27,$G27),Ground4,4,0))</f>
        <v>Total Reimbursed Mileage</v>
      </c>
      <c r="J27" s="403"/>
      <c r="K27" s="403">
        <f t="shared" ref="K27:K29" si="7">IF(IF($I27="Number of Agency Business Trips",VLOOKUP(CONCATENATE($E27,$F27,$G27),Ground4,6,0),"")="Site",$J27,IF(D27&lt;=2011,VLOOKUP(CONCATENATE($E27,$F27,$G27),Ground4,6,0),VLOOKUP(CONCATENATE($E27,$F27,$G27),Ground4,7,0)))</f>
        <v>0</v>
      </c>
      <c r="L27" s="403">
        <f t="shared" ref="L27:L29" si="8">IF(AND($I27="Number of Agency Business Trips",ISNUMBER($J27)),(($H27*$J27*VLOOKUP(CONCATENATE($E27,$F27,$G27),Ground4,10,0)*1)+($H27*$J27*VLOOKUP(CONCATENATE($E27,$F27,$G27),Ground4,12,0)*21)+($H27*$J27*VLOOKUP(CONCATENATE($E27,$F27,$G27),Ground4,14,0)*310))/1000,IF(AND($I27="Number of Agency Business Trips",ISBLANK($J27)),(($H27*$K27*VLOOKUP(CONCATENATE($E27,$F27,$G27),Ground4,10,0)*1)+($H27*$K27*VLOOKUP(CONCATENATE($E27,$F27,$G27),Ground4,12,0)*21)+($H27*$K27*VLOOKUP(CONCATENATE($E27,$F27,$G27),Ground4,14,0)*310))/1000,(($H27*VLOOKUP(CONCATENATE($E27,$F27,$G27),Ground4,10,0)*1)+($H27*VLOOKUP(CONCATENATE($E27,$F27,$G27),Ground4,12,0)*21)+($H27*VLOOKUP(CONCATENATE($E27,$F27,$G27),Ground4,14,0)*310))/1000))</f>
        <v>12.113626140000001</v>
      </c>
      <c r="M27" s="602"/>
      <c r="N27" s="602" t="s">
        <v>1747</v>
      </c>
      <c r="O27" s="604"/>
    </row>
    <row r="28" spans="1:16" x14ac:dyDescent="0.2">
      <c r="A28" s="387" t="s">
        <v>1382</v>
      </c>
      <c r="B28" s="392">
        <v>1501</v>
      </c>
      <c r="C28" s="392" t="s">
        <v>1382</v>
      </c>
      <c r="D28" s="387">
        <v>2012</v>
      </c>
      <c r="E28" s="387" t="s">
        <v>1006</v>
      </c>
      <c r="F28" s="393" t="s">
        <v>594</v>
      </c>
      <c r="G28" s="393" t="s">
        <v>29</v>
      </c>
      <c r="H28" s="404">
        <v>54146</v>
      </c>
      <c r="I28" s="390" t="str">
        <f t="shared" si="6"/>
        <v>Total Reimbursed Mileage</v>
      </c>
      <c r="J28" s="403">
        <v>121</v>
      </c>
      <c r="K28" s="403">
        <f t="shared" si="7"/>
        <v>0</v>
      </c>
      <c r="L28" s="403">
        <f t="shared" si="8"/>
        <v>20.281521366</v>
      </c>
      <c r="M28" s="602"/>
      <c r="N28" s="602"/>
      <c r="O28" s="604"/>
    </row>
    <row r="29" spans="1:16" x14ac:dyDescent="0.2">
      <c r="A29" s="387" t="s">
        <v>1382</v>
      </c>
      <c r="B29" s="392">
        <v>1501</v>
      </c>
      <c r="C29" s="392" t="s">
        <v>1382</v>
      </c>
      <c r="D29" s="387">
        <v>2012</v>
      </c>
      <c r="E29" s="387" t="s">
        <v>1006</v>
      </c>
      <c r="F29" s="393" t="s">
        <v>595</v>
      </c>
      <c r="G29" s="393" t="s">
        <v>29</v>
      </c>
      <c r="H29" s="404">
        <v>44857</v>
      </c>
      <c r="I29" s="390" t="str">
        <f t="shared" si="6"/>
        <v>Total Reimbursed Mileage</v>
      </c>
      <c r="J29" s="403">
        <v>123.3</v>
      </c>
      <c r="K29" s="403">
        <f t="shared" si="7"/>
        <v>0</v>
      </c>
      <c r="L29" s="403">
        <f t="shared" si="8"/>
        <v>23.968261382000001</v>
      </c>
      <c r="M29" s="602"/>
      <c r="N29" s="602"/>
      <c r="O29" s="604"/>
    </row>
    <row r="30" spans="1:16" x14ac:dyDescent="0.2">
      <c r="A30" s="387" t="s">
        <v>1382</v>
      </c>
      <c r="B30" s="392">
        <v>1501</v>
      </c>
      <c r="C30" s="392" t="s">
        <v>1382</v>
      </c>
      <c r="D30" s="387">
        <v>2013</v>
      </c>
      <c r="E30" s="387" t="s">
        <v>1005</v>
      </c>
      <c r="F30" s="393" t="s">
        <v>594</v>
      </c>
      <c r="G30" s="393" t="s">
        <v>29</v>
      </c>
      <c r="H30" s="706">
        <v>278</v>
      </c>
      <c r="I30" s="390" t="str">
        <f>IF(ISERROR(VLOOKUP(CONCATENATE($E30,$F30,$G30),Ground4,4,0)),"",VLOOKUP(CONCATENATE($E30,$F30,$G30),Ground4,4,0))</f>
        <v>Number of Agency Business Trips</v>
      </c>
      <c r="J30" s="707">
        <v>228.7</v>
      </c>
      <c r="K30" s="403">
        <f t="shared" ref="K30:K39" si="9">IF(IF($I30="Number of Agency Business Trips",VLOOKUP(CONCATENATE($E30,$F30,$G30),Ground4,6,0),"")="Site",$J30,IF(D30&lt;=2011,VLOOKUP(CONCATENATE($E30,$F30,$G30),Ground4,6,0),VLOOKUP(CONCATENATE($E30,$F30,$G30),Ground4,7,0)))</f>
        <v>210</v>
      </c>
      <c r="L30" s="403">
        <f t="shared" ref="L30:L39" si="10">IF(AND($I30="Number of Agency Business Trips",ISNUMBER($J30)),(($H30*$J30*VLOOKUP(CONCATENATE($E30,$F30,$G30),Ground4,10,0)*1)+($H30*$J30*VLOOKUP(CONCATENATE($E30,$F30,$G30),Ground4,12,0)*21)+($H30*$J30*VLOOKUP(CONCATENATE($E30,$F30,$G30),Ground4,14,0)*310))/1000,IF(AND($I30="Number of Agency Business Trips",ISBLANK($J30)),(($H30*$K30*VLOOKUP(CONCATENATE($E30,$F30,$G30),Ground4,10,0)*1)+($H30*$K30*VLOOKUP(CONCATENATE($E30,$F30,$G30),Ground4,12,0)*21)+($H30*$K30*VLOOKUP(CONCATENATE($E30,$F30,$G30),Ground4,14,0)*310))/1000,(($H30*VLOOKUP(CONCATENATE($E30,$F30,$G30),Ground4,10,0)*1)+($H30*VLOOKUP(CONCATENATE($E30,$F30,$G30),Ground4,12,0)*21)+($H30*VLOOKUP(CONCATENATE($E30,$F30,$G30),Ground4,14,0)*310))/1000))</f>
        <v>23.814699780600002</v>
      </c>
      <c r="M30" s="602"/>
      <c r="N30" s="602"/>
      <c r="O30" s="600"/>
    </row>
    <row r="31" spans="1:16" x14ac:dyDescent="0.2">
      <c r="A31" s="387" t="s">
        <v>1382</v>
      </c>
      <c r="B31" s="392">
        <v>1501</v>
      </c>
      <c r="C31" s="392" t="s">
        <v>1382</v>
      </c>
      <c r="D31" s="387">
        <v>2013</v>
      </c>
      <c r="E31" s="387" t="s">
        <v>1005</v>
      </c>
      <c r="F31" s="393" t="s">
        <v>595</v>
      </c>
      <c r="G31" s="393" t="s">
        <v>29</v>
      </c>
      <c r="H31" s="706">
        <v>44</v>
      </c>
      <c r="I31" s="390" t="str">
        <f t="shared" ref="I31:I39" si="11">IF(ISERROR(VLOOKUP(CONCATENATE($E31,$F31,$G31),Ground4,4,0)),"",VLOOKUP(CONCATENATE($E31,$F31,$G31),Ground4,4,0))</f>
        <v>Number of Agency Business Trips</v>
      </c>
      <c r="J31" s="707">
        <v>400.3</v>
      </c>
      <c r="K31" s="403">
        <f t="shared" si="9"/>
        <v>210</v>
      </c>
      <c r="L31" s="403">
        <f t="shared" si="10"/>
        <v>9.4111907031999991</v>
      </c>
      <c r="M31" s="602"/>
      <c r="N31" s="602"/>
      <c r="O31" s="600"/>
    </row>
    <row r="32" spans="1:16" ht="38.25" x14ac:dyDescent="0.2">
      <c r="A32" s="387" t="s">
        <v>1382</v>
      </c>
      <c r="B32" s="392">
        <v>1501</v>
      </c>
      <c r="C32" s="392" t="s">
        <v>1412</v>
      </c>
      <c r="D32" s="387">
        <v>2013</v>
      </c>
      <c r="E32" s="387" t="s">
        <v>1006</v>
      </c>
      <c r="F32" s="393" t="s">
        <v>594</v>
      </c>
      <c r="G32" s="393" t="s">
        <v>29</v>
      </c>
      <c r="H32" s="706">
        <v>32340</v>
      </c>
      <c r="I32" s="390" t="str">
        <f t="shared" si="11"/>
        <v>Total Reimbursed Mileage</v>
      </c>
      <c r="J32" s="403"/>
      <c r="K32" s="403">
        <f t="shared" si="9"/>
        <v>0</v>
      </c>
      <c r="L32" s="403">
        <f t="shared" si="10"/>
        <v>12.113626140000001</v>
      </c>
      <c r="M32" s="708" t="s">
        <v>2011</v>
      </c>
      <c r="N32" s="602"/>
      <c r="O32" s="600"/>
      <c r="P32" s="600"/>
    </row>
    <row r="33" spans="1:15" x14ac:dyDescent="0.2">
      <c r="A33" s="387" t="s">
        <v>1382</v>
      </c>
      <c r="B33" s="392">
        <v>1501</v>
      </c>
      <c r="C33" s="392" t="s">
        <v>1382</v>
      </c>
      <c r="D33" s="387">
        <v>2013</v>
      </c>
      <c r="E33" s="387" t="s">
        <v>1006</v>
      </c>
      <c r="F33" s="393" t="s">
        <v>594</v>
      </c>
      <c r="G33" s="393" t="s">
        <v>29</v>
      </c>
      <c r="H33" s="706">
        <v>54627.26</v>
      </c>
      <c r="I33" s="390" t="str">
        <f t="shared" si="11"/>
        <v>Total Reimbursed Mileage</v>
      </c>
      <c r="J33" s="403"/>
      <c r="K33" s="403">
        <f t="shared" si="9"/>
        <v>0</v>
      </c>
      <c r="L33" s="403">
        <f t="shared" si="10"/>
        <v>20.461787405460001</v>
      </c>
      <c r="M33" s="602"/>
      <c r="N33" s="602"/>
      <c r="O33" s="604"/>
    </row>
    <row r="34" spans="1:15" x14ac:dyDescent="0.2">
      <c r="A34" s="387" t="s">
        <v>1382</v>
      </c>
      <c r="B34" s="392">
        <v>1501</v>
      </c>
      <c r="C34" s="392" t="s">
        <v>1382</v>
      </c>
      <c r="D34" s="387">
        <v>2013</v>
      </c>
      <c r="E34" s="387" t="s">
        <v>1006</v>
      </c>
      <c r="F34" s="393" t="s">
        <v>595</v>
      </c>
      <c r="G34" s="393" t="s">
        <v>29</v>
      </c>
      <c r="H34" s="706">
        <v>44419.7</v>
      </c>
      <c r="I34" s="390" t="str">
        <f t="shared" si="11"/>
        <v>Total Reimbursed Mileage</v>
      </c>
      <c r="J34" s="403"/>
      <c r="K34" s="403">
        <f t="shared" si="9"/>
        <v>0</v>
      </c>
      <c r="L34" s="403">
        <f t="shared" si="10"/>
        <v>23.734600622199999</v>
      </c>
      <c r="M34" s="602"/>
      <c r="N34" s="602"/>
      <c r="O34" s="604"/>
    </row>
    <row r="35" spans="1:15" x14ac:dyDescent="0.2">
      <c r="A35" s="387"/>
      <c r="B35" s="392"/>
      <c r="C35" s="392"/>
      <c r="D35" s="387"/>
      <c r="E35" s="387"/>
      <c r="F35" s="393"/>
      <c r="G35" s="393"/>
      <c r="H35" s="404"/>
      <c r="I35" s="390" t="str">
        <f t="shared" si="11"/>
        <v/>
      </c>
      <c r="J35" s="403"/>
      <c r="K35" s="403" t="e">
        <f t="shared" si="9"/>
        <v>#N/A</v>
      </c>
      <c r="L35" s="403" t="e">
        <f t="shared" si="10"/>
        <v>#N/A</v>
      </c>
      <c r="M35" s="602"/>
      <c r="N35" s="602"/>
      <c r="O35" s="605"/>
    </row>
    <row r="36" spans="1:15" x14ac:dyDescent="0.2">
      <c r="A36" s="387"/>
      <c r="B36" s="392"/>
      <c r="C36" s="392"/>
      <c r="D36" s="387"/>
      <c r="E36" s="387"/>
      <c r="F36" s="393"/>
      <c r="G36" s="393"/>
      <c r="H36" s="404"/>
      <c r="I36" s="390" t="str">
        <f t="shared" si="11"/>
        <v/>
      </c>
      <c r="J36" s="403"/>
      <c r="K36" s="403" t="e">
        <f t="shared" si="9"/>
        <v>#N/A</v>
      </c>
      <c r="L36" s="403" t="e">
        <f t="shared" si="10"/>
        <v>#N/A</v>
      </c>
      <c r="M36" s="602"/>
      <c r="N36" s="602"/>
      <c r="O36" s="604"/>
    </row>
    <row r="37" spans="1:15" x14ac:dyDescent="0.2">
      <c r="A37" s="387"/>
      <c r="B37" s="392"/>
      <c r="C37" s="392"/>
      <c r="D37" s="387"/>
      <c r="E37" s="387"/>
      <c r="F37" s="393"/>
      <c r="G37" s="393"/>
      <c r="H37" s="404"/>
      <c r="I37" s="390" t="str">
        <f t="shared" si="11"/>
        <v/>
      </c>
      <c r="J37" s="403"/>
      <c r="K37" s="403" t="e">
        <f t="shared" si="9"/>
        <v>#N/A</v>
      </c>
      <c r="L37" s="403" t="e">
        <f t="shared" si="10"/>
        <v>#N/A</v>
      </c>
      <c r="M37" s="602"/>
      <c r="N37" s="602"/>
      <c r="O37" s="604"/>
    </row>
    <row r="38" spans="1:15" x14ac:dyDescent="0.2">
      <c r="A38" s="387"/>
      <c r="B38" s="392"/>
      <c r="C38" s="392"/>
      <c r="D38" s="387"/>
      <c r="E38" s="387"/>
      <c r="F38" s="393"/>
      <c r="G38" s="393"/>
      <c r="H38" s="404"/>
      <c r="I38" s="390" t="str">
        <f t="shared" si="11"/>
        <v/>
      </c>
      <c r="J38" s="403"/>
      <c r="K38" s="403" t="e">
        <f t="shared" si="9"/>
        <v>#N/A</v>
      </c>
      <c r="L38" s="403" t="e">
        <f t="shared" si="10"/>
        <v>#N/A</v>
      </c>
      <c r="M38" s="602"/>
      <c r="N38" s="602"/>
      <c r="O38" s="604"/>
    </row>
    <row r="39" spans="1:15" x14ac:dyDescent="0.2">
      <c r="A39" s="387"/>
      <c r="B39" s="392"/>
      <c r="C39" s="392"/>
      <c r="D39" s="387"/>
      <c r="E39" s="387"/>
      <c r="F39" s="393"/>
      <c r="G39" s="393"/>
      <c r="H39" s="404"/>
      <c r="I39" s="390" t="str">
        <f t="shared" si="11"/>
        <v/>
      </c>
      <c r="J39" s="403"/>
      <c r="K39" s="403" t="e">
        <f t="shared" si="9"/>
        <v>#N/A</v>
      </c>
      <c r="L39" s="403" t="e">
        <f t="shared" si="10"/>
        <v>#N/A</v>
      </c>
      <c r="M39" s="602"/>
      <c r="N39" s="602"/>
      <c r="O39" s="604"/>
    </row>
    <row r="40" spans="1:15" x14ac:dyDescent="0.2">
      <c r="M40" s="602"/>
    </row>
    <row r="41" spans="1:15" x14ac:dyDescent="0.2">
      <c r="M41" s="602"/>
    </row>
    <row r="42" spans="1:15" x14ac:dyDescent="0.2">
      <c r="M42" s="602"/>
    </row>
    <row r="43" spans="1:15" x14ac:dyDescent="0.2">
      <c r="M43" s="602"/>
    </row>
    <row r="44" spans="1:15" x14ac:dyDescent="0.2">
      <c r="M44" s="602"/>
    </row>
    <row r="45" spans="1:15" x14ac:dyDescent="0.2">
      <c r="M45" s="602"/>
    </row>
    <row r="46" spans="1:15" x14ac:dyDescent="0.2">
      <c r="M46" s="602"/>
    </row>
    <row r="47" spans="1:15" x14ac:dyDescent="0.2">
      <c r="M47" s="602"/>
    </row>
    <row r="48" spans="1:15" x14ac:dyDescent="0.2">
      <c r="M48" s="602"/>
    </row>
    <row r="49" spans="13:13" x14ac:dyDescent="0.2">
      <c r="M49" s="602"/>
    </row>
    <row r="50" spans="13:13" x14ac:dyDescent="0.2">
      <c r="M50" s="602"/>
    </row>
    <row r="51" spans="13:13" x14ac:dyDescent="0.2">
      <c r="M51" s="602"/>
    </row>
    <row r="52" spans="13:13" x14ac:dyDescent="0.2">
      <c r="M52" s="602"/>
    </row>
    <row r="53" spans="13:13" x14ac:dyDescent="0.2">
      <c r="M53" s="602"/>
    </row>
    <row r="54" spans="13:13" x14ac:dyDescent="0.2">
      <c r="M54" s="602"/>
    </row>
    <row r="55" spans="13:13" x14ac:dyDescent="0.2">
      <c r="M55" s="602"/>
    </row>
    <row r="56" spans="13:13" x14ac:dyDescent="0.2">
      <c r="M56" s="602"/>
    </row>
    <row r="57" spans="13:13" x14ac:dyDescent="0.2">
      <c r="M57" s="602"/>
    </row>
    <row r="58" spans="13:13" x14ac:dyDescent="0.2">
      <c r="M58" s="602"/>
    </row>
    <row r="59" spans="13:13" x14ac:dyDescent="0.2">
      <c r="M59" s="602"/>
    </row>
    <row r="60" spans="13:13" x14ac:dyDescent="0.2">
      <c r="M60" s="602"/>
    </row>
    <row r="61" spans="13:13" x14ac:dyDescent="0.2">
      <c r="M61" s="602"/>
    </row>
    <row r="62" spans="13:13" x14ac:dyDescent="0.2">
      <c r="M62" s="602"/>
    </row>
    <row r="63" spans="13:13" x14ac:dyDescent="0.2">
      <c r="M63" s="602"/>
    </row>
    <row r="64" spans="13:13" x14ac:dyDescent="0.2">
      <c r="M64" s="602"/>
    </row>
    <row r="65" spans="13:13" x14ac:dyDescent="0.2">
      <c r="M65" s="602"/>
    </row>
    <row r="66" spans="13:13" x14ac:dyDescent="0.2">
      <c r="M66" s="602"/>
    </row>
    <row r="67" spans="13:13" x14ac:dyDescent="0.2">
      <c r="M67" s="602"/>
    </row>
    <row r="68" spans="13:13" x14ac:dyDescent="0.2">
      <c r="M68" s="602"/>
    </row>
    <row r="69" spans="13:13" x14ac:dyDescent="0.2">
      <c r="M69" s="602"/>
    </row>
    <row r="70" spans="13:13" x14ac:dyDescent="0.2">
      <c r="M70" s="602"/>
    </row>
    <row r="71" spans="13:13" x14ac:dyDescent="0.2">
      <c r="M71" s="602"/>
    </row>
    <row r="72" spans="13:13" x14ac:dyDescent="0.2">
      <c r="M72" s="602"/>
    </row>
    <row r="73" spans="13:13" x14ac:dyDescent="0.2">
      <c r="M73" s="602"/>
    </row>
    <row r="74" spans="13:13" x14ac:dyDescent="0.2">
      <c r="M74" s="602"/>
    </row>
    <row r="75" spans="13:13" x14ac:dyDescent="0.2">
      <c r="M75" s="602"/>
    </row>
    <row r="76" spans="13:13" x14ac:dyDescent="0.2">
      <c r="M76" s="602"/>
    </row>
    <row r="77" spans="13:13" x14ac:dyDescent="0.2">
      <c r="M77" s="602"/>
    </row>
    <row r="78" spans="13:13" x14ac:dyDescent="0.2">
      <c r="M78" s="602"/>
    </row>
    <row r="79" spans="13:13" x14ac:dyDescent="0.2">
      <c r="M79" s="602"/>
    </row>
    <row r="80" spans="13:13" x14ac:dyDescent="0.2">
      <c r="M80" s="602"/>
    </row>
    <row r="81" spans="13:13" x14ac:dyDescent="0.2">
      <c r="M81" s="602"/>
    </row>
    <row r="82" spans="13:13" x14ac:dyDescent="0.2">
      <c r="M82" s="602"/>
    </row>
    <row r="83" spans="13:13" x14ac:dyDescent="0.2">
      <c r="M83" s="602"/>
    </row>
    <row r="84" spans="13:13" x14ac:dyDescent="0.2">
      <c r="M84" s="602"/>
    </row>
    <row r="85" spans="13:13" x14ac:dyDescent="0.2">
      <c r="M85" s="602"/>
    </row>
    <row r="86" spans="13:13" x14ac:dyDescent="0.2">
      <c r="M86" s="602"/>
    </row>
    <row r="87" spans="13:13" x14ac:dyDescent="0.2">
      <c r="M87" s="602"/>
    </row>
    <row r="88" spans="13:13" x14ac:dyDescent="0.2">
      <c r="M88" s="602"/>
    </row>
  </sheetData>
  <autoFilter ref="A12:N39"/>
  <mergeCells count="4">
    <mergeCell ref="M10:N10"/>
    <mergeCell ref="A10:L10"/>
    <mergeCell ref="A8:N8"/>
    <mergeCell ref="A4:K4"/>
  </mergeCells>
  <conditionalFormatting sqref="M30:M88 A13:N39">
    <cfRule type="expression" dxfId="6" priority="61">
      <formula>OR(#REF!=1,#REF!=3)</formula>
    </cfRule>
  </conditionalFormatting>
  <conditionalFormatting sqref="H5">
    <cfRule type="expression" dxfId="5" priority="1">
      <formula>OR(#REF!=1,#REF!=3)</formula>
    </cfRule>
  </conditionalFormatting>
  <dataValidations disablePrompts="1" count="3">
    <dataValidation type="list" allowBlank="1" showInputMessage="1" showErrorMessage="1" sqref="G13:G39">
      <formula1>IF(E13="Rental Mileage by Class",Ground3a,IF(E13="Mass Transit Trip Mileage",Ground3c,Ground3b))</formula1>
    </dataValidation>
    <dataValidation type="list" allowBlank="1" showInputMessage="1" showErrorMessage="1" sqref="F13:F39">
      <formula1>IF(E13="Rental Mileage by Class",Ground2a,IF(E13="Mass Transit Trip Mileage",Ground2c,Ground2b))</formula1>
    </dataValidation>
    <dataValidation type="list" allowBlank="1" showInputMessage="1" showErrorMessage="1" sqref="E13:E39">
      <formula1>Ground1</formula1>
    </dataValidation>
  </dataValidations>
  <pageMargins left="0.2" right="0.2" top="0.5" bottom="0.5" header="0.3" footer="0.3"/>
  <pageSetup scale="58" orientation="landscape"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6"/>
  <sheetViews>
    <sheetView view="pageBreakPreview" topLeftCell="E1" zoomScale="50" zoomScaleNormal="100" zoomScaleSheetLayoutView="50" workbookViewId="0">
      <pane ySplit="12" topLeftCell="A13" activePane="bottomLeft" state="frozen"/>
      <selection pane="bottomLeft" activeCell="N19" sqref="N19"/>
    </sheetView>
  </sheetViews>
  <sheetFormatPr defaultColWidth="9.140625" defaultRowHeight="12.75" x14ac:dyDescent="0.2"/>
  <cols>
    <col min="1" max="1" width="5.5703125" style="64" customWidth="1"/>
    <col min="2" max="2" width="5.85546875" style="64" customWidth="1"/>
    <col min="3" max="3" width="6.42578125" style="64" customWidth="1"/>
    <col min="4" max="4" width="6.5703125" style="64" customWidth="1"/>
    <col min="5" max="5" width="23" style="64" bestFit="1" customWidth="1"/>
    <col min="6" max="6" width="16.5703125" style="64" bestFit="1" customWidth="1"/>
    <col min="7" max="7" width="9.5703125" style="64" customWidth="1"/>
    <col min="8" max="8" width="11.5703125" style="64" customWidth="1"/>
    <col min="9" max="9" width="20.42578125" style="64" customWidth="1"/>
    <col min="10" max="10" width="11.42578125" style="64" customWidth="1"/>
    <col min="11" max="11" width="12.140625" style="64" customWidth="1"/>
    <col min="12" max="12" width="13.5703125" style="64" customWidth="1"/>
    <col min="13" max="13" width="26.5703125" style="64" customWidth="1"/>
    <col min="14" max="14" width="33.5703125" style="64" customWidth="1"/>
    <col min="15" max="16384" width="9.140625" style="64"/>
  </cols>
  <sheetData>
    <row r="1" spans="1:14" s="20" customFormat="1" ht="24" customHeight="1" x14ac:dyDescent="0.2">
      <c r="A1" s="55" t="s">
        <v>1142</v>
      </c>
      <c r="B1" s="55"/>
      <c r="C1" s="55"/>
      <c r="D1" s="55"/>
      <c r="E1" s="55"/>
      <c r="F1" s="55"/>
      <c r="G1" s="55"/>
      <c r="H1" s="55"/>
      <c r="I1" s="55"/>
      <c r="J1" s="55"/>
      <c r="K1" s="55"/>
      <c r="L1" s="55"/>
      <c r="M1" s="17"/>
      <c r="N1" s="17"/>
    </row>
    <row r="2" spans="1:14" s="20" customFormat="1" ht="8.1" customHeight="1" x14ac:dyDescent="0.2">
      <c r="A2" s="22"/>
      <c r="B2" s="22"/>
      <c r="C2" s="22"/>
      <c r="D2" s="22"/>
      <c r="E2" s="22"/>
      <c r="F2" s="22"/>
      <c r="G2" s="22"/>
      <c r="H2" s="22"/>
      <c r="I2" s="22"/>
      <c r="J2" s="22"/>
      <c r="K2" s="22"/>
      <c r="L2" s="22"/>
      <c r="M2" s="22"/>
      <c r="N2" s="22"/>
    </row>
    <row r="3" spans="1:14" s="10" customFormat="1" ht="18" customHeight="1" x14ac:dyDescent="0.2">
      <c r="A3" s="24" t="s">
        <v>1144</v>
      </c>
      <c r="B3" s="57"/>
      <c r="C3" s="57"/>
      <c r="D3" s="57"/>
      <c r="E3" s="57"/>
      <c r="F3" s="57"/>
      <c r="G3" s="57"/>
      <c r="H3" s="57"/>
      <c r="I3" s="57"/>
      <c r="J3" s="57"/>
      <c r="K3" s="57"/>
      <c r="L3" s="57"/>
      <c r="M3" s="57"/>
      <c r="N3" s="57"/>
    </row>
    <row r="4" spans="1:14" s="50" customFormat="1" ht="40.5" customHeight="1" x14ac:dyDescent="0.2">
      <c r="A4" s="787" t="s">
        <v>1406</v>
      </c>
      <c r="B4" s="787"/>
      <c r="C4" s="787"/>
      <c r="D4" s="787"/>
      <c r="E4" s="787"/>
      <c r="F4" s="787"/>
      <c r="G4" s="787"/>
      <c r="H4" s="787"/>
      <c r="I4" s="787"/>
      <c r="J4" s="787"/>
      <c r="K4" s="787"/>
      <c r="L4" s="787"/>
      <c r="M4" s="2"/>
      <c r="N4" s="2"/>
    </row>
    <row r="5" spans="1:14" s="10" customFormat="1" ht="18" customHeight="1" x14ac:dyDescent="0.2">
      <c r="A5" s="23" t="s">
        <v>1116</v>
      </c>
      <c r="B5" s="57"/>
      <c r="C5" s="57"/>
      <c r="D5" s="57"/>
      <c r="E5" s="57"/>
      <c r="G5" s="57"/>
      <c r="H5" s="57"/>
      <c r="I5" s="57"/>
      <c r="J5" s="57"/>
    </row>
    <row r="6" spans="1:14" s="10" customFormat="1" ht="8.1" customHeight="1" x14ac:dyDescent="0.2">
      <c r="A6" s="23"/>
      <c r="B6" s="57"/>
      <c r="C6" s="57"/>
      <c r="D6" s="57"/>
      <c r="E6" s="57"/>
      <c r="G6" s="57"/>
      <c r="H6" s="57"/>
      <c r="I6" s="57"/>
      <c r="J6" s="57"/>
    </row>
    <row r="7" spans="1:14" s="61" customFormat="1" ht="19.5" customHeight="1" x14ac:dyDescent="0.2">
      <c r="A7" s="158" t="s">
        <v>1137</v>
      </c>
      <c r="B7" s="159"/>
      <c r="C7" s="159"/>
      <c r="D7" s="159"/>
      <c r="E7" s="159"/>
      <c r="F7" s="159"/>
      <c r="G7" s="159"/>
      <c r="H7" s="159"/>
      <c r="I7" s="159"/>
      <c r="J7" s="159"/>
      <c r="K7" s="159"/>
      <c r="L7" s="160"/>
      <c r="M7" s="160"/>
      <c r="N7" s="160"/>
    </row>
    <row r="8" spans="1:14" s="10" customFormat="1" ht="47.25" customHeight="1" x14ac:dyDescent="0.2">
      <c r="A8" s="851"/>
      <c r="B8" s="852"/>
      <c r="C8" s="852"/>
      <c r="D8" s="852"/>
      <c r="E8" s="852"/>
      <c r="F8" s="852"/>
      <c r="G8" s="852"/>
      <c r="H8" s="852"/>
      <c r="I8" s="852"/>
      <c r="J8" s="852"/>
      <c r="K8" s="852"/>
      <c r="L8" s="852"/>
      <c r="M8" s="852"/>
      <c r="N8" s="852"/>
    </row>
    <row r="9" spans="1:14" s="10" customFormat="1" ht="8.1" customHeight="1" x14ac:dyDescent="0.2">
      <c r="A9" s="23"/>
      <c r="B9" s="57"/>
      <c r="C9" s="57"/>
      <c r="D9" s="57"/>
      <c r="E9" s="57"/>
      <c r="G9" s="57"/>
      <c r="H9" s="57"/>
      <c r="I9" s="57"/>
      <c r="J9" s="57"/>
    </row>
    <row r="10" spans="1:14" ht="19.5" customHeight="1" x14ac:dyDescent="0.2">
      <c r="A10" s="788" t="s">
        <v>1138</v>
      </c>
      <c r="B10" s="789"/>
      <c r="C10" s="789"/>
      <c r="D10" s="789"/>
      <c r="E10" s="789"/>
      <c r="F10" s="789"/>
      <c r="G10" s="789"/>
      <c r="H10" s="789"/>
      <c r="I10" s="789"/>
      <c r="J10" s="789"/>
      <c r="K10" s="789"/>
      <c r="L10" s="790"/>
      <c r="M10" s="839" t="s">
        <v>111</v>
      </c>
      <c r="N10" s="839"/>
    </row>
    <row r="11" spans="1:14" ht="6" customHeight="1" x14ac:dyDescent="0.2">
      <c r="A11" s="34"/>
      <c r="B11" s="34"/>
      <c r="C11" s="34"/>
      <c r="D11" s="34"/>
      <c r="E11" s="34"/>
      <c r="F11" s="34"/>
      <c r="G11" s="34"/>
      <c r="H11" s="34"/>
      <c r="I11" s="56"/>
      <c r="J11" s="34"/>
      <c r="K11" s="56"/>
      <c r="L11" s="386"/>
      <c r="M11" s="58"/>
      <c r="N11" s="56"/>
    </row>
    <row r="12" spans="1:14" ht="51" x14ac:dyDescent="0.2">
      <c r="A12" s="272" t="s">
        <v>271</v>
      </c>
      <c r="B12" s="272" t="s">
        <v>316</v>
      </c>
      <c r="C12" s="272" t="s">
        <v>321</v>
      </c>
      <c r="D12" s="272" t="s">
        <v>273</v>
      </c>
      <c r="E12" s="272" t="s">
        <v>584</v>
      </c>
      <c r="F12" s="272" t="s">
        <v>591</v>
      </c>
      <c r="G12" s="272" t="s">
        <v>588</v>
      </c>
      <c r="H12" s="180" t="s">
        <v>1069</v>
      </c>
      <c r="I12" s="272" t="s">
        <v>1139</v>
      </c>
      <c r="J12" s="272" t="s">
        <v>1070</v>
      </c>
      <c r="K12" s="272" t="s">
        <v>1071</v>
      </c>
      <c r="L12" s="186" t="s">
        <v>1744</v>
      </c>
      <c r="M12" s="180" t="s">
        <v>405</v>
      </c>
      <c r="N12" s="180" t="s">
        <v>1073</v>
      </c>
    </row>
    <row r="13" spans="1:14" x14ac:dyDescent="0.2">
      <c r="A13" s="387" t="s">
        <v>1382</v>
      </c>
      <c r="B13" s="392">
        <v>1501</v>
      </c>
      <c r="C13" s="392" t="s">
        <v>1382</v>
      </c>
      <c r="D13" s="387">
        <v>2008</v>
      </c>
      <c r="E13" s="387" t="s">
        <v>1014</v>
      </c>
      <c r="F13" s="393" t="s">
        <v>615</v>
      </c>
      <c r="G13" s="393" t="s">
        <v>29</v>
      </c>
      <c r="H13" s="404">
        <v>9732.8735377619596</v>
      </c>
      <c r="I13" s="403" t="s">
        <v>1015</v>
      </c>
      <c r="J13" s="403">
        <v>230</v>
      </c>
      <c r="K13" s="403">
        <f t="shared" ref="K13:K29" si="0">VLOOKUP(CONCATENATE($E13,$F13,$G13),Commute4_08,5,0)</f>
        <v>230</v>
      </c>
      <c r="L13" s="405">
        <f t="shared" ref="L13:L29" si="1">IF($D13&lt;=2011,IF(ISNUMBER($J13),SUM(($H13*$J13*VLOOKUP(CONCATENATE($E13,$F13,$G13),Commute4_08,10,0)*1),($H13*$J13*VLOOKUP(CONCATENATE($E13,$F13,$G13),Commute4_08,12,0)*21),($H13*$J13*VLOOKUP(CONCATENATE($E13,$F13,$G13),Commute4_08,14,0)*310))/1000,SUM(($H13*$K13*VLOOKUP(CONCATENATE($E13,$F13,$G13),Commute4_08,10,0)*1),($H13*$K13*VLOOKUP(CONCATENATE($E13,$F13,$G13),Commute4_08,12,0)*21),($H13*$K13*VLOOKUP(CONCATENATE($E13,$F13,$G13),Commute4_08,14,0)*310))/1000),IF(ISNUMBER($J13),SUM(($H13*$J13*VLOOKUP(CONCATENATE($E13,$F13,$G13),Commute4_12,16,0)*1),($H13*$J13*VLOOKUP(CONCATENATE($E13,$F13,$G13),Commute4_12,18,0)*21),($H13*$J13*VLOOKUP(CONCATENATE($E13,$F13,$G13),Commute4_12,20,0)*310))/1000,SUM(($H13*$K13*VLOOKUP(CONCATENATE($E13,$F13,$G13),Commute4_12,16,0)*1),($H13*$K13*VLOOKUP(CONCATENATE($E13,$F13,$G13),Commute4_12,18,0)*21),($H13*$K13*VLOOKUP(CONCATENATE($E13,$F13,$G13),Commute4_12,20,0)*310))/1000))</f>
        <v>838.49999999999795</v>
      </c>
      <c r="M13" s="395"/>
      <c r="N13" s="406" t="s">
        <v>1417</v>
      </c>
    </row>
    <row r="14" spans="1:14" x14ac:dyDescent="0.2">
      <c r="A14" s="387" t="s">
        <v>1382</v>
      </c>
      <c r="B14" s="392">
        <v>1501</v>
      </c>
      <c r="C14" s="392" t="s">
        <v>1382</v>
      </c>
      <c r="D14" s="387">
        <v>2010</v>
      </c>
      <c r="E14" s="387" t="s">
        <v>1014</v>
      </c>
      <c r="F14" s="393" t="s">
        <v>615</v>
      </c>
      <c r="G14" s="393" t="s">
        <v>29</v>
      </c>
      <c r="H14" s="404">
        <v>11197.737748215834</v>
      </c>
      <c r="I14" s="403" t="s">
        <v>1015</v>
      </c>
      <c r="J14" s="403">
        <v>230</v>
      </c>
      <c r="K14" s="403">
        <f t="shared" si="0"/>
        <v>230</v>
      </c>
      <c r="L14" s="405">
        <f t="shared" si="1"/>
        <v>964.69999999999914</v>
      </c>
      <c r="M14" s="395"/>
      <c r="N14" s="406"/>
    </row>
    <row r="15" spans="1:14" x14ac:dyDescent="0.2">
      <c r="A15" s="387" t="s">
        <v>1382</v>
      </c>
      <c r="B15" s="392">
        <v>1501</v>
      </c>
      <c r="C15" s="392" t="s">
        <v>1382</v>
      </c>
      <c r="D15" s="387">
        <v>2011</v>
      </c>
      <c r="E15" s="387" t="s">
        <v>1014</v>
      </c>
      <c r="F15" s="393" t="s">
        <v>615</v>
      </c>
      <c r="G15" s="393" t="s">
        <v>29</v>
      </c>
      <c r="H15" s="404">
        <v>6873.1</v>
      </c>
      <c r="I15" s="403" t="s">
        <v>1015</v>
      </c>
      <c r="J15" s="403"/>
      <c r="K15" s="403">
        <f t="shared" si="0"/>
        <v>230</v>
      </c>
      <c r="L15" s="405">
        <f t="shared" si="1"/>
        <v>592.12670622299993</v>
      </c>
      <c r="M15" s="395"/>
      <c r="N15" s="406"/>
    </row>
    <row r="16" spans="1:14" x14ac:dyDescent="0.2">
      <c r="A16" s="387" t="s">
        <v>1382</v>
      </c>
      <c r="B16" s="392">
        <v>1501</v>
      </c>
      <c r="C16" s="392" t="s">
        <v>1382</v>
      </c>
      <c r="D16" s="387">
        <v>2011</v>
      </c>
      <c r="E16" s="387" t="s">
        <v>1014</v>
      </c>
      <c r="F16" s="393" t="s">
        <v>616</v>
      </c>
      <c r="G16" s="393" t="s">
        <v>29</v>
      </c>
      <c r="H16" s="404">
        <v>3914</v>
      </c>
      <c r="I16" s="403" t="s">
        <v>1015</v>
      </c>
      <c r="J16" s="403"/>
      <c r="K16" s="403">
        <f t="shared" si="0"/>
        <v>230</v>
      </c>
      <c r="L16" s="405">
        <f t="shared" si="1"/>
        <v>481.01095171999998</v>
      </c>
      <c r="M16" s="395"/>
      <c r="N16" s="406"/>
    </row>
    <row r="17" spans="1:14" x14ac:dyDescent="0.2">
      <c r="A17" s="387" t="s">
        <v>1382</v>
      </c>
      <c r="B17" s="392">
        <v>1501</v>
      </c>
      <c r="C17" s="392" t="s">
        <v>1382</v>
      </c>
      <c r="D17" s="387">
        <v>2011</v>
      </c>
      <c r="E17" s="387" t="s">
        <v>1014</v>
      </c>
      <c r="F17" s="393" t="s">
        <v>616</v>
      </c>
      <c r="G17" s="393" t="s">
        <v>27</v>
      </c>
      <c r="H17" s="404">
        <v>125.1</v>
      </c>
      <c r="I17" s="403" t="s">
        <v>1015</v>
      </c>
      <c r="J17" s="403"/>
      <c r="K17" s="403">
        <f t="shared" si="0"/>
        <v>230</v>
      </c>
      <c r="L17" s="405">
        <f t="shared" si="1"/>
        <v>16.149119037116019</v>
      </c>
      <c r="M17" s="395"/>
      <c r="N17" s="406"/>
    </row>
    <row r="18" spans="1:14" x14ac:dyDescent="0.2">
      <c r="A18" s="387" t="s">
        <v>1382</v>
      </c>
      <c r="B18" s="392">
        <v>1501</v>
      </c>
      <c r="C18" s="392" t="s">
        <v>1382</v>
      </c>
      <c r="D18" s="387">
        <v>2011</v>
      </c>
      <c r="E18" s="387" t="s">
        <v>1014</v>
      </c>
      <c r="F18" s="393" t="s">
        <v>617</v>
      </c>
      <c r="G18" s="393" t="s">
        <v>29</v>
      </c>
      <c r="H18" s="404">
        <v>85.1</v>
      </c>
      <c r="I18" s="403" t="s">
        <v>1015</v>
      </c>
      <c r="J18" s="403"/>
      <c r="K18" s="403">
        <f t="shared" si="0"/>
        <v>230</v>
      </c>
      <c r="L18" s="405">
        <f t="shared" si="1"/>
        <v>3.3399367200000003</v>
      </c>
      <c r="M18" s="395"/>
      <c r="N18" s="406"/>
    </row>
    <row r="19" spans="1:14" x14ac:dyDescent="0.2">
      <c r="A19" s="387" t="s">
        <v>1382</v>
      </c>
      <c r="B19" s="392">
        <v>1501</v>
      </c>
      <c r="C19" s="392" t="s">
        <v>1382</v>
      </c>
      <c r="D19" s="387">
        <v>2011</v>
      </c>
      <c r="E19" s="387" t="s">
        <v>1014</v>
      </c>
      <c r="F19" s="393" t="s">
        <v>615</v>
      </c>
      <c r="G19" s="393" t="s">
        <v>1018</v>
      </c>
      <c r="H19" s="404">
        <v>141.80000000000001</v>
      </c>
      <c r="I19" s="403" t="s">
        <v>1015</v>
      </c>
      <c r="J19" s="403"/>
      <c r="K19" s="403">
        <f t="shared" si="0"/>
        <v>230</v>
      </c>
      <c r="L19" s="405">
        <f t="shared" si="1"/>
        <v>6.3173318000000007</v>
      </c>
      <c r="M19" s="395"/>
      <c r="N19" s="406"/>
    </row>
    <row r="20" spans="1:14" x14ac:dyDescent="0.2">
      <c r="A20" s="387" t="s">
        <v>1382</v>
      </c>
      <c r="B20" s="392">
        <v>1501</v>
      </c>
      <c r="C20" s="392" t="s">
        <v>1382</v>
      </c>
      <c r="D20" s="387">
        <v>2011</v>
      </c>
      <c r="E20" s="387" t="s">
        <v>1016</v>
      </c>
      <c r="F20" s="393" t="s">
        <v>618</v>
      </c>
      <c r="G20" s="393" t="s">
        <v>29</v>
      </c>
      <c r="H20" s="404">
        <v>1216</v>
      </c>
      <c r="I20" s="403" t="s">
        <v>1015</v>
      </c>
      <c r="J20" s="403"/>
      <c r="K20" s="403">
        <f t="shared" si="0"/>
        <v>230</v>
      </c>
      <c r="L20" s="405">
        <f t="shared" si="1"/>
        <v>52.38000864</v>
      </c>
      <c r="M20" s="395"/>
      <c r="N20" s="406"/>
    </row>
    <row r="21" spans="1:14" x14ac:dyDescent="0.2">
      <c r="A21" s="387" t="s">
        <v>1382</v>
      </c>
      <c r="B21" s="392">
        <v>1501</v>
      </c>
      <c r="C21" s="392" t="s">
        <v>1382</v>
      </c>
      <c r="D21" s="387">
        <v>2011</v>
      </c>
      <c r="E21" s="387" t="s">
        <v>1019</v>
      </c>
      <c r="F21" s="393" t="s">
        <v>620</v>
      </c>
      <c r="G21" s="393"/>
      <c r="H21" s="404">
        <v>26.7</v>
      </c>
      <c r="I21" s="403" t="s">
        <v>1015</v>
      </c>
      <c r="J21" s="403"/>
      <c r="K21" s="403">
        <f t="shared" si="0"/>
        <v>230</v>
      </c>
      <c r="L21" s="405">
        <f t="shared" si="1"/>
        <v>0</v>
      </c>
      <c r="M21" s="395"/>
      <c r="N21" s="406"/>
    </row>
    <row r="22" spans="1:14" x14ac:dyDescent="0.2">
      <c r="A22" s="387" t="s">
        <v>1382</v>
      </c>
      <c r="B22" s="392">
        <v>1501</v>
      </c>
      <c r="C22" s="392" t="s">
        <v>1382</v>
      </c>
      <c r="D22" s="387">
        <v>2012</v>
      </c>
      <c r="E22" s="387" t="s">
        <v>1014</v>
      </c>
      <c r="F22" s="393" t="s">
        <v>615</v>
      </c>
      <c r="G22" s="393" t="s">
        <v>29</v>
      </c>
      <c r="H22" s="404">
        <v>6075</v>
      </c>
      <c r="I22" s="403" t="s">
        <v>1015</v>
      </c>
      <c r="J22" s="403"/>
      <c r="K22" s="403">
        <f t="shared" si="0"/>
        <v>230</v>
      </c>
      <c r="L22" s="405">
        <f t="shared" si="1"/>
        <v>523.36932975000002</v>
      </c>
      <c r="M22" s="395"/>
      <c r="N22" s="406"/>
    </row>
    <row r="23" spans="1:14" x14ac:dyDescent="0.2">
      <c r="A23" s="387" t="s">
        <v>1382</v>
      </c>
      <c r="B23" s="392">
        <v>1501</v>
      </c>
      <c r="C23" s="392" t="s">
        <v>1382</v>
      </c>
      <c r="D23" s="387">
        <v>2012</v>
      </c>
      <c r="E23" s="387" t="s">
        <v>1014</v>
      </c>
      <c r="F23" s="393" t="s">
        <v>616</v>
      </c>
      <c r="G23" s="393" t="s">
        <v>29</v>
      </c>
      <c r="H23" s="404">
        <v>3957</v>
      </c>
      <c r="I23" s="403" t="s">
        <v>1015</v>
      </c>
      <c r="J23" s="403"/>
      <c r="K23" s="403">
        <f t="shared" si="0"/>
        <v>230</v>
      </c>
      <c r="L23" s="405">
        <f t="shared" si="1"/>
        <v>486.29543586000005</v>
      </c>
      <c r="M23" s="395"/>
      <c r="N23" s="406"/>
    </row>
    <row r="24" spans="1:14" x14ac:dyDescent="0.2">
      <c r="A24" s="387" t="s">
        <v>1382</v>
      </c>
      <c r="B24" s="392">
        <v>1501</v>
      </c>
      <c r="C24" s="392" t="s">
        <v>1382</v>
      </c>
      <c r="D24" s="387">
        <v>2012</v>
      </c>
      <c r="E24" s="387" t="s">
        <v>1014</v>
      </c>
      <c r="F24" s="393" t="s">
        <v>616</v>
      </c>
      <c r="G24" s="393" t="s">
        <v>27</v>
      </c>
      <c r="H24" s="404">
        <v>192.4</v>
      </c>
      <c r="I24" s="403" t="s">
        <v>1015</v>
      </c>
      <c r="J24" s="403"/>
      <c r="K24" s="403">
        <f t="shared" si="0"/>
        <v>230</v>
      </c>
      <c r="L24" s="405">
        <f t="shared" si="1"/>
        <v>24.836854538298343</v>
      </c>
      <c r="M24" s="395"/>
      <c r="N24" s="406"/>
    </row>
    <row r="25" spans="1:14" x14ac:dyDescent="0.2">
      <c r="A25" s="387" t="s">
        <v>1382</v>
      </c>
      <c r="B25" s="392">
        <v>1501</v>
      </c>
      <c r="C25" s="392" t="s">
        <v>1382</v>
      </c>
      <c r="D25" s="387">
        <v>2012</v>
      </c>
      <c r="E25" s="387" t="s">
        <v>1014</v>
      </c>
      <c r="F25" s="393" t="s">
        <v>617</v>
      </c>
      <c r="G25" s="393" t="s">
        <v>29</v>
      </c>
      <c r="H25" s="404">
        <v>150</v>
      </c>
      <c r="I25" s="403" t="s">
        <v>1015</v>
      </c>
      <c r="J25" s="403"/>
      <c r="K25" s="403">
        <f t="shared" si="0"/>
        <v>230</v>
      </c>
      <c r="L25" s="405">
        <f t="shared" si="1"/>
        <v>5.8870800000000001</v>
      </c>
      <c r="M25" s="395"/>
      <c r="N25" s="406"/>
    </row>
    <row r="26" spans="1:14" x14ac:dyDescent="0.2">
      <c r="A26" s="387" t="s">
        <v>1382</v>
      </c>
      <c r="B26" s="392">
        <v>1501</v>
      </c>
      <c r="C26" s="392" t="s">
        <v>1382</v>
      </c>
      <c r="D26" s="387">
        <v>2012</v>
      </c>
      <c r="E26" s="387" t="s">
        <v>1014</v>
      </c>
      <c r="F26" s="393" t="s">
        <v>615</v>
      </c>
      <c r="G26" s="393" t="s">
        <v>1018</v>
      </c>
      <c r="H26" s="404">
        <v>254.2</v>
      </c>
      <c r="I26" s="403" t="s">
        <v>1015</v>
      </c>
      <c r="J26" s="403"/>
      <c r="K26" s="403">
        <f t="shared" si="0"/>
        <v>230</v>
      </c>
      <c r="L26" s="405">
        <f t="shared" si="1"/>
        <v>11.108656932000001</v>
      </c>
      <c r="M26" s="395"/>
      <c r="N26" s="406"/>
    </row>
    <row r="27" spans="1:14" x14ac:dyDescent="0.2">
      <c r="A27" s="387" t="s">
        <v>1382</v>
      </c>
      <c r="B27" s="392">
        <v>1501</v>
      </c>
      <c r="C27" s="392" t="s">
        <v>1382</v>
      </c>
      <c r="D27" s="387">
        <v>2012</v>
      </c>
      <c r="E27" s="387" t="s">
        <v>1016</v>
      </c>
      <c r="F27" s="393" t="s">
        <v>618</v>
      </c>
      <c r="G27" s="393" t="s">
        <v>29</v>
      </c>
      <c r="H27" s="404">
        <v>288.39999999999998</v>
      </c>
      <c r="I27" s="403" t="s">
        <v>1015</v>
      </c>
      <c r="J27" s="403"/>
      <c r="K27" s="403">
        <f t="shared" si="0"/>
        <v>230</v>
      </c>
      <c r="L27" s="405">
        <f t="shared" si="1"/>
        <v>12.423021786</v>
      </c>
      <c r="M27" s="395"/>
      <c r="N27" s="406"/>
    </row>
    <row r="28" spans="1:14" x14ac:dyDescent="0.2">
      <c r="A28" s="387" t="s">
        <v>1382</v>
      </c>
      <c r="B28" s="392">
        <v>1501</v>
      </c>
      <c r="C28" s="392" t="s">
        <v>1382</v>
      </c>
      <c r="D28" s="387">
        <v>2012</v>
      </c>
      <c r="E28" s="387" t="s">
        <v>1019</v>
      </c>
      <c r="F28" s="393" t="s">
        <v>620</v>
      </c>
      <c r="G28" s="393"/>
      <c r="H28" s="404">
        <v>82</v>
      </c>
      <c r="I28" s="403" t="s">
        <v>1015</v>
      </c>
      <c r="J28" s="403"/>
      <c r="K28" s="403">
        <f t="shared" si="0"/>
        <v>230</v>
      </c>
      <c r="L28" s="405">
        <f t="shared" si="1"/>
        <v>0</v>
      </c>
      <c r="M28" s="395"/>
      <c r="N28" s="406"/>
    </row>
    <row r="29" spans="1:14" x14ac:dyDescent="0.2">
      <c r="A29" s="387" t="s">
        <v>1382</v>
      </c>
      <c r="B29" s="392">
        <v>1501</v>
      </c>
      <c r="C29" s="392" t="s">
        <v>1382</v>
      </c>
      <c r="D29" s="387">
        <v>2012</v>
      </c>
      <c r="E29" s="387" t="s">
        <v>1014</v>
      </c>
      <c r="F29" s="393" t="s">
        <v>615</v>
      </c>
      <c r="G29" s="393" t="s">
        <v>27</v>
      </c>
      <c r="H29" s="404">
        <v>165.2</v>
      </c>
      <c r="I29" s="403" t="s">
        <v>1015</v>
      </c>
      <c r="J29" s="403"/>
      <c r="K29" s="403">
        <f t="shared" si="0"/>
        <v>230</v>
      </c>
      <c r="L29" s="405">
        <f t="shared" si="1"/>
        <v>17.176739984860173</v>
      </c>
      <c r="M29" s="395"/>
      <c r="N29" s="406"/>
    </row>
    <row r="30" spans="1:14" x14ac:dyDescent="0.2">
      <c r="A30" s="387" t="s">
        <v>1382</v>
      </c>
      <c r="B30" s="392">
        <v>1501</v>
      </c>
      <c r="C30" s="392" t="s">
        <v>1382</v>
      </c>
      <c r="D30" s="387">
        <v>2013</v>
      </c>
      <c r="E30" s="387" t="s">
        <v>1014</v>
      </c>
      <c r="F30" s="393" t="s">
        <v>615</v>
      </c>
      <c r="G30" s="393" t="s">
        <v>29</v>
      </c>
      <c r="H30" s="706">
        <v>6253.2</v>
      </c>
      <c r="I30" s="403" t="s">
        <v>1015</v>
      </c>
      <c r="J30" s="403"/>
      <c r="K30" s="403">
        <f t="shared" ref="K30:K46" si="2">VLOOKUP(CONCATENATE($E30,$F30,$G30),Commute4_08,5,0)</f>
        <v>230</v>
      </c>
      <c r="L30" s="405">
        <f t="shared" ref="L30:L46" si="3">IF($D30&lt;=2011,IF(ISNUMBER($J30),SUM(($H30*$J30*VLOOKUP(CONCATENATE($E30,$F30,$G30),Commute4_08,10,0)*1),($H30*$J30*VLOOKUP(CONCATENATE($E30,$F30,$G30),Commute4_08,12,0)*21),($H30*$J30*VLOOKUP(CONCATENATE($E30,$F30,$G30),Commute4_08,14,0)*310))/1000,SUM(($H30*$K30*VLOOKUP(CONCATENATE($E30,$F30,$G30),Commute4_08,10,0)*1),($H30*$K30*VLOOKUP(CONCATENATE($E30,$F30,$G30),Commute4_08,12,0)*21),($H30*$K30*VLOOKUP(CONCATENATE($E30,$F30,$G30),Commute4_08,14,0)*310))/1000),IF(ISNUMBER($J30),SUM(($H30*$J30*VLOOKUP(CONCATENATE($E30,$F30,$G30),Commute4_12,16,0)*1),($H30*$J30*VLOOKUP(CONCATENATE($E30,$F30,$G30),Commute4_12,18,0)*21),($H30*$J30*VLOOKUP(CONCATENATE($E30,$F30,$G30),Commute4_12,20,0)*310))/1000,SUM(($H30*$K30*VLOOKUP(CONCATENATE($E30,$F30,$G30),Commute4_12,16,0)*1),($H30*$K30*VLOOKUP(CONCATENATE($E30,$F30,$G30),Commute4_12,18,0)*21),($H30*$K30*VLOOKUP(CONCATENATE($E30,$F30,$G30),Commute4_12,20,0)*310))/1000))</f>
        <v>538.72149675599996</v>
      </c>
      <c r="M30" s="395"/>
      <c r="N30" s="406"/>
    </row>
    <row r="31" spans="1:14" x14ac:dyDescent="0.2">
      <c r="A31" s="387" t="s">
        <v>1382</v>
      </c>
      <c r="B31" s="392">
        <v>1501</v>
      </c>
      <c r="C31" s="392" t="s">
        <v>1382</v>
      </c>
      <c r="D31" s="387">
        <v>2013</v>
      </c>
      <c r="E31" s="387" t="s">
        <v>1014</v>
      </c>
      <c r="F31" s="393" t="s">
        <v>616</v>
      </c>
      <c r="G31" s="393" t="s">
        <v>29</v>
      </c>
      <c r="H31" s="706">
        <v>4072.8</v>
      </c>
      <c r="I31" s="403" t="s">
        <v>1015</v>
      </c>
      <c r="J31" s="403"/>
      <c r="K31" s="403">
        <f t="shared" si="2"/>
        <v>230</v>
      </c>
      <c r="L31" s="405">
        <f t="shared" si="3"/>
        <v>500.526674544</v>
      </c>
      <c r="M31" s="395"/>
      <c r="N31" s="406"/>
    </row>
    <row r="32" spans="1:14" x14ac:dyDescent="0.2">
      <c r="A32" s="387" t="s">
        <v>1382</v>
      </c>
      <c r="B32" s="392">
        <v>1501</v>
      </c>
      <c r="C32" s="392" t="s">
        <v>1382</v>
      </c>
      <c r="D32" s="387">
        <v>2013</v>
      </c>
      <c r="E32" s="387" t="s">
        <v>1014</v>
      </c>
      <c r="F32" s="393" t="s">
        <v>616</v>
      </c>
      <c r="G32" s="393" t="s">
        <v>27</v>
      </c>
      <c r="H32" s="706">
        <v>198</v>
      </c>
      <c r="I32" s="403" t="s">
        <v>1015</v>
      </c>
      <c r="J32" s="403"/>
      <c r="K32" s="403">
        <f t="shared" si="2"/>
        <v>230</v>
      </c>
      <c r="L32" s="405">
        <f t="shared" si="3"/>
        <v>25.559756749392264</v>
      </c>
      <c r="M32" s="395"/>
      <c r="N32" s="406"/>
    </row>
    <row r="33" spans="1:14" x14ac:dyDescent="0.2">
      <c r="A33" s="387" t="s">
        <v>1382</v>
      </c>
      <c r="B33" s="392">
        <v>1501</v>
      </c>
      <c r="C33" s="392" t="s">
        <v>1382</v>
      </c>
      <c r="D33" s="387">
        <v>2013</v>
      </c>
      <c r="E33" s="387" t="s">
        <v>1014</v>
      </c>
      <c r="F33" s="393" t="s">
        <v>617</v>
      </c>
      <c r="G33" s="393" t="s">
        <v>29</v>
      </c>
      <c r="H33" s="706">
        <v>154.4</v>
      </c>
      <c r="I33" s="403" t="s">
        <v>1015</v>
      </c>
      <c r="J33" s="403"/>
      <c r="K33" s="403">
        <f t="shared" si="2"/>
        <v>230</v>
      </c>
      <c r="L33" s="405">
        <f t="shared" si="3"/>
        <v>6.0597676800000002</v>
      </c>
      <c r="M33" s="395"/>
      <c r="N33" s="406"/>
    </row>
    <row r="34" spans="1:14" x14ac:dyDescent="0.2">
      <c r="A34" s="387" t="s">
        <v>1382</v>
      </c>
      <c r="B34" s="392">
        <v>1501</v>
      </c>
      <c r="C34" s="392" t="s">
        <v>1382</v>
      </c>
      <c r="D34" s="387">
        <v>2013</v>
      </c>
      <c r="E34" s="387" t="s">
        <v>1014</v>
      </c>
      <c r="F34" s="393" t="s">
        <v>615</v>
      </c>
      <c r="G34" s="393" t="s">
        <v>1018</v>
      </c>
      <c r="H34" s="706">
        <v>261.60000000000002</v>
      </c>
      <c r="I34" s="403" t="s">
        <v>1015</v>
      </c>
      <c r="J34" s="403"/>
      <c r="K34" s="403">
        <f t="shared" si="2"/>
        <v>230</v>
      </c>
      <c r="L34" s="405">
        <f t="shared" si="3"/>
        <v>11.432040336000002</v>
      </c>
      <c r="M34" s="395"/>
      <c r="N34" s="406"/>
    </row>
    <row r="35" spans="1:14" x14ac:dyDescent="0.2">
      <c r="A35" s="387" t="s">
        <v>1382</v>
      </c>
      <c r="B35" s="392">
        <v>1501</v>
      </c>
      <c r="C35" s="392" t="s">
        <v>1382</v>
      </c>
      <c r="D35" s="387">
        <v>2013</v>
      </c>
      <c r="E35" s="387" t="s">
        <v>1016</v>
      </c>
      <c r="F35" s="393" t="s">
        <v>618</v>
      </c>
      <c r="G35" s="393" t="s">
        <v>29</v>
      </c>
      <c r="H35" s="706">
        <v>296.8</v>
      </c>
      <c r="I35" s="403" t="s">
        <v>1015</v>
      </c>
      <c r="J35" s="403"/>
      <c r="K35" s="403">
        <f t="shared" si="2"/>
        <v>230</v>
      </c>
      <c r="L35" s="405">
        <f t="shared" si="3"/>
        <v>12.784857371999999</v>
      </c>
      <c r="M35" s="395"/>
      <c r="N35" s="406"/>
    </row>
    <row r="36" spans="1:14" x14ac:dyDescent="0.2">
      <c r="A36" s="387" t="s">
        <v>1382</v>
      </c>
      <c r="B36" s="392">
        <v>1501</v>
      </c>
      <c r="C36" s="392" t="s">
        <v>1382</v>
      </c>
      <c r="D36" s="387">
        <v>2013</v>
      </c>
      <c r="E36" s="387" t="s">
        <v>1019</v>
      </c>
      <c r="F36" s="393" t="s">
        <v>620</v>
      </c>
      <c r="G36" s="393"/>
      <c r="H36" s="706">
        <v>84.4</v>
      </c>
      <c r="I36" s="403" t="s">
        <v>1015</v>
      </c>
      <c r="J36" s="403"/>
      <c r="K36" s="403">
        <f t="shared" si="2"/>
        <v>230</v>
      </c>
      <c r="L36" s="405">
        <f t="shared" si="3"/>
        <v>0</v>
      </c>
      <c r="M36" s="395"/>
      <c r="N36" s="406"/>
    </row>
    <row r="37" spans="1:14" x14ac:dyDescent="0.2">
      <c r="A37" s="387" t="s">
        <v>1382</v>
      </c>
      <c r="B37" s="392">
        <v>1501</v>
      </c>
      <c r="C37" s="392" t="s">
        <v>1382</v>
      </c>
      <c r="D37" s="387">
        <v>2013</v>
      </c>
      <c r="E37" s="387" t="s">
        <v>1014</v>
      </c>
      <c r="F37" s="393" t="s">
        <v>615</v>
      </c>
      <c r="G37" s="393" t="s">
        <v>27</v>
      </c>
      <c r="H37" s="706">
        <v>170.1</v>
      </c>
      <c r="I37" s="403" t="s">
        <v>1015</v>
      </c>
      <c r="J37" s="403"/>
      <c r="K37" s="403">
        <f t="shared" si="2"/>
        <v>230</v>
      </c>
      <c r="L37" s="405">
        <f t="shared" si="3"/>
        <v>17.6862195606823</v>
      </c>
      <c r="M37" s="395"/>
      <c r="N37" s="406"/>
    </row>
    <row r="38" spans="1:14" x14ac:dyDescent="0.2">
      <c r="A38" s="387"/>
      <c r="B38" s="392"/>
      <c r="C38" s="392"/>
      <c r="D38" s="387"/>
      <c r="E38" s="387"/>
      <c r="F38" s="393"/>
      <c r="G38" s="393"/>
      <c r="H38" s="404"/>
      <c r="I38" s="403" t="s">
        <v>1015</v>
      </c>
      <c r="J38" s="403"/>
      <c r="K38" s="403" t="e">
        <f t="shared" si="2"/>
        <v>#N/A</v>
      </c>
      <c r="L38" s="405" t="e">
        <f t="shared" si="3"/>
        <v>#N/A</v>
      </c>
      <c r="M38" s="395"/>
      <c r="N38" s="406"/>
    </row>
    <row r="39" spans="1:14" x14ac:dyDescent="0.2">
      <c r="A39" s="387"/>
      <c r="B39" s="392"/>
      <c r="C39" s="392"/>
      <c r="D39" s="387"/>
      <c r="E39" s="387"/>
      <c r="F39" s="393"/>
      <c r="G39" s="393"/>
      <c r="H39" s="404"/>
      <c r="I39" s="403" t="s">
        <v>1015</v>
      </c>
      <c r="J39" s="403"/>
      <c r="K39" s="403" t="e">
        <f t="shared" si="2"/>
        <v>#N/A</v>
      </c>
      <c r="L39" s="405" t="e">
        <f t="shared" si="3"/>
        <v>#N/A</v>
      </c>
      <c r="M39" s="395"/>
      <c r="N39" s="406"/>
    </row>
    <row r="40" spans="1:14" x14ac:dyDescent="0.2">
      <c r="A40" s="387"/>
      <c r="B40" s="392"/>
      <c r="C40" s="392"/>
      <c r="D40" s="387"/>
      <c r="E40" s="387"/>
      <c r="F40" s="393"/>
      <c r="G40" s="393"/>
      <c r="H40" s="404"/>
      <c r="I40" s="403" t="s">
        <v>1015</v>
      </c>
      <c r="J40" s="403"/>
      <c r="K40" s="403" t="e">
        <f t="shared" si="2"/>
        <v>#N/A</v>
      </c>
      <c r="L40" s="405" t="e">
        <f t="shared" si="3"/>
        <v>#N/A</v>
      </c>
      <c r="M40" s="395"/>
      <c r="N40" s="406"/>
    </row>
    <row r="41" spans="1:14" x14ac:dyDescent="0.2">
      <c r="A41" s="387"/>
      <c r="B41" s="392"/>
      <c r="C41" s="392"/>
      <c r="D41" s="387"/>
      <c r="E41" s="387"/>
      <c r="F41" s="393"/>
      <c r="G41" s="393"/>
      <c r="H41" s="404"/>
      <c r="I41" s="403" t="s">
        <v>1015</v>
      </c>
      <c r="J41" s="403"/>
      <c r="K41" s="403" t="e">
        <f t="shared" si="2"/>
        <v>#N/A</v>
      </c>
      <c r="L41" s="405" t="e">
        <f t="shared" si="3"/>
        <v>#N/A</v>
      </c>
      <c r="M41" s="395"/>
      <c r="N41" s="406"/>
    </row>
    <row r="42" spans="1:14" x14ac:dyDescent="0.2">
      <c r="A42" s="387"/>
      <c r="B42" s="392"/>
      <c r="C42" s="392"/>
      <c r="D42" s="387"/>
      <c r="E42" s="387"/>
      <c r="F42" s="393"/>
      <c r="G42" s="393"/>
      <c r="H42" s="404"/>
      <c r="I42" s="403" t="s">
        <v>1015</v>
      </c>
      <c r="J42" s="403"/>
      <c r="K42" s="403" t="e">
        <f t="shared" si="2"/>
        <v>#N/A</v>
      </c>
      <c r="L42" s="405" t="e">
        <f t="shared" si="3"/>
        <v>#N/A</v>
      </c>
      <c r="M42" s="395"/>
      <c r="N42" s="406"/>
    </row>
    <row r="43" spans="1:14" x14ac:dyDescent="0.2">
      <c r="A43" s="387"/>
      <c r="B43" s="392"/>
      <c r="C43" s="392"/>
      <c r="D43" s="387"/>
      <c r="E43" s="387"/>
      <c r="F43" s="393"/>
      <c r="G43" s="393"/>
      <c r="H43" s="404"/>
      <c r="I43" s="403" t="s">
        <v>1015</v>
      </c>
      <c r="J43" s="403"/>
      <c r="K43" s="403" t="e">
        <f t="shared" si="2"/>
        <v>#N/A</v>
      </c>
      <c r="L43" s="405" t="e">
        <f t="shared" si="3"/>
        <v>#N/A</v>
      </c>
      <c r="M43" s="395"/>
      <c r="N43" s="406"/>
    </row>
    <row r="44" spans="1:14" x14ac:dyDescent="0.2">
      <c r="A44" s="387"/>
      <c r="B44" s="392"/>
      <c r="C44" s="392"/>
      <c r="D44" s="387"/>
      <c r="E44" s="387"/>
      <c r="F44" s="393"/>
      <c r="G44" s="393"/>
      <c r="H44" s="404"/>
      <c r="I44" s="403" t="s">
        <v>1015</v>
      </c>
      <c r="J44" s="403"/>
      <c r="K44" s="403" t="e">
        <f t="shared" si="2"/>
        <v>#N/A</v>
      </c>
      <c r="L44" s="405" t="e">
        <f t="shared" si="3"/>
        <v>#N/A</v>
      </c>
      <c r="M44" s="395"/>
      <c r="N44" s="406"/>
    </row>
    <row r="45" spans="1:14" x14ac:dyDescent="0.2">
      <c r="A45" s="387"/>
      <c r="B45" s="392"/>
      <c r="C45" s="392"/>
      <c r="D45" s="387"/>
      <c r="E45" s="387"/>
      <c r="F45" s="393"/>
      <c r="G45" s="393"/>
      <c r="H45" s="404"/>
      <c r="I45" s="403" t="s">
        <v>1015</v>
      </c>
      <c r="J45" s="403"/>
      <c r="K45" s="403" t="e">
        <f t="shared" si="2"/>
        <v>#N/A</v>
      </c>
      <c r="L45" s="405" t="e">
        <f t="shared" si="3"/>
        <v>#N/A</v>
      </c>
      <c r="M45" s="395"/>
      <c r="N45" s="406"/>
    </row>
    <row r="46" spans="1:14" x14ac:dyDescent="0.2">
      <c r="A46" s="387"/>
      <c r="B46" s="392"/>
      <c r="C46" s="392"/>
      <c r="D46" s="387"/>
      <c r="E46" s="387"/>
      <c r="F46" s="393"/>
      <c r="G46" s="393"/>
      <c r="H46" s="404"/>
      <c r="I46" s="403" t="s">
        <v>1015</v>
      </c>
      <c r="J46" s="403"/>
      <c r="K46" s="403" t="e">
        <f t="shared" si="2"/>
        <v>#N/A</v>
      </c>
      <c r="L46" s="405" t="e">
        <f t="shared" si="3"/>
        <v>#N/A</v>
      </c>
      <c r="M46" s="395"/>
      <c r="N46" s="406"/>
    </row>
  </sheetData>
  <autoFilter ref="A12:N46"/>
  <mergeCells count="4">
    <mergeCell ref="A8:N8"/>
    <mergeCell ref="A10:L10"/>
    <mergeCell ref="M10:N10"/>
    <mergeCell ref="A4:L4"/>
  </mergeCells>
  <conditionalFormatting sqref="A13:N46">
    <cfRule type="expression" dxfId="4" priority="22">
      <formula>OR(#REF!=1,#REF!=3)</formula>
    </cfRule>
  </conditionalFormatting>
  <dataValidations count="3">
    <dataValidation type="list" allowBlank="1" showInputMessage="1" showErrorMessage="1" sqref="G13:G46">
      <formula1>IF(E13="Personal Owned Vehicles",Commute3a,IF(E13="Car/Van Pools",Commute3b,IF(E13="Mass Transit",Commute3c,"")))</formula1>
    </dataValidation>
    <dataValidation type="list" allowBlank="1" showInputMessage="1" showErrorMessage="1" sqref="F13:F46">
      <formula1>IF(E13="Personal Owned Vehicles",Commute2a,IF(E13="Car/Van Pools",Commute2b,IF(E13="Mass Transit",Commute2c,Commute2d)))</formula1>
    </dataValidation>
    <dataValidation type="list" allowBlank="1" showInputMessage="1" showErrorMessage="1" sqref="E13:E46">
      <formula1>Commute1</formula1>
    </dataValidation>
  </dataValidations>
  <pageMargins left="0.7" right="0.7" top="0.75" bottom="0.75" header="0.3" footer="0.3"/>
  <pageSetup scale="61"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0"/>
  <sheetViews>
    <sheetView view="pageBreakPreview" topLeftCell="B1" zoomScale="50" zoomScaleNormal="100" zoomScaleSheetLayoutView="50" workbookViewId="0">
      <pane ySplit="13" topLeftCell="A14" activePane="bottomLeft" state="frozen"/>
      <selection pane="bottomLeft" activeCell="F17" sqref="F17"/>
    </sheetView>
  </sheetViews>
  <sheetFormatPr defaultColWidth="9.140625" defaultRowHeight="15" x14ac:dyDescent="0.2"/>
  <cols>
    <col min="1" max="1" width="2.5703125" style="509" hidden="1" customWidth="1"/>
    <col min="2" max="2" width="6.42578125" style="471" customWidth="1"/>
    <col min="3" max="3" width="7" style="471" customWidth="1"/>
    <col min="4" max="4" width="8" style="471" customWidth="1"/>
    <col min="5" max="5" width="6" style="471" customWidth="1"/>
    <col min="6" max="6" width="16.42578125" style="471" customWidth="1"/>
    <col min="7" max="7" width="16.140625" style="471" customWidth="1"/>
    <col min="8" max="9" width="8.42578125" style="471" customWidth="1"/>
    <col min="10" max="10" width="12.85546875" style="471" customWidth="1"/>
    <col min="11" max="11" width="12.140625" style="471" customWidth="1"/>
    <col min="12" max="23" width="8.5703125" style="471" customWidth="1"/>
    <col min="24" max="24" width="11" style="471" customWidth="1"/>
    <col min="25" max="25" width="13.140625" style="471" customWidth="1"/>
    <col min="26" max="26" width="21.85546875" style="471" customWidth="1"/>
    <col min="27" max="27" width="26.42578125" style="471" customWidth="1"/>
    <col min="28" max="16384" width="9.140625" style="471"/>
  </cols>
  <sheetData>
    <row r="1" spans="1:27" s="20" customFormat="1" ht="24" customHeight="1" x14ac:dyDescent="0.2">
      <c r="A1" s="489"/>
      <c r="B1" s="78" t="s">
        <v>1273</v>
      </c>
      <c r="C1" s="55"/>
      <c r="D1" s="55"/>
      <c r="E1" s="55"/>
      <c r="F1" s="55"/>
      <c r="G1" s="55"/>
      <c r="H1" s="55"/>
      <c r="I1" s="55"/>
      <c r="J1" s="55"/>
      <c r="K1" s="55"/>
      <c r="L1" s="55"/>
      <c r="M1" s="55"/>
      <c r="N1" s="55"/>
      <c r="O1" s="55"/>
      <c r="P1" s="55"/>
      <c r="Q1" s="55"/>
      <c r="R1" s="55"/>
      <c r="S1" s="55"/>
      <c r="T1" s="55"/>
      <c r="U1" s="55"/>
      <c r="V1" s="55"/>
      <c r="W1" s="55"/>
    </row>
    <row r="2" spans="1:27" s="20" customFormat="1" ht="8.1" customHeight="1" x14ac:dyDescent="0.2">
      <c r="A2" s="489"/>
      <c r="B2" s="22"/>
      <c r="C2" s="22"/>
      <c r="D2" s="22"/>
      <c r="E2" s="22"/>
      <c r="F2" s="22"/>
      <c r="G2" s="22"/>
      <c r="H2" s="22"/>
      <c r="I2" s="22"/>
      <c r="J2" s="22"/>
      <c r="K2" s="22"/>
      <c r="L2" s="22"/>
      <c r="M2" s="22"/>
    </row>
    <row r="3" spans="1:27" s="10" customFormat="1" ht="18" customHeight="1" x14ac:dyDescent="0.2">
      <c r="A3" s="50"/>
      <c r="B3" s="24" t="s">
        <v>1144</v>
      </c>
      <c r="C3" s="57"/>
      <c r="D3" s="57"/>
      <c r="E3" s="57"/>
      <c r="F3" s="57"/>
      <c r="G3" s="57"/>
      <c r="H3" s="57"/>
      <c r="I3" s="57"/>
      <c r="J3" s="57"/>
      <c r="K3" s="57"/>
      <c r="L3" s="57"/>
      <c r="M3" s="57"/>
    </row>
    <row r="4" spans="1:27" s="50" customFormat="1" ht="40.5" customHeight="1" x14ac:dyDescent="0.2">
      <c r="B4" s="787" t="s">
        <v>1790</v>
      </c>
      <c r="C4" s="787"/>
      <c r="D4" s="787"/>
      <c r="E4" s="787"/>
      <c r="F4" s="787"/>
      <c r="G4" s="787"/>
      <c r="H4" s="787"/>
      <c r="I4" s="787"/>
      <c r="J4" s="787"/>
      <c r="K4" s="787"/>
      <c r="L4" s="787"/>
      <c r="M4" s="787"/>
      <c r="N4" s="787"/>
      <c r="O4" s="787"/>
      <c r="P4" s="787"/>
      <c r="Q4" s="787"/>
      <c r="R4" s="787"/>
      <c r="S4" s="787"/>
      <c r="T4" s="787"/>
      <c r="U4" s="787"/>
      <c r="V4" s="787"/>
      <c r="W4" s="787"/>
      <c r="X4" s="224"/>
    </row>
    <row r="5" spans="1:27" s="10" customFormat="1" ht="18" customHeight="1" x14ac:dyDescent="0.2">
      <c r="A5" s="50"/>
      <c r="B5" s="23" t="s">
        <v>1116</v>
      </c>
      <c r="C5" s="57"/>
      <c r="D5" s="57"/>
      <c r="E5" s="57"/>
      <c r="F5" s="57"/>
      <c r="G5" s="57"/>
      <c r="I5" s="57"/>
    </row>
    <row r="6" spans="1:27" s="10" customFormat="1" ht="8.1" customHeight="1" x14ac:dyDescent="0.2">
      <c r="A6" s="50"/>
      <c r="B6" s="23"/>
      <c r="C6" s="57"/>
      <c r="D6" s="57"/>
      <c r="E6" s="57"/>
      <c r="F6" s="57"/>
      <c r="G6" s="57"/>
      <c r="I6" s="57"/>
    </row>
    <row r="7" spans="1:27" s="61" customFormat="1" ht="19.5" customHeight="1" x14ac:dyDescent="0.2">
      <c r="A7" s="490"/>
      <c r="B7" s="158" t="s">
        <v>1137</v>
      </c>
      <c r="C7" s="159"/>
      <c r="D7" s="159"/>
      <c r="E7" s="159"/>
      <c r="F7" s="159"/>
      <c r="G7" s="182"/>
      <c r="H7" s="159"/>
      <c r="I7" s="159"/>
      <c r="J7" s="159"/>
      <c r="K7" s="159"/>
      <c r="L7" s="159"/>
      <c r="M7" s="182"/>
      <c r="N7" s="159"/>
      <c r="O7" s="182"/>
      <c r="P7" s="159"/>
      <c r="Q7" s="182"/>
      <c r="R7" s="159"/>
      <c r="S7" s="182"/>
      <c r="T7" s="159"/>
      <c r="U7" s="182"/>
      <c r="V7" s="159"/>
      <c r="W7" s="182"/>
      <c r="X7" s="159"/>
      <c r="Y7" s="159"/>
      <c r="Z7" s="159"/>
      <c r="AA7" s="159"/>
    </row>
    <row r="8" spans="1:27" s="10" customFormat="1" ht="28.5" customHeight="1" x14ac:dyDescent="0.2">
      <c r="A8" s="50"/>
      <c r="B8" s="867"/>
      <c r="C8" s="868"/>
      <c r="D8" s="868"/>
      <c r="E8" s="868"/>
      <c r="F8" s="868"/>
      <c r="G8" s="868"/>
      <c r="H8" s="868"/>
      <c r="I8" s="868"/>
      <c r="J8" s="868"/>
      <c r="K8" s="868"/>
      <c r="L8" s="868"/>
      <c r="M8" s="868"/>
      <c r="N8" s="868"/>
      <c r="O8" s="868"/>
      <c r="P8" s="868"/>
      <c r="Q8" s="868"/>
      <c r="R8" s="868"/>
      <c r="S8" s="868"/>
      <c r="T8" s="868"/>
      <c r="U8" s="868"/>
      <c r="V8" s="868"/>
      <c r="W8" s="868"/>
      <c r="X8" s="868"/>
      <c r="Y8" s="868"/>
      <c r="Z8" s="868"/>
      <c r="AA8" s="868"/>
    </row>
    <row r="9" spans="1:27" s="10" customFormat="1" ht="8.1" customHeight="1" x14ac:dyDescent="0.2">
      <c r="A9" s="50"/>
      <c r="B9" s="23"/>
      <c r="C9" s="57"/>
      <c r="D9" s="57"/>
      <c r="E9" s="57"/>
      <c r="F9" s="57"/>
      <c r="G9" s="57"/>
      <c r="I9" s="57"/>
    </row>
    <row r="10" spans="1:27" s="61" customFormat="1" ht="19.5" customHeight="1" x14ac:dyDescent="0.2">
      <c r="A10" s="490"/>
      <c r="B10" s="840" t="s">
        <v>1271</v>
      </c>
      <c r="C10" s="794"/>
      <c r="D10" s="794"/>
      <c r="E10" s="794"/>
      <c r="F10" s="794"/>
      <c r="G10" s="794"/>
      <c r="H10" s="794"/>
      <c r="I10" s="794"/>
      <c r="J10" s="794"/>
      <c r="K10" s="794"/>
      <c r="L10" s="794"/>
      <c r="M10" s="794"/>
      <c r="N10" s="794"/>
      <c r="O10" s="794"/>
      <c r="P10" s="794"/>
      <c r="Q10" s="794"/>
      <c r="R10" s="794"/>
      <c r="S10" s="794"/>
      <c r="T10" s="794"/>
      <c r="U10" s="794"/>
      <c r="V10" s="794"/>
      <c r="W10" s="794"/>
      <c r="X10" s="794"/>
      <c r="Y10" s="841"/>
      <c r="Z10" s="865" t="s">
        <v>111</v>
      </c>
      <c r="AA10" s="866"/>
    </row>
    <row r="11" spans="1:27" s="459" customFormat="1" ht="8.1" customHeight="1" x14ac:dyDescent="0.2">
      <c r="A11" s="507"/>
      <c r="B11" s="460"/>
      <c r="C11" s="460"/>
      <c r="D11" s="460"/>
      <c r="E11" s="460"/>
      <c r="F11" s="460"/>
      <c r="G11" s="461"/>
      <c r="H11" s="460"/>
      <c r="I11" s="460"/>
      <c r="J11" s="460"/>
      <c r="K11" s="460"/>
      <c r="L11" s="462"/>
      <c r="M11" s="463"/>
      <c r="N11" s="462"/>
      <c r="O11" s="463"/>
      <c r="P11" s="462"/>
      <c r="Q11" s="463"/>
      <c r="R11" s="462"/>
      <c r="S11" s="463"/>
      <c r="T11" s="462"/>
      <c r="U11" s="463"/>
      <c r="V11" s="462"/>
      <c r="W11" s="463"/>
      <c r="X11" s="463"/>
      <c r="Y11" s="463"/>
      <c r="Z11" s="58"/>
      <c r="AA11" s="463"/>
    </row>
    <row r="12" spans="1:27" s="464" customFormat="1" ht="51" customHeight="1" x14ac:dyDescent="0.2">
      <c r="B12" s="862" t="s">
        <v>271</v>
      </c>
      <c r="C12" s="862" t="s">
        <v>316</v>
      </c>
      <c r="D12" s="862" t="s">
        <v>321</v>
      </c>
      <c r="E12" s="862" t="s">
        <v>273</v>
      </c>
      <c r="F12" s="862" t="s">
        <v>1784</v>
      </c>
      <c r="G12" s="863" t="s">
        <v>1783</v>
      </c>
      <c r="H12" s="862" t="s">
        <v>1246</v>
      </c>
      <c r="I12" s="862" t="s">
        <v>1247</v>
      </c>
      <c r="J12" s="862" t="s">
        <v>1248</v>
      </c>
      <c r="K12" s="862" t="s">
        <v>1249</v>
      </c>
      <c r="L12" s="862" t="s">
        <v>1250</v>
      </c>
      <c r="M12" s="862"/>
      <c r="N12" s="862" t="s">
        <v>1251</v>
      </c>
      <c r="O12" s="862"/>
      <c r="P12" s="862" t="s">
        <v>1252</v>
      </c>
      <c r="Q12" s="862"/>
      <c r="R12" s="862" t="s">
        <v>1253</v>
      </c>
      <c r="S12" s="862"/>
      <c r="T12" s="862" t="s">
        <v>1254</v>
      </c>
      <c r="U12" s="862"/>
      <c r="V12" s="862" t="s">
        <v>1255</v>
      </c>
      <c r="W12" s="862"/>
      <c r="X12" s="870" t="s">
        <v>1745</v>
      </c>
      <c r="Y12" s="870" t="s">
        <v>1744</v>
      </c>
      <c r="Z12" s="869" t="s">
        <v>405</v>
      </c>
      <c r="AA12" s="869" t="s">
        <v>1073</v>
      </c>
    </row>
    <row r="13" spans="1:27" s="464" customFormat="1" ht="12.75" x14ac:dyDescent="0.2">
      <c r="B13" s="862"/>
      <c r="C13" s="862"/>
      <c r="D13" s="862"/>
      <c r="E13" s="862"/>
      <c r="F13" s="862"/>
      <c r="G13" s="864"/>
      <c r="H13" s="862"/>
      <c r="I13" s="862"/>
      <c r="J13" s="862"/>
      <c r="K13" s="862"/>
      <c r="L13" s="183" t="s">
        <v>321</v>
      </c>
      <c r="M13" s="183" t="s">
        <v>1272</v>
      </c>
      <c r="N13" s="183" t="s">
        <v>321</v>
      </c>
      <c r="O13" s="183" t="s">
        <v>1272</v>
      </c>
      <c r="P13" s="183" t="s">
        <v>321</v>
      </c>
      <c r="Q13" s="183" t="s">
        <v>1272</v>
      </c>
      <c r="R13" s="183" t="s">
        <v>321</v>
      </c>
      <c r="S13" s="183" t="s">
        <v>1272</v>
      </c>
      <c r="T13" s="183" t="s">
        <v>321</v>
      </c>
      <c r="U13" s="183" t="s">
        <v>1272</v>
      </c>
      <c r="V13" s="183" t="s">
        <v>321</v>
      </c>
      <c r="W13" s="183" t="s">
        <v>1272</v>
      </c>
      <c r="X13" s="870"/>
      <c r="Y13" s="870"/>
      <c r="Z13" s="869"/>
      <c r="AA13" s="869"/>
    </row>
    <row r="14" spans="1:27" ht="15.75" customHeight="1" x14ac:dyDescent="0.2">
      <c r="A14" s="508" t="str">
        <f t="shared" ref="A14" si="0">CONCATENATE(C14,D14,E14)</f>
        <v>1501LM</v>
      </c>
      <c r="B14" s="465" t="s">
        <v>1382</v>
      </c>
      <c r="C14" s="466">
        <v>1501</v>
      </c>
      <c r="D14" s="466" t="s">
        <v>1382</v>
      </c>
      <c r="E14" s="465"/>
      <c r="F14" s="475"/>
      <c r="G14" s="470">
        <f t="shared" ref="G14" si="1">F14/0.90718</f>
        <v>0</v>
      </c>
      <c r="H14" s="465"/>
      <c r="I14" s="465"/>
      <c r="J14" s="467"/>
      <c r="K14" s="467"/>
      <c r="L14" s="472"/>
      <c r="M14" s="473">
        <v>1</v>
      </c>
      <c r="N14" s="472"/>
      <c r="O14" s="473">
        <v>0.5</v>
      </c>
      <c r="P14" s="472"/>
      <c r="Q14" s="473">
        <v>0.75</v>
      </c>
      <c r="R14" s="476"/>
      <c r="S14" s="473">
        <v>0.01</v>
      </c>
      <c r="T14" s="476"/>
      <c r="U14" s="473">
        <v>0.1</v>
      </c>
      <c r="V14" s="476"/>
      <c r="W14" s="473">
        <v>0.99</v>
      </c>
      <c r="X14" s="474">
        <f t="shared" ref="X14:X18" si="2">($J14*IF(ISNUMBER($L14),$L14,$M14))+($K14*IF(ISNUMBER($N14),$N14,$O14))*IF(ISNUMBER($T14),$T14,$U14)*((12/16)*(44/12))+(($K14*(1-IF(ISNUMBER($N14),$N14,$O14))*(1-IF(ISNUMBER($P14),$P14,$Q14)))*IF(ISNUMBER($T14),$T14,$U14)*((12/16)*(44/12)))+(($K14*(1-IF(ISNUMBER($N14),$N14,$O14))*IF(ISNUMBER($P14),$P14,$Q14)*(1-IF(ISNUMBER($R14),$R14,$S14)))*((0.841*10^-3)*(1/0.0423)*2.20462*1000)*(52.07/1000)*IF(ISNUMBER($V14),$V14,$W14))</f>
        <v>0</v>
      </c>
      <c r="Y14" s="474">
        <f t="shared" ref="Y14:Y18" si="3">($K14*IF(ISNUMBER($N14),$N14,$O14)*(1-IF(ISNUMBER($T14),$T14,$U14))*21)+($K14*(1-IF(ISNUMBER($N14),$N14,$O14))*(1-IF(ISNUMBER($P14),$P14,$Q14))*(1-IF(ISNUMBER($T14),$T14,$U14))*21)+($K14*(1-IF(ISNUMBER($N14),$N14,$O14))*IF(ISNUMBER($P14),$P14,$Q14)*(1-IF(ISNUMBER($R14),$R14,$S14))*((0.841*(10^-3))*(1/0.0423)*2.20462*1000)*(3.2*(10^-3)*(1/1000))*21)+($K14*(1-IF(ISNUMBER($N14),$N14,$O14))*IF(ISNUMBER($P14),$P14,$Q14)*IF(ISNUMBER($R14),$R14,$S14)*21)+($K14*(1-IF(ISNUMBER($N14),$N14,$O14))*IF(ISNUMBER($P14),$P14,$Q14)*(1-IF(ISNUMBER($R14),$R14,$S14))*((0.841*(10^-3))*(1/0.0423)*2.20462*1000)*(6.3*(10^-4)*(1/1000))*310)</f>
        <v>0</v>
      </c>
      <c r="Z14" s="468"/>
      <c r="AA14" s="468"/>
    </row>
    <row r="15" spans="1:27" ht="15.75" customHeight="1" x14ac:dyDescent="0.2">
      <c r="A15" s="508" t="str">
        <f t="shared" ref="A15:A20" si="4">CONCATENATE(C15,D15,E15)</f>
        <v/>
      </c>
      <c r="B15" s="465"/>
      <c r="C15" s="466"/>
      <c r="D15" s="466"/>
      <c r="E15" s="465"/>
      <c r="F15" s="475"/>
      <c r="G15" s="470">
        <f t="shared" ref="G15:G20" si="5">F15/0.90718</f>
        <v>0</v>
      </c>
      <c r="H15" s="465"/>
      <c r="I15" s="465"/>
      <c r="J15" s="467"/>
      <c r="K15" s="467"/>
      <c r="L15" s="472"/>
      <c r="M15" s="473">
        <v>1</v>
      </c>
      <c r="N15" s="472"/>
      <c r="O15" s="473">
        <v>0.5</v>
      </c>
      <c r="P15" s="472"/>
      <c r="Q15" s="473">
        <v>0.75</v>
      </c>
      <c r="R15" s="476"/>
      <c r="S15" s="473">
        <v>0.01</v>
      </c>
      <c r="T15" s="476"/>
      <c r="U15" s="473">
        <v>0.1</v>
      </c>
      <c r="V15" s="476"/>
      <c r="W15" s="473">
        <v>0.99</v>
      </c>
      <c r="X15" s="474">
        <f t="shared" si="2"/>
        <v>0</v>
      </c>
      <c r="Y15" s="474">
        <f t="shared" si="3"/>
        <v>0</v>
      </c>
      <c r="Z15" s="468"/>
      <c r="AA15" s="468"/>
    </row>
    <row r="16" spans="1:27" ht="15.75" customHeight="1" x14ac:dyDescent="0.2">
      <c r="A16" s="508" t="str">
        <f t="shared" si="4"/>
        <v/>
      </c>
      <c r="B16" s="465"/>
      <c r="C16" s="466"/>
      <c r="D16" s="466"/>
      <c r="E16" s="465"/>
      <c r="F16" s="475"/>
      <c r="G16" s="470">
        <f t="shared" si="5"/>
        <v>0</v>
      </c>
      <c r="H16" s="465"/>
      <c r="I16" s="465"/>
      <c r="J16" s="467"/>
      <c r="K16" s="467"/>
      <c r="L16" s="472"/>
      <c r="M16" s="473">
        <v>1</v>
      </c>
      <c r="N16" s="472"/>
      <c r="O16" s="473">
        <v>0.5</v>
      </c>
      <c r="P16" s="472"/>
      <c r="Q16" s="473">
        <v>0.75</v>
      </c>
      <c r="R16" s="476"/>
      <c r="S16" s="473">
        <v>0.01</v>
      </c>
      <c r="T16" s="476"/>
      <c r="U16" s="473">
        <v>0.1</v>
      </c>
      <c r="V16" s="476"/>
      <c r="W16" s="473">
        <v>0.99</v>
      </c>
      <c r="X16" s="474">
        <f t="shared" si="2"/>
        <v>0</v>
      </c>
      <c r="Y16" s="474">
        <f t="shared" si="3"/>
        <v>0</v>
      </c>
      <c r="Z16" s="468"/>
      <c r="AA16" s="468"/>
    </row>
    <row r="17" spans="1:28" ht="191.45" customHeight="1" x14ac:dyDescent="0.25">
      <c r="A17" s="508" t="str">
        <f t="shared" si="4"/>
        <v>1501LM2013</v>
      </c>
      <c r="B17" s="709" t="s">
        <v>1382</v>
      </c>
      <c r="C17" s="710">
        <v>1501</v>
      </c>
      <c r="D17" s="710" t="s">
        <v>1382</v>
      </c>
      <c r="E17" s="709">
        <v>2013</v>
      </c>
      <c r="F17" s="711">
        <v>0</v>
      </c>
      <c r="G17" s="470">
        <f t="shared" si="5"/>
        <v>0</v>
      </c>
      <c r="H17" s="465"/>
      <c r="I17" s="465"/>
      <c r="J17" s="467"/>
      <c r="K17" s="467"/>
      <c r="L17" s="472"/>
      <c r="M17" s="473">
        <v>1</v>
      </c>
      <c r="N17" s="472"/>
      <c r="O17" s="473">
        <v>0.5</v>
      </c>
      <c r="P17" s="472"/>
      <c r="Q17" s="473">
        <v>0.75</v>
      </c>
      <c r="R17" s="476"/>
      <c r="S17" s="473">
        <v>0.01</v>
      </c>
      <c r="T17" s="476"/>
      <c r="U17" s="473">
        <v>0.1</v>
      </c>
      <c r="V17" s="476"/>
      <c r="W17" s="473">
        <v>0.99</v>
      </c>
      <c r="X17" s="474">
        <f t="shared" si="2"/>
        <v>0</v>
      </c>
      <c r="Y17" s="474">
        <f t="shared" si="3"/>
        <v>0</v>
      </c>
      <c r="Z17" s="712" t="s">
        <v>1952</v>
      </c>
      <c r="AA17" s="468"/>
    </row>
    <row r="18" spans="1:28" ht="15.75" customHeight="1" x14ac:dyDescent="0.2">
      <c r="A18" s="508" t="str">
        <f t="shared" si="4"/>
        <v/>
      </c>
      <c r="B18" s="465"/>
      <c r="C18" s="466"/>
      <c r="D18" s="466"/>
      <c r="E18" s="465"/>
      <c r="F18" s="475"/>
      <c r="G18" s="470">
        <f t="shared" si="5"/>
        <v>0</v>
      </c>
      <c r="H18" s="465"/>
      <c r="I18" s="465"/>
      <c r="J18" s="467"/>
      <c r="K18" s="467"/>
      <c r="L18" s="472"/>
      <c r="M18" s="473">
        <v>1</v>
      </c>
      <c r="N18" s="472"/>
      <c r="O18" s="473">
        <v>0.5</v>
      </c>
      <c r="P18" s="472"/>
      <c r="Q18" s="473">
        <v>0.75</v>
      </c>
      <c r="R18" s="476"/>
      <c r="S18" s="473">
        <v>0.01</v>
      </c>
      <c r="T18" s="476"/>
      <c r="U18" s="473">
        <v>0.1</v>
      </c>
      <c r="V18" s="476"/>
      <c r="W18" s="473">
        <v>0.99</v>
      </c>
      <c r="X18" s="474">
        <f t="shared" si="2"/>
        <v>0</v>
      </c>
      <c r="Y18" s="474">
        <f t="shared" si="3"/>
        <v>0</v>
      </c>
      <c r="Z18" s="468"/>
      <c r="AA18" s="468"/>
      <c r="AB18" s="601"/>
    </row>
    <row r="19" spans="1:28" ht="15.75" customHeight="1" x14ac:dyDescent="0.2">
      <c r="A19" s="508" t="str">
        <f t="shared" si="4"/>
        <v/>
      </c>
      <c r="B19" s="465"/>
      <c r="C19" s="466"/>
      <c r="D19" s="466"/>
      <c r="E19" s="465"/>
      <c r="F19" s="475"/>
      <c r="G19" s="470">
        <f t="shared" si="5"/>
        <v>0</v>
      </c>
      <c r="H19" s="465"/>
      <c r="I19" s="465"/>
      <c r="J19" s="467"/>
      <c r="K19" s="467"/>
      <c r="L19" s="472"/>
      <c r="M19" s="473">
        <v>1</v>
      </c>
      <c r="N19" s="472"/>
      <c r="O19" s="473">
        <v>0.5</v>
      </c>
      <c r="P19" s="472"/>
      <c r="Q19" s="473">
        <v>0.75</v>
      </c>
      <c r="R19" s="476"/>
      <c r="S19" s="473">
        <v>0.01</v>
      </c>
      <c r="T19" s="476"/>
      <c r="U19" s="473">
        <v>0.1</v>
      </c>
      <c r="V19" s="476"/>
      <c r="W19" s="473">
        <v>0.99</v>
      </c>
      <c r="X19" s="474">
        <f t="shared" ref="X19:X20" si="6">($J19*IF(ISNUMBER($L19),$L19,$M19))+($K19*IF(ISNUMBER($N19),$N19,$O19))*IF(ISNUMBER($T19),$T19,$U19)*((12/16)*(44/12))+(($K19*(1-IF(ISNUMBER($N19),$N19,$O19))*(1-IF(ISNUMBER($P19),$P19,$Q19)))*IF(ISNUMBER($T19),$T19,$U19)*((12/16)*(44/12)))+(($K19*(1-IF(ISNUMBER($N19),$N19,$O19))*IF(ISNUMBER($P19),$P19,$Q19)*(1-IF(ISNUMBER($R19),$R19,$S19)))*((0.841*10^-3)*(1/0.0423)*2.20462*1000)*(52.07/1000)*IF(ISNUMBER($V19),$V19,$W19))</f>
        <v>0</v>
      </c>
      <c r="Y19" s="474">
        <f t="shared" ref="Y19:Y20" si="7">($K19*IF(ISNUMBER($N19),$N19,$O19)*(1-IF(ISNUMBER($T19),$T19,$U19))*21)+($K19*(1-IF(ISNUMBER($N19),$N19,$O19))*(1-IF(ISNUMBER($P19),$P19,$Q19))*(1-IF(ISNUMBER($T19),$T19,$U19))*21)+($K19*(1-IF(ISNUMBER($N19),$N19,$O19))*IF(ISNUMBER($P19),$P19,$Q19)*(1-IF(ISNUMBER($R19),$R19,$S19))*((0.841*(10^-3))*(1/0.0423)*2.20462*1000)*(3.2*(10^-3)*(1/1000))*21)+($K19*(1-IF(ISNUMBER($N19),$N19,$O19))*IF(ISNUMBER($P19),$P19,$Q19)*IF(ISNUMBER($R19),$R19,$S19)*21)+($K19*(1-IF(ISNUMBER($N19),$N19,$O19))*IF(ISNUMBER($P19),$P19,$Q19)*(1-IF(ISNUMBER($R19),$R19,$S19))*((0.841*(10^-3))*(1/0.0423)*2.20462*1000)*(6.3*(10^-4)*(1/1000))*310)</f>
        <v>0</v>
      </c>
      <c r="Z19" s="468"/>
      <c r="AA19" s="468"/>
    </row>
    <row r="20" spans="1:28" ht="15.75" customHeight="1" x14ac:dyDescent="0.2">
      <c r="A20" s="508" t="str">
        <f t="shared" si="4"/>
        <v/>
      </c>
      <c r="B20" s="465"/>
      <c r="C20" s="466"/>
      <c r="D20" s="466"/>
      <c r="E20" s="465"/>
      <c r="F20" s="475"/>
      <c r="G20" s="470">
        <f t="shared" si="5"/>
        <v>0</v>
      </c>
      <c r="H20" s="465"/>
      <c r="I20" s="465"/>
      <c r="J20" s="467"/>
      <c r="K20" s="467"/>
      <c r="L20" s="472"/>
      <c r="M20" s="473">
        <v>1</v>
      </c>
      <c r="N20" s="472"/>
      <c r="O20" s="473">
        <v>0.5</v>
      </c>
      <c r="P20" s="472"/>
      <c r="Q20" s="473">
        <v>0.75</v>
      </c>
      <c r="R20" s="476"/>
      <c r="S20" s="473">
        <v>0.01</v>
      </c>
      <c r="T20" s="476"/>
      <c r="U20" s="473">
        <v>0.1</v>
      </c>
      <c r="V20" s="476"/>
      <c r="W20" s="473">
        <v>0.99</v>
      </c>
      <c r="X20" s="474">
        <f t="shared" si="6"/>
        <v>0</v>
      </c>
      <c r="Y20" s="474">
        <f t="shared" si="7"/>
        <v>0</v>
      </c>
      <c r="Z20" s="468"/>
      <c r="AA20" s="468"/>
    </row>
  </sheetData>
  <autoFilter ref="B13:AA13"/>
  <mergeCells count="24">
    <mergeCell ref="B4:W4"/>
    <mergeCell ref="N12:O12"/>
    <mergeCell ref="L12:M12"/>
    <mergeCell ref="Z10:AA10"/>
    <mergeCell ref="B10:Y10"/>
    <mergeCell ref="B8:AA8"/>
    <mergeCell ref="AA12:AA13"/>
    <mergeCell ref="Z12:Z13"/>
    <mergeCell ref="Y12:Y13"/>
    <mergeCell ref="X12:X13"/>
    <mergeCell ref="V12:W12"/>
    <mergeCell ref="E12:E13"/>
    <mergeCell ref="D12:D13"/>
    <mergeCell ref="C12:C13"/>
    <mergeCell ref="B12:B13"/>
    <mergeCell ref="K12:K13"/>
    <mergeCell ref="J12:J13"/>
    <mergeCell ref="I12:I13"/>
    <mergeCell ref="F12:F13"/>
    <mergeCell ref="H12:H13"/>
    <mergeCell ref="T12:U12"/>
    <mergeCell ref="R12:S12"/>
    <mergeCell ref="P12:Q12"/>
    <mergeCell ref="G12:G13"/>
  </mergeCells>
  <conditionalFormatting sqref="S14:S20 U14:U20 W14:AA16 B14:E20 G14:Q20 W18:AA20 W17:Y17 AA17">
    <cfRule type="expression" dxfId="3" priority="126">
      <formula>OR(#REF!=1,#REF!=3)</formula>
    </cfRule>
  </conditionalFormatting>
  <dataValidations count="1">
    <dataValidation errorStyle="warning" allowBlank="1" showInputMessage="1" showErrorMessage="1" error="Incorrect program acronym!" sqref="X4"/>
  </dataValidations>
  <pageMargins left="0.7" right="0.7" top="0.75" bottom="0.75" header="0.3" footer="0.3"/>
  <pageSetup scale="44" orientation="landscape"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23"/>
  <sheetViews>
    <sheetView view="pageBreakPreview" topLeftCell="D1" zoomScaleNormal="100" zoomScaleSheetLayoutView="100" workbookViewId="0">
      <pane ySplit="13" topLeftCell="A14" activePane="bottomLeft" state="frozen"/>
      <selection pane="bottomLeft" activeCell="F18" sqref="F18"/>
    </sheetView>
  </sheetViews>
  <sheetFormatPr defaultColWidth="9.140625" defaultRowHeight="15" x14ac:dyDescent="0.2"/>
  <cols>
    <col min="1" max="1" width="2.5703125" style="509" hidden="1" customWidth="1"/>
    <col min="2" max="3" width="6.140625" style="471" customWidth="1"/>
    <col min="4" max="4" width="9.140625" style="471"/>
    <col min="5" max="5" width="6.42578125" style="471" customWidth="1"/>
    <col min="6" max="6" width="12.5703125" style="471" customWidth="1"/>
    <col min="7" max="7" width="13.42578125" style="471" customWidth="1"/>
    <col min="8" max="8" width="7.42578125" style="471" customWidth="1"/>
    <col min="9" max="9" width="8.5703125" style="471" customWidth="1"/>
    <col min="10" max="10" width="5.5703125" style="471" customWidth="1"/>
    <col min="11" max="11" width="8.5703125" style="471" customWidth="1"/>
    <col min="12" max="12" width="9.42578125" style="471" customWidth="1"/>
    <col min="13" max="13" width="5.5703125" style="471" customWidth="1"/>
    <col min="14" max="14" width="8.5703125" style="471" customWidth="1"/>
    <col min="15" max="17" width="10.5703125" style="471" customWidth="1"/>
    <col min="18" max="18" width="10" style="471" customWidth="1"/>
    <col min="19" max="19" width="5.5703125" style="471" customWidth="1"/>
    <col min="20" max="20" width="8.5703125" style="471" customWidth="1"/>
    <col min="21" max="21" width="7" style="471" customWidth="1"/>
    <col min="22" max="22" width="8.5703125" style="471" customWidth="1"/>
    <col min="23" max="23" width="5.5703125" style="471" customWidth="1"/>
    <col min="24" max="24" width="8.5703125" style="471" customWidth="1"/>
    <col min="25" max="25" width="5.5703125" style="471" customWidth="1"/>
    <col min="26" max="26" width="7.140625" style="471" customWidth="1"/>
    <col min="27" max="27" width="5.5703125" style="471" customWidth="1"/>
    <col min="28" max="28" width="8.5703125" style="471" customWidth="1"/>
    <col min="29" max="29" width="5.5703125" style="471" customWidth="1"/>
    <col min="30" max="30" width="8.5703125" style="471" customWidth="1"/>
    <col min="31" max="31" width="10" style="471" customWidth="1"/>
    <col min="32" max="32" width="12.5703125" style="471" customWidth="1"/>
    <col min="33" max="33" width="20.42578125" style="471" customWidth="1"/>
    <col min="34" max="34" width="27.140625" style="471" customWidth="1"/>
    <col min="35" max="16384" width="9.140625" style="471"/>
  </cols>
  <sheetData>
    <row r="1" spans="1:34" s="20" customFormat="1" ht="24" customHeight="1" x14ac:dyDescent="0.2">
      <c r="A1" s="489"/>
      <c r="B1" s="78" t="s">
        <v>1274</v>
      </c>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55"/>
    </row>
    <row r="2" spans="1:34" s="20" customFormat="1" ht="8.1" customHeight="1" x14ac:dyDescent="0.2">
      <c r="A2" s="489"/>
      <c r="B2" s="22"/>
      <c r="C2" s="22"/>
      <c r="D2" s="22"/>
      <c r="E2" s="22"/>
      <c r="F2" s="22"/>
      <c r="G2" s="22"/>
      <c r="H2" s="22"/>
      <c r="I2" s="22"/>
      <c r="J2" s="22"/>
      <c r="K2" s="22"/>
      <c r="L2" s="22"/>
      <c r="M2" s="22"/>
      <c r="N2" s="22"/>
      <c r="O2" s="22"/>
    </row>
    <row r="3" spans="1:34" s="10" customFormat="1" ht="18" customHeight="1" x14ac:dyDescent="0.2">
      <c r="A3" s="50"/>
      <c r="B3" s="24" t="s">
        <v>1144</v>
      </c>
      <c r="C3" s="57"/>
      <c r="D3" s="57"/>
      <c r="E3" s="57"/>
      <c r="F3" s="57"/>
      <c r="G3" s="57"/>
      <c r="H3" s="57"/>
      <c r="I3" s="57"/>
      <c r="J3" s="57"/>
      <c r="K3" s="57"/>
      <c r="L3" s="57"/>
      <c r="M3" s="57"/>
      <c r="N3" s="57"/>
      <c r="O3" s="57"/>
    </row>
    <row r="4" spans="1:34" s="50" customFormat="1" ht="33" customHeight="1" x14ac:dyDescent="0.2">
      <c r="B4" s="787" t="s">
        <v>1782</v>
      </c>
      <c r="C4" s="787"/>
      <c r="D4" s="787"/>
      <c r="E4" s="787"/>
      <c r="F4" s="787"/>
      <c r="G4" s="787"/>
      <c r="H4" s="787"/>
      <c r="I4" s="787"/>
      <c r="J4" s="787"/>
      <c r="K4" s="787"/>
      <c r="L4" s="787"/>
      <c r="M4" s="787"/>
      <c r="N4" s="787"/>
      <c r="O4" s="787"/>
      <c r="P4" s="787"/>
      <c r="Q4" s="787"/>
      <c r="R4" s="787"/>
      <c r="S4" s="787"/>
      <c r="T4" s="787"/>
      <c r="U4" s="787"/>
      <c r="V4" s="787"/>
      <c r="W4" s="787"/>
      <c r="X4" s="787"/>
      <c r="Y4" s="787"/>
      <c r="Z4" s="787"/>
      <c r="AA4" s="787"/>
      <c r="AB4" s="787"/>
      <c r="AC4" s="787"/>
      <c r="AD4" s="787"/>
      <c r="AE4" s="787"/>
      <c r="AF4" s="10"/>
    </row>
    <row r="5" spans="1:34" s="10" customFormat="1" ht="18" customHeight="1" x14ac:dyDescent="0.2">
      <c r="A5" s="50"/>
      <c r="B5" s="23" t="s">
        <v>1116</v>
      </c>
      <c r="C5" s="57"/>
      <c r="D5" s="57"/>
      <c r="E5" s="57"/>
      <c r="F5" s="57"/>
      <c r="H5" s="57"/>
      <c r="I5" s="57"/>
    </row>
    <row r="6" spans="1:34" s="10" customFormat="1" ht="8.1" customHeight="1" x14ac:dyDescent="0.2">
      <c r="A6" s="50"/>
      <c r="B6" s="23"/>
      <c r="C6" s="57"/>
      <c r="D6" s="57"/>
      <c r="E6" s="57"/>
      <c r="F6" s="57"/>
      <c r="H6" s="57"/>
      <c r="I6" s="57"/>
    </row>
    <row r="7" spans="1:34" s="61" customFormat="1" ht="19.5" customHeight="1" x14ac:dyDescent="0.2">
      <c r="A7" s="490"/>
      <c r="B7" s="158" t="s">
        <v>1137</v>
      </c>
      <c r="C7" s="159"/>
      <c r="D7" s="159"/>
      <c r="E7" s="159"/>
      <c r="F7" s="159"/>
      <c r="G7" s="159"/>
      <c r="H7" s="159"/>
      <c r="I7" s="182"/>
      <c r="J7" s="159"/>
      <c r="K7" s="182"/>
      <c r="L7" s="182"/>
      <c r="M7" s="159"/>
      <c r="N7" s="182"/>
      <c r="O7" s="182"/>
      <c r="P7" s="159"/>
      <c r="Q7" s="182"/>
      <c r="R7" s="159"/>
      <c r="S7" s="159"/>
      <c r="T7" s="159"/>
      <c r="U7" s="159"/>
      <c r="V7" s="159"/>
      <c r="W7" s="159"/>
      <c r="X7" s="159"/>
      <c r="Y7" s="159"/>
      <c r="Z7" s="159"/>
      <c r="AA7" s="159"/>
      <c r="AB7" s="159"/>
      <c r="AC7" s="159"/>
      <c r="AD7" s="159"/>
      <c r="AE7" s="159"/>
      <c r="AF7" s="159"/>
      <c r="AG7" s="159"/>
      <c r="AH7" s="159"/>
    </row>
    <row r="8" spans="1:34" s="10" customFormat="1" ht="39" customHeight="1" x14ac:dyDescent="0.2">
      <c r="A8" s="50"/>
      <c r="B8" s="867"/>
      <c r="C8" s="868"/>
      <c r="D8" s="868"/>
      <c r="E8" s="868"/>
      <c r="F8" s="868"/>
      <c r="G8" s="868"/>
      <c r="H8" s="868"/>
      <c r="I8" s="868"/>
      <c r="J8" s="868"/>
      <c r="K8" s="868"/>
      <c r="L8" s="868"/>
      <c r="M8" s="868"/>
      <c r="N8" s="868"/>
      <c r="O8" s="868"/>
      <c r="P8" s="868"/>
      <c r="Q8" s="868"/>
      <c r="R8" s="868"/>
      <c r="S8" s="868"/>
      <c r="T8" s="868"/>
      <c r="U8" s="868"/>
      <c r="V8" s="868"/>
      <c r="W8" s="868"/>
      <c r="X8" s="868"/>
      <c r="Y8" s="868"/>
      <c r="Z8" s="868"/>
      <c r="AA8" s="868"/>
      <c r="AB8" s="868"/>
      <c r="AC8" s="868"/>
      <c r="AD8" s="868"/>
      <c r="AE8" s="868"/>
      <c r="AF8" s="868"/>
      <c r="AG8" s="868"/>
      <c r="AH8" s="868"/>
    </row>
    <row r="9" spans="1:34" s="10" customFormat="1" ht="8.1" customHeight="1" x14ac:dyDescent="0.2">
      <c r="A9" s="50"/>
      <c r="B9" s="23"/>
      <c r="C9" s="57"/>
      <c r="D9" s="57"/>
      <c r="E9" s="57"/>
      <c r="F9" s="57"/>
      <c r="H9" s="57"/>
      <c r="I9" s="57"/>
    </row>
    <row r="10" spans="1:34" s="61" customFormat="1" ht="19.5" customHeight="1" x14ac:dyDescent="0.2">
      <c r="A10" s="490"/>
      <c r="B10" s="865" t="s">
        <v>1275</v>
      </c>
      <c r="C10" s="781"/>
      <c r="D10" s="781"/>
      <c r="E10" s="781"/>
      <c r="F10" s="781"/>
      <c r="G10" s="781"/>
      <c r="H10" s="781"/>
      <c r="I10" s="781"/>
      <c r="J10" s="781"/>
      <c r="K10" s="781"/>
      <c r="L10" s="781"/>
      <c r="M10" s="781"/>
      <c r="N10" s="781"/>
      <c r="O10" s="781"/>
      <c r="P10" s="781"/>
      <c r="Q10" s="781"/>
      <c r="R10" s="781"/>
      <c r="S10" s="781"/>
      <c r="T10" s="781"/>
      <c r="U10" s="781"/>
      <c r="V10" s="781"/>
      <c r="W10" s="781"/>
      <c r="X10" s="781"/>
      <c r="Y10" s="781"/>
      <c r="Z10" s="781"/>
      <c r="AA10" s="781"/>
      <c r="AB10" s="781"/>
      <c r="AC10" s="781"/>
      <c r="AD10" s="781"/>
      <c r="AE10" s="781"/>
      <c r="AF10" s="781"/>
      <c r="AG10" s="781" t="s">
        <v>111</v>
      </c>
      <c r="AH10" s="866"/>
    </row>
    <row r="11" spans="1:34" s="459" customFormat="1" ht="8.1" customHeight="1" x14ac:dyDescent="0.2">
      <c r="A11" s="507"/>
      <c r="B11" s="460"/>
      <c r="C11" s="460"/>
      <c r="D11" s="460"/>
      <c r="E11" s="460"/>
      <c r="F11" s="460"/>
      <c r="G11" s="463"/>
      <c r="H11" s="460"/>
      <c r="I11" s="463"/>
      <c r="J11" s="460"/>
      <c r="K11" s="463"/>
      <c r="L11" s="463"/>
      <c r="M11" s="460"/>
      <c r="N11" s="463"/>
      <c r="O11" s="463"/>
      <c r="P11" s="463"/>
      <c r="Q11" s="463"/>
      <c r="R11" s="463"/>
      <c r="S11" s="462"/>
      <c r="T11" s="463"/>
      <c r="U11" s="462"/>
      <c r="V11" s="463"/>
      <c r="W11" s="462"/>
      <c r="X11" s="463"/>
      <c r="Y11" s="462"/>
      <c r="Z11" s="463"/>
      <c r="AA11" s="462"/>
      <c r="AB11" s="463"/>
      <c r="AC11" s="462"/>
      <c r="AD11" s="463"/>
      <c r="AE11" s="463"/>
      <c r="AF11" s="463"/>
      <c r="AG11" s="184"/>
      <c r="AH11" s="463"/>
    </row>
    <row r="12" spans="1:34" s="464" customFormat="1" ht="51" customHeight="1" x14ac:dyDescent="0.2">
      <c r="B12" s="862" t="s">
        <v>271</v>
      </c>
      <c r="C12" s="862" t="s">
        <v>316</v>
      </c>
      <c r="D12" s="862" t="s">
        <v>321</v>
      </c>
      <c r="E12" s="862" t="s">
        <v>273</v>
      </c>
      <c r="F12" s="862" t="s">
        <v>1785</v>
      </c>
      <c r="G12" s="862" t="s">
        <v>1786</v>
      </c>
      <c r="H12" s="862" t="s">
        <v>1256</v>
      </c>
      <c r="I12" s="862"/>
      <c r="J12" s="862" t="s">
        <v>1257</v>
      </c>
      <c r="K12" s="862"/>
      <c r="L12" s="863" t="s">
        <v>1258</v>
      </c>
      <c r="M12" s="862" t="s">
        <v>1259</v>
      </c>
      <c r="N12" s="862"/>
      <c r="O12" s="862" t="s">
        <v>1260</v>
      </c>
      <c r="P12" s="862" t="s">
        <v>1261</v>
      </c>
      <c r="Q12" s="862" t="s">
        <v>1248</v>
      </c>
      <c r="R12" s="862" t="s">
        <v>1249</v>
      </c>
      <c r="S12" s="862" t="s">
        <v>1250</v>
      </c>
      <c r="T12" s="862"/>
      <c r="U12" s="862" t="s">
        <v>1251</v>
      </c>
      <c r="V12" s="862"/>
      <c r="W12" s="862" t="s">
        <v>1252</v>
      </c>
      <c r="X12" s="862"/>
      <c r="Y12" s="862" t="s">
        <v>1253</v>
      </c>
      <c r="Z12" s="862"/>
      <c r="AA12" s="862" t="s">
        <v>1254</v>
      </c>
      <c r="AB12" s="862"/>
      <c r="AC12" s="862" t="s">
        <v>1255</v>
      </c>
      <c r="AD12" s="862"/>
      <c r="AE12" s="870" t="s">
        <v>1745</v>
      </c>
      <c r="AF12" s="870" t="s">
        <v>1744</v>
      </c>
      <c r="AG12" s="869" t="s">
        <v>405</v>
      </c>
      <c r="AH12" s="869" t="s">
        <v>1073</v>
      </c>
    </row>
    <row r="13" spans="1:34" s="464" customFormat="1" ht="12.75" x14ac:dyDescent="0.2">
      <c r="B13" s="862"/>
      <c r="C13" s="862"/>
      <c r="D13" s="862"/>
      <c r="E13" s="862"/>
      <c r="F13" s="862"/>
      <c r="G13" s="862"/>
      <c r="H13" s="185" t="s">
        <v>321</v>
      </c>
      <c r="I13" s="185" t="s">
        <v>1272</v>
      </c>
      <c r="J13" s="185" t="s">
        <v>321</v>
      </c>
      <c r="K13" s="185" t="s">
        <v>1272</v>
      </c>
      <c r="L13" s="836"/>
      <c r="M13" s="185" t="s">
        <v>321</v>
      </c>
      <c r="N13" s="185" t="s">
        <v>1272</v>
      </c>
      <c r="O13" s="862"/>
      <c r="P13" s="862"/>
      <c r="Q13" s="862"/>
      <c r="R13" s="862"/>
      <c r="S13" s="185" t="s">
        <v>321</v>
      </c>
      <c r="T13" s="185" t="s">
        <v>1272</v>
      </c>
      <c r="U13" s="185" t="s">
        <v>321</v>
      </c>
      <c r="V13" s="185" t="s">
        <v>1272</v>
      </c>
      <c r="W13" s="185" t="s">
        <v>321</v>
      </c>
      <c r="X13" s="185" t="s">
        <v>1272</v>
      </c>
      <c r="Y13" s="185" t="s">
        <v>321</v>
      </c>
      <c r="Z13" s="185" t="s">
        <v>1272</v>
      </c>
      <c r="AA13" s="185" t="s">
        <v>321</v>
      </c>
      <c r="AB13" s="185" t="s">
        <v>1272</v>
      </c>
      <c r="AC13" s="185" t="s">
        <v>321</v>
      </c>
      <c r="AD13" s="185" t="s">
        <v>1272</v>
      </c>
      <c r="AE13" s="870"/>
      <c r="AF13" s="870"/>
      <c r="AG13" s="869"/>
      <c r="AH13" s="869"/>
    </row>
    <row r="14" spans="1:34" ht="15.75" customHeight="1" x14ac:dyDescent="0.2">
      <c r="A14" s="508" t="str">
        <f t="shared" ref="A14:A16" si="0">CONCATENATE(C14,D14,E14)</f>
        <v>1501LM2010</v>
      </c>
      <c r="B14" s="477" t="s">
        <v>1382</v>
      </c>
      <c r="C14" s="392">
        <v>1501</v>
      </c>
      <c r="D14" s="392" t="s">
        <v>1382</v>
      </c>
      <c r="E14" s="477">
        <v>2010</v>
      </c>
      <c r="F14" s="307">
        <v>119.6026112</v>
      </c>
      <c r="G14" s="467">
        <f t="shared" ref="G14:G16" si="1">$F14/0.90718</f>
        <v>131.84</v>
      </c>
      <c r="H14" s="476"/>
      <c r="I14" s="467">
        <v>0.20300000000000001</v>
      </c>
      <c r="J14" s="476"/>
      <c r="K14" s="478">
        <v>0.5</v>
      </c>
      <c r="L14" s="474">
        <v>1</v>
      </c>
      <c r="M14" s="476"/>
      <c r="N14" s="478">
        <v>0.5</v>
      </c>
      <c r="O14" s="467">
        <f t="shared" ref="O14:O16" si="2">16/12</f>
        <v>1.3333333333333333</v>
      </c>
      <c r="P14" s="467">
        <f t="shared" ref="P14:P16" si="3">44/12</f>
        <v>3.6666666666666665</v>
      </c>
      <c r="Q14" s="467">
        <f t="shared" ref="Q14:Q16" si="4">$F14*IF(ISNUMBER($H14),$H14,$I14)*IF(ISNUMBER($J14),$J14,$K14)*$L14*(1-IF(ISNUMBER($M14),$M14,$N14))*$P14</f>
        <v>22.256052567466668</v>
      </c>
      <c r="R14" s="467">
        <f t="shared" ref="R14:R16" si="5">$F14*IF(ISNUMBER($H14),$H14,$I14)*IF(ISNUMBER($J14),$J14,$K14)*$L14*IF(ISNUMBER($M14),$M14,$N14)*$O14</f>
        <v>8.0931100245333329</v>
      </c>
      <c r="S14" s="476"/>
      <c r="T14" s="478">
        <v>1</v>
      </c>
      <c r="U14" s="479"/>
      <c r="V14" s="478">
        <v>0.5</v>
      </c>
      <c r="W14" s="476"/>
      <c r="X14" s="478">
        <v>0.75</v>
      </c>
      <c r="Y14" s="476"/>
      <c r="Z14" s="478">
        <v>0.01</v>
      </c>
      <c r="AA14" s="476"/>
      <c r="AB14" s="478">
        <v>0.1</v>
      </c>
      <c r="AC14" s="476"/>
      <c r="AD14" s="478">
        <v>0.99</v>
      </c>
      <c r="AE14" s="467">
        <f t="shared" ref="AE14:AE16" si="6">($Q14*IF(ISNUMBER($S14),$S14,$T14))+(($R14*IF(ISNUMBER($U14),$U14,$V14))*IF(ISNUMBER($AA14),$AA14,$AB14)*((12/16)*(44/12)))+(($R14*(1-IF(ISNUMBER($U14),$U14,$V14)))*(1-IF(ISNUMBER($W14),$W14,$X14)))*IF(ISNUMBER($AA14),$AA14,$AB14)*((12/16)*(44/12))+(($R14*(1-IF(ISNUMBER($U14),$U14,$V14))*IF(ISNUMBER($W14),$W14,$X14)*(1-IF(ISNUMBER($Y14),$Y14,$Z14)))*((0.841*10^-3)*(1/0.0423)*2.20462*1000)*(52.07/1000)*IF(ISNUMBER($AC14),$AC14,$AD14))</f>
        <v>30.435872049812971</v>
      </c>
      <c r="AF14" s="467">
        <f t="shared" ref="AF14:AF16" si="7">($R14*IF(ISNUMBER($U14),$U14,$V14)*(1-IF(ISNUMBER($AA14),$AA14,$AB14))*21)+($R14*(1-IF(ISNUMBER($U14),$U14,$V14))*(1-IF(ISNUMBER($W14),$W14,$X14))*(1-IF(ISNUMBER($AA14),$AA14,$AB14))*21)+($R14*(1-IF(ISNUMBER($U14),$U14,$V14))*IF(ISNUMBER($W14),$W14,$X14)*(1-IF(ISNUMBER($Y14),$Y14,$Z14))*((0.841*(10^-3))*(1/0.0423)*2.20462*1000)*(3.2*(10^-3)*(1/1000))*21)+($R14*(1-IF(ISNUMBER($U14),$U14,$V14))*IF(ISNUMBER($W14),$W14,$X14)*IF(ISNUMBER($Y14),$Y14,$Z14)*21)+($R14*(1-IF(ISNUMBER($U14),$U14,$V14))*IF(ISNUMBER($W14),$W14,$X14)*(1-IF(ISNUMBER($Y14),$Y14,$Z14))*((0.841*(10^-3))*(1/0.0423)*2.20462*1000)*(6.3*(10^-4)*(1/1000))*310)</f>
        <v>96.271764675269793</v>
      </c>
      <c r="AG14" s="476"/>
      <c r="AH14" s="476"/>
    </row>
    <row r="15" spans="1:34" ht="15.75" customHeight="1" x14ac:dyDescent="0.2">
      <c r="A15" s="508" t="str">
        <f t="shared" si="0"/>
        <v>1501LM2008</v>
      </c>
      <c r="B15" s="477" t="s">
        <v>1382</v>
      </c>
      <c r="C15" s="392">
        <v>1501</v>
      </c>
      <c r="D15" s="392" t="s">
        <v>1382</v>
      </c>
      <c r="E15" s="477">
        <v>2008</v>
      </c>
      <c r="F15" s="307">
        <v>120.27392440000001</v>
      </c>
      <c r="G15" s="467">
        <f t="shared" si="1"/>
        <v>132.58000000000001</v>
      </c>
      <c r="H15" s="476"/>
      <c r="I15" s="467">
        <v>0.20300000000000001</v>
      </c>
      <c r="J15" s="476"/>
      <c r="K15" s="478">
        <v>0.5</v>
      </c>
      <c r="L15" s="474">
        <v>1</v>
      </c>
      <c r="M15" s="476"/>
      <c r="N15" s="478">
        <v>0.5</v>
      </c>
      <c r="O15" s="467">
        <f t="shared" si="2"/>
        <v>1.3333333333333333</v>
      </c>
      <c r="P15" s="467">
        <f t="shared" si="3"/>
        <v>3.6666666666666665</v>
      </c>
      <c r="Q15" s="467">
        <f t="shared" si="4"/>
        <v>22.380972765433338</v>
      </c>
      <c r="R15" s="467">
        <f t="shared" si="5"/>
        <v>8.138535551066667</v>
      </c>
      <c r="S15" s="476"/>
      <c r="T15" s="478">
        <v>1</v>
      </c>
      <c r="U15" s="479"/>
      <c r="V15" s="478">
        <v>0.5</v>
      </c>
      <c r="W15" s="476"/>
      <c r="X15" s="478">
        <v>0.75</v>
      </c>
      <c r="Y15" s="476"/>
      <c r="Z15" s="478">
        <v>0.01</v>
      </c>
      <c r="AA15" s="476"/>
      <c r="AB15" s="478">
        <v>0.1</v>
      </c>
      <c r="AC15" s="476"/>
      <c r="AD15" s="478">
        <v>0.99</v>
      </c>
      <c r="AE15" s="467">
        <f t="shared" si="6"/>
        <v>30.606704462713928</v>
      </c>
      <c r="AF15" s="467">
        <f t="shared" si="7"/>
        <v>96.812125004909518</v>
      </c>
      <c r="AG15" s="476"/>
      <c r="AH15" s="476"/>
    </row>
    <row r="16" spans="1:34" ht="15.75" customHeight="1" x14ac:dyDescent="0.2">
      <c r="A16" s="508" t="str">
        <f t="shared" si="0"/>
        <v>1501LM2011</v>
      </c>
      <c r="B16" s="477" t="s">
        <v>1382</v>
      </c>
      <c r="C16" s="392">
        <v>1501</v>
      </c>
      <c r="D16" s="392" t="s">
        <v>1382</v>
      </c>
      <c r="E16" s="477">
        <v>2011</v>
      </c>
      <c r="F16" s="307">
        <v>100.424826</v>
      </c>
      <c r="G16" s="467">
        <f t="shared" si="1"/>
        <v>110.7</v>
      </c>
      <c r="H16" s="476"/>
      <c r="I16" s="467">
        <v>0.20300000000000001</v>
      </c>
      <c r="J16" s="476"/>
      <c r="K16" s="478">
        <v>0.5</v>
      </c>
      <c r="L16" s="474">
        <v>1</v>
      </c>
      <c r="M16" s="476"/>
      <c r="N16" s="478">
        <v>0.5</v>
      </c>
      <c r="O16" s="467">
        <f t="shared" si="2"/>
        <v>1.3333333333333333</v>
      </c>
      <c r="P16" s="467">
        <f t="shared" si="3"/>
        <v>3.6666666666666665</v>
      </c>
      <c r="Q16" s="467">
        <f t="shared" si="4"/>
        <v>18.687386371499997</v>
      </c>
      <c r="R16" s="467">
        <f t="shared" si="5"/>
        <v>6.7954132259999991</v>
      </c>
      <c r="S16" s="476"/>
      <c r="T16" s="478">
        <v>1</v>
      </c>
      <c r="U16" s="479"/>
      <c r="V16" s="478">
        <v>0.5</v>
      </c>
      <c r="W16" s="476"/>
      <c r="X16" s="478">
        <v>0.75</v>
      </c>
      <c r="Y16" s="476"/>
      <c r="Z16" s="478">
        <v>0.01</v>
      </c>
      <c r="AA16" s="476"/>
      <c r="AB16" s="478">
        <v>0.1</v>
      </c>
      <c r="AC16" s="476"/>
      <c r="AD16" s="478">
        <v>0.99</v>
      </c>
      <c r="AE16" s="467">
        <f t="shared" si="6"/>
        <v>25.555605551534399</v>
      </c>
      <c r="AF16" s="467">
        <f t="shared" si="7"/>
        <v>80.834984447454204</v>
      </c>
      <c r="AG16" s="476"/>
      <c r="AH16" s="476"/>
    </row>
    <row r="17" spans="1:34" ht="15.75" customHeight="1" x14ac:dyDescent="0.2">
      <c r="A17" s="508" t="str">
        <f t="shared" ref="A17" si="8">CONCATENATE(C17,D17,E17)</f>
        <v>1501LM2012</v>
      </c>
      <c r="B17" s="477" t="s">
        <v>1382</v>
      </c>
      <c r="C17" s="392">
        <v>1501</v>
      </c>
      <c r="D17" s="392" t="s">
        <v>1382</v>
      </c>
      <c r="E17" s="477">
        <v>2012</v>
      </c>
      <c r="F17" s="307">
        <v>140.97577200000001</v>
      </c>
      <c r="G17" s="467">
        <f t="shared" ref="G17" si="9">$F17/0.90718</f>
        <v>155.4</v>
      </c>
      <c r="H17" s="476"/>
      <c r="I17" s="467">
        <v>0.20300000000000001</v>
      </c>
      <c r="J17" s="476"/>
      <c r="K17" s="478">
        <v>0.5</v>
      </c>
      <c r="L17" s="474">
        <v>1</v>
      </c>
      <c r="M17" s="476"/>
      <c r="N17" s="478">
        <v>0.5</v>
      </c>
      <c r="O17" s="467">
        <f t="shared" ref="O17" si="10">16/12</f>
        <v>1.3333333333333333</v>
      </c>
      <c r="P17" s="467">
        <f t="shared" ref="P17" si="11">44/12</f>
        <v>3.6666666666666665</v>
      </c>
      <c r="Q17" s="467">
        <f t="shared" ref="Q17" si="12">$F17*IF(ISNUMBER($H17),$H17,$I17)*IF(ISNUMBER($J17),$J17,$K17)*$L17*(1-IF(ISNUMBER($M17),$M17,$N17))*$P17</f>
        <v>26.233241573000001</v>
      </c>
      <c r="R17" s="467">
        <f t="shared" ref="R17" si="13">$F17*IF(ISNUMBER($H17),$H17,$I17)*IF(ISNUMBER($J17),$J17,$K17)*$L17*IF(ISNUMBER($M17),$M17,$N17)*$O17</f>
        <v>9.5393605719999996</v>
      </c>
      <c r="S17" s="476"/>
      <c r="T17" s="478">
        <v>1</v>
      </c>
      <c r="U17" s="479"/>
      <c r="V17" s="478">
        <v>0.5</v>
      </c>
      <c r="W17" s="476"/>
      <c r="X17" s="478">
        <v>0.75</v>
      </c>
      <c r="Y17" s="476"/>
      <c r="Z17" s="478">
        <v>0.01</v>
      </c>
      <c r="AA17" s="476"/>
      <c r="AB17" s="478">
        <v>0.1</v>
      </c>
      <c r="AC17" s="476"/>
      <c r="AD17" s="478">
        <v>0.99</v>
      </c>
      <c r="AE17" s="467">
        <f t="shared" ref="AE17" si="14">($Q17*IF(ISNUMBER($S17),$S17,$T17))+(($R17*IF(ISNUMBER($U17),$U17,$V17))*IF(ISNUMBER($AA17),$AA17,$AB17)*((12/16)*(44/12)))+(($R17*(1-IF(ISNUMBER($U17),$U17,$V17)))*(1-IF(ISNUMBER($W17),$W17,$X17)))*IF(ISNUMBER($AA17),$AA17,$AB17)*((12/16)*(44/12))+(($R17*(1-IF(ISNUMBER($U17),$U17,$V17))*IF(ISNUMBER($W17),$W17,$X17)*(1-IF(ISNUMBER($Y17),$Y17,$Z17)))*((0.841*10^-3)*(1/0.0423)*2.20462*1000)*(52.07/1000)*IF(ISNUMBER($AC17),$AC17,$AD17))</f>
        <v>35.874806709200058</v>
      </c>
      <c r="AF17" s="467">
        <f t="shared" ref="AF17" si="15">($R17*IF(ISNUMBER($U17),$U17,$V17)*(1-IF(ISNUMBER($AA17),$AA17,$AB17))*21)+($R17*(1-IF(ISNUMBER($U17),$U17,$V17))*(1-IF(ISNUMBER($W17),$W17,$X17))*(1-IF(ISNUMBER($AA17),$AA17,$AB17))*21)+($R17*(1-IF(ISNUMBER($U17),$U17,$V17))*IF(ISNUMBER($W17),$W17,$X17)*(1-IF(ISNUMBER($Y17),$Y17,$Z17))*((0.841*(10^-3))*(1/0.0423)*2.20462*1000)*(3.2*(10^-3)*(1/1000))*21)+($R17*(1-IF(ISNUMBER($U17),$U17,$V17))*IF(ISNUMBER($W17),$W17,$X17)*IF(ISNUMBER($Y17),$Y17,$Z17)*21)+($R17*(1-IF(ISNUMBER($U17),$U17,$V17))*IF(ISNUMBER($W17),$W17,$X17)*(1-IF(ISNUMBER($Y17),$Y17,$Z17))*((0.841*(10^-3))*(1/0.0423)*2.20462*1000)*(6.3*(10^-4)*(1/1000))*310)</f>
        <v>113.47566922433955</v>
      </c>
      <c r="AG17" s="476"/>
      <c r="AH17" s="476"/>
    </row>
    <row r="18" spans="1:34" ht="15.75" customHeight="1" x14ac:dyDescent="0.2">
      <c r="A18" s="508" t="str">
        <f t="shared" ref="A18" si="16">CONCATENATE(C18,D18,E18)</f>
        <v>1501LM2013</v>
      </c>
      <c r="B18" s="477" t="s">
        <v>1382</v>
      </c>
      <c r="C18" s="392">
        <v>1501</v>
      </c>
      <c r="D18" s="392" t="s">
        <v>1382</v>
      </c>
      <c r="E18" s="477">
        <v>2013</v>
      </c>
      <c r="F18" s="695">
        <v>164.24959999999999</v>
      </c>
      <c r="G18" s="467">
        <f t="shared" ref="G18:G23" si="17">$F18/0.90718</f>
        <v>181.05513789986551</v>
      </c>
      <c r="H18" s="476"/>
      <c r="I18" s="467">
        <v>0.20300000000000001</v>
      </c>
      <c r="J18" s="476"/>
      <c r="K18" s="478">
        <v>0.5</v>
      </c>
      <c r="L18" s="474">
        <v>1</v>
      </c>
      <c r="M18" s="476"/>
      <c r="N18" s="478">
        <v>0.5</v>
      </c>
      <c r="O18" s="467">
        <f t="shared" ref="O18:O23" si="18">16/12</f>
        <v>1.3333333333333333</v>
      </c>
      <c r="P18" s="467">
        <f t="shared" ref="P18:P23" si="19">44/12</f>
        <v>3.6666666666666665</v>
      </c>
      <c r="Q18" s="467">
        <f t="shared" ref="Q18:Q23" si="20">$F18*IF(ISNUMBER($H18),$H18,$I18)*IF(ISNUMBER($J18),$J18,$K18)*$L18*(1-IF(ISNUMBER($M18),$M18,$N18))*$P18</f>
        <v>30.564113066666664</v>
      </c>
      <c r="R18" s="467">
        <f t="shared" ref="R18:R23" si="21">$F18*IF(ISNUMBER($H18),$H18,$I18)*IF(ISNUMBER($J18),$J18,$K18)*$L18*IF(ISNUMBER($M18),$M18,$N18)*$O18</f>
        <v>11.114222933333332</v>
      </c>
      <c r="S18" s="476"/>
      <c r="T18" s="478">
        <v>1</v>
      </c>
      <c r="U18" s="479"/>
      <c r="V18" s="478">
        <v>0.5</v>
      </c>
      <c r="W18" s="476"/>
      <c r="X18" s="478">
        <v>0.75</v>
      </c>
      <c r="Y18" s="476"/>
      <c r="Z18" s="478">
        <v>0.01</v>
      </c>
      <c r="AA18" s="476"/>
      <c r="AB18" s="478">
        <v>0.1</v>
      </c>
      <c r="AC18" s="476"/>
      <c r="AD18" s="478">
        <v>0.99</v>
      </c>
      <c r="AE18" s="467">
        <f t="shared" ref="AE18:AE23" si="22">($Q18*IF(ISNUMBER($S18),$S18,$T18))+(($R18*IF(ISNUMBER($U18),$U18,$V18))*IF(ISNUMBER($AA18),$AA18,$AB18)*((12/16)*(44/12)))+(($R18*(1-IF(ISNUMBER($U18),$U18,$V18)))*(1-IF(ISNUMBER($W18),$W18,$X18)))*IF(ISNUMBER($AA18),$AA18,$AB18)*((12/16)*(44/12))+(($R18*(1-IF(ISNUMBER($U18),$U18,$V18))*IF(ISNUMBER($W18),$W18,$X18)*(1-IF(ISNUMBER($Y18),$Y18,$Z18)))*((0.841*10^-3)*(1/0.0423)*2.20462*1000)*(52.07/1000)*IF(ISNUMBER($AC18),$AC18,$AD18))</f>
        <v>41.797413615606416</v>
      </c>
      <c r="AF18" s="467">
        <f t="shared" ref="AF18:AF23" si="23">($R18*IF(ISNUMBER($U18),$U18,$V18)*(1-IF(ISNUMBER($AA18),$AA18,$AB18))*21)+($R18*(1-IF(ISNUMBER($U18),$U18,$V18))*(1-IF(ISNUMBER($W18),$W18,$X18))*(1-IF(ISNUMBER($AA18),$AA18,$AB18))*21)+($R18*(1-IF(ISNUMBER($U18),$U18,$V18))*IF(ISNUMBER($W18),$W18,$X18)*(1-IF(ISNUMBER($Y18),$Y18,$Z18))*((0.841*(10^-3))*(1/0.0423)*2.20462*1000)*(3.2*(10^-3)*(1/1000))*21)+($R18*(1-IF(ISNUMBER($U18),$U18,$V18))*IF(ISNUMBER($W18),$W18,$X18)*IF(ISNUMBER($Y18),$Y18,$Z18)*21)+($R18*(1-IF(ISNUMBER($U18),$U18,$V18))*IF(ISNUMBER($W18),$W18,$X18)*(1-IF(ISNUMBER($Y18),$Y18,$Z18))*((0.841*(10^-3))*(1/0.0423)*2.20462*1000)*(6.3*(10^-4)*(1/1000))*310)</f>
        <v>132.20947837639844</v>
      </c>
      <c r="AG18" s="476"/>
      <c r="AH18" s="476"/>
    </row>
    <row r="19" spans="1:34" ht="15.75" customHeight="1" x14ac:dyDescent="0.2">
      <c r="A19" s="508" t="str">
        <f t="shared" ref="A19:A23" si="24">CONCATENATE(C19,D19,E19)</f>
        <v/>
      </c>
      <c r="B19" s="477"/>
      <c r="C19" s="392"/>
      <c r="D19" s="392"/>
      <c r="E19" s="477"/>
      <c r="F19" s="307"/>
      <c r="G19" s="467">
        <f t="shared" si="17"/>
        <v>0</v>
      </c>
      <c r="H19" s="476"/>
      <c r="I19" s="467">
        <v>0.20300000000000001</v>
      </c>
      <c r="J19" s="476"/>
      <c r="K19" s="478">
        <v>0.5</v>
      </c>
      <c r="L19" s="474">
        <v>1</v>
      </c>
      <c r="M19" s="476"/>
      <c r="N19" s="478">
        <v>0.5</v>
      </c>
      <c r="O19" s="467">
        <f t="shared" si="18"/>
        <v>1.3333333333333333</v>
      </c>
      <c r="P19" s="467">
        <f t="shared" si="19"/>
        <v>3.6666666666666665</v>
      </c>
      <c r="Q19" s="467">
        <f t="shared" si="20"/>
        <v>0</v>
      </c>
      <c r="R19" s="467">
        <f t="shared" si="21"/>
        <v>0</v>
      </c>
      <c r="S19" s="476"/>
      <c r="T19" s="478">
        <v>1</v>
      </c>
      <c r="U19" s="479"/>
      <c r="V19" s="478">
        <v>0.5</v>
      </c>
      <c r="W19" s="476"/>
      <c r="X19" s="478">
        <v>0.75</v>
      </c>
      <c r="Y19" s="476"/>
      <c r="Z19" s="478">
        <v>0.01</v>
      </c>
      <c r="AA19" s="476"/>
      <c r="AB19" s="478">
        <v>0.1</v>
      </c>
      <c r="AC19" s="476"/>
      <c r="AD19" s="478">
        <v>0.99</v>
      </c>
      <c r="AE19" s="467">
        <f t="shared" si="22"/>
        <v>0</v>
      </c>
      <c r="AF19" s="467">
        <f t="shared" si="23"/>
        <v>0</v>
      </c>
      <c r="AG19" s="476"/>
      <c r="AH19" s="476"/>
    </row>
    <row r="20" spans="1:34" ht="15.75" customHeight="1" x14ac:dyDescent="0.2">
      <c r="A20" s="508" t="str">
        <f t="shared" si="24"/>
        <v/>
      </c>
      <c r="B20" s="477"/>
      <c r="C20" s="392"/>
      <c r="D20" s="392"/>
      <c r="E20" s="477"/>
      <c r="F20" s="307"/>
      <c r="G20" s="467">
        <f t="shared" si="17"/>
        <v>0</v>
      </c>
      <c r="H20" s="476"/>
      <c r="I20" s="467">
        <v>0.20300000000000001</v>
      </c>
      <c r="J20" s="476"/>
      <c r="K20" s="478">
        <v>0.5</v>
      </c>
      <c r="L20" s="474">
        <v>1</v>
      </c>
      <c r="M20" s="476"/>
      <c r="N20" s="478">
        <v>0.5</v>
      </c>
      <c r="O20" s="467">
        <f t="shared" si="18"/>
        <v>1.3333333333333333</v>
      </c>
      <c r="P20" s="467">
        <f t="shared" si="19"/>
        <v>3.6666666666666665</v>
      </c>
      <c r="Q20" s="467">
        <f t="shared" si="20"/>
        <v>0</v>
      </c>
      <c r="R20" s="467">
        <f t="shared" si="21"/>
        <v>0</v>
      </c>
      <c r="S20" s="476"/>
      <c r="T20" s="478">
        <v>1</v>
      </c>
      <c r="U20" s="479"/>
      <c r="V20" s="478">
        <v>0.5</v>
      </c>
      <c r="W20" s="476"/>
      <c r="X20" s="478">
        <v>0.75</v>
      </c>
      <c r="Y20" s="476"/>
      <c r="Z20" s="478">
        <v>0.01</v>
      </c>
      <c r="AA20" s="476"/>
      <c r="AB20" s="478">
        <v>0.1</v>
      </c>
      <c r="AC20" s="476"/>
      <c r="AD20" s="478">
        <v>0.99</v>
      </c>
      <c r="AE20" s="467">
        <f t="shared" si="22"/>
        <v>0</v>
      </c>
      <c r="AF20" s="467">
        <f t="shared" si="23"/>
        <v>0</v>
      </c>
      <c r="AG20" s="476"/>
      <c r="AH20" s="476"/>
    </row>
    <row r="21" spans="1:34" ht="15.75" customHeight="1" x14ac:dyDescent="0.2">
      <c r="A21" s="508" t="str">
        <f t="shared" si="24"/>
        <v/>
      </c>
      <c r="B21" s="477"/>
      <c r="C21" s="392"/>
      <c r="D21" s="392"/>
      <c r="E21" s="477"/>
      <c r="F21" s="307"/>
      <c r="G21" s="467">
        <f t="shared" si="17"/>
        <v>0</v>
      </c>
      <c r="H21" s="476"/>
      <c r="I21" s="467">
        <v>0.20300000000000001</v>
      </c>
      <c r="J21" s="476"/>
      <c r="K21" s="478">
        <v>0.5</v>
      </c>
      <c r="L21" s="474">
        <v>1</v>
      </c>
      <c r="M21" s="476"/>
      <c r="N21" s="478">
        <v>0.5</v>
      </c>
      <c r="O21" s="467">
        <f t="shared" si="18"/>
        <v>1.3333333333333333</v>
      </c>
      <c r="P21" s="467">
        <f t="shared" si="19"/>
        <v>3.6666666666666665</v>
      </c>
      <c r="Q21" s="467">
        <f t="shared" si="20"/>
        <v>0</v>
      </c>
      <c r="R21" s="467">
        <f t="shared" si="21"/>
        <v>0</v>
      </c>
      <c r="S21" s="476"/>
      <c r="T21" s="478">
        <v>1</v>
      </c>
      <c r="U21" s="479"/>
      <c r="V21" s="478">
        <v>0.5</v>
      </c>
      <c r="W21" s="476"/>
      <c r="X21" s="478">
        <v>0.75</v>
      </c>
      <c r="Y21" s="476"/>
      <c r="Z21" s="478">
        <v>0.01</v>
      </c>
      <c r="AA21" s="476"/>
      <c r="AB21" s="478">
        <v>0.1</v>
      </c>
      <c r="AC21" s="476"/>
      <c r="AD21" s="478">
        <v>0.99</v>
      </c>
      <c r="AE21" s="467">
        <f t="shared" si="22"/>
        <v>0</v>
      </c>
      <c r="AF21" s="467">
        <f t="shared" si="23"/>
        <v>0</v>
      </c>
      <c r="AG21" s="476"/>
      <c r="AH21" s="476"/>
    </row>
    <row r="22" spans="1:34" ht="15.75" customHeight="1" x14ac:dyDescent="0.2">
      <c r="A22" s="508" t="str">
        <f t="shared" si="24"/>
        <v/>
      </c>
      <c r="B22" s="477"/>
      <c r="C22" s="392"/>
      <c r="D22" s="392"/>
      <c r="E22" s="477"/>
      <c r="F22" s="307"/>
      <c r="G22" s="467">
        <f t="shared" si="17"/>
        <v>0</v>
      </c>
      <c r="H22" s="476"/>
      <c r="I22" s="467">
        <v>0.20300000000000001</v>
      </c>
      <c r="J22" s="476"/>
      <c r="K22" s="478">
        <v>0.5</v>
      </c>
      <c r="L22" s="474">
        <v>1</v>
      </c>
      <c r="M22" s="476"/>
      <c r="N22" s="478">
        <v>0.5</v>
      </c>
      <c r="O22" s="467">
        <f t="shared" si="18"/>
        <v>1.3333333333333333</v>
      </c>
      <c r="P22" s="467">
        <f t="shared" si="19"/>
        <v>3.6666666666666665</v>
      </c>
      <c r="Q22" s="467">
        <f t="shared" si="20"/>
        <v>0</v>
      </c>
      <c r="R22" s="467">
        <f t="shared" si="21"/>
        <v>0</v>
      </c>
      <c r="S22" s="476"/>
      <c r="T22" s="478">
        <v>1</v>
      </c>
      <c r="U22" s="479"/>
      <c r="V22" s="478">
        <v>0.5</v>
      </c>
      <c r="W22" s="476"/>
      <c r="X22" s="478">
        <v>0.75</v>
      </c>
      <c r="Y22" s="476"/>
      <c r="Z22" s="478">
        <v>0.01</v>
      </c>
      <c r="AA22" s="476"/>
      <c r="AB22" s="478">
        <v>0.1</v>
      </c>
      <c r="AC22" s="476"/>
      <c r="AD22" s="478">
        <v>0.99</v>
      </c>
      <c r="AE22" s="467">
        <f t="shared" si="22"/>
        <v>0</v>
      </c>
      <c r="AF22" s="467">
        <f t="shared" si="23"/>
        <v>0</v>
      </c>
      <c r="AG22" s="476"/>
      <c r="AH22" s="476"/>
    </row>
    <row r="23" spans="1:34" ht="15.75" customHeight="1" x14ac:dyDescent="0.2">
      <c r="A23" s="508" t="str">
        <f t="shared" si="24"/>
        <v/>
      </c>
      <c r="B23" s="477"/>
      <c r="C23" s="392"/>
      <c r="D23" s="392"/>
      <c r="E23" s="477"/>
      <c r="F23" s="307"/>
      <c r="G23" s="467">
        <f t="shared" si="17"/>
        <v>0</v>
      </c>
      <c r="H23" s="476"/>
      <c r="I23" s="467">
        <v>0.20300000000000001</v>
      </c>
      <c r="J23" s="476"/>
      <c r="K23" s="478">
        <v>0.5</v>
      </c>
      <c r="L23" s="474">
        <v>1</v>
      </c>
      <c r="M23" s="476"/>
      <c r="N23" s="478">
        <v>0.5</v>
      </c>
      <c r="O23" s="467">
        <f t="shared" si="18"/>
        <v>1.3333333333333333</v>
      </c>
      <c r="P23" s="467">
        <f t="shared" si="19"/>
        <v>3.6666666666666665</v>
      </c>
      <c r="Q23" s="467">
        <f t="shared" si="20"/>
        <v>0</v>
      </c>
      <c r="R23" s="467">
        <f t="shared" si="21"/>
        <v>0</v>
      </c>
      <c r="S23" s="476"/>
      <c r="T23" s="478">
        <v>1</v>
      </c>
      <c r="U23" s="479"/>
      <c r="V23" s="478">
        <v>0.5</v>
      </c>
      <c r="W23" s="476"/>
      <c r="X23" s="478">
        <v>0.75</v>
      </c>
      <c r="Y23" s="476"/>
      <c r="Z23" s="478">
        <v>0.01</v>
      </c>
      <c r="AA23" s="476"/>
      <c r="AB23" s="478">
        <v>0.1</v>
      </c>
      <c r="AC23" s="476"/>
      <c r="AD23" s="478">
        <v>0.99</v>
      </c>
      <c r="AE23" s="467">
        <f t="shared" si="22"/>
        <v>0</v>
      </c>
      <c r="AF23" s="467">
        <f t="shared" si="23"/>
        <v>0</v>
      </c>
      <c r="AG23" s="476"/>
      <c r="AH23" s="476"/>
    </row>
  </sheetData>
  <autoFilter ref="B13:AH23"/>
  <mergeCells count="28">
    <mergeCell ref="AG10:AH10"/>
    <mergeCell ref="B8:AH8"/>
    <mergeCell ref="B12:B13"/>
    <mergeCell ref="C12:C13"/>
    <mergeCell ref="D12:D13"/>
    <mergeCell ref="E12:E13"/>
    <mergeCell ref="F12:F13"/>
    <mergeCell ref="AC12:AD12"/>
    <mergeCell ref="AH12:AH13"/>
    <mergeCell ref="AG12:AG13"/>
    <mergeCell ref="AF12:AF13"/>
    <mergeCell ref="AE12:AE13"/>
    <mergeCell ref="O12:O13"/>
    <mergeCell ref="P12:P13"/>
    <mergeCell ref="B4:AE4"/>
    <mergeCell ref="M12:N12"/>
    <mergeCell ref="J12:K12"/>
    <mergeCell ref="H12:I12"/>
    <mergeCell ref="L12:L13"/>
    <mergeCell ref="G12:G13"/>
    <mergeCell ref="R12:R13"/>
    <mergeCell ref="Q12:Q13"/>
    <mergeCell ref="AA12:AB12"/>
    <mergeCell ref="Y12:Z12"/>
    <mergeCell ref="W12:X12"/>
    <mergeCell ref="U12:V12"/>
    <mergeCell ref="S12:T12"/>
    <mergeCell ref="B10:AF10"/>
  </mergeCells>
  <conditionalFormatting sqref="I14:I23 K14:L23 X14:X23 Z14:Z23 AB14:AB23 AD14:AF23 T14:V23 N14:R23 B14:G23">
    <cfRule type="expression" dxfId="2" priority="98">
      <formula>OR(#REF!=1,#REF!=3)</formula>
    </cfRule>
  </conditionalFormatting>
  <printOptions horizontalCentered="1"/>
  <pageMargins left="0.25" right="0.25" top="0.75" bottom="0.75" header="0.3" footer="0.3"/>
  <pageSetup scale="43" fitToHeight="6" orientation="landscape" r:id="rId1"/>
  <colBreaks count="1" manualBreakCount="1">
    <brk id="18" max="238"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21"/>
  <sheetViews>
    <sheetView view="pageBreakPreview" topLeftCell="J14" zoomScaleNormal="100" zoomScaleSheetLayoutView="100" workbookViewId="0">
      <selection activeCell="P19" sqref="P19"/>
    </sheetView>
  </sheetViews>
  <sheetFormatPr defaultColWidth="9.140625" defaultRowHeight="15" x14ac:dyDescent="0.2"/>
  <cols>
    <col min="1" max="1" width="6.140625" style="471" customWidth="1"/>
    <col min="2" max="2" width="7.5703125" style="471" customWidth="1"/>
    <col min="3" max="3" width="9.140625" style="471"/>
    <col min="4" max="4" width="6.42578125" style="471" customWidth="1"/>
    <col min="5" max="5" width="17.140625" style="471" customWidth="1"/>
    <col min="6" max="6" width="16.5703125" style="471" customWidth="1"/>
    <col min="7" max="7" width="11.42578125" style="471" customWidth="1"/>
    <col min="8" max="8" width="11.85546875" style="471" customWidth="1"/>
    <col min="9" max="10" width="12" style="471" customWidth="1"/>
    <col min="11" max="11" width="9.140625" style="471"/>
    <col min="12" max="13" width="12.5703125" style="471" customWidth="1"/>
    <col min="14" max="14" width="8.5703125" style="471" customWidth="1"/>
    <col min="15" max="15" width="19" style="471" customWidth="1"/>
    <col min="16" max="16" width="21.5703125" style="471" customWidth="1"/>
    <col min="17" max="16384" width="9.140625" style="471"/>
  </cols>
  <sheetData>
    <row r="1" spans="1:21" s="20" customFormat="1" ht="24" customHeight="1" x14ac:dyDescent="0.2">
      <c r="A1" s="78" t="s">
        <v>1332</v>
      </c>
      <c r="B1" s="55"/>
      <c r="C1" s="55"/>
      <c r="D1" s="55"/>
      <c r="E1" s="55"/>
      <c r="F1" s="55"/>
      <c r="G1" s="55"/>
      <c r="H1" s="55"/>
      <c r="I1" s="55"/>
      <c r="J1" s="55"/>
      <c r="K1" s="55"/>
      <c r="L1" s="55"/>
      <c r="M1" s="55"/>
      <c r="N1" s="55"/>
    </row>
    <row r="2" spans="1:21" s="20" customFormat="1" ht="8.1" customHeight="1" x14ac:dyDescent="0.2">
      <c r="A2" s="22"/>
      <c r="B2" s="22"/>
      <c r="C2" s="22"/>
      <c r="D2" s="22"/>
      <c r="E2" s="22"/>
    </row>
    <row r="3" spans="1:21" s="10" customFormat="1" ht="18" customHeight="1" x14ac:dyDescent="0.2">
      <c r="A3" s="23" t="s">
        <v>1344</v>
      </c>
    </row>
    <row r="4" spans="1:21" s="50" customFormat="1" ht="70.5" customHeight="1" x14ac:dyDescent="0.2">
      <c r="A4" s="787" t="s">
        <v>1508</v>
      </c>
      <c r="B4" s="787"/>
      <c r="C4" s="787"/>
      <c r="D4" s="787"/>
      <c r="E4" s="787"/>
      <c r="F4" s="787"/>
      <c r="G4" s="787"/>
      <c r="H4" s="787"/>
      <c r="I4" s="787"/>
      <c r="J4" s="787"/>
      <c r="K4" s="787"/>
      <c r="L4" s="787"/>
      <c r="M4" s="787"/>
      <c r="N4" s="787"/>
    </row>
    <row r="5" spans="1:21" s="10" customFormat="1" ht="18" customHeight="1" x14ac:dyDescent="0.2">
      <c r="A5" s="23" t="s">
        <v>1116</v>
      </c>
    </row>
    <row r="6" spans="1:21" s="10" customFormat="1" ht="8.1" customHeight="1" x14ac:dyDescent="0.2">
      <c r="A6" s="23"/>
      <c r="B6" s="57"/>
      <c r="C6" s="57"/>
      <c r="D6" s="57"/>
      <c r="E6" s="57"/>
    </row>
    <row r="7" spans="1:21" s="61" customFormat="1" ht="19.5" customHeight="1" x14ac:dyDescent="0.2">
      <c r="A7" s="485" t="s">
        <v>1137</v>
      </c>
      <c r="B7" s="486"/>
      <c r="C7" s="454"/>
      <c r="D7" s="454"/>
      <c r="E7" s="454"/>
      <c r="F7" s="454"/>
      <c r="G7" s="454"/>
      <c r="H7" s="454"/>
      <c r="I7" s="454"/>
      <c r="J7" s="454"/>
      <c r="K7" s="454"/>
      <c r="L7" s="454"/>
      <c r="M7" s="454"/>
      <c r="N7" s="454"/>
    </row>
    <row r="8" spans="1:21" s="10" customFormat="1" ht="48.75" customHeight="1" x14ac:dyDescent="0.2">
      <c r="A8" s="872"/>
      <c r="B8" s="873"/>
      <c r="C8" s="873"/>
      <c r="D8" s="873"/>
      <c r="E8" s="873"/>
      <c r="F8" s="873"/>
      <c r="G8" s="873"/>
      <c r="H8" s="873"/>
      <c r="I8" s="873"/>
      <c r="J8" s="873"/>
      <c r="K8" s="873"/>
      <c r="L8" s="873"/>
      <c r="M8" s="873"/>
      <c r="N8" s="874"/>
    </row>
    <row r="9" spans="1:21" s="10" customFormat="1" ht="8.1" customHeight="1" x14ac:dyDescent="0.2">
      <c r="A9" s="23"/>
      <c r="B9" s="57"/>
      <c r="C9" s="57"/>
      <c r="D9" s="57"/>
      <c r="E9" s="57"/>
    </row>
    <row r="10" spans="1:21" s="61" customFormat="1" ht="19.5" customHeight="1" x14ac:dyDescent="0.2">
      <c r="A10" s="840" t="s">
        <v>1343</v>
      </c>
      <c r="B10" s="871"/>
      <c r="C10" s="871"/>
      <c r="D10" s="871"/>
      <c r="E10" s="794" t="s">
        <v>1368</v>
      </c>
      <c r="F10" s="871"/>
      <c r="G10" s="871"/>
      <c r="H10" s="871"/>
      <c r="I10" s="871"/>
      <c r="J10" s="871"/>
      <c r="K10" s="871"/>
      <c r="L10" s="840" t="s">
        <v>1369</v>
      </c>
      <c r="M10" s="871"/>
      <c r="N10" s="871"/>
      <c r="O10" s="800" t="s">
        <v>111</v>
      </c>
      <c r="P10" s="819"/>
    </row>
    <row r="11" spans="1:21" s="459" customFormat="1" ht="8.1" customHeight="1" x14ac:dyDescent="0.2">
      <c r="A11" s="460"/>
      <c r="B11" s="460"/>
      <c r="C11" s="460"/>
      <c r="D11" s="460"/>
      <c r="E11" s="461"/>
      <c r="F11" s="461"/>
      <c r="G11" s="460"/>
      <c r="H11" s="460"/>
      <c r="I11" s="460"/>
      <c r="J11" s="460"/>
      <c r="K11" s="480"/>
      <c r="L11" s="460"/>
      <c r="M11" s="460"/>
      <c r="N11" s="480"/>
      <c r="O11" s="233"/>
      <c r="P11" s="217"/>
      <c r="Q11" s="481"/>
      <c r="R11" s="481"/>
      <c r="S11" s="481"/>
      <c r="T11" s="481"/>
      <c r="U11" s="481"/>
    </row>
    <row r="12" spans="1:21" s="464" customFormat="1" ht="51" customHeight="1" x14ac:dyDescent="0.2">
      <c r="A12" s="453" t="s">
        <v>271</v>
      </c>
      <c r="B12" s="453" t="s">
        <v>316</v>
      </c>
      <c r="C12" s="453" t="s">
        <v>321</v>
      </c>
      <c r="D12" s="453" t="s">
        <v>273</v>
      </c>
      <c r="E12" s="453" t="s">
        <v>1342</v>
      </c>
      <c r="F12" s="453" t="s">
        <v>1333</v>
      </c>
      <c r="G12" s="453" t="s">
        <v>1334</v>
      </c>
      <c r="H12" s="453" t="s">
        <v>1335</v>
      </c>
      <c r="I12" s="453" t="s">
        <v>1336</v>
      </c>
      <c r="J12" s="453" t="s">
        <v>1337</v>
      </c>
      <c r="K12" s="230" t="s">
        <v>1338</v>
      </c>
      <c r="L12" s="453" t="s">
        <v>1339</v>
      </c>
      <c r="M12" s="453" t="s">
        <v>1340</v>
      </c>
      <c r="N12" s="453" t="s">
        <v>1341</v>
      </c>
      <c r="O12" s="238" t="s">
        <v>405</v>
      </c>
      <c r="P12" s="238" t="s">
        <v>1380</v>
      </c>
      <c r="Q12" s="229"/>
      <c r="R12" s="229"/>
      <c r="S12" s="229"/>
      <c r="T12" s="229"/>
      <c r="U12" s="229"/>
    </row>
    <row r="13" spans="1:21" s="469" customFormat="1" ht="242.25" x14ac:dyDescent="0.2">
      <c r="A13" s="280" t="s">
        <v>1382</v>
      </c>
      <c r="B13" s="280">
        <v>1501</v>
      </c>
      <c r="C13" s="280" t="s">
        <v>1382</v>
      </c>
      <c r="D13" s="482">
        <v>2012</v>
      </c>
      <c r="E13" s="483">
        <f>SUMIF('9.1a On-Site Landfill MSW'!$A:$A, CONCATENATE('9.1c MSW &amp; C&amp;D Diversion'!B13,'9.1c MSW &amp; C&amp;D Diversion'!C13,'9.1c MSW &amp; C&amp;D Diversion'!D13),'9.1a On-Site Landfill MSW'!$F:$F)</f>
        <v>0</v>
      </c>
      <c r="F13" s="483">
        <v>155.4</v>
      </c>
      <c r="G13" s="483">
        <v>41</v>
      </c>
      <c r="H13" s="483">
        <v>0</v>
      </c>
      <c r="I13" s="483">
        <v>0.26</v>
      </c>
      <c r="J13" s="483">
        <v>0</v>
      </c>
      <c r="K13" s="484">
        <f t="shared" ref="K13" si="0">IF(ISERROR(SUM(G13:I13)/SUM(E13:J13)),"--",SUM(G13:I13)/SUM(E13:J13))</f>
        <v>0.2098037221600732</v>
      </c>
      <c r="L13" s="483">
        <v>77.8</v>
      </c>
      <c r="M13" s="483">
        <v>7867.87</v>
      </c>
      <c r="N13" s="484">
        <f t="shared" ref="N13" si="1">IF(ISERROR(M13/SUM(L13:M13)),"--",M13/SUM(L13:M13))</f>
        <v>0.99020850349939016</v>
      </c>
      <c r="O13" s="714" t="s">
        <v>1945</v>
      </c>
      <c r="P13" s="465" t="s">
        <v>1381</v>
      </c>
    </row>
    <row r="14" spans="1:21" s="469" customFormat="1" ht="267.75" x14ac:dyDescent="0.2">
      <c r="A14" s="280" t="s">
        <v>1382</v>
      </c>
      <c r="B14" s="280">
        <v>1501</v>
      </c>
      <c r="C14" s="280" t="s">
        <v>1382</v>
      </c>
      <c r="D14" s="482">
        <v>2013</v>
      </c>
      <c r="E14" s="483">
        <f>SUMIF('9.1a On-Site Landfill MSW'!$A:$A, CONCATENATE('9.1c MSW &amp; C&amp;D Diversion'!B14,'9.1c MSW &amp; C&amp;D Diversion'!C14,'9.1c MSW &amp; C&amp;D Diversion'!D14),'9.1a On-Site Landfill MSW'!$F:$F)</f>
        <v>0</v>
      </c>
      <c r="F14" s="713">
        <f>SUMIF('9.1b Off-Site Landfill MSW'!A:A, CONCATENATE('9.1c MSW &amp; C&amp;D Diversion'!B14,'9.1c MSW &amp; C&amp;D Diversion'!C14,'9.1c MSW &amp; C&amp;D Diversion'!D14),'9.1b Off-Site Landfill MSW'!$F:$F)</f>
        <v>164.24959999999999</v>
      </c>
      <c r="G14" s="713">
        <v>162.30000000000001</v>
      </c>
      <c r="H14" s="713">
        <v>0</v>
      </c>
      <c r="I14" s="713">
        <v>0</v>
      </c>
      <c r="J14" s="713">
        <v>0</v>
      </c>
      <c r="K14" s="484">
        <f t="shared" ref="K14:K21" si="2">IF(ISERROR(SUM(G14:I14)/SUM(E14:J14)),"--",SUM(G14:I14)/SUM(E14:J14))</f>
        <v>0.4970148485865547</v>
      </c>
      <c r="L14" s="713">
        <v>69.2</v>
      </c>
      <c r="M14" s="713">
        <v>86.25</v>
      </c>
      <c r="N14" s="484">
        <f t="shared" ref="N14:N21" si="3">IF(ISERROR(M14/SUM(L14:M14)),"--",M14/SUM(L14:M14))</f>
        <v>0.55484078481826959</v>
      </c>
      <c r="O14" s="714" t="s">
        <v>1953</v>
      </c>
      <c r="P14" s="465"/>
    </row>
    <row r="15" spans="1:21" s="469" customFormat="1" ht="12.75" x14ac:dyDescent="0.2">
      <c r="A15" s="280"/>
      <c r="B15" s="280"/>
      <c r="C15" s="280"/>
      <c r="D15" s="482"/>
      <c r="E15" s="483">
        <f>SUMIF('9.1a On-Site Landfill MSW'!$A:$A, CONCATENATE('9.1c MSW &amp; C&amp;D Diversion'!B15,'9.1c MSW &amp; C&amp;D Diversion'!C15,'9.1c MSW &amp; C&amp;D Diversion'!D15),'9.1a On-Site Landfill MSW'!$F:$F)</f>
        <v>0</v>
      </c>
      <c r="F15" s="483">
        <f>SUMIF('9.1b Off-Site Landfill MSW'!A:A, CONCATENATE('9.1c MSW &amp; C&amp;D Diversion'!B15,'9.1c MSW &amp; C&amp;D Diversion'!C15,'9.1c MSW &amp; C&amp;D Diversion'!D15),'9.1b Off-Site Landfill MSW'!$F:$F)</f>
        <v>0</v>
      </c>
      <c r="G15" s="483"/>
      <c r="H15" s="483"/>
      <c r="I15" s="483"/>
      <c r="J15" s="483"/>
      <c r="K15" s="484" t="str">
        <f t="shared" si="2"/>
        <v>--</v>
      </c>
      <c r="L15" s="483"/>
      <c r="M15" s="483"/>
      <c r="N15" s="484" t="str">
        <f t="shared" si="3"/>
        <v>--</v>
      </c>
      <c r="O15" s="465"/>
      <c r="P15" s="465"/>
    </row>
    <row r="16" spans="1:21" s="469" customFormat="1" ht="12.75" x14ac:dyDescent="0.2">
      <c r="A16" s="280"/>
      <c r="B16" s="280"/>
      <c r="C16" s="280"/>
      <c r="D16" s="482"/>
      <c r="E16" s="483">
        <f>SUMIF('9.1a On-Site Landfill MSW'!$A:$A, CONCATENATE('9.1c MSW &amp; C&amp;D Diversion'!B16,'9.1c MSW &amp; C&amp;D Diversion'!C16,'9.1c MSW &amp; C&amp;D Diversion'!D16),'9.1a On-Site Landfill MSW'!$F:$F)</f>
        <v>0</v>
      </c>
      <c r="F16" s="483">
        <f>SUMIF('9.1b Off-Site Landfill MSW'!A:A, CONCATENATE('9.1c MSW &amp; C&amp;D Diversion'!B16,'9.1c MSW &amp; C&amp;D Diversion'!C16,'9.1c MSW &amp; C&amp;D Diversion'!D16),'9.1b Off-Site Landfill MSW'!$G:$G)</f>
        <v>0</v>
      </c>
      <c r="G16" s="483"/>
      <c r="H16" s="483"/>
      <c r="I16" s="483"/>
      <c r="J16" s="483"/>
      <c r="K16" s="484" t="str">
        <f t="shared" si="2"/>
        <v>--</v>
      </c>
      <c r="L16" s="483"/>
      <c r="M16" s="483"/>
      <c r="N16" s="484" t="str">
        <f t="shared" si="3"/>
        <v>--</v>
      </c>
      <c r="O16" s="465"/>
      <c r="P16" s="465"/>
    </row>
    <row r="17" spans="1:16" s="469" customFormat="1" ht="12.75" x14ac:dyDescent="0.2">
      <c r="A17" s="280"/>
      <c r="B17" s="280"/>
      <c r="C17" s="280"/>
      <c r="D17" s="482"/>
      <c r="E17" s="483">
        <f>SUMIF('9.1a On-Site Landfill MSW'!$A:$A, CONCATENATE('9.1c MSW &amp; C&amp;D Diversion'!B17,'9.1c MSW &amp; C&amp;D Diversion'!C17,'9.1c MSW &amp; C&amp;D Diversion'!D17),'9.1a On-Site Landfill MSW'!$F:$F)</f>
        <v>0</v>
      </c>
      <c r="F17" s="483">
        <f>SUMIF('9.1b Off-Site Landfill MSW'!A:A, CONCATENATE('9.1c MSW &amp; C&amp;D Diversion'!B17,'9.1c MSW &amp; C&amp;D Diversion'!C17,'9.1c MSW &amp; C&amp;D Diversion'!D17),'9.1b Off-Site Landfill MSW'!$G:$G)</f>
        <v>0</v>
      </c>
      <c r="G17" s="483"/>
      <c r="H17" s="483"/>
      <c r="I17" s="483"/>
      <c r="J17" s="483"/>
      <c r="K17" s="484" t="str">
        <f t="shared" si="2"/>
        <v>--</v>
      </c>
      <c r="L17" s="483"/>
      <c r="M17" s="483"/>
      <c r="N17" s="484" t="str">
        <f t="shared" si="3"/>
        <v>--</v>
      </c>
      <c r="O17" s="465"/>
      <c r="P17" s="465"/>
    </row>
    <row r="18" spans="1:16" s="469" customFormat="1" ht="12.75" x14ac:dyDescent="0.2">
      <c r="A18" s="280"/>
      <c r="B18" s="280"/>
      <c r="C18" s="280"/>
      <c r="D18" s="482"/>
      <c r="E18" s="483">
        <f>SUMIF('9.1a On-Site Landfill MSW'!$A:$A, CONCATENATE('9.1c MSW &amp; C&amp;D Diversion'!B18,'9.1c MSW &amp; C&amp;D Diversion'!C18,'9.1c MSW &amp; C&amp;D Diversion'!D18),'9.1a On-Site Landfill MSW'!$F:$F)</f>
        <v>0</v>
      </c>
      <c r="F18" s="483">
        <f>SUMIF('9.1b Off-Site Landfill MSW'!A:A, CONCATENATE('9.1c MSW &amp; C&amp;D Diversion'!B18,'9.1c MSW &amp; C&amp;D Diversion'!C18,'9.1c MSW &amp; C&amp;D Diversion'!D18),'9.1b Off-Site Landfill MSW'!$G:$G)</f>
        <v>0</v>
      </c>
      <c r="G18" s="483"/>
      <c r="H18" s="483"/>
      <c r="I18" s="483"/>
      <c r="J18" s="483"/>
      <c r="K18" s="484" t="str">
        <f t="shared" si="2"/>
        <v>--</v>
      </c>
      <c r="L18" s="483"/>
      <c r="M18" s="483"/>
      <c r="N18" s="484" t="str">
        <f t="shared" si="3"/>
        <v>--</v>
      </c>
      <c r="O18" s="465"/>
      <c r="P18" s="465"/>
    </row>
    <row r="19" spans="1:16" s="469" customFormat="1" ht="12.75" x14ac:dyDescent="0.2">
      <c r="A19" s="280"/>
      <c r="B19" s="280"/>
      <c r="C19" s="280"/>
      <c r="D19" s="482"/>
      <c r="E19" s="483">
        <f>SUMIF('9.1a On-Site Landfill MSW'!$A:$A, CONCATENATE('9.1c MSW &amp; C&amp;D Diversion'!B19,'9.1c MSW &amp; C&amp;D Diversion'!C19,'9.1c MSW &amp; C&amp;D Diversion'!D19),'9.1a On-Site Landfill MSW'!$F:$F)</f>
        <v>0</v>
      </c>
      <c r="F19" s="483">
        <f>SUMIF('9.1b Off-Site Landfill MSW'!A:A, CONCATENATE('9.1c MSW &amp; C&amp;D Diversion'!B19,'9.1c MSW &amp; C&amp;D Diversion'!C19,'9.1c MSW &amp; C&amp;D Diversion'!D19),'9.1b Off-Site Landfill MSW'!$G:$G)</f>
        <v>0</v>
      </c>
      <c r="G19" s="483"/>
      <c r="H19" s="483"/>
      <c r="I19" s="483"/>
      <c r="J19" s="483"/>
      <c r="K19" s="484" t="str">
        <f t="shared" si="2"/>
        <v>--</v>
      </c>
      <c r="L19" s="483"/>
      <c r="M19" s="483"/>
      <c r="N19" s="484" t="str">
        <f t="shared" si="3"/>
        <v>--</v>
      </c>
      <c r="O19" s="465"/>
      <c r="P19" s="465"/>
    </row>
    <row r="20" spans="1:16" s="469" customFormat="1" ht="12.75" x14ac:dyDescent="0.2">
      <c r="A20" s="280"/>
      <c r="B20" s="280"/>
      <c r="C20" s="280"/>
      <c r="D20" s="482"/>
      <c r="E20" s="483">
        <f>SUMIF('9.1a On-Site Landfill MSW'!$A:$A, CONCATENATE('9.1c MSW &amp; C&amp;D Diversion'!B20,'9.1c MSW &amp; C&amp;D Diversion'!C20,'9.1c MSW &amp; C&amp;D Diversion'!D20),'9.1a On-Site Landfill MSW'!$F:$F)</f>
        <v>0</v>
      </c>
      <c r="F20" s="483">
        <f>SUMIF('9.1b Off-Site Landfill MSW'!A:A, CONCATENATE('9.1c MSW &amp; C&amp;D Diversion'!B20,'9.1c MSW &amp; C&amp;D Diversion'!C20,'9.1c MSW &amp; C&amp;D Diversion'!D20),'9.1b Off-Site Landfill MSW'!$G:$G)</f>
        <v>0</v>
      </c>
      <c r="G20" s="483"/>
      <c r="H20" s="483"/>
      <c r="I20" s="483"/>
      <c r="J20" s="483"/>
      <c r="K20" s="484" t="str">
        <f t="shared" si="2"/>
        <v>--</v>
      </c>
      <c r="L20" s="483"/>
      <c r="M20" s="483"/>
      <c r="N20" s="484" t="str">
        <f t="shared" si="3"/>
        <v>--</v>
      </c>
      <c r="O20" s="465"/>
      <c r="P20" s="465"/>
    </row>
    <row r="21" spans="1:16" s="469" customFormat="1" ht="12.75" x14ac:dyDescent="0.2">
      <c r="A21" s="280"/>
      <c r="B21" s="280"/>
      <c r="C21" s="280"/>
      <c r="D21" s="482"/>
      <c r="E21" s="483">
        <f>SUMIF('9.1a On-Site Landfill MSW'!$A:$A, CONCATENATE('9.1c MSW &amp; C&amp;D Diversion'!B21,'9.1c MSW &amp; C&amp;D Diversion'!C21,'9.1c MSW &amp; C&amp;D Diversion'!D21),'9.1a On-Site Landfill MSW'!$F:$F)</f>
        <v>0</v>
      </c>
      <c r="F21" s="483">
        <f>SUMIF('9.1b Off-Site Landfill MSW'!A:A, CONCATENATE('9.1c MSW &amp; C&amp;D Diversion'!B21,'9.1c MSW &amp; C&amp;D Diversion'!C21,'9.1c MSW &amp; C&amp;D Diversion'!D21),'9.1b Off-Site Landfill MSW'!$G:$G)</f>
        <v>0</v>
      </c>
      <c r="G21" s="483"/>
      <c r="H21" s="483"/>
      <c r="I21" s="483"/>
      <c r="J21" s="483"/>
      <c r="K21" s="484" t="str">
        <f t="shared" si="2"/>
        <v>--</v>
      </c>
      <c r="L21" s="483"/>
      <c r="M21" s="483"/>
      <c r="N21" s="484" t="str">
        <f t="shared" si="3"/>
        <v>--</v>
      </c>
      <c r="O21" s="465"/>
      <c r="P21" s="465"/>
    </row>
  </sheetData>
  <autoFilter ref="A12:P21"/>
  <mergeCells count="6">
    <mergeCell ref="O10:P10"/>
    <mergeCell ref="L10:N10"/>
    <mergeCell ref="A10:D10"/>
    <mergeCell ref="E10:K10"/>
    <mergeCell ref="A4:N4"/>
    <mergeCell ref="A8:N8"/>
  </mergeCells>
  <conditionalFormatting sqref="L13:M21 A13:J21">
    <cfRule type="expression" dxfId="1" priority="13">
      <formula>OR(#REF!=1,#REF!=3)</formula>
    </cfRule>
  </conditionalFormatting>
  <pageMargins left="0.7" right="0.7" top="0.75" bottom="0.75" header="0.3" footer="0.3"/>
  <pageSetup scale="61" orientation="landscape"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18"/>
  <sheetViews>
    <sheetView view="pageBreakPreview" zoomScale="75" zoomScaleNormal="100" zoomScaleSheetLayoutView="75" workbookViewId="0">
      <pane xSplit="2" ySplit="8" topLeftCell="D20" activePane="bottomRight" state="frozen"/>
      <selection pane="topRight" activeCell="C1" sqref="C1"/>
      <selection pane="bottomLeft" activeCell="A9" sqref="A9"/>
      <selection pane="bottomRight" activeCell="D45" sqref="D45"/>
    </sheetView>
  </sheetViews>
  <sheetFormatPr defaultColWidth="9.140625" defaultRowHeight="12.75" x14ac:dyDescent="0.2"/>
  <cols>
    <col min="1" max="2" width="1.5703125" style="205" hidden="1" customWidth="1"/>
    <col min="3" max="4" width="9.140625" style="211"/>
    <col min="5" max="5" width="11.85546875" style="212" customWidth="1"/>
    <col min="6" max="6" width="39.140625" style="212" customWidth="1"/>
    <col min="7" max="7" width="9.42578125" style="212" bestFit="1" customWidth="1"/>
    <col min="8" max="9" width="9.140625" style="212" customWidth="1"/>
    <col min="10" max="10" width="10.42578125" style="212" bestFit="1" customWidth="1"/>
    <col min="11" max="11" width="11" style="212" bestFit="1" customWidth="1"/>
    <col min="12" max="12" width="10" style="212" bestFit="1" customWidth="1"/>
    <col min="13" max="13" width="9.42578125" style="212" bestFit="1" customWidth="1"/>
    <col min="14" max="14" width="13.5703125" style="212" customWidth="1"/>
    <col min="15" max="15" width="12.85546875" style="212" customWidth="1"/>
    <col min="16" max="16" width="11.140625" style="212" customWidth="1"/>
    <col min="17" max="17" width="15.140625" style="212" bestFit="1" customWidth="1"/>
    <col min="18" max="18" width="15.140625" style="212" customWidth="1"/>
    <col min="19" max="19" width="9.140625" style="212" customWidth="1"/>
    <col min="20" max="20" width="11.140625" style="212" customWidth="1"/>
    <col min="21" max="21" width="11.42578125" style="212" customWidth="1"/>
    <col min="22" max="22" width="9.140625" style="212" customWidth="1"/>
    <col min="23" max="23" width="14.5703125" style="211" customWidth="1"/>
    <col min="24" max="16384" width="9.140625" style="205"/>
  </cols>
  <sheetData>
    <row r="1" spans="1:23" s="20" customFormat="1" ht="24" customHeight="1" x14ac:dyDescent="0.2">
      <c r="C1" s="55" t="s">
        <v>1147</v>
      </c>
      <c r="D1" s="55"/>
      <c r="E1" s="55"/>
      <c r="F1" s="55"/>
      <c r="G1" s="55"/>
      <c r="H1" s="55"/>
      <c r="I1" s="55"/>
      <c r="J1" s="55"/>
      <c r="K1" s="55"/>
      <c r="L1" s="55"/>
      <c r="M1" s="55"/>
      <c r="N1" s="55"/>
      <c r="O1" s="55"/>
      <c r="P1" s="55"/>
      <c r="Q1" s="55"/>
      <c r="R1" s="55"/>
      <c r="S1" s="55"/>
      <c r="T1" s="55"/>
      <c r="U1" s="55"/>
      <c r="V1" s="55"/>
      <c r="W1" s="55"/>
    </row>
    <row r="2" spans="1:23" s="20" customFormat="1" ht="8.1" customHeight="1" x14ac:dyDescent="0.2">
      <c r="C2" s="22"/>
      <c r="D2" s="22"/>
      <c r="E2" s="22"/>
      <c r="F2" s="22"/>
      <c r="G2" s="22"/>
      <c r="H2" s="22"/>
      <c r="I2" s="22"/>
      <c r="J2" s="22"/>
      <c r="K2" s="22"/>
      <c r="L2" s="22"/>
      <c r="M2" s="22"/>
      <c r="N2" s="22"/>
      <c r="O2" s="22"/>
      <c r="P2" s="22"/>
      <c r="Q2" s="22"/>
    </row>
    <row r="3" spans="1:23" s="10" customFormat="1" ht="18" customHeight="1" x14ac:dyDescent="0.2">
      <c r="C3" s="24" t="s">
        <v>1131</v>
      </c>
      <c r="D3" s="57"/>
      <c r="E3" s="57"/>
      <c r="F3" s="57"/>
      <c r="G3" s="57"/>
      <c r="H3" s="57"/>
      <c r="I3" s="57"/>
      <c r="J3" s="57"/>
      <c r="K3" s="57"/>
      <c r="L3" s="57"/>
      <c r="M3" s="57"/>
      <c r="N3" s="57"/>
      <c r="O3" s="57"/>
      <c r="P3" s="57"/>
      <c r="Q3" s="57"/>
    </row>
    <row r="4" spans="1:23" s="50" customFormat="1" ht="40.5" customHeight="1" x14ac:dyDescent="0.2">
      <c r="C4" s="787" t="s">
        <v>1750</v>
      </c>
      <c r="D4" s="787"/>
      <c r="E4" s="787"/>
      <c r="F4" s="787"/>
      <c r="G4" s="787"/>
      <c r="H4" s="787"/>
      <c r="I4" s="787"/>
      <c r="J4" s="787"/>
      <c r="K4" s="787"/>
      <c r="L4" s="787"/>
      <c r="M4" s="787"/>
      <c r="N4" s="787"/>
      <c r="P4" s="57"/>
      <c r="Q4" s="2"/>
    </row>
    <row r="5" spans="1:23" s="10" customFormat="1" ht="18" customHeight="1" x14ac:dyDescent="0.2">
      <c r="C5" s="23" t="s">
        <v>1169</v>
      </c>
      <c r="D5" s="57"/>
      <c r="E5" s="57"/>
      <c r="F5" s="57"/>
      <c r="G5" s="57"/>
      <c r="I5" s="57"/>
      <c r="J5" s="57"/>
      <c r="K5" s="57"/>
      <c r="L5" s="57"/>
    </row>
    <row r="6" spans="1:23" s="10" customFormat="1" ht="8.1" customHeight="1" x14ac:dyDescent="0.2">
      <c r="C6" s="23"/>
      <c r="D6" s="57"/>
      <c r="E6" s="57"/>
      <c r="F6" s="57"/>
      <c r="G6" s="57"/>
      <c r="I6" s="57"/>
      <c r="J6" s="57"/>
      <c r="K6" s="57"/>
      <c r="L6" s="57"/>
    </row>
    <row r="7" spans="1:23" ht="7.5" customHeight="1" x14ac:dyDescent="0.2">
      <c r="C7" s="112"/>
      <c r="D7" s="112"/>
      <c r="E7" s="112"/>
      <c r="F7" s="112"/>
      <c r="G7" s="112"/>
      <c r="H7" s="112"/>
      <c r="I7" s="112"/>
      <c r="J7" s="112"/>
      <c r="K7" s="112"/>
      <c r="L7" s="112"/>
      <c r="M7" s="112"/>
      <c r="N7" s="112"/>
      <c r="O7" s="112"/>
      <c r="P7" s="112"/>
      <c r="Q7" s="112"/>
      <c r="R7" s="112"/>
      <c r="S7" s="112"/>
      <c r="T7" s="112"/>
      <c r="U7" s="112"/>
      <c r="V7" s="112"/>
      <c r="W7" s="113"/>
    </row>
    <row r="8" spans="1:23" s="206" customFormat="1" ht="38.25" x14ac:dyDescent="0.2">
      <c r="C8" s="177" t="s">
        <v>271</v>
      </c>
      <c r="D8" s="177" t="s">
        <v>1039</v>
      </c>
      <c r="E8" s="177" t="s">
        <v>1040</v>
      </c>
      <c r="F8" s="177" t="s">
        <v>1041</v>
      </c>
      <c r="G8" s="177" t="s">
        <v>1042</v>
      </c>
      <c r="H8" s="177" t="s">
        <v>1043</v>
      </c>
      <c r="I8" s="177" t="s">
        <v>1044</v>
      </c>
      <c r="J8" s="177" t="s">
        <v>1045</v>
      </c>
      <c r="K8" s="177" t="s">
        <v>936</v>
      </c>
      <c r="L8" s="177" t="s">
        <v>1046</v>
      </c>
      <c r="M8" s="177" t="s">
        <v>588</v>
      </c>
      <c r="N8" s="177" t="s">
        <v>1047</v>
      </c>
      <c r="O8" s="177" t="s">
        <v>1048</v>
      </c>
      <c r="P8" s="177" t="s">
        <v>1049</v>
      </c>
      <c r="Q8" s="177" t="s">
        <v>1050</v>
      </c>
      <c r="R8" s="177" t="s">
        <v>1051</v>
      </c>
      <c r="S8" s="177" t="s">
        <v>1052</v>
      </c>
      <c r="T8" s="177" t="s">
        <v>1053</v>
      </c>
      <c r="U8" s="177" t="s">
        <v>1054</v>
      </c>
      <c r="V8" s="177" t="s">
        <v>1055</v>
      </c>
      <c r="W8" s="177" t="s">
        <v>1135</v>
      </c>
    </row>
    <row r="9" spans="1:23" x14ac:dyDescent="0.2">
      <c r="A9" s="207" t="str">
        <f t="shared" ref="A9:A10" si="0">CONCATENATE(G9,K9,J9)</f>
        <v>2004AlternativeNo</v>
      </c>
      <c r="B9" s="207" t="str">
        <f t="shared" ref="B9:B10" si="1">CONCATENATE(G9,O9)</f>
        <v>2004None</v>
      </c>
      <c r="C9" s="211" t="s">
        <v>1382</v>
      </c>
      <c r="D9" s="211">
        <v>1501</v>
      </c>
      <c r="E9" s="240" t="s">
        <v>1431</v>
      </c>
      <c r="F9" s="240" t="s">
        <v>1432</v>
      </c>
      <c r="G9" s="240">
        <v>2004</v>
      </c>
      <c r="H9" s="240" t="s">
        <v>1418</v>
      </c>
      <c r="I9" s="240" t="s">
        <v>34</v>
      </c>
      <c r="J9" s="240" t="s">
        <v>35</v>
      </c>
      <c r="K9" s="240" t="s">
        <v>1422</v>
      </c>
      <c r="L9" s="240" t="s">
        <v>382</v>
      </c>
      <c r="M9" s="240" t="s">
        <v>78</v>
      </c>
      <c r="N9" s="240" t="s">
        <v>1427</v>
      </c>
      <c r="O9" s="240" t="s">
        <v>1421</v>
      </c>
      <c r="P9" s="240" t="s">
        <v>35</v>
      </c>
      <c r="Q9" s="240">
        <v>735</v>
      </c>
      <c r="R9" s="240">
        <v>1021</v>
      </c>
      <c r="S9" s="240" t="s">
        <v>1420</v>
      </c>
      <c r="T9" s="240">
        <v>0.72</v>
      </c>
      <c r="U9" s="241">
        <v>1846</v>
      </c>
      <c r="V9" s="240" t="s">
        <v>35</v>
      </c>
      <c r="W9" s="208">
        <f t="shared" ref="W9:W10" si="2">IF($M9="ELE","Scope 2 MWH",IF($M9="B100",0,SUM(VLOOKUP($M9,AntroFleet,5,0)*VLOOKUP($M9,AntroFleet,13,0)*$Q9,VLOOKUP($M9,AntroFleet,5,0)*VLOOKUP($M9,AntroFleet,14,0)*$Q9,VLOOKUP($M9,AntroFleet,5,0)*VLOOKUP($M9,AntroFleet,15,0)*$Q9)))</f>
        <v>0.98143414718999999</v>
      </c>
    </row>
    <row r="10" spans="1:23" x14ac:dyDescent="0.2">
      <c r="A10" s="207" t="str">
        <f t="shared" si="0"/>
        <v>2004PetroleumYes</v>
      </c>
      <c r="B10" s="207" t="str">
        <f t="shared" si="1"/>
        <v>2004None</v>
      </c>
      <c r="C10" s="211" t="s">
        <v>1382</v>
      </c>
      <c r="D10" s="211">
        <v>1501</v>
      </c>
      <c r="E10" s="240" t="s">
        <v>1431</v>
      </c>
      <c r="F10" s="240" t="s">
        <v>1432</v>
      </c>
      <c r="G10" s="240">
        <v>2004</v>
      </c>
      <c r="H10" s="240" t="s">
        <v>1418</v>
      </c>
      <c r="I10" s="240" t="s">
        <v>34</v>
      </c>
      <c r="J10" s="240" t="s">
        <v>34</v>
      </c>
      <c r="K10" s="240" t="s">
        <v>1419</v>
      </c>
      <c r="L10" s="240" t="s">
        <v>29</v>
      </c>
      <c r="M10" s="240" t="s">
        <v>811</v>
      </c>
      <c r="N10" s="240" t="s">
        <v>1427</v>
      </c>
      <c r="O10" s="240" t="s">
        <v>1421</v>
      </c>
      <c r="P10" s="240" t="s">
        <v>35</v>
      </c>
      <c r="Q10" s="240">
        <v>22552</v>
      </c>
      <c r="R10" s="240">
        <v>22552</v>
      </c>
      <c r="S10" s="240" t="s">
        <v>1420</v>
      </c>
      <c r="T10" s="240">
        <v>1</v>
      </c>
      <c r="U10" s="241">
        <v>41807</v>
      </c>
      <c r="V10" s="240" t="s">
        <v>35</v>
      </c>
      <c r="W10" s="208">
        <f t="shared" si="2"/>
        <v>199.84184987872001</v>
      </c>
    </row>
    <row r="11" spans="1:23" x14ac:dyDescent="0.2">
      <c r="A11" s="207" t="str">
        <f t="shared" ref="A11:A12" si="3">CONCATENATE(G11,K11,J11)</f>
        <v>2005AlternativeNo</v>
      </c>
      <c r="B11" s="207" t="str">
        <f t="shared" ref="B11:B12" si="4">CONCATENATE(G11,O11)</f>
        <v>2005None</v>
      </c>
      <c r="C11" s="211" t="s">
        <v>1382</v>
      </c>
      <c r="D11" s="211">
        <v>1501</v>
      </c>
      <c r="E11" s="240" t="s">
        <v>1431</v>
      </c>
      <c r="F11" s="240" t="s">
        <v>1432</v>
      </c>
      <c r="G11" s="240">
        <v>2005</v>
      </c>
      <c r="H11" s="240" t="s">
        <v>1418</v>
      </c>
      <c r="I11" s="240" t="s">
        <v>34</v>
      </c>
      <c r="J11" s="240" t="s">
        <v>35</v>
      </c>
      <c r="K11" s="240" t="s">
        <v>1422</v>
      </c>
      <c r="L11" s="240" t="s">
        <v>382</v>
      </c>
      <c r="M11" s="240" t="s">
        <v>78</v>
      </c>
      <c r="N11" s="240" t="s">
        <v>1427</v>
      </c>
      <c r="O11" s="240" t="s">
        <v>1421</v>
      </c>
      <c r="P11" s="240" t="s">
        <v>35</v>
      </c>
      <c r="Q11" s="240">
        <v>3078</v>
      </c>
      <c r="R11" s="240">
        <v>4275</v>
      </c>
      <c r="S11" s="240" t="s">
        <v>1420</v>
      </c>
      <c r="T11" s="240">
        <v>0.72</v>
      </c>
      <c r="U11" s="241">
        <v>6925</v>
      </c>
      <c r="V11" s="240" t="s">
        <v>35</v>
      </c>
      <c r="W11" s="208">
        <f t="shared" ref="W11:W12" si="5">IF($M11="ELE","Scope 2 MWH",IF($M11="B100",0,SUM(VLOOKUP($M11,AntroFleet,5,0)*VLOOKUP($M11,AntroFleet,13,0)*$Q11,VLOOKUP($M11,AntroFleet,5,0)*VLOOKUP($M11,AntroFleet,14,0)*$Q11,VLOOKUP($M11,AntroFleet,5,0)*VLOOKUP($M11,AntroFleet,15,0)*$Q11)))</f>
        <v>4.1100058572119993</v>
      </c>
    </row>
    <row r="12" spans="1:23" x14ac:dyDescent="0.2">
      <c r="A12" s="207" t="str">
        <f t="shared" si="3"/>
        <v>2005PetroleumYes</v>
      </c>
      <c r="B12" s="207" t="str">
        <f t="shared" si="4"/>
        <v>2005None</v>
      </c>
      <c r="C12" s="211" t="s">
        <v>1382</v>
      </c>
      <c r="D12" s="211">
        <v>1501</v>
      </c>
      <c r="E12" s="240" t="s">
        <v>1431</v>
      </c>
      <c r="F12" s="240" t="s">
        <v>1432</v>
      </c>
      <c r="G12" s="240">
        <v>2005</v>
      </c>
      <c r="H12" s="240" t="s">
        <v>1418</v>
      </c>
      <c r="I12" s="240" t="s">
        <v>34</v>
      </c>
      <c r="J12" s="240" t="s">
        <v>34</v>
      </c>
      <c r="K12" s="240" t="s">
        <v>1419</v>
      </c>
      <c r="L12" s="240" t="s">
        <v>29</v>
      </c>
      <c r="M12" s="240" t="s">
        <v>811</v>
      </c>
      <c r="N12" s="240" t="s">
        <v>1427</v>
      </c>
      <c r="O12" s="240" t="s">
        <v>1421</v>
      </c>
      <c r="P12" s="240" t="s">
        <v>35</v>
      </c>
      <c r="Q12" s="240">
        <v>27213</v>
      </c>
      <c r="R12" s="240">
        <v>27213</v>
      </c>
      <c r="S12" s="240" t="s">
        <v>1420</v>
      </c>
      <c r="T12" s="240">
        <v>1</v>
      </c>
      <c r="U12" s="241">
        <v>61797</v>
      </c>
      <c r="V12" s="240" t="s">
        <v>35</v>
      </c>
      <c r="W12" s="208">
        <f t="shared" si="5"/>
        <v>241.14474373668</v>
      </c>
    </row>
    <row r="13" spans="1:23" x14ac:dyDescent="0.2">
      <c r="A13" s="207" t="str">
        <f t="shared" ref="A13:A15" si="6">CONCATENATE(G13,K13,J13)</f>
        <v>2006AlternativeNo</v>
      </c>
      <c r="B13" s="207" t="str">
        <f t="shared" ref="B13:B15" si="7">CONCATENATE(G13,O13)</f>
        <v>2006None</v>
      </c>
      <c r="C13" s="211" t="s">
        <v>1382</v>
      </c>
      <c r="D13" s="211">
        <v>1501</v>
      </c>
      <c r="E13" s="240" t="s">
        <v>1431</v>
      </c>
      <c r="F13" s="240" t="s">
        <v>1432</v>
      </c>
      <c r="G13" s="240">
        <v>2006</v>
      </c>
      <c r="H13" s="240" t="s">
        <v>1418</v>
      </c>
      <c r="I13" s="240" t="s">
        <v>34</v>
      </c>
      <c r="J13" s="240" t="s">
        <v>35</v>
      </c>
      <c r="K13" s="240" t="s">
        <v>1422</v>
      </c>
      <c r="L13" s="240" t="s">
        <v>382</v>
      </c>
      <c r="M13" s="240" t="s">
        <v>78</v>
      </c>
      <c r="N13" s="240" t="s">
        <v>1425</v>
      </c>
      <c r="O13" s="240" t="s">
        <v>1421</v>
      </c>
      <c r="P13" s="240" t="s">
        <v>35</v>
      </c>
      <c r="Q13" s="240">
        <v>7173</v>
      </c>
      <c r="R13" s="240">
        <v>9962</v>
      </c>
      <c r="S13" s="240" t="s">
        <v>1420</v>
      </c>
      <c r="T13" s="240">
        <v>0.72</v>
      </c>
      <c r="U13" s="241">
        <v>27395</v>
      </c>
      <c r="V13" s="240" t="s">
        <v>35</v>
      </c>
      <c r="W13" s="208">
        <f t="shared" ref="W13:W15" si="8">IF($M13="ELE","Scope 2 MWH",IF($M13="B100",0,SUM(VLOOKUP($M13,AntroFleet,5,0)*VLOOKUP($M13,AntroFleet,13,0)*$Q13,VLOOKUP($M13,AntroFleet,5,0)*VLOOKUP($M13,AntroFleet,14,0)*$Q13,VLOOKUP($M13,AntroFleet,5,0)*VLOOKUP($M13,AntroFleet,15,0)*$Q13)))</f>
        <v>9.5779961058419989</v>
      </c>
    </row>
    <row r="14" spans="1:23" x14ac:dyDescent="0.2">
      <c r="A14" s="207" t="str">
        <f t="shared" si="6"/>
        <v>2006PetroleumYes</v>
      </c>
      <c r="B14" s="207" t="str">
        <f t="shared" si="7"/>
        <v>2006None</v>
      </c>
      <c r="C14" s="211" t="s">
        <v>1382</v>
      </c>
      <c r="D14" s="211">
        <v>1501</v>
      </c>
      <c r="E14" s="240" t="s">
        <v>1431</v>
      </c>
      <c r="F14" s="240" t="s">
        <v>1432</v>
      </c>
      <c r="G14" s="240">
        <v>2006</v>
      </c>
      <c r="H14" s="240" t="s">
        <v>1418</v>
      </c>
      <c r="I14" s="240" t="s">
        <v>34</v>
      </c>
      <c r="J14" s="240" t="s">
        <v>34</v>
      </c>
      <c r="K14" s="240" t="s">
        <v>1419</v>
      </c>
      <c r="L14" s="240" t="s">
        <v>27</v>
      </c>
      <c r="M14" s="240" t="s">
        <v>810</v>
      </c>
      <c r="N14" s="240" t="s">
        <v>1425</v>
      </c>
      <c r="O14" s="240" t="s">
        <v>1421</v>
      </c>
      <c r="P14" s="240" t="s">
        <v>35</v>
      </c>
      <c r="Q14" s="240">
        <v>3622</v>
      </c>
      <c r="R14" s="240">
        <v>3158</v>
      </c>
      <c r="S14" s="240" t="s">
        <v>1420</v>
      </c>
      <c r="T14" s="240">
        <v>1.147</v>
      </c>
      <c r="U14" s="241">
        <v>11616</v>
      </c>
      <c r="V14" s="240" t="s">
        <v>35</v>
      </c>
      <c r="W14" s="208">
        <f t="shared" si="8"/>
        <v>33.509461142717392</v>
      </c>
    </row>
    <row r="15" spans="1:23" x14ac:dyDescent="0.2">
      <c r="A15" s="207" t="str">
        <f t="shared" si="6"/>
        <v>2006PetroleumYes</v>
      </c>
      <c r="B15" s="207" t="str">
        <f t="shared" si="7"/>
        <v>2006None</v>
      </c>
      <c r="C15" s="211" t="s">
        <v>1382</v>
      </c>
      <c r="D15" s="211">
        <v>1501</v>
      </c>
      <c r="E15" s="240" t="s">
        <v>1431</v>
      </c>
      <c r="F15" s="240" t="s">
        <v>1432</v>
      </c>
      <c r="G15" s="240">
        <v>2006</v>
      </c>
      <c r="H15" s="240" t="s">
        <v>1418</v>
      </c>
      <c r="I15" s="240" t="s">
        <v>34</v>
      </c>
      <c r="J15" s="240" t="s">
        <v>34</v>
      </c>
      <c r="K15" s="240" t="s">
        <v>1419</v>
      </c>
      <c r="L15" s="240" t="s">
        <v>29</v>
      </c>
      <c r="M15" s="240" t="s">
        <v>811</v>
      </c>
      <c r="N15" s="240" t="s">
        <v>1425</v>
      </c>
      <c r="O15" s="240" t="s">
        <v>1421</v>
      </c>
      <c r="P15" s="240" t="s">
        <v>35</v>
      </c>
      <c r="Q15" s="240">
        <v>21036</v>
      </c>
      <c r="R15" s="240">
        <v>21036</v>
      </c>
      <c r="S15" s="240" t="s">
        <v>1420</v>
      </c>
      <c r="T15" s="240">
        <v>1</v>
      </c>
      <c r="U15" s="241">
        <v>56239</v>
      </c>
      <c r="V15" s="240" t="s">
        <v>35</v>
      </c>
      <c r="W15" s="208">
        <f t="shared" si="8"/>
        <v>186.40799725296</v>
      </c>
    </row>
    <row r="16" spans="1:23" x14ac:dyDescent="0.2">
      <c r="A16" s="207" t="str">
        <f t="shared" ref="A16:A18" si="9">CONCATENATE(G16,K16,J16)</f>
        <v>2007AlternativeNo</v>
      </c>
      <c r="B16" s="207" t="str">
        <f t="shared" ref="B16:B18" si="10">CONCATENATE(G16,O16)</f>
        <v>2007None</v>
      </c>
      <c r="C16" s="211" t="s">
        <v>1382</v>
      </c>
      <c r="D16" s="211">
        <v>1501</v>
      </c>
      <c r="E16" s="240" t="s">
        <v>1431</v>
      </c>
      <c r="F16" s="240" t="s">
        <v>1432</v>
      </c>
      <c r="G16" s="240">
        <v>2007</v>
      </c>
      <c r="H16" s="240" t="s">
        <v>1418</v>
      </c>
      <c r="I16" s="240" t="s">
        <v>34</v>
      </c>
      <c r="J16" s="240" t="s">
        <v>35</v>
      </c>
      <c r="K16" s="240" t="s">
        <v>1422</v>
      </c>
      <c r="L16" s="240" t="s">
        <v>382</v>
      </c>
      <c r="M16" s="240" t="s">
        <v>78</v>
      </c>
      <c r="N16" s="240" t="s">
        <v>1425</v>
      </c>
      <c r="O16" s="240" t="s">
        <v>1421</v>
      </c>
      <c r="P16" s="240" t="s">
        <v>35</v>
      </c>
      <c r="Q16" s="240">
        <v>81</v>
      </c>
      <c r="R16" s="240">
        <v>112</v>
      </c>
      <c r="S16" s="240" t="s">
        <v>1420</v>
      </c>
      <c r="T16" s="240">
        <v>0.72</v>
      </c>
      <c r="U16" s="241">
        <v>277</v>
      </c>
      <c r="V16" s="240" t="s">
        <v>35</v>
      </c>
      <c r="W16" s="208">
        <f t="shared" ref="W16:W18" si="11">IF($M16="ELE","Scope 2 MWH",IF($M16="B100",0,SUM(VLOOKUP($M16,AntroFleet,5,0)*VLOOKUP($M16,AntroFleet,13,0)*$Q16,VLOOKUP($M16,AntroFleet,5,0)*VLOOKUP($M16,AntroFleet,14,0)*$Q16,VLOOKUP($M16,AntroFleet,5,0)*VLOOKUP($M16,AntroFleet,15,0)*$Q16)))</f>
        <v>0.10815804887399999</v>
      </c>
    </row>
    <row r="17" spans="1:23" x14ac:dyDescent="0.2">
      <c r="A17" s="207" t="str">
        <f t="shared" si="9"/>
        <v>2007PetroleumYes</v>
      </c>
      <c r="B17" s="207" t="str">
        <f t="shared" si="10"/>
        <v>2007None</v>
      </c>
      <c r="C17" s="211" t="s">
        <v>1382</v>
      </c>
      <c r="D17" s="211">
        <v>1501</v>
      </c>
      <c r="E17" s="240" t="s">
        <v>1431</v>
      </c>
      <c r="F17" s="240" t="s">
        <v>1432</v>
      </c>
      <c r="G17" s="240">
        <v>2007</v>
      </c>
      <c r="H17" s="240" t="s">
        <v>1418</v>
      </c>
      <c r="I17" s="240" t="s">
        <v>34</v>
      </c>
      <c r="J17" s="240" t="s">
        <v>34</v>
      </c>
      <c r="K17" s="240" t="s">
        <v>1419</v>
      </c>
      <c r="L17" s="240" t="s">
        <v>27</v>
      </c>
      <c r="M17" s="240" t="s">
        <v>810</v>
      </c>
      <c r="N17" s="240" t="s">
        <v>1425</v>
      </c>
      <c r="O17" s="240" t="s">
        <v>1421</v>
      </c>
      <c r="P17" s="240" t="s">
        <v>35</v>
      </c>
      <c r="Q17" s="240">
        <v>6777</v>
      </c>
      <c r="R17" s="240">
        <v>5908</v>
      </c>
      <c r="S17" s="240" t="s">
        <v>1420</v>
      </c>
      <c r="T17" s="240">
        <v>1.147</v>
      </c>
      <c r="U17" s="241">
        <v>17077</v>
      </c>
      <c r="V17" s="240" t="s">
        <v>35</v>
      </c>
      <c r="W17" s="208">
        <f t="shared" si="11"/>
        <v>62.698403689728259</v>
      </c>
    </row>
    <row r="18" spans="1:23" x14ac:dyDescent="0.2">
      <c r="A18" s="207" t="str">
        <f t="shared" si="9"/>
        <v>2007PetroleumYes</v>
      </c>
      <c r="B18" s="207" t="str">
        <f t="shared" si="10"/>
        <v>2007None</v>
      </c>
      <c r="C18" s="211" t="s">
        <v>1382</v>
      </c>
      <c r="D18" s="211">
        <v>1501</v>
      </c>
      <c r="E18" s="240" t="s">
        <v>1431</v>
      </c>
      <c r="F18" s="240" t="s">
        <v>1432</v>
      </c>
      <c r="G18" s="240">
        <v>2007</v>
      </c>
      <c r="H18" s="240" t="s">
        <v>1418</v>
      </c>
      <c r="I18" s="240" t="s">
        <v>34</v>
      </c>
      <c r="J18" s="240" t="s">
        <v>34</v>
      </c>
      <c r="K18" s="240" t="s">
        <v>1419</v>
      </c>
      <c r="L18" s="240" t="s">
        <v>29</v>
      </c>
      <c r="M18" s="240" t="s">
        <v>811</v>
      </c>
      <c r="N18" s="240" t="s">
        <v>1425</v>
      </c>
      <c r="O18" s="240" t="s">
        <v>1421</v>
      </c>
      <c r="P18" s="240" t="s">
        <v>35</v>
      </c>
      <c r="Q18" s="240">
        <v>30638</v>
      </c>
      <c r="R18" s="240">
        <v>30638</v>
      </c>
      <c r="S18" s="240" t="s">
        <v>1420</v>
      </c>
      <c r="T18" s="240">
        <v>1</v>
      </c>
      <c r="U18" s="241">
        <v>83935</v>
      </c>
      <c r="V18" s="240" t="s">
        <v>35</v>
      </c>
      <c r="W18" s="208">
        <f t="shared" si="11"/>
        <v>271.49497146968002</v>
      </c>
    </row>
    <row r="19" spans="1:23" x14ac:dyDescent="0.2">
      <c r="A19" s="207" t="str">
        <f t="shared" ref="A19:A21" si="12">CONCATENATE(G19,K19,J19)</f>
        <v>2008AlternativeNo</v>
      </c>
      <c r="B19" s="207" t="str">
        <f t="shared" ref="B19:B21" si="13">CONCATENATE(G19,O19)</f>
        <v>2008None</v>
      </c>
      <c r="C19" s="211" t="s">
        <v>1382</v>
      </c>
      <c r="D19" s="211">
        <v>1501</v>
      </c>
      <c r="E19" s="240" t="s">
        <v>1431</v>
      </c>
      <c r="F19" s="240" t="s">
        <v>1432</v>
      </c>
      <c r="G19" s="240">
        <v>2008</v>
      </c>
      <c r="H19" s="240" t="s">
        <v>1418</v>
      </c>
      <c r="I19" s="240" t="s">
        <v>34</v>
      </c>
      <c r="J19" s="240" t="s">
        <v>35</v>
      </c>
      <c r="K19" s="240" t="s">
        <v>1422</v>
      </c>
      <c r="L19" s="240" t="s">
        <v>382</v>
      </c>
      <c r="M19" s="240" t="s">
        <v>78</v>
      </c>
      <c r="N19" s="240" t="s">
        <v>1425</v>
      </c>
      <c r="O19" s="240" t="s">
        <v>1421</v>
      </c>
      <c r="P19" s="240" t="s">
        <v>35</v>
      </c>
      <c r="Q19" s="240">
        <v>588</v>
      </c>
      <c r="R19" s="240">
        <v>817</v>
      </c>
      <c r="S19" s="240" t="s">
        <v>1420</v>
      </c>
      <c r="T19" s="240">
        <v>0.72</v>
      </c>
      <c r="U19" s="241">
        <v>2254</v>
      </c>
      <c r="V19" s="240" t="s">
        <v>35</v>
      </c>
      <c r="W19" s="208">
        <f t="shared" ref="W19:W21" si="14">IF($M19="ELE","Scope 2 MWH",IF($M19="B100",0,SUM(VLOOKUP($M19,AntroFleet,5,0)*VLOOKUP($M19,AntroFleet,13,0)*$Q19,VLOOKUP($M19,AntroFleet,5,0)*VLOOKUP($M19,AntroFleet,14,0)*$Q19,VLOOKUP($M19,AntroFleet,5,0)*VLOOKUP($M19,AntroFleet,15,0)*$Q19)))</f>
        <v>0.78514731775199986</v>
      </c>
    </row>
    <row r="20" spans="1:23" x14ac:dyDescent="0.2">
      <c r="A20" s="207" t="str">
        <f t="shared" si="12"/>
        <v>2008PetroleumYes</v>
      </c>
      <c r="B20" s="207" t="str">
        <f t="shared" si="13"/>
        <v>2008None</v>
      </c>
      <c r="C20" s="211" t="s">
        <v>1382</v>
      </c>
      <c r="D20" s="211">
        <v>1501</v>
      </c>
      <c r="E20" s="240" t="s">
        <v>1431</v>
      </c>
      <c r="F20" s="240" t="s">
        <v>1432</v>
      </c>
      <c r="G20" s="240">
        <v>2008</v>
      </c>
      <c r="H20" s="240" t="s">
        <v>1418</v>
      </c>
      <c r="I20" s="240" t="s">
        <v>34</v>
      </c>
      <c r="J20" s="240" t="s">
        <v>34</v>
      </c>
      <c r="K20" s="240" t="s">
        <v>1419</v>
      </c>
      <c r="L20" s="240" t="s">
        <v>27</v>
      </c>
      <c r="M20" s="240" t="s">
        <v>810</v>
      </c>
      <c r="N20" s="240" t="s">
        <v>1425</v>
      </c>
      <c r="O20" s="240" t="s">
        <v>1421</v>
      </c>
      <c r="P20" s="240" t="s">
        <v>35</v>
      </c>
      <c r="Q20" s="240">
        <v>7725</v>
      </c>
      <c r="R20" s="240">
        <v>6735</v>
      </c>
      <c r="S20" s="240" t="s">
        <v>1420</v>
      </c>
      <c r="T20" s="240">
        <v>1.147</v>
      </c>
      <c r="U20" s="241">
        <v>27170</v>
      </c>
      <c r="V20" s="240" t="s">
        <v>35</v>
      </c>
      <c r="W20" s="208">
        <f t="shared" si="14"/>
        <v>71.468963922554352</v>
      </c>
    </row>
    <row r="21" spans="1:23" x14ac:dyDescent="0.2">
      <c r="A21" s="207" t="str">
        <f t="shared" si="12"/>
        <v>2008PetroleumYes</v>
      </c>
      <c r="B21" s="207" t="str">
        <f t="shared" si="13"/>
        <v>2008None</v>
      </c>
      <c r="C21" s="211" t="s">
        <v>1382</v>
      </c>
      <c r="D21" s="211">
        <v>1501</v>
      </c>
      <c r="E21" s="240" t="s">
        <v>1431</v>
      </c>
      <c r="F21" s="240" t="s">
        <v>1432</v>
      </c>
      <c r="G21" s="240">
        <v>2008</v>
      </c>
      <c r="H21" s="240" t="s">
        <v>1418</v>
      </c>
      <c r="I21" s="240" t="s">
        <v>34</v>
      </c>
      <c r="J21" s="240" t="s">
        <v>34</v>
      </c>
      <c r="K21" s="240" t="s">
        <v>1419</v>
      </c>
      <c r="L21" s="240" t="s">
        <v>29</v>
      </c>
      <c r="M21" s="240" t="s">
        <v>811</v>
      </c>
      <c r="N21" s="240" t="s">
        <v>1427</v>
      </c>
      <c r="O21" s="240" t="s">
        <v>1421</v>
      </c>
      <c r="P21" s="240" t="s">
        <v>35</v>
      </c>
      <c r="Q21" s="240">
        <v>24966</v>
      </c>
      <c r="R21" s="240">
        <v>24966</v>
      </c>
      <c r="S21" s="240" t="s">
        <v>1420</v>
      </c>
      <c r="T21" s="240">
        <v>1</v>
      </c>
      <c r="U21" s="241">
        <v>87604</v>
      </c>
      <c r="V21" s="240" t="s">
        <v>35</v>
      </c>
      <c r="W21" s="208">
        <f t="shared" si="14"/>
        <v>221.23322206776001</v>
      </c>
    </row>
    <row r="22" spans="1:23" x14ac:dyDescent="0.2">
      <c r="A22" s="207" t="str">
        <f t="shared" ref="A22:A24" si="15">CONCATENATE(G22,K22,J22)</f>
        <v>2009AlternativeNo</v>
      </c>
      <c r="B22" s="207" t="str">
        <f t="shared" ref="B22:B24" si="16">CONCATENATE(G22,O22)</f>
        <v>2009None</v>
      </c>
      <c r="C22" s="211" t="s">
        <v>1382</v>
      </c>
      <c r="D22" s="211">
        <v>1501</v>
      </c>
      <c r="E22" s="240" t="s">
        <v>1431</v>
      </c>
      <c r="F22" s="240" t="s">
        <v>1432</v>
      </c>
      <c r="G22" s="240">
        <v>2009</v>
      </c>
      <c r="H22" s="240" t="s">
        <v>1418</v>
      </c>
      <c r="I22" s="240" t="s">
        <v>34</v>
      </c>
      <c r="J22" s="240" t="s">
        <v>35</v>
      </c>
      <c r="K22" s="240" t="s">
        <v>1422</v>
      </c>
      <c r="L22" s="240" t="s">
        <v>382</v>
      </c>
      <c r="M22" s="240" t="s">
        <v>78</v>
      </c>
      <c r="N22" s="240" t="s">
        <v>1427</v>
      </c>
      <c r="O22" s="240" t="s">
        <v>1421</v>
      </c>
      <c r="P22" s="240" t="s">
        <v>35</v>
      </c>
      <c r="Q22" s="240">
        <v>1609</v>
      </c>
      <c r="R22" s="240">
        <v>2235</v>
      </c>
      <c r="S22" s="240" t="s">
        <v>1420</v>
      </c>
      <c r="T22" s="240">
        <v>0.72</v>
      </c>
      <c r="U22" s="241">
        <v>4356</v>
      </c>
      <c r="V22" s="240" t="s">
        <v>35</v>
      </c>
      <c r="W22" s="208">
        <f t="shared" ref="W22:W24" si="17">IF($M22="ELE","Scope 2 MWH",IF($M22="B100",0,SUM(VLOOKUP($M22,AntroFleet,5,0)*VLOOKUP($M22,AntroFleet,13,0)*$Q22,VLOOKUP($M22,AntroFleet,5,0)*VLOOKUP($M22,AntroFleet,14,0)*$Q22,VLOOKUP($M22,AntroFleet,5,0)*VLOOKUP($M22,AntroFleet,15,0)*$Q22)))</f>
        <v>2.148472847386</v>
      </c>
    </row>
    <row r="23" spans="1:23" x14ac:dyDescent="0.2">
      <c r="A23" s="207" t="str">
        <f t="shared" si="15"/>
        <v>2009PetroleumYes</v>
      </c>
      <c r="B23" s="207" t="str">
        <f t="shared" si="16"/>
        <v>2009None</v>
      </c>
      <c r="C23" s="211" t="s">
        <v>1382</v>
      </c>
      <c r="D23" s="211">
        <v>1501</v>
      </c>
      <c r="E23" s="240" t="s">
        <v>1431</v>
      </c>
      <c r="F23" s="240" t="s">
        <v>1432</v>
      </c>
      <c r="G23" s="240">
        <v>2009</v>
      </c>
      <c r="H23" s="240" t="s">
        <v>1418</v>
      </c>
      <c r="I23" s="240" t="s">
        <v>34</v>
      </c>
      <c r="J23" s="240" t="s">
        <v>34</v>
      </c>
      <c r="K23" s="240" t="s">
        <v>1419</v>
      </c>
      <c r="L23" s="240" t="s">
        <v>27</v>
      </c>
      <c r="M23" s="240" t="s">
        <v>810</v>
      </c>
      <c r="N23" s="240" t="s">
        <v>1427</v>
      </c>
      <c r="O23" s="240" t="s">
        <v>1421</v>
      </c>
      <c r="P23" s="240" t="s">
        <v>35</v>
      </c>
      <c r="Q23" s="240">
        <v>7650</v>
      </c>
      <c r="R23" s="240">
        <v>6670</v>
      </c>
      <c r="S23" s="240" t="s">
        <v>1420</v>
      </c>
      <c r="T23" s="240">
        <v>1.147</v>
      </c>
      <c r="U23" s="241">
        <v>17117</v>
      </c>
      <c r="V23" s="240" t="s">
        <v>35</v>
      </c>
      <c r="W23" s="208">
        <f t="shared" si="17"/>
        <v>70.775090486413035</v>
      </c>
    </row>
    <row r="24" spans="1:23" x14ac:dyDescent="0.2">
      <c r="A24" s="207" t="str">
        <f t="shared" si="15"/>
        <v>2009PetroleumYes</v>
      </c>
      <c r="B24" s="207" t="str">
        <f t="shared" si="16"/>
        <v>2009None</v>
      </c>
      <c r="C24" s="211" t="s">
        <v>1382</v>
      </c>
      <c r="D24" s="211">
        <v>1501</v>
      </c>
      <c r="E24" s="240" t="s">
        <v>1431</v>
      </c>
      <c r="F24" s="240" t="s">
        <v>1432</v>
      </c>
      <c r="G24" s="240">
        <v>2009</v>
      </c>
      <c r="H24" s="240" t="s">
        <v>1418</v>
      </c>
      <c r="I24" s="240" t="s">
        <v>34</v>
      </c>
      <c r="J24" s="240" t="s">
        <v>34</v>
      </c>
      <c r="K24" s="240" t="s">
        <v>1419</v>
      </c>
      <c r="L24" s="240" t="s">
        <v>29</v>
      </c>
      <c r="M24" s="240" t="s">
        <v>811</v>
      </c>
      <c r="N24" s="240" t="s">
        <v>1427</v>
      </c>
      <c r="O24" s="240" t="s">
        <v>1421</v>
      </c>
      <c r="P24" s="240" t="s">
        <v>35</v>
      </c>
      <c r="Q24" s="240">
        <v>26507</v>
      </c>
      <c r="R24" s="240">
        <v>26507</v>
      </c>
      <c r="S24" s="240" t="s">
        <v>1420</v>
      </c>
      <c r="T24" s="240">
        <v>1</v>
      </c>
      <c r="U24" s="241">
        <v>63378</v>
      </c>
      <c r="V24" s="240" t="s">
        <v>35</v>
      </c>
      <c r="W24" s="208">
        <f t="shared" si="17"/>
        <v>234.88860920252003</v>
      </c>
    </row>
    <row r="25" spans="1:23" x14ac:dyDescent="0.2">
      <c r="A25" s="207" t="str">
        <f t="shared" ref="A25:A27" si="18">CONCATENATE(G25,K25,J25)</f>
        <v>2010AlternativeNo</v>
      </c>
      <c r="B25" s="207" t="str">
        <f t="shared" ref="B25:B27" si="19">CONCATENATE(G25,O25)</f>
        <v>2010None</v>
      </c>
      <c r="C25" s="211" t="s">
        <v>1382</v>
      </c>
      <c r="D25" s="211">
        <v>1501</v>
      </c>
      <c r="E25" s="240" t="s">
        <v>1431</v>
      </c>
      <c r="F25" s="240" t="s">
        <v>1432</v>
      </c>
      <c r="G25" s="240">
        <v>2010</v>
      </c>
      <c r="H25" s="240" t="s">
        <v>1418</v>
      </c>
      <c r="I25" s="240" t="s">
        <v>34</v>
      </c>
      <c r="J25" s="240" t="s">
        <v>35</v>
      </c>
      <c r="K25" s="240" t="s">
        <v>1422</v>
      </c>
      <c r="L25" s="240" t="s">
        <v>382</v>
      </c>
      <c r="M25" s="240" t="s">
        <v>78</v>
      </c>
      <c r="N25" s="240" t="s">
        <v>1427</v>
      </c>
      <c r="O25" s="240" t="s">
        <v>1421</v>
      </c>
      <c r="P25" s="240" t="s">
        <v>35</v>
      </c>
      <c r="Q25" s="240">
        <v>2265</v>
      </c>
      <c r="R25" s="240">
        <v>3146</v>
      </c>
      <c r="S25" s="240" t="s">
        <v>1420</v>
      </c>
      <c r="T25" s="241">
        <v>0.72</v>
      </c>
      <c r="U25" s="240">
        <v>7314</v>
      </c>
      <c r="V25" s="240" t="s">
        <v>35</v>
      </c>
      <c r="W25" s="208">
        <f t="shared" ref="W25:W27" si="20">IF($M25="ELE","Scope 2 MWH",IF($M25="B100",0,SUM(VLOOKUP($M25,AntroFleet,5,0)*VLOOKUP($M25,AntroFleet,13,0)*$Q25,VLOOKUP($M25,AntroFleet,5,0)*VLOOKUP($M25,AntroFleet,14,0)*$Q25,VLOOKUP($M25,AntroFleet,5,0)*VLOOKUP($M25,AntroFleet,15,0)*$Q25)))</f>
        <v>3.0244195148099995</v>
      </c>
    </row>
    <row r="26" spans="1:23" x14ac:dyDescent="0.2">
      <c r="A26" s="207" t="str">
        <f t="shared" si="18"/>
        <v>2010PetroleumYes</v>
      </c>
      <c r="B26" s="207" t="str">
        <f t="shared" si="19"/>
        <v>2010None</v>
      </c>
      <c r="C26" s="211" t="s">
        <v>1382</v>
      </c>
      <c r="D26" s="211">
        <v>1501</v>
      </c>
      <c r="E26" s="240" t="s">
        <v>1431</v>
      </c>
      <c r="F26" s="240" t="s">
        <v>1432</v>
      </c>
      <c r="G26" s="240">
        <v>2010</v>
      </c>
      <c r="H26" s="240" t="s">
        <v>1418</v>
      </c>
      <c r="I26" s="240" t="s">
        <v>34</v>
      </c>
      <c r="J26" s="240" t="s">
        <v>34</v>
      </c>
      <c r="K26" s="240" t="s">
        <v>1419</v>
      </c>
      <c r="L26" s="240" t="s">
        <v>27</v>
      </c>
      <c r="M26" s="240" t="s">
        <v>810</v>
      </c>
      <c r="N26" s="240" t="s">
        <v>1427</v>
      </c>
      <c r="O26" s="240" t="s">
        <v>1421</v>
      </c>
      <c r="P26" s="240" t="s">
        <v>35</v>
      </c>
      <c r="Q26" s="240">
        <v>6641</v>
      </c>
      <c r="R26" s="240">
        <v>5790</v>
      </c>
      <c r="S26" s="240" t="s">
        <v>1420</v>
      </c>
      <c r="T26" s="241">
        <v>1.147</v>
      </c>
      <c r="U26" s="240">
        <v>17115</v>
      </c>
      <c r="V26" s="240" t="s">
        <v>35</v>
      </c>
      <c r="W26" s="208">
        <f t="shared" si="20"/>
        <v>61.440179858858698</v>
      </c>
    </row>
    <row r="27" spans="1:23" x14ac:dyDescent="0.2">
      <c r="A27" s="207" t="str">
        <f t="shared" si="18"/>
        <v>2010PetroleumYes</v>
      </c>
      <c r="B27" s="207" t="str">
        <f t="shared" si="19"/>
        <v>2010None</v>
      </c>
      <c r="C27" s="211" t="s">
        <v>1382</v>
      </c>
      <c r="D27" s="211">
        <v>1501</v>
      </c>
      <c r="E27" s="240" t="s">
        <v>1431</v>
      </c>
      <c r="F27" s="240" t="s">
        <v>1432</v>
      </c>
      <c r="G27" s="240">
        <v>2010</v>
      </c>
      <c r="H27" s="240" t="s">
        <v>1418</v>
      </c>
      <c r="I27" s="240" t="s">
        <v>34</v>
      </c>
      <c r="J27" s="240" t="s">
        <v>34</v>
      </c>
      <c r="K27" s="240" t="s">
        <v>1419</v>
      </c>
      <c r="L27" s="240" t="s">
        <v>29</v>
      </c>
      <c r="M27" s="240" t="s">
        <v>811</v>
      </c>
      <c r="N27" s="240" t="s">
        <v>1427</v>
      </c>
      <c r="O27" s="240" t="s">
        <v>1421</v>
      </c>
      <c r="P27" s="240" t="s">
        <v>35</v>
      </c>
      <c r="Q27" s="240">
        <v>25672</v>
      </c>
      <c r="R27" s="240">
        <v>25672</v>
      </c>
      <c r="S27" s="240" t="s">
        <v>1420</v>
      </c>
      <c r="T27" s="241">
        <v>1</v>
      </c>
      <c r="U27" s="240">
        <v>69160</v>
      </c>
      <c r="V27" s="240" t="s">
        <v>35</v>
      </c>
      <c r="W27" s="208">
        <f t="shared" si="20"/>
        <v>227.48935660192001</v>
      </c>
    </row>
    <row r="28" spans="1:23" x14ac:dyDescent="0.2">
      <c r="A28" s="207" t="str">
        <f t="shared" ref="A28:A30" si="21">CONCATENATE(G28,K28,J28)</f>
        <v>2011AlternativeNo</v>
      </c>
      <c r="B28" s="207" t="str">
        <f t="shared" ref="B28:B30" si="22">CONCATENATE(G28,O28)</f>
        <v>2011None</v>
      </c>
      <c r="C28" s="211" t="s">
        <v>1382</v>
      </c>
      <c r="D28" s="211">
        <v>1501</v>
      </c>
      <c r="E28" s="240" t="s">
        <v>1434</v>
      </c>
      <c r="F28" s="240" t="s">
        <v>1432</v>
      </c>
      <c r="G28" s="240">
        <v>2011</v>
      </c>
      <c r="H28" s="240" t="s">
        <v>1418</v>
      </c>
      <c r="I28" s="240" t="s">
        <v>34</v>
      </c>
      <c r="J28" s="240" t="s">
        <v>35</v>
      </c>
      <c r="K28" s="240" t="s">
        <v>1422</v>
      </c>
      <c r="L28" s="240" t="s">
        <v>382</v>
      </c>
      <c r="M28" s="240" t="s">
        <v>78</v>
      </c>
      <c r="N28" s="240" t="s">
        <v>1427</v>
      </c>
      <c r="O28" s="240" t="s">
        <v>1421</v>
      </c>
      <c r="P28" s="240" t="s">
        <v>35</v>
      </c>
      <c r="Q28" s="240">
        <v>3060</v>
      </c>
      <c r="R28" s="240">
        <v>4250</v>
      </c>
      <c r="S28" s="240" t="s">
        <v>1420</v>
      </c>
      <c r="T28" s="241">
        <v>0.72</v>
      </c>
      <c r="U28" s="240">
        <v>9979</v>
      </c>
      <c r="V28" s="240" t="s">
        <v>35</v>
      </c>
      <c r="W28" s="208">
        <f t="shared" ref="W28:W30" si="23">IF($M28="ELE","Scope 2 MWH",IF($M28="B100",0,SUM(VLOOKUP($M28,AntroFleet,5,0)*VLOOKUP($M28,AntroFleet,13,0)*$Q28,VLOOKUP($M28,AntroFleet,5,0)*VLOOKUP($M28,AntroFleet,14,0)*$Q28,VLOOKUP($M28,AntroFleet,5,0)*VLOOKUP($M28,AntroFleet,15,0)*$Q28)))</f>
        <v>4.0859707352399992</v>
      </c>
    </row>
    <row r="29" spans="1:23" x14ac:dyDescent="0.2">
      <c r="A29" s="207" t="str">
        <f t="shared" si="21"/>
        <v>2011PetroleumYes</v>
      </c>
      <c r="B29" s="207" t="str">
        <f t="shared" si="22"/>
        <v>2011None</v>
      </c>
      <c r="C29" s="211" t="s">
        <v>1382</v>
      </c>
      <c r="D29" s="211">
        <v>1501</v>
      </c>
      <c r="E29" s="240" t="s">
        <v>1434</v>
      </c>
      <c r="F29" s="240" t="s">
        <v>1432</v>
      </c>
      <c r="G29" s="240">
        <v>2011</v>
      </c>
      <c r="H29" s="240" t="s">
        <v>1418</v>
      </c>
      <c r="I29" s="240" t="s">
        <v>34</v>
      </c>
      <c r="J29" s="240" t="s">
        <v>34</v>
      </c>
      <c r="K29" s="240" t="s">
        <v>1419</v>
      </c>
      <c r="L29" s="240" t="s">
        <v>27</v>
      </c>
      <c r="M29" s="240" t="s">
        <v>810</v>
      </c>
      <c r="N29" s="240" t="s">
        <v>1427</v>
      </c>
      <c r="O29" s="240" t="s">
        <v>1421</v>
      </c>
      <c r="P29" s="240" t="s">
        <v>35</v>
      </c>
      <c r="Q29" s="240">
        <v>5181</v>
      </c>
      <c r="R29" s="240">
        <v>4516</v>
      </c>
      <c r="S29" s="240" t="s">
        <v>1420</v>
      </c>
      <c r="T29" s="241">
        <v>1.147</v>
      </c>
      <c r="U29" s="240">
        <v>18589</v>
      </c>
      <c r="V29" s="240" t="s">
        <v>35</v>
      </c>
      <c r="W29" s="208">
        <f t="shared" si="23"/>
        <v>47.932776968641306</v>
      </c>
    </row>
    <row r="30" spans="1:23" x14ac:dyDescent="0.2">
      <c r="A30" s="207" t="str">
        <f t="shared" si="21"/>
        <v>2011PetroleumYes</v>
      </c>
      <c r="B30" s="207" t="str">
        <f t="shared" si="22"/>
        <v>2011None</v>
      </c>
      <c r="C30" s="211" t="s">
        <v>1382</v>
      </c>
      <c r="D30" s="211">
        <v>1501</v>
      </c>
      <c r="E30" s="240" t="s">
        <v>1434</v>
      </c>
      <c r="F30" s="240" t="s">
        <v>1432</v>
      </c>
      <c r="G30" s="240">
        <v>2011</v>
      </c>
      <c r="H30" s="240" t="s">
        <v>1418</v>
      </c>
      <c r="I30" s="240" t="s">
        <v>34</v>
      </c>
      <c r="J30" s="240" t="s">
        <v>34</v>
      </c>
      <c r="K30" s="240" t="s">
        <v>1419</v>
      </c>
      <c r="L30" s="240" t="s">
        <v>29</v>
      </c>
      <c r="M30" s="240" t="s">
        <v>811</v>
      </c>
      <c r="N30" s="240" t="s">
        <v>1427</v>
      </c>
      <c r="O30" s="240" t="s">
        <v>1421</v>
      </c>
      <c r="P30" s="240" t="s">
        <v>35</v>
      </c>
      <c r="Q30" s="240">
        <v>26522</v>
      </c>
      <c r="R30" s="240">
        <v>26522</v>
      </c>
      <c r="S30" s="240" t="s">
        <v>1420</v>
      </c>
      <c r="T30" s="241">
        <v>1</v>
      </c>
      <c r="U30" s="240">
        <v>88186</v>
      </c>
      <c r="V30" s="240" t="s">
        <v>35</v>
      </c>
      <c r="W30" s="208">
        <f t="shared" si="23"/>
        <v>235.02152990792001</v>
      </c>
    </row>
    <row r="31" spans="1:23" x14ac:dyDescent="0.2">
      <c r="A31" s="207" t="str">
        <f t="shared" ref="A31:A33" si="24">CONCATENATE(G31,K31,J31)</f>
        <v>2012AlternativeNo</v>
      </c>
      <c r="B31" s="207" t="str">
        <f t="shared" ref="B31:B33" si="25">CONCATENATE(G31,O31)</f>
        <v>2012None</v>
      </c>
      <c r="C31" s="211" t="s">
        <v>1382</v>
      </c>
      <c r="D31" s="211">
        <v>1501</v>
      </c>
      <c r="E31" s="209" t="s">
        <v>1434</v>
      </c>
      <c r="F31" s="209" t="s">
        <v>1432</v>
      </c>
      <c r="G31" s="209">
        <v>2012</v>
      </c>
      <c r="H31" s="209" t="s">
        <v>1418</v>
      </c>
      <c r="I31" s="209" t="s">
        <v>34</v>
      </c>
      <c r="J31" s="209" t="s">
        <v>35</v>
      </c>
      <c r="K31" s="209" t="s">
        <v>1422</v>
      </c>
      <c r="L31" s="209" t="s">
        <v>382</v>
      </c>
      <c r="M31" s="209" t="s">
        <v>78</v>
      </c>
      <c r="N31" s="209" t="s">
        <v>1427</v>
      </c>
      <c r="O31" s="209" t="s">
        <v>1421</v>
      </c>
      <c r="P31" s="209" t="s">
        <v>35</v>
      </c>
      <c r="Q31" s="209">
        <v>3116</v>
      </c>
      <c r="R31" s="209">
        <v>4328</v>
      </c>
      <c r="S31" s="209" t="s">
        <v>1420</v>
      </c>
      <c r="T31" s="209">
        <v>0.72</v>
      </c>
      <c r="U31" s="210">
        <v>14024</v>
      </c>
      <c r="V31" s="209" t="s">
        <v>35</v>
      </c>
      <c r="W31" s="208">
        <f t="shared" ref="W31:W36" si="26">IF($M31="ELE","Scope 2 MWH",IF($M31="B100",0,SUM(VLOOKUP($M31,AntroFleet,5,0)*VLOOKUP($M31,AntroFleet,13,0)*$Q31,VLOOKUP($M31,AntroFleet,5,0)*VLOOKUP($M31,AntroFleet,14,0)*$Q31,VLOOKUP($M31,AntroFleet,5,0)*VLOOKUP($M31,AntroFleet,15,0)*$Q31)))</f>
        <v>4.1607466702640004</v>
      </c>
    </row>
    <row r="32" spans="1:23" x14ac:dyDescent="0.2">
      <c r="A32" s="207" t="str">
        <f t="shared" si="24"/>
        <v>2012PetroleumYes</v>
      </c>
      <c r="B32" s="207" t="str">
        <f t="shared" si="25"/>
        <v>2012None</v>
      </c>
      <c r="C32" s="211" t="s">
        <v>1382</v>
      </c>
      <c r="D32" s="211">
        <v>1501</v>
      </c>
      <c r="E32" s="209" t="s">
        <v>1434</v>
      </c>
      <c r="F32" s="209" t="s">
        <v>1432</v>
      </c>
      <c r="G32" s="209">
        <v>2012</v>
      </c>
      <c r="H32" s="209" t="s">
        <v>1418</v>
      </c>
      <c r="I32" s="209" t="s">
        <v>34</v>
      </c>
      <c r="J32" s="209" t="s">
        <v>34</v>
      </c>
      <c r="K32" s="209" t="s">
        <v>1419</v>
      </c>
      <c r="L32" s="209" t="s">
        <v>27</v>
      </c>
      <c r="M32" s="209" t="s">
        <v>810</v>
      </c>
      <c r="N32" s="209" t="s">
        <v>1427</v>
      </c>
      <c r="O32" s="209" t="s">
        <v>1421</v>
      </c>
      <c r="P32" s="209" t="s">
        <v>35</v>
      </c>
      <c r="Q32" s="209">
        <v>6074</v>
      </c>
      <c r="R32" s="209">
        <v>5297</v>
      </c>
      <c r="S32" s="209" t="s">
        <v>1420</v>
      </c>
      <c r="T32" s="209">
        <v>1.147</v>
      </c>
      <c r="U32" s="210">
        <v>20816</v>
      </c>
      <c r="V32" s="209" t="s">
        <v>35</v>
      </c>
      <c r="W32" s="208">
        <f t="shared" si="26"/>
        <v>56.194496681630433</v>
      </c>
    </row>
    <row r="33" spans="1:23" x14ac:dyDescent="0.2">
      <c r="A33" s="207" t="str">
        <f t="shared" si="24"/>
        <v>2012PetroleumYes</v>
      </c>
      <c r="B33" s="207" t="str">
        <f t="shared" si="25"/>
        <v>2012None</v>
      </c>
      <c r="C33" s="211" t="s">
        <v>1382</v>
      </c>
      <c r="D33" s="211">
        <v>1501</v>
      </c>
      <c r="E33" s="209" t="s">
        <v>1434</v>
      </c>
      <c r="F33" s="209" t="s">
        <v>1432</v>
      </c>
      <c r="G33" s="209">
        <v>2012</v>
      </c>
      <c r="H33" s="209" t="s">
        <v>1418</v>
      </c>
      <c r="I33" s="209" t="s">
        <v>34</v>
      </c>
      <c r="J33" s="209" t="s">
        <v>34</v>
      </c>
      <c r="K33" s="209" t="s">
        <v>1419</v>
      </c>
      <c r="L33" s="209" t="s">
        <v>29</v>
      </c>
      <c r="M33" s="209" t="s">
        <v>811</v>
      </c>
      <c r="N33" s="209" t="s">
        <v>1427</v>
      </c>
      <c r="O33" s="209" t="s">
        <v>1421</v>
      </c>
      <c r="P33" s="209" t="s">
        <v>35</v>
      </c>
      <c r="Q33" s="209">
        <v>22378</v>
      </c>
      <c r="R33" s="209">
        <v>22378</v>
      </c>
      <c r="S33" s="209" t="s">
        <v>1420</v>
      </c>
      <c r="T33" s="209">
        <v>1</v>
      </c>
      <c r="U33" s="210">
        <v>81680</v>
      </c>
      <c r="V33" s="209" t="s">
        <v>35</v>
      </c>
      <c r="W33" s="208">
        <f t="shared" si="26"/>
        <v>198.29996969608001</v>
      </c>
    </row>
    <row r="34" spans="1:23" x14ac:dyDescent="0.2">
      <c r="A34" s="207" t="str">
        <f t="shared" ref="A34:A97" si="27">CONCATENATE(G34,K34,J34)</f>
        <v>2013AlternativeNo</v>
      </c>
      <c r="B34" s="207" t="str">
        <f t="shared" ref="B34:B97" si="28">CONCATENATE(G34,O34)</f>
        <v>2013None</v>
      </c>
      <c r="C34" s="211" t="s">
        <v>1382</v>
      </c>
      <c r="D34" s="211">
        <v>1501</v>
      </c>
      <c r="E34" s="209" t="s">
        <v>1434</v>
      </c>
      <c r="F34" s="209" t="s">
        <v>1432</v>
      </c>
      <c r="G34" s="209">
        <v>2013</v>
      </c>
      <c r="H34" s="209" t="s">
        <v>1418</v>
      </c>
      <c r="I34" s="209" t="s">
        <v>34</v>
      </c>
      <c r="J34" s="209" t="s">
        <v>35</v>
      </c>
      <c r="K34" s="209" t="s">
        <v>1422</v>
      </c>
      <c r="L34" s="209" t="s">
        <v>382</v>
      </c>
      <c r="M34" s="209" t="s">
        <v>78</v>
      </c>
      <c r="N34" s="209" t="s">
        <v>1427</v>
      </c>
      <c r="O34" s="209" t="s">
        <v>1421</v>
      </c>
      <c r="P34" s="209" t="s">
        <v>35</v>
      </c>
      <c r="Q34" s="715">
        <v>2744</v>
      </c>
      <c r="R34" s="715">
        <v>3811.15</v>
      </c>
      <c r="S34" s="209" t="s">
        <v>1420</v>
      </c>
      <c r="T34" s="209">
        <v>0.72</v>
      </c>
      <c r="U34" s="210">
        <v>12490.24</v>
      </c>
      <c r="V34" s="209" t="s">
        <v>35</v>
      </c>
      <c r="W34" s="208">
        <f t="shared" si="26"/>
        <v>3.664020816176</v>
      </c>
    </row>
    <row r="35" spans="1:23" x14ac:dyDescent="0.2">
      <c r="A35" s="207" t="str">
        <f t="shared" si="27"/>
        <v>2013PetroleumYes</v>
      </c>
      <c r="B35" s="207" t="str">
        <f t="shared" si="28"/>
        <v>2013None</v>
      </c>
      <c r="C35" s="211" t="s">
        <v>1382</v>
      </c>
      <c r="D35" s="211">
        <v>1501</v>
      </c>
      <c r="E35" s="209" t="s">
        <v>1434</v>
      </c>
      <c r="F35" s="209" t="s">
        <v>1432</v>
      </c>
      <c r="G35" s="209">
        <v>2013</v>
      </c>
      <c r="H35" s="209" t="s">
        <v>1418</v>
      </c>
      <c r="I35" s="209" t="s">
        <v>34</v>
      </c>
      <c r="J35" s="209" t="s">
        <v>34</v>
      </c>
      <c r="K35" s="209" t="s">
        <v>1419</v>
      </c>
      <c r="L35" s="209" t="s">
        <v>27</v>
      </c>
      <c r="M35" s="209" t="s">
        <v>810</v>
      </c>
      <c r="N35" s="209" t="s">
        <v>1427</v>
      </c>
      <c r="O35" s="209" t="s">
        <v>1421</v>
      </c>
      <c r="P35" s="209" t="s">
        <v>35</v>
      </c>
      <c r="Q35" s="715">
        <v>4740.8999999999996</v>
      </c>
      <c r="R35" s="715">
        <v>4133.3</v>
      </c>
      <c r="S35" s="209" t="s">
        <v>1420</v>
      </c>
      <c r="T35" s="209">
        <v>1.147</v>
      </c>
      <c r="U35" s="210">
        <v>16490.37</v>
      </c>
      <c r="V35" s="209" t="s">
        <v>35</v>
      </c>
      <c r="W35" s="208">
        <f t="shared" si="26"/>
        <v>43.861127645364128</v>
      </c>
    </row>
    <row r="36" spans="1:23" x14ac:dyDescent="0.2">
      <c r="A36" s="207" t="str">
        <f t="shared" si="27"/>
        <v>2013PetroleumYes</v>
      </c>
      <c r="B36" s="207" t="str">
        <f t="shared" si="28"/>
        <v>2013None</v>
      </c>
      <c r="C36" s="211" t="s">
        <v>1382</v>
      </c>
      <c r="D36" s="211">
        <v>1501</v>
      </c>
      <c r="E36" s="209" t="s">
        <v>1434</v>
      </c>
      <c r="F36" s="209" t="s">
        <v>1432</v>
      </c>
      <c r="G36" s="209">
        <v>2013</v>
      </c>
      <c r="H36" s="209" t="s">
        <v>1418</v>
      </c>
      <c r="I36" s="209" t="s">
        <v>34</v>
      </c>
      <c r="J36" s="209" t="s">
        <v>34</v>
      </c>
      <c r="K36" s="209" t="s">
        <v>1419</v>
      </c>
      <c r="L36" s="209" t="s">
        <v>29</v>
      </c>
      <c r="M36" s="209" t="s">
        <v>811</v>
      </c>
      <c r="N36" s="209" t="s">
        <v>1427</v>
      </c>
      <c r="O36" s="209" t="s">
        <v>1421</v>
      </c>
      <c r="P36" s="209" t="s">
        <v>35</v>
      </c>
      <c r="Q36" s="715">
        <v>22046.53</v>
      </c>
      <c r="R36" s="715">
        <v>22046.53</v>
      </c>
      <c r="S36" s="209" t="s">
        <v>1420</v>
      </c>
      <c r="T36" s="209">
        <v>1</v>
      </c>
      <c r="U36" s="210">
        <v>78862.63</v>
      </c>
      <c r="V36" s="209" t="s">
        <v>35</v>
      </c>
      <c r="W36" s="208">
        <f t="shared" si="26"/>
        <v>195.36268794815081</v>
      </c>
    </row>
    <row r="37" spans="1:23" x14ac:dyDescent="0.2">
      <c r="A37" s="207" t="str">
        <f t="shared" si="27"/>
        <v/>
      </c>
      <c r="B37" s="207" t="str">
        <f t="shared" si="28"/>
        <v/>
      </c>
      <c r="W37" s="208" t="e">
        <f t="shared" ref="W37:W76" si="29">IF($M37="ELE","Scope 2 MWH",IF($M37="B100",0,SUM(VLOOKUP($M37,AntroFleet,5,0)*VLOOKUP($M37,AntroFleet,13,0)*$Q37,VLOOKUP($M37,AntroFleet,5,0)*VLOOKUP($M37,AntroFleet,14,0)*$Q37,VLOOKUP($M37,AntroFleet,5,0)*VLOOKUP($M37,AntroFleet,15,0)*$Q37)))</f>
        <v>#N/A</v>
      </c>
    </row>
    <row r="38" spans="1:23" x14ac:dyDescent="0.2">
      <c r="A38" s="207" t="str">
        <f t="shared" si="27"/>
        <v/>
      </c>
      <c r="B38" s="207" t="str">
        <f t="shared" si="28"/>
        <v/>
      </c>
      <c r="W38" s="208" t="e">
        <f t="shared" si="29"/>
        <v>#N/A</v>
      </c>
    </row>
    <row r="39" spans="1:23" x14ac:dyDescent="0.2">
      <c r="A39" s="207" t="str">
        <f t="shared" si="27"/>
        <v/>
      </c>
      <c r="B39" s="207" t="str">
        <f t="shared" si="28"/>
        <v/>
      </c>
      <c r="W39" s="208" t="e">
        <f t="shared" si="29"/>
        <v>#N/A</v>
      </c>
    </row>
    <row r="40" spans="1:23" x14ac:dyDescent="0.2">
      <c r="A40" s="207" t="str">
        <f t="shared" si="27"/>
        <v/>
      </c>
      <c r="B40" s="207" t="str">
        <f t="shared" si="28"/>
        <v/>
      </c>
      <c r="W40" s="208" t="e">
        <f t="shared" si="29"/>
        <v>#N/A</v>
      </c>
    </row>
    <row r="41" spans="1:23" x14ac:dyDescent="0.2">
      <c r="A41" s="207" t="str">
        <f t="shared" si="27"/>
        <v/>
      </c>
      <c r="B41" s="207" t="str">
        <f t="shared" si="28"/>
        <v/>
      </c>
      <c r="W41" s="208" t="e">
        <f t="shared" si="29"/>
        <v>#N/A</v>
      </c>
    </row>
    <row r="42" spans="1:23" x14ac:dyDescent="0.2">
      <c r="A42" s="207" t="str">
        <f t="shared" si="27"/>
        <v/>
      </c>
      <c r="B42" s="207" t="str">
        <f t="shared" si="28"/>
        <v/>
      </c>
      <c r="W42" s="208" t="e">
        <f t="shared" si="29"/>
        <v>#N/A</v>
      </c>
    </row>
    <row r="43" spans="1:23" x14ac:dyDescent="0.2">
      <c r="A43" s="207" t="str">
        <f t="shared" si="27"/>
        <v/>
      </c>
      <c r="B43" s="207" t="str">
        <f t="shared" si="28"/>
        <v/>
      </c>
      <c r="W43" s="208" t="e">
        <f t="shared" si="29"/>
        <v>#N/A</v>
      </c>
    </row>
    <row r="44" spans="1:23" x14ac:dyDescent="0.2">
      <c r="A44" s="207" t="str">
        <f t="shared" si="27"/>
        <v/>
      </c>
      <c r="B44" s="207" t="str">
        <f t="shared" si="28"/>
        <v/>
      </c>
      <c r="W44" s="208" t="e">
        <f t="shared" si="29"/>
        <v>#N/A</v>
      </c>
    </row>
    <row r="45" spans="1:23" x14ac:dyDescent="0.2">
      <c r="A45" s="207" t="str">
        <f t="shared" si="27"/>
        <v/>
      </c>
      <c r="B45" s="207" t="str">
        <f t="shared" si="28"/>
        <v/>
      </c>
      <c r="W45" s="208" t="e">
        <f t="shared" si="29"/>
        <v>#N/A</v>
      </c>
    </row>
    <row r="46" spans="1:23" x14ac:dyDescent="0.2">
      <c r="A46" s="207" t="str">
        <f t="shared" si="27"/>
        <v/>
      </c>
      <c r="B46" s="207" t="str">
        <f t="shared" si="28"/>
        <v/>
      </c>
      <c r="W46" s="208" t="e">
        <f t="shared" si="29"/>
        <v>#N/A</v>
      </c>
    </row>
    <row r="47" spans="1:23" x14ac:dyDescent="0.2">
      <c r="A47" s="207" t="str">
        <f t="shared" si="27"/>
        <v/>
      </c>
      <c r="B47" s="207" t="str">
        <f t="shared" si="28"/>
        <v/>
      </c>
      <c r="W47" s="208" t="e">
        <f t="shared" si="29"/>
        <v>#N/A</v>
      </c>
    </row>
    <row r="48" spans="1:23" x14ac:dyDescent="0.2">
      <c r="A48" s="207" t="str">
        <f t="shared" si="27"/>
        <v/>
      </c>
      <c r="B48" s="207" t="str">
        <f t="shared" si="28"/>
        <v/>
      </c>
      <c r="W48" s="208" t="e">
        <f t="shared" si="29"/>
        <v>#N/A</v>
      </c>
    </row>
    <row r="49" spans="1:23" x14ac:dyDescent="0.2">
      <c r="A49" s="207" t="str">
        <f t="shared" si="27"/>
        <v/>
      </c>
      <c r="B49" s="207" t="str">
        <f t="shared" si="28"/>
        <v/>
      </c>
      <c r="W49" s="208" t="e">
        <f t="shared" si="29"/>
        <v>#N/A</v>
      </c>
    </row>
    <row r="50" spans="1:23" x14ac:dyDescent="0.2">
      <c r="A50" s="207" t="str">
        <f t="shared" si="27"/>
        <v/>
      </c>
      <c r="B50" s="207" t="str">
        <f t="shared" si="28"/>
        <v/>
      </c>
      <c r="W50" s="208" t="e">
        <f t="shared" si="29"/>
        <v>#N/A</v>
      </c>
    </row>
    <row r="51" spans="1:23" x14ac:dyDescent="0.2">
      <c r="A51" s="207" t="str">
        <f t="shared" si="27"/>
        <v/>
      </c>
      <c r="B51" s="207" t="str">
        <f t="shared" si="28"/>
        <v/>
      </c>
      <c r="W51" s="208" t="e">
        <f t="shared" si="29"/>
        <v>#N/A</v>
      </c>
    </row>
    <row r="52" spans="1:23" x14ac:dyDescent="0.2">
      <c r="A52" s="207" t="str">
        <f t="shared" si="27"/>
        <v/>
      </c>
      <c r="B52" s="207" t="str">
        <f t="shared" si="28"/>
        <v/>
      </c>
      <c r="W52" s="208" t="e">
        <f t="shared" si="29"/>
        <v>#N/A</v>
      </c>
    </row>
    <row r="53" spans="1:23" x14ac:dyDescent="0.2">
      <c r="A53" s="207" t="str">
        <f t="shared" si="27"/>
        <v/>
      </c>
      <c r="B53" s="207" t="str">
        <f t="shared" si="28"/>
        <v/>
      </c>
      <c r="W53" s="208" t="e">
        <f t="shared" si="29"/>
        <v>#N/A</v>
      </c>
    </row>
    <row r="54" spans="1:23" x14ac:dyDescent="0.2">
      <c r="A54" s="207" t="str">
        <f t="shared" si="27"/>
        <v/>
      </c>
      <c r="B54" s="207" t="str">
        <f t="shared" si="28"/>
        <v/>
      </c>
      <c r="W54" s="208" t="e">
        <f t="shared" si="29"/>
        <v>#N/A</v>
      </c>
    </row>
    <row r="55" spans="1:23" x14ac:dyDescent="0.2">
      <c r="A55" s="207" t="str">
        <f t="shared" si="27"/>
        <v/>
      </c>
      <c r="B55" s="207" t="str">
        <f t="shared" si="28"/>
        <v/>
      </c>
      <c r="W55" s="208" t="e">
        <f t="shared" si="29"/>
        <v>#N/A</v>
      </c>
    </row>
    <row r="56" spans="1:23" x14ac:dyDescent="0.2">
      <c r="A56" s="207" t="str">
        <f t="shared" si="27"/>
        <v/>
      </c>
      <c r="B56" s="207" t="str">
        <f t="shared" si="28"/>
        <v/>
      </c>
      <c r="W56" s="208" t="e">
        <f t="shared" si="29"/>
        <v>#N/A</v>
      </c>
    </row>
    <row r="57" spans="1:23" x14ac:dyDescent="0.2">
      <c r="A57" s="207" t="str">
        <f t="shared" si="27"/>
        <v/>
      </c>
      <c r="B57" s="207" t="str">
        <f t="shared" si="28"/>
        <v/>
      </c>
      <c r="W57" s="208" t="e">
        <f t="shared" si="29"/>
        <v>#N/A</v>
      </c>
    </row>
    <row r="58" spans="1:23" x14ac:dyDescent="0.2">
      <c r="A58" s="207" t="str">
        <f t="shared" si="27"/>
        <v/>
      </c>
      <c r="B58" s="207" t="str">
        <f t="shared" si="28"/>
        <v/>
      </c>
      <c r="W58" s="208" t="e">
        <f t="shared" si="29"/>
        <v>#N/A</v>
      </c>
    </row>
    <row r="59" spans="1:23" x14ac:dyDescent="0.2">
      <c r="A59" s="207" t="str">
        <f t="shared" si="27"/>
        <v/>
      </c>
      <c r="B59" s="207" t="str">
        <f t="shared" si="28"/>
        <v/>
      </c>
      <c r="W59" s="208" t="e">
        <f t="shared" si="29"/>
        <v>#N/A</v>
      </c>
    </row>
    <row r="60" spans="1:23" x14ac:dyDescent="0.2">
      <c r="A60" s="207" t="str">
        <f t="shared" si="27"/>
        <v/>
      </c>
      <c r="B60" s="207" t="str">
        <f t="shared" si="28"/>
        <v/>
      </c>
      <c r="W60" s="208" t="e">
        <f t="shared" si="29"/>
        <v>#N/A</v>
      </c>
    </row>
    <row r="61" spans="1:23" x14ac:dyDescent="0.2">
      <c r="A61" s="207" t="str">
        <f t="shared" si="27"/>
        <v/>
      </c>
      <c r="B61" s="207" t="str">
        <f t="shared" si="28"/>
        <v/>
      </c>
      <c r="W61" s="208" t="e">
        <f t="shared" si="29"/>
        <v>#N/A</v>
      </c>
    </row>
    <row r="62" spans="1:23" x14ac:dyDescent="0.2">
      <c r="A62" s="207" t="str">
        <f t="shared" si="27"/>
        <v/>
      </c>
      <c r="B62" s="207" t="str">
        <f t="shared" si="28"/>
        <v/>
      </c>
      <c r="W62" s="208" t="e">
        <f t="shared" si="29"/>
        <v>#N/A</v>
      </c>
    </row>
    <row r="63" spans="1:23" x14ac:dyDescent="0.2">
      <c r="A63" s="207" t="str">
        <f t="shared" si="27"/>
        <v/>
      </c>
      <c r="B63" s="207" t="str">
        <f t="shared" si="28"/>
        <v/>
      </c>
      <c r="W63" s="208" t="e">
        <f t="shared" si="29"/>
        <v>#N/A</v>
      </c>
    </row>
    <row r="64" spans="1:23" x14ac:dyDescent="0.2">
      <c r="A64" s="207" t="str">
        <f t="shared" si="27"/>
        <v/>
      </c>
      <c r="B64" s="207" t="str">
        <f t="shared" si="28"/>
        <v/>
      </c>
      <c r="W64" s="208" t="e">
        <f t="shared" si="29"/>
        <v>#N/A</v>
      </c>
    </row>
    <row r="65" spans="1:23" x14ac:dyDescent="0.2">
      <c r="A65" s="207" t="str">
        <f t="shared" si="27"/>
        <v/>
      </c>
      <c r="B65" s="207" t="str">
        <f t="shared" si="28"/>
        <v/>
      </c>
      <c r="W65" s="208" t="e">
        <f t="shared" si="29"/>
        <v>#N/A</v>
      </c>
    </row>
    <row r="66" spans="1:23" x14ac:dyDescent="0.2">
      <c r="A66" s="207" t="str">
        <f t="shared" si="27"/>
        <v/>
      </c>
      <c r="B66" s="207" t="str">
        <f t="shared" si="28"/>
        <v/>
      </c>
      <c r="W66" s="208" t="e">
        <f t="shared" si="29"/>
        <v>#N/A</v>
      </c>
    </row>
    <row r="67" spans="1:23" x14ac:dyDescent="0.2">
      <c r="A67" s="207" t="str">
        <f t="shared" si="27"/>
        <v/>
      </c>
      <c r="B67" s="207" t="str">
        <f t="shared" si="28"/>
        <v/>
      </c>
      <c r="W67" s="208" t="e">
        <f t="shared" si="29"/>
        <v>#N/A</v>
      </c>
    </row>
    <row r="68" spans="1:23" x14ac:dyDescent="0.2">
      <c r="A68" s="207" t="str">
        <f t="shared" si="27"/>
        <v/>
      </c>
      <c r="B68" s="207" t="str">
        <f t="shared" si="28"/>
        <v/>
      </c>
      <c r="W68" s="208" t="e">
        <f t="shared" si="29"/>
        <v>#N/A</v>
      </c>
    </row>
    <row r="69" spans="1:23" x14ac:dyDescent="0.2">
      <c r="A69" s="207" t="str">
        <f t="shared" si="27"/>
        <v/>
      </c>
      <c r="B69" s="207" t="str">
        <f t="shared" si="28"/>
        <v/>
      </c>
      <c r="W69" s="208" t="e">
        <f t="shared" si="29"/>
        <v>#N/A</v>
      </c>
    </row>
    <row r="70" spans="1:23" x14ac:dyDescent="0.2">
      <c r="A70" s="207" t="str">
        <f t="shared" si="27"/>
        <v/>
      </c>
      <c r="B70" s="207" t="str">
        <f t="shared" si="28"/>
        <v/>
      </c>
      <c r="W70" s="208" t="e">
        <f t="shared" si="29"/>
        <v>#N/A</v>
      </c>
    </row>
    <row r="71" spans="1:23" x14ac:dyDescent="0.2">
      <c r="A71" s="207" t="str">
        <f t="shared" si="27"/>
        <v/>
      </c>
      <c r="B71" s="207" t="str">
        <f t="shared" si="28"/>
        <v/>
      </c>
      <c r="W71" s="208" t="e">
        <f t="shared" si="29"/>
        <v>#N/A</v>
      </c>
    </row>
    <row r="72" spans="1:23" x14ac:dyDescent="0.2">
      <c r="A72" s="207" t="str">
        <f t="shared" si="27"/>
        <v/>
      </c>
      <c r="B72" s="207" t="str">
        <f t="shared" si="28"/>
        <v/>
      </c>
      <c r="W72" s="208" t="e">
        <f t="shared" si="29"/>
        <v>#N/A</v>
      </c>
    </row>
    <row r="73" spans="1:23" x14ac:dyDescent="0.2">
      <c r="A73" s="207" t="str">
        <f t="shared" si="27"/>
        <v/>
      </c>
      <c r="B73" s="207" t="str">
        <f t="shared" si="28"/>
        <v/>
      </c>
      <c r="W73" s="208" t="e">
        <f t="shared" si="29"/>
        <v>#N/A</v>
      </c>
    </row>
    <row r="74" spans="1:23" x14ac:dyDescent="0.2">
      <c r="A74" s="207" t="str">
        <f t="shared" si="27"/>
        <v/>
      </c>
      <c r="B74" s="207" t="str">
        <f t="shared" si="28"/>
        <v/>
      </c>
      <c r="W74" s="208" t="e">
        <f t="shared" si="29"/>
        <v>#N/A</v>
      </c>
    </row>
    <row r="75" spans="1:23" x14ac:dyDescent="0.2">
      <c r="A75" s="207" t="str">
        <f t="shared" si="27"/>
        <v/>
      </c>
      <c r="B75" s="207" t="str">
        <f t="shared" si="28"/>
        <v/>
      </c>
      <c r="W75" s="208" t="e">
        <f t="shared" si="29"/>
        <v>#N/A</v>
      </c>
    </row>
    <row r="76" spans="1:23" x14ac:dyDescent="0.2">
      <c r="A76" s="207" t="str">
        <f t="shared" si="27"/>
        <v/>
      </c>
      <c r="B76" s="207" t="str">
        <f t="shared" si="28"/>
        <v/>
      </c>
      <c r="W76" s="208" t="e">
        <f t="shared" si="29"/>
        <v>#N/A</v>
      </c>
    </row>
    <row r="77" spans="1:23" x14ac:dyDescent="0.2">
      <c r="A77" s="207" t="str">
        <f t="shared" si="27"/>
        <v/>
      </c>
      <c r="B77" s="207" t="str">
        <f t="shared" si="28"/>
        <v/>
      </c>
      <c r="W77" s="208" t="e">
        <f t="shared" ref="W77:W140" si="30">IF($M77="ELE","Scope 2 MWH",IF($M77="B100",0,SUM(VLOOKUP($M77,AntroFleet,5,0)*VLOOKUP($M77,AntroFleet,13,0)*$Q77,VLOOKUP($M77,AntroFleet,5,0)*VLOOKUP($M77,AntroFleet,14,0)*$Q77,VLOOKUP($M77,AntroFleet,5,0)*VLOOKUP($M77,AntroFleet,15,0)*$Q77)))</f>
        <v>#N/A</v>
      </c>
    </row>
    <row r="78" spans="1:23" x14ac:dyDescent="0.2">
      <c r="A78" s="207" t="str">
        <f t="shared" si="27"/>
        <v/>
      </c>
      <c r="B78" s="207" t="str">
        <f t="shared" si="28"/>
        <v/>
      </c>
      <c r="W78" s="208" t="e">
        <f t="shared" si="30"/>
        <v>#N/A</v>
      </c>
    </row>
    <row r="79" spans="1:23" x14ac:dyDescent="0.2">
      <c r="A79" s="207" t="str">
        <f t="shared" si="27"/>
        <v/>
      </c>
      <c r="B79" s="207" t="str">
        <f t="shared" si="28"/>
        <v/>
      </c>
      <c r="W79" s="208" t="e">
        <f t="shared" si="30"/>
        <v>#N/A</v>
      </c>
    </row>
    <row r="80" spans="1:23" x14ac:dyDescent="0.2">
      <c r="A80" s="207" t="str">
        <f t="shared" si="27"/>
        <v/>
      </c>
      <c r="B80" s="207" t="str">
        <f t="shared" si="28"/>
        <v/>
      </c>
      <c r="W80" s="208" t="e">
        <f t="shared" si="30"/>
        <v>#N/A</v>
      </c>
    </row>
    <row r="81" spans="1:23" x14ac:dyDescent="0.2">
      <c r="A81" s="207" t="str">
        <f t="shared" si="27"/>
        <v/>
      </c>
      <c r="B81" s="207" t="str">
        <f t="shared" si="28"/>
        <v/>
      </c>
      <c r="W81" s="208" t="e">
        <f t="shared" si="30"/>
        <v>#N/A</v>
      </c>
    </row>
    <row r="82" spans="1:23" x14ac:dyDescent="0.2">
      <c r="A82" s="207" t="str">
        <f t="shared" si="27"/>
        <v/>
      </c>
      <c r="B82" s="207" t="str">
        <f t="shared" si="28"/>
        <v/>
      </c>
      <c r="W82" s="208" t="e">
        <f t="shared" si="30"/>
        <v>#N/A</v>
      </c>
    </row>
    <row r="83" spans="1:23" x14ac:dyDescent="0.2">
      <c r="A83" s="207" t="str">
        <f t="shared" si="27"/>
        <v/>
      </c>
      <c r="B83" s="207" t="str">
        <f t="shared" si="28"/>
        <v/>
      </c>
      <c r="W83" s="208" t="e">
        <f t="shared" si="30"/>
        <v>#N/A</v>
      </c>
    </row>
    <row r="84" spans="1:23" x14ac:dyDescent="0.2">
      <c r="A84" s="207" t="str">
        <f t="shared" si="27"/>
        <v/>
      </c>
      <c r="B84" s="207" t="str">
        <f t="shared" si="28"/>
        <v/>
      </c>
      <c r="W84" s="208" t="e">
        <f t="shared" si="30"/>
        <v>#N/A</v>
      </c>
    </row>
    <row r="85" spans="1:23" x14ac:dyDescent="0.2">
      <c r="A85" s="207" t="str">
        <f t="shared" si="27"/>
        <v/>
      </c>
      <c r="B85" s="207" t="str">
        <f t="shared" si="28"/>
        <v/>
      </c>
      <c r="W85" s="208" t="e">
        <f t="shared" si="30"/>
        <v>#N/A</v>
      </c>
    </row>
    <row r="86" spans="1:23" x14ac:dyDescent="0.2">
      <c r="A86" s="207" t="str">
        <f t="shared" si="27"/>
        <v/>
      </c>
      <c r="B86" s="207" t="str">
        <f t="shared" si="28"/>
        <v/>
      </c>
      <c r="W86" s="208" t="e">
        <f t="shared" si="30"/>
        <v>#N/A</v>
      </c>
    </row>
    <row r="87" spans="1:23" x14ac:dyDescent="0.2">
      <c r="A87" s="207" t="str">
        <f t="shared" si="27"/>
        <v/>
      </c>
      <c r="B87" s="207" t="str">
        <f t="shared" si="28"/>
        <v/>
      </c>
      <c r="W87" s="208" t="e">
        <f t="shared" si="30"/>
        <v>#N/A</v>
      </c>
    </row>
    <row r="88" spans="1:23" x14ac:dyDescent="0.2">
      <c r="A88" s="207" t="str">
        <f t="shared" si="27"/>
        <v/>
      </c>
      <c r="B88" s="207" t="str">
        <f t="shared" si="28"/>
        <v/>
      </c>
      <c r="W88" s="208" t="e">
        <f t="shared" si="30"/>
        <v>#N/A</v>
      </c>
    </row>
    <row r="89" spans="1:23" x14ac:dyDescent="0.2">
      <c r="A89" s="207" t="str">
        <f t="shared" si="27"/>
        <v/>
      </c>
      <c r="B89" s="207" t="str">
        <f t="shared" si="28"/>
        <v/>
      </c>
      <c r="W89" s="208" t="e">
        <f t="shared" si="30"/>
        <v>#N/A</v>
      </c>
    </row>
    <row r="90" spans="1:23" x14ac:dyDescent="0.2">
      <c r="A90" s="207" t="str">
        <f t="shared" si="27"/>
        <v/>
      </c>
      <c r="B90" s="207" t="str">
        <f t="shared" si="28"/>
        <v/>
      </c>
      <c r="W90" s="208" t="e">
        <f t="shared" si="30"/>
        <v>#N/A</v>
      </c>
    </row>
    <row r="91" spans="1:23" x14ac:dyDescent="0.2">
      <c r="A91" s="207" t="str">
        <f t="shared" si="27"/>
        <v/>
      </c>
      <c r="B91" s="207" t="str">
        <f t="shared" si="28"/>
        <v/>
      </c>
      <c r="W91" s="208" t="e">
        <f t="shared" si="30"/>
        <v>#N/A</v>
      </c>
    </row>
    <row r="92" spans="1:23" x14ac:dyDescent="0.2">
      <c r="A92" s="207" t="str">
        <f t="shared" si="27"/>
        <v/>
      </c>
      <c r="B92" s="207" t="str">
        <f t="shared" si="28"/>
        <v/>
      </c>
      <c r="W92" s="208" t="e">
        <f t="shared" si="30"/>
        <v>#N/A</v>
      </c>
    </row>
    <row r="93" spans="1:23" x14ac:dyDescent="0.2">
      <c r="A93" s="207" t="str">
        <f t="shared" si="27"/>
        <v/>
      </c>
      <c r="B93" s="207" t="str">
        <f t="shared" si="28"/>
        <v/>
      </c>
      <c r="W93" s="208" t="e">
        <f t="shared" si="30"/>
        <v>#N/A</v>
      </c>
    </row>
    <row r="94" spans="1:23" x14ac:dyDescent="0.2">
      <c r="A94" s="207" t="str">
        <f t="shared" si="27"/>
        <v/>
      </c>
      <c r="B94" s="207" t="str">
        <f t="shared" si="28"/>
        <v/>
      </c>
      <c r="W94" s="208" t="e">
        <f t="shared" si="30"/>
        <v>#N/A</v>
      </c>
    </row>
    <row r="95" spans="1:23" x14ac:dyDescent="0.2">
      <c r="A95" s="207" t="str">
        <f t="shared" si="27"/>
        <v/>
      </c>
      <c r="B95" s="207" t="str">
        <f t="shared" si="28"/>
        <v/>
      </c>
      <c r="W95" s="208" t="e">
        <f t="shared" si="30"/>
        <v>#N/A</v>
      </c>
    </row>
    <row r="96" spans="1:23" x14ac:dyDescent="0.2">
      <c r="A96" s="207" t="str">
        <f t="shared" si="27"/>
        <v/>
      </c>
      <c r="B96" s="207" t="str">
        <f t="shared" si="28"/>
        <v/>
      </c>
      <c r="W96" s="208" t="e">
        <f t="shared" si="30"/>
        <v>#N/A</v>
      </c>
    </row>
    <row r="97" spans="1:23" x14ac:dyDescent="0.2">
      <c r="A97" s="207" t="str">
        <f t="shared" si="27"/>
        <v/>
      </c>
      <c r="B97" s="207" t="str">
        <f t="shared" si="28"/>
        <v/>
      </c>
      <c r="W97" s="208" t="e">
        <f t="shared" si="30"/>
        <v>#N/A</v>
      </c>
    </row>
    <row r="98" spans="1:23" x14ac:dyDescent="0.2">
      <c r="A98" s="207" t="str">
        <f t="shared" ref="A98:A161" si="31">CONCATENATE(G98,K98,J98)</f>
        <v/>
      </c>
      <c r="B98" s="207" t="str">
        <f t="shared" ref="B98:B161" si="32">CONCATENATE(G98,O98)</f>
        <v/>
      </c>
      <c r="W98" s="208" t="e">
        <f t="shared" si="30"/>
        <v>#N/A</v>
      </c>
    </row>
    <row r="99" spans="1:23" x14ac:dyDescent="0.2">
      <c r="A99" s="207" t="str">
        <f t="shared" si="31"/>
        <v/>
      </c>
      <c r="B99" s="207" t="str">
        <f t="shared" si="32"/>
        <v/>
      </c>
      <c r="W99" s="208" t="e">
        <f t="shared" si="30"/>
        <v>#N/A</v>
      </c>
    </row>
    <row r="100" spans="1:23" x14ac:dyDescent="0.2">
      <c r="A100" s="207" t="str">
        <f t="shared" si="31"/>
        <v/>
      </c>
      <c r="B100" s="207" t="str">
        <f t="shared" si="32"/>
        <v/>
      </c>
      <c r="W100" s="208" t="e">
        <f t="shared" si="30"/>
        <v>#N/A</v>
      </c>
    </row>
    <row r="101" spans="1:23" x14ac:dyDescent="0.2">
      <c r="A101" s="207" t="str">
        <f t="shared" si="31"/>
        <v/>
      </c>
      <c r="B101" s="207" t="str">
        <f t="shared" si="32"/>
        <v/>
      </c>
      <c r="W101" s="208" t="e">
        <f t="shared" si="30"/>
        <v>#N/A</v>
      </c>
    </row>
    <row r="102" spans="1:23" x14ac:dyDescent="0.2">
      <c r="A102" s="207" t="str">
        <f t="shared" si="31"/>
        <v/>
      </c>
      <c r="B102" s="207" t="str">
        <f t="shared" si="32"/>
        <v/>
      </c>
      <c r="W102" s="208" t="e">
        <f t="shared" si="30"/>
        <v>#N/A</v>
      </c>
    </row>
    <row r="103" spans="1:23" x14ac:dyDescent="0.2">
      <c r="A103" s="207" t="str">
        <f t="shared" si="31"/>
        <v/>
      </c>
      <c r="B103" s="207" t="str">
        <f t="shared" si="32"/>
        <v/>
      </c>
      <c r="W103" s="208" t="e">
        <f t="shared" si="30"/>
        <v>#N/A</v>
      </c>
    </row>
    <row r="104" spans="1:23" x14ac:dyDescent="0.2">
      <c r="A104" s="207" t="str">
        <f t="shared" si="31"/>
        <v/>
      </c>
      <c r="B104" s="207" t="str">
        <f t="shared" si="32"/>
        <v/>
      </c>
      <c r="W104" s="208" t="e">
        <f t="shared" si="30"/>
        <v>#N/A</v>
      </c>
    </row>
    <row r="105" spans="1:23" x14ac:dyDescent="0.2">
      <c r="A105" s="207" t="str">
        <f t="shared" si="31"/>
        <v/>
      </c>
      <c r="B105" s="207" t="str">
        <f t="shared" si="32"/>
        <v/>
      </c>
      <c r="W105" s="208" t="e">
        <f t="shared" si="30"/>
        <v>#N/A</v>
      </c>
    </row>
    <row r="106" spans="1:23" x14ac:dyDescent="0.2">
      <c r="A106" s="207" t="str">
        <f t="shared" si="31"/>
        <v/>
      </c>
      <c r="B106" s="207" t="str">
        <f t="shared" si="32"/>
        <v/>
      </c>
      <c r="W106" s="208" t="e">
        <f t="shared" si="30"/>
        <v>#N/A</v>
      </c>
    </row>
    <row r="107" spans="1:23" x14ac:dyDescent="0.2">
      <c r="A107" s="207" t="str">
        <f t="shared" si="31"/>
        <v/>
      </c>
      <c r="B107" s="207" t="str">
        <f t="shared" si="32"/>
        <v/>
      </c>
      <c r="W107" s="208" t="e">
        <f t="shared" si="30"/>
        <v>#N/A</v>
      </c>
    </row>
    <row r="108" spans="1:23" x14ac:dyDescent="0.2">
      <c r="A108" s="207" t="str">
        <f t="shared" si="31"/>
        <v/>
      </c>
      <c r="B108" s="207" t="str">
        <f t="shared" si="32"/>
        <v/>
      </c>
      <c r="W108" s="208" t="e">
        <f t="shared" si="30"/>
        <v>#N/A</v>
      </c>
    </row>
    <row r="109" spans="1:23" x14ac:dyDescent="0.2">
      <c r="A109" s="207" t="str">
        <f t="shared" si="31"/>
        <v/>
      </c>
      <c r="B109" s="207" t="str">
        <f t="shared" si="32"/>
        <v/>
      </c>
      <c r="W109" s="208" t="e">
        <f t="shared" si="30"/>
        <v>#N/A</v>
      </c>
    </row>
    <row r="110" spans="1:23" x14ac:dyDescent="0.2">
      <c r="A110" s="207" t="str">
        <f t="shared" si="31"/>
        <v/>
      </c>
      <c r="B110" s="207" t="str">
        <f t="shared" si="32"/>
        <v/>
      </c>
      <c r="W110" s="208" t="e">
        <f t="shared" si="30"/>
        <v>#N/A</v>
      </c>
    </row>
    <row r="111" spans="1:23" x14ac:dyDescent="0.2">
      <c r="A111" s="207" t="str">
        <f t="shared" si="31"/>
        <v/>
      </c>
      <c r="B111" s="207" t="str">
        <f t="shared" si="32"/>
        <v/>
      </c>
      <c r="W111" s="208" t="e">
        <f t="shared" si="30"/>
        <v>#N/A</v>
      </c>
    </row>
    <row r="112" spans="1:23" x14ac:dyDescent="0.2">
      <c r="A112" s="207" t="str">
        <f t="shared" si="31"/>
        <v/>
      </c>
      <c r="B112" s="207" t="str">
        <f t="shared" si="32"/>
        <v/>
      </c>
      <c r="W112" s="208" t="e">
        <f t="shared" si="30"/>
        <v>#N/A</v>
      </c>
    </row>
    <row r="113" spans="1:23" x14ac:dyDescent="0.2">
      <c r="A113" s="207" t="str">
        <f t="shared" si="31"/>
        <v/>
      </c>
      <c r="B113" s="207" t="str">
        <f t="shared" si="32"/>
        <v/>
      </c>
      <c r="W113" s="208" t="e">
        <f t="shared" si="30"/>
        <v>#N/A</v>
      </c>
    </row>
    <row r="114" spans="1:23" x14ac:dyDescent="0.2">
      <c r="A114" s="207" t="str">
        <f t="shared" si="31"/>
        <v/>
      </c>
      <c r="B114" s="207" t="str">
        <f t="shared" si="32"/>
        <v/>
      </c>
      <c r="W114" s="208" t="e">
        <f t="shared" si="30"/>
        <v>#N/A</v>
      </c>
    </row>
    <row r="115" spans="1:23" x14ac:dyDescent="0.2">
      <c r="A115" s="207" t="str">
        <f t="shared" si="31"/>
        <v/>
      </c>
      <c r="B115" s="207" t="str">
        <f t="shared" si="32"/>
        <v/>
      </c>
      <c r="W115" s="208" t="e">
        <f t="shared" si="30"/>
        <v>#N/A</v>
      </c>
    </row>
    <row r="116" spans="1:23" x14ac:dyDescent="0.2">
      <c r="A116" s="207" t="str">
        <f t="shared" si="31"/>
        <v/>
      </c>
      <c r="B116" s="207" t="str">
        <f t="shared" si="32"/>
        <v/>
      </c>
      <c r="W116" s="208" t="e">
        <f t="shared" si="30"/>
        <v>#N/A</v>
      </c>
    </row>
    <row r="117" spans="1:23" x14ac:dyDescent="0.2">
      <c r="A117" s="207" t="str">
        <f t="shared" si="31"/>
        <v/>
      </c>
      <c r="B117" s="207" t="str">
        <f t="shared" si="32"/>
        <v/>
      </c>
      <c r="W117" s="208" t="e">
        <f t="shared" si="30"/>
        <v>#N/A</v>
      </c>
    </row>
    <row r="118" spans="1:23" x14ac:dyDescent="0.2">
      <c r="A118" s="207" t="str">
        <f t="shared" si="31"/>
        <v/>
      </c>
      <c r="B118" s="207" t="str">
        <f t="shared" si="32"/>
        <v/>
      </c>
      <c r="W118" s="208" t="e">
        <f t="shared" si="30"/>
        <v>#N/A</v>
      </c>
    </row>
    <row r="119" spans="1:23" x14ac:dyDescent="0.2">
      <c r="A119" s="207" t="str">
        <f t="shared" si="31"/>
        <v/>
      </c>
      <c r="B119" s="207" t="str">
        <f t="shared" si="32"/>
        <v/>
      </c>
      <c r="W119" s="208" t="e">
        <f t="shared" si="30"/>
        <v>#N/A</v>
      </c>
    </row>
    <row r="120" spans="1:23" x14ac:dyDescent="0.2">
      <c r="A120" s="207" t="str">
        <f t="shared" si="31"/>
        <v/>
      </c>
      <c r="B120" s="207" t="str">
        <f t="shared" si="32"/>
        <v/>
      </c>
      <c r="W120" s="208" t="e">
        <f t="shared" si="30"/>
        <v>#N/A</v>
      </c>
    </row>
    <row r="121" spans="1:23" x14ac:dyDescent="0.2">
      <c r="A121" s="207" t="str">
        <f t="shared" si="31"/>
        <v/>
      </c>
      <c r="B121" s="207" t="str">
        <f t="shared" si="32"/>
        <v/>
      </c>
      <c r="W121" s="208" t="e">
        <f t="shared" si="30"/>
        <v>#N/A</v>
      </c>
    </row>
    <row r="122" spans="1:23" x14ac:dyDescent="0.2">
      <c r="A122" s="207" t="str">
        <f t="shared" si="31"/>
        <v/>
      </c>
      <c r="B122" s="207" t="str">
        <f t="shared" si="32"/>
        <v/>
      </c>
      <c r="W122" s="208" t="e">
        <f t="shared" si="30"/>
        <v>#N/A</v>
      </c>
    </row>
    <row r="123" spans="1:23" x14ac:dyDescent="0.2">
      <c r="A123" s="207" t="str">
        <f t="shared" si="31"/>
        <v/>
      </c>
      <c r="B123" s="207" t="str">
        <f t="shared" si="32"/>
        <v/>
      </c>
      <c r="W123" s="208" t="e">
        <f t="shared" si="30"/>
        <v>#N/A</v>
      </c>
    </row>
    <row r="124" spans="1:23" x14ac:dyDescent="0.2">
      <c r="A124" s="207" t="str">
        <f t="shared" si="31"/>
        <v/>
      </c>
      <c r="B124" s="207" t="str">
        <f t="shared" si="32"/>
        <v/>
      </c>
      <c r="W124" s="208" t="e">
        <f t="shared" si="30"/>
        <v>#N/A</v>
      </c>
    </row>
    <row r="125" spans="1:23" x14ac:dyDescent="0.2">
      <c r="A125" s="207" t="str">
        <f t="shared" si="31"/>
        <v/>
      </c>
      <c r="B125" s="207" t="str">
        <f t="shared" si="32"/>
        <v/>
      </c>
      <c r="W125" s="208" t="e">
        <f t="shared" si="30"/>
        <v>#N/A</v>
      </c>
    </row>
    <row r="126" spans="1:23" x14ac:dyDescent="0.2">
      <c r="A126" s="207" t="str">
        <f t="shared" si="31"/>
        <v/>
      </c>
      <c r="B126" s="207" t="str">
        <f t="shared" si="32"/>
        <v/>
      </c>
      <c r="W126" s="208" t="e">
        <f t="shared" si="30"/>
        <v>#N/A</v>
      </c>
    </row>
    <row r="127" spans="1:23" x14ac:dyDescent="0.2">
      <c r="A127" s="207" t="str">
        <f t="shared" si="31"/>
        <v/>
      </c>
      <c r="B127" s="207" t="str">
        <f t="shared" si="32"/>
        <v/>
      </c>
      <c r="W127" s="208" t="e">
        <f t="shared" si="30"/>
        <v>#N/A</v>
      </c>
    </row>
    <row r="128" spans="1:23" x14ac:dyDescent="0.2">
      <c r="A128" s="207" t="str">
        <f t="shared" si="31"/>
        <v/>
      </c>
      <c r="B128" s="207" t="str">
        <f t="shared" si="32"/>
        <v/>
      </c>
      <c r="W128" s="208" t="e">
        <f t="shared" si="30"/>
        <v>#N/A</v>
      </c>
    </row>
    <row r="129" spans="1:23" x14ac:dyDescent="0.2">
      <c r="A129" s="207" t="str">
        <f t="shared" si="31"/>
        <v/>
      </c>
      <c r="B129" s="207" t="str">
        <f t="shared" si="32"/>
        <v/>
      </c>
      <c r="W129" s="208" t="e">
        <f t="shared" si="30"/>
        <v>#N/A</v>
      </c>
    </row>
    <row r="130" spans="1:23" x14ac:dyDescent="0.2">
      <c r="A130" s="207" t="str">
        <f t="shared" si="31"/>
        <v/>
      </c>
      <c r="B130" s="207" t="str">
        <f t="shared" si="32"/>
        <v/>
      </c>
      <c r="W130" s="208" t="e">
        <f t="shared" si="30"/>
        <v>#N/A</v>
      </c>
    </row>
    <row r="131" spans="1:23" x14ac:dyDescent="0.2">
      <c r="A131" s="207" t="str">
        <f t="shared" si="31"/>
        <v/>
      </c>
      <c r="B131" s="207" t="str">
        <f t="shared" si="32"/>
        <v/>
      </c>
      <c r="W131" s="208" t="e">
        <f t="shared" si="30"/>
        <v>#N/A</v>
      </c>
    </row>
    <row r="132" spans="1:23" x14ac:dyDescent="0.2">
      <c r="A132" s="207" t="str">
        <f t="shared" si="31"/>
        <v/>
      </c>
      <c r="B132" s="207" t="str">
        <f t="shared" si="32"/>
        <v/>
      </c>
      <c r="W132" s="208" t="e">
        <f t="shared" si="30"/>
        <v>#N/A</v>
      </c>
    </row>
    <row r="133" spans="1:23" x14ac:dyDescent="0.2">
      <c r="A133" s="207" t="str">
        <f t="shared" si="31"/>
        <v/>
      </c>
      <c r="B133" s="207" t="str">
        <f t="shared" si="32"/>
        <v/>
      </c>
      <c r="W133" s="208" t="e">
        <f t="shared" si="30"/>
        <v>#N/A</v>
      </c>
    </row>
    <row r="134" spans="1:23" x14ac:dyDescent="0.2">
      <c r="A134" s="207" t="str">
        <f t="shared" si="31"/>
        <v/>
      </c>
      <c r="B134" s="207" t="str">
        <f t="shared" si="32"/>
        <v/>
      </c>
      <c r="W134" s="208" t="e">
        <f t="shared" si="30"/>
        <v>#N/A</v>
      </c>
    </row>
    <row r="135" spans="1:23" x14ac:dyDescent="0.2">
      <c r="A135" s="207" t="str">
        <f t="shared" si="31"/>
        <v/>
      </c>
      <c r="B135" s="207" t="str">
        <f t="shared" si="32"/>
        <v/>
      </c>
      <c r="W135" s="208" t="e">
        <f t="shared" si="30"/>
        <v>#N/A</v>
      </c>
    </row>
    <row r="136" spans="1:23" x14ac:dyDescent="0.2">
      <c r="A136" s="207" t="str">
        <f t="shared" si="31"/>
        <v/>
      </c>
      <c r="B136" s="207" t="str">
        <f t="shared" si="32"/>
        <v/>
      </c>
      <c r="W136" s="208" t="e">
        <f t="shared" si="30"/>
        <v>#N/A</v>
      </c>
    </row>
    <row r="137" spans="1:23" x14ac:dyDescent="0.2">
      <c r="A137" s="207" t="str">
        <f t="shared" si="31"/>
        <v/>
      </c>
      <c r="B137" s="207" t="str">
        <f t="shared" si="32"/>
        <v/>
      </c>
      <c r="W137" s="208" t="e">
        <f t="shared" si="30"/>
        <v>#N/A</v>
      </c>
    </row>
    <row r="138" spans="1:23" x14ac:dyDescent="0.2">
      <c r="A138" s="207" t="str">
        <f t="shared" si="31"/>
        <v/>
      </c>
      <c r="B138" s="207" t="str">
        <f t="shared" si="32"/>
        <v/>
      </c>
      <c r="W138" s="208" t="e">
        <f t="shared" si="30"/>
        <v>#N/A</v>
      </c>
    </row>
    <row r="139" spans="1:23" x14ac:dyDescent="0.2">
      <c r="A139" s="207" t="str">
        <f t="shared" si="31"/>
        <v/>
      </c>
      <c r="B139" s="207" t="str">
        <f t="shared" si="32"/>
        <v/>
      </c>
      <c r="W139" s="208" t="e">
        <f t="shared" si="30"/>
        <v>#N/A</v>
      </c>
    </row>
    <row r="140" spans="1:23" x14ac:dyDescent="0.2">
      <c r="A140" s="207" t="str">
        <f t="shared" si="31"/>
        <v/>
      </c>
      <c r="B140" s="207" t="str">
        <f t="shared" si="32"/>
        <v/>
      </c>
      <c r="W140" s="208" t="e">
        <f t="shared" si="30"/>
        <v>#N/A</v>
      </c>
    </row>
    <row r="141" spans="1:23" x14ac:dyDescent="0.2">
      <c r="A141" s="207" t="str">
        <f t="shared" si="31"/>
        <v/>
      </c>
      <c r="B141" s="207" t="str">
        <f t="shared" si="32"/>
        <v/>
      </c>
      <c r="W141" s="208" t="e">
        <f t="shared" ref="W141:W204" si="33">IF($M141="ELE","Scope 2 MWH",IF($M141="B100",0,SUM(VLOOKUP($M141,AntroFleet,5,0)*VLOOKUP($M141,AntroFleet,13,0)*$Q141,VLOOKUP($M141,AntroFleet,5,0)*VLOOKUP($M141,AntroFleet,14,0)*$Q141,VLOOKUP($M141,AntroFleet,5,0)*VLOOKUP($M141,AntroFleet,15,0)*$Q141)))</f>
        <v>#N/A</v>
      </c>
    </row>
    <row r="142" spans="1:23" x14ac:dyDescent="0.2">
      <c r="A142" s="207" t="str">
        <f t="shared" si="31"/>
        <v/>
      </c>
      <c r="B142" s="207" t="str">
        <f t="shared" si="32"/>
        <v/>
      </c>
      <c r="W142" s="208" t="e">
        <f t="shared" si="33"/>
        <v>#N/A</v>
      </c>
    </row>
    <row r="143" spans="1:23" x14ac:dyDescent="0.2">
      <c r="A143" s="207" t="str">
        <f t="shared" si="31"/>
        <v/>
      </c>
      <c r="B143" s="207" t="str">
        <f t="shared" si="32"/>
        <v/>
      </c>
      <c r="W143" s="208" t="e">
        <f t="shared" si="33"/>
        <v>#N/A</v>
      </c>
    </row>
    <row r="144" spans="1:23" x14ac:dyDescent="0.2">
      <c r="A144" s="207" t="str">
        <f t="shared" si="31"/>
        <v/>
      </c>
      <c r="B144" s="207" t="str">
        <f t="shared" si="32"/>
        <v/>
      </c>
      <c r="W144" s="208" t="e">
        <f t="shared" si="33"/>
        <v>#N/A</v>
      </c>
    </row>
    <row r="145" spans="1:23" x14ac:dyDescent="0.2">
      <c r="A145" s="207" t="str">
        <f t="shared" si="31"/>
        <v/>
      </c>
      <c r="B145" s="207" t="str">
        <f t="shared" si="32"/>
        <v/>
      </c>
      <c r="W145" s="208" t="e">
        <f t="shared" si="33"/>
        <v>#N/A</v>
      </c>
    </row>
    <row r="146" spans="1:23" x14ac:dyDescent="0.2">
      <c r="A146" s="207" t="str">
        <f t="shared" si="31"/>
        <v/>
      </c>
      <c r="B146" s="207" t="str">
        <f t="shared" si="32"/>
        <v/>
      </c>
      <c r="W146" s="208" t="e">
        <f t="shared" si="33"/>
        <v>#N/A</v>
      </c>
    </row>
    <row r="147" spans="1:23" x14ac:dyDescent="0.2">
      <c r="A147" s="207" t="str">
        <f t="shared" si="31"/>
        <v/>
      </c>
      <c r="B147" s="207" t="str">
        <f t="shared" si="32"/>
        <v/>
      </c>
      <c r="W147" s="208" t="e">
        <f t="shared" si="33"/>
        <v>#N/A</v>
      </c>
    </row>
    <row r="148" spans="1:23" x14ac:dyDescent="0.2">
      <c r="A148" s="207" t="str">
        <f t="shared" si="31"/>
        <v/>
      </c>
      <c r="B148" s="207" t="str">
        <f t="shared" si="32"/>
        <v/>
      </c>
      <c r="W148" s="208" t="e">
        <f t="shared" si="33"/>
        <v>#N/A</v>
      </c>
    </row>
    <row r="149" spans="1:23" x14ac:dyDescent="0.2">
      <c r="A149" s="207" t="str">
        <f t="shared" si="31"/>
        <v/>
      </c>
      <c r="B149" s="207" t="str">
        <f t="shared" si="32"/>
        <v/>
      </c>
      <c r="W149" s="208" t="e">
        <f t="shared" si="33"/>
        <v>#N/A</v>
      </c>
    </row>
    <row r="150" spans="1:23" x14ac:dyDescent="0.2">
      <c r="A150" s="207" t="str">
        <f t="shared" si="31"/>
        <v/>
      </c>
      <c r="B150" s="207" t="str">
        <f t="shared" si="32"/>
        <v/>
      </c>
      <c r="W150" s="208" t="e">
        <f t="shared" si="33"/>
        <v>#N/A</v>
      </c>
    </row>
    <row r="151" spans="1:23" x14ac:dyDescent="0.2">
      <c r="A151" s="207" t="str">
        <f t="shared" si="31"/>
        <v/>
      </c>
      <c r="B151" s="207" t="str">
        <f t="shared" si="32"/>
        <v/>
      </c>
      <c r="W151" s="208" t="e">
        <f t="shared" si="33"/>
        <v>#N/A</v>
      </c>
    </row>
    <row r="152" spans="1:23" x14ac:dyDescent="0.2">
      <c r="A152" s="207" t="str">
        <f t="shared" si="31"/>
        <v/>
      </c>
      <c r="B152" s="207" t="str">
        <f t="shared" si="32"/>
        <v/>
      </c>
      <c r="W152" s="208" t="e">
        <f t="shared" si="33"/>
        <v>#N/A</v>
      </c>
    </row>
    <row r="153" spans="1:23" x14ac:dyDescent="0.2">
      <c r="A153" s="207" t="str">
        <f t="shared" si="31"/>
        <v/>
      </c>
      <c r="B153" s="207" t="str">
        <f t="shared" si="32"/>
        <v/>
      </c>
      <c r="W153" s="208" t="e">
        <f t="shared" si="33"/>
        <v>#N/A</v>
      </c>
    </row>
    <row r="154" spans="1:23" x14ac:dyDescent="0.2">
      <c r="A154" s="207" t="str">
        <f t="shared" si="31"/>
        <v/>
      </c>
      <c r="B154" s="207" t="str">
        <f t="shared" si="32"/>
        <v/>
      </c>
      <c r="W154" s="208" t="e">
        <f t="shared" si="33"/>
        <v>#N/A</v>
      </c>
    </row>
    <row r="155" spans="1:23" x14ac:dyDescent="0.2">
      <c r="A155" s="207" t="str">
        <f t="shared" si="31"/>
        <v/>
      </c>
      <c r="B155" s="207" t="str">
        <f t="shared" si="32"/>
        <v/>
      </c>
      <c r="W155" s="208" t="e">
        <f t="shared" si="33"/>
        <v>#N/A</v>
      </c>
    </row>
    <row r="156" spans="1:23" x14ac:dyDescent="0.2">
      <c r="A156" s="207" t="str">
        <f t="shared" si="31"/>
        <v/>
      </c>
      <c r="B156" s="207" t="str">
        <f t="shared" si="32"/>
        <v/>
      </c>
      <c r="W156" s="208" t="e">
        <f t="shared" si="33"/>
        <v>#N/A</v>
      </c>
    </row>
    <row r="157" spans="1:23" x14ac:dyDescent="0.2">
      <c r="A157" s="207" t="str">
        <f t="shared" si="31"/>
        <v/>
      </c>
      <c r="B157" s="207" t="str">
        <f t="shared" si="32"/>
        <v/>
      </c>
      <c r="W157" s="208" t="e">
        <f t="shared" si="33"/>
        <v>#N/A</v>
      </c>
    </row>
    <row r="158" spans="1:23" x14ac:dyDescent="0.2">
      <c r="A158" s="207" t="str">
        <f t="shared" si="31"/>
        <v/>
      </c>
      <c r="B158" s="207" t="str">
        <f t="shared" si="32"/>
        <v/>
      </c>
      <c r="W158" s="208" t="e">
        <f t="shared" si="33"/>
        <v>#N/A</v>
      </c>
    </row>
    <row r="159" spans="1:23" x14ac:dyDescent="0.2">
      <c r="A159" s="207" t="str">
        <f t="shared" si="31"/>
        <v/>
      </c>
      <c r="B159" s="207" t="str">
        <f t="shared" si="32"/>
        <v/>
      </c>
      <c r="W159" s="208" t="e">
        <f t="shared" si="33"/>
        <v>#N/A</v>
      </c>
    </row>
    <row r="160" spans="1:23" x14ac:dyDescent="0.2">
      <c r="A160" s="207" t="str">
        <f t="shared" si="31"/>
        <v/>
      </c>
      <c r="B160" s="207" t="str">
        <f t="shared" si="32"/>
        <v/>
      </c>
      <c r="W160" s="208" t="e">
        <f t="shared" si="33"/>
        <v>#N/A</v>
      </c>
    </row>
    <row r="161" spans="1:23" x14ac:dyDescent="0.2">
      <c r="A161" s="207" t="str">
        <f t="shared" si="31"/>
        <v/>
      </c>
      <c r="B161" s="207" t="str">
        <f t="shared" si="32"/>
        <v/>
      </c>
      <c r="W161" s="208" t="e">
        <f t="shared" si="33"/>
        <v>#N/A</v>
      </c>
    </row>
    <row r="162" spans="1:23" x14ac:dyDescent="0.2">
      <c r="A162" s="207" t="str">
        <f t="shared" ref="A162:A225" si="34">CONCATENATE(G162,K162,J162)</f>
        <v/>
      </c>
      <c r="B162" s="207" t="str">
        <f t="shared" ref="B162:B225" si="35">CONCATENATE(G162,O162)</f>
        <v/>
      </c>
      <c r="W162" s="208" t="e">
        <f t="shared" si="33"/>
        <v>#N/A</v>
      </c>
    </row>
    <row r="163" spans="1:23" x14ac:dyDescent="0.2">
      <c r="A163" s="207" t="str">
        <f t="shared" si="34"/>
        <v/>
      </c>
      <c r="B163" s="207" t="str">
        <f t="shared" si="35"/>
        <v/>
      </c>
      <c r="W163" s="208" t="e">
        <f t="shared" si="33"/>
        <v>#N/A</v>
      </c>
    </row>
    <row r="164" spans="1:23" x14ac:dyDescent="0.2">
      <c r="A164" s="207" t="str">
        <f t="shared" si="34"/>
        <v/>
      </c>
      <c r="B164" s="207" t="str">
        <f t="shared" si="35"/>
        <v/>
      </c>
      <c r="W164" s="208" t="e">
        <f t="shared" si="33"/>
        <v>#N/A</v>
      </c>
    </row>
    <row r="165" spans="1:23" x14ac:dyDescent="0.2">
      <c r="A165" s="207" t="str">
        <f t="shared" si="34"/>
        <v/>
      </c>
      <c r="B165" s="207" t="str">
        <f t="shared" si="35"/>
        <v/>
      </c>
      <c r="W165" s="208" t="e">
        <f t="shared" si="33"/>
        <v>#N/A</v>
      </c>
    </row>
    <row r="166" spans="1:23" x14ac:dyDescent="0.2">
      <c r="A166" s="207" t="str">
        <f t="shared" si="34"/>
        <v/>
      </c>
      <c r="B166" s="207" t="str">
        <f t="shared" si="35"/>
        <v/>
      </c>
      <c r="W166" s="208" t="e">
        <f t="shared" si="33"/>
        <v>#N/A</v>
      </c>
    </row>
    <row r="167" spans="1:23" x14ac:dyDescent="0.2">
      <c r="A167" s="207" t="str">
        <f t="shared" si="34"/>
        <v/>
      </c>
      <c r="B167" s="207" t="str">
        <f t="shared" si="35"/>
        <v/>
      </c>
      <c r="W167" s="208" t="e">
        <f t="shared" si="33"/>
        <v>#N/A</v>
      </c>
    </row>
    <row r="168" spans="1:23" x14ac:dyDescent="0.2">
      <c r="A168" s="207" t="str">
        <f t="shared" si="34"/>
        <v/>
      </c>
      <c r="B168" s="207" t="str">
        <f t="shared" si="35"/>
        <v/>
      </c>
      <c r="W168" s="208" t="e">
        <f t="shared" si="33"/>
        <v>#N/A</v>
      </c>
    </row>
    <row r="169" spans="1:23" x14ac:dyDescent="0.2">
      <c r="A169" s="207" t="str">
        <f t="shared" si="34"/>
        <v/>
      </c>
      <c r="B169" s="207" t="str">
        <f t="shared" si="35"/>
        <v/>
      </c>
      <c r="W169" s="208" t="e">
        <f t="shared" si="33"/>
        <v>#N/A</v>
      </c>
    </row>
    <row r="170" spans="1:23" x14ac:dyDescent="0.2">
      <c r="A170" s="207" t="str">
        <f t="shared" si="34"/>
        <v/>
      </c>
      <c r="B170" s="207" t="str">
        <f t="shared" si="35"/>
        <v/>
      </c>
      <c r="W170" s="208" t="e">
        <f t="shared" si="33"/>
        <v>#N/A</v>
      </c>
    </row>
    <row r="171" spans="1:23" x14ac:dyDescent="0.2">
      <c r="A171" s="207" t="str">
        <f t="shared" si="34"/>
        <v/>
      </c>
      <c r="B171" s="207" t="str">
        <f t="shared" si="35"/>
        <v/>
      </c>
      <c r="W171" s="208" t="e">
        <f t="shared" si="33"/>
        <v>#N/A</v>
      </c>
    </row>
    <row r="172" spans="1:23" x14ac:dyDescent="0.2">
      <c r="A172" s="207" t="str">
        <f t="shared" si="34"/>
        <v/>
      </c>
      <c r="B172" s="207" t="str">
        <f t="shared" si="35"/>
        <v/>
      </c>
      <c r="W172" s="208" t="e">
        <f t="shared" si="33"/>
        <v>#N/A</v>
      </c>
    </row>
    <row r="173" spans="1:23" x14ac:dyDescent="0.2">
      <c r="A173" s="207" t="str">
        <f t="shared" si="34"/>
        <v/>
      </c>
      <c r="B173" s="207" t="str">
        <f t="shared" si="35"/>
        <v/>
      </c>
      <c r="W173" s="208" t="e">
        <f t="shared" si="33"/>
        <v>#N/A</v>
      </c>
    </row>
    <row r="174" spans="1:23" x14ac:dyDescent="0.2">
      <c r="A174" s="207" t="str">
        <f t="shared" si="34"/>
        <v/>
      </c>
      <c r="B174" s="207" t="str">
        <f t="shared" si="35"/>
        <v/>
      </c>
      <c r="W174" s="208" t="e">
        <f t="shared" si="33"/>
        <v>#N/A</v>
      </c>
    </row>
    <row r="175" spans="1:23" x14ac:dyDescent="0.2">
      <c r="A175" s="207" t="str">
        <f t="shared" si="34"/>
        <v/>
      </c>
      <c r="B175" s="207" t="str">
        <f t="shared" si="35"/>
        <v/>
      </c>
      <c r="W175" s="208" t="e">
        <f t="shared" si="33"/>
        <v>#N/A</v>
      </c>
    </row>
    <row r="176" spans="1:23" x14ac:dyDescent="0.2">
      <c r="A176" s="207" t="str">
        <f t="shared" si="34"/>
        <v/>
      </c>
      <c r="B176" s="207" t="str">
        <f t="shared" si="35"/>
        <v/>
      </c>
      <c r="W176" s="208" t="e">
        <f t="shared" si="33"/>
        <v>#N/A</v>
      </c>
    </row>
    <row r="177" spans="1:23" x14ac:dyDescent="0.2">
      <c r="A177" s="207" t="str">
        <f t="shared" si="34"/>
        <v/>
      </c>
      <c r="B177" s="207" t="str">
        <f t="shared" si="35"/>
        <v/>
      </c>
      <c r="W177" s="208" t="e">
        <f t="shared" si="33"/>
        <v>#N/A</v>
      </c>
    </row>
    <row r="178" spans="1:23" x14ac:dyDescent="0.2">
      <c r="A178" s="207" t="str">
        <f t="shared" si="34"/>
        <v/>
      </c>
      <c r="B178" s="207" t="str">
        <f t="shared" si="35"/>
        <v/>
      </c>
      <c r="W178" s="208" t="e">
        <f t="shared" si="33"/>
        <v>#N/A</v>
      </c>
    </row>
    <row r="179" spans="1:23" x14ac:dyDescent="0.2">
      <c r="A179" s="207" t="str">
        <f t="shared" si="34"/>
        <v/>
      </c>
      <c r="B179" s="207" t="str">
        <f t="shared" si="35"/>
        <v/>
      </c>
      <c r="W179" s="208" t="e">
        <f t="shared" si="33"/>
        <v>#N/A</v>
      </c>
    </row>
    <row r="180" spans="1:23" x14ac:dyDescent="0.2">
      <c r="A180" s="207" t="str">
        <f t="shared" si="34"/>
        <v/>
      </c>
      <c r="B180" s="207" t="str">
        <f t="shared" si="35"/>
        <v/>
      </c>
      <c r="W180" s="208" t="e">
        <f t="shared" si="33"/>
        <v>#N/A</v>
      </c>
    </row>
    <row r="181" spans="1:23" x14ac:dyDescent="0.2">
      <c r="A181" s="207" t="str">
        <f t="shared" si="34"/>
        <v/>
      </c>
      <c r="B181" s="207" t="str">
        <f t="shared" si="35"/>
        <v/>
      </c>
      <c r="W181" s="208" t="e">
        <f t="shared" si="33"/>
        <v>#N/A</v>
      </c>
    </row>
    <row r="182" spans="1:23" x14ac:dyDescent="0.2">
      <c r="A182" s="207" t="str">
        <f t="shared" si="34"/>
        <v/>
      </c>
      <c r="B182" s="207" t="str">
        <f t="shared" si="35"/>
        <v/>
      </c>
      <c r="W182" s="208" t="e">
        <f t="shared" si="33"/>
        <v>#N/A</v>
      </c>
    </row>
    <row r="183" spans="1:23" x14ac:dyDescent="0.2">
      <c r="A183" s="207" t="str">
        <f t="shared" si="34"/>
        <v/>
      </c>
      <c r="B183" s="207" t="str">
        <f t="shared" si="35"/>
        <v/>
      </c>
      <c r="W183" s="208" t="e">
        <f t="shared" si="33"/>
        <v>#N/A</v>
      </c>
    </row>
    <row r="184" spans="1:23" x14ac:dyDescent="0.2">
      <c r="A184" s="207" t="str">
        <f t="shared" si="34"/>
        <v/>
      </c>
      <c r="B184" s="207" t="str">
        <f t="shared" si="35"/>
        <v/>
      </c>
      <c r="W184" s="208" t="e">
        <f t="shared" si="33"/>
        <v>#N/A</v>
      </c>
    </row>
    <row r="185" spans="1:23" x14ac:dyDescent="0.2">
      <c r="A185" s="207" t="str">
        <f t="shared" si="34"/>
        <v/>
      </c>
      <c r="B185" s="207" t="str">
        <f t="shared" si="35"/>
        <v/>
      </c>
      <c r="W185" s="208" t="e">
        <f t="shared" si="33"/>
        <v>#N/A</v>
      </c>
    </row>
    <row r="186" spans="1:23" x14ac:dyDescent="0.2">
      <c r="A186" s="207" t="str">
        <f t="shared" si="34"/>
        <v/>
      </c>
      <c r="B186" s="207" t="str">
        <f t="shared" si="35"/>
        <v/>
      </c>
      <c r="W186" s="208" t="e">
        <f t="shared" si="33"/>
        <v>#N/A</v>
      </c>
    </row>
    <row r="187" spans="1:23" x14ac:dyDescent="0.2">
      <c r="A187" s="207" t="str">
        <f t="shared" si="34"/>
        <v/>
      </c>
      <c r="B187" s="207" t="str">
        <f t="shared" si="35"/>
        <v/>
      </c>
      <c r="W187" s="208" t="e">
        <f t="shared" si="33"/>
        <v>#N/A</v>
      </c>
    </row>
    <row r="188" spans="1:23" x14ac:dyDescent="0.2">
      <c r="A188" s="207" t="str">
        <f t="shared" si="34"/>
        <v/>
      </c>
      <c r="B188" s="207" t="str">
        <f t="shared" si="35"/>
        <v/>
      </c>
      <c r="W188" s="208" t="e">
        <f t="shared" si="33"/>
        <v>#N/A</v>
      </c>
    </row>
    <row r="189" spans="1:23" x14ac:dyDescent="0.2">
      <c r="A189" s="207" t="str">
        <f t="shared" si="34"/>
        <v/>
      </c>
      <c r="B189" s="207" t="str">
        <f t="shared" si="35"/>
        <v/>
      </c>
      <c r="W189" s="208" t="e">
        <f t="shared" si="33"/>
        <v>#N/A</v>
      </c>
    </row>
    <row r="190" spans="1:23" x14ac:dyDescent="0.2">
      <c r="A190" s="207" t="str">
        <f t="shared" si="34"/>
        <v/>
      </c>
      <c r="B190" s="207" t="str">
        <f t="shared" si="35"/>
        <v/>
      </c>
      <c r="W190" s="208" t="e">
        <f t="shared" si="33"/>
        <v>#N/A</v>
      </c>
    </row>
    <row r="191" spans="1:23" x14ac:dyDescent="0.2">
      <c r="A191" s="207" t="str">
        <f t="shared" si="34"/>
        <v/>
      </c>
      <c r="B191" s="207" t="str">
        <f t="shared" si="35"/>
        <v/>
      </c>
      <c r="W191" s="208" t="e">
        <f t="shared" si="33"/>
        <v>#N/A</v>
      </c>
    </row>
    <row r="192" spans="1:23" x14ac:dyDescent="0.2">
      <c r="A192" s="207" t="str">
        <f t="shared" si="34"/>
        <v/>
      </c>
      <c r="B192" s="207" t="str">
        <f t="shared" si="35"/>
        <v/>
      </c>
      <c r="W192" s="208" t="e">
        <f t="shared" si="33"/>
        <v>#N/A</v>
      </c>
    </row>
    <row r="193" spans="1:23" x14ac:dyDescent="0.2">
      <c r="A193" s="207" t="str">
        <f t="shared" si="34"/>
        <v/>
      </c>
      <c r="B193" s="207" t="str">
        <f t="shared" si="35"/>
        <v/>
      </c>
      <c r="W193" s="208" t="e">
        <f t="shared" si="33"/>
        <v>#N/A</v>
      </c>
    </row>
    <row r="194" spans="1:23" x14ac:dyDescent="0.2">
      <c r="A194" s="207" t="str">
        <f t="shared" si="34"/>
        <v/>
      </c>
      <c r="B194" s="207" t="str">
        <f t="shared" si="35"/>
        <v/>
      </c>
      <c r="W194" s="208" t="e">
        <f t="shared" si="33"/>
        <v>#N/A</v>
      </c>
    </row>
    <row r="195" spans="1:23" x14ac:dyDescent="0.2">
      <c r="A195" s="207" t="str">
        <f t="shared" si="34"/>
        <v/>
      </c>
      <c r="B195" s="207" t="str">
        <f t="shared" si="35"/>
        <v/>
      </c>
      <c r="W195" s="208" t="e">
        <f t="shared" si="33"/>
        <v>#N/A</v>
      </c>
    </row>
    <row r="196" spans="1:23" x14ac:dyDescent="0.2">
      <c r="A196" s="207" t="str">
        <f t="shared" si="34"/>
        <v/>
      </c>
      <c r="B196" s="207" t="str">
        <f t="shared" si="35"/>
        <v/>
      </c>
      <c r="W196" s="208" t="e">
        <f t="shared" si="33"/>
        <v>#N/A</v>
      </c>
    </row>
    <row r="197" spans="1:23" x14ac:dyDescent="0.2">
      <c r="A197" s="207" t="str">
        <f t="shared" si="34"/>
        <v/>
      </c>
      <c r="B197" s="207" t="str">
        <f t="shared" si="35"/>
        <v/>
      </c>
      <c r="W197" s="208" t="e">
        <f t="shared" si="33"/>
        <v>#N/A</v>
      </c>
    </row>
    <row r="198" spans="1:23" x14ac:dyDescent="0.2">
      <c r="A198" s="207" t="str">
        <f t="shared" si="34"/>
        <v/>
      </c>
      <c r="B198" s="207" t="str">
        <f t="shared" si="35"/>
        <v/>
      </c>
      <c r="W198" s="208" t="e">
        <f t="shared" si="33"/>
        <v>#N/A</v>
      </c>
    </row>
    <row r="199" spans="1:23" x14ac:dyDescent="0.2">
      <c r="A199" s="207" t="str">
        <f t="shared" si="34"/>
        <v/>
      </c>
      <c r="B199" s="207" t="str">
        <f t="shared" si="35"/>
        <v/>
      </c>
      <c r="W199" s="208" t="e">
        <f t="shared" si="33"/>
        <v>#N/A</v>
      </c>
    </row>
    <row r="200" spans="1:23" x14ac:dyDescent="0.2">
      <c r="A200" s="207" t="str">
        <f t="shared" si="34"/>
        <v/>
      </c>
      <c r="B200" s="207" t="str">
        <f t="shared" si="35"/>
        <v/>
      </c>
      <c r="W200" s="208" t="e">
        <f t="shared" si="33"/>
        <v>#N/A</v>
      </c>
    </row>
    <row r="201" spans="1:23" x14ac:dyDescent="0.2">
      <c r="A201" s="207" t="str">
        <f t="shared" si="34"/>
        <v/>
      </c>
      <c r="B201" s="207" t="str">
        <f t="shared" si="35"/>
        <v/>
      </c>
      <c r="W201" s="208" t="e">
        <f t="shared" si="33"/>
        <v>#N/A</v>
      </c>
    </row>
    <row r="202" spans="1:23" x14ac:dyDescent="0.2">
      <c r="A202" s="207" t="str">
        <f t="shared" si="34"/>
        <v/>
      </c>
      <c r="B202" s="207" t="str">
        <f t="shared" si="35"/>
        <v/>
      </c>
      <c r="W202" s="208" t="e">
        <f t="shared" si="33"/>
        <v>#N/A</v>
      </c>
    </row>
    <row r="203" spans="1:23" x14ac:dyDescent="0.2">
      <c r="A203" s="207" t="str">
        <f t="shared" si="34"/>
        <v/>
      </c>
      <c r="B203" s="207" t="str">
        <f t="shared" si="35"/>
        <v/>
      </c>
      <c r="W203" s="208" t="e">
        <f t="shared" si="33"/>
        <v>#N/A</v>
      </c>
    </row>
    <row r="204" spans="1:23" x14ac:dyDescent="0.2">
      <c r="A204" s="207" t="str">
        <f t="shared" si="34"/>
        <v/>
      </c>
      <c r="B204" s="207" t="str">
        <f t="shared" si="35"/>
        <v/>
      </c>
      <c r="W204" s="208" t="e">
        <f t="shared" si="33"/>
        <v>#N/A</v>
      </c>
    </row>
    <row r="205" spans="1:23" x14ac:dyDescent="0.2">
      <c r="A205" s="207" t="str">
        <f t="shared" si="34"/>
        <v/>
      </c>
      <c r="B205" s="207" t="str">
        <f t="shared" si="35"/>
        <v/>
      </c>
      <c r="W205" s="208" t="e">
        <f t="shared" ref="W205:W268" si="36">IF($M205="ELE","Scope 2 MWH",IF($M205="B100",0,SUM(VLOOKUP($M205,AntroFleet,5,0)*VLOOKUP($M205,AntroFleet,13,0)*$Q205,VLOOKUP($M205,AntroFleet,5,0)*VLOOKUP($M205,AntroFleet,14,0)*$Q205,VLOOKUP($M205,AntroFleet,5,0)*VLOOKUP($M205,AntroFleet,15,0)*$Q205)))</f>
        <v>#N/A</v>
      </c>
    </row>
    <row r="206" spans="1:23" x14ac:dyDescent="0.2">
      <c r="A206" s="207" t="str">
        <f t="shared" si="34"/>
        <v/>
      </c>
      <c r="B206" s="207" t="str">
        <f t="shared" si="35"/>
        <v/>
      </c>
      <c r="W206" s="208" t="e">
        <f t="shared" si="36"/>
        <v>#N/A</v>
      </c>
    </row>
    <row r="207" spans="1:23" x14ac:dyDescent="0.2">
      <c r="A207" s="207" t="str">
        <f t="shared" si="34"/>
        <v/>
      </c>
      <c r="B207" s="207" t="str">
        <f t="shared" si="35"/>
        <v/>
      </c>
      <c r="W207" s="208" t="e">
        <f t="shared" si="36"/>
        <v>#N/A</v>
      </c>
    </row>
    <row r="208" spans="1:23" x14ac:dyDescent="0.2">
      <c r="A208" s="207" t="str">
        <f t="shared" si="34"/>
        <v/>
      </c>
      <c r="B208" s="207" t="str">
        <f t="shared" si="35"/>
        <v/>
      </c>
      <c r="W208" s="208" t="e">
        <f t="shared" si="36"/>
        <v>#N/A</v>
      </c>
    </row>
    <row r="209" spans="1:23" x14ac:dyDescent="0.2">
      <c r="A209" s="207" t="str">
        <f t="shared" si="34"/>
        <v/>
      </c>
      <c r="B209" s="207" t="str">
        <f t="shared" si="35"/>
        <v/>
      </c>
      <c r="W209" s="208" t="e">
        <f t="shared" si="36"/>
        <v>#N/A</v>
      </c>
    </row>
    <row r="210" spans="1:23" x14ac:dyDescent="0.2">
      <c r="A210" s="207" t="str">
        <f t="shared" si="34"/>
        <v/>
      </c>
      <c r="B210" s="207" t="str">
        <f t="shared" si="35"/>
        <v/>
      </c>
      <c r="W210" s="208" t="e">
        <f t="shared" si="36"/>
        <v>#N/A</v>
      </c>
    </row>
    <row r="211" spans="1:23" x14ac:dyDescent="0.2">
      <c r="A211" s="207" t="str">
        <f t="shared" si="34"/>
        <v/>
      </c>
      <c r="B211" s="207" t="str">
        <f t="shared" si="35"/>
        <v/>
      </c>
      <c r="W211" s="208" t="e">
        <f t="shared" si="36"/>
        <v>#N/A</v>
      </c>
    </row>
    <row r="212" spans="1:23" x14ac:dyDescent="0.2">
      <c r="A212" s="207" t="str">
        <f t="shared" si="34"/>
        <v/>
      </c>
      <c r="B212" s="207" t="str">
        <f t="shared" si="35"/>
        <v/>
      </c>
      <c r="W212" s="208" t="e">
        <f t="shared" si="36"/>
        <v>#N/A</v>
      </c>
    </row>
    <row r="213" spans="1:23" x14ac:dyDescent="0.2">
      <c r="A213" s="207" t="str">
        <f t="shared" si="34"/>
        <v/>
      </c>
      <c r="B213" s="207" t="str">
        <f t="shared" si="35"/>
        <v/>
      </c>
      <c r="W213" s="208" t="e">
        <f t="shared" si="36"/>
        <v>#N/A</v>
      </c>
    </row>
    <row r="214" spans="1:23" x14ac:dyDescent="0.2">
      <c r="A214" s="207" t="str">
        <f t="shared" si="34"/>
        <v/>
      </c>
      <c r="B214" s="207" t="str">
        <f t="shared" si="35"/>
        <v/>
      </c>
      <c r="W214" s="208" t="e">
        <f t="shared" si="36"/>
        <v>#N/A</v>
      </c>
    </row>
    <row r="215" spans="1:23" x14ac:dyDescent="0.2">
      <c r="A215" s="207" t="str">
        <f t="shared" si="34"/>
        <v/>
      </c>
      <c r="B215" s="207" t="str">
        <f t="shared" si="35"/>
        <v/>
      </c>
      <c r="W215" s="208" t="e">
        <f t="shared" si="36"/>
        <v>#N/A</v>
      </c>
    </row>
    <row r="216" spans="1:23" x14ac:dyDescent="0.2">
      <c r="A216" s="207" t="str">
        <f t="shared" si="34"/>
        <v/>
      </c>
      <c r="B216" s="207" t="str">
        <f t="shared" si="35"/>
        <v/>
      </c>
      <c r="W216" s="208" t="e">
        <f t="shared" si="36"/>
        <v>#N/A</v>
      </c>
    </row>
    <row r="217" spans="1:23" x14ac:dyDescent="0.2">
      <c r="A217" s="207" t="str">
        <f t="shared" si="34"/>
        <v/>
      </c>
      <c r="B217" s="207" t="str">
        <f t="shared" si="35"/>
        <v/>
      </c>
      <c r="W217" s="208" t="e">
        <f t="shared" si="36"/>
        <v>#N/A</v>
      </c>
    </row>
    <row r="218" spans="1:23" x14ac:dyDescent="0.2">
      <c r="A218" s="207" t="str">
        <f t="shared" si="34"/>
        <v/>
      </c>
      <c r="B218" s="207" t="str">
        <f t="shared" si="35"/>
        <v/>
      </c>
      <c r="W218" s="208" t="e">
        <f t="shared" si="36"/>
        <v>#N/A</v>
      </c>
    </row>
    <row r="219" spans="1:23" x14ac:dyDescent="0.2">
      <c r="A219" s="207" t="str">
        <f t="shared" si="34"/>
        <v/>
      </c>
      <c r="B219" s="207" t="str">
        <f t="shared" si="35"/>
        <v/>
      </c>
      <c r="W219" s="208" t="e">
        <f t="shared" si="36"/>
        <v>#N/A</v>
      </c>
    </row>
    <row r="220" spans="1:23" x14ac:dyDescent="0.2">
      <c r="A220" s="207" t="str">
        <f t="shared" si="34"/>
        <v/>
      </c>
      <c r="B220" s="207" t="str">
        <f t="shared" si="35"/>
        <v/>
      </c>
      <c r="W220" s="208" t="e">
        <f t="shared" si="36"/>
        <v>#N/A</v>
      </c>
    </row>
    <row r="221" spans="1:23" x14ac:dyDescent="0.2">
      <c r="A221" s="207" t="str">
        <f t="shared" si="34"/>
        <v/>
      </c>
      <c r="B221" s="207" t="str">
        <f t="shared" si="35"/>
        <v/>
      </c>
      <c r="W221" s="208" t="e">
        <f t="shared" si="36"/>
        <v>#N/A</v>
      </c>
    </row>
    <row r="222" spans="1:23" x14ac:dyDescent="0.2">
      <c r="A222" s="207" t="str">
        <f t="shared" si="34"/>
        <v/>
      </c>
      <c r="B222" s="207" t="str">
        <f t="shared" si="35"/>
        <v/>
      </c>
      <c r="W222" s="208" t="e">
        <f t="shared" si="36"/>
        <v>#N/A</v>
      </c>
    </row>
    <row r="223" spans="1:23" x14ac:dyDescent="0.2">
      <c r="A223" s="207" t="str">
        <f t="shared" si="34"/>
        <v/>
      </c>
      <c r="B223" s="207" t="str">
        <f t="shared" si="35"/>
        <v/>
      </c>
      <c r="W223" s="208" t="e">
        <f t="shared" si="36"/>
        <v>#N/A</v>
      </c>
    </row>
    <row r="224" spans="1:23" x14ac:dyDescent="0.2">
      <c r="A224" s="207" t="str">
        <f t="shared" si="34"/>
        <v/>
      </c>
      <c r="B224" s="207" t="str">
        <f t="shared" si="35"/>
        <v/>
      </c>
      <c r="W224" s="208" t="e">
        <f t="shared" si="36"/>
        <v>#N/A</v>
      </c>
    </row>
    <row r="225" spans="1:23" x14ac:dyDescent="0.2">
      <c r="A225" s="207" t="str">
        <f t="shared" si="34"/>
        <v/>
      </c>
      <c r="B225" s="207" t="str">
        <f t="shared" si="35"/>
        <v/>
      </c>
      <c r="W225" s="208" t="e">
        <f t="shared" si="36"/>
        <v>#N/A</v>
      </c>
    </row>
    <row r="226" spans="1:23" x14ac:dyDescent="0.2">
      <c r="A226" s="207" t="str">
        <f t="shared" ref="A226:A289" si="37">CONCATENATE(G226,K226,J226)</f>
        <v/>
      </c>
      <c r="B226" s="207" t="str">
        <f t="shared" ref="B226:B289" si="38">CONCATENATE(G226,O226)</f>
        <v/>
      </c>
      <c r="W226" s="208" t="e">
        <f t="shared" si="36"/>
        <v>#N/A</v>
      </c>
    </row>
    <row r="227" spans="1:23" x14ac:dyDescent="0.2">
      <c r="A227" s="207" t="str">
        <f t="shared" si="37"/>
        <v/>
      </c>
      <c r="B227" s="207" t="str">
        <f t="shared" si="38"/>
        <v/>
      </c>
      <c r="W227" s="208" t="e">
        <f t="shared" si="36"/>
        <v>#N/A</v>
      </c>
    </row>
    <row r="228" spans="1:23" x14ac:dyDescent="0.2">
      <c r="A228" s="207" t="str">
        <f t="shared" si="37"/>
        <v/>
      </c>
      <c r="B228" s="207" t="str">
        <f t="shared" si="38"/>
        <v/>
      </c>
      <c r="W228" s="208" t="e">
        <f t="shared" si="36"/>
        <v>#N/A</v>
      </c>
    </row>
    <row r="229" spans="1:23" x14ac:dyDescent="0.2">
      <c r="A229" s="207" t="str">
        <f t="shared" si="37"/>
        <v/>
      </c>
      <c r="B229" s="207" t="str">
        <f t="shared" si="38"/>
        <v/>
      </c>
      <c r="W229" s="208" t="e">
        <f t="shared" si="36"/>
        <v>#N/A</v>
      </c>
    </row>
    <row r="230" spans="1:23" x14ac:dyDescent="0.2">
      <c r="A230" s="207" t="str">
        <f t="shared" si="37"/>
        <v/>
      </c>
      <c r="B230" s="207" t="str">
        <f t="shared" si="38"/>
        <v/>
      </c>
      <c r="W230" s="208" t="e">
        <f t="shared" si="36"/>
        <v>#N/A</v>
      </c>
    </row>
    <row r="231" spans="1:23" x14ac:dyDescent="0.2">
      <c r="A231" s="207" t="str">
        <f t="shared" si="37"/>
        <v/>
      </c>
      <c r="B231" s="207" t="str">
        <f t="shared" si="38"/>
        <v/>
      </c>
      <c r="W231" s="208" t="e">
        <f t="shared" si="36"/>
        <v>#N/A</v>
      </c>
    </row>
    <row r="232" spans="1:23" x14ac:dyDescent="0.2">
      <c r="A232" s="207" t="str">
        <f t="shared" si="37"/>
        <v/>
      </c>
      <c r="B232" s="207" t="str">
        <f t="shared" si="38"/>
        <v/>
      </c>
      <c r="W232" s="208" t="e">
        <f t="shared" si="36"/>
        <v>#N/A</v>
      </c>
    </row>
    <row r="233" spans="1:23" x14ac:dyDescent="0.2">
      <c r="A233" s="207" t="str">
        <f t="shared" si="37"/>
        <v/>
      </c>
      <c r="B233" s="207" t="str">
        <f t="shared" si="38"/>
        <v/>
      </c>
      <c r="W233" s="208" t="e">
        <f t="shared" si="36"/>
        <v>#N/A</v>
      </c>
    </row>
    <row r="234" spans="1:23" x14ac:dyDescent="0.2">
      <c r="A234" s="207" t="str">
        <f t="shared" si="37"/>
        <v/>
      </c>
      <c r="B234" s="207" t="str">
        <f t="shared" si="38"/>
        <v/>
      </c>
      <c r="W234" s="208" t="e">
        <f t="shared" si="36"/>
        <v>#N/A</v>
      </c>
    </row>
    <row r="235" spans="1:23" x14ac:dyDescent="0.2">
      <c r="A235" s="207" t="str">
        <f t="shared" si="37"/>
        <v/>
      </c>
      <c r="B235" s="207" t="str">
        <f t="shared" si="38"/>
        <v/>
      </c>
      <c r="W235" s="208" t="e">
        <f t="shared" si="36"/>
        <v>#N/A</v>
      </c>
    </row>
    <row r="236" spans="1:23" x14ac:dyDescent="0.2">
      <c r="A236" s="207" t="str">
        <f t="shared" si="37"/>
        <v/>
      </c>
      <c r="B236" s="207" t="str">
        <f t="shared" si="38"/>
        <v/>
      </c>
      <c r="W236" s="208" t="e">
        <f t="shared" si="36"/>
        <v>#N/A</v>
      </c>
    </row>
    <row r="237" spans="1:23" x14ac:dyDescent="0.2">
      <c r="A237" s="207" t="str">
        <f t="shared" si="37"/>
        <v/>
      </c>
      <c r="B237" s="207" t="str">
        <f t="shared" si="38"/>
        <v/>
      </c>
      <c r="W237" s="208" t="e">
        <f t="shared" si="36"/>
        <v>#N/A</v>
      </c>
    </row>
    <row r="238" spans="1:23" x14ac:dyDescent="0.2">
      <c r="A238" s="207" t="str">
        <f t="shared" si="37"/>
        <v/>
      </c>
      <c r="B238" s="207" t="str">
        <f t="shared" si="38"/>
        <v/>
      </c>
      <c r="W238" s="208" t="e">
        <f t="shared" si="36"/>
        <v>#N/A</v>
      </c>
    </row>
    <row r="239" spans="1:23" x14ac:dyDescent="0.2">
      <c r="A239" s="207" t="str">
        <f t="shared" si="37"/>
        <v/>
      </c>
      <c r="B239" s="207" t="str">
        <f t="shared" si="38"/>
        <v/>
      </c>
      <c r="W239" s="208" t="e">
        <f t="shared" si="36"/>
        <v>#N/A</v>
      </c>
    </row>
    <row r="240" spans="1:23" x14ac:dyDescent="0.2">
      <c r="A240" s="207" t="str">
        <f t="shared" si="37"/>
        <v/>
      </c>
      <c r="B240" s="207" t="str">
        <f t="shared" si="38"/>
        <v/>
      </c>
      <c r="W240" s="208" t="e">
        <f t="shared" si="36"/>
        <v>#N/A</v>
      </c>
    </row>
    <row r="241" spans="1:23" x14ac:dyDescent="0.2">
      <c r="A241" s="207" t="str">
        <f t="shared" si="37"/>
        <v/>
      </c>
      <c r="B241" s="207" t="str">
        <f t="shared" si="38"/>
        <v/>
      </c>
      <c r="W241" s="208" t="e">
        <f t="shared" si="36"/>
        <v>#N/A</v>
      </c>
    </row>
    <row r="242" spans="1:23" x14ac:dyDescent="0.2">
      <c r="A242" s="207" t="str">
        <f t="shared" si="37"/>
        <v/>
      </c>
      <c r="B242" s="207" t="str">
        <f t="shared" si="38"/>
        <v/>
      </c>
      <c r="W242" s="208" t="e">
        <f t="shared" si="36"/>
        <v>#N/A</v>
      </c>
    </row>
    <row r="243" spans="1:23" x14ac:dyDescent="0.2">
      <c r="A243" s="207" t="str">
        <f t="shared" si="37"/>
        <v/>
      </c>
      <c r="B243" s="207" t="str">
        <f t="shared" si="38"/>
        <v/>
      </c>
      <c r="W243" s="208" t="e">
        <f t="shared" si="36"/>
        <v>#N/A</v>
      </c>
    </row>
    <row r="244" spans="1:23" x14ac:dyDescent="0.2">
      <c r="A244" s="207" t="str">
        <f t="shared" si="37"/>
        <v/>
      </c>
      <c r="B244" s="207" t="str">
        <f t="shared" si="38"/>
        <v/>
      </c>
      <c r="W244" s="208" t="e">
        <f t="shared" si="36"/>
        <v>#N/A</v>
      </c>
    </row>
    <row r="245" spans="1:23" x14ac:dyDescent="0.2">
      <c r="A245" s="207" t="str">
        <f t="shared" si="37"/>
        <v/>
      </c>
      <c r="B245" s="207" t="str">
        <f t="shared" si="38"/>
        <v/>
      </c>
      <c r="W245" s="208" t="e">
        <f t="shared" si="36"/>
        <v>#N/A</v>
      </c>
    </row>
    <row r="246" spans="1:23" x14ac:dyDescent="0.2">
      <c r="A246" s="207" t="str">
        <f t="shared" si="37"/>
        <v/>
      </c>
      <c r="B246" s="207" t="str">
        <f t="shared" si="38"/>
        <v/>
      </c>
      <c r="W246" s="208" t="e">
        <f t="shared" si="36"/>
        <v>#N/A</v>
      </c>
    </row>
    <row r="247" spans="1:23" x14ac:dyDescent="0.2">
      <c r="A247" s="207" t="str">
        <f t="shared" si="37"/>
        <v/>
      </c>
      <c r="B247" s="207" t="str">
        <f t="shared" si="38"/>
        <v/>
      </c>
      <c r="W247" s="208" t="e">
        <f t="shared" si="36"/>
        <v>#N/A</v>
      </c>
    </row>
    <row r="248" spans="1:23" x14ac:dyDescent="0.2">
      <c r="A248" s="207" t="str">
        <f t="shared" si="37"/>
        <v/>
      </c>
      <c r="B248" s="207" t="str">
        <f t="shared" si="38"/>
        <v/>
      </c>
      <c r="W248" s="208" t="e">
        <f t="shared" si="36"/>
        <v>#N/A</v>
      </c>
    </row>
    <row r="249" spans="1:23" x14ac:dyDescent="0.2">
      <c r="A249" s="207" t="str">
        <f t="shared" si="37"/>
        <v/>
      </c>
      <c r="B249" s="207" t="str">
        <f t="shared" si="38"/>
        <v/>
      </c>
      <c r="W249" s="208" t="e">
        <f t="shared" si="36"/>
        <v>#N/A</v>
      </c>
    </row>
    <row r="250" spans="1:23" x14ac:dyDescent="0.2">
      <c r="A250" s="207" t="str">
        <f t="shared" si="37"/>
        <v/>
      </c>
      <c r="B250" s="207" t="str">
        <f t="shared" si="38"/>
        <v/>
      </c>
      <c r="W250" s="208" t="e">
        <f t="shared" si="36"/>
        <v>#N/A</v>
      </c>
    </row>
    <row r="251" spans="1:23" x14ac:dyDescent="0.2">
      <c r="A251" s="207" t="str">
        <f t="shared" si="37"/>
        <v/>
      </c>
      <c r="B251" s="207" t="str">
        <f t="shared" si="38"/>
        <v/>
      </c>
      <c r="W251" s="208" t="e">
        <f t="shared" si="36"/>
        <v>#N/A</v>
      </c>
    </row>
    <row r="252" spans="1:23" x14ac:dyDescent="0.2">
      <c r="A252" s="207" t="str">
        <f t="shared" si="37"/>
        <v/>
      </c>
      <c r="B252" s="207" t="str">
        <f t="shared" si="38"/>
        <v/>
      </c>
      <c r="W252" s="208" t="e">
        <f t="shared" si="36"/>
        <v>#N/A</v>
      </c>
    </row>
    <row r="253" spans="1:23" x14ac:dyDescent="0.2">
      <c r="A253" s="207" t="str">
        <f t="shared" si="37"/>
        <v/>
      </c>
      <c r="B253" s="207" t="str">
        <f t="shared" si="38"/>
        <v/>
      </c>
      <c r="W253" s="208" t="e">
        <f t="shared" si="36"/>
        <v>#N/A</v>
      </c>
    </row>
    <row r="254" spans="1:23" x14ac:dyDescent="0.2">
      <c r="A254" s="207" t="str">
        <f t="shared" si="37"/>
        <v/>
      </c>
      <c r="B254" s="207" t="str">
        <f t="shared" si="38"/>
        <v/>
      </c>
      <c r="W254" s="208" t="e">
        <f t="shared" si="36"/>
        <v>#N/A</v>
      </c>
    </row>
    <row r="255" spans="1:23" x14ac:dyDescent="0.2">
      <c r="A255" s="207" t="str">
        <f t="shared" si="37"/>
        <v/>
      </c>
      <c r="B255" s="207" t="str">
        <f t="shared" si="38"/>
        <v/>
      </c>
      <c r="W255" s="208" t="e">
        <f t="shared" si="36"/>
        <v>#N/A</v>
      </c>
    </row>
    <row r="256" spans="1:23" x14ac:dyDescent="0.2">
      <c r="A256" s="207" t="str">
        <f t="shared" si="37"/>
        <v/>
      </c>
      <c r="B256" s="207" t="str">
        <f t="shared" si="38"/>
        <v/>
      </c>
      <c r="W256" s="208" t="e">
        <f t="shared" si="36"/>
        <v>#N/A</v>
      </c>
    </row>
    <row r="257" spans="1:23" x14ac:dyDescent="0.2">
      <c r="A257" s="207" t="str">
        <f t="shared" si="37"/>
        <v/>
      </c>
      <c r="B257" s="207" t="str">
        <f t="shared" si="38"/>
        <v/>
      </c>
      <c r="W257" s="208" t="e">
        <f t="shared" si="36"/>
        <v>#N/A</v>
      </c>
    </row>
    <row r="258" spans="1:23" x14ac:dyDescent="0.2">
      <c r="A258" s="207" t="str">
        <f t="shared" si="37"/>
        <v/>
      </c>
      <c r="B258" s="207" t="str">
        <f t="shared" si="38"/>
        <v/>
      </c>
      <c r="W258" s="208" t="e">
        <f t="shared" si="36"/>
        <v>#N/A</v>
      </c>
    </row>
    <row r="259" spans="1:23" x14ac:dyDescent="0.2">
      <c r="A259" s="207" t="str">
        <f t="shared" si="37"/>
        <v/>
      </c>
      <c r="B259" s="207" t="str">
        <f t="shared" si="38"/>
        <v/>
      </c>
      <c r="W259" s="208" t="e">
        <f t="shared" si="36"/>
        <v>#N/A</v>
      </c>
    </row>
    <row r="260" spans="1:23" x14ac:dyDescent="0.2">
      <c r="A260" s="207" t="str">
        <f t="shared" si="37"/>
        <v/>
      </c>
      <c r="B260" s="207" t="str">
        <f t="shared" si="38"/>
        <v/>
      </c>
      <c r="W260" s="208" t="e">
        <f t="shared" si="36"/>
        <v>#N/A</v>
      </c>
    </row>
    <row r="261" spans="1:23" x14ac:dyDescent="0.2">
      <c r="A261" s="207" t="str">
        <f t="shared" si="37"/>
        <v/>
      </c>
      <c r="B261" s="207" t="str">
        <f t="shared" si="38"/>
        <v/>
      </c>
      <c r="W261" s="208" t="e">
        <f t="shared" si="36"/>
        <v>#N/A</v>
      </c>
    </row>
    <row r="262" spans="1:23" x14ac:dyDescent="0.2">
      <c r="A262" s="207" t="str">
        <f t="shared" si="37"/>
        <v/>
      </c>
      <c r="B262" s="207" t="str">
        <f t="shared" si="38"/>
        <v/>
      </c>
      <c r="W262" s="208" t="e">
        <f t="shared" si="36"/>
        <v>#N/A</v>
      </c>
    </row>
    <row r="263" spans="1:23" x14ac:dyDescent="0.2">
      <c r="A263" s="207" t="str">
        <f t="shared" si="37"/>
        <v/>
      </c>
      <c r="B263" s="207" t="str">
        <f t="shared" si="38"/>
        <v/>
      </c>
      <c r="W263" s="208" t="e">
        <f t="shared" si="36"/>
        <v>#N/A</v>
      </c>
    </row>
    <row r="264" spans="1:23" x14ac:dyDescent="0.2">
      <c r="A264" s="207" t="str">
        <f t="shared" si="37"/>
        <v/>
      </c>
      <c r="B264" s="207" t="str">
        <f t="shared" si="38"/>
        <v/>
      </c>
      <c r="W264" s="208" t="e">
        <f t="shared" si="36"/>
        <v>#N/A</v>
      </c>
    </row>
    <row r="265" spans="1:23" x14ac:dyDescent="0.2">
      <c r="A265" s="207" t="str">
        <f t="shared" si="37"/>
        <v/>
      </c>
      <c r="B265" s="207" t="str">
        <f t="shared" si="38"/>
        <v/>
      </c>
      <c r="W265" s="208" t="e">
        <f t="shared" si="36"/>
        <v>#N/A</v>
      </c>
    </row>
    <row r="266" spans="1:23" x14ac:dyDescent="0.2">
      <c r="A266" s="207" t="str">
        <f t="shared" si="37"/>
        <v/>
      </c>
      <c r="B266" s="207" t="str">
        <f t="shared" si="38"/>
        <v/>
      </c>
      <c r="W266" s="208" t="e">
        <f t="shared" si="36"/>
        <v>#N/A</v>
      </c>
    </row>
    <row r="267" spans="1:23" x14ac:dyDescent="0.2">
      <c r="A267" s="207" t="str">
        <f t="shared" si="37"/>
        <v/>
      </c>
      <c r="B267" s="207" t="str">
        <f t="shared" si="38"/>
        <v/>
      </c>
      <c r="W267" s="208" t="e">
        <f t="shared" si="36"/>
        <v>#N/A</v>
      </c>
    </row>
    <row r="268" spans="1:23" x14ac:dyDescent="0.2">
      <c r="A268" s="207" t="str">
        <f t="shared" si="37"/>
        <v/>
      </c>
      <c r="B268" s="207" t="str">
        <f t="shared" si="38"/>
        <v/>
      </c>
      <c r="W268" s="208" t="e">
        <f t="shared" si="36"/>
        <v>#N/A</v>
      </c>
    </row>
    <row r="269" spans="1:23" x14ac:dyDescent="0.2">
      <c r="A269" s="207" t="str">
        <f t="shared" si="37"/>
        <v/>
      </c>
      <c r="B269" s="207" t="str">
        <f t="shared" si="38"/>
        <v/>
      </c>
      <c r="W269" s="208" t="e">
        <f t="shared" ref="W269:W316" si="39">IF($M269="ELE","Scope 2 MWH",IF($M269="B100",0,SUM(VLOOKUP($M269,AntroFleet,5,0)*VLOOKUP($M269,AntroFleet,13,0)*$Q269,VLOOKUP($M269,AntroFleet,5,0)*VLOOKUP($M269,AntroFleet,14,0)*$Q269,VLOOKUP($M269,AntroFleet,5,0)*VLOOKUP($M269,AntroFleet,15,0)*$Q269)))</f>
        <v>#N/A</v>
      </c>
    </row>
    <row r="270" spans="1:23" x14ac:dyDescent="0.2">
      <c r="A270" s="207" t="str">
        <f t="shared" si="37"/>
        <v/>
      </c>
      <c r="B270" s="207" t="str">
        <f t="shared" si="38"/>
        <v/>
      </c>
      <c r="W270" s="208" t="e">
        <f t="shared" si="39"/>
        <v>#N/A</v>
      </c>
    </row>
    <row r="271" spans="1:23" x14ac:dyDescent="0.2">
      <c r="A271" s="207" t="str">
        <f t="shared" si="37"/>
        <v/>
      </c>
      <c r="B271" s="207" t="str">
        <f t="shared" si="38"/>
        <v/>
      </c>
      <c r="W271" s="208" t="e">
        <f t="shared" si="39"/>
        <v>#N/A</v>
      </c>
    </row>
    <row r="272" spans="1:23" x14ac:dyDescent="0.2">
      <c r="A272" s="207" t="str">
        <f t="shared" si="37"/>
        <v/>
      </c>
      <c r="B272" s="207" t="str">
        <f t="shared" si="38"/>
        <v/>
      </c>
      <c r="W272" s="208" t="e">
        <f t="shared" si="39"/>
        <v>#N/A</v>
      </c>
    </row>
    <row r="273" spans="1:23" x14ac:dyDescent="0.2">
      <c r="A273" s="207" t="str">
        <f t="shared" si="37"/>
        <v/>
      </c>
      <c r="B273" s="207" t="str">
        <f t="shared" si="38"/>
        <v/>
      </c>
      <c r="W273" s="208" t="e">
        <f t="shared" si="39"/>
        <v>#N/A</v>
      </c>
    </row>
    <row r="274" spans="1:23" x14ac:dyDescent="0.2">
      <c r="A274" s="207" t="str">
        <f t="shared" si="37"/>
        <v/>
      </c>
      <c r="B274" s="207" t="str">
        <f t="shared" si="38"/>
        <v/>
      </c>
      <c r="W274" s="208" t="e">
        <f t="shared" si="39"/>
        <v>#N/A</v>
      </c>
    </row>
    <row r="275" spans="1:23" x14ac:dyDescent="0.2">
      <c r="A275" s="207" t="str">
        <f t="shared" si="37"/>
        <v/>
      </c>
      <c r="B275" s="207" t="str">
        <f t="shared" si="38"/>
        <v/>
      </c>
      <c r="W275" s="208" t="e">
        <f t="shared" si="39"/>
        <v>#N/A</v>
      </c>
    </row>
    <row r="276" spans="1:23" x14ac:dyDescent="0.2">
      <c r="A276" s="207" t="str">
        <f t="shared" si="37"/>
        <v/>
      </c>
      <c r="B276" s="207" t="str">
        <f t="shared" si="38"/>
        <v/>
      </c>
      <c r="W276" s="208" t="e">
        <f t="shared" si="39"/>
        <v>#N/A</v>
      </c>
    </row>
    <row r="277" spans="1:23" x14ac:dyDescent="0.2">
      <c r="A277" s="207" t="str">
        <f t="shared" si="37"/>
        <v/>
      </c>
      <c r="B277" s="207" t="str">
        <f t="shared" si="38"/>
        <v/>
      </c>
      <c r="W277" s="208" t="e">
        <f t="shared" si="39"/>
        <v>#N/A</v>
      </c>
    </row>
    <row r="278" spans="1:23" x14ac:dyDescent="0.2">
      <c r="A278" s="207" t="str">
        <f t="shared" si="37"/>
        <v/>
      </c>
      <c r="B278" s="207" t="str">
        <f t="shared" si="38"/>
        <v/>
      </c>
      <c r="W278" s="208" t="e">
        <f t="shared" si="39"/>
        <v>#N/A</v>
      </c>
    </row>
    <row r="279" spans="1:23" x14ac:dyDescent="0.2">
      <c r="A279" s="207" t="str">
        <f t="shared" si="37"/>
        <v/>
      </c>
      <c r="B279" s="207" t="str">
        <f t="shared" si="38"/>
        <v/>
      </c>
      <c r="W279" s="208" t="e">
        <f t="shared" si="39"/>
        <v>#N/A</v>
      </c>
    </row>
    <row r="280" spans="1:23" x14ac:dyDescent="0.2">
      <c r="A280" s="207" t="str">
        <f t="shared" si="37"/>
        <v/>
      </c>
      <c r="B280" s="207" t="str">
        <f t="shared" si="38"/>
        <v/>
      </c>
      <c r="W280" s="208" t="e">
        <f t="shared" si="39"/>
        <v>#N/A</v>
      </c>
    </row>
    <row r="281" spans="1:23" x14ac:dyDescent="0.2">
      <c r="A281" s="207" t="str">
        <f t="shared" si="37"/>
        <v/>
      </c>
      <c r="B281" s="207" t="str">
        <f t="shared" si="38"/>
        <v/>
      </c>
      <c r="W281" s="208" t="e">
        <f t="shared" si="39"/>
        <v>#N/A</v>
      </c>
    </row>
    <row r="282" spans="1:23" x14ac:dyDescent="0.2">
      <c r="A282" s="207" t="str">
        <f t="shared" si="37"/>
        <v/>
      </c>
      <c r="B282" s="207" t="str">
        <f t="shared" si="38"/>
        <v/>
      </c>
      <c r="W282" s="208" t="e">
        <f t="shared" si="39"/>
        <v>#N/A</v>
      </c>
    </row>
    <row r="283" spans="1:23" x14ac:dyDescent="0.2">
      <c r="A283" s="207" t="str">
        <f t="shared" si="37"/>
        <v/>
      </c>
      <c r="B283" s="207" t="str">
        <f t="shared" si="38"/>
        <v/>
      </c>
      <c r="W283" s="208" t="e">
        <f t="shared" si="39"/>
        <v>#N/A</v>
      </c>
    </row>
    <row r="284" spans="1:23" x14ac:dyDescent="0.2">
      <c r="A284" s="207" t="str">
        <f t="shared" si="37"/>
        <v/>
      </c>
      <c r="B284" s="207" t="str">
        <f t="shared" si="38"/>
        <v/>
      </c>
      <c r="W284" s="208" t="e">
        <f t="shared" si="39"/>
        <v>#N/A</v>
      </c>
    </row>
    <row r="285" spans="1:23" x14ac:dyDescent="0.2">
      <c r="A285" s="207" t="str">
        <f t="shared" si="37"/>
        <v/>
      </c>
      <c r="B285" s="207" t="str">
        <f t="shared" si="38"/>
        <v/>
      </c>
      <c r="W285" s="208" t="e">
        <f t="shared" si="39"/>
        <v>#N/A</v>
      </c>
    </row>
    <row r="286" spans="1:23" x14ac:dyDescent="0.2">
      <c r="A286" s="207" t="str">
        <f t="shared" si="37"/>
        <v/>
      </c>
      <c r="B286" s="207" t="str">
        <f t="shared" si="38"/>
        <v/>
      </c>
      <c r="W286" s="208" t="e">
        <f t="shared" si="39"/>
        <v>#N/A</v>
      </c>
    </row>
    <row r="287" spans="1:23" x14ac:dyDescent="0.2">
      <c r="A287" s="207" t="str">
        <f t="shared" si="37"/>
        <v/>
      </c>
      <c r="B287" s="207" t="str">
        <f t="shared" si="38"/>
        <v/>
      </c>
      <c r="W287" s="208" t="e">
        <f t="shared" si="39"/>
        <v>#N/A</v>
      </c>
    </row>
    <row r="288" spans="1:23" x14ac:dyDescent="0.2">
      <c r="A288" s="207" t="str">
        <f t="shared" si="37"/>
        <v/>
      </c>
      <c r="B288" s="207" t="str">
        <f t="shared" si="38"/>
        <v/>
      </c>
      <c r="W288" s="208" t="e">
        <f t="shared" si="39"/>
        <v>#N/A</v>
      </c>
    </row>
    <row r="289" spans="1:23" x14ac:dyDescent="0.2">
      <c r="A289" s="207" t="str">
        <f t="shared" si="37"/>
        <v/>
      </c>
      <c r="B289" s="207" t="str">
        <f t="shared" si="38"/>
        <v/>
      </c>
      <c r="W289" s="208" t="e">
        <f t="shared" si="39"/>
        <v>#N/A</v>
      </c>
    </row>
    <row r="290" spans="1:23" x14ac:dyDescent="0.2">
      <c r="A290" s="207" t="str">
        <f t="shared" ref="A290:A318" si="40">CONCATENATE(G290,K290,J290)</f>
        <v/>
      </c>
      <c r="B290" s="207" t="str">
        <f t="shared" ref="B290:B318" si="41">CONCATENATE(G290,O290)</f>
        <v/>
      </c>
      <c r="W290" s="208" t="e">
        <f t="shared" si="39"/>
        <v>#N/A</v>
      </c>
    </row>
    <row r="291" spans="1:23" x14ac:dyDescent="0.2">
      <c r="A291" s="207" t="str">
        <f t="shared" si="40"/>
        <v/>
      </c>
      <c r="B291" s="207" t="str">
        <f t="shared" si="41"/>
        <v/>
      </c>
      <c r="W291" s="208" t="e">
        <f t="shared" si="39"/>
        <v>#N/A</v>
      </c>
    </row>
    <row r="292" spans="1:23" x14ac:dyDescent="0.2">
      <c r="A292" s="207" t="str">
        <f t="shared" si="40"/>
        <v/>
      </c>
      <c r="B292" s="207" t="str">
        <f t="shared" si="41"/>
        <v/>
      </c>
      <c r="W292" s="208" t="e">
        <f t="shared" si="39"/>
        <v>#N/A</v>
      </c>
    </row>
    <row r="293" spans="1:23" x14ac:dyDescent="0.2">
      <c r="A293" s="207" t="str">
        <f t="shared" si="40"/>
        <v/>
      </c>
      <c r="B293" s="207" t="str">
        <f t="shared" si="41"/>
        <v/>
      </c>
      <c r="W293" s="208" t="e">
        <f t="shared" si="39"/>
        <v>#N/A</v>
      </c>
    </row>
    <row r="294" spans="1:23" x14ac:dyDescent="0.2">
      <c r="A294" s="207" t="str">
        <f t="shared" si="40"/>
        <v/>
      </c>
      <c r="B294" s="207" t="str">
        <f t="shared" si="41"/>
        <v/>
      </c>
      <c r="W294" s="208" t="e">
        <f t="shared" si="39"/>
        <v>#N/A</v>
      </c>
    </row>
    <row r="295" spans="1:23" x14ac:dyDescent="0.2">
      <c r="A295" s="207" t="str">
        <f t="shared" si="40"/>
        <v/>
      </c>
      <c r="B295" s="207" t="str">
        <f t="shared" si="41"/>
        <v/>
      </c>
      <c r="W295" s="208" t="e">
        <f t="shared" si="39"/>
        <v>#N/A</v>
      </c>
    </row>
    <row r="296" spans="1:23" x14ac:dyDescent="0.2">
      <c r="A296" s="207" t="str">
        <f t="shared" si="40"/>
        <v/>
      </c>
      <c r="B296" s="207" t="str">
        <f t="shared" si="41"/>
        <v/>
      </c>
      <c r="W296" s="208" t="e">
        <f t="shared" si="39"/>
        <v>#N/A</v>
      </c>
    </row>
    <row r="297" spans="1:23" x14ac:dyDescent="0.2">
      <c r="A297" s="207" t="str">
        <f t="shared" si="40"/>
        <v/>
      </c>
      <c r="B297" s="207" t="str">
        <f t="shared" si="41"/>
        <v/>
      </c>
      <c r="W297" s="208" t="e">
        <f t="shared" si="39"/>
        <v>#N/A</v>
      </c>
    </row>
    <row r="298" spans="1:23" x14ac:dyDescent="0.2">
      <c r="A298" s="207" t="str">
        <f t="shared" si="40"/>
        <v/>
      </c>
      <c r="B298" s="207" t="str">
        <f t="shared" si="41"/>
        <v/>
      </c>
      <c r="W298" s="208" t="e">
        <f t="shared" si="39"/>
        <v>#N/A</v>
      </c>
    </row>
    <row r="299" spans="1:23" x14ac:dyDescent="0.2">
      <c r="A299" s="207" t="str">
        <f t="shared" si="40"/>
        <v/>
      </c>
      <c r="B299" s="207" t="str">
        <f t="shared" si="41"/>
        <v/>
      </c>
      <c r="W299" s="208" t="e">
        <f t="shared" si="39"/>
        <v>#N/A</v>
      </c>
    </row>
    <row r="300" spans="1:23" x14ac:dyDescent="0.2">
      <c r="A300" s="207" t="str">
        <f t="shared" si="40"/>
        <v/>
      </c>
      <c r="B300" s="207" t="str">
        <f t="shared" si="41"/>
        <v/>
      </c>
      <c r="W300" s="208" t="e">
        <f t="shared" si="39"/>
        <v>#N/A</v>
      </c>
    </row>
    <row r="301" spans="1:23" x14ac:dyDescent="0.2">
      <c r="A301" s="207" t="str">
        <f t="shared" si="40"/>
        <v/>
      </c>
      <c r="B301" s="207" t="str">
        <f t="shared" si="41"/>
        <v/>
      </c>
      <c r="W301" s="208" t="e">
        <f t="shared" si="39"/>
        <v>#N/A</v>
      </c>
    </row>
    <row r="302" spans="1:23" x14ac:dyDescent="0.2">
      <c r="A302" s="207" t="str">
        <f t="shared" si="40"/>
        <v/>
      </c>
      <c r="B302" s="207" t="str">
        <f t="shared" si="41"/>
        <v/>
      </c>
      <c r="W302" s="208" t="e">
        <f t="shared" si="39"/>
        <v>#N/A</v>
      </c>
    </row>
    <row r="303" spans="1:23" x14ac:dyDescent="0.2">
      <c r="A303" s="207" t="str">
        <f t="shared" si="40"/>
        <v/>
      </c>
      <c r="B303" s="207" t="str">
        <f t="shared" si="41"/>
        <v/>
      </c>
      <c r="W303" s="208" t="e">
        <f t="shared" si="39"/>
        <v>#N/A</v>
      </c>
    </row>
    <row r="304" spans="1:23" x14ac:dyDescent="0.2">
      <c r="A304" s="207" t="str">
        <f t="shared" si="40"/>
        <v/>
      </c>
      <c r="B304" s="207" t="str">
        <f t="shared" si="41"/>
        <v/>
      </c>
      <c r="W304" s="208" t="e">
        <f t="shared" si="39"/>
        <v>#N/A</v>
      </c>
    </row>
    <row r="305" spans="1:23" x14ac:dyDescent="0.2">
      <c r="A305" s="207" t="str">
        <f t="shared" si="40"/>
        <v/>
      </c>
      <c r="B305" s="207" t="str">
        <f t="shared" si="41"/>
        <v/>
      </c>
      <c r="W305" s="208" t="e">
        <f t="shared" si="39"/>
        <v>#N/A</v>
      </c>
    </row>
    <row r="306" spans="1:23" x14ac:dyDescent="0.2">
      <c r="A306" s="207" t="str">
        <f t="shared" si="40"/>
        <v/>
      </c>
      <c r="B306" s="207" t="str">
        <f t="shared" si="41"/>
        <v/>
      </c>
      <c r="W306" s="208" t="e">
        <f t="shared" si="39"/>
        <v>#N/A</v>
      </c>
    </row>
    <row r="307" spans="1:23" x14ac:dyDescent="0.2">
      <c r="A307" s="207" t="str">
        <f t="shared" si="40"/>
        <v/>
      </c>
      <c r="B307" s="207" t="str">
        <f t="shared" si="41"/>
        <v/>
      </c>
      <c r="W307" s="208" t="e">
        <f t="shared" si="39"/>
        <v>#N/A</v>
      </c>
    </row>
    <row r="308" spans="1:23" x14ac:dyDescent="0.2">
      <c r="A308" s="207" t="str">
        <f t="shared" si="40"/>
        <v/>
      </c>
      <c r="B308" s="207" t="str">
        <f t="shared" si="41"/>
        <v/>
      </c>
      <c r="W308" s="208" t="e">
        <f t="shared" si="39"/>
        <v>#N/A</v>
      </c>
    </row>
    <row r="309" spans="1:23" x14ac:dyDescent="0.2">
      <c r="A309" s="207" t="str">
        <f t="shared" si="40"/>
        <v/>
      </c>
      <c r="B309" s="207" t="str">
        <f t="shared" si="41"/>
        <v/>
      </c>
      <c r="W309" s="208" t="e">
        <f t="shared" si="39"/>
        <v>#N/A</v>
      </c>
    </row>
    <row r="310" spans="1:23" x14ac:dyDescent="0.2">
      <c r="A310" s="207" t="str">
        <f t="shared" si="40"/>
        <v/>
      </c>
      <c r="B310" s="207" t="str">
        <f t="shared" si="41"/>
        <v/>
      </c>
      <c r="W310" s="208" t="e">
        <f t="shared" si="39"/>
        <v>#N/A</v>
      </c>
    </row>
    <row r="311" spans="1:23" x14ac:dyDescent="0.2">
      <c r="A311" s="207" t="str">
        <f t="shared" si="40"/>
        <v/>
      </c>
      <c r="B311" s="207" t="str">
        <f t="shared" si="41"/>
        <v/>
      </c>
      <c r="W311" s="208" t="e">
        <f t="shared" si="39"/>
        <v>#N/A</v>
      </c>
    </row>
    <row r="312" spans="1:23" x14ac:dyDescent="0.2">
      <c r="A312" s="207" t="str">
        <f t="shared" si="40"/>
        <v/>
      </c>
      <c r="B312" s="207" t="str">
        <f t="shared" si="41"/>
        <v/>
      </c>
      <c r="W312" s="208" t="e">
        <f t="shared" si="39"/>
        <v>#N/A</v>
      </c>
    </row>
    <row r="313" spans="1:23" x14ac:dyDescent="0.2">
      <c r="A313" s="207" t="str">
        <f t="shared" si="40"/>
        <v/>
      </c>
      <c r="B313" s="207" t="str">
        <f t="shared" si="41"/>
        <v/>
      </c>
      <c r="W313" s="208" t="e">
        <f t="shared" si="39"/>
        <v>#N/A</v>
      </c>
    </row>
    <row r="314" spans="1:23" x14ac:dyDescent="0.2">
      <c r="A314" s="207" t="str">
        <f t="shared" si="40"/>
        <v/>
      </c>
      <c r="B314" s="207" t="str">
        <f t="shared" si="41"/>
        <v/>
      </c>
      <c r="W314" s="208" t="e">
        <f t="shared" si="39"/>
        <v>#N/A</v>
      </c>
    </row>
    <row r="315" spans="1:23" x14ac:dyDescent="0.2">
      <c r="A315" s="207" t="str">
        <f t="shared" si="40"/>
        <v/>
      </c>
      <c r="B315" s="207" t="str">
        <f t="shared" si="41"/>
        <v/>
      </c>
      <c r="W315" s="208" t="e">
        <f t="shared" si="39"/>
        <v>#N/A</v>
      </c>
    </row>
    <row r="316" spans="1:23" x14ac:dyDescent="0.2">
      <c r="A316" s="207" t="str">
        <f t="shared" si="40"/>
        <v/>
      </c>
      <c r="B316" s="207" t="str">
        <f t="shared" si="41"/>
        <v/>
      </c>
      <c r="W316" s="208" t="e">
        <f t="shared" si="39"/>
        <v>#N/A</v>
      </c>
    </row>
    <row r="317" spans="1:23" x14ac:dyDescent="0.2">
      <c r="A317" s="207" t="str">
        <f t="shared" si="40"/>
        <v/>
      </c>
      <c r="B317" s="207" t="str">
        <f t="shared" si="41"/>
        <v/>
      </c>
    </row>
    <row r="318" spans="1:23" x14ac:dyDescent="0.2">
      <c r="A318" s="207" t="str">
        <f t="shared" si="40"/>
        <v/>
      </c>
      <c r="B318" s="207" t="str">
        <f t="shared" si="41"/>
        <v/>
      </c>
    </row>
  </sheetData>
  <autoFilter ref="C8:W318"/>
  <mergeCells count="1">
    <mergeCell ref="C4:N4"/>
  </mergeCells>
  <pageMargins left="0.7" right="0.7" top="0.75" bottom="0.75" header="0.3" footer="0.3"/>
  <pageSetup paperSize="3" scale="76" orientation="landscape" r:id="rId1"/>
  <colBreaks count="1" manualBreakCount="1">
    <brk id="11" max="35" man="1"/>
  </col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G59"/>
  <sheetViews>
    <sheetView view="pageBreakPreview" topLeftCell="A9" zoomScale="50" zoomScaleNormal="100" zoomScaleSheetLayoutView="50" workbookViewId="0">
      <pane xSplit="6" ySplit="4" topLeftCell="N13" activePane="bottomRight" state="frozen"/>
      <selection activeCell="A9" sqref="A9"/>
      <selection pane="topRight" activeCell="G9" sqref="G9"/>
      <selection pane="bottomLeft" activeCell="A13" sqref="A13"/>
      <selection pane="bottomRight" activeCell="V14" sqref="V14"/>
    </sheetView>
  </sheetViews>
  <sheetFormatPr defaultColWidth="9.140625" defaultRowHeight="15.75" x14ac:dyDescent="0.2"/>
  <cols>
    <col min="1" max="1" width="21.140625" style="667" customWidth="1"/>
    <col min="2" max="4" width="9.140625" style="667"/>
    <col min="5" max="5" width="27" style="667" customWidth="1"/>
    <col min="6" max="6" width="42.28515625" style="667" customWidth="1"/>
    <col min="7" max="7" width="10.5703125" style="667" customWidth="1"/>
    <col min="8" max="9" width="9.140625" style="667"/>
    <col min="10" max="12" width="11.42578125" style="667" customWidth="1"/>
    <col min="13" max="14" width="9.140625" style="667"/>
    <col min="15" max="16" width="13" style="667" customWidth="1"/>
    <col min="17" max="17" width="11.140625" style="667" customWidth="1"/>
    <col min="18" max="19" width="13.140625" style="667" customWidth="1"/>
    <col min="20" max="20" width="13.5703125" style="667" customWidth="1"/>
    <col min="21" max="22" width="14.85546875" style="667" customWidth="1"/>
    <col min="23" max="23" width="13.42578125" style="667" customWidth="1"/>
    <col min="24" max="24" width="18.5703125" style="667" customWidth="1"/>
    <col min="25" max="25" width="17.85546875" style="667" customWidth="1"/>
    <col min="26" max="26" width="18.42578125" style="667" customWidth="1"/>
    <col min="27" max="27" width="17.42578125" style="667" customWidth="1"/>
    <col min="28" max="28" width="17.85546875" style="667" customWidth="1"/>
    <col min="29" max="29" width="17.5703125" style="667" customWidth="1"/>
    <col min="30" max="30" width="19.42578125" style="667" customWidth="1"/>
    <col min="31" max="31" width="100.5703125" style="667" customWidth="1"/>
    <col min="32" max="32" width="17.140625" style="667" customWidth="1"/>
    <col min="33" max="16384" width="9.140625" style="667"/>
  </cols>
  <sheetData>
    <row r="1" spans="1:32" s="626" customFormat="1" ht="24" customHeight="1" x14ac:dyDescent="0.2">
      <c r="A1" s="625" t="s">
        <v>1168</v>
      </c>
      <c r="B1" s="625"/>
      <c r="C1" s="625"/>
      <c r="D1" s="625"/>
      <c r="E1" s="625"/>
      <c r="F1" s="625"/>
      <c r="G1" s="625"/>
      <c r="H1" s="625"/>
      <c r="I1" s="625"/>
      <c r="J1" s="625"/>
      <c r="K1" s="33"/>
      <c r="L1" s="33"/>
      <c r="M1" s="33"/>
      <c r="N1" s="33"/>
      <c r="O1" s="33"/>
    </row>
    <row r="2" spans="1:32" s="626" customFormat="1" ht="8.1" customHeight="1" x14ac:dyDescent="0.2">
      <c r="A2" s="627"/>
      <c r="B2" s="627"/>
      <c r="C2" s="627"/>
      <c r="D2" s="627"/>
      <c r="E2" s="627"/>
      <c r="F2" s="627"/>
      <c r="G2" s="627"/>
      <c r="H2" s="627"/>
      <c r="I2" s="627"/>
      <c r="J2" s="627"/>
      <c r="K2" s="627"/>
      <c r="L2" s="627"/>
      <c r="M2" s="627"/>
      <c r="N2" s="627"/>
      <c r="O2" s="627"/>
    </row>
    <row r="3" spans="1:32" s="626" customFormat="1" ht="18" customHeight="1" x14ac:dyDescent="0.2">
      <c r="A3" s="628" t="s">
        <v>1984</v>
      </c>
      <c r="B3" s="629"/>
      <c r="C3" s="629"/>
      <c r="D3" s="629"/>
      <c r="E3" s="629"/>
      <c r="F3" s="629"/>
      <c r="G3" s="629"/>
      <c r="H3" s="629"/>
      <c r="I3" s="629"/>
      <c r="J3" s="629"/>
      <c r="K3" s="629"/>
      <c r="L3" s="629"/>
      <c r="M3" s="629"/>
      <c r="N3" s="629"/>
      <c r="O3" s="629"/>
    </row>
    <row r="4" spans="1:32" s="633" customFormat="1" ht="67.5" customHeight="1" x14ac:dyDescent="0.2">
      <c r="A4" s="882" t="s">
        <v>1985</v>
      </c>
      <c r="B4" s="882"/>
      <c r="C4" s="882"/>
      <c r="D4" s="882"/>
      <c r="E4" s="882"/>
      <c r="F4" s="882"/>
      <c r="G4" s="882"/>
      <c r="H4" s="882"/>
      <c r="I4" s="882"/>
      <c r="J4" s="882"/>
      <c r="K4" s="630"/>
      <c r="L4" s="630"/>
      <c r="M4" s="631"/>
      <c r="N4" s="631"/>
      <c r="O4" s="632"/>
    </row>
    <row r="5" spans="1:32" s="626" customFormat="1" ht="18" customHeight="1" x14ac:dyDescent="0.2">
      <c r="A5" s="634" t="s">
        <v>1986</v>
      </c>
      <c r="B5" s="629"/>
      <c r="C5" s="629"/>
      <c r="D5" s="629"/>
      <c r="E5" s="629"/>
      <c r="G5" s="629"/>
      <c r="H5" s="629"/>
      <c r="I5" s="629"/>
      <c r="J5" s="629"/>
    </row>
    <row r="6" spans="1:32" s="626" customFormat="1" ht="8.1" customHeight="1" x14ac:dyDescent="0.2">
      <c r="A6" s="634"/>
      <c r="B6" s="629"/>
      <c r="C6" s="629"/>
      <c r="D6" s="629"/>
      <c r="E6" s="629"/>
      <c r="G6" s="629"/>
      <c r="H6" s="629"/>
      <c r="I6" s="629"/>
      <c r="J6" s="629"/>
    </row>
    <row r="7" spans="1:32" s="635" customFormat="1" ht="19.5" customHeight="1" x14ac:dyDescent="0.2">
      <c r="A7" s="158" t="s">
        <v>1181</v>
      </c>
      <c r="B7" s="159"/>
      <c r="C7" s="159"/>
      <c r="D7" s="159"/>
      <c r="E7" s="159"/>
      <c r="F7" s="159"/>
      <c r="G7" s="159"/>
      <c r="H7" s="159"/>
      <c r="I7" s="159"/>
      <c r="J7" s="159"/>
      <c r="K7" s="159"/>
      <c r="L7" s="160"/>
      <c r="M7" s="160"/>
      <c r="N7" s="160"/>
    </row>
    <row r="8" spans="1:32" s="626" customFormat="1" ht="32.25" customHeight="1" x14ac:dyDescent="0.2">
      <c r="A8" s="880"/>
      <c r="B8" s="881"/>
      <c r="C8" s="881"/>
      <c r="D8" s="881"/>
      <c r="E8" s="881"/>
      <c r="F8" s="881"/>
      <c r="G8" s="881"/>
      <c r="H8" s="881"/>
      <c r="I8" s="881"/>
      <c r="J8" s="881"/>
      <c r="K8" s="881"/>
      <c r="L8" s="881"/>
      <c r="M8" s="881"/>
      <c r="N8" s="881"/>
      <c r="R8" s="636"/>
      <c r="S8" s="636"/>
    </row>
    <row r="9" spans="1:32" s="626" customFormat="1" ht="8.1" customHeight="1" x14ac:dyDescent="0.2">
      <c r="A9" s="634"/>
      <c r="B9" s="629"/>
      <c r="C9" s="629"/>
      <c r="D9" s="629"/>
      <c r="E9" s="629"/>
      <c r="G9" s="629"/>
      <c r="H9" s="629"/>
      <c r="I9" s="629"/>
      <c r="J9" s="629"/>
    </row>
    <row r="10" spans="1:32" s="637" customFormat="1" ht="19.5" customHeight="1" x14ac:dyDescent="0.2">
      <c r="A10" s="875" t="s">
        <v>1759</v>
      </c>
      <c r="B10" s="875"/>
      <c r="C10" s="875"/>
      <c r="D10" s="875"/>
      <c r="E10" s="875"/>
      <c r="F10" s="875"/>
      <c r="G10" s="875"/>
      <c r="H10" s="875"/>
      <c r="I10" s="875"/>
      <c r="J10" s="875"/>
      <c r="K10" s="875"/>
      <c r="L10" s="875"/>
      <c r="M10" s="875"/>
      <c r="N10" s="875"/>
      <c r="O10" s="875"/>
      <c r="P10" s="875"/>
      <c r="Q10" s="875"/>
      <c r="R10" s="875"/>
      <c r="S10" s="875"/>
      <c r="T10" s="875"/>
      <c r="U10" s="876"/>
      <c r="V10" s="877" t="s">
        <v>1760</v>
      </c>
      <c r="W10" s="878"/>
      <c r="X10" s="878"/>
      <c r="Y10" s="878"/>
      <c r="Z10" s="878"/>
      <c r="AA10" s="878"/>
      <c r="AB10" s="878"/>
      <c r="AC10" s="878"/>
      <c r="AD10" s="879"/>
      <c r="AE10" s="877" t="s">
        <v>111</v>
      </c>
      <c r="AF10" s="878"/>
    </row>
    <row r="11" spans="1:32" s="637" customFormat="1" ht="6" customHeight="1" x14ac:dyDescent="0.2">
      <c r="A11" s="638"/>
      <c r="B11" s="638"/>
      <c r="C11" s="638"/>
      <c r="D11" s="638"/>
      <c r="E11" s="638"/>
      <c r="F11" s="638"/>
      <c r="G11" s="638"/>
      <c r="H11" s="638"/>
      <c r="I11" s="638"/>
      <c r="J11" s="638"/>
      <c r="K11" s="638"/>
      <c r="L11" s="638"/>
      <c r="M11" s="638"/>
      <c r="N11" s="638"/>
      <c r="O11" s="638"/>
      <c r="P11" s="638"/>
      <c r="Q11" s="638"/>
      <c r="R11" s="638"/>
      <c r="S11" s="638"/>
      <c r="T11" s="638"/>
      <c r="U11" s="638"/>
      <c r="V11" s="639"/>
      <c r="W11" s="639"/>
      <c r="X11" s="639"/>
      <c r="Y11" s="639"/>
      <c r="Z11" s="639"/>
      <c r="AA11" s="639"/>
      <c r="AB11" s="639"/>
      <c r="AC11" s="639"/>
      <c r="AD11" s="639"/>
      <c r="AE11" s="639"/>
      <c r="AF11" s="640"/>
    </row>
    <row r="12" spans="1:32" s="637" customFormat="1" ht="81" customHeight="1" x14ac:dyDescent="0.2">
      <c r="A12" s="641" t="s">
        <v>1153</v>
      </c>
      <c r="B12" s="641" t="s">
        <v>321</v>
      </c>
      <c r="C12" s="641" t="s">
        <v>1154</v>
      </c>
      <c r="D12" s="641" t="s">
        <v>1155</v>
      </c>
      <c r="E12" s="641" t="s">
        <v>1156</v>
      </c>
      <c r="F12" s="641" t="s">
        <v>1157</v>
      </c>
      <c r="G12" s="641" t="s">
        <v>1158</v>
      </c>
      <c r="H12" s="641" t="s">
        <v>1159</v>
      </c>
      <c r="I12" s="641" t="s">
        <v>1160</v>
      </c>
      <c r="J12" s="641" t="s">
        <v>1161</v>
      </c>
      <c r="K12" s="641" t="s">
        <v>1162</v>
      </c>
      <c r="L12" s="641" t="s">
        <v>1163</v>
      </c>
      <c r="M12" s="641" t="s">
        <v>1164</v>
      </c>
      <c r="N12" s="641" t="s">
        <v>271</v>
      </c>
      <c r="O12" s="641" t="s">
        <v>1761</v>
      </c>
      <c r="P12" s="641" t="s">
        <v>1165</v>
      </c>
      <c r="Q12" s="641" t="s">
        <v>1166</v>
      </c>
      <c r="R12" s="641" t="s">
        <v>53</v>
      </c>
      <c r="S12" s="641" t="s">
        <v>1762</v>
      </c>
      <c r="T12" s="641" t="s">
        <v>1763</v>
      </c>
      <c r="U12" s="641" t="s">
        <v>1764</v>
      </c>
      <c r="V12" s="642" t="s">
        <v>1167</v>
      </c>
      <c r="W12" s="642" t="s">
        <v>1224</v>
      </c>
      <c r="X12" s="642" t="s">
        <v>1713</v>
      </c>
      <c r="Y12" s="642" t="s">
        <v>1269</v>
      </c>
      <c r="Z12" s="642" t="s">
        <v>1270</v>
      </c>
      <c r="AA12" s="642" t="s">
        <v>1244</v>
      </c>
      <c r="AB12" s="642" t="s">
        <v>1223</v>
      </c>
      <c r="AC12" s="642" t="s">
        <v>1222</v>
      </c>
      <c r="AD12" s="642" t="s">
        <v>1180</v>
      </c>
      <c r="AE12" s="643" t="s">
        <v>405</v>
      </c>
      <c r="AF12" s="643" t="s">
        <v>1765</v>
      </c>
    </row>
    <row r="13" spans="1:32" s="637" customFormat="1" ht="99.95" customHeight="1" x14ac:dyDescent="0.2">
      <c r="A13" s="644" t="s">
        <v>1658</v>
      </c>
      <c r="B13" s="645" t="s">
        <v>1659</v>
      </c>
      <c r="C13" s="644" t="s">
        <v>1628</v>
      </c>
      <c r="D13" s="644">
        <v>143457</v>
      </c>
      <c r="E13" s="644" t="s">
        <v>1660</v>
      </c>
      <c r="F13" s="646" t="s">
        <v>1661</v>
      </c>
      <c r="G13" s="646" t="s">
        <v>1635</v>
      </c>
      <c r="H13" s="644" t="s">
        <v>1626</v>
      </c>
      <c r="I13" s="647">
        <v>1613</v>
      </c>
      <c r="J13" s="647">
        <v>0</v>
      </c>
      <c r="K13" s="647">
        <v>1613</v>
      </c>
      <c r="L13" s="648" t="s">
        <v>1637</v>
      </c>
      <c r="M13" s="644">
        <v>1501</v>
      </c>
      <c r="N13" s="644" t="s">
        <v>1382</v>
      </c>
      <c r="O13" s="644" t="s">
        <v>1382</v>
      </c>
      <c r="P13" s="644" t="s">
        <v>1711</v>
      </c>
      <c r="Q13" s="644" t="s">
        <v>1518</v>
      </c>
      <c r="R13" s="644" t="s">
        <v>1766</v>
      </c>
      <c r="S13" s="644" t="s">
        <v>1425</v>
      </c>
      <c r="T13" s="646" t="s">
        <v>1767</v>
      </c>
      <c r="U13" s="644" t="s">
        <v>1435</v>
      </c>
      <c r="V13" s="649" t="s">
        <v>1126</v>
      </c>
      <c r="W13" s="650" t="s">
        <v>1318</v>
      </c>
      <c r="X13" s="651" t="s">
        <v>317</v>
      </c>
      <c r="Y13" s="661" t="s">
        <v>1958</v>
      </c>
      <c r="Z13" s="661" t="s">
        <v>1958</v>
      </c>
      <c r="AA13" s="655" t="s">
        <v>1958</v>
      </c>
      <c r="AB13" s="655" t="s">
        <v>1958</v>
      </c>
      <c r="AC13" s="655" t="s">
        <v>317</v>
      </c>
      <c r="AD13" s="662" t="s">
        <v>1959</v>
      </c>
      <c r="AE13" s="656" t="s">
        <v>1964</v>
      </c>
      <c r="AF13" s="657"/>
    </row>
    <row r="14" spans="1:32" s="637" customFormat="1" ht="99.95" customHeight="1" x14ac:dyDescent="0.2">
      <c r="A14" s="646" t="s">
        <v>1704</v>
      </c>
      <c r="B14" s="645" t="s">
        <v>1705</v>
      </c>
      <c r="C14" s="644" t="s">
        <v>1633</v>
      </c>
      <c r="D14" s="644">
        <v>207375</v>
      </c>
      <c r="E14" s="644" t="s">
        <v>1706</v>
      </c>
      <c r="F14" s="646" t="s">
        <v>1707</v>
      </c>
      <c r="G14" s="646" t="s">
        <v>1708</v>
      </c>
      <c r="H14" s="644" t="s">
        <v>1632</v>
      </c>
      <c r="I14" s="647">
        <v>672</v>
      </c>
      <c r="J14" s="647"/>
      <c r="K14" s="647">
        <v>672</v>
      </c>
      <c r="L14" s="646" t="s">
        <v>1709</v>
      </c>
      <c r="M14" s="644">
        <v>1501</v>
      </c>
      <c r="N14" s="644" t="s">
        <v>1382</v>
      </c>
      <c r="O14" s="644" t="s">
        <v>1382</v>
      </c>
      <c r="P14" s="644" t="s">
        <v>1711</v>
      </c>
      <c r="Q14" s="644" t="s">
        <v>1518</v>
      </c>
      <c r="R14" s="644" t="s">
        <v>1766</v>
      </c>
      <c r="S14" s="644" t="s">
        <v>1425</v>
      </c>
      <c r="T14" s="646" t="s">
        <v>1770</v>
      </c>
      <c r="U14" s="644" t="s">
        <v>1427</v>
      </c>
      <c r="V14" s="649" t="s">
        <v>1424</v>
      </c>
      <c r="W14" s="650">
        <v>87</v>
      </c>
      <c r="X14" s="651">
        <v>0.4</v>
      </c>
      <c r="Y14" s="661">
        <v>42643</v>
      </c>
      <c r="Z14" s="661">
        <v>41699</v>
      </c>
      <c r="AA14" s="655" t="s">
        <v>1221</v>
      </c>
      <c r="AB14" s="654" t="s">
        <v>317</v>
      </c>
      <c r="AC14" s="655" t="s">
        <v>1227</v>
      </c>
      <c r="AD14" s="662" t="s">
        <v>1715</v>
      </c>
      <c r="AE14" s="657" t="s">
        <v>1719</v>
      </c>
      <c r="AF14" s="657"/>
    </row>
    <row r="15" spans="1:32" s="637" customFormat="1" ht="99.95" customHeight="1" x14ac:dyDescent="0.2">
      <c r="A15" s="644" t="s">
        <v>1639</v>
      </c>
      <c r="B15" s="645" t="s">
        <v>1640</v>
      </c>
      <c r="C15" s="644" t="s">
        <v>1628</v>
      </c>
      <c r="D15" s="644">
        <v>204554</v>
      </c>
      <c r="E15" s="644" t="s">
        <v>1500</v>
      </c>
      <c r="F15" s="646" t="s">
        <v>1501</v>
      </c>
      <c r="G15" s="646" t="s">
        <v>1629</v>
      </c>
      <c r="H15" s="644" t="s">
        <v>1626</v>
      </c>
      <c r="I15" s="647">
        <v>25495</v>
      </c>
      <c r="J15" s="647">
        <v>0</v>
      </c>
      <c r="K15" s="647">
        <v>25495</v>
      </c>
      <c r="L15" s="658" t="s">
        <v>1637</v>
      </c>
      <c r="M15" s="658">
        <v>1501</v>
      </c>
      <c r="N15" s="658" t="s">
        <v>1382</v>
      </c>
      <c r="O15" s="658" t="s">
        <v>1382</v>
      </c>
      <c r="P15" s="644" t="s">
        <v>1712</v>
      </c>
      <c r="Q15" s="644" t="s">
        <v>1518</v>
      </c>
      <c r="R15" s="644" t="s">
        <v>1766</v>
      </c>
      <c r="S15" s="644" t="s">
        <v>1425</v>
      </c>
      <c r="T15" s="646" t="s">
        <v>1430</v>
      </c>
      <c r="U15" s="644" t="s">
        <v>1427</v>
      </c>
      <c r="V15" s="649" t="s">
        <v>1126</v>
      </c>
      <c r="W15" s="650" t="s">
        <v>1318</v>
      </c>
      <c r="X15" s="651" t="s">
        <v>317</v>
      </c>
      <c r="Y15" s="655" t="s">
        <v>1958</v>
      </c>
      <c r="Z15" s="655" t="s">
        <v>1958</v>
      </c>
      <c r="AA15" s="655" t="s">
        <v>1958</v>
      </c>
      <c r="AB15" s="655" t="s">
        <v>1958</v>
      </c>
      <c r="AC15" s="655" t="s">
        <v>1227</v>
      </c>
      <c r="AD15" s="654" t="s">
        <v>1715</v>
      </c>
      <c r="AE15" s="656" t="s">
        <v>1942</v>
      </c>
      <c r="AF15" s="657"/>
    </row>
    <row r="16" spans="1:32" s="637" customFormat="1" ht="99.95" customHeight="1" x14ac:dyDescent="0.2">
      <c r="A16" s="644" t="s">
        <v>1639</v>
      </c>
      <c r="B16" s="645" t="s">
        <v>1640</v>
      </c>
      <c r="C16" s="644" t="s">
        <v>1628</v>
      </c>
      <c r="D16" s="644">
        <v>208135</v>
      </c>
      <c r="E16" s="644" t="s">
        <v>1502</v>
      </c>
      <c r="F16" s="646" t="s">
        <v>1503</v>
      </c>
      <c r="G16" s="646" t="s">
        <v>1629</v>
      </c>
      <c r="H16" s="644" t="s">
        <v>1626</v>
      </c>
      <c r="I16" s="647">
        <v>19834</v>
      </c>
      <c r="J16" s="647">
        <v>0</v>
      </c>
      <c r="K16" s="647">
        <v>19834</v>
      </c>
      <c r="L16" s="648" t="s">
        <v>1637</v>
      </c>
      <c r="M16" s="644">
        <v>1501</v>
      </c>
      <c r="N16" s="644" t="s">
        <v>1382</v>
      </c>
      <c r="O16" s="644" t="s">
        <v>1382</v>
      </c>
      <c r="P16" s="644" t="s">
        <v>1712</v>
      </c>
      <c r="Q16" s="644" t="s">
        <v>1518</v>
      </c>
      <c r="R16" s="644" t="s">
        <v>1766</v>
      </c>
      <c r="S16" s="644" t="s">
        <v>1425</v>
      </c>
      <c r="T16" s="646" t="s">
        <v>1430</v>
      </c>
      <c r="U16" s="644" t="s">
        <v>1427</v>
      </c>
      <c r="V16" s="649" t="s">
        <v>1126</v>
      </c>
      <c r="W16" s="650" t="s">
        <v>1318</v>
      </c>
      <c r="X16" s="651" t="s">
        <v>317</v>
      </c>
      <c r="Y16" s="655" t="s">
        <v>1958</v>
      </c>
      <c r="Z16" s="655" t="s">
        <v>1958</v>
      </c>
      <c r="AA16" s="655" t="s">
        <v>1958</v>
      </c>
      <c r="AB16" s="655" t="s">
        <v>1958</v>
      </c>
      <c r="AC16" s="655" t="s">
        <v>1227</v>
      </c>
      <c r="AD16" s="654" t="s">
        <v>1715</v>
      </c>
      <c r="AE16" s="656" t="s">
        <v>1942</v>
      </c>
      <c r="AF16" s="657"/>
    </row>
    <row r="17" spans="1:33" s="637" customFormat="1" ht="99.95" customHeight="1" x14ac:dyDescent="0.2">
      <c r="A17" s="658" t="s">
        <v>1641</v>
      </c>
      <c r="B17" s="645" t="s">
        <v>1642</v>
      </c>
      <c r="C17" s="644" t="s">
        <v>1628</v>
      </c>
      <c r="D17" s="644">
        <v>204031</v>
      </c>
      <c r="E17" s="658" t="s">
        <v>1643</v>
      </c>
      <c r="F17" s="646" t="s">
        <v>1936</v>
      </c>
      <c r="G17" s="646" t="s">
        <v>1629</v>
      </c>
      <c r="H17" s="644" t="s">
        <v>1626</v>
      </c>
      <c r="I17" s="719">
        <v>16010</v>
      </c>
      <c r="J17" s="658">
        <v>0</v>
      </c>
      <c r="K17" s="658">
        <v>16010</v>
      </c>
      <c r="L17" s="658" t="s">
        <v>1637</v>
      </c>
      <c r="M17" s="644">
        <v>1501</v>
      </c>
      <c r="N17" s="644" t="s">
        <v>1382</v>
      </c>
      <c r="O17" s="644" t="s">
        <v>1382</v>
      </c>
      <c r="P17" s="644" t="s">
        <v>1712</v>
      </c>
      <c r="Q17" s="644" t="s">
        <v>1518</v>
      </c>
      <c r="R17" s="644" t="s">
        <v>1766</v>
      </c>
      <c r="S17" s="644" t="s">
        <v>1425</v>
      </c>
      <c r="T17" s="646" t="s">
        <v>1454</v>
      </c>
      <c r="U17" s="644" t="s">
        <v>1427</v>
      </c>
      <c r="V17" s="649" t="s">
        <v>1126</v>
      </c>
      <c r="W17" s="650" t="s">
        <v>1318</v>
      </c>
      <c r="X17" s="655" t="s">
        <v>1958</v>
      </c>
      <c r="Y17" s="655" t="s">
        <v>1958</v>
      </c>
      <c r="Z17" s="655" t="s">
        <v>1958</v>
      </c>
      <c r="AA17" s="655" t="s">
        <v>1958</v>
      </c>
      <c r="AB17" s="655" t="s">
        <v>1958</v>
      </c>
      <c r="AC17" s="655" t="s">
        <v>1227</v>
      </c>
      <c r="AD17" s="660" t="s">
        <v>1715</v>
      </c>
      <c r="AE17" s="656" t="s">
        <v>1943</v>
      </c>
      <c r="AF17" s="657"/>
    </row>
    <row r="18" spans="1:33" s="637" customFormat="1" ht="99.95" customHeight="1" x14ac:dyDescent="0.2">
      <c r="A18" s="644" t="s">
        <v>1644</v>
      </c>
      <c r="B18" s="645" t="s">
        <v>1645</v>
      </c>
      <c r="C18" s="644" t="s">
        <v>1628</v>
      </c>
      <c r="D18" s="644">
        <v>203707</v>
      </c>
      <c r="E18" s="644" t="s">
        <v>1504</v>
      </c>
      <c r="F18" s="646" t="s">
        <v>1505</v>
      </c>
      <c r="G18" s="646" t="s">
        <v>1629</v>
      </c>
      <c r="H18" s="644" t="s">
        <v>1626</v>
      </c>
      <c r="I18" s="647">
        <v>10108</v>
      </c>
      <c r="J18" s="647">
        <v>0</v>
      </c>
      <c r="K18" s="647">
        <v>10108</v>
      </c>
      <c r="L18" s="648" t="s">
        <v>1637</v>
      </c>
      <c r="M18" s="644">
        <v>1501</v>
      </c>
      <c r="N18" s="644" t="s">
        <v>1382</v>
      </c>
      <c r="O18" s="644" t="s">
        <v>1382</v>
      </c>
      <c r="P18" s="644" t="s">
        <v>1712</v>
      </c>
      <c r="Q18" s="644" t="s">
        <v>1518</v>
      </c>
      <c r="R18" s="644" t="s">
        <v>1766</v>
      </c>
      <c r="S18" s="644" t="s">
        <v>1425</v>
      </c>
      <c r="T18" s="646" t="s">
        <v>1450</v>
      </c>
      <c r="U18" s="644" t="s">
        <v>1426</v>
      </c>
      <c r="V18" s="649" t="s">
        <v>1126</v>
      </c>
      <c r="W18" s="651" t="s">
        <v>1318</v>
      </c>
      <c r="X18" s="651" t="s">
        <v>317</v>
      </c>
      <c r="Y18" s="655" t="s">
        <v>1958</v>
      </c>
      <c r="Z18" s="655" t="s">
        <v>1958</v>
      </c>
      <c r="AA18" s="655" t="s">
        <v>1958</v>
      </c>
      <c r="AB18" s="655" t="s">
        <v>1958</v>
      </c>
      <c r="AC18" s="655" t="s">
        <v>1227</v>
      </c>
      <c r="AD18" s="654" t="s">
        <v>1715</v>
      </c>
      <c r="AE18" s="656" t="s">
        <v>1938</v>
      </c>
      <c r="AF18" s="657"/>
    </row>
    <row r="19" spans="1:33" s="637" customFormat="1" ht="99.95" customHeight="1" x14ac:dyDescent="0.2">
      <c r="A19" s="644" t="s">
        <v>1639</v>
      </c>
      <c r="B19" s="645" t="s">
        <v>1640</v>
      </c>
      <c r="C19" s="644" t="s">
        <v>1628</v>
      </c>
      <c r="D19" s="644">
        <v>208136</v>
      </c>
      <c r="E19" s="644" t="s">
        <v>1650</v>
      </c>
      <c r="F19" s="646" t="s">
        <v>1651</v>
      </c>
      <c r="G19" s="646" t="s">
        <v>1629</v>
      </c>
      <c r="H19" s="644" t="s">
        <v>1626</v>
      </c>
      <c r="I19" s="647">
        <v>6757</v>
      </c>
      <c r="J19" s="647">
        <v>0</v>
      </c>
      <c r="K19" s="647">
        <v>6757</v>
      </c>
      <c r="L19" s="648" t="s">
        <v>1637</v>
      </c>
      <c r="M19" s="644">
        <v>1501</v>
      </c>
      <c r="N19" s="644" t="s">
        <v>1382</v>
      </c>
      <c r="O19" s="644" t="s">
        <v>1382</v>
      </c>
      <c r="P19" s="644" t="s">
        <v>1712</v>
      </c>
      <c r="Q19" s="644" t="s">
        <v>1518</v>
      </c>
      <c r="R19" s="644" t="s">
        <v>1766</v>
      </c>
      <c r="S19" s="644" t="s">
        <v>1425</v>
      </c>
      <c r="T19" s="646" t="s">
        <v>1430</v>
      </c>
      <c r="U19" s="644" t="s">
        <v>1427</v>
      </c>
      <c r="V19" s="649" t="s">
        <v>1126</v>
      </c>
      <c r="W19" s="650" t="s">
        <v>1318</v>
      </c>
      <c r="X19" s="651" t="s">
        <v>317</v>
      </c>
      <c r="Y19" s="655" t="s">
        <v>1958</v>
      </c>
      <c r="Z19" s="655" t="s">
        <v>1958</v>
      </c>
      <c r="AA19" s="655" t="s">
        <v>1958</v>
      </c>
      <c r="AB19" s="655" t="s">
        <v>1958</v>
      </c>
      <c r="AC19" s="655" t="s">
        <v>317</v>
      </c>
      <c r="AD19" s="662" t="s">
        <v>1959</v>
      </c>
      <c r="AE19" s="656" t="s">
        <v>1963</v>
      </c>
      <c r="AF19" s="657"/>
    </row>
    <row r="20" spans="1:33" s="637" customFormat="1" ht="99.95" customHeight="1" x14ac:dyDescent="0.2">
      <c r="A20" s="644" t="s">
        <v>1639</v>
      </c>
      <c r="B20" s="645" t="s">
        <v>1640</v>
      </c>
      <c r="C20" s="644" t="s">
        <v>1628</v>
      </c>
      <c r="D20" s="644">
        <v>208137</v>
      </c>
      <c r="E20" s="644" t="s">
        <v>1652</v>
      </c>
      <c r="F20" s="646" t="s">
        <v>1653</v>
      </c>
      <c r="G20" s="646" t="s">
        <v>1629</v>
      </c>
      <c r="H20" s="644" t="s">
        <v>1626</v>
      </c>
      <c r="I20" s="647">
        <v>4616</v>
      </c>
      <c r="J20" s="647">
        <v>0</v>
      </c>
      <c r="K20" s="647">
        <v>4616</v>
      </c>
      <c r="L20" s="648" t="s">
        <v>1637</v>
      </c>
      <c r="M20" s="644">
        <v>1501</v>
      </c>
      <c r="N20" s="644" t="s">
        <v>1382</v>
      </c>
      <c r="O20" s="644" t="s">
        <v>1382</v>
      </c>
      <c r="P20" s="644" t="s">
        <v>1712</v>
      </c>
      <c r="Q20" s="644" t="s">
        <v>1518</v>
      </c>
      <c r="R20" s="644" t="s">
        <v>1766</v>
      </c>
      <c r="S20" s="644" t="s">
        <v>1425</v>
      </c>
      <c r="T20" s="646" t="s">
        <v>1430</v>
      </c>
      <c r="U20" s="644" t="s">
        <v>1427</v>
      </c>
      <c r="V20" s="649" t="s">
        <v>1126</v>
      </c>
      <c r="W20" s="651" t="s">
        <v>1318</v>
      </c>
      <c r="X20" s="651" t="s">
        <v>317</v>
      </c>
      <c r="Y20" s="655" t="s">
        <v>1958</v>
      </c>
      <c r="Z20" s="655" t="s">
        <v>1958</v>
      </c>
      <c r="AA20" s="655" t="s">
        <v>1958</v>
      </c>
      <c r="AB20" s="655" t="s">
        <v>1958</v>
      </c>
      <c r="AC20" s="655" t="s">
        <v>317</v>
      </c>
      <c r="AD20" s="662" t="s">
        <v>1959</v>
      </c>
      <c r="AE20" s="656" t="s">
        <v>1964</v>
      </c>
      <c r="AF20" s="657"/>
    </row>
    <row r="21" spans="1:33" s="637" customFormat="1" ht="99.95" customHeight="1" x14ac:dyDescent="0.2">
      <c r="A21" s="644" t="s">
        <v>1639</v>
      </c>
      <c r="B21" s="645" t="s">
        <v>1640</v>
      </c>
      <c r="C21" s="644" t="s">
        <v>1628</v>
      </c>
      <c r="D21" s="644">
        <v>208138</v>
      </c>
      <c r="E21" s="644" t="s">
        <v>1497</v>
      </c>
      <c r="F21" s="646" t="s">
        <v>1498</v>
      </c>
      <c r="G21" s="646" t="s">
        <v>1629</v>
      </c>
      <c r="H21" s="644" t="s">
        <v>1626</v>
      </c>
      <c r="I21" s="659">
        <v>7461</v>
      </c>
      <c r="J21" s="647">
        <v>0</v>
      </c>
      <c r="K21" s="659">
        <v>7461</v>
      </c>
      <c r="L21" s="648" t="s">
        <v>1637</v>
      </c>
      <c r="M21" s="644">
        <v>1501</v>
      </c>
      <c r="N21" s="644" t="s">
        <v>1382</v>
      </c>
      <c r="O21" s="644" t="s">
        <v>1382</v>
      </c>
      <c r="P21" s="644" t="s">
        <v>1712</v>
      </c>
      <c r="Q21" s="644" t="s">
        <v>1518</v>
      </c>
      <c r="R21" s="644" t="s">
        <v>1766</v>
      </c>
      <c r="S21" s="644" t="s">
        <v>1425</v>
      </c>
      <c r="T21" s="646" t="s">
        <v>1430</v>
      </c>
      <c r="U21" s="644" t="s">
        <v>1427</v>
      </c>
      <c r="V21" s="649" t="s">
        <v>1126</v>
      </c>
      <c r="W21" s="651" t="s">
        <v>1318</v>
      </c>
      <c r="X21" s="651" t="s">
        <v>317</v>
      </c>
      <c r="Y21" s="655" t="s">
        <v>1958</v>
      </c>
      <c r="Z21" s="655" t="s">
        <v>1958</v>
      </c>
      <c r="AA21" s="655" t="s">
        <v>1958</v>
      </c>
      <c r="AB21" s="655" t="s">
        <v>1958</v>
      </c>
      <c r="AC21" s="655" t="s">
        <v>1227</v>
      </c>
      <c r="AD21" s="654" t="s">
        <v>1715</v>
      </c>
      <c r="AE21" s="656" t="s">
        <v>1982</v>
      </c>
      <c r="AF21" s="657"/>
    </row>
    <row r="22" spans="1:33" s="637" customFormat="1" ht="99.95" customHeight="1" x14ac:dyDescent="0.2">
      <c r="A22" s="644" t="s">
        <v>1639</v>
      </c>
      <c r="B22" s="645" t="s">
        <v>1640</v>
      </c>
      <c r="C22" s="644" t="s">
        <v>1628</v>
      </c>
      <c r="D22" s="644">
        <v>208140</v>
      </c>
      <c r="E22" s="644" t="s">
        <v>1656</v>
      </c>
      <c r="F22" s="646" t="s">
        <v>1657</v>
      </c>
      <c r="G22" s="646" t="s">
        <v>1629</v>
      </c>
      <c r="H22" s="644" t="s">
        <v>1626</v>
      </c>
      <c r="I22" s="647">
        <v>1684</v>
      </c>
      <c r="J22" s="647">
        <v>0</v>
      </c>
      <c r="K22" s="647">
        <v>1684</v>
      </c>
      <c r="L22" s="648" t="s">
        <v>1637</v>
      </c>
      <c r="M22" s="644">
        <v>1501</v>
      </c>
      <c r="N22" s="644" t="s">
        <v>1382</v>
      </c>
      <c r="O22" s="644" t="s">
        <v>1382</v>
      </c>
      <c r="P22" s="644" t="s">
        <v>1712</v>
      </c>
      <c r="Q22" s="644" t="s">
        <v>1518</v>
      </c>
      <c r="R22" s="644" t="s">
        <v>1766</v>
      </c>
      <c r="S22" s="644" t="s">
        <v>1425</v>
      </c>
      <c r="T22" s="646" t="s">
        <v>1430</v>
      </c>
      <c r="U22" s="644" t="s">
        <v>1427</v>
      </c>
      <c r="V22" s="649" t="s">
        <v>1126</v>
      </c>
      <c r="W22" s="651" t="s">
        <v>1318</v>
      </c>
      <c r="X22" s="651" t="s">
        <v>317</v>
      </c>
      <c r="Y22" s="661" t="s">
        <v>1958</v>
      </c>
      <c r="Z22" s="661" t="s">
        <v>1958</v>
      </c>
      <c r="AA22" s="655" t="s">
        <v>1958</v>
      </c>
      <c r="AB22" s="655" t="s">
        <v>1958</v>
      </c>
      <c r="AC22" s="655" t="s">
        <v>317</v>
      </c>
      <c r="AD22" s="662" t="s">
        <v>1959</v>
      </c>
      <c r="AE22" s="656" t="s">
        <v>1964</v>
      </c>
      <c r="AF22" s="657"/>
    </row>
    <row r="23" spans="1:33" s="637" customFormat="1" ht="99.95" customHeight="1" x14ac:dyDescent="0.2">
      <c r="A23" s="644" t="s">
        <v>1644</v>
      </c>
      <c r="B23" s="645" t="s">
        <v>1645</v>
      </c>
      <c r="C23" s="644" t="s">
        <v>1628</v>
      </c>
      <c r="D23" s="644">
        <v>201888</v>
      </c>
      <c r="E23" s="644" t="s">
        <v>1646</v>
      </c>
      <c r="F23" s="646" t="s">
        <v>1647</v>
      </c>
      <c r="G23" s="646" t="s">
        <v>1425</v>
      </c>
      <c r="H23" s="644" t="s">
        <v>1626</v>
      </c>
      <c r="I23" s="647">
        <v>10800</v>
      </c>
      <c r="J23" s="647">
        <v>10800</v>
      </c>
      <c r="K23" s="647">
        <v>10800</v>
      </c>
      <c r="L23" s="646" t="s">
        <v>1425</v>
      </c>
      <c r="M23" s="644">
        <v>1501</v>
      </c>
      <c r="N23" s="644" t="s">
        <v>1382</v>
      </c>
      <c r="O23" s="644" t="s">
        <v>1382</v>
      </c>
      <c r="P23" s="644" t="s">
        <v>1710</v>
      </c>
      <c r="Q23" s="644" t="s">
        <v>1518</v>
      </c>
      <c r="R23" s="644" t="s">
        <v>1766</v>
      </c>
      <c r="S23" s="644" t="s">
        <v>1425</v>
      </c>
      <c r="T23" s="646" t="s">
        <v>1450</v>
      </c>
      <c r="U23" s="644" t="s">
        <v>1426</v>
      </c>
      <c r="V23" s="649" t="s">
        <v>1424</v>
      </c>
      <c r="W23" s="650">
        <v>264</v>
      </c>
      <c r="X23" s="651">
        <v>20.555</v>
      </c>
      <c r="Y23" s="661">
        <v>42643</v>
      </c>
      <c r="Z23" s="661">
        <v>41153</v>
      </c>
      <c r="AA23" s="653" t="s">
        <v>1220</v>
      </c>
      <c r="AB23" s="662" t="s">
        <v>317</v>
      </c>
      <c r="AC23" s="655" t="s">
        <v>1227</v>
      </c>
      <c r="AD23" s="662" t="s">
        <v>1715</v>
      </c>
      <c r="AE23" s="656" t="s">
        <v>1962</v>
      </c>
      <c r="AF23" s="657"/>
    </row>
    <row r="24" spans="1:33" s="637" customFormat="1" ht="99.95" customHeight="1" x14ac:dyDescent="0.2">
      <c r="A24" s="644" t="s">
        <v>1648</v>
      </c>
      <c r="B24" s="645" t="s">
        <v>1649</v>
      </c>
      <c r="C24" s="644" t="s">
        <v>1628</v>
      </c>
      <c r="D24" s="644">
        <v>136283</v>
      </c>
      <c r="E24" s="644" t="s">
        <v>1491</v>
      </c>
      <c r="F24" s="646" t="s">
        <v>1492</v>
      </c>
      <c r="G24" s="646" t="s">
        <v>1425</v>
      </c>
      <c r="H24" s="644" t="s">
        <v>1626</v>
      </c>
      <c r="I24" s="647">
        <v>10663</v>
      </c>
      <c r="J24" s="647">
        <v>10663</v>
      </c>
      <c r="K24" s="647">
        <v>10663</v>
      </c>
      <c r="L24" s="646" t="s">
        <v>1425</v>
      </c>
      <c r="M24" s="644">
        <v>1501</v>
      </c>
      <c r="N24" s="644" t="s">
        <v>1382</v>
      </c>
      <c r="O24" s="644" t="s">
        <v>1382</v>
      </c>
      <c r="P24" s="644" t="s">
        <v>1710</v>
      </c>
      <c r="Q24" s="644" t="s">
        <v>1518</v>
      </c>
      <c r="R24" s="644" t="s">
        <v>1766</v>
      </c>
      <c r="S24" s="644" t="s">
        <v>1425</v>
      </c>
      <c r="T24" s="646" t="s">
        <v>1451</v>
      </c>
      <c r="U24" s="644" t="s">
        <v>1428</v>
      </c>
      <c r="V24" s="649" t="s">
        <v>1424</v>
      </c>
      <c r="W24" s="650">
        <v>511</v>
      </c>
      <c r="X24" s="651">
        <v>97.4</v>
      </c>
      <c r="Y24" s="661">
        <v>42643</v>
      </c>
      <c r="Z24" s="661">
        <v>41518</v>
      </c>
      <c r="AA24" s="653" t="s">
        <v>1220</v>
      </c>
      <c r="AB24" s="662" t="s">
        <v>317</v>
      </c>
      <c r="AC24" s="655" t="s">
        <v>1227</v>
      </c>
      <c r="AD24" s="662" t="s">
        <v>1715</v>
      </c>
      <c r="AE24" s="656" t="s">
        <v>1944</v>
      </c>
      <c r="AF24" s="657"/>
    </row>
    <row r="25" spans="1:33" s="637" customFormat="1" ht="99.95" customHeight="1" x14ac:dyDescent="0.2">
      <c r="A25" s="644" t="s">
        <v>1648</v>
      </c>
      <c r="B25" s="645" t="s">
        <v>1649</v>
      </c>
      <c r="C25" s="644" t="s">
        <v>1628</v>
      </c>
      <c r="D25" s="644">
        <v>100296</v>
      </c>
      <c r="E25" s="644" t="s">
        <v>1654</v>
      </c>
      <c r="F25" s="646" t="s">
        <v>1655</v>
      </c>
      <c r="G25" s="646" t="s">
        <v>1425</v>
      </c>
      <c r="H25" s="644" t="s">
        <v>1626</v>
      </c>
      <c r="I25" s="647">
        <v>2415</v>
      </c>
      <c r="J25" s="647">
        <v>2415</v>
      </c>
      <c r="K25" s="647">
        <v>2415</v>
      </c>
      <c r="L25" s="646" t="s">
        <v>1425</v>
      </c>
      <c r="M25" s="644">
        <v>1501</v>
      </c>
      <c r="N25" s="644" t="s">
        <v>1382</v>
      </c>
      <c r="O25" s="644" t="s">
        <v>1382</v>
      </c>
      <c r="P25" s="644" t="s">
        <v>1710</v>
      </c>
      <c r="Q25" s="644" t="s">
        <v>1518</v>
      </c>
      <c r="R25" s="644" t="s">
        <v>1766</v>
      </c>
      <c r="S25" s="644" t="s">
        <v>1425</v>
      </c>
      <c r="T25" s="646" t="s">
        <v>1451</v>
      </c>
      <c r="U25" s="644" t="s">
        <v>1428</v>
      </c>
      <c r="V25" s="649" t="s">
        <v>1424</v>
      </c>
      <c r="W25" s="651">
        <v>253.60033012909301</v>
      </c>
      <c r="X25" s="651">
        <v>18.431999999999999</v>
      </c>
      <c r="Y25" s="661">
        <v>42643</v>
      </c>
      <c r="Z25" s="661">
        <v>41518</v>
      </c>
      <c r="AA25" s="653" t="s">
        <v>1220</v>
      </c>
      <c r="AB25" s="654" t="s">
        <v>317</v>
      </c>
      <c r="AC25" s="653" t="s">
        <v>1227</v>
      </c>
      <c r="AD25" s="662" t="s">
        <v>1715</v>
      </c>
      <c r="AE25" s="648" t="s">
        <v>1965</v>
      </c>
      <c r="AF25" s="657"/>
    </row>
    <row r="26" spans="1:33" s="637" customFormat="1" ht="99.95" customHeight="1" x14ac:dyDescent="0.2">
      <c r="A26" s="646" t="s">
        <v>1644</v>
      </c>
      <c r="B26" s="645" t="s">
        <v>1645</v>
      </c>
      <c r="C26" s="644" t="s">
        <v>1628</v>
      </c>
      <c r="D26" s="644">
        <v>210249</v>
      </c>
      <c r="E26" s="644" t="s">
        <v>1662</v>
      </c>
      <c r="F26" s="646" t="s">
        <v>1663</v>
      </c>
      <c r="G26" s="646" t="s">
        <v>1425</v>
      </c>
      <c r="H26" s="644" t="s">
        <v>1626</v>
      </c>
      <c r="I26" s="647">
        <v>1440</v>
      </c>
      <c r="J26" s="647">
        <v>1440</v>
      </c>
      <c r="K26" s="647">
        <v>0</v>
      </c>
      <c r="L26" s="646" t="s">
        <v>1425</v>
      </c>
      <c r="M26" s="644">
        <v>1501</v>
      </c>
      <c r="N26" s="644" t="s">
        <v>1382</v>
      </c>
      <c r="O26" s="644" t="s">
        <v>1382</v>
      </c>
      <c r="P26" s="644" t="s">
        <v>1710</v>
      </c>
      <c r="Q26" s="644" t="s">
        <v>1518</v>
      </c>
      <c r="R26" s="644" t="s">
        <v>1766</v>
      </c>
      <c r="S26" s="644" t="s">
        <v>1425</v>
      </c>
      <c r="T26" s="646" t="s">
        <v>1450</v>
      </c>
      <c r="U26" s="644" t="s">
        <v>1426</v>
      </c>
      <c r="V26" s="649" t="s">
        <v>1126</v>
      </c>
      <c r="W26" s="650" t="s">
        <v>1318</v>
      </c>
      <c r="X26" s="663" t="s">
        <v>1955</v>
      </c>
      <c r="Y26" s="652" t="s">
        <v>1318</v>
      </c>
      <c r="Z26" s="663" t="s">
        <v>1955</v>
      </c>
      <c r="AA26" s="655" t="s">
        <v>1958</v>
      </c>
      <c r="AB26" s="662" t="s">
        <v>317</v>
      </c>
      <c r="AC26" s="655" t="s">
        <v>317</v>
      </c>
      <c r="AD26" s="662" t="s">
        <v>1959</v>
      </c>
      <c r="AE26" s="656" t="s">
        <v>1983</v>
      </c>
      <c r="AF26" s="657"/>
    </row>
    <row r="27" spans="1:33" s="637" customFormat="1" ht="99.95" customHeight="1" x14ac:dyDescent="0.2">
      <c r="A27" s="646" t="s">
        <v>1664</v>
      </c>
      <c r="B27" s="645" t="s">
        <v>1665</v>
      </c>
      <c r="C27" s="644" t="s">
        <v>1634</v>
      </c>
      <c r="D27" s="644">
        <v>139807</v>
      </c>
      <c r="E27" s="644" t="s">
        <v>1666</v>
      </c>
      <c r="F27" s="646" t="s">
        <v>1667</v>
      </c>
      <c r="G27" s="646" t="s">
        <v>1425</v>
      </c>
      <c r="H27" s="644" t="s">
        <v>1626</v>
      </c>
      <c r="I27" s="647">
        <v>1308</v>
      </c>
      <c r="J27" s="647">
        <v>1308</v>
      </c>
      <c r="K27" s="647">
        <v>0</v>
      </c>
      <c r="L27" s="646" t="s">
        <v>1425</v>
      </c>
      <c r="M27" s="644">
        <v>1501</v>
      </c>
      <c r="N27" s="644" t="s">
        <v>1382</v>
      </c>
      <c r="O27" s="644" t="s">
        <v>1382</v>
      </c>
      <c r="P27" s="644" t="s">
        <v>1710</v>
      </c>
      <c r="Q27" s="644" t="s">
        <v>1518</v>
      </c>
      <c r="R27" s="644" t="s">
        <v>1766</v>
      </c>
      <c r="S27" s="644" t="s">
        <v>1425</v>
      </c>
      <c r="T27" s="646" t="s">
        <v>1768</v>
      </c>
      <c r="U27" s="644" t="s">
        <v>1427</v>
      </c>
      <c r="V27" s="649" t="s">
        <v>1424</v>
      </c>
      <c r="W27" s="650">
        <v>0.9</v>
      </c>
      <c r="X27" s="663" t="s">
        <v>1955</v>
      </c>
      <c r="Y27" s="661">
        <v>42277</v>
      </c>
      <c r="Z27" s="663" t="s">
        <v>1955</v>
      </c>
      <c r="AA27" s="653" t="s">
        <v>1220</v>
      </c>
      <c r="AB27" s="662" t="s">
        <v>317</v>
      </c>
      <c r="AC27" s="655" t="s">
        <v>1227</v>
      </c>
      <c r="AD27" s="662" t="s">
        <v>1715</v>
      </c>
      <c r="AE27" s="656" t="s">
        <v>1716</v>
      </c>
      <c r="AF27" s="657"/>
    </row>
    <row r="28" spans="1:33" s="637" customFormat="1" ht="99.95" customHeight="1" x14ac:dyDescent="0.2">
      <c r="A28" s="646" t="s">
        <v>1664</v>
      </c>
      <c r="B28" s="645" t="s">
        <v>1665</v>
      </c>
      <c r="C28" s="644" t="s">
        <v>1634</v>
      </c>
      <c r="D28" s="644">
        <v>204751</v>
      </c>
      <c r="E28" s="644" t="s">
        <v>1668</v>
      </c>
      <c r="F28" s="646" t="s">
        <v>1669</v>
      </c>
      <c r="G28" s="646" t="s">
        <v>1425</v>
      </c>
      <c r="H28" s="644" t="s">
        <v>1626</v>
      </c>
      <c r="I28" s="647">
        <v>1280</v>
      </c>
      <c r="J28" s="647">
        <v>0</v>
      </c>
      <c r="K28" s="647">
        <v>0</v>
      </c>
      <c r="L28" s="646" t="s">
        <v>1425</v>
      </c>
      <c r="M28" s="644">
        <v>1501</v>
      </c>
      <c r="N28" s="644" t="s">
        <v>1382</v>
      </c>
      <c r="O28" s="644" t="s">
        <v>1382</v>
      </c>
      <c r="P28" s="644" t="s">
        <v>1710</v>
      </c>
      <c r="Q28" s="644" t="s">
        <v>1518</v>
      </c>
      <c r="R28" s="644" t="s">
        <v>1766</v>
      </c>
      <c r="S28" s="644" t="s">
        <v>1425</v>
      </c>
      <c r="T28" s="646" t="s">
        <v>1768</v>
      </c>
      <c r="U28" s="644" t="s">
        <v>1427</v>
      </c>
      <c r="V28" s="649" t="s">
        <v>1126</v>
      </c>
      <c r="W28" s="650" t="s">
        <v>1318</v>
      </c>
      <c r="X28" s="663" t="s">
        <v>1955</v>
      </c>
      <c r="Y28" s="652" t="s">
        <v>1318</v>
      </c>
      <c r="Z28" s="663" t="s">
        <v>1955</v>
      </c>
      <c r="AA28" s="655" t="s">
        <v>1126</v>
      </c>
      <c r="AB28" s="654" t="s">
        <v>317</v>
      </c>
      <c r="AC28" s="653" t="s">
        <v>317</v>
      </c>
      <c r="AD28" s="662" t="s">
        <v>1959</v>
      </c>
      <c r="AE28" s="656" t="s">
        <v>1995</v>
      </c>
      <c r="AF28" s="657"/>
    </row>
    <row r="29" spans="1:33" s="637" customFormat="1" ht="99.95" customHeight="1" x14ac:dyDescent="0.2">
      <c r="A29" s="646" t="s">
        <v>1664</v>
      </c>
      <c r="B29" s="645" t="s">
        <v>1665</v>
      </c>
      <c r="C29" s="644" t="s">
        <v>1634</v>
      </c>
      <c r="D29" s="644">
        <v>139806</v>
      </c>
      <c r="E29" s="644" t="s">
        <v>1670</v>
      </c>
      <c r="F29" s="646" t="s">
        <v>1671</v>
      </c>
      <c r="G29" s="646" t="s">
        <v>1425</v>
      </c>
      <c r="H29" s="644" t="s">
        <v>1626</v>
      </c>
      <c r="I29" s="647">
        <v>1272</v>
      </c>
      <c r="J29" s="647">
        <v>1272</v>
      </c>
      <c r="K29" s="647">
        <v>0</v>
      </c>
      <c r="L29" s="646" t="s">
        <v>1425</v>
      </c>
      <c r="M29" s="644">
        <v>1501</v>
      </c>
      <c r="N29" s="644" t="s">
        <v>1382</v>
      </c>
      <c r="O29" s="644" t="s">
        <v>1382</v>
      </c>
      <c r="P29" s="644" t="s">
        <v>1710</v>
      </c>
      <c r="Q29" s="644" t="s">
        <v>1518</v>
      </c>
      <c r="R29" s="644" t="s">
        <v>1766</v>
      </c>
      <c r="S29" s="644" t="s">
        <v>1425</v>
      </c>
      <c r="T29" s="646" t="s">
        <v>1768</v>
      </c>
      <c r="U29" s="644" t="s">
        <v>1427</v>
      </c>
      <c r="V29" s="649" t="s">
        <v>1424</v>
      </c>
      <c r="W29" s="650">
        <v>0.9</v>
      </c>
      <c r="X29" s="651">
        <v>272.35399999999998</v>
      </c>
      <c r="Y29" s="661">
        <v>42277</v>
      </c>
      <c r="Z29" s="661">
        <v>41699</v>
      </c>
      <c r="AA29" s="653" t="s">
        <v>1220</v>
      </c>
      <c r="AB29" s="654" t="s">
        <v>317</v>
      </c>
      <c r="AC29" s="655" t="s">
        <v>1227</v>
      </c>
      <c r="AD29" s="662" t="s">
        <v>1715</v>
      </c>
      <c r="AE29" s="656" t="s">
        <v>1966</v>
      </c>
      <c r="AF29" s="657"/>
    </row>
    <row r="30" spans="1:33" s="637" customFormat="1" ht="99.95" customHeight="1" x14ac:dyDescent="0.2">
      <c r="A30" s="646" t="s">
        <v>1672</v>
      </c>
      <c r="B30" s="645" t="s">
        <v>1673</v>
      </c>
      <c r="C30" s="644" t="s">
        <v>1628</v>
      </c>
      <c r="D30" s="644">
        <v>140271</v>
      </c>
      <c r="E30" s="644" t="s">
        <v>1674</v>
      </c>
      <c r="F30" s="646" t="s">
        <v>1675</v>
      </c>
      <c r="G30" s="646" t="s">
        <v>1425</v>
      </c>
      <c r="H30" s="644" t="s">
        <v>1626</v>
      </c>
      <c r="I30" s="647">
        <v>1176</v>
      </c>
      <c r="J30" s="647">
        <v>1176</v>
      </c>
      <c r="K30" s="647">
        <v>1176</v>
      </c>
      <c r="L30" s="646" t="s">
        <v>1425</v>
      </c>
      <c r="M30" s="644">
        <v>1501</v>
      </c>
      <c r="N30" s="644" t="s">
        <v>1382</v>
      </c>
      <c r="O30" s="644" t="s">
        <v>1382</v>
      </c>
      <c r="P30" s="644" t="s">
        <v>1710</v>
      </c>
      <c r="Q30" s="644" t="s">
        <v>1518</v>
      </c>
      <c r="R30" s="644" t="s">
        <v>1766</v>
      </c>
      <c r="S30" s="644" t="s">
        <v>1425</v>
      </c>
      <c r="T30" s="646" t="s">
        <v>1456</v>
      </c>
      <c r="U30" s="644" t="s">
        <v>1429</v>
      </c>
      <c r="V30" s="649" t="s">
        <v>1424</v>
      </c>
      <c r="W30" s="650">
        <v>43</v>
      </c>
      <c r="X30" s="651">
        <v>105.834</v>
      </c>
      <c r="Y30" s="652">
        <v>42277</v>
      </c>
      <c r="Z30" s="661">
        <v>41883</v>
      </c>
      <c r="AA30" s="653" t="s">
        <v>1220</v>
      </c>
      <c r="AB30" s="662" t="s">
        <v>317</v>
      </c>
      <c r="AC30" s="655" t="s">
        <v>1227</v>
      </c>
      <c r="AD30" s="662" t="s">
        <v>1715</v>
      </c>
      <c r="AE30" s="656"/>
      <c r="AF30" s="657"/>
      <c r="AG30" s="664"/>
    </row>
    <row r="31" spans="1:33" s="637" customFormat="1" ht="99.95" customHeight="1" x14ac:dyDescent="0.2">
      <c r="A31" s="646" t="s">
        <v>1676</v>
      </c>
      <c r="B31" s="645" t="s">
        <v>1642</v>
      </c>
      <c r="C31" s="644" t="s">
        <v>1628</v>
      </c>
      <c r="D31" s="644">
        <v>140115</v>
      </c>
      <c r="E31" s="644" t="s">
        <v>1677</v>
      </c>
      <c r="F31" s="646" t="s">
        <v>1638</v>
      </c>
      <c r="G31" s="646" t="s">
        <v>1425</v>
      </c>
      <c r="H31" s="644" t="s">
        <v>1626</v>
      </c>
      <c r="I31" s="647">
        <v>1118</v>
      </c>
      <c r="J31" s="647">
        <v>0</v>
      </c>
      <c r="K31" s="647">
        <v>0</v>
      </c>
      <c r="L31" s="646" t="s">
        <v>1425</v>
      </c>
      <c r="M31" s="644">
        <v>1501</v>
      </c>
      <c r="N31" s="644" t="s">
        <v>1382</v>
      </c>
      <c r="O31" s="644" t="s">
        <v>1382</v>
      </c>
      <c r="P31" s="644" t="s">
        <v>1710</v>
      </c>
      <c r="Q31" s="644" t="s">
        <v>1518</v>
      </c>
      <c r="R31" s="644" t="s">
        <v>1766</v>
      </c>
      <c r="S31" s="644" t="s">
        <v>1425</v>
      </c>
      <c r="T31" s="646" t="s">
        <v>1454</v>
      </c>
      <c r="U31" s="644" t="s">
        <v>1427</v>
      </c>
      <c r="V31" s="649" t="s">
        <v>1126</v>
      </c>
      <c r="W31" s="651" t="s">
        <v>1318</v>
      </c>
      <c r="X31" s="663" t="s">
        <v>1955</v>
      </c>
      <c r="Y31" s="652" t="s">
        <v>1318</v>
      </c>
      <c r="Z31" s="663" t="s">
        <v>1955</v>
      </c>
      <c r="AA31" s="653" t="s">
        <v>1958</v>
      </c>
      <c r="AB31" s="662" t="s">
        <v>317</v>
      </c>
      <c r="AC31" s="655" t="s">
        <v>317</v>
      </c>
      <c r="AD31" s="662" t="s">
        <v>1959</v>
      </c>
      <c r="AE31" s="657" t="s">
        <v>1960</v>
      </c>
      <c r="AF31" s="657"/>
    </row>
    <row r="32" spans="1:33" s="637" customFormat="1" ht="99.95" customHeight="1" x14ac:dyDescent="0.2">
      <c r="A32" s="646" t="s">
        <v>1672</v>
      </c>
      <c r="B32" s="645" t="s">
        <v>1673</v>
      </c>
      <c r="C32" s="644" t="s">
        <v>1628</v>
      </c>
      <c r="D32" s="644">
        <v>140270</v>
      </c>
      <c r="E32" s="644" t="s">
        <v>1678</v>
      </c>
      <c r="F32" s="646" t="s">
        <v>1506</v>
      </c>
      <c r="G32" s="646" t="s">
        <v>1425</v>
      </c>
      <c r="H32" s="644" t="s">
        <v>1626</v>
      </c>
      <c r="I32" s="647">
        <v>1018</v>
      </c>
      <c r="J32" s="647">
        <v>1018</v>
      </c>
      <c r="K32" s="647">
        <v>1018</v>
      </c>
      <c r="L32" s="646" t="s">
        <v>1425</v>
      </c>
      <c r="M32" s="644">
        <v>1501</v>
      </c>
      <c r="N32" s="644" t="s">
        <v>1382</v>
      </c>
      <c r="O32" s="644" t="s">
        <v>1382</v>
      </c>
      <c r="P32" s="644" t="s">
        <v>1710</v>
      </c>
      <c r="Q32" s="644" t="s">
        <v>1518</v>
      </c>
      <c r="R32" s="644" t="s">
        <v>1766</v>
      </c>
      <c r="S32" s="644" t="s">
        <v>1425</v>
      </c>
      <c r="T32" s="646" t="s">
        <v>1456</v>
      </c>
      <c r="U32" s="644" t="s">
        <v>1429</v>
      </c>
      <c r="V32" s="649" t="s">
        <v>1424</v>
      </c>
      <c r="W32" s="650">
        <v>37</v>
      </c>
      <c r="X32" s="651">
        <v>152.297</v>
      </c>
      <c r="Y32" s="652">
        <v>42277</v>
      </c>
      <c r="Z32" s="661">
        <v>41883</v>
      </c>
      <c r="AA32" s="653" t="s">
        <v>1220</v>
      </c>
      <c r="AB32" s="662" t="s">
        <v>317</v>
      </c>
      <c r="AC32" s="655" t="s">
        <v>1227</v>
      </c>
      <c r="AD32" s="662" t="s">
        <v>1715</v>
      </c>
      <c r="AE32" s="656"/>
      <c r="AF32" s="657"/>
    </row>
    <row r="33" spans="1:32" s="637" customFormat="1" ht="99.95" customHeight="1" x14ac:dyDescent="0.2">
      <c r="A33" s="646" t="s">
        <v>1644</v>
      </c>
      <c r="B33" s="645" t="s">
        <v>1645</v>
      </c>
      <c r="C33" s="644" t="s">
        <v>1628</v>
      </c>
      <c r="D33" s="644">
        <v>100021</v>
      </c>
      <c r="E33" s="644" t="s">
        <v>1679</v>
      </c>
      <c r="F33" s="646" t="s">
        <v>1680</v>
      </c>
      <c r="G33" s="646" t="s">
        <v>1425</v>
      </c>
      <c r="H33" s="644" t="s">
        <v>1626</v>
      </c>
      <c r="I33" s="647">
        <v>900</v>
      </c>
      <c r="J33" s="647">
        <v>900</v>
      </c>
      <c r="K33" s="647">
        <v>0</v>
      </c>
      <c r="L33" s="646" t="s">
        <v>1425</v>
      </c>
      <c r="M33" s="644">
        <v>1501</v>
      </c>
      <c r="N33" s="644" t="s">
        <v>1382</v>
      </c>
      <c r="O33" s="644" t="s">
        <v>1382</v>
      </c>
      <c r="P33" s="644" t="s">
        <v>1710</v>
      </c>
      <c r="Q33" s="644" t="s">
        <v>1518</v>
      </c>
      <c r="R33" s="644" t="s">
        <v>1766</v>
      </c>
      <c r="S33" s="644" t="s">
        <v>1425</v>
      </c>
      <c r="T33" s="646" t="s">
        <v>1450</v>
      </c>
      <c r="U33" s="644" t="s">
        <v>1426</v>
      </c>
      <c r="V33" s="649" t="s">
        <v>1424</v>
      </c>
      <c r="W33" s="651">
        <v>3</v>
      </c>
      <c r="X33" s="651" t="s">
        <v>317</v>
      </c>
      <c r="Y33" s="652">
        <v>42643</v>
      </c>
      <c r="Z33" s="661">
        <v>41153</v>
      </c>
      <c r="AA33" s="653" t="s">
        <v>1220</v>
      </c>
      <c r="AB33" s="654" t="s">
        <v>317</v>
      </c>
      <c r="AC33" s="655" t="s">
        <v>1227</v>
      </c>
      <c r="AD33" s="662" t="s">
        <v>1715</v>
      </c>
      <c r="AE33" s="656" t="s">
        <v>1996</v>
      </c>
      <c r="AF33" s="657"/>
    </row>
    <row r="34" spans="1:32" s="637" customFormat="1" ht="99.95" customHeight="1" x14ac:dyDescent="0.2">
      <c r="A34" s="646" t="s">
        <v>1644</v>
      </c>
      <c r="B34" s="645" t="s">
        <v>1645</v>
      </c>
      <c r="C34" s="644" t="s">
        <v>1628</v>
      </c>
      <c r="D34" s="644">
        <v>140470</v>
      </c>
      <c r="E34" s="644" t="s">
        <v>1681</v>
      </c>
      <c r="F34" s="646" t="s">
        <v>1682</v>
      </c>
      <c r="G34" s="646" t="s">
        <v>1425</v>
      </c>
      <c r="H34" s="644" t="s">
        <v>1626</v>
      </c>
      <c r="I34" s="647">
        <v>750</v>
      </c>
      <c r="J34" s="647">
        <v>750</v>
      </c>
      <c r="K34" s="647">
        <v>0</v>
      </c>
      <c r="L34" s="646" t="s">
        <v>1425</v>
      </c>
      <c r="M34" s="644">
        <v>1501</v>
      </c>
      <c r="N34" s="644" t="s">
        <v>1382</v>
      </c>
      <c r="O34" s="644" t="s">
        <v>1382</v>
      </c>
      <c r="P34" s="644" t="s">
        <v>1710</v>
      </c>
      <c r="Q34" s="644" t="s">
        <v>1518</v>
      </c>
      <c r="R34" s="644" t="s">
        <v>1766</v>
      </c>
      <c r="S34" s="644" t="s">
        <v>1425</v>
      </c>
      <c r="T34" s="646" t="s">
        <v>1423</v>
      </c>
      <c r="U34" s="644" t="s">
        <v>1426</v>
      </c>
      <c r="V34" s="649" t="s">
        <v>1424</v>
      </c>
      <c r="W34" s="651">
        <v>3</v>
      </c>
      <c r="X34" s="663" t="s">
        <v>1955</v>
      </c>
      <c r="Y34" s="652">
        <v>42643</v>
      </c>
      <c r="Z34" s="663" t="s">
        <v>1955</v>
      </c>
      <c r="AA34" s="653" t="s">
        <v>1220</v>
      </c>
      <c r="AB34" s="654" t="s">
        <v>317</v>
      </c>
      <c r="AC34" s="655" t="s">
        <v>1227</v>
      </c>
      <c r="AD34" s="662" t="s">
        <v>1715</v>
      </c>
      <c r="AE34" s="656" t="s">
        <v>1996</v>
      </c>
      <c r="AF34" s="657"/>
    </row>
    <row r="35" spans="1:32" s="637" customFormat="1" ht="99.95" customHeight="1" x14ac:dyDescent="0.2">
      <c r="A35" s="646" t="s">
        <v>1644</v>
      </c>
      <c r="B35" s="645" t="s">
        <v>1645</v>
      </c>
      <c r="C35" s="644" t="s">
        <v>1628</v>
      </c>
      <c r="D35" s="644">
        <v>207248</v>
      </c>
      <c r="E35" s="644" t="s">
        <v>1683</v>
      </c>
      <c r="F35" s="646" t="s">
        <v>1684</v>
      </c>
      <c r="G35" s="646" t="s">
        <v>1425</v>
      </c>
      <c r="H35" s="644" t="s">
        <v>1626</v>
      </c>
      <c r="I35" s="647">
        <v>600</v>
      </c>
      <c r="J35" s="647"/>
      <c r="K35" s="647">
        <v>0</v>
      </c>
      <c r="L35" s="646" t="s">
        <v>1425</v>
      </c>
      <c r="M35" s="644">
        <v>1501</v>
      </c>
      <c r="N35" s="644" t="s">
        <v>1382</v>
      </c>
      <c r="O35" s="644" t="s">
        <v>1382</v>
      </c>
      <c r="P35" s="644" t="s">
        <v>1710</v>
      </c>
      <c r="Q35" s="644" t="s">
        <v>1518</v>
      </c>
      <c r="R35" s="644" t="s">
        <v>1766</v>
      </c>
      <c r="S35" s="644" t="s">
        <v>1425</v>
      </c>
      <c r="T35" s="646" t="s">
        <v>1450</v>
      </c>
      <c r="U35" s="644" t="s">
        <v>1426</v>
      </c>
      <c r="V35" s="649" t="s">
        <v>1126</v>
      </c>
      <c r="W35" s="650" t="s">
        <v>1318</v>
      </c>
      <c r="X35" s="663" t="s">
        <v>1955</v>
      </c>
      <c r="Y35" s="661" t="s">
        <v>1318</v>
      </c>
      <c r="Z35" s="663" t="s">
        <v>1955</v>
      </c>
      <c r="AA35" s="655" t="s">
        <v>1126</v>
      </c>
      <c r="AB35" s="662" t="s">
        <v>317</v>
      </c>
      <c r="AC35" s="655" t="s">
        <v>317</v>
      </c>
      <c r="AD35" s="662" t="s">
        <v>1959</v>
      </c>
      <c r="AE35" s="656" t="s">
        <v>1995</v>
      </c>
      <c r="AF35" s="657"/>
    </row>
    <row r="36" spans="1:32" s="637" customFormat="1" ht="99.95" customHeight="1" x14ac:dyDescent="0.2">
      <c r="A36" s="646" t="s">
        <v>1639</v>
      </c>
      <c r="B36" s="645" t="s">
        <v>1640</v>
      </c>
      <c r="C36" s="644" t="s">
        <v>1628</v>
      </c>
      <c r="D36" s="644">
        <v>207408</v>
      </c>
      <c r="E36" s="644" t="s">
        <v>1685</v>
      </c>
      <c r="F36" s="646" t="s">
        <v>1630</v>
      </c>
      <c r="G36" s="646"/>
      <c r="H36" s="644" t="s">
        <v>1626</v>
      </c>
      <c r="I36" s="647">
        <v>336</v>
      </c>
      <c r="J36" s="647">
        <v>0</v>
      </c>
      <c r="K36" s="647">
        <v>336</v>
      </c>
      <c r="L36" s="646" t="s">
        <v>1686</v>
      </c>
      <c r="M36" s="644">
        <v>1501</v>
      </c>
      <c r="N36" s="644" t="s">
        <v>1382</v>
      </c>
      <c r="O36" s="644" t="s">
        <v>1382</v>
      </c>
      <c r="P36" s="644" t="s">
        <v>1710</v>
      </c>
      <c r="Q36" s="644" t="s">
        <v>1518</v>
      </c>
      <c r="R36" s="644" t="s">
        <v>1766</v>
      </c>
      <c r="S36" s="644" t="s">
        <v>1425</v>
      </c>
      <c r="T36" s="646" t="s">
        <v>1430</v>
      </c>
      <c r="U36" s="644" t="s">
        <v>1427</v>
      </c>
      <c r="V36" s="649" t="s">
        <v>1126</v>
      </c>
      <c r="W36" s="650">
        <v>1</v>
      </c>
      <c r="X36" s="663" t="s">
        <v>1955</v>
      </c>
      <c r="Y36" s="661">
        <v>42277</v>
      </c>
      <c r="Z36" s="663" t="s">
        <v>1955</v>
      </c>
      <c r="AA36" s="653" t="s">
        <v>1958</v>
      </c>
      <c r="AB36" s="654" t="s">
        <v>317</v>
      </c>
      <c r="AC36" s="653" t="s">
        <v>317</v>
      </c>
      <c r="AD36" s="662" t="s">
        <v>1959</v>
      </c>
      <c r="AE36" s="657" t="s">
        <v>1961</v>
      </c>
      <c r="AF36" s="657"/>
    </row>
    <row r="37" spans="1:32" s="637" customFormat="1" ht="99.95" customHeight="1" x14ac:dyDescent="0.2">
      <c r="A37" s="646" t="s">
        <v>1672</v>
      </c>
      <c r="B37" s="645" t="s">
        <v>1673</v>
      </c>
      <c r="C37" s="644" t="s">
        <v>1628</v>
      </c>
      <c r="D37" s="644">
        <v>204756</v>
      </c>
      <c r="E37" s="644" t="s">
        <v>1687</v>
      </c>
      <c r="F37" s="646" t="s">
        <v>1967</v>
      </c>
      <c r="G37" s="646" t="s">
        <v>1425</v>
      </c>
      <c r="H37" s="644" t="s">
        <v>1626</v>
      </c>
      <c r="I37" s="647">
        <v>282</v>
      </c>
      <c r="J37" s="647">
        <v>0</v>
      </c>
      <c r="K37" s="647">
        <v>0</v>
      </c>
      <c r="L37" s="646" t="s">
        <v>1688</v>
      </c>
      <c r="M37" s="644">
        <v>1501</v>
      </c>
      <c r="N37" s="644" t="s">
        <v>1382</v>
      </c>
      <c r="O37" s="644" t="s">
        <v>1382</v>
      </c>
      <c r="P37" s="644" t="s">
        <v>1710</v>
      </c>
      <c r="Q37" s="644" t="s">
        <v>1518</v>
      </c>
      <c r="R37" s="644" t="s">
        <v>1766</v>
      </c>
      <c r="S37" s="644" t="s">
        <v>1425</v>
      </c>
      <c r="T37" s="646" t="s">
        <v>1456</v>
      </c>
      <c r="U37" s="644" t="s">
        <v>1429</v>
      </c>
      <c r="V37" s="649" t="s">
        <v>1126</v>
      </c>
      <c r="W37" s="650" t="s">
        <v>1318</v>
      </c>
      <c r="X37" s="663" t="s">
        <v>1955</v>
      </c>
      <c r="Y37" s="652" t="s">
        <v>1318</v>
      </c>
      <c r="Z37" s="663" t="s">
        <v>1955</v>
      </c>
      <c r="AA37" s="655" t="s">
        <v>1958</v>
      </c>
      <c r="AB37" s="654" t="s">
        <v>317</v>
      </c>
      <c r="AC37" s="653" t="s">
        <v>317</v>
      </c>
      <c r="AD37" s="662" t="s">
        <v>1959</v>
      </c>
      <c r="AE37" s="656" t="s">
        <v>1995</v>
      </c>
      <c r="AF37" s="657"/>
    </row>
    <row r="38" spans="1:32" s="637" customFormat="1" ht="99.95" customHeight="1" x14ac:dyDescent="0.2">
      <c r="A38" s="646" t="s">
        <v>1672</v>
      </c>
      <c r="B38" s="645" t="s">
        <v>1673</v>
      </c>
      <c r="C38" s="644" t="s">
        <v>1628</v>
      </c>
      <c r="D38" s="644">
        <v>207249</v>
      </c>
      <c r="E38" s="644" t="s">
        <v>1689</v>
      </c>
      <c r="F38" s="646" t="s">
        <v>1627</v>
      </c>
      <c r="G38" s="646" t="s">
        <v>1425</v>
      </c>
      <c r="H38" s="644" t="s">
        <v>1626</v>
      </c>
      <c r="I38" s="647">
        <v>282</v>
      </c>
      <c r="J38" s="647">
        <v>0</v>
      </c>
      <c r="K38" s="647">
        <v>0</v>
      </c>
      <c r="L38" s="646" t="s">
        <v>1688</v>
      </c>
      <c r="M38" s="644">
        <v>1501</v>
      </c>
      <c r="N38" s="644" t="s">
        <v>1382</v>
      </c>
      <c r="O38" s="644" t="s">
        <v>1382</v>
      </c>
      <c r="P38" s="644" t="s">
        <v>1710</v>
      </c>
      <c r="Q38" s="644" t="s">
        <v>1518</v>
      </c>
      <c r="R38" s="644" t="s">
        <v>1766</v>
      </c>
      <c r="S38" s="644" t="s">
        <v>1425</v>
      </c>
      <c r="T38" s="646" t="s">
        <v>1456</v>
      </c>
      <c r="U38" s="644" t="s">
        <v>1429</v>
      </c>
      <c r="V38" s="649" t="s">
        <v>1126</v>
      </c>
      <c r="W38" s="650" t="s">
        <v>1318</v>
      </c>
      <c r="X38" s="663" t="s">
        <v>1955</v>
      </c>
      <c r="Y38" s="652" t="s">
        <v>1318</v>
      </c>
      <c r="Z38" s="663" t="s">
        <v>1955</v>
      </c>
      <c r="AA38" s="655" t="s">
        <v>1958</v>
      </c>
      <c r="AB38" s="654" t="s">
        <v>317</v>
      </c>
      <c r="AC38" s="653" t="s">
        <v>317</v>
      </c>
      <c r="AD38" s="662" t="s">
        <v>1959</v>
      </c>
      <c r="AE38" s="656" t="s">
        <v>1995</v>
      </c>
      <c r="AF38" s="657"/>
    </row>
    <row r="39" spans="1:32" s="637" customFormat="1" ht="99.95" customHeight="1" x14ac:dyDescent="0.2">
      <c r="A39" s="646" t="s">
        <v>1690</v>
      </c>
      <c r="B39" s="645" t="s">
        <v>1691</v>
      </c>
      <c r="C39" s="644" t="s">
        <v>1628</v>
      </c>
      <c r="D39" s="644">
        <v>208390</v>
      </c>
      <c r="E39" s="644" t="s">
        <v>1692</v>
      </c>
      <c r="F39" s="646" t="s">
        <v>1630</v>
      </c>
      <c r="G39" s="646"/>
      <c r="H39" s="644" t="s">
        <v>1626</v>
      </c>
      <c r="I39" s="647">
        <v>240</v>
      </c>
      <c r="J39" s="647">
        <v>240</v>
      </c>
      <c r="K39" s="647">
        <v>240</v>
      </c>
      <c r="L39" s="646" t="s">
        <v>1693</v>
      </c>
      <c r="M39" s="644">
        <v>1501</v>
      </c>
      <c r="N39" s="644" t="s">
        <v>1382</v>
      </c>
      <c r="O39" s="644" t="s">
        <v>1382</v>
      </c>
      <c r="P39" s="644" t="s">
        <v>1710</v>
      </c>
      <c r="Q39" s="644" t="s">
        <v>1518</v>
      </c>
      <c r="R39" s="644" t="s">
        <v>1766</v>
      </c>
      <c r="S39" s="644" t="s">
        <v>1425</v>
      </c>
      <c r="T39" s="646" t="s">
        <v>1769</v>
      </c>
      <c r="U39" s="644" t="s">
        <v>1433</v>
      </c>
      <c r="V39" s="649" t="s">
        <v>1424</v>
      </c>
      <c r="W39" s="650">
        <v>15</v>
      </c>
      <c r="X39" s="663" t="s">
        <v>1955</v>
      </c>
      <c r="Y39" s="652">
        <v>41820</v>
      </c>
      <c r="Z39" s="663" t="s">
        <v>1955</v>
      </c>
      <c r="AA39" s="655" t="s">
        <v>1221</v>
      </c>
      <c r="AB39" s="662" t="s">
        <v>317</v>
      </c>
      <c r="AC39" s="655" t="s">
        <v>317</v>
      </c>
      <c r="AD39" s="662" t="s">
        <v>1228</v>
      </c>
      <c r="AE39" s="656" t="s">
        <v>1717</v>
      </c>
      <c r="AF39" s="657"/>
    </row>
    <row r="40" spans="1:32" s="637" customFormat="1" ht="99.95" customHeight="1" x14ac:dyDescent="0.2">
      <c r="A40" s="646" t="s">
        <v>1658</v>
      </c>
      <c r="B40" s="645" t="s">
        <v>1659</v>
      </c>
      <c r="C40" s="644" t="s">
        <v>1628</v>
      </c>
      <c r="D40" s="644">
        <v>205686</v>
      </c>
      <c r="E40" s="644" t="s">
        <v>1694</v>
      </c>
      <c r="F40" s="646" t="s">
        <v>1695</v>
      </c>
      <c r="G40" s="646"/>
      <c r="H40" s="644" t="s">
        <v>1626</v>
      </c>
      <c r="I40" s="647">
        <v>120</v>
      </c>
      <c r="J40" s="647">
        <v>120</v>
      </c>
      <c r="K40" s="647">
        <v>0</v>
      </c>
      <c r="L40" s="646" t="s">
        <v>1425</v>
      </c>
      <c r="M40" s="644">
        <v>1501</v>
      </c>
      <c r="N40" s="644" t="s">
        <v>1382</v>
      </c>
      <c r="O40" s="644" t="s">
        <v>1382</v>
      </c>
      <c r="P40" s="644" t="s">
        <v>1710</v>
      </c>
      <c r="Q40" s="644" t="s">
        <v>1518</v>
      </c>
      <c r="R40" s="644" t="s">
        <v>1766</v>
      </c>
      <c r="S40" s="644" t="s">
        <v>1425</v>
      </c>
      <c r="T40" s="646" t="s">
        <v>1767</v>
      </c>
      <c r="U40" s="644" t="s">
        <v>1435</v>
      </c>
      <c r="V40" s="649" t="s">
        <v>1424</v>
      </c>
      <c r="W40" s="651">
        <v>1</v>
      </c>
      <c r="X40" s="663" t="s">
        <v>1955</v>
      </c>
      <c r="Y40" s="661">
        <v>41529</v>
      </c>
      <c r="Z40" s="663" t="s">
        <v>317</v>
      </c>
      <c r="AA40" s="655" t="s">
        <v>1221</v>
      </c>
      <c r="AB40" s="662" t="s">
        <v>317</v>
      </c>
      <c r="AC40" s="655" t="s">
        <v>1227</v>
      </c>
      <c r="AD40" s="662" t="s">
        <v>1715</v>
      </c>
      <c r="AE40" s="656" t="s">
        <v>1718</v>
      </c>
      <c r="AF40" s="657"/>
    </row>
    <row r="41" spans="1:32" s="637" customFormat="1" ht="99.95" customHeight="1" x14ac:dyDescent="0.2">
      <c r="A41" s="646" t="s">
        <v>1658</v>
      </c>
      <c r="B41" s="645" t="s">
        <v>1659</v>
      </c>
      <c r="C41" s="644" t="s">
        <v>1628</v>
      </c>
      <c r="D41" s="644">
        <v>205687</v>
      </c>
      <c r="E41" s="644" t="s">
        <v>1696</v>
      </c>
      <c r="F41" s="646" t="s">
        <v>1697</v>
      </c>
      <c r="G41" s="646" t="s">
        <v>1425</v>
      </c>
      <c r="H41" s="644" t="s">
        <v>1626</v>
      </c>
      <c r="I41" s="647">
        <v>120</v>
      </c>
      <c r="J41" s="647">
        <v>120</v>
      </c>
      <c r="K41" s="647">
        <v>0</v>
      </c>
      <c r="L41" s="646" t="s">
        <v>1425</v>
      </c>
      <c r="M41" s="644">
        <v>1501</v>
      </c>
      <c r="N41" s="644" t="s">
        <v>1382</v>
      </c>
      <c r="O41" s="644" t="s">
        <v>1382</v>
      </c>
      <c r="P41" s="644" t="s">
        <v>1710</v>
      </c>
      <c r="Q41" s="644" t="s">
        <v>1518</v>
      </c>
      <c r="R41" s="644" t="s">
        <v>1766</v>
      </c>
      <c r="S41" s="644" t="s">
        <v>1425</v>
      </c>
      <c r="T41" s="646" t="s">
        <v>1767</v>
      </c>
      <c r="U41" s="644" t="s">
        <v>1435</v>
      </c>
      <c r="V41" s="649" t="s">
        <v>1424</v>
      </c>
      <c r="W41" s="651">
        <v>17</v>
      </c>
      <c r="X41" s="663" t="s">
        <v>1955</v>
      </c>
      <c r="Y41" s="661">
        <v>41529</v>
      </c>
      <c r="Z41" s="663" t="s">
        <v>1955</v>
      </c>
      <c r="AA41" s="655" t="s">
        <v>1221</v>
      </c>
      <c r="AB41" s="662" t="s">
        <v>317</v>
      </c>
      <c r="AC41" s="655" t="s">
        <v>1227</v>
      </c>
      <c r="AD41" s="662" t="s">
        <v>1715</v>
      </c>
      <c r="AE41" s="656" t="s">
        <v>1718</v>
      </c>
      <c r="AF41" s="657"/>
    </row>
    <row r="42" spans="1:32" s="637" customFormat="1" ht="99.95" customHeight="1" x14ac:dyDescent="0.2">
      <c r="A42" s="646" t="s">
        <v>1664</v>
      </c>
      <c r="B42" s="645" t="s">
        <v>1665</v>
      </c>
      <c r="C42" s="644" t="s">
        <v>1634</v>
      </c>
      <c r="D42" s="644">
        <v>204752</v>
      </c>
      <c r="E42" s="644" t="s">
        <v>1698</v>
      </c>
      <c r="F42" s="646" t="s">
        <v>1630</v>
      </c>
      <c r="G42" s="646" t="s">
        <v>1425</v>
      </c>
      <c r="H42" s="644" t="s">
        <v>1626</v>
      </c>
      <c r="I42" s="647">
        <v>64</v>
      </c>
      <c r="J42" s="647">
        <v>0</v>
      </c>
      <c r="K42" s="647">
        <v>0</v>
      </c>
      <c r="L42" s="646" t="s">
        <v>1425</v>
      </c>
      <c r="M42" s="644">
        <v>1501</v>
      </c>
      <c r="N42" s="644" t="s">
        <v>1382</v>
      </c>
      <c r="O42" s="644" t="s">
        <v>1382</v>
      </c>
      <c r="P42" s="644" t="s">
        <v>1710</v>
      </c>
      <c r="Q42" s="644" t="s">
        <v>1518</v>
      </c>
      <c r="R42" s="644" t="s">
        <v>1766</v>
      </c>
      <c r="S42" s="644" t="s">
        <v>1425</v>
      </c>
      <c r="T42" s="646" t="s">
        <v>1768</v>
      </c>
      <c r="U42" s="644" t="s">
        <v>1427</v>
      </c>
      <c r="V42" s="649" t="s">
        <v>1126</v>
      </c>
      <c r="W42" s="650" t="s">
        <v>1318</v>
      </c>
      <c r="X42" s="651" t="s">
        <v>317</v>
      </c>
      <c r="Y42" s="661" t="s">
        <v>1318</v>
      </c>
      <c r="Z42" s="663" t="s">
        <v>1955</v>
      </c>
      <c r="AA42" s="653" t="s">
        <v>1958</v>
      </c>
      <c r="AB42" s="654" t="s">
        <v>317</v>
      </c>
      <c r="AC42" s="653" t="s">
        <v>317</v>
      </c>
      <c r="AD42" s="662" t="s">
        <v>1959</v>
      </c>
      <c r="AE42" s="656" t="s">
        <v>1997</v>
      </c>
      <c r="AF42" s="657"/>
    </row>
    <row r="43" spans="1:32" s="637" customFormat="1" ht="99.95" customHeight="1" x14ac:dyDescent="0.2">
      <c r="A43" s="646" t="s">
        <v>1648</v>
      </c>
      <c r="B43" s="645" t="s">
        <v>1649</v>
      </c>
      <c r="C43" s="644" t="s">
        <v>1631</v>
      </c>
      <c r="D43" s="644">
        <v>210255</v>
      </c>
      <c r="E43" s="644" t="s">
        <v>1699</v>
      </c>
      <c r="F43" s="646" t="s">
        <v>1636</v>
      </c>
      <c r="G43" s="646"/>
      <c r="H43" s="644" t="s">
        <v>1632</v>
      </c>
      <c r="I43" s="647">
        <v>2880</v>
      </c>
      <c r="J43" s="647">
        <v>2880</v>
      </c>
      <c r="K43" s="647"/>
      <c r="L43" s="648"/>
      <c r="M43" s="644">
        <v>1501</v>
      </c>
      <c r="N43" s="644" t="s">
        <v>1382</v>
      </c>
      <c r="O43" s="644" t="s">
        <v>1382</v>
      </c>
      <c r="P43" s="658" t="s">
        <v>1711</v>
      </c>
      <c r="Q43" s="644" t="s">
        <v>1518</v>
      </c>
      <c r="R43" s="644" t="s">
        <v>1766</v>
      </c>
      <c r="S43" s="644" t="s">
        <v>1425</v>
      </c>
      <c r="T43" s="646" t="s">
        <v>1451</v>
      </c>
      <c r="U43" s="644" t="s">
        <v>1428</v>
      </c>
      <c r="V43" s="717" t="s">
        <v>1424</v>
      </c>
      <c r="W43" s="651">
        <v>99.935000000000002</v>
      </c>
      <c r="X43" s="651">
        <v>32.768000000000001</v>
      </c>
      <c r="Y43" s="661">
        <v>42614</v>
      </c>
      <c r="Z43" s="661">
        <v>41518</v>
      </c>
      <c r="AA43" s="655" t="s">
        <v>1221</v>
      </c>
      <c r="AB43" s="662" t="s">
        <v>317</v>
      </c>
      <c r="AC43" s="655" t="s">
        <v>1227</v>
      </c>
      <c r="AD43" s="662" t="s">
        <v>1715</v>
      </c>
      <c r="AE43" s="648" t="s">
        <v>2012</v>
      </c>
      <c r="AF43" s="657"/>
    </row>
    <row r="44" spans="1:32" s="637" customFormat="1" ht="99.95" customHeight="1" x14ac:dyDescent="0.2">
      <c r="A44" s="646" t="s">
        <v>1690</v>
      </c>
      <c r="B44" s="645" t="s">
        <v>1691</v>
      </c>
      <c r="C44" s="644" t="s">
        <v>1628</v>
      </c>
      <c r="D44" s="644">
        <v>204754</v>
      </c>
      <c r="E44" s="644" t="s">
        <v>1700</v>
      </c>
      <c r="F44" s="646" t="s">
        <v>1701</v>
      </c>
      <c r="G44" s="646" t="s">
        <v>1425</v>
      </c>
      <c r="H44" s="644" t="s">
        <v>1632</v>
      </c>
      <c r="I44" s="647">
        <v>1800</v>
      </c>
      <c r="J44" s="647">
        <v>1800</v>
      </c>
      <c r="K44" s="647">
        <v>0</v>
      </c>
      <c r="L44" s="646" t="s">
        <v>1425</v>
      </c>
      <c r="M44" s="644">
        <v>1501</v>
      </c>
      <c r="N44" s="644" t="s">
        <v>1382</v>
      </c>
      <c r="O44" s="644" t="s">
        <v>1382</v>
      </c>
      <c r="P44" s="644" t="s">
        <v>1710</v>
      </c>
      <c r="Q44" s="644" t="s">
        <v>1518</v>
      </c>
      <c r="R44" s="644" t="s">
        <v>1766</v>
      </c>
      <c r="S44" s="644" t="s">
        <v>1425</v>
      </c>
      <c r="T44" s="646" t="s">
        <v>1769</v>
      </c>
      <c r="U44" s="644" t="s">
        <v>1433</v>
      </c>
      <c r="V44" s="649" t="s">
        <v>1424</v>
      </c>
      <c r="W44" s="650">
        <v>146</v>
      </c>
      <c r="X44" s="651">
        <v>7.3849999999999998</v>
      </c>
      <c r="Y44" s="652">
        <v>41820</v>
      </c>
      <c r="Z44" s="661">
        <v>41122</v>
      </c>
      <c r="AA44" s="655" t="s">
        <v>1221</v>
      </c>
      <c r="AB44" s="662" t="s">
        <v>317</v>
      </c>
      <c r="AC44" s="655" t="s">
        <v>1227</v>
      </c>
      <c r="AD44" s="662" t="s">
        <v>1715</v>
      </c>
      <c r="AE44" s="656"/>
      <c r="AF44" s="657"/>
    </row>
    <row r="45" spans="1:32" s="637" customFormat="1" ht="99.95" customHeight="1" x14ac:dyDescent="0.2">
      <c r="A45" s="646" t="s">
        <v>1664</v>
      </c>
      <c r="B45" s="645" t="s">
        <v>1665</v>
      </c>
      <c r="C45" s="644" t="s">
        <v>1634</v>
      </c>
      <c r="D45" s="644">
        <v>204744</v>
      </c>
      <c r="E45" s="644" t="s">
        <v>1702</v>
      </c>
      <c r="F45" s="646" t="s">
        <v>1703</v>
      </c>
      <c r="G45" s="646" t="s">
        <v>1425</v>
      </c>
      <c r="H45" s="644" t="s">
        <v>1632</v>
      </c>
      <c r="I45" s="647">
        <v>720</v>
      </c>
      <c r="J45" s="647">
        <v>720</v>
      </c>
      <c r="K45" s="647">
        <v>0</v>
      </c>
      <c r="L45" s="646" t="s">
        <v>1425</v>
      </c>
      <c r="M45" s="644">
        <v>1501</v>
      </c>
      <c r="N45" s="644" t="s">
        <v>1382</v>
      </c>
      <c r="O45" s="644" t="s">
        <v>1382</v>
      </c>
      <c r="P45" s="644" t="s">
        <v>1710</v>
      </c>
      <c r="Q45" s="644" t="s">
        <v>1518</v>
      </c>
      <c r="R45" s="644" t="s">
        <v>1766</v>
      </c>
      <c r="S45" s="644" t="s">
        <v>1425</v>
      </c>
      <c r="T45" s="646" t="s">
        <v>1768</v>
      </c>
      <c r="U45" s="644" t="s">
        <v>1427</v>
      </c>
      <c r="V45" s="649" t="s">
        <v>1424</v>
      </c>
      <c r="W45" s="650">
        <v>22</v>
      </c>
      <c r="X45" s="651">
        <v>154.15600000000001</v>
      </c>
      <c r="Y45" s="652">
        <v>41251</v>
      </c>
      <c r="Z45" s="661">
        <v>41699</v>
      </c>
      <c r="AA45" s="653" t="s">
        <v>1220</v>
      </c>
      <c r="AB45" s="662" t="s">
        <v>317</v>
      </c>
      <c r="AC45" s="655" t="s">
        <v>1227</v>
      </c>
      <c r="AD45" s="662" t="s">
        <v>1715</v>
      </c>
      <c r="AE45" s="657"/>
      <c r="AF45" s="657"/>
    </row>
    <row r="46" spans="1:32" s="637" customFormat="1" ht="99.95" customHeight="1" x14ac:dyDescent="0.2">
      <c r="A46" s="718" t="s">
        <v>1998</v>
      </c>
      <c r="B46" s="524">
        <v>87420</v>
      </c>
      <c r="C46" s="718"/>
      <c r="D46" s="658">
        <v>141623</v>
      </c>
      <c r="E46" s="718" t="s">
        <v>1999</v>
      </c>
      <c r="F46" s="718" t="s">
        <v>2007</v>
      </c>
      <c r="G46" s="718" t="s">
        <v>2004</v>
      </c>
      <c r="H46" s="718" t="s">
        <v>2003</v>
      </c>
      <c r="I46" s="718"/>
      <c r="J46" s="718"/>
      <c r="K46" s="718"/>
      <c r="L46" s="718" t="s">
        <v>2005</v>
      </c>
      <c r="M46" s="658">
        <v>1501</v>
      </c>
      <c r="N46" s="658" t="s">
        <v>1382</v>
      </c>
      <c r="O46" s="658" t="s">
        <v>1382</v>
      </c>
      <c r="P46" s="658" t="s">
        <v>1710</v>
      </c>
      <c r="Q46" s="658" t="s">
        <v>1518</v>
      </c>
      <c r="R46" s="658" t="s">
        <v>1766</v>
      </c>
      <c r="S46" s="718"/>
      <c r="T46" s="656" t="s">
        <v>1998</v>
      </c>
      <c r="U46" s="718" t="s">
        <v>2008</v>
      </c>
      <c r="V46" s="717" t="s">
        <v>1424</v>
      </c>
      <c r="W46" s="718"/>
      <c r="X46" s="663" t="s">
        <v>1955</v>
      </c>
      <c r="Y46" s="679"/>
      <c r="Z46" s="663" t="s">
        <v>1955</v>
      </c>
      <c r="AA46" s="679"/>
      <c r="AB46" s="680" t="s">
        <v>317</v>
      </c>
      <c r="AC46" s="681" t="s">
        <v>1227</v>
      </c>
      <c r="AD46" s="679" t="s">
        <v>1225</v>
      </c>
      <c r="AE46" s="679" t="s">
        <v>2009</v>
      </c>
      <c r="AF46" s="665"/>
    </row>
    <row r="47" spans="1:32" s="637" customFormat="1" ht="99.95" customHeight="1" x14ac:dyDescent="0.2">
      <c r="A47" s="718" t="s">
        <v>1769</v>
      </c>
      <c r="B47" s="658" t="s">
        <v>1691</v>
      </c>
      <c r="C47" s="718"/>
      <c r="D47" s="658">
        <v>205646</v>
      </c>
      <c r="E47" s="718" t="s">
        <v>2000</v>
      </c>
      <c r="F47" s="718" t="s">
        <v>2007</v>
      </c>
      <c r="G47" s="718" t="s">
        <v>2004</v>
      </c>
      <c r="H47" s="718" t="s">
        <v>2003</v>
      </c>
      <c r="I47" s="718"/>
      <c r="J47" s="718"/>
      <c r="K47" s="718"/>
      <c r="L47" s="718" t="s">
        <v>2005</v>
      </c>
      <c r="M47" s="658">
        <v>1501</v>
      </c>
      <c r="N47" s="658" t="s">
        <v>1382</v>
      </c>
      <c r="O47" s="658" t="s">
        <v>1382</v>
      </c>
      <c r="P47" s="658" t="s">
        <v>1710</v>
      </c>
      <c r="Q47" s="658" t="s">
        <v>1518</v>
      </c>
      <c r="R47" s="658" t="s">
        <v>1766</v>
      </c>
      <c r="S47" s="718"/>
      <c r="T47" s="656" t="s">
        <v>1769</v>
      </c>
      <c r="U47" s="658" t="s">
        <v>1433</v>
      </c>
      <c r="V47" s="717" t="s">
        <v>1424</v>
      </c>
      <c r="W47" s="718"/>
      <c r="X47" s="663" t="s">
        <v>1955</v>
      </c>
      <c r="Y47" s="679"/>
      <c r="Z47" s="663" t="s">
        <v>1955</v>
      </c>
      <c r="AA47" s="679"/>
      <c r="AB47" s="680" t="s">
        <v>317</v>
      </c>
      <c r="AC47" s="681" t="s">
        <v>1227</v>
      </c>
      <c r="AD47" s="679" t="s">
        <v>1225</v>
      </c>
      <c r="AE47" s="679" t="s">
        <v>2009</v>
      </c>
      <c r="AF47" s="665"/>
    </row>
    <row r="48" spans="1:32" s="637" customFormat="1" ht="99.95" customHeight="1" x14ac:dyDescent="0.2">
      <c r="A48" s="718" t="s">
        <v>1451</v>
      </c>
      <c r="B48" s="658" t="s">
        <v>1649</v>
      </c>
      <c r="C48" s="718"/>
      <c r="D48" s="658">
        <v>207330</v>
      </c>
      <c r="E48" s="718" t="s">
        <v>2001</v>
      </c>
      <c r="F48" s="718" t="s">
        <v>2006</v>
      </c>
      <c r="G48" s="718" t="s">
        <v>2004</v>
      </c>
      <c r="H48" s="718" t="s">
        <v>2003</v>
      </c>
      <c r="I48" s="718"/>
      <c r="J48" s="718"/>
      <c r="K48" s="718"/>
      <c r="L48" s="718" t="s">
        <v>2005</v>
      </c>
      <c r="M48" s="658">
        <v>1501</v>
      </c>
      <c r="N48" s="658" t="s">
        <v>1382</v>
      </c>
      <c r="O48" s="658" t="s">
        <v>1382</v>
      </c>
      <c r="P48" s="658" t="s">
        <v>1711</v>
      </c>
      <c r="Q48" s="658" t="s">
        <v>1518</v>
      </c>
      <c r="R48" s="658" t="s">
        <v>1766</v>
      </c>
      <c r="S48" s="718"/>
      <c r="T48" s="656" t="s">
        <v>1451</v>
      </c>
      <c r="U48" s="718" t="s">
        <v>1428</v>
      </c>
      <c r="V48" s="717" t="s">
        <v>1424</v>
      </c>
      <c r="W48" s="718"/>
      <c r="X48" s="663" t="s">
        <v>1955</v>
      </c>
      <c r="Y48" s="679"/>
      <c r="Z48" s="663" t="s">
        <v>1955</v>
      </c>
      <c r="AA48" s="679"/>
      <c r="AB48" s="680" t="s">
        <v>317</v>
      </c>
      <c r="AC48" s="681" t="s">
        <v>1227</v>
      </c>
      <c r="AD48" s="679" t="s">
        <v>1225</v>
      </c>
      <c r="AE48" s="679" t="s">
        <v>2009</v>
      </c>
      <c r="AF48" s="665"/>
    </row>
    <row r="49" spans="1:32" s="637" customFormat="1" ht="99.95" customHeight="1" x14ac:dyDescent="0.2">
      <c r="A49" s="718" t="s">
        <v>1456</v>
      </c>
      <c r="B49" s="658" t="s">
        <v>1673</v>
      </c>
      <c r="C49" s="718"/>
      <c r="D49" s="658">
        <v>140272</v>
      </c>
      <c r="E49" s="718" t="s">
        <v>2002</v>
      </c>
      <c r="F49" s="718" t="s">
        <v>2007</v>
      </c>
      <c r="G49" s="718" t="s">
        <v>2004</v>
      </c>
      <c r="H49" s="718" t="s">
        <v>2003</v>
      </c>
      <c r="I49" s="718"/>
      <c r="J49" s="718"/>
      <c r="K49" s="718"/>
      <c r="L49" s="718" t="s">
        <v>2005</v>
      </c>
      <c r="M49" s="658">
        <v>1501</v>
      </c>
      <c r="N49" s="658" t="s">
        <v>1382</v>
      </c>
      <c r="O49" s="658" t="s">
        <v>1382</v>
      </c>
      <c r="P49" s="658" t="s">
        <v>1710</v>
      </c>
      <c r="Q49" s="658" t="s">
        <v>1518</v>
      </c>
      <c r="R49" s="658" t="s">
        <v>1766</v>
      </c>
      <c r="S49" s="718"/>
      <c r="T49" s="656" t="s">
        <v>1456</v>
      </c>
      <c r="U49" s="718" t="s">
        <v>1429</v>
      </c>
      <c r="V49" s="717" t="s">
        <v>1424</v>
      </c>
      <c r="W49" s="718"/>
      <c r="X49" s="663" t="s">
        <v>1955</v>
      </c>
      <c r="Y49" s="679"/>
      <c r="Z49" s="663" t="s">
        <v>1955</v>
      </c>
      <c r="AA49" s="679"/>
      <c r="AB49" s="680" t="s">
        <v>317</v>
      </c>
      <c r="AC49" s="681" t="s">
        <v>1227</v>
      </c>
      <c r="AD49" s="679" t="s">
        <v>1225</v>
      </c>
      <c r="AE49" s="679" t="s">
        <v>2009</v>
      </c>
      <c r="AF49" s="665"/>
    </row>
    <row r="50" spans="1:32" s="637" customFormat="1" ht="15" customHeight="1" x14ac:dyDescent="0.2">
      <c r="A50" s="665"/>
      <c r="B50" s="665"/>
      <c r="C50" s="665"/>
      <c r="D50" s="665"/>
      <c r="E50" s="665"/>
      <c r="F50" s="665"/>
      <c r="G50" s="665"/>
      <c r="H50" s="665"/>
      <c r="I50" s="665"/>
      <c r="J50" s="665"/>
      <c r="K50" s="665"/>
      <c r="L50" s="665"/>
      <c r="M50" s="666"/>
      <c r="N50" s="665"/>
      <c r="O50" s="665"/>
      <c r="P50" s="665"/>
      <c r="Q50" s="665"/>
      <c r="R50" s="665"/>
      <c r="S50" s="665"/>
      <c r="T50" s="665"/>
      <c r="U50" s="665"/>
      <c r="V50" s="665"/>
      <c r="W50" s="665"/>
      <c r="X50" s="665"/>
      <c r="Y50" s="665"/>
      <c r="Z50" s="665"/>
      <c r="AA50" s="665"/>
      <c r="AB50" s="665"/>
      <c r="AC50" s="665"/>
      <c r="AD50" s="665"/>
      <c r="AE50" s="665"/>
      <c r="AF50" s="665"/>
    </row>
    <row r="51" spans="1:32" s="637" customFormat="1" ht="15" customHeight="1" x14ac:dyDescent="0.2">
      <c r="A51" s="665"/>
      <c r="B51" s="665"/>
      <c r="C51" s="665"/>
      <c r="D51" s="665"/>
      <c r="E51" s="665"/>
      <c r="F51" s="665"/>
      <c r="G51" s="665"/>
      <c r="H51" s="665"/>
      <c r="I51" s="665"/>
      <c r="J51" s="665"/>
      <c r="K51" s="665"/>
      <c r="L51" s="665"/>
      <c r="M51" s="666"/>
      <c r="N51" s="665"/>
      <c r="O51" s="665"/>
      <c r="P51" s="665"/>
      <c r="Q51" s="665"/>
      <c r="R51" s="665"/>
      <c r="S51" s="665"/>
      <c r="T51" s="665"/>
      <c r="U51" s="665"/>
      <c r="V51" s="665"/>
      <c r="W51" s="665"/>
      <c r="X51" s="665"/>
      <c r="Y51" s="665"/>
      <c r="Z51" s="665"/>
      <c r="AA51" s="665"/>
      <c r="AB51" s="665"/>
      <c r="AC51" s="665"/>
      <c r="AD51" s="665"/>
      <c r="AE51" s="665"/>
      <c r="AF51" s="665"/>
    </row>
    <row r="52" spans="1:32" s="637" customFormat="1" ht="15" customHeight="1" x14ac:dyDescent="0.2">
      <c r="A52" s="665"/>
      <c r="B52" s="665"/>
      <c r="C52" s="665"/>
      <c r="D52" s="665"/>
      <c r="E52" s="665"/>
      <c r="F52" s="665"/>
      <c r="G52" s="665"/>
      <c r="H52" s="665"/>
      <c r="I52" s="665"/>
      <c r="J52" s="665"/>
      <c r="K52" s="665"/>
      <c r="L52" s="665"/>
      <c r="M52" s="666"/>
      <c r="N52" s="665"/>
      <c r="O52" s="665"/>
      <c r="P52" s="665"/>
      <c r="Q52" s="665"/>
      <c r="R52" s="665"/>
      <c r="S52" s="665"/>
      <c r="T52" s="665"/>
      <c r="U52" s="665"/>
      <c r="V52" s="665"/>
      <c r="W52" s="665"/>
      <c r="X52" s="665"/>
      <c r="Y52" s="665"/>
      <c r="Z52" s="665"/>
      <c r="AA52" s="665"/>
      <c r="AB52" s="665"/>
      <c r="AC52" s="665"/>
      <c r="AD52" s="665"/>
      <c r="AE52" s="665"/>
      <c r="AF52" s="665"/>
    </row>
    <row r="53" spans="1:32" s="637" customFormat="1" ht="15" customHeight="1" x14ac:dyDescent="0.2">
      <c r="A53" s="665"/>
      <c r="B53" s="665"/>
      <c r="C53" s="665"/>
      <c r="D53" s="665"/>
      <c r="E53" s="665"/>
      <c r="F53" s="665"/>
      <c r="G53" s="665"/>
      <c r="H53" s="665"/>
      <c r="I53" s="665"/>
      <c r="J53" s="665"/>
      <c r="K53" s="665"/>
      <c r="L53" s="665"/>
      <c r="M53" s="666"/>
      <c r="N53" s="665"/>
      <c r="O53" s="665"/>
      <c r="P53" s="665"/>
      <c r="Q53" s="665"/>
      <c r="R53" s="665"/>
      <c r="S53" s="665"/>
      <c r="T53" s="665"/>
      <c r="U53" s="665"/>
      <c r="V53" s="665"/>
      <c r="W53" s="665"/>
      <c r="X53" s="665"/>
      <c r="Y53" s="665"/>
      <c r="Z53" s="665"/>
      <c r="AA53" s="665"/>
      <c r="AB53" s="665"/>
      <c r="AC53" s="665"/>
      <c r="AD53" s="665"/>
      <c r="AE53" s="665"/>
      <c r="AF53" s="665"/>
    </row>
    <row r="54" spans="1:32" s="637" customFormat="1" ht="15" customHeight="1" x14ac:dyDescent="0.2">
      <c r="A54" s="665"/>
      <c r="B54" s="665"/>
      <c r="C54" s="665"/>
      <c r="D54" s="665"/>
      <c r="E54" s="665"/>
      <c r="F54" s="665"/>
      <c r="G54" s="665"/>
      <c r="H54" s="665"/>
      <c r="I54" s="665"/>
      <c r="J54" s="665"/>
      <c r="K54" s="665"/>
      <c r="L54" s="665"/>
      <c r="M54" s="666"/>
      <c r="N54" s="665"/>
      <c r="O54" s="665"/>
      <c r="P54" s="665"/>
      <c r="Q54" s="665"/>
      <c r="R54" s="665"/>
      <c r="S54" s="665"/>
      <c r="T54" s="665"/>
      <c r="U54" s="665"/>
      <c r="V54" s="665"/>
      <c r="W54" s="665"/>
      <c r="X54" s="665"/>
      <c r="Y54" s="665"/>
      <c r="Z54" s="665"/>
      <c r="AA54" s="665"/>
      <c r="AB54" s="665"/>
      <c r="AC54" s="665"/>
      <c r="AD54" s="665"/>
      <c r="AE54" s="665"/>
      <c r="AF54" s="665"/>
    </row>
    <row r="55" spans="1:32" s="637" customFormat="1" ht="15" customHeight="1" x14ac:dyDescent="0.2">
      <c r="A55" s="665"/>
      <c r="B55" s="665"/>
      <c r="C55" s="665"/>
      <c r="D55" s="665"/>
      <c r="E55" s="665"/>
      <c r="F55" s="665"/>
      <c r="G55" s="665"/>
      <c r="H55" s="665"/>
      <c r="I55" s="665"/>
      <c r="J55" s="665"/>
      <c r="K55" s="665"/>
      <c r="L55" s="665"/>
      <c r="M55" s="666"/>
      <c r="N55" s="665"/>
      <c r="O55" s="665"/>
      <c r="P55" s="665"/>
      <c r="Q55" s="665"/>
      <c r="R55" s="665"/>
      <c r="S55" s="665"/>
      <c r="T55" s="665"/>
      <c r="U55" s="665"/>
      <c r="V55" s="665"/>
      <c r="W55" s="665"/>
      <c r="X55" s="665"/>
      <c r="Y55" s="665"/>
      <c r="Z55" s="665"/>
      <c r="AA55" s="665"/>
      <c r="AB55" s="665"/>
      <c r="AC55" s="665"/>
      <c r="AD55" s="665"/>
      <c r="AE55" s="665"/>
      <c r="AF55" s="665"/>
    </row>
    <row r="56" spans="1:32" s="637" customFormat="1" ht="15" customHeight="1" x14ac:dyDescent="0.2">
      <c r="A56" s="665"/>
      <c r="B56" s="665"/>
      <c r="C56" s="665"/>
      <c r="D56" s="665"/>
      <c r="E56" s="665"/>
      <c r="F56" s="665"/>
      <c r="G56" s="665"/>
      <c r="H56" s="665"/>
      <c r="I56" s="665"/>
      <c r="J56" s="665"/>
      <c r="K56" s="665"/>
      <c r="L56" s="665"/>
      <c r="M56" s="666"/>
      <c r="N56" s="665"/>
      <c r="O56" s="665"/>
      <c r="P56" s="665"/>
      <c r="Q56" s="665"/>
      <c r="R56" s="665"/>
      <c r="S56" s="665"/>
      <c r="T56" s="665"/>
      <c r="U56" s="665"/>
      <c r="V56" s="665"/>
      <c r="W56" s="665"/>
      <c r="X56" s="665"/>
      <c r="Y56" s="665"/>
      <c r="Z56" s="665"/>
      <c r="AA56" s="665"/>
      <c r="AB56" s="665"/>
      <c r="AC56" s="665"/>
      <c r="AD56" s="665"/>
      <c r="AE56" s="665"/>
      <c r="AF56" s="665"/>
    </row>
    <row r="57" spans="1:32" s="637" customFormat="1" ht="15" customHeight="1" x14ac:dyDescent="0.2">
      <c r="A57" s="665"/>
      <c r="B57" s="665"/>
      <c r="C57" s="665"/>
      <c r="D57" s="665"/>
      <c r="E57" s="665"/>
      <c r="F57" s="665"/>
      <c r="G57" s="665"/>
      <c r="H57" s="665"/>
      <c r="I57" s="665"/>
      <c r="J57" s="665"/>
      <c r="K57" s="665"/>
      <c r="L57" s="665"/>
      <c r="M57" s="666"/>
      <c r="N57" s="665"/>
      <c r="O57" s="665"/>
      <c r="P57" s="665"/>
      <c r="Q57" s="665"/>
      <c r="R57" s="665"/>
      <c r="S57" s="665"/>
      <c r="T57" s="665"/>
      <c r="U57" s="665"/>
      <c r="V57" s="665"/>
      <c r="W57" s="665"/>
      <c r="X57" s="665"/>
      <c r="Y57" s="665"/>
      <c r="Z57" s="665"/>
      <c r="AA57" s="665"/>
      <c r="AB57" s="665"/>
      <c r="AC57" s="665"/>
      <c r="AD57" s="665"/>
      <c r="AE57" s="665"/>
      <c r="AF57" s="665"/>
    </row>
    <row r="58" spans="1:32" s="637" customFormat="1" ht="15" customHeight="1" x14ac:dyDescent="0.2">
      <c r="A58" s="665"/>
      <c r="B58" s="665"/>
      <c r="C58" s="665"/>
      <c r="D58" s="665"/>
      <c r="E58" s="665"/>
      <c r="F58" s="665"/>
      <c r="G58" s="665"/>
      <c r="H58" s="665"/>
      <c r="I58" s="665"/>
      <c r="J58" s="665"/>
      <c r="K58" s="665"/>
      <c r="L58" s="665"/>
      <c r="M58" s="666"/>
      <c r="N58" s="665"/>
      <c r="O58" s="665"/>
      <c r="P58" s="665"/>
      <c r="Q58" s="665"/>
      <c r="R58" s="665"/>
      <c r="S58" s="665"/>
      <c r="T58" s="665"/>
      <c r="U58" s="665"/>
      <c r="V58" s="665"/>
      <c r="W58" s="665"/>
      <c r="X58" s="665"/>
      <c r="Y58" s="665"/>
      <c r="Z58" s="665"/>
      <c r="AA58" s="665"/>
      <c r="AB58" s="665"/>
      <c r="AC58" s="665"/>
      <c r="AD58" s="665"/>
      <c r="AE58" s="665"/>
      <c r="AF58" s="665"/>
    </row>
    <row r="59" spans="1:32" s="637" customFormat="1" ht="15" customHeight="1" x14ac:dyDescent="0.2">
      <c r="A59" s="665"/>
      <c r="B59" s="665"/>
      <c r="C59" s="665"/>
      <c r="D59" s="665"/>
      <c r="E59" s="665"/>
      <c r="F59" s="665"/>
      <c r="G59" s="665"/>
      <c r="H59" s="665"/>
      <c r="I59" s="665"/>
      <c r="J59" s="665"/>
      <c r="K59" s="665"/>
      <c r="L59" s="665"/>
      <c r="M59" s="666"/>
      <c r="N59" s="665"/>
      <c r="O59" s="665"/>
      <c r="P59" s="665"/>
      <c r="Q59" s="665"/>
      <c r="R59" s="665"/>
      <c r="S59" s="665"/>
      <c r="T59" s="665"/>
      <c r="U59" s="665"/>
      <c r="V59" s="665"/>
      <c r="W59" s="665"/>
      <c r="X59" s="665"/>
      <c r="Y59" s="665"/>
      <c r="Z59" s="665"/>
      <c r="AA59" s="665"/>
      <c r="AB59" s="665"/>
      <c r="AC59" s="665"/>
      <c r="AD59" s="665"/>
      <c r="AE59" s="665"/>
      <c r="AF59" s="665"/>
    </row>
  </sheetData>
  <autoFilter ref="A12:AF45">
    <sortState ref="A13:AF49">
      <sortCondition ref="P12:P45"/>
    </sortState>
  </autoFilter>
  <mergeCells count="5">
    <mergeCell ref="A10:U10"/>
    <mergeCell ref="V10:AD10"/>
    <mergeCell ref="AE10:AF10"/>
    <mergeCell ref="A8:N8"/>
    <mergeCell ref="A4:J4"/>
  </mergeCells>
  <conditionalFormatting sqref="X13:X19">
    <cfRule type="notContainsBlanks" priority="1" stopIfTrue="1">
      <formula>LEN(TRIM(X13))&gt;0</formula>
    </cfRule>
    <cfRule type="expression" dxfId="0" priority="2">
      <formula>IF(V13="Yes","true","false")</formula>
    </cfRule>
  </conditionalFormatting>
  <dataValidations count="5">
    <dataValidation type="list" allowBlank="1" showInputMessage="1" showErrorMessage="1" sqref="V13:V49">
      <formula1>"Covered, Not Covered"</formula1>
    </dataValidation>
    <dataValidation type="list" allowBlank="1" showInputMessage="1" showErrorMessage="1" sqref="AD13:AD59">
      <formula1>BenchSys</formula1>
    </dataValidation>
    <dataValidation type="list" allowBlank="1" showInputMessage="1" showErrorMessage="1" sqref="AC13:AC59">
      <formula1>BenchStat</formula1>
    </dataValidation>
    <dataValidation type="list" allowBlank="1" showInputMessage="1" sqref="Y13:Z14 AB13:AB15 X15:Z15 AB18:AB21 AB23:AB24 Y18:Z21 AA13:AA59">
      <formula1>EvLevel</formula1>
    </dataValidation>
    <dataValidation type="list" errorStyle="warning" allowBlank="1" sqref="AB16:AB17 AB22 AB25:AB59">
      <formula1>"Yes, No, Not Applicable"</formula1>
    </dataValidation>
  </dataValidations>
  <pageMargins left="0.7" right="0.7" top="0.75" bottom="0.75" header="0.3" footer="0.3"/>
  <pageSetup paperSize="3" scale="30" fitToHeight="2" orientation="landscape" r:id="rId1"/>
  <rowBreaks count="3" manualBreakCount="3">
    <brk id="23" max="16383" man="1"/>
    <brk id="28" max="16383" man="1"/>
    <brk id="45" max="31"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I41066"/>
  <sheetViews>
    <sheetView view="pageBreakPreview" topLeftCell="DR1" zoomScaleNormal="100" zoomScaleSheetLayoutView="100" workbookViewId="0">
      <pane ySplit="3" topLeftCell="A4" activePane="bottomLeft" state="frozen"/>
      <selection activeCell="CV25" sqref="CV25"/>
      <selection pane="bottomLeft" activeCell="DU16" sqref="DU16"/>
    </sheetView>
  </sheetViews>
  <sheetFormatPr defaultColWidth="9.140625" defaultRowHeight="12.75" x14ac:dyDescent="0.2"/>
  <cols>
    <col min="1" max="1" width="12.42578125" style="2"/>
    <col min="2" max="2" width="18.42578125" style="2" bestFit="1" customWidth="1"/>
    <col min="3" max="3" width="14.42578125" style="2" bestFit="1" customWidth="1"/>
    <col min="4" max="4" width="5.5703125" style="2" customWidth="1"/>
    <col min="5" max="5" width="12.42578125" style="2" customWidth="1"/>
    <col min="6" max="8" width="12.42578125" style="2"/>
    <col min="9" max="9" width="9.140625" style="2"/>
    <col min="10" max="10" width="12.42578125" style="2"/>
    <col min="11" max="11" width="13.42578125" style="2" customWidth="1"/>
    <col min="12" max="16" width="12.42578125" style="2"/>
    <col min="17" max="17" width="1.5703125" style="2" customWidth="1"/>
    <col min="18" max="18" width="9.42578125" style="274" bestFit="1" customWidth="1"/>
    <col min="19" max="20" width="9.140625" style="154"/>
    <col min="21" max="21" width="12.140625" style="154" customWidth="1"/>
    <col min="22" max="23" width="10.42578125" style="154" customWidth="1"/>
    <col min="24" max="26" width="10.5703125" style="154" customWidth="1"/>
    <col min="27" max="27" width="12.140625" style="154" customWidth="1"/>
    <col min="28" max="32" width="10.5703125" style="154" customWidth="1"/>
    <col min="33" max="33" width="12.42578125" style="154" customWidth="1"/>
    <col min="34" max="38" width="10.5703125" style="154" customWidth="1"/>
    <col min="39" max="39" width="12.140625" style="154" customWidth="1"/>
    <col min="40" max="44" width="10.5703125" style="154" customWidth="1"/>
    <col min="45" max="45" width="12.42578125" style="154" customWidth="1"/>
    <col min="46" max="50" width="10.5703125" style="154" customWidth="1"/>
    <col min="51" max="51" width="12.140625" style="154" customWidth="1"/>
    <col min="52" max="56" width="10.5703125" style="154" customWidth="1"/>
    <col min="57" max="57" width="1.5703125" style="2" customWidth="1"/>
    <col min="58" max="58" width="22.42578125" style="2" customWidth="1"/>
    <col min="59" max="59" width="10.5703125" style="2" bestFit="1" customWidth="1"/>
    <col min="60" max="60" width="13.42578125" style="2" bestFit="1" customWidth="1"/>
    <col min="61" max="61" width="4" style="2" bestFit="1" customWidth="1"/>
    <col min="62" max="62" width="30" style="2" customWidth="1"/>
    <col min="63" max="63" width="7.85546875" style="2" bestFit="1" customWidth="1"/>
    <col min="64" max="64" width="7" style="2" bestFit="1" customWidth="1"/>
    <col min="65" max="65" width="14.42578125" style="2" bestFit="1" customWidth="1"/>
    <col min="66" max="66" width="32.42578125" style="2" bestFit="1" customWidth="1"/>
    <col min="67" max="67" width="11.85546875" style="2" customWidth="1"/>
    <col min="68" max="68" width="33.42578125" style="2" bestFit="1" customWidth="1"/>
    <col min="69" max="69" width="36.85546875" style="2" bestFit="1" customWidth="1"/>
    <col min="70" max="70" width="1.5703125" style="2" customWidth="1"/>
    <col min="71" max="71" width="4" style="2" bestFit="1" customWidth="1"/>
    <col min="72" max="72" width="16.5703125" style="2" bestFit="1" customWidth="1"/>
    <col min="73" max="73" width="44.140625" style="2" bestFit="1" customWidth="1"/>
    <col min="74" max="74" width="12" style="2" customWidth="1"/>
    <col min="75" max="75" width="8.5703125" style="2" bestFit="1" customWidth="1"/>
    <col min="76" max="76" width="1.5703125" style="154" customWidth="1"/>
    <col min="77" max="77" width="4" style="342" bestFit="1" customWidth="1"/>
    <col min="78" max="78" width="15.85546875" style="342" bestFit="1" customWidth="1"/>
    <col min="79" max="79" width="15.85546875" style="342" customWidth="1"/>
    <col min="80" max="80" width="1.5703125" style="154" customWidth="1"/>
    <col min="81" max="81" width="11" style="154" customWidth="1"/>
    <col min="82" max="83" width="11.42578125" style="154" customWidth="1"/>
    <col min="84" max="84" width="6.5703125" style="154" customWidth="1"/>
    <col min="85" max="85" width="11.42578125" style="154" customWidth="1"/>
    <col min="86" max="86" width="6.5703125" style="154" customWidth="1"/>
    <col min="87" max="87" width="11.42578125" style="154" customWidth="1"/>
    <col min="88" max="88" width="6.5703125" style="154" customWidth="1"/>
    <col min="89" max="89" width="11.42578125" style="154" customWidth="1"/>
    <col min="90" max="90" width="6.5703125" style="154" customWidth="1"/>
    <col min="91" max="91" width="1.5703125" style="154" customWidth="1"/>
    <col min="92" max="92" width="17.42578125" style="154" customWidth="1"/>
    <col min="93" max="93" width="1.5703125" style="154" customWidth="1"/>
    <col min="94" max="94" width="11" style="154" customWidth="1"/>
    <col min="95" max="97" width="11.42578125" style="154" customWidth="1"/>
    <col min="98" max="98" width="1.5703125" style="154" customWidth="1"/>
    <col min="99" max="102" width="17.140625" style="349" customWidth="1"/>
    <col min="103" max="103" width="1.5703125" style="154" customWidth="1"/>
    <col min="104" max="104" width="19.85546875" style="154" bestFit="1" customWidth="1"/>
    <col min="105" max="105" width="19.85546875" style="154" customWidth="1"/>
    <col min="106" max="106" width="20.42578125" style="154" customWidth="1"/>
    <col min="107" max="107" width="16.5703125" style="154" bestFit="1" customWidth="1"/>
    <col min="108" max="108" width="8.42578125" style="154" bestFit="1" customWidth="1"/>
    <col min="109" max="109" width="27.42578125" style="154" bestFit="1" customWidth="1"/>
    <col min="110" max="110" width="17.5703125" style="64" customWidth="1"/>
    <col min="111" max="112" width="7.85546875" style="154" customWidth="1"/>
    <col min="113" max="116" width="9.140625" style="154"/>
    <col min="117" max="117" width="11" style="154" bestFit="1" customWidth="1"/>
    <col min="118" max="118" width="9.140625" style="154"/>
    <col min="119" max="119" width="11" style="154" bestFit="1" customWidth="1"/>
    <col min="120" max="122" width="9.140625" style="154" customWidth="1"/>
    <col min="123" max="123" width="11.140625" style="154" customWidth="1"/>
    <col min="124" max="124" width="9.140625" style="154" customWidth="1"/>
    <col min="125" max="125" width="11.42578125" style="154" customWidth="1"/>
    <col min="126" max="126" width="9.140625" style="154" customWidth="1"/>
    <col min="127" max="127" width="1.5703125" style="2" customWidth="1"/>
    <col min="128" max="130" width="21.140625" style="2" customWidth="1"/>
    <col min="131" max="131" width="11.140625" style="2" customWidth="1"/>
    <col min="132" max="133" width="12.85546875" style="2" customWidth="1"/>
    <col min="134" max="134" width="1.5703125" style="2" customWidth="1"/>
    <col min="135" max="135" width="19.42578125" style="2" customWidth="1"/>
    <col min="136" max="136" width="14.5703125" style="2" customWidth="1"/>
    <col min="137" max="137" width="19.42578125" style="2" customWidth="1"/>
    <col min="138" max="138" width="1.5703125" style="2" customWidth="1"/>
    <col min="139" max="139" width="22.85546875" style="2" customWidth="1"/>
    <col min="140" max="16384" width="9.140625" style="2"/>
  </cols>
  <sheetData>
    <row r="1" spans="1:139" ht="15" customHeight="1" x14ac:dyDescent="0.2">
      <c r="A1" s="10"/>
      <c r="B1" s="10"/>
      <c r="C1" s="10"/>
      <c r="D1" s="10"/>
      <c r="E1" s="10"/>
      <c r="F1" s="10"/>
      <c r="G1" s="10"/>
      <c r="H1" s="10"/>
      <c r="I1" s="10"/>
      <c r="J1" s="10"/>
      <c r="K1" s="10"/>
      <c r="L1" s="10"/>
      <c r="M1" s="10"/>
      <c r="N1" s="10"/>
      <c r="O1" s="10"/>
      <c r="P1" s="10"/>
      <c r="Q1" s="10"/>
      <c r="R1" s="751" t="s">
        <v>289</v>
      </c>
      <c r="S1" s="754" t="s">
        <v>947</v>
      </c>
      <c r="T1" s="754" t="s">
        <v>947</v>
      </c>
      <c r="U1" s="745" t="s">
        <v>945</v>
      </c>
      <c r="V1" s="746"/>
      <c r="W1" s="746"/>
      <c r="X1" s="746"/>
      <c r="Y1" s="746"/>
      <c r="Z1" s="747"/>
      <c r="AA1" s="745" t="s">
        <v>941</v>
      </c>
      <c r="AB1" s="746"/>
      <c r="AC1" s="746"/>
      <c r="AD1" s="746"/>
      <c r="AE1" s="746"/>
      <c r="AF1" s="747"/>
      <c r="AG1" s="748" t="s">
        <v>944</v>
      </c>
      <c r="AH1" s="749"/>
      <c r="AI1" s="749"/>
      <c r="AJ1" s="749"/>
      <c r="AK1" s="749"/>
      <c r="AL1" s="750"/>
      <c r="AM1" s="748" t="s">
        <v>940</v>
      </c>
      <c r="AN1" s="749"/>
      <c r="AO1" s="749"/>
      <c r="AP1" s="749"/>
      <c r="AQ1" s="749"/>
      <c r="AR1" s="750"/>
      <c r="AS1" s="745" t="s">
        <v>1485</v>
      </c>
      <c r="AT1" s="746"/>
      <c r="AU1" s="746"/>
      <c r="AV1" s="746"/>
      <c r="AW1" s="746"/>
      <c r="AX1" s="747"/>
      <c r="AY1" s="745" t="s">
        <v>1486</v>
      </c>
      <c r="AZ1" s="746"/>
      <c r="BA1" s="746"/>
      <c r="BB1" s="746"/>
      <c r="BC1" s="746"/>
      <c r="BD1" s="747"/>
      <c r="BE1" s="243"/>
      <c r="BF1" s="741" t="s">
        <v>942</v>
      </c>
      <c r="BG1" s="742"/>
      <c r="BH1" s="742"/>
      <c r="BI1" s="742"/>
      <c r="BJ1" s="742"/>
      <c r="BK1" s="742"/>
      <c r="BL1" s="742"/>
      <c r="BM1" s="742"/>
      <c r="BN1" s="742"/>
      <c r="BO1" s="743"/>
      <c r="BP1" s="742"/>
      <c r="BQ1" s="744"/>
      <c r="BR1" s="155"/>
      <c r="BS1" s="740" t="s">
        <v>943</v>
      </c>
      <c r="BT1" s="740"/>
      <c r="BU1" s="740"/>
      <c r="BV1" s="740"/>
      <c r="BW1" s="740"/>
      <c r="BX1" s="130"/>
      <c r="BY1" s="736" t="s">
        <v>981</v>
      </c>
      <c r="BZ1" s="737"/>
      <c r="CA1" s="738"/>
      <c r="CB1" s="130"/>
      <c r="CC1" s="736" t="s">
        <v>982</v>
      </c>
      <c r="CD1" s="737"/>
      <c r="CE1" s="737"/>
      <c r="CF1" s="737"/>
      <c r="CG1" s="737"/>
      <c r="CH1" s="737"/>
      <c r="CI1" s="737"/>
      <c r="CJ1" s="737"/>
      <c r="CK1" s="737"/>
      <c r="CL1" s="738"/>
      <c r="CM1" s="130"/>
      <c r="CN1" s="165"/>
      <c r="CO1" s="130"/>
      <c r="CP1" s="736" t="s">
        <v>983</v>
      </c>
      <c r="CQ1" s="737"/>
      <c r="CR1" s="737"/>
      <c r="CS1" s="738"/>
      <c r="CT1" s="130"/>
      <c r="CU1" s="739" t="s">
        <v>984</v>
      </c>
      <c r="CV1" s="739"/>
      <c r="CW1" s="739"/>
      <c r="CX1" s="739"/>
      <c r="CY1" s="130"/>
      <c r="CZ1" s="309" t="s">
        <v>1193</v>
      </c>
      <c r="DA1" s="309"/>
      <c r="DB1" s="309"/>
      <c r="DC1" s="309"/>
      <c r="DD1" s="309"/>
      <c r="DE1" s="309"/>
      <c r="DF1" s="309"/>
      <c r="DG1" s="310" t="s">
        <v>1487</v>
      </c>
      <c r="DH1" s="310" t="s">
        <v>1488</v>
      </c>
      <c r="DI1" s="309"/>
      <c r="DJ1" s="309"/>
      <c r="DK1" s="757" t="s">
        <v>1725</v>
      </c>
      <c r="DL1" s="758"/>
      <c r="DM1" s="758"/>
      <c r="DN1" s="758"/>
      <c r="DO1" s="758"/>
      <c r="DP1" s="759"/>
      <c r="DQ1" s="757" t="s">
        <v>1489</v>
      </c>
      <c r="DR1" s="758"/>
      <c r="DS1" s="758"/>
      <c r="DT1" s="758"/>
      <c r="DU1" s="758"/>
      <c r="DV1" s="759"/>
      <c r="DX1" s="748" t="s">
        <v>1310</v>
      </c>
      <c r="DY1" s="749"/>
      <c r="DZ1" s="749"/>
      <c r="EA1" s="749"/>
      <c r="EB1" s="749"/>
      <c r="EC1" s="750"/>
      <c r="EE1" s="760" t="s">
        <v>1326</v>
      </c>
      <c r="EF1" s="761"/>
      <c r="EG1" s="762"/>
      <c r="EI1" s="250" t="s">
        <v>1345</v>
      </c>
    </row>
    <row r="2" spans="1:139" ht="25.5" customHeight="1" x14ac:dyDescent="0.2">
      <c r="A2" s="156"/>
      <c r="B2" s="156"/>
      <c r="C2" s="156"/>
      <c r="D2" s="229"/>
      <c r="E2" s="229"/>
      <c r="F2" s="229"/>
      <c r="G2" s="229"/>
      <c r="H2" s="229"/>
      <c r="I2" s="229"/>
      <c r="J2" s="157"/>
      <c r="K2" s="740" t="s">
        <v>929</v>
      </c>
      <c r="L2" s="740"/>
      <c r="M2" s="740"/>
      <c r="N2" s="740" t="s">
        <v>930</v>
      </c>
      <c r="O2" s="740"/>
      <c r="P2" s="740"/>
      <c r="Q2" s="155"/>
      <c r="R2" s="752"/>
      <c r="S2" s="755"/>
      <c r="T2" s="755"/>
      <c r="U2" s="739" t="s">
        <v>929</v>
      </c>
      <c r="V2" s="739"/>
      <c r="W2" s="739"/>
      <c r="X2" s="739" t="s">
        <v>930</v>
      </c>
      <c r="Y2" s="739"/>
      <c r="Z2" s="739"/>
      <c r="AA2" s="739" t="s">
        <v>929</v>
      </c>
      <c r="AB2" s="739"/>
      <c r="AC2" s="739"/>
      <c r="AD2" s="739" t="s">
        <v>930</v>
      </c>
      <c r="AE2" s="739"/>
      <c r="AF2" s="739"/>
      <c r="AG2" s="739" t="s">
        <v>929</v>
      </c>
      <c r="AH2" s="739"/>
      <c r="AI2" s="739"/>
      <c r="AJ2" s="739" t="s">
        <v>930</v>
      </c>
      <c r="AK2" s="739"/>
      <c r="AL2" s="739"/>
      <c r="AM2" s="739" t="s">
        <v>929</v>
      </c>
      <c r="AN2" s="739"/>
      <c r="AO2" s="739"/>
      <c r="AP2" s="739" t="s">
        <v>930</v>
      </c>
      <c r="AQ2" s="739"/>
      <c r="AR2" s="739"/>
      <c r="AS2" s="739" t="s">
        <v>929</v>
      </c>
      <c r="AT2" s="739"/>
      <c r="AU2" s="739"/>
      <c r="AV2" s="739" t="s">
        <v>930</v>
      </c>
      <c r="AW2" s="739"/>
      <c r="AX2" s="739"/>
      <c r="AY2" s="739" t="s">
        <v>929</v>
      </c>
      <c r="AZ2" s="739"/>
      <c r="BA2" s="739"/>
      <c r="BB2" s="739" t="s">
        <v>930</v>
      </c>
      <c r="BC2" s="739"/>
      <c r="BD2" s="739"/>
      <c r="BE2" s="244"/>
      <c r="BF2" s="97" t="s">
        <v>38</v>
      </c>
      <c r="BG2" s="97" t="s">
        <v>133</v>
      </c>
      <c r="BH2" s="97" t="s">
        <v>141</v>
      </c>
      <c r="BI2" s="97" t="s">
        <v>33</v>
      </c>
      <c r="BJ2" s="97" t="s">
        <v>140</v>
      </c>
      <c r="BK2" s="97" t="s">
        <v>142</v>
      </c>
      <c r="BL2" s="97" t="s">
        <v>143</v>
      </c>
      <c r="BM2" s="97" t="s">
        <v>207</v>
      </c>
      <c r="BN2" s="275" t="s">
        <v>208</v>
      </c>
      <c r="BO2" s="275" t="s">
        <v>1729</v>
      </c>
      <c r="BP2" s="97" t="s">
        <v>158</v>
      </c>
      <c r="BQ2" s="97" t="s">
        <v>159</v>
      </c>
      <c r="BR2" s="59"/>
      <c r="BS2" s="97" t="s">
        <v>33</v>
      </c>
      <c r="BT2" s="97" t="s">
        <v>53</v>
      </c>
      <c r="BU2" s="275" t="s">
        <v>67</v>
      </c>
      <c r="BV2" s="97" t="s">
        <v>41</v>
      </c>
      <c r="BW2" s="97" t="s">
        <v>1125</v>
      </c>
      <c r="BX2" s="131"/>
      <c r="BY2" s="249" t="s">
        <v>33</v>
      </c>
      <c r="BZ2" s="249" t="s">
        <v>79</v>
      </c>
      <c r="CA2" s="249" t="s">
        <v>828</v>
      </c>
      <c r="CB2" s="131"/>
      <c r="CC2" s="249" t="s">
        <v>985</v>
      </c>
      <c r="CD2" s="249" t="s">
        <v>409</v>
      </c>
      <c r="CE2" s="735" t="s">
        <v>1189</v>
      </c>
      <c r="CF2" s="735"/>
      <c r="CG2" s="735"/>
      <c r="CH2" s="735"/>
      <c r="CI2" s="735"/>
      <c r="CJ2" s="735"/>
      <c r="CK2" s="735"/>
      <c r="CL2" s="735"/>
      <c r="CM2" s="132"/>
      <c r="CN2" s="249" t="s">
        <v>914</v>
      </c>
      <c r="CO2" s="132"/>
      <c r="CP2" s="249" t="s">
        <v>986</v>
      </c>
      <c r="CQ2" s="249" t="s">
        <v>637</v>
      </c>
      <c r="CR2" s="249" t="s">
        <v>409</v>
      </c>
      <c r="CS2" s="249" t="s">
        <v>638</v>
      </c>
      <c r="CT2" s="131"/>
      <c r="CU2" s="273" t="s">
        <v>1722</v>
      </c>
      <c r="CV2" s="273" t="s">
        <v>987</v>
      </c>
      <c r="CW2" s="273" t="s">
        <v>1222</v>
      </c>
      <c r="CX2" s="273" t="s">
        <v>1180</v>
      </c>
      <c r="CY2" s="131"/>
      <c r="CZ2" s="249" t="s">
        <v>988</v>
      </c>
      <c r="DA2" s="249" t="s">
        <v>989</v>
      </c>
      <c r="DB2" s="249" t="s">
        <v>989</v>
      </c>
      <c r="DC2" s="249" t="s">
        <v>990</v>
      </c>
      <c r="DD2" s="249" t="s">
        <v>588</v>
      </c>
      <c r="DE2" s="249" t="s">
        <v>991</v>
      </c>
      <c r="DF2" s="249" t="s">
        <v>614</v>
      </c>
      <c r="DG2" s="249" t="s">
        <v>992</v>
      </c>
      <c r="DH2" s="249" t="s">
        <v>992</v>
      </c>
      <c r="DI2" s="249" t="s">
        <v>631</v>
      </c>
      <c r="DJ2" s="249" t="s">
        <v>627</v>
      </c>
      <c r="DK2" s="249" t="s">
        <v>621</v>
      </c>
      <c r="DL2" s="249" t="s">
        <v>622</v>
      </c>
      <c r="DM2" s="249" t="s">
        <v>623</v>
      </c>
      <c r="DN2" s="249" t="s">
        <v>624</v>
      </c>
      <c r="DO2" s="249" t="s">
        <v>625</v>
      </c>
      <c r="DP2" s="249" t="s">
        <v>626</v>
      </c>
      <c r="DQ2" s="249" t="s">
        <v>621</v>
      </c>
      <c r="DR2" s="249" t="s">
        <v>622</v>
      </c>
      <c r="DS2" s="249" t="s">
        <v>623</v>
      </c>
      <c r="DT2" s="249" t="s">
        <v>624</v>
      </c>
      <c r="DU2" s="249" t="s">
        <v>625</v>
      </c>
      <c r="DV2" s="249" t="s">
        <v>626</v>
      </c>
      <c r="DX2" s="249" t="s">
        <v>1353</v>
      </c>
      <c r="DY2" s="249" t="s">
        <v>1354</v>
      </c>
      <c r="DZ2" s="249" t="s">
        <v>1313</v>
      </c>
      <c r="EA2" s="249" t="s">
        <v>1311</v>
      </c>
      <c r="EB2" s="249" t="s">
        <v>1379</v>
      </c>
      <c r="EC2" s="249" t="s">
        <v>1378</v>
      </c>
      <c r="EE2" s="249" t="s">
        <v>369</v>
      </c>
      <c r="EF2" s="249" t="s">
        <v>1320</v>
      </c>
      <c r="EG2" s="249" t="s">
        <v>627</v>
      </c>
      <c r="EI2" s="250" t="s">
        <v>369</v>
      </c>
    </row>
    <row r="3" spans="1:139" ht="38.25" x14ac:dyDescent="0.2">
      <c r="A3" s="249" t="s">
        <v>369</v>
      </c>
      <c r="B3" s="249" t="s">
        <v>272</v>
      </c>
      <c r="C3" s="133" t="s">
        <v>276</v>
      </c>
      <c r="D3" s="133" t="s">
        <v>143</v>
      </c>
      <c r="E3" s="133" t="s">
        <v>931</v>
      </c>
      <c r="F3" s="249" t="s">
        <v>403</v>
      </c>
      <c r="G3" s="735" t="s">
        <v>397</v>
      </c>
      <c r="H3" s="735"/>
      <c r="I3" s="735"/>
      <c r="J3" s="735"/>
      <c r="K3" s="249" t="s">
        <v>1122</v>
      </c>
      <c r="L3" s="249" t="s">
        <v>1123</v>
      </c>
      <c r="M3" s="249" t="s">
        <v>1124</v>
      </c>
      <c r="N3" s="249" t="s">
        <v>379</v>
      </c>
      <c r="O3" s="249" t="s">
        <v>380</v>
      </c>
      <c r="P3" s="249" t="s">
        <v>381</v>
      </c>
      <c r="Q3" s="59"/>
      <c r="R3" s="753"/>
      <c r="S3" s="756"/>
      <c r="T3" s="756"/>
      <c r="U3" s="273" t="s">
        <v>390</v>
      </c>
      <c r="V3" s="273" t="s">
        <v>391</v>
      </c>
      <c r="W3" s="273" t="s">
        <v>392</v>
      </c>
      <c r="X3" s="273" t="s">
        <v>393</v>
      </c>
      <c r="Y3" s="273" t="s">
        <v>394</v>
      </c>
      <c r="Z3" s="273" t="s">
        <v>395</v>
      </c>
      <c r="AA3" s="273" t="s">
        <v>390</v>
      </c>
      <c r="AB3" s="273" t="s">
        <v>391</v>
      </c>
      <c r="AC3" s="273" t="s">
        <v>392</v>
      </c>
      <c r="AD3" s="273" t="s">
        <v>393</v>
      </c>
      <c r="AE3" s="273" t="s">
        <v>394</v>
      </c>
      <c r="AF3" s="273" t="s">
        <v>395</v>
      </c>
      <c r="AG3" s="273" t="s">
        <v>390</v>
      </c>
      <c r="AH3" s="273" t="s">
        <v>391</v>
      </c>
      <c r="AI3" s="273" t="s">
        <v>392</v>
      </c>
      <c r="AJ3" s="273" t="s">
        <v>393</v>
      </c>
      <c r="AK3" s="273" t="s">
        <v>394</v>
      </c>
      <c r="AL3" s="273" t="s">
        <v>395</v>
      </c>
      <c r="AM3" s="273" t="s">
        <v>390</v>
      </c>
      <c r="AN3" s="273" t="s">
        <v>391</v>
      </c>
      <c r="AO3" s="273" t="s">
        <v>392</v>
      </c>
      <c r="AP3" s="273" t="s">
        <v>393</v>
      </c>
      <c r="AQ3" s="273" t="s">
        <v>394</v>
      </c>
      <c r="AR3" s="273" t="s">
        <v>395</v>
      </c>
      <c r="AS3" s="273" t="s">
        <v>390</v>
      </c>
      <c r="AT3" s="273" t="s">
        <v>391</v>
      </c>
      <c r="AU3" s="273" t="s">
        <v>392</v>
      </c>
      <c r="AV3" s="273" t="s">
        <v>393</v>
      </c>
      <c r="AW3" s="273" t="s">
        <v>394</v>
      </c>
      <c r="AX3" s="273" t="s">
        <v>395</v>
      </c>
      <c r="AY3" s="273" t="s">
        <v>390</v>
      </c>
      <c r="AZ3" s="273" t="s">
        <v>391</v>
      </c>
      <c r="BA3" s="273" t="s">
        <v>392</v>
      </c>
      <c r="BB3" s="273" t="s">
        <v>393</v>
      </c>
      <c r="BC3" s="273" t="s">
        <v>394</v>
      </c>
      <c r="BD3" s="273" t="s">
        <v>395</v>
      </c>
      <c r="BE3" s="244"/>
      <c r="BF3" s="311" t="s">
        <v>36</v>
      </c>
      <c r="BG3" s="311" t="s">
        <v>134</v>
      </c>
      <c r="BH3" s="311" t="s">
        <v>408</v>
      </c>
      <c r="BI3" s="312" t="s">
        <v>35</v>
      </c>
      <c r="BJ3" s="313" t="s">
        <v>812</v>
      </c>
      <c r="BK3" s="314">
        <v>0</v>
      </c>
      <c r="BL3" s="314" t="s">
        <v>144</v>
      </c>
      <c r="BM3" s="312" t="s">
        <v>252</v>
      </c>
      <c r="BN3" s="315" t="s">
        <v>1240</v>
      </c>
      <c r="BO3" s="315">
        <v>1985</v>
      </c>
      <c r="BP3" s="316" t="s">
        <v>151</v>
      </c>
      <c r="BQ3" s="316" t="s">
        <v>91</v>
      </c>
      <c r="BR3" s="98"/>
      <c r="BS3" s="317" t="s">
        <v>35</v>
      </c>
      <c r="BT3" s="317" t="s">
        <v>66</v>
      </c>
      <c r="BU3" s="140" t="s">
        <v>14</v>
      </c>
      <c r="BV3" s="98" t="s">
        <v>909</v>
      </c>
      <c r="BW3" s="318" t="s">
        <v>1126</v>
      </c>
      <c r="BX3" s="134"/>
      <c r="BY3" s="135" t="s">
        <v>35</v>
      </c>
      <c r="BZ3" s="136" t="s">
        <v>1150</v>
      </c>
      <c r="CA3" s="136" t="s">
        <v>825</v>
      </c>
      <c r="CB3" s="134"/>
      <c r="CC3" s="319" t="s">
        <v>993</v>
      </c>
      <c r="CD3" s="319" t="s">
        <v>993</v>
      </c>
      <c r="CE3" s="320"/>
      <c r="CF3" s="320"/>
      <c r="CG3" s="320"/>
      <c r="CH3" s="320"/>
      <c r="CI3" s="320"/>
      <c r="CJ3" s="320"/>
      <c r="CK3" s="320"/>
      <c r="CL3" s="320"/>
      <c r="CM3" s="137"/>
      <c r="CN3" s="321" t="s">
        <v>1194</v>
      </c>
      <c r="CO3" s="137"/>
      <c r="CP3" s="319" t="s">
        <v>547</v>
      </c>
      <c r="CQ3" s="319" t="s">
        <v>639</v>
      </c>
      <c r="CR3" s="319" t="s">
        <v>640</v>
      </c>
      <c r="CS3" s="320">
        <v>1</v>
      </c>
      <c r="CT3" s="134"/>
      <c r="CU3" s="11" t="s">
        <v>1262</v>
      </c>
      <c r="CV3" s="11" t="s">
        <v>994</v>
      </c>
      <c r="CW3" s="11" t="s">
        <v>1226</v>
      </c>
      <c r="CX3" s="11" t="s">
        <v>1723</v>
      </c>
      <c r="CY3" s="134"/>
      <c r="CZ3" s="226" t="s">
        <v>589</v>
      </c>
      <c r="DA3" s="226"/>
      <c r="DB3" s="226"/>
      <c r="DC3" s="226" t="s">
        <v>995</v>
      </c>
      <c r="DD3" s="154" t="s">
        <v>345</v>
      </c>
      <c r="DE3" s="154" t="s">
        <v>996</v>
      </c>
      <c r="DG3" s="226"/>
      <c r="DH3" s="226"/>
      <c r="DI3" s="322"/>
      <c r="DJ3" s="322"/>
      <c r="DK3" s="323">
        <f>1*0.45359</f>
        <v>0.45358999999999999</v>
      </c>
      <c r="DL3" s="322" t="s">
        <v>997</v>
      </c>
      <c r="DM3" s="324">
        <f>ROUND((0.0000305832147937411*0.45359),7)</f>
        <v>1.3900000000000001E-5</v>
      </c>
      <c r="DN3" s="322" t="s">
        <v>998</v>
      </c>
      <c r="DO3" s="324">
        <f>ROUND((0.0000376955903271693*0.45359),7)</f>
        <v>1.7099999999999999E-5</v>
      </c>
      <c r="DP3" s="322" t="s">
        <v>999</v>
      </c>
      <c r="DQ3" s="325">
        <f>1*0.45359</f>
        <v>0.45358999999999999</v>
      </c>
      <c r="DR3" s="322" t="s">
        <v>997</v>
      </c>
      <c r="DS3" s="326">
        <f>ROUND((0.0000305832147937411*0.45359),7)</f>
        <v>1.3900000000000001E-5</v>
      </c>
      <c r="DT3" s="322" t="s">
        <v>998</v>
      </c>
      <c r="DU3" s="326">
        <f>ROUND((0.0000376955903271693*0.45359),7)</f>
        <v>1.7099999999999999E-5</v>
      </c>
      <c r="DV3" s="322" t="s">
        <v>999</v>
      </c>
      <c r="DX3" s="220" t="s">
        <v>1308</v>
      </c>
      <c r="DY3" s="219" t="s">
        <v>1315</v>
      </c>
      <c r="DZ3" s="219" t="s">
        <v>1314</v>
      </c>
      <c r="EB3" s="327" t="s">
        <v>1318</v>
      </c>
      <c r="EC3" s="327" t="s">
        <v>1318</v>
      </c>
      <c r="EE3" s="2" t="s">
        <v>1293</v>
      </c>
      <c r="EF3" s="2" t="s">
        <v>1324</v>
      </c>
      <c r="EG3" s="2" t="s">
        <v>1327</v>
      </c>
      <c r="EI3" s="2" t="s">
        <v>1346</v>
      </c>
    </row>
    <row r="4" spans="1:139" x14ac:dyDescent="0.2">
      <c r="A4" s="138" t="s">
        <v>384</v>
      </c>
      <c r="B4" s="139" t="s">
        <v>1231</v>
      </c>
      <c r="C4" s="140" t="s">
        <v>364</v>
      </c>
      <c r="D4" s="140" t="s">
        <v>91</v>
      </c>
      <c r="E4" s="140" t="s">
        <v>91</v>
      </c>
      <c r="F4" s="140" t="s">
        <v>91</v>
      </c>
      <c r="G4" s="141"/>
      <c r="H4" s="141"/>
      <c r="I4" s="141"/>
      <c r="J4" s="140"/>
      <c r="K4" s="142" t="s">
        <v>91</v>
      </c>
      <c r="L4" s="143" t="s">
        <v>91</v>
      </c>
      <c r="M4" s="143" t="s">
        <v>91</v>
      </c>
      <c r="N4" s="143" t="s">
        <v>91</v>
      </c>
      <c r="O4" s="143" t="s">
        <v>91</v>
      </c>
      <c r="P4" s="143" t="s">
        <v>91</v>
      </c>
      <c r="Q4" s="82"/>
      <c r="R4" s="328">
        <v>6</v>
      </c>
      <c r="S4" s="320" t="s">
        <v>370</v>
      </c>
      <c r="T4" s="320" t="s">
        <v>370</v>
      </c>
      <c r="U4" s="329">
        <v>1232.357</v>
      </c>
      <c r="V4" s="329">
        <v>25.6</v>
      </c>
      <c r="W4" s="329">
        <v>6.5069999999999997</v>
      </c>
      <c r="X4" s="329">
        <f t="shared" ref="X4:X30" si="0">U4/2.2046223/1000*1</f>
        <v>0.55898781392168617</v>
      </c>
      <c r="Y4" s="329">
        <f t="shared" ref="Y4:Y30" si="1">V4/2.2046223/1000/1000*21</f>
        <v>2.4385129371139899E-4</v>
      </c>
      <c r="Z4" s="329">
        <f t="shared" ref="Z4:Z30" si="2">W4/2.2046223/1000/1000*310</f>
        <v>9.1497305456812261E-4</v>
      </c>
      <c r="AA4" s="329">
        <v>1473.43</v>
      </c>
      <c r="AB4" s="329">
        <v>36.409999999999997</v>
      </c>
      <c r="AC4" s="329">
        <v>8.24</v>
      </c>
      <c r="AD4" s="329">
        <f t="shared" ref="AD4:AD30" si="3">AA4/2.2046223/1000*1</f>
        <v>0.66833670329833816</v>
      </c>
      <c r="AE4" s="329">
        <f t="shared" ref="AE4:AE30" si="4">AB4/2.2046223/1000/1000*21</f>
        <v>3.4682131265750148E-4</v>
      </c>
      <c r="AF4" s="329">
        <f t="shared" ref="AF4:AF30" si="5">AC4/2.2046223/1000/1000*310</f>
        <v>1.1586565190781206E-3</v>
      </c>
      <c r="AG4" s="329">
        <v>1284.7206000000001</v>
      </c>
      <c r="AH4" s="329">
        <v>27.1068</v>
      </c>
      <c r="AI4" s="329">
        <v>7.4382999999999999</v>
      </c>
      <c r="AJ4" s="329">
        <f t="shared" ref="AJ4:AJ30" si="6">AG4/2.2046223/1000*1</f>
        <v>0.58273954681488993</v>
      </c>
      <c r="AK4" s="330">
        <f t="shared" ref="AK4:AK30" si="7">AH4/2.2046223/1000/1000*21</f>
        <v>2.5820422845219341E-4</v>
      </c>
      <c r="AL4" s="330">
        <f t="shared" ref="AL4:AL30" si="8">AI4/2.2046223/1000/1000*310</f>
        <v>1.0459265516818911E-3</v>
      </c>
      <c r="AM4" s="329">
        <v>1363.1871000000001</v>
      </c>
      <c r="AN4" s="329">
        <v>34.991199999999999</v>
      </c>
      <c r="AO4" s="329">
        <v>6.9501999999999997</v>
      </c>
      <c r="AP4" s="329">
        <f t="shared" ref="AP4:AP30" si="9">AM4/2.2046223/1000*1</f>
        <v>0.6183313577114774</v>
      </c>
      <c r="AQ4" s="329">
        <f t="shared" ref="AQ4:AQ30" si="10">AN4/2.2046223/1000/1000*21</f>
        <v>3.3330661673883997E-4</v>
      </c>
      <c r="AR4" s="329">
        <f t="shared" ref="AR4:AR30" si="11">AO4/2.2046223/1000/1000*310</f>
        <v>9.772930265651398E-4</v>
      </c>
      <c r="AS4" s="329">
        <v>1280.8581999999999</v>
      </c>
      <c r="AT4" s="329">
        <v>27.736999999999998</v>
      </c>
      <c r="AU4" s="329">
        <v>7.6877000000000004</v>
      </c>
      <c r="AV4" s="329">
        <f t="shared" ref="AV4:AV30" si="12">AS4/2.2046223/1000*1</f>
        <v>0.58098759138923695</v>
      </c>
      <c r="AW4" s="330">
        <f t="shared" ref="AW4:AW30" si="13">AT4/2.2046223/1000/1000*21</f>
        <v>2.642071614716044E-4</v>
      </c>
      <c r="AX4" s="330">
        <f t="shared" ref="AX4:AX30" si="14">AU4/2.2046223/1000/1000*310</f>
        <v>1.0809955972957365E-3</v>
      </c>
      <c r="AY4" s="329">
        <v>1320.7464</v>
      </c>
      <c r="AZ4" s="329">
        <v>33.157699999999998</v>
      </c>
      <c r="BA4" s="329">
        <v>6.3392999999999997</v>
      </c>
      <c r="BB4" s="329">
        <f t="shared" ref="BB4:BB30" si="15">AY4/2.2046223/1000*1</f>
        <v>0.5990805772036325</v>
      </c>
      <c r="BC4" s="329">
        <f t="shared" ref="BC4:BC30" si="16">AZ4/2.2046223/1000/1000*21</f>
        <v>3.1584172037087713E-4</v>
      </c>
      <c r="BD4" s="329">
        <f t="shared" ref="BD4:BD30" si="17">BA4/2.2046223/1000/1000*310</f>
        <v>8.9139214458639924E-4</v>
      </c>
      <c r="BE4" s="245"/>
      <c r="BF4" s="140" t="s">
        <v>817</v>
      </c>
      <c r="BG4" s="140" t="s">
        <v>135</v>
      </c>
      <c r="BH4" s="140" t="s">
        <v>407</v>
      </c>
      <c r="BI4" s="315" t="s">
        <v>816</v>
      </c>
      <c r="BJ4" s="11" t="s">
        <v>813</v>
      </c>
      <c r="BK4" s="331">
        <v>0.1</v>
      </c>
      <c r="BL4" s="331" t="s">
        <v>145</v>
      </c>
      <c r="BM4" s="315" t="s">
        <v>251</v>
      </c>
      <c r="BN4" s="315" t="s">
        <v>973</v>
      </c>
      <c r="BO4" s="315">
        <f>BO3+1</f>
        <v>1986</v>
      </c>
      <c r="BP4" s="332" t="s">
        <v>155</v>
      </c>
      <c r="BQ4" s="332" t="s">
        <v>151</v>
      </c>
      <c r="BR4" s="11"/>
      <c r="BS4" s="135" t="s">
        <v>34</v>
      </c>
      <c r="BT4" s="135" t="s">
        <v>114</v>
      </c>
      <c r="BU4" s="140" t="s">
        <v>15</v>
      </c>
      <c r="BV4" s="11" t="s">
        <v>123</v>
      </c>
      <c r="BW4" s="318">
        <v>2001</v>
      </c>
      <c r="BX4" s="140"/>
      <c r="BY4" s="135" t="s">
        <v>34</v>
      </c>
      <c r="BZ4" s="136" t="s">
        <v>76</v>
      </c>
      <c r="CA4" s="135" t="s">
        <v>832</v>
      </c>
      <c r="CB4" s="140"/>
      <c r="CC4" s="319" t="s">
        <v>1000</v>
      </c>
      <c r="CD4" s="319" t="s">
        <v>1000</v>
      </c>
      <c r="CE4" s="319"/>
      <c r="CF4" s="319"/>
      <c r="CG4" s="319"/>
      <c r="CH4" s="319"/>
      <c r="CI4" s="319"/>
      <c r="CJ4" s="319"/>
      <c r="CK4" s="319"/>
      <c r="CL4" s="319"/>
      <c r="CM4" s="144"/>
      <c r="CN4" s="321" t="s">
        <v>1195</v>
      </c>
      <c r="CO4" s="144"/>
      <c r="CP4" s="319" t="s">
        <v>548</v>
      </c>
      <c r="CQ4" s="319" t="s">
        <v>641</v>
      </c>
      <c r="CR4" s="319" t="s">
        <v>642</v>
      </c>
      <c r="CS4" s="319">
        <v>21</v>
      </c>
      <c r="CT4" s="140"/>
      <c r="CU4" s="11" t="s">
        <v>1266</v>
      </c>
      <c r="CV4" s="11" t="s">
        <v>1001</v>
      </c>
      <c r="CW4" s="11" t="s">
        <v>1227</v>
      </c>
      <c r="CX4" s="11" t="s">
        <v>1724</v>
      </c>
      <c r="CY4" s="140"/>
      <c r="CZ4" s="226" t="s">
        <v>589</v>
      </c>
      <c r="DA4" s="226"/>
      <c r="DB4" s="226"/>
      <c r="DC4" s="226" t="s">
        <v>1133</v>
      </c>
      <c r="DD4" s="154" t="s">
        <v>345</v>
      </c>
      <c r="DE4" s="154" t="s">
        <v>590</v>
      </c>
      <c r="DG4" s="226"/>
      <c r="DH4" s="226"/>
      <c r="DI4" s="322"/>
      <c r="DJ4" s="322"/>
      <c r="DK4" s="323">
        <v>0.27700000000000002</v>
      </c>
      <c r="DL4" s="322" t="s">
        <v>628</v>
      </c>
      <c r="DM4" s="333">
        <f>10^-3*0.0104</f>
        <v>1.04E-5</v>
      </c>
      <c r="DN4" s="322" t="s">
        <v>629</v>
      </c>
      <c r="DO4" s="333">
        <f>10^-3*0.0085</f>
        <v>8.5000000000000016E-6</v>
      </c>
      <c r="DP4" s="322" t="s">
        <v>630</v>
      </c>
      <c r="DQ4" s="325">
        <v>0.28966856244480005</v>
      </c>
      <c r="DR4" s="322" t="s">
        <v>628</v>
      </c>
      <c r="DS4" s="326">
        <v>8.3532617142857152E-6</v>
      </c>
      <c r="DT4" s="322" t="s">
        <v>629</v>
      </c>
      <c r="DU4" s="326">
        <v>9.2236176929032263E-6</v>
      </c>
      <c r="DV4" s="322" t="s">
        <v>630</v>
      </c>
      <c r="DX4" s="220" t="s">
        <v>1293</v>
      </c>
      <c r="DY4" s="219" t="s">
        <v>1384</v>
      </c>
      <c r="DZ4" s="219" t="s">
        <v>1312</v>
      </c>
      <c r="EA4" s="2">
        <v>18.399999999999999</v>
      </c>
      <c r="EB4" s="327" t="s">
        <v>34</v>
      </c>
      <c r="EC4" s="327" t="s">
        <v>35</v>
      </c>
      <c r="EE4" s="220" t="s">
        <v>1298</v>
      </c>
      <c r="EF4" s="2" t="s">
        <v>1324</v>
      </c>
      <c r="EG4" s="2" t="s">
        <v>1327</v>
      </c>
      <c r="EI4" s="2" t="s">
        <v>1347</v>
      </c>
    </row>
    <row r="5" spans="1:139" x14ac:dyDescent="0.2">
      <c r="A5" s="138" t="s">
        <v>134</v>
      </c>
      <c r="B5" s="139" t="s">
        <v>365</v>
      </c>
      <c r="C5" s="140" t="s">
        <v>364</v>
      </c>
      <c r="D5" s="140" t="s">
        <v>91</v>
      </c>
      <c r="E5" s="140" t="s">
        <v>91</v>
      </c>
      <c r="F5" s="140" t="s">
        <v>91</v>
      </c>
      <c r="G5" s="141"/>
      <c r="H5" s="141"/>
      <c r="I5" s="141"/>
      <c r="J5" s="140"/>
      <c r="K5" s="142" t="s">
        <v>91</v>
      </c>
      <c r="L5" s="143" t="s">
        <v>91</v>
      </c>
      <c r="M5" s="143" t="s">
        <v>91</v>
      </c>
      <c r="N5" s="143" t="s">
        <v>91</v>
      </c>
      <c r="O5" s="143" t="s">
        <v>91</v>
      </c>
      <c r="P5" s="143" t="s">
        <v>91</v>
      </c>
      <c r="Q5" s="82"/>
      <c r="R5" s="334">
        <v>7</v>
      </c>
      <c r="S5" s="319" t="s">
        <v>371</v>
      </c>
      <c r="T5" s="319" t="s">
        <v>371</v>
      </c>
      <c r="U5" s="335">
        <v>498.85899999999998</v>
      </c>
      <c r="V5" s="335">
        <v>20.751999999999999</v>
      </c>
      <c r="W5" s="335">
        <v>4.077</v>
      </c>
      <c r="X5" s="335">
        <f t="shared" si="0"/>
        <v>0.22627866913983405</v>
      </c>
      <c r="Y5" s="335">
        <f t="shared" si="1"/>
        <v>1.9767195496480278E-4</v>
      </c>
      <c r="Z5" s="335">
        <f t="shared" si="2"/>
        <v>5.7328187236425942E-4</v>
      </c>
      <c r="AA5" s="335">
        <v>1457.11</v>
      </c>
      <c r="AB5" s="335">
        <v>60.47</v>
      </c>
      <c r="AC5" s="335">
        <v>11.87</v>
      </c>
      <c r="AD5" s="335">
        <f t="shared" si="3"/>
        <v>0.66093407473924204</v>
      </c>
      <c r="AE5" s="335">
        <f t="shared" si="4"/>
        <v>5.7600342698157407E-4</v>
      </c>
      <c r="AF5" s="335">
        <f t="shared" si="5"/>
        <v>1.6690840875554962E-3</v>
      </c>
      <c r="AG5" s="335">
        <v>535.72749999999996</v>
      </c>
      <c r="AH5" s="335">
        <v>22.645399999999999</v>
      </c>
      <c r="AI5" s="335">
        <v>4.4749999999999996</v>
      </c>
      <c r="AJ5" s="335">
        <f t="shared" si="6"/>
        <v>0.24300194187457869</v>
      </c>
      <c r="AK5" s="336">
        <f t="shared" si="7"/>
        <v>2.1570742525828574E-4</v>
      </c>
      <c r="AL5" s="336">
        <f t="shared" si="8"/>
        <v>6.292461071449744E-4</v>
      </c>
      <c r="AM5" s="335">
        <v>1462.2981</v>
      </c>
      <c r="AN5" s="335">
        <v>61.683999999999997</v>
      </c>
      <c r="AO5" s="335">
        <v>12.1751</v>
      </c>
      <c r="AP5" s="335">
        <f t="shared" si="9"/>
        <v>0.66328735765759061</v>
      </c>
      <c r="AQ5" s="335">
        <f t="shared" si="10"/>
        <v>5.8756731255054436E-4</v>
      </c>
      <c r="AR5" s="335">
        <f t="shared" si="11"/>
        <v>1.7119853137655371E-3</v>
      </c>
      <c r="AS5" s="335">
        <v>521.26189999999997</v>
      </c>
      <c r="AT5" s="335">
        <v>21.7818</v>
      </c>
      <c r="AU5" s="335">
        <v>4.2813999999999997</v>
      </c>
      <c r="AV5" s="335">
        <f t="shared" si="12"/>
        <v>0.23644045512920739</v>
      </c>
      <c r="AW5" s="336">
        <f t="shared" si="13"/>
        <v>2.0748125427199026E-4</v>
      </c>
      <c r="AX5" s="336">
        <f t="shared" si="14"/>
        <v>6.0202330349284775E-4</v>
      </c>
      <c r="AY5" s="335">
        <v>1469.4422999999999</v>
      </c>
      <c r="AZ5" s="335">
        <v>61.5334</v>
      </c>
      <c r="BA5" s="335">
        <v>12.0999</v>
      </c>
      <c r="BB5" s="335">
        <f t="shared" si="15"/>
        <v>0.66652791274042711</v>
      </c>
      <c r="BC5" s="335">
        <f t="shared" si="16"/>
        <v>5.861327811117578E-4</v>
      </c>
      <c r="BD5" s="335">
        <f t="shared" si="17"/>
        <v>1.7014111668923969E-3</v>
      </c>
      <c r="BE5" s="245"/>
      <c r="BF5" s="140" t="s">
        <v>46</v>
      </c>
      <c r="BG5" s="140"/>
      <c r="BH5" s="140" t="s">
        <v>136</v>
      </c>
      <c r="BI5" s="315" t="s">
        <v>34</v>
      </c>
      <c r="BJ5" s="11" t="s">
        <v>1080</v>
      </c>
      <c r="BK5" s="331">
        <v>0.2</v>
      </c>
      <c r="BL5" s="331"/>
      <c r="BM5" s="319"/>
      <c r="BN5" s="315" t="s">
        <v>1082</v>
      </c>
      <c r="BO5" s="315">
        <f t="shared" ref="BO5:BO38" si="18">BO4+1</f>
        <v>1987</v>
      </c>
      <c r="BP5" s="332" t="s">
        <v>153</v>
      </c>
      <c r="BQ5" s="332" t="s">
        <v>198</v>
      </c>
      <c r="BR5" s="11"/>
      <c r="BS5" s="135"/>
      <c r="BT5" s="135" t="s">
        <v>88</v>
      </c>
      <c r="BU5" s="140" t="s">
        <v>1516</v>
      </c>
      <c r="BV5" s="11" t="s">
        <v>56</v>
      </c>
      <c r="BW5" s="337">
        <f>BW4+1</f>
        <v>2002</v>
      </c>
      <c r="BX5" s="140"/>
      <c r="BY5" s="135" t="s">
        <v>317</v>
      </c>
      <c r="BZ5" s="136" t="s">
        <v>83</v>
      </c>
      <c r="CA5" s="136" t="s">
        <v>829</v>
      </c>
      <c r="CB5" s="140"/>
      <c r="CC5" s="319" t="s">
        <v>423</v>
      </c>
      <c r="CD5" s="319" t="s">
        <v>423</v>
      </c>
      <c r="CE5" s="319" t="s">
        <v>410</v>
      </c>
      <c r="CF5" s="319">
        <v>100</v>
      </c>
      <c r="CG5" s="319"/>
      <c r="CH5" s="319"/>
      <c r="CI5" s="319"/>
      <c r="CJ5" s="319"/>
      <c r="CK5" s="319"/>
      <c r="CL5" s="319"/>
      <c r="CM5" s="144"/>
      <c r="CN5" s="321" t="s">
        <v>1196</v>
      </c>
      <c r="CO5" s="144"/>
      <c r="CP5" s="319" t="s">
        <v>549</v>
      </c>
      <c r="CQ5" s="319" t="s">
        <v>643</v>
      </c>
      <c r="CR5" s="319" t="s">
        <v>550</v>
      </c>
      <c r="CS5" s="319">
        <v>310</v>
      </c>
      <c r="CT5" s="140"/>
      <c r="CU5" s="11" t="s">
        <v>1263</v>
      </c>
      <c r="CV5" s="11" t="s">
        <v>1002</v>
      </c>
      <c r="CW5" s="11" t="s">
        <v>1228</v>
      </c>
      <c r="CX5" s="11" t="s">
        <v>1714</v>
      </c>
      <c r="CY5" s="140"/>
      <c r="CZ5" s="226" t="s">
        <v>589</v>
      </c>
      <c r="DA5" s="226"/>
      <c r="DB5" s="226"/>
      <c r="DC5" s="226" t="s">
        <v>1134</v>
      </c>
      <c r="DD5" s="154" t="s">
        <v>345</v>
      </c>
      <c r="DE5" s="154" t="s">
        <v>590</v>
      </c>
      <c r="DG5" s="226"/>
      <c r="DH5" s="226"/>
      <c r="DI5" s="322"/>
      <c r="DJ5" s="322"/>
      <c r="DK5" s="323">
        <v>0.22900000000000001</v>
      </c>
      <c r="DL5" s="322" t="s">
        <v>628</v>
      </c>
      <c r="DM5" s="333">
        <f t="shared" ref="DM5:DM7" si="19">10^-3*0.0104</f>
        <v>1.04E-5</v>
      </c>
      <c r="DN5" s="322" t="s">
        <v>629</v>
      </c>
      <c r="DO5" s="333">
        <f t="shared" ref="DO5:DO7" si="20">10^-3*0.0085</f>
        <v>8.5000000000000016E-6</v>
      </c>
      <c r="DP5" s="322" t="s">
        <v>630</v>
      </c>
      <c r="DQ5" s="325">
        <v>0.16540209987840002</v>
      </c>
      <c r="DR5" s="322" t="s">
        <v>628</v>
      </c>
      <c r="DS5" s="326">
        <v>8.3532617142857171E-7</v>
      </c>
      <c r="DT5" s="322" t="s">
        <v>629</v>
      </c>
      <c r="DU5" s="326">
        <v>5.2625548800000009E-6</v>
      </c>
      <c r="DV5" s="322" t="s">
        <v>630</v>
      </c>
      <c r="DX5" s="220" t="s">
        <v>1298</v>
      </c>
      <c r="DY5" s="219" t="s">
        <v>1384</v>
      </c>
      <c r="DZ5" s="219" t="s">
        <v>1312</v>
      </c>
      <c r="EA5" s="2">
        <v>12.26</v>
      </c>
      <c r="EB5" s="327" t="s">
        <v>34</v>
      </c>
      <c r="EC5" s="327" t="s">
        <v>35</v>
      </c>
      <c r="EE5" s="2" t="s">
        <v>1329</v>
      </c>
      <c r="EF5" s="2" t="s">
        <v>1325</v>
      </c>
      <c r="EG5" s="2" t="s">
        <v>1327</v>
      </c>
      <c r="EI5" s="2" t="s">
        <v>1385</v>
      </c>
    </row>
    <row r="6" spans="1:139" x14ac:dyDescent="0.2">
      <c r="A6" s="138" t="s">
        <v>385</v>
      </c>
      <c r="B6" s="139" t="s">
        <v>363</v>
      </c>
      <c r="C6" s="140" t="s">
        <v>364</v>
      </c>
      <c r="D6" s="140" t="s">
        <v>91</v>
      </c>
      <c r="E6" s="140" t="s">
        <v>91</v>
      </c>
      <c r="F6" s="140" t="s">
        <v>91</v>
      </c>
      <c r="G6" s="141"/>
      <c r="H6" s="141"/>
      <c r="I6" s="141"/>
      <c r="J6" s="140"/>
      <c r="K6" s="142" t="s">
        <v>91</v>
      </c>
      <c r="L6" s="143" t="s">
        <v>91</v>
      </c>
      <c r="M6" s="143" t="s">
        <v>91</v>
      </c>
      <c r="N6" s="143" t="s">
        <v>91</v>
      </c>
      <c r="O6" s="143" t="s">
        <v>91</v>
      </c>
      <c r="P6" s="143" t="s">
        <v>91</v>
      </c>
      <c r="Q6" s="82"/>
      <c r="R6" s="334">
        <v>10</v>
      </c>
      <c r="S6" s="319" t="s">
        <v>371</v>
      </c>
      <c r="T6" s="319" t="s">
        <v>337</v>
      </c>
      <c r="U6" s="335">
        <v>1311.05</v>
      </c>
      <c r="V6" s="335">
        <v>17.454000000000001</v>
      </c>
      <c r="W6" s="335">
        <v>17.936</v>
      </c>
      <c r="X6" s="335">
        <f t="shared" si="0"/>
        <v>0.59468236350507742</v>
      </c>
      <c r="Y6" s="335">
        <f t="shared" si="1"/>
        <v>1.6625705001713901E-4</v>
      </c>
      <c r="Z6" s="335">
        <f t="shared" si="2"/>
        <v>2.5220465201681026E-3</v>
      </c>
      <c r="AA6" s="335">
        <v>1201.44</v>
      </c>
      <c r="AB6" s="335">
        <v>20.8</v>
      </c>
      <c r="AC6" s="335">
        <v>8.5</v>
      </c>
      <c r="AD6" s="335">
        <f t="shared" si="3"/>
        <v>0.54496409657109968</v>
      </c>
      <c r="AE6" s="335">
        <f t="shared" si="4"/>
        <v>1.9812917614051169E-4</v>
      </c>
      <c r="AF6" s="335">
        <f t="shared" si="5"/>
        <v>1.1952160694373817E-3</v>
      </c>
      <c r="AG6" s="335">
        <v>1252.6106</v>
      </c>
      <c r="AH6" s="335">
        <v>18.800799999999999</v>
      </c>
      <c r="AI6" s="335">
        <v>16.569400000000002</v>
      </c>
      <c r="AJ6" s="335">
        <f t="shared" si="6"/>
        <v>0.56817469368789386</v>
      </c>
      <c r="AK6" s="336">
        <f t="shared" si="7"/>
        <v>1.7908591417223712E-4</v>
      </c>
      <c r="AL6" s="336">
        <f t="shared" si="8"/>
        <v>2.3298838989336181E-3</v>
      </c>
      <c r="AM6" s="335">
        <v>1211.8359</v>
      </c>
      <c r="AN6" s="335">
        <v>20.558299999999999</v>
      </c>
      <c r="AO6" s="335">
        <v>9.3055000000000003</v>
      </c>
      <c r="AP6" s="335">
        <f t="shared" si="9"/>
        <v>0.54967959817879009</v>
      </c>
      <c r="AQ6" s="335">
        <f t="shared" si="10"/>
        <v>1.958268770119943E-4</v>
      </c>
      <c r="AR6" s="335">
        <f t="shared" si="11"/>
        <v>1.308480368723477E-3</v>
      </c>
      <c r="AS6" s="335">
        <v>1191.3503000000001</v>
      </c>
      <c r="AT6" s="335">
        <v>19.131699999999999</v>
      </c>
      <c r="AU6" s="335">
        <v>15.581799999999999</v>
      </c>
      <c r="AV6" s="335">
        <f t="shared" si="12"/>
        <v>0.54038748496737965</v>
      </c>
      <c r="AW6" s="336">
        <f t="shared" si="13"/>
        <v>1.8223788265228017E-4</v>
      </c>
      <c r="AX6" s="336">
        <f t="shared" si="14"/>
        <v>2.1910138530305168E-3</v>
      </c>
      <c r="AY6" s="335">
        <v>1187.6709000000001</v>
      </c>
      <c r="AZ6" s="335">
        <v>22.2453</v>
      </c>
      <c r="BA6" s="335">
        <v>9.1243999999999996</v>
      </c>
      <c r="BB6" s="335">
        <f t="shared" si="15"/>
        <v>0.53871853695755512</v>
      </c>
      <c r="BC6" s="335">
        <f t="shared" si="16"/>
        <v>2.1189629624992909E-4</v>
      </c>
      <c r="BD6" s="335">
        <f t="shared" si="17"/>
        <v>1.2830152357616992E-3</v>
      </c>
      <c r="BE6" s="245"/>
      <c r="BF6" s="140" t="s">
        <v>108</v>
      </c>
      <c r="BG6" s="140"/>
      <c r="BH6" s="140" t="s">
        <v>818</v>
      </c>
      <c r="BI6" s="319"/>
      <c r="BJ6" s="11" t="s">
        <v>814</v>
      </c>
      <c r="BK6" s="331">
        <v>0.3</v>
      </c>
      <c r="BL6" s="331"/>
      <c r="BM6" s="315"/>
      <c r="BN6" s="315"/>
      <c r="BO6" s="315">
        <f t="shared" si="18"/>
        <v>1988</v>
      </c>
      <c r="BP6" s="332" t="s">
        <v>154</v>
      </c>
      <c r="BQ6" s="332" t="s">
        <v>196</v>
      </c>
      <c r="BR6" s="11"/>
      <c r="BS6" s="338"/>
      <c r="BT6" s="135" t="s">
        <v>68</v>
      </c>
      <c r="BU6" s="140" t="s">
        <v>259</v>
      </c>
      <c r="BV6" s="11" t="s">
        <v>1127</v>
      </c>
      <c r="BW6" s="337">
        <f t="shared" ref="BW6:BW53" si="21">BW5+1</f>
        <v>2003</v>
      </c>
      <c r="BX6" s="140"/>
      <c r="BY6" s="338"/>
      <c r="BZ6" s="136" t="s">
        <v>85</v>
      </c>
      <c r="CA6" s="136" t="s">
        <v>830</v>
      </c>
      <c r="CB6" s="140"/>
      <c r="CC6" s="319" t="s">
        <v>424</v>
      </c>
      <c r="CD6" s="319" t="s">
        <v>424</v>
      </c>
      <c r="CE6" s="319" t="s">
        <v>411</v>
      </c>
      <c r="CF6" s="319">
        <v>100</v>
      </c>
      <c r="CG6" s="319"/>
      <c r="CH6" s="319"/>
      <c r="CI6" s="319"/>
      <c r="CJ6" s="319"/>
      <c r="CK6" s="319"/>
      <c r="CL6" s="319"/>
      <c r="CM6" s="144"/>
      <c r="CN6" s="321" t="s">
        <v>1197</v>
      </c>
      <c r="CO6" s="144"/>
      <c r="CP6" s="319" t="s">
        <v>410</v>
      </c>
      <c r="CQ6" s="319" t="s">
        <v>644</v>
      </c>
      <c r="CR6" s="319" t="s">
        <v>551</v>
      </c>
      <c r="CS6" s="319">
        <v>11700</v>
      </c>
      <c r="CT6" s="140"/>
      <c r="CU6" s="11" t="s">
        <v>1265</v>
      </c>
      <c r="CV6" s="60" t="s">
        <v>1220</v>
      </c>
      <c r="CW6" s="11" t="s">
        <v>317</v>
      </c>
      <c r="CX6" s="11" t="s">
        <v>1715</v>
      </c>
      <c r="CY6" s="140"/>
      <c r="CZ6" s="226" t="s">
        <v>589</v>
      </c>
      <c r="DA6" s="226"/>
      <c r="DB6" s="226"/>
      <c r="DC6" s="226" t="s">
        <v>1413</v>
      </c>
      <c r="DD6" s="154" t="s">
        <v>345</v>
      </c>
      <c r="DE6" s="154" t="s">
        <v>590</v>
      </c>
      <c r="DG6" s="226"/>
      <c r="DH6" s="226"/>
      <c r="DI6" s="322"/>
      <c r="DJ6" s="322"/>
      <c r="DK6" s="323">
        <v>0.185</v>
      </c>
      <c r="DL6" s="322" t="s">
        <v>628</v>
      </c>
      <c r="DM6" s="333">
        <f t="shared" si="19"/>
        <v>1.04E-5</v>
      </c>
      <c r="DN6" s="226" t="s">
        <v>629</v>
      </c>
      <c r="DO6" s="333">
        <f t="shared" si="20"/>
        <v>8.5000000000000016E-6</v>
      </c>
      <c r="DP6" s="322" t="s">
        <v>630</v>
      </c>
      <c r="DQ6" s="325">
        <v>0.18925901533440004</v>
      </c>
      <c r="DR6" s="322" t="s">
        <v>628</v>
      </c>
      <c r="DS6" s="326">
        <v>8.3532617142857171E-7</v>
      </c>
      <c r="DT6" s="226" t="s">
        <v>629</v>
      </c>
      <c r="DU6" s="326">
        <v>5.9981808309677425E-6</v>
      </c>
      <c r="DV6" s="322" t="s">
        <v>630</v>
      </c>
      <c r="DX6" s="220" t="s">
        <v>1299</v>
      </c>
      <c r="DY6" s="219" t="s">
        <v>1384</v>
      </c>
      <c r="DZ6" s="219" t="s">
        <v>1312</v>
      </c>
      <c r="EA6" s="2">
        <v>3.55</v>
      </c>
      <c r="EB6" s="327" t="s">
        <v>34</v>
      </c>
      <c r="EC6" s="327" t="s">
        <v>34</v>
      </c>
      <c r="EE6" s="2" t="s">
        <v>1292</v>
      </c>
      <c r="EF6" s="2" t="s">
        <v>1324</v>
      </c>
      <c r="EG6" s="2" t="s">
        <v>1327</v>
      </c>
    </row>
    <row r="7" spans="1:139" x14ac:dyDescent="0.2">
      <c r="A7" s="140" t="s">
        <v>326</v>
      </c>
      <c r="B7" s="139" t="s">
        <v>368</v>
      </c>
      <c r="C7" s="140" t="s">
        <v>364</v>
      </c>
      <c r="D7" s="140" t="s">
        <v>91</v>
      </c>
      <c r="E7" s="140" t="s">
        <v>91</v>
      </c>
      <c r="F7" s="140" t="s">
        <v>91</v>
      </c>
      <c r="G7" s="141"/>
      <c r="H7" s="141"/>
      <c r="I7" s="141"/>
      <c r="J7" s="140"/>
      <c r="K7" s="142" t="s">
        <v>91</v>
      </c>
      <c r="L7" s="143" t="s">
        <v>91</v>
      </c>
      <c r="M7" s="143" t="s">
        <v>91</v>
      </c>
      <c r="N7" s="143" t="s">
        <v>91</v>
      </c>
      <c r="O7" s="143" t="s">
        <v>91</v>
      </c>
      <c r="P7" s="143" t="s">
        <v>91</v>
      </c>
      <c r="Q7" s="82"/>
      <c r="R7" s="334">
        <v>11</v>
      </c>
      <c r="S7" s="319" t="s">
        <v>370</v>
      </c>
      <c r="T7" s="319" t="s">
        <v>343</v>
      </c>
      <c r="U7" s="335">
        <v>724.12</v>
      </c>
      <c r="V7" s="335">
        <v>30.236999999999998</v>
      </c>
      <c r="W7" s="335">
        <v>8.0760000000000005</v>
      </c>
      <c r="X7" s="335">
        <f t="shared" si="0"/>
        <v>0.32845535491498928</v>
      </c>
      <c r="Y7" s="335">
        <f t="shared" si="1"/>
        <v>2.8802076437310826E-4</v>
      </c>
      <c r="Z7" s="335">
        <f t="shared" si="2"/>
        <v>1.1355958796207405E-3</v>
      </c>
      <c r="AA7" s="335">
        <v>1083.02</v>
      </c>
      <c r="AB7" s="335">
        <v>39.24</v>
      </c>
      <c r="AC7" s="335">
        <v>5.55</v>
      </c>
      <c r="AD7" s="335">
        <f t="shared" si="3"/>
        <v>0.49124968027403149</v>
      </c>
      <c r="AE7" s="335">
        <f t="shared" si="4"/>
        <v>3.7377831114200377E-4</v>
      </c>
      <c r="AF7" s="335">
        <f t="shared" si="5"/>
        <v>7.8040578651499611E-4</v>
      </c>
      <c r="AG7" s="335">
        <v>681.00699999999995</v>
      </c>
      <c r="AH7" s="335">
        <v>28.291699999999999</v>
      </c>
      <c r="AI7" s="335">
        <v>6.2316000000000003</v>
      </c>
      <c r="AJ7" s="335">
        <f t="shared" si="6"/>
        <v>0.30889962421227429</v>
      </c>
      <c r="AK7" s="336">
        <f t="shared" si="7"/>
        <v>2.6949092368339013E-4</v>
      </c>
      <c r="AL7" s="336">
        <f t="shared" si="8"/>
        <v>8.7624805391835149E-4</v>
      </c>
      <c r="AM7" s="335">
        <v>1045.3015</v>
      </c>
      <c r="AN7" s="335">
        <v>39.424500000000002</v>
      </c>
      <c r="AO7" s="335">
        <v>4.7392000000000003</v>
      </c>
      <c r="AP7" s="335">
        <f t="shared" si="9"/>
        <v>0.47414085396850064</v>
      </c>
      <c r="AQ7" s="335">
        <f t="shared" si="10"/>
        <v>3.7553575503613477E-4</v>
      </c>
      <c r="AR7" s="335">
        <f t="shared" si="11"/>
        <v>6.6639623485619274E-4</v>
      </c>
      <c r="AS7" s="335">
        <v>658.68460000000005</v>
      </c>
      <c r="AT7" s="335">
        <v>28.9404</v>
      </c>
      <c r="AU7" s="335">
        <v>6.1653000000000002</v>
      </c>
      <c r="AV7" s="335">
        <f t="shared" si="12"/>
        <v>0.29877435241401668</v>
      </c>
      <c r="AW7" s="336">
        <f t="shared" si="13"/>
        <v>2.7567007736427232E-4</v>
      </c>
      <c r="AX7" s="336">
        <f t="shared" si="14"/>
        <v>8.6692536857673993E-4</v>
      </c>
      <c r="AY7" s="335">
        <v>993.88819999999998</v>
      </c>
      <c r="AZ7" s="335">
        <v>33.516300000000001</v>
      </c>
      <c r="BA7" s="335">
        <v>4.0726000000000004</v>
      </c>
      <c r="BB7" s="335">
        <f t="shared" si="15"/>
        <v>0.45082016996743612</v>
      </c>
      <c r="BC7" s="335">
        <f t="shared" si="16"/>
        <v>3.1925754357106884E-4</v>
      </c>
      <c r="BD7" s="335">
        <f t="shared" si="17"/>
        <v>5.7266317228125659E-4</v>
      </c>
      <c r="BE7" s="245"/>
      <c r="BF7" s="140" t="s">
        <v>128</v>
      </c>
      <c r="BG7" s="140"/>
      <c r="BH7" s="140" t="s">
        <v>819</v>
      </c>
      <c r="BI7" s="315"/>
      <c r="BJ7" s="11" t="s">
        <v>815</v>
      </c>
      <c r="BK7" s="331">
        <v>0.4</v>
      </c>
      <c r="BL7" s="331"/>
      <c r="BM7" s="319"/>
      <c r="BN7" s="315"/>
      <c r="BO7" s="315">
        <f t="shared" si="18"/>
        <v>1989</v>
      </c>
      <c r="BP7" s="332" t="s">
        <v>149</v>
      </c>
      <c r="BQ7" s="332" t="s">
        <v>155</v>
      </c>
      <c r="BR7" s="11"/>
      <c r="BS7" s="135"/>
      <c r="BT7" s="135" t="s">
        <v>55</v>
      </c>
      <c r="BU7" s="140" t="s">
        <v>37</v>
      </c>
      <c r="BV7" s="11" t="s">
        <v>1128</v>
      </c>
      <c r="BW7" s="337">
        <f t="shared" si="21"/>
        <v>2004</v>
      </c>
      <c r="BX7" s="140"/>
      <c r="BY7" s="135"/>
      <c r="BZ7" s="136" t="s">
        <v>86</v>
      </c>
      <c r="CA7" s="135" t="s">
        <v>831</v>
      </c>
      <c r="CB7" s="140"/>
      <c r="CC7" s="319" t="s">
        <v>425</v>
      </c>
      <c r="CD7" s="319" t="s">
        <v>425</v>
      </c>
      <c r="CE7" s="319" t="s">
        <v>412</v>
      </c>
      <c r="CF7" s="319">
        <v>100</v>
      </c>
      <c r="CG7" s="319"/>
      <c r="CH7" s="319"/>
      <c r="CI7" s="319"/>
      <c r="CJ7" s="319"/>
      <c r="CK7" s="319"/>
      <c r="CL7" s="319"/>
      <c r="CM7" s="144"/>
      <c r="CN7" s="321" t="s">
        <v>1198</v>
      </c>
      <c r="CO7" s="144"/>
      <c r="CP7" s="319" t="s">
        <v>411</v>
      </c>
      <c r="CQ7" s="319" t="s">
        <v>645</v>
      </c>
      <c r="CR7" s="319" t="s">
        <v>646</v>
      </c>
      <c r="CS7" s="319">
        <v>650</v>
      </c>
      <c r="CT7" s="140"/>
      <c r="CU7" s="11" t="s">
        <v>1264</v>
      </c>
      <c r="CV7" s="11" t="s">
        <v>1221</v>
      </c>
      <c r="CW7" s="11"/>
      <c r="CX7" s="11" t="s">
        <v>1225</v>
      </c>
      <c r="CY7" s="140"/>
      <c r="CZ7" s="226" t="s">
        <v>589</v>
      </c>
      <c r="DA7" s="226"/>
      <c r="DB7" s="226"/>
      <c r="DC7" s="226" t="s">
        <v>120</v>
      </c>
      <c r="DD7" s="154" t="s">
        <v>345</v>
      </c>
      <c r="DE7" s="154" t="s">
        <v>590</v>
      </c>
      <c r="DG7" s="322"/>
      <c r="DH7" s="322"/>
      <c r="DI7" s="322"/>
      <c r="DJ7" s="322"/>
      <c r="DK7" s="323">
        <v>0.27100000000000002</v>
      </c>
      <c r="DL7" s="322" t="s">
        <v>628</v>
      </c>
      <c r="DM7" s="333">
        <f t="shared" si="19"/>
        <v>1.04E-5</v>
      </c>
      <c r="DN7" s="226" t="s">
        <v>629</v>
      </c>
      <c r="DO7" s="333">
        <f t="shared" si="20"/>
        <v>8.5000000000000016E-6</v>
      </c>
      <c r="DP7" s="322" t="s">
        <v>630</v>
      </c>
      <c r="DQ7" s="325">
        <v>0.18925901533440004</v>
      </c>
      <c r="DR7" s="322" t="s">
        <v>628</v>
      </c>
      <c r="DS7" s="326">
        <v>8.3532617142857171E-7</v>
      </c>
      <c r="DT7" s="226" t="s">
        <v>629</v>
      </c>
      <c r="DU7" s="326">
        <v>5.9981808309677425E-6</v>
      </c>
      <c r="DV7" s="322" t="s">
        <v>630</v>
      </c>
      <c r="DX7" s="220" t="s">
        <v>1292</v>
      </c>
      <c r="DY7" s="219" t="s">
        <v>1384</v>
      </c>
      <c r="DZ7" s="219" t="s">
        <v>1312</v>
      </c>
      <c r="EA7" s="2">
        <v>6.26</v>
      </c>
      <c r="EB7" s="327" t="s">
        <v>34</v>
      </c>
      <c r="EC7" s="327" t="s">
        <v>34</v>
      </c>
      <c r="EE7" s="220" t="s">
        <v>1299</v>
      </c>
      <c r="EF7" s="2" t="s">
        <v>1324</v>
      </c>
      <c r="EG7" s="2" t="s">
        <v>1327</v>
      </c>
    </row>
    <row r="8" spans="1:139" x14ac:dyDescent="0.2">
      <c r="A8" s="140" t="s">
        <v>1242</v>
      </c>
      <c r="B8" s="145" t="s">
        <v>352</v>
      </c>
      <c r="C8" s="140" t="s">
        <v>339</v>
      </c>
      <c r="D8" s="140">
        <v>1</v>
      </c>
      <c r="E8" s="140" t="s">
        <v>926</v>
      </c>
      <c r="F8" s="146">
        <v>120</v>
      </c>
      <c r="G8" s="141"/>
      <c r="H8" s="141"/>
      <c r="I8" s="141"/>
      <c r="J8" s="140"/>
      <c r="K8" s="142">
        <v>69.25</v>
      </c>
      <c r="L8" s="143">
        <f>3*10^-3</f>
        <v>3.0000000000000001E-3</v>
      </c>
      <c r="M8" s="143">
        <f>6*10^-4</f>
        <v>6.0000000000000006E-4</v>
      </c>
      <c r="N8" s="143">
        <f>K8/1000*1</f>
        <v>6.9250000000000006E-2</v>
      </c>
      <c r="O8" s="143">
        <f>L8/1000*21</f>
        <v>6.3E-5</v>
      </c>
      <c r="P8" s="143">
        <f>M8/1000*310</f>
        <v>1.8600000000000002E-4</v>
      </c>
      <c r="Q8" s="82"/>
      <c r="R8" s="334">
        <v>12</v>
      </c>
      <c r="S8" s="319" t="s">
        <v>343</v>
      </c>
      <c r="T8" s="319" t="s">
        <v>362</v>
      </c>
      <c r="U8" s="335">
        <v>1324.35</v>
      </c>
      <c r="V8" s="335">
        <v>18.646000000000001</v>
      </c>
      <c r="W8" s="335">
        <v>15.115</v>
      </c>
      <c r="X8" s="335">
        <f t="shared" si="0"/>
        <v>0.60071514290679173</v>
      </c>
      <c r="Y8" s="335">
        <f t="shared" si="1"/>
        <v>1.7761137588057606E-4</v>
      </c>
      <c r="Z8" s="335">
        <f t="shared" si="2"/>
        <v>2.1253753987701203E-3</v>
      </c>
      <c r="AA8" s="335">
        <v>1118.8599999999999</v>
      </c>
      <c r="AB8" s="335">
        <v>20.149999999999999</v>
      </c>
      <c r="AC8" s="335">
        <v>5.68</v>
      </c>
      <c r="AD8" s="335">
        <f t="shared" si="3"/>
        <v>0.50750643318812472</v>
      </c>
      <c r="AE8" s="335">
        <f t="shared" si="4"/>
        <v>1.9193763938612067E-4</v>
      </c>
      <c r="AF8" s="335">
        <f t="shared" si="5"/>
        <v>7.9868556169462672E-4</v>
      </c>
      <c r="AG8" s="335">
        <v>1252.5653</v>
      </c>
      <c r="AH8" s="335">
        <v>17.757000000000001</v>
      </c>
      <c r="AI8" s="335">
        <v>13.991</v>
      </c>
      <c r="AJ8" s="335">
        <f t="shared" si="6"/>
        <v>0.56815414595053315</v>
      </c>
      <c r="AK8" s="336">
        <f t="shared" si="7"/>
        <v>1.6914325868880127E-4</v>
      </c>
      <c r="AL8" s="336">
        <f t="shared" si="8"/>
        <v>1.9673256502939305E-3</v>
      </c>
      <c r="AM8" s="335">
        <v>1096.1858999999999</v>
      </c>
      <c r="AN8" s="335">
        <v>19.688400000000001</v>
      </c>
      <c r="AO8" s="335">
        <v>5.6345999999999998</v>
      </c>
      <c r="AP8" s="335">
        <f t="shared" si="9"/>
        <v>0.49722163293004884</v>
      </c>
      <c r="AQ8" s="335">
        <f t="shared" si="10"/>
        <v>1.8754069574638708E-4</v>
      </c>
      <c r="AR8" s="335">
        <f t="shared" si="11"/>
        <v>7.9230170174727881E-4</v>
      </c>
      <c r="AS8" s="335">
        <v>1181.7273</v>
      </c>
      <c r="AT8" s="335">
        <v>16.702999999999999</v>
      </c>
      <c r="AU8" s="335">
        <v>13.1035</v>
      </c>
      <c r="AV8" s="335">
        <f t="shared" si="12"/>
        <v>0.53602256495364309</v>
      </c>
      <c r="AW8" s="336">
        <f t="shared" si="13"/>
        <v>1.5910344370552725E-4</v>
      </c>
      <c r="AX8" s="336">
        <f t="shared" si="14"/>
        <v>1.842531031279145E-3</v>
      </c>
      <c r="AY8" s="335">
        <v>1155.4350999999999</v>
      </c>
      <c r="AZ8" s="335">
        <v>19.655100000000001</v>
      </c>
      <c r="BA8" s="335">
        <v>7.5899000000000001</v>
      </c>
      <c r="BB8" s="335">
        <f t="shared" si="15"/>
        <v>0.52409662190208273</v>
      </c>
      <c r="BC8" s="335">
        <f t="shared" si="16"/>
        <v>1.8722349855573902E-4</v>
      </c>
      <c r="BD8" s="335">
        <f t="shared" si="17"/>
        <v>1.0672435818144452E-3</v>
      </c>
      <c r="BE8" s="245"/>
      <c r="BF8" s="140" t="s">
        <v>1462</v>
      </c>
      <c r="BG8" s="140"/>
      <c r="BH8" s="140"/>
      <c r="BI8" s="315"/>
      <c r="BJ8" s="11" t="s">
        <v>1081</v>
      </c>
      <c r="BK8" s="331">
        <v>0.5</v>
      </c>
      <c r="BL8" s="331"/>
      <c r="BM8" s="315"/>
      <c r="BN8" s="315"/>
      <c r="BO8" s="315">
        <f t="shared" si="18"/>
        <v>1990</v>
      </c>
      <c r="BP8" s="332" t="s">
        <v>148</v>
      </c>
      <c r="BQ8" s="332" t="s">
        <v>153</v>
      </c>
      <c r="BR8" s="11"/>
      <c r="BS8" s="135"/>
      <c r="BT8" s="135"/>
      <c r="BU8" s="140" t="s">
        <v>16</v>
      </c>
      <c r="BV8" s="11" t="s">
        <v>58</v>
      </c>
      <c r="BW8" s="337">
        <f t="shared" si="21"/>
        <v>2005</v>
      </c>
      <c r="BX8" s="140"/>
      <c r="BY8" s="135"/>
      <c r="BZ8" s="136" t="s">
        <v>84</v>
      </c>
      <c r="CA8" s="135" t="s">
        <v>317</v>
      </c>
      <c r="CB8" s="140"/>
      <c r="CC8" s="319" t="s">
        <v>426</v>
      </c>
      <c r="CD8" s="319" t="s">
        <v>426</v>
      </c>
      <c r="CE8" s="319" t="s">
        <v>413</v>
      </c>
      <c r="CF8" s="319">
        <v>100</v>
      </c>
      <c r="CG8" s="319"/>
      <c r="CH8" s="319"/>
      <c r="CI8" s="319"/>
      <c r="CJ8" s="319"/>
      <c r="CK8" s="319"/>
      <c r="CL8" s="319"/>
      <c r="CM8" s="144"/>
      <c r="CN8" s="321" t="s">
        <v>1199</v>
      </c>
      <c r="CO8" s="144"/>
      <c r="CP8" s="319" t="s">
        <v>412</v>
      </c>
      <c r="CQ8" s="319" t="s">
        <v>647</v>
      </c>
      <c r="CR8" s="319" t="s">
        <v>648</v>
      </c>
      <c r="CS8" s="319">
        <v>150</v>
      </c>
      <c r="CT8" s="140"/>
      <c r="CU8" s="11"/>
      <c r="CV8" s="11" t="s">
        <v>1225</v>
      </c>
      <c r="CW8" s="11"/>
      <c r="CX8" s="11"/>
      <c r="CY8" s="140"/>
      <c r="CZ8" s="154" t="s">
        <v>632</v>
      </c>
      <c r="DA8" s="154" t="s">
        <v>1003</v>
      </c>
      <c r="DB8" s="154" t="str">
        <f t="shared" ref="DB8:DB19" si="22">CONCATENATE($DA$8,$DC8,$DD8)</f>
        <v>Rental Mileage by ClassEconomyGasoline</v>
      </c>
      <c r="DC8" s="226" t="s">
        <v>596</v>
      </c>
      <c r="DD8" s="154" t="s">
        <v>29</v>
      </c>
      <c r="DE8" s="154" t="s">
        <v>593</v>
      </c>
      <c r="DG8" s="322"/>
      <c r="DH8" s="322"/>
      <c r="DI8" s="339">
        <v>27.9</v>
      </c>
      <c r="DJ8" s="322" t="s">
        <v>631</v>
      </c>
      <c r="DK8" s="323">
        <v>0.315</v>
      </c>
      <c r="DL8" s="322" t="s">
        <v>597</v>
      </c>
      <c r="DM8" s="333">
        <f>10^-3*0.0105</f>
        <v>1.0500000000000001E-5</v>
      </c>
      <c r="DN8" s="322" t="s">
        <v>598</v>
      </c>
      <c r="DO8" s="333">
        <f>10^-3*0.015</f>
        <v>1.5E-5</v>
      </c>
      <c r="DP8" s="322" t="s">
        <v>599</v>
      </c>
      <c r="DQ8" s="325"/>
      <c r="DR8" s="322"/>
      <c r="DS8" s="340"/>
      <c r="DT8" s="322"/>
      <c r="DU8" s="326"/>
      <c r="DV8" s="322"/>
      <c r="DX8" s="221" t="s">
        <v>1316</v>
      </c>
      <c r="DY8" s="219" t="s">
        <v>1315</v>
      </c>
      <c r="DZ8" s="219" t="s">
        <v>1312</v>
      </c>
      <c r="EA8" s="2">
        <v>0.13300000000000001</v>
      </c>
      <c r="EB8" s="327" t="s">
        <v>35</v>
      </c>
      <c r="EC8" s="327" t="s">
        <v>35</v>
      </c>
    </row>
    <row r="9" spans="1:139" x14ac:dyDescent="0.2">
      <c r="A9" s="140"/>
      <c r="B9" s="145" t="s">
        <v>383</v>
      </c>
      <c r="C9" s="140" t="s">
        <v>339</v>
      </c>
      <c r="D9" s="140">
        <v>1</v>
      </c>
      <c r="E9" s="140" t="s">
        <v>386</v>
      </c>
      <c r="F9" s="146">
        <f>0.05*128+0.95*138</f>
        <v>137.5</v>
      </c>
      <c r="G9" s="141" t="s">
        <v>404</v>
      </c>
      <c r="H9" s="146">
        <f>0.05*128+0.95*138</f>
        <v>137.5</v>
      </c>
      <c r="I9" s="146"/>
      <c r="J9" s="147">
        <f>0.05*73.96/1000</f>
        <v>3.6979999999999999E-3</v>
      </c>
      <c r="K9" s="142">
        <f>0.95*73.96</f>
        <v>70.261999999999986</v>
      </c>
      <c r="L9" s="143">
        <f>0.95*3*10^-3+0.05*1.1*10^-3</f>
        <v>2.9049999999999996E-3</v>
      </c>
      <c r="M9" s="143">
        <f>0.95*6*10^-4+0.05*1.1*10^-4</f>
        <v>5.7549999999999995E-4</v>
      </c>
      <c r="N9" s="143">
        <f t="shared" ref="N9:N11" si="23">K9/1000*1</f>
        <v>7.0261999999999991E-2</v>
      </c>
      <c r="O9" s="143">
        <f t="shared" ref="O9:O11" si="24">L9/1000*21</f>
        <v>6.1004999999999996E-5</v>
      </c>
      <c r="P9" s="143">
        <f t="shared" ref="P9:P11" si="25">M9/1000*310</f>
        <v>1.7840499999999997E-4</v>
      </c>
      <c r="Q9" s="82"/>
      <c r="R9" s="334">
        <v>14</v>
      </c>
      <c r="S9" s="319" t="s">
        <v>337</v>
      </c>
      <c r="T9" s="319" t="s">
        <v>372</v>
      </c>
      <c r="U9" s="335">
        <v>1318.5719999999999</v>
      </c>
      <c r="V9" s="335">
        <v>45.923999999999999</v>
      </c>
      <c r="W9" s="335">
        <v>16.940999999999999</v>
      </c>
      <c r="X9" s="335">
        <f t="shared" si="0"/>
        <v>0.59809428581031765</v>
      </c>
      <c r="Y9" s="335">
        <f t="shared" si="1"/>
        <v>4.3744635985946436E-4</v>
      </c>
      <c r="Z9" s="335">
        <f t="shared" si="2"/>
        <v>2.3821359332163151E-3</v>
      </c>
      <c r="AA9" s="335">
        <v>1353.72</v>
      </c>
      <c r="AB9" s="335">
        <v>48.16</v>
      </c>
      <c r="AC9" s="335">
        <v>12.95</v>
      </c>
      <c r="AD9" s="335">
        <f t="shared" si="3"/>
        <v>0.61403715275854731</v>
      </c>
      <c r="AE9" s="335">
        <f t="shared" si="4"/>
        <v>4.5874524629456942E-4</v>
      </c>
      <c r="AF9" s="335">
        <f t="shared" si="5"/>
        <v>1.820946835201658E-3</v>
      </c>
      <c r="AG9" s="335">
        <v>1220.1098</v>
      </c>
      <c r="AH9" s="335">
        <v>41.193300000000001</v>
      </c>
      <c r="AI9" s="335">
        <v>15.2547</v>
      </c>
      <c r="AJ9" s="335">
        <f t="shared" si="6"/>
        <v>0.55343257663682344</v>
      </c>
      <c r="AK9" s="336">
        <f t="shared" si="7"/>
        <v>3.923843553610067E-4</v>
      </c>
      <c r="AL9" s="336">
        <f t="shared" si="8"/>
        <v>2.1450191264054614E-3</v>
      </c>
      <c r="AM9" s="335">
        <v>1286.4119000000001</v>
      </c>
      <c r="AN9" s="335">
        <v>43.4041</v>
      </c>
      <c r="AO9" s="335">
        <v>11.4999</v>
      </c>
      <c r="AP9" s="335">
        <f t="shared" si="9"/>
        <v>0.5835067077022672</v>
      </c>
      <c r="AQ9" s="335">
        <f t="shared" si="10"/>
        <v>4.1344320067886463E-4</v>
      </c>
      <c r="AR9" s="335">
        <f t="shared" si="11"/>
        <v>1.6170429737556405E-3</v>
      </c>
      <c r="AS9" s="335">
        <v>1176.6065000000001</v>
      </c>
      <c r="AT9" s="335">
        <v>39.238</v>
      </c>
      <c r="AU9" s="335">
        <v>13.5329</v>
      </c>
      <c r="AV9" s="335">
        <f t="shared" si="12"/>
        <v>0.53369980880625223</v>
      </c>
      <c r="AW9" s="336">
        <f t="shared" si="13"/>
        <v>3.737592602596826E-4</v>
      </c>
      <c r="AX9" s="336">
        <f t="shared" si="14"/>
        <v>1.9029105348340168E-3</v>
      </c>
      <c r="AY9" s="335">
        <v>1301.4004</v>
      </c>
      <c r="AZ9" s="335">
        <v>36.044800000000002</v>
      </c>
      <c r="BA9" s="335">
        <v>11.906700000000001</v>
      </c>
      <c r="BB9" s="335">
        <f t="shared" si="15"/>
        <v>0.59030537793253746</v>
      </c>
      <c r="BC9" s="335">
        <f t="shared" si="16"/>
        <v>3.4334262154564981E-4</v>
      </c>
      <c r="BD9" s="335">
        <f t="shared" si="17"/>
        <v>1.6742446087023614E-3</v>
      </c>
      <c r="BE9" s="245"/>
      <c r="BF9" s="140" t="s">
        <v>821</v>
      </c>
      <c r="BG9" s="140"/>
      <c r="BH9" s="140"/>
      <c r="BI9" s="315"/>
      <c r="BJ9" s="11" t="s">
        <v>137</v>
      </c>
      <c r="BK9" s="331">
        <v>0.6</v>
      </c>
      <c r="BL9" s="331"/>
      <c r="BM9" s="315"/>
      <c r="BN9" s="315"/>
      <c r="BO9" s="315">
        <f t="shared" si="18"/>
        <v>1991</v>
      </c>
      <c r="BP9" s="332" t="s">
        <v>156</v>
      </c>
      <c r="BQ9" s="332" t="s">
        <v>201</v>
      </c>
      <c r="BR9" s="11"/>
      <c r="BS9" s="135"/>
      <c r="BT9" s="338"/>
      <c r="BU9" s="140" t="s">
        <v>17</v>
      </c>
      <c r="BV9" s="11" t="s">
        <v>112</v>
      </c>
      <c r="BW9" s="337">
        <f t="shared" si="21"/>
        <v>2006</v>
      </c>
      <c r="BX9" s="140"/>
      <c r="BY9" s="135"/>
      <c r="BZ9" s="136" t="s">
        <v>1151</v>
      </c>
      <c r="CA9" s="135"/>
      <c r="CB9" s="140"/>
      <c r="CC9" s="319" t="s">
        <v>427</v>
      </c>
      <c r="CD9" s="319" t="s">
        <v>427</v>
      </c>
      <c r="CE9" s="319" t="s">
        <v>414</v>
      </c>
      <c r="CF9" s="319">
        <v>100</v>
      </c>
      <c r="CG9" s="319"/>
      <c r="CH9" s="319"/>
      <c r="CI9" s="319"/>
      <c r="CJ9" s="319"/>
      <c r="CK9" s="319"/>
      <c r="CL9" s="319"/>
      <c r="CM9" s="144"/>
      <c r="CN9" s="321" t="s">
        <v>1200</v>
      </c>
      <c r="CO9" s="144"/>
      <c r="CP9" s="319" t="s">
        <v>413</v>
      </c>
      <c r="CQ9" s="319" t="s">
        <v>649</v>
      </c>
      <c r="CR9" s="319" t="s">
        <v>650</v>
      </c>
      <c r="CS9" s="319">
        <v>2800</v>
      </c>
      <c r="CT9" s="140"/>
      <c r="CU9" s="11"/>
      <c r="CV9" s="11"/>
      <c r="CW9" s="11"/>
      <c r="CX9" s="11"/>
      <c r="CY9" s="140"/>
      <c r="CZ9" s="154" t="s">
        <v>632</v>
      </c>
      <c r="DA9" s="154" t="s">
        <v>1004</v>
      </c>
      <c r="DB9" s="154" t="str">
        <f t="shared" si="22"/>
        <v>Rental Mileage by ClassCompactGasoline</v>
      </c>
      <c r="DC9" s="226" t="s">
        <v>600</v>
      </c>
      <c r="DD9" s="154" t="s">
        <v>29</v>
      </c>
      <c r="DE9" s="154" t="s">
        <v>593</v>
      </c>
      <c r="DG9" s="322"/>
      <c r="DH9" s="322"/>
      <c r="DI9" s="339">
        <v>30.5</v>
      </c>
      <c r="DJ9" s="322" t="s">
        <v>631</v>
      </c>
      <c r="DK9" s="323">
        <v>0.28699999999999998</v>
      </c>
      <c r="DL9" s="322" t="s">
        <v>597</v>
      </c>
      <c r="DM9" s="333">
        <f t="shared" ref="DM9:DM13" si="26">10^-3*0.0105</f>
        <v>1.0500000000000001E-5</v>
      </c>
      <c r="DN9" s="322" t="s">
        <v>598</v>
      </c>
      <c r="DO9" s="333">
        <f t="shared" ref="DO9:DO13" si="27">10^-3*0.015</f>
        <v>1.5E-5</v>
      </c>
      <c r="DP9" s="322" t="s">
        <v>599</v>
      </c>
      <c r="DQ9" s="325"/>
      <c r="DR9" s="322"/>
      <c r="DS9" s="340"/>
      <c r="DT9" s="322"/>
      <c r="DU9" s="340"/>
      <c r="DV9" s="322"/>
      <c r="DX9" s="221" t="s">
        <v>1303</v>
      </c>
      <c r="DY9" s="219" t="s">
        <v>1384</v>
      </c>
      <c r="DZ9" s="219" t="s">
        <v>1312</v>
      </c>
      <c r="EB9" s="327" t="s">
        <v>35</v>
      </c>
      <c r="EC9" s="327" t="s">
        <v>34</v>
      </c>
    </row>
    <row r="10" spans="1:139" ht="25.5" x14ac:dyDescent="0.2">
      <c r="A10" s="140"/>
      <c r="B10" s="145" t="s">
        <v>32</v>
      </c>
      <c r="C10" s="140" t="s">
        <v>342</v>
      </c>
      <c r="D10" s="140">
        <v>1</v>
      </c>
      <c r="E10" s="140" t="s">
        <v>926</v>
      </c>
      <c r="F10" s="146">
        <v>1000</v>
      </c>
      <c r="G10" s="141"/>
      <c r="H10" s="141"/>
      <c r="I10" s="141"/>
      <c r="J10" s="140"/>
      <c r="K10" s="142">
        <v>53.02</v>
      </c>
      <c r="L10" s="143">
        <v>1E-3</v>
      </c>
      <c r="M10" s="143">
        <v>1E-4</v>
      </c>
      <c r="N10" s="143">
        <f t="shared" si="23"/>
        <v>5.3020000000000005E-2</v>
      </c>
      <c r="O10" s="143">
        <f t="shared" si="24"/>
        <v>2.0999999999999999E-5</v>
      </c>
      <c r="P10" s="143">
        <f t="shared" si="25"/>
        <v>3.1000000000000001E-5</v>
      </c>
      <c r="Q10" s="82"/>
      <c r="R10" s="334">
        <v>15</v>
      </c>
      <c r="S10" s="319" t="s">
        <v>337</v>
      </c>
      <c r="T10" s="319" t="s">
        <v>373</v>
      </c>
      <c r="U10" s="335">
        <v>1514.925</v>
      </c>
      <c r="V10" s="335">
        <v>314.68200000000002</v>
      </c>
      <c r="W10" s="335">
        <v>46.883000000000003</v>
      </c>
      <c r="X10" s="335">
        <f t="shared" si="0"/>
        <v>0.68715852143925049</v>
      </c>
      <c r="Y10" s="335">
        <f t="shared" si="1"/>
        <v>2.9974848753004085E-3</v>
      </c>
      <c r="Z10" s="335">
        <f t="shared" si="2"/>
        <v>6.5923899980509133E-3</v>
      </c>
      <c r="AA10" s="335">
        <v>1674.15</v>
      </c>
      <c r="AB10" s="335">
        <v>338.44</v>
      </c>
      <c r="AC10" s="335">
        <v>51.42</v>
      </c>
      <c r="AD10" s="335">
        <f t="shared" si="3"/>
        <v>0.75938177709624011</v>
      </c>
      <c r="AE10" s="335">
        <f t="shared" si="4"/>
        <v>3.2237903063939794E-3</v>
      </c>
      <c r="AF10" s="335">
        <f t="shared" si="5"/>
        <v>7.2303541518200188E-3</v>
      </c>
      <c r="AG10" s="335">
        <v>1343.8226</v>
      </c>
      <c r="AH10" s="335">
        <v>135.14879999999999</v>
      </c>
      <c r="AI10" s="335">
        <v>21.709399999999999</v>
      </c>
      <c r="AJ10" s="335">
        <f t="shared" si="6"/>
        <v>0.60954776698031221</v>
      </c>
      <c r="AK10" s="336">
        <f t="shared" si="7"/>
        <v>1.287351942325903E-3</v>
      </c>
      <c r="AL10" s="336">
        <f t="shared" si="8"/>
        <v>3.0526380868051636E-3</v>
      </c>
      <c r="AM10" s="335">
        <v>1645.5749000000001</v>
      </c>
      <c r="AN10" s="335">
        <v>122.9435</v>
      </c>
      <c r="AO10" s="335">
        <v>21.3262</v>
      </c>
      <c r="AP10" s="335">
        <f t="shared" si="9"/>
        <v>0.74642032787203505</v>
      </c>
      <c r="AQ10" s="335">
        <f t="shared" si="10"/>
        <v>1.1710910753284134E-3</v>
      </c>
      <c r="AR10" s="335">
        <f t="shared" si="11"/>
        <v>2.9987549341218217E-3</v>
      </c>
      <c r="AS10" s="335">
        <v>1351.6624999999999</v>
      </c>
      <c r="AT10" s="335">
        <v>72.398600000000002</v>
      </c>
      <c r="AU10" s="335">
        <v>13.8041</v>
      </c>
      <c r="AV10" s="335">
        <f t="shared" si="12"/>
        <v>0.61310388632102653</v>
      </c>
      <c r="AW10" s="336">
        <f t="shared" si="13"/>
        <v>6.896286044099255E-4</v>
      </c>
      <c r="AX10" s="336">
        <f t="shared" si="14"/>
        <v>1.9410449581318307E-3</v>
      </c>
      <c r="AY10" s="335">
        <v>1615.9754</v>
      </c>
      <c r="AZ10" s="335">
        <v>91.062700000000007</v>
      </c>
      <c r="BA10" s="335">
        <v>17.1935</v>
      </c>
      <c r="BB10" s="335">
        <f t="shared" si="15"/>
        <v>0.7329942185561672</v>
      </c>
      <c r="BC10" s="335">
        <f t="shared" si="16"/>
        <v>8.6741239077550844E-4</v>
      </c>
      <c r="BD10" s="335">
        <f t="shared" si="17"/>
        <v>2.4176408811613669E-3</v>
      </c>
      <c r="BE10" s="245"/>
      <c r="BF10" s="140" t="s">
        <v>109</v>
      </c>
      <c r="BG10" s="140"/>
      <c r="BH10" s="140"/>
      <c r="BI10" s="315"/>
      <c r="BJ10" s="11" t="s">
        <v>138</v>
      </c>
      <c r="BK10" s="331">
        <v>0.7</v>
      </c>
      <c r="BL10" s="331"/>
      <c r="BM10" s="315"/>
      <c r="BN10" s="315"/>
      <c r="BO10" s="315">
        <f t="shared" si="18"/>
        <v>1992</v>
      </c>
      <c r="BP10" s="332" t="s">
        <v>152</v>
      </c>
      <c r="BQ10" s="332" t="s">
        <v>184</v>
      </c>
      <c r="BR10" s="11"/>
      <c r="BS10" s="135"/>
      <c r="BT10" s="135"/>
      <c r="BU10" s="140" t="s">
        <v>18</v>
      </c>
      <c r="BV10" s="11" t="s">
        <v>113</v>
      </c>
      <c r="BW10" s="337">
        <f t="shared" si="21"/>
        <v>2007</v>
      </c>
      <c r="BX10" s="140"/>
      <c r="BY10" s="135"/>
      <c r="BZ10" s="136" t="s">
        <v>89</v>
      </c>
      <c r="CA10" s="338"/>
      <c r="CB10" s="140"/>
      <c r="CC10" s="319" t="s">
        <v>428</v>
      </c>
      <c r="CD10" s="319" t="s">
        <v>428</v>
      </c>
      <c r="CE10" s="319" t="s">
        <v>415</v>
      </c>
      <c r="CF10" s="319">
        <v>100</v>
      </c>
      <c r="CG10" s="319"/>
      <c r="CH10" s="319"/>
      <c r="CI10" s="319"/>
      <c r="CJ10" s="319"/>
      <c r="CK10" s="319"/>
      <c r="CL10" s="319"/>
      <c r="CM10" s="144"/>
      <c r="CN10" s="321" t="s">
        <v>1201</v>
      </c>
      <c r="CO10" s="144"/>
      <c r="CP10" s="319" t="s">
        <v>552</v>
      </c>
      <c r="CQ10" s="319" t="s">
        <v>651</v>
      </c>
      <c r="CR10" s="319" t="s">
        <v>652</v>
      </c>
      <c r="CS10" s="319">
        <v>1000</v>
      </c>
      <c r="CT10" s="140"/>
      <c r="CU10" s="11"/>
      <c r="CV10" s="11"/>
      <c r="CW10" s="11"/>
      <c r="CX10" s="11"/>
      <c r="CY10" s="140"/>
      <c r="CZ10" s="154" t="s">
        <v>632</v>
      </c>
      <c r="DA10" s="154" t="s">
        <v>1005</v>
      </c>
      <c r="DB10" s="154" t="str">
        <f t="shared" si="22"/>
        <v>Rental Mileage by ClassMidsizeGasoline</v>
      </c>
      <c r="DC10" s="226" t="s">
        <v>601</v>
      </c>
      <c r="DD10" s="154" t="s">
        <v>29</v>
      </c>
      <c r="DE10" s="154" t="s">
        <v>593</v>
      </c>
      <c r="DG10" s="322"/>
      <c r="DH10" s="322"/>
      <c r="DI10" s="339">
        <v>27.9</v>
      </c>
      <c r="DJ10" s="322" t="s">
        <v>631</v>
      </c>
      <c r="DK10" s="323">
        <v>0.314</v>
      </c>
      <c r="DL10" s="322" t="s">
        <v>597</v>
      </c>
      <c r="DM10" s="333">
        <f t="shared" si="26"/>
        <v>1.0500000000000001E-5</v>
      </c>
      <c r="DN10" s="322" t="s">
        <v>598</v>
      </c>
      <c r="DO10" s="333">
        <f t="shared" si="27"/>
        <v>1.5E-5</v>
      </c>
      <c r="DP10" s="322" t="s">
        <v>599</v>
      </c>
      <c r="DQ10" s="325"/>
      <c r="DR10" s="322"/>
      <c r="DS10" s="340"/>
      <c r="DT10" s="322"/>
      <c r="DU10" s="340"/>
      <c r="DV10" s="322"/>
      <c r="DX10" s="221" t="s">
        <v>1302</v>
      </c>
      <c r="DY10" s="219" t="s">
        <v>1315</v>
      </c>
      <c r="DZ10" s="219" t="s">
        <v>1312</v>
      </c>
      <c r="EB10" s="327" t="s">
        <v>35</v>
      </c>
      <c r="EC10" s="327" t="s">
        <v>35</v>
      </c>
    </row>
    <row r="11" spans="1:139" x14ac:dyDescent="0.2">
      <c r="A11" s="140"/>
      <c r="B11" s="145" t="s">
        <v>27</v>
      </c>
      <c r="C11" s="140" t="s">
        <v>339</v>
      </c>
      <c r="D11" s="140">
        <v>1</v>
      </c>
      <c r="E11" s="140" t="s">
        <v>926</v>
      </c>
      <c r="F11" s="146">
        <v>138</v>
      </c>
      <c r="G11" s="141"/>
      <c r="H11" s="141"/>
      <c r="I11" s="141"/>
      <c r="J11" s="140"/>
      <c r="K11" s="142">
        <v>73.959999999999994</v>
      </c>
      <c r="L11" s="143">
        <f>3*10^-3</f>
        <v>3.0000000000000001E-3</v>
      </c>
      <c r="M11" s="143">
        <f>6*10^-4</f>
        <v>6.0000000000000006E-4</v>
      </c>
      <c r="N11" s="143">
        <f t="shared" si="23"/>
        <v>7.3959999999999998E-2</v>
      </c>
      <c r="O11" s="143">
        <f t="shared" si="24"/>
        <v>6.3E-5</v>
      </c>
      <c r="P11" s="143">
        <f t="shared" si="25"/>
        <v>1.8600000000000002E-4</v>
      </c>
      <c r="Q11" s="82"/>
      <c r="R11" s="334">
        <v>16</v>
      </c>
      <c r="S11" s="319" t="s">
        <v>343</v>
      </c>
      <c r="T11" s="319" t="s">
        <v>374</v>
      </c>
      <c r="U11" s="335">
        <v>1811.9760000000001</v>
      </c>
      <c r="V11" s="335">
        <v>109.47</v>
      </c>
      <c r="W11" s="335">
        <v>23.617000000000001</v>
      </c>
      <c r="X11" s="335">
        <f t="shared" si="0"/>
        <v>0.82189860821057648</v>
      </c>
      <c r="Y11" s="335">
        <f t="shared" si="1"/>
        <v>1.0427500438510489E-3</v>
      </c>
      <c r="Z11" s="335">
        <f t="shared" si="2"/>
        <v>3.3208726955179578E-3</v>
      </c>
      <c r="AA11" s="335">
        <v>1855.1</v>
      </c>
      <c r="AB11" s="335">
        <v>120.11</v>
      </c>
      <c r="AC11" s="335">
        <v>20.79</v>
      </c>
      <c r="AD11" s="335">
        <f t="shared" si="3"/>
        <v>0.84145932843008975</v>
      </c>
      <c r="AE11" s="335">
        <f t="shared" si="4"/>
        <v>1.1441007377998491E-3</v>
      </c>
      <c r="AF11" s="335">
        <f t="shared" si="5"/>
        <v>2.9233578921886074E-3</v>
      </c>
      <c r="AG11" s="335">
        <v>1620.7610999999999</v>
      </c>
      <c r="AH11" s="335">
        <v>91.046999999999997</v>
      </c>
      <c r="AI11" s="335">
        <v>20.888000000000002</v>
      </c>
      <c r="AJ11" s="335">
        <f t="shared" si="6"/>
        <v>0.73516497587818108</v>
      </c>
      <c r="AK11" s="336">
        <f t="shared" si="7"/>
        <v>8.6726284134928684E-4</v>
      </c>
      <c r="AL11" s="336">
        <f t="shared" si="8"/>
        <v>2.9371380304009445E-3</v>
      </c>
      <c r="AM11" s="335">
        <v>1630.8910000000001</v>
      </c>
      <c r="AN11" s="335">
        <v>106.1806</v>
      </c>
      <c r="AO11" s="335">
        <v>18.516200000000001</v>
      </c>
      <c r="AP11" s="335">
        <f t="shared" si="9"/>
        <v>0.73975982189783718</v>
      </c>
      <c r="AQ11" s="335">
        <f t="shared" si="10"/>
        <v>1.0114170576973661E-3</v>
      </c>
      <c r="AR11" s="335">
        <f t="shared" si="11"/>
        <v>2.6036305629313469E-3</v>
      </c>
      <c r="AS11" s="335">
        <v>1593.3483000000001</v>
      </c>
      <c r="AT11" s="335">
        <v>101.7449</v>
      </c>
      <c r="AU11" s="335">
        <v>21.980499999999999</v>
      </c>
      <c r="AV11" s="335">
        <f t="shared" si="12"/>
        <v>0.72273073714259362</v>
      </c>
      <c r="AW11" s="336">
        <f t="shared" si="13"/>
        <v>9.6916505834128582E-4</v>
      </c>
      <c r="AX11" s="336">
        <f t="shared" si="14"/>
        <v>3.0907584487374542E-3</v>
      </c>
      <c r="AY11" s="335">
        <v>1621.4195</v>
      </c>
      <c r="AZ11" s="335">
        <v>107.9438</v>
      </c>
      <c r="BA11" s="335">
        <v>18.728899999999999</v>
      </c>
      <c r="BB11" s="335">
        <f t="shared" si="15"/>
        <v>0.73546362113818775</v>
      </c>
      <c r="BC11" s="335">
        <f t="shared" si="16"/>
        <v>1.0282123155517387E-3</v>
      </c>
      <c r="BD11" s="335">
        <f t="shared" si="17"/>
        <v>2.6335390873983271E-3</v>
      </c>
      <c r="BE11" s="245"/>
      <c r="BF11" s="140" t="s">
        <v>91</v>
      </c>
      <c r="BG11" s="140"/>
      <c r="BH11" s="140"/>
      <c r="BI11" s="315"/>
      <c r="BJ11" s="140"/>
      <c r="BK11" s="331">
        <v>0.8</v>
      </c>
      <c r="BL11" s="331"/>
      <c r="BM11" s="315"/>
      <c r="BN11" s="315"/>
      <c r="BO11" s="315">
        <f t="shared" si="18"/>
        <v>1993</v>
      </c>
      <c r="BP11" s="332" t="s">
        <v>157</v>
      </c>
      <c r="BQ11" s="332" t="s">
        <v>185</v>
      </c>
      <c r="BR11" s="11"/>
      <c r="BS11" s="135"/>
      <c r="BT11" s="135"/>
      <c r="BU11" s="140" t="s">
        <v>255</v>
      </c>
      <c r="BV11" s="11" t="s">
        <v>62</v>
      </c>
      <c r="BW11" s="337">
        <f t="shared" si="21"/>
        <v>2008</v>
      </c>
      <c r="BX11" s="140"/>
      <c r="BY11" s="135"/>
      <c r="BZ11" s="136" t="s">
        <v>317</v>
      </c>
      <c r="CA11" s="135"/>
      <c r="CB11" s="140"/>
      <c r="CC11" s="319" t="s">
        <v>429</v>
      </c>
      <c r="CD11" s="319" t="s">
        <v>429</v>
      </c>
      <c r="CE11" s="319" t="s">
        <v>416</v>
      </c>
      <c r="CF11" s="319">
        <v>100</v>
      </c>
      <c r="CG11" s="319"/>
      <c r="CH11" s="319"/>
      <c r="CI11" s="319"/>
      <c r="CJ11" s="319"/>
      <c r="CK11" s="319"/>
      <c r="CL11" s="319"/>
      <c r="CM11" s="144"/>
      <c r="CN11" s="321" t="s">
        <v>1202</v>
      </c>
      <c r="CO11" s="144"/>
      <c r="CP11" s="319" t="s">
        <v>414</v>
      </c>
      <c r="CQ11" s="319" t="s">
        <v>653</v>
      </c>
      <c r="CR11" s="319" t="s">
        <v>654</v>
      </c>
      <c r="CS11" s="319">
        <v>1300</v>
      </c>
      <c r="CT11" s="140"/>
      <c r="CU11" s="11"/>
      <c r="CV11" s="11"/>
      <c r="CW11" s="11"/>
      <c r="CX11" s="11"/>
      <c r="CY11" s="140"/>
      <c r="CZ11" s="154" t="s">
        <v>632</v>
      </c>
      <c r="DA11" s="154" t="s">
        <v>1006</v>
      </c>
      <c r="DB11" s="154" t="str">
        <f t="shared" si="22"/>
        <v>Rental Mileage by ClassFull SizeGasoline</v>
      </c>
      <c r="DC11" s="226" t="s">
        <v>602</v>
      </c>
      <c r="DD11" s="154" t="s">
        <v>29</v>
      </c>
      <c r="DE11" s="154" t="s">
        <v>593</v>
      </c>
      <c r="DG11" s="322"/>
      <c r="DH11" s="322"/>
      <c r="DI11" s="339">
        <v>22.4</v>
      </c>
      <c r="DJ11" s="322" t="s">
        <v>631</v>
      </c>
      <c r="DK11" s="323">
        <v>0.39200000000000002</v>
      </c>
      <c r="DL11" s="322" t="s">
        <v>597</v>
      </c>
      <c r="DM11" s="333">
        <f t="shared" si="26"/>
        <v>1.0500000000000001E-5</v>
      </c>
      <c r="DN11" s="322" t="s">
        <v>598</v>
      </c>
      <c r="DO11" s="333">
        <f t="shared" si="27"/>
        <v>1.5E-5</v>
      </c>
      <c r="DP11" s="322" t="s">
        <v>599</v>
      </c>
      <c r="DQ11" s="325"/>
      <c r="DR11" s="322"/>
      <c r="DS11" s="340"/>
      <c r="DT11" s="322"/>
      <c r="DU11" s="340"/>
      <c r="DV11" s="322"/>
      <c r="DX11" s="220" t="s">
        <v>1291</v>
      </c>
      <c r="DY11" s="219" t="s">
        <v>1384</v>
      </c>
      <c r="DZ11" s="219" t="s">
        <v>1312</v>
      </c>
      <c r="EB11" s="327" t="s">
        <v>35</v>
      </c>
      <c r="EC11" s="327" t="s">
        <v>34</v>
      </c>
    </row>
    <row r="12" spans="1:139" x14ac:dyDescent="0.2">
      <c r="A12" s="140"/>
      <c r="B12" s="145" t="s">
        <v>382</v>
      </c>
      <c r="C12" s="140" t="s">
        <v>339</v>
      </c>
      <c r="D12" s="140">
        <v>1</v>
      </c>
      <c r="E12" s="140" t="s">
        <v>926</v>
      </c>
      <c r="F12" s="146">
        <v>91</v>
      </c>
      <c r="G12" s="141" t="s">
        <v>404</v>
      </c>
      <c r="H12" s="146">
        <f>0.85*84+0.15*125</f>
        <v>90.149999999999991</v>
      </c>
      <c r="I12" s="146"/>
      <c r="J12" s="147">
        <f>0.85*68.44/1000</f>
        <v>5.8173999999999997E-2</v>
      </c>
      <c r="K12" s="142">
        <f>0.15*70.22</f>
        <v>10.532999999999999</v>
      </c>
      <c r="L12" s="143">
        <f>(0.15*(3*10^-3))+(0.85*(1.1*10^-3))</f>
        <v>1.3849999999999999E-3</v>
      </c>
      <c r="M12" s="143">
        <f>((6*10^-4)*0.15)+(0.85*(1.1*10^-4))</f>
        <v>1.8350000000000002E-4</v>
      </c>
      <c r="N12" s="143">
        <f>K12/1000*1</f>
        <v>1.0532999999999999E-2</v>
      </c>
      <c r="O12" s="143">
        <f>L12/1000*21</f>
        <v>2.9084999999999997E-5</v>
      </c>
      <c r="P12" s="143">
        <f>M12/1000*310</f>
        <v>5.6885000000000008E-5</v>
      </c>
      <c r="Q12" s="82"/>
      <c r="R12" s="334">
        <v>17</v>
      </c>
      <c r="S12" s="319" t="s">
        <v>343</v>
      </c>
      <c r="T12" s="319" t="s">
        <v>375</v>
      </c>
      <c r="U12" s="335">
        <v>1834.7190000000001</v>
      </c>
      <c r="V12" s="335">
        <v>27.591999999999999</v>
      </c>
      <c r="W12" s="335">
        <v>30.363</v>
      </c>
      <c r="X12" s="335">
        <f t="shared" si="0"/>
        <v>0.83221466098750796</v>
      </c>
      <c r="Y12" s="335">
        <f t="shared" si="1"/>
        <v>2.6282597250331719E-4</v>
      </c>
      <c r="Z12" s="335">
        <f t="shared" si="2"/>
        <v>4.2694524136855554E-3</v>
      </c>
      <c r="AA12" s="335">
        <v>1828.63</v>
      </c>
      <c r="AB12" s="335">
        <v>28.82</v>
      </c>
      <c r="AC12" s="335">
        <v>25.2</v>
      </c>
      <c r="AD12" s="335">
        <f t="shared" si="3"/>
        <v>0.82945273664336971</v>
      </c>
      <c r="AE12" s="335">
        <f t="shared" si="4"/>
        <v>2.7452321424853584E-4</v>
      </c>
      <c r="AF12" s="335">
        <f t="shared" si="5"/>
        <v>3.5434641117437671E-3</v>
      </c>
      <c r="AG12" s="335">
        <v>1692.3208999999999</v>
      </c>
      <c r="AH12" s="335">
        <v>28.790199999999999</v>
      </c>
      <c r="AI12" s="335">
        <v>29.048200000000001</v>
      </c>
      <c r="AJ12" s="335">
        <f t="shared" si="6"/>
        <v>0.767623959895534</v>
      </c>
      <c r="AK12" s="336">
        <f t="shared" si="7"/>
        <v>2.7423935610194997E-4</v>
      </c>
      <c r="AL12" s="336">
        <f t="shared" si="8"/>
        <v>4.0845735797918762E-3</v>
      </c>
      <c r="AM12" s="335">
        <v>1905.1759999999999</v>
      </c>
      <c r="AN12" s="335">
        <v>35.248199999999997</v>
      </c>
      <c r="AO12" s="335">
        <v>29.982399999999998</v>
      </c>
      <c r="AP12" s="335">
        <f t="shared" si="9"/>
        <v>0.8641734232661985</v>
      </c>
      <c r="AQ12" s="335">
        <f t="shared" si="10"/>
        <v>3.3575465511711454E-4</v>
      </c>
      <c r="AR12" s="335">
        <f t="shared" si="11"/>
        <v>4.2159348565058057E-3</v>
      </c>
      <c r="AS12" s="335">
        <v>1591.6518000000001</v>
      </c>
      <c r="AT12" s="335">
        <v>23.980899999999998</v>
      </c>
      <c r="AU12" s="335">
        <v>27.0413</v>
      </c>
      <c r="AV12" s="335">
        <f t="shared" si="12"/>
        <v>0.7219612175745479</v>
      </c>
      <c r="AW12" s="336">
        <f t="shared" si="13"/>
        <v>2.2842865192826905E-4</v>
      </c>
      <c r="AX12" s="336">
        <f t="shared" si="14"/>
        <v>3.8023760351149488E-3</v>
      </c>
      <c r="AY12" s="335">
        <v>1868.2308</v>
      </c>
      <c r="AZ12" s="335">
        <v>29.398299999999999</v>
      </c>
      <c r="BA12" s="335">
        <v>30.404299999999999</v>
      </c>
      <c r="BB12" s="335">
        <f t="shared" si="15"/>
        <v>0.8474153599915959</v>
      </c>
      <c r="BC12" s="335">
        <f t="shared" si="16"/>
        <v>2.8003177687171174E-4</v>
      </c>
      <c r="BD12" s="335">
        <f t="shared" si="17"/>
        <v>4.275259757646469E-3</v>
      </c>
      <c r="BE12" s="245"/>
      <c r="BF12" s="140" t="s">
        <v>250</v>
      </c>
      <c r="BG12" s="140"/>
      <c r="BH12" s="140"/>
      <c r="BI12" s="315"/>
      <c r="BJ12" s="140"/>
      <c r="BK12" s="331">
        <v>0.9</v>
      </c>
      <c r="BL12" s="331"/>
      <c r="BM12" s="315"/>
      <c r="BN12" s="315"/>
      <c r="BO12" s="315">
        <f t="shared" si="18"/>
        <v>1994</v>
      </c>
      <c r="BP12" s="332" t="s">
        <v>150</v>
      </c>
      <c r="BQ12" s="332" t="s">
        <v>160</v>
      </c>
      <c r="BR12" s="11"/>
      <c r="BS12" s="135"/>
      <c r="BT12" s="135"/>
      <c r="BU12" s="140" t="s">
        <v>19</v>
      </c>
      <c r="BV12" s="11" t="s">
        <v>118</v>
      </c>
      <c r="BW12" s="337">
        <f t="shared" si="21"/>
        <v>2009</v>
      </c>
      <c r="BX12" s="140"/>
      <c r="BY12" s="135"/>
      <c r="BZ12" s="135"/>
      <c r="CA12" s="135"/>
      <c r="CB12" s="140"/>
      <c r="CC12" s="319" t="s">
        <v>430</v>
      </c>
      <c r="CD12" s="319" t="s">
        <v>430</v>
      </c>
      <c r="CE12" s="319" t="s">
        <v>417</v>
      </c>
      <c r="CF12" s="319">
        <v>100</v>
      </c>
      <c r="CG12" s="319"/>
      <c r="CH12" s="319"/>
      <c r="CI12" s="319"/>
      <c r="CJ12" s="319"/>
      <c r="CK12" s="319"/>
      <c r="CL12" s="319"/>
      <c r="CM12" s="144"/>
      <c r="CN12" s="321" t="s">
        <v>1203</v>
      </c>
      <c r="CO12" s="144"/>
      <c r="CP12" s="319" t="s">
        <v>553</v>
      </c>
      <c r="CQ12" s="319" t="s">
        <v>655</v>
      </c>
      <c r="CR12" s="319" t="s">
        <v>656</v>
      </c>
      <c r="CS12" s="319">
        <v>300</v>
      </c>
      <c r="CT12" s="140"/>
      <c r="CU12" s="11"/>
      <c r="CV12" s="11"/>
      <c r="CW12" s="11"/>
      <c r="CX12" s="11"/>
      <c r="CY12" s="140"/>
      <c r="CZ12" s="154" t="s">
        <v>632</v>
      </c>
      <c r="DA12" s="154" t="s">
        <v>1007</v>
      </c>
      <c r="DB12" s="154" t="str">
        <f t="shared" si="22"/>
        <v>Rental Mileage by ClassLuxuryGasoline</v>
      </c>
      <c r="DC12" s="226" t="s">
        <v>603</v>
      </c>
      <c r="DD12" s="154" t="s">
        <v>29</v>
      </c>
      <c r="DE12" s="154" t="s">
        <v>593</v>
      </c>
      <c r="DG12" s="322"/>
      <c r="DH12" s="322"/>
      <c r="DI12" s="339">
        <v>19.7</v>
      </c>
      <c r="DJ12" s="322" t="s">
        <v>631</v>
      </c>
      <c r="DK12" s="323">
        <v>0.44500000000000001</v>
      </c>
      <c r="DL12" s="322" t="s">
        <v>597</v>
      </c>
      <c r="DM12" s="333">
        <f t="shared" si="26"/>
        <v>1.0500000000000001E-5</v>
      </c>
      <c r="DN12" s="322" t="s">
        <v>598</v>
      </c>
      <c r="DO12" s="333">
        <f t="shared" si="27"/>
        <v>1.5E-5</v>
      </c>
      <c r="DP12" s="322" t="s">
        <v>599</v>
      </c>
      <c r="DQ12" s="325"/>
      <c r="DR12" s="322"/>
      <c r="DS12" s="340"/>
      <c r="DT12" s="322"/>
      <c r="DU12" s="340"/>
      <c r="DV12" s="322"/>
      <c r="DX12" s="221" t="s">
        <v>1301</v>
      </c>
      <c r="DY12" s="219" t="s">
        <v>1315</v>
      </c>
      <c r="DZ12" s="219" t="s">
        <v>1312</v>
      </c>
      <c r="EB12" s="327" t="s">
        <v>35</v>
      </c>
      <c r="EC12" s="327" t="s">
        <v>35</v>
      </c>
    </row>
    <row r="13" spans="1:139" x14ac:dyDescent="0.2">
      <c r="A13" s="140"/>
      <c r="B13" s="145" t="s">
        <v>29</v>
      </c>
      <c r="C13" s="140" t="s">
        <v>339</v>
      </c>
      <c r="D13" s="140">
        <v>1</v>
      </c>
      <c r="E13" s="140" t="s">
        <v>926</v>
      </c>
      <c r="F13" s="146">
        <v>125</v>
      </c>
      <c r="G13" s="141"/>
      <c r="H13" s="141"/>
      <c r="I13" s="141"/>
      <c r="J13" s="140"/>
      <c r="K13" s="142">
        <v>70.22</v>
      </c>
      <c r="L13" s="143">
        <f>3*10^-3</f>
        <v>3.0000000000000001E-3</v>
      </c>
      <c r="M13" s="143">
        <f>6*10^-4</f>
        <v>6.0000000000000006E-4</v>
      </c>
      <c r="N13" s="143">
        <f>K13/1000*1</f>
        <v>7.0220000000000005E-2</v>
      </c>
      <c r="O13" s="143">
        <f>L13/1000*21</f>
        <v>6.3E-5</v>
      </c>
      <c r="P13" s="143">
        <f>M13/1000*310</f>
        <v>1.8600000000000002E-4</v>
      </c>
      <c r="Q13" s="82"/>
      <c r="R13" s="334">
        <v>18</v>
      </c>
      <c r="S13" s="319" t="s">
        <v>343</v>
      </c>
      <c r="T13" s="319" t="s">
        <v>353</v>
      </c>
      <c r="U13" s="335">
        <v>1821.845</v>
      </c>
      <c r="V13" s="335">
        <v>28</v>
      </c>
      <c r="W13" s="335">
        <v>30.706</v>
      </c>
      <c r="X13" s="335">
        <f t="shared" si="0"/>
        <v>0.82637511196362301</v>
      </c>
      <c r="Y13" s="335">
        <f t="shared" si="1"/>
        <v>2.6671235249684265E-4</v>
      </c>
      <c r="Z13" s="335">
        <f t="shared" si="2"/>
        <v>4.3176828974287344E-3</v>
      </c>
      <c r="AA13" s="335">
        <v>2158.79</v>
      </c>
      <c r="AB13" s="335">
        <v>45.57</v>
      </c>
      <c r="AC13" s="335">
        <v>35.22</v>
      </c>
      <c r="AD13" s="335">
        <f t="shared" si="3"/>
        <v>0.97921081538547439</v>
      </c>
      <c r="AE13" s="335">
        <f t="shared" si="4"/>
        <v>4.3407435368861144E-4</v>
      </c>
      <c r="AF13" s="335">
        <f t="shared" si="5"/>
        <v>4.9524129371275975E-3</v>
      </c>
      <c r="AG13" s="335">
        <v>1722.6704</v>
      </c>
      <c r="AH13" s="335">
        <v>28.967600000000001</v>
      </c>
      <c r="AI13" s="335">
        <v>29.194099999999999</v>
      </c>
      <c r="AJ13" s="335">
        <f t="shared" si="6"/>
        <v>0.78139026353856611</v>
      </c>
      <c r="AK13" s="336">
        <f t="shared" si="7"/>
        <v>2.7592916936384067E-4</v>
      </c>
      <c r="AL13" s="336">
        <f t="shared" si="8"/>
        <v>4.1050891120896302E-3</v>
      </c>
      <c r="AM13" s="335">
        <v>1988.693</v>
      </c>
      <c r="AN13" s="335">
        <v>53.5901</v>
      </c>
      <c r="AO13" s="335">
        <v>32.979799999999997</v>
      </c>
      <c r="AP13" s="335">
        <f t="shared" si="9"/>
        <v>0.90205610276191062</v>
      </c>
      <c r="AQ13" s="335">
        <f t="shared" si="10"/>
        <v>5.1046934434075171E-4</v>
      </c>
      <c r="AR13" s="335">
        <f t="shared" si="11"/>
        <v>4.6374102266859953E-3</v>
      </c>
      <c r="AS13" s="335">
        <v>1628.6032</v>
      </c>
      <c r="AT13" s="335">
        <v>28.798300000000001</v>
      </c>
      <c r="AU13" s="335">
        <v>27.790199999999999</v>
      </c>
      <c r="AV13" s="335">
        <f t="shared" si="12"/>
        <v>0.73872209312225501</v>
      </c>
      <c r="AW13" s="336">
        <f t="shared" si="13"/>
        <v>2.7431651217535083E-4</v>
      </c>
      <c r="AX13" s="336">
        <f t="shared" si="14"/>
        <v>3.9076816015151438E-3</v>
      </c>
      <c r="AY13" s="335">
        <v>2114.9265999999998</v>
      </c>
      <c r="AZ13" s="335">
        <v>61.831299999999999</v>
      </c>
      <c r="BA13" s="335">
        <v>37.413600000000002</v>
      </c>
      <c r="BB13" s="335">
        <f t="shared" si="15"/>
        <v>0.95931470891862058</v>
      </c>
      <c r="BC13" s="335">
        <f t="shared" si="16"/>
        <v>5.8897041003350093E-4</v>
      </c>
      <c r="BD13" s="335">
        <f t="shared" si="17"/>
        <v>5.2608630512355793E-3</v>
      </c>
      <c r="BE13" s="245"/>
      <c r="BF13" s="140" t="s">
        <v>127</v>
      </c>
      <c r="BG13" s="140"/>
      <c r="BH13" s="140"/>
      <c r="BI13" s="315"/>
      <c r="BJ13" s="140"/>
      <c r="BK13" s="331">
        <v>1</v>
      </c>
      <c r="BL13" s="331"/>
      <c r="BM13" s="315"/>
      <c r="BN13" s="315"/>
      <c r="BO13" s="315">
        <f t="shared" si="18"/>
        <v>1995</v>
      </c>
      <c r="BP13" s="332"/>
      <c r="BQ13" s="332" t="s">
        <v>161</v>
      </c>
      <c r="BR13" s="11"/>
      <c r="BS13" s="135"/>
      <c r="BT13" s="135"/>
      <c r="BU13" s="140" t="s">
        <v>253</v>
      </c>
      <c r="BV13" s="11" t="s">
        <v>119</v>
      </c>
      <c r="BW13" s="337">
        <f t="shared" si="21"/>
        <v>2010</v>
      </c>
      <c r="BX13" s="140"/>
      <c r="BY13" s="135"/>
      <c r="BZ13" s="135"/>
      <c r="CA13" s="135"/>
      <c r="CB13" s="140"/>
      <c r="CC13" s="319" t="s">
        <v>431</v>
      </c>
      <c r="CD13" s="319" t="s">
        <v>431</v>
      </c>
      <c r="CE13" s="319" t="s">
        <v>418</v>
      </c>
      <c r="CF13" s="319">
        <v>100</v>
      </c>
      <c r="CG13" s="319"/>
      <c r="CH13" s="319"/>
      <c r="CI13" s="319"/>
      <c r="CJ13" s="319"/>
      <c r="CK13" s="319"/>
      <c r="CL13" s="319"/>
      <c r="CM13" s="144"/>
      <c r="CN13" s="321" t="s">
        <v>1204</v>
      </c>
      <c r="CO13" s="144"/>
      <c r="CP13" s="319" t="s">
        <v>415</v>
      </c>
      <c r="CQ13" s="319" t="s">
        <v>657</v>
      </c>
      <c r="CR13" s="319" t="s">
        <v>656</v>
      </c>
      <c r="CS13" s="319">
        <v>3800</v>
      </c>
      <c r="CT13" s="140"/>
      <c r="CU13" s="11"/>
      <c r="CV13" s="11"/>
      <c r="CW13" s="11"/>
      <c r="CX13" s="11"/>
      <c r="CY13" s="140"/>
      <c r="CZ13" s="154" t="s">
        <v>632</v>
      </c>
      <c r="DB13" s="154" t="str">
        <f t="shared" si="22"/>
        <v>Rental Mileage by ClassMinivan/WagonGasoline</v>
      </c>
      <c r="DC13" s="226" t="s">
        <v>604</v>
      </c>
      <c r="DD13" s="154" t="s">
        <v>29</v>
      </c>
      <c r="DE13" s="154" t="s">
        <v>593</v>
      </c>
      <c r="DG13" s="322"/>
      <c r="DH13" s="322"/>
      <c r="DI13" s="339">
        <v>20.2</v>
      </c>
      <c r="DJ13" s="322" t="s">
        <v>631</v>
      </c>
      <c r="DK13" s="323">
        <v>0.435</v>
      </c>
      <c r="DL13" s="322" t="s">
        <v>597</v>
      </c>
      <c r="DM13" s="333">
        <f t="shared" si="26"/>
        <v>1.0500000000000001E-5</v>
      </c>
      <c r="DN13" s="322" t="s">
        <v>598</v>
      </c>
      <c r="DO13" s="333">
        <f t="shared" si="27"/>
        <v>1.5E-5</v>
      </c>
      <c r="DP13" s="322" t="s">
        <v>599</v>
      </c>
      <c r="DQ13" s="325"/>
      <c r="DR13" s="322"/>
      <c r="DS13" s="340"/>
      <c r="DT13" s="322"/>
      <c r="DU13" s="340"/>
      <c r="DV13" s="322"/>
      <c r="DX13" s="220" t="s">
        <v>1300</v>
      </c>
      <c r="DY13" s="219" t="s">
        <v>1384</v>
      </c>
      <c r="DZ13" s="219" t="s">
        <v>1312</v>
      </c>
      <c r="EB13" s="327" t="s">
        <v>35</v>
      </c>
      <c r="EC13" s="327" t="s">
        <v>34</v>
      </c>
    </row>
    <row r="14" spans="1:139" x14ac:dyDescent="0.2">
      <c r="A14" s="140"/>
      <c r="B14" s="145" t="s">
        <v>345</v>
      </c>
      <c r="C14" s="140" t="s">
        <v>339</v>
      </c>
      <c r="D14" s="140">
        <v>1</v>
      </c>
      <c r="E14" s="140" t="s">
        <v>926</v>
      </c>
      <c r="F14" s="146">
        <v>135</v>
      </c>
      <c r="G14" s="141"/>
      <c r="H14" s="141"/>
      <c r="I14" s="141"/>
      <c r="J14" s="140"/>
      <c r="K14" s="142">
        <v>72.22</v>
      </c>
      <c r="L14" s="143">
        <f>3*10^-3</f>
        <v>3.0000000000000001E-3</v>
      </c>
      <c r="M14" s="143">
        <f>6*10^-4</f>
        <v>6.0000000000000006E-4</v>
      </c>
      <c r="N14" s="143">
        <f>K14/1000*1</f>
        <v>7.2219999999999993E-2</v>
      </c>
      <c r="O14" s="143">
        <f>L14/1000*21</f>
        <v>6.3E-5</v>
      </c>
      <c r="P14" s="143">
        <f>M14/1000*310</f>
        <v>1.8600000000000002E-4</v>
      </c>
      <c r="Q14" s="82"/>
      <c r="R14" s="334">
        <v>19</v>
      </c>
      <c r="S14" s="319" t="s">
        <v>343</v>
      </c>
      <c r="T14" s="319" t="s">
        <v>357</v>
      </c>
      <c r="U14" s="335">
        <v>927.68100000000004</v>
      </c>
      <c r="V14" s="335">
        <v>86.495000000000005</v>
      </c>
      <c r="W14" s="335">
        <v>17.007999999999999</v>
      </c>
      <c r="X14" s="335">
        <f t="shared" si="0"/>
        <v>0.42078908482418964</v>
      </c>
      <c r="Y14" s="335">
        <f t="shared" si="1"/>
        <v>8.239030331862289E-4</v>
      </c>
      <c r="Z14" s="335">
        <f t="shared" si="2"/>
        <v>2.3915570481165866E-3</v>
      </c>
      <c r="AA14" s="335">
        <v>1314.53</v>
      </c>
      <c r="AB14" s="335">
        <v>77.47</v>
      </c>
      <c r="AC14" s="335">
        <v>16.02</v>
      </c>
      <c r="AD14" s="335">
        <f t="shared" si="3"/>
        <v>0.59626086518312005</v>
      </c>
      <c r="AE14" s="335">
        <f t="shared" si="4"/>
        <v>7.3793592671180018E-4</v>
      </c>
      <c r="AF14" s="335">
        <f t="shared" si="5"/>
        <v>2.2526307567513944E-3</v>
      </c>
      <c r="AG14" s="335">
        <v>827.95240000000001</v>
      </c>
      <c r="AH14" s="335">
        <v>76.982100000000003</v>
      </c>
      <c r="AI14" s="335">
        <v>15.2006</v>
      </c>
      <c r="AJ14" s="335">
        <f t="shared" si="6"/>
        <v>0.3755529461894675</v>
      </c>
      <c r="AK14" s="336">
        <f t="shared" si="7"/>
        <v>7.332884639695426E-4</v>
      </c>
      <c r="AL14" s="336">
        <f t="shared" si="8"/>
        <v>2.1374119276576309E-3</v>
      </c>
      <c r="AM14" s="335">
        <v>1204.9054000000001</v>
      </c>
      <c r="AN14" s="335">
        <v>60.694499999999998</v>
      </c>
      <c r="AO14" s="335">
        <v>13.410399999999999</v>
      </c>
      <c r="AP14" s="335">
        <f t="shared" si="9"/>
        <v>0.54653597579957347</v>
      </c>
      <c r="AQ14" s="335">
        <f t="shared" si="10"/>
        <v>5.7814188852212903E-4</v>
      </c>
      <c r="AR14" s="335">
        <f t="shared" si="11"/>
        <v>1.8856853620685952E-3</v>
      </c>
      <c r="AS14" s="335">
        <v>728.40869999999995</v>
      </c>
      <c r="AT14" s="335">
        <v>75.684200000000004</v>
      </c>
      <c r="AU14" s="335">
        <v>13.855</v>
      </c>
      <c r="AV14" s="335">
        <f t="shared" si="12"/>
        <v>0.33040067679620222</v>
      </c>
      <c r="AW14" s="336">
        <f t="shared" si="13"/>
        <v>7.209253938871979E-4</v>
      </c>
      <c r="AX14" s="336">
        <f t="shared" si="14"/>
        <v>1.9482021931829321E-3</v>
      </c>
      <c r="AY14" s="335">
        <v>1157.4398000000001</v>
      </c>
      <c r="AZ14" s="335">
        <v>61.716299999999997</v>
      </c>
      <c r="BA14" s="335">
        <v>14.434200000000001</v>
      </c>
      <c r="BB14" s="335">
        <f t="shared" si="15"/>
        <v>0.52500593865897127</v>
      </c>
      <c r="BC14" s="335">
        <f t="shared" si="16"/>
        <v>5.8787498430003173E-4</v>
      </c>
      <c r="BD14" s="335">
        <f t="shared" si="17"/>
        <v>2.0296456222909476E-3</v>
      </c>
      <c r="BE14" s="245"/>
      <c r="BF14" s="140" t="s">
        <v>130</v>
      </c>
      <c r="BG14" s="11"/>
      <c r="BH14" s="11"/>
      <c r="BI14" s="135"/>
      <c r="BJ14" s="11"/>
      <c r="BK14" s="11"/>
      <c r="BL14" s="11"/>
      <c r="BM14" s="135"/>
      <c r="BN14" s="135"/>
      <c r="BO14" s="315">
        <f t="shared" si="18"/>
        <v>1996</v>
      </c>
      <c r="BP14" s="11"/>
      <c r="BQ14" s="332" t="s">
        <v>164</v>
      </c>
      <c r="BR14" s="11"/>
      <c r="BS14" s="135"/>
      <c r="BT14" s="135"/>
      <c r="BU14" s="140" t="s">
        <v>42</v>
      </c>
      <c r="BV14" s="11" t="s">
        <v>3</v>
      </c>
      <c r="BW14" s="337">
        <f t="shared" si="21"/>
        <v>2011</v>
      </c>
      <c r="BX14" s="140"/>
      <c r="BY14" s="135"/>
      <c r="BZ14" s="135"/>
      <c r="CA14" s="135"/>
      <c r="CB14" s="140"/>
      <c r="CC14" s="319" t="s">
        <v>432</v>
      </c>
      <c r="CD14" s="319" t="s">
        <v>432</v>
      </c>
      <c r="CE14" s="319" t="s">
        <v>419</v>
      </c>
      <c r="CF14" s="319">
        <v>100</v>
      </c>
      <c r="CG14" s="319"/>
      <c r="CH14" s="319"/>
      <c r="CI14" s="319"/>
      <c r="CJ14" s="319"/>
      <c r="CK14" s="319"/>
      <c r="CL14" s="319"/>
      <c r="CM14" s="144"/>
      <c r="CN14" s="321" t="s">
        <v>1205</v>
      </c>
      <c r="CO14" s="144"/>
      <c r="CP14" s="319" t="s">
        <v>554</v>
      </c>
      <c r="CQ14" s="319" t="s">
        <v>658</v>
      </c>
      <c r="CR14" s="319" t="s">
        <v>659</v>
      </c>
      <c r="CS14" s="319">
        <v>53</v>
      </c>
      <c r="CT14" s="140"/>
      <c r="CU14" s="11"/>
      <c r="CV14" s="11"/>
      <c r="CW14" s="11"/>
      <c r="CX14" s="11"/>
      <c r="CY14" s="140"/>
      <c r="CZ14" s="154" t="s">
        <v>632</v>
      </c>
      <c r="DB14" s="154" t="str">
        <f t="shared" si="22"/>
        <v>Rental Mileage by ClassSmall SUVGasoline</v>
      </c>
      <c r="DC14" s="226" t="s">
        <v>605</v>
      </c>
      <c r="DD14" s="154" t="s">
        <v>29</v>
      </c>
      <c r="DE14" s="154" t="s">
        <v>593</v>
      </c>
      <c r="DG14" s="322"/>
      <c r="DH14" s="322"/>
      <c r="DI14" s="339">
        <v>19.899999999999999</v>
      </c>
      <c r="DJ14" s="322" t="s">
        <v>631</v>
      </c>
      <c r="DK14" s="323">
        <v>0.442</v>
      </c>
      <c r="DL14" s="322" t="s">
        <v>597</v>
      </c>
      <c r="DM14" s="333">
        <f>10^-3*0.0148</f>
        <v>1.4800000000000001E-5</v>
      </c>
      <c r="DN14" s="322" t="s">
        <v>598</v>
      </c>
      <c r="DO14" s="333">
        <f>10^-3*0.0157</f>
        <v>1.5699999999999999E-5</v>
      </c>
      <c r="DP14" s="322" t="s">
        <v>599</v>
      </c>
      <c r="DQ14" s="325"/>
      <c r="DR14" s="322"/>
      <c r="DS14" s="340"/>
      <c r="DT14" s="322"/>
      <c r="DU14" s="340"/>
      <c r="DV14" s="322"/>
      <c r="DX14" s="2" t="s">
        <v>1319</v>
      </c>
      <c r="DY14" s="219" t="s">
        <v>1384</v>
      </c>
      <c r="DZ14" s="219" t="s">
        <v>1312</v>
      </c>
      <c r="EB14" s="327" t="s">
        <v>34</v>
      </c>
      <c r="EC14" s="327" t="s">
        <v>34</v>
      </c>
    </row>
    <row r="15" spans="1:139" x14ac:dyDescent="0.2">
      <c r="A15" s="140"/>
      <c r="B15" s="145" t="s">
        <v>31</v>
      </c>
      <c r="C15" s="140" t="s">
        <v>342</v>
      </c>
      <c r="D15" s="140">
        <v>1</v>
      </c>
      <c r="E15" s="140" t="s">
        <v>926</v>
      </c>
      <c r="F15" s="146">
        <v>1000</v>
      </c>
      <c r="G15" s="141"/>
      <c r="H15" s="141"/>
      <c r="I15" s="141"/>
      <c r="J15" s="140"/>
      <c r="K15" s="142">
        <v>53.02</v>
      </c>
      <c r="L15" s="143">
        <v>1E-3</v>
      </c>
      <c r="M15" s="143">
        <v>1E-4</v>
      </c>
      <c r="N15" s="143">
        <f>K15/1000*1</f>
        <v>5.3020000000000005E-2</v>
      </c>
      <c r="O15" s="143">
        <f>L15/1000*21</f>
        <v>2.0999999999999999E-5</v>
      </c>
      <c r="P15" s="143">
        <f>M15/1000*310</f>
        <v>3.1000000000000001E-5</v>
      </c>
      <c r="Q15" s="82"/>
      <c r="R15" s="334">
        <v>20</v>
      </c>
      <c r="S15" s="319" t="s">
        <v>343</v>
      </c>
      <c r="T15" s="319" t="s">
        <v>347</v>
      </c>
      <c r="U15" s="335">
        <v>902.24</v>
      </c>
      <c r="V15" s="335">
        <v>19.13</v>
      </c>
      <c r="W15" s="335">
        <v>14.9</v>
      </c>
      <c r="X15" s="335">
        <f t="shared" si="0"/>
        <v>0.40924923965433896</v>
      </c>
      <c r="Y15" s="335">
        <f t="shared" si="1"/>
        <v>1.8222168940230712E-4</v>
      </c>
      <c r="Z15" s="335">
        <f t="shared" si="2"/>
        <v>2.0951434628961158E-3</v>
      </c>
      <c r="AA15" s="335">
        <v>1333.64</v>
      </c>
      <c r="AB15" s="335">
        <v>49.28</v>
      </c>
      <c r="AC15" s="335">
        <v>18.73</v>
      </c>
      <c r="AD15" s="335">
        <f t="shared" si="3"/>
        <v>0.60492901663926746</v>
      </c>
      <c r="AE15" s="335">
        <f t="shared" si="4"/>
        <v>4.6941374039444314E-4</v>
      </c>
      <c r="AF15" s="335">
        <f t="shared" si="5"/>
        <v>2.6336937624190774E-3</v>
      </c>
      <c r="AG15" s="335">
        <v>858.78959999999995</v>
      </c>
      <c r="AH15" s="335">
        <v>16.338899999999999</v>
      </c>
      <c r="AI15" s="335">
        <v>13.644500000000001</v>
      </c>
      <c r="AJ15" s="335">
        <f t="shared" si="6"/>
        <v>0.38954046686364369</v>
      </c>
      <c r="AK15" s="336">
        <f t="shared" si="7"/>
        <v>1.556352305789522E-4</v>
      </c>
      <c r="AL15" s="336">
        <f t="shared" si="8"/>
        <v>1.9186030187574538E-3</v>
      </c>
      <c r="AM15" s="335">
        <v>1279.5768</v>
      </c>
      <c r="AN15" s="335">
        <v>43.311500000000002</v>
      </c>
      <c r="AO15" s="335">
        <v>15.7515</v>
      </c>
      <c r="AP15" s="335">
        <f t="shared" si="9"/>
        <v>0.5804063580414659</v>
      </c>
      <c r="AQ15" s="335">
        <f t="shared" si="10"/>
        <v>4.125611448273929E-4</v>
      </c>
      <c r="AR15" s="335">
        <f t="shared" si="11"/>
        <v>2.2148759903226961E-3</v>
      </c>
      <c r="AS15" s="335">
        <v>819.2079</v>
      </c>
      <c r="AT15" s="335">
        <v>15.293100000000001</v>
      </c>
      <c r="AU15" s="335">
        <v>12.500400000000001</v>
      </c>
      <c r="AV15" s="335">
        <f t="shared" si="12"/>
        <v>0.37158650713094937</v>
      </c>
      <c r="AW15" s="336">
        <f t="shared" si="13"/>
        <v>1.4567352421319515E-4</v>
      </c>
      <c r="AX15" s="336">
        <f t="shared" si="14"/>
        <v>1.7577269358111818E-3</v>
      </c>
      <c r="AY15" s="335">
        <v>1404.5487000000001</v>
      </c>
      <c r="AZ15" s="335">
        <v>38.558300000000003</v>
      </c>
      <c r="BA15" s="335">
        <v>18.789400000000001</v>
      </c>
      <c r="BB15" s="335">
        <f t="shared" si="15"/>
        <v>0.63709266662139818</v>
      </c>
      <c r="BC15" s="335">
        <f t="shared" si="16"/>
        <v>3.6728481790282175E-4</v>
      </c>
      <c r="BD15" s="335">
        <f t="shared" si="17"/>
        <v>2.6420462135396169E-3</v>
      </c>
      <c r="BE15" s="245"/>
      <c r="BF15" s="140" t="s">
        <v>45</v>
      </c>
      <c r="BG15" s="11"/>
      <c r="BH15" s="11"/>
      <c r="BI15" s="135"/>
      <c r="BJ15" s="11"/>
      <c r="BK15" s="11"/>
      <c r="BL15" s="11"/>
      <c r="BM15" s="135"/>
      <c r="BN15" s="135"/>
      <c r="BO15" s="315">
        <f t="shared" si="18"/>
        <v>1997</v>
      </c>
      <c r="BP15" s="11"/>
      <c r="BQ15" s="332" t="s">
        <v>163</v>
      </c>
      <c r="BR15" s="11"/>
      <c r="BS15" s="135"/>
      <c r="BT15" s="135"/>
      <c r="BU15" s="140" t="s">
        <v>36</v>
      </c>
      <c r="BV15" s="11" t="s">
        <v>39</v>
      </c>
      <c r="BW15" s="337">
        <f t="shared" si="21"/>
        <v>2012</v>
      </c>
      <c r="BX15" s="140"/>
      <c r="BY15" s="135"/>
      <c r="BZ15" s="135"/>
      <c r="CA15" s="135"/>
      <c r="CB15" s="140"/>
      <c r="CC15" s="319" t="s">
        <v>433</v>
      </c>
      <c r="CD15" s="319" t="s">
        <v>433</v>
      </c>
      <c r="CE15" s="319" t="s">
        <v>420</v>
      </c>
      <c r="CF15" s="319">
        <v>100</v>
      </c>
      <c r="CG15" s="319"/>
      <c r="CH15" s="319"/>
      <c r="CI15" s="319"/>
      <c r="CJ15" s="319"/>
      <c r="CK15" s="319"/>
      <c r="CL15" s="319"/>
      <c r="CM15" s="144"/>
      <c r="CN15" s="321"/>
      <c r="CO15" s="144"/>
      <c r="CP15" s="319" t="s">
        <v>416</v>
      </c>
      <c r="CQ15" s="319" t="s">
        <v>660</v>
      </c>
      <c r="CR15" s="319" t="s">
        <v>555</v>
      </c>
      <c r="CS15" s="319">
        <v>140</v>
      </c>
      <c r="CT15" s="140"/>
      <c r="CU15" s="11"/>
      <c r="CV15" s="11"/>
      <c r="CW15" s="11"/>
      <c r="CX15" s="11"/>
      <c r="CY15" s="140"/>
      <c r="CZ15" s="154" t="s">
        <v>632</v>
      </c>
      <c r="DB15" s="154" t="str">
        <f t="shared" si="22"/>
        <v>Rental Mileage by ClassMedium SUVGasoline</v>
      </c>
      <c r="DC15" s="226" t="s">
        <v>606</v>
      </c>
      <c r="DD15" s="154" t="s">
        <v>29</v>
      </c>
      <c r="DE15" s="154" t="s">
        <v>593</v>
      </c>
      <c r="DG15" s="322"/>
      <c r="DH15" s="322"/>
      <c r="DI15" s="339">
        <v>16.600000000000001</v>
      </c>
      <c r="DJ15" s="322" t="s">
        <v>631</v>
      </c>
      <c r="DK15" s="323">
        <v>0.52800000000000002</v>
      </c>
      <c r="DL15" s="322" t="s">
        <v>597</v>
      </c>
      <c r="DM15" s="333">
        <f t="shared" ref="DM15:DM19" si="28">10^-3*0.0148</f>
        <v>1.4800000000000001E-5</v>
      </c>
      <c r="DN15" s="322" t="s">
        <v>598</v>
      </c>
      <c r="DO15" s="333">
        <f t="shared" ref="DO15:DO19" si="29">10^-3*0.0157</f>
        <v>1.5699999999999999E-5</v>
      </c>
      <c r="DP15" s="322" t="s">
        <v>599</v>
      </c>
      <c r="DQ15" s="325"/>
      <c r="DR15" s="322"/>
      <c r="DS15" s="340"/>
      <c r="DT15" s="322"/>
      <c r="DU15" s="340"/>
      <c r="DV15" s="322"/>
    </row>
    <row r="16" spans="1:139" x14ac:dyDescent="0.2">
      <c r="A16" s="140"/>
      <c r="B16" s="145" t="s">
        <v>26</v>
      </c>
      <c r="C16" s="140" t="s">
        <v>339</v>
      </c>
      <c r="D16" s="140">
        <v>1</v>
      </c>
      <c r="E16" s="140" t="s">
        <v>926</v>
      </c>
      <c r="F16" s="146">
        <v>92</v>
      </c>
      <c r="G16" s="141"/>
      <c r="H16" s="141"/>
      <c r="I16" s="141"/>
      <c r="J16" s="140"/>
      <c r="K16" s="142">
        <v>62.98</v>
      </c>
      <c r="L16" s="143">
        <f>3*10^-3</f>
        <v>3.0000000000000001E-3</v>
      </c>
      <c r="M16" s="143">
        <f>6*10^-4</f>
        <v>6.0000000000000006E-4</v>
      </c>
      <c r="N16" s="143">
        <f>K16/1000*1</f>
        <v>6.2979999999999994E-2</v>
      </c>
      <c r="O16" s="143">
        <f>L16/1000*21</f>
        <v>6.3E-5</v>
      </c>
      <c r="P16" s="143">
        <f>M16/1000*310</f>
        <v>1.8600000000000002E-4</v>
      </c>
      <c r="Q16" s="82"/>
      <c r="R16" s="334">
        <v>22</v>
      </c>
      <c r="S16" s="319" t="s">
        <v>343</v>
      </c>
      <c r="T16" s="319" t="s">
        <v>376</v>
      </c>
      <c r="U16" s="335">
        <v>815.452</v>
      </c>
      <c r="V16" s="335">
        <v>36.024000000000001</v>
      </c>
      <c r="W16" s="335">
        <v>5.4569999999999999</v>
      </c>
      <c r="X16" s="335">
        <f t="shared" si="0"/>
        <v>0.36988285929975401</v>
      </c>
      <c r="Y16" s="335">
        <f t="shared" si="1"/>
        <v>3.4314449236950935E-4</v>
      </c>
      <c r="Z16" s="335">
        <f t="shared" si="2"/>
        <v>7.6732871657879897E-4</v>
      </c>
      <c r="AA16" s="335">
        <v>1525.05</v>
      </c>
      <c r="AB16" s="335">
        <v>56.8</v>
      </c>
      <c r="AC16" s="335">
        <v>9.08</v>
      </c>
      <c r="AD16" s="335">
        <f t="shared" si="3"/>
        <v>0.69175114485596922</v>
      </c>
      <c r="AE16" s="335">
        <f t="shared" si="4"/>
        <v>5.410450579221665E-4</v>
      </c>
      <c r="AF16" s="335">
        <f t="shared" si="5"/>
        <v>1.2767719894695795E-3</v>
      </c>
      <c r="AG16" s="335">
        <v>704.803</v>
      </c>
      <c r="AH16" s="335">
        <v>26.2212</v>
      </c>
      <c r="AI16" s="335">
        <v>3.3498999999999999</v>
      </c>
      <c r="AJ16" s="335">
        <f t="shared" si="6"/>
        <v>0.31969330982454452</v>
      </c>
      <c r="AK16" s="336">
        <f t="shared" si="7"/>
        <v>2.4976849776036465E-4</v>
      </c>
      <c r="AL16" s="336">
        <f t="shared" si="8"/>
        <v>4.7104168364803343E-4</v>
      </c>
      <c r="AM16" s="335">
        <v>1234.0554999999999</v>
      </c>
      <c r="AN16" s="335">
        <v>37.650799999999997</v>
      </c>
      <c r="AO16" s="335">
        <v>4.8826999999999998</v>
      </c>
      <c r="AP16" s="335">
        <f t="shared" si="9"/>
        <v>0.55975824067460445</v>
      </c>
      <c r="AQ16" s="335">
        <f t="shared" si="10"/>
        <v>3.586404800495758E-4</v>
      </c>
      <c r="AR16" s="335">
        <f t="shared" si="11"/>
        <v>6.8657429438140035E-4</v>
      </c>
      <c r="AS16" s="335">
        <v>610.66869999999994</v>
      </c>
      <c r="AT16" s="335">
        <v>23.750900000000001</v>
      </c>
      <c r="AU16" s="335">
        <v>2.8065000000000002</v>
      </c>
      <c r="AV16" s="335">
        <f t="shared" si="12"/>
        <v>0.27699470335576304</v>
      </c>
      <c r="AW16" s="336">
        <f t="shared" si="13"/>
        <v>2.2623780046133075E-4</v>
      </c>
      <c r="AX16" s="336">
        <f t="shared" si="14"/>
        <v>3.9463222339717788E-4</v>
      </c>
      <c r="AY16" s="335">
        <v>1118.0636</v>
      </c>
      <c r="AZ16" s="335">
        <v>22.469799999999999</v>
      </c>
      <c r="BA16" s="335">
        <v>2.3127</v>
      </c>
      <c r="BB16" s="335">
        <f t="shared" si="15"/>
        <v>0.50714519217191989</v>
      </c>
      <c r="BC16" s="335">
        <f t="shared" si="16"/>
        <v>2.1403475779048408E-4</v>
      </c>
      <c r="BD16" s="335">
        <f t="shared" si="17"/>
        <v>3.2519720044562732E-4</v>
      </c>
      <c r="BE16" s="245"/>
      <c r="BF16" s="140" t="s">
        <v>150</v>
      </c>
      <c r="BG16" s="11"/>
      <c r="BH16" s="11"/>
      <c r="BI16" s="135"/>
      <c r="BJ16" s="11"/>
      <c r="BK16" s="11"/>
      <c r="BL16" s="11"/>
      <c r="BM16" s="135"/>
      <c r="BN16" s="135"/>
      <c r="BO16" s="315">
        <f t="shared" si="18"/>
        <v>1998</v>
      </c>
      <c r="BP16" s="11"/>
      <c r="BQ16" s="332" t="s">
        <v>165</v>
      </c>
      <c r="BR16" s="11"/>
      <c r="BS16" s="135"/>
      <c r="BT16" s="135"/>
      <c r="BU16" s="140" t="s">
        <v>129</v>
      </c>
      <c r="BV16" s="11" t="s">
        <v>57</v>
      </c>
      <c r="BW16" s="337">
        <f t="shared" si="21"/>
        <v>2013</v>
      </c>
      <c r="BX16" s="140"/>
      <c r="BY16" s="135"/>
      <c r="BZ16" s="135"/>
      <c r="CA16" s="135"/>
      <c r="CB16" s="140"/>
      <c r="CC16" s="319" t="s">
        <v>434</v>
      </c>
      <c r="CD16" s="319" t="s">
        <v>434</v>
      </c>
      <c r="CE16" s="319" t="s">
        <v>421</v>
      </c>
      <c r="CF16" s="319">
        <v>100</v>
      </c>
      <c r="CG16" s="319"/>
      <c r="CH16" s="319"/>
      <c r="CI16" s="319"/>
      <c r="CJ16" s="319"/>
      <c r="CK16" s="319"/>
      <c r="CL16" s="319"/>
      <c r="CM16" s="144"/>
      <c r="CN16" s="321"/>
      <c r="CO16" s="144"/>
      <c r="CP16" s="319" t="s">
        <v>556</v>
      </c>
      <c r="CQ16" s="319" t="s">
        <v>661</v>
      </c>
      <c r="CR16" s="319" t="s">
        <v>662</v>
      </c>
      <c r="CS16" s="319">
        <v>12</v>
      </c>
      <c r="CT16" s="140"/>
      <c r="CU16" s="11"/>
      <c r="CV16" s="11"/>
      <c r="CW16" s="11"/>
      <c r="CX16" s="11"/>
      <c r="CY16" s="140"/>
      <c r="CZ16" s="154" t="s">
        <v>632</v>
      </c>
      <c r="DB16" s="154" t="str">
        <f t="shared" si="22"/>
        <v>Rental Mileage by ClassLarge SUVGasoline</v>
      </c>
      <c r="DC16" s="226" t="s">
        <v>607</v>
      </c>
      <c r="DD16" s="154" t="s">
        <v>29</v>
      </c>
      <c r="DE16" s="154" t="s">
        <v>593</v>
      </c>
      <c r="DG16" s="322"/>
      <c r="DH16" s="322"/>
      <c r="DI16" s="339">
        <v>15.8</v>
      </c>
      <c r="DJ16" s="322" t="s">
        <v>631</v>
      </c>
      <c r="DK16" s="323">
        <v>0.55700000000000005</v>
      </c>
      <c r="DL16" s="322" t="s">
        <v>597</v>
      </c>
      <c r="DM16" s="333">
        <f t="shared" si="28"/>
        <v>1.4800000000000001E-5</v>
      </c>
      <c r="DN16" s="322" t="s">
        <v>598</v>
      </c>
      <c r="DO16" s="333">
        <f t="shared" si="29"/>
        <v>1.5699999999999999E-5</v>
      </c>
      <c r="DP16" s="322" t="s">
        <v>599</v>
      </c>
      <c r="DQ16" s="325"/>
      <c r="DR16" s="322"/>
      <c r="DS16" s="340"/>
      <c r="DT16" s="322"/>
      <c r="DU16" s="340"/>
      <c r="DV16" s="322"/>
    </row>
    <row r="17" spans="1:126" x14ac:dyDescent="0.2">
      <c r="A17" s="140"/>
      <c r="B17" s="145" t="s">
        <v>3</v>
      </c>
      <c r="C17" s="140" t="s">
        <v>342</v>
      </c>
      <c r="D17" s="140">
        <v>1</v>
      </c>
      <c r="E17" s="140" t="s">
        <v>926</v>
      </c>
      <c r="F17" s="146">
        <v>1000</v>
      </c>
      <c r="G17" s="141" t="s">
        <v>974</v>
      </c>
      <c r="H17" s="141"/>
      <c r="I17" s="141"/>
      <c r="J17" s="140"/>
      <c r="K17" s="142">
        <f t="shared" ref="K17:P17" si="30">K15</f>
        <v>53.02</v>
      </c>
      <c r="L17" s="142">
        <f t="shared" si="30"/>
        <v>1E-3</v>
      </c>
      <c r="M17" s="142">
        <f t="shared" si="30"/>
        <v>1E-4</v>
      </c>
      <c r="N17" s="142">
        <f t="shared" si="30"/>
        <v>5.3020000000000005E-2</v>
      </c>
      <c r="O17" s="142">
        <f t="shared" si="30"/>
        <v>2.0999999999999999E-5</v>
      </c>
      <c r="P17" s="142">
        <f t="shared" si="30"/>
        <v>3.1000000000000001E-5</v>
      </c>
      <c r="Q17" s="82"/>
      <c r="R17" s="334">
        <v>26</v>
      </c>
      <c r="S17" s="319" t="s">
        <v>343</v>
      </c>
      <c r="T17" s="319" t="s">
        <v>355</v>
      </c>
      <c r="U17" s="335">
        <v>1536.8040000000001</v>
      </c>
      <c r="V17" s="335">
        <v>115.41500000000001</v>
      </c>
      <c r="W17" s="335">
        <v>18.091999999999999</v>
      </c>
      <c r="X17" s="335">
        <f t="shared" si="0"/>
        <v>0.69708267035128879</v>
      </c>
      <c r="Y17" s="335">
        <f t="shared" si="1"/>
        <v>1.0993787915508249E-3</v>
      </c>
      <c r="Z17" s="335">
        <f t="shared" si="2"/>
        <v>2.5439822503836597E-3</v>
      </c>
      <c r="AA17" s="335">
        <v>1509.85</v>
      </c>
      <c r="AB17" s="335">
        <v>60.32</v>
      </c>
      <c r="AC17" s="335">
        <v>10.78</v>
      </c>
      <c r="AD17" s="335">
        <f t="shared" si="3"/>
        <v>0.68485653982543848</v>
      </c>
      <c r="AE17" s="335">
        <f t="shared" si="4"/>
        <v>5.7457461080748392E-4</v>
      </c>
      <c r="AF17" s="335">
        <f t="shared" si="5"/>
        <v>1.5158152033570558E-3</v>
      </c>
      <c r="AG17" s="335">
        <v>1418.7393999999999</v>
      </c>
      <c r="AH17" s="335">
        <v>90.504400000000004</v>
      </c>
      <c r="AI17" s="335">
        <v>13.1012</v>
      </c>
      <c r="AJ17" s="335">
        <f t="shared" si="6"/>
        <v>0.64352946080605278</v>
      </c>
      <c r="AK17" s="336">
        <f t="shared" si="7"/>
        <v>8.6209433697554446E-4</v>
      </c>
      <c r="AL17" s="336">
        <f t="shared" si="8"/>
        <v>1.8422076198721206E-3</v>
      </c>
      <c r="AM17" s="335">
        <v>1397.8028999999999</v>
      </c>
      <c r="AN17" s="335">
        <v>44.081600000000002</v>
      </c>
      <c r="AO17" s="335">
        <v>6.9939</v>
      </c>
      <c r="AP17" s="335">
        <f t="shared" si="9"/>
        <v>0.63403282276515116</v>
      </c>
      <c r="AQ17" s="335">
        <f t="shared" si="10"/>
        <v>4.1989668706517218E-4</v>
      </c>
      <c r="AR17" s="335">
        <f t="shared" si="11"/>
        <v>9.834378432986002E-4</v>
      </c>
      <c r="AS17" s="335">
        <v>1347.9882</v>
      </c>
      <c r="AT17" s="335">
        <v>96.864599999999996</v>
      </c>
      <c r="AU17" s="335">
        <v>12.3733</v>
      </c>
      <c r="AV17" s="335">
        <f t="shared" si="12"/>
        <v>0.61143725163262663</v>
      </c>
      <c r="AW17" s="336">
        <f t="shared" si="13"/>
        <v>9.2267804784520232E-4</v>
      </c>
      <c r="AX17" s="336">
        <f t="shared" si="14"/>
        <v>1.7398549402317122E-3</v>
      </c>
      <c r="AY17" s="335">
        <v>1336.5852</v>
      </c>
      <c r="AZ17" s="335">
        <v>30.784700000000001</v>
      </c>
      <c r="BA17" s="335">
        <v>3.51</v>
      </c>
      <c r="BB17" s="335">
        <f t="shared" si="15"/>
        <v>0.60626493708241991</v>
      </c>
      <c r="BC17" s="335">
        <f t="shared" si="16"/>
        <v>2.9323784849676971E-4</v>
      </c>
      <c r="BD17" s="335">
        <f t="shared" si="17"/>
        <v>4.9355392985002454E-4</v>
      </c>
      <c r="BE17" s="245"/>
      <c r="BG17" s="11"/>
      <c r="BH17" s="11"/>
      <c r="BI17" s="135"/>
      <c r="BJ17" s="11"/>
      <c r="BK17" s="11"/>
      <c r="BL17" s="11"/>
      <c r="BM17" s="135"/>
      <c r="BN17" s="135"/>
      <c r="BO17" s="315">
        <f t="shared" si="18"/>
        <v>1999</v>
      </c>
      <c r="BP17" s="11"/>
      <c r="BQ17" s="332" t="s">
        <v>168</v>
      </c>
      <c r="BR17" s="11"/>
      <c r="BS17" s="135"/>
      <c r="BT17" s="135"/>
      <c r="BU17" s="140" t="s">
        <v>2</v>
      </c>
      <c r="BV17" s="11" t="s">
        <v>120</v>
      </c>
      <c r="BW17" s="337">
        <f t="shared" si="21"/>
        <v>2014</v>
      </c>
      <c r="BX17" s="140"/>
      <c r="BY17" s="135"/>
      <c r="BZ17" s="136"/>
      <c r="CA17" s="136"/>
      <c r="CB17" s="140"/>
      <c r="CC17" s="319" t="s">
        <v>435</v>
      </c>
      <c r="CD17" s="319" t="s">
        <v>435</v>
      </c>
      <c r="CE17" s="319" t="s">
        <v>422</v>
      </c>
      <c r="CF17" s="319">
        <v>100</v>
      </c>
      <c r="CG17" s="319"/>
      <c r="CH17" s="319"/>
      <c r="CI17" s="319"/>
      <c r="CJ17" s="319"/>
      <c r="CK17" s="319"/>
      <c r="CL17" s="319"/>
      <c r="CM17" s="144"/>
      <c r="CN17" s="321"/>
      <c r="CO17" s="144"/>
      <c r="CP17" s="319" t="s">
        <v>557</v>
      </c>
      <c r="CQ17" s="319" t="s">
        <v>663</v>
      </c>
      <c r="CR17" s="319" t="s">
        <v>558</v>
      </c>
      <c r="CS17" s="319"/>
      <c r="CT17" s="140"/>
      <c r="CU17" s="11"/>
      <c r="CV17" s="11"/>
      <c r="CW17" s="11"/>
      <c r="CX17" s="11"/>
      <c r="CY17" s="140"/>
      <c r="CZ17" s="154" t="s">
        <v>632</v>
      </c>
      <c r="DB17" s="154" t="str">
        <f t="shared" si="22"/>
        <v>Rental Mileage by ClassPassenger VanGasoline</v>
      </c>
      <c r="DC17" s="226" t="s">
        <v>608</v>
      </c>
      <c r="DD17" s="154" t="s">
        <v>29</v>
      </c>
      <c r="DE17" s="154" t="s">
        <v>593</v>
      </c>
      <c r="DG17" s="322"/>
      <c r="DH17" s="322"/>
      <c r="DI17" s="339">
        <v>15</v>
      </c>
      <c r="DJ17" s="322" t="s">
        <v>631</v>
      </c>
      <c r="DK17" s="323">
        <v>0.58499999999999996</v>
      </c>
      <c r="DL17" s="322" t="s">
        <v>597</v>
      </c>
      <c r="DM17" s="333">
        <f t="shared" si="28"/>
        <v>1.4800000000000001E-5</v>
      </c>
      <c r="DN17" s="322" t="s">
        <v>598</v>
      </c>
      <c r="DO17" s="333">
        <f t="shared" si="29"/>
        <v>1.5699999999999999E-5</v>
      </c>
      <c r="DP17" s="322" t="s">
        <v>599</v>
      </c>
      <c r="DQ17" s="325"/>
      <c r="DR17" s="322"/>
      <c r="DS17" s="340"/>
      <c r="DT17" s="322"/>
      <c r="DU17" s="340"/>
      <c r="DV17" s="322"/>
    </row>
    <row r="18" spans="1:126" x14ac:dyDescent="0.2">
      <c r="A18" s="140"/>
      <c r="B18" s="148" t="s">
        <v>37</v>
      </c>
      <c r="C18" s="140" t="s">
        <v>342</v>
      </c>
      <c r="D18" s="140">
        <v>1</v>
      </c>
      <c r="E18" s="140" t="s">
        <v>926</v>
      </c>
      <c r="F18" s="146">
        <v>1000</v>
      </c>
      <c r="G18" s="141" t="s">
        <v>400</v>
      </c>
      <c r="H18" s="146">
        <v>1000</v>
      </c>
      <c r="I18" s="146"/>
      <c r="J18" s="147">
        <f>93.8/1000</f>
        <v>9.3799999999999994E-2</v>
      </c>
      <c r="K18" s="142">
        <v>0</v>
      </c>
      <c r="L18" s="143">
        <f>3.2*10^-2</f>
        <v>3.2000000000000001E-2</v>
      </c>
      <c r="M18" s="143">
        <f>4.2*10^-3</f>
        <v>4.2000000000000006E-3</v>
      </c>
      <c r="N18" s="143">
        <f>K18/1000*1</f>
        <v>0</v>
      </c>
      <c r="O18" s="143">
        <f>L18/1000*21</f>
        <v>6.7199999999999996E-4</v>
      </c>
      <c r="P18" s="143">
        <f>M18/1000*310</f>
        <v>1.3020000000000002E-3</v>
      </c>
      <c r="Q18" s="82"/>
      <c r="R18" s="334">
        <v>27</v>
      </c>
      <c r="S18" s="319" t="s">
        <v>360</v>
      </c>
      <c r="T18" s="319" t="s">
        <v>359</v>
      </c>
      <c r="U18" s="335">
        <v>720.798</v>
      </c>
      <c r="V18" s="335">
        <v>24.82</v>
      </c>
      <c r="W18" s="335">
        <v>11.193</v>
      </c>
      <c r="X18" s="335">
        <f t="shared" si="0"/>
        <v>0.32694852084186937</v>
      </c>
      <c r="Y18" s="335">
        <f t="shared" si="1"/>
        <v>2.3642144960612981E-4</v>
      </c>
      <c r="Z18" s="335">
        <f t="shared" si="2"/>
        <v>1.5738886429661897E-3</v>
      </c>
      <c r="AA18" s="335">
        <v>1514.11</v>
      </c>
      <c r="AB18" s="335">
        <v>45.3</v>
      </c>
      <c r="AC18" s="335">
        <v>18.41</v>
      </c>
      <c r="AD18" s="335">
        <f t="shared" si="3"/>
        <v>0.68678884360373194</v>
      </c>
      <c r="AE18" s="335">
        <f t="shared" si="4"/>
        <v>4.3150248457524902E-4</v>
      </c>
      <c r="AF18" s="335">
        <f t="shared" si="5"/>
        <v>2.5886973927461412E-3</v>
      </c>
      <c r="AG18" s="335">
        <v>683.27250000000004</v>
      </c>
      <c r="AH18" s="335">
        <v>17.413499999999999</v>
      </c>
      <c r="AI18" s="335">
        <v>9.8984000000000005</v>
      </c>
      <c r="AJ18" s="335">
        <f t="shared" si="6"/>
        <v>0.30992723787652882</v>
      </c>
      <c r="AK18" s="336">
        <f t="shared" si="7"/>
        <v>1.6587126965013458E-4</v>
      </c>
      <c r="AL18" s="336">
        <f t="shared" si="8"/>
        <v>1.391850204908115E-3</v>
      </c>
      <c r="AM18" s="335">
        <v>1384.1969999999999</v>
      </c>
      <c r="AN18" s="335">
        <v>31.553799999999999</v>
      </c>
      <c r="AO18" s="335">
        <v>16.191299999999998</v>
      </c>
      <c r="AP18" s="335">
        <f t="shared" si="9"/>
        <v>0.62786128943719743</v>
      </c>
      <c r="AQ18" s="335">
        <f t="shared" si="10"/>
        <v>3.0056386529338832E-4</v>
      </c>
      <c r="AR18" s="335">
        <f t="shared" si="11"/>
        <v>2.2767178758919381E-3</v>
      </c>
      <c r="AS18" s="335">
        <v>497.91849999999999</v>
      </c>
      <c r="AT18" s="335">
        <v>15.938899999999999</v>
      </c>
      <c r="AU18" s="335">
        <v>6.7655000000000003</v>
      </c>
      <c r="AV18" s="335">
        <f t="shared" si="12"/>
        <v>0.22585206545356995</v>
      </c>
      <c r="AW18" s="336">
        <f t="shared" si="13"/>
        <v>1.5182505411471162E-4</v>
      </c>
      <c r="AX18" s="336">
        <f t="shared" si="14"/>
        <v>9.5132168444454193E-4</v>
      </c>
      <c r="AY18" s="335">
        <v>1347.1197999999999</v>
      </c>
      <c r="AZ18" s="335">
        <v>41.082700000000003</v>
      </c>
      <c r="BA18" s="335">
        <v>16.871600000000001</v>
      </c>
      <c r="BB18" s="335">
        <f t="shared" si="15"/>
        <v>0.61104335196101389</v>
      </c>
      <c r="BC18" s="335">
        <f t="shared" si="16"/>
        <v>3.9133084156864415E-4</v>
      </c>
      <c r="BD18" s="335">
        <f t="shared" si="17"/>
        <v>2.3723773455434976E-3</v>
      </c>
      <c r="BE18" s="245"/>
      <c r="BF18" s="319"/>
      <c r="BG18" s="11"/>
      <c r="BH18" s="11"/>
      <c r="BI18" s="135"/>
      <c r="BJ18" s="11"/>
      <c r="BK18" s="11"/>
      <c r="BL18" s="11"/>
      <c r="BM18" s="135"/>
      <c r="BN18" s="135"/>
      <c r="BO18" s="315">
        <f t="shared" si="18"/>
        <v>2000</v>
      </c>
      <c r="BP18" s="11"/>
      <c r="BQ18" s="332" t="s">
        <v>166</v>
      </c>
      <c r="BR18" s="11"/>
      <c r="BS18" s="135"/>
      <c r="BT18" s="135"/>
      <c r="BU18" s="140" t="s">
        <v>209</v>
      </c>
      <c r="BV18" s="11"/>
      <c r="BW18" s="337">
        <f t="shared" si="21"/>
        <v>2015</v>
      </c>
      <c r="BX18" s="140"/>
      <c r="BY18" s="135"/>
      <c r="BZ18" s="136"/>
      <c r="CA18" s="136"/>
      <c r="CB18" s="140"/>
      <c r="CC18" s="319" t="s">
        <v>436</v>
      </c>
      <c r="CD18" s="319" t="s">
        <v>436</v>
      </c>
      <c r="CE18" s="341" t="s">
        <v>1008</v>
      </c>
      <c r="CF18" s="319">
        <v>100</v>
      </c>
      <c r="CG18" s="319"/>
      <c r="CH18" s="319"/>
      <c r="CI18" s="319"/>
      <c r="CJ18" s="319"/>
      <c r="CK18" s="319"/>
      <c r="CL18" s="319"/>
      <c r="CM18" s="144"/>
      <c r="CN18" s="321"/>
      <c r="CO18" s="144"/>
      <c r="CP18" s="319" t="s">
        <v>417</v>
      </c>
      <c r="CQ18" s="319" t="s">
        <v>664</v>
      </c>
      <c r="CR18" s="319" t="s">
        <v>665</v>
      </c>
      <c r="CS18" s="319">
        <v>2900</v>
      </c>
      <c r="CT18" s="140"/>
      <c r="CU18" s="11"/>
      <c r="CV18" s="11"/>
      <c r="CW18" s="11"/>
      <c r="CX18" s="11"/>
      <c r="CY18" s="140"/>
      <c r="CZ18" s="154" t="s">
        <v>632</v>
      </c>
      <c r="DB18" s="154" t="str">
        <f t="shared" si="22"/>
        <v>Rental Mileage by Class1/2 Ton PickupGasoline</v>
      </c>
      <c r="DC18" s="226" t="s">
        <v>609</v>
      </c>
      <c r="DD18" s="154" t="s">
        <v>29</v>
      </c>
      <c r="DE18" s="154" t="s">
        <v>593</v>
      </c>
      <c r="DG18" s="322"/>
      <c r="DH18" s="322"/>
      <c r="DI18" s="339">
        <v>16.100000000000001</v>
      </c>
      <c r="DJ18" s="322" t="s">
        <v>631</v>
      </c>
      <c r="DK18" s="323">
        <v>0.54500000000000004</v>
      </c>
      <c r="DL18" s="322" t="s">
        <v>597</v>
      </c>
      <c r="DM18" s="333">
        <f t="shared" si="28"/>
        <v>1.4800000000000001E-5</v>
      </c>
      <c r="DN18" s="322" t="s">
        <v>598</v>
      </c>
      <c r="DO18" s="333">
        <f t="shared" si="29"/>
        <v>1.5699999999999999E-5</v>
      </c>
      <c r="DP18" s="322" t="s">
        <v>599</v>
      </c>
      <c r="DQ18" s="325"/>
      <c r="DR18" s="322"/>
      <c r="DS18" s="340"/>
      <c r="DT18" s="322"/>
      <c r="DU18" s="340"/>
      <c r="DV18" s="322"/>
    </row>
    <row r="19" spans="1:126" x14ac:dyDescent="0.2">
      <c r="A19" s="140"/>
      <c r="B19" s="148" t="s">
        <v>388</v>
      </c>
      <c r="C19" s="140" t="s">
        <v>342</v>
      </c>
      <c r="D19" s="140">
        <v>2</v>
      </c>
      <c r="E19" s="140" t="s">
        <v>926</v>
      </c>
      <c r="F19" s="146">
        <v>1000</v>
      </c>
      <c r="G19" s="141" t="s">
        <v>396</v>
      </c>
      <c r="H19" s="149">
        <v>0.8</v>
      </c>
      <c r="I19" s="149"/>
      <c r="J19" s="140">
        <v>0.1</v>
      </c>
      <c r="K19" s="142">
        <v>93.4</v>
      </c>
      <c r="L19" s="143">
        <f>1.1*10^-2</f>
        <v>1.1000000000000001E-2</v>
      </c>
      <c r="M19" s="143">
        <f>1.6*10^-3</f>
        <v>1.6000000000000001E-3</v>
      </c>
      <c r="N19" s="143">
        <f>K19/1000*1</f>
        <v>9.3400000000000011E-2</v>
      </c>
      <c r="O19" s="143">
        <f>L19/1000*21</f>
        <v>2.3100000000000003E-4</v>
      </c>
      <c r="P19" s="143">
        <f>M19/1000*310</f>
        <v>4.9600000000000002E-4</v>
      </c>
      <c r="Q19" s="82"/>
      <c r="R19" s="334">
        <v>28</v>
      </c>
      <c r="S19" s="319" t="s">
        <v>343</v>
      </c>
      <c r="T19" s="319" t="s">
        <v>356</v>
      </c>
      <c r="U19" s="335">
        <v>1139.075</v>
      </c>
      <c r="V19" s="335">
        <v>30.271999999999998</v>
      </c>
      <c r="W19" s="335">
        <v>18.715</v>
      </c>
      <c r="X19" s="335">
        <f t="shared" si="0"/>
        <v>0.51667580428629434</v>
      </c>
      <c r="Y19" s="335">
        <f t="shared" si="1"/>
        <v>2.8835415481372932E-4</v>
      </c>
      <c r="Z19" s="335">
        <f t="shared" si="2"/>
        <v>2.6315845575906587E-3</v>
      </c>
      <c r="AA19" s="335">
        <v>1790.5</v>
      </c>
      <c r="AB19" s="335">
        <v>41.61</v>
      </c>
      <c r="AC19" s="335">
        <v>24.36</v>
      </c>
      <c r="AD19" s="335">
        <f t="shared" si="3"/>
        <v>0.8121572570503347</v>
      </c>
      <c r="AE19" s="335">
        <f t="shared" si="4"/>
        <v>3.9635360669262935E-4</v>
      </c>
      <c r="AF19" s="335">
        <f t="shared" si="5"/>
        <v>3.425348641352308E-3</v>
      </c>
      <c r="AG19" s="335">
        <v>1059.3196</v>
      </c>
      <c r="AH19" s="335">
        <v>27.400300000000001</v>
      </c>
      <c r="AI19" s="335">
        <v>17.029900000000001</v>
      </c>
      <c r="AJ19" s="335">
        <f t="shared" si="6"/>
        <v>0.4804993580986639</v>
      </c>
      <c r="AK19" s="336">
        <f t="shared" si="7"/>
        <v>2.6099994543282994E-4</v>
      </c>
      <c r="AL19" s="336">
        <f t="shared" si="8"/>
        <v>2.3946364871660782E-3</v>
      </c>
      <c r="AM19" s="335">
        <v>1671.9638</v>
      </c>
      <c r="AN19" s="335">
        <v>33.289700000000003</v>
      </c>
      <c r="AO19" s="335">
        <v>22.194900000000001</v>
      </c>
      <c r="AP19" s="335">
        <f t="shared" si="9"/>
        <v>0.75839013331217775</v>
      </c>
      <c r="AQ19" s="335">
        <f t="shared" si="10"/>
        <v>3.1709907860407653E-4</v>
      </c>
      <c r="AR19" s="335">
        <f t="shared" si="11"/>
        <v>3.1209060164183225E-3</v>
      </c>
      <c r="AS19" s="335">
        <v>947.42370000000005</v>
      </c>
      <c r="AT19" s="335">
        <v>26.838100000000001</v>
      </c>
      <c r="AU19" s="335">
        <v>14.962400000000001</v>
      </c>
      <c r="AV19" s="335">
        <f t="shared" si="12"/>
        <v>0.42974422421473285</v>
      </c>
      <c r="AW19" s="336">
        <f t="shared" si="13"/>
        <v>2.5564474241233974E-4</v>
      </c>
      <c r="AX19" s="336">
        <f t="shared" si="14"/>
        <v>2.1039177549823387E-3</v>
      </c>
      <c r="AY19" s="335">
        <v>1628.9693</v>
      </c>
      <c r="AZ19" s="335">
        <v>32.938899999999997</v>
      </c>
      <c r="BA19" s="335">
        <v>22.456900000000001</v>
      </c>
      <c r="BB19" s="335">
        <f t="shared" si="15"/>
        <v>0.73888815331315483</v>
      </c>
      <c r="BC19" s="335">
        <f t="shared" si="16"/>
        <v>3.1375755384493753E-4</v>
      </c>
      <c r="BD19" s="335">
        <f t="shared" si="17"/>
        <v>3.1577467940880392E-3</v>
      </c>
      <c r="BE19" s="245"/>
      <c r="BF19" s="319"/>
      <c r="BG19" s="11"/>
      <c r="BH19" s="11"/>
      <c r="BI19" s="135"/>
      <c r="BJ19" s="11"/>
      <c r="BK19" s="11"/>
      <c r="BL19" s="11"/>
      <c r="BM19" s="135"/>
      <c r="BN19" s="135"/>
      <c r="BO19" s="315">
        <f t="shared" si="18"/>
        <v>2001</v>
      </c>
      <c r="BP19" s="11"/>
      <c r="BQ19" s="332" t="s">
        <v>167</v>
      </c>
      <c r="BR19" s="11"/>
      <c r="BS19" s="135"/>
      <c r="BT19" s="135"/>
      <c r="BU19" s="140" t="s">
        <v>75</v>
      </c>
      <c r="BV19" s="11"/>
      <c r="BW19" s="337">
        <f t="shared" si="21"/>
        <v>2016</v>
      </c>
      <c r="BX19" s="140"/>
      <c r="BY19" s="135"/>
      <c r="BZ19" s="136"/>
      <c r="CB19" s="140"/>
      <c r="CC19" s="319" t="s">
        <v>437</v>
      </c>
      <c r="CD19" s="319" t="s">
        <v>438</v>
      </c>
      <c r="CE19" s="319" t="s">
        <v>416</v>
      </c>
      <c r="CF19" s="319">
        <v>13</v>
      </c>
      <c r="CG19" s="319"/>
      <c r="CH19" s="319"/>
      <c r="CI19" s="319"/>
      <c r="CJ19" s="319"/>
      <c r="CK19" s="319"/>
      <c r="CL19" s="319"/>
      <c r="CM19" s="144"/>
      <c r="CN19" s="321"/>
      <c r="CO19" s="144"/>
      <c r="CP19" s="319" t="s">
        <v>559</v>
      </c>
      <c r="CQ19" s="319" t="s">
        <v>666</v>
      </c>
      <c r="CR19" s="319" t="s">
        <v>560</v>
      </c>
      <c r="CS19" s="319"/>
      <c r="CT19" s="140"/>
      <c r="CU19" s="11"/>
      <c r="CV19" s="11"/>
      <c r="CW19" s="11"/>
      <c r="CX19" s="11"/>
      <c r="CY19" s="140"/>
      <c r="CZ19" s="154" t="s">
        <v>632</v>
      </c>
      <c r="DB19" s="154" t="str">
        <f t="shared" si="22"/>
        <v>Rental Mileage by ClassUnknownGasoline</v>
      </c>
      <c r="DC19" s="226" t="s">
        <v>120</v>
      </c>
      <c r="DD19" s="154" t="s">
        <v>29</v>
      </c>
      <c r="DE19" s="154" t="s">
        <v>593</v>
      </c>
      <c r="DG19" s="322"/>
      <c r="DH19" s="322"/>
      <c r="DI19" s="154">
        <v>16.100000000000001</v>
      </c>
      <c r="DJ19" s="154" t="s">
        <v>631</v>
      </c>
      <c r="DK19" s="323">
        <v>0.54500000000000004</v>
      </c>
      <c r="DL19" s="154" t="s">
        <v>597</v>
      </c>
      <c r="DM19" s="343">
        <f t="shared" si="28"/>
        <v>1.4800000000000001E-5</v>
      </c>
      <c r="DN19" s="154" t="s">
        <v>598</v>
      </c>
      <c r="DO19" s="343">
        <f t="shared" si="29"/>
        <v>1.5699999999999999E-5</v>
      </c>
      <c r="DP19" s="154" t="s">
        <v>599</v>
      </c>
      <c r="DQ19" s="325"/>
      <c r="DS19" s="344"/>
      <c r="DU19" s="344"/>
    </row>
    <row r="20" spans="1:126" x14ac:dyDescent="0.2">
      <c r="A20" s="140"/>
      <c r="B20" s="148" t="s">
        <v>389</v>
      </c>
      <c r="C20" s="140" t="s">
        <v>342</v>
      </c>
      <c r="D20" s="140">
        <v>2</v>
      </c>
      <c r="E20" s="140" t="s">
        <v>926</v>
      </c>
      <c r="F20" s="146">
        <v>1000</v>
      </c>
      <c r="G20" s="141" t="s">
        <v>335</v>
      </c>
      <c r="H20" s="149">
        <v>4.2</v>
      </c>
      <c r="I20" s="149">
        <f>F24</f>
        <v>3.4119999999999999</v>
      </c>
      <c r="J20" s="140">
        <v>0.1</v>
      </c>
      <c r="K20" s="146" t="s">
        <v>401</v>
      </c>
      <c r="L20" s="150" t="s">
        <v>401</v>
      </c>
      <c r="M20" s="150" t="s">
        <v>401</v>
      </c>
      <c r="N20" s="150" t="s">
        <v>401</v>
      </c>
      <c r="O20" s="150" t="s">
        <v>401</v>
      </c>
      <c r="P20" s="150" t="s">
        <v>401</v>
      </c>
      <c r="Q20" s="82"/>
      <c r="R20" s="334">
        <v>29</v>
      </c>
      <c r="S20" s="319" t="s">
        <v>343</v>
      </c>
      <c r="T20" s="319" t="s">
        <v>377</v>
      </c>
      <c r="U20" s="335">
        <v>1563.28</v>
      </c>
      <c r="V20" s="335">
        <v>33.933</v>
      </c>
      <c r="W20" s="335">
        <v>27.17</v>
      </c>
      <c r="X20" s="335">
        <f t="shared" si="0"/>
        <v>0.70909198369262616</v>
      </c>
      <c r="Y20" s="335">
        <f t="shared" si="1"/>
        <v>3.2322679490269155E-4</v>
      </c>
      <c r="Z20" s="335">
        <f t="shared" si="2"/>
        <v>3.8204730125427841E-3</v>
      </c>
      <c r="AA20" s="335">
        <v>1663.15</v>
      </c>
      <c r="AB20" s="335">
        <v>29.4</v>
      </c>
      <c r="AC20" s="335">
        <v>26.24</v>
      </c>
      <c r="AD20" s="335">
        <f t="shared" si="3"/>
        <v>0.75439226029782969</v>
      </c>
      <c r="AE20" s="335">
        <f t="shared" si="4"/>
        <v>2.8004797012168476E-4</v>
      </c>
      <c r="AF20" s="335">
        <f t="shared" si="5"/>
        <v>3.6897023131808107E-3</v>
      </c>
      <c r="AG20" s="335">
        <v>1651.1143999999999</v>
      </c>
      <c r="AH20" s="335">
        <v>32.554900000000004</v>
      </c>
      <c r="AI20" s="335">
        <v>27.790199999999999</v>
      </c>
      <c r="AJ20" s="335">
        <f t="shared" si="6"/>
        <v>0.7489330031724708</v>
      </c>
      <c r="AK20" s="336">
        <f t="shared" si="7"/>
        <v>3.1009978443926651E-4</v>
      </c>
      <c r="AL20" s="336">
        <f t="shared" si="8"/>
        <v>3.9076816015151438E-3</v>
      </c>
      <c r="AM20" s="335">
        <v>1803.6351</v>
      </c>
      <c r="AN20" s="335">
        <v>32.0854</v>
      </c>
      <c r="AO20" s="335">
        <v>27.330100000000002</v>
      </c>
      <c r="AP20" s="335">
        <f t="shared" si="9"/>
        <v>0.81811523905931638</v>
      </c>
      <c r="AQ20" s="335">
        <f t="shared" si="10"/>
        <v>3.0562758981436412E-4</v>
      </c>
      <c r="AR20" s="335">
        <f t="shared" si="11"/>
        <v>3.8429852587447745E-3</v>
      </c>
      <c r="AS20" s="335">
        <v>1659.4567999999999</v>
      </c>
      <c r="AT20" s="335">
        <v>31.408999999999999</v>
      </c>
      <c r="AU20" s="335">
        <v>27.888400000000001</v>
      </c>
      <c r="AV20" s="335">
        <f t="shared" si="12"/>
        <v>0.7527170527123852</v>
      </c>
      <c r="AW20" s="336">
        <f t="shared" si="13"/>
        <v>2.991845814133332E-4</v>
      </c>
      <c r="AX20" s="336">
        <f t="shared" si="14"/>
        <v>3.9214898624585258E-3</v>
      </c>
      <c r="AY20" s="335">
        <v>1834.6643999999999</v>
      </c>
      <c r="AZ20" s="335">
        <v>35.166499999999999</v>
      </c>
      <c r="BA20" s="335">
        <v>29.1465</v>
      </c>
      <c r="BB20" s="335">
        <f t="shared" si="15"/>
        <v>0.83218989484049033</v>
      </c>
      <c r="BC20" s="335">
        <f t="shared" si="16"/>
        <v>3.3497642657429348E-4</v>
      </c>
      <c r="BD20" s="335">
        <f t="shared" si="17"/>
        <v>4.0983959021007816E-3</v>
      </c>
      <c r="BE20" s="245"/>
      <c r="BF20" s="140"/>
      <c r="BG20" s="11"/>
      <c r="BH20" s="11"/>
      <c r="BI20" s="135"/>
      <c r="BJ20" s="11"/>
      <c r="BK20" s="11"/>
      <c r="BL20" s="11"/>
      <c r="BM20" s="135"/>
      <c r="BN20" s="135"/>
      <c r="BO20" s="315">
        <f t="shared" si="18"/>
        <v>2002</v>
      </c>
      <c r="BP20" s="11"/>
      <c r="BQ20" s="332" t="s">
        <v>162</v>
      </c>
      <c r="BR20" s="11"/>
      <c r="BS20" s="135"/>
      <c r="BT20" s="135"/>
      <c r="BU20" s="140" t="s">
        <v>43</v>
      </c>
      <c r="BV20" s="11"/>
      <c r="BW20" s="337">
        <f t="shared" si="21"/>
        <v>2017</v>
      </c>
      <c r="BX20" s="140"/>
      <c r="BY20" s="135"/>
      <c r="BZ20" s="136"/>
      <c r="CB20" s="140"/>
      <c r="CC20" s="319" t="s">
        <v>439</v>
      </c>
      <c r="CD20" s="319" t="s">
        <v>438</v>
      </c>
      <c r="CE20" s="319" t="s">
        <v>416</v>
      </c>
      <c r="CF20" s="319">
        <v>11</v>
      </c>
      <c r="CG20" s="319"/>
      <c r="CH20" s="319"/>
      <c r="CI20" s="319"/>
      <c r="CJ20" s="319"/>
      <c r="CK20" s="319"/>
      <c r="CL20" s="319"/>
      <c r="CM20" s="144"/>
      <c r="CN20" s="321"/>
      <c r="CO20" s="144"/>
      <c r="CP20" s="319" t="s">
        <v>561</v>
      </c>
      <c r="CQ20" s="319" t="s">
        <v>667</v>
      </c>
      <c r="CR20" s="319" t="s">
        <v>668</v>
      </c>
      <c r="CS20" s="319">
        <v>1340</v>
      </c>
      <c r="CT20" s="140"/>
      <c r="CU20" s="11"/>
      <c r="CV20" s="11"/>
      <c r="CW20" s="11"/>
      <c r="CX20" s="11"/>
      <c r="CY20" s="140"/>
      <c r="CZ20" s="154" t="s">
        <v>632</v>
      </c>
      <c r="DB20" s="154" t="str">
        <f>CONCATENATE($DA$9,$DC20,$DD20)</f>
        <v>Rental Direct Fuel PurchasePassenger CarGasoline</v>
      </c>
      <c r="DC20" s="226" t="s">
        <v>594</v>
      </c>
      <c r="DD20" s="154" t="s">
        <v>29</v>
      </c>
      <c r="DE20" s="154" t="s">
        <v>1009</v>
      </c>
      <c r="DG20" s="322"/>
      <c r="DH20" s="322"/>
      <c r="DI20" s="154">
        <v>22.6</v>
      </c>
      <c r="DJ20" s="154" t="s">
        <v>631</v>
      </c>
      <c r="DK20" s="323">
        <f>0.125*70.22</f>
        <v>8.7774999999999999</v>
      </c>
      <c r="DL20" s="154" t="s">
        <v>633</v>
      </c>
      <c r="DM20" s="343">
        <f>(10^-3)*DI20*0.0105</f>
        <v>2.3730000000000005E-4</v>
      </c>
      <c r="DN20" s="154" t="s">
        <v>634</v>
      </c>
      <c r="DO20" s="343">
        <f>(10^-3)*DI20*0.015</f>
        <v>3.39E-4</v>
      </c>
      <c r="DP20" s="154" t="s">
        <v>635</v>
      </c>
      <c r="DQ20" s="325"/>
      <c r="DS20" s="344"/>
      <c r="DU20" s="344"/>
    </row>
    <row r="21" spans="1:126" x14ac:dyDescent="0.2">
      <c r="A21" s="140"/>
      <c r="B21" s="148" t="s">
        <v>927</v>
      </c>
      <c r="C21" s="140" t="s">
        <v>342</v>
      </c>
      <c r="D21" s="140">
        <v>2</v>
      </c>
      <c r="E21" s="140" t="s">
        <v>926</v>
      </c>
      <c r="F21" s="146">
        <v>1000</v>
      </c>
      <c r="G21" s="141" t="s">
        <v>340</v>
      </c>
      <c r="H21" s="149">
        <v>1.2</v>
      </c>
      <c r="I21" s="149"/>
      <c r="J21" s="140">
        <v>0.1</v>
      </c>
      <c r="K21" s="142">
        <v>53.02</v>
      </c>
      <c r="L21" s="143">
        <f>1*10^-3</f>
        <v>1E-3</v>
      </c>
      <c r="M21" s="143">
        <f>1*10^-4</f>
        <v>1E-4</v>
      </c>
      <c r="N21" s="143">
        <f>K21/1000*1</f>
        <v>5.3020000000000005E-2</v>
      </c>
      <c r="O21" s="143">
        <f>L21/1000*21</f>
        <v>2.0999999999999999E-5</v>
      </c>
      <c r="P21" s="143">
        <f>M21/1000*310</f>
        <v>3.1000000000000001E-5</v>
      </c>
      <c r="Q21" s="82"/>
      <c r="R21" s="334">
        <v>31</v>
      </c>
      <c r="S21" s="319" t="s">
        <v>343</v>
      </c>
      <c r="T21" s="319" t="s">
        <v>351</v>
      </c>
      <c r="U21" s="335">
        <v>1537.825</v>
      </c>
      <c r="V21" s="335">
        <v>18.234999999999999</v>
      </c>
      <c r="W21" s="335">
        <v>25.709</v>
      </c>
      <c r="X21" s="335">
        <f t="shared" si="0"/>
        <v>0.69754578822866842</v>
      </c>
      <c r="Y21" s="335">
        <f t="shared" si="1"/>
        <v>1.7369641956356874E-4</v>
      </c>
      <c r="Z21" s="335">
        <f t="shared" si="2"/>
        <v>3.6150364622547821E-3</v>
      </c>
      <c r="AA21" s="335">
        <v>1992.86</v>
      </c>
      <c r="AB21" s="335">
        <v>24.49</v>
      </c>
      <c r="AC21" s="335">
        <v>31.72</v>
      </c>
      <c r="AD21" s="335">
        <f t="shared" si="3"/>
        <v>0.90394622244363576</v>
      </c>
      <c r="AE21" s="335">
        <f t="shared" si="4"/>
        <v>2.3327805402313128E-4</v>
      </c>
      <c r="AF21" s="335">
        <f t="shared" si="5"/>
        <v>4.4602651438298523E-3</v>
      </c>
      <c r="AG21" s="335">
        <v>1551.5165999999999</v>
      </c>
      <c r="AH21" s="335">
        <v>18.3704</v>
      </c>
      <c r="AI21" s="335">
        <v>25.925599999999999</v>
      </c>
      <c r="AJ21" s="335">
        <f t="shared" si="6"/>
        <v>0.7037561944284062</v>
      </c>
      <c r="AK21" s="336">
        <f t="shared" si="7"/>
        <v>1.7498616429671425E-4</v>
      </c>
      <c r="AL21" s="336">
        <f t="shared" si="8"/>
        <v>3.6454933799771505E-3</v>
      </c>
      <c r="AM21" s="335">
        <v>1982.0543</v>
      </c>
      <c r="AN21" s="335">
        <v>24.3019</v>
      </c>
      <c r="AO21" s="335">
        <v>31.475100000000001</v>
      </c>
      <c r="AP21" s="335">
        <f t="shared" si="9"/>
        <v>0.89904483865558293</v>
      </c>
      <c r="AQ21" s="335">
        <f t="shared" si="10"/>
        <v>2.3148631854082215E-4</v>
      </c>
      <c r="AR21" s="335">
        <f t="shared" si="11"/>
        <v>4.4258288596645337E-3</v>
      </c>
      <c r="AS21" s="335">
        <v>1520.5931</v>
      </c>
      <c r="AT21" s="335">
        <v>18.119</v>
      </c>
      <c r="AU21" s="335">
        <v>25.133400000000002</v>
      </c>
      <c r="AV21" s="335">
        <f t="shared" si="12"/>
        <v>0.68972952872698423</v>
      </c>
      <c r="AW21" s="336">
        <f t="shared" si="13"/>
        <v>1.7259146838893898E-4</v>
      </c>
      <c r="AX21" s="336">
        <f t="shared" si="14"/>
        <v>3.5340992423055868E-3</v>
      </c>
      <c r="AY21" s="335">
        <v>2001.7577000000001</v>
      </c>
      <c r="AZ21" s="335">
        <v>24.555800000000001</v>
      </c>
      <c r="BA21" s="335">
        <v>32.0961</v>
      </c>
      <c r="BB21" s="335">
        <f t="shared" si="15"/>
        <v>0.90798215186338271</v>
      </c>
      <c r="BC21" s="335">
        <f t="shared" si="16"/>
        <v>2.339048280514989E-4</v>
      </c>
      <c r="BD21" s="335">
        <f t="shared" si="17"/>
        <v>4.5131499395610758E-3</v>
      </c>
      <c r="BE21" s="245"/>
      <c r="BF21" s="140"/>
      <c r="BG21" s="11"/>
      <c r="BH21" s="11"/>
      <c r="BI21" s="135"/>
      <c r="BJ21" s="11"/>
      <c r="BK21" s="11"/>
      <c r="BL21" s="11"/>
      <c r="BM21" s="135"/>
      <c r="BN21" s="135"/>
      <c r="BO21" s="315">
        <f t="shared" si="18"/>
        <v>2003</v>
      </c>
      <c r="BP21" s="11"/>
      <c r="BQ21" s="332" t="s">
        <v>202</v>
      </c>
      <c r="BR21" s="11"/>
      <c r="BS21" s="135"/>
      <c r="BT21" s="135"/>
      <c r="BU21" s="140" t="s">
        <v>47</v>
      </c>
      <c r="BV21" s="11"/>
      <c r="BW21" s="337">
        <f t="shared" si="21"/>
        <v>2018</v>
      </c>
      <c r="BX21" s="140"/>
      <c r="BY21" s="135"/>
      <c r="BZ21" s="136"/>
      <c r="CB21" s="140"/>
      <c r="CC21" s="319" t="s">
        <v>440</v>
      </c>
      <c r="CD21" s="319" t="s">
        <v>438</v>
      </c>
      <c r="CE21" s="319" t="s">
        <v>416</v>
      </c>
      <c r="CF21" s="319">
        <v>15</v>
      </c>
      <c r="CG21" s="319"/>
      <c r="CH21" s="319"/>
      <c r="CI21" s="319"/>
      <c r="CJ21" s="319"/>
      <c r="CK21" s="319"/>
      <c r="CL21" s="319"/>
      <c r="CM21" s="144"/>
      <c r="CN21" s="321"/>
      <c r="CO21" s="144"/>
      <c r="CP21" s="319" t="s">
        <v>562</v>
      </c>
      <c r="CQ21" s="319" t="s">
        <v>669</v>
      </c>
      <c r="CR21" s="319" t="s">
        <v>670</v>
      </c>
      <c r="CS21" s="319">
        <v>1370</v>
      </c>
      <c r="CT21" s="140"/>
      <c r="CU21" s="11"/>
      <c r="CV21" s="11"/>
      <c r="CW21" s="11"/>
      <c r="CX21" s="11"/>
      <c r="CY21" s="140"/>
      <c r="CZ21" s="154" t="s">
        <v>632</v>
      </c>
      <c r="DB21" s="154" t="str">
        <f>CONCATENATE($DA$9,$DC21,$DD21)</f>
        <v>Rental Direct Fuel PurchaseSUV or TruckGasoline</v>
      </c>
      <c r="DC21" s="226" t="s">
        <v>595</v>
      </c>
      <c r="DD21" s="154" t="s">
        <v>29</v>
      </c>
      <c r="DE21" s="154" t="s">
        <v>1009</v>
      </c>
      <c r="DG21" s="322"/>
      <c r="DH21" s="322"/>
      <c r="DI21" s="154">
        <v>18.100000000000001</v>
      </c>
      <c r="DJ21" s="154" t="s">
        <v>631</v>
      </c>
      <c r="DK21" s="323">
        <f>0.125*70.22</f>
        <v>8.7774999999999999</v>
      </c>
      <c r="DL21" s="154" t="s">
        <v>633</v>
      </c>
      <c r="DM21" s="343">
        <f>(10^-3)*DI21*0.0148</f>
        <v>2.6788000000000002E-4</v>
      </c>
      <c r="DN21" s="154" t="s">
        <v>634</v>
      </c>
      <c r="DO21" s="343">
        <f>(10^-3)*DI21*0.0157</f>
        <v>2.8416999999999998E-4</v>
      </c>
      <c r="DP21" s="154" t="s">
        <v>635</v>
      </c>
      <c r="DQ21" s="325"/>
      <c r="DS21" s="344"/>
      <c r="DU21" s="344"/>
    </row>
    <row r="22" spans="1:126" x14ac:dyDescent="0.2">
      <c r="A22" s="140"/>
      <c r="B22" s="148" t="s">
        <v>348</v>
      </c>
      <c r="C22" s="140" t="s">
        <v>349</v>
      </c>
      <c r="D22" s="140">
        <v>1</v>
      </c>
      <c r="E22" s="140" t="s">
        <v>926</v>
      </c>
      <c r="F22" s="146">
        <v>24.93</v>
      </c>
      <c r="G22" s="141" t="s">
        <v>396</v>
      </c>
      <c r="H22" s="141"/>
      <c r="I22" s="141"/>
      <c r="J22" s="140"/>
      <c r="K22" s="142">
        <v>93.4</v>
      </c>
      <c r="L22" s="143">
        <f>1.1*10^-2</f>
        <v>1.1000000000000001E-2</v>
      </c>
      <c r="M22" s="143">
        <f>1.6*10^-3</f>
        <v>1.6000000000000001E-3</v>
      </c>
      <c r="N22" s="143">
        <f>K22/1000*1</f>
        <v>9.3400000000000011E-2</v>
      </c>
      <c r="O22" s="143">
        <f>L22/1000*21</f>
        <v>2.3100000000000003E-4</v>
      </c>
      <c r="P22" s="143">
        <f>M22/1000*310</f>
        <v>4.9600000000000002E-4</v>
      </c>
      <c r="Q22" s="82"/>
      <c r="R22" s="334">
        <v>32</v>
      </c>
      <c r="S22" s="319" t="s">
        <v>343</v>
      </c>
      <c r="T22" s="319" t="s">
        <v>360</v>
      </c>
      <c r="U22" s="335">
        <v>1883.0809999999999</v>
      </c>
      <c r="V22" s="335">
        <v>22.884</v>
      </c>
      <c r="W22" s="335">
        <v>28.751000000000001</v>
      </c>
      <c r="X22" s="335">
        <f t="shared" si="0"/>
        <v>0.85415129838793702</v>
      </c>
      <c r="Y22" s="335">
        <f t="shared" si="1"/>
        <v>2.1798019551920526E-4</v>
      </c>
      <c r="Z22" s="335">
        <f t="shared" si="2"/>
        <v>4.0427832014581369E-3</v>
      </c>
      <c r="AA22" s="335">
        <v>1617.71</v>
      </c>
      <c r="AB22" s="335">
        <v>22.42</v>
      </c>
      <c r="AC22" s="335">
        <v>20.14</v>
      </c>
      <c r="AD22" s="335">
        <f t="shared" si="3"/>
        <v>0.73378101999603296</v>
      </c>
      <c r="AE22" s="335">
        <f t="shared" si="4"/>
        <v>2.1356039082068621E-4</v>
      </c>
      <c r="AF22" s="335">
        <f t="shared" si="5"/>
        <v>2.8319590162904553E-3</v>
      </c>
      <c r="AG22" s="335">
        <v>1906.0635</v>
      </c>
      <c r="AH22" s="335">
        <v>23.6264</v>
      </c>
      <c r="AI22" s="335">
        <v>28.8901</v>
      </c>
      <c r="AJ22" s="335">
        <f t="shared" si="6"/>
        <v>0.86457598655334289</v>
      </c>
      <c r="AK22" s="336">
        <f t="shared" si="7"/>
        <v>2.2505188303683583E-4</v>
      </c>
      <c r="AL22" s="336">
        <f t="shared" si="8"/>
        <v>4.062342560900341E-3</v>
      </c>
      <c r="AM22" s="335">
        <v>1554.3810000000001</v>
      </c>
      <c r="AN22" s="335">
        <v>23.1706</v>
      </c>
      <c r="AO22" s="335">
        <v>16.452500000000001</v>
      </c>
      <c r="AP22" s="335">
        <f t="shared" si="9"/>
        <v>0.70505546460271229</v>
      </c>
      <c r="AQ22" s="335">
        <f t="shared" si="10"/>
        <v>2.2071018695583365E-4</v>
      </c>
      <c r="AR22" s="335">
        <f t="shared" si="11"/>
        <v>2.3134461626374732E-3</v>
      </c>
      <c r="AS22" s="335">
        <v>1824.5125</v>
      </c>
      <c r="AT22" s="335">
        <v>22.248999999999999</v>
      </c>
      <c r="AU22" s="335">
        <v>27.190300000000001</v>
      </c>
      <c r="AV22" s="335">
        <f t="shared" si="12"/>
        <v>0.82758506978723745</v>
      </c>
      <c r="AW22" s="336">
        <f t="shared" si="13"/>
        <v>2.1193154038222326E-4</v>
      </c>
      <c r="AX22" s="336">
        <f t="shared" si="14"/>
        <v>3.8233274697439109E-3</v>
      </c>
      <c r="AY22" s="335">
        <v>1756.6151</v>
      </c>
      <c r="AZ22" s="335">
        <v>23.5441</v>
      </c>
      <c r="BA22" s="335">
        <v>22.511900000000001</v>
      </c>
      <c r="BB22" s="335">
        <f t="shared" si="15"/>
        <v>0.79678732270829333</v>
      </c>
      <c r="BC22" s="335">
        <f t="shared" si="16"/>
        <v>2.2426793922931832E-4</v>
      </c>
      <c r="BD22" s="335">
        <f t="shared" si="17"/>
        <v>3.1654805451255754E-3</v>
      </c>
      <c r="BE22" s="245"/>
      <c r="BF22" s="319"/>
      <c r="BG22" s="11"/>
      <c r="BH22" s="11"/>
      <c r="BI22" s="135"/>
      <c r="BJ22" s="11"/>
      <c r="BK22" s="11"/>
      <c r="BL22" s="11"/>
      <c r="BM22" s="135"/>
      <c r="BN22" s="135"/>
      <c r="BO22" s="315">
        <f t="shared" si="18"/>
        <v>2004</v>
      </c>
      <c r="BP22" s="11"/>
      <c r="BQ22" s="332" t="s">
        <v>199</v>
      </c>
      <c r="BR22" s="11"/>
      <c r="BS22" s="135"/>
      <c r="BT22" s="135"/>
      <c r="BU22" s="140" t="s">
        <v>54</v>
      </c>
      <c r="BV22" s="11"/>
      <c r="BW22" s="337">
        <f t="shared" si="21"/>
        <v>2019</v>
      </c>
      <c r="BX22" s="140"/>
      <c r="BY22" s="135"/>
      <c r="BZ22" s="136"/>
      <c r="CB22" s="140"/>
      <c r="CC22" s="319" t="s">
        <v>441</v>
      </c>
      <c r="CD22" s="319" t="s">
        <v>442</v>
      </c>
      <c r="CE22" s="319" t="s">
        <v>413</v>
      </c>
      <c r="CF22" s="319">
        <v>60</v>
      </c>
      <c r="CG22" s="319"/>
      <c r="CH22" s="319"/>
      <c r="CI22" s="319"/>
      <c r="CJ22" s="319"/>
      <c r="CK22" s="319"/>
      <c r="CL22" s="319"/>
      <c r="CM22" s="144"/>
      <c r="CN22" s="321"/>
      <c r="CO22" s="144"/>
      <c r="CP22" s="319" t="s">
        <v>418</v>
      </c>
      <c r="CQ22" s="319" t="s">
        <v>671</v>
      </c>
      <c r="CR22" s="319" t="s">
        <v>672</v>
      </c>
      <c r="CS22" s="319">
        <v>6300</v>
      </c>
      <c r="CT22" s="140"/>
      <c r="CU22" s="11"/>
      <c r="CV22" s="11"/>
      <c r="CW22" s="11"/>
      <c r="CX22" s="11"/>
      <c r="CY22" s="140"/>
      <c r="CZ22" s="154" t="s">
        <v>632</v>
      </c>
      <c r="DB22" s="154" t="str">
        <f>CONCATENATE($DA$9,$DC22,$DD22)</f>
        <v>Rental Direct Fuel PurchaseSUV or TruckDiesel</v>
      </c>
      <c r="DC22" s="226" t="s">
        <v>595</v>
      </c>
      <c r="DD22" s="154" t="s">
        <v>27</v>
      </c>
      <c r="DE22" s="154" t="s">
        <v>1009</v>
      </c>
      <c r="DG22" s="322"/>
      <c r="DH22" s="322"/>
      <c r="DI22" s="154">
        <v>18.100000000000001</v>
      </c>
      <c r="DJ22" s="154" t="s">
        <v>631</v>
      </c>
      <c r="DK22" s="323">
        <f>0.138*73.96</f>
        <v>10.206479999999999</v>
      </c>
      <c r="DL22" s="154" t="s">
        <v>633</v>
      </c>
      <c r="DM22" s="343">
        <f>(10^-3)*DI22*0.0009</f>
        <v>1.6290000000000002E-5</v>
      </c>
      <c r="DN22" s="154" t="s">
        <v>634</v>
      </c>
      <c r="DO22" s="343">
        <f>(10^-3)*DI22*0.0014</f>
        <v>2.5340000000000001E-5</v>
      </c>
      <c r="DP22" s="154" t="s">
        <v>635</v>
      </c>
      <c r="DQ22" s="325"/>
      <c r="DS22" s="344"/>
      <c r="DU22" s="344"/>
    </row>
    <row r="23" spans="1:126" x14ac:dyDescent="0.2">
      <c r="A23" s="144"/>
      <c r="B23" s="148" t="s">
        <v>27</v>
      </c>
      <c r="C23" s="140" t="s">
        <v>342</v>
      </c>
      <c r="D23" s="140">
        <v>1</v>
      </c>
      <c r="E23" s="140" t="s">
        <v>926</v>
      </c>
      <c r="F23" s="146">
        <v>1000</v>
      </c>
      <c r="G23" s="141"/>
      <c r="H23" s="141"/>
      <c r="I23" s="141"/>
      <c r="J23" s="140"/>
      <c r="K23" s="142">
        <v>73.959999999999994</v>
      </c>
      <c r="L23" s="143">
        <f>3*10^-3</f>
        <v>3.0000000000000001E-3</v>
      </c>
      <c r="M23" s="143">
        <f>6*10^-4</f>
        <v>6.0000000000000006E-4</v>
      </c>
      <c r="N23" s="143">
        <f>K23/1000*1</f>
        <v>7.3959999999999998E-2</v>
      </c>
      <c r="O23" s="143">
        <f>L23/1000*21</f>
        <v>6.3E-5</v>
      </c>
      <c r="P23" s="143">
        <f>M23/1000*310</f>
        <v>1.8600000000000002E-4</v>
      </c>
      <c r="Q23" s="82"/>
      <c r="R23" s="334">
        <v>33</v>
      </c>
      <c r="S23" s="319" t="s">
        <v>347</v>
      </c>
      <c r="T23" s="319" t="s">
        <v>346</v>
      </c>
      <c r="U23" s="335">
        <v>1960.944</v>
      </c>
      <c r="V23" s="335">
        <v>23.817</v>
      </c>
      <c r="W23" s="335">
        <v>32.085000000000001</v>
      </c>
      <c r="X23" s="335">
        <f t="shared" si="0"/>
        <v>0.88946936624926642</v>
      </c>
      <c r="Y23" s="335">
        <f t="shared" si="1"/>
        <v>2.2686743212204646E-4</v>
      </c>
      <c r="Z23" s="335">
        <f t="shared" si="2"/>
        <v>4.5115891279880463E-3</v>
      </c>
      <c r="AA23" s="335">
        <v>2169.7399999999998</v>
      </c>
      <c r="AB23" s="335">
        <v>31.18</v>
      </c>
      <c r="AC23" s="335">
        <v>31.99</v>
      </c>
      <c r="AD23" s="335">
        <f t="shared" si="3"/>
        <v>0.98417765256207368</v>
      </c>
      <c r="AE23" s="335">
        <f t="shared" si="4"/>
        <v>2.9700325538755551E-4</v>
      </c>
      <c r="AF23" s="335">
        <f t="shared" si="5"/>
        <v>4.4982308307413921E-3</v>
      </c>
      <c r="AG23" s="335">
        <v>1798.7059999999999</v>
      </c>
      <c r="AH23" s="335">
        <v>21.217700000000001</v>
      </c>
      <c r="AI23" s="335">
        <v>29.2</v>
      </c>
      <c r="AJ23" s="335">
        <f t="shared" si="6"/>
        <v>0.81587943658194861</v>
      </c>
      <c r="AK23" s="336">
        <f t="shared" si="7"/>
        <v>2.0210795291329496E-4</v>
      </c>
      <c r="AL23" s="336">
        <f t="shared" si="8"/>
        <v>4.1059187326554754E-3</v>
      </c>
      <c r="AM23" s="335">
        <v>1958.221</v>
      </c>
      <c r="AN23" s="335">
        <v>25.397400000000001</v>
      </c>
      <c r="AO23" s="335">
        <v>27.748799999999999</v>
      </c>
      <c r="AP23" s="335">
        <f t="shared" si="9"/>
        <v>0.88823423404544166</v>
      </c>
      <c r="AQ23" s="335">
        <f t="shared" si="10"/>
        <v>2.4192143933226114E-4</v>
      </c>
      <c r="AR23" s="335">
        <f t="shared" si="11"/>
        <v>3.9018601961887077E-3</v>
      </c>
      <c r="AS23" s="335">
        <v>1815.7573</v>
      </c>
      <c r="AT23" s="335">
        <v>21.008600000000001</v>
      </c>
      <c r="AU23" s="335">
        <v>28.890999999999998</v>
      </c>
      <c r="AV23" s="335">
        <f t="shared" si="12"/>
        <v>0.82361377728965179</v>
      </c>
      <c r="AW23" s="336">
        <f t="shared" si="13"/>
        <v>2.0011618316661322E-4</v>
      </c>
      <c r="AX23" s="336">
        <f t="shared" si="14"/>
        <v>4.0624691131900459E-3</v>
      </c>
      <c r="AY23" s="335">
        <v>2147.5338999999999</v>
      </c>
      <c r="AZ23" s="335">
        <v>26.3231</v>
      </c>
      <c r="BA23" s="335">
        <v>31.818899999999996</v>
      </c>
      <c r="BB23" s="335">
        <f t="shared" si="15"/>
        <v>0.9741051335641483</v>
      </c>
      <c r="BC23" s="335">
        <f t="shared" si="16"/>
        <v>2.5073914021462993E-4</v>
      </c>
      <c r="BD23" s="335">
        <f t="shared" si="17"/>
        <v>4.4741718343318942E-3</v>
      </c>
      <c r="BE23" s="245"/>
      <c r="BF23" s="338"/>
      <c r="BG23" s="11"/>
      <c r="BH23" s="11"/>
      <c r="BI23" s="135"/>
      <c r="BJ23" s="11"/>
      <c r="BK23" s="11"/>
      <c r="BL23" s="11"/>
      <c r="BM23" s="135"/>
      <c r="BN23" s="135"/>
      <c r="BO23" s="315">
        <f t="shared" si="18"/>
        <v>2005</v>
      </c>
      <c r="BP23" s="11"/>
      <c r="BQ23" s="332" t="s">
        <v>170</v>
      </c>
      <c r="BR23" s="11"/>
      <c r="BS23" s="135"/>
      <c r="BT23" s="135"/>
      <c r="BU23" s="140" t="s">
        <v>20</v>
      </c>
      <c r="BV23" s="11"/>
      <c r="BW23" s="337">
        <f t="shared" si="21"/>
        <v>2020</v>
      </c>
      <c r="BX23" s="140"/>
      <c r="BY23" s="135"/>
      <c r="BZ23" s="136"/>
      <c r="CB23" s="140"/>
      <c r="CC23" s="319" t="s">
        <v>443</v>
      </c>
      <c r="CD23" s="319" t="s">
        <v>442</v>
      </c>
      <c r="CE23" s="319" t="s">
        <v>413</v>
      </c>
      <c r="CF23" s="319">
        <v>38</v>
      </c>
      <c r="CG23" s="319"/>
      <c r="CH23" s="319"/>
      <c r="CI23" s="319"/>
      <c r="CJ23" s="319"/>
      <c r="CK23" s="319"/>
      <c r="CL23" s="319"/>
      <c r="CM23" s="144"/>
      <c r="CN23" s="321"/>
      <c r="CO23" s="144"/>
      <c r="CP23" s="319" t="s">
        <v>563</v>
      </c>
      <c r="CQ23" s="319" t="s">
        <v>673</v>
      </c>
      <c r="CR23" s="319" t="s">
        <v>674</v>
      </c>
      <c r="CS23" s="319">
        <v>560</v>
      </c>
      <c r="CT23" s="140"/>
      <c r="CU23" s="11"/>
      <c r="CV23" s="11"/>
      <c r="CW23" s="11"/>
      <c r="CX23" s="11"/>
      <c r="CY23" s="140"/>
      <c r="CZ23" s="154" t="s">
        <v>632</v>
      </c>
      <c r="DB23" s="154" t="str">
        <f>CONCATENATE($DA$10,$DC23,$DD23)</f>
        <v>Rental Trip MileagePassenger CarGasoline</v>
      </c>
      <c r="DC23" s="226" t="s">
        <v>594</v>
      </c>
      <c r="DD23" s="154" t="s">
        <v>29</v>
      </c>
      <c r="DE23" s="154" t="s">
        <v>592</v>
      </c>
      <c r="DG23" s="345">
        <v>419</v>
      </c>
      <c r="DH23" s="345">
        <v>210</v>
      </c>
      <c r="DI23" s="154">
        <v>22.5</v>
      </c>
      <c r="DJ23" s="154" t="s">
        <v>631</v>
      </c>
      <c r="DK23" s="323">
        <v>0.36399999999999999</v>
      </c>
      <c r="DL23" s="154" t="s">
        <v>597</v>
      </c>
      <c r="DM23" s="343">
        <f>10^-3*0.031</f>
        <v>3.1000000000000001E-5</v>
      </c>
      <c r="DN23" s="154" t="s">
        <v>598</v>
      </c>
      <c r="DO23" s="343">
        <f>10^-3*0.032</f>
        <v>3.1999999999999999E-5</v>
      </c>
      <c r="DP23" s="154" t="s">
        <v>599</v>
      </c>
      <c r="DQ23" s="325"/>
      <c r="DS23" s="344"/>
      <c r="DU23" s="344"/>
    </row>
    <row r="24" spans="1:126" x14ac:dyDescent="0.2">
      <c r="A24" s="144"/>
      <c r="B24" s="148" t="s">
        <v>1407</v>
      </c>
      <c r="C24" s="140" t="s">
        <v>336</v>
      </c>
      <c r="D24" s="140">
        <v>2</v>
      </c>
      <c r="E24" s="140" t="s">
        <v>926</v>
      </c>
      <c r="F24" s="146">
        <v>3.4119999999999999</v>
      </c>
      <c r="G24" s="141"/>
      <c r="H24" s="141"/>
      <c r="I24" s="141"/>
      <c r="J24" s="140"/>
      <c r="K24" s="146" t="s">
        <v>401</v>
      </c>
      <c r="L24" s="150" t="s">
        <v>401</v>
      </c>
      <c r="M24" s="150" t="s">
        <v>401</v>
      </c>
      <c r="N24" s="150" t="s">
        <v>401</v>
      </c>
      <c r="O24" s="150" t="s">
        <v>401</v>
      </c>
      <c r="P24" s="150" t="s">
        <v>401</v>
      </c>
      <c r="Q24" s="82"/>
      <c r="R24" s="334">
        <v>34</v>
      </c>
      <c r="S24" s="319" t="s">
        <v>347</v>
      </c>
      <c r="T24" s="319" t="s">
        <v>344</v>
      </c>
      <c r="U24" s="335">
        <v>1658.136</v>
      </c>
      <c r="V24" s="335">
        <v>24.978999999999999</v>
      </c>
      <c r="W24" s="335">
        <v>22.605</v>
      </c>
      <c r="X24" s="335">
        <f t="shared" si="0"/>
        <v>0.75211794782262698</v>
      </c>
      <c r="Y24" s="335">
        <f t="shared" si="1"/>
        <v>2.3793599475066546E-4</v>
      </c>
      <c r="Z24" s="335">
        <f t="shared" si="2"/>
        <v>3.1785716764272951E-3</v>
      </c>
      <c r="AA24" s="335">
        <v>1379.05</v>
      </c>
      <c r="AB24" s="335">
        <v>24.4</v>
      </c>
      <c r="AC24" s="335">
        <v>12.04</v>
      </c>
      <c r="AD24" s="335">
        <f t="shared" si="3"/>
        <v>0.62552664916797762</v>
      </c>
      <c r="AE24" s="335">
        <f t="shared" si="4"/>
        <v>2.3242076431867717E-4</v>
      </c>
      <c r="AF24" s="335">
        <f t="shared" si="5"/>
        <v>1.6929884089442442E-3</v>
      </c>
      <c r="AG24" s="335">
        <v>1624.0255999999999</v>
      </c>
      <c r="AH24" s="335">
        <v>24.520499999999998</v>
      </c>
      <c r="AI24" s="335">
        <v>22.416699999999999</v>
      </c>
      <c r="AJ24" s="335">
        <f t="shared" si="6"/>
        <v>0.73664572838621833</v>
      </c>
      <c r="AK24" s="336">
        <f t="shared" si="7"/>
        <v>2.3356857997852964E-4</v>
      </c>
      <c r="AL24" s="336">
        <f t="shared" si="8"/>
        <v>3.1520941251478767E-3</v>
      </c>
      <c r="AM24" s="335">
        <v>1435.2426</v>
      </c>
      <c r="AN24" s="335">
        <v>25.034099999999999</v>
      </c>
      <c r="AO24" s="335">
        <v>13.1366</v>
      </c>
      <c r="AP24" s="335">
        <f t="shared" si="9"/>
        <v>0.65101518749946419</v>
      </c>
      <c r="AQ24" s="335">
        <f t="shared" si="10"/>
        <v>2.3846084655861462E-4</v>
      </c>
      <c r="AR24" s="335">
        <f t="shared" si="11"/>
        <v>1.8471853432671889E-3</v>
      </c>
      <c r="AS24" s="335">
        <v>1599.0168000000001</v>
      </c>
      <c r="AT24" s="335">
        <v>23.248000000000001</v>
      </c>
      <c r="AU24" s="335">
        <v>21.787500000000001</v>
      </c>
      <c r="AV24" s="335">
        <f t="shared" si="12"/>
        <v>0.72530192586730169</v>
      </c>
      <c r="AW24" s="336">
        <f t="shared" si="13"/>
        <v>2.2144745610166422E-4</v>
      </c>
      <c r="AX24" s="336">
        <f t="shared" si="14"/>
        <v>3.0636200132784655E-3</v>
      </c>
      <c r="AY24" s="335">
        <v>1513.7271000000001</v>
      </c>
      <c r="AZ24" s="335">
        <v>25.218699999999998</v>
      </c>
      <c r="BA24" s="335">
        <v>15.1134</v>
      </c>
      <c r="BB24" s="335">
        <f t="shared" si="15"/>
        <v>0.68661516305990367</v>
      </c>
      <c r="BC24" s="335">
        <f t="shared" si="16"/>
        <v>2.402192429968616E-4</v>
      </c>
      <c r="BD24" s="335">
        <f t="shared" si="17"/>
        <v>2.1251504169217559E-3</v>
      </c>
      <c r="BE24" s="245"/>
      <c r="BF24" s="338"/>
      <c r="BG24" s="11"/>
      <c r="BH24" s="11"/>
      <c r="BI24" s="135"/>
      <c r="BJ24" s="11"/>
      <c r="BK24" s="11"/>
      <c r="BL24" s="11"/>
      <c r="BM24" s="135"/>
      <c r="BN24" s="135"/>
      <c r="BO24" s="315">
        <f t="shared" si="18"/>
        <v>2006</v>
      </c>
      <c r="BP24" s="11"/>
      <c r="BQ24" s="332" t="s">
        <v>171</v>
      </c>
      <c r="BR24" s="11"/>
      <c r="BS24" s="135"/>
      <c r="BT24" s="135"/>
      <c r="BU24" s="140" t="s">
        <v>44</v>
      </c>
      <c r="BV24" s="11" t="s">
        <v>59</v>
      </c>
      <c r="BW24" s="337">
        <f t="shared" si="21"/>
        <v>2021</v>
      </c>
      <c r="BX24" s="140"/>
      <c r="BY24" s="135"/>
      <c r="BZ24" s="136"/>
      <c r="CA24" s="136"/>
      <c r="CB24" s="140"/>
      <c r="CC24" s="319" t="s">
        <v>444</v>
      </c>
      <c r="CD24" s="319" t="s">
        <v>445</v>
      </c>
      <c r="CE24" s="319" t="s">
        <v>422</v>
      </c>
      <c r="CF24" s="319">
        <v>20</v>
      </c>
      <c r="CG24" s="319"/>
      <c r="CH24" s="319"/>
      <c r="CI24" s="319"/>
      <c r="CJ24" s="319"/>
      <c r="CK24" s="319"/>
      <c r="CL24" s="319"/>
      <c r="CM24" s="144"/>
      <c r="CN24" s="321"/>
      <c r="CO24" s="144"/>
      <c r="CP24" s="319" t="s">
        <v>419</v>
      </c>
      <c r="CQ24" s="319" t="s">
        <v>675</v>
      </c>
      <c r="CR24" s="319" t="s">
        <v>564</v>
      </c>
      <c r="CS24" s="319">
        <v>1030</v>
      </c>
      <c r="CT24" s="140"/>
      <c r="CU24" s="11"/>
      <c r="CV24" s="11" t="s">
        <v>1010</v>
      </c>
      <c r="CW24" s="11"/>
      <c r="CX24" s="11"/>
      <c r="CY24" s="140"/>
      <c r="CZ24" s="154" t="s">
        <v>632</v>
      </c>
      <c r="DB24" s="154" t="str">
        <f>CONCATENATE($DA$10,$DC24,$DD24)</f>
        <v>Rental Trip MileageSUV or TruckGasoline</v>
      </c>
      <c r="DC24" s="226" t="s">
        <v>595</v>
      </c>
      <c r="DD24" s="154" t="s">
        <v>29</v>
      </c>
      <c r="DE24" s="154" t="s">
        <v>592</v>
      </c>
      <c r="DG24" s="345">
        <v>435.2</v>
      </c>
      <c r="DH24" s="345">
        <v>210</v>
      </c>
      <c r="DI24" s="154">
        <v>16.2</v>
      </c>
      <c r="DJ24" s="154" t="s">
        <v>631</v>
      </c>
      <c r="DK24" s="323">
        <v>0.51900000000000002</v>
      </c>
      <c r="DL24" s="154" t="s">
        <v>597</v>
      </c>
      <c r="DM24" s="343">
        <f>10^-3*0.036</f>
        <v>3.6000000000000001E-5</v>
      </c>
      <c r="DN24" s="154" t="s">
        <v>598</v>
      </c>
      <c r="DO24" s="343">
        <f>10^-3*0.047</f>
        <v>4.7000000000000004E-5</v>
      </c>
      <c r="DP24" s="154" t="s">
        <v>599</v>
      </c>
      <c r="DQ24" s="325"/>
      <c r="DS24" s="344"/>
      <c r="DU24" s="344"/>
    </row>
    <row r="25" spans="1:126" x14ac:dyDescent="0.2">
      <c r="A25" s="144"/>
      <c r="B25" s="148" t="s">
        <v>1409</v>
      </c>
      <c r="C25" s="140" t="s">
        <v>336</v>
      </c>
      <c r="D25" s="140">
        <v>2</v>
      </c>
      <c r="E25" s="140" t="s">
        <v>926</v>
      </c>
      <c r="F25" s="146">
        <v>3.4119999999999999</v>
      </c>
      <c r="G25" s="141"/>
      <c r="H25" s="141"/>
      <c r="I25" s="141"/>
      <c r="J25" s="140"/>
      <c r="K25" s="146">
        <v>0</v>
      </c>
      <c r="L25" s="150">
        <v>0</v>
      </c>
      <c r="M25" s="150">
        <v>0</v>
      </c>
      <c r="N25" s="150">
        <v>0</v>
      </c>
      <c r="O25" s="150">
        <v>0</v>
      </c>
      <c r="P25" s="150">
        <v>0</v>
      </c>
      <c r="Q25" s="82"/>
      <c r="R25" s="334">
        <v>35</v>
      </c>
      <c r="S25" s="319" t="s">
        <v>347</v>
      </c>
      <c r="T25" s="319" t="s">
        <v>361</v>
      </c>
      <c r="U25" s="335">
        <v>1019.737</v>
      </c>
      <c r="V25" s="335">
        <v>24.314</v>
      </c>
      <c r="W25" s="335">
        <v>11.706</v>
      </c>
      <c r="X25" s="335">
        <f t="shared" si="0"/>
        <v>0.46254499013277689</v>
      </c>
      <c r="Y25" s="335">
        <f t="shared" si="1"/>
        <v>2.3160157637886541E-4</v>
      </c>
      <c r="Z25" s="335">
        <f t="shared" si="2"/>
        <v>1.6460234480981165E-3</v>
      </c>
      <c r="AA25" s="335">
        <v>1257.0999999999999</v>
      </c>
      <c r="AB25" s="335">
        <v>29.5</v>
      </c>
      <c r="AC25" s="335">
        <v>9.82</v>
      </c>
      <c r="AD25" s="335">
        <f t="shared" si="3"/>
        <v>0.57021105157105589</v>
      </c>
      <c r="AE25" s="335">
        <f t="shared" si="4"/>
        <v>2.8100051423774494E-4</v>
      </c>
      <c r="AF25" s="335">
        <f t="shared" si="5"/>
        <v>1.3808260943382457E-3</v>
      </c>
      <c r="AG25" s="335">
        <v>1004.0965</v>
      </c>
      <c r="AH25" s="335">
        <v>21.796299999999999</v>
      </c>
      <c r="AI25" s="335">
        <v>11.1456</v>
      </c>
      <c r="AJ25" s="335">
        <f t="shared" si="6"/>
        <v>0.45545057763409175</v>
      </c>
      <c r="AK25" s="336">
        <f t="shared" si="7"/>
        <v>2.0761937316881898E-4</v>
      </c>
      <c r="AL25" s="336">
        <f t="shared" si="8"/>
        <v>1.567223555708386E-3</v>
      </c>
      <c r="AM25" s="335">
        <v>1171.0488</v>
      </c>
      <c r="AN25" s="335">
        <v>28.251300000000001</v>
      </c>
      <c r="AO25" s="335">
        <v>6.9132999999999996</v>
      </c>
      <c r="AP25" s="335">
        <f t="shared" si="9"/>
        <v>0.5311788781234773</v>
      </c>
      <c r="AQ25" s="335">
        <f t="shared" si="10"/>
        <v>2.691060958605018E-4</v>
      </c>
      <c r="AR25" s="335">
        <f t="shared" si="11"/>
        <v>9.7210438268722946E-4</v>
      </c>
      <c r="AS25" s="335">
        <v>1002.4118999999999</v>
      </c>
      <c r="AT25" s="335">
        <v>19.447600000000001</v>
      </c>
      <c r="AU25" s="335">
        <v>10.654400000000001</v>
      </c>
      <c r="AV25" s="335">
        <f t="shared" si="12"/>
        <v>0.45468645581603706</v>
      </c>
      <c r="AW25" s="336">
        <f t="shared" si="13"/>
        <v>1.852469695149142E-4</v>
      </c>
      <c r="AX25" s="336">
        <f t="shared" si="14"/>
        <v>1.4981541282604283E-3</v>
      </c>
      <c r="AY25" s="335">
        <v>1201.6587</v>
      </c>
      <c r="AZ25" s="335">
        <v>25.717600000000001</v>
      </c>
      <c r="BA25" s="335">
        <v>7.11</v>
      </c>
      <c r="BB25" s="335">
        <f t="shared" si="15"/>
        <v>0.54506329723690083</v>
      </c>
      <c r="BC25" s="335">
        <f t="shared" si="16"/>
        <v>2.4497148559188574E-4</v>
      </c>
      <c r="BD25" s="335">
        <f t="shared" si="17"/>
        <v>9.9976308867056295E-4</v>
      </c>
      <c r="BE25" s="245"/>
      <c r="BF25" s="11"/>
      <c r="BG25" s="11"/>
      <c r="BH25" s="11"/>
      <c r="BI25" s="135"/>
      <c r="BJ25" s="11"/>
      <c r="BK25" s="11"/>
      <c r="BL25" s="11"/>
      <c r="BM25" s="135"/>
      <c r="BN25" s="135"/>
      <c r="BO25" s="315">
        <f t="shared" si="18"/>
        <v>2007</v>
      </c>
      <c r="BP25" s="11"/>
      <c r="BQ25" s="332" t="s">
        <v>172</v>
      </c>
      <c r="BR25" s="11"/>
      <c r="BS25" s="135"/>
      <c r="BT25" s="135"/>
      <c r="BU25" s="140" t="s">
        <v>46</v>
      </c>
      <c r="BV25" s="11" t="s">
        <v>124</v>
      </c>
      <c r="BW25" s="337">
        <f t="shared" si="21"/>
        <v>2022</v>
      </c>
      <c r="BX25" s="140"/>
      <c r="BY25" s="135"/>
      <c r="BZ25" s="136"/>
      <c r="CA25" s="135"/>
      <c r="CB25" s="140"/>
      <c r="CC25" s="319" t="s">
        <v>446</v>
      </c>
      <c r="CD25" s="319" t="s">
        <v>445</v>
      </c>
      <c r="CE25" s="319" t="s">
        <v>422</v>
      </c>
      <c r="CF25" s="319">
        <v>39</v>
      </c>
      <c r="CG25" s="319"/>
      <c r="CH25" s="319"/>
      <c r="CI25" s="319"/>
      <c r="CJ25" s="319"/>
      <c r="CK25" s="319"/>
      <c r="CL25" s="319"/>
      <c r="CM25" s="144"/>
      <c r="CN25" s="321"/>
      <c r="CO25" s="144"/>
      <c r="CP25" s="319" t="s">
        <v>565</v>
      </c>
      <c r="CQ25" s="319" t="s">
        <v>676</v>
      </c>
      <c r="CR25" s="319" t="s">
        <v>677</v>
      </c>
      <c r="CS25" s="319">
        <v>794</v>
      </c>
      <c r="CT25" s="140"/>
      <c r="CU25" s="11"/>
      <c r="CV25" s="11" t="s">
        <v>1011</v>
      </c>
      <c r="CW25" s="11"/>
      <c r="CX25" s="11"/>
      <c r="CY25" s="140"/>
      <c r="CZ25" s="154" t="s">
        <v>632</v>
      </c>
      <c r="DB25" s="154" t="str">
        <f>CONCATENATE($DA$10,$DC25,$DD25)</f>
        <v>Rental Trip MileageSUV or TruckDiesel</v>
      </c>
      <c r="DC25" s="226" t="s">
        <v>595</v>
      </c>
      <c r="DD25" s="154" t="s">
        <v>27</v>
      </c>
      <c r="DE25" s="154" t="s">
        <v>592</v>
      </c>
      <c r="DG25" s="345">
        <v>435.2</v>
      </c>
      <c r="DH25" s="345">
        <v>210</v>
      </c>
      <c r="DI25" s="154">
        <v>18.100000000000001</v>
      </c>
      <c r="DJ25" s="154" t="s">
        <v>631</v>
      </c>
      <c r="DK25" s="323">
        <f>(1/DI25)*10.15</f>
        <v>0.56077348066298338</v>
      </c>
      <c r="DL25" s="154" t="s">
        <v>597</v>
      </c>
      <c r="DM25" s="343">
        <f>(10^-3)*0.001</f>
        <v>9.9999999999999995E-7</v>
      </c>
      <c r="DN25" s="154" t="s">
        <v>598</v>
      </c>
      <c r="DO25" s="343">
        <f>(10^-3)*0.0015</f>
        <v>1.5E-6</v>
      </c>
      <c r="DP25" s="154" t="s">
        <v>599</v>
      </c>
      <c r="DQ25" s="325"/>
      <c r="DS25" s="344"/>
      <c r="DU25" s="344"/>
    </row>
    <row r="26" spans="1:126" x14ac:dyDescent="0.2">
      <c r="A26" s="144"/>
      <c r="B26" s="148" t="s">
        <v>338</v>
      </c>
      <c r="C26" s="140" t="s">
        <v>339</v>
      </c>
      <c r="D26" s="140">
        <v>1</v>
      </c>
      <c r="E26" s="140" t="s">
        <v>926</v>
      </c>
      <c r="F26" s="146">
        <v>138</v>
      </c>
      <c r="G26" s="141" t="s">
        <v>399</v>
      </c>
      <c r="H26" s="141"/>
      <c r="I26" s="141"/>
      <c r="J26" s="140"/>
      <c r="K26" s="142">
        <v>73.959999999999994</v>
      </c>
      <c r="L26" s="143">
        <f>3*10^-3</f>
        <v>3.0000000000000001E-3</v>
      </c>
      <c r="M26" s="143">
        <f>6*10^-4</f>
        <v>6.0000000000000006E-4</v>
      </c>
      <c r="N26" s="143">
        <f t="shared" ref="N26:N31" si="31">K26/1000*1</f>
        <v>7.3959999999999998E-2</v>
      </c>
      <c r="O26" s="143">
        <f t="shared" ref="O26:O31" si="32">L26/1000*21</f>
        <v>6.3E-5</v>
      </c>
      <c r="P26" s="143">
        <f t="shared" ref="P26:P31" si="33">M26/1000*310</f>
        <v>1.8600000000000002E-4</v>
      </c>
      <c r="Q26" s="82"/>
      <c r="R26" s="334">
        <v>37</v>
      </c>
      <c r="S26" s="319" t="s">
        <v>343</v>
      </c>
      <c r="T26" s="319" t="s">
        <v>354</v>
      </c>
      <c r="U26" s="335">
        <v>1830.511</v>
      </c>
      <c r="V26" s="335">
        <v>21.146000000000001</v>
      </c>
      <c r="W26" s="335">
        <v>30.501000000000001</v>
      </c>
      <c r="X26" s="335">
        <f t="shared" si="0"/>
        <v>0.83030594401589786</v>
      </c>
      <c r="Y26" s="335">
        <f t="shared" si="1"/>
        <v>2.0142497878207987E-4</v>
      </c>
      <c r="Z26" s="335">
        <f t="shared" si="2"/>
        <v>4.2888570981070087E-3</v>
      </c>
      <c r="AA26" s="335">
        <v>2101.16</v>
      </c>
      <c r="AB26" s="335">
        <v>25.66</v>
      </c>
      <c r="AC26" s="335">
        <v>32.92</v>
      </c>
      <c r="AD26" s="335">
        <f t="shared" si="3"/>
        <v>0.95307028328616639</v>
      </c>
      <c r="AE26" s="335">
        <f t="shared" si="4"/>
        <v>2.4442282018103512E-4</v>
      </c>
      <c r="AF26" s="335">
        <f t="shared" si="5"/>
        <v>4.6290015301033655E-3</v>
      </c>
      <c r="AG26" s="335">
        <v>1779.2698</v>
      </c>
      <c r="AH26" s="335">
        <v>20.570399999999999</v>
      </c>
      <c r="AI26" s="335">
        <v>29.603200000000001</v>
      </c>
      <c r="AJ26" s="335">
        <f t="shared" si="6"/>
        <v>0.8070633232731067</v>
      </c>
      <c r="AK26" s="336">
        <f t="shared" si="7"/>
        <v>1.9594213485003758E-4</v>
      </c>
      <c r="AL26" s="336">
        <f t="shared" si="8"/>
        <v>4.1626141584433767E-3</v>
      </c>
      <c r="AM26" s="335">
        <v>1945.6617000000001</v>
      </c>
      <c r="AN26" s="335">
        <v>24.018699999999999</v>
      </c>
      <c r="AO26" s="335">
        <v>29.685500000000001</v>
      </c>
      <c r="AP26" s="335">
        <f t="shared" si="9"/>
        <v>0.8825374305612349</v>
      </c>
      <c r="AQ26" s="335">
        <f t="shared" si="10"/>
        <v>2.2878871360413981E-4</v>
      </c>
      <c r="AR26" s="335">
        <f t="shared" si="11"/>
        <v>4.1741866622686348E-3</v>
      </c>
      <c r="AS26" s="335">
        <v>1749.7529999999999</v>
      </c>
      <c r="AT26" s="335">
        <v>19.570900000000002</v>
      </c>
      <c r="AU26" s="335">
        <v>28.982500000000002</v>
      </c>
      <c r="AV26" s="335">
        <f t="shared" si="12"/>
        <v>0.79367472605171419</v>
      </c>
      <c r="AW26" s="336">
        <f t="shared" si="13"/>
        <v>1.8642145641001634E-4</v>
      </c>
      <c r="AX26" s="336">
        <f t="shared" si="14"/>
        <v>4.0753352626434012E-3</v>
      </c>
      <c r="AY26" s="335">
        <v>2192.8454000000002</v>
      </c>
      <c r="AZ26" s="335">
        <v>25.044599999999999</v>
      </c>
      <c r="BA26" s="335">
        <v>35.892699999999998</v>
      </c>
      <c r="BB26" s="335">
        <f t="shared" si="15"/>
        <v>0.99465808723789106</v>
      </c>
      <c r="BC26" s="335">
        <f t="shared" si="16"/>
        <v>2.3856086369080089E-4</v>
      </c>
      <c r="BD26" s="335">
        <f t="shared" si="17"/>
        <v>5.0470037429994246E-3</v>
      </c>
      <c r="BE26" s="245"/>
      <c r="BF26" s="11"/>
      <c r="BG26" s="11"/>
      <c r="BH26" s="11"/>
      <c r="BI26" s="135"/>
      <c r="BJ26" s="11"/>
      <c r="BK26" s="11"/>
      <c r="BL26" s="11"/>
      <c r="BM26" s="135"/>
      <c r="BN26" s="135"/>
      <c r="BO26" s="315">
        <f t="shared" si="18"/>
        <v>2008</v>
      </c>
      <c r="BP26" s="11"/>
      <c r="BQ26" s="332" t="s">
        <v>173</v>
      </c>
      <c r="BR26" s="11"/>
      <c r="BS26" s="135"/>
      <c r="BT26" s="135"/>
      <c r="BU26" s="140" t="s">
        <v>108</v>
      </c>
      <c r="BV26" s="11" t="s">
        <v>61</v>
      </c>
      <c r="BW26" s="337">
        <f t="shared" si="21"/>
        <v>2023</v>
      </c>
      <c r="BX26" s="140"/>
      <c r="BY26" s="135"/>
      <c r="BZ26" s="136"/>
      <c r="CA26" s="135"/>
      <c r="CB26" s="140"/>
      <c r="CC26" s="319" t="s">
        <v>447</v>
      </c>
      <c r="CD26" s="319" t="s">
        <v>448</v>
      </c>
      <c r="CE26" s="319" t="s">
        <v>413</v>
      </c>
      <c r="CF26" s="319">
        <v>44</v>
      </c>
      <c r="CG26" s="319" t="s">
        <v>414</v>
      </c>
      <c r="CH26" s="319">
        <v>4</v>
      </c>
      <c r="CI26" s="319" t="s">
        <v>415</v>
      </c>
      <c r="CJ26" s="319">
        <v>52</v>
      </c>
      <c r="CK26" s="319"/>
      <c r="CL26" s="319"/>
      <c r="CM26" s="144"/>
      <c r="CN26" s="321"/>
      <c r="CO26" s="144"/>
      <c r="CP26" s="319" t="s">
        <v>566</v>
      </c>
      <c r="CQ26" s="319" t="s">
        <v>678</v>
      </c>
      <c r="CR26" s="319" t="s">
        <v>567</v>
      </c>
      <c r="CS26" s="319"/>
      <c r="CT26" s="140"/>
      <c r="CU26" s="11"/>
      <c r="CV26" s="11" t="s">
        <v>1012</v>
      </c>
      <c r="CW26" s="11"/>
      <c r="CX26" s="11"/>
      <c r="CY26" s="140"/>
      <c r="CZ26" s="154" t="s">
        <v>632</v>
      </c>
      <c r="DB26" s="154" t="str">
        <f>CONCATENATE($DA$11,$DC26,$DD26)</f>
        <v>POV MileagePassenger CarGasoline</v>
      </c>
      <c r="DC26" s="226" t="s">
        <v>594</v>
      </c>
      <c r="DD26" s="154" t="s">
        <v>29</v>
      </c>
      <c r="DE26" s="154" t="s">
        <v>610</v>
      </c>
      <c r="DI26" s="154">
        <v>22.5</v>
      </c>
      <c r="DJ26" s="154" t="s">
        <v>631</v>
      </c>
      <c r="DK26" s="323">
        <v>0.36399999999999999</v>
      </c>
      <c r="DL26" s="154" t="s">
        <v>597</v>
      </c>
      <c r="DM26" s="343">
        <f>10^-3*0.031</f>
        <v>3.1000000000000001E-5</v>
      </c>
      <c r="DN26" s="154" t="s">
        <v>598</v>
      </c>
      <c r="DO26" s="343">
        <f>10^-3*0.032</f>
        <v>3.1999999999999999E-5</v>
      </c>
      <c r="DP26" s="154" t="s">
        <v>599</v>
      </c>
      <c r="DQ26" s="325"/>
      <c r="DS26" s="344"/>
      <c r="DU26" s="344"/>
    </row>
    <row r="27" spans="1:126" x14ac:dyDescent="0.2">
      <c r="A27" s="144"/>
      <c r="B27" s="148" t="s">
        <v>387</v>
      </c>
      <c r="C27" s="140" t="s">
        <v>342</v>
      </c>
      <c r="D27" s="140">
        <v>2</v>
      </c>
      <c r="E27" s="140" t="s">
        <v>926</v>
      </c>
      <c r="F27" s="146">
        <v>1000</v>
      </c>
      <c r="G27" s="141" t="s">
        <v>340</v>
      </c>
      <c r="H27" s="141"/>
      <c r="I27" s="141"/>
      <c r="J27" s="140"/>
      <c r="K27" s="142">
        <v>73.64</v>
      </c>
      <c r="L27" s="143">
        <f>1.4*10^-3</f>
        <v>1.4E-3</v>
      </c>
      <c r="M27" s="143">
        <f>1.4*10^-4</f>
        <v>1.3999999999999999E-4</v>
      </c>
      <c r="N27" s="143">
        <f t="shared" si="31"/>
        <v>7.3639999999999997E-2</v>
      </c>
      <c r="O27" s="143">
        <f t="shared" si="32"/>
        <v>2.94E-5</v>
      </c>
      <c r="P27" s="143">
        <f t="shared" si="33"/>
        <v>4.3399999999999998E-5</v>
      </c>
      <c r="Q27" s="82"/>
      <c r="R27" s="334">
        <v>38</v>
      </c>
      <c r="S27" s="319" t="s">
        <v>343</v>
      </c>
      <c r="T27" s="319" t="s">
        <v>378</v>
      </c>
      <c r="U27" s="335">
        <v>1489.539</v>
      </c>
      <c r="V27" s="335">
        <v>26.271999999999998</v>
      </c>
      <c r="W27" s="335">
        <v>25.472000000000001</v>
      </c>
      <c r="X27" s="335">
        <f t="shared" si="0"/>
        <v>0.67564362385339205</v>
      </c>
      <c r="Y27" s="335">
        <f t="shared" si="1"/>
        <v>2.5025239017132322E-4</v>
      </c>
      <c r="Z27" s="335">
        <f t="shared" si="2"/>
        <v>3.5817110259657625E-3</v>
      </c>
      <c r="AA27" s="335">
        <v>1697.22</v>
      </c>
      <c r="AB27" s="335">
        <v>35.200000000000003</v>
      </c>
      <c r="AC27" s="335">
        <v>26.41</v>
      </c>
      <c r="AD27" s="335">
        <f t="shared" si="3"/>
        <v>0.76984615459981509</v>
      </c>
      <c r="AE27" s="335">
        <f t="shared" si="4"/>
        <v>3.3529552885317365E-4</v>
      </c>
      <c r="AF27" s="335">
        <f t="shared" si="5"/>
        <v>3.7136066345695587E-3</v>
      </c>
      <c r="AG27" s="335">
        <v>1495.4716000000001</v>
      </c>
      <c r="AH27" s="335">
        <v>23.640599999999999</v>
      </c>
      <c r="AI27" s="335">
        <v>24.573899999999998</v>
      </c>
      <c r="AJ27" s="335">
        <f t="shared" si="6"/>
        <v>0.67833460634050557</v>
      </c>
      <c r="AK27" s="336">
        <f t="shared" si="7"/>
        <v>2.2518714430131632E-4</v>
      </c>
      <c r="AL27" s="336">
        <f t="shared" si="8"/>
        <v>3.4554259022055609E-3</v>
      </c>
      <c r="AM27" s="335">
        <v>1551.0519999999999</v>
      </c>
      <c r="AN27" s="335">
        <v>28.502099999999999</v>
      </c>
      <c r="AO27" s="335">
        <v>21.694299999999998</v>
      </c>
      <c r="AP27" s="335">
        <f t="shared" si="9"/>
        <v>0.70354545538253876</v>
      </c>
      <c r="AQ27" s="335">
        <f t="shared" si="10"/>
        <v>2.7149507650358067E-4</v>
      </c>
      <c r="AR27" s="335">
        <f t="shared" si="11"/>
        <v>3.050514820611222E-3</v>
      </c>
      <c r="AS27" s="335">
        <v>1325.6841999999999</v>
      </c>
      <c r="AT27" s="335">
        <v>22.271699999999999</v>
      </c>
      <c r="AU27" s="335">
        <v>20.775500000000001</v>
      </c>
      <c r="AV27" s="335">
        <f t="shared" si="12"/>
        <v>0.60132032593519535</v>
      </c>
      <c r="AW27" s="336">
        <f t="shared" si="13"/>
        <v>2.1214776789656894E-4</v>
      </c>
      <c r="AX27" s="336">
        <f t="shared" si="14"/>
        <v>2.9213189941878028E-3</v>
      </c>
      <c r="AY27" s="335">
        <v>1622.0023000000001</v>
      </c>
      <c r="AZ27" s="335">
        <v>27.217300000000002</v>
      </c>
      <c r="BA27" s="335">
        <v>23.500800000000002</v>
      </c>
      <c r="BB27" s="335">
        <f t="shared" si="15"/>
        <v>0.73572797481001628</v>
      </c>
      <c r="BC27" s="335">
        <f t="shared" si="16"/>
        <v>2.5925678970043983E-4</v>
      </c>
      <c r="BD27" s="335">
        <f t="shared" si="17"/>
        <v>3.3045333887804728E-3</v>
      </c>
      <c r="BE27" s="245"/>
      <c r="BF27" s="11"/>
      <c r="BG27" s="11"/>
      <c r="BH27" s="11"/>
      <c r="BI27" s="135"/>
      <c r="BJ27" s="11"/>
      <c r="BK27" s="11"/>
      <c r="BL27" s="11"/>
      <c r="BM27" s="135"/>
      <c r="BN27" s="135"/>
      <c r="BO27" s="315">
        <f t="shared" si="18"/>
        <v>2009</v>
      </c>
      <c r="BP27" s="11"/>
      <c r="BQ27" s="332" t="s">
        <v>174</v>
      </c>
      <c r="BR27" s="11"/>
      <c r="BS27" s="135"/>
      <c r="BT27" s="135"/>
      <c r="BU27" s="140" t="s">
        <v>257</v>
      </c>
      <c r="BV27" s="11" t="s">
        <v>60</v>
      </c>
      <c r="BW27" s="337">
        <f t="shared" si="21"/>
        <v>2024</v>
      </c>
      <c r="BX27" s="140"/>
      <c r="BY27" s="135"/>
      <c r="BZ27" s="136"/>
      <c r="CA27" s="135"/>
      <c r="CB27" s="140"/>
      <c r="CC27" s="319" t="s">
        <v>449</v>
      </c>
      <c r="CD27" s="319" t="s">
        <v>450</v>
      </c>
      <c r="CE27" s="319" t="s">
        <v>416</v>
      </c>
      <c r="CF27" s="319">
        <v>7</v>
      </c>
      <c r="CG27" s="341" t="s">
        <v>1008</v>
      </c>
      <c r="CH27" s="319">
        <v>42.5</v>
      </c>
      <c r="CI27" s="319"/>
      <c r="CJ27" s="319"/>
      <c r="CK27" s="319"/>
      <c r="CL27" s="319"/>
      <c r="CM27" s="144"/>
      <c r="CN27" s="321"/>
      <c r="CO27" s="144"/>
      <c r="CP27" s="319" t="s">
        <v>568</v>
      </c>
      <c r="CQ27" s="319" t="s">
        <v>679</v>
      </c>
      <c r="CR27" s="319" t="s">
        <v>680</v>
      </c>
      <c r="CS27" s="319">
        <v>1300</v>
      </c>
      <c r="CT27" s="140"/>
      <c r="CU27" s="11"/>
      <c r="CV27" s="11"/>
      <c r="CW27" s="11"/>
      <c r="CX27" s="11"/>
      <c r="CY27" s="140"/>
      <c r="CZ27" s="154" t="s">
        <v>632</v>
      </c>
      <c r="DB27" s="154" t="str">
        <f>CONCATENATE($DA$11,$DC27,$DD27)</f>
        <v>POV MileageSUV or TruckGasoline</v>
      </c>
      <c r="DC27" s="226" t="s">
        <v>595</v>
      </c>
      <c r="DD27" s="154" t="s">
        <v>29</v>
      </c>
      <c r="DE27" s="154" t="s">
        <v>610</v>
      </c>
      <c r="DI27" s="154">
        <v>16.2</v>
      </c>
      <c r="DJ27" s="154" t="s">
        <v>631</v>
      </c>
      <c r="DK27" s="323">
        <v>0.51900000000000002</v>
      </c>
      <c r="DL27" s="154" t="s">
        <v>597</v>
      </c>
      <c r="DM27" s="343">
        <f>10^-3*0.036</f>
        <v>3.6000000000000001E-5</v>
      </c>
      <c r="DN27" s="154" t="s">
        <v>598</v>
      </c>
      <c r="DO27" s="343">
        <f>10^-3*0.047</f>
        <v>4.7000000000000004E-5</v>
      </c>
      <c r="DP27" s="154" t="s">
        <v>599</v>
      </c>
      <c r="DQ27" s="325"/>
      <c r="DS27" s="344"/>
      <c r="DU27" s="344"/>
    </row>
    <row r="28" spans="1:126" x14ac:dyDescent="0.2">
      <c r="A28" s="144"/>
      <c r="B28" s="148" t="s">
        <v>31</v>
      </c>
      <c r="C28" s="140" t="s">
        <v>342</v>
      </c>
      <c r="D28" s="140">
        <v>1</v>
      </c>
      <c r="E28" s="140" t="s">
        <v>926</v>
      </c>
      <c r="F28" s="146">
        <v>1000</v>
      </c>
      <c r="G28" s="141"/>
      <c r="H28" s="141"/>
      <c r="I28" s="141"/>
      <c r="J28" s="140"/>
      <c r="K28" s="142">
        <v>53.02</v>
      </c>
      <c r="L28" s="143">
        <v>1E-3</v>
      </c>
      <c r="M28" s="143">
        <v>1E-4</v>
      </c>
      <c r="N28" s="143">
        <f t="shared" si="31"/>
        <v>5.3020000000000005E-2</v>
      </c>
      <c r="O28" s="143">
        <f t="shared" si="32"/>
        <v>2.0999999999999999E-5</v>
      </c>
      <c r="P28" s="143">
        <f t="shared" si="33"/>
        <v>3.1000000000000001E-5</v>
      </c>
      <c r="Q28" s="82"/>
      <c r="R28" s="334">
        <v>39</v>
      </c>
      <c r="S28" s="319" t="s">
        <v>343</v>
      </c>
      <c r="T28" s="319" t="s">
        <v>350</v>
      </c>
      <c r="U28" s="335">
        <v>1510.443</v>
      </c>
      <c r="V28" s="335">
        <v>20.047000000000001</v>
      </c>
      <c r="W28" s="335">
        <v>25.64</v>
      </c>
      <c r="X28" s="335">
        <f t="shared" si="0"/>
        <v>0.68512552014011652</v>
      </c>
      <c r="Y28" s="335">
        <f t="shared" si="1"/>
        <v>1.9095651894657876E-4</v>
      </c>
      <c r="Z28" s="335">
        <f t="shared" si="2"/>
        <v>3.6053341200440545E-3</v>
      </c>
      <c r="AA28" s="335">
        <v>1998.36</v>
      </c>
      <c r="AB28" s="335">
        <v>28.25</v>
      </c>
      <c r="AC28" s="335">
        <v>32.86</v>
      </c>
      <c r="AD28" s="335">
        <f t="shared" si="3"/>
        <v>0.90644098084284086</v>
      </c>
      <c r="AE28" s="335">
        <f t="shared" si="4"/>
        <v>2.6909371278699304E-4</v>
      </c>
      <c r="AF28" s="335">
        <f t="shared" si="5"/>
        <v>4.620564710789689E-3</v>
      </c>
      <c r="AG28" s="335">
        <v>1540.8489</v>
      </c>
      <c r="AH28" s="335">
        <v>19.874700000000001</v>
      </c>
      <c r="AI28" s="335">
        <v>25.4803</v>
      </c>
      <c r="AJ28" s="335">
        <f t="shared" si="6"/>
        <v>0.69891740639655142</v>
      </c>
      <c r="AK28" s="336">
        <f t="shared" si="7"/>
        <v>1.8931528543460712E-4</v>
      </c>
      <c r="AL28" s="336">
        <f t="shared" si="8"/>
        <v>3.5828781193041549E-3</v>
      </c>
      <c r="AM28" s="335">
        <v>1917.2481</v>
      </c>
      <c r="AN28" s="335">
        <v>25.982900000000001</v>
      </c>
      <c r="AO28" s="335">
        <v>30.0519</v>
      </c>
      <c r="AP28" s="335">
        <f t="shared" si="9"/>
        <v>0.86964923651547932</v>
      </c>
      <c r="AQ28" s="335">
        <f t="shared" si="10"/>
        <v>2.4749858513179335E-4</v>
      </c>
      <c r="AR28" s="335">
        <f t="shared" si="11"/>
        <v>4.2257075055441469E-3</v>
      </c>
      <c r="AS28" s="335">
        <v>1357.7107000000001</v>
      </c>
      <c r="AT28" s="335">
        <v>17.277000000000001</v>
      </c>
      <c r="AU28" s="335">
        <v>22.086400000000001</v>
      </c>
      <c r="AV28" s="335">
        <f t="shared" si="12"/>
        <v>0.61584730409376698</v>
      </c>
      <c r="AW28" s="336">
        <f t="shared" si="13"/>
        <v>1.6457104693171252E-4</v>
      </c>
      <c r="AX28" s="336">
        <f t="shared" si="14"/>
        <v>3.1056494348260929E-3</v>
      </c>
      <c r="AY28" s="335">
        <v>1921.1248000000001</v>
      </c>
      <c r="AZ28" s="335">
        <v>25.164100000000001</v>
      </c>
      <c r="BA28" s="335">
        <v>30.607399999999998</v>
      </c>
      <c r="BB28" s="335">
        <f t="shared" si="15"/>
        <v>0.87140767831297006</v>
      </c>
      <c r="BC28" s="335">
        <f t="shared" si="16"/>
        <v>2.3969915390949277E-4</v>
      </c>
      <c r="BD28" s="335">
        <f t="shared" si="17"/>
        <v>4.3038183910232607E-3</v>
      </c>
      <c r="BE28" s="245"/>
      <c r="BF28" s="11"/>
      <c r="BG28" s="11"/>
      <c r="BH28" s="11"/>
      <c r="BI28" s="135"/>
      <c r="BJ28" s="11"/>
      <c r="BK28" s="11"/>
      <c r="BL28" s="11"/>
      <c r="BM28" s="135"/>
      <c r="BN28" s="135"/>
      <c r="BO28" s="315">
        <f t="shared" si="18"/>
        <v>2010</v>
      </c>
      <c r="BP28" s="11"/>
      <c r="BQ28" s="332" t="s">
        <v>180</v>
      </c>
      <c r="BR28" s="11"/>
      <c r="BS28" s="135"/>
      <c r="BT28" s="135"/>
      <c r="BU28" s="140" t="s">
        <v>128</v>
      </c>
      <c r="BV28" s="11" t="s">
        <v>122</v>
      </c>
      <c r="BW28" s="337">
        <f t="shared" si="21"/>
        <v>2025</v>
      </c>
      <c r="BX28" s="140"/>
      <c r="BY28" s="135"/>
      <c r="BZ28" s="136"/>
      <c r="CA28" s="135"/>
      <c r="CB28" s="140"/>
      <c r="CC28" s="319" t="s">
        <v>451</v>
      </c>
      <c r="CD28" s="319" t="s">
        <v>452</v>
      </c>
      <c r="CE28" s="319"/>
      <c r="CF28" s="319"/>
      <c r="CG28" s="319"/>
      <c r="CH28" s="319"/>
      <c r="CI28" s="319"/>
      <c r="CJ28" s="319"/>
      <c r="CK28" s="319"/>
      <c r="CL28" s="319"/>
      <c r="CM28" s="144"/>
      <c r="CN28" s="321"/>
      <c r="CO28" s="144"/>
      <c r="CP28" s="319" t="s">
        <v>582</v>
      </c>
      <c r="CQ28" s="319" t="s">
        <v>681</v>
      </c>
      <c r="CR28" s="319" t="s">
        <v>583</v>
      </c>
      <c r="CS28" s="319">
        <v>23900</v>
      </c>
      <c r="CT28" s="140"/>
      <c r="CU28" s="11"/>
      <c r="CV28" s="11"/>
      <c r="CW28" s="11"/>
      <c r="CX28" s="11"/>
      <c r="CY28" s="140"/>
      <c r="CZ28" s="154" t="s">
        <v>632</v>
      </c>
      <c r="DB28" s="154" t="str">
        <f>CONCATENATE($DA$12,$DC28,$DD28)</f>
        <v>Mass Transit Trip MileageBusDiesel</v>
      </c>
      <c r="DC28" s="226" t="s">
        <v>611</v>
      </c>
      <c r="DD28" s="154" t="s">
        <v>27</v>
      </c>
      <c r="DE28" s="154" t="s">
        <v>592</v>
      </c>
      <c r="DG28" s="154" t="s">
        <v>321</v>
      </c>
      <c r="DH28" s="154" t="s">
        <v>321</v>
      </c>
      <c r="DK28" s="346">
        <v>0.107</v>
      </c>
      <c r="DL28" s="154" t="s">
        <v>628</v>
      </c>
      <c r="DM28" s="343">
        <v>5.9999999999999997E-7</v>
      </c>
      <c r="DN28" s="154" t="s">
        <v>629</v>
      </c>
      <c r="DO28" s="343">
        <v>4.9999999999999998E-7</v>
      </c>
      <c r="DP28" s="154" t="s">
        <v>630</v>
      </c>
      <c r="DQ28" s="347"/>
      <c r="DS28" s="344"/>
      <c r="DU28" s="344"/>
    </row>
    <row r="29" spans="1:126" x14ac:dyDescent="0.2">
      <c r="A29" s="144"/>
      <c r="B29" s="148" t="s">
        <v>26</v>
      </c>
      <c r="C29" s="140" t="s">
        <v>339</v>
      </c>
      <c r="D29" s="140">
        <v>1</v>
      </c>
      <c r="E29" s="140" t="s">
        <v>926</v>
      </c>
      <c r="F29" s="146">
        <v>92</v>
      </c>
      <c r="G29" s="141"/>
      <c r="H29" s="141"/>
      <c r="I29" s="141"/>
      <c r="J29" s="140"/>
      <c r="K29" s="142">
        <v>62.98</v>
      </c>
      <c r="L29" s="143">
        <f>3*10^-3</f>
        <v>3.0000000000000001E-3</v>
      </c>
      <c r="M29" s="143">
        <f>6*10^-4</f>
        <v>6.0000000000000006E-4</v>
      </c>
      <c r="N29" s="143">
        <f t="shared" si="31"/>
        <v>6.2979999999999994E-2</v>
      </c>
      <c r="O29" s="143">
        <f t="shared" si="32"/>
        <v>6.3E-5</v>
      </c>
      <c r="P29" s="143">
        <f t="shared" si="33"/>
        <v>1.8600000000000002E-4</v>
      </c>
      <c r="Q29" s="82"/>
      <c r="R29" s="334">
        <v>40</v>
      </c>
      <c r="S29" s="319" t="s">
        <v>343</v>
      </c>
      <c r="T29" s="319" t="s">
        <v>358</v>
      </c>
      <c r="U29" s="335">
        <v>1134.8789999999999</v>
      </c>
      <c r="V29" s="335">
        <v>23.77</v>
      </c>
      <c r="W29" s="335">
        <v>19.789000000000001</v>
      </c>
      <c r="X29" s="335">
        <f t="shared" si="0"/>
        <v>0.51477253042391891</v>
      </c>
      <c r="Y29" s="335">
        <f t="shared" si="1"/>
        <v>2.2641973638749824E-4</v>
      </c>
      <c r="Z29" s="335">
        <f t="shared" si="2"/>
        <v>2.7826036233054518E-3</v>
      </c>
      <c r="AA29" s="335">
        <v>1781.28</v>
      </c>
      <c r="AB29" s="335">
        <v>40.090000000000003</v>
      </c>
      <c r="AC29" s="335">
        <v>27.46</v>
      </c>
      <c r="AD29" s="335">
        <f t="shared" si="3"/>
        <v>0.80797513478839433</v>
      </c>
      <c r="AE29" s="335">
        <f t="shared" si="4"/>
        <v>3.8187493612851513E-4</v>
      </c>
      <c r="AF29" s="335">
        <f t="shared" si="5"/>
        <v>3.8612509725588829E-3</v>
      </c>
      <c r="AG29" s="335">
        <v>1118.4058</v>
      </c>
      <c r="AH29" s="335">
        <v>22.255400000000002</v>
      </c>
      <c r="AI29" s="335">
        <v>19.074999999999999</v>
      </c>
      <c r="AJ29" s="335">
        <f t="shared" si="6"/>
        <v>0.50730041150359406</v>
      </c>
      <c r="AK29" s="336">
        <f t="shared" si="7"/>
        <v>2.1199250320565112E-4</v>
      </c>
      <c r="AL29" s="336">
        <f t="shared" si="8"/>
        <v>2.682205473472712E-3</v>
      </c>
      <c r="AM29" s="335">
        <v>1661.1058</v>
      </c>
      <c r="AN29" s="335">
        <v>38.011000000000003</v>
      </c>
      <c r="AO29" s="335">
        <v>24.5139</v>
      </c>
      <c r="AP29" s="335">
        <f t="shared" si="9"/>
        <v>0.7534650266397106</v>
      </c>
      <c r="AQ29" s="335">
        <f t="shared" si="10"/>
        <v>3.6207154395562457E-4</v>
      </c>
      <c r="AR29" s="335">
        <f t="shared" si="11"/>
        <v>3.4469890828918858E-3</v>
      </c>
      <c r="AS29" s="335">
        <v>1035.8686</v>
      </c>
      <c r="AT29" s="335">
        <v>21.511600000000001</v>
      </c>
      <c r="AU29" s="335">
        <v>17.4468</v>
      </c>
      <c r="AV29" s="335">
        <f t="shared" si="12"/>
        <v>0.46986216187688928</v>
      </c>
      <c r="AW29" s="336">
        <f t="shared" si="13"/>
        <v>2.0490748007039578E-4</v>
      </c>
      <c r="AX29" s="336">
        <f t="shared" si="14"/>
        <v>2.4532583200306008E-3</v>
      </c>
      <c r="AY29" s="335">
        <v>1677.3549</v>
      </c>
      <c r="AZ29" s="335">
        <v>38.553199999999997</v>
      </c>
      <c r="BA29" s="335">
        <v>25.563500000000001</v>
      </c>
      <c r="BB29" s="335">
        <f t="shared" si="15"/>
        <v>0.76083549549507867</v>
      </c>
      <c r="BC29" s="335">
        <f t="shared" si="16"/>
        <v>3.6723623815290268E-4</v>
      </c>
      <c r="BD29" s="335">
        <f t="shared" si="17"/>
        <v>3.5945771754191187E-3</v>
      </c>
      <c r="BE29" s="245"/>
      <c r="BF29" s="11"/>
      <c r="BG29" s="11"/>
      <c r="BH29" s="11"/>
      <c r="BI29" s="135"/>
      <c r="BJ29" s="11"/>
      <c r="BK29" s="11"/>
      <c r="BL29" s="11"/>
      <c r="BM29" s="135"/>
      <c r="BN29" s="135"/>
      <c r="BO29" s="315">
        <f t="shared" si="18"/>
        <v>2011</v>
      </c>
      <c r="BP29" s="11"/>
      <c r="BQ29" s="332" t="s">
        <v>154</v>
      </c>
      <c r="BR29" s="11"/>
      <c r="BS29" s="135"/>
      <c r="BT29" s="135"/>
      <c r="BU29" s="140" t="s">
        <v>52</v>
      </c>
      <c r="BV29" s="11" t="s">
        <v>62</v>
      </c>
      <c r="BW29" s="337">
        <f t="shared" si="21"/>
        <v>2026</v>
      </c>
      <c r="BX29" s="140"/>
      <c r="BY29" s="135"/>
      <c r="BZ29" s="136"/>
      <c r="CA29" s="135"/>
      <c r="CB29" s="140"/>
      <c r="CC29" s="319" t="s">
        <v>453</v>
      </c>
      <c r="CD29" s="319" t="s">
        <v>454</v>
      </c>
      <c r="CE29" s="319" t="s">
        <v>411</v>
      </c>
      <c r="CF29" s="319">
        <v>20</v>
      </c>
      <c r="CG29" s="319" t="s">
        <v>413</v>
      </c>
      <c r="CH29" s="319">
        <v>40</v>
      </c>
      <c r="CI29" s="319" t="s">
        <v>414</v>
      </c>
      <c r="CJ29" s="319">
        <v>40</v>
      </c>
      <c r="CK29" s="319"/>
      <c r="CL29" s="319"/>
      <c r="CM29" s="144"/>
      <c r="CN29" s="321"/>
      <c r="CO29" s="144"/>
      <c r="CP29" s="319" t="s">
        <v>682</v>
      </c>
      <c r="CQ29" s="319" t="s">
        <v>683</v>
      </c>
      <c r="CR29" s="319" t="s">
        <v>684</v>
      </c>
      <c r="CS29" s="319">
        <v>17700</v>
      </c>
      <c r="CT29" s="140"/>
      <c r="CU29" s="11"/>
      <c r="CV29" s="11"/>
      <c r="CW29" s="11"/>
      <c r="CX29" s="11"/>
      <c r="CY29" s="140"/>
      <c r="CZ29" s="154" t="s">
        <v>632</v>
      </c>
      <c r="DB29" s="154" t="str">
        <f>CONCATENATE($DA$12,$DC29,$DD29)</f>
        <v>Mass Transit Trip MileageMetro/Transit RailElectric</v>
      </c>
      <c r="DC29" s="226" t="s">
        <v>1013</v>
      </c>
      <c r="DD29" s="154" t="s">
        <v>28</v>
      </c>
      <c r="DE29" s="154" t="s">
        <v>592</v>
      </c>
      <c r="DG29" s="154" t="s">
        <v>321</v>
      </c>
      <c r="DH29" s="154" t="s">
        <v>321</v>
      </c>
      <c r="DK29" s="346">
        <v>0.16300000000000001</v>
      </c>
      <c r="DL29" s="154" t="s">
        <v>628</v>
      </c>
      <c r="DM29" s="343">
        <v>3.9999999999999998E-6</v>
      </c>
      <c r="DN29" s="154" t="s">
        <v>629</v>
      </c>
      <c r="DO29" s="343">
        <v>1.9999999999999999E-6</v>
      </c>
      <c r="DP29" s="154" t="s">
        <v>630</v>
      </c>
      <c r="DQ29" s="347"/>
      <c r="DS29" s="344"/>
      <c r="DU29" s="344"/>
    </row>
    <row r="30" spans="1:126" x14ac:dyDescent="0.2">
      <c r="A30" s="144"/>
      <c r="B30" s="148" t="s">
        <v>340</v>
      </c>
      <c r="C30" s="140" t="s">
        <v>341</v>
      </c>
      <c r="D30" s="140">
        <v>1</v>
      </c>
      <c r="E30" s="140" t="s">
        <v>926</v>
      </c>
      <c r="F30" s="146">
        <v>1.028</v>
      </c>
      <c r="G30" s="141" t="s">
        <v>398</v>
      </c>
      <c r="H30" s="141"/>
      <c r="I30" s="141"/>
      <c r="J30" s="140"/>
      <c r="K30" s="142">
        <v>53.02</v>
      </c>
      <c r="L30" s="143">
        <f>1*10^-3</f>
        <v>1E-3</v>
      </c>
      <c r="M30" s="143">
        <f>1*10^-4</f>
        <v>1E-4</v>
      </c>
      <c r="N30" s="143">
        <f t="shared" si="31"/>
        <v>5.3020000000000005E-2</v>
      </c>
      <c r="O30" s="143">
        <f t="shared" si="32"/>
        <v>2.0999999999999999E-5</v>
      </c>
      <c r="P30" s="143">
        <f t="shared" si="33"/>
        <v>3.1000000000000001E-5</v>
      </c>
      <c r="Q30" s="82"/>
      <c r="R30" s="334">
        <v>41</v>
      </c>
      <c r="S30" s="319" t="s">
        <v>372</v>
      </c>
      <c r="T30" s="348" t="s">
        <v>1272</v>
      </c>
      <c r="U30" s="335">
        <v>1329.3469</v>
      </c>
      <c r="V30" s="335">
        <v>27.2666</v>
      </c>
      <c r="W30" s="335">
        <v>20.602499999999999</v>
      </c>
      <c r="X30" s="335">
        <f t="shared" si="0"/>
        <v>0.60298169895133513</v>
      </c>
      <c r="Y30" s="335">
        <f t="shared" si="1"/>
        <v>2.5972639394965745E-4</v>
      </c>
      <c r="Z30" s="335">
        <f t="shared" si="2"/>
        <v>2.896992831833371E-3</v>
      </c>
      <c r="AA30" s="335">
        <v>1583.28</v>
      </c>
      <c r="AB30" s="335">
        <v>35.770000000000003</v>
      </c>
      <c r="AC30" s="335">
        <v>19.97</v>
      </c>
      <c r="AD30" s="335">
        <f t="shared" si="3"/>
        <v>0.71816383241700854</v>
      </c>
      <c r="AE30" s="335">
        <f t="shared" si="4"/>
        <v>3.407250303147165E-4</v>
      </c>
      <c r="AF30" s="335">
        <f t="shared" si="5"/>
        <v>2.8080546949017069E-3</v>
      </c>
      <c r="AG30" s="335">
        <v>1293.05</v>
      </c>
      <c r="AH30" s="335">
        <v>25.07</v>
      </c>
      <c r="AI30" s="335">
        <v>19.64</v>
      </c>
      <c r="AJ30" s="335">
        <f t="shared" si="6"/>
        <v>0.58651769965313327</v>
      </c>
      <c r="AK30" s="336">
        <f t="shared" si="7"/>
        <v>2.3880280989628018E-4</v>
      </c>
      <c r="AL30" s="336">
        <f t="shared" si="8"/>
        <v>2.7616521886764914E-3</v>
      </c>
      <c r="AM30" s="335">
        <v>1520.21</v>
      </c>
      <c r="AN30" s="335">
        <v>32.229999999999997</v>
      </c>
      <c r="AO30" s="335">
        <v>18.41</v>
      </c>
      <c r="AP30" s="335">
        <f t="shared" si="9"/>
        <v>0.68955575746466868</v>
      </c>
      <c r="AQ30" s="335">
        <f t="shared" si="10"/>
        <v>3.0700496860618706E-4</v>
      </c>
      <c r="AR30" s="335">
        <f t="shared" si="11"/>
        <v>2.5886973927461412E-3</v>
      </c>
      <c r="AS30" s="335">
        <v>1216.1784</v>
      </c>
      <c r="AT30" s="335">
        <v>24.034600000000001</v>
      </c>
      <c r="AU30" s="335">
        <v>18.079000000000001</v>
      </c>
      <c r="AV30" s="335">
        <f t="shared" si="12"/>
        <v>0.5516493233330716</v>
      </c>
      <c r="AW30" s="336">
        <f t="shared" si="13"/>
        <v>2.2894016811859339E-4</v>
      </c>
      <c r="AX30" s="336">
        <f t="shared" si="14"/>
        <v>2.5421542728656966E-3</v>
      </c>
      <c r="AY30" s="335">
        <v>1555.4781</v>
      </c>
      <c r="AZ30" s="335">
        <v>30.8338</v>
      </c>
      <c r="BA30" s="335">
        <v>19.755199999999999</v>
      </c>
      <c r="BB30" s="335">
        <f t="shared" si="15"/>
        <v>0.70555310086448819</v>
      </c>
      <c r="BC30" s="335">
        <f t="shared" si="16"/>
        <v>2.9370554765775525E-4</v>
      </c>
      <c r="BD30" s="335">
        <f t="shared" si="17"/>
        <v>2.7778508817587477E-3</v>
      </c>
      <c r="BE30" s="245"/>
      <c r="BF30" s="11"/>
      <c r="BG30" s="11"/>
      <c r="BH30" s="11"/>
      <c r="BI30" s="135"/>
      <c r="BJ30" s="11"/>
      <c r="BK30" s="11"/>
      <c r="BL30" s="11"/>
      <c r="BM30" s="135"/>
      <c r="BN30" s="135"/>
      <c r="BO30" s="315">
        <f t="shared" si="18"/>
        <v>2012</v>
      </c>
      <c r="BP30" s="11"/>
      <c r="BQ30" s="332" t="s">
        <v>181</v>
      </c>
      <c r="BR30" s="11"/>
      <c r="BS30" s="135"/>
      <c r="BT30" s="135"/>
      <c r="BU30" s="140" t="s">
        <v>821</v>
      </c>
      <c r="BV30" s="11" t="s">
        <v>121</v>
      </c>
      <c r="BW30" s="337">
        <f t="shared" si="21"/>
        <v>2027</v>
      </c>
      <c r="BX30" s="140"/>
      <c r="BY30" s="135"/>
      <c r="BZ30" s="135"/>
      <c r="CA30" s="135"/>
      <c r="CB30" s="140"/>
      <c r="CC30" s="319" t="s">
        <v>455</v>
      </c>
      <c r="CD30" s="319" t="s">
        <v>454</v>
      </c>
      <c r="CE30" s="319" t="s">
        <v>411</v>
      </c>
      <c r="CF30" s="319">
        <v>10</v>
      </c>
      <c r="CG30" s="319" t="s">
        <v>413</v>
      </c>
      <c r="CH30" s="319">
        <v>70</v>
      </c>
      <c r="CI30" s="319" t="s">
        <v>414</v>
      </c>
      <c r="CJ30" s="319">
        <v>20</v>
      </c>
      <c r="CK30" s="319"/>
      <c r="CL30" s="319"/>
      <c r="CM30" s="144"/>
      <c r="CN30" s="321"/>
      <c r="CO30" s="144"/>
      <c r="CP30" s="319" t="s">
        <v>685</v>
      </c>
      <c r="CQ30" s="319" t="s">
        <v>686</v>
      </c>
      <c r="CR30" s="319" t="s">
        <v>687</v>
      </c>
      <c r="CS30" s="319">
        <v>17200</v>
      </c>
      <c r="CT30" s="140"/>
      <c r="CU30" s="11"/>
      <c r="CV30" s="11"/>
      <c r="CW30" s="11"/>
      <c r="CX30" s="11"/>
      <c r="CY30" s="140"/>
      <c r="CZ30" s="154" t="s">
        <v>632</v>
      </c>
      <c r="DB30" s="154" t="str">
        <f>CONCATENATE($DA$12,$DC30,$DD30)</f>
        <v>Mass Transit Trip MileageCommuter RailDiesel</v>
      </c>
      <c r="DC30" s="226" t="s">
        <v>612</v>
      </c>
      <c r="DD30" s="154" t="s">
        <v>27</v>
      </c>
      <c r="DE30" s="154" t="s">
        <v>592</v>
      </c>
      <c r="DG30" s="154" t="s">
        <v>321</v>
      </c>
      <c r="DH30" s="154" t="s">
        <v>321</v>
      </c>
      <c r="DK30" s="346">
        <v>0.17199999999999999</v>
      </c>
      <c r="DL30" s="154" t="s">
        <v>628</v>
      </c>
      <c r="DM30" s="343">
        <v>1.9999999999999999E-6</v>
      </c>
      <c r="DN30" s="154" t="s">
        <v>629</v>
      </c>
      <c r="DO30" s="343">
        <v>9.9999999999999995E-7</v>
      </c>
      <c r="DP30" s="154" t="s">
        <v>630</v>
      </c>
      <c r="DQ30" s="347"/>
      <c r="DS30" s="344"/>
      <c r="DU30" s="344"/>
    </row>
    <row r="31" spans="1:126" x14ac:dyDescent="0.2">
      <c r="A31" s="144"/>
      <c r="B31" s="148" t="s">
        <v>3</v>
      </c>
      <c r="C31" s="140" t="s">
        <v>342</v>
      </c>
      <c r="D31" s="140">
        <v>1</v>
      </c>
      <c r="E31" s="140" t="s">
        <v>926</v>
      </c>
      <c r="F31" s="146">
        <v>1000</v>
      </c>
      <c r="G31" s="141" t="s">
        <v>974</v>
      </c>
      <c r="H31" s="141"/>
      <c r="I31" s="141"/>
      <c r="J31" s="140"/>
      <c r="K31" s="142">
        <v>53.02</v>
      </c>
      <c r="L31" s="143">
        <v>1E-3</v>
      </c>
      <c r="M31" s="143">
        <v>1E-4</v>
      </c>
      <c r="N31" s="143">
        <f t="shared" si="31"/>
        <v>5.3020000000000005E-2</v>
      </c>
      <c r="O31" s="143">
        <f t="shared" si="32"/>
        <v>2.0999999999999999E-5</v>
      </c>
      <c r="P31" s="143">
        <f t="shared" si="33"/>
        <v>3.1000000000000001E-5</v>
      </c>
      <c r="Q31" s="82"/>
      <c r="R31" s="334">
        <v>42</v>
      </c>
      <c r="S31" s="319" t="s">
        <v>372</v>
      </c>
      <c r="T31" s="348" t="s">
        <v>1721</v>
      </c>
      <c r="BE31" s="60"/>
      <c r="BF31" s="11"/>
      <c r="BG31" s="11"/>
      <c r="BH31" s="11"/>
      <c r="BI31" s="135"/>
      <c r="BJ31" s="11"/>
      <c r="BK31" s="11"/>
      <c r="BL31" s="11"/>
      <c r="BM31" s="135"/>
      <c r="BN31" s="135"/>
      <c r="BO31" s="315">
        <f t="shared" si="18"/>
        <v>2013</v>
      </c>
      <c r="BP31" s="11"/>
      <c r="BQ31" s="332" t="s">
        <v>193</v>
      </c>
      <c r="BR31" s="11"/>
      <c r="BS31" s="135"/>
      <c r="BT31" s="135"/>
      <c r="BU31" s="140" t="s">
        <v>21</v>
      </c>
      <c r="BV31" s="11" t="s">
        <v>40</v>
      </c>
      <c r="BW31" s="337">
        <f t="shared" si="21"/>
        <v>2028</v>
      </c>
      <c r="BX31" s="140"/>
      <c r="BY31" s="135"/>
      <c r="BZ31" s="135"/>
      <c r="CA31" s="135"/>
      <c r="CB31" s="140"/>
      <c r="CC31" s="319" t="s">
        <v>456</v>
      </c>
      <c r="CD31" s="319" t="s">
        <v>454</v>
      </c>
      <c r="CE31" s="319" t="s">
        <v>411</v>
      </c>
      <c r="CF31" s="319">
        <v>23</v>
      </c>
      <c r="CG31" s="319" t="s">
        <v>413</v>
      </c>
      <c r="CH31" s="319">
        <v>25</v>
      </c>
      <c r="CI31" s="319" t="s">
        <v>414</v>
      </c>
      <c r="CJ31" s="319">
        <v>52</v>
      </c>
      <c r="CK31" s="319"/>
      <c r="CL31" s="319"/>
      <c r="CM31" s="144"/>
      <c r="CN31" s="321"/>
      <c r="CO31" s="144"/>
      <c r="CP31" s="319" t="s">
        <v>420</v>
      </c>
      <c r="CQ31" s="319" t="s">
        <v>688</v>
      </c>
      <c r="CR31" s="319" t="s">
        <v>689</v>
      </c>
      <c r="CS31" s="319">
        <v>6500</v>
      </c>
      <c r="CT31" s="140"/>
      <c r="CU31" s="11"/>
      <c r="CV31" s="11"/>
      <c r="CW31" s="11"/>
      <c r="CX31" s="11"/>
      <c r="CY31" s="140"/>
      <c r="CZ31" s="154" t="s">
        <v>632</v>
      </c>
      <c r="DB31" s="154" t="str">
        <f>CONCATENATE($DA$12,$DC31,$DD31)</f>
        <v>Mass Transit Trip MileageIntercity RailDiesel</v>
      </c>
      <c r="DC31" s="226" t="s">
        <v>613</v>
      </c>
      <c r="DD31" s="154" t="s">
        <v>27</v>
      </c>
      <c r="DE31" s="154" t="s">
        <v>592</v>
      </c>
      <c r="DG31" s="154" t="s">
        <v>321</v>
      </c>
      <c r="DH31" s="154" t="s">
        <v>321</v>
      </c>
      <c r="DK31" s="346">
        <v>0.185</v>
      </c>
      <c r="DL31" s="154" t="s">
        <v>628</v>
      </c>
      <c r="DM31" s="343">
        <v>1.9999999999999999E-6</v>
      </c>
      <c r="DN31" s="154" t="s">
        <v>629</v>
      </c>
      <c r="DO31" s="343">
        <v>9.9999999999999995E-7</v>
      </c>
      <c r="DP31" s="154" t="s">
        <v>630</v>
      </c>
      <c r="DQ31" s="347"/>
      <c r="DS31" s="344"/>
      <c r="DU31" s="344"/>
    </row>
    <row r="32" spans="1:126" x14ac:dyDescent="0.2">
      <c r="A32" s="144"/>
      <c r="B32" s="148" t="s">
        <v>366</v>
      </c>
      <c r="C32" s="140" t="s">
        <v>367</v>
      </c>
      <c r="D32" s="140" t="s">
        <v>91</v>
      </c>
      <c r="E32" s="140" t="s">
        <v>91</v>
      </c>
      <c r="F32" s="142" t="s">
        <v>91</v>
      </c>
      <c r="G32" s="141"/>
      <c r="H32" s="141"/>
      <c r="I32" s="141"/>
      <c r="J32" s="140"/>
      <c r="K32" s="142" t="s">
        <v>91</v>
      </c>
      <c r="L32" s="143" t="s">
        <v>91</v>
      </c>
      <c r="M32" s="143" t="s">
        <v>91</v>
      </c>
      <c r="N32" s="143" t="s">
        <v>91</v>
      </c>
      <c r="O32" s="143" t="s">
        <v>91</v>
      </c>
      <c r="P32" s="143" t="s">
        <v>91</v>
      </c>
      <c r="Q32" s="82"/>
      <c r="R32" s="334">
        <v>43</v>
      </c>
      <c r="S32" s="319" t="s">
        <v>372</v>
      </c>
      <c r="BE32" s="60"/>
      <c r="BF32" s="11"/>
      <c r="BG32" s="11"/>
      <c r="BH32" s="11"/>
      <c r="BI32" s="135"/>
      <c r="BJ32" s="11"/>
      <c r="BK32" s="11"/>
      <c r="BL32" s="11"/>
      <c r="BM32" s="135"/>
      <c r="BN32" s="135"/>
      <c r="BO32" s="315">
        <f t="shared" si="18"/>
        <v>2014</v>
      </c>
      <c r="BP32" s="11"/>
      <c r="BQ32" s="332" t="s">
        <v>182</v>
      </c>
      <c r="BR32" s="11"/>
      <c r="BS32" s="135"/>
      <c r="BT32" s="135"/>
      <c r="BU32" s="140" t="s">
        <v>109</v>
      </c>
      <c r="BV32" s="11" t="s">
        <v>64</v>
      </c>
      <c r="BW32" s="337">
        <f t="shared" si="21"/>
        <v>2029</v>
      </c>
      <c r="BX32" s="140"/>
      <c r="BY32" s="135"/>
      <c r="BZ32" s="135"/>
      <c r="CA32" s="135"/>
      <c r="CB32" s="140"/>
      <c r="CC32" s="319" t="s">
        <v>457</v>
      </c>
      <c r="CD32" s="319" t="s">
        <v>454</v>
      </c>
      <c r="CE32" s="319" t="s">
        <v>411</v>
      </c>
      <c r="CF32" s="319">
        <v>15</v>
      </c>
      <c r="CG32" s="319" t="s">
        <v>413</v>
      </c>
      <c r="CH32" s="319">
        <v>15</v>
      </c>
      <c r="CI32" s="319" t="s">
        <v>414</v>
      </c>
      <c r="CJ32" s="319">
        <v>70</v>
      </c>
      <c r="CK32" s="319"/>
      <c r="CL32" s="319"/>
      <c r="CM32" s="144"/>
      <c r="CN32" s="321"/>
      <c r="CO32" s="144"/>
      <c r="CP32" s="319" t="s">
        <v>421</v>
      </c>
      <c r="CQ32" s="319" t="s">
        <v>690</v>
      </c>
      <c r="CR32" s="319" t="s">
        <v>691</v>
      </c>
      <c r="CS32" s="319">
        <v>9200</v>
      </c>
      <c r="CT32" s="140"/>
      <c r="CU32" s="11"/>
      <c r="CV32" s="11"/>
      <c r="CW32" s="11"/>
      <c r="CX32" s="11"/>
      <c r="CY32" s="140"/>
      <c r="CZ32" s="154" t="s">
        <v>636</v>
      </c>
      <c r="DA32" s="154" t="s">
        <v>1014</v>
      </c>
      <c r="DB32" s="154" t="str">
        <f t="shared" ref="DB32:DB38" si="34">CONCATENATE($DA$32,$DC32,$DD32)</f>
        <v>Personal Owned VehiclesPOV Passenger CarGasoline</v>
      </c>
      <c r="DC32" s="226" t="s">
        <v>615</v>
      </c>
      <c r="DD32" s="154" t="s">
        <v>29</v>
      </c>
      <c r="DE32" s="154" t="s">
        <v>1015</v>
      </c>
      <c r="DF32" s="322">
        <v>230</v>
      </c>
      <c r="DK32" s="346">
        <v>0.36399999999999999</v>
      </c>
      <c r="DL32" s="154" t="s">
        <v>597</v>
      </c>
      <c r="DM32" s="343">
        <v>3.1000000000000001E-5</v>
      </c>
      <c r="DN32" s="154" t="s">
        <v>598</v>
      </c>
      <c r="DO32" s="343">
        <v>3.1999999999999999E-5</v>
      </c>
      <c r="DP32" s="154" t="s">
        <v>599</v>
      </c>
      <c r="DQ32" s="347">
        <v>0.36399999999999999</v>
      </c>
      <c r="DR32" s="154" t="s">
        <v>597</v>
      </c>
      <c r="DS32" s="344">
        <v>3.1000000000000001E-5</v>
      </c>
      <c r="DT32" s="154" t="s">
        <v>598</v>
      </c>
      <c r="DU32" s="344">
        <v>3.1999999999999999E-5</v>
      </c>
      <c r="DV32" s="154" t="s">
        <v>599</v>
      </c>
    </row>
    <row r="33" spans="1:126" x14ac:dyDescent="0.2">
      <c r="A33" s="151"/>
      <c r="B33" s="148" t="s">
        <v>975</v>
      </c>
      <c r="C33" s="140" t="s">
        <v>342</v>
      </c>
      <c r="D33" s="140">
        <v>2</v>
      </c>
      <c r="E33" s="140" t="s">
        <v>926</v>
      </c>
      <c r="F33" s="146">
        <v>1000</v>
      </c>
      <c r="G33" s="141" t="s">
        <v>340</v>
      </c>
      <c r="H33" s="149">
        <v>0.8</v>
      </c>
      <c r="I33" s="149">
        <v>0.75</v>
      </c>
      <c r="J33" s="146">
        <v>0.1</v>
      </c>
      <c r="K33" s="142">
        <f>K28*(1/(H33*I33*(1-J33)))</f>
        <v>98.185185185185162</v>
      </c>
      <c r="L33" s="143">
        <f>L28*(1/(H33*I33*(1-J33)))</f>
        <v>1.8518518518518515E-3</v>
      </c>
      <c r="M33" s="143">
        <f>M28*(1/(H33*I33*(1-J33)))</f>
        <v>1.8518518518518515E-4</v>
      </c>
      <c r="N33" s="143">
        <f>K33/1000*1</f>
        <v>9.8185185185185167E-2</v>
      </c>
      <c r="O33" s="143">
        <f>L33/1000*21</f>
        <v>3.8888888888888877E-5</v>
      </c>
      <c r="P33" s="143">
        <f>M33/1000*310</f>
        <v>5.7407407407407399E-5</v>
      </c>
      <c r="Q33" s="60"/>
      <c r="R33" s="334">
        <v>44</v>
      </c>
      <c r="S33" s="319" t="s">
        <v>343</v>
      </c>
      <c r="BE33" s="60"/>
      <c r="BF33" s="11"/>
      <c r="BG33" s="11"/>
      <c r="BH33" s="11"/>
      <c r="BI33" s="135"/>
      <c r="BJ33" s="11"/>
      <c r="BK33" s="11"/>
      <c r="BL33" s="11"/>
      <c r="BM33" s="135"/>
      <c r="BN33" s="135"/>
      <c r="BO33" s="315">
        <f t="shared" si="18"/>
        <v>2015</v>
      </c>
      <c r="BP33" s="11"/>
      <c r="BQ33" s="332" t="s">
        <v>183</v>
      </c>
      <c r="BR33" s="11"/>
      <c r="BS33" s="135"/>
      <c r="BT33" s="135"/>
      <c r="BU33" s="140" t="s">
        <v>126</v>
      </c>
      <c r="BV33" s="11" t="s">
        <v>63</v>
      </c>
      <c r="BW33" s="337">
        <f t="shared" si="21"/>
        <v>2030</v>
      </c>
      <c r="BX33" s="140"/>
      <c r="BY33" s="135"/>
      <c r="BZ33" s="135"/>
      <c r="CA33" s="135"/>
      <c r="CB33" s="140"/>
      <c r="CC33" s="319" t="s">
        <v>458</v>
      </c>
      <c r="CD33" s="319" t="s">
        <v>454</v>
      </c>
      <c r="CE33" s="319" t="s">
        <v>411</v>
      </c>
      <c r="CF33" s="319">
        <v>25</v>
      </c>
      <c r="CG33" s="319" t="s">
        <v>413</v>
      </c>
      <c r="CH33" s="319">
        <v>15</v>
      </c>
      <c r="CI33" s="319" t="s">
        <v>414</v>
      </c>
      <c r="CJ33" s="319">
        <v>60</v>
      </c>
      <c r="CK33" s="319"/>
      <c r="CL33" s="319"/>
      <c r="CM33" s="144"/>
      <c r="CN33" s="321"/>
      <c r="CO33" s="144"/>
      <c r="CP33" s="319" t="s">
        <v>422</v>
      </c>
      <c r="CQ33" s="319" t="s">
        <v>692</v>
      </c>
      <c r="CR33" s="319" t="s">
        <v>693</v>
      </c>
      <c r="CS33" s="319">
        <v>7000</v>
      </c>
      <c r="CT33" s="140"/>
      <c r="CU33" s="11"/>
      <c r="CV33" s="11"/>
      <c r="CW33" s="11"/>
      <c r="CX33" s="11"/>
      <c r="CY33" s="140"/>
      <c r="CZ33" s="154" t="s">
        <v>636</v>
      </c>
      <c r="DA33" s="154" t="s">
        <v>1016</v>
      </c>
      <c r="DB33" s="154" t="str">
        <f t="shared" si="34"/>
        <v>Personal Owned VehiclesPOV Passenger CarDiesel</v>
      </c>
      <c r="DC33" s="226" t="s">
        <v>615</v>
      </c>
      <c r="DD33" s="154" t="s">
        <v>27</v>
      </c>
      <c r="DE33" s="154" t="s">
        <v>1015</v>
      </c>
      <c r="DF33" s="322">
        <v>230</v>
      </c>
      <c r="DI33" s="226">
        <v>22.6</v>
      </c>
      <c r="DJ33" s="154" t="s">
        <v>631</v>
      </c>
      <c r="DK33" s="346">
        <f>0.138*73.96/DI33</f>
        <v>0.45161415929203536</v>
      </c>
      <c r="DL33" s="154" t="s">
        <v>597</v>
      </c>
      <c r="DM33" s="343">
        <f>(10^-3)*0.0009</f>
        <v>8.9999999999999996E-7</v>
      </c>
      <c r="DN33" s="154" t="s">
        <v>598</v>
      </c>
      <c r="DO33" s="343">
        <f>(10^-3)*0.0014</f>
        <v>1.3999999999999999E-6</v>
      </c>
      <c r="DP33" s="154" t="s">
        <v>599</v>
      </c>
      <c r="DQ33" s="347">
        <f>0.138*73.96/DI33</f>
        <v>0.45161415929203536</v>
      </c>
      <c r="DR33" s="154" t="s">
        <v>597</v>
      </c>
      <c r="DS33" s="344">
        <f>(10^-3)*0.0009</f>
        <v>8.9999999999999996E-7</v>
      </c>
      <c r="DT33" s="154" t="s">
        <v>598</v>
      </c>
      <c r="DU33" s="344">
        <f>(10^-3)*0.0014</f>
        <v>1.3999999999999999E-6</v>
      </c>
      <c r="DV33" s="154" t="s">
        <v>599</v>
      </c>
    </row>
    <row r="34" spans="1:126" x14ac:dyDescent="0.2">
      <c r="A34" s="151"/>
      <c r="B34" s="148" t="s">
        <v>976</v>
      </c>
      <c r="C34" s="140" t="s">
        <v>342</v>
      </c>
      <c r="D34" s="140">
        <v>2</v>
      </c>
      <c r="E34" s="140" t="s">
        <v>926</v>
      </c>
      <c r="F34" s="146">
        <v>1000</v>
      </c>
      <c r="G34" s="141" t="s">
        <v>396</v>
      </c>
      <c r="H34" s="149">
        <v>0.8</v>
      </c>
      <c r="I34" s="149">
        <v>0.75</v>
      </c>
      <c r="J34" s="146">
        <v>0.1</v>
      </c>
      <c r="K34" s="142">
        <f>K22*(1/(H34*I34*(1-J34)))</f>
        <v>172.96296296296293</v>
      </c>
      <c r="L34" s="143">
        <f>L22*(1/(H34*I34*(1-J34)))</f>
        <v>2.0370370370370369E-2</v>
      </c>
      <c r="M34" s="143">
        <f>M22*(1/(H34*I34*(1-J34)))</f>
        <v>2.9629629629629624E-3</v>
      </c>
      <c r="N34" s="143">
        <f>K34/1000*1</f>
        <v>0.17296296296296293</v>
      </c>
      <c r="O34" s="143">
        <f>L34/1000*21</f>
        <v>4.2777777777777774E-4</v>
      </c>
      <c r="P34" s="143">
        <f>M34/1000*310</f>
        <v>9.1851851851851838E-4</v>
      </c>
      <c r="Q34" s="60"/>
      <c r="R34" s="334">
        <v>45</v>
      </c>
      <c r="S34" s="319" t="s">
        <v>372</v>
      </c>
      <c r="BE34" s="60"/>
      <c r="BF34" s="11"/>
      <c r="BG34" s="11"/>
      <c r="BH34" s="11"/>
      <c r="BI34" s="135"/>
      <c r="BJ34" s="11"/>
      <c r="BK34" s="11"/>
      <c r="BL34" s="11"/>
      <c r="BM34" s="135"/>
      <c r="BN34" s="135"/>
      <c r="BO34" s="315">
        <f t="shared" si="18"/>
        <v>2016</v>
      </c>
      <c r="BP34" s="11"/>
      <c r="BQ34" s="332" t="s">
        <v>176</v>
      </c>
      <c r="BR34" s="11"/>
      <c r="BS34" s="135"/>
      <c r="BT34" s="135"/>
      <c r="BU34" s="140" t="s">
        <v>87</v>
      </c>
      <c r="BV34" s="11"/>
      <c r="BW34" s="337">
        <f t="shared" si="21"/>
        <v>2031</v>
      </c>
      <c r="BX34" s="140"/>
      <c r="BY34" s="135"/>
      <c r="BZ34" s="135"/>
      <c r="CA34" s="135"/>
      <c r="CB34" s="140"/>
      <c r="CC34" s="319" t="s">
        <v>459</v>
      </c>
      <c r="CD34" s="319" t="s">
        <v>460</v>
      </c>
      <c r="CE34" s="319" t="s">
        <v>413</v>
      </c>
      <c r="CF34" s="319">
        <v>7</v>
      </c>
      <c r="CG34" s="319" t="s">
        <v>415</v>
      </c>
      <c r="CH34" s="319">
        <v>46</v>
      </c>
      <c r="CI34" s="319"/>
      <c r="CJ34" s="319"/>
      <c r="CK34" s="319"/>
      <c r="CL34" s="319"/>
      <c r="CM34" s="144"/>
      <c r="CN34" s="321"/>
      <c r="CO34" s="144"/>
      <c r="CP34" s="319" t="s">
        <v>581</v>
      </c>
      <c r="CQ34" s="319" t="s">
        <v>694</v>
      </c>
      <c r="CR34" s="319" t="s">
        <v>695</v>
      </c>
      <c r="CS34" s="319">
        <v>17340</v>
      </c>
      <c r="CT34" s="140"/>
      <c r="CU34" s="11"/>
      <c r="CV34" s="11"/>
      <c r="CW34" s="11"/>
      <c r="CX34" s="11"/>
      <c r="CY34" s="140"/>
      <c r="CZ34" s="154" t="s">
        <v>636</v>
      </c>
      <c r="DA34" s="154" t="s">
        <v>1017</v>
      </c>
      <c r="DB34" s="154" t="str">
        <f t="shared" si="34"/>
        <v>Personal Owned VehiclesPOV Passenger CarHybrid</v>
      </c>
      <c r="DC34" s="226" t="s">
        <v>615</v>
      </c>
      <c r="DD34" s="154" t="s">
        <v>1018</v>
      </c>
      <c r="DE34" s="154" t="s">
        <v>1015</v>
      </c>
      <c r="DF34" s="322">
        <v>230</v>
      </c>
      <c r="DK34" s="346">
        <v>0.192</v>
      </c>
      <c r="DL34" s="154" t="s">
        <v>597</v>
      </c>
      <c r="DM34" s="343">
        <f>0.00016/21</f>
        <v>7.6190476190476196E-6</v>
      </c>
      <c r="DN34" s="154" t="s">
        <v>598</v>
      </c>
      <c r="DO34" s="343">
        <f>0.00154/310</f>
        <v>4.967741935483871E-6</v>
      </c>
      <c r="DP34" s="154" t="s">
        <v>599</v>
      </c>
      <c r="DQ34" s="347">
        <v>0.188615</v>
      </c>
      <c r="DR34" s="154" t="s">
        <v>597</v>
      </c>
      <c r="DS34" s="344">
        <v>6.9999999999999999E-6</v>
      </c>
      <c r="DT34" s="154" t="s">
        <v>598</v>
      </c>
      <c r="DU34" s="344">
        <v>3.9999999999999998E-6</v>
      </c>
      <c r="DV34" s="154" t="s">
        <v>599</v>
      </c>
    </row>
    <row r="35" spans="1:126" x14ac:dyDescent="0.2">
      <c r="A35" s="151"/>
      <c r="B35" s="148" t="s">
        <v>1288</v>
      </c>
      <c r="C35" s="140" t="s">
        <v>342</v>
      </c>
      <c r="D35" s="140">
        <v>1</v>
      </c>
      <c r="E35" s="140" t="s">
        <v>926</v>
      </c>
      <c r="F35" s="146">
        <v>1000</v>
      </c>
      <c r="G35" s="141" t="s">
        <v>400</v>
      </c>
      <c r="H35" s="149"/>
      <c r="I35" s="149"/>
      <c r="J35" s="146"/>
      <c r="K35" s="142">
        <v>0</v>
      </c>
      <c r="L35" s="143">
        <f>3.2*10^-2</f>
        <v>3.2000000000000001E-2</v>
      </c>
      <c r="M35" s="143">
        <f>4.2*10^-3</f>
        <v>4.2000000000000006E-3</v>
      </c>
      <c r="N35" s="143">
        <f>K35/1000*1</f>
        <v>0</v>
      </c>
      <c r="O35" s="143">
        <f>L35/1000*21</f>
        <v>6.7199999999999996E-4</v>
      </c>
      <c r="P35" s="143">
        <f>M35/1000*310</f>
        <v>1.3020000000000002E-3</v>
      </c>
      <c r="Q35" s="60"/>
      <c r="R35" s="334">
        <v>47</v>
      </c>
      <c r="S35" s="319" t="s">
        <v>343</v>
      </c>
      <c r="BE35" s="60"/>
      <c r="BF35" s="11"/>
      <c r="BG35" s="11"/>
      <c r="BH35" s="11"/>
      <c r="BI35" s="135"/>
      <c r="BJ35" s="11"/>
      <c r="BK35" s="11"/>
      <c r="BL35" s="11"/>
      <c r="BM35" s="135"/>
      <c r="BN35" s="135"/>
      <c r="BO35" s="315">
        <f t="shared" si="18"/>
        <v>2017</v>
      </c>
      <c r="BP35" s="11"/>
      <c r="BQ35" s="332" t="s">
        <v>197</v>
      </c>
      <c r="BR35" s="11"/>
      <c r="BS35" s="135"/>
      <c r="BT35" s="135"/>
      <c r="BU35" s="140" t="s">
        <v>250</v>
      </c>
      <c r="BV35" s="11"/>
      <c r="BW35" s="337">
        <f t="shared" si="21"/>
        <v>2032</v>
      </c>
      <c r="BX35" s="140"/>
      <c r="BY35" s="135"/>
      <c r="BZ35" s="135"/>
      <c r="CA35" s="135"/>
      <c r="CB35" s="140"/>
      <c r="CC35" s="319" t="s">
        <v>461</v>
      </c>
      <c r="CD35" s="319" t="s">
        <v>462</v>
      </c>
      <c r="CE35" s="319"/>
      <c r="CF35" s="319"/>
      <c r="CG35" s="319"/>
      <c r="CH35" s="319"/>
      <c r="CI35" s="319"/>
      <c r="CJ35" s="319"/>
      <c r="CK35" s="319"/>
      <c r="CL35" s="319"/>
      <c r="CM35" s="144"/>
      <c r="CN35" s="321"/>
      <c r="CO35" s="144"/>
      <c r="CP35" s="319" t="s">
        <v>569</v>
      </c>
      <c r="CQ35" s="319" t="s">
        <v>696</v>
      </c>
      <c r="CR35" s="319" t="s">
        <v>570</v>
      </c>
      <c r="CS35" s="319">
        <v>7000</v>
      </c>
      <c r="CT35" s="140"/>
      <c r="CU35" s="11"/>
      <c r="CV35" s="11"/>
      <c r="CW35" s="11"/>
      <c r="CX35" s="11"/>
      <c r="CY35" s="140"/>
      <c r="CZ35" s="154" t="s">
        <v>636</v>
      </c>
      <c r="DA35" s="154" t="s">
        <v>1019</v>
      </c>
      <c r="DB35" s="154" t="str">
        <f t="shared" si="34"/>
        <v>Personal Owned VehiclesPOV SUV or TruckGasoline</v>
      </c>
      <c r="DC35" s="226" t="s">
        <v>616</v>
      </c>
      <c r="DD35" s="154" t="s">
        <v>29</v>
      </c>
      <c r="DE35" s="154" t="s">
        <v>1015</v>
      </c>
      <c r="DF35" s="322">
        <v>230</v>
      </c>
      <c r="DK35" s="346">
        <v>0.51900000000000002</v>
      </c>
      <c r="DL35" s="154" t="s">
        <v>597</v>
      </c>
      <c r="DM35" s="343">
        <v>3.6000000000000001E-5</v>
      </c>
      <c r="DN35" s="154" t="s">
        <v>598</v>
      </c>
      <c r="DO35" s="343">
        <v>4.6999999999999997E-5</v>
      </c>
      <c r="DP35" s="154" t="s">
        <v>599</v>
      </c>
      <c r="DQ35" s="347">
        <v>0.51900000000000002</v>
      </c>
      <c r="DR35" s="154" t="s">
        <v>597</v>
      </c>
      <c r="DS35" s="344">
        <v>3.6000000000000001E-5</v>
      </c>
      <c r="DT35" s="154" t="s">
        <v>598</v>
      </c>
      <c r="DU35" s="344">
        <v>4.6999999999999997E-5</v>
      </c>
      <c r="DV35" s="154" t="s">
        <v>599</v>
      </c>
    </row>
    <row r="36" spans="1:126" x14ac:dyDescent="0.2">
      <c r="A36" s="151"/>
      <c r="B36" s="148" t="s">
        <v>1289</v>
      </c>
      <c r="C36" s="140" t="s">
        <v>349</v>
      </c>
      <c r="D36" s="140">
        <v>1</v>
      </c>
      <c r="E36" s="140" t="s">
        <v>926</v>
      </c>
      <c r="F36" s="146">
        <v>26.87</v>
      </c>
      <c r="G36" s="141"/>
      <c r="H36" s="149"/>
      <c r="I36" s="149"/>
      <c r="J36" s="146"/>
      <c r="K36" s="142">
        <v>85.97</v>
      </c>
      <c r="L36" s="143">
        <f>3.2*10^-2</f>
        <v>3.2000000000000001E-2</v>
      </c>
      <c r="M36" s="143">
        <v>4.1999999999999997E-3</v>
      </c>
      <c r="N36" s="143">
        <f>K36/1000*1</f>
        <v>8.5970000000000005E-2</v>
      </c>
      <c r="O36" s="143">
        <f>L36/1000*21</f>
        <v>6.7199999999999996E-4</v>
      </c>
      <c r="P36" s="143">
        <f>M36/1000*310</f>
        <v>1.3019999999999998E-3</v>
      </c>
      <c r="Q36" s="60"/>
      <c r="R36" s="334">
        <v>48</v>
      </c>
      <c r="S36" s="319" t="s">
        <v>343</v>
      </c>
      <c r="BE36" s="60"/>
      <c r="BF36" s="11"/>
      <c r="BG36" s="11"/>
      <c r="BH36" s="11"/>
      <c r="BI36" s="135"/>
      <c r="BJ36" s="11"/>
      <c r="BK36" s="11"/>
      <c r="BL36" s="11"/>
      <c r="BM36" s="135"/>
      <c r="BN36" s="135"/>
      <c r="BO36" s="315">
        <f t="shared" si="18"/>
        <v>2018</v>
      </c>
      <c r="BP36" s="11"/>
      <c r="BQ36" s="332" t="s">
        <v>177</v>
      </c>
      <c r="BR36" s="11"/>
      <c r="BS36" s="135"/>
      <c r="BT36" s="135"/>
      <c r="BU36" s="140" t="s">
        <v>3</v>
      </c>
      <c r="BV36" s="11"/>
      <c r="BW36" s="337">
        <f t="shared" si="21"/>
        <v>2033</v>
      </c>
      <c r="BX36" s="140"/>
      <c r="BY36" s="135"/>
      <c r="BZ36" s="135"/>
      <c r="CA36" s="135"/>
      <c r="CB36" s="140"/>
      <c r="CC36" s="319" t="s">
        <v>463</v>
      </c>
      <c r="CD36" s="319" t="s">
        <v>462</v>
      </c>
      <c r="CE36" s="319"/>
      <c r="CF36" s="319"/>
      <c r="CG36" s="319"/>
      <c r="CH36" s="319"/>
      <c r="CI36" s="319"/>
      <c r="CJ36" s="319"/>
      <c r="CK36" s="319"/>
      <c r="CL36" s="319"/>
      <c r="CM36" s="144"/>
      <c r="CN36" s="321"/>
      <c r="CO36" s="144"/>
      <c r="CP36" s="341" t="s">
        <v>1008</v>
      </c>
      <c r="CQ36" s="319" t="s">
        <v>697</v>
      </c>
      <c r="CR36" s="319" t="s">
        <v>698</v>
      </c>
      <c r="CS36" s="319">
        <v>8700</v>
      </c>
      <c r="CT36" s="140"/>
      <c r="CU36" s="11"/>
      <c r="CV36" s="11"/>
      <c r="CW36" s="11"/>
      <c r="CX36" s="11"/>
      <c r="CY36" s="140"/>
      <c r="CZ36" s="154" t="s">
        <v>636</v>
      </c>
      <c r="DB36" s="154" t="str">
        <f t="shared" si="34"/>
        <v>Personal Owned VehiclesPOV SUV or TruckDiesel</v>
      </c>
      <c r="DC36" s="226" t="s">
        <v>616</v>
      </c>
      <c r="DD36" s="154" t="s">
        <v>27</v>
      </c>
      <c r="DE36" s="154" t="s">
        <v>1015</v>
      </c>
      <c r="DF36" s="322">
        <v>230</v>
      </c>
      <c r="DI36" s="154">
        <v>18.100000000000001</v>
      </c>
      <c r="DJ36" s="154" t="s">
        <v>631</v>
      </c>
      <c r="DK36" s="346">
        <f>(1/DI36)*10.15</f>
        <v>0.56077348066298338</v>
      </c>
      <c r="DL36" s="154" t="s">
        <v>597</v>
      </c>
      <c r="DM36" s="343">
        <f>(10^-3)*0.001</f>
        <v>9.9999999999999995E-7</v>
      </c>
      <c r="DN36" s="154" t="s">
        <v>598</v>
      </c>
      <c r="DO36" s="343">
        <f>(10^-3)*0.0015</f>
        <v>1.5E-6</v>
      </c>
      <c r="DP36" s="154" t="s">
        <v>599</v>
      </c>
      <c r="DQ36" s="347">
        <f>(1/DI36)*10.15</f>
        <v>0.56077348066298338</v>
      </c>
      <c r="DR36" s="154" t="s">
        <v>597</v>
      </c>
      <c r="DS36" s="344">
        <f>(10^-3)*0.001</f>
        <v>9.9999999999999995E-7</v>
      </c>
      <c r="DT36" s="154" t="s">
        <v>598</v>
      </c>
      <c r="DU36" s="344">
        <f>(10^-3)*0.0015</f>
        <v>1.5E-6</v>
      </c>
      <c r="DV36" s="154" t="s">
        <v>599</v>
      </c>
    </row>
    <row r="37" spans="1:126" x14ac:dyDescent="0.2">
      <c r="A37" s="151"/>
      <c r="B37" s="152" t="s">
        <v>26</v>
      </c>
      <c r="C37" s="140" t="s">
        <v>977</v>
      </c>
      <c r="D37" s="140">
        <v>1</v>
      </c>
      <c r="E37" s="140" t="s">
        <v>926</v>
      </c>
      <c r="F37" s="153">
        <v>0.125</v>
      </c>
      <c r="G37" s="141" t="s">
        <v>978</v>
      </c>
      <c r="H37" s="149">
        <v>0.74</v>
      </c>
      <c r="I37" s="149"/>
      <c r="J37" s="146">
        <v>9.1999999999999998E-2</v>
      </c>
      <c r="K37" s="142">
        <v>62.98</v>
      </c>
      <c r="L37" s="143">
        <f>3*10^-3</f>
        <v>3.0000000000000001E-3</v>
      </c>
      <c r="M37" s="143">
        <f>6*10^-4</f>
        <v>6.0000000000000006E-4</v>
      </c>
      <c r="N37" s="143">
        <f>K37/1000*1</f>
        <v>6.2979999999999994E-2</v>
      </c>
      <c r="O37" s="143">
        <f>L37/1000*21</f>
        <v>6.3E-5</v>
      </c>
      <c r="P37" s="143">
        <f>M37/1000*310</f>
        <v>1.8600000000000002E-4</v>
      </c>
      <c r="Q37" s="60"/>
      <c r="R37" s="334">
        <v>49</v>
      </c>
      <c r="S37" s="319" t="s">
        <v>347</v>
      </c>
      <c r="BE37" s="60"/>
      <c r="BF37" s="11"/>
      <c r="BG37" s="11"/>
      <c r="BH37" s="11"/>
      <c r="BI37" s="135"/>
      <c r="BJ37" s="11"/>
      <c r="BK37" s="11"/>
      <c r="BL37" s="11"/>
      <c r="BM37" s="135"/>
      <c r="BN37" s="135"/>
      <c r="BO37" s="315">
        <f t="shared" si="18"/>
        <v>2019</v>
      </c>
      <c r="BP37" s="11"/>
      <c r="BQ37" s="332" t="s">
        <v>194</v>
      </c>
      <c r="BR37" s="11"/>
      <c r="BS37" s="135"/>
      <c r="BT37" s="135"/>
      <c r="BU37" s="140" t="s">
        <v>49</v>
      </c>
      <c r="BV37" s="11"/>
      <c r="BW37" s="337">
        <f t="shared" si="21"/>
        <v>2034</v>
      </c>
      <c r="BX37" s="140"/>
      <c r="BY37" s="135"/>
      <c r="BZ37" s="135"/>
      <c r="CA37" s="135"/>
      <c r="CB37" s="140"/>
      <c r="CC37" s="319" t="s">
        <v>464</v>
      </c>
      <c r="CD37" s="319" t="s">
        <v>465</v>
      </c>
      <c r="CE37" s="319" t="s">
        <v>411</v>
      </c>
      <c r="CF37" s="319">
        <v>50</v>
      </c>
      <c r="CG37" s="319" t="s">
        <v>413</v>
      </c>
      <c r="CH37" s="319">
        <v>50</v>
      </c>
      <c r="CI37" s="319"/>
      <c r="CJ37" s="319"/>
      <c r="CK37" s="319"/>
      <c r="CL37" s="319"/>
      <c r="CM37" s="144"/>
      <c r="CN37" s="321"/>
      <c r="CO37" s="144"/>
      <c r="CP37" s="319" t="s">
        <v>571</v>
      </c>
      <c r="CQ37" s="319" t="s">
        <v>699</v>
      </c>
      <c r="CR37" s="319" t="s">
        <v>572</v>
      </c>
      <c r="CS37" s="319">
        <v>7500</v>
      </c>
      <c r="CT37" s="140"/>
      <c r="CU37" s="11"/>
      <c r="CV37" s="11"/>
      <c r="CW37" s="11"/>
      <c r="CX37" s="11"/>
      <c r="CY37" s="140"/>
      <c r="CZ37" s="154" t="s">
        <v>636</v>
      </c>
      <c r="DA37" s="226" t="s">
        <v>615</v>
      </c>
      <c r="DB37" s="154" t="str">
        <f t="shared" si="34"/>
        <v>Personal Owned VehiclesPOV SUV or TruckHybrid</v>
      </c>
      <c r="DC37" s="226" t="s">
        <v>616</v>
      </c>
      <c r="DD37" s="154" t="s">
        <v>1018</v>
      </c>
      <c r="DE37" s="154" t="s">
        <v>1015</v>
      </c>
      <c r="DF37" s="322">
        <v>230</v>
      </c>
      <c r="DK37" s="346">
        <v>0.35</v>
      </c>
      <c r="DL37" s="154" t="s">
        <v>597</v>
      </c>
      <c r="DM37" s="343">
        <f>0.00021/21</f>
        <v>1.0000000000000001E-5</v>
      </c>
      <c r="DN37" s="154" t="s">
        <v>598</v>
      </c>
      <c r="DO37" s="343">
        <f>0.00154/310</f>
        <v>4.967741935483871E-6</v>
      </c>
      <c r="DP37" s="154" t="s">
        <v>599</v>
      </c>
      <c r="DQ37" s="347">
        <v>0.33715800000000001</v>
      </c>
      <c r="DR37" s="154" t="s">
        <v>597</v>
      </c>
      <c r="DS37" s="344">
        <v>7.9999999999999996E-6</v>
      </c>
      <c r="DT37" s="154" t="s">
        <v>598</v>
      </c>
      <c r="DU37" s="344">
        <v>3.9999999999999998E-6</v>
      </c>
      <c r="DV37" s="154" t="s">
        <v>599</v>
      </c>
    </row>
    <row r="38" spans="1:126" x14ac:dyDescent="0.2">
      <c r="A38" s="151"/>
      <c r="B38" s="152" t="s">
        <v>32</v>
      </c>
      <c r="C38" s="140" t="s">
        <v>977</v>
      </c>
      <c r="D38" s="140">
        <v>1</v>
      </c>
      <c r="E38" s="140" t="s">
        <v>926</v>
      </c>
      <c r="F38" s="153">
        <v>0.125</v>
      </c>
      <c r="G38" s="141" t="s">
        <v>979</v>
      </c>
      <c r="H38" s="149">
        <v>0.83</v>
      </c>
      <c r="I38" s="149"/>
      <c r="J38" s="146">
        <f>0.225*0.125</f>
        <v>2.8125000000000001E-2</v>
      </c>
      <c r="K38" s="142">
        <v>53.02</v>
      </c>
      <c r="L38" s="143">
        <f>1*10^-3</f>
        <v>1E-3</v>
      </c>
      <c r="M38" s="143">
        <f>1*10^-4</f>
        <v>1E-4</v>
      </c>
      <c r="N38" s="143">
        <f t="shared" ref="N38:N43" si="35">K38/1000*1</f>
        <v>5.3020000000000005E-2</v>
      </c>
      <c r="O38" s="143">
        <f t="shared" ref="O38:O43" si="36">L38/1000*21</f>
        <v>2.0999999999999999E-5</v>
      </c>
      <c r="P38" s="143">
        <f t="shared" ref="P38:P43" si="37">M38/1000*310</f>
        <v>3.1000000000000001E-5</v>
      </c>
      <c r="Q38" s="60"/>
      <c r="R38" s="334">
        <v>50</v>
      </c>
      <c r="S38" s="319" t="s">
        <v>343</v>
      </c>
      <c r="BE38" s="60"/>
      <c r="BF38" s="11"/>
      <c r="BG38" s="11"/>
      <c r="BH38" s="11"/>
      <c r="BI38" s="135"/>
      <c r="BJ38" s="11"/>
      <c r="BK38" s="11"/>
      <c r="BL38" s="11"/>
      <c r="BM38" s="135"/>
      <c r="BN38" s="135"/>
      <c r="BO38" s="315">
        <f t="shared" si="18"/>
        <v>2020</v>
      </c>
      <c r="BP38" s="11"/>
      <c r="BQ38" s="332" t="s">
        <v>195</v>
      </c>
      <c r="BR38" s="11"/>
      <c r="BS38" s="135"/>
      <c r="BT38" s="135"/>
      <c r="BU38" s="140" t="s">
        <v>22</v>
      </c>
      <c r="BV38" s="11" t="s">
        <v>65</v>
      </c>
      <c r="BW38" s="337">
        <f t="shared" si="21"/>
        <v>2035</v>
      </c>
      <c r="BX38" s="140"/>
      <c r="BY38" s="135"/>
      <c r="BZ38" s="135"/>
      <c r="CA38" s="135"/>
      <c r="CB38" s="140"/>
      <c r="CC38" s="319" t="s">
        <v>466</v>
      </c>
      <c r="CD38" s="319" t="s">
        <v>465</v>
      </c>
      <c r="CE38" s="319" t="s">
        <v>411</v>
      </c>
      <c r="CF38" s="319">
        <v>45</v>
      </c>
      <c r="CG38" s="319" t="s">
        <v>413</v>
      </c>
      <c r="CH38" s="319">
        <v>55</v>
      </c>
      <c r="CI38" s="319"/>
      <c r="CJ38" s="319"/>
      <c r="CK38" s="319"/>
      <c r="CL38" s="319"/>
      <c r="CM38" s="144"/>
      <c r="CN38" s="321"/>
      <c r="CO38" s="144"/>
      <c r="CP38" s="319" t="s">
        <v>573</v>
      </c>
      <c r="CQ38" s="319" t="s">
        <v>700</v>
      </c>
      <c r="CR38" s="319" t="s">
        <v>574</v>
      </c>
      <c r="CS38" s="319">
        <v>7400</v>
      </c>
      <c r="CT38" s="140"/>
      <c r="CU38" s="11"/>
      <c r="CV38" s="11"/>
      <c r="CW38" s="11"/>
      <c r="CX38" s="11"/>
      <c r="CY38" s="140"/>
      <c r="CZ38" s="154" t="s">
        <v>636</v>
      </c>
      <c r="DA38" s="226" t="s">
        <v>616</v>
      </c>
      <c r="DB38" s="154" t="str">
        <f t="shared" si="34"/>
        <v>Personal Owned VehiclesMotorcycleGasoline</v>
      </c>
      <c r="DC38" s="226" t="s">
        <v>617</v>
      </c>
      <c r="DD38" s="154" t="s">
        <v>29</v>
      </c>
      <c r="DE38" s="154" t="s">
        <v>1015</v>
      </c>
      <c r="DF38" s="322">
        <v>230</v>
      </c>
      <c r="DI38" s="154">
        <v>50</v>
      </c>
      <c r="DJ38" s="154" t="s">
        <v>631</v>
      </c>
      <c r="DK38" s="346">
        <v>0.16700000000000001</v>
      </c>
      <c r="DL38" s="154" t="s">
        <v>597</v>
      </c>
      <c r="DM38" s="343">
        <f>10^-3*0.07</f>
        <v>7.0000000000000007E-5</v>
      </c>
      <c r="DN38" s="154" t="s">
        <v>598</v>
      </c>
      <c r="DO38" s="343">
        <f>10^-3*0.007</f>
        <v>6.9999999999999999E-6</v>
      </c>
      <c r="DP38" s="154" t="s">
        <v>599</v>
      </c>
      <c r="DQ38" s="347">
        <v>0.16700000000000001</v>
      </c>
      <c r="DR38" s="154" t="s">
        <v>597</v>
      </c>
      <c r="DS38" s="344">
        <f>10^-3*0.07</f>
        <v>7.0000000000000007E-5</v>
      </c>
      <c r="DT38" s="154" t="s">
        <v>598</v>
      </c>
      <c r="DU38" s="344">
        <f>10^-3*0.007</f>
        <v>6.9999999999999999E-6</v>
      </c>
      <c r="DV38" s="154" t="s">
        <v>599</v>
      </c>
    </row>
    <row r="39" spans="1:126" x14ac:dyDescent="0.2">
      <c r="A39" s="151"/>
      <c r="B39" s="152" t="s">
        <v>980</v>
      </c>
      <c r="C39" s="140" t="s">
        <v>977</v>
      </c>
      <c r="D39" s="140">
        <v>1</v>
      </c>
      <c r="E39" s="140" t="s">
        <v>926</v>
      </c>
      <c r="F39" s="153">
        <v>0.125</v>
      </c>
      <c r="G39" s="141" t="s">
        <v>978</v>
      </c>
      <c r="H39" s="149">
        <v>0.18</v>
      </c>
      <c r="I39" s="149"/>
      <c r="J39" s="146">
        <f>0.225*0.125</f>
        <v>2.8125000000000001E-2</v>
      </c>
      <c r="K39" s="142">
        <v>53.02</v>
      </c>
      <c r="L39" s="143">
        <f>1*10^-3</f>
        <v>1E-3</v>
      </c>
      <c r="M39" s="143">
        <f>1*10^-4</f>
        <v>1E-4</v>
      </c>
      <c r="N39" s="143">
        <f t="shared" si="35"/>
        <v>5.3020000000000005E-2</v>
      </c>
      <c r="O39" s="143">
        <f t="shared" si="36"/>
        <v>2.0999999999999999E-5</v>
      </c>
      <c r="P39" s="143">
        <f t="shared" si="37"/>
        <v>3.1000000000000001E-5</v>
      </c>
      <c r="Q39" s="60"/>
      <c r="R39" s="334">
        <v>51</v>
      </c>
      <c r="S39" s="319" t="s">
        <v>343</v>
      </c>
      <c r="BE39" s="60"/>
      <c r="BF39" s="11"/>
      <c r="BG39" s="11"/>
      <c r="BH39" s="11"/>
      <c r="BI39" s="135"/>
      <c r="BJ39" s="11"/>
      <c r="BK39" s="11"/>
      <c r="BL39" s="11"/>
      <c r="BM39" s="135"/>
      <c r="BN39" s="135"/>
      <c r="BO39" s="315" t="s">
        <v>1730</v>
      </c>
      <c r="BP39" s="11"/>
      <c r="BQ39" s="332" t="s">
        <v>149</v>
      </c>
      <c r="BR39" s="11"/>
      <c r="BS39" s="135"/>
      <c r="BT39" s="135"/>
      <c r="BU39" s="140" t="s">
        <v>23</v>
      </c>
      <c r="BV39" s="11" t="s">
        <v>117</v>
      </c>
      <c r="BW39" s="337">
        <f t="shared" si="21"/>
        <v>2036</v>
      </c>
      <c r="BX39" s="140"/>
      <c r="BY39" s="135"/>
      <c r="BZ39" s="135"/>
      <c r="CA39" s="135"/>
      <c r="CB39" s="140"/>
      <c r="CC39" s="319" t="s">
        <v>467</v>
      </c>
      <c r="CD39" s="319" t="s">
        <v>468</v>
      </c>
      <c r="CE39" s="319" t="s">
        <v>416</v>
      </c>
      <c r="CF39" s="319">
        <v>11</v>
      </c>
      <c r="CG39" s="319"/>
      <c r="CH39" s="319"/>
      <c r="CI39" s="319"/>
      <c r="CJ39" s="319"/>
      <c r="CK39" s="319"/>
      <c r="CL39" s="319"/>
      <c r="CM39" s="144"/>
      <c r="CN39" s="321"/>
      <c r="CO39" s="144"/>
      <c r="CP39" s="319" t="s">
        <v>575</v>
      </c>
      <c r="CQ39" s="319" t="s">
        <v>701</v>
      </c>
      <c r="CR39" s="319" t="s">
        <v>576</v>
      </c>
      <c r="CS39" s="319"/>
      <c r="CT39" s="140"/>
      <c r="CU39" s="11"/>
      <c r="CV39" s="11"/>
      <c r="CW39" s="11"/>
      <c r="CX39" s="11"/>
      <c r="CY39" s="140"/>
      <c r="CZ39" s="154" t="s">
        <v>636</v>
      </c>
      <c r="DA39" s="226" t="s">
        <v>617</v>
      </c>
      <c r="DB39" s="154" t="str">
        <f>CONCATENATE($DA$33,$DC39,$DD39)</f>
        <v>Car/Van PoolsCar PoolGasoline</v>
      </c>
      <c r="DC39" s="226" t="s">
        <v>618</v>
      </c>
      <c r="DD39" s="154" t="s">
        <v>29</v>
      </c>
      <c r="DE39" s="154" t="s">
        <v>1015</v>
      </c>
      <c r="DF39" s="322">
        <v>230</v>
      </c>
      <c r="DI39" s="154">
        <v>22.5</v>
      </c>
      <c r="DJ39" s="154" t="s">
        <v>631</v>
      </c>
      <c r="DK39" s="346">
        <f>(1/2)*0.364</f>
        <v>0.182</v>
      </c>
      <c r="DL39" s="154" t="s">
        <v>628</v>
      </c>
      <c r="DM39" s="343">
        <f>(1/2)*10^-3*0.031</f>
        <v>1.5500000000000001E-5</v>
      </c>
      <c r="DN39" s="154" t="s">
        <v>629</v>
      </c>
      <c r="DO39" s="343">
        <f>(1/2)*10^-3*0.032</f>
        <v>1.5999999999999999E-5</v>
      </c>
      <c r="DP39" s="154" t="s">
        <v>630</v>
      </c>
      <c r="DQ39" s="347">
        <f>(1/2)*0.364</f>
        <v>0.182</v>
      </c>
      <c r="DR39" s="154" t="s">
        <v>628</v>
      </c>
      <c r="DS39" s="344">
        <f>(1/2)*10^-3*0.031</f>
        <v>1.5500000000000001E-5</v>
      </c>
      <c r="DT39" s="154" t="s">
        <v>629</v>
      </c>
      <c r="DU39" s="344">
        <f>(1/2)*10^-3*0.032</f>
        <v>1.5999999999999999E-5</v>
      </c>
      <c r="DV39" s="154" t="s">
        <v>630</v>
      </c>
    </row>
    <row r="40" spans="1:126" x14ac:dyDescent="0.2">
      <c r="A40" s="151"/>
      <c r="B40" s="152" t="s">
        <v>808</v>
      </c>
      <c r="C40" s="140" t="s">
        <v>977</v>
      </c>
      <c r="D40" s="140">
        <v>1</v>
      </c>
      <c r="E40" s="140" t="s">
        <v>926</v>
      </c>
      <c r="F40" s="153">
        <v>0.125</v>
      </c>
      <c r="G40" s="141" t="s">
        <v>978</v>
      </c>
      <c r="H40" s="149">
        <v>0.22500000000000001</v>
      </c>
      <c r="I40" s="149"/>
      <c r="J40" s="146">
        <f>0.225*0.125</f>
        <v>2.8125000000000001E-2</v>
      </c>
      <c r="K40" s="142">
        <v>53.02</v>
      </c>
      <c r="L40" s="143">
        <f>1*10^-3</f>
        <v>1E-3</v>
      </c>
      <c r="M40" s="143">
        <f>1*10^-4</f>
        <v>1E-4</v>
      </c>
      <c r="N40" s="143">
        <f t="shared" si="35"/>
        <v>5.3020000000000005E-2</v>
      </c>
      <c r="O40" s="143">
        <f t="shared" si="36"/>
        <v>2.0999999999999999E-5</v>
      </c>
      <c r="P40" s="143">
        <f t="shared" si="37"/>
        <v>3.1000000000000001E-5</v>
      </c>
      <c r="Q40" s="60"/>
      <c r="R40" s="334">
        <v>52</v>
      </c>
      <c r="S40" s="319" t="s">
        <v>343</v>
      </c>
      <c r="BE40" s="60"/>
      <c r="BF40" s="11"/>
      <c r="BG40" s="11"/>
      <c r="BH40" s="11"/>
      <c r="BI40" s="135"/>
      <c r="BJ40" s="11"/>
      <c r="BK40" s="11"/>
      <c r="BL40" s="11"/>
      <c r="BM40" s="135"/>
      <c r="BN40" s="135"/>
      <c r="BO40" s="315" t="s">
        <v>1731</v>
      </c>
      <c r="BP40" s="11"/>
      <c r="BQ40" s="332" t="s">
        <v>148</v>
      </c>
      <c r="BR40" s="11"/>
      <c r="BS40" s="135"/>
      <c r="BT40" s="135"/>
      <c r="BU40" s="140" t="s">
        <v>219</v>
      </c>
      <c r="BV40" s="11" t="s">
        <v>39</v>
      </c>
      <c r="BW40" s="337">
        <f t="shared" si="21"/>
        <v>2037</v>
      </c>
      <c r="BX40" s="140"/>
      <c r="BY40" s="135"/>
      <c r="BZ40" s="135"/>
      <c r="CA40" s="135"/>
      <c r="CB40" s="140"/>
      <c r="CC40" s="319" t="s">
        <v>469</v>
      </c>
      <c r="CD40" s="319" t="s">
        <v>468</v>
      </c>
      <c r="CE40" s="319" t="s">
        <v>416</v>
      </c>
      <c r="CF40" s="319">
        <v>3</v>
      </c>
      <c r="CG40" s="319"/>
      <c r="CH40" s="319"/>
      <c r="CI40" s="319"/>
      <c r="CJ40" s="319"/>
      <c r="CK40" s="319"/>
      <c r="CL40" s="319"/>
      <c r="CM40" s="144"/>
      <c r="CN40" s="321"/>
      <c r="CO40" s="144"/>
      <c r="CP40" s="319" t="s">
        <v>577</v>
      </c>
      <c r="CQ40" s="319" t="s">
        <v>702</v>
      </c>
      <c r="CR40" s="319" t="s">
        <v>578</v>
      </c>
      <c r="CS40" s="319"/>
      <c r="CT40" s="140"/>
      <c r="CU40" s="11"/>
      <c r="CV40" s="11"/>
      <c r="CW40" s="11"/>
      <c r="CX40" s="11"/>
      <c r="CY40" s="140"/>
      <c r="CZ40" s="154" t="s">
        <v>636</v>
      </c>
      <c r="DB40" s="154" t="str">
        <f>CONCATENATE($DA$33,$DC40,$DD40)</f>
        <v>Car/Van PoolsVan PoolGasoline</v>
      </c>
      <c r="DC40" s="226" t="s">
        <v>619</v>
      </c>
      <c r="DD40" s="154" t="s">
        <v>29</v>
      </c>
      <c r="DE40" s="154" t="s">
        <v>1015</v>
      </c>
      <c r="DF40" s="322">
        <v>230</v>
      </c>
      <c r="DI40" s="154">
        <v>16.2</v>
      </c>
      <c r="DJ40" s="154" t="s">
        <v>631</v>
      </c>
      <c r="DK40" s="346">
        <f>(1/4)*0.519</f>
        <v>0.12975</v>
      </c>
      <c r="DL40" s="154" t="s">
        <v>628</v>
      </c>
      <c r="DM40" s="343">
        <f>(1/4)*10^-3*0.036</f>
        <v>9.0000000000000002E-6</v>
      </c>
      <c r="DN40" s="154" t="s">
        <v>629</v>
      </c>
      <c r="DO40" s="343">
        <f>(1/4)*10^-3*0.047</f>
        <v>1.1750000000000001E-5</v>
      </c>
      <c r="DP40" s="154" t="s">
        <v>630</v>
      </c>
      <c r="DQ40" s="347">
        <f>(1/4)*0.519</f>
        <v>0.12975</v>
      </c>
      <c r="DR40" s="154" t="s">
        <v>628</v>
      </c>
      <c r="DS40" s="344">
        <f>(1/4)*10^-3*0.036</f>
        <v>9.0000000000000002E-6</v>
      </c>
      <c r="DT40" s="154" t="s">
        <v>629</v>
      </c>
      <c r="DU40" s="344">
        <f>(1/4)*10^-3*0.047</f>
        <v>1.1750000000000001E-5</v>
      </c>
      <c r="DV40" s="154" t="s">
        <v>630</v>
      </c>
    </row>
    <row r="41" spans="1:126" x14ac:dyDescent="0.2">
      <c r="A41" s="151"/>
      <c r="B41" s="152" t="s">
        <v>809</v>
      </c>
      <c r="C41" s="140" t="s">
        <v>977</v>
      </c>
      <c r="D41" s="140">
        <v>1</v>
      </c>
      <c r="E41" s="140" t="s">
        <v>926</v>
      </c>
      <c r="F41" s="153">
        <v>0.125</v>
      </c>
      <c r="G41" s="141" t="s">
        <v>978</v>
      </c>
      <c r="H41" s="149">
        <v>0.27</v>
      </c>
      <c r="I41" s="149"/>
      <c r="J41" s="146">
        <f>0.225*0.125</f>
        <v>2.8125000000000001E-2</v>
      </c>
      <c r="K41" s="142">
        <v>53.02</v>
      </c>
      <c r="L41" s="143">
        <f>1*10^-3</f>
        <v>1E-3</v>
      </c>
      <c r="M41" s="143">
        <f>1*10^-4</f>
        <v>1E-4</v>
      </c>
      <c r="N41" s="143">
        <f t="shared" si="35"/>
        <v>5.3020000000000005E-2</v>
      </c>
      <c r="O41" s="143">
        <f t="shared" si="36"/>
        <v>2.0999999999999999E-5</v>
      </c>
      <c r="P41" s="143">
        <f t="shared" si="37"/>
        <v>3.1000000000000001E-5</v>
      </c>
      <c r="Q41" s="60"/>
      <c r="R41" s="334">
        <v>53</v>
      </c>
      <c r="S41" s="319" t="s">
        <v>372</v>
      </c>
      <c r="BE41" s="60"/>
      <c r="BF41" s="11"/>
      <c r="BG41" s="11"/>
      <c r="BH41" s="11"/>
      <c r="BI41" s="135"/>
      <c r="BJ41" s="11"/>
      <c r="BK41" s="11"/>
      <c r="BL41" s="11"/>
      <c r="BM41" s="135"/>
      <c r="BN41" s="135"/>
      <c r="BO41" s="315"/>
      <c r="BP41" s="11"/>
      <c r="BQ41" s="332" t="s">
        <v>186</v>
      </c>
      <c r="BR41" s="11"/>
      <c r="BS41" s="135"/>
      <c r="BT41" s="135"/>
      <c r="BU41" s="140" t="s">
        <v>1520</v>
      </c>
      <c r="BV41" s="11" t="s">
        <v>116</v>
      </c>
      <c r="BW41" s="337">
        <f t="shared" si="21"/>
        <v>2038</v>
      </c>
      <c r="BX41" s="140"/>
      <c r="BY41" s="135"/>
      <c r="BZ41" s="135"/>
      <c r="CA41" s="135"/>
      <c r="CB41" s="140"/>
      <c r="CC41" s="319" t="s">
        <v>470</v>
      </c>
      <c r="CD41" s="319" t="s">
        <v>471</v>
      </c>
      <c r="CE41" s="319" t="s">
        <v>415</v>
      </c>
      <c r="CF41" s="319">
        <v>25</v>
      </c>
      <c r="CG41" s="319" t="s">
        <v>422</v>
      </c>
      <c r="CH41" s="319">
        <v>5</v>
      </c>
      <c r="CI41" s="319"/>
      <c r="CJ41" s="319"/>
      <c r="CK41" s="319"/>
      <c r="CL41" s="319"/>
      <c r="CM41" s="144"/>
      <c r="CN41" s="321"/>
      <c r="CO41" s="144"/>
      <c r="CP41" s="319" t="s">
        <v>579</v>
      </c>
      <c r="CQ41" s="319" t="s">
        <v>703</v>
      </c>
      <c r="CR41" s="319" t="s">
        <v>580</v>
      </c>
      <c r="CS41" s="319">
        <v>7500</v>
      </c>
      <c r="CT41" s="140"/>
      <c r="CU41" s="11"/>
      <c r="CV41" s="11"/>
      <c r="CW41" s="11"/>
      <c r="CX41" s="11"/>
      <c r="CY41" s="140"/>
      <c r="CZ41" s="154" t="s">
        <v>636</v>
      </c>
      <c r="DB41" s="154" t="str">
        <f>CONCATENATE($DA$34,$DC41,$DD41)</f>
        <v>Mass TransitBusDiesel</v>
      </c>
      <c r="DC41" s="226" t="s">
        <v>611</v>
      </c>
      <c r="DD41" s="154" t="s">
        <v>27</v>
      </c>
      <c r="DE41" s="154" t="s">
        <v>1015</v>
      </c>
      <c r="DF41" s="322">
        <v>230</v>
      </c>
      <c r="DK41" s="346">
        <v>0.107</v>
      </c>
      <c r="DL41" s="154" t="s">
        <v>628</v>
      </c>
      <c r="DM41" s="343">
        <v>5.9999999999999997E-7</v>
      </c>
      <c r="DN41" s="154" t="s">
        <v>629</v>
      </c>
      <c r="DO41" s="343">
        <v>4.9999999999999998E-7</v>
      </c>
      <c r="DP41" s="154" t="s">
        <v>630</v>
      </c>
      <c r="DQ41" s="347">
        <v>0.107</v>
      </c>
      <c r="DR41" s="154" t="s">
        <v>628</v>
      </c>
      <c r="DS41" s="344">
        <v>5.9999999999999997E-7</v>
      </c>
      <c r="DT41" s="154" t="s">
        <v>629</v>
      </c>
      <c r="DU41" s="344">
        <v>4.9999999999999998E-7</v>
      </c>
      <c r="DV41" s="154" t="s">
        <v>630</v>
      </c>
    </row>
    <row r="42" spans="1:126" x14ac:dyDescent="0.2">
      <c r="A42" s="151"/>
      <c r="B42" s="152" t="s">
        <v>31</v>
      </c>
      <c r="C42" s="140" t="s">
        <v>977</v>
      </c>
      <c r="D42" s="140">
        <v>1</v>
      </c>
      <c r="E42" s="140" t="s">
        <v>926</v>
      </c>
      <c r="F42" s="153">
        <v>0.125</v>
      </c>
      <c r="G42" s="141" t="s">
        <v>978</v>
      </c>
      <c r="H42" s="149">
        <v>0.66</v>
      </c>
      <c r="I42" s="149"/>
      <c r="J42" s="146">
        <f>0.66*0.125</f>
        <v>8.2500000000000004E-2</v>
      </c>
      <c r="K42" s="142">
        <v>53.02</v>
      </c>
      <c r="L42" s="143">
        <f>1*10^-3</f>
        <v>1E-3</v>
      </c>
      <c r="M42" s="143">
        <f>1*10^-4</f>
        <v>1E-4</v>
      </c>
      <c r="N42" s="143">
        <f t="shared" si="35"/>
        <v>5.3020000000000005E-2</v>
      </c>
      <c r="O42" s="143">
        <f t="shared" si="36"/>
        <v>2.0999999999999999E-5</v>
      </c>
      <c r="P42" s="143">
        <f t="shared" si="37"/>
        <v>3.1000000000000001E-5</v>
      </c>
      <c r="Q42" s="60"/>
      <c r="R42" s="334">
        <v>54</v>
      </c>
      <c r="S42" s="319" t="s">
        <v>343</v>
      </c>
      <c r="BE42" s="60"/>
      <c r="BF42" s="11"/>
      <c r="BG42" s="11"/>
      <c r="BH42" s="11"/>
      <c r="BI42" s="135"/>
      <c r="BJ42" s="11"/>
      <c r="BK42" s="11"/>
      <c r="BL42" s="11"/>
      <c r="BM42" s="135"/>
      <c r="BN42" s="135"/>
      <c r="BO42" s="135"/>
      <c r="BP42" s="11"/>
      <c r="BQ42" s="332" t="s">
        <v>169</v>
      </c>
      <c r="BR42" s="11"/>
      <c r="BS42" s="135"/>
      <c r="BT42" s="135"/>
      <c r="BU42" s="140" t="s">
        <v>130</v>
      </c>
      <c r="BV42" s="11" t="s">
        <v>115</v>
      </c>
      <c r="BW42" s="337">
        <f t="shared" si="21"/>
        <v>2039</v>
      </c>
      <c r="BX42" s="140"/>
      <c r="BY42" s="135"/>
      <c r="BZ42" s="135"/>
      <c r="CA42" s="135"/>
      <c r="CB42" s="140"/>
      <c r="CC42" s="319" t="s">
        <v>472</v>
      </c>
      <c r="CD42" s="319" t="s">
        <v>473</v>
      </c>
      <c r="CE42" s="319" t="s">
        <v>414</v>
      </c>
      <c r="CF42" s="319">
        <v>88</v>
      </c>
      <c r="CG42" s="319" t="s">
        <v>422</v>
      </c>
      <c r="CH42" s="319">
        <v>9</v>
      </c>
      <c r="CI42" s="319"/>
      <c r="CJ42" s="319"/>
      <c r="CK42" s="319"/>
      <c r="CL42" s="319"/>
      <c r="CM42" s="144"/>
      <c r="CN42" s="321"/>
      <c r="CO42" s="144"/>
      <c r="CP42" s="319" t="s">
        <v>704</v>
      </c>
      <c r="CQ42" s="319" t="s">
        <v>705</v>
      </c>
      <c r="CR42" s="319" t="s">
        <v>706</v>
      </c>
      <c r="CS42" s="319">
        <v>350</v>
      </c>
      <c r="CT42" s="140"/>
      <c r="CU42" s="11"/>
      <c r="CV42" s="11"/>
      <c r="CW42" s="11"/>
      <c r="CX42" s="11"/>
      <c r="CY42" s="140"/>
      <c r="CZ42" s="154" t="s">
        <v>636</v>
      </c>
      <c r="DB42" s="154" t="str">
        <f>CONCATENATE($DA$34,$DC42,$DD42)</f>
        <v>Mass TransitMetro/Transit RailElectric</v>
      </c>
      <c r="DC42" s="226" t="s">
        <v>1013</v>
      </c>
      <c r="DD42" s="154" t="s">
        <v>28</v>
      </c>
      <c r="DE42" s="154" t="s">
        <v>1015</v>
      </c>
      <c r="DF42" s="322">
        <v>230</v>
      </c>
      <c r="DK42" s="346">
        <v>0.16300000000000001</v>
      </c>
      <c r="DL42" s="154" t="s">
        <v>628</v>
      </c>
      <c r="DM42" s="343">
        <v>3.9999999999999998E-6</v>
      </c>
      <c r="DN42" s="154" t="s">
        <v>629</v>
      </c>
      <c r="DO42" s="343">
        <v>1.9999999999999999E-6</v>
      </c>
      <c r="DP42" s="154" t="s">
        <v>630</v>
      </c>
      <c r="DQ42" s="347">
        <v>0.16300000000000001</v>
      </c>
      <c r="DR42" s="154" t="s">
        <v>628</v>
      </c>
      <c r="DS42" s="344">
        <v>3.9999999999999998E-6</v>
      </c>
      <c r="DT42" s="154" t="s">
        <v>629</v>
      </c>
      <c r="DU42" s="344">
        <v>1.9999999999999999E-6</v>
      </c>
      <c r="DV42" s="154" t="s">
        <v>630</v>
      </c>
    </row>
    <row r="43" spans="1:126" x14ac:dyDescent="0.2">
      <c r="A43" s="151"/>
      <c r="B43" s="152" t="s">
        <v>78</v>
      </c>
      <c r="C43" s="140" t="s">
        <v>977</v>
      </c>
      <c r="D43" s="140">
        <v>1</v>
      </c>
      <c r="E43" s="140" t="s">
        <v>926</v>
      </c>
      <c r="F43" s="153">
        <v>0.125</v>
      </c>
      <c r="G43" s="141" t="s">
        <v>978</v>
      </c>
      <c r="H43" s="149">
        <v>0.72</v>
      </c>
      <c r="I43" s="149"/>
      <c r="J43" s="146">
        <v>8.4000000000000005E-2</v>
      </c>
      <c r="K43" s="142">
        <f>70.22*0.15</f>
        <v>10.532999999999999</v>
      </c>
      <c r="L43" s="143">
        <f>(1.1*10^-3)*0.85+(0.0148*(1/1000)*16.2*(1/0.125))*0.15</f>
        <v>1.2227119999999999E-3</v>
      </c>
      <c r="M43" s="143">
        <f>(1.1*10^-4)*0.85+(0.0157*(1/1000)*16.2*(1/0.125))*0.15</f>
        <v>3.9870799999999995E-4</v>
      </c>
      <c r="N43" s="143">
        <f t="shared" si="35"/>
        <v>1.0532999999999999E-2</v>
      </c>
      <c r="O43" s="143">
        <f t="shared" si="36"/>
        <v>2.5676951999999997E-5</v>
      </c>
      <c r="P43" s="143">
        <f t="shared" si="37"/>
        <v>1.2359947999999999E-4</v>
      </c>
      <c r="Q43" s="60"/>
      <c r="R43" s="334">
        <v>55</v>
      </c>
      <c r="S43" s="319" t="s">
        <v>343</v>
      </c>
      <c r="BE43" s="60"/>
      <c r="BF43" s="11"/>
      <c r="BG43" s="11"/>
      <c r="BH43" s="11"/>
      <c r="BI43" s="135"/>
      <c r="BJ43" s="11"/>
      <c r="BK43" s="11"/>
      <c r="BL43" s="11"/>
      <c r="BM43" s="135"/>
      <c r="BN43" s="135"/>
      <c r="BO43" s="135"/>
      <c r="BP43" s="11"/>
      <c r="BQ43" s="332" t="s">
        <v>187</v>
      </c>
      <c r="BR43" s="11"/>
      <c r="BS43" s="135"/>
      <c r="BT43" s="135"/>
      <c r="BU43" s="140" t="s">
        <v>258</v>
      </c>
      <c r="BV43" s="11"/>
      <c r="BW43" s="337">
        <f t="shared" si="21"/>
        <v>2040</v>
      </c>
      <c r="BX43" s="140"/>
      <c r="BY43" s="135"/>
      <c r="BZ43" s="135"/>
      <c r="CA43" s="135"/>
      <c r="CB43" s="140"/>
      <c r="CC43" s="319" t="s">
        <v>474</v>
      </c>
      <c r="CD43" s="319" t="s">
        <v>475</v>
      </c>
      <c r="CE43" s="319"/>
      <c r="CF43" s="319"/>
      <c r="CG43" s="319"/>
      <c r="CH43" s="319"/>
      <c r="CI43" s="319"/>
      <c r="CJ43" s="319"/>
      <c r="CK43" s="319"/>
      <c r="CL43" s="319"/>
      <c r="CM43" s="144"/>
      <c r="CN43" s="321"/>
      <c r="CO43" s="144"/>
      <c r="CP43" s="319" t="s">
        <v>707</v>
      </c>
      <c r="CQ43" s="319" t="s">
        <v>708</v>
      </c>
      <c r="CR43" s="319" t="s">
        <v>709</v>
      </c>
      <c r="CS43" s="319">
        <v>1870</v>
      </c>
      <c r="CT43" s="140"/>
      <c r="CU43" s="11"/>
      <c r="CV43" s="11"/>
      <c r="CW43" s="11"/>
      <c r="CX43" s="11"/>
      <c r="CY43" s="140"/>
      <c r="CZ43" s="154" t="s">
        <v>636</v>
      </c>
      <c r="DB43" s="154" t="str">
        <f>CONCATENATE($DA$34,$DC43,$DD43)</f>
        <v>Mass TransitCommuter RailDiesel</v>
      </c>
      <c r="DC43" s="226" t="s">
        <v>612</v>
      </c>
      <c r="DD43" s="154" t="s">
        <v>27</v>
      </c>
      <c r="DE43" s="154" t="s">
        <v>1015</v>
      </c>
      <c r="DF43" s="322">
        <v>230</v>
      </c>
      <c r="DK43" s="346">
        <v>0.17199999999999999</v>
      </c>
      <c r="DL43" s="154" t="s">
        <v>628</v>
      </c>
      <c r="DM43" s="343">
        <v>1.9999999999999999E-6</v>
      </c>
      <c r="DN43" s="154" t="s">
        <v>629</v>
      </c>
      <c r="DO43" s="343">
        <v>9.9999999999999995E-7</v>
      </c>
      <c r="DP43" s="154" t="s">
        <v>630</v>
      </c>
      <c r="DQ43" s="347">
        <v>0.17199999999999999</v>
      </c>
      <c r="DR43" s="154" t="s">
        <v>628</v>
      </c>
      <c r="DS43" s="344">
        <v>1.9999999999999999E-6</v>
      </c>
      <c r="DT43" s="154" t="s">
        <v>629</v>
      </c>
      <c r="DU43" s="344">
        <v>9.9999999999999995E-7</v>
      </c>
      <c r="DV43" s="154" t="s">
        <v>630</v>
      </c>
    </row>
    <row r="44" spans="1:126" x14ac:dyDescent="0.2">
      <c r="A44" s="60"/>
      <c r="B44" s="152" t="s">
        <v>74</v>
      </c>
      <c r="C44" s="140" t="s">
        <v>977</v>
      </c>
      <c r="D44" s="140">
        <v>1</v>
      </c>
      <c r="E44" s="140" t="s">
        <v>926</v>
      </c>
      <c r="F44" s="153">
        <v>0.125</v>
      </c>
      <c r="G44" s="141" t="s">
        <v>978</v>
      </c>
      <c r="H44" s="149">
        <v>1.1259999999999999</v>
      </c>
      <c r="I44" s="149"/>
      <c r="J44" s="146">
        <v>0.13800000000000001</v>
      </c>
      <c r="K44" s="142">
        <f>73.96*0.8</f>
        <v>59.167999999999999</v>
      </c>
      <c r="L44" s="143">
        <f>(1.1*10^-3)*0.2+(0.0009*(1/1000)*16.2*(1/0.138))*0.8</f>
        <v>3.0452173913043479E-4</v>
      </c>
      <c r="M44" s="143">
        <f>(1.1*10^-4)*0.2+(0.0014*(1/1000)*16.2*(1/0.138))*0.8</f>
        <v>1.5347826086956518E-4</v>
      </c>
      <c r="N44" s="143">
        <f>K44/1000*1</f>
        <v>5.9167999999999998E-2</v>
      </c>
      <c r="O44" s="143">
        <f>L44/1000*21</f>
        <v>6.394956521739131E-6</v>
      </c>
      <c r="P44" s="143">
        <f>M44/1000*310</f>
        <v>4.7578260869565205E-5</v>
      </c>
      <c r="Q44" s="60"/>
      <c r="R44" s="334">
        <v>56</v>
      </c>
      <c r="S44" s="319" t="s">
        <v>347</v>
      </c>
      <c r="BE44" s="60"/>
      <c r="BF44" s="11"/>
      <c r="BG44" s="11"/>
      <c r="BH44" s="11"/>
      <c r="BI44" s="135"/>
      <c r="BJ44" s="11"/>
      <c r="BK44" s="11"/>
      <c r="BL44" s="11"/>
      <c r="BM44" s="135"/>
      <c r="BN44" s="135"/>
      <c r="BO44" s="135"/>
      <c r="BP44" s="11"/>
      <c r="BQ44" s="332" t="s">
        <v>188</v>
      </c>
      <c r="BR44" s="11"/>
      <c r="BS44" s="135"/>
      <c r="BT44" s="135"/>
      <c r="BU44" s="140" t="s">
        <v>1514</v>
      </c>
      <c r="BV44" s="11"/>
      <c r="BW44" s="337">
        <f t="shared" si="21"/>
        <v>2041</v>
      </c>
      <c r="BX44" s="140"/>
      <c r="BY44" s="135"/>
      <c r="BZ44" s="135"/>
      <c r="CA44" s="135"/>
      <c r="CB44" s="140"/>
      <c r="CC44" s="319" t="s">
        <v>476</v>
      </c>
      <c r="CD44" s="319" t="s">
        <v>475</v>
      </c>
      <c r="CE44" s="319"/>
      <c r="CF44" s="319"/>
      <c r="CG44" s="319"/>
      <c r="CH44" s="319"/>
      <c r="CI44" s="319"/>
      <c r="CJ44" s="319"/>
      <c r="CK44" s="319"/>
      <c r="CL44" s="319"/>
      <c r="CM44" s="144"/>
      <c r="CN44" s="321"/>
      <c r="CO44" s="144"/>
      <c r="CP44" s="319" t="s">
        <v>710</v>
      </c>
      <c r="CQ44" s="319" t="s">
        <v>711</v>
      </c>
      <c r="CR44" s="319" t="s">
        <v>712</v>
      </c>
      <c r="CS44" s="319">
        <v>14900</v>
      </c>
      <c r="CT44" s="140"/>
      <c r="CU44" s="11"/>
      <c r="CV44" s="11"/>
      <c r="CW44" s="11"/>
      <c r="CX44" s="11"/>
      <c r="CY44" s="140"/>
      <c r="CZ44" s="154" t="s">
        <v>636</v>
      </c>
      <c r="DB44" s="154" t="str">
        <f>CONCATENATE($DA$34,$DC44,$DD44)</f>
        <v>Mass TransitIntercity RailDiesel</v>
      </c>
      <c r="DC44" s="226" t="s">
        <v>613</v>
      </c>
      <c r="DD44" s="154" t="s">
        <v>27</v>
      </c>
      <c r="DE44" s="154" t="s">
        <v>1015</v>
      </c>
      <c r="DF44" s="322">
        <v>230</v>
      </c>
      <c r="DK44" s="346">
        <v>0.185</v>
      </c>
      <c r="DL44" s="154" t="s">
        <v>628</v>
      </c>
      <c r="DM44" s="343">
        <v>1.9999999999999999E-6</v>
      </c>
      <c r="DN44" s="154" t="s">
        <v>629</v>
      </c>
      <c r="DO44" s="343">
        <v>9.9999999999999995E-7</v>
      </c>
      <c r="DP44" s="154" t="s">
        <v>630</v>
      </c>
      <c r="DQ44" s="347">
        <v>0.185</v>
      </c>
      <c r="DR44" s="154" t="s">
        <v>628</v>
      </c>
      <c r="DS44" s="344">
        <v>1.9999999999999999E-6</v>
      </c>
      <c r="DT44" s="154" t="s">
        <v>629</v>
      </c>
      <c r="DU44" s="344">
        <v>9.9999999999999995E-7</v>
      </c>
      <c r="DV44" s="154" t="s">
        <v>630</v>
      </c>
    </row>
    <row r="45" spans="1:126" x14ac:dyDescent="0.2">
      <c r="A45" s="60"/>
      <c r="B45" s="152" t="s">
        <v>811</v>
      </c>
      <c r="C45" s="140" t="s">
        <v>977</v>
      </c>
      <c r="D45" s="140">
        <v>1</v>
      </c>
      <c r="E45" s="140" t="s">
        <v>926</v>
      </c>
      <c r="F45" s="153">
        <v>0.125</v>
      </c>
      <c r="G45" s="141" t="s">
        <v>978</v>
      </c>
      <c r="H45" s="149">
        <v>1</v>
      </c>
      <c r="I45" s="149"/>
      <c r="J45" s="146">
        <v>0.125</v>
      </c>
      <c r="K45" s="142">
        <v>70.22</v>
      </c>
      <c r="L45" s="143">
        <f>0.0148*(1/1000)*16.2*(1/0.125)</f>
        <v>1.91808E-3</v>
      </c>
      <c r="M45" s="143">
        <f>0.0157*(1/1000)*16.2*(1/0.125)</f>
        <v>2.0347199999999998E-3</v>
      </c>
      <c r="N45" s="143">
        <f>K45/1000*1</f>
        <v>7.0220000000000005E-2</v>
      </c>
      <c r="O45" s="143">
        <f>L45/1000*21</f>
        <v>4.0279679999999992E-5</v>
      </c>
      <c r="P45" s="143">
        <f>M45/1000*310</f>
        <v>6.3076319999999996E-4</v>
      </c>
      <c r="Q45" s="60"/>
      <c r="R45" s="334">
        <v>58</v>
      </c>
      <c r="S45" s="319" t="s">
        <v>343</v>
      </c>
      <c r="BE45" s="60"/>
      <c r="BF45" s="11"/>
      <c r="BG45" s="11"/>
      <c r="BH45" s="11"/>
      <c r="BI45" s="135"/>
      <c r="BJ45" s="11"/>
      <c r="BK45" s="11"/>
      <c r="BL45" s="11"/>
      <c r="BM45" s="135"/>
      <c r="BN45" s="135"/>
      <c r="BO45" s="135"/>
      <c r="BP45" s="11"/>
      <c r="BQ45" s="332" t="s">
        <v>203</v>
      </c>
      <c r="BR45" s="11"/>
      <c r="BS45" s="135"/>
      <c r="BT45" s="135"/>
      <c r="BU45" s="140" t="s">
        <v>24</v>
      </c>
      <c r="BV45" s="11"/>
      <c r="BW45" s="337">
        <f t="shared" si="21"/>
        <v>2042</v>
      </c>
      <c r="BX45" s="140"/>
      <c r="BY45" s="135"/>
      <c r="BZ45" s="135"/>
      <c r="CA45" s="135"/>
      <c r="CB45" s="140"/>
      <c r="CC45" s="319" t="s">
        <v>477</v>
      </c>
      <c r="CD45" s="319" t="s">
        <v>478</v>
      </c>
      <c r="CE45" s="319" t="s">
        <v>416</v>
      </c>
      <c r="CF45" s="319">
        <v>18</v>
      </c>
      <c r="CG45" s="319"/>
      <c r="CH45" s="319"/>
      <c r="CI45" s="319"/>
      <c r="CJ45" s="319"/>
      <c r="CK45" s="319"/>
      <c r="CL45" s="319"/>
      <c r="CM45" s="144"/>
      <c r="CN45" s="321"/>
      <c r="CO45" s="144"/>
      <c r="CP45" s="319" t="s">
        <v>713</v>
      </c>
      <c r="CQ45" s="319" t="s">
        <v>714</v>
      </c>
      <c r="CR45" s="319" t="s">
        <v>715</v>
      </c>
      <c r="CS45" s="319">
        <v>6320</v>
      </c>
      <c r="CT45" s="140"/>
      <c r="CU45" s="11"/>
      <c r="CV45" s="11"/>
      <c r="CW45" s="11"/>
      <c r="CX45" s="11"/>
      <c r="CY45" s="140"/>
      <c r="CZ45" s="154" t="s">
        <v>636</v>
      </c>
      <c r="DB45" s="154" t="str">
        <f>CONCATENATE($DA$35,$DC45,$DD45)</f>
        <v>Human PoweredWalking and/or Bicycling</v>
      </c>
      <c r="DC45" s="226" t="s">
        <v>620</v>
      </c>
      <c r="DE45" s="154" t="s">
        <v>1015</v>
      </c>
      <c r="DF45" s="322">
        <v>230</v>
      </c>
      <c r="DK45" s="346">
        <v>0</v>
      </c>
      <c r="DL45" s="154" t="s">
        <v>597</v>
      </c>
      <c r="DM45" s="343">
        <v>0</v>
      </c>
      <c r="DN45" s="154" t="s">
        <v>598</v>
      </c>
      <c r="DO45" s="343">
        <v>0</v>
      </c>
      <c r="DP45" s="154" t="s">
        <v>599</v>
      </c>
      <c r="DQ45" s="347">
        <v>0</v>
      </c>
      <c r="DR45" s="154" t="s">
        <v>597</v>
      </c>
      <c r="DS45" s="344">
        <v>0</v>
      </c>
      <c r="DT45" s="154" t="s">
        <v>598</v>
      </c>
      <c r="DU45" s="344">
        <v>0</v>
      </c>
      <c r="DV45" s="154" t="s">
        <v>599</v>
      </c>
    </row>
    <row r="46" spans="1:126" x14ac:dyDescent="0.2">
      <c r="A46" s="60"/>
      <c r="B46" s="152" t="s">
        <v>810</v>
      </c>
      <c r="C46" s="140" t="s">
        <v>977</v>
      </c>
      <c r="D46" s="140">
        <v>1</v>
      </c>
      <c r="E46" s="140" t="s">
        <v>926</v>
      </c>
      <c r="F46" s="153">
        <v>0.125</v>
      </c>
      <c r="G46" s="141" t="s">
        <v>978</v>
      </c>
      <c r="H46" s="149">
        <v>1.147</v>
      </c>
      <c r="I46" s="149"/>
      <c r="J46" s="146">
        <v>0.13800000000000001</v>
      </c>
      <c r="K46" s="142">
        <v>73.959999999999994</v>
      </c>
      <c r="L46" s="143">
        <f>0.0009*(1/1000)*16.2*(1/0.138)</f>
        <v>1.0565217391304347E-4</v>
      </c>
      <c r="M46" s="143">
        <f>0.0014*(1/1000)*16.2*(1/0.138)</f>
        <v>1.6434782608695648E-4</v>
      </c>
      <c r="N46" s="143">
        <f>K46/1000*1</f>
        <v>7.3959999999999998E-2</v>
      </c>
      <c r="O46" s="143">
        <f>L46/1000*21</f>
        <v>2.2186956521739127E-6</v>
      </c>
      <c r="P46" s="143">
        <f>M46/1000*310</f>
        <v>5.0947826086956509E-5</v>
      </c>
      <c r="Q46" s="60"/>
      <c r="R46" s="334">
        <v>59</v>
      </c>
      <c r="S46" s="319" t="s">
        <v>353</v>
      </c>
      <c r="BE46" s="60"/>
      <c r="BF46" s="11"/>
      <c r="BG46" s="11"/>
      <c r="BH46" s="11"/>
      <c r="BI46" s="135"/>
      <c r="BJ46" s="11"/>
      <c r="BK46" s="11"/>
      <c r="BL46" s="11"/>
      <c r="BM46" s="135"/>
      <c r="BN46" s="135"/>
      <c r="BO46" s="135"/>
      <c r="BP46" s="11"/>
      <c r="BQ46" s="332" t="s">
        <v>189</v>
      </c>
      <c r="BR46" s="11"/>
      <c r="BS46" s="135"/>
      <c r="BT46" s="135"/>
      <c r="BU46" s="140" t="s">
        <v>1515</v>
      </c>
      <c r="BV46" s="11"/>
      <c r="BW46" s="337">
        <f t="shared" si="21"/>
        <v>2043</v>
      </c>
      <c r="BX46" s="140"/>
      <c r="BY46" s="135"/>
      <c r="BZ46" s="135"/>
      <c r="CA46" s="135"/>
      <c r="CB46" s="140"/>
      <c r="CC46" s="319" t="s">
        <v>479</v>
      </c>
      <c r="CD46" s="319" t="s">
        <v>478</v>
      </c>
      <c r="CE46" s="319" t="s">
        <v>416</v>
      </c>
      <c r="CF46" s="319">
        <v>75</v>
      </c>
      <c r="CG46" s="319"/>
      <c r="CH46" s="319"/>
      <c r="CI46" s="319"/>
      <c r="CJ46" s="319"/>
      <c r="CK46" s="319"/>
      <c r="CL46" s="319"/>
      <c r="CM46" s="144"/>
      <c r="CN46" s="321"/>
      <c r="CO46" s="144"/>
      <c r="CP46" s="319" t="s">
        <v>716</v>
      </c>
      <c r="CQ46" s="319" t="s">
        <v>717</v>
      </c>
      <c r="CR46" s="319" t="s">
        <v>718</v>
      </c>
      <c r="CS46" s="319">
        <v>756</v>
      </c>
      <c r="CT46" s="140"/>
      <c r="CU46" s="11"/>
      <c r="CV46" s="11"/>
      <c r="CW46" s="11"/>
      <c r="CX46" s="11"/>
      <c r="CY46" s="140"/>
    </row>
    <row r="47" spans="1:126" x14ac:dyDescent="0.2">
      <c r="A47" s="60"/>
      <c r="B47" s="60"/>
      <c r="C47" s="60"/>
      <c r="D47" s="60"/>
      <c r="E47" s="60"/>
      <c r="F47" s="60"/>
      <c r="G47" s="60"/>
      <c r="H47" s="60"/>
      <c r="I47" s="60"/>
      <c r="J47" s="60"/>
      <c r="K47" s="60"/>
      <c r="L47" s="60"/>
      <c r="M47" s="60"/>
      <c r="N47" s="60"/>
      <c r="O47" s="60"/>
      <c r="P47" s="60"/>
      <c r="Q47" s="60"/>
      <c r="R47" s="334">
        <v>60</v>
      </c>
      <c r="S47" s="319" t="s">
        <v>353</v>
      </c>
      <c r="BE47" s="60"/>
      <c r="BF47" s="11"/>
      <c r="BG47" s="11"/>
      <c r="BH47" s="11"/>
      <c r="BI47" s="135"/>
      <c r="BJ47" s="11"/>
      <c r="BK47" s="11"/>
      <c r="BL47" s="11"/>
      <c r="BM47" s="135"/>
      <c r="BN47" s="135"/>
      <c r="BO47" s="135"/>
      <c r="BP47" s="11"/>
      <c r="BQ47" s="332" t="s">
        <v>928</v>
      </c>
      <c r="BR47" s="11"/>
      <c r="BS47" s="135"/>
      <c r="BT47" s="135"/>
      <c r="BU47" s="140" t="s">
        <v>45</v>
      </c>
      <c r="BV47" s="11"/>
      <c r="BW47" s="337">
        <f t="shared" si="21"/>
        <v>2044</v>
      </c>
      <c r="BX47" s="140"/>
      <c r="BY47" s="135"/>
      <c r="BZ47" s="135"/>
      <c r="CA47" s="135"/>
      <c r="CB47" s="140"/>
      <c r="CC47" s="319" t="s">
        <v>480</v>
      </c>
      <c r="CD47" s="319" t="s">
        <v>481</v>
      </c>
      <c r="CE47" s="319" t="s">
        <v>414</v>
      </c>
      <c r="CF47" s="319">
        <v>59</v>
      </c>
      <c r="CG47" s="319"/>
      <c r="CH47" s="319"/>
      <c r="CI47" s="319"/>
      <c r="CJ47" s="319"/>
      <c r="CK47" s="319"/>
      <c r="CL47" s="319"/>
      <c r="CM47" s="144"/>
      <c r="CN47" s="321"/>
      <c r="CO47" s="144"/>
      <c r="CP47" s="319" t="s">
        <v>719</v>
      </c>
      <c r="CQ47" s="319" t="s">
        <v>720</v>
      </c>
      <c r="CR47" s="319" t="s">
        <v>721</v>
      </c>
      <c r="CS47" s="319">
        <v>1540</v>
      </c>
      <c r="CT47" s="140"/>
      <c r="CU47" s="11"/>
      <c r="CV47" s="11"/>
      <c r="CW47" s="11"/>
      <c r="CX47" s="11"/>
      <c r="CY47" s="140"/>
    </row>
    <row r="48" spans="1:126" x14ac:dyDescent="0.2">
      <c r="A48" s="60"/>
      <c r="B48" s="60"/>
      <c r="C48" s="60"/>
      <c r="D48" s="60"/>
      <c r="E48" s="60"/>
      <c r="F48" s="60"/>
      <c r="G48" s="60"/>
      <c r="H48" s="60"/>
      <c r="I48" s="60"/>
      <c r="J48" s="60"/>
      <c r="K48" s="60"/>
      <c r="L48" s="60"/>
      <c r="M48" s="60"/>
      <c r="N48" s="60"/>
      <c r="O48" s="60"/>
      <c r="P48" s="60"/>
      <c r="Q48" s="60"/>
      <c r="R48" s="334">
        <v>63</v>
      </c>
      <c r="S48" s="319" t="s">
        <v>347</v>
      </c>
      <c r="BE48" s="60"/>
      <c r="BF48" s="11"/>
      <c r="BG48" s="11"/>
      <c r="BH48" s="11"/>
      <c r="BI48" s="135"/>
      <c r="BJ48" s="11"/>
      <c r="BK48" s="11"/>
      <c r="BL48" s="11"/>
      <c r="BM48" s="135"/>
      <c r="BN48" s="135"/>
      <c r="BO48" s="135"/>
      <c r="BP48" s="11"/>
      <c r="BQ48" s="332" t="s">
        <v>190</v>
      </c>
      <c r="BR48" s="11"/>
      <c r="BS48" s="135"/>
      <c r="BT48" s="135"/>
      <c r="BU48" s="140" t="s">
        <v>69</v>
      </c>
      <c r="BV48" s="11"/>
      <c r="BW48" s="337">
        <f t="shared" si="21"/>
        <v>2045</v>
      </c>
      <c r="BX48" s="140"/>
      <c r="BY48" s="135"/>
      <c r="BZ48" s="135"/>
      <c r="CA48" s="135"/>
      <c r="CB48" s="140"/>
      <c r="CC48" s="319" t="s">
        <v>482</v>
      </c>
      <c r="CD48" s="319" t="s">
        <v>483</v>
      </c>
      <c r="CE48" s="319" t="s">
        <v>413</v>
      </c>
      <c r="CF48" s="319">
        <v>46.6</v>
      </c>
      <c r="CG48" s="319" t="s">
        <v>414</v>
      </c>
      <c r="CH48" s="319">
        <v>50</v>
      </c>
      <c r="CI48" s="319"/>
      <c r="CJ48" s="319"/>
      <c r="CK48" s="319"/>
      <c r="CL48" s="319"/>
      <c r="CM48" s="144"/>
      <c r="CN48" s="321"/>
      <c r="CO48" s="144"/>
      <c r="CP48" s="319" t="s">
        <v>722</v>
      </c>
      <c r="CQ48" s="319" t="s">
        <v>723</v>
      </c>
      <c r="CR48" s="319" t="s">
        <v>724</v>
      </c>
      <c r="CS48" s="319">
        <v>2800</v>
      </c>
      <c r="CT48" s="140"/>
      <c r="CU48" s="11"/>
      <c r="CV48" s="11"/>
      <c r="CW48" s="11"/>
      <c r="CX48" s="11"/>
      <c r="CY48" s="140"/>
    </row>
    <row r="49" spans="1:103" x14ac:dyDescent="0.2">
      <c r="A49" s="60"/>
      <c r="B49" s="60"/>
      <c r="C49" s="60"/>
      <c r="D49" s="60"/>
      <c r="E49" s="60"/>
      <c r="F49" s="60"/>
      <c r="G49" s="60"/>
      <c r="H49" s="60"/>
      <c r="I49" s="60"/>
      <c r="J49" s="60"/>
      <c r="K49" s="60"/>
      <c r="L49" s="60"/>
      <c r="M49" s="60"/>
      <c r="N49" s="60"/>
      <c r="O49" s="60"/>
      <c r="P49" s="60"/>
      <c r="Q49" s="60"/>
      <c r="R49" s="334">
        <v>64</v>
      </c>
      <c r="S49" s="319" t="s">
        <v>337</v>
      </c>
      <c r="BE49" s="60"/>
      <c r="BF49" s="11"/>
      <c r="BG49" s="11"/>
      <c r="BH49" s="11"/>
      <c r="BI49" s="135"/>
      <c r="BJ49" s="11"/>
      <c r="BK49" s="11"/>
      <c r="BL49" s="11"/>
      <c r="BM49" s="135"/>
      <c r="BN49" s="135"/>
      <c r="BO49" s="135"/>
      <c r="BP49" s="11"/>
      <c r="BQ49" s="332" t="s">
        <v>178</v>
      </c>
      <c r="BR49" s="11"/>
      <c r="BS49" s="135"/>
      <c r="BT49" s="135"/>
      <c r="BU49" s="338"/>
      <c r="BV49" s="11"/>
      <c r="BW49" s="337">
        <f t="shared" si="21"/>
        <v>2046</v>
      </c>
      <c r="BX49" s="140"/>
      <c r="BY49" s="135"/>
      <c r="BZ49" s="135"/>
      <c r="CA49" s="135"/>
      <c r="CB49" s="140"/>
      <c r="CC49" s="319" t="s">
        <v>484</v>
      </c>
      <c r="CD49" s="319" t="s">
        <v>485</v>
      </c>
      <c r="CE49" s="319" t="s">
        <v>416</v>
      </c>
      <c r="CF49" s="319">
        <v>2.5</v>
      </c>
      <c r="CG49" s="319"/>
      <c r="CH49" s="319"/>
      <c r="CI49" s="319"/>
      <c r="CJ49" s="319"/>
      <c r="CK49" s="319"/>
      <c r="CL49" s="319"/>
      <c r="CM49" s="144"/>
      <c r="CN49" s="321"/>
      <c r="CO49" s="144"/>
      <c r="CP49" s="319" t="s">
        <v>725</v>
      </c>
      <c r="CQ49" s="319" t="s">
        <v>726</v>
      </c>
      <c r="CR49" s="319" t="s">
        <v>727</v>
      </c>
      <c r="CS49" s="319">
        <v>989</v>
      </c>
      <c r="CT49" s="140"/>
      <c r="CU49" s="11"/>
      <c r="CV49" s="11"/>
      <c r="CW49" s="11"/>
      <c r="CX49" s="11"/>
      <c r="CY49" s="140"/>
    </row>
    <row r="50" spans="1:103" x14ac:dyDescent="0.2">
      <c r="A50" s="60"/>
      <c r="B50" s="60"/>
      <c r="C50" s="60"/>
      <c r="D50" s="60"/>
      <c r="E50" s="60"/>
      <c r="F50" s="60"/>
      <c r="G50" s="60"/>
      <c r="H50" s="60"/>
      <c r="I50" s="60"/>
      <c r="J50" s="60"/>
      <c r="K50" s="60"/>
      <c r="L50" s="60"/>
      <c r="M50" s="60"/>
      <c r="N50" s="60"/>
      <c r="O50" s="60"/>
      <c r="P50" s="60"/>
      <c r="Q50" s="60"/>
      <c r="R50" s="334">
        <v>65</v>
      </c>
      <c r="S50" s="319" t="s">
        <v>343</v>
      </c>
      <c r="BE50" s="60"/>
      <c r="BF50" s="11"/>
      <c r="BG50" s="11"/>
      <c r="BH50" s="11"/>
      <c r="BI50" s="135"/>
      <c r="BJ50" s="11"/>
      <c r="BK50" s="11"/>
      <c r="BL50" s="11"/>
      <c r="BM50" s="135"/>
      <c r="BN50" s="135"/>
      <c r="BO50" s="135"/>
      <c r="BP50" s="11"/>
      <c r="BQ50" s="332" t="s">
        <v>179</v>
      </c>
      <c r="BR50" s="11"/>
      <c r="BS50" s="135"/>
      <c r="BT50" s="135"/>
      <c r="BU50" s="338"/>
      <c r="BV50" s="11"/>
      <c r="BW50" s="337">
        <f t="shared" si="21"/>
        <v>2047</v>
      </c>
      <c r="BX50" s="140"/>
      <c r="BY50" s="135"/>
      <c r="BZ50" s="135"/>
      <c r="CA50" s="135"/>
      <c r="CB50" s="140"/>
      <c r="CC50" s="319" t="s">
        <v>486</v>
      </c>
      <c r="CD50" s="319" t="s">
        <v>487</v>
      </c>
      <c r="CE50" s="319" t="s">
        <v>413</v>
      </c>
      <c r="CF50" s="319">
        <v>77</v>
      </c>
      <c r="CG50" s="319" t="s">
        <v>414</v>
      </c>
      <c r="CH50" s="319">
        <v>19</v>
      </c>
      <c r="CI50" s="319"/>
      <c r="CJ50" s="319"/>
      <c r="CK50" s="319"/>
      <c r="CL50" s="319"/>
      <c r="CM50" s="144"/>
      <c r="CN50" s="321"/>
      <c r="CO50" s="144"/>
      <c r="CP50" s="319" t="s">
        <v>728</v>
      </c>
      <c r="CQ50" s="319" t="s">
        <v>729</v>
      </c>
      <c r="CR50" s="319" t="s">
        <v>730</v>
      </c>
      <c r="CS50" s="319">
        <v>487</v>
      </c>
      <c r="CT50" s="140"/>
      <c r="CU50" s="11"/>
      <c r="CV50" s="11"/>
      <c r="CW50" s="11"/>
      <c r="CX50" s="11"/>
      <c r="CY50" s="140"/>
    </row>
    <row r="51" spans="1:103" x14ac:dyDescent="0.2">
      <c r="A51" s="60"/>
      <c r="B51" s="60"/>
      <c r="C51" s="60"/>
      <c r="D51" s="60"/>
      <c r="E51" s="60"/>
      <c r="F51" s="60"/>
      <c r="G51" s="60"/>
      <c r="H51" s="60"/>
      <c r="I51" s="60"/>
      <c r="J51" s="60"/>
      <c r="K51" s="60"/>
      <c r="L51" s="60"/>
      <c r="M51" s="60"/>
      <c r="N51" s="60"/>
      <c r="O51" s="60"/>
      <c r="P51" s="60"/>
      <c r="Q51" s="60"/>
      <c r="R51" s="334">
        <v>66</v>
      </c>
      <c r="S51" s="319" t="s">
        <v>337</v>
      </c>
      <c r="BE51" s="60"/>
      <c r="BF51" s="11"/>
      <c r="BG51" s="11"/>
      <c r="BH51" s="11"/>
      <c r="BI51" s="135"/>
      <c r="BJ51" s="11"/>
      <c r="BK51" s="11"/>
      <c r="BL51" s="11"/>
      <c r="BM51" s="135"/>
      <c r="BN51" s="135"/>
      <c r="BO51" s="135"/>
      <c r="BP51" s="11"/>
      <c r="BQ51" s="332" t="s">
        <v>156</v>
      </c>
      <c r="BR51" s="11"/>
      <c r="BS51" s="135"/>
      <c r="BT51" s="135"/>
      <c r="BU51" s="338"/>
      <c r="BV51" s="11"/>
      <c r="BW51" s="337">
        <f t="shared" si="21"/>
        <v>2048</v>
      </c>
      <c r="BX51" s="140"/>
      <c r="BY51" s="135"/>
      <c r="BZ51" s="135"/>
      <c r="CA51" s="135"/>
      <c r="CB51" s="140"/>
      <c r="CC51" s="319" t="s">
        <v>488</v>
      </c>
      <c r="CD51" s="319" t="s">
        <v>489</v>
      </c>
      <c r="CE51" s="319" t="s">
        <v>414</v>
      </c>
      <c r="CF51" s="319">
        <v>88</v>
      </c>
      <c r="CG51" s="319"/>
      <c r="CH51" s="319"/>
      <c r="CI51" s="319"/>
      <c r="CJ51" s="319"/>
      <c r="CK51" s="319"/>
      <c r="CL51" s="319"/>
      <c r="CM51" s="144"/>
      <c r="CN51" s="321"/>
      <c r="CO51" s="144"/>
      <c r="CP51" s="319" t="s">
        <v>731</v>
      </c>
      <c r="CQ51" s="319" t="s">
        <v>732</v>
      </c>
      <c r="CR51" s="319" t="s">
        <v>733</v>
      </c>
      <c r="CS51" s="319">
        <v>708</v>
      </c>
      <c r="CT51" s="140"/>
      <c r="CY51" s="140"/>
    </row>
    <row r="52" spans="1:103" x14ac:dyDescent="0.2">
      <c r="A52" s="60"/>
      <c r="B52" s="60"/>
      <c r="C52" s="60"/>
      <c r="D52" s="60"/>
      <c r="E52" s="60"/>
      <c r="F52" s="60"/>
      <c r="G52" s="60"/>
      <c r="H52" s="60"/>
      <c r="I52" s="60"/>
      <c r="J52" s="60"/>
      <c r="K52" s="60"/>
      <c r="L52" s="60"/>
      <c r="M52" s="60"/>
      <c r="N52" s="60"/>
      <c r="O52" s="60"/>
      <c r="P52" s="60"/>
      <c r="Q52" s="60"/>
      <c r="R52" s="334">
        <v>67</v>
      </c>
      <c r="S52" s="319" t="s">
        <v>344</v>
      </c>
      <c r="BE52" s="60"/>
      <c r="BF52" s="11"/>
      <c r="BG52" s="11"/>
      <c r="BH52" s="11"/>
      <c r="BI52" s="135"/>
      <c r="BJ52" s="11"/>
      <c r="BK52" s="11"/>
      <c r="BL52" s="11"/>
      <c r="BM52" s="135"/>
      <c r="BN52" s="135"/>
      <c r="BO52" s="135"/>
      <c r="BP52" s="11"/>
      <c r="BQ52" s="332" t="s">
        <v>152</v>
      </c>
      <c r="BR52" s="11"/>
      <c r="BS52" s="135"/>
      <c r="BT52" s="135"/>
      <c r="BU52" s="338"/>
      <c r="BV52" s="11"/>
      <c r="BW52" s="337">
        <f t="shared" si="21"/>
        <v>2049</v>
      </c>
      <c r="BX52" s="140"/>
      <c r="BY52" s="135"/>
      <c r="BZ52" s="135"/>
      <c r="CA52" s="135"/>
      <c r="CB52" s="140"/>
      <c r="CC52" s="319" t="s">
        <v>490</v>
      </c>
      <c r="CD52" s="319" t="s">
        <v>491</v>
      </c>
      <c r="CE52" s="319" t="s">
        <v>413</v>
      </c>
      <c r="CF52" s="319">
        <v>58</v>
      </c>
      <c r="CG52" s="319" t="s">
        <v>414</v>
      </c>
      <c r="CH52" s="319">
        <v>42</v>
      </c>
      <c r="CI52" s="319"/>
      <c r="CJ52" s="319"/>
      <c r="CK52" s="319"/>
      <c r="CL52" s="319"/>
      <c r="CM52" s="144"/>
      <c r="CN52" s="321"/>
      <c r="CO52" s="144"/>
      <c r="CP52" s="319" t="s">
        <v>734</v>
      </c>
      <c r="CQ52" s="319" t="s">
        <v>735</v>
      </c>
      <c r="CR52" s="319" t="s">
        <v>736</v>
      </c>
      <c r="CS52" s="319">
        <v>286</v>
      </c>
      <c r="CT52" s="140"/>
      <c r="CY52" s="140"/>
    </row>
    <row r="53" spans="1:103" x14ac:dyDescent="0.2">
      <c r="A53" s="60"/>
      <c r="B53" s="60"/>
      <c r="C53" s="60"/>
      <c r="D53" s="60"/>
      <c r="E53" s="60"/>
      <c r="F53" s="60"/>
      <c r="G53" s="60"/>
      <c r="H53" s="60"/>
      <c r="I53" s="60"/>
      <c r="J53" s="60"/>
      <c r="K53" s="60"/>
      <c r="L53" s="60"/>
      <c r="M53" s="60"/>
      <c r="N53" s="60"/>
      <c r="O53" s="60"/>
      <c r="P53" s="60"/>
      <c r="Q53" s="60"/>
      <c r="R53" s="334">
        <v>68</v>
      </c>
      <c r="S53" s="319" t="s">
        <v>347</v>
      </c>
      <c r="BE53" s="60"/>
      <c r="BF53" s="11"/>
      <c r="BG53" s="11"/>
      <c r="BH53" s="11"/>
      <c r="BI53" s="135"/>
      <c r="BJ53" s="11"/>
      <c r="BK53" s="11"/>
      <c r="BL53" s="11"/>
      <c r="BM53" s="135"/>
      <c r="BN53" s="135"/>
      <c r="BO53" s="135"/>
      <c r="BP53" s="11"/>
      <c r="BQ53" s="332" t="s">
        <v>191</v>
      </c>
      <c r="BR53" s="11"/>
      <c r="BS53" s="135"/>
      <c r="BT53" s="135"/>
      <c r="BU53" s="11"/>
      <c r="BV53" s="11"/>
      <c r="BW53" s="337">
        <f t="shared" si="21"/>
        <v>2050</v>
      </c>
      <c r="BX53" s="140"/>
      <c r="BY53" s="135"/>
      <c r="BZ53" s="135"/>
      <c r="CA53" s="135"/>
      <c r="CB53" s="140"/>
      <c r="CC53" s="319" t="s">
        <v>492</v>
      </c>
      <c r="CD53" s="319" t="s">
        <v>491</v>
      </c>
      <c r="CE53" s="319" t="s">
        <v>413</v>
      </c>
      <c r="CF53" s="319">
        <v>85</v>
      </c>
      <c r="CG53" s="319" t="s">
        <v>414</v>
      </c>
      <c r="CH53" s="319">
        <v>15</v>
      </c>
      <c r="CI53" s="319"/>
      <c r="CJ53" s="319"/>
      <c r="CK53" s="319"/>
      <c r="CL53" s="319"/>
      <c r="CM53" s="144"/>
      <c r="CN53" s="321"/>
      <c r="CO53" s="144"/>
      <c r="CP53" s="319" t="s">
        <v>737</v>
      </c>
      <c r="CQ53" s="319" t="s">
        <v>738</v>
      </c>
      <c r="CR53" s="319" t="s">
        <v>739</v>
      </c>
      <c r="CS53" s="319">
        <v>659</v>
      </c>
      <c r="CT53" s="140"/>
      <c r="CY53" s="140"/>
    </row>
    <row r="54" spans="1:103" x14ac:dyDescent="0.2">
      <c r="A54" s="60"/>
      <c r="B54" s="60"/>
      <c r="C54" s="60"/>
      <c r="D54" s="60"/>
      <c r="E54" s="60"/>
      <c r="F54" s="60"/>
      <c r="G54" s="60"/>
      <c r="H54" s="60"/>
      <c r="I54" s="60"/>
      <c r="J54" s="60"/>
      <c r="K54" s="60"/>
      <c r="L54" s="60"/>
      <c r="M54" s="60"/>
      <c r="N54" s="60"/>
      <c r="O54" s="60"/>
      <c r="P54" s="60"/>
      <c r="Q54" s="60"/>
      <c r="R54" s="334">
        <v>69</v>
      </c>
      <c r="S54" s="319" t="s">
        <v>347</v>
      </c>
      <c r="BE54" s="60"/>
      <c r="BF54" s="11"/>
      <c r="BG54" s="11"/>
      <c r="BH54" s="11"/>
      <c r="BI54" s="135"/>
      <c r="BJ54" s="11"/>
      <c r="BK54" s="11"/>
      <c r="BL54" s="11"/>
      <c r="BM54" s="135"/>
      <c r="BN54" s="135"/>
      <c r="BO54" s="135"/>
      <c r="BP54" s="11"/>
      <c r="BQ54" s="332" t="s">
        <v>175</v>
      </c>
      <c r="BR54" s="11"/>
      <c r="BS54" s="135"/>
      <c r="BT54" s="135"/>
      <c r="BU54" s="338"/>
      <c r="BV54" s="11"/>
      <c r="BW54" s="11"/>
      <c r="BX54" s="140"/>
      <c r="BY54" s="135"/>
      <c r="BZ54" s="135"/>
      <c r="CA54" s="135"/>
      <c r="CB54" s="140"/>
      <c r="CC54" s="319" t="s">
        <v>493</v>
      </c>
      <c r="CD54" s="319" t="s">
        <v>494</v>
      </c>
      <c r="CE54" s="319" t="s">
        <v>413</v>
      </c>
      <c r="CF54" s="319">
        <v>85.1</v>
      </c>
      <c r="CG54" s="319" t="s">
        <v>414</v>
      </c>
      <c r="CH54" s="319">
        <v>11.5</v>
      </c>
      <c r="CI54" s="319"/>
      <c r="CJ54" s="319"/>
      <c r="CK54" s="319"/>
      <c r="CL54" s="319"/>
      <c r="CM54" s="144"/>
      <c r="CN54" s="321"/>
      <c r="CO54" s="144"/>
      <c r="CP54" s="319" t="s">
        <v>740</v>
      </c>
      <c r="CQ54" s="319" t="s">
        <v>741</v>
      </c>
      <c r="CR54" s="319" t="s">
        <v>742</v>
      </c>
      <c r="CS54" s="319">
        <v>359</v>
      </c>
      <c r="CT54" s="140"/>
      <c r="CY54" s="140"/>
    </row>
    <row r="55" spans="1:103" x14ac:dyDescent="0.2">
      <c r="A55" s="60"/>
      <c r="B55" s="60"/>
      <c r="C55" s="60"/>
      <c r="D55" s="60"/>
      <c r="E55" s="60"/>
      <c r="F55" s="60"/>
      <c r="G55" s="60"/>
      <c r="H55" s="60"/>
      <c r="I55" s="60"/>
      <c r="J55" s="60"/>
      <c r="K55" s="60"/>
      <c r="L55" s="60"/>
      <c r="M55" s="60"/>
      <c r="N55" s="60"/>
      <c r="O55" s="60"/>
      <c r="P55" s="60"/>
      <c r="Q55" s="60"/>
      <c r="R55" s="334">
        <v>70</v>
      </c>
      <c r="S55" s="319" t="s">
        <v>347</v>
      </c>
      <c r="BE55" s="60"/>
      <c r="BF55" s="11"/>
      <c r="BG55" s="11"/>
      <c r="BH55" s="11"/>
      <c r="BI55" s="135"/>
      <c r="BJ55" s="11"/>
      <c r="BK55" s="11"/>
      <c r="BL55" s="11"/>
      <c r="BM55" s="135"/>
      <c r="BN55" s="135"/>
      <c r="BO55" s="135"/>
      <c r="BP55" s="11"/>
      <c r="BQ55" s="332" t="s">
        <v>200</v>
      </c>
      <c r="BR55" s="11"/>
      <c r="BS55" s="135"/>
      <c r="BT55" s="135"/>
      <c r="BU55" s="135"/>
      <c r="BV55" s="11"/>
      <c r="BW55" s="11"/>
      <c r="BX55" s="140"/>
      <c r="BY55" s="135"/>
      <c r="BZ55" s="135"/>
      <c r="CA55" s="135"/>
      <c r="CB55" s="140"/>
      <c r="CC55" s="319" t="s">
        <v>495</v>
      </c>
      <c r="CD55" s="319" t="s">
        <v>494</v>
      </c>
      <c r="CE55" s="319" t="s">
        <v>413</v>
      </c>
      <c r="CF55" s="319">
        <v>55</v>
      </c>
      <c r="CG55" s="319" t="s">
        <v>414</v>
      </c>
      <c r="CH55" s="319">
        <v>42</v>
      </c>
      <c r="CI55" s="319"/>
      <c r="CJ55" s="319"/>
      <c r="CK55" s="319"/>
      <c r="CL55" s="319"/>
      <c r="CM55" s="144"/>
      <c r="CN55" s="321"/>
      <c r="CO55" s="144"/>
      <c r="CP55" s="319" t="s">
        <v>743</v>
      </c>
      <c r="CQ55" s="319" t="s">
        <v>744</v>
      </c>
      <c r="CR55" s="319" t="s">
        <v>745</v>
      </c>
      <c r="CS55" s="319">
        <v>11</v>
      </c>
      <c r="CT55" s="140"/>
      <c r="CY55" s="140"/>
    </row>
    <row r="56" spans="1:103" x14ac:dyDescent="0.2">
      <c r="A56" s="60"/>
      <c r="B56" s="60"/>
      <c r="C56" s="60"/>
      <c r="D56" s="60"/>
      <c r="E56" s="60"/>
      <c r="F56" s="60"/>
      <c r="G56" s="60"/>
      <c r="H56" s="60"/>
      <c r="I56" s="60"/>
      <c r="J56" s="60"/>
      <c r="K56" s="60"/>
      <c r="L56" s="60"/>
      <c r="M56" s="60"/>
      <c r="N56" s="60"/>
      <c r="O56" s="60"/>
      <c r="P56" s="60"/>
      <c r="Q56" s="60"/>
      <c r="R56" s="334">
        <v>71</v>
      </c>
      <c r="S56" s="319" t="s">
        <v>347</v>
      </c>
      <c r="BE56" s="60"/>
      <c r="BF56" s="11"/>
      <c r="BG56" s="11"/>
      <c r="BH56" s="11"/>
      <c r="BI56" s="135"/>
      <c r="BJ56" s="11"/>
      <c r="BK56" s="11"/>
      <c r="BL56" s="11"/>
      <c r="BM56" s="135"/>
      <c r="BN56" s="135"/>
      <c r="BO56" s="135"/>
      <c r="BP56" s="11"/>
      <c r="BQ56" s="332" t="s">
        <v>192</v>
      </c>
      <c r="BR56" s="11"/>
      <c r="BS56" s="135"/>
      <c r="BT56" s="135"/>
      <c r="BU56" s="135"/>
      <c r="BV56" s="11"/>
      <c r="BW56" s="11"/>
      <c r="BX56" s="140"/>
      <c r="BY56" s="135"/>
      <c r="BZ56" s="135"/>
      <c r="CA56" s="135"/>
      <c r="CB56" s="140"/>
      <c r="CC56" s="319" t="s">
        <v>496</v>
      </c>
      <c r="CD56" s="319" t="s">
        <v>494</v>
      </c>
      <c r="CE56" s="319" t="s">
        <v>413</v>
      </c>
      <c r="CF56" s="319">
        <v>82</v>
      </c>
      <c r="CG56" s="319" t="s">
        <v>414</v>
      </c>
      <c r="CH56" s="319">
        <v>15</v>
      </c>
      <c r="CI56" s="319"/>
      <c r="CJ56" s="319"/>
      <c r="CK56" s="319"/>
      <c r="CL56" s="319"/>
      <c r="CM56" s="144"/>
      <c r="CN56" s="321"/>
      <c r="CO56" s="144"/>
      <c r="CP56" s="319" t="s">
        <v>746</v>
      </c>
      <c r="CQ56" s="319" t="s">
        <v>747</v>
      </c>
      <c r="CR56" s="319" t="s">
        <v>748</v>
      </c>
      <c r="CS56" s="319">
        <v>919</v>
      </c>
      <c r="CT56" s="140"/>
      <c r="CY56" s="140"/>
    </row>
    <row r="57" spans="1:103" x14ac:dyDescent="0.2">
      <c r="A57" s="60"/>
      <c r="B57" s="60"/>
      <c r="C57" s="60"/>
      <c r="D57" s="60"/>
      <c r="E57" s="60"/>
      <c r="F57" s="60"/>
      <c r="G57" s="60"/>
      <c r="H57" s="60"/>
      <c r="I57" s="60"/>
      <c r="J57" s="60"/>
      <c r="K57" s="60"/>
      <c r="L57" s="60"/>
      <c r="M57" s="60"/>
      <c r="N57" s="60"/>
      <c r="O57" s="60"/>
      <c r="P57" s="60"/>
      <c r="Q57" s="60"/>
      <c r="R57" s="334">
        <v>72</v>
      </c>
      <c r="S57" s="319" t="s">
        <v>347</v>
      </c>
      <c r="BE57" s="60"/>
      <c r="BF57" s="11"/>
      <c r="BG57" s="11"/>
      <c r="BH57" s="11"/>
      <c r="BI57" s="135"/>
      <c r="BJ57" s="11"/>
      <c r="BK57" s="11"/>
      <c r="BL57" s="11"/>
      <c r="BM57" s="135"/>
      <c r="BN57" s="135"/>
      <c r="BO57" s="135"/>
      <c r="BP57" s="11"/>
      <c r="BQ57" s="332" t="s">
        <v>157</v>
      </c>
      <c r="BR57" s="11"/>
      <c r="BS57" s="135"/>
      <c r="BT57" s="135"/>
      <c r="BU57" s="135"/>
      <c r="BV57" s="11"/>
      <c r="BW57" s="11"/>
      <c r="BX57" s="140"/>
      <c r="BY57" s="135"/>
      <c r="BZ57" s="135"/>
      <c r="CA57" s="135"/>
      <c r="CB57" s="140"/>
      <c r="CC57" s="319" t="s">
        <v>497</v>
      </c>
      <c r="CD57" s="319" t="s">
        <v>494</v>
      </c>
      <c r="CE57" s="319" t="s">
        <v>413</v>
      </c>
      <c r="CF57" s="319">
        <v>65.099999999999994</v>
      </c>
      <c r="CG57" s="319" t="s">
        <v>414</v>
      </c>
      <c r="CH57" s="319">
        <v>31.5</v>
      </c>
      <c r="CI57" s="319"/>
      <c r="CJ57" s="319"/>
      <c r="CK57" s="319"/>
      <c r="CL57" s="319"/>
      <c r="CM57" s="144"/>
      <c r="CN57" s="321"/>
      <c r="CO57" s="144"/>
      <c r="CP57" s="319" t="s">
        <v>749</v>
      </c>
      <c r="CQ57" s="319" t="s">
        <v>750</v>
      </c>
      <c r="CR57" s="319" t="s">
        <v>751</v>
      </c>
      <c r="CS57" s="319">
        <v>552</v>
      </c>
      <c r="CT57" s="140"/>
      <c r="CY57" s="140"/>
    </row>
    <row r="58" spans="1:103" x14ac:dyDescent="0.2">
      <c r="A58" s="60"/>
      <c r="B58" s="60"/>
      <c r="C58" s="60"/>
      <c r="D58" s="60"/>
      <c r="E58" s="60"/>
      <c r="F58" s="60"/>
      <c r="G58" s="60"/>
      <c r="H58" s="60"/>
      <c r="I58" s="60"/>
      <c r="J58" s="60"/>
      <c r="K58" s="60"/>
      <c r="L58" s="60"/>
      <c r="M58" s="60"/>
      <c r="N58" s="60"/>
      <c r="O58" s="60"/>
      <c r="P58" s="60"/>
      <c r="Q58" s="60"/>
      <c r="R58" s="334">
        <v>73</v>
      </c>
      <c r="S58" s="319" t="s">
        <v>347</v>
      </c>
      <c r="BE58" s="60"/>
      <c r="BF58" s="11"/>
      <c r="BG58" s="11"/>
      <c r="BH58" s="11"/>
      <c r="BI58" s="135"/>
      <c r="BJ58" s="11"/>
      <c r="BK58" s="11"/>
      <c r="BL58" s="11"/>
      <c r="BM58" s="135"/>
      <c r="BN58" s="135"/>
      <c r="BO58" s="135"/>
      <c r="BP58" s="11"/>
      <c r="BQ58" s="332" t="s">
        <v>150</v>
      </c>
      <c r="BR58" s="11"/>
      <c r="BS58" s="135"/>
      <c r="BT58" s="135"/>
      <c r="BU58" s="135"/>
      <c r="BV58" s="11"/>
      <c r="BW58" s="11"/>
      <c r="BX58" s="140"/>
      <c r="BY58" s="135"/>
      <c r="BZ58" s="135"/>
      <c r="CA58" s="135"/>
      <c r="CB58" s="140"/>
      <c r="CC58" s="319" t="s">
        <v>498</v>
      </c>
      <c r="CD58" s="319" t="s">
        <v>499</v>
      </c>
      <c r="CE58" s="319" t="s">
        <v>414</v>
      </c>
      <c r="CF58" s="319">
        <v>52.5</v>
      </c>
      <c r="CG58" s="319" t="s">
        <v>417</v>
      </c>
      <c r="CH58" s="319">
        <v>47.5</v>
      </c>
      <c r="CI58" s="319"/>
      <c r="CJ58" s="319"/>
      <c r="CK58" s="319"/>
      <c r="CL58" s="319"/>
      <c r="CM58" s="144"/>
      <c r="CN58" s="321"/>
      <c r="CO58" s="144"/>
      <c r="CP58" s="319" t="s">
        <v>752</v>
      </c>
      <c r="CQ58" s="319" t="s">
        <v>753</v>
      </c>
      <c r="CR58" s="319" t="s">
        <v>754</v>
      </c>
      <c r="CS58" s="319">
        <v>1500</v>
      </c>
      <c r="CT58" s="140"/>
      <c r="CY58" s="140"/>
    </row>
    <row r="59" spans="1:103" x14ac:dyDescent="0.2">
      <c r="A59" s="60"/>
      <c r="B59" s="60"/>
      <c r="C59" s="60"/>
      <c r="D59" s="60"/>
      <c r="E59" s="60"/>
      <c r="F59" s="60"/>
      <c r="G59" s="60"/>
      <c r="H59" s="60"/>
      <c r="I59" s="60"/>
      <c r="J59" s="60"/>
      <c r="K59" s="60"/>
      <c r="L59" s="60"/>
      <c r="M59" s="60"/>
      <c r="N59" s="60"/>
      <c r="O59" s="60"/>
      <c r="P59" s="60"/>
      <c r="Q59" s="60"/>
      <c r="R59" s="334">
        <v>74</v>
      </c>
      <c r="S59" s="319" t="s">
        <v>347</v>
      </c>
      <c r="BE59" s="60"/>
      <c r="BR59" s="60"/>
      <c r="BX59" s="151"/>
      <c r="CB59" s="151"/>
      <c r="CC59" s="319" t="s">
        <v>500</v>
      </c>
      <c r="CD59" s="319" t="s">
        <v>501</v>
      </c>
      <c r="CE59" s="319" t="s">
        <v>413</v>
      </c>
      <c r="CF59" s="319">
        <v>50.5</v>
      </c>
      <c r="CG59" s="319" t="s">
        <v>414</v>
      </c>
      <c r="CH59" s="319">
        <v>47</v>
      </c>
      <c r="CI59" s="319"/>
      <c r="CJ59" s="319"/>
      <c r="CK59" s="319"/>
      <c r="CL59" s="319"/>
      <c r="CM59" s="151"/>
      <c r="CN59" s="350"/>
      <c r="CO59" s="151"/>
      <c r="CP59" s="319" t="s">
        <v>755</v>
      </c>
      <c r="CQ59" s="319" t="s">
        <v>756</v>
      </c>
      <c r="CR59" s="319" t="s">
        <v>757</v>
      </c>
      <c r="CS59" s="319">
        <v>575</v>
      </c>
      <c r="CT59" s="151"/>
      <c r="CY59" s="151"/>
    </row>
    <row r="60" spans="1:103" x14ac:dyDescent="0.2">
      <c r="A60" s="60"/>
      <c r="B60" s="60"/>
      <c r="C60" s="60"/>
      <c r="D60" s="60"/>
      <c r="E60" s="60"/>
      <c r="F60" s="60"/>
      <c r="G60" s="60"/>
      <c r="H60" s="60"/>
      <c r="I60" s="60"/>
      <c r="J60" s="60"/>
      <c r="K60" s="60"/>
      <c r="L60" s="60"/>
      <c r="M60" s="60"/>
      <c r="N60" s="60"/>
      <c r="O60" s="60"/>
      <c r="P60" s="60"/>
      <c r="Q60" s="60"/>
      <c r="R60" s="334">
        <v>76</v>
      </c>
      <c r="S60" s="319" t="s">
        <v>347</v>
      </c>
      <c r="BE60" s="60"/>
      <c r="BR60" s="60"/>
      <c r="BX60" s="151"/>
      <c r="CB60" s="151"/>
      <c r="CC60" s="319" t="s">
        <v>502</v>
      </c>
      <c r="CD60" s="319" t="s">
        <v>503</v>
      </c>
      <c r="CE60" s="319" t="s">
        <v>411</v>
      </c>
      <c r="CF60" s="319">
        <v>18.5</v>
      </c>
      <c r="CG60" s="319" t="s">
        <v>414</v>
      </c>
      <c r="CH60" s="319">
        <v>69.5</v>
      </c>
      <c r="CI60" s="319" t="s">
        <v>417</v>
      </c>
      <c r="CJ60" s="319">
        <v>12</v>
      </c>
      <c r="CK60" s="319"/>
      <c r="CL60" s="319"/>
      <c r="CM60" s="151"/>
      <c r="CN60" s="350"/>
      <c r="CO60" s="151"/>
      <c r="CP60" s="319" t="s">
        <v>758</v>
      </c>
      <c r="CQ60" s="319" t="s">
        <v>759</v>
      </c>
      <c r="CR60" s="319" t="s">
        <v>760</v>
      </c>
      <c r="CS60" s="319">
        <v>374</v>
      </c>
      <c r="CT60" s="151"/>
      <c r="CY60" s="151"/>
    </row>
    <row r="61" spans="1:103" x14ac:dyDescent="0.2">
      <c r="A61" s="60"/>
      <c r="B61" s="60"/>
      <c r="C61" s="60"/>
      <c r="D61" s="60"/>
      <c r="E61" s="60"/>
      <c r="F61" s="60"/>
      <c r="G61" s="60"/>
      <c r="H61" s="60"/>
      <c r="I61" s="60"/>
      <c r="J61" s="60"/>
      <c r="K61" s="60"/>
      <c r="L61" s="60"/>
      <c r="M61" s="60"/>
      <c r="N61" s="60"/>
      <c r="O61" s="60"/>
      <c r="P61" s="60"/>
      <c r="Q61" s="60"/>
      <c r="R61" s="334">
        <v>77</v>
      </c>
      <c r="S61" s="319" t="s">
        <v>347</v>
      </c>
      <c r="BE61" s="60"/>
      <c r="BR61" s="60"/>
      <c r="BX61" s="151"/>
      <c r="CB61" s="151"/>
      <c r="CC61" s="319" t="s">
        <v>504</v>
      </c>
      <c r="CD61" s="319" t="s">
        <v>505</v>
      </c>
      <c r="CE61" s="319" t="s">
        <v>413</v>
      </c>
      <c r="CF61" s="319">
        <v>5.0999999999999996</v>
      </c>
      <c r="CG61" s="319" t="s">
        <v>414</v>
      </c>
      <c r="CH61" s="319">
        <v>93</v>
      </c>
      <c r="CI61" s="319"/>
      <c r="CJ61" s="319"/>
      <c r="CK61" s="319"/>
      <c r="CL61" s="319"/>
      <c r="CM61" s="151"/>
      <c r="CN61" s="350"/>
      <c r="CO61" s="151"/>
      <c r="CP61" s="319" t="s">
        <v>761</v>
      </c>
      <c r="CQ61" s="319" t="s">
        <v>762</v>
      </c>
      <c r="CR61" s="319" t="s">
        <v>763</v>
      </c>
      <c r="CS61" s="319">
        <v>580</v>
      </c>
      <c r="CT61" s="151"/>
      <c r="CY61" s="151"/>
    </row>
    <row r="62" spans="1:103" x14ac:dyDescent="0.2">
      <c r="A62" s="60"/>
      <c r="B62" s="60"/>
      <c r="C62" s="60"/>
      <c r="D62" s="60"/>
      <c r="E62" s="60"/>
      <c r="F62" s="60"/>
      <c r="G62" s="60"/>
      <c r="H62" s="60"/>
      <c r="I62" s="60"/>
      <c r="J62" s="60"/>
      <c r="K62" s="60"/>
      <c r="L62" s="60"/>
      <c r="M62" s="60"/>
      <c r="N62" s="60"/>
      <c r="O62" s="60"/>
      <c r="P62" s="60"/>
      <c r="Q62" s="60"/>
      <c r="R62" s="334">
        <v>84</v>
      </c>
      <c r="S62" s="319" t="s">
        <v>358</v>
      </c>
      <c r="BE62" s="60"/>
      <c r="BR62" s="60"/>
      <c r="BX62" s="151"/>
      <c r="CB62" s="151"/>
      <c r="CC62" s="319" t="s">
        <v>506</v>
      </c>
      <c r="CD62" s="319" t="s">
        <v>507</v>
      </c>
      <c r="CE62" s="319" t="s">
        <v>411</v>
      </c>
      <c r="CF62" s="319">
        <v>15</v>
      </c>
      <c r="CG62" s="319" t="s">
        <v>413</v>
      </c>
      <c r="CH62" s="319">
        <v>25</v>
      </c>
      <c r="CI62" s="319" t="s">
        <v>414</v>
      </c>
      <c r="CJ62" s="319">
        <v>50</v>
      </c>
      <c r="CK62" s="319" t="s">
        <v>415</v>
      </c>
      <c r="CL62" s="319">
        <v>10</v>
      </c>
      <c r="CM62" s="151"/>
      <c r="CN62" s="350"/>
      <c r="CO62" s="151"/>
      <c r="CP62" s="319" t="s">
        <v>764</v>
      </c>
      <c r="CQ62" s="319" t="s">
        <v>765</v>
      </c>
      <c r="CR62" s="319" t="s">
        <v>766</v>
      </c>
      <c r="CS62" s="319">
        <v>101</v>
      </c>
      <c r="CT62" s="151"/>
      <c r="CY62" s="151"/>
    </row>
    <row r="63" spans="1:103" x14ac:dyDescent="0.2">
      <c r="A63" s="60"/>
      <c r="B63" s="60"/>
      <c r="C63" s="60"/>
      <c r="D63" s="60"/>
      <c r="E63" s="60"/>
      <c r="F63" s="60"/>
      <c r="G63" s="60"/>
      <c r="H63" s="60"/>
      <c r="I63" s="60"/>
      <c r="J63" s="60"/>
      <c r="K63" s="60"/>
      <c r="L63" s="60"/>
      <c r="M63" s="60"/>
      <c r="N63" s="60"/>
      <c r="O63" s="60"/>
      <c r="P63" s="60"/>
      <c r="Q63" s="60"/>
      <c r="R63" s="334">
        <v>87</v>
      </c>
      <c r="S63" s="319" t="s">
        <v>372</v>
      </c>
      <c r="BE63" s="60"/>
      <c r="BR63" s="60"/>
      <c r="BX63" s="151"/>
      <c r="CB63" s="151"/>
      <c r="CC63" s="319" t="s">
        <v>508</v>
      </c>
      <c r="CD63" s="319" t="s">
        <v>509</v>
      </c>
      <c r="CE63" s="319" t="s">
        <v>413</v>
      </c>
      <c r="CF63" s="319">
        <v>77.5</v>
      </c>
      <c r="CG63" s="319" t="s">
        <v>415</v>
      </c>
      <c r="CH63" s="319">
        <v>20</v>
      </c>
      <c r="CI63" s="319"/>
      <c r="CJ63" s="319"/>
      <c r="CK63" s="319"/>
      <c r="CL63" s="319"/>
      <c r="CM63" s="151"/>
      <c r="CN63" s="350"/>
      <c r="CO63" s="151"/>
      <c r="CP63" s="319" t="s">
        <v>767</v>
      </c>
      <c r="CQ63" s="319" t="s">
        <v>768</v>
      </c>
      <c r="CR63" s="319" t="s">
        <v>769</v>
      </c>
      <c r="CS63" s="319">
        <v>110</v>
      </c>
      <c r="CT63" s="151"/>
      <c r="CY63" s="151"/>
    </row>
    <row r="64" spans="1:103" x14ac:dyDescent="0.2">
      <c r="A64" s="60"/>
      <c r="B64" s="60"/>
      <c r="C64" s="60"/>
      <c r="D64" s="60"/>
      <c r="E64" s="60"/>
      <c r="F64" s="60"/>
      <c r="G64" s="60"/>
      <c r="H64" s="60"/>
      <c r="I64" s="60"/>
      <c r="J64" s="60"/>
      <c r="K64" s="60"/>
      <c r="L64" s="60"/>
      <c r="M64" s="60"/>
      <c r="N64" s="60"/>
      <c r="O64" s="60"/>
      <c r="P64" s="60"/>
      <c r="Q64" s="60"/>
      <c r="R64" s="334">
        <v>97</v>
      </c>
      <c r="S64" s="319" t="s">
        <v>372</v>
      </c>
      <c r="BE64" s="60"/>
      <c r="BR64" s="60"/>
      <c r="BX64" s="151"/>
      <c r="CB64" s="151"/>
      <c r="CC64" s="319" t="s">
        <v>510</v>
      </c>
      <c r="CD64" s="319" t="s">
        <v>511</v>
      </c>
      <c r="CE64" s="319" t="s">
        <v>416</v>
      </c>
      <c r="CF64" s="319">
        <v>10</v>
      </c>
      <c r="CG64" s="319"/>
      <c r="CH64" s="319"/>
      <c r="CI64" s="319"/>
      <c r="CJ64" s="319"/>
      <c r="CK64" s="319"/>
      <c r="CL64" s="319"/>
      <c r="CM64" s="151"/>
      <c r="CN64" s="350"/>
      <c r="CO64" s="151"/>
      <c r="CP64" s="319" t="s">
        <v>770</v>
      </c>
      <c r="CQ64" s="319" t="s">
        <v>771</v>
      </c>
      <c r="CR64" s="319" t="s">
        <v>772</v>
      </c>
      <c r="CS64" s="319">
        <v>265</v>
      </c>
      <c r="CT64" s="151"/>
      <c r="CY64" s="151"/>
    </row>
    <row r="65" spans="1:103" x14ac:dyDescent="0.2">
      <c r="A65" s="60"/>
      <c r="B65" s="60"/>
      <c r="C65" s="60"/>
      <c r="D65" s="60"/>
      <c r="E65" s="60"/>
      <c r="F65" s="60"/>
      <c r="G65" s="60"/>
      <c r="H65" s="60"/>
      <c r="I65" s="60"/>
      <c r="J65" s="60"/>
      <c r="K65" s="60"/>
      <c r="L65" s="60"/>
      <c r="M65" s="60"/>
      <c r="N65" s="60"/>
      <c r="O65" s="60"/>
      <c r="P65" s="60"/>
      <c r="Q65" s="60"/>
      <c r="R65" s="334">
        <v>98</v>
      </c>
      <c r="S65" s="319" t="s">
        <v>372</v>
      </c>
      <c r="BE65" s="60"/>
      <c r="BR65" s="60"/>
      <c r="BX65" s="151"/>
      <c r="CB65" s="151"/>
      <c r="CC65" s="319" t="s">
        <v>512</v>
      </c>
      <c r="CD65" s="319" t="s">
        <v>513</v>
      </c>
      <c r="CE65" s="319" t="s">
        <v>416</v>
      </c>
      <c r="CF65" s="319">
        <v>76</v>
      </c>
      <c r="CG65" s="319"/>
      <c r="CH65" s="319"/>
      <c r="CI65" s="319"/>
      <c r="CJ65" s="319"/>
      <c r="CK65" s="319"/>
      <c r="CL65" s="319"/>
      <c r="CM65" s="151"/>
      <c r="CN65" s="350"/>
      <c r="CO65" s="151"/>
      <c r="CP65" s="319" t="s">
        <v>773</v>
      </c>
      <c r="CQ65" s="319" t="s">
        <v>774</v>
      </c>
      <c r="CR65" s="319" t="s">
        <v>775</v>
      </c>
      <c r="CS65" s="319">
        <v>502</v>
      </c>
      <c r="CT65" s="151"/>
      <c r="CY65" s="151"/>
    </row>
    <row r="66" spans="1:103" x14ac:dyDescent="0.2">
      <c r="A66" s="60"/>
      <c r="B66" s="60"/>
      <c r="C66" s="60"/>
      <c r="D66" s="60"/>
      <c r="E66" s="60"/>
      <c r="F66" s="60"/>
      <c r="G66" s="60"/>
      <c r="H66" s="60"/>
      <c r="I66" s="60"/>
      <c r="J66" s="60"/>
      <c r="K66" s="60"/>
      <c r="L66" s="60"/>
      <c r="M66" s="60"/>
      <c r="N66" s="60"/>
      <c r="O66" s="60"/>
      <c r="P66" s="60"/>
      <c r="Q66" s="60"/>
      <c r="R66" s="334">
        <v>100</v>
      </c>
      <c r="S66" s="319" t="s">
        <v>347</v>
      </c>
      <c r="BE66" s="60"/>
      <c r="BR66" s="60"/>
      <c r="BX66" s="151"/>
      <c r="CB66" s="151"/>
      <c r="CC66" s="319" t="s">
        <v>514</v>
      </c>
      <c r="CD66" s="319" t="s">
        <v>515</v>
      </c>
      <c r="CE66" s="319" t="s">
        <v>416</v>
      </c>
      <c r="CF66" s="319">
        <v>29</v>
      </c>
      <c r="CG66" s="319"/>
      <c r="CH66" s="319"/>
      <c r="CI66" s="319"/>
      <c r="CJ66" s="319"/>
      <c r="CK66" s="319"/>
      <c r="CL66" s="319"/>
      <c r="CM66" s="151"/>
      <c r="CN66" s="350"/>
      <c r="CO66" s="151"/>
      <c r="CP66" s="319" t="s">
        <v>776</v>
      </c>
      <c r="CQ66" s="319" t="s">
        <v>777</v>
      </c>
      <c r="CR66" s="319" t="s">
        <v>778</v>
      </c>
      <c r="CS66" s="319">
        <v>11</v>
      </c>
      <c r="CT66" s="151"/>
      <c r="CY66" s="151"/>
    </row>
    <row r="67" spans="1:103" x14ac:dyDescent="0.2">
      <c r="A67" s="60"/>
      <c r="B67" s="60"/>
      <c r="C67" s="60"/>
      <c r="D67" s="60"/>
      <c r="E67" s="60"/>
      <c r="F67" s="60"/>
      <c r="G67" s="60"/>
      <c r="H67" s="60"/>
      <c r="I67" s="60"/>
      <c r="J67" s="60"/>
      <c r="K67" s="60"/>
      <c r="L67" s="60"/>
      <c r="M67" s="60"/>
      <c r="N67" s="60"/>
      <c r="O67" s="60"/>
      <c r="P67" s="60"/>
      <c r="Q67" s="60"/>
      <c r="R67" s="334">
        <v>119</v>
      </c>
      <c r="S67" s="319" t="s">
        <v>361</v>
      </c>
      <c r="BE67" s="60"/>
      <c r="BR67" s="60"/>
      <c r="BX67" s="151"/>
      <c r="CB67" s="151"/>
      <c r="CC67" s="319" t="s">
        <v>516</v>
      </c>
      <c r="CD67" s="319" t="s">
        <v>517</v>
      </c>
      <c r="CE67" s="319" t="s">
        <v>413</v>
      </c>
      <c r="CF67" s="319">
        <v>63.2</v>
      </c>
      <c r="CG67" s="319" t="s">
        <v>414</v>
      </c>
      <c r="CH67" s="319">
        <v>16</v>
      </c>
      <c r="CI67" s="319" t="s">
        <v>415</v>
      </c>
      <c r="CJ67" s="319">
        <v>18</v>
      </c>
      <c r="CK67" s="319"/>
      <c r="CL67" s="319"/>
      <c r="CM67" s="151"/>
      <c r="CN67" s="350"/>
      <c r="CO67" s="151"/>
      <c r="CP67" s="319" t="s">
        <v>779</v>
      </c>
      <c r="CQ67" s="319" t="s">
        <v>780</v>
      </c>
      <c r="CR67" s="319" t="s">
        <v>781</v>
      </c>
      <c r="CS67" s="319">
        <v>557</v>
      </c>
      <c r="CT67" s="151"/>
      <c r="CY67" s="151"/>
    </row>
    <row r="68" spans="1:103" x14ac:dyDescent="0.2">
      <c r="A68" s="60"/>
      <c r="B68" s="60"/>
      <c r="C68" s="60"/>
      <c r="D68" s="60"/>
      <c r="E68" s="60"/>
      <c r="F68" s="60"/>
      <c r="G68" s="60"/>
      <c r="H68" s="60"/>
      <c r="I68" s="60"/>
      <c r="J68" s="60"/>
      <c r="K68" s="60"/>
      <c r="L68" s="60"/>
      <c r="M68" s="60"/>
      <c r="N68" s="60"/>
      <c r="O68" s="60"/>
      <c r="P68" s="60"/>
      <c r="Q68" s="60"/>
      <c r="R68" s="334">
        <v>120</v>
      </c>
      <c r="S68" s="319" t="s">
        <v>361</v>
      </c>
      <c r="BE68" s="60"/>
      <c r="BR68" s="60"/>
      <c r="BX68" s="151"/>
      <c r="CB68" s="151"/>
      <c r="CC68" s="319" t="s">
        <v>518</v>
      </c>
      <c r="CD68" s="319" t="s">
        <v>519</v>
      </c>
      <c r="CE68" s="319" t="s">
        <v>416</v>
      </c>
      <c r="CF68" s="319">
        <v>20</v>
      </c>
      <c r="CG68" s="319"/>
      <c r="CH68" s="319"/>
      <c r="CI68" s="319"/>
      <c r="CJ68" s="319"/>
      <c r="CK68" s="319"/>
      <c r="CL68" s="319"/>
      <c r="CM68" s="151"/>
      <c r="CN68" s="350"/>
      <c r="CO68" s="151"/>
      <c r="CP68" s="319" t="s">
        <v>1410</v>
      </c>
      <c r="CQ68" s="319" t="s">
        <v>782</v>
      </c>
      <c r="CR68" s="319" t="s">
        <v>783</v>
      </c>
      <c r="CS68" s="319">
        <v>297</v>
      </c>
      <c r="CT68" s="151"/>
      <c r="CY68" s="151"/>
    </row>
    <row r="69" spans="1:103" x14ac:dyDescent="0.2">
      <c r="A69" s="60"/>
      <c r="B69" s="60"/>
      <c r="C69" s="60"/>
      <c r="D69" s="60"/>
      <c r="E69" s="60"/>
      <c r="F69" s="60"/>
      <c r="G69" s="60"/>
      <c r="H69" s="60"/>
      <c r="I69" s="60"/>
      <c r="J69" s="60"/>
      <c r="K69" s="60"/>
      <c r="L69" s="60"/>
      <c r="M69" s="60"/>
      <c r="N69" s="60"/>
      <c r="O69" s="60"/>
      <c r="P69" s="60"/>
      <c r="Q69" s="60"/>
      <c r="R69" s="334">
        <v>121</v>
      </c>
      <c r="S69" s="319" t="s">
        <v>361</v>
      </c>
      <c r="BE69" s="60"/>
      <c r="BR69" s="60"/>
      <c r="BX69" s="151"/>
      <c r="CB69" s="151"/>
      <c r="CC69" s="319" t="s">
        <v>520</v>
      </c>
      <c r="CD69" s="319" t="s">
        <v>521</v>
      </c>
      <c r="CE69" s="319" t="s">
        <v>413</v>
      </c>
      <c r="CF69" s="319">
        <v>19.5</v>
      </c>
      <c r="CG69" s="319" t="s">
        <v>414</v>
      </c>
      <c r="CH69" s="319">
        <v>78.5</v>
      </c>
      <c r="CI69" s="319"/>
      <c r="CJ69" s="319"/>
      <c r="CK69" s="319"/>
      <c r="CL69" s="319"/>
      <c r="CM69" s="151"/>
      <c r="CN69" s="350"/>
      <c r="CO69" s="151"/>
      <c r="CP69" s="319" t="s">
        <v>1411</v>
      </c>
      <c r="CQ69" s="319" t="s">
        <v>784</v>
      </c>
      <c r="CR69" s="319" t="s">
        <v>785</v>
      </c>
      <c r="CS69" s="319">
        <v>59</v>
      </c>
      <c r="CT69" s="151"/>
      <c r="CY69" s="151"/>
    </row>
    <row r="70" spans="1:103" x14ac:dyDescent="0.2">
      <c r="A70" s="60"/>
      <c r="B70" s="60"/>
      <c r="C70" s="60"/>
      <c r="D70" s="60"/>
      <c r="E70" s="60"/>
      <c r="F70" s="60"/>
      <c r="G70" s="60"/>
      <c r="H70" s="60"/>
      <c r="I70" s="60"/>
      <c r="J70" s="60"/>
      <c r="K70" s="60"/>
      <c r="L70" s="60"/>
      <c r="M70" s="60"/>
      <c r="N70" s="60"/>
      <c r="O70" s="60"/>
      <c r="P70" s="60"/>
      <c r="Q70" s="60"/>
      <c r="R70" s="334">
        <v>127</v>
      </c>
      <c r="S70" s="319" t="s">
        <v>357</v>
      </c>
      <c r="BE70" s="60"/>
      <c r="BR70" s="60"/>
      <c r="BX70" s="151"/>
      <c r="CB70" s="151"/>
      <c r="CC70" s="319" t="s">
        <v>522</v>
      </c>
      <c r="CD70" s="319" t="s">
        <v>523</v>
      </c>
      <c r="CE70" s="319" t="s">
        <v>411</v>
      </c>
      <c r="CF70" s="319">
        <v>8.5</v>
      </c>
      <c r="CG70" s="319" t="s">
        <v>413</v>
      </c>
      <c r="CH70" s="319">
        <v>45</v>
      </c>
      <c r="CI70" s="319" t="s">
        <v>414</v>
      </c>
      <c r="CJ70" s="319">
        <v>44.2</v>
      </c>
      <c r="CK70" s="319"/>
      <c r="CL70" s="319"/>
      <c r="CM70" s="151"/>
      <c r="CN70" s="350"/>
      <c r="CO70" s="151"/>
      <c r="CP70" s="319" t="s">
        <v>786</v>
      </c>
      <c r="CQ70" s="319" t="s">
        <v>756</v>
      </c>
      <c r="CR70" s="319" t="s">
        <v>787</v>
      </c>
      <c r="CS70" s="319">
        <v>345</v>
      </c>
      <c r="CT70" s="151"/>
      <c r="CY70" s="151"/>
    </row>
    <row r="71" spans="1:103" x14ac:dyDescent="0.2">
      <c r="A71" s="60"/>
      <c r="B71" s="60"/>
      <c r="C71" s="60"/>
      <c r="D71" s="60"/>
      <c r="E71" s="60"/>
      <c r="F71" s="60"/>
      <c r="G71" s="60"/>
      <c r="H71" s="60"/>
      <c r="I71" s="60"/>
      <c r="J71" s="60"/>
      <c r="K71" s="60"/>
      <c r="L71" s="60"/>
      <c r="M71" s="60"/>
      <c r="N71" s="60"/>
      <c r="O71" s="60"/>
      <c r="P71" s="60"/>
      <c r="Q71" s="60"/>
      <c r="R71" s="334">
        <v>130</v>
      </c>
      <c r="S71" s="319" t="s">
        <v>357</v>
      </c>
      <c r="BE71" s="60"/>
      <c r="BR71" s="60"/>
      <c r="BX71" s="151"/>
      <c r="CB71" s="151"/>
      <c r="CC71" s="319" t="s">
        <v>524</v>
      </c>
      <c r="CD71" s="319" t="s">
        <v>525</v>
      </c>
      <c r="CE71" s="319" t="s">
        <v>416</v>
      </c>
      <c r="CF71" s="319">
        <v>26.2</v>
      </c>
      <c r="CG71" s="319"/>
      <c r="CH71" s="319"/>
      <c r="CI71" s="319"/>
      <c r="CJ71" s="319"/>
      <c r="CK71" s="319"/>
      <c r="CL71" s="319"/>
      <c r="CM71" s="151"/>
      <c r="CN71" s="350"/>
      <c r="CO71" s="151"/>
      <c r="CP71" s="319" t="s">
        <v>788</v>
      </c>
      <c r="CQ71" s="319" t="s">
        <v>789</v>
      </c>
      <c r="CR71" s="319" t="s">
        <v>790</v>
      </c>
      <c r="CS71" s="319">
        <v>27</v>
      </c>
      <c r="CT71" s="151"/>
      <c r="CY71" s="151"/>
    </row>
    <row r="72" spans="1:103" x14ac:dyDescent="0.2">
      <c r="A72" s="60"/>
      <c r="B72" s="60"/>
      <c r="C72" s="60"/>
      <c r="D72" s="60"/>
      <c r="E72" s="60"/>
      <c r="F72" s="60"/>
      <c r="G72" s="60"/>
      <c r="H72" s="60"/>
      <c r="I72" s="60"/>
      <c r="J72" s="60"/>
      <c r="K72" s="60"/>
      <c r="L72" s="60"/>
      <c r="M72" s="60"/>
      <c r="N72" s="60"/>
      <c r="O72" s="60"/>
      <c r="P72" s="60"/>
      <c r="Q72" s="60"/>
      <c r="R72" s="334">
        <v>134</v>
      </c>
      <c r="S72" s="319" t="s">
        <v>357</v>
      </c>
      <c r="BE72" s="60"/>
      <c r="BR72" s="60"/>
      <c r="BX72" s="151"/>
      <c r="CB72" s="151"/>
      <c r="CC72" s="319" t="s">
        <v>526</v>
      </c>
      <c r="CD72" s="319" t="s">
        <v>527</v>
      </c>
      <c r="CE72" s="319"/>
      <c r="CF72" s="319"/>
      <c r="CG72" s="319"/>
      <c r="CH72" s="319"/>
      <c r="CI72" s="319"/>
      <c r="CJ72" s="319"/>
      <c r="CK72" s="319"/>
      <c r="CL72" s="319"/>
      <c r="CM72" s="151"/>
      <c r="CN72" s="350"/>
      <c r="CO72" s="151"/>
      <c r="CP72" s="319" t="s">
        <v>791</v>
      </c>
      <c r="CQ72" s="319" t="s">
        <v>792</v>
      </c>
      <c r="CR72" s="319" t="s">
        <v>793</v>
      </c>
      <c r="CS72" s="319">
        <v>380</v>
      </c>
      <c r="CT72" s="151"/>
      <c r="CY72" s="151"/>
    </row>
    <row r="73" spans="1:103" x14ac:dyDescent="0.2">
      <c r="A73" s="60"/>
      <c r="B73" s="60"/>
      <c r="C73" s="60"/>
      <c r="D73" s="60"/>
      <c r="E73" s="60"/>
      <c r="F73" s="60"/>
      <c r="G73" s="60"/>
      <c r="H73" s="60"/>
      <c r="I73" s="60"/>
      <c r="J73" s="60"/>
      <c r="K73" s="60"/>
      <c r="L73" s="60"/>
      <c r="M73" s="60"/>
      <c r="N73" s="60"/>
      <c r="O73" s="60"/>
      <c r="P73" s="60"/>
      <c r="Q73" s="60"/>
      <c r="R73" s="334">
        <v>135</v>
      </c>
      <c r="S73" s="319" t="s">
        <v>357</v>
      </c>
      <c r="BE73" s="60"/>
      <c r="BR73" s="60"/>
      <c r="BX73" s="151"/>
      <c r="CB73" s="151"/>
      <c r="CC73" s="319" t="s">
        <v>528</v>
      </c>
      <c r="CD73" s="319" t="s">
        <v>529</v>
      </c>
      <c r="CE73" s="319"/>
      <c r="CF73" s="319"/>
      <c r="CG73" s="319"/>
      <c r="CH73" s="319"/>
      <c r="CI73" s="319"/>
      <c r="CJ73" s="319"/>
      <c r="CK73" s="319"/>
      <c r="CL73" s="319"/>
      <c r="CM73" s="151"/>
      <c r="CN73" s="350"/>
      <c r="CO73" s="151"/>
      <c r="CP73" s="319" t="s">
        <v>794</v>
      </c>
      <c r="CQ73" s="319" t="s">
        <v>795</v>
      </c>
      <c r="CR73" s="319" t="s">
        <v>796</v>
      </c>
      <c r="CS73" s="319">
        <v>73</v>
      </c>
      <c r="CT73" s="151"/>
      <c r="CY73" s="151"/>
    </row>
    <row r="74" spans="1:103" x14ac:dyDescent="0.2">
      <c r="A74" s="60"/>
      <c r="B74" s="60"/>
      <c r="C74" s="60"/>
      <c r="D74" s="60"/>
      <c r="E74" s="60"/>
      <c r="F74" s="60"/>
      <c r="G74" s="60"/>
      <c r="H74" s="60"/>
      <c r="I74" s="60"/>
      <c r="J74" s="60"/>
      <c r="K74" s="60"/>
      <c r="L74" s="60"/>
      <c r="M74" s="60"/>
      <c r="N74" s="60"/>
      <c r="O74" s="60"/>
      <c r="P74" s="60"/>
      <c r="Q74" s="60"/>
      <c r="R74" s="334">
        <v>137</v>
      </c>
      <c r="S74" s="319" t="s">
        <v>357</v>
      </c>
      <c r="BE74" s="60"/>
      <c r="BR74" s="60"/>
      <c r="BX74" s="151"/>
      <c r="CB74" s="151"/>
      <c r="CC74" s="319" t="s">
        <v>530</v>
      </c>
      <c r="CD74" s="319" t="s">
        <v>531</v>
      </c>
      <c r="CE74" s="319" t="s">
        <v>410</v>
      </c>
      <c r="CF74" s="319">
        <v>40.1</v>
      </c>
      <c r="CG74" s="319"/>
      <c r="CH74" s="319"/>
      <c r="CI74" s="319"/>
      <c r="CJ74" s="319"/>
      <c r="CK74" s="319"/>
      <c r="CL74" s="319"/>
      <c r="CM74" s="151"/>
      <c r="CN74" s="350"/>
      <c r="CO74" s="151"/>
      <c r="CP74" s="319" t="s">
        <v>797</v>
      </c>
      <c r="CQ74" s="319" t="s">
        <v>798</v>
      </c>
      <c r="CR74" s="319" t="s">
        <v>799</v>
      </c>
      <c r="CS74" s="319">
        <v>343</v>
      </c>
      <c r="CT74" s="151"/>
      <c r="CY74" s="151"/>
    </row>
    <row r="75" spans="1:103" x14ac:dyDescent="0.2">
      <c r="A75" s="60"/>
      <c r="B75" s="60"/>
      <c r="C75" s="60"/>
      <c r="D75" s="60"/>
      <c r="E75" s="60"/>
      <c r="F75" s="60"/>
      <c r="G75" s="60"/>
      <c r="H75" s="60"/>
      <c r="I75" s="60"/>
      <c r="J75" s="60"/>
      <c r="K75" s="60"/>
      <c r="L75" s="60"/>
      <c r="M75" s="60"/>
      <c r="N75" s="60"/>
      <c r="O75" s="60"/>
      <c r="P75" s="60"/>
      <c r="Q75" s="60"/>
      <c r="R75" s="334">
        <v>138</v>
      </c>
      <c r="S75" s="319" t="s">
        <v>357</v>
      </c>
      <c r="BE75" s="60"/>
      <c r="BR75" s="60"/>
      <c r="BX75" s="151"/>
      <c r="CB75" s="151"/>
      <c r="CC75" s="319" t="s">
        <v>532</v>
      </c>
      <c r="CD75" s="319" t="s">
        <v>533</v>
      </c>
      <c r="CE75" s="319" t="s">
        <v>411</v>
      </c>
      <c r="CF75" s="319">
        <v>48.2</v>
      </c>
      <c r="CG75" s="319"/>
      <c r="CH75" s="319"/>
      <c r="CI75" s="319"/>
      <c r="CJ75" s="319"/>
      <c r="CK75" s="319"/>
      <c r="CL75" s="319"/>
      <c r="CM75" s="151"/>
      <c r="CN75" s="350"/>
      <c r="CO75" s="151"/>
      <c r="CP75" s="319" t="s">
        <v>800</v>
      </c>
      <c r="CQ75" s="319" t="s">
        <v>801</v>
      </c>
      <c r="CR75" s="319" t="s">
        <v>802</v>
      </c>
      <c r="CS75" s="319">
        <v>195</v>
      </c>
      <c r="CT75" s="151"/>
      <c r="CY75" s="151"/>
    </row>
    <row r="76" spans="1:103" x14ac:dyDescent="0.2">
      <c r="A76" s="60"/>
      <c r="B76" s="60"/>
      <c r="C76" s="60"/>
      <c r="D76" s="60"/>
      <c r="E76" s="60"/>
      <c r="F76" s="60"/>
      <c r="G76" s="60"/>
      <c r="H76" s="60"/>
      <c r="I76" s="60"/>
      <c r="J76" s="60"/>
      <c r="K76" s="60"/>
      <c r="L76" s="60"/>
      <c r="M76" s="60"/>
      <c r="N76" s="60"/>
      <c r="O76" s="60"/>
      <c r="P76" s="60"/>
      <c r="Q76" s="60"/>
      <c r="R76" s="334">
        <v>139</v>
      </c>
      <c r="S76" s="319" t="s">
        <v>357</v>
      </c>
      <c r="BE76" s="60"/>
      <c r="BR76" s="60"/>
      <c r="BX76" s="151"/>
      <c r="CB76" s="151"/>
      <c r="CC76" s="319" t="s">
        <v>534</v>
      </c>
      <c r="CD76" s="319" t="s">
        <v>535</v>
      </c>
      <c r="CE76" s="319"/>
      <c r="CF76" s="319"/>
      <c r="CG76" s="319"/>
      <c r="CH76" s="319"/>
      <c r="CI76" s="319"/>
      <c r="CJ76" s="319"/>
      <c r="CK76" s="319"/>
      <c r="CL76" s="319"/>
      <c r="CM76" s="151"/>
      <c r="CN76" s="350"/>
      <c r="CO76" s="151"/>
      <c r="CP76" s="319" t="s">
        <v>803</v>
      </c>
      <c r="CQ76" s="319" t="s">
        <v>804</v>
      </c>
      <c r="CR76" s="319" t="s">
        <v>805</v>
      </c>
      <c r="CS76" s="319">
        <v>42</v>
      </c>
      <c r="CT76" s="151"/>
      <c r="CY76" s="151"/>
    </row>
    <row r="77" spans="1:103" x14ac:dyDescent="0.2">
      <c r="A77" s="60"/>
      <c r="B77" s="60"/>
      <c r="C77" s="60"/>
      <c r="D77" s="60"/>
      <c r="E77" s="60"/>
      <c r="F77" s="60"/>
      <c r="G77" s="60"/>
      <c r="H77" s="60"/>
      <c r="I77" s="60"/>
      <c r="J77" s="60"/>
      <c r="K77" s="60"/>
      <c r="L77" s="60"/>
      <c r="M77" s="60"/>
      <c r="N77" s="60"/>
      <c r="O77" s="60"/>
      <c r="P77" s="60"/>
      <c r="Q77" s="60"/>
      <c r="R77" s="334">
        <v>141</v>
      </c>
      <c r="S77" s="319" t="s">
        <v>357</v>
      </c>
      <c r="BE77" s="60"/>
      <c r="BR77" s="60"/>
      <c r="BX77" s="151"/>
      <c r="CB77" s="151"/>
      <c r="CC77" s="319" t="s">
        <v>536</v>
      </c>
      <c r="CD77" s="319" t="s">
        <v>537</v>
      </c>
      <c r="CE77" s="319"/>
      <c r="CF77" s="319"/>
      <c r="CG77" s="319"/>
      <c r="CH77" s="319"/>
      <c r="CI77" s="319"/>
      <c r="CJ77" s="319"/>
      <c r="CK77" s="319"/>
      <c r="CL77" s="319"/>
      <c r="CM77" s="151"/>
      <c r="CN77" s="350"/>
      <c r="CO77" s="151"/>
      <c r="CP77" s="319" t="s">
        <v>806</v>
      </c>
      <c r="CQ77" s="319" t="s">
        <v>795</v>
      </c>
      <c r="CR77" s="319" t="s">
        <v>807</v>
      </c>
      <c r="CS77" s="319">
        <v>10300</v>
      </c>
      <c r="CT77" s="151"/>
      <c r="CY77" s="151"/>
    </row>
    <row r="78" spans="1:103" x14ac:dyDescent="0.2">
      <c r="A78" s="60"/>
      <c r="B78" s="60"/>
      <c r="C78" s="60"/>
      <c r="D78" s="60"/>
      <c r="E78" s="60"/>
      <c r="F78" s="60"/>
      <c r="G78" s="60"/>
      <c r="H78" s="60"/>
      <c r="I78" s="60"/>
      <c r="J78" s="60"/>
      <c r="K78" s="60"/>
      <c r="L78" s="60"/>
      <c r="M78" s="60"/>
      <c r="N78" s="60"/>
      <c r="O78" s="60"/>
      <c r="P78" s="60"/>
      <c r="Q78" s="60"/>
      <c r="R78" s="334">
        <v>151</v>
      </c>
      <c r="S78" s="319" t="s">
        <v>357</v>
      </c>
      <c r="BE78" s="60"/>
      <c r="BR78" s="60"/>
      <c r="BX78" s="151"/>
      <c r="CB78" s="151"/>
      <c r="CC78" s="319" t="s">
        <v>538</v>
      </c>
      <c r="CD78" s="319" t="s">
        <v>539</v>
      </c>
      <c r="CE78" s="319" t="s">
        <v>413</v>
      </c>
      <c r="CF78" s="319">
        <v>50</v>
      </c>
      <c r="CG78" s="319" t="s">
        <v>415</v>
      </c>
      <c r="CH78" s="319">
        <v>50</v>
      </c>
      <c r="CI78" s="319"/>
      <c r="CJ78" s="319"/>
      <c r="CK78" s="319"/>
      <c r="CL78" s="319"/>
      <c r="CM78" s="151"/>
      <c r="CN78" s="350"/>
      <c r="CO78" s="151"/>
      <c r="CP78" s="319" t="s">
        <v>587</v>
      </c>
      <c r="CQ78" s="319" t="s">
        <v>639</v>
      </c>
      <c r="CR78" s="319" t="s">
        <v>640</v>
      </c>
      <c r="CS78" s="319">
        <v>1</v>
      </c>
      <c r="CT78" s="151"/>
      <c r="CY78" s="151"/>
    </row>
    <row r="79" spans="1:103" x14ac:dyDescent="0.2">
      <c r="A79" s="60"/>
      <c r="B79" s="60"/>
      <c r="C79" s="60"/>
      <c r="D79" s="60"/>
      <c r="E79" s="60"/>
      <c r="F79" s="60"/>
      <c r="G79" s="60"/>
      <c r="H79" s="60"/>
      <c r="I79" s="60"/>
      <c r="J79" s="60"/>
      <c r="K79" s="60"/>
      <c r="L79" s="60"/>
      <c r="M79" s="60"/>
      <c r="N79" s="60"/>
      <c r="O79" s="60"/>
      <c r="P79" s="60"/>
      <c r="Q79" s="60"/>
      <c r="R79" s="334">
        <v>152</v>
      </c>
      <c r="S79" s="319" t="s">
        <v>356</v>
      </c>
      <c r="BE79" s="60"/>
      <c r="BR79" s="60"/>
      <c r="BX79" s="151"/>
      <c r="CB79" s="151"/>
      <c r="CC79" s="319" t="s">
        <v>540</v>
      </c>
      <c r="CD79" s="319" t="s">
        <v>539</v>
      </c>
      <c r="CE79" s="319" t="s">
        <v>413</v>
      </c>
      <c r="CF79" s="319">
        <v>50</v>
      </c>
      <c r="CG79" s="319" t="s">
        <v>415</v>
      </c>
      <c r="CH79" s="319">
        <v>50</v>
      </c>
      <c r="CI79" s="319"/>
      <c r="CJ79" s="319"/>
      <c r="CK79" s="319"/>
      <c r="CL79" s="319"/>
      <c r="CM79" s="151"/>
      <c r="CN79" s="350"/>
      <c r="CO79" s="151"/>
      <c r="CP79" s="319" t="s">
        <v>1020</v>
      </c>
      <c r="CQ79" s="319"/>
      <c r="CR79" s="319" t="s">
        <v>1021</v>
      </c>
      <c r="CS79" s="319">
        <v>1400</v>
      </c>
      <c r="CT79" s="151"/>
      <c r="CY79" s="151"/>
    </row>
    <row r="80" spans="1:103" x14ac:dyDescent="0.2">
      <c r="A80" s="60"/>
      <c r="B80" s="60"/>
      <c r="C80" s="60"/>
      <c r="D80" s="60"/>
      <c r="E80" s="60"/>
      <c r="F80" s="60"/>
      <c r="G80" s="60"/>
      <c r="H80" s="60"/>
      <c r="I80" s="60"/>
      <c r="J80" s="60"/>
      <c r="K80" s="60"/>
      <c r="L80" s="60"/>
      <c r="M80" s="60"/>
      <c r="N80" s="60"/>
      <c r="O80" s="60"/>
      <c r="P80" s="60"/>
      <c r="Q80" s="60"/>
      <c r="R80" s="334">
        <v>158</v>
      </c>
      <c r="S80" s="319" t="s">
        <v>357</v>
      </c>
      <c r="BE80" s="60"/>
      <c r="BR80" s="60"/>
      <c r="BX80" s="151"/>
      <c r="CB80" s="151"/>
      <c r="CC80" s="319" t="s">
        <v>541</v>
      </c>
      <c r="CD80" s="319" t="s">
        <v>542</v>
      </c>
      <c r="CE80" s="319" t="s">
        <v>410</v>
      </c>
      <c r="CF80" s="319">
        <v>39</v>
      </c>
      <c r="CG80" s="319" t="s">
        <v>421</v>
      </c>
      <c r="CH80" s="319">
        <v>61</v>
      </c>
      <c r="CI80" s="319"/>
      <c r="CJ80" s="319"/>
      <c r="CK80" s="319"/>
      <c r="CL80" s="319"/>
      <c r="CM80" s="151"/>
      <c r="CN80" s="350"/>
      <c r="CO80" s="151"/>
      <c r="CP80" s="319" t="s">
        <v>1022</v>
      </c>
      <c r="CQ80" s="319"/>
      <c r="CR80" s="319" t="s">
        <v>1023</v>
      </c>
      <c r="CS80" s="319">
        <v>3800</v>
      </c>
      <c r="CT80" s="151"/>
      <c r="CY80" s="151"/>
    </row>
    <row r="81" spans="1:103" x14ac:dyDescent="0.2">
      <c r="A81" s="60"/>
      <c r="B81" s="60"/>
      <c r="C81" s="60"/>
      <c r="D81" s="60"/>
      <c r="E81" s="60"/>
      <c r="F81" s="60"/>
      <c r="G81" s="60"/>
      <c r="H81" s="60"/>
      <c r="I81" s="60"/>
      <c r="J81" s="60"/>
      <c r="K81" s="60"/>
      <c r="L81" s="60"/>
      <c r="M81" s="60"/>
      <c r="N81" s="60"/>
      <c r="O81" s="60"/>
      <c r="P81" s="60"/>
      <c r="Q81" s="60"/>
      <c r="R81" s="334">
        <v>160</v>
      </c>
      <c r="S81" s="319" t="s">
        <v>353</v>
      </c>
      <c r="BE81" s="60"/>
      <c r="BR81" s="60"/>
      <c r="BX81" s="151"/>
      <c r="CB81" s="151"/>
      <c r="CC81" s="319" t="s">
        <v>543</v>
      </c>
      <c r="CD81" s="319" t="s">
        <v>542</v>
      </c>
      <c r="CE81" s="319" t="s">
        <v>410</v>
      </c>
      <c r="CF81" s="319">
        <v>46</v>
      </c>
      <c r="CG81" s="319" t="s">
        <v>421</v>
      </c>
      <c r="CH81" s="319">
        <v>54</v>
      </c>
      <c r="CI81" s="319"/>
      <c r="CJ81" s="319"/>
      <c r="CK81" s="319"/>
      <c r="CL81" s="319"/>
      <c r="CM81" s="151"/>
      <c r="CN81" s="350"/>
      <c r="CO81" s="151"/>
      <c r="CP81" s="319" t="s">
        <v>1024</v>
      </c>
      <c r="CQ81" s="319"/>
      <c r="CR81" s="319" t="s">
        <v>1025</v>
      </c>
      <c r="CS81" s="319">
        <v>4800</v>
      </c>
      <c r="CT81" s="151"/>
      <c r="CY81" s="151"/>
    </row>
    <row r="82" spans="1:103" x14ac:dyDescent="0.2">
      <c r="A82" s="60"/>
      <c r="B82" s="60"/>
      <c r="C82" s="60"/>
      <c r="D82" s="60"/>
      <c r="E82" s="60"/>
      <c r="F82" s="60"/>
      <c r="G82" s="60"/>
      <c r="H82" s="60"/>
      <c r="I82" s="60"/>
      <c r="J82" s="60"/>
      <c r="K82" s="60"/>
      <c r="L82" s="60"/>
      <c r="M82" s="60"/>
      <c r="N82" s="60"/>
      <c r="O82" s="60"/>
      <c r="P82" s="60"/>
      <c r="Q82" s="60"/>
      <c r="R82" s="334">
        <v>161</v>
      </c>
      <c r="S82" s="319" t="s">
        <v>353</v>
      </c>
      <c r="BE82" s="60"/>
      <c r="BR82" s="60"/>
      <c r="BX82" s="151"/>
      <c r="CB82" s="151"/>
      <c r="CC82" s="319" t="s">
        <v>544</v>
      </c>
      <c r="CD82" s="319" t="s">
        <v>545</v>
      </c>
      <c r="CE82" s="319" t="s">
        <v>422</v>
      </c>
      <c r="CF82" s="319">
        <v>56</v>
      </c>
      <c r="CG82" s="319"/>
      <c r="CH82" s="319"/>
      <c r="CI82" s="319"/>
      <c r="CJ82" s="319"/>
      <c r="CK82" s="319"/>
      <c r="CL82" s="319"/>
      <c r="CM82" s="151"/>
      <c r="CN82" s="350"/>
      <c r="CO82" s="151"/>
      <c r="CP82" s="319" t="s">
        <v>1026</v>
      </c>
      <c r="CQ82" s="319"/>
      <c r="CR82" s="319" t="s">
        <v>1027</v>
      </c>
      <c r="CS82" s="319">
        <v>8100</v>
      </c>
      <c r="CT82" s="151"/>
      <c r="CY82" s="151"/>
    </row>
    <row r="83" spans="1:103" x14ac:dyDescent="0.2">
      <c r="A83" s="60"/>
      <c r="B83" s="60"/>
      <c r="C83" s="60"/>
      <c r="D83" s="60"/>
      <c r="E83" s="60"/>
      <c r="F83" s="60"/>
      <c r="G83" s="60"/>
      <c r="H83" s="60"/>
      <c r="I83" s="60"/>
      <c r="J83" s="60"/>
      <c r="K83" s="60"/>
      <c r="L83" s="60"/>
      <c r="M83" s="60"/>
      <c r="N83" s="60"/>
      <c r="O83" s="60"/>
      <c r="P83" s="60"/>
      <c r="Q83" s="60"/>
      <c r="R83" s="334">
        <v>164</v>
      </c>
      <c r="S83" s="319" t="s">
        <v>353</v>
      </c>
      <c r="BE83" s="60"/>
      <c r="BR83" s="60"/>
      <c r="BX83" s="151"/>
      <c r="CB83" s="151"/>
      <c r="CC83" s="319" t="s">
        <v>546</v>
      </c>
      <c r="CD83" s="319" t="s">
        <v>545</v>
      </c>
      <c r="CE83" s="319" t="s">
        <v>422</v>
      </c>
      <c r="CF83" s="319">
        <v>56</v>
      </c>
      <c r="CG83" s="319"/>
      <c r="CH83" s="319"/>
      <c r="CI83" s="319"/>
      <c r="CJ83" s="319"/>
      <c r="CK83" s="319"/>
      <c r="CL83" s="319"/>
      <c r="CM83" s="151"/>
      <c r="CN83" s="350"/>
      <c r="CO83" s="151"/>
      <c r="CP83" s="319" t="s">
        <v>1028</v>
      </c>
      <c r="CQ83" s="319"/>
      <c r="CR83" s="319" t="s">
        <v>1029</v>
      </c>
      <c r="CS83" s="319">
        <v>4600</v>
      </c>
      <c r="CT83" s="151"/>
      <c r="CY83" s="151"/>
    </row>
    <row r="84" spans="1:103" x14ac:dyDescent="0.2">
      <c r="A84" s="60"/>
      <c r="B84" s="60"/>
      <c r="C84" s="60"/>
      <c r="D84" s="60"/>
      <c r="E84" s="60"/>
      <c r="F84" s="60"/>
      <c r="G84" s="60"/>
      <c r="H84" s="60"/>
      <c r="I84" s="60"/>
      <c r="J84" s="60"/>
      <c r="K84" s="60"/>
      <c r="L84" s="60"/>
      <c r="M84" s="60"/>
      <c r="N84" s="60"/>
      <c r="O84" s="60"/>
      <c r="P84" s="60"/>
      <c r="Q84" s="60"/>
      <c r="R84" s="334">
        <v>165</v>
      </c>
      <c r="S84" s="319" t="s">
        <v>353</v>
      </c>
      <c r="BE84" s="60"/>
      <c r="BR84" s="60"/>
      <c r="BX84" s="151"/>
      <c r="CB84" s="151"/>
      <c r="CM84" s="151"/>
      <c r="CO84" s="151"/>
      <c r="CP84" s="319" t="s">
        <v>1030</v>
      </c>
      <c r="CQ84" s="319"/>
      <c r="CR84" s="319" t="s">
        <v>1031</v>
      </c>
      <c r="CS84" s="319">
        <v>725</v>
      </c>
      <c r="CT84" s="151"/>
      <c r="CY84" s="151"/>
    </row>
    <row r="85" spans="1:103" x14ac:dyDescent="0.2">
      <c r="A85" s="60"/>
      <c r="B85" s="60"/>
      <c r="C85" s="60"/>
      <c r="D85" s="60"/>
      <c r="E85" s="60"/>
      <c r="F85" s="60"/>
      <c r="G85" s="60"/>
      <c r="H85" s="60"/>
      <c r="I85" s="60"/>
      <c r="J85" s="60"/>
      <c r="K85" s="60"/>
      <c r="L85" s="60"/>
      <c r="M85" s="60"/>
      <c r="N85" s="60"/>
      <c r="O85" s="60"/>
      <c r="P85" s="60"/>
      <c r="Q85" s="60"/>
      <c r="R85" s="334">
        <v>166</v>
      </c>
      <c r="S85" s="319" t="s">
        <v>353</v>
      </c>
      <c r="BE85" s="60"/>
      <c r="BR85" s="60"/>
      <c r="BX85" s="151"/>
      <c r="CB85" s="151"/>
      <c r="CM85" s="151"/>
      <c r="CO85" s="151"/>
      <c r="CP85" s="319" t="s">
        <v>1032</v>
      </c>
      <c r="CQ85" s="319"/>
      <c r="CR85" s="319" t="s">
        <v>1033</v>
      </c>
      <c r="CS85" s="319">
        <v>1500</v>
      </c>
      <c r="CT85" s="151"/>
      <c r="CY85" s="151"/>
    </row>
    <row r="86" spans="1:103" x14ac:dyDescent="0.2">
      <c r="A86" s="60"/>
      <c r="B86" s="60"/>
      <c r="C86" s="60"/>
      <c r="D86" s="60"/>
      <c r="E86" s="60"/>
      <c r="F86" s="60"/>
      <c r="G86" s="60"/>
      <c r="H86" s="60"/>
      <c r="I86" s="60"/>
      <c r="J86" s="60"/>
      <c r="K86" s="60"/>
      <c r="L86" s="60"/>
      <c r="M86" s="60"/>
      <c r="N86" s="60"/>
      <c r="O86" s="60"/>
      <c r="P86" s="60"/>
      <c r="Q86" s="60"/>
      <c r="R86" s="334">
        <v>168</v>
      </c>
      <c r="S86" s="319" t="s">
        <v>357</v>
      </c>
      <c r="BE86" s="60"/>
      <c r="BR86" s="60"/>
      <c r="BX86" s="151"/>
      <c r="CB86" s="151"/>
      <c r="CM86" s="151"/>
      <c r="CO86" s="151"/>
      <c r="CP86" s="319" t="s">
        <v>1034</v>
      </c>
      <c r="CQ86" s="319"/>
      <c r="CR86" s="319" t="s">
        <v>1035</v>
      </c>
      <c r="CS86" s="319">
        <v>122</v>
      </c>
      <c r="CT86" s="151"/>
      <c r="CY86" s="151"/>
    </row>
    <row r="87" spans="1:103" x14ac:dyDescent="0.2">
      <c r="A87" s="60"/>
      <c r="B87" s="60"/>
      <c r="C87" s="60"/>
      <c r="D87" s="60"/>
      <c r="E87" s="60"/>
      <c r="F87" s="60"/>
      <c r="G87" s="60"/>
      <c r="H87" s="60"/>
      <c r="I87" s="60"/>
      <c r="J87" s="60"/>
      <c r="K87" s="60"/>
      <c r="L87" s="60"/>
      <c r="M87" s="60"/>
      <c r="N87" s="60"/>
      <c r="O87" s="60"/>
      <c r="P87" s="60"/>
      <c r="Q87" s="60"/>
      <c r="R87" s="334">
        <v>172</v>
      </c>
      <c r="S87" s="319" t="s">
        <v>357</v>
      </c>
      <c r="BE87" s="60"/>
      <c r="BR87" s="60"/>
      <c r="BX87" s="151"/>
      <c r="CB87" s="151"/>
      <c r="CM87" s="151"/>
      <c r="CO87" s="151"/>
      <c r="CP87" s="319" t="s">
        <v>1036</v>
      </c>
      <c r="CQ87" s="319"/>
      <c r="CR87" s="319" t="s">
        <v>1035</v>
      </c>
      <c r="CS87" s="319">
        <v>595</v>
      </c>
      <c r="CT87" s="151"/>
      <c r="CY87" s="151"/>
    </row>
    <row r="88" spans="1:103" x14ac:dyDescent="0.2">
      <c r="A88" s="60"/>
      <c r="B88" s="60"/>
      <c r="C88" s="60"/>
      <c r="D88" s="60"/>
      <c r="E88" s="60"/>
      <c r="F88" s="60"/>
      <c r="G88" s="60"/>
      <c r="H88" s="60"/>
      <c r="I88" s="60"/>
      <c r="J88" s="60"/>
      <c r="K88" s="60"/>
      <c r="L88" s="60"/>
      <c r="M88" s="60"/>
      <c r="N88" s="60"/>
      <c r="O88" s="60"/>
      <c r="P88" s="60"/>
      <c r="Q88" s="60"/>
      <c r="R88" s="334">
        <v>173</v>
      </c>
      <c r="S88" s="319" t="s">
        <v>357</v>
      </c>
      <c r="BE88" s="60"/>
      <c r="BR88" s="60"/>
      <c r="BX88" s="151"/>
      <c r="CB88" s="151"/>
      <c r="CM88" s="151"/>
      <c r="CO88" s="151"/>
      <c r="CP88" s="319" t="s">
        <v>1037</v>
      </c>
      <c r="CQ88" s="319"/>
      <c r="CR88" s="319" t="s">
        <v>1038</v>
      </c>
      <c r="CS88" s="319">
        <v>146</v>
      </c>
      <c r="CT88" s="151"/>
      <c r="CY88" s="151"/>
    </row>
    <row r="89" spans="1:103" x14ac:dyDescent="0.2">
      <c r="A89" s="60"/>
      <c r="B89" s="60"/>
      <c r="C89" s="60"/>
      <c r="D89" s="60"/>
      <c r="E89" s="60"/>
      <c r="F89" s="60"/>
      <c r="G89" s="60"/>
      <c r="H89" s="60"/>
      <c r="I89" s="60"/>
      <c r="J89" s="60"/>
      <c r="K89" s="60"/>
      <c r="L89" s="60"/>
      <c r="M89" s="60"/>
      <c r="N89" s="60"/>
      <c r="O89" s="60"/>
      <c r="P89" s="60"/>
      <c r="Q89" s="60"/>
      <c r="R89" s="334">
        <v>174</v>
      </c>
      <c r="S89" s="319" t="s">
        <v>357</v>
      </c>
      <c r="BE89" s="60"/>
      <c r="BR89" s="60"/>
      <c r="BX89" s="151"/>
      <c r="CB89" s="151"/>
      <c r="CM89" s="151"/>
      <c r="CO89" s="151"/>
      <c r="CT89" s="151"/>
      <c r="CY89" s="151"/>
    </row>
    <row r="90" spans="1:103" x14ac:dyDescent="0.2">
      <c r="A90" s="60"/>
      <c r="B90" s="60"/>
      <c r="C90" s="60"/>
      <c r="D90" s="60"/>
      <c r="E90" s="60"/>
      <c r="F90" s="60"/>
      <c r="G90" s="60"/>
      <c r="H90" s="60"/>
      <c r="I90" s="60"/>
      <c r="J90" s="60"/>
      <c r="K90" s="60"/>
      <c r="L90" s="60"/>
      <c r="M90" s="60"/>
      <c r="N90" s="60"/>
      <c r="O90" s="60"/>
      <c r="P90" s="60"/>
      <c r="Q90" s="60"/>
      <c r="R90" s="334">
        <v>176</v>
      </c>
      <c r="S90" s="319" t="s">
        <v>357</v>
      </c>
      <c r="BE90" s="60"/>
      <c r="BR90" s="60"/>
      <c r="BX90" s="151"/>
      <c r="CB90" s="151"/>
      <c r="CM90" s="151"/>
      <c r="CO90" s="151"/>
      <c r="CT90" s="151"/>
      <c r="CY90" s="151"/>
    </row>
    <row r="91" spans="1:103" x14ac:dyDescent="0.2">
      <c r="A91" s="60"/>
      <c r="B91" s="60"/>
      <c r="C91" s="60"/>
      <c r="D91" s="60"/>
      <c r="E91" s="60"/>
      <c r="F91" s="60"/>
      <c r="G91" s="60"/>
      <c r="H91" s="60"/>
      <c r="I91" s="60"/>
      <c r="J91" s="60"/>
      <c r="K91" s="60"/>
      <c r="L91" s="60"/>
      <c r="M91" s="60"/>
      <c r="N91" s="60"/>
      <c r="O91" s="60"/>
      <c r="P91" s="60"/>
      <c r="Q91" s="60"/>
      <c r="R91" s="334">
        <v>177</v>
      </c>
      <c r="S91" s="319" t="s">
        <v>357</v>
      </c>
      <c r="BE91" s="60"/>
      <c r="BR91" s="60"/>
      <c r="BX91" s="151"/>
      <c r="CB91" s="151"/>
      <c r="CM91" s="151"/>
      <c r="CO91" s="151"/>
      <c r="CT91" s="151"/>
      <c r="CY91" s="151"/>
    </row>
    <row r="92" spans="1:103" x14ac:dyDescent="0.2">
      <c r="A92" s="60"/>
      <c r="B92" s="60"/>
      <c r="C92" s="60"/>
      <c r="D92" s="60"/>
      <c r="E92" s="60"/>
      <c r="F92" s="60"/>
      <c r="G92" s="60"/>
      <c r="H92" s="60"/>
      <c r="I92" s="60"/>
      <c r="J92" s="60"/>
      <c r="K92" s="60"/>
      <c r="L92" s="60"/>
      <c r="M92" s="60"/>
      <c r="N92" s="60"/>
      <c r="O92" s="60"/>
      <c r="P92" s="60"/>
      <c r="Q92" s="60"/>
      <c r="R92" s="334">
        <v>179</v>
      </c>
      <c r="S92" s="319" t="s">
        <v>357</v>
      </c>
      <c r="BE92" s="60"/>
      <c r="BR92" s="60"/>
      <c r="BX92" s="151"/>
      <c r="CB92" s="151"/>
      <c r="CM92" s="151"/>
      <c r="CO92" s="151"/>
      <c r="CT92" s="151"/>
      <c r="CY92" s="151"/>
    </row>
    <row r="93" spans="1:103" x14ac:dyDescent="0.2">
      <c r="A93" s="60"/>
      <c r="B93" s="60"/>
      <c r="C93" s="60"/>
      <c r="D93" s="60"/>
      <c r="E93" s="60"/>
      <c r="F93" s="60"/>
      <c r="G93" s="60"/>
      <c r="H93" s="60"/>
      <c r="I93" s="60"/>
      <c r="J93" s="60"/>
      <c r="K93" s="60"/>
      <c r="L93" s="60"/>
      <c r="M93" s="60"/>
      <c r="N93" s="60"/>
      <c r="O93" s="60"/>
      <c r="P93" s="60"/>
      <c r="Q93" s="60"/>
      <c r="R93" s="334">
        <v>180</v>
      </c>
      <c r="S93" s="319" t="s">
        <v>357</v>
      </c>
      <c r="BE93" s="60"/>
      <c r="BR93" s="60"/>
      <c r="BX93" s="151"/>
      <c r="CB93" s="151"/>
      <c r="CM93" s="151"/>
      <c r="CO93" s="151"/>
      <c r="CT93" s="151"/>
      <c r="CY93" s="151"/>
    </row>
    <row r="94" spans="1:103" x14ac:dyDescent="0.2">
      <c r="A94" s="60"/>
      <c r="B94" s="60"/>
      <c r="C94" s="60"/>
      <c r="D94" s="60"/>
      <c r="E94" s="60"/>
      <c r="F94" s="60"/>
      <c r="G94" s="60"/>
      <c r="H94" s="60"/>
      <c r="I94" s="60"/>
      <c r="J94" s="60"/>
      <c r="K94" s="60"/>
      <c r="L94" s="60"/>
      <c r="M94" s="60"/>
      <c r="N94" s="60"/>
      <c r="O94" s="60"/>
      <c r="P94" s="60"/>
      <c r="Q94" s="60"/>
      <c r="R94" s="334">
        <v>181</v>
      </c>
      <c r="S94" s="319" t="s">
        <v>357</v>
      </c>
      <c r="BE94" s="60"/>
      <c r="BR94" s="60"/>
      <c r="BX94" s="151"/>
      <c r="CB94" s="151"/>
      <c r="CM94" s="151"/>
      <c r="CO94" s="151"/>
      <c r="CT94" s="151"/>
      <c r="CY94" s="151"/>
    </row>
    <row r="95" spans="1:103" x14ac:dyDescent="0.2">
      <c r="A95" s="60"/>
      <c r="B95" s="60"/>
      <c r="C95" s="60"/>
      <c r="D95" s="60"/>
      <c r="E95" s="60"/>
      <c r="F95" s="60"/>
      <c r="G95" s="60"/>
      <c r="H95" s="60"/>
      <c r="I95" s="60"/>
      <c r="J95" s="60"/>
      <c r="K95" s="60"/>
      <c r="L95" s="60"/>
      <c r="M95" s="60"/>
      <c r="N95" s="60"/>
      <c r="O95" s="60"/>
      <c r="P95" s="60"/>
      <c r="Q95" s="60"/>
      <c r="R95" s="334">
        <v>182</v>
      </c>
      <c r="S95" s="319" t="s">
        <v>357</v>
      </c>
      <c r="BE95" s="60"/>
      <c r="BR95" s="60"/>
      <c r="BX95" s="151"/>
      <c r="CB95" s="151"/>
      <c r="CM95" s="151"/>
      <c r="CO95" s="151"/>
      <c r="CT95" s="151"/>
      <c r="CY95" s="151"/>
    </row>
    <row r="96" spans="1:103" x14ac:dyDescent="0.2">
      <c r="A96" s="60"/>
      <c r="B96" s="60"/>
      <c r="C96" s="60"/>
      <c r="D96" s="60"/>
      <c r="E96" s="60"/>
      <c r="F96" s="60"/>
      <c r="G96" s="60"/>
      <c r="H96" s="60"/>
      <c r="I96" s="60"/>
      <c r="J96" s="60"/>
      <c r="K96" s="60"/>
      <c r="L96" s="60"/>
      <c r="M96" s="60"/>
      <c r="N96" s="60"/>
      <c r="O96" s="60"/>
      <c r="P96" s="60"/>
      <c r="Q96" s="60"/>
      <c r="R96" s="334">
        <v>183</v>
      </c>
      <c r="S96" s="319" t="s">
        <v>357</v>
      </c>
      <c r="BE96" s="60"/>
      <c r="BR96" s="60"/>
      <c r="BX96" s="151"/>
      <c r="CB96" s="151"/>
      <c r="CM96" s="151"/>
      <c r="CO96" s="151"/>
      <c r="CT96" s="151"/>
      <c r="CY96" s="151"/>
    </row>
    <row r="97" spans="1:103" x14ac:dyDescent="0.2">
      <c r="A97" s="60"/>
      <c r="B97" s="60"/>
      <c r="C97" s="60"/>
      <c r="D97" s="60"/>
      <c r="E97" s="60"/>
      <c r="F97" s="60"/>
      <c r="G97" s="60"/>
      <c r="H97" s="60"/>
      <c r="I97" s="60"/>
      <c r="J97" s="60"/>
      <c r="K97" s="60"/>
      <c r="L97" s="60"/>
      <c r="M97" s="60"/>
      <c r="N97" s="60"/>
      <c r="O97" s="60"/>
      <c r="P97" s="60"/>
      <c r="Q97" s="60"/>
      <c r="R97" s="334">
        <v>184</v>
      </c>
      <c r="S97" s="319" t="s">
        <v>357</v>
      </c>
      <c r="BE97" s="60"/>
      <c r="BR97" s="60"/>
      <c r="BX97" s="151"/>
      <c r="CB97" s="151"/>
      <c r="CM97" s="151"/>
      <c r="CO97" s="151"/>
      <c r="CT97" s="151"/>
      <c r="CY97" s="151"/>
    </row>
    <row r="98" spans="1:103" x14ac:dyDescent="0.2">
      <c r="A98" s="60"/>
      <c r="B98" s="60"/>
      <c r="C98" s="60"/>
      <c r="D98" s="60"/>
      <c r="E98" s="60"/>
      <c r="F98" s="60"/>
      <c r="G98" s="60"/>
      <c r="H98" s="60"/>
      <c r="I98" s="60"/>
      <c r="J98" s="60"/>
      <c r="K98" s="60"/>
      <c r="L98" s="60"/>
      <c r="M98" s="60"/>
      <c r="N98" s="60"/>
      <c r="O98" s="60"/>
      <c r="P98" s="60"/>
      <c r="Q98" s="60"/>
      <c r="R98" s="334">
        <v>185</v>
      </c>
      <c r="S98" s="319" t="s">
        <v>357</v>
      </c>
      <c r="BE98" s="60"/>
      <c r="BR98" s="60"/>
      <c r="BX98" s="151"/>
      <c r="CB98" s="151"/>
      <c r="CM98" s="151"/>
      <c r="CO98" s="151"/>
      <c r="CT98" s="151"/>
      <c r="CY98" s="151"/>
    </row>
    <row r="99" spans="1:103" x14ac:dyDescent="0.2">
      <c r="A99" s="60"/>
      <c r="B99" s="60"/>
      <c r="C99" s="60"/>
      <c r="D99" s="60"/>
      <c r="E99" s="60"/>
      <c r="F99" s="60"/>
      <c r="G99" s="60"/>
      <c r="H99" s="60"/>
      <c r="I99" s="60"/>
      <c r="J99" s="60"/>
      <c r="K99" s="60"/>
      <c r="L99" s="60"/>
      <c r="M99" s="60"/>
      <c r="N99" s="60"/>
      <c r="O99" s="60"/>
      <c r="P99" s="60"/>
      <c r="Q99" s="60"/>
      <c r="R99" s="334">
        <v>188</v>
      </c>
      <c r="S99" s="319" t="s">
        <v>362</v>
      </c>
      <c r="BE99" s="60"/>
      <c r="BR99" s="60"/>
      <c r="BX99" s="151"/>
      <c r="CB99" s="151"/>
      <c r="CM99" s="151"/>
      <c r="CO99" s="151"/>
      <c r="CT99" s="151"/>
      <c r="CY99" s="151"/>
    </row>
    <row r="100" spans="1:103" x14ac:dyDescent="0.2">
      <c r="A100" s="60"/>
      <c r="B100" s="60"/>
      <c r="C100" s="60"/>
      <c r="D100" s="60"/>
      <c r="E100" s="60"/>
      <c r="F100" s="60"/>
      <c r="G100" s="60"/>
      <c r="H100" s="60"/>
      <c r="I100" s="60"/>
      <c r="J100" s="60"/>
      <c r="K100" s="60"/>
      <c r="L100" s="60"/>
      <c r="M100" s="60"/>
      <c r="N100" s="60"/>
      <c r="O100" s="60"/>
      <c r="P100" s="60"/>
      <c r="Q100" s="60"/>
      <c r="R100" s="334">
        <v>195</v>
      </c>
      <c r="S100" s="319" t="s">
        <v>347</v>
      </c>
      <c r="BE100" s="60"/>
      <c r="BR100" s="60"/>
      <c r="BX100" s="151"/>
      <c r="CB100" s="151"/>
      <c r="CM100" s="151"/>
      <c r="CO100" s="151"/>
      <c r="CT100" s="151"/>
      <c r="CY100" s="151"/>
    </row>
    <row r="101" spans="1:103" x14ac:dyDescent="0.2">
      <c r="A101" s="60"/>
      <c r="B101" s="60"/>
      <c r="C101" s="60"/>
      <c r="D101" s="60"/>
      <c r="E101" s="60"/>
      <c r="F101" s="60"/>
      <c r="G101" s="60"/>
      <c r="H101" s="60"/>
      <c r="I101" s="60"/>
      <c r="J101" s="60"/>
      <c r="K101" s="60"/>
      <c r="L101" s="60"/>
      <c r="M101" s="60"/>
      <c r="N101" s="60"/>
      <c r="O101" s="60"/>
      <c r="P101" s="60"/>
      <c r="Q101" s="60"/>
      <c r="R101" s="334">
        <v>197</v>
      </c>
      <c r="S101" s="319" t="s">
        <v>337</v>
      </c>
      <c r="BE101" s="60"/>
      <c r="BR101" s="60"/>
      <c r="BX101" s="151"/>
      <c r="CB101" s="151"/>
      <c r="CM101" s="151"/>
      <c r="CO101" s="151"/>
      <c r="CT101" s="151"/>
      <c r="CY101" s="151"/>
    </row>
    <row r="102" spans="1:103" x14ac:dyDescent="0.2">
      <c r="A102" s="60"/>
      <c r="B102" s="60"/>
      <c r="C102" s="60"/>
      <c r="D102" s="60"/>
      <c r="E102" s="60"/>
      <c r="F102" s="60"/>
      <c r="G102" s="60"/>
      <c r="H102" s="60"/>
      <c r="I102" s="60"/>
      <c r="J102" s="60"/>
      <c r="K102" s="60"/>
      <c r="L102" s="60"/>
      <c r="M102" s="60"/>
      <c r="N102" s="60"/>
      <c r="O102" s="60"/>
      <c r="P102" s="60"/>
      <c r="Q102" s="60"/>
      <c r="R102" s="334">
        <v>198</v>
      </c>
      <c r="S102" s="319" t="s">
        <v>370</v>
      </c>
      <c r="BE102" s="60"/>
      <c r="BR102" s="60"/>
      <c r="BX102" s="151"/>
      <c r="CB102" s="151"/>
      <c r="CM102" s="151"/>
      <c r="CO102" s="151"/>
      <c r="CT102" s="151"/>
      <c r="CY102" s="151"/>
    </row>
    <row r="103" spans="1:103" x14ac:dyDescent="0.2">
      <c r="A103" s="60"/>
      <c r="B103" s="60"/>
      <c r="C103" s="60"/>
      <c r="D103" s="60"/>
      <c r="E103" s="60"/>
      <c r="F103" s="60"/>
      <c r="G103" s="60"/>
      <c r="H103" s="60"/>
      <c r="I103" s="60"/>
      <c r="J103" s="60"/>
      <c r="K103" s="60"/>
      <c r="L103" s="60"/>
      <c r="M103" s="60"/>
      <c r="N103" s="60"/>
      <c r="O103" s="60"/>
      <c r="P103" s="60"/>
      <c r="Q103" s="60"/>
      <c r="R103" s="334">
        <v>199</v>
      </c>
      <c r="S103" s="319" t="s">
        <v>337</v>
      </c>
      <c r="BE103" s="60"/>
      <c r="BR103" s="60"/>
      <c r="BX103" s="151"/>
      <c r="CB103" s="151"/>
      <c r="CM103" s="151"/>
      <c r="CO103" s="151"/>
      <c r="CT103" s="151"/>
      <c r="CY103" s="151"/>
    </row>
    <row r="104" spans="1:103" x14ac:dyDescent="0.2">
      <c r="A104" s="60"/>
      <c r="B104" s="60"/>
      <c r="C104" s="60"/>
      <c r="D104" s="60"/>
      <c r="E104" s="60"/>
      <c r="F104" s="60"/>
      <c r="G104" s="60"/>
      <c r="H104" s="60"/>
      <c r="I104" s="60"/>
      <c r="J104" s="60"/>
      <c r="K104" s="60"/>
      <c r="L104" s="60"/>
      <c r="M104" s="60"/>
      <c r="N104" s="60"/>
      <c r="O104" s="60"/>
      <c r="P104" s="60"/>
      <c r="Q104" s="60"/>
      <c r="R104" s="334">
        <v>501</v>
      </c>
      <c r="S104" s="319" t="s">
        <v>355</v>
      </c>
      <c r="BE104" s="60"/>
      <c r="BR104" s="60"/>
      <c r="BX104" s="151"/>
      <c r="CB104" s="151"/>
      <c r="CM104" s="151"/>
      <c r="CO104" s="151"/>
      <c r="CT104" s="151"/>
      <c r="CY104" s="151"/>
    </row>
    <row r="105" spans="1:103" x14ac:dyDescent="0.2">
      <c r="A105" s="60"/>
      <c r="B105" s="60"/>
      <c r="C105" s="60"/>
      <c r="D105" s="60"/>
      <c r="E105" s="60"/>
      <c r="F105" s="60"/>
      <c r="G105" s="60"/>
      <c r="H105" s="60"/>
      <c r="I105" s="60"/>
      <c r="J105" s="60"/>
      <c r="K105" s="60"/>
      <c r="L105" s="60"/>
      <c r="M105" s="60"/>
      <c r="N105" s="60"/>
      <c r="O105" s="60"/>
      <c r="P105" s="60"/>
      <c r="Q105" s="60"/>
      <c r="R105" s="334">
        <v>544</v>
      </c>
      <c r="S105" s="319" t="s">
        <v>355</v>
      </c>
      <c r="BE105" s="60"/>
      <c r="BR105" s="60"/>
      <c r="BX105" s="151"/>
      <c r="CB105" s="151"/>
      <c r="CM105" s="151"/>
      <c r="CO105" s="151"/>
      <c r="CT105" s="151"/>
      <c r="CY105" s="151"/>
    </row>
    <row r="106" spans="1:103" x14ac:dyDescent="0.2">
      <c r="A106" s="60"/>
      <c r="B106" s="60"/>
      <c r="C106" s="60"/>
      <c r="D106" s="60"/>
      <c r="E106" s="60"/>
      <c r="F106" s="60"/>
      <c r="G106" s="60"/>
      <c r="H106" s="60"/>
      <c r="I106" s="60"/>
      <c r="J106" s="60"/>
      <c r="K106" s="60"/>
      <c r="L106" s="60"/>
      <c r="M106" s="60"/>
      <c r="N106" s="60"/>
      <c r="O106" s="60"/>
      <c r="P106" s="60"/>
      <c r="Q106" s="60"/>
      <c r="R106" s="334">
        <v>1001</v>
      </c>
      <c r="S106" s="319" t="s">
        <v>357</v>
      </c>
      <c r="BE106" s="60"/>
      <c r="BR106" s="60"/>
      <c r="BX106" s="151"/>
      <c r="CB106" s="151"/>
      <c r="CM106" s="151"/>
      <c r="CO106" s="151"/>
      <c r="CT106" s="151"/>
      <c r="CY106" s="151"/>
    </row>
    <row r="107" spans="1:103" x14ac:dyDescent="0.2">
      <c r="A107" s="60"/>
      <c r="B107" s="60"/>
      <c r="C107" s="60"/>
      <c r="D107" s="60"/>
      <c r="E107" s="60"/>
      <c r="F107" s="60"/>
      <c r="G107" s="60"/>
      <c r="H107" s="60"/>
      <c r="I107" s="60"/>
      <c r="J107" s="60"/>
      <c r="K107" s="60"/>
      <c r="L107" s="60"/>
      <c r="M107" s="60"/>
      <c r="N107" s="60"/>
      <c r="O107" s="60"/>
      <c r="P107" s="60"/>
      <c r="Q107" s="60"/>
      <c r="R107" s="334">
        <v>1002</v>
      </c>
      <c r="S107" s="319" t="s">
        <v>357</v>
      </c>
      <c r="BE107" s="60"/>
      <c r="BR107" s="60"/>
      <c r="BX107" s="151"/>
      <c r="CB107" s="151"/>
      <c r="CM107" s="151"/>
      <c r="CO107" s="151"/>
      <c r="CT107" s="151"/>
      <c r="CY107" s="151"/>
    </row>
    <row r="108" spans="1:103" x14ac:dyDescent="0.2">
      <c r="A108" s="60"/>
      <c r="B108" s="60"/>
      <c r="C108" s="60"/>
      <c r="D108" s="60"/>
      <c r="E108" s="60"/>
      <c r="F108" s="60"/>
      <c r="G108" s="60"/>
      <c r="H108" s="60"/>
      <c r="I108" s="60"/>
      <c r="J108" s="60"/>
      <c r="K108" s="60"/>
      <c r="L108" s="60"/>
      <c r="M108" s="60"/>
      <c r="N108" s="60"/>
      <c r="O108" s="60"/>
      <c r="P108" s="60"/>
      <c r="Q108" s="60"/>
      <c r="R108" s="334">
        <v>1003</v>
      </c>
      <c r="S108" s="319" t="s">
        <v>357</v>
      </c>
      <c r="BE108" s="60"/>
      <c r="BR108" s="60"/>
      <c r="BX108" s="151"/>
      <c r="CB108" s="151"/>
      <c r="CM108" s="151"/>
      <c r="CO108" s="151"/>
      <c r="CT108" s="151"/>
      <c r="CY108" s="151"/>
    </row>
    <row r="109" spans="1:103" x14ac:dyDescent="0.2">
      <c r="A109" s="60"/>
      <c r="B109" s="60"/>
      <c r="C109" s="60"/>
      <c r="D109" s="60"/>
      <c r="E109" s="60"/>
      <c r="F109" s="60"/>
      <c r="G109" s="60"/>
      <c r="H109" s="60"/>
      <c r="I109" s="60"/>
      <c r="J109" s="60"/>
      <c r="K109" s="60"/>
      <c r="L109" s="60"/>
      <c r="M109" s="60"/>
      <c r="N109" s="60"/>
      <c r="O109" s="60"/>
      <c r="P109" s="60"/>
      <c r="Q109" s="60"/>
      <c r="R109" s="334">
        <v>1004</v>
      </c>
      <c r="S109" s="319" t="s">
        <v>357</v>
      </c>
      <c r="BE109" s="60"/>
      <c r="BR109" s="60"/>
      <c r="BX109" s="151"/>
      <c r="CB109" s="151"/>
      <c r="CM109" s="151"/>
      <c r="CO109" s="151"/>
      <c r="CT109" s="151"/>
      <c r="CY109" s="151"/>
    </row>
    <row r="110" spans="1:103" x14ac:dyDescent="0.2">
      <c r="A110" s="60"/>
      <c r="B110" s="60"/>
      <c r="C110" s="60"/>
      <c r="D110" s="60"/>
      <c r="E110" s="60"/>
      <c r="F110" s="60"/>
      <c r="G110" s="60"/>
      <c r="H110" s="60"/>
      <c r="I110" s="60"/>
      <c r="J110" s="60"/>
      <c r="K110" s="60"/>
      <c r="L110" s="60"/>
      <c r="M110" s="60"/>
      <c r="N110" s="60"/>
      <c r="O110" s="60"/>
      <c r="P110" s="60"/>
      <c r="Q110" s="60"/>
      <c r="R110" s="334">
        <v>1005</v>
      </c>
      <c r="S110" s="319" t="s">
        <v>357</v>
      </c>
      <c r="BE110" s="60"/>
      <c r="BR110" s="60"/>
      <c r="BX110" s="151"/>
      <c r="CB110" s="151"/>
      <c r="CM110" s="151"/>
      <c r="CO110" s="151"/>
      <c r="CT110" s="151"/>
      <c r="CY110" s="151"/>
    </row>
    <row r="111" spans="1:103" x14ac:dyDescent="0.2">
      <c r="A111" s="60"/>
      <c r="B111" s="60"/>
      <c r="C111" s="60"/>
      <c r="D111" s="60"/>
      <c r="E111" s="60"/>
      <c r="F111" s="60"/>
      <c r="G111" s="60"/>
      <c r="H111" s="60"/>
      <c r="I111" s="60"/>
      <c r="J111" s="60"/>
      <c r="K111" s="60"/>
      <c r="L111" s="60"/>
      <c r="M111" s="60"/>
      <c r="N111" s="60"/>
      <c r="O111" s="60"/>
      <c r="P111" s="60"/>
      <c r="Q111" s="60"/>
      <c r="R111" s="334">
        <v>1007</v>
      </c>
      <c r="S111" s="319" t="s">
        <v>357</v>
      </c>
      <c r="BE111" s="60"/>
      <c r="BR111" s="60"/>
      <c r="BX111" s="151"/>
      <c r="CB111" s="151"/>
      <c r="CM111" s="151"/>
      <c r="CO111" s="151"/>
      <c r="CT111" s="151"/>
      <c r="CY111" s="151"/>
    </row>
    <row r="112" spans="1:103" x14ac:dyDescent="0.2">
      <c r="A112" s="60"/>
      <c r="B112" s="60"/>
      <c r="C112" s="60"/>
      <c r="D112" s="60"/>
      <c r="E112" s="60"/>
      <c r="F112" s="60"/>
      <c r="G112" s="60"/>
      <c r="H112" s="60"/>
      <c r="I112" s="60"/>
      <c r="J112" s="60"/>
      <c r="K112" s="60"/>
      <c r="L112" s="60"/>
      <c r="M112" s="60"/>
      <c r="N112" s="60"/>
      <c r="O112" s="60"/>
      <c r="P112" s="60"/>
      <c r="Q112" s="60"/>
      <c r="R112" s="334">
        <v>1008</v>
      </c>
      <c r="S112" s="319" t="s">
        <v>357</v>
      </c>
      <c r="BE112" s="60"/>
      <c r="BR112" s="60"/>
      <c r="BX112" s="151"/>
      <c r="CB112" s="151"/>
      <c r="CM112" s="151"/>
      <c r="CO112" s="151"/>
      <c r="CT112" s="151"/>
      <c r="CY112" s="151"/>
    </row>
    <row r="113" spans="1:103" x14ac:dyDescent="0.2">
      <c r="A113" s="60"/>
      <c r="B113" s="60"/>
      <c r="C113" s="60"/>
      <c r="D113" s="60"/>
      <c r="E113" s="60"/>
      <c r="F113" s="60"/>
      <c r="G113" s="60"/>
      <c r="H113" s="60"/>
      <c r="I113" s="60"/>
      <c r="J113" s="60"/>
      <c r="K113" s="60"/>
      <c r="L113" s="60"/>
      <c r="M113" s="60"/>
      <c r="N113" s="60"/>
      <c r="O113" s="60"/>
      <c r="P113" s="60"/>
      <c r="Q113" s="60"/>
      <c r="R113" s="334">
        <v>1009</v>
      </c>
      <c r="S113" s="319" t="s">
        <v>357</v>
      </c>
      <c r="BE113" s="60"/>
      <c r="BR113" s="60"/>
      <c r="BX113" s="151"/>
      <c r="CB113" s="151"/>
      <c r="CM113" s="151"/>
      <c r="CO113" s="151"/>
      <c r="CT113" s="151"/>
      <c r="CY113" s="151"/>
    </row>
    <row r="114" spans="1:103" x14ac:dyDescent="0.2">
      <c r="A114" s="60"/>
      <c r="B114" s="60"/>
      <c r="C114" s="60"/>
      <c r="D114" s="60"/>
      <c r="E114" s="60"/>
      <c r="F114" s="60"/>
      <c r="G114" s="60"/>
      <c r="H114" s="60"/>
      <c r="I114" s="60"/>
      <c r="J114" s="60"/>
      <c r="K114" s="60"/>
      <c r="L114" s="60"/>
      <c r="M114" s="60"/>
      <c r="N114" s="60"/>
      <c r="O114" s="60"/>
      <c r="P114" s="60"/>
      <c r="Q114" s="60"/>
      <c r="R114" s="334">
        <v>1010</v>
      </c>
      <c r="S114" s="319" t="s">
        <v>357</v>
      </c>
      <c r="BE114" s="60"/>
      <c r="BR114" s="60"/>
      <c r="BX114" s="151"/>
      <c r="CB114" s="151"/>
      <c r="CM114" s="151"/>
      <c r="CO114" s="151"/>
      <c r="CT114" s="151"/>
      <c r="CY114" s="151"/>
    </row>
    <row r="115" spans="1:103" x14ac:dyDescent="0.2">
      <c r="A115" s="60"/>
      <c r="B115" s="60"/>
      <c r="C115" s="60"/>
      <c r="D115" s="60"/>
      <c r="E115" s="60"/>
      <c r="F115" s="60"/>
      <c r="G115" s="60"/>
      <c r="H115" s="60"/>
      <c r="I115" s="60"/>
      <c r="J115" s="60"/>
      <c r="K115" s="60"/>
      <c r="L115" s="60"/>
      <c r="M115" s="60"/>
      <c r="N115" s="60"/>
      <c r="O115" s="60"/>
      <c r="P115" s="60"/>
      <c r="Q115" s="60"/>
      <c r="R115" s="334">
        <v>1011</v>
      </c>
      <c r="S115" s="319" t="s">
        <v>357</v>
      </c>
      <c r="BE115" s="60"/>
      <c r="BR115" s="60"/>
      <c r="BX115" s="151"/>
      <c r="CB115" s="151"/>
      <c r="CM115" s="151"/>
      <c r="CO115" s="151"/>
      <c r="CT115" s="151"/>
      <c r="CY115" s="151"/>
    </row>
    <row r="116" spans="1:103" x14ac:dyDescent="0.2">
      <c r="A116" s="60"/>
      <c r="B116" s="60"/>
      <c r="C116" s="60"/>
      <c r="D116" s="60"/>
      <c r="E116" s="60"/>
      <c r="F116" s="60"/>
      <c r="G116" s="60"/>
      <c r="H116" s="60"/>
      <c r="I116" s="60"/>
      <c r="J116" s="60"/>
      <c r="K116" s="60"/>
      <c r="L116" s="60"/>
      <c r="M116" s="60"/>
      <c r="N116" s="60"/>
      <c r="O116" s="60"/>
      <c r="P116" s="60"/>
      <c r="Q116" s="60"/>
      <c r="R116" s="334">
        <v>1012</v>
      </c>
      <c r="S116" s="319" t="s">
        <v>357</v>
      </c>
      <c r="BE116" s="60"/>
      <c r="BR116" s="60"/>
      <c r="BX116" s="151"/>
      <c r="CB116" s="151"/>
      <c r="CM116" s="151"/>
      <c r="CO116" s="151"/>
      <c r="CT116" s="151"/>
      <c r="CY116" s="151"/>
    </row>
    <row r="117" spans="1:103" x14ac:dyDescent="0.2">
      <c r="A117" s="60"/>
      <c r="B117" s="60"/>
      <c r="C117" s="60"/>
      <c r="D117" s="60"/>
      <c r="E117" s="60"/>
      <c r="F117" s="60"/>
      <c r="G117" s="60"/>
      <c r="H117" s="60"/>
      <c r="I117" s="60"/>
      <c r="J117" s="60"/>
      <c r="K117" s="60"/>
      <c r="L117" s="60"/>
      <c r="M117" s="60"/>
      <c r="N117" s="60"/>
      <c r="O117" s="60"/>
      <c r="P117" s="60"/>
      <c r="Q117" s="60"/>
      <c r="R117" s="334">
        <v>1013</v>
      </c>
      <c r="S117" s="319" t="s">
        <v>357</v>
      </c>
      <c r="BE117" s="60"/>
      <c r="BR117" s="60"/>
      <c r="BX117" s="151"/>
      <c r="CB117" s="151"/>
      <c r="CM117" s="151"/>
      <c r="CO117" s="151"/>
      <c r="CT117" s="151"/>
      <c r="CY117" s="151"/>
    </row>
    <row r="118" spans="1:103" x14ac:dyDescent="0.2">
      <c r="A118" s="60"/>
      <c r="B118" s="60"/>
      <c r="C118" s="60"/>
      <c r="D118" s="60"/>
      <c r="E118" s="60"/>
      <c r="F118" s="60"/>
      <c r="G118" s="60"/>
      <c r="H118" s="60"/>
      <c r="I118" s="60"/>
      <c r="J118" s="60"/>
      <c r="K118" s="60"/>
      <c r="L118" s="60"/>
      <c r="M118" s="60"/>
      <c r="N118" s="60"/>
      <c r="O118" s="60"/>
      <c r="P118" s="60"/>
      <c r="Q118" s="60"/>
      <c r="R118" s="334">
        <v>1014</v>
      </c>
      <c r="S118" s="319" t="s">
        <v>357</v>
      </c>
      <c r="BE118" s="60"/>
      <c r="BR118" s="60"/>
      <c r="BX118" s="151"/>
      <c r="CB118" s="151"/>
      <c r="CM118" s="151"/>
      <c r="CO118" s="151"/>
      <c r="CT118" s="151"/>
      <c r="CY118" s="151"/>
    </row>
    <row r="119" spans="1:103" x14ac:dyDescent="0.2">
      <c r="A119" s="60"/>
      <c r="B119" s="60"/>
      <c r="C119" s="60"/>
      <c r="D119" s="60"/>
      <c r="E119" s="60"/>
      <c r="F119" s="60"/>
      <c r="G119" s="60"/>
      <c r="H119" s="60"/>
      <c r="I119" s="60"/>
      <c r="J119" s="60"/>
      <c r="K119" s="60"/>
      <c r="L119" s="60"/>
      <c r="M119" s="60"/>
      <c r="N119" s="60"/>
      <c r="O119" s="60"/>
      <c r="P119" s="60"/>
      <c r="Q119" s="60"/>
      <c r="R119" s="334">
        <v>1020</v>
      </c>
      <c r="S119" s="319" t="s">
        <v>357</v>
      </c>
      <c r="BE119" s="60"/>
      <c r="BR119" s="60"/>
      <c r="BX119" s="151"/>
      <c r="CB119" s="151"/>
      <c r="CM119" s="151"/>
      <c r="CO119" s="151"/>
      <c r="CT119" s="151"/>
      <c r="CY119" s="151"/>
    </row>
    <row r="120" spans="1:103" x14ac:dyDescent="0.2">
      <c r="A120" s="60"/>
      <c r="B120" s="60"/>
      <c r="C120" s="60"/>
      <c r="D120" s="60"/>
      <c r="E120" s="60"/>
      <c r="F120" s="60"/>
      <c r="G120" s="60"/>
      <c r="H120" s="60"/>
      <c r="I120" s="60"/>
      <c r="J120" s="60"/>
      <c r="K120" s="60"/>
      <c r="L120" s="60"/>
      <c r="M120" s="60"/>
      <c r="N120" s="60"/>
      <c r="O120" s="60"/>
      <c r="P120" s="60"/>
      <c r="Q120" s="60"/>
      <c r="R120" s="334">
        <v>1021</v>
      </c>
      <c r="S120" s="319" t="s">
        <v>357</v>
      </c>
      <c r="BE120" s="60"/>
      <c r="BR120" s="60"/>
      <c r="BX120" s="151"/>
      <c r="CB120" s="151"/>
      <c r="CM120" s="151"/>
      <c r="CO120" s="151"/>
      <c r="CT120" s="151"/>
      <c r="CY120" s="151"/>
    </row>
    <row r="121" spans="1:103" x14ac:dyDescent="0.2">
      <c r="A121" s="60"/>
      <c r="B121" s="60"/>
      <c r="C121" s="60"/>
      <c r="D121" s="60"/>
      <c r="E121" s="60"/>
      <c r="F121" s="60"/>
      <c r="G121" s="60"/>
      <c r="H121" s="60"/>
      <c r="I121" s="60"/>
      <c r="J121" s="60"/>
      <c r="K121" s="60"/>
      <c r="L121" s="60"/>
      <c r="M121" s="60"/>
      <c r="N121" s="60"/>
      <c r="O121" s="60"/>
      <c r="P121" s="60"/>
      <c r="Q121" s="60"/>
      <c r="R121" s="334">
        <v>1022</v>
      </c>
      <c r="S121" s="319" t="s">
        <v>357</v>
      </c>
      <c r="BE121" s="60"/>
      <c r="BR121" s="60"/>
      <c r="BX121" s="151"/>
      <c r="CB121" s="151"/>
      <c r="CM121" s="151"/>
      <c r="CO121" s="151"/>
      <c r="CT121" s="151"/>
      <c r="CY121" s="151"/>
    </row>
    <row r="122" spans="1:103" x14ac:dyDescent="0.2">
      <c r="A122" s="60"/>
      <c r="B122" s="60"/>
      <c r="C122" s="60"/>
      <c r="D122" s="60"/>
      <c r="E122" s="60"/>
      <c r="F122" s="60"/>
      <c r="G122" s="60"/>
      <c r="H122" s="60"/>
      <c r="I122" s="60"/>
      <c r="J122" s="60"/>
      <c r="K122" s="60"/>
      <c r="L122" s="60"/>
      <c r="M122" s="60"/>
      <c r="N122" s="60"/>
      <c r="O122" s="60"/>
      <c r="P122" s="60"/>
      <c r="Q122" s="60"/>
      <c r="R122" s="334">
        <v>1026</v>
      </c>
      <c r="S122" s="319" t="s">
        <v>357</v>
      </c>
      <c r="BE122" s="60"/>
      <c r="BR122" s="60"/>
      <c r="BX122" s="151"/>
      <c r="CB122" s="151"/>
      <c r="CM122" s="151"/>
      <c r="CO122" s="151"/>
      <c r="CT122" s="151"/>
      <c r="CY122" s="151"/>
    </row>
    <row r="123" spans="1:103" x14ac:dyDescent="0.2">
      <c r="A123" s="60"/>
      <c r="B123" s="60"/>
      <c r="C123" s="60"/>
      <c r="D123" s="60"/>
      <c r="E123" s="60"/>
      <c r="F123" s="60"/>
      <c r="G123" s="60"/>
      <c r="H123" s="60"/>
      <c r="I123" s="60"/>
      <c r="J123" s="60"/>
      <c r="K123" s="60"/>
      <c r="L123" s="60"/>
      <c r="M123" s="60"/>
      <c r="N123" s="60"/>
      <c r="O123" s="60"/>
      <c r="P123" s="60"/>
      <c r="Q123" s="60"/>
      <c r="R123" s="334">
        <v>1027</v>
      </c>
      <c r="S123" s="319" t="s">
        <v>357</v>
      </c>
      <c r="BE123" s="60"/>
      <c r="BR123" s="60"/>
      <c r="BX123" s="151"/>
      <c r="CB123" s="151"/>
      <c r="CM123" s="151"/>
      <c r="CO123" s="151"/>
      <c r="CT123" s="151"/>
      <c r="CY123" s="151"/>
    </row>
    <row r="124" spans="1:103" x14ac:dyDescent="0.2">
      <c r="A124" s="60"/>
      <c r="B124" s="60"/>
      <c r="C124" s="60"/>
      <c r="D124" s="60"/>
      <c r="E124" s="60"/>
      <c r="F124" s="60"/>
      <c r="G124" s="60"/>
      <c r="H124" s="60"/>
      <c r="I124" s="60"/>
      <c r="J124" s="60"/>
      <c r="K124" s="60"/>
      <c r="L124" s="60"/>
      <c r="M124" s="60"/>
      <c r="N124" s="60"/>
      <c r="O124" s="60"/>
      <c r="P124" s="60"/>
      <c r="Q124" s="60"/>
      <c r="R124" s="334">
        <v>1028</v>
      </c>
      <c r="S124" s="319" t="s">
        <v>357</v>
      </c>
      <c r="BE124" s="60"/>
      <c r="BR124" s="60"/>
      <c r="BX124" s="151"/>
      <c r="CB124" s="151"/>
      <c r="CM124" s="151"/>
      <c r="CO124" s="151"/>
      <c r="CT124" s="151"/>
      <c r="CY124" s="151"/>
    </row>
    <row r="125" spans="1:103" x14ac:dyDescent="0.2">
      <c r="A125" s="60"/>
      <c r="B125" s="60"/>
      <c r="C125" s="60"/>
      <c r="D125" s="60"/>
      <c r="E125" s="60"/>
      <c r="F125" s="60"/>
      <c r="G125" s="60"/>
      <c r="H125" s="60"/>
      <c r="I125" s="60"/>
      <c r="J125" s="60"/>
      <c r="K125" s="60"/>
      <c r="L125" s="60"/>
      <c r="M125" s="60"/>
      <c r="N125" s="60"/>
      <c r="O125" s="60"/>
      <c r="P125" s="60"/>
      <c r="Q125" s="60"/>
      <c r="R125" s="334">
        <v>1029</v>
      </c>
      <c r="S125" s="319" t="s">
        <v>357</v>
      </c>
      <c r="BE125" s="60"/>
      <c r="BR125" s="60"/>
      <c r="BX125" s="151"/>
      <c r="CB125" s="151"/>
      <c r="CM125" s="151"/>
      <c r="CO125" s="151"/>
      <c r="CT125" s="151"/>
      <c r="CY125" s="151"/>
    </row>
    <row r="126" spans="1:103" x14ac:dyDescent="0.2">
      <c r="A126" s="60"/>
      <c r="B126" s="60"/>
      <c r="C126" s="60"/>
      <c r="D126" s="60"/>
      <c r="E126" s="60"/>
      <c r="F126" s="60"/>
      <c r="G126" s="60"/>
      <c r="H126" s="60"/>
      <c r="I126" s="60"/>
      <c r="J126" s="60"/>
      <c r="K126" s="60"/>
      <c r="L126" s="60"/>
      <c r="M126" s="60"/>
      <c r="N126" s="60"/>
      <c r="O126" s="60"/>
      <c r="P126" s="60"/>
      <c r="Q126" s="60"/>
      <c r="R126" s="334">
        <v>1030</v>
      </c>
      <c r="S126" s="319" t="s">
        <v>357</v>
      </c>
      <c r="BE126" s="60"/>
      <c r="BR126" s="60"/>
      <c r="BX126" s="151"/>
      <c r="CB126" s="151"/>
      <c r="CM126" s="151"/>
      <c r="CO126" s="151"/>
      <c r="CT126" s="151"/>
      <c r="CY126" s="151"/>
    </row>
    <row r="127" spans="1:103" x14ac:dyDescent="0.2">
      <c r="A127" s="60"/>
      <c r="B127" s="60"/>
      <c r="C127" s="60"/>
      <c r="D127" s="60"/>
      <c r="E127" s="60"/>
      <c r="F127" s="60"/>
      <c r="G127" s="60"/>
      <c r="H127" s="60"/>
      <c r="I127" s="60"/>
      <c r="J127" s="60"/>
      <c r="K127" s="60"/>
      <c r="L127" s="60"/>
      <c r="M127" s="60"/>
      <c r="N127" s="60"/>
      <c r="O127" s="60"/>
      <c r="P127" s="60"/>
      <c r="Q127" s="60"/>
      <c r="R127" s="334">
        <v>1031</v>
      </c>
      <c r="S127" s="319" t="s">
        <v>357</v>
      </c>
      <c r="BE127" s="60"/>
      <c r="BR127" s="60"/>
      <c r="BX127" s="151"/>
      <c r="CB127" s="151"/>
      <c r="CM127" s="151"/>
      <c r="CO127" s="151"/>
      <c r="CT127" s="151"/>
      <c r="CY127" s="151"/>
    </row>
    <row r="128" spans="1:103" x14ac:dyDescent="0.2">
      <c r="A128" s="60"/>
      <c r="B128" s="60"/>
      <c r="C128" s="60"/>
      <c r="D128" s="60"/>
      <c r="E128" s="60"/>
      <c r="F128" s="60"/>
      <c r="G128" s="60"/>
      <c r="H128" s="60"/>
      <c r="I128" s="60"/>
      <c r="J128" s="60"/>
      <c r="K128" s="60"/>
      <c r="L128" s="60"/>
      <c r="M128" s="60"/>
      <c r="N128" s="60"/>
      <c r="O128" s="60"/>
      <c r="P128" s="60"/>
      <c r="Q128" s="60"/>
      <c r="R128" s="334">
        <v>1032</v>
      </c>
      <c r="S128" s="319" t="s">
        <v>357</v>
      </c>
      <c r="BE128" s="60"/>
      <c r="BR128" s="60"/>
      <c r="BX128" s="151"/>
      <c r="CB128" s="151"/>
      <c r="CM128" s="151"/>
      <c r="CO128" s="151"/>
      <c r="CT128" s="151"/>
      <c r="CY128" s="151"/>
    </row>
    <row r="129" spans="1:103" x14ac:dyDescent="0.2">
      <c r="A129" s="60"/>
      <c r="B129" s="60"/>
      <c r="C129" s="60"/>
      <c r="D129" s="60"/>
      <c r="E129" s="60"/>
      <c r="F129" s="60"/>
      <c r="G129" s="60"/>
      <c r="H129" s="60"/>
      <c r="I129" s="60"/>
      <c r="J129" s="60"/>
      <c r="K129" s="60"/>
      <c r="L129" s="60"/>
      <c r="M129" s="60"/>
      <c r="N129" s="60"/>
      <c r="O129" s="60"/>
      <c r="P129" s="60"/>
      <c r="Q129" s="60"/>
      <c r="R129" s="334">
        <v>1033</v>
      </c>
      <c r="S129" s="319" t="s">
        <v>357</v>
      </c>
      <c r="BE129" s="60"/>
      <c r="BR129" s="60"/>
      <c r="BX129" s="151"/>
      <c r="CB129" s="151"/>
      <c r="CM129" s="151"/>
      <c r="CO129" s="151"/>
      <c r="CT129" s="151"/>
      <c r="CY129" s="151"/>
    </row>
    <row r="130" spans="1:103" x14ac:dyDescent="0.2">
      <c r="A130" s="60"/>
      <c r="B130" s="60"/>
      <c r="C130" s="60"/>
      <c r="D130" s="60"/>
      <c r="E130" s="60"/>
      <c r="F130" s="60"/>
      <c r="G130" s="60"/>
      <c r="H130" s="60"/>
      <c r="I130" s="60"/>
      <c r="J130" s="60"/>
      <c r="K130" s="60"/>
      <c r="L130" s="60"/>
      <c r="M130" s="60"/>
      <c r="N130" s="60"/>
      <c r="O130" s="60"/>
      <c r="P130" s="60"/>
      <c r="Q130" s="60"/>
      <c r="R130" s="334">
        <v>1034</v>
      </c>
      <c r="S130" s="319" t="s">
        <v>357</v>
      </c>
      <c r="BE130" s="60"/>
      <c r="BR130" s="60"/>
      <c r="BX130" s="151"/>
      <c r="CB130" s="151"/>
      <c r="CM130" s="151"/>
      <c r="CO130" s="151"/>
      <c r="CT130" s="151"/>
      <c r="CY130" s="151"/>
    </row>
    <row r="131" spans="1:103" x14ac:dyDescent="0.2">
      <c r="A131" s="60"/>
      <c r="B131" s="60"/>
      <c r="C131" s="60"/>
      <c r="D131" s="60"/>
      <c r="E131" s="60"/>
      <c r="F131" s="60"/>
      <c r="G131" s="60"/>
      <c r="H131" s="60"/>
      <c r="I131" s="60"/>
      <c r="J131" s="60"/>
      <c r="K131" s="60"/>
      <c r="L131" s="60"/>
      <c r="M131" s="60"/>
      <c r="N131" s="60"/>
      <c r="O131" s="60"/>
      <c r="P131" s="60"/>
      <c r="Q131" s="60"/>
      <c r="R131" s="334">
        <v>1035</v>
      </c>
      <c r="S131" s="319" t="s">
        <v>357</v>
      </c>
      <c r="BE131" s="60"/>
      <c r="BR131" s="60"/>
      <c r="BX131" s="151"/>
      <c r="CB131" s="151"/>
      <c r="CM131" s="151"/>
      <c r="CO131" s="151"/>
      <c r="CT131" s="151"/>
      <c r="CY131" s="151"/>
    </row>
    <row r="132" spans="1:103" x14ac:dyDescent="0.2">
      <c r="A132" s="60"/>
      <c r="B132" s="60"/>
      <c r="C132" s="60"/>
      <c r="D132" s="60"/>
      <c r="E132" s="60"/>
      <c r="F132" s="60"/>
      <c r="G132" s="60"/>
      <c r="H132" s="60"/>
      <c r="I132" s="60"/>
      <c r="J132" s="60"/>
      <c r="K132" s="60"/>
      <c r="L132" s="60"/>
      <c r="M132" s="60"/>
      <c r="N132" s="60"/>
      <c r="O132" s="60"/>
      <c r="P132" s="60"/>
      <c r="Q132" s="60"/>
      <c r="R132" s="334">
        <v>1036</v>
      </c>
      <c r="S132" s="319" t="s">
        <v>357</v>
      </c>
      <c r="BE132" s="60"/>
      <c r="BR132" s="60"/>
      <c r="BX132" s="151"/>
      <c r="CB132" s="151"/>
      <c r="CM132" s="151"/>
      <c r="CO132" s="151"/>
      <c r="CT132" s="151"/>
      <c r="CY132" s="151"/>
    </row>
    <row r="133" spans="1:103" x14ac:dyDescent="0.2">
      <c r="A133" s="60"/>
      <c r="B133" s="60"/>
      <c r="C133" s="60"/>
      <c r="D133" s="60"/>
      <c r="E133" s="60"/>
      <c r="F133" s="60"/>
      <c r="G133" s="60"/>
      <c r="H133" s="60"/>
      <c r="I133" s="60"/>
      <c r="J133" s="60"/>
      <c r="K133" s="60"/>
      <c r="L133" s="60"/>
      <c r="M133" s="60"/>
      <c r="N133" s="60"/>
      <c r="O133" s="60"/>
      <c r="P133" s="60"/>
      <c r="Q133" s="60"/>
      <c r="R133" s="334">
        <v>1037</v>
      </c>
      <c r="S133" s="319" t="s">
        <v>357</v>
      </c>
      <c r="BE133" s="60"/>
      <c r="BR133" s="60"/>
      <c r="BX133" s="151"/>
      <c r="CB133" s="151"/>
      <c r="CM133" s="151"/>
      <c r="CO133" s="151"/>
      <c r="CT133" s="151"/>
      <c r="CY133" s="151"/>
    </row>
    <row r="134" spans="1:103" x14ac:dyDescent="0.2">
      <c r="A134" s="60"/>
      <c r="B134" s="60"/>
      <c r="C134" s="60"/>
      <c r="D134" s="60"/>
      <c r="E134" s="60"/>
      <c r="F134" s="60"/>
      <c r="G134" s="60"/>
      <c r="H134" s="60"/>
      <c r="I134" s="60"/>
      <c r="J134" s="60"/>
      <c r="K134" s="60"/>
      <c r="L134" s="60"/>
      <c r="M134" s="60"/>
      <c r="N134" s="60"/>
      <c r="O134" s="60"/>
      <c r="P134" s="60"/>
      <c r="Q134" s="60"/>
      <c r="R134" s="334">
        <v>1038</v>
      </c>
      <c r="S134" s="319" t="s">
        <v>357</v>
      </c>
      <c r="BE134" s="60"/>
      <c r="BR134" s="60"/>
      <c r="BX134" s="151"/>
      <c r="CB134" s="151"/>
      <c r="CM134" s="151"/>
      <c r="CO134" s="151"/>
      <c r="CT134" s="151"/>
      <c r="CY134" s="151"/>
    </row>
    <row r="135" spans="1:103" x14ac:dyDescent="0.2">
      <c r="A135" s="60"/>
      <c r="B135" s="60"/>
      <c r="C135" s="60"/>
      <c r="D135" s="60"/>
      <c r="E135" s="60"/>
      <c r="F135" s="60"/>
      <c r="G135" s="60"/>
      <c r="H135" s="60"/>
      <c r="I135" s="60"/>
      <c r="J135" s="60"/>
      <c r="K135" s="60"/>
      <c r="L135" s="60"/>
      <c r="M135" s="60"/>
      <c r="N135" s="60"/>
      <c r="O135" s="60"/>
      <c r="P135" s="60"/>
      <c r="Q135" s="60"/>
      <c r="R135" s="334">
        <v>1039</v>
      </c>
      <c r="S135" s="319" t="s">
        <v>357</v>
      </c>
      <c r="BE135" s="60"/>
      <c r="BR135" s="60"/>
      <c r="BX135" s="151"/>
      <c r="CB135" s="151"/>
      <c r="CM135" s="151"/>
      <c r="CO135" s="151"/>
      <c r="CT135" s="151"/>
      <c r="CY135" s="151"/>
    </row>
    <row r="136" spans="1:103" x14ac:dyDescent="0.2">
      <c r="A136" s="60"/>
      <c r="B136" s="60"/>
      <c r="C136" s="60"/>
      <c r="D136" s="60"/>
      <c r="E136" s="60"/>
      <c r="F136" s="60"/>
      <c r="G136" s="60"/>
      <c r="H136" s="60"/>
      <c r="I136" s="60"/>
      <c r="J136" s="60"/>
      <c r="K136" s="60"/>
      <c r="L136" s="60"/>
      <c r="M136" s="60"/>
      <c r="N136" s="60"/>
      <c r="O136" s="60"/>
      <c r="P136" s="60"/>
      <c r="Q136" s="60"/>
      <c r="R136" s="334">
        <v>1040</v>
      </c>
      <c r="S136" s="319" t="s">
        <v>357</v>
      </c>
      <c r="BE136" s="60"/>
      <c r="BR136" s="60"/>
      <c r="BX136" s="151"/>
      <c r="CB136" s="151"/>
      <c r="CM136" s="151"/>
      <c r="CO136" s="151"/>
      <c r="CT136" s="151"/>
      <c r="CY136" s="151"/>
    </row>
    <row r="137" spans="1:103" x14ac:dyDescent="0.2">
      <c r="A137" s="60"/>
      <c r="B137" s="60"/>
      <c r="C137" s="60"/>
      <c r="D137" s="60"/>
      <c r="E137" s="60"/>
      <c r="F137" s="60"/>
      <c r="G137" s="60"/>
      <c r="H137" s="60"/>
      <c r="I137" s="60"/>
      <c r="J137" s="60"/>
      <c r="K137" s="60"/>
      <c r="L137" s="60"/>
      <c r="M137" s="60"/>
      <c r="N137" s="60"/>
      <c r="O137" s="60"/>
      <c r="P137" s="60"/>
      <c r="Q137" s="60"/>
      <c r="R137" s="334">
        <v>1041</v>
      </c>
      <c r="S137" s="319" t="s">
        <v>357</v>
      </c>
      <c r="BE137" s="60"/>
      <c r="BR137" s="60"/>
      <c r="BX137" s="151"/>
      <c r="CB137" s="151"/>
      <c r="CM137" s="151"/>
      <c r="CO137" s="151"/>
      <c r="CT137" s="151"/>
      <c r="CY137" s="151"/>
    </row>
    <row r="138" spans="1:103" x14ac:dyDescent="0.2">
      <c r="A138" s="60"/>
      <c r="B138" s="60"/>
      <c r="C138" s="60"/>
      <c r="D138" s="60"/>
      <c r="E138" s="60"/>
      <c r="F138" s="60"/>
      <c r="G138" s="60"/>
      <c r="H138" s="60"/>
      <c r="I138" s="60"/>
      <c r="J138" s="60"/>
      <c r="K138" s="60"/>
      <c r="L138" s="60"/>
      <c r="M138" s="60"/>
      <c r="N138" s="60"/>
      <c r="O138" s="60"/>
      <c r="P138" s="60"/>
      <c r="Q138" s="60"/>
      <c r="R138" s="334">
        <v>1050</v>
      </c>
      <c r="S138" s="319" t="s">
        <v>357</v>
      </c>
      <c r="BE138" s="60"/>
      <c r="BR138" s="60"/>
      <c r="BX138" s="151"/>
      <c r="CB138" s="151"/>
      <c r="CM138" s="151"/>
      <c r="CO138" s="151"/>
      <c r="CT138" s="151"/>
      <c r="CY138" s="151"/>
    </row>
    <row r="139" spans="1:103" x14ac:dyDescent="0.2">
      <c r="A139" s="60"/>
      <c r="B139" s="60"/>
      <c r="C139" s="60"/>
      <c r="D139" s="60"/>
      <c r="E139" s="60"/>
      <c r="F139" s="60"/>
      <c r="G139" s="60"/>
      <c r="H139" s="60"/>
      <c r="I139" s="60"/>
      <c r="J139" s="60"/>
      <c r="K139" s="60"/>
      <c r="L139" s="60"/>
      <c r="M139" s="60"/>
      <c r="N139" s="60"/>
      <c r="O139" s="60"/>
      <c r="P139" s="60"/>
      <c r="Q139" s="60"/>
      <c r="R139" s="334">
        <v>1053</v>
      </c>
      <c r="S139" s="319" t="s">
        <v>357</v>
      </c>
      <c r="BE139" s="60"/>
      <c r="BR139" s="60"/>
      <c r="BX139" s="151"/>
      <c r="CB139" s="151"/>
      <c r="CM139" s="151"/>
      <c r="CO139" s="151"/>
      <c r="CT139" s="151"/>
      <c r="CY139" s="151"/>
    </row>
    <row r="140" spans="1:103" x14ac:dyDescent="0.2">
      <c r="A140" s="60"/>
      <c r="B140" s="60"/>
      <c r="C140" s="60"/>
      <c r="D140" s="60"/>
      <c r="E140" s="60"/>
      <c r="F140" s="60"/>
      <c r="G140" s="60"/>
      <c r="H140" s="60"/>
      <c r="I140" s="60"/>
      <c r="J140" s="60"/>
      <c r="K140" s="60"/>
      <c r="L140" s="60"/>
      <c r="M140" s="60"/>
      <c r="N140" s="60"/>
      <c r="O140" s="60"/>
      <c r="P140" s="60"/>
      <c r="Q140" s="60"/>
      <c r="R140" s="334">
        <v>1054</v>
      </c>
      <c r="S140" s="319" t="s">
        <v>357</v>
      </c>
      <c r="BE140" s="60"/>
      <c r="BR140" s="60"/>
      <c r="BX140" s="151"/>
      <c r="CB140" s="151"/>
      <c r="CM140" s="151"/>
      <c r="CO140" s="151"/>
      <c r="CT140" s="151"/>
      <c r="CY140" s="151"/>
    </row>
    <row r="141" spans="1:103" x14ac:dyDescent="0.2">
      <c r="A141" s="60"/>
      <c r="B141" s="60"/>
      <c r="C141" s="60"/>
      <c r="D141" s="60"/>
      <c r="E141" s="60"/>
      <c r="F141" s="60"/>
      <c r="G141" s="60"/>
      <c r="H141" s="60"/>
      <c r="I141" s="60"/>
      <c r="J141" s="60"/>
      <c r="K141" s="60"/>
      <c r="L141" s="60"/>
      <c r="M141" s="60"/>
      <c r="N141" s="60"/>
      <c r="O141" s="60"/>
      <c r="P141" s="60"/>
      <c r="Q141" s="60"/>
      <c r="R141" s="334">
        <v>1056</v>
      </c>
      <c r="S141" s="319" t="s">
        <v>357</v>
      </c>
      <c r="BE141" s="60"/>
      <c r="BR141" s="60"/>
      <c r="BX141" s="151"/>
      <c r="CB141" s="151"/>
      <c r="CM141" s="151"/>
      <c r="CO141" s="151"/>
      <c r="CT141" s="151"/>
      <c r="CY141" s="151"/>
    </row>
    <row r="142" spans="1:103" x14ac:dyDescent="0.2">
      <c r="A142" s="60"/>
      <c r="B142" s="60"/>
      <c r="C142" s="60"/>
      <c r="D142" s="60"/>
      <c r="E142" s="60"/>
      <c r="F142" s="60"/>
      <c r="G142" s="60"/>
      <c r="H142" s="60"/>
      <c r="I142" s="60"/>
      <c r="J142" s="60"/>
      <c r="K142" s="60"/>
      <c r="L142" s="60"/>
      <c r="M142" s="60"/>
      <c r="N142" s="60"/>
      <c r="O142" s="60"/>
      <c r="P142" s="60"/>
      <c r="Q142" s="60"/>
      <c r="R142" s="334">
        <v>1057</v>
      </c>
      <c r="S142" s="319" t="s">
        <v>357</v>
      </c>
      <c r="BE142" s="60"/>
      <c r="BR142" s="60"/>
      <c r="BX142" s="151"/>
      <c r="CB142" s="151"/>
      <c r="CM142" s="151"/>
      <c r="CO142" s="151"/>
      <c r="CT142" s="151"/>
      <c r="CY142" s="151"/>
    </row>
    <row r="143" spans="1:103" x14ac:dyDescent="0.2">
      <c r="A143" s="60"/>
      <c r="B143" s="60"/>
      <c r="C143" s="60"/>
      <c r="D143" s="60"/>
      <c r="E143" s="60"/>
      <c r="F143" s="60"/>
      <c r="G143" s="60"/>
      <c r="H143" s="60"/>
      <c r="I143" s="60"/>
      <c r="J143" s="60"/>
      <c r="K143" s="60"/>
      <c r="L143" s="60"/>
      <c r="M143" s="60"/>
      <c r="N143" s="60"/>
      <c r="O143" s="60"/>
      <c r="P143" s="60"/>
      <c r="Q143" s="60"/>
      <c r="R143" s="334">
        <v>1059</v>
      </c>
      <c r="S143" s="319" t="s">
        <v>357</v>
      </c>
      <c r="BE143" s="60"/>
      <c r="BR143" s="60"/>
      <c r="BX143" s="151"/>
      <c r="CB143" s="151"/>
      <c r="CM143" s="151"/>
      <c r="CO143" s="151"/>
      <c r="CT143" s="151"/>
      <c r="CY143" s="151"/>
    </row>
    <row r="144" spans="1:103" x14ac:dyDescent="0.2">
      <c r="A144" s="60"/>
      <c r="B144" s="60"/>
      <c r="C144" s="60"/>
      <c r="D144" s="60"/>
      <c r="E144" s="60"/>
      <c r="F144" s="60"/>
      <c r="G144" s="60"/>
      <c r="H144" s="60"/>
      <c r="I144" s="60"/>
      <c r="J144" s="60"/>
      <c r="K144" s="60"/>
      <c r="L144" s="60"/>
      <c r="M144" s="60"/>
      <c r="N144" s="60"/>
      <c r="O144" s="60"/>
      <c r="P144" s="60"/>
      <c r="Q144" s="60"/>
      <c r="R144" s="334">
        <v>1060</v>
      </c>
      <c r="S144" s="319" t="s">
        <v>357</v>
      </c>
      <c r="BE144" s="60"/>
      <c r="BR144" s="60"/>
      <c r="BX144" s="151"/>
      <c r="CB144" s="151"/>
      <c r="CM144" s="151"/>
      <c r="CO144" s="151"/>
      <c r="CT144" s="151"/>
      <c r="CY144" s="151"/>
    </row>
    <row r="145" spans="1:103" x14ac:dyDescent="0.2">
      <c r="A145" s="60"/>
      <c r="B145" s="60"/>
      <c r="C145" s="60"/>
      <c r="D145" s="60"/>
      <c r="E145" s="60"/>
      <c r="F145" s="60"/>
      <c r="G145" s="60"/>
      <c r="H145" s="60"/>
      <c r="I145" s="60"/>
      <c r="J145" s="60"/>
      <c r="K145" s="60"/>
      <c r="L145" s="60"/>
      <c r="M145" s="60"/>
      <c r="N145" s="60"/>
      <c r="O145" s="60"/>
      <c r="P145" s="60"/>
      <c r="Q145" s="60"/>
      <c r="R145" s="334">
        <v>1061</v>
      </c>
      <c r="S145" s="319" t="s">
        <v>357</v>
      </c>
      <c r="BE145" s="60"/>
      <c r="BR145" s="60"/>
      <c r="BX145" s="151"/>
      <c r="CB145" s="151"/>
      <c r="CM145" s="151"/>
      <c r="CO145" s="151"/>
      <c r="CT145" s="151"/>
      <c r="CY145" s="151"/>
    </row>
    <row r="146" spans="1:103" x14ac:dyDescent="0.2">
      <c r="A146" s="60"/>
      <c r="B146" s="60"/>
      <c r="C146" s="60"/>
      <c r="D146" s="60"/>
      <c r="E146" s="60"/>
      <c r="F146" s="60"/>
      <c r="G146" s="60"/>
      <c r="H146" s="60"/>
      <c r="I146" s="60"/>
      <c r="J146" s="60"/>
      <c r="K146" s="60"/>
      <c r="L146" s="60"/>
      <c r="M146" s="60"/>
      <c r="N146" s="60"/>
      <c r="O146" s="60"/>
      <c r="P146" s="60"/>
      <c r="Q146" s="60"/>
      <c r="R146" s="334">
        <v>1062</v>
      </c>
      <c r="S146" s="319" t="s">
        <v>357</v>
      </c>
      <c r="BE146" s="60"/>
      <c r="BR146" s="60"/>
      <c r="BX146" s="151"/>
      <c r="CB146" s="151"/>
      <c r="CM146" s="151"/>
      <c r="CO146" s="151"/>
      <c r="CT146" s="151"/>
      <c r="CY146" s="151"/>
    </row>
    <row r="147" spans="1:103" x14ac:dyDescent="0.2">
      <c r="A147" s="60"/>
      <c r="B147" s="60"/>
      <c r="C147" s="60"/>
      <c r="D147" s="60"/>
      <c r="E147" s="60"/>
      <c r="F147" s="60"/>
      <c r="G147" s="60"/>
      <c r="H147" s="60"/>
      <c r="I147" s="60"/>
      <c r="J147" s="60"/>
      <c r="K147" s="60"/>
      <c r="L147" s="60"/>
      <c r="M147" s="60"/>
      <c r="N147" s="60"/>
      <c r="O147" s="60"/>
      <c r="P147" s="60"/>
      <c r="Q147" s="60"/>
      <c r="R147" s="334">
        <v>1063</v>
      </c>
      <c r="S147" s="319" t="s">
        <v>357</v>
      </c>
      <c r="BE147" s="60"/>
      <c r="BR147" s="60"/>
      <c r="BX147" s="151"/>
      <c r="CB147" s="151"/>
      <c r="CM147" s="151"/>
      <c r="CO147" s="151"/>
      <c r="CT147" s="151"/>
      <c r="CY147" s="151"/>
    </row>
    <row r="148" spans="1:103" x14ac:dyDescent="0.2">
      <c r="A148" s="60"/>
      <c r="B148" s="60"/>
      <c r="C148" s="60"/>
      <c r="D148" s="60"/>
      <c r="E148" s="60"/>
      <c r="F148" s="60"/>
      <c r="G148" s="60"/>
      <c r="H148" s="60"/>
      <c r="I148" s="60"/>
      <c r="J148" s="60"/>
      <c r="K148" s="60"/>
      <c r="L148" s="60"/>
      <c r="M148" s="60"/>
      <c r="N148" s="60"/>
      <c r="O148" s="60"/>
      <c r="P148" s="60"/>
      <c r="Q148" s="60"/>
      <c r="R148" s="334">
        <v>1066</v>
      </c>
      <c r="S148" s="319" t="s">
        <v>357</v>
      </c>
      <c r="BE148" s="60"/>
      <c r="BR148" s="60"/>
      <c r="BX148" s="151"/>
      <c r="CB148" s="151"/>
      <c r="CM148" s="151"/>
      <c r="CO148" s="151"/>
      <c r="CT148" s="151"/>
      <c r="CY148" s="151"/>
    </row>
    <row r="149" spans="1:103" x14ac:dyDescent="0.2">
      <c r="A149" s="60"/>
      <c r="B149" s="60"/>
      <c r="C149" s="60"/>
      <c r="D149" s="60"/>
      <c r="E149" s="60"/>
      <c r="F149" s="60"/>
      <c r="G149" s="60"/>
      <c r="H149" s="60"/>
      <c r="I149" s="60"/>
      <c r="J149" s="60"/>
      <c r="K149" s="60"/>
      <c r="L149" s="60"/>
      <c r="M149" s="60"/>
      <c r="N149" s="60"/>
      <c r="O149" s="60"/>
      <c r="P149" s="60"/>
      <c r="Q149" s="60"/>
      <c r="R149" s="334">
        <v>1068</v>
      </c>
      <c r="S149" s="319" t="s">
        <v>357</v>
      </c>
      <c r="BE149" s="60"/>
      <c r="BR149" s="60"/>
      <c r="BX149" s="151"/>
      <c r="CB149" s="151"/>
      <c r="CM149" s="151"/>
      <c r="CO149" s="151"/>
      <c r="CT149" s="151"/>
      <c r="CY149" s="151"/>
    </row>
    <row r="150" spans="1:103" x14ac:dyDescent="0.2">
      <c r="A150" s="60"/>
      <c r="B150" s="60"/>
      <c r="C150" s="60"/>
      <c r="D150" s="60"/>
      <c r="E150" s="60"/>
      <c r="F150" s="60"/>
      <c r="G150" s="60"/>
      <c r="H150" s="60"/>
      <c r="I150" s="60"/>
      <c r="J150" s="60"/>
      <c r="K150" s="60"/>
      <c r="L150" s="60"/>
      <c r="M150" s="60"/>
      <c r="N150" s="60"/>
      <c r="O150" s="60"/>
      <c r="P150" s="60"/>
      <c r="Q150" s="60"/>
      <c r="R150" s="334">
        <v>1069</v>
      </c>
      <c r="S150" s="319" t="s">
        <v>357</v>
      </c>
      <c r="BE150" s="60"/>
      <c r="BR150" s="60"/>
      <c r="BX150" s="151"/>
      <c r="CB150" s="151"/>
      <c r="CM150" s="151"/>
      <c r="CO150" s="151"/>
      <c r="CT150" s="151"/>
      <c r="CY150" s="151"/>
    </row>
    <row r="151" spans="1:103" x14ac:dyDescent="0.2">
      <c r="A151" s="60"/>
      <c r="B151" s="60"/>
      <c r="C151" s="60"/>
      <c r="D151" s="60"/>
      <c r="E151" s="60"/>
      <c r="F151" s="60"/>
      <c r="G151" s="60"/>
      <c r="H151" s="60"/>
      <c r="I151" s="60"/>
      <c r="J151" s="60"/>
      <c r="K151" s="60"/>
      <c r="L151" s="60"/>
      <c r="M151" s="60"/>
      <c r="N151" s="60"/>
      <c r="O151" s="60"/>
      <c r="P151" s="60"/>
      <c r="Q151" s="60"/>
      <c r="R151" s="334">
        <v>1070</v>
      </c>
      <c r="S151" s="319" t="s">
        <v>357</v>
      </c>
      <c r="BE151" s="60"/>
      <c r="BR151" s="60"/>
      <c r="BX151" s="151"/>
      <c r="CB151" s="151"/>
      <c r="CM151" s="151"/>
      <c r="CO151" s="151"/>
      <c r="CT151" s="151"/>
      <c r="CY151" s="151"/>
    </row>
    <row r="152" spans="1:103" x14ac:dyDescent="0.2">
      <c r="A152" s="60"/>
      <c r="B152" s="60"/>
      <c r="C152" s="60"/>
      <c r="D152" s="60"/>
      <c r="E152" s="60"/>
      <c r="F152" s="60"/>
      <c r="G152" s="60"/>
      <c r="H152" s="60"/>
      <c r="I152" s="60"/>
      <c r="J152" s="60"/>
      <c r="K152" s="60"/>
      <c r="L152" s="60"/>
      <c r="M152" s="60"/>
      <c r="N152" s="60"/>
      <c r="O152" s="60"/>
      <c r="P152" s="60"/>
      <c r="Q152" s="60"/>
      <c r="R152" s="334">
        <v>1071</v>
      </c>
      <c r="S152" s="319" t="s">
        <v>357</v>
      </c>
      <c r="BE152" s="60"/>
      <c r="BR152" s="60"/>
      <c r="BX152" s="151"/>
      <c r="CB152" s="151"/>
      <c r="CM152" s="151"/>
      <c r="CO152" s="151"/>
      <c r="CT152" s="151"/>
      <c r="CY152" s="151"/>
    </row>
    <row r="153" spans="1:103" x14ac:dyDescent="0.2">
      <c r="A153" s="60"/>
      <c r="B153" s="60"/>
      <c r="C153" s="60"/>
      <c r="D153" s="60"/>
      <c r="E153" s="60"/>
      <c r="F153" s="60"/>
      <c r="G153" s="60"/>
      <c r="H153" s="60"/>
      <c r="I153" s="60"/>
      <c r="J153" s="60"/>
      <c r="K153" s="60"/>
      <c r="L153" s="60"/>
      <c r="M153" s="60"/>
      <c r="N153" s="60"/>
      <c r="O153" s="60"/>
      <c r="P153" s="60"/>
      <c r="Q153" s="60"/>
      <c r="R153" s="334">
        <v>1072</v>
      </c>
      <c r="S153" s="319" t="s">
        <v>357</v>
      </c>
      <c r="BE153" s="60"/>
      <c r="BR153" s="60"/>
      <c r="BX153" s="151"/>
      <c r="CB153" s="151"/>
      <c r="CM153" s="151"/>
      <c r="CO153" s="151"/>
      <c r="CT153" s="151"/>
      <c r="CY153" s="151"/>
    </row>
    <row r="154" spans="1:103" x14ac:dyDescent="0.2">
      <c r="A154" s="60"/>
      <c r="B154" s="60"/>
      <c r="C154" s="60"/>
      <c r="D154" s="60"/>
      <c r="E154" s="60"/>
      <c r="F154" s="60"/>
      <c r="G154" s="60"/>
      <c r="H154" s="60"/>
      <c r="I154" s="60"/>
      <c r="J154" s="60"/>
      <c r="K154" s="60"/>
      <c r="L154" s="60"/>
      <c r="M154" s="60"/>
      <c r="N154" s="60"/>
      <c r="O154" s="60"/>
      <c r="P154" s="60"/>
      <c r="Q154" s="60"/>
      <c r="R154" s="334">
        <v>1073</v>
      </c>
      <c r="S154" s="319" t="s">
        <v>357</v>
      </c>
      <c r="BE154" s="60"/>
      <c r="BR154" s="60"/>
      <c r="BX154" s="151"/>
      <c r="CB154" s="151"/>
      <c r="CM154" s="151"/>
      <c r="CO154" s="151"/>
      <c r="CT154" s="151"/>
      <c r="CY154" s="151"/>
    </row>
    <row r="155" spans="1:103" x14ac:dyDescent="0.2">
      <c r="A155" s="60"/>
      <c r="B155" s="60"/>
      <c r="C155" s="60"/>
      <c r="D155" s="60"/>
      <c r="E155" s="60"/>
      <c r="F155" s="60"/>
      <c r="G155" s="60"/>
      <c r="H155" s="60"/>
      <c r="I155" s="60"/>
      <c r="J155" s="60"/>
      <c r="K155" s="60"/>
      <c r="L155" s="60"/>
      <c r="M155" s="60"/>
      <c r="N155" s="60"/>
      <c r="O155" s="60"/>
      <c r="P155" s="60"/>
      <c r="Q155" s="60"/>
      <c r="R155" s="334">
        <v>1074</v>
      </c>
      <c r="S155" s="319" t="s">
        <v>357</v>
      </c>
      <c r="BE155" s="60"/>
      <c r="BR155" s="60"/>
      <c r="BX155" s="151"/>
      <c r="CB155" s="151"/>
      <c r="CM155" s="151"/>
      <c r="CO155" s="151"/>
      <c r="CT155" s="151"/>
      <c r="CY155" s="151"/>
    </row>
    <row r="156" spans="1:103" x14ac:dyDescent="0.2">
      <c r="A156" s="60"/>
      <c r="B156" s="60"/>
      <c r="C156" s="60"/>
      <c r="D156" s="60"/>
      <c r="E156" s="60"/>
      <c r="F156" s="60"/>
      <c r="G156" s="60"/>
      <c r="H156" s="60"/>
      <c r="I156" s="60"/>
      <c r="J156" s="60"/>
      <c r="K156" s="60"/>
      <c r="L156" s="60"/>
      <c r="M156" s="60"/>
      <c r="N156" s="60"/>
      <c r="O156" s="60"/>
      <c r="P156" s="60"/>
      <c r="Q156" s="60"/>
      <c r="R156" s="334">
        <v>1075</v>
      </c>
      <c r="S156" s="319" t="s">
        <v>357</v>
      </c>
      <c r="BE156" s="60"/>
      <c r="BR156" s="60"/>
      <c r="BX156" s="151"/>
      <c r="CB156" s="151"/>
      <c r="CM156" s="151"/>
      <c r="CO156" s="151"/>
      <c r="CT156" s="151"/>
      <c r="CY156" s="151"/>
    </row>
    <row r="157" spans="1:103" x14ac:dyDescent="0.2">
      <c r="A157" s="60"/>
      <c r="B157" s="60"/>
      <c r="C157" s="60"/>
      <c r="D157" s="60"/>
      <c r="E157" s="60"/>
      <c r="F157" s="60"/>
      <c r="G157" s="60"/>
      <c r="H157" s="60"/>
      <c r="I157" s="60"/>
      <c r="J157" s="60"/>
      <c r="K157" s="60"/>
      <c r="L157" s="60"/>
      <c r="M157" s="60"/>
      <c r="N157" s="60"/>
      <c r="O157" s="60"/>
      <c r="P157" s="60"/>
      <c r="Q157" s="60"/>
      <c r="R157" s="334">
        <v>1077</v>
      </c>
      <c r="S157" s="319" t="s">
        <v>357</v>
      </c>
      <c r="BE157" s="60"/>
      <c r="BR157" s="60"/>
      <c r="BX157" s="151"/>
      <c r="CB157" s="151"/>
      <c r="CM157" s="151"/>
      <c r="CO157" s="151"/>
      <c r="CT157" s="151"/>
      <c r="CY157" s="151"/>
    </row>
    <row r="158" spans="1:103" x14ac:dyDescent="0.2">
      <c r="A158" s="60"/>
      <c r="B158" s="60"/>
      <c r="C158" s="60"/>
      <c r="D158" s="60"/>
      <c r="E158" s="60"/>
      <c r="F158" s="60"/>
      <c r="G158" s="60"/>
      <c r="H158" s="60"/>
      <c r="I158" s="60"/>
      <c r="J158" s="60"/>
      <c r="K158" s="60"/>
      <c r="L158" s="60"/>
      <c r="M158" s="60"/>
      <c r="N158" s="60"/>
      <c r="O158" s="60"/>
      <c r="P158" s="60"/>
      <c r="Q158" s="60"/>
      <c r="R158" s="334">
        <v>1079</v>
      </c>
      <c r="S158" s="319" t="s">
        <v>357</v>
      </c>
      <c r="BE158" s="60"/>
      <c r="BR158" s="60"/>
      <c r="BX158" s="151"/>
      <c r="CB158" s="151"/>
      <c r="CM158" s="151"/>
      <c r="CO158" s="151"/>
      <c r="CT158" s="151"/>
      <c r="CY158" s="151"/>
    </row>
    <row r="159" spans="1:103" x14ac:dyDescent="0.2">
      <c r="A159" s="60"/>
      <c r="B159" s="60"/>
      <c r="C159" s="60"/>
      <c r="D159" s="60"/>
      <c r="E159" s="60"/>
      <c r="F159" s="60"/>
      <c r="G159" s="60"/>
      <c r="H159" s="60"/>
      <c r="I159" s="60"/>
      <c r="J159" s="60"/>
      <c r="K159" s="60"/>
      <c r="L159" s="60"/>
      <c r="M159" s="60"/>
      <c r="N159" s="60"/>
      <c r="O159" s="60"/>
      <c r="P159" s="60"/>
      <c r="Q159" s="60"/>
      <c r="R159" s="334">
        <v>1080</v>
      </c>
      <c r="S159" s="319" t="s">
        <v>357</v>
      </c>
      <c r="BE159" s="60"/>
      <c r="BR159" s="60"/>
      <c r="BX159" s="151"/>
      <c r="CB159" s="151"/>
      <c r="CM159" s="151"/>
      <c r="CO159" s="151"/>
      <c r="CT159" s="151"/>
      <c r="CY159" s="151"/>
    </row>
    <row r="160" spans="1:103" x14ac:dyDescent="0.2">
      <c r="A160" s="60"/>
      <c r="B160" s="60"/>
      <c r="C160" s="60"/>
      <c r="D160" s="60"/>
      <c r="E160" s="60"/>
      <c r="F160" s="60"/>
      <c r="G160" s="60"/>
      <c r="H160" s="60"/>
      <c r="I160" s="60"/>
      <c r="J160" s="60"/>
      <c r="K160" s="60"/>
      <c r="L160" s="60"/>
      <c r="M160" s="60"/>
      <c r="N160" s="60"/>
      <c r="O160" s="60"/>
      <c r="P160" s="60"/>
      <c r="Q160" s="60"/>
      <c r="R160" s="334">
        <v>1081</v>
      </c>
      <c r="S160" s="319" t="s">
        <v>357</v>
      </c>
      <c r="BE160" s="60"/>
      <c r="BR160" s="60"/>
      <c r="BX160" s="151"/>
      <c r="CB160" s="151"/>
      <c r="CM160" s="151"/>
      <c r="CO160" s="151"/>
      <c r="CT160" s="151"/>
      <c r="CY160" s="151"/>
    </row>
    <row r="161" spans="1:103" x14ac:dyDescent="0.2">
      <c r="A161" s="60"/>
      <c r="B161" s="60"/>
      <c r="C161" s="60"/>
      <c r="D161" s="60"/>
      <c r="E161" s="60"/>
      <c r="F161" s="60"/>
      <c r="G161" s="60"/>
      <c r="H161" s="60"/>
      <c r="I161" s="60"/>
      <c r="J161" s="60"/>
      <c r="K161" s="60"/>
      <c r="L161" s="60"/>
      <c r="M161" s="60"/>
      <c r="N161" s="60"/>
      <c r="O161" s="60"/>
      <c r="P161" s="60"/>
      <c r="Q161" s="60"/>
      <c r="R161" s="334">
        <v>1082</v>
      </c>
      <c r="S161" s="319" t="s">
        <v>357</v>
      </c>
      <c r="BE161" s="60"/>
      <c r="BR161" s="60"/>
      <c r="BX161" s="151"/>
      <c r="CB161" s="151"/>
      <c r="CM161" s="151"/>
      <c r="CO161" s="151"/>
      <c r="CT161" s="151"/>
      <c r="CY161" s="151"/>
    </row>
    <row r="162" spans="1:103" x14ac:dyDescent="0.2">
      <c r="A162" s="60"/>
      <c r="B162" s="60"/>
      <c r="C162" s="60"/>
      <c r="D162" s="60"/>
      <c r="E162" s="60"/>
      <c r="F162" s="60"/>
      <c r="G162" s="60"/>
      <c r="H162" s="60"/>
      <c r="I162" s="60"/>
      <c r="J162" s="60"/>
      <c r="K162" s="60"/>
      <c r="L162" s="60"/>
      <c r="M162" s="60"/>
      <c r="N162" s="60"/>
      <c r="O162" s="60"/>
      <c r="P162" s="60"/>
      <c r="Q162" s="60"/>
      <c r="R162" s="334">
        <v>1083</v>
      </c>
      <c r="S162" s="319" t="s">
        <v>357</v>
      </c>
      <c r="BE162" s="60"/>
      <c r="BR162" s="60"/>
      <c r="BX162" s="151"/>
      <c r="CB162" s="151"/>
      <c r="CM162" s="151"/>
      <c r="CO162" s="151"/>
      <c r="CT162" s="151"/>
      <c r="CY162" s="151"/>
    </row>
    <row r="163" spans="1:103" x14ac:dyDescent="0.2">
      <c r="A163" s="60"/>
      <c r="B163" s="60"/>
      <c r="C163" s="60"/>
      <c r="D163" s="60"/>
      <c r="E163" s="60"/>
      <c r="F163" s="60"/>
      <c r="G163" s="60"/>
      <c r="H163" s="60"/>
      <c r="I163" s="60"/>
      <c r="J163" s="60"/>
      <c r="K163" s="60"/>
      <c r="L163" s="60"/>
      <c r="M163" s="60"/>
      <c r="N163" s="60"/>
      <c r="O163" s="60"/>
      <c r="P163" s="60"/>
      <c r="Q163" s="60"/>
      <c r="R163" s="334">
        <v>1084</v>
      </c>
      <c r="S163" s="319" t="s">
        <v>357</v>
      </c>
      <c r="BE163" s="60"/>
      <c r="BR163" s="60"/>
      <c r="BX163" s="151"/>
      <c r="CB163" s="151"/>
      <c r="CM163" s="151"/>
      <c r="CO163" s="151"/>
      <c r="CT163" s="151"/>
      <c r="CY163" s="151"/>
    </row>
    <row r="164" spans="1:103" x14ac:dyDescent="0.2">
      <c r="A164" s="60"/>
      <c r="B164" s="60"/>
      <c r="C164" s="60"/>
      <c r="D164" s="60"/>
      <c r="E164" s="60"/>
      <c r="F164" s="60"/>
      <c r="G164" s="60"/>
      <c r="H164" s="60"/>
      <c r="I164" s="60"/>
      <c r="J164" s="60"/>
      <c r="K164" s="60"/>
      <c r="L164" s="60"/>
      <c r="M164" s="60"/>
      <c r="N164" s="60"/>
      <c r="O164" s="60"/>
      <c r="P164" s="60"/>
      <c r="Q164" s="60"/>
      <c r="R164" s="334">
        <v>1085</v>
      </c>
      <c r="S164" s="319" t="s">
        <v>357</v>
      </c>
      <c r="BE164" s="60"/>
      <c r="BR164" s="60"/>
      <c r="BX164" s="151"/>
      <c r="CB164" s="151"/>
      <c r="CM164" s="151"/>
      <c r="CO164" s="151"/>
      <c r="CT164" s="151"/>
      <c r="CY164" s="151"/>
    </row>
    <row r="165" spans="1:103" x14ac:dyDescent="0.2">
      <c r="A165" s="60"/>
      <c r="B165" s="60"/>
      <c r="C165" s="60"/>
      <c r="D165" s="60"/>
      <c r="E165" s="60"/>
      <c r="F165" s="60"/>
      <c r="G165" s="60"/>
      <c r="H165" s="60"/>
      <c r="I165" s="60"/>
      <c r="J165" s="60"/>
      <c r="K165" s="60"/>
      <c r="L165" s="60"/>
      <c r="M165" s="60"/>
      <c r="N165" s="60"/>
      <c r="O165" s="60"/>
      <c r="P165" s="60"/>
      <c r="Q165" s="60"/>
      <c r="R165" s="334">
        <v>1086</v>
      </c>
      <c r="S165" s="319" t="s">
        <v>357</v>
      </c>
      <c r="BE165" s="60"/>
      <c r="BR165" s="60"/>
      <c r="BX165" s="151"/>
      <c r="CB165" s="151"/>
      <c r="CM165" s="151"/>
      <c r="CO165" s="151"/>
      <c r="CT165" s="151"/>
      <c r="CY165" s="151"/>
    </row>
    <row r="166" spans="1:103" x14ac:dyDescent="0.2">
      <c r="A166" s="60"/>
      <c r="B166" s="60"/>
      <c r="C166" s="60"/>
      <c r="D166" s="60"/>
      <c r="E166" s="60"/>
      <c r="F166" s="60"/>
      <c r="G166" s="60"/>
      <c r="H166" s="60"/>
      <c r="I166" s="60"/>
      <c r="J166" s="60"/>
      <c r="K166" s="60"/>
      <c r="L166" s="60"/>
      <c r="M166" s="60"/>
      <c r="N166" s="60"/>
      <c r="O166" s="60"/>
      <c r="P166" s="60"/>
      <c r="Q166" s="60"/>
      <c r="R166" s="334">
        <v>1088</v>
      </c>
      <c r="S166" s="319" t="s">
        <v>357</v>
      </c>
      <c r="BE166" s="60"/>
      <c r="BR166" s="60"/>
      <c r="BX166" s="151"/>
      <c r="CB166" s="151"/>
      <c r="CM166" s="151"/>
      <c r="CO166" s="151"/>
      <c r="CT166" s="151"/>
      <c r="CY166" s="151"/>
    </row>
    <row r="167" spans="1:103" x14ac:dyDescent="0.2">
      <c r="A167" s="60"/>
      <c r="B167" s="60"/>
      <c r="C167" s="60"/>
      <c r="D167" s="60"/>
      <c r="E167" s="60"/>
      <c r="F167" s="60"/>
      <c r="G167" s="60"/>
      <c r="H167" s="60"/>
      <c r="I167" s="60"/>
      <c r="J167" s="60"/>
      <c r="K167" s="60"/>
      <c r="L167" s="60"/>
      <c r="M167" s="60"/>
      <c r="N167" s="60"/>
      <c r="O167" s="60"/>
      <c r="P167" s="60"/>
      <c r="Q167" s="60"/>
      <c r="R167" s="334">
        <v>1089</v>
      </c>
      <c r="S167" s="319" t="s">
        <v>357</v>
      </c>
      <c r="BE167" s="60"/>
      <c r="BR167" s="60"/>
      <c r="BX167" s="151"/>
      <c r="CB167" s="151"/>
      <c r="CM167" s="151"/>
      <c r="CO167" s="151"/>
      <c r="CT167" s="151"/>
      <c r="CY167" s="151"/>
    </row>
    <row r="168" spans="1:103" x14ac:dyDescent="0.2">
      <c r="A168" s="60"/>
      <c r="B168" s="60"/>
      <c r="C168" s="60"/>
      <c r="D168" s="60"/>
      <c r="E168" s="60"/>
      <c r="F168" s="60"/>
      <c r="G168" s="60"/>
      <c r="H168" s="60"/>
      <c r="I168" s="60"/>
      <c r="J168" s="60"/>
      <c r="K168" s="60"/>
      <c r="L168" s="60"/>
      <c r="M168" s="60"/>
      <c r="N168" s="60"/>
      <c r="O168" s="60"/>
      <c r="P168" s="60"/>
      <c r="Q168" s="60"/>
      <c r="R168" s="334">
        <v>1090</v>
      </c>
      <c r="S168" s="319" t="s">
        <v>357</v>
      </c>
      <c r="BE168" s="60"/>
      <c r="BR168" s="60"/>
      <c r="BX168" s="151"/>
      <c r="CB168" s="151"/>
      <c r="CM168" s="151"/>
      <c r="CO168" s="151"/>
      <c r="CT168" s="151"/>
      <c r="CY168" s="151"/>
    </row>
    <row r="169" spans="1:103" x14ac:dyDescent="0.2">
      <c r="A169" s="60"/>
      <c r="B169" s="60"/>
      <c r="C169" s="60"/>
      <c r="D169" s="60"/>
      <c r="E169" s="60"/>
      <c r="F169" s="60"/>
      <c r="G169" s="60"/>
      <c r="H169" s="60"/>
      <c r="I169" s="60"/>
      <c r="J169" s="60"/>
      <c r="K169" s="60"/>
      <c r="L169" s="60"/>
      <c r="M169" s="60"/>
      <c r="N169" s="60"/>
      <c r="O169" s="60"/>
      <c r="P169" s="60"/>
      <c r="Q169" s="60"/>
      <c r="R169" s="334">
        <v>1092</v>
      </c>
      <c r="S169" s="319" t="s">
        <v>357</v>
      </c>
      <c r="BE169" s="60"/>
      <c r="BR169" s="60"/>
      <c r="BX169" s="151"/>
      <c r="CB169" s="151"/>
      <c r="CM169" s="151"/>
      <c r="CO169" s="151"/>
      <c r="CT169" s="151"/>
      <c r="CY169" s="151"/>
    </row>
    <row r="170" spans="1:103" x14ac:dyDescent="0.2">
      <c r="A170" s="60"/>
      <c r="B170" s="60"/>
      <c r="C170" s="60"/>
      <c r="D170" s="60"/>
      <c r="E170" s="60"/>
      <c r="F170" s="60"/>
      <c r="G170" s="60"/>
      <c r="H170" s="60"/>
      <c r="I170" s="60"/>
      <c r="J170" s="60"/>
      <c r="K170" s="60"/>
      <c r="L170" s="60"/>
      <c r="M170" s="60"/>
      <c r="N170" s="60"/>
      <c r="O170" s="60"/>
      <c r="P170" s="60"/>
      <c r="Q170" s="60"/>
      <c r="R170" s="334">
        <v>1093</v>
      </c>
      <c r="S170" s="319" t="s">
        <v>357</v>
      </c>
      <c r="BE170" s="60"/>
      <c r="BR170" s="60"/>
      <c r="BX170" s="151"/>
      <c r="CB170" s="151"/>
      <c r="CM170" s="151"/>
      <c r="CO170" s="151"/>
      <c r="CT170" s="151"/>
      <c r="CY170" s="151"/>
    </row>
    <row r="171" spans="1:103" x14ac:dyDescent="0.2">
      <c r="A171" s="60"/>
      <c r="B171" s="60"/>
      <c r="C171" s="60"/>
      <c r="D171" s="60"/>
      <c r="E171" s="60"/>
      <c r="F171" s="60"/>
      <c r="G171" s="60"/>
      <c r="H171" s="60"/>
      <c r="I171" s="60"/>
      <c r="J171" s="60"/>
      <c r="K171" s="60"/>
      <c r="L171" s="60"/>
      <c r="M171" s="60"/>
      <c r="N171" s="60"/>
      <c r="O171" s="60"/>
      <c r="P171" s="60"/>
      <c r="Q171" s="60"/>
      <c r="R171" s="334">
        <v>1094</v>
      </c>
      <c r="S171" s="319" t="s">
        <v>357</v>
      </c>
      <c r="BE171" s="60"/>
      <c r="BR171" s="60"/>
      <c r="BX171" s="151"/>
      <c r="CB171" s="151"/>
      <c r="CM171" s="151"/>
      <c r="CO171" s="151"/>
      <c r="CT171" s="151"/>
      <c r="CY171" s="151"/>
    </row>
    <row r="172" spans="1:103" x14ac:dyDescent="0.2">
      <c r="A172" s="60"/>
      <c r="B172" s="60"/>
      <c r="C172" s="60"/>
      <c r="D172" s="60"/>
      <c r="E172" s="60"/>
      <c r="F172" s="60"/>
      <c r="G172" s="60"/>
      <c r="H172" s="60"/>
      <c r="I172" s="60"/>
      <c r="J172" s="60"/>
      <c r="K172" s="60"/>
      <c r="L172" s="60"/>
      <c r="M172" s="60"/>
      <c r="N172" s="60"/>
      <c r="O172" s="60"/>
      <c r="P172" s="60"/>
      <c r="Q172" s="60"/>
      <c r="R172" s="334">
        <v>1095</v>
      </c>
      <c r="S172" s="319" t="s">
        <v>357</v>
      </c>
      <c r="BE172" s="60"/>
      <c r="BR172" s="60"/>
      <c r="BX172" s="151"/>
      <c r="CB172" s="151"/>
      <c r="CM172" s="151"/>
      <c r="CO172" s="151"/>
      <c r="CT172" s="151"/>
      <c r="CY172" s="151"/>
    </row>
    <row r="173" spans="1:103" x14ac:dyDescent="0.2">
      <c r="A173" s="60"/>
      <c r="B173" s="60"/>
      <c r="C173" s="60"/>
      <c r="D173" s="60"/>
      <c r="E173" s="60"/>
      <c r="F173" s="60"/>
      <c r="G173" s="60"/>
      <c r="H173" s="60"/>
      <c r="I173" s="60"/>
      <c r="J173" s="60"/>
      <c r="K173" s="60"/>
      <c r="L173" s="60"/>
      <c r="M173" s="60"/>
      <c r="N173" s="60"/>
      <c r="O173" s="60"/>
      <c r="P173" s="60"/>
      <c r="Q173" s="60"/>
      <c r="R173" s="334">
        <v>1096</v>
      </c>
      <c r="S173" s="319" t="s">
        <v>357</v>
      </c>
      <c r="BE173" s="60"/>
      <c r="BR173" s="60"/>
      <c r="BX173" s="151"/>
      <c r="CB173" s="151"/>
      <c r="CM173" s="151"/>
      <c r="CO173" s="151"/>
      <c r="CT173" s="151"/>
      <c r="CY173" s="151"/>
    </row>
    <row r="174" spans="1:103" x14ac:dyDescent="0.2">
      <c r="A174" s="60"/>
      <c r="B174" s="60"/>
      <c r="C174" s="60"/>
      <c r="D174" s="60"/>
      <c r="E174" s="60"/>
      <c r="F174" s="60"/>
      <c r="G174" s="60"/>
      <c r="H174" s="60"/>
      <c r="I174" s="60"/>
      <c r="J174" s="60"/>
      <c r="K174" s="60"/>
      <c r="L174" s="60"/>
      <c r="M174" s="60"/>
      <c r="N174" s="60"/>
      <c r="O174" s="60"/>
      <c r="P174" s="60"/>
      <c r="Q174" s="60"/>
      <c r="R174" s="334">
        <v>1097</v>
      </c>
      <c r="S174" s="319" t="s">
        <v>357</v>
      </c>
      <c r="BE174" s="60"/>
      <c r="BR174" s="60"/>
      <c r="BX174" s="151"/>
      <c r="CB174" s="151"/>
      <c r="CM174" s="151"/>
      <c r="CO174" s="151"/>
      <c r="CT174" s="151"/>
      <c r="CY174" s="151"/>
    </row>
    <row r="175" spans="1:103" x14ac:dyDescent="0.2">
      <c r="A175" s="60"/>
      <c r="B175" s="60"/>
      <c r="C175" s="60"/>
      <c r="D175" s="60"/>
      <c r="E175" s="60"/>
      <c r="F175" s="60"/>
      <c r="G175" s="60"/>
      <c r="H175" s="60"/>
      <c r="I175" s="60"/>
      <c r="J175" s="60"/>
      <c r="K175" s="60"/>
      <c r="L175" s="60"/>
      <c r="M175" s="60"/>
      <c r="N175" s="60"/>
      <c r="O175" s="60"/>
      <c r="P175" s="60"/>
      <c r="Q175" s="60"/>
      <c r="R175" s="334">
        <v>1098</v>
      </c>
      <c r="S175" s="319" t="s">
        <v>357</v>
      </c>
      <c r="BE175" s="60"/>
      <c r="BR175" s="60"/>
      <c r="BX175" s="151"/>
      <c r="CB175" s="151"/>
      <c r="CM175" s="151"/>
      <c r="CO175" s="151"/>
      <c r="CT175" s="151"/>
      <c r="CY175" s="151"/>
    </row>
    <row r="176" spans="1:103" x14ac:dyDescent="0.2">
      <c r="A176" s="60"/>
      <c r="B176" s="60"/>
      <c r="C176" s="60"/>
      <c r="D176" s="60"/>
      <c r="E176" s="60"/>
      <c r="F176" s="60"/>
      <c r="G176" s="60"/>
      <c r="H176" s="60"/>
      <c r="I176" s="60"/>
      <c r="J176" s="60"/>
      <c r="K176" s="60"/>
      <c r="L176" s="60"/>
      <c r="M176" s="60"/>
      <c r="N176" s="60"/>
      <c r="O176" s="60"/>
      <c r="P176" s="60"/>
      <c r="Q176" s="60"/>
      <c r="R176" s="334">
        <v>1101</v>
      </c>
      <c r="S176" s="319" t="s">
        <v>357</v>
      </c>
      <c r="BE176" s="60"/>
      <c r="BR176" s="60"/>
      <c r="BX176" s="151"/>
      <c r="CB176" s="151"/>
      <c r="CM176" s="151"/>
      <c r="CO176" s="151"/>
      <c r="CT176" s="151"/>
      <c r="CY176" s="151"/>
    </row>
    <row r="177" spans="1:103" x14ac:dyDescent="0.2">
      <c r="A177" s="60"/>
      <c r="B177" s="60"/>
      <c r="C177" s="60"/>
      <c r="D177" s="60"/>
      <c r="E177" s="60"/>
      <c r="F177" s="60"/>
      <c r="G177" s="60"/>
      <c r="H177" s="60"/>
      <c r="I177" s="60"/>
      <c r="J177" s="60"/>
      <c r="K177" s="60"/>
      <c r="L177" s="60"/>
      <c r="M177" s="60"/>
      <c r="N177" s="60"/>
      <c r="O177" s="60"/>
      <c r="P177" s="60"/>
      <c r="Q177" s="60"/>
      <c r="R177" s="334">
        <v>1102</v>
      </c>
      <c r="S177" s="319" t="s">
        <v>357</v>
      </c>
      <c r="BE177" s="60"/>
      <c r="BR177" s="60"/>
      <c r="BX177" s="151"/>
      <c r="CB177" s="151"/>
      <c r="CM177" s="151"/>
      <c r="CO177" s="151"/>
      <c r="CT177" s="151"/>
      <c r="CY177" s="151"/>
    </row>
    <row r="178" spans="1:103" x14ac:dyDescent="0.2">
      <c r="A178" s="60"/>
      <c r="B178" s="60"/>
      <c r="C178" s="60"/>
      <c r="D178" s="60"/>
      <c r="E178" s="60"/>
      <c r="F178" s="60"/>
      <c r="G178" s="60"/>
      <c r="H178" s="60"/>
      <c r="I178" s="60"/>
      <c r="J178" s="60"/>
      <c r="K178" s="60"/>
      <c r="L178" s="60"/>
      <c r="M178" s="60"/>
      <c r="N178" s="60"/>
      <c r="O178" s="60"/>
      <c r="P178" s="60"/>
      <c r="Q178" s="60"/>
      <c r="R178" s="334">
        <v>1103</v>
      </c>
      <c r="S178" s="319" t="s">
        <v>357</v>
      </c>
      <c r="BE178" s="60"/>
      <c r="BR178" s="60"/>
      <c r="BX178" s="151"/>
      <c r="CB178" s="151"/>
      <c r="CM178" s="151"/>
      <c r="CO178" s="151"/>
      <c r="CT178" s="151"/>
      <c r="CY178" s="151"/>
    </row>
    <row r="179" spans="1:103" x14ac:dyDescent="0.2">
      <c r="A179" s="60"/>
      <c r="B179" s="60"/>
      <c r="C179" s="60"/>
      <c r="D179" s="60"/>
      <c r="E179" s="60"/>
      <c r="F179" s="60"/>
      <c r="G179" s="60"/>
      <c r="H179" s="60"/>
      <c r="I179" s="60"/>
      <c r="J179" s="60"/>
      <c r="K179" s="60"/>
      <c r="L179" s="60"/>
      <c r="M179" s="60"/>
      <c r="N179" s="60"/>
      <c r="O179" s="60"/>
      <c r="P179" s="60"/>
      <c r="Q179" s="60"/>
      <c r="R179" s="334">
        <v>1104</v>
      </c>
      <c r="S179" s="319" t="s">
        <v>357</v>
      </c>
      <c r="BE179" s="60"/>
      <c r="BR179" s="60"/>
      <c r="BX179" s="151"/>
      <c r="CB179" s="151"/>
      <c r="CM179" s="151"/>
      <c r="CO179" s="151"/>
      <c r="CT179" s="151"/>
      <c r="CY179" s="151"/>
    </row>
    <row r="180" spans="1:103" x14ac:dyDescent="0.2">
      <c r="A180" s="60"/>
      <c r="B180" s="60"/>
      <c r="C180" s="60"/>
      <c r="D180" s="60"/>
      <c r="E180" s="60"/>
      <c r="F180" s="60"/>
      <c r="G180" s="60"/>
      <c r="H180" s="60"/>
      <c r="I180" s="60"/>
      <c r="J180" s="60"/>
      <c r="K180" s="60"/>
      <c r="L180" s="60"/>
      <c r="M180" s="60"/>
      <c r="N180" s="60"/>
      <c r="O180" s="60"/>
      <c r="P180" s="60"/>
      <c r="Q180" s="60"/>
      <c r="R180" s="334">
        <v>1105</v>
      </c>
      <c r="S180" s="319" t="s">
        <v>357</v>
      </c>
      <c r="BE180" s="60"/>
      <c r="BR180" s="60"/>
      <c r="BX180" s="151"/>
      <c r="CB180" s="151"/>
      <c r="CM180" s="151"/>
      <c r="CO180" s="151"/>
      <c r="CT180" s="151"/>
      <c r="CY180" s="151"/>
    </row>
    <row r="181" spans="1:103" x14ac:dyDescent="0.2">
      <c r="A181" s="60"/>
      <c r="B181" s="60"/>
      <c r="C181" s="60"/>
      <c r="D181" s="60"/>
      <c r="E181" s="60"/>
      <c r="F181" s="60"/>
      <c r="G181" s="60"/>
      <c r="H181" s="60"/>
      <c r="I181" s="60"/>
      <c r="J181" s="60"/>
      <c r="K181" s="60"/>
      <c r="L181" s="60"/>
      <c r="M181" s="60"/>
      <c r="N181" s="60"/>
      <c r="O181" s="60"/>
      <c r="P181" s="60"/>
      <c r="Q181" s="60"/>
      <c r="R181" s="334">
        <v>1106</v>
      </c>
      <c r="S181" s="319" t="s">
        <v>357</v>
      </c>
      <c r="BE181" s="60"/>
      <c r="BR181" s="60"/>
      <c r="BX181" s="151"/>
      <c r="CB181" s="151"/>
      <c r="CM181" s="151"/>
      <c r="CO181" s="151"/>
      <c r="CT181" s="151"/>
      <c r="CY181" s="151"/>
    </row>
    <row r="182" spans="1:103" x14ac:dyDescent="0.2">
      <c r="A182" s="60"/>
      <c r="B182" s="60"/>
      <c r="C182" s="60"/>
      <c r="D182" s="60"/>
      <c r="E182" s="60"/>
      <c r="F182" s="60"/>
      <c r="G182" s="60"/>
      <c r="H182" s="60"/>
      <c r="I182" s="60"/>
      <c r="J182" s="60"/>
      <c r="K182" s="60"/>
      <c r="L182" s="60"/>
      <c r="M182" s="60"/>
      <c r="N182" s="60"/>
      <c r="O182" s="60"/>
      <c r="P182" s="60"/>
      <c r="Q182" s="60"/>
      <c r="R182" s="334">
        <v>1107</v>
      </c>
      <c r="S182" s="319" t="s">
        <v>357</v>
      </c>
      <c r="BE182" s="60"/>
      <c r="BR182" s="60"/>
      <c r="BX182" s="151"/>
      <c r="CB182" s="151"/>
      <c r="CM182" s="151"/>
      <c r="CO182" s="151"/>
      <c r="CT182" s="151"/>
      <c r="CY182" s="151"/>
    </row>
    <row r="183" spans="1:103" x14ac:dyDescent="0.2">
      <c r="A183" s="60"/>
      <c r="B183" s="60"/>
      <c r="C183" s="60"/>
      <c r="D183" s="60"/>
      <c r="E183" s="60"/>
      <c r="F183" s="60"/>
      <c r="G183" s="60"/>
      <c r="H183" s="60"/>
      <c r="I183" s="60"/>
      <c r="J183" s="60"/>
      <c r="K183" s="60"/>
      <c r="L183" s="60"/>
      <c r="M183" s="60"/>
      <c r="N183" s="60"/>
      <c r="O183" s="60"/>
      <c r="P183" s="60"/>
      <c r="Q183" s="60"/>
      <c r="R183" s="334">
        <v>1108</v>
      </c>
      <c r="S183" s="319" t="s">
        <v>357</v>
      </c>
      <c r="BE183" s="60"/>
      <c r="BR183" s="60"/>
      <c r="BX183" s="151"/>
      <c r="CB183" s="151"/>
      <c r="CM183" s="151"/>
      <c r="CO183" s="151"/>
      <c r="CT183" s="151"/>
      <c r="CY183" s="151"/>
    </row>
    <row r="184" spans="1:103" x14ac:dyDescent="0.2">
      <c r="A184" s="60"/>
      <c r="B184" s="60"/>
      <c r="C184" s="60"/>
      <c r="D184" s="60"/>
      <c r="E184" s="60"/>
      <c r="F184" s="60"/>
      <c r="G184" s="60"/>
      <c r="H184" s="60"/>
      <c r="I184" s="60"/>
      <c r="J184" s="60"/>
      <c r="K184" s="60"/>
      <c r="L184" s="60"/>
      <c r="M184" s="60"/>
      <c r="N184" s="60"/>
      <c r="O184" s="60"/>
      <c r="P184" s="60"/>
      <c r="Q184" s="60"/>
      <c r="R184" s="334">
        <v>1109</v>
      </c>
      <c r="S184" s="319" t="s">
        <v>357</v>
      </c>
      <c r="BE184" s="60"/>
      <c r="BR184" s="60"/>
      <c r="BX184" s="151"/>
      <c r="CB184" s="151"/>
      <c r="CM184" s="151"/>
      <c r="CO184" s="151"/>
      <c r="CT184" s="151"/>
      <c r="CY184" s="151"/>
    </row>
    <row r="185" spans="1:103" x14ac:dyDescent="0.2">
      <c r="A185" s="60"/>
      <c r="B185" s="60"/>
      <c r="C185" s="60"/>
      <c r="D185" s="60"/>
      <c r="E185" s="60"/>
      <c r="F185" s="60"/>
      <c r="G185" s="60"/>
      <c r="H185" s="60"/>
      <c r="I185" s="60"/>
      <c r="J185" s="60"/>
      <c r="K185" s="60"/>
      <c r="L185" s="60"/>
      <c r="M185" s="60"/>
      <c r="N185" s="60"/>
      <c r="O185" s="60"/>
      <c r="P185" s="60"/>
      <c r="Q185" s="60"/>
      <c r="R185" s="334">
        <v>1111</v>
      </c>
      <c r="S185" s="319" t="s">
        <v>357</v>
      </c>
      <c r="BE185" s="60"/>
      <c r="BR185" s="60"/>
      <c r="BX185" s="151"/>
      <c r="CB185" s="151"/>
      <c r="CM185" s="151"/>
      <c r="CO185" s="151"/>
      <c r="CT185" s="151"/>
      <c r="CY185" s="151"/>
    </row>
    <row r="186" spans="1:103" x14ac:dyDescent="0.2">
      <c r="A186" s="60"/>
      <c r="B186" s="60"/>
      <c r="C186" s="60"/>
      <c r="D186" s="60"/>
      <c r="E186" s="60"/>
      <c r="F186" s="60"/>
      <c r="G186" s="60"/>
      <c r="H186" s="60"/>
      <c r="I186" s="60"/>
      <c r="J186" s="60"/>
      <c r="K186" s="60"/>
      <c r="L186" s="60"/>
      <c r="M186" s="60"/>
      <c r="N186" s="60"/>
      <c r="O186" s="60"/>
      <c r="P186" s="60"/>
      <c r="Q186" s="60"/>
      <c r="R186" s="334">
        <v>1115</v>
      </c>
      <c r="S186" s="319" t="s">
        <v>357</v>
      </c>
      <c r="BE186" s="60"/>
      <c r="BR186" s="60"/>
      <c r="BX186" s="151"/>
      <c r="CB186" s="151"/>
      <c r="CM186" s="151"/>
      <c r="CO186" s="151"/>
      <c r="CT186" s="151"/>
      <c r="CY186" s="151"/>
    </row>
    <row r="187" spans="1:103" x14ac:dyDescent="0.2">
      <c r="A187" s="60"/>
      <c r="B187" s="60"/>
      <c r="C187" s="60"/>
      <c r="D187" s="60"/>
      <c r="E187" s="60"/>
      <c r="F187" s="60"/>
      <c r="G187" s="60"/>
      <c r="H187" s="60"/>
      <c r="I187" s="60"/>
      <c r="J187" s="60"/>
      <c r="K187" s="60"/>
      <c r="L187" s="60"/>
      <c r="M187" s="60"/>
      <c r="N187" s="60"/>
      <c r="O187" s="60"/>
      <c r="P187" s="60"/>
      <c r="Q187" s="60"/>
      <c r="R187" s="334">
        <v>1116</v>
      </c>
      <c r="S187" s="319" t="s">
        <v>357</v>
      </c>
      <c r="BE187" s="60"/>
      <c r="BR187" s="60"/>
      <c r="BX187" s="151"/>
      <c r="CB187" s="151"/>
      <c r="CM187" s="151"/>
      <c r="CO187" s="151"/>
      <c r="CT187" s="151"/>
      <c r="CY187" s="151"/>
    </row>
    <row r="188" spans="1:103" x14ac:dyDescent="0.2">
      <c r="A188" s="60"/>
      <c r="B188" s="60"/>
      <c r="C188" s="60"/>
      <c r="D188" s="60"/>
      <c r="E188" s="60"/>
      <c r="F188" s="60"/>
      <c r="G188" s="60"/>
      <c r="H188" s="60"/>
      <c r="I188" s="60"/>
      <c r="J188" s="60"/>
      <c r="K188" s="60"/>
      <c r="L188" s="60"/>
      <c r="M188" s="60"/>
      <c r="N188" s="60"/>
      <c r="O188" s="60"/>
      <c r="P188" s="60"/>
      <c r="Q188" s="60"/>
      <c r="R188" s="334">
        <v>1118</v>
      </c>
      <c r="S188" s="319" t="s">
        <v>357</v>
      </c>
      <c r="BE188" s="60"/>
      <c r="BR188" s="60"/>
      <c r="BX188" s="151"/>
      <c r="CB188" s="151"/>
      <c r="CM188" s="151"/>
      <c r="CO188" s="151"/>
      <c r="CT188" s="151"/>
      <c r="CY188" s="151"/>
    </row>
    <row r="189" spans="1:103" x14ac:dyDescent="0.2">
      <c r="A189" s="60"/>
      <c r="B189" s="60"/>
      <c r="C189" s="60"/>
      <c r="D189" s="60"/>
      <c r="E189" s="60"/>
      <c r="F189" s="60"/>
      <c r="G189" s="60"/>
      <c r="H189" s="60"/>
      <c r="I189" s="60"/>
      <c r="J189" s="60"/>
      <c r="K189" s="60"/>
      <c r="L189" s="60"/>
      <c r="M189" s="60"/>
      <c r="N189" s="60"/>
      <c r="O189" s="60"/>
      <c r="P189" s="60"/>
      <c r="Q189" s="60"/>
      <c r="R189" s="334">
        <v>1119</v>
      </c>
      <c r="S189" s="319" t="s">
        <v>357</v>
      </c>
      <c r="BE189" s="60"/>
      <c r="BR189" s="60"/>
      <c r="BX189" s="151"/>
      <c r="CB189" s="151"/>
      <c r="CM189" s="151"/>
      <c r="CO189" s="151"/>
      <c r="CT189" s="151"/>
      <c r="CY189" s="151"/>
    </row>
    <row r="190" spans="1:103" x14ac:dyDescent="0.2">
      <c r="A190" s="60"/>
      <c r="B190" s="60"/>
      <c r="C190" s="60"/>
      <c r="D190" s="60"/>
      <c r="E190" s="60"/>
      <c r="F190" s="60"/>
      <c r="G190" s="60"/>
      <c r="H190" s="60"/>
      <c r="I190" s="60"/>
      <c r="J190" s="60"/>
      <c r="K190" s="60"/>
      <c r="L190" s="60"/>
      <c r="M190" s="60"/>
      <c r="N190" s="60"/>
      <c r="O190" s="60"/>
      <c r="P190" s="60"/>
      <c r="Q190" s="60"/>
      <c r="R190" s="334">
        <v>1128</v>
      </c>
      <c r="S190" s="319" t="s">
        <v>357</v>
      </c>
      <c r="BE190" s="60"/>
      <c r="BR190" s="60"/>
      <c r="BX190" s="151"/>
      <c r="CB190" s="151"/>
      <c r="CM190" s="151"/>
      <c r="CO190" s="151"/>
      <c r="CT190" s="151"/>
      <c r="CY190" s="151"/>
    </row>
    <row r="191" spans="1:103" x14ac:dyDescent="0.2">
      <c r="A191" s="60"/>
      <c r="B191" s="60"/>
      <c r="C191" s="60"/>
      <c r="D191" s="60"/>
      <c r="E191" s="60"/>
      <c r="F191" s="60"/>
      <c r="G191" s="60"/>
      <c r="H191" s="60"/>
      <c r="I191" s="60"/>
      <c r="J191" s="60"/>
      <c r="K191" s="60"/>
      <c r="L191" s="60"/>
      <c r="M191" s="60"/>
      <c r="N191" s="60"/>
      <c r="O191" s="60"/>
      <c r="P191" s="60"/>
      <c r="Q191" s="60"/>
      <c r="R191" s="334">
        <v>1129</v>
      </c>
      <c r="S191" s="319" t="s">
        <v>357</v>
      </c>
      <c r="BE191" s="60"/>
      <c r="BR191" s="60"/>
      <c r="BX191" s="151"/>
      <c r="CB191" s="151"/>
      <c r="CM191" s="151"/>
      <c r="CO191" s="151"/>
      <c r="CT191" s="151"/>
      <c r="CY191" s="151"/>
    </row>
    <row r="192" spans="1:103" x14ac:dyDescent="0.2">
      <c r="A192" s="60"/>
      <c r="B192" s="60"/>
      <c r="C192" s="60"/>
      <c r="D192" s="60"/>
      <c r="E192" s="60"/>
      <c r="F192" s="60"/>
      <c r="G192" s="60"/>
      <c r="H192" s="60"/>
      <c r="I192" s="60"/>
      <c r="J192" s="60"/>
      <c r="K192" s="60"/>
      <c r="L192" s="60"/>
      <c r="M192" s="60"/>
      <c r="N192" s="60"/>
      <c r="O192" s="60"/>
      <c r="P192" s="60"/>
      <c r="Q192" s="60"/>
      <c r="R192" s="334">
        <v>1138</v>
      </c>
      <c r="S192" s="319" t="s">
        <v>357</v>
      </c>
      <c r="BE192" s="60"/>
      <c r="BR192" s="60"/>
      <c r="BX192" s="151"/>
      <c r="CB192" s="151"/>
      <c r="CM192" s="151"/>
      <c r="CO192" s="151"/>
      <c r="CT192" s="151"/>
      <c r="CY192" s="151"/>
    </row>
    <row r="193" spans="1:103" x14ac:dyDescent="0.2">
      <c r="A193" s="60"/>
      <c r="B193" s="60"/>
      <c r="C193" s="60"/>
      <c r="D193" s="60"/>
      <c r="E193" s="60"/>
      <c r="F193" s="60"/>
      <c r="G193" s="60"/>
      <c r="H193" s="60"/>
      <c r="I193" s="60"/>
      <c r="J193" s="60"/>
      <c r="K193" s="60"/>
      <c r="L193" s="60"/>
      <c r="M193" s="60"/>
      <c r="N193" s="60"/>
      <c r="O193" s="60"/>
      <c r="P193" s="60"/>
      <c r="Q193" s="60"/>
      <c r="R193" s="334">
        <v>1139</v>
      </c>
      <c r="S193" s="319" t="s">
        <v>357</v>
      </c>
      <c r="BE193" s="60"/>
      <c r="BR193" s="60"/>
      <c r="BX193" s="151"/>
      <c r="CB193" s="151"/>
      <c r="CM193" s="151"/>
      <c r="CO193" s="151"/>
      <c r="CT193" s="151"/>
      <c r="CY193" s="151"/>
    </row>
    <row r="194" spans="1:103" x14ac:dyDescent="0.2">
      <c r="A194" s="60"/>
      <c r="B194" s="60"/>
      <c r="C194" s="60"/>
      <c r="D194" s="60"/>
      <c r="E194" s="60"/>
      <c r="F194" s="60"/>
      <c r="G194" s="60"/>
      <c r="H194" s="60"/>
      <c r="I194" s="60"/>
      <c r="J194" s="60"/>
      <c r="K194" s="60"/>
      <c r="L194" s="60"/>
      <c r="M194" s="60"/>
      <c r="N194" s="60"/>
      <c r="O194" s="60"/>
      <c r="P194" s="60"/>
      <c r="Q194" s="60"/>
      <c r="R194" s="334">
        <v>1144</v>
      </c>
      <c r="S194" s="319" t="s">
        <v>357</v>
      </c>
      <c r="BE194" s="60"/>
      <c r="BR194" s="60"/>
      <c r="BX194" s="151"/>
      <c r="CB194" s="151"/>
      <c r="CM194" s="151"/>
      <c r="CO194" s="151"/>
      <c r="CT194" s="151"/>
      <c r="CY194" s="151"/>
    </row>
    <row r="195" spans="1:103" x14ac:dyDescent="0.2">
      <c r="A195" s="60"/>
      <c r="B195" s="60"/>
      <c r="C195" s="60"/>
      <c r="D195" s="60"/>
      <c r="E195" s="60"/>
      <c r="F195" s="60"/>
      <c r="G195" s="60"/>
      <c r="H195" s="60"/>
      <c r="I195" s="60"/>
      <c r="J195" s="60"/>
      <c r="K195" s="60"/>
      <c r="L195" s="60"/>
      <c r="M195" s="60"/>
      <c r="N195" s="60"/>
      <c r="O195" s="60"/>
      <c r="P195" s="60"/>
      <c r="Q195" s="60"/>
      <c r="R195" s="334">
        <v>1151</v>
      </c>
      <c r="S195" s="319" t="s">
        <v>357</v>
      </c>
      <c r="BE195" s="60"/>
      <c r="BR195" s="60"/>
      <c r="BX195" s="151"/>
      <c r="CB195" s="151"/>
      <c r="CM195" s="151"/>
      <c r="CO195" s="151"/>
      <c r="CT195" s="151"/>
      <c r="CY195" s="151"/>
    </row>
    <row r="196" spans="1:103" x14ac:dyDescent="0.2">
      <c r="A196" s="60"/>
      <c r="B196" s="60"/>
      <c r="C196" s="60"/>
      <c r="D196" s="60"/>
      <c r="E196" s="60"/>
      <c r="F196" s="60"/>
      <c r="G196" s="60"/>
      <c r="H196" s="60"/>
      <c r="I196" s="60"/>
      <c r="J196" s="60"/>
      <c r="K196" s="60"/>
      <c r="L196" s="60"/>
      <c r="M196" s="60"/>
      <c r="N196" s="60"/>
      <c r="O196" s="60"/>
      <c r="P196" s="60"/>
      <c r="Q196" s="60"/>
      <c r="R196" s="334">
        <v>1152</v>
      </c>
      <c r="S196" s="319" t="s">
        <v>357</v>
      </c>
      <c r="BE196" s="60"/>
      <c r="BR196" s="60"/>
      <c r="BX196" s="151"/>
      <c r="CB196" s="151"/>
      <c r="CM196" s="151"/>
      <c r="CO196" s="151"/>
      <c r="CT196" s="151"/>
      <c r="CY196" s="151"/>
    </row>
    <row r="197" spans="1:103" x14ac:dyDescent="0.2">
      <c r="A197" s="60"/>
      <c r="B197" s="60"/>
      <c r="C197" s="60"/>
      <c r="D197" s="60"/>
      <c r="E197" s="60"/>
      <c r="F197" s="60"/>
      <c r="G197" s="60"/>
      <c r="H197" s="60"/>
      <c r="I197" s="60"/>
      <c r="J197" s="60"/>
      <c r="K197" s="60"/>
      <c r="L197" s="60"/>
      <c r="M197" s="60"/>
      <c r="N197" s="60"/>
      <c r="O197" s="60"/>
      <c r="P197" s="60"/>
      <c r="Q197" s="60"/>
      <c r="R197" s="334">
        <v>1199</v>
      </c>
      <c r="S197" s="319" t="s">
        <v>357</v>
      </c>
      <c r="BE197" s="60"/>
      <c r="BR197" s="60"/>
      <c r="BX197" s="151"/>
      <c r="CB197" s="151"/>
      <c r="CM197" s="151"/>
      <c r="CO197" s="151"/>
      <c r="CT197" s="151"/>
      <c r="CY197" s="151"/>
    </row>
    <row r="198" spans="1:103" x14ac:dyDescent="0.2">
      <c r="A198" s="60"/>
      <c r="B198" s="60"/>
      <c r="C198" s="60"/>
      <c r="D198" s="60"/>
      <c r="E198" s="60"/>
      <c r="F198" s="60"/>
      <c r="G198" s="60"/>
      <c r="H198" s="60"/>
      <c r="I198" s="60"/>
      <c r="J198" s="60"/>
      <c r="K198" s="60"/>
      <c r="L198" s="60"/>
      <c r="M198" s="60"/>
      <c r="N198" s="60"/>
      <c r="O198" s="60"/>
      <c r="P198" s="60"/>
      <c r="Q198" s="60"/>
      <c r="R198" s="334">
        <v>1201</v>
      </c>
      <c r="S198" s="319" t="s">
        <v>357</v>
      </c>
      <c r="BE198" s="60"/>
      <c r="BR198" s="60"/>
      <c r="BX198" s="151"/>
      <c r="CB198" s="151"/>
      <c r="CM198" s="151"/>
      <c r="CO198" s="151"/>
      <c r="CT198" s="151"/>
      <c r="CY198" s="151"/>
    </row>
    <row r="199" spans="1:103" x14ac:dyDescent="0.2">
      <c r="A199" s="60"/>
      <c r="B199" s="60"/>
      <c r="C199" s="60"/>
      <c r="D199" s="60"/>
      <c r="E199" s="60"/>
      <c r="F199" s="60"/>
      <c r="G199" s="60"/>
      <c r="H199" s="60"/>
      <c r="I199" s="60"/>
      <c r="J199" s="60"/>
      <c r="K199" s="60"/>
      <c r="L199" s="60"/>
      <c r="M199" s="60"/>
      <c r="N199" s="60"/>
      <c r="O199" s="60"/>
      <c r="P199" s="60"/>
      <c r="Q199" s="60"/>
      <c r="R199" s="334">
        <v>1202</v>
      </c>
      <c r="S199" s="319" t="s">
        <v>357</v>
      </c>
      <c r="BE199" s="60"/>
      <c r="BR199" s="60"/>
      <c r="BX199" s="151"/>
      <c r="CB199" s="151"/>
      <c r="CM199" s="151"/>
      <c r="CO199" s="151"/>
      <c r="CT199" s="151"/>
      <c r="CY199" s="151"/>
    </row>
    <row r="200" spans="1:103" x14ac:dyDescent="0.2">
      <c r="A200" s="60"/>
      <c r="B200" s="60"/>
      <c r="C200" s="60"/>
      <c r="D200" s="60"/>
      <c r="E200" s="60"/>
      <c r="F200" s="60"/>
      <c r="G200" s="60"/>
      <c r="H200" s="60"/>
      <c r="I200" s="60"/>
      <c r="J200" s="60"/>
      <c r="K200" s="60"/>
      <c r="L200" s="60"/>
      <c r="M200" s="60"/>
      <c r="N200" s="60"/>
      <c r="O200" s="60"/>
      <c r="P200" s="60"/>
      <c r="Q200" s="60"/>
      <c r="R200" s="334">
        <v>1203</v>
      </c>
      <c r="S200" s="319" t="s">
        <v>357</v>
      </c>
      <c r="BE200" s="60"/>
      <c r="BR200" s="60"/>
      <c r="BX200" s="151"/>
      <c r="CB200" s="151"/>
      <c r="CM200" s="151"/>
      <c r="CO200" s="151"/>
      <c r="CT200" s="151"/>
      <c r="CY200" s="151"/>
    </row>
    <row r="201" spans="1:103" x14ac:dyDescent="0.2">
      <c r="A201" s="60"/>
      <c r="B201" s="60"/>
      <c r="C201" s="60"/>
      <c r="D201" s="60"/>
      <c r="E201" s="60"/>
      <c r="F201" s="60"/>
      <c r="G201" s="60"/>
      <c r="H201" s="60"/>
      <c r="I201" s="60"/>
      <c r="J201" s="60"/>
      <c r="K201" s="60"/>
      <c r="L201" s="60"/>
      <c r="M201" s="60"/>
      <c r="N201" s="60"/>
      <c r="O201" s="60"/>
      <c r="P201" s="60"/>
      <c r="Q201" s="60"/>
      <c r="R201" s="334">
        <v>1220</v>
      </c>
      <c r="S201" s="319" t="s">
        <v>357</v>
      </c>
      <c r="BE201" s="60"/>
      <c r="BR201" s="60"/>
      <c r="BX201" s="151"/>
      <c r="CB201" s="151"/>
      <c r="CM201" s="151"/>
      <c r="CO201" s="151"/>
      <c r="CT201" s="151"/>
      <c r="CY201" s="151"/>
    </row>
    <row r="202" spans="1:103" x14ac:dyDescent="0.2">
      <c r="A202" s="60"/>
      <c r="B202" s="60"/>
      <c r="C202" s="60"/>
      <c r="D202" s="60"/>
      <c r="E202" s="60"/>
      <c r="F202" s="60"/>
      <c r="G202" s="60"/>
      <c r="H202" s="60"/>
      <c r="I202" s="60"/>
      <c r="J202" s="60"/>
      <c r="K202" s="60"/>
      <c r="L202" s="60"/>
      <c r="M202" s="60"/>
      <c r="N202" s="60"/>
      <c r="O202" s="60"/>
      <c r="P202" s="60"/>
      <c r="Q202" s="60"/>
      <c r="R202" s="334">
        <v>1222</v>
      </c>
      <c r="S202" s="319" t="s">
        <v>357</v>
      </c>
      <c r="BE202" s="60"/>
      <c r="BR202" s="60"/>
      <c r="BX202" s="151"/>
      <c r="CB202" s="151"/>
      <c r="CM202" s="151"/>
      <c r="CO202" s="151"/>
      <c r="CT202" s="151"/>
      <c r="CY202" s="151"/>
    </row>
    <row r="203" spans="1:103" x14ac:dyDescent="0.2">
      <c r="A203" s="60"/>
      <c r="B203" s="60"/>
      <c r="C203" s="60"/>
      <c r="D203" s="60"/>
      <c r="E203" s="60"/>
      <c r="F203" s="60"/>
      <c r="G203" s="60"/>
      <c r="H203" s="60"/>
      <c r="I203" s="60"/>
      <c r="J203" s="60"/>
      <c r="K203" s="60"/>
      <c r="L203" s="60"/>
      <c r="M203" s="60"/>
      <c r="N203" s="60"/>
      <c r="O203" s="60"/>
      <c r="P203" s="60"/>
      <c r="Q203" s="60"/>
      <c r="R203" s="334">
        <v>1223</v>
      </c>
      <c r="S203" s="319" t="s">
        <v>357</v>
      </c>
      <c r="BE203" s="60"/>
      <c r="BR203" s="60"/>
      <c r="BX203" s="151"/>
      <c r="CB203" s="151"/>
      <c r="CM203" s="151"/>
      <c r="CO203" s="151"/>
      <c r="CT203" s="151"/>
      <c r="CY203" s="151"/>
    </row>
    <row r="204" spans="1:103" x14ac:dyDescent="0.2">
      <c r="A204" s="60"/>
      <c r="B204" s="60"/>
      <c r="C204" s="60"/>
      <c r="D204" s="60"/>
      <c r="E204" s="60"/>
      <c r="F204" s="60"/>
      <c r="G204" s="60"/>
      <c r="H204" s="60"/>
      <c r="I204" s="60"/>
      <c r="J204" s="60"/>
      <c r="K204" s="60"/>
      <c r="L204" s="60"/>
      <c r="M204" s="60"/>
      <c r="N204" s="60"/>
      <c r="O204" s="60"/>
      <c r="P204" s="60"/>
      <c r="Q204" s="60"/>
      <c r="R204" s="334">
        <v>1224</v>
      </c>
      <c r="S204" s="319" t="s">
        <v>357</v>
      </c>
      <c r="BE204" s="60"/>
      <c r="BR204" s="60"/>
      <c r="BX204" s="151"/>
      <c r="CB204" s="151"/>
      <c r="CM204" s="151"/>
      <c r="CO204" s="151"/>
      <c r="CT204" s="151"/>
      <c r="CY204" s="151"/>
    </row>
    <row r="205" spans="1:103" x14ac:dyDescent="0.2">
      <c r="A205" s="60"/>
      <c r="B205" s="60"/>
      <c r="C205" s="60"/>
      <c r="D205" s="60"/>
      <c r="E205" s="60"/>
      <c r="F205" s="60"/>
      <c r="G205" s="60"/>
      <c r="H205" s="60"/>
      <c r="I205" s="60"/>
      <c r="J205" s="60"/>
      <c r="K205" s="60"/>
      <c r="L205" s="60"/>
      <c r="M205" s="60"/>
      <c r="N205" s="60"/>
      <c r="O205" s="60"/>
      <c r="P205" s="60"/>
      <c r="Q205" s="60"/>
      <c r="R205" s="334">
        <v>1225</v>
      </c>
      <c r="S205" s="319" t="s">
        <v>357</v>
      </c>
      <c r="BE205" s="60"/>
      <c r="BR205" s="60"/>
      <c r="BX205" s="151"/>
      <c r="CB205" s="151"/>
      <c r="CM205" s="151"/>
      <c r="CO205" s="151"/>
      <c r="CT205" s="151"/>
      <c r="CY205" s="151"/>
    </row>
    <row r="206" spans="1:103" x14ac:dyDescent="0.2">
      <c r="A206" s="60"/>
      <c r="B206" s="60"/>
      <c r="C206" s="60"/>
      <c r="D206" s="60"/>
      <c r="E206" s="60"/>
      <c r="F206" s="60"/>
      <c r="G206" s="60"/>
      <c r="H206" s="60"/>
      <c r="I206" s="60"/>
      <c r="J206" s="60"/>
      <c r="K206" s="60"/>
      <c r="L206" s="60"/>
      <c r="M206" s="60"/>
      <c r="N206" s="60"/>
      <c r="O206" s="60"/>
      <c r="P206" s="60"/>
      <c r="Q206" s="60"/>
      <c r="R206" s="334">
        <v>1226</v>
      </c>
      <c r="S206" s="319" t="s">
        <v>357</v>
      </c>
      <c r="BE206" s="60"/>
      <c r="BR206" s="60"/>
      <c r="BX206" s="151"/>
      <c r="CB206" s="151"/>
      <c r="CM206" s="151"/>
      <c r="CO206" s="151"/>
      <c r="CT206" s="151"/>
      <c r="CY206" s="151"/>
    </row>
    <row r="207" spans="1:103" x14ac:dyDescent="0.2">
      <c r="A207" s="60"/>
      <c r="B207" s="60"/>
      <c r="C207" s="60"/>
      <c r="D207" s="60"/>
      <c r="E207" s="60"/>
      <c r="F207" s="60"/>
      <c r="G207" s="60"/>
      <c r="H207" s="60"/>
      <c r="I207" s="60"/>
      <c r="J207" s="60"/>
      <c r="K207" s="60"/>
      <c r="L207" s="60"/>
      <c r="M207" s="60"/>
      <c r="N207" s="60"/>
      <c r="O207" s="60"/>
      <c r="P207" s="60"/>
      <c r="Q207" s="60"/>
      <c r="R207" s="334">
        <v>1227</v>
      </c>
      <c r="S207" s="319" t="s">
        <v>357</v>
      </c>
      <c r="BE207" s="60"/>
      <c r="BR207" s="60"/>
      <c r="BX207" s="151"/>
      <c r="CB207" s="151"/>
      <c r="CM207" s="151"/>
      <c r="CO207" s="151"/>
      <c r="CT207" s="151"/>
      <c r="CY207" s="151"/>
    </row>
    <row r="208" spans="1:103" x14ac:dyDescent="0.2">
      <c r="A208" s="60"/>
      <c r="B208" s="60"/>
      <c r="C208" s="60"/>
      <c r="D208" s="60"/>
      <c r="E208" s="60"/>
      <c r="F208" s="60"/>
      <c r="G208" s="60"/>
      <c r="H208" s="60"/>
      <c r="I208" s="60"/>
      <c r="J208" s="60"/>
      <c r="K208" s="60"/>
      <c r="L208" s="60"/>
      <c r="M208" s="60"/>
      <c r="N208" s="60"/>
      <c r="O208" s="60"/>
      <c r="P208" s="60"/>
      <c r="Q208" s="60"/>
      <c r="R208" s="334">
        <v>1229</v>
      </c>
      <c r="S208" s="319" t="s">
        <v>357</v>
      </c>
      <c r="BE208" s="60"/>
      <c r="BR208" s="60"/>
      <c r="BX208" s="151"/>
      <c r="CB208" s="151"/>
      <c r="CM208" s="151"/>
      <c r="CO208" s="151"/>
      <c r="CT208" s="151"/>
      <c r="CY208" s="151"/>
    </row>
    <row r="209" spans="1:103" x14ac:dyDescent="0.2">
      <c r="A209" s="60"/>
      <c r="B209" s="60"/>
      <c r="C209" s="60"/>
      <c r="D209" s="60"/>
      <c r="E209" s="60"/>
      <c r="F209" s="60"/>
      <c r="G209" s="60"/>
      <c r="H209" s="60"/>
      <c r="I209" s="60"/>
      <c r="J209" s="60"/>
      <c r="K209" s="60"/>
      <c r="L209" s="60"/>
      <c r="M209" s="60"/>
      <c r="N209" s="60"/>
      <c r="O209" s="60"/>
      <c r="P209" s="60"/>
      <c r="Q209" s="60"/>
      <c r="R209" s="334">
        <v>1230</v>
      </c>
      <c r="S209" s="319" t="s">
        <v>357</v>
      </c>
      <c r="BE209" s="60"/>
      <c r="BR209" s="60"/>
      <c r="BX209" s="151"/>
      <c r="CB209" s="151"/>
      <c r="CM209" s="151"/>
      <c r="CO209" s="151"/>
      <c r="CT209" s="151"/>
      <c r="CY209" s="151"/>
    </row>
    <row r="210" spans="1:103" x14ac:dyDescent="0.2">
      <c r="A210" s="60"/>
      <c r="B210" s="60"/>
      <c r="C210" s="60"/>
      <c r="D210" s="60"/>
      <c r="E210" s="60"/>
      <c r="F210" s="60"/>
      <c r="G210" s="60"/>
      <c r="H210" s="60"/>
      <c r="I210" s="60"/>
      <c r="J210" s="60"/>
      <c r="K210" s="60"/>
      <c r="L210" s="60"/>
      <c r="M210" s="60"/>
      <c r="N210" s="60"/>
      <c r="O210" s="60"/>
      <c r="P210" s="60"/>
      <c r="Q210" s="60"/>
      <c r="R210" s="334">
        <v>1235</v>
      </c>
      <c r="S210" s="319" t="s">
        <v>357</v>
      </c>
      <c r="BE210" s="60"/>
      <c r="BR210" s="60"/>
      <c r="BX210" s="151"/>
      <c r="CB210" s="151"/>
      <c r="CM210" s="151"/>
      <c r="CO210" s="151"/>
      <c r="CT210" s="151"/>
      <c r="CY210" s="151"/>
    </row>
    <row r="211" spans="1:103" x14ac:dyDescent="0.2">
      <c r="A211" s="60"/>
      <c r="B211" s="60"/>
      <c r="C211" s="60"/>
      <c r="D211" s="60"/>
      <c r="E211" s="60"/>
      <c r="F211" s="60"/>
      <c r="G211" s="60"/>
      <c r="H211" s="60"/>
      <c r="I211" s="60"/>
      <c r="J211" s="60"/>
      <c r="K211" s="60"/>
      <c r="L211" s="60"/>
      <c r="M211" s="60"/>
      <c r="N211" s="60"/>
      <c r="O211" s="60"/>
      <c r="P211" s="60"/>
      <c r="Q211" s="60"/>
      <c r="R211" s="334">
        <v>1236</v>
      </c>
      <c r="S211" s="319" t="s">
        <v>357</v>
      </c>
      <c r="BE211" s="60"/>
      <c r="BR211" s="60"/>
      <c r="BX211" s="151"/>
      <c r="CB211" s="151"/>
      <c r="CM211" s="151"/>
      <c r="CO211" s="151"/>
      <c r="CT211" s="151"/>
      <c r="CY211" s="151"/>
    </row>
    <row r="212" spans="1:103" x14ac:dyDescent="0.2">
      <c r="A212" s="60"/>
      <c r="B212" s="60"/>
      <c r="C212" s="60"/>
      <c r="D212" s="60"/>
      <c r="E212" s="60"/>
      <c r="F212" s="60"/>
      <c r="G212" s="60"/>
      <c r="H212" s="60"/>
      <c r="I212" s="60"/>
      <c r="J212" s="60"/>
      <c r="K212" s="60"/>
      <c r="L212" s="60"/>
      <c r="M212" s="60"/>
      <c r="N212" s="60"/>
      <c r="O212" s="60"/>
      <c r="P212" s="60"/>
      <c r="Q212" s="60"/>
      <c r="R212" s="334">
        <v>1237</v>
      </c>
      <c r="S212" s="319" t="s">
        <v>357</v>
      </c>
      <c r="BE212" s="60"/>
      <c r="BR212" s="60"/>
      <c r="BX212" s="151"/>
      <c r="CB212" s="151"/>
      <c r="CM212" s="151"/>
      <c r="CO212" s="151"/>
      <c r="CT212" s="151"/>
      <c r="CY212" s="151"/>
    </row>
    <row r="213" spans="1:103" x14ac:dyDescent="0.2">
      <c r="A213" s="60"/>
      <c r="B213" s="60"/>
      <c r="C213" s="60"/>
      <c r="D213" s="60"/>
      <c r="E213" s="60"/>
      <c r="F213" s="60"/>
      <c r="G213" s="60"/>
      <c r="H213" s="60"/>
      <c r="I213" s="60"/>
      <c r="J213" s="60"/>
      <c r="K213" s="60"/>
      <c r="L213" s="60"/>
      <c r="M213" s="60"/>
      <c r="N213" s="60"/>
      <c r="O213" s="60"/>
      <c r="P213" s="60"/>
      <c r="Q213" s="60"/>
      <c r="R213" s="334">
        <v>1238</v>
      </c>
      <c r="S213" s="319" t="s">
        <v>357</v>
      </c>
      <c r="BE213" s="60"/>
      <c r="BR213" s="60"/>
      <c r="BX213" s="151"/>
      <c r="CB213" s="151"/>
      <c r="CM213" s="151"/>
      <c r="CO213" s="151"/>
      <c r="CT213" s="151"/>
      <c r="CY213" s="151"/>
    </row>
    <row r="214" spans="1:103" x14ac:dyDescent="0.2">
      <c r="A214" s="60"/>
      <c r="B214" s="60"/>
      <c r="C214" s="60"/>
      <c r="D214" s="60"/>
      <c r="E214" s="60"/>
      <c r="F214" s="60"/>
      <c r="G214" s="60"/>
      <c r="H214" s="60"/>
      <c r="I214" s="60"/>
      <c r="J214" s="60"/>
      <c r="K214" s="60"/>
      <c r="L214" s="60"/>
      <c r="M214" s="60"/>
      <c r="N214" s="60"/>
      <c r="O214" s="60"/>
      <c r="P214" s="60"/>
      <c r="Q214" s="60"/>
      <c r="R214" s="334">
        <v>1240</v>
      </c>
      <c r="S214" s="319" t="s">
        <v>357</v>
      </c>
      <c r="BE214" s="60"/>
      <c r="BR214" s="60"/>
      <c r="BX214" s="151"/>
      <c r="CB214" s="151"/>
      <c r="CM214" s="151"/>
      <c r="CO214" s="151"/>
      <c r="CT214" s="151"/>
      <c r="CY214" s="151"/>
    </row>
    <row r="215" spans="1:103" x14ac:dyDescent="0.2">
      <c r="A215" s="60"/>
      <c r="B215" s="60"/>
      <c r="C215" s="60"/>
      <c r="D215" s="60"/>
      <c r="E215" s="60"/>
      <c r="F215" s="60"/>
      <c r="G215" s="60"/>
      <c r="H215" s="60"/>
      <c r="I215" s="60"/>
      <c r="J215" s="60"/>
      <c r="K215" s="60"/>
      <c r="L215" s="60"/>
      <c r="M215" s="60"/>
      <c r="N215" s="60"/>
      <c r="O215" s="60"/>
      <c r="P215" s="60"/>
      <c r="Q215" s="60"/>
      <c r="R215" s="334">
        <v>1242</v>
      </c>
      <c r="S215" s="319" t="s">
        <v>357</v>
      </c>
      <c r="BE215" s="60"/>
      <c r="BR215" s="60"/>
      <c r="BX215" s="151"/>
      <c r="CB215" s="151"/>
      <c r="CM215" s="151"/>
      <c r="CO215" s="151"/>
      <c r="CT215" s="151"/>
      <c r="CY215" s="151"/>
    </row>
    <row r="216" spans="1:103" x14ac:dyDescent="0.2">
      <c r="A216" s="60"/>
      <c r="B216" s="60"/>
      <c r="C216" s="60"/>
      <c r="D216" s="60"/>
      <c r="E216" s="60"/>
      <c r="F216" s="60"/>
      <c r="G216" s="60"/>
      <c r="H216" s="60"/>
      <c r="I216" s="60"/>
      <c r="J216" s="60"/>
      <c r="K216" s="60"/>
      <c r="L216" s="60"/>
      <c r="M216" s="60"/>
      <c r="N216" s="60"/>
      <c r="O216" s="60"/>
      <c r="P216" s="60"/>
      <c r="Q216" s="60"/>
      <c r="R216" s="334">
        <v>1243</v>
      </c>
      <c r="S216" s="319" t="s">
        <v>357</v>
      </c>
      <c r="BE216" s="60"/>
      <c r="BR216" s="60"/>
      <c r="BX216" s="151"/>
      <c r="CB216" s="151"/>
      <c r="CM216" s="151"/>
      <c r="CO216" s="151"/>
      <c r="CT216" s="151"/>
      <c r="CY216" s="151"/>
    </row>
    <row r="217" spans="1:103" x14ac:dyDescent="0.2">
      <c r="A217" s="60"/>
      <c r="B217" s="60"/>
      <c r="C217" s="60"/>
      <c r="D217" s="60"/>
      <c r="E217" s="60"/>
      <c r="F217" s="60"/>
      <c r="G217" s="60"/>
      <c r="H217" s="60"/>
      <c r="I217" s="60"/>
      <c r="J217" s="60"/>
      <c r="K217" s="60"/>
      <c r="L217" s="60"/>
      <c r="M217" s="60"/>
      <c r="N217" s="60"/>
      <c r="O217" s="60"/>
      <c r="P217" s="60"/>
      <c r="Q217" s="60"/>
      <c r="R217" s="334">
        <v>1244</v>
      </c>
      <c r="S217" s="319" t="s">
        <v>357</v>
      </c>
      <c r="BE217" s="60"/>
      <c r="BR217" s="60"/>
      <c r="BX217" s="151"/>
      <c r="CB217" s="151"/>
      <c r="CM217" s="151"/>
      <c r="CO217" s="151"/>
      <c r="CT217" s="151"/>
      <c r="CY217" s="151"/>
    </row>
    <row r="218" spans="1:103" x14ac:dyDescent="0.2">
      <c r="A218" s="60"/>
      <c r="B218" s="60"/>
      <c r="C218" s="60"/>
      <c r="D218" s="60"/>
      <c r="E218" s="60"/>
      <c r="F218" s="60"/>
      <c r="G218" s="60"/>
      <c r="H218" s="60"/>
      <c r="I218" s="60"/>
      <c r="J218" s="60"/>
      <c r="K218" s="60"/>
      <c r="L218" s="60"/>
      <c r="M218" s="60"/>
      <c r="N218" s="60"/>
      <c r="O218" s="60"/>
      <c r="P218" s="60"/>
      <c r="Q218" s="60"/>
      <c r="R218" s="334">
        <v>1245</v>
      </c>
      <c r="S218" s="319" t="s">
        <v>357</v>
      </c>
      <c r="BE218" s="60"/>
      <c r="BR218" s="60"/>
      <c r="BX218" s="151"/>
      <c r="CB218" s="151"/>
      <c r="CM218" s="151"/>
      <c r="CO218" s="151"/>
      <c r="CT218" s="151"/>
      <c r="CY218" s="151"/>
    </row>
    <row r="219" spans="1:103" x14ac:dyDescent="0.2">
      <c r="A219" s="60"/>
      <c r="B219" s="60"/>
      <c r="C219" s="60"/>
      <c r="D219" s="60"/>
      <c r="E219" s="60"/>
      <c r="F219" s="60"/>
      <c r="G219" s="60"/>
      <c r="H219" s="60"/>
      <c r="I219" s="60"/>
      <c r="J219" s="60"/>
      <c r="K219" s="60"/>
      <c r="L219" s="60"/>
      <c r="M219" s="60"/>
      <c r="N219" s="60"/>
      <c r="O219" s="60"/>
      <c r="P219" s="60"/>
      <c r="Q219" s="60"/>
      <c r="R219" s="334">
        <v>1247</v>
      </c>
      <c r="S219" s="319" t="s">
        <v>357</v>
      </c>
      <c r="BE219" s="60"/>
      <c r="BR219" s="60"/>
      <c r="BX219" s="151"/>
      <c r="CB219" s="151"/>
      <c r="CM219" s="151"/>
      <c r="CO219" s="151"/>
      <c r="CT219" s="151"/>
      <c r="CY219" s="151"/>
    </row>
    <row r="220" spans="1:103" x14ac:dyDescent="0.2">
      <c r="A220" s="60"/>
      <c r="B220" s="60"/>
      <c r="C220" s="60"/>
      <c r="D220" s="60"/>
      <c r="E220" s="60"/>
      <c r="F220" s="60"/>
      <c r="G220" s="60"/>
      <c r="H220" s="60"/>
      <c r="I220" s="60"/>
      <c r="J220" s="60"/>
      <c r="K220" s="60"/>
      <c r="L220" s="60"/>
      <c r="M220" s="60"/>
      <c r="N220" s="60"/>
      <c r="O220" s="60"/>
      <c r="P220" s="60"/>
      <c r="Q220" s="60"/>
      <c r="R220" s="334">
        <v>1252</v>
      </c>
      <c r="S220" s="319" t="s">
        <v>357</v>
      </c>
      <c r="BE220" s="60"/>
      <c r="BR220" s="60"/>
      <c r="BX220" s="151"/>
      <c r="CB220" s="151"/>
      <c r="CM220" s="151"/>
      <c r="CO220" s="151"/>
      <c r="CT220" s="151"/>
      <c r="CY220" s="151"/>
    </row>
    <row r="221" spans="1:103" x14ac:dyDescent="0.2">
      <c r="A221" s="60"/>
      <c r="B221" s="60"/>
      <c r="C221" s="60"/>
      <c r="D221" s="60"/>
      <c r="E221" s="60"/>
      <c r="F221" s="60"/>
      <c r="G221" s="60"/>
      <c r="H221" s="60"/>
      <c r="I221" s="60"/>
      <c r="J221" s="60"/>
      <c r="K221" s="60"/>
      <c r="L221" s="60"/>
      <c r="M221" s="60"/>
      <c r="N221" s="60"/>
      <c r="O221" s="60"/>
      <c r="P221" s="60"/>
      <c r="Q221" s="60"/>
      <c r="R221" s="334">
        <v>1253</v>
      </c>
      <c r="S221" s="319" t="s">
        <v>357</v>
      </c>
      <c r="BE221" s="60"/>
      <c r="BR221" s="60"/>
      <c r="BX221" s="151"/>
      <c r="CB221" s="151"/>
      <c r="CM221" s="151"/>
      <c r="CO221" s="151"/>
      <c r="CT221" s="151"/>
      <c r="CY221" s="151"/>
    </row>
    <row r="222" spans="1:103" x14ac:dyDescent="0.2">
      <c r="A222" s="60"/>
      <c r="B222" s="60"/>
      <c r="C222" s="60"/>
      <c r="D222" s="60"/>
      <c r="E222" s="60"/>
      <c r="F222" s="60"/>
      <c r="G222" s="60"/>
      <c r="H222" s="60"/>
      <c r="I222" s="60"/>
      <c r="J222" s="60"/>
      <c r="K222" s="60"/>
      <c r="L222" s="60"/>
      <c r="M222" s="60"/>
      <c r="N222" s="60"/>
      <c r="O222" s="60"/>
      <c r="P222" s="60"/>
      <c r="Q222" s="60"/>
      <c r="R222" s="334">
        <v>1254</v>
      </c>
      <c r="S222" s="319" t="s">
        <v>357</v>
      </c>
      <c r="BE222" s="60"/>
      <c r="BR222" s="60"/>
      <c r="BX222" s="151"/>
      <c r="CB222" s="151"/>
      <c r="CM222" s="151"/>
      <c r="CO222" s="151"/>
      <c r="CT222" s="151"/>
      <c r="CY222" s="151"/>
    </row>
    <row r="223" spans="1:103" x14ac:dyDescent="0.2">
      <c r="A223" s="60"/>
      <c r="B223" s="60"/>
      <c r="C223" s="60"/>
      <c r="D223" s="60"/>
      <c r="E223" s="60"/>
      <c r="F223" s="60"/>
      <c r="G223" s="60"/>
      <c r="H223" s="60"/>
      <c r="I223" s="60"/>
      <c r="J223" s="60"/>
      <c r="K223" s="60"/>
      <c r="L223" s="60"/>
      <c r="M223" s="60"/>
      <c r="N223" s="60"/>
      <c r="O223" s="60"/>
      <c r="P223" s="60"/>
      <c r="Q223" s="60"/>
      <c r="R223" s="334">
        <v>1255</v>
      </c>
      <c r="S223" s="319" t="s">
        <v>357</v>
      </c>
      <c r="BE223" s="60"/>
      <c r="BR223" s="60"/>
      <c r="BX223" s="151"/>
      <c r="CB223" s="151"/>
      <c r="CM223" s="151"/>
      <c r="CO223" s="151"/>
      <c r="CT223" s="151"/>
      <c r="CY223" s="151"/>
    </row>
    <row r="224" spans="1:103" x14ac:dyDescent="0.2">
      <c r="A224" s="60"/>
      <c r="B224" s="60"/>
      <c r="C224" s="60"/>
      <c r="D224" s="60"/>
      <c r="E224" s="60"/>
      <c r="F224" s="60"/>
      <c r="G224" s="60"/>
      <c r="H224" s="60"/>
      <c r="I224" s="60"/>
      <c r="J224" s="60"/>
      <c r="K224" s="60"/>
      <c r="L224" s="60"/>
      <c r="M224" s="60"/>
      <c r="N224" s="60"/>
      <c r="O224" s="60"/>
      <c r="P224" s="60"/>
      <c r="Q224" s="60"/>
      <c r="R224" s="334">
        <v>1256</v>
      </c>
      <c r="S224" s="319" t="s">
        <v>357</v>
      </c>
      <c r="BE224" s="60"/>
      <c r="BR224" s="60"/>
      <c r="BX224" s="151"/>
      <c r="CB224" s="151"/>
      <c r="CM224" s="151"/>
      <c r="CO224" s="151"/>
      <c r="CT224" s="151"/>
      <c r="CY224" s="151"/>
    </row>
    <row r="225" spans="1:103" x14ac:dyDescent="0.2">
      <c r="A225" s="60"/>
      <c r="B225" s="60"/>
      <c r="C225" s="60"/>
      <c r="D225" s="60"/>
      <c r="E225" s="60"/>
      <c r="F225" s="60"/>
      <c r="G225" s="60"/>
      <c r="H225" s="60"/>
      <c r="I225" s="60"/>
      <c r="J225" s="60"/>
      <c r="K225" s="60"/>
      <c r="L225" s="60"/>
      <c r="M225" s="60"/>
      <c r="N225" s="60"/>
      <c r="O225" s="60"/>
      <c r="P225" s="60"/>
      <c r="Q225" s="60"/>
      <c r="R225" s="334">
        <v>1257</v>
      </c>
      <c r="S225" s="319" t="s">
        <v>357</v>
      </c>
      <c r="BE225" s="60"/>
      <c r="BR225" s="60"/>
      <c r="BX225" s="151"/>
      <c r="CB225" s="151"/>
      <c r="CM225" s="151"/>
      <c r="CO225" s="151"/>
      <c r="CT225" s="151"/>
      <c r="CY225" s="151"/>
    </row>
    <row r="226" spans="1:103" x14ac:dyDescent="0.2">
      <c r="A226" s="60"/>
      <c r="B226" s="60"/>
      <c r="C226" s="60"/>
      <c r="D226" s="60"/>
      <c r="E226" s="60"/>
      <c r="F226" s="60"/>
      <c r="G226" s="60"/>
      <c r="H226" s="60"/>
      <c r="I226" s="60"/>
      <c r="J226" s="60"/>
      <c r="K226" s="60"/>
      <c r="L226" s="60"/>
      <c r="M226" s="60"/>
      <c r="N226" s="60"/>
      <c r="O226" s="60"/>
      <c r="P226" s="60"/>
      <c r="Q226" s="60"/>
      <c r="R226" s="334">
        <v>1258</v>
      </c>
      <c r="S226" s="319" t="s">
        <v>357</v>
      </c>
      <c r="BE226" s="60"/>
      <c r="BR226" s="60"/>
      <c r="BX226" s="151"/>
      <c r="CB226" s="151"/>
      <c r="CM226" s="151"/>
      <c r="CO226" s="151"/>
      <c r="CT226" s="151"/>
      <c r="CY226" s="151"/>
    </row>
    <row r="227" spans="1:103" x14ac:dyDescent="0.2">
      <c r="A227" s="60"/>
      <c r="B227" s="60"/>
      <c r="C227" s="60"/>
      <c r="D227" s="60"/>
      <c r="E227" s="60"/>
      <c r="F227" s="60"/>
      <c r="G227" s="60"/>
      <c r="H227" s="60"/>
      <c r="I227" s="60"/>
      <c r="J227" s="60"/>
      <c r="K227" s="60"/>
      <c r="L227" s="60"/>
      <c r="M227" s="60"/>
      <c r="N227" s="60"/>
      <c r="O227" s="60"/>
      <c r="P227" s="60"/>
      <c r="Q227" s="60"/>
      <c r="R227" s="334">
        <v>1259</v>
      </c>
      <c r="S227" s="319" t="s">
        <v>357</v>
      </c>
      <c r="BE227" s="60"/>
      <c r="BR227" s="60"/>
      <c r="BX227" s="151"/>
      <c r="CB227" s="151"/>
      <c r="CM227" s="151"/>
      <c r="CO227" s="151"/>
      <c r="CT227" s="151"/>
      <c r="CY227" s="151"/>
    </row>
    <row r="228" spans="1:103" x14ac:dyDescent="0.2">
      <c r="A228" s="60"/>
      <c r="B228" s="60"/>
      <c r="C228" s="60"/>
      <c r="D228" s="60"/>
      <c r="E228" s="60"/>
      <c r="F228" s="60"/>
      <c r="G228" s="60"/>
      <c r="H228" s="60"/>
      <c r="I228" s="60"/>
      <c r="J228" s="60"/>
      <c r="K228" s="60"/>
      <c r="L228" s="60"/>
      <c r="M228" s="60"/>
      <c r="N228" s="60"/>
      <c r="O228" s="60"/>
      <c r="P228" s="60"/>
      <c r="Q228" s="60"/>
      <c r="R228" s="334">
        <v>1260</v>
      </c>
      <c r="S228" s="319" t="s">
        <v>357</v>
      </c>
      <c r="BE228" s="60"/>
      <c r="BR228" s="60"/>
      <c r="BX228" s="151"/>
      <c r="CB228" s="151"/>
      <c r="CM228" s="151"/>
      <c r="CO228" s="151"/>
      <c r="CT228" s="151"/>
      <c r="CY228" s="151"/>
    </row>
    <row r="229" spans="1:103" x14ac:dyDescent="0.2">
      <c r="A229" s="60"/>
      <c r="B229" s="60"/>
      <c r="C229" s="60"/>
      <c r="D229" s="60"/>
      <c r="E229" s="60"/>
      <c r="F229" s="60"/>
      <c r="G229" s="60"/>
      <c r="H229" s="60"/>
      <c r="I229" s="60"/>
      <c r="J229" s="60"/>
      <c r="K229" s="60"/>
      <c r="L229" s="60"/>
      <c r="M229" s="60"/>
      <c r="N229" s="60"/>
      <c r="O229" s="60"/>
      <c r="P229" s="60"/>
      <c r="Q229" s="60"/>
      <c r="R229" s="334">
        <v>1262</v>
      </c>
      <c r="S229" s="319" t="s">
        <v>357</v>
      </c>
      <c r="BE229" s="60"/>
      <c r="BR229" s="60"/>
      <c r="BX229" s="151"/>
      <c r="CB229" s="151"/>
      <c r="CM229" s="151"/>
      <c r="CO229" s="151"/>
      <c r="CT229" s="151"/>
      <c r="CY229" s="151"/>
    </row>
    <row r="230" spans="1:103" x14ac:dyDescent="0.2">
      <c r="A230" s="60"/>
      <c r="B230" s="60"/>
      <c r="C230" s="60"/>
      <c r="D230" s="60"/>
      <c r="E230" s="60"/>
      <c r="F230" s="60"/>
      <c r="G230" s="60"/>
      <c r="H230" s="60"/>
      <c r="I230" s="60"/>
      <c r="J230" s="60"/>
      <c r="K230" s="60"/>
      <c r="L230" s="60"/>
      <c r="M230" s="60"/>
      <c r="N230" s="60"/>
      <c r="O230" s="60"/>
      <c r="P230" s="60"/>
      <c r="Q230" s="60"/>
      <c r="R230" s="334">
        <v>1263</v>
      </c>
      <c r="S230" s="319" t="s">
        <v>357</v>
      </c>
      <c r="BE230" s="60"/>
      <c r="BR230" s="60"/>
      <c r="BX230" s="151"/>
      <c r="CB230" s="151"/>
      <c r="CM230" s="151"/>
      <c r="CO230" s="151"/>
      <c r="CT230" s="151"/>
      <c r="CY230" s="151"/>
    </row>
    <row r="231" spans="1:103" x14ac:dyDescent="0.2">
      <c r="A231" s="60"/>
      <c r="B231" s="60"/>
      <c r="C231" s="60"/>
      <c r="D231" s="60"/>
      <c r="E231" s="60"/>
      <c r="F231" s="60"/>
      <c r="G231" s="60"/>
      <c r="H231" s="60"/>
      <c r="I231" s="60"/>
      <c r="J231" s="60"/>
      <c r="K231" s="60"/>
      <c r="L231" s="60"/>
      <c r="M231" s="60"/>
      <c r="N231" s="60"/>
      <c r="O231" s="60"/>
      <c r="P231" s="60"/>
      <c r="Q231" s="60"/>
      <c r="R231" s="334">
        <v>1264</v>
      </c>
      <c r="S231" s="319" t="s">
        <v>357</v>
      </c>
      <c r="BE231" s="60"/>
      <c r="BR231" s="60"/>
      <c r="BX231" s="151"/>
      <c r="CB231" s="151"/>
      <c r="CM231" s="151"/>
      <c r="CO231" s="151"/>
      <c r="CT231" s="151"/>
      <c r="CY231" s="151"/>
    </row>
    <row r="232" spans="1:103" x14ac:dyDescent="0.2">
      <c r="A232" s="60"/>
      <c r="B232" s="60"/>
      <c r="C232" s="60"/>
      <c r="D232" s="60"/>
      <c r="E232" s="60"/>
      <c r="F232" s="60"/>
      <c r="G232" s="60"/>
      <c r="H232" s="60"/>
      <c r="I232" s="60"/>
      <c r="J232" s="60"/>
      <c r="K232" s="60"/>
      <c r="L232" s="60"/>
      <c r="M232" s="60"/>
      <c r="N232" s="60"/>
      <c r="O232" s="60"/>
      <c r="P232" s="60"/>
      <c r="Q232" s="60"/>
      <c r="R232" s="334">
        <v>1266</v>
      </c>
      <c r="S232" s="319" t="s">
        <v>357</v>
      </c>
      <c r="BE232" s="60"/>
      <c r="BR232" s="60"/>
      <c r="BX232" s="151"/>
      <c r="CB232" s="151"/>
      <c r="CM232" s="151"/>
      <c r="CO232" s="151"/>
      <c r="CT232" s="151"/>
      <c r="CY232" s="151"/>
    </row>
    <row r="233" spans="1:103" x14ac:dyDescent="0.2">
      <c r="A233" s="60"/>
      <c r="B233" s="60"/>
      <c r="C233" s="60"/>
      <c r="D233" s="60"/>
      <c r="E233" s="60"/>
      <c r="F233" s="60"/>
      <c r="G233" s="60"/>
      <c r="H233" s="60"/>
      <c r="I233" s="60"/>
      <c r="J233" s="60"/>
      <c r="K233" s="60"/>
      <c r="L233" s="60"/>
      <c r="M233" s="60"/>
      <c r="N233" s="60"/>
      <c r="O233" s="60"/>
      <c r="P233" s="60"/>
      <c r="Q233" s="60"/>
      <c r="R233" s="334">
        <v>1267</v>
      </c>
      <c r="S233" s="319" t="s">
        <v>357</v>
      </c>
      <c r="BE233" s="60"/>
      <c r="BR233" s="60"/>
      <c r="BX233" s="151"/>
      <c r="CB233" s="151"/>
      <c r="CM233" s="151"/>
      <c r="CO233" s="151"/>
      <c r="CT233" s="151"/>
      <c r="CY233" s="151"/>
    </row>
    <row r="234" spans="1:103" x14ac:dyDescent="0.2">
      <c r="A234" s="60"/>
      <c r="B234" s="60"/>
      <c r="C234" s="60"/>
      <c r="D234" s="60"/>
      <c r="E234" s="60"/>
      <c r="F234" s="60"/>
      <c r="G234" s="60"/>
      <c r="H234" s="60"/>
      <c r="I234" s="60"/>
      <c r="J234" s="60"/>
      <c r="K234" s="60"/>
      <c r="L234" s="60"/>
      <c r="M234" s="60"/>
      <c r="N234" s="60"/>
      <c r="O234" s="60"/>
      <c r="P234" s="60"/>
      <c r="Q234" s="60"/>
      <c r="R234" s="334">
        <v>1270</v>
      </c>
      <c r="S234" s="319" t="s">
        <v>357</v>
      </c>
      <c r="BE234" s="60"/>
      <c r="BR234" s="60"/>
      <c r="BX234" s="151"/>
      <c r="CB234" s="151"/>
      <c r="CM234" s="151"/>
      <c r="CO234" s="151"/>
      <c r="CT234" s="151"/>
      <c r="CY234" s="151"/>
    </row>
    <row r="235" spans="1:103" x14ac:dyDescent="0.2">
      <c r="A235" s="60"/>
      <c r="B235" s="60"/>
      <c r="C235" s="60"/>
      <c r="D235" s="60"/>
      <c r="E235" s="60"/>
      <c r="F235" s="60"/>
      <c r="G235" s="60"/>
      <c r="H235" s="60"/>
      <c r="I235" s="60"/>
      <c r="J235" s="60"/>
      <c r="K235" s="60"/>
      <c r="L235" s="60"/>
      <c r="M235" s="60"/>
      <c r="N235" s="60"/>
      <c r="O235" s="60"/>
      <c r="P235" s="60"/>
      <c r="Q235" s="60"/>
      <c r="R235" s="334">
        <v>1301</v>
      </c>
      <c r="S235" s="319" t="s">
        <v>357</v>
      </c>
      <c r="BE235" s="60"/>
      <c r="BR235" s="60"/>
      <c r="BX235" s="151"/>
      <c r="CB235" s="151"/>
      <c r="CM235" s="151"/>
      <c r="CO235" s="151"/>
      <c r="CT235" s="151"/>
      <c r="CY235" s="151"/>
    </row>
    <row r="236" spans="1:103" x14ac:dyDescent="0.2">
      <c r="A236" s="60"/>
      <c r="B236" s="60"/>
      <c r="C236" s="60"/>
      <c r="D236" s="60"/>
      <c r="E236" s="60"/>
      <c r="F236" s="60"/>
      <c r="G236" s="60"/>
      <c r="H236" s="60"/>
      <c r="I236" s="60"/>
      <c r="J236" s="60"/>
      <c r="K236" s="60"/>
      <c r="L236" s="60"/>
      <c r="M236" s="60"/>
      <c r="N236" s="60"/>
      <c r="O236" s="60"/>
      <c r="P236" s="60"/>
      <c r="Q236" s="60"/>
      <c r="R236" s="334">
        <v>1302</v>
      </c>
      <c r="S236" s="319" t="s">
        <v>357</v>
      </c>
      <c r="BE236" s="60"/>
      <c r="BR236" s="60"/>
      <c r="BX236" s="151"/>
      <c r="CB236" s="151"/>
      <c r="CM236" s="151"/>
      <c r="CO236" s="151"/>
      <c r="CT236" s="151"/>
      <c r="CY236" s="151"/>
    </row>
    <row r="237" spans="1:103" x14ac:dyDescent="0.2">
      <c r="A237" s="60"/>
      <c r="B237" s="60"/>
      <c r="C237" s="60"/>
      <c r="D237" s="60"/>
      <c r="E237" s="60"/>
      <c r="F237" s="60"/>
      <c r="G237" s="60"/>
      <c r="H237" s="60"/>
      <c r="I237" s="60"/>
      <c r="J237" s="60"/>
      <c r="K237" s="60"/>
      <c r="L237" s="60"/>
      <c r="M237" s="60"/>
      <c r="N237" s="60"/>
      <c r="O237" s="60"/>
      <c r="P237" s="60"/>
      <c r="Q237" s="60"/>
      <c r="R237" s="334">
        <v>1330</v>
      </c>
      <c r="S237" s="319" t="s">
        <v>357</v>
      </c>
      <c r="BE237" s="60"/>
      <c r="BR237" s="60"/>
      <c r="BX237" s="151"/>
      <c r="CB237" s="151"/>
      <c r="CM237" s="151"/>
      <c r="CO237" s="151"/>
      <c r="CT237" s="151"/>
      <c r="CY237" s="151"/>
    </row>
    <row r="238" spans="1:103" x14ac:dyDescent="0.2">
      <c r="A238" s="60"/>
      <c r="B238" s="60"/>
      <c r="C238" s="60"/>
      <c r="D238" s="60"/>
      <c r="E238" s="60"/>
      <c r="F238" s="60"/>
      <c r="G238" s="60"/>
      <c r="H238" s="60"/>
      <c r="I238" s="60"/>
      <c r="J238" s="60"/>
      <c r="K238" s="60"/>
      <c r="L238" s="60"/>
      <c r="M238" s="60"/>
      <c r="N238" s="60"/>
      <c r="O238" s="60"/>
      <c r="P238" s="60"/>
      <c r="Q238" s="60"/>
      <c r="R238" s="334">
        <v>1331</v>
      </c>
      <c r="S238" s="319" t="s">
        <v>357</v>
      </c>
      <c r="BE238" s="60"/>
      <c r="BR238" s="60"/>
      <c r="BX238" s="151"/>
      <c r="CB238" s="151"/>
      <c r="CM238" s="151"/>
      <c r="CO238" s="151"/>
      <c r="CT238" s="151"/>
      <c r="CY238" s="151"/>
    </row>
    <row r="239" spans="1:103" x14ac:dyDescent="0.2">
      <c r="A239" s="60"/>
      <c r="B239" s="60"/>
      <c r="C239" s="60"/>
      <c r="D239" s="60"/>
      <c r="E239" s="60"/>
      <c r="F239" s="60"/>
      <c r="G239" s="60"/>
      <c r="H239" s="60"/>
      <c r="I239" s="60"/>
      <c r="J239" s="60"/>
      <c r="K239" s="60"/>
      <c r="L239" s="60"/>
      <c r="M239" s="60"/>
      <c r="N239" s="60"/>
      <c r="O239" s="60"/>
      <c r="P239" s="60"/>
      <c r="Q239" s="60"/>
      <c r="R239" s="334">
        <v>1337</v>
      </c>
      <c r="S239" s="319" t="s">
        <v>357</v>
      </c>
      <c r="BE239" s="60"/>
      <c r="BR239" s="60"/>
      <c r="BX239" s="151"/>
      <c r="CB239" s="151"/>
      <c r="CM239" s="151"/>
      <c r="CO239" s="151"/>
      <c r="CT239" s="151"/>
      <c r="CY239" s="151"/>
    </row>
    <row r="240" spans="1:103" x14ac:dyDescent="0.2">
      <c r="A240" s="60"/>
      <c r="B240" s="60"/>
      <c r="C240" s="60"/>
      <c r="D240" s="60"/>
      <c r="E240" s="60"/>
      <c r="F240" s="60"/>
      <c r="G240" s="60"/>
      <c r="H240" s="60"/>
      <c r="I240" s="60"/>
      <c r="J240" s="60"/>
      <c r="K240" s="60"/>
      <c r="L240" s="60"/>
      <c r="M240" s="60"/>
      <c r="N240" s="60"/>
      <c r="O240" s="60"/>
      <c r="P240" s="60"/>
      <c r="Q240" s="60"/>
      <c r="R240" s="334">
        <v>1338</v>
      </c>
      <c r="S240" s="319" t="s">
        <v>357</v>
      </c>
      <c r="BE240" s="60"/>
      <c r="BR240" s="60"/>
      <c r="BX240" s="151"/>
      <c r="CB240" s="151"/>
      <c r="CM240" s="151"/>
      <c r="CO240" s="151"/>
      <c r="CT240" s="151"/>
      <c r="CY240" s="151"/>
    </row>
    <row r="241" spans="1:103" x14ac:dyDescent="0.2">
      <c r="A241" s="60"/>
      <c r="B241" s="60"/>
      <c r="C241" s="60"/>
      <c r="D241" s="60"/>
      <c r="E241" s="60"/>
      <c r="F241" s="60"/>
      <c r="G241" s="60"/>
      <c r="H241" s="60"/>
      <c r="I241" s="60"/>
      <c r="J241" s="60"/>
      <c r="K241" s="60"/>
      <c r="L241" s="60"/>
      <c r="M241" s="60"/>
      <c r="N241" s="60"/>
      <c r="O241" s="60"/>
      <c r="P241" s="60"/>
      <c r="Q241" s="60"/>
      <c r="R241" s="334">
        <v>1339</v>
      </c>
      <c r="S241" s="319" t="s">
        <v>357</v>
      </c>
      <c r="BE241" s="60"/>
      <c r="BR241" s="60"/>
      <c r="BX241" s="151"/>
      <c r="CB241" s="151"/>
      <c r="CM241" s="151"/>
      <c r="CO241" s="151"/>
      <c r="CT241" s="151"/>
      <c r="CY241" s="151"/>
    </row>
    <row r="242" spans="1:103" x14ac:dyDescent="0.2">
      <c r="A242" s="60"/>
      <c r="B242" s="60"/>
      <c r="C242" s="60"/>
      <c r="D242" s="60"/>
      <c r="E242" s="60"/>
      <c r="F242" s="60"/>
      <c r="G242" s="60"/>
      <c r="H242" s="60"/>
      <c r="I242" s="60"/>
      <c r="J242" s="60"/>
      <c r="K242" s="60"/>
      <c r="L242" s="60"/>
      <c r="M242" s="60"/>
      <c r="N242" s="60"/>
      <c r="O242" s="60"/>
      <c r="P242" s="60"/>
      <c r="Q242" s="60"/>
      <c r="R242" s="334">
        <v>1340</v>
      </c>
      <c r="S242" s="319" t="s">
        <v>357</v>
      </c>
      <c r="BE242" s="60"/>
      <c r="BR242" s="60"/>
      <c r="BX242" s="151"/>
      <c r="CB242" s="151"/>
      <c r="CM242" s="151"/>
      <c r="CO242" s="151"/>
      <c r="CT242" s="151"/>
      <c r="CY242" s="151"/>
    </row>
    <row r="243" spans="1:103" x14ac:dyDescent="0.2">
      <c r="A243" s="60"/>
      <c r="B243" s="60"/>
      <c r="C243" s="60"/>
      <c r="D243" s="60"/>
      <c r="E243" s="60"/>
      <c r="F243" s="60"/>
      <c r="G243" s="60"/>
      <c r="H243" s="60"/>
      <c r="I243" s="60"/>
      <c r="J243" s="60"/>
      <c r="K243" s="60"/>
      <c r="L243" s="60"/>
      <c r="M243" s="60"/>
      <c r="N243" s="60"/>
      <c r="O243" s="60"/>
      <c r="P243" s="60"/>
      <c r="Q243" s="60"/>
      <c r="R243" s="334">
        <v>1341</v>
      </c>
      <c r="S243" s="319" t="s">
        <v>357</v>
      </c>
      <c r="BE243" s="60"/>
      <c r="BR243" s="60"/>
      <c r="BX243" s="151"/>
      <c r="CB243" s="151"/>
      <c r="CM243" s="151"/>
      <c r="CO243" s="151"/>
      <c r="CT243" s="151"/>
      <c r="CY243" s="151"/>
    </row>
    <row r="244" spans="1:103" x14ac:dyDescent="0.2">
      <c r="A244" s="60"/>
      <c r="B244" s="60"/>
      <c r="C244" s="60"/>
      <c r="D244" s="60"/>
      <c r="E244" s="60"/>
      <c r="F244" s="60"/>
      <c r="G244" s="60"/>
      <c r="H244" s="60"/>
      <c r="I244" s="60"/>
      <c r="J244" s="60"/>
      <c r="K244" s="60"/>
      <c r="L244" s="60"/>
      <c r="M244" s="60"/>
      <c r="N244" s="60"/>
      <c r="O244" s="60"/>
      <c r="P244" s="60"/>
      <c r="Q244" s="60"/>
      <c r="R244" s="334">
        <v>1342</v>
      </c>
      <c r="S244" s="319" t="s">
        <v>357</v>
      </c>
      <c r="BE244" s="60"/>
      <c r="BR244" s="60"/>
      <c r="BX244" s="151"/>
      <c r="CB244" s="151"/>
      <c r="CM244" s="151"/>
      <c r="CO244" s="151"/>
      <c r="CT244" s="151"/>
      <c r="CY244" s="151"/>
    </row>
    <row r="245" spans="1:103" x14ac:dyDescent="0.2">
      <c r="A245" s="60"/>
      <c r="B245" s="60"/>
      <c r="C245" s="60"/>
      <c r="D245" s="60"/>
      <c r="E245" s="60"/>
      <c r="F245" s="60"/>
      <c r="G245" s="60"/>
      <c r="H245" s="60"/>
      <c r="I245" s="60"/>
      <c r="J245" s="60"/>
      <c r="K245" s="60"/>
      <c r="L245" s="60"/>
      <c r="M245" s="60"/>
      <c r="N245" s="60"/>
      <c r="O245" s="60"/>
      <c r="P245" s="60"/>
      <c r="Q245" s="60"/>
      <c r="R245" s="334">
        <v>1343</v>
      </c>
      <c r="S245" s="319" t="s">
        <v>357</v>
      </c>
      <c r="BE245" s="60"/>
      <c r="BR245" s="60"/>
      <c r="BX245" s="151"/>
      <c r="CB245" s="151"/>
      <c r="CM245" s="151"/>
      <c r="CO245" s="151"/>
      <c r="CT245" s="151"/>
      <c r="CY245" s="151"/>
    </row>
    <row r="246" spans="1:103" x14ac:dyDescent="0.2">
      <c r="A246" s="60"/>
      <c r="B246" s="60"/>
      <c r="C246" s="60"/>
      <c r="D246" s="60"/>
      <c r="E246" s="60"/>
      <c r="F246" s="60"/>
      <c r="G246" s="60"/>
      <c r="H246" s="60"/>
      <c r="I246" s="60"/>
      <c r="J246" s="60"/>
      <c r="K246" s="60"/>
      <c r="L246" s="60"/>
      <c r="M246" s="60"/>
      <c r="N246" s="60"/>
      <c r="O246" s="60"/>
      <c r="P246" s="60"/>
      <c r="Q246" s="60"/>
      <c r="R246" s="334">
        <v>1344</v>
      </c>
      <c r="S246" s="319" t="s">
        <v>357</v>
      </c>
      <c r="BE246" s="60"/>
      <c r="BR246" s="60"/>
      <c r="BX246" s="151"/>
      <c r="CB246" s="151"/>
      <c r="CM246" s="151"/>
      <c r="CO246" s="151"/>
      <c r="CT246" s="151"/>
      <c r="CY246" s="151"/>
    </row>
    <row r="247" spans="1:103" x14ac:dyDescent="0.2">
      <c r="A247" s="60"/>
      <c r="B247" s="60"/>
      <c r="C247" s="60"/>
      <c r="D247" s="60"/>
      <c r="E247" s="60"/>
      <c r="F247" s="60"/>
      <c r="G247" s="60"/>
      <c r="H247" s="60"/>
      <c r="I247" s="60"/>
      <c r="J247" s="60"/>
      <c r="K247" s="60"/>
      <c r="L247" s="60"/>
      <c r="M247" s="60"/>
      <c r="N247" s="60"/>
      <c r="O247" s="60"/>
      <c r="P247" s="60"/>
      <c r="Q247" s="60"/>
      <c r="R247" s="334">
        <v>1346</v>
      </c>
      <c r="S247" s="319" t="s">
        <v>357</v>
      </c>
      <c r="BE247" s="60"/>
      <c r="BR247" s="60"/>
      <c r="BX247" s="151"/>
      <c r="CB247" s="151"/>
      <c r="CM247" s="151"/>
      <c r="CO247" s="151"/>
      <c r="CT247" s="151"/>
      <c r="CY247" s="151"/>
    </row>
    <row r="248" spans="1:103" x14ac:dyDescent="0.2">
      <c r="A248" s="60"/>
      <c r="B248" s="60"/>
      <c r="C248" s="60"/>
      <c r="D248" s="60"/>
      <c r="E248" s="60"/>
      <c r="F248" s="60"/>
      <c r="G248" s="60"/>
      <c r="H248" s="60"/>
      <c r="I248" s="60"/>
      <c r="J248" s="60"/>
      <c r="K248" s="60"/>
      <c r="L248" s="60"/>
      <c r="M248" s="60"/>
      <c r="N248" s="60"/>
      <c r="O248" s="60"/>
      <c r="P248" s="60"/>
      <c r="Q248" s="60"/>
      <c r="R248" s="334">
        <v>1347</v>
      </c>
      <c r="S248" s="319" t="s">
        <v>357</v>
      </c>
      <c r="BE248" s="60"/>
      <c r="BR248" s="60"/>
      <c r="BX248" s="151"/>
      <c r="CB248" s="151"/>
      <c r="CM248" s="151"/>
      <c r="CO248" s="151"/>
      <c r="CT248" s="151"/>
      <c r="CY248" s="151"/>
    </row>
    <row r="249" spans="1:103" x14ac:dyDescent="0.2">
      <c r="A249" s="60"/>
      <c r="B249" s="60"/>
      <c r="C249" s="60"/>
      <c r="D249" s="60"/>
      <c r="E249" s="60"/>
      <c r="F249" s="60"/>
      <c r="G249" s="60"/>
      <c r="H249" s="60"/>
      <c r="I249" s="60"/>
      <c r="J249" s="60"/>
      <c r="K249" s="60"/>
      <c r="L249" s="60"/>
      <c r="M249" s="60"/>
      <c r="N249" s="60"/>
      <c r="O249" s="60"/>
      <c r="P249" s="60"/>
      <c r="Q249" s="60"/>
      <c r="R249" s="334">
        <v>1349</v>
      </c>
      <c r="S249" s="319" t="s">
        <v>357</v>
      </c>
      <c r="BE249" s="60"/>
      <c r="BR249" s="60"/>
      <c r="BX249" s="151"/>
      <c r="CB249" s="151"/>
      <c r="CM249" s="151"/>
      <c r="CO249" s="151"/>
      <c r="CT249" s="151"/>
      <c r="CY249" s="151"/>
    </row>
    <row r="250" spans="1:103" x14ac:dyDescent="0.2">
      <c r="A250" s="60"/>
      <c r="B250" s="60"/>
      <c r="C250" s="60"/>
      <c r="D250" s="60"/>
      <c r="E250" s="60"/>
      <c r="F250" s="60"/>
      <c r="G250" s="60"/>
      <c r="H250" s="60"/>
      <c r="I250" s="60"/>
      <c r="J250" s="60"/>
      <c r="K250" s="60"/>
      <c r="L250" s="60"/>
      <c r="M250" s="60"/>
      <c r="N250" s="60"/>
      <c r="O250" s="60"/>
      <c r="P250" s="60"/>
      <c r="Q250" s="60"/>
      <c r="R250" s="334">
        <v>1350</v>
      </c>
      <c r="S250" s="319" t="s">
        <v>357</v>
      </c>
      <c r="BE250" s="60"/>
      <c r="BR250" s="60"/>
      <c r="BX250" s="151"/>
      <c r="CB250" s="151"/>
      <c r="CM250" s="151"/>
      <c r="CO250" s="151"/>
      <c r="CT250" s="151"/>
      <c r="CY250" s="151"/>
    </row>
    <row r="251" spans="1:103" x14ac:dyDescent="0.2">
      <c r="A251" s="60"/>
      <c r="B251" s="60"/>
      <c r="C251" s="60"/>
      <c r="D251" s="60"/>
      <c r="E251" s="60"/>
      <c r="F251" s="60"/>
      <c r="G251" s="60"/>
      <c r="H251" s="60"/>
      <c r="I251" s="60"/>
      <c r="J251" s="60"/>
      <c r="K251" s="60"/>
      <c r="L251" s="60"/>
      <c r="M251" s="60"/>
      <c r="N251" s="60"/>
      <c r="O251" s="60"/>
      <c r="P251" s="60"/>
      <c r="Q251" s="60"/>
      <c r="R251" s="334">
        <v>1351</v>
      </c>
      <c r="S251" s="319" t="s">
        <v>357</v>
      </c>
      <c r="BE251" s="60"/>
      <c r="BR251" s="60"/>
      <c r="BX251" s="151"/>
      <c r="CB251" s="151"/>
      <c r="CM251" s="151"/>
      <c r="CO251" s="151"/>
      <c r="CT251" s="151"/>
      <c r="CY251" s="151"/>
    </row>
    <row r="252" spans="1:103" x14ac:dyDescent="0.2">
      <c r="A252" s="60"/>
      <c r="B252" s="60"/>
      <c r="C252" s="60"/>
      <c r="D252" s="60"/>
      <c r="E252" s="60"/>
      <c r="F252" s="60"/>
      <c r="G252" s="60"/>
      <c r="H252" s="60"/>
      <c r="I252" s="60"/>
      <c r="J252" s="60"/>
      <c r="K252" s="60"/>
      <c r="L252" s="60"/>
      <c r="M252" s="60"/>
      <c r="N252" s="60"/>
      <c r="O252" s="60"/>
      <c r="P252" s="60"/>
      <c r="Q252" s="60"/>
      <c r="R252" s="334">
        <v>1354</v>
      </c>
      <c r="S252" s="319" t="s">
        <v>357</v>
      </c>
      <c r="BE252" s="60"/>
      <c r="BR252" s="60"/>
      <c r="BX252" s="151"/>
      <c r="CB252" s="151"/>
      <c r="CM252" s="151"/>
      <c r="CO252" s="151"/>
      <c r="CT252" s="151"/>
      <c r="CY252" s="151"/>
    </row>
    <row r="253" spans="1:103" x14ac:dyDescent="0.2">
      <c r="A253" s="60"/>
      <c r="B253" s="60"/>
      <c r="C253" s="60"/>
      <c r="D253" s="60"/>
      <c r="E253" s="60"/>
      <c r="F253" s="60"/>
      <c r="G253" s="60"/>
      <c r="H253" s="60"/>
      <c r="I253" s="60"/>
      <c r="J253" s="60"/>
      <c r="K253" s="60"/>
      <c r="L253" s="60"/>
      <c r="M253" s="60"/>
      <c r="N253" s="60"/>
      <c r="O253" s="60"/>
      <c r="P253" s="60"/>
      <c r="Q253" s="60"/>
      <c r="R253" s="334">
        <v>1355</v>
      </c>
      <c r="S253" s="319" t="s">
        <v>357</v>
      </c>
      <c r="BE253" s="60"/>
      <c r="BR253" s="60"/>
      <c r="BX253" s="151"/>
      <c r="CB253" s="151"/>
      <c r="CM253" s="151"/>
      <c r="CO253" s="151"/>
      <c r="CT253" s="151"/>
      <c r="CY253" s="151"/>
    </row>
    <row r="254" spans="1:103" x14ac:dyDescent="0.2">
      <c r="A254" s="60"/>
      <c r="B254" s="60"/>
      <c r="C254" s="60"/>
      <c r="D254" s="60"/>
      <c r="E254" s="60"/>
      <c r="F254" s="60"/>
      <c r="G254" s="60"/>
      <c r="H254" s="60"/>
      <c r="I254" s="60"/>
      <c r="J254" s="60"/>
      <c r="K254" s="60"/>
      <c r="L254" s="60"/>
      <c r="M254" s="60"/>
      <c r="N254" s="60"/>
      <c r="O254" s="60"/>
      <c r="P254" s="60"/>
      <c r="Q254" s="60"/>
      <c r="R254" s="334">
        <v>1360</v>
      </c>
      <c r="S254" s="319" t="s">
        <v>357</v>
      </c>
      <c r="BE254" s="60"/>
      <c r="BR254" s="60"/>
      <c r="BX254" s="151"/>
      <c r="CB254" s="151"/>
      <c r="CM254" s="151"/>
      <c r="CO254" s="151"/>
      <c r="CT254" s="151"/>
      <c r="CY254" s="151"/>
    </row>
    <row r="255" spans="1:103" x14ac:dyDescent="0.2">
      <c r="A255" s="60"/>
      <c r="B255" s="60"/>
      <c r="C255" s="60"/>
      <c r="D255" s="60"/>
      <c r="E255" s="60"/>
      <c r="F255" s="60"/>
      <c r="G255" s="60"/>
      <c r="H255" s="60"/>
      <c r="I255" s="60"/>
      <c r="J255" s="60"/>
      <c r="K255" s="60"/>
      <c r="L255" s="60"/>
      <c r="M255" s="60"/>
      <c r="N255" s="60"/>
      <c r="O255" s="60"/>
      <c r="P255" s="60"/>
      <c r="Q255" s="60"/>
      <c r="R255" s="334">
        <v>1364</v>
      </c>
      <c r="S255" s="319" t="s">
        <v>357</v>
      </c>
      <c r="BE255" s="60"/>
      <c r="BR255" s="60"/>
      <c r="BX255" s="151"/>
      <c r="CB255" s="151"/>
      <c r="CM255" s="151"/>
      <c r="CO255" s="151"/>
      <c r="CT255" s="151"/>
      <c r="CY255" s="151"/>
    </row>
    <row r="256" spans="1:103" x14ac:dyDescent="0.2">
      <c r="A256" s="60"/>
      <c r="B256" s="60"/>
      <c r="C256" s="60"/>
      <c r="D256" s="60"/>
      <c r="E256" s="60"/>
      <c r="F256" s="60"/>
      <c r="G256" s="60"/>
      <c r="H256" s="60"/>
      <c r="I256" s="60"/>
      <c r="J256" s="60"/>
      <c r="K256" s="60"/>
      <c r="L256" s="60"/>
      <c r="M256" s="60"/>
      <c r="N256" s="60"/>
      <c r="O256" s="60"/>
      <c r="P256" s="60"/>
      <c r="Q256" s="60"/>
      <c r="R256" s="334">
        <v>1366</v>
      </c>
      <c r="S256" s="319" t="s">
        <v>357</v>
      </c>
      <c r="BE256" s="60"/>
      <c r="BR256" s="60"/>
      <c r="BX256" s="151"/>
      <c r="CB256" s="151"/>
      <c r="CM256" s="151"/>
      <c r="CO256" s="151"/>
      <c r="CT256" s="151"/>
      <c r="CY256" s="151"/>
    </row>
    <row r="257" spans="1:103" x14ac:dyDescent="0.2">
      <c r="A257" s="60"/>
      <c r="B257" s="60"/>
      <c r="C257" s="60"/>
      <c r="D257" s="60"/>
      <c r="E257" s="60"/>
      <c r="F257" s="60"/>
      <c r="G257" s="60"/>
      <c r="H257" s="60"/>
      <c r="I257" s="60"/>
      <c r="J257" s="60"/>
      <c r="K257" s="60"/>
      <c r="L257" s="60"/>
      <c r="M257" s="60"/>
      <c r="N257" s="60"/>
      <c r="O257" s="60"/>
      <c r="P257" s="60"/>
      <c r="Q257" s="60"/>
      <c r="R257" s="334">
        <v>1367</v>
      </c>
      <c r="S257" s="319" t="s">
        <v>357</v>
      </c>
      <c r="BE257" s="60"/>
      <c r="BR257" s="60"/>
      <c r="BX257" s="151"/>
      <c r="CB257" s="151"/>
      <c r="CM257" s="151"/>
      <c r="CO257" s="151"/>
      <c r="CT257" s="151"/>
      <c r="CY257" s="151"/>
    </row>
    <row r="258" spans="1:103" x14ac:dyDescent="0.2">
      <c r="A258" s="60"/>
      <c r="B258" s="60"/>
      <c r="C258" s="60"/>
      <c r="D258" s="60"/>
      <c r="E258" s="60"/>
      <c r="F258" s="60"/>
      <c r="G258" s="60"/>
      <c r="H258" s="60"/>
      <c r="I258" s="60"/>
      <c r="J258" s="60"/>
      <c r="K258" s="60"/>
      <c r="L258" s="60"/>
      <c r="M258" s="60"/>
      <c r="N258" s="60"/>
      <c r="O258" s="60"/>
      <c r="P258" s="60"/>
      <c r="Q258" s="60"/>
      <c r="R258" s="334">
        <v>1368</v>
      </c>
      <c r="S258" s="319" t="s">
        <v>357</v>
      </c>
      <c r="BE258" s="60"/>
      <c r="BR258" s="60"/>
      <c r="BX258" s="151"/>
      <c r="CB258" s="151"/>
      <c r="CM258" s="151"/>
      <c r="CO258" s="151"/>
      <c r="CT258" s="151"/>
      <c r="CY258" s="151"/>
    </row>
    <row r="259" spans="1:103" x14ac:dyDescent="0.2">
      <c r="A259" s="60"/>
      <c r="B259" s="60"/>
      <c r="C259" s="60"/>
      <c r="D259" s="60"/>
      <c r="E259" s="60"/>
      <c r="F259" s="60"/>
      <c r="G259" s="60"/>
      <c r="H259" s="60"/>
      <c r="I259" s="60"/>
      <c r="J259" s="60"/>
      <c r="K259" s="60"/>
      <c r="L259" s="60"/>
      <c r="M259" s="60"/>
      <c r="N259" s="60"/>
      <c r="O259" s="60"/>
      <c r="P259" s="60"/>
      <c r="Q259" s="60"/>
      <c r="R259" s="334">
        <v>1370</v>
      </c>
      <c r="S259" s="319" t="s">
        <v>357</v>
      </c>
      <c r="BE259" s="60"/>
      <c r="BR259" s="60"/>
      <c r="BX259" s="151"/>
      <c r="CB259" s="151"/>
      <c r="CM259" s="151"/>
      <c r="CO259" s="151"/>
      <c r="CT259" s="151"/>
      <c r="CY259" s="151"/>
    </row>
    <row r="260" spans="1:103" x14ac:dyDescent="0.2">
      <c r="A260" s="60"/>
      <c r="B260" s="60"/>
      <c r="C260" s="60"/>
      <c r="D260" s="60"/>
      <c r="E260" s="60"/>
      <c r="F260" s="60"/>
      <c r="G260" s="60"/>
      <c r="H260" s="60"/>
      <c r="I260" s="60"/>
      <c r="J260" s="60"/>
      <c r="K260" s="60"/>
      <c r="L260" s="60"/>
      <c r="M260" s="60"/>
      <c r="N260" s="60"/>
      <c r="O260" s="60"/>
      <c r="P260" s="60"/>
      <c r="Q260" s="60"/>
      <c r="R260" s="334">
        <v>1373</v>
      </c>
      <c r="S260" s="319" t="s">
        <v>357</v>
      </c>
      <c r="BE260" s="60"/>
      <c r="BR260" s="60"/>
      <c r="BX260" s="151"/>
      <c r="CB260" s="151"/>
      <c r="CM260" s="151"/>
      <c r="CO260" s="151"/>
      <c r="CT260" s="151"/>
      <c r="CY260" s="151"/>
    </row>
    <row r="261" spans="1:103" x14ac:dyDescent="0.2">
      <c r="A261" s="60"/>
      <c r="B261" s="60"/>
      <c r="C261" s="60"/>
      <c r="D261" s="60"/>
      <c r="E261" s="60"/>
      <c r="F261" s="60"/>
      <c r="G261" s="60"/>
      <c r="H261" s="60"/>
      <c r="I261" s="60"/>
      <c r="J261" s="60"/>
      <c r="K261" s="60"/>
      <c r="L261" s="60"/>
      <c r="M261" s="60"/>
      <c r="N261" s="60"/>
      <c r="O261" s="60"/>
      <c r="P261" s="60"/>
      <c r="Q261" s="60"/>
      <c r="R261" s="334">
        <v>1375</v>
      </c>
      <c r="S261" s="319" t="s">
        <v>357</v>
      </c>
      <c r="BE261" s="60"/>
      <c r="BR261" s="60"/>
      <c r="BX261" s="151"/>
      <c r="CB261" s="151"/>
      <c r="CM261" s="151"/>
      <c r="CO261" s="151"/>
      <c r="CT261" s="151"/>
      <c r="CY261" s="151"/>
    </row>
    <row r="262" spans="1:103" x14ac:dyDescent="0.2">
      <c r="A262" s="60"/>
      <c r="B262" s="60"/>
      <c r="C262" s="60"/>
      <c r="D262" s="60"/>
      <c r="E262" s="60"/>
      <c r="F262" s="60"/>
      <c r="G262" s="60"/>
      <c r="H262" s="60"/>
      <c r="I262" s="60"/>
      <c r="J262" s="60"/>
      <c r="K262" s="60"/>
      <c r="L262" s="60"/>
      <c r="M262" s="60"/>
      <c r="N262" s="60"/>
      <c r="O262" s="60"/>
      <c r="P262" s="60"/>
      <c r="Q262" s="60"/>
      <c r="R262" s="334">
        <v>1376</v>
      </c>
      <c r="S262" s="319" t="s">
        <v>357</v>
      </c>
      <c r="BE262" s="60"/>
      <c r="BR262" s="60"/>
      <c r="BX262" s="151"/>
      <c r="CB262" s="151"/>
      <c r="CM262" s="151"/>
      <c r="CO262" s="151"/>
      <c r="CT262" s="151"/>
      <c r="CY262" s="151"/>
    </row>
    <row r="263" spans="1:103" x14ac:dyDescent="0.2">
      <c r="A263" s="60"/>
      <c r="B263" s="60"/>
      <c r="C263" s="60"/>
      <c r="D263" s="60"/>
      <c r="E263" s="60"/>
      <c r="F263" s="60"/>
      <c r="G263" s="60"/>
      <c r="H263" s="60"/>
      <c r="I263" s="60"/>
      <c r="J263" s="60"/>
      <c r="K263" s="60"/>
      <c r="L263" s="60"/>
      <c r="M263" s="60"/>
      <c r="N263" s="60"/>
      <c r="O263" s="60"/>
      <c r="P263" s="60"/>
      <c r="Q263" s="60"/>
      <c r="R263" s="334">
        <v>1378</v>
      </c>
      <c r="S263" s="319" t="s">
        <v>357</v>
      </c>
      <c r="BE263" s="60"/>
      <c r="BR263" s="60"/>
      <c r="BX263" s="151"/>
      <c r="CB263" s="151"/>
      <c r="CM263" s="151"/>
      <c r="CO263" s="151"/>
      <c r="CT263" s="151"/>
      <c r="CY263" s="151"/>
    </row>
    <row r="264" spans="1:103" x14ac:dyDescent="0.2">
      <c r="A264" s="60"/>
      <c r="B264" s="60"/>
      <c r="C264" s="60"/>
      <c r="D264" s="60"/>
      <c r="E264" s="60"/>
      <c r="F264" s="60"/>
      <c r="G264" s="60"/>
      <c r="H264" s="60"/>
      <c r="I264" s="60"/>
      <c r="J264" s="60"/>
      <c r="K264" s="60"/>
      <c r="L264" s="60"/>
      <c r="M264" s="60"/>
      <c r="N264" s="60"/>
      <c r="O264" s="60"/>
      <c r="P264" s="60"/>
      <c r="Q264" s="60"/>
      <c r="R264" s="334">
        <v>1379</v>
      </c>
      <c r="S264" s="319" t="s">
        <v>357</v>
      </c>
      <c r="BE264" s="60"/>
      <c r="BR264" s="60"/>
      <c r="BX264" s="151"/>
      <c r="CB264" s="151"/>
      <c r="CM264" s="151"/>
      <c r="CO264" s="151"/>
      <c r="CT264" s="151"/>
      <c r="CY264" s="151"/>
    </row>
    <row r="265" spans="1:103" x14ac:dyDescent="0.2">
      <c r="A265" s="60"/>
      <c r="B265" s="60"/>
      <c r="C265" s="60"/>
      <c r="D265" s="60"/>
      <c r="E265" s="60"/>
      <c r="F265" s="60"/>
      <c r="G265" s="60"/>
      <c r="H265" s="60"/>
      <c r="I265" s="60"/>
      <c r="J265" s="60"/>
      <c r="K265" s="60"/>
      <c r="L265" s="60"/>
      <c r="M265" s="60"/>
      <c r="N265" s="60"/>
      <c r="O265" s="60"/>
      <c r="P265" s="60"/>
      <c r="Q265" s="60"/>
      <c r="R265" s="334">
        <v>1380</v>
      </c>
      <c r="S265" s="319" t="s">
        <v>357</v>
      </c>
      <c r="BE265" s="60"/>
      <c r="BR265" s="60"/>
      <c r="BX265" s="151"/>
      <c r="CB265" s="151"/>
      <c r="CM265" s="151"/>
      <c r="CO265" s="151"/>
      <c r="CT265" s="151"/>
      <c r="CY265" s="151"/>
    </row>
    <row r="266" spans="1:103" x14ac:dyDescent="0.2">
      <c r="A266" s="60"/>
      <c r="B266" s="60"/>
      <c r="C266" s="60"/>
      <c r="D266" s="60"/>
      <c r="E266" s="60"/>
      <c r="F266" s="60"/>
      <c r="G266" s="60"/>
      <c r="H266" s="60"/>
      <c r="I266" s="60"/>
      <c r="J266" s="60"/>
      <c r="K266" s="60"/>
      <c r="L266" s="60"/>
      <c r="M266" s="60"/>
      <c r="N266" s="60"/>
      <c r="O266" s="60"/>
      <c r="P266" s="60"/>
      <c r="Q266" s="60"/>
      <c r="R266" s="334">
        <v>1420</v>
      </c>
      <c r="S266" s="319" t="s">
        <v>357</v>
      </c>
      <c r="BE266" s="60"/>
      <c r="BR266" s="60"/>
      <c r="BX266" s="151"/>
      <c r="CB266" s="151"/>
      <c r="CM266" s="151"/>
      <c r="CO266" s="151"/>
      <c r="CT266" s="151"/>
      <c r="CY266" s="151"/>
    </row>
    <row r="267" spans="1:103" x14ac:dyDescent="0.2">
      <c r="A267" s="60"/>
      <c r="B267" s="60"/>
      <c r="C267" s="60"/>
      <c r="D267" s="60"/>
      <c r="E267" s="60"/>
      <c r="F267" s="60"/>
      <c r="G267" s="60"/>
      <c r="H267" s="60"/>
      <c r="I267" s="60"/>
      <c r="J267" s="60"/>
      <c r="K267" s="60"/>
      <c r="L267" s="60"/>
      <c r="M267" s="60"/>
      <c r="N267" s="60"/>
      <c r="O267" s="60"/>
      <c r="P267" s="60"/>
      <c r="Q267" s="60"/>
      <c r="R267" s="334">
        <v>1430</v>
      </c>
      <c r="S267" s="319" t="s">
        <v>357</v>
      </c>
      <c r="BE267" s="60"/>
      <c r="BR267" s="60"/>
      <c r="BX267" s="151"/>
      <c r="CB267" s="151"/>
      <c r="CM267" s="151"/>
      <c r="CO267" s="151"/>
      <c r="CT267" s="151"/>
      <c r="CY267" s="151"/>
    </row>
    <row r="268" spans="1:103" x14ac:dyDescent="0.2">
      <c r="A268" s="60"/>
      <c r="B268" s="60"/>
      <c r="C268" s="60"/>
      <c r="D268" s="60"/>
      <c r="E268" s="60"/>
      <c r="F268" s="60"/>
      <c r="G268" s="60"/>
      <c r="H268" s="60"/>
      <c r="I268" s="60"/>
      <c r="J268" s="60"/>
      <c r="K268" s="60"/>
      <c r="L268" s="60"/>
      <c r="M268" s="60"/>
      <c r="N268" s="60"/>
      <c r="O268" s="60"/>
      <c r="P268" s="60"/>
      <c r="Q268" s="60"/>
      <c r="R268" s="334">
        <v>1431</v>
      </c>
      <c r="S268" s="319" t="s">
        <v>357</v>
      </c>
      <c r="BE268" s="60"/>
      <c r="BR268" s="60"/>
      <c r="BX268" s="151"/>
      <c r="CB268" s="151"/>
      <c r="CM268" s="151"/>
      <c r="CO268" s="151"/>
      <c r="CT268" s="151"/>
      <c r="CY268" s="151"/>
    </row>
    <row r="269" spans="1:103" x14ac:dyDescent="0.2">
      <c r="A269" s="60"/>
      <c r="B269" s="60"/>
      <c r="C269" s="60"/>
      <c r="D269" s="60"/>
      <c r="E269" s="60"/>
      <c r="F269" s="60"/>
      <c r="G269" s="60"/>
      <c r="H269" s="60"/>
      <c r="I269" s="60"/>
      <c r="J269" s="60"/>
      <c r="K269" s="60"/>
      <c r="L269" s="60"/>
      <c r="M269" s="60"/>
      <c r="N269" s="60"/>
      <c r="O269" s="60"/>
      <c r="P269" s="60"/>
      <c r="Q269" s="60"/>
      <c r="R269" s="334">
        <v>1432</v>
      </c>
      <c r="S269" s="319" t="s">
        <v>357</v>
      </c>
      <c r="BE269" s="60"/>
      <c r="BR269" s="60"/>
      <c r="BX269" s="151"/>
      <c r="CB269" s="151"/>
      <c r="CM269" s="151"/>
      <c r="CO269" s="151"/>
      <c r="CT269" s="151"/>
      <c r="CY269" s="151"/>
    </row>
    <row r="270" spans="1:103" x14ac:dyDescent="0.2">
      <c r="A270" s="60"/>
      <c r="B270" s="60"/>
      <c r="C270" s="60"/>
      <c r="D270" s="60"/>
      <c r="E270" s="60"/>
      <c r="F270" s="60"/>
      <c r="G270" s="60"/>
      <c r="H270" s="60"/>
      <c r="I270" s="60"/>
      <c r="J270" s="60"/>
      <c r="K270" s="60"/>
      <c r="L270" s="60"/>
      <c r="M270" s="60"/>
      <c r="N270" s="60"/>
      <c r="O270" s="60"/>
      <c r="P270" s="60"/>
      <c r="Q270" s="60"/>
      <c r="R270" s="334">
        <v>1434</v>
      </c>
      <c r="S270" s="319" t="s">
        <v>357</v>
      </c>
      <c r="BE270" s="60"/>
      <c r="BR270" s="60"/>
      <c r="BX270" s="151"/>
      <c r="CB270" s="151"/>
      <c r="CM270" s="151"/>
      <c r="CO270" s="151"/>
      <c r="CT270" s="151"/>
      <c r="CY270" s="151"/>
    </row>
    <row r="271" spans="1:103" x14ac:dyDescent="0.2">
      <c r="A271" s="60"/>
      <c r="B271" s="60"/>
      <c r="C271" s="60"/>
      <c r="D271" s="60"/>
      <c r="E271" s="60"/>
      <c r="F271" s="60"/>
      <c r="G271" s="60"/>
      <c r="H271" s="60"/>
      <c r="I271" s="60"/>
      <c r="J271" s="60"/>
      <c r="K271" s="60"/>
      <c r="L271" s="60"/>
      <c r="M271" s="60"/>
      <c r="N271" s="60"/>
      <c r="O271" s="60"/>
      <c r="P271" s="60"/>
      <c r="Q271" s="60"/>
      <c r="R271" s="334">
        <v>1436</v>
      </c>
      <c r="S271" s="319" t="s">
        <v>357</v>
      </c>
      <c r="BE271" s="60"/>
      <c r="BR271" s="60"/>
      <c r="BX271" s="151"/>
      <c r="CB271" s="151"/>
      <c r="CM271" s="151"/>
      <c r="CO271" s="151"/>
      <c r="CT271" s="151"/>
      <c r="CY271" s="151"/>
    </row>
    <row r="272" spans="1:103" x14ac:dyDescent="0.2">
      <c r="A272" s="60"/>
      <c r="B272" s="60"/>
      <c r="C272" s="60"/>
      <c r="D272" s="60"/>
      <c r="E272" s="60"/>
      <c r="F272" s="60"/>
      <c r="G272" s="60"/>
      <c r="H272" s="60"/>
      <c r="I272" s="60"/>
      <c r="J272" s="60"/>
      <c r="K272" s="60"/>
      <c r="L272" s="60"/>
      <c r="M272" s="60"/>
      <c r="N272" s="60"/>
      <c r="O272" s="60"/>
      <c r="P272" s="60"/>
      <c r="Q272" s="60"/>
      <c r="R272" s="334">
        <v>1438</v>
      </c>
      <c r="S272" s="319" t="s">
        <v>357</v>
      </c>
      <c r="BE272" s="60"/>
      <c r="BR272" s="60"/>
      <c r="BX272" s="151"/>
      <c r="CB272" s="151"/>
      <c r="CM272" s="151"/>
      <c r="CO272" s="151"/>
      <c r="CT272" s="151"/>
      <c r="CY272" s="151"/>
    </row>
    <row r="273" spans="1:103" x14ac:dyDescent="0.2">
      <c r="A273" s="60"/>
      <c r="B273" s="60"/>
      <c r="C273" s="60"/>
      <c r="D273" s="60"/>
      <c r="E273" s="60"/>
      <c r="F273" s="60"/>
      <c r="G273" s="60"/>
      <c r="H273" s="60"/>
      <c r="I273" s="60"/>
      <c r="J273" s="60"/>
      <c r="K273" s="60"/>
      <c r="L273" s="60"/>
      <c r="M273" s="60"/>
      <c r="N273" s="60"/>
      <c r="O273" s="60"/>
      <c r="P273" s="60"/>
      <c r="Q273" s="60"/>
      <c r="R273" s="334">
        <v>1440</v>
      </c>
      <c r="S273" s="319" t="s">
        <v>357</v>
      </c>
      <c r="BE273" s="60"/>
      <c r="BR273" s="60"/>
      <c r="BX273" s="151"/>
      <c r="CB273" s="151"/>
      <c r="CM273" s="151"/>
      <c r="CO273" s="151"/>
      <c r="CT273" s="151"/>
      <c r="CY273" s="151"/>
    </row>
    <row r="274" spans="1:103" x14ac:dyDescent="0.2">
      <c r="A274" s="60"/>
      <c r="B274" s="60"/>
      <c r="C274" s="60"/>
      <c r="D274" s="60"/>
      <c r="E274" s="60"/>
      <c r="F274" s="60"/>
      <c r="G274" s="60"/>
      <c r="H274" s="60"/>
      <c r="I274" s="60"/>
      <c r="J274" s="60"/>
      <c r="K274" s="60"/>
      <c r="L274" s="60"/>
      <c r="M274" s="60"/>
      <c r="N274" s="60"/>
      <c r="O274" s="60"/>
      <c r="P274" s="60"/>
      <c r="Q274" s="60"/>
      <c r="R274" s="334">
        <v>1441</v>
      </c>
      <c r="S274" s="319" t="s">
        <v>357</v>
      </c>
      <c r="BE274" s="60"/>
      <c r="BR274" s="60"/>
      <c r="BX274" s="151"/>
      <c r="CB274" s="151"/>
      <c r="CM274" s="151"/>
      <c r="CO274" s="151"/>
      <c r="CT274" s="151"/>
      <c r="CY274" s="151"/>
    </row>
    <row r="275" spans="1:103" x14ac:dyDescent="0.2">
      <c r="A275" s="60"/>
      <c r="B275" s="60"/>
      <c r="C275" s="60"/>
      <c r="D275" s="60"/>
      <c r="E275" s="60"/>
      <c r="F275" s="60"/>
      <c r="G275" s="60"/>
      <c r="H275" s="60"/>
      <c r="I275" s="60"/>
      <c r="J275" s="60"/>
      <c r="K275" s="60"/>
      <c r="L275" s="60"/>
      <c r="M275" s="60"/>
      <c r="N275" s="60"/>
      <c r="O275" s="60"/>
      <c r="P275" s="60"/>
      <c r="Q275" s="60"/>
      <c r="R275" s="334">
        <v>1450</v>
      </c>
      <c r="S275" s="319" t="s">
        <v>357</v>
      </c>
      <c r="BE275" s="60"/>
      <c r="BR275" s="60"/>
      <c r="BX275" s="151"/>
      <c r="CB275" s="151"/>
      <c r="CM275" s="151"/>
      <c r="CO275" s="151"/>
      <c r="CT275" s="151"/>
      <c r="CY275" s="151"/>
    </row>
    <row r="276" spans="1:103" x14ac:dyDescent="0.2">
      <c r="A276" s="60"/>
      <c r="B276" s="60"/>
      <c r="C276" s="60"/>
      <c r="D276" s="60"/>
      <c r="E276" s="60"/>
      <c r="F276" s="60"/>
      <c r="G276" s="60"/>
      <c r="H276" s="60"/>
      <c r="I276" s="60"/>
      <c r="J276" s="60"/>
      <c r="K276" s="60"/>
      <c r="L276" s="60"/>
      <c r="M276" s="60"/>
      <c r="N276" s="60"/>
      <c r="O276" s="60"/>
      <c r="P276" s="60"/>
      <c r="Q276" s="60"/>
      <c r="R276" s="334">
        <v>1451</v>
      </c>
      <c r="S276" s="319" t="s">
        <v>357</v>
      </c>
      <c r="BE276" s="60"/>
      <c r="BR276" s="60"/>
      <c r="BX276" s="151"/>
      <c r="CB276" s="151"/>
      <c r="CM276" s="151"/>
      <c r="CO276" s="151"/>
      <c r="CT276" s="151"/>
      <c r="CY276" s="151"/>
    </row>
    <row r="277" spans="1:103" x14ac:dyDescent="0.2">
      <c r="A277" s="60"/>
      <c r="B277" s="60"/>
      <c r="C277" s="60"/>
      <c r="D277" s="60"/>
      <c r="E277" s="60"/>
      <c r="F277" s="60"/>
      <c r="G277" s="60"/>
      <c r="H277" s="60"/>
      <c r="I277" s="60"/>
      <c r="J277" s="60"/>
      <c r="K277" s="60"/>
      <c r="L277" s="60"/>
      <c r="M277" s="60"/>
      <c r="N277" s="60"/>
      <c r="O277" s="60"/>
      <c r="P277" s="60"/>
      <c r="Q277" s="60"/>
      <c r="R277" s="334">
        <v>1452</v>
      </c>
      <c r="S277" s="319" t="s">
        <v>357</v>
      </c>
      <c r="BE277" s="60"/>
      <c r="BR277" s="60"/>
      <c r="BX277" s="151"/>
      <c r="CB277" s="151"/>
      <c r="CM277" s="151"/>
      <c r="CO277" s="151"/>
      <c r="CT277" s="151"/>
      <c r="CY277" s="151"/>
    </row>
    <row r="278" spans="1:103" x14ac:dyDescent="0.2">
      <c r="A278" s="60"/>
      <c r="B278" s="60"/>
      <c r="C278" s="60"/>
      <c r="D278" s="60"/>
      <c r="E278" s="60"/>
      <c r="F278" s="60"/>
      <c r="G278" s="60"/>
      <c r="H278" s="60"/>
      <c r="I278" s="60"/>
      <c r="J278" s="60"/>
      <c r="K278" s="60"/>
      <c r="L278" s="60"/>
      <c r="M278" s="60"/>
      <c r="N278" s="60"/>
      <c r="O278" s="60"/>
      <c r="P278" s="60"/>
      <c r="Q278" s="60"/>
      <c r="R278" s="334">
        <v>1453</v>
      </c>
      <c r="S278" s="319" t="s">
        <v>357</v>
      </c>
      <c r="BE278" s="60"/>
      <c r="BR278" s="60"/>
      <c r="BX278" s="151"/>
      <c r="CB278" s="151"/>
      <c r="CM278" s="151"/>
      <c r="CO278" s="151"/>
      <c r="CT278" s="151"/>
      <c r="CY278" s="151"/>
    </row>
    <row r="279" spans="1:103" x14ac:dyDescent="0.2">
      <c r="A279" s="60"/>
      <c r="B279" s="60"/>
      <c r="C279" s="60"/>
      <c r="D279" s="60"/>
      <c r="E279" s="60"/>
      <c r="F279" s="60"/>
      <c r="G279" s="60"/>
      <c r="H279" s="60"/>
      <c r="I279" s="60"/>
      <c r="J279" s="60"/>
      <c r="K279" s="60"/>
      <c r="L279" s="60"/>
      <c r="M279" s="60"/>
      <c r="N279" s="60"/>
      <c r="O279" s="60"/>
      <c r="P279" s="60"/>
      <c r="Q279" s="60"/>
      <c r="R279" s="334">
        <v>1460</v>
      </c>
      <c r="S279" s="319" t="s">
        <v>357</v>
      </c>
      <c r="BE279" s="60"/>
      <c r="BR279" s="60"/>
      <c r="BX279" s="151"/>
      <c r="CB279" s="151"/>
      <c r="CM279" s="151"/>
      <c r="CO279" s="151"/>
      <c r="CT279" s="151"/>
      <c r="CY279" s="151"/>
    </row>
    <row r="280" spans="1:103" x14ac:dyDescent="0.2">
      <c r="A280" s="60"/>
      <c r="B280" s="60"/>
      <c r="C280" s="60"/>
      <c r="D280" s="60"/>
      <c r="E280" s="60"/>
      <c r="F280" s="60"/>
      <c r="G280" s="60"/>
      <c r="H280" s="60"/>
      <c r="I280" s="60"/>
      <c r="J280" s="60"/>
      <c r="K280" s="60"/>
      <c r="L280" s="60"/>
      <c r="M280" s="60"/>
      <c r="N280" s="60"/>
      <c r="O280" s="60"/>
      <c r="P280" s="60"/>
      <c r="Q280" s="60"/>
      <c r="R280" s="334">
        <v>1462</v>
      </c>
      <c r="S280" s="319" t="s">
        <v>357</v>
      </c>
      <c r="BE280" s="60"/>
      <c r="BR280" s="60"/>
      <c r="BX280" s="151"/>
      <c r="CB280" s="151"/>
      <c r="CM280" s="151"/>
      <c r="CO280" s="151"/>
      <c r="CT280" s="151"/>
      <c r="CY280" s="151"/>
    </row>
    <row r="281" spans="1:103" x14ac:dyDescent="0.2">
      <c r="A281" s="60"/>
      <c r="B281" s="60"/>
      <c r="C281" s="60"/>
      <c r="D281" s="60"/>
      <c r="E281" s="60"/>
      <c r="F281" s="60"/>
      <c r="G281" s="60"/>
      <c r="H281" s="60"/>
      <c r="I281" s="60"/>
      <c r="J281" s="60"/>
      <c r="K281" s="60"/>
      <c r="L281" s="60"/>
      <c r="M281" s="60"/>
      <c r="N281" s="60"/>
      <c r="O281" s="60"/>
      <c r="P281" s="60"/>
      <c r="Q281" s="60"/>
      <c r="R281" s="334">
        <v>1463</v>
      </c>
      <c r="S281" s="319" t="s">
        <v>357</v>
      </c>
      <c r="BE281" s="60"/>
      <c r="BR281" s="60"/>
      <c r="BX281" s="151"/>
      <c r="CB281" s="151"/>
      <c r="CM281" s="151"/>
      <c r="CO281" s="151"/>
      <c r="CT281" s="151"/>
      <c r="CY281" s="151"/>
    </row>
    <row r="282" spans="1:103" x14ac:dyDescent="0.2">
      <c r="A282" s="60"/>
      <c r="B282" s="60"/>
      <c r="C282" s="60"/>
      <c r="D282" s="60"/>
      <c r="E282" s="60"/>
      <c r="F282" s="60"/>
      <c r="G282" s="60"/>
      <c r="H282" s="60"/>
      <c r="I282" s="60"/>
      <c r="J282" s="60"/>
      <c r="K282" s="60"/>
      <c r="L282" s="60"/>
      <c r="M282" s="60"/>
      <c r="N282" s="60"/>
      <c r="O282" s="60"/>
      <c r="P282" s="60"/>
      <c r="Q282" s="60"/>
      <c r="R282" s="334">
        <v>1464</v>
      </c>
      <c r="S282" s="319" t="s">
        <v>357</v>
      </c>
      <c r="BE282" s="60"/>
      <c r="BR282" s="60"/>
      <c r="BX282" s="151"/>
      <c r="CB282" s="151"/>
      <c r="CM282" s="151"/>
      <c r="CO282" s="151"/>
      <c r="CT282" s="151"/>
      <c r="CY282" s="151"/>
    </row>
    <row r="283" spans="1:103" x14ac:dyDescent="0.2">
      <c r="A283" s="60"/>
      <c r="B283" s="60"/>
      <c r="C283" s="60"/>
      <c r="D283" s="60"/>
      <c r="E283" s="60"/>
      <c r="F283" s="60"/>
      <c r="G283" s="60"/>
      <c r="H283" s="60"/>
      <c r="I283" s="60"/>
      <c r="J283" s="60"/>
      <c r="K283" s="60"/>
      <c r="L283" s="60"/>
      <c r="M283" s="60"/>
      <c r="N283" s="60"/>
      <c r="O283" s="60"/>
      <c r="P283" s="60"/>
      <c r="Q283" s="60"/>
      <c r="R283" s="334">
        <v>1467</v>
      </c>
      <c r="S283" s="319" t="s">
        <v>357</v>
      </c>
      <c r="BE283" s="60"/>
      <c r="BR283" s="60"/>
      <c r="BX283" s="151"/>
      <c r="CB283" s="151"/>
      <c r="CM283" s="151"/>
      <c r="CO283" s="151"/>
      <c r="CT283" s="151"/>
      <c r="CY283" s="151"/>
    </row>
    <row r="284" spans="1:103" x14ac:dyDescent="0.2">
      <c r="A284" s="60"/>
      <c r="B284" s="60"/>
      <c r="C284" s="60"/>
      <c r="D284" s="60"/>
      <c r="E284" s="60"/>
      <c r="F284" s="60"/>
      <c r="G284" s="60"/>
      <c r="H284" s="60"/>
      <c r="I284" s="60"/>
      <c r="J284" s="60"/>
      <c r="K284" s="60"/>
      <c r="L284" s="60"/>
      <c r="M284" s="60"/>
      <c r="N284" s="60"/>
      <c r="O284" s="60"/>
      <c r="P284" s="60"/>
      <c r="Q284" s="60"/>
      <c r="R284" s="334">
        <v>1468</v>
      </c>
      <c r="S284" s="319" t="s">
        <v>357</v>
      </c>
      <c r="BE284" s="60"/>
      <c r="BR284" s="60"/>
      <c r="BX284" s="151"/>
      <c r="CB284" s="151"/>
      <c r="CM284" s="151"/>
      <c r="CO284" s="151"/>
      <c r="CT284" s="151"/>
      <c r="CY284" s="151"/>
    </row>
    <row r="285" spans="1:103" x14ac:dyDescent="0.2">
      <c r="A285" s="60"/>
      <c r="B285" s="60"/>
      <c r="C285" s="60"/>
      <c r="D285" s="60"/>
      <c r="E285" s="60"/>
      <c r="F285" s="60"/>
      <c r="G285" s="60"/>
      <c r="H285" s="60"/>
      <c r="I285" s="60"/>
      <c r="J285" s="60"/>
      <c r="K285" s="60"/>
      <c r="L285" s="60"/>
      <c r="M285" s="60"/>
      <c r="N285" s="60"/>
      <c r="O285" s="60"/>
      <c r="P285" s="60"/>
      <c r="Q285" s="60"/>
      <c r="R285" s="334">
        <v>1469</v>
      </c>
      <c r="S285" s="319" t="s">
        <v>357</v>
      </c>
      <c r="BE285" s="60"/>
      <c r="BR285" s="60"/>
      <c r="BX285" s="151"/>
      <c r="CB285" s="151"/>
      <c r="CM285" s="151"/>
      <c r="CO285" s="151"/>
      <c r="CT285" s="151"/>
      <c r="CY285" s="151"/>
    </row>
    <row r="286" spans="1:103" x14ac:dyDescent="0.2">
      <c r="A286" s="60"/>
      <c r="B286" s="60"/>
      <c r="C286" s="60"/>
      <c r="D286" s="60"/>
      <c r="E286" s="60"/>
      <c r="F286" s="60"/>
      <c r="G286" s="60"/>
      <c r="H286" s="60"/>
      <c r="I286" s="60"/>
      <c r="J286" s="60"/>
      <c r="K286" s="60"/>
      <c r="L286" s="60"/>
      <c r="M286" s="60"/>
      <c r="N286" s="60"/>
      <c r="O286" s="60"/>
      <c r="P286" s="60"/>
      <c r="Q286" s="60"/>
      <c r="R286" s="334">
        <v>1471</v>
      </c>
      <c r="S286" s="319" t="s">
        <v>357</v>
      </c>
      <c r="BE286" s="60"/>
      <c r="BR286" s="60"/>
      <c r="BX286" s="151"/>
      <c r="CB286" s="151"/>
      <c r="CM286" s="151"/>
      <c r="CO286" s="151"/>
      <c r="CT286" s="151"/>
      <c r="CY286" s="151"/>
    </row>
    <row r="287" spans="1:103" x14ac:dyDescent="0.2">
      <c r="A287" s="60"/>
      <c r="B287" s="60"/>
      <c r="C287" s="60"/>
      <c r="D287" s="60"/>
      <c r="E287" s="60"/>
      <c r="F287" s="60"/>
      <c r="G287" s="60"/>
      <c r="H287" s="60"/>
      <c r="I287" s="60"/>
      <c r="J287" s="60"/>
      <c r="K287" s="60"/>
      <c r="L287" s="60"/>
      <c r="M287" s="60"/>
      <c r="N287" s="60"/>
      <c r="O287" s="60"/>
      <c r="P287" s="60"/>
      <c r="Q287" s="60"/>
      <c r="R287" s="334">
        <v>1472</v>
      </c>
      <c r="S287" s="319" t="s">
        <v>357</v>
      </c>
      <c r="BE287" s="60"/>
      <c r="BR287" s="60"/>
      <c r="BX287" s="151"/>
      <c r="CB287" s="151"/>
      <c r="CM287" s="151"/>
      <c r="CO287" s="151"/>
      <c r="CT287" s="151"/>
      <c r="CY287" s="151"/>
    </row>
    <row r="288" spans="1:103" x14ac:dyDescent="0.2">
      <c r="A288" s="60"/>
      <c r="B288" s="60"/>
      <c r="C288" s="60"/>
      <c r="D288" s="60"/>
      <c r="E288" s="60"/>
      <c r="F288" s="60"/>
      <c r="G288" s="60"/>
      <c r="H288" s="60"/>
      <c r="I288" s="60"/>
      <c r="J288" s="60"/>
      <c r="K288" s="60"/>
      <c r="L288" s="60"/>
      <c r="M288" s="60"/>
      <c r="N288" s="60"/>
      <c r="O288" s="60"/>
      <c r="P288" s="60"/>
      <c r="Q288" s="60"/>
      <c r="R288" s="334">
        <v>1473</v>
      </c>
      <c r="S288" s="319" t="s">
        <v>357</v>
      </c>
      <c r="BE288" s="60"/>
      <c r="BR288" s="60"/>
      <c r="BX288" s="151"/>
      <c r="CB288" s="151"/>
      <c r="CM288" s="151"/>
      <c r="CO288" s="151"/>
      <c r="CT288" s="151"/>
      <c r="CY288" s="151"/>
    </row>
    <row r="289" spans="1:103" x14ac:dyDescent="0.2">
      <c r="A289" s="60"/>
      <c r="B289" s="60"/>
      <c r="C289" s="60"/>
      <c r="D289" s="60"/>
      <c r="E289" s="60"/>
      <c r="F289" s="60"/>
      <c r="G289" s="60"/>
      <c r="H289" s="60"/>
      <c r="I289" s="60"/>
      <c r="J289" s="60"/>
      <c r="K289" s="60"/>
      <c r="L289" s="60"/>
      <c r="M289" s="60"/>
      <c r="N289" s="60"/>
      <c r="O289" s="60"/>
      <c r="P289" s="60"/>
      <c r="Q289" s="60"/>
      <c r="R289" s="334">
        <v>1474</v>
      </c>
      <c r="S289" s="319" t="s">
        <v>357</v>
      </c>
      <c r="BE289" s="60"/>
      <c r="BR289" s="60"/>
      <c r="BX289" s="151"/>
      <c r="CB289" s="151"/>
      <c r="CM289" s="151"/>
      <c r="CO289" s="151"/>
      <c r="CT289" s="151"/>
      <c r="CY289" s="151"/>
    </row>
    <row r="290" spans="1:103" x14ac:dyDescent="0.2">
      <c r="A290" s="60"/>
      <c r="B290" s="60"/>
      <c r="C290" s="60"/>
      <c r="D290" s="60"/>
      <c r="E290" s="60"/>
      <c r="F290" s="60"/>
      <c r="G290" s="60"/>
      <c r="H290" s="60"/>
      <c r="I290" s="60"/>
      <c r="J290" s="60"/>
      <c r="K290" s="60"/>
      <c r="L290" s="60"/>
      <c r="M290" s="60"/>
      <c r="N290" s="60"/>
      <c r="O290" s="60"/>
      <c r="P290" s="60"/>
      <c r="Q290" s="60"/>
      <c r="R290" s="334">
        <v>1475</v>
      </c>
      <c r="S290" s="319" t="s">
        <v>357</v>
      </c>
      <c r="BE290" s="60"/>
      <c r="BR290" s="60"/>
      <c r="BX290" s="151"/>
      <c r="CB290" s="151"/>
      <c r="CM290" s="151"/>
      <c r="CO290" s="151"/>
      <c r="CT290" s="151"/>
      <c r="CY290" s="151"/>
    </row>
    <row r="291" spans="1:103" x14ac:dyDescent="0.2">
      <c r="A291" s="60"/>
      <c r="B291" s="60"/>
      <c r="C291" s="60"/>
      <c r="D291" s="60"/>
      <c r="E291" s="60"/>
      <c r="F291" s="60"/>
      <c r="G291" s="60"/>
      <c r="H291" s="60"/>
      <c r="I291" s="60"/>
      <c r="J291" s="60"/>
      <c r="K291" s="60"/>
      <c r="L291" s="60"/>
      <c r="M291" s="60"/>
      <c r="N291" s="60"/>
      <c r="O291" s="60"/>
      <c r="P291" s="60"/>
      <c r="Q291" s="60"/>
      <c r="R291" s="334">
        <v>1477</v>
      </c>
      <c r="S291" s="319" t="s">
        <v>357</v>
      </c>
      <c r="BE291" s="60"/>
      <c r="BR291" s="60"/>
      <c r="BX291" s="151"/>
      <c r="CB291" s="151"/>
      <c r="CM291" s="151"/>
      <c r="CO291" s="151"/>
      <c r="CT291" s="151"/>
      <c r="CY291" s="151"/>
    </row>
    <row r="292" spans="1:103" x14ac:dyDescent="0.2">
      <c r="A292" s="60"/>
      <c r="B292" s="60"/>
      <c r="C292" s="60"/>
      <c r="D292" s="60"/>
      <c r="E292" s="60"/>
      <c r="F292" s="60"/>
      <c r="G292" s="60"/>
      <c r="H292" s="60"/>
      <c r="I292" s="60"/>
      <c r="J292" s="60"/>
      <c r="K292" s="60"/>
      <c r="L292" s="60"/>
      <c r="M292" s="60"/>
      <c r="N292" s="60"/>
      <c r="O292" s="60"/>
      <c r="P292" s="60"/>
      <c r="Q292" s="60"/>
      <c r="R292" s="334">
        <v>1501</v>
      </c>
      <c r="S292" s="319" t="s">
        <v>357</v>
      </c>
      <c r="BE292" s="60"/>
      <c r="BR292" s="60"/>
      <c r="BX292" s="151"/>
      <c r="CB292" s="151"/>
      <c r="CM292" s="151"/>
      <c r="CO292" s="151"/>
      <c r="CT292" s="151"/>
      <c r="CY292" s="151"/>
    </row>
    <row r="293" spans="1:103" x14ac:dyDescent="0.2">
      <c r="A293" s="60"/>
      <c r="B293" s="60"/>
      <c r="C293" s="60"/>
      <c r="D293" s="60"/>
      <c r="E293" s="60"/>
      <c r="F293" s="60"/>
      <c r="G293" s="60"/>
      <c r="H293" s="60"/>
      <c r="I293" s="60"/>
      <c r="J293" s="60"/>
      <c r="K293" s="60"/>
      <c r="L293" s="60"/>
      <c r="M293" s="60"/>
      <c r="N293" s="60"/>
      <c r="O293" s="60"/>
      <c r="P293" s="60"/>
      <c r="Q293" s="60"/>
      <c r="R293" s="334">
        <v>1503</v>
      </c>
      <c r="S293" s="319" t="s">
        <v>357</v>
      </c>
      <c r="BE293" s="60"/>
      <c r="BR293" s="60"/>
      <c r="BX293" s="151"/>
      <c r="CB293" s="151"/>
      <c r="CM293" s="151"/>
      <c r="CO293" s="151"/>
      <c r="CT293" s="151"/>
      <c r="CY293" s="151"/>
    </row>
    <row r="294" spans="1:103" x14ac:dyDescent="0.2">
      <c r="A294" s="60"/>
      <c r="B294" s="60"/>
      <c r="C294" s="60"/>
      <c r="D294" s="60"/>
      <c r="E294" s="60"/>
      <c r="F294" s="60"/>
      <c r="G294" s="60"/>
      <c r="H294" s="60"/>
      <c r="I294" s="60"/>
      <c r="J294" s="60"/>
      <c r="K294" s="60"/>
      <c r="L294" s="60"/>
      <c r="M294" s="60"/>
      <c r="N294" s="60"/>
      <c r="O294" s="60"/>
      <c r="P294" s="60"/>
      <c r="Q294" s="60"/>
      <c r="R294" s="334">
        <v>1504</v>
      </c>
      <c r="S294" s="319" t="s">
        <v>357</v>
      </c>
      <c r="BE294" s="60"/>
      <c r="BR294" s="60"/>
      <c r="BX294" s="151"/>
      <c r="CB294" s="151"/>
      <c r="CM294" s="151"/>
      <c r="CO294" s="151"/>
      <c r="CT294" s="151"/>
      <c r="CY294" s="151"/>
    </row>
    <row r="295" spans="1:103" x14ac:dyDescent="0.2">
      <c r="A295" s="60"/>
      <c r="B295" s="60"/>
      <c r="C295" s="60"/>
      <c r="D295" s="60"/>
      <c r="E295" s="60"/>
      <c r="F295" s="60"/>
      <c r="G295" s="60"/>
      <c r="H295" s="60"/>
      <c r="I295" s="60"/>
      <c r="J295" s="60"/>
      <c r="K295" s="60"/>
      <c r="L295" s="60"/>
      <c r="M295" s="60"/>
      <c r="N295" s="60"/>
      <c r="O295" s="60"/>
      <c r="P295" s="60"/>
      <c r="Q295" s="60"/>
      <c r="R295" s="334">
        <v>1505</v>
      </c>
      <c r="S295" s="319" t="s">
        <v>357</v>
      </c>
      <c r="BE295" s="60"/>
      <c r="BR295" s="60"/>
      <c r="BX295" s="151"/>
      <c r="CB295" s="151"/>
      <c r="CM295" s="151"/>
      <c r="CO295" s="151"/>
      <c r="CT295" s="151"/>
      <c r="CY295" s="151"/>
    </row>
    <row r="296" spans="1:103" x14ac:dyDescent="0.2">
      <c r="A296" s="60"/>
      <c r="B296" s="60"/>
      <c r="C296" s="60"/>
      <c r="D296" s="60"/>
      <c r="E296" s="60"/>
      <c r="F296" s="60"/>
      <c r="G296" s="60"/>
      <c r="H296" s="60"/>
      <c r="I296" s="60"/>
      <c r="J296" s="60"/>
      <c r="K296" s="60"/>
      <c r="L296" s="60"/>
      <c r="M296" s="60"/>
      <c r="N296" s="60"/>
      <c r="O296" s="60"/>
      <c r="P296" s="60"/>
      <c r="Q296" s="60"/>
      <c r="R296" s="334">
        <v>1506</v>
      </c>
      <c r="S296" s="319" t="s">
        <v>357</v>
      </c>
      <c r="BE296" s="60"/>
      <c r="BR296" s="60"/>
      <c r="BX296" s="151"/>
      <c r="CB296" s="151"/>
      <c r="CM296" s="151"/>
      <c r="CO296" s="151"/>
      <c r="CT296" s="151"/>
      <c r="CY296" s="151"/>
    </row>
    <row r="297" spans="1:103" x14ac:dyDescent="0.2">
      <c r="A297" s="60"/>
      <c r="B297" s="60"/>
      <c r="C297" s="60"/>
      <c r="D297" s="60"/>
      <c r="E297" s="60"/>
      <c r="F297" s="60"/>
      <c r="G297" s="60"/>
      <c r="H297" s="60"/>
      <c r="I297" s="60"/>
      <c r="J297" s="60"/>
      <c r="K297" s="60"/>
      <c r="L297" s="60"/>
      <c r="M297" s="60"/>
      <c r="N297" s="60"/>
      <c r="O297" s="60"/>
      <c r="P297" s="60"/>
      <c r="Q297" s="60"/>
      <c r="R297" s="334">
        <v>1507</v>
      </c>
      <c r="S297" s="319" t="s">
        <v>357</v>
      </c>
      <c r="BE297" s="60"/>
      <c r="BR297" s="60"/>
      <c r="BX297" s="151"/>
      <c r="CB297" s="151"/>
      <c r="CM297" s="151"/>
      <c r="CO297" s="151"/>
      <c r="CT297" s="151"/>
      <c r="CY297" s="151"/>
    </row>
    <row r="298" spans="1:103" x14ac:dyDescent="0.2">
      <c r="A298" s="60"/>
      <c r="B298" s="60"/>
      <c r="C298" s="60"/>
      <c r="D298" s="60"/>
      <c r="E298" s="60"/>
      <c r="F298" s="60"/>
      <c r="G298" s="60"/>
      <c r="H298" s="60"/>
      <c r="I298" s="60"/>
      <c r="J298" s="60"/>
      <c r="K298" s="60"/>
      <c r="L298" s="60"/>
      <c r="M298" s="60"/>
      <c r="N298" s="60"/>
      <c r="O298" s="60"/>
      <c r="P298" s="60"/>
      <c r="Q298" s="60"/>
      <c r="R298" s="334">
        <v>1508</v>
      </c>
      <c r="S298" s="319" t="s">
        <v>357</v>
      </c>
      <c r="BE298" s="60"/>
      <c r="BR298" s="60"/>
      <c r="BX298" s="151"/>
      <c r="CB298" s="151"/>
      <c r="CM298" s="151"/>
      <c r="CO298" s="151"/>
      <c r="CT298" s="151"/>
      <c r="CY298" s="151"/>
    </row>
    <row r="299" spans="1:103" x14ac:dyDescent="0.2">
      <c r="A299" s="60"/>
      <c r="B299" s="60"/>
      <c r="C299" s="60"/>
      <c r="D299" s="60"/>
      <c r="E299" s="60"/>
      <c r="F299" s="60"/>
      <c r="G299" s="60"/>
      <c r="H299" s="60"/>
      <c r="I299" s="60"/>
      <c r="J299" s="60"/>
      <c r="K299" s="60"/>
      <c r="L299" s="60"/>
      <c r="M299" s="60"/>
      <c r="N299" s="60"/>
      <c r="O299" s="60"/>
      <c r="P299" s="60"/>
      <c r="Q299" s="60"/>
      <c r="R299" s="334">
        <v>1509</v>
      </c>
      <c r="S299" s="319" t="s">
        <v>357</v>
      </c>
      <c r="BE299" s="60"/>
      <c r="BR299" s="60"/>
      <c r="BX299" s="151"/>
      <c r="CB299" s="151"/>
      <c r="CM299" s="151"/>
      <c r="CO299" s="151"/>
      <c r="CT299" s="151"/>
      <c r="CY299" s="151"/>
    </row>
    <row r="300" spans="1:103" x14ac:dyDescent="0.2">
      <c r="A300" s="60"/>
      <c r="B300" s="60"/>
      <c r="C300" s="60"/>
      <c r="D300" s="60"/>
      <c r="E300" s="60"/>
      <c r="F300" s="60"/>
      <c r="G300" s="60"/>
      <c r="H300" s="60"/>
      <c r="I300" s="60"/>
      <c r="J300" s="60"/>
      <c r="K300" s="60"/>
      <c r="L300" s="60"/>
      <c r="M300" s="60"/>
      <c r="N300" s="60"/>
      <c r="O300" s="60"/>
      <c r="P300" s="60"/>
      <c r="Q300" s="60"/>
      <c r="R300" s="334">
        <v>1510</v>
      </c>
      <c r="S300" s="319" t="s">
        <v>357</v>
      </c>
      <c r="BE300" s="60"/>
      <c r="BR300" s="60"/>
      <c r="BX300" s="151"/>
      <c r="CB300" s="151"/>
      <c r="CM300" s="151"/>
      <c r="CO300" s="151"/>
      <c r="CT300" s="151"/>
      <c r="CY300" s="151"/>
    </row>
    <row r="301" spans="1:103" x14ac:dyDescent="0.2">
      <c r="A301" s="60"/>
      <c r="B301" s="60"/>
      <c r="C301" s="60"/>
      <c r="D301" s="60"/>
      <c r="E301" s="60"/>
      <c r="F301" s="60"/>
      <c r="G301" s="60"/>
      <c r="H301" s="60"/>
      <c r="I301" s="60"/>
      <c r="J301" s="60"/>
      <c r="K301" s="60"/>
      <c r="L301" s="60"/>
      <c r="M301" s="60"/>
      <c r="N301" s="60"/>
      <c r="O301" s="60"/>
      <c r="P301" s="60"/>
      <c r="Q301" s="60"/>
      <c r="R301" s="334">
        <v>1515</v>
      </c>
      <c r="S301" s="319" t="s">
        <v>357</v>
      </c>
      <c r="BE301" s="60"/>
      <c r="BR301" s="60"/>
      <c r="BX301" s="151"/>
      <c r="CB301" s="151"/>
      <c r="CM301" s="151"/>
      <c r="CO301" s="151"/>
      <c r="CT301" s="151"/>
      <c r="CY301" s="151"/>
    </row>
    <row r="302" spans="1:103" x14ac:dyDescent="0.2">
      <c r="A302" s="60"/>
      <c r="B302" s="60"/>
      <c r="C302" s="60"/>
      <c r="D302" s="60"/>
      <c r="E302" s="60"/>
      <c r="F302" s="60"/>
      <c r="G302" s="60"/>
      <c r="H302" s="60"/>
      <c r="I302" s="60"/>
      <c r="J302" s="60"/>
      <c r="K302" s="60"/>
      <c r="L302" s="60"/>
      <c r="M302" s="60"/>
      <c r="N302" s="60"/>
      <c r="O302" s="60"/>
      <c r="P302" s="60"/>
      <c r="Q302" s="60"/>
      <c r="R302" s="334">
        <v>1516</v>
      </c>
      <c r="S302" s="319" t="s">
        <v>357</v>
      </c>
      <c r="BE302" s="60"/>
      <c r="BR302" s="60"/>
      <c r="BX302" s="151"/>
      <c r="CB302" s="151"/>
      <c r="CM302" s="151"/>
      <c r="CO302" s="151"/>
      <c r="CT302" s="151"/>
      <c r="CY302" s="151"/>
    </row>
    <row r="303" spans="1:103" x14ac:dyDescent="0.2">
      <c r="A303" s="60"/>
      <c r="B303" s="60"/>
      <c r="C303" s="60"/>
      <c r="D303" s="60"/>
      <c r="E303" s="60"/>
      <c r="F303" s="60"/>
      <c r="G303" s="60"/>
      <c r="H303" s="60"/>
      <c r="I303" s="60"/>
      <c r="J303" s="60"/>
      <c r="K303" s="60"/>
      <c r="L303" s="60"/>
      <c r="M303" s="60"/>
      <c r="N303" s="60"/>
      <c r="O303" s="60"/>
      <c r="P303" s="60"/>
      <c r="Q303" s="60"/>
      <c r="R303" s="334">
        <v>1517</v>
      </c>
      <c r="S303" s="319" t="s">
        <v>357</v>
      </c>
      <c r="BE303" s="60"/>
      <c r="BR303" s="60"/>
      <c r="BX303" s="151"/>
      <c r="CB303" s="151"/>
      <c r="CM303" s="151"/>
      <c r="CO303" s="151"/>
      <c r="CT303" s="151"/>
      <c r="CY303" s="151"/>
    </row>
    <row r="304" spans="1:103" x14ac:dyDescent="0.2">
      <c r="A304" s="60"/>
      <c r="B304" s="60"/>
      <c r="C304" s="60"/>
      <c r="D304" s="60"/>
      <c r="E304" s="60"/>
      <c r="F304" s="60"/>
      <c r="G304" s="60"/>
      <c r="H304" s="60"/>
      <c r="I304" s="60"/>
      <c r="J304" s="60"/>
      <c r="K304" s="60"/>
      <c r="L304" s="60"/>
      <c r="M304" s="60"/>
      <c r="N304" s="60"/>
      <c r="O304" s="60"/>
      <c r="P304" s="60"/>
      <c r="Q304" s="60"/>
      <c r="R304" s="334">
        <v>1518</v>
      </c>
      <c r="S304" s="319" t="s">
        <v>357</v>
      </c>
      <c r="BE304" s="60"/>
      <c r="BR304" s="60"/>
      <c r="BX304" s="151"/>
      <c r="CB304" s="151"/>
      <c r="CM304" s="151"/>
      <c r="CO304" s="151"/>
      <c r="CT304" s="151"/>
      <c r="CY304" s="151"/>
    </row>
    <row r="305" spans="1:103" x14ac:dyDescent="0.2">
      <c r="A305" s="60"/>
      <c r="B305" s="60"/>
      <c r="C305" s="60"/>
      <c r="D305" s="60"/>
      <c r="E305" s="60"/>
      <c r="F305" s="60"/>
      <c r="G305" s="60"/>
      <c r="H305" s="60"/>
      <c r="I305" s="60"/>
      <c r="J305" s="60"/>
      <c r="K305" s="60"/>
      <c r="L305" s="60"/>
      <c r="M305" s="60"/>
      <c r="N305" s="60"/>
      <c r="O305" s="60"/>
      <c r="P305" s="60"/>
      <c r="Q305" s="60"/>
      <c r="R305" s="334">
        <v>1519</v>
      </c>
      <c r="S305" s="319" t="s">
        <v>357</v>
      </c>
      <c r="BE305" s="60"/>
      <c r="BR305" s="60"/>
      <c r="BX305" s="151"/>
      <c r="CB305" s="151"/>
      <c r="CM305" s="151"/>
      <c r="CO305" s="151"/>
      <c r="CT305" s="151"/>
      <c r="CY305" s="151"/>
    </row>
    <row r="306" spans="1:103" x14ac:dyDescent="0.2">
      <c r="A306" s="60"/>
      <c r="B306" s="60"/>
      <c r="C306" s="60"/>
      <c r="D306" s="60"/>
      <c r="E306" s="60"/>
      <c r="F306" s="60"/>
      <c r="G306" s="60"/>
      <c r="H306" s="60"/>
      <c r="I306" s="60"/>
      <c r="J306" s="60"/>
      <c r="K306" s="60"/>
      <c r="L306" s="60"/>
      <c r="M306" s="60"/>
      <c r="N306" s="60"/>
      <c r="O306" s="60"/>
      <c r="P306" s="60"/>
      <c r="Q306" s="60"/>
      <c r="R306" s="334">
        <v>1520</v>
      </c>
      <c r="S306" s="319" t="s">
        <v>357</v>
      </c>
      <c r="BE306" s="60"/>
      <c r="BR306" s="60"/>
      <c r="BX306" s="151"/>
      <c r="CB306" s="151"/>
      <c r="CM306" s="151"/>
      <c r="CO306" s="151"/>
      <c r="CT306" s="151"/>
      <c r="CY306" s="151"/>
    </row>
    <row r="307" spans="1:103" x14ac:dyDescent="0.2">
      <c r="A307" s="60"/>
      <c r="B307" s="60"/>
      <c r="C307" s="60"/>
      <c r="D307" s="60"/>
      <c r="E307" s="60"/>
      <c r="F307" s="60"/>
      <c r="G307" s="60"/>
      <c r="H307" s="60"/>
      <c r="I307" s="60"/>
      <c r="J307" s="60"/>
      <c r="K307" s="60"/>
      <c r="L307" s="60"/>
      <c r="M307" s="60"/>
      <c r="N307" s="60"/>
      <c r="O307" s="60"/>
      <c r="P307" s="60"/>
      <c r="Q307" s="60"/>
      <c r="R307" s="334">
        <v>1521</v>
      </c>
      <c r="S307" s="319" t="s">
        <v>357</v>
      </c>
      <c r="BE307" s="60"/>
      <c r="BR307" s="60"/>
      <c r="BX307" s="151"/>
      <c r="CB307" s="151"/>
      <c r="CM307" s="151"/>
      <c r="CO307" s="151"/>
      <c r="CT307" s="151"/>
      <c r="CY307" s="151"/>
    </row>
    <row r="308" spans="1:103" x14ac:dyDescent="0.2">
      <c r="A308" s="60"/>
      <c r="B308" s="60"/>
      <c r="C308" s="60"/>
      <c r="D308" s="60"/>
      <c r="E308" s="60"/>
      <c r="F308" s="60"/>
      <c r="G308" s="60"/>
      <c r="H308" s="60"/>
      <c r="I308" s="60"/>
      <c r="J308" s="60"/>
      <c r="K308" s="60"/>
      <c r="L308" s="60"/>
      <c r="M308" s="60"/>
      <c r="N308" s="60"/>
      <c r="O308" s="60"/>
      <c r="P308" s="60"/>
      <c r="Q308" s="60"/>
      <c r="R308" s="334">
        <v>1522</v>
      </c>
      <c r="S308" s="319" t="s">
        <v>357</v>
      </c>
      <c r="BE308" s="60"/>
      <c r="BR308" s="60"/>
      <c r="BX308" s="151"/>
      <c r="CB308" s="151"/>
      <c r="CM308" s="151"/>
      <c r="CO308" s="151"/>
      <c r="CT308" s="151"/>
      <c r="CY308" s="151"/>
    </row>
    <row r="309" spans="1:103" x14ac:dyDescent="0.2">
      <c r="A309" s="60"/>
      <c r="B309" s="60"/>
      <c r="C309" s="60"/>
      <c r="D309" s="60"/>
      <c r="E309" s="60"/>
      <c r="F309" s="60"/>
      <c r="G309" s="60"/>
      <c r="H309" s="60"/>
      <c r="I309" s="60"/>
      <c r="J309" s="60"/>
      <c r="K309" s="60"/>
      <c r="L309" s="60"/>
      <c r="M309" s="60"/>
      <c r="N309" s="60"/>
      <c r="O309" s="60"/>
      <c r="P309" s="60"/>
      <c r="Q309" s="60"/>
      <c r="R309" s="334">
        <v>1523</v>
      </c>
      <c r="S309" s="319" t="s">
        <v>357</v>
      </c>
      <c r="BE309" s="60"/>
      <c r="BR309" s="60"/>
      <c r="BX309" s="151"/>
      <c r="CB309" s="151"/>
      <c r="CM309" s="151"/>
      <c r="CO309" s="151"/>
      <c r="CT309" s="151"/>
      <c r="CY309" s="151"/>
    </row>
    <row r="310" spans="1:103" x14ac:dyDescent="0.2">
      <c r="A310" s="60"/>
      <c r="B310" s="60"/>
      <c r="C310" s="60"/>
      <c r="D310" s="60"/>
      <c r="E310" s="60"/>
      <c r="F310" s="60"/>
      <c r="G310" s="60"/>
      <c r="H310" s="60"/>
      <c r="I310" s="60"/>
      <c r="J310" s="60"/>
      <c r="K310" s="60"/>
      <c r="L310" s="60"/>
      <c r="M310" s="60"/>
      <c r="N310" s="60"/>
      <c r="O310" s="60"/>
      <c r="P310" s="60"/>
      <c r="Q310" s="60"/>
      <c r="R310" s="334">
        <v>1524</v>
      </c>
      <c r="S310" s="319" t="s">
        <v>357</v>
      </c>
      <c r="BE310" s="60"/>
      <c r="BR310" s="60"/>
      <c r="BX310" s="151"/>
      <c r="CB310" s="151"/>
      <c r="CM310" s="151"/>
      <c r="CO310" s="151"/>
      <c r="CT310" s="151"/>
      <c r="CY310" s="151"/>
    </row>
    <row r="311" spans="1:103" x14ac:dyDescent="0.2">
      <c r="A311" s="60"/>
      <c r="B311" s="60"/>
      <c r="C311" s="60"/>
      <c r="D311" s="60"/>
      <c r="E311" s="60"/>
      <c r="F311" s="60"/>
      <c r="G311" s="60"/>
      <c r="H311" s="60"/>
      <c r="I311" s="60"/>
      <c r="J311" s="60"/>
      <c r="K311" s="60"/>
      <c r="L311" s="60"/>
      <c r="M311" s="60"/>
      <c r="N311" s="60"/>
      <c r="O311" s="60"/>
      <c r="P311" s="60"/>
      <c r="Q311" s="60"/>
      <c r="R311" s="334">
        <v>1525</v>
      </c>
      <c r="S311" s="319" t="s">
        <v>357</v>
      </c>
      <c r="BE311" s="60"/>
      <c r="BR311" s="60"/>
      <c r="BX311" s="151"/>
      <c r="CB311" s="151"/>
      <c r="CM311" s="151"/>
      <c r="CO311" s="151"/>
      <c r="CT311" s="151"/>
      <c r="CY311" s="151"/>
    </row>
    <row r="312" spans="1:103" x14ac:dyDescent="0.2">
      <c r="A312" s="60"/>
      <c r="B312" s="60"/>
      <c r="C312" s="60"/>
      <c r="D312" s="60"/>
      <c r="E312" s="60"/>
      <c r="F312" s="60"/>
      <c r="G312" s="60"/>
      <c r="H312" s="60"/>
      <c r="I312" s="60"/>
      <c r="J312" s="60"/>
      <c r="K312" s="60"/>
      <c r="L312" s="60"/>
      <c r="M312" s="60"/>
      <c r="N312" s="60"/>
      <c r="O312" s="60"/>
      <c r="P312" s="60"/>
      <c r="Q312" s="60"/>
      <c r="R312" s="334">
        <v>1526</v>
      </c>
      <c r="S312" s="319" t="s">
        <v>357</v>
      </c>
      <c r="BE312" s="60"/>
      <c r="BR312" s="60"/>
      <c r="BX312" s="151"/>
      <c r="CB312" s="151"/>
      <c r="CM312" s="151"/>
      <c r="CO312" s="151"/>
      <c r="CT312" s="151"/>
      <c r="CY312" s="151"/>
    </row>
    <row r="313" spans="1:103" x14ac:dyDescent="0.2">
      <c r="A313" s="60"/>
      <c r="B313" s="60"/>
      <c r="C313" s="60"/>
      <c r="D313" s="60"/>
      <c r="E313" s="60"/>
      <c r="F313" s="60"/>
      <c r="G313" s="60"/>
      <c r="H313" s="60"/>
      <c r="I313" s="60"/>
      <c r="J313" s="60"/>
      <c r="K313" s="60"/>
      <c r="L313" s="60"/>
      <c r="M313" s="60"/>
      <c r="N313" s="60"/>
      <c r="O313" s="60"/>
      <c r="P313" s="60"/>
      <c r="Q313" s="60"/>
      <c r="R313" s="334">
        <v>1527</v>
      </c>
      <c r="S313" s="319" t="s">
        <v>357</v>
      </c>
      <c r="BE313" s="60"/>
      <c r="BR313" s="60"/>
      <c r="BX313" s="151"/>
      <c r="CB313" s="151"/>
      <c r="CM313" s="151"/>
      <c r="CO313" s="151"/>
      <c r="CT313" s="151"/>
      <c r="CY313" s="151"/>
    </row>
    <row r="314" spans="1:103" x14ac:dyDescent="0.2">
      <c r="A314" s="60"/>
      <c r="B314" s="60"/>
      <c r="C314" s="60"/>
      <c r="D314" s="60"/>
      <c r="E314" s="60"/>
      <c r="F314" s="60"/>
      <c r="G314" s="60"/>
      <c r="H314" s="60"/>
      <c r="I314" s="60"/>
      <c r="J314" s="60"/>
      <c r="K314" s="60"/>
      <c r="L314" s="60"/>
      <c r="M314" s="60"/>
      <c r="N314" s="60"/>
      <c r="O314" s="60"/>
      <c r="P314" s="60"/>
      <c r="Q314" s="60"/>
      <c r="R314" s="334">
        <v>1529</v>
      </c>
      <c r="S314" s="319" t="s">
        <v>357</v>
      </c>
      <c r="BE314" s="60"/>
      <c r="BR314" s="60"/>
      <c r="BX314" s="151"/>
      <c r="CB314" s="151"/>
      <c r="CM314" s="151"/>
      <c r="CO314" s="151"/>
      <c r="CT314" s="151"/>
      <c r="CY314" s="151"/>
    </row>
    <row r="315" spans="1:103" x14ac:dyDescent="0.2">
      <c r="A315" s="60"/>
      <c r="B315" s="60"/>
      <c r="C315" s="60"/>
      <c r="D315" s="60"/>
      <c r="E315" s="60"/>
      <c r="F315" s="60"/>
      <c r="G315" s="60"/>
      <c r="H315" s="60"/>
      <c r="I315" s="60"/>
      <c r="J315" s="60"/>
      <c r="K315" s="60"/>
      <c r="L315" s="60"/>
      <c r="M315" s="60"/>
      <c r="N315" s="60"/>
      <c r="O315" s="60"/>
      <c r="P315" s="60"/>
      <c r="Q315" s="60"/>
      <c r="R315" s="334">
        <v>1531</v>
      </c>
      <c r="S315" s="319" t="s">
        <v>357</v>
      </c>
      <c r="BE315" s="60"/>
      <c r="BR315" s="60"/>
      <c r="BX315" s="151"/>
      <c r="CB315" s="151"/>
      <c r="CM315" s="151"/>
      <c r="CO315" s="151"/>
      <c r="CT315" s="151"/>
      <c r="CY315" s="151"/>
    </row>
    <row r="316" spans="1:103" x14ac:dyDescent="0.2">
      <c r="A316" s="60"/>
      <c r="B316" s="60"/>
      <c r="C316" s="60"/>
      <c r="D316" s="60"/>
      <c r="E316" s="60"/>
      <c r="F316" s="60"/>
      <c r="G316" s="60"/>
      <c r="H316" s="60"/>
      <c r="I316" s="60"/>
      <c r="J316" s="60"/>
      <c r="K316" s="60"/>
      <c r="L316" s="60"/>
      <c r="M316" s="60"/>
      <c r="N316" s="60"/>
      <c r="O316" s="60"/>
      <c r="P316" s="60"/>
      <c r="Q316" s="60"/>
      <c r="R316" s="334">
        <v>1532</v>
      </c>
      <c r="S316" s="319" t="s">
        <v>357</v>
      </c>
      <c r="BE316" s="60"/>
      <c r="BR316" s="60"/>
      <c r="BX316" s="151"/>
      <c r="CB316" s="151"/>
      <c r="CM316" s="151"/>
      <c r="CO316" s="151"/>
      <c r="CT316" s="151"/>
      <c r="CY316" s="151"/>
    </row>
    <row r="317" spans="1:103" x14ac:dyDescent="0.2">
      <c r="A317" s="60"/>
      <c r="B317" s="60"/>
      <c r="C317" s="60"/>
      <c r="D317" s="60"/>
      <c r="E317" s="60"/>
      <c r="F317" s="60"/>
      <c r="G317" s="60"/>
      <c r="H317" s="60"/>
      <c r="I317" s="60"/>
      <c r="J317" s="60"/>
      <c r="K317" s="60"/>
      <c r="L317" s="60"/>
      <c r="M317" s="60"/>
      <c r="N317" s="60"/>
      <c r="O317" s="60"/>
      <c r="P317" s="60"/>
      <c r="Q317" s="60"/>
      <c r="R317" s="334">
        <v>1534</v>
      </c>
      <c r="S317" s="319" t="s">
        <v>357</v>
      </c>
      <c r="BE317" s="60"/>
      <c r="BR317" s="60"/>
      <c r="BX317" s="151"/>
      <c r="CB317" s="151"/>
      <c r="CM317" s="151"/>
      <c r="CO317" s="151"/>
      <c r="CT317" s="151"/>
      <c r="CY317" s="151"/>
    </row>
    <row r="318" spans="1:103" x14ac:dyDescent="0.2">
      <c r="A318" s="60"/>
      <c r="B318" s="60"/>
      <c r="C318" s="60"/>
      <c r="D318" s="60"/>
      <c r="E318" s="60"/>
      <c r="F318" s="60"/>
      <c r="G318" s="60"/>
      <c r="H318" s="60"/>
      <c r="I318" s="60"/>
      <c r="J318" s="60"/>
      <c r="K318" s="60"/>
      <c r="L318" s="60"/>
      <c r="M318" s="60"/>
      <c r="N318" s="60"/>
      <c r="O318" s="60"/>
      <c r="P318" s="60"/>
      <c r="Q318" s="60"/>
      <c r="R318" s="334">
        <v>1535</v>
      </c>
      <c r="S318" s="319" t="s">
        <v>357</v>
      </c>
      <c r="BE318" s="60"/>
      <c r="BR318" s="60"/>
      <c r="BX318" s="151"/>
      <c r="CB318" s="151"/>
      <c r="CM318" s="151"/>
      <c r="CO318" s="151"/>
      <c r="CT318" s="151"/>
      <c r="CY318" s="151"/>
    </row>
    <row r="319" spans="1:103" x14ac:dyDescent="0.2">
      <c r="A319" s="60"/>
      <c r="B319" s="60"/>
      <c r="C319" s="60"/>
      <c r="D319" s="60"/>
      <c r="E319" s="60"/>
      <c r="F319" s="60"/>
      <c r="G319" s="60"/>
      <c r="H319" s="60"/>
      <c r="I319" s="60"/>
      <c r="J319" s="60"/>
      <c r="K319" s="60"/>
      <c r="L319" s="60"/>
      <c r="M319" s="60"/>
      <c r="N319" s="60"/>
      <c r="O319" s="60"/>
      <c r="P319" s="60"/>
      <c r="Q319" s="60"/>
      <c r="R319" s="334">
        <v>1536</v>
      </c>
      <c r="S319" s="319" t="s">
        <v>357</v>
      </c>
      <c r="BE319" s="60"/>
      <c r="BR319" s="60"/>
      <c r="BX319" s="151"/>
      <c r="CB319" s="151"/>
      <c r="CM319" s="151"/>
      <c r="CO319" s="151"/>
      <c r="CT319" s="151"/>
      <c r="CY319" s="151"/>
    </row>
    <row r="320" spans="1:103" x14ac:dyDescent="0.2">
      <c r="A320" s="60"/>
      <c r="B320" s="60"/>
      <c r="C320" s="60"/>
      <c r="D320" s="60"/>
      <c r="E320" s="60"/>
      <c r="F320" s="60"/>
      <c r="G320" s="60"/>
      <c r="H320" s="60"/>
      <c r="I320" s="60"/>
      <c r="J320" s="60"/>
      <c r="K320" s="60"/>
      <c r="L320" s="60"/>
      <c r="M320" s="60"/>
      <c r="N320" s="60"/>
      <c r="O320" s="60"/>
      <c r="P320" s="60"/>
      <c r="Q320" s="60"/>
      <c r="R320" s="334">
        <v>1537</v>
      </c>
      <c r="S320" s="319" t="s">
        <v>357</v>
      </c>
      <c r="BE320" s="60"/>
      <c r="BR320" s="60"/>
      <c r="BX320" s="151"/>
      <c r="CB320" s="151"/>
      <c r="CM320" s="151"/>
      <c r="CO320" s="151"/>
      <c r="CT320" s="151"/>
      <c r="CY320" s="151"/>
    </row>
    <row r="321" spans="1:103" x14ac:dyDescent="0.2">
      <c r="A321" s="60"/>
      <c r="B321" s="60"/>
      <c r="C321" s="60"/>
      <c r="D321" s="60"/>
      <c r="E321" s="60"/>
      <c r="F321" s="60"/>
      <c r="G321" s="60"/>
      <c r="H321" s="60"/>
      <c r="I321" s="60"/>
      <c r="J321" s="60"/>
      <c r="K321" s="60"/>
      <c r="L321" s="60"/>
      <c r="M321" s="60"/>
      <c r="N321" s="60"/>
      <c r="O321" s="60"/>
      <c r="P321" s="60"/>
      <c r="Q321" s="60"/>
      <c r="R321" s="334">
        <v>1538</v>
      </c>
      <c r="S321" s="319" t="s">
        <v>357</v>
      </c>
      <c r="BE321" s="60"/>
      <c r="BR321" s="60"/>
      <c r="BX321" s="151"/>
      <c r="CB321" s="151"/>
      <c r="CM321" s="151"/>
      <c r="CO321" s="151"/>
      <c r="CT321" s="151"/>
      <c r="CY321" s="151"/>
    </row>
    <row r="322" spans="1:103" x14ac:dyDescent="0.2">
      <c r="A322" s="60"/>
      <c r="B322" s="60"/>
      <c r="C322" s="60"/>
      <c r="D322" s="60"/>
      <c r="E322" s="60"/>
      <c r="F322" s="60"/>
      <c r="G322" s="60"/>
      <c r="H322" s="60"/>
      <c r="I322" s="60"/>
      <c r="J322" s="60"/>
      <c r="K322" s="60"/>
      <c r="L322" s="60"/>
      <c r="M322" s="60"/>
      <c r="N322" s="60"/>
      <c r="O322" s="60"/>
      <c r="P322" s="60"/>
      <c r="Q322" s="60"/>
      <c r="R322" s="334">
        <v>1540</v>
      </c>
      <c r="S322" s="319" t="s">
        <v>357</v>
      </c>
      <c r="BE322" s="60"/>
      <c r="BR322" s="60"/>
      <c r="BX322" s="151"/>
      <c r="CB322" s="151"/>
      <c r="CM322" s="151"/>
      <c r="CO322" s="151"/>
      <c r="CT322" s="151"/>
      <c r="CY322" s="151"/>
    </row>
    <row r="323" spans="1:103" x14ac:dyDescent="0.2">
      <c r="A323" s="60"/>
      <c r="B323" s="60"/>
      <c r="C323" s="60"/>
      <c r="D323" s="60"/>
      <c r="E323" s="60"/>
      <c r="F323" s="60"/>
      <c r="G323" s="60"/>
      <c r="H323" s="60"/>
      <c r="I323" s="60"/>
      <c r="J323" s="60"/>
      <c r="K323" s="60"/>
      <c r="L323" s="60"/>
      <c r="M323" s="60"/>
      <c r="N323" s="60"/>
      <c r="O323" s="60"/>
      <c r="P323" s="60"/>
      <c r="Q323" s="60"/>
      <c r="R323" s="334">
        <v>1541</v>
      </c>
      <c r="S323" s="319" t="s">
        <v>357</v>
      </c>
      <c r="BE323" s="60"/>
      <c r="BR323" s="60"/>
      <c r="BX323" s="151"/>
      <c r="CB323" s="151"/>
      <c r="CM323" s="151"/>
      <c r="CO323" s="151"/>
      <c r="CT323" s="151"/>
      <c r="CY323" s="151"/>
    </row>
    <row r="324" spans="1:103" x14ac:dyDescent="0.2">
      <c r="A324" s="60"/>
      <c r="B324" s="60"/>
      <c r="C324" s="60"/>
      <c r="D324" s="60"/>
      <c r="E324" s="60"/>
      <c r="F324" s="60"/>
      <c r="G324" s="60"/>
      <c r="H324" s="60"/>
      <c r="I324" s="60"/>
      <c r="J324" s="60"/>
      <c r="K324" s="60"/>
      <c r="L324" s="60"/>
      <c r="M324" s="60"/>
      <c r="N324" s="60"/>
      <c r="O324" s="60"/>
      <c r="P324" s="60"/>
      <c r="Q324" s="60"/>
      <c r="R324" s="334">
        <v>1542</v>
      </c>
      <c r="S324" s="319" t="s">
        <v>357</v>
      </c>
      <c r="BE324" s="60"/>
      <c r="BR324" s="60"/>
      <c r="BX324" s="151"/>
      <c r="CB324" s="151"/>
      <c r="CM324" s="151"/>
      <c r="CO324" s="151"/>
      <c r="CT324" s="151"/>
      <c r="CY324" s="151"/>
    </row>
    <row r="325" spans="1:103" x14ac:dyDescent="0.2">
      <c r="A325" s="60"/>
      <c r="B325" s="60"/>
      <c r="C325" s="60"/>
      <c r="D325" s="60"/>
      <c r="E325" s="60"/>
      <c r="F325" s="60"/>
      <c r="G325" s="60"/>
      <c r="H325" s="60"/>
      <c r="I325" s="60"/>
      <c r="J325" s="60"/>
      <c r="K325" s="60"/>
      <c r="L325" s="60"/>
      <c r="M325" s="60"/>
      <c r="N325" s="60"/>
      <c r="O325" s="60"/>
      <c r="P325" s="60"/>
      <c r="Q325" s="60"/>
      <c r="R325" s="334">
        <v>1543</v>
      </c>
      <c r="S325" s="319" t="s">
        <v>357</v>
      </c>
      <c r="BE325" s="60"/>
      <c r="BR325" s="60"/>
      <c r="BX325" s="151"/>
      <c r="CB325" s="151"/>
      <c r="CM325" s="151"/>
      <c r="CO325" s="151"/>
      <c r="CT325" s="151"/>
      <c r="CY325" s="151"/>
    </row>
    <row r="326" spans="1:103" x14ac:dyDescent="0.2">
      <c r="A326" s="60"/>
      <c r="B326" s="60"/>
      <c r="C326" s="60"/>
      <c r="D326" s="60"/>
      <c r="E326" s="60"/>
      <c r="F326" s="60"/>
      <c r="G326" s="60"/>
      <c r="H326" s="60"/>
      <c r="I326" s="60"/>
      <c r="J326" s="60"/>
      <c r="K326" s="60"/>
      <c r="L326" s="60"/>
      <c r="M326" s="60"/>
      <c r="N326" s="60"/>
      <c r="O326" s="60"/>
      <c r="P326" s="60"/>
      <c r="Q326" s="60"/>
      <c r="R326" s="334">
        <v>1545</v>
      </c>
      <c r="S326" s="319" t="s">
        <v>357</v>
      </c>
      <c r="BE326" s="60"/>
      <c r="BR326" s="60"/>
      <c r="BX326" s="151"/>
      <c r="CB326" s="151"/>
      <c r="CM326" s="151"/>
      <c r="CO326" s="151"/>
      <c r="CT326" s="151"/>
      <c r="CY326" s="151"/>
    </row>
    <row r="327" spans="1:103" x14ac:dyDescent="0.2">
      <c r="A327" s="60"/>
      <c r="B327" s="60"/>
      <c r="C327" s="60"/>
      <c r="D327" s="60"/>
      <c r="E327" s="60"/>
      <c r="F327" s="60"/>
      <c r="G327" s="60"/>
      <c r="H327" s="60"/>
      <c r="I327" s="60"/>
      <c r="J327" s="60"/>
      <c r="K327" s="60"/>
      <c r="L327" s="60"/>
      <c r="M327" s="60"/>
      <c r="N327" s="60"/>
      <c r="O327" s="60"/>
      <c r="P327" s="60"/>
      <c r="Q327" s="60"/>
      <c r="R327" s="334">
        <v>1546</v>
      </c>
      <c r="S327" s="319" t="s">
        <v>357</v>
      </c>
      <c r="BE327" s="60"/>
      <c r="BR327" s="60"/>
      <c r="BX327" s="151"/>
      <c r="CB327" s="151"/>
      <c r="CM327" s="151"/>
      <c r="CO327" s="151"/>
      <c r="CT327" s="151"/>
      <c r="CY327" s="151"/>
    </row>
    <row r="328" spans="1:103" x14ac:dyDescent="0.2">
      <c r="A328" s="60"/>
      <c r="B328" s="60"/>
      <c r="C328" s="60"/>
      <c r="D328" s="60"/>
      <c r="E328" s="60"/>
      <c r="F328" s="60"/>
      <c r="G328" s="60"/>
      <c r="H328" s="60"/>
      <c r="I328" s="60"/>
      <c r="J328" s="60"/>
      <c r="K328" s="60"/>
      <c r="L328" s="60"/>
      <c r="M328" s="60"/>
      <c r="N328" s="60"/>
      <c r="O328" s="60"/>
      <c r="P328" s="60"/>
      <c r="Q328" s="60"/>
      <c r="R328" s="334">
        <v>1550</v>
      </c>
      <c r="S328" s="319" t="s">
        <v>357</v>
      </c>
      <c r="BE328" s="60"/>
      <c r="BR328" s="60"/>
      <c r="BX328" s="151"/>
      <c r="CB328" s="151"/>
      <c r="CM328" s="151"/>
      <c r="CO328" s="151"/>
      <c r="CT328" s="151"/>
      <c r="CY328" s="151"/>
    </row>
    <row r="329" spans="1:103" x14ac:dyDescent="0.2">
      <c r="A329" s="60"/>
      <c r="B329" s="60"/>
      <c r="C329" s="60"/>
      <c r="D329" s="60"/>
      <c r="E329" s="60"/>
      <c r="F329" s="60"/>
      <c r="G329" s="60"/>
      <c r="H329" s="60"/>
      <c r="I329" s="60"/>
      <c r="J329" s="60"/>
      <c r="K329" s="60"/>
      <c r="L329" s="60"/>
      <c r="M329" s="60"/>
      <c r="N329" s="60"/>
      <c r="O329" s="60"/>
      <c r="P329" s="60"/>
      <c r="Q329" s="60"/>
      <c r="R329" s="334">
        <v>1560</v>
      </c>
      <c r="S329" s="319" t="s">
        <v>357</v>
      </c>
      <c r="BE329" s="60"/>
      <c r="BR329" s="60"/>
      <c r="BX329" s="151"/>
      <c r="CB329" s="151"/>
      <c r="CM329" s="151"/>
      <c r="CO329" s="151"/>
      <c r="CT329" s="151"/>
      <c r="CY329" s="151"/>
    </row>
    <row r="330" spans="1:103" x14ac:dyDescent="0.2">
      <c r="A330" s="60"/>
      <c r="B330" s="60"/>
      <c r="C330" s="60"/>
      <c r="D330" s="60"/>
      <c r="E330" s="60"/>
      <c r="F330" s="60"/>
      <c r="G330" s="60"/>
      <c r="H330" s="60"/>
      <c r="I330" s="60"/>
      <c r="J330" s="60"/>
      <c r="K330" s="60"/>
      <c r="L330" s="60"/>
      <c r="M330" s="60"/>
      <c r="N330" s="60"/>
      <c r="O330" s="60"/>
      <c r="P330" s="60"/>
      <c r="Q330" s="60"/>
      <c r="R330" s="334">
        <v>1561</v>
      </c>
      <c r="S330" s="319" t="s">
        <v>357</v>
      </c>
      <c r="BE330" s="60"/>
      <c r="BR330" s="60"/>
      <c r="BX330" s="151"/>
      <c r="CB330" s="151"/>
      <c r="CM330" s="151"/>
      <c r="CO330" s="151"/>
      <c r="CT330" s="151"/>
      <c r="CY330" s="151"/>
    </row>
    <row r="331" spans="1:103" x14ac:dyDescent="0.2">
      <c r="A331" s="60"/>
      <c r="B331" s="60"/>
      <c r="C331" s="60"/>
      <c r="D331" s="60"/>
      <c r="E331" s="60"/>
      <c r="F331" s="60"/>
      <c r="G331" s="60"/>
      <c r="H331" s="60"/>
      <c r="I331" s="60"/>
      <c r="J331" s="60"/>
      <c r="K331" s="60"/>
      <c r="L331" s="60"/>
      <c r="M331" s="60"/>
      <c r="N331" s="60"/>
      <c r="O331" s="60"/>
      <c r="P331" s="60"/>
      <c r="Q331" s="60"/>
      <c r="R331" s="334">
        <v>1562</v>
      </c>
      <c r="S331" s="319" t="s">
        <v>357</v>
      </c>
      <c r="BE331" s="60"/>
      <c r="BR331" s="60"/>
      <c r="BX331" s="151"/>
      <c r="CB331" s="151"/>
      <c r="CM331" s="151"/>
      <c r="CO331" s="151"/>
      <c r="CT331" s="151"/>
      <c r="CY331" s="151"/>
    </row>
    <row r="332" spans="1:103" x14ac:dyDescent="0.2">
      <c r="A332" s="60"/>
      <c r="B332" s="60"/>
      <c r="C332" s="60"/>
      <c r="D332" s="60"/>
      <c r="E332" s="60"/>
      <c r="F332" s="60"/>
      <c r="G332" s="60"/>
      <c r="H332" s="60"/>
      <c r="I332" s="60"/>
      <c r="J332" s="60"/>
      <c r="K332" s="60"/>
      <c r="L332" s="60"/>
      <c r="M332" s="60"/>
      <c r="N332" s="60"/>
      <c r="O332" s="60"/>
      <c r="P332" s="60"/>
      <c r="Q332" s="60"/>
      <c r="R332" s="334">
        <v>1564</v>
      </c>
      <c r="S332" s="319" t="s">
        <v>357</v>
      </c>
      <c r="BE332" s="60"/>
      <c r="BR332" s="60"/>
      <c r="BX332" s="151"/>
      <c r="CB332" s="151"/>
      <c r="CM332" s="151"/>
      <c r="CO332" s="151"/>
      <c r="CT332" s="151"/>
      <c r="CY332" s="151"/>
    </row>
    <row r="333" spans="1:103" x14ac:dyDescent="0.2">
      <c r="A333" s="60"/>
      <c r="B333" s="60"/>
      <c r="C333" s="60"/>
      <c r="D333" s="60"/>
      <c r="E333" s="60"/>
      <c r="F333" s="60"/>
      <c r="G333" s="60"/>
      <c r="H333" s="60"/>
      <c r="I333" s="60"/>
      <c r="J333" s="60"/>
      <c r="K333" s="60"/>
      <c r="L333" s="60"/>
      <c r="M333" s="60"/>
      <c r="N333" s="60"/>
      <c r="O333" s="60"/>
      <c r="P333" s="60"/>
      <c r="Q333" s="60"/>
      <c r="R333" s="334">
        <v>1566</v>
      </c>
      <c r="S333" s="319" t="s">
        <v>357</v>
      </c>
      <c r="BE333" s="60"/>
      <c r="BR333" s="60"/>
      <c r="BX333" s="151"/>
      <c r="CB333" s="151"/>
      <c r="CM333" s="151"/>
      <c r="CO333" s="151"/>
      <c r="CT333" s="151"/>
      <c r="CY333" s="151"/>
    </row>
    <row r="334" spans="1:103" x14ac:dyDescent="0.2">
      <c r="A334" s="60"/>
      <c r="B334" s="60"/>
      <c r="C334" s="60"/>
      <c r="D334" s="60"/>
      <c r="E334" s="60"/>
      <c r="F334" s="60"/>
      <c r="G334" s="60"/>
      <c r="H334" s="60"/>
      <c r="I334" s="60"/>
      <c r="J334" s="60"/>
      <c r="K334" s="60"/>
      <c r="L334" s="60"/>
      <c r="M334" s="60"/>
      <c r="N334" s="60"/>
      <c r="O334" s="60"/>
      <c r="P334" s="60"/>
      <c r="Q334" s="60"/>
      <c r="R334" s="334">
        <v>1568</v>
      </c>
      <c r="S334" s="319" t="s">
        <v>357</v>
      </c>
      <c r="BE334" s="60"/>
      <c r="BR334" s="60"/>
      <c r="BX334" s="151"/>
      <c r="CB334" s="151"/>
      <c r="CM334" s="151"/>
      <c r="CO334" s="151"/>
      <c r="CT334" s="151"/>
      <c r="CY334" s="151"/>
    </row>
    <row r="335" spans="1:103" x14ac:dyDescent="0.2">
      <c r="A335" s="60"/>
      <c r="B335" s="60"/>
      <c r="C335" s="60"/>
      <c r="D335" s="60"/>
      <c r="E335" s="60"/>
      <c r="F335" s="60"/>
      <c r="G335" s="60"/>
      <c r="H335" s="60"/>
      <c r="I335" s="60"/>
      <c r="J335" s="60"/>
      <c r="K335" s="60"/>
      <c r="L335" s="60"/>
      <c r="M335" s="60"/>
      <c r="N335" s="60"/>
      <c r="O335" s="60"/>
      <c r="P335" s="60"/>
      <c r="Q335" s="60"/>
      <c r="R335" s="334">
        <v>1569</v>
      </c>
      <c r="S335" s="319" t="s">
        <v>357</v>
      </c>
      <c r="BE335" s="60"/>
      <c r="BR335" s="60"/>
      <c r="BX335" s="151"/>
      <c r="CB335" s="151"/>
      <c r="CM335" s="151"/>
      <c r="CO335" s="151"/>
      <c r="CT335" s="151"/>
      <c r="CY335" s="151"/>
    </row>
    <row r="336" spans="1:103" x14ac:dyDescent="0.2">
      <c r="A336" s="60"/>
      <c r="B336" s="60"/>
      <c r="C336" s="60"/>
      <c r="D336" s="60"/>
      <c r="E336" s="60"/>
      <c r="F336" s="60"/>
      <c r="G336" s="60"/>
      <c r="H336" s="60"/>
      <c r="I336" s="60"/>
      <c r="J336" s="60"/>
      <c r="K336" s="60"/>
      <c r="L336" s="60"/>
      <c r="M336" s="60"/>
      <c r="N336" s="60"/>
      <c r="O336" s="60"/>
      <c r="P336" s="60"/>
      <c r="Q336" s="60"/>
      <c r="R336" s="334">
        <v>1570</v>
      </c>
      <c r="S336" s="319" t="s">
        <v>357</v>
      </c>
      <c r="BE336" s="60"/>
      <c r="BR336" s="60"/>
      <c r="BX336" s="151"/>
      <c r="CB336" s="151"/>
      <c r="CM336" s="151"/>
      <c r="CO336" s="151"/>
      <c r="CT336" s="151"/>
      <c r="CY336" s="151"/>
    </row>
    <row r="337" spans="1:103" x14ac:dyDescent="0.2">
      <c r="A337" s="60"/>
      <c r="B337" s="60"/>
      <c r="C337" s="60"/>
      <c r="D337" s="60"/>
      <c r="E337" s="60"/>
      <c r="F337" s="60"/>
      <c r="G337" s="60"/>
      <c r="H337" s="60"/>
      <c r="I337" s="60"/>
      <c r="J337" s="60"/>
      <c r="K337" s="60"/>
      <c r="L337" s="60"/>
      <c r="M337" s="60"/>
      <c r="N337" s="60"/>
      <c r="O337" s="60"/>
      <c r="P337" s="60"/>
      <c r="Q337" s="60"/>
      <c r="R337" s="334">
        <v>1571</v>
      </c>
      <c r="S337" s="319" t="s">
        <v>357</v>
      </c>
      <c r="BE337" s="60"/>
      <c r="BR337" s="60"/>
      <c r="BX337" s="151"/>
      <c r="CB337" s="151"/>
      <c r="CM337" s="151"/>
      <c r="CO337" s="151"/>
      <c r="CT337" s="151"/>
      <c r="CY337" s="151"/>
    </row>
    <row r="338" spans="1:103" x14ac:dyDescent="0.2">
      <c r="A338" s="60"/>
      <c r="B338" s="60"/>
      <c r="C338" s="60"/>
      <c r="D338" s="60"/>
      <c r="E338" s="60"/>
      <c r="F338" s="60"/>
      <c r="G338" s="60"/>
      <c r="H338" s="60"/>
      <c r="I338" s="60"/>
      <c r="J338" s="60"/>
      <c r="K338" s="60"/>
      <c r="L338" s="60"/>
      <c r="M338" s="60"/>
      <c r="N338" s="60"/>
      <c r="O338" s="60"/>
      <c r="P338" s="60"/>
      <c r="Q338" s="60"/>
      <c r="R338" s="334">
        <v>1580</v>
      </c>
      <c r="S338" s="319" t="s">
        <v>357</v>
      </c>
      <c r="BE338" s="60"/>
      <c r="BR338" s="60"/>
      <c r="BX338" s="151"/>
      <c r="CB338" s="151"/>
      <c r="CM338" s="151"/>
      <c r="CO338" s="151"/>
      <c r="CT338" s="151"/>
      <c r="CY338" s="151"/>
    </row>
    <row r="339" spans="1:103" x14ac:dyDescent="0.2">
      <c r="A339" s="60"/>
      <c r="B339" s="60"/>
      <c r="C339" s="60"/>
      <c r="D339" s="60"/>
      <c r="E339" s="60"/>
      <c r="F339" s="60"/>
      <c r="G339" s="60"/>
      <c r="H339" s="60"/>
      <c r="I339" s="60"/>
      <c r="J339" s="60"/>
      <c r="K339" s="60"/>
      <c r="L339" s="60"/>
      <c r="M339" s="60"/>
      <c r="N339" s="60"/>
      <c r="O339" s="60"/>
      <c r="P339" s="60"/>
      <c r="Q339" s="60"/>
      <c r="R339" s="334">
        <v>1581</v>
      </c>
      <c r="S339" s="319" t="s">
        <v>357</v>
      </c>
      <c r="BE339" s="60"/>
      <c r="BR339" s="60"/>
      <c r="BX339" s="151"/>
      <c r="CB339" s="151"/>
      <c r="CM339" s="151"/>
      <c r="CO339" s="151"/>
      <c r="CT339" s="151"/>
      <c r="CY339" s="151"/>
    </row>
    <row r="340" spans="1:103" x14ac:dyDescent="0.2">
      <c r="A340" s="60"/>
      <c r="B340" s="60"/>
      <c r="C340" s="60"/>
      <c r="D340" s="60"/>
      <c r="E340" s="60"/>
      <c r="F340" s="60"/>
      <c r="G340" s="60"/>
      <c r="H340" s="60"/>
      <c r="I340" s="60"/>
      <c r="J340" s="60"/>
      <c r="K340" s="60"/>
      <c r="L340" s="60"/>
      <c r="M340" s="60"/>
      <c r="N340" s="60"/>
      <c r="O340" s="60"/>
      <c r="P340" s="60"/>
      <c r="Q340" s="60"/>
      <c r="R340" s="334">
        <v>1582</v>
      </c>
      <c r="S340" s="319" t="s">
        <v>357</v>
      </c>
      <c r="BE340" s="60"/>
      <c r="BR340" s="60"/>
      <c r="BX340" s="151"/>
      <c r="CB340" s="151"/>
      <c r="CM340" s="151"/>
      <c r="CO340" s="151"/>
      <c r="CT340" s="151"/>
      <c r="CY340" s="151"/>
    </row>
    <row r="341" spans="1:103" x14ac:dyDescent="0.2">
      <c r="A341" s="60"/>
      <c r="B341" s="60"/>
      <c r="C341" s="60"/>
      <c r="D341" s="60"/>
      <c r="E341" s="60"/>
      <c r="F341" s="60"/>
      <c r="G341" s="60"/>
      <c r="H341" s="60"/>
      <c r="I341" s="60"/>
      <c r="J341" s="60"/>
      <c r="K341" s="60"/>
      <c r="L341" s="60"/>
      <c r="M341" s="60"/>
      <c r="N341" s="60"/>
      <c r="O341" s="60"/>
      <c r="P341" s="60"/>
      <c r="Q341" s="60"/>
      <c r="R341" s="334">
        <v>1583</v>
      </c>
      <c r="S341" s="319" t="s">
        <v>357</v>
      </c>
      <c r="BE341" s="60"/>
      <c r="BR341" s="60"/>
      <c r="BX341" s="151"/>
      <c r="CB341" s="151"/>
      <c r="CM341" s="151"/>
      <c r="CO341" s="151"/>
      <c r="CT341" s="151"/>
      <c r="CY341" s="151"/>
    </row>
    <row r="342" spans="1:103" x14ac:dyDescent="0.2">
      <c r="A342" s="60"/>
      <c r="B342" s="60"/>
      <c r="C342" s="60"/>
      <c r="D342" s="60"/>
      <c r="E342" s="60"/>
      <c r="F342" s="60"/>
      <c r="G342" s="60"/>
      <c r="H342" s="60"/>
      <c r="I342" s="60"/>
      <c r="J342" s="60"/>
      <c r="K342" s="60"/>
      <c r="L342" s="60"/>
      <c r="M342" s="60"/>
      <c r="N342" s="60"/>
      <c r="O342" s="60"/>
      <c r="P342" s="60"/>
      <c r="Q342" s="60"/>
      <c r="R342" s="334">
        <v>1585</v>
      </c>
      <c r="S342" s="319" t="s">
        <v>357</v>
      </c>
      <c r="BE342" s="60"/>
      <c r="BR342" s="60"/>
      <c r="BX342" s="151"/>
      <c r="CB342" s="151"/>
      <c r="CM342" s="151"/>
      <c r="CO342" s="151"/>
      <c r="CT342" s="151"/>
      <c r="CY342" s="151"/>
    </row>
    <row r="343" spans="1:103" x14ac:dyDescent="0.2">
      <c r="A343" s="60"/>
      <c r="B343" s="60"/>
      <c r="C343" s="60"/>
      <c r="D343" s="60"/>
      <c r="E343" s="60"/>
      <c r="F343" s="60"/>
      <c r="G343" s="60"/>
      <c r="H343" s="60"/>
      <c r="I343" s="60"/>
      <c r="J343" s="60"/>
      <c r="K343" s="60"/>
      <c r="L343" s="60"/>
      <c r="M343" s="60"/>
      <c r="N343" s="60"/>
      <c r="O343" s="60"/>
      <c r="P343" s="60"/>
      <c r="Q343" s="60"/>
      <c r="R343" s="334">
        <v>1586</v>
      </c>
      <c r="S343" s="319" t="s">
        <v>357</v>
      </c>
      <c r="BE343" s="60"/>
      <c r="BR343" s="60"/>
      <c r="BX343" s="151"/>
      <c r="CB343" s="151"/>
      <c r="CM343" s="151"/>
      <c r="CO343" s="151"/>
      <c r="CT343" s="151"/>
      <c r="CY343" s="151"/>
    </row>
    <row r="344" spans="1:103" x14ac:dyDescent="0.2">
      <c r="A344" s="60"/>
      <c r="B344" s="60"/>
      <c r="C344" s="60"/>
      <c r="D344" s="60"/>
      <c r="E344" s="60"/>
      <c r="F344" s="60"/>
      <c r="G344" s="60"/>
      <c r="H344" s="60"/>
      <c r="I344" s="60"/>
      <c r="J344" s="60"/>
      <c r="K344" s="60"/>
      <c r="L344" s="60"/>
      <c r="M344" s="60"/>
      <c r="N344" s="60"/>
      <c r="O344" s="60"/>
      <c r="P344" s="60"/>
      <c r="Q344" s="60"/>
      <c r="R344" s="334">
        <v>1588</v>
      </c>
      <c r="S344" s="319" t="s">
        <v>357</v>
      </c>
      <c r="BE344" s="60"/>
      <c r="BR344" s="60"/>
      <c r="BX344" s="151"/>
      <c r="CB344" s="151"/>
      <c r="CM344" s="151"/>
      <c r="CO344" s="151"/>
      <c r="CT344" s="151"/>
      <c r="CY344" s="151"/>
    </row>
    <row r="345" spans="1:103" x14ac:dyDescent="0.2">
      <c r="A345" s="60"/>
      <c r="B345" s="60"/>
      <c r="C345" s="60"/>
      <c r="D345" s="60"/>
      <c r="E345" s="60"/>
      <c r="F345" s="60"/>
      <c r="G345" s="60"/>
      <c r="H345" s="60"/>
      <c r="I345" s="60"/>
      <c r="J345" s="60"/>
      <c r="K345" s="60"/>
      <c r="L345" s="60"/>
      <c r="M345" s="60"/>
      <c r="N345" s="60"/>
      <c r="O345" s="60"/>
      <c r="P345" s="60"/>
      <c r="Q345" s="60"/>
      <c r="R345" s="334">
        <v>1590</v>
      </c>
      <c r="S345" s="319" t="s">
        <v>357</v>
      </c>
      <c r="BE345" s="60"/>
      <c r="BR345" s="60"/>
      <c r="BX345" s="151"/>
      <c r="CB345" s="151"/>
      <c r="CM345" s="151"/>
      <c r="CO345" s="151"/>
      <c r="CT345" s="151"/>
      <c r="CY345" s="151"/>
    </row>
    <row r="346" spans="1:103" x14ac:dyDescent="0.2">
      <c r="A346" s="60"/>
      <c r="B346" s="60"/>
      <c r="C346" s="60"/>
      <c r="D346" s="60"/>
      <c r="E346" s="60"/>
      <c r="F346" s="60"/>
      <c r="G346" s="60"/>
      <c r="H346" s="60"/>
      <c r="I346" s="60"/>
      <c r="J346" s="60"/>
      <c r="K346" s="60"/>
      <c r="L346" s="60"/>
      <c r="M346" s="60"/>
      <c r="N346" s="60"/>
      <c r="O346" s="60"/>
      <c r="P346" s="60"/>
      <c r="Q346" s="60"/>
      <c r="R346" s="334">
        <v>1601</v>
      </c>
      <c r="S346" s="319" t="s">
        <v>357</v>
      </c>
      <c r="BE346" s="60"/>
      <c r="BR346" s="60"/>
      <c r="BX346" s="151"/>
      <c r="CB346" s="151"/>
      <c r="CM346" s="151"/>
      <c r="CO346" s="151"/>
      <c r="CT346" s="151"/>
      <c r="CY346" s="151"/>
    </row>
    <row r="347" spans="1:103" x14ac:dyDescent="0.2">
      <c r="A347" s="60"/>
      <c r="B347" s="60"/>
      <c r="C347" s="60"/>
      <c r="D347" s="60"/>
      <c r="E347" s="60"/>
      <c r="F347" s="60"/>
      <c r="G347" s="60"/>
      <c r="H347" s="60"/>
      <c r="I347" s="60"/>
      <c r="J347" s="60"/>
      <c r="K347" s="60"/>
      <c r="L347" s="60"/>
      <c r="M347" s="60"/>
      <c r="N347" s="60"/>
      <c r="O347" s="60"/>
      <c r="P347" s="60"/>
      <c r="Q347" s="60"/>
      <c r="R347" s="334">
        <v>1602</v>
      </c>
      <c r="S347" s="319" t="s">
        <v>357</v>
      </c>
      <c r="BE347" s="60"/>
      <c r="BR347" s="60"/>
      <c r="BX347" s="151"/>
      <c r="CB347" s="151"/>
      <c r="CM347" s="151"/>
      <c r="CO347" s="151"/>
      <c r="CT347" s="151"/>
      <c r="CY347" s="151"/>
    </row>
    <row r="348" spans="1:103" x14ac:dyDescent="0.2">
      <c r="A348" s="60"/>
      <c r="B348" s="60"/>
      <c r="C348" s="60"/>
      <c r="D348" s="60"/>
      <c r="E348" s="60"/>
      <c r="F348" s="60"/>
      <c r="G348" s="60"/>
      <c r="H348" s="60"/>
      <c r="I348" s="60"/>
      <c r="J348" s="60"/>
      <c r="K348" s="60"/>
      <c r="L348" s="60"/>
      <c r="M348" s="60"/>
      <c r="N348" s="60"/>
      <c r="O348" s="60"/>
      <c r="P348" s="60"/>
      <c r="Q348" s="60"/>
      <c r="R348" s="334">
        <v>1603</v>
      </c>
      <c r="S348" s="319" t="s">
        <v>357</v>
      </c>
      <c r="BE348" s="60"/>
      <c r="BR348" s="60"/>
      <c r="BX348" s="151"/>
      <c r="CB348" s="151"/>
      <c r="CM348" s="151"/>
      <c r="CO348" s="151"/>
      <c r="CT348" s="151"/>
      <c r="CY348" s="151"/>
    </row>
    <row r="349" spans="1:103" x14ac:dyDescent="0.2">
      <c r="A349" s="60"/>
      <c r="B349" s="60"/>
      <c r="C349" s="60"/>
      <c r="D349" s="60"/>
      <c r="E349" s="60"/>
      <c r="F349" s="60"/>
      <c r="G349" s="60"/>
      <c r="H349" s="60"/>
      <c r="I349" s="60"/>
      <c r="J349" s="60"/>
      <c r="K349" s="60"/>
      <c r="L349" s="60"/>
      <c r="M349" s="60"/>
      <c r="N349" s="60"/>
      <c r="O349" s="60"/>
      <c r="P349" s="60"/>
      <c r="Q349" s="60"/>
      <c r="R349" s="334">
        <v>1604</v>
      </c>
      <c r="S349" s="319" t="s">
        <v>357</v>
      </c>
      <c r="BE349" s="60"/>
      <c r="BR349" s="60"/>
      <c r="BX349" s="151"/>
      <c r="CB349" s="151"/>
      <c r="CM349" s="151"/>
      <c r="CO349" s="151"/>
      <c r="CT349" s="151"/>
      <c r="CY349" s="151"/>
    </row>
    <row r="350" spans="1:103" x14ac:dyDescent="0.2">
      <c r="A350" s="60"/>
      <c r="B350" s="60"/>
      <c r="C350" s="60"/>
      <c r="D350" s="60"/>
      <c r="E350" s="60"/>
      <c r="F350" s="60"/>
      <c r="G350" s="60"/>
      <c r="H350" s="60"/>
      <c r="I350" s="60"/>
      <c r="J350" s="60"/>
      <c r="K350" s="60"/>
      <c r="L350" s="60"/>
      <c r="M350" s="60"/>
      <c r="N350" s="60"/>
      <c r="O350" s="60"/>
      <c r="P350" s="60"/>
      <c r="Q350" s="60"/>
      <c r="R350" s="334">
        <v>1605</v>
      </c>
      <c r="S350" s="319" t="s">
        <v>357</v>
      </c>
      <c r="BE350" s="60"/>
      <c r="BR350" s="60"/>
      <c r="BX350" s="151"/>
      <c r="CB350" s="151"/>
      <c r="CM350" s="151"/>
      <c r="CO350" s="151"/>
      <c r="CT350" s="151"/>
      <c r="CY350" s="151"/>
    </row>
    <row r="351" spans="1:103" x14ac:dyDescent="0.2">
      <c r="A351" s="60"/>
      <c r="B351" s="60"/>
      <c r="C351" s="60"/>
      <c r="D351" s="60"/>
      <c r="E351" s="60"/>
      <c r="F351" s="60"/>
      <c r="G351" s="60"/>
      <c r="H351" s="60"/>
      <c r="I351" s="60"/>
      <c r="J351" s="60"/>
      <c r="K351" s="60"/>
      <c r="L351" s="60"/>
      <c r="M351" s="60"/>
      <c r="N351" s="60"/>
      <c r="O351" s="60"/>
      <c r="P351" s="60"/>
      <c r="Q351" s="60"/>
      <c r="R351" s="334">
        <v>1606</v>
      </c>
      <c r="S351" s="319" t="s">
        <v>357</v>
      </c>
      <c r="BE351" s="60"/>
      <c r="BR351" s="60"/>
      <c r="BX351" s="151"/>
      <c r="CB351" s="151"/>
      <c r="CM351" s="151"/>
      <c r="CO351" s="151"/>
      <c r="CT351" s="151"/>
      <c r="CY351" s="151"/>
    </row>
    <row r="352" spans="1:103" x14ac:dyDescent="0.2">
      <c r="A352" s="60"/>
      <c r="B352" s="60"/>
      <c r="C352" s="60"/>
      <c r="D352" s="60"/>
      <c r="E352" s="60"/>
      <c r="F352" s="60"/>
      <c r="G352" s="60"/>
      <c r="H352" s="60"/>
      <c r="I352" s="60"/>
      <c r="J352" s="60"/>
      <c r="K352" s="60"/>
      <c r="L352" s="60"/>
      <c r="M352" s="60"/>
      <c r="N352" s="60"/>
      <c r="O352" s="60"/>
      <c r="P352" s="60"/>
      <c r="Q352" s="60"/>
      <c r="R352" s="334">
        <v>1607</v>
      </c>
      <c r="S352" s="319" t="s">
        <v>357</v>
      </c>
      <c r="BE352" s="60"/>
      <c r="BR352" s="60"/>
      <c r="BX352" s="151"/>
      <c r="CB352" s="151"/>
      <c r="CM352" s="151"/>
      <c r="CO352" s="151"/>
      <c r="CT352" s="151"/>
      <c r="CY352" s="151"/>
    </row>
    <row r="353" spans="1:103" x14ac:dyDescent="0.2">
      <c r="A353" s="60"/>
      <c r="B353" s="60"/>
      <c r="C353" s="60"/>
      <c r="D353" s="60"/>
      <c r="E353" s="60"/>
      <c r="F353" s="60"/>
      <c r="G353" s="60"/>
      <c r="H353" s="60"/>
      <c r="I353" s="60"/>
      <c r="J353" s="60"/>
      <c r="K353" s="60"/>
      <c r="L353" s="60"/>
      <c r="M353" s="60"/>
      <c r="N353" s="60"/>
      <c r="O353" s="60"/>
      <c r="P353" s="60"/>
      <c r="Q353" s="60"/>
      <c r="R353" s="334">
        <v>1608</v>
      </c>
      <c r="S353" s="319" t="s">
        <v>357</v>
      </c>
      <c r="BE353" s="60"/>
      <c r="BR353" s="60"/>
      <c r="BX353" s="151"/>
      <c r="CB353" s="151"/>
      <c r="CM353" s="151"/>
      <c r="CO353" s="151"/>
      <c r="CT353" s="151"/>
      <c r="CY353" s="151"/>
    </row>
    <row r="354" spans="1:103" x14ac:dyDescent="0.2">
      <c r="A354" s="60"/>
      <c r="B354" s="60"/>
      <c r="C354" s="60"/>
      <c r="D354" s="60"/>
      <c r="E354" s="60"/>
      <c r="F354" s="60"/>
      <c r="G354" s="60"/>
      <c r="H354" s="60"/>
      <c r="I354" s="60"/>
      <c r="J354" s="60"/>
      <c r="K354" s="60"/>
      <c r="L354" s="60"/>
      <c r="M354" s="60"/>
      <c r="N354" s="60"/>
      <c r="O354" s="60"/>
      <c r="P354" s="60"/>
      <c r="Q354" s="60"/>
      <c r="R354" s="334">
        <v>1609</v>
      </c>
      <c r="S354" s="319" t="s">
        <v>357</v>
      </c>
      <c r="BE354" s="60"/>
      <c r="BR354" s="60"/>
      <c r="BX354" s="151"/>
      <c r="CB354" s="151"/>
      <c r="CM354" s="151"/>
      <c r="CO354" s="151"/>
      <c r="CT354" s="151"/>
      <c r="CY354" s="151"/>
    </row>
    <row r="355" spans="1:103" x14ac:dyDescent="0.2">
      <c r="A355" s="60"/>
      <c r="B355" s="60"/>
      <c r="C355" s="60"/>
      <c r="D355" s="60"/>
      <c r="E355" s="60"/>
      <c r="F355" s="60"/>
      <c r="G355" s="60"/>
      <c r="H355" s="60"/>
      <c r="I355" s="60"/>
      <c r="J355" s="60"/>
      <c r="K355" s="60"/>
      <c r="L355" s="60"/>
      <c r="M355" s="60"/>
      <c r="N355" s="60"/>
      <c r="O355" s="60"/>
      <c r="P355" s="60"/>
      <c r="Q355" s="60"/>
      <c r="R355" s="334">
        <v>1610</v>
      </c>
      <c r="S355" s="319" t="s">
        <v>357</v>
      </c>
      <c r="BE355" s="60"/>
      <c r="BR355" s="60"/>
      <c r="BX355" s="151"/>
      <c r="CB355" s="151"/>
      <c r="CM355" s="151"/>
      <c r="CO355" s="151"/>
      <c r="CT355" s="151"/>
      <c r="CY355" s="151"/>
    </row>
    <row r="356" spans="1:103" x14ac:dyDescent="0.2">
      <c r="A356" s="60"/>
      <c r="B356" s="60"/>
      <c r="C356" s="60"/>
      <c r="D356" s="60"/>
      <c r="E356" s="60"/>
      <c r="F356" s="60"/>
      <c r="G356" s="60"/>
      <c r="H356" s="60"/>
      <c r="I356" s="60"/>
      <c r="J356" s="60"/>
      <c r="K356" s="60"/>
      <c r="L356" s="60"/>
      <c r="M356" s="60"/>
      <c r="N356" s="60"/>
      <c r="O356" s="60"/>
      <c r="P356" s="60"/>
      <c r="Q356" s="60"/>
      <c r="R356" s="334">
        <v>1611</v>
      </c>
      <c r="S356" s="319" t="s">
        <v>357</v>
      </c>
      <c r="BE356" s="60"/>
      <c r="BR356" s="60"/>
      <c r="BX356" s="151"/>
      <c r="CB356" s="151"/>
      <c r="CM356" s="151"/>
      <c r="CO356" s="151"/>
      <c r="CT356" s="151"/>
      <c r="CY356" s="151"/>
    </row>
    <row r="357" spans="1:103" x14ac:dyDescent="0.2">
      <c r="A357" s="60"/>
      <c r="B357" s="60"/>
      <c r="C357" s="60"/>
      <c r="D357" s="60"/>
      <c r="E357" s="60"/>
      <c r="F357" s="60"/>
      <c r="G357" s="60"/>
      <c r="H357" s="60"/>
      <c r="I357" s="60"/>
      <c r="J357" s="60"/>
      <c r="K357" s="60"/>
      <c r="L357" s="60"/>
      <c r="M357" s="60"/>
      <c r="N357" s="60"/>
      <c r="O357" s="60"/>
      <c r="P357" s="60"/>
      <c r="Q357" s="60"/>
      <c r="R357" s="334">
        <v>1612</v>
      </c>
      <c r="S357" s="319" t="s">
        <v>357</v>
      </c>
      <c r="BE357" s="60"/>
      <c r="BR357" s="60"/>
      <c r="BX357" s="151"/>
      <c r="CB357" s="151"/>
      <c r="CM357" s="151"/>
      <c r="CO357" s="151"/>
      <c r="CT357" s="151"/>
      <c r="CY357" s="151"/>
    </row>
    <row r="358" spans="1:103" x14ac:dyDescent="0.2">
      <c r="A358" s="60"/>
      <c r="B358" s="60"/>
      <c r="C358" s="60"/>
      <c r="D358" s="60"/>
      <c r="E358" s="60"/>
      <c r="F358" s="60"/>
      <c r="G358" s="60"/>
      <c r="H358" s="60"/>
      <c r="I358" s="60"/>
      <c r="J358" s="60"/>
      <c r="K358" s="60"/>
      <c r="L358" s="60"/>
      <c r="M358" s="60"/>
      <c r="N358" s="60"/>
      <c r="O358" s="60"/>
      <c r="P358" s="60"/>
      <c r="Q358" s="60"/>
      <c r="R358" s="334">
        <v>1613</v>
      </c>
      <c r="S358" s="319" t="s">
        <v>357</v>
      </c>
      <c r="BE358" s="60"/>
      <c r="BR358" s="60"/>
      <c r="BX358" s="151"/>
      <c r="CB358" s="151"/>
      <c r="CM358" s="151"/>
      <c r="CO358" s="151"/>
      <c r="CT358" s="151"/>
      <c r="CY358" s="151"/>
    </row>
    <row r="359" spans="1:103" x14ac:dyDescent="0.2">
      <c r="A359" s="60"/>
      <c r="B359" s="60"/>
      <c r="C359" s="60"/>
      <c r="D359" s="60"/>
      <c r="E359" s="60"/>
      <c r="F359" s="60"/>
      <c r="G359" s="60"/>
      <c r="H359" s="60"/>
      <c r="I359" s="60"/>
      <c r="J359" s="60"/>
      <c r="K359" s="60"/>
      <c r="L359" s="60"/>
      <c r="M359" s="60"/>
      <c r="N359" s="60"/>
      <c r="O359" s="60"/>
      <c r="P359" s="60"/>
      <c r="Q359" s="60"/>
      <c r="R359" s="334">
        <v>1614</v>
      </c>
      <c r="S359" s="319" t="s">
        <v>357</v>
      </c>
      <c r="BE359" s="60"/>
      <c r="BR359" s="60"/>
      <c r="BX359" s="151"/>
      <c r="CB359" s="151"/>
      <c r="CM359" s="151"/>
      <c r="CO359" s="151"/>
      <c r="CT359" s="151"/>
      <c r="CY359" s="151"/>
    </row>
    <row r="360" spans="1:103" x14ac:dyDescent="0.2">
      <c r="A360" s="60"/>
      <c r="B360" s="60"/>
      <c r="C360" s="60"/>
      <c r="D360" s="60"/>
      <c r="E360" s="60"/>
      <c r="F360" s="60"/>
      <c r="G360" s="60"/>
      <c r="H360" s="60"/>
      <c r="I360" s="60"/>
      <c r="J360" s="60"/>
      <c r="K360" s="60"/>
      <c r="L360" s="60"/>
      <c r="M360" s="60"/>
      <c r="N360" s="60"/>
      <c r="O360" s="60"/>
      <c r="P360" s="60"/>
      <c r="Q360" s="60"/>
      <c r="R360" s="334">
        <v>1615</v>
      </c>
      <c r="S360" s="319" t="s">
        <v>357</v>
      </c>
      <c r="BE360" s="60"/>
      <c r="BR360" s="60"/>
      <c r="BX360" s="151"/>
      <c r="CB360" s="151"/>
      <c r="CM360" s="151"/>
      <c r="CO360" s="151"/>
      <c r="CT360" s="151"/>
      <c r="CY360" s="151"/>
    </row>
    <row r="361" spans="1:103" x14ac:dyDescent="0.2">
      <c r="A361" s="60"/>
      <c r="B361" s="60"/>
      <c r="C361" s="60"/>
      <c r="D361" s="60"/>
      <c r="E361" s="60"/>
      <c r="F361" s="60"/>
      <c r="G361" s="60"/>
      <c r="H361" s="60"/>
      <c r="I361" s="60"/>
      <c r="J361" s="60"/>
      <c r="K361" s="60"/>
      <c r="L361" s="60"/>
      <c r="M361" s="60"/>
      <c r="N361" s="60"/>
      <c r="O361" s="60"/>
      <c r="P361" s="60"/>
      <c r="Q361" s="60"/>
      <c r="R361" s="334">
        <v>1653</v>
      </c>
      <c r="S361" s="319" t="s">
        <v>357</v>
      </c>
      <c r="BE361" s="60"/>
      <c r="BR361" s="60"/>
      <c r="BX361" s="151"/>
      <c r="CB361" s="151"/>
      <c r="CM361" s="151"/>
      <c r="CO361" s="151"/>
      <c r="CT361" s="151"/>
      <c r="CY361" s="151"/>
    </row>
    <row r="362" spans="1:103" x14ac:dyDescent="0.2">
      <c r="A362" s="60"/>
      <c r="B362" s="60"/>
      <c r="C362" s="60"/>
      <c r="D362" s="60"/>
      <c r="E362" s="60"/>
      <c r="F362" s="60"/>
      <c r="G362" s="60"/>
      <c r="H362" s="60"/>
      <c r="I362" s="60"/>
      <c r="J362" s="60"/>
      <c r="K362" s="60"/>
      <c r="L362" s="60"/>
      <c r="M362" s="60"/>
      <c r="N362" s="60"/>
      <c r="O362" s="60"/>
      <c r="P362" s="60"/>
      <c r="Q362" s="60"/>
      <c r="R362" s="334">
        <v>1654</v>
      </c>
      <c r="S362" s="319" t="s">
        <v>357</v>
      </c>
      <c r="BE362" s="60"/>
      <c r="BR362" s="60"/>
      <c r="BX362" s="151"/>
      <c r="CB362" s="151"/>
      <c r="CM362" s="151"/>
      <c r="CO362" s="151"/>
      <c r="CT362" s="151"/>
      <c r="CY362" s="151"/>
    </row>
    <row r="363" spans="1:103" x14ac:dyDescent="0.2">
      <c r="A363" s="60"/>
      <c r="B363" s="60"/>
      <c r="C363" s="60"/>
      <c r="D363" s="60"/>
      <c r="E363" s="60"/>
      <c r="F363" s="60"/>
      <c r="G363" s="60"/>
      <c r="H363" s="60"/>
      <c r="I363" s="60"/>
      <c r="J363" s="60"/>
      <c r="K363" s="60"/>
      <c r="L363" s="60"/>
      <c r="M363" s="60"/>
      <c r="N363" s="60"/>
      <c r="O363" s="60"/>
      <c r="P363" s="60"/>
      <c r="Q363" s="60"/>
      <c r="R363" s="334">
        <v>1655</v>
      </c>
      <c r="S363" s="319" t="s">
        <v>357</v>
      </c>
      <c r="BE363" s="60"/>
      <c r="BR363" s="60"/>
      <c r="BX363" s="151"/>
      <c r="CB363" s="151"/>
      <c r="CM363" s="151"/>
      <c r="CO363" s="151"/>
      <c r="CT363" s="151"/>
      <c r="CY363" s="151"/>
    </row>
    <row r="364" spans="1:103" x14ac:dyDescent="0.2">
      <c r="A364" s="60"/>
      <c r="B364" s="60"/>
      <c r="C364" s="60"/>
      <c r="D364" s="60"/>
      <c r="E364" s="60"/>
      <c r="F364" s="60"/>
      <c r="G364" s="60"/>
      <c r="H364" s="60"/>
      <c r="I364" s="60"/>
      <c r="J364" s="60"/>
      <c r="K364" s="60"/>
      <c r="L364" s="60"/>
      <c r="M364" s="60"/>
      <c r="N364" s="60"/>
      <c r="O364" s="60"/>
      <c r="P364" s="60"/>
      <c r="Q364" s="60"/>
      <c r="R364" s="334">
        <v>1701</v>
      </c>
      <c r="S364" s="319" t="s">
        <v>357</v>
      </c>
      <c r="BE364" s="60"/>
      <c r="BR364" s="60"/>
      <c r="BX364" s="151"/>
      <c r="CB364" s="151"/>
      <c r="CM364" s="151"/>
      <c r="CO364" s="151"/>
      <c r="CT364" s="151"/>
      <c r="CY364" s="151"/>
    </row>
    <row r="365" spans="1:103" x14ac:dyDescent="0.2">
      <c r="A365" s="60"/>
      <c r="B365" s="60"/>
      <c r="C365" s="60"/>
      <c r="D365" s="60"/>
      <c r="E365" s="60"/>
      <c r="F365" s="60"/>
      <c r="G365" s="60"/>
      <c r="H365" s="60"/>
      <c r="I365" s="60"/>
      <c r="J365" s="60"/>
      <c r="K365" s="60"/>
      <c r="L365" s="60"/>
      <c r="M365" s="60"/>
      <c r="N365" s="60"/>
      <c r="O365" s="60"/>
      <c r="P365" s="60"/>
      <c r="Q365" s="60"/>
      <c r="R365" s="334">
        <v>1702</v>
      </c>
      <c r="S365" s="319" t="s">
        <v>357</v>
      </c>
      <c r="BE365" s="60"/>
      <c r="BR365" s="60"/>
      <c r="BX365" s="151"/>
      <c r="CB365" s="151"/>
      <c r="CM365" s="151"/>
      <c r="CO365" s="151"/>
      <c r="CT365" s="151"/>
      <c r="CY365" s="151"/>
    </row>
    <row r="366" spans="1:103" x14ac:dyDescent="0.2">
      <c r="A366" s="60"/>
      <c r="B366" s="60"/>
      <c r="C366" s="60"/>
      <c r="D366" s="60"/>
      <c r="E366" s="60"/>
      <c r="F366" s="60"/>
      <c r="G366" s="60"/>
      <c r="H366" s="60"/>
      <c r="I366" s="60"/>
      <c r="J366" s="60"/>
      <c r="K366" s="60"/>
      <c r="L366" s="60"/>
      <c r="M366" s="60"/>
      <c r="N366" s="60"/>
      <c r="O366" s="60"/>
      <c r="P366" s="60"/>
      <c r="Q366" s="60"/>
      <c r="R366" s="334">
        <v>1703</v>
      </c>
      <c r="S366" s="319" t="s">
        <v>357</v>
      </c>
      <c r="BE366" s="60"/>
      <c r="BR366" s="60"/>
      <c r="BX366" s="151"/>
      <c r="CB366" s="151"/>
      <c r="CM366" s="151"/>
      <c r="CO366" s="151"/>
      <c r="CT366" s="151"/>
      <c r="CY366" s="151"/>
    </row>
    <row r="367" spans="1:103" x14ac:dyDescent="0.2">
      <c r="A367" s="60"/>
      <c r="B367" s="60"/>
      <c r="C367" s="60"/>
      <c r="D367" s="60"/>
      <c r="E367" s="60"/>
      <c r="F367" s="60"/>
      <c r="G367" s="60"/>
      <c r="H367" s="60"/>
      <c r="I367" s="60"/>
      <c r="J367" s="60"/>
      <c r="K367" s="60"/>
      <c r="L367" s="60"/>
      <c r="M367" s="60"/>
      <c r="N367" s="60"/>
      <c r="O367" s="60"/>
      <c r="P367" s="60"/>
      <c r="Q367" s="60"/>
      <c r="R367" s="334">
        <v>1704</v>
      </c>
      <c r="S367" s="319" t="s">
        <v>357</v>
      </c>
      <c r="BE367" s="60"/>
      <c r="BR367" s="60"/>
      <c r="BX367" s="151"/>
      <c r="CB367" s="151"/>
      <c r="CM367" s="151"/>
      <c r="CO367" s="151"/>
      <c r="CT367" s="151"/>
      <c r="CY367" s="151"/>
    </row>
    <row r="368" spans="1:103" x14ac:dyDescent="0.2">
      <c r="A368" s="60"/>
      <c r="B368" s="60"/>
      <c r="C368" s="60"/>
      <c r="D368" s="60"/>
      <c r="E368" s="60"/>
      <c r="F368" s="60"/>
      <c r="G368" s="60"/>
      <c r="H368" s="60"/>
      <c r="I368" s="60"/>
      <c r="J368" s="60"/>
      <c r="K368" s="60"/>
      <c r="L368" s="60"/>
      <c r="M368" s="60"/>
      <c r="N368" s="60"/>
      <c r="O368" s="60"/>
      <c r="P368" s="60"/>
      <c r="Q368" s="60"/>
      <c r="R368" s="334">
        <v>1705</v>
      </c>
      <c r="S368" s="319" t="s">
        <v>357</v>
      </c>
      <c r="BE368" s="60"/>
      <c r="BR368" s="60"/>
      <c r="BX368" s="151"/>
      <c r="CB368" s="151"/>
      <c r="CM368" s="151"/>
      <c r="CO368" s="151"/>
      <c r="CT368" s="151"/>
      <c r="CY368" s="151"/>
    </row>
    <row r="369" spans="1:103" x14ac:dyDescent="0.2">
      <c r="A369" s="60"/>
      <c r="B369" s="60"/>
      <c r="C369" s="60"/>
      <c r="D369" s="60"/>
      <c r="E369" s="60"/>
      <c r="F369" s="60"/>
      <c r="G369" s="60"/>
      <c r="H369" s="60"/>
      <c r="I369" s="60"/>
      <c r="J369" s="60"/>
      <c r="K369" s="60"/>
      <c r="L369" s="60"/>
      <c r="M369" s="60"/>
      <c r="N369" s="60"/>
      <c r="O369" s="60"/>
      <c r="P369" s="60"/>
      <c r="Q369" s="60"/>
      <c r="R369" s="334">
        <v>1718</v>
      </c>
      <c r="S369" s="319" t="s">
        <v>357</v>
      </c>
      <c r="BE369" s="60"/>
      <c r="BR369" s="60"/>
      <c r="BX369" s="151"/>
      <c r="CB369" s="151"/>
      <c r="CM369" s="151"/>
      <c r="CO369" s="151"/>
      <c r="CT369" s="151"/>
      <c r="CY369" s="151"/>
    </row>
    <row r="370" spans="1:103" x14ac:dyDescent="0.2">
      <c r="A370" s="60"/>
      <c r="B370" s="60"/>
      <c r="C370" s="60"/>
      <c r="D370" s="60"/>
      <c r="E370" s="60"/>
      <c r="F370" s="60"/>
      <c r="G370" s="60"/>
      <c r="H370" s="60"/>
      <c r="I370" s="60"/>
      <c r="J370" s="60"/>
      <c r="K370" s="60"/>
      <c r="L370" s="60"/>
      <c r="M370" s="60"/>
      <c r="N370" s="60"/>
      <c r="O370" s="60"/>
      <c r="P370" s="60"/>
      <c r="Q370" s="60"/>
      <c r="R370" s="334">
        <v>1719</v>
      </c>
      <c r="S370" s="319" t="s">
        <v>357</v>
      </c>
      <c r="BE370" s="60"/>
      <c r="BR370" s="60"/>
      <c r="BX370" s="151"/>
      <c r="CB370" s="151"/>
      <c r="CM370" s="151"/>
      <c r="CO370" s="151"/>
      <c r="CT370" s="151"/>
      <c r="CY370" s="151"/>
    </row>
    <row r="371" spans="1:103" x14ac:dyDescent="0.2">
      <c r="A371" s="60"/>
      <c r="B371" s="60"/>
      <c r="C371" s="60"/>
      <c r="D371" s="60"/>
      <c r="E371" s="60"/>
      <c r="F371" s="60"/>
      <c r="G371" s="60"/>
      <c r="H371" s="60"/>
      <c r="I371" s="60"/>
      <c r="J371" s="60"/>
      <c r="K371" s="60"/>
      <c r="L371" s="60"/>
      <c r="M371" s="60"/>
      <c r="N371" s="60"/>
      <c r="O371" s="60"/>
      <c r="P371" s="60"/>
      <c r="Q371" s="60"/>
      <c r="R371" s="334">
        <v>1720</v>
      </c>
      <c r="S371" s="319" t="s">
        <v>357</v>
      </c>
      <c r="BE371" s="60"/>
      <c r="BR371" s="60"/>
      <c r="BX371" s="151"/>
      <c r="CB371" s="151"/>
      <c r="CM371" s="151"/>
      <c r="CO371" s="151"/>
      <c r="CT371" s="151"/>
      <c r="CY371" s="151"/>
    </row>
    <row r="372" spans="1:103" x14ac:dyDescent="0.2">
      <c r="A372" s="60"/>
      <c r="B372" s="60"/>
      <c r="C372" s="60"/>
      <c r="D372" s="60"/>
      <c r="E372" s="60"/>
      <c r="F372" s="60"/>
      <c r="G372" s="60"/>
      <c r="H372" s="60"/>
      <c r="I372" s="60"/>
      <c r="J372" s="60"/>
      <c r="K372" s="60"/>
      <c r="L372" s="60"/>
      <c r="M372" s="60"/>
      <c r="N372" s="60"/>
      <c r="O372" s="60"/>
      <c r="P372" s="60"/>
      <c r="Q372" s="60"/>
      <c r="R372" s="334">
        <v>1721</v>
      </c>
      <c r="S372" s="319" t="s">
        <v>357</v>
      </c>
      <c r="BE372" s="60"/>
      <c r="BR372" s="60"/>
      <c r="BX372" s="151"/>
      <c r="CB372" s="151"/>
      <c r="CM372" s="151"/>
      <c r="CO372" s="151"/>
      <c r="CT372" s="151"/>
      <c r="CY372" s="151"/>
    </row>
    <row r="373" spans="1:103" x14ac:dyDescent="0.2">
      <c r="A373" s="60"/>
      <c r="B373" s="60"/>
      <c r="C373" s="60"/>
      <c r="D373" s="60"/>
      <c r="E373" s="60"/>
      <c r="F373" s="60"/>
      <c r="G373" s="60"/>
      <c r="H373" s="60"/>
      <c r="I373" s="60"/>
      <c r="J373" s="60"/>
      <c r="K373" s="60"/>
      <c r="L373" s="60"/>
      <c r="M373" s="60"/>
      <c r="N373" s="60"/>
      <c r="O373" s="60"/>
      <c r="P373" s="60"/>
      <c r="Q373" s="60"/>
      <c r="R373" s="334">
        <v>1730</v>
      </c>
      <c r="S373" s="319" t="s">
        <v>357</v>
      </c>
      <c r="BE373" s="60"/>
      <c r="BR373" s="60"/>
      <c r="BX373" s="151"/>
      <c r="CB373" s="151"/>
      <c r="CM373" s="151"/>
      <c r="CO373" s="151"/>
      <c r="CT373" s="151"/>
      <c r="CY373" s="151"/>
    </row>
    <row r="374" spans="1:103" x14ac:dyDescent="0.2">
      <c r="A374" s="60"/>
      <c r="B374" s="60"/>
      <c r="C374" s="60"/>
      <c r="D374" s="60"/>
      <c r="E374" s="60"/>
      <c r="F374" s="60"/>
      <c r="G374" s="60"/>
      <c r="H374" s="60"/>
      <c r="I374" s="60"/>
      <c r="J374" s="60"/>
      <c r="K374" s="60"/>
      <c r="L374" s="60"/>
      <c r="M374" s="60"/>
      <c r="N374" s="60"/>
      <c r="O374" s="60"/>
      <c r="P374" s="60"/>
      <c r="Q374" s="60"/>
      <c r="R374" s="334">
        <v>1731</v>
      </c>
      <c r="S374" s="319" t="s">
        <v>357</v>
      </c>
      <c r="BE374" s="60"/>
      <c r="BR374" s="60"/>
      <c r="BX374" s="151"/>
      <c r="CB374" s="151"/>
      <c r="CM374" s="151"/>
      <c r="CO374" s="151"/>
      <c r="CT374" s="151"/>
      <c r="CY374" s="151"/>
    </row>
    <row r="375" spans="1:103" x14ac:dyDescent="0.2">
      <c r="A375" s="60"/>
      <c r="B375" s="60"/>
      <c r="C375" s="60"/>
      <c r="D375" s="60"/>
      <c r="E375" s="60"/>
      <c r="F375" s="60"/>
      <c r="G375" s="60"/>
      <c r="H375" s="60"/>
      <c r="I375" s="60"/>
      <c r="J375" s="60"/>
      <c r="K375" s="60"/>
      <c r="L375" s="60"/>
      <c r="M375" s="60"/>
      <c r="N375" s="60"/>
      <c r="O375" s="60"/>
      <c r="P375" s="60"/>
      <c r="Q375" s="60"/>
      <c r="R375" s="334">
        <v>1740</v>
      </c>
      <c r="S375" s="319" t="s">
        <v>357</v>
      </c>
      <c r="BE375" s="60"/>
      <c r="BR375" s="60"/>
      <c r="BX375" s="151"/>
      <c r="CB375" s="151"/>
      <c r="CM375" s="151"/>
      <c r="CO375" s="151"/>
      <c r="CT375" s="151"/>
      <c r="CY375" s="151"/>
    </row>
    <row r="376" spans="1:103" x14ac:dyDescent="0.2">
      <c r="A376" s="60"/>
      <c r="B376" s="60"/>
      <c r="C376" s="60"/>
      <c r="D376" s="60"/>
      <c r="E376" s="60"/>
      <c r="F376" s="60"/>
      <c r="G376" s="60"/>
      <c r="H376" s="60"/>
      <c r="I376" s="60"/>
      <c r="J376" s="60"/>
      <c r="K376" s="60"/>
      <c r="L376" s="60"/>
      <c r="M376" s="60"/>
      <c r="N376" s="60"/>
      <c r="O376" s="60"/>
      <c r="P376" s="60"/>
      <c r="Q376" s="60"/>
      <c r="R376" s="334">
        <v>1741</v>
      </c>
      <c r="S376" s="319" t="s">
        <v>357</v>
      </c>
      <c r="BE376" s="60"/>
      <c r="BR376" s="60"/>
      <c r="BX376" s="151"/>
      <c r="CB376" s="151"/>
      <c r="CM376" s="151"/>
      <c r="CO376" s="151"/>
      <c r="CT376" s="151"/>
      <c r="CY376" s="151"/>
    </row>
    <row r="377" spans="1:103" x14ac:dyDescent="0.2">
      <c r="A377" s="60"/>
      <c r="B377" s="60"/>
      <c r="C377" s="60"/>
      <c r="D377" s="60"/>
      <c r="E377" s="60"/>
      <c r="F377" s="60"/>
      <c r="G377" s="60"/>
      <c r="H377" s="60"/>
      <c r="I377" s="60"/>
      <c r="J377" s="60"/>
      <c r="K377" s="60"/>
      <c r="L377" s="60"/>
      <c r="M377" s="60"/>
      <c r="N377" s="60"/>
      <c r="O377" s="60"/>
      <c r="P377" s="60"/>
      <c r="Q377" s="60"/>
      <c r="R377" s="334">
        <v>1742</v>
      </c>
      <c r="S377" s="319" t="s">
        <v>357</v>
      </c>
      <c r="BE377" s="60"/>
      <c r="BR377" s="60"/>
      <c r="BX377" s="151"/>
      <c r="CB377" s="151"/>
      <c r="CM377" s="151"/>
      <c r="CO377" s="151"/>
      <c r="CT377" s="151"/>
      <c r="CY377" s="151"/>
    </row>
    <row r="378" spans="1:103" x14ac:dyDescent="0.2">
      <c r="A378" s="60"/>
      <c r="B378" s="60"/>
      <c r="C378" s="60"/>
      <c r="D378" s="60"/>
      <c r="E378" s="60"/>
      <c r="F378" s="60"/>
      <c r="G378" s="60"/>
      <c r="H378" s="60"/>
      <c r="I378" s="60"/>
      <c r="J378" s="60"/>
      <c r="K378" s="60"/>
      <c r="L378" s="60"/>
      <c r="M378" s="60"/>
      <c r="N378" s="60"/>
      <c r="O378" s="60"/>
      <c r="P378" s="60"/>
      <c r="Q378" s="60"/>
      <c r="R378" s="334">
        <v>1745</v>
      </c>
      <c r="S378" s="319" t="s">
        <v>357</v>
      </c>
      <c r="BE378" s="60"/>
      <c r="BR378" s="60"/>
      <c r="BX378" s="151"/>
      <c r="CB378" s="151"/>
      <c r="CM378" s="151"/>
      <c r="CO378" s="151"/>
      <c r="CT378" s="151"/>
      <c r="CY378" s="151"/>
    </row>
    <row r="379" spans="1:103" x14ac:dyDescent="0.2">
      <c r="A379" s="60"/>
      <c r="B379" s="60"/>
      <c r="C379" s="60"/>
      <c r="D379" s="60"/>
      <c r="E379" s="60"/>
      <c r="F379" s="60"/>
      <c r="G379" s="60"/>
      <c r="H379" s="60"/>
      <c r="I379" s="60"/>
      <c r="J379" s="60"/>
      <c r="K379" s="60"/>
      <c r="L379" s="60"/>
      <c r="M379" s="60"/>
      <c r="N379" s="60"/>
      <c r="O379" s="60"/>
      <c r="P379" s="60"/>
      <c r="Q379" s="60"/>
      <c r="R379" s="334">
        <v>1746</v>
      </c>
      <c r="S379" s="319" t="s">
        <v>357</v>
      </c>
      <c r="BE379" s="60"/>
      <c r="BR379" s="60"/>
      <c r="BX379" s="151"/>
      <c r="CB379" s="151"/>
      <c r="CM379" s="151"/>
      <c r="CO379" s="151"/>
      <c r="CT379" s="151"/>
      <c r="CY379" s="151"/>
    </row>
    <row r="380" spans="1:103" x14ac:dyDescent="0.2">
      <c r="A380" s="60"/>
      <c r="B380" s="60"/>
      <c r="C380" s="60"/>
      <c r="D380" s="60"/>
      <c r="E380" s="60"/>
      <c r="F380" s="60"/>
      <c r="G380" s="60"/>
      <c r="H380" s="60"/>
      <c r="I380" s="60"/>
      <c r="J380" s="60"/>
      <c r="K380" s="60"/>
      <c r="L380" s="60"/>
      <c r="M380" s="60"/>
      <c r="N380" s="60"/>
      <c r="O380" s="60"/>
      <c r="P380" s="60"/>
      <c r="Q380" s="60"/>
      <c r="R380" s="334">
        <v>1747</v>
      </c>
      <c r="S380" s="319" t="s">
        <v>357</v>
      </c>
      <c r="BE380" s="60"/>
      <c r="BR380" s="60"/>
      <c r="BX380" s="151"/>
      <c r="CB380" s="151"/>
      <c r="CM380" s="151"/>
      <c r="CO380" s="151"/>
      <c r="CT380" s="151"/>
      <c r="CY380" s="151"/>
    </row>
    <row r="381" spans="1:103" x14ac:dyDescent="0.2">
      <c r="A381" s="60"/>
      <c r="B381" s="60"/>
      <c r="C381" s="60"/>
      <c r="D381" s="60"/>
      <c r="E381" s="60"/>
      <c r="F381" s="60"/>
      <c r="G381" s="60"/>
      <c r="H381" s="60"/>
      <c r="I381" s="60"/>
      <c r="J381" s="60"/>
      <c r="K381" s="60"/>
      <c r="L381" s="60"/>
      <c r="M381" s="60"/>
      <c r="N381" s="60"/>
      <c r="O381" s="60"/>
      <c r="P381" s="60"/>
      <c r="Q381" s="60"/>
      <c r="R381" s="334">
        <v>1748</v>
      </c>
      <c r="S381" s="319" t="s">
        <v>357</v>
      </c>
      <c r="BE381" s="60"/>
      <c r="BR381" s="60"/>
      <c r="BX381" s="151"/>
      <c r="CB381" s="151"/>
      <c r="CM381" s="151"/>
      <c r="CO381" s="151"/>
      <c r="CT381" s="151"/>
      <c r="CY381" s="151"/>
    </row>
    <row r="382" spans="1:103" x14ac:dyDescent="0.2">
      <c r="A382" s="60"/>
      <c r="B382" s="60"/>
      <c r="C382" s="60"/>
      <c r="D382" s="60"/>
      <c r="E382" s="60"/>
      <c r="F382" s="60"/>
      <c r="G382" s="60"/>
      <c r="H382" s="60"/>
      <c r="I382" s="60"/>
      <c r="J382" s="60"/>
      <c r="K382" s="60"/>
      <c r="L382" s="60"/>
      <c r="M382" s="60"/>
      <c r="N382" s="60"/>
      <c r="O382" s="60"/>
      <c r="P382" s="60"/>
      <c r="Q382" s="60"/>
      <c r="R382" s="334">
        <v>1749</v>
      </c>
      <c r="S382" s="319" t="s">
        <v>357</v>
      </c>
      <c r="BE382" s="60"/>
      <c r="BR382" s="60"/>
      <c r="BX382" s="151"/>
      <c r="CB382" s="151"/>
      <c r="CM382" s="151"/>
      <c r="CO382" s="151"/>
      <c r="CT382" s="151"/>
      <c r="CY382" s="151"/>
    </row>
    <row r="383" spans="1:103" x14ac:dyDescent="0.2">
      <c r="A383" s="60"/>
      <c r="B383" s="60"/>
      <c r="C383" s="60"/>
      <c r="D383" s="60"/>
      <c r="E383" s="60"/>
      <c r="F383" s="60"/>
      <c r="G383" s="60"/>
      <c r="H383" s="60"/>
      <c r="I383" s="60"/>
      <c r="J383" s="60"/>
      <c r="K383" s="60"/>
      <c r="L383" s="60"/>
      <c r="M383" s="60"/>
      <c r="N383" s="60"/>
      <c r="O383" s="60"/>
      <c r="P383" s="60"/>
      <c r="Q383" s="60"/>
      <c r="R383" s="334">
        <v>1752</v>
      </c>
      <c r="S383" s="319" t="s">
        <v>357</v>
      </c>
      <c r="BE383" s="60"/>
      <c r="BR383" s="60"/>
      <c r="BX383" s="151"/>
      <c r="CB383" s="151"/>
      <c r="CM383" s="151"/>
      <c r="CO383" s="151"/>
      <c r="CT383" s="151"/>
      <c r="CY383" s="151"/>
    </row>
    <row r="384" spans="1:103" x14ac:dyDescent="0.2">
      <c r="A384" s="60"/>
      <c r="B384" s="60"/>
      <c r="C384" s="60"/>
      <c r="D384" s="60"/>
      <c r="E384" s="60"/>
      <c r="F384" s="60"/>
      <c r="G384" s="60"/>
      <c r="H384" s="60"/>
      <c r="I384" s="60"/>
      <c r="J384" s="60"/>
      <c r="K384" s="60"/>
      <c r="L384" s="60"/>
      <c r="M384" s="60"/>
      <c r="N384" s="60"/>
      <c r="O384" s="60"/>
      <c r="P384" s="60"/>
      <c r="Q384" s="60"/>
      <c r="R384" s="334">
        <v>1754</v>
      </c>
      <c r="S384" s="319" t="s">
        <v>357</v>
      </c>
      <c r="BE384" s="60"/>
      <c r="BR384" s="60"/>
      <c r="BX384" s="151"/>
      <c r="CB384" s="151"/>
      <c r="CM384" s="151"/>
      <c r="CO384" s="151"/>
      <c r="CT384" s="151"/>
      <c r="CY384" s="151"/>
    </row>
    <row r="385" spans="1:103" x14ac:dyDescent="0.2">
      <c r="A385" s="60"/>
      <c r="B385" s="60"/>
      <c r="C385" s="60"/>
      <c r="D385" s="60"/>
      <c r="E385" s="60"/>
      <c r="F385" s="60"/>
      <c r="G385" s="60"/>
      <c r="H385" s="60"/>
      <c r="I385" s="60"/>
      <c r="J385" s="60"/>
      <c r="K385" s="60"/>
      <c r="L385" s="60"/>
      <c r="M385" s="60"/>
      <c r="N385" s="60"/>
      <c r="O385" s="60"/>
      <c r="P385" s="60"/>
      <c r="Q385" s="60"/>
      <c r="R385" s="334">
        <v>1756</v>
      </c>
      <c r="S385" s="319" t="s">
        <v>357</v>
      </c>
      <c r="BE385" s="60"/>
      <c r="BR385" s="60"/>
      <c r="BX385" s="151"/>
      <c r="CB385" s="151"/>
      <c r="CM385" s="151"/>
      <c r="CO385" s="151"/>
      <c r="CT385" s="151"/>
      <c r="CY385" s="151"/>
    </row>
    <row r="386" spans="1:103" x14ac:dyDescent="0.2">
      <c r="A386" s="60"/>
      <c r="B386" s="60"/>
      <c r="C386" s="60"/>
      <c r="D386" s="60"/>
      <c r="E386" s="60"/>
      <c r="F386" s="60"/>
      <c r="G386" s="60"/>
      <c r="H386" s="60"/>
      <c r="I386" s="60"/>
      <c r="J386" s="60"/>
      <c r="K386" s="60"/>
      <c r="L386" s="60"/>
      <c r="M386" s="60"/>
      <c r="N386" s="60"/>
      <c r="O386" s="60"/>
      <c r="P386" s="60"/>
      <c r="Q386" s="60"/>
      <c r="R386" s="334">
        <v>1757</v>
      </c>
      <c r="S386" s="319" t="s">
        <v>357</v>
      </c>
      <c r="BE386" s="60"/>
      <c r="BR386" s="60"/>
      <c r="BX386" s="151"/>
      <c r="CB386" s="151"/>
      <c r="CM386" s="151"/>
      <c r="CO386" s="151"/>
      <c r="CT386" s="151"/>
      <c r="CY386" s="151"/>
    </row>
    <row r="387" spans="1:103" x14ac:dyDescent="0.2">
      <c r="A387" s="60"/>
      <c r="B387" s="60"/>
      <c r="C387" s="60"/>
      <c r="D387" s="60"/>
      <c r="E387" s="60"/>
      <c r="F387" s="60"/>
      <c r="G387" s="60"/>
      <c r="H387" s="60"/>
      <c r="I387" s="60"/>
      <c r="J387" s="60"/>
      <c r="K387" s="60"/>
      <c r="L387" s="60"/>
      <c r="M387" s="60"/>
      <c r="N387" s="60"/>
      <c r="O387" s="60"/>
      <c r="P387" s="60"/>
      <c r="Q387" s="60"/>
      <c r="R387" s="334">
        <v>1760</v>
      </c>
      <c r="S387" s="319" t="s">
        <v>357</v>
      </c>
      <c r="BE387" s="60"/>
      <c r="BR387" s="60"/>
      <c r="BX387" s="151"/>
      <c r="CB387" s="151"/>
      <c r="CM387" s="151"/>
      <c r="CO387" s="151"/>
      <c r="CT387" s="151"/>
      <c r="CY387" s="151"/>
    </row>
    <row r="388" spans="1:103" x14ac:dyDescent="0.2">
      <c r="A388" s="60"/>
      <c r="B388" s="60"/>
      <c r="C388" s="60"/>
      <c r="D388" s="60"/>
      <c r="E388" s="60"/>
      <c r="F388" s="60"/>
      <c r="G388" s="60"/>
      <c r="H388" s="60"/>
      <c r="I388" s="60"/>
      <c r="J388" s="60"/>
      <c r="K388" s="60"/>
      <c r="L388" s="60"/>
      <c r="M388" s="60"/>
      <c r="N388" s="60"/>
      <c r="O388" s="60"/>
      <c r="P388" s="60"/>
      <c r="Q388" s="60"/>
      <c r="R388" s="334">
        <v>1770</v>
      </c>
      <c r="S388" s="319" t="s">
        <v>357</v>
      </c>
      <c r="BE388" s="60"/>
      <c r="BR388" s="60"/>
      <c r="BX388" s="151"/>
      <c r="CB388" s="151"/>
      <c r="CM388" s="151"/>
      <c r="CO388" s="151"/>
      <c r="CT388" s="151"/>
      <c r="CY388" s="151"/>
    </row>
    <row r="389" spans="1:103" x14ac:dyDescent="0.2">
      <c r="A389" s="60"/>
      <c r="B389" s="60"/>
      <c r="C389" s="60"/>
      <c r="D389" s="60"/>
      <c r="E389" s="60"/>
      <c r="F389" s="60"/>
      <c r="G389" s="60"/>
      <c r="H389" s="60"/>
      <c r="I389" s="60"/>
      <c r="J389" s="60"/>
      <c r="K389" s="60"/>
      <c r="L389" s="60"/>
      <c r="M389" s="60"/>
      <c r="N389" s="60"/>
      <c r="O389" s="60"/>
      <c r="P389" s="60"/>
      <c r="Q389" s="60"/>
      <c r="R389" s="334">
        <v>1772</v>
      </c>
      <c r="S389" s="319" t="s">
        <v>357</v>
      </c>
      <c r="BE389" s="60"/>
      <c r="BR389" s="60"/>
      <c r="BX389" s="151"/>
      <c r="CB389" s="151"/>
      <c r="CM389" s="151"/>
      <c r="CO389" s="151"/>
      <c r="CT389" s="151"/>
      <c r="CY389" s="151"/>
    </row>
    <row r="390" spans="1:103" x14ac:dyDescent="0.2">
      <c r="A390" s="60"/>
      <c r="B390" s="60"/>
      <c r="C390" s="60"/>
      <c r="D390" s="60"/>
      <c r="E390" s="60"/>
      <c r="F390" s="60"/>
      <c r="G390" s="60"/>
      <c r="H390" s="60"/>
      <c r="I390" s="60"/>
      <c r="J390" s="60"/>
      <c r="K390" s="60"/>
      <c r="L390" s="60"/>
      <c r="M390" s="60"/>
      <c r="N390" s="60"/>
      <c r="O390" s="60"/>
      <c r="P390" s="60"/>
      <c r="Q390" s="60"/>
      <c r="R390" s="334">
        <v>1773</v>
      </c>
      <c r="S390" s="319" t="s">
        <v>357</v>
      </c>
      <c r="BE390" s="60"/>
      <c r="BR390" s="60"/>
      <c r="BX390" s="151"/>
      <c r="CB390" s="151"/>
      <c r="CM390" s="151"/>
      <c r="CO390" s="151"/>
      <c r="CT390" s="151"/>
      <c r="CY390" s="151"/>
    </row>
    <row r="391" spans="1:103" x14ac:dyDescent="0.2">
      <c r="A391" s="60"/>
      <c r="B391" s="60"/>
      <c r="C391" s="60"/>
      <c r="D391" s="60"/>
      <c r="E391" s="60"/>
      <c r="F391" s="60"/>
      <c r="G391" s="60"/>
      <c r="H391" s="60"/>
      <c r="I391" s="60"/>
      <c r="J391" s="60"/>
      <c r="K391" s="60"/>
      <c r="L391" s="60"/>
      <c r="M391" s="60"/>
      <c r="N391" s="60"/>
      <c r="O391" s="60"/>
      <c r="P391" s="60"/>
      <c r="Q391" s="60"/>
      <c r="R391" s="334">
        <v>1775</v>
      </c>
      <c r="S391" s="319" t="s">
        <v>357</v>
      </c>
      <c r="BE391" s="60"/>
      <c r="BR391" s="60"/>
      <c r="BX391" s="151"/>
      <c r="CB391" s="151"/>
      <c r="CM391" s="151"/>
      <c r="CO391" s="151"/>
      <c r="CT391" s="151"/>
      <c r="CY391" s="151"/>
    </row>
    <row r="392" spans="1:103" x14ac:dyDescent="0.2">
      <c r="A392" s="60"/>
      <c r="B392" s="60"/>
      <c r="C392" s="60"/>
      <c r="D392" s="60"/>
      <c r="E392" s="60"/>
      <c r="F392" s="60"/>
      <c r="G392" s="60"/>
      <c r="H392" s="60"/>
      <c r="I392" s="60"/>
      <c r="J392" s="60"/>
      <c r="K392" s="60"/>
      <c r="L392" s="60"/>
      <c r="M392" s="60"/>
      <c r="N392" s="60"/>
      <c r="O392" s="60"/>
      <c r="P392" s="60"/>
      <c r="Q392" s="60"/>
      <c r="R392" s="334">
        <v>1776</v>
      </c>
      <c r="S392" s="319" t="s">
        <v>357</v>
      </c>
      <c r="BE392" s="60"/>
      <c r="BR392" s="60"/>
      <c r="BX392" s="151"/>
      <c r="CB392" s="151"/>
      <c r="CM392" s="151"/>
      <c r="CO392" s="151"/>
      <c r="CT392" s="151"/>
      <c r="CY392" s="151"/>
    </row>
    <row r="393" spans="1:103" x14ac:dyDescent="0.2">
      <c r="A393" s="60"/>
      <c r="B393" s="60"/>
      <c r="C393" s="60"/>
      <c r="D393" s="60"/>
      <c r="E393" s="60"/>
      <c r="F393" s="60"/>
      <c r="G393" s="60"/>
      <c r="H393" s="60"/>
      <c r="I393" s="60"/>
      <c r="J393" s="60"/>
      <c r="K393" s="60"/>
      <c r="L393" s="60"/>
      <c r="M393" s="60"/>
      <c r="N393" s="60"/>
      <c r="O393" s="60"/>
      <c r="P393" s="60"/>
      <c r="Q393" s="60"/>
      <c r="R393" s="334">
        <v>1778</v>
      </c>
      <c r="S393" s="319" t="s">
        <v>357</v>
      </c>
      <c r="BE393" s="60"/>
      <c r="BR393" s="60"/>
      <c r="BX393" s="151"/>
      <c r="CB393" s="151"/>
      <c r="CM393" s="151"/>
      <c r="CO393" s="151"/>
      <c r="CT393" s="151"/>
      <c r="CY393" s="151"/>
    </row>
    <row r="394" spans="1:103" x14ac:dyDescent="0.2">
      <c r="A394" s="60"/>
      <c r="B394" s="60"/>
      <c r="C394" s="60"/>
      <c r="D394" s="60"/>
      <c r="E394" s="60"/>
      <c r="F394" s="60"/>
      <c r="G394" s="60"/>
      <c r="H394" s="60"/>
      <c r="I394" s="60"/>
      <c r="J394" s="60"/>
      <c r="K394" s="60"/>
      <c r="L394" s="60"/>
      <c r="M394" s="60"/>
      <c r="N394" s="60"/>
      <c r="O394" s="60"/>
      <c r="P394" s="60"/>
      <c r="Q394" s="60"/>
      <c r="R394" s="334">
        <v>1784</v>
      </c>
      <c r="S394" s="319" t="s">
        <v>357</v>
      </c>
      <c r="BE394" s="60"/>
      <c r="BR394" s="60"/>
      <c r="BX394" s="151"/>
      <c r="CB394" s="151"/>
      <c r="CM394" s="151"/>
      <c r="CO394" s="151"/>
      <c r="CT394" s="151"/>
      <c r="CY394" s="151"/>
    </row>
    <row r="395" spans="1:103" x14ac:dyDescent="0.2">
      <c r="A395" s="60"/>
      <c r="B395" s="60"/>
      <c r="C395" s="60"/>
      <c r="D395" s="60"/>
      <c r="E395" s="60"/>
      <c r="F395" s="60"/>
      <c r="G395" s="60"/>
      <c r="H395" s="60"/>
      <c r="I395" s="60"/>
      <c r="J395" s="60"/>
      <c r="K395" s="60"/>
      <c r="L395" s="60"/>
      <c r="M395" s="60"/>
      <c r="N395" s="60"/>
      <c r="O395" s="60"/>
      <c r="P395" s="60"/>
      <c r="Q395" s="60"/>
      <c r="R395" s="334">
        <v>1801</v>
      </c>
      <c r="S395" s="319" t="s">
        <v>357</v>
      </c>
      <c r="BE395" s="60"/>
      <c r="BR395" s="60"/>
      <c r="BX395" s="151"/>
      <c r="CB395" s="151"/>
      <c r="CM395" s="151"/>
      <c r="CO395" s="151"/>
      <c r="CT395" s="151"/>
      <c r="CY395" s="151"/>
    </row>
    <row r="396" spans="1:103" x14ac:dyDescent="0.2">
      <c r="A396" s="60"/>
      <c r="B396" s="60"/>
      <c r="C396" s="60"/>
      <c r="D396" s="60"/>
      <c r="E396" s="60"/>
      <c r="F396" s="60"/>
      <c r="G396" s="60"/>
      <c r="H396" s="60"/>
      <c r="I396" s="60"/>
      <c r="J396" s="60"/>
      <c r="K396" s="60"/>
      <c r="L396" s="60"/>
      <c r="M396" s="60"/>
      <c r="N396" s="60"/>
      <c r="O396" s="60"/>
      <c r="P396" s="60"/>
      <c r="Q396" s="60"/>
      <c r="R396" s="334">
        <v>1803</v>
      </c>
      <c r="S396" s="319" t="s">
        <v>357</v>
      </c>
      <c r="BE396" s="60"/>
      <c r="BR396" s="60"/>
      <c r="BX396" s="151"/>
      <c r="CB396" s="151"/>
      <c r="CM396" s="151"/>
      <c r="CO396" s="151"/>
      <c r="CT396" s="151"/>
      <c r="CY396" s="151"/>
    </row>
    <row r="397" spans="1:103" x14ac:dyDescent="0.2">
      <c r="A397" s="60"/>
      <c r="B397" s="60"/>
      <c r="C397" s="60"/>
      <c r="D397" s="60"/>
      <c r="E397" s="60"/>
      <c r="F397" s="60"/>
      <c r="G397" s="60"/>
      <c r="H397" s="60"/>
      <c r="I397" s="60"/>
      <c r="J397" s="60"/>
      <c r="K397" s="60"/>
      <c r="L397" s="60"/>
      <c r="M397" s="60"/>
      <c r="N397" s="60"/>
      <c r="O397" s="60"/>
      <c r="P397" s="60"/>
      <c r="Q397" s="60"/>
      <c r="R397" s="334">
        <v>1805</v>
      </c>
      <c r="S397" s="319" t="s">
        <v>357</v>
      </c>
      <c r="BE397" s="60"/>
      <c r="BR397" s="60"/>
      <c r="BX397" s="151"/>
      <c r="CB397" s="151"/>
      <c r="CM397" s="151"/>
      <c r="CO397" s="151"/>
      <c r="CT397" s="151"/>
      <c r="CY397" s="151"/>
    </row>
    <row r="398" spans="1:103" x14ac:dyDescent="0.2">
      <c r="A398" s="60"/>
      <c r="B398" s="60"/>
      <c r="C398" s="60"/>
      <c r="D398" s="60"/>
      <c r="E398" s="60"/>
      <c r="F398" s="60"/>
      <c r="G398" s="60"/>
      <c r="H398" s="60"/>
      <c r="I398" s="60"/>
      <c r="J398" s="60"/>
      <c r="K398" s="60"/>
      <c r="L398" s="60"/>
      <c r="M398" s="60"/>
      <c r="N398" s="60"/>
      <c r="O398" s="60"/>
      <c r="P398" s="60"/>
      <c r="Q398" s="60"/>
      <c r="R398" s="334">
        <v>1807</v>
      </c>
      <c r="S398" s="319" t="s">
        <v>357</v>
      </c>
      <c r="BE398" s="60"/>
      <c r="BR398" s="60"/>
      <c r="BX398" s="151"/>
      <c r="CB398" s="151"/>
      <c r="CM398" s="151"/>
      <c r="CO398" s="151"/>
      <c r="CT398" s="151"/>
      <c r="CY398" s="151"/>
    </row>
    <row r="399" spans="1:103" x14ac:dyDescent="0.2">
      <c r="A399" s="60"/>
      <c r="B399" s="60"/>
      <c r="C399" s="60"/>
      <c r="D399" s="60"/>
      <c r="E399" s="60"/>
      <c r="F399" s="60"/>
      <c r="G399" s="60"/>
      <c r="H399" s="60"/>
      <c r="I399" s="60"/>
      <c r="J399" s="60"/>
      <c r="K399" s="60"/>
      <c r="L399" s="60"/>
      <c r="M399" s="60"/>
      <c r="N399" s="60"/>
      <c r="O399" s="60"/>
      <c r="P399" s="60"/>
      <c r="Q399" s="60"/>
      <c r="R399" s="334">
        <v>1810</v>
      </c>
      <c r="S399" s="319" t="s">
        <v>357</v>
      </c>
      <c r="BE399" s="60"/>
      <c r="BR399" s="60"/>
      <c r="BX399" s="151"/>
      <c r="CB399" s="151"/>
      <c r="CM399" s="151"/>
      <c r="CO399" s="151"/>
      <c r="CT399" s="151"/>
      <c r="CY399" s="151"/>
    </row>
    <row r="400" spans="1:103" x14ac:dyDescent="0.2">
      <c r="A400" s="60"/>
      <c r="B400" s="60"/>
      <c r="C400" s="60"/>
      <c r="D400" s="60"/>
      <c r="E400" s="60"/>
      <c r="F400" s="60"/>
      <c r="G400" s="60"/>
      <c r="H400" s="60"/>
      <c r="I400" s="60"/>
      <c r="J400" s="60"/>
      <c r="K400" s="60"/>
      <c r="L400" s="60"/>
      <c r="M400" s="60"/>
      <c r="N400" s="60"/>
      <c r="O400" s="60"/>
      <c r="P400" s="60"/>
      <c r="Q400" s="60"/>
      <c r="R400" s="334">
        <v>1812</v>
      </c>
      <c r="S400" s="319" t="s">
        <v>357</v>
      </c>
      <c r="BE400" s="60"/>
      <c r="BR400" s="60"/>
      <c r="BX400" s="151"/>
      <c r="CB400" s="151"/>
      <c r="CM400" s="151"/>
      <c r="CO400" s="151"/>
      <c r="CT400" s="151"/>
      <c r="CY400" s="151"/>
    </row>
    <row r="401" spans="1:103" x14ac:dyDescent="0.2">
      <c r="A401" s="60"/>
      <c r="B401" s="60"/>
      <c r="C401" s="60"/>
      <c r="D401" s="60"/>
      <c r="E401" s="60"/>
      <c r="F401" s="60"/>
      <c r="G401" s="60"/>
      <c r="H401" s="60"/>
      <c r="I401" s="60"/>
      <c r="J401" s="60"/>
      <c r="K401" s="60"/>
      <c r="L401" s="60"/>
      <c r="M401" s="60"/>
      <c r="N401" s="60"/>
      <c r="O401" s="60"/>
      <c r="P401" s="60"/>
      <c r="Q401" s="60"/>
      <c r="R401" s="334">
        <v>1813</v>
      </c>
      <c r="S401" s="319" t="s">
        <v>357</v>
      </c>
      <c r="BE401" s="60"/>
      <c r="BR401" s="60"/>
      <c r="BX401" s="151"/>
      <c r="CB401" s="151"/>
      <c r="CM401" s="151"/>
      <c r="CO401" s="151"/>
      <c r="CT401" s="151"/>
      <c r="CY401" s="151"/>
    </row>
    <row r="402" spans="1:103" x14ac:dyDescent="0.2">
      <c r="A402" s="60"/>
      <c r="B402" s="60"/>
      <c r="C402" s="60"/>
      <c r="D402" s="60"/>
      <c r="E402" s="60"/>
      <c r="F402" s="60"/>
      <c r="G402" s="60"/>
      <c r="H402" s="60"/>
      <c r="I402" s="60"/>
      <c r="J402" s="60"/>
      <c r="K402" s="60"/>
      <c r="L402" s="60"/>
      <c r="M402" s="60"/>
      <c r="N402" s="60"/>
      <c r="O402" s="60"/>
      <c r="P402" s="60"/>
      <c r="Q402" s="60"/>
      <c r="R402" s="334">
        <v>1815</v>
      </c>
      <c r="S402" s="319" t="s">
        <v>357</v>
      </c>
      <c r="BE402" s="60"/>
      <c r="BR402" s="60"/>
      <c r="BX402" s="151"/>
      <c r="CB402" s="151"/>
      <c r="CM402" s="151"/>
      <c r="CO402" s="151"/>
      <c r="CT402" s="151"/>
      <c r="CY402" s="151"/>
    </row>
    <row r="403" spans="1:103" x14ac:dyDescent="0.2">
      <c r="A403" s="60"/>
      <c r="B403" s="60"/>
      <c r="C403" s="60"/>
      <c r="D403" s="60"/>
      <c r="E403" s="60"/>
      <c r="F403" s="60"/>
      <c r="G403" s="60"/>
      <c r="H403" s="60"/>
      <c r="I403" s="60"/>
      <c r="J403" s="60"/>
      <c r="K403" s="60"/>
      <c r="L403" s="60"/>
      <c r="M403" s="60"/>
      <c r="N403" s="60"/>
      <c r="O403" s="60"/>
      <c r="P403" s="60"/>
      <c r="Q403" s="60"/>
      <c r="R403" s="334">
        <v>1821</v>
      </c>
      <c r="S403" s="319" t="s">
        <v>357</v>
      </c>
      <c r="BE403" s="60"/>
      <c r="BR403" s="60"/>
      <c r="BX403" s="151"/>
      <c r="CB403" s="151"/>
      <c r="CM403" s="151"/>
      <c r="CO403" s="151"/>
      <c r="CT403" s="151"/>
      <c r="CY403" s="151"/>
    </row>
    <row r="404" spans="1:103" x14ac:dyDescent="0.2">
      <c r="A404" s="60"/>
      <c r="B404" s="60"/>
      <c r="C404" s="60"/>
      <c r="D404" s="60"/>
      <c r="E404" s="60"/>
      <c r="F404" s="60"/>
      <c r="G404" s="60"/>
      <c r="H404" s="60"/>
      <c r="I404" s="60"/>
      <c r="J404" s="60"/>
      <c r="K404" s="60"/>
      <c r="L404" s="60"/>
      <c r="M404" s="60"/>
      <c r="N404" s="60"/>
      <c r="O404" s="60"/>
      <c r="P404" s="60"/>
      <c r="Q404" s="60"/>
      <c r="R404" s="334">
        <v>1822</v>
      </c>
      <c r="S404" s="319" t="s">
        <v>357</v>
      </c>
      <c r="BE404" s="60"/>
      <c r="BR404" s="60"/>
      <c r="BX404" s="151"/>
      <c r="CB404" s="151"/>
      <c r="CM404" s="151"/>
      <c r="CO404" s="151"/>
      <c r="CT404" s="151"/>
      <c r="CY404" s="151"/>
    </row>
    <row r="405" spans="1:103" x14ac:dyDescent="0.2">
      <c r="A405" s="60"/>
      <c r="B405" s="60"/>
      <c r="C405" s="60"/>
      <c r="D405" s="60"/>
      <c r="E405" s="60"/>
      <c r="F405" s="60"/>
      <c r="G405" s="60"/>
      <c r="H405" s="60"/>
      <c r="I405" s="60"/>
      <c r="J405" s="60"/>
      <c r="K405" s="60"/>
      <c r="L405" s="60"/>
      <c r="M405" s="60"/>
      <c r="N405" s="60"/>
      <c r="O405" s="60"/>
      <c r="P405" s="60"/>
      <c r="Q405" s="60"/>
      <c r="R405" s="334">
        <v>1824</v>
      </c>
      <c r="S405" s="319" t="s">
        <v>357</v>
      </c>
      <c r="BE405" s="60"/>
      <c r="BR405" s="60"/>
      <c r="BX405" s="151"/>
      <c r="CB405" s="151"/>
      <c r="CM405" s="151"/>
      <c r="CO405" s="151"/>
      <c r="CT405" s="151"/>
      <c r="CY405" s="151"/>
    </row>
    <row r="406" spans="1:103" x14ac:dyDescent="0.2">
      <c r="A406" s="60"/>
      <c r="B406" s="60"/>
      <c r="C406" s="60"/>
      <c r="D406" s="60"/>
      <c r="E406" s="60"/>
      <c r="F406" s="60"/>
      <c r="G406" s="60"/>
      <c r="H406" s="60"/>
      <c r="I406" s="60"/>
      <c r="J406" s="60"/>
      <c r="K406" s="60"/>
      <c r="L406" s="60"/>
      <c r="M406" s="60"/>
      <c r="N406" s="60"/>
      <c r="O406" s="60"/>
      <c r="P406" s="60"/>
      <c r="Q406" s="60"/>
      <c r="R406" s="334">
        <v>1826</v>
      </c>
      <c r="S406" s="319" t="s">
        <v>357</v>
      </c>
      <c r="BE406" s="60"/>
      <c r="BR406" s="60"/>
      <c r="BX406" s="151"/>
      <c r="CB406" s="151"/>
      <c r="CM406" s="151"/>
      <c r="CO406" s="151"/>
      <c r="CT406" s="151"/>
      <c r="CY406" s="151"/>
    </row>
    <row r="407" spans="1:103" x14ac:dyDescent="0.2">
      <c r="A407" s="60"/>
      <c r="B407" s="60"/>
      <c r="C407" s="60"/>
      <c r="D407" s="60"/>
      <c r="E407" s="60"/>
      <c r="F407" s="60"/>
      <c r="G407" s="60"/>
      <c r="H407" s="60"/>
      <c r="I407" s="60"/>
      <c r="J407" s="60"/>
      <c r="K407" s="60"/>
      <c r="L407" s="60"/>
      <c r="M407" s="60"/>
      <c r="N407" s="60"/>
      <c r="O407" s="60"/>
      <c r="P407" s="60"/>
      <c r="Q407" s="60"/>
      <c r="R407" s="334">
        <v>1827</v>
      </c>
      <c r="S407" s="319" t="s">
        <v>357</v>
      </c>
      <c r="BE407" s="60"/>
      <c r="BR407" s="60"/>
      <c r="BX407" s="151"/>
      <c r="CB407" s="151"/>
      <c r="CM407" s="151"/>
      <c r="CO407" s="151"/>
      <c r="CT407" s="151"/>
      <c r="CY407" s="151"/>
    </row>
    <row r="408" spans="1:103" x14ac:dyDescent="0.2">
      <c r="A408" s="60"/>
      <c r="B408" s="60"/>
      <c r="C408" s="60"/>
      <c r="D408" s="60"/>
      <c r="E408" s="60"/>
      <c r="F408" s="60"/>
      <c r="G408" s="60"/>
      <c r="H408" s="60"/>
      <c r="I408" s="60"/>
      <c r="J408" s="60"/>
      <c r="K408" s="60"/>
      <c r="L408" s="60"/>
      <c r="M408" s="60"/>
      <c r="N408" s="60"/>
      <c r="O408" s="60"/>
      <c r="P408" s="60"/>
      <c r="Q408" s="60"/>
      <c r="R408" s="334">
        <v>1830</v>
      </c>
      <c r="S408" s="319" t="s">
        <v>357</v>
      </c>
      <c r="BE408" s="60"/>
      <c r="BR408" s="60"/>
      <c r="BX408" s="151"/>
      <c r="CB408" s="151"/>
      <c r="CM408" s="151"/>
      <c r="CO408" s="151"/>
      <c r="CT408" s="151"/>
      <c r="CY408" s="151"/>
    </row>
    <row r="409" spans="1:103" x14ac:dyDescent="0.2">
      <c r="A409" s="60"/>
      <c r="B409" s="60"/>
      <c r="C409" s="60"/>
      <c r="D409" s="60"/>
      <c r="E409" s="60"/>
      <c r="F409" s="60"/>
      <c r="G409" s="60"/>
      <c r="H409" s="60"/>
      <c r="I409" s="60"/>
      <c r="J409" s="60"/>
      <c r="K409" s="60"/>
      <c r="L409" s="60"/>
      <c r="M409" s="60"/>
      <c r="N409" s="60"/>
      <c r="O409" s="60"/>
      <c r="P409" s="60"/>
      <c r="Q409" s="60"/>
      <c r="R409" s="334">
        <v>1831</v>
      </c>
      <c r="S409" s="319" t="s">
        <v>357</v>
      </c>
      <c r="BE409" s="60"/>
      <c r="BR409" s="60"/>
      <c r="BX409" s="151"/>
      <c r="CB409" s="151"/>
      <c r="CM409" s="151"/>
      <c r="CO409" s="151"/>
      <c r="CT409" s="151"/>
      <c r="CY409" s="151"/>
    </row>
    <row r="410" spans="1:103" x14ac:dyDescent="0.2">
      <c r="A410" s="60"/>
      <c r="B410" s="60"/>
      <c r="C410" s="60"/>
      <c r="D410" s="60"/>
      <c r="E410" s="60"/>
      <c r="F410" s="60"/>
      <c r="G410" s="60"/>
      <c r="H410" s="60"/>
      <c r="I410" s="60"/>
      <c r="J410" s="60"/>
      <c r="K410" s="60"/>
      <c r="L410" s="60"/>
      <c r="M410" s="60"/>
      <c r="N410" s="60"/>
      <c r="O410" s="60"/>
      <c r="P410" s="60"/>
      <c r="Q410" s="60"/>
      <c r="R410" s="334">
        <v>1832</v>
      </c>
      <c r="S410" s="319" t="s">
        <v>357</v>
      </c>
      <c r="BE410" s="60"/>
      <c r="BR410" s="60"/>
      <c r="BX410" s="151"/>
      <c r="CB410" s="151"/>
      <c r="CM410" s="151"/>
      <c r="CO410" s="151"/>
      <c r="CT410" s="151"/>
      <c r="CY410" s="151"/>
    </row>
    <row r="411" spans="1:103" x14ac:dyDescent="0.2">
      <c r="A411" s="60"/>
      <c r="B411" s="60"/>
      <c r="C411" s="60"/>
      <c r="D411" s="60"/>
      <c r="E411" s="60"/>
      <c r="F411" s="60"/>
      <c r="G411" s="60"/>
      <c r="H411" s="60"/>
      <c r="I411" s="60"/>
      <c r="J411" s="60"/>
      <c r="K411" s="60"/>
      <c r="L411" s="60"/>
      <c r="M411" s="60"/>
      <c r="N411" s="60"/>
      <c r="O411" s="60"/>
      <c r="P411" s="60"/>
      <c r="Q411" s="60"/>
      <c r="R411" s="334">
        <v>1833</v>
      </c>
      <c r="S411" s="319" t="s">
        <v>357</v>
      </c>
      <c r="BE411" s="60"/>
      <c r="BR411" s="60"/>
      <c r="BX411" s="151"/>
      <c r="CB411" s="151"/>
      <c r="CM411" s="151"/>
      <c r="CO411" s="151"/>
      <c r="CT411" s="151"/>
      <c r="CY411" s="151"/>
    </row>
    <row r="412" spans="1:103" x14ac:dyDescent="0.2">
      <c r="A412" s="60"/>
      <c r="B412" s="60"/>
      <c r="C412" s="60"/>
      <c r="D412" s="60"/>
      <c r="E412" s="60"/>
      <c r="F412" s="60"/>
      <c r="G412" s="60"/>
      <c r="H412" s="60"/>
      <c r="I412" s="60"/>
      <c r="J412" s="60"/>
      <c r="K412" s="60"/>
      <c r="L412" s="60"/>
      <c r="M412" s="60"/>
      <c r="N412" s="60"/>
      <c r="O412" s="60"/>
      <c r="P412" s="60"/>
      <c r="Q412" s="60"/>
      <c r="R412" s="334">
        <v>1834</v>
      </c>
      <c r="S412" s="319" t="s">
        <v>357</v>
      </c>
      <c r="BE412" s="60"/>
      <c r="BR412" s="60"/>
      <c r="BX412" s="151"/>
      <c r="CB412" s="151"/>
      <c r="CM412" s="151"/>
      <c r="CO412" s="151"/>
      <c r="CT412" s="151"/>
      <c r="CY412" s="151"/>
    </row>
    <row r="413" spans="1:103" x14ac:dyDescent="0.2">
      <c r="A413" s="60"/>
      <c r="B413" s="60"/>
      <c r="C413" s="60"/>
      <c r="D413" s="60"/>
      <c r="E413" s="60"/>
      <c r="F413" s="60"/>
      <c r="G413" s="60"/>
      <c r="H413" s="60"/>
      <c r="I413" s="60"/>
      <c r="J413" s="60"/>
      <c r="K413" s="60"/>
      <c r="L413" s="60"/>
      <c r="M413" s="60"/>
      <c r="N413" s="60"/>
      <c r="O413" s="60"/>
      <c r="P413" s="60"/>
      <c r="Q413" s="60"/>
      <c r="R413" s="334">
        <v>1835</v>
      </c>
      <c r="S413" s="319" t="s">
        <v>357</v>
      </c>
      <c r="BE413" s="60"/>
      <c r="BR413" s="60"/>
      <c r="BX413" s="151"/>
      <c r="CB413" s="151"/>
      <c r="CM413" s="151"/>
      <c r="CO413" s="151"/>
      <c r="CT413" s="151"/>
      <c r="CY413" s="151"/>
    </row>
    <row r="414" spans="1:103" x14ac:dyDescent="0.2">
      <c r="A414" s="60"/>
      <c r="B414" s="60"/>
      <c r="C414" s="60"/>
      <c r="D414" s="60"/>
      <c r="E414" s="60"/>
      <c r="F414" s="60"/>
      <c r="G414" s="60"/>
      <c r="H414" s="60"/>
      <c r="I414" s="60"/>
      <c r="J414" s="60"/>
      <c r="K414" s="60"/>
      <c r="L414" s="60"/>
      <c r="M414" s="60"/>
      <c r="N414" s="60"/>
      <c r="O414" s="60"/>
      <c r="P414" s="60"/>
      <c r="Q414" s="60"/>
      <c r="R414" s="334">
        <v>1840</v>
      </c>
      <c r="S414" s="319" t="s">
        <v>357</v>
      </c>
      <c r="BE414" s="60"/>
      <c r="BR414" s="60"/>
      <c r="BX414" s="151"/>
      <c r="CB414" s="151"/>
      <c r="CM414" s="151"/>
      <c r="CO414" s="151"/>
      <c r="CT414" s="151"/>
      <c r="CY414" s="151"/>
    </row>
    <row r="415" spans="1:103" x14ac:dyDescent="0.2">
      <c r="A415" s="60"/>
      <c r="B415" s="60"/>
      <c r="C415" s="60"/>
      <c r="D415" s="60"/>
      <c r="E415" s="60"/>
      <c r="F415" s="60"/>
      <c r="G415" s="60"/>
      <c r="H415" s="60"/>
      <c r="I415" s="60"/>
      <c r="J415" s="60"/>
      <c r="K415" s="60"/>
      <c r="L415" s="60"/>
      <c r="M415" s="60"/>
      <c r="N415" s="60"/>
      <c r="O415" s="60"/>
      <c r="P415" s="60"/>
      <c r="Q415" s="60"/>
      <c r="R415" s="334">
        <v>1841</v>
      </c>
      <c r="S415" s="319" t="s">
        <v>357</v>
      </c>
      <c r="BE415" s="60"/>
      <c r="BR415" s="60"/>
      <c r="BX415" s="151"/>
      <c r="CB415" s="151"/>
      <c r="CM415" s="151"/>
      <c r="CO415" s="151"/>
      <c r="CT415" s="151"/>
      <c r="CY415" s="151"/>
    </row>
    <row r="416" spans="1:103" x14ac:dyDescent="0.2">
      <c r="A416" s="60"/>
      <c r="B416" s="60"/>
      <c r="C416" s="60"/>
      <c r="D416" s="60"/>
      <c r="E416" s="60"/>
      <c r="F416" s="60"/>
      <c r="G416" s="60"/>
      <c r="H416" s="60"/>
      <c r="I416" s="60"/>
      <c r="J416" s="60"/>
      <c r="K416" s="60"/>
      <c r="L416" s="60"/>
      <c r="M416" s="60"/>
      <c r="N416" s="60"/>
      <c r="O416" s="60"/>
      <c r="P416" s="60"/>
      <c r="Q416" s="60"/>
      <c r="R416" s="334">
        <v>1842</v>
      </c>
      <c r="S416" s="319" t="s">
        <v>357</v>
      </c>
      <c r="BE416" s="60"/>
      <c r="BR416" s="60"/>
      <c r="BX416" s="151"/>
      <c r="CB416" s="151"/>
      <c r="CM416" s="151"/>
      <c r="CO416" s="151"/>
      <c r="CT416" s="151"/>
      <c r="CY416" s="151"/>
    </row>
    <row r="417" spans="1:103" x14ac:dyDescent="0.2">
      <c r="A417" s="60"/>
      <c r="B417" s="60"/>
      <c r="C417" s="60"/>
      <c r="D417" s="60"/>
      <c r="E417" s="60"/>
      <c r="F417" s="60"/>
      <c r="G417" s="60"/>
      <c r="H417" s="60"/>
      <c r="I417" s="60"/>
      <c r="J417" s="60"/>
      <c r="K417" s="60"/>
      <c r="L417" s="60"/>
      <c r="M417" s="60"/>
      <c r="N417" s="60"/>
      <c r="O417" s="60"/>
      <c r="P417" s="60"/>
      <c r="Q417" s="60"/>
      <c r="R417" s="334">
        <v>1843</v>
      </c>
      <c r="S417" s="319" t="s">
        <v>357</v>
      </c>
      <c r="BE417" s="60"/>
      <c r="BR417" s="60"/>
      <c r="BX417" s="151"/>
      <c r="CB417" s="151"/>
      <c r="CM417" s="151"/>
      <c r="CO417" s="151"/>
      <c r="CT417" s="151"/>
      <c r="CY417" s="151"/>
    </row>
    <row r="418" spans="1:103" x14ac:dyDescent="0.2">
      <c r="A418" s="60"/>
      <c r="B418" s="60"/>
      <c r="C418" s="60"/>
      <c r="D418" s="60"/>
      <c r="E418" s="60"/>
      <c r="F418" s="60"/>
      <c r="G418" s="60"/>
      <c r="H418" s="60"/>
      <c r="I418" s="60"/>
      <c r="J418" s="60"/>
      <c r="K418" s="60"/>
      <c r="L418" s="60"/>
      <c r="M418" s="60"/>
      <c r="N418" s="60"/>
      <c r="O418" s="60"/>
      <c r="P418" s="60"/>
      <c r="Q418" s="60"/>
      <c r="R418" s="334">
        <v>1844</v>
      </c>
      <c r="S418" s="319" t="s">
        <v>357</v>
      </c>
      <c r="BE418" s="60"/>
      <c r="BR418" s="60"/>
      <c r="BX418" s="151"/>
      <c r="CB418" s="151"/>
      <c r="CM418" s="151"/>
      <c r="CO418" s="151"/>
      <c r="CT418" s="151"/>
      <c r="CY418" s="151"/>
    </row>
    <row r="419" spans="1:103" x14ac:dyDescent="0.2">
      <c r="A419" s="60"/>
      <c r="B419" s="60"/>
      <c r="C419" s="60"/>
      <c r="D419" s="60"/>
      <c r="E419" s="60"/>
      <c r="F419" s="60"/>
      <c r="G419" s="60"/>
      <c r="H419" s="60"/>
      <c r="I419" s="60"/>
      <c r="J419" s="60"/>
      <c r="K419" s="60"/>
      <c r="L419" s="60"/>
      <c r="M419" s="60"/>
      <c r="N419" s="60"/>
      <c r="O419" s="60"/>
      <c r="P419" s="60"/>
      <c r="Q419" s="60"/>
      <c r="R419" s="334">
        <v>1845</v>
      </c>
      <c r="S419" s="319" t="s">
        <v>357</v>
      </c>
      <c r="BE419" s="60"/>
      <c r="BR419" s="60"/>
      <c r="BX419" s="151"/>
      <c r="CB419" s="151"/>
      <c r="CM419" s="151"/>
      <c r="CO419" s="151"/>
      <c r="CT419" s="151"/>
      <c r="CY419" s="151"/>
    </row>
    <row r="420" spans="1:103" x14ac:dyDescent="0.2">
      <c r="A420" s="60"/>
      <c r="B420" s="60"/>
      <c r="C420" s="60"/>
      <c r="D420" s="60"/>
      <c r="E420" s="60"/>
      <c r="F420" s="60"/>
      <c r="G420" s="60"/>
      <c r="H420" s="60"/>
      <c r="I420" s="60"/>
      <c r="J420" s="60"/>
      <c r="K420" s="60"/>
      <c r="L420" s="60"/>
      <c r="M420" s="60"/>
      <c r="N420" s="60"/>
      <c r="O420" s="60"/>
      <c r="P420" s="60"/>
      <c r="Q420" s="60"/>
      <c r="R420" s="334">
        <v>1850</v>
      </c>
      <c r="S420" s="319" t="s">
        <v>357</v>
      </c>
      <c r="BE420" s="60"/>
      <c r="BR420" s="60"/>
      <c r="BX420" s="151"/>
      <c r="CB420" s="151"/>
      <c r="CM420" s="151"/>
      <c r="CO420" s="151"/>
      <c r="CT420" s="151"/>
      <c r="CY420" s="151"/>
    </row>
    <row r="421" spans="1:103" x14ac:dyDescent="0.2">
      <c r="A421" s="60"/>
      <c r="B421" s="60"/>
      <c r="C421" s="60"/>
      <c r="D421" s="60"/>
      <c r="E421" s="60"/>
      <c r="F421" s="60"/>
      <c r="G421" s="60"/>
      <c r="H421" s="60"/>
      <c r="I421" s="60"/>
      <c r="J421" s="60"/>
      <c r="K421" s="60"/>
      <c r="L421" s="60"/>
      <c r="M421" s="60"/>
      <c r="N421" s="60"/>
      <c r="O421" s="60"/>
      <c r="P421" s="60"/>
      <c r="Q421" s="60"/>
      <c r="R421" s="334">
        <v>1851</v>
      </c>
      <c r="S421" s="319" t="s">
        <v>357</v>
      </c>
      <c r="BE421" s="60"/>
      <c r="BR421" s="60"/>
      <c r="BX421" s="151"/>
      <c r="CB421" s="151"/>
      <c r="CM421" s="151"/>
      <c r="CO421" s="151"/>
      <c r="CT421" s="151"/>
      <c r="CY421" s="151"/>
    </row>
    <row r="422" spans="1:103" x14ac:dyDescent="0.2">
      <c r="A422" s="60"/>
      <c r="B422" s="60"/>
      <c r="C422" s="60"/>
      <c r="D422" s="60"/>
      <c r="E422" s="60"/>
      <c r="F422" s="60"/>
      <c r="G422" s="60"/>
      <c r="H422" s="60"/>
      <c r="I422" s="60"/>
      <c r="J422" s="60"/>
      <c r="K422" s="60"/>
      <c r="L422" s="60"/>
      <c r="M422" s="60"/>
      <c r="N422" s="60"/>
      <c r="O422" s="60"/>
      <c r="P422" s="60"/>
      <c r="Q422" s="60"/>
      <c r="R422" s="334">
        <v>1852</v>
      </c>
      <c r="S422" s="319" t="s">
        <v>357</v>
      </c>
      <c r="BE422" s="60"/>
      <c r="BR422" s="60"/>
      <c r="BX422" s="151"/>
      <c r="CB422" s="151"/>
      <c r="CM422" s="151"/>
      <c r="CO422" s="151"/>
      <c r="CT422" s="151"/>
      <c r="CY422" s="151"/>
    </row>
    <row r="423" spans="1:103" x14ac:dyDescent="0.2">
      <c r="A423" s="60"/>
      <c r="B423" s="60"/>
      <c r="C423" s="60"/>
      <c r="D423" s="60"/>
      <c r="E423" s="60"/>
      <c r="F423" s="60"/>
      <c r="G423" s="60"/>
      <c r="H423" s="60"/>
      <c r="I423" s="60"/>
      <c r="J423" s="60"/>
      <c r="K423" s="60"/>
      <c r="L423" s="60"/>
      <c r="M423" s="60"/>
      <c r="N423" s="60"/>
      <c r="O423" s="60"/>
      <c r="P423" s="60"/>
      <c r="Q423" s="60"/>
      <c r="R423" s="334">
        <v>1853</v>
      </c>
      <c r="S423" s="319" t="s">
        <v>357</v>
      </c>
      <c r="BE423" s="60"/>
      <c r="BR423" s="60"/>
      <c r="BX423" s="151"/>
      <c r="CB423" s="151"/>
      <c r="CM423" s="151"/>
      <c r="CO423" s="151"/>
      <c r="CT423" s="151"/>
      <c r="CY423" s="151"/>
    </row>
    <row r="424" spans="1:103" x14ac:dyDescent="0.2">
      <c r="A424" s="60"/>
      <c r="B424" s="60"/>
      <c r="C424" s="60"/>
      <c r="D424" s="60"/>
      <c r="E424" s="60"/>
      <c r="F424" s="60"/>
      <c r="G424" s="60"/>
      <c r="H424" s="60"/>
      <c r="I424" s="60"/>
      <c r="J424" s="60"/>
      <c r="K424" s="60"/>
      <c r="L424" s="60"/>
      <c r="M424" s="60"/>
      <c r="N424" s="60"/>
      <c r="O424" s="60"/>
      <c r="P424" s="60"/>
      <c r="Q424" s="60"/>
      <c r="R424" s="334">
        <v>1854</v>
      </c>
      <c r="S424" s="319" t="s">
        <v>357</v>
      </c>
      <c r="BE424" s="60"/>
      <c r="BR424" s="60"/>
      <c r="BX424" s="151"/>
      <c r="CB424" s="151"/>
      <c r="CM424" s="151"/>
      <c r="CO424" s="151"/>
      <c r="CT424" s="151"/>
      <c r="CY424" s="151"/>
    </row>
    <row r="425" spans="1:103" x14ac:dyDescent="0.2">
      <c r="A425" s="60"/>
      <c r="B425" s="60"/>
      <c r="C425" s="60"/>
      <c r="D425" s="60"/>
      <c r="E425" s="60"/>
      <c r="F425" s="60"/>
      <c r="G425" s="60"/>
      <c r="H425" s="60"/>
      <c r="I425" s="60"/>
      <c r="J425" s="60"/>
      <c r="K425" s="60"/>
      <c r="L425" s="60"/>
      <c r="M425" s="60"/>
      <c r="N425" s="60"/>
      <c r="O425" s="60"/>
      <c r="P425" s="60"/>
      <c r="Q425" s="60"/>
      <c r="R425" s="334">
        <v>1860</v>
      </c>
      <c r="S425" s="319" t="s">
        <v>357</v>
      </c>
      <c r="BE425" s="60"/>
      <c r="BR425" s="60"/>
      <c r="BX425" s="151"/>
      <c r="CB425" s="151"/>
      <c r="CM425" s="151"/>
      <c r="CO425" s="151"/>
      <c r="CT425" s="151"/>
      <c r="CY425" s="151"/>
    </row>
    <row r="426" spans="1:103" x14ac:dyDescent="0.2">
      <c r="A426" s="60"/>
      <c r="B426" s="60"/>
      <c r="C426" s="60"/>
      <c r="D426" s="60"/>
      <c r="E426" s="60"/>
      <c r="F426" s="60"/>
      <c r="G426" s="60"/>
      <c r="H426" s="60"/>
      <c r="I426" s="60"/>
      <c r="J426" s="60"/>
      <c r="K426" s="60"/>
      <c r="L426" s="60"/>
      <c r="M426" s="60"/>
      <c r="N426" s="60"/>
      <c r="O426" s="60"/>
      <c r="P426" s="60"/>
      <c r="Q426" s="60"/>
      <c r="R426" s="334">
        <v>1862</v>
      </c>
      <c r="S426" s="319" t="s">
        <v>357</v>
      </c>
      <c r="BE426" s="60"/>
      <c r="BR426" s="60"/>
      <c r="BX426" s="151"/>
      <c r="CB426" s="151"/>
      <c r="CM426" s="151"/>
      <c r="CO426" s="151"/>
      <c r="CT426" s="151"/>
      <c r="CY426" s="151"/>
    </row>
    <row r="427" spans="1:103" x14ac:dyDescent="0.2">
      <c r="A427" s="60"/>
      <c r="B427" s="60"/>
      <c r="C427" s="60"/>
      <c r="D427" s="60"/>
      <c r="E427" s="60"/>
      <c r="F427" s="60"/>
      <c r="G427" s="60"/>
      <c r="H427" s="60"/>
      <c r="I427" s="60"/>
      <c r="J427" s="60"/>
      <c r="K427" s="60"/>
      <c r="L427" s="60"/>
      <c r="M427" s="60"/>
      <c r="N427" s="60"/>
      <c r="O427" s="60"/>
      <c r="P427" s="60"/>
      <c r="Q427" s="60"/>
      <c r="R427" s="334">
        <v>1863</v>
      </c>
      <c r="S427" s="319" t="s">
        <v>357</v>
      </c>
      <c r="BE427" s="60"/>
      <c r="BR427" s="60"/>
      <c r="BX427" s="151"/>
      <c r="CB427" s="151"/>
      <c r="CM427" s="151"/>
      <c r="CO427" s="151"/>
      <c r="CT427" s="151"/>
      <c r="CY427" s="151"/>
    </row>
    <row r="428" spans="1:103" x14ac:dyDescent="0.2">
      <c r="A428" s="60"/>
      <c r="B428" s="60"/>
      <c r="C428" s="60"/>
      <c r="D428" s="60"/>
      <c r="E428" s="60"/>
      <c r="F428" s="60"/>
      <c r="G428" s="60"/>
      <c r="H428" s="60"/>
      <c r="I428" s="60"/>
      <c r="J428" s="60"/>
      <c r="K428" s="60"/>
      <c r="L428" s="60"/>
      <c r="M428" s="60"/>
      <c r="N428" s="60"/>
      <c r="O428" s="60"/>
      <c r="P428" s="60"/>
      <c r="Q428" s="60"/>
      <c r="R428" s="334">
        <v>1864</v>
      </c>
      <c r="S428" s="319" t="s">
        <v>357</v>
      </c>
      <c r="BE428" s="60"/>
      <c r="BR428" s="60"/>
      <c r="BX428" s="151"/>
      <c r="CB428" s="151"/>
      <c r="CM428" s="151"/>
      <c r="CO428" s="151"/>
      <c r="CT428" s="151"/>
      <c r="CY428" s="151"/>
    </row>
    <row r="429" spans="1:103" x14ac:dyDescent="0.2">
      <c r="A429" s="60"/>
      <c r="B429" s="60"/>
      <c r="C429" s="60"/>
      <c r="D429" s="60"/>
      <c r="E429" s="60"/>
      <c r="F429" s="60"/>
      <c r="G429" s="60"/>
      <c r="H429" s="60"/>
      <c r="I429" s="60"/>
      <c r="J429" s="60"/>
      <c r="K429" s="60"/>
      <c r="L429" s="60"/>
      <c r="M429" s="60"/>
      <c r="N429" s="60"/>
      <c r="O429" s="60"/>
      <c r="P429" s="60"/>
      <c r="Q429" s="60"/>
      <c r="R429" s="334">
        <v>1865</v>
      </c>
      <c r="S429" s="319" t="s">
        <v>357</v>
      </c>
      <c r="BE429" s="60"/>
      <c r="BR429" s="60"/>
      <c r="BX429" s="151"/>
      <c r="CB429" s="151"/>
      <c r="CM429" s="151"/>
      <c r="CO429" s="151"/>
      <c r="CT429" s="151"/>
      <c r="CY429" s="151"/>
    </row>
    <row r="430" spans="1:103" x14ac:dyDescent="0.2">
      <c r="A430" s="60"/>
      <c r="B430" s="60"/>
      <c r="C430" s="60"/>
      <c r="D430" s="60"/>
      <c r="E430" s="60"/>
      <c r="F430" s="60"/>
      <c r="G430" s="60"/>
      <c r="H430" s="60"/>
      <c r="I430" s="60"/>
      <c r="J430" s="60"/>
      <c r="K430" s="60"/>
      <c r="L430" s="60"/>
      <c r="M430" s="60"/>
      <c r="N430" s="60"/>
      <c r="O430" s="60"/>
      <c r="P430" s="60"/>
      <c r="Q430" s="60"/>
      <c r="R430" s="334">
        <v>1866</v>
      </c>
      <c r="S430" s="319" t="s">
        <v>357</v>
      </c>
      <c r="BE430" s="60"/>
      <c r="BR430" s="60"/>
      <c r="BX430" s="151"/>
      <c r="CB430" s="151"/>
      <c r="CM430" s="151"/>
      <c r="CO430" s="151"/>
      <c r="CT430" s="151"/>
      <c r="CY430" s="151"/>
    </row>
    <row r="431" spans="1:103" x14ac:dyDescent="0.2">
      <c r="A431" s="60"/>
      <c r="B431" s="60"/>
      <c r="C431" s="60"/>
      <c r="D431" s="60"/>
      <c r="E431" s="60"/>
      <c r="F431" s="60"/>
      <c r="G431" s="60"/>
      <c r="H431" s="60"/>
      <c r="I431" s="60"/>
      <c r="J431" s="60"/>
      <c r="K431" s="60"/>
      <c r="L431" s="60"/>
      <c r="M431" s="60"/>
      <c r="N431" s="60"/>
      <c r="O431" s="60"/>
      <c r="P431" s="60"/>
      <c r="Q431" s="60"/>
      <c r="R431" s="334">
        <v>1867</v>
      </c>
      <c r="S431" s="319" t="s">
        <v>357</v>
      </c>
      <c r="BE431" s="60"/>
      <c r="BR431" s="60"/>
      <c r="BX431" s="151"/>
      <c r="CB431" s="151"/>
      <c r="CM431" s="151"/>
      <c r="CO431" s="151"/>
      <c r="CT431" s="151"/>
      <c r="CY431" s="151"/>
    </row>
    <row r="432" spans="1:103" x14ac:dyDescent="0.2">
      <c r="A432" s="60"/>
      <c r="B432" s="60"/>
      <c r="C432" s="60"/>
      <c r="D432" s="60"/>
      <c r="E432" s="60"/>
      <c r="F432" s="60"/>
      <c r="G432" s="60"/>
      <c r="H432" s="60"/>
      <c r="I432" s="60"/>
      <c r="J432" s="60"/>
      <c r="K432" s="60"/>
      <c r="L432" s="60"/>
      <c r="M432" s="60"/>
      <c r="N432" s="60"/>
      <c r="O432" s="60"/>
      <c r="P432" s="60"/>
      <c r="Q432" s="60"/>
      <c r="R432" s="334">
        <v>1876</v>
      </c>
      <c r="S432" s="319" t="s">
        <v>357</v>
      </c>
      <c r="BE432" s="60"/>
      <c r="BR432" s="60"/>
      <c r="BX432" s="151"/>
      <c r="CB432" s="151"/>
      <c r="CM432" s="151"/>
      <c r="CO432" s="151"/>
      <c r="CT432" s="151"/>
      <c r="CY432" s="151"/>
    </row>
    <row r="433" spans="1:103" x14ac:dyDescent="0.2">
      <c r="A433" s="60"/>
      <c r="B433" s="60"/>
      <c r="C433" s="60"/>
      <c r="D433" s="60"/>
      <c r="E433" s="60"/>
      <c r="F433" s="60"/>
      <c r="G433" s="60"/>
      <c r="H433" s="60"/>
      <c r="I433" s="60"/>
      <c r="J433" s="60"/>
      <c r="K433" s="60"/>
      <c r="L433" s="60"/>
      <c r="M433" s="60"/>
      <c r="N433" s="60"/>
      <c r="O433" s="60"/>
      <c r="P433" s="60"/>
      <c r="Q433" s="60"/>
      <c r="R433" s="334">
        <v>1879</v>
      </c>
      <c r="S433" s="319" t="s">
        <v>357</v>
      </c>
      <c r="BE433" s="60"/>
      <c r="BR433" s="60"/>
      <c r="BX433" s="151"/>
      <c r="CB433" s="151"/>
      <c r="CM433" s="151"/>
      <c r="CO433" s="151"/>
      <c r="CT433" s="151"/>
      <c r="CY433" s="151"/>
    </row>
    <row r="434" spans="1:103" x14ac:dyDescent="0.2">
      <c r="A434" s="60"/>
      <c r="B434" s="60"/>
      <c r="C434" s="60"/>
      <c r="D434" s="60"/>
      <c r="E434" s="60"/>
      <c r="F434" s="60"/>
      <c r="G434" s="60"/>
      <c r="H434" s="60"/>
      <c r="I434" s="60"/>
      <c r="J434" s="60"/>
      <c r="K434" s="60"/>
      <c r="L434" s="60"/>
      <c r="M434" s="60"/>
      <c r="N434" s="60"/>
      <c r="O434" s="60"/>
      <c r="P434" s="60"/>
      <c r="Q434" s="60"/>
      <c r="R434" s="334">
        <v>1880</v>
      </c>
      <c r="S434" s="319" t="s">
        <v>357</v>
      </c>
      <c r="BE434" s="60"/>
      <c r="BR434" s="60"/>
      <c r="BX434" s="151"/>
      <c r="CB434" s="151"/>
      <c r="CM434" s="151"/>
      <c r="CO434" s="151"/>
      <c r="CT434" s="151"/>
      <c r="CY434" s="151"/>
    </row>
    <row r="435" spans="1:103" x14ac:dyDescent="0.2">
      <c r="A435" s="60"/>
      <c r="B435" s="60"/>
      <c r="C435" s="60"/>
      <c r="D435" s="60"/>
      <c r="E435" s="60"/>
      <c r="F435" s="60"/>
      <c r="G435" s="60"/>
      <c r="H435" s="60"/>
      <c r="I435" s="60"/>
      <c r="J435" s="60"/>
      <c r="K435" s="60"/>
      <c r="L435" s="60"/>
      <c r="M435" s="60"/>
      <c r="N435" s="60"/>
      <c r="O435" s="60"/>
      <c r="P435" s="60"/>
      <c r="Q435" s="60"/>
      <c r="R435" s="334">
        <v>1885</v>
      </c>
      <c r="S435" s="319" t="s">
        <v>357</v>
      </c>
      <c r="BE435" s="60"/>
      <c r="BR435" s="60"/>
      <c r="BX435" s="151"/>
      <c r="CB435" s="151"/>
      <c r="CM435" s="151"/>
      <c r="CO435" s="151"/>
      <c r="CT435" s="151"/>
      <c r="CY435" s="151"/>
    </row>
    <row r="436" spans="1:103" x14ac:dyDescent="0.2">
      <c r="A436" s="60"/>
      <c r="B436" s="60"/>
      <c r="C436" s="60"/>
      <c r="D436" s="60"/>
      <c r="E436" s="60"/>
      <c r="F436" s="60"/>
      <c r="G436" s="60"/>
      <c r="H436" s="60"/>
      <c r="I436" s="60"/>
      <c r="J436" s="60"/>
      <c r="K436" s="60"/>
      <c r="L436" s="60"/>
      <c r="M436" s="60"/>
      <c r="N436" s="60"/>
      <c r="O436" s="60"/>
      <c r="P436" s="60"/>
      <c r="Q436" s="60"/>
      <c r="R436" s="334">
        <v>1886</v>
      </c>
      <c r="S436" s="319" t="s">
        <v>357</v>
      </c>
      <c r="BE436" s="60"/>
      <c r="BR436" s="60"/>
      <c r="BX436" s="151"/>
      <c r="CB436" s="151"/>
      <c r="CM436" s="151"/>
      <c r="CO436" s="151"/>
      <c r="CT436" s="151"/>
      <c r="CY436" s="151"/>
    </row>
    <row r="437" spans="1:103" x14ac:dyDescent="0.2">
      <c r="A437" s="60"/>
      <c r="B437" s="60"/>
      <c r="C437" s="60"/>
      <c r="D437" s="60"/>
      <c r="E437" s="60"/>
      <c r="F437" s="60"/>
      <c r="G437" s="60"/>
      <c r="H437" s="60"/>
      <c r="I437" s="60"/>
      <c r="J437" s="60"/>
      <c r="K437" s="60"/>
      <c r="L437" s="60"/>
      <c r="M437" s="60"/>
      <c r="N437" s="60"/>
      <c r="O437" s="60"/>
      <c r="P437" s="60"/>
      <c r="Q437" s="60"/>
      <c r="R437" s="334">
        <v>1887</v>
      </c>
      <c r="S437" s="319" t="s">
        <v>357</v>
      </c>
      <c r="BE437" s="60"/>
      <c r="BR437" s="60"/>
      <c r="BX437" s="151"/>
      <c r="CB437" s="151"/>
      <c r="CM437" s="151"/>
      <c r="CO437" s="151"/>
      <c r="CT437" s="151"/>
      <c r="CY437" s="151"/>
    </row>
    <row r="438" spans="1:103" x14ac:dyDescent="0.2">
      <c r="A438" s="60"/>
      <c r="B438" s="60"/>
      <c r="C438" s="60"/>
      <c r="D438" s="60"/>
      <c r="E438" s="60"/>
      <c r="F438" s="60"/>
      <c r="G438" s="60"/>
      <c r="H438" s="60"/>
      <c r="I438" s="60"/>
      <c r="J438" s="60"/>
      <c r="K438" s="60"/>
      <c r="L438" s="60"/>
      <c r="M438" s="60"/>
      <c r="N438" s="60"/>
      <c r="O438" s="60"/>
      <c r="P438" s="60"/>
      <c r="Q438" s="60"/>
      <c r="R438" s="334">
        <v>1888</v>
      </c>
      <c r="S438" s="319" t="s">
        <v>357</v>
      </c>
      <c r="BE438" s="60"/>
      <c r="BR438" s="60"/>
      <c r="BX438" s="151"/>
      <c r="CB438" s="151"/>
      <c r="CM438" s="151"/>
      <c r="CO438" s="151"/>
      <c r="CT438" s="151"/>
      <c r="CY438" s="151"/>
    </row>
    <row r="439" spans="1:103" x14ac:dyDescent="0.2">
      <c r="A439" s="60"/>
      <c r="B439" s="60"/>
      <c r="C439" s="60"/>
      <c r="D439" s="60"/>
      <c r="E439" s="60"/>
      <c r="F439" s="60"/>
      <c r="G439" s="60"/>
      <c r="H439" s="60"/>
      <c r="I439" s="60"/>
      <c r="J439" s="60"/>
      <c r="K439" s="60"/>
      <c r="L439" s="60"/>
      <c r="M439" s="60"/>
      <c r="N439" s="60"/>
      <c r="O439" s="60"/>
      <c r="P439" s="60"/>
      <c r="Q439" s="60"/>
      <c r="R439" s="334">
        <v>1889</v>
      </c>
      <c r="S439" s="319" t="s">
        <v>357</v>
      </c>
      <c r="BE439" s="60"/>
      <c r="BR439" s="60"/>
      <c r="BX439" s="151"/>
      <c r="CB439" s="151"/>
      <c r="CM439" s="151"/>
      <c r="CO439" s="151"/>
      <c r="CT439" s="151"/>
      <c r="CY439" s="151"/>
    </row>
    <row r="440" spans="1:103" x14ac:dyDescent="0.2">
      <c r="A440" s="60"/>
      <c r="B440" s="60"/>
      <c r="C440" s="60"/>
      <c r="D440" s="60"/>
      <c r="E440" s="60"/>
      <c r="F440" s="60"/>
      <c r="G440" s="60"/>
      <c r="H440" s="60"/>
      <c r="I440" s="60"/>
      <c r="J440" s="60"/>
      <c r="K440" s="60"/>
      <c r="L440" s="60"/>
      <c r="M440" s="60"/>
      <c r="N440" s="60"/>
      <c r="O440" s="60"/>
      <c r="P440" s="60"/>
      <c r="Q440" s="60"/>
      <c r="R440" s="334">
        <v>1890</v>
      </c>
      <c r="S440" s="319" t="s">
        <v>357</v>
      </c>
      <c r="BE440" s="60"/>
      <c r="BR440" s="60"/>
      <c r="BX440" s="151"/>
      <c r="CB440" s="151"/>
      <c r="CM440" s="151"/>
      <c r="CO440" s="151"/>
      <c r="CT440" s="151"/>
      <c r="CY440" s="151"/>
    </row>
    <row r="441" spans="1:103" x14ac:dyDescent="0.2">
      <c r="A441" s="60"/>
      <c r="B441" s="60"/>
      <c r="C441" s="60"/>
      <c r="D441" s="60"/>
      <c r="E441" s="60"/>
      <c r="F441" s="60"/>
      <c r="G441" s="60"/>
      <c r="H441" s="60"/>
      <c r="I441" s="60"/>
      <c r="J441" s="60"/>
      <c r="K441" s="60"/>
      <c r="L441" s="60"/>
      <c r="M441" s="60"/>
      <c r="N441" s="60"/>
      <c r="O441" s="60"/>
      <c r="P441" s="60"/>
      <c r="Q441" s="60"/>
      <c r="R441" s="334">
        <v>1899</v>
      </c>
      <c r="S441" s="319" t="s">
        <v>357</v>
      </c>
      <c r="BE441" s="60"/>
      <c r="BR441" s="60"/>
      <c r="BX441" s="151"/>
      <c r="CB441" s="151"/>
      <c r="CM441" s="151"/>
      <c r="CO441" s="151"/>
      <c r="CT441" s="151"/>
      <c r="CY441" s="151"/>
    </row>
    <row r="442" spans="1:103" x14ac:dyDescent="0.2">
      <c r="A442" s="60"/>
      <c r="B442" s="60"/>
      <c r="C442" s="60"/>
      <c r="D442" s="60"/>
      <c r="E442" s="60"/>
      <c r="F442" s="60"/>
      <c r="G442" s="60"/>
      <c r="H442" s="60"/>
      <c r="I442" s="60"/>
      <c r="J442" s="60"/>
      <c r="K442" s="60"/>
      <c r="L442" s="60"/>
      <c r="M442" s="60"/>
      <c r="N442" s="60"/>
      <c r="O442" s="60"/>
      <c r="P442" s="60"/>
      <c r="Q442" s="60"/>
      <c r="R442" s="334">
        <v>1901</v>
      </c>
      <c r="S442" s="319" t="s">
        <v>357</v>
      </c>
      <c r="BE442" s="60"/>
      <c r="BR442" s="60"/>
      <c r="BX442" s="151"/>
      <c r="CB442" s="151"/>
      <c r="CM442" s="151"/>
      <c r="CO442" s="151"/>
      <c r="CT442" s="151"/>
      <c r="CY442" s="151"/>
    </row>
    <row r="443" spans="1:103" x14ac:dyDescent="0.2">
      <c r="A443" s="60"/>
      <c r="B443" s="60"/>
      <c r="C443" s="60"/>
      <c r="D443" s="60"/>
      <c r="E443" s="60"/>
      <c r="F443" s="60"/>
      <c r="G443" s="60"/>
      <c r="H443" s="60"/>
      <c r="I443" s="60"/>
      <c r="J443" s="60"/>
      <c r="K443" s="60"/>
      <c r="L443" s="60"/>
      <c r="M443" s="60"/>
      <c r="N443" s="60"/>
      <c r="O443" s="60"/>
      <c r="P443" s="60"/>
      <c r="Q443" s="60"/>
      <c r="R443" s="334">
        <v>1902</v>
      </c>
      <c r="S443" s="319" t="s">
        <v>357</v>
      </c>
      <c r="BE443" s="60"/>
      <c r="BR443" s="60"/>
      <c r="BX443" s="151"/>
      <c r="CB443" s="151"/>
      <c r="CM443" s="151"/>
      <c r="CO443" s="151"/>
      <c r="CT443" s="151"/>
      <c r="CY443" s="151"/>
    </row>
    <row r="444" spans="1:103" x14ac:dyDescent="0.2">
      <c r="A444" s="60"/>
      <c r="B444" s="60"/>
      <c r="C444" s="60"/>
      <c r="D444" s="60"/>
      <c r="E444" s="60"/>
      <c r="F444" s="60"/>
      <c r="G444" s="60"/>
      <c r="H444" s="60"/>
      <c r="I444" s="60"/>
      <c r="J444" s="60"/>
      <c r="K444" s="60"/>
      <c r="L444" s="60"/>
      <c r="M444" s="60"/>
      <c r="N444" s="60"/>
      <c r="O444" s="60"/>
      <c r="P444" s="60"/>
      <c r="Q444" s="60"/>
      <c r="R444" s="334">
        <v>1903</v>
      </c>
      <c r="S444" s="319" t="s">
        <v>357</v>
      </c>
      <c r="BE444" s="60"/>
      <c r="BR444" s="60"/>
      <c r="BX444" s="151"/>
      <c r="CB444" s="151"/>
      <c r="CM444" s="151"/>
      <c r="CO444" s="151"/>
      <c r="CT444" s="151"/>
      <c r="CY444" s="151"/>
    </row>
    <row r="445" spans="1:103" x14ac:dyDescent="0.2">
      <c r="A445" s="60"/>
      <c r="B445" s="60"/>
      <c r="C445" s="60"/>
      <c r="D445" s="60"/>
      <c r="E445" s="60"/>
      <c r="F445" s="60"/>
      <c r="G445" s="60"/>
      <c r="H445" s="60"/>
      <c r="I445" s="60"/>
      <c r="J445" s="60"/>
      <c r="K445" s="60"/>
      <c r="L445" s="60"/>
      <c r="M445" s="60"/>
      <c r="N445" s="60"/>
      <c r="O445" s="60"/>
      <c r="P445" s="60"/>
      <c r="Q445" s="60"/>
      <c r="R445" s="334">
        <v>1904</v>
      </c>
      <c r="S445" s="319" t="s">
        <v>357</v>
      </c>
      <c r="BE445" s="60"/>
      <c r="BR445" s="60"/>
      <c r="BX445" s="151"/>
      <c r="CB445" s="151"/>
      <c r="CM445" s="151"/>
      <c r="CO445" s="151"/>
      <c r="CT445" s="151"/>
      <c r="CY445" s="151"/>
    </row>
    <row r="446" spans="1:103" x14ac:dyDescent="0.2">
      <c r="A446" s="60"/>
      <c r="B446" s="60"/>
      <c r="C446" s="60"/>
      <c r="D446" s="60"/>
      <c r="E446" s="60"/>
      <c r="F446" s="60"/>
      <c r="G446" s="60"/>
      <c r="H446" s="60"/>
      <c r="I446" s="60"/>
      <c r="J446" s="60"/>
      <c r="K446" s="60"/>
      <c r="L446" s="60"/>
      <c r="M446" s="60"/>
      <c r="N446" s="60"/>
      <c r="O446" s="60"/>
      <c r="P446" s="60"/>
      <c r="Q446" s="60"/>
      <c r="R446" s="334">
        <v>1905</v>
      </c>
      <c r="S446" s="319" t="s">
        <v>357</v>
      </c>
      <c r="BE446" s="60"/>
      <c r="BR446" s="60"/>
      <c r="BX446" s="151"/>
      <c r="CB446" s="151"/>
      <c r="CM446" s="151"/>
      <c r="CO446" s="151"/>
      <c r="CT446" s="151"/>
      <c r="CY446" s="151"/>
    </row>
    <row r="447" spans="1:103" x14ac:dyDescent="0.2">
      <c r="A447" s="60"/>
      <c r="B447" s="60"/>
      <c r="C447" s="60"/>
      <c r="D447" s="60"/>
      <c r="E447" s="60"/>
      <c r="F447" s="60"/>
      <c r="G447" s="60"/>
      <c r="H447" s="60"/>
      <c r="I447" s="60"/>
      <c r="J447" s="60"/>
      <c r="K447" s="60"/>
      <c r="L447" s="60"/>
      <c r="M447" s="60"/>
      <c r="N447" s="60"/>
      <c r="O447" s="60"/>
      <c r="P447" s="60"/>
      <c r="Q447" s="60"/>
      <c r="R447" s="334">
        <v>1906</v>
      </c>
      <c r="S447" s="319" t="s">
        <v>357</v>
      </c>
      <c r="BE447" s="60"/>
      <c r="BR447" s="60"/>
      <c r="BX447" s="151"/>
      <c r="CB447" s="151"/>
      <c r="CM447" s="151"/>
      <c r="CO447" s="151"/>
      <c r="CT447" s="151"/>
      <c r="CY447" s="151"/>
    </row>
    <row r="448" spans="1:103" x14ac:dyDescent="0.2">
      <c r="A448" s="60"/>
      <c r="B448" s="60"/>
      <c r="C448" s="60"/>
      <c r="D448" s="60"/>
      <c r="E448" s="60"/>
      <c r="F448" s="60"/>
      <c r="G448" s="60"/>
      <c r="H448" s="60"/>
      <c r="I448" s="60"/>
      <c r="J448" s="60"/>
      <c r="K448" s="60"/>
      <c r="L448" s="60"/>
      <c r="M448" s="60"/>
      <c r="N448" s="60"/>
      <c r="O448" s="60"/>
      <c r="P448" s="60"/>
      <c r="Q448" s="60"/>
      <c r="R448" s="334">
        <v>1907</v>
      </c>
      <c r="S448" s="319" t="s">
        <v>357</v>
      </c>
      <c r="BE448" s="60"/>
      <c r="BR448" s="60"/>
      <c r="BX448" s="151"/>
      <c r="CB448" s="151"/>
      <c r="CM448" s="151"/>
      <c r="CO448" s="151"/>
      <c r="CT448" s="151"/>
      <c r="CY448" s="151"/>
    </row>
    <row r="449" spans="1:103" x14ac:dyDescent="0.2">
      <c r="A449" s="60"/>
      <c r="B449" s="60"/>
      <c r="C449" s="60"/>
      <c r="D449" s="60"/>
      <c r="E449" s="60"/>
      <c r="F449" s="60"/>
      <c r="G449" s="60"/>
      <c r="H449" s="60"/>
      <c r="I449" s="60"/>
      <c r="J449" s="60"/>
      <c r="K449" s="60"/>
      <c r="L449" s="60"/>
      <c r="M449" s="60"/>
      <c r="N449" s="60"/>
      <c r="O449" s="60"/>
      <c r="P449" s="60"/>
      <c r="Q449" s="60"/>
      <c r="R449" s="334">
        <v>1908</v>
      </c>
      <c r="S449" s="319" t="s">
        <v>357</v>
      </c>
      <c r="BE449" s="60"/>
      <c r="BR449" s="60"/>
      <c r="BX449" s="151"/>
      <c r="CB449" s="151"/>
      <c r="CM449" s="151"/>
      <c r="CO449" s="151"/>
      <c r="CT449" s="151"/>
      <c r="CY449" s="151"/>
    </row>
    <row r="450" spans="1:103" x14ac:dyDescent="0.2">
      <c r="A450" s="60"/>
      <c r="B450" s="60"/>
      <c r="C450" s="60"/>
      <c r="D450" s="60"/>
      <c r="E450" s="60"/>
      <c r="F450" s="60"/>
      <c r="G450" s="60"/>
      <c r="H450" s="60"/>
      <c r="I450" s="60"/>
      <c r="J450" s="60"/>
      <c r="K450" s="60"/>
      <c r="L450" s="60"/>
      <c r="M450" s="60"/>
      <c r="N450" s="60"/>
      <c r="O450" s="60"/>
      <c r="P450" s="60"/>
      <c r="Q450" s="60"/>
      <c r="R450" s="334">
        <v>1910</v>
      </c>
      <c r="S450" s="319" t="s">
        <v>357</v>
      </c>
      <c r="BE450" s="60"/>
      <c r="BR450" s="60"/>
      <c r="BX450" s="151"/>
      <c r="CB450" s="151"/>
      <c r="CM450" s="151"/>
      <c r="CO450" s="151"/>
      <c r="CT450" s="151"/>
      <c r="CY450" s="151"/>
    </row>
    <row r="451" spans="1:103" x14ac:dyDescent="0.2">
      <c r="A451" s="60"/>
      <c r="B451" s="60"/>
      <c r="C451" s="60"/>
      <c r="D451" s="60"/>
      <c r="E451" s="60"/>
      <c r="F451" s="60"/>
      <c r="G451" s="60"/>
      <c r="H451" s="60"/>
      <c r="I451" s="60"/>
      <c r="J451" s="60"/>
      <c r="K451" s="60"/>
      <c r="L451" s="60"/>
      <c r="M451" s="60"/>
      <c r="N451" s="60"/>
      <c r="O451" s="60"/>
      <c r="P451" s="60"/>
      <c r="Q451" s="60"/>
      <c r="R451" s="334">
        <v>1913</v>
      </c>
      <c r="S451" s="319" t="s">
        <v>357</v>
      </c>
      <c r="BE451" s="60"/>
      <c r="BR451" s="60"/>
      <c r="BX451" s="151"/>
      <c r="CB451" s="151"/>
      <c r="CM451" s="151"/>
      <c r="CO451" s="151"/>
      <c r="CT451" s="151"/>
      <c r="CY451" s="151"/>
    </row>
    <row r="452" spans="1:103" x14ac:dyDescent="0.2">
      <c r="A452" s="60"/>
      <c r="B452" s="60"/>
      <c r="C452" s="60"/>
      <c r="D452" s="60"/>
      <c r="E452" s="60"/>
      <c r="F452" s="60"/>
      <c r="G452" s="60"/>
      <c r="H452" s="60"/>
      <c r="I452" s="60"/>
      <c r="J452" s="60"/>
      <c r="K452" s="60"/>
      <c r="L452" s="60"/>
      <c r="M452" s="60"/>
      <c r="N452" s="60"/>
      <c r="O452" s="60"/>
      <c r="P452" s="60"/>
      <c r="Q452" s="60"/>
      <c r="R452" s="334">
        <v>1915</v>
      </c>
      <c r="S452" s="319" t="s">
        <v>357</v>
      </c>
      <c r="BE452" s="60"/>
      <c r="BR452" s="60"/>
      <c r="BX452" s="151"/>
      <c r="CB452" s="151"/>
      <c r="CM452" s="151"/>
      <c r="CO452" s="151"/>
      <c r="CT452" s="151"/>
      <c r="CY452" s="151"/>
    </row>
    <row r="453" spans="1:103" x14ac:dyDescent="0.2">
      <c r="A453" s="60"/>
      <c r="B453" s="60"/>
      <c r="C453" s="60"/>
      <c r="D453" s="60"/>
      <c r="E453" s="60"/>
      <c r="F453" s="60"/>
      <c r="G453" s="60"/>
      <c r="H453" s="60"/>
      <c r="I453" s="60"/>
      <c r="J453" s="60"/>
      <c r="K453" s="60"/>
      <c r="L453" s="60"/>
      <c r="M453" s="60"/>
      <c r="N453" s="60"/>
      <c r="O453" s="60"/>
      <c r="P453" s="60"/>
      <c r="Q453" s="60"/>
      <c r="R453" s="334">
        <v>1921</v>
      </c>
      <c r="S453" s="319" t="s">
        <v>357</v>
      </c>
      <c r="BE453" s="60"/>
      <c r="BR453" s="60"/>
      <c r="BX453" s="151"/>
      <c r="CB453" s="151"/>
      <c r="CM453" s="151"/>
      <c r="CO453" s="151"/>
      <c r="CT453" s="151"/>
      <c r="CY453" s="151"/>
    </row>
    <row r="454" spans="1:103" x14ac:dyDescent="0.2">
      <c r="A454" s="60"/>
      <c r="B454" s="60"/>
      <c r="C454" s="60"/>
      <c r="D454" s="60"/>
      <c r="E454" s="60"/>
      <c r="F454" s="60"/>
      <c r="G454" s="60"/>
      <c r="H454" s="60"/>
      <c r="I454" s="60"/>
      <c r="J454" s="60"/>
      <c r="K454" s="60"/>
      <c r="L454" s="60"/>
      <c r="M454" s="60"/>
      <c r="N454" s="60"/>
      <c r="O454" s="60"/>
      <c r="P454" s="60"/>
      <c r="Q454" s="60"/>
      <c r="R454" s="334">
        <v>1922</v>
      </c>
      <c r="S454" s="319" t="s">
        <v>357</v>
      </c>
      <c r="BE454" s="60"/>
      <c r="BR454" s="60"/>
      <c r="BX454" s="151"/>
      <c r="CB454" s="151"/>
      <c r="CM454" s="151"/>
      <c r="CO454" s="151"/>
      <c r="CT454" s="151"/>
      <c r="CY454" s="151"/>
    </row>
    <row r="455" spans="1:103" x14ac:dyDescent="0.2">
      <c r="A455" s="60"/>
      <c r="B455" s="60"/>
      <c r="C455" s="60"/>
      <c r="D455" s="60"/>
      <c r="E455" s="60"/>
      <c r="F455" s="60"/>
      <c r="G455" s="60"/>
      <c r="H455" s="60"/>
      <c r="I455" s="60"/>
      <c r="J455" s="60"/>
      <c r="K455" s="60"/>
      <c r="L455" s="60"/>
      <c r="M455" s="60"/>
      <c r="N455" s="60"/>
      <c r="O455" s="60"/>
      <c r="P455" s="60"/>
      <c r="Q455" s="60"/>
      <c r="R455" s="334">
        <v>1923</v>
      </c>
      <c r="S455" s="319" t="s">
        <v>357</v>
      </c>
      <c r="BE455" s="60"/>
      <c r="BR455" s="60"/>
      <c r="BX455" s="151"/>
      <c r="CB455" s="151"/>
      <c r="CM455" s="151"/>
      <c r="CO455" s="151"/>
      <c r="CT455" s="151"/>
      <c r="CY455" s="151"/>
    </row>
    <row r="456" spans="1:103" x14ac:dyDescent="0.2">
      <c r="A456" s="60"/>
      <c r="B456" s="60"/>
      <c r="C456" s="60"/>
      <c r="D456" s="60"/>
      <c r="E456" s="60"/>
      <c r="F456" s="60"/>
      <c r="G456" s="60"/>
      <c r="H456" s="60"/>
      <c r="I456" s="60"/>
      <c r="J456" s="60"/>
      <c r="K456" s="60"/>
      <c r="L456" s="60"/>
      <c r="M456" s="60"/>
      <c r="N456" s="60"/>
      <c r="O456" s="60"/>
      <c r="P456" s="60"/>
      <c r="Q456" s="60"/>
      <c r="R456" s="334">
        <v>1929</v>
      </c>
      <c r="S456" s="319" t="s">
        <v>357</v>
      </c>
      <c r="BE456" s="60"/>
      <c r="BR456" s="60"/>
      <c r="BX456" s="151"/>
      <c r="CB456" s="151"/>
      <c r="CM456" s="151"/>
      <c r="CO456" s="151"/>
      <c r="CT456" s="151"/>
      <c r="CY456" s="151"/>
    </row>
    <row r="457" spans="1:103" x14ac:dyDescent="0.2">
      <c r="A457" s="60"/>
      <c r="B457" s="60"/>
      <c r="C457" s="60"/>
      <c r="D457" s="60"/>
      <c r="E457" s="60"/>
      <c r="F457" s="60"/>
      <c r="G457" s="60"/>
      <c r="H457" s="60"/>
      <c r="I457" s="60"/>
      <c r="J457" s="60"/>
      <c r="K457" s="60"/>
      <c r="L457" s="60"/>
      <c r="M457" s="60"/>
      <c r="N457" s="60"/>
      <c r="O457" s="60"/>
      <c r="P457" s="60"/>
      <c r="Q457" s="60"/>
      <c r="R457" s="334">
        <v>1930</v>
      </c>
      <c r="S457" s="319" t="s">
        <v>357</v>
      </c>
      <c r="BE457" s="60"/>
      <c r="BR457" s="60"/>
      <c r="BX457" s="151"/>
      <c r="CB457" s="151"/>
      <c r="CM457" s="151"/>
      <c r="CO457" s="151"/>
      <c r="CT457" s="151"/>
      <c r="CY457" s="151"/>
    </row>
    <row r="458" spans="1:103" x14ac:dyDescent="0.2">
      <c r="A458" s="60"/>
      <c r="B458" s="60"/>
      <c r="C458" s="60"/>
      <c r="D458" s="60"/>
      <c r="E458" s="60"/>
      <c r="F458" s="60"/>
      <c r="G458" s="60"/>
      <c r="H458" s="60"/>
      <c r="I458" s="60"/>
      <c r="J458" s="60"/>
      <c r="K458" s="60"/>
      <c r="L458" s="60"/>
      <c r="M458" s="60"/>
      <c r="N458" s="60"/>
      <c r="O458" s="60"/>
      <c r="P458" s="60"/>
      <c r="Q458" s="60"/>
      <c r="R458" s="334">
        <v>1931</v>
      </c>
      <c r="S458" s="319" t="s">
        <v>357</v>
      </c>
      <c r="BE458" s="60"/>
      <c r="BR458" s="60"/>
      <c r="BX458" s="151"/>
      <c r="CB458" s="151"/>
      <c r="CM458" s="151"/>
      <c r="CO458" s="151"/>
      <c r="CT458" s="151"/>
      <c r="CY458" s="151"/>
    </row>
    <row r="459" spans="1:103" x14ac:dyDescent="0.2">
      <c r="A459" s="60"/>
      <c r="B459" s="60"/>
      <c r="C459" s="60"/>
      <c r="D459" s="60"/>
      <c r="E459" s="60"/>
      <c r="F459" s="60"/>
      <c r="G459" s="60"/>
      <c r="H459" s="60"/>
      <c r="I459" s="60"/>
      <c r="J459" s="60"/>
      <c r="K459" s="60"/>
      <c r="L459" s="60"/>
      <c r="M459" s="60"/>
      <c r="N459" s="60"/>
      <c r="O459" s="60"/>
      <c r="P459" s="60"/>
      <c r="Q459" s="60"/>
      <c r="R459" s="334">
        <v>1936</v>
      </c>
      <c r="S459" s="319" t="s">
        <v>357</v>
      </c>
      <c r="BE459" s="60"/>
      <c r="BR459" s="60"/>
      <c r="BX459" s="151"/>
      <c r="CB459" s="151"/>
      <c r="CM459" s="151"/>
      <c r="CO459" s="151"/>
      <c r="CT459" s="151"/>
      <c r="CY459" s="151"/>
    </row>
    <row r="460" spans="1:103" x14ac:dyDescent="0.2">
      <c r="A460" s="60"/>
      <c r="B460" s="60"/>
      <c r="C460" s="60"/>
      <c r="D460" s="60"/>
      <c r="E460" s="60"/>
      <c r="F460" s="60"/>
      <c r="G460" s="60"/>
      <c r="H460" s="60"/>
      <c r="I460" s="60"/>
      <c r="J460" s="60"/>
      <c r="K460" s="60"/>
      <c r="L460" s="60"/>
      <c r="M460" s="60"/>
      <c r="N460" s="60"/>
      <c r="O460" s="60"/>
      <c r="P460" s="60"/>
      <c r="Q460" s="60"/>
      <c r="R460" s="334">
        <v>1937</v>
      </c>
      <c r="S460" s="319" t="s">
        <v>357</v>
      </c>
      <c r="BE460" s="60"/>
      <c r="BR460" s="60"/>
      <c r="BX460" s="151"/>
      <c r="CB460" s="151"/>
      <c r="CM460" s="151"/>
      <c r="CO460" s="151"/>
      <c r="CT460" s="151"/>
      <c r="CY460" s="151"/>
    </row>
    <row r="461" spans="1:103" x14ac:dyDescent="0.2">
      <c r="A461" s="60"/>
      <c r="B461" s="60"/>
      <c r="C461" s="60"/>
      <c r="D461" s="60"/>
      <c r="E461" s="60"/>
      <c r="F461" s="60"/>
      <c r="G461" s="60"/>
      <c r="H461" s="60"/>
      <c r="I461" s="60"/>
      <c r="J461" s="60"/>
      <c r="K461" s="60"/>
      <c r="L461" s="60"/>
      <c r="M461" s="60"/>
      <c r="N461" s="60"/>
      <c r="O461" s="60"/>
      <c r="P461" s="60"/>
      <c r="Q461" s="60"/>
      <c r="R461" s="334">
        <v>1938</v>
      </c>
      <c r="S461" s="319" t="s">
        <v>357</v>
      </c>
      <c r="BE461" s="60"/>
      <c r="BR461" s="60"/>
      <c r="BX461" s="151"/>
      <c r="CB461" s="151"/>
      <c r="CM461" s="151"/>
      <c r="CO461" s="151"/>
      <c r="CT461" s="151"/>
      <c r="CY461" s="151"/>
    </row>
    <row r="462" spans="1:103" x14ac:dyDescent="0.2">
      <c r="A462" s="60"/>
      <c r="B462" s="60"/>
      <c r="C462" s="60"/>
      <c r="D462" s="60"/>
      <c r="E462" s="60"/>
      <c r="F462" s="60"/>
      <c r="G462" s="60"/>
      <c r="H462" s="60"/>
      <c r="I462" s="60"/>
      <c r="J462" s="60"/>
      <c r="K462" s="60"/>
      <c r="L462" s="60"/>
      <c r="M462" s="60"/>
      <c r="N462" s="60"/>
      <c r="O462" s="60"/>
      <c r="P462" s="60"/>
      <c r="Q462" s="60"/>
      <c r="R462" s="334">
        <v>1940</v>
      </c>
      <c r="S462" s="319" t="s">
        <v>357</v>
      </c>
      <c r="BE462" s="60"/>
      <c r="BR462" s="60"/>
      <c r="BX462" s="151"/>
      <c r="CB462" s="151"/>
      <c r="CM462" s="151"/>
      <c r="CO462" s="151"/>
      <c r="CT462" s="151"/>
      <c r="CY462" s="151"/>
    </row>
    <row r="463" spans="1:103" x14ac:dyDescent="0.2">
      <c r="A463" s="60"/>
      <c r="B463" s="60"/>
      <c r="C463" s="60"/>
      <c r="D463" s="60"/>
      <c r="E463" s="60"/>
      <c r="F463" s="60"/>
      <c r="G463" s="60"/>
      <c r="H463" s="60"/>
      <c r="I463" s="60"/>
      <c r="J463" s="60"/>
      <c r="K463" s="60"/>
      <c r="L463" s="60"/>
      <c r="M463" s="60"/>
      <c r="N463" s="60"/>
      <c r="O463" s="60"/>
      <c r="P463" s="60"/>
      <c r="Q463" s="60"/>
      <c r="R463" s="334">
        <v>1944</v>
      </c>
      <c r="S463" s="319" t="s">
        <v>357</v>
      </c>
      <c r="BE463" s="60"/>
      <c r="BR463" s="60"/>
      <c r="BX463" s="151"/>
      <c r="CB463" s="151"/>
      <c r="CM463" s="151"/>
      <c r="CO463" s="151"/>
      <c r="CT463" s="151"/>
      <c r="CY463" s="151"/>
    </row>
    <row r="464" spans="1:103" x14ac:dyDescent="0.2">
      <c r="A464" s="60"/>
      <c r="B464" s="60"/>
      <c r="C464" s="60"/>
      <c r="D464" s="60"/>
      <c r="E464" s="60"/>
      <c r="F464" s="60"/>
      <c r="G464" s="60"/>
      <c r="H464" s="60"/>
      <c r="I464" s="60"/>
      <c r="J464" s="60"/>
      <c r="K464" s="60"/>
      <c r="L464" s="60"/>
      <c r="M464" s="60"/>
      <c r="N464" s="60"/>
      <c r="O464" s="60"/>
      <c r="P464" s="60"/>
      <c r="Q464" s="60"/>
      <c r="R464" s="334">
        <v>1945</v>
      </c>
      <c r="S464" s="319" t="s">
        <v>357</v>
      </c>
      <c r="BE464" s="60"/>
      <c r="BR464" s="60"/>
      <c r="BX464" s="151"/>
      <c r="CB464" s="151"/>
      <c r="CM464" s="151"/>
      <c r="CO464" s="151"/>
      <c r="CT464" s="151"/>
      <c r="CY464" s="151"/>
    </row>
    <row r="465" spans="1:103" x14ac:dyDescent="0.2">
      <c r="A465" s="60"/>
      <c r="B465" s="60"/>
      <c r="C465" s="60"/>
      <c r="D465" s="60"/>
      <c r="E465" s="60"/>
      <c r="F465" s="60"/>
      <c r="G465" s="60"/>
      <c r="H465" s="60"/>
      <c r="I465" s="60"/>
      <c r="J465" s="60"/>
      <c r="K465" s="60"/>
      <c r="L465" s="60"/>
      <c r="M465" s="60"/>
      <c r="N465" s="60"/>
      <c r="O465" s="60"/>
      <c r="P465" s="60"/>
      <c r="Q465" s="60"/>
      <c r="R465" s="334">
        <v>1949</v>
      </c>
      <c r="S465" s="319" t="s">
        <v>357</v>
      </c>
      <c r="BE465" s="60"/>
      <c r="BR465" s="60"/>
      <c r="BX465" s="151"/>
      <c r="CB465" s="151"/>
      <c r="CM465" s="151"/>
      <c r="CO465" s="151"/>
      <c r="CT465" s="151"/>
      <c r="CY465" s="151"/>
    </row>
    <row r="466" spans="1:103" x14ac:dyDescent="0.2">
      <c r="A466" s="60"/>
      <c r="B466" s="60"/>
      <c r="C466" s="60"/>
      <c r="D466" s="60"/>
      <c r="E466" s="60"/>
      <c r="F466" s="60"/>
      <c r="G466" s="60"/>
      <c r="H466" s="60"/>
      <c r="I466" s="60"/>
      <c r="J466" s="60"/>
      <c r="K466" s="60"/>
      <c r="L466" s="60"/>
      <c r="M466" s="60"/>
      <c r="N466" s="60"/>
      <c r="O466" s="60"/>
      <c r="P466" s="60"/>
      <c r="Q466" s="60"/>
      <c r="R466" s="334">
        <v>1950</v>
      </c>
      <c r="S466" s="319" t="s">
        <v>357</v>
      </c>
      <c r="BE466" s="60"/>
      <c r="BR466" s="60"/>
      <c r="BX466" s="151"/>
      <c r="CB466" s="151"/>
      <c r="CM466" s="151"/>
      <c r="CO466" s="151"/>
      <c r="CT466" s="151"/>
      <c r="CY466" s="151"/>
    </row>
    <row r="467" spans="1:103" x14ac:dyDescent="0.2">
      <c r="A467" s="60"/>
      <c r="B467" s="60"/>
      <c r="C467" s="60"/>
      <c r="D467" s="60"/>
      <c r="E467" s="60"/>
      <c r="F467" s="60"/>
      <c r="G467" s="60"/>
      <c r="H467" s="60"/>
      <c r="I467" s="60"/>
      <c r="J467" s="60"/>
      <c r="K467" s="60"/>
      <c r="L467" s="60"/>
      <c r="M467" s="60"/>
      <c r="N467" s="60"/>
      <c r="O467" s="60"/>
      <c r="P467" s="60"/>
      <c r="Q467" s="60"/>
      <c r="R467" s="334">
        <v>1951</v>
      </c>
      <c r="S467" s="319" t="s">
        <v>357</v>
      </c>
      <c r="BE467" s="60"/>
      <c r="BR467" s="60"/>
      <c r="BX467" s="151"/>
      <c r="CB467" s="151"/>
      <c r="CM467" s="151"/>
      <c r="CO467" s="151"/>
      <c r="CT467" s="151"/>
      <c r="CY467" s="151"/>
    </row>
    <row r="468" spans="1:103" x14ac:dyDescent="0.2">
      <c r="A468" s="60"/>
      <c r="B468" s="60"/>
      <c r="C468" s="60"/>
      <c r="D468" s="60"/>
      <c r="E468" s="60"/>
      <c r="F468" s="60"/>
      <c r="G468" s="60"/>
      <c r="H468" s="60"/>
      <c r="I468" s="60"/>
      <c r="J468" s="60"/>
      <c r="K468" s="60"/>
      <c r="L468" s="60"/>
      <c r="M468" s="60"/>
      <c r="N468" s="60"/>
      <c r="O468" s="60"/>
      <c r="P468" s="60"/>
      <c r="Q468" s="60"/>
      <c r="R468" s="334">
        <v>1952</v>
      </c>
      <c r="S468" s="319" t="s">
        <v>357</v>
      </c>
      <c r="BE468" s="60"/>
      <c r="BR468" s="60"/>
      <c r="BX468" s="151"/>
      <c r="CB468" s="151"/>
      <c r="CM468" s="151"/>
      <c r="CO468" s="151"/>
      <c r="CT468" s="151"/>
      <c r="CY468" s="151"/>
    </row>
    <row r="469" spans="1:103" x14ac:dyDescent="0.2">
      <c r="A469" s="60"/>
      <c r="B469" s="60"/>
      <c r="C469" s="60"/>
      <c r="D469" s="60"/>
      <c r="E469" s="60"/>
      <c r="F469" s="60"/>
      <c r="G469" s="60"/>
      <c r="H469" s="60"/>
      <c r="I469" s="60"/>
      <c r="J469" s="60"/>
      <c r="K469" s="60"/>
      <c r="L469" s="60"/>
      <c r="M469" s="60"/>
      <c r="N469" s="60"/>
      <c r="O469" s="60"/>
      <c r="P469" s="60"/>
      <c r="Q469" s="60"/>
      <c r="R469" s="334">
        <v>1960</v>
      </c>
      <c r="S469" s="319" t="s">
        <v>357</v>
      </c>
      <c r="BE469" s="60"/>
      <c r="BR469" s="60"/>
      <c r="BX469" s="151"/>
      <c r="CB469" s="151"/>
      <c r="CM469" s="151"/>
      <c r="CO469" s="151"/>
      <c r="CT469" s="151"/>
      <c r="CY469" s="151"/>
    </row>
    <row r="470" spans="1:103" x14ac:dyDescent="0.2">
      <c r="A470" s="60"/>
      <c r="B470" s="60"/>
      <c r="C470" s="60"/>
      <c r="D470" s="60"/>
      <c r="E470" s="60"/>
      <c r="F470" s="60"/>
      <c r="G470" s="60"/>
      <c r="H470" s="60"/>
      <c r="I470" s="60"/>
      <c r="J470" s="60"/>
      <c r="K470" s="60"/>
      <c r="L470" s="60"/>
      <c r="M470" s="60"/>
      <c r="N470" s="60"/>
      <c r="O470" s="60"/>
      <c r="P470" s="60"/>
      <c r="Q470" s="60"/>
      <c r="R470" s="334">
        <v>1961</v>
      </c>
      <c r="S470" s="319" t="s">
        <v>357</v>
      </c>
      <c r="BE470" s="60"/>
      <c r="BR470" s="60"/>
      <c r="BX470" s="151"/>
      <c r="CB470" s="151"/>
      <c r="CM470" s="151"/>
      <c r="CO470" s="151"/>
      <c r="CT470" s="151"/>
      <c r="CY470" s="151"/>
    </row>
    <row r="471" spans="1:103" x14ac:dyDescent="0.2">
      <c r="A471" s="60"/>
      <c r="B471" s="60"/>
      <c r="C471" s="60"/>
      <c r="D471" s="60"/>
      <c r="E471" s="60"/>
      <c r="F471" s="60"/>
      <c r="G471" s="60"/>
      <c r="H471" s="60"/>
      <c r="I471" s="60"/>
      <c r="J471" s="60"/>
      <c r="K471" s="60"/>
      <c r="L471" s="60"/>
      <c r="M471" s="60"/>
      <c r="N471" s="60"/>
      <c r="O471" s="60"/>
      <c r="P471" s="60"/>
      <c r="Q471" s="60"/>
      <c r="R471" s="334">
        <v>1965</v>
      </c>
      <c r="S471" s="319" t="s">
        <v>357</v>
      </c>
      <c r="BE471" s="60"/>
      <c r="BR471" s="60"/>
      <c r="BX471" s="151"/>
      <c r="CB471" s="151"/>
      <c r="CM471" s="151"/>
      <c r="CO471" s="151"/>
      <c r="CT471" s="151"/>
      <c r="CY471" s="151"/>
    </row>
    <row r="472" spans="1:103" x14ac:dyDescent="0.2">
      <c r="A472" s="60"/>
      <c r="B472" s="60"/>
      <c r="C472" s="60"/>
      <c r="D472" s="60"/>
      <c r="E472" s="60"/>
      <c r="F472" s="60"/>
      <c r="G472" s="60"/>
      <c r="H472" s="60"/>
      <c r="I472" s="60"/>
      <c r="J472" s="60"/>
      <c r="K472" s="60"/>
      <c r="L472" s="60"/>
      <c r="M472" s="60"/>
      <c r="N472" s="60"/>
      <c r="O472" s="60"/>
      <c r="P472" s="60"/>
      <c r="Q472" s="60"/>
      <c r="R472" s="334">
        <v>1966</v>
      </c>
      <c r="S472" s="319" t="s">
        <v>357</v>
      </c>
      <c r="BE472" s="60"/>
      <c r="BR472" s="60"/>
      <c r="BX472" s="151"/>
      <c r="CB472" s="151"/>
      <c r="CM472" s="151"/>
      <c r="CO472" s="151"/>
      <c r="CT472" s="151"/>
      <c r="CY472" s="151"/>
    </row>
    <row r="473" spans="1:103" x14ac:dyDescent="0.2">
      <c r="A473" s="60"/>
      <c r="B473" s="60"/>
      <c r="C473" s="60"/>
      <c r="D473" s="60"/>
      <c r="E473" s="60"/>
      <c r="F473" s="60"/>
      <c r="G473" s="60"/>
      <c r="H473" s="60"/>
      <c r="I473" s="60"/>
      <c r="J473" s="60"/>
      <c r="K473" s="60"/>
      <c r="L473" s="60"/>
      <c r="M473" s="60"/>
      <c r="N473" s="60"/>
      <c r="O473" s="60"/>
      <c r="P473" s="60"/>
      <c r="Q473" s="60"/>
      <c r="R473" s="334">
        <v>1969</v>
      </c>
      <c r="S473" s="319" t="s">
        <v>357</v>
      </c>
      <c r="BE473" s="60"/>
      <c r="BR473" s="60"/>
      <c r="BX473" s="151"/>
      <c r="CB473" s="151"/>
      <c r="CM473" s="151"/>
      <c r="CO473" s="151"/>
      <c r="CT473" s="151"/>
      <c r="CY473" s="151"/>
    </row>
    <row r="474" spans="1:103" x14ac:dyDescent="0.2">
      <c r="A474" s="60"/>
      <c r="B474" s="60"/>
      <c r="C474" s="60"/>
      <c r="D474" s="60"/>
      <c r="E474" s="60"/>
      <c r="F474" s="60"/>
      <c r="G474" s="60"/>
      <c r="H474" s="60"/>
      <c r="I474" s="60"/>
      <c r="J474" s="60"/>
      <c r="K474" s="60"/>
      <c r="L474" s="60"/>
      <c r="M474" s="60"/>
      <c r="N474" s="60"/>
      <c r="O474" s="60"/>
      <c r="P474" s="60"/>
      <c r="Q474" s="60"/>
      <c r="R474" s="334">
        <v>1970</v>
      </c>
      <c r="S474" s="319" t="s">
        <v>357</v>
      </c>
      <c r="BE474" s="60"/>
      <c r="BR474" s="60"/>
      <c r="BX474" s="151"/>
      <c r="CB474" s="151"/>
      <c r="CM474" s="151"/>
      <c r="CO474" s="151"/>
      <c r="CT474" s="151"/>
      <c r="CY474" s="151"/>
    </row>
    <row r="475" spans="1:103" x14ac:dyDescent="0.2">
      <c r="A475" s="60"/>
      <c r="B475" s="60"/>
      <c r="C475" s="60"/>
      <c r="D475" s="60"/>
      <c r="E475" s="60"/>
      <c r="F475" s="60"/>
      <c r="G475" s="60"/>
      <c r="H475" s="60"/>
      <c r="I475" s="60"/>
      <c r="J475" s="60"/>
      <c r="K475" s="60"/>
      <c r="L475" s="60"/>
      <c r="M475" s="60"/>
      <c r="N475" s="60"/>
      <c r="O475" s="60"/>
      <c r="P475" s="60"/>
      <c r="Q475" s="60"/>
      <c r="R475" s="334">
        <v>1971</v>
      </c>
      <c r="S475" s="319" t="s">
        <v>357</v>
      </c>
      <c r="BE475" s="60"/>
      <c r="BR475" s="60"/>
      <c r="BX475" s="151"/>
      <c r="CB475" s="151"/>
      <c r="CM475" s="151"/>
      <c r="CO475" s="151"/>
      <c r="CT475" s="151"/>
      <c r="CY475" s="151"/>
    </row>
    <row r="476" spans="1:103" x14ac:dyDescent="0.2">
      <c r="A476" s="60"/>
      <c r="B476" s="60"/>
      <c r="C476" s="60"/>
      <c r="D476" s="60"/>
      <c r="E476" s="60"/>
      <c r="F476" s="60"/>
      <c r="G476" s="60"/>
      <c r="H476" s="60"/>
      <c r="I476" s="60"/>
      <c r="J476" s="60"/>
      <c r="K476" s="60"/>
      <c r="L476" s="60"/>
      <c r="M476" s="60"/>
      <c r="N476" s="60"/>
      <c r="O476" s="60"/>
      <c r="P476" s="60"/>
      <c r="Q476" s="60"/>
      <c r="R476" s="334">
        <v>1982</v>
      </c>
      <c r="S476" s="319" t="s">
        <v>357</v>
      </c>
      <c r="BE476" s="60"/>
      <c r="BR476" s="60"/>
      <c r="BX476" s="151"/>
      <c r="CB476" s="151"/>
      <c r="CM476" s="151"/>
      <c r="CO476" s="151"/>
      <c r="CT476" s="151"/>
      <c r="CY476" s="151"/>
    </row>
    <row r="477" spans="1:103" x14ac:dyDescent="0.2">
      <c r="A477" s="60"/>
      <c r="B477" s="60"/>
      <c r="C477" s="60"/>
      <c r="D477" s="60"/>
      <c r="E477" s="60"/>
      <c r="F477" s="60"/>
      <c r="G477" s="60"/>
      <c r="H477" s="60"/>
      <c r="I477" s="60"/>
      <c r="J477" s="60"/>
      <c r="K477" s="60"/>
      <c r="L477" s="60"/>
      <c r="M477" s="60"/>
      <c r="N477" s="60"/>
      <c r="O477" s="60"/>
      <c r="P477" s="60"/>
      <c r="Q477" s="60"/>
      <c r="R477" s="334">
        <v>1983</v>
      </c>
      <c r="S477" s="319" t="s">
        <v>357</v>
      </c>
      <c r="BE477" s="60"/>
      <c r="BR477" s="60"/>
      <c r="BX477" s="151"/>
      <c r="CB477" s="151"/>
      <c r="CM477" s="151"/>
      <c r="CO477" s="151"/>
      <c r="CT477" s="151"/>
      <c r="CY477" s="151"/>
    </row>
    <row r="478" spans="1:103" x14ac:dyDescent="0.2">
      <c r="A478" s="60"/>
      <c r="B478" s="60"/>
      <c r="C478" s="60"/>
      <c r="D478" s="60"/>
      <c r="E478" s="60"/>
      <c r="F478" s="60"/>
      <c r="G478" s="60"/>
      <c r="H478" s="60"/>
      <c r="I478" s="60"/>
      <c r="J478" s="60"/>
      <c r="K478" s="60"/>
      <c r="L478" s="60"/>
      <c r="M478" s="60"/>
      <c r="N478" s="60"/>
      <c r="O478" s="60"/>
      <c r="P478" s="60"/>
      <c r="Q478" s="60"/>
      <c r="R478" s="334">
        <v>1984</v>
      </c>
      <c r="S478" s="319" t="s">
        <v>357</v>
      </c>
      <c r="BE478" s="60"/>
      <c r="BR478" s="60"/>
      <c r="BX478" s="151"/>
      <c r="CB478" s="151"/>
      <c r="CM478" s="151"/>
      <c r="CO478" s="151"/>
      <c r="CT478" s="151"/>
      <c r="CY478" s="151"/>
    </row>
    <row r="479" spans="1:103" x14ac:dyDescent="0.2">
      <c r="A479" s="60"/>
      <c r="B479" s="60"/>
      <c r="C479" s="60"/>
      <c r="D479" s="60"/>
      <c r="E479" s="60"/>
      <c r="F479" s="60"/>
      <c r="G479" s="60"/>
      <c r="H479" s="60"/>
      <c r="I479" s="60"/>
      <c r="J479" s="60"/>
      <c r="K479" s="60"/>
      <c r="L479" s="60"/>
      <c r="M479" s="60"/>
      <c r="N479" s="60"/>
      <c r="O479" s="60"/>
      <c r="P479" s="60"/>
      <c r="Q479" s="60"/>
      <c r="R479" s="334">
        <v>1985</v>
      </c>
      <c r="S479" s="319" t="s">
        <v>357</v>
      </c>
      <c r="BE479" s="60"/>
      <c r="BR479" s="60"/>
      <c r="BX479" s="151"/>
      <c r="CB479" s="151"/>
      <c r="CM479" s="151"/>
      <c r="CO479" s="151"/>
      <c r="CT479" s="151"/>
      <c r="CY479" s="151"/>
    </row>
    <row r="480" spans="1:103" x14ac:dyDescent="0.2">
      <c r="A480" s="60"/>
      <c r="B480" s="60"/>
      <c r="C480" s="60"/>
      <c r="D480" s="60"/>
      <c r="E480" s="60"/>
      <c r="F480" s="60"/>
      <c r="G480" s="60"/>
      <c r="H480" s="60"/>
      <c r="I480" s="60"/>
      <c r="J480" s="60"/>
      <c r="K480" s="60"/>
      <c r="L480" s="60"/>
      <c r="M480" s="60"/>
      <c r="N480" s="60"/>
      <c r="O480" s="60"/>
      <c r="P480" s="60"/>
      <c r="Q480" s="60"/>
      <c r="R480" s="334">
        <v>2018</v>
      </c>
      <c r="S480" s="319" t="s">
        <v>357</v>
      </c>
      <c r="BE480" s="60"/>
      <c r="BR480" s="60"/>
      <c r="BX480" s="151"/>
      <c r="CB480" s="151"/>
      <c r="CM480" s="151"/>
      <c r="CO480" s="151"/>
      <c r="CT480" s="151"/>
      <c r="CY480" s="151"/>
    </row>
    <row r="481" spans="1:103" x14ac:dyDescent="0.2">
      <c r="A481" s="60"/>
      <c r="B481" s="60"/>
      <c r="C481" s="60"/>
      <c r="D481" s="60"/>
      <c r="E481" s="60"/>
      <c r="F481" s="60"/>
      <c r="G481" s="60"/>
      <c r="H481" s="60"/>
      <c r="I481" s="60"/>
      <c r="J481" s="60"/>
      <c r="K481" s="60"/>
      <c r="L481" s="60"/>
      <c r="M481" s="60"/>
      <c r="N481" s="60"/>
      <c r="O481" s="60"/>
      <c r="P481" s="60"/>
      <c r="Q481" s="60"/>
      <c r="R481" s="334">
        <v>2019</v>
      </c>
      <c r="S481" s="319" t="s">
        <v>357</v>
      </c>
      <c r="BE481" s="60"/>
      <c r="BR481" s="60"/>
      <c r="BX481" s="151"/>
      <c r="CB481" s="151"/>
      <c r="CM481" s="151"/>
      <c r="CO481" s="151"/>
      <c r="CT481" s="151"/>
      <c r="CY481" s="151"/>
    </row>
    <row r="482" spans="1:103" x14ac:dyDescent="0.2">
      <c r="A482" s="60"/>
      <c r="B482" s="60"/>
      <c r="C482" s="60"/>
      <c r="D482" s="60"/>
      <c r="E482" s="60"/>
      <c r="F482" s="60"/>
      <c r="G482" s="60"/>
      <c r="H482" s="60"/>
      <c r="I482" s="60"/>
      <c r="J482" s="60"/>
      <c r="K482" s="60"/>
      <c r="L482" s="60"/>
      <c r="M482" s="60"/>
      <c r="N482" s="60"/>
      <c r="O482" s="60"/>
      <c r="P482" s="60"/>
      <c r="Q482" s="60"/>
      <c r="R482" s="334">
        <v>2020</v>
      </c>
      <c r="S482" s="319" t="s">
        <v>357</v>
      </c>
      <c r="BE482" s="60"/>
      <c r="BR482" s="60"/>
      <c r="BX482" s="151"/>
      <c r="CB482" s="151"/>
      <c r="CM482" s="151"/>
      <c r="CO482" s="151"/>
      <c r="CT482" s="151"/>
      <c r="CY482" s="151"/>
    </row>
    <row r="483" spans="1:103" x14ac:dyDescent="0.2">
      <c r="A483" s="60"/>
      <c r="B483" s="60"/>
      <c r="C483" s="60"/>
      <c r="D483" s="60"/>
      <c r="E483" s="60"/>
      <c r="F483" s="60"/>
      <c r="G483" s="60"/>
      <c r="H483" s="60"/>
      <c r="I483" s="60"/>
      <c r="J483" s="60"/>
      <c r="K483" s="60"/>
      <c r="L483" s="60"/>
      <c r="M483" s="60"/>
      <c r="N483" s="60"/>
      <c r="O483" s="60"/>
      <c r="P483" s="60"/>
      <c r="Q483" s="60"/>
      <c r="R483" s="334">
        <v>2021</v>
      </c>
      <c r="S483" s="319" t="s">
        <v>357</v>
      </c>
      <c r="BE483" s="60"/>
      <c r="BR483" s="60"/>
      <c r="BX483" s="151"/>
      <c r="CB483" s="151"/>
      <c r="CM483" s="151"/>
      <c r="CO483" s="151"/>
      <c r="CT483" s="151"/>
      <c r="CY483" s="151"/>
    </row>
    <row r="484" spans="1:103" x14ac:dyDescent="0.2">
      <c r="A484" s="60"/>
      <c r="B484" s="60"/>
      <c r="C484" s="60"/>
      <c r="D484" s="60"/>
      <c r="E484" s="60"/>
      <c r="F484" s="60"/>
      <c r="G484" s="60"/>
      <c r="H484" s="60"/>
      <c r="I484" s="60"/>
      <c r="J484" s="60"/>
      <c r="K484" s="60"/>
      <c r="L484" s="60"/>
      <c r="M484" s="60"/>
      <c r="N484" s="60"/>
      <c r="O484" s="60"/>
      <c r="P484" s="60"/>
      <c r="Q484" s="60"/>
      <c r="R484" s="334">
        <v>2025</v>
      </c>
      <c r="S484" s="319" t="s">
        <v>357</v>
      </c>
      <c r="BE484" s="60"/>
      <c r="BR484" s="60"/>
      <c r="BX484" s="151"/>
      <c r="CB484" s="151"/>
      <c r="CM484" s="151"/>
      <c r="CO484" s="151"/>
      <c r="CT484" s="151"/>
      <c r="CY484" s="151"/>
    </row>
    <row r="485" spans="1:103" x14ac:dyDescent="0.2">
      <c r="A485" s="60"/>
      <c r="B485" s="60"/>
      <c r="C485" s="60"/>
      <c r="D485" s="60"/>
      <c r="E485" s="60"/>
      <c r="F485" s="60"/>
      <c r="G485" s="60"/>
      <c r="H485" s="60"/>
      <c r="I485" s="60"/>
      <c r="J485" s="60"/>
      <c r="K485" s="60"/>
      <c r="L485" s="60"/>
      <c r="M485" s="60"/>
      <c r="N485" s="60"/>
      <c r="O485" s="60"/>
      <c r="P485" s="60"/>
      <c r="Q485" s="60"/>
      <c r="R485" s="334">
        <v>2026</v>
      </c>
      <c r="S485" s="319" t="s">
        <v>357</v>
      </c>
      <c r="BE485" s="60"/>
      <c r="BR485" s="60"/>
      <c r="BX485" s="151"/>
      <c r="CB485" s="151"/>
      <c r="CM485" s="151"/>
      <c r="CO485" s="151"/>
      <c r="CT485" s="151"/>
      <c r="CY485" s="151"/>
    </row>
    <row r="486" spans="1:103" x14ac:dyDescent="0.2">
      <c r="A486" s="60"/>
      <c r="B486" s="60"/>
      <c r="C486" s="60"/>
      <c r="D486" s="60"/>
      <c r="E486" s="60"/>
      <c r="F486" s="60"/>
      <c r="G486" s="60"/>
      <c r="H486" s="60"/>
      <c r="I486" s="60"/>
      <c r="J486" s="60"/>
      <c r="K486" s="60"/>
      <c r="L486" s="60"/>
      <c r="M486" s="60"/>
      <c r="N486" s="60"/>
      <c r="O486" s="60"/>
      <c r="P486" s="60"/>
      <c r="Q486" s="60"/>
      <c r="R486" s="334">
        <v>2027</v>
      </c>
      <c r="S486" s="319" t="s">
        <v>357</v>
      </c>
      <c r="BE486" s="60"/>
      <c r="BR486" s="60"/>
      <c r="BX486" s="151"/>
      <c r="CB486" s="151"/>
      <c r="CM486" s="151"/>
      <c r="CO486" s="151"/>
      <c r="CT486" s="151"/>
      <c r="CY486" s="151"/>
    </row>
    <row r="487" spans="1:103" x14ac:dyDescent="0.2">
      <c r="A487" s="60"/>
      <c r="B487" s="60"/>
      <c r="C487" s="60"/>
      <c r="D487" s="60"/>
      <c r="E487" s="60"/>
      <c r="F487" s="60"/>
      <c r="G487" s="60"/>
      <c r="H487" s="60"/>
      <c r="I487" s="60"/>
      <c r="J487" s="60"/>
      <c r="K487" s="60"/>
      <c r="L487" s="60"/>
      <c r="M487" s="60"/>
      <c r="N487" s="60"/>
      <c r="O487" s="60"/>
      <c r="P487" s="60"/>
      <c r="Q487" s="60"/>
      <c r="R487" s="334">
        <v>2030</v>
      </c>
      <c r="S487" s="319" t="s">
        <v>357</v>
      </c>
      <c r="BE487" s="60"/>
      <c r="BR487" s="60"/>
      <c r="BX487" s="151"/>
      <c r="CB487" s="151"/>
      <c r="CM487" s="151"/>
      <c r="CO487" s="151"/>
      <c r="CT487" s="151"/>
      <c r="CY487" s="151"/>
    </row>
    <row r="488" spans="1:103" x14ac:dyDescent="0.2">
      <c r="A488" s="60"/>
      <c r="B488" s="60"/>
      <c r="C488" s="60"/>
      <c r="D488" s="60"/>
      <c r="E488" s="60"/>
      <c r="F488" s="60"/>
      <c r="G488" s="60"/>
      <c r="H488" s="60"/>
      <c r="I488" s="60"/>
      <c r="J488" s="60"/>
      <c r="K488" s="60"/>
      <c r="L488" s="60"/>
      <c r="M488" s="60"/>
      <c r="N488" s="60"/>
      <c r="O488" s="60"/>
      <c r="P488" s="60"/>
      <c r="Q488" s="60"/>
      <c r="R488" s="334">
        <v>2032</v>
      </c>
      <c r="S488" s="319" t="s">
        <v>357</v>
      </c>
      <c r="BE488" s="60"/>
      <c r="BR488" s="60"/>
      <c r="BX488" s="151"/>
      <c r="CB488" s="151"/>
      <c r="CM488" s="151"/>
      <c r="CO488" s="151"/>
      <c r="CT488" s="151"/>
      <c r="CY488" s="151"/>
    </row>
    <row r="489" spans="1:103" x14ac:dyDescent="0.2">
      <c r="A489" s="60"/>
      <c r="B489" s="60"/>
      <c r="C489" s="60"/>
      <c r="D489" s="60"/>
      <c r="E489" s="60"/>
      <c r="F489" s="60"/>
      <c r="G489" s="60"/>
      <c r="H489" s="60"/>
      <c r="I489" s="60"/>
      <c r="J489" s="60"/>
      <c r="K489" s="60"/>
      <c r="L489" s="60"/>
      <c r="M489" s="60"/>
      <c r="N489" s="60"/>
      <c r="O489" s="60"/>
      <c r="P489" s="60"/>
      <c r="Q489" s="60"/>
      <c r="R489" s="334">
        <v>2035</v>
      </c>
      <c r="S489" s="319" t="s">
        <v>357</v>
      </c>
      <c r="BE489" s="60"/>
      <c r="BR489" s="60"/>
      <c r="BX489" s="151"/>
      <c r="CB489" s="151"/>
      <c r="CM489" s="151"/>
      <c r="CO489" s="151"/>
      <c r="CT489" s="151"/>
      <c r="CY489" s="151"/>
    </row>
    <row r="490" spans="1:103" x14ac:dyDescent="0.2">
      <c r="A490" s="60"/>
      <c r="B490" s="60"/>
      <c r="C490" s="60"/>
      <c r="D490" s="60"/>
      <c r="E490" s="60"/>
      <c r="F490" s="60"/>
      <c r="G490" s="60"/>
      <c r="H490" s="60"/>
      <c r="I490" s="60"/>
      <c r="J490" s="60"/>
      <c r="K490" s="60"/>
      <c r="L490" s="60"/>
      <c r="M490" s="60"/>
      <c r="N490" s="60"/>
      <c r="O490" s="60"/>
      <c r="P490" s="60"/>
      <c r="Q490" s="60"/>
      <c r="R490" s="334">
        <v>2038</v>
      </c>
      <c r="S490" s="319" t="s">
        <v>357</v>
      </c>
      <c r="BE490" s="60"/>
      <c r="BR490" s="60"/>
      <c r="BX490" s="151"/>
      <c r="CB490" s="151"/>
      <c r="CM490" s="151"/>
      <c r="CO490" s="151"/>
      <c r="CT490" s="151"/>
      <c r="CY490" s="151"/>
    </row>
    <row r="491" spans="1:103" x14ac:dyDescent="0.2">
      <c r="A491" s="60"/>
      <c r="B491" s="60"/>
      <c r="C491" s="60"/>
      <c r="D491" s="60"/>
      <c r="E491" s="60"/>
      <c r="F491" s="60"/>
      <c r="G491" s="60"/>
      <c r="H491" s="60"/>
      <c r="I491" s="60"/>
      <c r="J491" s="60"/>
      <c r="K491" s="60"/>
      <c r="L491" s="60"/>
      <c r="M491" s="60"/>
      <c r="N491" s="60"/>
      <c r="O491" s="60"/>
      <c r="P491" s="60"/>
      <c r="Q491" s="60"/>
      <c r="R491" s="334">
        <v>2040</v>
      </c>
      <c r="S491" s="319" t="s">
        <v>357</v>
      </c>
      <c r="BE491" s="60"/>
      <c r="BR491" s="60"/>
      <c r="BX491" s="151"/>
      <c r="CB491" s="151"/>
      <c r="CM491" s="151"/>
      <c r="CO491" s="151"/>
      <c r="CT491" s="151"/>
      <c r="CY491" s="151"/>
    </row>
    <row r="492" spans="1:103" x14ac:dyDescent="0.2">
      <c r="A492" s="60"/>
      <c r="B492" s="60"/>
      <c r="C492" s="60"/>
      <c r="D492" s="60"/>
      <c r="E492" s="60"/>
      <c r="F492" s="60"/>
      <c r="G492" s="60"/>
      <c r="H492" s="60"/>
      <c r="I492" s="60"/>
      <c r="J492" s="60"/>
      <c r="K492" s="60"/>
      <c r="L492" s="60"/>
      <c r="M492" s="60"/>
      <c r="N492" s="60"/>
      <c r="O492" s="60"/>
      <c r="P492" s="60"/>
      <c r="Q492" s="60"/>
      <c r="R492" s="334">
        <v>2041</v>
      </c>
      <c r="S492" s="319" t="s">
        <v>357</v>
      </c>
      <c r="BE492" s="60"/>
      <c r="BR492" s="60"/>
      <c r="BX492" s="151"/>
      <c r="CB492" s="151"/>
      <c r="CM492" s="151"/>
      <c r="CO492" s="151"/>
      <c r="CT492" s="151"/>
      <c r="CY492" s="151"/>
    </row>
    <row r="493" spans="1:103" x14ac:dyDescent="0.2">
      <c r="A493" s="60"/>
      <c r="B493" s="60"/>
      <c r="C493" s="60"/>
      <c r="D493" s="60"/>
      <c r="E493" s="60"/>
      <c r="F493" s="60"/>
      <c r="G493" s="60"/>
      <c r="H493" s="60"/>
      <c r="I493" s="60"/>
      <c r="J493" s="60"/>
      <c r="K493" s="60"/>
      <c r="L493" s="60"/>
      <c r="M493" s="60"/>
      <c r="N493" s="60"/>
      <c r="O493" s="60"/>
      <c r="P493" s="60"/>
      <c r="Q493" s="60"/>
      <c r="R493" s="334">
        <v>2043</v>
      </c>
      <c r="S493" s="319" t="s">
        <v>357</v>
      </c>
      <c r="BE493" s="60"/>
      <c r="BR493" s="60"/>
      <c r="BX493" s="151"/>
      <c r="CB493" s="151"/>
      <c r="CM493" s="151"/>
      <c r="CO493" s="151"/>
      <c r="CT493" s="151"/>
      <c r="CY493" s="151"/>
    </row>
    <row r="494" spans="1:103" x14ac:dyDescent="0.2">
      <c r="A494" s="60"/>
      <c r="B494" s="60"/>
      <c r="C494" s="60"/>
      <c r="D494" s="60"/>
      <c r="E494" s="60"/>
      <c r="F494" s="60"/>
      <c r="G494" s="60"/>
      <c r="H494" s="60"/>
      <c r="I494" s="60"/>
      <c r="J494" s="60"/>
      <c r="K494" s="60"/>
      <c r="L494" s="60"/>
      <c r="M494" s="60"/>
      <c r="N494" s="60"/>
      <c r="O494" s="60"/>
      <c r="P494" s="60"/>
      <c r="Q494" s="60"/>
      <c r="R494" s="334">
        <v>2044</v>
      </c>
      <c r="S494" s="319" t="s">
        <v>357</v>
      </c>
      <c r="BE494" s="60"/>
      <c r="BR494" s="60"/>
      <c r="BX494" s="151"/>
      <c r="CB494" s="151"/>
      <c r="CM494" s="151"/>
      <c r="CO494" s="151"/>
      <c r="CT494" s="151"/>
      <c r="CY494" s="151"/>
    </row>
    <row r="495" spans="1:103" x14ac:dyDescent="0.2">
      <c r="A495" s="60"/>
      <c r="B495" s="60"/>
      <c r="C495" s="60"/>
      <c r="D495" s="60"/>
      <c r="E495" s="60"/>
      <c r="F495" s="60"/>
      <c r="G495" s="60"/>
      <c r="H495" s="60"/>
      <c r="I495" s="60"/>
      <c r="J495" s="60"/>
      <c r="K495" s="60"/>
      <c r="L495" s="60"/>
      <c r="M495" s="60"/>
      <c r="N495" s="60"/>
      <c r="O495" s="60"/>
      <c r="P495" s="60"/>
      <c r="Q495" s="60"/>
      <c r="R495" s="334">
        <v>2045</v>
      </c>
      <c r="S495" s="319" t="s">
        <v>357</v>
      </c>
      <c r="BE495" s="60"/>
      <c r="BR495" s="60"/>
      <c r="BX495" s="151"/>
      <c r="CB495" s="151"/>
      <c r="CM495" s="151"/>
      <c r="CO495" s="151"/>
      <c r="CT495" s="151"/>
      <c r="CY495" s="151"/>
    </row>
    <row r="496" spans="1:103" x14ac:dyDescent="0.2">
      <c r="A496" s="60"/>
      <c r="B496" s="60"/>
      <c r="C496" s="60"/>
      <c r="D496" s="60"/>
      <c r="E496" s="60"/>
      <c r="F496" s="60"/>
      <c r="G496" s="60"/>
      <c r="H496" s="60"/>
      <c r="I496" s="60"/>
      <c r="J496" s="60"/>
      <c r="K496" s="60"/>
      <c r="L496" s="60"/>
      <c r="M496" s="60"/>
      <c r="N496" s="60"/>
      <c r="O496" s="60"/>
      <c r="P496" s="60"/>
      <c r="Q496" s="60"/>
      <c r="R496" s="334">
        <v>2047</v>
      </c>
      <c r="S496" s="319" t="s">
        <v>357</v>
      </c>
      <c r="BE496" s="60"/>
      <c r="BR496" s="60"/>
      <c r="BX496" s="151"/>
      <c r="CB496" s="151"/>
      <c r="CM496" s="151"/>
      <c r="CO496" s="151"/>
      <c r="CT496" s="151"/>
      <c r="CY496" s="151"/>
    </row>
    <row r="497" spans="1:103" x14ac:dyDescent="0.2">
      <c r="A497" s="60"/>
      <c r="B497" s="60"/>
      <c r="C497" s="60"/>
      <c r="D497" s="60"/>
      <c r="E497" s="60"/>
      <c r="F497" s="60"/>
      <c r="G497" s="60"/>
      <c r="H497" s="60"/>
      <c r="I497" s="60"/>
      <c r="J497" s="60"/>
      <c r="K497" s="60"/>
      <c r="L497" s="60"/>
      <c r="M497" s="60"/>
      <c r="N497" s="60"/>
      <c r="O497" s="60"/>
      <c r="P497" s="60"/>
      <c r="Q497" s="60"/>
      <c r="R497" s="334">
        <v>2048</v>
      </c>
      <c r="S497" s="319" t="s">
        <v>357</v>
      </c>
      <c r="BE497" s="60"/>
      <c r="BR497" s="60"/>
      <c r="BX497" s="151"/>
      <c r="CB497" s="151"/>
      <c r="CM497" s="151"/>
      <c r="CO497" s="151"/>
      <c r="CT497" s="151"/>
      <c r="CY497" s="151"/>
    </row>
    <row r="498" spans="1:103" x14ac:dyDescent="0.2">
      <c r="A498" s="60"/>
      <c r="B498" s="60"/>
      <c r="C498" s="60"/>
      <c r="D498" s="60"/>
      <c r="E498" s="60"/>
      <c r="F498" s="60"/>
      <c r="G498" s="60"/>
      <c r="H498" s="60"/>
      <c r="I498" s="60"/>
      <c r="J498" s="60"/>
      <c r="K498" s="60"/>
      <c r="L498" s="60"/>
      <c r="M498" s="60"/>
      <c r="N498" s="60"/>
      <c r="O498" s="60"/>
      <c r="P498" s="60"/>
      <c r="Q498" s="60"/>
      <c r="R498" s="334">
        <v>2050</v>
      </c>
      <c r="S498" s="319" t="s">
        <v>357</v>
      </c>
      <c r="BE498" s="60"/>
      <c r="BR498" s="60"/>
      <c r="BX498" s="151"/>
      <c r="CB498" s="151"/>
      <c r="CM498" s="151"/>
      <c r="CO498" s="151"/>
      <c r="CT498" s="151"/>
      <c r="CY498" s="151"/>
    </row>
    <row r="499" spans="1:103" x14ac:dyDescent="0.2">
      <c r="A499" s="60"/>
      <c r="B499" s="60"/>
      <c r="C499" s="60"/>
      <c r="D499" s="60"/>
      <c r="E499" s="60"/>
      <c r="F499" s="60"/>
      <c r="G499" s="60"/>
      <c r="H499" s="60"/>
      <c r="I499" s="60"/>
      <c r="J499" s="60"/>
      <c r="K499" s="60"/>
      <c r="L499" s="60"/>
      <c r="M499" s="60"/>
      <c r="N499" s="60"/>
      <c r="O499" s="60"/>
      <c r="P499" s="60"/>
      <c r="Q499" s="60"/>
      <c r="R499" s="334">
        <v>2051</v>
      </c>
      <c r="S499" s="319" t="s">
        <v>357</v>
      </c>
      <c r="BE499" s="60"/>
      <c r="BR499" s="60"/>
      <c r="BX499" s="151"/>
      <c r="CB499" s="151"/>
      <c r="CM499" s="151"/>
      <c r="CO499" s="151"/>
      <c r="CT499" s="151"/>
      <c r="CY499" s="151"/>
    </row>
    <row r="500" spans="1:103" x14ac:dyDescent="0.2">
      <c r="A500" s="60"/>
      <c r="B500" s="60"/>
      <c r="C500" s="60"/>
      <c r="D500" s="60"/>
      <c r="E500" s="60"/>
      <c r="F500" s="60"/>
      <c r="G500" s="60"/>
      <c r="H500" s="60"/>
      <c r="I500" s="60"/>
      <c r="J500" s="60"/>
      <c r="K500" s="60"/>
      <c r="L500" s="60"/>
      <c r="M500" s="60"/>
      <c r="N500" s="60"/>
      <c r="O500" s="60"/>
      <c r="P500" s="60"/>
      <c r="Q500" s="60"/>
      <c r="R500" s="334">
        <v>2052</v>
      </c>
      <c r="S500" s="319" t="s">
        <v>357</v>
      </c>
      <c r="BE500" s="60"/>
      <c r="BR500" s="60"/>
      <c r="BX500" s="151"/>
      <c r="CB500" s="151"/>
      <c r="CM500" s="151"/>
      <c r="CO500" s="151"/>
      <c r="CT500" s="151"/>
      <c r="CY500" s="151"/>
    </row>
    <row r="501" spans="1:103" x14ac:dyDescent="0.2">
      <c r="A501" s="60"/>
      <c r="B501" s="60"/>
      <c r="C501" s="60"/>
      <c r="D501" s="60"/>
      <c r="E501" s="60"/>
      <c r="F501" s="60"/>
      <c r="G501" s="60"/>
      <c r="H501" s="60"/>
      <c r="I501" s="60"/>
      <c r="J501" s="60"/>
      <c r="K501" s="60"/>
      <c r="L501" s="60"/>
      <c r="M501" s="60"/>
      <c r="N501" s="60"/>
      <c r="O501" s="60"/>
      <c r="P501" s="60"/>
      <c r="Q501" s="60"/>
      <c r="R501" s="334">
        <v>2053</v>
      </c>
      <c r="S501" s="319" t="s">
        <v>357</v>
      </c>
      <c r="BE501" s="60"/>
      <c r="BR501" s="60"/>
      <c r="BX501" s="151"/>
      <c r="CB501" s="151"/>
      <c r="CM501" s="151"/>
      <c r="CO501" s="151"/>
      <c r="CT501" s="151"/>
      <c r="CY501" s="151"/>
    </row>
    <row r="502" spans="1:103" x14ac:dyDescent="0.2">
      <c r="A502" s="60"/>
      <c r="B502" s="60"/>
      <c r="C502" s="60"/>
      <c r="D502" s="60"/>
      <c r="E502" s="60"/>
      <c r="F502" s="60"/>
      <c r="G502" s="60"/>
      <c r="H502" s="60"/>
      <c r="I502" s="60"/>
      <c r="J502" s="60"/>
      <c r="K502" s="60"/>
      <c r="L502" s="60"/>
      <c r="M502" s="60"/>
      <c r="N502" s="60"/>
      <c r="O502" s="60"/>
      <c r="P502" s="60"/>
      <c r="Q502" s="60"/>
      <c r="R502" s="334">
        <v>2054</v>
      </c>
      <c r="S502" s="319" t="s">
        <v>357</v>
      </c>
      <c r="BE502" s="60"/>
      <c r="BR502" s="60"/>
      <c r="BX502" s="151"/>
      <c r="CB502" s="151"/>
      <c r="CM502" s="151"/>
      <c r="CO502" s="151"/>
      <c r="CT502" s="151"/>
      <c r="CY502" s="151"/>
    </row>
    <row r="503" spans="1:103" x14ac:dyDescent="0.2">
      <c r="A503" s="60"/>
      <c r="B503" s="60"/>
      <c r="C503" s="60"/>
      <c r="D503" s="60"/>
      <c r="E503" s="60"/>
      <c r="F503" s="60"/>
      <c r="G503" s="60"/>
      <c r="H503" s="60"/>
      <c r="I503" s="60"/>
      <c r="J503" s="60"/>
      <c r="K503" s="60"/>
      <c r="L503" s="60"/>
      <c r="M503" s="60"/>
      <c r="N503" s="60"/>
      <c r="O503" s="60"/>
      <c r="P503" s="60"/>
      <c r="Q503" s="60"/>
      <c r="R503" s="334">
        <v>2056</v>
      </c>
      <c r="S503" s="319" t="s">
        <v>357</v>
      </c>
      <c r="BE503" s="60"/>
      <c r="BR503" s="60"/>
      <c r="BX503" s="151"/>
      <c r="CB503" s="151"/>
      <c r="CM503" s="151"/>
      <c r="CO503" s="151"/>
      <c r="CT503" s="151"/>
      <c r="CY503" s="151"/>
    </row>
    <row r="504" spans="1:103" x14ac:dyDescent="0.2">
      <c r="A504" s="60"/>
      <c r="B504" s="60"/>
      <c r="C504" s="60"/>
      <c r="D504" s="60"/>
      <c r="E504" s="60"/>
      <c r="F504" s="60"/>
      <c r="G504" s="60"/>
      <c r="H504" s="60"/>
      <c r="I504" s="60"/>
      <c r="J504" s="60"/>
      <c r="K504" s="60"/>
      <c r="L504" s="60"/>
      <c r="M504" s="60"/>
      <c r="N504" s="60"/>
      <c r="O504" s="60"/>
      <c r="P504" s="60"/>
      <c r="Q504" s="60"/>
      <c r="R504" s="334">
        <v>2059</v>
      </c>
      <c r="S504" s="319" t="s">
        <v>357</v>
      </c>
      <c r="BE504" s="60"/>
      <c r="BR504" s="60"/>
      <c r="BX504" s="151"/>
      <c r="CB504" s="151"/>
      <c r="CM504" s="151"/>
      <c r="CO504" s="151"/>
      <c r="CT504" s="151"/>
      <c r="CY504" s="151"/>
    </row>
    <row r="505" spans="1:103" x14ac:dyDescent="0.2">
      <c r="A505" s="60"/>
      <c r="B505" s="60"/>
      <c r="C505" s="60"/>
      <c r="D505" s="60"/>
      <c r="E505" s="60"/>
      <c r="F505" s="60"/>
      <c r="G505" s="60"/>
      <c r="H505" s="60"/>
      <c r="I505" s="60"/>
      <c r="J505" s="60"/>
      <c r="K505" s="60"/>
      <c r="L505" s="60"/>
      <c r="M505" s="60"/>
      <c r="N505" s="60"/>
      <c r="O505" s="60"/>
      <c r="P505" s="60"/>
      <c r="Q505" s="60"/>
      <c r="R505" s="334">
        <v>2060</v>
      </c>
      <c r="S505" s="319" t="s">
        <v>357</v>
      </c>
      <c r="BE505" s="60"/>
      <c r="BR505" s="60"/>
      <c r="BX505" s="151"/>
      <c r="CB505" s="151"/>
      <c r="CM505" s="151"/>
      <c r="CO505" s="151"/>
      <c r="CT505" s="151"/>
      <c r="CY505" s="151"/>
    </row>
    <row r="506" spans="1:103" x14ac:dyDescent="0.2">
      <c r="A506" s="60"/>
      <c r="B506" s="60"/>
      <c r="C506" s="60"/>
      <c r="D506" s="60"/>
      <c r="E506" s="60"/>
      <c r="F506" s="60"/>
      <c r="G506" s="60"/>
      <c r="H506" s="60"/>
      <c r="I506" s="60"/>
      <c r="J506" s="60"/>
      <c r="K506" s="60"/>
      <c r="L506" s="60"/>
      <c r="M506" s="60"/>
      <c r="N506" s="60"/>
      <c r="O506" s="60"/>
      <c r="P506" s="60"/>
      <c r="Q506" s="60"/>
      <c r="R506" s="334">
        <v>2061</v>
      </c>
      <c r="S506" s="319" t="s">
        <v>357</v>
      </c>
      <c r="BE506" s="60"/>
      <c r="BR506" s="60"/>
      <c r="BX506" s="151"/>
      <c r="CB506" s="151"/>
      <c r="CM506" s="151"/>
      <c r="CO506" s="151"/>
      <c r="CT506" s="151"/>
      <c r="CY506" s="151"/>
    </row>
    <row r="507" spans="1:103" x14ac:dyDescent="0.2">
      <c r="A507" s="60"/>
      <c r="B507" s="60"/>
      <c r="C507" s="60"/>
      <c r="D507" s="60"/>
      <c r="E507" s="60"/>
      <c r="F507" s="60"/>
      <c r="G507" s="60"/>
      <c r="H507" s="60"/>
      <c r="I507" s="60"/>
      <c r="J507" s="60"/>
      <c r="K507" s="60"/>
      <c r="L507" s="60"/>
      <c r="M507" s="60"/>
      <c r="N507" s="60"/>
      <c r="O507" s="60"/>
      <c r="P507" s="60"/>
      <c r="Q507" s="60"/>
      <c r="R507" s="334">
        <v>2062</v>
      </c>
      <c r="S507" s="319" t="s">
        <v>357</v>
      </c>
      <c r="BE507" s="60"/>
      <c r="BR507" s="60"/>
      <c r="BX507" s="151"/>
      <c r="CB507" s="151"/>
      <c r="CM507" s="151"/>
      <c r="CO507" s="151"/>
      <c r="CT507" s="151"/>
      <c r="CY507" s="151"/>
    </row>
    <row r="508" spans="1:103" x14ac:dyDescent="0.2">
      <c r="A508" s="60"/>
      <c r="B508" s="60"/>
      <c r="C508" s="60"/>
      <c r="D508" s="60"/>
      <c r="E508" s="60"/>
      <c r="F508" s="60"/>
      <c r="G508" s="60"/>
      <c r="H508" s="60"/>
      <c r="I508" s="60"/>
      <c r="J508" s="60"/>
      <c r="K508" s="60"/>
      <c r="L508" s="60"/>
      <c r="M508" s="60"/>
      <c r="N508" s="60"/>
      <c r="O508" s="60"/>
      <c r="P508" s="60"/>
      <c r="Q508" s="60"/>
      <c r="R508" s="334">
        <v>2065</v>
      </c>
      <c r="S508" s="319" t="s">
        <v>357</v>
      </c>
      <c r="BE508" s="60"/>
      <c r="BR508" s="60"/>
      <c r="BX508" s="151"/>
      <c r="CB508" s="151"/>
      <c r="CM508" s="151"/>
      <c r="CO508" s="151"/>
      <c r="CT508" s="151"/>
      <c r="CY508" s="151"/>
    </row>
    <row r="509" spans="1:103" x14ac:dyDescent="0.2">
      <c r="A509" s="60"/>
      <c r="B509" s="60"/>
      <c r="C509" s="60"/>
      <c r="D509" s="60"/>
      <c r="E509" s="60"/>
      <c r="F509" s="60"/>
      <c r="G509" s="60"/>
      <c r="H509" s="60"/>
      <c r="I509" s="60"/>
      <c r="J509" s="60"/>
      <c r="K509" s="60"/>
      <c r="L509" s="60"/>
      <c r="M509" s="60"/>
      <c r="N509" s="60"/>
      <c r="O509" s="60"/>
      <c r="P509" s="60"/>
      <c r="Q509" s="60"/>
      <c r="R509" s="334">
        <v>2066</v>
      </c>
      <c r="S509" s="319" t="s">
        <v>357</v>
      </c>
      <c r="BE509" s="60"/>
      <c r="BR509" s="60"/>
      <c r="BX509" s="151"/>
      <c r="CB509" s="151"/>
      <c r="CM509" s="151"/>
      <c r="CO509" s="151"/>
      <c r="CT509" s="151"/>
      <c r="CY509" s="151"/>
    </row>
    <row r="510" spans="1:103" x14ac:dyDescent="0.2">
      <c r="A510" s="60"/>
      <c r="B510" s="60"/>
      <c r="C510" s="60"/>
      <c r="D510" s="60"/>
      <c r="E510" s="60"/>
      <c r="F510" s="60"/>
      <c r="G510" s="60"/>
      <c r="H510" s="60"/>
      <c r="I510" s="60"/>
      <c r="J510" s="60"/>
      <c r="K510" s="60"/>
      <c r="L510" s="60"/>
      <c r="M510" s="60"/>
      <c r="N510" s="60"/>
      <c r="O510" s="60"/>
      <c r="P510" s="60"/>
      <c r="Q510" s="60"/>
      <c r="R510" s="334">
        <v>2067</v>
      </c>
      <c r="S510" s="319" t="s">
        <v>357</v>
      </c>
      <c r="BE510" s="60"/>
      <c r="BR510" s="60"/>
      <c r="BX510" s="151"/>
      <c r="CB510" s="151"/>
      <c r="CM510" s="151"/>
      <c r="CO510" s="151"/>
      <c r="CT510" s="151"/>
      <c r="CY510" s="151"/>
    </row>
    <row r="511" spans="1:103" x14ac:dyDescent="0.2">
      <c r="A511" s="60"/>
      <c r="B511" s="60"/>
      <c r="C511" s="60"/>
      <c r="D511" s="60"/>
      <c r="E511" s="60"/>
      <c r="F511" s="60"/>
      <c r="G511" s="60"/>
      <c r="H511" s="60"/>
      <c r="I511" s="60"/>
      <c r="J511" s="60"/>
      <c r="K511" s="60"/>
      <c r="L511" s="60"/>
      <c r="M511" s="60"/>
      <c r="N511" s="60"/>
      <c r="O511" s="60"/>
      <c r="P511" s="60"/>
      <c r="Q511" s="60"/>
      <c r="R511" s="334">
        <v>2070</v>
      </c>
      <c r="S511" s="319" t="s">
        <v>357</v>
      </c>
      <c r="BE511" s="60"/>
      <c r="BR511" s="60"/>
      <c r="BX511" s="151"/>
      <c r="CB511" s="151"/>
      <c r="CM511" s="151"/>
      <c r="CO511" s="151"/>
      <c r="CT511" s="151"/>
      <c r="CY511" s="151"/>
    </row>
    <row r="512" spans="1:103" x14ac:dyDescent="0.2">
      <c r="A512" s="60"/>
      <c r="B512" s="60"/>
      <c r="C512" s="60"/>
      <c r="D512" s="60"/>
      <c r="E512" s="60"/>
      <c r="F512" s="60"/>
      <c r="G512" s="60"/>
      <c r="H512" s="60"/>
      <c r="I512" s="60"/>
      <c r="J512" s="60"/>
      <c r="K512" s="60"/>
      <c r="L512" s="60"/>
      <c r="M512" s="60"/>
      <c r="N512" s="60"/>
      <c r="O512" s="60"/>
      <c r="P512" s="60"/>
      <c r="Q512" s="60"/>
      <c r="R512" s="334">
        <v>2071</v>
      </c>
      <c r="S512" s="319" t="s">
        <v>357</v>
      </c>
      <c r="BE512" s="60"/>
      <c r="BR512" s="60"/>
      <c r="BX512" s="151"/>
      <c r="CB512" s="151"/>
      <c r="CM512" s="151"/>
      <c r="CO512" s="151"/>
      <c r="CT512" s="151"/>
      <c r="CY512" s="151"/>
    </row>
    <row r="513" spans="1:103" x14ac:dyDescent="0.2">
      <c r="A513" s="60"/>
      <c r="B513" s="60"/>
      <c r="C513" s="60"/>
      <c r="D513" s="60"/>
      <c r="E513" s="60"/>
      <c r="F513" s="60"/>
      <c r="G513" s="60"/>
      <c r="H513" s="60"/>
      <c r="I513" s="60"/>
      <c r="J513" s="60"/>
      <c r="K513" s="60"/>
      <c r="L513" s="60"/>
      <c r="M513" s="60"/>
      <c r="N513" s="60"/>
      <c r="O513" s="60"/>
      <c r="P513" s="60"/>
      <c r="Q513" s="60"/>
      <c r="R513" s="334">
        <v>2072</v>
      </c>
      <c r="S513" s="319" t="s">
        <v>357</v>
      </c>
      <c r="BE513" s="60"/>
      <c r="BR513" s="60"/>
      <c r="BX513" s="151"/>
      <c r="CB513" s="151"/>
      <c r="CM513" s="151"/>
      <c r="CO513" s="151"/>
      <c r="CT513" s="151"/>
      <c r="CY513" s="151"/>
    </row>
    <row r="514" spans="1:103" x14ac:dyDescent="0.2">
      <c r="A514" s="60"/>
      <c r="B514" s="60"/>
      <c r="C514" s="60"/>
      <c r="D514" s="60"/>
      <c r="E514" s="60"/>
      <c r="F514" s="60"/>
      <c r="G514" s="60"/>
      <c r="H514" s="60"/>
      <c r="I514" s="60"/>
      <c r="J514" s="60"/>
      <c r="K514" s="60"/>
      <c r="L514" s="60"/>
      <c r="M514" s="60"/>
      <c r="N514" s="60"/>
      <c r="O514" s="60"/>
      <c r="P514" s="60"/>
      <c r="Q514" s="60"/>
      <c r="R514" s="334">
        <v>2081</v>
      </c>
      <c r="S514" s="319" t="s">
        <v>357</v>
      </c>
      <c r="BE514" s="60"/>
      <c r="BR514" s="60"/>
      <c r="BX514" s="151"/>
      <c r="CB514" s="151"/>
      <c r="CM514" s="151"/>
      <c r="CO514" s="151"/>
      <c r="CT514" s="151"/>
      <c r="CY514" s="151"/>
    </row>
    <row r="515" spans="1:103" x14ac:dyDescent="0.2">
      <c r="A515" s="60"/>
      <c r="B515" s="60"/>
      <c r="C515" s="60"/>
      <c r="D515" s="60"/>
      <c r="E515" s="60"/>
      <c r="F515" s="60"/>
      <c r="G515" s="60"/>
      <c r="H515" s="60"/>
      <c r="I515" s="60"/>
      <c r="J515" s="60"/>
      <c r="K515" s="60"/>
      <c r="L515" s="60"/>
      <c r="M515" s="60"/>
      <c r="N515" s="60"/>
      <c r="O515" s="60"/>
      <c r="P515" s="60"/>
      <c r="Q515" s="60"/>
      <c r="R515" s="334">
        <v>2090</v>
      </c>
      <c r="S515" s="319" t="s">
        <v>357</v>
      </c>
      <c r="BE515" s="60"/>
      <c r="BR515" s="60"/>
      <c r="BX515" s="151"/>
      <c r="CB515" s="151"/>
      <c r="CM515" s="151"/>
      <c r="CO515" s="151"/>
      <c r="CT515" s="151"/>
      <c r="CY515" s="151"/>
    </row>
    <row r="516" spans="1:103" x14ac:dyDescent="0.2">
      <c r="A516" s="60"/>
      <c r="B516" s="60"/>
      <c r="C516" s="60"/>
      <c r="D516" s="60"/>
      <c r="E516" s="60"/>
      <c r="F516" s="60"/>
      <c r="G516" s="60"/>
      <c r="H516" s="60"/>
      <c r="I516" s="60"/>
      <c r="J516" s="60"/>
      <c r="K516" s="60"/>
      <c r="L516" s="60"/>
      <c r="M516" s="60"/>
      <c r="N516" s="60"/>
      <c r="O516" s="60"/>
      <c r="P516" s="60"/>
      <c r="Q516" s="60"/>
      <c r="R516" s="334">
        <v>2093</v>
      </c>
      <c r="S516" s="319" t="s">
        <v>357</v>
      </c>
      <c r="BE516" s="60"/>
      <c r="BR516" s="60"/>
      <c r="BX516" s="151"/>
      <c r="CB516" s="151"/>
      <c r="CM516" s="151"/>
      <c r="CO516" s="151"/>
      <c r="CT516" s="151"/>
      <c r="CY516" s="151"/>
    </row>
    <row r="517" spans="1:103" x14ac:dyDescent="0.2">
      <c r="A517" s="60"/>
      <c r="B517" s="60"/>
      <c r="C517" s="60"/>
      <c r="D517" s="60"/>
      <c r="E517" s="60"/>
      <c r="F517" s="60"/>
      <c r="G517" s="60"/>
      <c r="H517" s="60"/>
      <c r="I517" s="60"/>
      <c r="J517" s="60"/>
      <c r="K517" s="60"/>
      <c r="L517" s="60"/>
      <c r="M517" s="60"/>
      <c r="N517" s="60"/>
      <c r="O517" s="60"/>
      <c r="P517" s="60"/>
      <c r="Q517" s="60"/>
      <c r="R517" s="334">
        <v>2108</v>
      </c>
      <c r="S517" s="319" t="s">
        <v>357</v>
      </c>
      <c r="BE517" s="60"/>
      <c r="BR517" s="60"/>
      <c r="BX517" s="151"/>
      <c r="CB517" s="151"/>
      <c r="CM517" s="151"/>
      <c r="CO517" s="151"/>
      <c r="CT517" s="151"/>
      <c r="CY517" s="151"/>
    </row>
    <row r="518" spans="1:103" x14ac:dyDescent="0.2">
      <c r="A518" s="60"/>
      <c r="B518" s="60"/>
      <c r="C518" s="60"/>
      <c r="D518" s="60"/>
      <c r="E518" s="60"/>
      <c r="F518" s="60"/>
      <c r="G518" s="60"/>
      <c r="H518" s="60"/>
      <c r="I518" s="60"/>
      <c r="J518" s="60"/>
      <c r="K518" s="60"/>
      <c r="L518" s="60"/>
      <c r="M518" s="60"/>
      <c r="N518" s="60"/>
      <c r="O518" s="60"/>
      <c r="P518" s="60"/>
      <c r="Q518" s="60"/>
      <c r="R518" s="334">
        <v>2109</v>
      </c>
      <c r="S518" s="319" t="s">
        <v>357</v>
      </c>
      <c r="BE518" s="60"/>
      <c r="BR518" s="60"/>
      <c r="BX518" s="151"/>
      <c r="CB518" s="151"/>
      <c r="CM518" s="151"/>
      <c r="CO518" s="151"/>
      <c r="CT518" s="151"/>
      <c r="CY518" s="151"/>
    </row>
    <row r="519" spans="1:103" x14ac:dyDescent="0.2">
      <c r="A519" s="60"/>
      <c r="B519" s="60"/>
      <c r="C519" s="60"/>
      <c r="D519" s="60"/>
      <c r="E519" s="60"/>
      <c r="F519" s="60"/>
      <c r="G519" s="60"/>
      <c r="H519" s="60"/>
      <c r="I519" s="60"/>
      <c r="J519" s="60"/>
      <c r="K519" s="60"/>
      <c r="L519" s="60"/>
      <c r="M519" s="60"/>
      <c r="N519" s="60"/>
      <c r="O519" s="60"/>
      <c r="P519" s="60"/>
      <c r="Q519" s="60"/>
      <c r="R519" s="334">
        <v>2110</v>
      </c>
      <c r="S519" s="319" t="s">
        <v>357</v>
      </c>
      <c r="BE519" s="60"/>
      <c r="BR519" s="60"/>
      <c r="BX519" s="151"/>
      <c r="CB519" s="151"/>
      <c r="CM519" s="151"/>
      <c r="CO519" s="151"/>
      <c r="CT519" s="151"/>
      <c r="CY519" s="151"/>
    </row>
    <row r="520" spans="1:103" x14ac:dyDescent="0.2">
      <c r="A520" s="60"/>
      <c r="B520" s="60"/>
      <c r="C520" s="60"/>
      <c r="D520" s="60"/>
      <c r="E520" s="60"/>
      <c r="F520" s="60"/>
      <c r="G520" s="60"/>
      <c r="H520" s="60"/>
      <c r="I520" s="60"/>
      <c r="J520" s="60"/>
      <c r="K520" s="60"/>
      <c r="L520" s="60"/>
      <c r="M520" s="60"/>
      <c r="N520" s="60"/>
      <c r="O520" s="60"/>
      <c r="P520" s="60"/>
      <c r="Q520" s="60"/>
      <c r="R520" s="334">
        <v>2111</v>
      </c>
      <c r="S520" s="319" t="s">
        <v>357</v>
      </c>
      <c r="BE520" s="60"/>
      <c r="BR520" s="60"/>
      <c r="BX520" s="151"/>
      <c r="CB520" s="151"/>
      <c r="CM520" s="151"/>
      <c r="CO520" s="151"/>
      <c r="CT520" s="151"/>
      <c r="CY520" s="151"/>
    </row>
    <row r="521" spans="1:103" x14ac:dyDescent="0.2">
      <c r="A521" s="60"/>
      <c r="B521" s="60"/>
      <c r="C521" s="60"/>
      <c r="D521" s="60"/>
      <c r="E521" s="60"/>
      <c r="F521" s="60"/>
      <c r="G521" s="60"/>
      <c r="H521" s="60"/>
      <c r="I521" s="60"/>
      <c r="J521" s="60"/>
      <c r="K521" s="60"/>
      <c r="L521" s="60"/>
      <c r="M521" s="60"/>
      <c r="N521" s="60"/>
      <c r="O521" s="60"/>
      <c r="P521" s="60"/>
      <c r="Q521" s="60"/>
      <c r="R521" s="334">
        <v>2112</v>
      </c>
      <c r="S521" s="319" t="s">
        <v>357</v>
      </c>
      <c r="BE521" s="60"/>
      <c r="BR521" s="60"/>
      <c r="BX521" s="151"/>
      <c r="CB521" s="151"/>
      <c r="CM521" s="151"/>
      <c r="CO521" s="151"/>
      <c r="CT521" s="151"/>
      <c r="CY521" s="151"/>
    </row>
    <row r="522" spans="1:103" x14ac:dyDescent="0.2">
      <c r="A522" s="60"/>
      <c r="B522" s="60"/>
      <c r="C522" s="60"/>
      <c r="D522" s="60"/>
      <c r="E522" s="60"/>
      <c r="F522" s="60"/>
      <c r="G522" s="60"/>
      <c r="H522" s="60"/>
      <c r="I522" s="60"/>
      <c r="J522" s="60"/>
      <c r="K522" s="60"/>
      <c r="L522" s="60"/>
      <c r="M522" s="60"/>
      <c r="N522" s="60"/>
      <c r="O522" s="60"/>
      <c r="P522" s="60"/>
      <c r="Q522" s="60"/>
      <c r="R522" s="334">
        <v>2113</v>
      </c>
      <c r="S522" s="319" t="s">
        <v>357</v>
      </c>
      <c r="BE522" s="60"/>
      <c r="BR522" s="60"/>
      <c r="BX522" s="151"/>
      <c r="CB522" s="151"/>
      <c r="CM522" s="151"/>
      <c r="CO522" s="151"/>
      <c r="CT522" s="151"/>
      <c r="CY522" s="151"/>
    </row>
    <row r="523" spans="1:103" x14ac:dyDescent="0.2">
      <c r="A523" s="60"/>
      <c r="B523" s="60"/>
      <c r="C523" s="60"/>
      <c r="D523" s="60"/>
      <c r="E523" s="60"/>
      <c r="F523" s="60"/>
      <c r="G523" s="60"/>
      <c r="H523" s="60"/>
      <c r="I523" s="60"/>
      <c r="J523" s="60"/>
      <c r="K523" s="60"/>
      <c r="L523" s="60"/>
      <c r="M523" s="60"/>
      <c r="N523" s="60"/>
      <c r="O523" s="60"/>
      <c r="P523" s="60"/>
      <c r="Q523" s="60"/>
      <c r="R523" s="334">
        <v>2114</v>
      </c>
      <c r="S523" s="319" t="s">
        <v>357</v>
      </c>
      <c r="BE523" s="60"/>
      <c r="BR523" s="60"/>
      <c r="BX523" s="151"/>
      <c r="CB523" s="151"/>
      <c r="CM523" s="151"/>
      <c r="CO523" s="151"/>
      <c r="CT523" s="151"/>
      <c r="CY523" s="151"/>
    </row>
    <row r="524" spans="1:103" x14ac:dyDescent="0.2">
      <c r="A524" s="60"/>
      <c r="B524" s="60"/>
      <c r="C524" s="60"/>
      <c r="D524" s="60"/>
      <c r="E524" s="60"/>
      <c r="F524" s="60"/>
      <c r="G524" s="60"/>
      <c r="H524" s="60"/>
      <c r="I524" s="60"/>
      <c r="J524" s="60"/>
      <c r="K524" s="60"/>
      <c r="L524" s="60"/>
      <c r="M524" s="60"/>
      <c r="N524" s="60"/>
      <c r="O524" s="60"/>
      <c r="P524" s="60"/>
      <c r="Q524" s="60"/>
      <c r="R524" s="334">
        <v>2115</v>
      </c>
      <c r="S524" s="319" t="s">
        <v>357</v>
      </c>
      <c r="BE524" s="60"/>
      <c r="BR524" s="60"/>
      <c r="BX524" s="151"/>
      <c r="CB524" s="151"/>
      <c r="CM524" s="151"/>
      <c r="CO524" s="151"/>
      <c r="CT524" s="151"/>
      <c r="CY524" s="151"/>
    </row>
    <row r="525" spans="1:103" x14ac:dyDescent="0.2">
      <c r="A525" s="60"/>
      <c r="B525" s="60"/>
      <c r="C525" s="60"/>
      <c r="D525" s="60"/>
      <c r="E525" s="60"/>
      <c r="F525" s="60"/>
      <c r="G525" s="60"/>
      <c r="H525" s="60"/>
      <c r="I525" s="60"/>
      <c r="J525" s="60"/>
      <c r="K525" s="60"/>
      <c r="L525" s="60"/>
      <c r="M525" s="60"/>
      <c r="N525" s="60"/>
      <c r="O525" s="60"/>
      <c r="P525" s="60"/>
      <c r="Q525" s="60"/>
      <c r="R525" s="334">
        <v>2116</v>
      </c>
      <c r="S525" s="319" t="s">
        <v>357</v>
      </c>
      <c r="BE525" s="60"/>
      <c r="BR525" s="60"/>
      <c r="BX525" s="151"/>
      <c r="CB525" s="151"/>
      <c r="CM525" s="151"/>
      <c r="CO525" s="151"/>
      <c r="CT525" s="151"/>
      <c r="CY525" s="151"/>
    </row>
    <row r="526" spans="1:103" x14ac:dyDescent="0.2">
      <c r="A526" s="60"/>
      <c r="B526" s="60"/>
      <c r="C526" s="60"/>
      <c r="D526" s="60"/>
      <c r="E526" s="60"/>
      <c r="F526" s="60"/>
      <c r="G526" s="60"/>
      <c r="H526" s="60"/>
      <c r="I526" s="60"/>
      <c r="J526" s="60"/>
      <c r="K526" s="60"/>
      <c r="L526" s="60"/>
      <c r="M526" s="60"/>
      <c r="N526" s="60"/>
      <c r="O526" s="60"/>
      <c r="P526" s="60"/>
      <c r="Q526" s="60"/>
      <c r="R526" s="334">
        <v>2117</v>
      </c>
      <c r="S526" s="319" t="s">
        <v>357</v>
      </c>
      <c r="BE526" s="60"/>
      <c r="BR526" s="60"/>
      <c r="BX526" s="151"/>
      <c r="CB526" s="151"/>
      <c r="CM526" s="151"/>
      <c r="CO526" s="151"/>
      <c r="CT526" s="151"/>
      <c r="CY526" s="151"/>
    </row>
    <row r="527" spans="1:103" x14ac:dyDescent="0.2">
      <c r="A527" s="60"/>
      <c r="B527" s="60"/>
      <c r="C527" s="60"/>
      <c r="D527" s="60"/>
      <c r="E527" s="60"/>
      <c r="F527" s="60"/>
      <c r="G527" s="60"/>
      <c r="H527" s="60"/>
      <c r="I527" s="60"/>
      <c r="J527" s="60"/>
      <c r="K527" s="60"/>
      <c r="L527" s="60"/>
      <c r="M527" s="60"/>
      <c r="N527" s="60"/>
      <c r="O527" s="60"/>
      <c r="P527" s="60"/>
      <c r="Q527" s="60"/>
      <c r="R527" s="334">
        <v>2118</v>
      </c>
      <c r="S527" s="319" t="s">
        <v>357</v>
      </c>
      <c r="BE527" s="60"/>
      <c r="BR527" s="60"/>
      <c r="BX527" s="151"/>
      <c r="CB527" s="151"/>
      <c r="CM527" s="151"/>
      <c r="CO527" s="151"/>
      <c r="CT527" s="151"/>
      <c r="CY527" s="151"/>
    </row>
    <row r="528" spans="1:103" x14ac:dyDescent="0.2">
      <c r="A528" s="60"/>
      <c r="B528" s="60"/>
      <c r="C528" s="60"/>
      <c r="D528" s="60"/>
      <c r="E528" s="60"/>
      <c r="F528" s="60"/>
      <c r="G528" s="60"/>
      <c r="H528" s="60"/>
      <c r="I528" s="60"/>
      <c r="J528" s="60"/>
      <c r="K528" s="60"/>
      <c r="L528" s="60"/>
      <c r="M528" s="60"/>
      <c r="N528" s="60"/>
      <c r="O528" s="60"/>
      <c r="P528" s="60"/>
      <c r="Q528" s="60"/>
      <c r="R528" s="334">
        <v>2119</v>
      </c>
      <c r="S528" s="319" t="s">
        <v>357</v>
      </c>
      <c r="BE528" s="60"/>
      <c r="BR528" s="60"/>
      <c r="BX528" s="151"/>
      <c r="CB528" s="151"/>
      <c r="CM528" s="151"/>
      <c r="CO528" s="151"/>
      <c r="CT528" s="151"/>
      <c r="CY528" s="151"/>
    </row>
    <row r="529" spans="1:103" x14ac:dyDescent="0.2">
      <c r="A529" s="60"/>
      <c r="B529" s="60"/>
      <c r="C529" s="60"/>
      <c r="D529" s="60"/>
      <c r="E529" s="60"/>
      <c r="F529" s="60"/>
      <c r="G529" s="60"/>
      <c r="H529" s="60"/>
      <c r="I529" s="60"/>
      <c r="J529" s="60"/>
      <c r="K529" s="60"/>
      <c r="L529" s="60"/>
      <c r="M529" s="60"/>
      <c r="N529" s="60"/>
      <c r="O529" s="60"/>
      <c r="P529" s="60"/>
      <c r="Q529" s="60"/>
      <c r="R529" s="334">
        <v>2120</v>
      </c>
      <c r="S529" s="319" t="s">
        <v>357</v>
      </c>
      <c r="BE529" s="60"/>
      <c r="BR529" s="60"/>
      <c r="BX529" s="151"/>
      <c r="CB529" s="151"/>
      <c r="CM529" s="151"/>
      <c r="CO529" s="151"/>
      <c r="CT529" s="151"/>
      <c r="CY529" s="151"/>
    </row>
    <row r="530" spans="1:103" x14ac:dyDescent="0.2">
      <c r="A530" s="60"/>
      <c r="B530" s="60"/>
      <c r="C530" s="60"/>
      <c r="D530" s="60"/>
      <c r="E530" s="60"/>
      <c r="F530" s="60"/>
      <c r="G530" s="60"/>
      <c r="H530" s="60"/>
      <c r="I530" s="60"/>
      <c r="J530" s="60"/>
      <c r="K530" s="60"/>
      <c r="L530" s="60"/>
      <c r="M530" s="60"/>
      <c r="N530" s="60"/>
      <c r="O530" s="60"/>
      <c r="P530" s="60"/>
      <c r="Q530" s="60"/>
      <c r="R530" s="334">
        <v>2121</v>
      </c>
      <c r="S530" s="319" t="s">
        <v>357</v>
      </c>
      <c r="BE530" s="60"/>
      <c r="BR530" s="60"/>
      <c r="BX530" s="151"/>
      <c r="CB530" s="151"/>
      <c r="CM530" s="151"/>
      <c r="CO530" s="151"/>
      <c r="CT530" s="151"/>
      <c r="CY530" s="151"/>
    </row>
    <row r="531" spans="1:103" x14ac:dyDescent="0.2">
      <c r="A531" s="60"/>
      <c r="B531" s="60"/>
      <c r="C531" s="60"/>
      <c r="D531" s="60"/>
      <c r="E531" s="60"/>
      <c r="F531" s="60"/>
      <c r="G531" s="60"/>
      <c r="H531" s="60"/>
      <c r="I531" s="60"/>
      <c r="J531" s="60"/>
      <c r="K531" s="60"/>
      <c r="L531" s="60"/>
      <c r="M531" s="60"/>
      <c r="N531" s="60"/>
      <c r="O531" s="60"/>
      <c r="P531" s="60"/>
      <c r="Q531" s="60"/>
      <c r="R531" s="334">
        <v>2122</v>
      </c>
      <c r="S531" s="319" t="s">
        <v>357</v>
      </c>
      <c r="BE531" s="60"/>
      <c r="BR531" s="60"/>
      <c r="BX531" s="151"/>
      <c r="CB531" s="151"/>
      <c r="CM531" s="151"/>
      <c r="CO531" s="151"/>
      <c r="CT531" s="151"/>
      <c r="CY531" s="151"/>
    </row>
    <row r="532" spans="1:103" x14ac:dyDescent="0.2">
      <c r="A532" s="60"/>
      <c r="B532" s="60"/>
      <c r="C532" s="60"/>
      <c r="D532" s="60"/>
      <c r="E532" s="60"/>
      <c r="F532" s="60"/>
      <c r="G532" s="60"/>
      <c r="H532" s="60"/>
      <c r="I532" s="60"/>
      <c r="J532" s="60"/>
      <c r="K532" s="60"/>
      <c r="L532" s="60"/>
      <c r="M532" s="60"/>
      <c r="N532" s="60"/>
      <c r="O532" s="60"/>
      <c r="P532" s="60"/>
      <c r="Q532" s="60"/>
      <c r="R532" s="334">
        <v>2123</v>
      </c>
      <c r="S532" s="319" t="s">
        <v>357</v>
      </c>
      <c r="BE532" s="60"/>
      <c r="BR532" s="60"/>
      <c r="BX532" s="151"/>
      <c r="CB532" s="151"/>
      <c r="CM532" s="151"/>
      <c r="CO532" s="151"/>
      <c r="CT532" s="151"/>
      <c r="CY532" s="151"/>
    </row>
    <row r="533" spans="1:103" x14ac:dyDescent="0.2">
      <c r="A533" s="60"/>
      <c r="B533" s="60"/>
      <c r="C533" s="60"/>
      <c r="D533" s="60"/>
      <c r="E533" s="60"/>
      <c r="F533" s="60"/>
      <c r="G533" s="60"/>
      <c r="H533" s="60"/>
      <c r="I533" s="60"/>
      <c r="J533" s="60"/>
      <c r="K533" s="60"/>
      <c r="L533" s="60"/>
      <c r="M533" s="60"/>
      <c r="N533" s="60"/>
      <c r="O533" s="60"/>
      <c r="P533" s="60"/>
      <c r="Q533" s="60"/>
      <c r="R533" s="334">
        <v>2124</v>
      </c>
      <c r="S533" s="319" t="s">
        <v>357</v>
      </c>
      <c r="BE533" s="60"/>
      <c r="BR533" s="60"/>
      <c r="BX533" s="151"/>
      <c r="CB533" s="151"/>
      <c r="CM533" s="151"/>
      <c r="CO533" s="151"/>
      <c r="CT533" s="151"/>
      <c r="CY533" s="151"/>
    </row>
    <row r="534" spans="1:103" x14ac:dyDescent="0.2">
      <c r="A534" s="60"/>
      <c r="B534" s="60"/>
      <c r="C534" s="60"/>
      <c r="D534" s="60"/>
      <c r="E534" s="60"/>
      <c r="F534" s="60"/>
      <c r="G534" s="60"/>
      <c r="H534" s="60"/>
      <c r="I534" s="60"/>
      <c r="J534" s="60"/>
      <c r="K534" s="60"/>
      <c r="L534" s="60"/>
      <c r="M534" s="60"/>
      <c r="N534" s="60"/>
      <c r="O534" s="60"/>
      <c r="P534" s="60"/>
      <c r="Q534" s="60"/>
      <c r="R534" s="334">
        <v>2125</v>
      </c>
      <c r="S534" s="319" t="s">
        <v>357</v>
      </c>
      <c r="BE534" s="60"/>
      <c r="BR534" s="60"/>
      <c r="BX534" s="151"/>
      <c r="CB534" s="151"/>
      <c r="CM534" s="151"/>
      <c r="CO534" s="151"/>
      <c r="CT534" s="151"/>
      <c r="CY534" s="151"/>
    </row>
    <row r="535" spans="1:103" x14ac:dyDescent="0.2">
      <c r="A535" s="60"/>
      <c r="B535" s="60"/>
      <c r="C535" s="60"/>
      <c r="D535" s="60"/>
      <c r="E535" s="60"/>
      <c r="F535" s="60"/>
      <c r="G535" s="60"/>
      <c r="H535" s="60"/>
      <c r="I535" s="60"/>
      <c r="J535" s="60"/>
      <c r="K535" s="60"/>
      <c r="L535" s="60"/>
      <c r="M535" s="60"/>
      <c r="N535" s="60"/>
      <c r="O535" s="60"/>
      <c r="P535" s="60"/>
      <c r="Q535" s="60"/>
      <c r="R535" s="334">
        <v>2126</v>
      </c>
      <c r="S535" s="319" t="s">
        <v>357</v>
      </c>
      <c r="BE535" s="60"/>
      <c r="BR535" s="60"/>
      <c r="BX535" s="151"/>
      <c r="CB535" s="151"/>
      <c r="CM535" s="151"/>
      <c r="CO535" s="151"/>
      <c r="CT535" s="151"/>
      <c r="CY535" s="151"/>
    </row>
    <row r="536" spans="1:103" x14ac:dyDescent="0.2">
      <c r="A536" s="60"/>
      <c r="B536" s="60"/>
      <c r="C536" s="60"/>
      <c r="D536" s="60"/>
      <c r="E536" s="60"/>
      <c r="F536" s="60"/>
      <c r="G536" s="60"/>
      <c r="H536" s="60"/>
      <c r="I536" s="60"/>
      <c r="J536" s="60"/>
      <c r="K536" s="60"/>
      <c r="L536" s="60"/>
      <c r="M536" s="60"/>
      <c r="N536" s="60"/>
      <c r="O536" s="60"/>
      <c r="P536" s="60"/>
      <c r="Q536" s="60"/>
      <c r="R536" s="334">
        <v>2127</v>
      </c>
      <c r="S536" s="319" t="s">
        <v>357</v>
      </c>
      <c r="BE536" s="60"/>
      <c r="BR536" s="60"/>
      <c r="BX536" s="151"/>
      <c r="CB536" s="151"/>
      <c r="CM536" s="151"/>
      <c r="CO536" s="151"/>
      <c r="CT536" s="151"/>
      <c r="CY536" s="151"/>
    </row>
    <row r="537" spans="1:103" x14ac:dyDescent="0.2">
      <c r="A537" s="60"/>
      <c r="B537" s="60"/>
      <c r="C537" s="60"/>
      <c r="D537" s="60"/>
      <c r="E537" s="60"/>
      <c r="F537" s="60"/>
      <c r="G537" s="60"/>
      <c r="H537" s="60"/>
      <c r="I537" s="60"/>
      <c r="J537" s="60"/>
      <c r="K537" s="60"/>
      <c r="L537" s="60"/>
      <c r="M537" s="60"/>
      <c r="N537" s="60"/>
      <c r="O537" s="60"/>
      <c r="P537" s="60"/>
      <c r="Q537" s="60"/>
      <c r="R537" s="334">
        <v>2128</v>
      </c>
      <c r="S537" s="319" t="s">
        <v>357</v>
      </c>
      <c r="BE537" s="60"/>
      <c r="BR537" s="60"/>
      <c r="BX537" s="151"/>
      <c r="CB537" s="151"/>
      <c r="CM537" s="151"/>
      <c r="CO537" s="151"/>
      <c r="CT537" s="151"/>
      <c r="CY537" s="151"/>
    </row>
    <row r="538" spans="1:103" x14ac:dyDescent="0.2">
      <c r="A538" s="60"/>
      <c r="B538" s="60"/>
      <c r="C538" s="60"/>
      <c r="D538" s="60"/>
      <c r="E538" s="60"/>
      <c r="F538" s="60"/>
      <c r="G538" s="60"/>
      <c r="H538" s="60"/>
      <c r="I538" s="60"/>
      <c r="J538" s="60"/>
      <c r="K538" s="60"/>
      <c r="L538" s="60"/>
      <c r="M538" s="60"/>
      <c r="N538" s="60"/>
      <c r="O538" s="60"/>
      <c r="P538" s="60"/>
      <c r="Q538" s="60"/>
      <c r="R538" s="334">
        <v>2129</v>
      </c>
      <c r="S538" s="319" t="s">
        <v>357</v>
      </c>
      <c r="BE538" s="60"/>
      <c r="BR538" s="60"/>
      <c r="BX538" s="151"/>
      <c r="CB538" s="151"/>
      <c r="CM538" s="151"/>
      <c r="CO538" s="151"/>
      <c r="CT538" s="151"/>
      <c r="CY538" s="151"/>
    </row>
    <row r="539" spans="1:103" x14ac:dyDescent="0.2">
      <c r="A539" s="60"/>
      <c r="B539" s="60"/>
      <c r="C539" s="60"/>
      <c r="D539" s="60"/>
      <c r="E539" s="60"/>
      <c r="F539" s="60"/>
      <c r="G539" s="60"/>
      <c r="H539" s="60"/>
      <c r="I539" s="60"/>
      <c r="J539" s="60"/>
      <c r="K539" s="60"/>
      <c r="L539" s="60"/>
      <c r="M539" s="60"/>
      <c r="N539" s="60"/>
      <c r="O539" s="60"/>
      <c r="P539" s="60"/>
      <c r="Q539" s="60"/>
      <c r="R539" s="334">
        <v>2130</v>
      </c>
      <c r="S539" s="319" t="s">
        <v>357</v>
      </c>
      <c r="BE539" s="60"/>
      <c r="BR539" s="60"/>
      <c r="BX539" s="151"/>
      <c r="CB539" s="151"/>
      <c r="CM539" s="151"/>
      <c r="CO539" s="151"/>
      <c r="CT539" s="151"/>
      <c r="CY539" s="151"/>
    </row>
    <row r="540" spans="1:103" x14ac:dyDescent="0.2">
      <c r="A540" s="60"/>
      <c r="B540" s="60"/>
      <c r="C540" s="60"/>
      <c r="D540" s="60"/>
      <c r="E540" s="60"/>
      <c r="F540" s="60"/>
      <c r="G540" s="60"/>
      <c r="H540" s="60"/>
      <c r="I540" s="60"/>
      <c r="J540" s="60"/>
      <c r="K540" s="60"/>
      <c r="L540" s="60"/>
      <c r="M540" s="60"/>
      <c r="N540" s="60"/>
      <c r="O540" s="60"/>
      <c r="P540" s="60"/>
      <c r="Q540" s="60"/>
      <c r="R540" s="334">
        <v>2131</v>
      </c>
      <c r="S540" s="319" t="s">
        <v>357</v>
      </c>
      <c r="BE540" s="60"/>
      <c r="BR540" s="60"/>
      <c r="BX540" s="151"/>
      <c r="CB540" s="151"/>
      <c r="CM540" s="151"/>
      <c r="CO540" s="151"/>
      <c r="CT540" s="151"/>
      <c r="CY540" s="151"/>
    </row>
    <row r="541" spans="1:103" x14ac:dyDescent="0.2">
      <c r="A541" s="60"/>
      <c r="B541" s="60"/>
      <c r="C541" s="60"/>
      <c r="D541" s="60"/>
      <c r="E541" s="60"/>
      <c r="F541" s="60"/>
      <c r="G541" s="60"/>
      <c r="H541" s="60"/>
      <c r="I541" s="60"/>
      <c r="J541" s="60"/>
      <c r="K541" s="60"/>
      <c r="L541" s="60"/>
      <c r="M541" s="60"/>
      <c r="N541" s="60"/>
      <c r="O541" s="60"/>
      <c r="P541" s="60"/>
      <c r="Q541" s="60"/>
      <c r="R541" s="334">
        <v>2132</v>
      </c>
      <c r="S541" s="319" t="s">
        <v>357</v>
      </c>
      <c r="BE541" s="60"/>
      <c r="BR541" s="60"/>
      <c r="BX541" s="151"/>
      <c r="CB541" s="151"/>
      <c r="CM541" s="151"/>
      <c r="CO541" s="151"/>
      <c r="CT541" s="151"/>
      <c r="CY541" s="151"/>
    </row>
    <row r="542" spans="1:103" x14ac:dyDescent="0.2">
      <c r="A542" s="60"/>
      <c r="B542" s="60"/>
      <c r="C542" s="60"/>
      <c r="D542" s="60"/>
      <c r="E542" s="60"/>
      <c r="F542" s="60"/>
      <c r="G542" s="60"/>
      <c r="H542" s="60"/>
      <c r="I542" s="60"/>
      <c r="J542" s="60"/>
      <c r="K542" s="60"/>
      <c r="L542" s="60"/>
      <c r="M542" s="60"/>
      <c r="N542" s="60"/>
      <c r="O542" s="60"/>
      <c r="P542" s="60"/>
      <c r="Q542" s="60"/>
      <c r="R542" s="334">
        <v>2133</v>
      </c>
      <c r="S542" s="319" t="s">
        <v>357</v>
      </c>
      <c r="BE542" s="60"/>
      <c r="BR542" s="60"/>
      <c r="BX542" s="151"/>
      <c r="CB542" s="151"/>
      <c r="CM542" s="151"/>
      <c r="CO542" s="151"/>
      <c r="CT542" s="151"/>
      <c r="CY542" s="151"/>
    </row>
    <row r="543" spans="1:103" x14ac:dyDescent="0.2">
      <c r="A543" s="60"/>
      <c r="B543" s="60"/>
      <c r="C543" s="60"/>
      <c r="D543" s="60"/>
      <c r="E543" s="60"/>
      <c r="F543" s="60"/>
      <c r="G543" s="60"/>
      <c r="H543" s="60"/>
      <c r="I543" s="60"/>
      <c r="J543" s="60"/>
      <c r="K543" s="60"/>
      <c r="L543" s="60"/>
      <c r="M543" s="60"/>
      <c r="N543" s="60"/>
      <c r="O543" s="60"/>
      <c r="P543" s="60"/>
      <c r="Q543" s="60"/>
      <c r="R543" s="334">
        <v>2134</v>
      </c>
      <c r="S543" s="319" t="s">
        <v>357</v>
      </c>
      <c r="BE543" s="60"/>
      <c r="BR543" s="60"/>
      <c r="BX543" s="151"/>
      <c r="CB543" s="151"/>
      <c r="CM543" s="151"/>
      <c r="CO543" s="151"/>
      <c r="CT543" s="151"/>
      <c r="CY543" s="151"/>
    </row>
    <row r="544" spans="1:103" x14ac:dyDescent="0.2">
      <c r="A544" s="60"/>
      <c r="B544" s="60"/>
      <c r="C544" s="60"/>
      <c r="D544" s="60"/>
      <c r="E544" s="60"/>
      <c r="F544" s="60"/>
      <c r="G544" s="60"/>
      <c r="H544" s="60"/>
      <c r="I544" s="60"/>
      <c r="J544" s="60"/>
      <c r="K544" s="60"/>
      <c r="L544" s="60"/>
      <c r="M544" s="60"/>
      <c r="N544" s="60"/>
      <c r="O544" s="60"/>
      <c r="P544" s="60"/>
      <c r="Q544" s="60"/>
      <c r="R544" s="334">
        <v>2135</v>
      </c>
      <c r="S544" s="319" t="s">
        <v>357</v>
      </c>
      <c r="BE544" s="60"/>
      <c r="BR544" s="60"/>
      <c r="BX544" s="151"/>
      <c r="CB544" s="151"/>
      <c r="CM544" s="151"/>
      <c r="CO544" s="151"/>
      <c r="CT544" s="151"/>
      <c r="CY544" s="151"/>
    </row>
    <row r="545" spans="1:103" x14ac:dyDescent="0.2">
      <c r="A545" s="60"/>
      <c r="B545" s="60"/>
      <c r="C545" s="60"/>
      <c r="D545" s="60"/>
      <c r="E545" s="60"/>
      <c r="F545" s="60"/>
      <c r="G545" s="60"/>
      <c r="H545" s="60"/>
      <c r="I545" s="60"/>
      <c r="J545" s="60"/>
      <c r="K545" s="60"/>
      <c r="L545" s="60"/>
      <c r="M545" s="60"/>
      <c r="N545" s="60"/>
      <c r="O545" s="60"/>
      <c r="P545" s="60"/>
      <c r="Q545" s="60"/>
      <c r="R545" s="334">
        <v>2136</v>
      </c>
      <c r="S545" s="319" t="s">
        <v>357</v>
      </c>
      <c r="BE545" s="60"/>
      <c r="BR545" s="60"/>
      <c r="BX545" s="151"/>
      <c r="CB545" s="151"/>
      <c r="CM545" s="151"/>
      <c r="CO545" s="151"/>
      <c r="CT545" s="151"/>
      <c r="CY545" s="151"/>
    </row>
    <row r="546" spans="1:103" x14ac:dyDescent="0.2">
      <c r="A546" s="60"/>
      <c r="B546" s="60"/>
      <c r="C546" s="60"/>
      <c r="D546" s="60"/>
      <c r="E546" s="60"/>
      <c r="F546" s="60"/>
      <c r="G546" s="60"/>
      <c r="H546" s="60"/>
      <c r="I546" s="60"/>
      <c r="J546" s="60"/>
      <c r="K546" s="60"/>
      <c r="L546" s="60"/>
      <c r="M546" s="60"/>
      <c r="N546" s="60"/>
      <c r="O546" s="60"/>
      <c r="P546" s="60"/>
      <c r="Q546" s="60"/>
      <c r="R546" s="334">
        <v>2137</v>
      </c>
      <c r="S546" s="319" t="s">
        <v>357</v>
      </c>
      <c r="BE546" s="60"/>
      <c r="BR546" s="60"/>
      <c r="BX546" s="151"/>
      <c r="CB546" s="151"/>
      <c r="CM546" s="151"/>
      <c r="CO546" s="151"/>
      <c r="CT546" s="151"/>
      <c r="CY546" s="151"/>
    </row>
    <row r="547" spans="1:103" x14ac:dyDescent="0.2">
      <c r="A547" s="60"/>
      <c r="B547" s="60"/>
      <c r="C547" s="60"/>
      <c r="D547" s="60"/>
      <c r="E547" s="60"/>
      <c r="F547" s="60"/>
      <c r="G547" s="60"/>
      <c r="H547" s="60"/>
      <c r="I547" s="60"/>
      <c r="J547" s="60"/>
      <c r="K547" s="60"/>
      <c r="L547" s="60"/>
      <c r="M547" s="60"/>
      <c r="N547" s="60"/>
      <c r="O547" s="60"/>
      <c r="P547" s="60"/>
      <c r="Q547" s="60"/>
      <c r="R547" s="334">
        <v>2138</v>
      </c>
      <c r="S547" s="319" t="s">
        <v>357</v>
      </c>
      <c r="BE547" s="60"/>
      <c r="BR547" s="60"/>
      <c r="BX547" s="151"/>
      <c r="CB547" s="151"/>
      <c r="CM547" s="151"/>
      <c r="CO547" s="151"/>
      <c r="CT547" s="151"/>
      <c r="CY547" s="151"/>
    </row>
    <row r="548" spans="1:103" x14ac:dyDescent="0.2">
      <c r="A548" s="60"/>
      <c r="B548" s="60"/>
      <c r="C548" s="60"/>
      <c r="D548" s="60"/>
      <c r="E548" s="60"/>
      <c r="F548" s="60"/>
      <c r="G548" s="60"/>
      <c r="H548" s="60"/>
      <c r="I548" s="60"/>
      <c r="J548" s="60"/>
      <c r="K548" s="60"/>
      <c r="L548" s="60"/>
      <c r="M548" s="60"/>
      <c r="N548" s="60"/>
      <c r="O548" s="60"/>
      <c r="P548" s="60"/>
      <c r="Q548" s="60"/>
      <c r="R548" s="334">
        <v>2139</v>
      </c>
      <c r="S548" s="319" t="s">
        <v>357</v>
      </c>
      <c r="BE548" s="60"/>
      <c r="BR548" s="60"/>
      <c r="BX548" s="151"/>
      <c r="CB548" s="151"/>
      <c r="CM548" s="151"/>
      <c r="CO548" s="151"/>
      <c r="CT548" s="151"/>
      <c r="CY548" s="151"/>
    </row>
    <row r="549" spans="1:103" x14ac:dyDescent="0.2">
      <c r="A549" s="60"/>
      <c r="B549" s="60"/>
      <c r="C549" s="60"/>
      <c r="D549" s="60"/>
      <c r="E549" s="60"/>
      <c r="F549" s="60"/>
      <c r="G549" s="60"/>
      <c r="H549" s="60"/>
      <c r="I549" s="60"/>
      <c r="J549" s="60"/>
      <c r="K549" s="60"/>
      <c r="L549" s="60"/>
      <c r="M549" s="60"/>
      <c r="N549" s="60"/>
      <c r="O549" s="60"/>
      <c r="P549" s="60"/>
      <c r="Q549" s="60"/>
      <c r="R549" s="334">
        <v>2140</v>
      </c>
      <c r="S549" s="319" t="s">
        <v>357</v>
      </c>
      <c r="BE549" s="60"/>
      <c r="BR549" s="60"/>
      <c r="BX549" s="151"/>
      <c r="CB549" s="151"/>
      <c r="CM549" s="151"/>
      <c r="CO549" s="151"/>
      <c r="CT549" s="151"/>
      <c r="CY549" s="151"/>
    </row>
    <row r="550" spans="1:103" x14ac:dyDescent="0.2">
      <c r="A550" s="60"/>
      <c r="B550" s="60"/>
      <c r="C550" s="60"/>
      <c r="D550" s="60"/>
      <c r="E550" s="60"/>
      <c r="F550" s="60"/>
      <c r="G550" s="60"/>
      <c r="H550" s="60"/>
      <c r="I550" s="60"/>
      <c r="J550" s="60"/>
      <c r="K550" s="60"/>
      <c r="L550" s="60"/>
      <c r="M550" s="60"/>
      <c r="N550" s="60"/>
      <c r="O550" s="60"/>
      <c r="P550" s="60"/>
      <c r="Q550" s="60"/>
      <c r="R550" s="334">
        <v>2141</v>
      </c>
      <c r="S550" s="319" t="s">
        <v>357</v>
      </c>
      <c r="BE550" s="60"/>
      <c r="BR550" s="60"/>
      <c r="BX550" s="151"/>
      <c r="CB550" s="151"/>
      <c r="CM550" s="151"/>
      <c r="CO550" s="151"/>
      <c r="CT550" s="151"/>
      <c r="CY550" s="151"/>
    </row>
    <row r="551" spans="1:103" x14ac:dyDescent="0.2">
      <c r="A551" s="60"/>
      <c r="B551" s="60"/>
      <c r="C551" s="60"/>
      <c r="D551" s="60"/>
      <c r="E551" s="60"/>
      <c r="F551" s="60"/>
      <c r="G551" s="60"/>
      <c r="H551" s="60"/>
      <c r="I551" s="60"/>
      <c r="J551" s="60"/>
      <c r="K551" s="60"/>
      <c r="L551" s="60"/>
      <c r="M551" s="60"/>
      <c r="N551" s="60"/>
      <c r="O551" s="60"/>
      <c r="P551" s="60"/>
      <c r="Q551" s="60"/>
      <c r="R551" s="334">
        <v>2142</v>
      </c>
      <c r="S551" s="319" t="s">
        <v>357</v>
      </c>
      <c r="BE551" s="60"/>
      <c r="BR551" s="60"/>
      <c r="BX551" s="151"/>
      <c r="CB551" s="151"/>
      <c r="CM551" s="151"/>
      <c r="CO551" s="151"/>
      <c r="CT551" s="151"/>
      <c r="CY551" s="151"/>
    </row>
    <row r="552" spans="1:103" x14ac:dyDescent="0.2">
      <c r="A552" s="60"/>
      <c r="B552" s="60"/>
      <c r="C552" s="60"/>
      <c r="D552" s="60"/>
      <c r="E552" s="60"/>
      <c r="F552" s="60"/>
      <c r="G552" s="60"/>
      <c r="H552" s="60"/>
      <c r="I552" s="60"/>
      <c r="J552" s="60"/>
      <c r="K552" s="60"/>
      <c r="L552" s="60"/>
      <c r="M552" s="60"/>
      <c r="N552" s="60"/>
      <c r="O552" s="60"/>
      <c r="P552" s="60"/>
      <c r="Q552" s="60"/>
      <c r="R552" s="334">
        <v>2143</v>
      </c>
      <c r="S552" s="319" t="s">
        <v>357</v>
      </c>
      <c r="BE552" s="60"/>
      <c r="BR552" s="60"/>
      <c r="BX552" s="151"/>
      <c r="CB552" s="151"/>
      <c r="CM552" s="151"/>
      <c r="CO552" s="151"/>
      <c r="CT552" s="151"/>
      <c r="CY552" s="151"/>
    </row>
    <row r="553" spans="1:103" x14ac:dyDescent="0.2">
      <c r="A553" s="60"/>
      <c r="B553" s="60"/>
      <c r="C553" s="60"/>
      <c r="D553" s="60"/>
      <c r="E553" s="60"/>
      <c r="F553" s="60"/>
      <c r="G553" s="60"/>
      <c r="H553" s="60"/>
      <c r="I553" s="60"/>
      <c r="J553" s="60"/>
      <c r="K553" s="60"/>
      <c r="L553" s="60"/>
      <c r="M553" s="60"/>
      <c r="N553" s="60"/>
      <c r="O553" s="60"/>
      <c r="P553" s="60"/>
      <c r="Q553" s="60"/>
      <c r="R553" s="334">
        <v>2144</v>
      </c>
      <c r="S553" s="319" t="s">
        <v>357</v>
      </c>
      <c r="BE553" s="60"/>
      <c r="BR553" s="60"/>
      <c r="BX553" s="151"/>
      <c r="CB553" s="151"/>
      <c r="CM553" s="151"/>
      <c r="CO553" s="151"/>
      <c r="CT553" s="151"/>
      <c r="CY553" s="151"/>
    </row>
    <row r="554" spans="1:103" x14ac:dyDescent="0.2">
      <c r="A554" s="60"/>
      <c r="B554" s="60"/>
      <c r="C554" s="60"/>
      <c r="D554" s="60"/>
      <c r="E554" s="60"/>
      <c r="F554" s="60"/>
      <c r="G554" s="60"/>
      <c r="H554" s="60"/>
      <c r="I554" s="60"/>
      <c r="J554" s="60"/>
      <c r="K554" s="60"/>
      <c r="L554" s="60"/>
      <c r="M554" s="60"/>
      <c r="N554" s="60"/>
      <c r="O554" s="60"/>
      <c r="P554" s="60"/>
      <c r="Q554" s="60"/>
      <c r="R554" s="334">
        <v>2145</v>
      </c>
      <c r="S554" s="319" t="s">
        <v>357</v>
      </c>
      <c r="BE554" s="60"/>
      <c r="BR554" s="60"/>
      <c r="BX554" s="151"/>
      <c r="CB554" s="151"/>
      <c r="CM554" s="151"/>
      <c r="CO554" s="151"/>
      <c r="CT554" s="151"/>
      <c r="CY554" s="151"/>
    </row>
    <row r="555" spans="1:103" x14ac:dyDescent="0.2">
      <c r="A555" s="60"/>
      <c r="B555" s="60"/>
      <c r="C555" s="60"/>
      <c r="D555" s="60"/>
      <c r="E555" s="60"/>
      <c r="F555" s="60"/>
      <c r="G555" s="60"/>
      <c r="H555" s="60"/>
      <c r="I555" s="60"/>
      <c r="J555" s="60"/>
      <c r="K555" s="60"/>
      <c r="L555" s="60"/>
      <c r="M555" s="60"/>
      <c r="N555" s="60"/>
      <c r="O555" s="60"/>
      <c r="P555" s="60"/>
      <c r="Q555" s="60"/>
      <c r="R555" s="334">
        <v>2148</v>
      </c>
      <c r="S555" s="319" t="s">
        <v>357</v>
      </c>
      <c r="BE555" s="60"/>
      <c r="BR555" s="60"/>
      <c r="BX555" s="151"/>
      <c r="CB555" s="151"/>
      <c r="CM555" s="151"/>
      <c r="CO555" s="151"/>
      <c r="CT555" s="151"/>
      <c r="CY555" s="151"/>
    </row>
    <row r="556" spans="1:103" x14ac:dyDescent="0.2">
      <c r="A556" s="60"/>
      <c r="B556" s="60"/>
      <c r="C556" s="60"/>
      <c r="D556" s="60"/>
      <c r="E556" s="60"/>
      <c r="F556" s="60"/>
      <c r="G556" s="60"/>
      <c r="H556" s="60"/>
      <c r="I556" s="60"/>
      <c r="J556" s="60"/>
      <c r="K556" s="60"/>
      <c r="L556" s="60"/>
      <c r="M556" s="60"/>
      <c r="N556" s="60"/>
      <c r="O556" s="60"/>
      <c r="P556" s="60"/>
      <c r="Q556" s="60"/>
      <c r="R556" s="334">
        <v>2149</v>
      </c>
      <c r="S556" s="319" t="s">
        <v>357</v>
      </c>
      <c r="BE556" s="60"/>
      <c r="BR556" s="60"/>
      <c r="BX556" s="151"/>
      <c r="CB556" s="151"/>
      <c r="CM556" s="151"/>
      <c r="CO556" s="151"/>
      <c r="CT556" s="151"/>
      <c r="CY556" s="151"/>
    </row>
    <row r="557" spans="1:103" x14ac:dyDescent="0.2">
      <c r="A557" s="60"/>
      <c r="B557" s="60"/>
      <c r="C557" s="60"/>
      <c r="D557" s="60"/>
      <c r="E557" s="60"/>
      <c r="F557" s="60"/>
      <c r="G557" s="60"/>
      <c r="H557" s="60"/>
      <c r="I557" s="60"/>
      <c r="J557" s="60"/>
      <c r="K557" s="60"/>
      <c r="L557" s="60"/>
      <c r="M557" s="60"/>
      <c r="N557" s="60"/>
      <c r="O557" s="60"/>
      <c r="P557" s="60"/>
      <c r="Q557" s="60"/>
      <c r="R557" s="334">
        <v>2150</v>
      </c>
      <c r="S557" s="319" t="s">
        <v>357</v>
      </c>
      <c r="BE557" s="60"/>
      <c r="BR557" s="60"/>
      <c r="BX557" s="151"/>
      <c r="CB557" s="151"/>
      <c r="CM557" s="151"/>
      <c r="CO557" s="151"/>
      <c r="CT557" s="151"/>
      <c r="CY557" s="151"/>
    </row>
    <row r="558" spans="1:103" x14ac:dyDescent="0.2">
      <c r="A558" s="60"/>
      <c r="B558" s="60"/>
      <c r="C558" s="60"/>
      <c r="D558" s="60"/>
      <c r="E558" s="60"/>
      <c r="F558" s="60"/>
      <c r="G558" s="60"/>
      <c r="H558" s="60"/>
      <c r="I558" s="60"/>
      <c r="J558" s="60"/>
      <c r="K558" s="60"/>
      <c r="L558" s="60"/>
      <c r="M558" s="60"/>
      <c r="N558" s="60"/>
      <c r="O558" s="60"/>
      <c r="P558" s="60"/>
      <c r="Q558" s="60"/>
      <c r="R558" s="334">
        <v>2151</v>
      </c>
      <c r="S558" s="319" t="s">
        <v>357</v>
      </c>
      <c r="BE558" s="60"/>
      <c r="BR558" s="60"/>
      <c r="BX558" s="151"/>
      <c r="CB558" s="151"/>
      <c r="CM558" s="151"/>
      <c r="CO558" s="151"/>
      <c r="CT558" s="151"/>
      <c r="CY558" s="151"/>
    </row>
    <row r="559" spans="1:103" x14ac:dyDescent="0.2">
      <c r="A559" s="60"/>
      <c r="B559" s="60"/>
      <c r="C559" s="60"/>
      <c r="D559" s="60"/>
      <c r="E559" s="60"/>
      <c r="F559" s="60"/>
      <c r="G559" s="60"/>
      <c r="H559" s="60"/>
      <c r="I559" s="60"/>
      <c r="J559" s="60"/>
      <c r="K559" s="60"/>
      <c r="L559" s="60"/>
      <c r="M559" s="60"/>
      <c r="N559" s="60"/>
      <c r="O559" s="60"/>
      <c r="P559" s="60"/>
      <c r="Q559" s="60"/>
      <c r="R559" s="334">
        <v>2152</v>
      </c>
      <c r="S559" s="319" t="s">
        <v>357</v>
      </c>
      <c r="BE559" s="60"/>
      <c r="BR559" s="60"/>
      <c r="BX559" s="151"/>
      <c r="CB559" s="151"/>
      <c r="CM559" s="151"/>
      <c r="CO559" s="151"/>
      <c r="CT559" s="151"/>
      <c r="CY559" s="151"/>
    </row>
    <row r="560" spans="1:103" x14ac:dyDescent="0.2">
      <c r="A560" s="60"/>
      <c r="B560" s="60"/>
      <c r="C560" s="60"/>
      <c r="D560" s="60"/>
      <c r="E560" s="60"/>
      <c r="F560" s="60"/>
      <c r="G560" s="60"/>
      <c r="H560" s="60"/>
      <c r="I560" s="60"/>
      <c r="J560" s="60"/>
      <c r="K560" s="60"/>
      <c r="L560" s="60"/>
      <c r="M560" s="60"/>
      <c r="N560" s="60"/>
      <c r="O560" s="60"/>
      <c r="P560" s="60"/>
      <c r="Q560" s="60"/>
      <c r="R560" s="334">
        <v>2153</v>
      </c>
      <c r="S560" s="319" t="s">
        <v>357</v>
      </c>
      <c r="BE560" s="60"/>
      <c r="BR560" s="60"/>
      <c r="BX560" s="151"/>
      <c r="CB560" s="151"/>
      <c r="CM560" s="151"/>
      <c r="CO560" s="151"/>
      <c r="CT560" s="151"/>
      <c r="CY560" s="151"/>
    </row>
    <row r="561" spans="1:103" x14ac:dyDescent="0.2">
      <c r="A561" s="60"/>
      <c r="B561" s="60"/>
      <c r="C561" s="60"/>
      <c r="D561" s="60"/>
      <c r="E561" s="60"/>
      <c r="F561" s="60"/>
      <c r="G561" s="60"/>
      <c r="H561" s="60"/>
      <c r="I561" s="60"/>
      <c r="J561" s="60"/>
      <c r="K561" s="60"/>
      <c r="L561" s="60"/>
      <c r="M561" s="60"/>
      <c r="N561" s="60"/>
      <c r="O561" s="60"/>
      <c r="P561" s="60"/>
      <c r="Q561" s="60"/>
      <c r="R561" s="334">
        <v>2155</v>
      </c>
      <c r="S561" s="319" t="s">
        <v>357</v>
      </c>
      <c r="BE561" s="60"/>
      <c r="BR561" s="60"/>
      <c r="BX561" s="151"/>
      <c r="CB561" s="151"/>
      <c r="CM561" s="151"/>
      <c r="CO561" s="151"/>
      <c r="CT561" s="151"/>
      <c r="CY561" s="151"/>
    </row>
    <row r="562" spans="1:103" x14ac:dyDescent="0.2">
      <c r="A562" s="60"/>
      <c r="B562" s="60"/>
      <c r="C562" s="60"/>
      <c r="D562" s="60"/>
      <c r="E562" s="60"/>
      <c r="F562" s="60"/>
      <c r="G562" s="60"/>
      <c r="H562" s="60"/>
      <c r="I562" s="60"/>
      <c r="J562" s="60"/>
      <c r="K562" s="60"/>
      <c r="L562" s="60"/>
      <c r="M562" s="60"/>
      <c r="N562" s="60"/>
      <c r="O562" s="60"/>
      <c r="P562" s="60"/>
      <c r="Q562" s="60"/>
      <c r="R562" s="334">
        <v>2156</v>
      </c>
      <c r="S562" s="319" t="s">
        <v>357</v>
      </c>
      <c r="BE562" s="60"/>
      <c r="BR562" s="60"/>
      <c r="BX562" s="151"/>
      <c r="CB562" s="151"/>
      <c r="CM562" s="151"/>
      <c r="CO562" s="151"/>
      <c r="CT562" s="151"/>
      <c r="CY562" s="151"/>
    </row>
    <row r="563" spans="1:103" x14ac:dyDescent="0.2">
      <c r="A563" s="60"/>
      <c r="B563" s="60"/>
      <c r="C563" s="60"/>
      <c r="D563" s="60"/>
      <c r="E563" s="60"/>
      <c r="F563" s="60"/>
      <c r="G563" s="60"/>
      <c r="H563" s="60"/>
      <c r="I563" s="60"/>
      <c r="J563" s="60"/>
      <c r="K563" s="60"/>
      <c r="L563" s="60"/>
      <c r="M563" s="60"/>
      <c r="N563" s="60"/>
      <c r="O563" s="60"/>
      <c r="P563" s="60"/>
      <c r="Q563" s="60"/>
      <c r="R563" s="334">
        <v>2163</v>
      </c>
      <c r="S563" s="319" t="s">
        <v>357</v>
      </c>
      <c r="BE563" s="60"/>
      <c r="BR563" s="60"/>
      <c r="BX563" s="151"/>
      <c r="CB563" s="151"/>
      <c r="CM563" s="151"/>
      <c r="CO563" s="151"/>
      <c r="CT563" s="151"/>
      <c r="CY563" s="151"/>
    </row>
    <row r="564" spans="1:103" x14ac:dyDescent="0.2">
      <c r="A564" s="60"/>
      <c r="B564" s="60"/>
      <c r="C564" s="60"/>
      <c r="D564" s="60"/>
      <c r="E564" s="60"/>
      <c r="F564" s="60"/>
      <c r="G564" s="60"/>
      <c r="H564" s="60"/>
      <c r="I564" s="60"/>
      <c r="J564" s="60"/>
      <c r="K564" s="60"/>
      <c r="L564" s="60"/>
      <c r="M564" s="60"/>
      <c r="N564" s="60"/>
      <c r="O564" s="60"/>
      <c r="P564" s="60"/>
      <c r="Q564" s="60"/>
      <c r="R564" s="334">
        <v>2169</v>
      </c>
      <c r="S564" s="319" t="s">
        <v>357</v>
      </c>
      <c r="BE564" s="60"/>
      <c r="BR564" s="60"/>
      <c r="BX564" s="151"/>
      <c r="CB564" s="151"/>
      <c r="CM564" s="151"/>
      <c r="CO564" s="151"/>
      <c r="CT564" s="151"/>
      <c r="CY564" s="151"/>
    </row>
    <row r="565" spans="1:103" x14ac:dyDescent="0.2">
      <c r="A565" s="60"/>
      <c r="B565" s="60"/>
      <c r="C565" s="60"/>
      <c r="D565" s="60"/>
      <c r="E565" s="60"/>
      <c r="F565" s="60"/>
      <c r="G565" s="60"/>
      <c r="H565" s="60"/>
      <c r="I565" s="60"/>
      <c r="J565" s="60"/>
      <c r="K565" s="60"/>
      <c r="L565" s="60"/>
      <c r="M565" s="60"/>
      <c r="N565" s="60"/>
      <c r="O565" s="60"/>
      <c r="P565" s="60"/>
      <c r="Q565" s="60"/>
      <c r="R565" s="334">
        <v>2170</v>
      </c>
      <c r="S565" s="319" t="s">
        <v>357</v>
      </c>
      <c r="BE565" s="60"/>
      <c r="BR565" s="60"/>
      <c r="BX565" s="151"/>
      <c r="CB565" s="151"/>
      <c r="CM565" s="151"/>
      <c r="CO565" s="151"/>
      <c r="CT565" s="151"/>
      <c r="CY565" s="151"/>
    </row>
    <row r="566" spans="1:103" x14ac:dyDescent="0.2">
      <c r="A566" s="60"/>
      <c r="B566" s="60"/>
      <c r="C566" s="60"/>
      <c r="D566" s="60"/>
      <c r="E566" s="60"/>
      <c r="F566" s="60"/>
      <c r="G566" s="60"/>
      <c r="H566" s="60"/>
      <c r="I566" s="60"/>
      <c r="J566" s="60"/>
      <c r="K566" s="60"/>
      <c r="L566" s="60"/>
      <c r="M566" s="60"/>
      <c r="N566" s="60"/>
      <c r="O566" s="60"/>
      <c r="P566" s="60"/>
      <c r="Q566" s="60"/>
      <c r="R566" s="334">
        <v>2171</v>
      </c>
      <c r="S566" s="319" t="s">
        <v>357</v>
      </c>
      <c r="BE566" s="60"/>
      <c r="BR566" s="60"/>
      <c r="BX566" s="151"/>
      <c r="CB566" s="151"/>
      <c r="CM566" s="151"/>
      <c r="CO566" s="151"/>
      <c r="CT566" s="151"/>
      <c r="CY566" s="151"/>
    </row>
    <row r="567" spans="1:103" x14ac:dyDescent="0.2">
      <c r="A567" s="60"/>
      <c r="B567" s="60"/>
      <c r="C567" s="60"/>
      <c r="D567" s="60"/>
      <c r="E567" s="60"/>
      <c r="F567" s="60"/>
      <c r="G567" s="60"/>
      <c r="H567" s="60"/>
      <c r="I567" s="60"/>
      <c r="J567" s="60"/>
      <c r="K567" s="60"/>
      <c r="L567" s="60"/>
      <c r="M567" s="60"/>
      <c r="N567" s="60"/>
      <c r="O567" s="60"/>
      <c r="P567" s="60"/>
      <c r="Q567" s="60"/>
      <c r="R567" s="334">
        <v>2176</v>
      </c>
      <c r="S567" s="319" t="s">
        <v>357</v>
      </c>
      <c r="BE567" s="60"/>
      <c r="BR567" s="60"/>
      <c r="BX567" s="151"/>
      <c r="CB567" s="151"/>
      <c r="CM567" s="151"/>
      <c r="CO567" s="151"/>
      <c r="CT567" s="151"/>
      <c r="CY567" s="151"/>
    </row>
    <row r="568" spans="1:103" x14ac:dyDescent="0.2">
      <c r="A568" s="60"/>
      <c r="B568" s="60"/>
      <c r="C568" s="60"/>
      <c r="D568" s="60"/>
      <c r="E568" s="60"/>
      <c r="F568" s="60"/>
      <c r="G568" s="60"/>
      <c r="H568" s="60"/>
      <c r="I568" s="60"/>
      <c r="J568" s="60"/>
      <c r="K568" s="60"/>
      <c r="L568" s="60"/>
      <c r="M568" s="60"/>
      <c r="N568" s="60"/>
      <c r="O568" s="60"/>
      <c r="P568" s="60"/>
      <c r="Q568" s="60"/>
      <c r="R568" s="334">
        <v>2180</v>
      </c>
      <c r="S568" s="319" t="s">
        <v>357</v>
      </c>
      <c r="BE568" s="60"/>
      <c r="BR568" s="60"/>
      <c r="BX568" s="151"/>
      <c r="CB568" s="151"/>
      <c r="CM568" s="151"/>
      <c r="CO568" s="151"/>
      <c r="CT568" s="151"/>
      <c r="CY568" s="151"/>
    </row>
    <row r="569" spans="1:103" x14ac:dyDescent="0.2">
      <c r="A569" s="60"/>
      <c r="B569" s="60"/>
      <c r="C569" s="60"/>
      <c r="D569" s="60"/>
      <c r="E569" s="60"/>
      <c r="F569" s="60"/>
      <c r="G569" s="60"/>
      <c r="H569" s="60"/>
      <c r="I569" s="60"/>
      <c r="J569" s="60"/>
      <c r="K569" s="60"/>
      <c r="L569" s="60"/>
      <c r="M569" s="60"/>
      <c r="N569" s="60"/>
      <c r="O569" s="60"/>
      <c r="P569" s="60"/>
      <c r="Q569" s="60"/>
      <c r="R569" s="334">
        <v>2184</v>
      </c>
      <c r="S569" s="319" t="s">
        <v>357</v>
      </c>
      <c r="BE569" s="60"/>
      <c r="BR569" s="60"/>
      <c r="BX569" s="151"/>
      <c r="CB569" s="151"/>
      <c r="CM569" s="151"/>
      <c r="CO569" s="151"/>
      <c r="CT569" s="151"/>
      <c r="CY569" s="151"/>
    </row>
    <row r="570" spans="1:103" x14ac:dyDescent="0.2">
      <c r="A570" s="60"/>
      <c r="B570" s="60"/>
      <c r="C570" s="60"/>
      <c r="D570" s="60"/>
      <c r="E570" s="60"/>
      <c r="F570" s="60"/>
      <c r="G570" s="60"/>
      <c r="H570" s="60"/>
      <c r="I570" s="60"/>
      <c r="J570" s="60"/>
      <c r="K570" s="60"/>
      <c r="L570" s="60"/>
      <c r="M570" s="60"/>
      <c r="N570" s="60"/>
      <c r="O570" s="60"/>
      <c r="P570" s="60"/>
      <c r="Q570" s="60"/>
      <c r="R570" s="334">
        <v>2185</v>
      </c>
      <c r="S570" s="319" t="s">
        <v>357</v>
      </c>
      <c r="BE570" s="60"/>
      <c r="BR570" s="60"/>
      <c r="BX570" s="151"/>
      <c r="CB570" s="151"/>
      <c r="CM570" s="151"/>
      <c r="CO570" s="151"/>
      <c r="CT570" s="151"/>
      <c r="CY570" s="151"/>
    </row>
    <row r="571" spans="1:103" x14ac:dyDescent="0.2">
      <c r="A571" s="60"/>
      <c r="B571" s="60"/>
      <c r="C571" s="60"/>
      <c r="D571" s="60"/>
      <c r="E571" s="60"/>
      <c r="F571" s="60"/>
      <c r="G571" s="60"/>
      <c r="H571" s="60"/>
      <c r="I571" s="60"/>
      <c r="J571" s="60"/>
      <c r="K571" s="60"/>
      <c r="L571" s="60"/>
      <c r="M571" s="60"/>
      <c r="N571" s="60"/>
      <c r="O571" s="60"/>
      <c r="P571" s="60"/>
      <c r="Q571" s="60"/>
      <c r="R571" s="334">
        <v>2186</v>
      </c>
      <c r="S571" s="319" t="s">
        <v>357</v>
      </c>
      <c r="BE571" s="60"/>
      <c r="BR571" s="60"/>
      <c r="BX571" s="151"/>
      <c r="CB571" s="151"/>
      <c r="CM571" s="151"/>
      <c r="CO571" s="151"/>
      <c r="CT571" s="151"/>
      <c r="CY571" s="151"/>
    </row>
    <row r="572" spans="1:103" x14ac:dyDescent="0.2">
      <c r="A572" s="60"/>
      <c r="B572" s="60"/>
      <c r="C572" s="60"/>
      <c r="D572" s="60"/>
      <c r="E572" s="60"/>
      <c r="F572" s="60"/>
      <c r="G572" s="60"/>
      <c r="H572" s="60"/>
      <c r="I572" s="60"/>
      <c r="J572" s="60"/>
      <c r="K572" s="60"/>
      <c r="L572" s="60"/>
      <c r="M572" s="60"/>
      <c r="N572" s="60"/>
      <c r="O572" s="60"/>
      <c r="P572" s="60"/>
      <c r="Q572" s="60"/>
      <c r="R572" s="334">
        <v>2187</v>
      </c>
      <c r="S572" s="319" t="s">
        <v>357</v>
      </c>
      <c r="BE572" s="60"/>
      <c r="BR572" s="60"/>
      <c r="BX572" s="151"/>
      <c r="CB572" s="151"/>
      <c r="CM572" s="151"/>
      <c r="CO572" s="151"/>
      <c r="CT572" s="151"/>
      <c r="CY572" s="151"/>
    </row>
    <row r="573" spans="1:103" x14ac:dyDescent="0.2">
      <c r="A573" s="60"/>
      <c r="B573" s="60"/>
      <c r="C573" s="60"/>
      <c r="D573" s="60"/>
      <c r="E573" s="60"/>
      <c r="F573" s="60"/>
      <c r="G573" s="60"/>
      <c r="H573" s="60"/>
      <c r="I573" s="60"/>
      <c r="J573" s="60"/>
      <c r="K573" s="60"/>
      <c r="L573" s="60"/>
      <c r="M573" s="60"/>
      <c r="N573" s="60"/>
      <c r="O573" s="60"/>
      <c r="P573" s="60"/>
      <c r="Q573" s="60"/>
      <c r="R573" s="334">
        <v>2188</v>
      </c>
      <c r="S573" s="319" t="s">
        <v>357</v>
      </c>
      <c r="BE573" s="60"/>
      <c r="BR573" s="60"/>
      <c r="BX573" s="151"/>
      <c r="CB573" s="151"/>
      <c r="CM573" s="151"/>
      <c r="CO573" s="151"/>
      <c r="CT573" s="151"/>
      <c r="CY573" s="151"/>
    </row>
    <row r="574" spans="1:103" x14ac:dyDescent="0.2">
      <c r="A574" s="60"/>
      <c r="B574" s="60"/>
      <c r="C574" s="60"/>
      <c r="D574" s="60"/>
      <c r="E574" s="60"/>
      <c r="F574" s="60"/>
      <c r="G574" s="60"/>
      <c r="H574" s="60"/>
      <c r="I574" s="60"/>
      <c r="J574" s="60"/>
      <c r="K574" s="60"/>
      <c r="L574" s="60"/>
      <c r="M574" s="60"/>
      <c r="N574" s="60"/>
      <c r="O574" s="60"/>
      <c r="P574" s="60"/>
      <c r="Q574" s="60"/>
      <c r="R574" s="334">
        <v>2189</v>
      </c>
      <c r="S574" s="319" t="s">
        <v>357</v>
      </c>
      <c r="BE574" s="60"/>
      <c r="BR574" s="60"/>
      <c r="BX574" s="151"/>
      <c r="CB574" s="151"/>
      <c r="CM574" s="151"/>
      <c r="CO574" s="151"/>
      <c r="CT574" s="151"/>
      <c r="CY574" s="151"/>
    </row>
    <row r="575" spans="1:103" x14ac:dyDescent="0.2">
      <c r="A575" s="60"/>
      <c r="B575" s="60"/>
      <c r="C575" s="60"/>
      <c r="D575" s="60"/>
      <c r="E575" s="60"/>
      <c r="F575" s="60"/>
      <c r="G575" s="60"/>
      <c r="H575" s="60"/>
      <c r="I575" s="60"/>
      <c r="J575" s="60"/>
      <c r="K575" s="60"/>
      <c r="L575" s="60"/>
      <c r="M575" s="60"/>
      <c r="N575" s="60"/>
      <c r="O575" s="60"/>
      <c r="P575" s="60"/>
      <c r="Q575" s="60"/>
      <c r="R575" s="334">
        <v>2190</v>
      </c>
      <c r="S575" s="319" t="s">
        <v>357</v>
      </c>
      <c r="BE575" s="60"/>
      <c r="BR575" s="60"/>
      <c r="BX575" s="151"/>
      <c r="CB575" s="151"/>
      <c r="CM575" s="151"/>
      <c r="CO575" s="151"/>
      <c r="CT575" s="151"/>
      <c r="CY575" s="151"/>
    </row>
    <row r="576" spans="1:103" x14ac:dyDescent="0.2">
      <c r="A576" s="60"/>
      <c r="B576" s="60"/>
      <c r="C576" s="60"/>
      <c r="D576" s="60"/>
      <c r="E576" s="60"/>
      <c r="F576" s="60"/>
      <c r="G576" s="60"/>
      <c r="H576" s="60"/>
      <c r="I576" s="60"/>
      <c r="J576" s="60"/>
      <c r="K576" s="60"/>
      <c r="L576" s="60"/>
      <c r="M576" s="60"/>
      <c r="N576" s="60"/>
      <c r="O576" s="60"/>
      <c r="P576" s="60"/>
      <c r="Q576" s="60"/>
      <c r="R576" s="334">
        <v>2191</v>
      </c>
      <c r="S576" s="319" t="s">
        <v>357</v>
      </c>
      <c r="BE576" s="60"/>
      <c r="BR576" s="60"/>
      <c r="BX576" s="151"/>
      <c r="CB576" s="151"/>
      <c r="CM576" s="151"/>
      <c r="CO576" s="151"/>
      <c r="CT576" s="151"/>
      <c r="CY576" s="151"/>
    </row>
    <row r="577" spans="1:103" x14ac:dyDescent="0.2">
      <c r="A577" s="60"/>
      <c r="B577" s="60"/>
      <c r="C577" s="60"/>
      <c r="D577" s="60"/>
      <c r="E577" s="60"/>
      <c r="F577" s="60"/>
      <c r="G577" s="60"/>
      <c r="H577" s="60"/>
      <c r="I577" s="60"/>
      <c r="J577" s="60"/>
      <c r="K577" s="60"/>
      <c r="L577" s="60"/>
      <c r="M577" s="60"/>
      <c r="N577" s="60"/>
      <c r="O577" s="60"/>
      <c r="P577" s="60"/>
      <c r="Q577" s="60"/>
      <c r="R577" s="334">
        <v>2196</v>
      </c>
      <c r="S577" s="319" t="s">
        <v>357</v>
      </c>
      <c r="BE577" s="60"/>
      <c r="BR577" s="60"/>
      <c r="BX577" s="151"/>
      <c r="CB577" s="151"/>
      <c r="CM577" s="151"/>
      <c r="CO577" s="151"/>
      <c r="CT577" s="151"/>
      <c r="CY577" s="151"/>
    </row>
    <row r="578" spans="1:103" x14ac:dyDescent="0.2">
      <c r="A578" s="60"/>
      <c r="B578" s="60"/>
      <c r="C578" s="60"/>
      <c r="D578" s="60"/>
      <c r="E578" s="60"/>
      <c r="F578" s="60"/>
      <c r="G578" s="60"/>
      <c r="H578" s="60"/>
      <c r="I578" s="60"/>
      <c r="J578" s="60"/>
      <c r="K578" s="60"/>
      <c r="L578" s="60"/>
      <c r="M578" s="60"/>
      <c r="N578" s="60"/>
      <c r="O578" s="60"/>
      <c r="P578" s="60"/>
      <c r="Q578" s="60"/>
      <c r="R578" s="334">
        <v>2199</v>
      </c>
      <c r="S578" s="319" t="s">
        <v>357</v>
      </c>
      <c r="BE578" s="60"/>
      <c r="BR578" s="60"/>
      <c r="BX578" s="151"/>
      <c r="CB578" s="151"/>
      <c r="CM578" s="151"/>
      <c r="CO578" s="151"/>
      <c r="CT578" s="151"/>
      <c r="CY578" s="151"/>
    </row>
    <row r="579" spans="1:103" x14ac:dyDescent="0.2">
      <c r="A579" s="60"/>
      <c r="B579" s="60"/>
      <c r="C579" s="60"/>
      <c r="D579" s="60"/>
      <c r="E579" s="60"/>
      <c r="F579" s="60"/>
      <c r="G579" s="60"/>
      <c r="H579" s="60"/>
      <c r="I579" s="60"/>
      <c r="J579" s="60"/>
      <c r="K579" s="60"/>
      <c r="L579" s="60"/>
      <c r="M579" s="60"/>
      <c r="N579" s="60"/>
      <c r="O579" s="60"/>
      <c r="P579" s="60"/>
      <c r="Q579" s="60"/>
      <c r="R579" s="334">
        <v>2201</v>
      </c>
      <c r="S579" s="319" t="s">
        <v>357</v>
      </c>
      <c r="BE579" s="60"/>
      <c r="BR579" s="60"/>
      <c r="BX579" s="151"/>
      <c r="CB579" s="151"/>
      <c r="CM579" s="151"/>
      <c r="CO579" s="151"/>
      <c r="CT579" s="151"/>
      <c r="CY579" s="151"/>
    </row>
    <row r="580" spans="1:103" x14ac:dyDescent="0.2">
      <c r="A580" s="60"/>
      <c r="B580" s="60"/>
      <c r="C580" s="60"/>
      <c r="D580" s="60"/>
      <c r="E580" s="60"/>
      <c r="F580" s="60"/>
      <c r="G580" s="60"/>
      <c r="H580" s="60"/>
      <c r="I580" s="60"/>
      <c r="J580" s="60"/>
      <c r="K580" s="60"/>
      <c r="L580" s="60"/>
      <c r="M580" s="60"/>
      <c r="N580" s="60"/>
      <c r="O580" s="60"/>
      <c r="P580" s="60"/>
      <c r="Q580" s="60"/>
      <c r="R580" s="334">
        <v>2203</v>
      </c>
      <c r="S580" s="319" t="s">
        <v>357</v>
      </c>
      <c r="BE580" s="60"/>
      <c r="BR580" s="60"/>
      <c r="BX580" s="151"/>
      <c r="CB580" s="151"/>
      <c r="CM580" s="151"/>
      <c r="CO580" s="151"/>
      <c r="CT580" s="151"/>
      <c r="CY580" s="151"/>
    </row>
    <row r="581" spans="1:103" x14ac:dyDescent="0.2">
      <c r="A581" s="60"/>
      <c r="B581" s="60"/>
      <c r="C581" s="60"/>
      <c r="D581" s="60"/>
      <c r="E581" s="60"/>
      <c r="F581" s="60"/>
      <c r="G581" s="60"/>
      <c r="H581" s="60"/>
      <c r="I581" s="60"/>
      <c r="J581" s="60"/>
      <c r="K581" s="60"/>
      <c r="L581" s="60"/>
      <c r="M581" s="60"/>
      <c r="N581" s="60"/>
      <c r="O581" s="60"/>
      <c r="P581" s="60"/>
      <c r="Q581" s="60"/>
      <c r="R581" s="334">
        <v>2204</v>
      </c>
      <c r="S581" s="319" t="s">
        <v>357</v>
      </c>
      <c r="BE581" s="60"/>
      <c r="BR581" s="60"/>
      <c r="BX581" s="151"/>
      <c r="CB581" s="151"/>
      <c r="CM581" s="151"/>
      <c r="CO581" s="151"/>
      <c r="CT581" s="151"/>
      <c r="CY581" s="151"/>
    </row>
    <row r="582" spans="1:103" x14ac:dyDescent="0.2">
      <c r="A582" s="60"/>
      <c r="B582" s="60"/>
      <c r="C582" s="60"/>
      <c r="D582" s="60"/>
      <c r="E582" s="60"/>
      <c r="F582" s="60"/>
      <c r="G582" s="60"/>
      <c r="H582" s="60"/>
      <c r="I582" s="60"/>
      <c r="J582" s="60"/>
      <c r="K582" s="60"/>
      <c r="L582" s="60"/>
      <c r="M582" s="60"/>
      <c r="N582" s="60"/>
      <c r="O582" s="60"/>
      <c r="P582" s="60"/>
      <c r="Q582" s="60"/>
      <c r="R582" s="334">
        <v>2205</v>
      </c>
      <c r="S582" s="319" t="s">
        <v>357</v>
      </c>
      <c r="BE582" s="60"/>
      <c r="BR582" s="60"/>
      <c r="BX582" s="151"/>
      <c r="CB582" s="151"/>
      <c r="CM582" s="151"/>
      <c r="CO582" s="151"/>
      <c r="CT582" s="151"/>
      <c r="CY582" s="151"/>
    </row>
    <row r="583" spans="1:103" x14ac:dyDescent="0.2">
      <c r="A583" s="60"/>
      <c r="B583" s="60"/>
      <c r="C583" s="60"/>
      <c r="D583" s="60"/>
      <c r="E583" s="60"/>
      <c r="F583" s="60"/>
      <c r="G583" s="60"/>
      <c r="H583" s="60"/>
      <c r="I583" s="60"/>
      <c r="J583" s="60"/>
      <c r="K583" s="60"/>
      <c r="L583" s="60"/>
      <c r="M583" s="60"/>
      <c r="N583" s="60"/>
      <c r="O583" s="60"/>
      <c r="P583" s="60"/>
      <c r="Q583" s="60"/>
      <c r="R583" s="334">
        <v>2206</v>
      </c>
      <c r="S583" s="319" t="s">
        <v>357</v>
      </c>
      <c r="BE583" s="60"/>
      <c r="BR583" s="60"/>
      <c r="BX583" s="151"/>
      <c r="CB583" s="151"/>
      <c r="CM583" s="151"/>
      <c r="CO583" s="151"/>
      <c r="CT583" s="151"/>
      <c r="CY583" s="151"/>
    </row>
    <row r="584" spans="1:103" x14ac:dyDescent="0.2">
      <c r="A584" s="60"/>
      <c r="B584" s="60"/>
      <c r="C584" s="60"/>
      <c r="D584" s="60"/>
      <c r="E584" s="60"/>
      <c r="F584" s="60"/>
      <c r="G584" s="60"/>
      <c r="H584" s="60"/>
      <c r="I584" s="60"/>
      <c r="J584" s="60"/>
      <c r="K584" s="60"/>
      <c r="L584" s="60"/>
      <c r="M584" s="60"/>
      <c r="N584" s="60"/>
      <c r="O584" s="60"/>
      <c r="P584" s="60"/>
      <c r="Q584" s="60"/>
      <c r="R584" s="334">
        <v>2210</v>
      </c>
      <c r="S584" s="319" t="s">
        <v>357</v>
      </c>
      <c r="BE584" s="60"/>
      <c r="BR584" s="60"/>
      <c r="BX584" s="151"/>
      <c r="CB584" s="151"/>
      <c r="CM584" s="151"/>
      <c r="CO584" s="151"/>
      <c r="CT584" s="151"/>
      <c r="CY584" s="151"/>
    </row>
    <row r="585" spans="1:103" x14ac:dyDescent="0.2">
      <c r="A585" s="60"/>
      <c r="B585" s="60"/>
      <c r="C585" s="60"/>
      <c r="D585" s="60"/>
      <c r="E585" s="60"/>
      <c r="F585" s="60"/>
      <c r="G585" s="60"/>
      <c r="H585" s="60"/>
      <c r="I585" s="60"/>
      <c r="J585" s="60"/>
      <c r="K585" s="60"/>
      <c r="L585" s="60"/>
      <c r="M585" s="60"/>
      <c r="N585" s="60"/>
      <c r="O585" s="60"/>
      <c r="P585" s="60"/>
      <c r="Q585" s="60"/>
      <c r="R585" s="334">
        <v>2211</v>
      </c>
      <c r="S585" s="319" t="s">
        <v>357</v>
      </c>
      <c r="BE585" s="60"/>
      <c r="BR585" s="60"/>
      <c r="BX585" s="151"/>
      <c r="CB585" s="151"/>
      <c r="CM585" s="151"/>
      <c r="CO585" s="151"/>
      <c r="CT585" s="151"/>
      <c r="CY585" s="151"/>
    </row>
    <row r="586" spans="1:103" x14ac:dyDescent="0.2">
      <c r="A586" s="60"/>
      <c r="B586" s="60"/>
      <c r="C586" s="60"/>
      <c r="D586" s="60"/>
      <c r="E586" s="60"/>
      <c r="F586" s="60"/>
      <c r="G586" s="60"/>
      <c r="H586" s="60"/>
      <c r="I586" s="60"/>
      <c r="J586" s="60"/>
      <c r="K586" s="60"/>
      <c r="L586" s="60"/>
      <c r="M586" s="60"/>
      <c r="N586" s="60"/>
      <c r="O586" s="60"/>
      <c r="P586" s="60"/>
      <c r="Q586" s="60"/>
      <c r="R586" s="334">
        <v>2212</v>
      </c>
      <c r="S586" s="319" t="s">
        <v>357</v>
      </c>
      <c r="BE586" s="60"/>
      <c r="BR586" s="60"/>
      <c r="BX586" s="151"/>
      <c r="CB586" s="151"/>
      <c r="CM586" s="151"/>
      <c r="CO586" s="151"/>
      <c r="CT586" s="151"/>
      <c r="CY586" s="151"/>
    </row>
    <row r="587" spans="1:103" x14ac:dyDescent="0.2">
      <c r="A587" s="60"/>
      <c r="B587" s="60"/>
      <c r="C587" s="60"/>
      <c r="D587" s="60"/>
      <c r="E587" s="60"/>
      <c r="F587" s="60"/>
      <c r="G587" s="60"/>
      <c r="H587" s="60"/>
      <c r="I587" s="60"/>
      <c r="J587" s="60"/>
      <c r="K587" s="60"/>
      <c r="L587" s="60"/>
      <c r="M587" s="60"/>
      <c r="N587" s="60"/>
      <c r="O587" s="60"/>
      <c r="P587" s="60"/>
      <c r="Q587" s="60"/>
      <c r="R587" s="334">
        <v>2215</v>
      </c>
      <c r="S587" s="319" t="s">
        <v>357</v>
      </c>
      <c r="BE587" s="60"/>
      <c r="BR587" s="60"/>
      <c r="BX587" s="151"/>
      <c r="CB587" s="151"/>
      <c r="CM587" s="151"/>
      <c r="CO587" s="151"/>
      <c r="CT587" s="151"/>
      <c r="CY587" s="151"/>
    </row>
    <row r="588" spans="1:103" x14ac:dyDescent="0.2">
      <c r="A588" s="60"/>
      <c r="B588" s="60"/>
      <c r="C588" s="60"/>
      <c r="D588" s="60"/>
      <c r="E588" s="60"/>
      <c r="F588" s="60"/>
      <c r="G588" s="60"/>
      <c r="H588" s="60"/>
      <c r="I588" s="60"/>
      <c r="J588" s="60"/>
      <c r="K588" s="60"/>
      <c r="L588" s="60"/>
      <c r="M588" s="60"/>
      <c r="N588" s="60"/>
      <c r="O588" s="60"/>
      <c r="P588" s="60"/>
      <c r="Q588" s="60"/>
      <c r="R588" s="334">
        <v>2217</v>
      </c>
      <c r="S588" s="319" t="s">
        <v>357</v>
      </c>
      <c r="BE588" s="60"/>
      <c r="BR588" s="60"/>
      <c r="BX588" s="151"/>
      <c r="CB588" s="151"/>
      <c r="CM588" s="151"/>
      <c r="CO588" s="151"/>
      <c r="CT588" s="151"/>
      <c r="CY588" s="151"/>
    </row>
    <row r="589" spans="1:103" x14ac:dyDescent="0.2">
      <c r="A589" s="60"/>
      <c r="B589" s="60"/>
      <c r="C589" s="60"/>
      <c r="D589" s="60"/>
      <c r="E589" s="60"/>
      <c r="F589" s="60"/>
      <c r="G589" s="60"/>
      <c r="H589" s="60"/>
      <c r="I589" s="60"/>
      <c r="J589" s="60"/>
      <c r="K589" s="60"/>
      <c r="L589" s="60"/>
      <c r="M589" s="60"/>
      <c r="N589" s="60"/>
      <c r="O589" s="60"/>
      <c r="P589" s="60"/>
      <c r="Q589" s="60"/>
      <c r="R589" s="334">
        <v>2222</v>
      </c>
      <c r="S589" s="319" t="s">
        <v>357</v>
      </c>
      <c r="BE589" s="60"/>
      <c r="BR589" s="60"/>
      <c r="BX589" s="151"/>
      <c r="CB589" s="151"/>
      <c r="CM589" s="151"/>
      <c r="CO589" s="151"/>
      <c r="CT589" s="151"/>
      <c r="CY589" s="151"/>
    </row>
    <row r="590" spans="1:103" x14ac:dyDescent="0.2">
      <c r="A590" s="60"/>
      <c r="B590" s="60"/>
      <c r="C590" s="60"/>
      <c r="D590" s="60"/>
      <c r="E590" s="60"/>
      <c r="F590" s="60"/>
      <c r="G590" s="60"/>
      <c r="H590" s="60"/>
      <c r="I590" s="60"/>
      <c r="J590" s="60"/>
      <c r="K590" s="60"/>
      <c r="L590" s="60"/>
      <c r="M590" s="60"/>
      <c r="N590" s="60"/>
      <c r="O590" s="60"/>
      <c r="P590" s="60"/>
      <c r="Q590" s="60"/>
      <c r="R590" s="334">
        <v>2228</v>
      </c>
      <c r="S590" s="319" t="s">
        <v>357</v>
      </c>
      <c r="BE590" s="60"/>
      <c r="BR590" s="60"/>
      <c r="BX590" s="151"/>
      <c r="CB590" s="151"/>
      <c r="CM590" s="151"/>
      <c r="CO590" s="151"/>
      <c r="CT590" s="151"/>
      <c r="CY590" s="151"/>
    </row>
    <row r="591" spans="1:103" x14ac:dyDescent="0.2">
      <c r="A591" s="60"/>
      <c r="B591" s="60"/>
      <c r="C591" s="60"/>
      <c r="D591" s="60"/>
      <c r="E591" s="60"/>
      <c r="F591" s="60"/>
      <c r="G591" s="60"/>
      <c r="H591" s="60"/>
      <c r="I591" s="60"/>
      <c r="J591" s="60"/>
      <c r="K591" s="60"/>
      <c r="L591" s="60"/>
      <c r="M591" s="60"/>
      <c r="N591" s="60"/>
      <c r="O591" s="60"/>
      <c r="P591" s="60"/>
      <c r="Q591" s="60"/>
      <c r="R591" s="334">
        <v>2238</v>
      </c>
      <c r="S591" s="319" t="s">
        <v>357</v>
      </c>
      <c r="BE591" s="60"/>
      <c r="BR591" s="60"/>
      <c r="BX591" s="151"/>
      <c r="CB591" s="151"/>
      <c r="CM591" s="151"/>
      <c r="CO591" s="151"/>
      <c r="CT591" s="151"/>
      <c r="CY591" s="151"/>
    </row>
    <row r="592" spans="1:103" x14ac:dyDescent="0.2">
      <c r="A592" s="60"/>
      <c r="B592" s="60"/>
      <c r="C592" s="60"/>
      <c r="D592" s="60"/>
      <c r="E592" s="60"/>
      <c r="F592" s="60"/>
      <c r="G592" s="60"/>
      <c r="H592" s="60"/>
      <c r="I592" s="60"/>
      <c r="J592" s="60"/>
      <c r="K592" s="60"/>
      <c r="L592" s="60"/>
      <c r="M592" s="60"/>
      <c r="N592" s="60"/>
      <c r="O592" s="60"/>
      <c r="P592" s="60"/>
      <c r="Q592" s="60"/>
      <c r="R592" s="334">
        <v>2241</v>
      </c>
      <c r="S592" s="319" t="s">
        <v>357</v>
      </c>
      <c r="BE592" s="60"/>
      <c r="BR592" s="60"/>
      <c r="BX592" s="151"/>
      <c r="CB592" s="151"/>
      <c r="CM592" s="151"/>
      <c r="CO592" s="151"/>
      <c r="CT592" s="151"/>
      <c r="CY592" s="151"/>
    </row>
    <row r="593" spans="1:103" x14ac:dyDescent="0.2">
      <c r="A593" s="60"/>
      <c r="B593" s="60"/>
      <c r="C593" s="60"/>
      <c r="D593" s="60"/>
      <c r="E593" s="60"/>
      <c r="F593" s="60"/>
      <c r="G593" s="60"/>
      <c r="H593" s="60"/>
      <c r="I593" s="60"/>
      <c r="J593" s="60"/>
      <c r="K593" s="60"/>
      <c r="L593" s="60"/>
      <c r="M593" s="60"/>
      <c r="N593" s="60"/>
      <c r="O593" s="60"/>
      <c r="P593" s="60"/>
      <c r="Q593" s="60"/>
      <c r="R593" s="334">
        <v>2266</v>
      </c>
      <c r="S593" s="319" t="s">
        <v>357</v>
      </c>
      <c r="BE593" s="60"/>
      <c r="BR593" s="60"/>
      <c r="BX593" s="151"/>
      <c r="CB593" s="151"/>
      <c r="CM593" s="151"/>
      <c r="CO593" s="151"/>
      <c r="CT593" s="151"/>
      <c r="CY593" s="151"/>
    </row>
    <row r="594" spans="1:103" x14ac:dyDescent="0.2">
      <c r="A594" s="60"/>
      <c r="B594" s="60"/>
      <c r="C594" s="60"/>
      <c r="D594" s="60"/>
      <c r="E594" s="60"/>
      <c r="F594" s="60"/>
      <c r="G594" s="60"/>
      <c r="H594" s="60"/>
      <c r="I594" s="60"/>
      <c r="J594" s="60"/>
      <c r="K594" s="60"/>
      <c r="L594" s="60"/>
      <c r="M594" s="60"/>
      <c r="N594" s="60"/>
      <c r="O594" s="60"/>
      <c r="P594" s="60"/>
      <c r="Q594" s="60"/>
      <c r="R594" s="334">
        <v>2269</v>
      </c>
      <c r="S594" s="319" t="s">
        <v>357</v>
      </c>
      <c r="BE594" s="60"/>
      <c r="BR594" s="60"/>
      <c r="BX594" s="151"/>
      <c r="CB594" s="151"/>
      <c r="CM594" s="151"/>
      <c r="CO594" s="151"/>
      <c r="CT594" s="151"/>
      <c r="CY594" s="151"/>
    </row>
    <row r="595" spans="1:103" x14ac:dyDescent="0.2">
      <c r="A595" s="60"/>
      <c r="B595" s="60"/>
      <c r="C595" s="60"/>
      <c r="D595" s="60"/>
      <c r="E595" s="60"/>
      <c r="F595" s="60"/>
      <c r="G595" s="60"/>
      <c r="H595" s="60"/>
      <c r="I595" s="60"/>
      <c r="J595" s="60"/>
      <c r="K595" s="60"/>
      <c r="L595" s="60"/>
      <c r="M595" s="60"/>
      <c r="N595" s="60"/>
      <c r="O595" s="60"/>
      <c r="P595" s="60"/>
      <c r="Q595" s="60"/>
      <c r="R595" s="334">
        <v>2283</v>
      </c>
      <c r="S595" s="319" t="s">
        <v>357</v>
      </c>
      <c r="BE595" s="60"/>
      <c r="BR595" s="60"/>
      <c r="BX595" s="151"/>
      <c r="CB595" s="151"/>
      <c r="CM595" s="151"/>
      <c r="CO595" s="151"/>
      <c r="CT595" s="151"/>
      <c r="CY595" s="151"/>
    </row>
    <row r="596" spans="1:103" x14ac:dyDescent="0.2">
      <c r="A596" s="60"/>
      <c r="B596" s="60"/>
      <c r="C596" s="60"/>
      <c r="D596" s="60"/>
      <c r="E596" s="60"/>
      <c r="F596" s="60"/>
      <c r="G596" s="60"/>
      <c r="H596" s="60"/>
      <c r="I596" s="60"/>
      <c r="J596" s="60"/>
      <c r="K596" s="60"/>
      <c r="L596" s="60"/>
      <c r="M596" s="60"/>
      <c r="N596" s="60"/>
      <c r="O596" s="60"/>
      <c r="P596" s="60"/>
      <c r="Q596" s="60"/>
      <c r="R596" s="334">
        <v>2284</v>
      </c>
      <c r="S596" s="319" t="s">
        <v>357</v>
      </c>
      <c r="BE596" s="60"/>
      <c r="BR596" s="60"/>
      <c r="BX596" s="151"/>
      <c r="CB596" s="151"/>
      <c r="CM596" s="151"/>
      <c r="CO596" s="151"/>
      <c r="CT596" s="151"/>
      <c r="CY596" s="151"/>
    </row>
    <row r="597" spans="1:103" x14ac:dyDescent="0.2">
      <c r="A597" s="60"/>
      <c r="B597" s="60"/>
      <c r="C597" s="60"/>
      <c r="D597" s="60"/>
      <c r="E597" s="60"/>
      <c r="F597" s="60"/>
      <c r="G597" s="60"/>
      <c r="H597" s="60"/>
      <c r="I597" s="60"/>
      <c r="J597" s="60"/>
      <c r="K597" s="60"/>
      <c r="L597" s="60"/>
      <c r="M597" s="60"/>
      <c r="N597" s="60"/>
      <c r="O597" s="60"/>
      <c r="P597" s="60"/>
      <c r="Q597" s="60"/>
      <c r="R597" s="334">
        <v>2293</v>
      </c>
      <c r="S597" s="319" t="s">
        <v>357</v>
      </c>
      <c r="BE597" s="60"/>
      <c r="BR597" s="60"/>
      <c r="BX597" s="151"/>
      <c r="CB597" s="151"/>
      <c r="CM597" s="151"/>
      <c r="CO597" s="151"/>
      <c r="CT597" s="151"/>
      <c r="CY597" s="151"/>
    </row>
    <row r="598" spans="1:103" x14ac:dyDescent="0.2">
      <c r="A598" s="60"/>
      <c r="B598" s="60"/>
      <c r="C598" s="60"/>
      <c r="D598" s="60"/>
      <c r="E598" s="60"/>
      <c r="F598" s="60"/>
      <c r="G598" s="60"/>
      <c r="H598" s="60"/>
      <c r="I598" s="60"/>
      <c r="J598" s="60"/>
      <c r="K598" s="60"/>
      <c r="L598" s="60"/>
      <c r="M598" s="60"/>
      <c r="N598" s="60"/>
      <c r="O598" s="60"/>
      <c r="P598" s="60"/>
      <c r="Q598" s="60"/>
      <c r="R598" s="334">
        <v>2295</v>
      </c>
      <c r="S598" s="319" t="s">
        <v>357</v>
      </c>
      <c r="BE598" s="60"/>
      <c r="BR598" s="60"/>
      <c r="BX598" s="151"/>
      <c r="CB598" s="151"/>
      <c r="CM598" s="151"/>
      <c r="CO598" s="151"/>
      <c r="CT598" s="151"/>
      <c r="CY598" s="151"/>
    </row>
    <row r="599" spans="1:103" x14ac:dyDescent="0.2">
      <c r="A599" s="60"/>
      <c r="B599" s="60"/>
      <c r="C599" s="60"/>
      <c r="D599" s="60"/>
      <c r="E599" s="60"/>
      <c r="F599" s="60"/>
      <c r="G599" s="60"/>
      <c r="H599" s="60"/>
      <c r="I599" s="60"/>
      <c r="J599" s="60"/>
      <c r="K599" s="60"/>
      <c r="L599" s="60"/>
      <c r="M599" s="60"/>
      <c r="N599" s="60"/>
      <c r="O599" s="60"/>
      <c r="P599" s="60"/>
      <c r="Q599" s="60"/>
      <c r="R599" s="334">
        <v>2297</v>
      </c>
      <c r="S599" s="319" t="s">
        <v>357</v>
      </c>
      <c r="BE599" s="60"/>
      <c r="BR599" s="60"/>
      <c r="BX599" s="151"/>
      <c r="CB599" s="151"/>
      <c r="CM599" s="151"/>
      <c r="CO599" s="151"/>
      <c r="CT599" s="151"/>
      <c r="CY599" s="151"/>
    </row>
    <row r="600" spans="1:103" x14ac:dyDescent="0.2">
      <c r="A600" s="60"/>
      <c r="B600" s="60"/>
      <c r="C600" s="60"/>
      <c r="D600" s="60"/>
      <c r="E600" s="60"/>
      <c r="F600" s="60"/>
      <c r="G600" s="60"/>
      <c r="H600" s="60"/>
      <c r="I600" s="60"/>
      <c r="J600" s="60"/>
      <c r="K600" s="60"/>
      <c r="L600" s="60"/>
      <c r="M600" s="60"/>
      <c r="N600" s="60"/>
      <c r="O600" s="60"/>
      <c r="P600" s="60"/>
      <c r="Q600" s="60"/>
      <c r="R600" s="334">
        <v>2298</v>
      </c>
      <c r="S600" s="319" t="s">
        <v>357</v>
      </c>
      <c r="BE600" s="60"/>
      <c r="BR600" s="60"/>
      <c r="BX600" s="151"/>
      <c r="CB600" s="151"/>
      <c r="CM600" s="151"/>
      <c r="CO600" s="151"/>
      <c r="CT600" s="151"/>
      <c r="CY600" s="151"/>
    </row>
    <row r="601" spans="1:103" x14ac:dyDescent="0.2">
      <c r="A601" s="60"/>
      <c r="B601" s="60"/>
      <c r="C601" s="60"/>
      <c r="D601" s="60"/>
      <c r="E601" s="60"/>
      <c r="F601" s="60"/>
      <c r="G601" s="60"/>
      <c r="H601" s="60"/>
      <c r="I601" s="60"/>
      <c r="J601" s="60"/>
      <c r="K601" s="60"/>
      <c r="L601" s="60"/>
      <c r="M601" s="60"/>
      <c r="N601" s="60"/>
      <c r="O601" s="60"/>
      <c r="P601" s="60"/>
      <c r="Q601" s="60"/>
      <c r="R601" s="334">
        <v>2301</v>
      </c>
      <c r="S601" s="319" t="s">
        <v>357</v>
      </c>
      <c r="BE601" s="60"/>
      <c r="BR601" s="60"/>
      <c r="BX601" s="151"/>
      <c r="CB601" s="151"/>
      <c r="CM601" s="151"/>
      <c r="CO601" s="151"/>
      <c r="CT601" s="151"/>
      <c r="CY601" s="151"/>
    </row>
    <row r="602" spans="1:103" x14ac:dyDescent="0.2">
      <c r="A602" s="60"/>
      <c r="B602" s="60"/>
      <c r="C602" s="60"/>
      <c r="D602" s="60"/>
      <c r="E602" s="60"/>
      <c r="F602" s="60"/>
      <c r="G602" s="60"/>
      <c r="H602" s="60"/>
      <c r="I602" s="60"/>
      <c r="J602" s="60"/>
      <c r="K602" s="60"/>
      <c r="L602" s="60"/>
      <c r="M602" s="60"/>
      <c r="N602" s="60"/>
      <c r="O602" s="60"/>
      <c r="P602" s="60"/>
      <c r="Q602" s="60"/>
      <c r="R602" s="334">
        <v>2302</v>
      </c>
      <c r="S602" s="319" t="s">
        <v>357</v>
      </c>
      <c r="BE602" s="60"/>
      <c r="BR602" s="60"/>
      <c r="BX602" s="151"/>
      <c r="CB602" s="151"/>
      <c r="CM602" s="151"/>
      <c r="CO602" s="151"/>
      <c r="CT602" s="151"/>
      <c r="CY602" s="151"/>
    </row>
    <row r="603" spans="1:103" x14ac:dyDescent="0.2">
      <c r="A603" s="60"/>
      <c r="B603" s="60"/>
      <c r="C603" s="60"/>
      <c r="D603" s="60"/>
      <c r="E603" s="60"/>
      <c r="F603" s="60"/>
      <c r="G603" s="60"/>
      <c r="H603" s="60"/>
      <c r="I603" s="60"/>
      <c r="J603" s="60"/>
      <c r="K603" s="60"/>
      <c r="L603" s="60"/>
      <c r="M603" s="60"/>
      <c r="N603" s="60"/>
      <c r="O603" s="60"/>
      <c r="P603" s="60"/>
      <c r="Q603" s="60"/>
      <c r="R603" s="334">
        <v>2303</v>
      </c>
      <c r="S603" s="319" t="s">
        <v>357</v>
      </c>
      <c r="BE603" s="60"/>
      <c r="BR603" s="60"/>
      <c r="BX603" s="151"/>
      <c r="CB603" s="151"/>
      <c r="CM603" s="151"/>
      <c r="CO603" s="151"/>
      <c r="CT603" s="151"/>
      <c r="CY603" s="151"/>
    </row>
    <row r="604" spans="1:103" x14ac:dyDescent="0.2">
      <c r="A604" s="60"/>
      <c r="B604" s="60"/>
      <c r="C604" s="60"/>
      <c r="D604" s="60"/>
      <c r="E604" s="60"/>
      <c r="F604" s="60"/>
      <c r="G604" s="60"/>
      <c r="H604" s="60"/>
      <c r="I604" s="60"/>
      <c r="J604" s="60"/>
      <c r="K604" s="60"/>
      <c r="L604" s="60"/>
      <c r="M604" s="60"/>
      <c r="N604" s="60"/>
      <c r="O604" s="60"/>
      <c r="P604" s="60"/>
      <c r="Q604" s="60"/>
      <c r="R604" s="334">
        <v>2304</v>
      </c>
      <c r="S604" s="319" t="s">
        <v>357</v>
      </c>
      <c r="BE604" s="60"/>
      <c r="BR604" s="60"/>
      <c r="BX604" s="151"/>
      <c r="CB604" s="151"/>
      <c r="CM604" s="151"/>
      <c r="CO604" s="151"/>
      <c r="CT604" s="151"/>
      <c r="CY604" s="151"/>
    </row>
    <row r="605" spans="1:103" x14ac:dyDescent="0.2">
      <c r="A605" s="60"/>
      <c r="B605" s="60"/>
      <c r="C605" s="60"/>
      <c r="D605" s="60"/>
      <c r="E605" s="60"/>
      <c r="F605" s="60"/>
      <c r="G605" s="60"/>
      <c r="H605" s="60"/>
      <c r="I605" s="60"/>
      <c r="J605" s="60"/>
      <c r="K605" s="60"/>
      <c r="L605" s="60"/>
      <c r="M605" s="60"/>
      <c r="N605" s="60"/>
      <c r="O605" s="60"/>
      <c r="P605" s="60"/>
      <c r="Q605" s="60"/>
      <c r="R605" s="334">
        <v>2305</v>
      </c>
      <c r="S605" s="319" t="s">
        <v>357</v>
      </c>
      <c r="BE605" s="60"/>
      <c r="BR605" s="60"/>
      <c r="BX605" s="151"/>
      <c r="CB605" s="151"/>
      <c r="CM605" s="151"/>
      <c r="CO605" s="151"/>
      <c r="CT605" s="151"/>
      <c r="CY605" s="151"/>
    </row>
    <row r="606" spans="1:103" x14ac:dyDescent="0.2">
      <c r="A606" s="60"/>
      <c r="B606" s="60"/>
      <c r="C606" s="60"/>
      <c r="D606" s="60"/>
      <c r="E606" s="60"/>
      <c r="F606" s="60"/>
      <c r="G606" s="60"/>
      <c r="H606" s="60"/>
      <c r="I606" s="60"/>
      <c r="J606" s="60"/>
      <c r="K606" s="60"/>
      <c r="L606" s="60"/>
      <c r="M606" s="60"/>
      <c r="N606" s="60"/>
      <c r="O606" s="60"/>
      <c r="P606" s="60"/>
      <c r="Q606" s="60"/>
      <c r="R606" s="334">
        <v>2322</v>
      </c>
      <c r="S606" s="319" t="s">
        <v>357</v>
      </c>
      <c r="BE606" s="60"/>
      <c r="BR606" s="60"/>
      <c r="BX606" s="151"/>
      <c r="CB606" s="151"/>
      <c r="CM606" s="151"/>
      <c r="CO606" s="151"/>
      <c r="CT606" s="151"/>
      <c r="CY606" s="151"/>
    </row>
    <row r="607" spans="1:103" x14ac:dyDescent="0.2">
      <c r="A607" s="60"/>
      <c r="B607" s="60"/>
      <c r="C607" s="60"/>
      <c r="D607" s="60"/>
      <c r="E607" s="60"/>
      <c r="F607" s="60"/>
      <c r="G607" s="60"/>
      <c r="H607" s="60"/>
      <c r="I607" s="60"/>
      <c r="J607" s="60"/>
      <c r="K607" s="60"/>
      <c r="L607" s="60"/>
      <c r="M607" s="60"/>
      <c r="N607" s="60"/>
      <c r="O607" s="60"/>
      <c r="P607" s="60"/>
      <c r="Q607" s="60"/>
      <c r="R607" s="334">
        <v>2324</v>
      </c>
      <c r="S607" s="319" t="s">
        <v>357</v>
      </c>
      <c r="BE607" s="60"/>
      <c r="BR607" s="60"/>
      <c r="BX607" s="151"/>
      <c r="CB607" s="151"/>
      <c r="CM607" s="151"/>
      <c r="CO607" s="151"/>
      <c r="CT607" s="151"/>
      <c r="CY607" s="151"/>
    </row>
    <row r="608" spans="1:103" x14ac:dyDescent="0.2">
      <c r="A608" s="60"/>
      <c r="B608" s="60"/>
      <c r="C608" s="60"/>
      <c r="D608" s="60"/>
      <c r="E608" s="60"/>
      <c r="F608" s="60"/>
      <c r="G608" s="60"/>
      <c r="H608" s="60"/>
      <c r="I608" s="60"/>
      <c r="J608" s="60"/>
      <c r="K608" s="60"/>
      <c r="L608" s="60"/>
      <c r="M608" s="60"/>
      <c r="N608" s="60"/>
      <c r="O608" s="60"/>
      <c r="P608" s="60"/>
      <c r="Q608" s="60"/>
      <c r="R608" s="334">
        <v>2325</v>
      </c>
      <c r="S608" s="319" t="s">
        <v>357</v>
      </c>
      <c r="BE608" s="60"/>
      <c r="BR608" s="60"/>
      <c r="BX608" s="151"/>
      <c r="CB608" s="151"/>
      <c r="CM608" s="151"/>
      <c r="CO608" s="151"/>
      <c r="CT608" s="151"/>
      <c r="CY608" s="151"/>
    </row>
    <row r="609" spans="1:103" x14ac:dyDescent="0.2">
      <c r="A609" s="60"/>
      <c r="B609" s="60"/>
      <c r="C609" s="60"/>
      <c r="D609" s="60"/>
      <c r="E609" s="60"/>
      <c r="F609" s="60"/>
      <c r="G609" s="60"/>
      <c r="H609" s="60"/>
      <c r="I609" s="60"/>
      <c r="J609" s="60"/>
      <c r="K609" s="60"/>
      <c r="L609" s="60"/>
      <c r="M609" s="60"/>
      <c r="N609" s="60"/>
      <c r="O609" s="60"/>
      <c r="P609" s="60"/>
      <c r="Q609" s="60"/>
      <c r="R609" s="334">
        <v>2327</v>
      </c>
      <c r="S609" s="319" t="s">
        <v>357</v>
      </c>
      <c r="BE609" s="60"/>
      <c r="BR609" s="60"/>
      <c r="BX609" s="151"/>
      <c r="CB609" s="151"/>
      <c r="CM609" s="151"/>
      <c r="CO609" s="151"/>
      <c r="CT609" s="151"/>
      <c r="CY609" s="151"/>
    </row>
    <row r="610" spans="1:103" x14ac:dyDescent="0.2">
      <c r="A610" s="60"/>
      <c r="B610" s="60"/>
      <c r="C610" s="60"/>
      <c r="D610" s="60"/>
      <c r="E610" s="60"/>
      <c r="F610" s="60"/>
      <c r="G610" s="60"/>
      <c r="H610" s="60"/>
      <c r="I610" s="60"/>
      <c r="J610" s="60"/>
      <c r="K610" s="60"/>
      <c r="L610" s="60"/>
      <c r="M610" s="60"/>
      <c r="N610" s="60"/>
      <c r="O610" s="60"/>
      <c r="P610" s="60"/>
      <c r="Q610" s="60"/>
      <c r="R610" s="334">
        <v>2330</v>
      </c>
      <c r="S610" s="319" t="s">
        <v>357</v>
      </c>
      <c r="BE610" s="60"/>
      <c r="BR610" s="60"/>
      <c r="BX610" s="151"/>
      <c r="CB610" s="151"/>
      <c r="CM610" s="151"/>
      <c r="CO610" s="151"/>
      <c r="CT610" s="151"/>
      <c r="CY610" s="151"/>
    </row>
    <row r="611" spans="1:103" x14ac:dyDescent="0.2">
      <c r="A611" s="60"/>
      <c r="B611" s="60"/>
      <c r="C611" s="60"/>
      <c r="D611" s="60"/>
      <c r="E611" s="60"/>
      <c r="F611" s="60"/>
      <c r="G611" s="60"/>
      <c r="H611" s="60"/>
      <c r="I611" s="60"/>
      <c r="J611" s="60"/>
      <c r="K611" s="60"/>
      <c r="L611" s="60"/>
      <c r="M611" s="60"/>
      <c r="N611" s="60"/>
      <c r="O611" s="60"/>
      <c r="P611" s="60"/>
      <c r="Q611" s="60"/>
      <c r="R611" s="334">
        <v>2331</v>
      </c>
      <c r="S611" s="319" t="s">
        <v>357</v>
      </c>
      <c r="BE611" s="60"/>
      <c r="BR611" s="60"/>
      <c r="BX611" s="151"/>
      <c r="CB611" s="151"/>
      <c r="CM611" s="151"/>
      <c r="CO611" s="151"/>
      <c r="CT611" s="151"/>
      <c r="CY611" s="151"/>
    </row>
    <row r="612" spans="1:103" x14ac:dyDescent="0.2">
      <c r="A612" s="60"/>
      <c r="B612" s="60"/>
      <c r="C612" s="60"/>
      <c r="D612" s="60"/>
      <c r="E612" s="60"/>
      <c r="F612" s="60"/>
      <c r="G612" s="60"/>
      <c r="H612" s="60"/>
      <c r="I612" s="60"/>
      <c r="J612" s="60"/>
      <c r="K612" s="60"/>
      <c r="L612" s="60"/>
      <c r="M612" s="60"/>
      <c r="N612" s="60"/>
      <c r="O612" s="60"/>
      <c r="P612" s="60"/>
      <c r="Q612" s="60"/>
      <c r="R612" s="334">
        <v>2332</v>
      </c>
      <c r="S612" s="319" t="s">
        <v>357</v>
      </c>
      <c r="BE612" s="60"/>
      <c r="BR612" s="60"/>
      <c r="BX612" s="151"/>
      <c r="CB612" s="151"/>
      <c r="CM612" s="151"/>
      <c r="CO612" s="151"/>
      <c r="CT612" s="151"/>
      <c r="CY612" s="151"/>
    </row>
    <row r="613" spans="1:103" x14ac:dyDescent="0.2">
      <c r="A613" s="60"/>
      <c r="B613" s="60"/>
      <c r="C613" s="60"/>
      <c r="D613" s="60"/>
      <c r="E613" s="60"/>
      <c r="F613" s="60"/>
      <c r="G613" s="60"/>
      <c r="H613" s="60"/>
      <c r="I613" s="60"/>
      <c r="J613" s="60"/>
      <c r="K613" s="60"/>
      <c r="L613" s="60"/>
      <c r="M613" s="60"/>
      <c r="N613" s="60"/>
      <c r="O613" s="60"/>
      <c r="P613" s="60"/>
      <c r="Q613" s="60"/>
      <c r="R613" s="334">
        <v>2333</v>
      </c>
      <c r="S613" s="319" t="s">
        <v>357</v>
      </c>
      <c r="BE613" s="60"/>
      <c r="BR613" s="60"/>
      <c r="BX613" s="151"/>
      <c r="CB613" s="151"/>
      <c r="CM613" s="151"/>
      <c r="CO613" s="151"/>
      <c r="CT613" s="151"/>
      <c r="CY613" s="151"/>
    </row>
    <row r="614" spans="1:103" x14ac:dyDescent="0.2">
      <c r="A614" s="60"/>
      <c r="B614" s="60"/>
      <c r="C614" s="60"/>
      <c r="D614" s="60"/>
      <c r="E614" s="60"/>
      <c r="F614" s="60"/>
      <c r="G614" s="60"/>
      <c r="H614" s="60"/>
      <c r="I614" s="60"/>
      <c r="J614" s="60"/>
      <c r="K614" s="60"/>
      <c r="L614" s="60"/>
      <c r="M614" s="60"/>
      <c r="N614" s="60"/>
      <c r="O614" s="60"/>
      <c r="P614" s="60"/>
      <c r="Q614" s="60"/>
      <c r="R614" s="334">
        <v>2334</v>
      </c>
      <c r="S614" s="319" t="s">
        <v>357</v>
      </c>
      <c r="BE614" s="60"/>
      <c r="BR614" s="60"/>
      <c r="BX614" s="151"/>
      <c r="CB614" s="151"/>
      <c r="CM614" s="151"/>
      <c r="CO614" s="151"/>
      <c r="CT614" s="151"/>
      <c r="CY614" s="151"/>
    </row>
    <row r="615" spans="1:103" x14ac:dyDescent="0.2">
      <c r="A615" s="60"/>
      <c r="B615" s="60"/>
      <c r="C615" s="60"/>
      <c r="D615" s="60"/>
      <c r="E615" s="60"/>
      <c r="F615" s="60"/>
      <c r="G615" s="60"/>
      <c r="H615" s="60"/>
      <c r="I615" s="60"/>
      <c r="J615" s="60"/>
      <c r="K615" s="60"/>
      <c r="L615" s="60"/>
      <c r="M615" s="60"/>
      <c r="N615" s="60"/>
      <c r="O615" s="60"/>
      <c r="P615" s="60"/>
      <c r="Q615" s="60"/>
      <c r="R615" s="334">
        <v>2337</v>
      </c>
      <c r="S615" s="319" t="s">
        <v>357</v>
      </c>
      <c r="BE615" s="60"/>
      <c r="BR615" s="60"/>
      <c r="BX615" s="151"/>
      <c r="CB615" s="151"/>
      <c r="CM615" s="151"/>
      <c r="CO615" s="151"/>
      <c r="CT615" s="151"/>
      <c r="CY615" s="151"/>
    </row>
    <row r="616" spans="1:103" x14ac:dyDescent="0.2">
      <c r="A616" s="60"/>
      <c r="B616" s="60"/>
      <c r="C616" s="60"/>
      <c r="D616" s="60"/>
      <c r="E616" s="60"/>
      <c r="F616" s="60"/>
      <c r="G616" s="60"/>
      <c r="H616" s="60"/>
      <c r="I616" s="60"/>
      <c r="J616" s="60"/>
      <c r="K616" s="60"/>
      <c r="L616" s="60"/>
      <c r="M616" s="60"/>
      <c r="N616" s="60"/>
      <c r="O616" s="60"/>
      <c r="P616" s="60"/>
      <c r="Q616" s="60"/>
      <c r="R616" s="334">
        <v>2338</v>
      </c>
      <c r="S616" s="319" t="s">
        <v>357</v>
      </c>
      <c r="BE616" s="60"/>
      <c r="BR616" s="60"/>
      <c r="BX616" s="151"/>
      <c r="CB616" s="151"/>
      <c r="CM616" s="151"/>
      <c r="CO616" s="151"/>
      <c r="CT616" s="151"/>
      <c r="CY616" s="151"/>
    </row>
    <row r="617" spans="1:103" x14ac:dyDescent="0.2">
      <c r="A617" s="60"/>
      <c r="B617" s="60"/>
      <c r="C617" s="60"/>
      <c r="D617" s="60"/>
      <c r="E617" s="60"/>
      <c r="F617" s="60"/>
      <c r="G617" s="60"/>
      <c r="H617" s="60"/>
      <c r="I617" s="60"/>
      <c r="J617" s="60"/>
      <c r="K617" s="60"/>
      <c r="L617" s="60"/>
      <c r="M617" s="60"/>
      <c r="N617" s="60"/>
      <c r="O617" s="60"/>
      <c r="P617" s="60"/>
      <c r="Q617" s="60"/>
      <c r="R617" s="334">
        <v>2339</v>
      </c>
      <c r="S617" s="319" t="s">
        <v>357</v>
      </c>
      <c r="BE617" s="60"/>
      <c r="BR617" s="60"/>
      <c r="BX617" s="151"/>
      <c r="CB617" s="151"/>
      <c r="CM617" s="151"/>
      <c r="CO617" s="151"/>
      <c r="CT617" s="151"/>
      <c r="CY617" s="151"/>
    </row>
    <row r="618" spans="1:103" x14ac:dyDescent="0.2">
      <c r="A618" s="60"/>
      <c r="B618" s="60"/>
      <c r="C618" s="60"/>
      <c r="D618" s="60"/>
      <c r="E618" s="60"/>
      <c r="F618" s="60"/>
      <c r="G618" s="60"/>
      <c r="H618" s="60"/>
      <c r="I618" s="60"/>
      <c r="J618" s="60"/>
      <c r="K618" s="60"/>
      <c r="L618" s="60"/>
      <c r="M618" s="60"/>
      <c r="N618" s="60"/>
      <c r="O618" s="60"/>
      <c r="P618" s="60"/>
      <c r="Q618" s="60"/>
      <c r="R618" s="334">
        <v>2340</v>
      </c>
      <c r="S618" s="319" t="s">
        <v>357</v>
      </c>
      <c r="BE618" s="60"/>
      <c r="BR618" s="60"/>
      <c r="BX618" s="151"/>
      <c r="CB618" s="151"/>
      <c r="CM618" s="151"/>
      <c r="CO618" s="151"/>
      <c r="CT618" s="151"/>
      <c r="CY618" s="151"/>
    </row>
    <row r="619" spans="1:103" x14ac:dyDescent="0.2">
      <c r="A619" s="60"/>
      <c r="B619" s="60"/>
      <c r="C619" s="60"/>
      <c r="D619" s="60"/>
      <c r="E619" s="60"/>
      <c r="F619" s="60"/>
      <c r="G619" s="60"/>
      <c r="H619" s="60"/>
      <c r="I619" s="60"/>
      <c r="J619" s="60"/>
      <c r="K619" s="60"/>
      <c r="L619" s="60"/>
      <c r="M619" s="60"/>
      <c r="N619" s="60"/>
      <c r="O619" s="60"/>
      <c r="P619" s="60"/>
      <c r="Q619" s="60"/>
      <c r="R619" s="334">
        <v>2341</v>
      </c>
      <c r="S619" s="319" t="s">
        <v>357</v>
      </c>
      <c r="BE619" s="60"/>
      <c r="BR619" s="60"/>
      <c r="BX619" s="151"/>
      <c r="CB619" s="151"/>
      <c r="CM619" s="151"/>
      <c r="CO619" s="151"/>
      <c r="CT619" s="151"/>
      <c r="CY619" s="151"/>
    </row>
    <row r="620" spans="1:103" x14ac:dyDescent="0.2">
      <c r="A620" s="60"/>
      <c r="B620" s="60"/>
      <c r="C620" s="60"/>
      <c r="D620" s="60"/>
      <c r="E620" s="60"/>
      <c r="F620" s="60"/>
      <c r="G620" s="60"/>
      <c r="H620" s="60"/>
      <c r="I620" s="60"/>
      <c r="J620" s="60"/>
      <c r="K620" s="60"/>
      <c r="L620" s="60"/>
      <c r="M620" s="60"/>
      <c r="N620" s="60"/>
      <c r="O620" s="60"/>
      <c r="P620" s="60"/>
      <c r="Q620" s="60"/>
      <c r="R620" s="334">
        <v>2343</v>
      </c>
      <c r="S620" s="319" t="s">
        <v>357</v>
      </c>
      <c r="BE620" s="60"/>
      <c r="BR620" s="60"/>
      <c r="BX620" s="151"/>
      <c r="CB620" s="151"/>
      <c r="CM620" s="151"/>
      <c r="CO620" s="151"/>
      <c r="CT620" s="151"/>
      <c r="CY620" s="151"/>
    </row>
    <row r="621" spans="1:103" x14ac:dyDescent="0.2">
      <c r="A621" s="60"/>
      <c r="B621" s="60"/>
      <c r="C621" s="60"/>
      <c r="D621" s="60"/>
      <c r="E621" s="60"/>
      <c r="F621" s="60"/>
      <c r="G621" s="60"/>
      <c r="H621" s="60"/>
      <c r="I621" s="60"/>
      <c r="J621" s="60"/>
      <c r="K621" s="60"/>
      <c r="L621" s="60"/>
      <c r="M621" s="60"/>
      <c r="N621" s="60"/>
      <c r="O621" s="60"/>
      <c r="P621" s="60"/>
      <c r="Q621" s="60"/>
      <c r="R621" s="334">
        <v>2344</v>
      </c>
      <c r="S621" s="319" t="s">
        <v>357</v>
      </c>
      <c r="BE621" s="60"/>
      <c r="BR621" s="60"/>
      <c r="BX621" s="151"/>
      <c r="CB621" s="151"/>
      <c r="CM621" s="151"/>
      <c r="CO621" s="151"/>
      <c r="CT621" s="151"/>
      <c r="CY621" s="151"/>
    </row>
    <row r="622" spans="1:103" x14ac:dyDescent="0.2">
      <c r="A622" s="60"/>
      <c r="B622" s="60"/>
      <c r="C622" s="60"/>
      <c r="D622" s="60"/>
      <c r="E622" s="60"/>
      <c r="F622" s="60"/>
      <c r="G622" s="60"/>
      <c r="H622" s="60"/>
      <c r="I622" s="60"/>
      <c r="J622" s="60"/>
      <c r="K622" s="60"/>
      <c r="L622" s="60"/>
      <c r="M622" s="60"/>
      <c r="N622" s="60"/>
      <c r="O622" s="60"/>
      <c r="P622" s="60"/>
      <c r="Q622" s="60"/>
      <c r="R622" s="334">
        <v>2345</v>
      </c>
      <c r="S622" s="319" t="s">
        <v>357</v>
      </c>
      <c r="BE622" s="60"/>
      <c r="BR622" s="60"/>
      <c r="BX622" s="151"/>
      <c r="CB622" s="151"/>
      <c r="CM622" s="151"/>
      <c r="CO622" s="151"/>
      <c r="CT622" s="151"/>
      <c r="CY622" s="151"/>
    </row>
    <row r="623" spans="1:103" x14ac:dyDescent="0.2">
      <c r="A623" s="60"/>
      <c r="B623" s="60"/>
      <c r="C623" s="60"/>
      <c r="D623" s="60"/>
      <c r="E623" s="60"/>
      <c r="F623" s="60"/>
      <c r="G623" s="60"/>
      <c r="H623" s="60"/>
      <c r="I623" s="60"/>
      <c r="J623" s="60"/>
      <c r="K623" s="60"/>
      <c r="L623" s="60"/>
      <c r="M623" s="60"/>
      <c r="N623" s="60"/>
      <c r="O623" s="60"/>
      <c r="P623" s="60"/>
      <c r="Q623" s="60"/>
      <c r="R623" s="334">
        <v>2346</v>
      </c>
      <c r="S623" s="319" t="s">
        <v>357</v>
      </c>
      <c r="BE623" s="60"/>
      <c r="BR623" s="60"/>
      <c r="BX623" s="151"/>
      <c r="CB623" s="151"/>
      <c r="CM623" s="151"/>
      <c r="CO623" s="151"/>
      <c r="CT623" s="151"/>
      <c r="CY623" s="151"/>
    </row>
    <row r="624" spans="1:103" x14ac:dyDescent="0.2">
      <c r="A624" s="60"/>
      <c r="B624" s="60"/>
      <c r="C624" s="60"/>
      <c r="D624" s="60"/>
      <c r="E624" s="60"/>
      <c r="F624" s="60"/>
      <c r="G624" s="60"/>
      <c r="H624" s="60"/>
      <c r="I624" s="60"/>
      <c r="J624" s="60"/>
      <c r="K624" s="60"/>
      <c r="L624" s="60"/>
      <c r="M624" s="60"/>
      <c r="N624" s="60"/>
      <c r="O624" s="60"/>
      <c r="P624" s="60"/>
      <c r="Q624" s="60"/>
      <c r="R624" s="334">
        <v>2347</v>
      </c>
      <c r="S624" s="319" t="s">
        <v>357</v>
      </c>
      <c r="BE624" s="60"/>
      <c r="BR624" s="60"/>
      <c r="BX624" s="151"/>
      <c r="CB624" s="151"/>
      <c r="CM624" s="151"/>
      <c r="CO624" s="151"/>
      <c r="CT624" s="151"/>
      <c r="CY624" s="151"/>
    </row>
    <row r="625" spans="1:103" x14ac:dyDescent="0.2">
      <c r="A625" s="60"/>
      <c r="B625" s="60"/>
      <c r="C625" s="60"/>
      <c r="D625" s="60"/>
      <c r="E625" s="60"/>
      <c r="F625" s="60"/>
      <c r="G625" s="60"/>
      <c r="H625" s="60"/>
      <c r="I625" s="60"/>
      <c r="J625" s="60"/>
      <c r="K625" s="60"/>
      <c r="L625" s="60"/>
      <c r="M625" s="60"/>
      <c r="N625" s="60"/>
      <c r="O625" s="60"/>
      <c r="P625" s="60"/>
      <c r="Q625" s="60"/>
      <c r="R625" s="334">
        <v>2348</v>
      </c>
      <c r="S625" s="319" t="s">
        <v>357</v>
      </c>
      <c r="BE625" s="60"/>
      <c r="BR625" s="60"/>
      <c r="BX625" s="151"/>
      <c r="CB625" s="151"/>
      <c r="CM625" s="151"/>
      <c r="CO625" s="151"/>
      <c r="CT625" s="151"/>
      <c r="CY625" s="151"/>
    </row>
    <row r="626" spans="1:103" x14ac:dyDescent="0.2">
      <c r="A626" s="60"/>
      <c r="B626" s="60"/>
      <c r="C626" s="60"/>
      <c r="D626" s="60"/>
      <c r="E626" s="60"/>
      <c r="F626" s="60"/>
      <c r="G626" s="60"/>
      <c r="H626" s="60"/>
      <c r="I626" s="60"/>
      <c r="J626" s="60"/>
      <c r="K626" s="60"/>
      <c r="L626" s="60"/>
      <c r="M626" s="60"/>
      <c r="N626" s="60"/>
      <c r="O626" s="60"/>
      <c r="P626" s="60"/>
      <c r="Q626" s="60"/>
      <c r="R626" s="334">
        <v>2349</v>
      </c>
      <c r="S626" s="319" t="s">
        <v>357</v>
      </c>
      <c r="BE626" s="60"/>
      <c r="BR626" s="60"/>
      <c r="BX626" s="151"/>
      <c r="CB626" s="151"/>
      <c r="CM626" s="151"/>
      <c r="CO626" s="151"/>
      <c r="CT626" s="151"/>
      <c r="CY626" s="151"/>
    </row>
    <row r="627" spans="1:103" x14ac:dyDescent="0.2">
      <c r="A627" s="60"/>
      <c r="B627" s="60"/>
      <c r="C627" s="60"/>
      <c r="D627" s="60"/>
      <c r="E627" s="60"/>
      <c r="F627" s="60"/>
      <c r="G627" s="60"/>
      <c r="H627" s="60"/>
      <c r="I627" s="60"/>
      <c r="J627" s="60"/>
      <c r="K627" s="60"/>
      <c r="L627" s="60"/>
      <c r="M627" s="60"/>
      <c r="N627" s="60"/>
      <c r="O627" s="60"/>
      <c r="P627" s="60"/>
      <c r="Q627" s="60"/>
      <c r="R627" s="334">
        <v>2350</v>
      </c>
      <c r="S627" s="319" t="s">
        <v>357</v>
      </c>
      <c r="BE627" s="60"/>
      <c r="BR627" s="60"/>
      <c r="BX627" s="151"/>
      <c r="CB627" s="151"/>
      <c r="CM627" s="151"/>
      <c r="CO627" s="151"/>
      <c r="CT627" s="151"/>
      <c r="CY627" s="151"/>
    </row>
    <row r="628" spans="1:103" x14ac:dyDescent="0.2">
      <c r="A628" s="60"/>
      <c r="B628" s="60"/>
      <c r="C628" s="60"/>
      <c r="D628" s="60"/>
      <c r="E628" s="60"/>
      <c r="F628" s="60"/>
      <c r="G628" s="60"/>
      <c r="H628" s="60"/>
      <c r="I628" s="60"/>
      <c r="J628" s="60"/>
      <c r="K628" s="60"/>
      <c r="L628" s="60"/>
      <c r="M628" s="60"/>
      <c r="N628" s="60"/>
      <c r="O628" s="60"/>
      <c r="P628" s="60"/>
      <c r="Q628" s="60"/>
      <c r="R628" s="334">
        <v>2351</v>
      </c>
      <c r="S628" s="319" t="s">
        <v>357</v>
      </c>
      <c r="BE628" s="60"/>
      <c r="BR628" s="60"/>
      <c r="BX628" s="151"/>
      <c r="CB628" s="151"/>
      <c r="CM628" s="151"/>
      <c r="CO628" s="151"/>
      <c r="CT628" s="151"/>
      <c r="CY628" s="151"/>
    </row>
    <row r="629" spans="1:103" x14ac:dyDescent="0.2">
      <c r="A629" s="60"/>
      <c r="B629" s="60"/>
      <c r="C629" s="60"/>
      <c r="D629" s="60"/>
      <c r="E629" s="60"/>
      <c r="F629" s="60"/>
      <c r="G629" s="60"/>
      <c r="H629" s="60"/>
      <c r="I629" s="60"/>
      <c r="J629" s="60"/>
      <c r="K629" s="60"/>
      <c r="L629" s="60"/>
      <c r="M629" s="60"/>
      <c r="N629" s="60"/>
      <c r="O629" s="60"/>
      <c r="P629" s="60"/>
      <c r="Q629" s="60"/>
      <c r="R629" s="334">
        <v>2355</v>
      </c>
      <c r="S629" s="319" t="s">
        <v>357</v>
      </c>
      <c r="BE629" s="60"/>
      <c r="BR629" s="60"/>
      <c r="BX629" s="151"/>
      <c r="CB629" s="151"/>
      <c r="CM629" s="151"/>
      <c r="CO629" s="151"/>
      <c r="CT629" s="151"/>
      <c r="CY629" s="151"/>
    </row>
    <row r="630" spans="1:103" x14ac:dyDescent="0.2">
      <c r="A630" s="60"/>
      <c r="B630" s="60"/>
      <c r="C630" s="60"/>
      <c r="D630" s="60"/>
      <c r="E630" s="60"/>
      <c r="F630" s="60"/>
      <c r="G630" s="60"/>
      <c r="H630" s="60"/>
      <c r="I630" s="60"/>
      <c r="J630" s="60"/>
      <c r="K630" s="60"/>
      <c r="L630" s="60"/>
      <c r="M630" s="60"/>
      <c r="N630" s="60"/>
      <c r="O630" s="60"/>
      <c r="P630" s="60"/>
      <c r="Q630" s="60"/>
      <c r="R630" s="334">
        <v>2356</v>
      </c>
      <c r="S630" s="319" t="s">
        <v>357</v>
      </c>
      <c r="BE630" s="60"/>
      <c r="BR630" s="60"/>
      <c r="BX630" s="151"/>
      <c r="CB630" s="151"/>
      <c r="CM630" s="151"/>
      <c r="CO630" s="151"/>
      <c r="CT630" s="151"/>
      <c r="CY630" s="151"/>
    </row>
    <row r="631" spans="1:103" x14ac:dyDescent="0.2">
      <c r="A631" s="60"/>
      <c r="B631" s="60"/>
      <c r="C631" s="60"/>
      <c r="D631" s="60"/>
      <c r="E631" s="60"/>
      <c r="F631" s="60"/>
      <c r="G631" s="60"/>
      <c r="H631" s="60"/>
      <c r="I631" s="60"/>
      <c r="J631" s="60"/>
      <c r="K631" s="60"/>
      <c r="L631" s="60"/>
      <c r="M631" s="60"/>
      <c r="N631" s="60"/>
      <c r="O631" s="60"/>
      <c r="P631" s="60"/>
      <c r="Q631" s="60"/>
      <c r="R631" s="334">
        <v>2357</v>
      </c>
      <c r="S631" s="319" t="s">
        <v>357</v>
      </c>
      <c r="BE631" s="60"/>
      <c r="BR631" s="60"/>
      <c r="BX631" s="151"/>
      <c r="CB631" s="151"/>
      <c r="CM631" s="151"/>
      <c r="CO631" s="151"/>
      <c r="CT631" s="151"/>
      <c r="CY631" s="151"/>
    </row>
    <row r="632" spans="1:103" x14ac:dyDescent="0.2">
      <c r="A632" s="60"/>
      <c r="B632" s="60"/>
      <c r="C632" s="60"/>
      <c r="D632" s="60"/>
      <c r="E632" s="60"/>
      <c r="F632" s="60"/>
      <c r="G632" s="60"/>
      <c r="H632" s="60"/>
      <c r="I632" s="60"/>
      <c r="J632" s="60"/>
      <c r="K632" s="60"/>
      <c r="L632" s="60"/>
      <c r="M632" s="60"/>
      <c r="N632" s="60"/>
      <c r="O632" s="60"/>
      <c r="P632" s="60"/>
      <c r="Q632" s="60"/>
      <c r="R632" s="334">
        <v>2358</v>
      </c>
      <c r="S632" s="319" t="s">
        <v>357</v>
      </c>
      <c r="BE632" s="60"/>
      <c r="BR632" s="60"/>
      <c r="BX632" s="151"/>
      <c r="CB632" s="151"/>
      <c r="CM632" s="151"/>
      <c r="CO632" s="151"/>
      <c r="CT632" s="151"/>
      <c r="CY632" s="151"/>
    </row>
    <row r="633" spans="1:103" x14ac:dyDescent="0.2">
      <c r="A633" s="60"/>
      <c r="B633" s="60"/>
      <c r="C633" s="60"/>
      <c r="D633" s="60"/>
      <c r="E633" s="60"/>
      <c r="F633" s="60"/>
      <c r="G633" s="60"/>
      <c r="H633" s="60"/>
      <c r="I633" s="60"/>
      <c r="J633" s="60"/>
      <c r="K633" s="60"/>
      <c r="L633" s="60"/>
      <c r="M633" s="60"/>
      <c r="N633" s="60"/>
      <c r="O633" s="60"/>
      <c r="P633" s="60"/>
      <c r="Q633" s="60"/>
      <c r="R633" s="334">
        <v>2359</v>
      </c>
      <c r="S633" s="319" t="s">
        <v>357</v>
      </c>
      <c r="BE633" s="60"/>
      <c r="BR633" s="60"/>
      <c r="BX633" s="151"/>
      <c r="CB633" s="151"/>
      <c r="CM633" s="151"/>
      <c r="CO633" s="151"/>
      <c r="CT633" s="151"/>
      <c r="CY633" s="151"/>
    </row>
    <row r="634" spans="1:103" x14ac:dyDescent="0.2">
      <c r="A634" s="60"/>
      <c r="B634" s="60"/>
      <c r="C634" s="60"/>
      <c r="D634" s="60"/>
      <c r="E634" s="60"/>
      <c r="F634" s="60"/>
      <c r="G634" s="60"/>
      <c r="H634" s="60"/>
      <c r="I634" s="60"/>
      <c r="J634" s="60"/>
      <c r="K634" s="60"/>
      <c r="L634" s="60"/>
      <c r="M634" s="60"/>
      <c r="N634" s="60"/>
      <c r="O634" s="60"/>
      <c r="P634" s="60"/>
      <c r="Q634" s="60"/>
      <c r="R634" s="334">
        <v>2360</v>
      </c>
      <c r="S634" s="319" t="s">
        <v>357</v>
      </c>
      <c r="BE634" s="60"/>
      <c r="BR634" s="60"/>
      <c r="BX634" s="151"/>
      <c r="CB634" s="151"/>
      <c r="CM634" s="151"/>
      <c r="CO634" s="151"/>
      <c r="CT634" s="151"/>
      <c r="CY634" s="151"/>
    </row>
    <row r="635" spans="1:103" x14ac:dyDescent="0.2">
      <c r="A635" s="60"/>
      <c r="B635" s="60"/>
      <c r="C635" s="60"/>
      <c r="D635" s="60"/>
      <c r="E635" s="60"/>
      <c r="F635" s="60"/>
      <c r="G635" s="60"/>
      <c r="H635" s="60"/>
      <c r="I635" s="60"/>
      <c r="J635" s="60"/>
      <c r="K635" s="60"/>
      <c r="L635" s="60"/>
      <c r="M635" s="60"/>
      <c r="N635" s="60"/>
      <c r="O635" s="60"/>
      <c r="P635" s="60"/>
      <c r="Q635" s="60"/>
      <c r="R635" s="334">
        <v>2361</v>
      </c>
      <c r="S635" s="319" t="s">
        <v>357</v>
      </c>
      <c r="BE635" s="60"/>
      <c r="BR635" s="60"/>
      <c r="BX635" s="151"/>
      <c r="CB635" s="151"/>
      <c r="CM635" s="151"/>
      <c r="CO635" s="151"/>
      <c r="CT635" s="151"/>
      <c r="CY635" s="151"/>
    </row>
    <row r="636" spans="1:103" x14ac:dyDescent="0.2">
      <c r="A636" s="60"/>
      <c r="B636" s="60"/>
      <c r="C636" s="60"/>
      <c r="D636" s="60"/>
      <c r="E636" s="60"/>
      <c r="F636" s="60"/>
      <c r="G636" s="60"/>
      <c r="H636" s="60"/>
      <c r="I636" s="60"/>
      <c r="J636" s="60"/>
      <c r="K636" s="60"/>
      <c r="L636" s="60"/>
      <c r="M636" s="60"/>
      <c r="N636" s="60"/>
      <c r="O636" s="60"/>
      <c r="P636" s="60"/>
      <c r="Q636" s="60"/>
      <c r="R636" s="334">
        <v>2362</v>
      </c>
      <c r="S636" s="319" t="s">
        <v>357</v>
      </c>
      <c r="BE636" s="60"/>
      <c r="BR636" s="60"/>
      <c r="BX636" s="151"/>
      <c r="CB636" s="151"/>
      <c r="CM636" s="151"/>
      <c r="CO636" s="151"/>
      <c r="CT636" s="151"/>
      <c r="CY636" s="151"/>
    </row>
    <row r="637" spans="1:103" x14ac:dyDescent="0.2">
      <c r="A637" s="60"/>
      <c r="B637" s="60"/>
      <c r="C637" s="60"/>
      <c r="D637" s="60"/>
      <c r="E637" s="60"/>
      <c r="F637" s="60"/>
      <c r="G637" s="60"/>
      <c r="H637" s="60"/>
      <c r="I637" s="60"/>
      <c r="J637" s="60"/>
      <c r="K637" s="60"/>
      <c r="L637" s="60"/>
      <c r="M637" s="60"/>
      <c r="N637" s="60"/>
      <c r="O637" s="60"/>
      <c r="P637" s="60"/>
      <c r="Q637" s="60"/>
      <c r="R637" s="334">
        <v>2364</v>
      </c>
      <c r="S637" s="319" t="s">
        <v>357</v>
      </c>
      <c r="BE637" s="60"/>
      <c r="BR637" s="60"/>
      <c r="BX637" s="151"/>
      <c r="CB637" s="151"/>
      <c r="CM637" s="151"/>
      <c r="CO637" s="151"/>
      <c r="CT637" s="151"/>
      <c r="CY637" s="151"/>
    </row>
    <row r="638" spans="1:103" x14ac:dyDescent="0.2">
      <c r="A638" s="60"/>
      <c r="B638" s="60"/>
      <c r="C638" s="60"/>
      <c r="D638" s="60"/>
      <c r="E638" s="60"/>
      <c r="F638" s="60"/>
      <c r="G638" s="60"/>
      <c r="H638" s="60"/>
      <c r="I638" s="60"/>
      <c r="J638" s="60"/>
      <c r="K638" s="60"/>
      <c r="L638" s="60"/>
      <c r="M638" s="60"/>
      <c r="N638" s="60"/>
      <c r="O638" s="60"/>
      <c r="P638" s="60"/>
      <c r="Q638" s="60"/>
      <c r="R638" s="334">
        <v>2366</v>
      </c>
      <c r="S638" s="319" t="s">
        <v>357</v>
      </c>
      <c r="BE638" s="60"/>
      <c r="BR638" s="60"/>
      <c r="BX638" s="151"/>
      <c r="CB638" s="151"/>
      <c r="CM638" s="151"/>
      <c r="CO638" s="151"/>
      <c r="CT638" s="151"/>
      <c r="CY638" s="151"/>
    </row>
    <row r="639" spans="1:103" x14ac:dyDescent="0.2">
      <c r="A639" s="60"/>
      <c r="B639" s="60"/>
      <c r="C639" s="60"/>
      <c r="D639" s="60"/>
      <c r="E639" s="60"/>
      <c r="F639" s="60"/>
      <c r="G639" s="60"/>
      <c r="H639" s="60"/>
      <c r="I639" s="60"/>
      <c r="J639" s="60"/>
      <c r="K639" s="60"/>
      <c r="L639" s="60"/>
      <c r="M639" s="60"/>
      <c r="N639" s="60"/>
      <c r="O639" s="60"/>
      <c r="P639" s="60"/>
      <c r="Q639" s="60"/>
      <c r="R639" s="334">
        <v>2367</v>
      </c>
      <c r="S639" s="319" t="s">
        <v>357</v>
      </c>
      <c r="BE639" s="60"/>
      <c r="BR639" s="60"/>
      <c r="BX639" s="151"/>
      <c r="CB639" s="151"/>
      <c r="CM639" s="151"/>
      <c r="CO639" s="151"/>
      <c r="CT639" s="151"/>
      <c r="CY639" s="151"/>
    </row>
    <row r="640" spans="1:103" x14ac:dyDescent="0.2">
      <c r="A640" s="60"/>
      <c r="B640" s="60"/>
      <c r="C640" s="60"/>
      <c r="D640" s="60"/>
      <c r="E640" s="60"/>
      <c r="F640" s="60"/>
      <c r="G640" s="60"/>
      <c r="H640" s="60"/>
      <c r="I640" s="60"/>
      <c r="J640" s="60"/>
      <c r="K640" s="60"/>
      <c r="L640" s="60"/>
      <c r="M640" s="60"/>
      <c r="N640" s="60"/>
      <c r="O640" s="60"/>
      <c r="P640" s="60"/>
      <c r="Q640" s="60"/>
      <c r="R640" s="334">
        <v>2368</v>
      </c>
      <c r="S640" s="319" t="s">
        <v>357</v>
      </c>
      <c r="BE640" s="60"/>
      <c r="BR640" s="60"/>
      <c r="BX640" s="151"/>
      <c r="CB640" s="151"/>
      <c r="CM640" s="151"/>
      <c r="CO640" s="151"/>
      <c r="CT640" s="151"/>
      <c r="CY640" s="151"/>
    </row>
    <row r="641" spans="1:103" x14ac:dyDescent="0.2">
      <c r="A641" s="60"/>
      <c r="B641" s="60"/>
      <c r="C641" s="60"/>
      <c r="D641" s="60"/>
      <c r="E641" s="60"/>
      <c r="F641" s="60"/>
      <c r="G641" s="60"/>
      <c r="H641" s="60"/>
      <c r="I641" s="60"/>
      <c r="J641" s="60"/>
      <c r="K641" s="60"/>
      <c r="L641" s="60"/>
      <c r="M641" s="60"/>
      <c r="N641" s="60"/>
      <c r="O641" s="60"/>
      <c r="P641" s="60"/>
      <c r="Q641" s="60"/>
      <c r="R641" s="334">
        <v>2370</v>
      </c>
      <c r="S641" s="319" t="s">
        <v>357</v>
      </c>
      <c r="BE641" s="60"/>
      <c r="BR641" s="60"/>
      <c r="BX641" s="151"/>
      <c r="CB641" s="151"/>
      <c r="CM641" s="151"/>
      <c r="CO641" s="151"/>
      <c r="CT641" s="151"/>
      <c r="CY641" s="151"/>
    </row>
    <row r="642" spans="1:103" x14ac:dyDescent="0.2">
      <c r="A642" s="60"/>
      <c r="B642" s="60"/>
      <c r="C642" s="60"/>
      <c r="D642" s="60"/>
      <c r="E642" s="60"/>
      <c r="F642" s="60"/>
      <c r="G642" s="60"/>
      <c r="H642" s="60"/>
      <c r="I642" s="60"/>
      <c r="J642" s="60"/>
      <c r="K642" s="60"/>
      <c r="L642" s="60"/>
      <c r="M642" s="60"/>
      <c r="N642" s="60"/>
      <c r="O642" s="60"/>
      <c r="P642" s="60"/>
      <c r="Q642" s="60"/>
      <c r="R642" s="334">
        <v>2375</v>
      </c>
      <c r="S642" s="319" t="s">
        <v>357</v>
      </c>
      <c r="BE642" s="60"/>
      <c r="BR642" s="60"/>
      <c r="BX642" s="151"/>
      <c r="CB642" s="151"/>
      <c r="CM642" s="151"/>
      <c r="CO642" s="151"/>
      <c r="CT642" s="151"/>
      <c r="CY642" s="151"/>
    </row>
    <row r="643" spans="1:103" x14ac:dyDescent="0.2">
      <c r="A643" s="60"/>
      <c r="B643" s="60"/>
      <c r="C643" s="60"/>
      <c r="D643" s="60"/>
      <c r="E643" s="60"/>
      <c r="F643" s="60"/>
      <c r="G643" s="60"/>
      <c r="H643" s="60"/>
      <c r="I643" s="60"/>
      <c r="J643" s="60"/>
      <c r="K643" s="60"/>
      <c r="L643" s="60"/>
      <c r="M643" s="60"/>
      <c r="N643" s="60"/>
      <c r="O643" s="60"/>
      <c r="P643" s="60"/>
      <c r="Q643" s="60"/>
      <c r="R643" s="334">
        <v>2379</v>
      </c>
      <c r="S643" s="319" t="s">
        <v>357</v>
      </c>
      <c r="BE643" s="60"/>
      <c r="BR643" s="60"/>
      <c r="BX643" s="151"/>
      <c r="CB643" s="151"/>
      <c r="CM643" s="151"/>
      <c r="CO643" s="151"/>
      <c r="CT643" s="151"/>
      <c r="CY643" s="151"/>
    </row>
    <row r="644" spans="1:103" x14ac:dyDescent="0.2">
      <c r="A644" s="60"/>
      <c r="B644" s="60"/>
      <c r="C644" s="60"/>
      <c r="D644" s="60"/>
      <c r="E644" s="60"/>
      <c r="F644" s="60"/>
      <c r="G644" s="60"/>
      <c r="H644" s="60"/>
      <c r="I644" s="60"/>
      <c r="J644" s="60"/>
      <c r="K644" s="60"/>
      <c r="L644" s="60"/>
      <c r="M644" s="60"/>
      <c r="N644" s="60"/>
      <c r="O644" s="60"/>
      <c r="P644" s="60"/>
      <c r="Q644" s="60"/>
      <c r="R644" s="334">
        <v>2381</v>
      </c>
      <c r="S644" s="319" t="s">
        <v>357</v>
      </c>
      <c r="BE644" s="60"/>
      <c r="BR644" s="60"/>
      <c r="BX644" s="151"/>
      <c r="CB644" s="151"/>
      <c r="CM644" s="151"/>
      <c r="CO644" s="151"/>
      <c r="CT644" s="151"/>
      <c r="CY644" s="151"/>
    </row>
    <row r="645" spans="1:103" x14ac:dyDescent="0.2">
      <c r="A645" s="60"/>
      <c r="B645" s="60"/>
      <c r="C645" s="60"/>
      <c r="D645" s="60"/>
      <c r="E645" s="60"/>
      <c r="F645" s="60"/>
      <c r="G645" s="60"/>
      <c r="H645" s="60"/>
      <c r="I645" s="60"/>
      <c r="J645" s="60"/>
      <c r="K645" s="60"/>
      <c r="L645" s="60"/>
      <c r="M645" s="60"/>
      <c r="N645" s="60"/>
      <c r="O645" s="60"/>
      <c r="P645" s="60"/>
      <c r="Q645" s="60"/>
      <c r="R645" s="334">
        <v>2382</v>
      </c>
      <c r="S645" s="319" t="s">
        <v>357</v>
      </c>
      <c r="BE645" s="60"/>
      <c r="BR645" s="60"/>
      <c r="BX645" s="151"/>
      <c r="CB645" s="151"/>
      <c r="CM645" s="151"/>
      <c r="CO645" s="151"/>
      <c r="CT645" s="151"/>
      <c r="CY645" s="151"/>
    </row>
    <row r="646" spans="1:103" x14ac:dyDescent="0.2">
      <c r="A646" s="60"/>
      <c r="B646" s="60"/>
      <c r="C646" s="60"/>
      <c r="D646" s="60"/>
      <c r="E646" s="60"/>
      <c r="F646" s="60"/>
      <c r="G646" s="60"/>
      <c r="H646" s="60"/>
      <c r="I646" s="60"/>
      <c r="J646" s="60"/>
      <c r="K646" s="60"/>
      <c r="L646" s="60"/>
      <c r="M646" s="60"/>
      <c r="N646" s="60"/>
      <c r="O646" s="60"/>
      <c r="P646" s="60"/>
      <c r="Q646" s="60"/>
      <c r="R646" s="334">
        <v>2420</v>
      </c>
      <c r="S646" s="319" t="s">
        <v>357</v>
      </c>
      <c r="BE646" s="60"/>
      <c r="BR646" s="60"/>
      <c r="BX646" s="151"/>
      <c r="CB646" s="151"/>
      <c r="CM646" s="151"/>
      <c r="CO646" s="151"/>
      <c r="CT646" s="151"/>
      <c r="CY646" s="151"/>
    </row>
    <row r="647" spans="1:103" x14ac:dyDescent="0.2">
      <c r="A647" s="60"/>
      <c r="B647" s="60"/>
      <c r="C647" s="60"/>
      <c r="D647" s="60"/>
      <c r="E647" s="60"/>
      <c r="F647" s="60"/>
      <c r="G647" s="60"/>
      <c r="H647" s="60"/>
      <c r="I647" s="60"/>
      <c r="J647" s="60"/>
      <c r="K647" s="60"/>
      <c r="L647" s="60"/>
      <c r="M647" s="60"/>
      <c r="N647" s="60"/>
      <c r="O647" s="60"/>
      <c r="P647" s="60"/>
      <c r="Q647" s="60"/>
      <c r="R647" s="334">
        <v>2421</v>
      </c>
      <c r="S647" s="319" t="s">
        <v>357</v>
      </c>
      <c r="BE647" s="60"/>
      <c r="BR647" s="60"/>
      <c r="BX647" s="151"/>
      <c r="CB647" s="151"/>
      <c r="CM647" s="151"/>
      <c r="CO647" s="151"/>
      <c r="CT647" s="151"/>
      <c r="CY647" s="151"/>
    </row>
    <row r="648" spans="1:103" x14ac:dyDescent="0.2">
      <c r="A648" s="60"/>
      <c r="B648" s="60"/>
      <c r="C648" s="60"/>
      <c r="D648" s="60"/>
      <c r="E648" s="60"/>
      <c r="F648" s="60"/>
      <c r="G648" s="60"/>
      <c r="H648" s="60"/>
      <c r="I648" s="60"/>
      <c r="J648" s="60"/>
      <c r="K648" s="60"/>
      <c r="L648" s="60"/>
      <c r="M648" s="60"/>
      <c r="N648" s="60"/>
      <c r="O648" s="60"/>
      <c r="P648" s="60"/>
      <c r="Q648" s="60"/>
      <c r="R648" s="334">
        <v>2445</v>
      </c>
      <c r="S648" s="319" t="s">
        <v>357</v>
      </c>
      <c r="BE648" s="60"/>
      <c r="BR648" s="60"/>
      <c r="BX648" s="151"/>
      <c r="CB648" s="151"/>
      <c r="CM648" s="151"/>
      <c r="CO648" s="151"/>
      <c r="CT648" s="151"/>
      <c r="CY648" s="151"/>
    </row>
    <row r="649" spans="1:103" x14ac:dyDescent="0.2">
      <c r="A649" s="60"/>
      <c r="B649" s="60"/>
      <c r="C649" s="60"/>
      <c r="D649" s="60"/>
      <c r="E649" s="60"/>
      <c r="F649" s="60"/>
      <c r="G649" s="60"/>
      <c r="H649" s="60"/>
      <c r="I649" s="60"/>
      <c r="J649" s="60"/>
      <c r="K649" s="60"/>
      <c r="L649" s="60"/>
      <c r="M649" s="60"/>
      <c r="N649" s="60"/>
      <c r="O649" s="60"/>
      <c r="P649" s="60"/>
      <c r="Q649" s="60"/>
      <c r="R649" s="334">
        <v>2446</v>
      </c>
      <c r="S649" s="319" t="s">
        <v>357</v>
      </c>
      <c r="BE649" s="60"/>
      <c r="BR649" s="60"/>
      <c r="BX649" s="151"/>
      <c r="CB649" s="151"/>
      <c r="CM649" s="151"/>
      <c r="CO649" s="151"/>
      <c r="CT649" s="151"/>
      <c r="CY649" s="151"/>
    </row>
    <row r="650" spans="1:103" x14ac:dyDescent="0.2">
      <c r="A650" s="60"/>
      <c r="B650" s="60"/>
      <c r="C650" s="60"/>
      <c r="D650" s="60"/>
      <c r="E650" s="60"/>
      <c r="F650" s="60"/>
      <c r="G650" s="60"/>
      <c r="H650" s="60"/>
      <c r="I650" s="60"/>
      <c r="J650" s="60"/>
      <c r="K650" s="60"/>
      <c r="L650" s="60"/>
      <c r="M650" s="60"/>
      <c r="N650" s="60"/>
      <c r="O650" s="60"/>
      <c r="P650" s="60"/>
      <c r="Q650" s="60"/>
      <c r="R650" s="334">
        <v>2447</v>
      </c>
      <c r="S650" s="319" t="s">
        <v>357</v>
      </c>
      <c r="BE650" s="60"/>
      <c r="BR650" s="60"/>
      <c r="BX650" s="151"/>
      <c r="CB650" s="151"/>
      <c r="CM650" s="151"/>
      <c r="CO650" s="151"/>
      <c r="CT650" s="151"/>
      <c r="CY650" s="151"/>
    </row>
    <row r="651" spans="1:103" x14ac:dyDescent="0.2">
      <c r="A651" s="60"/>
      <c r="B651" s="60"/>
      <c r="C651" s="60"/>
      <c r="D651" s="60"/>
      <c r="E651" s="60"/>
      <c r="F651" s="60"/>
      <c r="G651" s="60"/>
      <c r="H651" s="60"/>
      <c r="I651" s="60"/>
      <c r="J651" s="60"/>
      <c r="K651" s="60"/>
      <c r="L651" s="60"/>
      <c r="M651" s="60"/>
      <c r="N651" s="60"/>
      <c r="O651" s="60"/>
      <c r="P651" s="60"/>
      <c r="Q651" s="60"/>
      <c r="R651" s="334">
        <v>2451</v>
      </c>
      <c r="S651" s="319" t="s">
        <v>357</v>
      </c>
      <c r="BE651" s="60"/>
      <c r="BR651" s="60"/>
      <c r="BX651" s="151"/>
      <c r="CB651" s="151"/>
      <c r="CM651" s="151"/>
      <c r="CO651" s="151"/>
      <c r="CT651" s="151"/>
      <c r="CY651" s="151"/>
    </row>
    <row r="652" spans="1:103" x14ac:dyDescent="0.2">
      <c r="A652" s="60"/>
      <c r="B652" s="60"/>
      <c r="C652" s="60"/>
      <c r="D652" s="60"/>
      <c r="E652" s="60"/>
      <c r="F652" s="60"/>
      <c r="G652" s="60"/>
      <c r="H652" s="60"/>
      <c r="I652" s="60"/>
      <c r="J652" s="60"/>
      <c r="K652" s="60"/>
      <c r="L652" s="60"/>
      <c r="M652" s="60"/>
      <c r="N652" s="60"/>
      <c r="O652" s="60"/>
      <c r="P652" s="60"/>
      <c r="Q652" s="60"/>
      <c r="R652" s="334">
        <v>2452</v>
      </c>
      <c r="S652" s="319" t="s">
        <v>357</v>
      </c>
      <c r="BE652" s="60"/>
      <c r="BR652" s="60"/>
      <c r="BX652" s="151"/>
      <c r="CB652" s="151"/>
      <c r="CM652" s="151"/>
      <c r="CO652" s="151"/>
      <c r="CT652" s="151"/>
      <c r="CY652" s="151"/>
    </row>
    <row r="653" spans="1:103" x14ac:dyDescent="0.2">
      <c r="A653" s="60"/>
      <c r="B653" s="60"/>
      <c r="C653" s="60"/>
      <c r="D653" s="60"/>
      <c r="E653" s="60"/>
      <c r="F653" s="60"/>
      <c r="G653" s="60"/>
      <c r="H653" s="60"/>
      <c r="I653" s="60"/>
      <c r="J653" s="60"/>
      <c r="K653" s="60"/>
      <c r="L653" s="60"/>
      <c r="M653" s="60"/>
      <c r="N653" s="60"/>
      <c r="O653" s="60"/>
      <c r="P653" s="60"/>
      <c r="Q653" s="60"/>
      <c r="R653" s="334">
        <v>2453</v>
      </c>
      <c r="S653" s="319" t="s">
        <v>357</v>
      </c>
      <c r="BE653" s="60"/>
      <c r="BR653" s="60"/>
      <c r="BX653" s="151"/>
      <c r="CB653" s="151"/>
      <c r="CM653" s="151"/>
      <c r="CO653" s="151"/>
      <c r="CT653" s="151"/>
      <c r="CY653" s="151"/>
    </row>
    <row r="654" spans="1:103" x14ac:dyDescent="0.2">
      <c r="A654" s="60"/>
      <c r="B654" s="60"/>
      <c r="C654" s="60"/>
      <c r="D654" s="60"/>
      <c r="E654" s="60"/>
      <c r="F654" s="60"/>
      <c r="G654" s="60"/>
      <c r="H654" s="60"/>
      <c r="I654" s="60"/>
      <c r="J654" s="60"/>
      <c r="K654" s="60"/>
      <c r="L654" s="60"/>
      <c r="M654" s="60"/>
      <c r="N654" s="60"/>
      <c r="O654" s="60"/>
      <c r="P654" s="60"/>
      <c r="Q654" s="60"/>
      <c r="R654" s="334">
        <v>2454</v>
      </c>
      <c r="S654" s="319" t="s">
        <v>357</v>
      </c>
      <c r="BE654" s="60"/>
      <c r="BR654" s="60"/>
      <c r="BX654" s="151"/>
      <c r="CB654" s="151"/>
      <c r="CM654" s="151"/>
      <c r="CO654" s="151"/>
      <c r="CT654" s="151"/>
      <c r="CY654" s="151"/>
    </row>
    <row r="655" spans="1:103" x14ac:dyDescent="0.2">
      <c r="A655" s="60"/>
      <c r="B655" s="60"/>
      <c r="C655" s="60"/>
      <c r="D655" s="60"/>
      <c r="E655" s="60"/>
      <c r="F655" s="60"/>
      <c r="G655" s="60"/>
      <c r="H655" s="60"/>
      <c r="I655" s="60"/>
      <c r="J655" s="60"/>
      <c r="K655" s="60"/>
      <c r="L655" s="60"/>
      <c r="M655" s="60"/>
      <c r="N655" s="60"/>
      <c r="O655" s="60"/>
      <c r="P655" s="60"/>
      <c r="Q655" s="60"/>
      <c r="R655" s="334">
        <v>2455</v>
      </c>
      <c r="S655" s="319" t="s">
        <v>357</v>
      </c>
      <c r="BE655" s="60"/>
      <c r="BR655" s="60"/>
      <c r="BX655" s="151"/>
      <c r="CB655" s="151"/>
      <c r="CM655" s="151"/>
      <c r="CO655" s="151"/>
      <c r="CT655" s="151"/>
      <c r="CY655" s="151"/>
    </row>
    <row r="656" spans="1:103" x14ac:dyDescent="0.2">
      <c r="A656" s="60"/>
      <c r="B656" s="60"/>
      <c r="C656" s="60"/>
      <c r="D656" s="60"/>
      <c r="E656" s="60"/>
      <c r="F656" s="60"/>
      <c r="G656" s="60"/>
      <c r="H656" s="60"/>
      <c r="I656" s="60"/>
      <c r="J656" s="60"/>
      <c r="K656" s="60"/>
      <c r="L656" s="60"/>
      <c r="M656" s="60"/>
      <c r="N656" s="60"/>
      <c r="O656" s="60"/>
      <c r="P656" s="60"/>
      <c r="Q656" s="60"/>
      <c r="R656" s="334">
        <v>2456</v>
      </c>
      <c r="S656" s="319" t="s">
        <v>357</v>
      </c>
      <c r="BE656" s="60"/>
      <c r="BR656" s="60"/>
      <c r="BX656" s="151"/>
      <c r="CB656" s="151"/>
      <c r="CM656" s="151"/>
      <c r="CO656" s="151"/>
      <c r="CT656" s="151"/>
      <c r="CY656" s="151"/>
    </row>
    <row r="657" spans="1:103" x14ac:dyDescent="0.2">
      <c r="A657" s="60"/>
      <c r="B657" s="60"/>
      <c r="C657" s="60"/>
      <c r="D657" s="60"/>
      <c r="E657" s="60"/>
      <c r="F657" s="60"/>
      <c r="G657" s="60"/>
      <c r="H657" s="60"/>
      <c r="I657" s="60"/>
      <c r="J657" s="60"/>
      <c r="K657" s="60"/>
      <c r="L657" s="60"/>
      <c r="M657" s="60"/>
      <c r="N657" s="60"/>
      <c r="O657" s="60"/>
      <c r="P657" s="60"/>
      <c r="Q657" s="60"/>
      <c r="R657" s="334">
        <v>2457</v>
      </c>
      <c r="S657" s="319" t="s">
        <v>357</v>
      </c>
      <c r="BE657" s="60"/>
      <c r="BR657" s="60"/>
      <c r="BX657" s="151"/>
      <c r="CB657" s="151"/>
      <c r="CM657" s="151"/>
      <c r="CO657" s="151"/>
      <c r="CT657" s="151"/>
      <c r="CY657" s="151"/>
    </row>
    <row r="658" spans="1:103" x14ac:dyDescent="0.2">
      <c r="A658" s="60"/>
      <c r="B658" s="60"/>
      <c r="C658" s="60"/>
      <c r="D658" s="60"/>
      <c r="E658" s="60"/>
      <c r="F658" s="60"/>
      <c r="G658" s="60"/>
      <c r="H658" s="60"/>
      <c r="I658" s="60"/>
      <c r="J658" s="60"/>
      <c r="K658" s="60"/>
      <c r="L658" s="60"/>
      <c r="M658" s="60"/>
      <c r="N658" s="60"/>
      <c r="O658" s="60"/>
      <c r="P658" s="60"/>
      <c r="Q658" s="60"/>
      <c r="R658" s="334">
        <v>2458</v>
      </c>
      <c r="S658" s="319" t="s">
        <v>357</v>
      </c>
      <c r="BE658" s="60"/>
      <c r="BR658" s="60"/>
      <c r="BX658" s="151"/>
      <c r="CB658" s="151"/>
      <c r="CM658" s="151"/>
      <c r="CO658" s="151"/>
      <c r="CT658" s="151"/>
      <c r="CY658" s="151"/>
    </row>
    <row r="659" spans="1:103" x14ac:dyDescent="0.2">
      <c r="A659" s="60"/>
      <c r="B659" s="60"/>
      <c r="C659" s="60"/>
      <c r="D659" s="60"/>
      <c r="E659" s="60"/>
      <c r="F659" s="60"/>
      <c r="G659" s="60"/>
      <c r="H659" s="60"/>
      <c r="I659" s="60"/>
      <c r="J659" s="60"/>
      <c r="K659" s="60"/>
      <c r="L659" s="60"/>
      <c r="M659" s="60"/>
      <c r="N659" s="60"/>
      <c r="O659" s="60"/>
      <c r="P659" s="60"/>
      <c r="Q659" s="60"/>
      <c r="R659" s="334">
        <v>2459</v>
      </c>
      <c r="S659" s="319" t="s">
        <v>357</v>
      </c>
      <c r="BE659" s="60"/>
      <c r="BR659" s="60"/>
      <c r="BX659" s="151"/>
      <c r="CB659" s="151"/>
      <c r="CM659" s="151"/>
      <c r="CO659" s="151"/>
      <c r="CT659" s="151"/>
      <c r="CY659" s="151"/>
    </row>
    <row r="660" spans="1:103" x14ac:dyDescent="0.2">
      <c r="A660" s="60"/>
      <c r="B660" s="60"/>
      <c r="C660" s="60"/>
      <c r="D660" s="60"/>
      <c r="E660" s="60"/>
      <c r="F660" s="60"/>
      <c r="G660" s="60"/>
      <c r="H660" s="60"/>
      <c r="I660" s="60"/>
      <c r="J660" s="60"/>
      <c r="K660" s="60"/>
      <c r="L660" s="60"/>
      <c r="M660" s="60"/>
      <c r="N660" s="60"/>
      <c r="O660" s="60"/>
      <c r="P660" s="60"/>
      <c r="Q660" s="60"/>
      <c r="R660" s="334">
        <v>2460</v>
      </c>
      <c r="S660" s="319" t="s">
        <v>357</v>
      </c>
      <c r="BE660" s="60"/>
      <c r="BR660" s="60"/>
      <c r="BX660" s="151"/>
      <c r="CB660" s="151"/>
      <c r="CM660" s="151"/>
      <c r="CO660" s="151"/>
      <c r="CT660" s="151"/>
      <c r="CY660" s="151"/>
    </row>
    <row r="661" spans="1:103" x14ac:dyDescent="0.2">
      <c r="A661" s="60"/>
      <c r="B661" s="60"/>
      <c r="C661" s="60"/>
      <c r="D661" s="60"/>
      <c r="E661" s="60"/>
      <c r="F661" s="60"/>
      <c r="G661" s="60"/>
      <c r="H661" s="60"/>
      <c r="I661" s="60"/>
      <c r="J661" s="60"/>
      <c r="K661" s="60"/>
      <c r="L661" s="60"/>
      <c r="M661" s="60"/>
      <c r="N661" s="60"/>
      <c r="O661" s="60"/>
      <c r="P661" s="60"/>
      <c r="Q661" s="60"/>
      <c r="R661" s="334">
        <v>2461</v>
      </c>
      <c r="S661" s="319" t="s">
        <v>357</v>
      </c>
      <c r="BE661" s="60"/>
      <c r="BR661" s="60"/>
      <c r="BX661" s="151"/>
      <c r="CB661" s="151"/>
      <c r="CM661" s="151"/>
      <c r="CO661" s="151"/>
      <c r="CT661" s="151"/>
      <c r="CY661" s="151"/>
    </row>
    <row r="662" spans="1:103" x14ac:dyDescent="0.2">
      <c r="A662" s="60"/>
      <c r="B662" s="60"/>
      <c r="C662" s="60"/>
      <c r="D662" s="60"/>
      <c r="E662" s="60"/>
      <c r="F662" s="60"/>
      <c r="G662" s="60"/>
      <c r="H662" s="60"/>
      <c r="I662" s="60"/>
      <c r="J662" s="60"/>
      <c r="K662" s="60"/>
      <c r="L662" s="60"/>
      <c r="M662" s="60"/>
      <c r="N662" s="60"/>
      <c r="O662" s="60"/>
      <c r="P662" s="60"/>
      <c r="Q662" s="60"/>
      <c r="R662" s="334">
        <v>2462</v>
      </c>
      <c r="S662" s="319" t="s">
        <v>357</v>
      </c>
      <c r="BE662" s="60"/>
      <c r="BR662" s="60"/>
      <c r="BX662" s="151"/>
      <c r="CB662" s="151"/>
      <c r="CM662" s="151"/>
      <c r="CO662" s="151"/>
      <c r="CT662" s="151"/>
      <c r="CY662" s="151"/>
    </row>
    <row r="663" spans="1:103" x14ac:dyDescent="0.2">
      <c r="A663" s="60"/>
      <c r="B663" s="60"/>
      <c r="C663" s="60"/>
      <c r="D663" s="60"/>
      <c r="E663" s="60"/>
      <c r="F663" s="60"/>
      <c r="G663" s="60"/>
      <c r="H663" s="60"/>
      <c r="I663" s="60"/>
      <c r="J663" s="60"/>
      <c r="K663" s="60"/>
      <c r="L663" s="60"/>
      <c r="M663" s="60"/>
      <c r="N663" s="60"/>
      <c r="O663" s="60"/>
      <c r="P663" s="60"/>
      <c r="Q663" s="60"/>
      <c r="R663" s="334">
        <v>2464</v>
      </c>
      <c r="S663" s="319" t="s">
        <v>357</v>
      </c>
      <c r="BE663" s="60"/>
      <c r="BR663" s="60"/>
      <c r="BX663" s="151"/>
      <c r="CB663" s="151"/>
      <c r="CM663" s="151"/>
      <c r="CO663" s="151"/>
      <c r="CT663" s="151"/>
      <c r="CY663" s="151"/>
    </row>
    <row r="664" spans="1:103" x14ac:dyDescent="0.2">
      <c r="A664" s="60"/>
      <c r="B664" s="60"/>
      <c r="C664" s="60"/>
      <c r="D664" s="60"/>
      <c r="E664" s="60"/>
      <c r="F664" s="60"/>
      <c r="G664" s="60"/>
      <c r="H664" s="60"/>
      <c r="I664" s="60"/>
      <c r="J664" s="60"/>
      <c r="K664" s="60"/>
      <c r="L664" s="60"/>
      <c r="M664" s="60"/>
      <c r="N664" s="60"/>
      <c r="O664" s="60"/>
      <c r="P664" s="60"/>
      <c r="Q664" s="60"/>
      <c r="R664" s="334">
        <v>2465</v>
      </c>
      <c r="S664" s="319" t="s">
        <v>357</v>
      </c>
      <c r="BE664" s="60"/>
      <c r="BR664" s="60"/>
      <c r="BX664" s="151"/>
      <c r="CB664" s="151"/>
      <c r="CM664" s="151"/>
      <c r="CO664" s="151"/>
      <c r="CT664" s="151"/>
      <c r="CY664" s="151"/>
    </row>
    <row r="665" spans="1:103" x14ac:dyDescent="0.2">
      <c r="A665" s="60"/>
      <c r="B665" s="60"/>
      <c r="C665" s="60"/>
      <c r="D665" s="60"/>
      <c r="E665" s="60"/>
      <c r="F665" s="60"/>
      <c r="G665" s="60"/>
      <c r="H665" s="60"/>
      <c r="I665" s="60"/>
      <c r="J665" s="60"/>
      <c r="K665" s="60"/>
      <c r="L665" s="60"/>
      <c r="M665" s="60"/>
      <c r="N665" s="60"/>
      <c r="O665" s="60"/>
      <c r="P665" s="60"/>
      <c r="Q665" s="60"/>
      <c r="R665" s="334">
        <v>2466</v>
      </c>
      <c r="S665" s="319" t="s">
        <v>357</v>
      </c>
      <c r="BE665" s="60"/>
      <c r="BR665" s="60"/>
      <c r="BX665" s="151"/>
      <c r="CB665" s="151"/>
      <c r="CM665" s="151"/>
      <c r="CO665" s="151"/>
      <c r="CT665" s="151"/>
      <c r="CY665" s="151"/>
    </row>
    <row r="666" spans="1:103" x14ac:dyDescent="0.2">
      <c r="A666" s="60"/>
      <c r="B666" s="60"/>
      <c r="C666" s="60"/>
      <c r="D666" s="60"/>
      <c r="E666" s="60"/>
      <c r="F666" s="60"/>
      <c r="G666" s="60"/>
      <c r="H666" s="60"/>
      <c r="I666" s="60"/>
      <c r="J666" s="60"/>
      <c r="K666" s="60"/>
      <c r="L666" s="60"/>
      <c r="M666" s="60"/>
      <c r="N666" s="60"/>
      <c r="O666" s="60"/>
      <c r="P666" s="60"/>
      <c r="Q666" s="60"/>
      <c r="R666" s="334">
        <v>2467</v>
      </c>
      <c r="S666" s="319" t="s">
        <v>357</v>
      </c>
      <c r="BE666" s="60"/>
      <c r="BR666" s="60"/>
      <c r="BX666" s="151"/>
      <c r="CB666" s="151"/>
      <c r="CM666" s="151"/>
      <c r="CO666" s="151"/>
      <c r="CT666" s="151"/>
      <c r="CY666" s="151"/>
    </row>
    <row r="667" spans="1:103" x14ac:dyDescent="0.2">
      <c r="A667" s="60"/>
      <c r="B667" s="60"/>
      <c r="C667" s="60"/>
      <c r="D667" s="60"/>
      <c r="E667" s="60"/>
      <c r="F667" s="60"/>
      <c r="G667" s="60"/>
      <c r="H667" s="60"/>
      <c r="I667" s="60"/>
      <c r="J667" s="60"/>
      <c r="K667" s="60"/>
      <c r="L667" s="60"/>
      <c r="M667" s="60"/>
      <c r="N667" s="60"/>
      <c r="O667" s="60"/>
      <c r="P667" s="60"/>
      <c r="Q667" s="60"/>
      <c r="R667" s="334">
        <v>2468</v>
      </c>
      <c r="S667" s="319" t="s">
        <v>357</v>
      </c>
      <c r="BE667" s="60"/>
      <c r="BR667" s="60"/>
      <c r="BX667" s="151"/>
      <c r="CB667" s="151"/>
      <c r="CM667" s="151"/>
      <c r="CO667" s="151"/>
      <c r="CT667" s="151"/>
      <c r="CY667" s="151"/>
    </row>
    <row r="668" spans="1:103" x14ac:dyDescent="0.2">
      <c r="A668" s="60"/>
      <c r="B668" s="60"/>
      <c r="C668" s="60"/>
      <c r="D668" s="60"/>
      <c r="E668" s="60"/>
      <c r="F668" s="60"/>
      <c r="G668" s="60"/>
      <c r="H668" s="60"/>
      <c r="I668" s="60"/>
      <c r="J668" s="60"/>
      <c r="K668" s="60"/>
      <c r="L668" s="60"/>
      <c r="M668" s="60"/>
      <c r="N668" s="60"/>
      <c r="O668" s="60"/>
      <c r="P668" s="60"/>
      <c r="Q668" s="60"/>
      <c r="R668" s="334">
        <v>2471</v>
      </c>
      <c r="S668" s="319" t="s">
        <v>357</v>
      </c>
      <c r="BE668" s="60"/>
      <c r="BR668" s="60"/>
      <c r="BX668" s="151"/>
      <c r="CB668" s="151"/>
      <c r="CM668" s="151"/>
      <c r="CO668" s="151"/>
      <c r="CT668" s="151"/>
      <c r="CY668" s="151"/>
    </row>
    <row r="669" spans="1:103" x14ac:dyDescent="0.2">
      <c r="A669" s="60"/>
      <c r="B669" s="60"/>
      <c r="C669" s="60"/>
      <c r="D669" s="60"/>
      <c r="E669" s="60"/>
      <c r="F669" s="60"/>
      <c r="G669" s="60"/>
      <c r="H669" s="60"/>
      <c r="I669" s="60"/>
      <c r="J669" s="60"/>
      <c r="K669" s="60"/>
      <c r="L669" s="60"/>
      <c r="M669" s="60"/>
      <c r="N669" s="60"/>
      <c r="O669" s="60"/>
      <c r="P669" s="60"/>
      <c r="Q669" s="60"/>
      <c r="R669" s="334">
        <v>2472</v>
      </c>
      <c r="S669" s="319" t="s">
        <v>357</v>
      </c>
      <c r="BE669" s="60"/>
      <c r="BR669" s="60"/>
      <c r="BX669" s="151"/>
      <c r="CB669" s="151"/>
      <c r="CM669" s="151"/>
      <c r="CO669" s="151"/>
      <c r="CT669" s="151"/>
      <c r="CY669" s="151"/>
    </row>
    <row r="670" spans="1:103" x14ac:dyDescent="0.2">
      <c r="A670" s="60"/>
      <c r="B670" s="60"/>
      <c r="C670" s="60"/>
      <c r="D670" s="60"/>
      <c r="E670" s="60"/>
      <c r="F670" s="60"/>
      <c r="G670" s="60"/>
      <c r="H670" s="60"/>
      <c r="I670" s="60"/>
      <c r="J670" s="60"/>
      <c r="K670" s="60"/>
      <c r="L670" s="60"/>
      <c r="M670" s="60"/>
      <c r="N670" s="60"/>
      <c r="O670" s="60"/>
      <c r="P670" s="60"/>
      <c r="Q670" s="60"/>
      <c r="R670" s="334">
        <v>2474</v>
      </c>
      <c r="S670" s="319" t="s">
        <v>357</v>
      </c>
      <c r="BE670" s="60"/>
      <c r="BR670" s="60"/>
      <c r="BX670" s="151"/>
      <c r="CB670" s="151"/>
      <c r="CM670" s="151"/>
      <c r="CO670" s="151"/>
      <c r="CT670" s="151"/>
      <c r="CY670" s="151"/>
    </row>
    <row r="671" spans="1:103" x14ac:dyDescent="0.2">
      <c r="A671" s="60"/>
      <c r="B671" s="60"/>
      <c r="C671" s="60"/>
      <c r="D671" s="60"/>
      <c r="E671" s="60"/>
      <c r="F671" s="60"/>
      <c r="G671" s="60"/>
      <c r="H671" s="60"/>
      <c r="I671" s="60"/>
      <c r="J671" s="60"/>
      <c r="K671" s="60"/>
      <c r="L671" s="60"/>
      <c r="M671" s="60"/>
      <c r="N671" s="60"/>
      <c r="O671" s="60"/>
      <c r="P671" s="60"/>
      <c r="Q671" s="60"/>
      <c r="R671" s="334">
        <v>2475</v>
      </c>
      <c r="S671" s="319" t="s">
        <v>357</v>
      </c>
      <c r="BE671" s="60"/>
      <c r="BR671" s="60"/>
      <c r="BX671" s="151"/>
      <c r="CB671" s="151"/>
      <c r="CM671" s="151"/>
      <c r="CO671" s="151"/>
      <c r="CT671" s="151"/>
      <c r="CY671" s="151"/>
    </row>
    <row r="672" spans="1:103" x14ac:dyDescent="0.2">
      <c r="A672" s="60"/>
      <c r="B672" s="60"/>
      <c r="C672" s="60"/>
      <c r="D672" s="60"/>
      <c r="E672" s="60"/>
      <c r="F672" s="60"/>
      <c r="G672" s="60"/>
      <c r="H672" s="60"/>
      <c r="I672" s="60"/>
      <c r="J672" s="60"/>
      <c r="K672" s="60"/>
      <c r="L672" s="60"/>
      <c r="M672" s="60"/>
      <c r="N672" s="60"/>
      <c r="O672" s="60"/>
      <c r="P672" s="60"/>
      <c r="Q672" s="60"/>
      <c r="R672" s="334">
        <v>2476</v>
      </c>
      <c r="S672" s="319" t="s">
        <v>357</v>
      </c>
      <c r="BE672" s="60"/>
      <c r="BR672" s="60"/>
      <c r="BX672" s="151"/>
      <c r="CB672" s="151"/>
      <c r="CM672" s="151"/>
      <c r="CO672" s="151"/>
      <c r="CT672" s="151"/>
      <c r="CY672" s="151"/>
    </row>
    <row r="673" spans="1:103" x14ac:dyDescent="0.2">
      <c r="A673" s="60"/>
      <c r="B673" s="60"/>
      <c r="C673" s="60"/>
      <c r="D673" s="60"/>
      <c r="E673" s="60"/>
      <c r="F673" s="60"/>
      <c r="G673" s="60"/>
      <c r="H673" s="60"/>
      <c r="I673" s="60"/>
      <c r="J673" s="60"/>
      <c r="K673" s="60"/>
      <c r="L673" s="60"/>
      <c r="M673" s="60"/>
      <c r="N673" s="60"/>
      <c r="O673" s="60"/>
      <c r="P673" s="60"/>
      <c r="Q673" s="60"/>
      <c r="R673" s="334">
        <v>2477</v>
      </c>
      <c r="S673" s="319" t="s">
        <v>357</v>
      </c>
      <c r="BE673" s="60"/>
      <c r="BR673" s="60"/>
      <c r="BX673" s="151"/>
      <c r="CB673" s="151"/>
      <c r="CM673" s="151"/>
      <c r="CO673" s="151"/>
      <c r="CT673" s="151"/>
      <c r="CY673" s="151"/>
    </row>
    <row r="674" spans="1:103" x14ac:dyDescent="0.2">
      <c r="A674" s="60"/>
      <c r="B674" s="60"/>
      <c r="C674" s="60"/>
      <c r="D674" s="60"/>
      <c r="E674" s="60"/>
      <c r="F674" s="60"/>
      <c r="G674" s="60"/>
      <c r="H674" s="60"/>
      <c r="I674" s="60"/>
      <c r="J674" s="60"/>
      <c r="K674" s="60"/>
      <c r="L674" s="60"/>
      <c r="M674" s="60"/>
      <c r="N674" s="60"/>
      <c r="O674" s="60"/>
      <c r="P674" s="60"/>
      <c r="Q674" s="60"/>
      <c r="R674" s="334">
        <v>2478</v>
      </c>
      <c r="S674" s="319" t="s">
        <v>357</v>
      </c>
      <c r="BE674" s="60"/>
      <c r="BR674" s="60"/>
      <c r="BX674" s="151"/>
      <c r="CB674" s="151"/>
      <c r="CM674" s="151"/>
      <c r="CO674" s="151"/>
      <c r="CT674" s="151"/>
      <c r="CY674" s="151"/>
    </row>
    <row r="675" spans="1:103" x14ac:dyDescent="0.2">
      <c r="A675" s="60"/>
      <c r="B675" s="60"/>
      <c r="C675" s="60"/>
      <c r="D675" s="60"/>
      <c r="E675" s="60"/>
      <c r="F675" s="60"/>
      <c r="G675" s="60"/>
      <c r="H675" s="60"/>
      <c r="I675" s="60"/>
      <c r="J675" s="60"/>
      <c r="K675" s="60"/>
      <c r="L675" s="60"/>
      <c r="M675" s="60"/>
      <c r="N675" s="60"/>
      <c r="O675" s="60"/>
      <c r="P675" s="60"/>
      <c r="Q675" s="60"/>
      <c r="R675" s="334">
        <v>2479</v>
      </c>
      <c r="S675" s="319" t="s">
        <v>357</v>
      </c>
      <c r="BE675" s="60"/>
      <c r="BR675" s="60"/>
      <c r="BX675" s="151"/>
      <c r="CB675" s="151"/>
      <c r="CM675" s="151"/>
      <c r="CO675" s="151"/>
      <c r="CT675" s="151"/>
      <c r="CY675" s="151"/>
    </row>
    <row r="676" spans="1:103" x14ac:dyDescent="0.2">
      <c r="A676" s="60"/>
      <c r="B676" s="60"/>
      <c r="C676" s="60"/>
      <c r="D676" s="60"/>
      <c r="E676" s="60"/>
      <c r="F676" s="60"/>
      <c r="G676" s="60"/>
      <c r="H676" s="60"/>
      <c r="I676" s="60"/>
      <c r="J676" s="60"/>
      <c r="K676" s="60"/>
      <c r="L676" s="60"/>
      <c r="M676" s="60"/>
      <c r="N676" s="60"/>
      <c r="O676" s="60"/>
      <c r="P676" s="60"/>
      <c r="Q676" s="60"/>
      <c r="R676" s="334">
        <v>2481</v>
      </c>
      <c r="S676" s="319" t="s">
        <v>357</v>
      </c>
      <c r="BE676" s="60"/>
      <c r="BR676" s="60"/>
      <c r="BX676" s="151"/>
      <c r="CB676" s="151"/>
      <c r="CM676" s="151"/>
      <c r="CO676" s="151"/>
      <c r="CT676" s="151"/>
      <c r="CY676" s="151"/>
    </row>
    <row r="677" spans="1:103" x14ac:dyDescent="0.2">
      <c r="A677" s="60"/>
      <c r="B677" s="60"/>
      <c r="C677" s="60"/>
      <c r="D677" s="60"/>
      <c r="E677" s="60"/>
      <c r="F677" s="60"/>
      <c r="G677" s="60"/>
      <c r="H677" s="60"/>
      <c r="I677" s="60"/>
      <c r="J677" s="60"/>
      <c r="K677" s="60"/>
      <c r="L677" s="60"/>
      <c r="M677" s="60"/>
      <c r="N677" s="60"/>
      <c r="O677" s="60"/>
      <c r="P677" s="60"/>
      <c r="Q677" s="60"/>
      <c r="R677" s="334">
        <v>2482</v>
      </c>
      <c r="S677" s="319" t="s">
        <v>357</v>
      </c>
      <c r="BE677" s="60"/>
      <c r="BR677" s="60"/>
      <c r="BX677" s="151"/>
      <c r="CB677" s="151"/>
      <c r="CM677" s="151"/>
      <c r="CO677" s="151"/>
      <c r="CT677" s="151"/>
      <c r="CY677" s="151"/>
    </row>
    <row r="678" spans="1:103" x14ac:dyDescent="0.2">
      <c r="A678" s="60"/>
      <c r="B678" s="60"/>
      <c r="C678" s="60"/>
      <c r="D678" s="60"/>
      <c r="E678" s="60"/>
      <c r="F678" s="60"/>
      <c r="G678" s="60"/>
      <c r="H678" s="60"/>
      <c r="I678" s="60"/>
      <c r="J678" s="60"/>
      <c r="K678" s="60"/>
      <c r="L678" s="60"/>
      <c r="M678" s="60"/>
      <c r="N678" s="60"/>
      <c r="O678" s="60"/>
      <c r="P678" s="60"/>
      <c r="Q678" s="60"/>
      <c r="R678" s="334">
        <v>2492</v>
      </c>
      <c r="S678" s="319" t="s">
        <v>357</v>
      </c>
      <c r="BE678" s="60"/>
      <c r="BR678" s="60"/>
      <c r="BX678" s="151"/>
      <c r="CB678" s="151"/>
      <c r="CM678" s="151"/>
      <c r="CO678" s="151"/>
      <c r="CT678" s="151"/>
      <c r="CY678" s="151"/>
    </row>
    <row r="679" spans="1:103" x14ac:dyDescent="0.2">
      <c r="A679" s="60"/>
      <c r="B679" s="60"/>
      <c r="C679" s="60"/>
      <c r="D679" s="60"/>
      <c r="E679" s="60"/>
      <c r="F679" s="60"/>
      <c r="G679" s="60"/>
      <c r="H679" s="60"/>
      <c r="I679" s="60"/>
      <c r="J679" s="60"/>
      <c r="K679" s="60"/>
      <c r="L679" s="60"/>
      <c r="M679" s="60"/>
      <c r="N679" s="60"/>
      <c r="O679" s="60"/>
      <c r="P679" s="60"/>
      <c r="Q679" s="60"/>
      <c r="R679" s="334">
        <v>2493</v>
      </c>
      <c r="S679" s="319" t="s">
        <v>357</v>
      </c>
      <c r="BE679" s="60"/>
      <c r="BR679" s="60"/>
      <c r="BX679" s="151"/>
      <c r="CB679" s="151"/>
      <c r="CM679" s="151"/>
      <c r="CO679" s="151"/>
      <c r="CT679" s="151"/>
      <c r="CY679" s="151"/>
    </row>
    <row r="680" spans="1:103" x14ac:dyDescent="0.2">
      <c r="A680" s="60"/>
      <c r="B680" s="60"/>
      <c r="C680" s="60"/>
      <c r="D680" s="60"/>
      <c r="E680" s="60"/>
      <c r="F680" s="60"/>
      <c r="G680" s="60"/>
      <c r="H680" s="60"/>
      <c r="I680" s="60"/>
      <c r="J680" s="60"/>
      <c r="K680" s="60"/>
      <c r="L680" s="60"/>
      <c r="M680" s="60"/>
      <c r="N680" s="60"/>
      <c r="O680" s="60"/>
      <c r="P680" s="60"/>
      <c r="Q680" s="60"/>
      <c r="R680" s="334">
        <v>2494</v>
      </c>
      <c r="S680" s="319" t="s">
        <v>357</v>
      </c>
      <c r="BE680" s="60"/>
      <c r="BR680" s="60"/>
      <c r="BX680" s="151"/>
      <c r="CB680" s="151"/>
      <c r="CM680" s="151"/>
      <c r="CO680" s="151"/>
      <c r="CT680" s="151"/>
      <c r="CY680" s="151"/>
    </row>
    <row r="681" spans="1:103" x14ac:dyDescent="0.2">
      <c r="A681" s="60"/>
      <c r="B681" s="60"/>
      <c r="C681" s="60"/>
      <c r="D681" s="60"/>
      <c r="E681" s="60"/>
      <c r="F681" s="60"/>
      <c r="G681" s="60"/>
      <c r="H681" s="60"/>
      <c r="I681" s="60"/>
      <c r="J681" s="60"/>
      <c r="K681" s="60"/>
      <c r="L681" s="60"/>
      <c r="M681" s="60"/>
      <c r="N681" s="60"/>
      <c r="O681" s="60"/>
      <c r="P681" s="60"/>
      <c r="Q681" s="60"/>
      <c r="R681" s="334">
        <v>2495</v>
      </c>
      <c r="S681" s="319" t="s">
        <v>357</v>
      </c>
      <c r="BE681" s="60"/>
      <c r="BR681" s="60"/>
      <c r="BX681" s="151"/>
      <c r="CB681" s="151"/>
      <c r="CM681" s="151"/>
      <c r="CO681" s="151"/>
      <c r="CT681" s="151"/>
      <c r="CY681" s="151"/>
    </row>
    <row r="682" spans="1:103" x14ac:dyDescent="0.2">
      <c r="A682" s="60"/>
      <c r="B682" s="60"/>
      <c r="C682" s="60"/>
      <c r="D682" s="60"/>
      <c r="E682" s="60"/>
      <c r="F682" s="60"/>
      <c r="G682" s="60"/>
      <c r="H682" s="60"/>
      <c r="I682" s="60"/>
      <c r="J682" s="60"/>
      <c r="K682" s="60"/>
      <c r="L682" s="60"/>
      <c r="M682" s="60"/>
      <c r="N682" s="60"/>
      <c r="O682" s="60"/>
      <c r="P682" s="60"/>
      <c r="Q682" s="60"/>
      <c r="R682" s="334">
        <v>2532</v>
      </c>
      <c r="S682" s="319" t="s">
        <v>357</v>
      </c>
      <c r="BE682" s="60"/>
      <c r="BR682" s="60"/>
      <c r="BX682" s="151"/>
      <c r="CB682" s="151"/>
      <c r="CM682" s="151"/>
      <c r="CO682" s="151"/>
      <c r="CT682" s="151"/>
      <c r="CY682" s="151"/>
    </row>
    <row r="683" spans="1:103" x14ac:dyDescent="0.2">
      <c r="A683" s="60"/>
      <c r="B683" s="60"/>
      <c r="C683" s="60"/>
      <c r="D683" s="60"/>
      <c r="E683" s="60"/>
      <c r="F683" s="60"/>
      <c r="G683" s="60"/>
      <c r="H683" s="60"/>
      <c r="I683" s="60"/>
      <c r="J683" s="60"/>
      <c r="K683" s="60"/>
      <c r="L683" s="60"/>
      <c r="M683" s="60"/>
      <c r="N683" s="60"/>
      <c r="O683" s="60"/>
      <c r="P683" s="60"/>
      <c r="Q683" s="60"/>
      <c r="R683" s="334">
        <v>2534</v>
      </c>
      <c r="S683" s="319" t="s">
        <v>357</v>
      </c>
      <c r="BE683" s="60"/>
      <c r="BR683" s="60"/>
      <c r="BX683" s="151"/>
      <c r="CB683" s="151"/>
      <c r="CM683" s="151"/>
      <c r="CO683" s="151"/>
      <c r="CT683" s="151"/>
      <c r="CY683" s="151"/>
    </row>
    <row r="684" spans="1:103" x14ac:dyDescent="0.2">
      <c r="A684" s="60"/>
      <c r="B684" s="60"/>
      <c r="C684" s="60"/>
      <c r="D684" s="60"/>
      <c r="E684" s="60"/>
      <c r="F684" s="60"/>
      <c r="G684" s="60"/>
      <c r="H684" s="60"/>
      <c r="I684" s="60"/>
      <c r="J684" s="60"/>
      <c r="K684" s="60"/>
      <c r="L684" s="60"/>
      <c r="M684" s="60"/>
      <c r="N684" s="60"/>
      <c r="O684" s="60"/>
      <c r="P684" s="60"/>
      <c r="Q684" s="60"/>
      <c r="R684" s="334">
        <v>2535</v>
      </c>
      <c r="S684" s="319" t="s">
        <v>357</v>
      </c>
      <c r="BE684" s="60"/>
      <c r="BR684" s="60"/>
      <c r="BX684" s="151"/>
      <c r="CB684" s="151"/>
      <c r="CM684" s="151"/>
      <c r="CO684" s="151"/>
      <c r="CT684" s="151"/>
      <c r="CY684" s="151"/>
    </row>
    <row r="685" spans="1:103" x14ac:dyDescent="0.2">
      <c r="A685" s="60"/>
      <c r="B685" s="60"/>
      <c r="C685" s="60"/>
      <c r="D685" s="60"/>
      <c r="E685" s="60"/>
      <c r="F685" s="60"/>
      <c r="G685" s="60"/>
      <c r="H685" s="60"/>
      <c r="I685" s="60"/>
      <c r="J685" s="60"/>
      <c r="K685" s="60"/>
      <c r="L685" s="60"/>
      <c r="M685" s="60"/>
      <c r="N685" s="60"/>
      <c r="O685" s="60"/>
      <c r="P685" s="60"/>
      <c r="Q685" s="60"/>
      <c r="R685" s="334">
        <v>2536</v>
      </c>
      <c r="S685" s="319" t="s">
        <v>357</v>
      </c>
      <c r="BE685" s="60"/>
      <c r="BR685" s="60"/>
      <c r="BX685" s="151"/>
      <c r="CB685" s="151"/>
      <c r="CM685" s="151"/>
      <c r="CO685" s="151"/>
      <c r="CT685" s="151"/>
      <c r="CY685" s="151"/>
    </row>
    <row r="686" spans="1:103" x14ac:dyDescent="0.2">
      <c r="A686" s="60"/>
      <c r="B686" s="60"/>
      <c r="C686" s="60"/>
      <c r="D686" s="60"/>
      <c r="E686" s="60"/>
      <c r="F686" s="60"/>
      <c r="G686" s="60"/>
      <c r="H686" s="60"/>
      <c r="I686" s="60"/>
      <c r="J686" s="60"/>
      <c r="K686" s="60"/>
      <c r="L686" s="60"/>
      <c r="M686" s="60"/>
      <c r="N686" s="60"/>
      <c r="O686" s="60"/>
      <c r="P686" s="60"/>
      <c r="Q686" s="60"/>
      <c r="R686" s="334">
        <v>2537</v>
      </c>
      <c r="S686" s="319" t="s">
        <v>357</v>
      </c>
      <c r="BE686" s="60"/>
      <c r="BR686" s="60"/>
      <c r="BX686" s="151"/>
      <c r="CB686" s="151"/>
      <c r="CM686" s="151"/>
      <c r="CO686" s="151"/>
      <c r="CT686" s="151"/>
      <c r="CY686" s="151"/>
    </row>
    <row r="687" spans="1:103" x14ac:dyDescent="0.2">
      <c r="A687" s="60"/>
      <c r="B687" s="60"/>
      <c r="C687" s="60"/>
      <c r="D687" s="60"/>
      <c r="E687" s="60"/>
      <c r="F687" s="60"/>
      <c r="G687" s="60"/>
      <c r="H687" s="60"/>
      <c r="I687" s="60"/>
      <c r="J687" s="60"/>
      <c r="K687" s="60"/>
      <c r="L687" s="60"/>
      <c r="M687" s="60"/>
      <c r="N687" s="60"/>
      <c r="O687" s="60"/>
      <c r="P687" s="60"/>
      <c r="Q687" s="60"/>
      <c r="R687" s="334">
        <v>2538</v>
      </c>
      <c r="S687" s="319" t="s">
        <v>357</v>
      </c>
      <c r="BE687" s="60"/>
      <c r="BR687" s="60"/>
      <c r="BX687" s="151"/>
      <c r="CB687" s="151"/>
      <c r="CM687" s="151"/>
      <c r="CO687" s="151"/>
      <c r="CT687" s="151"/>
      <c r="CY687" s="151"/>
    </row>
    <row r="688" spans="1:103" x14ac:dyDescent="0.2">
      <c r="A688" s="60"/>
      <c r="B688" s="60"/>
      <c r="C688" s="60"/>
      <c r="D688" s="60"/>
      <c r="E688" s="60"/>
      <c r="F688" s="60"/>
      <c r="G688" s="60"/>
      <c r="H688" s="60"/>
      <c r="I688" s="60"/>
      <c r="J688" s="60"/>
      <c r="K688" s="60"/>
      <c r="L688" s="60"/>
      <c r="M688" s="60"/>
      <c r="N688" s="60"/>
      <c r="O688" s="60"/>
      <c r="P688" s="60"/>
      <c r="Q688" s="60"/>
      <c r="R688" s="334">
        <v>2539</v>
      </c>
      <c r="S688" s="319" t="s">
        <v>357</v>
      </c>
      <c r="BE688" s="60"/>
      <c r="BR688" s="60"/>
      <c r="BX688" s="151"/>
      <c r="CB688" s="151"/>
      <c r="CM688" s="151"/>
      <c r="CO688" s="151"/>
      <c r="CT688" s="151"/>
      <c r="CY688" s="151"/>
    </row>
    <row r="689" spans="1:103" x14ac:dyDescent="0.2">
      <c r="A689" s="60"/>
      <c r="B689" s="60"/>
      <c r="C689" s="60"/>
      <c r="D689" s="60"/>
      <c r="E689" s="60"/>
      <c r="F689" s="60"/>
      <c r="G689" s="60"/>
      <c r="H689" s="60"/>
      <c r="I689" s="60"/>
      <c r="J689" s="60"/>
      <c r="K689" s="60"/>
      <c r="L689" s="60"/>
      <c r="M689" s="60"/>
      <c r="N689" s="60"/>
      <c r="O689" s="60"/>
      <c r="P689" s="60"/>
      <c r="Q689" s="60"/>
      <c r="R689" s="334">
        <v>2540</v>
      </c>
      <c r="S689" s="319" t="s">
        <v>357</v>
      </c>
      <c r="BE689" s="60"/>
      <c r="BR689" s="60"/>
      <c r="BX689" s="151"/>
      <c r="CB689" s="151"/>
      <c r="CM689" s="151"/>
      <c r="CO689" s="151"/>
      <c r="CT689" s="151"/>
      <c r="CY689" s="151"/>
    </row>
    <row r="690" spans="1:103" x14ac:dyDescent="0.2">
      <c r="A690" s="60"/>
      <c r="B690" s="60"/>
      <c r="C690" s="60"/>
      <c r="D690" s="60"/>
      <c r="E690" s="60"/>
      <c r="F690" s="60"/>
      <c r="G690" s="60"/>
      <c r="H690" s="60"/>
      <c r="I690" s="60"/>
      <c r="J690" s="60"/>
      <c r="K690" s="60"/>
      <c r="L690" s="60"/>
      <c r="M690" s="60"/>
      <c r="N690" s="60"/>
      <c r="O690" s="60"/>
      <c r="P690" s="60"/>
      <c r="Q690" s="60"/>
      <c r="R690" s="334">
        <v>2541</v>
      </c>
      <c r="S690" s="319" t="s">
        <v>357</v>
      </c>
      <c r="BE690" s="60"/>
      <c r="BR690" s="60"/>
      <c r="BX690" s="151"/>
      <c r="CB690" s="151"/>
      <c r="CM690" s="151"/>
      <c r="CO690" s="151"/>
      <c r="CT690" s="151"/>
      <c r="CY690" s="151"/>
    </row>
    <row r="691" spans="1:103" x14ac:dyDescent="0.2">
      <c r="A691" s="60"/>
      <c r="B691" s="60"/>
      <c r="C691" s="60"/>
      <c r="D691" s="60"/>
      <c r="E691" s="60"/>
      <c r="F691" s="60"/>
      <c r="G691" s="60"/>
      <c r="H691" s="60"/>
      <c r="I691" s="60"/>
      <c r="J691" s="60"/>
      <c r="K691" s="60"/>
      <c r="L691" s="60"/>
      <c r="M691" s="60"/>
      <c r="N691" s="60"/>
      <c r="O691" s="60"/>
      <c r="P691" s="60"/>
      <c r="Q691" s="60"/>
      <c r="R691" s="334">
        <v>2542</v>
      </c>
      <c r="S691" s="319" t="s">
        <v>357</v>
      </c>
      <c r="BE691" s="60"/>
      <c r="BR691" s="60"/>
      <c r="BX691" s="151"/>
      <c r="CB691" s="151"/>
      <c r="CM691" s="151"/>
      <c r="CO691" s="151"/>
      <c r="CT691" s="151"/>
      <c r="CY691" s="151"/>
    </row>
    <row r="692" spans="1:103" x14ac:dyDescent="0.2">
      <c r="A692" s="60"/>
      <c r="B692" s="60"/>
      <c r="C692" s="60"/>
      <c r="D692" s="60"/>
      <c r="E692" s="60"/>
      <c r="F692" s="60"/>
      <c r="G692" s="60"/>
      <c r="H692" s="60"/>
      <c r="I692" s="60"/>
      <c r="J692" s="60"/>
      <c r="K692" s="60"/>
      <c r="L692" s="60"/>
      <c r="M692" s="60"/>
      <c r="N692" s="60"/>
      <c r="O692" s="60"/>
      <c r="P692" s="60"/>
      <c r="Q692" s="60"/>
      <c r="R692" s="334">
        <v>2543</v>
      </c>
      <c r="S692" s="319" t="s">
        <v>357</v>
      </c>
      <c r="BE692" s="60"/>
      <c r="BR692" s="60"/>
      <c r="BX692" s="151"/>
      <c r="CB692" s="151"/>
      <c r="CM692" s="151"/>
      <c r="CO692" s="151"/>
      <c r="CT692" s="151"/>
      <c r="CY692" s="151"/>
    </row>
    <row r="693" spans="1:103" x14ac:dyDescent="0.2">
      <c r="A693" s="60"/>
      <c r="B693" s="60"/>
      <c r="C693" s="60"/>
      <c r="D693" s="60"/>
      <c r="E693" s="60"/>
      <c r="F693" s="60"/>
      <c r="G693" s="60"/>
      <c r="H693" s="60"/>
      <c r="I693" s="60"/>
      <c r="J693" s="60"/>
      <c r="K693" s="60"/>
      <c r="L693" s="60"/>
      <c r="M693" s="60"/>
      <c r="N693" s="60"/>
      <c r="O693" s="60"/>
      <c r="P693" s="60"/>
      <c r="Q693" s="60"/>
      <c r="R693" s="334">
        <v>2552</v>
      </c>
      <c r="S693" s="319" t="s">
        <v>357</v>
      </c>
      <c r="BE693" s="60"/>
      <c r="BR693" s="60"/>
      <c r="BX693" s="151"/>
      <c r="CB693" s="151"/>
      <c r="CM693" s="151"/>
      <c r="CO693" s="151"/>
      <c r="CT693" s="151"/>
      <c r="CY693" s="151"/>
    </row>
    <row r="694" spans="1:103" x14ac:dyDescent="0.2">
      <c r="A694" s="60"/>
      <c r="B694" s="60"/>
      <c r="C694" s="60"/>
      <c r="D694" s="60"/>
      <c r="E694" s="60"/>
      <c r="F694" s="60"/>
      <c r="G694" s="60"/>
      <c r="H694" s="60"/>
      <c r="I694" s="60"/>
      <c r="J694" s="60"/>
      <c r="K694" s="60"/>
      <c r="L694" s="60"/>
      <c r="M694" s="60"/>
      <c r="N694" s="60"/>
      <c r="O694" s="60"/>
      <c r="P694" s="60"/>
      <c r="Q694" s="60"/>
      <c r="R694" s="334">
        <v>2553</v>
      </c>
      <c r="S694" s="319" t="s">
        <v>357</v>
      </c>
      <c r="BE694" s="60"/>
      <c r="BR694" s="60"/>
      <c r="BX694" s="151"/>
      <c r="CB694" s="151"/>
      <c r="CM694" s="151"/>
      <c r="CO694" s="151"/>
      <c r="CT694" s="151"/>
      <c r="CY694" s="151"/>
    </row>
    <row r="695" spans="1:103" x14ac:dyDescent="0.2">
      <c r="A695" s="60"/>
      <c r="B695" s="60"/>
      <c r="C695" s="60"/>
      <c r="D695" s="60"/>
      <c r="E695" s="60"/>
      <c r="F695" s="60"/>
      <c r="G695" s="60"/>
      <c r="H695" s="60"/>
      <c r="I695" s="60"/>
      <c r="J695" s="60"/>
      <c r="K695" s="60"/>
      <c r="L695" s="60"/>
      <c r="M695" s="60"/>
      <c r="N695" s="60"/>
      <c r="O695" s="60"/>
      <c r="P695" s="60"/>
      <c r="Q695" s="60"/>
      <c r="R695" s="334">
        <v>2554</v>
      </c>
      <c r="S695" s="319" t="s">
        <v>357</v>
      </c>
      <c r="BE695" s="60"/>
      <c r="BR695" s="60"/>
      <c r="BX695" s="151"/>
      <c r="CB695" s="151"/>
      <c r="CM695" s="151"/>
      <c r="CO695" s="151"/>
      <c r="CT695" s="151"/>
      <c r="CY695" s="151"/>
    </row>
    <row r="696" spans="1:103" x14ac:dyDescent="0.2">
      <c r="A696" s="60"/>
      <c r="B696" s="60"/>
      <c r="C696" s="60"/>
      <c r="D696" s="60"/>
      <c r="E696" s="60"/>
      <c r="F696" s="60"/>
      <c r="G696" s="60"/>
      <c r="H696" s="60"/>
      <c r="I696" s="60"/>
      <c r="J696" s="60"/>
      <c r="K696" s="60"/>
      <c r="L696" s="60"/>
      <c r="M696" s="60"/>
      <c r="N696" s="60"/>
      <c r="O696" s="60"/>
      <c r="P696" s="60"/>
      <c r="Q696" s="60"/>
      <c r="R696" s="334">
        <v>2556</v>
      </c>
      <c r="S696" s="319" t="s">
        <v>357</v>
      </c>
      <c r="BE696" s="60"/>
      <c r="BR696" s="60"/>
      <c r="BX696" s="151"/>
      <c r="CB696" s="151"/>
      <c r="CM696" s="151"/>
      <c r="CO696" s="151"/>
      <c r="CT696" s="151"/>
      <c r="CY696" s="151"/>
    </row>
    <row r="697" spans="1:103" x14ac:dyDescent="0.2">
      <c r="A697" s="60"/>
      <c r="B697" s="60"/>
      <c r="C697" s="60"/>
      <c r="D697" s="60"/>
      <c r="E697" s="60"/>
      <c r="F697" s="60"/>
      <c r="G697" s="60"/>
      <c r="H697" s="60"/>
      <c r="I697" s="60"/>
      <c r="J697" s="60"/>
      <c r="K697" s="60"/>
      <c r="L697" s="60"/>
      <c r="M697" s="60"/>
      <c r="N697" s="60"/>
      <c r="O697" s="60"/>
      <c r="P697" s="60"/>
      <c r="Q697" s="60"/>
      <c r="R697" s="334">
        <v>2557</v>
      </c>
      <c r="S697" s="319" t="s">
        <v>357</v>
      </c>
      <c r="BE697" s="60"/>
      <c r="BR697" s="60"/>
      <c r="BX697" s="151"/>
      <c r="CB697" s="151"/>
      <c r="CM697" s="151"/>
      <c r="CO697" s="151"/>
      <c r="CT697" s="151"/>
      <c r="CY697" s="151"/>
    </row>
    <row r="698" spans="1:103" x14ac:dyDescent="0.2">
      <c r="A698" s="60"/>
      <c r="B698" s="60"/>
      <c r="C698" s="60"/>
      <c r="D698" s="60"/>
      <c r="E698" s="60"/>
      <c r="F698" s="60"/>
      <c r="G698" s="60"/>
      <c r="H698" s="60"/>
      <c r="I698" s="60"/>
      <c r="J698" s="60"/>
      <c r="K698" s="60"/>
      <c r="L698" s="60"/>
      <c r="M698" s="60"/>
      <c r="N698" s="60"/>
      <c r="O698" s="60"/>
      <c r="P698" s="60"/>
      <c r="Q698" s="60"/>
      <c r="R698" s="334">
        <v>2558</v>
      </c>
      <c r="S698" s="319" t="s">
        <v>357</v>
      </c>
      <c r="BE698" s="60"/>
      <c r="BR698" s="60"/>
      <c r="BX698" s="151"/>
      <c r="CB698" s="151"/>
      <c r="CM698" s="151"/>
      <c r="CO698" s="151"/>
      <c r="CT698" s="151"/>
      <c r="CY698" s="151"/>
    </row>
    <row r="699" spans="1:103" x14ac:dyDescent="0.2">
      <c r="A699" s="60"/>
      <c r="B699" s="60"/>
      <c r="C699" s="60"/>
      <c r="D699" s="60"/>
      <c r="E699" s="60"/>
      <c r="F699" s="60"/>
      <c r="G699" s="60"/>
      <c r="H699" s="60"/>
      <c r="I699" s="60"/>
      <c r="J699" s="60"/>
      <c r="K699" s="60"/>
      <c r="L699" s="60"/>
      <c r="M699" s="60"/>
      <c r="N699" s="60"/>
      <c r="O699" s="60"/>
      <c r="P699" s="60"/>
      <c r="Q699" s="60"/>
      <c r="R699" s="334">
        <v>2559</v>
      </c>
      <c r="S699" s="319" t="s">
        <v>357</v>
      </c>
      <c r="BE699" s="60"/>
      <c r="BR699" s="60"/>
      <c r="BX699" s="151"/>
      <c r="CB699" s="151"/>
      <c r="CM699" s="151"/>
      <c r="CO699" s="151"/>
      <c r="CT699" s="151"/>
      <c r="CY699" s="151"/>
    </row>
    <row r="700" spans="1:103" x14ac:dyDescent="0.2">
      <c r="A700" s="60"/>
      <c r="B700" s="60"/>
      <c r="C700" s="60"/>
      <c r="D700" s="60"/>
      <c r="E700" s="60"/>
      <c r="F700" s="60"/>
      <c r="G700" s="60"/>
      <c r="H700" s="60"/>
      <c r="I700" s="60"/>
      <c r="J700" s="60"/>
      <c r="K700" s="60"/>
      <c r="L700" s="60"/>
      <c r="M700" s="60"/>
      <c r="N700" s="60"/>
      <c r="O700" s="60"/>
      <c r="P700" s="60"/>
      <c r="Q700" s="60"/>
      <c r="R700" s="334">
        <v>2561</v>
      </c>
      <c r="S700" s="319" t="s">
        <v>357</v>
      </c>
      <c r="BE700" s="60"/>
      <c r="BR700" s="60"/>
      <c r="BX700" s="151"/>
      <c r="CB700" s="151"/>
      <c r="CM700" s="151"/>
      <c r="CO700" s="151"/>
      <c r="CT700" s="151"/>
      <c r="CY700" s="151"/>
    </row>
    <row r="701" spans="1:103" x14ac:dyDescent="0.2">
      <c r="A701" s="60"/>
      <c r="B701" s="60"/>
      <c r="C701" s="60"/>
      <c r="D701" s="60"/>
      <c r="E701" s="60"/>
      <c r="F701" s="60"/>
      <c r="G701" s="60"/>
      <c r="H701" s="60"/>
      <c r="I701" s="60"/>
      <c r="J701" s="60"/>
      <c r="K701" s="60"/>
      <c r="L701" s="60"/>
      <c r="M701" s="60"/>
      <c r="N701" s="60"/>
      <c r="O701" s="60"/>
      <c r="P701" s="60"/>
      <c r="Q701" s="60"/>
      <c r="R701" s="334">
        <v>2562</v>
      </c>
      <c r="S701" s="319" t="s">
        <v>357</v>
      </c>
      <c r="BE701" s="60"/>
      <c r="BR701" s="60"/>
      <c r="BX701" s="151"/>
      <c r="CB701" s="151"/>
      <c r="CM701" s="151"/>
      <c r="CO701" s="151"/>
      <c r="CT701" s="151"/>
      <c r="CY701" s="151"/>
    </row>
    <row r="702" spans="1:103" x14ac:dyDescent="0.2">
      <c r="A702" s="60"/>
      <c r="B702" s="60"/>
      <c r="C702" s="60"/>
      <c r="D702" s="60"/>
      <c r="E702" s="60"/>
      <c r="F702" s="60"/>
      <c r="G702" s="60"/>
      <c r="H702" s="60"/>
      <c r="I702" s="60"/>
      <c r="J702" s="60"/>
      <c r="K702" s="60"/>
      <c r="L702" s="60"/>
      <c r="M702" s="60"/>
      <c r="N702" s="60"/>
      <c r="O702" s="60"/>
      <c r="P702" s="60"/>
      <c r="Q702" s="60"/>
      <c r="R702" s="334">
        <v>2563</v>
      </c>
      <c r="S702" s="319" t="s">
        <v>357</v>
      </c>
      <c r="BE702" s="60"/>
      <c r="BR702" s="60"/>
      <c r="BX702" s="151"/>
      <c r="CB702" s="151"/>
      <c r="CM702" s="151"/>
      <c r="CO702" s="151"/>
      <c r="CT702" s="151"/>
      <c r="CY702" s="151"/>
    </row>
    <row r="703" spans="1:103" x14ac:dyDescent="0.2">
      <c r="A703" s="60"/>
      <c r="B703" s="60"/>
      <c r="C703" s="60"/>
      <c r="D703" s="60"/>
      <c r="E703" s="60"/>
      <c r="F703" s="60"/>
      <c r="G703" s="60"/>
      <c r="H703" s="60"/>
      <c r="I703" s="60"/>
      <c r="J703" s="60"/>
      <c r="K703" s="60"/>
      <c r="L703" s="60"/>
      <c r="M703" s="60"/>
      <c r="N703" s="60"/>
      <c r="O703" s="60"/>
      <c r="P703" s="60"/>
      <c r="Q703" s="60"/>
      <c r="R703" s="334">
        <v>2564</v>
      </c>
      <c r="S703" s="319" t="s">
        <v>357</v>
      </c>
      <c r="BE703" s="60"/>
      <c r="BR703" s="60"/>
      <c r="BX703" s="151"/>
      <c r="CB703" s="151"/>
      <c r="CM703" s="151"/>
      <c r="CO703" s="151"/>
      <c r="CT703" s="151"/>
      <c r="CY703" s="151"/>
    </row>
    <row r="704" spans="1:103" x14ac:dyDescent="0.2">
      <c r="A704" s="60"/>
      <c r="B704" s="60"/>
      <c r="C704" s="60"/>
      <c r="D704" s="60"/>
      <c r="E704" s="60"/>
      <c r="F704" s="60"/>
      <c r="G704" s="60"/>
      <c r="H704" s="60"/>
      <c r="I704" s="60"/>
      <c r="J704" s="60"/>
      <c r="K704" s="60"/>
      <c r="L704" s="60"/>
      <c r="M704" s="60"/>
      <c r="N704" s="60"/>
      <c r="O704" s="60"/>
      <c r="P704" s="60"/>
      <c r="Q704" s="60"/>
      <c r="R704" s="334">
        <v>2565</v>
      </c>
      <c r="S704" s="319" t="s">
        <v>357</v>
      </c>
      <c r="BE704" s="60"/>
      <c r="BR704" s="60"/>
      <c r="BX704" s="151"/>
      <c r="CB704" s="151"/>
      <c r="CM704" s="151"/>
      <c r="CO704" s="151"/>
      <c r="CT704" s="151"/>
      <c r="CY704" s="151"/>
    </row>
    <row r="705" spans="1:103" x14ac:dyDescent="0.2">
      <c r="A705" s="60"/>
      <c r="B705" s="60"/>
      <c r="C705" s="60"/>
      <c r="D705" s="60"/>
      <c r="E705" s="60"/>
      <c r="F705" s="60"/>
      <c r="G705" s="60"/>
      <c r="H705" s="60"/>
      <c r="I705" s="60"/>
      <c r="J705" s="60"/>
      <c r="K705" s="60"/>
      <c r="L705" s="60"/>
      <c r="M705" s="60"/>
      <c r="N705" s="60"/>
      <c r="O705" s="60"/>
      <c r="P705" s="60"/>
      <c r="Q705" s="60"/>
      <c r="R705" s="334">
        <v>2568</v>
      </c>
      <c r="S705" s="319" t="s">
        <v>357</v>
      </c>
      <c r="BE705" s="60"/>
      <c r="BR705" s="60"/>
      <c r="BX705" s="151"/>
      <c r="CB705" s="151"/>
      <c r="CM705" s="151"/>
      <c r="CO705" s="151"/>
      <c r="CT705" s="151"/>
      <c r="CY705" s="151"/>
    </row>
    <row r="706" spans="1:103" x14ac:dyDescent="0.2">
      <c r="A706" s="60"/>
      <c r="B706" s="60"/>
      <c r="C706" s="60"/>
      <c r="D706" s="60"/>
      <c r="E706" s="60"/>
      <c r="F706" s="60"/>
      <c r="G706" s="60"/>
      <c r="H706" s="60"/>
      <c r="I706" s="60"/>
      <c r="J706" s="60"/>
      <c r="K706" s="60"/>
      <c r="L706" s="60"/>
      <c r="M706" s="60"/>
      <c r="N706" s="60"/>
      <c r="O706" s="60"/>
      <c r="P706" s="60"/>
      <c r="Q706" s="60"/>
      <c r="R706" s="334">
        <v>2571</v>
      </c>
      <c r="S706" s="319" t="s">
        <v>357</v>
      </c>
      <c r="BE706" s="60"/>
      <c r="BR706" s="60"/>
      <c r="BX706" s="151"/>
      <c r="CB706" s="151"/>
      <c r="CM706" s="151"/>
      <c r="CO706" s="151"/>
      <c r="CT706" s="151"/>
      <c r="CY706" s="151"/>
    </row>
    <row r="707" spans="1:103" x14ac:dyDescent="0.2">
      <c r="A707" s="60"/>
      <c r="B707" s="60"/>
      <c r="C707" s="60"/>
      <c r="D707" s="60"/>
      <c r="E707" s="60"/>
      <c r="F707" s="60"/>
      <c r="G707" s="60"/>
      <c r="H707" s="60"/>
      <c r="I707" s="60"/>
      <c r="J707" s="60"/>
      <c r="K707" s="60"/>
      <c r="L707" s="60"/>
      <c r="M707" s="60"/>
      <c r="N707" s="60"/>
      <c r="O707" s="60"/>
      <c r="P707" s="60"/>
      <c r="Q707" s="60"/>
      <c r="R707" s="334">
        <v>2573</v>
      </c>
      <c r="S707" s="319" t="s">
        <v>357</v>
      </c>
      <c r="BE707" s="60"/>
      <c r="BR707" s="60"/>
      <c r="BX707" s="151"/>
      <c r="CB707" s="151"/>
      <c r="CM707" s="151"/>
      <c r="CO707" s="151"/>
      <c r="CT707" s="151"/>
      <c r="CY707" s="151"/>
    </row>
    <row r="708" spans="1:103" x14ac:dyDescent="0.2">
      <c r="A708" s="60"/>
      <c r="B708" s="60"/>
      <c r="C708" s="60"/>
      <c r="D708" s="60"/>
      <c r="E708" s="60"/>
      <c r="F708" s="60"/>
      <c r="G708" s="60"/>
      <c r="H708" s="60"/>
      <c r="I708" s="60"/>
      <c r="J708" s="60"/>
      <c r="K708" s="60"/>
      <c r="L708" s="60"/>
      <c r="M708" s="60"/>
      <c r="N708" s="60"/>
      <c r="O708" s="60"/>
      <c r="P708" s="60"/>
      <c r="Q708" s="60"/>
      <c r="R708" s="334">
        <v>2574</v>
      </c>
      <c r="S708" s="319" t="s">
        <v>357</v>
      </c>
      <c r="BE708" s="60"/>
      <c r="BR708" s="60"/>
      <c r="BX708" s="151"/>
      <c r="CB708" s="151"/>
      <c r="CM708" s="151"/>
      <c r="CO708" s="151"/>
      <c r="CT708" s="151"/>
      <c r="CY708" s="151"/>
    </row>
    <row r="709" spans="1:103" x14ac:dyDescent="0.2">
      <c r="A709" s="60"/>
      <c r="B709" s="60"/>
      <c r="C709" s="60"/>
      <c r="D709" s="60"/>
      <c r="E709" s="60"/>
      <c r="F709" s="60"/>
      <c r="G709" s="60"/>
      <c r="H709" s="60"/>
      <c r="I709" s="60"/>
      <c r="J709" s="60"/>
      <c r="K709" s="60"/>
      <c r="L709" s="60"/>
      <c r="M709" s="60"/>
      <c r="N709" s="60"/>
      <c r="O709" s="60"/>
      <c r="P709" s="60"/>
      <c r="Q709" s="60"/>
      <c r="R709" s="334">
        <v>2575</v>
      </c>
      <c r="S709" s="319" t="s">
        <v>357</v>
      </c>
      <c r="BE709" s="60"/>
      <c r="BR709" s="60"/>
      <c r="BX709" s="151"/>
      <c r="CB709" s="151"/>
      <c r="CM709" s="151"/>
      <c r="CO709" s="151"/>
      <c r="CT709" s="151"/>
      <c r="CY709" s="151"/>
    </row>
    <row r="710" spans="1:103" x14ac:dyDescent="0.2">
      <c r="A710" s="60"/>
      <c r="B710" s="60"/>
      <c r="C710" s="60"/>
      <c r="D710" s="60"/>
      <c r="E710" s="60"/>
      <c r="F710" s="60"/>
      <c r="G710" s="60"/>
      <c r="H710" s="60"/>
      <c r="I710" s="60"/>
      <c r="J710" s="60"/>
      <c r="K710" s="60"/>
      <c r="L710" s="60"/>
      <c r="M710" s="60"/>
      <c r="N710" s="60"/>
      <c r="O710" s="60"/>
      <c r="P710" s="60"/>
      <c r="Q710" s="60"/>
      <c r="R710" s="334">
        <v>2576</v>
      </c>
      <c r="S710" s="319" t="s">
        <v>357</v>
      </c>
      <c r="BE710" s="60"/>
      <c r="BR710" s="60"/>
      <c r="BX710" s="151"/>
      <c r="CB710" s="151"/>
      <c r="CM710" s="151"/>
      <c r="CO710" s="151"/>
      <c r="CT710" s="151"/>
      <c r="CY710" s="151"/>
    </row>
    <row r="711" spans="1:103" x14ac:dyDescent="0.2">
      <c r="A711" s="60"/>
      <c r="B711" s="60"/>
      <c r="C711" s="60"/>
      <c r="D711" s="60"/>
      <c r="E711" s="60"/>
      <c r="F711" s="60"/>
      <c r="G711" s="60"/>
      <c r="H711" s="60"/>
      <c r="I711" s="60"/>
      <c r="J711" s="60"/>
      <c r="K711" s="60"/>
      <c r="L711" s="60"/>
      <c r="M711" s="60"/>
      <c r="N711" s="60"/>
      <c r="O711" s="60"/>
      <c r="P711" s="60"/>
      <c r="Q711" s="60"/>
      <c r="R711" s="334">
        <v>2584</v>
      </c>
      <c r="S711" s="319" t="s">
        <v>357</v>
      </c>
      <c r="BE711" s="60"/>
      <c r="BR711" s="60"/>
      <c r="BX711" s="151"/>
      <c r="CB711" s="151"/>
      <c r="CM711" s="151"/>
      <c r="CO711" s="151"/>
      <c r="CT711" s="151"/>
      <c r="CY711" s="151"/>
    </row>
    <row r="712" spans="1:103" x14ac:dyDescent="0.2">
      <c r="A712" s="60"/>
      <c r="B712" s="60"/>
      <c r="C712" s="60"/>
      <c r="D712" s="60"/>
      <c r="E712" s="60"/>
      <c r="F712" s="60"/>
      <c r="G712" s="60"/>
      <c r="H712" s="60"/>
      <c r="I712" s="60"/>
      <c r="J712" s="60"/>
      <c r="K712" s="60"/>
      <c r="L712" s="60"/>
      <c r="M712" s="60"/>
      <c r="N712" s="60"/>
      <c r="O712" s="60"/>
      <c r="P712" s="60"/>
      <c r="Q712" s="60"/>
      <c r="R712" s="334">
        <v>2601</v>
      </c>
      <c r="S712" s="319" t="s">
        <v>357</v>
      </c>
      <c r="BE712" s="60"/>
      <c r="BR712" s="60"/>
      <c r="BX712" s="151"/>
      <c r="CB712" s="151"/>
      <c r="CM712" s="151"/>
      <c r="CO712" s="151"/>
      <c r="CT712" s="151"/>
      <c r="CY712" s="151"/>
    </row>
    <row r="713" spans="1:103" x14ac:dyDescent="0.2">
      <c r="A713" s="60"/>
      <c r="B713" s="60"/>
      <c r="C713" s="60"/>
      <c r="D713" s="60"/>
      <c r="E713" s="60"/>
      <c r="F713" s="60"/>
      <c r="G713" s="60"/>
      <c r="H713" s="60"/>
      <c r="I713" s="60"/>
      <c r="J713" s="60"/>
      <c r="K713" s="60"/>
      <c r="L713" s="60"/>
      <c r="M713" s="60"/>
      <c r="N713" s="60"/>
      <c r="O713" s="60"/>
      <c r="P713" s="60"/>
      <c r="Q713" s="60"/>
      <c r="R713" s="334">
        <v>2630</v>
      </c>
      <c r="S713" s="319" t="s">
        <v>357</v>
      </c>
      <c r="BE713" s="60"/>
      <c r="BR713" s="60"/>
      <c r="BX713" s="151"/>
      <c r="CB713" s="151"/>
      <c r="CM713" s="151"/>
      <c r="CO713" s="151"/>
      <c r="CT713" s="151"/>
      <c r="CY713" s="151"/>
    </row>
    <row r="714" spans="1:103" x14ac:dyDescent="0.2">
      <c r="A714" s="60"/>
      <c r="B714" s="60"/>
      <c r="C714" s="60"/>
      <c r="D714" s="60"/>
      <c r="E714" s="60"/>
      <c r="F714" s="60"/>
      <c r="G714" s="60"/>
      <c r="H714" s="60"/>
      <c r="I714" s="60"/>
      <c r="J714" s="60"/>
      <c r="K714" s="60"/>
      <c r="L714" s="60"/>
      <c r="M714" s="60"/>
      <c r="N714" s="60"/>
      <c r="O714" s="60"/>
      <c r="P714" s="60"/>
      <c r="Q714" s="60"/>
      <c r="R714" s="334">
        <v>2631</v>
      </c>
      <c r="S714" s="319" t="s">
        <v>357</v>
      </c>
      <c r="BE714" s="60"/>
      <c r="BR714" s="60"/>
      <c r="BX714" s="151"/>
      <c r="CB714" s="151"/>
      <c r="CM714" s="151"/>
      <c r="CO714" s="151"/>
      <c r="CT714" s="151"/>
      <c r="CY714" s="151"/>
    </row>
    <row r="715" spans="1:103" x14ac:dyDescent="0.2">
      <c r="A715" s="60"/>
      <c r="B715" s="60"/>
      <c r="C715" s="60"/>
      <c r="D715" s="60"/>
      <c r="E715" s="60"/>
      <c r="F715" s="60"/>
      <c r="G715" s="60"/>
      <c r="H715" s="60"/>
      <c r="I715" s="60"/>
      <c r="J715" s="60"/>
      <c r="K715" s="60"/>
      <c r="L715" s="60"/>
      <c r="M715" s="60"/>
      <c r="N715" s="60"/>
      <c r="O715" s="60"/>
      <c r="P715" s="60"/>
      <c r="Q715" s="60"/>
      <c r="R715" s="334">
        <v>2632</v>
      </c>
      <c r="S715" s="319" t="s">
        <v>357</v>
      </c>
      <c r="BE715" s="60"/>
      <c r="BR715" s="60"/>
      <c r="BX715" s="151"/>
      <c r="CB715" s="151"/>
      <c r="CM715" s="151"/>
      <c r="CO715" s="151"/>
      <c r="CT715" s="151"/>
      <c r="CY715" s="151"/>
    </row>
    <row r="716" spans="1:103" x14ac:dyDescent="0.2">
      <c r="A716" s="60"/>
      <c r="B716" s="60"/>
      <c r="C716" s="60"/>
      <c r="D716" s="60"/>
      <c r="E716" s="60"/>
      <c r="F716" s="60"/>
      <c r="G716" s="60"/>
      <c r="H716" s="60"/>
      <c r="I716" s="60"/>
      <c r="J716" s="60"/>
      <c r="K716" s="60"/>
      <c r="L716" s="60"/>
      <c r="M716" s="60"/>
      <c r="N716" s="60"/>
      <c r="O716" s="60"/>
      <c r="P716" s="60"/>
      <c r="Q716" s="60"/>
      <c r="R716" s="334">
        <v>2633</v>
      </c>
      <c r="S716" s="319" t="s">
        <v>357</v>
      </c>
      <c r="BE716" s="60"/>
      <c r="BR716" s="60"/>
      <c r="BX716" s="151"/>
      <c r="CB716" s="151"/>
      <c r="CM716" s="151"/>
      <c r="CO716" s="151"/>
      <c r="CT716" s="151"/>
      <c r="CY716" s="151"/>
    </row>
    <row r="717" spans="1:103" x14ac:dyDescent="0.2">
      <c r="A717" s="60"/>
      <c r="B717" s="60"/>
      <c r="C717" s="60"/>
      <c r="D717" s="60"/>
      <c r="E717" s="60"/>
      <c r="F717" s="60"/>
      <c r="G717" s="60"/>
      <c r="H717" s="60"/>
      <c r="I717" s="60"/>
      <c r="J717" s="60"/>
      <c r="K717" s="60"/>
      <c r="L717" s="60"/>
      <c r="M717" s="60"/>
      <c r="N717" s="60"/>
      <c r="O717" s="60"/>
      <c r="P717" s="60"/>
      <c r="Q717" s="60"/>
      <c r="R717" s="334">
        <v>2634</v>
      </c>
      <c r="S717" s="319" t="s">
        <v>357</v>
      </c>
      <c r="BE717" s="60"/>
      <c r="BR717" s="60"/>
      <c r="BX717" s="151"/>
      <c r="CB717" s="151"/>
      <c r="CM717" s="151"/>
      <c r="CO717" s="151"/>
      <c r="CT717" s="151"/>
      <c r="CY717" s="151"/>
    </row>
    <row r="718" spans="1:103" x14ac:dyDescent="0.2">
      <c r="A718" s="60"/>
      <c r="B718" s="60"/>
      <c r="C718" s="60"/>
      <c r="D718" s="60"/>
      <c r="E718" s="60"/>
      <c r="F718" s="60"/>
      <c r="G718" s="60"/>
      <c r="H718" s="60"/>
      <c r="I718" s="60"/>
      <c r="J718" s="60"/>
      <c r="K718" s="60"/>
      <c r="L718" s="60"/>
      <c r="M718" s="60"/>
      <c r="N718" s="60"/>
      <c r="O718" s="60"/>
      <c r="P718" s="60"/>
      <c r="Q718" s="60"/>
      <c r="R718" s="334">
        <v>2635</v>
      </c>
      <c r="S718" s="319" t="s">
        <v>357</v>
      </c>
      <c r="BE718" s="60"/>
      <c r="BR718" s="60"/>
      <c r="BX718" s="151"/>
      <c r="CB718" s="151"/>
      <c r="CM718" s="151"/>
      <c r="CO718" s="151"/>
      <c r="CT718" s="151"/>
      <c r="CY718" s="151"/>
    </row>
    <row r="719" spans="1:103" x14ac:dyDescent="0.2">
      <c r="A719" s="60"/>
      <c r="B719" s="60"/>
      <c r="C719" s="60"/>
      <c r="D719" s="60"/>
      <c r="E719" s="60"/>
      <c r="F719" s="60"/>
      <c r="G719" s="60"/>
      <c r="H719" s="60"/>
      <c r="I719" s="60"/>
      <c r="J719" s="60"/>
      <c r="K719" s="60"/>
      <c r="L719" s="60"/>
      <c r="M719" s="60"/>
      <c r="N719" s="60"/>
      <c r="O719" s="60"/>
      <c r="P719" s="60"/>
      <c r="Q719" s="60"/>
      <c r="R719" s="334">
        <v>2637</v>
      </c>
      <c r="S719" s="319" t="s">
        <v>357</v>
      </c>
      <c r="BE719" s="60"/>
      <c r="BR719" s="60"/>
      <c r="BX719" s="151"/>
      <c r="CB719" s="151"/>
      <c r="CM719" s="151"/>
      <c r="CO719" s="151"/>
      <c r="CT719" s="151"/>
      <c r="CY719" s="151"/>
    </row>
    <row r="720" spans="1:103" x14ac:dyDescent="0.2">
      <c r="A720" s="60"/>
      <c r="B720" s="60"/>
      <c r="C720" s="60"/>
      <c r="D720" s="60"/>
      <c r="E720" s="60"/>
      <c r="F720" s="60"/>
      <c r="G720" s="60"/>
      <c r="H720" s="60"/>
      <c r="I720" s="60"/>
      <c r="J720" s="60"/>
      <c r="K720" s="60"/>
      <c r="L720" s="60"/>
      <c r="M720" s="60"/>
      <c r="N720" s="60"/>
      <c r="O720" s="60"/>
      <c r="P720" s="60"/>
      <c r="Q720" s="60"/>
      <c r="R720" s="334">
        <v>2638</v>
      </c>
      <c r="S720" s="319" t="s">
        <v>357</v>
      </c>
      <c r="BE720" s="60"/>
      <c r="BR720" s="60"/>
      <c r="BX720" s="151"/>
      <c r="CB720" s="151"/>
      <c r="CM720" s="151"/>
      <c r="CO720" s="151"/>
      <c r="CT720" s="151"/>
      <c r="CY720" s="151"/>
    </row>
    <row r="721" spans="1:103" x14ac:dyDescent="0.2">
      <c r="A721" s="60"/>
      <c r="B721" s="60"/>
      <c r="C721" s="60"/>
      <c r="D721" s="60"/>
      <c r="E721" s="60"/>
      <c r="F721" s="60"/>
      <c r="G721" s="60"/>
      <c r="H721" s="60"/>
      <c r="I721" s="60"/>
      <c r="J721" s="60"/>
      <c r="K721" s="60"/>
      <c r="L721" s="60"/>
      <c r="M721" s="60"/>
      <c r="N721" s="60"/>
      <c r="O721" s="60"/>
      <c r="P721" s="60"/>
      <c r="Q721" s="60"/>
      <c r="R721" s="334">
        <v>2639</v>
      </c>
      <c r="S721" s="319" t="s">
        <v>357</v>
      </c>
      <c r="BE721" s="60"/>
      <c r="BR721" s="60"/>
      <c r="BX721" s="151"/>
      <c r="CB721" s="151"/>
      <c r="CM721" s="151"/>
      <c r="CO721" s="151"/>
      <c r="CT721" s="151"/>
      <c r="CY721" s="151"/>
    </row>
    <row r="722" spans="1:103" x14ac:dyDescent="0.2">
      <c r="A722" s="60"/>
      <c r="B722" s="60"/>
      <c r="C722" s="60"/>
      <c r="D722" s="60"/>
      <c r="E722" s="60"/>
      <c r="F722" s="60"/>
      <c r="G722" s="60"/>
      <c r="H722" s="60"/>
      <c r="I722" s="60"/>
      <c r="J722" s="60"/>
      <c r="K722" s="60"/>
      <c r="L722" s="60"/>
      <c r="M722" s="60"/>
      <c r="N722" s="60"/>
      <c r="O722" s="60"/>
      <c r="P722" s="60"/>
      <c r="Q722" s="60"/>
      <c r="R722" s="334">
        <v>2641</v>
      </c>
      <c r="S722" s="319" t="s">
        <v>357</v>
      </c>
      <c r="BE722" s="60"/>
      <c r="BR722" s="60"/>
      <c r="BX722" s="151"/>
      <c r="CB722" s="151"/>
      <c r="CM722" s="151"/>
      <c r="CO722" s="151"/>
      <c r="CT722" s="151"/>
      <c r="CY722" s="151"/>
    </row>
    <row r="723" spans="1:103" x14ac:dyDescent="0.2">
      <c r="A723" s="60"/>
      <c r="B723" s="60"/>
      <c r="C723" s="60"/>
      <c r="D723" s="60"/>
      <c r="E723" s="60"/>
      <c r="F723" s="60"/>
      <c r="G723" s="60"/>
      <c r="H723" s="60"/>
      <c r="I723" s="60"/>
      <c r="J723" s="60"/>
      <c r="K723" s="60"/>
      <c r="L723" s="60"/>
      <c r="M723" s="60"/>
      <c r="N723" s="60"/>
      <c r="O723" s="60"/>
      <c r="P723" s="60"/>
      <c r="Q723" s="60"/>
      <c r="R723" s="334">
        <v>2642</v>
      </c>
      <c r="S723" s="319" t="s">
        <v>357</v>
      </c>
      <c r="BE723" s="60"/>
      <c r="BR723" s="60"/>
      <c r="BX723" s="151"/>
      <c r="CB723" s="151"/>
      <c r="CM723" s="151"/>
      <c r="CO723" s="151"/>
      <c r="CT723" s="151"/>
      <c r="CY723" s="151"/>
    </row>
    <row r="724" spans="1:103" x14ac:dyDescent="0.2">
      <c r="A724" s="60"/>
      <c r="B724" s="60"/>
      <c r="C724" s="60"/>
      <c r="D724" s="60"/>
      <c r="E724" s="60"/>
      <c r="F724" s="60"/>
      <c r="G724" s="60"/>
      <c r="H724" s="60"/>
      <c r="I724" s="60"/>
      <c r="J724" s="60"/>
      <c r="K724" s="60"/>
      <c r="L724" s="60"/>
      <c r="M724" s="60"/>
      <c r="N724" s="60"/>
      <c r="O724" s="60"/>
      <c r="P724" s="60"/>
      <c r="Q724" s="60"/>
      <c r="R724" s="334">
        <v>2643</v>
      </c>
      <c r="S724" s="319" t="s">
        <v>357</v>
      </c>
      <c r="BE724" s="60"/>
      <c r="BR724" s="60"/>
      <c r="BX724" s="151"/>
      <c r="CB724" s="151"/>
      <c r="CM724" s="151"/>
      <c r="CO724" s="151"/>
      <c r="CT724" s="151"/>
      <c r="CY724" s="151"/>
    </row>
    <row r="725" spans="1:103" x14ac:dyDescent="0.2">
      <c r="A725" s="60"/>
      <c r="B725" s="60"/>
      <c r="C725" s="60"/>
      <c r="D725" s="60"/>
      <c r="E725" s="60"/>
      <c r="F725" s="60"/>
      <c r="G725" s="60"/>
      <c r="H725" s="60"/>
      <c r="I725" s="60"/>
      <c r="J725" s="60"/>
      <c r="K725" s="60"/>
      <c r="L725" s="60"/>
      <c r="M725" s="60"/>
      <c r="N725" s="60"/>
      <c r="O725" s="60"/>
      <c r="P725" s="60"/>
      <c r="Q725" s="60"/>
      <c r="R725" s="334">
        <v>2644</v>
      </c>
      <c r="S725" s="319" t="s">
        <v>357</v>
      </c>
      <c r="BE725" s="60"/>
      <c r="BR725" s="60"/>
      <c r="BX725" s="151"/>
      <c r="CB725" s="151"/>
      <c r="CM725" s="151"/>
      <c r="CO725" s="151"/>
      <c r="CT725" s="151"/>
      <c r="CY725" s="151"/>
    </row>
    <row r="726" spans="1:103" x14ac:dyDescent="0.2">
      <c r="A726" s="60"/>
      <c r="B726" s="60"/>
      <c r="C726" s="60"/>
      <c r="D726" s="60"/>
      <c r="E726" s="60"/>
      <c r="F726" s="60"/>
      <c r="G726" s="60"/>
      <c r="H726" s="60"/>
      <c r="I726" s="60"/>
      <c r="J726" s="60"/>
      <c r="K726" s="60"/>
      <c r="L726" s="60"/>
      <c r="M726" s="60"/>
      <c r="N726" s="60"/>
      <c r="O726" s="60"/>
      <c r="P726" s="60"/>
      <c r="Q726" s="60"/>
      <c r="R726" s="334">
        <v>2645</v>
      </c>
      <c r="S726" s="319" t="s">
        <v>357</v>
      </c>
      <c r="BE726" s="60"/>
      <c r="BR726" s="60"/>
      <c r="BX726" s="151"/>
      <c r="CB726" s="151"/>
      <c r="CM726" s="151"/>
      <c r="CO726" s="151"/>
      <c r="CT726" s="151"/>
      <c r="CY726" s="151"/>
    </row>
    <row r="727" spans="1:103" x14ac:dyDescent="0.2">
      <c r="A727" s="60"/>
      <c r="B727" s="60"/>
      <c r="C727" s="60"/>
      <c r="D727" s="60"/>
      <c r="E727" s="60"/>
      <c r="F727" s="60"/>
      <c r="G727" s="60"/>
      <c r="H727" s="60"/>
      <c r="I727" s="60"/>
      <c r="J727" s="60"/>
      <c r="K727" s="60"/>
      <c r="L727" s="60"/>
      <c r="M727" s="60"/>
      <c r="N727" s="60"/>
      <c r="O727" s="60"/>
      <c r="P727" s="60"/>
      <c r="Q727" s="60"/>
      <c r="R727" s="334">
        <v>2646</v>
      </c>
      <c r="S727" s="319" t="s">
        <v>357</v>
      </c>
      <c r="BE727" s="60"/>
      <c r="BR727" s="60"/>
      <c r="BX727" s="151"/>
      <c r="CB727" s="151"/>
      <c r="CM727" s="151"/>
      <c r="CO727" s="151"/>
      <c r="CT727" s="151"/>
      <c r="CY727" s="151"/>
    </row>
    <row r="728" spans="1:103" x14ac:dyDescent="0.2">
      <c r="A728" s="60"/>
      <c r="B728" s="60"/>
      <c r="C728" s="60"/>
      <c r="D728" s="60"/>
      <c r="E728" s="60"/>
      <c r="F728" s="60"/>
      <c r="G728" s="60"/>
      <c r="H728" s="60"/>
      <c r="I728" s="60"/>
      <c r="J728" s="60"/>
      <c r="K728" s="60"/>
      <c r="L728" s="60"/>
      <c r="M728" s="60"/>
      <c r="N728" s="60"/>
      <c r="O728" s="60"/>
      <c r="P728" s="60"/>
      <c r="Q728" s="60"/>
      <c r="R728" s="334">
        <v>2648</v>
      </c>
      <c r="S728" s="319" t="s">
        <v>357</v>
      </c>
      <c r="BE728" s="60"/>
      <c r="BR728" s="60"/>
      <c r="BX728" s="151"/>
      <c r="CB728" s="151"/>
      <c r="CM728" s="151"/>
      <c r="CO728" s="151"/>
      <c r="CT728" s="151"/>
      <c r="CY728" s="151"/>
    </row>
    <row r="729" spans="1:103" x14ac:dyDescent="0.2">
      <c r="A729" s="60"/>
      <c r="B729" s="60"/>
      <c r="C729" s="60"/>
      <c r="D729" s="60"/>
      <c r="E729" s="60"/>
      <c r="F729" s="60"/>
      <c r="G729" s="60"/>
      <c r="H729" s="60"/>
      <c r="I729" s="60"/>
      <c r="J729" s="60"/>
      <c r="K729" s="60"/>
      <c r="L729" s="60"/>
      <c r="M729" s="60"/>
      <c r="N729" s="60"/>
      <c r="O729" s="60"/>
      <c r="P729" s="60"/>
      <c r="Q729" s="60"/>
      <c r="R729" s="334">
        <v>2649</v>
      </c>
      <c r="S729" s="319" t="s">
        <v>357</v>
      </c>
      <c r="BE729" s="60"/>
      <c r="BR729" s="60"/>
      <c r="BX729" s="151"/>
      <c r="CB729" s="151"/>
      <c r="CM729" s="151"/>
      <c r="CO729" s="151"/>
      <c r="CT729" s="151"/>
      <c r="CY729" s="151"/>
    </row>
    <row r="730" spans="1:103" x14ac:dyDescent="0.2">
      <c r="A730" s="60"/>
      <c r="B730" s="60"/>
      <c r="C730" s="60"/>
      <c r="D730" s="60"/>
      <c r="E730" s="60"/>
      <c r="F730" s="60"/>
      <c r="G730" s="60"/>
      <c r="H730" s="60"/>
      <c r="I730" s="60"/>
      <c r="J730" s="60"/>
      <c r="K730" s="60"/>
      <c r="L730" s="60"/>
      <c r="M730" s="60"/>
      <c r="N730" s="60"/>
      <c r="O730" s="60"/>
      <c r="P730" s="60"/>
      <c r="Q730" s="60"/>
      <c r="R730" s="334">
        <v>2650</v>
      </c>
      <c r="S730" s="319" t="s">
        <v>357</v>
      </c>
      <c r="BE730" s="60"/>
      <c r="BR730" s="60"/>
      <c r="BX730" s="151"/>
      <c r="CB730" s="151"/>
      <c r="CM730" s="151"/>
      <c r="CO730" s="151"/>
      <c r="CT730" s="151"/>
      <c r="CY730" s="151"/>
    </row>
    <row r="731" spans="1:103" x14ac:dyDescent="0.2">
      <c r="A731" s="60"/>
      <c r="B731" s="60"/>
      <c r="C731" s="60"/>
      <c r="D731" s="60"/>
      <c r="E731" s="60"/>
      <c r="F731" s="60"/>
      <c r="G731" s="60"/>
      <c r="H731" s="60"/>
      <c r="I731" s="60"/>
      <c r="J731" s="60"/>
      <c r="K731" s="60"/>
      <c r="L731" s="60"/>
      <c r="M731" s="60"/>
      <c r="N731" s="60"/>
      <c r="O731" s="60"/>
      <c r="P731" s="60"/>
      <c r="Q731" s="60"/>
      <c r="R731" s="334">
        <v>2651</v>
      </c>
      <c r="S731" s="319" t="s">
        <v>357</v>
      </c>
      <c r="BE731" s="60"/>
      <c r="BR731" s="60"/>
      <c r="BX731" s="151"/>
      <c r="CB731" s="151"/>
      <c r="CM731" s="151"/>
      <c r="CO731" s="151"/>
      <c r="CT731" s="151"/>
      <c r="CY731" s="151"/>
    </row>
    <row r="732" spans="1:103" x14ac:dyDescent="0.2">
      <c r="A732" s="60"/>
      <c r="B732" s="60"/>
      <c r="C732" s="60"/>
      <c r="D732" s="60"/>
      <c r="E732" s="60"/>
      <c r="F732" s="60"/>
      <c r="G732" s="60"/>
      <c r="H732" s="60"/>
      <c r="I732" s="60"/>
      <c r="J732" s="60"/>
      <c r="K732" s="60"/>
      <c r="L732" s="60"/>
      <c r="M732" s="60"/>
      <c r="N732" s="60"/>
      <c r="O732" s="60"/>
      <c r="P732" s="60"/>
      <c r="Q732" s="60"/>
      <c r="R732" s="334">
        <v>2652</v>
      </c>
      <c r="S732" s="319" t="s">
        <v>357</v>
      </c>
      <c r="BE732" s="60"/>
      <c r="BR732" s="60"/>
      <c r="BX732" s="151"/>
      <c r="CB732" s="151"/>
      <c r="CM732" s="151"/>
      <c r="CO732" s="151"/>
      <c r="CT732" s="151"/>
      <c r="CY732" s="151"/>
    </row>
    <row r="733" spans="1:103" x14ac:dyDescent="0.2">
      <c r="A733" s="60"/>
      <c r="B733" s="60"/>
      <c r="C733" s="60"/>
      <c r="D733" s="60"/>
      <c r="E733" s="60"/>
      <c r="F733" s="60"/>
      <c r="G733" s="60"/>
      <c r="H733" s="60"/>
      <c r="I733" s="60"/>
      <c r="J733" s="60"/>
      <c r="K733" s="60"/>
      <c r="L733" s="60"/>
      <c r="M733" s="60"/>
      <c r="N733" s="60"/>
      <c r="O733" s="60"/>
      <c r="P733" s="60"/>
      <c r="Q733" s="60"/>
      <c r="R733" s="334">
        <v>2653</v>
      </c>
      <c r="S733" s="319" t="s">
        <v>357</v>
      </c>
      <c r="BE733" s="60"/>
      <c r="BR733" s="60"/>
      <c r="BX733" s="151"/>
      <c r="CB733" s="151"/>
      <c r="CM733" s="151"/>
      <c r="CO733" s="151"/>
      <c r="CT733" s="151"/>
      <c r="CY733" s="151"/>
    </row>
    <row r="734" spans="1:103" x14ac:dyDescent="0.2">
      <c r="A734" s="60"/>
      <c r="B734" s="60"/>
      <c r="C734" s="60"/>
      <c r="D734" s="60"/>
      <c r="E734" s="60"/>
      <c r="F734" s="60"/>
      <c r="G734" s="60"/>
      <c r="H734" s="60"/>
      <c r="I734" s="60"/>
      <c r="J734" s="60"/>
      <c r="K734" s="60"/>
      <c r="L734" s="60"/>
      <c r="M734" s="60"/>
      <c r="N734" s="60"/>
      <c r="O734" s="60"/>
      <c r="P734" s="60"/>
      <c r="Q734" s="60"/>
      <c r="R734" s="334">
        <v>2655</v>
      </c>
      <c r="S734" s="319" t="s">
        <v>357</v>
      </c>
      <c r="BE734" s="60"/>
      <c r="BR734" s="60"/>
      <c r="BX734" s="151"/>
      <c r="CB734" s="151"/>
      <c r="CM734" s="151"/>
      <c r="CO734" s="151"/>
      <c r="CT734" s="151"/>
      <c r="CY734" s="151"/>
    </row>
    <row r="735" spans="1:103" x14ac:dyDescent="0.2">
      <c r="A735" s="60"/>
      <c r="B735" s="60"/>
      <c r="C735" s="60"/>
      <c r="D735" s="60"/>
      <c r="E735" s="60"/>
      <c r="F735" s="60"/>
      <c r="G735" s="60"/>
      <c r="H735" s="60"/>
      <c r="I735" s="60"/>
      <c r="J735" s="60"/>
      <c r="K735" s="60"/>
      <c r="L735" s="60"/>
      <c r="M735" s="60"/>
      <c r="N735" s="60"/>
      <c r="O735" s="60"/>
      <c r="P735" s="60"/>
      <c r="Q735" s="60"/>
      <c r="R735" s="334">
        <v>2657</v>
      </c>
      <c r="S735" s="319" t="s">
        <v>357</v>
      </c>
      <c r="BE735" s="60"/>
      <c r="BR735" s="60"/>
      <c r="BX735" s="151"/>
      <c r="CB735" s="151"/>
      <c r="CM735" s="151"/>
      <c r="CO735" s="151"/>
      <c r="CT735" s="151"/>
      <c r="CY735" s="151"/>
    </row>
    <row r="736" spans="1:103" x14ac:dyDescent="0.2">
      <c r="A736" s="60"/>
      <c r="B736" s="60"/>
      <c r="C736" s="60"/>
      <c r="D736" s="60"/>
      <c r="E736" s="60"/>
      <c r="F736" s="60"/>
      <c r="G736" s="60"/>
      <c r="H736" s="60"/>
      <c r="I736" s="60"/>
      <c r="J736" s="60"/>
      <c r="K736" s="60"/>
      <c r="L736" s="60"/>
      <c r="M736" s="60"/>
      <c r="N736" s="60"/>
      <c r="O736" s="60"/>
      <c r="P736" s="60"/>
      <c r="Q736" s="60"/>
      <c r="R736" s="334">
        <v>2659</v>
      </c>
      <c r="S736" s="319" t="s">
        <v>357</v>
      </c>
      <c r="BE736" s="60"/>
      <c r="BR736" s="60"/>
      <c r="BX736" s="151"/>
      <c r="CB736" s="151"/>
      <c r="CM736" s="151"/>
      <c r="CO736" s="151"/>
      <c r="CT736" s="151"/>
      <c r="CY736" s="151"/>
    </row>
    <row r="737" spans="1:103" x14ac:dyDescent="0.2">
      <c r="A737" s="60"/>
      <c r="B737" s="60"/>
      <c r="C737" s="60"/>
      <c r="D737" s="60"/>
      <c r="E737" s="60"/>
      <c r="F737" s="60"/>
      <c r="G737" s="60"/>
      <c r="H737" s="60"/>
      <c r="I737" s="60"/>
      <c r="J737" s="60"/>
      <c r="K737" s="60"/>
      <c r="L737" s="60"/>
      <c r="M737" s="60"/>
      <c r="N737" s="60"/>
      <c r="O737" s="60"/>
      <c r="P737" s="60"/>
      <c r="Q737" s="60"/>
      <c r="R737" s="334">
        <v>2660</v>
      </c>
      <c r="S737" s="319" t="s">
        <v>357</v>
      </c>
      <c r="BE737" s="60"/>
      <c r="BR737" s="60"/>
      <c r="BX737" s="151"/>
      <c r="CB737" s="151"/>
      <c r="CM737" s="151"/>
      <c r="CO737" s="151"/>
      <c r="CT737" s="151"/>
      <c r="CY737" s="151"/>
    </row>
    <row r="738" spans="1:103" x14ac:dyDescent="0.2">
      <c r="A738" s="60"/>
      <c r="B738" s="60"/>
      <c r="C738" s="60"/>
      <c r="D738" s="60"/>
      <c r="E738" s="60"/>
      <c r="F738" s="60"/>
      <c r="G738" s="60"/>
      <c r="H738" s="60"/>
      <c r="I738" s="60"/>
      <c r="J738" s="60"/>
      <c r="K738" s="60"/>
      <c r="L738" s="60"/>
      <c r="M738" s="60"/>
      <c r="N738" s="60"/>
      <c r="O738" s="60"/>
      <c r="P738" s="60"/>
      <c r="Q738" s="60"/>
      <c r="R738" s="334">
        <v>2661</v>
      </c>
      <c r="S738" s="319" t="s">
        <v>357</v>
      </c>
      <c r="BE738" s="60"/>
      <c r="BR738" s="60"/>
      <c r="BX738" s="151"/>
      <c r="CB738" s="151"/>
      <c r="CM738" s="151"/>
      <c r="CO738" s="151"/>
      <c r="CT738" s="151"/>
      <c r="CY738" s="151"/>
    </row>
    <row r="739" spans="1:103" x14ac:dyDescent="0.2">
      <c r="A739" s="60"/>
      <c r="B739" s="60"/>
      <c r="C739" s="60"/>
      <c r="D739" s="60"/>
      <c r="E739" s="60"/>
      <c r="F739" s="60"/>
      <c r="G739" s="60"/>
      <c r="H739" s="60"/>
      <c r="I739" s="60"/>
      <c r="J739" s="60"/>
      <c r="K739" s="60"/>
      <c r="L739" s="60"/>
      <c r="M739" s="60"/>
      <c r="N739" s="60"/>
      <c r="O739" s="60"/>
      <c r="P739" s="60"/>
      <c r="Q739" s="60"/>
      <c r="R739" s="334">
        <v>2662</v>
      </c>
      <c r="S739" s="319" t="s">
        <v>357</v>
      </c>
      <c r="BE739" s="60"/>
      <c r="BR739" s="60"/>
      <c r="BX739" s="151"/>
      <c r="CB739" s="151"/>
      <c r="CM739" s="151"/>
      <c r="CO739" s="151"/>
      <c r="CT739" s="151"/>
      <c r="CY739" s="151"/>
    </row>
    <row r="740" spans="1:103" x14ac:dyDescent="0.2">
      <c r="A740" s="60"/>
      <c r="B740" s="60"/>
      <c r="C740" s="60"/>
      <c r="D740" s="60"/>
      <c r="E740" s="60"/>
      <c r="F740" s="60"/>
      <c r="G740" s="60"/>
      <c r="H740" s="60"/>
      <c r="I740" s="60"/>
      <c r="J740" s="60"/>
      <c r="K740" s="60"/>
      <c r="L740" s="60"/>
      <c r="M740" s="60"/>
      <c r="N740" s="60"/>
      <c r="O740" s="60"/>
      <c r="P740" s="60"/>
      <c r="Q740" s="60"/>
      <c r="R740" s="334">
        <v>2663</v>
      </c>
      <c r="S740" s="319" t="s">
        <v>357</v>
      </c>
      <c r="BE740" s="60"/>
      <c r="BR740" s="60"/>
      <c r="BX740" s="151"/>
      <c r="CB740" s="151"/>
      <c r="CM740" s="151"/>
      <c r="CO740" s="151"/>
      <c r="CT740" s="151"/>
      <c r="CY740" s="151"/>
    </row>
    <row r="741" spans="1:103" x14ac:dyDescent="0.2">
      <c r="A741" s="60"/>
      <c r="B741" s="60"/>
      <c r="C741" s="60"/>
      <c r="D741" s="60"/>
      <c r="E741" s="60"/>
      <c r="F741" s="60"/>
      <c r="G741" s="60"/>
      <c r="H741" s="60"/>
      <c r="I741" s="60"/>
      <c r="J741" s="60"/>
      <c r="K741" s="60"/>
      <c r="L741" s="60"/>
      <c r="M741" s="60"/>
      <c r="N741" s="60"/>
      <c r="O741" s="60"/>
      <c r="P741" s="60"/>
      <c r="Q741" s="60"/>
      <c r="R741" s="334">
        <v>2664</v>
      </c>
      <c r="S741" s="319" t="s">
        <v>357</v>
      </c>
      <c r="BE741" s="60"/>
      <c r="BR741" s="60"/>
      <c r="BX741" s="151"/>
      <c r="CB741" s="151"/>
      <c r="CM741" s="151"/>
      <c r="CO741" s="151"/>
      <c r="CT741" s="151"/>
      <c r="CY741" s="151"/>
    </row>
    <row r="742" spans="1:103" x14ac:dyDescent="0.2">
      <c r="A742" s="60"/>
      <c r="B742" s="60"/>
      <c r="C742" s="60"/>
      <c r="D742" s="60"/>
      <c r="E742" s="60"/>
      <c r="F742" s="60"/>
      <c r="G742" s="60"/>
      <c r="H742" s="60"/>
      <c r="I742" s="60"/>
      <c r="J742" s="60"/>
      <c r="K742" s="60"/>
      <c r="L742" s="60"/>
      <c r="M742" s="60"/>
      <c r="N742" s="60"/>
      <c r="O742" s="60"/>
      <c r="P742" s="60"/>
      <c r="Q742" s="60"/>
      <c r="R742" s="334">
        <v>2666</v>
      </c>
      <c r="S742" s="319" t="s">
        <v>357</v>
      </c>
      <c r="BE742" s="60"/>
      <c r="BR742" s="60"/>
      <c r="BX742" s="151"/>
      <c r="CB742" s="151"/>
      <c r="CM742" s="151"/>
      <c r="CO742" s="151"/>
      <c r="CT742" s="151"/>
      <c r="CY742" s="151"/>
    </row>
    <row r="743" spans="1:103" x14ac:dyDescent="0.2">
      <c r="A743" s="60"/>
      <c r="B743" s="60"/>
      <c r="C743" s="60"/>
      <c r="D743" s="60"/>
      <c r="E743" s="60"/>
      <c r="F743" s="60"/>
      <c r="G743" s="60"/>
      <c r="H743" s="60"/>
      <c r="I743" s="60"/>
      <c r="J743" s="60"/>
      <c r="K743" s="60"/>
      <c r="L743" s="60"/>
      <c r="M743" s="60"/>
      <c r="N743" s="60"/>
      <c r="O743" s="60"/>
      <c r="P743" s="60"/>
      <c r="Q743" s="60"/>
      <c r="R743" s="334">
        <v>2667</v>
      </c>
      <c r="S743" s="319" t="s">
        <v>357</v>
      </c>
      <c r="BE743" s="60"/>
      <c r="BR743" s="60"/>
      <c r="BX743" s="151"/>
      <c r="CB743" s="151"/>
      <c r="CM743" s="151"/>
      <c r="CO743" s="151"/>
      <c r="CT743" s="151"/>
      <c r="CY743" s="151"/>
    </row>
    <row r="744" spans="1:103" x14ac:dyDescent="0.2">
      <c r="A744" s="60"/>
      <c r="B744" s="60"/>
      <c r="C744" s="60"/>
      <c r="D744" s="60"/>
      <c r="E744" s="60"/>
      <c r="F744" s="60"/>
      <c r="G744" s="60"/>
      <c r="H744" s="60"/>
      <c r="I744" s="60"/>
      <c r="J744" s="60"/>
      <c r="K744" s="60"/>
      <c r="L744" s="60"/>
      <c r="M744" s="60"/>
      <c r="N744" s="60"/>
      <c r="O744" s="60"/>
      <c r="P744" s="60"/>
      <c r="Q744" s="60"/>
      <c r="R744" s="334">
        <v>2668</v>
      </c>
      <c r="S744" s="319" t="s">
        <v>357</v>
      </c>
      <c r="BE744" s="60"/>
      <c r="BR744" s="60"/>
      <c r="BX744" s="151"/>
      <c r="CB744" s="151"/>
      <c r="CM744" s="151"/>
      <c r="CO744" s="151"/>
      <c r="CT744" s="151"/>
      <c r="CY744" s="151"/>
    </row>
    <row r="745" spans="1:103" x14ac:dyDescent="0.2">
      <c r="A745" s="60"/>
      <c r="B745" s="60"/>
      <c r="C745" s="60"/>
      <c r="D745" s="60"/>
      <c r="E745" s="60"/>
      <c r="F745" s="60"/>
      <c r="G745" s="60"/>
      <c r="H745" s="60"/>
      <c r="I745" s="60"/>
      <c r="J745" s="60"/>
      <c r="K745" s="60"/>
      <c r="L745" s="60"/>
      <c r="M745" s="60"/>
      <c r="N745" s="60"/>
      <c r="O745" s="60"/>
      <c r="P745" s="60"/>
      <c r="Q745" s="60"/>
      <c r="R745" s="334">
        <v>2669</v>
      </c>
      <c r="S745" s="319" t="s">
        <v>357</v>
      </c>
      <c r="BE745" s="60"/>
      <c r="BR745" s="60"/>
      <c r="BX745" s="151"/>
      <c r="CB745" s="151"/>
      <c r="CM745" s="151"/>
      <c r="CO745" s="151"/>
      <c r="CT745" s="151"/>
      <c r="CY745" s="151"/>
    </row>
    <row r="746" spans="1:103" x14ac:dyDescent="0.2">
      <c r="A746" s="60"/>
      <c r="B746" s="60"/>
      <c r="C746" s="60"/>
      <c r="D746" s="60"/>
      <c r="E746" s="60"/>
      <c r="F746" s="60"/>
      <c r="G746" s="60"/>
      <c r="H746" s="60"/>
      <c r="I746" s="60"/>
      <c r="J746" s="60"/>
      <c r="K746" s="60"/>
      <c r="L746" s="60"/>
      <c r="M746" s="60"/>
      <c r="N746" s="60"/>
      <c r="O746" s="60"/>
      <c r="P746" s="60"/>
      <c r="Q746" s="60"/>
      <c r="R746" s="334">
        <v>2670</v>
      </c>
      <c r="S746" s="319" t="s">
        <v>357</v>
      </c>
      <c r="BE746" s="60"/>
      <c r="BR746" s="60"/>
      <c r="BX746" s="151"/>
      <c r="CB746" s="151"/>
      <c r="CM746" s="151"/>
      <c r="CO746" s="151"/>
      <c r="CT746" s="151"/>
      <c r="CY746" s="151"/>
    </row>
    <row r="747" spans="1:103" x14ac:dyDescent="0.2">
      <c r="A747" s="60"/>
      <c r="B747" s="60"/>
      <c r="C747" s="60"/>
      <c r="D747" s="60"/>
      <c r="E747" s="60"/>
      <c r="F747" s="60"/>
      <c r="G747" s="60"/>
      <c r="H747" s="60"/>
      <c r="I747" s="60"/>
      <c r="J747" s="60"/>
      <c r="K747" s="60"/>
      <c r="L747" s="60"/>
      <c r="M747" s="60"/>
      <c r="N747" s="60"/>
      <c r="O747" s="60"/>
      <c r="P747" s="60"/>
      <c r="Q747" s="60"/>
      <c r="R747" s="334">
        <v>2671</v>
      </c>
      <c r="S747" s="319" t="s">
        <v>357</v>
      </c>
      <c r="BE747" s="60"/>
      <c r="BR747" s="60"/>
      <c r="BX747" s="151"/>
      <c r="CB747" s="151"/>
      <c r="CM747" s="151"/>
      <c r="CO747" s="151"/>
      <c r="CT747" s="151"/>
      <c r="CY747" s="151"/>
    </row>
    <row r="748" spans="1:103" x14ac:dyDescent="0.2">
      <c r="A748" s="60"/>
      <c r="B748" s="60"/>
      <c r="C748" s="60"/>
      <c r="D748" s="60"/>
      <c r="E748" s="60"/>
      <c r="F748" s="60"/>
      <c r="G748" s="60"/>
      <c r="H748" s="60"/>
      <c r="I748" s="60"/>
      <c r="J748" s="60"/>
      <c r="K748" s="60"/>
      <c r="L748" s="60"/>
      <c r="M748" s="60"/>
      <c r="N748" s="60"/>
      <c r="O748" s="60"/>
      <c r="P748" s="60"/>
      <c r="Q748" s="60"/>
      <c r="R748" s="334">
        <v>2672</v>
      </c>
      <c r="S748" s="319" t="s">
        <v>357</v>
      </c>
      <c r="BE748" s="60"/>
      <c r="BR748" s="60"/>
      <c r="BX748" s="151"/>
      <c r="CB748" s="151"/>
      <c r="CM748" s="151"/>
      <c r="CO748" s="151"/>
      <c r="CT748" s="151"/>
      <c r="CY748" s="151"/>
    </row>
    <row r="749" spans="1:103" x14ac:dyDescent="0.2">
      <c r="A749" s="60"/>
      <c r="B749" s="60"/>
      <c r="C749" s="60"/>
      <c r="D749" s="60"/>
      <c r="E749" s="60"/>
      <c r="F749" s="60"/>
      <c r="G749" s="60"/>
      <c r="H749" s="60"/>
      <c r="I749" s="60"/>
      <c r="J749" s="60"/>
      <c r="K749" s="60"/>
      <c r="L749" s="60"/>
      <c r="M749" s="60"/>
      <c r="N749" s="60"/>
      <c r="O749" s="60"/>
      <c r="P749" s="60"/>
      <c r="Q749" s="60"/>
      <c r="R749" s="334">
        <v>2673</v>
      </c>
      <c r="S749" s="319" t="s">
        <v>357</v>
      </c>
      <c r="BE749" s="60"/>
      <c r="BR749" s="60"/>
      <c r="BX749" s="151"/>
      <c r="CB749" s="151"/>
      <c r="CM749" s="151"/>
      <c r="CO749" s="151"/>
      <c r="CT749" s="151"/>
      <c r="CY749" s="151"/>
    </row>
    <row r="750" spans="1:103" x14ac:dyDescent="0.2">
      <c r="A750" s="60"/>
      <c r="B750" s="60"/>
      <c r="C750" s="60"/>
      <c r="D750" s="60"/>
      <c r="E750" s="60"/>
      <c r="F750" s="60"/>
      <c r="G750" s="60"/>
      <c r="H750" s="60"/>
      <c r="I750" s="60"/>
      <c r="J750" s="60"/>
      <c r="K750" s="60"/>
      <c r="L750" s="60"/>
      <c r="M750" s="60"/>
      <c r="N750" s="60"/>
      <c r="O750" s="60"/>
      <c r="P750" s="60"/>
      <c r="Q750" s="60"/>
      <c r="R750" s="334">
        <v>2675</v>
      </c>
      <c r="S750" s="319" t="s">
        <v>357</v>
      </c>
      <c r="BE750" s="60"/>
      <c r="BR750" s="60"/>
      <c r="BX750" s="151"/>
      <c r="CB750" s="151"/>
      <c r="CM750" s="151"/>
      <c r="CO750" s="151"/>
      <c r="CT750" s="151"/>
      <c r="CY750" s="151"/>
    </row>
    <row r="751" spans="1:103" x14ac:dyDescent="0.2">
      <c r="A751" s="60"/>
      <c r="B751" s="60"/>
      <c r="C751" s="60"/>
      <c r="D751" s="60"/>
      <c r="E751" s="60"/>
      <c r="F751" s="60"/>
      <c r="G751" s="60"/>
      <c r="H751" s="60"/>
      <c r="I751" s="60"/>
      <c r="J751" s="60"/>
      <c r="K751" s="60"/>
      <c r="L751" s="60"/>
      <c r="M751" s="60"/>
      <c r="N751" s="60"/>
      <c r="O751" s="60"/>
      <c r="P751" s="60"/>
      <c r="Q751" s="60"/>
      <c r="R751" s="334">
        <v>2702</v>
      </c>
      <c r="S751" s="319" t="s">
        <v>357</v>
      </c>
      <c r="BE751" s="60"/>
      <c r="BR751" s="60"/>
      <c r="BX751" s="151"/>
      <c r="CB751" s="151"/>
      <c r="CM751" s="151"/>
      <c r="CO751" s="151"/>
      <c r="CT751" s="151"/>
      <c r="CY751" s="151"/>
    </row>
    <row r="752" spans="1:103" x14ac:dyDescent="0.2">
      <c r="A752" s="60"/>
      <c r="B752" s="60"/>
      <c r="C752" s="60"/>
      <c r="D752" s="60"/>
      <c r="E752" s="60"/>
      <c r="F752" s="60"/>
      <c r="G752" s="60"/>
      <c r="H752" s="60"/>
      <c r="I752" s="60"/>
      <c r="J752" s="60"/>
      <c r="K752" s="60"/>
      <c r="L752" s="60"/>
      <c r="M752" s="60"/>
      <c r="N752" s="60"/>
      <c r="O752" s="60"/>
      <c r="P752" s="60"/>
      <c r="Q752" s="60"/>
      <c r="R752" s="334">
        <v>2703</v>
      </c>
      <c r="S752" s="319" t="s">
        <v>357</v>
      </c>
      <c r="BE752" s="60"/>
      <c r="BR752" s="60"/>
      <c r="BX752" s="151"/>
      <c r="CB752" s="151"/>
      <c r="CM752" s="151"/>
      <c r="CO752" s="151"/>
      <c r="CT752" s="151"/>
      <c r="CY752" s="151"/>
    </row>
    <row r="753" spans="1:103" x14ac:dyDescent="0.2">
      <c r="A753" s="60"/>
      <c r="B753" s="60"/>
      <c r="C753" s="60"/>
      <c r="D753" s="60"/>
      <c r="E753" s="60"/>
      <c r="F753" s="60"/>
      <c r="G753" s="60"/>
      <c r="H753" s="60"/>
      <c r="I753" s="60"/>
      <c r="J753" s="60"/>
      <c r="K753" s="60"/>
      <c r="L753" s="60"/>
      <c r="M753" s="60"/>
      <c r="N753" s="60"/>
      <c r="O753" s="60"/>
      <c r="P753" s="60"/>
      <c r="Q753" s="60"/>
      <c r="R753" s="334">
        <v>2712</v>
      </c>
      <c r="S753" s="319" t="s">
        <v>357</v>
      </c>
      <c r="BE753" s="60"/>
      <c r="BR753" s="60"/>
      <c r="BX753" s="151"/>
      <c r="CB753" s="151"/>
      <c r="CM753" s="151"/>
      <c r="CO753" s="151"/>
      <c r="CT753" s="151"/>
      <c r="CY753" s="151"/>
    </row>
    <row r="754" spans="1:103" x14ac:dyDescent="0.2">
      <c r="A754" s="60"/>
      <c r="B754" s="60"/>
      <c r="C754" s="60"/>
      <c r="D754" s="60"/>
      <c r="E754" s="60"/>
      <c r="F754" s="60"/>
      <c r="G754" s="60"/>
      <c r="H754" s="60"/>
      <c r="I754" s="60"/>
      <c r="J754" s="60"/>
      <c r="K754" s="60"/>
      <c r="L754" s="60"/>
      <c r="M754" s="60"/>
      <c r="N754" s="60"/>
      <c r="O754" s="60"/>
      <c r="P754" s="60"/>
      <c r="Q754" s="60"/>
      <c r="R754" s="334">
        <v>2713</v>
      </c>
      <c r="S754" s="319" t="s">
        <v>357</v>
      </c>
      <c r="BE754" s="60"/>
      <c r="BR754" s="60"/>
      <c r="BX754" s="151"/>
      <c r="CB754" s="151"/>
      <c r="CM754" s="151"/>
      <c r="CO754" s="151"/>
      <c r="CT754" s="151"/>
      <c r="CY754" s="151"/>
    </row>
    <row r="755" spans="1:103" x14ac:dyDescent="0.2">
      <c r="A755" s="60"/>
      <c r="B755" s="60"/>
      <c r="C755" s="60"/>
      <c r="D755" s="60"/>
      <c r="E755" s="60"/>
      <c r="F755" s="60"/>
      <c r="G755" s="60"/>
      <c r="H755" s="60"/>
      <c r="I755" s="60"/>
      <c r="J755" s="60"/>
      <c r="K755" s="60"/>
      <c r="L755" s="60"/>
      <c r="M755" s="60"/>
      <c r="N755" s="60"/>
      <c r="O755" s="60"/>
      <c r="P755" s="60"/>
      <c r="Q755" s="60"/>
      <c r="R755" s="334">
        <v>2714</v>
      </c>
      <c r="S755" s="319" t="s">
        <v>357</v>
      </c>
      <c r="BE755" s="60"/>
      <c r="BR755" s="60"/>
      <c r="BX755" s="151"/>
      <c r="CB755" s="151"/>
      <c r="CM755" s="151"/>
      <c r="CO755" s="151"/>
      <c r="CT755" s="151"/>
      <c r="CY755" s="151"/>
    </row>
    <row r="756" spans="1:103" x14ac:dyDescent="0.2">
      <c r="A756" s="60"/>
      <c r="B756" s="60"/>
      <c r="C756" s="60"/>
      <c r="D756" s="60"/>
      <c r="E756" s="60"/>
      <c r="F756" s="60"/>
      <c r="G756" s="60"/>
      <c r="H756" s="60"/>
      <c r="I756" s="60"/>
      <c r="J756" s="60"/>
      <c r="K756" s="60"/>
      <c r="L756" s="60"/>
      <c r="M756" s="60"/>
      <c r="N756" s="60"/>
      <c r="O756" s="60"/>
      <c r="P756" s="60"/>
      <c r="Q756" s="60"/>
      <c r="R756" s="334">
        <v>2715</v>
      </c>
      <c r="S756" s="319" t="s">
        <v>357</v>
      </c>
      <c r="BE756" s="60"/>
      <c r="BR756" s="60"/>
      <c r="BX756" s="151"/>
      <c r="CB756" s="151"/>
      <c r="CM756" s="151"/>
      <c r="CO756" s="151"/>
      <c r="CT756" s="151"/>
      <c r="CY756" s="151"/>
    </row>
    <row r="757" spans="1:103" x14ac:dyDescent="0.2">
      <c r="A757" s="60"/>
      <c r="B757" s="60"/>
      <c r="C757" s="60"/>
      <c r="D757" s="60"/>
      <c r="E757" s="60"/>
      <c r="F757" s="60"/>
      <c r="G757" s="60"/>
      <c r="H757" s="60"/>
      <c r="I757" s="60"/>
      <c r="J757" s="60"/>
      <c r="K757" s="60"/>
      <c r="L757" s="60"/>
      <c r="M757" s="60"/>
      <c r="N757" s="60"/>
      <c r="O757" s="60"/>
      <c r="P757" s="60"/>
      <c r="Q757" s="60"/>
      <c r="R757" s="334">
        <v>2717</v>
      </c>
      <c r="S757" s="319" t="s">
        <v>357</v>
      </c>
      <c r="BE757" s="60"/>
      <c r="BR757" s="60"/>
      <c r="BX757" s="151"/>
      <c r="CB757" s="151"/>
      <c r="CM757" s="151"/>
      <c r="CO757" s="151"/>
      <c r="CT757" s="151"/>
      <c r="CY757" s="151"/>
    </row>
    <row r="758" spans="1:103" x14ac:dyDescent="0.2">
      <c r="A758" s="60"/>
      <c r="B758" s="60"/>
      <c r="C758" s="60"/>
      <c r="D758" s="60"/>
      <c r="E758" s="60"/>
      <c r="F758" s="60"/>
      <c r="G758" s="60"/>
      <c r="H758" s="60"/>
      <c r="I758" s="60"/>
      <c r="J758" s="60"/>
      <c r="K758" s="60"/>
      <c r="L758" s="60"/>
      <c r="M758" s="60"/>
      <c r="N758" s="60"/>
      <c r="O758" s="60"/>
      <c r="P758" s="60"/>
      <c r="Q758" s="60"/>
      <c r="R758" s="334">
        <v>2718</v>
      </c>
      <c r="S758" s="319" t="s">
        <v>357</v>
      </c>
      <c r="BE758" s="60"/>
      <c r="BR758" s="60"/>
      <c r="BX758" s="151"/>
      <c r="CB758" s="151"/>
      <c r="CM758" s="151"/>
      <c r="CO758" s="151"/>
      <c r="CT758" s="151"/>
      <c r="CY758" s="151"/>
    </row>
    <row r="759" spans="1:103" x14ac:dyDescent="0.2">
      <c r="A759" s="60"/>
      <c r="B759" s="60"/>
      <c r="C759" s="60"/>
      <c r="D759" s="60"/>
      <c r="E759" s="60"/>
      <c r="F759" s="60"/>
      <c r="G759" s="60"/>
      <c r="H759" s="60"/>
      <c r="I759" s="60"/>
      <c r="J759" s="60"/>
      <c r="K759" s="60"/>
      <c r="L759" s="60"/>
      <c r="M759" s="60"/>
      <c r="N759" s="60"/>
      <c r="O759" s="60"/>
      <c r="P759" s="60"/>
      <c r="Q759" s="60"/>
      <c r="R759" s="334">
        <v>2719</v>
      </c>
      <c r="S759" s="319" t="s">
        <v>357</v>
      </c>
      <c r="BE759" s="60"/>
      <c r="BR759" s="60"/>
      <c r="BX759" s="151"/>
      <c r="CB759" s="151"/>
      <c r="CM759" s="151"/>
      <c r="CO759" s="151"/>
      <c r="CT759" s="151"/>
      <c r="CY759" s="151"/>
    </row>
    <row r="760" spans="1:103" x14ac:dyDescent="0.2">
      <c r="A760" s="60"/>
      <c r="B760" s="60"/>
      <c r="C760" s="60"/>
      <c r="D760" s="60"/>
      <c r="E760" s="60"/>
      <c r="F760" s="60"/>
      <c r="G760" s="60"/>
      <c r="H760" s="60"/>
      <c r="I760" s="60"/>
      <c r="J760" s="60"/>
      <c r="K760" s="60"/>
      <c r="L760" s="60"/>
      <c r="M760" s="60"/>
      <c r="N760" s="60"/>
      <c r="O760" s="60"/>
      <c r="P760" s="60"/>
      <c r="Q760" s="60"/>
      <c r="R760" s="334">
        <v>2720</v>
      </c>
      <c r="S760" s="319" t="s">
        <v>357</v>
      </c>
      <c r="BE760" s="60"/>
      <c r="BR760" s="60"/>
      <c r="BX760" s="151"/>
      <c r="CB760" s="151"/>
      <c r="CM760" s="151"/>
      <c r="CO760" s="151"/>
      <c r="CT760" s="151"/>
      <c r="CY760" s="151"/>
    </row>
    <row r="761" spans="1:103" x14ac:dyDescent="0.2">
      <c r="A761" s="60"/>
      <c r="B761" s="60"/>
      <c r="C761" s="60"/>
      <c r="D761" s="60"/>
      <c r="E761" s="60"/>
      <c r="F761" s="60"/>
      <c r="G761" s="60"/>
      <c r="H761" s="60"/>
      <c r="I761" s="60"/>
      <c r="J761" s="60"/>
      <c r="K761" s="60"/>
      <c r="L761" s="60"/>
      <c r="M761" s="60"/>
      <c r="N761" s="60"/>
      <c r="O761" s="60"/>
      <c r="P761" s="60"/>
      <c r="Q761" s="60"/>
      <c r="R761" s="334">
        <v>2721</v>
      </c>
      <c r="S761" s="319" t="s">
        <v>357</v>
      </c>
      <c r="BE761" s="60"/>
      <c r="BR761" s="60"/>
      <c r="BX761" s="151"/>
      <c r="CB761" s="151"/>
      <c r="CM761" s="151"/>
      <c r="CO761" s="151"/>
      <c r="CT761" s="151"/>
      <c r="CY761" s="151"/>
    </row>
    <row r="762" spans="1:103" x14ac:dyDescent="0.2">
      <c r="A762" s="60"/>
      <c r="B762" s="60"/>
      <c r="C762" s="60"/>
      <c r="D762" s="60"/>
      <c r="E762" s="60"/>
      <c r="F762" s="60"/>
      <c r="G762" s="60"/>
      <c r="H762" s="60"/>
      <c r="I762" s="60"/>
      <c r="J762" s="60"/>
      <c r="K762" s="60"/>
      <c r="L762" s="60"/>
      <c r="M762" s="60"/>
      <c r="N762" s="60"/>
      <c r="O762" s="60"/>
      <c r="P762" s="60"/>
      <c r="Q762" s="60"/>
      <c r="R762" s="334">
        <v>2722</v>
      </c>
      <c r="S762" s="319" t="s">
        <v>357</v>
      </c>
      <c r="BE762" s="60"/>
      <c r="BR762" s="60"/>
      <c r="BX762" s="151"/>
      <c r="CB762" s="151"/>
      <c r="CM762" s="151"/>
      <c r="CO762" s="151"/>
      <c r="CT762" s="151"/>
      <c r="CY762" s="151"/>
    </row>
    <row r="763" spans="1:103" x14ac:dyDescent="0.2">
      <c r="A763" s="60"/>
      <c r="B763" s="60"/>
      <c r="C763" s="60"/>
      <c r="D763" s="60"/>
      <c r="E763" s="60"/>
      <c r="F763" s="60"/>
      <c r="G763" s="60"/>
      <c r="H763" s="60"/>
      <c r="I763" s="60"/>
      <c r="J763" s="60"/>
      <c r="K763" s="60"/>
      <c r="L763" s="60"/>
      <c r="M763" s="60"/>
      <c r="N763" s="60"/>
      <c r="O763" s="60"/>
      <c r="P763" s="60"/>
      <c r="Q763" s="60"/>
      <c r="R763" s="334">
        <v>2723</v>
      </c>
      <c r="S763" s="319" t="s">
        <v>357</v>
      </c>
      <c r="BE763" s="60"/>
      <c r="BR763" s="60"/>
      <c r="BX763" s="151"/>
      <c r="CB763" s="151"/>
      <c r="CM763" s="151"/>
      <c r="CO763" s="151"/>
      <c r="CT763" s="151"/>
      <c r="CY763" s="151"/>
    </row>
    <row r="764" spans="1:103" x14ac:dyDescent="0.2">
      <c r="A764" s="60"/>
      <c r="B764" s="60"/>
      <c r="C764" s="60"/>
      <c r="D764" s="60"/>
      <c r="E764" s="60"/>
      <c r="F764" s="60"/>
      <c r="G764" s="60"/>
      <c r="H764" s="60"/>
      <c r="I764" s="60"/>
      <c r="J764" s="60"/>
      <c r="K764" s="60"/>
      <c r="L764" s="60"/>
      <c r="M764" s="60"/>
      <c r="N764" s="60"/>
      <c r="O764" s="60"/>
      <c r="P764" s="60"/>
      <c r="Q764" s="60"/>
      <c r="R764" s="334">
        <v>2724</v>
      </c>
      <c r="S764" s="319" t="s">
        <v>357</v>
      </c>
      <c r="BE764" s="60"/>
      <c r="BR764" s="60"/>
      <c r="BX764" s="151"/>
      <c r="CB764" s="151"/>
      <c r="CM764" s="151"/>
      <c r="CO764" s="151"/>
      <c r="CT764" s="151"/>
      <c r="CY764" s="151"/>
    </row>
    <row r="765" spans="1:103" x14ac:dyDescent="0.2">
      <c r="A765" s="60"/>
      <c r="B765" s="60"/>
      <c r="C765" s="60"/>
      <c r="D765" s="60"/>
      <c r="E765" s="60"/>
      <c r="F765" s="60"/>
      <c r="G765" s="60"/>
      <c r="H765" s="60"/>
      <c r="I765" s="60"/>
      <c r="J765" s="60"/>
      <c r="K765" s="60"/>
      <c r="L765" s="60"/>
      <c r="M765" s="60"/>
      <c r="N765" s="60"/>
      <c r="O765" s="60"/>
      <c r="P765" s="60"/>
      <c r="Q765" s="60"/>
      <c r="R765" s="334">
        <v>2725</v>
      </c>
      <c r="S765" s="319" t="s">
        <v>357</v>
      </c>
      <c r="BE765" s="60"/>
      <c r="BR765" s="60"/>
      <c r="BX765" s="151"/>
      <c r="CB765" s="151"/>
      <c r="CM765" s="151"/>
      <c r="CO765" s="151"/>
      <c r="CT765" s="151"/>
      <c r="CY765" s="151"/>
    </row>
    <row r="766" spans="1:103" x14ac:dyDescent="0.2">
      <c r="A766" s="60"/>
      <c r="B766" s="60"/>
      <c r="C766" s="60"/>
      <c r="D766" s="60"/>
      <c r="E766" s="60"/>
      <c r="F766" s="60"/>
      <c r="G766" s="60"/>
      <c r="H766" s="60"/>
      <c r="I766" s="60"/>
      <c r="J766" s="60"/>
      <c r="K766" s="60"/>
      <c r="L766" s="60"/>
      <c r="M766" s="60"/>
      <c r="N766" s="60"/>
      <c r="O766" s="60"/>
      <c r="P766" s="60"/>
      <c r="Q766" s="60"/>
      <c r="R766" s="334">
        <v>2726</v>
      </c>
      <c r="S766" s="319" t="s">
        <v>357</v>
      </c>
      <c r="BE766" s="60"/>
      <c r="BR766" s="60"/>
      <c r="BX766" s="151"/>
      <c r="CB766" s="151"/>
      <c r="CM766" s="151"/>
      <c r="CO766" s="151"/>
      <c r="CT766" s="151"/>
      <c r="CY766" s="151"/>
    </row>
    <row r="767" spans="1:103" x14ac:dyDescent="0.2">
      <c r="A767" s="60"/>
      <c r="B767" s="60"/>
      <c r="C767" s="60"/>
      <c r="D767" s="60"/>
      <c r="E767" s="60"/>
      <c r="F767" s="60"/>
      <c r="G767" s="60"/>
      <c r="H767" s="60"/>
      <c r="I767" s="60"/>
      <c r="J767" s="60"/>
      <c r="K767" s="60"/>
      <c r="L767" s="60"/>
      <c r="M767" s="60"/>
      <c r="N767" s="60"/>
      <c r="O767" s="60"/>
      <c r="P767" s="60"/>
      <c r="Q767" s="60"/>
      <c r="R767" s="334">
        <v>2738</v>
      </c>
      <c r="S767" s="319" t="s">
        <v>357</v>
      </c>
      <c r="BE767" s="60"/>
      <c r="BR767" s="60"/>
      <c r="BX767" s="151"/>
      <c r="CB767" s="151"/>
      <c r="CM767" s="151"/>
      <c r="CO767" s="151"/>
      <c r="CT767" s="151"/>
      <c r="CY767" s="151"/>
    </row>
    <row r="768" spans="1:103" x14ac:dyDescent="0.2">
      <c r="A768" s="60"/>
      <c r="B768" s="60"/>
      <c r="C768" s="60"/>
      <c r="D768" s="60"/>
      <c r="E768" s="60"/>
      <c r="F768" s="60"/>
      <c r="G768" s="60"/>
      <c r="H768" s="60"/>
      <c r="I768" s="60"/>
      <c r="J768" s="60"/>
      <c r="K768" s="60"/>
      <c r="L768" s="60"/>
      <c r="M768" s="60"/>
      <c r="N768" s="60"/>
      <c r="O768" s="60"/>
      <c r="P768" s="60"/>
      <c r="Q768" s="60"/>
      <c r="R768" s="334">
        <v>2739</v>
      </c>
      <c r="S768" s="319" t="s">
        <v>357</v>
      </c>
      <c r="BE768" s="60"/>
      <c r="BR768" s="60"/>
      <c r="BX768" s="151"/>
      <c r="CB768" s="151"/>
      <c r="CM768" s="151"/>
      <c r="CO768" s="151"/>
      <c r="CT768" s="151"/>
      <c r="CY768" s="151"/>
    </row>
    <row r="769" spans="1:103" x14ac:dyDescent="0.2">
      <c r="A769" s="60"/>
      <c r="B769" s="60"/>
      <c r="C769" s="60"/>
      <c r="D769" s="60"/>
      <c r="E769" s="60"/>
      <c r="F769" s="60"/>
      <c r="G769" s="60"/>
      <c r="H769" s="60"/>
      <c r="I769" s="60"/>
      <c r="J769" s="60"/>
      <c r="K769" s="60"/>
      <c r="L769" s="60"/>
      <c r="M769" s="60"/>
      <c r="N769" s="60"/>
      <c r="O769" s="60"/>
      <c r="P769" s="60"/>
      <c r="Q769" s="60"/>
      <c r="R769" s="334">
        <v>2740</v>
      </c>
      <c r="S769" s="319" t="s">
        <v>357</v>
      </c>
      <c r="BE769" s="60"/>
      <c r="BR769" s="60"/>
      <c r="BX769" s="151"/>
      <c r="CB769" s="151"/>
      <c r="CM769" s="151"/>
      <c r="CO769" s="151"/>
      <c r="CT769" s="151"/>
      <c r="CY769" s="151"/>
    </row>
    <row r="770" spans="1:103" x14ac:dyDescent="0.2">
      <c r="A770" s="60"/>
      <c r="B770" s="60"/>
      <c r="C770" s="60"/>
      <c r="D770" s="60"/>
      <c r="E770" s="60"/>
      <c r="F770" s="60"/>
      <c r="G770" s="60"/>
      <c r="H770" s="60"/>
      <c r="I770" s="60"/>
      <c r="J770" s="60"/>
      <c r="K770" s="60"/>
      <c r="L770" s="60"/>
      <c r="M770" s="60"/>
      <c r="N770" s="60"/>
      <c r="O770" s="60"/>
      <c r="P770" s="60"/>
      <c r="Q770" s="60"/>
      <c r="R770" s="334">
        <v>2741</v>
      </c>
      <c r="S770" s="319" t="s">
        <v>357</v>
      </c>
      <c r="BE770" s="60"/>
      <c r="BR770" s="60"/>
      <c r="BX770" s="151"/>
      <c r="CB770" s="151"/>
      <c r="CM770" s="151"/>
      <c r="CO770" s="151"/>
      <c r="CT770" s="151"/>
      <c r="CY770" s="151"/>
    </row>
    <row r="771" spans="1:103" x14ac:dyDescent="0.2">
      <c r="A771" s="60"/>
      <c r="B771" s="60"/>
      <c r="C771" s="60"/>
      <c r="D771" s="60"/>
      <c r="E771" s="60"/>
      <c r="F771" s="60"/>
      <c r="G771" s="60"/>
      <c r="H771" s="60"/>
      <c r="I771" s="60"/>
      <c r="J771" s="60"/>
      <c r="K771" s="60"/>
      <c r="L771" s="60"/>
      <c r="M771" s="60"/>
      <c r="N771" s="60"/>
      <c r="O771" s="60"/>
      <c r="P771" s="60"/>
      <c r="Q771" s="60"/>
      <c r="R771" s="334">
        <v>2742</v>
      </c>
      <c r="S771" s="319" t="s">
        <v>357</v>
      </c>
      <c r="BE771" s="60"/>
      <c r="BR771" s="60"/>
      <c r="BX771" s="151"/>
      <c r="CB771" s="151"/>
      <c r="CM771" s="151"/>
      <c r="CO771" s="151"/>
      <c r="CT771" s="151"/>
      <c r="CY771" s="151"/>
    </row>
    <row r="772" spans="1:103" x14ac:dyDescent="0.2">
      <c r="A772" s="60"/>
      <c r="B772" s="60"/>
      <c r="C772" s="60"/>
      <c r="D772" s="60"/>
      <c r="E772" s="60"/>
      <c r="F772" s="60"/>
      <c r="G772" s="60"/>
      <c r="H772" s="60"/>
      <c r="I772" s="60"/>
      <c r="J772" s="60"/>
      <c r="K772" s="60"/>
      <c r="L772" s="60"/>
      <c r="M772" s="60"/>
      <c r="N772" s="60"/>
      <c r="O772" s="60"/>
      <c r="P772" s="60"/>
      <c r="Q772" s="60"/>
      <c r="R772" s="334">
        <v>2743</v>
      </c>
      <c r="S772" s="319" t="s">
        <v>357</v>
      </c>
      <c r="BE772" s="60"/>
      <c r="BR772" s="60"/>
      <c r="BX772" s="151"/>
      <c r="CB772" s="151"/>
      <c r="CM772" s="151"/>
      <c r="CO772" s="151"/>
      <c r="CT772" s="151"/>
      <c r="CY772" s="151"/>
    </row>
    <row r="773" spans="1:103" x14ac:dyDescent="0.2">
      <c r="A773" s="60"/>
      <c r="B773" s="60"/>
      <c r="C773" s="60"/>
      <c r="D773" s="60"/>
      <c r="E773" s="60"/>
      <c r="F773" s="60"/>
      <c r="G773" s="60"/>
      <c r="H773" s="60"/>
      <c r="I773" s="60"/>
      <c r="J773" s="60"/>
      <c r="K773" s="60"/>
      <c r="L773" s="60"/>
      <c r="M773" s="60"/>
      <c r="N773" s="60"/>
      <c r="O773" s="60"/>
      <c r="P773" s="60"/>
      <c r="Q773" s="60"/>
      <c r="R773" s="334">
        <v>2744</v>
      </c>
      <c r="S773" s="319" t="s">
        <v>357</v>
      </c>
      <c r="BE773" s="60"/>
      <c r="BR773" s="60"/>
      <c r="BX773" s="151"/>
      <c r="CB773" s="151"/>
      <c r="CM773" s="151"/>
      <c r="CO773" s="151"/>
      <c r="CT773" s="151"/>
      <c r="CY773" s="151"/>
    </row>
    <row r="774" spans="1:103" x14ac:dyDescent="0.2">
      <c r="A774" s="60"/>
      <c r="B774" s="60"/>
      <c r="C774" s="60"/>
      <c r="D774" s="60"/>
      <c r="E774" s="60"/>
      <c r="F774" s="60"/>
      <c r="G774" s="60"/>
      <c r="H774" s="60"/>
      <c r="I774" s="60"/>
      <c r="J774" s="60"/>
      <c r="K774" s="60"/>
      <c r="L774" s="60"/>
      <c r="M774" s="60"/>
      <c r="N774" s="60"/>
      <c r="O774" s="60"/>
      <c r="P774" s="60"/>
      <c r="Q774" s="60"/>
      <c r="R774" s="334">
        <v>2745</v>
      </c>
      <c r="S774" s="319" t="s">
        <v>357</v>
      </c>
      <c r="BE774" s="60"/>
      <c r="BR774" s="60"/>
      <c r="BX774" s="151"/>
      <c r="CB774" s="151"/>
      <c r="CM774" s="151"/>
      <c r="CO774" s="151"/>
      <c r="CT774" s="151"/>
      <c r="CY774" s="151"/>
    </row>
    <row r="775" spans="1:103" x14ac:dyDescent="0.2">
      <c r="A775" s="60"/>
      <c r="B775" s="60"/>
      <c r="C775" s="60"/>
      <c r="D775" s="60"/>
      <c r="E775" s="60"/>
      <c r="F775" s="60"/>
      <c r="G775" s="60"/>
      <c r="H775" s="60"/>
      <c r="I775" s="60"/>
      <c r="J775" s="60"/>
      <c r="K775" s="60"/>
      <c r="L775" s="60"/>
      <c r="M775" s="60"/>
      <c r="N775" s="60"/>
      <c r="O775" s="60"/>
      <c r="P775" s="60"/>
      <c r="Q775" s="60"/>
      <c r="R775" s="334">
        <v>2746</v>
      </c>
      <c r="S775" s="319" t="s">
        <v>357</v>
      </c>
      <c r="BE775" s="60"/>
      <c r="BR775" s="60"/>
      <c r="BX775" s="151"/>
      <c r="CB775" s="151"/>
      <c r="CM775" s="151"/>
      <c r="CO775" s="151"/>
      <c r="CT775" s="151"/>
      <c r="CY775" s="151"/>
    </row>
    <row r="776" spans="1:103" x14ac:dyDescent="0.2">
      <c r="A776" s="60"/>
      <c r="B776" s="60"/>
      <c r="C776" s="60"/>
      <c r="D776" s="60"/>
      <c r="E776" s="60"/>
      <c r="F776" s="60"/>
      <c r="G776" s="60"/>
      <c r="H776" s="60"/>
      <c r="I776" s="60"/>
      <c r="J776" s="60"/>
      <c r="K776" s="60"/>
      <c r="L776" s="60"/>
      <c r="M776" s="60"/>
      <c r="N776" s="60"/>
      <c r="O776" s="60"/>
      <c r="P776" s="60"/>
      <c r="Q776" s="60"/>
      <c r="R776" s="334">
        <v>2747</v>
      </c>
      <c r="S776" s="319" t="s">
        <v>357</v>
      </c>
      <c r="BE776" s="60"/>
      <c r="BR776" s="60"/>
      <c r="BX776" s="151"/>
      <c r="CB776" s="151"/>
      <c r="CM776" s="151"/>
      <c r="CO776" s="151"/>
      <c r="CT776" s="151"/>
      <c r="CY776" s="151"/>
    </row>
    <row r="777" spans="1:103" x14ac:dyDescent="0.2">
      <c r="A777" s="60"/>
      <c r="B777" s="60"/>
      <c r="C777" s="60"/>
      <c r="D777" s="60"/>
      <c r="E777" s="60"/>
      <c r="F777" s="60"/>
      <c r="G777" s="60"/>
      <c r="H777" s="60"/>
      <c r="I777" s="60"/>
      <c r="J777" s="60"/>
      <c r="K777" s="60"/>
      <c r="L777" s="60"/>
      <c r="M777" s="60"/>
      <c r="N777" s="60"/>
      <c r="O777" s="60"/>
      <c r="P777" s="60"/>
      <c r="Q777" s="60"/>
      <c r="R777" s="334">
        <v>2748</v>
      </c>
      <c r="S777" s="319" t="s">
        <v>357</v>
      </c>
      <c r="BE777" s="60"/>
      <c r="BR777" s="60"/>
      <c r="BX777" s="151"/>
      <c r="CB777" s="151"/>
      <c r="CM777" s="151"/>
      <c r="CO777" s="151"/>
      <c r="CT777" s="151"/>
      <c r="CY777" s="151"/>
    </row>
    <row r="778" spans="1:103" x14ac:dyDescent="0.2">
      <c r="A778" s="60"/>
      <c r="B778" s="60"/>
      <c r="C778" s="60"/>
      <c r="D778" s="60"/>
      <c r="E778" s="60"/>
      <c r="F778" s="60"/>
      <c r="G778" s="60"/>
      <c r="H778" s="60"/>
      <c r="I778" s="60"/>
      <c r="J778" s="60"/>
      <c r="K778" s="60"/>
      <c r="L778" s="60"/>
      <c r="M778" s="60"/>
      <c r="N778" s="60"/>
      <c r="O778" s="60"/>
      <c r="P778" s="60"/>
      <c r="Q778" s="60"/>
      <c r="R778" s="334">
        <v>2760</v>
      </c>
      <c r="S778" s="319" t="s">
        <v>357</v>
      </c>
      <c r="BE778" s="60"/>
      <c r="BR778" s="60"/>
      <c r="BX778" s="151"/>
      <c r="CB778" s="151"/>
      <c r="CM778" s="151"/>
      <c r="CO778" s="151"/>
      <c r="CT778" s="151"/>
      <c r="CY778" s="151"/>
    </row>
    <row r="779" spans="1:103" x14ac:dyDescent="0.2">
      <c r="A779" s="60"/>
      <c r="B779" s="60"/>
      <c r="C779" s="60"/>
      <c r="D779" s="60"/>
      <c r="E779" s="60"/>
      <c r="F779" s="60"/>
      <c r="G779" s="60"/>
      <c r="H779" s="60"/>
      <c r="I779" s="60"/>
      <c r="J779" s="60"/>
      <c r="K779" s="60"/>
      <c r="L779" s="60"/>
      <c r="M779" s="60"/>
      <c r="N779" s="60"/>
      <c r="O779" s="60"/>
      <c r="P779" s="60"/>
      <c r="Q779" s="60"/>
      <c r="R779" s="334">
        <v>2761</v>
      </c>
      <c r="S779" s="319" t="s">
        <v>357</v>
      </c>
      <c r="BE779" s="60"/>
      <c r="BR779" s="60"/>
      <c r="BX779" s="151"/>
      <c r="CB779" s="151"/>
      <c r="CM779" s="151"/>
      <c r="CO779" s="151"/>
      <c r="CT779" s="151"/>
      <c r="CY779" s="151"/>
    </row>
    <row r="780" spans="1:103" x14ac:dyDescent="0.2">
      <c r="A780" s="60"/>
      <c r="B780" s="60"/>
      <c r="C780" s="60"/>
      <c r="D780" s="60"/>
      <c r="E780" s="60"/>
      <c r="F780" s="60"/>
      <c r="G780" s="60"/>
      <c r="H780" s="60"/>
      <c r="I780" s="60"/>
      <c r="J780" s="60"/>
      <c r="K780" s="60"/>
      <c r="L780" s="60"/>
      <c r="M780" s="60"/>
      <c r="N780" s="60"/>
      <c r="O780" s="60"/>
      <c r="P780" s="60"/>
      <c r="Q780" s="60"/>
      <c r="R780" s="334">
        <v>2762</v>
      </c>
      <c r="S780" s="319" t="s">
        <v>357</v>
      </c>
      <c r="BE780" s="60"/>
      <c r="BR780" s="60"/>
      <c r="BX780" s="151"/>
      <c r="CB780" s="151"/>
      <c r="CM780" s="151"/>
      <c r="CO780" s="151"/>
      <c r="CT780" s="151"/>
      <c r="CY780" s="151"/>
    </row>
    <row r="781" spans="1:103" x14ac:dyDescent="0.2">
      <c r="A781" s="60"/>
      <c r="B781" s="60"/>
      <c r="C781" s="60"/>
      <c r="D781" s="60"/>
      <c r="E781" s="60"/>
      <c r="F781" s="60"/>
      <c r="G781" s="60"/>
      <c r="H781" s="60"/>
      <c r="I781" s="60"/>
      <c r="J781" s="60"/>
      <c r="K781" s="60"/>
      <c r="L781" s="60"/>
      <c r="M781" s="60"/>
      <c r="N781" s="60"/>
      <c r="O781" s="60"/>
      <c r="P781" s="60"/>
      <c r="Q781" s="60"/>
      <c r="R781" s="334">
        <v>2763</v>
      </c>
      <c r="S781" s="319" t="s">
        <v>357</v>
      </c>
      <c r="BE781" s="60"/>
      <c r="BR781" s="60"/>
      <c r="BX781" s="151"/>
      <c r="CB781" s="151"/>
      <c r="CM781" s="151"/>
      <c r="CO781" s="151"/>
      <c r="CT781" s="151"/>
      <c r="CY781" s="151"/>
    </row>
    <row r="782" spans="1:103" x14ac:dyDescent="0.2">
      <c r="A782" s="60"/>
      <c r="B782" s="60"/>
      <c r="C782" s="60"/>
      <c r="D782" s="60"/>
      <c r="E782" s="60"/>
      <c r="F782" s="60"/>
      <c r="G782" s="60"/>
      <c r="H782" s="60"/>
      <c r="I782" s="60"/>
      <c r="J782" s="60"/>
      <c r="K782" s="60"/>
      <c r="L782" s="60"/>
      <c r="M782" s="60"/>
      <c r="N782" s="60"/>
      <c r="O782" s="60"/>
      <c r="P782" s="60"/>
      <c r="Q782" s="60"/>
      <c r="R782" s="334">
        <v>2764</v>
      </c>
      <c r="S782" s="319" t="s">
        <v>357</v>
      </c>
      <c r="BE782" s="60"/>
      <c r="BR782" s="60"/>
      <c r="BX782" s="151"/>
      <c r="CB782" s="151"/>
      <c r="CM782" s="151"/>
      <c r="CO782" s="151"/>
      <c r="CT782" s="151"/>
      <c r="CY782" s="151"/>
    </row>
    <row r="783" spans="1:103" x14ac:dyDescent="0.2">
      <c r="A783" s="60"/>
      <c r="B783" s="60"/>
      <c r="C783" s="60"/>
      <c r="D783" s="60"/>
      <c r="E783" s="60"/>
      <c r="F783" s="60"/>
      <c r="G783" s="60"/>
      <c r="H783" s="60"/>
      <c r="I783" s="60"/>
      <c r="J783" s="60"/>
      <c r="K783" s="60"/>
      <c r="L783" s="60"/>
      <c r="M783" s="60"/>
      <c r="N783" s="60"/>
      <c r="O783" s="60"/>
      <c r="P783" s="60"/>
      <c r="Q783" s="60"/>
      <c r="R783" s="334">
        <v>2766</v>
      </c>
      <c r="S783" s="319" t="s">
        <v>357</v>
      </c>
      <c r="BE783" s="60"/>
      <c r="BR783" s="60"/>
      <c r="BX783" s="151"/>
      <c r="CB783" s="151"/>
      <c r="CM783" s="151"/>
      <c r="CO783" s="151"/>
      <c r="CT783" s="151"/>
      <c r="CY783" s="151"/>
    </row>
    <row r="784" spans="1:103" x14ac:dyDescent="0.2">
      <c r="A784" s="60"/>
      <c r="B784" s="60"/>
      <c r="C784" s="60"/>
      <c r="D784" s="60"/>
      <c r="E784" s="60"/>
      <c r="F784" s="60"/>
      <c r="G784" s="60"/>
      <c r="H784" s="60"/>
      <c r="I784" s="60"/>
      <c r="J784" s="60"/>
      <c r="K784" s="60"/>
      <c r="L784" s="60"/>
      <c r="M784" s="60"/>
      <c r="N784" s="60"/>
      <c r="O784" s="60"/>
      <c r="P784" s="60"/>
      <c r="Q784" s="60"/>
      <c r="R784" s="334">
        <v>2767</v>
      </c>
      <c r="S784" s="319" t="s">
        <v>357</v>
      </c>
      <c r="BE784" s="60"/>
      <c r="BR784" s="60"/>
      <c r="BX784" s="151"/>
      <c r="CB784" s="151"/>
      <c r="CM784" s="151"/>
      <c r="CO784" s="151"/>
      <c r="CT784" s="151"/>
      <c r="CY784" s="151"/>
    </row>
    <row r="785" spans="1:103" x14ac:dyDescent="0.2">
      <c r="A785" s="60"/>
      <c r="B785" s="60"/>
      <c r="C785" s="60"/>
      <c r="D785" s="60"/>
      <c r="E785" s="60"/>
      <c r="F785" s="60"/>
      <c r="G785" s="60"/>
      <c r="H785" s="60"/>
      <c r="I785" s="60"/>
      <c r="J785" s="60"/>
      <c r="K785" s="60"/>
      <c r="L785" s="60"/>
      <c r="M785" s="60"/>
      <c r="N785" s="60"/>
      <c r="O785" s="60"/>
      <c r="P785" s="60"/>
      <c r="Q785" s="60"/>
      <c r="R785" s="334">
        <v>2768</v>
      </c>
      <c r="S785" s="319" t="s">
        <v>357</v>
      </c>
      <c r="BE785" s="60"/>
      <c r="BR785" s="60"/>
      <c r="BX785" s="151"/>
      <c r="CB785" s="151"/>
      <c r="CM785" s="151"/>
      <c r="CO785" s="151"/>
      <c r="CT785" s="151"/>
      <c r="CY785" s="151"/>
    </row>
    <row r="786" spans="1:103" x14ac:dyDescent="0.2">
      <c r="A786" s="60"/>
      <c r="B786" s="60"/>
      <c r="C786" s="60"/>
      <c r="D786" s="60"/>
      <c r="E786" s="60"/>
      <c r="F786" s="60"/>
      <c r="G786" s="60"/>
      <c r="H786" s="60"/>
      <c r="I786" s="60"/>
      <c r="J786" s="60"/>
      <c r="K786" s="60"/>
      <c r="L786" s="60"/>
      <c r="M786" s="60"/>
      <c r="N786" s="60"/>
      <c r="O786" s="60"/>
      <c r="P786" s="60"/>
      <c r="Q786" s="60"/>
      <c r="R786" s="334">
        <v>2769</v>
      </c>
      <c r="S786" s="319" t="s">
        <v>357</v>
      </c>
      <c r="BE786" s="60"/>
      <c r="BR786" s="60"/>
      <c r="BX786" s="151"/>
      <c r="CB786" s="151"/>
      <c r="CM786" s="151"/>
      <c r="CO786" s="151"/>
      <c r="CT786" s="151"/>
      <c r="CY786" s="151"/>
    </row>
    <row r="787" spans="1:103" x14ac:dyDescent="0.2">
      <c r="A787" s="60"/>
      <c r="B787" s="60"/>
      <c r="C787" s="60"/>
      <c r="D787" s="60"/>
      <c r="E787" s="60"/>
      <c r="F787" s="60"/>
      <c r="G787" s="60"/>
      <c r="H787" s="60"/>
      <c r="I787" s="60"/>
      <c r="J787" s="60"/>
      <c r="K787" s="60"/>
      <c r="L787" s="60"/>
      <c r="M787" s="60"/>
      <c r="N787" s="60"/>
      <c r="O787" s="60"/>
      <c r="P787" s="60"/>
      <c r="Q787" s="60"/>
      <c r="R787" s="334">
        <v>2770</v>
      </c>
      <c r="S787" s="319" t="s">
        <v>357</v>
      </c>
      <c r="BE787" s="60"/>
      <c r="BR787" s="60"/>
      <c r="BX787" s="151"/>
      <c r="CB787" s="151"/>
      <c r="CM787" s="151"/>
      <c r="CO787" s="151"/>
      <c r="CT787" s="151"/>
      <c r="CY787" s="151"/>
    </row>
    <row r="788" spans="1:103" x14ac:dyDescent="0.2">
      <c r="A788" s="60"/>
      <c r="B788" s="60"/>
      <c r="C788" s="60"/>
      <c r="D788" s="60"/>
      <c r="E788" s="60"/>
      <c r="F788" s="60"/>
      <c r="G788" s="60"/>
      <c r="H788" s="60"/>
      <c r="I788" s="60"/>
      <c r="J788" s="60"/>
      <c r="K788" s="60"/>
      <c r="L788" s="60"/>
      <c r="M788" s="60"/>
      <c r="N788" s="60"/>
      <c r="O788" s="60"/>
      <c r="P788" s="60"/>
      <c r="Q788" s="60"/>
      <c r="R788" s="334">
        <v>2771</v>
      </c>
      <c r="S788" s="319" t="s">
        <v>357</v>
      </c>
      <c r="BE788" s="60"/>
      <c r="BR788" s="60"/>
      <c r="BX788" s="151"/>
      <c r="CB788" s="151"/>
      <c r="CM788" s="151"/>
      <c r="CO788" s="151"/>
      <c r="CT788" s="151"/>
      <c r="CY788" s="151"/>
    </row>
    <row r="789" spans="1:103" x14ac:dyDescent="0.2">
      <c r="A789" s="60"/>
      <c r="B789" s="60"/>
      <c r="C789" s="60"/>
      <c r="D789" s="60"/>
      <c r="E789" s="60"/>
      <c r="F789" s="60"/>
      <c r="G789" s="60"/>
      <c r="H789" s="60"/>
      <c r="I789" s="60"/>
      <c r="J789" s="60"/>
      <c r="K789" s="60"/>
      <c r="L789" s="60"/>
      <c r="M789" s="60"/>
      <c r="N789" s="60"/>
      <c r="O789" s="60"/>
      <c r="P789" s="60"/>
      <c r="Q789" s="60"/>
      <c r="R789" s="334">
        <v>2777</v>
      </c>
      <c r="S789" s="319" t="s">
        <v>357</v>
      </c>
      <c r="BE789" s="60"/>
      <c r="BR789" s="60"/>
      <c r="BX789" s="151"/>
      <c r="CB789" s="151"/>
      <c r="CM789" s="151"/>
      <c r="CO789" s="151"/>
      <c r="CT789" s="151"/>
      <c r="CY789" s="151"/>
    </row>
    <row r="790" spans="1:103" x14ac:dyDescent="0.2">
      <c r="A790" s="60"/>
      <c r="B790" s="60"/>
      <c r="C790" s="60"/>
      <c r="D790" s="60"/>
      <c r="E790" s="60"/>
      <c r="F790" s="60"/>
      <c r="G790" s="60"/>
      <c r="H790" s="60"/>
      <c r="I790" s="60"/>
      <c r="J790" s="60"/>
      <c r="K790" s="60"/>
      <c r="L790" s="60"/>
      <c r="M790" s="60"/>
      <c r="N790" s="60"/>
      <c r="O790" s="60"/>
      <c r="P790" s="60"/>
      <c r="Q790" s="60"/>
      <c r="R790" s="334">
        <v>2779</v>
      </c>
      <c r="S790" s="319" t="s">
        <v>357</v>
      </c>
      <c r="BE790" s="60"/>
      <c r="BR790" s="60"/>
      <c r="BX790" s="151"/>
      <c r="CB790" s="151"/>
      <c r="CM790" s="151"/>
      <c r="CO790" s="151"/>
      <c r="CT790" s="151"/>
      <c r="CY790" s="151"/>
    </row>
    <row r="791" spans="1:103" x14ac:dyDescent="0.2">
      <c r="A791" s="60"/>
      <c r="B791" s="60"/>
      <c r="C791" s="60"/>
      <c r="D791" s="60"/>
      <c r="E791" s="60"/>
      <c r="F791" s="60"/>
      <c r="G791" s="60"/>
      <c r="H791" s="60"/>
      <c r="I791" s="60"/>
      <c r="J791" s="60"/>
      <c r="K791" s="60"/>
      <c r="L791" s="60"/>
      <c r="M791" s="60"/>
      <c r="N791" s="60"/>
      <c r="O791" s="60"/>
      <c r="P791" s="60"/>
      <c r="Q791" s="60"/>
      <c r="R791" s="334">
        <v>2780</v>
      </c>
      <c r="S791" s="319" t="s">
        <v>357</v>
      </c>
      <c r="BE791" s="60"/>
      <c r="BR791" s="60"/>
      <c r="BX791" s="151"/>
      <c r="CB791" s="151"/>
      <c r="CM791" s="151"/>
      <c r="CO791" s="151"/>
      <c r="CT791" s="151"/>
      <c r="CY791" s="151"/>
    </row>
    <row r="792" spans="1:103" x14ac:dyDescent="0.2">
      <c r="A792" s="60"/>
      <c r="B792" s="60"/>
      <c r="C792" s="60"/>
      <c r="D792" s="60"/>
      <c r="E792" s="60"/>
      <c r="F792" s="60"/>
      <c r="G792" s="60"/>
      <c r="H792" s="60"/>
      <c r="I792" s="60"/>
      <c r="J792" s="60"/>
      <c r="K792" s="60"/>
      <c r="L792" s="60"/>
      <c r="M792" s="60"/>
      <c r="N792" s="60"/>
      <c r="O792" s="60"/>
      <c r="P792" s="60"/>
      <c r="Q792" s="60"/>
      <c r="R792" s="334">
        <v>2783</v>
      </c>
      <c r="S792" s="319" t="s">
        <v>357</v>
      </c>
      <c r="BE792" s="60"/>
      <c r="BR792" s="60"/>
      <c r="BX792" s="151"/>
      <c r="CB792" s="151"/>
      <c r="CM792" s="151"/>
      <c r="CO792" s="151"/>
      <c r="CT792" s="151"/>
      <c r="CY792" s="151"/>
    </row>
    <row r="793" spans="1:103" x14ac:dyDescent="0.2">
      <c r="A793" s="60"/>
      <c r="B793" s="60"/>
      <c r="C793" s="60"/>
      <c r="D793" s="60"/>
      <c r="E793" s="60"/>
      <c r="F793" s="60"/>
      <c r="G793" s="60"/>
      <c r="H793" s="60"/>
      <c r="I793" s="60"/>
      <c r="J793" s="60"/>
      <c r="K793" s="60"/>
      <c r="L793" s="60"/>
      <c r="M793" s="60"/>
      <c r="N793" s="60"/>
      <c r="O793" s="60"/>
      <c r="P793" s="60"/>
      <c r="Q793" s="60"/>
      <c r="R793" s="334">
        <v>2790</v>
      </c>
      <c r="S793" s="319" t="s">
        <v>357</v>
      </c>
      <c r="BE793" s="60"/>
      <c r="BR793" s="60"/>
      <c r="BX793" s="151"/>
      <c r="CB793" s="151"/>
      <c r="CM793" s="151"/>
      <c r="CO793" s="151"/>
      <c r="CT793" s="151"/>
      <c r="CY793" s="151"/>
    </row>
    <row r="794" spans="1:103" x14ac:dyDescent="0.2">
      <c r="A794" s="60"/>
      <c r="B794" s="60"/>
      <c r="C794" s="60"/>
      <c r="D794" s="60"/>
      <c r="E794" s="60"/>
      <c r="F794" s="60"/>
      <c r="G794" s="60"/>
      <c r="H794" s="60"/>
      <c r="I794" s="60"/>
      <c r="J794" s="60"/>
      <c r="K794" s="60"/>
      <c r="L794" s="60"/>
      <c r="M794" s="60"/>
      <c r="N794" s="60"/>
      <c r="O794" s="60"/>
      <c r="P794" s="60"/>
      <c r="Q794" s="60"/>
      <c r="R794" s="334">
        <v>2791</v>
      </c>
      <c r="S794" s="319" t="s">
        <v>357</v>
      </c>
      <c r="BE794" s="60"/>
      <c r="BR794" s="60"/>
      <c r="BX794" s="151"/>
      <c r="CB794" s="151"/>
      <c r="CM794" s="151"/>
      <c r="CO794" s="151"/>
      <c r="CT794" s="151"/>
      <c r="CY794" s="151"/>
    </row>
    <row r="795" spans="1:103" x14ac:dyDescent="0.2">
      <c r="A795" s="60"/>
      <c r="B795" s="60"/>
      <c r="C795" s="60"/>
      <c r="D795" s="60"/>
      <c r="E795" s="60"/>
      <c r="F795" s="60"/>
      <c r="G795" s="60"/>
      <c r="H795" s="60"/>
      <c r="I795" s="60"/>
      <c r="J795" s="60"/>
      <c r="K795" s="60"/>
      <c r="L795" s="60"/>
      <c r="M795" s="60"/>
      <c r="N795" s="60"/>
      <c r="O795" s="60"/>
      <c r="P795" s="60"/>
      <c r="Q795" s="60"/>
      <c r="R795" s="334">
        <v>2801</v>
      </c>
      <c r="S795" s="319" t="s">
        <v>357</v>
      </c>
      <c r="BE795" s="60"/>
      <c r="BR795" s="60"/>
      <c r="BX795" s="151"/>
      <c r="CB795" s="151"/>
      <c r="CM795" s="151"/>
      <c r="CO795" s="151"/>
      <c r="CT795" s="151"/>
      <c r="CY795" s="151"/>
    </row>
    <row r="796" spans="1:103" x14ac:dyDescent="0.2">
      <c r="A796" s="60"/>
      <c r="B796" s="60"/>
      <c r="C796" s="60"/>
      <c r="D796" s="60"/>
      <c r="E796" s="60"/>
      <c r="F796" s="60"/>
      <c r="G796" s="60"/>
      <c r="H796" s="60"/>
      <c r="I796" s="60"/>
      <c r="J796" s="60"/>
      <c r="K796" s="60"/>
      <c r="L796" s="60"/>
      <c r="M796" s="60"/>
      <c r="N796" s="60"/>
      <c r="O796" s="60"/>
      <c r="P796" s="60"/>
      <c r="Q796" s="60"/>
      <c r="R796" s="334">
        <v>2802</v>
      </c>
      <c r="S796" s="319" t="s">
        <v>357</v>
      </c>
      <c r="BE796" s="60"/>
      <c r="BR796" s="60"/>
      <c r="BX796" s="151"/>
      <c r="CB796" s="151"/>
      <c r="CM796" s="151"/>
      <c r="CO796" s="151"/>
      <c r="CT796" s="151"/>
      <c r="CY796" s="151"/>
    </row>
    <row r="797" spans="1:103" x14ac:dyDescent="0.2">
      <c r="A797" s="60"/>
      <c r="B797" s="60"/>
      <c r="C797" s="60"/>
      <c r="D797" s="60"/>
      <c r="E797" s="60"/>
      <c r="F797" s="60"/>
      <c r="G797" s="60"/>
      <c r="H797" s="60"/>
      <c r="I797" s="60"/>
      <c r="J797" s="60"/>
      <c r="K797" s="60"/>
      <c r="L797" s="60"/>
      <c r="M797" s="60"/>
      <c r="N797" s="60"/>
      <c r="O797" s="60"/>
      <c r="P797" s="60"/>
      <c r="Q797" s="60"/>
      <c r="R797" s="334">
        <v>2804</v>
      </c>
      <c r="S797" s="319" t="s">
        <v>357</v>
      </c>
      <c r="BE797" s="60"/>
      <c r="BR797" s="60"/>
      <c r="BX797" s="151"/>
      <c r="CB797" s="151"/>
      <c r="CM797" s="151"/>
      <c r="CO797" s="151"/>
      <c r="CT797" s="151"/>
      <c r="CY797" s="151"/>
    </row>
    <row r="798" spans="1:103" x14ac:dyDescent="0.2">
      <c r="A798" s="60"/>
      <c r="B798" s="60"/>
      <c r="C798" s="60"/>
      <c r="D798" s="60"/>
      <c r="E798" s="60"/>
      <c r="F798" s="60"/>
      <c r="G798" s="60"/>
      <c r="H798" s="60"/>
      <c r="I798" s="60"/>
      <c r="J798" s="60"/>
      <c r="K798" s="60"/>
      <c r="L798" s="60"/>
      <c r="M798" s="60"/>
      <c r="N798" s="60"/>
      <c r="O798" s="60"/>
      <c r="P798" s="60"/>
      <c r="Q798" s="60"/>
      <c r="R798" s="334">
        <v>2806</v>
      </c>
      <c r="S798" s="319" t="s">
        <v>357</v>
      </c>
      <c r="BE798" s="60"/>
      <c r="BR798" s="60"/>
      <c r="BX798" s="151"/>
      <c r="CB798" s="151"/>
      <c r="CM798" s="151"/>
      <c r="CO798" s="151"/>
      <c r="CT798" s="151"/>
      <c r="CY798" s="151"/>
    </row>
    <row r="799" spans="1:103" x14ac:dyDescent="0.2">
      <c r="A799" s="60"/>
      <c r="B799" s="60"/>
      <c r="C799" s="60"/>
      <c r="D799" s="60"/>
      <c r="E799" s="60"/>
      <c r="F799" s="60"/>
      <c r="G799" s="60"/>
      <c r="H799" s="60"/>
      <c r="I799" s="60"/>
      <c r="J799" s="60"/>
      <c r="K799" s="60"/>
      <c r="L799" s="60"/>
      <c r="M799" s="60"/>
      <c r="N799" s="60"/>
      <c r="O799" s="60"/>
      <c r="P799" s="60"/>
      <c r="Q799" s="60"/>
      <c r="R799" s="334">
        <v>2807</v>
      </c>
      <c r="S799" s="319" t="s">
        <v>357</v>
      </c>
      <c r="BE799" s="60"/>
      <c r="BR799" s="60"/>
      <c r="BX799" s="151"/>
      <c r="CB799" s="151"/>
      <c r="CM799" s="151"/>
      <c r="CO799" s="151"/>
      <c r="CT799" s="151"/>
      <c r="CY799" s="151"/>
    </row>
    <row r="800" spans="1:103" x14ac:dyDescent="0.2">
      <c r="A800" s="60"/>
      <c r="B800" s="60"/>
      <c r="C800" s="60"/>
      <c r="D800" s="60"/>
      <c r="E800" s="60"/>
      <c r="F800" s="60"/>
      <c r="G800" s="60"/>
      <c r="H800" s="60"/>
      <c r="I800" s="60"/>
      <c r="J800" s="60"/>
      <c r="K800" s="60"/>
      <c r="L800" s="60"/>
      <c r="M800" s="60"/>
      <c r="N800" s="60"/>
      <c r="O800" s="60"/>
      <c r="P800" s="60"/>
      <c r="Q800" s="60"/>
      <c r="R800" s="334">
        <v>2808</v>
      </c>
      <c r="S800" s="319" t="s">
        <v>357</v>
      </c>
      <c r="BE800" s="60"/>
      <c r="BR800" s="60"/>
      <c r="BX800" s="151"/>
      <c r="CB800" s="151"/>
      <c r="CM800" s="151"/>
      <c r="CO800" s="151"/>
      <c r="CT800" s="151"/>
      <c r="CY800" s="151"/>
    </row>
    <row r="801" spans="1:103" x14ac:dyDescent="0.2">
      <c r="A801" s="60"/>
      <c r="B801" s="60"/>
      <c r="C801" s="60"/>
      <c r="D801" s="60"/>
      <c r="E801" s="60"/>
      <c r="F801" s="60"/>
      <c r="G801" s="60"/>
      <c r="H801" s="60"/>
      <c r="I801" s="60"/>
      <c r="J801" s="60"/>
      <c r="K801" s="60"/>
      <c r="L801" s="60"/>
      <c r="M801" s="60"/>
      <c r="N801" s="60"/>
      <c r="O801" s="60"/>
      <c r="P801" s="60"/>
      <c r="Q801" s="60"/>
      <c r="R801" s="334">
        <v>2809</v>
      </c>
      <c r="S801" s="319" t="s">
        <v>357</v>
      </c>
      <c r="BE801" s="60"/>
      <c r="BR801" s="60"/>
      <c r="BX801" s="151"/>
      <c r="CB801" s="151"/>
      <c r="CM801" s="151"/>
      <c r="CO801" s="151"/>
      <c r="CT801" s="151"/>
      <c r="CY801" s="151"/>
    </row>
    <row r="802" spans="1:103" x14ac:dyDescent="0.2">
      <c r="A802" s="60"/>
      <c r="B802" s="60"/>
      <c r="C802" s="60"/>
      <c r="D802" s="60"/>
      <c r="E802" s="60"/>
      <c r="F802" s="60"/>
      <c r="G802" s="60"/>
      <c r="H802" s="60"/>
      <c r="I802" s="60"/>
      <c r="J802" s="60"/>
      <c r="K802" s="60"/>
      <c r="L802" s="60"/>
      <c r="M802" s="60"/>
      <c r="N802" s="60"/>
      <c r="O802" s="60"/>
      <c r="P802" s="60"/>
      <c r="Q802" s="60"/>
      <c r="R802" s="334">
        <v>2812</v>
      </c>
      <c r="S802" s="319" t="s">
        <v>357</v>
      </c>
      <c r="BE802" s="60"/>
      <c r="BR802" s="60"/>
      <c r="BX802" s="151"/>
      <c r="CB802" s="151"/>
      <c r="CM802" s="151"/>
      <c r="CO802" s="151"/>
      <c r="CT802" s="151"/>
      <c r="CY802" s="151"/>
    </row>
    <row r="803" spans="1:103" x14ac:dyDescent="0.2">
      <c r="A803" s="60"/>
      <c r="B803" s="60"/>
      <c r="C803" s="60"/>
      <c r="D803" s="60"/>
      <c r="E803" s="60"/>
      <c r="F803" s="60"/>
      <c r="G803" s="60"/>
      <c r="H803" s="60"/>
      <c r="I803" s="60"/>
      <c r="J803" s="60"/>
      <c r="K803" s="60"/>
      <c r="L803" s="60"/>
      <c r="M803" s="60"/>
      <c r="N803" s="60"/>
      <c r="O803" s="60"/>
      <c r="P803" s="60"/>
      <c r="Q803" s="60"/>
      <c r="R803" s="334">
        <v>2813</v>
      </c>
      <c r="S803" s="319" t="s">
        <v>357</v>
      </c>
      <c r="BE803" s="60"/>
      <c r="BR803" s="60"/>
      <c r="BX803" s="151"/>
      <c r="CB803" s="151"/>
      <c r="CM803" s="151"/>
      <c r="CO803" s="151"/>
      <c r="CT803" s="151"/>
      <c r="CY803" s="151"/>
    </row>
    <row r="804" spans="1:103" x14ac:dyDescent="0.2">
      <c r="A804" s="60"/>
      <c r="B804" s="60"/>
      <c r="C804" s="60"/>
      <c r="D804" s="60"/>
      <c r="E804" s="60"/>
      <c r="F804" s="60"/>
      <c r="G804" s="60"/>
      <c r="H804" s="60"/>
      <c r="I804" s="60"/>
      <c r="J804" s="60"/>
      <c r="K804" s="60"/>
      <c r="L804" s="60"/>
      <c r="M804" s="60"/>
      <c r="N804" s="60"/>
      <c r="O804" s="60"/>
      <c r="P804" s="60"/>
      <c r="Q804" s="60"/>
      <c r="R804" s="334">
        <v>2814</v>
      </c>
      <c r="S804" s="319" t="s">
        <v>357</v>
      </c>
      <c r="BE804" s="60"/>
      <c r="BR804" s="60"/>
      <c r="BX804" s="151"/>
      <c r="CB804" s="151"/>
      <c r="CM804" s="151"/>
      <c r="CO804" s="151"/>
      <c r="CT804" s="151"/>
      <c r="CY804" s="151"/>
    </row>
    <row r="805" spans="1:103" x14ac:dyDescent="0.2">
      <c r="A805" s="60"/>
      <c r="B805" s="60"/>
      <c r="C805" s="60"/>
      <c r="D805" s="60"/>
      <c r="E805" s="60"/>
      <c r="F805" s="60"/>
      <c r="G805" s="60"/>
      <c r="H805" s="60"/>
      <c r="I805" s="60"/>
      <c r="J805" s="60"/>
      <c r="K805" s="60"/>
      <c r="L805" s="60"/>
      <c r="M805" s="60"/>
      <c r="N805" s="60"/>
      <c r="O805" s="60"/>
      <c r="P805" s="60"/>
      <c r="Q805" s="60"/>
      <c r="R805" s="334">
        <v>2815</v>
      </c>
      <c r="S805" s="319" t="s">
        <v>357</v>
      </c>
      <c r="BE805" s="60"/>
      <c r="BR805" s="60"/>
      <c r="BX805" s="151"/>
      <c r="CB805" s="151"/>
      <c r="CM805" s="151"/>
      <c r="CO805" s="151"/>
      <c r="CT805" s="151"/>
      <c r="CY805" s="151"/>
    </row>
    <row r="806" spans="1:103" x14ac:dyDescent="0.2">
      <c r="A806" s="60"/>
      <c r="B806" s="60"/>
      <c r="C806" s="60"/>
      <c r="D806" s="60"/>
      <c r="E806" s="60"/>
      <c r="F806" s="60"/>
      <c r="G806" s="60"/>
      <c r="H806" s="60"/>
      <c r="I806" s="60"/>
      <c r="J806" s="60"/>
      <c r="K806" s="60"/>
      <c r="L806" s="60"/>
      <c r="M806" s="60"/>
      <c r="N806" s="60"/>
      <c r="O806" s="60"/>
      <c r="P806" s="60"/>
      <c r="Q806" s="60"/>
      <c r="R806" s="334">
        <v>2816</v>
      </c>
      <c r="S806" s="319" t="s">
        <v>357</v>
      </c>
      <c r="BE806" s="60"/>
      <c r="BR806" s="60"/>
      <c r="BX806" s="151"/>
      <c r="CB806" s="151"/>
      <c r="CM806" s="151"/>
      <c r="CO806" s="151"/>
      <c r="CT806" s="151"/>
      <c r="CY806" s="151"/>
    </row>
    <row r="807" spans="1:103" x14ac:dyDescent="0.2">
      <c r="A807" s="60"/>
      <c r="B807" s="60"/>
      <c r="C807" s="60"/>
      <c r="D807" s="60"/>
      <c r="E807" s="60"/>
      <c r="F807" s="60"/>
      <c r="G807" s="60"/>
      <c r="H807" s="60"/>
      <c r="I807" s="60"/>
      <c r="J807" s="60"/>
      <c r="K807" s="60"/>
      <c r="L807" s="60"/>
      <c r="M807" s="60"/>
      <c r="N807" s="60"/>
      <c r="O807" s="60"/>
      <c r="P807" s="60"/>
      <c r="Q807" s="60"/>
      <c r="R807" s="334">
        <v>2817</v>
      </c>
      <c r="S807" s="319" t="s">
        <v>357</v>
      </c>
      <c r="BE807" s="60"/>
      <c r="BR807" s="60"/>
      <c r="BX807" s="151"/>
      <c r="CB807" s="151"/>
      <c r="CM807" s="151"/>
      <c r="CO807" s="151"/>
      <c r="CT807" s="151"/>
      <c r="CY807" s="151"/>
    </row>
    <row r="808" spans="1:103" x14ac:dyDescent="0.2">
      <c r="A808" s="60"/>
      <c r="B808" s="60"/>
      <c r="C808" s="60"/>
      <c r="D808" s="60"/>
      <c r="E808" s="60"/>
      <c r="F808" s="60"/>
      <c r="G808" s="60"/>
      <c r="H808" s="60"/>
      <c r="I808" s="60"/>
      <c r="J808" s="60"/>
      <c r="K808" s="60"/>
      <c r="L808" s="60"/>
      <c r="M808" s="60"/>
      <c r="N808" s="60"/>
      <c r="O808" s="60"/>
      <c r="P808" s="60"/>
      <c r="Q808" s="60"/>
      <c r="R808" s="334">
        <v>2818</v>
      </c>
      <c r="S808" s="319" t="s">
        <v>357</v>
      </c>
      <c r="BE808" s="60"/>
      <c r="BR808" s="60"/>
      <c r="BX808" s="151"/>
      <c r="CB808" s="151"/>
      <c r="CM808" s="151"/>
      <c r="CO808" s="151"/>
      <c r="CT808" s="151"/>
      <c r="CY808" s="151"/>
    </row>
    <row r="809" spans="1:103" x14ac:dyDescent="0.2">
      <c r="A809" s="60"/>
      <c r="B809" s="60"/>
      <c r="C809" s="60"/>
      <c r="D809" s="60"/>
      <c r="E809" s="60"/>
      <c r="F809" s="60"/>
      <c r="G809" s="60"/>
      <c r="H809" s="60"/>
      <c r="I809" s="60"/>
      <c r="J809" s="60"/>
      <c r="K809" s="60"/>
      <c r="L809" s="60"/>
      <c r="M809" s="60"/>
      <c r="N809" s="60"/>
      <c r="O809" s="60"/>
      <c r="P809" s="60"/>
      <c r="Q809" s="60"/>
      <c r="R809" s="334">
        <v>2822</v>
      </c>
      <c r="S809" s="319" t="s">
        <v>357</v>
      </c>
      <c r="BE809" s="60"/>
      <c r="BR809" s="60"/>
      <c r="BX809" s="151"/>
      <c r="CB809" s="151"/>
      <c r="CM809" s="151"/>
      <c r="CO809" s="151"/>
      <c r="CT809" s="151"/>
      <c r="CY809" s="151"/>
    </row>
    <row r="810" spans="1:103" x14ac:dyDescent="0.2">
      <c r="A810" s="60"/>
      <c r="B810" s="60"/>
      <c r="C810" s="60"/>
      <c r="D810" s="60"/>
      <c r="E810" s="60"/>
      <c r="F810" s="60"/>
      <c r="G810" s="60"/>
      <c r="H810" s="60"/>
      <c r="I810" s="60"/>
      <c r="J810" s="60"/>
      <c r="K810" s="60"/>
      <c r="L810" s="60"/>
      <c r="M810" s="60"/>
      <c r="N810" s="60"/>
      <c r="O810" s="60"/>
      <c r="P810" s="60"/>
      <c r="Q810" s="60"/>
      <c r="R810" s="334">
        <v>2823</v>
      </c>
      <c r="S810" s="319" t="s">
        <v>357</v>
      </c>
      <c r="BE810" s="60"/>
      <c r="BR810" s="60"/>
      <c r="BX810" s="151"/>
      <c r="CB810" s="151"/>
      <c r="CM810" s="151"/>
      <c r="CO810" s="151"/>
      <c r="CT810" s="151"/>
      <c r="CY810" s="151"/>
    </row>
    <row r="811" spans="1:103" x14ac:dyDescent="0.2">
      <c r="A811" s="60"/>
      <c r="B811" s="60"/>
      <c r="C811" s="60"/>
      <c r="D811" s="60"/>
      <c r="E811" s="60"/>
      <c r="F811" s="60"/>
      <c r="G811" s="60"/>
      <c r="H811" s="60"/>
      <c r="I811" s="60"/>
      <c r="J811" s="60"/>
      <c r="K811" s="60"/>
      <c r="L811" s="60"/>
      <c r="M811" s="60"/>
      <c r="N811" s="60"/>
      <c r="O811" s="60"/>
      <c r="P811" s="60"/>
      <c r="Q811" s="60"/>
      <c r="R811" s="334">
        <v>2824</v>
      </c>
      <c r="S811" s="319" t="s">
        <v>357</v>
      </c>
      <c r="BE811" s="60"/>
      <c r="BR811" s="60"/>
      <c r="BX811" s="151"/>
      <c r="CB811" s="151"/>
      <c r="CM811" s="151"/>
      <c r="CO811" s="151"/>
      <c r="CT811" s="151"/>
      <c r="CY811" s="151"/>
    </row>
    <row r="812" spans="1:103" x14ac:dyDescent="0.2">
      <c r="A812" s="60"/>
      <c r="B812" s="60"/>
      <c r="C812" s="60"/>
      <c r="D812" s="60"/>
      <c r="E812" s="60"/>
      <c r="F812" s="60"/>
      <c r="G812" s="60"/>
      <c r="H812" s="60"/>
      <c r="I812" s="60"/>
      <c r="J812" s="60"/>
      <c r="K812" s="60"/>
      <c r="L812" s="60"/>
      <c r="M812" s="60"/>
      <c r="N812" s="60"/>
      <c r="O812" s="60"/>
      <c r="P812" s="60"/>
      <c r="Q812" s="60"/>
      <c r="R812" s="334">
        <v>2825</v>
      </c>
      <c r="S812" s="319" t="s">
        <v>357</v>
      </c>
      <c r="BE812" s="60"/>
      <c r="BR812" s="60"/>
      <c r="BX812" s="151"/>
      <c r="CB812" s="151"/>
      <c r="CM812" s="151"/>
      <c r="CO812" s="151"/>
      <c r="CT812" s="151"/>
      <c r="CY812" s="151"/>
    </row>
    <row r="813" spans="1:103" x14ac:dyDescent="0.2">
      <c r="A813" s="60"/>
      <c r="B813" s="60"/>
      <c r="C813" s="60"/>
      <c r="D813" s="60"/>
      <c r="E813" s="60"/>
      <c r="F813" s="60"/>
      <c r="G813" s="60"/>
      <c r="H813" s="60"/>
      <c r="I813" s="60"/>
      <c r="J813" s="60"/>
      <c r="K813" s="60"/>
      <c r="L813" s="60"/>
      <c r="M813" s="60"/>
      <c r="N813" s="60"/>
      <c r="O813" s="60"/>
      <c r="P813" s="60"/>
      <c r="Q813" s="60"/>
      <c r="R813" s="334">
        <v>2826</v>
      </c>
      <c r="S813" s="319" t="s">
        <v>357</v>
      </c>
      <c r="BE813" s="60"/>
      <c r="BR813" s="60"/>
      <c r="BX813" s="151"/>
      <c r="CB813" s="151"/>
      <c r="CM813" s="151"/>
      <c r="CO813" s="151"/>
      <c r="CT813" s="151"/>
      <c r="CY813" s="151"/>
    </row>
    <row r="814" spans="1:103" x14ac:dyDescent="0.2">
      <c r="A814" s="60"/>
      <c r="B814" s="60"/>
      <c r="C814" s="60"/>
      <c r="D814" s="60"/>
      <c r="E814" s="60"/>
      <c r="F814" s="60"/>
      <c r="G814" s="60"/>
      <c r="H814" s="60"/>
      <c r="I814" s="60"/>
      <c r="J814" s="60"/>
      <c r="K814" s="60"/>
      <c r="L814" s="60"/>
      <c r="M814" s="60"/>
      <c r="N814" s="60"/>
      <c r="O814" s="60"/>
      <c r="P814" s="60"/>
      <c r="Q814" s="60"/>
      <c r="R814" s="334">
        <v>2827</v>
      </c>
      <c r="S814" s="319" t="s">
        <v>357</v>
      </c>
      <c r="BE814" s="60"/>
      <c r="BR814" s="60"/>
      <c r="BX814" s="151"/>
      <c r="CB814" s="151"/>
      <c r="CM814" s="151"/>
      <c r="CO814" s="151"/>
      <c r="CT814" s="151"/>
      <c r="CY814" s="151"/>
    </row>
    <row r="815" spans="1:103" x14ac:dyDescent="0.2">
      <c r="A815" s="60"/>
      <c r="B815" s="60"/>
      <c r="C815" s="60"/>
      <c r="D815" s="60"/>
      <c r="E815" s="60"/>
      <c r="F815" s="60"/>
      <c r="G815" s="60"/>
      <c r="H815" s="60"/>
      <c r="I815" s="60"/>
      <c r="J815" s="60"/>
      <c r="K815" s="60"/>
      <c r="L815" s="60"/>
      <c r="M815" s="60"/>
      <c r="N815" s="60"/>
      <c r="O815" s="60"/>
      <c r="P815" s="60"/>
      <c r="Q815" s="60"/>
      <c r="R815" s="334">
        <v>2828</v>
      </c>
      <c r="S815" s="319" t="s">
        <v>357</v>
      </c>
      <c r="BE815" s="60"/>
      <c r="BR815" s="60"/>
      <c r="BX815" s="151"/>
      <c r="CB815" s="151"/>
      <c r="CM815" s="151"/>
      <c r="CO815" s="151"/>
      <c r="CT815" s="151"/>
      <c r="CY815" s="151"/>
    </row>
    <row r="816" spans="1:103" x14ac:dyDescent="0.2">
      <c r="A816" s="60"/>
      <c r="B816" s="60"/>
      <c r="C816" s="60"/>
      <c r="D816" s="60"/>
      <c r="E816" s="60"/>
      <c r="F816" s="60"/>
      <c r="G816" s="60"/>
      <c r="H816" s="60"/>
      <c r="I816" s="60"/>
      <c r="J816" s="60"/>
      <c r="K816" s="60"/>
      <c r="L816" s="60"/>
      <c r="M816" s="60"/>
      <c r="N816" s="60"/>
      <c r="O816" s="60"/>
      <c r="P816" s="60"/>
      <c r="Q816" s="60"/>
      <c r="R816" s="334">
        <v>2829</v>
      </c>
      <c r="S816" s="319" t="s">
        <v>357</v>
      </c>
      <c r="BE816" s="60"/>
      <c r="BR816" s="60"/>
      <c r="BX816" s="151"/>
      <c r="CB816" s="151"/>
      <c r="CM816" s="151"/>
      <c r="CO816" s="151"/>
      <c r="CT816" s="151"/>
      <c r="CY816" s="151"/>
    </row>
    <row r="817" spans="1:103" x14ac:dyDescent="0.2">
      <c r="A817" s="60"/>
      <c r="B817" s="60"/>
      <c r="C817" s="60"/>
      <c r="D817" s="60"/>
      <c r="E817" s="60"/>
      <c r="F817" s="60"/>
      <c r="G817" s="60"/>
      <c r="H817" s="60"/>
      <c r="I817" s="60"/>
      <c r="J817" s="60"/>
      <c r="K817" s="60"/>
      <c r="L817" s="60"/>
      <c r="M817" s="60"/>
      <c r="N817" s="60"/>
      <c r="O817" s="60"/>
      <c r="P817" s="60"/>
      <c r="Q817" s="60"/>
      <c r="R817" s="334">
        <v>2830</v>
      </c>
      <c r="S817" s="319" t="s">
        <v>357</v>
      </c>
      <c r="BE817" s="60"/>
      <c r="BR817" s="60"/>
      <c r="BX817" s="151"/>
      <c r="CB817" s="151"/>
      <c r="CM817" s="151"/>
      <c r="CO817" s="151"/>
      <c r="CT817" s="151"/>
      <c r="CY817" s="151"/>
    </row>
    <row r="818" spans="1:103" x14ac:dyDescent="0.2">
      <c r="A818" s="60"/>
      <c r="B818" s="60"/>
      <c r="C818" s="60"/>
      <c r="D818" s="60"/>
      <c r="E818" s="60"/>
      <c r="F818" s="60"/>
      <c r="G818" s="60"/>
      <c r="H818" s="60"/>
      <c r="I818" s="60"/>
      <c r="J818" s="60"/>
      <c r="K818" s="60"/>
      <c r="L818" s="60"/>
      <c r="M818" s="60"/>
      <c r="N818" s="60"/>
      <c r="O818" s="60"/>
      <c r="P818" s="60"/>
      <c r="Q818" s="60"/>
      <c r="R818" s="334">
        <v>2831</v>
      </c>
      <c r="S818" s="319" t="s">
        <v>357</v>
      </c>
      <c r="BE818" s="60"/>
      <c r="BR818" s="60"/>
      <c r="BX818" s="151"/>
      <c r="CB818" s="151"/>
      <c r="CM818" s="151"/>
      <c r="CO818" s="151"/>
      <c r="CT818" s="151"/>
      <c r="CY818" s="151"/>
    </row>
    <row r="819" spans="1:103" x14ac:dyDescent="0.2">
      <c r="A819" s="60"/>
      <c r="B819" s="60"/>
      <c r="C819" s="60"/>
      <c r="D819" s="60"/>
      <c r="E819" s="60"/>
      <c r="F819" s="60"/>
      <c r="G819" s="60"/>
      <c r="H819" s="60"/>
      <c r="I819" s="60"/>
      <c r="J819" s="60"/>
      <c r="K819" s="60"/>
      <c r="L819" s="60"/>
      <c r="M819" s="60"/>
      <c r="N819" s="60"/>
      <c r="O819" s="60"/>
      <c r="P819" s="60"/>
      <c r="Q819" s="60"/>
      <c r="R819" s="334">
        <v>2832</v>
      </c>
      <c r="S819" s="319" t="s">
        <v>357</v>
      </c>
      <c r="BE819" s="60"/>
      <c r="BR819" s="60"/>
      <c r="BX819" s="151"/>
      <c r="CB819" s="151"/>
      <c r="CM819" s="151"/>
      <c r="CO819" s="151"/>
      <c r="CT819" s="151"/>
      <c r="CY819" s="151"/>
    </row>
    <row r="820" spans="1:103" x14ac:dyDescent="0.2">
      <c r="A820" s="60"/>
      <c r="B820" s="60"/>
      <c r="C820" s="60"/>
      <c r="D820" s="60"/>
      <c r="E820" s="60"/>
      <c r="F820" s="60"/>
      <c r="G820" s="60"/>
      <c r="H820" s="60"/>
      <c r="I820" s="60"/>
      <c r="J820" s="60"/>
      <c r="K820" s="60"/>
      <c r="L820" s="60"/>
      <c r="M820" s="60"/>
      <c r="N820" s="60"/>
      <c r="O820" s="60"/>
      <c r="P820" s="60"/>
      <c r="Q820" s="60"/>
      <c r="R820" s="334">
        <v>2833</v>
      </c>
      <c r="S820" s="319" t="s">
        <v>357</v>
      </c>
      <c r="BE820" s="60"/>
      <c r="BR820" s="60"/>
      <c r="BX820" s="151"/>
      <c r="CB820" s="151"/>
      <c r="CM820" s="151"/>
      <c r="CO820" s="151"/>
      <c r="CT820" s="151"/>
      <c r="CY820" s="151"/>
    </row>
    <row r="821" spans="1:103" x14ac:dyDescent="0.2">
      <c r="A821" s="60"/>
      <c r="B821" s="60"/>
      <c r="C821" s="60"/>
      <c r="D821" s="60"/>
      <c r="E821" s="60"/>
      <c r="F821" s="60"/>
      <c r="G821" s="60"/>
      <c r="H821" s="60"/>
      <c r="I821" s="60"/>
      <c r="J821" s="60"/>
      <c r="K821" s="60"/>
      <c r="L821" s="60"/>
      <c r="M821" s="60"/>
      <c r="N821" s="60"/>
      <c r="O821" s="60"/>
      <c r="P821" s="60"/>
      <c r="Q821" s="60"/>
      <c r="R821" s="334">
        <v>2835</v>
      </c>
      <c r="S821" s="319" t="s">
        <v>357</v>
      </c>
      <c r="BE821" s="60"/>
      <c r="BR821" s="60"/>
      <c r="BX821" s="151"/>
      <c r="CB821" s="151"/>
      <c r="CM821" s="151"/>
      <c r="CO821" s="151"/>
      <c r="CT821" s="151"/>
      <c r="CY821" s="151"/>
    </row>
    <row r="822" spans="1:103" x14ac:dyDescent="0.2">
      <c r="A822" s="60"/>
      <c r="B822" s="60"/>
      <c r="C822" s="60"/>
      <c r="D822" s="60"/>
      <c r="E822" s="60"/>
      <c r="F822" s="60"/>
      <c r="G822" s="60"/>
      <c r="H822" s="60"/>
      <c r="I822" s="60"/>
      <c r="J822" s="60"/>
      <c r="K822" s="60"/>
      <c r="L822" s="60"/>
      <c r="M822" s="60"/>
      <c r="N822" s="60"/>
      <c r="O822" s="60"/>
      <c r="P822" s="60"/>
      <c r="Q822" s="60"/>
      <c r="R822" s="334">
        <v>2836</v>
      </c>
      <c r="S822" s="319" t="s">
        <v>357</v>
      </c>
      <c r="BE822" s="60"/>
      <c r="BR822" s="60"/>
      <c r="BX822" s="151"/>
      <c r="CB822" s="151"/>
      <c r="CM822" s="151"/>
      <c r="CO822" s="151"/>
      <c r="CT822" s="151"/>
      <c r="CY822" s="151"/>
    </row>
    <row r="823" spans="1:103" x14ac:dyDescent="0.2">
      <c r="A823" s="60"/>
      <c r="B823" s="60"/>
      <c r="C823" s="60"/>
      <c r="D823" s="60"/>
      <c r="E823" s="60"/>
      <c r="F823" s="60"/>
      <c r="G823" s="60"/>
      <c r="H823" s="60"/>
      <c r="I823" s="60"/>
      <c r="J823" s="60"/>
      <c r="K823" s="60"/>
      <c r="L823" s="60"/>
      <c r="M823" s="60"/>
      <c r="N823" s="60"/>
      <c r="O823" s="60"/>
      <c r="P823" s="60"/>
      <c r="Q823" s="60"/>
      <c r="R823" s="334">
        <v>2837</v>
      </c>
      <c r="S823" s="319" t="s">
        <v>357</v>
      </c>
      <c r="BE823" s="60"/>
      <c r="BR823" s="60"/>
      <c r="BX823" s="151"/>
      <c r="CB823" s="151"/>
      <c r="CM823" s="151"/>
      <c r="CO823" s="151"/>
      <c r="CT823" s="151"/>
      <c r="CY823" s="151"/>
    </row>
    <row r="824" spans="1:103" x14ac:dyDescent="0.2">
      <c r="A824" s="60"/>
      <c r="B824" s="60"/>
      <c r="C824" s="60"/>
      <c r="D824" s="60"/>
      <c r="E824" s="60"/>
      <c r="F824" s="60"/>
      <c r="G824" s="60"/>
      <c r="H824" s="60"/>
      <c r="I824" s="60"/>
      <c r="J824" s="60"/>
      <c r="K824" s="60"/>
      <c r="L824" s="60"/>
      <c r="M824" s="60"/>
      <c r="N824" s="60"/>
      <c r="O824" s="60"/>
      <c r="P824" s="60"/>
      <c r="Q824" s="60"/>
      <c r="R824" s="334">
        <v>2838</v>
      </c>
      <c r="S824" s="319" t="s">
        <v>357</v>
      </c>
      <c r="BE824" s="60"/>
      <c r="BR824" s="60"/>
      <c r="BX824" s="151"/>
      <c r="CB824" s="151"/>
      <c r="CM824" s="151"/>
      <c r="CO824" s="151"/>
      <c r="CT824" s="151"/>
      <c r="CY824" s="151"/>
    </row>
    <row r="825" spans="1:103" x14ac:dyDescent="0.2">
      <c r="A825" s="60"/>
      <c r="B825" s="60"/>
      <c r="C825" s="60"/>
      <c r="D825" s="60"/>
      <c r="E825" s="60"/>
      <c r="F825" s="60"/>
      <c r="G825" s="60"/>
      <c r="H825" s="60"/>
      <c r="I825" s="60"/>
      <c r="J825" s="60"/>
      <c r="K825" s="60"/>
      <c r="L825" s="60"/>
      <c r="M825" s="60"/>
      <c r="N825" s="60"/>
      <c r="O825" s="60"/>
      <c r="P825" s="60"/>
      <c r="Q825" s="60"/>
      <c r="R825" s="334">
        <v>2839</v>
      </c>
      <c r="S825" s="319" t="s">
        <v>357</v>
      </c>
      <c r="BE825" s="60"/>
      <c r="BR825" s="60"/>
      <c r="BX825" s="151"/>
      <c r="CB825" s="151"/>
      <c r="CM825" s="151"/>
      <c r="CO825" s="151"/>
      <c r="CT825" s="151"/>
      <c r="CY825" s="151"/>
    </row>
    <row r="826" spans="1:103" x14ac:dyDescent="0.2">
      <c r="A826" s="60"/>
      <c r="B826" s="60"/>
      <c r="C826" s="60"/>
      <c r="D826" s="60"/>
      <c r="E826" s="60"/>
      <c r="F826" s="60"/>
      <c r="G826" s="60"/>
      <c r="H826" s="60"/>
      <c r="I826" s="60"/>
      <c r="J826" s="60"/>
      <c r="K826" s="60"/>
      <c r="L826" s="60"/>
      <c r="M826" s="60"/>
      <c r="N826" s="60"/>
      <c r="O826" s="60"/>
      <c r="P826" s="60"/>
      <c r="Q826" s="60"/>
      <c r="R826" s="334">
        <v>2840</v>
      </c>
      <c r="S826" s="319" t="s">
        <v>357</v>
      </c>
      <c r="BE826" s="60"/>
      <c r="BR826" s="60"/>
      <c r="BX826" s="151"/>
      <c r="CB826" s="151"/>
      <c r="CM826" s="151"/>
      <c r="CO826" s="151"/>
      <c r="CT826" s="151"/>
      <c r="CY826" s="151"/>
    </row>
    <row r="827" spans="1:103" x14ac:dyDescent="0.2">
      <c r="A827" s="60"/>
      <c r="B827" s="60"/>
      <c r="C827" s="60"/>
      <c r="D827" s="60"/>
      <c r="E827" s="60"/>
      <c r="F827" s="60"/>
      <c r="G827" s="60"/>
      <c r="H827" s="60"/>
      <c r="I827" s="60"/>
      <c r="J827" s="60"/>
      <c r="K827" s="60"/>
      <c r="L827" s="60"/>
      <c r="M827" s="60"/>
      <c r="N827" s="60"/>
      <c r="O827" s="60"/>
      <c r="P827" s="60"/>
      <c r="Q827" s="60"/>
      <c r="R827" s="334">
        <v>2841</v>
      </c>
      <c r="S827" s="319" t="s">
        <v>357</v>
      </c>
      <c r="BE827" s="60"/>
      <c r="BR827" s="60"/>
      <c r="BX827" s="151"/>
      <c r="CB827" s="151"/>
      <c r="CM827" s="151"/>
      <c r="CO827" s="151"/>
      <c r="CT827" s="151"/>
      <c r="CY827" s="151"/>
    </row>
    <row r="828" spans="1:103" x14ac:dyDescent="0.2">
      <c r="A828" s="60"/>
      <c r="B828" s="60"/>
      <c r="C828" s="60"/>
      <c r="D828" s="60"/>
      <c r="E828" s="60"/>
      <c r="F828" s="60"/>
      <c r="G828" s="60"/>
      <c r="H828" s="60"/>
      <c r="I828" s="60"/>
      <c r="J828" s="60"/>
      <c r="K828" s="60"/>
      <c r="L828" s="60"/>
      <c r="M828" s="60"/>
      <c r="N828" s="60"/>
      <c r="O828" s="60"/>
      <c r="P828" s="60"/>
      <c r="Q828" s="60"/>
      <c r="R828" s="334">
        <v>2842</v>
      </c>
      <c r="S828" s="319" t="s">
        <v>357</v>
      </c>
      <c r="BE828" s="60"/>
      <c r="BR828" s="60"/>
      <c r="BX828" s="151"/>
      <c r="CB828" s="151"/>
      <c r="CM828" s="151"/>
      <c r="CO828" s="151"/>
      <c r="CT828" s="151"/>
      <c r="CY828" s="151"/>
    </row>
    <row r="829" spans="1:103" x14ac:dyDescent="0.2">
      <c r="A829" s="60"/>
      <c r="B829" s="60"/>
      <c r="C829" s="60"/>
      <c r="D829" s="60"/>
      <c r="E829" s="60"/>
      <c r="F829" s="60"/>
      <c r="G829" s="60"/>
      <c r="H829" s="60"/>
      <c r="I829" s="60"/>
      <c r="J829" s="60"/>
      <c r="K829" s="60"/>
      <c r="L829" s="60"/>
      <c r="M829" s="60"/>
      <c r="N829" s="60"/>
      <c r="O829" s="60"/>
      <c r="P829" s="60"/>
      <c r="Q829" s="60"/>
      <c r="R829" s="334">
        <v>2852</v>
      </c>
      <c r="S829" s="319" t="s">
        <v>357</v>
      </c>
      <c r="BE829" s="60"/>
      <c r="BR829" s="60"/>
      <c r="BX829" s="151"/>
      <c r="CB829" s="151"/>
      <c r="CM829" s="151"/>
      <c r="CO829" s="151"/>
      <c r="CT829" s="151"/>
      <c r="CY829" s="151"/>
    </row>
    <row r="830" spans="1:103" x14ac:dyDescent="0.2">
      <c r="A830" s="60"/>
      <c r="B830" s="60"/>
      <c r="C830" s="60"/>
      <c r="D830" s="60"/>
      <c r="E830" s="60"/>
      <c r="F830" s="60"/>
      <c r="G830" s="60"/>
      <c r="H830" s="60"/>
      <c r="I830" s="60"/>
      <c r="J830" s="60"/>
      <c r="K830" s="60"/>
      <c r="L830" s="60"/>
      <c r="M830" s="60"/>
      <c r="N830" s="60"/>
      <c r="O830" s="60"/>
      <c r="P830" s="60"/>
      <c r="Q830" s="60"/>
      <c r="R830" s="334">
        <v>2857</v>
      </c>
      <c r="S830" s="319" t="s">
        <v>357</v>
      </c>
      <c r="BE830" s="60"/>
      <c r="BR830" s="60"/>
      <c r="BX830" s="151"/>
      <c r="CB830" s="151"/>
      <c r="CM830" s="151"/>
      <c r="CO830" s="151"/>
      <c r="CT830" s="151"/>
      <c r="CY830" s="151"/>
    </row>
    <row r="831" spans="1:103" x14ac:dyDescent="0.2">
      <c r="A831" s="60"/>
      <c r="B831" s="60"/>
      <c r="C831" s="60"/>
      <c r="D831" s="60"/>
      <c r="E831" s="60"/>
      <c r="F831" s="60"/>
      <c r="G831" s="60"/>
      <c r="H831" s="60"/>
      <c r="I831" s="60"/>
      <c r="J831" s="60"/>
      <c r="K831" s="60"/>
      <c r="L831" s="60"/>
      <c r="M831" s="60"/>
      <c r="N831" s="60"/>
      <c r="O831" s="60"/>
      <c r="P831" s="60"/>
      <c r="Q831" s="60"/>
      <c r="R831" s="334">
        <v>2858</v>
      </c>
      <c r="S831" s="319" t="s">
        <v>357</v>
      </c>
      <c r="BE831" s="60"/>
      <c r="BR831" s="60"/>
      <c r="BX831" s="151"/>
      <c r="CB831" s="151"/>
      <c r="CM831" s="151"/>
      <c r="CO831" s="151"/>
      <c r="CT831" s="151"/>
      <c r="CY831" s="151"/>
    </row>
    <row r="832" spans="1:103" x14ac:dyDescent="0.2">
      <c r="A832" s="60"/>
      <c r="B832" s="60"/>
      <c r="C832" s="60"/>
      <c r="D832" s="60"/>
      <c r="E832" s="60"/>
      <c r="F832" s="60"/>
      <c r="G832" s="60"/>
      <c r="H832" s="60"/>
      <c r="I832" s="60"/>
      <c r="J832" s="60"/>
      <c r="K832" s="60"/>
      <c r="L832" s="60"/>
      <c r="M832" s="60"/>
      <c r="N832" s="60"/>
      <c r="O832" s="60"/>
      <c r="P832" s="60"/>
      <c r="Q832" s="60"/>
      <c r="R832" s="334">
        <v>2859</v>
      </c>
      <c r="S832" s="319" t="s">
        <v>357</v>
      </c>
      <c r="BE832" s="60"/>
      <c r="BR832" s="60"/>
      <c r="BX832" s="151"/>
      <c r="CB832" s="151"/>
      <c r="CM832" s="151"/>
      <c r="CO832" s="151"/>
      <c r="CT832" s="151"/>
      <c r="CY832" s="151"/>
    </row>
    <row r="833" spans="1:103" x14ac:dyDescent="0.2">
      <c r="A833" s="60"/>
      <c r="B833" s="60"/>
      <c r="C833" s="60"/>
      <c r="D833" s="60"/>
      <c r="E833" s="60"/>
      <c r="F833" s="60"/>
      <c r="G833" s="60"/>
      <c r="H833" s="60"/>
      <c r="I833" s="60"/>
      <c r="J833" s="60"/>
      <c r="K833" s="60"/>
      <c r="L833" s="60"/>
      <c r="M833" s="60"/>
      <c r="N833" s="60"/>
      <c r="O833" s="60"/>
      <c r="P833" s="60"/>
      <c r="Q833" s="60"/>
      <c r="R833" s="334">
        <v>2860</v>
      </c>
      <c r="S833" s="319" t="s">
        <v>357</v>
      </c>
      <c r="BE833" s="60"/>
      <c r="BR833" s="60"/>
      <c r="BX833" s="151"/>
      <c r="CB833" s="151"/>
      <c r="CM833" s="151"/>
      <c r="CO833" s="151"/>
      <c r="CT833" s="151"/>
      <c r="CY833" s="151"/>
    </row>
    <row r="834" spans="1:103" x14ac:dyDescent="0.2">
      <c r="A834" s="60"/>
      <c r="B834" s="60"/>
      <c r="C834" s="60"/>
      <c r="D834" s="60"/>
      <c r="E834" s="60"/>
      <c r="F834" s="60"/>
      <c r="G834" s="60"/>
      <c r="H834" s="60"/>
      <c r="I834" s="60"/>
      <c r="J834" s="60"/>
      <c r="K834" s="60"/>
      <c r="L834" s="60"/>
      <c r="M834" s="60"/>
      <c r="N834" s="60"/>
      <c r="O834" s="60"/>
      <c r="P834" s="60"/>
      <c r="Q834" s="60"/>
      <c r="R834" s="334">
        <v>2861</v>
      </c>
      <c r="S834" s="319" t="s">
        <v>357</v>
      </c>
      <c r="BE834" s="60"/>
      <c r="BR834" s="60"/>
      <c r="BX834" s="151"/>
      <c r="CB834" s="151"/>
      <c r="CM834" s="151"/>
      <c r="CO834" s="151"/>
      <c r="CT834" s="151"/>
      <c r="CY834" s="151"/>
    </row>
    <row r="835" spans="1:103" x14ac:dyDescent="0.2">
      <c r="A835" s="60"/>
      <c r="B835" s="60"/>
      <c r="C835" s="60"/>
      <c r="D835" s="60"/>
      <c r="E835" s="60"/>
      <c r="F835" s="60"/>
      <c r="G835" s="60"/>
      <c r="H835" s="60"/>
      <c r="I835" s="60"/>
      <c r="J835" s="60"/>
      <c r="K835" s="60"/>
      <c r="L835" s="60"/>
      <c r="M835" s="60"/>
      <c r="N835" s="60"/>
      <c r="O835" s="60"/>
      <c r="P835" s="60"/>
      <c r="Q835" s="60"/>
      <c r="R835" s="334">
        <v>2862</v>
      </c>
      <c r="S835" s="319" t="s">
        <v>357</v>
      </c>
      <c r="BE835" s="60"/>
      <c r="BR835" s="60"/>
      <c r="BX835" s="151"/>
      <c r="CB835" s="151"/>
      <c r="CM835" s="151"/>
      <c r="CO835" s="151"/>
      <c r="CT835" s="151"/>
      <c r="CY835" s="151"/>
    </row>
    <row r="836" spans="1:103" x14ac:dyDescent="0.2">
      <c r="A836" s="60"/>
      <c r="B836" s="60"/>
      <c r="C836" s="60"/>
      <c r="D836" s="60"/>
      <c r="E836" s="60"/>
      <c r="F836" s="60"/>
      <c r="G836" s="60"/>
      <c r="H836" s="60"/>
      <c r="I836" s="60"/>
      <c r="J836" s="60"/>
      <c r="K836" s="60"/>
      <c r="L836" s="60"/>
      <c r="M836" s="60"/>
      <c r="N836" s="60"/>
      <c r="O836" s="60"/>
      <c r="P836" s="60"/>
      <c r="Q836" s="60"/>
      <c r="R836" s="334">
        <v>2863</v>
      </c>
      <c r="S836" s="319" t="s">
        <v>357</v>
      </c>
      <c r="BE836" s="60"/>
      <c r="BR836" s="60"/>
      <c r="BX836" s="151"/>
      <c r="CB836" s="151"/>
      <c r="CM836" s="151"/>
      <c r="CO836" s="151"/>
      <c r="CT836" s="151"/>
      <c r="CY836" s="151"/>
    </row>
    <row r="837" spans="1:103" x14ac:dyDescent="0.2">
      <c r="A837" s="60"/>
      <c r="B837" s="60"/>
      <c r="C837" s="60"/>
      <c r="D837" s="60"/>
      <c r="E837" s="60"/>
      <c r="F837" s="60"/>
      <c r="G837" s="60"/>
      <c r="H837" s="60"/>
      <c r="I837" s="60"/>
      <c r="J837" s="60"/>
      <c r="K837" s="60"/>
      <c r="L837" s="60"/>
      <c r="M837" s="60"/>
      <c r="N837" s="60"/>
      <c r="O837" s="60"/>
      <c r="P837" s="60"/>
      <c r="Q837" s="60"/>
      <c r="R837" s="334">
        <v>2864</v>
      </c>
      <c r="S837" s="319" t="s">
        <v>357</v>
      </c>
      <c r="BE837" s="60"/>
      <c r="BR837" s="60"/>
      <c r="BX837" s="151"/>
      <c r="CB837" s="151"/>
      <c r="CM837" s="151"/>
      <c r="CO837" s="151"/>
      <c r="CT837" s="151"/>
      <c r="CY837" s="151"/>
    </row>
    <row r="838" spans="1:103" x14ac:dyDescent="0.2">
      <c r="A838" s="60"/>
      <c r="B838" s="60"/>
      <c r="C838" s="60"/>
      <c r="D838" s="60"/>
      <c r="E838" s="60"/>
      <c r="F838" s="60"/>
      <c r="G838" s="60"/>
      <c r="H838" s="60"/>
      <c r="I838" s="60"/>
      <c r="J838" s="60"/>
      <c r="K838" s="60"/>
      <c r="L838" s="60"/>
      <c r="M838" s="60"/>
      <c r="N838" s="60"/>
      <c r="O838" s="60"/>
      <c r="P838" s="60"/>
      <c r="Q838" s="60"/>
      <c r="R838" s="334">
        <v>2865</v>
      </c>
      <c r="S838" s="319" t="s">
        <v>357</v>
      </c>
      <c r="BE838" s="60"/>
      <c r="BR838" s="60"/>
      <c r="BX838" s="151"/>
      <c r="CB838" s="151"/>
      <c r="CM838" s="151"/>
      <c r="CO838" s="151"/>
      <c r="CT838" s="151"/>
      <c r="CY838" s="151"/>
    </row>
    <row r="839" spans="1:103" x14ac:dyDescent="0.2">
      <c r="A839" s="60"/>
      <c r="B839" s="60"/>
      <c r="C839" s="60"/>
      <c r="D839" s="60"/>
      <c r="E839" s="60"/>
      <c r="F839" s="60"/>
      <c r="G839" s="60"/>
      <c r="H839" s="60"/>
      <c r="I839" s="60"/>
      <c r="J839" s="60"/>
      <c r="K839" s="60"/>
      <c r="L839" s="60"/>
      <c r="M839" s="60"/>
      <c r="N839" s="60"/>
      <c r="O839" s="60"/>
      <c r="P839" s="60"/>
      <c r="Q839" s="60"/>
      <c r="R839" s="334">
        <v>2871</v>
      </c>
      <c r="S839" s="319" t="s">
        <v>357</v>
      </c>
      <c r="BE839" s="60"/>
      <c r="BR839" s="60"/>
      <c r="BX839" s="151"/>
      <c r="CB839" s="151"/>
      <c r="CM839" s="151"/>
      <c r="CO839" s="151"/>
      <c r="CT839" s="151"/>
      <c r="CY839" s="151"/>
    </row>
    <row r="840" spans="1:103" x14ac:dyDescent="0.2">
      <c r="A840" s="60"/>
      <c r="B840" s="60"/>
      <c r="C840" s="60"/>
      <c r="D840" s="60"/>
      <c r="E840" s="60"/>
      <c r="F840" s="60"/>
      <c r="G840" s="60"/>
      <c r="H840" s="60"/>
      <c r="I840" s="60"/>
      <c r="J840" s="60"/>
      <c r="K840" s="60"/>
      <c r="L840" s="60"/>
      <c r="M840" s="60"/>
      <c r="N840" s="60"/>
      <c r="O840" s="60"/>
      <c r="P840" s="60"/>
      <c r="Q840" s="60"/>
      <c r="R840" s="334">
        <v>2872</v>
      </c>
      <c r="S840" s="319" t="s">
        <v>357</v>
      </c>
      <c r="BE840" s="60"/>
      <c r="BR840" s="60"/>
      <c r="BX840" s="151"/>
      <c r="CB840" s="151"/>
      <c r="CM840" s="151"/>
      <c r="CO840" s="151"/>
      <c r="CT840" s="151"/>
      <c r="CY840" s="151"/>
    </row>
    <row r="841" spans="1:103" x14ac:dyDescent="0.2">
      <c r="A841" s="60"/>
      <c r="B841" s="60"/>
      <c r="C841" s="60"/>
      <c r="D841" s="60"/>
      <c r="E841" s="60"/>
      <c r="F841" s="60"/>
      <c r="G841" s="60"/>
      <c r="H841" s="60"/>
      <c r="I841" s="60"/>
      <c r="J841" s="60"/>
      <c r="K841" s="60"/>
      <c r="L841" s="60"/>
      <c r="M841" s="60"/>
      <c r="N841" s="60"/>
      <c r="O841" s="60"/>
      <c r="P841" s="60"/>
      <c r="Q841" s="60"/>
      <c r="R841" s="334">
        <v>2873</v>
      </c>
      <c r="S841" s="319" t="s">
        <v>357</v>
      </c>
      <c r="BE841" s="60"/>
      <c r="BR841" s="60"/>
      <c r="BX841" s="151"/>
      <c r="CB841" s="151"/>
      <c r="CM841" s="151"/>
      <c r="CO841" s="151"/>
      <c r="CT841" s="151"/>
      <c r="CY841" s="151"/>
    </row>
    <row r="842" spans="1:103" x14ac:dyDescent="0.2">
      <c r="A842" s="60"/>
      <c r="B842" s="60"/>
      <c r="C842" s="60"/>
      <c r="D842" s="60"/>
      <c r="E842" s="60"/>
      <c r="F842" s="60"/>
      <c r="G842" s="60"/>
      <c r="H842" s="60"/>
      <c r="I842" s="60"/>
      <c r="J842" s="60"/>
      <c r="K842" s="60"/>
      <c r="L842" s="60"/>
      <c r="M842" s="60"/>
      <c r="N842" s="60"/>
      <c r="O842" s="60"/>
      <c r="P842" s="60"/>
      <c r="Q842" s="60"/>
      <c r="R842" s="334">
        <v>2874</v>
      </c>
      <c r="S842" s="319" t="s">
        <v>357</v>
      </c>
      <c r="BE842" s="60"/>
      <c r="BR842" s="60"/>
      <c r="BX842" s="151"/>
      <c r="CB842" s="151"/>
      <c r="CM842" s="151"/>
      <c r="CO842" s="151"/>
      <c r="CT842" s="151"/>
      <c r="CY842" s="151"/>
    </row>
    <row r="843" spans="1:103" x14ac:dyDescent="0.2">
      <c r="A843" s="60"/>
      <c r="B843" s="60"/>
      <c r="C843" s="60"/>
      <c r="D843" s="60"/>
      <c r="E843" s="60"/>
      <c r="F843" s="60"/>
      <c r="G843" s="60"/>
      <c r="H843" s="60"/>
      <c r="I843" s="60"/>
      <c r="J843" s="60"/>
      <c r="K843" s="60"/>
      <c r="L843" s="60"/>
      <c r="M843" s="60"/>
      <c r="N843" s="60"/>
      <c r="O843" s="60"/>
      <c r="P843" s="60"/>
      <c r="Q843" s="60"/>
      <c r="R843" s="334">
        <v>2875</v>
      </c>
      <c r="S843" s="319" t="s">
        <v>357</v>
      </c>
      <c r="BE843" s="60"/>
      <c r="BR843" s="60"/>
      <c r="BX843" s="151"/>
      <c r="CB843" s="151"/>
      <c r="CM843" s="151"/>
      <c r="CO843" s="151"/>
      <c r="CT843" s="151"/>
      <c r="CY843" s="151"/>
    </row>
    <row r="844" spans="1:103" x14ac:dyDescent="0.2">
      <c r="A844" s="60"/>
      <c r="B844" s="60"/>
      <c r="C844" s="60"/>
      <c r="D844" s="60"/>
      <c r="E844" s="60"/>
      <c r="F844" s="60"/>
      <c r="G844" s="60"/>
      <c r="H844" s="60"/>
      <c r="I844" s="60"/>
      <c r="J844" s="60"/>
      <c r="K844" s="60"/>
      <c r="L844" s="60"/>
      <c r="M844" s="60"/>
      <c r="N844" s="60"/>
      <c r="O844" s="60"/>
      <c r="P844" s="60"/>
      <c r="Q844" s="60"/>
      <c r="R844" s="334">
        <v>2876</v>
      </c>
      <c r="S844" s="319" t="s">
        <v>357</v>
      </c>
      <c r="BE844" s="60"/>
      <c r="BR844" s="60"/>
      <c r="BX844" s="151"/>
      <c r="CB844" s="151"/>
      <c r="CM844" s="151"/>
      <c r="CO844" s="151"/>
      <c r="CT844" s="151"/>
      <c r="CY844" s="151"/>
    </row>
    <row r="845" spans="1:103" x14ac:dyDescent="0.2">
      <c r="A845" s="60"/>
      <c r="B845" s="60"/>
      <c r="C845" s="60"/>
      <c r="D845" s="60"/>
      <c r="E845" s="60"/>
      <c r="F845" s="60"/>
      <c r="G845" s="60"/>
      <c r="H845" s="60"/>
      <c r="I845" s="60"/>
      <c r="J845" s="60"/>
      <c r="K845" s="60"/>
      <c r="L845" s="60"/>
      <c r="M845" s="60"/>
      <c r="N845" s="60"/>
      <c r="O845" s="60"/>
      <c r="P845" s="60"/>
      <c r="Q845" s="60"/>
      <c r="R845" s="334">
        <v>2877</v>
      </c>
      <c r="S845" s="319" t="s">
        <v>357</v>
      </c>
      <c r="BE845" s="60"/>
      <c r="BR845" s="60"/>
      <c r="BX845" s="151"/>
      <c r="CB845" s="151"/>
      <c r="CM845" s="151"/>
      <c r="CO845" s="151"/>
      <c r="CT845" s="151"/>
      <c r="CY845" s="151"/>
    </row>
    <row r="846" spans="1:103" x14ac:dyDescent="0.2">
      <c r="A846" s="60"/>
      <c r="B846" s="60"/>
      <c r="C846" s="60"/>
      <c r="D846" s="60"/>
      <c r="E846" s="60"/>
      <c r="F846" s="60"/>
      <c r="G846" s="60"/>
      <c r="H846" s="60"/>
      <c r="I846" s="60"/>
      <c r="J846" s="60"/>
      <c r="K846" s="60"/>
      <c r="L846" s="60"/>
      <c r="M846" s="60"/>
      <c r="N846" s="60"/>
      <c r="O846" s="60"/>
      <c r="P846" s="60"/>
      <c r="Q846" s="60"/>
      <c r="R846" s="334">
        <v>2878</v>
      </c>
      <c r="S846" s="319" t="s">
        <v>357</v>
      </c>
      <c r="BE846" s="60"/>
      <c r="BR846" s="60"/>
      <c r="BX846" s="151"/>
      <c r="CB846" s="151"/>
      <c r="CM846" s="151"/>
      <c r="CO846" s="151"/>
      <c r="CT846" s="151"/>
      <c r="CY846" s="151"/>
    </row>
    <row r="847" spans="1:103" x14ac:dyDescent="0.2">
      <c r="A847" s="60"/>
      <c r="B847" s="60"/>
      <c r="C847" s="60"/>
      <c r="D847" s="60"/>
      <c r="E847" s="60"/>
      <c r="F847" s="60"/>
      <c r="G847" s="60"/>
      <c r="H847" s="60"/>
      <c r="I847" s="60"/>
      <c r="J847" s="60"/>
      <c r="K847" s="60"/>
      <c r="L847" s="60"/>
      <c r="M847" s="60"/>
      <c r="N847" s="60"/>
      <c r="O847" s="60"/>
      <c r="P847" s="60"/>
      <c r="Q847" s="60"/>
      <c r="R847" s="334">
        <v>2879</v>
      </c>
      <c r="S847" s="319" t="s">
        <v>357</v>
      </c>
      <c r="BE847" s="60"/>
      <c r="BR847" s="60"/>
      <c r="BX847" s="151"/>
      <c r="CB847" s="151"/>
      <c r="CM847" s="151"/>
      <c r="CO847" s="151"/>
      <c r="CT847" s="151"/>
      <c r="CY847" s="151"/>
    </row>
    <row r="848" spans="1:103" x14ac:dyDescent="0.2">
      <c r="A848" s="60"/>
      <c r="B848" s="60"/>
      <c r="C848" s="60"/>
      <c r="D848" s="60"/>
      <c r="E848" s="60"/>
      <c r="F848" s="60"/>
      <c r="G848" s="60"/>
      <c r="H848" s="60"/>
      <c r="I848" s="60"/>
      <c r="J848" s="60"/>
      <c r="K848" s="60"/>
      <c r="L848" s="60"/>
      <c r="M848" s="60"/>
      <c r="N848" s="60"/>
      <c r="O848" s="60"/>
      <c r="P848" s="60"/>
      <c r="Q848" s="60"/>
      <c r="R848" s="334">
        <v>2880</v>
      </c>
      <c r="S848" s="319" t="s">
        <v>357</v>
      </c>
      <c r="BE848" s="60"/>
      <c r="BR848" s="60"/>
      <c r="BX848" s="151"/>
      <c r="CB848" s="151"/>
      <c r="CM848" s="151"/>
      <c r="CO848" s="151"/>
      <c r="CT848" s="151"/>
      <c r="CY848" s="151"/>
    </row>
    <row r="849" spans="1:103" x14ac:dyDescent="0.2">
      <c r="A849" s="60"/>
      <c r="B849" s="60"/>
      <c r="C849" s="60"/>
      <c r="D849" s="60"/>
      <c r="E849" s="60"/>
      <c r="F849" s="60"/>
      <c r="G849" s="60"/>
      <c r="H849" s="60"/>
      <c r="I849" s="60"/>
      <c r="J849" s="60"/>
      <c r="K849" s="60"/>
      <c r="L849" s="60"/>
      <c r="M849" s="60"/>
      <c r="N849" s="60"/>
      <c r="O849" s="60"/>
      <c r="P849" s="60"/>
      <c r="Q849" s="60"/>
      <c r="R849" s="334">
        <v>2881</v>
      </c>
      <c r="S849" s="319" t="s">
        <v>357</v>
      </c>
      <c r="BE849" s="60"/>
      <c r="BR849" s="60"/>
      <c r="BX849" s="151"/>
      <c r="CB849" s="151"/>
      <c r="CM849" s="151"/>
      <c r="CO849" s="151"/>
      <c r="CT849" s="151"/>
      <c r="CY849" s="151"/>
    </row>
    <row r="850" spans="1:103" x14ac:dyDescent="0.2">
      <c r="A850" s="60"/>
      <c r="B850" s="60"/>
      <c r="C850" s="60"/>
      <c r="D850" s="60"/>
      <c r="E850" s="60"/>
      <c r="F850" s="60"/>
      <c r="G850" s="60"/>
      <c r="H850" s="60"/>
      <c r="I850" s="60"/>
      <c r="J850" s="60"/>
      <c r="K850" s="60"/>
      <c r="L850" s="60"/>
      <c r="M850" s="60"/>
      <c r="N850" s="60"/>
      <c r="O850" s="60"/>
      <c r="P850" s="60"/>
      <c r="Q850" s="60"/>
      <c r="R850" s="334">
        <v>2882</v>
      </c>
      <c r="S850" s="319" t="s">
        <v>357</v>
      </c>
      <c r="BE850" s="60"/>
      <c r="BR850" s="60"/>
      <c r="BX850" s="151"/>
      <c r="CB850" s="151"/>
      <c r="CM850" s="151"/>
      <c r="CO850" s="151"/>
      <c r="CT850" s="151"/>
      <c r="CY850" s="151"/>
    </row>
    <row r="851" spans="1:103" x14ac:dyDescent="0.2">
      <c r="A851" s="60"/>
      <c r="B851" s="60"/>
      <c r="C851" s="60"/>
      <c r="D851" s="60"/>
      <c r="E851" s="60"/>
      <c r="F851" s="60"/>
      <c r="G851" s="60"/>
      <c r="H851" s="60"/>
      <c r="I851" s="60"/>
      <c r="J851" s="60"/>
      <c r="K851" s="60"/>
      <c r="L851" s="60"/>
      <c r="M851" s="60"/>
      <c r="N851" s="60"/>
      <c r="O851" s="60"/>
      <c r="P851" s="60"/>
      <c r="Q851" s="60"/>
      <c r="R851" s="334">
        <v>2883</v>
      </c>
      <c r="S851" s="319" t="s">
        <v>357</v>
      </c>
      <c r="BE851" s="60"/>
      <c r="BR851" s="60"/>
      <c r="BX851" s="151"/>
      <c r="CB851" s="151"/>
      <c r="CM851" s="151"/>
      <c r="CO851" s="151"/>
      <c r="CT851" s="151"/>
      <c r="CY851" s="151"/>
    </row>
    <row r="852" spans="1:103" x14ac:dyDescent="0.2">
      <c r="A852" s="60"/>
      <c r="B852" s="60"/>
      <c r="C852" s="60"/>
      <c r="D852" s="60"/>
      <c r="E852" s="60"/>
      <c r="F852" s="60"/>
      <c r="G852" s="60"/>
      <c r="H852" s="60"/>
      <c r="I852" s="60"/>
      <c r="J852" s="60"/>
      <c r="K852" s="60"/>
      <c r="L852" s="60"/>
      <c r="M852" s="60"/>
      <c r="N852" s="60"/>
      <c r="O852" s="60"/>
      <c r="P852" s="60"/>
      <c r="Q852" s="60"/>
      <c r="R852" s="334">
        <v>2885</v>
      </c>
      <c r="S852" s="319" t="s">
        <v>357</v>
      </c>
      <c r="BE852" s="60"/>
      <c r="BR852" s="60"/>
      <c r="BX852" s="151"/>
      <c r="CB852" s="151"/>
      <c r="CM852" s="151"/>
      <c r="CO852" s="151"/>
      <c r="CT852" s="151"/>
      <c r="CY852" s="151"/>
    </row>
    <row r="853" spans="1:103" x14ac:dyDescent="0.2">
      <c r="A853" s="60"/>
      <c r="B853" s="60"/>
      <c r="C853" s="60"/>
      <c r="D853" s="60"/>
      <c r="E853" s="60"/>
      <c r="F853" s="60"/>
      <c r="G853" s="60"/>
      <c r="H853" s="60"/>
      <c r="I853" s="60"/>
      <c r="J853" s="60"/>
      <c r="K853" s="60"/>
      <c r="L853" s="60"/>
      <c r="M853" s="60"/>
      <c r="N853" s="60"/>
      <c r="O853" s="60"/>
      <c r="P853" s="60"/>
      <c r="Q853" s="60"/>
      <c r="R853" s="334">
        <v>2886</v>
      </c>
      <c r="S853" s="319" t="s">
        <v>357</v>
      </c>
      <c r="BE853" s="60"/>
      <c r="BR853" s="60"/>
      <c r="BX853" s="151"/>
      <c r="CB853" s="151"/>
      <c r="CM853" s="151"/>
      <c r="CO853" s="151"/>
      <c r="CT853" s="151"/>
      <c r="CY853" s="151"/>
    </row>
    <row r="854" spans="1:103" x14ac:dyDescent="0.2">
      <c r="A854" s="60"/>
      <c r="B854" s="60"/>
      <c r="C854" s="60"/>
      <c r="D854" s="60"/>
      <c r="E854" s="60"/>
      <c r="F854" s="60"/>
      <c r="G854" s="60"/>
      <c r="H854" s="60"/>
      <c r="I854" s="60"/>
      <c r="J854" s="60"/>
      <c r="K854" s="60"/>
      <c r="L854" s="60"/>
      <c r="M854" s="60"/>
      <c r="N854" s="60"/>
      <c r="O854" s="60"/>
      <c r="P854" s="60"/>
      <c r="Q854" s="60"/>
      <c r="R854" s="334">
        <v>2887</v>
      </c>
      <c r="S854" s="319" t="s">
        <v>357</v>
      </c>
      <c r="BE854" s="60"/>
      <c r="BR854" s="60"/>
      <c r="BX854" s="151"/>
      <c r="CB854" s="151"/>
      <c r="CM854" s="151"/>
      <c r="CO854" s="151"/>
      <c r="CT854" s="151"/>
      <c r="CY854" s="151"/>
    </row>
    <row r="855" spans="1:103" x14ac:dyDescent="0.2">
      <c r="A855" s="60"/>
      <c r="B855" s="60"/>
      <c r="C855" s="60"/>
      <c r="D855" s="60"/>
      <c r="E855" s="60"/>
      <c r="F855" s="60"/>
      <c r="G855" s="60"/>
      <c r="H855" s="60"/>
      <c r="I855" s="60"/>
      <c r="J855" s="60"/>
      <c r="K855" s="60"/>
      <c r="L855" s="60"/>
      <c r="M855" s="60"/>
      <c r="N855" s="60"/>
      <c r="O855" s="60"/>
      <c r="P855" s="60"/>
      <c r="Q855" s="60"/>
      <c r="R855" s="334">
        <v>2888</v>
      </c>
      <c r="S855" s="319" t="s">
        <v>357</v>
      </c>
      <c r="BE855" s="60"/>
      <c r="BR855" s="60"/>
      <c r="BX855" s="151"/>
      <c r="CB855" s="151"/>
      <c r="CM855" s="151"/>
      <c r="CO855" s="151"/>
      <c r="CT855" s="151"/>
      <c r="CY855" s="151"/>
    </row>
    <row r="856" spans="1:103" x14ac:dyDescent="0.2">
      <c r="A856" s="60"/>
      <c r="B856" s="60"/>
      <c r="C856" s="60"/>
      <c r="D856" s="60"/>
      <c r="E856" s="60"/>
      <c r="F856" s="60"/>
      <c r="G856" s="60"/>
      <c r="H856" s="60"/>
      <c r="I856" s="60"/>
      <c r="J856" s="60"/>
      <c r="K856" s="60"/>
      <c r="L856" s="60"/>
      <c r="M856" s="60"/>
      <c r="N856" s="60"/>
      <c r="O856" s="60"/>
      <c r="P856" s="60"/>
      <c r="Q856" s="60"/>
      <c r="R856" s="334">
        <v>2889</v>
      </c>
      <c r="S856" s="319" t="s">
        <v>357</v>
      </c>
      <c r="BE856" s="60"/>
      <c r="BR856" s="60"/>
      <c r="BX856" s="151"/>
      <c r="CB856" s="151"/>
      <c r="CM856" s="151"/>
      <c r="CO856" s="151"/>
      <c r="CT856" s="151"/>
      <c r="CY856" s="151"/>
    </row>
    <row r="857" spans="1:103" x14ac:dyDescent="0.2">
      <c r="A857" s="60"/>
      <c r="B857" s="60"/>
      <c r="C857" s="60"/>
      <c r="D857" s="60"/>
      <c r="E857" s="60"/>
      <c r="F857" s="60"/>
      <c r="G857" s="60"/>
      <c r="H857" s="60"/>
      <c r="I857" s="60"/>
      <c r="J857" s="60"/>
      <c r="K857" s="60"/>
      <c r="L857" s="60"/>
      <c r="M857" s="60"/>
      <c r="N857" s="60"/>
      <c r="O857" s="60"/>
      <c r="P857" s="60"/>
      <c r="Q857" s="60"/>
      <c r="R857" s="334">
        <v>2891</v>
      </c>
      <c r="S857" s="319" t="s">
        <v>357</v>
      </c>
      <c r="BE857" s="60"/>
      <c r="BR857" s="60"/>
      <c r="BX857" s="151"/>
      <c r="CB857" s="151"/>
      <c r="CM857" s="151"/>
      <c r="CO857" s="151"/>
      <c r="CT857" s="151"/>
      <c r="CY857" s="151"/>
    </row>
    <row r="858" spans="1:103" x14ac:dyDescent="0.2">
      <c r="A858" s="60"/>
      <c r="B858" s="60"/>
      <c r="C858" s="60"/>
      <c r="D858" s="60"/>
      <c r="E858" s="60"/>
      <c r="F858" s="60"/>
      <c r="G858" s="60"/>
      <c r="H858" s="60"/>
      <c r="I858" s="60"/>
      <c r="J858" s="60"/>
      <c r="K858" s="60"/>
      <c r="L858" s="60"/>
      <c r="M858" s="60"/>
      <c r="N858" s="60"/>
      <c r="O858" s="60"/>
      <c r="P858" s="60"/>
      <c r="Q858" s="60"/>
      <c r="R858" s="334">
        <v>2892</v>
      </c>
      <c r="S858" s="319" t="s">
        <v>357</v>
      </c>
      <c r="BE858" s="60"/>
      <c r="BR858" s="60"/>
      <c r="BX858" s="151"/>
      <c r="CB858" s="151"/>
      <c r="CM858" s="151"/>
      <c r="CO858" s="151"/>
      <c r="CT858" s="151"/>
      <c r="CY858" s="151"/>
    </row>
    <row r="859" spans="1:103" x14ac:dyDescent="0.2">
      <c r="A859" s="60"/>
      <c r="B859" s="60"/>
      <c r="C859" s="60"/>
      <c r="D859" s="60"/>
      <c r="E859" s="60"/>
      <c r="F859" s="60"/>
      <c r="G859" s="60"/>
      <c r="H859" s="60"/>
      <c r="I859" s="60"/>
      <c r="J859" s="60"/>
      <c r="K859" s="60"/>
      <c r="L859" s="60"/>
      <c r="M859" s="60"/>
      <c r="N859" s="60"/>
      <c r="O859" s="60"/>
      <c r="P859" s="60"/>
      <c r="Q859" s="60"/>
      <c r="R859" s="334">
        <v>2893</v>
      </c>
      <c r="S859" s="319" t="s">
        <v>357</v>
      </c>
      <c r="BE859" s="60"/>
      <c r="BR859" s="60"/>
      <c r="BX859" s="151"/>
      <c r="CB859" s="151"/>
      <c r="CM859" s="151"/>
      <c r="CO859" s="151"/>
      <c r="CT859" s="151"/>
      <c r="CY859" s="151"/>
    </row>
    <row r="860" spans="1:103" x14ac:dyDescent="0.2">
      <c r="A860" s="60"/>
      <c r="B860" s="60"/>
      <c r="C860" s="60"/>
      <c r="D860" s="60"/>
      <c r="E860" s="60"/>
      <c r="F860" s="60"/>
      <c r="G860" s="60"/>
      <c r="H860" s="60"/>
      <c r="I860" s="60"/>
      <c r="J860" s="60"/>
      <c r="K860" s="60"/>
      <c r="L860" s="60"/>
      <c r="M860" s="60"/>
      <c r="N860" s="60"/>
      <c r="O860" s="60"/>
      <c r="P860" s="60"/>
      <c r="Q860" s="60"/>
      <c r="R860" s="334">
        <v>2894</v>
      </c>
      <c r="S860" s="319" t="s">
        <v>357</v>
      </c>
      <c r="BE860" s="60"/>
      <c r="BR860" s="60"/>
      <c r="BX860" s="151"/>
      <c r="CB860" s="151"/>
      <c r="CM860" s="151"/>
      <c r="CO860" s="151"/>
      <c r="CT860" s="151"/>
      <c r="CY860" s="151"/>
    </row>
    <row r="861" spans="1:103" x14ac:dyDescent="0.2">
      <c r="A861" s="60"/>
      <c r="B861" s="60"/>
      <c r="C861" s="60"/>
      <c r="D861" s="60"/>
      <c r="E861" s="60"/>
      <c r="F861" s="60"/>
      <c r="G861" s="60"/>
      <c r="H861" s="60"/>
      <c r="I861" s="60"/>
      <c r="J861" s="60"/>
      <c r="K861" s="60"/>
      <c r="L861" s="60"/>
      <c r="M861" s="60"/>
      <c r="N861" s="60"/>
      <c r="O861" s="60"/>
      <c r="P861" s="60"/>
      <c r="Q861" s="60"/>
      <c r="R861" s="334">
        <v>2895</v>
      </c>
      <c r="S861" s="319" t="s">
        <v>357</v>
      </c>
      <c r="BE861" s="60"/>
      <c r="BR861" s="60"/>
      <c r="BX861" s="151"/>
      <c r="CB861" s="151"/>
      <c r="CM861" s="151"/>
      <c r="CO861" s="151"/>
      <c r="CT861" s="151"/>
      <c r="CY861" s="151"/>
    </row>
    <row r="862" spans="1:103" x14ac:dyDescent="0.2">
      <c r="A862" s="60"/>
      <c r="B862" s="60"/>
      <c r="C862" s="60"/>
      <c r="D862" s="60"/>
      <c r="E862" s="60"/>
      <c r="F862" s="60"/>
      <c r="G862" s="60"/>
      <c r="H862" s="60"/>
      <c r="I862" s="60"/>
      <c r="J862" s="60"/>
      <c r="K862" s="60"/>
      <c r="L862" s="60"/>
      <c r="M862" s="60"/>
      <c r="N862" s="60"/>
      <c r="O862" s="60"/>
      <c r="P862" s="60"/>
      <c r="Q862" s="60"/>
      <c r="R862" s="334">
        <v>2896</v>
      </c>
      <c r="S862" s="319" t="s">
        <v>357</v>
      </c>
      <c r="BE862" s="60"/>
      <c r="BR862" s="60"/>
      <c r="BX862" s="151"/>
      <c r="CB862" s="151"/>
      <c r="CM862" s="151"/>
      <c r="CO862" s="151"/>
      <c r="CT862" s="151"/>
      <c r="CY862" s="151"/>
    </row>
    <row r="863" spans="1:103" x14ac:dyDescent="0.2">
      <c r="A863" s="60"/>
      <c r="B863" s="60"/>
      <c r="C863" s="60"/>
      <c r="D863" s="60"/>
      <c r="E863" s="60"/>
      <c r="F863" s="60"/>
      <c r="G863" s="60"/>
      <c r="H863" s="60"/>
      <c r="I863" s="60"/>
      <c r="J863" s="60"/>
      <c r="K863" s="60"/>
      <c r="L863" s="60"/>
      <c r="M863" s="60"/>
      <c r="N863" s="60"/>
      <c r="O863" s="60"/>
      <c r="P863" s="60"/>
      <c r="Q863" s="60"/>
      <c r="R863" s="334">
        <v>2898</v>
      </c>
      <c r="S863" s="319" t="s">
        <v>357</v>
      </c>
      <c r="BE863" s="60"/>
      <c r="BR863" s="60"/>
      <c r="BX863" s="151"/>
      <c r="CB863" s="151"/>
      <c r="CM863" s="151"/>
      <c r="CO863" s="151"/>
      <c r="CT863" s="151"/>
      <c r="CY863" s="151"/>
    </row>
    <row r="864" spans="1:103" x14ac:dyDescent="0.2">
      <c r="A864" s="60"/>
      <c r="B864" s="60"/>
      <c r="C864" s="60"/>
      <c r="D864" s="60"/>
      <c r="E864" s="60"/>
      <c r="F864" s="60"/>
      <c r="G864" s="60"/>
      <c r="H864" s="60"/>
      <c r="I864" s="60"/>
      <c r="J864" s="60"/>
      <c r="K864" s="60"/>
      <c r="L864" s="60"/>
      <c r="M864" s="60"/>
      <c r="N864" s="60"/>
      <c r="O864" s="60"/>
      <c r="P864" s="60"/>
      <c r="Q864" s="60"/>
      <c r="R864" s="334">
        <v>2901</v>
      </c>
      <c r="S864" s="319" t="s">
        <v>357</v>
      </c>
      <c r="BE864" s="60"/>
      <c r="BR864" s="60"/>
      <c r="BX864" s="151"/>
      <c r="CB864" s="151"/>
      <c r="CM864" s="151"/>
      <c r="CO864" s="151"/>
      <c r="CT864" s="151"/>
      <c r="CY864" s="151"/>
    </row>
    <row r="865" spans="1:103" x14ac:dyDescent="0.2">
      <c r="A865" s="60"/>
      <c r="B865" s="60"/>
      <c r="C865" s="60"/>
      <c r="D865" s="60"/>
      <c r="E865" s="60"/>
      <c r="F865" s="60"/>
      <c r="G865" s="60"/>
      <c r="H865" s="60"/>
      <c r="I865" s="60"/>
      <c r="J865" s="60"/>
      <c r="K865" s="60"/>
      <c r="L865" s="60"/>
      <c r="M865" s="60"/>
      <c r="N865" s="60"/>
      <c r="O865" s="60"/>
      <c r="P865" s="60"/>
      <c r="Q865" s="60"/>
      <c r="R865" s="334">
        <v>2902</v>
      </c>
      <c r="S865" s="319" t="s">
        <v>357</v>
      </c>
      <c r="BE865" s="60"/>
      <c r="BR865" s="60"/>
      <c r="BX865" s="151"/>
      <c r="CB865" s="151"/>
      <c r="CM865" s="151"/>
      <c r="CO865" s="151"/>
      <c r="CT865" s="151"/>
      <c r="CY865" s="151"/>
    </row>
    <row r="866" spans="1:103" x14ac:dyDescent="0.2">
      <c r="A866" s="60"/>
      <c r="B866" s="60"/>
      <c r="C866" s="60"/>
      <c r="D866" s="60"/>
      <c r="E866" s="60"/>
      <c r="F866" s="60"/>
      <c r="G866" s="60"/>
      <c r="H866" s="60"/>
      <c r="I866" s="60"/>
      <c r="J866" s="60"/>
      <c r="K866" s="60"/>
      <c r="L866" s="60"/>
      <c r="M866" s="60"/>
      <c r="N866" s="60"/>
      <c r="O866" s="60"/>
      <c r="P866" s="60"/>
      <c r="Q866" s="60"/>
      <c r="R866" s="334">
        <v>2903</v>
      </c>
      <c r="S866" s="319" t="s">
        <v>357</v>
      </c>
      <c r="BE866" s="60"/>
      <c r="BR866" s="60"/>
      <c r="BX866" s="151"/>
      <c r="CB866" s="151"/>
      <c r="CM866" s="151"/>
      <c r="CO866" s="151"/>
      <c r="CT866" s="151"/>
      <c r="CY866" s="151"/>
    </row>
    <row r="867" spans="1:103" x14ac:dyDescent="0.2">
      <c r="A867" s="60"/>
      <c r="B867" s="60"/>
      <c r="C867" s="60"/>
      <c r="D867" s="60"/>
      <c r="E867" s="60"/>
      <c r="F867" s="60"/>
      <c r="G867" s="60"/>
      <c r="H867" s="60"/>
      <c r="I867" s="60"/>
      <c r="J867" s="60"/>
      <c r="K867" s="60"/>
      <c r="L867" s="60"/>
      <c r="M867" s="60"/>
      <c r="N867" s="60"/>
      <c r="O867" s="60"/>
      <c r="P867" s="60"/>
      <c r="Q867" s="60"/>
      <c r="R867" s="334">
        <v>2904</v>
      </c>
      <c r="S867" s="319" t="s">
        <v>357</v>
      </c>
      <c r="BE867" s="60"/>
      <c r="BR867" s="60"/>
      <c r="BX867" s="151"/>
      <c r="CB867" s="151"/>
      <c r="CM867" s="151"/>
      <c r="CO867" s="151"/>
      <c r="CT867" s="151"/>
      <c r="CY867" s="151"/>
    </row>
    <row r="868" spans="1:103" x14ac:dyDescent="0.2">
      <c r="A868" s="60"/>
      <c r="B868" s="60"/>
      <c r="C868" s="60"/>
      <c r="D868" s="60"/>
      <c r="E868" s="60"/>
      <c r="F868" s="60"/>
      <c r="G868" s="60"/>
      <c r="H868" s="60"/>
      <c r="I868" s="60"/>
      <c r="J868" s="60"/>
      <c r="K868" s="60"/>
      <c r="L868" s="60"/>
      <c r="M868" s="60"/>
      <c r="N868" s="60"/>
      <c r="O868" s="60"/>
      <c r="P868" s="60"/>
      <c r="Q868" s="60"/>
      <c r="R868" s="334">
        <v>2905</v>
      </c>
      <c r="S868" s="319" t="s">
        <v>357</v>
      </c>
      <c r="BE868" s="60"/>
      <c r="BR868" s="60"/>
      <c r="BX868" s="151"/>
      <c r="CB868" s="151"/>
      <c r="CM868" s="151"/>
      <c r="CO868" s="151"/>
      <c r="CT868" s="151"/>
      <c r="CY868" s="151"/>
    </row>
    <row r="869" spans="1:103" x14ac:dyDescent="0.2">
      <c r="A869" s="60"/>
      <c r="B869" s="60"/>
      <c r="C869" s="60"/>
      <c r="D869" s="60"/>
      <c r="E869" s="60"/>
      <c r="F869" s="60"/>
      <c r="G869" s="60"/>
      <c r="H869" s="60"/>
      <c r="I869" s="60"/>
      <c r="J869" s="60"/>
      <c r="K869" s="60"/>
      <c r="L869" s="60"/>
      <c r="M869" s="60"/>
      <c r="N869" s="60"/>
      <c r="O869" s="60"/>
      <c r="P869" s="60"/>
      <c r="Q869" s="60"/>
      <c r="R869" s="334">
        <v>2906</v>
      </c>
      <c r="S869" s="319" t="s">
        <v>357</v>
      </c>
      <c r="BE869" s="60"/>
      <c r="BR869" s="60"/>
      <c r="BX869" s="151"/>
      <c r="CB869" s="151"/>
      <c r="CM869" s="151"/>
      <c r="CO869" s="151"/>
      <c r="CT869" s="151"/>
      <c r="CY869" s="151"/>
    </row>
    <row r="870" spans="1:103" x14ac:dyDescent="0.2">
      <c r="A870" s="60"/>
      <c r="B870" s="60"/>
      <c r="C870" s="60"/>
      <c r="D870" s="60"/>
      <c r="E870" s="60"/>
      <c r="F870" s="60"/>
      <c r="G870" s="60"/>
      <c r="H870" s="60"/>
      <c r="I870" s="60"/>
      <c r="J870" s="60"/>
      <c r="K870" s="60"/>
      <c r="L870" s="60"/>
      <c r="M870" s="60"/>
      <c r="N870" s="60"/>
      <c r="O870" s="60"/>
      <c r="P870" s="60"/>
      <c r="Q870" s="60"/>
      <c r="R870" s="334">
        <v>2907</v>
      </c>
      <c r="S870" s="319" t="s">
        <v>357</v>
      </c>
      <c r="BE870" s="60"/>
      <c r="BR870" s="60"/>
      <c r="BX870" s="151"/>
      <c r="CB870" s="151"/>
      <c r="CM870" s="151"/>
      <c r="CO870" s="151"/>
      <c r="CT870" s="151"/>
      <c r="CY870" s="151"/>
    </row>
    <row r="871" spans="1:103" x14ac:dyDescent="0.2">
      <c r="A871" s="60"/>
      <c r="B871" s="60"/>
      <c r="C871" s="60"/>
      <c r="D871" s="60"/>
      <c r="E871" s="60"/>
      <c r="F871" s="60"/>
      <c r="G871" s="60"/>
      <c r="H871" s="60"/>
      <c r="I871" s="60"/>
      <c r="J871" s="60"/>
      <c r="K871" s="60"/>
      <c r="L871" s="60"/>
      <c r="M871" s="60"/>
      <c r="N871" s="60"/>
      <c r="O871" s="60"/>
      <c r="P871" s="60"/>
      <c r="Q871" s="60"/>
      <c r="R871" s="334">
        <v>2908</v>
      </c>
      <c r="S871" s="319" t="s">
        <v>357</v>
      </c>
      <c r="BE871" s="60"/>
      <c r="BR871" s="60"/>
      <c r="BX871" s="151"/>
      <c r="CB871" s="151"/>
      <c r="CM871" s="151"/>
      <c r="CO871" s="151"/>
      <c r="CT871" s="151"/>
      <c r="CY871" s="151"/>
    </row>
    <row r="872" spans="1:103" x14ac:dyDescent="0.2">
      <c r="A872" s="60"/>
      <c r="B872" s="60"/>
      <c r="C872" s="60"/>
      <c r="D872" s="60"/>
      <c r="E872" s="60"/>
      <c r="F872" s="60"/>
      <c r="G872" s="60"/>
      <c r="H872" s="60"/>
      <c r="I872" s="60"/>
      <c r="J872" s="60"/>
      <c r="K872" s="60"/>
      <c r="L872" s="60"/>
      <c r="M872" s="60"/>
      <c r="N872" s="60"/>
      <c r="O872" s="60"/>
      <c r="P872" s="60"/>
      <c r="Q872" s="60"/>
      <c r="R872" s="334">
        <v>2909</v>
      </c>
      <c r="S872" s="319" t="s">
        <v>357</v>
      </c>
      <c r="BE872" s="60"/>
      <c r="BR872" s="60"/>
      <c r="BX872" s="151"/>
      <c r="CB872" s="151"/>
      <c r="CM872" s="151"/>
      <c r="CO872" s="151"/>
      <c r="CT872" s="151"/>
      <c r="CY872" s="151"/>
    </row>
    <row r="873" spans="1:103" x14ac:dyDescent="0.2">
      <c r="A873" s="60"/>
      <c r="B873" s="60"/>
      <c r="C873" s="60"/>
      <c r="D873" s="60"/>
      <c r="E873" s="60"/>
      <c r="F873" s="60"/>
      <c r="G873" s="60"/>
      <c r="H873" s="60"/>
      <c r="I873" s="60"/>
      <c r="J873" s="60"/>
      <c r="K873" s="60"/>
      <c r="L873" s="60"/>
      <c r="M873" s="60"/>
      <c r="N873" s="60"/>
      <c r="O873" s="60"/>
      <c r="P873" s="60"/>
      <c r="Q873" s="60"/>
      <c r="R873" s="334">
        <v>2910</v>
      </c>
      <c r="S873" s="319" t="s">
        <v>357</v>
      </c>
      <c r="BE873" s="60"/>
      <c r="BR873" s="60"/>
      <c r="BX873" s="151"/>
      <c r="CB873" s="151"/>
      <c r="CM873" s="151"/>
      <c r="CO873" s="151"/>
      <c r="CT873" s="151"/>
      <c r="CY873" s="151"/>
    </row>
    <row r="874" spans="1:103" x14ac:dyDescent="0.2">
      <c r="A874" s="60"/>
      <c r="B874" s="60"/>
      <c r="C874" s="60"/>
      <c r="D874" s="60"/>
      <c r="E874" s="60"/>
      <c r="F874" s="60"/>
      <c r="G874" s="60"/>
      <c r="H874" s="60"/>
      <c r="I874" s="60"/>
      <c r="J874" s="60"/>
      <c r="K874" s="60"/>
      <c r="L874" s="60"/>
      <c r="M874" s="60"/>
      <c r="N874" s="60"/>
      <c r="O874" s="60"/>
      <c r="P874" s="60"/>
      <c r="Q874" s="60"/>
      <c r="R874" s="334">
        <v>2911</v>
      </c>
      <c r="S874" s="319" t="s">
        <v>357</v>
      </c>
      <c r="BE874" s="60"/>
      <c r="BR874" s="60"/>
      <c r="BX874" s="151"/>
      <c r="CB874" s="151"/>
      <c r="CM874" s="151"/>
      <c r="CO874" s="151"/>
      <c r="CT874" s="151"/>
      <c r="CY874" s="151"/>
    </row>
    <row r="875" spans="1:103" x14ac:dyDescent="0.2">
      <c r="A875" s="60"/>
      <c r="B875" s="60"/>
      <c r="C875" s="60"/>
      <c r="D875" s="60"/>
      <c r="E875" s="60"/>
      <c r="F875" s="60"/>
      <c r="G875" s="60"/>
      <c r="H875" s="60"/>
      <c r="I875" s="60"/>
      <c r="J875" s="60"/>
      <c r="K875" s="60"/>
      <c r="L875" s="60"/>
      <c r="M875" s="60"/>
      <c r="N875" s="60"/>
      <c r="O875" s="60"/>
      <c r="P875" s="60"/>
      <c r="Q875" s="60"/>
      <c r="R875" s="334">
        <v>2912</v>
      </c>
      <c r="S875" s="319" t="s">
        <v>357</v>
      </c>
      <c r="BE875" s="60"/>
      <c r="BR875" s="60"/>
      <c r="BX875" s="151"/>
      <c r="CB875" s="151"/>
      <c r="CM875" s="151"/>
      <c r="CO875" s="151"/>
      <c r="CT875" s="151"/>
      <c r="CY875" s="151"/>
    </row>
    <row r="876" spans="1:103" x14ac:dyDescent="0.2">
      <c r="A876" s="60"/>
      <c r="B876" s="60"/>
      <c r="C876" s="60"/>
      <c r="D876" s="60"/>
      <c r="E876" s="60"/>
      <c r="F876" s="60"/>
      <c r="G876" s="60"/>
      <c r="H876" s="60"/>
      <c r="I876" s="60"/>
      <c r="J876" s="60"/>
      <c r="K876" s="60"/>
      <c r="L876" s="60"/>
      <c r="M876" s="60"/>
      <c r="N876" s="60"/>
      <c r="O876" s="60"/>
      <c r="P876" s="60"/>
      <c r="Q876" s="60"/>
      <c r="R876" s="334">
        <v>2914</v>
      </c>
      <c r="S876" s="319" t="s">
        <v>357</v>
      </c>
      <c r="BE876" s="60"/>
      <c r="BR876" s="60"/>
      <c r="BX876" s="151"/>
      <c r="CB876" s="151"/>
      <c r="CM876" s="151"/>
      <c r="CO876" s="151"/>
      <c r="CT876" s="151"/>
      <c r="CY876" s="151"/>
    </row>
    <row r="877" spans="1:103" x14ac:dyDescent="0.2">
      <c r="A877" s="60"/>
      <c r="B877" s="60"/>
      <c r="C877" s="60"/>
      <c r="D877" s="60"/>
      <c r="E877" s="60"/>
      <c r="F877" s="60"/>
      <c r="G877" s="60"/>
      <c r="H877" s="60"/>
      <c r="I877" s="60"/>
      <c r="J877" s="60"/>
      <c r="K877" s="60"/>
      <c r="L877" s="60"/>
      <c r="M877" s="60"/>
      <c r="N877" s="60"/>
      <c r="O877" s="60"/>
      <c r="P877" s="60"/>
      <c r="Q877" s="60"/>
      <c r="R877" s="334">
        <v>2915</v>
      </c>
      <c r="S877" s="319" t="s">
        <v>357</v>
      </c>
      <c r="BE877" s="60"/>
      <c r="BR877" s="60"/>
      <c r="BX877" s="151"/>
      <c r="CB877" s="151"/>
      <c r="CM877" s="151"/>
      <c r="CO877" s="151"/>
      <c r="CT877" s="151"/>
      <c r="CY877" s="151"/>
    </row>
    <row r="878" spans="1:103" x14ac:dyDescent="0.2">
      <c r="A878" s="60"/>
      <c r="B878" s="60"/>
      <c r="C878" s="60"/>
      <c r="D878" s="60"/>
      <c r="E878" s="60"/>
      <c r="F878" s="60"/>
      <c r="G878" s="60"/>
      <c r="H878" s="60"/>
      <c r="I878" s="60"/>
      <c r="J878" s="60"/>
      <c r="K878" s="60"/>
      <c r="L878" s="60"/>
      <c r="M878" s="60"/>
      <c r="N878" s="60"/>
      <c r="O878" s="60"/>
      <c r="P878" s="60"/>
      <c r="Q878" s="60"/>
      <c r="R878" s="334">
        <v>2916</v>
      </c>
      <c r="S878" s="319" t="s">
        <v>357</v>
      </c>
      <c r="BE878" s="60"/>
      <c r="BR878" s="60"/>
      <c r="BX878" s="151"/>
      <c r="CB878" s="151"/>
      <c r="CM878" s="151"/>
      <c r="CO878" s="151"/>
      <c r="CT878" s="151"/>
      <c r="CY878" s="151"/>
    </row>
    <row r="879" spans="1:103" x14ac:dyDescent="0.2">
      <c r="A879" s="60"/>
      <c r="B879" s="60"/>
      <c r="C879" s="60"/>
      <c r="D879" s="60"/>
      <c r="E879" s="60"/>
      <c r="F879" s="60"/>
      <c r="G879" s="60"/>
      <c r="H879" s="60"/>
      <c r="I879" s="60"/>
      <c r="J879" s="60"/>
      <c r="K879" s="60"/>
      <c r="L879" s="60"/>
      <c r="M879" s="60"/>
      <c r="N879" s="60"/>
      <c r="O879" s="60"/>
      <c r="P879" s="60"/>
      <c r="Q879" s="60"/>
      <c r="R879" s="334">
        <v>2917</v>
      </c>
      <c r="S879" s="319" t="s">
        <v>357</v>
      </c>
      <c r="BE879" s="60"/>
      <c r="BR879" s="60"/>
      <c r="BX879" s="151"/>
      <c r="CB879" s="151"/>
      <c r="CM879" s="151"/>
      <c r="CO879" s="151"/>
      <c r="CT879" s="151"/>
      <c r="CY879" s="151"/>
    </row>
    <row r="880" spans="1:103" x14ac:dyDescent="0.2">
      <c r="A880" s="60"/>
      <c r="B880" s="60"/>
      <c r="C880" s="60"/>
      <c r="D880" s="60"/>
      <c r="E880" s="60"/>
      <c r="F880" s="60"/>
      <c r="G880" s="60"/>
      <c r="H880" s="60"/>
      <c r="I880" s="60"/>
      <c r="J880" s="60"/>
      <c r="K880" s="60"/>
      <c r="L880" s="60"/>
      <c r="M880" s="60"/>
      <c r="N880" s="60"/>
      <c r="O880" s="60"/>
      <c r="P880" s="60"/>
      <c r="Q880" s="60"/>
      <c r="R880" s="334">
        <v>2918</v>
      </c>
      <c r="S880" s="319" t="s">
        <v>357</v>
      </c>
      <c r="BE880" s="60"/>
      <c r="BR880" s="60"/>
      <c r="BX880" s="151"/>
      <c r="CB880" s="151"/>
      <c r="CM880" s="151"/>
      <c r="CO880" s="151"/>
      <c r="CT880" s="151"/>
      <c r="CY880" s="151"/>
    </row>
    <row r="881" spans="1:103" x14ac:dyDescent="0.2">
      <c r="A881" s="60"/>
      <c r="B881" s="60"/>
      <c r="C881" s="60"/>
      <c r="D881" s="60"/>
      <c r="E881" s="60"/>
      <c r="F881" s="60"/>
      <c r="G881" s="60"/>
      <c r="H881" s="60"/>
      <c r="I881" s="60"/>
      <c r="J881" s="60"/>
      <c r="K881" s="60"/>
      <c r="L881" s="60"/>
      <c r="M881" s="60"/>
      <c r="N881" s="60"/>
      <c r="O881" s="60"/>
      <c r="P881" s="60"/>
      <c r="Q881" s="60"/>
      <c r="R881" s="334">
        <v>2919</v>
      </c>
      <c r="S881" s="319" t="s">
        <v>357</v>
      </c>
      <c r="BE881" s="60"/>
      <c r="BR881" s="60"/>
      <c r="BX881" s="151"/>
      <c r="CB881" s="151"/>
      <c r="CM881" s="151"/>
      <c r="CO881" s="151"/>
      <c r="CT881" s="151"/>
      <c r="CY881" s="151"/>
    </row>
    <row r="882" spans="1:103" x14ac:dyDescent="0.2">
      <c r="A882" s="60"/>
      <c r="B882" s="60"/>
      <c r="C882" s="60"/>
      <c r="D882" s="60"/>
      <c r="E882" s="60"/>
      <c r="F882" s="60"/>
      <c r="G882" s="60"/>
      <c r="H882" s="60"/>
      <c r="I882" s="60"/>
      <c r="J882" s="60"/>
      <c r="K882" s="60"/>
      <c r="L882" s="60"/>
      <c r="M882" s="60"/>
      <c r="N882" s="60"/>
      <c r="O882" s="60"/>
      <c r="P882" s="60"/>
      <c r="Q882" s="60"/>
      <c r="R882" s="334">
        <v>2920</v>
      </c>
      <c r="S882" s="319" t="s">
        <v>357</v>
      </c>
      <c r="BE882" s="60"/>
      <c r="BR882" s="60"/>
      <c r="BX882" s="151"/>
      <c r="CB882" s="151"/>
      <c r="CM882" s="151"/>
      <c r="CO882" s="151"/>
      <c r="CT882" s="151"/>
      <c r="CY882" s="151"/>
    </row>
    <row r="883" spans="1:103" x14ac:dyDescent="0.2">
      <c r="A883" s="60"/>
      <c r="B883" s="60"/>
      <c r="C883" s="60"/>
      <c r="D883" s="60"/>
      <c r="E883" s="60"/>
      <c r="F883" s="60"/>
      <c r="G883" s="60"/>
      <c r="H883" s="60"/>
      <c r="I883" s="60"/>
      <c r="J883" s="60"/>
      <c r="K883" s="60"/>
      <c r="L883" s="60"/>
      <c r="M883" s="60"/>
      <c r="N883" s="60"/>
      <c r="O883" s="60"/>
      <c r="P883" s="60"/>
      <c r="Q883" s="60"/>
      <c r="R883" s="334">
        <v>2921</v>
      </c>
      <c r="S883" s="319" t="s">
        <v>357</v>
      </c>
      <c r="BE883" s="60"/>
      <c r="BR883" s="60"/>
      <c r="BX883" s="151"/>
      <c r="CB883" s="151"/>
      <c r="CM883" s="151"/>
      <c r="CO883" s="151"/>
      <c r="CT883" s="151"/>
      <c r="CY883" s="151"/>
    </row>
    <row r="884" spans="1:103" x14ac:dyDescent="0.2">
      <c r="A884" s="60"/>
      <c r="B884" s="60"/>
      <c r="C884" s="60"/>
      <c r="D884" s="60"/>
      <c r="E884" s="60"/>
      <c r="F884" s="60"/>
      <c r="G884" s="60"/>
      <c r="H884" s="60"/>
      <c r="I884" s="60"/>
      <c r="J884" s="60"/>
      <c r="K884" s="60"/>
      <c r="L884" s="60"/>
      <c r="M884" s="60"/>
      <c r="N884" s="60"/>
      <c r="O884" s="60"/>
      <c r="P884" s="60"/>
      <c r="Q884" s="60"/>
      <c r="R884" s="334">
        <v>2940</v>
      </c>
      <c r="S884" s="319" t="s">
        <v>357</v>
      </c>
      <c r="BE884" s="60"/>
      <c r="BR884" s="60"/>
      <c r="BX884" s="151"/>
      <c r="CB884" s="151"/>
      <c r="CM884" s="151"/>
      <c r="CO884" s="151"/>
      <c r="CT884" s="151"/>
      <c r="CY884" s="151"/>
    </row>
    <row r="885" spans="1:103" x14ac:dyDescent="0.2">
      <c r="A885" s="60"/>
      <c r="B885" s="60"/>
      <c r="C885" s="60"/>
      <c r="D885" s="60"/>
      <c r="E885" s="60"/>
      <c r="F885" s="60"/>
      <c r="G885" s="60"/>
      <c r="H885" s="60"/>
      <c r="I885" s="60"/>
      <c r="J885" s="60"/>
      <c r="K885" s="60"/>
      <c r="L885" s="60"/>
      <c r="M885" s="60"/>
      <c r="N885" s="60"/>
      <c r="O885" s="60"/>
      <c r="P885" s="60"/>
      <c r="Q885" s="60"/>
      <c r="R885" s="334">
        <v>3031</v>
      </c>
      <c r="S885" s="319" t="s">
        <v>357</v>
      </c>
      <c r="BE885" s="60"/>
      <c r="BR885" s="60"/>
      <c r="BX885" s="151"/>
      <c r="CB885" s="151"/>
      <c r="CM885" s="151"/>
      <c r="CO885" s="151"/>
      <c r="CT885" s="151"/>
      <c r="CY885" s="151"/>
    </row>
    <row r="886" spans="1:103" x14ac:dyDescent="0.2">
      <c r="A886" s="60"/>
      <c r="B886" s="60"/>
      <c r="C886" s="60"/>
      <c r="D886" s="60"/>
      <c r="E886" s="60"/>
      <c r="F886" s="60"/>
      <c r="G886" s="60"/>
      <c r="H886" s="60"/>
      <c r="I886" s="60"/>
      <c r="J886" s="60"/>
      <c r="K886" s="60"/>
      <c r="L886" s="60"/>
      <c r="M886" s="60"/>
      <c r="N886" s="60"/>
      <c r="O886" s="60"/>
      <c r="P886" s="60"/>
      <c r="Q886" s="60"/>
      <c r="R886" s="334">
        <v>3032</v>
      </c>
      <c r="S886" s="319" t="s">
        <v>357</v>
      </c>
      <c r="BE886" s="60"/>
      <c r="BR886" s="60"/>
      <c r="BX886" s="151"/>
      <c r="CB886" s="151"/>
      <c r="CM886" s="151"/>
      <c r="CO886" s="151"/>
      <c r="CT886" s="151"/>
      <c r="CY886" s="151"/>
    </row>
    <row r="887" spans="1:103" x14ac:dyDescent="0.2">
      <c r="A887" s="60"/>
      <c r="B887" s="60"/>
      <c r="C887" s="60"/>
      <c r="D887" s="60"/>
      <c r="E887" s="60"/>
      <c r="F887" s="60"/>
      <c r="G887" s="60"/>
      <c r="H887" s="60"/>
      <c r="I887" s="60"/>
      <c r="J887" s="60"/>
      <c r="K887" s="60"/>
      <c r="L887" s="60"/>
      <c r="M887" s="60"/>
      <c r="N887" s="60"/>
      <c r="O887" s="60"/>
      <c r="P887" s="60"/>
      <c r="Q887" s="60"/>
      <c r="R887" s="334">
        <v>3033</v>
      </c>
      <c r="S887" s="319" t="s">
        <v>357</v>
      </c>
      <c r="BE887" s="60"/>
      <c r="BR887" s="60"/>
      <c r="BX887" s="151"/>
      <c r="CB887" s="151"/>
      <c r="CM887" s="151"/>
      <c r="CO887" s="151"/>
      <c r="CT887" s="151"/>
      <c r="CY887" s="151"/>
    </row>
    <row r="888" spans="1:103" x14ac:dyDescent="0.2">
      <c r="A888" s="60"/>
      <c r="B888" s="60"/>
      <c r="C888" s="60"/>
      <c r="D888" s="60"/>
      <c r="E888" s="60"/>
      <c r="F888" s="60"/>
      <c r="G888" s="60"/>
      <c r="H888" s="60"/>
      <c r="I888" s="60"/>
      <c r="J888" s="60"/>
      <c r="K888" s="60"/>
      <c r="L888" s="60"/>
      <c r="M888" s="60"/>
      <c r="N888" s="60"/>
      <c r="O888" s="60"/>
      <c r="P888" s="60"/>
      <c r="Q888" s="60"/>
      <c r="R888" s="334">
        <v>3034</v>
      </c>
      <c r="S888" s="319" t="s">
        <v>357</v>
      </c>
      <c r="BE888" s="60"/>
      <c r="BR888" s="60"/>
      <c r="BX888" s="151"/>
      <c r="CB888" s="151"/>
      <c r="CM888" s="151"/>
      <c r="CO888" s="151"/>
      <c r="CT888" s="151"/>
      <c r="CY888" s="151"/>
    </row>
    <row r="889" spans="1:103" x14ac:dyDescent="0.2">
      <c r="A889" s="60"/>
      <c r="B889" s="60"/>
      <c r="C889" s="60"/>
      <c r="D889" s="60"/>
      <c r="E889" s="60"/>
      <c r="F889" s="60"/>
      <c r="G889" s="60"/>
      <c r="H889" s="60"/>
      <c r="I889" s="60"/>
      <c r="J889" s="60"/>
      <c r="K889" s="60"/>
      <c r="L889" s="60"/>
      <c r="M889" s="60"/>
      <c r="N889" s="60"/>
      <c r="O889" s="60"/>
      <c r="P889" s="60"/>
      <c r="Q889" s="60"/>
      <c r="R889" s="334">
        <v>3036</v>
      </c>
      <c r="S889" s="319" t="s">
        <v>357</v>
      </c>
      <c r="BE889" s="60"/>
      <c r="BR889" s="60"/>
      <c r="BX889" s="151"/>
      <c r="CB889" s="151"/>
      <c r="CM889" s="151"/>
      <c r="CO889" s="151"/>
      <c r="CT889" s="151"/>
      <c r="CY889" s="151"/>
    </row>
    <row r="890" spans="1:103" x14ac:dyDescent="0.2">
      <c r="A890" s="60"/>
      <c r="B890" s="60"/>
      <c r="C890" s="60"/>
      <c r="D890" s="60"/>
      <c r="E890" s="60"/>
      <c r="F890" s="60"/>
      <c r="G890" s="60"/>
      <c r="H890" s="60"/>
      <c r="I890" s="60"/>
      <c r="J890" s="60"/>
      <c r="K890" s="60"/>
      <c r="L890" s="60"/>
      <c r="M890" s="60"/>
      <c r="N890" s="60"/>
      <c r="O890" s="60"/>
      <c r="P890" s="60"/>
      <c r="Q890" s="60"/>
      <c r="R890" s="334">
        <v>3037</v>
      </c>
      <c r="S890" s="319" t="s">
        <v>357</v>
      </c>
      <c r="BE890" s="60"/>
      <c r="BR890" s="60"/>
      <c r="BX890" s="151"/>
      <c r="CB890" s="151"/>
      <c r="CM890" s="151"/>
      <c r="CO890" s="151"/>
      <c r="CT890" s="151"/>
      <c r="CY890" s="151"/>
    </row>
    <row r="891" spans="1:103" x14ac:dyDescent="0.2">
      <c r="A891" s="60"/>
      <c r="B891" s="60"/>
      <c r="C891" s="60"/>
      <c r="D891" s="60"/>
      <c r="E891" s="60"/>
      <c r="F891" s="60"/>
      <c r="G891" s="60"/>
      <c r="H891" s="60"/>
      <c r="I891" s="60"/>
      <c r="J891" s="60"/>
      <c r="K891" s="60"/>
      <c r="L891" s="60"/>
      <c r="M891" s="60"/>
      <c r="N891" s="60"/>
      <c r="O891" s="60"/>
      <c r="P891" s="60"/>
      <c r="Q891" s="60"/>
      <c r="R891" s="334">
        <v>3038</v>
      </c>
      <c r="S891" s="319" t="s">
        <v>357</v>
      </c>
      <c r="BE891" s="60"/>
      <c r="BR891" s="60"/>
      <c r="BX891" s="151"/>
      <c r="CB891" s="151"/>
      <c r="CM891" s="151"/>
      <c r="CO891" s="151"/>
      <c r="CT891" s="151"/>
      <c r="CY891" s="151"/>
    </row>
    <row r="892" spans="1:103" x14ac:dyDescent="0.2">
      <c r="A892" s="60"/>
      <c r="B892" s="60"/>
      <c r="C892" s="60"/>
      <c r="D892" s="60"/>
      <c r="E892" s="60"/>
      <c r="F892" s="60"/>
      <c r="G892" s="60"/>
      <c r="H892" s="60"/>
      <c r="I892" s="60"/>
      <c r="J892" s="60"/>
      <c r="K892" s="60"/>
      <c r="L892" s="60"/>
      <c r="M892" s="60"/>
      <c r="N892" s="60"/>
      <c r="O892" s="60"/>
      <c r="P892" s="60"/>
      <c r="Q892" s="60"/>
      <c r="R892" s="334">
        <v>3040</v>
      </c>
      <c r="S892" s="319" t="s">
        <v>357</v>
      </c>
      <c r="BE892" s="60"/>
      <c r="BR892" s="60"/>
      <c r="BX892" s="151"/>
      <c r="CB892" s="151"/>
      <c r="CM892" s="151"/>
      <c r="CO892" s="151"/>
      <c r="CT892" s="151"/>
      <c r="CY892" s="151"/>
    </row>
    <row r="893" spans="1:103" x14ac:dyDescent="0.2">
      <c r="A893" s="60"/>
      <c r="B893" s="60"/>
      <c r="C893" s="60"/>
      <c r="D893" s="60"/>
      <c r="E893" s="60"/>
      <c r="F893" s="60"/>
      <c r="G893" s="60"/>
      <c r="H893" s="60"/>
      <c r="I893" s="60"/>
      <c r="J893" s="60"/>
      <c r="K893" s="60"/>
      <c r="L893" s="60"/>
      <c r="M893" s="60"/>
      <c r="N893" s="60"/>
      <c r="O893" s="60"/>
      <c r="P893" s="60"/>
      <c r="Q893" s="60"/>
      <c r="R893" s="334">
        <v>3041</v>
      </c>
      <c r="S893" s="319" t="s">
        <v>357</v>
      </c>
      <c r="BE893" s="60"/>
      <c r="BR893" s="60"/>
      <c r="BX893" s="151"/>
      <c r="CB893" s="151"/>
      <c r="CM893" s="151"/>
      <c r="CO893" s="151"/>
      <c r="CT893" s="151"/>
      <c r="CY893" s="151"/>
    </row>
    <row r="894" spans="1:103" x14ac:dyDescent="0.2">
      <c r="A894" s="60"/>
      <c r="B894" s="60"/>
      <c r="C894" s="60"/>
      <c r="D894" s="60"/>
      <c r="E894" s="60"/>
      <c r="F894" s="60"/>
      <c r="G894" s="60"/>
      <c r="H894" s="60"/>
      <c r="I894" s="60"/>
      <c r="J894" s="60"/>
      <c r="K894" s="60"/>
      <c r="L894" s="60"/>
      <c r="M894" s="60"/>
      <c r="N894" s="60"/>
      <c r="O894" s="60"/>
      <c r="P894" s="60"/>
      <c r="Q894" s="60"/>
      <c r="R894" s="334">
        <v>3042</v>
      </c>
      <c r="S894" s="319" t="s">
        <v>357</v>
      </c>
      <c r="BE894" s="60"/>
      <c r="BR894" s="60"/>
      <c r="BX894" s="151"/>
      <c r="CB894" s="151"/>
      <c r="CM894" s="151"/>
      <c r="CO894" s="151"/>
      <c r="CT894" s="151"/>
      <c r="CY894" s="151"/>
    </row>
    <row r="895" spans="1:103" x14ac:dyDescent="0.2">
      <c r="A895" s="60"/>
      <c r="B895" s="60"/>
      <c r="C895" s="60"/>
      <c r="D895" s="60"/>
      <c r="E895" s="60"/>
      <c r="F895" s="60"/>
      <c r="G895" s="60"/>
      <c r="H895" s="60"/>
      <c r="I895" s="60"/>
      <c r="J895" s="60"/>
      <c r="K895" s="60"/>
      <c r="L895" s="60"/>
      <c r="M895" s="60"/>
      <c r="N895" s="60"/>
      <c r="O895" s="60"/>
      <c r="P895" s="60"/>
      <c r="Q895" s="60"/>
      <c r="R895" s="334">
        <v>3043</v>
      </c>
      <c r="S895" s="319" t="s">
        <v>357</v>
      </c>
      <c r="BE895" s="60"/>
      <c r="BR895" s="60"/>
      <c r="BX895" s="151"/>
      <c r="CB895" s="151"/>
      <c r="CM895" s="151"/>
      <c r="CO895" s="151"/>
      <c r="CT895" s="151"/>
      <c r="CY895" s="151"/>
    </row>
    <row r="896" spans="1:103" x14ac:dyDescent="0.2">
      <c r="A896" s="60"/>
      <c r="B896" s="60"/>
      <c r="C896" s="60"/>
      <c r="D896" s="60"/>
      <c r="E896" s="60"/>
      <c r="F896" s="60"/>
      <c r="G896" s="60"/>
      <c r="H896" s="60"/>
      <c r="I896" s="60"/>
      <c r="J896" s="60"/>
      <c r="K896" s="60"/>
      <c r="L896" s="60"/>
      <c r="M896" s="60"/>
      <c r="N896" s="60"/>
      <c r="O896" s="60"/>
      <c r="P896" s="60"/>
      <c r="Q896" s="60"/>
      <c r="R896" s="334">
        <v>3044</v>
      </c>
      <c r="S896" s="319" t="s">
        <v>357</v>
      </c>
      <c r="BE896" s="60"/>
      <c r="BR896" s="60"/>
      <c r="BX896" s="151"/>
      <c r="CB896" s="151"/>
      <c r="CM896" s="151"/>
      <c r="CO896" s="151"/>
      <c r="CT896" s="151"/>
      <c r="CY896" s="151"/>
    </row>
    <row r="897" spans="1:103" x14ac:dyDescent="0.2">
      <c r="A897" s="60"/>
      <c r="B897" s="60"/>
      <c r="C897" s="60"/>
      <c r="D897" s="60"/>
      <c r="E897" s="60"/>
      <c r="F897" s="60"/>
      <c r="G897" s="60"/>
      <c r="H897" s="60"/>
      <c r="I897" s="60"/>
      <c r="J897" s="60"/>
      <c r="K897" s="60"/>
      <c r="L897" s="60"/>
      <c r="M897" s="60"/>
      <c r="N897" s="60"/>
      <c r="O897" s="60"/>
      <c r="P897" s="60"/>
      <c r="Q897" s="60"/>
      <c r="R897" s="334">
        <v>3045</v>
      </c>
      <c r="S897" s="319" t="s">
        <v>357</v>
      </c>
      <c r="BE897" s="60"/>
      <c r="BR897" s="60"/>
      <c r="BX897" s="151"/>
      <c r="CB897" s="151"/>
      <c r="CM897" s="151"/>
      <c r="CO897" s="151"/>
      <c r="CT897" s="151"/>
      <c r="CY897" s="151"/>
    </row>
    <row r="898" spans="1:103" x14ac:dyDescent="0.2">
      <c r="A898" s="60"/>
      <c r="B898" s="60"/>
      <c r="C898" s="60"/>
      <c r="D898" s="60"/>
      <c r="E898" s="60"/>
      <c r="F898" s="60"/>
      <c r="G898" s="60"/>
      <c r="H898" s="60"/>
      <c r="I898" s="60"/>
      <c r="J898" s="60"/>
      <c r="K898" s="60"/>
      <c r="L898" s="60"/>
      <c r="M898" s="60"/>
      <c r="N898" s="60"/>
      <c r="O898" s="60"/>
      <c r="P898" s="60"/>
      <c r="Q898" s="60"/>
      <c r="R898" s="334">
        <v>3046</v>
      </c>
      <c r="S898" s="319" t="s">
        <v>357</v>
      </c>
      <c r="BE898" s="60"/>
      <c r="BR898" s="60"/>
      <c r="BX898" s="151"/>
      <c r="CB898" s="151"/>
      <c r="CM898" s="151"/>
      <c r="CO898" s="151"/>
      <c r="CT898" s="151"/>
      <c r="CY898" s="151"/>
    </row>
    <row r="899" spans="1:103" x14ac:dyDescent="0.2">
      <c r="A899" s="60"/>
      <c r="B899" s="60"/>
      <c r="C899" s="60"/>
      <c r="D899" s="60"/>
      <c r="E899" s="60"/>
      <c r="F899" s="60"/>
      <c r="G899" s="60"/>
      <c r="H899" s="60"/>
      <c r="I899" s="60"/>
      <c r="J899" s="60"/>
      <c r="K899" s="60"/>
      <c r="L899" s="60"/>
      <c r="M899" s="60"/>
      <c r="N899" s="60"/>
      <c r="O899" s="60"/>
      <c r="P899" s="60"/>
      <c r="Q899" s="60"/>
      <c r="R899" s="334">
        <v>3047</v>
      </c>
      <c r="S899" s="319" t="s">
        <v>357</v>
      </c>
      <c r="BE899" s="60"/>
      <c r="BR899" s="60"/>
      <c r="BX899" s="151"/>
      <c r="CB899" s="151"/>
      <c r="CM899" s="151"/>
      <c r="CO899" s="151"/>
      <c r="CT899" s="151"/>
      <c r="CY899" s="151"/>
    </row>
    <row r="900" spans="1:103" x14ac:dyDescent="0.2">
      <c r="A900" s="60"/>
      <c r="B900" s="60"/>
      <c r="C900" s="60"/>
      <c r="D900" s="60"/>
      <c r="E900" s="60"/>
      <c r="F900" s="60"/>
      <c r="G900" s="60"/>
      <c r="H900" s="60"/>
      <c r="I900" s="60"/>
      <c r="J900" s="60"/>
      <c r="K900" s="60"/>
      <c r="L900" s="60"/>
      <c r="M900" s="60"/>
      <c r="N900" s="60"/>
      <c r="O900" s="60"/>
      <c r="P900" s="60"/>
      <c r="Q900" s="60"/>
      <c r="R900" s="334">
        <v>3048</v>
      </c>
      <c r="S900" s="319" t="s">
        <v>357</v>
      </c>
      <c r="BE900" s="60"/>
      <c r="BR900" s="60"/>
      <c r="BX900" s="151"/>
      <c r="CB900" s="151"/>
      <c r="CM900" s="151"/>
      <c r="CO900" s="151"/>
      <c r="CT900" s="151"/>
      <c r="CY900" s="151"/>
    </row>
    <row r="901" spans="1:103" x14ac:dyDescent="0.2">
      <c r="A901" s="60"/>
      <c r="B901" s="60"/>
      <c r="C901" s="60"/>
      <c r="D901" s="60"/>
      <c r="E901" s="60"/>
      <c r="F901" s="60"/>
      <c r="G901" s="60"/>
      <c r="H901" s="60"/>
      <c r="I901" s="60"/>
      <c r="J901" s="60"/>
      <c r="K901" s="60"/>
      <c r="L901" s="60"/>
      <c r="M901" s="60"/>
      <c r="N901" s="60"/>
      <c r="O901" s="60"/>
      <c r="P901" s="60"/>
      <c r="Q901" s="60"/>
      <c r="R901" s="334">
        <v>3049</v>
      </c>
      <c r="S901" s="319" t="s">
        <v>357</v>
      </c>
      <c r="BE901" s="60"/>
      <c r="BR901" s="60"/>
      <c r="BX901" s="151"/>
      <c r="CB901" s="151"/>
      <c r="CM901" s="151"/>
      <c r="CO901" s="151"/>
      <c r="CT901" s="151"/>
      <c r="CY901" s="151"/>
    </row>
    <row r="902" spans="1:103" x14ac:dyDescent="0.2">
      <c r="A902" s="60"/>
      <c r="B902" s="60"/>
      <c r="C902" s="60"/>
      <c r="D902" s="60"/>
      <c r="E902" s="60"/>
      <c r="F902" s="60"/>
      <c r="G902" s="60"/>
      <c r="H902" s="60"/>
      <c r="I902" s="60"/>
      <c r="J902" s="60"/>
      <c r="K902" s="60"/>
      <c r="L902" s="60"/>
      <c r="M902" s="60"/>
      <c r="N902" s="60"/>
      <c r="O902" s="60"/>
      <c r="P902" s="60"/>
      <c r="Q902" s="60"/>
      <c r="R902" s="334">
        <v>3051</v>
      </c>
      <c r="S902" s="319" t="s">
        <v>357</v>
      </c>
      <c r="BE902" s="60"/>
      <c r="BR902" s="60"/>
      <c r="BX902" s="151"/>
      <c r="CB902" s="151"/>
      <c r="CM902" s="151"/>
      <c r="CO902" s="151"/>
      <c r="CT902" s="151"/>
      <c r="CY902" s="151"/>
    </row>
    <row r="903" spans="1:103" x14ac:dyDescent="0.2">
      <c r="A903" s="60"/>
      <c r="B903" s="60"/>
      <c r="C903" s="60"/>
      <c r="D903" s="60"/>
      <c r="E903" s="60"/>
      <c r="F903" s="60"/>
      <c r="G903" s="60"/>
      <c r="H903" s="60"/>
      <c r="I903" s="60"/>
      <c r="J903" s="60"/>
      <c r="K903" s="60"/>
      <c r="L903" s="60"/>
      <c r="M903" s="60"/>
      <c r="N903" s="60"/>
      <c r="O903" s="60"/>
      <c r="P903" s="60"/>
      <c r="Q903" s="60"/>
      <c r="R903" s="334">
        <v>3052</v>
      </c>
      <c r="S903" s="319" t="s">
        <v>357</v>
      </c>
      <c r="BE903" s="60"/>
      <c r="BR903" s="60"/>
      <c r="BX903" s="151"/>
      <c r="CB903" s="151"/>
      <c r="CM903" s="151"/>
      <c r="CO903" s="151"/>
      <c r="CT903" s="151"/>
      <c r="CY903" s="151"/>
    </row>
    <row r="904" spans="1:103" x14ac:dyDescent="0.2">
      <c r="A904" s="60"/>
      <c r="B904" s="60"/>
      <c r="C904" s="60"/>
      <c r="D904" s="60"/>
      <c r="E904" s="60"/>
      <c r="F904" s="60"/>
      <c r="G904" s="60"/>
      <c r="H904" s="60"/>
      <c r="I904" s="60"/>
      <c r="J904" s="60"/>
      <c r="K904" s="60"/>
      <c r="L904" s="60"/>
      <c r="M904" s="60"/>
      <c r="N904" s="60"/>
      <c r="O904" s="60"/>
      <c r="P904" s="60"/>
      <c r="Q904" s="60"/>
      <c r="R904" s="334">
        <v>3053</v>
      </c>
      <c r="S904" s="319" t="s">
        <v>357</v>
      </c>
      <c r="BE904" s="60"/>
      <c r="BR904" s="60"/>
      <c r="BX904" s="151"/>
      <c r="CB904" s="151"/>
      <c r="CM904" s="151"/>
      <c r="CO904" s="151"/>
      <c r="CT904" s="151"/>
      <c r="CY904" s="151"/>
    </row>
    <row r="905" spans="1:103" x14ac:dyDescent="0.2">
      <c r="A905" s="60"/>
      <c r="B905" s="60"/>
      <c r="C905" s="60"/>
      <c r="D905" s="60"/>
      <c r="E905" s="60"/>
      <c r="F905" s="60"/>
      <c r="G905" s="60"/>
      <c r="H905" s="60"/>
      <c r="I905" s="60"/>
      <c r="J905" s="60"/>
      <c r="K905" s="60"/>
      <c r="L905" s="60"/>
      <c r="M905" s="60"/>
      <c r="N905" s="60"/>
      <c r="O905" s="60"/>
      <c r="P905" s="60"/>
      <c r="Q905" s="60"/>
      <c r="R905" s="334">
        <v>3054</v>
      </c>
      <c r="S905" s="319" t="s">
        <v>357</v>
      </c>
      <c r="BE905" s="60"/>
      <c r="BR905" s="60"/>
      <c r="BX905" s="151"/>
      <c r="CB905" s="151"/>
      <c r="CM905" s="151"/>
      <c r="CO905" s="151"/>
      <c r="CT905" s="151"/>
      <c r="CY905" s="151"/>
    </row>
    <row r="906" spans="1:103" x14ac:dyDescent="0.2">
      <c r="A906" s="60"/>
      <c r="B906" s="60"/>
      <c r="C906" s="60"/>
      <c r="D906" s="60"/>
      <c r="E906" s="60"/>
      <c r="F906" s="60"/>
      <c r="G906" s="60"/>
      <c r="H906" s="60"/>
      <c r="I906" s="60"/>
      <c r="J906" s="60"/>
      <c r="K906" s="60"/>
      <c r="L906" s="60"/>
      <c r="M906" s="60"/>
      <c r="N906" s="60"/>
      <c r="O906" s="60"/>
      <c r="P906" s="60"/>
      <c r="Q906" s="60"/>
      <c r="R906" s="334">
        <v>3055</v>
      </c>
      <c r="S906" s="319" t="s">
        <v>357</v>
      </c>
      <c r="BE906" s="60"/>
      <c r="BR906" s="60"/>
      <c r="BX906" s="151"/>
      <c r="CB906" s="151"/>
      <c r="CM906" s="151"/>
      <c r="CO906" s="151"/>
      <c r="CT906" s="151"/>
      <c r="CY906" s="151"/>
    </row>
    <row r="907" spans="1:103" x14ac:dyDescent="0.2">
      <c r="A907" s="60"/>
      <c r="B907" s="60"/>
      <c r="C907" s="60"/>
      <c r="D907" s="60"/>
      <c r="E907" s="60"/>
      <c r="F907" s="60"/>
      <c r="G907" s="60"/>
      <c r="H907" s="60"/>
      <c r="I907" s="60"/>
      <c r="J907" s="60"/>
      <c r="K907" s="60"/>
      <c r="L907" s="60"/>
      <c r="M907" s="60"/>
      <c r="N907" s="60"/>
      <c r="O907" s="60"/>
      <c r="P907" s="60"/>
      <c r="Q907" s="60"/>
      <c r="R907" s="334">
        <v>3057</v>
      </c>
      <c r="S907" s="319" t="s">
        <v>357</v>
      </c>
      <c r="BE907" s="60"/>
      <c r="BR907" s="60"/>
      <c r="BX907" s="151"/>
      <c r="CB907" s="151"/>
      <c r="CM907" s="151"/>
      <c r="CO907" s="151"/>
      <c r="CT907" s="151"/>
      <c r="CY907" s="151"/>
    </row>
    <row r="908" spans="1:103" x14ac:dyDescent="0.2">
      <c r="A908" s="60"/>
      <c r="B908" s="60"/>
      <c r="C908" s="60"/>
      <c r="D908" s="60"/>
      <c r="E908" s="60"/>
      <c r="F908" s="60"/>
      <c r="G908" s="60"/>
      <c r="H908" s="60"/>
      <c r="I908" s="60"/>
      <c r="J908" s="60"/>
      <c r="K908" s="60"/>
      <c r="L908" s="60"/>
      <c r="M908" s="60"/>
      <c r="N908" s="60"/>
      <c r="O908" s="60"/>
      <c r="P908" s="60"/>
      <c r="Q908" s="60"/>
      <c r="R908" s="334">
        <v>3060</v>
      </c>
      <c r="S908" s="319" t="s">
        <v>357</v>
      </c>
      <c r="BE908" s="60"/>
      <c r="BR908" s="60"/>
      <c r="BX908" s="151"/>
      <c r="CB908" s="151"/>
      <c r="CM908" s="151"/>
      <c r="CO908" s="151"/>
      <c r="CT908" s="151"/>
      <c r="CY908" s="151"/>
    </row>
    <row r="909" spans="1:103" x14ac:dyDescent="0.2">
      <c r="A909" s="60"/>
      <c r="B909" s="60"/>
      <c r="C909" s="60"/>
      <c r="D909" s="60"/>
      <c r="E909" s="60"/>
      <c r="F909" s="60"/>
      <c r="G909" s="60"/>
      <c r="H909" s="60"/>
      <c r="I909" s="60"/>
      <c r="J909" s="60"/>
      <c r="K909" s="60"/>
      <c r="L909" s="60"/>
      <c r="M909" s="60"/>
      <c r="N909" s="60"/>
      <c r="O909" s="60"/>
      <c r="P909" s="60"/>
      <c r="Q909" s="60"/>
      <c r="R909" s="334">
        <v>3061</v>
      </c>
      <c r="S909" s="319" t="s">
        <v>357</v>
      </c>
      <c r="BE909" s="60"/>
      <c r="BR909" s="60"/>
      <c r="BX909" s="151"/>
      <c r="CB909" s="151"/>
      <c r="CM909" s="151"/>
      <c r="CO909" s="151"/>
      <c r="CT909" s="151"/>
      <c r="CY909" s="151"/>
    </row>
    <row r="910" spans="1:103" x14ac:dyDescent="0.2">
      <c r="A910" s="60"/>
      <c r="B910" s="60"/>
      <c r="C910" s="60"/>
      <c r="D910" s="60"/>
      <c r="E910" s="60"/>
      <c r="F910" s="60"/>
      <c r="G910" s="60"/>
      <c r="H910" s="60"/>
      <c r="I910" s="60"/>
      <c r="J910" s="60"/>
      <c r="K910" s="60"/>
      <c r="L910" s="60"/>
      <c r="M910" s="60"/>
      <c r="N910" s="60"/>
      <c r="O910" s="60"/>
      <c r="P910" s="60"/>
      <c r="Q910" s="60"/>
      <c r="R910" s="334">
        <v>3062</v>
      </c>
      <c r="S910" s="319" t="s">
        <v>357</v>
      </c>
      <c r="BE910" s="60"/>
      <c r="BR910" s="60"/>
      <c r="BX910" s="151"/>
      <c r="CB910" s="151"/>
      <c r="CM910" s="151"/>
      <c r="CO910" s="151"/>
      <c r="CT910" s="151"/>
      <c r="CY910" s="151"/>
    </row>
    <row r="911" spans="1:103" x14ac:dyDescent="0.2">
      <c r="A911" s="60"/>
      <c r="B911" s="60"/>
      <c r="C911" s="60"/>
      <c r="D911" s="60"/>
      <c r="E911" s="60"/>
      <c r="F911" s="60"/>
      <c r="G911" s="60"/>
      <c r="H911" s="60"/>
      <c r="I911" s="60"/>
      <c r="J911" s="60"/>
      <c r="K911" s="60"/>
      <c r="L911" s="60"/>
      <c r="M911" s="60"/>
      <c r="N911" s="60"/>
      <c r="O911" s="60"/>
      <c r="P911" s="60"/>
      <c r="Q911" s="60"/>
      <c r="R911" s="334">
        <v>3063</v>
      </c>
      <c r="S911" s="319" t="s">
        <v>357</v>
      </c>
      <c r="BE911" s="60"/>
      <c r="BR911" s="60"/>
      <c r="BX911" s="151"/>
      <c r="CB911" s="151"/>
      <c r="CM911" s="151"/>
      <c r="CO911" s="151"/>
      <c r="CT911" s="151"/>
      <c r="CY911" s="151"/>
    </row>
    <row r="912" spans="1:103" x14ac:dyDescent="0.2">
      <c r="A912" s="60"/>
      <c r="B912" s="60"/>
      <c r="C912" s="60"/>
      <c r="D912" s="60"/>
      <c r="E912" s="60"/>
      <c r="F912" s="60"/>
      <c r="G912" s="60"/>
      <c r="H912" s="60"/>
      <c r="I912" s="60"/>
      <c r="J912" s="60"/>
      <c r="K912" s="60"/>
      <c r="L912" s="60"/>
      <c r="M912" s="60"/>
      <c r="N912" s="60"/>
      <c r="O912" s="60"/>
      <c r="P912" s="60"/>
      <c r="Q912" s="60"/>
      <c r="R912" s="334">
        <v>3064</v>
      </c>
      <c r="S912" s="319" t="s">
        <v>357</v>
      </c>
      <c r="BE912" s="60"/>
      <c r="BR912" s="60"/>
      <c r="BX912" s="151"/>
      <c r="CB912" s="151"/>
      <c r="CM912" s="151"/>
      <c r="CO912" s="151"/>
      <c r="CT912" s="151"/>
      <c r="CY912" s="151"/>
    </row>
    <row r="913" spans="1:103" x14ac:dyDescent="0.2">
      <c r="A913" s="60"/>
      <c r="B913" s="60"/>
      <c r="C913" s="60"/>
      <c r="D913" s="60"/>
      <c r="E913" s="60"/>
      <c r="F913" s="60"/>
      <c r="G913" s="60"/>
      <c r="H913" s="60"/>
      <c r="I913" s="60"/>
      <c r="J913" s="60"/>
      <c r="K913" s="60"/>
      <c r="L913" s="60"/>
      <c r="M913" s="60"/>
      <c r="N913" s="60"/>
      <c r="O913" s="60"/>
      <c r="P913" s="60"/>
      <c r="Q913" s="60"/>
      <c r="R913" s="334">
        <v>3070</v>
      </c>
      <c r="S913" s="319" t="s">
        <v>357</v>
      </c>
      <c r="BE913" s="60"/>
      <c r="BR913" s="60"/>
      <c r="BX913" s="151"/>
      <c r="CB913" s="151"/>
      <c r="CM913" s="151"/>
      <c r="CO913" s="151"/>
      <c r="CT913" s="151"/>
      <c r="CY913" s="151"/>
    </row>
    <row r="914" spans="1:103" x14ac:dyDescent="0.2">
      <c r="A914" s="60"/>
      <c r="B914" s="60"/>
      <c r="C914" s="60"/>
      <c r="D914" s="60"/>
      <c r="E914" s="60"/>
      <c r="F914" s="60"/>
      <c r="G914" s="60"/>
      <c r="H914" s="60"/>
      <c r="I914" s="60"/>
      <c r="J914" s="60"/>
      <c r="K914" s="60"/>
      <c r="L914" s="60"/>
      <c r="M914" s="60"/>
      <c r="N914" s="60"/>
      <c r="O914" s="60"/>
      <c r="P914" s="60"/>
      <c r="Q914" s="60"/>
      <c r="R914" s="334">
        <v>3071</v>
      </c>
      <c r="S914" s="319" t="s">
        <v>357</v>
      </c>
      <c r="BE914" s="60"/>
      <c r="BR914" s="60"/>
      <c r="BX914" s="151"/>
      <c r="CB914" s="151"/>
      <c r="CM914" s="151"/>
      <c r="CO914" s="151"/>
      <c r="CT914" s="151"/>
      <c r="CY914" s="151"/>
    </row>
    <row r="915" spans="1:103" x14ac:dyDescent="0.2">
      <c r="A915" s="60"/>
      <c r="B915" s="60"/>
      <c r="C915" s="60"/>
      <c r="D915" s="60"/>
      <c r="E915" s="60"/>
      <c r="F915" s="60"/>
      <c r="G915" s="60"/>
      <c r="H915" s="60"/>
      <c r="I915" s="60"/>
      <c r="J915" s="60"/>
      <c r="K915" s="60"/>
      <c r="L915" s="60"/>
      <c r="M915" s="60"/>
      <c r="N915" s="60"/>
      <c r="O915" s="60"/>
      <c r="P915" s="60"/>
      <c r="Q915" s="60"/>
      <c r="R915" s="334">
        <v>3073</v>
      </c>
      <c r="S915" s="319" t="s">
        <v>357</v>
      </c>
      <c r="BE915" s="60"/>
      <c r="BR915" s="60"/>
      <c r="BX915" s="151"/>
      <c r="CB915" s="151"/>
      <c r="CM915" s="151"/>
      <c r="CO915" s="151"/>
      <c r="CT915" s="151"/>
      <c r="CY915" s="151"/>
    </row>
    <row r="916" spans="1:103" x14ac:dyDescent="0.2">
      <c r="A916" s="60"/>
      <c r="B916" s="60"/>
      <c r="C916" s="60"/>
      <c r="D916" s="60"/>
      <c r="E916" s="60"/>
      <c r="F916" s="60"/>
      <c r="G916" s="60"/>
      <c r="H916" s="60"/>
      <c r="I916" s="60"/>
      <c r="J916" s="60"/>
      <c r="K916" s="60"/>
      <c r="L916" s="60"/>
      <c r="M916" s="60"/>
      <c r="N916" s="60"/>
      <c r="O916" s="60"/>
      <c r="P916" s="60"/>
      <c r="Q916" s="60"/>
      <c r="R916" s="334">
        <v>3076</v>
      </c>
      <c r="S916" s="319" t="s">
        <v>357</v>
      </c>
      <c r="BE916" s="60"/>
      <c r="BR916" s="60"/>
      <c r="BX916" s="151"/>
      <c r="CB916" s="151"/>
      <c r="CM916" s="151"/>
      <c r="CO916" s="151"/>
      <c r="CT916" s="151"/>
      <c r="CY916" s="151"/>
    </row>
    <row r="917" spans="1:103" x14ac:dyDescent="0.2">
      <c r="A917" s="60"/>
      <c r="B917" s="60"/>
      <c r="C917" s="60"/>
      <c r="D917" s="60"/>
      <c r="E917" s="60"/>
      <c r="F917" s="60"/>
      <c r="G917" s="60"/>
      <c r="H917" s="60"/>
      <c r="I917" s="60"/>
      <c r="J917" s="60"/>
      <c r="K917" s="60"/>
      <c r="L917" s="60"/>
      <c r="M917" s="60"/>
      <c r="N917" s="60"/>
      <c r="O917" s="60"/>
      <c r="P917" s="60"/>
      <c r="Q917" s="60"/>
      <c r="R917" s="334">
        <v>3077</v>
      </c>
      <c r="S917" s="319" t="s">
        <v>357</v>
      </c>
      <c r="BE917" s="60"/>
      <c r="BR917" s="60"/>
      <c r="BX917" s="151"/>
      <c r="CB917" s="151"/>
      <c r="CM917" s="151"/>
      <c r="CO917" s="151"/>
      <c r="CT917" s="151"/>
      <c r="CY917" s="151"/>
    </row>
    <row r="918" spans="1:103" x14ac:dyDescent="0.2">
      <c r="A918" s="60"/>
      <c r="B918" s="60"/>
      <c r="C918" s="60"/>
      <c r="D918" s="60"/>
      <c r="E918" s="60"/>
      <c r="F918" s="60"/>
      <c r="G918" s="60"/>
      <c r="H918" s="60"/>
      <c r="I918" s="60"/>
      <c r="J918" s="60"/>
      <c r="K918" s="60"/>
      <c r="L918" s="60"/>
      <c r="M918" s="60"/>
      <c r="N918" s="60"/>
      <c r="O918" s="60"/>
      <c r="P918" s="60"/>
      <c r="Q918" s="60"/>
      <c r="R918" s="334">
        <v>3079</v>
      </c>
      <c r="S918" s="319" t="s">
        <v>357</v>
      </c>
      <c r="BE918" s="60"/>
      <c r="BR918" s="60"/>
      <c r="BX918" s="151"/>
      <c r="CB918" s="151"/>
      <c r="CM918" s="151"/>
      <c r="CO918" s="151"/>
      <c r="CT918" s="151"/>
      <c r="CY918" s="151"/>
    </row>
    <row r="919" spans="1:103" x14ac:dyDescent="0.2">
      <c r="A919" s="60"/>
      <c r="B919" s="60"/>
      <c r="C919" s="60"/>
      <c r="D919" s="60"/>
      <c r="E919" s="60"/>
      <c r="F919" s="60"/>
      <c r="G919" s="60"/>
      <c r="H919" s="60"/>
      <c r="I919" s="60"/>
      <c r="J919" s="60"/>
      <c r="K919" s="60"/>
      <c r="L919" s="60"/>
      <c r="M919" s="60"/>
      <c r="N919" s="60"/>
      <c r="O919" s="60"/>
      <c r="P919" s="60"/>
      <c r="Q919" s="60"/>
      <c r="R919" s="334">
        <v>3082</v>
      </c>
      <c r="S919" s="319" t="s">
        <v>357</v>
      </c>
      <c r="BE919" s="60"/>
      <c r="BR919" s="60"/>
      <c r="BX919" s="151"/>
      <c r="CB919" s="151"/>
      <c r="CM919" s="151"/>
      <c r="CO919" s="151"/>
      <c r="CT919" s="151"/>
      <c r="CY919" s="151"/>
    </row>
    <row r="920" spans="1:103" x14ac:dyDescent="0.2">
      <c r="A920" s="60"/>
      <c r="B920" s="60"/>
      <c r="C920" s="60"/>
      <c r="D920" s="60"/>
      <c r="E920" s="60"/>
      <c r="F920" s="60"/>
      <c r="G920" s="60"/>
      <c r="H920" s="60"/>
      <c r="I920" s="60"/>
      <c r="J920" s="60"/>
      <c r="K920" s="60"/>
      <c r="L920" s="60"/>
      <c r="M920" s="60"/>
      <c r="N920" s="60"/>
      <c r="O920" s="60"/>
      <c r="P920" s="60"/>
      <c r="Q920" s="60"/>
      <c r="R920" s="334">
        <v>3084</v>
      </c>
      <c r="S920" s="319" t="s">
        <v>357</v>
      </c>
      <c r="BE920" s="60"/>
      <c r="BR920" s="60"/>
      <c r="BX920" s="151"/>
      <c r="CB920" s="151"/>
      <c r="CM920" s="151"/>
      <c r="CO920" s="151"/>
      <c r="CT920" s="151"/>
      <c r="CY920" s="151"/>
    </row>
    <row r="921" spans="1:103" x14ac:dyDescent="0.2">
      <c r="A921" s="60"/>
      <c r="B921" s="60"/>
      <c r="C921" s="60"/>
      <c r="D921" s="60"/>
      <c r="E921" s="60"/>
      <c r="F921" s="60"/>
      <c r="G921" s="60"/>
      <c r="H921" s="60"/>
      <c r="I921" s="60"/>
      <c r="J921" s="60"/>
      <c r="K921" s="60"/>
      <c r="L921" s="60"/>
      <c r="M921" s="60"/>
      <c r="N921" s="60"/>
      <c r="O921" s="60"/>
      <c r="P921" s="60"/>
      <c r="Q921" s="60"/>
      <c r="R921" s="334">
        <v>3086</v>
      </c>
      <c r="S921" s="319" t="s">
        <v>357</v>
      </c>
      <c r="BE921" s="60"/>
      <c r="BR921" s="60"/>
      <c r="BX921" s="151"/>
      <c r="CB921" s="151"/>
      <c r="CM921" s="151"/>
      <c r="CO921" s="151"/>
      <c r="CT921" s="151"/>
      <c r="CY921" s="151"/>
    </row>
    <row r="922" spans="1:103" x14ac:dyDescent="0.2">
      <c r="A922" s="60"/>
      <c r="B922" s="60"/>
      <c r="C922" s="60"/>
      <c r="D922" s="60"/>
      <c r="E922" s="60"/>
      <c r="F922" s="60"/>
      <c r="G922" s="60"/>
      <c r="H922" s="60"/>
      <c r="I922" s="60"/>
      <c r="J922" s="60"/>
      <c r="K922" s="60"/>
      <c r="L922" s="60"/>
      <c r="M922" s="60"/>
      <c r="N922" s="60"/>
      <c r="O922" s="60"/>
      <c r="P922" s="60"/>
      <c r="Q922" s="60"/>
      <c r="R922" s="334">
        <v>3087</v>
      </c>
      <c r="S922" s="319" t="s">
        <v>357</v>
      </c>
      <c r="BE922" s="60"/>
      <c r="BR922" s="60"/>
      <c r="BX922" s="151"/>
      <c r="CB922" s="151"/>
      <c r="CM922" s="151"/>
      <c r="CO922" s="151"/>
      <c r="CT922" s="151"/>
      <c r="CY922" s="151"/>
    </row>
    <row r="923" spans="1:103" x14ac:dyDescent="0.2">
      <c r="A923" s="60"/>
      <c r="B923" s="60"/>
      <c r="C923" s="60"/>
      <c r="D923" s="60"/>
      <c r="E923" s="60"/>
      <c r="F923" s="60"/>
      <c r="G923" s="60"/>
      <c r="H923" s="60"/>
      <c r="I923" s="60"/>
      <c r="J923" s="60"/>
      <c r="K923" s="60"/>
      <c r="L923" s="60"/>
      <c r="M923" s="60"/>
      <c r="N923" s="60"/>
      <c r="O923" s="60"/>
      <c r="P923" s="60"/>
      <c r="Q923" s="60"/>
      <c r="R923" s="334">
        <v>3101</v>
      </c>
      <c r="S923" s="319" t="s">
        <v>357</v>
      </c>
      <c r="BE923" s="60"/>
      <c r="BR923" s="60"/>
      <c r="BX923" s="151"/>
      <c r="CB923" s="151"/>
      <c r="CM923" s="151"/>
      <c r="CO923" s="151"/>
      <c r="CT923" s="151"/>
      <c r="CY923" s="151"/>
    </row>
    <row r="924" spans="1:103" x14ac:dyDescent="0.2">
      <c r="A924" s="60"/>
      <c r="B924" s="60"/>
      <c r="C924" s="60"/>
      <c r="D924" s="60"/>
      <c r="E924" s="60"/>
      <c r="F924" s="60"/>
      <c r="G924" s="60"/>
      <c r="H924" s="60"/>
      <c r="I924" s="60"/>
      <c r="J924" s="60"/>
      <c r="K924" s="60"/>
      <c r="L924" s="60"/>
      <c r="M924" s="60"/>
      <c r="N924" s="60"/>
      <c r="O924" s="60"/>
      <c r="P924" s="60"/>
      <c r="Q924" s="60"/>
      <c r="R924" s="334">
        <v>3102</v>
      </c>
      <c r="S924" s="319" t="s">
        <v>357</v>
      </c>
      <c r="BE924" s="60"/>
      <c r="BR924" s="60"/>
      <c r="BX924" s="151"/>
      <c r="CB924" s="151"/>
      <c r="CM924" s="151"/>
      <c r="CO924" s="151"/>
      <c r="CT924" s="151"/>
      <c r="CY924" s="151"/>
    </row>
    <row r="925" spans="1:103" x14ac:dyDescent="0.2">
      <c r="A925" s="60"/>
      <c r="B925" s="60"/>
      <c r="C925" s="60"/>
      <c r="D925" s="60"/>
      <c r="E925" s="60"/>
      <c r="F925" s="60"/>
      <c r="G925" s="60"/>
      <c r="H925" s="60"/>
      <c r="I925" s="60"/>
      <c r="J925" s="60"/>
      <c r="K925" s="60"/>
      <c r="L925" s="60"/>
      <c r="M925" s="60"/>
      <c r="N925" s="60"/>
      <c r="O925" s="60"/>
      <c r="P925" s="60"/>
      <c r="Q925" s="60"/>
      <c r="R925" s="334">
        <v>3103</v>
      </c>
      <c r="S925" s="319" t="s">
        <v>357</v>
      </c>
      <c r="BE925" s="60"/>
      <c r="BR925" s="60"/>
      <c r="BX925" s="151"/>
      <c r="CB925" s="151"/>
      <c r="CM925" s="151"/>
      <c r="CO925" s="151"/>
      <c r="CT925" s="151"/>
      <c r="CY925" s="151"/>
    </row>
    <row r="926" spans="1:103" x14ac:dyDescent="0.2">
      <c r="A926" s="60"/>
      <c r="B926" s="60"/>
      <c r="C926" s="60"/>
      <c r="D926" s="60"/>
      <c r="E926" s="60"/>
      <c r="F926" s="60"/>
      <c r="G926" s="60"/>
      <c r="H926" s="60"/>
      <c r="I926" s="60"/>
      <c r="J926" s="60"/>
      <c r="K926" s="60"/>
      <c r="L926" s="60"/>
      <c r="M926" s="60"/>
      <c r="N926" s="60"/>
      <c r="O926" s="60"/>
      <c r="P926" s="60"/>
      <c r="Q926" s="60"/>
      <c r="R926" s="334">
        <v>3104</v>
      </c>
      <c r="S926" s="319" t="s">
        <v>357</v>
      </c>
      <c r="BE926" s="60"/>
      <c r="BR926" s="60"/>
      <c r="BX926" s="151"/>
      <c r="CB926" s="151"/>
      <c r="CM926" s="151"/>
      <c r="CO926" s="151"/>
      <c r="CT926" s="151"/>
      <c r="CY926" s="151"/>
    </row>
    <row r="927" spans="1:103" x14ac:dyDescent="0.2">
      <c r="A927" s="60"/>
      <c r="B927" s="60"/>
      <c r="C927" s="60"/>
      <c r="D927" s="60"/>
      <c r="E927" s="60"/>
      <c r="F927" s="60"/>
      <c r="G927" s="60"/>
      <c r="H927" s="60"/>
      <c r="I927" s="60"/>
      <c r="J927" s="60"/>
      <c r="K927" s="60"/>
      <c r="L927" s="60"/>
      <c r="M927" s="60"/>
      <c r="N927" s="60"/>
      <c r="O927" s="60"/>
      <c r="P927" s="60"/>
      <c r="Q927" s="60"/>
      <c r="R927" s="334">
        <v>3105</v>
      </c>
      <c r="S927" s="319" t="s">
        <v>357</v>
      </c>
      <c r="BE927" s="60"/>
      <c r="BR927" s="60"/>
      <c r="BX927" s="151"/>
      <c r="CB927" s="151"/>
      <c r="CM927" s="151"/>
      <c r="CO927" s="151"/>
      <c r="CT927" s="151"/>
      <c r="CY927" s="151"/>
    </row>
    <row r="928" spans="1:103" x14ac:dyDescent="0.2">
      <c r="A928" s="60"/>
      <c r="B928" s="60"/>
      <c r="C928" s="60"/>
      <c r="D928" s="60"/>
      <c r="E928" s="60"/>
      <c r="F928" s="60"/>
      <c r="G928" s="60"/>
      <c r="H928" s="60"/>
      <c r="I928" s="60"/>
      <c r="J928" s="60"/>
      <c r="K928" s="60"/>
      <c r="L928" s="60"/>
      <c r="M928" s="60"/>
      <c r="N928" s="60"/>
      <c r="O928" s="60"/>
      <c r="P928" s="60"/>
      <c r="Q928" s="60"/>
      <c r="R928" s="334">
        <v>3106</v>
      </c>
      <c r="S928" s="319" t="s">
        <v>357</v>
      </c>
      <c r="BE928" s="60"/>
      <c r="BR928" s="60"/>
      <c r="BX928" s="151"/>
      <c r="CB928" s="151"/>
      <c r="CM928" s="151"/>
      <c r="CO928" s="151"/>
      <c r="CT928" s="151"/>
      <c r="CY928" s="151"/>
    </row>
    <row r="929" spans="1:103" x14ac:dyDescent="0.2">
      <c r="A929" s="60"/>
      <c r="B929" s="60"/>
      <c r="C929" s="60"/>
      <c r="D929" s="60"/>
      <c r="E929" s="60"/>
      <c r="F929" s="60"/>
      <c r="G929" s="60"/>
      <c r="H929" s="60"/>
      <c r="I929" s="60"/>
      <c r="J929" s="60"/>
      <c r="K929" s="60"/>
      <c r="L929" s="60"/>
      <c r="M929" s="60"/>
      <c r="N929" s="60"/>
      <c r="O929" s="60"/>
      <c r="P929" s="60"/>
      <c r="Q929" s="60"/>
      <c r="R929" s="334">
        <v>3108</v>
      </c>
      <c r="S929" s="319" t="s">
        <v>357</v>
      </c>
      <c r="BE929" s="60"/>
      <c r="BR929" s="60"/>
      <c r="BX929" s="151"/>
      <c r="CB929" s="151"/>
      <c r="CM929" s="151"/>
      <c r="CO929" s="151"/>
      <c r="CT929" s="151"/>
      <c r="CY929" s="151"/>
    </row>
    <row r="930" spans="1:103" x14ac:dyDescent="0.2">
      <c r="A930" s="60"/>
      <c r="B930" s="60"/>
      <c r="C930" s="60"/>
      <c r="D930" s="60"/>
      <c r="E930" s="60"/>
      <c r="F930" s="60"/>
      <c r="G930" s="60"/>
      <c r="H930" s="60"/>
      <c r="I930" s="60"/>
      <c r="J930" s="60"/>
      <c r="K930" s="60"/>
      <c r="L930" s="60"/>
      <c r="M930" s="60"/>
      <c r="N930" s="60"/>
      <c r="O930" s="60"/>
      <c r="P930" s="60"/>
      <c r="Q930" s="60"/>
      <c r="R930" s="334">
        <v>3109</v>
      </c>
      <c r="S930" s="319" t="s">
        <v>357</v>
      </c>
      <c r="BE930" s="60"/>
      <c r="BR930" s="60"/>
      <c r="BX930" s="151"/>
      <c r="CB930" s="151"/>
      <c r="CM930" s="151"/>
      <c r="CO930" s="151"/>
      <c r="CT930" s="151"/>
      <c r="CY930" s="151"/>
    </row>
    <row r="931" spans="1:103" x14ac:dyDescent="0.2">
      <c r="A931" s="60"/>
      <c r="B931" s="60"/>
      <c r="C931" s="60"/>
      <c r="D931" s="60"/>
      <c r="E931" s="60"/>
      <c r="F931" s="60"/>
      <c r="G931" s="60"/>
      <c r="H931" s="60"/>
      <c r="I931" s="60"/>
      <c r="J931" s="60"/>
      <c r="K931" s="60"/>
      <c r="L931" s="60"/>
      <c r="M931" s="60"/>
      <c r="N931" s="60"/>
      <c r="O931" s="60"/>
      <c r="P931" s="60"/>
      <c r="Q931" s="60"/>
      <c r="R931" s="334">
        <v>3110</v>
      </c>
      <c r="S931" s="319" t="s">
        <v>357</v>
      </c>
      <c r="BE931" s="60"/>
      <c r="BR931" s="60"/>
      <c r="BX931" s="151"/>
      <c r="CB931" s="151"/>
      <c r="CM931" s="151"/>
      <c r="CO931" s="151"/>
      <c r="CT931" s="151"/>
      <c r="CY931" s="151"/>
    </row>
    <row r="932" spans="1:103" x14ac:dyDescent="0.2">
      <c r="A932" s="60"/>
      <c r="B932" s="60"/>
      <c r="C932" s="60"/>
      <c r="D932" s="60"/>
      <c r="E932" s="60"/>
      <c r="F932" s="60"/>
      <c r="G932" s="60"/>
      <c r="H932" s="60"/>
      <c r="I932" s="60"/>
      <c r="J932" s="60"/>
      <c r="K932" s="60"/>
      <c r="L932" s="60"/>
      <c r="M932" s="60"/>
      <c r="N932" s="60"/>
      <c r="O932" s="60"/>
      <c r="P932" s="60"/>
      <c r="Q932" s="60"/>
      <c r="R932" s="334">
        <v>3215</v>
      </c>
      <c r="S932" s="319" t="s">
        <v>357</v>
      </c>
      <c r="BE932" s="60"/>
      <c r="BR932" s="60"/>
      <c r="BX932" s="151"/>
      <c r="CB932" s="151"/>
      <c r="CM932" s="151"/>
      <c r="CO932" s="151"/>
      <c r="CT932" s="151"/>
      <c r="CY932" s="151"/>
    </row>
    <row r="933" spans="1:103" x14ac:dyDescent="0.2">
      <c r="A933" s="60"/>
      <c r="B933" s="60"/>
      <c r="C933" s="60"/>
      <c r="D933" s="60"/>
      <c r="E933" s="60"/>
      <c r="F933" s="60"/>
      <c r="G933" s="60"/>
      <c r="H933" s="60"/>
      <c r="I933" s="60"/>
      <c r="J933" s="60"/>
      <c r="K933" s="60"/>
      <c r="L933" s="60"/>
      <c r="M933" s="60"/>
      <c r="N933" s="60"/>
      <c r="O933" s="60"/>
      <c r="P933" s="60"/>
      <c r="Q933" s="60"/>
      <c r="R933" s="334">
        <v>3216</v>
      </c>
      <c r="S933" s="319" t="s">
        <v>357</v>
      </c>
      <c r="BE933" s="60"/>
      <c r="BR933" s="60"/>
      <c r="BX933" s="151"/>
      <c r="CB933" s="151"/>
      <c r="CM933" s="151"/>
      <c r="CO933" s="151"/>
      <c r="CT933" s="151"/>
      <c r="CY933" s="151"/>
    </row>
    <row r="934" spans="1:103" x14ac:dyDescent="0.2">
      <c r="A934" s="60"/>
      <c r="B934" s="60"/>
      <c r="C934" s="60"/>
      <c r="D934" s="60"/>
      <c r="E934" s="60"/>
      <c r="F934" s="60"/>
      <c r="G934" s="60"/>
      <c r="H934" s="60"/>
      <c r="I934" s="60"/>
      <c r="J934" s="60"/>
      <c r="K934" s="60"/>
      <c r="L934" s="60"/>
      <c r="M934" s="60"/>
      <c r="N934" s="60"/>
      <c r="O934" s="60"/>
      <c r="P934" s="60"/>
      <c r="Q934" s="60"/>
      <c r="R934" s="334">
        <v>3217</v>
      </c>
      <c r="S934" s="319" t="s">
        <v>357</v>
      </c>
      <c r="BE934" s="60"/>
      <c r="BR934" s="60"/>
      <c r="BX934" s="151"/>
      <c r="CB934" s="151"/>
      <c r="CM934" s="151"/>
      <c r="CO934" s="151"/>
      <c r="CT934" s="151"/>
      <c r="CY934" s="151"/>
    </row>
    <row r="935" spans="1:103" x14ac:dyDescent="0.2">
      <c r="A935" s="60"/>
      <c r="B935" s="60"/>
      <c r="C935" s="60"/>
      <c r="D935" s="60"/>
      <c r="E935" s="60"/>
      <c r="F935" s="60"/>
      <c r="G935" s="60"/>
      <c r="H935" s="60"/>
      <c r="I935" s="60"/>
      <c r="J935" s="60"/>
      <c r="K935" s="60"/>
      <c r="L935" s="60"/>
      <c r="M935" s="60"/>
      <c r="N935" s="60"/>
      <c r="O935" s="60"/>
      <c r="P935" s="60"/>
      <c r="Q935" s="60"/>
      <c r="R935" s="334">
        <v>3218</v>
      </c>
      <c r="S935" s="319" t="s">
        <v>357</v>
      </c>
      <c r="BE935" s="60"/>
      <c r="BR935" s="60"/>
      <c r="BX935" s="151"/>
      <c r="CB935" s="151"/>
      <c r="CM935" s="151"/>
      <c r="CO935" s="151"/>
      <c r="CT935" s="151"/>
      <c r="CY935" s="151"/>
    </row>
    <row r="936" spans="1:103" x14ac:dyDescent="0.2">
      <c r="A936" s="60"/>
      <c r="B936" s="60"/>
      <c r="C936" s="60"/>
      <c r="D936" s="60"/>
      <c r="E936" s="60"/>
      <c r="F936" s="60"/>
      <c r="G936" s="60"/>
      <c r="H936" s="60"/>
      <c r="I936" s="60"/>
      <c r="J936" s="60"/>
      <c r="K936" s="60"/>
      <c r="L936" s="60"/>
      <c r="M936" s="60"/>
      <c r="N936" s="60"/>
      <c r="O936" s="60"/>
      <c r="P936" s="60"/>
      <c r="Q936" s="60"/>
      <c r="R936" s="334">
        <v>3220</v>
      </c>
      <c r="S936" s="319" t="s">
        <v>357</v>
      </c>
      <c r="BE936" s="60"/>
      <c r="BR936" s="60"/>
      <c r="BX936" s="151"/>
      <c r="CB936" s="151"/>
      <c r="CM936" s="151"/>
      <c r="CO936" s="151"/>
      <c r="CT936" s="151"/>
      <c r="CY936" s="151"/>
    </row>
    <row r="937" spans="1:103" x14ac:dyDescent="0.2">
      <c r="A937" s="60"/>
      <c r="B937" s="60"/>
      <c r="C937" s="60"/>
      <c r="D937" s="60"/>
      <c r="E937" s="60"/>
      <c r="F937" s="60"/>
      <c r="G937" s="60"/>
      <c r="H937" s="60"/>
      <c r="I937" s="60"/>
      <c r="J937" s="60"/>
      <c r="K937" s="60"/>
      <c r="L937" s="60"/>
      <c r="M937" s="60"/>
      <c r="N937" s="60"/>
      <c r="O937" s="60"/>
      <c r="P937" s="60"/>
      <c r="Q937" s="60"/>
      <c r="R937" s="334">
        <v>3221</v>
      </c>
      <c r="S937" s="319" t="s">
        <v>357</v>
      </c>
      <c r="BE937" s="60"/>
      <c r="BR937" s="60"/>
      <c r="BX937" s="151"/>
      <c r="CB937" s="151"/>
      <c r="CM937" s="151"/>
      <c r="CO937" s="151"/>
      <c r="CT937" s="151"/>
      <c r="CY937" s="151"/>
    </row>
    <row r="938" spans="1:103" x14ac:dyDescent="0.2">
      <c r="A938" s="60"/>
      <c r="B938" s="60"/>
      <c r="C938" s="60"/>
      <c r="D938" s="60"/>
      <c r="E938" s="60"/>
      <c r="F938" s="60"/>
      <c r="G938" s="60"/>
      <c r="H938" s="60"/>
      <c r="I938" s="60"/>
      <c r="J938" s="60"/>
      <c r="K938" s="60"/>
      <c r="L938" s="60"/>
      <c r="M938" s="60"/>
      <c r="N938" s="60"/>
      <c r="O938" s="60"/>
      <c r="P938" s="60"/>
      <c r="Q938" s="60"/>
      <c r="R938" s="334">
        <v>3222</v>
      </c>
      <c r="S938" s="319" t="s">
        <v>357</v>
      </c>
      <c r="BE938" s="60"/>
      <c r="BR938" s="60"/>
      <c r="BX938" s="151"/>
      <c r="CB938" s="151"/>
      <c r="CM938" s="151"/>
      <c r="CO938" s="151"/>
      <c r="CT938" s="151"/>
      <c r="CY938" s="151"/>
    </row>
    <row r="939" spans="1:103" x14ac:dyDescent="0.2">
      <c r="A939" s="60"/>
      <c r="B939" s="60"/>
      <c r="C939" s="60"/>
      <c r="D939" s="60"/>
      <c r="E939" s="60"/>
      <c r="F939" s="60"/>
      <c r="G939" s="60"/>
      <c r="H939" s="60"/>
      <c r="I939" s="60"/>
      <c r="J939" s="60"/>
      <c r="K939" s="60"/>
      <c r="L939" s="60"/>
      <c r="M939" s="60"/>
      <c r="N939" s="60"/>
      <c r="O939" s="60"/>
      <c r="P939" s="60"/>
      <c r="Q939" s="60"/>
      <c r="R939" s="334">
        <v>3223</v>
      </c>
      <c r="S939" s="319" t="s">
        <v>357</v>
      </c>
      <c r="BE939" s="60"/>
      <c r="BR939" s="60"/>
      <c r="BX939" s="151"/>
      <c r="CB939" s="151"/>
      <c r="CM939" s="151"/>
      <c r="CO939" s="151"/>
      <c r="CT939" s="151"/>
      <c r="CY939" s="151"/>
    </row>
    <row r="940" spans="1:103" x14ac:dyDescent="0.2">
      <c r="A940" s="60"/>
      <c r="B940" s="60"/>
      <c r="C940" s="60"/>
      <c r="D940" s="60"/>
      <c r="E940" s="60"/>
      <c r="F940" s="60"/>
      <c r="G940" s="60"/>
      <c r="H940" s="60"/>
      <c r="I940" s="60"/>
      <c r="J940" s="60"/>
      <c r="K940" s="60"/>
      <c r="L940" s="60"/>
      <c r="M940" s="60"/>
      <c r="N940" s="60"/>
      <c r="O940" s="60"/>
      <c r="P940" s="60"/>
      <c r="Q940" s="60"/>
      <c r="R940" s="334">
        <v>3224</v>
      </c>
      <c r="S940" s="319" t="s">
        <v>357</v>
      </c>
      <c r="BE940" s="60"/>
      <c r="BR940" s="60"/>
      <c r="BX940" s="151"/>
      <c r="CB940" s="151"/>
      <c r="CM940" s="151"/>
      <c r="CO940" s="151"/>
      <c r="CT940" s="151"/>
      <c r="CY940" s="151"/>
    </row>
    <row r="941" spans="1:103" x14ac:dyDescent="0.2">
      <c r="A941" s="60"/>
      <c r="B941" s="60"/>
      <c r="C941" s="60"/>
      <c r="D941" s="60"/>
      <c r="E941" s="60"/>
      <c r="F941" s="60"/>
      <c r="G941" s="60"/>
      <c r="H941" s="60"/>
      <c r="I941" s="60"/>
      <c r="J941" s="60"/>
      <c r="K941" s="60"/>
      <c r="L941" s="60"/>
      <c r="M941" s="60"/>
      <c r="N941" s="60"/>
      <c r="O941" s="60"/>
      <c r="P941" s="60"/>
      <c r="Q941" s="60"/>
      <c r="R941" s="334">
        <v>3225</v>
      </c>
      <c r="S941" s="319" t="s">
        <v>357</v>
      </c>
      <c r="BE941" s="60"/>
      <c r="BR941" s="60"/>
      <c r="BX941" s="151"/>
      <c r="CB941" s="151"/>
      <c r="CM941" s="151"/>
      <c r="CO941" s="151"/>
      <c r="CT941" s="151"/>
      <c r="CY941" s="151"/>
    </row>
    <row r="942" spans="1:103" x14ac:dyDescent="0.2">
      <c r="A942" s="60"/>
      <c r="B942" s="60"/>
      <c r="C942" s="60"/>
      <c r="D942" s="60"/>
      <c r="E942" s="60"/>
      <c r="F942" s="60"/>
      <c r="G942" s="60"/>
      <c r="H942" s="60"/>
      <c r="I942" s="60"/>
      <c r="J942" s="60"/>
      <c r="K942" s="60"/>
      <c r="L942" s="60"/>
      <c r="M942" s="60"/>
      <c r="N942" s="60"/>
      <c r="O942" s="60"/>
      <c r="P942" s="60"/>
      <c r="Q942" s="60"/>
      <c r="R942" s="334">
        <v>3226</v>
      </c>
      <c r="S942" s="319" t="s">
        <v>357</v>
      </c>
      <c r="BE942" s="60"/>
      <c r="BR942" s="60"/>
      <c r="BX942" s="151"/>
      <c r="CB942" s="151"/>
      <c r="CM942" s="151"/>
      <c r="CO942" s="151"/>
      <c r="CT942" s="151"/>
      <c r="CY942" s="151"/>
    </row>
    <row r="943" spans="1:103" x14ac:dyDescent="0.2">
      <c r="A943" s="60"/>
      <c r="B943" s="60"/>
      <c r="C943" s="60"/>
      <c r="D943" s="60"/>
      <c r="E943" s="60"/>
      <c r="F943" s="60"/>
      <c r="G943" s="60"/>
      <c r="H943" s="60"/>
      <c r="I943" s="60"/>
      <c r="J943" s="60"/>
      <c r="K943" s="60"/>
      <c r="L943" s="60"/>
      <c r="M943" s="60"/>
      <c r="N943" s="60"/>
      <c r="O943" s="60"/>
      <c r="P943" s="60"/>
      <c r="Q943" s="60"/>
      <c r="R943" s="334">
        <v>3227</v>
      </c>
      <c r="S943" s="319" t="s">
        <v>357</v>
      </c>
      <c r="BE943" s="60"/>
      <c r="BR943" s="60"/>
      <c r="BX943" s="151"/>
      <c r="CB943" s="151"/>
      <c r="CM943" s="151"/>
      <c r="CO943" s="151"/>
      <c r="CT943" s="151"/>
      <c r="CY943" s="151"/>
    </row>
    <row r="944" spans="1:103" x14ac:dyDescent="0.2">
      <c r="A944" s="60"/>
      <c r="B944" s="60"/>
      <c r="C944" s="60"/>
      <c r="D944" s="60"/>
      <c r="E944" s="60"/>
      <c r="F944" s="60"/>
      <c r="G944" s="60"/>
      <c r="H944" s="60"/>
      <c r="I944" s="60"/>
      <c r="J944" s="60"/>
      <c r="K944" s="60"/>
      <c r="L944" s="60"/>
      <c r="M944" s="60"/>
      <c r="N944" s="60"/>
      <c r="O944" s="60"/>
      <c r="P944" s="60"/>
      <c r="Q944" s="60"/>
      <c r="R944" s="334">
        <v>3229</v>
      </c>
      <c r="S944" s="319" t="s">
        <v>357</v>
      </c>
      <c r="BE944" s="60"/>
      <c r="BR944" s="60"/>
      <c r="BX944" s="151"/>
      <c r="CB944" s="151"/>
      <c r="CM944" s="151"/>
      <c r="CO944" s="151"/>
      <c r="CT944" s="151"/>
      <c r="CY944" s="151"/>
    </row>
    <row r="945" spans="1:103" x14ac:dyDescent="0.2">
      <c r="A945" s="60"/>
      <c r="B945" s="60"/>
      <c r="C945" s="60"/>
      <c r="D945" s="60"/>
      <c r="E945" s="60"/>
      <c r="F945" s="60"/>
      <c r="G945" s="60"/>
      <c r="H945" s="60"/>
      <c r="I945" s="60"/>
      <c r="J945" s="60"/>
      <c r="K945" s="60"/>
      <c r="L945" s="60"/>
      <c r="M945" s="60"/>
      <c r="N945" s="60"/>
      <c r="O945" s="60"/>
      <c r="P945" s="60"/>
      <c r="Q945" s="60"/>
      <c r="R945" s="334">
        <v>3230</v>
      </c>
      <c r="S945" s="319" t="s">
        <v>357</v>
      </c>
      <c r="BE945" s="60"/>
      <c r="BR945" s="60"/>
      <c r="BX945" s="151"/>
      <c r="CB945" s="151"/>
      <c r="CM945" s="151"/>
      <c r="CO945" s="151"/>
      <c r="CT945" s="151"/>
      <c r="CY945" s="151"/>
    </row>
    <row r="946" spans="1:103" x14ac:dyDescent="0.2">
      <c r="A946" s="60"/>
      <c r="B946" s="60"/>
      <c r="C946" s="60"/>
      <c r="D946" s="60"/>
      <c r="E946" s="60"/>
      <c r="F946" s="60"/>
      <c r="G946" s="60"/>
      <c r="H946" s="60"/>
      <c r="I946" s="60"/>
      <c r="J946" s="60"/>
      <c r="K946" s="60"/>
      <c r="L946" s="60"/>
      <c r="M946" s="60"/>
      <c r="N946" s="60"/>
      <c r="O946" s="60"/>
      <c r="P946" s="60"/>
      <c r="Q946" s="60"/>
      <c r="R946" s="334">
        <v>3231</v>
      </c>
      <c r="S946" s="319" t="s">
        <v>357</v>
      </c>
      <c r="BE946" s="60"/>
      <c r="BR946" s="60"/>
      <c r="BX946" s="151"/>
      <c r="CB946" s="151"/>
      <c r="CM946" s="151"/>
      <c r="CO946" s="151"/>
      <c r="CT946" s="151"/>
      <c r="CY946" s="151"/>
    </row>
    <row r="947" spans="1:103" x14ac:dyDescent="0.2">
      <c r="A947" s="60"/>
      <c r="B947" s="60"/>
      <c r="C947" s="60"/>
      <c r="D947" s="60"/>
      <c r="E947" s="60"/>
      <c r="F947" s="60"/>
      <c r="G947" s="60"/>
      <c r="H947" s="60"/>
      <c r="I947" s="60"/>
      <c r="J947" s="60"/>
      <c r="K947" s="60"/>
      <c r="L947" s="60"/>
      <c r="M947" s="60"/>
      <c r="N947" s="60"/>
      <c r="O947" s="60"/>
      <c r="P947" s="60"/>
      <c r="Q947" s="60"/>
      <c r="R947" s="334">
        <v>3233</v>
      </c>
      <c r="S947" s="319" t="s">
        <v>357</v>
      </c>
      <c r="BE947" s="60"/>
      <c r="BR947" s="60"/>
      <c r="BX947" s="151"/>
      <c r="CB947" s="151"/>
      <c r="CM947" s="151"/>
      <c r="CO947" s="151"/>
      <c r="CT947" s="151"/>
      <c r="CY947" s="151"/>
    </row>
    <row r="948" spans="1:103" x14ac:dyDescent="0.2">
      <c r="A948" s="60"/>
      <c r="B948" s="60"/>
      <c r="C948" s="60"/>
      <c r="D948" s="60"/>
      <c r="E948" s="60"/>
      <c r="F948" s="60"/>
      <c r="G948" s="60"/>
      <c r="H948" s="60"/>
      <c r="I948" s="60"/>
      <c r="J948" s="60"/>
      <c r="K948" s="60"/>
      <c r="L948" s="60"/>
      <c r="M948" s="60"/>
      <c r="N948" s="60"/>
      <c r="O948" s="60"/>
      <c r="P948" s="60"/>
      <c r="Q948" s="60"/>
      <c r="R948" s="334">
        <v>3234</v>
      </c>
      <c r="S948" s="319" t="s">
        <v>357</v>
      </c>
      <c r="BE948" s="60"/>
      <c r="BR948" s="60"/>
      <c r="BX948" s="151"/>
      <c r="CB948" s="151"/>
      <c r="CM948" s="151"/>
      <c r="CO948" s="151"/>
      <c r="CT948" s="151"/>
      <c r="CY948" s="151"/>
    </row>
    <row r="949" spans="1:103" x14ac:dyDescent="0.2">
      <c r="A949" s="60"/>
      <c r="B949" s="60"/>
      <c r="C949" s="60"/>
      <c r="D949" s="60"/>
      <c r="E949" s="60"/>
      <c r="F949" s="60"/>
      <c r="G949" s="60"/>
      <c r="H949" s="60"/>
      <c r="I949" s="60"/>
      <c r="J949" s="60"/>
      <c r="K949" s="60"/>
      <c r="L949" s="60"/>
      <c r="M949" s="60"/>
      <c r="N949" s="60"/>
      <c r="O949" s="60"/>
      <c r="P949" s="60"/>
      <c r="Q949" s="60"/>
      <c r="R949" s="334">
        <v>3235</v>
      </c>
      <c r="S949" s="319" t="s">
        <v>357</v>
      </c>
      <c r="BE949" s="60"/>
      <c r="BR949" s="60"/>
      <c r="BX949" s="151"/>
      <c r="CB949" s="151"/>
      <c r="CM949" s="151"/>
      <c r="CO949" s="151"/>
      <c r="CT949" s="151"/>
      <c r="CY949" s="151"/>
    </row>
    <row r="950" spans="1:103" x14ac:dyDescent="0.2">
      <c r="A950" s="60"/>
      <c r="B950" s="60"/>
      <c r="C950" s="60"/>
      <c r="D950" s="60"/>
      <c r="E950" s="60"/>
      <c r="F950" s="60"/>
      <c r="G950" s="60"/>
      <c r="H950" s="60"/>
      <c r="I950" s="60"/>
      <c r="J950" s="60"/>
      <c r="K950" s="60"/>
      <c r="L950" s="60"/>
      <c r="M950" s="60"/>
      <c r="N950" s="60"/>
      <c r="O950" s="60"/>
      <c r="P950" s="60"/>
      <c r="Q950" s="60"/>
      <c r="R950" s="334">
        <v>3237</v>
      </c>
      <c r="S950" s="319" t="s">
        <v>357</v>
      </c>
      <c r="BE950" s="60"/>
      <c r="BR950" s="60"/>
      <c r="BX950" s="151"/>
      <c r="CB950" s="151"/>
      <c r="CM950" s="151"/>
      <c r="CO950" s="151"/>
      <c r="CT950" s="151"/>
      <c r="CY950" s="151"/>
    </row>
    <row r="951" spans="1:103" x14ac:dyDescent="0.2">
      <c r="A951" s="60"/>
      <c r="B951" s="60"/>
      <c r="C951" s="60"/>
      <c r="D951" s="60"/>
      <c r="E951" s="60"/>
      <c r="F951" s="60"/>
      <c r="G951" s="60"/>
      <c r="H951" s="60"/>
      <c r="I951" s="60"/>
      <c r="J951" s="60"/>
      <c r="K951" s="60"/>
      <c r="L951" s="60"/>
      <c r="M951" s="60"/>
      <c r="N951" s="60"/>
      <c r="O951" s="60"/>
      <c r="P951" s="60"/>
      <c r="Q951" s="60"/>
      <c r="R951" s="334">
        <v>3238</v>
      </c>
      <c r="S951" s="319" t="s">
        <v>357</v>
      </c>
      <c r="BE951" s="60"/>
      <c r="BR951" s="60"/>
      <c r="BX951" s="151"/>
      <c r="CB951" s="151"/>
      <c r="CM951" s="151"/>
      <c r="CO951" s="151"/>
      <c r="CT951" s="151"/>
      <c r="CY951" s="151"/>
    </row>
    <row r="952" spans="1:103" x14ac:dyDescent="0.2">
      <c r="A952" s="60"/>
      <c r="B952" s="60"/>
      <c r="C952" s="60"/>
      <c r="D952" s="60"/>
      <c r="E952" s="60"/>
      <c r="F952" s="60"/>
      <c r="G952" s="60"/>
      <c r="H952" s="60"/>
      <c r="I952" s="60"/>
      <c r="J952" s="60"/>
      <c r="K952" s="60"/>
      <c r="L952" s="60"/>
      <c r="M952" s="60"/>
      <c r="N952" s="60"/>
      <c r="O952" s="60"/>
      <c r="P952" s="60"/>
      <c r="Q952" s="60"/>
      <c r="R952" s="334">
        <v>3240</v>
      </c>
      <c r="S952" s="319" t="s">
        <v>357</v>
      </c>
      <c r="BE952" s="60"/>
      <c r="BR952" s="60"/>
      <c r="BX952" s="151"/>
      <c r="CB952" s="151"/>
      <c r="CM952" s="151"/>
      <c r="CO952" s="151"/>
      <c r="CT952" s="151"/>
      <c r="CY952" s="151"/>
    </row>
    <row r="953" spans="1:103" x14ac:dyDescent="0.2">
      <c r="A953" s="60"/>
      <c r="B953" s="60"/>
      <c r="C953" s="60"/>
      <c r="D953" s="60"/>
      <c r="E953" s="60"/>
      <c r="F953" s="60"/>
      <c r="G953" s="60"/>
      <c r="H953" s="60"/>
      <c r="I953" s="60"/>
      <c r="J953" s="60"/>
      <c r="K953" s="60"/>
      <c r="L953" s="60"/>
      <c r="M953" s="60"/>
      <c r="N953" s="60"/>
      <c r="O953" s="60"/>
      <c r="P953" s="60"/>
      <c r="Q953" s="60"/>
      <c r="R953" s="334">
        <v>3241</v>
      </c>
      <c r="S953" s="319" t="s">
        <v>357</v>
      </c>
      <c r="BE953" s="60"/>
      <c r="BR953" s="60"/>
      <c r="BX953" s="151"/>
      <c r="CB953" s="151"/>
      <c r="CM953" s="151"/>
      <c r="CO953" s="151"/>
      <c r="CT953" s="151"/>
      <c r="CY953" s="151"/>
    </row>
    <row r="954" spans="1:103" x14ac:dyDescent="0.2">
      <c r="A954" s="60"/>
      <c r="B954" s="60"/>
      <c r="C954" s="60"/>
      <c r="D954" s="60"/>
      <c r="E954" s="60"/>
      <c r="F954" s="60"/>
      <c r="G954" s="60"/>
      <c r="H954" s="60"/>
      <c r="I954" s="60"/>
      <c r="J954" s="60"/>
      <c r="K954" s="60"/>
      <c r="L954" s="60"/>
      <c r="M954" s="60"/>
      <c r="N954" s="60"/>
      <c r="O954" s="60"/>
      <c r="P954" s="60"/>
      <c r="Q954" s="60"/>
      <c r="R954" s="334">
        <v>3242</v>
      </c>
      <c r="S954" s="319" t="s">
        <v>357</v>
      </c>
      <c r="BE954" s="60"/>
      <c r="BR954" s="60"/>
      <c r="BX954" s="151"/>
      <c r="CB954" s="151"/>
      <c r="CM954" s="151"/>
      <c r="CO954" s="151"/>
      <c r="CT954" s="151"/>
      <c r="CY954" s="151"/>
    </row>
    <row r="955" spans="1:103" x14ac:dyDescent="0.2">
      <c r="A955" s="60"/>
      <c r="B955" s="60"/>
      <c r="C955" s="60"/>
      <c r="D955" s="60"/>
      <c r="E955" s="60"/>
      <c r="F955" s="60"/>
      <c r="G955" s="60"/>
      <c r="H955" s="60"/>
      <c r="I955" s="60"/>
      <c r="J955" s="60"/>
      <c r="K955" s="60"/>
      <c r="L955" s="60"/>
      <c r="M955" s="60"/>
      <c r="N955" s="60"/>
      <c r="O955" s="60"/>
      <c r="P955" s="60"/>
      <c r="Q955" s="60"/>
      <c r="R955" s="334">
        <v>3243</v>
      </c>
      <c r="S955" s="319" t="s">
        <v>357</v>
      </c>
      <c r="BE955" s="60"/>
      <c r="BR955" s="60"/>
      <c r="BX955" s="151"/>
      <c r="CB955" s="151"/>
      <c r="CM955" s="151"/>
      <c r="CO955" s="151"/>
      <c r="CT955" s="151"/>
      <c r="CY955" s="151"/>
    </row>
    <row r="956" spans="1:103" x14ac:dyDescent="0.2">
      <c r="A956" s="60"/>
      <c r="B956" s="60"/>
      <c r="C956" s="60"/>
      <c r="D956" s="60"/>
      <c r="E956" s="60"/>
      <c r="F956" s="60"/>
      <c r="G956" s="60"/>
      <c r="H956" s="60"/>
      <c r="I956" s="60"/>
      <c r="J956" s="60"/>
      <c r="K956" s="60"/>
      <c r="L956" s="60"/>
      <c r="M956" s="60"/>
      <c r="N956" s="60"/>
      <c r="O956" s="60"/>
      <c r="P956" s="60"/>
      <c r="Q956" s="60"/>
      <c r="R956" s="334">
        <v>3244</v>
      </c>
      <c r="S956" s="319" t="s">
        <v>357</v>
      </c>
      <c r="BE956" s="60"/>
      <c r="BR956" s="60"/>
      <c r="BX956" s="151"/>
      <c r="CB956" s="151"/>
      <c r="CM956" s="151"/>
      <c r="CO956" s="151"/>
      <c r="CT956" s="151"/>
      <c r="CY956" s="151"/>
    </row>
    <row r="957" spans="1:103" x14ac:dyDescent="0.2">
      <c r="A957" s="60"/>
      <c r="B957" s="60"/>
      <c r="C957" s="60"/>
      <c r="D957" s="60"/>
      <c r="E957" s="60"/>
      <c r="F957" s="60"/>
      <c r="G957" s="60"/>
      <c r="H957" s="60"/>
      <c r="I957" s="60"/>
      <c r="J957" s="60"/>
      <c r="K957" s="60"/>
      <c r="L957" s="60"/>
      <c r="M957" s="60"/>
      <c r="N957" s="60"/>
      <c r="O957" s="60"/>
      <c r="P957" s="60"/>
      <c r="Q957" s="60"/>
      <c r="R957" s="334">
        <v>3245</v>
      </c>
      <c r="S957" s="319" t="s">
        <v>357</v>
      </c>
      <c r="BE957" s="60"/>
      <c r="BR957" s="60"/>
      <c r="BX957" s="151"/>
      <c r="CB957" s="151"/>
      <c r="CM957" s="151"/>
      <c r="CO957" s="151"/>
      <c r="CT957" s="151"/>
      <c r="CY957" s="151"/>
    </row>
    <row r="958" spans="1:103" x14ac:dyDescent="0.2">
      <c r="A958" s="60"/>
      <c r="B958" s="60"/>
      <c r="C958" s="60"/>
      <c r="D958" s="60"/>
      <c r="E958" s="60"/>
      <c r="F958" s="60"/>
      <c r="G958" s="60"/>
      <c r="H958" s="60"/>
      <c r="I958" s="60"/>
      <c r="J958" s="60"/>
      <c r="K958" s="60"/>
      <c r="L958" s="60"/>
      <c r="M958" s="60"/>
      <c r="N958" s="60"/>
      <c r="O958" s="60"/>
      <c r="P958" s="60"/>
      <c r="Q958" s="60"/>
      <c r="R958" s="334">
        <v>3246</v>
      </c>
      <c r="S958" s="319" t="s">
        <v>357</v>
      </c>
      <c r="BE958" s="60"/>
      <c r="BR958" s="60"/>
      <c r="BX958" s="151"/>
      <c r="CB958" s="151"/>
      <c r="CM958" s="151"/>
      <c r="CO958" s="151"/>
      <c r="CT958" s="151"/>
      <c r="CY958" s="151"/>
    </row>
    <row r="959" spans="1:103" x14ac:dyDescent="0.2">
      <c r="A959" s="60"/>
      <c r="B959" s="60"/>
      <c r="C959" s="60"/>
      <c r="D959" s="60"/>
      <c r="E959" s="60"/>
      <c r="F959" s="60"/>
      <c r="G959" s="60"/>
      <c r="H959" s="60"/>
      <c r="I959" s="60"/>
      <c r="J959" s="60"/>
      <c r="K959" s="60"/>
      <c r="L959" s="60"/>
      <c r="M959" s="60"/>
      <c r="N959" s="60"/>
      <c r="O959" s="60"/>
      <c r="P959" s="60"/>
      <c r="Q959" s="60"/>
      <c r="R959" s="334">
        <v>3247</v>
      </c>
      <c r="S959" s="319" t="s">
        <v>357</v>
      </c>
      <c r="BE959" s="60"/>
      <c r="BR959" s="60"/>
      <c r="BX959" s="151"/>
      <c r="CB959" s="151"/>
      <c r="CM959" s="151"/>
      <c r="CO959" s="151"/>
      <c r="CT959" s="151"/>
      <c r="CY959" s="151"/>
    </row>
    <row r="960" spans="1:103" x14ac:dyDescent="0.2">
      <c r="A960" s="60"/>
      <c r="B960" s="60"/>
      <c r="C960" s="60"/>
      <c r="D960" s="60"/>
      <c r="E960" s="60"/>
      <c r="F960" s="60"/>
      <c r="G960" s="60"/>
      <c r="H960" s="60"/>
      <c r="I960" s="60"/>
      <c r="J960" s="60"/>
      <c r="K960" s="60"/>
      <c r="L960" s="60"/>
      <c r="M960" s="60"/>
      <c r="N960" s="60"/>
      <c r="O960" s="60"/>
      <c r="P960" s="60"/>
      <c r="Q960" s="60"/>
      <c r="R960" s="334">
        <v>3249</v>
      </c>
      <c r="S960" s="319" t="s">
        <v>357</v>
      </c>
      <c r="BE960" s="60"/>
      <c r="BR960" s="60"/>
      <c r="BX960" s="151"/>
      <c r="CB960" s="151"/>
      <c r="CM960" s="151"/>
      <c r="CO960" s="151"/>
      <c r="CT960" s="151"/>
      <c r="CY960" s="151"/>
    </row>
    <row r="961" spans="1:103" x14ac:dyDescent="0.2">
      <c r="A961" s="60"/>
      <c r="B961" s="60"/>
      <c r="C961" s="60"/>
      <c r="D961" s="60"/>
      <c r="E961" s="60"/>
      <c r="F961" s="60"/>
      <c r="G961" s="60"/>
      <c r="H961" s="60"/>
      <c r="I961" s="60"/>
      <c r="J961" s="60"/>
      <c r="K961" s="60"/>
      <c r="L961" s="60"/>
      <c r="M961" s="60"/>
      <c r="N961" s="60"/>
      <c r="O961" s="60"/>
      <c r="P961" s="60"/>
      <c r="Q961" s="60"/>
      <c r="R961" s="334">
        <v>3251</v>
      </c>
      <c r="S961" s="319" t="s">
        <v>357</v>
      </c>
      <c r="BE961" s="60"/>
      <c r="BR961" s="60"/>
      <c r="BX961" s="151"/>
      <c r="CB961" s="151"/>
      <c r="CM961" s="151"/>
      <c r="CO961" s="151"/>
      <c r="CT961" s="151"/>
      <c r="CY961" s="151"/>
    </row>
    <row r="962" spans="1:103" x14ac:dyDescent="0.2">
      <c r="A962" s="60"/>
      <c r="B962" s="60"/>
      <c r="C962" s="60"/>
      <c r="D962" s="60"/>
      <c r="E962" s="60"/>
      <c r="F962" s="60"/>
      <c r="G962" s="60"/>
      <c r="H962" s="60"/>
      <c r="I962" s="60"/>
      <c r="J962" s="60"/>
      <c r="K962" s="60"/>
      <c r="L962" s="60"/>
      <c r="M962" s="60"/>
      <c r="N962" s="60"/>
      <c r="O962" s="60"/>
      <c r="P962" s="60"/>
      <c r="Q962" s="60"/>
      <c r="R962" s="334">
        <v>3252</v>
      </c>
      <c r="S962" s="319" t="s">
        <v>357</v>
      </c>
      <c r="BE962" s="60"/>
      <c r="BR962" s="60"/>
      <c r="BX962" s="151"/>
      <c r="CB962" s="151"/>
      <c r="CM962" s="151"/>
      <c r="CO962" s="151"/>
      <c r="CT962" s="151"/>
      <c r="CY962" s="151"/>
    </row>
    <row r="963" spans="1:103" x14ac:dyDescent="0.2">
      <c r="A963" s="60"/>
      <c r="B963" s="60"/>
      <c r="C963" s="60"/>
      <c r="D963" s="60"/>
      <c r="E963" s="60"/>
      <c r="F963" s="60"/>
      <c r="G963" s="60"/>
      <c r="H963" s="60"/>
      <c r="I963" s="60"/>
      <c r="J963" s="60"/>
      <c r="K963" s="60"/>
      <c r="L963" s="60"/>
      <c r="M963" s="60"/>
      <c r="N963" s="60"/>
      <c r="O963" s="60"/>
      <c r="P963" s="60"/>
      <c r="Q963" s="60"/>
      <c r="R963" s="334">
        <v>3253</v>
      </c>
      <c r="S963" s="319" t="s">
        <v>357</v>
      </c>
      <c r="BE963" s="60"/>
      <c r="BR963" s="60"/>
      <c r="BX963" s="151"/>
      <c r="CB963" s="151"/>
      <c r="CM963" s="151"/>
      <c r="CO963" s="151"/>
      <c r="CT963" s="151"/>
      <c r="CY963" s="151"/>
    </row>
    <row r="964" spans="1:103" x14ac:dyDescent="0.2">
      <c r="A964" s="60"/>
      <c r="B964" s="60"/>
      <c r="C964" s="60"/>
      <c r="D964" s="60"/>
      <c r="E964" s="60"/>
      <c r="F964" s="60"/>
      <c r="G964" s="60"/>
      <c r="H964" s="60"/>
      <c r="I964" s="60"/>
      <c r="J964" s="60"/>
      <c r="K964" s="60"/>
      <c r="L964" s="60"/>
      <c r="M964" s="60"/>
      <c r="N964" s="60"/>
      <c r="O964" s="60"/>
      <c r="P964" s="60"/>
      <c r="Q964" s="60"/>
      <c r="R964" s="334">
        <v>3254</v>
      </c>
      <c r="S964" s="319" t="s">
        <v>357</v>
      </c>
      <c r="BE964" s="60"/>
      <c r="BR964" s="60"/>
      <c r="BX964" s="151"/>
      <c r="CB964" s="151"/>
      <c r="CM964" s="151"/>
      <c r="CO964" s="151"/>
      <c r="CT964" s="151"/>
      <c r="CY964" s="151"/>
    </row>
    <row r="965" spans="1:103" x14ac:dyDescent="0.2">
      <c r="A965" s="60"/>
      <c r="B965" s="60"/>
      <c r="C965" s="60"/>
      <c r="D965" s="60"/>
      <c r="E965" s="60"/>
      <c r="F965" s="60"/>
      <c r="G965" s="60"/>
      <c r="H965" s="60"/>
      <c r="I965" s="60"/>
      <c r="J965" s="60"/>
      <c r="K965" s="60"/>
      <c r="L965" s="60"/>
      <c r="M965" s="60"/>
      <c r="N965" s="60"/>
      <c r="O965" s="60"/>
      <c r="P965" s="60"/>
      <c r="Q965" s="60"/>
      <c r="R965" s="334">
        <v>3255</v>
      </c>
      <c r="S965" s="319" t="s">
        <v>357</v>
      </c>
      <c r="BE965" s="60"/>
      <c r="BR965" s="60"/>
      <c r="BX965" s="151"/>
      <c r="CB965" s="151"/>
      <c r="CM965" s="151"/>
      <c r="CO965" s="151"/>
      <c r="CT965" s="151"/>
      <c r="CY965" s="151"/>
    </row>
    <row r="966" spans="1:103" x14ac:dyDescent="0.2">
      <c r="A966" s="60"/>
      <c r="B966" s="60"/>
      <c r="C966" s="60"/>
      <c r="D966" s="60"/>
      <c r="E966" s="60"/>
      <c r="F966" s="60"/>
      <c r="G966" s="60"/>
      <c r="H966" s="60"/>
      <c r="I966" s="60"/>
      <c r="J966" s="60"/>
      <c r="K966" s="60"/>
      <c r="L966" s="60"/>
      <c r="M966" s="60"/>
      <c r="N966" s="60"/>
      <c r="O966" s="60"/>
      <c r="P966" s="60"/>
      <c r="Q966" s="60"/>
      <c r="R966" s="334">
        <v>3256</v>
      </c>
      <c r="S966" s="319" t="s">
        <v>357</v>
      </c>
      <c r="BE966" s="60"/>
      <c r="BR966" s="60"/>
      <c r="BX966" s="151"/>
      <c r="CB966" s="151"/>
      <c r="CM966" s="151"/>
      <c r="CO966" s="151"/>
      <c r="CT966" s="151"/>
      <c r="CY966" s="151"/>
    </row>
    <row r="967" spans="1:103" x14ac:dyDescent="0.2">
      <c r="A967" s="60"/>
      <c r="B967" s="60"/>
      <c r="C967" s="60"/>
      <c r="D967" s="60"/>
      <c r="E967" s="60"/>
      <c r="F967" s="60"/>
      <c r="G967" s="60"/>
      <c r="H967" s="60"/>
      <c r="I967" s="60"/>
      <c r="J967" s="60"/>
      <c r="K967" s="60"/>
      <c r="L967" s="60"/>
      <c r="M967" s="60"/>
      <c r="N967" s="60"/>
      <c r="O967" s="60"/>
      <c r="P967" s="60"/>
      <c r="Q967" s="60"/>
      <c r="R967" s="334">
        <v>3257</v>
      </c>
      <c r="S967" s="319" t="s">
        <v>357</v>
      </c>
      <c r="BE967" s="60"/>
      <c r="BR967" s="60"/>
      <c r="BX967" s="151"/>
      <c r="CB967" s="151"/>
      <c r="CM967" s="151"/>
      <c r="CO967" s="151"/>
      <c r="CT967" s="151"/>
      <c r="CY967" s="151"/>
    </row>
    <row r="968" spans="1:103" x14ac:dyDescent="0.2">
      <c r="A968" s="60"/>
      <c r="B968" s="60"/>
      <c r="C968" s="60"/>
      <c r="D968" s="60"/>
      <c r="E968" s="60"/>
      <c r="F968" s="60"/>
      <c r="G968" s="60"/>
      <c r="H968" s="60"/>
      <c r="I968" s="60"/>
      <c r="J968" s="60"/>
      <c r="K968" s="60"/>
      <c r="L968" s="60"/>
      <c r="M968" s="60"/>
      <c r="N968" s="60"/>
      <c r="O968" s="60"/>
      <c r="P968" s="60"/>
      <c r="Q968" s="60"/>
      <c r="R968" s="334">
        <v>3258</v>
      </c>
      <c r="S968" s="319" t="s">
        <v>357</v>
      </c>
      <c r="BE968" s="60"/>
      <c r="BR968" s="60"/>
      <c r="BX968" s="151"/>
      <c r="CB968" s="151"/>
      <c r="CM968" s="151"/>
      <c r="CO968" s="151"/>
      <c r="CT968" s="151"/>
      <c r="CY968" s="151"/>
    </row>
    <row r="969" spans="1:103" x14ac:dyDescent="0.2">
      <c r="A969" s="60"/>
      <c r="B969" s="60"/>
      <c r="C969" s="60"/>
      <c r="D969" s="60"/>
      <c r="E969" s="60"/>
      <c r="F969" s="60"/>
      <c r="G969" s="60"/>
      <c r="H969" s="60"/>
      <c r="I969" s="60"/>
      <c r="J969" s="60"/>
      <c r="K969" s="60"/>
      <c r="L969" s="60"/>
      <c r="M969" s="60"/>
      <c r="N969" s="60"/>
      <c r="O969" s="60"/>
      <c r="P969" s="60"/>
      <c r="Q969" s="60"/>
      <c r="R969" s="334">
        <v>3259</v>
      </c>
      <c r="S969" s="319" t="s">
        <v>357</v>
      </c>
      <c r="BE969" s="60"/>
      <c r="BR969" s="60"/>
      <c r="BX969" s="151"/>
      <c r="CB969" s="151"/>
      <c r="CM969" s="151"/>
      <c r="CO969" s="151"/>
      <c r="CT969" s="151"/>
      <c r="CY969" s="151"/>
    </row>
    <row r="970" spans="1:103" x14ac:dyDescent="0.2">
      <c r="A970" s="60"/>
      <c r="B970" s="60"/>
      <c r="C970" s="60"/>
      <c r="D970" s="60"/>
      <c r="E970" s="60"/>
      <c r="F970" s="60"/>
      <c r="G970" s="60"/>
      <c r="H970" s="60"/>
      <c r="I970" s="60"/>
      <c r="J970" s="60"/>
      <c r="K970" s="60"/>
      <c r="L970" s="60"/>
      <c r="M970" s="60"/>
      <c r="N970" s="60"/>
      <c r="O970" s="60"/>
      <c r="P970" s="60"/>
      <c r="Q970" s="60"/>
      <c r="R970" s="334">
        <v>3260</v>
      </c>
      <c r="S970" s="319" t="s">
        <v>357</v>
      </c>
      <c r="BE970" s="60"/>
      <c r="BR970" s="60"/>
      <c r="BX970" s="151"/>
      <c r="CB970" s="151"/>
      <c r="CM970" s="151"/>
      <c r="CO970" s="151"/>
      <c r="CT970" s="151"/>
      <c r="CY970" s="151"/>
    </row>
    <row r="971" spans="1:103" x14ac:dyDescent="0.2">
      <c r="A971" s="60"/>
      <c r="B971" s="60"/>
      <c r="C971" s="60"/>
      <c r="D971" s="60"/>
      <c r="E971" s="60"/>
      <c r="F971" s="60"/>
      <c r="G971" s="60"/>
      <c r="H971" s="60"/>
      <c r="I971" s="60"/>
      <c r="J971" s="60"/>
      <c r="K971" s="60"/>
      <c r="L971" s="60"/>
      <c r="M971" s="60"/>
      <c r="N971" s="60"/>
      <c r="O971" s="60"/>
      <c r="P971" s="60"/>
      <c r="Q971" s="60"/>
      <c r="R971" s="334">
        <v>3261</v>
      </c>
      <c r="S971" s="319" t="s">
        <v>357</v>
      </c>
      <c r="BE971" s="60"/>
      <c r="BR971" s="60"/>
      <c r="BX971" s="151"/>
      <c r="CB971" s="151"/>
      <c r="CM971" s="151"/>
      <c r="CO971" s="151"/>
      <c r="CT971" s="151"/>
      <c r="CY971" s="151"/>
    </row>
    <row r="972" spans="1:103" x14ac:dyDescent="0.2">
      <c r="A972" s="60"/>
      <c r="B972" s="60"/>
      <c r="C972" s="60"/>
      <c r="D972" s="60"/>
      <c r="E972" s="60"/>
      <c r="F972" s="60"/>
      <c r="G972" s="60"/>
      <c r="H972" s="60"/>
      <c r="I972" s="60"/>
      <c r="J972" s="60"/>
      <c r="K972" s="60"/>
      <c r="L972" s="60"/>
      <c r="M972" s="60"/>
      <c r="N972" s="60"/>
      <c r="O972" s="60"/>
      <c r="P972" s="60"/>
      <c r="Q972" s="60"/>
      <c r="R972" s="334">
        <v>3262</v>
      </c>
      <c r="S972" s="319" t="s">
        <v>357</v>
      </c>
      <c r="BE972" s="60"/>
      <c r="BR972" s="60"/>
      <c r="BX972" s="151"/>
      <c r="CB972" s="151"/>
      <c r="CM972" s="151"/>
      <c r="CO972" s="151"/>
      <c r="CT972" s="151"/>
      <c r="CY972" s="151"/>
    </row>
    <row r="973" spans="1:103" x14ac:dyDescent="0.2">
      <c r="A973" s="60"/>
      <c r="B973" s="60"/>
      <c r="C973" s="60"/>
      <c r="D973" s="60"/>
      <c r="E973" s="60"/>
      <c r="F973" s="60"/>
      <c r="G973" s="60"/>
      <c r="H973" s="60"/>
      <c r="I973" s="60"/>
      <c r="J973" s="60"/>
      <c r="K973" s="60"/>
      <c r="L973" s="60"/>
      <c r="M973" s="60"/>
      <c r="N973" s="60"/>
      <c r="O973" s="60"/>
      <c r="P973" s="60"/>
      <c r="Q973" s="60"/>
      <c r="R973" s="334">
        <v>3263</v>
      </c>
      <c r="S973" s="319" t="s">
        <v>357</v>
      </c>
      <c r="BE973" s="60"/>
      <c r="BR973" s="60"/>
      <c r="BX973" s="151"/>
      <c r="CB973" s="151"/>
      <c r="CM973" s="151"/>
      <c r="CO973" s="151"/>
      <c r="CT973" s="151"/>
      <c r="CY973" s="151"/>
    </row>
    <row r="974" spans="1:103" x14ac:dyDescent="0.2">
      <c r="A974" s="60"/>
      <c r="B974" s="60"/>
      <c r="C974" s="60"/>
      <c r="D974" s="60"/>
      <c r="E974" s="60"/>
      <c r="F974" s="60"/>
      <c r="G974" s="60"/>
      <c r="H974" s="60"/>
      <c r="I974" s="60"/>
      <c r="J974" s="60"/>
      <c r="K974" s="60"/>
      <c r="L974" s="60"/>
      <c r="M974" s="60"/>
      <c r="N974" s="60"/>
      <c r="O974" s="60"/>
      <c r="P974" s="60"/>
      <c r="Q974" s="60"/>
      <c r="R974" s="334">
        <v>3264</v>
      </c>
      <c r="S974" s="319" t="s">
        <v>357</v>
      </c>
      <c r="BE974" s="60"/>
      <c r="BR974" s="60"/>
      <c r="BX974" s="151"/>
      <c r="CB974" s="151"/>
      <c r="CM974" s="151"/>
      <c r="CO974" s="151"/>
      <c r="CT974" s="151"/>
      <c r="CY974" s="151"/>
    </row>
    <row r="975" spans="1:103" x14ac:dyDescent="0.2">
      <c r="A975" s="60"/>
      <c r="B975" s="60"/>
      <c r="C975" s="60"/>
      <c r="D975" s="60"/>
      <c r="E975" s="60"/>
      <c r="F975" s="60"/>
      <c r="G975" s="60"/>
      <c r="H975" s="60"/>
      <c r="I975" s="60"/>
      <c r="J975" s="60"/>
      <c r="K975" s="60"/>
      <c r="L975" s="60"/>
      <c r="M975" s="60"/>
      <c r="N975" s="60"/>
      <c r="O975" s="60"/>
      <c r="P975" s="60"/>
      <c r="Q975" s="60"/>
      <c r="R975" s="334">
        <v>3266</v>
      </c>
      <c r="S975" s="319" t="s">
        <v>357</v>
      </c>
      <c r="BE975" s="60"/>
      <c r="BR975" s="60"/>
      <c r="BX975" s="151"/>
      <c r="CB975" s="151"/>
      <c r="CM975" s="151"/>
      <c r="CO975" s="151"/>
      <c r="CT975" s="151"/>
      <c r="CY975" s="151"/>
    </row>
    <row r="976" spans="1:103" x14ac:dyDescent="0.2">
      <c r="A976" s="60"/>
      <c r="B976" s="60"/>
      <c r="C976" s="60"/>
      <c r="D976" s="60"/>
      <c r="E976" s="60"/>
      <c r="F976" s="60"/>
      <c r="G976" s="60"/>
      <c r="H976" s="60"/>
      <c r="I976" s="60"/>
      <c r="J976" s="60"/>
      <c r="K976" s="60"/>
      <c r="L976" s="60"/>
      <c r="M976" s="60"/>
      <c r="N976" s="60"/>
      <c r="O976" s="60"/>
      <c r="P976" s="60"/>
      <c r="Q976" s="60"/>
      <c r="R976" s="334">
        <v>3268</v>
      </c>
      <c r="S976" s="319" t="s">
        <v>357</v>
      </c>
      <c r="BE976" s="60"/>
      <c r="BR976" s="60"/>
      <c r="BX976" s="151"/>
      <c r="CB976" s="151"/>
      <c r="CM976" s="151"/>
      <c r="CO976" s="151"/>
      <c r="CT976" s="151"/>
      <c r="CY976" s="151"/>
    </row>
    <row r="977" spans="1:103" x14ac:dyDescent="0.2">
      <c r="A977" s="60"/>
      <c r="B977" s="60"/>
      <c r="C977" s="60"/>
      <c r="D977" s="60"/>
      <c r="E977" s="60"/>
      <c r="F977" s="60"/>
      <c r="G977" s="60"/>
      <c r="H977" s="60"/>
      <c r="I977" s="60"/>
      <c r="J977" s="60"/>
      <c r="K977" s="60"/>
      <c r="L977" s="60"/>
      <c r="M977" s="60"/>
      <c r="N977" s="60"/>
      <c r="O977" s="60"/>
      <c r="P977" s="60"/>
      <c r="Q977" s="60"/>
      <c r="R977" s="334">
        <v>3269</v>
      </c>
      <c r="S977" s="319" t="s">
        <v>357</v>
      </c>
      <c r="BE977" s="60"/>
      <c r="BR977" s="60"/>
      <c r="BX977" s="151"/>
      <c r="CB977" s="151"/>
      <c r="CM977" s="151"/>
      <c r="CO977" s="151"/>
      <c r="CT977" s="151"/>
      <c r="CY977" s="151"/>
    </row>
    <row r="978" spans="1:103" x14ac:dyDescent="0.2">
      <c r="A978" s="60"/>
      <c r="B978" s="60"/>
      <c r="C978" s="60"/>
      <c r="D978" s="60"/>
      <c r="E978" s="60"/>
      <c r="F978" s="60"/>
      <c r="G978" s="60"/>
      <c r="H978" s="60"/>
      <c r="I978" s="60"/>
      <c r="J978" s="60"/>
      <c r="K978" s="60"/>
      <c r="L978" s="60"/>
      <c r="M978" s="60"/>
      <c r="N978" s="60"/>
      <c r="O978" s="60"/>
      <c r="P978" s="60"/>
      <c r="Q978" s="60"/>
      <c r="R978" s="334">
        <v>3272</v>
      </c>
      <c r="S978" s="319" t="s">
        <v>357</v>
      </c>
      <c r="BE978" s="60"/>
      <c r="BR978" s="60"/>
      <c r="BX978" s="151"/>
      <c r="CB978" s="151"/>
      <c r="CM978" s="151"/>
      <c r="CO978" s="151"/>
      <c r="CT978" s="151"/>
      <c r="CY978" s="151"/>
    </row>
    <row r="979" spans="1:103" x14ac:dyDescent="0.2">
      <c r="A979" s="60"/>
      <c r="B979" s="60"/>
      <c r="C979" s="60"/>
      <c r="D979" s="60"/>
      <c r="E979" s="60"/>
      <c r="F979" s="60"/>
      <c r="G979" s="60"/>
      <c r="H979" s="60"/>
      <c r="I979" s="60"/>
      <c r="J979" s="60"/>
      <c r="K979" s="60"/>
      <c r="L979" s="60"/>
      <c r="M979" s="60"/>
      <c r="N979" s="60"/>
      <c r="O979" s="60"/>
      <c r="P979" s="60"/>
      <c r="Q979" s="60"/>
      <c r="R979" s="334">
        <v>3273</v>
      </c>
      <c r="S979" s="319" t="s">
        <v>357</v>
      </c>
      <c r="BE979" s="60"/>
      <c r="BR979" s="60"/>
      <c r="BX979" s="151"/>
      <c r="CB979" s="151"/>
      <c r="CM979" s="151"/>
      <c r="CO979" s="151"/>
      <c r="CT979" s="151"/>
      <c r="CY979" s="151"/>
    </row>
    <row r="980" spans="1:103" x14ac:dyDescent="0.2">
      <c r="A980" s="60"/>
      <c r="B980" s="60"/>
      <c r="C980" s="60"/>
      <c r="D980" s="60"/>
      <c r="E980" s="60"/>
      <c r="F980" s="60"/>
      <c r="G980" s="60"/>
      <c r="H980" s="60"/>
      <c r="I980" s="60"/>
      <c r="J980" s="60"/>
      <c r="K980" s="60"/>
      <c r="L980" s="60"/>
      <c r="M980" s="60"/>
      <c r="N980" s="60"/>
      <c r="O980" s="60"/>
      <c r="P980" s="60"/>
      <c r="Q980" s="60"/>
      <c r="R980" s="334">
        <v>3274</v>
      </c>
      <c r="S980" s="319" t="s">
        <v>357</v>
      </c>
      <c r="BE980" s="60"/>
      <c r="BR980" s="60"/>
      <c r="BX980" s="151"/>
      <c r="CB980" s="151"/>
      <c r="CM980" s="151"/>
      <c r="CO980" s="151"/>
      <c r="CT980" s="151"/>
      <c r="CY980" s="151"/>
    </row>
    <row r="981" spans="1:103" x14ac:dyDescent="0.2">
      <c r="A981" s="60"/>
      <c r="B981" s="60"/>
      <c r="C981" s="60"/>
      <c r="D981" s="60"/>
      <c r="E981" s="60"/>
      <c r="F981" s="60"/>
      <c r="G981" s="60"/>
      <c r="H981" s="60"/>
      <c r="I981" s="60"/>
      <c r="J981" s="60"/>
      <c r="K981" s="60"/>
      <c r="L981" s="60"/>
      <c r="M981" s="60"/>
      <c r="N981" s="60"/>
      <c r="O981" s="60"/>
      <c r="P981" s="60"/>
      <c r="Q981" s="60"/>
      <c r="R981" s="334">
        <v>3275</v>
      </c>
      <c r="S981" s="319" t="s">
        <v>357</v>
      </c>
      <c r="BE981" s="60"/>
      <c r="BR981" s="60"/>
      <c r="BX981" s="151"/>
      <c r="CB981" s="151"/>
      <c r="CM981" s="151"/>
      <c r="CO981" s="151"/>
      <c r="CT981" s="151"/>
      <c r="CY981" s="151"/>
    </row>
    <row r="982" spans="1:103" x14ac:dyDescent="0.2">
      <c r="A982" s="60"/>
      <c r="B982" s="60"/>
      <c r="C982" s="60"/>
      <c r="D982" s="60"/>
      <c r="E982" s="60"/>
      <c r="F982" s="60"/>
      <c r="G982" s="60"/>
      <c r="H982" s="60"/>
      <c r="I982" s="60"/>
      <c r="J982" s="60"/>
      <c r="K982" s="60"/>
      <c r="L982" s="60"/>
      <c r="M982" s="60"/>
      <c r="N982" s="60"/>
      <c r="O982" s="60"/>
      <c r="P982" s="60"/>
      <c r="Q982" s="60"/>
      <c r="R982" s="334">
        <v>3276</v>
      </c>
      <c r="S982" s="319" t="s">
        <v>357</v>
      </c>
      <c r="BE982" s="60"/>
      <c r="BR982" s="60"/>
      <c r="BX982" s="151"/>
      <c r="CB982" s="151"/>
      <c r="CM982" s="151"/>
      <c r="CO982" s="151"/>
      <c r="CT982" s="151"/>
      <c r="CY982" s="151"/>
    </row>
    <row r="983" spans="1:103" x14ac:dyDescent="0.2">
      <c r="A983" s="60"/>
      <c r="B983" s="60"/>
      <c r="C983" s="60"/>
      <c r="D983" s="60"/>
      <c r="E983" s="60"/>
      <c r="F983" s="60"/>
      <c r="G983" s="60"/>
      <c r="H983" s="60"/>
      <c r="I983" s="60"/>
      <c r="J983" s="60"/>
      <c r="K983" s="60"/>
      <c r="L983" s="60"/>
      <c r="M983" s="60"/>
      <c r="N983" s="60"/>
      <c r="O983" s="60"/>
      <c r="P983" s="60"/>
      <c r="Q983" s="60"/>
      <c r="R983" s="334">
        <v>3278</v>
      </c>
      <c r="S983" s="319" t="s">
        <v>357</v>
      </c>
      <c r="BE983" s="60"/>
      <c r="BR983" s="60"/>
      <c r="BX983" s="151"/>
      <c r="CB983" s="151"/>
      <c r="CM983" s="151"/>
      <c r="CO983" s="151"/>
      <c r="CT983" s="151"/>
      <c r="CY983" s="151"/>
    </row>
    <row r="984" spans="1:103" x14ac:dyDescent="0.2">
      <c r="A984" s="60"/>
      <c r="B984" s="60"/>
      <c r="C984" s="60"/>
      <c r="D984" s="60"/>
      <c r="E984" s="60"/>
      <c r="F984" s="60"/>
      <c r="G984" s="60"/>
      <c r="H984" s="60"/>
      <c r="I984" s="60"/>
      <c r="J984" s="60"/>
      <c r="K984" s="60"/>
      <c r="L984" s="60"/>
      <c r="M984" s="60"/>
      <c r="N984" s="60"/>
      <c r="O984" s="60"/>
      <c r="P984" s="60"/>
      <c r="Q984" s="60"/>
      <c r="R984" s="334">
        <v>3279</v>
      </c>
      <c r="S984" s="319" t="s">
        <v>357</v>
      </c>
      <c r="BE984" s="60"/>
      <c r="BR984" s="60"/>
      <c r="BX984" s="151"/>
      <c r="CB984" s="151"/>
      <c r="CM984" s="151"/>
      <c r="CO984" s="151"/>
      <c r="CT984" s="151"/>
      <c r="CY984" s="151"/>
    </row>
    <row r="985" spans="1:103" x14ac:dyDescent="0.2">
      <c r="A985" s="60"/>
      <c r="B985" s="60"/>
      <c r="C985" s="60"/>
      <c r="D985" s="60"/>
      <c r="E985" s="60"/>
      <c r="F985" s="60"/>
      <c r="G985" s="60"/>
      <c r="H985" s="60"/>
      <c r="I985" s="60"/>
      <c r="J985" s="60"/>
      <c r="K985" s="60"/>
      <c r="L985" s="60"/>
      <c r="M985" s="60"/>
      <c r="N985" s="60"/>
      <c r="O985" s="60"/>
      <c r="P985" s="60"/>
      <c r="Q985" s="60"/>
      <c r="R985" s="334">
        <v>3280</v>
      </c>
      <c r="S985" s="319" t="s">
        <v>357</v>
      </c>
      <c r="BE985" s="60"/>
      <c r="BR985" s="60"/>
      <c r="BX985" s="151"/>
      <c r="CB985" s="151"/>
      <c r="CM985" s="151"/>
      <c r="CO985" s="151"/>
      <c r="CT985" s="151"/>
      <c r="CY985" s="151"/>
    </row>
    <row r="986" spans="1:103" x14ac:dyDescent="0.2">
      <c r="A986" s="60"/>
      <c r="B986" s="60"/>
      <c r="C986" s="60"/>
      <c r="D986" s="60"/>
      <c r="E986" s="60"/>
      <c r="F986" s="60"/>
      <c r="G986" s="60"/>
      <c r="H986" s="60"/>
      <c r="I986" s="60"/>
      <c r="J986" s="60"/>
      <c r="K986" s="60"/>
      <c r="L986" s="60"/>
      <c r="M986" s="60"/>
      <c r="N986" s="60"/>
      <c r="O986" s="60"/>
      <c r="P986" s="60"/>
      <c r="Q986" s="60"/>
      <c r="R986" s="334">
        <v>3281</v>
      </c>
      <c r="S986" s="319" t="s">
        <v>357</v>
      </c>
      <c r="BE986" s="60"/>
      <c r="BR986" s="60"/>
      <c r="BX986" s="151"/>
      <c r="CB986" s="151"/>
      <c r="CM986" s="151"/>
      <c r="CO986" s="151"/>
      <c r="CT986" s="151"/>
      <c r="CY986" s="151"/>
    </row>
    <row r="987" spans="1:103" x14ac:dyDescent="0.2">
      <c r="A987" s="60"/>
      <c r="B987" s="60"/>
      <c r="C987" s="60"/>
      <c r="D987" s="60"/>
      <c r="E987" s="60"/>
      <c r="F987" s="60"/>
      <c r="G987" s="60"/>
      <c r="H987" s="60"/>
      <c r="I987" s="60"/>
      <c r="J987" s="60"/>
      <c r="K987" s="60"/>
      <c r="L987" s="60"/>
      <c r="M987" s="60"/>
      <c r="N987" s="60"/>
      <c r="O987" s="60"/>
      <c r="P987" s="60"/>
      <c r="Q987" s="60"/>
      <c r="R987" s="334">
        <v>3282</v>
      </c>
      <c r="S987" s="319" t="s">
        <v>357</v>
      </c>
      <c r="BE987" s="60"/>
      <c r="BR987" s="60"/>
      <c r="BX987" s="151"/>
      <c r="CB987" s="151"/>
      <c r="CM987" s="151"/>
      <c r="CO987" s="151"/>
      <c r="CT987" s="151"/>
      <c r="CY987" s="151"/>
    </row>
    <row r="988" spans="1:103" x14ac:dyDescent="0.2">
      <c r="A988" s="60"/>
      <c r="B988" s="60"/>
      <c r="C988" s="60"/>
      <c r="D988" s="60"/>
      <c r="E988" s="60"/>
      <c r="F988" s="60"/>
      <c r="G988" s="60"/>
      <c r="H988" s="60"/>
      <c r="I988" s="60"/>
      <c r="J988" s="60"/>
      <c r="K988" s="60"/>
      <c r="L988" s="60"/>
      <c r="M988" s="60"/>
      <c r="N988" s="60"/>
      <c r="O988" s="60"/>
      <c r="P988" s="60"/>
      <c r="Q988" s="60"/>
      <c r="R988" s="334">
        <v>3284</v>
      </c>
      <c r="S988" s="319" t="s">
        <v>357</v>
      </c>
      <c r="BE988" s="60"/>
      <c r="BR988" s="60"/>
      <c r="BX988" s="151"/>
      <c r="CB988" s="151"/>
      <c r="CM988" s="151"/>
      <c r="CO988" s="151"/>
      <c r="CT988" s="151"/>
      <c r="CY988" s="151"/>
    </row>
    <row r="989" spans="1:103" x14ac:dyDescent="0.2">
      <c r="A989" s="60"/>
      <c r="B989" s="60"/>
      <c r="C989" s="60"/>
      <c r="D989" s="60"/>
      <c r="E989" s="60"/>
      <c r="F989" s="60"/>
      <c r="G989" s="60"/>
      <c r="H989" s="60"/>
      <c r="I989" s="60"/>
      <c r="J989" s="60"/>
      <c r="K989" s="60"/>
      <c r="L989" s="60"/>
      <c r="M989" s="60"/>
      <c r="N989" s="60"/>
      <c r="O989" s="60"/>
      <c r="P989" s="60"/>
      <c r="Q989" s="60"/>
      <c r="R989" s="334">
        <v>3285</v>
      </c>
      <c r="S989" s="319" t="s">
        <v>357</v>
      </c>
      <c r="BE989" s="60"/>
      <c r="BR989" s="60"/>
      <c r="BX989" s="151"/>
      <c r="CB989" s="151"/>
      <c r="CM989" s="151"/>
      <c r="CO989" s="151"/>
      <c r="CT989" s="151"/>
      <c r="CY989" s="151"/>
    </row>
    <row r="990" spans="1:103" x14ac:dyDescent="0.2">
      <c r="A990" s="60"/>
      <c r="B990" s="60"/>
      <c r="C990" s="60"/>
      <c r="D990" s="60"/>
      <c r="E990" s="60"/>
      <c r="F990" s="60"/>
      <c r="G990" s="60"/>
      <c r="H990" s="60"/>
      <c r="I990" s="60"/>
      <c r="J990" s="60"/>
      <c r="K990" s="60"/>
      <c r="L990" s="60"/>
      <c r="M990" s="60"/>
      <c r="N990" s="60"/>
      <c r="O990" s="60"/>
      <c r="P990" s="60"/>
      <c r="Q990" s="60"/>
      <c r="R990" s="334">
        <v>3287</v>
      </c>
      <c r="S990" s="319" t="s">
        <v>357</v>
      </c>
      <c r="BE990" s="60"/>
      <c r="BR990" s="60"/>
      <c r="BX990" s="151"/>
      <c r="CB990" s="151"/>
      <c r="CM990" s="151"/>
      <c r="CO990" s="151"/>
      <c r="CT990" s="151"/>
      <c r="CY990" s="151"/>
    </row>
    <row r="991" spans="1:103" x14ac:dyDescent="0.2">
      <c r="A991" s="60"/>
      <c r="B991" s="60"/>
      <c r="C991" s="60"/>
      <c r="D991" s="60"/>
      <c r="E991" s="60"/>
      <c r="F991" s="60"/>
      <c r="G991" s="60"/>
      <c r="H991" s="60"/>
      <c r="I991" s="60"/>
      <c r="J991" s="60"/>
      <c r="K991" s="60"/>
      <c r="L991" s="60"/>
      <c r="M991" s="60"/>
      <c r="N991" s="60"/>
      <c r="O991" s="60"/>
      <c r="P991" s="60"/>
      <c r="Q991" s="60"/>
      <c r="R991" s="334">
        <v>3289</v>
      </c>
      <c r="S991" s="319" t="s">
        <v>357</v>
      </c>
      <c r="BE991" s="60"/>
      <c r="BR991" s="60"/>
      <c r="BX991" s="151"/>
      <c r="CB991" s="151"/>
      <c r="CM991" s="151"/>
      <c r="CO991" s="151"/>
      <c r="CT991" s="151"/>
      <c r="CY991" s="151"/>
    </row>
    <row r="992" spans="1:103" x14ac:dyDescent="0.2">
      <c r="A992" s="60"/>
      <c r="B992" s="60"/>
      <c r="C992" s="60"/>
      <c r="D992" s="60"/>
      <c r="E992" s="60"/>
      <c r="F992" s="60"/>
      <c r="G992" s="60"/>
      <c r="H992" s="60"/>
      <c r="I992" s="60"/>
      <c r="J992" s="60"/>
      <c r="K992" s="60"/>
      <c r="L992" s="60"/>
      <c r="M992" s="60"/>
      <c r="N992" s="60"/>
      <c r="O992" s="60"/>
      <c r="P992" s="60"/>
      <c r="Q992" s="60"/>
      <c r="R992" s="334">
        <v>3290</v>
      </c>
      <c r="S992" s="319" t="s">
        <v>357</v>
      </c>
      <c r="BE992" s="60"/>
      <c r="BR992" s="60"/>
      <c r="BX992" s="151"/>
      <c r="CB992" s="151"/>
      <c r="CM992" s="151"/>
      <c r="CO992" s="151"/>
      <c r="CT992" s="151"/>
      <c r="CY992" s="151"/>
    </row>
    <row r="993" spans="1:103" x14ac:dyDescent="0.2">
      <c r="A993" s="60"/>
      <c r="B993" s="60"/>
      <c r="C993" s="60"/>
      <c r="D993" s="60"/>
      <c r="E993" s="60"/>
      <c r="F993" s="60"/>
      <c r="G993" s="60"/>
      <c r="H993" s="60"/>
      <c r="I993" s="60"/>
      <c r="J993" s="60"/>
      <c r="K993" s="60"/>
      <c r="L993" s="60"/>
      <c r="M993" s="60"/>
      <c r="N993" s="60"/>
      <c r="O993" s="60"/>
      <c r="P993" s="60"/>
      <c r="Q993" s="60"/>
      <c r="R993" s="334">
        <v>3291</v>
      </c>
      <c r="S993" s="319" t="s">
        <v>357</v>
      </c>
      <c r="BE993" s="60"/>
      <c r="BR993" s="60"/>
      <c r="BX993" s="151"/>
      <c r="CB993" s="151"/>
      <c r="CM993" s="151"/>
      <c r="CO993" s="151"/>
      <c r="CT993" s="151"/>
      <c r="CY993" s="151"/>
    </row>
    <row r="994" spans="1:103" x14ac:dyDescent="0.2">
      <c r="A994" s="60"/>
      <c r="B994" s="60"/>
      <c r="C994" s="60"/>
      <c r="D994" s="60"/>
      <c r="E994" s="60"/>
      <c r="F994" s="60"/>
      <c r="G994" s="60"/>
      <c r="H994" s="60"/>
      <c r="I994" s="60"/>
      <c r="J994" s="60"/>
      <c r="K994" s="60"/>
      <c r="L994" s="60"/>
      <c r="M994" s="60"/>
      <c r="N994" s="60"/>
      <c r="O994" s="60"/>
      <c r="P994" s="60"/>
      <c r="Q994" s="60"/>
      <c r="R994" s="334">
        <v>3293</v>
      </c>
      <c r="S994" s="319" t="s">
        <v>357</v>
      </c>
      <c r="BE994" s="60"/>
      <c r="BR994" s="60"/>
      <c r="BX994" s="151"/>
      <c r="CB994" s="151"/>
      <c r="CM994" s="151"/>
      <c r="CO994" s="151"/>
      <c r="CT994" s="151"/>
      <c r="CY994" s="151"/>
    </row>
    <row r="995" spans="1:103" x14ac:dyDescent="0.2">
      <c r="A995" s="60"/>
      <c r="B995" s="60"/>
      <c r="C995" s="60"/>
      <c r="D995" s="60"/>
      <c r="E995" s="60"/>
      <c r="F995" s="60"/>
      <c r="G995" s="60"/>
      <c r="H995" s="60"/>
      <c r="I995" s="60"/>
      <c r="J995" s="60"/>
      <c r="K995" s="60"/>
      <c r="L995" s="60"/>
      <c r="M995" s="60"/>
      <c r="N995" s="60"/>
      <c r="O995" s="60"/>
      <c r="P995" s="60"/>
      <c r="Q995" s="60"/>
      <c r="R995" s="334">
        <v>3298</v>
      </c>
      <c r="S995" s="319" t="s">
        <v>357</v>
      </c>
      <c r="BE995" s="60"/>
      <c r="BR995" s="60"/>
      <c r="BX995" s="151"/>
      <c r="CB995" s="151"/>
      <c r="CM995" s="151"/>
      <c r="CO995" s="151"/>
      <c r="CT995" s="151"/>
      <c r="CY995" s="151"/>
    </row>
    <row r="996" spans="1:103" x14ac:dyDescent="0.2">
      <c r="A996" s="60"/>
      <c r="B996" s="60"/>
      <c r="C996" s="60"/>
      <c r="D996" s="60"/>
      <c r="E996" s="60"/>
      <c r="F996" s="60"/>
      <c r="G996" s="60"/>
      <c r="H996" s="60"/>
      <c r="I996" s="60"/>
      <c r="J996" s="60"/>
      <c r="K996" s="60"/>
      <c r="L996" s="60"/>
      <c r="M996" s="60"/>
      <c r="N996" s="60"/>
      <c r="O996" s="60"/>
      <c r="P996" s="60"/>
      <c r="Q996" s="60"/>
      <c r="R996" s="334">
        <v>3299</v>
      </c>
      <c r="S996" s="319" t="s">
        <v>357</v>
      </c>
      <c r="BE996" s="60"/>
      <c r="BR996" s="60"/>
      <c r="BX996" s="151"/>
      <c r="CB996" s="151"/>
      <c r="CM996" s="151"/>
      <c r="CO996" s="151"/>
      <c r="CT996" s="151"/>
      <c r="CY996" s="151"/>
    </row>
    <row r="997" spans="1:103" x14ac:dyDescent="0.2">
      <c r="A997" s="60"/>
      <c r="B997" s="60"/>
      <c r="C997" s="60"/>
      <c r="D997" s="60"/>
      <c r="E997" s="60"/>
      <c r="F997" s="60"/>
      <c r="G997" s="60"/>
      <c r="H997" s="60"/>
      <c r="I997" s="60"/>
      <c r="J997" s="60"/>
      <c r="K997" s="60"/>
      <c r="L997" s="60"/>
      <c r="M997" s="60"/>
      <c r="N997" s="60"/>
      <c r="O997" s="60"/>
      <c r="P997" s="60"/>
      <c r="Q997" s="60"/>
      <c r="R997" s="334">
        <v>3301</v>
      </c>
      <c r="S997" s="319" t="s">
        <v>357</v>
      </c>
      <c r="BE997" s="60"/>
      <c r="BR997" s="60"/>
      <c r="BX997" s="151"/>
      <c r="CB997" s="151"/>
      <c r="CM997" s="151"/>
      <c r="CO997" s="151"/>
      <c r="CT997" s="151"/>
      <c r="CY997" s="151"/>
    </row>
    <row r="998" spans="1:103" x14ac:dyDescent="0.2">
      <c r="A998" s="60"/>
      <c r="B998" s="60"/>
      <c r="C998" s="60"/>
      <c r="D998" s="60"/>
      <c r="E998" s="60"/>
      <c r="F998" s="60"/>
      <c r="G998" s="60"/>
      <c r="H998" s="60"/>
      <c r="I998" s="60"/>
      <c r="J998" s="60"/>
      <c r="K998" s="60"/>
      <c r="L998" s="60"/>
      <c r="M998" s="60"/>
      <c r="N998" s="60"/>
      <c r="O998" s="60"/>
      <c r="P998" s="60"/>
      <c r="Q998" s="60"/>
      <c r="R998" s="334">
        <v>3302</v>
      </c>
      <c r="S998" s="319" t="s">
        <v>357</v>
      </c>
      <c r="BE998" s="60"/>
      <c r="BR998" s="60"/>
      <c r="BX998" s="151"/>
      <c r="CB998" s="151"/>
      <c r="CM998" s="151"/>
      <c r="CO998" s="151"/>
      <c r="CT998" s="151"/>
      <c r="CY998" s="151"/>
    </row>
    <row r="999" spans="1:103" x14ac:dyDescent="0.2">
      <c r="A999" s="60"/>
      <c r="B999" s="60"/>
      <c r="C999" s="60"/>
      <c r="D999" s="60"/>
      <c r="E999" s="60"/>
      <c r="F999" s="60"/>
      <c r="G999" s="60"/>
      <c r="H999" s="60"/>
      <c r="I999" s="60"/>
      <c r="J999" s="60"/>
      <c r="K999" s="60"/>
      <c r="L999" s="60"/>
      <c r="M999" s="60"/>
      <c r="N999" s="60"/>
      <c r="O999" s="60"/>
      <c r="P999" s="60"/>
      <c r="Q999" s="60"/>
      <c r="R999" s="334">
        <v>3303</v>
      </c>
      <c r="S999" s="319" t="s">
        <v>357</v>
      </c>
      <c r="BE999" s="60"/>
      <c r="BR999" s="60"/>
      <c r="BX999" s="151"/>
      <c r="CB999" s="151"/>
      <c r="CM999" s="151"/>
      <c r="CO999" s="151"/>
      <c r="CT999" s="151"/>
      <c r="CY999" s="151"/>
    </row>
    <row r="1000" spans="1:103" x14ac:dyDescent="0.2">
      <c r="A1000" s="60"/>
      <c r="B1000" s="60"/>
      <c r="C1000" s="60"/>
      <c r="D1000" s="60"/>
      <c r="E1000" s="60"/>
      <c r="F1000" s="60"/>
      <c r="G1000" s="60"/>
      <c r="H1000" s="60"/>
      <c r="I1000" s="60"/>
      <c r="J1000" s="60"/>
      <c r="K1000" s="60"/>
      <c r="L1000" s="60"/>
      <c r="M1000" s="60"/>
      <c r="N1000" s="60"/>
      <c r="O1000" s="60"/>
      <c r="P1000" s="60"/>
      <c r="Q1000" s="60"/>
      <c r="R1000" s="334">
        <v>3304</v>
      </c>
      <c r="S1000" s="319" t="s">
        <v>357</v>
      </c>
      <c r="BE1000" s="60"/>
      <c r="BR1000" s="60"/>
      <c r="BX1000" s="151"/>
      <c r="CB1000" s="151"/>
      <c r="CM1000" s="151"/>
      <c r="CO1000" s="151"/>
      <c r="CT1000" s="151"/>
      <c r="CY1000" s="151"/>
    </row>
    <row r="1001" spans="1:103" x14ac:dyDescent="0.2">
      <c r="A1001" s="60"/>
      <c r="B1001" s="60"/>
      <c r="C1001" s="60"/>
      <c r="D1001" s="60"/>
      <c r="E1001" s="60"/>
      <c r="F1001" s="60"/>
      <c r="G1001" s="60"/>
      <c r="H1001" s="60"/>
      <c r="I1001" s="60"/>
      <c r="J1001" s="60"/>
      <c r="K1001" s="60"/>
      <c r="L1001" s="60"/>
      <c r="M1001" s="60"/>
      <c r="N1001" s="60"/>
      <c r="O1001" s="60"/>
      <c r="P1001" s="60"/>
      <c r="Q1001" s="60"/>
      <c r="R1001" s="334">
        <v>3305</v>
      </c>
      <c r="S1001" s="319" t="s">
        <v>357</v>
      </c>
      <c r="BE1001" s="60"/>
      <c r="BR1001" s="60"/>
      <c r="BX1001" s="151"/>
      <c r="CB1001" s="151"/>
      <c r="CM1001" s="151"/>
      <c r="CO1001" s="151"/>
      <c r="CT1001" s="151"/>
      <c r="CY1001" s="151"/>
    </row>
    <row r="1002" spans="1:103" x14ac:dyDescent="0.2">
      <c r="A1002" s="60"/>
      <c r="B1002" s="60"/>
      <c r="C1002" s="60"/>
      <c r="D1002" s="60"/>
      <c r="E1002" s="60"/>
      <c r="F1002" s="60"/>
      <c r="G1002" s="60"/>
      <c r="H1002" s="60"/>
      <c r="I1002" s="60"/>
      <c r="J1002" s="60"/>
      <c r="K1002" s="60"/>
      <c r="L1002" s="60"/>
      <c r="M1002" s="60"/>
      <c r="N1002" s="60"/>
      <c r="O1002" s="60"/>
      <c r="P1002" s="60"/>
      <c r="Q1002" s="60"/>
      <c r="R1002" s="334">
        <v>3307</v>
      </c>
      <c r="S1002" s="319" t="s">
        <v>357</v>
      </c>
      <c r="BE1002" s="60"/>
      <c r="BR1002" s="60"/>
      <c r="BX1002" s="151"/>
      <c r="CB1002" s="151"/>
      <c r="CM1002" s="151"/>
      <c r="CO1002" s="151"/>
      <c r="CT1002" s="151"/>
      <c r="CY1002" s="151"/>
    </row>
    <row r="1003" spans="1:103" x14ac:dyDescent="0.2">
      <c r="A1003" s="60"/>
      <c r="B1003" s="60"/>
      <c r="C1003" s="60"/>
      <c r="D1003" s="60"/>
      <c r="E1003" s="60"/>
      <c r="F1003" s="60"/>
      <c r="G1003" s="60"/>
      <c r="H1003" s="60"/>
      <c r="I1003" s="60"/>
      <c r="J1003" s="60"/>
      <c r="K1003" s="60"/>
      <c r="L1003" s="60"/>
      <c r="M1003" s="60"/>
      <c r="N1003" s="60"/>
      <c r="O1003" s="60"/>
      <c r="P1003" s="60"/>
      <c r="Q1003" s="60"/>
      <c r="R1003" s="334">
        <v>3431</v>
      </c>
      <c r="S1003" s="319" t="s">
        <v>357</v>
      </c>
      <c r="BE1003" s="60"/>
      <c r="BR1003" s="60"/>
      <c r="BX1003" s="151"/>
      <c r="CB1003" s="151"/>
      <c r="CM1003" s="151"/>
      <c r="CO1003" s="151"/>
      <c r="CT1003" s="151"/>
      <c r="CY1003" s="151"/>
    </row>
    <row r="1004" spans="1:103" x14ac:dyDescent="0.2">
      <c r="A1004" s="60"/>
      <c r="B1004" s="60"/>
      <c r="C1004" s="60"/>
      <c r="D1004" s="60"/>
      <c r="E1004" s="60"/>
      <c r="F1004" s="60"/>
      <c r="G1004" s="60"/>
      <c r="H1004" s="60"/>
      <c r="I1004" s="60"/>
      <c r="J1004" s="60"/>
      <c r="K1004" s="60"/>
      <c r="L1004" s="60"/>
      <c r="M1004" s="60"/>
      <c r="N1004" s="60"/>
      <c r="O1004" s="60"/>
      <c r="P1004" s="60"/>
      <c r="Q1004" s="60"/>
      <c r="R1004" s="334">
        <v>3435</v>
      </c>
      <c r="S1004" s="319" t="s">
        <v>357</v>
      </c>
      <c r="BE1004" s="60"/>
      <c r="BR1004" s="60"/>
      <c r="BX1004" s="151"/>
      <c r="CB1004" s="151"/>
      <c r="CM1004" s="151"/>
      <c r="CO1004" s="151"/>
      <c r="CT1004" s="151"/>
      <c r="CY1004" s="151"/>
    </row>
    <row r="1005" spans="1:103" x14ac:dyDescent="0.2">
      <c r="A1005" s="60"/>
      <c r="B1005" s="60"/>
      <c r="C1005" s="60"/>
      <c r="D1005" s="60"/>
      <c r="E1005" s="60"/>
      <c r="F1005" s="60"/>
      <c r="G1005" s="60"/>
      <c r="H1005" s="60"/>
      <c r="I1005" s="60"/>
      <c r="J1005" s="60"/>
      <c r="K1005" s="60"/>
      <c r="L1005" s="60"/>
      <c r="M1005" s="60"/>
      <c r="N1005" s="60"/>
      <c r="O1005" s="60"/>
      <c r="P1005" s="60"/>
      <c r="Q1005" s="60"/>
      <c r="R1005" s="334">
        <v>3440</v>
      </c>
      <c r="S1005" s="319" t="s">
        <v>357</v>
      </c>
      <c r="BE1005" s="60"/>
      <c r="BR1005" s="60"/>
      <c r="BX1005" s="151"/>
      <c r="CB1005" s="151"/>
      <c r="CM1005" s="151"/>
      <c r="CO1005" s="151"/>
      <c r="CT1005" s="151"/>
      <c r="CY1005" s="151"/>
    </row>
    <row r="1006" spans="1:103" x14ac:dyDescent="0.2">
      <c r="A1006" s="60"/>
      <c r="B1006" s="60"/>
      <c r="C1006" s="60"/>
      <c r="D1006" s="60"/>
      <c r="E1006" s="60"/>
      <c r="F1006" s="60"/>
      <c r="G1006" s="60"/>
      <c r="H1006" s="60"/>
      <c r="I1006" s="60"/>
      <c r="J1006" s="60"/>
      <c r="K1006" s="60"/>
      <c r="L1006" s="60"/>
      <c r="M1006" s="60"/>
      <c r="N1006" s="60"/>
      <c r="O1006" s="60"/>
      <c r="P1006" s="60"/>
      <c r="Q1006" s="60"/>
      <c r="R1006" s="334">
        <v>3441</v>
      </c>
      <c r="S1006" s="319" t="s">
        <v>357</v>
      </c>
      <c r="BE1006" s="60"/>
      <c r="BR1006" s="60"/>
      <c r="BX1006" s="151"/>
      <c r="CB1006" s="151"/>
      <c r="CM1006" s="151"/>
      <c r="CO1006" s="151"/>
      <c r="CT1006" s="151"/>
      <c r="CY1006" s="151"/>
    </row>
    <row r="1007" spans="1:103" x14ac:dyDescent="0.2">
      <c r="A1007" s="60"/>
      <c r="B1007" s="60"/>
      <c r="C1007" s="60"/>
      <c r="D1007" s="60"/>
      <c r="E1007" s="60"/>
      <c r="F1007" s="60"/>
      <c r="G1007" s="60"/>
      <c r="H1007" s="60"/>
      <c r="I1007" s="60"/>
      <c r="J1007" s="60"/>
      <c r="K1007" s="60"/>
      <c r="L1007" s="60"/>
      <c r="M1007" s="60"/>
      <c r="N1007" s="60"/>
      <c r="O1007" s="60"/>
      <c r="P1007" s="60"/>
      <c r="Q1007" s="60"/>
      <c r="R1007" s="334">
        <v>3442</v>
      </c>
      <c r="S1007" s="319" t="s">
        <v>357</v>
      </c>
      <c r="BE1007" s="60"/>
      <c r="BR1007" s="60"/>
      <c r="BX1007" s="151"/>
      <c r="CB1007" s="151"/>
      <c r="CM1007" s="151"/>
      <c r="CO1007" s="151"/>
      <c r="CT1007" s="151"/>
      <c r="CY1007" s="151"/>
    </row>
    <row r="1008" spans="1:103" x14ac:dyDescent="0.2">
      <c r="A1008" s="60"/>
      <c r="B1008" s="60"/>
      <c r="C1008" s="60"/>
      <c r="D1008" s="60"/>
      <c r="E1008" s="60"/>
      <c r="F1008" s="60"/>
      <c r="G1008" s="60"/>
      <c r="H1008" s="60"/>
      <c r="I1008" s="60"/>
      <c r="J1008" s="60"/>
      <c r="K1008" s="60"/>
      <c r="L1008" s="60"/>
      <c r="M1008" s="60"/>
      <c r="N1008" s="60"/>
      <c r="O1008" s="60"/>
      <c r="P1008" s="60"/>
      <c r="Q1008" s="60"/>
      <c r="R1008" s="334">
        <v>3443</v>
      </c>
      <c r="S1008" s="319" t="s">
        <v>357</v>
      </c>
      <c r="BE1008" s="60"/>
      <c r="BR1008" s="60"/>
      <c r="BX1008" s="151"/>
      <c r="CB1008" s="151"/>
      <c r="CM1008" s="151"/>
      <c r="CO1008" s="151"/>
      <c r="CT1008" s="151"/>
      <c r="CY1008" s="151"/>
    </row>
    <row r="1009" spans="1:103" x14ac:dyDescent="0.2">
      <c r="A1009" s="60"/>
      <c r="B1009" s="60"/>
      <c r="C1009" s="60"/>
      <c r="D1009" s="60"/>
      <c r="E1009" s="60"/>
      <c r="F1009" s="60"/>
      <c r="G1009" s="60"/>
      <c r="H1009" s="60"/>
      <c r="I1009" s="60"/>
      <c r="J1009" s="60"/>
      <c r="K1009" s="60"/>
      <c r="L1009" s="60"/>
      <c r="M1009" s="60"/>
      <c r="N1009" s="60"/>
      <c r="O1009" s="60"/>
      <c r="P1009" s="60"/>
      <c r="Q1009" s="60"/>
      <c r="R1009" s="334">
        <v>3444</v>
      </c>
      <c r="S1009" s="319" t="s">
        <v>357</v>
      </c>
      <c r="BE1009" s="60"/>
      <c r="BR1009" s="60"/>
      <c r="BX1009" s="151"/>
      <c r="CB1009" s="151"/>
      <c r="CM1009" s="151"/>
      <c r="CO1009" s="151"/>
      <c r="CT1009" s="151"/>
      <c r="CY1009" s="151"/>
    </row>
    <row r="1010" spans="1:103" x14ac:dyDescent="0.2">
      <c r="A1010" s="60"/>
      <c r="B1010" s="60"/>
      <c r="C1010" s="60"/>
      <c r="D1010" s="60"/>
      <c r="E1010" s="60"/>
      <c r="F1010" s="60"/>
      <c r="G1010" s="60"/>
      <c r="H1010" s="60"/>
      <c r="I1010" s="60"/>
      <c r="J1010" s="60"/>
      <c r="K1010" s="60"/>
      <c r="L1010" s="60"/>
      <c r="M1010" s="60"/>
      <c r="N1010" s="60"/>
      <c r="O1010" s="60"/>
      <c r="P1010" s="60"/>
      <c r="Q1010" s="60"/>
      <c r="R1010" s="334">
        <v>3445</v>
      </c>
      <c r="S1010" s="319" t="s">
        <v>357</v>
      </c>
      <c r="BE1010" s="60"/>
      <c r="BR1010" s="60"/>
      <c r="BX1010" s="151"/>
      <c r="CB1010" s="151"/>
      <c r="CM1010" s="151"/>
      <c r="CO1010" s="151"/>
      <c r="CT1010" s="151"/>
      <c r="CY1010" s="151"/>
    </row>
    <row r="1011" spans="1:103" x14ac:dyDescent="0.2">
      <c r="A1011" s="60"/>
      <c r="B1011" s="60"/>
      <c r="C1011" s="60"/>
      <c r="D1011" s="60"/>
      <c r="E1011" s="60"/>
      <c r="F1011" s="60"/>
      <c r="G1011" s="60"/>
      <c r="H1011" s="60"/>
      <c r="I1011" s="60"/>
      <c r="J1011" s="60"/>
      <c r="K1011" s="60"/>
      <c r="L1011" s="60"/>
      <c r="M1011" s="60"/>
      <c r="N1011" s="60"/>
      <c r="O1011" s="60"/>
      <c r="P1011" s="60"/>
      <c r="Q1011" s="60"/>
      <c r="R1011" s="334">
        <v>3446</v>
      </c>
      <c r="S1011" s="319" t="s">
        <v>357</v>
      </c>
      <c r="BE1011" s="60"/>
      <c r="BR1011" s="60"/>
      <c r="BX1011" s="151"/>
      <c r="CB1011" s="151"/>
      <c r="CM1011" s="151"/>
      <c r="CO1011" s="151"/>
      <c r="CT1011" s="151"/>
      <c r="CY1011" s="151"/>
    </row>
    <row r="1012" spans="1:103" x14ac:dyDescent="0.2">
      <c r="A1012" s="60"/>
      <c r="B1012" s="60"/>
      <c r="C1012" s="60"/>
      <c r="D1012" s="60"/>
      <c r="E1012" s="60"/>
      <c r="F1012" s="60"/>
      <c r="G1012" s="60"/>
      <c r="H1012" s="60"/>
      <c r="I1012" s="60"/>
      <c r="J1012" s="60"/>
      <c r="K1012" s="60"/>
      <c r="L1012" s="60"/>
      <c r="M1012" s="60"/>
      <c r="N1012" s="60"/>
      <c r="O1012" s="60"/>
      <c r="P1012" s="60"/>
      <c r="Q1012" s="60"/>
      <c r="R1012" s="334">
        <v>3447</v>
      </c>
      <c r="S1012" s="319" t="s">
        <v>357</v>
      </c>
      <c r="BE1012" s="60"/>
      <c r="BR1012" s="60"/>
      <c r="BX1012" s="151"/>
      <c r="CB1012" s="151"/>
      <c r="CM1012" s="151"/>
      <c r="CO1012" s="151"/>
      <c r="CT1012" s="151"/>
      <c r="CY1012" s="151"/>
    </row>
    <row r="1013" spans="1:103" x14ac:dyDescent="0.2">
      <c r="A1013" s="60"/>
      <c r="B1013" s="60"/>
      <c r="C1013" s="60"/>
      <c r="D1013" s="60"/>
      <c r="E1013" s="60"/>
      <c r="F1013" s="60"/>
      <c r="G1013" s="60"/>
      <c r="H1013" s="60"/>
      <c r="I1013" s="60"/>
      <c r="J1013" s="60"/>
      <c r="K1013" s="60"/>
      <c r="L1013" s="60"/>
      <c r="M1013" s="60"/>
      <c r="N1013" s="60"/>
      <c r="O1013" s="60"/>
      <c r="P1013" s="60"/>
      <c r="Q1013" s="60"/>
      <c r="R1013" s="334">
        <v>3448</v>
      </c>
      <c r="S1013" s="319" t="s">
        <v>357</v>
      </c>
      <c r="BE1013" s="60"/>
      <c r="BR1013" s="60"/>
      <c r="BX1013" s="151"/>
      <c r="CB1013" s="151"/>
      <c r="CM1013" s="151"/>
      <c r="CO1013" s="151"/>
      <c r="CT1013" s="151"/>
      <c r="CY1013" s="151"/>
    </row>
    <row r="1014" spans="1:103" x14ac:dyDescent="0.2">
      <c r="A1014" s="60"/>
      <c r="B1014" s="60"/>
      <c r="C1014" s="60"/>
      <c r="D1014" s="60"/>
      <c r="E1014" s="60"/>
      <c r="F1014" s="60"/>
      <c r="G1014" s="60"/>
      <c r="H1014" s="60"/>
      <c r="I1014" s="60"/>
      <c r="J1014" s="60"/>
      <c r="K1014" s="60"/>
      <c r="L1014" s="60"/>
      <c r="M1014" s="60"/>
      <c r="N1014" s="60"/>
      <c r="O1014" s="60"/>
      <c r="P1014" s="60"/>
      <c r="Q1014" s="60"/>
      <c r="R1014" s="334">
        <v>3449</v>
      </c>
      <c r="S1014" s="319" t="s">
        <v>357</v>
      </c>
      <c r="BE1014" s="60"/>
      <c r="BR1014" s="60"/>
      <c r="BX1014" s="151"/>
      <c r="CB1014" s="151"/>
      <c r="CM1014" s="151"/>
      <c r="CO1014" s="151"/>
      <c r="CT1014" s="151"/>
      <c r="CY1014" s="151"/>
    </row>
    <row r="1015" spans="1:103" x14ac:dyDescent="0.2">
      <c r="A1015" s="60"/>
      <c r="B1015" s="60"/>
      <c r="C1015" s="60"/>
      <c r="D1015" s="60"/>
      <c r="E1015" s="60"/>
      <c r="F1015" s="60"/>
      <c r="G1015" s="60"/>
      <c r="H1015" s="60"/>
      <c r="I1015" s="60"/>
      <c r="J1015" s="60"/>
      <c r="K1015" s="60"/>
      <c r="L1015" s="60"/>
      <c r="M1015" s="60"/>
      <c r="N1015" s="60"/>
      <c r="O1015" s="60"/>
      <c r="P1015" s="60"/>
      <c r="Q1015" s="60"/>
      <c r="R1015" s="334">
        <v>3450</v>
      </c>
      <c r="S1015" s="319" t="s">
        <v>357</v>
      </c>
      <c r="BE1015" s="60"/>
      <c r="BR1015" s="60"/>
      <c r="BX1015" s="151"/>
      <c r="CB1015" s="151"/>
      <c r="CM1015" s="151"/>
      <c r="CO1015" s="151"/>
      <c r="CT1015" s="151"/>
      <c r="CY1015" s="151"/>
    </row>
    <row r="1016" spans="1:103" x14ac:dyDescent="0.2">
      <c r="A1016" s="60"/>
      <c r="B1016" s="60"/>
      <c r="C1016" s="60"/>
      <c r="D1016" s="60"/>
      <c r="E1016" s="60"/>
      <c r="F1016" s="60"/>
      <c r="G1016" s="60"/>
      <c r="H1016" s="60"/>
      <c r="I1016" s="60"/>
      <c r="J1016" s="60"/>
      <c r="K1016" s="60"/>
      <c r="L1016" s="60"/>
      <c r="M1016" s="60"/>
      <c r="N1016" s="60"/>
      <c r="O1016" s="60"/>
      <c r="P1016" s="60"/>
      <c r="Q1016" s="60"/>
      <c r="R1016" s="334">
        <v>3451</v>
      </c>
      <c r="S1016" s="319" t="s">
        <v>357</v>
      </c>
      <c r="BE1016" s="60"/>
      <c r="BR1016" s="60"/>
      <c r="BX1016" s="151"/>
      <c r="CB1016" s="151"/>
      <c r="CM1016" s="151"/>
      <c r="CO1016" s="151"/>
      <c r="CT1016" s="151"/>
      <c r="CY1016" s="151"/>
    </row>
    <row r="1017" spans="1:103" x14ac:dyDescent="0.2">
      <c r="A1017" s="60"/>
      <c r="B1017" s="60"/>
      <c r="C1017" s="60"/>
      <c r="D1017" s="60"/>
      <c r="E1017" s="60"/>
      <c r="F1017" s="60"/>
      <c r="G1017" s="60"/>
      <c r="H1017" s="60"/>
      <c r="I1017" s="60"/>
      <c r="J1017" s="60"/>
      <c r="K1017" s="60"/>
      <c r="L1017" s="60"/>
      <c r="M1017" s="60"/>
      <c r="N1017" s="60"/>
      <c r="O1017" s="60"/>
      <c r="P1017" s="60"/>
      <c r="Q1017" s="60"/>
      <c r="R1017" s="334">
        <v>3452</v>
      </c>
      <c r="S1017" s="319" t="s">
        <v>357</v>
      </c>
      <c r="BE1017" s="60"/>
      <c r="BR1017" s="60"/>
      <c r="BX1017" s="151"/>
      <c r="CB1017" s="151"/>
      <c r="CM1017" s="151"/>
      <c r="CO1017" s="151"/>
      <c r="CT1017" s="151"/>
      <c r="CY1017" s="151"/>
    </row>
    <row r="1018" spans="1:103" x14ac:dyDescent="0.2">
      <c r="A1018" s="60"/>
      <c r="B1018" s="60"/>
      <c r="C1018" s="60"/>
      <c r="D1018" s="60"/>
      <c r="E1018" s="60"/>
      <c r="F1018" s="60"/>
      <c r="G1018" s="60"/>
      <c r="H1018" s="60"/>
      <c r="I1018" s="60"/>
      <c r="J1018" s="60"/>
      <c r="K1018" s="60"/>
      <c r="L1018" s="60"/>
      <c r="M1018" s="60"/>
      <c r="N1018" s="60"/>
      <c r="O1018" s="60"/>
      <c r="P1018" s="60"/>
      <c r="Q1018" s="60"/>
      <c r="R1018" s="334">
        <v>3455</v>
      </c>
      <c r="S1018" s="319" t="s">
        <v>357</v>
      </c>
      <c r="BE1018" s="60"/>
      <c r="BR1018" s="60"/>
      <c r="BX1018" s="151"/>
      <c r="CB1018" s="151"/>
      <c r="CM1018" s="151"/>
      <c r="CO1018" s="151"/>
      <c r="CT1018" s="151"/>
      <c r="CY1018" s="151"/>
    </row>
    <row r="1019" spans="1:103" x14ac:dyDescent="0.2">
      <c r="A1019" s="60"/>
      <c r="B1019" s="60"/>
      <c r="C1019" s="60"/>
      <c r="D1019" s="60"/>
      <c r="E1019" s="60"/>
      <c r="F1019" s="60"/>
      <c r="G1019" s="60"/>
      <c r="H1019" s="60"/>
      <c r="I1019" s="60"/>
      <c r="J1019" s="60"/>
      <c r="K1019" s="60"/>
      <c r="L1019" s="60"/>
      <c r="M1019" s="60"/>
      <c r="N1019" s="60"/>
      <c r="O1019" s="60"/>
      <c r="P1019" s="60"/>
      <c r="Q1019" s="60"/>
      <c r="R1019" s="334">
        <v>3456</v>
      </c>
      <c r="S1019" s="319" t="s">
        <v>357</v>
      </c>
      <c r="BE1019" s="60"/>
      <c r="BR1019" s="60"/>
      <c r="BX1019" s="151"/>
      <c r="CB1019" s="151"/>
      <c r="CM1019" s="151"/>
      <c r="CO1019" s="151"/>
      <c r="CT1019" s="151"/>
      <c r="CY1019" s="151"/>
    </row>
    <row r="1020" spans="1:103" x14ac:dyDescent="0.2">
      <c r="A1020" s="60"/>
      <c r="B1020" s="60"/>
      <c r="C1020" s="60"/>
      <c r="D1020" s="60"/>
      <c r="E1020" s="60"/>
      <c r="F1020" s="60"/>
      <c r="G1020" s="60"/>
      <c r="H1020" s="60"/>
      <c r="I1020" s="60"/>
      <c r="J1020" s="60"/>
      <c r="K1020" s="60"/>
      <c r="L1020" s="60"/>
      <c r="M1020" s="60"/>
      <c r="N1020" s="60"/>
      <c r="O1020" s="60"/>
      <c r="P1020" s="60"/>
      <c r="Q1020" s="60"/>
      <c r="R1020" s="334">
        <v>3457</v>
      </c>
      <c r="S1020" s="319" t="s">
        <v>357</v>
      </c>
      <c r="BE1020" s="60"/>
      <c r="BR1020" s="60"/>
      <c r="BX1020" s="151"/>
      <c r="CB1020" s="151"/>
      <c r="CM1020" s="151"/>
      <c r="CO1020" s="151"/>
      <c r="CT1020" s="151"/>
      <c r="CY1020" s="151"/>
    </row>
    <row r="1021" spans="1:103" x14ac:dyDescent="0.2">
      <c r="A1021" s="60"/>
      <c r="B1021" s="60"/>
      <c r="C1021" s="60"/>
      <c r="D1021" s="60"/>
      <c r="E1021" s="60"/>
      <c r="F1021" s="60"/>
      <c r="G1021" s="60"/>
      <c r="H1021" s="60"/>
      <c r="I1021" s="60"/>
      <c r="J1021" s="60"/>
      <c r="K1021" s="60"/>
      <c r="L1021" s="60"/>
      <c r="M1021" s="60"/>
      <c r="N1021" s="60"/>
      <c r="O1021" s="60"/>
      <c r="P1021" s="60"/>
      <c r="Q1021" s="60"/>
      <c r="R1021" s="334">
        <v>3458</v>
      </c>
      <c r="S1021" s="319" t="s">
        <v>357</v>
      </c>
      <c r="BE1021" s="60"/>
      <c r="BR1021" s="60"/>
      <c r="BX1021" s="151"/>
      <c r="CB1021" s="151"/>
      <c r="CM1021" s="151"/>
      <c r="CO1021" s="151"/>
      <c r="CT1021" s="151"/>
      <c r="CY1021" s="151"/>
    </row>
    <row r="1022" spans="1:103" x14ac:dyDescent="0.2">
      <c r="A1022" s="60"/>
      <c r="B1022" s="60"/>
      <c r="C1022" s="60"/>
      <c r="D1022" s="60"/>
      <c r="E1022" s="60"/>
      <c r="F1022" s="60"/>
      <c r="G1022" s="60"/>
      <c r="H1022" s="60"/>
      <c r="I1022" s="60"/>
      <c r="J1022" s="60"/>
      <c r="K1022" s="60"/>
      <c r="L1022" s="60"/>
      <c r="M1022" s="60"/>
      <c r="N1022" s="60"/>
      <c r="O1022" s="60"/>
      <c r="P1022" s="60"/>
      <c r="Q1022" s="60"/>
      <c r="R1022" s="334">
        <v>3461</v>
      </c>
      <c r="S1022" s="319" t="s">
        <v>357</v>
      </c>
      <c r="BE1022" s="60"/>
      <c r="BR1022" s="60"/>
      <c r="BX1022" s="151"/>
      <c r="CB1022" s="151"/>
      <c r="CM1022" s="151"/>
      <c r="CO1022" s="151"/>
      <c r="CT1022" s="151"/>
      <c r="CY1022" s="151"/>
    </row>
    <row r="1023" spans="1:103" x14ac:dyDescent="0.2">
      <c r="A1023" s="60"/>
      <c r="B1023" s="60"/>
      <c r="C1023" s="60"/>
      <c r="D1023" s="60"/>
      <c r="E1023" s="60"/>
      <c r="F1023" s="60"/>
      <c r="G1023" s="60"/>
      <c r="H1023" s="60"/>
      <c r="I1023" s="60"/>
      <c r="J1023" s="60"/>
      <c r="K1023" s="60"/>
      <c r="L1023" s="60"/>
      <c r="M1023" s="60"/>
      <c r="N1023" s="60"/>
      <c r="O1023" s="60"/>
      <c r="P1023" s="60"/>
      <c r="Q1023" s="60"/>
      <c r="R1023" s="334">
        <v>3462</v>
      </c>
      <c r="S1023" s="319" t="s">
        <v>357</v>
      </c>
      <c r="BE1023" s="60"/>
      <c r="BR1023" s="60"/>
      <c r="BX1023" s="151"/>
      <c r="CB1023" s="151"/>
      <c r="CM1023" s="151"/>
      <c r="CO1023" s="151"/>
      <c r="CT1023" s="151"/>
      <c r="CY1023" s="151"/>
    </row>
    <row r="1024" spans="1:103" x14ac:dyDescent="0.2">
      <c r="A1024" s="60"/>
      <c r="B1024" s="60"/>
      <c r="C1024" s="60"/>
      <c r="D1024" s="60"/>
      <c r="E1024" s="60"/>
      <c r="F1024" s="60"/>
      <c r="G1024" s="60"/>
      <c r="H1024" s="60"/>
      <c r="I1024" s="60"/>
      <c r="J1024" s="60"/>
      <c r="K1024" s="60"/>
      <c r="L1024" s="60"/>
      <c r="M1024" s="60"/>
      <c r="N1024" s="60"/>
      <c r="O1024" s="60"/>
      <c r="P1024" s="60"/>
      <c r="Q1024" s="60"/>
      <c r="R1024" s="334">
        <v>3464</v>
      </c>
      <c r="S1024" s="319" t="s">
        <v>357</v>
      </c>
      <c r="BE1024" s="60"/>
      <c r="BR1024" s="60"/>
      <c r="BX1024" s="151"/>
      <c r="CB1024" s="151"/>
      <c r="CM1024" s="151"/>
      <c r="CO1024" s="151"/>
      <c r="CT1024" s="151"/>
      <c r="CY1024" s="151"/>
    </row>
    <row r="1025" spans="1:103" x14ac:dyDescent="0.2">
      <c r="A1025" s="60"/>
      <c r="B1025" s="60"/>
      <c r="C1025" s="60"/>
      <c r="D1025" s="60"/>
      <c r="E1025" s="60"/>
      <c r="F1025" s="60"/>
      <c r="G1025" s="60"/>
      <c r="H1025" s="60"/>
      <c r="I1025" s="60"/>
      <c r="J1025" s="60"/>
      <c r="K1025" s="60"/>
      <c r="L1025" s="60"/>
      <c r="M1025" s="60"/>
      <c r="N1025" s="60"/>
      <c r="O1025" s="60"/>
      <c r="P1025" s="60"/>
      <c r="Q1025" s="60"/>
      <c r="R1025" s="334">
        <v>3465</v>
      </c>
      <c r="S1025" s="319" t="s">
        <v>357</v>
      </c>
      <c r="BE1025" s="60"/>
      <c r="BR1025" s="60"/>
      <c r="BX1025" s="151"/>
      <c r="CB1025" s="151"/>
      <c r="CM1025" s="151"/>
      <c r="CO1025" s="151"/>
      <c r="CT1025" s="151"/>
      <c r="CY1025" s="151"/>
    </row>
    <row r="1026" spans="1:103" x14ac:dyDescent="0.2">
      <c r="A1026" s="60"/>
      <c r="B1026" s="60"/>
      <c r="C1026" s="60"/>
      <c r="D1026" s="60"/>
      <c r="E1026" s="60"/>
      <c r="F1026" s="60"/>
      <c r="G1026" s="60"/>
      <c r="H1026" s="60"/>
      <c r="I1026" s="60"/>
      <c r="J1026" s="60"/>
      <c r="K1026" s="60"/>
      <c r="L1026" s="60"/>
      <c r="M1026" s="60"/>
      <c r="N1026" s="60"/>
      <c r="O1026" s="60"/>
      <c r="P1026" s="60"/>
      <c r="Q1026" s="60"/>
      <c r="R1026" s="334">
        <v>3466</v>
      </c>
      <c r="S1026" s="319" t="s">
        <v>357</v>
      </c>
      <c r="BE1026" s="60"/>
      <c r="BR1026" s="60"/>
      <c r="BX1026" s="151"/>
      <c r="CB1026" s="151"/>
      <c r="CM1026" s="151"/>
      <c r="CO1026" s="151"/>
      <c r="CT1026" s="151"/>
      <c r="CY1026" s="151"/>
    </row>
    <row r="1027" spans="1:103" x14ac:dyDescent="0.2">
      <c r="A1027" s="60"/>
      <c r="B1027" s="60"/>
      <c r="C1027" s="60"/>
      <c r="D1027" s="60"/>
      <c r="E1027" s="60"/>
      <c r="F1027" s="60"/>
      <c r="G1027" s="60"/>
      <c r="H1027" s="60"/>
      <c r="I1027" s="60"/>
      <c r="J1027" s="60"/>
      <c r="K1027" s="60"/>
      <c r="L1027" s="60"/>
      <c r="M1027" s="60"/>
      <c r="N1027" s="60"/>
      <c r="O1027" s="60"/>
      <c r="P1027" s="60"/>
      <c r="Q1027" s="60"/>
      <c r="R1027" s="334">
        <v>3467</v>
      </c>
      <c r="S1027" s="319" t="s">
        <v>357</v>
      </c>
      <c r="BE1027" s="60"/>
      <c r="BR1027" s="60"/>
      <c r="BX1027" s="151"/>
      <c r="CB1027" s="151"/>
      <c r="CM1027" s="151"/>
      <c r="CO1027" s="151"/>
      <c r="CT1027" s="151"/>
      <c r="CY1027" s="151"/>
    </row>
    <row r="1028" spans="1:103" x14ac:dyDescent="0.2">
      <c r="A1028" s="60"/>
      <c r="B1028" s="60"/>
      <c r="C1028" s="60"/>
      <c r="D1028" s="60"/>
      <c r="E1028" s="60"/>
      <c r="F1028" s="60"/>
      <c r="G1028" s="60"/>
      <c r="H1028" s="60"/>
      <c r="I1028" s="60"/>
      <c r="J1028" s="60"/>
      <c r="K1028" s="60"/>
      <c r="L1028" s="60"/>
      <c r="M1028" s="60"/>
      <c r="N1028" s="60"/>
      <c r="O1028" s="60"/>
      <c r="P1028" s="60"/>
      <c r="Q1028" s="60"/>
      <c r="R1028" s="334">
        <v>3468</v>
      </c>
      <c r="S1028" s="319" t="s">
        <v>357</v>
      </c>
      <c r="BE1028" s="60"/>
      <c r="BR1028" s="60"/>
      <c r="BX1028" s="151"/>
      <c r="CB1028" s="151"/>
      <c r="CM1028" s="151"/>
      <c r="CO1028" s="151"/>
      <c r="CT1028" s="151"/>
      <c r="CY1028" s="151"/>
    </row>
    <row r="1029" spans="1:103" x14ac:dyDescent="0.2">
      <c r="A1029" s="60"/>
      <c r="B1029" s="60"/>
      <c r="C1029" s="60"/>
      <c r="D1029" s="60"/>
      <c r="E1029" s="60"/>
      <c r="F1029" s="60"/>
      <c r="G1029" s="60"/>
      <c r="H1029" s="60"/>
      <c r="I1029" s="60"/>
      <c r="J1029" s="60"/>
      <c r="K1029" s="60"/>
      <c r="L1029" s="60"/>
      <c r="M1029" s="60"/>
      <c r="N1029" s="60"/>
      <c r="O1029" s="60"/>
      <c r="P1029" s="60"/>
      <c r="Q1029" s="60"/>
      <c r="R1029" s="334">
        <v>3469</v>
      </c>
      <c r="S1029" s="319" t="s">
        <v>357</v>
      </c>
      <c r="BE1029" s="60"/>
      <c r="BR1029" s="60"/>
      <c r="BX1029" s="151"/>
      <c r="CB1029" s="151"/>
      <c r="CM1029" s="151"/>
      <c r="CO1029" s="151"/>
      <c r="CT1029" s="151"/>
      <c r="CY1029" s="151"/>
    </row>
    <row r="1030" spans="1:103" x14ac:dyDescent="0.2">
      <c r="A1030" s="60"/>
      <c r="B1030" s="60"/>
      <c r="C1030" s="60"/>
      <c r="D1030" s="60"/>
      <c r="E1030" s="60"/>
      <c r="F1030" s="60"/>
      <c r="G1030" s="60"/>
      <c r="H1030" s="60"/>
      <c r="I1030" s="60"/>
      <c r="J1030" s="60"/>
      <c r="K1030" s="60"/>
      <c r="L1030" s="60"/>
      <c r="M1030" s="60"/>
      <c r="N1030" s="60"/>
      <c r="O1030" s="60"/>
      <c r="P1030" s="60"/>
      <c r="Q1030" s="60"/>
      <c r="R1030" s="334">
        <v>3470</v>
      </c>
      <c r="S1030" s="319" t="s">
        <v>357</v>
      </c>
      <c r="BE1030" s="60"/>
      <c r="BR1030" s="60"/>
      <c r="BX1030" s="151"/>
      <c r="CB1030" s="151"/>
      <c r="CM1030" s="151"/>
      <c r="CO1030" s="151"/>
      <c r="CT1030" s="151"/>
      <c r="CY1030" s="151"/>
    </row>
    <row r="1031" spans="1:103" x14ac:dyDescent="0.2">
      <c r="A1031" s="60"/>
      <c r="B1031" s="60"/>
      <c r="C1031" s="60"/>
      <c r="D1031" s="60"/>
      <c r="E1031" s="60"/>
      <c r="F1031" s="60"/>
      <c r="G1031" s="60"/>
      <c r="H1031" s="60"/>
      <c r="I1031" s="60"/>
      <c r="J1031" s="60"/>
      <c r="K1031" s="60"/>
      <c r="L1031" s="60"/>
      <c r="M1031" s="60"/>
      <c r="N1031" s="60"/>
      <c r="O1031" s="60"/>
      <c r="P1031" s="60"/>
      <c r="Q1031" s="60"/>
      <c r="R1031" s="334">
        <v>3561</v>
      </c>
      <c r="S1031" s="319" t="s">
        <v>357</v>
      </c>
      <c r="BE1031" s="60"/>
      <c r="BR1031" s="60"/>
      <c r="BX1031" s="151"/>
      <c r="CB1031" s="151"/>
      <c r="CM1031" s="151"/>
      <c r="CO1031" s="151"/>
      <c r="CT1031" s="151"/>
      <c r="CY1031" s="151"/>
    </row>
    <row r="1032" spans="1:103" x14ac:dyDescent="0.2">
      <c r="A1032" s="60"/>
      <c r="B1032" s="60"/>
      <c r="C1032" s="60"/>
      <c r="D1032" s="60"/>
      <c r="E1032" s="60"/>
      <c r="F1032" s="60"/>
      <c r="G1032" s="60"/>
      <c r="H1032" s="60"/>
      <c r="I1032" s="60"/>
      <c r="J1032" s="60"/>
      <c r="K1032" s="60"/>
      <c r="L1032" s="60"/>
      <c r="M1032" s="60"/>
      <c r="N1032" s="60"/>
      <c r="O1032" s="60"/>
      <c r="P1032" s="60"/>
      <c r="Q1032" s="60"/>
      <c r="R1032" s="334">
        <v>3570</v>
      </c>
      <c r="S1032" s="319" t="s">
        <v>357</v>
      </c>
      <c r="BE1032" s="60"/>
      <c r="BR1032" s="60"/>
      <c r="BX1032" s="151"/>
      <c r="CB1032" s="151"/>
      <c r="CM1032" s="151"/>
      <c r="CO1032" s="151"/>
      <c r="CT1032" s="151"/>
      <c r="CY1032" s="151"/>
    </row>
    <row r="1033" spans="1:103" x14ac:dyDescent="0.2">
      <c r="A1033" s="60"/>
      <c r="B1033" s="60"/>
      <c r="C1033" s="60"/>
      <c r="D1033" s="60"/>
      <c r="E1033" s="60"/>
      <c r="F1033" s="60"/>
      <c r="G1033" s="60"/>
      <c r="H1033" s="60"/>
      <c r="I1033" s="60"/>
      <c r="J1033" s="60"/>
      <c r="K1033" s="60"/>
      <c r="L1033" s="60"/>
      <c r="M1033" s="60"/>
      <c r="N1033" s="60"/>
      <c r="O1033" s="60"/>
      <c r="P1033" s="60"/>
      <c r="Q1033" s="60"/>
      <c r="R1033" s="334">
        <v>3574</v>
      </c>
      <c r="S1033" s="319" t="s">
        <v>357</v>
      </c>
      <c r="BE1033" s="60"/>
      <c r="BR1033" s="60"/>
      <c r="BX1033" s="151"/>
      <c r="CB1033" s="151"/>
      <c r="CM1033" s="151"/>
      <c r="CO1033" s="151"/>
      <c r="CT1033" s="151"/>
      <c r="CY1033" s="151"/>
    </row>
    <row r="1034" spans="1:103" x14ac:dyDescent="0.2">
      <c r="A1034" s="60"/>
      <c r="B1034" s="60"/>
      <c r="C1034" s="60"/>
      <c r="D1034" s="60"/>
      <c r="E1034" s="60"/>
      <c r="F1034" s="60"/>
      <c r="G1034" s="60"/>
      <c r="H1034" s="60"/>
      <c r="I1034" s="60"/>
      <c r="J1034" s="60"/>
      <c r="K1034" s="60"/>
      <c r="L1034" s="60"/>
      <c r="M1034" s="60"/>
      <c r="N1034" s="60"/>
      <c r="O1034" s="60"/>
      <c r="P1034" s="60"/>
      <c r="Q1034" s="60"/>
      <c r="R1034" s="334">
        <v>3575</v>
      </c>
      <c r="S1034" s="319" t="s">
        <v>357</v>
      </c>
      <c r="BE1034" s="60"/>
      <c r="BR1034" s="60"/>
      <c r="BX1034" s="151"/>
      <c r="CB1034" s="151"/>
      <c r="CM1034" s="151"/>
      <c r="CO1034" s="151"/>
      <c r="CT1034" s="151"/>
      <c r="CY1034" s="151"/>
    </row>
    <row r="1035" spans="1:103" x14ac:dyDescent="0.2">
      <c r="A1035" s="60"/>
      <c r="B1035" s="60"/>
      <c r="C1035" s="60"/>
      <c r="D1035" s="60"/>
      <c r="E1035" s="60"/>
      <c r="F1035" s="60"/>
      <c r="G1035" s="60"/>
      <c r="H1035" s="60"/>
      <c r="I1035" s="60"/>
      <c r="J1035" s="60"/>
      <c r="K1035" s="60"/>
      <c r="L1035" s="60"/>
      <c r="M1035" s="60"/>
      <c r="N1035" s="60"/>
      <c r="O1035" s="60"/>
      <c r="P1035" s="60"/>
      <c r="Q1035" s="60"/>
      <c r="R1035" s="334">
        <v>3576</v>
      </c>
      <c r="S1035" s="319" t="s">
        <v>357</v>
      </c>
      <c r="BE1035" s="60"/>
      <c r="BR1035" s="60"/>
      <c r="BX1035" s="151"/>
      <c r="CB1035" s="151"/>
      <c r="CM1035" s="151"/>
      <c r="CO1035" s="151"/>
      <c r="CT1035" s="151"/>
      <c r="CY1035" s="151"/>
    </row>
    <row r="1036" spans="1:103" x14ac:dyDescent="0.2">
      <c r="A1036" s="60"/>
      <c r="B1036" s="60"/>
      <c r="C1036" s="60"/>
      <c r="D1036" s="60"/>
      <c r="E1036" s="60"/>
      <c r="F1036" s="60"/>
      <c r="G1036" s="60"/>
      <c r="H1036" s="60"/>
      <c r="I1036" s="60"/>
      <c r="J1036" s="60"/>
      <c r="K1036" s="60"/>
      <c r="L1036" s="60"/>
      <c r="M1036" s="60"/>
      <c r="N1036" s="60"/>
      <c r="O1036" s="60"/>
      <c r="P1036" s="60"/>
      <c r="Q1036" s="60"/>
      <c r="R1036" s="334">
        <v>3579</v>
      </c>
      <c r="S1036" s="319" t="s">
        <v>357</v>
      </c>
      <c r="BE1036" s="60"/>
      <c r="BR1036" s="60"/>
      <c r="BX1036" s="151"/>
      <c r="CB1036" s="151"/>
      <c r="CM1036" s="151"/>
      <c r="CO1036" s="151"/>
      <c r="CT1036" s="151"/>
      <c r="CY1036" s="151"/>
    </row>
    <row r="1037" spans="1:103" x14ac:dyDescent="0.2">
      <c r="A1037" s="60"/>
      <c r="B1037" s="60"/>
      <c r="C1037" s="60"/>
      <c r="D1037" s="60"/>
      <c r="E1037" s="60"/>
      <c r="F1037" s="60"/>
      <c r="G1037" s="60"/>
      <c r="H1037" s="60"/>
      <c r="I1037" s="60"/>
      <c r="J1037" s="60"/>
      <c r="K1037" s="60"/>
      <c r="L1037" s="60"/>
      <c r="M1037" s="60"/>
      <c r="N1037" s="60"/>
      <c r="O1037" s="60"/>
      <c r="P1037" s="60"/>
      <c r="Q1037" s="60"/>
      <c r="R1037" s="334">
        <v>3580</v>
      </c>
      <c r="S1037" s="319" t="s">
        <v>357</v>
      </c>
      <c r="BE1037" s="60"/>
      <c r="BR1037" s="60"/>
      <c r="BX1037" s="151"/>
      <c r="CB1037" s="151"/>
      <c r="CM1037" s="151"/>
      <c r="CO1037" s="151"/>
      <c r="CT1037" s="151"/>
      <c r="CY1037" s="151"/>
    </row>
    <row r="1038" spans="1:103" x14ac:dyDescent="0.2">
      <c r="A1038" s="60"/>
      <c r="B1038" s="60"/>
      <c r="C1038" s="60"/>
      <c r="D1038" s="60"/>
      <c r="E1038" s="60"/>
      <c r="F1038" s="60"/>
      <c r="G1038" s="60"/>
      <c r="H1038" s="60"/>
      <c r="I1038" s="60"/>
      <c r="J1038" s="60"/>
      <c r="K1038" s="60"/>
      <c r="L1038" s="60"/>
      <c r="M1038" s="60"/>
      <c r="N1038" s="60"/>
      <c r="O1038" s="60"/>
      <c r="P1038" s="60"/>
      <c r="Q1038" s="60"/>
      <c r="R1038" s="334">
        <v>3581</v>
      </c>
      <c r="S1038" s="319" t="s">
        <v>357</v>
      </c>
      <c r="BE1038" s="60"/>
      <c r="BR1038" s="60"/>
      <c r="BX1038" s="151"/>
      <c r="CB1038" s="151"/>
      <c r="CM1038" s="151"/>
      <c r="CO1038" s="151"/>
      <c r="CT1038" s="151"/>
      <c r="CY1038" s="151"/>
    </row>
    <row r="1039" spans="1:103" x14ac:dyDescent="0.2">
      <c r="A1039" s="60"/>
      <c r="B1039" s="60"/>
      <c r="C1039" s="60"/>
      <c r="D1039" s="60"/>
      <c r="E1039" s="60"/>
      <c r="F1039" s="60"/>
      <c r="G1039" s="60"/>
      <c r="H1039" s="60"/>
      <c r="I1039" s="60"/>
      <c r="J1039" s="60"/>
      <c r="K1039" s="60"/>
      <c r="L1039" s="60"/>
      <c r="M1039" s="60"/>
      <c r="N1039" s="60"/>
      <c r="O1039" s="60"/>
      <c r="P1039" s="60"/>
      <c r="Q1039" s="60"/>
      <c r="R1039" s="334">
        <v>3582</v>
      </c>
      <c r="S1039" s="319" t="s">
        <v>357</v>
      </c>
      <c r="BE1039" s="60"/>
      <c r="BR1039" s="60"/>
      <c r="BX1039" s="151"/>
      <c r="CB1039" s="151"/>
      <c r="CM1039" s="151"/>
      <c r="CO1039" s="151"/>
      <c r="CT1039" s="151"/>
      <c r="CY1039" s="151"/>
    </row>
    <row r="1040" spans="1:103" x14ac:dyDescent="0.2">
      <c r="A1040" s="60"/>
      <c r="B1040" s="60"/>
      <c r="C1040" s="60"/>
      <c r="D1040" s="60"/>
      <c r="E1040" s="60"/>
      <c r="F1040" s="60"/>
      <c r="G1040" s="60"/>
      <c r="H1040" s="60"/>
      <c r="I1040" s="60"/>
      <c r="J1040" s="60"/>
      <c r="K1040" s="60"/>
      <c r="L1040" s="60"/>
      <c r="M1040" s="60"/>
      <c r="N1040" s="60"/>
      <c r="O1040" s="60"/>
      <c r="P1040" s="60"/>
      <c r="Q1040" s="60"/>
      <c r="R1040" s="334">
        <v>3583</v>
      </c>
      <c r="S1040" s="319" t="s">
        <v>357</v>
      </c>
      <c r="BE1040" s="60"/>
      <c r="BR1040" s="60"/>
      <c r="BX1040" s="151"/>
      <c r="CB1040" s="151"/>
      <c r="CM1040" s="151"/>
      <c r="CO1040" s="151"/>
      <c r="CT1040" s="151"/>
      <c r="CY1040" s="151"/>
    </row>
    <row r="1041" spans="1:103" x14ac:dyDescent="0.2">
      <c r="A1041" s="60"/>
      <c r="B1041" s="60"/>
      <c r="C1041" s="60"/>
      <c r="D1041" s="60"/>
      <c r="E1041" s="60"/>
      <c r="F1041" s="60"/>
      <c r="G1041" s="60"/>
      <c r="H1041" s="60"/>
      <c r="I1041" s="60"/>
      <c r="J1041" s="60"/>
      <c r="K1041" s="60"/>
      <c r="L1041" s="60"/>
      <c r="M1041" s="60"/>
      <c r="N1041" s="60"/>
      <c r="O1041" s="60"/>
      <c r="P1041" s="60"/>
      <c r="Q1041" s="60"/>
      <c r="R1041" s="334">
        <v>3584</v>
      </c>
      <c r="S1041" s="319" t="s">
        <v>357</v>
      </c>
      <c r="BE1041" s="60"/>
      <c r="BR1041" s="60"/>
      <c r="BX1041" s="151"/>
      <c r="CB1041" s="151"/>
      <c r="CM1041" s="151"/>
      <c r="CO1041" s="151"/>
      <c r="CT1041" s="151"/>
      <c r="CY1041" s="151"/>
    </row>
    <row r="1042" spans="1:103" x14ac:dyDescent="0.2">
      <c r="A1042" s="60"/>
      <c r="B1042" s="60"/>
      <c r="C1042" s="60"/>
      <c r="D1042" s="60"/>
      <c r="E1042" s="60"/>
      <c r="F1042" s="60"/>
      <c r="G1042" s="60"/>
      <c r="H1042" s="60"/>
      <c r="I1042" s="60"/>
      <c r="J1042" s="60"/>
      <c r="K1042" s="60"/>
      <c r="L1042" s="60"/>
      <c r="M1042" s="60"/>
      <c r="N1042" s="60"/>
      <c r="O1042" s="60"/>
      <c r="P1042" s="60"/>
      <c r="Q1042" s="60"/>
      <c r="R1042" s="334">
        <v>3585</v>
      </c>
      <c r="S1042" s="319" t="s">
        <v>357</v>
      </c>
      <c r="BE1042" s="60"/>
      <c r="BR1042" s="60"/>
      <c r="BX1042" s="151"/>
      <c r="CB1042" s="151"/>
      <c r="CM1042" s="151"/>
      <c r="CO1042" s="151"/>
      <c r="CT1042" s="151"/>
      <c r="CY1042" s="151"/>
    </row>
    <row r="1043" spans="1:103" x14ac:dyDescent="0.2">
      <c r="A1043" s="60"/>
      <c r="B1043" s="60"/>
      <c r="C1043" s="60"/>
      <c r="D1043" s="60"/>
      <c r="E1043" s="60"/>
      <c r="F1043" s="60"/>
      <c r="G1043" s="60"/>
      <c r="H1043" s="60"/>
      <c r="I1043" s="60"/>
      <c r="J1043" s="60"/>
      <c r="K1043" s="60"/>
      <c r="L1043" s="60"/>
      <c r="M1043" s="60"/>
      <c r="N1043" s="60"/>
      <c r="O1043" s="60"/>
      <c r="P1043" s="60"/>
      <c r="Q1043" s="60"/>
      <c r="R1043" s="334">
        <v>3586</v>
      </c>
      <c r="S1043" s="319" t="s">
        <v>357</v>
      </c>
      <c r="BE1043" s="60"/>
      <c r="BR1043" s="60"/>
      <c r="BX1043" s="151"/>
      <c r="CB1043" s="151"/>
      <c r="CM1043" s="151"/>
      <c r="CO1043" s="151"/>
      <c r="CT1043" s="151"/>
      <c r="CY1043" s="151"/>
    </row>
    <row r="1044" spans="1:103" x14ac:dyDescent="0.2">
      <c r="A1044" s="60"/>
      <c r="B1044" s="60"/>
      <c r="C1044" s="60"/>
      <c r="D1044" s="60"/>
      <c r="E1044" s="60"/>
      <c r="F1044" s="60"/>
      <c r="G1044" s="60"/>
      <c r="H1044" s="60"/>
      <c r="I1044" s="60"/>
      <c r="J1044" s="60"/>
      <c r="K1044" s="60"/>
      <c r="L1044" s="60"/>
      <c r="M1044" s="60"/>
      <c r="N1044" s="60"/>
      <c r="O1044" s="60"/>
      <c r="P1044" s="60"/>
      <c r="Q1044" s="60"/>
      <c r="R1044" s="334">
        <v>3588</v>
      </c>
      <c r="S1044" s="319" t="s">
        <v>357</v>
      </c>
      <c r="BE1044" s="60"/>
      <c r="BR1044" s="60"/>
      <c r="BX1044" s="151"/>
      <c r="CB1044" s="151"/>
      <c r="CM1044" s="151"/>
      <c r="CO1044" s="151"/>
      <c r="CT1044" s="151"/>
      <c r="CY1044" s="151"/>
    </row>
    <row r="1045" spans="1:103" x14ac:dyDescent="0.2">
      <c r="A1045" s="60"/>
      <c r="B1045" s="60"/>
      <c r="C1045" s="60"/>
      <c r="D1045" s="60"/>
      <c r="E1045" s="60"/>
      <c r="F1045" s="60"/>
      <c r="G1045" s="60"/>
      <c r="H1045" s="60"/>
      <c r="I1045" s="60"/>
      <c r="J1045" s="60"/>
      <c r="K1045" s="60"/>
      <c r="L1045" s="60"/>
      <c r="M1045" s="60"/>
      <c r="N1045" s="60"/>
      <c r="O1045" s="60"/>
      <c r="P1045" s="60"/>
      <c r="Q1045" s="60"/>
      <c r="R1045" s="334">
        <v>3589</v>
      </c>
      <c r="S1045" s="319" t="s">
        <v>357</v>
      </c>
      <c r="BE1045" s="60"/>
      <c r="BR1045" s="60"/>
      <c r="BX1045" s="151"/>
      <c r="CB1045" s="151"/>
      <c r="CM1045" s="151"/>
      <c r="CO1045" s="151"/>
      <c r="CT1045" s="151"/>
      <c r="CY1045" s="151"/>
    </row>
    <row r="1046" spans="1:103" x14ac:dyDescent="0.2">
      <c r="A1046" s="60"/>
      <c r="B1046" s="60"/>
      <c r="C1046" s="60"/>
      <c r="D1046" s="60"/>
      <c r="E1046" s="60"/>
      <c r="F1046" s="60"/>
      <c r="G1046" s="60"/>
      <c r="H1046" s="60"/>
      <c r="I1046" s="60"/>
      <c r="J1046" s="60"/>
      <c r="K1046" s="60"/>
      <c r="L1046" s="60"/>
      <c r="M1046" s="60"/>
      <c r="N1046" s="60"/>
      <c r="O1046" s="60"/>
      <c r="P1046" s="60"/>
      <c r="Q1046" s="60"/>
      <c r="R1046" s="334">
        <v>3590</v>
      </c>
      <c r="S1046" s="319" t="s">
        <v>357</v>
      </c>
      <c r="BE1046" s="60"/>
      <c r="BR1046" s="60"/>
      <c r="BX1046" s="151"/>
      <c r="CB1046" s="151"/>
      <c r="CM1046" s="151"/>
      <c r="CO1046" s="151"/>
      <c r="CT1046" s="151"/>
      <c r="CY1046" s="151"/>
    </row>
    <row r="1047" spans="1:103" x14ac:dyDescent="0.2">
      <c r="A1047" s="60"/>
      <c r="B1047" s="60"/>
      <c r="C1047" s="60"/>
      <c r="D1047" s="60"/>
      <c r="E1047" s="60"/>
      <c r="F1047" s="60"/>
      <c r="G1047" s="60"/>
      <c r="H1047" s="60"/>
      <c r="I1047" s="60"/>
      <c r="J1047" s="60"/>
      <c r="K1047" s="60"/>
      <c r="L1047" s="60"/>
      <c r="M1047" s="60"/>
      <c r="N1047" s="60"/>
      <c r="O1047" s="60"/>
      <c r="P1047" s="60"/>
      <c r="Q1047" s="60"/>
      <c r="R1047" s="334">
        <v>3592</v>
      </c>
      <c r="S1047" s="319" t="s">
        <v>357</v>
      </c>
      <c r="BE1047" s="60"/>
      <c r="BR1047" s="60"/>
      <c r="BX1047" s="151"/>
      <c r="CB1047" s="151"/>
      <c r="CM1047" s="151"/>
      <c r="CO1047" s="151"/>
      <c r="CT1047" s="151"/>
      <c r="CY1047" s="151"/>
    </row>
    <row r="1048" spans="1:103" x14ac:dyDescent="0.2">
      <c r="A1048" s="60"/>
      <c r="B1048" s="60"/>
      <c r="C1048" s="60"/>
      <c r="D1048" s="60"/>
      <c r="E1048" s="60"/>
      <c r="F1048" s="60"/>
      <c r="G1048" s="60"/>
      <c r="H1048" s="60"/>
      <c r="I1048" s="60"/>
      <c r="J1048" s="60"/>
      <c r="K1048" s="60"/>
      <c r="L1048" s="60"/>
      <c r="M1048" s="60"/>
      <c r="N1048" s="60"/>
      <c r="O1048" s="60"/>
      <c r="P1048" s="60"/>
      <c r="Q1048" s="60"/>
      <c r="R1048" s="334">
        <v>3593</v>
      </c>
      <c r="S1048" s="319" t="s">
        <v>357</v>
      </c>
      <c r="BE1048" s="60"/>
      <c r="BR1048" s="60"/>
      <c r="BX1048" s="151"/>
      <c r="CB1048" s="151"/>
      <c r="CM1048" s="151"/>
      <c r="CO1048" s="151"/>
      <c r="CT1048" s="151"/>
      <c r="CY1048" s="151"/>
    </row>
    <row r="1049" spans="1:103" x14ac:dyDescent="0.2">
      <c r="A1049" s="60"/>
      <c r="B1049" s="60"/>
      <c r="C1049" s="60"/>
      <c r="D1049" s="60"/>
      <c r="E1049" s="60"/>
      <c r="F1049" s="60"/>
      <c r="G1049" s="60"/>
      <c r="H1049" s="60"/>
      <c r="I1049" s="60"/>
      <c r="J1049" s="60"/>
      <c r="K1049" s="60"/>
      <c r="L1049" s="60"/>
      <c r="M1049" s="60"/>
      <c r="N1049" s="60"/>
      <c r="O1049" s="60"/>
      <c r="P1049" s="60"/>
      <c r="Q1049" s="60"/>
      <c r="R1049" s="334">
        <v>3595</v>
      </c>
      <c r="S1049" s="319" t="s">
        <v>357</v>
      </c>
      <c r="BE1049" s="60"/>
      <c r="BR1049" s="60"/>
      <c r="BX1049" s="151"/>
      <c r="CB1049" s="151"/>
      <c r="CM1049" s="151"/>
      <c r="CO1049" s="151"/>
      <c r="CT1049" s="151"/>
      <c r="CY1049" s="151"/>
    </row>
    <row r="1050" spans="1:103" x14ac:dyDescent="0.2">
      <c r="A1050" s="60"/>
      <c r="B1050" s="60"/>
      <c r="C1050" s="60"/>
      <c r="D1050" s="60"/>
      <c r="E1050" s="60"/>
      <c r="F1050" s="60"/>
      <c r="G1050" s="60"/>
      <c r="H1050" s="60"/>
      <c r="I1050" s="60"/>
      <c r="J1050" s="60"/>
      <c r="K1050" s="60"/>
      <c r="L1050" s="60"/>
      <c r="M1050" s="60"/>
      <c r="N1050" s="60"/>
      <c r="O1050" s="60"/>
      <c r="P1050" s="60"/>
      <c r="Q1050" s="60"/>
      <c r="R1050" s="334">
        <v>3597</v>
      </c>
      <c r="S1050" s="319" t="s">
        <v>357</v>
      </c>
      <c r="BE1050" s="60"/>
      <c r="BR1050" s="60"/>
      <c r="BX1050" s="151"/>
      <c r="CB1050" s="151"/>
      <c r="CM1050" s="151"/>
      <c r="CO1050" s="151"/>
      <c r="CT1050" s="151"/>
      <c r="CY1050" s="151"/>
    </row>
    <row r="1051" spans="1:103" x14ac:dyDescent="0.2">
      <c r="A1051" s="60"/>
      <c r="B1051" s="60"/>
      <c r="C1051" s="60"/>
      <c r="D1051" s="60"/>
      <c r="E1051" s="60"/>
      <c r="F1051" s="60"/>
      <c r="G1051" s="60"/>
      <c r="H1051" s="60"/>
      <c r="I1051" s="60"/>
      <c r="J1051" s="60"/>
      <c r="K1051" s="60"/>
      <c r="L1051" s="60"/>
      <c r="M1051" s="60"/>
      <c r="N1051" s="60"/>
      <c r="O1051" s="60"/>
      <c r="P1051" s="60"/>
      <c r="Q1051" s="60"/>
      <c r="R1051" s="334">
        <v>3598</v>
      </c>
      <c r="S1051" s="319" t="s">
        <v>357</v>
      </c>
      <c r="BE1051" s="60"/>
      <c r="BR1051" s="60"/>
      <c r="BX1051" s="151"/>
      <c r="CB1051" s="151"/>
      <c r="CM1051" s="151"/>
      <c r="CO1051" s="151"/>
      <c r="CT1051" s="151"/>
      <c r="CY1051" s="151"/>
    </row>
    <row r="1052" spans="1:103" x14ac:dyDescent="0.2">
      <c r="A1052" s="60"/>
      <c r="B1052" s="60"/>
      <c r="C1052" s="60"/>
      <c r="D1052" s="60"/>
      <c r="E1052" s="60"/>
      <c r="F1052" s="60"/>
      <c r="G1052" s="60"/>
      <c r="H1052" s="60"/>
      <c r="I1052" s="60"/>
      <c r="J1052" s="60"/>
      <c r="K1052" s="60"/>
      <c r="L1052" s="60"/>
      <c r="M1052" s="60"/>
      <c r="N1052" s="60"/>
      <c r="O1052" s="60"/>
      <c r="P1052" s="60"/>
      <c r="Q1052" s="60"/>
      <c r="R1052" s="334">
        <v>3601</v>
      </c>
      <c r="S1052" s="319" t="s">
        <v>357</v>
      </c>
      <c r="BE1052" s="60"/>
      <c r="BR1052" s="60"/>
      <c r="BX1052" s="151"/>
      <c r="CB1052" s="151"/>
      <c r="CM1052" s="151"/>
      <c r="CO1052" s="151"/>
      <c r="CT1052" s="151"/>
      <c r="CY1052" s="151"/>
    </row>
    <row r="1053" spans="1:103" x14ac:dyDescent="0.2">
      <c r="A1053" s="60"/>
      <c r="B1053" s="60"/>
      <c r="C1053" s="60"/>
      <c r="D1053" s="60"/>
      <c r="E1053" s="60"/>
      <c r="F1053" s="60"/>
      <c r="G1053" s="60"/>
      <c r="H1053" s="60"/>
      <c r="I1053" s="60"/>
      <c r="J1053" s="60"/>
      <c r="K1053" s="60"/>
      <c r="L1053" s="60"/>
      <c r="M1053" s="60"/>
      <c r="N1053" s="60"/>
      <c r="O1053" s="60"/>
      <c r="P1053" s="60"/>
      <c r="Q1053" s="60"/>
      <c r="R1053" s="334">
        <v>3602</v>
      </c>
      <c r="S1053" s="319" t="s">
        <v>357</v>
      </c>
      <c r="BE1053" s="60"/>
      <c r="BR1053" s="60"/>
      <c r="BX1053" s="151"/>
      <c r="CB1053" s="151"/>
      <c r="CM1053" s="151"/>
      <c r="CO1053" s="151"/>
      <c r="CT1053" s="151"/>
      <c r="CY1053" s="151"/>
    </row>
    <row r="1054" spans="1:103" x14ac:dyDescent="0.2">
      <c r="A1054" s="60"/>
      <c r="B1054" s="60"/>
      <c r="C1054" s="60"/>
      <c r="D1054" s="60"/>
      <c r="E1054" s="60"/>
      <c r="F1054" s="60"/>
      <c r="G1054" s="60"/>
      <c r="H1054" s="60"/>
      <c r="I1054" s="60"/>
      <c r="J1054" s="60"/>
      <c r="K1054" s="60"/>
      <c r="L1054" s="60"/>
      <c r="M1054" s="60"/>
      <c r="N1054" s="60"/>
      <c r="O1054" s="60"/>
      <c r="P1054" s="60"/>
      <c r="Q1054" s="60"/>
      <c r="R1054" s="334">
        <v>3603</v>
      </c>
      <c r="S1054" s="319" t="s">
        <v>357</v>
      </c>
      <c r="BE1054" s="60"/>
      <c r="BR1054" s="60"/>
      <c r="BX1054" s="151"/>
      <c r="CB1054" s="151"/>
      <c r="CM1054" s="151"/>
      <c r="CO1054" s="151"/>
      <c r="CT1054" s="151"/>
      <c r="CY1054" s="151"/>
    </row>
    <row r="1055" spans="1:103" x14ac:dyDescent="0.2">
      <c r="A1055" s="60"/>
      <c r="B1055" s="60"/>
      <c r="C1055" s="60"/>
      <c r="D1055" s="60"/>
      <c r="E1055" s="60"/>
      <c r="F1055" s="60"/>
      <c r="G1055" s="60"/>
      <c r="H1055" s="60"/>
      <c r="I1055" s="60"/>
      <c r="J1055" s="60"/>
      <c r="K1055" s="60"/>
      <c r="L1055" s="60"/>
      <c r="M1055" s="60"/>
      <c r="N1055" s="60"/>
      <c r="O1055" s="60"/>
      <c r="P1055" s="60"/>
      <c r="Q1055" s="60"/>
      <c r="R1055" s="334">
        <v>3604</v>
      </c>
      <c r="S1055" s="319" t="s">
        <v>357</v>
      </c>
      <c r="BE1055" s="60"/>
      <c r="BR1055" s="60"/>
      <c r="BX1055" s="151"/>
      <c r="CB1055" s="151"/>
      <c r="CM1055" s="151"/>
      <c r="CO1055" s="151"/>
      <c r="CT1055" s="151"/>
      <c r="CY1055" s="151"/>
    </row>
    <row r="1056" spans="1:103" x14ac:dyDescent="0.2">
      <c r="A1056" s="60"/>
      <c r="B1056" s="60"/>
      <c r="C1056" s="60"/>
      <c r="D1056" s="60"/>
      <c r="E1056" s="60"/>
      <c r="F1056" s="60"/>
      <c r="G1056" s="60"/>
      <c r="H1056" s="60"/>
      <c r="I1056" s="60"/>
      <c r="J1056" s="60"/>
      <c r="K1056" s="60"/>
      <c r="L1056" s="60"/>
      <c r="M1056" s="60"/>
      <c r="N1056" s="60"/>
      <c r="O1056" s="60"/>
      <c r="P1056" s="60"/>
      <c r="Q1056" s="60"/>
      <c r="R1056" s="334">
        <v>3605</v>
      </c>
      <c r="S1056" s="319" t="s">
        <v>357</v>
      </c>
      <c r="BE1056" s="60"/>
      <c r="BR1056" s="60"/>
      <c r="BX1056" s="151"/>
      <c r="CB1056" s="151"/>
      <c r="CM1056" s="151"/>
      <c r="CO1056" s="151"/>
      <c r="CT1056" s="151"/>
      <c r="CY1056" s="151"/>
    </row>
    <row r="1057" spans="1:103" x14ac:dyDescent="0.2">
      <c r="A1057" s="60"/>
      <c r="B1057" s="60"/>
      <c r="C1057" s="60"/>
      <c r="D1057" s="60"/>
      <c r="E1057" s="60"/>
      <c r="F1057" s="60"/>
      <c r="G1057" s="60"/>
      <c r="H1057" s="60"/>
      <c r="I1057" s="60"/>
      <c r="J1057" s="60"/>
      <c r="K1057" s="60"/>
      <c r="L1057" s="60"/>
      <c r="M1057" s="60"/>
      <c r="N1057" s="60"/>
      <c r="O1057" s="60"/>
      <c r="P1057" s="60"/>
      <c r="Q1057" s="60"/>
      <c r="R1057" s="334">
        <v>3607</v>
      </c>
      <c r="S1057" s="319" t="s">
        <v>357</v>
      </c>
      <c r="BE1057" s="60"/>
      <c r="BR1057" s="60"/>
      <c r="BX1057" s="151"/>
      <c r="CB1057" s="151"/>
      <c r="CM1057" s="151"/>
      <c r="CO1057" s="151"/>
      <c r="CT1057" s="151"/>
      <c r="CY1057" s="151"/>
    </row>
    <row r="1058" spans="1:103" x14ac:dyDescent="0.2">
      <c r="A1058" s="60"/>
      <c r="B1058" s="60"/>
      <c r="C1058" s="60"/>
      <c r="D1058" s="60"/>
      <c r="E1058" s="60"/>
      <c r="F1058" s="60"/>
      <c r="G1058" s="60"/>
      <c r="H1058" s="60"/>
      <c r="I1058" s="60"/>
      <c r="J1058" s="60"/>
      <c r="K1058" s="60"/>
      <c r="L1058" s="60"/>
      <c r="M1058" s="60"/>
      <c r="N1058" s="60"/>
      <c r="O1058" s="60"/>
      <c r="P1058" s="60"/>
      <c r="Q1058" s="60"/>
      <c r="R1058" s="334">
        <v>3608</v>
      </c>
      <c r="S1058" s="319" t="s">
        <v>357</v>
      </c>
      <c r="BE1058" s="60"/>
      <c r="BR1058" s="60"/>
      <c r="BX1058" s="151"/>
      <c r="CB1058" s="151"/>
      <c r="CM1058" s="151"/>
      <c r="CO1058" s="151"/>
      <c r="CT1058" s="151"/>
      <c r="CY1058" s="151"/>
    </row>
    <row r="1059" spans="1:103" x14ac:dyDescent="0.2">
      <c r="A1059" s="60"/>
      <c r="B1059" s="60"/>
      <c r="C1059" s="60"/>
      <c r="D1059" s="60"/>
      <c r="E1059" s="60"/>
      <c r="F1059" s="60"/>
      <c r="G1059" s="60"/>
      <c r="H1059" s="60"/>
      <c r="I1059" s="60"/>
      <c r="J1059" s="60"/>
      <c r="K1059" s="60"/>
      <c r="L1059" s="60"/>
      <c r="M1059" s="60"/>
      <c r="N1059" s="60"/>
      <c r="O1059" s="60"/>
      <c r="P1059" s="60"/>
      <c r="Q1059" s="60"/>
      <c r="R1059" s="334">
        <v>3609</v>
      </c>
      <c r="S1059" s="319" t="s">
        <v>357</v>
      </c>
      <c r="BE1059" s="60"/>
      <c r="BR1059" s="60"/>
      <c r="BX1059" s="151"/>
      <c r="CB1059" s="151"/>
      <c r="CM1059" s="151"/>
      <c r="CO1059" s="151"/>
      <c r="CT1059" s="151"/>
      <c r="CY1059" s="151"/>
    </row>
    <row r="1060" spans="1:103" x14ac:dyDescent="0.2">
      <c r="A1060" s="60"/>
      <c r="B1060" s="60"/>
      <c r="C1060" s="60"/>
      <c r="D1060" s="60"/>
      <c r="E1060" s="60"/>
      <c r="F1060" s="60"/>
      <c r="G1060" s="60"/>
      <c r="H1060" s="60"/>
      <c r="I1060" s="60"/>
      <c r="J1060" s="60"/>
      <c r="K1060" s="60"/>
      <c r="L1060" s="60"/>
      <c r="M1060" s="60"/>
      <c r="N1060" s="60"/>
      <c r="O1060" s="60"/>
      <c r="P1060" s="60"/>
      <c r="Q1060" s="60"/>
      <c r="R1060" s="334">
        <v>3740</v>
      </c>
      <c r="S1060" s="319" t="s">
        <v>357</v>
      </c>
      <c r="BE1060" s="60"/>
      <c r="BR1060" s="60"/>
      <c r="BX1060" s="151"/>
      <c r="CB1060" s="151"/>
      <c r="CM1060" s="151"/>
      <c r="CO1060" s="151"/>
      <c r="CT1060" s="151"/>
      <c r="CY1060" s="151"/>
    </row>
    <row r="1061" spans="1:103" x14ac:dyDescent="0.2">
      <c r="A1061" s="60"/>
      <c r="B1061" s="60"/>
      <c r="C1061" s="60"/>
      <c r="D1061" s="60"/>
      <c r="E1061" s="60"/>
      <c r="F1061" s="60"/>
      <c r="G1061" s="60"/>
      <c r="H1061" s="60"/>
      <c r="I1061" s="60"/>
      <c r="J1061" s="60"/>
      <c r="K1061" s="60"/>
      <c r="L1061" s="60"/>
      <c r="M1061" s="60"/>
      <c r="N1061" s="60"/>
      <c r="O1061" s="60"/>
      <c r="P1061" s="60"/>
      <c r="Q1061" s="60"/>
      <c r="R1061" s="334">
        <v>3741</v>
      </c>
      <c r="S1061" s="319" t="s">
        <v>357</v>
      </c>
      <c r="BE1061" s="60"/>
      <c r="BR1061" s="60"/>
      <c r="BX1061" s="151"/>
      <c r="CB1061" s="151"/>
      <c r="CM1061" s="151"/>
      <c r="CO1061" s="151"/>
      <c r="CT1061" s="151"/>
      <c r="CY1061" s="151"/>
    </row>
    <row r="1062" spans="1:103" x14ac:dyDescent="0.2">
      <c r="A1062" s="60"/>
      <c r="B1062" s="60"/>
      <c r="C1062" s="60"/>
      <c r="D1062" s="60"/>
      <c r="E1062" s="60"/>
      <c r="F1062" s="60"/>
      <c r="G1062" s="60"/>
      <c r="H1062" s="60"/>
      <c r="I1062" s="60"/>
      <c r="J1062" s="60"/>
      <c r="K1062" s="60"/>
      <c r="L1062" s="60"/>
      <c r="M1062" s="60"/>
      <c r="N1062" s="60"/>
      <c r="O1062" s="60"/>
      <c r="P1062" s="60"/>
      <c r="Q1062" s="60"/>
      <c r="R1062" s="334">
        <v>3743</v>
      </c>
      <c r="S1062" s="319" t="s">
        <v>357</v>
      </c>
      <c r="BE1062" s="60"/>
      <c r="BR1062" s="60"/>
      <c r="BX1062" s="151"/>
      <c r="CB1062" s="151"/>
      <c r="CM1062" s="151"/>
      <c r="CO1062" s="151"/>
      <c r="CT1062" s="151"/>
      <c r="CY1062" s="151"/>
    </row>
    <row r="1063" spans="1:103" x14ac:dyDescent="0.2">
      <c r="A1063" s="60"/>
      <c r="B1063" s="60"/>
      <c r="C1063" s="60"/>
      <c r="D1063" s="60"/>
      <c r="E1063" s="60"/>
      <c r="F1063" s="60"/>
      <c r="G1063" s="60"/>
      <c r="H1063" s="60"/>
      <c r="I1063" s="60"/>
      <c r="J1063" s="60"/>
      <c r="K1063" s="60"/>
      <c r="L1063" s="60"/>
      <c r="M1063" s="60"/>
      <c r="N1063" s="60"/>
      <c r="O1063" s="60"/>
      <c r="P1063" s="60"/>
      <c r="Q1063" s="60"/>
      <c r="R1063" s="334">
        <v>3745</v>
      </c>
      <c r="S1063" s="319" t="s">
        <v>357</v>
      </c>
      <c r="BE1063" s="60"/>
      <c r="BR1063" s="60"/>
      <c r="BX1063" s="151"/>
      <c r="CB1063" s="151"/>
      <c r="CM1063" s="151"/>
      <c r="CO1063" s="151"/>
      <c r="CT1063" s="151"/>
      <c r="CY1063" s="151"/>
    </row>
    <row r="1064" spans="1:103" x14ac:dyDescent="0.2">
      <c r="A1064" s="60"/>
      <c r="B1064" s="60"/>
      <c r="C1064" s="60"/>
      <c r="D1064" s="60"/>
      <c r="E1064" s="60"/>
      <c r="F1064" s="60"/>
      <c r="G1064" s="60"/>
      <c r="H1064" s="60"/>
      <c r="I1064" s="60"/>
      <c r="J1064" s="60"/>
      <c r="K1064" s="60"/>
      <c r="L1064" s="60"/>
      <c r="M1064" s="60"/>
      <c r="N1064" s="60"/>
      <c r="O1064" s="60"/>
      <c r="P1064" s="60"/>
      <c r="Q1064" s="60"/>
      <c r="R1064" s="334">
        <v>3746</v>
      </c>
      <c r="S1064" s="319" t="s">
        <v>357</v>
      </c>
      <c r="BE1064" s="60"/>
      <c r="BR1064" s="60"/>
      <c r="BX1064" s="151"/>
      <c r="CB1064" s="151"/>
      <c r="CM1064" s="151"/>
      <c r="CO1064" s="151"/>
      <c r="CT1064" s="151"/>
      <c r="CY1064" s="151"/>
    </row>
    <row r="1065" spans="1:103" x14ac:dyDescent="0.2">
      <c r="A1065" s="60"/>
      <c r="B1065" s="60"/>
      <c r="C1065" s="60"/>
      <c r="D1065" s="60"/>
      <c r="E1065" s="60"/>
      <c r="F1065" s="60"/>
      <c r="G1065" s="60"/>
      <c r="H1065" s="60"/>
      <c r="I1065" s="60"/>
      <c r="J1065" s="60"/>
      <c r="K1065" s="60"/>
      <c r="L1065" s="60"/>
      <c r="M1065" s="60"/>
      <c r="N1065" s="60"/>
      <c r="O1065" s="60"/>
      <c r="P1065" s="60"/>
      <c r="Q1065" s="60"/>
      <c r="R1065" s="334">
        <v>3748</v>
      </c>
      <c r="S1065" s="319" t="s">
        <v>357</v>
      </c>
      <c r="BE1065" s="60"/>
      <c r="BR1065" s="60"/>
      <c r="BX1065" s="151"/>
      <c r="CB1065" s="151"/>
      <c r="CM1065" s="151"/>
      <c r="CO1065" s="151"/>
      <c r="CT1065" s="151"/>
      <c r="CY1065" s="151"/>
    </row>
    <row r="1066" spans="1:103" x14ac:dyDescent="0.2">
      <c r="A1066" s="60"/>
      <c r="B1066" s="60"/>
      <c r="C1066" s="60"/>
      <c r="D1066" s="60"/>
      <c r="E1066" s="60"/>
      <c r="F1066" s="60"/>
      <c r="G1066" s="60"/>
      <c r="H1066" s="60"/>
      <c r="I1066" s="60"/>
      <c r="J1066" s="60"/>
      <c r="K1066" s="60"/>
      <c r="L1066" s="60"/>
      <c r="M1066" s="60"/>
      <c r="N1066" s="60"/>
      <c r="O1066" s="60"/>
      <c r="P1066" s="60"/>
      <c r="Q1066" s="60"/>
      <c r="R1066" s="334">
        <v>3749</v>
      </c>
      <c r="S1066" s="319" t="s">
        <v>357</v>
      </c>
      <c r="BE1066" s="60"/>
      <c r="BR1066" s="60"/>
      <c r="BX1066" s="151"/>
      <c r="CB1066" s="151"/>
      <c r="CM1066" s="151"/>
      <c r="CO1066" s="151"/>
      <c r="CT1066" s="151"/>
      <c r="CY1066" s="151"/>
    </row>
    <row r="1067" spans="1:103" x14ac:dyDescent="0.2">
      <c r="A1067" s="60"/>
      <c r="B1067" s="60"/>
      <c r="C1067" s="60"/>
      <c r="D1067" s="60"/>
      <c r="E1067" s="60"/>
      <c r="F1067" s="60"/>
      <c r="G1067" s="60"/>
      <c r="H1067" s="60"/>
      <c r="I1067" s="60"/>
      <c r="J1067" s="60"/>
      <c r="K1067" s="60"/>
      <c r="L1067" s="60"/>
      <c r="M1067" s="60"/>
      <c r="N1067" s="60"/>
      <c r="O1067" s="60"/>
      <c r="P1067" s="60"/>
      <c r="Q1067" s="60"/>
      <c r="R1067" s="334">
        <v>3750</v>
      </c>
      <c r="S1067" s="319" t="s">
        <v>357</v>
      </c>
      <c r="BE1067" s="60"/>
      <c r="BR1067" s="60"/>
      <c r="BX1067" s="151"/>
      <c r="CB1067" s="151"/>
      <c r="CM1067" s="151"/>
      <c r="CO1067" s="151"/>
      <c r="CT1067" s="151"/>
      <c r="CY1067" s="151"/>
    </row>
    <row r="1068" spans="1:103" x14ac:dyDescent="0.2">
      <c r="A1068" s="60"/>
      <c r="B1068" s="60"/>
      <c r="C1068" s="60"/>
      <c r="D1068" s="60"/>
      <c r="E1068" s="60"/>
      <c r="F1068" s="60"/>
      <c r="G1068" s="60"/>
      <c r="H1068" s="60"/>
      <c r="I1068" s="60"/>
      <c r="J1068" s="60"/>
      <c r="K1068" s="60"/>
      <c r="L1068" s="60"/>
      <c r="M1068" s="60"/>
      <c r="N1068" s="60"/>
      <c r="O1068" s="60"/>
      <c r="P1068" s="60"/>
      <c r="Q1068" s="60"/>
      <c r="R1068" s="334">
        <v>3751</v>
      </c>
      <c r="S1068" s="319" t="s">
        <v>357</v>
      </c>
      <c r="BE1068" s="60"/>
      <c r="BR1068" s="60"/>
      <c r="BX1068" s="151"/>
      <c r="CB1068" s="151"/>
      <c r="CM1068" s="151"/>
      <c r="CO1068" s="151"/>
      <c r="CT1068" s="151"/>
      <c r="CY1068" s="151"/>
    </row>
    <row r="1069" spans="1:103" x14ac:dyDescent="0.2">
      <c r="A1069" s="60"/>
      <c r="B1069" s="60"/>
      <c r="C1069" s="60"/>
      <c r="D1069" s="60"/>
      <c r="E1069" s="60"/>
      <c r="F1069" s="60"/>
      <c r="G1069" s="60"/>
      <c r="H1069" s="60"/>
      <c r="I1069" s="60"/>
      <c r="J1069" s="60"/>
      <c r="K1069" s="60"/>
      <c r="L1069" s="60"/>
      <c r="M1069" s="60"/>
      <c r="N1069" s="60"/>
      <c r="O1069" s="60"/>
      <c r="P1069" s="60"/>
      <c r="Q1069" s="60"/>
      <c r="R1069" s="334">
        <v>3752</v>
      </c>
      <c r="S1069" s="319" t="s">
        <v>357</v>
      </c>
      <c r="BE1069" s="60"/>
      <c r="BR1069" s="60"/>
      <c r="BX1069" s="151"/>
      <c r="CB1069" s="151"/>
      <c r="CM1069" s="151"/>
      <c r="CO1069" s="151"/>
      <c r="CT1069" s="151"/>
      <c r="CY1069" s="151"/>
    </row>
    <row r="1070" spans="1:103" x14ac:dyDescent="0.2">
      <c r="A1070" s="60"/>
      <c r="B1070" s="60"/>
      <c r="C1070" s="60"/>
      <c r="D1070" s="60"/>
      <c r="E1070" s="60"/>
      <c r="F1070" s="60"/>
      <c r="G1070" s="60"/>
      <c r="H1070" s="60"/>
      <c r="I1070" s="60"/>
      <c r="J1070" s="60"/>
      <c r="K1070" s="60"/>
      <c r="L1070" s="60"/>
      <c r="M1070" s="60"/>
      <c r="N1070" s="60"/>
      <c r="O1070" s="60"/>
      <c r="P1070" s="60"/>
      <c r="Q1070" s="60"/>
      <c r="R1070" s="334">
        <v>3753</v>
      </c>
      <c r="S1070" s="319" t="s">
        <v>357</v>
      </c>
      <c r="BE1070" s="60"/>
      <c r="BR1070" s="60"/>
      <c r="BX1070" s="151"/>
      <c r="CB1070" s="151"/>
      <c r="CM1070" s="151"/>
      <c r="CO1070" s="151"/>
      <c r="CT1070" s="151"/>
      <c r="CY1070" s="151"/>
    </row>
    <row r="1071" spans="1:103" x14ac:dyDescent="0.2">
      <c r="A1071" s="60"/>
      <c r="B1071" s="60"/>
      <c r="C1071" s="60"/>
      <c r="D1071" s="60"/>
      <c r="E1071" s="60"/>
      <c r="F1071" s="60"/>
      <c r="G1071" s="60"/>
      <c r="H1071" s="60"/>
      <c r="I1071" s="60"/>
      <c r="J1071" s="60"/>
      <c r="K1071" s="60"/>
      <c r="L1071" s="60"/>
      <c r="M1071" s="60"/>
      <c r="N1071" s="60"/>
      <c r="O1071" s="60"/>
      <c r="P1071" s="60"/>
      <c r="Q1071" s="60"/>
      <c r="R1071" s="334">
        <v>3754</v>
      </c>
      <c r="S1071" s="319" t="s">
        <v>357</v>
      </c>
      <c r="BE1071" s="60"/>
      <c r="BR1071" s="60"/>
      <c r="BX1071" s="151"/>
      <c r="CB1071" s="151"/>
      <c r="CM1071" s="151"/>
      <c r="CO1071" s="151"/>
      <c r="CT1071" s="151"/>
      <c r="CY1071" s="151"/>
    </row>
    <row r="1072" spans="1:103" x14ac:dyDescent="0.2">
      <c r="A1072" s="60"/>
      <c r="B1072" s="60"/>
      <c r="C1072" s="60"/>
      <c r="D1072" s="60"/>
      <c r="E1072" s="60"/>
      <c r="F1072" s="60"/>
      <c r="G1072" s="60"/>
      <c r="H1072" s="60"/>
      <c r="I1072" s="60"/>
      <c r="J1072" s="60"/>
      <c r="K1072" s="60"/>
      <c r="L1072" s="60"/>
      <c r="M1072" s="60"/>
      <c r="N1072" s="60"/>
      <c r="O1072" s="60"/>
      <c r="P1072" s="60"/>
      <c r="Q1072" s="60"/>
      <c r="R1072" s="334">
        <v>3755</v>
      </c>
      <c r="S1072" s="319" t="s">
        <v>357</v>
      </c>
      <c r="BE1072" s="60"/>
      <c r="BR1072" s="60"/>
      <c r="BX1072" s="151"/>
      <c r="CB1072" s="151"/>
      <c r="CM1072" s="151"/>
      <c r="CO1072" s="151"/>
      <c r="CT1072" s="151"/>
      <c r="CY1072" s="151"/>
    </row>
    <row r="1073" spans="1:103" x14ac:dyDescent="0.2">
      <c r="A1073" s="60"/>
      <c r="B1073" s="60"/>
      <c r="C1073" s="60"/>
      <c r="D1073" s="60"/>
      <c r="E1073" s="60"/>
      <c r="F1073" s="60"/>
      <c r="G1073" s="60"/>
      <c r="H1073" s="60"/>
      <c r="I1073" s="60"/>
      <c r="J1073" s="60"/>
      <c r="K1073" s="60"/>
      <c r="L1073" s="60"/>
      <c r="M1073" s="60"/>
      <c r="N1073" s="60"/>
      <c r="O1073" s="60"/>
      <c r="P1073" s="60"/>
      <c r="Q1073" s="60"/>
      <c r="R1073" s="334">
        <v>3756</v>
      </c>
      <c r="S1073" s="319" t="s">
        <v>357</v>
      </c>
      <c r="BE1073" s="60"/>
      <c r="BR1073" s="60"/>
      <c r="BX1073" s="151"/>
      <c r="CB1073" s="151"/>
      <c r="CM1073" s="151"/>
      <c r="CO1073" s="151"/>
      <c r="CT1073" s="151"/>
      <c r="CY1073" s="151"/>
    </row>
    <row r="1074" spans="1:103" x14ac:dyDescent="0.2">
      <c r="A1074" s="60"/>
      <c r="B1074" s="60"/>
      <c r="C1074" s="60"/>
      <c r="D1074" s="60"/>
      <c r="E1074" s="60"/>
      <c r="F1074" s="60"/>
      <c r="G1074" s="60"/>
      <c r="H1074" s="60"/>
      <c r="I1074" s="60"/>
      <c r="J1074" s="60"/>
      <c r="K1074" s="60"/>
      <c r="L1074" s="60"/>
      <c r="M1074" s="60"/>
      <c r="N1074" s="60"/>
      <c r="O1074" s="60"/>
      <c r="P1074" s="60"/>
      <c r="Q1074" s="60"/>
      <c r="R1074" s="334">
        <v>3765</v>
      </c>
      <c r="S1074" s="319" t="s">
        <v>357</v>
      </c>
      <c r="BE1074" s="60"/>
      <c r="BR1074" s="60"/>
      <c r="BX1074" s="151"/>
      <c r="CB1074" s="151"/>
      <c r="CM1074" s="151"/>
      <c r="CO1074" s="151"/>
      <c r="CT1074" s="151"/>
      <c r="CY1074" s="151"/>
    </row>
    <row r="1075" spans="1:103" x14ac:dyDescent="0.2">
      <c r="A1075" s="60"/>
      <c r="B1075" s="60"/>
      <c r="C1075" s="60"/>
      <c r="D1075" s="60"/>
      <c r="E1075" s="60"/>
      <c r="F1075" s="60"/>
      <c r="G1075" s="60"/>
      <c r="H1075" s="60"/>
      <c r="I1075" s="60"/>
      <c r="J1075" s="60"/>
      <c r="K1075" s="60"/>
      <c r="L1075" s="60"/>
      <c r="M1075" s="60"/>
      <c r="N1075" s="60"/>
      <c r="O1075" s="60"/>
      <c r="P1075" s="60"/>
      <c r="Q1075" s="60"/>
      <c r="R1075" s="334">
        <v>3766</v>
      </c>
      <c r="S1075" s="319" t="s">
        <v>357</v>
      </c>
      <c r="BE1075" s="60"/>
      <c r="BR1075" s="60"/>
      <c r="BX1075" s="151"/>
      <c r="CB1075" s="151"/>
      <c r="CM1075" s="151"/>
      <c r="CO1075" s="151"/>
      <c r="CT1075" s="151"/>
      <c r="CY1075" s="151"/>
    </row>
    <row r="1076" spans="1:103" x14ac:dyDescent="0.2">
      <c r="A1076" s="60"/>
      <c r="B1076" s="60"/>
      <c r="C1076" s="60"/>
      <c r="D1076" s="60"/>
      <c r="E1076" s="60"/>
      <c r="F1076" s="60"/>
      <c r="G1076" s="60"/>
      <c r="H1076" s="60"/>
      <c r="I1076" s="60"/>
      <c r="J1076" s="60"/>
      <c r="K1076" s="60"/>
      <c r="L1076" s="60"/>
      <c r="M1076" s="60"/>
      <c r="N1076" s="60"/>
      <c r="O1076" s="60"/>
      <c r="P1076" s="60"/>
      <c r="Q1076" s="60"/>
      <c r="R1076" s="334">
        <v>3768</v>
      </c>
      <c r="S1076" s="319" t="s">
        <v>357</v>
      </c>
      <c r="BE1076" s="60"/>
      <c r="BR1076" s="60"/>
      <c r="BX1076" s="151"/>
      <c r="CB1076" s="151"/>
      <c r="CM1076" s="151"/>
      <c r="CO1076" s="151"/>
      <c r="CT1076" s="151"/>
      <c r="CY1076" s="151"/>
    </row>
    <row r="1077" spans="1:103" x14ac:dyDescent="0.2">
      <c r="A1077" s="60"/>
      <c r="B1077" s="60"/>
      <c r="C1077" s="60"/>
      <c r="D1077" s="60"/>
      <c r="E1077" s="60"/>
      <c r="F1077" s="60"/>
      <c r="G1077" s="60"/>
      <c r="H1077" s="60"/>
      <c r="I1077" s="60"/>
      <c r="J1077" s="60"/>
      <c r="K1077" s="60"/>
      <c r="L1077" s="60"/>
      <c r="M1077" s="60"/>
      <c r="N1077" s="60"/>
      <c r="O1077" s="60"/>
      <c r="P1077" s="60"/>
      <c r="Q1077" s="60"/>
      <c r="R1077" s="334">
        <v>3769</v>
      </c>
      <c r="S1077" s="319" t="s">
        <v>357</v>
      </c>
      <c r="BE1077" s="60"/>
      <c r="BR1077" s="60"/>
      <c r="BX1077" s="151"/>
      <c r="CB1077" s="151"/>
      <c r="CM1077" s="151"/>
      <c r="CO1077" s="151"/>
      <c r="CT1077" s="151"/>
      <c r="CY1077" s="151"/>
    </row>
    <row r="1078" spans="1:103" x14ac:dyDescent="0.2">
      <c r="A1078" s="60"/>
      <c r="B1078" s="60"/>
      <c r="C1078" s="60"/>
      <c r="D1078" s="60"/>
      <c r="E1078" s="60"/>
      <c r="F1078" s="60"/>
      <c r="G1078" s="60"/>
      <c r="H1078" s="60"/>
      <c r="I1078" s="60"/>
      <c r="J1078" s="60"/>
      <c r="K1078" s="60"/>
      <c r="L1078" s="60"/>
      <c r="M1078" s="60"/>
      <c r="N1078" s="60"/>
      <c r="O1078" s="60"/>
      <c r="P1078" s="60"/>
      <c r="Q1078" s="60"/>
      <c r="R1078" s="334">
        <v>3770</v>
      </c>
      <c r="S1078" s="319" t="s">
        <v>357</v>
      </c>
      <c r="BE1078" s="60"/>
      <c r="BR1078" s="60"/>
      <c r="BX1078" s="151"/>
      <c r="CB1078" s="151"/>
      <c r="CM1078" s="151"/>
      <c r="CO1078" s="151"/>
      <c r="CT1078" s="151"/>
      <c r="CY1078" s="151"/>
    </row>
    <row r="1079" spans="1:103" x14ac:dyDescent="0.2">
      <c r="A1079" s="60"/>
      <c r="B1079" s="60"/>
      <c r="C1079" s="60"/>
      <c r="D1079" s="60"/>
      <c r="E1079" s="60"/>
      <c r="F1079" s="60"/>
      <c r="G1079" s="60"/>
      <c r="H1079" s="60"/>
      <c r="I1079" s="60"/>
      <c r="J1079" s="60"/>
      <c r="K1079" s="60"/>
      <c r="L1079" s="60"/>
      <c r="M1079" s="60"/>
      <c r="N1079" s="60"/>
      <c r="O1079" s="60"/>
      <c r="P1079" s="60"/>
      <c r="Q1079" s="60"/>
      <c r="R1079" s="334">
        <v>3771</v>
      </c>
      <c r="S1079" s="319" t="s">
        <v>357</v>
      </c>
      <c r="BE1079" s="60"/>
      <c r="BR1079" s="60"/>
      <c r="BX1079" s="151"/>
      <c r="CB1079" s="151"/>
      <c r="CM1079" s="151"/>
      <c r="CO1079" s="151"/>
      <c r="CT1079" s="151"/>
      <c r="CY1079" s="151"/>
    </row>
    <row r="1080" spans="1:103" x14ac:dyDescent="0.2">
      <c r="A1080" s="60"/>
      <c r="B1080" s="60"/>
      <c r="C1080" s="60"/>
      <c r="D1080" s="60"/>
      <c r="E1080" s="60"/>
      <c r="F1080" s="60"/>
      <c r="G1080" s="60"/>
      <c r="H1080" s="60"/>
      <c r="I1080" s="60"/>
      <c r="J1080" s="60"/>
      <c r="K1080" s="60"/>
      <c r="L1080" s="60"/>
      <c r="M1080" s="60"/>
      <c r="N1080" s="60"/>
      <c r="O1080" s="60"/>
      <c r="P1080" s="60"/>
      <c r="Q1080" s="60"/>
      <c r="R1080" s="334">
        <v>3773</v>
      </c>
      <c r="S1080" s="319" t="s">
        <v>357</v>
      </c>
      <c r="BE1080" s="60"/>
      <c r="BR1080" s="60"/>
      <c r="BX1080" s="151"/>
      <c r="CB1080" s="151"/>
      <c r="CM1080" s="151"/>
      <c r="CO1080" s="151"/>
      <c r="CT1080" s="151"/>
      <c r="CY1080" s="151"/>
    </row>
    <row r="1081" spans="1:103" x14ac:dyDescent="0.2">
      <c r="A1081" s="60"/>
      <c r="B1081" s="60"/>
      <c r="C1081" s="60"/>
      <c r="D1081" s="60"/>
      <c r="E1081" s="60"/>
      <c r="F1081" s="60"/>
      <c r="G1081" s="60"/>
      <c r="H1081" s="60"/>
      <c r="I1081" s="60"/>
      <c r="J1081" s="60"/>
      <c r="K1081" s="60"/>
      <c r="L1081" s="60"/>
      <c r="M1081" s="60"/>
      <c r="N1081" s="60"/>
      <c r="O1081" s="60"/>
      <c r="P1081" s="60"/>
      <c r="Q1081" s="60"/>
      <c r="R1081" s="334">
        <v>3774</v>
      </c>
      <c r="S1081" s="319" t="s">
        <v>357</v>
      </c>
      <c r="BE1081" s="60"/>
      <c r="BR1081" s="60"/>
      <c r="BX1081" s="151"/>
      <c r="CB1081" s="151"/>
      <c r="CM1081" s="151"/>
      <c r="CO1081" s="151"/>
      <c r="CT1081" s="151"/>
      <c r="CY1081" s="151"/>
    </row>
    <row r="1082" spans="1:103" x14ac:dyDescent="0.2">
      <c r="A1082" s="60"/>
      <c r="B1082" s="60"/>
      <c r="C1082" s="60"/>
      <c r="D1082" s="60"/>
      <c r="E1082" s="60"/>
      <c r="F1082" s="60"/>
      <c r="G1082" s="60"/>
      <c r="H1082" s="60"/>
      <c r="I1082" s="60"/>
      <c r="J1082" s="60"/>
      <c r="K1082" s="60"/>
      <c r="L1082" s="60"/>
      <c r="M1082" s="60"/>
      <c r="N1082" s="60"/>
      <c r="O1082" s="60"/>
      <c r="P1082" s="60"/>
      <c r="Q1082" s="60"/>
      <c r="R1082" s="334">
        <v>3777</v>
      </c>
      <c r="S1082" s="319" t="s">
        <v>357</v>
      </c>
      <c r="BE1082" s="60"/>
      <c r="BR1082" s="60"/>
      <c r="BX1082" s="151"/>
      <c r="CB1082" s="151"/>
      <c r="CM1082" s="151"/>
      <c r="CO1082" s="151"/>
      <c r="CT1082" s="151"/>
      <c r="CY1082" s="151"/>
    </row>
    <row r="1083" spans="1:103" x14ac:dyDescent="0.2">
      <c r="A1083" s="60"/>
      <c r="B1083" s="60"/>
      <c r="C1083" s="60"/>
      <c r="D1083" s="60"/>
      <c r="E1083" s="60"/>
      <c r="F1083" s="60"/>
      <c r="G1083" s="60"/>
      <c r="H1083" s="60"/>
      <c r="I1083" s="60"/>
      <c r="J1083" s="60"/>
      <c r="K1083" s="60"/>
      <c r="L1083" s="60"/>
      <c r="M1083" s="60"/>
      <c r="N1083" s="60"/>
      <c r="O1083" s="60"/>
      <c r="P1083" s="60"/>
      <c r="Q1083" s="60"/>
      <c r="R1083" s="334">
        <v>3779</v>
      </c>
      <c r="S1083" s="319" t="s">
        <v>357</v>
      </c>
      <c r="BE1083" s="60"/>
      <c r="BR1083" s="60"/>
      <c r="BX1083" s="151"/>
      <c r="CB1083" s="151"/>
      <c r="CM1083" s="151"/>
      <c r="CO1083" s="151"/>
      <c r="CT1083" s="151"/>
      <c r="CY1083" s="151"/>
    </row>
    <row r="1084" spans="1:103" x14ac:dyDescent="0.2">
      <c r="A1084" s="60"/>
      <c r="B1084" s="60"/>
      <c r="C1084" s="60"/>
      <c r="D1084" s="60"/>
      <c r="E1084" s="60"/>
      <c r="F1084" s="60"/>
      <c r="G1084" s="60"/>
      <c r="H1084" s="60"/>
      <c r="I1084" s="60"/>
      <c r="J1084" s="60"/>
      <c r="K1084" s="60"/>
      <c r="L1084" s="60"/>
      <c r="M1084" s="60"/>
      <c r="N1084" s="60"/>
      <c r="O1084" s="60"/>
      <c r="P1084" s="60"/>
      <c r="Q1084" s="60"/>
      <c r="R1084" s="334">
        <v>3780</v>
      </c>
      <c r="S1084" s="319" t="s">
        <v>357</v>
      </c>
      <c r="BE1084" s="60"/>
      <c r="BR1084" s="60"/>
      <c r="BX1084" s="151"/>
      <c r="CB1084" s="151"/>
      <c r="CM1084" s="151"/>
      <c r="CO1084" s="151"/>
      <c r="CT1084" s="151"/>
      <c r="CY1084" s="151"/>
    </row>
    <row r="1085" spans="1:103" x14ac:dyDescent="0.2">
      <c r="A1085" s="60"/>
      <c r="B1085" s="60"/>
      <c r="C1085" s="60"/>
      <c r="D1085" s="60"/>
      <c r="E1085" s="60"/>
      <c r="F1085" s="60"/>
      <c r="G1085" s="60"/>
      <c r="H1085" s="60"/>
      <c r="I1085" s="60"/>
      <c r="J1085" s="60"/>
      <c r="K1085" s="60"/>
      <c r="L1085" s="60"/>
      <c r="M1085" s="60"/>
      <c r="N1085" s="60"/>
      <c r="O1085" s="60"/>
      <c r="P1085" s="60"/>
      <c r="Q1085" s="60"/>
      <c r="R1085" s="334">
        <v>3781</v>
      </c>
      <c r="S1085" s="319" t="s">
        <v>357</v>
      </c>
      <c r="BE1085" s="60"/>
      <c r="BR1085" s="60"/>
      <c r="BX1085" s="151"/>
      <c r="CB1085" s="151"/>
      <c r="CM1085" s="151"/>
      <c r="CO1085" s="151"/>
      <c r="CT1085" s="151"/>
      <c r="CY1085" s="151"/>
    </row>
    <row r="1086" spans="1:103" x14ac:dyDescent="0.2">
      <c r="A1086" s="60"/>
      <c r="B1086" s="60"/>
      <c r="C1086" s="60"/>
      <c r="D1086" s="60"/>
      <c r="E1086" s="60"/>
      <c r="F1086" s="60"/>
      <c r="G1086" s="60"/>
      <c r="H1086" s="60"/>
      <c r="I1086" s="60"/>
      <c r="J1086" s="60"/>
      <c r="K1086" s="60"/>
      <c r="L1086" s="60"/>
      <c r="M1086" s="60"/>
      <c r="N1086" s="60"/>
      <c r="O1086" s="60"/>
      <c r="P1086" s="60"/>
      <c r="Q1086" s="60"/>
      <c r="R1086" s="334">
        <v>3782</v>
      </c>
      <c r="S1086" s="319" t="s">
        <v>357</v>
      </c>
      <c r="BE1086" s="60"/>
      <c r="BR1086" s="60"/>
      <c r="BX1086" s="151"/>
      <c r="CB1086" s="151"/>
      <c r="CM1086" s="151"/>
      <c r="CO1086" s="151"/>
      <c r="CT1086" s="151"/>
      <c r="CY1086" s="151"/>
    </row>
    <row r="1087" spans="1:103" x14ac:dyDescent="0.2">
      <c r="A1087" s="60"/>
      <c r="B1087" s="60"/>
      <c r="C1087" s="60"/>
      <c r="D1087" s="60"/>
      <c r="E1087" s="60"/>
      <c r="F1087" s="60"/>
      <c r="G1087" s="60"/>
      <c r="H1087" s="60"/>
      <c r="I1087" s="60"/>
      <c r="J1087" s="60"/>
      <c r="K1087" s="60"/>
      <c r="L1087" s="60"/>
      <c r="M1087" s="60"/>
      <c r="N1087" s="60"/>
      <c r="O1087" s="60"/>
      <c r="P1087" s="60"/>
      <c r="Q1087" s="60"/>
      <c r="R1087" s="334">
        <v>3784</v>
      </c>
      <c r="S1087" s="319" t="s">
        <v>357</v>
      </c>
      <c r="BE1087" s="60"/>
      <c r="BR1087" s="60"/>
      <c r="BX1087" s="151"/>
      <c r="CB1087" s="151"/>
      <c r="CM1087" s="151"/>
      <c r="CO1087" s="151"/>
      <c r="CT1087" s="151"/>
      <c r="CY1087" s="151"/>
    </row>
    <row r="1088" spans="1:103" x14ac:dyDescent="0.2">
      <c r="A1088" s="60"/>
      <c r="B1088" s="60"/>
      <c r="C1088" s="60"/>
      <c r="D1088" s="60"/>
      <c r="E1088" s="60"/>
      <c r="F1088" s="60"/>
      <c r="G1088" s="60"/>
      <c r="H1088" s="60"/>
      <c r="I1088" s="60"/>
      <c r="J1088" s="60"/>
      <c r="K1088" s="60"/>
      <c r="L1088" s="60"/>
      <c r="M1088" s="60"/>
      <c r="N1088" s="60"/>
      <c r="O1088" s="60"/>
      <c r="P1088" s="60"/>
      <c r="Q1088" s="60"/>
      <c r="R1088" s="334">
        <v>3785</v>
      </c>
      <c r="S1088" s="319" t="s">
        <v>357</v>
      </c>
      <c r="BE1088" s="60"/>
      <c r="BR1088" s="60"/>
      <c r="BX1088" s="151"/>
      <c r="CB1088" s="151"/>
      <c r="CM1088" s="151"/>
      <c r="CO1088" s="151"/>
      <c r="CT1088" s="151"/>
      <c r="CY1088" s="151"/>
    </row>
    <row r="1089" spans="1:103" x14ac:dyDescent="0.2">
      <c r="A1089" s="60"/>
      <c r="B1089" s="60"/>
      <c r="C1089" s="60"/>
      <c r="D1089" s="60"/>
      <c r="E1089" s="60"/>
      <c r="F1089" s="60"/>
      <c r="G1089" s="60"/>
      <c r="H1089" s="60"/>
      <c r="I1089" s="60"/>
      <c r="J1089" s="60"/>
      <c r="K1089" s="60"/>
      <c r="L1089" s="60"/>
      <c r="M1089" s="60"/>
      <c r="N1089" s="60"/>
      <c r="O1089" s="60"/>
      <c r="P1089" s="60"/>
      <c r="Q1089" s="60"/>
      <c r="R1089" s="334">
        <v>3801</v>
      </c>
      <c r="S1089" s="319" t="s">
        <v>357</v>
      </c>
      <c r="BE1089" s="60"/>
      <c r="BR1089" s="60"/>
      <c r="BX1089" s="151"/>
      <c r="CB1089" s="151"/>
      <c r="CM1089" s="151"/>
      <c r="CO1089" s="151"/>
      <c r="CT1089" s="151"/>
      <c r="CY1089" s="151"/>
    </row>
    <row r="1090" spans="1:103" x14ac:dyDescent="0.2">
      <c r="A1090" s="60"/>
      <c r="B1090" s="60"/>
      <c r="C1090" s="60"/>
      <c r="D1090" s="60"/>
      <c r="E1090" s="60"/>
      <c r="F1090" s="60"/>
      <c r="G1090" s="60"/>
      <c r="H1090" s="60"/>
      <c r="I1090" s="60"/>
      <c r="J1090" s="60"/>
      <c r="K1090" s="60"/>
      <c r="L1090" s="60"/>
      <c r="M1090" s="60"/>
      <c r="N1090" s="60"/>
      <c r="O1090" s="60"/>
      <c r="P1090" s="60"/>
      <c r="Q1090" s="60"/>
      <c r="R1090" s="334">
        <v>3802</v>
      </c>
      <c r="S1090" s="319" t="s">
        <v>357</v>
      </c>
      <c r="BE1090" s="60"/>
      <c r="BR1090" s="60"/>
      <c r="BX1090" s="151"/>
      <c r="CB1090" s="151"/>
      <c r="CM1090" s="151"/>
      <c r="CO1090" s="151"/>
      <c r="CT1090" s="151"/>
      <c r="CY1090" s="151"/>
    </row>
    <row r="1091" spans="1:103" x14ac:dyDescent="0.2">
      <c r="A1091" s="60"/>
      <c r="B1091" s="60"/>
      <c r="C1091" s="60"/>
      <c r="D1091" s="60"/>
      <c r="E1091" s="60"/>
      <c r="F1091" s="60"/>
      <c r="G1091" s="60"/>
      <c r="H1091" s="60"/>
      <c r="I1091" s="60"/>
      <c r="J1091" s="60"/>
      <c r="K1091" s="60"/>
      <c r="L1091" s="60"/>
      <c r="M1091" s="60"/>
      <c r="N1091" s="60"/>
      <c r="O1091" s="60"/>
      <c r="P1091" s="60"/>
      <c r="Q1091" s="60"/>
      <c r="R1091" s="334">
        <v>3804</v>
      </c>
      <c r="S1091" s="319" t="s">
        <v>357</v>
      </c>
      <c r="BE1091" s="60"/>
      <c r="BR1091" s="60"/>
      <c r="BX1091" s="151"/>
      <c r="CB1091" s="151"/>
      <c r="CM1091" s="151"/>
      <c r="CO1091" s="151"/>
      <c r="CT1091" s="151"/>
      <c r="CY1091" s="151"/>
    </row>
    <row r="1092" spans="1:103" x14ac:dyDescent="0.2">
      <c r="A1092" s="60"/>
      <c r="B1092" s="60"/>
      <c r="C1092" s="60"/>
      <c r="D1092" s="60"/>
      <c r="E1092" s="60"/>
      <c r="F1092" s="60"/>
      <c r="G1092" s="60"/>
      <c r="H1092" s="60"/>
      <c r="I1092" s="60"/>
      <c r="J1092" s="60"/>
      <c r="K1092" s="60"/>
      <c r="L1092" s="60"/>
      <c r="M1092" s="60"/>
      <c r="N1092" s="60"/>
      <c r="O1092" s="60"/>
      <c r="P1092" s="60"/>
      <c r="Q1092" s="60"/>
      <c r="R1092" s="334">
        <v>3805</v>
      </c>
      <c r="S1092" s="319" t="s">
        <v>357</v>
      </c>
      <c r="BE1092" s="60"/>
      <c r="BR1092" s="60"/>
      <c r="BX1092" s="151"/>
      <c r="CB1092" s="151"/>
      <c r="CM1092" s="151"/>
      <c r="CO1092" s="151"/>
      <c r="CT1092" s="151"/>
      <c r="CY1092" s="151"/>
    </row>
    <row r="1093" spans="1:103" x14ac:dyDescent="0.2">
      <c r="A1093" s="60"/>
      <c r="B1093" s="60"/>
      <c r="C1093" s="60"/>
      <c r="D1093" s="60"/>
      <c r="E1093" s="60"/>
      <c r="F1093" s="60"/>
      <c r="G1093" s="60"/>
      <c r="H1093" s="60"/>
      <c r="I1093" s="60"/>
      <c r="J1093" s="60"/>
      <c r="K1093" s="60"/>
      <c r="L1093" s="60"/>
      <c r="M1093" s="60"/>
      <c r="N1093" s="60"/>
      <c r="O1093" s="60"/>
      <c r="P1093" s="60"/>
      <c r="Q1093" s="60"/>
      <c r="R1093" s="334">
        <v>3809</v>
      </c>
      <c r="S1093" s="319" t="s">
        <v>357</v>
      </c>
      <c r="BE1093" s="60"/>
      <c r="BR1093" s="60"/>
      <c r="BX1093" s="151"/>
      <c r="CB1093" s="151"/>
      <c r="CM1093" s="151"/>
      <c r="CO1093" s="151"/>
      <c r="CT1093" s="151"/>
      <c r="CY1093" s="151"/>
    </row>
    <row r="1094" spans="1:103" x14ac:dyDescent="0.2">
      <c r="A1094" s="60"/>
      <c r="B1094" s="60"/>
      <c r="C1094" s="60"/>
      <c r="D1094" s="60"/>
      <c r="E1094" s="60"/>
      <c r="F1094" s="60"/>
      <c r="G1094" s="60"/>
      <c r="H1094" s="60"/>
      <c r="I1094" s="60"/>
      <c r="J1094" s="60"/>
      <c r="K1094" s="60"/>
      <c r="L1094" s="60"/>
      <c r="M1094" s="60"/>
      <c r="N1094" s="60"/>
      <c r="O1094" s="60"/>
      <c r="P1094" s="60"/>
      <c r="Q1094" s="60"/>
      <c r="R1094" s="334">
        <v>3810</v>
      </c>
      <c r="S1094" s="319" t="s">
        <v>357</v>
      </c>
      <c r="BE1094" s="60"/>
      <c r="BR1094" s="60"/>
      <c r="BX1094" s="151"/>
      <c r="CB1094" s="151"/>
      <c r="CM1094" s="151"/>
      <c r="CO1094" s="151"/>
      <c r="CT1094" s="151"/>
      <c r="CY1094" s="151"/>
    </row>
    <row r="1095" spans="1:103" x14ac:dyDescent="0.2">
      <c r="A1095" s="60"/>
      <c r="B1095" s="60"/>
      <c r="C1095" s="60"/>
      <c r="D1095" s="60"/>
      <c r="E1095" s="60"/>
      <c r="F1095" s="60"/>
      <c r="G1095" s="60"/>
      <c r="H1095" s="60"/>
      <c r="I1095" s="60"/>
      <c r="J1095" s="60"/>
      <c r="K1095" s="60"/>
      <c r="L1095" s="60"/>
      <c r="M1095" s="60"/>
      <c r="N1095" s="60"/>
      <c r="O1095" s="60"/>
      <c r="P1095" s="60"/>
      <c r="Q1095" s="60"/>
      <c r="R1095" s="334">
        <v>3811</v>
      </c>
      <c r="S1095" s="319" t="s">
        <v>357</v>
      </c>
      <c r="BE1095" s="60"/>
      <c r="BR1095" s="60"/>
      <c r="BX1095" s="151"/>
      <c r="CB1095" s="151"/>
      <c r="CM1095" s="151"/>
      <c r="CO1095" s="151"/>
      <c r="CT1095" s="151"/>
      <c r="CY1095" s="151"/>
    </row>
    <row r="1096" spans="1:103" x14ac:dyDescent="0.2">
      <c r="A1096" s="60"/>
      <c r="B1096" s="60"/>
      <c r="C1096" s="60"/>
      <c r="D1096" s="60"/>
      <c r="E1096" s="60"/>
      <c r="F1096" s="60"/>
      <c r="G1096" s="60"/>
      <c r="H1096" s="60"/>
      <c r="I1096" s="60"/>
      <c r="J1096" s="60"/>
      <c r="K1096" s="60"/>
      <c r="L1096" s="60"/>
      <c r="M1096" s="60"/>
      <c r="N1096" s="60"/>
      <c r="O1096" s="60"/>
      <c r="P1096" s="60"/>
      <c r="Q1096" s="60"/>
      <c r="R1096" s="334">
        <v>3812</v>
      </c>
      <c r="S1096" s="319" t="s">
        <v>357</v>
      </c>
      <c r="BE1096" s="60"/>
      <c r="BR1096" s="60"/>
      <c r="BX1096" s="151"/>
      <c r="CB1096" s="151"/>
      <c r="CM1096" s="151"/>
      <c r="CO1096" s="151"/>
      <c r="CT1096" s="151"/>
      <c r="CY1096" s="151"/>
    </row>
    <row r="1097" spans="1:103" x14ac:dyDescent="0.2">
      <c r="A1097" s="60"/>
      <c r="B1097" s="60"/>
      <c r="C1097" s="60"/>
      <c r="D1097" s="60"/>
      <c r="E1097" s="60"/>
      <c r="F1097" s="60"/>
      <c r="G1097" s="60"/>
      <c r="H1097" s="60"/>
      <c r="I1097" s="60"/>
      <c r="J1097" s="60"/>
      <c r="K1097" s="60"/>
      <c r="L1097" s="60"/>
      <c r="M1097" s="60"/>
      <c r="N1097" s="60"/>
      <c r="O1097" s="60"/>
      <c r="P1097" s="60"/>
      <c r="Q1097" s="60"/>
      <c r="R1097" s="334">
        <v>3813</v>
      </c>
      <c r="S1097" s="319" t="s">
        <v>357</v>
      </c>
      <c r="BE1097" s="60"/>
      <c r="BR1097" s="60"/>
      <c r="BX1097" s="151"/>
      <c r="CB1097" s="151"/>
      <c r="CM1097" s="151"/>
      <c r="CO1097" s="151"/>
      <c r="CT1097" s="151"/>
      <c r="CY1097" s="151"/>
    </row>
    <row r="1098" spans="1:103" x14ac:dyDescent="0.2">
      <c r="A1098" s="60"/>
      <c r="B1098" s="60"/>
      <c r="C1098" s="60"/>
      <c r="D1098" s="60"/>
      <c r="E1098" s="60"/>
      <c r="F1098" s="60"/>
      <c r="G1098" s="60"/>
      <c r="H1098" s="60"/>
      <c r="I1098" s="60"/>
      <c r="J1098" s="60"/>
      <c r="K1098" s="60"/>
      <c r="L1098" s="60"/>
      <c r="M1098" s="60"/>
      <c r="N1098" s="60"/>
      <c r="O1098" s="60"/>
      <c r="P1098" s="60"/>
      <c r="Q1098" s="60"/>
      <c r="R1098" s="334">
        <v>3814</v>
      </c>
      <c r="S1098" s="319" t="s">
        <v>357</v>
      </c>
      <c r="BE1098" s="60"/>
      <c r="BR1098" s="60"/>
      <c r="BX1098" s="151"/>
      <c r="CB1098" s="151"/>
      <c r="CM1098" s="151"/>
      <c r="CO1098" s="151"/>
      <c r="CT1098" s="151"/>
      <c r="CY1098" s="151"/>
    </row>
    <row r="1099" spans="1:103" x14ac:dyDescent="0.2">
      <c r="A1099" s="60"/>
      <c r="B1099" s="60"/>
      <c r="C1099" s="60"/>
      <c r="D1099" s="60"/>
      <c r="E1099" s="60"/>
      <c r="F1099" s="60"/>
      <c r="G1099" s="60"/>
      <c r="H1099" s="60"/>
      <c r="I1099" s="60"/>
      <c r="J1099" s="60"/>
      <c r="K1099" s="60"/>
      <c r="L1099" s="60"/>
      <c r="M1099" s="60"/>
      <c r="N1099" s="60"/>
      <c r="O1099" s="60"/>
      <c r="P1099" s="60"/>
      <c r="Q1099" s="60"/>
      <c r="R1099" s="334">
        <v>3815</v>
      </c>
      <c r="S1099" s="319" t="s">
        <v>357</v>
      </c>
      <c r="BE1099" s="60"/>
      <c r="BR1099" s="60"/>
      <c r="BX1099" s="151"/>
      <c r="CB1099" s="151"/>
      <c r="CM1099" s="151"/>
      <c r="CO1099" s="151"/>
      <c r="CT1099" s="151"/>
      <c r="CY1099" s="151"/>
    </row>
    <row r="1100" spans="1:103" x14ac:dyDescent="0.2">
      <c r="A1100" s="60"/>
      <c r="B1100" s="60"/>
      <c r="C1100" s="60"/>
      <c r="D1100" s="60"/>
      <c r="E1100" s="60"/>
      <c r="F1100" s="60"/>
      <c r="G1100" s="60"/>
      <c r="H1100" s="60"/>
      <c r="I1100" s="60"/>
      <c r="J1100" s="60"/>
      <c r="K1100" s="60"/>
      <c r="L1100" s="60"/>
      <c r="M1100" s="60"/>
      <c r="N1100" s="60"/>
      <c r="O1100" s="60"/>
      <c r="P1100" s="60"/>
      <c r="Q1100" s="60"/>
      <c r="R1100" s="334">
        <v>3816</v>
      </c>
      <c r="S1100" s="319" t="s">
        <v>357</v>
      </c>
      <c r="BE1100" s="60"/>
      <c r="BR1100" s="60"/>
      <c r="BX1100" s="151"/>
      <c r="CB1100" s="151"/>
      <c r="CM1100" s="151"/>
      <c r="CO1100" s="151"/>
      <c r="CT1100" s="151"/>
      <c r="CY1100" s="151"/>
    </row>
    <row r="1101" spans="1:103" x14ac:dyDescent="0.2">
      <c r="A1101" s="60"/>
      <c r="B1101" s="60"/>
      <c r="C1101" s="60"/>
      <c r="D1101" s="60"/>
      <c r="E1101" s="60"/>
      <c r="F1101" s="60"/>
      <c r="G1101" s="60"/>
      <c r="H1101" s="60"/>
      <c r="I1101" s="60"/>
      <c r="J1101" s="60"/>
      <c r="K1101" s="60"/>
      <c r="L1101" s="60"/>
      <c r="M1101" s="60"/>
      <c r="N1101" s="60"/>
      <c r="O1101" s="60"/>
      <c r="P1101" s="60"/>
      <c r="Q1101" s="60"/>
      <c r="R1101" s="334">
        <v>3817</v>
      </c>
      <c r="S1101" s="319" t="s">
        <v>357</v>
      </c>
      <c r="BE1101" s="60"/>
      <c r="BR1101" s="60"/>
      <c r="BX1101" s="151"/>
      <c r="CB1101" s="151"/>
      <c r="CM1101" s="151"/>
      <c r="CO1101" s="151"/>
      <c r="CT1101" s="151"/>
      <c r="CY1101" s="151"/>
    </row>
    <row r="1102" spans="1:103" x14ac:dyDescent="0.2">
      <c r="A1102" s="60"/>
      <c r="B1102" s="60"/>
      <c r="C1102" s="60"/>
      <c r="D1102" s="60"/>
      <c r="E1102" s="60"/>
      <c r="F1102" s="60"/>
      <c r="G1102" s="60"/>
      <c r="H1102" s="60"/>
      <c r="I1102" s="60"/>
      <c r="J1102" s="60"/>
      <c r="K1102" s="60"/>
      <c r="L1102" s="60"/>
      <c r="M1102" s="60"/>
      <c r="N1102" s="60"/>
      <c r="O1102" s="60"/>
      <c r="P1102" s="60"/>
      <c r="Q1102" s="60"/>
      <c r="R1102" s="334">
        <v>3818</v>
      </c>
      <c r="S1102" s="319" t="s">
        <v>357</v>
      </c>
      <c r="BE1102" s="60"/>
      <c r="BR1102" s="60"/>
      <c r="BX1102" s="151"/>
      <c r="CB1102" s="151"/>
      <c r="CM1102" s="151"/>
      <c r="CO1102" s="151"/>
      <c r="CT1102" s="151"/>
      <c r="CY1102" s="151"/>
    </row>
    <row r="1103" spans="1:103" x14ac:dyDescent="0.2">
      <c r="A1103" s="60"/>
      <c r="B1103" s="60"/>
      <c r="C1103" s="60"/>
      <c r="D1103" s="60"/>
      <c r="E1103" s="60"/>
      <c r="F1103" s="60"/>
      <c r="G1103" s="60"/>
      <c r="H1103" s="60"/>
      <c r="I1103" s="60"/>
      <c r="J1103" s="60"/>
      <c r="K1103" s="60"/>
      <c r="L1103" s="60"/>
      <c r="M1103" s="60"/>
      <c r="N1103" s="60"/>
      <c r="O1103" s="60"/>
      <c r="P1103" s="60"/>
      <c r="Q1103" s="60"/>
      <c r="R1103" s="334">
        <v>3819</v>
      </c>
      <c r="S1103" s="319" t="s">
        <v>357</v>
      </c>
      <c r="BE1103" s="60"/>
      <c r="BR1103" s="60"/>
      <c r="BX1103" s="151"/>
      <c r="CB1103" s="151"/>
      <c r="CM1103" s="151"/>
      <c r="CO1103" s="151"/>
      <c r="CT1103" s="151"/>
      <c r="CY1103" s="151"/>
    </row>
    <row r="1104" spans="1:103" x14ac:dyDescent="0.2">
      <c r="A1104" s="60"/>
      <c r="B1104" s="60"/>
      <c r="C1104" s="60"/>
      <c r="D1104" s="60"/>
      <c r="E1104" s="60"/>
      <c r="F1104" s="60"/>
      <c r="G1104" s="60"/>
      <c r="H1104" s="60"/>
      <c r="I1104" s="60"/>
      <c r="J1104" s="60"/>
      <c r="K1104" s="60"/>
      <c r="L1104" s="60"/>
      <c r="M1104" s="60"/>
      <c r="N1104" s="60"/>
      <c r="O1104" s="60"/>
      <c r="P1104" s="60"/>
      <c r="Q1104" s="60"/>
      <c r="R1104" s="334">
        <v>3820</v>
      </c>
      <c r="S1104" s="319" t="s">
        <v>357</v>
      </c>
      <c r="BE1104" s="60"/>
      <c r="BR1104" s="60"/>
      <c r="BX1104" s="151"/>
      <c r="CB1104" s="151"/>
      <c r="CM1104" s="151"/>
      <c r="CO1104" s="151"/>
      <c r="CT1104" s="151"/>
      <c r="CY1104" s="151"/>
    </row>
    <row r="1105" spans="1:103" x14ac:dyDescent="0.2">
      <c r="A1105" s="60"/>
      <c r="B1105" s="60"/>
      <c r="C1105" s="60"/>
      <c r="D1105" s="60"/>
      <c r="E1105" s="60"/>
      <c r="F1105" s="60"/>
      <c r="G1105" s="60"/>
      <c r="H1105" s="60"/>
      <c r="I1105" s="60"/>
      <c r="J1105" s="60"/>
      <c r="K1105" s="60"/>
      <c r="L1105" s="60"/>
      <c r="M1105" s="60"/>
      <c r="N1105" s="60"/>
      <c r="O1105" s="60"/>
      <c r="P1105" s="60"/>
      <c r="Q1105" s="60"/>
      <c r="R1105" s="334">
        <v>3821</v>
      </c>
      <c r="S1105" s="319" t="s">
        <v>357</v>
      </c>
      <c r="BE1105" s="60"/>
      <c r="BR1105" s="60"/>
      <c r="BX1105" s="151"/>
      <c r="CB1105" s="151"/>
      <c r="CM1105" s="151"/>
      <c r="CO1105" s="151"/>
      <c r="CT1105" s="151"/>
      <c r="CY1105" s="151"/>
    </row>
    <row r="1106" spans="1:103" x14ac:dyDescent="0.2">
      <c r="A1106" s="60"/>
      <c r="B1106" s="60"/>
      <c r="C1106" s="60"/>
      <c r="D1106" s="60"/>
      <c r="E1106" s="60"/>
      <c r="F1106" s="60"/>
      <c r="G1106" s="60"/>
      <c r="H1106" s="60"/>
      <c r="I1106" s="60"/>
      <c r="J1106" s="60"/>
      <c r="K1106" s="60"/>
      <c r="L1106" s="60"/>
      <c r="M1106" s="60"/>
      <c r="N1106" s="60"/>
      <c r="O1106" s="60"/>
      <c r="P1106" s="60"/>
      <c r="Q1106" s="60"/>
      <c r="R1106" s="334">
        <v>3822</v>
      </c>
      <c r="S1106" s="319" t="s">
        <v>357</v>
      </c>
      <c r="BE1106" s="60"/>
      <c r="BR1106" s="60"/>
      <c r="BX1106" s="151"/>
      <c r="CB1106" s="151"/>
      <c r="CM1106" s="151"/>
      <c r="CO1106" s="151"/>
      <c r="CT1106" s="151"/>
      <c r="CY1106" s="151"/>
    </row>
    <row r="1107" spans="1:103" x14ac:dyDescent="0.2">
      <c r="A1107" s="60"/>
      <c r="B1107" s="60"/>
      <c r="C1107" s="60"/>
      <c r="D1107" s="60"/>
      <c r="E1107" s="60"/>
      <c r="F1107" s="60"/>
      <c r="G1107" s="60"/>
      <c r="H1107" s="60"/>
      <c r="I1107" s="60"/>
      <c r="J1107" s="60"/>
      <c r="K1107" s="60"/>
      <c r="L1107" s="60"/>
      <c r="M1107" s="60"/>
      <c r="N1107" s="60"/>
      <c r="O1107" s="60"/>
      <c r="P1107" s="60"/>
      <c r="Q1107" s="60"/>
      <c r="R1107" s="334">
        <v>3823</v>
      </c>
      <c r="S1107" s="319" t="s">
        <v>357</v>
      </c>
      <c r="BE1107" s="60"/>
      <c r="BR1107" s="60"/>
      <c r="BX1107" s="151"/>
      <c r="CB1107" s="151"/>
      <c r="CM1107" s="151"/>
      <c r="CO1107" s="151"/>
      <c r="CT1107" s="151"/>
      <c r="CY1107" s="151"/>
    </row>
    <row r="1108" spans="1:103" x14ac:dyDescent="0.2">
      <c r="A1108" s="60"/>
      <c r="B1108" s="60"/>
      <c r="C1108" s="60"/>
      <c r="D1108" s="60"/>
      <c r="E1108" s="60"/>
      <c r="F1108" s="60"/>
      <c r="G1108" s="60"/>
      <c r="H1108" s="60"/>
      <c r="I1108" s="60"/>
      <c r="J1108" s="60"/>
      <c r="K1108" s="60"/>
      <c r="L1108" s="60"/>
      <c r="M1108" s="60"/>
      <c r="N1108" s="60"/>
      <c r="O1108" s="60"/>
      <c r="P1108" s="60"/>
      <c r="Q1108" s="60"/>
      <c r="R1108" s="334">
        <v>3824</v>
      </c>
      <c r="S1108" s="319" t="s">
        <v>357</v>
      </c>
      <c r="BE1108" s="60"/>
      <c r="BR1108" s="60"/>
      <c r="BX1108" s="151"/>
      <c r="CB1108" s="151"/>
      <c r="CM1108" s="151"/>
      <c r="CO1108" s="151"/>
      <c r="CT1108" s="151"/>
      <c r="CY1108" s="151"/>
    </row>
    <row r="1109" spans="1:103" x14ac:dyDescent="0.2">
      <c r="A1109" s="60"/>
      <c r="B1109" s="60"/>
      <c r="C1109" s="60"/>
      <c r="D1109" s="60"/>
      <c r="E1109" s="60"/>
      <c r="F1109" s="60"/>
      <c r="G1109" s="60"/>
      <c r="H1109" s="60"/>
      <c r="I1109" s="60"/>
      <c r="J1109" s="60"/>
      <c r="K1109" s="60"/>
      <c r="L1109" s="60"/>
      <c r="M1109" s="60"/>
      <c r="N1109" s="60"/>
      <c r="O1109" s="60"/>
      <c r="P1109" s="60"/>
      <c r="Q1109" s="60"/>
      <c r="R1109" s="334">
        <v>3825</v>
      </c>
      <c r="S1109" s="319" t="s">
        <v>357</v>
      </c>
      <c r="BE1109" s="60"/>
      <c r="BR1109" s="60"/>
      <c r="BX1109" s="151"/>
      <c r="CB1109" s="151"/>
      <c r="CM1109" s="151"/>
      <c r="CO1109" s="151"/>
      <c r="CT1109" s="151"/>
      <c r="CY1109" s="151"/>
    </row>
    <row r="1110" spans="1:103" x14ac:dyDescent="0.2">
      <c r="A1110" s="60"/>
      <c r="B1110" s="60"/>
      <c r="C1110" s="60"/>
      <c r="D1110" s="60"/>
      <c r="E1110" s="60"/>
      <c r="F1110" s="60"/>
      <c r="G1110" s="60"/>
      <c r="H1110" s="60"/>
      <c r="I1110" s="60"/>
      <c r="J1110" s="60"/>
      <c r="K1110" s="60"/>
      <c r="L1110" s="60"/>
      <c r="M1110" s="60"/>
      <c r="N1110" s="60"/>
      <c r="O1110" s="60"/>
      <c r="P1110" s="60"/>
      <c r="Q1110" s="60"/>
      <c r="R1110" s="334">
        <v>3826</v>
      </c>
      <c r="S1110" s="319" t="s">
        <v>357</v>
      </c>
      <c r="BE1110" s="60"/>
      <c r="BR1110" s="60"/>
      <c r="BX1110" s="151"/>
      <c r="CB1110" s="151"/>
      <c r="CM1110" s="151"/>
      <c r="CO1110" s="151"/>
      <c r="CT1110" s="151"/>
      <c r="CY1110" s="151"/>
    </row>
    <row r="1111" spans="1:103" x14ac:dyDescent="0.2">
      <c r="A1111" s="60"/>
      <c r="B1111" s="60"/>
      <c r="C1111" s="60"/>
      <c r="D1111" s="60"/>
      <c r="E1111" s="60"/>
      <c r="F1111" s="60"/>
      <c r="G1111" s="60"/>
      <c r="H1111" s="60"/>
      <c r="I1111" s="60"/>
      <c r="J1111" s="60"/>
      <c r="K1111" s="60"/>
      <c r="L1111" s="60"/>
      <c r="M1111" s="60"/>
      <c r="N1111" s="60"/>
      <c r="O1111" s="60"/>
      <c r="P1111" s="60"/>
      <c r="Q1111" s="60"/>
      <c r="R1111" s="334">
        <v>3827</v>
      </c>
      <c r="S1111" s="319" t="s">
        <v>357</v>
      </c>
      <c r="BE1111" s="60"/>
      <c r="BR1111" s="60"/>
      <c r="BX1111" s="151"/>
      <c r="CB1111" s="151"/>
      <c r="CM1111" s="151"/>
      <c r="CO1111" s="151"/>
      <c r="CT1111" s="151"/>
      <c r="CY1111" s="151"/>
    </row>
    <row r="1112" spans="1:103" x14ac:dyDescent="0.2">
      <c r="A1112" s="60"/>
      <c r="B1112" s="60"/>
      <c r="C1112" s="60"/>
      <c r="D1112" s="60"/>
      <c r="E1112" s="60"/>
      <c r="F1112" s="60"/>
      <c r="G1112" s="60"/>
      <c r="H1112" s="60"/>
      <c r="I1112" s="60"/>
      <c r="J1112" s="60"/>
      <c r="K1112" s="60"/>
      <c r="L1112" s="60"/>
      <c r="M1112" s="60"/>
      <c r="N1112" s="60"/>
      <c r="O1112" s="60"/>
      <c r="P1112" s="60"/>
      <c r="Q1112" s="60"/>
      <c r="R1112" s="334">
        <v>3830</v>
      </c>
      <c r="S1112" s="319" t="s">
        <v>357</v>
      </c>
      <c r="BE1112" s="60"/>
      <c r="BR1112" s="60"/>
      <c r="BX1112" s="151"/>
      <c r="CB1112" s="151"/>
      <c r="CM1112" s="151"/>
      <c r="CO1112" s="151"/>
      <c r="CT1112" s="151"/>
      <c r="CY1112" s="151"/>
    </row>
    <row r="1113" spans="1:103" x14ac:dyDescent="0.2">
      <c r="A1113" s="60"/>
      <c r="B1113" s="60"/>
      <c r="C1113" s="60"/>
      <c r="D1113" s="60"/>
      <c r="E1113" s="60"/>
      <c r="F1113" s="60"/>
      <c r="G1113" s="60"/>
      <c r="H1113" s="60"/>
      <c r="I1113" s="60"/>
      <c r="J1113" s="60"/>
      <c r="K1113" s="60"/>
      <c r="L1113" s="60"/>
      <c r="M1113" s="60"/>
      <c r="N1113" s="60"/>
      <c r="O1113" s="60"/>
      <c r="P1113" s="60"/>
      <c r="Q1113" s="60"/>
      <c r="R1113" s="334">
        <v>3832</v>
      </c>
      <c r="S1113" s="319" t="s">
        <v>357</v>
      </c>
      <c r="BE1113" s="60"/>
      <c r="BR1113" s="60"/>
      <c r="BX1113" s="151"/>
      <c r="CB1113" s="151"/>
      <c r="CM1113" s="151"/>
      <c r="CO1113" s="151"/>
      <c r="CT1113" s="151"/>
      <c r="CY1113" s="151"/>
    </row>
    <row r="1114" spans="1:103" x14ac:dyDescent="0.2">
      <c r="A1114" s="60"/>
      <c r="B1114" s="60"/>
      <c r="C1114" s="60"/>
      <c r="D1114" s="60"/>
      <c r="E1114" s="60"/>
      <c r="F1114" s="60"/>
      <c r="G1114" s="60"/>
      <c r="H1114" s="60"/>
      <c r="I1114" s="60"/>
      <c r="J1114" s="60"/>
      <c r="K1114" s="60"/>
      <c r="L1114" s="60"/>
      <c r="M1114" s="60"/>
      <c r="N1114" s="60"/>
      <c r="O1114" s="60"/>
      <c r="P1114" s="60"/>
      <c r="Q1114" s="60"/>
      <c r="R1114" s="334">
        <v>3833</v>
      </c>
      <c r="S1114" s="319" t="s">
        <v>357</v>
      </c>
      <c r="BE1114" s="60"/>
      <c r="BR1114" s="60"/>
      <c r="BX1114" s="151"/>
      <c r="CB1114" s="151"/>
      <c r="CM1114" s="151"/>
      <c r="CO1114" s="151"/>
      <c r="CT1114" s="151"/>
      <c r="CY1114" s="151"/>
    </row>
    <row r="1115" spans="1:103" x14ac:dyDescent="0.2">
      <c r="A1115" s="60"/>
      <c r="B1115" s="60"/>
      <c r="C1115" s="60"/>
      <c r="D1115" s="60"/>
      <c r="E1115" s="60"/>
      <c r="F1115" s="60"/>
      <c r="G1115" s="60"/>
      <c r="H1115" s="60"/>
      <c r="I1115" s="60"/>
      <c r="J1115" s="60"/>
      <c r="K1115" s="60"/>
      <c r="L1115" s="60"/>
      <c r="M1115" s="60"/>
      <c r="N1115" s="60"/>
      <c r="O1115" s="60"/>
      <c r="P1115" s="60"/>
      <c r="Q1115" s="60"/>
      <c r="R1115" s="334">
        <v>3835</v>
      </c>
      <c r="S1115" s="319" t="s">
        <v>357</v>
      </c>
      <c r="BE1115" s="60"/>
      <c r="BR1115" s="60"/>
      <c r="BX1115" s="151"/>
      <c r="CB1115" s="151"/>
      <c r="CM1115" s="151"/>
      <c r="CO1115" s="151"/>
      <c r="CT1115" s="151"/>
      <c r="CY1115" s="151"/>
    </row>
    <row r="1116" spans="1:103" x14ac:dyDescent="0.2">
      <c r="A1116" s="60"/>
      <c r="B1116" s="60"/>
      <c r="C1116" s="60"/>
      <c r="D1116" s="60"/>
      <c r="E1116" s="60"/>
      <c r="F1116" s="60"/>
      <c r="G1116" s="60"/>
      <c r="H1116" s="60"/>
      <c r="I1116" s="60"/>
      <c r="J1116" s="60"/>
      <c r="K1116" s="60"/>
      <c r="L1116" s="60"/>
      <c r="M1116" s="60"/>
      <c r="N1116" s="60"/>
      <c r="O1116" s="60"/>
      <c r="P1116" s="60"/>
      <c r="Q1116" s="60"/>
      <c r="R1116" s="334">
        <v>3836</v>
      </c>
      <c r="S1116" s="319" t="s">
        <v>357</v>
      </c>
      <c r="BE1116" s="60"/>
      <c r="BR1116" s="60"/>
      <c r="BX1116" s="151"/>
      <c r="CB1116" s="151"/>
      <c r="CM1116" s="151"/>
      <c r="CO1116" s="151"/>
      <c r="CT1116" s="151"/>
      <c r="CY1116" s="151"/>
    </row>
    <row r="1117" spans="1:103" x14ac:dyDescent="0.2">
      <c r="A1117" s="60"/>
      <c r="B1117" s="60"/>
      <c r="C1117" s="60"/>
      <c r="D1117" s="60"/>
      <c r="E1117" s="60"/>
      <c r="F1117" s="60"/>
      <c r="G1117" s="60"/>
      <c r="H1117" s="60"/>
      <c r="I1117" s="60"/>
      <c r="J1117" s="60"/>
      <c r="K1117" s="60"/>
      <c r="L1117" s="60"/>
      <c r="M1117" s="60"/>
      <c r="N1117" s="60"/>
      <c r="O1117" s="60"/>
      <c r="P1117" s="60"/>
      <c r="Q1117" s="60"/>
      <c r="R1117" s="334">
        <v>3837</v>
      </c>
      <c r="S1117" s="319" t="s">
        <v>357</v>
      </c>
      <c r="BE1117" s="60"/>
      <c r="BR1117" s="60"/>
      <c r="BX1117" s="151"/>
      <c r="CB1117" s="151"/>
      <c r="CM1117" s="151"/>
      <c r="CO1117" s="151"/>
      <c r="CT1117" s="151"/>
      <c r="CY1117" s="151"/>
    </row>
    <row r="1118" spans="1:103" x14ac:dyDescent="0.2">
      <c r="A1118" s="60"/>
      <c r="B1118" s="60"/>
      <c r="C1118" s="60"/>
      <c r="D1118" s="60"/>
      <c r="E1118" s="60"/>
      <c r="F1118" s="60"/>
      <c r="G1118" s="60"/>
      <c r="H1118" s="60"/>
      <c r="I1118" s="60"/>
      <c r="J1118" s="60"/>
      <c r="K1118" s="60"/>
      <c r="L1118" s="60"/>
      <c r="M1118" s="60"/>
      <c r="N1118" s="60"/>
      <c r="O1118" s="60"/>
      <c r="P1118" s="60"/>
      <c r="Q1118" s="60"/>
      <c r="R1118" s="334">
        <v>3838</v>
      </c>
      <c r="S1118" s="319" t="s">
        <v>357</v>
      </c>
      <c r="BE1118" s="60"/>
      <c r="BR1118" s="60"/>
      <c r="BX1118" s="151"/>
      <c r="CB1118" s="151"/>
      <c r="CM1118" s="151"/>
      <c r="CO1118" s="151"/>
      <c r="CT1118" s="151"/>
      <c r="CY1118" s="151"/>
    </row>
    <row r="1119" spans="1:103" x14ac:dyDescent="0.2">
      <c r="A1119" s="60"/>
      <c r="B1119" s="60"/>
      <c r="C1119" s="60"/>
      <c r="D1119" s="60"/>
      <c r="E1119" s="60"/>
      <c r="F1119" s="60"/>
      <c r="G1119" s="60"/>
      <c r="H1119" s="60"/>
      <c r="I1119" s="60"/>
      <c r="J1119" s="60"/>
      <c r="K1119" s="60"/>
      <c r="L1119" s="60"/>
      <c r="M1119" s="60"/>
      <c r="N1119" s="60"/>
      <c r="O1119" s="60"/>
      <c r="P1119" s="60"/>
      <c r="Q1119" s="60"/>
      <c r="R1119" s="334">
        <v>3839</v>
      </c>
      <c r="S1119" s="319" t="s">
        <v>357</v>
      </c>
      <c r="BE1119" s="60"/>
      <c r="BR1119" s="60"/>
      <c r="BX1119" s="151"/>
      <c r="CB1119" s="151"/>
      <c r="CM1119" s="151"/>
      <c r="CO1119" s="151"/>
      <c r="CT1119" s="151"/>
      <c r="CY1119" s="151"/>
    </row>
    <row r="1120" spans="1:103" x14ac:dyDescent="0.2">
      <c r="A1120" s="60"/>
      <c r="B1120" s="60"/>
      <c r="C1120" s="60"/>
      <c r="D1120" s="60"/>
      <c r="E1120" s="60"/>
      <c r="F1120" s="60"/>
      <c r="G1120" s="60"/>
      <c r="H1120" s="60"/>
      <c r="I1120" s="60"/>
      <c r="J1120" s="60"/>
      <c r="K1120" s="60"/>
      <c r="L1120" s="60"/>
      <c r="M1120" s="60"/>
      <c r="N1120" s="60"/>
      <c r="O1120" s="60"/>
      <c r="P1120" s="60"/>
      <c r="Q1120" s="60"/>
      <c r="R1120" s="334">
        <v>3840</v>
      </c>
      <c r="S1120" s="319" t="s">
        <v>357</v>
      </c>
      <c r="BE1120" s="60"/>
      <c r="BR1120" s="60"/>
      <c r="BX1120" s="151"/>
      <c r="CB1120" s="151"/>
      <c r="CM1120" s="151"/>
      <c r="CO1120" s="151"/>
      <c r="CT1120" s="151"/>
      <c r="CY1120" s="151"/>
    </row>
    <row r="1121" spans="1:103" x14ac:dyDescent="0.2">
      <c r="A1121" s="60"/>
      <c r="B1121" s="60"/>
      <c r="C1121" s="60"/>
      <c r="D1121" s="60"/>
      <c r="E1121" s="60"/>
      <c r="F1121" s="60"/>
      <c r="G1121" s="60"/>
      <c r="H1121" s="60"/>
      <c r="I1121" s="60"/>
      <c r="J1121" s="60"/>
      <c r="K1121" s="60"/>
      <c r="L1121" s="60"/>
      <c r="M1121" s="60"/>
      <c r="N1121" s="60"/>
      <c r="O1121" s="60"/>
      <c r="P1121" s="60"/>
      <c r="Q1121" s="60"/>
      <c r="R1121" s="334">
        <v>3841</v>
      </c>
      <c r="S1121" s="319" t="s">
        <v>357</v>
      </c>
      <c r="BE1121" s="60"/>
      <c r="BR1121" s="60"/>
      <c r="BX1121" s="151"/>
      <c r="CB1121" s="151"/>
      <c r="CM1121" s="151"/>
      <c r="CO1121" s="151"/>
      <c r="CT1121" s="151"/>
      <c r="CY1121" s="151"/>
    </row>
    <row r="1122" spans="1:103" x14ac:dyDescent="0.2">
      <c r="A1122" s="60"/>
      <c r="B1122" s="60"/>
      <c r="C1122" s="60"/>
      <c r="D1122" s="60"/>
      <c r="E1122" s="60"/>
      <c r="F1122" s="60"/>
      <c r="G1122" s="60"/>
      <c r="H1122" s="60"/>
      <c r="I1122" s="60"/>
      <c r="J1122" s="60"/>
      <c r="K1122" s="60"/>
      <c r="L1122" s="60"/>
      <c r="M1122" s="60"/>
      <c r="N1122" s="60"/>
      <c r="O1122" s="60"/>
      <c r="P1122" s="60"/>
      <c r="Q1122" s="60"/>
      <c r="R1122" s="334">
        <v>3842</v>
      </c>
      <c r="S1122" s="319" t="s">
        <v>357</v>
      </c>
      <c r="BE1122" s="60"/>
      <c r="BR1122" s="60"/>
      <c r="BX1122" s="151"/>
      <c r="CB1122" s="151"/>
      <c r="CM1122" s="151"/>
      <c r="CO1122" s="151"/>
      <c r="CT1122" s="151"/>
      <c r="CY1122" s="151"/>
    </row>
    <row r="1123" spans="1:103" x14ac:dyDescent="0.2">
      <c r="A1123" s="60"/>
      <c r="B1123" s="60"/>
      <c r="C1123" s="60"/>
      <c r="D1123" s="60"/>
      <c r="E1123" s="60"/>
      <c r="F1123" s="60"/>
      <c r="G1123" s="60"/>
      <c r="H1123" s="60"/>
      <c r="I1123" s="60"/>
      <c r="J1123" s="60"/>
      <c r="K1123" s="60"/>
      <c r="L1123" s="60"/>
      <c r="M1123" s="60"/>
      <c r="N1123" s="60"/>
      <c r="O1123" s="60"/>
      <c r="P1123" s="60"/>
      <c r="Q1123" s="60"/>
      <c r="R1123" s="334">
        <v>3843</v>
      </c>
      <c r="S1123" s="319" t="s">
        <v>357</v>
      </c>
      <c r="BE1123" s="60"/>
      <c r="BR1123" s="60"/>
      <c r="BX1123" s="151"/>
      <c r="CB1123" s="151"/>
      <c r="CM1123" s="151"/>
      <c r="CO1123" s="151"/>
      <c r="CT1123" s="151"/>
      <c r="CY1123" s="151"/>
    </row>
    <row r="1124" spans="1:103" x14ac:dyDescent="0.2">
      <c r="A1124" s="60"/>
      <c r="B1124" s="60"/>
      <c r="C1124" s="60"/>
      <c r="D1124" s="60"/>
      <c r="E1124" s="60"/>
      <c r="F1124" s="60"/>
      <c r="G1124" s="60"/>
      <c r="H1124" s="60"/>
      <c r="I1124" s="60"/>
      <c r="J1124" s="60"/>
      <c r="K1124" s="60"/>
      <c r="L1124" s="60"/>
      <c r="M1124" s="60"/>
      <c r="N1124" s="60"/>
      <c r="O1124" s="60"/>
      <c r="P1124" s="60"/>
      <c r="Q1124" s="60"/>
      <c r="R1124" s="334">
        <v>3844</v>
      </c>
      <c r="S1124" s="319" t="s">
        <v>357</v>
      </c>
      <c r="BE1124" s="60"/>
      <c r="BR1124" s="60"/>
      <c r="BX1124" s="151"/>
      <c r="CB1124" s="151"/>
      <c r="CM1124" s="151"/>
      <c r="CO1124" s="151"/>
      <c r="CT1124" s="151"/>
      <c r="CY1124" s="151"/>
    </row>
    <row r="1125" spans="1:103" x14ac:dyDescent="0.2">
      <c r="A1125" s="60"/>
      <c r="B1125" s="60"/>
      <c r="C1125" s="60"/>
      <c r="D1125" s="60"/>
      <c r="E1125" s="60"/>
      <c r="F1125" s="60"/>
      <c r="G1125" s="60"/>
      <c r="H1125" s="60"/>
      <c r="I1125" s="60"/>
      <c r="J1125" s="60"/>
      <c r="K1125" s="60"/>
      <c r="L1125" s="60"/>
      <c r="M1125" s="60"/>
      <c r="N1125" s="60"/>
      <c r="O1125" s="60"/>
      <c r="P1125" s="60"/>
      <c r="Q1125" s="60"/>
      <c r="R1125" s="334">
        <v>3845</v>
      </c>
      <c r="S1125" s="319" t="s">
        <v>357</v>
      </c>
      <c r="BE1125" s="60"/>
      <c r="BR1125" s="60"/>
      <c r="BX1125" s="151"/>
      <c r="CB1125" s="151"/>
      <c r="CM1125" s="151"/>
      <c r="CO1125" s="151"/>
      <c r="CT1125" s="151"/>
      <c r="CY1125" s="151"/>
    </row>
    <row r="1126" spans="1:103" x14ac:dyDescent="0.2">
      <c r="A1126" s="60"/>
      <c r="B1126" s="60"/>
      <c r="C1126" s="60"/>
      <c r="D1126" s="60"/>
      <c r="E1126" s="60"/>
      <c r="F1126" s="60"/>
      <c r="G1126" s="60"/>
      <c r="H1126" s="60"/>
      <c r="I1126" s="60"/>
      <c r="J1126" s="60"/>
      <c r="K1126" s="60"/>
      <c r="L1126" s="60"/>
      <c r="M1126" s="60"/>
      <c r="N1126" s="60"/>
      <c r="O1126" s="60"/>
      <c r="P1126" s="60"/>
      <c r="Q1126" s="60"/>
      <c r="R1126" s="334">
        <v>3846</v>
      </c>
      <c r="S1126" s="319" t="s">
        <v>357</v>
      </c>
      <c r="BE1126" s="60"/>
      <c r="BR1126" s="60"/>
      <c r="BX1126" s="151"/>
      <c r="CB1126" s="151"/>
      <c r="CM1126" s="151"/>
      <c r="CO1126" s="151"/>
      <c r="CT1126" s="151"/>
      <c r="CY1126" s="151"/>
    </row>
    <row r="1127" spans="1:103" x14ac:dyDescent="0.2">
      <c r="A1127" s="60"/>
      <c r="B1127" s="60"/>
      <c r="C1127" s="60"/>
      <c r="D1127" s="60"/>
      <c r="E1127" s="60"/>
      <c r="F1127" s="60"/>
      <c r="G1127" s="60"/>
      <c r="H1127" s="60"/>
      <c r="I1127" s="60"/>
      <c r="J1127" s="60"/>
      <c r="K1127" s="60"/>
      <c r="L1127" s="60"/>
      <c r="M1127" s="60"/>
      <c r="N1127" s="60"/>
      <c r="O1127" s="60"/>
      <c r="P1127" s="60"/>
      <c r="Q1127" s="60"/>
      <c r="R1127" s="334">
        <v>3847</v>
      </c>
      <c r="S1127" s="319" t="s">
        <v>357</v>
      </c>
      <c r="BE1127" s="60"/>
      <c r="BR1127" s="60"/>
      <c r="BX1127" s="151"/>
      <c r="CB1127" s="151"/>
      <c r="CM1127" s="151"/>
      <c r="CO1127" s="151"/>
      <c r="CT1127" s="151"/>
      <c r="CY1127" s="151"/>
    </row>
    <row r="1128" spans="1:103" x14ac:dyDescent="0.2">
      <c r="A1128" s="60"/>
      <c r="B1128" s="60"/>
      <c r="C1128" s="60"/>
      <c r="D1128" s="60"/>
      <c r="E1128" s="60"/>
      <c r="F1128" s="60"/>
      <c r="G1128" s="60"/>
      <c r="H1128" s="60"/>
      <c r="I1128" s="60"/>
      <c r="J1128" s="60"/>
      <c r="K1128" s="60"/>
      <c r="L1128" s="60"/>
      <c r="M1128" s="60"/>
      <c r="N1128" s="60"/>
      <c r="O1128" s="60"/>
      <c r="P1128" s="60"/>
      <c r="Q1128" s="60"/>
      <c r="R1128" s="334">
        <v>3848</v>
      </c>
      <c r="S1128" s="319" t="s">
        <v>357</v>
      </c>
      <c r="BE1128" s="60"/>
      <c r="BR1128" s="60"/>
      <c r="BX1128" s="151"/>
      <c r="CB1128" s="151"/>
      <c r="CM1128" s="151"/>
      <c r="CO1128" s="151"/>
      <c r="CT1128" s="151"/>
      <c r="CY1128" s="151"/>
    </row>
    <row r="1129" spans="1:103" x14ac:dyDescent="0.2">
      <c r="A1129" s="60"/>
      <c r="B1129" s="60"/>
      <c r="C1129" s="60"/>
      <c r="D1129" s="60"/>
      <c r="E1129" s="60"/>
      <c r="F1129" s="60"/>
      <c r="G1129" s="60"/>
      <c r="H1129" s="60"/>
      <c r="I1129" s="60"/>
      <c r="J1129" s="60"/>
      <c r="K1129" s="60"/>
      <c r="L1129" s="60"/>
      <c r="M1129" s="60"/>
      <c r="N1129" s="60"/>
      <c r="O1129" s="60"/>
      <c r="P1129" s="60"/>
      <c r="Q1129" s="60"/>
      <c r="R1129" s="334">
        <v>3849</v>
      </c>
      <c r="S1129" s="319" t="s">
        <v>357</v>
      </c>
      <c r="BE1129" s="60"/>
      <c r="BR1129" s="60"/>
      <c r="BX1129" s="151"/>
      <c r="CB1129" s="151"/>
      <c r="CM1129" s="151"/>
      <c r="CO1129" s="151"/>
      <c r="CT1129" s="151"/>
      <c r="CY1129" s="151"/>
    </row>
    <row r="1130" spans="1:103" x14ac:dyDescent="0.2">
      <c r="A1130" s="60"/>
      <c r="B1130" s="60"/>
      <c r="C1130" s="60"/>
      <c r="D1130" s="60"/>
      <c r="E1130" s="60"/>
      <c r="F1130" s="60"/>
      <c r="G1130" s="60"/>
      <c r="H1130" s="60"/>
      <c r="I1130" s="60"/>
      <c r="J1130" s="60"/>
      <c r="K1130" s="60"/>
      <c r="L1130" s="60"/>
      <c r="M1130" s="60"/>
      <c r="N1130" s="60"/>
      <c r="O1130" s="60"/>
      <c r="P1130" s="60"/>
      <c r="Q1130" s="60"/>
      <c r="R1130" s="334">
        <v>3850</v>
      </c>
      <c r="S1130" s="319" t="s">
        <v>357</v>
      </c>
      <c r="BE1130" s="60"/>
      <c r="BR1130" s="60"/>
      <c r="BX1130" s="151"/>
      <c r="CB1130" s="151"/>
      <c r="CM1130" s="151"/>
      <c r="CO1130" s="151"/>
      <c r="CT1130" s="151"/>
      <c r="CY1130" s="151"/>
    </row>
    <row r="1131" spans="1:103" x14ac:dyDescent="0.2">
      <c r="A1131" s="60"/>
      <c r="B1131" s="60"/>
      <c r="C1131" s="60"/>
      <c r="D1131" s="60"/>
      <c r="E1131" s="60"/>
      <c r="F1131" s="60"/>
      <c r="G1131" s="60"/>
      <c r="H1131" s="60"/>
      <c r="I1131" s="60"/>
      <c r="J1131" s="60"/>
      <c r="K1131" s="60"/>
      <c r="L1131" s="60"/>
      <c r="M1131" s="60"/>
      <c r="N1131" s="60"/>
      <c r="O1131" s="60"/>
      <c r="P1131" s="60"/>
      <c r="Q1131" s="60"/>
      <c r="R1131" s="334">
        <v>3851</v>
      </c>
      <c r="S1131" s="319" t="s">
        <v>357</v>
      </c>
      <c r="BE1131" s="60"/>
      <c r="BR1131" s="60"/>
      <c r="BX1131" s="151"/>
      <c r="CB1131" s="151"/>
      <c r="CM1131" s="151"/>
      <c r="CO1131" s="151"/>
      <c r="CT1131" s="151"/>
      <c r="CY1131" s="151"/>
    </row>
    <row r="1132" spans="1:103" x14ac:dyDescent="0.2">
      <c r="A1132" s="60"/>
      <c r="B1132" s="60"/>
      <c r="C1132" s="60"/>
      <c r="D1132" s="60"/>
      <c r="E1132" s="60"/>
      <c r="F1132" s="60"/>
      <c r="G1132" s="60"/>
      <c r="H1132" s="60"/>
      <c r="I1132" s="60"/>
      <c r="J1132" s="60"/>
      <c r="K1132" s="60"/>
      <c r="L1132" s="60"/>
      <c r="M1132" s="60"/>
      <c r="N1132" s="60"/>
      <c r="O1132" s="60"/>
      <c r="P1132" s="60"/>
      <c r="Q1132" s="60"/>
      <c r="R1132" s="334">
        <v>3852</v>
      </c>
      <c r="S1132" s="319" t="s">
        <v>357</v>
      </c>
      <c r="BE1132" s="60"/>
      <c r="BR1132" s="60"/>
      <c r="BX1132" s="151"/>
      <c r="CB1132" s="151"/>
      <c r="CM1132" s="151"/>
      <c r="CO1132" s="151"/>
      <c r="CT1132" s="151"/>
      <c r="CY1132" s="151"/>
    </row>
    <row r="1133" spans="1:103" x14ac:dyDescent="0.2">
      <c r="A1133" s="60"/>
      <c r="B1133" s="60"/>
      <c r="C1133" s="60"/>
      <c r="D1133" s="60"/>
      <c r="E1133" s="60"/>
      <c r="F1133" s="60"/>
      <c r="G1133" s="60"/>
      <c r="H1133" s="60"/>
      <c r="I1133" s="60"/>
      <c r="J1133" s="60"/>
      <c r="K1133" s="60"/>
      <c r="L1133" s="60"/>
      <c r="M1133" s="60"/>
      <c r="N1133" s="60"/>
      <c r="O1133" s="60"/>
      <c r="P1133" s="60"/>
      <c r="Q1133" s="60"/>
      <c r="R1133" s="334">
        <v>3853</v>
      </c>
      <c r="S1133" s="319" t="s">
        <v>357</v>
      </c>
      <c r="BE1133" s="60"/>
      <c r="BR1133" s="60"/>
      <c r="BX1133" s="151"/>
      <c r="CB1133" s="151"/>
      <c r="CM1133" s="151"/>
      <c r="CO1133" s="151"/>
      <c r="CT1133" s="151"/>
      <c r="CY1133" s="151"/>
    </row>
    <row r="1134" spans="1:103" x14ac:dyDescent="0.2">
      <c r="A1134" s="60"/>
      <c r="B1134" s="60"/>
      <c r="C1134" s="60"/>
      <c r="D1134" s="60"/>
      <c r="E1134" s="60"/>
      <c r="F1134" s="60"/>
      <c r="G1134" s="60"/>
      <c r="H1134" s="60"/>
      <c r="I1134" s="60"/>
      <c r="J1134" s="60"/>
      <c r="K1134" s="60"/>
      <c r="L1134" s="60"/>
      <c r="M1134" s="60"/>
      <c r="N1134" s="60"/>
      <c r="O1134" s="60"/>
      <c r="P1134" s="60"/>
      <c r="Q1134" s="60"/>
      <c r="R1134" s="334">
        <v>3854</v>
      </c>
      <c r="S1134" s="319" t="s">
        <v>357</v>
      </c>
      <c r="BE1134" s="60"/>
      <c r="BR1134" s="60"/>
      <c r="BX1134" s="151"/>
      <c r="CB1134" s="151"/>
      <c r="CM1134" s="151"/>
      <c r="CO1134" s="151"/>
      <c r="CT1134" s="151"/>
      <c r="CY1134" s="151"/>
    </row>
    <row r="1135" spans="1:103" x14ac:dyDescent="0.2">
      <c r="A1135" s="60"/>
      <c r="B1135" s="60"/>
      <c r="C1135" s="60"/>
      <c r="D1135" s="60"/>
      <c r="E1135" s="60"/>
      <c r="F1135" s="60"/>
      <c r="G1135" s="60"/>
      <c r="H1135" s="60"/>
      <c r="I1135" s="60"/>
      <c r="J1135" s="60"/>
      <c r="K1135" s="60"/>
      <c r="L1135" s="60"/>
      <c r="M1135" s="60"/>
      <c r="N1135" s="60"/>
      <c r="O1135" s="60"/>
      <c r="P1135" s="60"/>
      <c r="Q1135" s="60"/>
      <c r="R1135" s="334">
        <v>3855</v>
      </c>
      <c r="S1135" s="319" t="s">
        <v>357</v>
      </c>
      <c r="BE1135" s="60"/>
      <c r="BR1135" s="60"/>
      <c r="BX1135" s="151"/>
      <c r="CB1135" s="151"/>
      <c r="CM1135" s="151"/>
      <c r="CO1135" s="151"/>
      <c r="CT1135" s="151"/>
      <c r="CY1135" s="151"/>
    </row>
    <row r="1136" spans="1:103" x14ac:dyDescent="0.2">
      <c r="A1136" s="60"/>
      <c r="B1136" s="60"/>
      <c r="C1136" s="60"/>
      <c r="D1136" s="60"/>
      <c r="E1136" s="60"/>
      <c r="F1136" s="60"/>
      <c r="G1136" s="60"/>
      <c r="H1136" s="60"/>
      <c r="I1136" s="60"/>
      <c r="J1136" s="60"/>
      <c r="K1136" s="60"/>
      <c r="L1136" s="60"/>
      <c r="M1136" s="60"/>
      <c r="N1136" s="60"/>
      <c r="O1136" s="60"/>
      <c r="P1136" s="60"/>
      <c r="Q1136" s="60"/>
      <c r="R1136" s="334">
        <v>3856</v>
      </c>
      <c r="S1136" s="319" t="s">
        <v>357</v>
      </c>
      <c r="BE1136" s="60"/>
      <c r="BR1136" s="60"/>
      <c r="BX1136" s="151"/>
      <c r="CB1136" s="151"/>
      <c r="CM1136" s="151"/>
      <c r="CO1136" s="151"/>
      <c r="CT1136" s="151"/>
      <c r="CY1136" s="151"/>
    </row>
    <row r="1137" spans="1:103" x14ac:dyDescent="0.2">
      <c r="A1137" s="60"/>
      <c r="B1137" s="60"/>
      <c r="C1137" s="60"/>
      <c r="D1137" s="60"/>
      <c r="E1137" s="60"/>
      <c r="F1137" s="60"/>
      <c r="G1137" s="60"/>
      <c r="H1137" s="60"/>
      <c r="I1137" s="60"/>
      <c r="J1137" s="60"/>
      <c r="K1137" s="60"/>
      <c r="L1137" s="60"/>
      <c r="M1137" s="60"/>
      <c r="N1137" s="60"/>
      <c r="O1137" s="60"/>
      <c r="P1137" s="60"/>
      <c r="Q1137" s="60"/>
      <c r="R1137" s="334">
        <v>3857</v>
      </c>
      <c r="S1137" s="319" t="s">
        <v>357</v>
      </c>
      <c r="BE1137" s="60"/>
      <c r="BR1137" s="60"/>
      <c r="BX1137" s="151"/>
      <c r="CB1137" s="151"/>
      <c r="CM1137" s="151"/>
      <c r="CO1137" s="151"/>
      <c r="CT1137" s="151"/>
      <c r="CY1137" s="151"/>
    </row>
    <row r="1138" spans="1:103" x14ac:dyDescent="0.2">
      <c r="A1138" s="60"/>
      <c r="B1138" s="60"/>
      <c r="C1138" s="60"/>
      <c r="D1138" s="60"/>
      <c r="E1138" s="60"/>
      <c r="F1138" s="60"/>
      <c r="G1138" s="60"/>
      <c r="H1138" s="60"/>
      <c r="I1138" s="60"/>
      <c r="J1138" s="60"/>
      <c r="K1138" s="60"/>
      <c r="L1138" s="60"/>
      <c r="M1138" s="60"/>
      <c r="N1138" s="60"/>
      <c r="O1138" s="60"/>
      <c r="P1138" s="60"/>
      <c r="Q1138" s="60"/>
      <c r="R1138" s="334">
        <v>3858</v>
      </c>
      <c r="S1138" s="319" t="s">
        <v>357</v>
      </c>
      <c r="BE1138" s="60"/>
      <c r="BR1138" s="60"/>
      <c r="BX1138" s="151"/>
      <c r="CB1138" s="151"/>
      <c r="CM1138" s="151"/>
      <c r="CO1138" s="151"/>
      <c r="CT1138" s="151"/>
      <c r="CY1138" s="151"/>
    </row>
    <row r="1139" spans="1:103" x14ac:dyDescent="0.2">
      <c r="A1139" s="60"/>
      <c r="B1139" s="60"/>
      <c r="C1139" s="60"/>
      <c r="D1139" s="60"/>
      <c r="E1139" s="60"/>
      <c r="F1139" s="60"/>
      <c r="G1139" s="60"/>
      <c r="H1139" s="60"/>
      <c r="I1139" s="60"/>
      <c r="J1139" s="60"/>
      <c r="K1139" s="60"/>
      <c r="L1139" s="60"/>
      <c r="M1139" s="60"/>
      <c r="N1139" s="60"/>
      <c r="O1139" s="60"/>
      <c r="P1139" s="60"/>
      <c r="Q1139" s="60"/>
      <c r="R1139" s="334">
        <v>3859</v>
      </c>
      <c r="S1139" s="319" t="s">
        <v>357</v>
      </c>
      <c r="BE1139" s="60"/>
      <c r="BR1139" s="60"/>
      <c r="BX1139" s="151"/>
      <c r="CB1139" s="151"/>
      <c r="CM1139" s="151"/>
      <c r="CO1139" s="151"/>
      <c r="CT1139" s="151"/>
      <c r="CY1139" s="151"/>
    </row>
    <row r="1140" spans="1:103" x14ac:dyDescent="0.2">
      <c r="A1140" s="60"/>
      <c r="B1140" s="60"/>
      <c r="C1140" s="60"/>
      <c r="D1140" s="60"/>
      <c r="E1140" s="60"/>
      <c r="F1140" s="60"/>
      <c r="G1140" s="60"/>
      <c r="H1140" s="60"/>
      <c r="I1140" s="60"/>
      <c r="J1140" s="60"/>
      <c r="K1140" s="60"/>
      <c r="L1140" s="60"/>
      <c r="M1140" s="60"/>
      <c r="N1140" s="60"/>
      <c r="O1140" s="60"/>
      <c r="P1140" s="60"/>
      <c r="Q1140" s="60"/>
      <c r="R1140" s="334">
        <v>3860</v>
      </c>
      <c r="S1140" s="319" t="s">
        <v>357</v>
      </c>
      <c r="BE1140" s="60"/>
      <c r="BR1140" s="60"/>
      <c r="BX1140" s="151"/>
      <c r="CB1140" s="151"/>
      <c r="CM1140" s="151"/>
      <c r="CO1140" s="151"/>
      <c r="CT1140" s="151"/>
      <c r="CY1140" s="151"/>
    </row>
    <row r="1141" spans="1:103" x14ac:dyDescent="0.2">
      <c r="A1141" s="60"/>
      <c r="B1141" s="60"/>
      <c r="C1141" s="60"/>
      <c r="D1141" s="60"/>
      <c r="E1141" s="60"/>
      <c r="F1141" s="60"/>
      <c r="G1141" s="60"/>
      <c r="H1141" s="60"/>
      <c r="I1141" s="60"/>
      <c r="J1141" s="60"/>
      <c r="K1141" s="60"/>
      <c r="L1141" s="60"/>
      <c r="M1141" s="60"/>
      <c r="N1141" s="60"/>
      <c r="O1141" s="60"/>
      <c r="P1141" s="60"/>
      <c r="Q1141" s="60"/>
      <c r="R1141" s="334">
        <v>3861</v>
      </c>
      <c r="S1141" s="319" t="s">
        <v>357</v>
      </c>
      <c r="BE1141" s="60"/>
      <c r="BR1141" s="60"/>
      <c r="BX1141" s="151"/>
      <c r="CB1141" s="151"/>
      <c r="CM1141" s="151"/>
      <c r="CO1141" s="151"/>
      <c r="CT1141" s="151"/>
      <c r="CY1141" s="151"/>
    </row>
    <row r="1142" spans="1:103" x14ac:dyDescent="0.2">
      <c r="A1142" s="60"/>
      <c r="B1142" s="60"/>
      <c r="C1142" s="60"/>
      <c r="D1142" s="60"/>
      <c r="E1142" s="60"/>
      <c r="F1142" s="60"/>
      <c r="G1142" s="60"/>
      <c r="H1142" s="60"/>
      <c r="I1142" s="60"/>
      <c r="J1142" s="60"/>
      <c r="K1142" s="60"/>
      <c r="L1142" s="60"/>
      <c r="M1142" s="60"/>
      <c r="N1142" s="60"/>
      <c r="O1142" s="60"/>
      <c r="P1142" s="60"/>
      <c r="Q1142" s="60"/>
      <c r="R1142" s="334">
        <v>3862</v>
      </c>
      <c r="S1142" s="319" t="s">
        <v>357</v>
      </c>
      <c r="BE1142" s="60"/>
      <c r="BR1142" s="60"/>
      <c r="BX1142" s="151"/>
      <c r="CB1142" s="151"/>
      <c r="CM1142" s="151"/>
      <c r="CO1142" s="151"/>
      <c r="CT1142" s="151"/>
      <c r="CY1142" s="151"/>
    </row>
    <row r="1143" spans="1:103" x14ac:dyDescent="0.2">
      <c r="A1143" s="60"/>
      <c r="B1143" s="60"/>
      <c r="C1143" s="60"/>
      <c r="D1143" s="60"/>
      <c r="E1143" s="60"/>
      <c r="F1143" s="60"/>
      <c r="G1143" s="60"/>
      <c r="H1143" s="60"/>
      <c r="I1143" s="60"/>
      <c r="J1143" s="60"/>
      <c r="K1143" s="60"/>
      <c r="L1143" s="60"/>
      <c r="M1143" s="60"/>
      <c r="N1143" s="60"/>
      <c r="O1143" s="60"/>
      <c r="P1143" s="60"/>
      <c r="Q1143" s="60"/>
      <c r="R1143" s="334">
        <v>3864</v>
      </c>
      <c r="S1143" s="319" t="s">
        <v>357</v>
      </c>
      <c r="BE1143" s="60"/>
      <c r="BR1143" s="60"/>
      <c r="BX1143" s="151"/>
      <c r="CB1143" s="151"/>
      <c r="CM1143" s="151"/>
      <c r="CO1143" s="151"/>
      <c r="CT1143" s="151"/>
      <c r="CY1143" s="151"/>
    </row>
    <row r="1144" spans="1:103" x14ac:dyDescent="0.2">
      <c r="A1144" s="60"/>
      <c r="B1144" s="60"/>
      <c r="C1144" s="60"/>
      <c r="D1144" s="60"/>
      <c r="E1144" s="60"/>
      <c r="F1144" s="60"/>
      <c r="G1144" s="60"/>
      <c r="H1144" s="60"/>
      <c r="I1144" s="60"/>
      <c r="J1144" s="60"/>
      <c r="K1144" s="60"/>
      <c r="L1144" s="60"/>
      <c r="M1144" s="60"/>
      <c r="N1144" s="60"/>
      <c r="O1144" s="60"/>
      <c r="P1144" s="60"/>
      <c r="Q1144" s="60"/>
      <c r="R1144" s="334">
        <v>3865</v>
      </c>
      <c r="S1144" s="319" t="s">
        <v>357</v>
      </c>
      <c r="BE1144" s="60"/>
      <c r="BR1144" s="60"/>
      <c r="BX1144" s="151"/>
      <c r="CB1144" s="151"/>
      <c r="CM1144" s="151"/>
      <c r="CO1144" s="151"/>
      <c r="CT1144" s="151"/>
      <c r="CY1144" s="151"/>
    </row>
    <row r="1145" spans="1:103" x14ac:dyDescent="0.2">
      <c r="A1145" s="60"/>
      <c r="B1145" s="60"/>
      <c r="C1145" s="60"/>
      <c r="D1145" s="60"/>
      <c r="E1145" s="60"/>
      <c r="F1145" s="60"/>
      <c r="G1145" s="60"/>
      <c r="H1145" s="60"/>
      <c r="I1145" s="60"/>
      <c r="J1145" s="60"/>
      <c r="K1145" s="60"/>
      <c r="L1145" s="60"/>
      <c r="M1145" s="60"/>
      <c r="N1145" s="60"/>
      <c r="O1145" s="60"/>
      <c r="P1145" s="60"/>
      <c r="Q1145" s="60"/>
      <c r="R1145" s="334">
        <v>3866</v>
      </c>
      <c r="S1145" s="319" t="s">
        <v>357</v>
      </c>
      <c r="BE1145" s="60"/>
      <c r="BR1145" s="60"/>
      <c r="BX1145" s="151"/>
      <c r="CB1145" s="151"/>
      <c r="CM1145" s="151"/>
      <c r="CO1145" s="151"/>
      <c r="CT1145" s="151"/>
      <c r="CY1145" s="151"/>
    </row>
    <row r="1146" spans="1:103" x14ac:dyDescent="0.2">
      <c r="A1146" s="60"/>
      <c r="B1146" s="60"/>
      <c r="C1146" s="60"/>
      <c r="D1146" s="60"/>
      <c r="E1146" s="60"/>
      <c r="F1146" s="60"/>
      <c r="G1146" s="60"/>
      <c r="H1146" s="60"/>
      <c r="I1146" s="60"/>
      <c r="J1146" s="60"/>
      <c r="K1146" s="60"/>
      <c r="L1146" s="60"/>
      <c r="M1146" s="60"/>
      <c r="N1146" s="60"/>
      <c r="O1146" s="60"/>
      <c r="P1146" s="60"/>
      <c r="Q1146" s="60"/>
      <c r="R1146" s="334">
        <v>3867</v>
      </c>
      <c r="S1146" s="319" t="s">
        <v>357</v>
      </c>
      <c r="BE1146" s="60"/>
      <c r="BR1146" s="60"/>
      <c r="BX1146" s="151"/>
      <c r="CB1146" s="151"/>
      <c r="CM1146" s="151"/>
      <c r="CO1146" s="151"/>
      <c r="CT1146" s="151"/>
      <c r="CY1146" s="151"/>
    </row>
    <row r="1147" spans="1:103" x14ac:dyDescent="0.2">
      <c r="A1147" s="60"/>
      <c r="B1147" s="60"/>
      <c r="C1147" s="60"/>
      <c r="D1147" s="60"/>
      <c r="E1147" s="60"/>
      <c r="F1147" s="60"/>
      <c r="G1147" s="60"/>
      <c r="H1147" s="60"/>
      <c r="I1147" s="60"/>
      <c r="J1147" s="60"/>
      <c r="K1147" s="60"/>
      <c r="L1147" s="60"/>
      <c r="M1147" s="60"/>
      <c r="N1147" s="60"/>
      <c r="O1147" s="60"/>
      <c r="P1147" s="60"/>
      <c r="Q1147" s="60"/>
      <c r="R1147" s="334">
        <v>3868</v>
      </c>
      <c r="S1147" s="319" t="s">
        <v>357</v>
      </c>
      <c r="BE1147" s="60"/>
      <c r="BR1147" s="60"/>
      <c r="BX1147" s="151"/>
      <c r="CB1147" s="151"/>
      <c r="CM1147" s="151"/>
      <c r="CO1147" s="151"/>
      <c r="CT1147" s="151"/>
      <c r="CY1147" s="151"/>
    </row>
    <row r="1148" spans="1:103" x14ac:dyDescent="0.2">
      <c r="A1148" s="60"/>
      <c r="B1148" s="60"/>
      <c r="C1148" s="60"/>
      <c r="D1148" s="60"/>
      <c r="E1148" s="60"/>
      <c r="F1148" s="60"/>
      <c r="G1148" s="60"/>
      <c r="H1148" s="60"/>
      <c r="I1148" s="60"/>
      <c r="J1148" s="60"/>
      <c r="K1148" s="60"/>
      <c r="L1148" s="60"/>
      <c r="M1148" s="60"/>
      <c r="N1148" s="60"/>
      <c r="O1148" s="60"/>
      <c r="P1148" s="60"/>
      <c r="Q1148" s="60"/>
      <c r="R1148" s="334">
        <v>3869</v>
      </c>
      <c r="S1148" s="319" t="s">
        <v>357</v>
      </c>
      <c r="BE1148" s="60"/>
      <c r="BR1148" s="60"/>
      <c r="BX1148" s="151"/>
      <c r="CB1148" s="151"/>
      <c r="CM1148" s="151"/>
      <c r="CO1148" s="151"/>
      <c r="CT1148" s="151"/>
      <c r="CY1148" s="151"/>
    </row>
    <row r="1149" spans="1:103" x14ac:dyDescent="0.2">
      <c r="A1149" s="60"/>
      <c r="B1149" s="60"/>
      <c r="C1149" s="60"/>
      <c r="D1149" s="60"/>
      <c r="E1149" s="60"/>
      <c r="F1149" s="60"/>
      <c r="G1149" s="60"/>
      <c r="H1149" s="60"/>
      <c r="I1149" s="60"/>
      <c r="J1149" s="60"/>
      <c r="K1149" s="60"/>
      <c r="L1149" s="60"/>
      <c r="M1149" s="60"/>
      <c r="N1149" s="60"/>
      <c r="O1149" s="60"/>
      <c r="P1149" s="60"/>
      <c r="Q1149" s="60"/>
      <c r="R1149" s="334">
        <v>3870</v>
      </c>
      <c r="S1149" s="319" t="s">
        <v>357</v>
      </c>
      <c r="BE1149" s="60"/>
      <c r="BR1149" s="60"/>
      <c r="BX1149" s="151"/>
      <c r="CB1149" s="151"/>
      <c r="CM1149" s="151"/>
      <c r="CO1149" s="151"/>
      <c r="CT1149" s="151"/>
      <c r="CY1149" s="151"/>
    </row>
    <row r="1150" spans="1:103" x14ac:dyDescent="0.2">
      <c r="A1150" s="60"/>
      <c r="B1150" s="60"/>
      <c r="C1150" s="60"/>
      <c r="D1150" s="60"/>
      <c r="E1150" s="60"/>
      <c r="F1150" s="60"/>
      <c r="G1150" s="60"/>
      <c r="H1150" s="60"/>
      <c r="I1150" s="60"/>
      <c r="J1150" s="60"/>
      <c r="K1150" s="60"/>
      <c r="L1150" s="60"/>
      <c r="M1150" s="60"/>
      <c r="N1150" s="60"/>
      <c r="O1150" s="60"/>
      <c r="P1150" s="60"/>
      <c r="Q1150" s="60"/>
      <c r="R1150" s="334">
        <v>3871</v>
      </c>
      <c r="S1150" s="319" t="s">
        <v>357</v>
      </c>
      <c r="BE1150" s="60"/>
      <c r="BR1150" s="60"/>
      <c r="BX1150" s="151"/>
      <c r="CB1150" s="151"/>
      <c r="CM1150" s="151"/>
      <c r="CO1150" s="151"/>
      <c r="CT1150" s="151"/>
      <c r="CY1150" s="151"/>
    </row>
    <row r="1151" spans="1:103" x14ac:dyDescent="0.2">
      <c r="A1151" s="60"/>
      <c r="B1151" s="60"/>
      <c r="C1151" s="60"/>
      <c r="D1151" s="60"/>
      <c r="E1151" s="60"/>
      <c r="F1151" s="60"/>
      <c r="G1151" s="60"/>
      <c r="H1151" s="60"/>
      <c r="I1151" s="60"/>
      <c r="J1151" s="60"/>
      <c r="K1151" s="60"/>
      <c r="L1151" s="60"/>
      <c r="M1151" s="60"/>
      <c r="N1151" s="60"/>
      <c r="O1151" s="60"/>
      <c r="P1151" s="60"/>
      <c r="Q1151" s="60"/>
      <c r="R1151" s="334">
        <v>3872</v>
      </c>
      <c r="S1151" s="319" t="s">
        <v>357</v>
      </c>
      <c r="BE1151" s="60"/>
      <c r="BR1151" s="60"/>
      <c r="BX1151" s="151"/>
      <c r="CB1151" s="151"/>
      <c r="CM1151" s="151"/>
      <c r="CO1151" s="151"/>
      <c r="CT1151" s="151"/>
      <c r="CY1151" s="151"/>
    </row>
    <row r="1152" spans="1:103" x14ac:dyDescent="0.2">
      <c r="A1152" s="60"/>
      <c r="B1152" s="60"/>
      <c r="C1152" s="60"/>
      <c r="D1152" s="60"/>
      <c r="E1152" s="60"/>
      <c r="F1152" s="60"/>
      <c r="G1152" s="60"/>
      <c r="H1152" s="60"/>
      <c r="I1152" s="60"/>
      <c r="J1152" s="60"/>
      <c r="K1152" s="60"/>
      <c r="L1152" s="60"/>
      <c r="M1152" s="60"/>
      <c r="N1152" s="60"/>
      <c r="O1152" s="60"/>
      <c r="P1152" s="60"/>
      <c r="Q1152" s="60"/>
      <c r="R1152" s="334">
        <v>3873</v>
      </c>
      <c r="S1152" s="319" t="s">
        <v>357</v>
      </c>
      <c r="BE1152" s="60"/>
      <c r="BR1152" s="60"/>
      <c r="BX1152" s="151"/>
      <c r="CB1152" s="151"/>
      <c r="CM1152" s="151"/>
      <c r="CO1152" s="151"/>
      <c r="CT1152" s="151"/>
      <c r="CY1152" s="151"/>
    </row>
    <row r="1153" spans="1:103" x14ac:dyDescent="0.2">
      <c r="A1153" s="60"/>
      <c r="B1153" s="60"/>
      <c r="C1153" s="60"/>
      <c r="D1153" s="60"/>
      <c r="E1153" s="60"/>
      <c r="F1153" s="60"/>
      <c r="G1153" s="60"/>
      <c r="H1153" s="60"/>
      <c r="I1153" s="60"/>
      <c r="J1153" s="60"/>
      <c r="K1153" s="60"/>
      <c r="L1153" s="60"/>
      <c r="M1153" s="60"/>
      <c r="N1153" s="60"/>
      <c r="O1153" s="60"/>
      <c r="P1153" s="60"/>
      <c r="Q1153" s="60"/>
      <c r="R1153" s="334">
        <v>3874</v>
      </c>
      <c r="S1153" s="319" t="s">
        <v>357</v>
      </c>
      <c r="BE1153" s="60"/>
      <c r="BR1153" s="60"/>
      <c r="BX1153" s="151"/>
      <c r="CB1153" s="151"/>
      <c r="CM1153" s="151"/>
      <c r="CO1153" s="151"/>
      <c r="CT1153" s="151"/>
      <c r="CY1153" s="151"/>
    </row>
    <row r="1154" spans="1:103" x14ac:dyDescent="0.2">
      <c r="A1154" s="60"/>
      <c r="B1154" s="60"/>
      <c r="C1154" s="60"/>
      <c r="D1154" s="60"/>
      <c r="E1154" s="60"/>
      <c r="F1154" s="60"/>
      <c r="G1154" s="60"/>
      <c r="H1154" s="60"/>
      <c r="I1154" s="60"/>
      <c r="J1154" s="60"/>
      <c r="K1154" s="60"/>
      <c r="L1154" s="60"/>
      <c r="M1154" s="60"/>
      <c r="N1154" s="60"/>
      <c r="O1154" s="60"/>
      <c r="P1154" s="60"/>
      <c r="Q1154" s="60"/>
      <c r="R1154" s="334">
        <v>3875</v>
      </c>
      <c r="S1154" s="319" t="s">
        <v>357</v>
      </c>
      <c r="BE1154" s="60"/>
      <c r="BR1154" s="60"/>
      <c r="BX1154" s="151"/>
      <c r="CB1154" s="151"/>
      <c r="CM1154" s="151"/>
      <c r="CO1154" s="151"/>
      <c r="CT1154" s="151"/>
      <c r="CY1154" s="151"/>
    </row>
    <row r="1155" spans="1:103" x14ac:dyDescent="0.2">
      <c r="A1155" s="60"/>
      <c r="B1155" s="60"/>
      <c r="C1155" s="60"/>
      <c r="D1155" s="60"/>
      <c r="E1155" s="60"/>
      <c r="F1155" s="60"/>
      <c r="G1155" s="60"/>
      <c r="H1155" s="60"/>
      <c r="I1155" s="60"/>
      <c r="J1155" s="60"/>
      <c r="K1155" s="60"/>
      <c r="L1155" s="60"/>
      <c r="M1155" s="60"/>
      <c r="N1155" s="60"/>
      <c r="O1155" s="60"/>
      <c r="P1155" s="60"/>
      <c r="Q1155" s="60"/>
      <c r="R1155" s="334">
        <v>3878</v>
      </c>
      <c r="S1155" s="319" t="s">
        <v>357</v>
      </c>
      <c r="BE1155" s="60"/>
      <c r="BR1155" s="60"/>
      <c r="BX1155" s="151"/>
      <c r="CB1155" s="151"/>
      <c r="CM1155" s="151"/>
      <c r="CO1155" s="151"/>
      <c r="CT1155" s="151"/>
      <c r="CY1155" s="151"/>
    </row>
    <row r="1156" spans="1:103" x14ac:dyDescent="0.2">
      <c r="A1156" s="60"/>
      <c r="B1156" s="60"/>
      <c r="C1156" s="60"/>
      <c r="D1156" s="60"/>
      <c r="E1156" s="60"/>
      <c r="F1156" s="60"/>
      <c r="G1156" s="60"/>
      <c r="H1156" s="60"/>
      <c r="I1156" s="60"/>
      <c r="J1156" s="60"/>
      <c r="K1156" s="60"/>
      <c r="L1156" s="60"/>
      <c r="M1156" s="60"/>
      <c r="N1156" s="60"/>
      <c r="O1156" s="60"/>
      <c r="P1156" s="60"/>
      <c r="Q1156" s="60"/>
      <c r="R1156" s="334">
        <v>3882</v>
      </c>
      <c r="S1156" s="319" t="s">
        <v>357</v>
      </c>
      <c r="BE1156" s="60"/>
      <c r="BR1156" s="60"/>
      <c r="BX1156" s="151"/>
      <c r="CB1156" s="151"/>
      <c r="CM1156" s="151"/>
      <c r="CO1156" s="151"/>
      <c r="CT1156" s="151"/>
      <c r="CY1156" s="151"/>
    </row>
    <row r="1157" spans="1:103" x14ac:dyDescent="0.2">
      <c r="A1157" s="60"/>
      <c r="B1157" s="60"/>
      <c r="C1157" s="60"/>
      <c r="D1157" s="60"/>
      <c r="E1157" s="60"/>
      <c r="F1157" s="60"/>
      <c r="G1157" s="60"/>
      <c r="H1157" s="60"/>
      <c r="I1157" s="60"/>
      <c r="J1157" s="60"/>
      <c r="K1157" s="60"/>
      <c r="L1157" s="60"/>
      <c r="M1157" s="60"/>
      <c r="N1157" s="60"/>
      <c r="O1157" s="60"/>
      <c r="P1157" s="60"/>
      <c r="Q1157" s="60"/>
      <c r="R1157" s="334">
        <v>3883</v>
      </c>
      <c r="S1157" s="319" t="s">
        <v>357</v>
      </c>
      <c r="BE1157" s="60"/>
      <c r="BR1157" s="60"/>
      <c r="BX1157" s="151"/>
      <c r="CB1157" s="151"/>
      <c r="CM1157" s="151"/>
      <c r="CO1157" s="151"/>
      <c r="CT1157" s="151"/>
      <c r="CY1157" s="151"/>
    </row>
    <row r="1158" spans="1:103" x14ac:dyDescent="0.2">
      <c r="A1158" s="60"/>
      <c r="B1158" s="60"/>
      <c r="C1158" s="60"/>
      <c r="D1158" s="60"/>
      <c r="E1158" s="60"/>
      <c r="F1158" s="60"/>
      <c r="G1158" s="60"/>
      <c r="H1158" s="60"/>
      <c r="I1158" s="60"/>
      <c r="J1158" s="60"/>
      <c r="K1158" s="60"/>
      <c r="L1158" s="60"/>
      <c r="M1158" s="60"/>
      <c r="N1158" s="60"/>
      <c r="O1158" s="60"/>
      <c r="P1158" s="60"/>
      <c r="Q1158" s="60"/>
      <c r="R1158" s="334">
        <v>3884</v>
      </c>
      <c r="S1158" s="319" t="s">
        <v>357</v>
      </c>
      <c r="BE1158" s="60"/>
      <c r="BR1158" s="60"/>
      <c r="BX1158" s="151"/>
      <c r="CB1158" s="151"/>
      <c r="CM1158" s="151"/>
      <c r="CO1158" s="151"/>
      <c r="CT1158" s="151"/>
      <c r="CY1158" s="151"/>
    </row>
    <row r="1159" spans="1:103" x14ac:dyDescent="0.2">
      <c r="A1159" s="60"/>
      <c r="B1159" s="60"/>
      <c r="C1159" s="60"/>
      <c r="D1159" s="60"/>
      <c r="E1159" s="60"/>
      <c r="F1159" s="60"/>
      <c r="G1159" s="60"/>
      <c r="H1159" s="60"/>
      <c r="I1159" s="60"/>
      <c r="J1159" s="60"/>
      <c r="K1159" s="60"/>
      <c r="L1159" s="60"/>
      <c r="M1159" s="60"/>
      <c r="N1159" s="60"/>
      <c r="O1159" s="60"/>
      <c r="P1159" s="60"/>
      <c r="Q1159" s="60"/>
      <c r="R1159" s="334">
        <v>3885</v>
      </c>
      <c r="S1159" s="319" t="s">
        <v>357</v>
      </c>
      <c r="BE1159" s="60"/>
      <c r="BR1159" s="60"/>
      <c r="BX1159" s="151"/>
      <c r="CB1159" s="151"/>
      <c r="CM1159" s="151"/>
      <c r="CO1159" s="151"/>
      <c r="CT1159" s="151"/>
      <c r="CY1159" s="151"/>
    </row>
    <row r="1160" spans="1:103" x14ac:dyDescent="0.2">
      <c r="A1160" s="60"/>
      <c r="B1160" s="60"/>
      <c r="C1160" s="60"/>
      <c r="D1160" s="60"/>
      <c r="E1160" s="60"/>
      <c r="F1160" s="60"/>
      <c r="G1160" s="60"/>
      <c r="H1160" s="60"/>
      <c r="I1160" s="60"/>
      <c r="J1160" s="60"/>
      <c r="K1160" s="60"/>
      <c r="L1160" s="60"/>
      <c r="M1160" s="60"/>
      <c r="N1160" s="60"/>
      <c r="O1160" s="60"/>
      <c r="P1160" s="60"/>
      <c r="Q1160" s="60"/>
      <c r="R1160" s="334">
        <v>3886</v>
      </c>
      <c r="S1160" s="319" t="s">
        <v>357</v>
      </c>
      <c r="BE1160" s="60"/>
      <c r="BR1160" s="60"/>
      <c r="BX1160" s="151"/>
      <c r="CB1160" s="151"/>
      <c r="CM1160" s="151"/>
      <c r="CO1160" s="151"/>
      <c r="CT1160" s="151"/>
      <c r="CY1160" s="151"/>
    </row>
    <row r="1161" spans="1:103" x14ac:dyDescent="0.2">
      <c r="A1161" s="60"/>
      <c r="B1161" s="60"/>
      <c r="C1161" s="60"/>
      <c r="D1161" s="60"/>
      <c r="E1161" s="60"/>
      <c r="F1161" s="60"/>
      <c r="G1161" s="60"/>
      <c r="H1161" s="60"/>
      <c r="I1161" s="60"/>
      <c r="J1161" s="60"/>
      <c r="K1161" s="60"/>
      <c r="L1161" s="60"/>
      <c r="M1161" s="60"/>
      <c r="N1161" s="60"/>
      <c r="O1161" s="60"/>
      <c r="P1161" s="60"/>
      <c r="Q1161" s="60"/>
      <c r="R1161" s="334">
        <v>3887</v>
      </c>
      <c r="S1161" s="319" t="s">
        <v>357</v>
      </c>
      <c r="BE1161" s="60"/>
      <c r="BR1161" s="60"/>
      <c r="BX1161" s="151"/>
      <c r="CB1161" s="151"/>
      <c r="CM1161" s="151"/>
      <c r="CO1161" s="151"/>
      <c r="CT1161" s="151"/>
      <c r="CY1161" s="151"/>
    </row>
    <row r="1162" spans="1:103" x14ac:dyDescent="0.2">
      <c r="A1162" s="60"/>
      <c r="B1162" s="60"/>
      <c r="C1162" s="60"/>
      <c r="D1162" s="60"/>
      <c r="E1162" s="60"/>
      <c r="F1162" s="60"/>
      <c r="G1162" s="60"/>
      <c r="H1162" s="60"/>
      <c r="I1162" s="60"/>
      <c r="J1162" s="60"/>
      <c r="K1162" s="60"/>
      <c r="L1162" s="60"/>
      <c r="M1162" s="60"/>
      <c r="N1162" s="60"/>
      <c r="O1162" s="60"/>
      <c r="P1162" s="60"/>
      <c r="Q1162" s="60"/>
      <c r="R1162" s="334">
        <v>3890</v>
      </c>
      <c r="S1162" s="319" t="s">
        <v>357</v>
      </c>
      <c r="BE1162" s="60"/>
      <c r="BR1162" s="60"/>
      <c r="BX1162" s="151"/>
      <c r="CB1162" s="151"/>
      <c r="CM1162" s="151"/>
      <c r="CO1162" s="151"/>
      <c r="CT1162" s="151"/>
      <c r="CY1162" s="151"/>
    </row>
    <row r="1163" spans="1:103" x14ac:dyDescent="0.2">
      <c r="A1163" s="60"/>
      <c r="B1163" s="60"/>
      <c r="C1163" s="60"/>
      <c r="D1163" s="60"/>
      <c r="E1163" s="60"/>
      <c r="F1163" s="60"/>
      <c r="G1163" s="60"/>
      <c r="H1163" s="60"/>
      <c r="I1163" s="60"/>
      <c r="J1163" s="60"/>
      <c r="K1163" s="60"/>
      <c r="L1163" s="60"/>
      <c r="M1163" s="60"/>
      <c r="N1163" s="60"/>
      <c r="O1163" s="60"/>
      <c r="P1163" s="60"/>
      <c r="Q1163" s="60"/>
      <c r="R1163" s="334">
        <v>3894</v>
      </c>
      <c r="S1163" s="319" t="s">
        <v>357</v>
      </c>
      <c r="BE1163" s="60"/>
      <c r="BR1163" s="60"/>
      <c r="BX1163" s="151"/>
      <c r="CB1163" s="151"/>
      <c r="CM1163" s="151"/>
      <c r="CO1163" s="151"/>
      <c r="CT1163" s="151"/>
      <c r="CY1163" s="151"/>
    </row>
    <row r="1164" spans="1:103" x14ac:dyDescent="0.2">
      <c r="A1164" s="60"/>
      <c r="B1164" s="60"/>
      <c r="C1164" s="60"/>
      <c r="D1164" s="60"/>
      <c r="E1164" s="60"/>
      <c r="F1164" s="60"/>
      <c r="G1164" s="60"/>
      <c r="H1164" s="60"/>
      <c r="I1164" s="60"/>
      <c r="J1164" s="60"/>
      <c r="K1164" s="60"/>
      <c r="L1164" s="60"/>
      <c r="M1164" s="60"/>
      <c r="N1164" s="60"/>
      <c r="O1164" s="60"/>
      <c r="P1164" s="60"/>
      <c r="Q1164" s="60"/>
      <c r="R1164" s="334">
        <v>3896</v>
      </c>
      <c r="S1164" s="319" t="s">
        <v>357</v>
      </c>
      <c r="BE1164" s="60"/>
      <c r="BR1164" s="60"/>
      <c r="BX1164" s="151"/>
      <c r="CB1164" s="151"/>
      <c r="CM1164" s="151"/>
      <c r="CO1164" s="151"/>
      <c r="CT1164" s="151"/>
      <c r="CY1164" s="151"/>
    </row>
    <row r="1165" spans="1:103" x14ac:dyDescent="0.2">
      <c r="A1165" s="60"/>
      <c r="B1165" s="60"/>
      <c r="C1165" s="60"/>
      <c r="D1165" s="60"/>
      <c r="E1165" s="60"/>
      <c r="F1165" s="60"/>
      <c r="G1165" s="60"/>
      <c r="H1165" s="60"/>
      <c r="I1165" s="60"/>
      <c r="J1165" s="60"/>
      <c r="K1165" s="60"/>
      <c r="L1165" s="60"/>
      <c r="M1165" s="60"/>
      <c r="N1165" s="60"/>
      <c r="O1165" s="60"/>
      <c r="P1165" s="60"/>
      <c r="Q1165" s="60"/>
      <c r="R1165" s="334">
        <v>3897</v>
      </c>
      <c r="S1165" s="319" t="s">
        <v>357</v>
      </c>
      <c r="BE1165" s="60"/>
      <c r="BR1165" s="60"/>
      <c r="BX1165" s="151"/>
      <c r="CB1165" s="151"/>
      <c r="CM1165" s="151"/>
      <c r="CO1165" s="151"/>
      <c r="CT1165" s="151"/>
      <c r="CY1165" s="151"/>
    </row>
    <row r="1166" spans="1:103" x14ac:dyDescent="0.2">
      <c r="A1166" s="60"/>
      <c r="B1166" s="60"/>
      <c r="C1166" s="60"/>
      <c r="D1166" s="60"/>
      <c r="E1166" s="60"/>
      <c r="F1166" s="60"/>
      <c r="G1166" s="60"/>
      <c r="H1166" s="60"/>
      <c r="I1166" s="60"/>
      <c r="J1166" s="60"/>
      <c r="K1166" s="60"/>
      <c r="L1166" s="60"/>
      <c r="M1166" s="60"/>
      <c r="N1166" s="60"/>
      <c r="O1166" s="60"/>
      <c r="P1166" s="60"/>
      <c r="Q1166" s="60"/>
      <c r="R1166" s="334">
        <v>3901</v>
      </c>
      <c r="S1166" s="319" t="s">
        <v>357</v>
      </c>
      <c r="BE1166" s="60"/>
      <c r="BR1166" s="60"/>
      <c r="BX1166" s="151"/>
      <c r="CB1166" s="151"/>
      <c r="CM1166" s="151"/>
      <c r="CO1166" s="151"/>
      <c r="CT1166" s="151"/>
      <c r="CY1166" s="151"/>
    </row>
    <row r="1167" spans="1:103" x14ac:dyDescent="0.2">
      <c r="A1167" s="60"/>
      <c r="B1167" s="60"/>
      <c r="C1167" s="60"/>
      <c r="D1167" s="60"/>
      <c r="E1167" s="60"/>
      <c r="F1167" s="60"/>
      <c r="G1167" s="60"/>
      <c r="H1167" s="60"/>
      <c r="I1167" s="60"/>
      <c r="J1167" s="60"/>
      <c r="K1167" s="60"/>
      <c r="L1167" s="60"/>
      <c r="M1167" s="60"/>
      <c r="N1167" s="60"/>
      <c r="O1167" s="60"/>
      <c r="P1167" s="60"/>
      <c r="Q1167" s="60"/>
      <c r="R1167" s="334">
        <v>3902</v>
      </c>
      <c r="S1167" s="319" t="s">
        <v>357</v>
      </c>
      <c r="BE1167" s="60"/>
      <c r="BR1167" s="60"/>
      <c r="BX1167" s="151"/>
      <c r="CB1167" s="151"/>
      <c r="CM1167" s="151"/>
      <c r="CO1167" s="151"/>
      <c r="CT1167" s="151"/>
      <c r="CY1167" s="151"/>
    </row>
    <row r="1168" spans="1:103" x14ac:dyDescent="0.2">
      <c r="A1168" s="60"/>
      <c r="B1168" s="60"/>
      <c r="C1168" s="60"/>
      <c r="D1168" s="60"/>
      <c r="E1168" s="60"/>
      <c r="F1168" s="60"/>
      <c r="G1168" s="60"/>
      <c r="H1168" s="60"/>
      <c r="I1168" s="60"/>
      <c r="J1168" s="60"/>
      <c r="K1168" s="60"/>
      <c r="L1168" s="60"/>
      <c r="M1168" s="60"/>
      <c r="N1168" s="60"/>
      <c r="O1168" s="60"/>
      <c r="P1168" s="60"/>
      <c r="Q1168" s="60"/>
      <c r="R1168" s="334">
        <v>3903</v>
      </c>
      <c r="S1168" s="319" t="s">
        <v>357</v>
      </c>
      <c r="BE1168" s="60"/>
      <c r="BR1168" s="60"/>
      <c r="BX1168" s="151"/>
      <c r="CB1168" s="151"/>
      <c r="CM1168" s="151"/>
      <c r="CO1168" s="151"/>
      <c r="CT1168" s="151"/>
      <c r="CY1168" s="151"/>
    </row>
    <row r="1169" spans="1:103" x14ac:dyDescent="0.2">
      <c r="A1169" s="60"/>
      <c r="B1169" s="60"/>
      <c r="C1169" s="60"/>
      <c r="D1169" s="60"/>
      <c r="E1169" s="60"/>
      <c r="F1169" s="60"/>
      <c r="G1169" s="60"/>
      <c r="H1169" s="60"/>
      <c r="I1169" s="60"/>
      <c r="J1169" s="60"/>
      <c r="K1169" s="60"/>
      <c r="L1169" s="60"/>
      <c r="M1169" s="60"/>
      <c r="N1169" s="60"/>
      <c r="O1169" s="60"/>
      <c r="P1169" s="60"/>
      <c r="Q1169" s="60"/>
      <c r="R1169" s="334">
        <v>3904</v>
      </c>
      <c r="S1169" s="319" t="s">
        <v>357</v>
      </c>
      <c r="BE1169" s="60"/>
      <c r="BR1169" s="60"/>
      <c r="BX1169" s="151"/>
      <c r="CB1169" s="151"/>
      <c r="CM1169" s="151"/>
      <c r="CO1169" s="151"/>
      <c r="CT1169" s="151"/>
      <c r="CY1169" s="151"/>
    </row>
    <row r="1170" spans="1:103" x14ac:dyDescent="0.2">
      <c r="A1170" s="60"/>
      <c r="B1170" s="60"/>
      <c r="C1170" s="60"/>
      <c r="D1170" s="60"/>
      <c r="E1170" s="60"/>
      <c r="F1170" s="60"/>
      <c r="G1170" s="60"/>
      <c r="H1170" s="60"/>
      <c r="I1170" s="60"/>
      <c r="J1170" s="60"/>
      <c r="K1170" s="60"/>
      <c r="L1170" s="60"/>
      <c r="M1170" s="60"/>
      <c r="N1170" s="60"/>
      <c r="O1170" s="60"/>
      <c r="P1170" s="60"/>
      <c r="Q1170" s="60"/>
      <c r="R1170" s="334">
        <v>3905</v>
      </c>
      <c r="S1170" s="319" t="s">
        <v>357</v>
      </c>
      <c r="BE1170" s="60"/>
      <c r="BR1170" s="60"/>
      <c r="BX1170" s="151"/>
      <c r="CB1170" s="151"/>
      <c r="CM1170" s="151"/>
      <c r="CO1170" s="151"/>
      <c r="CT1170" s="151"/>
      <c r="CY1170" s="151"/>
    </row>
    <row r="1171" spans="1:103" x14ac:dyDescent="0.2">
      <c r="A1171" s="60"/>
      <c r="B1171" s="60"/>
      <c r="C1171" s="60"/>
      <c r="D1171" s="60"/>
      <c r="E1171" s="60"/>
      <c r="F1171" s="60"/>
      <c r="G1171" s="60"/>
      <c r="H1171" s="60"/>
      <c r="I1171" s="60"/>
      <c r="J1171" s="60"/>
      <c r="K1171" s="60"/>
      <c r="L1171" s="60"/>
      <c r="M1171" s="60"/>
      <c r="N1171" s="60"/>
      <c r="O1171" s="60"/>
      <c r="P1171" s="60"/>
      <c r="Q1171" s="60"/>
      <c r="R1171" s="334">
        <v>3906</v>
      </c>
      <c r="S1171" s="319" t="s">
        <v>357</v>
      </c>
      <c r="BE1171" s="60"/>
      <c r="BR1171" s="60"/>
      <c r="BX1171" s="151"/>
      <c r="CB1171" s="151"/>
      <c r="CM1171" s="151"/>
      <c r="CO1171" s="151"/>
      <c r="CT1171" s="151"/>
      <c r="CY1171" s="151"/>
    </row>
    <row r="1172" spans="1:103" x14ac:dyDescent="0.2">
      <c r="A1172" s="60"/>
      <c r="B1172" s="60"/>
      <c r="C1172" s="60"/>
      <c r="D1172" s="60"/>
      <c r="E1172" s="60"/>
      <c r="F1172" s="60"/>
      <c r="G1172" s="60"/>
      <c r="H1172" s="60"/>
      <c r="I1172" s="60"/>
      <c r="J1172" s="60"/>
      <c r="K1172" s="60"/>
      <c r="L1172" s="60"/>
      <c r="M1172" s="60"/>
      <c r="N1172" s="60"/>
      <c r="O1172" s="60"/>
      <c r="P1172" s="60"/>
      <c r="Q1172" s="60"/>
      <c r="R1172" s="334">
        <v>3907</v>
      </c>
      <c r="S1172" s="319" t="s">
        <v>357</v>
      </c>
      <c r="BE1172" s="60"/>
      <c r="BR1172" s="60"/>
      <c r="BX1172" s="151"/>
      <c r="CB1172" s="151"/>
      <c r="CM1172" s="151"/>
      <c r="CO1172" s="151"/>
      <c r="CT1172" s="151"/>
      <c r="CY1172" s="151"/>
    </row>
    <row r="1173" spans="1:103" x14ac:dyDescent="0.2">
      <c r="A1173" s="60"/>
      <c r="B1173" s="60"/>
      <c r="C1173" s="60"/>
      <c r="D1173" s="60"/>
      <c r="E1173" s="60"/>
      <c r="F1173" s="60"/>
      <c r="G1173" s="60"/>
      <c r="H1173" s="60"/>
      <c r="I1173" s="60"/>
      <c r="J1173" s="60"/>
      <c r="K1173" s="60"/>
      <c r="L1173" s="60"/>
      <c r="M1173" s="60"/>
      <c r="N1173" s="60"/>
      <c r="O1173" s="60"/>
      <c r="P1173" s="60"/>
      <c r="Q1173" s="60"/>
      <c r="R1173" s="334">
        <v>3908</v>
      </c>
      <c r="S1173" s="319" t="s">
        <v>357</v>
      </c>
      <c r="BE1173" s="60"/>
      <c r="BR1173" s="60"/>
      <c r="BX1173" s="151"/>
      <c r="CB1173" s="151"/>
      <c r="CM1173" s="151"/>
      <c r="CO1173" s="151"/>
      <c r="CT1173" s="151"/>
      <c r="CY1173" s="151"/>
    </row>
    <row r="1174" spans="1:103" x14ac:dyDescent="0.2">
      <c r="A1174" s="60"/>
      <c r="B1174" s="60"/>
      <c r="C1174" s="60"/>
      <c r="D1174" s="60"/>
      <c r="E1174" s="60"/>
      <c r="F1174" s="60"/>
      <c r="G1174" s="60"/>
      <c r="H1174" s="60"/>
      <c r="I1174" s="60"/>
      <c r="J1174" s="60"/>
      <c r="K1174" s="60"/>
      <c r="L1174" s="60"/>
      <c r="M1174" s="60"/>
      <c r="N1174" s="60"/>
      <c r="O1174" s="60"/>
      <c r="P1174" s="60"/>
      <c r="Q1174" s="60"/>
      <c r="R1174" s="334">
        <v>3909</v>
      </c>
      <c r="S1174" s="319" t="s">
        <v>357</v>
      </c>
      <c r="BE1174" s="60"/>
      <c r="BR1174" s="60"/>
      <c r="BX1174" s="151"/>
      <c r="CB1174" s="151"/>
      <c r="CM1174" s="151"/>
      <c r="CO1174" s="151"/>
      <c r="CT1174" s="151"/>
      <c r="CY1174" s="151"/>
    </row>
    <row r="1175" spans="1:103" x14ac:dyDescent="0.2">
      <c r="A1175" s="60"/>
      <c r="B1175" s="60"/>
      <c r="C1175" s="60"/>
      <c r="D1175" s="60"/>
      <c r="E1175" s="60"/>
      <c r="F1175" s="60"/>
      <c r="G1175" s="60"/>
      <c r="H1175" s="60"/>
      <c r="I1175" s="60"/>
      <c r="J1175" s="60"/>
      <c r="K1175" s="60"/>
      <c r="L1175" s="60"/>
      <c r="M1175" s="60"/>
      <c r="N1175" s="60"/>
      <c r="O1175" s="60"/>
      <c r="P1175" s="60"/>
      <c r="Q1175" s="60"/>
      <c r="R1175" s="334">
        <v>3910</v>
      </c>
      <c r="S1175" s="319" t="s">
        <v>357</v>
      </c>
      <c r="BE1175" s="60"/>
      <c r="BR1175" s="60"/>
      <c r="BX1175" s="151"/>
      <c r="CB1175" s="151"/>
      <c r="CM1175" s="151"/>
      <c r="CO1175" s="151"/>
      <c r="CT1175" s="151"/>
      <c r="CY1175" s="151"/>
    </row>
    <row r="1176" spans="1:103" x14ac:dyDescent="0.2">
      <c r="A1176" s="60"/>
      <c r="B1176" s="60"/>
      <c r="C1176" s="60"/>
      <c r="D1176" s="60"/>
      <c r="E1176" s="60"/>
      <c r="F1176" s="60"/>
      <c r="G1176" s="60"/>
      <c r="H1176" s="60"/>
      <c r="I1176" s="60"/>
      <c r="J1176" s="60"/>
      <c r="K1176" s="60"/>
      <c r="L1176" s="60"/>
      <c r="M1176" s="60"/>
      <c r="N1176" s="60"/>
      <c r="O1176" s="60"/>
      <c r="P1176" s="60"/>
      <c r="Q1176" s="60"/>
      <c r="R1176" s="334">
        <v>3911</v>
      </c>
      <c r="S1176" s="319" t="s">
        <v>357</v>
      </c>
      <c r="BE1176" s="60"/>
      <c r="BR1176" s="60"/>
      <c r="BX1176" s="151"/>
      <c r="CB1176" s="151"/>
      <c r="CM1176" s="151"/>
      <c r="CO1176" s="151"/>
      <c r="CT1176" s="151"/>
      <c r="CY1176" s="151"/>
    </row>
    <row r="1177" spans="1:103" x14ac:dyDescent="0.2">
      <c r="A1177" s="60"/>
      <c r="B1177" s="60"/>
      <c r="C1177" s="60"/>
      <c r="D1177" s="60"/>
      <c r="E1177" s="60"/>
      <c r="F1177" s="60"/>
      <c r="G1177" s="60"/>
      <c r="H1177" s="60"/>
      <c r="I1177" s="60"/>
      <c r="J1177" s="60"/>
      <c r="K1177" s="60"/>
      <c r="L1177" s="60"/>
      <c r="M1177" s="60"/>
      <c r="N1177" s="60"/>
      <c r="O1177" s="60"/>
      <c r="P1177" s="60"/>
      <c r="Q1177" s="60"/>
      <c r="R1177" s="334">
        <v>4001</v>
      </c>
      <c r="S1177" s="319" t="s">
        <v>357</v>
      </c>
      <c r="BE1177" s="60"/>
      <c r="BR1177" s="60"/>
      <c r="BX1177" s="151"/>
      <c r="CB1177" s="151"/>
      <c r="CM1177" s="151"/>
      <c r="CO1177" s="151"/>
      <c r="CT1177" s="151"/>
      <c r="CY1177" s="151"/>
    </row>
    <row r="1178" spans="1:103" x14ac:dyDescent="0.2">
      <c r="A1178" s="60"/>
      <c r="B1178" s="60"/>
      <c r="C1178" s="60"/>
      <c r="D1178" s="60"/>
      <c r="E1178" s="60"/>
      <c r="F1178" s="60"/>
      <c r="G1178" s="60"/>
      <c r="H1178" s="60"/>
      <c r="I1178" s="60"/>
      <c r="J1178" s="60"/>
      <c r="K1178" s="60"/>
      <c r="L1178" s="60"/>
      <c r="M1178" s="60"/>
      <c r="N1178" s="60"/>
      <c r="O1178" s="60"/>
      <c r="P1178" s="60"/>
      <c r="Q1178" s="60"/>
      <c r="R1178" s="334">
        <v>4002</v>
      </c>
      <c r="S1178" s="319" t="s">
        <v>357</v>
      </c>
      <c r="BE1178" s="60"/>
      <c r="BR1178" s="60"/>
      <c r="BX1178" s="151"/>
      <c r="CB1178" s="151"/>
      <c r="CM1178" s="151"/>
      <c r="CO1178" s="151"/>
      <c r="CT1178" s="151"/>
      <c r="CY1178" s="151"/>
    </row>
    <row r="1179" spans="1:103" x14ac:dyDescent="0.2">
      <c r="A1179" s="60"/>
      <c r="B1179" s="60"/>
      <c r="C1179" s="60"/>
      <c r="D1179" s="60"/>
      <c r="E1179" s="60"/>
      <c r="F1179" s="60"/>
      <c r="G1179" s="60"/>
      <c r="H1179" s="60"/>
      <c r="I1179" s="60"/>
      <c r="J1179" s="60"/>
      <c r="K1179" s="60"/>
      <c r="L1179" s="60"/>
      <c r="M1179" s="60"/>
      <c r="N1179" s="60"/>
      <c r="O1179" s="60"/>
      <c r="P1179" s="60"/>
      <c r="Q1179" s="60"/>
      <c r="R1179" s="334">
        <v>4003</v>
      </c>
      <c r="S1179" s="319" t="s">
        <v>357</v>
      </c>
      <c r="BE1179" s="60"/>
      <c r="BR1179" s="60"/>
      <c r="BX1179" s="151"/>
      <c r="CB1179" s="151"/>
      <c r="CM1179" s="151"/>
      <c r="CO1179" s="151"/>
      <c r="CT1179" s="151"/>
      <c r="CY1179" s="151"/>
    </row>
    <row r="1180" spans="1:103" x14ac:dyDescent="0.2">
      <c r="A1180" s="60"/>
      <c r="B1180" s="60"/>
      <c r="C1180" s="60"/>
      <c r="D1180" s="60"/>
      <c r="E1180" s="60"/>
      <c r="F1180" s="60"/>
      <c r="G1180" s="60"/>
      <c r="H1180" s="60"/>
      <c r="I1180" s="60"/>
      <c r="J1180" s="60"/>
      <c r="K1180" s="60"/>
      <c r="L1180" s="60"/>
      <c r="M1180" s="60"/>
      <c r="N1180" s="60"/>
      <c r="O1180" s="60"/>
      <c r="P1180" s="60"/>
      <c r="Q1180" s="60"/>
      <c r="R1180" s="334">
        <v>4004</v>
      </c>
      <c r="S1180" s="319" t="s">
        <v>357</v>
      </c>
      <c r="BE1180" s="60"/>
      <c r="BR1180" s="60"/>
      <c r="BX1180" s="151"/>
      <c r="CB1180" s="151"/>
      <c r="CM1180" s="151"/>
      <c r="CO1180" s="151"/>
      <c r="CT1180" s="151"/>
      <c r="CY1180" s="151"/>
    </row>
    <row r="1181" spans="1:103" x14ac:dyDescent="0.2">
      <c r="A1181" s="60"/>
      <c r="B1181" s="60"/>
      <c r="C1181" s="60"/>
      <c r="D1181" s="60"/>
      <c r="E1181" s="60"/>
      <c r="F1181" s="60"/>
      <c r="G1181" s="60"/>
      <c r="H1181" s="60"/>
      <c r="I1181" s="60"/>
      <c r="J1181" s="60"/>
      <c r="K1181" s="60"/>
      <c r="L1181" s="60"/>
      <c r="M1181" s="60"/>
      <c r="N1181" s="60"/>
      <c r="O1181" s="60"/>
      <c r="P1181" s="60"/>
      <c r="Q1181" s="60"/>
      <c r="R1181" s="334">
        <v>4005</v>
      </c>
      <c r="S1181" s="319" t="s">
        <v>357</v>
      </c>
      <c r="BE1181" s="60"/>
      <c r="BR1181" s="60"/>
      <c r="BX1181" s="151"/>
      <c r="CB1181" s="151"/>
      <c r="CM1181" s="151"/>
      <c r="CO1181" s="151"/>
      <c r="CT1181" s="151"/>
      <c r="CY1181" s="151"/>
    </row>
    <row r="1182" spans="1:103" x14ac:dyDescent="0.2">
      <c r="A1182" s="60"/>
      <c r="B1182" s="60"/>
      <c r="C1182" s="60"/>
      <c r="D1182" s="60"/>
      <c r="E1182" s="60"/>
      <c r="F1182" s="60"/>
      <c r="G1182" s="60"/>
      <c r="H1182" s="60"/>
      <c r="I1182" s="60"/>
      <c r="J1182" s="60"/>
      <c r="K1182" s="60"/>
      <c r="L1182" s="60"/>
      <c r="M1182" s="60"/>
      <c r="N1182" s="60"/>
      <c r="O1182" s="60"/>
      <c r="P1182" s="60"/>
      <c r="Q1182" s="60"/>
      <c r="R1182" s="334">
        <v>4006</v>
      </c>
      <c r="S1182" s="319" t="s">
        <v>357</v>
      </c>
      <c r="BE1182" s="60"/>
      <c r="BR1182" s="60"/>
      <c r="BX1182" s="151"/>
      <c r="CB1182" s="151"/>
      <c r="CM1182" s="151"/>
      <c r="CO1182" s="151"/>
      <c r="CT1182" s="151"/>
      <c r="CY1182" s="151"/>
    </row>
    <row r="1183" spans="1:103" x14ac:dyDescent="0.2">
      <c r="A1183" s="60"/>
      <c r="B1183" s="60"/>
      <c r="C1183" s="60"/>
      <c r="D1183" s="60"/>
      <c r="E1183" s="60"/>
      <c r="F1183" s="60"/>
      <c r="G1183" s="60"/>
      <c r="H1183" s="60"/>
      <c r="I1183" s="60"/>
      <c r="J1183" s="60"/>
      <c r="K1183" s="60"/>
      <c r="L1183" s="60"/>
      <c r="M1183" s="60"/>
      <c r="N1183" s="60"/>
      <c r="O1183" s="60"/>
      <c r="P1183" s="60"/>
      <c r="Q1183" s="60"/>
      <c r="R1183" s="334">
        <v>4007</v>
      </c>
      <c r="S1183" s="319" t="s">
        <v>357</v>
      </c>
      <c r="BE1183" s="60"/>
      <c r="BR1183" s="60"/>
      <c r="BX1183" s="151"/>
      <c r="CB1183" s="151"/>
      <c r="CM1183" s="151"/>
      <c r="CO1183" s="151"/>
      <c r="CT1183" s="151"/>
      <c r="CY1183" s="151"/>
    </row>
    <row r="1184" spans="1:103" x14ac:dyDescent="0.2">
      <c r="A1184" s="60"/>
      <c r="B1184" s="60"/>
      <c r="C1184" s="60"/>
      <c r="D1184" s="60"/>
      <c r="E1184" s="60"/>
      <c r="F1184" s="60"/>
      <c r="G1184" s="60"/>
      <c r="H1184" s="60"/>
      <c r="I1184" s="60"/>
      <c r="J1184" s="60"/>
      <c r="K1184" s="60"/>
      <c r="L1184" s="60"/>
      <c r="M1184" s="60"/>
      <c r="N1184" s="60"/>
      <c r="O1184" s="60"/>
      <c r="P1184" s="60"/>
      <c r="Q1184" s="60"/>
      <c r="R1184" s="334">
        <v>4008</v>
      </c>
      <c r="S1184" s="319" t="s">
        <v>357</v>
      </c>
      <c r="BE1184" s="60"/>
      <c r="BR1184" s="60"/>
      <c r="BX1184" s="151"/>
      <c r="CB1184" s="151"/>
      <c r="CM1184" s="151"/>
      <c r="CO1184" s="151"/>
      <c r="CT1184" s="151"/>
      <c r="CY1184" s="151"/>
    </row>
    <row r="1185" spans="1:103" x14ac:dyDescent="0.2">
      <c r="A1185" s="60"/>
      <c r="B1185" s="60"/>
      <c r="C1185" s="60"/>
      <c r="D1185" s="60"/>
      <c r="E1185" s="60"/>
      <c r="F1185" s="60"/>
      <c r="G1185" s="60"/>
      <c r="H1185" s="60"/>
      <c r="I1185" s="60"/>
      <c r="J1185" s="60"/>
      <c r="K1185" s="60"/>
      <c r="L1185" s="60"/>
      <c r="M1185" s="60"/>
      <c r="N1185" s="60"/>
      <c r="O1185" s="60"/>
      <c r="P1185" s="60"/>
      <c r="Q1185" s="60"/>
      <c r="R1185" s="334">
        <v>4009</v>
      </c>
      <c r="S1185" s="319" t="s">
        <v>357</v>
      </c>
      <c r="BE1185" s="60"/>
      <c r="BR1185" s="60"/>
      <c r="BX1185" s="151"/>
      <c r="CB1185" s="151"/>
      <c r="CM1185" s="151"/>
      <c r="CO1185" s="151"/>
      <c r="CT1185" s="151"/>
      <c r="CY1185" s="151"/>
    </row>
    <row r="1186" spans="1:103" x14ac:dyDescent="0.2">
      <c r="A1186" s="60"/>
      <c r="B1186" s="60"/>
      <c r="C1186" s="60"/>
      <c r="D1186" s="60"/>
      <c r="E1186" s="60"/>
      <c r="F1186" s="60"/>
      <c r="G1186" s="60"/>
      <c r="H1186" s="60"/>
      <c r="I1186" s="60"/>
      <c r="J1186" s="60"/>
      <c r="K1186" s="60"/>
      <c r="L1186" s="60"/>
      <c r="M1186" s="60"/>
      <c r="N1186" s="60"/>
      <c r="O1186" s="60"/>
      <c r="P1186" s="60"/>
      <c r="Q1186" s="60"/>
      <c r="R1186" s="334">
        <v>4010</v>
      </c>
      <c r="S1186" s="319" t="s">
        <v>357</v>
      </c>
      <c r="BE1186" s="60"/>
      <c r="BR1186" s="60"/>
      <c r="BX1186" s="151"/>
      <c r="CB1186" s="151"/>
      <c r="CM1186" s="151"/>
      <c r="CO1186" s="151"/>
      <c r="CT1186" s="151"/>
      <c r="CY1186" s="151"/>
    </row>
    <row r="1187" spans="1:103" x14ac:dyDescent="0.2">
      <c r="A1187" s="60"/>
      <c r="B1187" s="60"/>
      <c r="C1187" s="60"/>
      <c r="D1187" s="60"/>
      <c r="E1187" s="60"/>
      <c r="F1187" s="60"/>
      <c r="G1187" s="60"/>
      <c r="H1187" s="60"/>
      <c r="I1187" s="60"/>
      <c r="J1187" s="60"/>
      <c r="K1187" s="60"/>
      <c r="L1187" s="60"/>
      <c r="M1187" s="60"/>
      <c r="N1187" s="60"/>
      <c r="O1187" s="60"/>
      <c r="P1187" s="60"/>
      <c r="Q1187" s="60"/>
      <c r="R1187" s="334">
        <v>4011</v>
      </c>
      <c r="S1187" s="319" t="s">
        <v>357</v>
      </c>
      <c r="BE1187" s="60"/>
      <c r="BR1187" s="60"/>
      <c r="BX1187" s="151"/>
      <c r="CB1187" s="151"/>
      <c r="CM1187" s="151"/>
      <c r="CO1187" s="151"/>
      <c r="CT1187" s="151"/>
      <c r="CY1187" s="151"/>
    </row>
    <row r="1188" spans="1:103" x14ac:dyDescent="0.2">
      <c r="A1188" s="60"/>
      <c r="B1188" s="60"/>
      <c r="C1188" s="60"/>
      <c r="D1188" s="60"/>
      <c r="E1188" s="60"/>
      <c r="F1188" s="60"/>
      <c r="G1188" s="60"/>
      <c r="H1188" s="60"/>
      <c r="I1188" s="60"/>
      <c r="J1188" s="60"/>
      <c r="K1188" s="60"/>
      <c r="L1188" s="60"/>
      <c r="M1188" s="60"/>
      <c r="N1188" s="60"/>
      <c r="O1188" s="60"/>
      <c r="P1188" s="60"/>
      <c r="Q1188" s="60"/>
      <c r="R1188" s="334">
        <v>4014</v>
      </c>
      <c r="S1188" s="319" t="s">
        <v>357</v>
      </c>
      <c r="BE1188" s="60"/>
      <c r="BR1188" s="60"/>
      <c r="BX1188" s="151"/>
      <c r="CB1188" s="151"/>
      <c r="CM1188" s="151"/>
      <c r="CO1188" s="151"/>
      <c r="CT1188" s="151"/>
      <c r="CY1188" s="151"/>
    </row>
    <row r="1189" spans="1:103" x14ac:dyDescent="0.2">
      <c r="A1189" s="60"/>
      <c r="B1189" s="60"/>
      <c r="C1189" s="60"/>
      <c r="D1189" s="60"/>
      <c r="E1189" s="60"/>
      <c r="F1189" s="60"/>
      <c r="G1189" s="60"/>
      <c r="H1189" s="60"/>
      <c r="I1189" s="60"/>
      <c r="J1189" s="60"/>
      <c r="K1189" s="60"/>
      <c r="L1189" s="60"/>
      <c r="M1189" s="60"/>
      <c r="N1189" s="60"/>
      <c r="O1189" s="60"/>
      <c r="P1189" s="60"/>
      <c r="Q1189" s="60"/>
      <c r="R1189" s="334">
        <v>4015</v>
      </c>
      <c r="S1189" s="319" t="s">
        <v>357</v>
      </c>
      <c r="BE1189" s="60"/>
      <c r="BR1189" s="60"/>
      <c r="BX1189" s="151"/>
      <c r="CB1189" s="151"/>
      <c r="CM1189" s="151"/>
      <c r="CO1189" s="151"/>
      <c r="CT1189" s="151"/>
      <c r="CY1189" s="151"/>
    </row>
    <row r="1190" spans="1:103" x14ac:dyDescent="0.2">
      <c r="A1190" s="60"/>
      <c r="B1190" s="60"/>
      <c r="C1190" s="60"/>
      <c r="D1190" s="60"/>
      <c r="E1190" s="60"/>
      <c r="F1190" s="60"/>
      <c r="G1190" s="60"/>
      <c r="H1190" s="60"/>
      <c r="I1190" s="60"/>
      <c r="J1190" s="60"/>
      <c r="K1190" s="60"/>
      <c r="L1190" s="60"/>
      <c r="M1190" s="60"/>
      <c r="N1190" s="60"/>
      <c r="O1190" s="60"/>
      <c r="P1190" s="60"/>
      <c r="Q1190" s="60"/>
      <c r="R1190" s="334">
        <v>4016</v>
      </c>
      <c r="S1190" s="319" t="s">
        <v>357</v>
      </c>
      <c r="BE1190" s="60"/>
      <c r="BR1190" s="60"/>
      <c r="BX1190" s="151"/>
      <c r="CB1190" s="151"/>
      <c r="CM1190" s="151"/>
      <c r="CO1190" s="151"/>
      <c r="CT1190" s="151"/>
      <c r="CY1190" s="151"/>
    </row>
    <row r="1191" spans="1:103" x14ac:dyDescent="0.2">
      <c r="A1191" s="60"/>
      <c r="B1191" s="60"/>
      <c r="C1191" s="60"/>
      <c r="D1191" s="60"/>
      <c r="E1191" s="60"/>
      <c r="F1191" s="60"/>
      <c r="G1191" s="60"/>
      <c r="H1191" s="60"/>
      <c r="I1191" s="60"/>
      <c r="J1191" s="60"/>
      <c r="K1191" s="60"/>
      <c r="L1191" s="60"/>
      <c r="M1191" s="60"/>
      <c r="N1191" s="60"/>
      <c r="O1191" s="60"/>
      <c r="P1191" s="60"/>
      <c r="Q1191" s="60"/>
      <c r="R1191" s="334">
        <v>4017</v>
      </c>
      <c r="S1191" s="319" t="s">
        <v>357</v>
      </c>
      <c r="BE1191" s="60"/>
      <c r="BR1191" s="60"/>
      <c r="BX1191" s="151"/>
      <c r="CB1191" s="151"/>
      <c r="CM1191" s="151"/>
      <c r="CO1191" s="151"/>
      <c r="CT1191" s="151"/>
      <c r="CY1191" s="151"/>
    </row>
    <row r="1192" spans="1:103" x14ac:dyDescent="0.2">
      <c r="A1192" s="60"/>
      <c r="B1192" s="60"/>
      <c r="C1192" s="60"/>
      <c r="D1192" s="60"/>
      <c r="E1192" s="60"/>
      <c r="F1192" s="60"/>
      <c r="G1192" s="60"/>
      <c r="H1192" s="60"/>
      <c r="I1192" s="60"/>
      <c r="J1192" s="60"/>
      <c r="K1192" s="60"/>
      <c r="L1192" s="60"/>
      <c r="M1192" s="60"/>
      <c r="N1192" s="60"/>
      <c r="O1192" s="60"/>
      <c r="P1192" s="60"/>
      <c r="Q1192" s="60"/>
      <c r="R1192" s="334">
        <v>4019</v>
      </c>
      <c r="S1192" s="319" t="s">
        <v>357</v>
      </c>
      <c r="BE1192" s="60"/>
      <c r="BR1192" s="60"/>
      <c r="BX1192" s="151"/>
      <c r="CB1192" s="151"/>
      <c r="CM1192" s="151"/>
      <c r="CO1192" s="151"/>
      <c r="CT1192" s="151"/>
      <c r="CY1192" s="151"/>
    </row>
    <row r="1193" spans="1:103" x14ac:dyDescent="0.2">
      <c r="A1193" s="60"/>
      <c r="B1193" s="60"/>
      <c r="C1193" s="60"/>
      <c r="D1193" s="60"/>
      <c r="E1193" s="60"/>
      <c r="F1193" s="60"/>
      <c r="G1193" s="60"/>
      <c r="H1193" s="60"/>
      <c r="I1193" s="60"/>
      <c r="J1193" s="60"/>
      <c r="K1193" s="60"/>
      <c r="L1193" s="60"/>
      <c r="M1193" s="60"/>
      <c r="N1193" s="60"/>
      <c r="O1193" s="60"/>
      <c r="P1193" s="60"/>
      <c r="Q1193" s="60"/>
      <c r="R1193" s="334">
        <v>4020</v>
      </c>
      <c r="S1193" s="319" t="s">
        <v>357</v>
      </c>
      <c r="BE1193" s="60"/>
      <c r="BR1193" s="60"/>
      <c r="BX1193" s="151"/>
      <c r="CB1193" s="151"/>
      <c r="CM1193" s="151"/>
      <c r="CO1193" s="151"/>
      <c r="CT1193" s="151"/>
      <c r="CY1193" s="151"/>
    </row>
    <row r="1194" spans="1:103" x14ac:dyDescent="0.2">
      <c r="A1194" s="60"/>
      <c r="B1194" s="60"/>
      <c r="C1194" s="60"/>
      <c r="D1194" s="60"/>
      <c r="E1194" s="60"/>
      <c r="F1194" s="60"/>
      <c r="G1194" s="60"/>
      <c r="H1194" s="60"/>
      <c r="I1194" s="60"/>
      <c r="J1194" s="60"/>
      <c r="K1194" s="60"/>
      <c r="L1194" s="60"/>
      <c r="M1194" s="60"/>
      <c r="N1194" s="60"/>
      <c r="O1194" s="60"/>
      <c r="P1194" s="60"/>
      <c r="Q1194" s="60"/>
      <c r="R1194" s="334">
        <v>4021</v>
      </c>
      <c r="S1194" s="319" t="s">
        <v>357</v>
      </c>
      <c r="BE1194" s="60"/>
      <c r="BR1194" s="60"/>
      <c r="BX1194" s="151"/>
      <c r="CB1194" s="151"/>
      <c r="CM1194" s="151"/>
      <c r="CO1194" s="151"/>
      <c r="CT1194" s="151"/>
      <c r="CY1194" s="151"/>
    </row>
    <row r="1195" spans="1:103" x14ac:dyDescent="0.2">
      <c r="A1195" s="60"/>
      <c r="B1195" s="60"/>
      <c r="C1195" s="60"/>
      <c r="D1195" s="60"/>
      <c r="E1195" s="60"/>
      <c r="F1195" s="60"/>
      <c r="G1195" s="60"/>
      <c r="H1195" s="60"/>
      <c r="I1195" s="60"/>
      <c r="J1195" s="60"/>
      <c r="K1195" s="60"/>
      <c r="L1195" s="60"/>
      <c r="M1195" s="60"/>
      <c r="N1195" s="60"/>
      <c r="O1195" s="60"/>
      <c r="P1195" s="60"/>
      <c r="Q1195" s="60"/>
      <c r="R1195" s="334">
        <v>4022</v>
      </c>
      <c r="S1195" s="319" t="s">
        <v>357</v>
      </c>
      <c r="BE1195" s="60"/>
      <c r="BR1195" s="60"/>
      <c r="BX1195" s="151"/>
      <c r="CB1195" s="151"/>
      <c r="CM1195" s="151"/>
      <c r="CO1195" s="151"/>
      <c r="CT1195" s="151"/>
      <c r="CY1195" s="151"/>
    </row>
    <row r="1196" spans="1:103" x14ac:dyDescent="0.2">
      <c r="A1196" s="60"/>
      <c r="B1196" s="60"/>
      <c r="C1196" s="60"/>
      <c r="D1196" s="60"/>
      <c r="E1196" s="60"/>
      <c r="F1196" s="60"/>
      <c r="G1196" s="60"/>
      <c r="H1196" s="60"/>
      <c r="I1196" s="60"/>
      <c r="J1196" s="60"/>
      <c r="K1196" s="60"/>
      <c r="L1196" s="60"/>
      <c r="M1196" s="60"/>
      <c r="N1196" s="60"/>
      <c r="O1196" s="60"/>
      <c r="P1196" s="60"/>
      <c r="Q1196" s="60"/>
      <c r="R1196" s="334">
        <v>4024</v>
      </c>
      <c r="S1196" s="319" t="s">
        <v>357</v>
      </c>
      <c r="BE1196" s="60"/>
      <c r="BR1196" s="60"/>
      <c r="BX1196" s="151"/>
      <c r="CB1196" s="151"/>
      <c r="CM1196" s="151"/>
      <c r="CO1196" s="151"/>
      <c r="CT1196" s="151"/>
      <c r="CY1196" s="151"/>
    </row>
    <row r="1197" spans="1:103" x14ac:dyDescent="0.2">
      <c r="A1197" s="60"/>
      <c r="B1197" s="60"/>
      <c r="C1197" s="60"/>
      <c r="D1197" s="60"/>
      <c r="E1197" s="60"/>
      <c r="F1197" s="60"/>
      <c r="G1197" s="60"/>
      <c r="H1197" s="60"/>
      <c r="I1197" s="60"/>
      <c r="J1197" s="60"/>
      <c r="K1197" s="60"/>
      <c r="L1197" s="60"/>
      <c r="M1197" s="60"/>
      <c r="N1197" s="60"/>
      <c r="O1197" s="60"/>
      <c r="P1197" s="60"/>
      <c r="Q1197" s="60"/>
      <c r="R1197" s="334">
        <v>4027</v>
      </c>
      <c r="S1197" s="319" t="s">
        <v>357</v>
      </c>
      <c r="BE1197" s="60"/>
      <c r="BR1197" s="60"/>
      <c r="BX1197" s="151"/>
      <c r="CB1197" s="151"/>
      <c r="CM1197" s="151"/>
      <c r="CO1197" s="151"/>
      <c r="CT1197" s="151"/>
      <c r="CY1197" s="151"/>
    </row>
    <row r="1198" spans="1:103" x14ac:dyDescent="0.2">
      <c r="A1198" s="60"/>
      <c r="B1198" s="60"/>
      <c r="C1198" s="60"/>
      <c r="D1198" s="60"/>
      <c r="E1198" s="60"/>
      <c r="F1198" s="60"/>
      <c r="G1198" s="60"/>
      <c r="H1198" s="60"/>
      <c r="I1198" s="60"/>
      <c r="J1198" s="60"/>
      <c r="K1198" s="60"/>
      <c r="L1198" s="60"/>
      <c r="M1198" s="60"/>
      <c r="N1198" s="60"/>
      <c r="O1198" s="60"/>
      <c r="P1198" s="60"/>
      <c r="Q1198" s="60"/>
      <c r="R1198" s="334">
        <v>4028</v>
      </c>
      <c r="S1198" s="319" t="s">
        <v>357</v>
      </c>
      <c r="BE1198" s="60"/>
      <c r="BR1198" s="60"/>
      <c r="BX1198" s="151"/>
      <c r="CB1198" s="151"/>
      <c r="CM1198" s="151"/>
      <c r="CO1198" s="151"/>
      <c r="CT1198" s="151"/>
      <c r="CY1198" s="151"/>
    </row>
    <row r="1199" spans="1:103" x14ac:dyDescent="0.2">
      <c r="A1199" s="60"/>
      <c r="B1199" s="60"/>
      <c r="C1199" s="60"/>
      <c r="D1199" s="60"/>
      <c r="E1199" s="60"/>
      <c r="F1199" s="60"/>
      <c r="G1199" s="60"/>
      <c r="H1199" s="60"/>
      <c r="I1199" s="60"/>
      <c r="J1199" s="60"/>
      <c r="K1199" s="60"/>
      <c r="L1199" s="60"/>
      <c r="M1199" s="60"/>
      <c r="N1199" s="60"/>
      <c r="O1199" s="60"/>
      <c r="P1199" s="60"/>
      <c r="Q1199" s="60"/>
      <c r="R1199" s="334">
        <v>4029</v>
      </c>
      <c r="S1199" s="319" t="s">
        <v>357</v>
      </c>
      <c r="BE1199" s="60"/>
      <c r="BR1199" s="60"/>
      <c r="BX1199" s="151"/>
      <c r="CB1199" s="151"/>
      <c r="CM1199" s="151"/>
      <c r="CO1199" s="151"/>
      <c r="CT1199" s="151"/>
      <c r="CY1199" s="151"/>
    </row>
    <row r="1200" spans="1:103" x14ac:dyDescent="0.2">
      <c r="A1200" s="60"/>
      <c r="B1200" s="60"/>
      <c r="C1200" s="60"/>
      <c r="D1200" s="60"/>
      <c r="E1200" s="60"/>
      <c r="F1200" s="60"/>
      <c r="G1200" s="60"/>
      <c r="H1200" s="60"/>
      <c r="I1200" s="60"/>
      <c r="J1200" s="60"/>
      <c r="K1200" s="60"/>
      <c r="L1200" s="60"/>
      <c r="M1200" s="60"/>
      <c r="N1200" s="60"/>
      <c r="O1200" s="60"/>
      <c r="P1200" s="60"/>
      <c r="Q1200" s="60"/>
      <c r="R1200" s="334">
        <v>4030</v>
      </c>
      <c r="S1200" s="319" t="s">
        <v>357</v>
      </c>
      <c r="BE1200" s="60"/>
      <c r="BR1200" s="60"/>
      <c r="BX1200" s="151"/>
      <c r="CB1200" s="151"/>
      <c r="CM1200" s="151"/>
      <c r="CO1200" s="151"/>
      <c r="CT1200" s="151"/>
      <c r="CY1200" s="151"/>
    </row>
    <row r="1201" spans="1:103" x14ac:dyDescent="0.2">
      <c r="A1201" s="60"/>
      <c r="B1201" s="60"/>
      <c r="C1201" s="60"/>
      <c r="D1201" s="60"/>
      <c r="E1201" s="60"/>
      <c r="F1201" s="60"/>
      <c r="G1201" s="60"/>
      <c r="H1201" s="60"/>
      <c r="I1201" s="60"/>
      <c r="J1201" s="60"/>
      <c r="K1201" s="60"/>
      <c r="L1201" s="60"/>
      <c r="M1201" s="60"/>
      <c r="N1201" s="60"/>
      <c r="O1201" s="60"/>
      <c r="P1201" s="60"/>
      <c r="Q1201" s="60"/>
      <c r="R1201" s="334">
        <v>4032</v>
      </c>
      <c r="S1201" s="319" t="s">
        <v>357</v>
      </c>
      <c r="BE1201" s="60"/>
      <c r="BR1201" s="60"/>
      <c r="BX1201" s="151"/>
      <c r="CB1201" s="151"/>
      <c r="CM1201" s="151"/>
      <c r="CO1201" s="151"/>
      <c r="CT1201" s="151"/>
      <c r="CY1201" s="151"/>
    </row>
    <row r="1202" spans="1:103" x14ac:dyDescent="0.2">
      <c r="A1202" s="60"/>
      <c r="B1202" s="60"/>
      <c r="C1202" s="60"/>
      <c r="D1202" s="60"/>
      <c r="E1202" s="60"/>
      <c r="F1202" s="60"/>
      <c r="G1202" s="60"/>
      <c r="H1202" s="60"/>
      <c r="I1202" s="60"/>
      <c r="J1202" s="60"/>
      <c r="K1202" s="60"/>
      <c r="L1202" s="60"/>
      <c r="M1202" s="60"/>
      <c r="N1202" s="60"/>
      <c r="O1202" s="60"/>
      <c r="P1202" s="60"/>
      <c r="Q1202" s="60"/>
      <c r="R1202" s="334">
        <v>4033</v>
      </c>
      <c r="S1202" s="319" t="s">
        <v>357</v>
      </c>
      <c r="BE1202" s="60"/>
      <c r="BR1202" s="60"/>
      <c r="BX1202" s="151"/>
      <c r="CB1202" s="151"/>
      <c r="CM1202" s="151"/>
      <c r="CO1202" s="151"/>
      <c r="CT1202" s="151"/>
      <c r="CY1202" s="151"/>
    </row>
    <row r="1203" spans="1:103" x14ac:dyDescent="0.2">
      <c r="A1203" s="60"/>
      <c r="B1203" s="60"/>
      <c r="C1203" s="60"/>
      <c r="D1203" s="60"/>
      <c r="E1203" s="60"/>
      <c r="F1203" s="60"/>
      <c r="G1203" s="60"/>
      <c r="H1203" s="60"/>
      <c r="I1203" s="60"/>
      <c r="J1203" s="60"/>
      <c r="K1203" s="60"/>
      <c r="L1203" s="60"/>
      <c r="M1203" s="60"/>
      <c r="N1203" s="60"/>
      <c r="O1203" s="60"/>
      <c r="P1203" s="60"/>
      <c r="Q1203" s="60"/>
      <c r="R1203" s="334">
        <v>4034</v>
      </c>
      <c r="S1203" s="319" t="s">
        <v>357</v>
      </c>
      <c r="BE1203" s="60"/>
      <c r="BR1203" s="60"/>
      <c r="BX1203" s="151"/>
      <c r="CB1203" s="151"/>
      <c r="CM1203" s="151"/>
      <c r="CO1203" s="151"/>
      <c r="CT1203" s="151"/>
      <c r="CY1203" s="151"/>
    </row>
    <row r="1204" spans="1:103" x14ac:dyDescent="0.2">
      <c r="A1204" s="60"/>
      <c r="B1204" s="60"/>
      <c r="C1204" s="60"/>
      <c r="D1204" s="60"/>
      <c r="E1204" s="60"/>
      <c r="F1204" s="60"/>
      <c r="G1204" s="60"/>
      <c r="H1204" s="60"/>
      <c r="I1204" s="60"/>
      <c r="J1204" s="60"/>
      <c r="K1204" s="60"/>
      <c r="L1204" s="60"/>
      <c r="M1204" s="60"/>
      <c r="N1204" s="60"/>
      <c r="O1204" s="60"/>
      <c r="P1204" s="60"/>
      <c r="Q1204" s="60"/>
      <c r="R1204" s="334">
        <v>4037</v>
      </c>
      <c r="S1204" s="319" t="s">
        <v>357</v>
      </c>
      <c r="BE1204" s="60"/>
      <c r="BR1204" s="60"/>
      <c r="BX1204" s="151"/>
      <c r="CB1204" s="151"/>
      <c r="CM1204" s="151"/>
      <c r="CO1204" s="151"/>
      <c r="CT1204" s="151"/>
      <c r="CY1204" s="151"/>
    </row>
    <row r="1205" spans="1:103" x14ac:dyDescent="0.2">
      <c r="A1205" s="60"/>
      <c r="B1205" s="60"/>
      <c r="C1205" s="60"/>
      <c r="D1205" s="60"/>
      <c r="E1205" s="60"/>
      <c r="F1205" s="60"/>
      <c r="G1205" s="60"/>
      <c r="H1205" s="60"/>
      <c r="I1205" s="60"/>
      <c r="J1205" s="60"/>
      <c r="K1205" s="60"/>
      <c r="L1205" s="60"/>
      <c r="M1205" s="60"/>
      <c r="N1205" s="60"/>
      <c r="O1205" s="60"/>
      <c r="P1205" s="60"/>
      <c r="Q1205" s="60"/>
      <c r="R1205" s="334">
        <v>4038</v>
      </c>
      <c r="S1205" s="319" t="s">
        <v>357</v>
      </c>
      <c r="BE1205" s="60"/>
      <c r="BR1205" s="60"/>
      <c r="BX1205" s="151"/>
      <c r="CB1205" s="151"/>
      <c r="CM1205" s="151"/>
      <c r="CO1205" s="151"/>
      <c r="CT1205" s="151"/>
      <c r="CY1205" s="151"/>
    </row>
    <row r="1206" spans="1:103" x14ac:dyDescent="0.2">
      <c r="A1206" s="60"/>
      <c r="B1206" s="60"/>
      <c r="C1206" s="60"/>
      <c r="D1206" s="60"/>
      <c r="E1206" s="60"/>
      <c r="F1206" s="60"/>
      <c r="G1206" s="60"/>
      <c r="H1206" s="60"/>
      <c r="I1206" s="60"/>
      <c r="J1206" s="60"/>
      <c r="K1206" s="60"/>
      <c r="L1206" s="60"/>
      <c r="M1206" s="60"/>
      <c r="N1206" s="60"/>
      <c r="O1206" s="60"/>
      <c r="P1206" s="60"/>
      <c r="Q1206" s="60"/>
      <c r="R1206" s="334">
        <v>4039</v>
      </c>
      <c r="S1206" s="319" t="s">
        <v>357</v>
      </c>
      <c r="BE1206" s="60"/>
      <c r="BR1206" s="60"/>
      <c r="BX1206" s="151"/>
      <c r="CB1206" s="151"/>
      <c r="CM1206" s="151"/>
      <c r="CO1206" s="151"/>
      <c r="CT1206" s="151"/>
      <c r="CY1206" s="151"/>
    </row>
    <row r="1207" spans="1:103" x14ac:dyDescent="0.2">
      <c r="A1207" s="60"/>
      <c r="B1207" s="60"/>
      <c r="C1207" s="60"/>
      <c r="D1207" s="60"/>
      <c r="E1207" s="60"/>
      <c r="F1207" s="60"/>
      <c r="G1207" s="60"/>
      <c r="H1207" s="60"/>
      <c r="I1207" s="60"/>
      <c r="J1207" s="60"/>
      <c r="K1207" s="60"/>
      <c r="L1207" s="60"/>
      <c r="M1207" s="60"/>
      <c r="N1207" s="60"/>
      <c r="O1207" s="60"/>
      <c r="P1207" s="60"/>
      <c r="Q1207" s="60"/>
      <c r="R1207" s="334">
        <v>4040</v>
      </c>
      <c r="S1207" s="319" t="s">
        <v>357</v>
      </c>
      <c r="BE1207" s="60"/>
      <c r="BR1207" s="60"/>
      <c r="BX1207" s="151"/>
      <c r="CB1207" s="151"/>
      <c r="CM1207" s="151"/>
      <c r="CO1207" s="151"/>
      <c r="CT1207" s="151"/>
      <c r="CY1207" s="151"/>
    </row>
    <row r="1208" spans="1:103" x14ac:dyDescent="0.2">
      <c r="A1208" s="60"/>
      <c r="B1208" s="60"/>
      <c r="C1208" s="60"/>
      <c r="D1208" s="60"/>
      <c r="E1208" s="60"/>
      <c r="F1208" s="60"/>
      <c r="G1208" s="60"/>
      <c r="H1208" s="60"/>
      <c r="I1208" s="60"/>
      <c r="J1208" s="60"/>
      <c r="K1208" s="60"/>
      <c r="L1208" s="60"/>
      <c r="M1208" s="60"/>
      <c r="N1208" s="60"/>
      <c r="O1208" s="60"/>
      <c r="P1208" s="60"/>
      <c r="Q1208" s="60"/>
      <c r="R1208" s="334">
        <v>4041</v>
      </c>
      <c r="S1208" s="319" t="s">
        <v>357</v>
      </c>
      <c r="BE1208" s="60"/>
      <c r="BR1208" s="60"/>
      <c r="BX1208" s="151"/>
      <c r="CB1208" s="151"/>
      <c r="CM1208" s="151"/>
      <c r="CO1208" s="151"/>
      <c r="CT1208" s="151"/>
      <c r="CY1208" s="151"/>
    </row>
    <row r="1209" spans="1:103" x14ac:dyDescent="0.2">
      <c r="A1209" s="60"/>
      <c r="B1209" s="60"/>
      <c r="C1209" s="60"/>
      <c r="D1209" s="60"/>
      <c r="E1209" s="60"/>
      <c r="F1209" s="60"/>
      <c r="G1209" s="60"/>
      <c r="H1209" s="60"/>
      <c r="I1209" s="60"/>
      <c r="J1209" s="60"/>
      <c r="K1209" s="60"/>
      <c r="L1209" s="60"/>
      <c r="M1209" s="60"/>
      <c r="N1209" s="60"/>
      <c r="O1209" s="60"/>
      <c r="P1209" s="60"/>
      <c r="Q1209" s="60"/>
      <c r="R1209" s="334">
        <v>4042</v>
      </c>
      <c r="S1209" s="319" t="s">
        <v>357</v>
      </c>
      <c r="BE1209" s="60"/>
      <c r="BR1209" s="60"/>
      <c r="BX1209" s="151"/>
      <c r="CB1209" s="151"/>
      <c r="CM1209" s="151"/>
      <c r="CO1209" s="151"/>
      <c r="CT1209" s="151"/>
      <c r="CY1209" s="151"/>
    </row>
    <row r="1210" spans="1:103" x14ac:dyDescent="0.2">
      <c r="A1210" s="60"/>
      <c r="B1210" s="60"/>
      <c r="C1210" s="60"/>
      <c r="D1210" s="60"/>
      <c r="E1210" s="60"/>
      <c r="F1210" s="60"/>
      <c r="G1210" s="60"/>
      <c r="H1210" s="60"/>
      <c r="I1210" s="60"/>
      <c r="J1210" s="60"/>
      <c r="K1210" s="60"/>
      <c r="L1210" s="60"/>
      <c r="M1210" s="60"/>
      <c r="N1210" s="60"/>
      <c r="O1210" s="60"/>
      <c r="P1210" s="60"/>
      <c r="Q1210" s="60"/>
      <c r="R1210" s="334">
        <v>4043</v>
      </c>
      <c r="S1210" s="319" t="s">
        <v>357</v>
      </c>
      <c r="BE1210" s="60"/>
      <c r="BR1210" s="60"/>
      <c r="BX1210" s="151"/>
      <c r="CB1210" s="151"/>
      <c r="CM1210" s="151"/>
      <c r="CO1210" s="151"/>
      <c r="CT1210" s="151"/>
      <c r="CY1210" s="151"/>
    </row>
    <row r="1211" spans="1:103" x14ac:dyDescent="0.2">
      <c r="A1211" s="60"/>
      <c r="B1211" s="60"/>
      <c r="C1211" s="60"/>
      <c r="D1211" s="60"/>
      <c r="E1211" s="60"/>
      <c r="F1211" s="60"/>
      <c r="G1211" s="60"/>
      <c r="H1211" s="60"/>
      <c r="I1211" s="60"/>
      <c r="J1211" s="60"/>
      <c r="K1211" s="60"/>
      <c r="L1211" s="60"/>
      <c r="M1211" s="60"/>
      <c r="N1211" s="60"/>
      <c r="O1211" s="60"/>
      <c r="P1211" s="60"/>
      <c r="Q1211" s="60"/>
      <c r="R1211" s="334">
        <v>4046</v>
      </c>
      <c r="S1211" s="319" t="s">
        <v>357</v>
      </c>
      <c r="BE1211" s="60"/>
      <c r="BR1211" s="60"/>
      <c r="BX1211" s="151"/>
      <c r="CB1211" s="151"/>
      <c r="CM1211" s="151"/>
      <c r="CO1211" s="151"/>
      <c r="CT1211" s="151"/>
      <c r="CY1211" s="151"/>
    </row>
    <row r="1212" spans="1:103" x14ac:dyDescent="0.2">
      <c r="A1212" s="60"/>
      <c r="B1212" s="60"/>
      <c r="C1212" s="60"/>
      <c r="D1212" s="60"/>
      <c r="E1212" s="60"/>
      <c r="F1212" s="60"/>
      <c r="G1212" s="60"/>
      <c r="H1212" s="60"/>
      <c r="I1212" s="60"/>
      <c r="J1212" s="60"/>
      <c r="K1212" s="60"/>
      <c r="L1212" s="60"/>
      <c r="M1212" s="60"/>
      <c r="N1212" s="60"/>
      <c r="O1212" s="60"/>
      <c r="P1212" s="60"/>
      <c r="Q1212" s="60"/>
      <c r="R1212" s="334">
        <v>4047</v>
      </c>
      <c r="S1212" s="319" t="s">
        <v>357</v>
      </c>
      <c r="BE1212" s="60"/>
      <c r="BR1212" s="60"/>
      <c r="BX1212" s="151"/>
      <c r="CB1212" s="151"/>
      <c r="CM1212" s="151"/>
      <c r="CO1212" s="151"/>
      <c r="CT1212" s="151"/>
      <c r="CY1212" s="151"/>
    </row>
    <row r="1213" spans="1:103" x14ac:dyDescent="0.2">
      <c r="A1213" s="60"/>
      <c r="B1213" s="60"/>
      <c r="C1213" s="60"/>
      <c r="D1213" s="60"/>
      <c r="E1213" s="60"/>
      <c r="F1213" s="60"/>
      <c r="G1213" s="60"/>
      <c r="H1213" s="60"/>
      <c r="I1213" s="60"/>
      <c r="J1213" s="60"/>
      <c r="K1213" s="60"/>
      <c r="L1213" s="60"/>
      <c r="M1213" s="60"/>
      <c r="N1213" s="60"/>
      <c r="O1213" s="60"/>
      <c r="P1213" s="60"/>
      <c r="Q1213" s="60"/>
      <c r="R1213" s="334">
        <v>4048</v>
      </c>
      <c r="S1213" s="319" t="s">
        <v>357</v>
      </c>
      <c r="BE1213" s="60"/>
      <c r="BR1213" s="60"/>
      <c r="BX1213" s="151"/>
      <c r="CB1213" s="151"/>
      <c r="CM1213" s="151"/>
      <c r="CO1213" s="151"/>
      <c r="CT1213" s="151"/>
      <c r="CY1213" s="151"/>
    </row>
    <row r="1214" spans="1:103" x14ac:dyDescent="0.2">
      <c r="A1214" s="60"/>
      <c r="B1214" s="60"/>
      <c r="C1214" s="60"/>
      <c r="D1214" s="60"/>
      <c r="E1214" s="60"/>
      <c r="F1214" s="60"/>
      <c r="G1214" s="60"/>
      <c r="H1214" s="60"/>
      <c r="I1214" s="60"/>
      <c r="J1214" s="60"/>
      <c r="K1214" s="60"/>
      <c r="L1214" s="60"/>
      <c r="M1214" s="60"/>
      <c r="N1214" s="60"/>
      <c r="O1214" s="60"/>
      <c r="P1214" s="60"/>
      <c r="Q1214" s="60"/>
      <c r="R1214" s="334">
        <v>4049</v>
      </c>
      <c r="S1214" s="319" t="s">
        <v>357</v>
      </c>
      <c r="BE1214" s="60"/>
      <c r="BR1214" s="60"/>
      <c r="BX1214" s="151"/>
      <c r="CB1214" s="151"/>
      <c r="CM1214" s="151"/>
      <c r="CO1214" s="151"/>
      <c r="CT1214" s="151"/>
      <c r="CY1214" s="151"/>
    </row>
    <row r="1215" spans="1:103" x14ac:dyDescent="0.2">
      <c r="A1215" s="60"/>
      <c r="B1215" s="60"/>
      <c r="C1215" s="60"/>
      <c r="D1215" s="60"/>
      <c r="E1215" s="60"/>
      <c r="F1215" s="60"/>
      <c r="G1215" s="60"/>
      <c r="H1215" s="60"/>
      <c r="I1215" s="60"/>
      <c r="J1215" s="60"/>
      <c r="K1215" s="60"/>
      <c r="L1215" s="60"/>
      <c r="M1215" s="60"/>
      <c r="N1215" s="60"/>
      <c r="O1215" s="60"/>
      <c r="P1215" s="60"/>
      <c r="Q1215" s="60"/>
      <c r="R1215" s="334">
        <v>4050</v>
      </c>
      <c r="S1215" s="319" t="s">
        <v>357</v>
      </c>
      <c r="BE1215" s="60"/>
      <c r="BR1215" s="60"/>
      <c r="BX1215" s="151"/>
      <c r="CB1215" s="151"/>
      <c r="CM1215" s="151"/>
      <c r="CO1215" s="151"/>
      <c r="CT1215" s="151"/>
      <c r="CY1215" s="151"/>
    </row>
    <row r="1216" spans="1:103" x14ac:dyDescent="0.2">
      <c r="A1216" s="60"/>
      <c r="B1216" s="60"/>
      <c r="C1216" s="60"/>
      <c r="D1216" s="60"/>
      <c r="E1216" s="60"/>
      <c r="F1216" s="60"/>
      <c r="G1216" s="60"/>
      <c r="H1216" s="60"/>
      <c r="I1216" s="60"/>
      <c r="J1216" s="60"/>
      <c r="K1216" s="60"/>
      <c r="L1216" s="60"/>
      <c r="M1216" s="60"/>
      <c r="N1216" s="60"/>
      <c r="O1216" s="60"/>
      <c r="P1216" s="60"/>
      <c r="Q1216" s="60"/>
      <c r="R1216" s="334">
        <v>4051</v>
      </c>
      <c r="S1216" s="319" t="s">
        <v>357</v>
      </c>
      <c r="BE1216" s="60"/>
      <c r="BR1216" s="60"/>
      <c r="BX1216" s="151"/>
      <c r="CB1216" s="151"/>
      <c r="CM1216" s="151"/>
      <c r="CO1216" s="151"/>
      <c r="CT1216" s="151"/>
      <c r="CY1216" s="151"/>
    </row>
    <row r="1217" spans="1:103" x14ac:dyDescent="0.2">
      <c r="A1217" s="60"/>
      <c r="B1217" s="60"/>
      <c r="C1217" s="60"/>
      <c r="D1217" s="60"/>
      <c r="E1217" s="60"/>
      <c r="F1217" s="60"/>
      <c r="G1217" s="60"/>
      <c r="H1217" s="60"/>
      <c r="I1217" s="60"/>
      <c r="J1217" s="60"/>
      <c r="K1217" s="60"/>
      <c r="L1217" s="60"/>
      <c r="M1217" s="60"/>
      <c r="N1217" s="60"/>
      <c r="O1217" s="60"/>
      <c r="P1217" s="60"/>
      <c r="Q1217" s="60"/>
      <c r="R1217" s="334">
        <v>4054</v>
      </c>
      <c r="S1217" s="319" t="s">
        <v>357</v>
      </c>
      <c r="BE1217" s="60"/>
      <c r="BR1217" s="60"/>
      <c r="BX1217" s="151"/>
      <c r="CB1217" s="151"/>
      <c r="CM1217" s="151"/>
      <c r="CO1217" s="151"/>
      <c r="CT1217" s="151"/>
      <c r="CY1217" s="151"/>
    </row>
    <row r="1218" spans="1:103" x14ac:dyDescent="0.2">
      <c r="A1218" s="60"/>
      <c r="B1218" s="60"/>
      <c r="C1218" s="60"/>
      <c r="D1218" s="60"/>
      <c r="E1218" s="60"/>
      <c r="F1218" s="60"/>
      <c r="G1218" s="60"/>
      <c r="H1218" s="60"/>
      <c r="I1218" s="60"/>
      <c r="J1218" s="60"/>
      <c r="K1218" s="60"/>
      <c r="L1218" s="60"/>
      <c r="M1218" s="60"/>
      <c r="N1218" s="60"/>
      <c r="O1218" s="60"/>
      <c r="P1218" s="60"/>
      <c r="Q1218" s="60"/>
      <c r="R1218" s="334">
        <v>4055</v>
      </c>
      <c r="S1218" s="319" t="s">
        <v>357</v>
      </c>
      <c r="BE1218" s="60"/>
      <c r="BR1218" s="60"/>
      <c r="BX1218" s="151"/>
      <c r="CB1218" s="151"/>
      <c r="CM1218" s="151"/>
      <c r="CO1218" s="151"/>
      <c r="CT1218" s="151"/>
      <c r="CY1218" s="151"/>
    </row>
    <row r="1219" spans="1:103" x14ac:dyDescent="0.2">
      <c r="A1219" s="60"/>
      <c r="B1219" s="60"/>
      <c r="C1219" s="60"/>
      <c r="D1219" s="60"/>
      <c r="E1219" s="60"/>
      <c r="F1219" s="60"/>
      <c r="G1219" s="60"/>
      <c r="H1219" s="60"/>
      <c r="I1219" s="60"/>
      <c r="J1219" s="60"/>
      <c r="K1219" s="60"/>
      <c r="L1219" s="60"/>
      <c r="M1219" s="60"/>
      <c r="N1219" s="60"/>
      <c r="O1219" s="60"/>
      <c r="P1219" s="60"/>
      <c r="Q1219" s="60"/>
      <c r="R1219" s="334">
        <v>4056</v>
      </c>
      <c r="S1219" s="319" t="s">
        <v>357</v>
      </c>
      <c r="BE1219" s="60"/>
      <c r="BR1219" s="60"/>
      <c r="BX1219" s="151"/>
      <c r="CB1219" s="151"/>
      <c r="CM1219" s="151"/>
      <c r="CO1219" s="151"/>
      <c r="CT1219" s="151"/>
      <c r="CY1219" s="151"/>
    </row>
    <row r="1220" spans="1:103" x14ac:dyDescent="0.2">
      <c r="A1220" s="60"/>
      <c r="B1220" s="60"/>
      <c r="C1220" s="60"/>
      <c r="D1220" s="60"/>
      <c r="E1220" s="60"/>
      <c r="F1220" s="60"/>
      <c r="G1220" s="60"/>
      <c r="H1220" s="60"/>
      <c r="I1220" s="60"/>
      <c r="J1220" s="60"/>
      <c r="K1220" s="60"/>
      <c r="L1220" s="60"/>
      <c r="M1220" s="60"/>
      <c r="N1220" s="60"/>
      <c r="O1220" s="60"/>
      <c r="P1220" s="60"/>
      <c r="Q1220" s="60"/>
      <c r="R1220" s="334">
        <v>4057</v>
      </c>
      <c r="S1220" s="319" t="s">
        <v>357</v>
      </c>
      <c r="BE1220" s="60"/>
      <c r="BR1220" s="60"/>
      <c r="BX1220" s="151"/>
      <c r="CB1220" s="151"/>
      <c r="CM1220" s="151"/>
      <c r="CO1220" s="151"/>
      <c r="CT1220" s="151"/>
      <c r="CY1220" s="151"/>
    </row>
    <row r="1221" spans="1:103" x14ac:dyDescent="0.2">
      <c r="A1221" s="60"/>
      <c r="B1221" s="60"/>
      <c r="C1221" s="60"/>
      <c r="D1221" s="60"/>
      <c r="E1221" s="60"/>
      <c r="F1221" s="60"/>
      <c r="G1221" s="60"/>
      <c r="H1221" s="60"/>
      <c r="I1221" s="60"/>
      <c r="J1221" s="60"/>
      <c r="K1221" s="60"/>
      <c r="L1221" s="60"/>
      <c r="M1221" s="60"/>
      <c r="N1221" s="60"/>
      <c r="O1221" s="60"/>
      <c r="P1221" s="60"/>
      <c r="Q1221" s="60"/>
      <c r="R1221" s="334">
        <v>4061</v>
      </c>
      <c r="S1221" s="319" t="s">
        <v>357</v>
      </c>
      <c r="BE1221" s="60"/>
      <c r="BR1221" s="60"/>
      <c r="BX1221" s="151"/>
      <c r="CB1221" s="151"/>
      <c r="CM1221" s="151"/>
      <c r="CO1221" s="151"/>
      <c r="CT1221" s="151"/>
      <c r="CY1221" s="151"/>
    </row>
    <row r="1222" spans="1:103" x14ac:dyDescent="0.2">
      <c r="A1222" s="60"/>
      <c r="B1222" s="60"/>
      <c r="C1222" s="60"/>
      <c r="D1222" s="60"/>
      <c r="E1222" s="60"/>
      <c r="F1222" s="60"/>
      <c r="G1222" s="60"/>
      <c r="H1222" s="60"/>
      <c r="I1222" s="60"/>
      <c r="J1222" s="60"/>
      <c r="K1222" s="60"/>
      <c r="L1222" s="60"/>
      <c r="M1222" s="60"/>
      <c r="N1222" s="60"/>
      <c r="O1222" s="60"/>
      <c r="P1222" s="60"/>
      <c r="Q1222" s="60"/>
      <c r="R1222" s="334">
        <v>4062</v>
      </c>
      <c r="S1222" s="319" t="s">
        <v>357</v>
      </c>
      <c r="BE1222" s="60"/>
      <c r="BR1222" s="60"/>
      <c r="BX1222" s="151"/>
      <c r="CB1222" s="151"/>
      <c r="CM1222" s="151"/>
      <c r="CO1222" s="151"/>
      <c r="CT1222" s="151"/>
      <c r="CY1222" s="151"/>
    </row>
    <row r="1223" spans="1:103" x14ac:dyDescent="0.2">
      <c r="A1223" s="60"/>
      <c r="B1223" s="60"/>
      <c r="C1223" s="60"/>
      <c r="D1223" s="60"/>
      <c r="E1223" s="60"/>
      <c r="F1223" s="60"/>
      <c r="G1223" s="60"/>
      <c r="H1223" s="60"/>
      <c r="I1223" s="60"/>
      <c r="J1223" s="60"/>
      <c r="K1223" s="60"/>
      <c r="L1223" s="60"/>
      <c r="M1223" s="60"/>
      <c r="N1223" s="60"/>
      <c r="O1223" s="60"/>
      <c r="P1223" s="60"/>
      <c r="Q1223" s="60"/>
      <c r="R1223" s="334">
        <v>4063</v>
      </c>
      <c r="S1223" s="319" t="s">
        <v>357</v>
      </c>
      <c r="BE1223" s="60"/>
      <c r="BR1223" s="60"/>
      <c r="BX1223" s="151"/>
      <c r="CB1223" s="151"/>
      <c r="CM1223" s="151"/>
      <c r="CO1223" s="151"/>
      <c r="CT1223" s="151"/>
      <c r="CY1223" s="151"/>
    </row>
    <row r="1224" spans="1:103" x14ac:dyDescent="0.2">
      <c r="A1224" s="60"/>
      <c r="B1224" s="60"/>
      <c r="C1224" s="60"/>
      <c r="D1224" s="60"/>
      <c r="E1224" s="60"/>
      <c r="F1224" s="60"/>
      <c r="G1224" s="60"/>
      <c r="H1224" s="60"/>
      <c r="I1224" s="60"/>
      <c r="J1224" s="60"/>
      <c r="K1224" s="60"/>
      <c r="L1224" s="60"/>
      <c r="M1224" s="60"/>
      <c r="N1224" s="60"/>
      <c r="O1224" s="60"/>
      <c r="P1224" s="60"/>
      <c r="Q1224" s="60"/>
      <c r="R1224" s="334">
        <v>4064</v>
      </c>
      <c r="S1224" s="319" t="s">
        <v>357</v>
      </c>
      <c r="BE1224" s="60"/>
      <c r="BR1224" s="60"/>
      <c r="BX1224" s="151"/>
      <c r="CB1224" s="151"/>
      <c r="CM1224" s="151"/>
      <c r="CO1224" s="151"/>
      <c r="CT1224" s="151"/>
      <c r="CY1224" s="151"/>
    </row>
    <row r="1225" spans="1:103" x14ac:dyDescent="0.2">
      <c r="A1225" s="60"/>
      <c r="B1225" s="60"/>
      <c r="C1225" s="60"/>
      <c r="D1225" s="60"/>
      <c r="E1225" s="60"/>
      <c r="F1225" s="60"/>
      <c r="G1225" s="60"/>
      <c r="H1225" s="60"/>
      <c r="I1225" s="60"/>
      <c r="J1225" s="60"/>
      <c r="K1225" s="60"/>
      <c r="L1225" s="60"/>
      <c r="M1225" s="60"/>
      <c r="N1225" s="60"/>
      <c r="O1225" s="60"/>
      <c r="P1225" s="60"/>
      <c r="Q1225" s="60"/>
      <c r="R1225" s="334">
        <v>4066</v>
      </c>
      <c r="S1225" s="319" t="s">
        <v>357</v>
      </c>
      <c r="BE1225" s="60"/>
      <c r="BR1225" s="60"/>
      <c r="BX1225" s="151"/>
      <c r="CB1225" s="151"/>
      <c r="CM1225" s="151"/>
      <c r="CO1225" s="151"/>
      <c r="CT1225" s="151"/>
      <c r="CY1225" s="151"/>
    </row>
    <row r="1226" spans="1:103" x14ac:dyDescent="0.2">
      <c r="A1226" s="60"/>
      <c r="B1226" s="60"/>
      <c r="C1226" s="60"/>
      <c r="D1226" s="60"/>
      <c r="E1226" s="60"/>
      <c r="F1226" s="60"/>
      <c r="G1226" s="60"/>
      <c r="H1226" s="60"/>
      <c r="I1226" s="60"/>
      <c r="J1226" s="60"/>
      <c r="K1226" s="60"/>
      <c r="L1226" s="60"/>
      <c r="M1226" s="60"/>
      <c r="N1226" s="60"/>
      <c r="O1226" s="60"/>
      <c r="P1226" s="60"/>
      <c r="Q1226" s="60"/>
      <c r="R1226" s="334">
        <v>4068</v>
      </c>
      <c r="S1226" s="319" t="s">
        <v>357</v>
      </c>
      <c r="BE1226" s="60"/>
      <c r="BR1226" s="60"/>
      <c r="BX1226" s="151"/>
      <c r="CB1226" s="151"/>
      <c r="CM1226" s="151"/>
      <c r="CO1226" s="151"/>
      <c r="CT1226" s="151"/>
      <c r="CY1226" s="151"/>
    </row>
    <row r="1227" spans="1:103" x14ac:dyDescent="0.2">
      <c r="A1227" s="60"/>
      <c r="B1227" s="60"/>
      <c r="C1227" s="60"/>
      <c r="D1227" s="60"/>
      <c r="E1227" s="60"/>
      <c r="F1227" s="60"/>
      <c r="G1227" s="60"/>
      <c r="H1227" s="60"/>
      <c r="I1227" s="60"/>
      <c r="J1227" s="60"/>
      <c r="K1227" s="60"/>
      <c r="L1227" s="60"/>
      <c r="M1227" s="60"/>
      <c r="N1227" s="60"/>
      <c r="O1227" s="60"/>
      <c r="P1227" s="60"/>
      <c r="Q1227" s="60"/>
      <c r="R1227" s="334">
        <v>4069</v>
      </c>
      <c r="S1227" s="319" t="s">
        <v>357</v>
      </c>
      <c r="BE1227" s="60"/>
      <c r="BR1227" s="60"/>
      <c r="BX1227" s="151"/>
      <c r="CB1227" s="151"/>
      <c r="CM1227" s="151"/>
      <c r="CO1227" s="151"/>
      <c r="CT1227" s="151"/>
      <c r="CY1227" s="151"/>
    </row>
    <row r="1228" spans="1:103" x14ac:dyDescent="0.2">
      <c r="A1228" s="60"/>
      <c r="B1228" s="60"/>
      <c r="C1228" s="60"/>
      <c r="D1228" s="60"/>
      <c r="E1228" s="60"/>
      <c r="F1228" s="60"/>
      <c r="G1228" s="60"/>
      <c r="H1228" s="60"/>
      <c r="I1228" s="60"/>
      <c r="J1228" s="60"/>
      <c r="K1228" s="60"/>
      <c r="L1228" s="60"/>
      <c r="M1228" s="60"/>
      <c r="N1228" s="60"/>
      <c r="O1228" s="60"/>
      <c r="P1228" s="60"/>
      <c r="Q1228" s="60"/>
      <c r="R1228" s="334">
        <v>4070</v>
      </c>
      <c r="S1228" s="319" t="s">
        <v>357</v>
      </c>
      <c r="BE1228" s="60"/>
      <c r="BR1228" s="60"/>
      <c r="BX1228" s="151"/>
      <c r="CB1228" s="151"/>
      <c r="CM1228" s="151"/>
      <c r="CO1228" s="151"/>
      <c r="CT1228" s="151"/>
      <c r="CY1228" s="151"/>
    </row>
    <row r="1229" spans="1:103" x14ac:dyDescent="0.2">
      <c r="A1229" s="60"/>
      <c r="B1229" s="60"/>
      <c r="C1229" s="60"/>
      <c r="D1229" s="60"/>
      <c r="E1229" s="60"/>
      <c r="F1229" s="60"/>
      <c r="G1229" s="60"/>
      <c r="H1229" s="60"/>
      <c r="I1229" s="60"/>
      <c r="J1229" s="60"/>
      <c r="K1229" s="60"/>
      <c r="L1229" s="60"/>
      <c r="M1229" s="60"/>
      <c r="N1229" s="60"/>
      <c r="O1229" s="60"/>
      <c r="P1229" s="60"/>
      <c r="Q1229" s="60"/>
      <c r="R1229" s="334">
        <v>4071</v>
      </c>
      <c r="S1229" s="319" t="s">
        <v>357</v>
      </c>
      <c r="BE1229" s="60"/>
      <c r="BR1229" s="60"/>
      <c r="BX1229" s="151"/>
      <c r="CB1229" s="151"/>
      <c r="CM1229" s="151"/>
      <c r="CO1229" s="151"/>
      <c r="CT1229" s="151"/>
      <c r="CY1229" s="151"/>
    </row>
    <row r="1230" spans="1:103" x14ac:dyDescent="0.2">
      <c r="A1230" s="60"/>
      <c r="B1230" s="60"/>
      <c r="C1230" s="60"/>
      <c r="D1230" s="60"/>
      <c r="E1230" s="60"/>
      <c r="F1230" s="60"/>
      <c r="G1230" s="60"/>
      <c r="H1230" s="60"/>
      <c r="I1230" s="60"/>
      <c r="J1230" s="60"/>
      <c r="K1230" s="60"/>
      <c r="L1230" s="60"/>
      <c r="M1230" s="60"/>
      <c r="N1230" s="60"/>
      <c r="O1230" s="60"/>
      <c r="P1230" s="60"/>
      <c r="Q1230" s="60"/>
      <c r="R1230" s="334">
        <v>4072</v>
      </c>
      <c r="S1230" s="319" t="s">
        <v>357</v>
      </c>
      <c r="BE1230" s="60"/>
      <c r="BR1230" s="60"/>
      <c r="BX1230" s="151"/>
      <c r="CB1230" s="151"/>
      <c r="CM1230" s="151"/>
      <c r="CO1230" s="151"/>
      <c r="CT1230" s="151"/>
      <c r="CY1230" s="151"/>
    </row>
    <row r="1231" spans="1:103" x14ac:dyDescent="0.2">
      <c r="A1231" s="60"/>
      <c r="B1231" s="60"/>
      <c r="C1231" s="60"/>
      <c r="D1231" s="60"/>
      <c r="E1231" s="60"/>
      <c r="F1231" s="60"/>
      <c r="G1231" s="60"/>
      <c r="H1231" s="60"/>
      <c r="I1231" s="60"/>
      <c r="J1231" s="60"/>
      <c r="K1231" s="60"/>
      <c r="L1231" s="60"/>
      <c r="M1231" s="60"/>
      <c r="N1231" s="60"/>
      <c r="O1231" s="60"/>
      <c r="P1231" s="60"/>
      <c r="Q1231" s="60"/>
      <c r="R1231" s="334">
        <v>4073</v>
      </c>
      <c r="S1231" s="319" t="s">
        <v>357</v>
      </c>
      <c r="BE1231" s="60"/>
      <c r="BR1231" s="60"/>
      <c r="BX1231" s="151"/>
      <c r="CB1231" s="151"/>
      <c r="CM1231" s="151"/>
      <c r="CO1231" s="151"/>
      <c r="CT1231" s="151"/>
      <c r="CY1231" s="151"/>
    </row>
    <row r="1232" spans="1:103" x14ac:dyDescent="0.2">
      <c r="A1232" s="60"/>
      <c r="B1232" s="60"/>
      <c r="C1232" s="60"/>
      <c r="D1232" s="60"/>
      <c r="E1232" s="60"/>
      <c r="F1232" s="60"/>
      <c r="G1232" s="60"/>
      <c r="H1232" s="60"/>
      <c r="I1232" s="60"/>
      <c r="J1232" s="60"/>
      <c r="K1232" s="60"/>
      <c r="L1232" s="60"/>
      <c r="M1232" s="60"/>
      <c r="N1232" s="60"/>
      <c r="O1232" s="60"/>
      <c r="P1232" s="60"/>
      <c r="Q1232" s="60"/>
      <c r="R1232" s="334">
        <v>4074</v>
      </c>
      <c r="S1232" s="319" t="s">
        <v>357</v>
      </c>
      <c r="BE1232" s="60"/>
      <c r="BR1232" s="60"/>
      <c r="BX1232" s="151"/>
      <c r="CB1232" s="151"/>
      <c r="CM1232" s="151"/>
      <c r="CO1232" s="151"/>
      <c r="CT1232" s="151"/>
      <c r="CY1232" s="151"/>
    </row>
    <row r="1233" spans="1:103" x14ac:dyDescent="0.2">
      <c r="A1233" s="60"/>
      <c r="B1233" s="60"/>
      <c r="C1233" s="60"/>
      <c r="D1233" s="60"/>
      <c r="E1233" s="60"/>
      <c r="F1233" s="60"/>
      <c r="G1233" s="60"/>
      <c r="H1233" s="60"/>
      <c r="I1233" s="60"/>
      <c r="J1233" s="60"/>
      <c r="K1233" s="60"/>
      <c r="L1233" s="60"/>
      <c r="M1233" s="60"/>
      <c r="N1233" s="60"/>
      <c r="O1233" s="60"/>
      <c r="P1233" s="60"/>
      <c r="Q1233" s="60"/>
      <c r="R1233" s="334">
        <v>4076</v>
      </c>
      <c r="S1233" s="319" t="s">
        <v>357</v>
      </c>
      <c r="BE1233" s="60"/>
      <c r="BR1233" s="60"/>
      <c r="BX1233" s="151"/>
      <c r="CB1233" s="151"/>
      <c r="CM1233" s="151"/>
      <c r="CO1233" s="151"/>
      <c r="CT1233" s="151"/>
      <c r="CY1233" s="151"/>
    </row>
    <row r="1234" spans="1:103" x14ac:dyDescent="0.2">
      <c r="A1234" s="60"/>
      <c r="B1234" s="60"/>
      <c r="C1234" s="60"/>
      <c r="D1234" s="60"/>
      <c r="E1234" s="60"/>
      <c r="F1234" s="60"/>
      <c r="G1234" s="60"/>
      <c r="H1234" s="60"/>
      <c r="I1234" s="60"/>
      <c r="J1234" s="60"/>
      <c r="K1234" s="60"/>
      <c r="L1234" s="60"/>
      <c r="M1234" s="60"/>
      <c r="N1234" s="60"/>
      <c r="O1234" s="60"/>
      <c r="P1234" s="60"/>
      <c r="Q1234" s="60"/>
      <c r="R1234" s="334">
        <v>4077</v>
      </c>
      <c r="S1234" s="319" t="s">
        <v>357</v>
      </c>
      <c r="BE1234" s="60"/>
      <c r="BR1234" s="60"/>
      <c r="BX1234" s="151"/>
      <c r="CB1234" s="151"/>
      <c r="CM1234" s="151"/>
      <c r="CO1234" s="151"/>
      <c r="CT1234" s="151"/>
      <c r="CY1234" s="151"/>
    </row>
    <row r="1235" spans="1:103" x14ac:dyDescent="0.2">
      <c r="A1235" s="60"/>
      <c r="B1235" s="60"/>
      <c r="C1235" s="60"/>
      <c r="D1235" s="60"/>
      <c r="E1235" s="60"/>
      <c r="F1235" s="60"/>
      <c r="G1235" s="60"/>
      <c r="H1235" s="60"/>
      <c r="I1235" s="60"/>
      <c r="J1235" s="60"/>
      <c r="K1235" s="60"/>
      <c r="L1235" s="60"/>
      <c r="M1235" s="60"/>
      <c r="N1235" s="60"/>
      <c r="O1235" s="60"/>
      <c r="P1235" s="60"/>
      <c r="Q1235" s="60"/>
      <c r="R1235" s="334">
        <v>4078</v>
      </c>
      <c r="S1235" s="319" t="s">
        <v>357</v>
      </c>
      <c r="BE1235" s="60"/>
      <c r="BR1235" s="60"/>
      <c r="BX1235" s="151"/>
      <c r="CB1235" s="151"/>
      <c r="CM1235" s="151"/>
      <c r="CO1235" s="151"/>
      <c r="CT1235" s="151"/>
      <c r="CY1235" s="151"/>
    </row>
    <row r="1236" spans="1:103" x14ac:dyDescent="0.2">
      <c r="A1236" s="60"/>
      <c r="B1236" s="60"/>
      <c r="C1236" s="60"/>
      <c r="D1236" s="60"/>
      <c r="E1236" s="60"/>
      <c r="F1236" s="60"/>
      <c r="G1236" s="60"/>
      <c r="H1236" s="60"/>
      <c r="I1236" s="60"/>
      <c r="J1236" s="60"/>
      <c r="K1236" s="60"/>
      <c r="L1236" s="60"/>
      <c r="M1236" s="60"/>
      <c r="N1236" s="60"/>
      <c r="O1236" s="60"/>
      <c r="P1236" s="60"/>
      <c r="Q1236" s="60"/>
      <c r="R1236" s="334">
        <v>4079</v>
      </c>
      <c r="S1236" s="319" t="s">
        <v>357</v>
      </c>
      <c r="BE1236" s="60"/>
      <c r="BR1236" s="60"/>
      <c r="BX1236" s="151"/>
      <c r="CB1236" s="151"/>
      <c r="CM1236" s="151"/>
      <c r="CO1236" s="151"/>
      <c r="CT1236" s="151"/>
      <c r="CY1236" s="151"/>
    </row>
    <row r="1237" spans="1:103" x14ac:dyDescent="0.2">
      <c r="A1237" s="60"/>
      <c r="B1237" s="60"/>
      <c r="C1237" s="60"/>
      <c r="D1237" s="60"/>
      <c r="E1237" s="60"/>
      <c r="F1237" s="60"/>
      <c r="G1237" s="60"/>
      <c r="H1237" s="60"/>
      <c r="I1237" s="60"/>
      <c r="J1237" s="60"/>
      <c r="K1237" s="60"/>
      <c r="L1237" s="60"/>
      <c r="M1237" s="60"/>
      <c r="N1237" s="60"/>
      <c r="O1237" s="60"/>
      <c r="P1237" s="60"/>
      <c r="Q1237" s="60"/>
      <c r="R1237" s="334">
        <v>4082</v>
      </c>
      <c r="S1237" s="319" t="s">
        <v>357</v>
      </c>
      <c r="BE1237" s="60"/>
      <c r="BR1237" s="60"/>
      <c r="BX1237" s="151"/>
      <c r="CB1237" s="151"/>
      <c r="CM1237" s="151"/>
      <c r="CO1237" s="151"/>
      <c r="CT1237" s="151"/>
      <c r="CY1237" s="151"/>
    </row>
    <row r="1238" spans="1:103" x14ac:dyDescent="0.2">
      <c r="A1238" s="60"/>
      <c r="B1238" s="60"/>
      <c r="C1238" s="60"/>
      <c r="D1238" s="60"/>
      <c r="E1238" s="60"/>
      <c r="F1238" s="60"/>
      <c r="G1238" s="60"/>
      <c r="H1238" s="60"/>
      <c r="I1238" s="60"/>
      <c r="J1238" s="60"/>
      <c r="K1238" s="60"/>
      <c r="L1238" s="60"/>
      <c r="M1238" s="60"/>
      <c r="N1238" s="60"/>
      <c r="O1238" s="60"/>
      <c r="P1238" s="60"/>
      <c r="Q1238" s="60"/>
      <c r="R1238" s="334">
        <v>4083</v>
      </c>
      <c r="S1238" s="319" t="s">
        <v>357</v>
      </c>
      <c r="BE1238" s="60"/>
      <c r="BR1238" s="60"/>
      <c r="BX1238" s="151"/>
      <c r="CB1238" s="151"/>
      <c r="CM1238" s="151"/>
      <c r="CO1238" s="151"/>
      <c r="CT1238" s="151"/>
      <c r="CY1238" s="151"/>
    </row>
    <row r="1239" spans="1:103" x14ac:dyDescent="0.2">
      <c r="A1239" s="60"/>
      <c r="B1239" s="60"/>
      <c r="C1239" s="60"/>
      <c r="D1239" s="60"/>
      <c r="E1239" s="60"/>
      <c r="F1239" s="60"/>
      <c r="G1239" s="60"/>
      <c r="H1239" s="60"/>
      <c r="I1239" s="60"/>
      <c r="J1239" s="60"/>
      <c r="K1239" s="60"/>
      <c r="L1239" s="60"/>
      <c r="M1239" s="60"/>
      <c r="N1239" s="60"/>
      <c r="O1239" s="60"/>
      <c r="P1239" s="60"/>
      <c r="Q1239" s="60"/>
      <c r="R1239" s="334">
        <v>4084</v>
      </c>
      <c r="S1239" s="319" t="s">
        <v>357</v>
      </c>
      <c r="BE1239" s="60"/>
      <c r="BR1239" s="60"/>
      <c r="BX1239" s="151"/>
      <c r="CB1239" s="151"/>
      <c r="CM1239" s="151"/>
      <c r="CO1239" s="151"/>
      <c r="CT1239" s="151"/>
      <c r="CY1239" s="151"/>
    </row>
    <row r="1240" spans="1:103" x14ac:dyDescent="0.2">
      <c r="A1240" s="60"/>
      <c r="B1240" s="60"/>
      <c r="C1240" s="60"/>
      <c r="D1240" s="60"/>
      <c r="E1240" s="60"/>
      <c r="F1240" s="60"/>
      <c r="G1240" s="60"/>
      <c r="H1240" s="60"/>
      <c r="I1240" s="60"/>
      <c r="J1240" s="60"/>
      <c r="K1240" s="60"/>
      <c r="L1240" s="60"/>
      <c r="M1240" s="60"/>
      <c r="N1240" s="60"/>
      <c r="O1240" s="60"/>
      <c r="P1240" s="60"/>
      <c r="Q1240" s="60"/>
      <c r="R1240" s="334">
        <v>4085</v>
      </c>
      <c r="S1240" s="319" t="s">
        <v>357</v>
      </c>
      <c r="BE1240" s="60"/>
      <c r="BR1240" s="60"/>
      <c r="BX1240" s="151"/>
      <c r="CB1240" s="151"/>
      <c r="CM1240" s="151"/>
      <c r="CO1240" s="151"/>
      <c r="CT1240" s="151"/>
      <c r="CY1240" s="151"/>
    </row>
    <row r="1241" spans="1:103" x14ac:dyDescent="0.2">
      <c r="A1241" s="60"/>
      <c r="B1241" s="60"/>
      <c r="C1241" s="60"/>
      <c r="D1241" s="60"/>
      <c r="E1241" s="60"/>
      <c r="F1241" s="60"/>
      <c r="G1241" s="60"/>
      <c r="H1241" s="60"/>
      <c r="I1241" s="60"/>
      <c r="J1241" s="60"/>
      <c r="K1241" s="60"/>
      <c r="L1241" s="60"/>
      <c r="M1241" s="60"/>
      <c r="N1241" s="60"/>
      <c r="O1241" s="60"/>
      <c r="P1241" s="60"/>
      <c r="Q1241" s="60"/>
      <c r="R1241" s="334">
        <v>4086</v>
      </c>
      <c r="S1241" s="319" t="s">
        <v>357</v>
      </c>
      <c r="BE1241" s="60"/>
      <c r="BR1241" s="60"/>
      <c r="BX1241" s="151"/>
      <c r="CB1241" s="151"/>
      <c r="CM1241" s="151"/>
      <c r="CO1241" s="151"/>
      <c r="CT1241" s="151"/>
      <c r="CY1241" s="151"/>
    </row>
    <row r="1242" spans="1:103" x14ac:dyDescent="0.2">
      <c r="A1242" s="60"/>
      <c r="B1242" s="60"/>
      <c r="C1242" s="60"/>
      <c r="D1242" s="60"/>
      <c r="E1242" s="60"/>
      <c r="F1242" s="60"/>
      <c r="G1242" s="60"/>
      <c r="H1242" s="60"/>
      <c r="I1242" s="60"/>
      <c r="J1242" s="60"/>
      <c r="K1242" s="60"/>
      <c r="L1242" s="60"/>
      <c r="M1242" s="60"/>
      <c r="N1242" s="60"/>
      <c r="O1242" s="60"/>
      <c r="P1242" s="60"/>
      <c r="Q1242" s="60"/>
      <c r="R1242" s="334">
        <v>4087</v>
      </c>
      <c r="S1242" s="319" t="s">
        <v>357</v>
      </c>
      <c r="BE1242" s="60"/>
      <c r="BR1242" s="60"/>
      <c r="BX1242" s="151"/>
      <c r="CB1242" s="151"/>
      <c r="CM1242" s="151"/>
      <c r="CO1242" s="151"/>
      <c r="CT1242" s="151"/>
      <c r="CY1242" s="151"/>
    </row>
    <row r="1243" spans="1:103" x14ac:dyDescent="0.2">
      <c r="A1243" s="60"/>
      <c r="B1243" s="60"/>
      <c r="C1243" s="60"/>
      <c r="D1243" s="60"/>
      <c r="E1243" s="60"/>
      <c r="F1243" s="60"/>
      <c r="G1243" s="60"/>
      <c r="H1243" s="60"/>
      <c r="I1243" s="60"/>
      <c r="J1243" s="60"/>
      <c r="K1243" s="60"/>
      <c r="L1243" s="60"/>
      <c r="M1243" s="60"/>
      <c r="N1243" s="60"/>
      <c r="O1243" s="60"/>
      <c r="P1243" s="60"/>
      <c r="Q1243" s="60"/>
      <c r="R1243" s="334">
        <v>4088</v>
      </c>
      <c r="S1243" s="319" t="s">
        <v>357</v>
      </c>
      <c r="BE1243" s="60"/>
      <c r="BR1243" s="60"/>
      <c r="BX1243" s="151"/>
      <c r="CB1243" s="151"/>
      <c r="CM1243" s="151"/>
      <c r="CO1243" s="151"/>
      <c r="CT1243" s="151"/>
      <c r="CY1243" s="151"/>
    </row>
    <row r="1244" spans="1:103" x14ac:dyDescent="0.2">
      <c r="A1244" s="60"/>
      <c r="B1244" s="60"/>
      <c r="C1244" s="60"/>
      <c r="D1244" s="60"/>
      <c r="E1244" s="60"/>
      <c r="F1244" s="60"/>
      <c r="G1244" s="60"/>
      <c r="H1244" s="60"/>
      <c r="I1244" s="60"/>
      <c r="J1244" s="60"/>
      <c r="K1244" s="60"/>
      <c r="L1244" s="60"/>
      <c r="M1244" s="60"/>
      <c r="N1244" s="60"/>
      <c r="O1244" s="60"/>
      <c r="P1244" s="60"/>
      <c r="Q1244" s="60"/>
      <c r="R1244" s="334">
        <v>4090</v>
      </c>
      <c r="S1244" s="319" t="s">
        <v>357</v>
      </c>
      <c r="BE1244" s="60"/>
      <c r="BR1244" s="60"/>
      <c r="BX1244" s="151"/>
      <c r="CB1244" s="151"/>
      <c r="CM1244" s="151"/>
      <c r="CO1244" s="151"/>
      <c r="CT1244" s="151"/>
      <c r="CY1244" s="151"/>
    </row>
    <row r="1245" spans="1:103" x14ac:dyDescent="0.2">
      <c r="A1245" s="60"/>
      <c r="B1245" s="60"/>
      <c r="C1245" s="60"/>
      <c r="D1245" s="60"/>
      <c r="E1245" s="60"/>
      <c r="F1245" s="60"/>
      <c r="G1245" s="60"/>
      <c r="H1245" s="60"/>
      <c r="I1245" s="60"/>
      <c r="J1245" s="60"/>
      <c r="K1245" s="60"/>
      <c r="L1245" s="60"/>
      <c r="M1245" s="60"/>
      <c r="N1245" s="60"/>
      <c r="O1245" s="60"/>
      <c r="P1245" s="60"/>
      <c r="Q1245" s="60"/>
      <c r="R1245" s="334">
        <v>4091</v>
      </c>
      <c r="S1245" s="319" t="s">
        <v>357</v>
      </c>
      <c r="BE1245" s="60"/>
      <c r="BR1245" s="60"/>
      <c r="BX1245" s="151"/>
      <c r="CB1245" s="151"/>
      <c r="CM1245" s="151"/>
      <c r="CO1245" s="151"/>
      <c r="CT1245" s="151"/>
      <c r="CY1245" s="151"/>
    </row>
    <row r="1246" spans="1:103" x14ac:dyDescent="0.2">
      <c r="A1246" s="60"/>
      <c r="B1246" s="60"/>
      <c r="C1246" s="60"/>
      <c r="D1246" s="60"/>
      <c r="E1246" s="60"/>
      <c r="F1246" s="60"/>
      <c r="G1246" s="60"/>
      <c r="H1246" s="60"/>
      <c r="I1246" s="60"/>
      <c r="J1246" s="60"/>
      <c r="K1246" s="60"/>
      <c r="L1246" s="60"/>
      <c r="M1246" s="60"/>
      <c r="N1246" s="60"/>
      <c r="O1246" s="60"/>
      <c r="P1246" s="60"/>
      <c r="Q1246" s="60"/>
      <c r="R1246" s="334">
        <v>4092</v>
      </c>
      <c r="S1246" s="319" t="s">
        <v>357</v>
      </c>
      <c r="BE1246" s="60"/>
      <c r="BR1246" s="60"/>
      <c r="BX1246" s="151"/>
      <c r="CB1246" s="151"/>
      <c r="CM1246" s="151"/>
      <c r="CO1246" s="151"/>
      <c r="CT1246" s="151"/>
      <c r="CY1246" s="151"/>
    </row>
    <row r="1247" spans="1:103" x14ac:dyDescent="0.2">
      <c r="A1247" s="60"/>
      <c r="B1247" s="60"/>
      <c r="C1247" s="60"/>
      <c r="D1247" s="60"/>
      <c r="E1247" s="60"/>
      <c r="F1247" s="60"/>
      <c r="G1247" s="60"/>
      <c r="H1247" s="60"/>
      <c r="I1247" s="60"/>
      <c r="J1247" s="60"/>
      <c r="K1247" s="60"/>
      <c r="L1247" s="60"/>
      <c r="M1247" s="60"/>
      <c r="N1247" s="60"/>
      <c r="O1247" s="60"/>
      <c r="P1247" s="60"/>
      <c r="Q1247" s="60"/>
      <c r="R1247" s="334">
        <v>4093</v>
      </c>
      <c r="S1247" s="319" t="s">
        <v>357</v>
      </c>
      <c r="BE1247" s="60"/>
      <c r="BR1247" s="60"/>
      <c r="BX1247" s="151"/>
      <c r="CB1247" s="151"/>
      <c r="CM1247" s="151"/>
      <c r="CO1247" s="151"/>
      <c r="CT1247" s="151"/>
      <c r="CY1247" s="151"/>
    </row>
    <row r="1248" spans="1:103" x14ac:dyDescent="0.2">
      <c r="A1248" s="60"/>
      <c r="B1248" s="60"/>
      <c r="C1248" s="60"/>
      <c r="D1248" s="60"/>
      <c r="E1248" s="60"/>
      <c r="F1248" s="60"/>
      <c r="G1248" s="60"/>
      <c r="H1248" s="60"/>
      <c r="I1248" s="60"/>
      <c r="J1248" s="60"/>
      <c r="K1248" s="60"/>
      <c r="L1248" s="60"/>
      <c r="M1248" s="60"/>
      <c r="N1248" s="60"/>
      <c r="O1248" s="60"/>
      <c r="P1248" s="60"/>
      <c r="Q1248" s="60"/>
      <c r="R1248" s="334">
        <v>4094</v>
      </c>
      <c r="S1248" s="319" t="s">
        <v>357</v>
      </c>
      <c r="BE1248" s="60"/>
      <c r="BR1248" s="60"/>
      <c r="BX1248" s="151"/>
      <c r="CB1248" s="151"/>
      <c r="CM1248" s="151"/>
      <c r="CO1248" s="151"/>
      <c r="CT1248" s="151"/>
      <c r="CY1248" s="151"/>
    </row>
    <row r="1249" spans="1:103" x14ac:dyDescent="0.2">
      <c r="A1249" s="60"/>
      <c r="B1249" s="60"/>
      <c r="C1249" s="60"/>
      <c r="D1249" s="60"/>
      <c r="E1249" s="60"/>
      <c r="F1249" s="60"/>
      <c r="G1249" s="60"/>
      <c r="H1249" s="60"/>
      <c r="I1249" s="60"/>
      <c r="J1249" s="60"/>
      <c r="K1249" s="60"/>
      <c r="L1249" s="60"/>
      <c r="M1249" s="60"/>
      <c r="N1249" s="60"/>
      <c r="O1249" s="60"/>
      <c r="P1249" s="60"/>
      <c r="Q1249" s="60"/>
      <c r="R1249" s="334">
        <v>4095</v>
      </c>
      <c r="S1249" s="319" t="s">
        <v>357</v>
      </c>
      <c r="BE1249" s="60"/>
      <c r="BR1249" s="60"/>
      <c r="BX1249" s="151"/>
      <c r="CB1249" s="151"/>
      <c r="CM1249" s="151"/>
      <c r="CO1249" s="151"/>
      <c r="CT1249" s="151"/>
      <c r="CY1249" s="151"/>
    </row>
    <row r="1250" spans="1:103" x14ac:dyDescent="0.2">
      <c r="A1250" s="60"/>
      <c r="B1250" s="60"/>
      <c r="C1250" s="60"/>
      <c r="D1250" s="60"/>
      <c r="E1250" s="60"/>
      <c r="F1250" s="60"/>
      <c r="G1250" s="60"/>
      <c r="H1250" s="60"/>
      <c r="I1250" s="60"/>
      <c r="J1250" s="60"/>
      <c r="K1250" s="60"/>
      <c r="L1250" s="60"/>
      <c r="M1250" s="60"/>
      <c r="N1250" s="60"/>
      <c r="O1250" s="60"/>
      <c r="P1250" s="60"/>
      <c r="Q1250" s="60"/>
      <c r="R1250" s="334">
        <v>4096</v>
      </c>
      <c r="S1250" s="319" t="s">
        <v>357</v>
      </c>
      <c r="BE1250" s="60"/>
      <c r="BR1250" s="60"/>
      <c r="BX1250" s="151"/>
      <c r="CB1250" s="151"/>
      <c r="CM1250" s="151"/>
      <c r="CO1250" s="151"/>
      <c r="CT1250" s="151"/>
      <c r="CY1250" s="151"/>
    </row>
    <row r="1251" spans="1:103" x14ac:dyDescent="0.2">
      <c r="A1251" s="60"/>
      <c r="B1251" s="60"/>
      <c r="C1251" s="60"/>
      <c r="D1251" s="60"/>
      <c r="E1251" s="60"/>
      <c r="F1251" s="60"/>
      <c r="G1251" s="60"/>
      <c r="H1251" s="60"/>
      <c r="I1251" s="60"/>
      <c r="J1251" s="60"/>
      <c r="K1251" s="60"/>
      <c r="L1251" s="60"/>
      <c r="M1251" s="60"/>
      <c r="N1251" s="60"/>
      <c r="O1251" s="60"/>
      <c r="P1251" s="60"/>
      <c r="Q1251" s="60"/>
      <c r="R1251" s="334">
        <v>4097</v>
      </c>
      <c r="S1251" s="319" t="s">
        <v>357</v>
      </c>
      <c r="BE1251" s="60"/>
      <c r="BR1251" s="60"/>
      <c r="BX1251" s="151"/>
      <c r="CB1251" s="151"/>
      <c r="CM1251" s="151"/>
      <c r="CO1251" s="151"/>
      <c r="CT1251" s="151"/>
      <c r="CY1251" s="151"/>
    </row>
    <row r="1252" spans="1:103" x14ac:dyDescent="0.2">
      <c r="A1252" s="60"/>
      <c r="B1252" s="60"/>
      <c r="C1252" s="60"/>
      <c r="D1252" s="60"/>
      <c r="E1252" s="60"/>
      <c r="F1252" s="60"/>
      <c r="G1252" s="60"/>
      <c r="H1252" s="60"/>
      <c r="I1252" s="60"/>
      <c r="J1252" s="60"/>
      <c r="K1252" s="60"/>
      <c r="L1252" s="60"/>
      <c r="M1252" s="60"/>
      <c r="N1252" s="60"/>
      <c r="O1252" s="60"/>
      <c r="P1252" s="60"/>
      <c r="Q1252" s="60"/>
      <c r="R1252" s="334">
        <v>4098</v>
      </c>
      <c r="S1252" s="319" t="s">
        <v>357</v>
      </c>
      <c r="BE1252" s="60"/>
      <c r="BR1252" s="60"/>
      <c r="BX1252" s="151"/>
      <c r="CB1252" s="151"/>
      <c r="CM1252" s="151"/>
      <c r="CO1252" s="151"/>
      <c r="CT1252" s="151"/>
      <c r="CY1252" s="151"/>
    </row>
    <row r="1253" spans="1:103" x14ac:dyDescent="0.2">
      <c r="A1253" s="60"/>
      <c r="B1253" s="60"/>
      <c r="C1253" s="60"/>
      <c r="D1253" s="60"/>
      <c r="E1253" s="60"/>
      <c r="F1253" s="60"/>
      <c r="G1253" s="60"/>
      <c r="H1253" s="60"/>
      <c r="I1253" s="60"/>
      <c r="J1253" s="60"/>
      <c r="K1253" s="60"/>
      <c r="L1253" s="60"/>
      <c r="M1253" s="60"/>
      <c r="N1253" s="60"/>
      <c r="O1253" s="60"/>
      <c r="P1253" s="60"/>
      <c r="Q1253" s="60"/>
      <c r="R1253" s="334">
        <v>4101</v>
      </c>
      <c r="S1253" s="319" t="s">
        <v>357</v>
      </c>
      <c r="BE1253" s="60"/>
      <c r="BR1253" s="60"/>
      <c r="BX1253" s="151"/>
      <c r="CB1253" s="151"/>
      <c r="CM1253" s="151"/>
      <c r="CO1253" s="151"/>
      <c r="CT1253" s="151"/>
      <c r="CY1253" s="151"/>
    </row>
    <row r="1254" spans="1:103" x14ac:dyDescent="0.2">
      <c r="A1254" s="60"/>
      <c r="B1254" s="60"/>
      <c r="C1254" s="60"/>
      <c r="D1254" s="60"/>
      <c r="E1254" s="60"/>
      <c r="F1254" s="60"/>
      <c r="G1254" s="60"/>
      <c r="H1254" s="60"/>
      <c r="I1254" s="60"/>
      <c r="J1254" s="60"/>
      <c r="K1254" s="60"/>
      <c r="L1254" s="60"/>
      <c r="M1254" s="60"/>
      <c r="N1254" s="60"/>
      <c r="O1254" s="60"/>
      <c r="P1254" s="60"/>
      <c r="Q1254" s="60"/>
      <c r="R1254" s="334">
        <v>4102</v>
      </c>
      <c r="S1254" s="319" t="s">
        <v>357</v>
      </c>
      <c r="BE1254" s="60"/>
      <c r="BR1254" s="60"/>
      <c r="BX1254" s="151"/>
      <c r="CB1254" s="151"/>
      <c r="CM1254" s="151"/>
      <c r="CO1254" s="151"/>
      <c r="CT1254" s="151"/>
      <c r="CY1254" s="151"/>
    </row>
    <row r="1255" spans="1:103" x14ac:dyDescent="0.2">
      <c r="A1255" s="60"/>
      <c r="B1255" s="60"/>
      <c r="C1255" s="60"/>
      <c r="D1255" s="60"/>
      <c r="E1255" s="60"/>
      <c r="F1255" s="60"/>
      <c r="G1255" s="60"/>
      <c r="H1255" s="60"/>
      <c r="I1255" s="60"/>
      <c r="J1255" s="60"/>
      <c r="K1255" s="60"/>
      <c r="L1255" s="60"/>
      <c r="M1255" s="60"/>
      <c r="N1255" s="60"/>
      <c r="O1255" s="60"/>
      <c r="P1255" s="60"/>
      <c r="Q1255" s="60"/>
      <c r="R1255" s="334">
        <v>4103</v>
      </c>
      <c r="S1255" s="319" t="s">
        <v>357</v>
      </c>
      <c r="BE1255" s="60"/>
      <c r="BR1255" s="60"/>
      <c r="BX1255" s="151"/>
      <c r="CB1255" s="151"/>
      <c r="CM1255" s="151"/>
      <c r="CO1255" s="151"/>
      <c r="CT1255" s="151"/>
      <c r="CY1255" s="151"/>
    </row>
    <row r="1256" spans="1:103" x14ac:dyDescent="0.2">
      <c r="A1256" s="60"/>
      <c r="B1256" s="60"/>
      <c r="C1256" s="60"/>
      <c r="D1256" s="60"/>
      <c r="E1256" s="60"/>
      <c r="F1256" s="60"/>
      <c r="G1256" s="60"/>
      <c r="H1256" s="60"/>
      <c r="I1256" s="60"/>
      <c r="J1256" s="60"/>
      <c r="K1256" s="60"/>
      <c r="L1256" s="60"/>
      <c r="M1256" s="60"/>
      <c r="N1256" s="60"/>
      <c r="O1256" s="60"/>
      <c r="P1256" s="60"/>
      <c r="Q1256" s="60"/>
      <c r="R1256" s="334">
        <v>4104</v>
      </c>
      <c r="S1256" s="319" t="s">
        <v>357</v>
      </c>
      <c r="BE1256" s="60"/>
      <c r="BR1256" s="60"/>
      <c r="BX1256" s="151"/>
      <c r="CB1256" s="151"/>
      <c r="CM1256" s="151"/>
      <c r="CO1256" s="151"/>
      <c r="CT1256" s="151"/>
      <c r="CY1256" s="151"/>
    </row>
    <row r="1257" spans="1:103" x14ac:dyDescent="0.2">
      <c r="A1257" s="60"/>
      <c r="B1257" s="60"/>
      <c r="C1257" s="60"/>
      <c r="D1257" s="60"/>
      <c r="E1257" s="60"/>
      <c r="F1257" s="60"/>
      <c r="G1257" s="60"/>
      <c r="H1257" s="60"/>
      <c r="I1257" s="60"/>
      <c r="J1257" s="60"/>
      <c r="K1257" s="60"/>
      <c r="L1257" s="60"/>
      <c r="M1257" s="60"/>
      <c r="N1257" s="60"/>
      <c r="O1257" s="60"/>
      <c r="P1257" s="60"/>
      <c r="Q1257" s="60"/>
      <c r="R1257" s="334">
        <v>4105</v>
      </c>
      <c r="S1257" s="319" t="s">
        <v>357</v>
      </c>
      <c r="BE1257" s="60"/>
      <c r="BR1257" s="60"/>
      <c r="BX1257" s="151"/>
      <c r="CB1257" s="151"/>
      <c r="CM1257" s="151"/>
      <c r="CO1257" s="151"/>
      <c r="CT1257" s="151"/>
      <c r="CY1257" s="151"/>
    </row>
    <row r="1258" spans="1:103" x14ac:dyDescent="0.2">
      <c r="A1258" s="60"/>
      <c r="B1258" s="60"/>
      <c r="C1258" s="60"/>
      <c r="D1258" s="60"/>
      <c r="E1258" s="60"/>
      <c r="F1258" s="60"/>
      <c r="G1258" s="60"/>
      <c r="H1258" s="60"/>
      <c r="I1258" s="60"/>
      <c r="J1258" s="60"/>
      <c r="K1258" s="60"/>
      <c r="L1258" s="60"/>
      <c r="M1258" s="60"/>
      <c r="N1258" s="60"/>
      <c r="O1258" s="60"/>
      <c r="P1258" s="60"/>
      <c r="Q1258" s="60"/>
      <c r="R1258" s="334">
        <v>4106</v>
      </c>
      <c r="S1258" s="319" t="s">
        <v>357</v>
      </c>
      <c r="BE1258" s="60"/>
      <c r="BR1258" s="60"/>
      <c r="BX1258" s="151"/>
      <c r="CB1258" s="151"/>
      <c r="CM1258" s="151"/>
      <c r="CO1258" s="151"/>
      <c r="CT1258" s="151"/>
      <c r="CY1258" s="151"/>
    </row>
    <row r="1259" spans="1:103" x14ac:dyDescent="0.2">
      <c r="A1259" s="60"/>
      <c r="B1259" s="60"/>
      <c r="C1259" s="60"/>
      <c r="D1259" s="60"/>
      <c r="E1259" s="60"/>
      <c r="F1259" s="60"/>
      <c r="G1259" s="60"/>
      <c r="H1259" s="60"/>
      <c r="I1259" s="60"/>
      <c r="J1259" s="60"/>
      <c r="K1259" s="60"/>
      <c r="L1259" s="60"/>
      <c r="M1259" s="60"/>
      <c r="N1259" s="60"/>
      <c r="O1259" s="60"/>
      <c r="P1259" s="60"/>
      <c r="Q1259" s="60"/>
      <c r="R1259" s="334">
        <v>4107</v>
      </c>
      <c r="S1259" s="319" t="s">
        <v>357</v>
      </c>
      <c r="BE1259" s="60"/>
      <c r="BR1259" s="60"/>
      <c r="BX1259" s="151"/>
      <c r="CB1259" s="151"/>
      <c r="CM1259" s="151"/>
      <c r="CO1259" s="151"/>
      <c r="CT1259" s="151"/>
      <c r="CY1259" s="151"/>
    </row>
    <row r="1260" spans="1:103" x14ac:dyDescent="0.2">
      <c r="A1260" s="60"/>
      <c r="B1260" s="60"/>
      <c r="C1260" s="60"/>
      <c r="D1260" s="60"/>
      <c r="E1260" s="60"/>
      <c r="F1260" s="60"/>
      <c r="G1260" s="60"/>
      <c r="H1260" s="60"/>
      <c r="I1260" s="60"/>
      <c r="J1260" s="60"/>
      <c r="K1260" s="60"/>
      <c r="L1260" s="60"/>
      <c r="M1260" s="60"/>
      <c r="N1260" s="60"/>
      <c r="O1260" s="60"/>
      <c r="P1260" s="60"/>
      <c r="Q1260" s="60"/>
      <c r="R1260" s="334">
        <v>4108</v>
      </c>
      <c r="S1260" s="319" t="s">
        <v>357</v>
      </c>
      <c r="BE1260" s="60"/>
      <c r="BR1260" s="60"/>
      <c r="BX1260" s="151"/>
      <c r="CB1260" s="151"/>
      <c r="CM1260" s="151"/>
      <c r="CO1260" s="151"/>
      <c r="CT1260" s="151"/>
      <c r="CY1260" s="151"/>
    </row>
    <row r="1261" spans="1:103" x14ac:dyDescent="0.2">
      <c r="A1261" s="60"/>
      <c r="B1261" s="60"/>
      <c r="C1261" s="60"/>
      <c r="D1261" s="60"/>
      <c r="E1261" s="60"/>
      <c r="F1261" s="60"/>
      <c r="G1261" s="60"/>
      <c r="H1261" s="60"/>
      <c r="I1261" s="60"/>
      <c r="J1261" s="60"/>
      <c r="K1261" s="60"/>
      <c r="L1261" s="60"/>
      <c r="M1261" s="60"/>
      <c r="N1261" s="60"/>
      <c r="O1261" s="60"/>
      <c r="P1261" s="60"/>
      <c r="Q1261" s="60"/>
      <c r="R1261" s="334">
        <v>4109</v>
      </c>
      <c r="S1261" s="319" t="s">
        <v>357</v>
      </c>
      <c r="BE1261" s="60"/>
      <c r="BR1261" s="60"/>
      <c r="BX1261" s="151"/>
      <c r="CB1261" s="151"/>
      <c r="CM1261" s="151"/>
      <c r="CO1261" s="151"/>
      <c r="CT1261" s="151"/>
      <c r="CY1261" s="151"/>
    </row>
    <row r="1262" spans="1:103" x14ac:dyDescent="0.2">
      <c r="A1262" s="60"/>
      <c r="B1262" s="60"/>
      <c r="C1262" s="60"/>
      <c r="D1262" s="60"/>
      <c r="E1262" s="60"/>
      <c r="F1262" s="60"/>
      <c r="G1262" s="60"/>
      <c r="H1262" s="60"/>
      <c r="I1262" s="60"/>
      <c r="J1262" s="60"/>
      <c r="K1262" s="60"/>
      <c r="L1262" s="60"/>
      <c r="M1262" s="60"/>
      <c r="N1262" s="60"/>
      <c r="O1262" s="60"/>
      <c r="P1262" s="60"/>
      <c r="Q1262" s="60"/>
      <c r="R1262" s="334">
        <v>4110</v>
      </c>
      <c r="S1262" s="319" t="s">
        <v>357</v>
      </c>
      <c r="BE1262" s="60"/>
      <c r="BR1262" s="60"/>
      <c r="BX1262" s="151"/>
      <c r="CB1262" s="151"/>
      <c r="CM1262" s="151"/>
      <c r="CO1262" s="151"/>
      <c r="CT1262" s="151"/>
      <c r="CY1262" s="151"/>
    </row>
    <row r="1263" spans="1:103" x14ac:dyDescent="0.2">
      <c r="A1263" s="60"/>
      <c r="B1263" s="60"/>
      <c r="C1263" s="60"/>
      <c r="D1263" s="60"/>
      <c r="E1263" s="60"/>
      <c r="F1263" s="60"/>
      <c r="G1263" s="60"/>
      <c r="H1263" s="60"/>
      <c r="I1263" s="60"/>
      <c r="J1263" s="60"/>
      <c r="K1263" s="60"/>
      <c r="L1263" s="60"/>
      <c r="M1263" s="60"/>
      <c r="N1263" s="60"/>
      <c r="O1263" s="60"/>
      <c r="P1263" s="60"/>
      <c r="Q1263" s="60"/>
      <c r="R1263" s="334">
        <v>4112</v>
      </c>
      <c r="S1263" s="319" t="s">
        <v>357</v>
      </c>
      <c r="BE1263" s="60"/>
      <c r="BR1263" s="60"/>
      <c r="BX1263" s="151"/>
      <c r="CB1263" s="151"/>
      <c r="CM1263" s="151"/>
      <c r="CO1263" s="151"/>
      <c r="CT1263" s="151"/>
      <c r="CY1263" s="151"/>
    </row>
    <row r="1264" spans="1:103" x14ac:dyDescent="0.2">
      <c r="A1264" s="60"/>
      <c r="B1264" s="60"/>
      <c r="C1264" s="60"/>
      <c r="D1264" s="60"/>
      <c r="E1264" s="60"/>
      <c r="F1264" s="60"/>
      <c r="G1264" s="60"/>
      <c r="H1264" s="60"/>
      <c r="I1264" s="60"/>
      <c r="J1264" s="60"/>
      <c r="K1264" s="60"/>
      <c r="L1264" s="60"/>
      <c r="M1264" s="60"/>
      <c r="N1264" s="60"/>
      <c r="O1264" s="60"/>
      <c r="P1264" s="60"/>
      <c r="Q1264" s="60"/>
      <c r="R1264" s="334">
        <v>4116</v>
      </c>
      <c r="S1264" s="319" t="s">
        <v>357</v>
      </c>
      <c r="BE1264" s="60"/>
      <c r="BR1264" s="60"/>
      <c r="BX1264" s="151"/>
      <c r="CB1264" s="151"/>
      <c r="CM1264" s="151"/>
      <c r="CO1264" s="151"/>
      <c r="CT1264" s="151"/>
      <c r="CY1264" s="151"/>
    </row>
    <row r="1265" spans="1:103" x14ac:dyDescent="0.2">
      <c r="A1265" s="60"/>
      <c r="B1265" s="60"/>
      <c r="C1265" s="60"/>
      <c r="D1265" s="60"/>
      <c r="E1265" s="60"/>
      <c r="F1265" s="60"/>
      <c r="G1265" s="60"/>
      <c r="H1265" s="60"/>
      <c r="I1265" s="60"/>
      <c r="J1265" s="60"/>
      <c r="K1265" s="60"/>
      <c r="L1265" s="60"/>
      <c r="M1265" s="60"/>
      <c r="N1265" s="60"/>
      <c r="O1265" s="60"/>
      <c r="P1265" s="60"/>
      <c r="Q1265" s="60"/>
      <c r="R1265" s="334">
        <v>4122</v>
      </c>
      <c r="S1265" s="319" t="s">
        <v>357</v>
      </c>
      <c r="BE1265" s="60"/>
      <c r="BR1265" s="60"/>
      <c r="BX1265" s="151"/>
      <c r="CB1265" s="151"/>
      <c r="CM1265" s="151"/>
      <c r="CO1265" s="151"/>
      <c r="CT1265" s="151"/>
      <c r="CY1265" s="151"/>
    </row>
    <row r="1266" spans="1:103" x14ac:dyDescent="0.2">
      <c r="A1266" s="60"/>
      <c r="B1266" s="60"/>
      <c r="C1266" s="60"/>
      <c r="D1266" s="60"/>
      <c r="E1266" s="60"/>
      <c r="F1266" s="60"/>
      <c r="G1266" s="60"/>
      <c r="H1266" s="60"/>
      <c r="I1266" s="60"/>
      <c r="J1266" s="60"/>
      <c r="K1266" s="60"/>
      <c r="L1266" s="60"/>
      <c r="M1266" s="60"/>
      <c r="N1266" s="60"/>
      <c r="O1266" s="60"/>
      <c r="P1266" s="60"/>
      <c r="Q1266" s="60"/>
      <c r="R1266" s="334">
        <v>4123</v>
      </c>
      <c r="S1266" s="319" t="s">
        <v>357</v>
      </c>
      <c r="BE1266" s="60"/>
      <c r="BR1266" s="60"/>
      <c r="BX1266" s="151"/>
      <c r="CB1266" s="151"/>
      <c r="CM1266" s="151"/>
      <c r="CO1266" s="151"/>
      <c r="CT1266" s="151"/>
      <c r="CY1266" s="151"/>
    </row>
    <row r="1267" spans="1:103" x14ac:dyDescent="0.2">
      <c r="A1267" s="60"/>
      <c r="B1267" s="60"/>
      <c r="C1267" s="60"/>
      <c r="D1267" s="60"/>
      <c r="E1267" s="60"/>
      <c r="F1267" s="60"/>
      <c r="G1267" s="60"/>
      <c r="H1267" s="60"/>
      <c r="I1267" s="60"/>
      <c r="J1267" s="60"/>
      <c r="K1267" s="60"/>
      <c r="L1267" s="60"/>
      <c r="M1267" s="60"/>
      <c r="N1267" s="60"/>
      <c r="O1267" s="60"/>
      <c r="P1267" s="60"/>
      <c r="Q1267" s="60"/>
      <c r="R1267" s="334">
        <v>4124</v>
      </c>
      <c r="S1267" s="319" t="s">
        <v>357</v>
      </c>
      <c r="BE1267" s="60"/>
      <c r="BR1267" s="60"/>
      <c r="BX1267" s="151"/>
      <c r="CB1267" s="151"/>
      <c r="CM1267" s="151"/>
      <c r="CO1267" s="151"/>
      <c r="CT1267" s="151"/>
      <c r="CY1267" s="151"/>
    </row>
    <row r="1268" spans="1:103" x14ac:dyDescent="0.2">
      <c r="A1268" s="60"/>
      <c r="B1268" s="60"/>
      <c r="C1268" s="60"/>
      <c r="D1268" s="60"/>
      <c r="E1268" s="60"/>
      <c r="F1268" s="60"/>
      <c r="G1268" s="60"/>
      <c r="H1268" s="60"/>
      <c r="I1268" s="60"/>
      <c r="J1268" s="60"/>
      <c r="K1268" s="60"/>
      <c r="L1268" s="60"/>
      <c r="M1268" s="60"/>
      <c r="N1268" s="60"/>
      <c r="O1268" s="60"/>
      <c r="P1268" s="60"/>
      <c r="Q1268" s="60"/>
      <c r="R1268" s="334">
        <v>4210</v>
      </c>
      <c r="S1268" s="319" t="s">
        <v>357</v>
      </c>
      <c r="BE1268" s="60"/>
      <c r="BR1268" s="60"/>
      <c r="BX1268" s="151"/>
      <c r="CB1268" s="151"/>
      <c r="CM1268" s="151"/>
      <c r="CO1268" s="151"/>
      <c r="CT1268" s="151"/>
      <c r="CY1268" s="151"/>
    </row>
    <row r="1269" spans="1:103" x14ac:dyDescent="0.2">
      <c r="A1269" s="60"/>
      <c r="B1269" s="60"/>
      <c r="C1269" s="60"/>
      <c r="D1269" s="60"/>
      <c r="E1269" s="60"/>
      <c r="F1269" s="60"/>
      <c r="G1269" s="60"/>
      <c r="H1269" s="60"/>
      <c r="I1269" s="60"/>
      <c r="J1269" s="60"/>
      <c r="K1269" s="60"/>
      <c r="L1269" s="60"/>
      <c r="M1269" s="60"/>
      <c r="N1269" s="60"/>
      <c r="O1269" s="60"/>
      <c r="P1269" s="60"/>
      <c r="Q1269" s="60"/>
      <c r="R1269" s="334">
        <v>4211</v>
      </c>
      <c r="S1269" s="319" t="s">
        <v>357</v>
      </c>
      <c r="BE1269" s="60"/>
      <c r="BR1269" s="60"/>
      <c r="BX1269" s="151"/>
      <c r="CB1269" s="151"/>
      <c r="CM1269" s="151"/>
      <c r="CO1269" s="151"/>
      <c r="CT1269" s="151"/>
      <c r="CY1269" s="151"/>
    </row>
    <row r="1270" spans="1:103" x14ac:dyDescent="0.2">
      <c r="A1270" s="60"/>
      <c r="B1270" s="60"/>
      <c r="C1270" s="60"/>
      <c r="D1270" s="60"/>
      <c r="E1270" s="60"/>
      <c r="F1270" s="60"/>
      <c r="G1270" s="60"/>
      <c r="H1270" s="60"/>
      <c r="I1270" s="60"/>
      <c r="J1270" s="60"/>
      <c r="K1270" s="60"/>
      <c r="L1270" s="60"/>
      <c r="M1270" s="60"/>
      <c r="N1270" s="60"/>
      <c r="O1270" s="60"/>
      <c r="P1270" s="60"/>
      <c r="Q1270" s="60"/>
      <c r="R1270" s="334">
        <v>4212</v>
      </c>
      <c r="S1270" s="319" t="s">
        <v>357</v>
      </c>
      <c r="BE1270" s="60"/>
      <c r="BR1270" s="60"/>
      <c r="BX1270" s="151"/>
      <c r="CB1270" s="151"/>
      <c r="CM1270" s="151"/>
      <c r="CO1270" s="151"/>
      <c r="CT1270" s="151"/>
      <c r="CY1270" s="151"/>
    </row>
    <row r="1271" spans="1:103" x14ac:dyDescent="0.2">
      <c r="A1271" s="60"/>
      <c r="B1271" s="60"/>
      <c r="C1271" s="60"/>
      <c r="D1271" s="60"/>
      <c r="E1271" s="60"/>
      <c r="F1271" s="60"/>
      <c r="G1271" s="60"/>
      <c r="H1271" s="60"/>
      <c r="I1271" s="60"/>
      <c r="J1271" s="60"/>
      <c r="K1271" s="60"/>
      <c r="L1271" s="60"/>
      <c r="M1271" s="60"/>
      <c r="N1271" s="60"/>
      <c r="O1271" s="60"/>
      <c r="P1271" s="60"/>
      <c r="Q1271" s="60"/>
      <c r="R1271" s="334">
        <v>4216</v>
      </c>
      <c r="S1271" s="319" t="s">
        <v>357</v>
      </c>
      <c r="BE1271" s="60"/>
      <c r="BR1271" s="60"/>
      <c r="BX1271" s="151"/>
      <c r="CB1271" s="151"/>
      <c r="CM1271" s="151"/>
      <c r="CO1271" s="151"/>
      <c r="CT1271" s="151"/>
      <c r="CY1271" s="151"/>
    </row>
    <row r="1272" spans="1:103" x14ac:dyDescent="0.2">
      <c r="A1272" s="60"/>
      <c r="B1272" s="60"/>
      <c r="C1272" s="60"/>
      <c r="D1272" s="60"/>
      <c r="E1272" s="60"/>
      <c r="F1272" s="60"/>
      <c r="G1272" s="60"/>
      <c r="H1272" s="60"/>
      <c r="I1272" s="60"/>
      <c r="J1272" s="60"/>
      <c r="K1272" s="60"/>
      <c r="L1272" s="60"/>
      <c r="M1272" s="60"/>
      <c r="N1272" s="60"/>
      <c r="O1272" s="60"/>
      <c r="P1272" s="60"/>
      <c r="Q1272" s="60"/>
      <c r="R1272" s="334">
        <v>4217</v>
      </c>
      <c r="S1272" s="319" t="s">
        <v>357</v>
      </c>
      <c r="BE1272" s="60"/>
      <c r="BR1272" s="60"/>
      <c r="BX1272" s="151"/>
      <c r="CB1272" s="151"/>
      <c r="CM1272" s="151"/>
      <c r="CO1272" s="151"/>
      <c r="CT1272" s="151"/>
      <c r="CY1272" s="151"/>
    </row>
    <row r="1273" spans="1:103" x14ac:dyDescent="0.2">
      <c r="A1273" s="60"/>
      <c r="B1273" s="60"/>
      <c r="C1273" s="60"/>
      <c r="D1273" s="60"/>
      <c r="E1273" s="60"/>
      <c r="F1273" s="60"/>
      <c r="G1273" s="60"/>
      <c r="H1273" s="60"/>
      <c r="I1273" s="60"/>
      <c r="J1273" s="60"/>
      <c r="K1273" s="60"/>
      <c r="L1273" s="60"/>
      <c r="M1273" s="60"/>
      <c r="N1273" s="60"/>
      <c r="O1273" s="60"/>
      <c r="P1273" s="60"/>
      <c r="Q1273" s="60"/>
      <c r="R1273" s="334">
        <v>4219</v>
      </c>
      <c r="S1273" s="319" t="s">
        <v>357</v>
      </c>
      <c r="BE1273" s="60"/>
      <c r="BR1273" s="60"/>
      <c r="BX1273" s="151"/>
      <c r="CB1273" s="151"/>
      <c r="CM1273" s="151"/>
      <c r="CO1273" s="151"/>
      <c r="CT1273" s="151"/>
      <c r="CY1273" s="151"/>
    </row>
    <row r="1274" spans="1:103" x14ac:dyDescent="0.2">
      <c r="A1274" s="60"/>
      <c r="B1274" s="60"/>
      <c r="C1274" s="60"/>
      <c r="D1274" s="60"/>
      <c r="E1274" s="60"/>
      <c r="F1274" s="60"/>
      <c r="G1274" s="60"/>
      <c r="H1274" s="60"/>
      <c r="I1274" s="60"/>
      <c r="J1274" s="60"/>
      <c r="K1274" s="60"/>
      <c r="L1274" s="60"/>
      <c r="M1274" s="60"/>
      <c r="N1274" s="60"/>
      <c r="O1274" s="60"/>
      <c r="P1274" s="60"/>
      <c r="Q1274" s="60"/>
      <c r="R1274" s="334">
        <v>4220</v>
      </c>
      <c r="S1274" s="319" t="s">
        <v>357</v>
      </c>
      <c r="BE1274" s="60"/>
      <c r="BR1274" s="60"/>
      <c r="BX1274" s="151"/>
      <c r="CB1274" s="151"/>
      <c r="CM1274" s="151"/>
      <c r="CO1274" s="151"/>
      <c r="CT1274" s="151"/>
      <c r="CY1274" s="151"/>
    </row>
    <row r="1275" spans="1:103" x14ac:dyDescent="0.2">
      <c r="A1275" s="60"/>
      <c r="B1275" s="60"/>
      <c r="C1275" s="60"/>
      <c r="D1275" s="60"/>
      <c r="E1275" s="60"/>
      <c r="F1275" s="60"/>
      <c r="G1275" s="60"/>
      <c r="H1275" s="60"/>
      <c r="I1275" s="60"/>
      <c r="J1275" s="60"/>
      <c r="K1275" s="60"/>
      <c r="L1275" s="60"/>
      <c r="M1275" s="60"/>
      <c r="N1275" s="60"/>
      <c r="O1275" s="60"/>
      <c r="P1275" s="60"/>
      <c r="Q1275" s="60"/>
      <c r="R1275" s="334">
        <v>4221</v>
      </c>
      <c r="S1275" s="319" t="s">
        <v>357</v>
      </c>
      <c r="BE1275" s="60"/>
      <c r="BR1275" s="60"/>
      <c r="BX1275" s="151"/>
      <c r="CB1275" s="151"/>
      <c r="CM1275" s="151"/>
      <c r="CO1275" s="151"/>
      <c r="CT1275" s="151"/>
      <c r="CY1275" s="151"/>
    </row>
    <row r="1276" spans="1:103" x14ac:dyDescent="0.2">
      <c r="A1276" s="60"/>
      <c r="B1276" s="60"/>
      <c r="C1276" s="60"/>
      <c r="D1276" s="60"/>
      <c r="E1276" s="60"/>
      <c r="F1276" s="60"/>
      <c r="G1276" s="60"/>
      <c r="H1276" s="60"/>
      <c r="I1276" s="60"/>
      <c r="J1276" s="60"/>
      <c r="K1276" s="60"/>
      <c r="L1276" s="60"/>
      <c r="M1276" s="60"/>
      <c r="N1276" s="60"/>
      <c r="O1276" s="60"/>
      <c r="P1276" s="60"/>
      <c r="Q1276" s="60"/>
      <c r="R1276" s="334">
        <v>4222</v>
      </c>
      <c r="S1276" s="319" t="s">
        <v>357</v>
      </c>
      <c r="BE1276" s="60"/>
      <c r="BR1276" s="60"/>
      <c r="BX1276" s="151"/>
      <c r="CB1276" s="151"/>
      <c r="CM1276" s="151"/>
      <c r="CO1276" s="151"/>
      <c r="CT1276" s="151"/>
      <c r="CY1276" s="151"/>
    </row>
    <row r="1277" spans="1:103" x14ac:dyDescent="0.2">
      <c r="A1277" s="60"/>
      <c r="B1277" s="60"/>
      <c r="C1277" s="60"/>
      <c r="D1277" s="60"/>
      <c r="E1277" s="60"/>
      <c r="F1277" s="60"/>
      <c r="G1277" s="60"/>
      <c r="H1277" s="60"/>
      <c r="I1277" s="60"/>
      <c r="J1277" s="60"/>
      <c r="K1277" s="60"/>
      <c r="L1277" s="60"/>
      <c r="M1277" s="60"/>
      <c r="N1277" s="60"/>
      <c r="O1277" s="60"/>
      <c r="P1277" s="60"/>
      <c r="Q1277" s="60"/>
      <c r="R1277" s="334">
        <v>4223</v>
      </c>
      <c r="S1277" s="319" t="s">
        <v>357</v>
      </c>
      <c r="BE1277" s="60"/>
      <c r="BR1277" s="60"/>
      <c r="BX1277" s="151"/>
      <c r="CB1277" s="151"/>
      <c r="CM1277" s="151"/>
      <c r="CO1277" s="151"/>
      <c r="CT1277" s="151"/>
      <c r="CY1277" s="151"/>
    </row>
    <row r="1278" spans="1:103" x14ac:dyDescent="0.2">
      <c r="A1278" s="60"/>
      <c r="B1278" s="60"/>
      <c r="C1278" s="60"/>
      <c r="D1278" s="60"/>
      <c r="E1278" s="60"/>
      <c r="F1278" s="60"/>
      <c r="G1278" s="60"/>
      <c r="H1278" s="60"/>
      <c r="I1278" s="60"/>
      <c r="J1278" s="60"/>
      <c r="K1278" s="60"/>
      <c r="L1278" s="60"/>
      <c r="M1278" s="60"/>
      <c r="N1278" s="60"/>
      <c r="O1278" s="60"/>
      <c r="P1278" s="60"/>
      <c r="Q1278" s="60"/>
      <c r="R1278" s="334">
        <v>4224</v>
      </c>
      <c r="S1278" s="319" t="s">
        <v>357</v>
      </c>
      <c r="BE1278" s="60"/>
      <c r="BR1278" s="60"/>
      <c r="BX1278" s="151"/>
      <c r="CB1278" s="151"/>
      <c r="CM1278" s="151"/>
      <c r="CO1278" s="151"/>
      <c r="CT1278" s="151"/>
      <c r="CY1278" s="151"/>
    </row>
    <row r="1279" spans="1:103" x14ac:dyDescent="0.2">
      <c r="A1279" s="60"/>
      <c r="B1279" s="60"/>
      <c r="C1279" s="60"/>
      <c r="D1279" s="60"/>
      <c r="E1279" s="60"/>
      <c r="F1279" s="60"/>
      <c r="G1279" s="60"/>
      <c r="H1279" s="60"/>
      <c r="I1279" s="60"/>
      <c r="J1279" s="60"/>
      <c r="K1279" s="60"/>
      <c r="L1279" s="60"/>
      <c r="M1279" s="60"/>
      <c r="N1279" s="60"/>
      <c r="O1279" s="60"/>
      <c r="P1279" s="60"/>
      <c r="Q1279" s="60"/>
      <c r="R1279" s="334">
        <v>4225</v>
      </c>
      <c r="S1279" s="319" t="s">
        <v>357</v>
      </c>
      <c r="BE1279" s="60"/>
      <c r="BR1279" s="60"/>
      <c r="BX1279" s="151"/>
      <c r="CB1279" s="151"/>
      <c r="CM1279" s="151"/>
      <c r="CO1279" s="151"/>
      <c r="CT1279" s="151"/>
      <c r="CY1279" s="151"/>
    </row>
    <row r="1280" spans="1:103" x14ac:dyDescent="0.2">
      <c r="A1280" s="60"/>
      <c r="B1280" s="60"/>
      <c r="C1280" s="60"/>
      <c r="D1280" s="60"/>
      <c r="E1280" s="60"/>
      <c r="F1280" s="60"/>
      <c r="G1280" s="60"/>
      <c r="H1280" s="60"/>
      <c r="I1280" s="60"/>
      <c r="J1280" s="60"/>
      <c r="K1280" s="60"/>
      <c r="L1280" s="60"/>
      <c r="M1280" s="60"/>
      <c r="N1280" s="60"/>
      <c r="O1280" s="60"/>
      <c r="P1280" s="60"/>
      <c r="Q1280" s="60"/>
      <c r="R1280" s="334">
        <v>4226</v>
      </c>
      <c r="S1280" s="319" t="s">
        <v>357</v>
      </c>
      <c r="BE1280" s="60"/>
      <c r="BR1280" s="60"/>
      <c r="BX1280" s="151"/>
      <c r="CB1280" s="151"/>
      <c r="CM1280" s="151"/>
      <c r="CO1280" s="151"/>
      <c r="CT1280" s="151"/>
      <c r="CY1280" s="151"/>
    </row>
    <row r="1281" spans="1:103" x14ac:dyDescent="0.2">
      <c r="A1281" s="60"/>
      <c r="B1281" s="60"/>
      <c r="C1281" s="60"/>
      <c r="D1281" s="60"/>
      <c r="E1281" s="60"/>
      <c r="F1281" s="60"/>
      <c r="G1281" s="60"/>
      <c r="H1281" s="60"/>
      <c r="I1281" s="60"/>
      <c r="J1281" s="60"/>
      <c r="K1281" s="60"/>
      <c r="L1281" s="60"/>
      <c r="M1281" s="60"/>
      <c r="N1281" s="60"/>
      <c r="O1281" s="60"/>
      <c r="P1281" s="60"/>
      <c r="Q1281" s="60"/>
      <c r="R1281" s="334">
        <v>4227</v>
      </c>
      <c r="S1281" s="319" t="s">
        <v>357</v>
      </c>
      <c r="BE1281" s="60"/>
      <c r="BR1281" s="60"/>
      <c r="BX1281" s="151"/>
      <c r="CB1281" s="151"/>
      <c r="CM1281" s="151"/>
      <c r="CO1281" s="151"/>
      <c r="CT1281" s="151"/>
      <c r="CY1281" s="151"/>
    </row>
    <row r="1282" spans="1:103" x14ac:dyDescent="0.2">
      <c r="A1282" s="60"/>
      <c r="B1282" s="60"/>
      <c r="C1282" s="60"/>
      <c r="D1282" s="60"/>
      <c r="E1282" s="60"/>
      <c r="F1282" s="60"/>
      <c r="G1282" s="60"/>
      <c r="H1282" s="60"/>
      <c r="I1282" s="60"/>
      <c r="J1282" s="60"/>
      <c r="K1282" s="60"/>
      <c r="L1282" s="60"/>
      <c r="M1282" s="60"/>
      <c r="N1282" s="60"/>
      <c r="O1282" s="60"/>
      <c r="P1282" s="60"/>
      <c r="Q1282" s="60"/>
      <c r="R1282" s="334">
        <v>4228</v>
      </c>
      <c r="S1282" s="319" t="s">
        <v>357</v>
      </c>
      <c r="BE1282" s="60"/>
      <c r="BR1282" s="60"/>
      <c r="BX1282" s="151"/>
      <c r="CB1282" s="151"/>
      <c r="CM1282" s="151"/>
      <c r="CO1282" s="151"/>
      <c r="CT1282" s="151"/>
      <c r="CY1282" s="151"/>
    </row>
    <row r="1283" spans="1:103" x14ac:dyDescent="0.2">
      <c r="A1283" s="60"/>
      <c r="B1283" s="60"/>
      <c r="C1283" s="60"/>
      <c r="D1283" s="60"/>
      <c r="E1283" s="60"/>
      <c r="F1283" s="60"/>
      <c r="G1283" s="60"/>
      <c r="H1283" s="60"/>
      <c r="I1283" s="60"/>
      <c r="J1283" s="60"/>
      <c r="K1283" s="60"/>
      <c r="L1283" s="60"/>
      <c r="M1283" s="60"/>
      <c r="N1283" s="60"/>
      <c r="O1283" s="60"/>
      <c r="P1283" s="60"/>
      <c r="Q1283" s="60"/>
      <c r="R1283" s="334">
        <v>4230</v>
      </c>
      <c r="S1283" s="319" t="s">
        <v>357</v>
      </c>
      <c r="BE1283" s="60"/>
      <c r="BR1283" s="60"/>
      <c r="BX1283" s="151"/>
      <c r="CB1283" s="151"/>
      <c r="CM1283" s="151"/>
      <c r="CO1283" s="151"/>
      <c r="CT1283" s="151"/>
      <c r="CY1283" s="151"/>
    </row>
    <row r="1284" spans="1:103" x14ac:dyDescent="0.2">
      <c r="A1284" s="60"/>
      <c r="B1284" s="60"/>
      <c r="C1284" s="60"/>
      <c r="D1284" s="60"/>
      <c r="E1284" s="60"/>
      <c r="F1284" s="60"/>
      <c r="G1284" s="60"/>
      <c r="H1284" s="60"/>
      <c r="I1284" s="60"/>
      <c r="J1284" s="60"/>
      <c r="K1284" s="60"/>
      <c r="L1284" s="60"/>
      <c r="M1284" s="60"/>
      <c r="N1284" s="60"/>
      <c r="O1284" s="60"/>
      <c r="P1284" s="60"/>
      <c r="Q1284" s="60"/>
      <c r="R1284" s="334">
        <v>4231</v>
      </c>
      <c r="S1284" s="319" t="s">
        <v>357</v>
      </c>
      <c r="BE1284" s="60"/>
      <c r="BR1284" s="60"/>
      <c r="BX1284" s="151"/>
      <c r="CB1284" s="151"/>
      <c r="CM1284" s="151"/>
      <c r="CO1284" s="151"/>
      <c r="CT1284" s="151"/>
      <c r="CY1284" s="151"/>
    </row>
    <row r="1285" spans="1:103" x14ac:dyDescent="0.2">
      <c r="A1285" s="60"/>
      <c r="B1285" s="60"/>
      <c r="C1285" s="60"/>
      <c r="D1285" s="60"/>
      <c r="E1285" s="60"/>
      <c r="F1285" s="60"/>
      <c r="G1285" s="60"/>
      <c r="H1285" s="60"/>
      <c r="I1285" s="60"/>
      <c r="J1285" s="60"/>
      <c r="K1285" s="60"/>
      <c r="L1285" s="60"/>
      <c r="M1285" s="60"/>
      <c r="N1285" s="60"/>
      <c r="O1285" s="60"/>
      <c r="P1285" s="60"/>
      <c r="Q1285" s="60"/>
      <c r="R1285" s="334">
        <v>4234</v>
      </c>
      <c r="S1285" s="319" t="s">
        <v>357</v>
      </c>
      <c r="BE1285" s="60"/>
      <c r="BR1285" s="60"/>
      <c r="BX1285" s="151"/>
      <c r="CB1285" s="151"/>
      <c r="CM1285" s="151"/>
      <c r="CO1285" s="151"/>
      <c r="CT1285" s="151"/>
      <c r="CY1285" s="151"/>
    </row>
    <row r="1286" spans="1:103" x14ac:dyDescent="0.2">
      <c r="A1286" s="60"/>
      <c r="B1286" s="60"/>
      <c r="C1286" s="60"/>
      <c r="D1286" s="60"/>
      <c r="E1286" s="60"/>
      <c r="F1286" s="60"/>
      <c r="G1286" s="60"/>
      <c r="H1286" s="60"/>
      <c r="I1286" s="60"/>
      <c r="J1286" s="60"/>
      <c r="K1286" s="60"/>
      <c r="L1286" s="60"/>
      <c r="M1286" s="60"/>
      <c r="N1286" s="60"/>
      <c r="O1286" s="60"/>
      <c r="P1286" s="60"/>
      <c r="Q1286" s="60"/>
      <c r="R1286" s="334">
        <v>4236</v>
      </c>
      <c r="S1286" s="319" t="s">
        <v>357</v>
      </c>
      <c r="BE1286" s="60"/>
      <c r="BR1286" s="60"/>
      <c r="BX1286" s="151"/>
      <c r="CB1286" s="151"/>
      <c r="CM1286" s="151"/>
      <c r="CO1286" s="151"/>
      <c r="CT1286" s="151"/>
      <c r="CY1286" s="151"/>
    </row>
    <row r="1287" spans="1:103" x14ac:dyDescent="0.2">
      <c r="A1287" s="60"/>
      <c r="B1287" s="60"/>
      <c r="C1287" s="60"/>
      <c r="D1287" s="60"/>
      <c r="E1287" s="60"/>
      <c r="F1287" s="60"/>
      <c r="G1287" s="60"/>
      <c r="H1287" s="60"/>
      <c r="I1287" s="60"/>
      <c r="J1287" s="60"/>
      <c r="K1287" s="60"/>
      <c r="L1287" s="60"/>
      <c r="M1287" s="60"/>
      <c r="N1287" s="60"/>
      <c r="O1287" s="60"/>
      <c r="P1287" s="60"/>
      <c r="Q1287" s="60"/>
      <c r="R1287" s="334">
        <v>4237</v>
      </c>
      <c r="S1287" s="319" t="s">
        <v>357</v>
      </c>
      <c r="BE1287" s="60"/>
      <c r="BR1287" s="60"/>
      <c r="BX1287" s="151"/>
      <c r="CB1287" s="151"/>
      <c r="CM1287" s="151"/>
      <c r="CO1287" s="151"/>
      <c r="CT1287" s="151"/>
      <c r="CY1287" s="151"/>
    </row>
    <row r="1288" spans="1:103" x14ac:dyDescent="0.2">
      <c r="A1288" s="60"/>
      <c r="B1288" s="60"/>
      <c r="C1288" s="60"/>
      <c r="D1288" s="60"/>
      <c r="E1288" s="60"/>
      <c r="F1288" s="60"/>
      <c r="G1288" s="60"/>
      <c r="H1288" s="60"/>
      <c r="I1288" s="60"/>
      <c r="J1288" s="60"/>
      <c r="K1288" s="60"/>
      <c r="L1288" s="60"/>
      <c r="M1288" s="60"/>
      <c r="N1288" s="60"/>
      <c r="O1288" s="60"/>
      <c r="P1288" s="60"/>
      <c r="Q1288" s="60"/>
      <c r="R1288" s="334">
        <v>4238</v>
      </c>
      <c r="S1288" s="319" t="s">
        <v>357</v>
      </c>
      <c r="BE1288" s="60"/>
      <c r="BR1288" s="60"/>
      <c r="BX1288" s="151"/>
      <c r="CB1288" s="151"/>
      <c r="CM1288" s="151"/>
      <c r="CO1288" s="151"/>
      <c r="CT1288" s="151"/>
      <c r="CY1288" s="151"/>
    </row>
    <row r="1289" spans="1:103" x14ac:dyDescent="0.2">
      <c r="A1289" s="60"/>
      <c r="B1289" s="60"/>
      <c r="C1289" s="60"/>
      <c r="D1289" s="60"/>
      <c r="E1289" s="60"/>
      <c r="F1289" s="60"/>
      <c r="G1289" s="60"/>
      <c r="H1289" s="60"/>
      <c r="I1289" s="60"/>
      <c r="J1289" s="60"/>
      <c r="K1289" s="60"/>
      <c r="L1289" s="60"/>
      <c r="M1289" s="60"/>
      <c r="N1289" s="60"/>
      <c r="O1289" s="60"/>
      <c r="P1289" s="60"/>
      <c r="Q1289" s="60"/>
      <c r="R1289" s="334">
        <v>4239</v>
      </c>
      <c r="S1289" s="319" t="s">
        <v>357</v>
      </c>
      <c r="BE1289" s="60"/>
      <c r="BR1289" s="60"/>
      <c r="BX1289" s="151"/>
      <c r="CB1289" s="151"/>
      <c r="CM1289" s="151"/>
      <c r="CO1289" s="151"/>
      <c r="CT1289" s="151"/>
      <c r="CY1289" s="151"/>
    </row>
    <row r="1290" spans="1:103" x14ac:dyDescent="0.2">
      <c r="A1290" s="60"/>
      <c r="B1290" s="60"/>
      <c r="C1290" s="60"/>
      <c r="D1290" s="60"/>
      <c r="E1290" s="60"/>
      <c r="F1290" s="60"/>
      <c r="G1290" s="60"/>
      <c r="H1290" s="60"/>
      <c r="I1290" s="60"/>
      <c r="J1290" s="60"/>
      <c r="K1290" s="60"/>
      <c r="L1290" s="60"/>
      <c r="M1290" s="60"/>
      <c r="N1290" s="60"/>
      <c r="O1290" s="60"/>
      <c r="P1290" s="60"/>
      <c r="Q1290" s="60"/>
      <c r="R1290" s="334">
        <v>4240</v>
      </c>
      <c r="S1290" s="319" t="s">
        <v>357</v>
      </c>
      <c r="BE1290" s="60"/>
      <c r="BR1290" s="60"/>
      <c r="BX1290" s="151"/>
      <c r="CB1290" s="151"/>
      <c r="CM1290" s="151"/>
      <c r="CO1290" s="151"/>
      <c r="CT1290" s="151"/>
      <c r="CY1290" s="151"/>
    </row>
    <row r="1291" spans="1:103" x14ac:dyDescent="0.2">
      <c r="A1291" s="60"/>
      <c r="B1291" s="60"/>
      <c r="C1291" s="60"/>
      <c r="D1291" s="60"/>
      <c r="E1291" s="60"/>
      <c r="F1291" s="60"/>
      <c r="G1291" s="60"/>
      <c r="H1291" s="60"/>
      <c r="I1291" s="60"/>
      <c r="J1291" s="60"/>
      <c r="K1291" s="60"/>
      <c r="L1291" s="60"/>
      <c r="M1291" s="60"/>
      <c r="N1291" s="60"/>
      <c r="O1291" s="60"/>
      <c r="P1291" s="60"/>
      <c r="Q1291" s="60"/>
      <c r="R1291" s="334">
        <v>4241</v>
      </c>
      <c r="S1291" s="319" t="s">
        <v>357</v>
      </c>
      <c r="BE1291" s="60"/>
      <c r="BR1291" s="60"/>
      <c r="BX1291" s="151"/>
      <c r="CB1291" s="151"/>
      <c r="CM1291" s="151"/>
      <c r="CO1291" s="151"/>
      <c r="CT1291" s="151"/>
      <c r="CY1291" s="151"/>
    </row>
    <row r="1292" spans="1:103" x14ac:dyDescent="0.2">
      <c r="A1292" s="60"/>
      <c r="B1292" s="60"/>
      <c r="C1292" s="60"/>
      <c r="D1292" s="60"/>
      <c r="E1292" s="60"/>
      <c r="F1292" s="60"/>
      <c r="G1292" s="60"/>
      <c r="H1292" s="60"/>
      <c r="I1292" s="60"/>
      <c r="J1292" s="60"/>
      <c r="K1292" s="60"/>
      <c r="L1292" s="60"/>
      <c r="M1292" s="60"/>
      <c r="N1292" s="60"/>
      <c r="O1292" s="60"/>
      <c r="P1292" s="60"/>
      <c r="Q1292" s="60"/>
      <c r="R1292" s="334">
        <v>4243</v>
      </c>
      <c r="S1292" s="319" t="s">
        <v>357</v>
      </c>
      <c r="BE1292" s="60"/>
      <c r="BR1292" s="60"/>
      <c r="BX1292" s="151"/>
      <c r="CB1292" s="151"/>
      <c r="CM1292" s="151"/>
      <c r="CO1292" s="151"/>
      <c r="CT1292" s="151"/>
      <c r="CY1292" s="151"/>
    </row>
    <row r="1293" spans="1:103" x14ac:dyDescent="0.2">
      <c r="A1293" s="60"/>
      <c r="B1293" s="60"/>
      <c r="C1293" s="60"/>
      <c r="D1293" s="60"/>
      <c r="E1293" s="60"/>
      <c r="F1293" s="60"/>
      <c r="G1293" s="60"/>
      <c r="H1293" s="60"/>
      <c r="I1293" s="60"/>
      <c r="J1293" s="60"/>
      <c r="K1293" s="60"/>
      <c r="L1293" s="60"/>
      <c r="M1293" s="60"/>
      <c r="N1293" s="60"/>
      <c r="O1293" s="60"/>
      <c r="P1293" s="60"/>
      <c r="Q1293" s="60"/>
      <c r="R1293" s="334">
        <v>4250</v>
      </c>
      <c r="S1293" s="319" t="s">
        <v>357</v>
      </c>
      <c r="BE1293" s="60"/>
      <c r="BR1293" s="60"/>
      <c r="BX1293" s="151"/>
      <c r="CB1293" s="151"/>
      <c r="CM1293" s="151"/>
      <c r="CO1293" s="151"/>
      <c r="CT1293" s="151"/>
      <c r="CY1293" s="151"/>
    </row>
    <row r="1294" spans="1:103" x14ac:dyDescent="0.2">
      <c r="A1294" s="60"/>
      <c r="B1294" s="60"/>
      <c r="C1294" s="60"/>
      <c r="D1294" s="60"/>
      <c r="E1294" s="60"/>
      <c r="F1294" s="60"/>
      <c r="G1294" s="60"/>
      <c r="H1294" s="60"/>
      <c r="I1294" s="60"/>
      <c r="J1294" s="60"/>
      <c r="K1294" s="60"/>
      <c r="L1294" s="60"/>
      <c r="M1294" s="60"/>
      <c r="N1294" s="60"/>
      <c r="O1294" s="60"/>
      <c r="P1294" s="60"/>
      <c r="Q1294" s="60"/>
      <c r="R1294" s="334">
        <v>4252</v>
      </c>
      <c r="S1294" s="319" t="s">
        <v>357</v>
      </c>
      <c r="BE1294" s="60"/>
      <c r="BR1294" s="60"/>
      <c r="BX1294" s="151"/>
      <c r="CB1294" s="151"/>
      <c r="CM1294" s="151"/>
      <c r="CO1294" s="151"/>
      <c r="CT1294" s="151"/>
      <c r="CY1294" s="151"/>
    </row>
    <row r="1295" spans="1:103" x14ac:dyDescent="0.2">
      <c r="A1295" s="60"/>
      <c r="B1295" s="60"/>
      <c r="C1295" s="60"/>
      <c r="D1295" s="60"/>
      <c r="E1295" s="60"/>
      <c r="F1295" s="60"/>
      <c r="G1295" s="60"/>
      <c r="H1295" s="60"/>
      <c r="I1295" s="60"/>
      <c r="J1295" s="60"/>
      <c r="K1295" s="60"/>
      <c r="L1295" s="60"/>
      <c r="M1295" s="60"/>
      <c r="N1295" s="60"/>
      <c r="O1295" s="60"/>
      <c r="P1295" s="60"/>
      <c r="Q1295" s="60"/>
      <c r="R1295" s="334">
        <v>4253</v>
      </c>
      <c r="S1295" s="319" t="s">
        <v>357</v>
      </c>
      <c r="BE1295" s="60"/>
      <c r="BR1295" s="60"/>
      <c r="BX1295" s="151"/>
      <c r="CB1295" s="151"/>
      <c r="CM1295" s="151"/>
      <c r="CO1295" s="151"/>
      <c r="CT1295" s="151"/>
      <c r="CY1295" s="151"/>
    </row>
    <row r="1296" spans="1:103" x14ac:dyDescent="0.2">
      <c r="A1296" s="60"/>
      <c r="B1296" s="60"/>
      <c r="C1296" s="60"/>
      <c r="D1296" s="60"/>
      <c r="E1296" s="60"/>
      <c r="F1296" s="60"/>
      <c r="G1296" s="60"/>
      <c r="H1296" s="60"/>
      <c r="I1296" s="60"/>
      <c r="J1296" s="60"/>
      <c r="K1296" s="60"/>
      <c r="L1296" s="60"/>
      <c r="M1296" s="60"/>
      <c r="N1296" s="60"/>
      <c r="O1296" s="60"/>
      <c r="P1296" s="60"/>
      <c r="Q1296" s="60"/>
      <c r="R1296" s="334">
        <v>4254</v>
      </c>
      <c r="S1296" s="319" t="s">
        <v>357</v>
      </c>
      <c r="BE1296" s="60"/>
      <c r="BR1296" s="60"/>
      <c r="BX1296" s="151"/>
      <c r="CB1296" s="151"/>
      <c r="CM1296" s="151"/>
      <c r="CO1296" s="151"/>
      <c r="CT1296" s="151"/>
      <c r="CY1296" s="151"/>
    </row>
    <row r="1297" spans="1:103" x14ac:dyDescent="0.2">
      <c r="A1297" s="60"/>
      <c r="B1297" s="60"/>
      <c r="C1297" s="60"/>
      <c r="D1297" s="60"/>
      <c r="E1297" s="60"/>
      <c r="F1297" s="60"/>
      <c r="G1297" s="60"/>
      <c r="H1297" s="60"/>
      <c r="I1297" s="60"/>
      <c r="J1297" s="60"/>
      <c r="K1297" s="60"/>
      <c r="L1297" s="60"/>
      <c r="M1297" s="60"/>
      <c r="N1297" s="60"/>
      <c r="O1297" s="60"/>
      <c r="P1297" s="60"/>
      <c r="Q1297" s="60"/>
      <c r="R1297" s="334">
        <v>4255</v>
      </c>
      <c r="S1297" s="319" t="s">
        <v>357</v>
      </c>
      <c r="BE1297" s="60"/>
      <c r="BR1297" s="60"/>
      <c r="BX1297" s="151"/>
      <c r="CB1297" s="151"/>
      <c r="CM1297" s="151"/>
      <c r="CO1297" s="151"/>
      <c r="CT1297" s="151"/>
      <c r="CY1297" s="151"/>
    </row>
    <row r="1298" spans="1:103" x14ac:dyDescent="0.2">
      <c r="A1298" s="60"/>
      <c r="B1298" s="60"/>
      <c r="C1298" s="60"/>
      <c r="D1298" s="60"/>
      <c r="E1298" s="60"/>
      <c r="F1298" s="60"/>
      <c r="G1298" s="60"/>
      <c r="H1298" s="60"/>
      <c r="I1298" s="60"/>
      <c r="J1298" s="60"/>
      <c r="K1298" s="60"/>
      <c r="L1298" s="60"/>
      <c r="M1298" s="60"/>
      <c r="N1298" s="60"/>
      <c r="O1298" s="60"/>
      <c r="P1298" s="60"/>
      <c r="Q1298" s="60"/>
      <c r="R1298" s="334">
        <v>4256</v>
      </c>
      <c r="S1298" s="319" t="s">
        <v>357</v>
      </c>
      <c r="BE1298" s="60"/>
      <c r="BR1298" s="60"/>
      <c r="BX1298" s="151"/>
      <c r="CB1298" s="151"/>
      <c r="CM1298" s="151"/>
      <c r="CO1298" s="151"/>
      <c r="CT1298" s="151"/>
      <c r="CY1298" s="151"/>
    </row>
    <row r="1299" spans="1:103" x14ac:dyDescent="0.2">
      <c r="A1299" s="60"/>
      <c r="B1299" s="60"/>
      <c r="C1299" s="60"/>
      <c r="D1299" s="60"/>
      <c r="E1299" s="60"/>
      <c r="F1299" s="60"/>
      <c r="G1299" s="60"/>
      <c r="H1299" s="60"/>
      <c r="I1299" s="60"/>
      <c r="J1299" s="60"/>
      <c r="K1299" s="60"/>
      <c r="L1299" s="60"/>
      <c r="M1299" s="60"/>
      <c r="N1299" s="60"/>
      <c r="O1299" s="60"/>
      <c r="P1299" s="60"/>
      <c r="Q1299" s="60"/>
      <c r="R1299" s="334">
        <v>4257</v>
      </c>
      <c r="S1299" s="319" t="s">
        <v>357</v>
      </c>
      <c r="BE1299" s="60"/>
      <c r="BR1299" s="60"/>
      <c r="BX1299" s="151"/>
      <c r="CB1299" s="151"/>
      <c r="CM1299" s="151"/>
      <c r="CO1299" s="151"/>
      <c r="CT1299" s="151"/>
      <c r="CY1299" s="151"/>
    </row>
    <row r="1300" spans="1:103" x14ac:dyDescent="0.2">
      <c r="A1300" s="60"/>
      <c r="B1300" s="60"/>
      <c r="C1300" s="60"/>
      <c r="D1300" s="60"/>
      <c r="E1300" s="60"/>
      <c r="F1300" s="60"/>
      <c r="G1300" s="60"/>
      <c r="H1300" s="60"/>
      <c r="I1300" s="60"/>
      <c r="J1300" s="60"/>
      <c r="K1300" s="60"/>
      <c r="L1300" s="60"/>
      <c r="M1300" s="60"/>
      <c r="N1300" s="60"/>
      <c r="O1300" s="60"/>
      <c r="P1300" s="60"/>
      <c r="Q1300" s="60"/>
      <c r="R1300" s="334">
        <v>4258</v>
      </c>
      <c r="S1300" s="319" t="s">
        <v>357</v>
      </c>
      <c r="BE1300" s="60"/>
      <c r="BR1300" s="60"/>
      <c r="BX1300" s="151"/>
      <c r="CB1300" s="151"/>
      <c r="CM1300" s="151"/>
      <c r="CO1300" s="151"/>
      <c r="CT1300" s="151"/>
      <c r="CY1300" s="151"/>
    </row>
    <row r="1301" spans="1:103" x14ac:dyDescent="0.2">
      <c r="A1301" s="60"/>
      <c r="B1301" s="60"/>
      <c r="C1301" s="60"/>
      <c r="D1301" s="60"/>
      <c r="E1301" s="60"/>
      <c r="F1301" s="60"/>
      <c r="G1301" s="60"/>
      <c r="H1301" s="60"/>
      <c r="I1301" s="60"/>
      <c r="J1301" s="60"/>
      <c r="K1301" s="60"/>
      <c r="L1301" s="60"/>
      <c r="M1301" s="60"/>
      <c r="N1301" s="60"/>
      <c r="O1301" s="60"/>
      <c r="P1301" s="60"/>
      <c r="Q1301" s="60"/>
      <c r="R1301" s="334">
        <v>4259</v>
      </c>
      <c r="S1301" s="319" t="s">
        <v>357</v>
      </c>
      <c r="BE1301" s="60"/>
      <c r="BR1301" s="60"/>
      <c r="BX1301" s="151"/>
      <c r="CB1301" s="151"/>
      <c r="CM1301" s="151"/>
      <c r="CO1301" s="151"/>
      <c r="CT1301" s="151"/>
      <c r="CY1301" s="151"/>
    </row>
    <row r="1302" spans="1:103" x14ac:dyDescent="0.2">
      <c r="A1302" s="60"/>
      <c r="B1302" s="60"/>
      <c r="C1302" s="60"/>
      <c r="D1302" s="60"/>
      <c r="E1302" s="60"/>
      <c r="F1302" s="60"/>
      <c r="G1302" s="60"/>
      <c r="H1302" s="60"/>
      <c r="I1302" s="60"/>
      <c r="J1302" s="60"/>
      <c r="K1302" s="60"/>
      <c r="L1302" s="60"/>
      <c r="M1302" s="60"/>
      <c r="N1302" s="60"/>
      <c r="O1302" s="60"/>
      <c r="P1302" s="60"/>
      <c r="Q1302" s="60"/>
      <c r="R1302" s="334">
        <v>4260</v>
      </c>
      <c r="S1302" s="319" t="s">
        <v>357</v>
      </c>
      <c r="BE1302" s="60"/>
      <c r="BR1302" s="60"/>
      <c r="BX1302" s="151"/>
      <c r="CB1302" s="151"/>
      <c r="CM1302" s="151"/>
      <c r="CO1302" s="151"/>
      <c r="CT1302" s="151"/>
      <c r="CY1302" s="151"/>
    </row>
    <row r="1303" spans="1:103" x14ac:dyDescent="0.2">
      <c r="A1303" s="60"/>
      <c r="B1303" s="60"/>
      <c r="C1303" s="60"/>
      <c r="D1303" s="60"/>
      <c r="E1303" s="60"/>
      <c r="F1303" s="60"/>
      <c r="G1303" s="60"/>
      <c r="H1303" s="60"/>
      <c r="I1303" s="60"/>
      <c r="J1303" s="60"/>
      <c r="K1303" s="60"/>
      <c r="L1303" s="60"/>
      <c r="M1303" s="60"/>
      <c r="N1303" s="60"/>
      <c r="O1303" s="60"/>
      <c r="P1303" s="60"/>
      <c r="Q1303" s="60"/>
      <c r="R1303" s="334">
        <v>4261</v>
      </c>
      <c r="S1303" s="319" t="s">
        <v>357</v>
      </c>
      <c r="BE1303" s="60"/>
      <c r="BR1303" s="60"/>
      <c r="BX1303" s="151"/>
      <c r="CB1303" s="151"/>
      <c r="CM1303" s="151"/>
      <c r="CO1303" s="151"/>
      <c r="CT1303" s="151"/>
      <c r="CY1303" s="151"/>
    </row>
    <row r="1304" spans="1:103" x14ac:dyDescent="0.2">
      <c r="A1304" s="60"/>
      <c r="B1304" s="60"/>
      <c r="C1304" s="60"/>
      <c r="D1304" s="60"/>
      <c r="E1304" s="60"/>
      <c r="F1304" s="60"/>
      <c r="G1304" s="60"/>
      <c r="H1304" s="60"/>
      <c r="I1304" s="60"/>
      <c r="J1304" s="60"/>
      <c r="K1304" s="60"/>
      <c r="L1304" s="60"/>
      <c r="M1304" s="60"/>
      <c r="N1304" s="60"/>
      <c r="O1304" s="60"/>
      <c r="P1304" s="60"/>
      <c r="Q1304" s="60"/>
      <c r="R1304" s="334">
        <v>4262</v>
      </c>
      <c r="S1304" s="319" t="s">
        <v>357</v>
      </c>
      <c r="BE1304" s="60"/>
      <c r="BR1304" s="60"/>
      <c r="BX1304" s="151"/>
      <c r="CB1304" s="151"/>
      <c r="CM1304" s="151"/>
      <c r="CO1304" s="151"/>
      <c r="CT1304" s="151"/>
      <c r="CY1304" s="151"/>
    </row>
    <row r="1305" spans="1:103" x14ac:dyDescent="0.2">
      <c r="A1305" s="60"/>
      <c r="B1305" s="60"/>
      <c r="C1305" s="60"/>
      <c r="D1305" s="60"/>
      <c r="E1305" s="60"/>
      <c r="F1305" s="60"/>
      <c r="G1305" s="60"/>
      <c r="H1305" s="60"/>
      <c r="I1305" s="60"/>
      <c r="J1305" s="60"/>
      <c r="K1305" s="60"/>
      <c r="L1305" s="60"/>
      <c r="M1305" s="60"/>
      <c r="N1305" s="60"/>
      <c r="O1305" s="60"/>
      <c r="P1305" s="60"/>
      <c r="Q1305" s="60"/>
      <c r="R1305" s="334">
        <v>4263</v>
      </c>
      <c r="S1305" s="319" t="s">
        <v>357</v>
      </c>
      <c r="BE1305" s="60"/>
      <c r="BR1305" s="60"/>
      <c r="BX1305" s="151"/>
      <c r="CB1305" s="151"/>
      <c r="CM1305" s="151"/>
      <c r="CO1305" s="151"/>
      <c r="CT1305" s="151"/>
      <c r="CY1305" s="151"/>
    </row>
    <row r="1306" spans="1:103" x14ac:dyDescent="0.2">
      <c r="A1306" s="60"/>
      <c r="B1306" s="60"/>
      <c r="C1306" s="60"/>
      <c r="D1306" s="60"/>
      <c r="E1306" s="60"/>
      <c r="F1306" s="60"/>
      <c r="G1306" s="60"/>
      <c r="H1306" s="60"/>
      <c r="I1306" s="60"/>
      <c r="J1306" s="60"/>
      <c r="K1306" s="60"/>
      <c r="L1306" s="60"/>
      <c r="M1306" s="60"/>
      <c r="N1306" s="60"/>
      <c r="O1306" s="60"/>
      <c r="P1306" s="60"/>
      <c r="Q1306" s="60"/>
      <c r="R1306" s="334">
        <v>4265</v>
      </c>
      <c r="S1306" s="319" t="s">
        <v>357</v>
      </c>
      <c r="BE1306" s="60"/>
      <c r="BR1306" s="60"/>
      <c r="BX1306" s="151"/>
      <c r="CB1306" s="151"/>
      <c r="CM1306" s="151"/>
      <c r="CO1306" s="151"/>
      <c r="CT1306" s="151"/>
      <c r="CY1306" s="151"/>
    </row>
    <row r="1307" spans="1:103" x14ac:dyDescent="0.2">
      <c r="A1307" s="60"/>
      <c r="B1307" s="60"/>
      <c r="C1307" s="60"/>
      <c r="D1307" s="60"/>
      <c r="E1307" s="60"/>
      <c r="F1307" s="60"/>
      <c r="G1307" s="60"/>
      <c r="H1307" s="60"/>
      <c r="I1307" s="60"/>
      <c r="J1307" s="60"/>
      <c r="K1307" s="60"/>
      <c r="L1307" s="60"/>
      <c r="M1307" s="60"/>
      <c r="N1307" s="60"/>
      <c r="O1307" s="60"/>
      <c r="P1307" s="60"/>
      <c r="Q1307" s="60"/>
      <c r="R1307" s="334">
        <v>4266</v>
      </c>
      <c r="S1307" s="319" t="s">
        <v>357</v>
      </c>
      <c r="BE1307" s="60"/>
      <c r="BR1307" s="60"/>
      <c r="BX1307" s="151"/>
      <c r="CB1307" s="151"/>
      <c r="CM1307" s="151"/>
      <c r="CO1307" s="151"/>
      <c r="CT1307" s="151"/>
      <c r="CY1307" s="151"/>
    </row>
    <row r="1308" spans="1:103" x14ac:dyDescent="0.2">
      <c r="A1308" s="60"/>
      <c r="B1308" s="60"/>
      <c r="C1308" s="60"/>
      <c r="D1308" s="60"/>
      <c r="E1308" s="60"/>
      <c r="F1308" s="60"/>
      <c r="G1308" s="60"/>
      <c r="H1308" s="60"/>
      <c r="I1308" s="60"/>
      <c r="J1308" s="60"/>
      <c r="K1308" s="60"/>
      <c r="L1308" s="60"/>
      <c r="M1308" s="60"/>
      <c r="N1308" s="60"/>
      <c r="O1308" s="60"/>
      <c r="P1308" s="60"/>
      <c r="Q1308" s="60"/>
      <c r="R1308" s="334">
        <v>4267</v>
      </c>
      <c r="S1308" s="319" t="s">
        <v>357</v>
      </c>
      <c r="BE1308" s="60"/>
      <c r="BR1308" s="60"/>
      <c r="BX1308" s="151"/>
      <c r="CB1308" s="151"/>
      <c r="CM1308" s="151"/>
      <c r="CO1308" s="151"/>
      <c r="CT1308" s="151"/>
      <c r="CY1308" s="151"/>
    </row>
    <row r="1309" spans="1:103" x14ac:dyDescent="0.2">
      <c r="A1309" s="60"/>
      <c r="B1309" s="60"/>
      <c r="C1309" s="60"/>
      <c r="D1309" s="60"/>
      <c r="E1309" s="60"/>
      <c r="F1309" s="60"/>
      <c r="G1309" s="60"/>
      <c r="H1309" s="60"/>
      <c r="I1309" s="60"/>
      <c r="J1309" s="60"/>
      <c r="K1309" s="60"/>
      <c r="L1309" s="60"/>
      <c r="M1309" s="60"/>
      <c r="N1309" s="60"/>
      <c r="O1309" s="60"/>
      <c r="P1309" s="60"/>
      <c r="Q1309" s="60"/>
      <c r="R1309" s="334">
        <v>4268</v>
      </c>
      <c r="S1309" s="319" t="s">
        <v>357</v>
      </c>
      <c r="BE1309" s="60"/>
      <c r="BR1309" s="60"/>
      <c r="BX1309" s="151"/>
      <c r="CB1309" s="151"/>
      <c r="CM1309" s="151"/>
      <c r="CO1309" s="151"/>
      <c r="CT1309" s="151"/>
      <c r="CY1309" s="151"/>
    </row>
    <row r="1310" spans="1:103" x14ac:dyDescent="0.2">
      <c r="A1310" s="60"/>
      <c r="B1310" s="60"/>
      <c r="C1310" s="60"/>
      <c r="D1310" s="60"/>
      <c r="E1310" s="60"/>
      <c r="F1310" s="60"/>
      <c r="G1310" s="60"/>
      <c r="H1310" s="60"/>
      <c r="I1310" s="60"/>
      <c r="J1310" s="60"/>
      <c r="K1310" s="60"/>
      <c r="L1310" s="60"/>
      <c r="M1310" s="60"/>
      <c r="N1310" s="60"/>
      <c r="O1310" s="60"/>
      <c r="P1310" s="60"/>
      <c r="Q1310" s="60"/>
      <c r="R1310" s="334">
        <v>4270</v>
      </c>
      <c r="S1310" s="319" t="s">
        <v>357</v>
      </c>
      <c r="BE1310" s="60"/>
      <c r="BR1310" s="60"/>
      <c r="BX1310" s="151"/>
      <c r="CB1310" s="151"/>
      <c r="CM1310" s="151"/>
      <c r="CO1310" s="151"/>
      <c r="CT1310" s="151"/>
      <c r="CY1310" s="151"/>
    </row>
    <row r="1311" spans="1:103" x14ac:dyDescent="0.2">
      <c r="A1311" s="60"/>
      <c r="B1311" s="60"/>
      <c r="C1311" s="60"/>
      <c r="D1311" s="60"/>
      <c r="E1311" s="60"/>
      <c r="F1311" s="60"/>
      <c r="G1311" s="60"/>
      <c r="H1311" s="60"/>
      <c r="I1311" s="60"/>
      <c r="J1311" s="60"/>
      <c r="K1311" s="60"/>
      <c r="L1311" s="60"/>
      <c r="M1311" s="60"/>
      <c r="N1311" s="60"/>
      <c r="O1311" s="60"/>
      <c r="P1311" s="60"/>
      <c r="Q1311" s="60"/>
      <c r="R1311" s="334">
        <v>4271</v>
      </c>
      <c r="S1311" s="319" t="s">
        <v>357</v>
      </c>
      <c r="BE1311" s="60"/>
      <c r="BR1311" s="60"/>
      <c r="BX1311" s="151"/>
      <c r="CB1311" s="151"/>
      <c r="CM1311" s="151"/>
      <c r="CO1311" s="151"/>
      <c r="CT1311" s="151"/>
      <c r="CY1311" s="151"/>
    </row>
    <row r="1312" spans="1:103" x14ac:dyDescent="0.2">
      <c r="A1312" s="60"/>
      <c r="B1312" s="60"/>
      <c r="C1312" s="60"/>
      <c r="D1312" s="60"/>
      <c r="E1312" s="60"/>
      <c r="F1312" s="60"/>
      <c r="G1312" s="60"/>
      <c r="H1312" s="60"/>
      <c r="I1312" s="60"/>
      <c r="J1312" s="60"/>
      <c r="K1312" s="60"/>
      <c r="L1312" s="60"/>
      <c r="M1312" s="60"/>
      <c r="N1312" s="60"/>
      <c r="O1312" s="60"/>
      <c r="P1312" s="60"/>
      <c r="Q1312" s="60"/>
      <c r="R1312" s="334">
        <v>4274</v>
      </c>
      <c r="S1312" s="319" t="s">
        <v>357</v>
      </c>
      <c r="BE1312" s="60"/>
      <c r="BR1312" s="60"/>
      <c r="BX1312" s="151"/>
      <c r="CB1312" s="151"/>
      <c r="CM1312" s="151"/>
      <c r="CO1312" s="151"/>
      <c r="CT1312" s="151"/>
      <c r="CY1312" s="151"/>
    </row>
    <row r="1313" spans="1:103" x14ac:dyDescent="0.2">
      <c r="A1313" s="60"/>
      <c r="B1313" s="60"/>
      <c r="C1313" s="60"/>
      <c r="D1313" s="60"/>
      <c r="E1313" s="60"/>
      <c r="F1313" s="60"/>
      <c r="G1313" s="60"/>
      <c r="H1313" s="60"/>
      <c r="I1313" s="60"/>
      <c r="J1313" s="60"/>
      <c r="K1313" s="60"/>
      <c r="L1313" s="60"/>
      <c r="M1313" s="60"/>
      <c r="N1313" s="60"/>
      <c r="O1313" s="60"/>
      <c r="P1313" s="60"/>
      <c r="Q1313" s="60"/>
      <c r="R1313" s="334">
        <v>4275</v>
      </c>
      <c r="S1313" s="319" t="s">
        <v>357</v>
      </c>
      <c r="BE1313" s="60"/>
      <c r="BR1313" s="60"/>
      <c r="BX1313" s="151"/>
      <c r="CB1313" s="151"/>
      <c r="CM1313" s="151"/>
      <c r="CO1313" s="151"/>
      <c r="CT1313" s="151"/>
      <c r="CY1313" s="151"/>
    </row>
    <row r="1314" spans="1:103" x14ac:dyDescent="0.2">
      <c r="A1314" s="60"/>
      <c r="B1314" s="60"/>
      <c r="C1314" s="60"/>
      <c r="D1314" s="60"/>
      <c r="E1314" s="60"/>
      <c r="F1314" s="60"/>
      <c r="G1314" s="60"/>
      <c r="H1314" s="60"/>
      <c r="I1314" s="60"/>
      <c r="J1314" s="60"/>
      <c r="K1314" s="60"/>
      <c r="L1314" s="60"/>
      <c r="M1314" s="60"/>
      <c r="N1314" s="60"/>
      <c r="O1314" s="60"/>
      <c r="P1314" s="60"/>
      <c r="Q1314" s="60"/>
      <c r="R1314" s="334">
        <v>4276</v>
      </c>
      <c r="S1314" s="319" t="s">
        <v>357</v>
      </c>
      <c r="BE1314" s="60"/>
      <c r="BR1314" s="60"/>
      <c r="BX1314" s="151"/>
      <c r="CB1314" s="151"/>
      <c r="CM1314" s="151"/>
      <c r="CO1314" s="151"/>
      <c r="CT1314" s="151"/>
      <c r="CY1314" s="151"/>
    </row>
    <row r="1315" spans="1:103" x14ac:dyDescent="0.2">
      <c r="A1315" s="60"/>
      <c r="B1315" s="60"/>
      <c r="C1315" s="60"/>
      <c r="D1315" s="60"/>
      <c r="E1315" s="60"/>
      <c r="F1315" s="60"/>
      <c r="G1315" s="60"/>
      <c r="H1315" s="60"/>
      <c r="I1315" s="60"/>
      <c r="J1315" s="60"/>
      <c r="K1315" s="60"/>
      <c r="L1315" s="60"/>
      <c r="M1315" s="60"/>
      <c r="N1315" s="60"/>
      <c r="O1315" s="60"/>
      <c r="P1315" s="60"/>
      <c r="Q1315" s="60"/>
      <c r="R1315" s="334">
        <v>4280</v>
      </c>
      <c r="S1315" s="319" t="s">
        <v>357</v>
      </c>
      <c r="BE1315" s="60"/>
      <c r="BR1315" s="60"/>
      <c r="BX1315" s="151"/>
      <c r="CB1315" s="151"/>
      <c r="CM1315" s="151"/>
      <c r="CO1315" s="151"/>
      <c r="CT1315" s="151"/>
      <c r="CY1315" s="151"/>
    </row>
    <row r="1316" spans="1:103" x14ac:dyDescent="0.2">
      <c r="A1316" s="60"/>
      <c r="B1316" s="60"/>
      <c r="C1316" s="60"/>
      <c r="D1316" s="60"/>
      <c r="E1316" s="60"/>
      <c r="F1316" s="60"/>
      <c r="G1316" s="60"/>
      <c r="H1316" s="60"/>
      <c r="I1316" s="60"/>
      <c r="J1316" s="60"/>
      <c r="K1316" s="60"/>
      <c r="L1316" s="60"/>
      <c r="M1316" s="60"/>
      <c r="N1316" s="60"/>
      <c r="O1316" s="60"/>
      <c r="P1316" s="60"/>
      <c r="Q1316" s="60"/>
      <c r="R1316" s="334">
        <v>4281</v>
      </c>
      <c r="S1316" s="319" t="s">
        <v>357</v>
      </c>
      <c r="BE1316" s="60"/>
      <c r="BR1316" s="60"/>
      <c r="BX1316" s="151"/>
      <c r="CB1316" s="151"/>
      <c r="CM1316" s="151"/>
      <c r="CO1316" s="151"/>
      <c r="CT1316" s="151"/>
      <c r="CY1316" s="151"/>
    </row>
    <row r="1317" spans="1:103" x14ac:dyDescent="0.2">
      <c r="A1317" s="60"/>
      <c r="B1317" s="60"/>
      <c r="C1317" s="60"/>
      <c r="D1317" s="60"/>
      <c r="E1317" s="60"/>
      <c r="F1317" s="60"/>
      <c r="G1317" s="60"/>
      <c r="H1317" s="60"/>
      <c r="I1317" s="60"/>
      <c r="J1317" s="60"/>
      <c r="K1317" s="60"/>
      <c r="L1317" s="60"/>
      <c r="M1317" s="60"/>
      <c r="N1317" s="60"/>
      <c r="O1317" s="60"/>
      <c r="P1317" s="60"/>
      <c r="Q1317" s="60"/>
      <c r="R1317" s="334">
        <v>4282</v>
      </c>
      <c r="S1317" s="319" t="s">
        <v>357</v>
      </c>
      <c r="BE1317" s="60"/>
      <c r="BR1317" s="60"/>
      <c r="BX1317" s="151"/>
      <c r="CB1317" s="151"/>
      <c r="CM1317" s="151"/>
      <c r="CO1317" s="151"/>
      <c r="CT1317" s="151"/>
      <c r="CY1317" s="151"/>
    </row>
    <row r="1318" spans="1:103" x14ac:dyDescent="0.2">
      <c r="A1318" s="60"/>
      <c r="B1318" s="60"/>
      <c r="C1318" s="60"/>
      <c r="D1318" s="60"/>
      <c r="E1318" s="60"/>
      <c r="F1318" s="60"/>
      <c r="G1318" s="60"/>
      <c r="H1318" s="60"/>
      <c r="I1318" s="60"/>
      <c r="J1318" s="60"/>
      <c r="K1318" s="60"/>
      <c r="L1318" s="60"/>
      <c r="M1318" s="60"/>
      <c r="N1318" s="60"/>
      <c r="O1318" s="60"/>
      <c r="P1318" s="60"/>
      <c r="Q1318" s="60"/>
      <c r="R1318" s="334">
        <v>4284</v>
      </c>
      <c r="S1318" s="319" t="s">
        <v>357</v>
      </c>
      <c r="BE1318" s="60"/>
      <c r="BR1318" s="60"/>
      <c r="BX1318" s="151"/>
      <c r="CB1318" s="151"/>
      <c r="CM1318" s="151"/>
      <c r="CO1318" s="151"/>
      <c r="CT1318" s="151"/>
      <c r="CY1318" s="151"/>
    </row>
    <row r="1319" spans="1:103" x14ac:dyDescent="0.2">
      <c r="A1319" s="60"/>
      <c r="B1319" s="60"/>
      <c r="C1319" s="60"/>
      <c r="D1319" s="60"/>
      <c r="E1319" s="60"/>
      <c r="F1319" s="60"/>
      <c r="G1319" s="60"/>
      <c r="H1319" s="60"/>
      <c r="I1319" s="60"/>
      <c r="J1319" s="60"/>
      <c r="K1319" s="60"/>
      <c r="L1319" s="60"/>
      <c r="M1319" s="60"/>
      <c r="N1319" s="60"/>
      <c r="O1319" s="60"/>
      <c r="P1319" s="60"/>
      <c r="Q1319" s="60"/>
      <c r="R1319" s="334">
        <v>4285</v>
      </c>
      <c r="S1319" s="319" t="s">
        <v>357</v>
      </c>
      <c r="BE1319" s="60"/>
      <c r="BR1319" s="60"/>
      <c r="BX1319" s="151"/>
      <c r="CB1319" s="151"/>
      <c r="CM1319" s="151"/>
      <c r="CO1319" s="151"/>
      <c r="CT1319" s="151"/>
      <c r="CY1319" s="151"/>
    </row>
    <row r="1320" spans="1:103" x14ac:dyDescent="0.2">
      <c r="A1320" s="60"/>
      <c r="B1320" s="60"/>
      <c r="C1320" s="60"/>
      <c r="D1320" s="60"/>
      <c r="E1320" s="60"/>
      <c r="F1320" s="60"/>
      <c r="G1320" s="60"/>
      <c r="H1320" s="60"/>
      <c r="I1320" s="60"/>
      <c r="J1320" s="60"/>
      <c r="K1320" s="60"/>
      <c r="L1320" s="60"/>
      <c r="M1320" s="60"/>
      <c r="N1320" s="60"/>
      <c r="O1320" s="60"/>
      <c r="P1320" s="60"/>
      <c r="Q1320" s="60"/>
      <c r="R1320" s="334">
        <v>4286</v>
      </c>
      <c r="S1320" s="319" t="s">
        <v>357</v>
      </c>
      <c r="BE1320" s="60"/>
      <c r="BR1320" s="60"/>
      <c r="BX1320" s="151"/>
      <c r="CB1320" s="151"/>
      <c r="CM1320" s="151"/>
      <c r="CO1320" s="151"/>
      <c r="CT1320" s="151"/>
      <c r="CY1320" s="151"/>
    </row>
    <row r="1321" spans="1:103" x14ac:dyDescent="0.2">
      <c r="A1321" s="60"/>
      <c r="B1321" s="60"/>
      <c r="C1321" s="60"/>
      <c r="D1321" s="60"/>
      <c r="E1321" s="60"/>
      <c r="F1321" s="60"/>
      <c r="G1321" s="60"/>
      <c r="H1321" s="60"/>
      <c r="I1321" s="60"/>
      <c r="J1321" s="60"/>
      <c r="K1321" s="60"/>
      <c r="L1321" s="60"/>
      <c r="M1321" s="60"/>
      <c r="N1321" s="60"/>
      <c r="O1321" s="60"/>
      <c r="P1321" s="60"/>
      <c r="Q1321" s="60"/>
      <c r="R1321" s="334">
        <v>4287</v>
      </c>
      <c r="S1321" s="319" t="s">
        <v>357</v>
      </c>
      <c r="BE1321" s="60"/>
      <c r="BR1321" s="60"/>
      <c r="BX1321" s="151"/>
      <c r="CB1321" s="151"/>
      <c r="CM1321" s="151"/>
      <c r="CO1321" s="151"/>
      <c r="CT1321" s="151"/>
      <c r="CY1321" s="151"/>
    </row>
    <row r="1322" spans="1:103" x14ac:dyDescent="0.2">
      <c r="A1322" s="60"/>
      <c r="B1322" s="60"/>
      <c r="C1322" s="60"/>
      <c r="D1322" s="60"/>
      <c r="E1322" s="60"/>
      <c r="F1322" s="60"/>
      <c r="G1322" s="60"/>
      <c r="H1322" s="60"/>
      <c r="I1322" s="60"/>
      <c r="J1322" s="60"/>
      <c r="K1322" s="60"/>
      <c r="L1322" s="60"/>
      <c r="M1322" s="60"/>
      <c r="N1322" s="60"/>
      <c r="O1322" s="60"/>
      <c r="P1322" s="60"/>
      <c r="Q1322" s="60"/>
      <c r="R1322" s="334">
        <v>4288</v>
      </c>
      <c r="S1322" s="319" t="s">
        <v>357</v>
      </c>
      <c r="BE1322" s="60"/>
      <c r="BR1322" s="60"/>
      <c r="BX1322" s="151"/>
      <c r="CB1322" s="151"/>
      <c r="CM1322" s="151"/>
      <c r="CO1322" s="151"/>
      <c r="CT1322" s="151"/>
      <c r="CY1322" s="151"/>
    </row>
    <row r="1323" spans="1:103" x14ac:dyDescent="0.2">
      <c r="A1323" s="60"/>
      <c r="B1323" s="60"/>
      <c r="C1323" s="60"/>
      <c r="D1323" s="60"/>
      <c r="E1323" s="60"/>
      <c r="F1323" s="60"/>
      <c r="G1323" s="60"/>
      <c r="H1323" s="60"/>
      <c r="I1323" s="60"/>
      <c r="J1323" s="60"/>
      <c r="K1323" s="60"/>
      <c r="L1323" s="60"/>
      <c r="M1323" s="60"/>
      <c r="N1323" s="60"/>
      <c r="O1323" s="60"/>
      <c r="P1323" s="60"/>
      <c r="Q1323" s="60"/>
      <c r="R1323" s="334">
        <v>4289</v>
      </c>
      <c r="S1323" s="319" t="s">
        <v>357</v>
      </c>
      <c r="BE1323" s="60"/>
      <c r="BR1323" s="60"/>
      <c r="BX1323" s="151"/>
      <c r="CB1323" s="151"/>
      <c r="CM1323" s="151"/>
      <c r="CO1323" s="151"/>
      <c r="CT1323" s="151"/>
      <c r="CY1323" s="151"/>
    </row>
    <row r="1324" spans="1:103" x14ac:dyDescent="0.2">
      <c r="A1324" s="60"/>
      <c r="B1324" s="60"/>
      <c r="C1324" s="60"/>
      <c r="D1324" s="60"/>
      <c r="E1324" s="60"/>
      <c r="F1324" s="60"/>
      <c r="G1324" s="60"/>
      <c r="H1324" s="60"/>
      <c r="I1324" s="60"/>
      <c r="J1324" s="60"/>
      <c r="K1324" s="60"/>
      <c r="L1324" s="60"/>
      <c r="M1324" s="60"/>
      <c r="N1324" s="60"/>
      <c r="O1324" s="60"/>
      <c r="P1324" s="60"/>
      <c r="Q1324" s="60"/>
      <c r="R1324" s="334">
        <v>4290</v>
      </c>
      <c r="S1324" s="319" t="s">
        <v>357</v>
      </c>
      <c r="BE1324" s="60"/>
      <c r="BR1324" s="60"/>
      <c r="BX1324" s="151"/>
      <c r="CB1324" s="151"/>
      <c r="CM1324" s="151"/>
      <c r="CO1324" s="151"/>
      <c r="CT1324" s="151"/>
      <c r="CY1324" s="151"/>
    </row>
    <row r="1325" spans="1:103" x14ac:dyDescent="0.2">
      <c r="A1325" s="60"/>
      <c r="B1325" s="60"/>
      <c r="C1325" s="60"/>
      <c r="D1325" s="60"/>
      <c r="E1325" s="60"/>
      <c r="F1325" s="60"/>
      <c r="G1325" s="60"/>
      <c r="H1325" s="60"/>
      <c r="I1325" s="60"/>
      <c r="J1325" s="60"/>
      <c r="K1325" s="60"/>
      <c r="L1325" s="60"/>
      <c r="M1325" s="60"/>
      <c r="N1325" s="60"/>
      <c r="O1325" s="60"/>
      <c r="P1325" s="60"/>
      <c r="Q1325" s="60"/>
      <c r="R1325" s="334">
        <v>4291</v>
      </c>
      <c r="S1325" s="319" t="s">
        <v>357</v>
      </c>
      <c r="BE1325" s="60"/>
      <c r="BR1325" s="60"/>
      <c r="BX1325" s="151"/>
      <c r="CB1325" s="151"/>
      <c r="CM1325" s="151"/>
      <c r="CO1325" s="151"/>
      <c r="CT1325" s="151"/>
      <c r="CY1325" s="151"/>
    </row>
    <row r="1326" spans="1:103" x14ac:dyDescent="0.2">
      <c r="A1326" s="60"/>
      <c r="B1326" s="60"/>
      <c r="C1326" s="60"/>
      <c r="D1326" s="60"/>
      <c r="E1326" s="60"/>
      <c r="F1326" s="60"/>
      <c r="G1326" s="60"/>
      <c r="H1326" s="60"/>
      <c r="I1326" s="60"/>
      <c r="J1326" s="60"/>
      <c r="K1326" s="60"/>
      <c r="L1326" s="60"/>
      <c r="M1326" s="60"/>
      <c r="N1326" s="60"/>
      <c r="O1326" s="60"/>
      <c r="P1326" s="60"/>
      <c r="Q1326" s="60"/>
      <c r="R1326" s="334">
        <v>4292</v>
      </c>
      <c r="S1326" s="319" t="s">
        <v>357</v>
      </c>
      <c r="BE1326" s="60"/>
      <c r="BR1326" s="60"/>
      <c r="BX1326" s="151"/>
      <c r="CB1326" s="151"/>
      <c r="CM1326" s="151"/>
      <c r="CO1326" s="151"/>
      <c r="CT1326" s="151"/>
      <c r="CY1326" s="151"/>
    </row>
    <row r="1327" spans="1:103" x14ac:dyDescent="0.2">
      <c r="A1327" s="60"/>
      <c r="B1327" s="60"/>
      <c r="C1327" s="60"/>
      <c r="D1327" s="60"/>
      <c r="E1327" s="60"/>
      <c r="F1327" s="60"/>
      <c r="G1327" s="60"/>
      <c r="H1327" s="60"/>
      <c r="I1327" s="60"/>
      <c r="J1327" s="60"/>
      <c r="K1327" s="60"/>
      <c r="L1327" s="60"/>
      <c r="M1327" s="60"/>
      <c r="N1327" s="60"/>
      <c r="O1327" s="60"/>
      <c r="P1327" s="60"/>
      <c r="Q1327" s="60"/>
      <c r="R1327" s="334">
        <v>4294</v>
      </c>
      <c r="S1327" s="319" t="s">
        <v>357</v>
      </c>
      <c r="BE1327" s="60"/>
      <c r="BR1327" s="60"/>
      <c r="BX1327" s="151"/>
      <c r="CB1327" s="151"/>
      <c r="CM1327" s="151"/>
      <c r="CO1327" s="151"/>
      <c r="CT1327" s="151"/>
      <c r="CY1327" s="151"/>
    </row>
    <row r="1328" spans="1:103" x14ac:dyDescent="0.2">
      <c r="A1328" s="60"/>
      <c r="B1328" s="60"/>
      <c r="C1328" s="60"/>
      <c r="D1328" s="60"/>
      <c r="E1328" s="60"/>
      <c r="F1328" s="60"/>
      <c r="G1328" s="60"/>
      <c r="H1328" s="60"/>
      <c r="I1328" s="60"/>
      <c r="J1328" s="60"/>
      <c r="K1328" s="60"/>
      <c r="L1328" s="60"/>
      <c r="M1328" s="60"/>
      <c r="N1328" s="60"/>
      <c r="O1328" s="60"/>
      <c r="P1328" s="60"/>
      <c r="Q1328" s="60"/>
      <c r="R1328" s="334">
        <v>4330</v>
      </c>
      <c r="S1328" s="319" t="s">
        <v>357</v>
      </c>
      <c r="BE1328" s="60"/>
      <c r="BR1328" s="60"/>
      <c r="BX1328" s="151"/>
      <c r="CB1328" s="151"/>
      <c r="CM1328" s="151"/>
      <c r="CO1328" s="151"/>
      <c r="CT1328" s="151"/>
      <c r="CY1328" s="151"/>
    </row>
    <row r="1329" spans="1:103" x14ac:dyDescent="0.2">
      <c r="A1329" s="60"/>
      <c r="B1329" s="60"/>
      <c r="C1329" s="60"/>
      <c r="D1329" s="60"/>
      <c r="E1329" s="60"/>
      <c r="F1329" s="60"/>
      <c r="G1329" s="60"/>
      <c r="H1329" s="60"/>
      <c r="I1329" s="60"/>
      <c r="J1329" s="60"/>
      <c r="K1329" s="60"/>
      <c r="L1329" s="60"/>
      <c r="M1329" s="60"/>
      <c r="N1329" s="60"/>
      <c r="O1329" s="60"/>
      <c r="P1329" s="60"/>
      <c r="Q1329" s="60"/>
      <c r="R1329" s="334">
        <v>4332</v>
      </c>
      <c r="S1329" s="319" t="s">
        <v>357</v>
      </c>
      <c r="BE1329" s="60"/>
      <c r="BR1329" s="60"/>
      <c r="BX1329" s="151"/>
      <c r="CB1329" s="151"/>
      <c r="CM1329" s="151"/>
      <c r="CO1329" s="151"/>
      <c r="CT1329" s="151"/>
      <c r="CY1329" s="151"/>
    </row>
    <row r="1330" spans="1:103" x14ac:dyDescent="0.2">
      <c r="A1330" s="60"/>
      <c r="B1330" s="60"/>
      <c r="C1330" s="60"/>
      <c r="D1330" s="60"/>
      <c r="E1330" s="60"/>
      <c r="F1330" s="60"/>
      <c r="G1330" s="60"/>
      <c r="H1330" s="60"/>
      <c r="I1330" s="60"/>
      <c r="J1330" s="60"/>
      <c r="K1330" s="60"/>
      <c r="L1330" s="60"/>
      <c r="M1330" s="60"/>
      <c r="N1330" s="60"/>
      <c r="O1330" s="60"/>
      <c r="P1330" s="60"/>
      <c r="Q1330" s="60"/>
      <c r="R1330" s="334">
        <v>4333</v>
      </c>
      <c r="S1330" s="319" t="s">
        <v>357</v>
      </c>
      <c r="BE1330" s="60"/>
      <c r="BR1330" s="60"/>
      <c r="BX1330" s="151"/>
      <c r="CB1330" s="151"/>
      <c r="CM1330" s="151"/>
      <c r="CO1330" s="151"/>
      <c r="CT1330" s="151"/>
      <c r="CY1330" s="151"/>
    </row>
    <row r="1331" spans="1:103" x14ac:dyDescent="0.2">
      <c r="A1331" s="60"/>
      <c r="B1331" s="60"/>
      <c r="C1331" s="60"/>
      <c r="D1331" s="60"/>
      <c r="E1331" s="60"/>
      <c r="F1331" s="60"/>
      <c r="G1331" s="60"/>
      <c r="H1331" s="60"/>
      <c r="I1331" s="60"/>
      <c r="J1331" s="60"/>
      <c r="K1331" s="60"/>
      <c r="L1331" s="60"/>
      <c r="M1331" s="60"/>
      <c r="N1331" s="60"/>
      <c r="O1331" s="60"/>
      <c r="P1331" s="60"/>
      <c r="Q1331" s="60"/>
      <c r="R1331" s="334">
        <v>4336</v>
      </c>
      <c r="S1331" s="319" t="s">
        <v>357</v>
      </c>
      <c r="BE1331" s="60"/>
      <c r="BR1331" s="60"/>
      <c r="BX1331" s="151"/>
      <c r="CB1331" s="151"/>
      <c r="CM1331" s="151"/>
      <c r="CO1331" s="151"/>
      <c r="CT1331" s="151"/>
      <c r="CY1331" s="151"/>
    </row>
    <row r="1332" spans="1:103" x14ac:dyDescent="0.2">
      <c r="A1332" s="60"/>
      <c r="B1332" s="60"/>
      <c r="C1332" s="60"/>
      <c r="D1332" s="60"/>
      <c r="E1332" s="60"/>
      <c r="F1332" s="60"/>
      <c r="G1332" s="60"/>
      <c r="H1332" s="60"/>
      <c r="I1332" s="60"/>
      <c r="J1332" s="60"/>
      <c r="K1332" s="60"/>
      <c r="L1332" s="60"/>
      <c r="M1332" s="60"/>
      <c r="N1332" s="60"/>
      <c r="O1332" s="60"/>
      <c r="P1332" s="60"/>
      <c r="Q1332" s="60"/>
      <c r="R1332" s="334">
        <v>4338</v>
      </c>
      <c r="S1332" s="319" t="s">
        <v>357</v>
      </c>
      <c r="BE1332" s="60"/>
      <c r="BR1332" s="60"/>
      <c r="BX1332" s="151"/>
      <c r="CB1332" s="151"/>
      <c r="CM1332" s="151"/>
      <c r="CO1332" s="151"/>
      <c r="CT1332" s="151"/>
      <c r="CY1332" s="151"/>
    </row>
    <row r="1333" spans="1:103" x14ac:dyDescent="0.2">
      <c r="A1333" s="60"/>
      <c r="B1333" s="60"/>
      <c r="C1333" s="60"/>
      <c r="D1333" s="60"/>
      <c r="E1333" s="60"/>
      <c r="F1333" s="60"/>
      <c r="G1333" s="60"/>
      <c r="H1333" s="60"/>
      <c r="I1333" s="60"/>
      <c r="J1333" s="60"/>
      <c r="K1333" s="60"/>
      <c r="L1333" s="60"/>
      <c r="M1333" s="60"/>
      <c r="N1333" s="60"/>
      <c r="O1333" s="60"/>
      <c r="P1333" s="60"/>
      <c r="Q1333" s="60"/>
      <c r="R1333" s="334">
        <v>4341</v>
      </c>
      <c r="S1333" s="319" t="s">
        <v>357</v>
      </c>
      <c r="BE1333" s="60"/>
      <c r="BR1333" s="60"/>
      <c r="BX1333" s="151"/>
      <c r="CB1333" s="151"/>
      <c r="CM1333" s="151"/>
      <c r="CO1333" s="151"/>
      <c r="CT1333" s="151"/>
      <c r="CY1333" s="151"/>
    </row>
    <row r="1334" spans="1:103" x14ac:dyDescent="0.2">
      <c r="A1334" s="60"/>
      <c r="B1334" s="60"/>
      <c r="C1334" s="60"/>
      <c r="D1334" s="60"/>
      <c r="E1334" s="60"/>
      <c r="F1334" s="60"/>
      <c r="G1334" s="60"/>
      <c r="H1334" s="60"/>
      <c r="I1334" s="60"/>
      <c r="J1334" s="60"/>
      <c r="K1334" s="60"/>
      <c r="L1334" s="60"/>
      <c r="M1334" s="60"/>
      <c r="N1334" s="60"/>
      <c r="O1334" s="60"/>
      <c r="P1334" s="60"/>
      <c r="Q1334" s="60"/>
      <c r="R1334" s="334">
        <v>4342</v>
      </c>
      <c r="S1334" s="319" t="s">
        <v>357</v>
      </c>
      <c r="BE1334" s="60"/>
      <c r="BR1334" s="60"/>
      <c r="BX1334" s="151"/>
      <c r="CB1334" s="151"/>
      <c r="CM1334" s="151"/>
      <c r="CO1334" s="151"/>
      <c r="CT1334" s="151"/>
      <c r="CY1334" s="151"/>
    </row>
    <row r="1335" spans="1:103" x14ac:dyDescent="0.2">
      <c r="A1335" s="60"/>
      <c r="B1335" s="60"/>
      <c r="C1335" s="60"/>
      <c r="D1335" s="60"/>
      <c r="E1335" s="60"/>
      <c r="F1335" s="60"/>
      <c r="G1335" s="60"/>
      <c r="H1335" s="60"/>
      <c r="I1335" s="60"/>
      <c r="J1335" s="60"/>
      <c r="K1335" s="60"/>
      <c r="L1335" s="60"/>
      <c r="M1335" s="60"/>
      <c r="N1335" s="60"/>
      <c r="O1335" s="60"/>
      <c r="P1335" s="60"/>
      <c r="Q1335" s="60"/>
      <c r="R1335" s="334">
        <v>4343</v>
      </c>
      <c r="S1335" s="319" t="s">
        <v>357</v>
      </c>
      <c r="BE1335" s="60"/>
      <c r="BR1335" s="60"/>
      <c r="BX1335" s="151"/>
      <c r="CB1335" s="151"/>
      <c r="CM1335" s="151"/>
      <c r="CO1335" s="151"/>
      <c r="CT1335" s="151"/>
      <c r="CY1335" s="151"/>
    </row>
    <row r="1336" spans="1:103" x14ac:dyDescent="0.2">
      <c r="A1336" s="60"/>
      <c r="B1336" s="60"/>
      <c r="C1336" s="60"/>
      <c r="D1336" s="60"/>
      <c r="E1336" s="60"/>
      <c r="F1336" s="60"/>
      <c r="G1336" s="60"/>
      <c r="H1336" s="60"/>
      <c r="I1336" s="60"/>
      <c r="J1336" s="60"/>
      <c r="K1336" s="60"/>
      <c r="L1336" s="60"/>
      <c r="M1336" s="60"/>
      <c r="N1336" s="60"/>
      <c r="O1336" s="60"/>
      <c r="P1336" s="60"/>
      <c r="Q1336" s="60"/>
      <c r="R1336" s="334">
        <v>4344</v>
      </c>
      <c r="S1336" s="319" t="s">
        <v>357</v>
      </c>
      <c r="BE1336" s="60"/>
      <c r="BR1336" s="60"/>
      <c r="BX1336" s="151"/>
      <c r="CB1336" s="151"/>
      <c r="CM1336" s="151"/>
      <c r="CO1336" s="151"/>
      <c r="CT1336" s="151"/>
      <c r="CY1336" s="151"/>
    </row>
    <row r="1337" spans="1:103" x14ac:dyDescent="0.2">
      <c r="A1337" s="60"/>
      <c r="B1337" s="60"/>
      <c r="C1337" s="60"/>
      <c r="D1337" s="60"/>
      <c r="E1337" s="60"/>
      <c r="F1337" s="60"/>
      <c r="G1337" s="60"/>
      <c r="H1337" s="60"/>
      <c r="I1337" s="60"/>
      <c r="J1337" s="60"/>
      <c r="K1337" s="60"/>
      <c r="L1337" s="60"/>
      <c r="M1337" s="60"/>
      <c r="N1337" s="60"/>
      <c r="O1337" s="60"/>
      <c r="P1337" s="60"/>
      <c r="Q1337" s="60"/>
      <c r="R1337" s="334">
        <v>4345</v>
      </c>
      <c r="S1337" s="319" t="s">
        <v>357</v>
      </c>
      <c r="BE1337" s="60"/>
      <c r="BR1337" s="60"/>
      <c r="BX1337" s="151"/>
      <c r="CB1337" s="151"/>
      <c r="CM1337" s="151"/>
      <c r="CO1337" s="151"/>
      <c r="CT1337" s="151"/>
      <c r="CY1337" s="151"/>
    </row>
    <row r="1338" spans="1:103" x14ac:dyDescent="0.2">
      <c r="A1338" s="60"/>
      <c r="B1338" s="60"/>
      <c r="C1338" s="60"/>
      <c r="D1338" s="60"/>
      <c r="E1338" s="60"/>
      <c r="F1338" s="60"/>
      <c r="G1338" s="60"/>
      <c r="H1338" s="60"/>
      <c r="I1338" s="60"/>
      <c r="J1338" s="60"/>
      <c r="K1338" s="60"/>
      <c r="L1338" s="60"/>
      <c r="M1338" s="60"/>
      <c r="N1338" s="60"/>
      <c r="O1338" s="60"/>
      <c r="P1338" s="60"/>
      <c r="Q1338" s="60"/>
      <c r="R1338" s="334">
        <v>4346</v>
      </c>
      <c r="S1338" s="319" t="s">
        <v>357</v>
      </c>
      <c r="BE1338" s="60"/>
      <c r="BR1338" s="60"/>
      <c r="BX1338" s="151"/>
      <c r="CB1338" s="151"/>
      <c r="CM1338" s="151"/>
      <c r="CO1338" s="151"/>
      <c r="CT1338" s="151"/>
      <c r="CY1338" s="151"/>
    </row>
    <row r="1339" spans="1:103" x14ac:dyDescent="0.2">
      <c r="A1339" s="60"/>
      <c r="B1339" s="60"/>
      <c r="C1339" s="60"/>
      <c r="D1339" s="60"/>
      <c r="E1339" s="60"/>
      <c r="F1339" s="60"/>
      <c r="G1339" s="60"/>
      <c r="H1339" s="60"/>
      <c r="I1339" s="60"/>
      <c r="J1339" s="60"/>
      <c r="K1339" s="60"/>
      <c r="L1339" s="60"/>
      <c r="M1339" s="60"/>
      <c r="N1339" s="60"/>
      <c r="O1339" s="60"/>
      <c r="P1339" s="60"/>
      <c r="Q1339" s="60"/>
      <c r="R1339" s="334">
        <v>4347</v>
      </c>
      <c r="S1339" s="319" t="s">
        <v>357</v>
      </c>
      <c r="BE1339" s="60"/>
      <c r="BR1339" s="60"/>
      <c r="BX1339" s="151"/>
      <c r="CB1339" s="151"/>
      <c r="CM1339" s="151"/>
      <c r="CO1339" s="151"/>
      <c r="CT1339" s="151"/>
      <c r="CY1339" s="151"/>
    </row>
    <row r="1340" spans="1:103" x14ac:dyDescent="0.2">
      <c r="A1340" s="60"/>
      <c r="B1340" s="60"/>
      <c r="C1340" s="60"/>
      <c r="D1340" s="60"/>
      <c r="E1340" s="60"/>
      <c r="F1340" s="60"/>
      <c r="G1340" s="60"/>
      <c r="H1340" s="60"/>
      <c r="I1340" s="60"/>
      <c r="J1340" s="60"/>
      <c r="K1340" s="60"/>
      <c r="L1340" s="60"/>
      <c r="M1340" s="60"/>
      <c r="N1340" s="60"/>
      <c r="O1340" s="60"/>
      <c r="P1340" s="60"/>
      <c r="Q1340" s="60"/>
      <c r="R1340" s="334">
        <v>4348</v>
      </c>
      <c r="S1340" s="319" t="s">
        <v>357</v>
      </c>
      <c r="BE1340" s="60"/>
      <c r="BR1340" s="60"/>
      <c r="BX1340" s="151"/>
      <c r="CB1340" s="151"/>
      <c r="CM1340" s="151"/>
      <c r="CO1340" s="151"/>
      <c r="CT1340" s="151"/>
      <c r="CY1340" s="151"/>
    </row>
    <row r="1341" spans="1:103" x14ac:dyDescent="0.2">
      <c r="A1341" s="60"/>
      <c r="B1341" s="60"/>
      <c r="C1341" s="60"/>
      <c r="D1341" s="60"/>
      <c r="E1341" s="60"/>
      <c r="F1341" s="60"/>
      <c r="G1341" s="60"/>
      <c r="H1341" s="60"/>
      <c r="I1341" s="60"/>
      <c r="J1341" s="60"/>
      <c r="K1341" s="60"/>
      <c r="L1341" s="60"/>
      <c r="M1341" s="60"/>
      <c r="N1341" s="60"/>
      <c r="O1341" s="60"/>
      <c r="P1341" s="60"/>
      <c r="Q1341" s="60"/>
      <c r="R1341" s="334">
        <v>4349</v>
      </c>
      <c r="S1341" s="319" t="s">
        <v>357</v>
      </c>
      <c r="BE1341" s="60"/>
      <c r="BR1341" s="60"/>
      <c r="BX1341" s="151"/>
      <c r="CB1341" s="151"/>
      <c r="CM1341" s="151"/>
      <c r="CO1341" s="151"/>
      <c r="CT1341" s="151"/>
      <c r="CY1341" s="151"/>
    </row>
    <row r="1342" spans="1:103" x14ac:dyDescent="0.2">
      <c r="A1342" s="60"/>
      <c r="B1342" s="60"/>
      <c r="C1342" s="60"/>
      <c r="D1342" s="60"/>
      <c r="E1342" s="60"/>
      <c r="F1342" s="60"/>
      <c r="G1342" s="60"/>
      <c r="H1342" s="60"/>
      <c r="I1342" s="60"/>
      <c r="J1342" s="60"/>
      <c r="K1342" s="60"/>
      <c r="L1342" s="60"/>
      <c r="M1342" s="60"/>
      <c r="N1342" s="60"/>
      <c r="O1342" s="60"/>
      <c r="P1342" s="60"/>
      <c r="Q1342" s="60"/>
      <c r="R1342" s="334">
        <v>4350</v>
      </c>
      <c r="S1342" s="319" t="s">
        <v>357</v>
      </c>
      <c r="BE1342" s="60"/>
      <c r="BR1342" s="60"/>
      <c r="BX1342" s="151"/>
      <c r="CB1342" s="151"/>
      <c r="CM1342" s="151"/>
      <c r="CO1342" s="151"/>
      <c r="CT1342" s="151"/>
      <c r="CY1342" s="151"/>
    </row>
    <row r="1343" spans="1:103" x14ac:dyDescent="0.2">
      <c r="A1343" s="60"/>
      <c r="B1343" s="60"/>
      <c r="C1343" s="60"/>
      <c r="D1343" s="60"/>
      <c r="E1343" s="60"/>
      <c r="F1343" s="60"/>
      <c r="G1343" s="60"/>
      <c r="H1343" s="60"/>
      <c r="I1343" s="60"/>
      <c r="J1343" s="60"/>
      <c r="K1343" s="60"/>
      <c r="L1343" s="60"/>
      <c r="M1343" s="60"/>
      <c r="N1343" s="60"/>
      <c r="O1343" s="60"/>
      <c r="P1343" s="60"/>
      <c r="Q1343" s="60"/>
      <c r="R1343" s="334">
        <v>4351</v>
      </c>
      <c r="S1343" s="319" t="s">
        <v>357</v>
      </c>
      <c r="BE1343" s="60"/>
      <c r="BR1343" s="60"/>
      <c r="BX1343" s="151"/>
      <c r="CB1343" s="151"/>
      <c r="CM1343" s="151"/>
      <c r="CO1343" s="151"/>
      <c r="CT1343" s="151"/>
      <c r="CY1343" s="151"/>
    </row>
    <row r="1344" spans="1:103" x14ac:dyDescent="0.2">
      <c r="A1344" s="60"/>
      <c r="B1344" s="60"/>
      <c r="C1344" s="60"/>
      <c r="D1344" s="60"/>
      <c r="E1344" s="60"/>
      <c r="F1344" s="60"/>
      <c r="G1344" s="60"/>
      <c r="H1344" s="60"/>
      <c r="I1344" s="60"/>
      <c r="J1344" s="60"/>
      <c r="K1344" s="60"/>
      <c r="L1344" s="60"/>
      <c r="M1344" s="60"/>
      <c r="N1344" s="60"/>
      <c r="O1344" s="60"/>
      <c r="P1344" s="60"/>
      <c r="Q1344" s="60"/>
      <c r="R1344" s="334">
        <v>4352</v>
      </c>
      <c r="S1344" s="319" t="s">
        <v>357</v>
      </c>
      <c r="BE1344" s="60"/>
      <c r="BR1344" s="60"/>
      <c r="BX1344" s="151"/>
      <c r="CB1344" s="151"/>
      <c r="CM1344" s="151"/>
      <c r="CO1344" s="151"/>
      <c r="CT1344" s="151"/>
      <c r="CY1344" s="151"/>
    </row>
    <row r="1345" spans="1:103" x14ac:dyDescent="0.2">
      <c r="A1345" s="60"/>
      <c r="B1345" s="60"/>
      <c r="C1345" s="60"/>
      <c r="D1345" s="60"/>
      <c r="E1345" s="60"/>
      <c r="F1345" s="60"/>
      <c r="G1345" s="60"/>
      <c r="H1345" s="60"/>
      <c r="I1345" s="60"/>
      <c r="J1345" s="60"/>
      <c r="K1345" s="60"/>
      <c r="L1345" s="60"/>
      <c r="M1345" s="60"/>
      <c r="N1345" s="60"/>
      <c r="O1345" s="60"/>
      <c r="P1345" s="60"/>
      <c r="Q1345" s="60"/>
      <c r="R1345" s="334">
        <v>4353</v>
      </c>
      <c r="S1345" s="319" t="s">
        <v>357</v>
      </c>
      <c r="BE1345" s="60"/>
      <c r="BR1345" s="60"/>
      <c r="BX1345" s="151"/>
      <c r="CB1345" s="151"/>
      <c r="CM1345" s="151"/>
      <c r="CO1345" s="151"/>
      <c r="CT1345" s="151"/>
      <c r="CY1345" s="151"/>
    </row>
    <row r="1346" spans="1:103" x14ac:dyDescent="0.2">
      <c r="A1346" s="60"/>
      <c r="B1346" s="60"/>
      <c r="C1346" s="60"/>
      <c r="D1346" s="60"/>
      <c r="E1346" s="60"/>
      <c r="F1346" s="60"/>
      <c r="G1346" s="60"/>
      <c r="H1346" s="60"/>
      <c r="I1346" s="60"/>
      <c r="J1346" s="60"/>
      <c r="K1346" s="60"/>
      <c r="L1346" s="60"/>
      <c r="M1346" s="60"/>
      <c r="N1346" s="60"/>
      <c r="O1346" s="60"/>
      <c r="P1346" s="60"/>
      <c r="Q1346" s="60"/>
      <c r="R1346" s="334">
        <v>4354</v>
      </c>
      <c r="S1346" s="319" t="s">
        <v>357</v>
      </c>
      <c r="BE1346" s="60"/>
      <c r="BR1346" s="60"/>
      <c r="BX1346" s="151"/>
      <c r="CB1346" s="151"/>
      <c r="CM1346" s="151"/>
      <c r="CO1346" s="151"/>
      <c r="CT1346" s="151"/>
      <c r="CY1346" s="151"/>
    </row>
    <row r="1347" spans="1:103" x14ac:dyDescent="0.2">
      <c r="A1347" s="60"/>
      <c r="B1347" s="60"/>
      <c r="C1347" s="60"/>
      <c r="D1347" s="60"/>
      <c r="E1347" s="60"/>
      <c r="F1347" s="60"/>
      <c r="G1347" s="60"/>
      <c r="H1347" s="60"/>
      <c r="I1347" s="60"/>
      <c r="J1347" s="60"/>
      <c r="K1347" s="60"/>
      <c r="L1347" s="60"/>
      <c r="M1347" s="60"/>
      <c r="N1347" s="60"/>
      <c r="O1347" s="60"/>
      <c r="P1347" s="60"/>
      <c r="Q1347" s="60"/>
      <c r="R1347" s="334">
        <v>4355</v>
      </c>
      <c r="S1347" s="319" t="s">
        <v>357</v>
      </c>
      <c r="BE1347" s="60"/>
      <c r="BR1347" s="60"/>
      <c r="BX1347" s="151"/>
      <c r="CB1347" s="151"/>
      <c r="CM1347" s="151"/>
      <c r="CO1347" s="151"/>
      <c r="CT1347" s="151"/>
      <c r="CY1347" s="151"/>
    </row>
    <row r="1348" spans="1:103" x14ac:dyDescent="0.2">
      <c r="A1348" s="60"/>
      <c r="B1348" s="60"/>
      <c r="C1348" s="60"/>
      <c r="D1348" s="60"/>
      <c r="E1348" s="60"/>
      <c r="F1348" s="60"/>
      <c r="G1348" s="60"/>
      <c r="H1348" s="60"/>
      <c r="I1348" s="60"/>
      <c r="J1348" s="60"/>
      <c r="K1348" s="60"/>
      <c r="L1348" s="60"/>
      <c r="M1348" s="60"/>
      <c r="N1348" s="60"/>
      <c r="O1348" s="60"/>
      <c r="P1348" s="60"/>
      <c r="Q1348" s="60"/>
      <c r="R1348" s="334">
        <v>4357</v>
      </c>
      <c r="S1348" s="319" t="s">
        <v>357</v>
      </c>
      <c r="BE1348" s="60"/>
      <c r="BR1348" s="60"/>
      <c r="BX1348" s="151"/>
      <c r="CB1348" s="151"/>
      <c r="CM1348" s="151"/>
      <c r="CO1348" s="151"/>
      <c r="CT1348" s="151"/>
      <c r="CY1348" s="151"/>
    </row>
    <row r="1349" spans="1:103" x14ac:dyDescent="0.2">
      <c r="A1349" s="60"/>
      <c r="B1349" s="60"/>
      <c r="C1349" s="60"/>
      <c r="D1349" s="60"/>
      <c r="E1349" s="60"/>
      <c r="F1349" s="60"/>
      <c r="G1349" s="60"/>
      <c r="H1349" s="60"/>
      <c r="I1349" s="60"/>
      <c r="J1349" s="60"/>
      <c r="K1349" s="60"/>
      <c r="L1349" s="60"/>
      <c r="M1349" s="60"/>
      <c r="N1349" s="60"/>
      <c r="O1349" s="60"/>
      <c r="P1349" s="60"/>
      <c r="Q1349" s="60"/>
      <c r="R1349" s="334">
        <v>4358</v>
      </c>
      <c r="S1349" s="319" t="s">
        <v>357</v>
      </c>
      <c r="BE1349" s="60"/>
      <c r="BR1349" s="60"/>
      <c r="BX1349" s="151"/>
      <c r="CB1349" s="151"/>
      <c r="CM1349" s="151"/>
      <c r="CO1349" s="151"/>
      <c r="CT1349" s="151"/>
      <c r="CY1349" s="151"/>
    </row>
    <row r="1350" spans="1:103" x14ac:dyDescent="0.2">
      <c r="A1350" s="60"/>
      <c r="B1350" s="60"/>
      <c r="C1350" s="60"/>
      <c r="D1350" s="60"/>
      <c r="E1350" s="60"/>
      <c r="F1350" s="60"/>
      <c r="G1350" s="60"/>
      <c r="H1350" s="60"/>
      <c r="I1350" s="60"/>
      <c r="J1350" s="60"/>
      <c r="K1350" s="60"/>
      <c r="L1350" s="60"/>
      <c r="M1350" s="60"/>
      <c r="N1350" s="60"/>
      <c r="O1350" s="60"/>
      <c r="P1350" s="60"/>
      <c r="Q1350" s="60"/>
      <c r="R1350" s="334">
        <v>4359</v>
      </c>
      <c r="S1350" s="319" t="s">
        <v>357</v>
      </c>
      <c r="BE1350" s="60"/>
      <c r="BR1350" s="60"/>
      <c r="BX1350" s="151"/>
      <c r="CB1350" s="151"/>
      <c r="CM1350" s="151"/>
      <c r="CO1350" s="151"/>
      <c r="CT1350" s="151"/>
      <c r="CY1350" s="151"/>
    </row>
    <row r="1351" spans="1:103" x14ac:dyDescent="0.2">
      <c r="A1351" s="60"/>
      <c r="B1351" s="60"/>
      <c r="C1351" s="60"/>
      <c r="D1351" s="60"/>
      <c r="E1351" s="60"/>
      <c r="F1351" s="60"/>
      <c r="G1351" s="60"/>
      <c r="H1351" s="60"/>
      <c r="I1351" s="60"/>
      <c r="J1351" s="60"/>
      <c r="K1351" s="60"/>
      <c r="L1351" s="60"/>
      <c r="M1351" s="60"/>
      <c r="N1351" s="60"/>
      <c r="O1351" s="60"/>
      <c r="P1351" s="60"/>
      <c r="Q1351" s="60"/>
      <c r="R1351" s="334">
        <v>4360</v>
      </c>
      <c r="S1351" s="319" t="s">
        <v>357</v>
      </c>
      <c r="BE1351" s="60"/>
      <c r="BR1351" s="60"/>
      <c r="BX1351" s="151"/>
      <c r="CB1351" s="151"/>
      <c r="CM1351" s="151"/>
      <c r="CO1351" s="151"/>
      <c r="CT1351" s="151"/>
      <c r="CY1351" s="151"/>
    </row>
    <row r="1352" spans="1:103" x14ac:dyDescent="0.2">
      <c r="A1352" s="60"/>
      <c r="B1352" s="60"/>
      <c r="C1352" s="60"/>
      <c r="D1352" s="60"/>
      <c r="E1352" s="60"/>
      <c r="F1352" s="60"/>
      <c r="G1352" s="60"/>
      <c r="H1352" s="60"/>
      <c r="I1352" s="60"/>
      <c r="J1352" s="60"/>
      <c r="K1352" s="60"/>
      <c r="L1352" s="60"/>
      <c r="M1352" s="60"/>
      <c r="N1352" s="60"/>
      <c r="O1352" s="60"/>
      <c r="P1352" s="60"/>
      <c r="Q1352" s="60"/>
      <c r="R1352" s="334">
        <v>4363</v>
      </c>
      <c r="S1352" s="319" t="s">
        <v>357</v>
      </c>
      <c r="BE1352" s="60"/>
      <c r="BR1352" s="60"/>
      <c r="BX1352" s="151"/>
      <c r="CB1352" s="151"/>
      <c r="CM1352" s="151"/>
      <c r="CO1352" s="151"/>
      <c r="CT1352" s="151"/>
      <c r="CY1352" s="151"/>
    </row>
    <row r="1353" spans="1:103" x14ac:dyDescent="0.2">
      <c r="A1353" s="60"/>
      <c r="B1353" s="60"/>
      <c r="C1353" s="60"/>
      <c r="D1353" s="60"/>
      <c r="E1353" s="60"/>
      <c r="F1353" s="60"/>
      <c r="G1353" s="60"/>
      <c r="H1353" s="60"/>
      <c r="I1353" s="60"/>
      <c r="J1353" s="60"/>
      <c r="K1353" s="60"/>
      <c r="L1353" s="60"/>
      <c r="M1353" s="60"/>
      <c r="N1353" s="60"/>
      <c r="O1353" s="60"/>
      <c r="P1353" s="60"/>
      <c r="Q1353" s="60"/>
      <c r="R1353" s="334">
        <v>4364</v>
      </c>
      <c r="S1353" s="319" t="s">
        <v>357</v>
      </c>
      <c r="BE1353" s="60"/>
      <c r="BR1353" s="60"/>
      <c r="BX1353" s="151"/>
      <c r="CB1353" s="151"/>
      <c r="CM1353" s="151"/>
      <c r="CO1353" s="151"/>
      <c r="CT1353" s="151"/>
      <c r="CY1353" s="151"/>
    </row>
    <row r="1354" spans="1:103" x14ac:dyDescent="0.2">
      <c r="A1354" s="60"/>
      <c r="B1354" s="60"/>
      <c r="C1354" s="60"/>
      <c r="D1354" s="60"/>
      <c r="E1354" s="60"/>
      <c r="F1354" s="60"/>
      <c r="G1354" s="60"/>
      <c r="H1354" s="60"/>
      <c r="I1354" s="60"/>
      <c r="J1354" s="60"/>
      <c r="K1354" s="60"/>
      <c r="L1354" s="60"/>
      <c r="M1354" s="60"/>
      <c r="N1354" s="60"/>
      <c r="O1354" s="60"/>
      <c r="P1354" s="60"/>
      <c r="Q1354" s="60"/>
      <c r="R1354" s="334">
        <v>4401</v>
      </c>
      <c r="S1354" s="319" t="s">
        <v>357</v>
      </c>
      <c r="BE1354" s="60"/>
      <c r="BR1354" s="60"/>
      <c r="BX1354" s="151"/>
      <c r="CB1354" s="151"/>
      <c r="CM1354" s="151"/>
      <c r="CO1354" s="151"/>
      <c r="CT1354" s="151"/>
      <c r="CY1354" s="151"/>
    </row>
    <row r="1355" spans="1:103" x14ac:dyDescent="0.2">
      <c r="A1355" s="60"/>
      <c r="B1355" s="60"/>
      <c r="C1355" s="60"/>
      <c r="D1355" s="60"/>
      <c r="E1355" s="60"/>
      <c r="F1355" s="60"/>
      <c r="G1355" s="60"/>
      <c r="H1355" s="60"/>
      <c r="I1355" s="60"/>
      <c r="J1355" s="60"/>
      <c r="K1355" s="60"/>
      <c r="L1355" s="60"/>
      <c r="M1355" s="60"/>
      <c r="N1355" s="60"/>
      <c r="O1355" s="60"/>
      <c r="P1355" s="60"/>
      <c r="Q1355" s="60"/>
      <c r="R1355" s="334">
        <v>4402</v>
      </c>
      <c r="S1355" s="319" t="s">
        <v>357</v>
      </c>
      <c r="BE1355" s="60"/>
      <c r="BR1355" s="60"/>
      <c r="BX1355" s="151"/>
      <c r="CB1355" s="151"/>
      <c r="CM1355" s="151"/>
      <c r="CO1355" s="151"/>
      <c r="CT1355" s="151"/>
      <c r="CY1355" s="151"/>
    </row>
    <row r="1356" spans="1:103" x14ac:dyDescent="0.2">
      <c r="A1356" s="60"/>
      <c r="B1356" s="60"/>
      <c r="C1356" s="60"/>
      <c r="D1356" s="60"/>
      <c r="E1356" s="60"/>
      <c r="F1356" s="60"/>
      <c r="G1356" s="60"/>
      <c r="H1356" s="60"/>
      <c r="I1356" s="60"/>
      <c r="J1356" s="60"/>
      <c r="K1356" s="60"/>
      <c r="L1356" s="60"/>
      <c r="M1356" s="60"/>
      <c r="N1356" s="60"/>
      <c r="O1356" s="60"/>
      <c r="P1356" s="60"/>
      <c r="Q1356" s="60"/>
      <c r="R1356" s="334">
        <v>4406</v>
      </c>
      <c r="S1356" s="319" t="s">
        <v>357</v>
      </c>
      <c r="BE1356" s="60"/>
      <c r="BR1356" s="60"/>
      <c r="BX1356" s="151"/>
      <c r="CB1356" s="151"/>
      <c r="CM1356" s="151"/>
      <c r="CO1356" s="151"/>
      <c r="CT1356" s="151"/>
      <c r="CY1356" s="151"/>
    </row>
    <row r="1357" spans="1:103" x14ac:dyDescent="0.2">
      <c r="A1357" s="60"/>
      <c r="B1357" s="60"/>
      <c r="C1357" s="60"/>
      <c r="D1357" s="60"/>
      <c r="E1357" s="60"/>
      <c r="F1357" s="60"/>
      <c r="G1357" s="60"/>
      <c r="H1357" s="60"/>
      <c r="I1357" s="60"/>
      <c r="J1357" s="60"/>
      <c r="K1357" s="60"/>
      <c r="L1357" s="60"/>
      <c r="M1357" s="60"/>
      <c r="N1357" s="60"/>
      <c r="O1357" s="60"/>
      <c r="P1357" s="60"/>
      <c r="Q1357" s="60"/>
      <c r="R1357" s="334">
        <v>4408</v>
      </c>
      <c r="S1357" s="319" t="s">
        <v>357</v>
      </c>
      <c r="BE1357" s="60"/>
      <c r="BR1357" s="60"/>
      <c r="BX1357" s="151"/>
      <c r="CB1357" s="151"/>
      <c r="CM1357" s="151"/>
      <c r="CO1357" s="151"/>
      <c r="CT1357" s="151"/>
      <c r="CY1357" s="151"/>
    </row>
    <row r="1358" spans="1:103" x14ac:dyDescent="0.2">
      <c r="A1358" s="60"/>
      <c r="B1358" s="60"/>
      <c r="C1358" s="60"/>
      <c r="D1358" s="60"/>
      <c r="E1358" s="60"/>
      <c r="F1358" s="60"/>
      <c r="G1358" s="60"/>
      <c r="H1358" s="60"/>
      <c r="I1358" s="60"/>
      <c r="J1358" s="60"/>
      <c r="K1358" s="60"/>
      <c r="L1358" s="60"/>
      <c r="M1358" s="60"/>
      <c r="N1358" s="60"/>
      <c r="O1358" s="60"/>
      <c r="P1358" s="60"/>
      <c r="Q1358" s="60"/>
      <c r="R1358" s="334">
        <v>4410</v>
      </c>
      <c r="S1358" s="319" t="s">
        <v>357</v>
      </c>
      <c r="BE1358" s="60"/>
      <c r="BR1358" s="60"/>
      <c r="BX1358" s="151"/>
      <c r="CB1358" s="151"/>
      <c r="CM1358" s="151"/>
      <c r="CO1358" s="151"/>
      <c r="CT1358" s="151"/>
      <c r="CY1358" s="151"/>
    </row>
    <row r="1359" spans="1:103" x14ac:dyDescent="0.2">
      <c r="A1359" s="60"/>
      <c r="B1359" s="60"/>
      <c r="C1359" s="60"/>
      <c r="D1359" s="60"/>
      <c r="E1359" s="60"/>
      <c r="F1359" s="60"/>
      <c r="G1359" s="60"/>
      <c r="H1359" s="60"/>
      <c r="I1359" s="60"/>
      <c r="J1359" s="60"/>
      <c r="K1359" s="60"/>
      <c r="L1359" s="60"/>
      <c r="M1359" s="60"/>
      <c r="N1359" s="60"/>
      <c r="O1359" s="60"/>
      <c r="P1359" s="60"/>
      <c r="Q1359" s="60"/>
      <c r="R1359" s="334">
        <v>4411</v>
      </c>
      <c r="S1359" s="319" t="s">
        <v>357</v>
      </c>
      <c r="BE1359" s="60"/>
      <c r="BR1359" s="60"/>
      <c r="BX1359" s="151"/>
      <c r="CB1359" s="151"/>
      <c r="CM1359" s="151"/>
      <c r="CO1359" s="151"/>
      <c r="CT1359" s="151"/>
      <c r="CY1359" s="151"/>
    </row>
    <row r="1360" spans="1:103" x14ac:dyDescent="0.2">
      <c r="A1360" s="60"/>
      <c r="B1360" s="60"/>
      <c r="C1360" s="60"/>
      <c r="D1360" s="60"/>
      <c r="E1360" s="60"/>
      <c r="F1360" s="60"/>
      <c r="G1360" s="60"/>
      <c r="H1360" s="60"/>
      <c r="I1360" s="60"/>
      <c r="J1360" s="60"/>
      <c r="K1360" s="60"/>
      <c r="L1360" s="60"/>
      <c r="M1360" s="60"/>
      <c r="N1360" s="60"/>
      <c r="O1360" s="60"/>
      <c r="P1360" s="60"/>
      <c r="Q1360" s="60"/>
      <c r="R1360" s="334">
        <v>4412</v>
      </c>
      <c r="S1360" s="319" t="s">
        <v>357</v>
      </c>
      <c r="BE1360" s="60"/>
      <c r="BR1360" s="60"/>
      <c r="BX1360" s="151"/>
      <c r="CB1360" s="151"/>
      <c r="CM1360" s="151"/>
      <c r="CO1360" s="151"/>
      <c r="CT1360" s="151"/>
      <c r="CY1360" s="151"/>
    </row>
    <row r="1361" spans="1:103" x14ac:dyDescent="0.2">
      <c r="A1361" s="60"/>
      <c r="B1361" s="60"/>
      <c r="C1361" s="60"/>
      <c r="D1361" s="60"/>
      <c r="E1361" s="60"/>
      <c r="F1361" s="60"/>
      <c r="G1361" s="60"/>
      <c r="H1361" s="60"/>
      <c r="I1361" s="60"/>
      <c r="J1361" s="60"/>
      <c r="K1361" s="60"/>
      <c r="L1361" s="60"/>
      <c r="M1361" s="60"/>
      <c r="N1361" s="60"/>
      <c r="O1361" s="60"/>
      <c r="P1361" s="60"/>
      <c r="Q1361" s="60"/>
      <c r="R1361" s="334">
        <v>4413</v>
      </c>
      <c r="S1361" s="319" t="s">
        <v>357</v>
      </c>
      <c r="BE1361" s="60"/>
      <c r="BR1361" s="60"/>
      <c r="BX1361" s="151"/>
      <c r="CB1361" s="151"/>
      <c r="CM1361" s="151"/>
      <c r="CO1361" s="151"/>
      <c r="CT1361" s="151"/>
      <c r="CY1361" s="151"/>
    </row>
    <row r="1362" spans="1:103" x14ac:dyDescent="0.2">
      <c r="A1362" s="60"/>
      <c r="B1362" s="60"/>
      <c r="C1362" s="60"/>
      <c r="D1362" s="60"/>
      <c r="E1362" s="60"/>
      <c r="F1362" s="60"/>
      <c r="G1362" s="60"/>
      <c r="H1362" s="60"/>
      <c r="I1362" s="60"/>
      <c r="J1362" s="60"/>
      <c r="K1362" s="60"/>
      <c r="L1362" s="60"/>
      <c r="M1362" s="60"/>
      <c r="N1362" s="60"/>
      <c r="O1362" s="60"/>
      <c r="P1362" s="60"/>
      <c r="Q1362" s="60"/>
      <c r="R1362" s="334">
        <v>4414</v>
      </c>
      <c r="S1362" s="319" t="s">
        <v>357</v>
      </c>
      <c r="BE1362" s="60"/>
      <c r="BR1362" s="60"/>
      <c r="BX1362" s="151"/>
      <c r="CB1362" s="151"/>
      <c r="CM1362" s="151"/>
      <c r="CO1362" s="151"/>
      <c r="CT1362" s="151"/>
      <c r="CY1362" s="151"/>
    </row>
    <row r="1363" spans="1:103" x14ac:dyDescent="0.2">
      <c r="A1363" s="60"/>
      <c r="B1363" s="60"/>
      <c r="C1363" s="60"/>
      <c r="D1363" s="60"/>
      <c r="E1363" s="60"/>
      <c r="F1363" s="60"/>
      <c r="G1363" s="60"/>
      <c r="H1363" s="60"/>
      <c r="I1363" s="60"/>
      <c r="J1363" s="60"/>
      <c r="K1363" s="60"/>
      <c r="L1363" s="60"/>
      <c r="M1363" s="60"/>
      <c r="N1363" s="60"/>
      <c r="O1363" s="60"/>
      <c r="P1363" s="60"/>
      <c r="Q1363" s="60"/>
      <c r="R1363" s="334">
        <v>4415</v>
      </c>
      <c r="S1363" s="319" t="s">
        <v>357</v>
      </c>
      <c r="BE1363" s="60"/>
      <c r="BR1363" s="60"/>
      <c r="BX1363" s="151"/>
      <c r="CB1363" s="151"/>
      <c r="CM1363" s="151"/>
      <c r="CO1363" s="151"/>
      <c r="CT1363" s="151"/>
      <c r="CY1363" s="151"/>
    </row>
    <row r="1364" spans="1:103" x14ac:dyDescent="0.2">
      <c r="A1364" s="60"/>
      <c r="B1364" s="60"/>
      <c r="C1364" s="60"/>
      <c r="D1364" s="60"/>
      <c r="E1364" s="60"/>
      <c r="F1364" s="60"/>
      <c r="G1364" s="60"/>
      <c r="H1364" s="60"/>
      <c r="I1364" s="60"/>
      <c r="J1364" s="60"/>
      <c r="K1364" s="60"/>
      <c r="L1364" s="60"/>
      <c r="M1364" s="60"/>
      <c r="N1364" s="60"/>
      <c r="O1364" s="60"/>
      <c r="P1364" s="60"/>
      <c r="Q1364" s="60"/>
      <c r="R1364" s="334">
        <v>4416</v>
      </c>
      <c r="S1364" s="319" t="s">
        <v>357</v>
      </c>
      <c r="BE1364" s="60"/>
      <c r="BR1364" s="60"/>
      <c r="BX1364" s="151"/>
      <c r="CB1364" s="151"/>
      <c r="CM1364" s="151"/>
      <c r="CO1364" s="151"/>
      <c r="CT1364" s="151"/>
      <c r="CY1364" s="151"/>
    </row>
    <row r="1365" spans="1:103" x14ac:dyDescent="0.2">
      <c r="A1365" s="60"/>
      <c r="B1365" s="60"/>
      <c r="C1365" s="60"/>
      <c r="D1365" s="60"/>
      <c r="E1365" s="60"/>
      <c r="F1365" s="60"/>
      <c r="G1365" s="60"/>
      <c r="H1365" s="60"/>
      <c r="I1365" s="60"/>
      <c r="J1365" s="60"/>
      <c r="K1365" s="60"/>
      <c r="L1365" s="60"/>
      <c r="M1365" s="60"/>
      <c r="N1365" s="60"/>
      <c r="O1365" s="60"/>
      <c r="P1365" s="60"/>
      <c r="Q1365" s="60"/>
      <c r="R1365" s="334">
        <v>4417</v>
      </c>
      <c r="S1365" s="319" t="s">
        <v>357</v>
      </c>
      <c r="BE1365" s="60"/>
      <c r="BR1365" s="60"/>
      <c r="BX1365" s="151"/>
      <c r="CB1365" s="151"/>
      <c r="CM1365" s="151"/>
      <c r="CO1365" s="151"/>
      <c r="CT1365" s="151"/>
      <c r="CY1365" s="151"/>
    </row>
    <row r="1366" spans="1:103" x14ac:dyDescent="0.2">
      <c r="A1366" s="60"/>
      <c r="B1366" s="60"/>
      <c r="C1366" s="60"/>
      <c r="D1366" s="60"/>
      <c r="E1366" s="60"/>
      <c r="F1366" s="60"/>
      <c r="G1366" s="60"/>
      <c r="H1366" s="60"/>
      <c r="I1366" s="60"/>
      <c r="J1366" s="60"/>
      <c r="K1366" s="60"/>
      <c r="L1366" s="60"/>
      <c r="M1366" s="60"/>
      <c r="N1366" s="60"/>
      <c r="O1366" s="60"/>
      <c r="P1366" s="60"/>
      <c r="Q1366" s="60"/>
      <c r="R1366" s="334">
        <v>4418</v>
      </c>
      <c r="S1366" s="319" t="s">
        <v>357</v>
      </c>
      <c r="BE1366" s="60"/>
      <c r="BR1366" s="60"/>
      <c r="BX1366" s="151"/>
      <c r="CB1366" s="151"/>
      <c r="CM1366" s="151"/>
      <c r="CO1366" s="151"/>
      <c r="CT1366" s="151"/>
      <c r="CY1366" s="151"/>
    </row>
    <row r="1367" spans="1:103" x14ac:dyDescent="0.2">
      <c r="A1367" s="60"/>
      <c r="B1367" s="60"/>
      <c r="C1367" s="60"/>
      <c r="D1367" s="60"/>
      <c r="E1367" s="60"/>
      <c r="F1367" s="60"/>
      <c r="G1367" s="60"/>
      <c r="H1367" s="60"/>
      <c r="I1367" s="60"/>
      <c r="J1367" s="60"/>
      <c r="K1367" s="60"/>
      <c r="L1367" s="60"/>
      <c r="M1367" s="60"/>
      <c r="N1367" s="60"/>
      <c r="O1367" s="60"/>
      <c r="P1367" s="60"/>
      <c r="Q1367" s="60"/>
      <c r="R1367" s="334">
        <v>4419</v>
      </c>
      <c r="S1367" s="319" t="s">
        <v>357</v>
      </c>
      <c r="BE1367" s="60"/>
      <c r="BR1367" s="60"/>
      <c r="BX1367" s="151"/>
      <c r="CB1367" s="151"/>
      <c r="CM1367" s="151"/>
      <c r="CO1367" s="151"/>
      <c r="CT1367" s="151"/>
      <c r="CY1367" s="151"/>
    </row>
    <row r="1368" spans="1:103" x14ac:dyDescent="0.2">
      <c r="A1368" s="60"/>
      <c r="B1368" s="60"/>
      <c r="C1368" s="60"/>
      <c r="D1368" s="60"/>
      <c r="E1368" s="60"/>
      <c r="F1368" s="60"/>
      <c r="G1368" s="60"/>
      <c r="H1368" s="60"/>
      <c r="I1368" s="60"/>
      <c r="J1368" s="60"/>
      <c r="K1368" s="60"/>
      <c r="L1368" s="60"/>
      <c r="M1368" s="60"/>
      <c r="N1368" s="60"/>
      <c r="O1368" s="60"/>
      <c r="P1368" s="60"/>
      <c r="Q1368" s="60"/>
      <c r="R1368" s="334">
        <v>4420</v>
      </c>
      <c r="S1368" s="319" t="s">
        <v>357</v>
      </c>
      <c r="BE1368" s="60"/>
      <c r="BR1368" s="60"/>
      <c r="BX1368" s="151"/>
      <c r="CB1368" s="151"/>
      <c r="CM1368" s="151"/>
      <c r="CO1368" s="151"/>
      <c r="CT1368" s="151"/>
      <c r="CY1368" s="151"/>
    </row>
    <row r="1369" spans="1:103" x14ac:dyDescent="0.2">
      <c r="A1369" s="60"/>
      <c r="B1369" s="60"/>
      <c r="C1369" s="60"/>
      <c r="D1369" s="60"/>
      <c r="E1369" s="60"/>
      <c r="F1369" s="60"/>
      <c r="G1369" s="60"/>
      <c r="H1369" s="60"/>
      <c r="I1369" s="60"/>
      <c r="J1369" s="60"/>
      <c r="K1369" s="60"/>
      <c r="L1369" s="60"/>
      <c r="M1369" s="60"/>
      <c r="N1369" s="60"/>
      <c r="O1369" s="60"/>
      <c r="P1369" s="60"/>
      <c r="Q1369" s="60"/>
      <c r="R1369" s="334">
        <v>4421</v>
      </c>
      <c r="S1369" s="319" t="s">
        <v>357</v>
      </c>
      <c r="BE1369" s="60"/>
      <c r="BR1369" s="60"/>
      <c r="BX1369" s="151"/>
      <c r="CB1369" s="151"/>
      <c r="CM1369" s="151"/>
      <c r="CO1369" s="151"/>
      <c r="CT1369" s="151"/>
      <c r="CY1369" s="151"/>
    </row>
    <row r="1370" spans="1:103" x14ac:dyDescent="0.2">
      <c r="A1370" s="60"/>
      <c r="B1370" s="60"/>
      <c r="C1370" s="60"/>
      <c r="D1370" s="60"/>
      <c r="E1370" s="60"/>
      <c r="F1370" s="60"/>
      <c r="G1370" s="60"/>
      <c r="H1370" s="60"/>
      <c r="I1370" s="60"/>
      <c r="J1370" s="60"/>
      <c r="K1370" s="60"/>
      <c r="L1370" s="60"/>
      <c r="M1370" s="60"/>
      <c r="N1370" s="60"/>
      <c r="O1370" s="60"/>
      <c r="P1370" s="60"/>
      <c r="Q1370" s="60"/>
      <c r="R1370" s="334">
        <v>4422</v>
      </c>
      <c r="S1370" s="319" t="s">
        <v>357</v>
      </c>
      <c r="BE1370" s="60"/>
      <c r="BR1370" s="60"/>
      <c r="BX1370" s="151"/>
      <c r="CB1370" s="151"/>
      <c r="CM1370" s="151"/>
      <c r="CO1370" s="151"/>
      <c r="CT1370" s="151"/>
      <c r="CY1370" s="151"/>
    </row>
    <row r="1371" spans="1:103" x14ac:dyDescent="0.2">
      <c r="A1371" s="60"/>
      <c r="B1371" s="60"/>
      <c r="C1371" s="60"/>
      <c r="D1371" s="60"/>
      <c r="E1371" s="60"/>
      <c r="F1371" s="60"/>
      <c r="G1371" s="60"/>
      <c r="H1371" s="60"/>
      <c r="I1371" s="60"/>
      <c r="J1371" s="60"/>
      <c r="K1371" s="60"/>
      <c r="L1371" s="60"/>
      <c r="M1371" s="60"/>
      <c r="N1371" s="60"/>
      <c r="O1371" s="60"/>
      <c r="P1371" s="60"/>
      <c r="Q1371" s="60"/>
      <c r="R1371" s="334">
        <v>4424</v>
      </c>
      <c r="S1371" s="319" t="s">
        <v>357</v>
      </c>
      <c r="BE1371" s="60"/>
      <c r="BR1371" s="60"/>
      <c r="BX1371" s="151"/>
      <c r="CB1371" s="151"/>
      <c r="CM1371" s="151"/>
      <c r="CO1371" s="151"/>
      <c r="CT1371" s="151"/>
      <c r="CY1371" s="151"/>
    </row>
    <row r="1372" spans="1:103" x14ac:dyDescent="0.2">
      <c r="A1372" s="60"/>
      <c r="B1372" s="60"/>
      <c r="C1372" s="60"/>
      <c r="D1372" s="60"/>
      <c r="E1372" s="60"/>
      <c r="F1372" s="60"/>
      <c r="G1372" s="60"/>
      <c r="H1372" s="60"/>
      <c r="I1372" s="60"/>
      <c r="J1372" s="60"/>
      <c r="K1372" s="60"/>
      <c r="L1372" s="60"/>
      <c r="M1372" s="60"/>
      <c r="N1372" s="60"/>
      <c r="O1372" s="60"/>
      <c r="P1372" s="60"/>
      <c r="Q1372" s="60"/>
      <c r="R1372" s="334">
        <v>4426</v>
      </c>
      <c r="S1372" s="319" t="s">
        <v>357</v>
      </c>
      <c r="BE1372" s="60"/>
      <c r="BR1372" s="60"/>
      <c r="BX1372" s="151"/>
      <c r="CB1372" s="151"/>
      <c r="CM1372" s="151"/>
      <c r="CO1372" s="151"/>
      <c r="CT1372" s="151"/>
      <c r="CY1372" s="151"/>
    </row>
    <row r="1373" spans="1:103" x14ac:dyDescent="0.2">
      <c r="A1373" s="60"/>
      <c r="B1373" s="60"/>
      <c r="C1373" s="60"/>
      <c r="D1373" s="60"/>
      <c r="E1373" s="60"/>
      <c r="F1373" s="60"/>
      <c r="G1373" s="60"/>
      <c r="H1373" s="60"/>
      <c r="I1373" s="60"/>
      <c r="J1373" s="60"/>
      <c r="K1373" s="60"/>
      <c r="L1373" s="60"/>
      <c r="M1373" s="60"/>
      <c r="N1373" s="60"/>
      <c r="O1373" s="60"/>
      <c r="P1373" s="60"/>
      <c r="Q1373" s="60"/>
      <c r="R1373" s="334">
        <v>4427</v>
      </c>
      <c r="S1373" s="319" t="s">
        <v>357</v>
      </c>
      <c r="BE1373" s="60"/>
      <c r="BR1373" s="60"/>
      <c r="BX1373" s="151"/>
      <c r="CB1373" s="151"/>
      <c r="CM1373" s="151"/>
      <c r="CO1373" s="151"/>
      <c r="CT1373" s="151"/>
      <c r="CY1373" s="151"/>
    </row>
    <row r="1374" spans="1:103" x14ac:dyDescent="0.2">
      <c r="A1374" s="60"/>
      <c r="B1374" s="60"/>
      <c r="C1374" s="60"/>
      <c r="D1374" s="60"/>
      <c r="E1374" s="60"/>
      <c r="F1374" s="60"/>
      <c r="G1374" s="60"/>
      <c r="H1374" s="60"/>
      <c r="I1374" s="60"/>
      <c r="J1374" s="60"/>
      <c r="K1374" s="60"/>
      <c r="L1374" s="60"/>
      <c r="M1374" s="60"/>
      <c r="N1374" s="60"/>
      <c r="O1374" s="60"/>
      <c r="P1374" s="60"/>
      <c r="Q1374" s="60"/>
      <c r="R1374" s="334">
        <v>4428</v>
      </c>
      <c r="S1374" s="319" t="s">
        <v>357</v>
      </c>
      <c r="BE1374" s="60"/>
      <c r="BR1374" s="60"/>
      <c r="BX1374" s="151"/>
      <c r="CB1374" s="151"/>
      <c r="CM1374" s="151"/>
      <c r="CO1374" s="151"/>
      <c r="CT1374" s="151"/>
      <c r="CY1374" s="151"/>
    </row>
    <row r="1375" spans="1:103" x14ac:dyDescent="0.2">
      <c r="A1375" s="60"/>
      <c r="B1375" s="60"/>
      <c r="C1375" s="60"/>
      <c r="D1375" s="60"/>
      <c r="E1375" s="60"/>
      <c r="F1375" s="60"/>
      <c r="G1375" s="60"/>
      <c r="H1375" s="60"/>
      <c r="I1375" s="60"/>
      <c r="J1375" s="60"/>
      <c r="K1375" s="60"/>
      <c r="L1375" s="60"/>
      <c r="M1375" s="60"/>
      <c r="N1375" s="60"/>
      <c r="O1375" s="60"/>
      <c r="P1375" s="60"/>
      <c r="Q1375" s="60"/>
      <c r="R1375" s="334">
        <v>4429</v>
      </c>
      <c r="S1375" s="319" t="s">
        <v>357</v>
      </c>
      <c r="BE1375" s="60"/>
      <c r="BR1375" s="60"/>
      <c r="BX1375" s="151"/>
      <c r="CB1375" s="151"/>
      <c r="CM1375" s="151"/>
      <c r="CO1375" s="151"/>
      <c r="CT1375" s="151"/>
      <c r="CY1375" s="151"/>
    </row>
    <row r="1376" spans="1:103" x14ac:dyDescent="0.2">
      <c r="A1376" s="60"/>
      <c r="B1376" s="60"/>
      <c r="C1376" s="60"/>
      <c r="D1376" s="60"/>
      <c r="E1376" s="60"/>
      <c r="F1376" s="60"/>
      <c r="G1376" s="60"/>
      <c r="H1376" s="60"/>
      <c r="I1376" s="60"/>
      <c r="J1376" s="60"/>
      <c r="K1376" s="60"/>
      <c r="L1376" s="60"/>
      <c r="M1376" s="60"/>
      <c r="N1376" s="60"/>
      <c r="O1376" s="60"/>
      <c r="P1376" s="60"/>
      <c r="Q1376" s="60"/>
      <c r="R1376" s="334">
        <v>4430</v>
      </c>
      <c r="S1376" s="319" t="s">
        <v>357</v>
      </c>
      <c r="BE1376" s="60"/>
      <c r="BR1376" s="60"/>
      <c r="BX1376" s="151"/>
      <c r="CB1376" s="151"/>
      <c r="CM1376" s="151"/>
      <c r="CO1376" s="151"/>
      <c r="CT1376" s="151"/>
      <c r="CY1376" s="151"/>
    </row>
    <row r="1377" spans="1:103" x14ac:dyDescent="0.2">
      <c r="A1377" s="60"/>
      <c r="B1377" s="60"/>
      <c r="C1377" s="60"/>
      <c r="D1377" s="60"/>
      <c r="E1377" s="60"/>
      <c r="F1377" s="60"/>
      <c r="G1377" s="60"/>
      <c r="H1377" s="60"/>
      <c r="I1377" s="60"/>
      <c r="J1377" s="60"/>
      <c r="K1377" s="60"/>
      <c r="L1377" s="60"/>
      <c r="M1377" s="60"/>
      <c r="N1377" s="60"/>
      <c r="O1377" s="60"/>
      <c r="P1377" s="60"/>
      <c r="Q1377" s="60"/>
      <c r="R1377" s="334">
        <v>4431</v>
      </c>
      <c r="S1377" s="319" t="s">
        <v>357</v>
      </c>
      <c r="BE1377" s="60"/>
      <c r="BR1377" s="60"/>
      <c r="BX1377" s="151"/>
      <c r="CB1377" s="151"/>
      <c r="CM1377" s="151"/>
      <c r="CO1377" s="151"/>
      <c r="CT1377" s="151"/>
      <c r="CY1377" s="151"/>
    </row>
    <row r="1378" spans="1:103" x14ac:dyDescent="0.2">
      <c r="A1378" s="60"/>
      <c r="B1378" s="60"/>
      <c r="C1378" s="60"/>
      <c r="D1378" s="60"/>
      <c r="E1378" s="60"/>
      <c r="F1378" s="60"/>
      <c r="G1378" s="60"/>
      <c r="H1378" s="60"/>
      <c r="I1378" s="60"/>
      <c r="J1378" s="60"/>
      <c r="K1378" s="60"/>
      <c r="L1378" s="60"/>
      <c r="M1378" s="60"/>
      <c r="N1378" s="60"/>
      <c r="O1378" s="60"/>
      <c r="P1378" s="60"/>
      <c r="Q1378" s="60"/>
      <c r="R1378" s="334">
        <v>4434</v>
      </c>
      <c r="S1378" s="319" t="s">
        <v>357</v>
      </c>
      <c r="BE1378" s="60"/>
      <c r="BR1378" s="60"/>
      <c r="BX1378" s="151"/>
      <c r="CB1378" s="151"/>
      <c r="CM1378" s="151"/>
      <c r="CO1378" s="151"/>
      <c r="CT1378" s="151"/>
      <c r="CY1378" s="151"/>
    </row>
    <row r="1379" spans="1:103" x14ac:dyDescent="0.2">
      <c r="A1379" s="60"/>
      <c r="B1379" s="60"/>
      <c r="C1379" s="60"/>
      <c r="D1379" s="60"/>
      <c r="E1379" s="60"/>
      <c r="F1379" s="60"/>
      <c r="G1379" s="60"/>
      <c r="H1379" s="60"/>
      <c r="I1379" s="60"/>
      <c r="J1379" s="60"/>
      <c r="K1379" s="60"/>
      <c r="L1379" s="60"/>
      <c r="M1379" s="60"/>
      <c r="N1379" s="60"/>
      <c r="O1379" s="60"/>
      <c r="P1379" s="60"/>
      <c r="Q1379" s="60"/>
      <c r="R1379" s="334">
        <v>4435</v>
      </c>
      <c r="S1379" s="319" t="s">
        <v>357</v>
      </c>
      <c r="BE1379" s="60"/>
      <c r="BR1379" s="60"/>
      <c r="BX1379" s="151"/>
      <c r="CB1379" s="151"/>
      <c r="CM1379" s="151"/>
      <c r="CO1379" s="151"/>
      <c r="CT1379" s="151"/>
      <c r="CY1379" s="151"/>
    </row>
    <row r="1380" spans="1:103" x14ac:dyDescent="0.2">
      <c r="A1380" s="60"/>
      <c r="B1380" s="60"/>
      <c r="C1380" s="60"/>
      <c r="D1380" s="60"/>
      <c r="E1380" s="60"/>
      <c r="F1380" s="60"/>
      <c r="G1380" s="60"/>
      <c r="H1380" s="60"/>
      <c r="I1380" s="60"/>
      <c r="J1380" s="60"/>
      <c r="K1380" s="60"/>
      <c r="L1380" s="60"/>
      <c r="M1380" s="60"/>
      <c r="N1380" s="60"/>
      <c r="O1380" s="60"/>
      <c r="P1380" s="60"/>
      <c r="Q1380" s="60"/>
      <c r="R1380" s="334">
        <v>4438</v>
      </c>
      <c r="S1380" s="319" t="s">
        <v>357</v>
      </c>
      <c r="BE1380" s="60"/>
      <c r="BR1380" s="60"/>
      <c r="BX1380" s="151"/>
      <c r="CB1380" s="151"/>
      <c r="CM1380" s="151"/>
      <c r="CO1380" s="151"/>
      <c r="CT1380" s="151"/>
      <c r="CY1380" s="151"/>
    </row>
    <row r="1381" spans="1:103" x14ac:dyDescent="0.2">
      <c r="A1381" s="60"/>
      <c r="B1381" s="60"/>
      <c r="C1381" s="60"/>
      <c r="D1381" s="60"/>
      <c r="E1381" s="60"/>
      <c r="F1381" s="60"/>
      <c r="G1381" s="60"/>
      <c r="H1381" s="60"/>
      <c r="I1381" s="60"/>
      <c r="J1381" s="60"/>
      <c r="K1381" s="60"/>
      <c r="L1381" s="60"/>
      <c r="M1381" s="60"/>
      <c r="N1381" s="60"/>
      <c r="O1381" s="60"/>
      <c r="P1381" s="60"/>
      <c r="Q1381" s="60"/>
      <c r="R1381" s="334">
        <v>4441</v>
      </c>
      <c r="S1381" s="319" t="s">
        <v>357</v>
      </c>
      <c r="BE1381" s="60"/>
      <c r="BR1381" s="60"/>
      <c r="BX1381" s="151"/>
      <c r="CB1381" s="151"/>
      <c r="CM1381" s="151"/>
      <c r="CO1381" s="151"/>
      <c r="CT1381" s="151"/>
      <c r="CY1381" s="151"/>
    </row>
    <row r="1382" spans="1:103" x14ac:dyDescent="0.2">
      <c r="A1382" s="60"/>
      <c r="B1382" s="60"/>
      <c r="C1382" s="60"/>
      <c r="D1382" s="60"/>
      <c r="E1382" s="60"/>
      <c r="F1382" s="60"/>
      <c r="G1382" s="60"/>
      <c r="H1382" s="60"/>
      <c r="I1382" s="60"/>
      <c r="J1382" s="60"/>
      <c r="K1382" s="60"/>
      <c r="L1382" s="60"/>
      <c r="M1382" s="60"/>
      <c r="N1382" s="60"/>
      <c r="O1382" s="60"/>
      <c r="P1382" s="60"/>
      <c r="Q1382" s="60"/>
      <c r="R1382" s="334">
        <v>4442</v>
      </c>
      <c r="S1382" s="319" t="s">
        <v>357</v>
      </c>
      <c r="BE1382" s="60"/>
      <c r="BR1382" s="60"/>
      <c r="BX1382" s="151"/>
      <c r="CB1382" s="151"/>
      <c r="CM1382" s="151"/>
      <c r="CO1382" s="151"/>
      <c r="CT1382" s="151"/>
      <c r="CY1382" s="151"/>
    </row>
    <row r="1383" spans="1:103" x14ac:dyDescent="0.2">
      <c r="A1383" s="60"/>
      <c r="B1383" s="60"/>
      <c r="C1383" s="60"/>
      <c r="D1383" s="60"/>
      <c r="E1383" s="60"/>
      <c r="F1383" s="60"/>
      <c r="G1383" s="60"/>
      <c r="H1383" s="60"/>
      <c r="I1383" s="60"/>
      <c r="J1383" s="60"/>
      <c r="K1383" s="60"/>
      <c r="L1383" s="60"/>
      <c r="M1383" s="60"/>
      <c r="N1383" s="60"/>
      <c r="O1383" s="60"/>
      <c r="P1383" s="60"/>
      <c r="Q1383" s="60"/>
      <c r="R1383" s="334">
        <v>4443</v>
      </c>
      <c r="S1383" s="319" t="s">
        <v>357</v>
      </c>
      <c r="BE1383" s="60"/>
      <c r="BR1383" s="60"/>
      <c r="BX1383" s="151"/>
      <c r="CB1383" s="151"/>
      <c r="CM1383" s="151"/>
      <c r="CO1383" s="151"/>
      <c r="CT1383" s="151"/>
      <c r="CY1383" s="151"/>
    </row>
    <row r="1384" spans="1:103" x14ac:dyDescent="0.2">
      <c r="A1384" s="60"/>
      <c r="B1384" s="60"/>
      <c r="C1384" s="60"/>
      <c r="D1384" s="60"/>
      <c r="E1384" s="60"/>
      <c r="F1384" s="60"/>
      <c r="G1384" s="60"/>
      <c r="H1384" s="60"/>
      <c r="I1384" s="60"/>
      <c r="J1384" s="60"/>
      <c r="K1384" s="60"/>
      <c r="L1384" s="60"/>
      <c r="M1384" s="60"/>
      <c r="N1384" s="60"/>
      <c r="O1384" s="60"/>
      <c r="P1384" s="60"/>
      <c r="Q1384" s="60"/>
      <c r="R1384" s="334">
        <v>4444</v>
      </c>
      <c r="S1384" s="319" t="s">
        <v>357</v>
      </c>
      <c r="BE1384" s="60"/>
      <c r="BR1384" s="60"/>
      <c r="BX1384" s="151"/>
      <c r="CB1384" s="151"/>
      <c r="CM1384" s="151"/>
      <c r="CO1384" s="151"/>
      <c r="CT1384" s="151"/>
      <c r="CY1384" s="151"/>
    </row>
    <row r="1385" spans="1:103" x14ac:dyDescent="0.2">
      <c r="A1385" s="60"/>
      <c r="B1385" s="60"/>
      <c r="C1385" s="60"/>
      <c r="D1385" s="60"/>
      <c r="E1385" s="60"/>
      <c r="F1385" s="60"/>
      <c r="G1385" s="60"/>
      <c r="H1385" s="60"/>
      <c r="I1385" s="60"/>
      <c r="J1385" s="60"/>
      <c r="K1385" s="60"/>
      <c r="L1385" s="60"/>
      <c r="M1385" s="60"/>
      <c r="N1385" s="60"/>
      <c r="O1385" s="60"/>
      <c r="P1385" s="60"/>
      <c r="Q1385" s="60"/>
      <c r="R1385" s="334">
        <v>4448</v>
      </c>
      <c r="S1385" s="319" t="s">
        <v>357</v>
      </c>
      <c r="BE1385" s="60"/>
      <c r="BR1385" s="60"/>
      <c r="BX1385" s="151"/>
      <c r="CB1385" s="151"/>
      <c r="CM1385" s="151"/>
      <c r="CO1385" s="151"/>
      <c r="CT1385" s="151"/>
      <c r="CY1385" s="151"/>
    </row>
    <row r="1386" spans="1:103" x14ac:dyDescent="0.2">
      <c r="A1386" s="60"/>
      <c r="B1386" s="60"/>
      <c r="C1386" s="60"/>
      <c r="D1386" s="60"/>
      <c r="E1386" s="60"/>
      <c r="F1386" s="60"/>
      <c r="G1386" s="60"/>
      <c r="H1386" s="60"/>
      <c r="I1386" s="60"/>
      <c r="J1386" s="60"/>
      <c r="K1386" s="60"/>
      <c r="L1386" s="60"/>
      <c r="M1386" s="60"/>
      <c r="N1386" s="60"/>
      <c r="O1386" s="60"/>
      <c r="P1386" s="60"/>
      <c r="Q1386" s="60"/>
      <c r="R1386" s="334">
        <v>4449</v>
      </c>
      <c r="S1386" s="319" t="s">
        <v>357</v>
      </c>
      <c r="BE1386" s="60"/>
      <c r="BR1386" s="60"/>
      <c r="BX1386" s="151"/>
      <c r="CB1386" s="151"/>
      <c r="CM1386" s="151"/>
      <c r="CO1386" s="151"/>
      <c r="CT1386" s="151"/>
      <c r="CY1386" s="151"/>
    </row>
    <row r="1387" spans="1:103" x14ac:dyDescent="0.2">
      <c r="A1387" s="60"/>
      <c r="B1387" s="60"/>
      <c r="C1387" s="60"/>
      <c r="D1387" s="60"/>
      <c r="E1387" s="60"/>
      <c r="F1387" s="60"/>
      <c r="G1387" s="60"/>
      <c r="H1387" s="60"/>
      <c r="I1387" s="60"/>
      <c r="J1387" s="60"/>
      <c r="K1387" s="60"/>
      <c r="L1387" s="60"/>
      <c r="M1387" s="60"/>
      <c r="N1387" s="60"/>
      <c r="O1387" s="60"/>
      <c r="P1387" s="60"/>
      <c r="Q1387" s="60"/>
      <c r="R1387" s="334">
        <v>4450</v>
      </c>
      <c r="S1387" s="319" t="s">
        <v>357</v>
      </c>
      <c r="BE1387" s="60"/>
      <c r="BR1387" s="60"/>
      <c r="BX1387" s="151"/>
      <c r="CB1387" s="151"/>
      <c r="CM1387" s="151"/>
      <c r="CO1387" s="151"/>
      <c r="CT1387" s="151"/>
      <c r="CY1387" s="151"/>
    </row>
    <row r="1388" spans="1:103" x14ac:dyDescent="0.2">
      <c r="A1388" s="60"/>
      <c r="B1388" s="60"/>
      <c r="C1388" s="60"/>
      <c r="D1388" s="60"/>
      <c r="E1388" s="60"/>
      <c r="F1388" s="60"/>
      <c r="G1388" s="60"/>
      <c r="H1388" s="60"/>
      <c r="I1388" s="60"/>
      <c r="J1388" s="60"/>
      <c r="K1388" s="60"/>
      <c r="L1388" s="60"/>
      <c r="M1388" s="60"/>
      <c r="N1388" s="60"/>
      <c r="O1388" s="60"/>
      <c r="P1388" s="60"/>
      <c r="Q1388" s="60"/>
      <c r="R1388" s="334">
        <v>4451</v>
      </c>
      <c r="S1388" s="319" t="s">
        <v>357</v>
      </c>
      <c r="BE1388" s="60"/>
      <c r="BR1388" s="60"/>
      <c r="BX1388" s="151"/>
      <c r="CB1388" s="151"/>
      <c r="CM1388" s="151"/>
      <c r="CO1388" s="151"/>
      <c r="CT1388" s="151"/>
      <c r="CY1388" s="151"/>
    </row>
    <row r="1389" spans="1:103" x14ac:dyDescent="0.2">
      <c r="A1389" s="60"/>
      <c r="B1389" s="60"/>
      <c r="C1389" s="60"/>
      <c r="D1389" s="60"/>
      <c r="E1389" s="60"/>
      <c r="F1389" s="60"/>
      <c r="G1389" s="60"/>
      <c r="H1389" s="60"/>
      <c r="I1389" s="60"/>
      <c r="J1389" s="60"/>
      <c r="K1389" s="60"/>
      <c r="L1389" s="60"/>
      <c r="M1389" s="60"/>
      <c r="N1389" s="60"/>
      <c r="O1389" s="60"/>
      <c r="P1389" s="60"/>
      <c r="Q1389" s="60"/>
      <c r="R1389" s="334">
        <v>4453</v>
      </c>
      <c r="S1389" s="319" t="s">
        <v>357</v>
      </c>
      <c r="BE1389" s="60"/>
      <c r="BR1389" s="60"/>
      <c r="BX1389" s="151"/>
      <c r="CB1389" s="151"/>
      <c r="CM1389" s="151"/>
      <c r="CO1389" s="151"/>
      <c r="CT1389" s="151"/>
      <c r="CY1389" s="151"/>
    </row>
    <row r="1390" spans="1:103" x14ac:dyDescent="0.2">
      <c r="A1390" s="60"/>
      <c r="B1390" s="60"/>
      <c r="C1390" s="60"/>
      <c r="D1390" s="60"/>
      <c r="E1390" s="60"/>
      <c r="F1390" s="60"/>
      <c r="G1390" s="60"/>
      <c r="H1390" s="60"/>
      <c r="I1390" s="60"/>
      <c r="J1390" s="60"/>
      <c r="K1390" s="60"/>
      <c r="L1390" s="60"/>
      <c r="M1390" s="60"/>
      <c r="N1390" s="60"/>
      <c r="O1390" s="60"/>
      <c r="P1390" s="60"/>
      <c r="Q1390" s="60"/>
      <c r="R1390" s="334">
        <v>4454</v>
      </c>
      <c r="S1390" s="319" t="s">
        <v>357</v>
      </c>
      <c r="BE1390" s="60"/>
      <c r="BR1390" s="60"/>
      <c r="BX1390" s="151"/>
      <c r="CB1390" s="151"/>
      <c r="CM1390" s="151"/>
      <c r="CO1390" s="151"/>
      <c r="CT1390" s="151"/>
      <c r="CY1390" s="151"/>
    </row>
    <row r="1391" spans="1:103" x14ac:dyDescent="0.2">
      <c r="A1391" s="60"/>
      <c r="B1391" s="60"/>
      <c r="C1391" s="60"/>
      <c r="D1391" s="60"/>
      <c r="E1391" s="60"/>
      <c r="F1391" s="60"/>
      <c r="G1391" s="60"/>
      <c r="H1391" s="60"/>
      <c r="I1391" s="60"/>
      <c r="J1391" s="60"/>
      <c r="K1391" s="60"/>
      <c r="L1391" s="60"/>
      <c r="M1391" s="60"/>
      <c r="N1391" s="60"/>
      <c r="O1391" s="60"/>
      <c r="P1391" s="60"/>
      <c r="Q1391" s="60"/>
      <c r="R1391" s="334">
        <v>4455</v>
      </c>
      <c r="S1391" s="319" t="s">
        <v>357</v>
      </c>
      <c r="BE1391" s="60"/>
      <c r="BR1391" s="60"/>
      <c r="BX1391" s="151"/>
      <c r="CB1391" s="151"/>
      <c r="CM1391" s="151"/>
      <c r="CO1391" s="151"/>
      <c r="CT1391" s="151"/>
      <c r="CY1391" s="151"/>
    </row>
    <row r="1392" spans="1:103" x14ac:dyDescent="0.2">
      <c r="A1392" s="60"/>
      <c r="B1392" s="60"/>
      <c r="C1392" s="60"/>
      <c r="D1392" s="60"/>
      <c r="E1392" s="60"/>
      <c r="F1392" s="60"/>
      <c r="G1392" s="60"/>
      <c r="H1392" s="60"/>
      <c r="I1392" s="60"/>
      <c r="J1392" s="60"/>
      <c r="K1392" s="60"/>
      <c r="L1392" s="60"/>
      <c r="M1392" s="60"/>
      <c r="N1392" s="60"/>
      <c r="O1392" s="60"/>
      <c r="P1392" s="60"/>
      <c r="Q1392" s="60"/>
      <c r="R1392" s="334">
        <v>4456</v>
      </c>
      <c r="S1392" s="319" t="s">
        <v>357</v>
      </c>
      <c r="BE1392" s="60"/>
      <c r="BR1392" s="60"/>
      <c r="BX1392" s="151"/>
      <c r="CB1392" s="151"/>
      <c r="CM1392" s="151"/>
      <c r="CO1392" s="151"/>
      <c r="CT1392" s="151"/>
      <c r="CY1392" s="151"/>
    </row>
    <row r="1393" spans="1:103" x14ac:dyDescent="0.2">
      <c r="A1393" s="60"/>
      <c r="B1393" s="60"/>
      <c r="C1393" s="60"/>
      <c r="D1393" s="60"/>
      <c r="E1393" s="60"/>
      <c r="F1393" s="60"/>
      <c r="G1393" s="60"/>
      <c r="H1393" s="60"/>
      <c r="I1393" s="60"/>
      <c r="J1393" s="60"/>
      <c r="K1393" s="60"/>
      <c r="L1393" s="60"/>
      <c r="M1393" s="60"/>
      <c r="N1393" s="60"/>
      <c r="O1393" s="60"/>
      <c r="P1393" s="60"/>
      <c r="Q1393" s="60"/>
      <c r="R1393" s="334">
        <v>4457</v>
      </c>
      <c r="S1393" s="319" t="s">
        <v>357</v>
      </c>
      <c r="BE1393" s="60"/>
      <c r="BR1393" s="60"/>
      <c r="BX1393" s="151"/>
      <c r="CB1393" s="151"/>
      <c r="CM1393" s="151"/>
      <c r="CO1393" s="151"/>
      <c r="CT1393" s="151"/>
      <c r="CY1393" s="151"/>
    </row>
    <row r="1394" spans="1:103" x14ac:dyDescent="0.2">
      <c r="A1394" s="60"/>
      <c r="B1394" s="60"/>
      <c r="C1394" s="60"/>
      <c r="D1394" s="60"/>
      <c r="E1394" s="60"/>
      <c r="F1394" s="60"/>
      <c r="G1394" s="60"/>
      <c r="H1394" s="60"/>
      <c r="I1394" s="60"/>
      <c r="J1394" s="60"/>
      <c r="K1394" s="60"/>
      <c r="L1394" s="60"/>
      <c r="M1394" s="60"/>
      <c r="N1394" s="60"/>
      <c r="O1394" s="60"/>
      <c r="P1394" s="60"/>
      <c r="Q1394" s="60"/>
      <c r="R1394" s="334">
        <v>4459</v>
      </c>
      <c r="S1394" s="319" t="s">
        <v>357</v>
      </c>
      <c r="BE1394" s="60"/>
      <c r="BR1394" s="60"/>
      <c r="BX1394" s="151"/>
      <c r="CB1394" s="151"/>
      <c r="CM1394" s="151"/>
      <c r="CO1394" s="151"/>
      <c r="CT1394" s="151"/>
      <c r="CY1394" s="151"/>
    </row>
    <row r="1395" spans="1:103" x14ac:dyDescent="0.2">
      <c r="A1395" s="60"/>
      <c r="B1395" s="60"/>
      <c r="C1395" s="60"/>
      <c r="D1395" s="60"/>
      <c r="E1395" s="60"/>
      <c r="F1395" s="60"/>
      <c r="G1395" s="60"/>
      <c r="H1395" s="60"/>
      <c r="I1395" s="60"/>
      <c r="J1395" s="60"/>
      <c r="K1395" s="60"/>
      <c r="L1395" s="60"/>
      <c r="M1395" s="60"/>
      <c r="N1395" s="60"/>
      <c r="O1395" s="60"/>
      <c r="P1395" s="60"/>
      <c r="Q1395" s="60"/>
      <c r="R1395" s="334">
        <v>4460</v>
      </c>
      <c r="S1395" s="319" t="s">
        <v>357</v>
      </c>
      <c r="BE1395" s="60"/>
      <c r="BR1395" s="60"/>
      <c r="BX1395" s="151"/>
      <c r="CB1395" s="151"/>
      <c r="CM1395" s="151"/>
      <c r="CO1395" s="151"/>
      <c r="CT1395" s="151"/>
      <c r="CY1395" s="151"/>
    </row>
    <row r="1396" spans="1:103" x14ac:dyDescent="0.2">
      <c r="A1396" s="60"/>
      <c r="B1396" s="60"/>
      <c r="C1396" s="60"/>
      <c r="D1396" s="60"/>
      <c r="E1396" s="60"/>
      <c r="F1396" s="60"/>
      <c r="G1396" s="60"/>
      <c r="H1396" s="60"/>
      <c r="I1396" s="60"/>
      <c r="J1396" s="60"/>
      <c r="K1396" s="60"/>
      <c r="L1396" s="60"/>
      <c r="M1396" s="60"/>
      <c r="N1396" s="60"/>
      <c r="O1396" s="60"/>
      <c r="P1396" s="60"/>
      <c r="Q1396" s="60"/>
      <c r="R1396" s="334">
        <v>4461</v>
      </c>
      <c r="S1396" s="319" t="s">
        <v>357</v>
      </c>
      <c r="BE1396" s="60"/>
      <c r="BR1396" s="60"/>
      <c r="BX1396" s="151"/>
      <c r="CB1396" s="151"/>
      <c r="CM1396" s="151"/>
      <c r="CO1396" s="151"/>
      <c r="CT1396" s="151"/>
      <c r="CY1396" s="151"/>
    </row>
    <row r="1397" spans="1:103" x14ac:dyDescent="0.2">
      <c r="A1397" s="60"/>
      <c r="B1397" s="60"/>
      <c r="C1397" s="60"/>
      <c r="D1397" s="60"/>
      <c r="E1397" s="60"/>
      <c r="F1397" s="60"/>
      <c r="G1397" s="60"/>
      <c r="H1397" s="60"/>
      <c r="I1397" s="60"/>
      <c r="J1397" s="60"/>
      <c r="K1397" s="60"/>
      <c r="L1397" s="60"/>
      <c r="M1397" s="60"/>
      <c r="N1397" s="60"/>
      <c r="O1397" s="60"/>
      <c r="P1397" s="60"/>
      <c r="Q1397" s="60"/>
      <c r="R1397" s="334">
        <v>4462</v>
      </c>
      <c r="S1397" s="319" t="s">
        <v>357</v>
      </c>
      <c r="BE1397" s="60"/>
      <c r="BR1397" s="60"/>
      <c r="BX1397" s="151"/>
      <c r="CB1397" s="151"/>
      <c r="CM1397" s="151"/>
      <c r="CO1397" s="151"/>
      <c r="CT1397" s="151"/>
      <c r="CY1397" s="151"/>
    </row>
    <row r="1398" spans="1:103" x14ac:dyDescent="0.2">
      <c r="A1398" s="60"/>
      <c r="B1398" s="60"/>
      <c r="C1398" s="60"/>
      <c r="D1398" s="60"/>
      <c r="E1398" s="60"/>
      <c r="F1398" s="60"/>
      <c r="G1398" s="60"/>
      <c r="H1398" s="60"/>
      <c r="I1398" s="60"/>
      <c r="J1398" s="60"/>
      <c r="K1398" s="60"/>
      <c r="L1398" s="60"/>
      <c r="M1398" s="60"/>
      <c r="N1398" s="60"/>
      <c r="O1398" s="60"/>
      <c r="P1398" s="60"/>
      <c r="Q1398" s="60"/>
      <c r="R1398" s="334">
        <v>4463</v>
      </c>
      <c r="S1398" s="319" t="s">
        <v>357</v>
      </c>
      <c r="BE1398" s="60"/>
      <c r="BR1398" s="60"/>
      <c r="BX1398" s="151"/>
      <c r="CB1398" s="151"/>
      <c r="CM1398" s="151"/>
      <c r="CO1398" s="151"/>
      <c r="CT1398" s="151"/>
      <c r="CY1398" s="151"/>
    </row>
    <row r="1399" spans="1:103" x14ac:dyDescent="0.2">
      <c r="A1399" s="60"/>
      <c r="B1399" s="60"/>
      <c r="C1399" s="60"/>
      <c r="D1399" s="60"/>
      <c r="E1399" s="60"/>
      <c r="F1399" s="60"/>
      <c r="G1399" s="60"/>
      <c r="H1399" s="60"/>
      <c r="I1399" s="60"/>
      <c r="J1399" s="60"/>
      <c r="K1399" s="60"/>
      <c r="L1399" s="60"/>
      <c r="M1399" s="60"/>
      <c r="N1399" s="60"/>
      <c r="O1399" s="60"/>
      <c r="P1399" s="60"/>
      <c r="Q1399" s="60"/>
      <c r="R1399" s="334">
        <v>4464</v>
      </c>
      <c r="S1399" s="319" t="s">
        <v>357</v>
      </c>
      <c r="BE1399" s="60"/>
      <c r="BR1399" s="60"/>
      <c r="BX1399" s="151"/>
      <c r="CB1399" s="151"/>
      <c r="CM1399" s="151"/>
      <c r="CO1399" s="151"/>
      <c r="CT1399" s="151"/>
      <c r="CY1399" s="151"/>
    </row>
    <row r="1400" spans="1:103" x14ac:dyDescent="0.2">
      <c r="A1400" s="60"/>
      <c r="B1400" s="60"/>
      <c r="C1400" s="60"/>
      <c r="D1400" s="60"/>
      <c r="E1400" s="60"/>
      <c r="F1400" s="60"/>
      <c r="G1400" s="60"/>
      <c r="H1400" s="60"/>
      <c r="I1400" s="60"/>
      <c r="J1400" s="60"/>
      <c r="K1400" s="60"/>
      <c r="L1400" s="60"/>
      <c r="M1400" s="60"/>
      <c r="N1400" s="60"/>
      <c r="O1400" s="60"/>
      <c r="P1400" s="60"/>
      <c r="Q1400" s="60"/>
      <c r="R1400" s="334">
        <v>4468</v>
      </c>
      <c r="S1400" s="319" t="s">
        <v>357</v>
      </c>
      <c r="BE1400" s="60"/>
      <c r="BR1400" s="60"/>
      <c r="BX1400" s="151"/>
      <c r="CB1400" s="151"/>
      <c r="CM1400" s="151"/>
      <c r="CO1400" s="151"/>
      <c r="CT1400" s="151"/>
      <c r="CY1400" s="151"/>
    </row>
    <row r="1401" spans="1:103" x14ac:dyDescent="0.2">
      <c r="A1401" s="60"/>
      <c r="B1401" s="60"/>
      <c r="C1401" s="60"/>
      <c r="D1401" s="60"/>
      <c r="E1401" s="60"/>
      <c r="F1401" s="60"/>
      <c r="G1401" s="60"/>
      <c r="H1401" s="60"/>
      <c r="I1401" s="60"/>
      <c r="J1401" s="60"/>
      <c r="K1401" s="60"/>
      <c r="L1401" s="60"/>
      <c r="M1401" s="60"/>
      <c r="N1401" s="60"/>
      <c r="O1401" s="60"/>
      <c r="P1401" s="60"/>
      <c r="Q1401" s="60"/>
      <c r="R1401" s="334">
        <v>4469</v>
      </c>
      <c r="S1401" s="319" t="s">
        <v>357</v>
      </c>
      <c r="BE1401" s="60"/>
      <c r="BR1401" s="60"/>
      <c r="BX1401" s="151"/>
      <c r="CB1401" s="151"/>
      <c r="CM1401" s="151"/>
      <c r="CO1401" s="151"/>
      <c r="CT1401" s="151"/>
      <c r="CY1401" s="151"/>
    </row>
    <row r="1402" spans="1:103" x14ac:dyDescent="0.2">
      <c r="A1402" s="60"/>
      <c r="B1402" s="60"/>
      <c r="C1402" s="60"/>
      <c r="D1402" s="60"/>
      <c r="E1402" s="60"/>
      <c r="F1402" s="60"/>
      <c r="G1402" s="60"/>
      <c r="H1402" s="60"/>
      <c r="I1402" s="60"/>
      <c r="J1402" s="60"/>
      <c r="K1402" s="60"/>
      <c r="L1402" s="60"/>
      <c r="M1402" s="60"/>
      <c r="N1402" s="60"/>
      <c r="O1402" s="60"/>
      <c r="P1402" s="60"/>
      <c r="Q1402" s="60"/>
      <c r="R1402" s="334">
        <v>4471</v>
      </c>
      <c r="S1402" s="319" t="s">
        <v>357</v>
      </c>
      <c r="BE1402" s="60"/>
      <c r="BR1402" s="60"/>
      <c r="BX1402" s="151"/>
      <c r="CB1402" s="151"/>
      <c r="CM1402" s="151"/>
      <c r="CO1402" s="151"/>
      <c r="CT1402" s="151"/>
      <c r="CY1402" s="151"/>
    </row>
    <row r="1403" spans="1:103" x14ac:dyDescent="0.2">
      <c r="A1403" s="60"/>
      <c r="B1403" s="60"/>
      <c r="C1403" s="60"/>
      <c r="D1403" s="60"/>
      <c r="E1403" s="60"/>
      <c r="F1403" s="60"/>
      <c r="G1403" s="60"/>
      <c r="H1403" s="60"/>
      <c r="I1403" s="60"/>
      <c r="J1403" s="60"/>
      <c r="K1403" s="60"/>
      <c r="L1403" s="60"/>
      <c r="M1403" s="60"/>
      <c r="N1403" s="60"/>
      <c r="O1403" s="60"/>
      <c r="P1403" s="60"/>
      <c r="Q1403" s="60"/>
      <c r="R1403" s="334">
        <v>4472</v>
      </c>
      <c r="S1403" s="319" t="s">
        <v>357</v>
      </c>
      <c r="BE1403" s="60"/>
      <c r="BR1403" s="60"/>
      <c r="BX1403" s="151"/>
      <c r="CB1403" s="151"/>
      <c r="CM1403" s="151"/>
      <c r="CO1403" s="151"/>
      <c r="CT1403" s="151"/>
      <c r="CY1403" s="151"/>
    </row>
    <row r="1404" spans="1:103" x14ac:dyDescent="0.2">
      <c r="A1404" s="60"/>
      <c r="B1404" s="60"/>
      <c r="C1404" s="60"/>
      <c r="D1404" s="60"/>
      <c r="E1404" s="60"/>
      <c r="F1404" s="60"/>
      <c r="G1404" s="60"/>
      <c r="H1404" s="60"/>
      <c r="I1404" s="60"/>
      <c r="J1404" s="60"/>
      <c r="K1404" s="60"/>
      <c r="L1404" s="60"/>
      <c r="M1404" s="60"/>
      <c r="N1404" s="60"/>
      <c r="O1404" s="60"/>
      <c r="P1404" s="60"/>
      <c r="Q1404" s="60"/>
      <c r="R1404" s="334">
        <v>4473</v>
      </c>
      <c r="S1404" s="319" t="s">
        <v>357</v>
      </c>
      <c r="BE1404" s="60"/>
      <c r="BR1404" s="60"/>
      <c r="BX1404" s="151"/>
      <c r="CB1404" s="151"/>
      <c r="CM1404" s="151"/>
      <c r="CO1404" s="151"/>
      <c r="CT1404" s="151"/>
      <c r="CY1404" s="151"/>
    </row>
    <row r="1405" spans="1:103" x14ac:dyDescent="0.2">
      <c r="A1405" s="60"/>
      <c r="B1405" s="60"/>
      <c r="C1405" s="60"/>
      <c r="D1405" s="60"/>
      <c r="E1405" s="60"/>
      <c r="F1405" s="60"/>
      <c r="G1405" s="60"/>
      <c r="H1405" s="60"/>
      <c r="I1405" s="60"/>
      <c r="J1405" s="60"/>
      <c r="K1405" s="60"/>
      <c r="L1405" s="60"/>
      <c r="M1405" s="60"/>
      <c r="N1405" s="60"/>
      <c r="O1405" s="60"/>
      <c r="P1405" s="60"/>
      <c r="Q1405" s="60"/>
      <c r="R1405" s="334">
        <v>4474</v>
      </c>
      <c r="S1405" s="319" t="s">
        <v>357</v>
      </c>
      <c r="BE1405" s="60"/>
      <c r="BR1405" s="60"/>
      <c r="BX1405" s="151"/>
      <c r="CB1405" s="151"/>
      <c r="CM1405" s="151"/>
      <c r="CO1405" s="151"/>
      <c r="CT1405" s="151"/>
      <c r="CY1405" s="151"/>
    </row>
    <row r="1406" spans="1:103" x14ac:dyDescent="0.2">
      <c r="A1406" s="60"/>
      <c r="B1406" s="60"/>
      <c r="C1406" s="60"/>
      <c r="D1406" s="60"/>
      <c r="E1406" s="60"/>
      <c r="F1406" s="60"/>
      <c r="G1406" s="60"/>
      <c r="H1406" s="60"/>
      <c r="I1406" s="60"/>
      <c r="J1406" s="60"/>
      <c r="K1406" s="60"/>
      <c r="L1406" s="60"/>
      <c r="M1406" s="60"/>
      <c r="N1406" s="60"/>
      <c r="O1406" s="60"/>
      <c r="P1406" s="60"/>
      <c r="Q1406" s="60"/>
      <c r="R1406" s="334">
        <v>4475</v>
      </c>
      <c r="S1406" s="319" t="s">
        <v>357</v>
      </c>
      <c r="BE1406" s="60"/>
      <c r="BR1406" s="60"/>
      <c r="BX1406" s="151"/>
      <c r="CB1406" s="151"/>
      <c r="CM1406" s="151"/>
      <c r="CO1406" s="151"/>
      <c r="CT1406" s="151"/>
      <c r="CY1406" s="151"/>
    </row>
    <row r="1407" spans="1:103" x14ac:dyDescent="0.2">
      <c r="A1407" s="60"/>
      <c r="B1407" s="60"/>
      <c r="C1407" s="60"/>
      <c r="D1407" s="60"/>
      <c r="E1407" s="60"/>
      <c r="F1407" s="60"/>
      <c r="G1407" s="60"/>
      <c r="H1407" s="60"/>
      <c r="I1407" s="60"/>
      <c r="J1407" s="60"/>
      <c r="K1407" s="60"/>
      <c r="L1407" s="60"/>
      <c r="M1407" s="60"/>
      <c r="N1407" s="60"/>
      <c r="O1407" s="60"/>
      <c r="P1407" s="60"/>
      <c r="Q1407" s="60"/>
      <c r="R1407" s="334">
        <v>4476</v>
      </c>
      <c r="S1407" s="319" t="s">
        <v>357</v>
      </c>
      <c r="BE1407" s="60"/>
      <c r="BR1407" s="60"/>
      <c r="BX1407" s="151"/>
      <c r="CB1407" s="151"/>
      <c r="CM1407" s="151"/>
      <c r="CO1407" s="151"/>
      <c r="CT1407" s="151"/>
      <c r="CY1407" s="151"/>
    </row>
    <row r="1408" spans="1:103" x14ac:dyDescent="0.2">
      <c r="A1408" s="60"/>
      <c r="B1408" s="60"/>
      <c r="C1408" s="60"/>
      <c r="D1408" s="60"/>
      <c r="E1408" s="60"/>
      <c r="F1408" s="60"/>
      <c r="G1408" s="60"/>
      <c r="H1408" s="60"/>
      <c r="I1408" s="60"/>
      <c r="J1408" s="60"/>
      <c r="K1408" s="60"/>
      <c r="L1408" s="60"/>
      <c r="M1408" s="60"/>
      <c r="N1408" s="60"/>
      <c r="O1408" s="60"/>
      <c r="P1408" s="60"/>
      <c r="Q1408" s="60"/>
      <c r="R1408" s="334">
        <v>4478</v>
      </c>
      <c r="S1408" s="319" t="s">
        <v>357</v>
      </c>
      <c r="BE1408" s="60"/>
      <c r="BR1408" s="60"/>
      <c r="BX1408" s="151"/>
      <c r="CB1408" s="151"/>
      <c r="CM1408" s="151"/>
      <c r="CO1408" s="151"/>
      <c r="CT1408" s="151"/>
      <c r="CY1408" s="151"/>
    </row>
    <row r="1409" spans="1:103" x14ac:dyDescent="0.2">
      <c r="A1409" s="60"/>
      <c r="B1409" s="60"/>
      <c r="C1409" s="60"/>
      <c r="D1409" s="60"/>
      <c r="E1409" s="60"/>
      <c r="F1409" s="60"/>
      <c r="G1409" s="60"/>
      <c r="H1409" s="60"/>
      <c r="I1409" s="60"/>
      <c r="J1409" s="60"/>
      <c r="K1409" s="60"/>
      <c r="L1409" s="60"/>
      <c r="M1409" s="60"/>
      <c r="N1409" s="60"/>
      <c r="O1409" s="60"/>
      <c r="P1409" s="60"/>
      <c r="Q1409" s="60"/>
      <c r="R1409" s="334">
        <v>4479</v>
      </c>
      <c r="S1409" s="319" t="s">
        <v>357</v>
      </c>
      <c r="BE1409" s="60"/>
      <c r="BR1409" s="60"/>
      <c r="BX1409" s="151"/>
      <c r="CB1409" s="151"/>
      <c r="CM1409" s="151"/>
      <c r="CO1409" s="151"/>
      <c r="CT1409" s="151"/>
      <c r="CY1409" s="151"/>
    </row>
    <row r="1410" spans="1:103" x14ac:dyDescent="0.2">
      <c r="A1410" s="60"/>
      <c r="B1410" s="60"/>
      <c r="C1410" s="60"/>
      <c r="D1410" s="60"/>
      <c r="E1410" s="60"/>
      <c r="F1410" s="60"/>
      <c r="G1410" s="60"/>
      <c r="H1410" s="60"/>
      <c r="I1410" s="60"/>
      <c r="J1410" s="60"/>
      <c r="K1410" s="60"/>
      <c r="L1410" s="60"/>
      <c r="M1410" s="60"/>
      <c r="N1410" s="60"/>
      <c r="O1410" s="60"/>
      <c r="P1410" s="60"/>
      <c r="Q1410" s="60"/>
      <c r="R1410" s="334">
        <v>4481</v>
      </c>
      <c r="S1410" s="319" t="s">
        <v>357</v>
      </c>
      <c r="BE1410" s="60"/>
      <c r="BR1410" s="60"/>
      <c r="BX1410" s="151"/>
      <c r="CB1410" s="151"/>
      <c r="CM1410" s="151"/>
      <c r="CO1410" s="151"/>
      <c r="CT1410" s="151"/>
      <c r="CY1410" s="151"/>
    </row>
    <row r="1411" spans="1:103" x14ac:dyDescent="0.2">
      <c r="A1411" s="60"/>
      <c r="B1411" s="60"/>
      <c r="C1411" s="60"/>
      <c r="D1411" s="60"/>
      <c r="E1411" s="60"/>
      <c r="F1411" s="60"/>
      <c r="G1411" s="60"/>
      <c r="H1411" s="60"/>
      <c r="I1411" s="60"/>
      <c r="J1411" s="60"/>
      <c r="K1411" s="60"/>
      <c r="L1411" s="60"/>
      <c r="M1411" s="60"/>
      <c r="N1411" s="60"/>
      <c r="O1411" s="60"/>
      <c r="P1411" s="60"/>
      <c r="Q1411" s="60"/>
      <c r="R1411" s="334">
        <v>4485</v>
      </c>
      <c r="S1411" s="319" t="s">
        <v>357</v>
      </c>
      <c r="BE1411" s="60"/>
      <c r="BR1411" s="60"/>
      <c r="BX1411" s="151"/>
      <c r="CB1411" s="151"/>
      <c r="CM1411" s="151"/>
      <c r="CO1411" s="151"/>
      <c r="CT1411" s="151"/>
      <c r="CY1411" s="151"/>
    </row>
    <row r="1412" spans="1:103" x14ac:dyDescent="0.2">
      <c r="A1412" s="60"/>
      <c r="B1412" s="60"/>
      <c r="C1412" s="60"/>
      <c r="D1412" s="60"/>
      <c r="E1412" s="60"/>
      <c r="F1412" s="60"/>
      <c r="G1412" s="60"/>
      <c r="H1412" s="60"/>
      <c r="I1412" s="60"/>
      <c r="J1412" s="60"/>
      <c r="K1412" s="60"/>
      <c r="L1412" s="60"/>
      <c r="M1412" s="60"/>
      <c r="N1412" s="60"/>
      <c r="O1412" s="60"/>
      <c r="P1412" s="60"/>
      <c r="Q1412" s="60"/>
      <c r="R1412" s="334">
        <v>4487</v>
      </c>
      <c r="S1412" s="319" t="s">
        <v>357</v>
      </c>
      <c r="BE1412" s="60"/>
      <c r="BR1412" s="60"/>
      <c r="BX1412" s="151"/>
      <c r="CB1412" s="151"/>
      <c r="CM1412" s="151"/>
      <c r="CO1412" s="151"/>
      <c r="CT1412" s="151"/>
      <c r="CY1412" s="151"/>
    </row>
    <row r="1413" spans="1:103" x14ac:dyDescent="0.2">
      <c r="A1413" s="60"/>
      <c r="B1413" s="60"/>
      <c r="C1413" s="60"/>
      <c r="D1413" s="60"/>
      <c r="E1413" s="60"/>
      <c r="F1413" s="60"/>
      <c r="G1413" s="60"/>
      <c r="H1413" s="60"/>
      <c r="I1413" s="60"/>
      <c r="J1413" s="60"/>
      <c r="K1413" s="60"/>
      <c r="L1413" s="60"/>
      <c r="M1413" s="60"/>
      <c r="N1413" s="60"/>
      <c r="O1413" s="60"/>
      <c r="P1413" s="60"/>
      <c r="Q1413" s="60"/>
      <c r="R1413" s="334">
        <v>4488</v>
      </c>
      <c r="S1413" s="319" t="s">
        <v>357</v>
      </c>
      <c r="BE1413" s="60"/>
      <c r="BR1413" s="60"/>
      <c r="BX1413" s="151"/>
      <c r="CB1413" s="151"/>
      <c r="CM1413" s="151"/>
      <c r="CO1413" s="151"/>
      <c r="CT1413" s="151"/>
      <c r="CY1413" s="151"/>
    </row>
    <row r="1414" spans="1:103" x14ac:dyDescent="0.2">
      <c r="A1414" s="60"/>
      <c r="B1414" s="60"/>
      <c r="C1414" s="60"/>
      <c r="D1414" s="60"/>
      <c r="E1414" s="60"/>
      <c r="F1414" s="60"/>
      <c r="G1414" s="60"/>
      <c r="H1414" s="60"/>
      <c r="I1414" s="60"/>
      <c r="J1414" s="60"/>
      <c r="K1414" s="60"/>
      <c r="L1414" s="60"/>
      <c r="M1414" s="60"/>
      <c r="N1414" s="60"/>
      <c r="O1414" s="60"/>
      <c r="P1414" s="60"/>
      <c r="Q1414" s="60"/>
      <c r="R1414" s="334">
        <v>4489</v>
      </c>
      <c r="S1414" s="319" t="s">
        <v>357</v>
      </c>
      <c r="BE1414" s="60"/>
      <c r="BR1414" s="60"/>
      <c r="BX1414" s="151"/>
      <c r="CB1414" s="151"/>
      <c r="CM1414" s="151"/>
      <c r="CO1414" s="151"/>
      <c r="CT1414" s="151"/>
      <c r="CY1414" s="151"/>
    </row>
    <row r="1415" spans="1:103" x14ac:dyDescent="0.2">
      <c r="A1415" s="60"/>
      <c r="B1415" s="60"/>
      <c r="C1415" s="60"/>
      <c r="D1415" s="60"/>
      <c r="E1415" s="60"/>
      <c r="F1415" s="60"/>
      <c r="G1415" s="60"/>
      <c r="H1415" s="60"/>
      <c r="I1415" s="60"/>
      <c r="J1415" s="60"/>
      <c r="K1415" s="60"/>
      <c r="L1415" s="60"/>
      <c r="M1415" s="60"/>
      <c r="N1415" s="60"/>
      <c r="O1415" s="60"/>
      <c r="P1415" s="60"/>
      <c r="Q1415" s="60"/>
      <c r="R1415" s="334">
        <v>4490</v>
      </c>
      <c r="S1415" s="319" t="s">
        <v>357</v>
      </c>
      <c r="BE1415" s="60"/>
      <c r="BR1415" s="60"/>
      <c r="BX1415" s="151"/>
      <c r="CB1415" s="151"/>
      <c r="CM1415" s="151"/>
      <c r="CO1415" s="151"/>
      <c r="CT1415" s="151"/>
      <c r="CY1415" s="151"/>
    </row>
    <row r="1416" spans="1:103" x14ac:dyDescent="0.2">
      <c r="A1416" s="60"/>
      <c r="B1416" s="60"/>
      <c r="C1416" s="60"/>
      <c r="D1416" s="60"/>
      <c r="E1416" s="60"/>
      <c r="F1416" s="60"/>
      <c r="G1416" s="60"/>
      <c r="H1416" s="60"/>
      <c r="I1416" s="60"/>
      <c r="J1416" s="60"/>
      <c r="K1416" s="60"/>
      <c r="L1416" s="60"/>
      <c r="M1416" s="60"/>
      <c r="N1416" s="60"/>
      <c r="O1416" s="60"/>
      <c r="P1416" s="60"/>
      <c r="Q1416" s="60"/>
      <c r="R1416" s="334">
        <v>4491</v>
      </c>
      <c r="S1416" s="319" t="s">
        <v>357</v>
      </c>
      <c r="BE1416" s="60"/>
      <c r="BR1416" s="60"/>
      <c r="BX1416" s="151"/>
      <c r="CB1416" s="151"/>
      <c r="CM1416" s="151"/>
      <c r="CO1416" s="151"/>
      <c r="CT1416" s="151"/>
      <c r="CY1416" s="151"/>
    </row>
    <row r="1417" spans="1:103" x14ac:dyDescent="0.2">
      <c r="A1417" s="60"/>
      <c r="B1417" s="60"/>
      <c r="C1417" s="60"/>
      <c r="D1417" s="60"/>
      <c r="E1417" s="60"/>
      <c r="F1417" s="60"/>
      <c r="G1417" s="60"/>
      <c r="H1417" s="60"/>
      <c r="I1417" s="60"/>
      <c r="J1417" s="60"/>
      <c r="K1417" s="60"/>
      <c r="L1417" s="60"/>
      <c r="M1417" s="60"/>
      <c r="N1417" s="60"/>
      <c r="O1417" s="60"/>
      <c r="P1417" s="60"/>
      <c r="Q1417" s="60"/>
      <c r="R1417" s="334">
        <v>4492</v>
      </c>
      <c r="S1417" s="319" t="s">
        <v>357</v>
      </c>
      <c r="BE1417" s="60"/>
      <c r="BR1417" s="60"/>
      <c r="BX1417" s="151"/>
      <c r="CB1417" s="151"/>
      <c r="CM1417" s="151"/>
      <c r="CO1417" s="151"/>
      <c r="CT1417" s="151"/>
      <c r="CY1417" s="151"/>
    </row>
    <row r="1418" spans="1:103" x14ac:dyDescent="0.2">
      <c r="A1418" s="60"/>
      <c r="B1418" s="60"/>
      <c r="C1418" s="60"/>
      <c r="D1418" s="60"/>
      <c r="E1418" s="60"/>
      <c r="F1418" s="60"/>
      <c r="G1418" s="60"/>
      <c r="H1418" s="60"/>
      <c r="I1418" s="60"/>
      <c r="J1418" s="60"/>
      <c r="K1418" s="60"/>
      <c r="L1418" s="60"/>
      <c r="M1418" s="60"/>
      <c r="N1418" s="60"/>
      <c r="O1418" s="60"/>
      <c r="P1418" s="60"/>
      <c r="Q1418" s="60"/>
      <c r="R1418" s="334">
        <v>4493</v>
      </c>
      <c r="S1418" s="319" t="s">
        <v>357</v>
      </c>
      <c r="BE1418" s="60"/>
      <c r="BR1418" s="60"/>
      <c r="BX1418" s="151"/>
      <c r="CB1418" s="151"/>
      <c r="CM1418" s="151"/>
      <c r="CO1418" s="151"/>
      <c r="CT1418" s="151"/>
      <c r="CY1418" s="151"/>
    </row>
    <row r="1419" spans="1:103" x14ac:dyDescent="0.2">
      <c r="A1419" s="60"/>
      <c r="B1419" s="60"/>
      <c r="C1419" s="60"/>
      <c r="D1419" s="60"/>
      <c r="E1419" s="60"/>
      <c r="F1419" s="60"/>
      <c r="G1419" s="60"/>
      <c r="H1419" s="60"/>
      <c r="I1419" s="60"/>
      <c r="J1419" s="60"/>
      <c r="K1419" s="60"/>
      <c r="L1419" s="60"/>
      <c r="M1419" s="60"/>
      <c r="N1419" s="60"/>
      <c r="O1419" s="60"/>
      <c r="P1419" s="60"/>
      <c r="Q1419" s="60"/>
      <c r="R1419" s="334">
        <v>4495</v>
      </c>
      <c r="S1419" s="319" t="s">
        <v>357</v>
      </c>
      <c r="BE1419" s="60"/>
      <c r="BR1419" s="60"/>
      <c r="BX1419" s="151"/>
      <c r="CB1419" s="151"/>
      <c r="CM1419" s="151"/>
      <c r="CO1419" s="151"/>
      <c r="CT1419" s="151"/>
      <c r="CY1419" s="151"/>
    </row>
    <row r="1420" spans="1:103" x14ac:dyDescent="0.2">
      <c r="A1420" s="60"/>
      <c r="B1420" s="60"/>
      <c r="C1420" s="60"/>
      <c r="D1420" s="60"/>
      <c r="E1420" s="60"/>
      <c r="F1420" s="60"/>
      <c r="G1420" s="60"/>
      <c r="H1420" s="60"/>
      <c r="I1420" s="60"/>
      <c r="J1420" s="60"/>
      <c r="K1420" s="60"/>
      <c r="L1420" s="60"/>
      <c r="M1420" s="60"/>
      <c r="N1420" s="60"/>
      <c r="O1420" s="60"/>
      <c r="P1420" s="60"/>
      <c r="Q1420" s="60"/>
      <c r="R1420" s="334">
        <v>4496</v>
      </c>
      <c r="S1420" s="319" t="s">
        <v>357</v>
      </c>
      <c r="BE1420" s="60"/>
      <c r="BR1420" s="60"/>
      <c r="BX1420" s="151"/>
      <c r="CB1420" s="151"/>
      <c r="CM1420" s="151"/>
      <c r="CO1420" s="151"/>
      <c r="CT1420" s="151"/>
      <c r="CY1420" s="151"/>
    </row>
    <row r="1421" spans="1:103" x14ac:dyDescent="0.2">
      <c r="A1421" s="60"/>
      <c r="B1421" s="60"/>
      <c r="C1421" s="60"/>
      <c r="D1421" s="60"/>
      <c r="E1421" s="60"/>
      <c r="F1421" s="60"/>
      <c r="G1421" s="60"/>
      <c r="H1421" s="60"/>
      <c r="I1421" s="60"/>
      <c r="J1421" s="60"/>
      <c r="K1421" s="60"/>
      <c r="L1421" s="60"/>
      <c r="M1421" s="60"/>
      <c r="N1421" s="60"/>
      <c r="O1421" s="60"/>
      <c r="P1421" s="60"/>
      <c r="Q1421" s="60"/>
      <c r="R1421" s="334">
        <v>4497</v>
      </c>
      <c r="S1421" s="319" t="s">
        <v>357</v>
      </c>
      <c r="BE1421" s="60"/>
      <c r="BR1421" s="60"/>
      <c r="BX1421" s="151"/>
      <c r="CB1421" s="151"/>
      <c r="CM1421" s="151"/>
      <c r="CO1421" s="151"/>
      <c r="CT1421" s="151"/>
      <c r="CY1421" s="151"/>
    </row>
    <row r="1422" spans="1:103" x14ac:dyDescent="0.2">
      <c r="A1422" s="60"/>
      <c r="B1422" s="60"/>
      <c r="C1422" s="60"/>
      <c r="D1422" s="60"/>
      <c r="E1422" s="60"/>
      <c r="F1422" s="60"/>
      <c r="G1422" s="60"/>
      <c r="H1422" s="60"/>
      <c r="I1422" s="60"/>
      <c r="J1422" s="60"/>
      <c r="K1422" s="60"/>
      <c r="L1422" s="60"/>
      <c r="M1422" s="60"/>
      <c r="N1422" s="60"/>
      <c r="O1422" s="60"/>
      <c r="P1422" s="60"/>
      <c r="Q1422" s="60"/>
      <c r="R1422" s="334">
        <v>4530</v>
      </c>
      <c r="S1422" s="319" t="s">
        <v>357</v>
      </c>
      <c r="BE1422" s="60"/>
      <c r="BR1422" s="60"/>
      <c r="BX1422" s="151"/>
      <c r="CB1422" s="151"/>
      <c r="CM1422" s="151"/>
      <c r="CO1422" s="151"/>
      <c r="CT1422" s="151"/>
      <c r="CY1422" s="151"/>
    </row>
    <row r="1423" spans="1:103" x14ac:dyDescent="0.2">
      <c r="A1423" s="60"/>
      <c r="B1423" s="60"/>
      <c r="C1423" s="60"/>
      <c r="D1423" s="60"/>
      <c r="E1423" s="60"/>
      <c r="F1423" s="60"/>
      <c r="G1423" s="60"/>
      <c r="H1423" s="60"/>
      <c r="I1423" s="60"/>
      <c r="J1423" s="60"/>
      <c r="K1423" s="60"/>
      <c r="L1423" s="60"/>
      <c r="M1423" s="60"/>
      <c r="N1423" s="60"/>
      <c r="O1423" s="60"/>
      <c r="P1423" s="60"/>
      <c r="Q1423" s="60"/>
      <c r="R1423" s="334">
        <v>4535</v>
      </c>
      <c r="S1423" s="319" t="s">
        <v>357</v>
      </c>
      <c r="BE1423" s="60"/>
      <c r="BR1423" s="60"/>
      <c r="BX1423" s="151"/>
      <c r="CB1423" s="151"/>
      <c r="CM1423" s="151"/>
      <c r="CO1423" s="151"/>
      <c r="CT1423" s="151"/>
      <c r="CY1423" s="151"/>
    </row>
    <row r="1424" spans="1:103" x14ac:dyDescent="0.2">
      <c r="A1424" s="60"/>
      <c r="B1424" s="60"/>
      <c r="C1424" s="60"/>
      <c r="D1424" s="60"/>
      <c r="E1424" s="60"/>
      <c r="F1424" s="60"/>
      <c r="G1424" s="60"/>
      <c r="H1424" s="60"/>
      <c r="I1424" s="60"/>
      <c r="J1424" s="60"/>
      <c r="K1424" s="60"/>
      <c r="L1424" s="60"/>
      <c r="M1424" s="60"/>
      <c r="N1424" s="60"/>
      <c r="O1424" s="60"/>
      <c r="P1424" s="60"/>
      <c r="Q1424" s="60"/>
      <c r="R1424" s="334">
        <v>4537</v>
      </c>
      <c r="S1424" s="319" t="s">
        <v>357</v>
      </c>
      <c r="BE1424" s="60"/>
      <c r="BR1424" s="60"/>
      <c r="BX1424" s="151"/>
      <c r="CB1424" s="151"/>
      <c r="CM1424" s="151"/>
      <c r="CO1424" s="151"/>
      <c r="CT1424" s="151"/>
      <c r="CY1424" s="151"/>
    </row>
    <row r="1425" spans="1:103" x14ac:dyDescent="0.2">
      <c r="A1425" s="60"/>
      <c r="B1425" s="60"/>
      <c r="C1425" s="60"/>
      <c r="D1425" s="60"/>
      <c r="E1425" s="60"/>
      <c r="F1425" s="60"/>
      <c r="G1425" s="60"/>
      <c r="H1425" s="60"/>
      <c r="I1425" s="60"/>
      <c r="J1425" s="60"/>
      <c r="K1425" s="60"/>
      <c r="L1425" s="60"/>
      <c r="M1425" s="60"/>
      <c r="N1425" s="60"/>
      <c r="O1425" s="60"/>
      <c r="P1425" s="60"/>
      <c r="Q1425" s="60"/>
      <c r="R1425" s="334">
        <v>4538</v>
      </c>
      <c r="S1425" s="319" t="s">
        <v>357</v>
      </c>
      <c r="BE1425" s="60"/>
      <c r="BR1425" s="60"/>
      <c r="BX1425" s="151"/>
      <c r="CB1425" s="151"/>
      <c r="CM1425" s="151"/>
      <c r="CO1425" s="151"/>
      <c r="CT1425" s="151"/>
      <c r="CY1425" s="151"/>
    </row>
    <row r="1426" spans="1:103" x14ac:dyDescent="0.2">
      <c r="A1426" s="60"/>
      <c r="B1426" s="60"/>
      <c r="C1426" s="60"/>
      <c r="D1426" s="60"/>
      <c r="E1426" s="60"/>
      <c r="F1426" s="60"/>
      <c r="G1426" s="60"/>
      <c r="H1426" s="60"/>
      <c r="I1426" s="60"/>
      <c r="J1426" s="60"/>
      <c r="K1426" s="60"/>
      <c r="L1426" s="60"/>
      <c r="M1426" s="60"/>
      <c r="N1426" s="60"/>
      <c r="O1426" s="60"/>
      <c r="P1426" s="60"/>
      <c r="Q1426" s="60"/>
      <c r="R1426" s="334">
        <v>4539</v>
      </c>
      <c r="S1426" s="319" t="s">
        <v>357</v>
      </c>
      <c r="BE1426" s="60"/>
      <c r="BR1426" s="60"/>
      <c r="BX1426" s="151"/>
      <c r="CB1426" s="151"/>
      <c r="CM1426" s="151"/>
      <c r="CO1426" s="151"/>
      <c r="CT1426" s="151"/>
      <c r="CY1426" s="151"/>
    </row>
    <row r="1427" spans="1:103" x14ac:dyDescent="0.2">
      <c r="A1427" s="60"/>
      <c r="B1427" s="60"/>
      <c r="C1427" s="60"/>
      <c r="D1427" s="60"/>
      <c r="E1427" s="60"/>
      <c r="F1427" s="60"/>
      <c r="G1427" s="60"/>
      <c r="H1427" s="60"/>
      <c r="I1427" s="60"/>
      <c r="J1427" s="60"/>
      <c r="K1427" s="60"/>
      <c r="L1427" s="60"/>
      <c r="M1427" s="60"/>
      <c r="N1427" s="60"/>
      <c r="O1427" s="60"/>
      <c r="P1427" s="60"/>
      <c r="Q1427" s="60"/>
      <c r="R1427" s="334">
        <v>4541</v>
      </c>
      <c r="S1427" s="319" t="s">
        <v>357</v>
      </c>
      <c r="BE1427" s="60"/>
      <c r="BR1427" s="60"/>
      <c r="BX1427" s="151"/>
      <c r="CB1427" s="151"/>
      <c r="CM1427" s="151"/>
      <c r="CO1427" s="151"/>
      <c r="CT1427" s="151"/>
      <c r="CY1427" s="151"/>
    </row>
    <row r="1428" spans="1:103" x14ac:dyDescent="0.2">
      <c r="A1428" s="60"/>
      <c r="B1428" s="60"/>
      <c r="C1428" s="60"/>
      <c r="D1428" s="60"/>
      <c r="E1428" s="60"/>
      <c r="F1428" s="60"/>
      <c r="G1428" s="60"/>
      <c r="H1428" s="60"/>
      <c r="I1428" s="60"/>
      <c r="J1428" s="60"/>
      <c r="K1428" s="60"/>
      <c r="L1428" s="60"/>
      <c r="M1428" s="60"/>
      <c r="N1428" s="60"/>
      <c r="O1428" s="60"/>
      <c r="P1428" s="60"/>
      <c r="Q1428" s="60"/>
      <c r="R1428" s="334">
        <v>4543</v>
      </c>
      <c r="S1428" s="319" t="s">
        <v>357</v>
      </c>
      <c r="BE1428" s="60"/>
      <c r="BR1428" s="60"/>
      <c r="BX1428" s="151"/>
      <c r="CB1428" s="151"/>
      <c r="CM1428" s="151"/>
      <c r="CO1428" s="151"/>
      <c r="CT1428" s="151"/>
      <c r="CY1428" s="151"/>
    </row>
    <row r="1429" spans="1:103" x14ac:dyDescent="0.2">
      <c r="A1429" s="60"/>
      <c r="B1429" s="60"/>
      <c r="C1429" s="60"/>
      <c r="D1429" s="60"/>
      <c r="E1429" s="60"/>
      <c r="F1429" s="60"/>
      <c r="G1429" s="60"/>
      <c r="H1429" s="60"/>
      <c r="I1429" s="60"/>
      <c r="J1429" s="60"/>
      <c r="K1429" s="60"/>
      <c r="L1429" s="60"/>
      <c r="M1429" s="60"/>
      <c r="N1429" s="60"/>
      <c r="O1429" s="60"/>
      <c r="P1429" s="60"/>
      <c r="Q1429" s="60"/>
      <c r="R1429" s="334">
        <v>4544</v>
      </c>
      <c r="S1429" s="319" t="s">
        <v>357</v>
      </c>
      <c r="BE1429" s="60"/>
      <c r="BR1429" s="60"/>
      <c r="BX1429" s="151"/>
      <c r="CB1429" s="151"/>
      <c r="CM1429" s="151"/>
      <c r="CO1429" s="151"/>
      <c r="CT1429" s="151"/>
      <c r="CY1429" s="151"/>
    </row>
    <row r="1430" spans="1:103" x14ac:dyDescent="0.2">
      <c r="A1430" s="60"/>
      <c r="B1430" s="60"/>
      <c r="C1430" s="60"/>
      <c r="D1430" s="60"/>
      <c r="E1430" s="60"/>
      <c r="F1430" s="60"/>
      <c r="G1430" s="60"/>
      <c r="H1430" s="60"/>
      <c r="I1430" s="60"/>
      <c r="J1430" s="60"/>
      <c r="K1430" s="60"/>
      <c r="L1430" s="60"/>
      <c r="M1430" s="60"/>
      <c r="N1430" s="60"/>
      <c r="O1430" s="60"/>
      <c r="P1430" s="60"/>
      <c r="Q1430" s="60"/>
      <c r="R1430" s="334">
        <v>4547</v>
      </c>
      <c r="S1430" s="319" t="s">
        <v>357</v>
      </c>
      <c r="BE1430" s="60"/>
      <c r="BR1430" s="60"/>
      <c r="BX1430" s="151"/>
      <c r="CB1430" s="151"/>
      <c r="CM1430" s="151"/>
      <c r="CO1430" s="151"/>
      <c r="CT1430" s="151"/>
      <c r="CY1430" s="151"/>
    </row>
    <row r="1431" spans="1:103" x14ac:dyDescent="0.2">
      <c r="A1431" s="60"/>
      <c r="B1431" s="60"/>
      <c r="C1431" s="60"/>
      <c r="D1431" s="60"/>
      <c r="E1431" s="60"/>
      <c r="F1431" s="60"/>
      <c r="G1431" s="60"/>
      <c r="H1431" s="60"/>
      <c r="I1431" s="60"/>
      <c r="J1431" s="60"/>
      <c r="K1431" s="60"/>
      <c r="L1431" s="60"/>
      <c r="M1431" s="60"/>
      <c r="N1431" s="60"/>
      <c r="O1431" s="60"/>
      <c r="P1431" s="60"/>
      <c r="Q1431" s="60"/>
      <c r="R1431" s="334">
        <v>4548</v>
      </c>
      <c r="S1431" s="319" t="s">
        <v>357</v>
      </c>
      <c r="BE1431" s="60"/>
      <c r="BR1431" s="60"/>
      <c r="BX1431" s="151"/>
      <c r="CB1431" s="151"/>
      <c r="CM1431" s="151"/>
      <c r="CO1431" s="151"/>
      <c r="CT1431" s="151"/>
      <c r="CY1431" s="151"/>
    </row>
    <row r="1432" spans="1:103" x14ac:dyDescent="0.2">
      <c r="A1432" s="60"/>
      <c r="B1432" s="60"/>
      <c r="C1432" s="60"/>
      <c r="D1432" s="60"/>
      <c r="E1432" s="60"/>
      <c r="F1432" s="60"/>
      <c r="G1432" s="60"/>
      <c r="H1432" s="60"/>
      <c r="I1432" s="60"/>
      <c r="J1432" s="60"/>
      <c r="K1432" s="60"/>
      <c r="L1432" s="60"/>
      <c r="M1432" s="60"/>
      <c r="N1432" s="60"/>
      <c r="O1432" s="60"/>
      <c r="P1432" s="60"/>
      <c r="Q1432" s="60"/>
      <c r="R1432" s="334">
        <v>4549</v>
      </c>
      <c r="S1432" s="319" t="s">
        <v>357</v>
      </c>
      <c r="BE1432" s="60"/>
      <c r="BR1432" s="60"/>
      <c r="BX1432" s="151"/>
      <c r="CB1432" s="151"/>
      <c r="CM1432" s="151"/>
      <c r="CO1432" s="151"/>
      <c r="CT1432" s="151"/>
      <c r="CY1432" s="151"/>
    </row>
    <row r="1433" spans="1:103" x14ac:dyDescent="0.2">
      <c r="A1433" s="60"/>
      <c r="B1433" s="60"/>
      <c r="C1433" s="60"/>
      <c r="D1433" s="60"/>
      <c r="E1433" s="60"/>
      <c r="F1433" s="60"/>
      <c r="G1433" s="60"/>
      <c r="H1433" s="60"/>
      <c r="I1433" s="60"/>
      <c r="J1433" s="60"/>
      <c r="K1433" s="60"/>
      <c r="L1433" s="60"/>
      <c r="M1433" s="60"/>
      <c r="N1433" s="60"/>
      <c r="O1433" s="60"/>
      <c r="P1433" s="60"/>
      <c r="Q1433" s="60"/>
      <c r="R1433" s="334">
        <v>4551</v>
      </c>
      <c r="S1433" s="319" t="s">
        <v>357</v>
      </c>
      <c r="BE1433" s="60"/>
      <c r="BR1433" s="60"/>
      <c r="BX1433" s="151"/>
      <c r="CB1433" s="151"/>
      <c r="CM1433" s="151"/>
      <c r="CO1433" s="151"/>
      <c r="CT1433" s="151"/>
      <c r="CY1433" s="151"/>
    </row>
    <row r="1434" spans="1:103" x14ac:dyDescent="0.2">
      <c r="A1434" s="60"/>
      <c r="B1434" s="60"/>
      <c r="C1434" s="60"/>
      <c r="D1434" s="60"/>
      <c r="E1434" s="60"/>
      <c r="F1434" s="60"/>
      <c r="G1434" s="60"/>
      <c r="H1434" s="60"/>
      <c r="I1434" s="60"/>
      <c r="J1434" s="60"/>
      <c r="K1434" s="60"/>
      <c r="L1434" s="60"/>
      <c r="M1434" s="60"/>
      <c r="N1434" s="60"/>
      <c r="O1434" s="60"/>
      <c r="P1434" s="60"/>
      <c r="Q1434" s="60"/>
      <c r="R1434" s="334">
        <v>4553</v>
      </c>
      <c r="S1434" s="319" t="s">
        <v>357</v>
      </c>
      <c r="BE1434" s="60"/>
      <c r="BR1434" s="60"/>
      <c r="BX1434" s="151"/>
      <c r="CB1434" s="151"/>
      <c r="CM1434" s="151"/>
      <c r="CO1434" s="151"/>
      <c r="CT1434" s="151"/>
      <c r="CY1434" s="151"/>
    </row>
    <row r="1435" spans="1:103" x14ac:dyDescent="0.2">
      <c r="A1435" s="60"/>
      <c r="B1435" s="60"/>
      <c r="C1435" s="60"/>
      <c r="D1435" s="60"/>
      <c r="E1435" s="60"/>
      <c r="F1435" s="60"/>
      <c r="G1435" s="60"/>
      <c r="H1435" s="60"/>
      <c r="I1435" s="60"/>
      <c r="J1435" s="60"/>
      <c r="K1435" s="60"/>
      <c r="L1435" s="60"/>
      <c r="M1435" s="60"/>
      <c r="N1435" s="60"/>
      <c r="O1435" s="60"/>
      <c r="P1435" s="60"/>
      <c r="Q1435" s="60"/>
      <c r="R1435" s="334">
        <v>4554</v>
      </c>
      <c r="S1435" s="319" t="s">
        <v>357</v>
      </c>
      <c r="BE1435" s="60"/>
      <c r="BR1435" s="60"/>
      <c r="BX1435" s="151"/>
      <c r="CB1435" s="151"/>
      <c r="CM1435" s="151"/>
      <c r="CO1435" s="151"/>
      <c r="CT1435" s="151"/>
      <c r="CY1435" s="151"/>
    </row>
    <row r="1436" spans="1:103" x14ac:dyDescent="0.2">
      <c r="A1436" s="60"/>
      <c r="B1436" s="60"/>
      <c r="C1436" s="60"/>
      <c r="D1436" s="60"/>
      <c r="E1436" s="60"/>
      <c r="F1436" s="60"/>
      <c r="G1436" s="60"/>
      <c r="H1436" s="60"/>
      <c r="I1436" s="60"/>
      <c r="J1436" s="60"/>
      <c r="K1436" s="60"/>
      <c r="L1436" s="60"/>
      <c r="M1436" s="60"/>
      <c r="N1436" s="60"/>
      <c r="O1436" s="60"/>
      <c r="P1436" s="60"/>
      <c r="Q1436" s="60"/>
      <c r="R1436" s="334">
        <v>4555</v>
      </c>
      <c r="S1436" s="319" t="s">
        <v>357</v>
      </c>
      <c r="BE1436" s="60"/>
      <c r="BR1436" s="60"/>
      <c r="BX1436" s="151"/>
      <c r="CB1436" s="151"/>
      <c r="CM1436" s="151"/>
      <c r="CO1436" s="151"/>
      <c r="CT1436" s="151"/>
      <c r="CY1436" s="151"/>
    </row>
    <row r="1437" spans="1:103" x14ac:dyDescent="0.2">
      <c r="A1437" s="60"/>
      <c r="B1437" s="60"/>
      <c r="C1437" s="60"/>
      <c r="D1437" s="60"/>
      <c r="E1437" s="60"/>
      <c r="F1437" s="60"/>
      <c r="G1437" s="60"/>
      <c r="H1437" s="60"/>
      <c r="I1437" s="60"/>
      <c r="J1437" s="60"/>
      <c r="K1437" s="60"/>
      <c r="L1437" s="60"/>
      <c r="M1437" s="60"/>
      <c r="N1437" s="60"/>
      <c r="O1437" s="60"/>
      <c r="P1437" s="60"/>
      <c r="Q1437" s="60"/>
      <c r="R1437" s="334">
        <v>4556</v>
      </c>
      <c r="S1437" s="319" t="s">
        <v>357</v>
      </c>
      <c r="BE1437" s="60"/>
      <c r="BR1437" s="60"/>
      <c r="BX1437" s="151"/>
      <c r="CB1437" s="151"/>
      <c r="CM1437" s="151"/>
      <c r="CO1437" s="151"/>
      <c r="CT1437" s="151"/>
      <c r="CY1437" s="151"/>
    </row>
    <row r="1438" spans="1:103" x14ac:dyDescent="0.2">
      <c r="A1438" s="60"/>
      <c r="B1438" s="60"/>
      <c r="C1438" s="60"/>
      <c r="D1438" s="60"/>
      <c r="E1438" s="60"/>
      <c r="F1438" s="60"/>
      <c r="G1438" s="60"/>
      <c r="H1438" s="60"/>
      <c r="I1438" s="60"/>
      <c r="J1438" s="60"/>
      <c r="K1438" s="60"/>
      <c r="L1438" s="60"/>
      <c r="M1438" s="60"/>
      <c r="N1438" s="60"/>
      <c r="O1438" s="60"/>
      <c r="P1438" s="60"/>
      <c r="Q1438" s="60"/>
      <c r="R1438" s="334">
        <v>4558</v>
      </c>
      <c r="S1438" s="319" t="s">
        <v>357</v>
      </c>
      <c r="BE1438" s="60"/>
      <c r="BR1438" s="60"/>
      <c r="BX1438" s="151"/>
      <c r="CB1438" s="151"/>
      <c r="CM1438" s="151"/>
      <c r="CO1438" s="151"/>
      <c r="CT1438" s="151"/>
      <c r="CY1438" s="151"/>
    </row>
    <row r="1439" spans="1:103" x14ac:dyDescent="0.2">
      <c r="A1439" s="60"/>
      <c r="B1439" s="60"/>
      <c r="C1439" s="60"/>
      <c r="D1439" s="60"/>
      <c r="E1439" s="60"/>
      <c r="F1439" s="60"/>
      <c r="G1439" s="60"/>
      <c r="H1439" s="60"/>
      <c r="I1439" s="60"/>
      <c r="J1439" s="60"/>
      <c r="K1439" s="60"/>
      <c r="L1439" s="60"/>
      <c r="M1439" s="60"/>
      <c r="N1439" s="60"/>
      <c r="O1439" s="60"/>
      <c r="P1439" s="60"/>
      <c r="Q1439" s="60"/>
      <c r="R1439" s="334">
        <v>4562</v>
      </c>
      <c r="S1439" s="319" t="s">
        <v>357</v>
      </c>
      <c r="BE1439" s="60"/>
      <c r="BR1439" s="60"/>
      <c r="BX1439" s="151"/>
      <c r="CB1439" s="151"/>
      <c r="CM1439" s="151"/>
      <c r="CO1439" s="151"/>
      <c r="CT1439" s="151"/>
      <c r="CY1439" s="151"/>
    </row>
    <row r="1440" spans="1:103" x14ac:dyDescent="0.2">
      <c r="A1440" s="60"/>
      <c r="B1440" s="60"/>
      <c r="C1440" s="60"/>
      <c r="D1440" s="60"/>
      <c r="E1440" s="60"/>
      <c r="F1440" s="60"/>
      <c r="G1440" s="60"/>
      <c r="H1440" s="60"/>
      <c r="I1440" s="60"/>
      <c r="J1440" s="60"/>
      <c r="K1440" s="60"/>
      <c r="L1440" s="60"/>
      <c r="M1440" s="60"/>
      <c r="N1440" s="60"/>
      <c r="O1440" s="60"/>
      <c r="P1440" s="60"/>
      <c r="Q1440" s="60"/>
      <c r="R1440" s="334">
        <v>4563</v>
      </c>
      <c r="S1440" s="319" t="s">
        <v>357</v>
      </c>
      <c r="BE1440" s="60"/>
      <c r="BR1440" s="60"/>
      <c r="BX1440" s="151"/>
      <c r="CB1440" s="151"/>
      <c r="CM1440" s="151"/>
      <c r="CO1440" s="151"/>
      <c r="CT1440" s="151"/>
      <c r="CY1440" s="151"/>
    </row>
    <row r="1441" spans="1:103" x14ac:dyDescent="0.2">
      <c r="A1441" s="60"/>
      <c r="B1441" s="60"/>
      <c r="C1441" s="60"/>
      <c r="D1441" s="60"/>
      <c r="E1441" s="60"/>
      <c r="F1441" s="60"/>
      <c r="G1441" s="60"/>
      <c r="H1441" s="60"/>
      <c r="I1441" s="60"/>
      <c r="J1441" s="60"/>
      <c r="K1441" s="60"/>
      <c r="L1441" s="60"/>
      <c r="M1441" s="60"/>
      <c r="N1441" s="60"/>
      <c r="O1441" s="60"/>
      <c r="P1441" s="60"/>
      <c r="Q1441" s="60"/>
      <c r="R1441" s="334">
        <v>4564</v>
      </c>
      <c r="S1441" s="319" t="s">
        <v>357</v>
      </c>
      <c r="BE1441" s="60"/>
      <c r="BR1441" s="60"/>
      <c r="BX1441" s="151"/>
      <c r="CB1441" s="151"/>
      <c r="CM1441" s="151"/>
      <c r="CO1441" s="151"/>
      <c r="CT1441" s="151"/>
      <c r="CY1441" s="151"/>
    </row>
    <row r="1442" spans="1:103" x14ac:dyDescent="0.2">
      <c r="A1442" s="60"/>
      <c r="B1442" s="60"/>
      <c r="C1442" s="60"/>
      <c r="D1442" s="60"/>
      <c r="E1442" s="60"/>
      <c r="F1442" s="60"/>
      <c r="G1442" s="60"/>
      <c r="H1442" s="60"/>
      <c r="I1442" s="60"/>
      <c r="J1442" s="60"/>
      <c r="K1442" s="60"/>
      <c r="L1442" s="60"/>
      <c r="M1442" s="60"/>
      <c r="N1442" s="60"/>
      <c r="O1442" s="60"/>
      <c r="P1442" s="60"/>
      <c r="Q1442" s="60"/>
      <c r="R1442" s="334">
        <v>4565</v>
      </c>
      <c r="S1442" s="319" t="s">
        <v>357</v>
      </c>
      <c r="BE1442" s="60"/>
      <c r="BR1442" s="60"/>
      <c r="BX1442" s="151"/>
      <c r="CB1442" s="151"/>
      <c r="CM1442" s="151"/>
      <c r="CO1442" s="151"/>
      <c r="CT1442" s="151"/>
      <c r="CY1442" s="151"/>
    </row>
    <row r="1443" spans="1:103" x14ac:dyDescent="0.2">
      <c r="A1443" s="60"/>
      <c r="B1443" s="60"/>
      <c r="C1443" s="60"/>
      <c r="D1443" s="60"/>
      <c r="E1443" s="60"/>
      <c r="F1443" s="60"/>
      <c r="G1443" s="60"/>
      <c r="H1443" s="60"/>
      <c r="I1443" s="60"/>
      <c r="J1443" s="60"/>
      <c r="K1443" s="60"/>
      <c r="L1443" s="60"/>
      <c r="M1443" s="60"/>
      <c r="N1443" s="60"/>
      <c r="O1443" s="60"/>
      <c r="P1443" s="60"/>
      <c r="Q1443" s="60"/>
      <c r="R1443" s="334">
        <v>4568</v>
      </c>
      <c r="S1443" s="319" t="s">
        <v>357</v>
      </c>
      <c r="BE1443" s="60"/>
      <c r="BR1443" s="60"/>
      <c r="BX1443" s="151"/>
      <c r="CB1443" s="151"/>
      <c r="CM1443" s="151"/>
      <c r="CO1443" s="151"/>
      <c r="CT1443" s="151"/>
      <c r="CY1443" s="151"/>
    </row>
    <row r="1444" spans="1:103" x14ac:dyDescent="0.2">
      <c r="A1444" s="60"/>
      <c r="B1444" s="60"/>
      <c r="C1444" s="60"/>
      <c r="D1444" s="60"/>
      <c r="E1444" s="60"/>
      <c r="F1444" s="60"/>
      <c r="G1444" s="60"/>
      <c r="H1444" s="60"/>
      <c r="I1444" s="60"/>
      <c r="J1444" s="60"/>
      <c r="K1444" s="60"/>
      <c r="L1444" s="60"/>
      <c r="M1444" s="60"/>
      <c r="N1444" s="60"/>
      <c r="O1444" s="60"/>
      <c r="P1444" s="60"/>
      <c r="Q1444" s="60"/>
      <c r="R1444" s="334">
        <v>4571</v>
      </c>
      <c r="S1444" s="319" t="s">
        <v>357</v>
      </c>
      <c r="BE1444" s="60"/>
      <c r="BR1444" s="60"/>
      <c r="BX1444" s="151"/>
      <c r="CB1444" s="151"/>
      <c r="CM1444" s="151"/>
      <c r="CO1444" s="151"/>
      <c r="CT1444" s="151"/>
      <c r="CY1444" s="151"/>
    </row>
    <row r="1445" spans="1:103" x14ac:dyDescent="0.2">
      <c r="A1445" s="60"/>
      <c r="B1445" s="60"/>
      <c r="C1445" s="60"/>
      <c r="D1445" s="60"/>
      <c r="E1445" s="60"/>
      <c r="F1445" s="60"/>
      <c r="G1445" s="60"/>
      <c r="H1445" s="60"/>
      <c r="I1445" s="60"/>
      <c r="J1445" s="60"/>
      <c r="K1445" s="60"/>
      <c r="L1445" s="60"/>
      <c r="M1445" s="60"/>
      <c r="N1445" s="60"/>
      <c r="O1445" s="60"/>
      <c r="P1445" s="60"/>
      <c r="Q1445" s="60"/>
      <c r="R1445" s="334">
        <v>4572</v>
      </c>
      <c r="S1445" s="319" t="s">
        <v>357</v>
      </c>
      <c r="BE1445" s="60"/>
      <c r="BR1445" s="60"/>
      <c r="BX1445" s="151"/>
      <c r="CB1445" s="151"/>
      <c r="CM1445" s="151"/>
      <c r="CO1445" s="151"/>
      <c r="CT1445" s="151"/>
      <c r="CY1445" s="151"/>
    </row>
    <row r="1446" spans="1:103" x14ac:dyDescent="0.2">
      <c r="A1446" s="60"/>
      <c r="B1446" s="60"/>
      <c r="C1446" s="60"/>
      <c r="D1446" s="60"/>
      <c r="E1446" s="60"/>
      <c r="F1446" s="60"/>
      <c r="G1446" s="60"/>
      <c r="H1446" s="60"/>
      <c r="I1446" s="60"/>
      <c r="J1446" s="60"/>
      <c r="K1446" s="60"/>
      <c r="L1446" s="60"/>
      <c r="M1446" s="60"/>
      <c r="N1446" s="60"/>
      <c r="O1446" s="60"/>
      <c r="P1446" s="60"/>
      <c r="Q1446" s="60"/>
      <c r="R1446" s="334">
        <v>4573</v>
      </c>
      <c r="S1446" s="319" t="s">
        <v>357</v>
      </c>
      <c r="BE1446" s="60"/>
      <c r="BR1446" s="60"/>
      <c r="BX1446" s="151"/>
      <c r="CB1446" s="151"/>
      <c r="CM1446" s="151"/>
      <c r="CO1446" s="151"/>
      <c r="CT1446" s="151"/>
      <c r="CY1446" s="151"/>
    </row>
    <row r="1447" spans="1:103" x14ac:dyDescent="0.2">
      <c r="A1447" s="60"/>
      <c r="B1447" s="60"/>
      <c r="C1447" s="60"/>
      <c r="D1447" s="60"/>
      <c r="E1447" s="60"/>
      <c r="F1447" s="60"/>
      <c r="G1447" s="60"/>
      <c r="H1447" s="60"/>
      <c r="I1447" s="60"/>
      <c r="J1447" s="60"/>
      <c r="K1447" s="60"/>
      <c r="L1447" s="60"/>
      <c r="M1447" s="60"/>
      <c r="N1447" s="60"/>
      <c r="O1447" s="60"/>
      <c r="P1447" s="60"/>
      <c r="Q1447" s="60"/>
      <c r="R1447" s="334">
        <v>4574</v>
      </c>
      <c r="S1447" s="319" t="s">
        <v>357</v>
      </c>
      <c r="BE1447" s="60"/>
      <c r="BR1447" s="60"/>
      <c r="BX1447" s="151"/>
      <c r="CB1447" s="151"/>
      <c r="CM1447" s="151"/>
      <c r="CO1447" s="151"/>
      <c r="CT1447" s="151"/>
      <c r="CY1447" s="151"/>
    </row>
    <row r="1448" spans="1:103" x14ac:dyDescent="0.2">
      <c r="A1448" s="60"/>
      <c r="B1448" s="60"/>
      <c r="C1448" s="60"/>
      <c r="D1448" s="60"/>
      <c r="E1448" s="60"/>
      <c r="F1448" s="60"/>
      <c r="G1448" s="60"/>
      <c r="H1448" s="60"/>
      <c r="I1448" s="60"/>
      <c r="J1448" s="60"/>
      <c r="K1448" s="60"/>
      <c r="L1448" s="60"/>
      <c r="M1448" s="60"/>
      <c r="N1448" s="60"/>
      <c r="O1448" s="60"/>
      <c r="P1448" s="60"/>
      <c r="Q1448" s="60"/>
      <c r="R1448" s="334">
        <v>4575</v>
      </c>
      <c r="S1448" s="319" t="s">
        <v>357</v>
      </c>
      <c r="BE1448" s="60"/>
      <c r="BR1448" s="60"/>
      <c r="BX1448" s="151"/>
      <c r="CB1448" s="151"/>
      <c r="CM1448" s="151"/>
      <c r="CO1448" s="151"/>
      <c r="CT1448" s="151"/>
      <c r="CY1448" s="151"/>
    </row>
    <row r="1449" spans="1:103" x14ac:dyDescent="0.2">
      <c r="A1449" s="60"/>
      <c r="B1449" s="60"/>
      <c r="C1449" s="60"/>
      <c r="D1449" s="60"/>
      <c r="E1449" s="60"/>
      <c r="F1449" s="60"/>
      <c r="G1449" s="60"/>
      <c r="H1449" s="60"/>
      <c r="I1449" s="60"/>
      <c r="J1449" s="60"/>
      <c r="K1449" s="60"/>
      <c r="L1449" s="60"/>
      <c r="M1449" s="60"/>
      <c r="N1449" s="60"/>
      <c r="O1449" s="60"/>
      <c r="P1449" s="60"/>
      <c r="Q1449" s="60"/>
      <c r="R1449" s="334">
        <v>4576</v>
      </c>
      <c r="S1449" s="319" t="s">
        <v>357</v>
      </c>
      <c r="BE1449" s="60"/>
      <c r="BR1449" s="60"/>
      <c r="BX1449" s="151"/>
      <c r="CB1449" s="151"/>
      <c r="CM1449" s="151"/>
      <c r="CO1449" s="151"/>
      <c r="CT1449" s="151"/>
      <c r="CY1449" s="151"/>
    </row>
    <row r="1450" spans="1:103" x14ac:dyDescent="0.2">
      <c r="A1450" s="60"/>
      <c r="B1450" s="60"/>
      <c r="C1450" s="60"/>
      <c r="D1450" s="60"/>
      <c r="E1450" s="60"/>
      <c r="F1450" s="60"/>
      <c r="G1450" s="60"/>
      <c r="H1450" s="60"/>
      <c r="I1450" s="60"/>
      <c r="J1450" s="60"/>
      <c r="K1450" s="60"/>
      <c r="L1450" s="60"/>
      <c r="M1450" s="60"/>
      <c r="N1450" s="60"/>
      <c r="O1450" s="60"/>
      <c r="P1450" s="60"/>
      <c r="Q1450" s="60"/>
      <c r="R1450" s="334">
        <v>4578</v>
      </c>
      <c r="S1450" s="319" t="s">
        <v>357</v>
      </c>
      <c r="BE1450" s="60"/>
      <c r="BR1450" s="60"/>
      <c r="BX1450" s="151"/>
      <c r="CB1450" s="151"/>
      <c r="CM1450" s="151"/>
      <c r="CO1450" s="151"/>
      <c r="CT1450" s="151"/>
      <c r="CY1450" s="151"/>
    </row>
    <row r="1451" spans="1:103" x14ac:dyDescent="0.2">
      <c r="A1451" s="60"/>
      <c r="B1451" s="60"/>
      <c r="C1451" s="60"/>
      <c r="D1451" s="60"/>
      <c r="E1451" s="60"/>
      <c r="F1451" s="60"/>
      <c r="G1451" s="60"/>
      <c r="H1451" s="60"/>
      <c r="I1451" s="60"/>
      <c r="J1451" s="60"/>
      <c r="K1451" s="60"/>
      <c r="L1451" s="60"/>
      <c r="M1451" s="60"/>
      <c r="N1451" s="60"/>
      <c r="O1451" s="60"/>
      <c r="P1451" s="60"/>
      <c r="Q1451" s="60"/>
      <c r="R1451" s="334">
        <v>4579</v>
      </c>
      <c r="S1451" s="319" t="s">
        <v>357</v>
      </c>
      <c r="BE1451" s="60"/>
      <c r="BR1451" s="60"/>
      <c r="BX1451" s="151"/>
      <c r="CB1451" s="151"/>
      <c r="CM1451" s="151"/>
      <c r="CO1451" s="151"/>
      <c r="CT1451" s="151"/>
      <c r="CY1451" s="151"/>
    </row>
    <row r="1452" spans="1:103" x14ac:dyDescent="0.2">
      <c r="A1452" s="60"/>
      <c r="B1452" s="60"/>
      <c r="C1452" s="60"/>
      <c r="D1452" s="60"/>
      <c r="E1452" s="60"/>
      <c r="F1452" s="60"/>
      <c r="G1452" s="60"/>
      <c r="H1452" s="60"/>
      <c r="I1452" s="60"/>
      <c r="J1452" s="60"/>
      <c r="K1452" s="60"/>
      <c r="L1452" s="60"/>
      <c r="M1452" s="60"/>
      <c r="N1452" s="60"/>
      <c r="O1452" s="60"/>
      <c r="P1452" s="60"/>
      <c r="Q1452" s="60"/>
      <c r="R1452" s="334">
        <v>4605</v>
      </c>
      <c r="S1452" s="319" t="s">
        <v>357</v>
      </c>
      <c r="BE1452" s="60"/>
      <c r="BR1452" s="60"/>
      <c r="BX1452" s="151"/>
      <c r="CB1452" s="151"/>
      <c r="CM1452" s="151"/>
      <c r="CO1452" s="151"/>
      <c r="CT1452" s="151"/>
      <c r="CY1452" s="151"/>
    </row>
    <row r="1453" spans="1:103" x14ac:dyDescent="0.2">
      <c r="A1453" s="60"/>
      <c r="B1453" s="60"/>
      <c r="C1453" s="60"/>
      <c r="D1453" s="60"/>
      <c r="E1453" s="60"/>
      <c r="F1453" s="60"/>
      <c r="G1453" s="60"/>
      <c r="H1453" s="60"/>
      <c r="I1453" s="60"/>
      <c r="J1453" s="60"/>
      <c r="K1453" s="60"/>
      <c r="L1453" s="60"/>
      <c r="M1453" s="60"/>
      <c r="N1453" s="60"/>
      <c r="O1453" s="60"/>
      <c r="P1453" s="60"/>
      <c r="Q1453" s="60"/>
      <c r="R1453" s="334">
        <v>4606</v>
      </c>
      <c r="S1453" s="319" t="s">
        <v>357</v>
      </c>
      <c r="BE1453" s="60"/>
      <c r="BR1453" s="60"/>
      <c r="BX1453" s="151"/>
      <c r="CB1453" s="151"/>
      <c r="CM1453" s="151"/>
      <c r="CO1453" s="151"/>
      <c r="CT1453" s="151"/>
      <c r="CY1453" s="151"/>
    </row>
    <row r="1454" spans="1:103" x14ac:dyDescent="0.2">
      <c r="A1454" s="60"/>
      <c r="B1454" s="60"/>
      <c r="C1454" s="60"/>
      <c r="D1454" s="60"/>
      <c r="E1454" s="60"/>
      <c r="F1454" s="60"/>
      <c r="G1454" s="60"/>
      <c r="H1454" s="60"/>
      <c r="I1454" s="60"/>
      <c r="J1454" s="60"/>
      <c r="K1454" s="60"/>
      <c r="L1454" s="60"/>
      <c r="M1454" s="60"/>
      <c r="N1454" s="60"/>
      <c r="O1454" s="60"/>
      <c r="P1454" s="60"/>
      <c r="Q1454" s="60"/>
      <c r="R1454" s="334">
        <v>4607</v>
      </c>
      <c r="S1454" s="319" t="s">
        <v>357</v>
      </c>
      <c r="BE1454" s="60"/>
      <c r="BR1454" s="60"/>
      <c r="BX1454" s="151"/>
      <c r="CB1454" s="151"/>
      <c r="CM1454" s="151"/>
      <c r="CO1454" s="151"/>
      <c r="CT1454" s="151"/>
      <c r="CY1454" s="151"/>
    </row>
    <row r="1455" spans="1:103" x14ac:dyDescent="0.2">
      <c r="A1455" s="60"/>
      <c r="B1455" s="60"/>
      <c r="C1455" s="60"/>
      <c r="D1455" s="60"/>
      <c r="E1455" s="60"/>
      <c r="F1455" s="60"/>
      <c r="G1455" s="60"/>
      <c r="H1455" s="60"/>
      <c r="I1455" s="60"/>
      <c r="J1455" s="60"/>
      <c r="K1455" s="60"/>
      <c r="L1455" s="60"/>
      <c r="M1455" s="60"/>
      <c r="N1455" s="60"/>
      <c r="O1455" s="60"/>
      <c r="P1455" s="60"/>
      <c r="Q1455" s="60"/>
      <c r="R1455" s="334">
        <v>4609</v>
      </c>
      <c r="S1455" s="319" t="s">
        <v>357</v>
      </c>
      <c r="BE1455" s="60"/>
      <c r="BR1455" s="60"/>
      <c r="BX1455" s="151"/>
      <c r="CB1455" s="151"/>
      <c r="CM1455" s="151"/>
      <c r="CO1455" s="151"/>
      <c r="CT1455" s="151"/>
      <c r="CY1455" s="151"/>
    </row>
    <row r="1456" spans="1:103" x14ac:dyDescent="0.2">
      <c r="A1456" s="60"/>
      <c r="B1456" s="60"/>
      <c r="C1456" s="60"/>
      <c r="D1456" s="60"/>
      <c r="E1456" s="60"/>
      <c r="F1456" s="60"/>
      <c r="G1456" s="60"/>
      <c r="H1456" s="60"/>
      <c r="I1456" s="60"/>
      <c r="J1456" s="60"/>
      <c r="K1456" s="60"/>
      <c r="L1456" s="60"/>
      <c r="M1456" s="60"/>
      <c r="N1456" s="60"/>
      <c r="O1456" s="60"/>
      <c r="P1456" s="60"/>
      <c r="Q1456" s="60"/>
      <c r="R1456" s="334">
        <v>4611</v>
      </c>
      <c r="S1456" s="319" t="s">
        <v>357</v>
      </c>
      <c r="BE1456" s="60"/>
      <c r="BR1456" s="60"/>
      <c r="BX1456" s="151"/>
      <c r="CB1456" s="151"/>
      <c r="CM1456" s="151"/>
      <c r="CO1456" s="151"/>
      <c r="CT1456" s="151"/>
      <c r="CY1456" s="151"/>
    </row>
    <row r="1457" spans="1:103" x14ac:dyDescent="0.2">
      <c r="A1457" s="60"/>
      <c r="B1457" s="60"/>
      <c r="C1457" s="60"/>
      <c r="D1457" s="60"/>
      <c r="E1457" s="60"/>
      <c r="F1457" s="60"/>
      <c r="G1457" s="60"/>
      <c r="H1457" s="60"/>
      <c r="I1457" s="60"/>
      <c r="J1457" s="60"/>
      <c r="K1457" s="60"/>
      <c r="L1457" s="60"/>
      <c r="M1457" s="60"/>
      <c r="N1457" s="60"/>
      <c r="O1457" s="60"/>
      <c r="P1457" s="60"/>
      <c r="Q1457" s="60"/>
      <c r="R1457" s="334">
        <v>4612</v>
      </c>
      <c r="S1457" s="319" t="s">
        <v>357</v>
      </c>
      <c r="BE1457" s="60"/>
      <c r="BR1457" s="60"/>
      <c r="BX1457" s="151"/>
      <c r="CB1457" s="151"/>
      <c r="CM1457" s="151"/>
      <c r="CO1457" s="151"/>
      <c r="CT1457" s="151"/>
      <c r="CY1457" s="151"/>
    </row>
    <row r="1458" spans="1:103" x14ac:dyDescent="0.2">
      <c r="A1458" s="60"/>
      <c r="B1458" s="60"/>
      <c r="C1458" s="60"/>
      <c r="D1458" s="60"/>
      <c r="E1458" s="60"/>
      <c r="F1458" s="60"/>
      <c r="G1458" s="60"/>
      <c r="H1458" s="60"/>
      <c r="I1458" s="60"/>
      <c r="J1458" s="60"/>
      <c r="K1458" s="60"/>
      <c r="L1458" s="60"/>
      <c r="M1458" s="60"/>
      <c r="N1458" s="60"/>
      <c r="O1458" s="60"/>
      <c r="P1458" s="60"/>
      <c r="Q1458" s="60"/>
      <c r="R1458" s="334">
        <v>4613</v>
      </c>
      <c r="S1458" s="319" t="s">
        <v>357</v>
      </c>
      <c r="BE1458" s="60"/>
      <c r="BR1458" s="60"/>
      <c r="BX1458" s="151"/>
      <c r="CB1458" s="151"/>
      <c r="CM1458" s="151"/>
      <c r="CO1458" s="151"/>
      <c r="CT1458" s="151"/>
      <c r="CY1458" s="151"/>
    </row>
    <row r="1459" spans="1:103" x14ac:dyDescent="0.2">
      <c r="A1459" s="60"/>
      <c r="B1459" s="60"/>
      <c r="C1459" s="60"/>
      <c r="D1459" s="60"/>
      <c r="E1459" s="60"/>
      <c r="F1459" s="60"/>
      <c r="G1459" s="60"/>
      <c r="H1459" s="60"/>
      <c r="I1459" s="60"/>
      <c r="J1459" s="60"/>
      <c r="K1459" s="60"/>
      <c r="L1459" s="60"/>
      <c r="M1459" s="60"/>
      <c r="N1459" s="60"/>
      <c r="O1459" s="60"/>
      <c r="P1459" s="60"/>
      <c r="Q1459" s="60"/>
      <c r="R1459" s="334">
        <v>4614</v>
      </c>
      <c r="S1459" s="319" t="s">
        <v>357</v>
      </c>
      <c r="BE1459" s="60"/>
      <c r="BR1459" s="60"/>
      <c r="BX1459" s="151"/>
      <c r="CB1459" s="151"/>
      <c r="CM1459" s="151"/>
      <c r="CO1459" s="151"/>
      <c r="CT1459" s="151"/>
      <c r="CY1459" s="151"/>
    </row>
    <row r="1460" spans="1:103" x14ac:dyDescent="0.2">
      <c r="A1460" s="60"/>
      <c r="B1460" s="60"/>
      <c r="C1460" s="60"/>
      <c r="D1460" s="60"/>
      <c r="E1460" s="60"/>
      <c r="F1460" s="60"/>
      <c r="G1460" s="60"/>
      <c r="H1460" s="60"/>
      <c r="I1460" s="60"/>
      <c r="J1460" s="60"/>
      <c r="K1460" s="60"/>
      <c r="L1460" s="60"/>
      <c r="M1460" s="60"/>
      <c r="N1460" s="60"/>
      <c r="O1460" s="60"/>
      <c r="P1460" s="60"/>
      <c r="Q1460" s="60"/>
      <c r="R1460" s="334">
        <v>4616</v>
      </c>
      <c r="S1460" s="319" t="s">
        <v>357</v>
      </c>
      <c r="BE1460" s="60"/>
      <c r="BR1460" s="60"/>
      <c r="BX1460" s="151"/>
      <c r="CB1460" s="151"/>
      <c r="CM1460" s="151"/>
      <c r="CO1460" s="151"/>
      <c r="CT1460" s="151"/>
      <c r="CY1460" s="151"/>
    </row>
    <row r="1461" spans="1:103" x14ac:dyDescent="0.2">
      <c r="A1461" s="60"/>
      <c r="B1461" s="60"/>
      <c r="C1461" s="60"/>
      <c r="D1461" s="60"/>
      <c r="E1461" s="60"/>
      <c r="F1461" s="60"/>
      <c r="G1461" s="60"/>
      <c r="H1461" s="60"/>
      <c r="I1461" s="60"/>
      <c r="J1461" s="60"/>
      <c r="K1461" s="60"/>
      <c r="L1461" s="60"/>
      <c r="M1461" s="60"/>
      <c r="N1461" s="60"/>
      <c r="O1461" s="60"/>
      <c r="P1461" s="60"/>
      <c r="Q1461" s="60"/>
      <c r="R1461" s="334">
        <v>4617</v>
      </c>
      <c r="S1461" s="319" t="s">
        <v>357</v>
      </c>
      <c r="BE1461" s="60"/>
      <c r="BR1461" s="60"/>
      <c r="BX1461" s="151"/>
      <c r="CB1461" s="151"/>
      <c r="CM1461" s="151"/>
      <c r="CO1461" s="151"/>
      <c r="CT1461" s="151"/>
      <c r="CY1461" s="151"/>
    </row>
    <row r="1462" spans="1:103" x14ac:dyDescent="0.2">
      <c r="A1462" s="60"/>
      <c r="B1462" s="60"/>
      <c r="C1462" s="60"/>
      <c r="D1462" s="60"/>
      <c r="E1462" s="60"/>
      <c r="F1462" s="60"/>
      <c r="G1462" s="60"/>
      <c r="H1462" s="60"/>
      <c r="I1462" s="60"/>
      <c r="J1462" s="60"/>
      <c r="K1462" s="60"/>
      <c r="L1462" s="60"/>
      <c r="M1462" s="60"/>
      <c r="N1462" s="60"/>
      <c r="O1462" s="60"/>
      <c r="P1462" s="60"/>
      <c r="Q1462" s="60"/>
      <c r="R1462" s="334">
        <v>4619</v>
      </c>
      <c r="S1462" s="319" t="s">
        <v>357</v>
      </c>
      <c r="BE1462" s="60"/>
      <c r="BR1462" s="60"/>
      <c r="BX1462" s="151"/>
      <c r="CB1462" s="151"/>
      <c r="CM1462" s="151"/>
      <c r="CO1462" s="151"/>
      <c r="CT1462" s="151"/>
      <c r="CY1462" s="151"/>
    </row>
    <row r="1463" spans="1:103" x14ac:dyDescent="0.2">
      <c r="A1463" s="60"/>
      <c r="B1463" s="60"/>
      <c r="C1463" s="60"/>
      <c r="D1463" s="60"/>
      <c r="E1463" s="60"/>
      <c r="F1463" s="60"/>
      <c r="G1463" s="60"/>
      <c r="H1463" s="60"/>
      <c r="I1463" s="60"/>
      <c r="J1463" s="60"/>
      <c r="K1463" s="60"/>
      <c r="L1463" s="60"/>
      <c r="M1463" s="60"/>
      <c r="N1463" s="60"/>
      <c r="O1463" s="60"/>
      <c r="P1463" s="60"/>
      <c r="Q1463" s="60"/>
      <c r="R1463" s="334">
        <v>4622</v>
      </c>
      <c r="S1463" s="319" t="s">
        <v>357</v>
      </c>
      <c r="BE1463" s="60"/>
      <c r="BR1463" s="60"/>
      <c r="BX1463" s="151"/>
      <c r="CB1463" s="151"/>
      <c r="CM1463" s="151"/>
      <c r="CO1463" s="151"/>
      <c r="CT1463" s="151"/>
      <c r="CY1463" s="151"/>
    </row>
    <row r="1464" spans="1:103" x14ac:dyDescent="0.2">
      <c r="A1464" s="60"/>
      <c r="B1464" s="60"/>
      <c r="C1464" s="60"/>
      <c r="D1464" s="60"/>
      <c r="E1464" s="60"/>
      <c r="F1464" s="60"/>
      <c r="G1464" s="60"/>
      <c r="H1464" s="60"/>
      <c r="I1464" s="60"/>
      <c r="J1464" s="60"/>
      <c r="K1464" s="60"/>
      <c r="L1464" s="60"/>
      <c r="M1464" s="60"/>
      <c r="N1464" s="60"/>
      <c r="O1464" s="60"/>
      <c r="P1464" s="60"/>
      <c r="Q1464" s="60"/>
      <c r="R1464" s="334">
        <v>4623</v>
      </c>
      <c r="S1464" s="319" t="s">
        <v>357</v>
      </c>
      <c r="BE1464" s="60"/>
      <c r="BR1464" s="60"/>
      <c r="BX1464" s="151"/>
      <c r="CB1464" s="151"/>
      <c r="CM1464" s="151"/>
      <c r="CO1464" s="151"/>
      <c r="CT1464" s="151"/>
      <c r="CY1464" s="151"/>
    </row>
    <row r="1465" spans="1:103" x14ac:dyDescent="0.2">
      <c r="A1465" s="60"/>
      <c r="B1465" s="60"/>
      <c r="C1465" s="60"/>
      <c r="D1465" s="60"/>
      <c r="E1465" s="60"/>
      <c r="F1465" s="60"/>
      <c r="G1465" s="60"/>
      <c r="H1465" s="60"/>
      <c r="I1465" s="60"/>
      <c r="J1465" s="60"/>
      <c r="K1465" s="60"/>
      <c r="L1465" s="60"/>
      <c r="M1465" s="60"/>
      <c r="N1465" s="60"/>
      <c r="O1465" s="60"/>
      <c r="P1465" s="60"/>
      <c r="Q1465" s="60"/>
      <c r="R1465" s="334">
        <v>4624</v>
      </c>
      <c r="S1465" s="319" t="s">
        <v>357</v>
      </c>
      <c r="BE1465" s="60"/>
      <c r="BR1465" s="60"/>
      <c r="BX1465" s="151"/>
      <c r="CB1465" s="151"/>
      <c r="CM1465" s="151"/>
      <c r="CO1465" s="151"/>
      <c r="CT1465" s="151"/>
      <c r="CY1465" s="151"/>
    </row>
    <row r="1466" spans="1:103" x14ac:dyDescent="0.2">
      <c r="A1466" s="60"/>
      <c r="B1466" s="60"/>
      <c r="C1466" s="60"/>
      <c r="D1466" s="60"/>
      <c r="E1466" s="60"/>
      <c r="F1466" s="60"/>
      <c r="G1466" s="60"/>
      <c r="H1466" s="60"/>
      <c r="I1466" s="60"/>
      <c r="J1466" s="60"/>
      <c r="K1466" s="60"/>
      <c r="L1466" s="60"/>
      <c r="M1466" s="60"/>
      <c r="N1466" s="60"/>
      <c r="O1466" s="60"/>
      <c r="P1466" s="60"/>
      <c r="Q1466" s="60"/>
      <c r="R1466" s="334">
        <v>4625</v>
      </c>
      <c r="S1466" s="319" t="s">
        <v>357</v>
      </c>
      <c r="BE1466" s="60"/>
      <c r="BR1466" s="60"/>
      <c r="BX1466" s="151"/>
      <c r="CB1466" s="151"/>
      <c r="CM1466" s="151"/>
      <c r="CO1466" s="151"/>
      <c r="CT1466" s="151"/>
      <c r="CY1466" s="151"/>
    </row>
    <row r="1467" spans="1:103" x14ac:dyDescent="0.2">
      <c r="A1467" s="60"/>
      <c r="B1467" s="60"/>
      <c r="C1467" s="60"/>
      <c r="D1467" s="60"/>
      <c r="E1467" s="60"/>
      <c r="F1467" s="60"/>
      <c r="G1467" s="60"/>
      <c r="H1467" s="60"/>
      <c r="I1467" s="60"/>
      <c r="J1467" s="60"/>
      <c r="K1467" s="60"/>
      <c r="L1467" s="60"/>
      <c r="M1467" s="60"/>
      <c r="N1467" s="60"/>
      <c r="O1467" s="60"/>
      <c r="P1467" s="60"/>
      <c r="Q1467" s="60"/>
      <c r="R1467" s="334">
        <v>4626</v>
      </c>
      <c r="S1467" s="319" t="s">
        <v>357</v>
      </c>
      <c r="BE1467" s="60"/>
      <c r="BR1467" s="60"/>
      <c r="BX1467" s="151"/>
      <c r="CB1467" s="151"/>
      <c r="CM1467" s="151"/>
      <c r="CO1467" s="151"/>
      <c r="CT1467" s="151"/>
      <c r="CY1467" s="151"/>
    </row>
    <row r="1468" spans="1:103" x14ac:dyDescent="0.2">
      <c r="A1468" s="60"/>
      <c r="B1468" s="60"/>
      <c r="C1468" s="60"/>
      <c r="D1468" s="60"/>
      <c r="E1468" s="60"/>
      <c r="F1468" s="60"/>
      <c r="G1468" s="60"/>
      <c r="H1468" s="60"/>
      <c r="I1468" s="60"/>
      <c r="J1468" s="60"/>
      <c r="K1468" s="60"/>
      <c r="L1468" s="60"/>
      <c r="M1468" s="60"/>
      <c r="N1468" s="60"/>
      <c r="O1468" s="60"/>
      <c r="P1468" s="60"/>
      <c r="Q1468" s="60"/>
      <c r="R1468" s="334">
        <v>4627</v>
      </c>
      <c r="S1468" s="319" t="s">
        <v>357</v>
      </c>
      <c r="BE1468" s="60"/>
      <c r="BR1468" s="60"/>
      <c r="BX1468" s="151"/>
      <c r="CB1468" s="151"/>
      <c r="CM1468" s="151"/>
      <c r="CO1468" s="151"/>
      <c r="CT1468" s="151"/>
      <c r="CY1468" s="151"/>
    </row>
    <row r="1469" spans="1:103" x14ac:dyDescent="0.2">
      <c r="A1469" s="60"/>
      <c r="B1469" s="60"/>
      <c r="C1469" s="60"/>
      <c r="D1469" s="60"/>
      <c r="E1469" s="60"/>
      <c r="F1469" s="60"/>
      <c r="G1469" s="60"/>
      <c r="H1469" s="60"/>
      <c r="I1469" s="60"/>
      <c r="J1469" s="60"/>
      <c r="K1469" s="60"/>
      <c r="L1469" s="60"/>
      <c r="M1469" s="60"/>
      <c r="N1469" s="60"/>
      <c r="O1469" s="60"/>
      <c r="P1469" s="60"/>
      <c r="Q1469" s="60"/>
      <c r="R1469" s="334">
        <v>4628</v>
      </c>
      <c r="S1469" s="319" t="s">
        <v>357</v>
      </c>
      <c r="BE1469" s="60"/>
      <c r="BR1469" s="60"/>
      <c r="BX1469" s="151"/>
      <c r="CB1469" s="151"/>
      <c r="CM1469" s="151"/>
      <c r="CO1469" s="151"/>
      <c r="CT1469" s="151"/>
      <c r="CY1469" s="151"/>
    </row>
    <row r="1470" spans="1:103" x14ac:dyDescent="0.2">
      <c r="A1470" s="60"/>
      <c r="B1470" s="60"/>
      <c r="C1470" s="60"/>
      <c r="D1470" s="60"/>
      <c r="E1470" s="60"/>
      <c r="F1470" s="60"/>
      <c r="G1470" s="60"/>
      <c r="H1470" s="60"/>
      <c r="I1470" s="60"/>
      <c r="J1470" s="60"/>
      <c r="K1470" s="60"/>
      <c r="L1470" s="60"/>
      <c r="M1470" s="60"/>
      <c r="N1470" s="60"/>
      <c r="O1470" s="60"/>
      <c r="P1470" s="60"/>
      <c r="Q1470" s="60"/>
      <c r="R1470" s="334">
        <v>4629</v>
      </c>
      <c r="S1470" s="319" t="s">
        <v>357</v>
      </c>
      <c r="BE1470" s="60"/>
      <c r="BR1470" s="60"/>
      <c r="BX1470" s="151"/>
      <c r="CB1470" s="151"/>
      <c r="CM1470" s="151"/>
      <c r="CO1470" s="151"/>
      <c r="CT1470" s="151"/>
      <c r="CY1470" s="151"/>
    </row>
    <row r="1471" spans="1:103" x14ac:dyDescent="0.2">
      <c r="A1471" s="60"/>
      <c r="B1471" s="60"/>
      <c r="C1471" s="60"/>
      <c r="D1471" s="60"/>
      <c r="E1471" s="60"/>
      <c r="F1471" s="60"/>
      <c r="G1471" s="60"/>
      <c r="H1471" s="60"/>
      <c r="I1471" s="60"/>
      <c r="J1471" s="60"/>
      <c r="K1471" s="60"/>
      <c r="L1471" s="60"/>
      <c r="M1471" s="60"/>
      <c r="N1471" s="60"/>
      <c r="O1471" s="60"/>
      <c r="P1471" s="60"/>
      <c r="Q1471" s="60"/>
      <c r="R1471" s="334">
        <v>4630</v>
      </c>
      <c r="S1471" s="319" t="s">
        <v>357</v>
      </c>
      <c r="BE1471" s="60"/>
      <c r="BR1471" s="60"/>
      <c r="BX1471" s="151"/>
      <c r="CB1471" s="151"/>
      <c r="CM1471" s="151"/>
      <c r="CO1471" s="151"/>
      <c r="CT1471" s="151"/>
      <c r="CY1471" s="151"/>
    </row>
    <row r="1472" spans="1:103" x14ac:dyDescent="0.2">
      <c r="A1472" s="60"/>
      <c r="B1472" s="60"/>
      <c r="C1472" s="60"/>
      <c r="D1472" s="60"/>
      <c r="E1472" s="60"/>
      <c r="F1472" s="60"/>
      <c r="G1472" s="60"/>
      <c r="H1472" s="60"/>
      <c r="I1472" s="60"/>
      <c r="J1472" s="60"/>
      <c r="K1472" s="60"/>
      <c r="L1472" s="60"/>
      <c r="M1472" s="60"/>
      <c r="N1472" s="60"/>
      <c r="O1472" s="60"/>
      <c r="P1472" s="60"/>
      <c r="Q1472" s="60"/>
      <c r="R1472" s="334">
        <v>4631</v>
      </c>
      <c r="S1472" s="319" t="s">
        <v>357</v>
      </c>
      <c r="BE1472" s="60"/>
      <c r="BR1472" s="60"/>
      <c r="BX1472" s="151"/>
      <c r="CB1472" s="151"/>
      <c r="CM1472" s="151"/>
      <c r="CO1472" s="151"/>
      <c r="CT1472" s="151"/>
      <c r="CY1472" s="151"/>
    </row>
    <row r="1473" spans="1:103" x14ac:dyDescent="0.2">
      <c r="A1473" s="60"/>
      <c r="B1473" s="60"/>
      <c r="C1473" s="60"/>
      <c r="D1473" s="60"/>
      <c r="E1473" s="60"/>
      <c r="F1473" s="60"/>
      <c r="G1473" s="60"/>
      <c r="H1473" s="60"/>
      <c r="I1473" s="60"/>
      <c r="J1473" s="60"/>
      <c r="K1473" s="60"/>
      <c r="L1473" s="60"/>
      <c r="M1473" s="60"/>
      <c r="N1473" s="60"/>
      <c r="O1473" s="60"/>
      <c r="P1473" s="60"/>
      <c r="Q1473" s="60"/>
      <c r="R1473" s="334">
        <v>4634</v>
      </c>
      <c r="S1473" s="319" t="s">
        <v>357</v>
      </c>
      <c r="BE1473" s="60"/>
      <c r="BR1473" s="60"/>
      <c r="BX1473" s="151"/>
      <c r="CB1473" s="151"/>
      <c r="CM1473" s="151"/>
      <c r="CO1473" s="151"/>
      <c r="CT1473" s="151"/>
      <c r="CY1473" s="151"/>
    </row>
    <row r="1474" spans="1:103" x14ac:dyDescent="0.2">
      <c r="A1474" s="60"/>
      <c r="B1474" s="60"/>
      <c r="C1474" s="60"/>
      <c r="D1474" s="60"/>
      <c r="E1474" s="60"/>
      <c r="F1474" s="60"/>
      <c r="G1474" s="60"/>
      <c r="H1474" s="60"/>
      <c r="I1474" s="60"/>
      <c r="J1474" s="60"/>
      <c r="K1474" s="60"/>
      <c r="L1474" s="60"/>
      <c r="M1474" s="60"/>
      <c r="N1474" s="60"/>
      <c r="O1474" s="60"/>
      <c r="P1474" s="60"/>
      <c r="Q1474" s="60"/>
      <c r="R1474" s="334">
        <v>4637</v>
      </c>
      <c r="S1474" s="319" t="s">
        <v>357</v>
      </c>
      <c r="BE1474" s="60"/>
      <c r="BR1474" s="60"/>
      <c r="BX1474" s="151"/>
      <c r="CB1474" s="151"/>
      <c r="CM1474" s="151"/>
      <c r="CO1474" s="151"/>
      <c r="CT1474" s="151"/>
      <c r="CY1474" s="151"/>
    </row>
    <row r="1475" spans="1:103" x14ac:dyDescent="0.2">
      <c r="A1475" s="60"/>
      <c r="B1475" s="60"/>
      <c r="C1475" s="60"/>
      <c r="D1475" s="60"/>
      <c r="E1475" s="60"/>
      <c r="F1475" s="60"/>
      <c r="G1475" s="60"/>
      <c r="H1475" s="60"/>
      <c r="I1475" s="60"/>
      <c r="J1475" s="60"/>
      <c r="K1475" s="60"/>
      <c r="L1475" s="60"/>
      <c r="M1475" s="60"/>
      <c r="N1475" s="60"/>
      <c r="O1475" s="60"/>
      <c r="P1475" s="60"/>
      <c r="Q1475" s="60"/>
      <c r="R1475" s="334">
        <v>4640</v>
      </c>
      <c r="S1475" s="319" t="s">
        <v>357</v>
      </c>
      <c r="BE1475" s="60"/>
      <c r="BR1475" s="60"/>
      <c r="BX1475" s="151"/>
      <c r="CB1475" s="151"/>
      <c r="CM1475" s="151"/>
      <c r="CO1475" s="151"/>
      <c r="CT1475" s="151"/>
      <c r="CY1475" s="151"/>
    </row>
    <row r="1476" spans="1:103" x14ac:dyDescent="0.2">
      <c r="A1476" s="60"/>
      <c r="B1476" s="60"/>
      <c r="C1476" s="60"/>
      <c r="D1476" s="60"/>
      <c r="E1476" s="60"/>
      <c r="F1476" s="60"/>
      <c r="G1476" s="60"/>
      <c r="H1476" s="60"/>
      <c r="I1476" s="60"/>
      <c r="J1476" s="60"/>
      <c r="K1476" s="60"/>
      <c r="L1476" s="60"/>
      <c r="M1476" s="60"/>
      <c r="N1476" s="60"/>
      <c r="O1476" s="60"/>
      <c r="P1476" s="60"/>
      <c r="Q1476" s="60"/>
      <c r="R1476" s="334">
        <v>4642</v>
      </c>
      <c r="S1476" s="319" t="s">
        <v>357</v>
      </c>
      <c r="BE1476" s="60"/>
      <c r="BR1476" s="60"/>
      <c r="BX1476" s="151"/>
      <c r="CB1476" s="151"/>
      <c r="CM1476" s="151"/>
      <c r="CO1476" s="151"/>
      <c r="CT1476" s="151"/>
      <c r="CY1476" s="151"/>
    </row>
    <row r="1477" spans="1:103" x14ac:dyDescent="0.2">
      <c r="A1477" s="60"/>
      <c r="B1477" s="60"/>
      <c r="C1477" s="60"/>
      <c r="D1477" s="60"/>
      <c r="E1477" s="60"/>
      <c r="F1477" s="60"/>
      <c r="G1477" s="60"/>
      <c r="H1477" s="60"/>
      <c r="I1477" s="60"/>
      <c r="J1477" s="60"/>
      <c r="K1477" s="60"/>
      <c r="L1477" s="60"/>
      <c r="M1477" s="60"/>
      <c r="N1477" s="60"/>
      <c r="O1477" s="60"/>
      <c r="P1477" s="60"/>
      <c r="Q1477" s="60"/>
      <c r="R1477" s="334">
        <v>4643</v>
      </c>
      <c r="S1477" s="319" t="s">
        <v>357</v>
      </c>
      <c r="BE1477" s="60"/>
      <c r="BR1477" s="60"/>
      <c r="BX1477" s="151"/>
      <c r="CB1477" s="151"/>
      <c r="CM1477" s="151"/>
      <c r="CO1477" s="151"/>
      <c r="CT1477" s="151"/>
      <c r="CY1477" s="151"/>
    </row>
    <row r="1478" spans="1:103" x14ac:dyDescent="0.2">
      <c r="A1478" s="60"/>
      <c r="B1478" s="60"/>
      <c r="C1478" s="60"/>
      <c r="D1478" s="60"/>
      <c r="E1478" s="60"/>
      <c r="F1478" s="60"/>
      <c r="G1478" s="60"/>
      <c r="H1478" s="60"/>
      <c r="I1478" s="60"/>
      <c r="J1478" s="60"/>
      <c r="K1478" s="60"/>
      <c r="L1478" s="60"/>
      <c r="M1478" s="60"/>
      <c r="N1478" s="60"/>
      <c r="O1478" s="60"/>
      <c r="P1478" s="60"/>
      <c r="Q1478" s="60"/>
      <c r="R1478" s="334">
        <v>4644</v>
      </c>
      <c r="S1478" s="319" t="s">
        <v>357</v>
      </c>
      <c r="BE1478" s="60"/>
      <c r="BR1478" s="60"/>
      <c r="BX1478" s="151"/>
      <c r="CB1478" s="151"/>
      <c r="CM1478" s="151"/>
      <c r="CO1478" s="151"/>
      <c r="CT1478" s="151"/>
      <c r="CY1478" s="151"/>
    </row>
    <row r="1479" spans="1:103" x14ac:dyDescent="0.2">
      <c r="A1479" s="60"/>
      <c r="B1479" s="60"/>
      <c r="C1479" s="60"/>
      <c r="D1479" s="60"/>
      <c r="E1479" s="60"/>
      <c r="F1479" s="60"/>
      <c r="G1479" s="60"/>
      <c r="H1479" s="60"/>
      <c r="I1479" s="60"/>
      <c r="J1479" s="60"/>
      <c r="K1479" s="60"/>
      <c r="L1479" s="60"/>
      <c r="M1479" s="60"/>
      <c r="N1479" s="60"/>
      <c r="O1479" s="60"/>
      <c r="P1479" s="60"/>
      <c r="Q1479" s="60"/>
      <c r="R1479" s="334">
        <v>4646</v>
      </c>
      <c r="S1479" s="319" t="s">
        <v>357</v>
      </c>
      <c r="BE1479" s="60"/>
      <c r="BR1479" s="60"/>
      <c r="BX1479" s="151"/>
      <c r="CB1479" s="151"/>
      <c r="CM1479" s="151"/>
      <c r="CO1479" s="151"/>
      <c r="CT1479" s="151"/>
      <c r="CY1479" s="151"/>
    </row>
    <row r="1480" spans="1:103" x14ac:dyDescent="0.2">
      <c r="A1480" s="60"/>
      <c r="B1480" s="60"/>
      <c r="C1480" s="60"/>
      <c r="D1480" s="60"/>
      <c r="E1480" s="60"/>
      <c r="F1480" s="60"/>
      <c r="G1480" s="60"/>
      <c r="H1480" s="60"/>
      <c r="I1480" s="60"/>
      <c r="J1480" s="60"/>
      <c r="K1480" s="60"/>
      <c r="L1480" s="60"/>
      <c r="M1480" s="60"/>
      <c r="N1480" s="60"/>
      <c r="O1480" s="60"/>
      <c r="P1480" s="60"/>
      <c r="Q1480" s="60"/>
      <c r="R1480" s="334">
        <v>4648</v>
      </c>
      <c r="S1480" s="319" t="s">
        <v>357</v>
      </c>
      <c r="BE1480" s="60"/>
      <c r="BR1480" s="60"/>
      <c r="BX1480" s="151"/>
      <c r="CB1480" s="151"/>
      <c r="CM1480" s="151"/>
      <c r="CO1480" s="151"/>
      <c r="CT1480" s="151"/>
      <c r="CY1480" s="151"/>
    </row>
    <row r="1481" spans="1:103" x14ac:dyDescent="0.2">
      <c r="A1481" s="60"/>
      <c r="B1481" s="60"/>
      <c r="C1481" s="60"/>
      <c r="D1481" s="60"/>
      <c r="E1481" s="60"/>
      <c r="F1481" s="60"/>
      <c r="G1481" s="60"/>
      <c r="H1481" s="60"/>
      <c r="I1481" s="60"/>
      <c r="J1481" s="60"/>
      <c r="K1481" s="60"/>
      <c r="L1481" s="60"/>
      <c r="M1481" s="60"/>
      <c r="N1481" s="60"/>
      <c r="O1481" s="60"/>
      <c r="P1481" s="60"/>
      <c r="Q1481" s="60"/>
      <c r="R1481" s="334">
        <v>4649</v>
      </c>
      <c r="S1481" s="319" t="s">
        <v>357</v>
      </c>
      <c r="BE1481" s="60"/>
      <c r="BR1481" s="60"/>
      <c r="BX1481" s="151"/>
      <c r="CB1481" s="151"/>
      <c r="CM1481" s="151"/>
      <c r="CO1481" s="151"/>
      <c r="CT1481" s="151"/>
      <c r="CY1481" s="151"/>
    </row>
    <row r="1482" spans="1:103" x14ac:dyDescent="0.2">
      <c r="A1482" s="60"/>
      <c r="B1482" s="60"/>
      <c r="C1482" s="60"/>
      <c r="D1482" s="60"/>
      <c r="E1482" s="60"/>
      <c r="F1482" s="60"/>
      <c r="G1482" s="60"/>
      <c r="H1482" s="60"/>
      <c r="I1482" s="60"/>
      <c r="J1482" s="60"/>
      <c r="K1482" s="60"/>
      <c r="L1482" s="60"/>
      <c r="M1482" s="60"/>
      <c r="N1482" s="60"/>
      <c r="O1482" s="60"/>
      <c r="P1482" s="60"/>
      <c r="Q1482" s="60"/>
      <c r="R1482" s="334">
        <v>4652</v>
      </c>
      <c r="S1482" s="319" t="s">
        <v>357</v>
      </c>
      <c r="BE1482" s="60"/>
      <c r="BR1482" s="60"/>
      <c r="BX1482" s="151"/>
      <c r="CB1482" s="151"/>
      <c r="CM1482" s="151"/>
      <c r="CO1482" s="151"/>
      <c r="CT1482" s="151"/>
      <c r="CY1482" s="151"/>
    </row>
    <row r="1483" spans="1:103" x14ac:dyDescent="0.2">
      <c r="A1483" s="60"/>
      <c r="B1483" s="60"/>
      <c r="C1483" s="60"/>
      <c r="D1483" s="60"/>
      <c r="E1483" s="60"/>
      <c r="F1483" s="60"/>
      <c r="G1483" s="60"/>
      <c r="H1483" s="60"/>
      <c r="I1483" s="60"/>
      <c r="J1483" s="60"/>
      <c r="K1483" s="60"/>
      <c r="L1483" s="60"/>
      <c r="M1483" s="60"/>
      <c r="N1483" s="60"/>
      <c r="O1483" s="60"/>
      <c r="P1483" s="60"/>
      <c r="Q1483" s="60"/>
      <c r="R1483" s="334">
        <v>4653</v>
      </c>
      <c r="S1483" s="319" t="s">
        <v>357</v>
      </c>
      <c r="BE1483" s="60"/>
      <c r="BR1483" s="60"/>
      <c r="BX1483" s="151"/>
      <c r="CB1483" s="151"/>
      <c r="CM1483" s="151"/>
      <c r="CO1483" s="151"/>
      <c r="CT1483" s="151"/>
      <c r="CY1483" s="151"/>
    </row>
    <row r="1484" spans="1:103" x14ac:dyDescent="0.2">
      <c r="A1484" s="60"/>
      <c r="B1484" s="60"/>
      <c r="C1484" s="60"/>
      <c r="D1484" s="60"/>
      <c r="E1484" s="60"/>
      <c r="F1484" s="60"/>
      <c r="G1484" s="60"/>
      <c r="H1484" s="60"/>
      <c r="I1484" s="60"/>
      <c r="J1484" s="60"/>
      <c r="K1484" s="60"/>
      <c r="L1484" s="60"/>
      <c r="M1484" s="60"/>
      <c r="N1484" s="60"/>
      <c r="O1484" s="60"/>
      <c r="P1484" s="60"/>
      <c r="Q1484" s="60"/>
      <c r="R1484" s="334">
        <v>4654</v>
      </c>
      <c r="S1484" s="319" t="s">
        <v>357</v>
      </c>
      <c r="BE1484" s="60"/>
      <c r="BR1484" s="60"/>
      <c r="BX1484" s="151"/>
      <c r="CB1484" s="151"/>
      <c r="CM1484" s="151"/>
      <c r="CO1484" s="151"/>
      <c r="CT1484" s="151"/>
      <c r="CY1484" s="151"/>
    </row>
    <row r="1485" spans="1:103" x14ac:dyDescent="0.2">
      <c r="A1485" s="60"/>
      <c r="B1485" s="60"/>
      <c r="C1485" s="60"/>
      <c r="D1485" s="60"/>
      <c r="E1485" s="60"/>
      <c r="F1485" s="60"/>
      <c r="G1485" s="60"/>
      <c r="H1485" s="60"/>
      <c r="I1485" s="60"/>
      <c r="J1485" s="60"/>
      <c r="K1485" s="60"/>
      <c r="L1485" s="60"/>
      <c r="M1485" s="60"/>
      <c r="N1485" s="60"/>
      <c r="O1485" s="60"/>
      <c r="P1485" s="60"/>
      <c r="Q1485" s="60"/>
      <c r="R1485" s="334">
        <v>4655</v>
      </c>
      <c r="S1485" s="319" t="s">
        <v>357</v>
      </c>
      <c r="BE1485" s="60"/>
      <c r="BR1485" s="60"/>
      <c r="BX1485" s="151"/>
      <c r="CB1485" s="151"/>
      <c r="CM1485" s="151"/>
      <c r="CO1485" s="151"/>
      <c r="CT1485" s="151"/>
      <c r="CY1485" s="151"/>
    </row>
    <row r="1486" spans="1:103" x14ac:dyDescent="0.2">
      <c r="A1486" s="60"/>
      <c r="B1486" s="60"/>
      <c r="C1486" s="60"/>
      <c r="D1486" s="60"/>
      <c r="E1486" s="60"/>
      <c r="F1486" s="60"/>
      <c r="G1486" s="60"/>
      <c r="H1486" s="60"/>
      <c r="I1486" s="60"/>
      <c r="J1486" s="60"/>
      <c r="K1486" s="60"/>
      <c r="L1486" s="60"/>
      <c r="M1486" s="60"/>
      <c r="N1486" s="60"/>
      <c r="O1486" s="60"/>
      <c r="P1486" s="60"/>
      <c r="Q1486" s="60"/>
      <c r="R1486" s="334">
        <v>4657</v>
      </c>
      <c r="S1486" s="319" t="s">
        <v>357</v>
      </c>
      <c r="BE1486" s="60"/>
      <c r="BR1486" s="60"/>
      <c r="BX1486" s="151"/>
      <c r="CB1486" s="151"/>
      <c r="CM1486" s="151"/>
      <c r="CO1486" s="151"/>
      <c r="CT1486" s="151"/>
      <c r="CY1486" s="151"/>
    </row>
    <row r="1487" spans="1:103" x14ac:dyDescent="0.2">
      <c r="A1487" s="60"/>
      <c r="B1487" s="60"/>
      <c r="C1487" s="60"/>
      <c r="D1487" s="60"/>
      <c r="E1487" s="60"/>
      <c r="F1487" s="60"/>
      <c r="G1487" s="60"/>
      <c r="H1487" s="60"/>
      <c r="I1487" s="60"/>
      <c r="J1487" s="60"/>
      <c r="K1487" s="60"/>
      <c r="L1487" s="60"/>
      <c r="M1487" s="60"/>
      <c r="N1487" s="60"/>
      <c r="O1487" s="60"/>
      <c r="P1487" s="60"/>
      <c r="Q1487" s="60"/>
      <c r="R1487" s="334">
        <v>4658</v>
      </c>
      <c r="S1487" s="319" t="s">
        <v>357</v>
      </c>
      <c r="BE1487" s="60"/>
      <c r="BR1487" s="60"/>
      <c r="BX1487" s="151"/>
      <c r="CB1487" s="151"/>
      <c r="CM1487" s="151"/>
      <c r="CO1487" s="151"/>
      <c r="CT1487" s="151"/>
      <c r="CY1487" s="151"/>
    </row>
    <row r="1488" spans="1:103" x14ac:dyDescent="0.2">
      <c r="A1488" s="60"/>
      <c r="B1488" s="60"/>
      <c r="C1488" s="60"/>
      <c r="D1488" s="60"/>
      <c r="E1488" s="60"/>
      <c r="F1488" s="60"/>
      <c r="G1488" s="60"/>
      <c r="H1488" s="60"/>
      <c r="I1488" s="60"/>
      <c r="J1488" s="60"/>
      <c r="K1488" s="60"/>
      <c r="L1488" s="60"/>
      <c r="M1488" s="60"/>
      <c r="N1488" s="60"/>
      <c r="O1488" s="60"/>
      <c r="P1488" s="60"/>
      <c r="Q1488" s="60"/>
      <c r="R1488" s="334">
        <v>4660</v>
      </c>
      <c r="S1488" s="319" t="s">
        <v>357</v>
      </c>
      <c r="BE1488" s="60"/>
      <c r="BR1488" s="60"/>
      <c r="BX1488" s="151"/>
      <c r="CB1488" s="151"/>
      <c r="CM1488" s="151"/>
      <c r="CO1488" s="151"/>
      <c r="CT1488" s="151"/>
      <c r="CY1488" s="151"/>
    </row>
    <row r="1489" spans="1:103" x14ac:dyDescent="0.2">
      <c r="A1489" s="60"/>
      <c r="B1489" s="60"/>
      <c r="C1489" s="60"/>
      <c r="D1489" s="60"/>
      <c r="E1489" s="60"/>
      <c r="F1489" s="60"/>
      <c r="G1489" s="60"/>
      <c r="H1489" s="60"/>
      <c r="I1489" s="60"/>
      <c r="J1489" s="60"/>
      <c r="K1489" s="60"/>
      <c r="L1489" s="60"/>
      <c r="M1489" s="60"/>
      <c r="N1489" s="60"/>
      <c r="O1489" s="60"/>
      <c r="P1489" s="60"/>
      <c r="Q1489" s="60"/>
      <c r="R1489" s="334">
        <v>4662</v>
      </c>
      <c r="S1489" s="319" t="s">
        <v>357</v>
      </c>
      <c r="BE1489" s="60"/>
      <c r="BR1489" s="60"/>
      <c r="BX1489" s="151"/>
      <c r="CB1489" s="151"/>
      <c r="CM1489" s="151"/>
      <c r="CO1489" s="151"/>
      <c r="CT1489" s="151"/>
      <c r="CY1489" s="151"/>
    </row>
    <row r="1490" spans="1:103" x14ac:dyDescent="0.2">
      <c r="A1490" s="60"/>
      <c r="B1490" s="60"/>
      <c r="C1490" s="60"/>
      <c r="D1490" s="60"/>
      <c r="E1490" s="60"/>
      <c r="F1490" s="60"/>
      <c r="G1490" s="60"/>
      <c r="H1490" s="60"/>
      <c r="I1490" s="60"/>
      <c r="J1490" s="60"/>
      <c r="K1490" s="60"/>
      <c r="L1490" s="60"/>
      <c r="M1490" s="60"/>
      <c r="N1490" s="60"/>
      <c r="O1490" s="60"/>
      <c r="P1490" s="60"/>
      <c r="Q1490" s="60"/>
      <c r="R1490" s="334">
        <v>4664</v>
      </c>
      <c r="S1490" s="319" t="s">
        <v>357</v>
      </c>
      <c r="BE1490" s="60"/>
      <c r="BR1490" s="60"/>
      <c r="BX1490" s="151"/>
      <c r="CB1490" s="151"/>
      <c r="CM1490" s="151"/>
      <c r="CO1490" s="151"/>
      <c r="CT1490" s="151"/>
      <c r="CY1490" s="151"/>
    </row>
    <row r="1491" spans="1:103" x14ac:dyDescent="0.2">
      <c r="A1491" s="60"/>
      <c r="B1491" s="60"/>
      <c r="C1491" s="60"/>
      <c r="D1491" s="60"/>
      <c r="E1491" s="60"/>
      <c r="F1491" s="60"/>
      <c r="G1491" s="60"/>
      <c r="H1491" s="60"/>
      <c r="I1491" s="60"/>
      <c r="J1491" s="60"/>
      <c r="K1491" s="60"/>
      <c r="L1491" s="60"/>
      <c r="M1491" s="60"/>
      <c r="N1491" s="60"/>
      <c r="O1491" s="60"/>
      <c r="P1491" s="60"/>
      <c r="Q1491" s="60"/>
      <c r="R1491" s="334">
        <v>4666</v>
      </c>
      <c r="S1491" s="319" t="s">
        <v>357</v>
      </c>
      <c r="BE1491" s="60"/>
      <c r="BR1491" s="60"/>
      <c r="BX1491" s="151"/>
      <c r="CB1491" s="151"/>
      <c r="CM1491" s="151"/>
      <c r="CO1491" s="151"/>
      <c r="CT1491" s="151"/>
      <c r="CY1491" s="151"/>
    </row>
    <row r="1492" spans="1:103" x14ac:dyDescent="0.2">
      <c r="A1492" s="60"/>
      <c r="B1492" s="60"/>
      <c r="C1492" s="60"/>
      <c r="D1492" s="60"/>
      <c r="E1492" s="60"/>
      <c r="F1492" s="60"/>
      <c r="G1492" s="60"/>
      <c r="H1492" s="60"/>
      <c r="I1492" s="60"/>
      <c r="J1492" s="60"/>
      <c r="K1492" s="60"/>
      <c r="L1492" s="60"/>
      <c r="M1492" s="60"/>
      <c r="N1492" s="60"/>
      <c r="O1492" s="60"/>
      <c r="P1492" s="60"/>
      <c r="Q1492" s="60"/>
      <c r="R1492" s="334">
        <v>4667</v>
      </c>
      <c r="S1492" s="319" t="s">
        <v>357</v>
      </c>
      <c r="BE1492" s="60"/>
      <c r="BR1492" s="60"/>
      <c r="BX1492" s="151"/>
      <c r="CB1492" s="151"/>
      <c r="CM1492" s="151"/>
      <c r="CO1492" s="151"/>
      <c r="CT1492" s="151"/>
      <c r="CY1492" s="151"/>
    </row>
    <row r="1493" spans="1:103" x14ac:dyDescent="0.2">
      <c r="A1493" s="60"/>
      <c r="B1493" s="60"/>
      <c r="C1493" s="60"/>
      <c r="D1493" s="60"/>
      <c r="E1493" s="60"/>
      <c r="F1493" s="60"/>
      <c r="G1493" s="60"/>
      <c r="H1493" s="60"/>
      <c r="I1493" s="60"/>
      <c r="J1493" s="60"/>
      <c r="K1493" s="60"/>
      <c r="L1493" s="60"/>
      <c r="M1493" s="60"/>
      <c r="N1493" s="60"/>
      <c r="O1493" s="60"/>
      <c r="P1493" s="60"/>
      <c r="Q1493" s="60"/>
      <c r="R1493" s="334">
        <v>4668</v>
      </c>
      <c r="S1493" s="319" t="s">
        <v>357</v>
      </c>
      <c r="BE1493" s="60"/>
      <c r="BR1493" s="60"/>
      <c r="BX1493" s="151"/>
      <c r="CB1493" s="151"/>
      <c r="CM1493" s="151"/>
      <c r="CO1493" s="151"/>
      <c r="CT1493" s="151"/>
      <c r="CY1493" s="151"/>
    </row>
    <row r="1494" spans="1:103" x14ac:dyDescent="0.2">
      <c r="A1494" s="60"/>
      <c r="B1494" s="60"/>
      <c r="C1494" s="60"/>
      <c r="D1494" s="60"/>
      <c r="E1494" s="60"/>
      <c r="F1494" s="60"/>
      <c r="G1494" s="60"/>
      <c r="H1494" s="60"/>
      <c r="I1494" s="60"/>
      <c r="J1494" s="60"/>
      <c r="K1494" s="60"/>
      <c r="L1494" s="60"/>
      <c r="M1494" s="60"/>
      <c r="N1494" s="60"/>
      <c r="O1494" s="60"/>
      <c r="P1494" s="60"/>
      <c r="Q1494" s="60"/>
      <c r="R1494" s="334">
        <v>4669</v>
      </c>
      <c r="S1494" s="319" t="s">
        <v>357</v>
      </c>
      <c r="BE1494" s="60"/>
      <c r="BR1494" s="60"/>
      <c r="BX1494" s="151"/>
      <c r="CB1494" s="151"/>
      <c r="CM1494" s="151"/>
      <c r="CO1494" s="151"/>
      <c r="CT1494" s="151"/>
      <c r="CY1494" s="151"/>
    </row>
    <row r="1495" spans="1:103" x14ac:dyDescent="0.2">
      <c r="A1495" s="60"/>
      <c r="B1495" s="60"/>
      <c r="C1495" s="60"/>
      <c r="D1495" s="60"/>
      <c r="E1495" s="60"/>
      <c r="F1495" s="60"/>
      <c r="G1495" s="60"/>
      <c r="H1495" s="60"/>
      <c r="I1495" s="60"/>
      <c r="J1495" s="60"/>
      <c r="K1495" s="60"/>
      <c r="L1495" s="60"/>
      <c r="M1495" s="60"/>
      <c r="N1495" s="60"/>
      <c r="O1495" s="60"/>
      <c r="P1495" s="60"/>
      <c r="Q1495" s="60"/>
      <c r="R1495" s="334">
        <v>4671</v>
      </c>
      <c r="S1495" s="319" t="s">
        <v>357</v>
      </c>
      <c r="BE1495" s="60"/>
      <c r="BR1495" s="60"/>
      <c r="BX1495" s="151"/>
      <c r="CB1495" s="151"/>
      <c r="CM1495" s="151"/>
      <c r="CO1495" s="151"/>
      <c r="CT1495" s="151"/>
      <c r="CY1495" s="151"/>
    </row>
    <row r="1496" spans="1:103" x14ac:dyDescent="0.2">
      <c r="A1496" s="60"/>
      <c r="B1496" s="60"/>
      <c r="C1496" s="60"/>
      <c r="D1496" s="60"/>
      <c r="E1496" s="60"/>
      <c r="F1496" s="60"/>
      <c r="G1496" s="60"/>
      <c r="H1496" s="60"/>
      <c r="I1496" s="60"/>
      <c r="J1496" s="60"/>
      <c r="K1496" s="60"/>
      <c r="L1496" s="60"/>
      <c r="M1496" s="60"/>
      <c r="N1496" s="60"/>
      <c r="O1496" s="60"/>
      <c r="P1496" s="60"/>
      <c r="Q1496" s="60"/>
      <c r="R1496" s="334">
        <v>4672</v>
      </c>
      <c r="S1496" s="319" t="s">
        <v>357</v>
      </c>
      <c r="BE1496" s="60"/>
      <c r="BR1496" s="60"/>
      <c r="BX1496" s="151"/>
      <c r="CB1496" s="151"/>
      <c r="CM1496" s="151"/>
      <c r="CO1496" s="151"/>
      <c r="CT1496" s="151"/>
      <c r="CY1496" s="151"/>
    </row>
    <row r="1497" spans="1:103" x14ac:dyDescent="0.2">
      <c r="A1497" s="60"/>
      <c r="B1497" s="60"/>
      <c r="C1497" s="60"/>
      <c r="D1497" s="60"/>
      <c r="E1497" s="60"/>
      <c r="F1497" s="60"/>
      <c r="G1497" s="60"/>
      <c r="H1497" s="60"/>
      <c r="I1497" s="60"/>
      <c r="J1497" s="60"/>
      <c r="K1497" s="60"/>
      <c r="L1497" s="60"/>
      <c r="M1497" s="60"/>
      <c r="N1497" s="60"/>
      <c r="O1497" s="60"/>
      <c r="P1497" s="60"/>
      <c r="Q1497" s="60"/>
      <c r="R1497" s="334">
        <v>4673</v>
      </c>
      <c r="S1497" s="319" t="s">
        <v>357</v>
      </c>
      <c r="BE1497" s="60"/>
      <c r="BR1497" s="60"/>
      <c r="BX1497" s="151"/>
      <c r="CB1497" s="151"/>
      <c r="CM1497" s="151"/>
      <c r="CO1497" s="151"/>
      <c r="CT1497" s="151"/>
      <c r="CY1497" s="151"/>
    </row>
    <row r="1498" spans="1:103" x14ac:dyDescent="0.2">
      <c r="A1498" s="60"/>
      <c r="B1498" s="60"/>
      <c r="C1498" s="60"/>
      <c r="D1498" s="60"/>
      <c r="E1498" s="60"/>
      <c r="F1498" s="60"/>
      <c r="G1498" s="60"/>
      <c r="H1498" s="60"/>
      <c r="I1498" s="60"/>
      <c r="J1498" s="60"/>
      <c r="K1498" s="60"/>
      <c r="L1498" s="60"/>
      <c r="M1498" s="60"/>
      <c r="N1498" s="60"/>
      <c r="O1498" s="60"/>
      <c r="P1498" s="60"/>
      <c r="Q1498" s="60"/>
      <c r="R1498" s="334">
        <v>4674</v>
      </c>
      <c r="S1498" s="319" t="s">
        <v>357</v>
      </c>
      <c r="BE1498" s="60"/>
      <c r="BR1498" s="60"/>
      <c r="BX1498" s="151"/>
      <c r="CB1498" s="151"/>
      <c r="CM1498" s="151"/>
      <c r="CO1498" s="151"/>
      <c r="CT1498" s="151"/>
      <c r="CY1498" s="151"/>
    </row>
    <row r="1499" spans="1:103" x14ac:dyDescent="0.2">
      <c r="A1499" s="60"/>
      <c r="B1499" s="60"/>
      <c r="C1499" s="60"/>
      <c r="D1499" s="60"/>
      <c r="E1499" s="60"/>
      <c r="F1499" s="60"/>
      <c r="G1499" s="60"/>
      <c r="H1499" s="60"/>
      <c r="I1499" s="60"/>
      <c r="J1499" s="60"/>
      <c r="K1499" s="60"/>
      <c r="L1499" s="60"/>
      <c r="M1499" s="60"/>
      <c r="N1499" s="60"/>
      <c r="O1499" s="60"/>
      <c r="P1499" s="60"/>
      <c r="Q1499" s="60"/>
      <c r="R1499" s="334">
        <v>4675</v>
      </c>
      <c r="S1499" s="319" t="s">
        <v>357</v>
      </c>
      <c r="BE1499" s="60"/>
      <c r="BR1499" s="60"/>
      <c r="BX1499" s="151"/>
      <c r="CB1499" s="151"/>
      <c r="CM1499" s="151"/>
      <c r="CO1499" s="151"/>
      <c r="CT1499" s="151"/>
      <c r="CY1499" s="151"/>
    </row>
    <row r="1500" spans="1:103" x14ac:dyDescent="0.2">
      <c r="A1500" s="60"/>
      <c r="B1500" s="60"/>
      <c r="C1500" s="60"/>
      <c r="D1500" s="60"/>
      <c r="E1500" s="60"/>
      <c r="F1500" s="60"/>
      <c r="G1500" s="60"/>
      <c r="H1500" s="60"/>
      <c r="I1500" s="60"/>
      <c r="J1500" s="60"/>
      <c r="K1500" s="60"/>
      <c r="L1500" s="60"/>
      <c r="M1500" s="60"/>
      <c r="N1500" s="60"/>
      <c r="O1500" s="60"/>
      <c r="P1500" s="60"/>
      <c r="Q1500" s="60"/>
      <c r="R1500" s="334">
        <v>4676</v>
      </c>
      <c r="S1500" s="319" t="s">
        <v>357</v>
      </c>
      <c r="BE1500" s="60"/>
      <c r="BR1500" s="60"/>
      <c r="BX1500" s="151"/>
      <c r="CB1500" s="151"/>
      <c r="CM1500" s="151"/>
      <c r="CO1500" s="151"/>
      <c r="CT1500" s="151"/>
      <c r="CY1500" s="151"/>
    </row>
    <row r="1501" spans="1:103" x14ac:dyDescent="0.2">
      <c r="A1501" s="60"/>
      <c r="B1501" s="60"/>
      <c r="C1501" s="60"/>
      <c r="D1501" s="60"/>
      <c r="E1501" s="60"/>
      <c r="F1501" s="60"/>
      <c r="G1501" s="60"/>
      <c r="H1501" s="60"/>
      <c r="I1501" s="60"/>
      <c r="J1501" s="60"/>
      <c r="K1501" s="60"/>
      <c r="L1501" s="60"/>
      <c r="M1501" s="60"/>
      <c r="N1501" s="60"/>
      <c r="O1501" s="60"/>
      <c r="P1501" s="60"/>
      <c r="Q1501" s="60"/>
      <c r="R1501" s="334">
        <v>4677</v>
      </c>
      <c r="S1501" s="319" t="s">
        <v>357</v>
      </c>
      <c r="BE1501" s="60"/>
      <c r="BR1501" s="60"/>
      <c r="BX1501" s="151"/>
      <c r="CB1501" s="151"/>
      <c r="CM1501" s="151"/>
      <c r="CO1501" s="151"/>
      <c r="CT1501" s="151"/>
      <c r="CY1501" s="151"/>
    </row>
    <row r="1502" spans="1:103" x14ac:dyDescent="0.2">
      <c r="A1502" s="60"/>
      <c r="B1502" s="60"/>
      <c r="C1502" s="60"/>
      <c r="D1502" s="60"/>
      <c r="E1502" s="60"/>
      <c r="F1502" s="60"/>
      <c r="G1502" s="60"/>
      <c r="H1502" s="60"/>
      <c r="I1502" s="60"/>
      <c r="J1502" s="60"/>
      <c r="K1502" s="60"/>
      <c r="L1502" s="60"/>
      <c r="M1502" s="60"/>
      <c r="N1502" s="60"/>
      <c r="O1502" s="60"/>
      <c r="P1502" s="60"/>
      <c r="Q1502" s="60"/>
      <c r="R1502" s="334">
        <v>4679</v>
      </c>
      <c r="S1502" s="319" t="s">
        <v>357</v>
      </c>
      <c r="BE1502" s="60"/>
      <c r="BR1502" s="60"/>
      <c r="BX1502" s="151"/>
      <c r="CB1502" s="151"/>
      <c r="CM1502" s="151"/>
      <c r="CO1502" s="151"/>
      <c r="CT1502" s="151"/>
      <c r="CY1502" s="151"/>
    </row>
    <row r="1503" spans="1:103" x14ac:dyDescent="0.2">
      <c r="A1503" s="60"/>
      <c r="B1503" s="60"/>
      <c r="C1503" s="60"/>
      <c r="D1503" s="60"/>
      <c r="E1503" s="60"/>
      <c r="F1503" s="60"/>
      <c r="G1503" s="60"/>
      <c r="H1503" s="60"/>
      <c r="I1503" s="60"/>
      <c r="J1503" s="60"/>
      <c r="K1503" s="60"/>
      <c r="L1503" s="60"/>
      <c r="M1503" s="60"/>
      <c r="N1503" s="60"/>
      <c r="O1503" s="60"/>
      <c r="P1503" s="60"/>
      <c r="Q1503" s="60"/>
      <c r="R1503" s="334">
        <v>4680</v>
      </c>
      <c r="S1503" s="319" t="s">
        <v>357</v>
      </c>
      <c r="BE1503" s="60"/>
      <c r="BR1503" s="60"/>
      <c r="BX1503" s="151"/>
      <c r="CB1503" s="151"/>
      <c r="CM1503" s="151"/>
      <c r="CO1503" s="151"/>
      <c r="CT1503" s="151"/>
      <c r="CY1503" s="151"/>
    </row>
    <row r="1504" spans="1:103" x14ac:dyDescent="0.2">
      <c r="A1504" s="60"/>
      <c r="B1504" s="60"/>
      <c r="C1504" s="60"/>
      <c r="D1504" s="60"/>
      <c r="E1504" s="60"/>
      <c r="F1504" s="60"/>
      <c r="G1504" s="60"/>
      <c r="H1504" s="60"/>
      <c r="I1504" s="60"/>
      <c r="J1504" s="60"/>
      <c r="K1504" s="60"/>
      <c r="L1504" s="60"/>
      <c r="M1504" s="60"/>
      <c r="N1504" s="60"/>
      <c r="O1504" s="60"/>
      <c r="P1504" s="60"/>
      <c r="Q1504" s="60"/>
      <c r="R1504" s="334">
        <v>4681</v>
      </c>
      <c r="S1504" s="319" t="s">
        <v>357</v>
      </c>
      <c r="BE1504" s="60"/>
      <c r="BR1504" s="60"/>
      <c r="BX1504" s="151"/>
      <c r="CB1504" s="151"/>
      <c r="CM1504" s="151"/>
      <c r="CO1504" s="151"/>
      <c r="CT1504" s="151"/>
      <c r="CY1504" s="151"/>
    </row>
    <row r="1505" spans="1:103" x14ac:dyDescent="0.2">
      <c r="A1505" s="60"/>
      <c r="B1505" s="60"/>
      <c r="C1505" s="60"/>
      <c r="D1505" s="60"/>
      <c r="E1505" s="60"/>
      <c r="F1505" s="60"/>
      <c r="G1505" s="60"/>
      <c r="H1505" s="60"/>
      <c r="I1505" s="60"/>
      <c r="J1505" s="60"/>
      <c r="K1505" s="60"/>
      <c r="L1505" s="60"/>
      <c r="M1505" s="60"/>
      <c r="N1505" s="60"/>
      <c r="O1505" s="60"/>
      <c r="P1505" s="60"/>
      <c r="Q1505" s="60"/>
      <c r="R1505" s="334">
        <v>4683</v>
      </c>
      <c r="S1505" s="319" t="s">
        <v>357</v>
      </c>
      <c r="BE1505" s="60"/>
      <c r="BR1505" s="60"/>
      <c r="BX1505" s="151"/>
      <c r="CB1505" s="151"/>
      <c r="CM1505" s="151"/>
      <c r="CO1505" s="151"/>
      <c r="CT1505" s="151"/>
      <c r="CY1505" s="151"/>
    </row>
    <row r="1506" spans="1:103" x14ac:dyDescent="0.2">
      <c r="A1506" s="60"/>
      <c r="B1506" s="60"/>
      <c r="C1506" s="60"/>
      <c r="D1506" s="60"/>
      <c r="E1506" s="60"/>
      <c r="F1506" s="60"/>
      <c r="G1506" s="60"/>
      <c r="H1506" s="60"/>
      <c r="I1506" s="60"/>
      <c r="J1506" s="60"/>
      <c r="K1506" s="60"/>
      <c r="L1506" s="60"/>
      <c r="M1506" s="60"/>
      <c r="N1506" s="60"/>
      <c r="O1506" s="60"/>
      <c r="P1506" s="60"/>
      <c r="Q1506" s="60"/>
      <c r="R1506" s="334">
        <v>4684</v>
      </c>
      <c r="S1506" s="319" t="s">
        <v>357</v>
      </c>
      <c r="BE1506" s="60"/>
      <c r="BR1506" s="60"/>
      <c r="BX1506" s="151"/>
      <c r="CB1506" s="151"/>
      <c r="CM1506" s="151"/>
      <c r="CO1506" s="151"/>
      <c r="CT1506" s="151"/>
      <c r="CY1506" s="151"/>
    </row>
    <row r="1507" spans="1:103" x14ac:dyDescent="0.2">
      <c r="A1507" s="60"/>
      <c r="B1507" s="60"/>
      <c r="C1507" s="60"/>
      <c r="D1507" s="60"/>
      <c r="E1507" s="60"/>
      <c r="F1507" s="60"/>
      <c r="G1507" s="60"/>
      <c r="H1507" s="60"/>
      <c r="I1507" s="60"/>
      <c r="J1507" s="60"/>
      <c r="K1507" s="60"/>
      <c r="L1507" s="60"/>
      <c r="M1507" s="60"/>
      <c r="N1507" s="60"/>
      <c r="O1507" s="60"/>
      <c r="P1507" s="60"/>
      <c r="Q1507" s="60"/>
      <c r="R1507" s="334">
        <v>4685</v>
      </c>
      <c r="S1507" s="319" t="s">
        <v>357</v>
      </c>
      <c r="BE1507" s="60"/>
      <c r="BR1507" s="60"/>
      <c r="BX1507" s="151"/>
      <c r="CB1507" s="151"/>
      <c r="CM1507" s="151"/>
      <c r="CO1507" s="151"/>
      <c r="CT1507" s="151"/>
      <c r="CY1507" s="151"/>
    </row>
    <row r="1508" spans="1:103" x14ac:dyDescent="0.2">
      <c r="A1508" s="60"/>
      <c r="B1508" s="60"/>
      <c r="C1508" s="60"/>
      <c r="D1508" s="60"/>
      <c r="E1508" s="60"/>
      <c r="F1508" s="60"/>
      <c r="G1508" s="60"/>
      <c r="H1508" s="60"/>
      <c r="I1508" s="60"/>
      <c r="J1508" s="60"/>
      <c r="K1508" s="60"/>
      <c r="L1508" s="60"/>
      <c r="M1508" s="60"/>
      <c r="N1508" s="60"/>
      <c r="O1508" s="60"/>
      <c r="P1508" s="60"/>
      <c r="Q1508" s="60"/>
      <c r="R1508" s="334">
        <v>4686</v>
      </c>
      <c r="S1508" s="319" t="s">
        <v>357</v>
      </c>
      <c r="BE1508" s="60"/>
      <c r="BR1508" s="60"/>
      <c r="BX1508" s="151"/>
      <c r="CB1508" s="151"/>
      <c r="CM1508" s="151"/>
      <c r="CO1508" s="151"/>
      <c r="CT1508" s="151"/>
      <c r="CY1508" s="151"/>
    </row>
    <row r="1509" spans="1:103" x14ac:dyDescent="0.2">
      <c r="A1509" s="60"/>
      <c r="B1509" s="60"/>
      <c r="C1509" s="60"/>
      <c r="D1509" s="60"/>
      <c r="E1509" s="60"/>
      <c r="F1509" s="60"/>
      <c r="G1509" s="60"/>
      <c r="H1509" s="60"/>
      <c r="I1509" s="60"/>
      <c r="J1509" s="60"/>
      <c r="K1509" s="60"/>
      <c r="L1509" s="60"/>
      <c r="M1509" s="60"/>
      <c r="N1509" s="60"/>
      <c r="O1509" s="60"/>
      <c r="P1509" s="60"/>
      <c r="Q1509" s="60"/>
      <c r="R1509" s="334">
        <v>4691</v>
      </c>
      <c r="S1509" s="319" t="s">
        <v>357</v>
      </c>
      <c r="BE1509" s="60"/>
      <c r="BR1509" s="60"/>
      <c r="BX1509" s="151"/>
      <c r="CB1509" s="151"/>
      <c r="CM1509" s="151"/>
      <c r="CO1509" s="151"/>
      <c r="CT1509" s="151"/>
      <c r="CY1509" s="151"/>
    </row>
    <row r="1510" spans="1:103" x14ac:dyDescent="0.2">
      <c r="A1510" s="60"/>
      <c r="B1510" s="60"/>
      <c r="C1510" s="60"/>
      <c r="D1510" s="60"/>
      <c r="E1510" s="60"/>
      <c r="F1510" s="60"/>
      <c r="G1510" s="60"/>
      <c r="H1510" s="60"/>
      <c r="I1510" s="60"/>
      <c r="J1510" s="60"/>
      <c r="K1510" s="60"/>
      <c r="L1510" s="60"/>
      <c r="M1510" s="60"/>
      <c r="N1510" s="60"/>
      <c r="O1510" s="60"/>
      <c r="P1510" s="60"/>
      <c r="Q1510" s="60"/>
      <c r="R1510" s="334">
        <v>4693</v>
      </c>
      <c r="S1510" s="319" t="s">
        <v>357</v>
      </c>
      <c r="BE1510" s="60"/>
      <c r="BR1510" s="60"/>
      <c r="BX1510" s="151"/>
      <c r="CB1510" s="151"/>
      <c r="CM1510" s="151"/>
      <c r="CO1510" s="151"/>
      <c r="CT1510" s="151"/>
      <c r="CY1510" s="151"/>
    </row>
    <row r="1511" spans="1:103" x14ac:dyDescent="0.2">
      <c r="A1511" s="60"/>
      <c r="B1511" s="60"/>
      <c r="C1511" s="60"/>
      <c r="D1511" s="60"/>
      <c r="E1511" s="60"/>
      <c r="F1511" s="60"/>
      <c r="G1511" s="60"/>
      <c r="H1511" s="60"/>
      <c r="I1511" s="60"/>
      <c r="J1511" s="60"/>
      <c r="K1511" s="60"/>
      <c r="L1511" s="60"/>
      <c r="M1511" s="60"/>
      <c r="N1511" s="60"/>
      <c r="O1511" s="60"/>
      <c r="P1511" s="60"/>
      <c r="Q1511" s="60"/>
      <c r="R1511" s="334">
        <v>4694</v>
      </c>
      <c r="S1511" s="319" t="s">
        <v>357</v>
      </c>
      <c r="BE1511" s="60"/>
      <c r="BR1511" s="60"/>
      <c r="BX1511" s="151"/>
      <c r="CB1511" s="151"/>
      <c r="CM1511" s="151"/>
      <c r="CO1511" s="151"/>
      <c r="CT1511" s="151"/>
      <c r="CY1511" s="151"/>
    </row>
    <row r="1512" spans="1:103" x14ac:dyDescent="0.2">
      <c r="A1512" s="60"/>
      <c r="B1512" s="60"/>
      <c r="C1512" s="60"/>
      <c r="D1512" s="60"/>
      <c r="E1512" s="60"/>
      <c r="F1512" s="60"/>
      <c r="G1512" s="60"/>
      <c r="H1512" s="60"/>
      <c r="I1512" s="60"/>
      <c r="J1512" s="60"/>
      <c r="K1512" s="60"/>
      <c r="L1512" s="60"/>
      <c r="M1512" s="60"/>
      <c r="N1512" s="60"/>
      <c r="O1512" s="60"/>
      <c r="P1512" s="60"/>
      <c r="Q1512" s="60"/>
      <c r="R1512" s="334">
        <v>4730</v>
      </c>
      <c r="S1512" s="319" t="s">
        <v>357</v>
      </c>
      <c r="BE1512" s="60"/>
      <c r="BR1512" s="60"/>
      <c r="BX1512" s="151"/>
      <c r="CB1512" s="151"/>
      <c r="CM1512" s="151"/>
      <c r="CO1512" s="151"/>
      <c r="CT1512" s="151"/>
      <c r="CY1512" s="151"/>
    </row>
    <row r="1513" spans="1:103" x14ac:dyDescent="0.2">
      <c r="A1513" s="60"/>
      <c r="B1513" s="60"/>
      <c r="C1513" s="60"/>
      <c r="D1513" s="60"/>
      <c r="E1513" s="60"/>
      <c r="F1513" s="60"/>
      <c r="G1513" s="60"/>
      <c r="H1513" s="60"/>
      <c r="I1513" s="60"/>
      <c r="J1513" s="60"/>
      <c r="K1513" s="60"/>
      <c r="L1513" s="60"/>
      <c r="M1513" s="60"/>
      <c r="N1513" s="60"/>
      <c r="O1513" s="60"/>
      <c r="P1513" s="60"/>
      <c r="Q1513" s="60"/>
      <c r="R1513" s="334">
        <v>4732</v>
      </c>
      <c r="S1513" s="319" t="s">
        <v>357</v>
      </c>
      <c r="BE1513" s="60"/>
      <c r="BR1513" s="60"/>
      <c r="BX1513" s="151"/>
      <c r="CB1513" s="151"/>
      <c r="CM1513" s="151"/>
      <c r="CO1513" s="151"/>
      <c r="CT1513" s="151"/>
      <c r="CY1513" s="151"/>
    </row>
    <row r="1514" spans="1:103" x14ac:dyDescent="0.2">
      <c r="A1514" s="60"/>
      <c r="B1514" s="60"/>
      <c r="C1514" s="60"/>
      <c r="D1514" s="60"/>
      <c r="E1514" s="60"/>
      <c r="F1514" s="60"/>
      <c r="G1514" s="60"/>
      <c r="H1514" s="60"/>
      <c r="I1514" s="60"/>
      <c r="J1514" s="60"/>
      <c r="K1514" s="60"/>
      <c r="L1514" s="60"/>
      <c r="M1514" s="60"/>
      <c r="N1514" s="60"/>
      <c r="O1514" s="60"/>
      <c r="P1514" s="60"/>
      <c r="Q1514" s="60"/>
      <c r="R1514" s="334">
        <v>4733</v>
      </c>
      <c r="S1514" s="319" t="s">
        <v>357</v>
      </c>
      <c r="BE1514" s="60"/>
      <c r="BR1514" s="60"/>
      <c r="BX1514" s="151"/>
      <c r="CB1514" s="151"/>
      <c r="CM1514" s="151"/>
      <c r="CO1514" s="151"/>
      <c r="CT1514" s="151"/>
      <c r="CY1514" s="151"/>
    </row>
    <row r="1515" spans="1:103" x14ac:dyDescent="0.2">
      <c r="A1515" s="60"/>
      <c r="B1515" s="60"/>
      <c r="C1515" s="60"/>
      <c r="D1515" s="60"/>
      <c r="E1515" s="60"/>
      <c r="F1515" s="60"/>
      <c r="G1515" s="60"/>
      <c r="H1515" s="60"/>
      <c r="I1515" s="60"/>
      <c r="J1515" s="60"/>
      <c r="K1515" s="60"/>
      <c r="L1515" s="60"/>
      <c r="M1515" s="60"/>
      <c r="N1515" s="60"/>
      <c r="O1515" s="60"/>
      <c r="P1515" s="60"/>
      <c r="Q1515" s="60"/>
      <c r="R1515" s="334">
        <v>4734</v>
      </c>
      <c r="S1515" s="319" t="s">
        <v>357</v>
      </c>
      <c r="BE1515" s="60"/>
      <c r="BR1515" s="60"/>
      <c r="BX1515" s="151"/>
      <c r="CB1515" s="151"/>
      <c r="CM1515" s="151"/>
      <c r="CO1515" s="151"/>
      <c r="CT1515" s="151"/>
      <c r="CY1515" s="151"/>
    </row>
    <row r="1516" spans="1:103" x14ac:dyDescent="0.2">
      <c r="A1516" s="60"/>
      <c r="B1516" s="60"/>
      <c r="C1516" s="60"/>
      <c r="D1516" s="60"/>
      <c r="E1516" s="60"/>
      <c r="F1516" s="60"/>
      <c r="G1516" s="60"/>
      <c r="H1516" s="60"/>
      <c r="I1516" s="60"/>
      <c r="J1516" s="60"/>
      <c r="K1516" s="60"/>
      <c r="L1516" s="60"/>
      <c r="M1516" s="60"/>
      <c r="N1516" s="60"/>
      <c r="O1516" s="60"/>
      <c r="P1516" s="60"/>
      <c r="Q1516" s="60"/>
      <c r="R1516" s="334">
        <v>4735</v>
      </c>
      <c r="S1516" s="319" t="s">
        <v>357</v>
      </c>
      <c r="BE1516" s="60"/>
      <c r="BR1516" s="60"/>
      <c r="BX1516" s="151"/>
      <c r="CB1516" s="151"/>
      <c r="CM1516" s="151"/>
      <c r="CO1516" s="151"/>
      <c r="CT1516" s="151"/>
      <c r="CY1516" s="151"/>
    </row>
    <row r="1517" spans="1:103" x14ac:dyDescent="0.2">
      <c r="A1517" s="60"/>
      <c r="B1517" s="60"/>
      <c r="C1517" s="60"/>
      <c r="D1517" s="60"/>
      <c r="E1517" s="60"/>
      <c r="F1517" s="60"/>
      <c r="G1517" s="60"/>
      <c r="H1517" s="60"/>
      <c r="I1517" s="60"/>
      <c r="J1517" s="60"/>
      <c r="K1517" s="60"/>
      <c r="L1517" s="60"/>
      <c r="M1517" s="60"/>
      <c r="N1517" s="60"/>
      <c r="O1517" s="60"/>
      <c r="P1517" s="60"/>
      <c r="Q1517" s="60"/>
      <c r="R1517" s="334">
        <v>4736</v>
      </c>
      <c r="S1517" s="319" t="s">
        <v>357</v>
      </c>
      <c r="BE1517" s="60"/>
      <c r="BR1517" s="60"/>
      <c r="BX1517" s="151"/>
      <c r="CB1517" s="151"/>
      <c r="CM1517" s="151"/>
      <c r="CO1517" s="151"/>
      <c r="CT1517" s="151"/>
      <c r="CY1517" s="151"/>
    </row>
    <row r="1518" spans="1:103" x14ac:dyDescent="0.2">
      <c r="A1518" s="60"/>
      <c r="B1518" s="60"/>
      <c r="C1518" s="60"/>
      <c r="D1518" s="60"/>
      <c r="E1518" s="60"/>
      <c r="F1518" s="60"/>
      <c r="G1518" s="60"/>
      <c r="H1518" s="60"/>
      <c r="I1518" s="60"/>
      <c r="J1518" s="60"/>
      <c r="K1518" s="60"/>
      <c r="L1518" s="60"/>
      <c r="M1518" s="60"/>
      <c r="N1518" s="60"/>
      <c r="O1518" s="60"/>
      <c r="P1518" s="60"/>
      <c r="Q1518" s="60"/>
      <c r="R1518" s="334">
        <v>4738</v>
      </c>
      <c r="S1518" s="319" t="s">
        <v>357</v>
      </c>
      <c r="BE1518" s="60"/>
      <c r="BR1518" s="60"/>
      <c r="BX1518" s="151"/>
      <c r="CB1518" s="151"/>
      <c r="CM1518" s="151"/>
      <c r="CO1518" s="151"/>
      <c r="CT1518" s="151"/>
      <c r="CY1518" s="151"/>
    </row>
    <row r="1519" spans="1:103" x14ac:dyDescent="0.2">
      <c r="A1519" s="60"/>
      <c r="B1519" s="60"/>
      <c r="C1519" s="60"/>
      <c r="D1519" s="60"/>
      <c r="E1519" s="60"/>
      <c r="F1519" s="60"/>
      <c r="G1519" s="60"/>
      <c r="H1519" s="60"/>
      <c r="I1519" s="60"/>
      <c r="J1519" s="60"/>
      <c r="K1519" s="60"/>
      <c r="L1519" s="60"/>
      <c r="M1519" s="60"/>
      <c r="N1519" s="60"/>
      <c r="O1519" s="60"/>
      <c r="P1519" s="60"/>
      <c r="Q1519" s="60"/>
      <c r="R1519" s="334">
        <v>4739</v>
      </c>
      <c r="S1519" s="319" t="s">
        <v>357</v>
      </c>
      <c r="BE1519" s="60"/>
      <c r="BR1519" s="60"/>
      <c r="BX1519" s="151"/>
      <c r="CB1519" s="151"/>
      <c r="CM1519" s="151"/>
      <c r="CO1519" s="151"/>
      <c r="CT1519" s="151"/>
      <c r="CY1519" s="151"/>
    </row>
    <row r="1520" spans="1:103" x14ac:dyDescent="0.2">
      <c r="A1520" s="60"/>
      <c r="B1520" s="60"/>
      <c r="C1520" s="60"/>
      <c r="D1520" s="60"/>
      <c r="E1520" s="60"/>
      <c r="F1520" s="60"/>
      <c r="G1520" s="60"/>
      <c r="H1520" s="60"/>
      <c r="I1520" s="60"/>
      <c r="J1520" s="60"/>
      <c r="K1520" s="60"/>
      <c r="L1520" s="60"/>
      <c r="M1520" s="60"/>
      <c r="N1520" s="60"/>
      <c r="O1520" s="60"/>
      <c r="P1520" s="60"/>
      <c r="Q1520" s="60"/>
      <c r="R1520" s="334">
        <v>4740</v>
      </c>
      <c r="S1520" s="319" t="s">
        <v>357</v>
      </c>
      <c r="BE1520" s="60"/>
      <c r="BR1520" s="60"/>
      <c r="BX1520" s="151"/>
      <c r="CB1520" s="151"/>
      <c r="CM1520" s="151"/>
      <c r="CO1520" s="151"/>
      <c r="CT1520" s="151"/>
      <c r="CY1520" s="151"/>
    </row>
    <row r="1521" spans="1:103" x14ac:dyDescent="0.2">
      <c r="A1521" s="60"/>
      <c r="B1521" s="60"/>
      <c r="C1521" s="60"/>
      <c r="D1521" s="60"/>
      <c r="E1521" s="60"/>
      <c r="F1521" s="60"/>
      <c r="G1521" s="60"/>
      <c r="H1521" s="60"/>
      <c r="I1521" s="60"/>
      <c r="J1521" s="60"/>
      <c r="K1521" s="60"/>
      <c r="L1521" s="60"/>
      <c r="M1521" s="60"/>
      <c r="N1521" s="60"/>
      <c r="O1521" s="60"/>
      <c r="P1521" s="60"/>
      <c r="Q1521" s="60"/>
      <c r="R1521" s="334">
        <v>4742</v>
      </c>
      <c r="S1521" s="319" t="s">
        <v>357</v>
      </c>
      <c r="BE1521" s="60"/>
      <c r="BR1521" s="60"/>
      <c r="BX1521" s="151"/>
      <c r="CB1521" s="151"/>
      <c r="CM1521" s="151"/>
      <c r="CO1521" s="151"/>
      <c r="CT1521" s="151"/>
      <c r="CY1521" s="151"/>
    </row>
    <row r="1522" spans="1:103" x14ac:dyDescent="0.2">
      <c r="A1522" s="60"/>
      <c r="B1522" s="60"/>
      <c r="C1522" s="60"/>
      <c r="D1522" s="60"/>
      <c r="E1522" s="60"/>
      <c r="F1522" s="60"/>
      <c r="G1522" s="60"/>
      <c r="H1522" s="60"/>
      <c r="I1522" s="60"/>
      <c r="J1522" s="60"/>
      <c r="K1522" s="60"/>
      <c r="L1522" s="60"/>
      <c r="M1522" s="60"/>
      <c r="N1522" s="60"/>
      <c r="O1522" s="60"/>
      <c r="P1522" s="60"/>
      <c r="Q1522" s="60"/>
      <c r="R1522" s="334">
        <v>4743</v>
      </c>
      <c r="S1522" s="319" t="s">
        <v>357</v>
      </c>
      <c r="BE1522" s="60"/>
      <c r="BR1522" s="60"/>
      <c r="BX1522" s="151"/>
      <c r="CB1522" s="151"/>
      <c r="CM1522" s="151"/>
      <c r="CO1522" s="151"/>
      <c r="CT1522" s="151"/>
      <c r="CY1522" s="151"/>
    </row>
    <row r="1523" spans="1:103" x14ac:dyDescent="0.2">
      <c r="A1523" s="60"/>
      <c r="B1523" s="60"/>
      <c r="C1523" s="60"/>
      <c r="D1523" s="60"/>
      <c r="E1523" s="60"/>
      <c r="F1523" s="60"/>
      <c r="G1523" s="60"/>
      <c r="H1523" s="60"/>
      <c r="I1523" s="60"/>
      <c r="J1523" s="60"/>
      <c r="K1523" s="60"/>
      <c r="L1523" s="60"/>
      <c r="M1523" s="60"/>
      <c r="N1523" s="60"/>
      <c r="O1523" s="60"/>
      <c r="P1523" s="60"/>
      <c r="Q1523" s="60"/>
      <c r="R1523" s="334">
        <v>4744</v>
      </c>
      <c r="S1523" s="319" t="s">
        <v>357</v>
      </c>
      <c r="BE1523" s="60"/>
      <c r="BR1523" s="60"/>
      <c r="BX1523" s="151"/>
      <c r="CB1523" s="151"/>
      <c r="CM1523" s="151"/>
      <c r="CO1523" s="151"/>
      <c r="CT1523" s="151"/>
      <c r="CY1523" s="151"/>
    </row>
    <row r="1524" spans="1:103" x14ac:dyDescent="0.2">
      <c r="A1524" s="60"/>
      <c r="B1524" s="60"/>
      <c r="C1524" s="60"/>
      <c r="D1524" s="60"/>
      <c r="E1524" s="60"/>
      <c r="F1524" s="60"/>
      <c r="G1524" s="60"/>
      <c r="H1524" s="60"/>
      <c r="I1524" s="60"/>
      <c r="J1524" s="60"/>
      <c r="K1524" s="60"/>
      <c r="L1524" s="60"/>
      <c r="M1524" s="60"/>
      <c r="N1524" s="60"/>
      <c r="O1524" s="60"/>
      <c r="P1524" s="60"/>
      <c r="Q1524" s="60"/>
      <c r="R1524" s="334">
        <v>4745</v>
      </c>
      <c r="S1524" s="319" t="s">
        <v>357</v>
      </c>
      <c r="BE1524" s="60"/>
      <c r="BR1524" s="60"/>
      <c r="BX1524" s="151"/>
      <c r="CB1524" s="151"/>
      <c r="CM1524" s="151"/>
      <c r="CO1524" s="151"/>
      <c r="CT1524" s="151"/>
      <c r="CY1524" s="151"/>
    </row>
    <row r="1525" spans="1:103" x14ac:dyDescent="0.2">
      <c r="A1525" s="60"/>
      <c r="B1525" s="60"/>
      <c r="C1525" s="60"/>
      <c r="D1525" s="60"/>
      <c r="E1525" s="60"/>
      <c r="F1525" s="60"/>
      <c r="G1525" s="60"/>
      <c r="H1525" s="60"/>
      <c r="I1525" s="60"/>
      <c r="J1525" s="60"/>
      <c r="K1525" s="60"/>
      <c r="L1525" s="60"/>
      <c r="M1525" s="60"/>
      <c r="N1525" s="60"/>
      <c r="O1525" s="60"/>
      <c r="P1525" s="60"/>
      <c r="Q1525" s="60"/>
      <c r="R1525" s="334">
        <v>4746</v>
      </c>
      <c r="S1525" s="319" t="s">
        <v>357</v>
      </c>
      <c r="BE1525" s="60"/>
      <c r="BR1525" s="60"/>
      <c r="BX1525" s="151"/>
      <c r="CB1525" s="151"/>
      <c r="CM1525" s="151"/>
      <c r="CO1525" s="151"/>
      <c r="CT1525" s="151"/>
      <c r="CY1525" s="151"/>
    </row>
    <row r="1526" spans="1:103" x14ac:dyDescent="0.2">
      <c r="A1526" s="60"/>
      <c r="B1526" s="60"/>
      <c r="C1526" s="60"/>
      <c r="D1526" s="60"/>
      <c r="E1526" s="60"/>
      <c r="F1526" s="60"/>
      <c r="G1526" s="60"/>
      <c r="H1526" s="60"/>
      <c r="I1526" s="60"/>
      <c r="J1526" s="60"/>
      <c r="K1526" s="60"/>
      <c r="L1526" s="60"/>
      <c r="M1526" s="60"/>
      <c r="N1526" s="60"/>
      <c r="O1526" s="60"/>
      <c r="P1526" s="60"/>
      <c r="Q1526" s="60"/>
      <c r="R1526" s="334">
        <v>4747</v>
      </c>
      <c r="S1526" s="319" t="s">
        <v>357</v>
      </c>
      <c r="BE1526" s="60"/>
      <c r="BR1526" s="60"/>
      <c r="BX1526" s="151"/>
      <c r="CB1526" s="151"/>
      <c r="CM1526" s="151"/>
      <c r="CO1526" s="151"/>
      <c r="CT1526" s="151"/>
      <c r="CY1526" s="151"/>
    </row>
    <row r="1527" spans="1:103" x14ac:dyDescent="0.2">
      <c r="A1527" s="60"/>
      <c r="B1527" s="60"/>
      <c r="C1527" s="60"/>
      <c r="D1527" s="60"/>
      <c r="E1527" s="60"/>
      <c r="F1527" s="60"/>
      <c r="G1527" s="60"/>
      <c r="H1527" s="60"/>
      <c r="I1527" s="60"/>
      <c r="J1527" s="60"/>
      <c r="K1527" s="60"/>
      <c r="L1527" s="60"/>
      <c r="M1527" s="60"/>
      <c r="N1527" s="60"/>
      <c r="O1527" s="60"/>
      <c r="P1527" s="60"/>
      <c r="Q1527" s="60"/>
      <c r="R1527" s="334">
        <v>4750</v>
      </c>
      <c r="S1527" s="319" t="s">
        <v>357</v>
      </c>
      <c r="BE1527" s="60"/>
      <c r="BR1527" s="60"/>
      <c r="BX1527" s="151"/>
      <c r="CB1527" s="151"/>
      <c r="CM1527" s="151"/>
      <c r="CO1527" s="151"/>
      <c r="CT1527" s="151"/>
      <c r="CY1527" s="151"/>
    </row>
    <row r="1528" spans="1:103" x14ac:dyDescent="0.2">
      <c r="A1528" s="60"/>
      <c r="B1528" s="60"/>
      <c r="C1528" s="60"/>
      <c r="D1528" s="60"/>
      <c r="E1528" s="60"/>
      <c r="F1528" s="60"/>
      <c r="G1528" s="60"/>
      <c r="H1528" s="60"/>
      <c r="I1528" s="60"/>
      <c r="J1528" s="60"/>
      <c r="K1528" s="60"/>
      <c r="L1528" s="60"/>
      <c r="M1528" s="60"/>
      <c r="N1528" s="60"/>
      <c r="O1528" s="60"/>
      <c r="P1528" s="60"/>
      <c r="Q1528" s="60"/>
      <c r="R1528" s="334">
        <v>4751</v>
      </c>
      <c r="S1528" s="319" t="s">
        <v>357</v>
      </c>
      <c r="BE1528" s="60"/>
      <c r="BR1528" s="60"/>
      <c r="BX1528" s="151"/>
      <c r="CB1528" s="151"/>
      <c r="CM1528" s="151"/>
      <c r="CO1528" s="151"/>
      <c r="CT1528" s="151"/>
      <c r="CY1528" s="151"/>
    </row>
    <row r="1529" spans="1:103" x14ac:dyDescent="0.2">
      <c r="A1529" s="60"/>
      <c r="B1529" s="60"/>
      <c r="C1529" s="60"/>
      <c r="D1529" s="60"/>
      <c r="E1529" s="60"/>
      <c r="F1529" s="60"/>
      <c r="G1529" s="60"/>
      <c r="H1529" s="60"/>
      <c r="I1529" s="60"/>
      <c r="J1529" s="60"/>
      <c r="K1529" s="60"/>
      <c r="L1529" s="60"/>
      <c r="M1529" s="60"/>
      <c r="N1529" s="60"/>
      <c r="O1529" s="60"/>
      <c r="P1529" s="60"/>
      <c r="Q1529" s="60"/>
      <c r="R1529" s="334">
        <v>4756</v>
      </c>
      <c r="S1529" s="319" t="s">
        <v>357</v>
      </c>
      <c r="BE1529" s="60"/>
      <c r="BR1529" s="60"/>
      <c r="BX1529" s="151"/>
      <c r="CB1529" s="151"/>
      <c r="CM1529" s="151"/>
      <c r="CO1529" s="151"/>
      <c r="CT1529" s="151"/>
      <c r="CY1529" s="151"/>
    </row>
    <row r="1530" spans="1:103" x14ac:dyDescent="0.2">
      <c r="A1530" s="60"/>
      <c r="B1530" s="60"/>
      <c r="C1530" s="60"/>
      <c r="D1530" s="60"/>
      <c r="E1530" s="60"/>
      <c r="F1530" s="60"/>
      <c r="G1530" s="60"/>
      <c r="H1530" s="60"/>
      <c r="I1530" s="60"/>
      <c r="J1530" s="60"/>
      <c r="K1530" s="60"/>
      <c r="L1530" s="60"/>
      <c r="M1530" s="60"/>
      <c r="N1530" s="60"/>
      <c r="O1530" s="60"/>
      <c r="P1530" s="60"/>
      <c r="Q1530" s="60"/>
      <c r="R1530" s="334">
        <v>4757</v>
      </c>
      <c r="S1530" s="319" t="s">
        <v>357</v>
      </c>
      <c r="BE1530" s="60"/>
      <c r="BR1530" s="60"/>
      <c r="BX1530" s="151"/>
      <c r="CB1530" s="151"/>
      <c r="CM1530" s="151"/>
      <c r="CO1530" s="151"/>
      <c r="CT1530" s="151"/>
      <c r="CY1530" s="151"/>
    </row>
    <row r="1531" spans="1:103" x14ac:dyDescent="0.2">
      <c r="A1531" s="60"/>
      <c r="B1531" s="60"/>
      <c r="C1531" s="60"/>
      <c r="D1531" s="60"/>
      <c r="E1531" s="60"/>
      <c r="F1531" s="60"/>
      <c r="G1531" s="60"/>
      <c r="H1531" s="60"/>
      <c r="I1531" s="60"/>
      <c r="J1531" s="60"/>
      <c r="K1531" s="60"/>
      <c r="L1531" s="60"/>
      <c r="M1531" s="60"/>
      <c r="N1531" s="60"/>
      <c r="O1531" s="60"/>
      <c r="P1531" s="60"/>
      <c r="Q1531" s="60"/>
      <c r="R1531" s="334">
        <v>4758</v>
      </c>
      <c r="S1531" s="319" t="s">
        <v>357</v>
      </c>
      <c r="BE1531" s="60"/>
      <c r="BR1531" s="60"/>
      <c r="BX1531" s="151"/>
      <c r="CB1531" s="151"/>
      <c r="CM1531" s="151"/>
      <c r="CO1531" s="151"/>
      <c r="CT1531" s="151"/>
      <c r="CY1531" s="151"/>
    </row>
    <row r="1532" spans="1:103" x14ac:dyDescent="0.2">
      <c r="A1532" s="60"/>
      <c r="B1532" s="60"/>
      <c r="C1532" s="60"/>
      <c r="D1532" s="60"/>
      <c r="E1532" s="60"/>
      <c r="F1532" s="60"/>
      <c r="G1532" s="60"/>
      <c r="H1532" s="60"/>
      <c r="I1532" s="60"/>
      <c r="J1532" s="60"/>
      <c r="K1532" s="60"/>
      <c r="L1532" s="60"/>
      <c r="M1532" s="60"/>
      <c r="N1532" s="60"/>
      <c r="O1532" s="60"/>
      <c r="P1532" s="60"/>
      <c r="Q1532" s="60"/>
      <c r="R1532" s="334">
        <v>4760</v>
      </c>
      <c r="S1532" s="319" t="s">
        <v>357</v>
      </c>
      <c r="BE1532" s="60"/>
      <c r="BR1532" s="60"/>
      <c r="BX1532" s="151"/>
      <c r="CB1532" s="151"/>
      <c r="CM1532" s="151"/>
      <c r="CO1532" s="151"/>
      <c r="CT1532" s="151"/>
      <c r="CY1532" s="151"/>
    </row>
    <row r="1533" spans="1:103" x14ac:dyDescent="0.2">
      <c r="A1533" s="60"/>
      <c r="B1533" s="60"/>
      <c r="C1533" s="60"/>
      <c r="D1533" s="60"/>
      <c r="E1533" s="60"/>
      <c r="F1533" s="60"/>
      <c r="G1533" s="60"/>
      <c r="H1533" s="60"/>
      <c r="I1533" s="60"/>
      <c r="J1533" s="60"/>
      <c r="K1533" s="60"/>
      <c r="L1533" s="60"/>
      <c r="M1533" s="60"/>
      <c r="N1533" s="60"/>
      <c r="O1533" s="60"/>
      <c r="P1533" s="60"/>
      <c r="Q1533" s="60"/>
      <c r="R1533" s="334">
        <v>4761</v>
      </c>
      <c r="S1533" s="319" t="s">
        <v>357</v>
      </c>
      <c r="BE1533" s="60"/>
      <c r="BR1533" s="60"/>
      <c r="BX1533" s="151"/>
      <c r="CB1533" s="151"/>
      <c r="CM1533" s="151"/>
      <c r="CO1533" s="151"/>
      <c r="CT1533" s="151"/>
      <c r="CY1533" s="151"/>
    </row>
    <row r="1534" spans="1:103" x14ac:dyDescent="0.2">
      <c r="A1534" s="60"/>
      <c r="B1534" s="60"/>
      <c r="C1534" s="60"/>
      <c r="D1534" s="60"/>
      <c r="E1534" s="60"/>
      <c r="F1534" s="60"/>
      <c r="G1534" s="60"/>
      <c r="H1534" s="60"/>
      <c r="I1534" s="60"/>
      <c r="J1534" s="60"/>
      <c r="K1534" s="60"/>
      <c r="L1534" s="60"/>
      <c r="M1534" s="60"/>
      <c r="N1534" s="60"/>
      <c r="O1534" s="60"/>
      <c r="P1534" s="60"/>
      <c r="Q1534" s="60"/>
      <c r="R1534" s="334">
        <v>4762</v>
      </c>
      <c r="S1534" s="319" t="s">
        <v>357</v>
      </c>
      <c r="BE1534" s="60"/>
      <c r="BR1534" s="60"/>
      <c r="BX1534" s="151"/>
      <c r="CB1534" s="151"/>
      <c r="CM1534" s="151"/>
      <c r="CO1534" s="151"/>
      <c r="CT1534" s="151"/>
      <c r="CY1534" s="151"/>
    </row>
    <row r="1535" spans="1:103" x14ac:dyDescent="0.2">
      <c r="A1535" s="60"/>
      <c r="B1535" s="60"/>
      <c r="C1535" s="60"/>
      <c r="D1535" s="60"/>
      <c r="E1535" s="60"/>
      <c r="F1535" s="60"/>
      <c r="G1535" s="60"/>
      <c r="H1535" s="60"/>
      <c r="I1535" s="60"/>
      <c r="J1535" s="60"/>
      <c r="K1535" s="60"/>
      <c r="L1535" s="60"/>
      <c r="M1535" s="60"/>
      <c r="N1535" s="60"/>
      <c r="O1535" s="60"/>
      <c r="P1535" s="60"/>
      <c r="Q1535" s="60"/>
      <c r="R1535" s="334">
        <v>4763</v>
      </c>
      <c r="S1535" s="319" t="s">
        <v>357</v>
      </c>
      <c r="BE1535" s="60"/>
      <c r="BR1535" s="60"/>
      <c r="BX1535" s="151"/>
      <c r="CB1535" s="151"/>
      <c r="CM1535" s="151"/>
      <c r="CO1535" s="151"/>
      <c r="CT1535" s="151"/>
      <c r="CY1535" s="151"/>
    </row>
    <row r="1536" spans="1:103" x14ac:dyDescent="0.2">
      <c r="A1536" s="60"/>
      <c r="B1536" s="60"/>
      <c r="C1536" s="60"/>
      <c r="D1536" s="60"/>
      <c r="E1536" s="60"/>
      <c r="F1536" s="60"/>
      <c r="G1536" s="60"/>
      <c r="H1536" s="60"/>
      <c r="I1536" s="60"/>
      <c r="J1536" s="60"/>
      <c r="K1536" s="60"/>
      <c r="L1536" s="60"/>
      <c r="M1536" s="60"/>
      <c r="N1536" s="60"/>
      <c r="O1536" s="60"/>
      <c r="P1536" s="60"/>
      <c r="Q1536" s="60"/>
      <c r="R1536" s="334">
        <v>4764</v>
      </c>
      <c r="S1536" s="319" t="s">
        <v>357</v>
      </c>
      <c r="BE1536" s="60"/>
      <c r="BR1536" s="60"/>
      <c r="BX1536" s="151"/>
      <c r="CB1536" s="151"/>
      <c r="CM1536" s="151"/>
      <c r="CO1536" s="151"/>
      <c r="CT1536" s="151"/>
      <c r="CY1536" s="151"/>
    </row>
    <row r="1537" spans="1:103" x14ac:dyDescent="0.2">
      <c r="A1537" s="60"/>
      <c r="B1537" s="60"/>
      <c r="C1537" s="60"/>
      <c r="D1537" s="60"/>
      <c r="E1537" s="60"/>
      <c r="F1537" s="60"/>
      <c r="G1537" s="60"/>
      <c r="H1537" s="60"/>
      <c r="I1537" s="60"/>
      <c r="J1537" s="60"/>
      <c r="K1537" s="60"/>
      <c r="L1537" s="60"/>
      <c r="M1537" s="60"/>
      <c r="N1537" s="60"/>
      <c r="O1537" s="60"/>
      <c r="P1537" s="60"/>
      <c r="Q1537" s="60"/>
      <c r="R1537" s="334">
        <v>4765</v>
      </c>
      <c r="S1537" s="319" t="s">
        <v>357</v>
      </c>
      <c r="BE1537" s="60"/>
      <c r="BR1537" s="60"/>
      <c r="BX1537" s="151"/>
      <c r="CB1537" s="151"/>
      <c r="CM1537" s="151"/>
      <c r="CO1537" s="151"/>
      <c r="CT1537" s="151"/>
      <c r="CY1537" s="151"/>
    </row>
    <row r="1538" spans="1:103" x14ac:dyDescent="0.2">
      <c r="A1538" s="60"/>
      <c r="B1538" s="60"/>
      <c r="C1538" s="60"/>
      <c r="D1538" s="60"/>
      <c r="E1538" s="60"/>
      <c r="F1538" s="60"/>
      <c r="G1538" s="60"/>
      <c r="H1538" s="60"/>
      <c r="I1538" s="60"/>
      <c r="J1538" s="60"/>
      <c r="K1538" s="60"/>
      <c r="L1538" s="60"/>
      <c r="M1538" s="60"/>
      <c r="N1538" s="60"/>
      <c r="O1538" s="60"/>
      <c r="P1538" s="60"/>
      <c r="Q1538" s="60"/>
      <c r="R1538" s="334">
        <v>4766</v>
      </c>
      <c r="S1538" s="319" t="s">
        <v>357</v>
      </c>
      <c r="BE1538" s="60"/>
      <c r="BR1538" s="60"/>
      <c r="BX1538" s="151"/>
      <c r="CB1538" s="151"/>
      <c r="CM1538" s="151"/>
      <c r="CO1538" s="151"/>
      <c r="CT1538" s="151"/>
      <c r="CY1538" s="151"/>
    </row>
    <row r="1539" spans="1:103" x14ac:dyDescent="0.2">
      <c r="A1539" s="60"/>
      <c r="B1539" s="60"/>
      <c r="C1539" s="60"/>
      <c r="D1539" s="60"/>
      <c r="E1539" s="60"/>
      <c r="F1539" s="60"/>
      <c r="G1539" s="60"/>
      <c r="H1539" s="60"/>
      <c r="I1539" s="60"/>
      <c r="J1539" s="60"/>
      <c r="K1539" s="60"/>
      <c r="L1539" s="60"/>
      <c r="M1539" s="60"/>
      <c r="N1539" s="60"/>
      <c r="O1539" s="60"/>
      <c r="P1539" s="60"/>
      <c r="Q1539" s="60"/>
      <c r="R1539" s="334">
        <v>4768</v>
      </c>
      <c r="S1539" s="319" t="s">
        <v>357</v>
      </c>
      <c r="BE1539" s="60"/>
      <c r="BR1539" s="60"/>
      <c r="BX1539" s="151"/>
      <c r="CB1539" s="151"/>
      <c r="CM1539" s="151"/>
      <c r="CO1539" s="151"/>
      <c r="CT1539" s="151"/>
      <c r="CY1539" s="151"/>
    </row>
    <row r="1540" spans="1:103" x14ac:dyDescent="0.2">
      <c r="A1540" s="60"/>
      <c r="B1540" s="60"/>
      <c r="C1540" s="60"/>
      <c r="D1540" s="60"/>
      <c r="E1540" s="60"/>
      <c r="F1540" s="60"/>
      <c r="G1540" s="60"/>
      <c r="H1540" s="60"/>
      <c r="I1540" s="60"/>
      <c r="J1540" s="60"/>
      <c r="K1540" s="60"/>
      <c r="L1540" s="60"/>
      <c r="M1540" s="60"/>
      <c r="N1540" s="60"/>
      <c r="O1540" s="60"/>
      <c r="P1540" s="60"/>
      <c r="Q1540" s="60"/>
      <c r="R1540" s="334">
        <v>4769</v>
      </c>
      <c r="S1540" s="319" t="s">
        <v>357</v>
      </c>
      <c r="BE1540" s="60"/>
      <c r="BR1540" s="60"/>
      <c r="BX1540" s="151"/>
      <c r="CB1540" s="151"/>
      <c r="CM1540" s="151"/>
      <c r="CO1540" s="151"/>
      <c r="CT1540" s="151"/>
      <c r="CY1540" s="151"/>
    </row>
    <row r="1541" spans="1:103" x14ac:dyDescent="0.2">
      <c r="A1541" s="60"/>
      <c r="B1541" s="60"/>
      <c r="C1541" s="60"/>
      <c r="D1541" s="60"/>
      <c r="E1541" s="60"/>
      <c r="F1541" s="60"/>
      <c r="G1541" s="60"/>
      <c r="H1541" s="60"/>
      <c r="I1541" s="60"/>
      <c r="J1541" s="60"/>
      <c r="K1541" s="60"/>
      <c r="L1541" s="60"/>
      <c r="M1541" s="60"/>
      <c r="N1541" s="60"/>
      <c r="O1541" s="60"/>
      <c r="P1541" s="60"/>
      <c r="Q1541" s="60"/>
      <c r="R1541" s="334">
        <v>4772</v>
      </c>
      <c r="S1541" s="319" t="s">
        <v>357</v>
      </c>
      <c r="BE1541" s="60"/>
      <c r="BR1541" s="60"/>
      <c r="BX1541" s="151"/>
      <c r="CB1541" s="151"/>
      <c r="CM1541" s="151"/>
      <c r="CO1541" s="151"/>
      <c r="CT1541" s="151"/>
      <c r="CY1541" s="151"/>
    </row>
    <row r="1542" spans="1:103" x14ac:dyDescent="0.2">
      <c r="A1542" s="60"/>
      <c r="B1542" s="60"/>
      <c r="C1542" s="60"/>
      <c r="D1542" s="60"/>
      <c r="E1542" s="60"/>
      <c r="F1542" s="60"/>
      <c r="G1542" s="60"/>
      <c r="H1542" s="60"/>
      <c r="I1542" s="60"/>
      <c r="J1542" s="60"/>
      <c r="K1542" s="60"/>
      <c r="L1542" s="60"/>
      <c r="M1542" s="60"/>
      <c r="N1542" s="60"/>
      <c r="O1542" s="60"/>
      <c r="P1542" s="60"/>
      <c r="Q1542" s="60"/>
      <c r="R1542" s="334">
        <v>4773</v>
      </c>
      <c r="S1542" s="319" t="s">
        <v>357</v>
      </c>
      <c r="BE1542" s="60"/>
      <c r="BR1542" s="60"/>
      <c r="BX1542" s="151"/>
      <c r="CB1542" s="151"/>
      <c r="CM1542" s="151"/>
      <c r="CO1542" s="151"/>
      <c r="CT1542" s="151"/>
      <c r="CY1542" s="151"/>
    </row>
    <row r="1543" spans="1:103" x14ac:dyDescent="0.2">
      <c r="A1543" s="60"/>
      <c r="B1543" s="60"/>
      <c r="C1543" s="60"/>
      <c r="D1543" s="60"/>
      <c r="E1543" s="60"/>
      <c r="F1543" s="60"/>
      <c r="G1543" s="60"/>
      <c r="H1543" s="60"/>
      <c r="I1543" s="60"/>
      <c r="J1543" s="60"/>
      <c r="K1543" s="60"/>
      <c r="L1543" s="60"/>
      <c r="M1543" s="60"/>
      <c r="N1543" s="60"/>
      <c r="O1543" s="60"/>
      <c r="P1543" s="60"/>
      <c r="Q1543" s="60"/>
      <c r="R1543" s="334">
        <v>4774</v>
      </c>
      <c r="S1543" s="319" t="s">
        <v>357</v>
      </c>
      <c r="BE1543" s="60"/>
      <c r="BR1543" s="60"/>
      <c r="BX1543" s="151"/>
      <c r="CB1543" s="151"/>
      <c r="CM1543" s="151"/>
      <c r="CO1543" s="151"/>
      <c r="CT1543" s="151"/>
      <c r="CY1543" s="151"/>
    </row>
    <row r="1544" spans="1:103" x14ac:dyDescent="0.2">
      <c r="A1544" s="60"/>
      <c r="B1544" s="60"/>
      <c r="C1544" s="60"/>
      <c r="D1544" s="60"/>
      <c r="E1544" s="60"/>
      <c r="F1544" s="60"/>
      <c r="G1544" s="60"/>
      <c r="H1544" s="60"/>
      <c r="I1544" s="60"/>
      <c r="J1544" s="60"/>
      <c r="K1544" s="60"/>
      <c r="L1544" s="60"/>
      <c r="M1544" s="60"/>
      <c r="N1544" s="60"/>
      <c r="O1544" s="60"/>
      <c r="P1544" s="60"/>
      <c r="Q1544" s="60"/>
      <c r="R1544" s="334">
        <v>4775</v>
      </c>
      <c r="S1544" s="319" t="s">
        <v>357</v>
      </c>
      <c r="BE1544" s="60"/>
      <c r="BR1544" s="60"/>
      <c r="BX1544" s="151"/>
      <c r="CB1544" s="151"/>
      <c r="CM1544" s="151"/>
      <c r="CO1544" s="151"/>
      <c r="CT1544" s="151"/>
      <c r="CY1544" s="151"/>
    </row>
    <row r="1545" spans="1:103" x14ac:dyDescent="0.2">
      <c r="A1545" s="60"/>
      <c r="B1545" s="60"/>
      <c r="C1545" s="60"/>
      <c r="D1545" s="60"/>
      <c r="E1545" s="60"/>
      <c r="F1545" s="60"/>
      <c r="G1545" s="60"/>
      <c r="H1545" s="60"/>
      <c r="I1545" s="60"/>
      <c r="J1545" s="60"/>
      <c r="K1545" s="60"/>
      <c r="L1545" s="60"/>
      <c r="M1545" s="60"/>
      <c r="N1545" s="60"/>
      <c r="O1545" s="60"/>
      <c r="P1545" s="60"/>
      <c r="Q1545" s="60"/>
      <c r="R1545" s="334">
        <v>4776</v>
      </c>
      <c r="S1545" s="319" t="s">
        <v>357</v>
      </c>
      <c r="BE1545" s="60"/>
      <c r="BR1545" s="60"/>
      <c r="BX1545" s="151"/>
      <c r="CB1545" s="151"/>
      <c r="CM1545" s="151"/>
      <c r="CO1545" s="151"/>
      <c r="CT1545" s="151"/>
      <c r="CY1545" s="151"/>
    </row>
    <row r="1546" spans="1:103" x14ac:dyDescent="0.2">
      <c r="A1546" s="60"/>
      <c r="B1546" s="60"/>
      <c r="C1546" s="60"/>
      <c r="D1546" s="60"/>
      <c r="E1546" s="60"/>
      <c r="F1546" s="60"/>
      <c r="G1546" s="60"/>
      <c r="H1546" s="60"/>
      <c r="I1546" s="60"/>
      <c r="J1546" s="60"/>
      <c r="K1546" s="60"/>
      <c r="L1546" s="60"/>
      <c r="M1546" s="60"/>
      <c r="N1546" s="60"/>
      <c r="O1546" s="60"/>
      <c r="P1546" s="60"/>
      <c r="Q1546" s="60"/>
      <c r="R1546" s="334">
        <v>4777</v>
      </c>
      <c r="S1546" s="319" t="s">
        <v>357</v>
      </c>
      <c r="BE1546" s="60"/>
      <c r="BR1546" s="60"/>
      <c r="BX1546" s="151"/>
      <c r="CB1546" s="151"/>
      <c r="CM1546" s="151"/>
      <c r="CO1546" s="151"/>
      <c r="CT1546" s="151"/>
      <c r="CY1546" s="151"/>
    </row>
    <row r="1547" spans="1:103" x14ac:dyDescent="0.2">
      <c r="A1547" s="60"/>
      <c r="B1547" s="60"/>
      <c r="C1547" s="60"/>
      <c r="D1547" s="60"/>
      <c r="E1547" s="60"/>
      <c r="F1547" s="60"/>
      <c r="G1547" s="60"/>
      <c r="H1547" s="60"/>
      <c r="I1547" s="60"/>
      <c r="J1547" s="60"/>
      <c r="K1547" s="60"/>
      <c r="L1547" s="60"/>
      <c r="M1547" s="60"/>
      <c r="N1547" s="60"/>
      <c r="O1547" s="60"/>
      <c r="P1547" s="60"/>
      <c r="Q1547" s="60"/>
      <c r="R1547" s="334">
        <v>4779</v>
      </c>
      <c r="S1547" s="319" t="s">
        <v>357</v>
      </c>
      <c r="BE1547" s="60"/>
      <c r="BR1547" s="60"/>
      <c r="BX1547" s="151"/>
      <c r="CB1547" s="151"/>
      <c r="CM1547" s="151"/>
      <c r="CO1547" s="151"/>
      <c r="CT1547" s="151"/>
      <c r="CY1547" s="151"/>
    </row>
    <row r="1548" spans="1:103" x14ac:dyDescent="0.2">
      <c r="A1548" s="60"/>
      <c r="B1548" s="60"/>
      <c r="C1548" s="60"/>
      <c r="D1548" s="60"/>
      <c r="E1548" s="60"/>
      <c r="F1548" s="60"/>
      <c r="G1548" s="60"/>
      <c r="H1548" s="60"/>
      <c r="I1548" s="60"/>
      <c r="J1548" s="60"/>
      <c r="K1548" s="60"/>
      <c r="L1548" s="60"/>
      <c r="M1548" s="60"/>
      <c r="N1548" s="60"/>
      <c r="O1548" s="60"/>
      <c r="P1548" s="60"/>
      <c r="Q1548" s="60"/>
      <c r="R1548" s="334">
        <v>4780</v>
      </c>
      <c r="S1548" s="319" t="s">
        <v>357</v>
      </c>
      <c r="BE1548" s="60"/>
      <c r="BR1548" s="60"/>
      <c r="BX1548" s="151"/>
      <c r="CB1548" s="151"/>
      <c r="CM1548" s="151"/>
      <c r="CO1548" s="151"/>
      <c r="CT1548" s="151"/>
      <c r="CY1548" s="151"/>
    </row>
    <row r="1549" spans="1:103" x14ac:dyDescent="0.2">
      <c r="A1549" s="60"/>
      <c r="B1549" s="60"/>
      <c r="C1549" s="60"/>
      <c r="D1549" s="60"/>
      <c r="E1549" s="60"/>
      <c r="F1549" s="60"/>
      <c r="G1549" s="60"/>
      <c r="H1549" s="60"/>
      <c r="I1549" s="60"/>
      <c r="J1549" s="60"/>
      <c r="K1549" s="60"/>
      <c r="L1549" s="60"/>
      <c r="M1549" s="60"/>
      <c r="N1549" s="60"/>
      <c r="O1549" s="60"/>
      <c r="P1549" s="60"/>
      <c r="Q1549" s="60"/>
      <c r="R1549" s="334">
        <v>4781</v>
      </c>
      <c r="S1549" s="319" t="s">
        <v>357</v>
      </c>
      <c r="BE1549" s="60"/>
      <c r="BR1549" s="60"/>
      <c r="BX1549" s="151"/>
      <c r="CB1549" s="151"/>
      <c r="CM1549" s="151"/>
      <c r="CO1549" s="151"/>
      <c r="CT1549" s="151"/>
      <c r="CY1549" s="151"/>
    </row>
    <row r="1550" spans="1:103" x14ac:dyDescent="0.2">
      <c r="A1550" s="60"/>
      <c r="B1550" s="60"/>
      <c r="C1550" s="60"/>
      <c r="D1550" s="60"/>
      <c r="E1550" s="60"/>
      <c r="F1550" s="60"/>
      <c r="G1550" s="60"/>
      <c r="H1550" s="60"/>
      <c r="I1550" s="60"/>
      <c r="J1550" s="60"/>
      <c r="K1550" s="60"/>
      <c r="L1550" s="60"/>
      <c r="M1550" s="60"/>
      <c r="N1550" s="60"/>
      <c r="O1550" s="60"/>
      <c r="P1550" s="60"/>
      <c r="Q1550" s="60"/>
      <c r="R1550" s="334">
        <v>4783</v>
      </c>
      <c r="S1550" s="319" t="s">
        <v>357</v>
      </c>
      <c r="BE1550" s="60"/>
      <c r="BR1550" s="60"/>
      <c r="BX1550" s="151"/>
      <c r="CB1550" s="151"/>
      <c r="CM1550" s="151"/>
      <c r="CO1550" s="151"/>
      <c r="CT1550" s="151"/>
      <c r="CY1550" s="151"/>
    </row>
    <row r="1551" spans="1:103" x14ac:dyDescent="0.2">
      <c r="A1551" s="60"/>
      <c r="B1551" s="60"/>
      <c r="C1551" s="60"/>
      <c r="D1551" s="60"/>
      <c r="E1551" s="60"/>
      <c r="F1551" s="60"/>
      <c r="G1551" s="60"/>
      <c r="H1551" s="60"/>
      <c r="I1551" s="60"/>
      <c r="J1551" s="60"/>
      <c r="K1551" s="60"/>
      <c r="L1551" s="60"/>
      <c r="M1551" s="60"/>
      <c r="N1551" s="60"/>
      <c r="O1551" s="60"/>
      <c r="P1551" s="60"/>
      <c r="Q1551" s="60"/>
      <c r="R1551" s="334">
        <v>4785</v>
      </c>
      <c r="S1551" s="319" t="s">
        <v>357</v>
      </c>
      <c r="BE1551" s="60"/>
      <c r="BR1551" s="60"/>
      <c r="BX1551" s="151"/>
      <c r="CB1551" s="151"/>
      <c r="CM1551" s="151"/>
      <c r="CO1551" s="151"/>
      <c r="CT1551" s="151"/>
      <c r="CY1551" s="151"/>
    </row>
    <row r="1552" spans="1:103" x14ac:dyDescent="0.2">
      <c r="A1552" s="60"/>
      <c r="B1552" s="60"/>
      <c r="C1552" s="60"/>
      <c r="D1552" s="60"/>
      <c r="E1552" s="60"/>
      <c r="F1552" s="60"/>
      <c r="G1552" s="60"/>
      <c r="H1552" s="60"/>
      <c r="I1552" s="60"/>
      <c r="J1552" s="60"/>
      <c r="K1552" s="60"/>
      <c r="L1552" s="60"/>
      <c r="M1552" s="60"/>
      <c r="N1552" s="60"/>
      <c r="O1552" s="60"/>
      <c r="P1552" s="60"/>
      <c r="Q1552" s="60"/>
      <c r="R1552" s="334">
        <v>4786</v>
      </c>
      <c r="S1552" s="319" t="s">
        <v>357</v>
      </c>
      <c r="BE1552" s="60"/>
      <c r="BR1552" s="60"/>
      <c r="BX1552" s="151"/>
      <c r="CB1552" s="151"/>
      <c r="CM1552" s="151"/>
      <c r="CO1552" s="151"/>
      <c r="CT1552" s="151"/>
      <c r="CY1552" s="151"/>
    </row>
    <row r="1553" spans="1:103" x14ac:dyDescent="0.2">
      <c r="A1553" s="60"/>
      <c r="B1553" s="60"/>
      <c r="C1553" s="60"/>
      <c r="D1553" s="60"/>
      <c r="E1553" s="60"/>
      <c r="F1553" s="60"/>
      <c r="G1553" s="60"/>
      <c r="H1553" s="60"/>
      <c r="I1553" s="60"/>
      <c r="J1553" s="60"/>
      <c r="K1553" s="60"/>
      <c r="L1553" s="60"/>
      <c r="M1553" s="60"/>
      <c r="N1553" s="60"/>
      <c r="O1553" s="60"/>
      <c r="P1553" s="60"/>
      <c r="Q1553" s="60"/>
      <c r="R1553" s="334">
        <v>4787</v>
      </c>
      <c r="S1553" s="319" t="s">
        <v>357</v>
      </c>
      <c r="BE1553" s="60"/>
      <c r="BR1553" s="60"/>
      <c r="BX1553" s="151"/>
      <c r="CB1553" s="151"/>
      <c r="CM1553" s="151"/>
      <c r="CO1553" s="151"/>
      <c r="CT1553" s="151"/>
      <c r="CY1553" s="151"/>
    </row>
    <row r="1554" spans="1:103" x14ac:dyDescent="0.2">
      <c r="A1554" s="60"/>
      <c r="B1554" s="60"/>
      <c r="C1554" s="60"/>
      <c r="D1554" s="60"/>
      <c r="E1554" s="60"/>
      <c r="F1554" s="60"/>
      <c r="G1554" s="60"/>
      <c r="H1554" s="60"/>
      <c r="I1554" s="60"/>
      <c r="J1554" s="60"/>
      <c r="K1554" s="60"/>
      <c r="L1554" s="60"/>
      <c r="M1554" s="60"/>
      <c r="N1554" s="60"/>
      <c r="O1554" s="60"/>
      <c r="P1554" s="60"/>
      <c r="Q1554" s="60"/>
      <c r="R1554" s="334">
        <v>4841</v>
      </c>
      <c r="S1554" s="319" t="s">
        <v>357</v>
      </c>
      <c r="BE1554" s="60"/>
      <c r="BR1554" s="60"/>
      <c r="BX1554" s="151"/>
      <c r="CB1554" s="151"/>
      <c r="CM1554" s="151"/>
      <c r="CO1554" s="151"/>
      <c r="CT1554" s="151"/>
      <c r="CY1554" s="151"/>
    </row>
    <row r="1555" spans="1:103" x14ac:dyDescent="0.2">
      <c r="A1555" s="60"/>
      <c r="B1555" s="60"/>
      <c r="C1555" s="60"/>
      <c r="D1555" s="60"/>
      <c r="E1555" s="60"/>
      <c r="F1555" s="60"/>
      <c r="G1555" s="60"/>
      <c r="H1555" s="60"/>
      <c r="I1555" s="60"/>
      <c r="J1555" s="60"/>
      <c r="K1555" s="60"/>
      <c r="L1555" s="60"/>
      <c r="M1555" s="60"/>
      <c r="N1555" s="60"/>
      <c r="O1555" s="60"/>
      <c r="P1555" s="60"/>
      <c r="Q1555" s="60"/>
      <c r="R1555" s="334">
        <v>4843</v>
      </c>
      <c r="S1555" s="319" t="s">
        <v>357</v>
      </c>
      <c r="BE1555" s="60"/>
      <c r="BR1555" s="60"/>
      <c r="BX1555" s="151"/>
      <c r="CB1555" s="151"/>
      <c r="CM1555" s="151"/>
      <c r="CO1555" s="151"/>
      <c r="CT1555" s="151"/>
      <c r="CY1555" s="151"/>
    </row>
    <row r="1556" spans="1:103" x14ac:dyDescent="0.2">
      <c r="A1556" s="60"/>
      <c r="B1556" s="60"/>
      <c r="C1556" s="60"/>
      <c r="D1556" s="60"/>
      <c r="E1556" s="60"/>
      <c r="F1556" s="60"/>
      <c r="G1556" s="60"/>
      <c r="H1556" s="60"/>
      <c r="I1556" s="60"/>
      <c r="J1556" s="60"/>
      <c r="K1556" s="60"/>
      <c r="L1556" s="60"/>
      <c r="M1556" s="60"/>
      <c r="N1556" s="60"/>
      <c r="O1556" s="60"/>
      <c r="P1556" s="60"/>
      <c r="Q1556" s="60"/>
      <c r="R1556" s="334">
        <v>4846</v>
      </c>
      <c r="S1556" s="319" t="s">
        <v>357</v>
      </c>
      <c r="BE1556" s="60"/>
      <c r="BR1556" s="60"/>
      <c r="BX1556" s="151"/>
      <c r="CB1556" s="151"/>
      <c r="CM1556" s="151"/>
      <c r="CO1556" s="151"/>
      <c r="CT1556" s="151"/>
      <c r="CY1556" s="151"/>
    </row>
    <row r="1557" spans="1:103" x14ac:dyDescent="0.2">
      <c r="A1557" s="60"/>
      <c r="B1557" s="60"/>
      <c r="C1557" s="60"/>
      <c r="D1557" s="60"/>
      <c r="E1557" s="60"/>
      <c r="F1557" s="60"/>
      <c r="G1557" s="60"/>
      <c r="H1557" s="60"/>
      <c r="I1557" s="60"/>
      <c r="J1557" s="60"/>
      <c r="K1557" s="60"/>
      <c r="L1557" s="60"/>
      <c r="M1557" s="60"/>
      <c r="N1557" s="60"/>
      <c r="O1557" s="60"/>
      <c r="P1557" s="60"/>
      <c r="Q1557" s="60"/>
      <c r="R1557" s="334">
        <v>4847</v>
      </c>
      <c r="S1557" s="319" t="s">
        <v>357</v>
      </c>
      <c r="BE1557" s="60"/>
      <c r="BR1557" s="60"/>
      <c r="BX1557" s="151"/>
      <c r="CB1557" s="151"/>
      <c r="CM1557" s="151"/>
      <c r="CO1557" s="151"/>
      <c r="CT1557" s="151"/>
      <c r="CY1557" s="151"/>
    </row>
    <row r="1558" spans="1:103" x14ac:dyDescent="0.2">
      <c r="A1558" s="60"/>
      <c r="B1558" s="60"/>
      <c r="C1558" s="60"/>
      <c r="D1558" s="60"/>
      <c r="E1558" s="60"/>
      <c r="F1558" s="60"/>
      <c r="G1558" s="60"/>
      <c r="H1558" s="60"/>
      <c r="I1558" s="60"/>
      <c r="J1558" s="60"/>
      <c r="K1558" s="60"/>
      <c r="L1558" s="60"/>
      <c r="M1558" s="60"/>
      <c r="N1558" s="60"/>
      <c r="O1558" s="60"/>
      <c r="P1558" s="60"/>
      <c r="Q1558" s="60"/>
      <c r="R1558" s="334">
        <v>4848</v>
      </c>
      <c r="S1558" s="319" t="s">
        <v>357</v>
      </c>
      <c r="BE1558" s="60"/>
      <c r="BR1558" s="60"/>
      <c r="BX1558" s="151"/>
      <c r="CB1558" s="151"/>
      <c r="CM1558" s="151"/>
      <c r="CO1558" s="151"/>
      <c r="CT1558" s="151"/>
      <c r="CY1558" s="151"/>
    </row>
    <row r="1559" spans="1:103" x14ac:dyDescent="0.2">
      <c r="A1559" s="60"/>
      <c r="B1559" s="60"/>
      <c r="C1559" s="60"/>
      <c r="D1559" s="60"/>
      <c r="E1559" s="60"/>
      <c r="F1559" s="60"/>
      <c r="G1559" s="60"/>
      <c r="H1559" s="60"/>
      <c r="I1559" s="60"/>
      <c r="J1559" s="60"/>
      <c r="K1559" s="60"/>
      <c r="L1559" s="60"/>
      <c r="M1559" s="60"/>
      <c r="N1559" s="60"/>
      <c r="O1559" s="60"/>
      <c r="P1559" s="60"/>
      <c r="Q1559" s="60"/>
      <c r="R1559" s="334">
        <v>4849</v>
      </c>
      <c r="S1559" s="319" t="s">
        <v>357</v>
      </c>
      <c r="BE1559" s="60"/>
      <c r="BR1559" s="60"/>
      <c r="BX1559" s="151"/>
      <c r="CB1559" s="151"/>
      <c r="CM1559" s="151"/>
      <c r="CO1559" s="151"/>
      <c r="CT1559" s="151"/>
      <c r="CY1559" s="151"/>
    </row>
    <row r="1560" spans="1:103" x14ac:dyDescent="0.2">
      <c r="A1560" s="60"/>
      <c r="B1560" s="60"/>
      <c r="C1560" s="60"/>
      <c r="D1560" s="60"/>
      <c r="E1560" s="60"/>
      <c r="F1560" s="60"/>
      <c r="G1560" s="60"/>
      <c r="H1560" s="60"/>
      <c r="I1560" s="60"/>
      <c r="J1560" s="60"/>
      <c r="K1560" s="60"/>
      <c r="L1560" s="60"/>
      <c r="M1560" s="60"/>
      <c r="N1560" s="60"/>
      <c r="O1560" s="60"/>
      <c r="P1560" s="60"/>
      <c r="Q1560" s="60"/>
      <c r="R1560" s="334">
        <v>4850</v>
      </c>
      <c r="S1560" s="319" t="s">
        <v>357</v>
      </c>
      <c r="BE1560" s="60"/>
      <c r="BR1560" s="60"/>
      <c r="BX1560" s="151"/>
      <c r="CB1560" s="151"/>
      <c r="CM1560" s="151"/>
      <c r="CO1560" s="151"/>
      <c r="CT1560" s="151"/>
      <c r="CY1560" s="151"/>
    </row>
    <row r="1561" spans="1:103" x14ac:dyDescent="0.2">
      <c r="A1561" s="60"/>
      <c r="B1561" s="60"/>
      <c r="C1561" s="60"/>
      <c r="D1561" s="60"/>
      <c r="E1561" s="60"/>
      <c r="F1561" s="60"/>
      <c r="G1561" s="60"/>
      <c r="H1561" s="60"/>
      <c r="I1561" s="60"/>
      <c r="J1561" s="60"/>
      <c r="K1561" s="60"/>
      <c r="L1561" s="60"/>
      <c r="M1561" s="60"/>
      <c r="N1561" s="60"/>
      <c r="O1561" s="60"/>
      <c r="P1561" s="60"/>
      <c r="Q1561" s="60"/>
      <c r="R1561" s="334">
        <v>4851</v>
      </c>
      <c r="S1561" s="319" t="s">
        <v>357</v>
      </c>
      <c r="BE1561" s="60"/>
      <c r="BR1561" s="60"/>
      <c r="BX1561" s="151"/>
      <c r="CB1561" s="151"/>
      <c r="CM1561" s="151"/>
      <c r="CO1561" s="151"/>
      <c r="CT1561" s="151"/>
      <c r="CY1561" s="151"/>
    </row>
    <row r="1562" spans="1:103" x14ac:dyDescent="0.2">
      <c r="A1562" s="60"/>
      <c r="B1562" s="60"/>
      <c r="C1562" s="60"/>
      <c r="D1562" s="60"/>
      <c r="E1562" s="60"/>
      <c r="F1562" s="60"/>
      <c r="G1562" s="60"/>
      <c r="H1562" s="60"/>
      <c r="I1562" s="60"/>
      <c r="J1562" s="60"/>
      <c r="K1562" s="60"/>
      <c r="L1562" s="60"/>
      <c r="M1562" s="60"/>
      <c r="N1562" s="60"/>
      <c r="O1562" s="60"/>
      <c r="P1562" s="60"/>
      <c r="Q1562" s="60"/>
      <c r="R1562" s="334">
        <v>4853</v>
      </c>
      <c r="S1562" s="319" t="s">
        <v>357</v>
      </c>
      <c r="BE1562" s="60"/>
      <c r="BR1562" s="60"/>
      <c r="BX1562" s="151"/>
      <c r="CB1562" s="151"/>
      <c r="CM1562" s="151"/>
      <c r="CO1562" s="151"/>
      <c r="CT1562" s="151"/>
      <c r="CY1562" s="151"/>
    </row>
    <row r="1563" spans="1:103" x14ac:dyDescent="0.2">
      <c r="A1563" s="60"/>
      <c r="B1563" s="60"/>
      <c r="C1563" s="60"/>
      <c r="D1563" s="60"/>
      <c r="E1563" s="60"/>
      <c r="F1563" s="60"/>
      <c r="G1563" s="60"/>
      <c r="H1563" s="60"/>
      <c r="I1563" s="60"/>
      <c r="J1563" s="60"/>
      <c r="K1563" s="60"/>
      <c r="L1563" s="60"/>
      <c r="M1563" s="60"/>
      <c r="N1563" s="60"/>
      <c r="O1563" s="60"/>
      <c r="P1563" s="60"/>
      <c r="Q1563" s="60"/>
      <c r="R1563" s="334">
        <v>4854</v>
      </c>
      <c r="S1563" s="319" t="s">
        <v>357</v>
      </c>
      <c r="BE1563" s="60"/>
      <c r="BR1563" s="60"/>
      <c r="BX1563" s="151"/>
      <c r="CB1563" s="151"/>
      <c r="CM1563" s="151"/>
      <c r="CO1563" s="151"/>
      <c r="CT1563" s="151"/>
      <c r="CY1563" s="151"/>
    </row>
    <row r="1564" spans="1:103" x14ac:dyDescent="0.2">
      <c r="A1564" s="60"/>
      <c r="B1564" s="60"/>
      <c r="C1564" s="60"/>
      <c r="D1564" s="60"/>
      <c r="E1564" s="60"/>
      <c r="F1564" s="60"/>
      <c r="G1564" s="60"/>
      <c r="H1564" s="60"/>
      <c r="I1564" s="60"/>
      <c r="J1564" s="60"/>
      <c r="K1564" s="60"/>
      <c r="L1564" s="60"/>
      <c r="M1564" s="60"/>
      <c r="N1564" s="60"/>
      <c r="O1564" s="60"/>
      <c r="P1564" s="60"/>
      <c r="Q1564" s="60"/>
      <c r="R1564" s="334">
        <v>4855</v>
      </c>
      <c r="S1564" s="319" t="s">
        <v>357</v>
      </c>
      <c r="BE1564" s="60"/>
      <c r="BR1564" s="60"/>
      <c r="BX1564" s="151"/>
      <c r="CB1564" s="151"/>
      <c r="CM1564" s="151"/>
      <c r="CO1564" s="151"/>
      <c r="CT1564" s="151"/>
      <c r="CY1564" s="151"/>
    </row>
    <row r="1565" spans="1:103" x14ac:dyDescent="0.2">
      <c r="A1565" s="60"/>
      <c r="B1565" s="60"/>
      <c r="C1565" s="60"/>
      <c r="D1565" s="60"/>
      <c r="E1565" s="60"/>
      <c r="F1565" s="60"/>
      <c r="G1565" s="60"/>
      <c r="H1565" s="60"/>
      <c r="I1565" s="60"/>
      <c r="J1565" s="60"/>
      <c r="K1565" s="60"/>
      <c r="L1565" s="60"/>
      <c r="M1565" s="60"/>
      <c r="N1565" s="60"/>
      <c r="O1565" s="60"/>
      <c r="P1565" s="60"/>
      <c r="Q1565" s="60"/>
      <c r="R1565" s="334">
        <v>4856</v>
      </c>
      <c r="S1565" s="319" t="s">
        <v>357</v>
      </c>
      <c r="BE1565" s="60"/>
      <c r="BR1565" s="60"/>
      <c r="BX1565" s="151"/>
      <c r="CB1565" s="151"/>
      <c r="CM1565" s="151"/>
      <c r="CO1565" s="151"/>
      <c r="CT1565" s="151"/>
      <c r="CY1565" s="151"/>
    </row>
    <row r="1566" spans="1:103" x14ac:dyDescent="0.2">
      <c r="A1566" s="60"/>
      <c r="B1566" s="60"/>
      <c r="C1566" s="60"/>
      <c r="D1566" s="60"/>
      <c r="E1566" s="60"/>
      <c r="F1566" s="60"/>
      <c r="G1566" s="60"/>
      <c r="H1566" s="60"/>
      <c r="I1566" s="60"/>
      <c r="J1566" s="60"/>
      <c r="K1566" s="60"/>
      <c r="L1566" s="60"/>
      <c r="M1566" s="60"/>
      <c r="N1566" s="60"/>
      <c r="O1566" s="60"/>
      <c r="P1566" s="60"/>
      <c r="Q1566" s="60"/>
      <c r="R1566" s="334">
        <v>4858</v>
      </c>
      <c r="S1566" s="319" t="s">
        <v>357</v>
      </c>
      <c r="BE1566" s="60"/>
      <c r="BR1566" s="60"/>
      <c r="BX1566" s="151"/>
      <c r="CB1566" s="151"/>
      <c r="CM1566" s="151"/>
      <c r="CO1566" s="151"/>
      <c r="CT1566" s="151"/>
      <c r="CY1566" s="151"/>
    </row>
    <row r="1567" spans="1:103" x14ac:dyDescent="0.2">
      <c r="A1567" s="60"/>
      <c r="B1567" s="60"/>
      <c r="C1567" s="60"/>
      <c r="D1567" s="60"/>
      <c r="E1567" s="60"/>
      <c r="F1567" s="60"/>
      <c r="G1567" s="60"/>
      <c r="H1567" s="60"/>
      <c r="I1567" s="60"/>
      <c r="J1567" s="60"/>
      <c r="K1567" s="60"/>
      <c r="L1567" s="60"/>
      <c r="M1567" s="60"/>
      <c r="N1567" s="60"/>
      <c r="O1567" s="60"/>
      <c r="P1567" s="60"/>
      <c r="Q1567" s="60"/>
      <c r="R1567" s="334">
        <v>4859</v>
      </c>
      <c r="S1567" s="319" t="s">
        <v>357</v>
      </c>
      <c r="BE1567" s="60"/>
      <c r="BR1567" s="60"/>
      <c r="BX1567" s="151"/>
      <c r="CB1567" s="151"/>
      <c r="CM1567" s="151"/>
      <c r="CO1567" s="151"/>
      <c r="CT1567" s="151"/>
      <c r="CY1567" s="151"/>
    </row>
    <row r="1568" spans="1:103" x14ac:dyDescent="0.2">
      <c r="A1568" s="60"/>
      <c r="B1568" s="60"/>
      <c r="C1568" s="60"/>
      <c r="D1568" s="60"/>
      <c r="E1568" s="60"/>
      <c r="F1568" s="60"/>
      <c r="G1568" s="60"/>
      <c r="H1568" s="60"/>
      <c r="I1568" s="60"/>
      <c r="J1568" s="60"/>
      <c r="K1568" s="60"/>
      <c r="L1568" s="60"/>
      <c r="M1568" s="60"/>
      <c r="N1568" s="60"/>
      <c r="O1568" s="60"/>
      <c r="P1568" s="60"/>
      <c r="Q1568" s="60"/>
      <c r="R1568" s="334">
        <v>4860</v>
      </c>
      <c r="S1568" s="319" t="s">
        <v>357</v>
      </c>
      <c r="BE1568" s="60"/>
      <c r="BR1568" s="60"/>
      <c r="BX1568" s="151"/>
      <c r="CB1568" s="151"/>
      <c r="CM1568" s="151"/>
      <c r="CO1568" s="151"/>
      <c r="CT1568" s="151"/>
      <c r="CY1568" s="151"/>
    </row>
    <row r="1569" spans="1:103" x14ac:dyDescent="0.2">
      <c r="A1569" s="60"/>
      <c r="B1569" s="60"/>
      <c r="C1569" s="60"/>
      <c r="D1569" s="60"/>
      <c r="E1569" s="60"/>
      <c r="F1569" s="60"/>
      <c r="G1569" s="60"/>
      <c r="H1569" s="60"/>
      <c r="I1569" s="60"/>
      <c r="J1569" s="60"/>
      <c r="K1569" s="60"/>
      <c r="L1569" s="60"/>
      <c r="M1569" s="60"/>
      <c r="N1569" s="60"/>
      <c r="O1569" s="60"/>
      <c r="P1569" s="60"/>
      <c r="Q1569" s="60"/>
      <c r="R1569" s="334">
        <v>4861</v>
      </c>
      <c r="S1569" s="319" t="s">
        <v>357</v>
      </c>
      <c r="BE1569" s="60"/>
      <c r="BR1569" s="60"/>
      <c r="BX1569" s="151"/>
      <c r="CB1569" s="151"/>
      <c r="CM1569" s="151"/>
      <c r="CO1569" s="151"/>
      <c r="CT1569" s="151"/>
      <c r="CY1569" s="151"/>
    </row>
    <row r="1570" spans="1:103" x14ac:dyDescent="0.2">
      <c r="A1570" s="60"/>
      <c r="B1570" s="60"/>
      <c r="C1570" s="60"/>
      <c r="D1570" s="60"/>
      <c r="E1570" s="60"/>
      <c r="F1570" s="60"/>
      <c r="G1570" s="60"/>
      <c r="H1570" s="60"/>
      <c r="I1570" s="60"/>
      <c r="J1570" s="60"/>
      <c r="K1570" s="60"/>
      <c r="L1570" s="60"/>
      <c r="M1570" s="60"/>
      <c r="N1570" s="60"/>
      <c r="O1570" s="60"/>
      <c r="P1570" s="60"/>
      <c r="Q1570" s="60"/>
      <c r="R1570" s="334">
        <v>4862</v>
      </c>
      <c r="S1570" s="319" t="s">
        <v>357</v>
      </c>
      <c r="BE1570" s="60"/>
      <c r="BR1570" s="60"/>
      <c r="BX1570" s="151"/>
      <c r="CB1570" s="151"/>
      <c r="CM1570" s="151"/>
      <c r="CO1570" s="151"/>
      <c r="CT1570" s="151"/>
      <c r="CY1570" s="151"/>
    </row>
    <row r="1571" spans="1:103" x14ac:dyDescent="0.2">
      <c r="A1571" s="60"/>
      <c r="B1571" s="60"/>
      <c r="C1571" s="60"/>
      <c r="D1571" s="60"/>
      <c r="E1571" s="60"/>
      <c r="F1571" s="60"/>
      <c r="G1571" s="60"/>
      <c r="H1571" s="60"/>
      <c r="I1571" s="60"/>
      <c r="J1571" s="60"/>
      <c r="K1571" s="60"/>
      <c r="L1571" s="60"/>
      <c r="M1571" s="60"/>
      <c r="N1571" s="60"/>
      <c r="O1571" s="60"/>
      <c r="P1571" s="60"/>
      <c r="Q1571" s="60"/>
      <c r="R1571" s="334">
        <v>4863</v>
      </c>
      <c r="S1571" s="319" t="s">
        <v>357</v>
      </c>
      <c r="BE1571" s="60"/>
      <c r="BR1571" s="60"/>
      <c r="BX1571" s="151"/>
      <c r="CB1571" s="151"/>
      <c r="CM1571" s="151"/>
      <c r="CO1571" s="151"/>
      <c r="CT1571" s="151"/>
      <c r="CY1571" s="151"/>
    </row>
    <row r="1572" spans="1:103" x14ac:dyDescent="0.2">
      <c r="A1572" s="60"/>
      <c r="B1572" s="60"/>
      <c r="C1572" s="60"/>
      <c r="D1572" s="60"/>
      <c r="E1572" s="60"/>
      <c r="F1572" s="60"/>
      <c r="G1572" s="60"/>
      <c r="H1572" s="60"/>
      <c r="I1572" s="60"/>
      <c r="J1572" s="60"/>
      <c r="K1572" s="60"/>
      <c r="L1572" s="60"/>
      <c r="M1572" s="60"/>
      <c r="N1572" s="60"/>
      <c r="O1572" s="60"/>
      <c r="P1572" s="60"/>
      <c r="Q1572" s="60"/>
      <c r="R1572" s="334">
        <v>4864</v>
      </c>
      <c r="S1572" s="319" t="s">
        <v>357</v>
      </c>
      <c r="BE1572" s="60"/>
      <c r="BR1572" s="60"/>
      <c r="BX1572" s="151"/>
      <c r="CB1572" s="151"/>
      <c r="CM1572" s="151"/>
      <c r="CO1572" s="151"/>
      <c r="CT1572" s="151"/>
      <c r="CY1572" s="151"/>
    </row>
    <row r="1573" spans="1:103" x14ac:dyDescent="0.2">
      <c r="A1573" s="60"/>
      <c r="B1573" s="60"/>
      <c r="C1573" s="60"/>
      <c r="D1573" s="60"/>
      <c r="E1573" s="60"/>
      <c r="F1573" s="60"/>
      <c r="G1573" s="60"/>
      <c r="H1573" s="60"/>
      <c r="I1573" s="60"/>
      <c r="J1573" s="60"/>
      <c r="K1573" s="60"/>
      <c r="L1573" s="60"/>
      <c r="M1573" s="60"/>
      <c r="N1573" s="60"/>
      <c r="O1573" s="60"/>
      <c r="P1573" s="60"/>
      <c r="Q1573" s="60"/>
      <c r="R1573" s="334">
        <v>4865</v>
      </c>
      <c r="S1573" s="319" t="s">
        <v>357</v>
      </c>
      <c r="BE1573" s="60"/>
      <c r="BR1573" s="60"/>
      <c r="BX1573" s="151"/>
      <c r="CB1573" s="151"/>
      <c r="CM1573" s="151"/>
      <c r="CO1573" s="151"/>
      <c r="CT1573" s="151"/>
      <c r="CY1573" s="151"/>
    </row>
    <row r="1574" spans="1:103" x14ac:dyDescent="0.2">
      <c r="A1574" s="60"/>
      <c r="B1574" s="60"/>
      <c r="C1574" s="60"/>
      <c r="D1574" s="60"/>
      <c r="E1574" s="60"/>
      <c r="F1574" s="60"/>
      <c r="G1574" s="60"/>
      <c r="H1574" s="60"/>
      <c r="I1574" s="60"/>
      <c r="J1574" s="60"/>
      <c r="K1574" s="60"/>
      <c r="L1574" s="60"/>
      <c r="M1574" s="60"/>
      <c r="N1574" s="60"/>
      <c r="O1574" s="60"/>
      <c r="P1574" s="60"/>
      <c r="Q1574" s="60"/>
      <c r="R1574" s="334">
        <v>4901</v>
      </c>
      <c r="S1574" s="319" t="s">
        <v>357</v>
      </c>
      <c r="BE1574" s="60"/>
      <c r="BR1574" s="60"/>
      <c r="BX1574" s="151"/>
      <c r="CB1574" s="151"/>
      <c r="CM1574" s="151"/>
      <c r="CO1574" s="151"/>
      <c r="CT1574" s="151"/>
      <c r="CY1574" s="151"/>
    </row>
    <row r="1575" spans="1:103" x14ac:dyDescent="0.2">
      <c r="A1575" s="60"/>
      <c r="B1575" s="60"/>
      <c r="C1575" s="60"/>
      <c r="D1575" s="60"/>
      <c r="E1575" s="60"/>
      <c r="F1575" s="60"/>
      <c r="G1575" s="60"/>
      <c r="H1575" s="60"/>
      <c r="I1575" s="60"/>
      <c r="J1575" s="60"/>
      <c r="K1575" s="60"/>
      <c r="L1575" s="60"/>
      <c r="M1575" s="60"/>
      <c r="N1575" s="60"/>
      <c r="O1575" s="60"/>
      <c r="P1575" s="60"/>
      <c r="Q1575" s="60"/>
      <c r="R1575" s="334">
        <v>4903</v>
      </c>
      <c r="S1575" s="319" t="s">
        <v>357</v>
      </c>
      <c r="BE1575" s="60"/>
      <c r="BR1575" s="60"/>
      <c r="BX1575" s="151"/>
      <c r="CB1575" s="151"/>
      <c r="CM1575" s="151"/>
      <c r="CO1575" s="151"/>
      <c r="CT1575" s="151"/>
      <c r="CY1575" s="151"/>
    </row>
    <row r="1576" spans="1:103" x14ac:dyDescent="0.2">
      <c r="A1576" s="60"/>
      <c r="B1576" s="60"/>
      <c r="C1576" s="60"/>
      <c r="D1576" s="60"/>
      <c r="E1576" s="60"/>
      <c r="F1576" s="60"/>
      <c r="G1576" s="60"/>
      <c r="H1576" s="60"/>
      <c r="I1576" s="60"/>
      <c r="J1576" s="60"/>
      <c r="K1576" s="60"/>
      <c r="L1576" s="60"/>
      <c r="M1576" s="60"/>
      <c r="N1576" s="60"/>
      <c r="O1576" s="60"/>
      <c r="P1576" s="60"/>
      <c r="Q1576" s="60"/>
      <c r="R1576" s="334">
        <v>4910</v>
      </c>
      <c r="S1576" s="319" t="s">
        <v>357</v>
      </c>
      <c r="BE1576" s="60"/>
      <c r="BR1576" s="60"/>
      <c r="BX1576" s="151"/>
      <c r="CB1576" s="151"/>
      <c r="CM1576" s="151"/>
      <c r="CO1576" s="151"/>
      <c r="CT1576" s="151"/>
      <c r="CY1576" s="151"/>
    </row>
    <row r="1577" spans="1:103" x14ac:dyDescent="0.2">
      <c r="A1577" s="60"/>
      <c r="B1577" s="60"/>
      <c r="C1577" s="60"/>
      <c r="D1577" s="60"/>
      <c r="E1577" s="60"/>
      <c r="F1577" s="60"/>
      <c r="G1577" s="60"/>
      <c r="H1577" s="60"/>
      <c r="I1577" s="60"/>
      <c r="J1577" s="60"/>
      <c r="K1577" s="60"/>
      <c r="L1577" s="60"/>
      <c r="M1577" s="60"/>
      <c r="N1577" s="60"/>
      <c r="O1577" s="60"/>
      <c r="P1577" s="60"/>
      <c r="Q1577" s="60"/>
      <c r="R1577" s="334">
        <v>4911</v>
      </c>
      <c r="S1577" s="319" t="s">
        <v>357</v>
      </c>
      <c r="BE1577" s="60"/>
      <c r="BR1577" s="60"/>
      <c r="BX1577" s="151"/>
      <c r="CB1577" s="151"/>
      <c r="CM1577" s="151"/>
      <c r="CO1577" s="151"/>
      <c r="CT1577" s="151"/>
      <c r="CY1577" s="151"/>
    </row>
    <row r="1578" spans="1:103" x14ac:dyDescent="0.2">
      <c r="A1578" s="60"/>
      <c r="B1578" s="60"/>
      <c r="C1578" s="60"/>
      <c r="D1578" s="60"/>
      <c r="E1578" s="60"/>
      <c r="F1578" s="60"/>
      <c r="G1578" s="60"/>
      <c r="H1578" s="60"/>
      <c r="I1578" s="60"/>
      <c r="J1578" s="60"/>
      <c r="K1578" s="60"/>
      <c r="L1578" s="60"/>
      <c r="M1578" s="60"/>
      <c r="N1578" s="60"/>
      <c r="O1578" s="60"/>
      <c r="P1578" s="60"/>
      <c r="Q1578" s="60"/>
      <c r="R1578" s="334">
        <v>4912</v>
      </c>
      <c r="S1578" s="319" t="s">
        <v>357</v>
      </c>
      <c r="BE1578" s="60"/>
      <c r="BR1578" s="60"/>
      <c r="BX1578" s="151"/>
      <c r="CB1578" s="151"/>
      <c r="CM1578" s="151"/>
      <c r="CO1578" s="151"/>
      <c r="CT1578" s="151"/>
      <c r="CY1578" s="151"/>
    </row>
    <row r="1579" spans="1:103" x14ac:dyDescent="0.2">
      <c r="A1579" s="60"/>
      <c r="B1579" s="60"/>
      <c r="C1579" s="60"/>
      <c r="D1579" s="60"/>
      <c r="E1579" s="60"/>
      <c r="F1579" s="60"/>
      <c r="G1579" s="60"/>
      <c r="H1579" s="60"/>
      <c r="I1579" s="60"/>
      <c r="J1579" s="60"/>
      <c r="K1579" s="60"/>
      <c r="L1579" s="60"/>
      <c r="M1579" s="60"/>
      <c r="N1579" s="60"/>
      <c r="O1579" s="60"/>
      <c r="P1579" s="60"/>
      <c r="Q1579" s="60"/>
      <c r="R1579" s="334">
        <v>4915</v>
      </c>
      <c r="S1579" s="319" t="s">
        <v>357</v>
      </c>
      <c r="BE1579" s="60"/>
      <c r="BR1579" s="60"/>
      <c r="BX1579" s="151"/>
      <c r="CB1579" s="151"/>
      <c r="CM1579" s="151"/>
      <c r="CO1579" s="151"/>
      <c r="CT1579" s="151"/>
      <c r="CY1579" s="151"/>
    </row>
    <row r="1580" spans="1:103" x14ac:dyDescent="0.2">
      <c r="A1580" s="60"/>
      <c r="B1580" s="60"/>
      <c r="C1580" s="60"/>
      <c r="D1580" s="60"/>
      <c r="E1580" s="60"/>
      <c r="F1580" s="60"/>
      <c r="G1580" s="60"/>
      <c r="H1580" s="60"/>
      <c r="I1580" s="60"/>
      <c r="J1580" s="60"/>
      <c r="K1580" s="60"/>
      <c r="L1580" s="60"/>
      <c r="M1580" s="60"/>
      <c r="N1580" s="60"/>
      <c r="O1580" s="60"/>
      <c r="P1580" s="60"/>
      <c r="Q1580" s="60"/>
      <c r="R1580" s="334">
        <v>4917</v>
      </c>
      <c r="S1580" s="319" t="s">
        <v>357</v>
      </c>
      <c r="BE1580" s="60"/>
      <c r="BR1580" s="60"/>
      <c r="BX1580" s="151"/>
      <c r="CB1580" s="151"/>
      <c r="CM1580" s="151"/>
      <c r="CO1580" s="151"/>
      <c r="CT1580" s="151"/>
      <c r="CY1580" s="151"/>
    </row>
    <row r="1581" spans="1:103" x14ac:dyDescent="0.2">
      <c r="A1581" s="60"/>
      <c r="B1581" s="60"/>
      <c r="C1581" s="60"/>
      <c r="D1581" s="60"/>
      <c r="E1581" s="60"/>
      <c r="F1581" s="60"/>
      <c r="G1581" s="60"/>
      <c r="H1581" s="60"/>
      <c r="I1581" s="60"/>
      <c r="J1581" s="60"/>
      <c r="K1581" s="60"/>
      <c r="L1581" s="60"/>
      <c r="M1581" s="60"/>
      <c r="N1581" s="60"/>
      <c r="O1581" s="60"/>
      <c r="P1581" s="60"/>
      <c r="Q1581" s="60"/>
      <c r="R1581" s="334">
        <v>4918</v>
      </c>
      <c r="S1581" s="319" t="s">
        <v>357</v>
      </c>
      <c r="BE1581" s="60"/>
      <c r="BR1581" s="60"/>
      <c r="BX1581" s="151"/>
      <c r="CB1581" s="151"/>
      <c r="CM1581" s="151"/>
      <c r="CO1581" s="151"/>
      <c r="CT1581" s="151"/>
      <c r="CY1581" s="151"/>
    </row>
    <row r="1582" spans="1:103" x14ac:dyDescent="0.2">
      <c r="A1582" s="60"/>
      <c r="B1582" s="60"/>
      <c r="C1582" s="60"/>
      <c r="D1582" s="60"/>
      <c r="E1582" s="60"/>
      <c r="F1582" s="60"/>
      <c r="G1582" s="60"/>
      <c r="H1582" s="60"/>
      <c r="I1582" s="60"/>
      <c r="J1582" s="60"/>
      <c r="K1582" s="60"/>
      <c r="L1582" s="60"/>
      <c r="M1582" s="60"/>
      <c r="N1582" s="60"/>
      <c r="O1582" s="60"/>
      <c r="P1582" s="60"/>
      <c r="Q1582" s="60"/>
      <c r="R1582" s="334">
        <v>4920</v>
      </c>
      <c r="S1582" s="319" t="s">
        <v>357</v>
      </c>
      <c r="BE1582" s="60"/>
      <c r="BR1582" s="60"/>
      <c r="BX1582" s="151"/>
      <c r="CB1582" s="151"/>
      <c r="CM1582" s="151"/>
      <c r="CO1582" s="151"/>
      <c r="CT1582" s="151"/>
      <c r="CY1582" s="151"/>
    </row>
    <row r="1583" spans="1:103" x14ac:dyDescent="0.2">
      <c r="A1583" s="60"/>
      <c r="B1583" s="60"/>
      <c r="C1583" s="60"/>
      <c r="D1583" s="60"/>
      <c r="E1583" s="60"/>
      <c r="F1583" s="60"/>
      <c r="G1583" s="60"/>
      <c r="H1583" s="60"/>
      <c r="I1583" s="60"/>
      <c r="J1583" s="60"/>
      <c r="K1583" s="60"/>
      <c r="L1583" s="60"/>
      <c r="M1583" s="60"/>
      <c r="N1583" s="60"/>
      <c r="O1583" s="60"/>
      <c r="P1583" s="60"/>
      <c r="Q1583" s="60"/>
      <c r="R1583" s="334">
        <v>4921</v>
      </c>
      <c r="S1583" s="319" t="s">
        <v>357</v>
      </c>
      <c r="BE1583" s="60"/>
      <c r="BR1583" s="60"/>
      <c r="BX1583" s="151"/>
      <c r="CB1583" s="151"/>
      <c r="CM1583" s="151"/>
      <c r="CO1583" s="151"/>
      <c r="CT1583" s="151"/>
      <c r="CY1583" s="151"/>
    </row>
    <row r="1584" spans="1:103" x14ac:dyDescent="0.2">
      <c r="A1584" s="60"/>
      <c r="B1584" s="60"/>
      <c r="C1584" s="60"/>
      <c r="D1584" s="60"/>
      <c r="E1584" s="60"/>
      <c r="F1584" s="60"/>
      <c r="G1584" s="60"/>
      <c r="H1584" s="60"/>
      <c r="I1584" s="60"/>
      <c r="J1584" s="60"/>
      <c r="K1584" s="60"/>
      <c r="L1584" s="60"/>
      <c r="M1584" s="60"/>
      <c r="N1584" s="60"/>
      <c r="O1584" s="60"/>
      <c r="P1584" s="60"/>
      <c r="Q1584" s="60"/>
      <c r="R1584" s="334">
        <v>4922</v>
      </c>
      <c r="S1584" s="319" t="s">
        <v>357</v>
      </c>
      <c r="BE1584" s="60"/>
      <c r="BR1584" s="60"/>
      <c r="BX1584" s="151"/>
      <c r="CB1584" s="151"/>
      <c r="CM1584" s="151"/>
      <c r="CO1584" s="151"/>
      <c r="CT1584" s="151"/>
      <c r="CY1584" s="151"/>
    </row>
    <row r="1585" spans="1:103" x14ac:dyDescent="0.2">
      <c r="A1585" s="60"/>
      <c r="B1585" s="60"/>
      <c r="C1585" s="60"/>
      <c r="D1585" s="60"/>
      <c r="E1585" s="60"/>
      <c r="F1585" s="60"/>
      <c r="G1585" s="60"/>
      <c r="H1585" s="60"/>
      <c r="I1585" s="60"/>
      <c r="J1585" s="60"/>
      <c r="K1585" s="60"/>
      <c r="L1585" s="60"/>
      <c r="M1585" s="60"/>
      <c r="N1585" s="60"/>
      <c r="O1585" s="60"/>
      <c r="P1585" s="60"/>
      <c r="Q1585" s="60"/>
      <c r="R1585" s="334">
        <v>4923</v>
      </c>
      <c r="S1585" s="319" t="s">
        <v>357</v>
      </c>
      <c r="BE1585" s="60"/>
      <c r="BR1585" s="60"/>
      <c r="BX1585" s="151"/>
      <c r="CB1585" s="151"/>
      <c r="CM1585" s="151"/>
      <c r="CO1585" s="151"/>
      <c r="CT1585" s="151"/>
      <c r="CY1585" s="151"/>
    </row>
    <row r="1586" spans="1:103" x14ac:dyDescent="0.2">
      <c r="A1586" s="60"/>
      <c r="B1586" s="60"/>
      <c r="C1586" s="60"/>
      <c r="D1586" s="60"/>
      <c r="E1586" s="60"/>
      <c r="F1586" s="60"/>
      <c r="G1586" s="60"/>
      <c r="H1586" s="60"/>
      <c r="I1586" s="60"/>
      <c r="J1586" s="60"/>
      <c r="K1586" s="60"/>
      <c r="L1586" s="60"/>
      <c r="M1586" s="60"/>
      <c r="N1586" s="60"/>
      <c r="O1586" s="60"/>
      <c r="P1586" s="60"/>
      <c r="Q1586" s="60"/>
      <c r="R1586" s="334">
        <v>4924</v>
      </c>
      <c r="S1586" s="319" t="s">
        <v>357</v>
      </c>
      <c r="BE1586" s="60"/>
      <c r="BR1586" s="60"/>
      <c r="BX1586" s="151"/>
      <c r="CB1586" s="151"/>
      <c r="CM1586" s="151"/>
      <c r="CO1586" s="151"/>
      <c r="CT1586" s="151"/>
      <c r="CY1586" s="151"/>
    </row>
    <row r="1587" spans="1:103" x14ac:dyDescent="0.2">
      <c r="A1587" s="60"/>
      <c r="B1587" s="60"/>
      <c r="C1587" s="60"/>
      <c r="D1587" s="60"/>
      <c r="E1587" s="60"/>
      <c r="F1587" s="60"/>
      <c r="G1587" s="60"/>
      <c r="H1587" s="60"/>
      <c r="I1587" s="60"/>
      <c r="J1587" s="60"/>
      <c r="K1587" s="60"/>
      <c r="L1587" s="60"/>
      <c r="M1587" s="60"/>
      <c r="N1587" s="60"/>
      <c r="O1587" s="60"/>
      <c r="P1587" s="60"/>
      <c r="Q1587" s="60"/>
      <c r="R1587" s="334">
        <v>4925</v>
      </c>
      <c r="S1587" s="319" t="s">
        <v>357</v>
      </c>
      <c r="BE1587" s="60"/>
      <c r="BR1587" s="60"/>
      <c r="BX1587" s="151"/>
      <c r="CB1587" s="151"/>
      <c r="CM1587" s="151"/>
      <c r="CO1587" s="151"/>
      <c r="CT1587" s="151"/>
      <c r="CY1587" s="151"/>
    </row>
    <row r="1588" spans="1:103" x14ac:dyDescent="0.2">
      <c r="A1588" s="60"/>
      <c r="B1588" s="60"/>
      <c r="C1588" s="60"/>
      <c r="D1588" s="60"/>
      <c r="E1588" s="60"/>
      <c r="F1588" s="60"/>
      <c r="G1588" s="60"/>
      <c r="H1588" s="60"/>
      <c r="I1588" s="60"/>
      <c r="J1588" s="60"/>
      <c r="K1588" s="60"/>
      <c r="L1588" s="60"/>
      <c r="M1588" s="60"/>
      <c r="N1588" s="60"/>
      <c r="O1588" s="60"/>
      <c r="P1588" s="60"/>
      <c r="Q1588" s="60"/>
      <c r="R1588" s="334">
        <v>4926</v>
      </c>
      <c r="S1588" s="319" t="s">
        <v>357</v>
      </c>
      <c r="BE1588" s="60"/>
      <c r="BR1588" s="60"/>
      <c r="BX1588" s="151"/>
      <c r="CB1588" s="151"/>
      <c r="CM1588" s="151"/>
      <c r="CO1588" s="151"/>
      <c r="CT1588" s="151"/>
      <c r="CY1588" s="151"/>
    </row>
    <row r="1589" spans="1:103" x14ac:dyDescent="0.2">
      <c r="A1589" s="60"/>
      <c r="B1589" s="60"/>
      <c r="C1589" s="60"/>
      <c r="D1589" s="60"/>
      <c r="E1589" s="60"/>
      <c r="F1589" s="60"/>
      <c r="G1589" s="60"/>
      <c r="H1589" s="60"/>
      <c r="I1589" s="60"/>
      <c r="J1589" s="60"/>
      <c r="K1589" s="60"/>
      <c r="L1589" s="60"/>
      <c r="M1589" s="60"/>
      <c r="N1589" s="60"/>
      <c r="O1589" s="60"/>
      <c r="P1589" s="60"/>
      <c r="Q1589" s="60"/>
      <c r="R1589" s="334">
        <v>4927</v>
      </c>
      <c r="S1589" s="319" t="s">
        <v>357</v>
      </c>
      <c r="BE1589" s="60"/>
      <c r="BR1589" s="60"/>
      <c r="BX1589" s="151"/>
      <c r="CB1589" s="151"/>
      <c r="CM1589" s="151"/>
      <c r="CO1589" s="151"/>
      <c r="CT1589" s="151"/>
      <c r="CY1589" s="151"/>
    </row>
    <row r="1590" spans="1:103" x14ac:dyDescent="0.2">
      <c r="A1590" s="60"/>
      <c r="B1590" s="60"/>
      <c r="C1590" s="60"/>
      <c r="D1590" s="60"/>
      <c r="E1590" s="60"/>
      <c r="F1590" s="60"/>
      <c r="G1590" s="60"/>
      <c r="H1590" s="60"/>
      <c r="I1590" s="60"/>
      <c r="J1590" s="60"/>
      <c r="K1590" s="60"/>
      <c r="L1590" s="60"/>
      <c r="M1590" s="60"/>
      <c r="N1590" s="60"/>
      <c r="O1590" s="60"/>
      <c r="P1590" s="60"/>
      <c r="Q1590" s="60"/>
      <c r="R1590" s="334">
        <v>4928</v>
      </c>
      <c r="S1590" s="319" t="s">
        <v>357</v>
      </c>
      <c r="BE1590" s="60"/>
      <c r="BR1590" s="60"/>
      <c r="BX1590" s="151"/>
      <c r="CB1590" s="151"/>
      <c r="CM1590" s="151"/>
      <c r="CO1590" s="151"/>
      <c r="CT1590" s="151"/>
      <c r="CY1590" s="151"/>
    </row>
    <row r="1591" spans="1:103" x14ac:dyDescent="0.2">
      <c r="A1591" s="60"/>
      <c r="B1591" s="60"/>
      <c r="C1591" s="60"/>
      <c r="D1591" s="60"/>
      <c r="E1591" s="60"/>
      <c r="F1591" s="60"/>
      <c r="G1591" s="60"/>
      <c r="H1591" s="60"/>
      <c r="I1591" s="60"/>
      <c r="J1591" s="60"/>
      <c r="K1591" s="60"/>
      <c r="L1591" s="60"/>
      <c r="M1591" s="60"/>
      <c r="N1591" s="60"/>
      <c r="O1591" s="60"/>
      <c r="P1591" s="60"/>
      <c r="Q1591" s="60"/>
      <c r="R1591" s="334">
        <v>4929</v>
      </c>
      <c r="S1591" s="319" t="s">
        <v>357</v>
      </c>
      <c r="BE1591" s="60"/>
      <c r="BR1591" s="60"/>
      <c r="BX1591" s="151"/>
      <c r="CB1591" s="151"/>
      <c r="CM1591" s="151"/>
      <c r="CO1591" s="151"/>
      <c r="CT1591" s="151"/>
      <c r="CY1591" s="151"/>
    </row>
    <row r="1592" spans="1:103" x14ac:dyDescent="0.2">
      <c r="A1592" s="60"/>
      <c r="B1592" s="60"/>
      <c r="C1592" s="60"/>
      <c r="D1592" s="60"/>
      <c r="E1592" s="60"/>
      <c r="F1592" s="60"/>
      <c r="G1592" s="60"/>
      <c r="H1592" s="60"/>
      <c r="I1592" s="60"/>
      <c r="J1592" s="60"/>
      <c r="K1592" s="60"/>
      <c r="L1592" s="60"/>
      <c r="M1592" s="60"/>
      <c r="N1592" s="60"/>
      <c r="O1592" s="60"/>
      <c r="P1592" s="60"/>
      <c r="Q1592" s="60"/>
      <c r="R1592" s="334">
        <v>4930</v>
      </c>
      <c r="S1592" s="319" t="s">
        <v>357</v>
      </c>
      <c r="BE1592" s="60"/>
      <c r="BR1592" s="60"/>
      <c r="BX1592" s="151"/>
      <c r="CB1592" s="151"/>
      <c r="CM1592" s="151"/>
      <c r="CO1592" s="151"/>
      <c r="CT1592" s="151"/>
      <c r="CY1592" s="151"/>
    </row>
    <row r="1593" spans="1:103" x14ac:dyDescent="0.2">
      <c r="A1593" s="60"/>
      <c r="B1593" s="60"/>
      <c r="C1593" s="60"/>
      <c r="D1593" s="60"/>
      <c r="E1593" s="60"/>
      <c r="F1593" s="60"/>
      <c r="G1593" s="60"/>
      <c r="H1593" s="60"/>
      <c r="I1593" s="60"/>
      <c r="J1593" s="60"/>
      <c r="K1593" s="60"/>
      <c r="L1593" s="60"/>
      <c r="M1593" s="60"/>
      <c r="N1593" s="60"/>
      <c r="O1593" s="60"/>
      <c r="P1593" s="60"/>
      <c r="Q1593" s="60"/>
      <c r="R1593" s="334">
        <v>4932</v>
      </c>
      <c r="S1593" s="319" t="s">
        <v>357</v>
      </c>
      <c r="BE1593" s="60"/>
      <c r="BR1593" s="60"/>
      <c r="BX1593" s="151"/>
      <c r="CB1593" s="151"/>
      <c r="CM1593" s="151"/>
      <c r="CO1593" s="151"/>
      <c r="CT1593" s="151"/>
      <c r="CY1593" s="151"/>
    </row>
    <row r="1594" spans="1:103" x14ac:dyDescent="0.2">
      <c r="A1594" s="60"/>
      <c r="B1594" s="60"/>
      <c r="C1594" s="60"/>
      <c r="D1594" s="60"/>
      <c r="E1594" s="60"/>
      <c r="F1594" s="60"/>
      <c r="G1594" s="60"/>
      <c r="H1594" s="60"/>
      <c r="I1594" s="60"/>
      <c r="J1594" s="60"/>
      <c r="K1594" s="60"/>
      <c r="L1594" s="60"/>
      <c r="M1594" s="60"/>
      <c r="N1594" s="60"/>
      <c r="O1594" s="60"/>
      <c r="P1594" s="60"/>
      <c r="Q1594" s="60"/>
      <c r="R1594" s="334">
        <v>4933</v>
      </c>
      <c r="S1594" s="319" t="s">
        <v>357</v>
      </c>
      <c r="BE1594" s="60"/>
      <c r="BR1594" s="60"/>
      <c r="BX1594" s="151"/>
      <c r="CB1594" s="151"/>
      <c r="CM1594" s="151"/>
      <c r="CO1594" s="151"/>
      <c r="CT1594" s="151"/>
      <c r="CY1594" s="151"/>
    </row>
    <row r="1595" spans="1:103" x14ac:dyDescent="0.2">
      <c r="A1595" s="60"/>
      <c r="B1595" s="60"/>
      <c r="C1595" s="60"/>
      <c r="D1595" s="60"/>
      <c r="E1595" s="60"/>
      <c r="F1595" s="60"/>
      <c r="G1595" s="60"/>
      <c r="H1595" s="60"/>
      <c r="I1595" s="60"/>
      <c r="J1595" s="60"/>
      <c r="K1595" s="60"/>
      <c r="L1595" s="60"/>
      <c r="M1595" s="60"/>
      <c r="N1595" s="60"/>
      <c r="O1595" s="60"/>
      <c r="P1595" s="60"/>
      <c r="Q1595" s="60"/>
      <c r="R1595" s="334">
        <v>4935</v>
      </c>
      <c r="S1595" s="319" t="s">
        <v>357</v>
      </c>
      <c r="BE1595" s="60"/>
      <c r="BR1595" s="60"/>
      <c r="BX1595" s="151"/>
      <c r="CB1595" s="151"/>
      <c r="CM1595" s="151"/>
      <c r="CO1595" s="151"/>
      <c r="CT1595" s="151"/>
      <c r="CY1595" s="151"/>
    </row>
    <row r="1596" spans="1:103" x14ac:dyDescent="0.2">
      <c r="A1596" s="60"/>
      <c r="B1596" s="60"/>
      <c r="C1596" s="60"/>
      <c r="D1596" s="60"/>
      <c r="E1596" s="60"/>
      <c r="F1596" s="60"/>
      <c r="G1596" s="60"/>
      <c r="H1596" s="60"/>
      <c r="I1596" s="60"/>
      <c r="J1596" s="60"/>
      <c r="K1596" s="60"/>
      <c r="L1596" s="60"/>
      <c r="M1596" s="60"/>
      <c r="N1596" s="60"/>
      <c r="O1596" s="60"/>
      <c r="P1596" s="60"/>
      <c r="Q1596" s="60"/>
      <c r="R1596" s="334">
        <v>4936</v>
      </c>
      <c r="S1596" s="319" t="s">
        <v>357</v>
      </c>
      <c r="BE1596" s="60"/>
      <c r="BR1596" s="60"/>
      <c r="BX1596" s="151"/>
      <c r="CB1596" s="151"/>
      <c r="CM1596" s="151"/>
      <c r="CO1596" s="151"/>
      <c r="CT1596" s="151"/>
      <c r="CY1596" s="151"/>
    </row>
    <row r="1597" spans="1:103" x14ac:dyDescent="0.2">
      <c r="A1597" s="60"/>
      <c r="B1597" s="60"/>
      <c r="C1597" s="60"/>
      <c r="D1597" s="60"/>
      <c r="E1597" s="60"/>
      <c r="F1597" s="60"/>
      <c r="G1597" s="60"/>
      <c r="H1597" s="60"/>
      <c r="I1597" s="60"/>
      <c r="J1597" s="60"/>
      <c r="K1597" s="60"/>
      <c r="L1597" s="60"/>
      <c r="M1597" s="60"/>
      <c r="N1597" s="60"/>
      <c r="O1597" s="60"/>
      <c r="P1597" s="60"/>
      <c r="Q1597" s="60"/>
      <c r="R1597" s="334">
        <v>4937</v>
      </c>
      <c r="S1597" s="319" t="s">
        <v>357</v>
      </c>
      <c r="BE1597" s="60"/>
      <c r="BR1597" s="60"/>
      <c r="BX1597" s="151"/>
      <c r="CB1597" s="151"/>
      <c r="CM1597" s="151"/>
      <c r="CO1597" s="151"/>
      <c r="CT1597" s="151"/>
      <c r="CY1597" s="151"/>
    </row>
    <row r="1598" spans="1:103" x14ac:dyDescent="0.2">
      <c r="A1598" s="60"/>
      <c r="B1598" s="60"/>
      <c r="C1598" s="60"/>
      <c r="D1598" s="60"/>
      <c r="E1598" s="60"/>
      <c r="F1598" s="60"/>
      <c r="G1598" s="60"/>
      <c r="H1598" s="60"/>
      <c r="I1598" s="60"/>
      <c r="J1598" s="60"/>
      <c r="K1598" s="60"/>
      <c r="L1598" s="60"/>
      <c r="M1598" s="60"/>
      <c r="N1598" s="60"/>
      <c r="O1598" s="60"/>
      <c r="P1598" s="60"/>
      <c r="Q1598" s="60"/>
      <c r="R1598" s="334">
        <v>4938</v>
      </c>
      <c r="S1598" s="319" t="s">
        <v>357</v>
      </c>
      <c r="BE1598" s="60"/>
      <c r="BR1598" s="60"/>
      <c r="BX1598" s="151"/>
      <c r="CB1598" s="151"/>
      <c r="CM1598" s="151"/>
      <c r="CO1598" s="151"/>
      <c r="CT1598" s="151"/>
      <c r="CY1598" s="151"/>
    </row>
    <row r="1599" spans="1:103" x14ac:dyDescent="0.2">
      <c r="A1599" s="60"/>
      <c r="B1599" s="60"/>
      <c r="C1599" s="60"/>
      <c r="D1599" s="60"/>
      <c r="E1599" s="60"/>
      <c r="F1599" s="60"/>
      <c r="G1599" s="60"/>
      <c r="H1599" s="60"/>
      <c r="I1599" s="60"/>
      <c r="J1599" s="60"/>
      <c r="K1599" s="60"/>
      <c r="L1599" s="60"/>
      <c r="M1599" s="60"/>
      <c r="N1599" s="60"/>
      <c r="O1599" s="60"/>
      <c r="P1599" s="60"/>
      <c r="Q1599" s="60"/>
      <c r="R1599" s="334">
        <v>4939</v>
      </c>
      <c r="S1599" s="319" t="s">
        <v>357</v>
      </c>
      <c r="BE1599" s="60"/>
      <c r="BR1599" s="60"/>
      <c r="BX1599" s="151"/>
      <c r="CB1599" s="151"/>
      <c r="CM1599" s="151"/>
      <c r="CO1599" s="151"/>
      <c r="CT1599" s="151"/>
      <c r="CY1599" s="151"/>
    </row>
    <row r="1600" spans="1:103" x14ac:dyDescent="0.2">
      <c r="A1600" s="60"/>
      <c r="B1600" s="60"/>
      <c r="C1600" s="60"/>
      <c r="D1600" s="60"/>
      <c r="E1600" s="60"/>
      <c r="F1600" s="60"/>
      <c r="G1600" s="60"/>
      <c r="H1600" s="60"/>
      <c r="I1600" s="60"/>
      <c r="J1600" s="60"/>
      <c r="K1600" s="60"/>
      <c r="L1600" s="60"/>
      <c r="M1600" s="60"/>
      <c r="N1600" s="60"/>
      <c r="O1600" s="60"/>
      <c r="P1600" s="60"/>
      <c r="Q1600" s="60"/>
      <c r="R1600" s="334">
        <v>4940</v>
      </c>
      <c r="S1600" s="319" t="s">
        <v>357</v>
      </c>
      <c r="BE1600" s="60"/>
      <c r="BR1600" s="60"/>
      <c r="BX1600" s="151"/>
      <c r="CB1600" s="151"/>
      <c r="CM1600" s="151"/>
      <c r="CO1600" s="151"/>
      <c r="CT1600" s="151"/>
      <c r="CY1600" s="151"/>
    </row>
    <row r="1601" spans="1:103" x14ac:dyDescent="0.2">
      <c r="A1601" s="60"/>
      <c r="B1601" s="60"/>
      <c r="C1601" s="60"/>
      <c r="D1601" s="60"/>
      <c r="E1601" s="60"/>
      <c r="F1601" s="60"/>
      <c r="G1601" s="60"/>
      <c r="H1601" s="60"/>
      <c r="I1601" s="60"/>
      <c r="J1601" s="60"/>
      <c r="K1601" s="60"/>
      <c r="L1601" s="60"/>
      <c r="M1601" s="60"/>
      <c r="N1601" s="60"/>
      <c r="O1601" s="60"/>
      <c r="P1601" s="60"/>
      <c r="Q1601" s="60"/>
      <c r="R1601" s="334">
        <v>4941</v>
      </c>
      <c r="S1601" s="319" t="s">
        <v>357</v>
      </c>
      <c r="BE1601" s="60"/>
      <c r="BR1601" s="60"/>
      <c r="BX1601" s="151"/>
      <c r="CB1601" s="151"/>
      <c r="CM1601" s="151"/>
      <c r="CO1601" s="151"/>
      <c r="CT1601" s="151"/>
      <c r="CY1601" s="151"/>
    </row>
    <row r="1602" spans="1:103" x14ac:dyDescent="0.2">
      <c r="A1602" s="60"/>
      <c r="B1602" s="60"/>
      <c r="C1602" s="60"/>
      <c r="D1602" s="60"/>
      <c r="E1602" s="60"/>
      <c r="F1602" s="60"/>
      <c r="G1602" s="60"/>
      <c r="H1602" s="60"/>
      <c r="I1602" s="60"/>
      <c r="J1602" s="60"/>
      <c r="K1602" s="60"/>
      <c r="L1602" s="60"/>
      <c r="M1602" s="60"/>
      <c r="N1602" s="60"/>
      <c r="O1602" s="60"/>
      <c r="P1602" s="60"/>
      <c r="Q1602" s="60"/>
      <c r="R1602" s="334">
        <v>4942</v>
      </c>
      <c r="S1602" s="319" t="s">
        <v>357</v>
      </c>
      <c r="BE1602" s="60"/>
      <c r="BR1602" s="60"/>
      <c r="BX1602" s="151"/>
      <c r="CB1602" s="151"/>
      <c r="CM1602" s="151"/>
      <c r="CO1602" s="151"/>
      <c r="CT1602" s="151"/>
      <c r="CY1602" s="151"/>
    </row>
    <row r="1603" spans="1:103" x14ac:dyDescent="0.2">
      <c r="A1603" s="60"/>
      <c r="B1603" s="60"/>
      <c r="C1603" s="60"/>
      <c r="D1603" s="60"/>
      <c r="E1603" s="60"/>
      <c r="F1603" s="60"/>
      <c r="G1603" s="60"/>
      <c r="H1603" s="60"/>
      <c r="I1603" s="60"/>
      <c r="J1603" s="60"/>
      <c r="K1603" s="60"/>
      <c r="L1603" s="60"/>
      <c r="M1603" s="60"/>
      <c r="N1603" s="60"/>
      <c r="O1603" s="60"/>
      <c r="P1603" s="60"/>
      <c r="Q1603" s="60"/>
      <c r="R1603" s="334">
        <v>4943</v>
      </c>
      <c r="S1603" s="319" t="s">
        <v>357</v>
      </c>
      <c r="BE1603" s="60"/>
      <c r="BR1603" s="60"/>
      <c r="BX1603" s="151"/>
      <c r="CB1603" s="151"/>
      <c r="CM1603" s="151"/>
      <c r="CO1603" s="151"/>
      <c r="CT1603" s="151"/>
      <c r="CY1603" s="151"/>
    </row>
    <row r="1604" spans="1:103" x14ac:dyDescent="0.2">
      <c r="A1604" s="60"/>
      <c r="B1604" s="60"/>
      <c r="C1604" s="60"/>
      <c r="D1604" s="60"/>
      <c r="E1604" s="60"/>
      <c r="F1604" s="60"/>
      <c r="G1604" s="60"/>
      <c r="H1604" s="60"/>
      <c r="I1604" s="60"/>
      <c r="J1604" s="60"/>
      <c r="K1604" s="60"/>
      <c r="L1604" s="60"/>
      <c r="M1604" s="60"/>
      <c r="N1604" s="60"/>
      <c r="O1604" s="60"/>
      <c r="P1604" s="60"/>
      <c r="Q1604" s="60"/>
      <c r="R1604" s="334">
        <v>4944</v>
      </c>
      <c r="S1604" s="319" t="s">
        <v>357</v>
      </c>
      <c r="BE1604" s="60"/>
      <c r="BR1604" s="60"/>
      <c r="BX1604" s="151"/>
      <c r="CB1604" s="151"/>
      <c r="CM1604" s="151"/>
      <c r="CO1604" s="151"/>
      <c r="CT1604" s="151"/>
      <c r="CY1604" s="151"/>
    </row>
    <row r="1605" spans="1:103" x14ac:dyDescent="0.2">
      <c r="A1605" s="60"/>
      <c r="B1605" s="60"/>
      <c r="C1605" s="60"/>
      <c r="D1605" s="60"/>
      <c r="E1605" s="60"/>
      <c r="F1605" s="60"/>
      <c r="G1605" s="60"/>
      <c r="H1605" s="60"/>
      <c r="I1605" s="60"/>
      <c r="J1605" s="60"/>
      <c r="K1605" s="60"/>
      <c r="L1605" s="60"/>
      <c r="M1605" s="60"/>
      <c r="N1605" s="60"/>
      <c r="O1605" s="60"/>
      <c r="P1605" s="60"/>
      <c r="Q1605" s="60"/>
      <c r="R1605" s="334">
        <v>4945</v>
      </c>
      <c r="S1605" s="319" t="s">
        <v>357</v>
      </c>
      <c r="BE1605" s="60"/>
      <c r="BR1605" s="60"/>
      <c r="BX1605" s="151"/>
      <c r="CB1605" s="151"/>
      <c r="CM1605" s="151"/>
      <c r="CO1605" s="151"/>
      <c r="CT1605" s="151"/>
      <c r="CY1605" s="151"/>
    </row>
    <row r="1606" spans="1:103" x14ac:dyDescent="0.2">
      <c r="A1606" s="60"/>
      <c r="B1606" s="60"/>
      <c r="C1606" s="60"/>
      <c r="D1606" s="60"/>
      <c r="E1606" s="60"/>
      <c r="F1606" s="60"/>
      <c r="G1606" s="60"/>
      <c r="H1606" s="60"/>
      <c r="I1606" s="60"/>
      <c r="J1606" s="60"/>
      <c r="K1606" s="60"/>
      <c r="L1606" s="60"/>
      <c r="M1606" s="60"/>
      <c r="N1606" s="60"/>
      <c r="O1606" s="60"/>
      <c r="P1606" s="60"/>
      <c r="Q1606" s="60"/>
      <c r="R1606" s="334">
        <v>4947</v>
      </c>
      <c r="S1606" s="319" t="s">
        <v>357</v>
      </c>
      <c r="BE1606" s="60"/>
      <c r="BR1606" s="60"/>
      <c r="BX1606" s="151"/>
      <c r="CB1606" s="151"/>
      <c r="CM1606" s="151"/>
      <c r="CO1606" s="151"/>
      <c r="CT1606" s="151"/>
      <c r="CY1606" s="151"/>
    </row>
    <row r="1607" spans="1:103" x14ac:dyDescent="0.2">
      <c r="A1607" s="60"/>
      <c r="B1607" s="60"/>
      <c r="C1607" s="60"/>
      <c r="D1607" s="60"/>
      <c r="E1607" s="60"/>
      <c r="F1607" s="60"/>
      <c r="G1607" s="60"/>
      <c r="H1607" s="60"/>
      <c r="I1607" s="60"/>
      <c r="J1607" s="60"/>
      <c r="K1607" s="60"/>
      <c r="L1607" s="60"/>
      <c r="M1607" s="60"/>
      <c r="N1607" s="60"/>
      <c r="O1607" s="60"/>
      <c r="P1607" s="60"/>
      <c r="Q1607" s="60"/>
      <c r="R1607" s="334">
        <v>4949</v>
      </c>
      <c r="S1607" s="319" t="s">
        <v>357</v>
      </c>
      <c r="BE1607" s="60"/>
      <c r="BR1607" s="60"/>
      <c r="BX1607" s="151"/>
      <c r="CB1607" s="151"/>
      <c r="CM1607" s="151"/>
      <c r="CO1607" s="151"/>
      <c r="CT1607" s="151"/>
      <c r="CY1607" s="151"/>
    </row>
    <row r="1608" spans="1:103" x14ac:dyDescent="0.2">
      <c r="A1608" s="60"/>
      <c r="B1608" s="60"/>
      <c r="C1608" s="60"/>
      <c r="D1608" s="60"/>
      <c r="E1608" s="60"/>
      <c r="F1608" s="60"/>
      <c r="G1608" s="60"/>
      <c r="H1608" s="60"/>
      <c r="I1608" s="60"/>
      <c r="J1608" s="60"/>
      <c r="K1608" s="60"/>
      <c r="L1608" s="60"/>
      <c r="M1608" s="60"/>
      <c r="N1608" s="60"/>
      <c r="O1608" s="60"/>
      <c r="P1608" s="60"/>
      <c r="Q1608" s="60"/>
      <c r="R1608" s="334">
        <v>4950</v>
      </c>
      <c r="S1608" s="319" t="s">
        <v>357</v>
      </c>
      <c r="BE1608" s="60"/>
      <c r="BR1608" s="60"/>
      <c r="BX1608" s="151"/>
      <c r="CB1608" s="151"/>
      <c r="CM1608" s="151"/>
      <c r="CO1608" s="151"/>
      <c r="CT1608" s="151"/>
      <c r="CY1608" s="151"/>
    </row>
    <row r="1609" spans="1:103" x14ac:dyDescent="0.2">
      <c r="A1609" s="60"/>
      <c r="B1609" s="60"/>
      <c r="C1609" s="60"/>
      <c r="D1609" s="60"/>
      <c r="E1609" s="60"/>
      <c r="F1609" s="60"/>
      <c r="G1609" s="60"/>
      <c r="H1609" s="60"/>
      <c r="I1609" s="60"/>
      <c r="J1609" s="60"/>
      <c r="K1609" s="60"/>
      <c r="L1609" s="60"/>
      <c r="M1609" s="60"/>
      <c r="N1609" s="60"/>
      <c r="O1609" s="60"/>
      <c r="P1609" s="60"/>
      <c r="Q1609" s="60"/>
      <c r="R1609" s="334">
        <v>4951</v>
      </c>
      <c r="S1609" s="319" t="s">
        <v>357</v>
      </c>
      <c r="BE1609" s="60"/>
      <c r="BR1609" s="60"/>
      <c r="BX1609" s="151"/>
      <c r="CB1609" s="151"/>
      <c r="CM1609" s="151"/>
      <c r="CO1609" s="151"/>
      <c r="CT1609" s="151"/>
      <c r="CY1609" s="151"/>
    </row>
    <row r="1610" spans="1:103" x14ac:dyDescent="0.2">
      <c r="A1610" s="60"/>
      <c r="B1610" s="60"/>
      <c r="C1610" s="60"/>
      <c r="D1610" s="60"/>
      <c r="E1610" s="60"/>
      <c r="F1610" s="60"/>
      <c r="G1610" s="60"/>
      <c r="H1610" s="60"/>
      <c r="I1610" s="60"/>
      <c r="J1610" s="60"/>
      <c r="K1610" s="60"/>
      <c r="L1610" s="60"/>
      <c r="M1610" s="60"/>
      <c r="N1610" s="60"/>
      <c r="O1610" s="60"/>
      <c r="P1610" s="60"/>
      <c r="Q1610" s="60"/>
      <c r="R1610" s="334">
        <v>4952</v>
      </c>
      <c r="S1610" s="319" t="s">
        <v>357</v>
      </c>
      <c r="BE1610" s="60"/>
      <c r="BR1610" s="60"/>
      <c r="BX1610" s="151"/>
      <c r="CB1610" s="151"/>
      <c r="CM1610" s="151"/>
      <c r="CO1610" s="151"/>
      <c r="CT1610" s="151"/>
      <c r="CY1610" s="151"/>
    </row>
    <row r="1611" spans="1:103" x14ac:dyDescent="0.2">
      <c r="A1611" s="60"/>
      <c r="B1611" s="60"/>
      <c r="C1611" s="60"/>
      <c r="D1611" s="60"/>
      <c r="E1611" s="60"/>
      <c r="F1611" s="60"/>
      <c r="G1611" s="60"/>
      <c r="H1611" s="60"/>
      <c r="I1611" s="60"/>
      <c r="J1611" s="60"/>
      <c r="K1611" s="60"/>
      <c r="L1611" s="60"/>
      <c r="M1611" s="60"/>
      <c r="N1611" s="60"/>
      <c r="O1611" s="60"/>
      <c r="P1611" s="60"/>
      <c r="Q1611" s="60"/>
      <c r="R1611" s="334">
        <v>4953</v>
      </c>
      <c r="S1611" s="319" t="s">
        <v>357</v>
      </c>
      <c r="BE1611" s="60"/>
      <c r="BR1611" s="60"/>
      <c r="BX1611" s="151"/>
      <c r="CB1611" s="151"/>
      <c r="CM1611" s="151"/>
      <c r="CO1611" s="151"/>
      <c r="CT1611" s="151"/>
      <c r="CY1611" s="151"/>
    </row>
    <row r="1612" spans="1:103" x14ac:dyDescent="0.2">
      <c r="A1612" s="60"/>
      <c r="B1612" s="60"/>
      <c r="C1612" s="60"/>
      <c r="D1612" s="60"/>
      <c r="E1612" s="60"/>
      <c r="F1612" s="60"/>
      <c r="G1612" s="60"/>
      <c r="H1612" s="60"/>
      <c r="I1612" s="60"/>
      <c r="J1612" s="60"/>
      <c r="K1612" s="60"/>
      <c r="L1612" s="60"/>
      <c r="M1612" s="60"/>
      <c r="N1612" s="60"/>
      <c r="O1612" s="60"/>
      <c r="P1612" s="60"/>
      <c r="Q1612" s="60"/>
      <c r="R1612" s="334">
        <v>4954</v>
      </c>
      <c r="S1612" s="319" t="s">
        <v>357</v>
      </c>
      <c r="BE1612" s="60"/>
      <c r="BR1612" s="60"/>
      <c r="BX1612" s="151"/>
      <c r="CB1612" s="151"/>
      <c r="CM1612" s="151"/>
      <c r="CO1612" s="151"/>
      <c r="CT1612" s="151"/>
      <c r="CY1612" s="151"/>
    </row>
    <row r="1613" spans="1:103" x14ac:dyDescent="0.2">
      <c r="A1613" s="60"/>
      <c r="B1613" s="60"/>
      <c r="C1613" s="60"/>
      <c r="D1613" s="60"/>
      <c r="E1613" s="60"/>
      <c r="F1613" s="60"/>
      <c r="G1613" s="60"/>
      <c r="H1613" s="60"/>
      <c r="I1613" s="60"/>
      <c r="J1613" s="60"/>
      <c r="K1613" s="60"/>
      <c r="L1613" s="60"/>
      <c r="M1613" s="60"/>
      <c r="N1613" s="60"/>
      <c r="O1613" s="60"/>
      <c r="P1613" s="60"/>
      <c r="Q1613" s="60"/>
      <c r="R1613" s="334">
        <v>4955</v>
      </c>
      <c r="S1613" s="319" t="s">
        <v>357</v>
      </c>
      <c r="BE1613" s="60"/>
      <c r="BR1613" s="60"/>
      <c r="BX1613" s="151"/>
      <c r="CB1613" s="151"/>
      <c r="CM1613" s="151"/>
      <c r="CO1613" s="151"/>
      <c r="CT1613" s="151"/>
      <c r="CY1613" s="151"/>
    </row>
    <row r="1614" spans="1:103" x14ac:dyDescent="0.2">
      <c r="A1614" s="60"/>
      <c r="B1614" s="60"/>
      <c r="C1614" s="60"/>
      <c r="D1614" s="60"/>
      <c r="E1614" s="60"/>
      <c r="F1614" s="60"/>
      <c r="G1614" s="60"/>
      <c r="H1614" s="60"/>
      <c r="I1614" s="60"/>
      <c r="J1614" s="60"/>
      <c r="K1614" s="60"/>
      <c r="L1614" s="60"/>
      <c r="M1614" s="60"/>
      <c r="N1614" s="60"/>
      <c r="O1614" s="60"/>
      <c r="P1614" s="60"/>
      <c r="Q1614" s="60"/>
      <c r="R1614" s="334">
        <v>4956</v>
      </c>
      <c r="S1614" s="319" t="s">
        <v>357</v>
      </c>
      <c r="BE1614" s="60"/>
      <c r="BR1614" s="60"/>
      <c r="BX1614" s="151"/>
      <c r="CB1614" s="151"/>
      <c r="CM1614" s="151"/>
      <c r="CO1614" s="151"/>
      <c r="CT1614" s="151"/>
      <c r="CY1614" s="151"/>
    </row>
    <row r="1615" spans="1:103" x14ac:dyDescent="0.2">
      <c r="A1615" s="60"/>
      <c r="B1615" s="60"/>
      <c r="C1615" s="60"/>
      <c r="D1615" s="60"/>
      <c r="E1615" s="60"/>
      <c r="F1615" s="60"/>
      <c r="G1615" s="60"/>
      <c r="H1615" s="60"/>
      <c r="I1615" s="60"/>
      <c r="J1615" s="60"/>
      <c r="K1615" s="60"/>
      <c r="L1615" s="60"/>
      <c r="M1615" s="60"/>
      <c r="N1615" s="60"/>
      <c r="O1615" s="60"/>
      <c r="P1615" s="60"/>
      <c r="Q1615" s="60"/>
      <c r="R1615" s="334">
        <v>4957</v>
      </c>
      <c r="S1615" s="319" t="s">
        <v>357</v>
      </c>
      <c r="BE1615" s="60"/>
      <c r="BR1615" s="60"/>
      <c r="BX1615" s="151"/>
      <c r="CB1615" s="151"/>
      <c r="CM1615" s="151"/>
      <c r="CO1615" s="151"/>
      <c r="CT1615" s="151"/>
      <c r="CY1615" s="151"/>
    </row>
    <row r="1616" spans="1:103" x14ac:dyDescent="0.2">
      <c r="A1616" s="60"/>
      <c r="B1616" s="60"/>
      <c r="C1616" s="60"/>
      <c r="D1616" s="60"/>
      <c r="E1616" s="60"/>
      <c r="F1616" s="60"/>
      <c r="G1616" s="60"/>
      <c r="H1616" s="60"/>
      <c r="I1616" s="60"/>
      <c r="J1616" s="60"/>
      <c r="K1616" s="60"/>
      <c r="L1616" s="60"/>
      <c r="M1616" s="60"/>
      <c r="N1616" s="60"/>
      <c r="O1616" s="60"/>
      <c r="P1616" s="60"/>
      <c r="Q1616" s="60"/>
      <c r="R1616" s="334">
        <v>4958</v>
      </c>
      <c r="S1616" s="319" t="s">
        <v>357</v>
      </c>
      <c r="BE1616" s="60"/>
      <c r="BR1616" s="60"/>
      <c r="BX1616" s="151"/>
      <c r="CB1616" s="151"/>
      <c r="CM1616" s="151"/>
      <c r="CO1616" s="151"/>
      <c r="CT1616" s="151"/>
      <c r="CY1616" s="151"/>
    </row>
    <row r="1617" spans="1:103" x14ac:dyDescent="0.2">
      <c r="A1617" s="60"/>
      <c r="B1617" s="60"/>
      <c r="C1617" s="60"/>
      <c r="D1617" s="60"/>
      <c r="E1617" s="60"/>
      <c r="F1617" s="60"/>
      <c r="G1617" s="60"/>
      <c r="H1617" s="60"/>
      <c r="I1617" s="60"/>
      <c r="J1617" s="60"/>
      <c r="K1617" s="60"/>
      <c r="L1617" s="60"/>
      <c r="M1617" s="60"/>
      <c r="N1617" s="60"/>
      <c r="O1617" s="60"/>
      <c r="P1617" s="60"/>
      <c r="Q1617" s="60"/>
      <c r="R1617" s="334">
        <v>4961</v>
      </c>
      <c r="S1617" s="319" t="s">
        <v>357</v>
      </c>
      <c r="BE1617" s="60"/>
      <c r="BR1617" s="60"/>
      <c r="BX1617" s="151"/>
      <c r="CB1617" s="151"/>
      <c r="CM1617" s="151"/>
      <c r="CO1617" s="151"/>
      <c r="CT1617" s="151"/>
      <c r="CY1617" s="151"/>
    </row>
    <row r="1618" spans="1:103" x14ac:dyDescent="0.2">
      <c r="A1618" s="60"/>
      <c r="B1618" s="60"/>
      <c r="C1618" s="60"/>
      <c r="D1618" s="60"/>
      <c r="E1618" s="60"/>
      <c r="F1618" s="60"/>
      <c r="G1618" s="60"/>
      <c r="H1618" s="60"/>
      <c r="I1618" s="60"/>
      <c r="J1618" s="60"/>
      <c r="K1618" s="60"/>
      <c r="L1618" s="60"/>
      <c r="M1618" s="60"/>
      <c r="N1618" s="60"/>
      <c r="O1618" s="60"/>
      <c r="P1618" s="60"/>
      <c r="Q1618" s="60"/>
      <c r="R1618" s="334">
        <v>4962</v>
      </c>
      <c r="S1618" s="319" t="s">
        <v>357</v>
      </c>
      <c r="BE1618" s="60"/>
      <c r="BR1618" s="60"/>
      <c r="BX1618" s="151"/>
      <c r="CB1618" s="151"/>
      <c r="CM1618" s="151"/>
      <c r="CO1618" s="151"/>
      <c r="CT1618" s="151"/>
      <c r="CY1618" s="151"/>
    </row>
    <row r="1619" spans="1:103" x14ac:dyDescent="0.2">
      <c r="A1619" s="60"/>
      <c r="B1619" s="60"/>
      <c r="C1619" s="60"/>
      <c r="D1619" s="60"/>
      <c r="E1619" s="60"/>
      <c r="F1619" s="60"/>
      <c r="G1619" s="60"/>
      <c r="H1619" s="60"/>
      <c r="I1619" s="60"/>
      <c r="J1619" s="60"/>
      <c r="K1619" s="60"/>
      <c r="L1619" s="60"/>
      <c r="M1619" s="60"/>
      <c r="N1619" s="60"/>
      <c r="O1619" s="60"/>
      <c r="P1619" s="60"/>
      <c r="Q1619" s="60"/>
      <c r="R1619" s="334">
        <v>4963</v>
      </c>
      <c r="S1619" s="319" t="s">
        <v>357</v>
      </c>
      <c r="BE1619" s="60"/>
      <c r="BR1619" s="60"/>
      <c r="BX1619" s="151"/>
      <c r="CB1619" s="151"/>
      <c r="CM1619" s="151"/>
      <c r="CO1619" s="151"/>
      <c r="CT1619" s="151"/>
      <c r="CY1619" s="151"/>
    </row>
    <row r="1620" spans="1:103" x14ac:dyDescent="0.2">
      <c r="A1620" s="60"/>
      <c r="B1620" s="60"/>
      <c r="C1620" s="60"/>
      <c r="D1620" s="60"/>
      <c r="E1620" s="60"/>
      <c r="F1620" s="60"/>
      <c r="G1620" s="60"/>
      <c r="H1620" s="60"/>
      <c r="I1620" s="60"/>
      <c r="J1620" s="60"/>
      <c r="K1620" s="60"/>
      <c r="L1620" s="60"/>
      <c r="M1620" s="60"/>
      <c r="N1620" s="60"/>
      <c r="O1620" s="60"/>
      <c r="P1620" s="60"/>
      <c r="Q1620" s="60"/>
      <c r="R1620" s="334">
        <v>4964</v>
      </c>
      <c r="S1620" s="319" t="s">
        <v>357</v>
      </c>
      <c r="BE1620" s="60"/>
      <c r="BR1620" s="60"/>
      <c r="BX1620" s="151"/>
      <c r="CB1620" s="151"/>
      <c r="CM1620" s="151"/>
      <c r="CO1620" s="151"/>
      <c r="CT1620" s="151"/>
      <c r="CY1620" s="151"/>
    </row>
    <row r="1621" spans="1:103" x14ac:dyDescent="0.2">
      <c r="A1621" s="60"/>
      <c r="B1621" s="60"/>
      <c r="C1621" s="60"/>
      <c r="D1621" s="60"/>
      <c r="E1621" s="60"/>
      <c r="F1621" s="60"/>
      <c r="G1621" s="60"/>
      <c r="H1621" s="60"/>
      <c r="I1621" s="60"/>
      <c r="J1621" s="60"/>
      <c r="K1621" s="60"/>
      <c r="L1621" s="60"/>
      <c r="M1621" s="60"/>
      <c r="N1621" s="60"/>
      <c r="O1621" s="60"/>
      <c r="P1621" s="60"/>
      <c r="Q1621" s="60"/>
      <c r="R1621" s="334">
        <v>4965</v>
      </c>
      <c r="S1621" s="319" t="s">
        <v>357</v>
      </c>
      <c r="BE1621" s="60"/>
      <c r="BR1621" s="60"/>
      <c r="BX1621" s="151"/>
      <c r="CB1621" s="151"/>
      <c r="CM1621" s="151"/>
      <c r="CO1621" s="151"/>
      <c r="CT1621" s="151"/>
      <c r="CY1621" s="151"/>
    </row>
    <row r="1622" spans="1:103" x14ac:dyDescent="0.2">
      <c r="A1622" s="60"/>
      <c r="B1622" s="60"/>
      <c r="C1622" s="60"/>
      <c r="D1622" s="60"/>
      <c r="E1622" s="60"/>
      <c r="F1622" s="60"/>
      <c r="G1622" s="60"/>
      <c r="H1622" s="60"/>
      <c r="I1622" s="60"/>
      <c r="J1622" s="60"/>
      <c r="K1622" s="60"/>
      <c r="L1622" s="60"/>
      <c r="M1622" s="60"/>
      <c r="N1622" s="60"/>
      <c r="O1622" s="60"/>
      <c r="P1622" s="60"/>
      <c r="Q1622" s="60"/>
      <c r="R1622" s="334">
        <v>4966</v>
      </c>
      <c r="S1622" s="319" t="s">
        <v>357</v>
      </c>
      <c r="BE1622" s="60"/>
      <c r="BR1622" s="60"/>
      <c r="BX1622" s="151"/>
      <c r="CB1622" s="151"/>
      <c r="CM1622" s="151"/>
      <c r="CO1622" s="151"/>
      <c r="CT1622" s="151"/>
      <c r="CY1622" s="151"/>
    </row>
    <row r="1623" spans="1:103" x14ac:dyDescent="0.2">
      <c r="A1623" s="60"/>
      <c r="B1623" s="60"/>
      <c r="C1623" s="60"/>
      <c r="D1623" s="60"/>
      <c r="E1623" s="60"/>
      <c r="F1623" s="60"/>
      <c r="G1623" s="60"/>
      <c r="H1623" s="60"/>
      <c r="I1623" s="60"/>
      <c r="J1623" s="60"/>
      <c r="K1623" s="60"/>
      <c r="L1623" s="60"/>
      <c r="M1623" s="60"/>
      <c r="N1623" s="60"/>
      <c r="O1623" s="60"/>
      <c r="P1623" s="60"/>
      <c r="Q1623" s="60"/>
      <c r="R1623" s="334">
        <v>4967</v>
      </c>
      <c r="S1623" s="319" t="s">
        <v>357</v>
      </c>
      <c r="BE1623" s="60"/>
      <c r="BR1623" s="60"/>
      <c r="BX1623" s="151"/>
      <c r="CB1623" s="151"/>
      <c r="CM1623" s="151"/>
      <c r="CO1623" s="151"/>
      <c r="CT1623" s="151"/>
      <c r="CY1623" s="151"/>
    </row>
    <row r="1624" spans="1:103" x14ac:dyDescent="0.2">
      <c r="A1624" s="60"/>
      <c r="B1624" s="60"/>
      <c r="C1624" s="60"/>
      <c r="D1624" s="60"/>
      <c r="E1624" s="60"/>
      <c r="F1624" s="60"/>
      <c r="G1624" s="60"/>
      <c r="H1624" s="60"/>
      <c r="I1624" s="60"/>
      <c r="J1624" s="60"/>
      <c r="K1624" s="60"/>
      <c r="L1624" s="60"/>
      <c r="M1624" s="60"/>
      <c r="N1624" s="60"/>
      <c r="O1624" s="60"/>
      <c r="P1624" s="60"/>
      <c r="Q1624" s="60"/>
      <c r="R1624" s="334">
        <v>4969</v>
      </c>
      <c r="S1624" s="319" t="s">
        <v>357</v>
      </c>
      <c r="BE1624" s="60"/>
      <c r="BR1624" s="60"/>
      <c r="BX1624" s="151"/>
      <c r="CB1624" s="151"/>
      <c r="CM1624" s="151"/>
      <c r="CO1624" s="151"/>
      <c r="CT1624" s="151"/>
      <c r="CY1624" s="151"/>
    </row>
    <row r="1625" spans="1:103" x14ac:dyDescent="0.2">
      <c r="A1625" s="60"/>
      <c r="B1625" s="60"/>
      <c r="C1625" s="60"/>
      <c r="D1625" s="60"/>
      <c r="E1625" s="60"/>
      <c r="F1625" s="60"/>
      <c r="G1625" s="60"/>
      <c r="H1625" s="60"/>
      <c r="I1625" s="60"/>
      <c r="J1625" s="60"/>
      <c r="K1625" s="60"/>
      <c r="L1625" s="60"/>
      <c r="M1625" s="60"/>
      <c r="N1625" s="60"/>
      <c r="O1625" s="60"/>
      <c r="P1625" s="60"/>
      <c r="Q1625" s="60"/>
      <c r="R1625" s="334">
        <v>4970</v>
      </c>
      <c r="S1625" s="319" t="s">
        <v>357</v>
      </c>
      <c r="BE1625" s="60"/>
      <c r="BR1625" s="60"/>
      <c r="BX1625" s="151"/>
      <c r="CB1625" s="151"/>
      <c r="CM1625" s="151"/>
      <c r="CO1625" s="151"/>
      <c r="CT1625" s="151"/>
      <c r="CY1625" s="151"/>
    </row>
    <row r="1626" spans="1:103" x14ac:dyDescent="0.2">
      <c r="A1626" s="60"/>
      <c r="B1626" s="60"/>
      <c r="C1626" s="60"/>
      <c r="D1626" s="60"/>
      <c r="E1626" s="60"/>
      <c r="F1626" s="60"/>
      <c r="G1626" s="60"/>
      <c r="H1626" s="60"/>
      <c r="I1626" s="60"/>
      <c r="J1626" s="60"/>
      <c r="K1626" s="60"/>
      <c r="L1626" s="60"/>
      <c r="M1626" s="60"/>
      <c r="N1626" s="60"/>
      <c r="O1626" s="60"/>
      <c r="P1626" s="60"/>
      <c r="Q1626" s="60"/>
      <c r="R1626" s="334">
        <v>4971</v>
      </c>
      <c r="S1626" s="319" t="s">
        <v>357</v>
      </c>
      <c r="BE1626" s="60"/>
      <c r="BR1626" s="60"/>
      <c r="BX1626" s="151"/>
      <c r="CB1626" s="151"/>
      <c r="CM1626" s="151"/>
      <c r="CO1626" s="151"/>
      <c r="CT1626" s="151"/>
      <c r="CY1626" s="151"/>
    </row>
    <row r="1627" spans="1:103" x14ac:dyDescent="0.2">
      <c r="A1627" s="60"/>
      <c r="B1627" s="60"/>
      <c r="C1627" s="60"/>
      <c r="D1627" s="60"/>
      <c r="E1627" s="60"/>
      <c r="F1627" s="60"/>
      <c r="G1627" s="60"/>
      <c r="H1627" s="60"/>
      <c r="I1627" s="60"/>
      <c r="J1627" s="60"/>
      <c r="K1627" s="60"/>
      <c r="L1627" s="60"/>
      <c r="M1627" s="60"/>
      <c r="N1627" s="60"/>
      <c r="O1627" s="60"/>
      <c r="P1627" s="60"/>
      <c r="Q1627" s="60"/>
      <c r="R1627" s="334">
        <v>4972</v>
      </c>
      <c r="S1627" s="319" t="s">
        <v>357</v>
      </c>
      <c r="BE1627" s="60"/>
      <c r="BR1627" s="60"/>
      <c r="BX1627" s="151"/>
      <c r="CB1627" s="151"/>
      <c r="CM1627" s="151"/>
      <c r="CO1627" s="151"/>
      <c r="CT1627" s="151"/>
      <c r="CY1627" s="151"/>
    </row>
    <row r="1628" spans="1:103" x14ac:dyDescent="0.2">
      <c r="A1628" s="60"/>
      <c r="B1628" s="60"/>
      <c r="C1628" s="60"/>
      <c r="D1628" s="60"/>
      <c r="E1628" s="60"/>
      <c r="F1628" s="60"/>
      <c r="G1628" s="60"/>
      <c r="H1628" s="60"/>
      <c r="I1628" s="60"/>
      <c r="J1628" s="60"/>
      <c r="K1628" s="60"/>
      <c r="L1628" s="60"/>
      <c r="M1628" s="60"/>
      <c r="N1628" s="60"/>
      <c r="O1628" s="60"/>
      <c r="P1628" s="60"/>
      <c r="Q1628" s="60"/>
      <c r="R1628" s="334">
        <v>4973</v>
      </c>
      <c r="S1628" s="319" t="s">
        <v>357</v>
      </c>
      <c r="BE1628" s="60"/>
      <c r="BR1628" s="60"/>
      <c r="BX1628" s="151"/>
      <c r="CB1628" s="151"/>
      <c r="CM1628" s="151"/>
      <c r="CO1628" s="151"/>
      <c r="CT1628" s="151"/>
      <c r="CY1628" s="151"/>
    </row>
    <row r="1629" spans="1:103" x14ac:dyDescent="0.2">
      <c r="A1629" s="60"/>
      <c r="B1629" s="60"/>
      <c r="C1629" s="60"/>
      <c r="D1629" s="60"/>
      <c r="E1629" s="60"/>
      <c r="F1629" s="60"/>
      <c r="G1629" s="60"/>
      <c r="H1629" s="60"/>
      <c r="I1629" s="60"/>
      <c r="J1629" s="60"/>
      <c r="K1629" s="60"/>
      <c r="L1629" s="60"/>
      <c r="M1629" s="60"/>
      <c r="N1629" s="60"/>
      <c r="O1629" s="60"/>
      <c r="P1629" s="60"/>
      <c r="Q1629" s="60"/>
      <c r="R1629" s="334">
        <v>4974</v>
      </c>
      <c r="S1629" s="319" t="s">
        <v>357</v>
      </c>
      <c r="BE1629" s="60"/>
      <c r="BR1629" s="60"/>
      <c r="BX1629" s="151"/>
      <c r="CB1629" s="151"/>
      <c r="CM1629" s="151"/>
      <c r="CO1629" s="151"/>
      <c r="CT1629" s="151"/>
      <c r="CY1629" s="151"/>
    </row>
    <row r="1630" spans="1:103" x14ac:dyDescent="0.2">
      <c r="A1630" s="60"/>
      <c r="B1630" s="60"/>
      <c r="C1630" s="60"/>
      <c r="D1630" s="60"/>
      <c r="E1630" s="60"/>
      <c r="F1630" s="60"/>
      <c r="G1630" s="60"/>
      <c r="H1630" s="60"/>
      <c r="I1630" s="60"/>
      <c r="J1630" s="60"/>
      <c r="K1630" s="60"/>
      <c r="L1630" s="60"/>
      <c r="M1630" s="60"/>
      <c r="N1630" s="60"/>
      <c r="O1630" s="60"/>
      <c r="P1630" s="60"/>
      <c r="Q1630" s="60"/>
      <c r="R1630" s="334">
        <v>4975</v>
      </c>
      <c r="S1630" s="319" t="s">
        <v>357</v>
      </c>
      <c r="BE1630" s="60"/>
      <c r="BR1630" s="60"/>
      <c r="BX1630" s="151"/>
      <c r="CB1630" s="151"/>
      <c r="CM1630" s="151"/>
      <c r="CO1630" s="151"/>
      <c r="CT1630" s="151"/>
      <c r="CY1630" s="151"/>
    </row>
    <row r="1631" spans="1:103" x14ac:dyDescent="0.2">
      <c r="A1631" s="60"/>
      <c r="B1631" s="60"/>
      <c r="C1631" s="60"/>
      <c r="D1631" s="60"/>
      <c r="E1631" s="60"/>
      <c r="F1631" s="60"/>
      <c r="G1631" s="60"/>
      <c r="H1631" s="60"/>
      <c r="I1631" s="60"/>
      <c r="J1631" s="60"/>
      <c r="K1631" s="60"/>
      <c r="L1631" s="60"/>
      <c r="M1631" s="60"/>
      <c r="N1631" s="60"/>
      <c r="O1631" s="60"/>
      <c r="P1631" s="60"/>
      <c r="Q1631" s="60"/>
      <c r="R1631" s="334">
        <v>4976</v>
      </c>
      <c r="S1631" s="319" t="s">
        <v>357</v>
      </c>
      <c r="BE1631" s="60"/>
      <c r="BR1631" s="60"/>
      <c r="BX1631" s="151"/>
      <c r="CB1631" s="151"/>
      <c r="CM1631" s="151"/>
      <c r="CO1631" s="151"/>
      <c r="CT1631" s="151"/>
      <c r="CY1631" s="151"/>
    </row>
    <row r="1632" spans="1:103" x14ac:dyDescent="0.2">
      <c r="A1632" s="60"/>
      <c r="B1632" s="60"/>
      <c r="C1632" s="60"/>
      <c r="D1632" s="60"/>
      <c r="E1632" s="60"/>
      <c r="F1632" s="60"/>
      <c r="G1632" s="60"/>
      <c r="H1632" s="60"/>
      <c r="I1632" s="60"/>
      <c r="J1632" s="60"/>
      <c r="K1632" s="60"/>
      <c r="L1632" s="60"/>
      <c r="M1632" s="60"/>
      <c r="N1632" s="60"/>
      <c r="O1632" s="60"/>
      <c r="P1632" s="60"/>
      <c r="Q1632" s="60"/>
      <c r="R1632" s="334">
        <v>4978</v>
      </c>
      <c r="S1632" s="319" t="s">
        <v>357</v>
      </c>
      <c r="BE1632" s="60"/>
      <c r="BR1632" s="60"/>
      <c r="BX1632" s="151"/>
      <c r="CB1632" s="151"/>
      <c r="CM1632" s="151"/>
      <c r="CO1632" s="151"/>
      <c r="CT1632" s="151"/>
      <c r="CY1632" s="151"/>
    </row>
    <row r="1633" spans="1:103" x14ac:dyDescent="0.2">
      <c r="A1633" s="60"/>
      <c r="B1633" s="60"/>
      <c r="C1633" s="60"/>
      <c r="D1633" s="60"/>
      <c r="E1633" s="60"/>
      <c r="F1633" s="60"/>
      <c r="G1633" s="60"/>
      <c r="H1633" s="60"/>
      <c r="I1633" s="60"/>
      <c r="J1633" s="60"/>
      <c r="K1633" s="60"/>
      <c r="L1633" s="60"/>
      <c r="M1633" s="60"/>
      <c r="N1633" s="60"/>
      <c r="O1633" s="60"/>
      <c r="P1633" s="60"/>
      <c r="Q1633" s="60"/>
      <c r="R1633" s="334">
        <v>4979</v>
      </c>
      <c r="S1633" s="319" t="s">
        <v>357</v>
      </c>
      <c r="BE1633" s="60"/>
      <c r="BR1633" s="60"/>
      <c r="BX1633" s="151"/>
      <c r="CB1633" s="151"/>
      <c r="CM1633" s="151"/>
      <c r="CO1633" s="151"/>
      <c r="CT1633" s="151"/>
      <c r="CY1633" s="151"/>
    </row>
    <row r="1634" spans="1:103" x14ac:dyDescent="0.2">
      <c r="A1634" s="60"/>
      <c r="B1634" s="60"/>
      <c r="C1634" s="60"/>
      <c r="D1634" s="60"/>
      <c r="E1634" s="60"/>
      <c r="F1634" s="60"/>
      <c r="G1634" s="60"/>
      <c r="H1634" s="60"/>
      <c r="I1634" s="60"/>
      <c r="J1634" s="60"/>
      <c r="K1634" s="60"/>
      <c r="L1634" s="60"/>
      <c r="M1634" s="60"/>
      <c r="N1634" s="60"/>
      <c r="O1634" s="60"/>
      <c r="P1634" s="60"/>
      <c r="Q1634" s="60"/>
      <c r="R1634" s="334">
        <v>4981</v>
      </c>
      <c r="S1634" s="319" t="s">
        <v>357</v>
      </c>
      <c r="BE1634" s="60"/>
      <c r="BR1634" s="60"/>
      <c r="BX1634" s="151"/>
      <c r="CB1634" s="151"/>
      <c r="CM1634" s="151"/>
      <c r="CO1634" s="151"/>
      <c r="CT1634" s="151"/>
      <c r="CY1634" s="151"/>
    </row>
    <row r="1635" spans="1:103" x14ac:dyDescent="0.2">
      <c r="A1635" s="60"/>
      <c r="B1635" s="60"/>
      <c r="C1635" s="60"/>
      <c r="D1635" s="60"/>
      <c r="E1635" s="60"/>
      <c r="F1635" s="60"/>
      <c r="G1635" s="60"/>
      <c r="H1635" s="60"/>
      <c r="I1635" s="60"/>
      <c r="J1635" s="60"/>
      <c r="K1635" s="60"/>
      <c r="L1635" s="60"/>
      <c r="M1635" s="60"/>
      <c r="N1635" s="60"/>
      <c r="O1635" s="60"/>
      <c r="P1635" s="60"/>
      <c r="Q1635" s="60"/>
      <c r="R1635" s="334">
        <v>4982</v>
      </c>
      <c r="S1635" s="319" t="s">
        <v>357</v>
      </c>
      <c r="BE1635" s="60"/>
      <c r="BR1635" s="60"/>
      <c r="BX1635" s="151"/>
      <c r="CB1635" s="151"/>
      <c r="CM1635" s="151"/>
      <c r="CO1635" s="151"/>
      <c r="CT1635" s="151"/>
      <c r="CY1635" s="151"/>
    </row>
    <row r="1636" spans="1:103" x14ac:dyDescent="0.2">
      <c r="A1636" s="60"/>
      <c r="B1636" s="60"/>
      <c r="C1636" s="60"/>
      <c r="D1636" s="60"/>
      <c r="E1636" s="60"/>
      <c r="F1636" s="60"/>
      <c r="G1636" s="60"/>
      <c r="H1636" s="60"/>
      <c r="I1636" s="60"/>
      <c r="J1636" s="60"/>
      <c r="K1636" s="60"/>
      <c r="L1636" s="60"/>
      <c r="M1636" s="60"/>
      <c r="N1636" s="60"/>
      <c r="O1636" s="60"/>
      <c r="P1636" s="60"/>
      <c r="Q1636" s="60"/>
      <c r="R1636" s="334">
        <v>4983</v>
      </c>
      <c r="S1636" s="319" t="s">
        <v>357</v>
      </c>
      <c r="BE1636" s="60"/>
      <c r="BR1636" s="60"/>
      <c r="BX1636" s="151"/>
      <c r="CB1636" s="151"/>
      <c r="CM1636" s="151"/>
      <c r="CO1636" s="151"/>
      <c r="CT1636" s="151"/>
      <c r="CY1636" s="151"/>
    </row>
    <row r="1637" spans="1:103" x14ac:dyDescent="0.2">
      <c r="A1637" s="60"/>
      <c r="B1637" s="60"/>
      <c r="C1637" s="60"/>
      <c r="D1637" s="60"/>
      <c r="E1637" s="60"/>
      <c r="F1637" s="60"/>
      <c r="G1637" s="60"/>
      <c r="H1637" s="60"/>
      <c r="I1637" s="60"/>
      <c r="J1637" s="60"/>
      <c r="K1637" s="60"/>
      <c r="L1637" s="60"/>
      <c r="M1637" s="60"/>
      <c r="N1637" s="60"/>
      <c r="O1637" s="60"/>
      <c r="P1637" s="60"/>
      <c r="Q1637" s="60"/>
      <c r="R1637" s="334">
        <v>4984</v>
      </c>
      <c r="S1637" s="319" t="s">
        <v>357</v>
      </c>
      <c r="BE1637" s="60"/>
      <c r="BR1637" s="60"/>
      <c r="BX1637" s="151"/>
      <c r="CB1637" s="151"/>
      <c r="CM1637" s="151"/>
      <c r="CO1637" s="151"/>
      <c r="CT1637" s="151"/>
      <c r="CY1637" s="151"/>
    </row>
    <row r="1638" spans="1:103" x14ac:dyDescent="0.2">
      <c r="A1638" s="60"/>
      <c r="B1638" s="60"/>
      <c r="C1638" s="60"/>
      <c r="D1638" s="60"/>
      <c r="E1638" s="60"/>
      <c r="F1638" s="60"/>
      <c r="G1638" s="60"/>
      <c r="H1638" s="60"/>
      <c r="I1638" s="60"/>
      <c r="J1638" s="60"/>
      <c r="K1638" s="60"/>
      <c r="L1638" s="60"/>
      <c r="M1638" s="60"/>
      <c r="N1638" s="60"/>
      <c r="O1638" s="60"/>
      <c r="P1638" s="60"/>
      <c r="Q1638" s="60"/>
      <c r="R1638" s="334">
        <v>4985</v>
      </c>
      <c r="S1638" s="319" t="s">
        <v>357</v>
      </c>
      <c r="BE1638" s="60"/>
      <c r="BR1638" s="60"/>
      <c r="BX1638" s="151"/>
      <c r="CB1638" s="151"/>
      <c r="CM1638" s="151"/>
      <c r="CO1638" s="151"/>
      <c r="CT1638" s="151"/>
      <c r="CY1638" s="151"/>
    </row>
    <row r="1639" spans="1:103" x14ac:dyDescent="0.2">
      <c r="A1639" s="60"/>
      <c r="B1639" s="60"/>
      <c r="C1639" s="60"/>
      <c r="D1639" s="60"/>
      <c r="E1639" s="60"/>
      <c r="F1639" s="60"/>
      <c r="G1639" s="60"/>
      <c r="H1639" s="60"/>
      <c r="I1639" s="60"/>
      <c r="J1639" s="60"/>
      <c r="K1639" s="60"/>
      <c r="L1639" s="60"/>
      <c r="M1639" s="60"/>
      <c r="N1639" s="60"/>
      <c r="O1639" s="60"/>
      <c r="P1639" s="60"/>
      <c r="Q1639" s="60"/>
      <c r="R1639" s="334">
        <v>4986</v>
      </c>
      <c r="S1639" s="319" t="s">
        <v>357</v>
      </c>
      <c r="BE1639" s="60"/>
      <c r="BR1639" s="60"/>
      <c r="BX1639" s="151"/>
      <c r="CB1639" s="151"/>
      <c r="CM1639" s="151"/>
      <c r="CO1639" s="151"/>
      <c r="CT1639" s="151"/>
      <c r="CY1639" s="151"/>
    </row>
    <row r="1640" spans="1:103" x14ac:dyDescent="0.2">
      <c r="A1640" s="60"/>
      <c r="B1640" s="60"/>
      <c r="C1640" s="60"/>
      <c r="D1640" s="60"/>
      <c r="E1640" s="60"/>
      <c r="F1640" s="60"/>
      <c r="G1640" s="60"/>
      <c r="H1640" s="60"/>
      <c r="I1640" s="60"/>
      <c r="J1640" s="60"/>
      <c r="K1640" s="60"/>
      <c r="L1640" s="60"/>
      <c r="M1640" s="60"/>
      <c r="N1640" s="60"/>
      <c r="O1640" s="60"/>
      <c r="P1640" s="60"/>
      <c r="Q1640" s="60"/>
      <c r="R1640" s="334">
        <v>4987</v>
      </c>
      <c r="S1640" s="319" t="s">
        <v>357</v>
      </c>
      <c r="BE1640" s="60"/>
      <c r="BR1640" s="60"/>
      <c r="BX1640" s="151"/>
      <c r="CB1640" s="151"/>
      <c r="CM1640" s="151"/>
      <c r="CO1640" s="151"/>
      <c r="CT1640" s="151"/>
      <c r="CY1640" s="151"/>
    </row>
    <row r="1641" spans="1:103" x14ac:dyDescent="0.2">
      <c r="A1641" s="60"/>
      <c r="B1641" s="60"/>
      <c r="C1641" s="60"/>
      <c r="D1641" s="60"/>
      <c r="E1641" s="60"/>
      <c r="F1641" s="60"/>
      <c r="G1641" s="60"/>
      <c r="H1641" s="60"/>
      <c r="I1641" s="60"/>
      <c r="J1641" s="60"/>
      <c r="K1641" s="60"/>
      <c r="L1641" s="60"/>
      <c r="M1641" s="60"/>
      <c r="N1641" s="60"/>
      <c r="O1641" s="60"/>
      <c r="P1641" s="60"/>
      <c r="Q1641" s="60"/>
      <c r="R1641" s="334">
        <v>4988</v>
      </c>
      <c r="S1641" s="319" t="s">
        <v>357</v>
      </c>
      <c r="BE1641" s="60"/>
      <c r="BR1641" s="60"/>
      <c r="BX1641" s="151"/>
      <c r="CB1641" s="151"/>
      <c r="CM1641" s="151"/>
      <c r="CO1641" s="151"/>
      <c r="CT1641" s="151"/>
      <c r="CY1641" s="151"/>
    </row>
    <row r="1642" spans="1:103" x14ac:dyDescent="0.2">
      <c r="A1642" s="60"/>
      <c r="B1642" s="60"/>
      <c r="C1642" s="60"/>
      <c r="D1642" s="60"/>
      <c r="E1642" s="60"/>
      <c r="F1642" s="60"/>
      <c r="G1642" s="60"/>
      <c r="H1642" s="60"/>
      <c r="I1642" s="60"/>
      <c r="J1642" s="60"/>
      <c r="K1642" s="60"/>
      <c r="L1642" s="60"/>
      <c r="M1642" s="60"/>
      <c r="N1642" s="60"/>
      <c r="O1642" s="60"/>
      <c r="P1642" s="60"/>
      <c r="Q1642" s="60"/>
      <c r="R1642" s="334">
        <v>4989</v>
      </c>
      <c r="S1642" s="319" t="s">
        <v>357</v>
      </c>
      <c r="BE1642" s="60"/>
      <c r="BR1642" s="60"/>
      <c r="BX1642" s="151"/>
      <c r="CB1642" s="151"/>
      <c r="CM1642" s="151"/>
      <c r="CO1642" s="151"/>
      <c r="CT1642" s="151"/>
      <c r="CY1642" s="151"/>
    </row>
    <row r="1643" spans="1:103" x14ac:dyDescent="0.2">
      <c r="A1643" s="60"/>
      <c r="B1643" s="60"/>
      <c r="C1643" s="60"/>
      <c r="D1643" s="60"/>
      <c r="E1643" s="60"/>
      <c r="F1643" s="60"/>
      <c r="G1643" s="60"/>
      <c r="H1643" s="60"/>
      <c r="I1643" s="60"/>
      <c r="J1643" s="60"/>
      <c r="K1643" s="60"/>
      <c r="L1643" s="60"/>
      <c r="M1643" s="60"/>
      <c r="N1643" s="60"/>
      <c r="O1643" s="60"/>
      <c r="P1643" s="60"/>
      <c r="Q1643" s="60"/>
      <c r="R1643" s="334">
        <v>4992</v>
      </c>
      <c r="S1643" s="319" t="s">
        <v>357</v>
      </c>
      <c r="BE1643" s="60"/>
      <c r="BR1643" s="60"/>
      <c r="BX1643" s="151"/>
      <c r="CB1643" s="151"/>
      <c r="CM1643" s="151"/>
      <c r="CO1643" s="151"/>
      <c r="CT1643" s="151"/>
      <c r="CY1643" s="151"/>
    </row>
    <row r="1644" spans="1:103" x14ac:dyDescent="0.2">
      <c r="A1644" s="60"/>
      <c r="B1644" s="60"/>
      <c r="C1644" s="60"/>
      <c r="D1644" s="60"/>
      <c r="E1644" s="60"/>
      <c r="F1644" s="60"/>
      <c r="G1644" s="60"/>
      <c r="H1644" s="60"/>
      <c r="I1644" s="60"/>
      <c r="J1644" s="60"/>
      <c r="K1644" s="60"/>
      <c r="L1644" s="60"/>
      <c r="M1644" s="60"/>
      <c r="N1644" s="60"/>
      <c r="O1644" s="60"/>
      <c r="P1644" s="60"/>
      <c r="Q1644" s="60"/>
      <c r="R1644" s="334">
        <v>5001</v>
      </c>
      <c r="S1644" s="319" t="s">
        <v>357</v>
      </c>
      <c r="BE1644" s="60"/>
      <c r="BR1644" s="60"/>
      <c r="BX1644" s="151"/>
      <c r="CB1644" s="151"/>
      <c r="CM1644" s="151"/>
      <c r="CO1644" s="151"/>
      <c r="CT1644" s="151"/>
      <c r="CY1644" s="151"/>
    </row>
    <row r="1645" spans="1:103" x14ac:dyDescent="0.2">
      <c r="A1645" s="60"/>
      <c r="B1645" s="60"/>
      <c r="C1645" s="60"/>
      <c r="D1645" s="60"/>
      <c r="E1645" s="60"/>
      <c r="F1645" s="60"/>
      <c r="G1645" s="60"/>
      <c r="H1645" s="60"/>
      <c r="I1645" s="60"/>
      <c r="J1645" s="60"/>
      <c r="K1645" s="60"/>
      <c r="L1645" s="60"/>
      <c r="M1645" s="60"/>
      <c r="N1645" s="60"/>
      <c r="O1645" s="60"/>
      <c r="P1645" s="60"/>
      <c r="Q1645" s="60"/>
      <c r="R1645" s="334">
        <v>5009</v>
      </c>
      <c r="S1645" s="319" t="s">
        <v>357</v>
      </c>
      <c r="BE1645" s="60"/>
      <c r="BR1645" s="60"/>
      <c r="BX1645" s="151"/>
      <c r="CB1645" s="151"/>
      <c r="CM1645" s="151"/>
      <c r="CO1645" s="151"/>
      <c r="CT1645" s="151"/>
      <c r="CY1645" s="151"/>
    </row>
    <row r="1646" spans="1:103" x14ac:dyDescent="0.2">
      <c r="A1646" s="60"/>
      <c r="B1646" s="60"/>
      <c r="C1646" s="60"/>
      <c r="D1646" s="60"/>
      <c r="E1646" s="60"/>
      <c r="F1646" s="60"/>
      <c r="G1646" s="60"/>
      <c r="H1646" s="60"/>
      <c r="I1646" s="60"/>
      <c r="J1646" s="60"/>
      <c r="K1646" s="60"/>
      <c r="L1646" s="60"/>
      <c r="M1646" s="60"/>
      <c r="N1646" s="60"/>
      <c r="O1646" s="60"/>
      <c r="P1646" s="60"/>
      <c r="Q1646" s="60"/>
      <c r="R1646" s="334">
        <v>5030</v>
      </c>
      <c r="S1646" s="319" t="s">
        <v>357</v>
      </c>
      <c r="BE1646" s="60"/>
      <c r="BR1646" s="60"/>
      <c r="BX1646" s="151"/>
      <c r="CB1646" s="151"/>
      <c r="CM1646" s="151"/>
      <c r="CO1646" s="151"/>
      <c r="CT1646" s="151"/>
      <c r="CY1646" s="151"/>
    </row>
    <row r="1647" spans="1:103" x14ac:dyDescent="0.2">
      <c r="A1647" s="60"/>
      <c r="B1647" s="60"/>
      <c r="C1647" s="60"/>
      <c r="D1647" s="60"/>
      <c r="E1647" s="60"/>
      <c r="F1647" s="60"/>
      <c r="G1647" s="60"/>
      <c r="H1647" s="60"/>
      <c r="I1647" s="60"/>
      <c r="J1647" s="60"/>
      <c r="K1647" s="60"/>
      <c r="L1647" s="60"/>
      <c r="M1647" s="60"/>
      <c r="N1647" s="60"/>
      <c r="O1647" s="60"/>
      <c r="P1647" s="60"/>
      <c r="Q1647" s="60"/>
      <c r="R1647" s="334">
        <v>5031</v>
      </c>
      <c r="S1647" s="319" t="s">
        <v>357</v>
      </c>
      <c r="BE1647" s="60"/>
      <c r="BR1647" s="60"/>
      <c r="BX1647" s="151"/>
      <c r="CB1647" s="151"/>
      <c r="CM1647" s="151"/>
      <c r="CO1647" s="151"/>
      <c r="CT1647" s="151"/>
      <c r="CY1647" s="151"/>
    </row>
    <row r="1648" spans="1:103" x14ac:dyDescent="0.2">
      <c r="A1648" s="60"/>
      <c r="B1648" s="60"/>
      <c r="C1648" s="60"/>
      <c r="D1648" s="60"/>
      <c r="E1648" s="60"/>
      <c r="F1648" s="60"/>
      <c r="G1648" s="60"/>
      <c r="H1648" s="60"/>
      <c r="I1648" s="60"/>
      <c r="J1648" s="60"/>
      <c r="K1648" s="60"/>
      <c r="L1648" s="60"/>
      <c r="M1648" s="60"/>
      <c r="N1648" s="60"/>
      <c r="O1648" s="60"/>
      <c r="P1648" s="60"/>
      <c r="Q1648" s="60"/>
      <c r="R1648" s="334">
        <v>5032</v>
      </c>
      <c r="S1648" s="319" t="s">
        <v>357</v>
      </c>
      <c r="BE1648" s="60"/>
      <c r="BR1648" s="60"/>
      <c r="BX1648" s="151"/>
      <c r="CB1648" s="151"/>
      <c r="CM1648" s="151"/>
      <c r="CO1648" s="151"/>
      <c r="CT1648" s="151"/>
      <c r="CY1648" s="151"/>
    </row>
    <row r="1649" spans="1:103" x14ac:dyDescent="0.2">
      <c r="A1649" s="60"/>
      <c r="B1649" s="60"/>
      <c r="C1649" s="60"/>
      <c r="D1649" s="60"/>
      <c r="E1649" s="60"/>
      <c r="F1649" s="60"/>
      <c r="G1649" s="60"/>
      <c r="H1649" s="60"/>
      <c r="I1649" s="60"/>
      <c r="J1649" s="60"/>
      <c r="K1649" s="60"/>
      <c r="L1649" s="60"/>
      <c r="M1649" s="60"/>
      <c r="N1649" s="60"/>
      <c r="O1649" s="60"/>
      <c r="P1649" s="60"/>
      <c r="Q1649" s="60"/>
      <c r="R1649" s="334">
        <v>5033</v>
      </c>
      <c r="S1649" s="319" t="s">
        <v>357</v>
      </c>
      <c r="BE1649" s="60"/>
      <c r="BR1649" s="60"/>
      <c r="BX1649" s="151"/>
      <c r="CB1649" s="151"/>
      <c r="CM1649" s="151"/>
      <c r="CO1649" s="151"/>
      <c r="CT1649" s="151"/>
      <c r="CY1649" s="151"/>
    </row>
    <row r="1650" spans="1:103" x14ac:dyDescent="0.2">
      <c r="A1650" s="60"/>
      <c r="B1650" s="60"/>
      <c r="C1650" s="60"/>
      <c r="D1650" s="60"/>
      <c r="E1650" s="60"/>
      <c r="F1650" s="60"/>
      <c r="G1650" s="60"/>
      <c r="H1650" s="60"/>
      <c r="I1650" s="60"/>
      <c r="J1650" s="60"/>
      <c r="K1650" s="60"/>
      <c r="L1650" s="60"/>
      <c r="M1650" s="60"/>
      <c r="N1650" s="60"/>
      <c r="O1650" s="60"/>
      <c r="P1650" s="60"/>
      <c r="Q1650" s="60"/>
      <c r="R1650" s="334">
        <v>5034</v>
      </c>
      <c r="S1650" s="319" t="s">
        <v>357</v>
      </c>
      <c r="BE1650" s="60"/>
      <c r="BR1650" s="60"/>
      <c r="BX1650" s="151"/>
      <c r="CB1650" s="151"/>
      <c r="CM1650" s="151"/>
      <c r="CO1650" s="151"/>
      <c r="CT1650" s="151"/>
      <c r="CY1650" s="151"/>
    </row>
    <row r="1651" spans="1:103" x14ac:dyDescent="0.2">
      <c r="A1651" s="60"/>
      <c r="B1651" s="60"/>
      <c r="C1651" s="60"/>
      <c r="D1651" s="60"/>
      <c r="E1651" s="60"/>
      <c r="F1651" s="60"/>
      <c r="G1651" s="60"/>
      <c r="H1651" s="60"/>
      <c r="I1651" s="60"/>
      <c r="J1651" s="60"/>
      <c r="K1651" s="60"/>
      <c r="L1651" s="60"/>
      <c r="M1651" s="60"/>
      <c r="N1651" s="60"/>
      <c r="O1651" s="60"/>
      <c r="P1651" s="60"/>
      <c r="Q1651" s="60"/>
      <c r="R1651" s="334">
        <v>5035</v>
      </c>
      <c r="S1651" s="319" t="s">
        <v>357</v>
      </c>
      <c r="BE1651" s="60"/>
      <c r="BR1651" s="60"/>
      <c r="BX1651" s="151"/>
      <c r="CB1651" s="151"/>
      <c r="CM1651" s="151"/>
      <c r="CO1651" s="151"/>
      <c r="CT1651" s="151"/>
      <c r="CY1651" s="151"/>
    </row>
    <row r="1652" spans="1:103" x14ac:dyDescent="0.2">
      <c r="A1652" s="60"/>
      <c r="B1652" s="60"/>
      <c r="C1652" s="60"/>
      <c r="D1652" s="60"/>
      <c r="E1652" s="60"/>
      <c r="F1652" s="60"/>
      <c r="G1652" s="60"/>
      <c r="H1652" s="60"/>
      <c r="I1652" s="60"/>
      <c r="J1652" s="60"/>
      <c r="K1652" s="60"/>
      <c r="L1652" s="60"/>
      <c r="M1652" s="60"/>
      <c r="N1652" s="60"/>
      <c r="O1652" s="60"/>
      <c r="P1652" s="60"/>
      <c r="Q1652" s="60"/>
      <c r="R1652" s="334">
        <v>5036</v>
      </c>
      <c r="S1652" s="319" t="s">
        <v>357</v>
      </c>
      <c r="BE1652" s="60"/>
      <c r="BR1652" s="60"/>
      <c r="BX1652" s="151"/>
      <c r="CB1652" s="151"/>
      <c r="CM1652" s="151"/>
      <c r="CO1652" s="151"/>
      <c r="CT1652" s="151"/>
      <c r="CY1652" s="151"/>
    </row>
    <row r="1653" spans="1:103" x14ac:dyDescent="0.2">
      <c r="A1653" s="60"/>
      <c r="B1653" s="60"/>
      <c r="C1653" s="60"/>
      <c r="D1653" s="60"/>
      <c r="E1653" s="60"/>
      <c r="F1653" s="60"/>
      <c r="G1653" s="60"/>
      <c r="H1653" s="60"/>
      <c r="I1653" s="60"/>
      <c r="J1653" s="60"/>
      <c r="K1653" s="60"/>
      <c r="L1653" s="60"/>
      <c r="M1653" s="60"/>
      <c r="N1653" s="60"/>
      <c r="O1653" s="60"/>
      <c r="P1653" s="60"/>
      <c r="Q1653" s="60"/>
      <c r="R1653" s="334">
        <v>5037</v>
      </c>
      <c r="S1653" s="319" t="s">
        <v>357</v>
      </c>
      <c r="BE1653" s="60"/>
      <c r="BR1653" s="60"/>
      <c r="BX1653" s="151"/>
      <c r="CB1653" s="151"/>
      <c r="CM1653" s="151"/>
      <c r="CO1653" s="151"/>
      <c r="CT1653" s="151"/>
      <c r="CY1653" s="151"/>
    </row>
    <row r="1654" spans="1:103" x14ac:dyDescent="0.2">
      <c r="A1654" s="60"/>
      <c r="B1654" s="60"/>
      <c r="C1654" s="60"/>
      <c r="D1654" s="60"/>
      <c r="E1654" s="60"/>
      <c r="F1654" s="60"/>
      <c r="G1654" s="60"/>
      <c r="H1654" s="60"/>
      <c r="I1654" s="60"/>
      <c r="J1654" s="60"/>
      <c r="K1654" s="60"/>
      <c r="L1654" s="60"/>
      <c r="M1654" s="60"/>
      <c r="N1654" s="60"/>
      <c r="O1654" s="60"/>
      <c r="P1654" s="60"/>
      <c r="Q1654" s="60"/>
      <c r="R1654" s="334">
        <v>5038</v>
      </c>
      <c r="S1654" s="319" t="s">
        <v>357</v>
      </c>
      <c r="BE1654" s="60"/>
      <c r="BR1654" s="60"/>
      <c r="BX1654" s="151"/>
      <c r="CB1654" s="151"/>
      <c r="CM1654" s="151"/>
      <c r="CO1654" s="151"/>
      <c r="CT1654" s="151"/>
      <c r="CY1654" s="151"/>
    </row>
    <row r="1655" spans="1:103" x14ac:dyDescent="0.2">
      <c r="A1655" s="60"/>
      <c r="B1655" s="60"/>
      <c r="C1655" s="60"/>
      <c r="D1655" s="60"/>
      <c r="E1655" s="60"/>
      <c r="F1655" s="60"/>
      <c r="G1655" s="60"/>
      <c r="H1655" s="60"/>
      <c r="I1655" s="60"/>
      <c r="J1655" s="60"/>
      <c r="K1655" s="60"/>
      <c r="L1655" s="60"/>
      <c r="M1655" s="60"/>
      <c r="N1655" s="60"/>
      <c r="O1655" s="60"/>
      <c r="P1655" s="60"/>
      <c r="Q1655" s="60"/>
      <c r="R1655" s="334">
        <v>5039</v>
      </c>
      <c r="S1655" s="319" t="s">
        <v>357</v>
      </c>
      <c r="BE1655" s="60"/>
      <c r="BR1655" s="60"/>
      <c r="BX1655" s="151"/>
      <c r="CB1655" s="151"/>
      <c r="CM1655" s="151"/>
      <c r="CO1655" s="151"/>
      <c r="CT1655" s="151"/>
      <c r="CY1655" s="151"/>
    </row>
    <row r="1656" spans="1:103" x14ac:dyDescent="0.2">
      <c r="A1656" s="60"/>
      <c r="B1656" s="60"/>
      <c r="C1656" s="60"/>
      <c r="D1656" s="60"/>
      <c r="E1656" s="60"/>
      <c r="F1656" s="60"/>
      <c r="G1656" s="60"/>
      <c r="H1656" s="60"/>
      <c r="I1656" s="60"/>
      <c r="J1656" s="60"/>
      <c r="K1656" s="60"/>
      <c r="L1656" s="60"/>
      <c r="M1656" s="60"/>
      <c r="N1656" s="60"/>
      <c r="O1656" s="60"/>
      <c r="P1656" s="60"/>
      <c r="Q1656" s="60"/>
      <c r="R1656" s="334">
        <v>5040</v>
      </c>
      <c r="S1656" s="319" t="s">
        <v>357</v>
      </c>
      <c r="BE1656" s="60"/>
      <c r="BR1656" s="60"/>
      <c r="BX1656" s="151"/>
      <c r="CB1656" s="151"/>
      <c r="CM1656" s="151"/>
      <c r="CO1656" s="151"/>
      <c r="CT1656" s="151"/>
      <c r="CY1656" s="151"/>
    </row>
    <row r="1657" spans="1:103" x14ac:dyDescent="0.2">
      <c r="A1657" s="60"/>
      <c r="B1657" s="60"/>
      <c r="C1657" s="60"/>
      <c r="D1657" s="60"/>
      <c r="E1657" s="60"/>
      <c r="F1657" s="60"/>
      <c r="G1657" s="60"/>
      <c r="H1657" s="60"/>
      <c r="I1657" s="60"/>
      <c r="J1657" s="60"/>
      <c r="K1657" s="60"/>
      <c r="L1657" s="60"/>
      <c r="M1657" s="60"/>
      <c r="N1657" s="60"/>
      <c r="O1657" s="60"/>
      <c r="P1657" s="60"/>
      <c r="Q1657" s="60"/>
      <c r="R1657" s="334">
        <v>5041</v>
      </c>
      <c r="S1657" s="319" t="s">
        <v>357</v>
      </c>
      <c r="BE1657" s="60"/>
      <c r="BR1657" s="60"/>
      <c r="BX1657" s="151"/>
      <c r="CB1657" s="151"/>
      <c r="CM1657" s="151"/>
      <c r="CO1657" s="151"/>
      <c r="CT1657" s="151"/>
      <c r="CY1657" s="151"/>
    </row>
    <row r="1658" spans="1:103" x14ac:dyDescent="0.2">
      <c r="A1658" s="60"/>
      <c r="B1658" s="60"/>
      <c r="C1658" s="60"/>
      <c r="D1658" s="60"/>
      <c r="E1658" s="60"/>
      <c r="F1658" s="60"/>
      <c r="G1658" s="60"/>
      <c r="H1658" s="60"/>
      <c r="I1658" s="60"/>
      <c r="J1658" s="60"/>
      <c r="K1658" s="60"/>
      <c r="L1658" s="60"/>
      <c r="M1658" s="60"/>
      <c r="N1658" s="60"/>
      <c r="O1658" s="60"/>
      <c r="P1658" s="60"/>
      <c r="Q1658" s="60"/>
      <c r="R1658" s="334">
        <v>5042</v>
      </c>
      <c r="S1658" s="319" t="s">
        <v>357</v>
      </c>
      <c r="BE1658" s="60"/>
      <c r="BR1658" s="60"/>
      <c r="BX1658" s="151"/>
      <c r="CB1658" s="151"/>
      <c r="CM1658" s="151"/>
      <c r="CO1658" s="151"/>
      <c r="CT1658" s="151"/>
      <c r="CY1658" s="151"/>
    </row>
    <row r="1659" spans="1:103" x14ac:dyDescent="0.2">
      <c r="A1659" s="60"/>
      <c r="B1659" s="60"/>
      <c r="C1659" s="60"/>
      <c r="D1659" s="60"/>
      <c r="E1659" s="60"/>
      <c r="F1659" s="60"/>
      <c r="G1659" s="60"/>
      <c r="H1659" s="60"/>
      <c r="I1659" s="60"/>
      <c r="J1659" s="60"/>
      <c r="K1659" s="60"/>
      <c r="L1659" s="60"/>
      <c r="M1659" s="60"/>
      <c r="N1659" s="60"/>
      <c r="O1659" s="60"/>
      <c r="P1659" s="60"/>
      <c r="Q1659" s="60"/>
      <c r="R1659" s="334">
        <v>5043</v>
      </c>
      <c r="S1659" s="319" t="s">
        <v>357</v>
      </c>
      <c r="BE1659" s="60"/>
      <c r="BR1659" s="60"/>
      <c r="BX1659" s="151"/>
      <c r="CB1659" s="151"/>
      <c r="CM1659" s="151"/>
      <c r="CO1659" s="151"/>
      <c r="CT1659" s="151"/>
      <c r="CY1659" s="151"/>
    </row>
    <row r="1660" spans="1:103" x14ac:dyDescent="0.2">
      <c r="A1660" s="60"/>
      <c r="B1660" s="60"/>
      <c r="C1660" s="60"/>
      <c r="D1660" s="60"/>
      <c r="E1660" s="60"/>
      <c r="F1660" s="60"/>
      <c r="G1660" s="60"/>
      <c r="H1660" s="60"/>
      <c r="I1660" s="60"/>
      <c r="J1660" s="60"/>
      <c r="K1660" s="60"/>
      <c r="L1660" s="60"/>
      <c r="M1660" s="60"/>
      <c r="N1660" s="60"/>
      <c r="O1660" s="60"/>
      <c r="P1660" s="60"/>
      <c r="Q1660" s="60"/>
      <c r="R1660" s="334">
        <v>5045</v>
      </c>
      <c r="S1660" s="319" t="s">
        <v>357</v>
      </c>
      <c r="BE1660" s="60"/>
      <c r="BR1660" s="60"/>
      <c r="BX1660" s="151"/>
      <c r="CB1660" s="151"/>
      <c r="CM1660" s="151"/>
      <c r="CO1660" s="151"/>
      <c r="CT1660" s="151"/>
      <c r="CY1660" s="151"/>
    </row>
    <row r="1661" spans="1:103" x14ac:dyDescent="0.2">
      <c r="A1661" s="60"/>
      <c r="B1661" s="60"/>
      <c r="C1661" s="60"/>
      <c r="D1661" s="60"/>
      <c r="E1661" s="60"/>
      <c r="F1661" s="60"/>
      <c r="G1661" s="60"/>
      <c r="H1661" s="60"/>
      <c r="I1661" s="60"/>
      <c r="J1661" s="60"/>
      <c r="K1661" s="60"/>
      <c r="L1661" s="60"/>
      <c r="M1661" s="60"/>
      <c r="N1661" s="60"/>
      <c r="O1661" s="60"/>
      <c r="P1661" s="60"/>
      <c r="Q1661" s="60"/>
      <c r="R1661" s="334">
        <v>5046</v>
      </c>
      <c r="S1661" s="319" t="s">
        <v>357</v>
      </c>
      <c r="BE1661" s="60"/>
      <c r="BR1661" s="60"/>
      <c r="BX1661" s="151"/>
      <c r="CB1661" s="151"/>
      <c r="CM1661" s="151"/>
      <c r="CO1661" s="151"/>
      <c r="CT1661" s="151"/>
      <c r="CY1661" s="151"/>
    </row>
    <row r="1662" spans="1:103" x14ac:dyDescent="0.2">
      <c r="A1662" s="60"/>
      <c r="B1662" s="60"/>
      <c r="C1662" s="60"/>
      <c r="D1662" s="60"/>
      <c r="E1662" s="60"/>
      <c r="F1662" s="60"/>
      <c r="G1662" s="60"/>
      <c r="H1662" s="60"/>
      <c r="I1662" s="60"/>
      <c r="J1662" s="60"/>
      <c r="K1662" s="60"/>
      <c r="L1662" s="60"/>
      <c r="M1662" s="60"/>
      <c r="N1662" s="60"/>
      <c r="O1662" s="60"/>
      <c r="P1662" s="60"/>
      <c r="Q1662" s="60"/>
      <c r="R1662" s="334">
        <v>5047</v>
      </c>
      <c r="S1662" s="319" t="s">
        <v>357</v>
      </c>
      <c r="BE1662" s="60"/>
      <c r="BR1662" s="60"/>
      <c r="BX1662" s="151"/>
      <c r="CB1662" s="151"/>
      <c r="CM1662" s="151"/>
      <c r="CO1662" s="151"/>
      <c r="CT1662" s="151"/>
      <c r="CY1662" s="151"/>
    </row>
    <row r="1663" spans="1:103" x14ac:dyDescent="0.2">
      <c r="A1663" s="60"/>
      <c r="B1663" s="60"/>
      <c r="C1663" s="60"/>
      <c r="D1663" s="60"/>
      <c r="E1663" s="60"/>
      <c r="F1663" s="60"/>
      <c r="G1663" s="60"/>
      <c r="H1663" s="60"/>
      <c r="I1663" s="60"/>
      <c r="J1663" s="60"/>
      <c r="K1663" s="60"/>
      <c r="L1663" s="60"/>
      <c r="M1663" s="60"/>
      <c r="N1663" s="60"/>
      <c r="O1663" s="60"/>
      <c r="P1663" s="60"/>
      <c r="Q1663" s="60"/>
      <c r="R1663" s="334">
        <v>5048</v>
      </c>
      <c r="S1663" s="319" t="s">
        <v>357</v>
      </c>
      <c r="BE1663" s="60"/>
      <c r="BR1663" s="60"/>
      <c r="BX1663" s="151"/>
      <c r="CB1663" s="151"/>
      <c r="CM1663" s="151"/>
      <c r="CO1663" s="151"/>
      <c r="CT1663" s="151"/>
      <c r="CY1663" s="151"/>
    </row>
    <row r="1664" spans="1:103" x14ac:dyDescent="0.2">
      <c r="A1664" s="60"/>
      <c r="B1664" s="60"/>
      <c r="C1664" s="60"/>
      <c r="D1664" s="60"/>
      <c r="E1664" s="60"/>
      <c r="F1664" s="60"/>
      <c r="G1664" s="60"/>
      <c r="H1664" s="60"/>
      <c r="I1664" s="60"/>
      <c r="J1664" s="60"/>
      <c r="K1664" s="60"/>
      <c r="L1664" s="60"/>
      <c r="M1664" s="60"/>
      <c r="N1664" s="60"/>
      <c r="O1664" s="60"/>
      <c r="P1664" s="60"/>
      <c r="Q1664" s="60"/>
      <c r="R1664" s="334">
        <v>5049</v>
      </c>
      <c r="S1664" s="319" t="s">
        <v>357</v>
      </c>
      <c r="BE1664" s="60"/>
      <c r="BR1664" s="60"/>
      <c r="BX1664" s="151"/>
      <c r="CB1664" s="151"/>
      <c r="CM1664" s="151"/>
      <c r="CO1664" s="151"/>
      <c r="CT1664" s="151"/>
      <c r="CY1664" s="151"/>
    </row>
    <row r="1665" spans="1:103" x14ac:dyDescent="0.2">
      <c r="A1665" s="60"/>
      <c r="B1665" s="60"/>
      <c r="C1665" s="60"/>
      <c r="D1665" s="60"/>
      <c r="E1665" s="60"/>
      <c r="F1665" s="60"/>
      <c r="G1665" s="60"/>
      <c r="H1665" s="60"/>
      <c r="I1665" s="60"/>
      <c r="J1665" s="60"/>
      <c r="K1665" s="60"/>
      <c r="L1665" s="60"/>
      <c r="M1665" s="60"/>
      <c r="N1665" s="60"/>
      <c r="O1665" s="60"/>
      <c r="P1665" s="60"/>
      <c r="Q1665" s="60"/>
      <c r="R1665" s="334">
        <v>5050</v>
      </c>
      <c r="S1665" s="319" t="s">
        <v>357</v>
      </c>
      <c r="BE1665" s="60"/>
      <c r="BR1665" s="60"/>
      <c r="BX1665" s="151"/>
      <c r="CB1665" s="151"/>
      <c r="CM1665" s="151"/>
      <c r="CO1665" s="151"/>
      <c r="CT1665" s="151"/>
      <c r="CY1665" s="151"/>
    </row>
    <row r="1666" spans="1:103" x14ac:dyDescent="0.2">
      <c r="A1666" s="60"/>
      <c r="B1666" s="60"/>
      <c r="C1666" s="60"/>
      <c r="D1666" s="60"/>
      <c r="E1666" s="60"/>
      <c r="F1666" s="60"/>
      <c r="G1666" s="60"/>
      <c r="H1666" s="60"/>
      <c r="I1666" s="60"/>
      <c r="J1666" s="60"/>
      <c r="K1666" s="60"/>
      <c r="L1666" s="60"/>
      <c r="M1666" s="60"/>
      <c r="N1666" s="60"/>
      <c r="O1666" s="60"/>
      <c r="P1666" s="60"/>
      <c r="Q1666" s="60"/>
      <c r="R1666" s="334">
        <v>5051</v>
      </c>
      <c r="S1666" s="319" t="s">
        <v>357</v>
      </c>
      <c r="BE1666" s="60"/>
      <c r="BR1666" s="60"/>
      <c r="BX1666" s="151"/>
      <c r="CB1666" s="151"/>
      <c r="CM1666" s="151"/>
      <c r="CO1666" s="151"/>
      <c r="CT1666" s="151"/>
      <c r="CY1666" s="151"/>
    </row>
    <row r="1667" spans="1:103" x14ac:dyDescent="0.2">
      <c r="A1667" s="60"/>
      <c r="B1667" s="60"/>
      <c r="C1667" s="60"/>
      <c r="D1667" s="60"/>
      <c r="E1667" s="60"/>
      <c r="F1667" s="60"/>
      <c r="G1667" s="60"/>
      <c r="H1667" s="60"/>
      <c r="I1667" s="60"/>
      <c r="J1667" s="60"/>
      <c r="K1667" s="60"/>
      <c r="L1667" s="60"/>
      <c r="M1667" s="60"/>
      <c r="N1667" s="60"/>
      <c r="O1667" s="60"/>
      <c r="P1667" s="60"/>
      <c r="Q1667" s="60"/>
      <c r="R1667" s="334">
        <v>5052</v>
      </c>
      <c r="S1667" s="319" t="s">
        <v>357</v>
      </c>
      <c r="BE1667" s="60"/>
      <c r="BR1667" s="60"/>
      <c r="BX1667" s="151"/>
      <c r="CB1667" s="151"/>
      <c r="CM1667" s="151"/>
      <c r="CO1667" s="151"/>
      <c r="CT1667" s="151"/>
      <c r="CY1667" s="151"/>
    </row>
    <row r="1668" spans="1:103" x14ac:dyDescent="0.2">
      <c r="A1668" s="60"/>
      <c r="B1668" s="60"/>
      <c r="C1668" s="60"/>
      <c r="D1668" s="60"/>
      <c r="E1668" s="60"/>
      <c r="F1668" s="60"/>
      <c r="G1668" s="60"/>
      <c r="H1668" s="60"/>
      <c r="I1668" s="60"/>
      <c r="J1668" s="60"/>
      <c r="K1668" s="60"/>
      <c r="L1668" s="60"/>
      <c r="M1668" s="60"/>
      <c r="N1668" s="60"/>
      <c r="O1668" s="60"/>
      <c r="P1668" s="60"/>
      <c r="Q1668" s="60"/>
      <c r="R1668" s="334">
        <v>5053</v>
      </c>
      <c r="S1668" s="319" t="s">
        <v>357</v>
      </c>
      <c r="BE1668" s="60"/>
      <c r="BR1668" s="60"/>
      <c r="BX1668" s="151"/>
      <c r="CB1668" s="151"/>
      <c r="CM1668" s="151"/>
      <c r="CO1668" s="151"/>
      <c r="CT1668" s="151"/>
      <c r="CY1668" s="151"/>
    </row>
    <row r="1669" spans="1:103" x14ac:dyDescent="0.2">
      <c r="A1669" s="60"/>
      <c r="B1669" s="60"/>
      <c r="C1669" s="60"/>
      <c r="D1669" s="60"/>
      <c r="E1669" s="60"/>
      <c r="F1669" s="60"/>
      <c r="G1669" s="60"/>
      <c r="H1669" s="60"/>
      <c r="I1669" s="60"/>
      <c r="J1669" s="60"/>
      <c r="K1669" s="60"/>
      <c r="L1669" s="60"/>
      <c r="M1669" s="60"/>
      <c r="N1669" s="60"/>
      <c r="O1669" s="60"/>
      <c r="P1669" s="60"/>
      <c r="Q1669" s="60"/>
      <c r="R1669" s="334">
        <v>5054</v>
      </c>
      <c r="S1669" s="319" t="s">
        <v>357</v>
      </c>
      <c r="BE1669" s="60"/>
      <c r="BR1669" s="60"/>
      <c r="BX1669" s="151"/>
      <c r="CB1669" s="151"/>
      <c r="CM1669" s="151"/>
      <c r="CO1669" s="151"/>
      <c r="CT1669" s="151"/>
      <c r="CY1669" s="151"/>
    </row>
    <row r="1670" spans="1:103" x14ac:dyDescent="0.2">
      <c r="A1670" s="60"/>
      <c r="B1670" s="60"/>
      <c r="C1670" s="60"/>
      <c r="D1670" s="60"/>
      <c r="E1670" s="60"/>
      <c r="F1670" s="60"/>
      <c r="G1670" s="60"/>
      <c r="H1670" s="60"/>
      <c r="I1670" s="60"/>
      <c r="J1670" s="60"/>
      <c r="K1670" s="60"/>
      <c r="L1670" s="60"/>
      <c r="M1670" s="60"/>
      <c r="N1670" s="60"/>
      <c r="O1670" s="60"/>
      <c r="P1670" s="60"/>
      <c r="Q1670" s="60"/>
      <c r="R1670" s="334">
        <v>5055</v>
      </c>
      <c r="S1670" s="319" t="s">
        <v>357</v>
      </c>
      <c r="BE1670" s="60"/>
      <c r="BR1670" s="60"/>
      <c r="BX1670" s="151"/>
      <c r="CB1670" s="151"/>
      <c r="CM1670" s="151"/>
      <c r="CO1670" s="151"/>
      <c r="CT1670" s="151"/>
      <c r="CY1670" s="151"/>
    </row>
    <row r="1671" spans="1:103" x14ac:dyDescent="0.2">
      <c r="A1671" s="60"/>
      <c r="B1671" s="60"/>
      <c r="C1671" s="60"/>
      <c r="D1671" s="60"/>
      <c r="E1671" s="60"/>
      <c r="F1671" s="60"/>
      <c r="G1671" s="60"/>
      <c r="H1671" s="60"/>
      <c r="I1671" s="60"/>
      <c r="J1671" s="60"/>
      <c r="K1671" s="60"/>
      <c r="L1671" s="60"/>
      <c r="M1671" s="60"/>
      <c r="N1671" s="60"/>
      <c r="O1671" s="60"/>
      <c r="P1671" s="60"/>
      <c r="Q1671" s="60"/>
      <c r="R1671" s="334">
        <v>5056</v>
      </c>
      <c r="S1671" s="319" t="s">
        <v>357</v>
      </c>
      <c r="BE1671" s="60"/>
      <c r="BR1671" s="60"/>
      <c r="BX1671" s="151"/>
      <c r="CB1671" s="151"/>
      <c r="CM1671" s="151"/>
      <c r="CO1671" s="151"/>
      <c r="CT1671" s="151"/>
      <c r="CY1671" s="151"/>
    </row>
    <row r="1672" spans="1:103" x14ac:dyDescent="0.2">
      <c r="A1672" s="60"/>
      <c r="B1672" s="60"/>
      <c r="C1672" s="60"/>
      <c r="D1672" s="60"/>
      <c r="E1672" s="60"/>
      <c r="F1672" s="60"/>
      <c r="G1672" s="60"/>
      <c r="H1672" s="60"/>
      <c r="I1672" s="60"/>
      <c r="J1672" s="60"/>
      <c r="K1672" s="60"/>
      <c r="L1672" s="60"/>
      <c r="M1672" s="60"/>
      <c r="N1672" s="60"/>
      <c r="O1672" s="60"/>
      <c r="P1672" s="60"/>
      <c r="Q1672" s="60"/>
      <c r="R1672" s="334">
        <v>5058</v>
      </c>
      <c r="S1672" s="319" t="s">
        <v>357</v>
      </c>
      <c r="BE1672" s="60"/>
      <c r="BR1672" s="60"/>
      <c r="BX1672" s="151"/>
      <c r="CB1672" s="151"/>
      <c r="CM1672" s="151"/>
      <c r="CO1672" s="151"/>
      <c r="CT1672" s="151"/>
      <c r="CY1672" s="151"/>
    </row>
    <row r="1673" spans="1:103" x14ac:dyDescent="0.2">
      <c r="A1673" s="60"/>
      <c r="B1673" s="60"/>
      <c r="C1673" s="60"/>
      <c r="D1673" s="60"/>
      <c r="E1673" s="60"/>
      <c r="F1673" s="60"/>
      <c r="G1673" s="60"/>
      <c r="H1673" s="60"/>
      <c r="I1673" s="60"/>
      <c r="J1673" s="60"/>
      <c r="K1673" s="60"/>
      <c r="L1673" s="60"/>
      <c r="M1673" s="60"/>
      <c r="N1673" s="60"/>
      <c r="O1673" s="60"/>
      <c r="P1673" s="60"/>
      <c r="Q1673" s="60"/>
      <c r="R1673" s="334">
        <v>5059</v>
      </c>
      <c r="S1673" s="319" t="s">
        <v>357</v>
      </c>
      <c r="BE1673" s="60"/>
      <c r="BR1673" s="60"/>
      <c r="BX1673" s="151"/>
      <c r="CB1673" s="151"/>
      <c r="CM1673" s="151"/>
      <c r="CO1673" s="151"/>
      <c r="CT1673" s="151"/>
      <c r="CY1673" s="151"/>
    </row>
    <row r="1674" spans="1:103" x14ac:dyDescent="0.2">
      <c r="A1674" s="60"/>
      <c r="B1674" s="60"/>
      <c r="C1674" s="60"/>
      <c r="D1674" s="60"/>
      <c r="E1674" s="60"/>
      <c r="F1674" s="60"/>
      <c r="G1674" s="60"/>
      <c r="H1674" s="60"/>
      <c r="I1674" s="60"/>
      <c r="J1674" s="60"/>
      <c r="K1674" s="60"/>
      <c r="L1674" s="60"/>
      <c r="M1674" s="60"/>
      <c r="N1674" s="60"/>
      <c r="O1674" s="60"/>
      <c r="P1674" s="60"/>
      <c r="Q1674" s="60"/>
      <c r="R1674" s="334">
        <v>5060</v>
      </c>
      <c r="S1674" s="319" t="s">
        <v>357</v>
      </c>
      <c r="BE1674" s="60"/>
      <c r="BR1674" s="60"/>
      <c r="BX1674" s="151"/>
      <c r="CB1674" s="151"/>
      <c r="CM1674" s="151"/>
      <c r="CO1674" s="151"/>
      <c r="CT1674" s="151"/>
      <c r="CY1674" s="151"/>
    </row>
    <row r="1675" spans="1:103" x14ac:dyDescent="0.2">
      <c r="A1675" s="60"/>
      <c r="B1675" s="60"/>
      <c r="C1675" s="60"/>
      <c r="D1675" s="60"/>
      <c r="E1675" s="60"/>
      <c r="F1675" s="60"/>
      <c r="G1675" s="60"/>
      <c r="H1675" s="60"/>
      <c r="I1675" s="60"/>
      <c r="J1675" s="60"/>
      <c r="K1675" s="60"/>
      <c r="L1675" s="60"/>
      <c r="M1675" s="60"/>
      <c r="N1675" s="60"/>
      <c r="O1675" s="60"/>
      <c r="P1675" s="60"/>
      <c r="Q1675" s="60"/>
      <c r="R1675" s="334">
        <v>5061</v>
      </c>
      <c r="S1675" s="319" t="s">
        <v>357</v>
      </c>
      <c r="BE1675" s="60"/>
      <c r="BR1675" s="60"/>
      <c r="BX1675" s="151"/>
      <c r="CB1675" s="151"/>
      <c r="CM1675" s="151"/>
      <c r="CO1675" s="151"/>
      <c r="CT1675" s="151"/>
      <c r="CY1675" s="151"/>
    </row>
    <row r="1676" spans="1:103" x14ac:dyDescent="0.2">
      <c r="A1676" s="60"/>
      <c r="B1676" s="60"/>
      <c r="C1676" s="60"/>
      <c r="D1676" s="60"/>
      <c r="E1676" s="60"/>
      <c r="F1676" s="60"/>
      <c r="G1676" s="60"/>
      <c r="H1676" s="60"/>
      <c r="I1676" s="60"/>
      <c r="J1676" s="60"/>
      <c r="K1676" s="60"/>
      <c r="L1676" s="60"/>
      <c r="M1676" s="60"/>
      <c r="N1676" s="60"/>
      <c r="O1676" s="60"/>
      <c r="P1676" s="60"/>
      <c r="Q1676" s="60"/>
      <c r="R1676" s="334">
        <v>5062</v>
      </c>
      <c r="S1676" s="319" t="s">
        <v>357</v>
      </c>
      <c r="BE1676" s="60"/>
      <c r="BR1676" s="60"/>
      <c r="BX1676" s="151"/>
      <c r="CB1676" s="151"/>
      <c r="CM1676" s="151"/>
      <c r="CO1676" s="151"/>
      <c r="CT1676" s="151"/>
      <c r="CY1676" s="151"/>
    </row>
    <row r="1677" spans="1:103" x14ac:dyDescent="0.2">
      <c r="A1677" s="60"/>
      <c r="B1677" s="60"/>
      <c r="C1677" s="60"/>
      <c r="D1677" s="60"/>
      <c r="E1677" s="60"/>
      <c r="F1677" s="60"/>
      <c r="G1677" s="60"/>
      <c r="H1677" s="60"/>
      <c r="I1677" s="60"/>
      <c r="J1677" s="60"/>
      <c r="K1677" s="60"/>
      <c r="L1677" s="60"/>
      <c r="M1677" s="60"/>
      <c r="N1677" s="60"/>
      <c r="O1677" s="60"/>
      <c r="P1677" s="60"/>
      <c r="Q1677" s="60"/>
      <c r="R1677" s="334">
        <v>5065</v>
      </c>
      <c r="S1677" s="319" t="s">
        <v>357</v>
      </c>
      <c r="BE1677" s="60"/>
      <c r="BR1677" s="60"/>
      <c r="BX1677" s="151"/>
      <c r="CB1677" s="151"/>
      <c r="CM1677" s="151"/>
      <c r="CO1677" s="151"/>
      <c r="CT1677" s="151"/>
      <c r="CY1677" s="151"/>
    </row>
    <row r="1678" spans="1:103" x14ac:dyDescent="0.2">
      <c r="A1678" s="60"/>
      <c r="B1678" s="60"/>
      <c r="C1678" s="60"/>
      <c r="D1678" s="60"/>
      <c r="E1678" s="60"/>
      <c r="F1678" s="60"/>
      <c r="G1678" s="60"/>
      <c r="H1678" s="60"/>
      <c r="I1678" s="60"/>
      <c r="J1678" s="60"/>
      <c r="K1678" s="60"/>
      <c r="L1678" s="60"/>
      <c r="M1678" s="60"/>
      <c r="N1678" s="60"/>
      <c r="O1678" s="60"/>
      <c r="P1678" s="60"/>
      <c r="Q1678" s="60"/>
      <c r="R1678" s="334">
        <v>5067</v>
      </c>
      <c r="S1678" s="319" t="s">
        <v>357</v>
      </c>
      <c r="BE1678" s="60"/>
      <c r="BR1678" s="60"/>
      <c r="BX1678" s="151"/>
      <c r="CB1678" s="151"/>
      <c r="CM1678" s="151"/>
      <c r="CO1678" s="151"/>
      <c r="CT1678" s="151"/>
      <c r="CY1678" s="151"/>
    </row>
    <row r="1679" spans="1:103" x14ac:dyDescent="0.2">
      <c r="A1679" s="60"/>
      <c r="B1679" s="60"/>
      <c r="C1679" s="60"/>
      <c r="D1679" s="60"/>
      <c r="E1679" s="60"/>
      <c r="F1679" s="60"/>
      <c r="G1679" s="60"/>
      <c r="H1679" s="60"/>
      <c r="I1679" s="60"/>
      <c r="J1679" s="60"/>
      <c r="K1679" s="60"/>
      <c r="L1679" s="60"/>
      <c r="M1679" s="60"/>
      <c r="N1679" s="60"/>
      <c r="O1679" s="60"/>
      <c r="P1679" s="60"/>
      <c r="Q1679" s="60"/>
      <c r="R1679" s="334">
        <v>5068</v>
      </c>
      <c r="S1679" s="319" t="s">
        <v>357</v>
      </c>
      <c r="BE1679" s="60"/>
      <c r="BR1679" s="60"/>
      <c r="BX1679" s="151"/>
      <c r="CB1679" s="151"/>
      <c r="CM1679" s="151"/>
      <c r="CO1679" s="151"/>
      <c r="CT1679" s="151"/>
      <c r="CY1679" s="151"/>
    </row>
    <row r="1680" spans="1:103" x14ac:dyDescent="0.2">
      <c r="A1680" s="60"/>
      <c r="B1680" s="60"/>
      <c r="C1680" s="60"/>
      <c r="D1680" s="60"/>
      <c r="E1680" s="60"/>
      <c r="F1680" s="60"/>
      <c r="G1680" s="60"/>
      <c r="H1680" s="60"/>
      <c r="I1680" s="60"/>
      <c r="J1680" s="60"/>
      <c r="K1680" s="60"/>
      <c r="L1680" s="60"/>
      <c r="M1680" s="60"/>
      <c r="N1680" s="60"/>
      <c r="O1680" s="60"/>
      <c r="P1680" s="60"/>
      <c r="Q1680" s="60"/>
      <c r="R1680" s="334">
        <v>5069</v>
      </c>
      <c r="S1680" s="319" t="s">
        <v>357</v>
      </c>
      <c r="BE1680" s="60"/>
      <c r="BR1680" s="60"/>
      <c r="BX1680" s="151"/>
      <c r="CB1680" s="151"/>
      <c r="CM1680" s="151"/>
      <c r="CO1680" s="151"/>
      <c r="CT1680" s="151"/>
      <c r="CY1680" s="151"/>
    </row>
    <row r="1681" spans="1:103" x14ac:dyDescent="0.2">
      <c r="A1681" s="60"/>
      <c r="B1681" s="60"/>
      <c r="C1681" s="60"/>
      <c r="D1681" s="60"/>
      <c r="E1681" s="60"/>
      <c r="F1681" s="60"/>
      <c r="G1681" s="60"/>
      <c r="H1681" s="60"/>
      <c r="I1681" s="60"/>
      <c r="J1681" s="60"/>
      <c r="K1681" s="60"/>
      <c r="L1681" s="60"/>
      <c r="M1681" s="60"/>
      <c r="N1681" s="60"/>
      <c r="O1681" s="60"/>
      <c r="P1681" s="60"/>
      <c r="Q1681" s="60"/>
      <c r="R1681" s="334">
        <v>5070</v>
      </c>
      <c r="S1681" s="319" t="s">
        <v>357</v>
      </c>
      <c r="BE1681" s="60"/>
      <c r="BR1681" s="60"/>
      <c r="BX1681" s="151"/>
      <c r="CB1681" s="151"/>
      <c r="CM1681" s="151"/>
      <c r="CO1681" s="151"/>
      <c r="CT1681" s="151"/>
      <c r="CY1681" s="151"/>
    </row>
    <row r="1682" spans="1:103" x14ac:dyDescent="0.2">
      <c r="A1682" s="60"/>
      <c r="B1682" s="60"/>
      <c r="C1682" s="60"/>
      <c r="D1682" s="60"/>
      <c r="E1682" s="60"/>
      <c r="F1682" s="60"/>
      <c r="G1682" s="60"/>
      <c r="H1682" s="60"/>
      <c r="I1682" s="60"/>
      <c r="J1682" s="60"/>
      <c r="K1682" s="60"/>
      <c r="L1682" s="60"/>
      <c r="M1682" s="60"/>
      <c r="N1682" s="60"/>
      <c r="O1682" s="60"/>
      <c r="P1682" s="60"/>
      <c r="Q1682" s="60"/>
      <c r="R1682" s="334">
        <v>5071</v>
      </c>
      <c r="S1682" s="319" t="s">
        <v>357</v>
      </c>
      <c r="BE1682" s="60"/>
      <c r="BR1682" s="60"/>
      <c r="BX1682" s="151"/>
      <c r="CB1682" s="151"/>
      <c r="CM1682" s="151"/>
      <c r="CO1682" s="151"/>
      <c r="CT1682" s="151"/>
      <c r="CY1682" s="151"/>
    </row>
    <row r="1683" spans="1:103" x14ac:dyDescent="0.2">
      <c r="A1683" s="60"/>
      <c r="B1683" s="60"/>
      <c r="C1683" s="60"/>
      <c r="D1683" s="60"/>
      <c r="E1683" s="60"/>
      <c r="F1683" s="60"/>
      <c r="G1683" s="60"/>
      <c r="H1683" s="60"/>
      <c r="I1683" s="60"/>
      <c r="J1683" s="60"/>
      <c r="K1683" s="60"/>
      <c r="L1683" s="60"/>
      <c r="M1683" s="60"/>
      <c r="N1683" s="60"/>
      <c r="O1683" s="60"/>
      <c r="P1683" s="60"/>
      <c r="Q1683" s="60"/>
      <c r="R1683" s="334">
        <v>5072</v>
      </c>
      <c r="S1683" s="319" t="s">
        <v>357</v>
      </c>
      <c r="BE1683" s="60"/>
      <c r="BR1683" s="60"/>
      <c r="BX1683" s="151"/>
      <c r="CB1683" s="151"/>
      <c r="CM1683" s="151"/>
      <c r="CO1683" s="151"/>
      <c r="CT1683" s="151"/>
      <c r="CY1683" s="151"/>
    </row>
    <row r="1684" spans="1:103" x14ac:dyDescent="0.2">
      <c r="A1684" s="60"/>
      <c r="B1684" s="60"/>
      <c r="C1684" s="60"/>
      <c r="D1684" s="60"/>
      <c r="E1684" s="60"/>
      <c r="F1684" s="60"/>
      <c r="G1684" s="60"/>
      <c r="H1684" s="60"/>
      <c r="I1684" s="60"/>
      <c r="J1684" s="60"/>
      <c r="K1684" s="60"/>
      <c r="L1684" s="60"/>
      <c r="M1684" s="60"/>
      <c r="N1684" s="60"/>
      <c r="O1684" s="60"/>
      <c r="P1684" s="60"/>
      <c r="Q1684" s="60"/>
      <c r="R1684" s="334">
        <v>5073</v>
      </c>
      <c r="S1684" s="319" t="s">
        <v>357</v>
      </c>
      <c r="BE1684" s="60"/>
      <c r="BR1684" s="60"/>
      <c r="BX1684" s="151"/>
      <c r="CB1684" s="151"/>
      <c r="CM1684" s="151"/>
      <c r="CO1684" s="151"/>
      <c r="CT1684" s="151"/>
      <c r="CY1684" s="151"/>
    </row>
    <row r="1685" spans="1:103" x14ac:dyDescent="0.2">
      <c r="A1685" s="60"/>
      <c r="B1685" s="60"/>
      <c r="C1685" s="60"/>
      <c r="D1685" s="60"/>
      <c r="E1685" s="60"/>
      <c r="F1685" s="60"/>
      <c r="G1685" s="60"/>
      <c r="H1685" s="60"/>
      <c r="I1685" s="60"/>
      <c r="J1685" s="60"/>
      <c r="K1685" s="60"/>
      <c r="L1685" s="60"/>
      <c r="M1685" s="60"/>
      <c r="N1685" s="60"/>
      <c r="O1685" s="60"/>
      <c r="P1685" s="60"/>
      <c r="Q1685" s="60"/>
      <c r="R1685" s="334">
        <v>5074</v>
      </c>
      <c r="S1685" s="319" t="s">
        <v>357</v>
      </c>
      <c r="BE1685" s="60"/>
      <c r="BR1685" s="60"/>
      <c r="BX1685" s="151"/>
      <c r="CB1685" s="151"/>
      <c r="CM1685" s="151"/>
      <c r="CO1685" s="151"/>
      <c r="CT1685" s="151"/>
      <c r="CY1685" s="151"/>
    </row>
    <row r="1686" spans="1:103" x14ac:dyDescent="0.2">
      <c r="A1686" s="60"/>
      <c r="B1686" s="60"/>
      <c r="C1686" s="60"/>
      <c r="D1686" s="60"/>
      <c r="E1686" s="60"/>
      <c r="F1686" s="60"/>
      <c r="G1686" s="60"/>
      <c r="H1686" s="60"/>
      <c r="I1686" s="60"/>
      <c r="J1686" s="60"/>
      <c r="K1686" s="60"/>
      <c r="L1686" s="60"/>
      <c r="M1686" s="60"/>
      <c r="N1686" s="60"/>
      <c r="O1686" s="60"/>
      <c r="P1686" s="60"/>
      <c r="Q1686" s="60"/>
      <c r="R1686" s="334">
        <v>5075</v>
      </c>
      <c r="S1686" s="319" t="s">
        <v>357</v>
      </c>
      <c r="BE1686" s="60"/>
      <c r="BR1686" s="60"/>
      <c r="BX1686" s="151"/>
      <c r="CB1686" s="151"/>
      <c r="CM1686" s="151"/>
      <c r="CO1686" s="151"/>
      <c r="CT1686" s="151"/>
      <c r="CY1686" s="151"/>
    </row>
    <row r="1687" spans="1:103" x14ac:dyDescent="0.2">
      <c r="A1687" s="60"/>
      <c r="B1687" s="60"/>
      <c r="C1687" s="60"/>
      <c r="D1687" s="60"/>
      <c r="E1687" s="60"/>
      <c r="F1687" s="60"/>
      <c r="G1687" s="60"/>
      <c r="H1687" s="60"/>
      <c r="I1687" s="60"/>
      <c r="J1687" s="60"/>
      <c r="K1687" s="60"/>
      <c r="L1687" s="60"/>
      <c r="M1687" s="60"/>
      <c r="N1687" s="60"/>
      <c r="O1687" s="60"/>
      <c r="P1687" s="60"/>
      <c r="Q1687" s="60"/>
      <c r="R1687" s="334">
        <v>5076</v>
      </c>
      <c r="S1687" s="319" t="s">
        <v>357</v>
      </c>
      <c r="BE1687" s="60"/>
      <c r="BR1687" s="60"/>
      <c r="BX1687" s="151"/>
      <c r="CB1687" s="151"/>
      <c r="CM1687" s="151"/>
      <c r="CO1687" s="151"/>
      <c r="CT1687" s="151"/>
      <c r="CY1687" s="151"/>
    </row>
    <row r="1688" spans="1:103" x14ac:dyDescent="0.2">
      <c r="A1688" s="60"/>
      <c r="B1688" s="60"/>
      <c r="C1688" s="60"/>
      <c r="D1688" s="60"/>
      <c r="E1688" s="60"/>
      <c r="F1688" s="60"/>
      <c r="G1688" s="60"/>
      <c r="H1688" s="60"/>
      <c r="I1688" s="60"/>
      <c r="J1688" s="60"/>
      <c r="K1688" s="60"/>
      <c r="L1688" s="60"/>
      <c r="M1688" s="60"/>
      <c r="N1688" s="60"/>
      <c r="O1688" s="60"/>
      <c r="P1688" s="60"/>
      <c r="Q1688" s="60"/>
      <c r="R1688" s="334">
        <v>5077</v>
      </c>
      <c r="S1688" s="319" t="s">
        <v>357</v>
      </c>
      <c r="BE1688" s="60"/>
      <c r="BR1688" s="60"/>
      <c r="BX1688" s="151"/>
      <c r="CB1688" s="151"/>
      <c r="CM1688" s="151"/>
      <c r="CO1688" s="151"/>
      <c r="CT1688" s="151"/>
      <c r="CY1688" s="151"/>
    </row>
    <row r="1689" spans="1:103" x14ac:dyDescent="0.2">
      <c r="A1689" s="60"/>
      <c r="B1689" s="60"/>
      <c r="C1689" s="60"/>
      <c r="D1689" s="60"/>
      <c r="E1689" s="60"/>
      <c r="F1689" s="60"/>
      <c r="G1689" s="60"/>
      <c r="H1689" s="60"/>
      <c r="I1689" s="60"/>
      <c r="J1689" s="60"/>
      <c r="K1689" s="60"/>
      <c r="L1689" s="60"/>
      <c r="M1689" s="60"/>
      <c r="N1689" s="60"/>
      <c r="O1689" s="60"/>
      <c r="P1689" s="60"/>
      <c r="Q1689" s="60"/>
      <c r="R1689" s="334">
        <v>5079</v>
      </c>
      <c r="S1689" s="319" t="s">
        <v>357</v>
      </c>
      <c r="BE1689" s="60"/>
      <c r="BR1689" s="60"/>
      <c r="BX1689" s="151"/>
      <c r="CB1689" s="151"/>
      <c r="CM1689" s="151"/>
      <c r="CO1689" s="151"/>
      <c r="CT1689" s="151"/>
      <c r="CY1689" s="151"/>
    </row>
    <row r="1690" spans="1:103" x14ac:dyDescent="0.2">
      <c r="A1690" s="60"/>
      <c r="B1690" s="60"/>
      <c r="C1690" s="60"/>
      <c r="D1690" s="60"/>
      <c r="E1690" s="60"/>
      <c r="F1690" s="60"/>
      <c r="G1690" s="60"/>
      <c r="H1690" s="60"/>
      <c r="I1690" s="60"/>
      <c r="J1690" s="60"/>
      <c r="K1690" s="60"/>
      <c r="L1690" s="60"/>
      <c r="M1690" s="60"/>
      <c r="N1690" s="60"/>
      <c r="O1690" s="60"/>
      <c r="P1690" s="60"/>
      <c r="Q1690" s="60"/>
      <c r="R1690" s="334">
        <v>5081</v>
      </c>
      <c r="S1690" s="319" t="s">
        <v>357</v>
      </c>
      <c r="BE1690" s="60"/>
      <c r="BR1690" s="60"/>
      <c r="BX1690" s="151"/>
      <c r="CB1690" s="151"/>
      <c r="CM1690" s="151"/>
      <c r="CO1690" s="151"/>
      <c r="CT1690" s="151"/>
      <c r="CY1690" s="151"/>
    </row>
    <row r="1691" spans="1:103" x14ac:dyDescent="0.2">
      <c r="A1691" s="60"/>
      <c r="B1691" s="60"/>
      <c r="C1691" s="60"/>
      <c r="D1691" s="60"/>
      <c r="E1691" s="60"/>
      <c r="F1691" s="60"/>
      <c r="G1691" s="60"/>
      <c r="H1691" s="60"/>
      <c r="I1691" s="60"/>
      <c r="J1691" s="60"/>
      <c r="K1691" s="60"/>
      <c r="L1691" s="60"/>
      <c r="M1691" s="60"/>
      <c r="N1691" s="60"/>
      <c r="O1691" s="60"/>
      <c r="P1691" s="60"/>
      <c r="Q1691" s="60"/>
      <c r="R1691" s="334">
        <v>5083</v>
      </c>
      <c r="S1691" s="319" t="s">
        <v>357</v>
      </c>
      <c r="BE1691" s="60"/>
      <c r="BR1691" s="60"/>
      <c r="BX1691" s="151"/>
      <c r="CB1691" s="151"/>
      <c r="CM1691" s="151"/>
      <c r="CO1691" s="151"/>
      <c r="CT1691" s="151"/>
      <c r="CY1691" s="151"/>
    </row>
    <row r="1692" spans="1:103" x14ac:dyDescent="0.2">
      <c r="A1692" s="60"/>
      <c r="B1692" s="60"/>
      <c r="C1692" s="60"/>
      <c r="D1692" s="60"/>
      <c r="E1692" s="60"/>
      <c r="F1692" s="60"/>
      <c r="G1692" s="60"/>
      <c r="H1692" s="60"/>
      <c r="I1692" s="60"/>
      <c r="J1692" s="60"/>
      <c r="K1692" s="60"/>
      <c r="L1692" s="60"/>
      <c r="M1692" s="60"/>
      <c r="N1692" s="60"/>
      <c r="O1692" s="60"/>
      <c r="P1692" s="60"/>
      <c r="Q1692" s="60"/>
      <c r="R1692" s="334">
        <v>5084</v>
      </c>
      <c r="S1692" s="319" t="s">
        <v>357</v>
      </c>
      <c r="BE1692" s="60"/>
      <c r="BR1692" s="60"/>
      <c r="BX1692" s="151"/>
      <c r="CB1692" s="151"/>
      <c r="CM1692" s="151"/>
      <c r="CO1692" s="151"/>
      <c r="CT1692" s="151"/>
      <c r="CY1692" s="151"/>
    </row>
    <row r="1693" spans="1:103" x14ac:dyDescent="0.2">
      <c r="A1693" s="60"/>
      <c r="B1693" s="60"/>
      <c r="C1693" s="60"/>
      <c r="D1693" s="60"/>
      <c r="E1693" s="60"/>
      <c r="F1693" s="60"/>
      <c r="G1693" s="60"/>
      <c r="H1693" s="60"/>
      <c r="I1693" s="60"/>
      <c r="J1693" s="60"/>
      <c r="K1693" s="60"/>
      <c r="L1693" s="60"/>
      <c r="M1693" s="60"/>
      <c r="N1693" s="60"/>
      <c r="O1693" s="60"/>
      <c r="P1693" s="60"/>
      <c r="Q1693" s="60"/>
      <c r="R1693" s="334">
        <v>5085</v>
      </c>
      <c r="S1693" s="319" t="s">
        <v>357</v>
      </c>
      <c r="BE1693" s="60"/>
      <c r="BR1693" s="60"/>
      <c r="BX1693" s="151"/>
      <c r="CB1693" s="151"/>
      <c r="CM1693" s="151"/>
      <c r="CO1693" s="151"/>
      <c r="CT1693" s="151"/>
      <c r="CY1693" s="151"/>
    </row>
    <row r="1694" spans="1:103" x14ac:dyDescent="0.2">
      <c r="A1694" s="60"/>
      <c r="B1694" s="60"/>
      <c r="C1694" s="60"/>
      <c r="D1694" s="60"/>
      <c r="E1694" s="60"/>
      <c r="F1694" s="60"/>
      <c r="G1694" s="60"/>
      <c r="H1694" s="60"/>
      <c r="I1694" s="60"/>
      <c r="J1694" s="60"/>
      <c r="K1694" s="60"/>
      <c r="L1694" s="60"/>
      <c r="M1694" s="60"/>
      <c r="N1694" s="60"/>
      <c r="O1694" s="60"/>
      <c r="P1694" s="60"/>
      <c r="Q1694" s="60"/>
      <c r="R1694" s="334">
        <v>5086</v>
      </c>
      <c r="S1694" s="319" t="s">
        <v>357</v>
      </c>
      <c r="BE1694" s="60"/>
      <c r="BR1694" s="60"/>
      <c r="BX1694" s="151"/>
      <c r="CB1694" s="151"/>
      <c r="CM1694" s="151"/>
      <c r="CO1694" s="151"/>
      <c r="CT1694" s="151"/>
      <c r="CY1694" s="151"/>
    </row>
    <row r="1695" spans="1:103" x14ac:dyDescent="0.2">
      <c r="A1695" s="60"/>
      <c r="B1695" s="60"/>
      <c r="C1695" s="60"/>
      <c r="D1695" s="60"/>
      <c r="E1695" s="60"/>
      <c r="F1695" s="60"/>
      <c r="G1695" s="60"/>
      <c r="H1695" s="60"/>
      <c r="I1695" s="60"/>
      <c r="J1695" s="60"/>
      <c r="K1695" s="60"/>
      <c r="L1695" s="60"/>
      <c r="M1695" s="60"/>
      <c r="N1695" s="60"/>
      <c r="O1695" s="60"/>
      <c r="P1695" s="60"/>
      <c r="Q1695" s="60"/>
      <c r="R1695" s="334">
        <v>5088</v>
      </c>
      <c r="S1695" s="319" t="s">
        <v>357</v>
      </c>
      <c r="BE1695" s="60"/>
      <c r="BR1695" s="60"/>
      <c r="BX1695" s="151"/>
      <c r="CB1695" s="151"/>
      <c r="CM1695" s="151"/>
      <c r="CO1695" s="151"/>
      <c r="CT1695" s="151"/>
      <c r="CY1695" s="151"/>
    </row>
    <row r="1696" spans="1:103" x14ac:dyDescent="0.2">
      <c r="A1696" s="60"/>
      <c r="B1696" s="60"/>
      <c r="C1696" s="60"/>
      <c r="D1696" s="60"/>
      <c r="E1696" s="60"/>
      <c r="F1696" s="60"/>
      <c r="G1696" s="60"/>
      <c r="H1696" s="60"/>
      <c r="I1696" s="60"/>
      <c r="J1696" s="60"/>
      <c r="K1696" s="60"/>
      <c r="L1696" s="60"/>
      <c r="M1696" s="60"/>
      <c r="N1696" s="60"/>
      <c r="O1696" s="60"/>
      <c r="P1696" s="60"/>
      <c r="Q1696" s="60"/>
      <c r="R1696" s="334">
        <v>5089</v>
      </c>
      <c r="S1696" s="319" t="s">
        <v>357</v>
      </c>
      <c r="BE1696" s="60"/>
      <c r="BR1696" s="60"/>
      <c r="BX1696" s="151"/>
      <c r="CB1696" s="151"/>
      <c r="CM1696" s="151"/>
      <c r="CO1696" s="151"/>
      <c r="CT1696" s="151"/>
      <c r="CY1696" s="151"/>
    </row>
    <row r="1697" spans="1:103" x14ac:dyDescent="0.2">
      <c r="A1697" s="60"/>
      <c r="B1697" s="60"/>
      <c r="C1697" s="60"/>
      <c r="D1697" s="60"/>
      <c r="E1697" s="60"/>
      <c r="F1697" s="60"/>
      <c r="G1697" s="60"/>
      <c r="H1697" s="60"/>
      <c r="I1697" s="60"/>
      <c r="J1697" s="60"/>
      <c r="K1697" s="60"/>
      <c r="L1697" s="60"/>
      <c r="M1697" s="60"/>
      <c r="N1697" s="60"/>
      <c r="O1697" s="60"/>
      <c r="P1697" s="60"/>
      <c r="Q1697" s="60"/>
      <c r="R1697" s="334">
        <v>5091</v>
      </c>
      <c r="S1697" s="319" t="s">
        <v>357</v>
      </c>
      <c r="BE1697" s="60"/>
      <c r="BR1697" s="60"/>
      <c r="BX1697" s="151"/>
      <c r="CB1697" s="151"/>
      <c r="CM1697" s="151"/>
      <c r="CO1697" s="151"/>
      <c r="CT1697" s="151"/>
      <c r="CY1697" s="151"/>
    </row>
    <row r="1698" spans="1:103" x14ac:dyDescent="0.2">
      <c r="A1698" s="60"/>
      <c r="B1698" s="60"/>
      <c r="C1698" s="60"/>
      <c r="D1698" s="60"/>
      <c r="E1698" s="60"/>
      <c r="F1698" s="60"/>
      <c r="G1698" s="60"/>
      <c r="H1698" s="60"/>
      <c r="I1698" s="60"/>
      <c r="J1698" s="60"/>
      <c r="K1698" s="60"/>
      <c r="L1698" s="60"/>
      <c r="M1698" s="60"/>
      <c r="N1698" s="60"/>
      <c r="O1698" s="60"/>
      <c r="P1698" s="60"/>
      <c r="Q1698" s="60"/>
      <c r="R1698" s="334">
        <v>5101</v>
      </c>
      <c r="S1698" s="319" t="s">
        <v>357</v>
      </c>
      <c r="BE1698" s="60"/>
      <c r="BR1698" s="60"/>
      <c r="BX1698" s="151"/>
      <c r="CB1698" s="151"/>
      <c r="CM1698" s="151"/>
      <c r="CO1698" s="151"/>
      <c r="CT1698" s="151"/>
      <c r="CY1698" s="151"/>
    </row>
    <row r="1699" spans="1:103" x14ac:dyDescent="0.2">
      <c r="A1699" s="60"/>
      <c r="B1699" s="60"/>
      <c r="C1699" s="60"/>
      <c r="D1699" s="60"/>
      <c r="E1699" s="60"/>
      <c r="F1699" s="60"/>
      <c r="G1699" s="60"/>
      <c r="H1699" s="60"/>
      <c r="I1699" s="60"/>
      <c r="J1699" s="60"/>
      <c r="K1699" s="60"/>
      <c r="L1699" s="60"/>
      <c r="M1699" s="60"/>
      <c r="N1699" s="60"/>
      <c r="O1699" s="60"/>
      <c r="P1699" s="60"/>
      <c r="Q1699" s="60"/>
      <c r="R1699" s="334">
        <v>5141</v>
      </c>
      <c r="S1699" s="319" t="s">
        <v>357</v>
      </c>
      <c r="BE1699" s="60"/>
      <c r="BR1699" s="60"/>
      <c r="BX1699" s="151"/>
      <c r="CB1699" s="151"/>
      <c r="CM1699" s="151"/>
      <c r="CO1699" s="151"/>
      <c r="CT1699" s="151"/>
      <c r="CY1699" s="151"/>
    </row>
    <row r="1700" spans="1:103" x14ac:dyDescent="0.2">
      <c r="A1700" s="60"/>
      <c r="B1700" s="60"/>
      <c r="C1700" s="60"/>
      <c r="D1700" s="60"/>
      <c r="E1700" s="60"/>
      <c r="F1700" s="60"/>
      <c r="G1700" s="60"/>
      <c r="H1700" s="60"/>
      <c r="I1700" s="60"/>
      <c r="J1700" s="60"/>
      <c r="K1700" s="60"/>
      <c r="L1700" s="60"/>
      <c r="M1700" s="60"/>
      <c r="N1700" s="60"/>
      <c r="O1700" s="60"/>
      <c r="P1700" s="60"/>
      <c r="Q1700" s="60"/>
      <c r="R1700" s="334">
        <v>5142</v>
      </c>
      <c r="S1700" s="319" t="s">
        <v>357</v>
      </c>
      <c r="BE1700" s="60"/>
      <c r="BR1700" s="60"/>
      <c r="BX1700" s="151"/>
      <c r="CB1700" s="151"/>
      <c r="CM1700" s="151"/>
      <c r="CO1700" s="151"/>
      <c r="CT1700" s="151"/>
      <c r="CY1700" s="151"/>
    </row>
    <row r="1701" spans="1:103" x14ac:dyDescent="0.2">
      <c r="A1701" s="60"/>
      <c r="B1701" s="60"/>
      <c r="C1701" s="60"/>
      <c r="D1701" s="60"/>
      <c r="E1701" s="60"/>
      <c r="F1701" s="60"/>
      <c r="G1701" s="60"/>
      <c r="H1701" s="60"/>
      <c r="I1701" s="60"/>
      <c r="J1701" s="60"/>
      <c r="K1701" s="60"/>
      <c r="L1701" s="60"/>
      <c r="M1701" s="60"/>
      <c r="N1701" s="60"/>
      <c r="O1701" s="60"/>
      <c r="P1701" s="60"/>
      <c r="Q1701" s="60"/>
      <c r="R1701" s="334">
        <v>5143</v>
      </c>
      <c r="S1701" s="319" t="s">
        <v>357</v>
      </c>
      <c r="BE1701" s="60"/>
      <c r="BR1701" s="60"/>
      <c r="BX1701" s="151"/>
      <c r="CB1701" s="151"/>
      <c r="CM1701" s="151"/>
      <c r="CO1701" s="151"/>
      <c r="CT1701" s="151"/>
      <c r="CY1701" s="151"/>
    </row>
    <row r="1702" spans="1:103" x14ac:dyDescent="0.2">
      <c r="A1702" s="60"/>
      <c r="B1702" s="60"/>
      <c r="C1702" s="60"/>
      <c r="D1702" s="60"/>
      <c r="E1702" s="60"/>
      <c r="F1702" s="60"/>
      <c r="G1702" s="60"/>
      <c r="H1702" s="60"/>
      <c r="I1702" s="60"/>
      <c r="J1702" s="60"/>
      <c r="K1702" s="60"/>
      <c r="L1702" s="60"/>
      <c r="M1702" s="60"/>
      <c r="N1702" s="60"/>
      <c r="O1702" s="60"/>
      <c r="P1702" s="60"/>
      <c r="Q1702" s="60"/>
      <c r="R1702" s="334">
        <v>5144</v>
      </c>
      <c r="S1702" s="319" t="s">
        <v>357</v>
      </c>
      <c r="BE1702" s="60"/>
      <c r="BR1702" s="60"/>
      <c r="BX1702" s="151"/>
      <c r="CB1702" s="151"/>
      <c r="CM1702" s="151"/>
      <c r="CO1702" s="151"/>
      <c r="CT1702" s="151"/>
      <c r="CY1702" s="151"/>
    </row>
    <row r="1703" spans="1:103" x14ac:dyDescent="0.2">
      <c r="A1703" s="60"/>
      <c r="B1703" s="60"/>
      <c r="C1703" s="60"/>
      <c r="D1703" s="60"/>
      <c r="E1703" s="60"/>
      <c r="F1703" s="60"/>
      <c r="G1703" s="60"/>
      <c r="H1703" s="60"/>
      <c r="I1703" s="60"/>
      <c r="J1703" s="60"/>
      <c r="K1703" s="60"/>
      <c r="L1703" s="60"/>
      <c r="M1703" s="60"/>
      <c r="N1703" s="60"/>
      <c r="O1703" s="60"/>
      <c r="P1703" s="60"/>
      <c r="Q1703" s="60"/>
      <c r="R1703" s="334">
        <v>5146</v>
      </c>
      <c r="S1703" s="319" t="s">
        <v>357</v>
      </c>
      <c r="BE1703" s="60"/>
      <c r="BR1703" s="60"/>
      <c r="BX1703" s="151"/>
      <c r="CB1703" s="151"/>
      <c r="CM1703" s="151"/>
      <c r="CO1703" s="151"/>
      <c r="CT1703" s="151"/>
      <c r="CY1703" s="151"/>
    </row>
    <row r="1704" spans="1:103" x14ac:dyDescent="0.2">
      <c r="A1704" s="60"/>
      <c r="B1704" s="60"/>
      <c r="C1704" s="60"/>
      <c r="D1704" s="60"/>
      <c r="E1704" s="60"/>
      <c r="F1704" s="60"/>
      <c r="G1704" s="60"/>
      <c r="H1704" s="60"/>
      <c r="I1704" s="60"/>
      <c r="J1704" s="60"/>
      <c r="K1704" s="60"/>
      <c r="L1704" s="60"/>
      <c r="M1704" s="60"/>
      <c r="N1704" s="60"/>
      <c r="O1704" s="60"/>
      <c r="P1704" s="60"/>
      <c r="Q1704" s="60"/>
      <c r="R1704" s="334">
        <v>5148</v>
      </c>
      <c r="S1704" s="319" t="s">
        <v>357</v>
      </c>
      <c r="BE1704" s="60"/>
      <c r="BR1704" s="60"/>
      <c r="BX1704" s="151"/>
      <c r="CB1704" s="151"/>
      <c r="CM1704" s="151"/>
      <c r="CO1704" s="151"/>
      <c r="CT1704" s="151"/>
      <c r="CY1704" s="151"/>
    </row>
    <row r="1705" spans="1:103" x14ac:dyDescent="0.2">
      <c r="A1705" s="60"/>
      <c r="B1705" s="60"/>
      <c r="C1705" s="60"/>
      <c r="D1705" s="60"/>
      <c r="E1705" s="60"/>
      <c r="F1705" s="60"/>
      <c r="G1705" s="60"/>
      <c r="H1705" s="60"/>
      <c r="I1705" s="60"/>
      <c r="J1705" s="60"/>
      <c r="K1705" s="60"/>
      <c r="L1705" s="60"/>
      <c r="M1705" s="60"/>
      <c r="N1705" s="60"/>
      <c r="O1705" s="60"/>
      <c r="P1705" s="60"/>
      <c r="Q1705" s="60"/>
      <c r="R1705" s="334">
        <v>5149</v>
      </c>
      <c r="S1705" s="319" t="s">
        <v>357</v>
      </c>
      <c r="BE1705" s="60"/>
      <c r="BR1705" s="60"/>
      <c r="BX1705" s="151"/>
      <c r="CB1705" s="151"/>
      <c r="CM1705" s="151"/>
      <c r="CO1705" s="151"/>
      <c r="CT1705" s="151"/>
      <c r="CY1705" s="151"/>
    </row>
    <row r="1706" spans="1:103" x14ac:dyDescent="0.2">
      <c r="A1706" s="60"/>
      <c r="B1706" s="60"/>
      <c r="C1706" s="60"/>
      <c r="D1706" s="60"/>
      <c r="E1706" s="60"/>
      <c r="F1706" s="60"/>
      <c r="G1706" s="60"/>
      <c r="H1706" s="60"/>
      <c r="I1706" s="60"/>
      <c r="J1706" s="60"/>
      <c r="K1706" s="60"/>
      <c r="L1706" s="60"/>
      <c r="M1706" s="60"/>
      <c r="N1706" s="60"/>
      <c r="O1706" s="60"/>
      <c r="P1706" s="60"/>
      <c r="Q1706" s="60"/>
      <c r="R1706" s="334">
        <v>5150</v>
      </c>
      <c r="S1706" s="319" t="s">
        <v>357</v>
      </c>
      <c r="BE1706" s="60"/>
      <c r="BR1706" s="60"/>
      <c r="BX1706" s="151"/>
      <c r="CB1706" s="151"/>
      <c r="CM1706" s="151"/>
      <c r="CO1706" s="151"/>
      <c r="CT1706" s="151"/>
      <c r="CY1706" s="151"/>
    </row>
    <row r="1707" spans="1:103" x14ac:dyDescent="0.2">
      <c r="A1707" s="60"/>
      <c r="B1707" s="60"/>
      <c r="C1707" s="60"/>
      <c r="D1707" s="60"/>
      <c r="E1707" s="60"/>
      <c r="F1707" s="60"/>
      <c r="G1707" s="60"/>
      <c r="H1707" s="60"/>
      <c r="I1707" s="60"/>
      <c r="J1707" s="60"/>
      <c r="K1707" s="60"/>
      <c r="L1707" s="60"/>
      <c r="M1707" s="60"/>
      <c r="N1707" s="60"/>
      <c r="O1707" s="60"/>
      <c r="P1707" s="60"/>
      <c r="Q1707" s="60"/>
      <c r="R1707" s="334">
        <v>5151</v>
      </c>
      <c r="S1707" s="319" t="s">
        <v>357</v>
      </c>
      <c r="BE1707" s="60"/>
      <c r="BR1707" s="60"/>
      <c r="BX1707" s="151"/>
      <c r="CB1707" s="151"/>
      <c r="CM1707" s="151"/>
      <c r="CO1707" s="151"/>
      <c r="CT1707" s="151"/>
      <c r="CY1707" s="151"/>
    </row>
    <row r="1708" spans="1:103" x14ac:dyDescent="0.2">
      <c r="A1708" s="60"/>
      <c r="B1708" s="60"/>
      <c r="C1708" s="60"/>
      <c r="D1708" s="60"/>
      <c r="E1708" s="60"/>
      <c r="F1708" s="60"/>
      <c r="G1708" s="60"/>
      <c r="H1708" s="60"/>
      <c r="I1708" s="60"/>
      <c r="J1708" s="60"/>
      <c r="K1708" s="60"/>
      <c r="L1708" s="60"/>
      <c r="M1708" s="60"/>
      <c r="N1708" s="60"/>
      <c r="O1708" s="60"/>
      <c r="P1708" s="60"/>
      <c r="Q1708" s="60"/>
      <c r="R1708" s="334">
        <v>5152</v>
      </c>
      <c r="S1708" s="319" t="s">
        <v>357</v>
      </c>
      <c r="BE1708" s="60"/>
      <c r="BR1708" s="60"/>
      <c r="BX1708" s="151"/>
      <c r="CB1708" s="151"/>
      <c r="CM1708" s="151"/>
      <c r="CO1708" s="151"/>
      <c r="CT1708" s="151"/>
      <c r="CY1708" s="151"/>
    </row>
    <row r="1709" spans="1:103" x14ac:dyDescent="0.2">
      <c r="A1709" s="60"/>
      <c r="B1709" s="60"/>
      <c r="C1709" s="60"/>
      <c r="D1709" s="60"/>
      <c r="E1709" s="60"/>
      <c r="F1709" s="60"/>
      <c r="G1709" s="60"/>
      <c r="H1709" s="60"/>
      <c r="I1709" s="60"/>
      <c r="J1709" s="60"/>
      <c r="K1709" s="60"/>
      <c r="L1709" s="60"/>
      <c r="M1709" s="60"/>
      <c r="N1709" s="60"/>
      <c r="O1709" s="60"/>
      <c r="P1709" s="60"/>
      <c r="Q1709" s="60"/>
      <c r="R1709" s="334">
        <v>5153</v>
      </c>
      <c r="S1709" s="319" t="s">
        <v>357</v>
      </c>
      <c r="BE1709" s="60"/>
      <c r="BR1709" s="60"/>
      <c r="BX1709" s="151"/>
      <c r="CB1709" s="151"/>
      <c r="CM1709" s="151"/>
      <c r="CO1709" s="151"/>
      <c r="CT1709" s="151"/>
      <c r="CY1709" s="151"/>
    </row>
    <row r="1710" spans="1:103" x14ac:dyDescent="0.2">
      <c r="A1710" s="60"/>
      <c r="B1710" s="60"/>
      <c r="C1710" s="60"/>
      <c r="D1710" s="60"/>
      <c r="E1710" s="60"/>
      <c r="F1710" s="60"/>
      <c r="G1710" s="60"/>
      <c r="H1710" s="60"/>
      <c r="I1710" s="60"/>
      <c r="J1710" s="60"/>
      <c r="K1710" s="60"/>
      <c r="L1710" s="60"/>
      <c r="M1710" s="60"/>
      <c r="N1710" s="60"/>
      <c r="O1710" s="60"/>
      <c r="P1710" s="60"/>
      <c r="Q1710" s="60"/>
      <c r="R1710" s="334">
        <v>5154</v>
      </c>
      <c r="S1710" s="319" t="s">
        <v>357</v>
      </c>
      <c r="BE1710" s="60"/>
      <c r="BR1710" s="60"/>
      <c r="BX1710" s="151"/>
      <c r="CB1710" s="151"/>
      <c r="CM1710" s="151"/>
      <c r="CO1710" s="151"/>
      <c r="CT1710" s="151"/>
      <c r="CY1710" s="151"/>
    </row>
    <row r="1711" spans="1:103" x14ac:dyDescent="0.2">
      <c r="A1711" s="60"/>
      <c r="B1711" s="60"/>
      <c r="C1711" s="60"/>
      <c r="D1711" s="60"/>
      <c r="E1711" s="60"/>
      <c r="F1711" s="60"/>
      <c r="G1711" s="60"/>
      <c r="H1711" s="60"/>
      <c r="I1711" s="60"/>
      <c r="J1711" s="60"/>
      <c r="K1711" s="60"/>
      <c r="L1711" s="60"/>
      <c r="M1711" s="60"/>
      <c r="N1711" s="60"/>
      <c r="O1711" s="60"/>
      <c r="P1711" s="60"/>
      <c r="Q1711" s="60"/>
      <c r="R1711" s="334">
        <v>5155</v>
      </c>
      <c r="S1711" s="319" t="s">
        <v>357</v>
      </c>
      <c r="BE1711" s="60"/>
      <c r="BR1711" s="60"/>
      <c r="BX1711" s="151"/>
      <c r="CB1711" s="151"/>
      <c r="CM1711" s="151"/>
      <c r="CO1711" s="151"/>
      <c r="CT1711" s="151"/>
      <c r="CY1711" s="151"/>
    </row>
    <row r="1712" spans="1:103" x14ac:dyDescent="0.2">
      <c r="A1712" s="60"/>
      <c r="B1712" s="60"/>
      <c r="C1712" s="60"/>
      <c r="D1712" s="60"/>
      <c r="E1712" s="60"/>
      <c r="F1712" s="60"/>
      <c r="G1712" s="60"/>
      <c r="H1712" s="60"/>
      <c r="I1712" s="60"/>
      <c r="J1712" s="60"/>
      <c r="K1712" s="60"/>
      <c r="L1712" s="60"/>
      <c r="M1712" s="60"/>
      <c r="N1712" s="60"/>
      <c r="O1712" s="60"/>
      <c r="P1712" s="60"/>
      <c r="Q1712" s="60"/>
      <c r="R1712" s="334">
        <v>5156</v>
      </c>
      <c r="S1712" s="319" t="s">
        <v>357</v>
      </c>
      <c r="BE1712" s="60"/>
      <c r="BR1712" s="60"/>
      <c r="BX1712" s="151"/>
      <c r="CB1712" s="151"/>
      <c r="CM1712" s="151"/>
      <c r="CO1712" s="151"/>
      <c r="CT1712" s="151"/>
      <c r="CY1712" s="151"/>
    </row>
    <row r="1713" spans="1:103" x14ac:dyDescent="0.2">
      <c r="A1713" s="60"/>
      <c r="B1713" s="60"/>
      <c r="C1713" s="60"/>
      <c r="D1713" s="60"/>
      <c r="E1713" s="60"/>
      <c r="F1713" s="60"/>
      <c r="G1713" s="60"/>
      <c r="H1713" s="60"/>
      <c r="I1713" s="60"/>
      <c r="J1713" s="60"/>
      <c r="K1713" s="60"/>
      <c r="L1713" s="60"/>
      <c r="M1713" s="60"/>
      <c r="N1713" s="60"/>
      <c r="O1713" s="60"/>
      <c r="P1713" s="60"/>
      <c r="Q1713" s="60"/>
      <c r="R1713" s="334">
        <v>5158</v>
      </c>
      <c r="S1713" s="319" t="s">
        <v>357</v>
      </c>
      <c r="BE1713" s="60"/>
      <c r="BR1713" s="60"/>
      <c r="BX1713" s="151"/>
      <c r="CB1713" s="151"/>
      <c r="CM1713" s="151"/>
      <c r="CO1713" s="151"/>
      <c r="CT1713" s="151"/>
      <c r="CY1713" s="151"/>
    </row>
    <row r="1714" spans="1:103" x14ac:dyDescent="0.2">
      <c r="A1714" s="60"/>
      <c r="B1714" s="60"/>
      <c r="C1714" s="60"/>
      <c r="D1714" s="60"/>
      <c r="E1714" s="60"/>
      <c r="F1714" s="60"/>
      <c r="G1714" s="60"/>
      <c r="H1714" s="60"/>
      <c r="I1714" s="60"/>
      <c r="J1714" s="60"/>
      <c r="K1714" s="60"/>
      <c r="L1714" s="60"/>
      <c r="M1714" s="60"/>
      <c r="N1714" s="60"/>
      <c r="O1714" s="60"/>
      <c r="P1714" s="60"/>
      <c r="Q1714" s="60"/>
      <c r="R1714" s="334">
        <v>5159</v>
      </c>
      <c r="S1714" s="319" t="s">
        <v>357</v>
      </c>
      <c r="BE1714" s="60"/>
      <c r="BR1714" s="60"/>
      <c r="BX1714" s="151"/>
      <c r="CB1714" s="151"/>
      <c r="CM1714" s="151"/>
      <c r="CO1714" s="151"/>
      <c r="CT1714" s="151"/>
      <c r="CY1714" s="151"/>
    </row>
    <row r="1715" spans="1:103" x14ac:dyDescent="0.2">
      <c r="A1715" s="60"/>
      <c r="B1715" s="60"/>
      <c r="C1715" s="60"/>
      <c r="D1715" s="60"/>
      <c r="E1715" s="60"/>
      <c r="F1715" s="60"/>
      <c r="G1715" s="60"/>
      <c r="H1715" s="60"/>
      <c r="I1715" s="60"/>
      <c r="J1715" s="60"/>
      <c r="K1715" s="60"/>
      <c r="L1715" s="60"/>
      <c r="M1715" s="60"/>
      <c r="N1715" s="60"/>
      <c r="O1715" s="60"/>
      <c r="P1715" s="60"/>
      <c r="Q1715" s="60"/>
      <c r="R1715" s="334">
        <v>5161</v>
      </c>
      <c r="S1715" s="319" t="s">
        <v>357</v>
      </c>
      <c r="BE1715" s="60"/>
      <c r="BR1715" s="60"/>
      <c r="BX1715" s="151"/>
      <c r="CB1715" s="151"/>
      <c r="CM1715" s="151"/>
      <c r="CO1715" s="151"/>
      <c r="CT1715" s="151"/>
      <c r="CY1715" s="151"/>
    </row>
    <row r="1716" spans="1:103" x14ac:dyDescent="0.2">
      <c r="A1716" s="60"/>
      <c r="B1716" s="60"/>
      <c r="C1716" s="60"/>
      <c r="D1716" s="60"/>
      <c r="E1716" s="60"/>
      <c r="F1716" s="60"/>
      <c r="G1716" s="60"/>
      <c r="H1716" s="60"/>
      <c r="I1716" s="60"/>
      <c r="J1716" s="60"/>
      <c r="K1716" s="60"/>
      <c r="L1716" s="60"/>
      <c r="M1716" s="60"/>
      <c r="N1716" s="60"/>
      <c r="O1716" s="60"/>
      <c r="P1716" s="60"/>
      <c r="Q1716" s="60"/>
      <c r="R1716" s="334">
        <v>5201</v>
      </c>
      <c r="S1716" s="319" t="s">
        <v>357</v>
      </c>
      <c r="BE1716" s="60"/>
      <c r="BR1716" s="60"/>
      <c r="BX1716" s="151"/>
      <c r="CB1716" s="151"/>
      <c r="CM1716" s="151"/>
      <c r="CO1716" s="151"/>
      <c r="CT1716" s="151"/>
      <c r="CY1716" s="151"/>
    </row>
    <row r="1717" spans="1:103" x14ac:dyDescent="0.2">
      <c r="A1717" s="60"/>
      <c r="B1717" s="60"/>
      <c r="C1717" s="60"/>
      <c r="D1717" s="60"/>
      <c r="E1717" s="60"/>
      <c r="F1717" s="60"/>
      <c r="G1717" s="60"/>
      <c r="H1717" s="60"/>
      <c r="I1717" s="60"/>
      <c r="J1717" s="60"/>
      <c r="K1717" s="60"/>
      <c r="L1717" s="60"/>
      <c r="M1717" s="60"/>
      <c r="N1717" s="60"/>
      <c r="O1717" s="60"/>
      <c r="P1717" s="60"/>
      <c r="Q1717" s="60"/>
      <c r="R1717" s="334">
        <v>5250</v>
      </c>
      <c r="S1717" s="319" t="s">
        <v>357</v>
      </c>
      <c r="BE1717" s="60"/>
      <c r="BR1717" s="60"/>
      <c r="BX1717" s="151"/>
      <c r="CB1717" s="151"/>
      <c r="CM1717" s="151"/>
      <c r="CO1717" s="151"/>
      <c r="CT1717" s="151"/>
      <c r="CY1717" s="151"/>
    </row>
    <row r="1718" spans="1:103" x14ac:dyDescent="0.2">
      <c r="A1718" s="60"/>
      <c r="B1718" s="60"/>
      <c r="C1718" s="60"/>
      <c r="D1718" s="60"/>
      <c r="E1718" s="60"/>
      <c r="F1718" s="60"/>
      <c r="G1718" s="60"/>
      <c r="H1718" s="60"/>
      <c r="I1718" s="60"/>
      <c r="J1718" s="60"/>
      <c r="K1718" s="60"/>
      <c r="L1718" s="60"/>
      <c r="M1718" s="60"/>
      <c r="N1718" s="60"/>
      <c r="O1718" s="60"/>
      <c r="P1718" s="60"/>
      <c r="Q1718" s="60"/>
      <c r="R1718" s="334">
        <v>5251</v>
      </c>
      <c r="S1718" s="319" t="s">
        <v>357</v>
      </c>
      <c r="BE1718" s="60"/>
      <c r="BR1718" s="60"/>
      <c r="BX1718" s="151"/>
      <c r="CB1718" s="151"/>
      <c r="CM1718" s="151"/>
      <c r="CO1718" s="151"/>
      <c r="CT1718" s="151"/>
      <c r="CY1718" s="151"/>
    </row>
    <row r="1719" spans="1:103" x14ac:dyDescent="0.2">
      <c r="A1719" s="60"/>
      <c r="B1719" s="60"/>
      <c r="C1719" s="60"/>
      <c r="D1719" s="60"/>
      <c r="E1719" s="60"/>
      <c r="F1719" s="60"/>
      <c r="G1719" s="60"/>
      <c r="H1719" s="60"/>
      <c r="I1719" s="60"/>
      <c r="J1719" s="60"/>
      <c r="K1719" s="60"/>
      <c r="L1719" s="60"/>
      <c r="M1719" s="60"/>
      <c r="N1719" s="60"/>
      <c r="O1719" s="60"/>
      <c r="P1719" s="60"/>
      <c r="Q1719" s="60"/>
      <c r="R1719" s="334">
        <v>5252</v>
      </c>
      <c r="S1719" s="319" t="s">
        <v>357</v>
      </c>
      <c r="BE1719" s="60"/>
      <c r="BR1719" s="60"/>
      <c r="BX1719" s="151"/>
      <c r="CB1719" s="151"/>
      <c r="CM1719" s="151"/>
      <c r="CO1719" s="151"/>
      <c r="CT1719" s="151"/>
      <c r="CY1719" s="151"/>
    </row>
    <row r="1720" spans="1:103" x14ac:dyDescent="0.2">
      <c r="A1720" s="60"/>
      <c r="B1720" s="60"/>
      <c r="C1720" s="60"/>
      <c r="D1720" s="60"/>
      <c r="E1720" s="60"/>
      <c r="F1720" s="60"/>
      <c r="G1720" s="60"/>
      <c r="H1720" s="60"/>
      <c r="I1720" s="60"/>
      <c r="J1720" s="60"/>
      <c r="K1720" s="60"/>
      <c r="L1720" s="60"/>
      <c r="M1720" s="60"/>
      <c r="N1720" s="60"/>
      <c r="O1720" s="60"/>
      <c r="P1720" s="60"/>
      <c r="Q1720" s="60"/>
      <c r="R1720" s="334">
        <v>5253</v>
      </c>
      <c r="S1720" s="319" t="s">
        <v>357</v>
      </c>
      <c r="BE1720" s="60"/>
      <c r="BR1720" s="60"/>
      <c r="BX1720" s="151"/>
      <c r="CB1720" s="151"/>
      <c r="CM1720" s="151"/>
      <c r="CO1720" s="151"/>
      <c r="CT1720" s="151"/>
      <c r="CY1720" s="151"/>
    </row>
    <row r="1721" spans="1:103" x14ac:dyDescent="0.2">
      <c r="A1721" s="60"/>
      <c r="B1721" s="60"/>
      <c r="C1721" s="60"/>
      <c r="D1721" s="60"/>
      <c r="E1721" s="60"/>
      <c r="F1721" s="60"/>
      <c r="G1721" s="60"/>
      <c r="H1721" s="60"/>
      <c r="I1721" s="60"/>
      <c r="J1721" s="60"/>
      <c r="K1721" s="60"/>
      <c r="L1721" s="60"/>
      <c r="M1721" s="60"/>
      <c r="N1721" s="60"/>
      <c r="O1721" s="60"/>
      <c r="P1721" s="60"/>
      <c r="Q1721" s="60"/>
      <c r="R1721" s="334">
        <v>5254</v>
      </c>
      <c r="S1721" s="319" t="s">
        <v>357</v>
      </c>
      <c r="BE1721" s="60"/>
      <c r="BR1721" s="60"/>
      <c r="BX1721" s="151"/>
      <c r="CB1721" s="151"/>
      <c r="CM1721" s="151"/>
      <c r="CO1721" s="151"/>
      <c r="CT1721" s="151"/>
      <c r="CY1721" s="151"/>
    </row>
    <row r="1722" spans="1:103" x14ac:dyDescent="0.2">
      <c r="A1722" s="60"/>
      <c r="B1722" s="60"/>
      <c r="C1722" s="60"/>
      <c r="D1722" s="60"/>
      <c r="E1722" s="60"/>
      <c r="F1722" s="60"/>
      <c r="G1722" s="60"/>
      <c r="H1722" s="60"/>
      <c r="I1722" s="60"/>
      <c r="J1722" s="60"/>
      <c r="K1722" s="60"/>
      <c r="L1722" s="60"/>
      <c r="M1722" s="60"/>
      <c r="N1722" s="60"/>
      <c r="O1722" s="60"/>
      <c r="P1722" s="60"/>
      <c r="Q1722" s="60"/>
      <c r="R1722" s="334">
        <v>5255</v>
      </c>
      <c r="S1722" s="319" t="s">
        <v>357</v>
      </c>
      <c r="BE1722" s="60"/>
      <c r="BR1722" s="60"/>
      <c r="BX1722" s="151"/>
      <c r="CB1722" s="151"/>
      <c r="CM1722" s="151"/>
      <c r="CO1722" s="151"/>
      <c r="CT1722" s="151"/>
      <c r="CY1722" s="151"/>
    </row>
    <row r="1723" spans="1:103" x14ac:dyDescent="0.2">
      <c r="A1723" s="60"/>
      <c r="B1723" s="60"/>
      <c r="C1723" s="60"/>
      <c r="D1723" s="60"/>
      <c r="E1723" s="60"/>
      <c r="F1723" s="60"/>
      <c r="G1723" s="60"/>
      <c r="H1723" s="60"/>
      <c r="I1723" s="60"/>
      <c r="J1723" s="60"/>
      <c r="K1723" s="60"/>
      <c r="L1723" s="60"/>
      <c r="M1723" s="60"/>
      <c r="N1723" s="60"/>
      <c r="O1723" s="60"/>
      <c r="P1723" s="60"/>
      <c r="Q1723" s="60"/>
      <c r="R1723" s="334">
        <v>5257</v>
      </c>
      <c r="S1723" s="319" t="s">
        <v>357</v>
      </c>
      <c r="BE1723" s="60"/>
      <c r="BR1723" s="60"/>
      <c r="BX1723" s="151"/>
      <c r="CB1723" s="151"/>
      <c r="CM1723" s="151"/>
      <c r="CO1723" s="151"/>
      <c r="CT1723" s="151"/>
      <c r="CY1723" s="151"/>
    </row>
    <row r="1724" spans="1:103" x14ac:dyDescent="0.2">
      <c r="A1724" s="60"/>
      <c r="B1724" s="60"/>
      <c r="C1724" s="60"/>
      <c r="D1724" s="60"/>
      <c r="E1724" s="60"/>
      <c r="F1724" s="60"/>
      <c r="G1724" s="60"/>
      <c r="H1724" s="60"/>
      <c r="I1724" s="60"/>
      <c r="J1724" s="60"/>
      <c r="K1724" s="60"/>
      <c r="L1724" s="60"/>
      <c r="M1724" s="60"/>
      <c r="N1724" s="60"/>
      <c r="O1724" s="60"/>
      <c r="P1724" s="60"/>
      <c r="Q1724" s="60"/>
      <c r="R1724" s="334">
        <v>5260</v>
      </c>
      <c r="S1724" s="319" t="s">
        <v>357</v>
      </c>
      <c r="BE1724" s="60"/>
      <c r="BR1724" s="60"/>
      <c r="BX1724" s="151"/>
      <c r="CB1724" s="151"/>
      <c r="CM1724" s="151"/>
      <c r="CO1724" s="151"/>
      <c r="CT1724" s="151"/>
      <c r="CY1724" s="151"/>
    </row>
    <row r="1725" spans="1:103" x14ac:dyDescent="0.2">
      <c r="A1725" s="60"/>
      <c r="B1725" s="60"/>
      <c r="C1725" s="60"/>
      <c r="D1725" s="60"/>
      <c r="E1725" s="60"/>
      <c r="F1725" s="60"/>
      <c r="G1725" s="60"/>
      <c r="H1725" s="60"/>
      <c r="I1725" s="60"/>
      <c r="J1725" s="60"/>
      <c r="K1725" s="60"/>
      <c r="L1725" s="60"/>
      <c r="M1725" s="60"/>
      <c r="N1725" s="60"/>
      <c r="O1725" s="60"/>
      <c r="P1725" s="60"/>
      <c r="Q1725" s="60"/>
      <c r="R1725" s="334">
        <v>5261</v>
      </c>
      <c r="S1725" s="319" t="s">
        <v>357</v>
      </c>
      <c r="BE1725" s="60"/>
      <c r="BR1725" s="60"/>
      <c r="BX1725" s="151"/>
      <c r="CB1725" s="151"/>
      <c r="CM1725" s="151"/>
      <c r="CO1725" s="151"/>
      <c r="CT1725" s="151"/>
      <c r="CY1725" s="151"/>
    </row>
    <row r="1726" spans="1:103" x14ac:dyDescent="0.2">
      <c r="A1726" s="60"/>
      <c r="B1726" s="60"/>
      <c r="C1726" s="60"/>
      <c r="D1726" s="60"/>
      <c r="E1726" s="60"/>
      <c r="F1726" s="60"/>
      <c r="G1726" s="60"/>
      <c r="H1726" s="60"/>
      <c r="I1726" s="60"/>
      <c r="J1726" s="60"/>
      <c r="K1726" s="60"/>
      <c r="L1726" s="60"/>
      <c r="M1726" s="60"/>
      <c r="N1726" s="60"/>
      <c r="O1726" s="60"/>
      <c r="P1726" s="60"/>
      <c r="Q1726" s="60"/>
      <c r="R1726" s="334">
        <v>5262</v>
      </c>
      <c r="S1726" s="319" t="s">
        <v>357</v>
      </c>
      <c r="BE1726" s="60"/>
      <c r="BR1726" s="60"/>
      <c r="BX1726" s="151"/>
      <c r="CB1726" s="151"/>
      <c r="CM1726" s="151"/>
      <c r="CO1726" s="151"/>
      <c r="CT1726" s="151"/>
      <c r="CY1726" s="151"/>
    </row>
    <row r="1727" spans="1:103" x14ac:dyDescent="0.2">
      <c r="A1727" s="60"/>
      <c r="B1727" s="60"/>
      <c r="C1727" s="60"/>
      <c r="D1727" s="60"/>
      <c r="E1727" s="60"/>
      <c r="F1727" s="60"/>
      <c r="G1727" s="60"/>
      <c r="H1727" s="60"/>
      <c r="I1727" s="60"/>
      <c r="J1727" s="60"/>
      <c r="K1727" s="60"/>
      <c r="L1727" s="60"/>
      <c r="M1727" s="60"/>
      <c r="N1727" s="60"/>
      <c r="O1727" s="60"/>
      <c r="P1727" s="60"/>
      <c r="Q1727" s="60"/>
      <c r="R1727" s="334">
        <v>5301</v>
      </c>
      <c r="S1727" s="319" t="s">
        <v>357</v>
      </c>
      <c r="BE1727" s="60"/>
      <c r="BR1727" s="60"/>
      <c r="BX1727" s="151"/>
      <c r="CB1727" s="151"/>
      <c r="CM1727" s="151"/>
      <c r="CO1727" s="151"/>
      <c r="CT1727" s="151"/>
      <c r="CY1727" s="151"/>
    </row>
    <row r="1728" spans="1:103" x14ac:dyDescent="0.2">
      <c r="A1728" s="60"/>
      <c r="B1728" s="60"/>
      <c r="C1728" s="60"/>
      <c r="D1728" s="60"/>
      <c r="E1728" s="60"/>
      <c r="F1728" s="60"/>
      <c r="G1728" s="60"/>
      <c r="H1728" s="60"/>
      <c r="I1728" s="60"/>
      <c r="J1728" s="60"/>
      <c r="K1728" s="60"/>
      <c r="L1728" s="60"/>
      <c r="M1728" s="60"/>
      <c r="N1728" s="60"/>
      <c r="O1728" s="60"/>
      <c r="P1728" s="60"/>
      <c r="Q1728" s="60"/>
      <c r="R1728" s="334">
        <v>5302</v>
      </c>
      <c r="S1728" s="319" t="s">
        <v>357</v>
      </c>
      <c r="BE1728" s="60"/>
      <c r="BR1728" s="60"/>
      <c r="BX1728" s="151"/>
      <c r="CB1728" s="151"/>
      <c r="CM1728" s="151"/>
      <c r="CO1728" s="151"/>
      <c r="CT1728" s="151"/>
      <c r="CY1728" s="151"/>
    </row>
    <row r="1729" spans="1:103" x14ac:dyDescent="0.2">
      <c r="A1729" s="60"/>
      <c r="B1729" s="60"/>
      <c r="C1729" s="60"/>
      <c r="D1729" s="60"/>
      <c r="E1729" s="60"/>
      <c r="F1729" s="60"/>
      <c r="G1729" s="60"/>
      <c r="H1729" s="60"/>
      <c r="I1729" s="60"/>
      <c r="J1729" s="60"/>
      <c r="K1729" s="60"/>
      <c r="L1729" s="60"/>
      <c r="M1729" s="60"/>
      <c r="N1729" s="60"/>
      <c r="O1729" s="60"/>
      <c r="P1729" s="60"/>
      <c r="Q1729" s="60"/>
      <c r="R1729" s="334">
        <v>5303</v>
      </c>
      <c r="S1729" s="319" t="s">
        <v>357</v>
      </c>
      <c r="BE1729" s="60"/>
      <c r="BR1729" s="60"/>
      <c r="BX1729" s="151"/>
      <c r="CB1729" s="151"/>
      <c r="CM1729" s="151"/>
      <c r="CO1729" s="151"/>
      <c r="CT1729" s="151"/>
      <c r="CY1729" s="151"/>
    </row>
    <row r="1730" spans="1:103" x14ac:dyDescent="0.2">
      <c r="A1730" s="60"/>
      <c r="B1730" s="60"/>
      <c r="C1730" s="60"/>
      <c r="D1730" s="60"/>
      <c r="E1730" s="60"/>
      <c r="F1730" s="60"/>
      <c r="G1730" s="60"/>
      <c r="H1730" s="60"/>
      <c r="I1730" s="60"/>
      <c r="J1730" s="60"/>
      <c r="K1730" s="60"/>
      <c r="L1730" s="60"/>
      <c r="M1730" s="60"/>
      <c r="N1730" s="60"/>
      <c r="O1730" s="60"/>
      <c r="P1730" s="60"/>
      <c r="Q1730" s="60"/>
      <c r="R1730" s="334">
        <v>5304</v>
      </c>
      <c r="S1730" s="319" t="s">
        <v>357</v>
      </c>
      <c r="BE1730" s="60"/>
      <c r="BR1730" s="60"/>
      <c r="BX1730" s="151"/>
      <c r="CB1730" s="151"/>
      <c r="CM1730" s="151"/>
      <c r="CO1730" s="151"/>
      <c r="CT1730" s="151"/>
      <c r="CY1730" s="151"/>
    </row>
    <row r="1731" spans="1:103" x14ac:dyDescent="0.2">
      <c r="A1731" s="60"/>
      <c r="B1731" s="60"/>
      <c r="C1731" s="60"/>
      <c r="D1731" s="60"/>
      <c r="E1731" s="60"/>
      <c r="F1731" s="60"/>
      <c r="G1731" s="60"/>
      <c r="H1731" s="60"/>
      <c r="I1731" s="60"/>
      <c r="J1731" s="60"/>
      <c r="K1731" s="60"/>
      <c r="L1731" s="60"/>
      <c r="M1731" s="60"/>
      <c r="N1731" s="60"/>
      <c r="O1731" s="60"/>
      <c r="P1731" s="60"/>
      <c r="Q1731" s="60"/>
      <c r="R1731" s="334">
        <v>5340</v>
      </c>
      <c r="S1731" s="319" t="s">
        <v>357</v>
      </c>
      <c r="BE1731" s="60"/>
      <c r="BR1731" s="60"/>
      <c r="BX1731" s="151"/>
      <c r="CB1731" s="151"/>
      <c r="CM1731" s="151"/>
      <c r="CO1731" s="151"/>
      <c r="CT1731" s="151"/>
      <c r="CY1731" s="151"/>
    </row>
    <row r="1732" spans="1:103" x14ac:dyDescent="0.2">
      <c r="A1732" s="60"/>
      <c r="B1732" s="60"/>
      <c r="C1732" s="60"/>
      <c r="D1732" s="60"/>
      <c r="E1732" s="60"/>
      <c r="F1732" s="60"/>
      <c r="G1732" s="60"/>
      <c r="H1732" s="60"/>
      <c r="I1732" s="60"/>
      <c r="J1732" s="60"/>
      <c r="K1732" s="60"/>
      <c r="L1732" s="60"/>
      <c r="M1732" s="60"/>
      <c r="N1732" s="60"/>
      <c r="O1732" s="60"/>
      <c r="P1732" s="60"/>
      <c r="Q1732" s="60"/>
      <c r="R1732" s="334">
        <v>5341</v>
      </c>
      <c r="S1732" s="319" t="s">
        <v>357</v>
      </c>
      <c r="BE1732" s="60"/>
      <c r="BR1732" s="60"/>
      <c r="BX1732" s="151"/>
      <c r="CB1732" s="151"/>
      <c r="CM1732" s="151"/>
      <c r="CO1732" s="151"/>
      <c r="CT1732" s="151"/>
      <c r="CY1732" s="151"/>
    </row>
    <row r="1733" spans="1:103" x14ac:dyDescent="0.2">
      <c r="A1733" s="60"/>
      <c r="B1733" s="60"/>
      <c r="C1733" s="60"/>
      <c r="D1733" s="60"/>
      <c r="E1733" s="60"/>
      <c r="F1733" s="60"/>
      <c r="G1733" s="60"/>
      <c r="H1733" s="60"/>
      <c r="I1733" s="60"/>
      <c r="J1733" s="60"/>
      <c r="K1733" s="60"/>
      <c r="L1733" s="60"/>
      <c r="M1733" s="60"/>
      <c r="N1733" s="60"/>
      <c r="O1733" s="60"/>
      <c r="P1733" s="60"/>
      <c r="Q1733" s="60"/>
      <c r="R1733" s="334">
        <v>5342</v>
      </c>
      <c r="S1733" s="319" t="s">
        <v>357</v>
      </c>
      <c r="BE1733" s="60"/>
      <c r="BR1733" s="60"/>
      <c r="BX1733" s="151"/>
      <c r="CB1733" s="151"/>
      <c r="CM1733" s="151"/>
      <c r="CO1733" s="151"/>
      <c r="CT1733" s="151"/>
      <c r="CY1733" s="151"/>
    </row>
    <row r="1734" spans="1:103" x14ac:dyDescent="0.2">
      <c r="A1734" s="60"/>
      <c r="B1734" s="60"/>
      <c r="C1734" s="60"/>
      <c r="D1734" s="60"/>
      <c r="E1734" s="60"/>
      <c r="F1734" s="60"/>
      <c r="G1734" s="60"/>
      <c r="H1734" s="60"/>
      <c r="I1734" s="60"/>
      <c r="J1734" s="60"/>
      <c r="K1734" s="60"/>
      <c r="L1734" s="60"/>
      <c r="M1734" s="60"/>
      <c r="N1734" s="60"/>
      <c r="O1734" s="60"/>
      <c r="P1734" s="60"/>
      <c r="Q1734" s="60"/>
      <c r="R1734" s="334">
        <v>5343</v>
      </c>
      <c r="S1734" s="319" t="s">
        <v>357</v>
      </c>
      <c r="BE1734" s="60"/>
      <c r="BR1734" s="60"/>
      <c r="BX1734" s="151"/>
      <c r="CB1734" s="151"/>
      <c r="CM1734" s="151"/>
      <c r="CO1734" s="151"/>
      <c r="CT1734" s="151"/>
      <c r="CY1734" s="151"/>
    </row>
    <row r="1735" spans="1:103" x14ac:dyDescent="0.2">
      <c r="A1735" s="60"/>
      <c r="B1735" s="60"/>
      <c r="C1735" s="60"/>
      <c r="D1735" s="60"/>
      <c r="E1735" s="60"/>
      <c r="F1735" s="60"/>
      <c r="G1735" s="60"/>
      <c r="H1735" s="60"/>
      <c r="I1735" s="60"/>
      <c r="J1735" s="60"/>
      <c r="K1735" s="60"/>
      <c r="L1735" s="60"/>
      <c r="M1735" s="60"/>
      <c r="N1735" s="60"/>
      <c r="O1735" s="60"/>
      <c r="P1735" s="60"/>
      <c r="Q1735" s="60"/>
      <c r="R1735" s="334">
        <v>5344</v>
      </c>
      <c r="S1735" s="319" t="s">
        <v>357</v>
      </c>
      <c r="BE1735" s="60"/>
      <c r="BR1735" s="60"/>
      <c r="BX1735" s="151"/>
      <c r="CB1735" s="151"/>
      <c r="CM1735" s="151"/>
      <c r="CO1735" s="151"/>
      <c r="CT1735" s="151"/>
      <c r="CY1735" s="151"/>
    </row>
    <row r="1736" spans="1:103" x14ac:dyDescent="0.2">
      <c r="A1736" s="60"/>
      <c r="B1736" s="60"/>
      <c r="C1736" s="60"/>
      <c r="D1736" s="60"/>
      <c r="E1736" s="60"/>
      <c r="F1736" s="60"/>
      <c r="G1736" s="60"/>
      <c r="H1736" s="60"/>
      <c r="I1736" s="60"/>
      <c r="J1736" s="60"/>
      <c r="K1736" s="60"/>
      <c r="L1736" s="60"/>
      <c r="M1736" s="60"/>
      <c r="N1736" s="60"/>
      <c r="O1736" s="60"/>
      <c r="P1736" s="60"/>
      <c r="Q1736" s="60"/>
      <c r="R1736" s="334">
        <v>5345</v>
      </c>
      <c r="S1736" s="319" t="s">
        <v>357</v>
      </c>
      <c r="BE1736" s="60"/>
      <c r="BR1736" s="60"/>
      <c r="BX1736" s="151"/>
      <c r="CB1736" s="151"/>
      <c r="CM1736" s="151"/>
      <c r="CO1736" s="151"/>
      <c r="CT1736" s="151"/>
      <c r="CY1736" s="151"/>
    </row>
    <row r="1737" spans="1:103" x14ac:dyDescent="0.2">
      <c r="A1737" s="60"/>
      <c r="B1737" s="60"/>
      <c r="C1737" s="60"/>
      <c r="D1737" s="60"/>
      <c r="E1737" s="60"/>
      <c r="F1737" s="60"/>
      <c r="G1737" s="60"/>
      <c r="H1737" s="60"/>
      <c r="I1737" s="60"/>
      <c r="J1737" s="60"/>
      <c r="K1737" s="60"/>
      <c r="L1737" s="60"/>
      <c r="M1737" s="60"/>
      <c r="N1737" s="60"/>
      <c r="O1737" s="60"/>
      <c r="P1737" s="60"/>
      <c r="Q1737" s="60"/>
      <c r="R1737" s="334">
        <v>5346</v>
      </c>
      <c r="S1737" s="319" t="s">
        <v>357</v>
      </c>
      <c r="BE1737" s="60"/>
      <c r="BR1737" s="60"/>
      <c r="BX1737" s="151"/>
      <c r="CB1737" s="151"/>
      <c r="CM1737" s="151"/>
      <c r="CO1737" s="151"/>
      <c r="CT1737" s="151"/>
      <c r="CY1737" s="151"/>
    </row>
    <row r="1738" spans="1:103" x14ac:dyDescent="0.2">
      <c r="A1738" s="60"/>
      <c r="B1738" s="60"/>
      <c r="C1738" s="60"/>
      <c r="D1738" s="60"/>
      <c r="E1738" s="60"/>
      <c r="F1738" s="60"/>
      <c r="G1738" s="60"/>
      <c r="H1738" s="60"/>
      <c r="I1738" s="60"/>
      <c r="J1738" s="60"/>
      <c r="K1738" s="60"/>
      <c r="L1738" s="60"/>
      <c r="M1738" s="60"/>
      <c r="N1738" s="60"/>
      <c r="O1738" s="60"/>
      <c r="P1738" s="60"/>
      <c r="Q1738" s="60"/>
      <c r="R1738" s="334">
        <v>5350</v>
      </c>
      <c r="S1738" s="319" t="s">
        <v>357</v>
      </c>
      <c r="BE1738" s="60"/>
      <c r="BR1738" s="60"/>
      <c r="BX1738" s="151"/>
      <c r="CB1738" s="151"/>
      <c r="CM1738" s="151"/>
      <c r="CO1738" s="151"/>
      <c r="CT1738" s="151"/>
      <c r="CY1738" s="151"/>
    </row>
    <row r="1739" spans="1:103" x14ac:dyDescent="0.2">
      <c r="A1739" s="60"/>
      <c r="B1739" s="60"/>
      <c r="C1739" s="60"/>
      <c r="D1739" s="60"/>
      <c r="E1739" s="60"/>
      <c r="F1739" s="60"/>
      <c r="G1739" s="60"/>
      <c r="H1739" s="60"/>
      <c r="I1739" s="60"/>
      <c r="J1739" s="60"/>
      <c r="K1739" s="60"/>
      <c r="L1739" s="60"/>
      <c r="M1739" s="60"/>
      <c r="N1739" s="60"/>
      <c r="O1739" s="60"/>
      <c r="P1739" s="60"/>
      <c r="Q1739" s="60"/>
      <c r="R1739" s="334">
        <v>5351</v>
      </c>
      <c r="S1739" s="319" t="s">
        <v>357</v>
      </c>
      <c r="BE1739" s="60"/>
      <c r="BR1739" s="60"/>
      <c r="BX1739" s="151"/>
      <c r="CB1739" s="151"/>
      <c r="CM1739" s="151"/>
      <c r="CO1739" s="151"/>
      <c r="CT1739" s="151"/>
      <c r="CY1739" s="151"/>
    </row>
    <row r="1740" spans="1:103" x14ac:dyDescent="0.2">
      <c r="A1740" s="60"/>
      <c r="B1740" s="60"/>
      <c r="C1740" s="60"/>
      <c r="D1740" s="60"/>
      <c r="E1740" s="60"/>
      <c r="F1740" s="60"/>
      <c r="G1740" s="60"/>
      <c r="H1740" s="60"/>
      <c r="I1740" s="60"/>
      <c r="J1740" s="60"/>
      <c r="K1740" s="60"/>
      <c r="L1740" s="60"/>
      <c r="M1740" s="60"/>
      <c r="N1740" s="60"/>
      <c r="O1740" s="60"/>
      <c r="P1740" s="60"/>
      <c r="Q1740" s="60"/>
      <c r="R1740" s="334">
        <v>5352</v>
      </c>
      <c r="S1740" s="319" t="s">
        <v>357</v>
      </c>
      <c r="BE1740" s="60"/>
      <c r="BR1740" s="60"/>
      <c r="BX1740" s="151"/>
      <c r="CB1740" s="151"/>
      <c r="CM1740" s="151"/>
      <c r="CO1740" s="151"/>
      <c r="CT1740" s="151"/>
      <c r="CY1740" s="151"/>
    </row>
    <row r="1741" spans="1:103" x14ac:dyDescent="0.2">
      <c r="A1741" s="60"/>
      <c r="B1741" s="60"/>
      <c r="C1741" s="60"/>
      <c r="D1741" s="60"/>
      <c r="E1741" s="60"/>
      <c r="F1741" s="60"/>
      <c r="G1741" s="60"/>
      <c r="H1741" s="60"/>
      <c r="I1741" s="60"/>
      <c r="J1741" s="60"/>
      <c r="K1741" s="60"/>
      <c r="L1741" s="60"/>
      <c r="M1741" s="60"/>
      <c r="N1741" s="60"/>
      <c r="O1741" s="60"/>
      <c r="P1741" s="60"/>
      <c r="Q1741" s="60"/>
      <c r="R1741" s="334">
        <v>5353</v>
      </c>
      <c r="S1741" s="319" t="s">
        <v>357</v>
      </c>
      <c r="BE1741" s="60"/>
      <c r="BR1741" s="60"/>
      <c r="BX1741" s="151"/>
      <c r="CB1741" s="151"/>
      <c r="CM1741" s="151"/>
      <c r="CO1741" s="151"/>
      <c r="CT1741" s="151"/>
      <c r="CY1741" s="151"/>
    </row>
    <row r="1742" spans="1:103" x14ac:dyDescent="0.2">
      <c r="A1742" s="60"/>
      <c r="B1742" s="60"/>
      <c r="C1742" s="60"/>
      <c r="D1742" s="60"/>
      <c r="E1742" s="60"/>
      <c r="F1742" s="60"/>
      <c r="G1742" s="60"/>
      <c r="H1742" s="60"/>
      <c r="I1742" s="60"/>
      <c r="J1742" s="60"/>
      <c r="K1742" s="60"/>
      <c r="L1742" s="60"/>
      <c r="M1742" s="60"/>
      <c r="N1742" s="60"/>
      <c r="O1742" s="60"/>
      <c r="P1742" s="60"/>
      <c r="Q1742" s="60"/>
      <c r="R1742" s="334">
        <v>5354</v>
      </c>
      <c r="S1742" s="319" t="s">
        <v>357</v>
      </c>
      <c r="BE1742" s="60"/>
      <c r="BR1742" s="60"/>
      <c r="BX1742" s="151"/>
      <c r="CB1742" s="151"/>
      <c r="CM1742" s="151"/>
      <c r="CO1742" s="151"/>
      <c r="CT1742" s="151"/>
      <c r="CY1742" s="151"/>
    </row>
    <row r="1743" spans="1:103" x14ac:dyDescent="0.2">
      <c r="A1743" s="60"/>
      <c r="B1743" s="60"/>
      <c r="C1743" s="60"/>
      <c r="D1743" s="60"/>
      <c r="E1743" s="60"/>
      <c r="F1743" s="60"/>
      <c r="G1743" s="60"/>
      <c r="H1743" s="60"/>
      <c r="I1743" s="60"/>
      <c r="J1743" s="60"/>
      <c r="K1743" s="60"/>
      <c r="L1743" s="60"/>
      <c r="M1743" s="60"/>
      <c r="N1743" s="60"/>
      <c r="O1743" s="60"/>
      <c r="P1743" s="60"/>
      <c r="Q1743" s="60"/>
      <c r="R1743" s="334">
        <v>5355</v>
      </c>
      <c r="S1743" s="319" t="s">
        <v>357</v>
      </c>
      <c r="BE1743" s="60"/>
      <c r="BR1743" s="60"/>
      <c r="BX1743" s="151"/>
      <c r="CB1743" s="151"/>
      <c r="CM1743" s="151"/>
      <c r="CO1743" s="151"/>
      <c r="CT1743" s="151"/>
      <c r="CY1743" s="151"/>
    </row>
    <row r="1744" spans="1:103" x14ac:dyDescent="0.2">
      <c r="A1744" s="60"/>
      <c r="B1744" s="60"/>
      <c r="C1744" s="60"/>
      <c r="D1744" s="60"/>
      <c r="E1744" s="60"/>
      <c r="F1744" s="60"/>
      <c r="G1744" s="60"/>
      <c r="H1744" s="60"/>
      <c r="I1744" s="60"/>
      <c r="J1744" s="60"/>
      <c r="K1744" s="60"/>
      <c r="L1744" s="60"/>
      <c r="M1744" s="60"/>
      <c r="N1744" s="60"/>
      <c r="O1744" s="60"/>
      <c r="P1744" s="60"/>
      <c r="Q1744" s="60"/>
      <c r="R1744" s="334">
        <v>5356</v>
      </c>
      <c r="S1744" s="319" t="s">
        <v>357</v>
      </c>
      <c r="BE1744" s="60"/>
      <c r="BR1744" s="60"/>
      <c r="BX1744" s="151"/>
      <c r="CB1744" s="151"/>
      <c r="CM1744" s="151"/>
      <c r="CO1744" s="151"/>
      <c r="CT1744" s="151"/>
      <c r="CY1744" s="151"/>
    </row>
    <row r="1745" spans="1:103" x14ac:dyDescent="0.2">
      <c r="A1745" s="60"/>
      <c r="B1745" s="60"/>
      <c r="C1745" s="60"/>
      <c r="D1745" s="60"/>
      <c r="E1745" s="60"/>
      <c r="F1745" s="60"/>
      <c r="G1745" s="60"/>
      <c r="H1745" s="60"/>
      <c r="I1745" s="60"/>
      <c r="J1745" s="60"/>
      <c r="K1745" s="60"/>
      <c r="L1745" s="60"/>
      <c r="M1745" s="60"/>
      <c r="N1745" s="60"/>
      <c r="O1745" s="60"/>
      <c r="P1745" s="60"/>
      <c r="Q1745" s="60"/>
      <c r="R1745" s="334">
        <v>5357</v>
      </c>
      <c r="S1745" s="319" t="s">
        <v>357</v>
      </c>
      <c r="BE1745" s="60"/>
      <c r="BR1745" s="60"/>
      <c r="BX1745" s="151"/>
      <c r="CB1745" s="151"/>
      <c r="CM1745" s="151"/>
      <c r="CO1745" s="151"/>
      <c r="CT1745" s="151"/>
      <c r="CY1745" s="151"/>
    </row>
    <row r="1746" spans="1:103" x14ac:dyDescent="0.2">
      <c r="A1746" s="60"/>
      <c r="B1746" s="60"/>
      <c r="C1746" s="60"/>
      <c r="D1746" s="60"/>
      <c r="E1746" s="60"/>
      <c r="F1746" s="60"/>
      <c r="G1746" s="60"/>
      <c r="H1746" s="60"/>
      <c r="I1746" s="60"/>
      <c r="J1746" s="60"/>
      <c r="K1746" s="60"/>
      <c r="L1746" s="60"/>
      <c r="M1746" s="60"/>
      <c r="N1746" s="60"/>
      <c r="O1746" s="60"/>
      <c r="P1746" s="60"/>
      <c r="Q1746" s="60"/>
      <c r="R1746" s="334">
        <v>5358</v>
      </c>
      <c r="S1746" s="319" t="s">
        <v>357</v>
      </c>
      <c r="BE1746" s="60"/>
      <c r="BR1746" s="60"/>
      <c r="BX1746" s="151"/>
      <c r="CB1746" s="151"/>
      <c r="CM1746" s="151"/>
      <c r="CO1746" s="151"/>
      <c r="CT1746" s="151"/>
      <c r="CY1746" s="151"/>
    </row>
    <row r="1747" spans="1:103" x14ac:dyDescent="0.2">
      <c r="A1747" s="60"/>
      <c r="B1747" s="60"/>
      <c r="C1747" s="60"/>
      <c r="D1747" s="60"/>
      <c r="E1747" s="60"/>
      <c r="F1747" s="60"/>
      <c r="G1747" s="60"/>
      <c r="H1747" s="60"/>
      <c r="I1747" s="60"/>
      <c r="J1747" s="60"/>
      <c r="K1747" s="60"/>
      <c r="L1747" s="60"/>
      <c r="M1747" s="60"/>
      <c r="N1747" s="60"/>
      <c r="O1747" s="60"/>
      <c r="P1747" s="60"/>
      <c r="Q1747" s="60"/>
      <c r="R1747" s="334">
        <v>5359</v>
      </c>
      <c r="S1747" s="319" t="s">
        <v>357</v>
      </c>
      <c r="BE1747" s="60"/>
      <c r="BR1747" s="60"/>
      <c r="BX1747" s="151"/>
      <c r="CB1747" s="151"/>
      <c r="CM1747" s="151"/>
      <c r="CO1747" s="151"/>
      <c r="CT1747" s="151"/>
      <c r="CY1747" s="151"/>
    </row>
    <row r="1748" spans="1:103" x14ac:dyDescent="0.2">
      <c r="A1748" s="60"/>
      <c r="B1748" s="60"/>
      <c r="C1748" s="60"/>
      <c r="D1748" s="60"/>
      <c r="E1748" s="60"/>
      <c r="F1748" s="60"/>
      <c r="G1748" s="60"/>
      <c r="H1748" s="60"/>
      <c r="I1748" s="60"/>
      <c r="J1748" s="60"/>
      <c r="K1748" s="60"/>
      <c r="L1748" s="60"/>
      <c r="M1748" s="60"/>
      <c r="N1748" s="60"/>
      <c r="O1748" s="60"/>
      <c r="P1748" s="60"/>
      <c r="Q1748" s="60"/>
      <c r="R1748" s="334">
        <v>5360</v>
      </c>
      <c r="S1748" s="319" t="s">
        <v>357</v>
      </c>
      <c r="BE1748" s="60"/>
      <c r="BR1748" s="60"/>
      <c r="BX1748" s="151"/>
      <c r="CB1748" s="151"/>
      <c r="CM1748" s="151"/>
      <c r="CO1748" s="151"/>
      <c r="CT1748" s="151"/>
      <c r="CY1748" s="151"/>
    </row>
    <row r="1749" spans="1:103" x14ac:dyDescent="0.2">
      <c r="A1749" s="60"/>
      <c r="B1749" s="60"/>
      <c r="C1749" s="60"/>
      <c r="D1749" s="60"/>
      <c r="E1749" s="60"/>
      <c r="F1749" s="60"/>
      <c r="G1749" s="60"/>
      <c r="H1749" s="60"/>
      <c r="I1749" s="60"/>
      <c r="J1749" s="60"/>
      <c r="K1749" s="60"/>
      <c r="L1749" s="60"/>
      <c r="M1749" s="60"/>
      <c r="N1749" s="60"/>
      <c r="O1749" s="60"/>
      <c r="P1749" s="60"/>
      <c r="Q1749" s="60"/>
      <c r="R1749" s="334">
        <v>5361</v>
      </c>
      <c r="S1749" s="319" t="s">
        <v>357</v>
      </c>
      <c r="BE1749" s="60"/>
      <c r="BR1749" s="60"/>
      <c r="BX1749" s="151"/>
      <c r="CB1749" s="151"/>
      <c r="CM1749" s="151"/>
      <c r="CO1749" s="151"/>
      <c r="CT1749" s="151"/>
      <c r="CY1749" s="151"/>
    </row>
    <row r="1750" spans="1:103" x14ac:dyDescent="0.2">
      <c r="A1750" s="60"/>
      <c r="B1750" s="60"/>
      <c r="C1750" s="60"/>
      <c r="D1750" s="60"/>
      <c r="E1750" s="60"/>
      <c r="F1750" s="60"/>
      <c r="G1750" s="60"/>
      <c r="H1750" s="60"/>
      <c r="I1750" s="60"/>
      <c r="J1750" s="60"/>
      <c r="K1750" s="60"/>
      <c r="L1750" s="60"/>
      <c r="M1750" s="60"/>
      <c r="N1750" s="60"/>
      <c r="O1750" s="60"/>
      <c r="P1750" s="60"/>
      <c r="Q1750" s="60"/>
      <c r="R1750" s="334">
        <v>5362</v>
      </c>
      <c r="S1750" s="319" t="s">
        <v>357</v>
      </c>
      <c r="BE1750" s="60"/>
      <c r="BR1750" s="60"/>
      <c r="BX1750" s="151"/>
      <c r="CB1750" s="151"/>
      <c r="CM1750" s="151"/>
      <c r="CO1750" s="151"/>
      <c r="CT1750" s="151"/>
      <c r="CY1750" s="151"/>
    </row>
    <row r="1751" spans="1:103" x14ac:dyDescent="0.2">
      <c r="A1751" s="60"/>
      <c r="B1751" s="60"/>
      <c r="C1751" s="60"/>
      <c r="D1751" s="60"/>
      <c r="E1751" s="60"/>
      <c r="F1751" s="60"/>
      <c r="G1751" s="60"/>
      <c r="H1751" s="60"/>
      <c r="I1751" s="60"/>
      <c r="J1751" s="60"/>
      <c r="K1751" s="60"/>
      <c r="L1751" s="60"/>
      <c r="M1751" s="60"/>
      <c r="N1751" s="60"/>
      <c r="O1751" s="60"/>
      <c r="P1751" s="60"/>
      <c r="Q1751" s="60"/>
      <c r="R1751" s="334">
        <v>5363</v>
      </c>
      <c r="S1751" s="319" t="s">
        <v>357</v>
      </c>
      <c r="BE1751" s="60"/>
      <c r="BR1751" s="60"/>
      <c r="BX1751" s="151"/>
      <c r="CB1751" s="151"/>
      <c r="CM1751" s="151"/>
      <c r="CO1751" s="151"/>
      <c r="CT1751" s="151"/>
      <c r="CY1751" s="151"/>
    </row>
    <row r="1752" spans="1:103" x14ac:dyDescent="0.2">
      <c r="A1752" s="60"/>
      <c r="B1752" s="60"/>
      <c r="C1752" s="60"/>
      <c r="D1752" s="60"/>
      <c r="E1752" s="60"/>
      <c r="F1752" s="60"/>
      <c r="G1752" s="60"/>
      <c r="H1752" s="60"/>
      <c r="I1752" s="60"/>
      <c r="J1752" s="60"/>
      <c r="K1752" s="60"/>
      <c r="L1752" s="60"/>
      <c r="M1752" s="60"/>
      <c r="N1752" s="60"/>
      <c r="O1752" s="60"/>
      <c r="P1752" s="60"/>
      <c r="Q1752" s="60"/>
      <c r="R1752" s="334">
        <v>5401</v>
      </c>
      <c r="S1752" s="319" t="s">
        <v>357</v>
      </c>
      <c r="BE1752" s="60"/>
      <c r="BR1752" s="60"/>
      <c r="BX1752" s="151"/>
      <c r="CB1752" s="151"/>
      <c r="CM1752" s="151"/>
      <c r="CO1752" s="151"/>
      <c r="CT1752" s="151"/>
      <c r="CY1752" s="151"/>
    </row>
    <row r="1753" spans="1:103" x14ac:dyDescent="0.2">
      <c r="A1753" s="60"/>
      <c r="B1753" s="60"/>
      <c r="C1753" s="60"/>
      <c r="D1753" s="60"/>
      <c r="E1753" s="60"/>
      <c r="F1753" s="60"/>
      <c r="G1753" s="60"/>
      <c r="H1753" s="60"/>
      <c r="I1753" s="60"/>
      <c r="J1753" s="60"/>
      <c r="K1753" s="60"/>
      <c r="L1753" s="60"/>
      <c r="M1753" s="60"/>
      <c r="N1753" s="60"/>
      <c r="O1753" s="60"/>
      <c r="P1753" s="60"/>
      <c r="Q1753" s="60"/>
      <c r="R1753" s="334">
        <v>5402</v>
      </c>
      <c r="S1753" s="319" t="s">
        <v>357</v>
      </c>
      <c r="BE1753" s="60"/>
      <c r="BR1753" s="60"/>
      <c r="BX1753" s="151"/>
      <c r="CB1753" s="151"/>
      <c r="CM1753" s="151"/>
      <c r="CO1753" s="151"/>
      <c r="CT1753" s="151"/>
      <c r="CY1753" s="151"/>
    </row>
    <row r="1754" spans="1:103" x14ac:dyDescent="0.2">
      <c r="A1754" s="60"/>
      <c r="B1754" s="60"/>
      <c r="C1754" s="60"/>
      <c r="D1754" s="60"/>
      <c r="E1754" s="60"/>
      <c r="F1754" s="60"/>
      <c r="G1754" s="60"/>
      <c r="H1754" s="60"/>
      <c r="I1754" s="60"/>
      <c r="J1754" s="60"/>
      <c r="K1754" s="60"/>
      <c r="L1754" s="60"/>
      <c r="M1754" s="60"/>
      <c r="N1754" s="60"/>
      <c r="O1754" s="60"/>
      <c r="P1754" s="60"/>
      <c r="Q1754" s="60"/>
      <c r="R1754" s="334">
        <v>5403</v>
      </c>
      <c r="S1754" s="319" t="s">
        <v>357</v>
      </c>
      <c r="BE1754" s="60"/>
      <c r="BR1754" s="60"/>
      <c r="BX1754" s="151"/>
      <c r="CB1754" s="151"/>
      <c r="CM1754" s="151"/>
      <c r="CO1754" s="151"/>
      <c r="CT1754" s="151"/>
      <c r="CY1754" s="151"/>
    </row>
    <row r="1755" spans="1:103" x14ac:dyDescent="0.2">
      <c r="A1755" s="60"/>
      <c r="B1755" s="60"/>
      <c r="C1755" s="60"/>
      <c r="D1755" s="60"/>
      <c r="E1755" s="60"/>
      <c r="F1755" s="60"/>
      <c r="G1755" s="60"/>
      <c r="H1755" s="60"/>
      <c r="I1755" s="60"/>
      <c r="J1755" s="60"/>
      <c r="K1755" s="60"/>
      <c r="L1755" s="60"/>
      <c r="M1755" s="60"/>
      <c r="N1755" s="60"/>
      <c r="O1755" s="60"/>
      <c r="P1755" s="60"/>
      <c r="Q1755" s="60"/>
      <c r="R1755" s="334">
        <v>5404</v>
      </c>
      <c r="S1755" s="319" t="s">
        <v>357</v>
      </c>
      <c r="BE1755" s="60"/>
      <c r="BR1755" s="60"/>
      <c r="BX1755" s="151"/>
      <c r="CB1755" s="151"/>
      <c r="CM1755" s="151"/>
      <c r="CO1755" s="151"/>
      <c r="CT1755" s="151"/>
      <c r="CY1755" s="151"/>
    </row>
    <row r="1756" spans="1:103" x14ac:dyDescent="0.2">
      <c r="A1756" s="60"/>
      <c r="B1756" s="60"/>
      <c r="C1756" s="60"/>
      <c r="D1756" s="60"/>
      <c r="E1756" s="60"/>
      <c r="F1756" s="60"/>
      <c r="G1756" s="60"/>
      <c r="H1756" s="60"/>
      <c r="I1756" s="60"/>
      <c r="J1756" s="60"/>
      <c r="K1756" s="60"/>
      <c r="L1756" s="60"/>
      <c r="M1756" s="60"/>
      <c r="N1756" s="60"/>
      <c r="O1756" s="60"/>
      <c r="P1756" s="60"/>
      <c r="Q1756" s="60"/>
      <c r="R1756" s="334">
        <v>5405</v>
      </c>
      <c r="S1756" s="319" t="s">
        <v>357</v>
      </c>
      <c r="BE1756" s="60"/>
      <c r="BR1756" s="60"/>
      <c r="BX1756" s="151"/>
      <c r="CB1756" s="151"/>
      <c r="CM1756" s="151"/>
      <c r="CO1756" s="151"/>
      <c r="CT1756" s="151"/>
      <c r="CY1756" s="151"/>
    </row>
    <row r="1757" spans="1:103" x14ac:dyDescent="0.2">
      <c r="A1757" s="60"/>
      <c r="B1757" s="60"/>
      <c r="C1757" s="60"/>
      <c r="D1757" s="60"/>
      <c r="E1757" s="60"/>
      <c r="F1757" s="60"/>
      <c r="G1757" s="60"/>
      <c r="H1757" s="60"/>
      <c r="I1757" s="60"/>
      <c r="J1757" s="60"/>
      <c r="K1757" s="60"/>
      <c r="L1757" s="60"/>
      <c r="M1757" s="60"/>
      <c r="N1757" s="60"/>
      <c r="O1757" s="60"/>
      <c r="P1757" s="60"/>
      <c r="Q1757" s="60"/>
      <c r="R1757" s="334">
        <v>5406</v>
      </c>
      <c r="S1757" s="319" t="s">
        <v>357</v>
      </c>
      <c r="BE1757" s="60"/>
      <c r="BR1757" s="60"/>
      <c r="BX1757" s="151"/>
      <c r="CB1757" s="151"/>
      <c r="CM1757" s="151"/>
      <c r="CO1757" s="151"/>
      <c r="CT1757" s="151"/>
      <c r="CY1757" s="151"/>
    </row>
    <row r="1758" spans="1:103" x14ac:dyDescent="0.2">
      <c r="A1758" s="60"/>
      <c r="B1758" s="60"/>
      <c r="C1758" s="60"/>
      <c r="D1758" s="60"/>
      <c r="E1758" s="60"/>
      <c r="F1758" s="60"/>
      <c r="G1758" s="60"/>
      <c r="H1758" s="60"/>
      <c r="I1758" s="60"/>
      <c r="J1758" s="60"/>
      <c r="K1758" s="60"/>
      <c r="L1758" s="60"/>
      <c r="M1758" s="60"/>
      <c r="N1758" s="60"/>
      <c r="O1758" s="60"/>
      <c r="P1758" s="60"/>
      <c r="Q1758" s="60"/>
      <c r="R1758" s="334">
        <v>5407</v>
      </c>
      <c r="S1758" s="319" t="s">
        <v>357</v>
      </c>
      <c r="BE1758" s="60"/>
      <c r="BR1758" s="60"/>
      <c r="BX1758" s="151"/>
      <c r="CB1758" s="151"/>
      <c r="CM1758" s="151"/>
      <c r="CO1758" s="151"/>
      <c r="CT1758" s="151"/>
      <c r="CY1758" s="151"/>
    </row>
    <row r="1759" spans="1:103" x14ac:dyDescent="0.2">
      <c r="A1759" s="60"/>
      <c r="B1759" s="60"/>
      <c r="C1759" s="60"/>
      <c r="D1759" s="60"/>
      <c r="E1759" s="60"/>
      <c r="F1759" s="60"/>
      <c r="G1759" s="60"/>
      <c r="H1759" s="60"/>
      <c r="I1759" s="60"/>
      <c r="J1759" s="60"/>
      <c r="K1759" s="60"/>
      <c r="L1759" s="60"/>
      <c r="M1759" s="60"/>
      <c r="N1759" s="60"/>
      <c r="O1759" s="60"/>
      <c r="P1759" s="60"/>
      <c r="Q1759" s="60"/>
      <c r="R1759" s="334">
        <v>5408</v>
      </c>
      <c r="S1759" s="319" t="s">
        <v>357</v>
      </c>
      <c r="BE1759" s="60"/>
      <c r="BR1759" s="60"/>
      <c r="BX1759" s="151"/>
      <c r="CB1759" s="151"/>
      <c r="CM1759" s="151"/>
      <c r="CO1759" s="151"/>
      <c r="CT1759" s="151"/>
      <c r="CY1759" s="151"/>
    </row>
    <row r="1760" spans="1:103" x14ac:dyDescent="0.2">
      <c r="A1760" s="60"/>
      <c r="B1760" s="60"/>
      <c r="C1760" s="60"/>
      <c r="D1760" s="60"/>
      <c r="E1760" s="60"/>
      <c r="F1760" s="60"/>
      <c r="G1760" s="60"/>
      <c r="H1760" s="60"/>
      <c r="I1760" s="60"/>
      <c r="J1760" s="60"/>
      <c r="K1760" s="60"/>
      <c r="L1760" s="60"/>
      <c r="M1760" s="60"/>
      <c r="N1760" s="60"/>
      <c r="O1760" s="60"/>
      <c r="P1760" s="60"/>
      <c r="Q1760" s="60"/>
      <c r="R1760" s="334">
        <v>5439</v>
      </c>
      <c r="S1760" s="319" t="s">
        <v>357</v>
      </c>
      <c r="BE1760" s="60"/>
      <c r="BR1760" s="60"/>
      <c r="BX1760" s="151"/>
      <c r="CB1760" s="151"/>
      <c r="CM1760" s="151"/>
      <c r="CO1760" s="151"/>
      <c r="CT1760" s="151"/>
      <c r="CY1760" s="151"/>
    </row>
    <row r="1761" spans="1:103" x14ac:dyDescent="0.2">
      <c r="A1761" s="60"/>
      <c r="B1761" s="60"/>
      <c r="C1761" s="60"/>
      <c r="D1761" s="60"/>
      <c r="E1761" s="60"/>
      <c r="F1761" s="60"/>
      <c r="G1761" s="60"/>
      <c r="H1761" s="60"/>
      <c r="I1761" s="60"/>
      <c r="J1761" s="60"/>
      <c r="K1761" s="60"/>
      <c r="L1761" s="60"/>
      <c r="M1761" s="60"/>
      <c r="N1761" s="60"/>
      <c r="O1761" s="60"/>
      <c r="P1761" s="60"/>
      <c r="Q1761" s="60"/>
      <c r="R1761" s="334">
        <v>5440</v>
      </c>
      <c r="S1761" s="319" t="s">
        <v>357</v>
      </c>
      <c r="BE1761" s="60"/>
      <c r="BR1761" s="60"/>
      <c r="BX1761" s="151"/>
      <c r="CB1761" s="151"/>
      <c r="CM1761" s="151"/>
      <c r="CO1761" s="151"/>
      <c r="CT1761" s="151"/>
      <c r="CY1761" s="151"/>
    </row>
    <row r="1762" spans="1:103" x14ac:dyDescent="0.2">
      <c r="A1762" s="60"/>
      <c r="B1762" s="60"/>
      <c r="C1762" s="60"/>
      <c r="D1762" s="60"/>
      <c r="E1762" s="60"/>
      <c r="F1762" s="60"/>
      <c r="G1762" s="60"/>
      <c r="H1762" s="60"/>
      <c r="I1762" s="60"/>
      <c r="J1762" s="60"/>
      <c r="K1762" s="60"/>
      <c r="L1762" s="60"/>
      <c r="M1762" s="60"/>
      <c r="N1762" s="60"/>
      <c r="O1762" s="60"/>
      <c r="P1762" s="60"/>
      <c r="Q1762" s="60"/>
      <c r="R1762" s="334">
        <v>5441</v>
      </c>
      <c r="S1762" s="319" t="s">
        <v>357</v>
      </c>
      <c r="BE1762" s="60"/>
      <c r="BR1762" s="60"/>
      <c r="BX1762" s="151"/>
      <c r="CB1762" s="151"/>
      <c r="CM1762" s="151"/>
      <c r="CO1762" s="151"/>
      <c r="CT1762" s="151"/>
      <c r="CY1762" s="151"/>
    </row>
    <row r="1763" spans="1:103" x14ac:dyDescent="0.2">
      <c r="A1763" s="60"/>
      <c r="B1763" s="60"/>
      <c r="C1763" s="60"/>
      <c r="D1763" s="60"/>
      <c r="E1763" s="60"/>
      <c r="F1763" s="60"/>
      <c r="G1763" s="60"/>
      <c r="H1763" s="60"/>
      <c r="I1763" s="60"/>
      <c r="J1763" s="60"/>
      <c r="K1763" s="60"/>
      <c r="L1763" s="60"/>
      <c r="M1763" s="60"/>
      <c r="N1763" s="60"/>
      <c r="O1763" s="60"/>
      <c r="P1763" s="60"/>
      <c r="Q1763" s="60"/>
      <c r="R1763" s="334">
        <v>5442</v>
      </c>
      <c r="S1763" s="319" t="s">
        <v>357</v>
      </c>
      <c r="BE1763" s="60"/>
      <c r="BR1763" s="60"/>
      <c r="BX1763" s="151"/>
      <c r="CB1763" s="151"/>
      <c r="CM1763" s="151"/>
      <c r="CO1763" s="151"/>
      <c r="CT1763" s="151"/>
      <c r="CY1763" s="151"/>
    </row>
    <row r="1764" spans="1:103" x14ac:dyDescent="0.2">
      <c r="A1764" s="60"/>
      <c r="B1764" s="60"/>
      <c r="C1764" s="60"/>
      <c r="D1764" s="60"/>
      <c r="E1764" s="60"/>
      <c r="F1764" s="60"/>
      <c r="G1764" s="60"/>
      <c r="H1764" s="60"/>
      <c r="I1764" s="60"/>
      <c r="J1764" s="60"/>
      <c r="K1764" s="60"/>
      <c r="L1764" s="60"/>
      <c r="M1764" s="60"/>
      <c r="N1764" s="60"/>
      <c r="O1764" s="60"/>
      <c r="P1764" s="60"/>
      <c r="Q1764" s="60"/>
      <c r="R1764" s="334">
        <v>5443</v>
      </c>
      <c r="S1764" s="319" t="s">
        <v>357</v>
      </c>
      <c r="BE1764" s="60"/>
      <c r="BR1764" s="60"/>
      <c r="BX1764" s="151"/>
      <c r="CB1764" s="151"/>
      <c r="CM1764" s="151"/>
      <c r="CO1764" s="151"/>
      <c r="CT1764" s="151"/>
      <c r="CY1764" s="151"/>
    </row>
    <row r="1765" spans="1:103" x14ac:dyDescent="0.2">
      <c r="A1765" s="60"/>
      <c r="B1765" s="60"/>
      <c r="C1765" s="60"/>
      <c r="D1765" s="60"/>
      <c r="E1765" s="60"/>
      <c r="F1765" s="60"/>
      <c r="G1765" s="60"/>
      <c r="H1765" s="60"/>
      <c r="I1765" s="60"/>
      <c r="J1765" s="60"/>
      <c r="K1765" s="60"/>
      <c r="L1765" s="60"/>
      <c r="M1765" s="60"/>
      <c r="N1765" s="60"/>
      <c r="O1765" s="60"/>
      <c r="P1765" s="60"/>
      <c r="Q1765" s="60"/>
      <c r="R1765" s="334">
        <v>5444</v>
      </c>
      <c r="S1765" s="319" t="s">
        <v>357</v>
      </c>
      <c r="BE1765" s="60"/>
      <c r="BR1765" s="60"/>
      <c r="BX1765" s="151"/>
      <c r="CB1765" s="151"/>
      <c r="CM1765" s="151"/>
      <c r="CO1765" s="151"/>
      <c r="CT1765" s="151"/>
      <c r="CY1765" s="151"/>
    </row>
    <row r="1766" spans="1:103" x14ac:dyDescent="0.2">
      <c r="A1766" s="60"/>
      <c r="B1766" s="60"/>
      <c r="C1766" s="60"/>
      <c r="D1766" s="60"/>
      <c r="E1766" s="60"/>
      <c r="F1766" s="60"/>
      <c r="G1766" s="60"/>
      <c r="H1766" s="60"/>
      <c r="I1766" s="60"/>
      <c r="J1766" s="60"/>
      <c r="K1766" s="60"/>
      <c r="L1766" s="60"/>
      <c r="M1766" s="60"/>
      <c r="N1766" s="60"/>
      <c r="O1766" s="60"/>
      <c r="P1766" s="60"/>
      <c r="Q1766" s="60"/>
      <c r="R1766" s="334">
        <v>5445</v>
      </c>
      <c r="S1766" s="319" t="s">
        <v>357</v>
      </c>
      <c r="BE1766" s="60"/>
      <c r="BR1766" s="60"/>
      <c r="BX1766" s="151"/>
      <c r="CB1766" s="151"/>
      <c r="CM1766" s="151"/>
      <c r="CO1766" s="151"/>
      <c r="CT1766" s="151"/>
      <c r="CY1766" s="151"/>
    </row>
    <row r="1767" spans="1:103" x14ac:dyDescent="0.2">
      <c r="A1767" s="60"/>
      <c r="B1767" s="60"/>
      <c r="C1767" s="60"/>
      <c r="D1767" s="60"/>
      <c r="E1767" s="60"/>
      <c r="F1767" s="60"/>
      <c r="G1767" s="60"/>
      <c r="H1767" s="60"/>
      <c r="I1767" s="60"/>
      <c r="J1767" s="60"/>
      <c r="K1767" s="60"/>
      <c r="L1767" s="60"/>
      <c r="M1767" s="60"/>
      <c r="N1767" s="60"/>
      <c r="O1767" s="60"/>
      <c r="P1767" s="60"/>
      <c r="Q1767" s="60"/>
      <c r="R1767" s="334">
        <v>5446</v>
      </c>
      <c r="S1767" s="319" t="s">
        <v>357</v>
      </c>
      <c r="BE1767" s="60"/>
      <c r="BR1767" s="60"/>
      <c r="BX1767" s="151"/>
      <c r="CB1767" s="151"/>
      <c r="CM1767" s="151"/>
      <c r="CO1767" s="151"/>
      <c r="CT1767" s="151"/>
      <c r="CY1767" s="151"/>
    </row>
    <row r="1768" spans="1:103" x14ac:dyDescent="0.2">
      <c r="A1768" s="60"/>
      <c r="B1768" s="60"/>
      <c r="C1768" s="60"/>
      <c r="D1768" s="60"/>
      <c r="E1768" s="60"/>
      <c r="F1768" s="60"/>
      <c r="G1768" s="60"/>
      <c r="H1768" s="60"/>
      <c r="I1768" s="60"/>
      <c r="J1768" s="60"/>
      <c r="K1768" s="60"/>
      <c r="L1768" s="60"/>
      <c r="M1768" s="60"/>
      <c r="N1768" s="60"/>
      <c r="O1768" s="60"/>
      <c r="P1768" s="60"/>
      <c r="Q1768" s="60"/>
      <c r="R1768" s="334">
        <v>5447</v>
      </c>
      <c r="S1768" s="319" t="s">
        <v>357</v>
      </c>
      <c r="BE1768" s="60"/>
      <c r="BR1768" s="60"/>
      <c r="BX1768" s="151"/>
      <c r="CB1768" s="151"/>
      <c r="CM1768" s="151"/>
      <c r="CO1768" s="151"/>
      <c r="CT1768" s="151"/>
      <c r="CY1768" s="151"/>
    </row>
    <row r="1769" spans="1:103" x14ac:dyDescent="0.2">
      <c r="A1769" s="60"/>
      <c r="B1769" s="60"/>
      <c r="C1769" s="60"/>
      <c r="D1769" s="60"/>
      <c r="E1769" s="60"/>
      <c r="F1769" s="60"/>
      <c r="G1769" s="60"/>
      <c r="H1769" s="60"/>
      <c r="I1769" s="60"/>
      <c r="J1769" s="60"/>
      <c r="K1769" s="60"/>
      <c r="L1769" s="60"/>
      <c r="M1769" s="60"/>
      <c r="N1769" s="60"/>
      <c r="O1769" s="60"/>
      <c r="P1769" s="60"/>
      <c r="Q1769" s="60"/>
      <c r="R1769" s="334">
        <v>5448</v>
      </c>
      <c r="S1769" s="319" t="s">
        <v>357</v>
      </c>
      <c r="BE1769" s="60"/>
      <c r="BR1769" s="60"/>
      <c r="BX1769" s="151"/>
      <c r="CB1769" s="151"/>
      <c r="CM1769" s="151"/>
      <c r="CO1769" s="151"/>
      <c r="CT1769" s="151"/>
      <c r="CY1769" s="151"/>
    </row>
    <row r="1770" spans="1:103" x14ac:dyDescent="0.2">
      <c r="A1770" s="60"/>
      <c r="B1770" s="60"/>
      <c r="C1770" s="60"/>
      <c r="D1770" s="60"/>
      <c r="E1770" s="60"/>
      <c r="F1770" s="60"/>
      <c r="G1770" s="60"/>
      <c r="H1770" s="60"/>
      <c r="I1770" s="60"/>
      <c r="J1770" s="60"/>
      <c r="K1770" s="60"/>
      <c r="L1770" s="60"/>
      <c r="M1770" s="60"/>
      <c r="N1770" s="60"/>
      <c r="O1770" s="60"/>
      <c r="P1770" s="60"/>
      <c r="Q1770" s="60"/>
      <c r="R1770" s="334">
        <v>5449</v>
      </c>
      <c r="S1770" s="319" t="s">
        <v>357</v>
      </c>
      <c r="BE1770" s="60"/>
      <c r="BR1770" s="60"/>
      <c r="BX1770" s="151"/>
      <c r="CB1770" s="151"/>
      <c r="CM1770" s="151"/>
      <c r="CO1770" s="151"/>
      <c r="CT1770" s="151"/>
      <c r="CY1770" s="151"/>
    </row>
    <row r="1771" spans="1:103" x14ac:dyDescent="0.2">
      <c r="A1771" s="60"/>
      <c r="B1771" s="60"/>
      <c r="C1771" s="60"/>
      <c r="D1771" s="60"/>
      <c r="E1771" s="60"/>
      <c r="F1771" s="60"/>
      <c r="G1771" s="60"/>
      <c r="H1771" s="60"/>
      <c r="I1771" s="60"/>
      <c r="J1771" s="60"/>
      <c r="K1771" s="60"/>
      <c r="L1771" s="60"/>
      <c r="M1771" s="60"/>
      <c r="N1771" s="60"/>
      <c r="O1771" s="60"/>
      <c r="P1771" s="60"/>
      <c r="Q1771" s="60"/>
      <c r="R1771" s="334">
        <v>5450</v>
      </c>
      <c r="S1771" s="319" t="s">
        <v>357</v>
      </c>
      <c r="BE1771" s="60"/>
      <c r="BR1771" s="60"/>
      <c r="BX1771" s="151"/>
      <c r="CB1771" s="151"/>
      <c r="CM1771" s="151"/>
      <c r="CO1771" s="151"/>
      <c r="CT1771" s="151"/>
      <c r="CY1771" s="151"/>
    </row>
    <row r="1772" spans="1:103" x14ac:dyDescent="0.2">
      <c r="A1772" s="60"/>
      <c r="B1772" s="60"/>
      <c r="C1772" s="60"/>
      <c r="D1772" s="60"/>
      <c r="E1772" s="60"/>
      <c r="F1772" s="60"/>
      <c r="G1772" s="60"/>
      <c r="H1772" s="60"/>
      <c r="I1772" s="60"/>
      <c r="J1772" s="60"/>
      <c r="K1772" s="60"/>
      <c r="L1772" s="60"/>
      <c r="M1772" s="60"/>
      <c r="N1772" s="60"/>
      <c r="O1772" s="60"/>
      <c r="P1772" s="60"/>
      <c r="Q1772" s="60"/>
      <c r="R1772" s="334">
        <v>5451</v>
      </c>
      <c r="S1772" s="319" t="s">
        <v>357</v>
      </c>
      <c r="BE1772" s="60"/>
      <c r="BR1772" s="60"/>
      <c r="BX1772" s="151"/>
      <c r="CB1772" s="151"/>
      <c r="CM1772" s="151"/>
      <c r="CO1772" s="151"/>
      <c r="CT1772" s="151"/>
      <c r="CY1772" s="151"/>
    </row>
    <row r="1773" spans="1:103" x14ac:dyDescent="0.2">
      <c r="A1773" s="60"/>
      <c r="B1773" s="60"/>
      <c r="C1773" s="60"/>
      <c r="D1773" s="60"/>
      <c r="E1773" s="60"/>
      <c r="F1773" s="60"/>
      <c r="G1773" s="60"/>
      <c r="H1773" s="60"/>
      <c r="I1773" s="60"/>
      <c r="J1773" s="60"/>
      <c r="K1773" s="60"/>
      <c r="L1773" s="60"/>
      <c r="M1773" s="60"/>
      <c r="N1773" s="60"/>
      <c r="O1773" s="60"/>
      <c r="P1773" s="60"/>
      <c r="Q1773" s="60"/>
      <c r="R1773" s="334">
        <v>5452</v>
      </c>
      <c r="S1773" s="319" t="s">
        <v>357</v>
      </c>
      <c r="BE1773" s="60"/>
      <c r="BR1773" s="60"/>
      <c r="BX1773" s="151"/>
      <c r="CB1773" s="151"/>
      <c r="CM1773" s="151"/>
      <c r="CO1773" s="151"/>
      <c r="CT1773" s="151"/>
      <c r="CY1773" s="151"/>
    </row>
    <row r="1774" spans="1:103" x14ac:dyDescent="0.2">
      <c r="A1774" s="60"/>
      <c r="B1774" s="60"/>
      <c r="C1774" s="60"/>
      <c r="D1774" s="60"/>
      <c r="E1774" s="60"/>
      <c r="F1774" s="60"/>
      <c r="G1774" s="60"/>
      <c r="H1774" s="60"/>
      <c r="I1774" s="60"/>
      <c r="J1774" s="60"/>
      <c r="K1774" s="60"/>
      <c r="L1774" s="60"/>
      <c r="M1774" s="60"/>
      <c r="N1774" s="60"/>
      <c r="O1774" s="60"/>
      <c r="P1774" s="60"/>
      <c r="Q1774" s="60"/>
      <c r="R1774" s="334">
        <v>5453</v>
      </c>
      <c r="S1774" s="319" t="s">
        <v>357</v>
      </c>
      <c r="BE1774" s="60"/>
      <c r="BR1774" s="60"/>
      <c r="BX1774" s="151"/>
      <c r="CB1774" s="151"/>
      <c r="CM1774" s="151"/>
      <c r="CO1774" s="151"/>
      <c r="CT1774" s="151"/>
      <c r="CY1774" s="151"/>
    </row>
    <row r="1775" spans="1:103" x14ac:dyDescent="0.2">
      <c r="A1775" s="60"/>
      <c r="B1775" s="60"/>
      <c r="C1775" s="60"/>
      <c r="D1775" s="60"/>
      <c r="E1775" s="60"/>
      <c r="F1775" s="60"/>
      <c r="G1775" s="60"/>
      <c r="H1775" s="60"/>
      <c r="I1775" s="60"/>
      <c r="J1775" s="60"/>
      <c r="K1775" s="60"/>
      <c r="L1775" s="60"/>
      <c r="M1775" s="60"/>
      <c r="N1775" s="60"/>
      <c r="O1775" s="60"/>
      <c r="P1775" s="60"/>
      <c r="Q1775" s="60"/>
      <c r="R1775" s="334">
        <v>5454</v>
      </c>
      <c r="S1775" s="319" t="s">
        <v>357</v>
      </c>
      <c r="BE1775" s="60"/>
      <c r="BR1775" s="60"/>
      <c r="BX1775" s="151"/>
      <c r="CB1775" s="151"/>
      <c r="CM1775" s="151"/>
      <c r="CO1775" s="151"/>
      <c r="CT1775" s="151"/>
      <c r="CY1775" s="151"/>
    </row>
    <row r="1776" spans="1:103" x14ac:dyDescent="0.2">
      <c r="A1776" s="60"/>
      <c r="B1776" s="60"/>
      <c r="C1776" s="60"/>
      <c r="D1776" s="60"/>
      <c r="E1776" s="60"/>
      <c r="F1776" s="60"/>
      <c r="G1776" s="60"/>
      <c r="H1776" s="60"/>
      <c r="I1776" s="60"/>
      <c r="J1776" s="60"/>
      <c r="K1776" s="60"/>
      <c r="L1776" s="60"/>
      <c r="M1776" s="60"/>
      <c r="N1776" s="60"/>
      <c r="O1776" s="60"/>
      <c r="P1776" s="60"/>
      <c r="Q1776" s="60"/>
      <c r="R1776" s="334">
        <v>5455</v>
      </c>
      <c r="S1776" s="319" t="s">
        <v>357</v>
      </c>
      <c r="BE1776" s="60"/>
      <c r="BR1776" s="60"/>
      <c r="BX1776" s="151"/>
      <c r="CB1776" s="151"/>
      <c r="CM1776" s="151"/>
      <c r="CO1776" s="151"/>
      <c r="CT1776" s="151"/>
      <c r="CY1776" s="151"/>
    </row>
    <row r="1777" spans="1:103" x14ac:dyDescent="0.2">
      <c r="A1777" s="60"/>
      <c r="B1777" s="60"/>
      <c r="C1777" s="60"/>
      <c r="D1777" s="60"/>
      <c r="E1777" s="60"/>
      <c r="F1777" s="60"/>
      <c r="G1777" s="60"/>
      <c r="H1777" s="60"/>
      <c r="I1777" s="60"/>
      <c r="J1777" s="60"/>
      <c r="K1777" s="60"/>
      <c r="L1777" s="60"/>
      <c r="M1777" s="60"/>
      <c r="N1777" s="60"/>
      <c r="O1777" s="60"/>
      <c r="P1777" s="60"/>
      <c r="Q1777" s="60"/>
      <c r="R1777" s="334">
        <v>5456</v>
      </c>
      <c r="S1777" s="319" t="s">
        <v>357</v>
      </c>
      <c r="BE1777" s="60"/>
      <c r="BR1777" s="60"/>
      <c r="BX1777" s="151"/>
      <c r="CB1777" s="151"/>
      <c r="CM1777" s="151"/>
      <c r="CO1777" s="151"/>
      <c r="CT1777" s="151"/>
      <c r="CY1777" s="151"/>
    </row>
    <row r="1778" spans="1:103" x14ac:dyDescent="0.2">
      <c r="A1778" s="60"/>
      <c r="B1778" s="60"/>
      <c r="C1778" s="60"/>
      <c r="D1778" s="60"/>
      <c r="E1778" s="60"/>
      <c r="F1778" s="60"/>
      <c r="G1778" s="60"/>
      <c r="H1778" s="60"/>
      <c r="I1778" s="60"/>
      <c r="J1778" s="60"/>
      <c r="K1778" s="60"/>
      <c r="L1778" s="60"/>
      <c r="M1778" s="60"/>
      <c r="N1778" s="60"/>
      <c r="O1778" s="60"/>
      <c r="P1778" s="60"/>
      <c r="Q1778" s="60"/>
      <c r="R1778" s="334">
        <v>5457</v>
      </c>
      <c r="S1778" s="319" t="s">
        <v>357</v>
      </c>
      <c r="BE1778" s="60"/>
      <c r="BR1778" s="60"/>
      <c r="BX1778" s="151"/>
      <c r="CB1778" s="151"/>
      <c r="CM1778" s="151"/>
      <c r="CO1778" s="151"/>
      <c r="CT1778" s="151"/>
      <c r="CY1778" s="151"/>
    </row>
    <row r="1779" spans="1:103" x14ac:dyDescent="0.2">
      <c r="A1779" s="60"/>
      <c r="B1779" s="60"/>
      <c r="C1779" s="60"/>
      <c r="D1779" s="60"/>
      <c r="E1779" s="60"/>
      <c r="F1779" s="60"/>
      <c r="G1779" s="60"/>
      <c r="H1779" s="60"/>
      <c r="I1779" s="60"/>
      <c r="J1779" s="60"/>
      <c r="K1779" s="60"/>
      <c r="L1779" s="60"/>
      <c r="M1779" s="60"/>
      <c r="N1779" s="60"/>
      <c r="O1779" s="60"/>
      <c r="P1779" s="60"/>
      <c r="Q1779" s="60"/>
      <c r="R1779" s="334">
        <v>5458</v>
      </c>
      <c r="S1779" s="319" t="s">
        <v>357</v>
      </c>
      <c r="BE1779" s="60"/>
      <c r="BR1779" s="60"/>
      <c r="BX1779" s="151"/>
      <c r="CB1779" s="151"/>
      <c r="CM1779" s="151"/>
      <c r="CO1779" s="151"/>
      <c r="CT1779" s="151"/>
      <c r="CY1779" s="151"/>
    </row>
    <row r="1780" spans="1:103" x14ac:dyDescent="0.2">
      <c r="A1780" s="60"/>
      <c r="B1780" s="60"/>
      <c r="C1780" s="60"/>
      <c r="D1780" s="60"/>
      <c r="E1780" s="60"/>
      <c r="F1780" s="60"/>
      <c r="G1780" s="60"/>
      <c r="H1780" s="60"/>
      <c r="I1780" s="60"/>
      <c r="J1780" s="60"/>
      <c r="K1780" s="60"/>
      <c r="L1780" s="60"/>
      <c r="M1780" s="60"/>
      <c r="N1780" s="60"/>
      <c r="O1780" s="60"/>
      <c r="P1780" s="60"/>
      <c r="Q1780" s="60"/>
      <c r="R1780" s="334">
        <v>5459</v>
      </c>
      <c r="S1780" s="319" t="s">
        <v>357</v>
      </c>
      <c r="BE1780" s="60"/>
      <c r="BR1780" s="60"/>
      <c r="BX1780" s="151"/>
      <c r="CB1780" s="151"/>
      <c r="CM1780" s="151"/>
      <c r="CO1780" s="151"/>
      <c r="CT1780" s="151"/>
      <c r="CY1780" s="151"/>
    </row>
    <row r="1781" spans="1:103" x14ac:dyDescent="0.2">
      <c r="A1781" s="60"/>
      <c r="B1781" s="60"/>
      <c r="C1781" s="60"/>
      <c r="D1781" s="60"/>
      <c r="E1781" s="60"/>
      <c r="F1781" s="60"/>
      <c r="G1781" s="60"/>
      <c r="H1781" s="60"/>
      <c r="I1781" s="60"/>
      <c r="J1781" s="60"/>
      <c r="K1781" s="60"/>
      <c r="L1781" s="60"/>
      <c r="M1781" s="60"/>
      <c r="N1781" s="60"/>
      <c r="O1781" s="60"/>
      <c r="P1781" s="60"/>
      <c r="Q1781" s="60"/>
      <c r="R1781" s="334">
        <v>5460</v>
      </c>
      <c r="S1781" s="319" t="s">
        <v>357</v>
      </c>
      <c r="BE1781" s="60"/>
      <c r="BR1781" s="60"/>
      <c r="BX1781" s="151"/>
      <c r="CB1781" s="151"/>
      <c r="CM1781" s="151"/>
      <c r="CO1781" s="151"/>
      <c r="CT1781" s="151"/>
      <c r="CY1781" s="151"/>
    </row>
    <row r="1782" spans="1:103" x14ac:dyDescent="0.2">
      <c r="A1782" s="60"/>
      <c r="B1782" s="60"/>
      <c r="C1782" s="60"/>
      <c r="D1782" s="60"/>
      <c r="E1782" s="60"/>
      <c r="F1782" s="60"/>
      <c r="G1782" s="60"/>
      <c r="H1782" s="60"/>
      <c r="I1782" s="60"/>
      <c r="J1782" s="60"/>
      <c r="K1782" s="60"/>
      <c r="L1782" s="60"/>
      <c r="M1782" s="60"/>
      <c r="N1782" s="60"/>
      <c r="O1782" s="60"/>
      <c r="P1782" s="60"/>
      <c r="Q1782" s="60"/>
      <c r="R1782" s="334">
        <v>5461</v>
      </c>
      <c r="S1782" s="319" t="s">
        <v>357</v>
      </c>
      <c r="BE1782" s="60"/>
      <c r="BR1782" s="60"/>
      <c r="BX1782" s="151"/>
      <c r="CB1782" s="151"/>
      <c r="CM1782" s="151"/>
      <c r="CO1782" s="151"/>
      <c r="CT1782" s="151"/>
      <c r="CY1782" s="151"/>
    </row>
    <row r="1783" spans="1:103" x14ac:dyDescent="0.2">
      <c r="A1783" s="60"/>
      <c r="B1783" s="60"/>
      <c r="C1783" s="60"/>
      <c r="D1783" s="60"/>
      <c r="E1783" s="60"/>
      <c r="F1783" s="60"/>
      <c r="G1783" s="60"/>
      <c r="H1783" s="60"/>
      <c r="I1783" s="60"/>
      <c r="J1783" s="60"/>
      <c r="K1783" s="60"/>
      <c r="L1783" s="60"/>
      <c r="M1783" s="60"/>
      <c r="N1783" s="60"/>
      <c r="O1783" s="60"/>
      <c r="P1783" s="60"/>
      <c r="Q1783" s="60"/>
      <c r="R1783" s="334">
        <v>5462</v>
      </c>
      <c r="S1783" s="319" t="s">
        <v>357</v>
      </c>
      <c r="BE1783" s="60"/>
      <c r="BR1783" s="60"/>
      <c r="BX1783" s="151"/>
      <c r="CB1783" s="151"/>
      <c r="CM1783" s="151"/>
      <c r="CO1783" s="151"/>
      <c r="CT1783" s="151"/>
      <c r="CY1783" s="151"/>
    </row>
    <row r="1784" spans="1:103" x14ac:dyDescent="0.2">
      <c r="A1784" s="60"/>
      <c r="B1784" s="60"/>
      <c r="C1784" s="60"/>
      <c r="D1784" s="60"/>
      <c r="E1784" s="60"/>
      <c r="F1784" s="60"/>
      <c r="G1784" s="60"/>
      <c r="H1784" s="60"/>
      <c r="I1784" s="60"/>
      <c r="J1784" s="60"/>
      <c r="K1784" s="60"/>
      <c r="L1784" s="60"/>
      <c r="M1784" s="60"/>
      <c r="N1784" s="60"/>
      <c r="O1784" s="60"/>
      <c r="P1784" s="60"/>
      <c r="Q1784" s="60"/>
      <c r="R1784" s="334">
        <v>5463</v>
      </c>
      <c r="S1784" s="319" t="s">
        <v>357</v>
      </c>
      <c r="BE1784" s="60"/>
      <c r="BR1784" s="60"/>
      <c r="BX1784" s="151"/>
      <c r="CB1784" s="151"/>
      <c r="CM1784" s="151"/>
      <c r="CO1784" s="151"/>
      <c r="CT1784" s="151"/>
      <c r="CY1784" s="151"/>
    </row>
    <row r="1785" spans="1:103" x14ac:dyDescent="0.2">
      <c r="A1785" s="60"/>
      <c r="B1785" s="60"/>
      <c r="C1785" s="60"/>
      <c r="D1785" s="60"/>
      <c r="E1785" s="60"/>
      <c r="F1785" s="60"/>
      <c r="G1785" s="60"/>
      <c r="H1785" s="60"/>
      <c r="I1785" s="60"/>
      <c r="J1785" s="60"/>
      <c r="K1785" s="60"/>
      <c r="L1785" s="60"/>
      <c r="M1785" s="60"/>
      <c r="N1785" s="60"/>
      <c r="O1785" s="60"/>
      <c r="P1785" s="60"/>
      <c r="Q1785" s="60"/>
      <c r="R1785" s="334">
        <v>5464</v>
      </c>
      <c r="S1785" s="319" t="s">
        <v>357</v>
      </c>
      <c r="BE1785" s="60"/>
      <c r="BR1785" s="60"/>
      <c r="BX1785" s="151"/>
      <c r="CB1785" s="151"/>
      <c r="CM1785" s="151"/>
      <c r="CO1785" s="151"/>
      <c r="CT1785" s="151"/>
      <c r="CY1785" s="151"/>
    </row>
    <row r="1786" spans="1:103" x14ac:dyDescent="0.2">
      <c r="A1786" s="60"/>
      <c r="B1786" s="60"/>
      <c r="C1786" s="60"/>
      <c r="D1786" s="60"/>
      <c r="E1786" s="60"/>
      <c r="F1786" s="60"/>
      <c r="G1786" s="60"/>
      <c r="H1786" s="60"/>
      <c r="I1786" s="60"/>
      <c r="J1786" s="60"/>
      <c r="K1786" s="60"/>
      <c r="L1786" s="60"/>
      <c r="M1786" s="60"/>
      <c r="N1786" s="60"/>
      <c r="O1786" s="60"/>
      <c r="P1786" s="60"/>
      <c r="Q1786" s="60"/>
      <c r="R1786" s="334">
        <v>5465</v>
      </c>
      <c r="S1786" s="319" t="s">
        <v>357</v>
      </c>
      <c r="BE1786" s="60"/>
      <c r="BR1786" s="60"/>
      <c r="BX1786" s="151"/>
      <c r="CB1786" s="151"/>
      <c r="CM1786" s="151"/>
      <c r="CO1786" s="151"/>
      <c r="CT1786" s="151"/>
      <c r="CY1786" s="151"/>
    </row>
    <row r="1787" spans="1:103" x14ac:dyDescent="0.2">
      <c r="A1787" s="60"/>
      <c r="B1787" s="60"/>
      <c r="C1787" s="60"/>
      <c r="D1787" s="60"/>
      <c r="E1787" s="60"/>
      <c r="F1787" s="60"/>
      <c r="G1787" s="60"/>
      <c r="H1787" s="60"/>
      <c r="I1787" s="60"/>
      <c r="J1787" s="60"/>
      <c r="K1787" s="60"/>
      <c r="L1787" s="60"/>
      <c r="M1787" s="60"/>
      <c r="N1787" s="60"/>
      <c r="O1787" s="60"/>
      <c r="P1787" s="60"/>
      <c r="Q1787" s="60"/>
      <c r="R1787" s="334">
        <v>5466</v>
      </c>
      <c r="S1787" s="319" t="s">
        <v>357</v>
      </c>
      <c r="BE1787" s="60"/>
      <c r="BR1787" s="60"/>
      <c r="BX1787" s="151"/>
      <c r="CB1787" s="151"/>
      <c r="CM1787" s="151"/>
      <c r="CO1787" s="151"/>
      <c r="CT1787" s="151"/>
      <c r="CY1787" s="151"/>
    </row>
    <row r="1788" spans="1:103" x14ac:dyDescent="0.2">
      <c r="A1788" s="60"/>
      <c r="B1788" s="60"/>
      <c r="C1788" s="60"/>
      <c r="D1788" s="60"/>
      <c r="E1788" s="60"/>
      <c r="F1788" s="60"/>
      <c r="G1788" s="60"/>
      <c r="H1788" s="60"/>
      <c r="I1788" s="60"/>
      <c r="J1788" s="60"/>
      <c r="K1788" s="60"/>
      <c r="L1788" s="60"/>
      <c r="M1788" s="60"/>
      <c r="N1788" s="60"/>
      <c r="O1788" s="60"/>
      <c r="P1788" s="60"/>
      <c r="Q1788" s="60"/>
      <c r="R1788" s="334">
        <v>5468</v>
      </c>
      <c r="S1788" s="319" t="s">
        <v>357</v>
      </c>
      <c r="BE1788" s="60"/>
      <c r="BR1788" s="60"/>
      <c r="BX1788" s="151"/>
      <c r="CB1788" s="151"/>
      <c r="CM1788" s="151"/>
      <c r="CO1788" s="151"/>
      <c r="CT1788" s="151"/>
      <c r="CY1788" s="151"/>
    </row>
    <row r="1789" spans="1:103" x14ac:dyDescent="0.2">
      <c r="A1789" s="60"/>
      <c r="B1789" s="60"/>
      <c r="C1789" s="60"/>
      <c r="D1789" s="60"/>
      <c r="E1789" s="60"/>
      <c r="F1789" s="60"/>
      <c r="G1789" s="60"/>
      <c r="H1789" s="60"/>
      <c r="I1789" s="60"/>
      <c r="J1789" s="60"/>
      <c r="K1789" s="60"/>
      <c r="L1789" s="60"/>
      <c r="M1789" s="60"/>
      <c r="N1789" s="60"/>
      <c r="O1789" s="60"/>
      <c r="P1789" s="60"/>
      <c r="Q1789" s="60"/>
      <c r="R1789" s="334">
        <v>5469</v>
      </c>
      <c r="S1789" s="319" t="s">
        <v>357</v>
      </c>
      <c r="BE1789" s="60"/>
      <c r="BR1789" s="60"/>
      <c r="BX1789" s="151"/>
      <c r="CB1789" s="151"/>
      <c r="CM1789" s="151"/>
      <c r="CO1789" s="151"/>
      <c r="CT1789" s="151"/>
      <c r="CY1789" s="151"/>
    </row>
    <row r="1790" spans="1:103" x14ac:dyDescent="0.2">
      <c r="A1790" s="60"/>
      <c r="B1790" s="60"/>
      <c r="C1790" s="60"/>
      <c r="D1790" s="60"/>
      <c r="E1790" s="60"/>
      <c r="F1790" s="60"/>
      <c r="G1790" s="60"/>
      <c r="H1790" s="60"/>
      <c r="I1790" s="60"/>
      <c r="J1790" s="60"/>
      <c r="K1790" s="60"/>
      <c r="L1790" s="60"/>
      <c r="M1790" s="60"/>
      <c r="N1790" s="60"/>
      <c r="O1790" s="60"/>
      <c r="P1790" s="60"/>
      <c r="Q1790" s="60"/>
      <c r="R1790" s="334">
        <v>5470</v>
      </c>
      <c r="S1790" s="319" t="s">
        <v>357</v>
      </c>
      <c r="BE1790" s="60"/>
      <c r="BR1790" s="60"/>
      <c r="BX1790" s="151"/>
      <c r="CB1790" s="151"/>
      <c r="CM1790" s="151"/>
      <c r="CO1790" s="151"/>
      <c r="CT1790" s="151"/>
      <c r="CY1790" s="151"/>
    </row>
    <row r="1791" spans="1:103" x14ac:dyDescent="0.2">
      <c r="A1791" s="60"/>
      <c r="B1791" s="60"/>
      <c r="C1791" s="60"/>
      <c r="D1791" s="60"/>
      <c r="E1791" s="60"/>
      <c r="F1791" s="60"/>
      <c r="G1791" s="60"/>
      <c r="H1791" s="60"/>
      <c r="I1791" s="60"/>
      <c r="J1791" s="60"/>
      <c r="K1791" s="60"/>
      <c r="L1791" s="60"/>
      <c r="M1791" s="60"/>
      <c r="N1791" s="60"/>
      <c r="O1791" s="60"/>
      <c r="P1791" s="60"/>
      <c r="Q1791" s="60"/>
      <c r="R1791" s="334">
        <v>5471</v>
      </c>
      <c r="S1791" s="319" t="s">
        <v>357</v>
      </c>
      <c r="BE1791" s="60"/>
      <c r="BR1791" s="60"/>
      <c r="BX1791" s="151"/>
      <c r="CB1791" s="151"/>
      <c r="CM1791" s="151"/>
      <c r="CO1791" s="151"/>
      <c r="CT1791" s="151"/>
      <c r="CY1791" s="151"/>
    </row>
    <row r="1792" spans="1:103" x14ac:dyDescent="0.2">
      <c r="A1792" s="60"/>
      <c r="B1792" s="60"/>
      <c r="C1792" s="60"/>
      <c r="D1792" s="60"/>
      <c r="E1792" s="60"/>
      <c r="F1792" s="60"/>
      <c r="G1792" s="60"/>
      <c r="H1792" s="60"/>
      <c r="I1792" s="60"/>
      <c r="J1792" s="60"/>
      <c r="K1792" s="60"/>
      <c r="L1792" s="60"/>
      <c r="M1792" s="60"/>
      <c r="N1792" s="60"/>
      <c r="O1792" s="60"/>
      <c r="P1792" s="60"/>
      <c r="Q1792" s="60"/>
      <c r="R1792" s="334">
        <v>5472</v>
      </c>
      <c r="S1792" s="319" t="s">
        <v>357</v>
      </c>
      <c r="BE1792" s="60"/>
      <c r="BR1792" s="60"/>
      <c r="BX1792" s="151"/>
      <c r="CB1792" s="151"/>
      <c r="CM1792" s="151"/>
      <c r="CO1792" s="151"/>
      <c r="CT1792" s="151"/>
      <c r="CY1792" s="151"/>
    </row>
    <row r="1793" spans="1:103" x14ac:dyDescent="0.2">
      <c r="A1793" s="60"/>
      <c r="B1793" s="60"/>
      <c r="C1793" s="60"/>
      <c r="D1793" s="60"/>
      <c r="E1793" s="60"/>
      <c r="F1793" s="60"/>
      <c r="G1793" s="60"/>
      <c r="H1793" s="60"/>
      <c r="I1793" s="60"/>
      <c r="J1793" s="60"/>
      <c r="K1793" s="60"/>
      <c r="L1793" s="60"/>
      <c r="M1793" s="60"/>
      <c r="N1793" s="60"/>
      <c r="O1793" s="60"/>
      <c r="P1793" s="60"/>
      <c r="Q1793" s="60"/>
      <c r="R1793" s="334">
        <v>5473</v>
      </c>
      <c r="S1793" s="319" t="s">
        <v>357</v>
      </c>
      <c r="BE1793" s="60"/>
      <c r="BR1793" s="60"/>
      <c r="BX1793" s="151"/>
      <c r="CB1793" s="151"/>
      <c r="CM1793" s="151"/>
      <c r="CO1793" s="151"/>
      <c r="CT1793" s="151"/>
      <c r="CY1793" s="151"/>
    </row>
    <row r="1794" spans="1:103" x14ac:dyDescent="0.2">
      <c r="A1794" s="60"/>
      <c r="B1794" s="60"/>
      <c r="C1794" s="60"/>
      <c r="D1794" s="60"/>
      <c r="E1794" s="60"/>
      <c r="F1794" s="60"/>
      <c r="G1794" s="60"/>
      <c r="H1794" s="60"/>
      <c r="I1794" s="60"/>
      <c r="J1794" s="60"/>
      <c r="K1794" s="60"/>
      <c r="L1794" s="60"/>
      <c r="M1794" s="60"/>
      <c r="N1794" s="60"/>
      <c r="O1794" s="60"/>
      <c r="P1794" s="60"/>
      <c r="Q1794" s="60"/>
      <c r="R1794" s="334">
        <v>5474</v>
      </c>
      <c r="S1794" s="319" t="s">
        <v>357</v>
      </c>
      <c r="BE1794" s="60"/>
      <c r="BR1794" s="60"/>
      <c r="BX1794" s="151"/>
      <c r="CB1794" s="151"/>
      <c r="CM1794" s="151"/>
      <c r="CO1794" s="151"/>
      <c r="CT1794" s="151"/>
      <c r="CY1794" s="151"/>
    </row>
    <row r="1795" spans="1:103" x14ac:dyDescent="0.2">
      <c r="A1795" s="60"/>
      <c r="B1795" s="60"/>
      <c r="C1795" s="60"/>
      <c r="D1795" s="60"/>
      <c r="E1795" s="60"/>
      <c r="F1795" s="60"/>
      <c r="G1795" s="60"/>
      <c r="H1795" s="60"/>
      <c r="I1795" s="60"/>
      <c r="J1795" s="60"/>
      <c r="K1795" s="60"/>
      <c r="L1795" s="60"/>
      <c r="M1795" s="60"/>
      <c r="N1795" s="60"/>
      <c r="O1795" s="60"/>
      <c r="P1795" s="60"/>
      <c r="Q1795" s="60"/>
      <c r="R1795" s="334">
        <v>5476</v>
      </c>
      <c r="S1795" s="319" t="s">
        <v>357</v>
      </c>
      <c r="BE1795" s="60"/>
      <c r="BR1795" s="60"/>
      <c r="BX1795" s="151"/>
      <c r="CB1795" s="151"/>
      <c r="CM1795" s="151"/>
      <c r="CO1795" s="151"/>
      <c r="CT1795" s="151"/>
      <c r="CY1795" s="151"/>
    </row>
    <row r="1796" spans="1:103" x14ac:dyDescent="0.2">
      <c r="A1796" s="60"/>
      <c r="B1796" s="60"/>
      <c r="C1796" s="60"/>
      <c r="D1796" s="60"/>
      <c r="E1796" s="60"/>
      <c r="F1796" s="60"/>
      <c r="G1796" s="60"/>
      <c r="H1796" s="60"/>
      <c r="I1796" s="60"/>
      <c r="J1796" s="60"/>
      <c r="K1796" s="60"/>
      <c r="L1796" s="60"/>
      <c r="M1796" s="60"/>
      <c r="N1796" s="60"/>
      <c r="O1796" s="60"/>
      <c r="P1796" s="60"/>
      <c r="Q1796" s="60"/>
      <c r="R1796" s="334">
        <v>5477</v>
      </c>
      <c r="S1796" s="319" t="s">
        <v>357</v>
      </c>
      <c r="BE1796" s="60"/>
      <c r="BR1796" s="60"/>
      <c r="BX1796" s="151"/>
      <c r="CB1796" s="151"/>
      <c r="CM1796" s="151"/>
      <c r="CO1796" s="151"/>
      <c r="CT1796" s="151"/>
      <c r="CY1796" s="151"/>
    </row>
    <row r="1797" spans="1:103" x14ac:dyDescent="0.2">
      <c r="A1797" s="60"/>
      <c r="B1797" s="60"/>
      <c r="C1797" s="60"/>
      <c r="D1797" s="60"/>
      <c r="E1797" s="60"/>
      <c r="F1797" s="60"/>
      <c r="G1797" s="60"/>
      <c r="H1797" s="60"/>
      <c r="I1797" s="60"/>
      <c r="J1797" s="60"/>
      <c r="K1797" s="60"/>
      <c r="L1797" s="60"/>
      <c r="M1797" s="60"/>
      <c r="N1797" s="60"/>
      <c r="O1797" s="60"/>
      <c r="P1797" s="60"/>
      <c r="Q1797" s="60"/>
      <c r="R1797" s="334">
        <v>5478</v>
      </c>
      <c r="S1797" s="319" t="s">
        <v>357</v>
      </c>
      <c r="BE1797" s="60"/>
      <c r="BR1797" s="60"/>
      <c r="BX1797" s="151"/>
      <c r="CB1797" s="151"/>
      <c r="CM1797" s="151"/>
      <c r="CO1797" s="151"/>
      <c r="CT1797" s="151"/>
      <c r="CY1797" s="151"/>
    </row>
    <row r="1798" spans="1:103" x14ac:dyDescent="0.2">
      <c r="A1798" s="60"/>
      <c r="B1798" s="60"/>
      <c r="C1798" s="60"/>
      <c r="D1798" s="60"/>
      <c r="E1798" s="60"/>
      <c r="F1798" s="60"/>
      <c r="G1798" s="60"/>
      <c r="H1798" s="60"/>
      <c r="I1798" s="60"/>
      <c r="J1798" s="60"/>
      <c r="K1798" s="60"/>
      <c r="L1798" s="60"/>
      <c r="M1798" s="60"/>
      <c r="N1798" s="60"/>
      <c r="O1798" s="60"/>
      <c r="P1798" s="60"/>
      <c r="Q1798" s="60"/>
      <c r="R1798" s="334">
        <v>5479</v>
      </c>
      <c r="S1798" s="319" t="s">
        <v>357</v>
      </c>
      <c r="BE1798" s="60"/>
      <c r="BR1798" s="60"/>
      <c r="BX1798" s="151"/>
      <c r="CB1798" s="151"/>
      <c r="CM1798" s="151"/>
      <c r="CO1798" s="151"/>
      <c r="CT1798" s="151"/>
      <c r="CY1798" s="151"/>
    </row>
    <row r="1799" spans="1:103" x14ac:dyDescent="0.2">
      <c r="A1799" s="60"/>
      <c r="B1799" s="60"/>
      <c r="C1799" s="60"/>
      <c r="D1799" s="60"/>
      <c r="E1799" s="60"/>
      <c r="F1799" s="60"/>
      <c r="G1799" s="60"/>
      <c r="H1799" s="60"/>
      <c r="I1799" s="60"/>
      <c r="J1799" s="60"/>
      <c r="K1799" s="60"/>
      <c r="L1799" s="60"/>
      <c r="M1799" s="60"/>
      <c r="N1799" s="60"/>
      <c r="O1799" s="60"/>
      <c r="P1799" s="60"/>
      <c r="Q1799" s="60"/>
      <c r="R1799" s="334">
        <v>5481</v>
      </c>
      <c r="S1799" s="319" t="s">
        <v>357</v>
      </c>
      <c r="BE1799" s="60"/>
      <c r="BR1799" s="60"/>
      <c r="BX1799" s="151"/>
      <c r="CB1799" s="151"/>
      <c r="CM1799" s="151"/>
      <c r="CO1799" s="151"/>
      <c r="CT1799" s="151"/>
      <c r="CY1799" s="151"/>
    </row>
    <row r="1800" spans="1:103" x14ac:dyDescent="0.2">
      <c r="A1800" s="60"/>
      <c r="B1800" s="60"/>
      <c r="C1800" s="60"/>
      <c r="D1800" s="60"/>
      <c r="E1800" s="60"/>
      <c r="F1800" s="60"/>
      <c r="G1800" s="60"/>
      <c r="H1800" s="60"/>
      <c r="I1800" s="60"/>
      <c r="J1800" s="60"/>
      <c r="K1800" s="60"/>
      <c r="L1800" s="60"/>
      <c r="M1800" s="60"/>
      <c r="N1800" s="60"/>
      <c r="O1800" s="60"/>
      <c r="P1800" s="60"/>
      <c r="Q1800" s="60"/>
      <c r="R1800" s="334">
        <v>5482</v>
      </c>
      <c r="S1800" s="319" t="s">
        <v>357</v>
      </c>
      <c r="BE1800" s="60"/>
      <c r="BR1800" s="60"/>
      <c r="BX1800" s="151"/>
      <c r="CB1800" s="151"/>
      <c r="CM1800" s="151"/>
      <c r="CO1800" s="151"/>
      <c r="CT1800" s="151"/>
      <c r="CY1800" s="151"/>
    </row>
    <row r="1801" spans="1:103" x14ac:dyDescent="0.2">
      <c r="A1801" s="60"/>
      <c r="B1801" s="60"/>
      <c r="C1801" s="60"/>
      <c r="D1801" s="60"/>
      <c r="E1801" s="60"/>
      <c r="F1801" s="60"/>
      <c r="G1801" s="60"/>
      <c r="H1801" s="60"/>
      <c r="I1801" s="60"/>
      <c r="J1801" s="60"/>
      <c r="K1801" s="60"/>
      <c r="L1801" s="60"/>
      <c r="M1801" s="60"/>
      <c r="N1801" s="60"/>
      <c r="O1801" s="60"/>
      <c r="P1801" s="60"/>
      <c r="Q1801" s="60"/>
      <c r="R1801" s="334">
        <v>5483</v>
      </c>
      <c r="S1801" s="319" t="s">
        <v>357</v>
      </c>
      <c r="BE1801" s="60"/>
      <c r="BR1801" s="60"/>
      <c r="BX1801" s="151"/>
      <c r="CB1801" s="151"/>
      <c r="CM1801" s="151"/>
      <c r="CO1801" s="151"/>
      <c r="CT1801" s="151"/>
      <c r="CY1801" s="151"/>
    </row>
    <row r="1802" spans="1:103" x14ac:dyDescent="0.2">
      <c r="A1802" s="60"/>
      <c r="B1802" s="60"/>
      <c r="C1802" s="60"/>
      <c r="D1802" s="60"/>
      <c r="E1802" s="60"/>
      <c r="F1802" s="60"/>
      <c r="G1802" s="60"/>
      <c r="H1802" s="60"/>
      <c r="I1802" s="60"/>
      <c r="J1802" s="60"/>
      <c r="K1802" s="60"/>
      <c r="L1802" s="60"/>
      <c r="M1802" s="60"/>
      <c r="N1802" s="60"/>
      <c r="O1802" s="60"/>
      <c r="P1802" s="60"/>
      <c r="Q1802" s="60"/>
      <c r="R1802" s="334">
        <v>5485</v>
      </c>
      <c r="S1802" s="319" t="s">
        <v>357</v>
      </c>
      <c r="BE1802" s="60"/>
      <c r="BR1802" s="60"/>
      <c r="BX1802" s="151"/>
      <c r="CB1802" s="151"/>
      <c r="CM1802" s="151"/>
      <c r="CO1802" s="151"/>
      <c r="CT1802" s="151"/>
      <c r="CY1802" s="151"/>
    </row>
    <row r="1803" spans="1:103" x14ac:dyDescent="0.2">
      <c r="A1803" s="60"/>
      <c r="B1803" s="60"/>
      <c r="C1803" s="60"/>
      <c r="D1803" s="60"/>
      <c r="E1803" s="60"/>
      <c r="F1803" s="60"/>
      <c r="G1803" s="60"/>
      <c r="H1803" s="60"/>
      <c r="I1803" s="60"/>
      <c r="J1803" s="60"/>
      <c r="K1803" s="60"/>
      <c r="L1803" s="60"/>
      <c r="M1803" s="60"/>
      <c r="N1803" s="60"/>
      <c r="O1803" s="60"/>
      <c r="P1803" s="60"/>
      <c r="Q1803" s="60"/>
      <c r="R1803" s="334">
        <v>5486</v>
      </c>
      <c r="S1803" s="319" t="s">
        <v>357</v>
      </c>
      <c r="BE1803" s="60"/>
      <c r="BR1803" s="60"/>
      <c r="BX1803" s="151"/>
      <c r="CB1803" s="151"/>
      <c r="CM1803" s="151"/>
      <c r="CO1803" s="151"/>
      <c r="CT1803" s="151"/>
      <c r="CY1803" s="151"/>
    </row>
    <row r="1804" spans="1:103" x14ac:dyDescent="0.2">
      <c r="A1804" s="60"/>
      <c r="B1804" s="60"/>
      <c r="C1804" s="60"/>
      <c r="D1804" s="60"/>
      <c r="E1804" s="60"/>
      <c r="F1804" s="60"/>
      <c r="G1804" s="60"/>
      <c r="H1804" s="60"/>
      <c r="I1804" s="60"/>
      <c r="J1804" s="60"/>
      <c r="K1804" s="60"/>
      <c r="L1804" s="60"/>
      <c r="M1804" s="60"/>
      <c r="N1804" s="60"/>
      <c r="O1804" s="60"/>
      <c r="P1804" s="60"/>
      <c r="Q1804" s="60"/>
      <c r="R1804" s="334">
        <v>5487</v>
      </c>
      <c r="S1804" s="319" t="s">
        <v>357</v>
      </c>
      <c r="BE1804" s="60"/>
      <c r="BR1804" s="60"/>
      <c r="BX1804" s="151"/>
      <c r="CB1804" s="151"/>
      <c r="CM1804" s="151"/>
      <c r="CO1804" s="151"/>
      <c r="CT1804" s="151"/>
      <c r="CY1804" s="151"/>
    </row>
    <row r="1805" spans="1:103" x14ac:dyDescent="0.2">
      <c r="A1805" s="60"/>
      <c r="B1805" s="60"/>
      <c r="C1805" s="60"/>
      <c r="D1805" s="60"/>
      <c r="E1805" s="60"/>
      <c r="F1805" s="60"/>
      <c r="G1805" s="60"/>
      <c r="H1805" s="60"/>
      <c r="I1805" s="60"/>
      <c r="J1805" s="60"/>
      <c r="K1805" s="60"/>
      <c r="L1805" s="60"/>
      <c r="M1805" s="60"/>
      <c r="N1805" s="60"/>
      <c r="O1805" s="60"/>
      <c r="P1805" s="60"/>
      <c r="Q1805" s="60"/>
      <c r="R1805" s="334">
        <v>5488</v>
      </c>
      <c r="S1805" s="319" t="s">
        <v>357</v>
      </c>
      <c r="BE1805" s="60"/>
      <c r="BR1805" s="60"/>
      <c r="BX1805" s="151"/>
      <c r="CB1805" s="151"/>
      <c r="CM1805" s="151"/>
      <c r="CO1805" s="151"/>
      <c r="CT1805" s="151"/>
      <c r="CY1805" s="151"/>
    </row>
    <row r="1806" spans="1:103" x14ac:dyDescent="0.2">
      <c r="A1806" s="60"/>
      <c r="B1806" s="60"/>
      <c r="C1806" s="60"/>
      <c r="D1806" s="60"/>
      <c r="E1806" s="60"/>
      <c r="F1806" s="60"/>
      <c r="G1806" s="60"/>
      <c r="H1806" s="60"/>
      <c r="I1806" s="60"/>
      <c r="J1806" s="60"/>
      <c r="K1806" s="60"/>
      <c r="L1806" s="60"/>
      <c r="M1806" s="60"/>
      <c r="N1806" s="60"/>
      <c r="O1806" s="60"/>
      <c r="P1806" s="60"/>
      <c r="Q1806" s="60"/>
      <c r="R1806" s="334">
        <v>5489</v>
      </c>
      <c r="S1806" s="319" t="s">
        <v>357</v>
      </c>
      <c r="BE1806" s="60"/>
      <c r="BR1806" s="60"/>
      <c r="BX1806" s="151"/>
      <c r="CB1806" s="151"/>
      <c r="CM1806" s="151"/>
      <c r="CO1806" s="151"/>
      <c r="CT1806" s="151"/>
      <c r="CY1806" s="151"/>
    </row>
    <row r="1807" spans="1:103" x14ac:dyDescent="0.2">
      <c r="A1807" s="60"/>
      <c r="B1807" s="60"/>
      <c r="C1807" s="60"/>
      <c r="D1807" s="60"/>
      <c r="E1807" s="60"/>
      <c r="F1807" s="60"/>
      <c r="G1807" s="60"/>
      <c r="H1807" s="60"/>
      <c r="I1807" s="60"/>
      <c r="J1807" s="60"/>
      <c r="K1807" s="60"/>
      <c r="L1807" s="60"/>
      <c r="M1807" s="60"/>
      <c r="N1807" s="60"/>
      <c r="O1807" s="60"/>
      <c r="P1807" s="60"/>
      <c r="Q1807" s="60"/>
      <c r="R1807" s="334">
        <v>5490</v>
      </c>
      <c r="S1807" s="319" t="s">
        <v>357</v>
      </c>
      <c r="BE1807" s="60"/>
      <c r="BR1807" s="60"/>
      <c r="BX1807" s="151"/>
      <c r="CB1807" s="151"/>
      <c r="CM1807" s="151"/>
      <c r="CO1807" s="151"/>
      <c r="CT1807" s="151"/>
      <c r="CY1807" s="151"/>
    </row>
    <row r="1808" spans="1:103" x14ac:dyDescent="0.2">
      <c r="A1808" s="60"/>
      <c r="B1808" s="60"/>
      <c r="C1808" s="60"/>
      <c r="D1808" s="60"/>
      <c r="E1808" s="60"/>
      <c r="F1808" s="60"/>
      <c r="G1808" s="60"/>
      <c r="H1808" s="60"/>
      <c r="I1808" s="60"/>
      <c r="J1808" s="60"/>
      <c r="K1808" s="60"/>
      <c r="L1808" s="60"/>
      <c r="M1808" s="60"/>
      <c r="N1808" s="60"/>
      <c r="O1808" s="60"/>
      <c r="P1808" s="60"/>
      <c r="Q1808" s="60"/>
      <c r="R1808" s="334">
        <v>5491</v>
      </c>
      <c r="S1808" s="319" t="s">
        <v>357</v>
      </c>
      <c r="BE1808" s="60"/>
      <c r="BR1808" s="60"/>
      <c r="BX1808" s="151"/>
      <c r="CB1808" s="151"/>
      <c r="CM1808" s="151"/>
      <c r="CO1808" s="151"/>
      <c r="CT1808" s="151"/>
      <c r="CY1808" s="151"/>
    </row>
    <row r="1809" spans="1:103" x14ac:dyDescent="0.2">
      <c r="A1809" s="60"/>
      <c r="B1809" s="60"/>
      <c r="C1809" s="60"/>
      <c r="D1809" s="60"/>
      <c r="E1809" s="60"/>
      <c r="F1809" s="60"/>
      <c r="G1809" s="60"/>
      <c r="H1809" s="60"/>
      <c r="I1809" s="60"/>
      <c r="J1809" s="60"/>
      <c r="K1809" s="60"/>
      <c r="L1809" s="60"/>
      <c r="M1809" s="60"/>
      <c r="N1809" s="60"/>
      <c r="O1809" s="60"/>
      <c r="P1809" s="60"/>
      <c r="Q1809" s="60"/>
      <c r="R1809" s="334">
        <v>5492</v>
      </c>
      <c r="S1809" s="319" t="s">
        <v>357</v>
      </c>
      <c r="BE1809" s="60"/>
      <c r="BR1809" s="60"/>
      <c r="BX1809" s="151"/>
      <c r="CB1809" s="151"/>
      <c r="CM1809" s="151"/>
      <c r="CO1809" s="151"/>
      <c r="CT1809" s="151"/>
      <c r="CY1809" s="151"/>
    </row>
    <row r="1810" spans="1:103" x14ac:dyDescent="0.2">
      <c r="A1810" s="60"/>
      <c r="B1810" s="60"/>
      <c r="C1810" s="60"/>
      <c r="D1810" s="60"/>
      <c r="E1810" s="60"/>
      <c r="F1810" s="60"/>
      <c r="G1810" s="60"/>
      <c r="H1810" s="60"/>
      <c r="I1810" s="60"/>
      <c r="J1810" s="60"/>
      <c r="K1810" s="60"/>
      <c r="L1810" s="60"/>
      <c r="M1810" s="60"/>
      <c r="N1810" s="60"/>
      <c r="O1810" s="60"/>
      <c r="P1810" s="60"/>
      <c r="Q1810" s="60"/>
      <c r="R1810" s="334">
        <v>5494</v>
      </c>
      <c r="S1810" s="319" t="s">
        <v>357</v>
      </c>
      <c r="BE1810" s="60"/>
      <c r="BR1810" s="60"/>
      <c r="BX1810" s="151"/>
      <c r="CB1810" s="151"/>
      <c r="CM1810" s="151"/>
      <c r="CO1810" s="151"/>
      <c r="CT1810" s="151"/>
      <c r="CY1810" s="151"/>
    </row>
    <row r="1811" spans="1:103" x14ac:dyDescent="0.2">
      <c r="A1811" s="60"/>
      <c r="B1811" s="60"/>
      <c r="C1811" s="60"/>
      <c r="D1811" s="60"/>
      <c r="E1811" s="60"/>
      <c r="F1811" s="60"/>
      <c r="G1811" s="60"/>
      <c r="H1811" s="60"/>
      <c r="I1811" s="60"/>
      <c r="J1811" s="60"/>
      <c r="K1811" s="60"/>
      <c r="L1811" s="60"/>
      <c r="M1811" s="60"/>
      <c r="N1811" s="60"/>
      <c r="O1811" s="60"/>
      <c r="P1811" s="60"/>
      <c r="Q1811" s="60"/>
      <c r="R1811" s="334">
        <v>5495</v>
      </c>
      <c r="S1811" s="319" t="s">
        <v>357</v>
      </c>
      <c r="BE1811" s="60"/>
      <c r="BR1811" s="60"/>
      <c r="BX1811" s="151"/>
      <c r="CB1811" s="151"/>
      <c r="CM1811" s="151"/>
      <c r="CO1811" s="151"/>
      <c r="CT1811" s="151"/>
      <c r="CY1811" s="151"/>
    </row>
    <row r="1812" spans="1:103" x14ac:dyDescent="0.2">
      <c r="A1812" s="60"/>
      <c r="B1812" s="60"/>
      <c r="C1812" s="60"/>
      <c r="D1812" s="60"/>
      <c r="E1812" s="60"/>
      <c r="F1812" s="60"/>
      <c r="G1812" s="60"/>
      <c r="H1812" s="60"/>
      <c r="I1812" s="60"/>
      <c r="J1812" s="60"/>
      <c r="K1812" s="60"/>
      <c r="L1812" s="60"/>
      <c r="M1812" s="60"/>
      <c r="N1812" s="60"/>
      <c r="O1812" s="60"/>
      <c r="P1812" s="60"/>
      <c r="Q1812" s="60"/>
      <c r="R1812" s="334">
        <v>5501</v>
      </c>
      <c r="S1812" s="319" t="s">
        <v>357</v>
      </c>
      <c r="BE1812" s="60"/>
      <c r="BR1812" s="60"/>
      <c r="BX1812" s="151"/>
      <c r="CB1812" s="151"/>
      <c r="CM1812" s="151"/>
      <c r="CO1812" s="151"/>
      <c r="CT1812" s="151"/>
      <c r="CY1812" s="151"/>
    </row>
    <row r="1813" spans="1:103" x14ac:dyDescent="0.2">
      <c r="A1813" s="60"/>
      <c r="B1813" s="60"/>
      <c r="C1813" s="60"/>
      <c r="D1813" s="60"/>
      <c r="E1813" s="60"/>
      <c r="F1813" s="60"/>
      <c r="G1813" s="60"/>
      <c r="H1813" s="60"/>
      <c r="I1813" s="60"/>
      <c r="J1813" s="60"/>
      <c r="K1813" s="60"/>
      <c r="L1813" s="60"/>
      <c r="M1813" s="60"/>
      <c r="N1813" s="60"/>
      <c r="O1813" s="60"/>
      <c r="P1813" s="60"/>
      <c r="Q1813" s="60"/>
      <c r="R1813" s="334">
        <v>5544</v>
      </c>
      <c r="S1813" s="319" t="s">
        <v>357</v>
      </c>
      <c r="BE1813" s="60"/>
      <c r="BR1813" s="60"/>
      <c r="BX1813" s="151"/>
      <c r="CB1813" s="151"/>
      <c r="CM1813" s="151"/>
      <c r="CO1813" s="151"/>
      <c r="CT1813" s="151"/>
      <c r="CY1813" s="151"/>
    </row>
    <row r="1814" spans="1:103" x14ac:dyDescent="0.2">
      <c r="A1814" s="60"/>
      <c r="B1814" s="60"/>
      <c r="C1814" s="60"/>
      <c r="D1814" s="60"/>
      <c r="E1814" s="60"/>
      <c r="F1814" s="60"/>
      <c r="G1814" s="60"/>
      <c r="H1814" s="60"/>
      <c r="I1814" s="60"/>
      <c r="J1814" s="60"/>
      <c r="K1814" s="60"/>
      <c r="L1814" s="60"/>
      <c r="M1814" s="60"/>
      <c r="N1814" s="60"/>
      <c r="O1814" s="60"/>
      <c r="P1814" s="60"/>
      <c r="Q1814" s="60"/>
      <c r="R1814" s="334">
        <v>5601</v>
      </c>
      <c r="S1814" s="319" t="s">
        <v>357</v>
      </c>
      <c r="BE1814" s="60"/>
      <c r="BR1814" s="60"/>
      <c r="BX1814" s="151"/>
      <c r="CB1814" s="151"/>
      <c r="CM1814" s="151"/>
      <c r="CO1814" s="151"/>
      <c r="CT1814" s="151"/>
      <c r="CY1814" s="151"/>
    </row>
    <row r="1815" spans="1:103" x14ac:dyDescent="0.2">
      <c r="A1815" s="60"/>
      <c r="B1815" s="60"/>
      <c r="C1815" s="60"/>
      <c r="D1815" s="60"/>
      <c r="E1815" s="60"/>
      <c r="F1815" s="60"/>
      <c r="G1815" s="60"/>
      <c r="H1815" s="60"/>
      <c r="I1815" s="60"/>
      <c r="J1815" s="60"/>
      <c r="K1815" s="60"/>
      <c r="L1815" s="60"/>
      <c r="M1815" s="60"/>
      <c r="N1815" s="60"/>
      <c r="O1815" s="60"/>
      <c r="P1815" s="60"/>
      <c r="Q1815" s="60"/>
      <c r="R1815" s="334">
        <v>5602</v>
      </c>
      <c r="S1815" s="319" t="s">
        <v>357</v>
      </c>
      <c r="BE1815" s="60"/>
      <c r="BR1815" s="60"/>
      <c r="BX1815" s="151"/>
      <c r="CB1815" s="151"/>
      <c r="CM1815" s="151"/>
      <c r="CO1815" s="151"/>
      <c r="CT1815" s="151"/>
      <c r="CY1815" s="151"/>
    </row>
    <row r="1816" spans="1:103" x14ac:dyDescent="0.2">
      <c r="A1816" s="60"/>
      <c r="B1816" s="60"/>
      <c r="C1816" s="60"/>
      <c r="D1816" s="60"/>
      <c r="E1816" s="60"/>
      <c r="F1816" s="60"/>
      <c r="G1816" s="60"/>
      <c r="H1816" s="60"/>
      <c r="I1816" s="60"/>
      <c r="J1816" s="60"/>
      <c r="K1816" s="60"/>
      <c r="L1816" s="60"/>
      <c r="M1816" s="60"/>
      <c r="N1816" s="60"/>
      <c r="O1816" s="60"/>
      <c r="P1816" s="60"/>
      <c r="Q1816" s="60"/>
      <c r="R1816" s="334">
        <v>5603</v>
      </c>
      <c r="S1816" s="319" t="s">
        <v>357</v>
      </c>
      <c r="BE1816" s="60"/>
      <c r="BR1816" s="60"/>
      <c r="BX1816" s="151"/>
      <c r="CB1816" s="151"/>
      <c r="CM1816" s="151"/>
      <c r="CO1816" s="151"/>
      <c r="CT1816" s="151"/>
      <c r="CY1816" s="151"/>
    </row>
    <row r="1817" spans="1:103" x14ac:dyDescent="0.2">
      <c r="A1817" s="60"/>
      <c r="B1817" s="60"/>
      <c r="C1817" s="60"/>
      <c r="D1817" s="60"/>
      <c r="E1817" s="60"/>
      <c r="F1817" s="60"/>
      <c r="G1817" s="60"/>
      <c r="H1817" s="60"/>
      <c r="I1817" s="60"/>
      <c r="J1817" s="60"/>
      <c r="K1817" s="60"/>
      <c r="L1817" s="60"/>
      <c r="M1817" s="60"/>
      <c r="N1817" s="60"/>
      <c r="O1817" s="60"/>
      <c r="P1817" s="60"/>
      <c r="Q1817" s="60"/>
      <c r="R1817" s="334">
        <v>5604</v>
      </c>
      <c r="S1817" s="319" t="s">
        <v>357</v>
      </c>
      <c r="BE1817" s="60"/>
      <c r="BR1817" s="60"/>
      <c r="BX1817" s="151"/>
      <c r="CB1817" s="151"/>
      <c r="CM1817" s="151"/>
      <c r="CO1817" s="151"/>
      <c r="CT1817" s="151"/>
      <c r="CY1817" s="151"/>
    </row>
    <row r="1818" spans="1:103" x14ac:dyDescent="0.2">
      <c r="A1818" s="60"/>
      <c r="B1818" s="60"/>
      <c r="C1818" s="60"/>
      <c r="D1818" s="60"/>
      <c r="E1818" s="60"/>
      <c r="F1818" s="60"/>
      <c r="G1818" s="60"/>
      <c r="H1818" s="60"/>
      <c r="I1818" s="60"/>
      <c r="J1818" s="60"/>
      <c r="K1818" s="60"/>
      <c r="L1818" s="60"/>
      <c r="M1818" s="60"/>
      <c r="N1818" s="60"/>
      <c r="O1818" s="60"/>
      <c r="P1818" s="60"/>
      <c r="Q1818" s="60"/>
      <c r="R1818" s="334">
        <v>5609</v>
      </c>
      <c r="S1818" s="319" t="s">
        <v>357</v>
      </c>
      <c r="BE1818" s="60"/>
      <c r="BR1818" s="60"/>
      <c r="BX1818" s="151"/>
      <c r="CB1818" s="151"/>
      <c r="CM1818" s="151"/>
      <c r="CO1818" s="151"/>
      <c r="CT1818" s="151"/>
      <c r="CY1818" s="151"/>
    </row>
    <row r="1819" spans="1:103" x14ac:dyDescent="0.2">
      <c r="A1819" s="60"/>
      <c r="B1819" s="60"/>
      <c r="C1819" s="60"/>
      <c r="D1819" s="60"/>
      <c r="E1819" s="60"/>
      <c r="F1819" s="60"/>
      <c r="G1819" s="60"/>
      <c r="H1819" s="60"/>
      <c r="I1819" s="60"/>
      <c r="J1819" s="60"/>
      <c r="K1819" s="60"/>
      <c r="L1819" s="60"/>
      <c r="M1819" s="60"/>
      <c r="N1819" s="60"/>
      <c r="O1819" s="60"/>
      <c r="P1819" s="60"/>
      <c r="Q1819" s="60"/>
      <c r="R1819" s="334">
        <v>5620</v>
      </c>
      <c r="S1819" s="319" t="s">
        <v>357</v>
      </c>
      <c r="BE1819" s="60"/>
      <c r="BR1819" s="60"/>
      <c r="BX1819" s="151"/>
      <c r="CB1819" s="151"/>
      <c r="CM1819" s="151"/>
      <c r="CO1819" s="151"/>
      <c r="CT1819" s="151"/>
      <c r="CY1819" s="151"/>
    </row>
    <row r="1820" spans="1:103" x14ac:dyDescent="0.2">
      <c r="A1820" s="60"/>
      <c r="B1820" s="60"/>
      <c r="C1820" s="60"/>
      <c r="D1820" s="60"/>
      <c r="E1820" s="60"/>
      <c r="F1820" s="60"/>
      <c r="G1820" s="60"/>
      <c r="H1820" s="60"/>
      <c r="I1820" s="60"/>
      <c r="J1820" s="60"/>
      <c r="K1820" s="60"/>
      <c r="L1820" s="60"/>
      <c r="M1820" s="60"/>
      <c r="N1820" s="60"/>
      <c r="O1820" s="60"/>
      <c r="P1820" s="60"/>
      <c r="Q1820" s="60"/>
      <c r="R1820" s="334">
        <v>5633</v>
      </c>
      <c r="S1820" s="319" t="s">
        <v>357</v>
      </c>
      <c r="BE1820" s="60"/>
      <c r="BR1820" s="60"/>
      <c r="BX1820" s="151"/>
      <c r="CB1820" s="151"/>
      <c r="CM1820" s="151"/>
      <c r="CO1820" s="151"/>
      <c r="CT1820" s="151"/>
      <c r="CY1820" s="151"/>
    </row>
    <row r="1821" spans="1:103" x14ac:dyDescent="0.2">
      <c r="A1821" s="60"/>
      <c r="B1821" s="60"/>
      <c r="C1821" s="60"/>
      <c r="D1821" s="60"/>
      <c r="E1821" s="60"/>
      <c r="F1821" s="60"/>
      <c r="G1821" s="60"/>
      <c r="H1821" s="60"/>
      <c r="I1821" s="60"/>
      <c r="J1821" s="60"/>
      <c r="K1821" s="60"/>
      <c r="L1821" s="60"/>
      <c r="M1821" s="60"/>
      <c r="N1821" s="60"/>
      <c r="O1821" s="60"/>
      <c r="P1821" s="60"/>
      <c r="Q1821" s="60"/>
      <c r="R1821" s="334">
        <v>5640</v>
      </c>
      <c r="S1821" s="319" t="s">
        <v>357</v>
      </c>
      <c r="BE1821" s="60"/>
      <c r="BR1821" s="60"/>
      <c r="BX1821" s="151"/>
      <c r="CB1821" s="151"/>
      <c r="CM1821" s="151"/>
      <c r="CO1821" s="151"/>
      <c r="CT1821" s="151"/>
      <c r="CY1821" s="151"/>
    </row>
    <row r="1822" spans="1:103" x14ac:dyDescent="0.2">
      <c r="A1822" s="60"/>
      <c r="B1822" s="60"/>
      <c r="C1822" s="60"/>
      <c r="D1822" s="60"/>
      <c r="E1822" s="60"/>
      <c r="F1822" s="60"/>
      <c r="G1822" s="60"/>
      <c r="H1822" s="60"/>
      <c r="I1822" s="60"/>
      <c r="J1822" s="60"/>
      <c r="K1822" s="60"/>
      <c r="L1822" s="60"/>
      <c r="M1822" s="60"/>
      <c r="N1822" s="60"/>
      <c r="O1822" s="60"/>
      <c r="P1822" s="60"/>
      <c r="Q1822" s="60"/>
      <c r="R1822" s="334">
        <v>5641</v>
      </c>
      <c r="S1822" s="319" t="s">
        <v>357</v>
      </c>
      <c r="BE1822" s="60"/>
      <c r="BR1822" s="60"/>
      <c r="BX1822" s="151"/>
      <c r="CB1822" s="151"/>
      <c r="CM1822" s="151"/>
      <c r="CO1822" s="151"/>
      <c r="CT1822" s="151"/>
      <c r="CY1822" s="151"/>
    </row>
    <row r="1823" spans="1:103" x14ac:dyDescent="0.2">
      <c r="A1823" s="60"/>
      <c r="B1823" s="60"/>
      <c r="C1823" s="60"/>
      <c r="D1823" s="60"/>
      <c r="E1823" s="60"/>
      <c r="F1823" s="60"/>
      <c r="G1823" s="60"/>
      <c r="H1823" s="60"/>
      <c r="I1823" s="60"/>
      <c r="J1823" s="60"/>
      <c r="K1823" s="60"/>
      <c r="L1823" s="60"/>
      <c r="M1823" s="60"/>
      <c r="N1823" s="60"/>
      <c r="O1823" s="60"/>
      <c r="P1823" s="60"/>
      <c r="Q1823" s="60"/>
      <c r="R1823" s="334">
        <v>5647</v>
      </c>
      <c r="S1823" s="319" t="s">
        <v>357</v>
      </c>
      <c r="BE1823" s="60"/>
      <c r="BR1823" s="60"/>
      <c r="BX1823" s="151"/>
      <c r="CB1823" s="151"/>
      <c r="CM1823" s="151"/>
      <c r="CO1823" s="151"/>
      <c r="CT1823" s="151"/>
      <c r="CY1823" s="151"/>
    </row>
    <row r="1824" spans="1:103" x14ac:dyDescent="0.2">
      <c r="A1824" s="60"/>
      <c r="B1824" s="60"/>
      <c r="C1824" s="60"/>
      <c r="D1824" s="60"/>
      <c r="E1824" s="60"/>
      <c r="F1824" s="60"/>
      <c r="G1824" s="60"/>
      <c r="H1824" s="60"/>
      <c r="I1824" s="60"/>
      <c r="J1824" s="60"/>
      <c r="K1824" s="60"/>
      <c r="L1824" s="60"/>
      <c r="M1824" s="60"/>
      <c r="N1824" s="60"/>
      <c r="O1824" s="60"/>
      <c r="P1824" s="60"/>
      <c r="Q1824" s="60"/>
      <c r="R1824" s="334">
        <v>5648</v>
      </c>
      <c r="S1824" s="319" t="s">
        <v>357</v>
      </c>
      <c r="BE1824" s="60"/>
      <c r="BR1824" s="60"/>
      <c r="BX1824" s="151"/>
      <c r="CB1824" s="151"/>
      <c r="CM1824" s="151"/>
      <c r="CO1824" s="151"/>
      <c r="CT1824" s="151"/>
      <c r="CY1824" s="151"/>
    </row>
    <row r="1825" spans="1:103" x14ac:dyDescent="0.2">
      <c r="A1825" s="60"/>
      <c r="B1825" s="60"/>
      <c r="C1825" s="60"/>
      <c r="D1825" s="60"/>
      <c r="E1825" s="60"/>
      <c r="F1825" s="60"/>
      <c r="G1825" s="60"/>
      <c r="H1825" s="60"/>
      <c r="I1825" s="60"/>
      <c r="J1825" s="60"/>
      <c r="K1825" s="60"/>
      <c r="L1825" s="60"/>
      <c r="M1825" s="60"/>
      <c r="N1825" s="60"/>
      <c r="O1825" s="60"/>
      <c r="P1825" s="60"/>
      <c r="Q1825" s="60"/>
      <c r="R1825" s="334">
        <v>5649</v>
      </c>
      <c r="S1825" s="319" t="s">
        <v>357</v>
      </c>
      <c r="BE1825" s="60"/>
      <c r="BR1825" s="60"/>
      <c r="BX1825" s="151"/>
      <c r="CB1825" s="151"/>
      <c r="CM1825" s="151"/>
      <c r="CO1825" s="151"/>
      <c r="CT1825" s="151"/>
      <c r="CY1825" s="151"/>
    </row>
    <row r="1826" spans="1:103" x14ac:dyDescent="0.2">
      <c r="A1826" s="60"/>
      <c r="B1826" s="60"/>
      <c r="C1826" s="60"/>
      <c r="D1826" s="60"/>
      <c r="E1826" s="60"/>
      <c r="F1826" s="60"/>
      <c r="G1826" s="60"/>
      <c r="H1826" s="60"/>
      <c r="I1826" s="60"/>
      <c r="J1826" s="60"/>
      <c r="K1826" s="60"/>
      <c r="L1826" s="60"/>
      <c r="M1826" s="60"/>
      <c r="N1826" s="60"/>
      <c r="O1826" s="60"/>
      <c r="P1826" s="60"/>
      <c r="Q1826" s="60"/>
      <c r="R1826" s="334">
        <v>5650</v>
      </c>
      <c r="S1826" s="319" t="s">
        <v>357</v>
      </c>
      <c r="BE1826" s="60"/>
      <c r="BR1826" s="60"/>
      <c r="BX1826" s="151"/>
      <c r="CB1826" s="151"/>
      <c r="CM1826" s="151"/>
      <c r="CO1826" s="151"/>
      <c r="CT1826" s="151"/>
      <c r="CY1826" s="151"/>
    </row>
    <row r="1827" spans="1:103" x14ac:dyDescent="0.2">
      <c r="A1827" s="60"/>
      <c r="B1827" s="60"/>
      <c r="C1827" s="60"/>
      <c r="D1827" s="60"/>
      <c r="E1827" s="60"/>
      <c r="F1827" s="60"/>
      <c r="G1827" s="60"/>
      <c r="H1827" s="60"/>
      <c r="I1827" s="60"/>
      <c r="J1827" s="60"/>
      <c r="K1827" s="60"/>
      <c r="L1827" s="60"/>
      <c r="M1827" s="60"/>
      <c r="N1827" s="60"/>
      <c r="O1827" s="60"/>
      <c r="P1827" s="60"/>
      <c r="Q1827" s="60"/>
      <c r="R1827" s="334">
        <v>5651</v>
      </c>
      <c r="S1827" s="319" t="s">
        <v>357</v>
      </c>
      <c r="BE1827" s="60"/>
      <c r="BR1827" s="60"/>
      <c r="BX1827" s="151"/>
      <c r="CB1827" s="151"/>
      <c r="CM1827" s="151"/>
      <c r="CO1827" s="151"/>
      <c r="CT1827" s="151"/>
      <c r="CY1827" s="151"/>
    </row>
    <row r="1828" spans="1:103" x14ac:dyDescent="0.2">
      <c r="A1828" s="60"/>
      <c r="B1828" s="60"/>
      <c r="C1828" s="60"/>
      <c r="D1828" s="60"/>
      <c r="E1828" s="60"/>
      <c r="F1828" s="60"/>
      <c r="G1828" s="60"/>
      <c r="H1828" s="60"/>
      <c r="I1828" s="60"/>
      <c r="J1828" s="60"/>
      <c r="K1828" s="60"/>
      <c r="L1828" s="60"/>
      <c r="M1828" s="60"/>
      <c r="N1828" s="60"/>
      <c r="O1828" s="60"/>
      <c r="P1828" s="60"/>
      <c r="Q1828" s="60"/>
      <c r="R1828" s="334">
        <v>5652</v>
      </c>
      <c r="S1828" s="319" t="s">
        <v>357</v>
      </c>
      <c r="BE1828" s="60"/>
      <c r="BR1828" s="60"/>
      <c r="BX1828" s="151"/>
      <c r="CB1828" s="151"/>
      <c r="CM1828" s="151"/>
      <c r="CO1828" s="151"/>
      <c r="CT1828" s="151"/>
      <c r="CY1828" s="151"/>
    </row>
    <row r="1829" spans="1:103" x14ac:dyDescent="0.2">
      <c r="A1829" s="60"/>
      <c r="B1829" s="60"/>
      <c r="C1829" s="60"/>
      <c r="D1829" s="60"/>
      <c r="E1829" s="60"/>
      <c r="F1829" s="60"/>
      <c r="G1829" s="60"/>
      <c r="H1829" s="60"/>
      <c r="I1829" s="60"/>
      <c r="J1829" s="60"/>
      <c r="K1829" s="60"/>
      <c r="L1829" s="60"/>
      <c r="M1829" s="60"/>
      <c r="N1829" s="60"/>
      <c r="O1829" s="60"/>
      <c r="P1829" s="60"/>
      <c r="Q1829" s="60"/>
      <c r="R1829" s="334">
        <v>5653</v>
      </c>
      <c r="S1829" s="319" t="s">
        <v>357</v>
      </c>
      <c r="BE1829" s="60"/>
      <c r="BR1829" s="60"/>
      <c r="BX1829" s="151"/>
      <c r="CB1829" s="151"/>
      <c r="CM1829" s="151"/>
      <c r="CO1829" s="151"/>
      <c r="CT1829" s="151"/>
      <c r="CY1829" s="151"/>
    </row>
    <row r="1830" spans="1:103" x14ac:dyDescent="0.2">
      <c r="A1830" s="60"/>
      <c r="B1830" s="60"/>
      <c r="C1830" s="60"/>
      <c r="D1830" s="60"/>
      <c r="E1830" s="60"/>
      <c r="F1830" s="60"/>
      <c r="G1830" s="60"/>
      <c r="H1830" s="60"/>
      <c r="I1830" s="60"/>
      <c r="J1830" s="60"/>
      <c r="K1830" s="60"/>
      <c r="L1830" s="60"/>
      <c r="M1830" s="60"/>
      <c r="N1830" s="60"/>
      <c r="O1830" s="60"/>
      <c r="P1830" s="60"/>
      <c r="Q1830" s="60"/>
      <c r="R1830" s="334">
        <v>5654</v>
      </c>
      <c r="S1830" s="319" t="s">
        <v>357</v>
      </c>
      <c r="BE1830" s="60"/>
      <c r="BR1830" s="60"/>
      <c r="BX1830" s="151"/>
      <c r="CB1830" s="151"/>
      <c r="CM1830" s="151"/>
      <c r="CO1830" s="151"/>
      <c r="CT1830" s="151"/>
      <c r="CY1830" s="151"/>
    </row>
    <row r="1831" spans="1:103" x14ac:dyDescent="0.2">
      <c r="A1831" s="60"/>
      <c r="B1831" s="60"/>
      <c r="C1831" s="60"/>
      <c r="D1831" s="60"/>
      <c r="E1831" s="60"/>
      <c r="F1831" s="60"/>
      <c r="G1831" s="60"/>
      <c r="H1831" s="60"/>
      <c r="I1831" s="60"/>
      <c r="J1831" s="60"/>
      <c r="K1831" s="60"/>
      <c r="L1831" s="60"/>
      <c r="M1831" s="60"/>
      <c r="N1831" s="60"/>
      <c r="O1831" s="60"/>
      <c r="P1831" s="60"/>
      <c r="Q1831" s="60"/>
      <c r="R1831" s="334">
        <v>5655</v>
      </c>
      <c r="S1831" s="319" t="s">
        <v>357</v>
      </c>
      <c r="BE1831" s="60"/>
      <c r="BR1831" s="60"/>
      <c r="BX1831" s="151"/>
      <c r="CB1831" s="151"/>
      <c r="CM1831" s="151"/>
      <c r="CO1831" s="151"/>
      <c r="CT1831" s="151"/>
      <c r="CY1831" s="151"/>
    </row>
    <row r="1832" spans="1:103" x14ac:dyDescent="0.2">
      <c r="A1832" s="60"/>
      <c r="B1832" s="60"/>
      <c r="C1832" s="60"/>
      <c r="D1832" s="60"/>
      <c r="E1832" s="60"/>
      <c r="F1832" s="60"/>
      <c r="G1832" s="60"/>
      <c r="H1832" s="60"/>
      <c r="I1832" s="60"/>
      <c r="J1832" s="60"/>
      <c r="K1832" s="60"/>
      <c r="L1832" s="60"/>
      <c r="M1832" s="60"/>
      <c r="N1832" s="60"/>
      <c r="O1832" s="60"/>
      <c r="P1832" s="60"/>
      <c r="Q1832" s="60"/>
      <c r="R1832" s="334">
        <v>5656</v>
      </c>
      <c r="S1832" s="319" t="s">
        <v>357</v>
      </c>
      <c r="BE1832" s="60"/>
      <c r="BR1832" s="60"/>
      <c r="BX1832" s="151"/>
      <c r="CB1832" s="151"/>
      <c r="CM1832" s="151"/>
      <c r="CO1832" s="151"/>
      <c r="CT1832" s="151"/>
      <c r="CY1832" s="151"/>
    </row>
    <row r="1833" spans="1:103" x14ac:dyDescent="0.2">
      <c r="A1833" s="60"/>
      <c r="B1833" s="60"/>
      <c r="C1833" s="60"/>
      <c r="D1833" s="60"/>
      <c r="E1833" s="60"/>
      <c r="F1833" s="60"/>
      <c r="G1833" s="60"/>
      <c r="H1833" s="60"/>
      <c r="I1833" s="60"/>
      <c r="J1833" s="60"/>
      <c r="K1833" s="60"/>
      <c r="L1833" s="60"/>
      <c r="M1833" s="60"/>
      <c r="N1833" s="60"/>
      <c r="O1833" s="60"/>
      <c r="P1833" s="60"/>
      <c r="Q1833" s="60"/>
      <c r="R1833" s="334">
        <v>5657</v>
      </c>
      <c r="S1833" s="319" t="s">
        <v>357</v>
      </c>
      <c r="BE1833" s="60"/>
      <c r="BR1833" s="60"/>
      <c r="BX1833" s="151"/>
      <c r="CB1833" s="151"/>
      <c r="CM1833" s="151"/>
      <c r="CO1833" s="151"/>
      <c r="CT1833" s="151"/>
      <c r="CY1833" s="151"/>
    </row>
    <row r="1834" spans="1:103" x14ac:dyDescent="0.2">
      <c r="A1834" s="60"/>
      <c r="B1834" s="60"/>
      <c r="C1834" s="60"/>
      <c r="D1834" s="60"/>
      <c r="E1834" s="60"/>
      <c r="F1834" s="60"/>
      <c r="G1834" s="60"/>
      <c r="H1834" s="60"/>
      <c r="I1834" s="60"/>
      <c r="J1834" s="60"/>
      <c r="K1834" s="60"/>
      <c r="L1834" s="60"/>
      <c r="M1834" s="60"/>
      <c r="N1834" s="60"/>
      <c r="O1834" s="60"/>
      <c r="P1834" s="60"/>
      <c r="Q1834" s="60"/>
      <c r="R1834" s="334">
        <v>5658</v>
      </c>
      <c r="S1834" s="319" t="s">
        <v>357</v>
      </c>
      <c r="BE1834" s="60"/>
      <c r="BR1834" s="60"/>
      <c r="BX1834" s="151"/>
      <c r="CB1834" s="151"/>
      <c r="CM1834" s="151"/>
      <c r="CO1834" s="151"/>
      <c r="CT1834" s="151"/>
      <c r="CY1834" s="151"/>
    </row>
    <row r="1835" spans="1:103" x14ac:dyDescent="0.2">
      <c r="A1835" s="60"/>
      <c r="B1835" s="60"/>
      <c r="C1835" s="60"/>
      <c r="D1835" s="60"/>
      <c r="E1835" s="60"/>
      <c r="F1835" s="60"/>
      <c r="G1835" s="60"/>
      <c r="H1835" s="60"/>
      <c r="I1835" s="60"/>
      <c r="J1835" s="60"/>
      <c r="K1835" s="60"/>
      <c r="L1835" s="60"/>
      <c r="M1835" s="60"/>
      <c r="N1835" s="60"/>
      <c r="O1835" s="60"/>
      <c r="P1835" s="60"/>
      <c r="Q1835" s="60"/>
      <c r="R1835" s="334">
        <v>5660</v>
      </c>
      <c r="S1835" s="319" t="s">
        <v>357</v>
      </c>
      <c r="BE1835" s="60"/>
      <c r="BR1835" s="60"/>
      <c r="BX1835" s="151"/>
      <c r="CB1835" s="151"/>
      <c r="CM1835" s="151"/>
      <c r="CO1835" s="151"/>
      <c r="CT1835" s="151"/>
      <c r="CY1835" s="151"/>
    </row>
    <row r="1836" spans="1:103" x14ac:dyDescent="0.2">
      <c r="A1836" s="60"/>
      <c r="B1836" s="60"/>
      <c r="C1836" s="60"/>
      <c r="D1836" s="60"/>
      <c r="E1836" s="60"/>
      <c r="F1836" s="60"/>
      <c r="G1836" s="60"/>
      <c r="H1836" s="60"/>
      <c r="I1836" s="60"/>
      <c r="J1836" s="60"/>
      <c r="K1836" s="60"/>
      <c r="L1836" s="60"/>
      <c r="M1836" s="60"/>
      <c r="N1836" s="60"/>
      <c r="O1836" s="60"/>
      <c r="P1836" s="60"/>
      <c r="Q1836" s="60"/>
      <c r="R1836" s="334">
        <v>5661</v>
      </c>
      <c r="S1836" s="319" t="s">
        <v>357</v>
      </c>
      <c r="BE1836" s="60"/>
      <c r="BR1836" s="60"/>
      <c r="BX1836" s="151"/>
      <c r="CB1836" s="151"/>
      <c r="CM1836" s="151"/>
      <c r="CO1836" s="151"/>
      <c r="CT1836" s="151"/>
      <c r="CY1836" s="151"/>
    </row>
    <row r="1837" spans="1:103" x14ac:dyDescent="0.2">
      <c r="A1837" s="60"/>
      <c r="B1837" s="60"/>
      <c r="C1837" s="60"/>
      <c r="D1837" s="60"/>
      <c r="E1837" s="60"/>
      <c r="F1837" s="60"/>
      <c r="G1837" s="60"/>
      <c r="H1837" s="60"/>
      <c r="I1837" s="60"/>
      <c r="J1837" s="60"/>
      <c r="K1837" s="60"/>
      <c r="L1837" s="60"/>
      <c r="M1837" s="60"/>
      <c r="N1837" s="60"/>
      <c r="O1837" s="60"/>
      <c r="P1837" s="60"/>
      <c r="Q1837" s="60"/>
      <c r="R1837" s="334">
        <v>5662</v>
      </c>
      <c r="S1837" s="319" t="s">
        <v>357</v>
      </c>
      <c r="BE1837" s="60"/>
      <c r="BR1837" s="60"/>
      <c r="BX1837" s="151"/>
      <c r="CB1837" s="151"/>
      <c r="CM1837" s="151"/>
      <c r="CO1837" s="151"/>
      <c r="CT1837" s="151"/>
      <c r="CY1837" s="151"/>
    </row>
    <row r="1838" spans="1:103" x14ac:dyDescent="0.2">
      <c r="A1838" s="60"/>
      <c r="B1838" s="60"/>
      <c r="C1838" s="60"/>
      <c r="D1838" s="60"/>
      <c r="E1838" s="60"/>
      <c r="F1838" s="60"/>
      <c r="G1838" s="60"/>
      <c r="H1838" s="60"/>
      <c r="I1838" s="60"/>
      <c r="J1838" s="60"/>
      <c r="K1838" s="60"/>
      <c r="L1838" s="60"/>
      <c r="M1838" s="60"/>
      <c r="N1838" s="60"/>
      <c r="O1838" s="60"/>
      <c r="P1838" s="60"/>
      <c r="Q1838" s="60"/>
      <c r="R1838" s="334">
        <v>5663</v>
      </c>
      <c r="S1838" s="319" t="s">
        <v>357</v>
      </c>
      <c r="BE1838" s="60"/>
      <c r="BR1838" s="60"/>
      <c r="BX1838" s="151"/>
      <c r="CB1838" s="151"/>
      <c r="CM1838" s="151"/>
      <c r="CO1838" s="151"/>
      <c r="CT1838" s="151"/>
      <c r="CY1838" s="151"/>
    </row>
    <row r="1839" spans="1:103" x14ac:dyDescent="0.2">
      <c r="A1839" s="60"/>
      <c r="B1839" s="60"/>
      <c r="C1839" s="60"/>
      <c r="D1839" s="60"/>
      <c r="E1839" s="60"/>
      <c r="F1839" s="60"/>
      <c r="G1839" s="60"/>
      <c r="H1839" s="60"/>
      <c r="I1839" s="60"/>
      <c r="J1839" s="60"/>
      <c r="K1839" s="60"/>
      <c r="L1839" s="60"/>
      <c r="M1839" s="60"/>
      <c r="N1839" s="60"/>
      <c r="O1839" s="60"/>
      <c r="P1839" s="60"/>
      <c r="Q1839" s="60"/>
      <c r="R1839" s="334">
        <v>5664</v>
      </c>
      <c r="S1839" s="319" t="s">
        <v>357</v>
      </c>
      <c r="BE1839" s="60"/>
      <c r="BR1839" s="60"/>
      <c r="BX1839" s="151"/>
      <c r="CB1839" s="151"/>
      <c r="CM1839" s="151"/>
      <c r="CO1839" s="151"/>
      <c r="CT1839" s="151"/>
      <c r="CY1839" s="151"/>
    </row>
    <row r="1840" spans="1:103" x14ac:dyDescent="0.2">
      <c r="A1840" s="60"/>
      <c r="B1840" s="60"/>
      <c r="C1840" s="60"/>
      <c r="D1840" s="60"/>
      <c r="E1840" s="60"/>
      <c r="F1840" s="60"/>
      <c r="G1840" s="60"/>
      <c r="H1840" s="60"/>
      <c r="I1840" s="60"/>
      <c r="J1840" s="60"/>
      <c r="K1840" s="60"/>
      <c r="L1840" s="60"/>
      <c r="M1840" s="60"/>
      <c r="N1840" s="60"/>
      <c r="O1840" s="60"/>
      <c r="P1840" s="60"/>
      <c r="Q1840" s="60"/>
      <c r="R1840" s="334">
        <v>5665</v>
      </c>
      <c r="S1840" s="319" t="s">
        <v>357</v>
      </c>
      <c r="BE1840" s="60"/>
      <c r="BR1840" s="60"/>
      <c r="BX1840" s="151"/>
      <c r="CB1840" s="151"/>
      <c r="CM1840" s="151"/>
      <c r="CO1840" s="151"/>
      <c r="CT1840" s="151"/>
      <c r="CY1840" s="151"/>
    </row>
    <row r="1841" spans="1:103" x14ac:dyDescent="0.2">
      <c r="A1841" s="60"/>
      <c r="B1841" s="60"/>
      <c r="C1841" s="60"/>
      <c r="D1841" s="60"/>
      <c r="E1841" s="60"/>
      <c r="F1841" s="60"/>
      <c r="G1841" s="60"/>
      <c r="H1841" s="60"/>
      <c r="I1841" s="60"/>
      <c r="J1841" s="60"/>
      <c r="K1841" s="60"/>
      <c r="L1841" s="60"/>
      <c r="M1841" s="60"/>
      <c r="N1841" s="60"/>
      <c r="O1841" s="60"/>
      <c r="P1841" s="60"/>
      <c r="Q1841" s="60"/>
      <c r="R1841" s="334">
        <v>5666</v>
      </c>
      <c r="S1841" s="319" t="s">
        <v>357</v>
      </c>
      <c r="BE1841" s="60"/>
      <c r="BR1841" s="60"/>
      <c r="BX1841" s="151"/>
      <c r="CB1841" s="151"/>
      <c r="CM1841" s="151"/>
      <c r="CO1841" s="151"/>
      <c r="CT1841" s="151"/>
      <c r="CY1841" s="151"/>
    </row>
    <row r="1842" spans="1:103" x14ac:dyDescent="0.2">
      <c r="A1842" s="60"/>
      <c r="B1842" s="60"/>
      <c r="C1842" s="60"/>
      <c r="D1842" s="60"/>
      <c r="E1842" s="60"/>
      <c r="F1842" s="60"/>
      <c r="G1842" s="60"/>
      <c r="H1842" s="60"/>
      <c r="I1842" s="60"/>
      <c r="J1842" s="60"/>
      <c r="K1842" s="60"/>
      <c r="L1842" s="60"/>
      <c r="M1842" s="60"/>
      <c r="N1842" s="60"/>
      <c r="O1842" s="60"/>
      <c r="P1842" s="60"/>
      <c r="Q1842" s="60"/>
      <c r="R1842" s="334">
        <v>5667</v>
      </c>
      <c r="S1842" s="319" t="s">
        <v>357</v>
      </c>
      <c r="BE1842" s="60"/>
      <c r="BR1842" s="60"/>
      <c r="BX1842" s="151"/>
      <c r="CB1842" s="151"/>
      <c r="CM1842" s="151"/>
      <c r="CO1842" s="151"/>
      <c r="CT1842" s="151"/>
      <c r="CY1842" s="151"/>
    </row>
    <row r="1843" spans="1:103" x14ac:dyDescent="0.2">
      <c r="A1843" s="60"/>
      <c r="B1843" s="60"/>
      <c r="C1843" s="60"/>
      <c r="D1843" s="60"/>
      <c r="E1843" s="60"/>
      <c r="F1843" s="60"/>
      <c r="G1843" s="60"/>
      <c r="H1843" s="60"/>
      <c r="I1843" s="60"/>
      <c r="J1843" s="60"/>
      <c r="K1843" s="60"/>
      <c r="L1843" s="60"/>
      <c r="M1843" s="60"/>
      <c r="N1843" s="60"/>
      <c r="O1843" s="60"/>
      <c r="P1843" s="60"/>
      <c r="Q1843" s="60"/>
      <c r="R1843" s="334">
        <v>5669</v>
      </c>
      <c r="S1843" s="319" t="s">
        <v>357</v>
      </c>
      <c r="BE1843" s="60"/>
      <c r="BR1843" s="60"/>
      <c r="BX1843" s="151"/>
      <c r="CB1843" s="151"/>
      <c r="CM1843" s="151"/>
      <c r="CO1843" s="151"/>
      <c r="CT1843" s="151"/>
      <c r="CY1843" s="151"/>
    </row>
    <row r="1844" spans="1:103" x14ac:dyDescent="0.2">
      <c r="A1844" s="60"/>
      <c r="B1844" s="60"/>
      <c r="C1844" s="60"/>
      <c r="D1844" s="60"/>
      <c r="E1844" s="60"/>
      <c r="F1844" s="60"/>
      <c r="G1844" s="60"/>
      <c r="H1844" s="60"/>
      <c r="I1844" s="60"/>
      <c r="J1844" s="60"/>
      <c r="K1844" s="60"/>
      <c r="L1844" s="60"/>
      <c r="M1844" s="60"/>
      <c r="N1844" s="60"/>
      <c r="O1844" s="60"/>
      <c r="P1844" s="60"/>
      <c r="Q1844" s="60"/>
      <c r="R1844" s="334">
        <v>5670</v>
      </c>
      <c r="S1844" s="319" t="s">
        <v>357</v>
      </c>
      <c r="BE1844" s="60"/>
      <c r="BR1844" s="60"/>
      <c r="BX1844" s="151"/>
      <c r="CB1844" s="151"/>
      <c r="CM1844" s="151"/>
      <c r="CO1844" s="151"/>
      <c r="CT1844" s="151"/>
      <c r="CY1844" s="151"/>
    </row>
    <row r="1845" spans="1:103" x14ac:dyDescent="0.2">
      <c r="A1845" s="60"/>
      <c r="B1845" s="60"/>
      <c r="C1845" s="60"/>
      <c r="D1845" s="60"/>
      <c r="E1845" s="60"/>
      <c r="F1845" s="60"/>
      <c r="G1845" s="60"/>
      <c r="H1845" s="60"/>
      <c r="I1845" s="60"/>
      <c r="J1845" s="60"/>
      <c r="K1845" s="60"/>
      <c r="L1845" s="60"/>
      <c r="M1845" s="60"/>
      <c r="N1845" s="60"/>
      <c r="O1845" s="60"/>
      <c r="P1845" s="60"/>
      <c r="Q1845" s="60"/>
      <c r="R1845" s="334">
        <v>5671</v>
      </c>
      <c r="S1845" s="319" t="s">
        <v>357</v>
      </c>
      <c r="BE1845" s="60"/>
      <c r="BR1845" s="60"/>
      <c r="BX1845" s="151"/>
      <c r="CB1845" s="151"/>
      <c r="CM1845" s="151"/>
      <c r="CO1845" s="151"/>
      <c r="CT1845" s="151"/>
      <c r="CY1845" s="151"/>
    </row>
    <row r="1846" spans="1:103" x14ac:dyDescent="0.2">
      <c r="A1846" s="60"/>
      <c r="B1846" s="60"/>
      <c r="C1846" s="60"/>
      <c r="D1846" s="60"/>
      <c r="E1846" s="60"/>
      <c r="F1846" s="60"/>
      <c r="G1846" s="60"/>
      <c r="H1846" s="60"/>
      <c r="I1846" s="60"/>
      <c r="J1846" s="60"/>
      <c r="K1846" s="60"/>
      <c r="L1846" s="60"/>
      <c r="M1846" s="60"/>
      <c r="N1846" s="60"/>
      <c r="O1846" s="60"/>
      <c r="P1846" s="60"/>
      <c r="Q1846" s="60"/>
      <c r="R1846" s="334">
        <v>5672</v>
      </c>
      <c r="S1846" s="319" t="s">
        <v>357</v>
      </c>
      <c r="BE1846" s="60"/>
      <c r="BR1846" s="60"/>
      <c r="BX1846" s="151"/>
      <c r="CB1846" s="151"/>
      <c r="CM1846" s="151"/>
      <c r="CO1846" s="151"/>
      <c r="CT1846" s="151"/>
      <c r="CY1846" s="151"/>
    </row>
    <row r="1847" spans="1:103" x14ac:dyDescent="0.2">
      <c r="A1847" s="60"/>
      <c r="B1847" s="60"/>
      <c r="C1847" s="60"/>
      <c r="D1847" s="60"/>
      <c r="E1847" s="60"/>
      <c r="F1847" s="60"/>
      <c r="G1847" s="60"/>
      <c r="H1847" s="60"/>
      <c r="I1847" s="60"/>
      <c r="J1847" s="60"/>
      <c r="K1847" s="60"/>
      <c r="L1847" s="60"/>
      <c r="M1847" s="60"/>
      <c r="N1847" s="60"/>
      <c r="O1847" s="60"/>
      <c r="P1847" s="60"/>
      <c r="Q1847" s="60"/>
      <c r="R1847" s="334">
        <v>5673</v>
      </c>
      <c r="S1847" s="319" t="s">
        <v>357</v>
      </c>
      <c r="BE1847" s="60"/>
      <c r="BR1847" s="60"/>
      <c r="BX1847" s="151"/>
      <c r="CB1847" s="151"/>
      <c r="CM1847" s="151"/>
      <c r="CO1847" s="151"/>
      <c r="CT1847" s="151"/>
      <c r="CY1847" s="151"/>
    </row>
    <row r="1848" spans="1:103" x14ac:dyDescent="0.2">
      <c r="A1848" s="60"/>
      <c r="B1848" s="60"/>
      <c r="C1848" s="60"/>
      <c r="D1848" s="60"/>
      <c r="E1848" s="60"/>
      <c r="F1848" s="60"/>
      <c r="G1848" s="60"/>
      <c r="H1848" s="60"/>
      <c r="I1848" s="60"/>
      <c r="J1848" s="60"/>
      <c r="K1848" s="60"/>
      <c r="L1848" s="60"/>
      <c r="M1848" s="60"/>
      <c r="N1848" s="60"/>
      <c r="O1848" s="60"/>
      <c r="P1848" s="60"/>
      <c r="Q1848" s="60"/>
      <c r="R1848" s="334">
        <v>5674</v>
      </c>
      <c r="S1848" s="319" t="s">
        <v>357</v>
      </c>
      <c r="BE1848" s="60"/>
      <c r="BR1848" s="60"/>
      <c r="BX1848" s="151"/>
      <c r="CB1848" s="151"/>
      <c r="CM1848" s="151"/>
      <c r="CO1848" s="151"/>
      <c r="CT1848" s="151"/>
      <c r="CY1848" s="151"/>
    </row>
    <row r="1849" spans="1:103" x14ac:dyDescent="0.2">
      <c r="A1849" s="60"/>
      <c r="B1849" s="60"/>
      <c r="C1849" s="60"/>
      <c r="D1849" s="60"/>
      <c r="E1849" s="60"/>
      <c r="F1849" s="60"/>
      <c r="G1849" s="60"/>
      <c r="H1849" s="60"/>
      <c r="I1849" s="60"/>
      <c r="J1849" s="60"/>
      <c r="K1849" s="60"/>
      <c r="L1849" s="60"/>
      <c r="M1849" s="60"/>
      <c r="N1849" s="60"/>
      <c r="O1849" s="60"/>
      <c r="P1849" s="60"/>
      <c r="Q1849" s="60"/>
      <c r="R1849" s="334">
        <v>5675</v>
      </c>
      <c r="S1849" s="319" t="s">
        <v>357</v>
      </c>
      <c r="BE1849" s="60"/>
      <c r="BR1849" s="60"/>
      <c r="BX1849" s="151"/>
      <c r="CB1849" s="151"/>
      <c r="CM1849" s="151"/>
      <c r="CO1849" s="151"/>
      <c r="CT1849" s="151"/>
      <c r="CY1849" s="151"/>
    </row>
    <row r="1850" spans="1:103" x14ac:dyDescent="0.2">
      <c r="A1850" s="60"/>
      <c r="B1850" s="60"/>
      <c r="C1850" s="60"/>
      <c r="D1850" s="60"/>
      <c r="E1850" s="60"/>
      <c r="F1850" s="60"/>
      <c r="G1850" s="60"/>
      <c r="H1850" s="60"/>
      <c r="I1850" s="60"/>
      <c r="J1850" s="60"/>
      <c r="K1850" s="60"/>
      <c r="L1850" s="60"/>
      <c r="M1850" s="60"/>
      <c r="N1850" s="60"/>
      <c r="O1850" s="60"/>
      <c r="P1850" s="60"/>
      <c r="Q1850" s="60"/>
      <c r="R1850" s="334">
        <v>5676</v>
      </c>
      <c r="S1850" s="319" t="s">
        <v>357</v>
      </c>
      <c r="BE1850" s="60"/>
      <c r="BR1850" s="60"/>
      <c r="BX1850" s="151"/>
      <c r="CB1850" s="151"/>
      <c r="CM1850" s="151"/>
      <c r="CO1850" s="151"/>
      <c r="CT1850" s="151"/>
      <c r="CY1850" s="151"/>
    </row>
    <row r="1851" spans="1:103" x14ac:dyDescent="0.2">
      <c r="A1851" s="60"/>
      <c r="B1851" s="60"/>
      <c r="C1851" s="60"/>
      <c r="D1851" s="60"/>
      <c r="E1851" s="60"/>
      <c r="F1851" s="60"/>
      <c r="G1851" s="60"/>
      <c r="H1851" s="60"/>
      <c r="I1851" s="60"/>
      <c r="J1851" s="60"/>
      <c r="K1851" s="60"/>
      <c r="L1851" s="60"/>
      <c r="M1851" s="60"/>
      <c r="N1851" s="60"/>
      <c r="O1851" s="60"/>
      <c r="P1851" s="60"/>
      <c r="Q1851" s="60"/>
      <c r="R1851" s="334">
        <v>5677</v>
      </c>
      <c r="S1851" s="319" t="s">
        <v>357</v>
      </c>
      <c r="BE1851" s="60"/>
      <c r="BR1851" s="60"/>
      <c r="BX1851" s="151"/>
      <c r="CB1851" s="151"/>
      <c r="CM1851" s="151"/>
      <c r="CO1851" s="151"/>
      <c r="CT1851" s="151"/>
      <c r="CY1851" s="151"/>
    </row>
    <row r="1852" spans="1:103" x14ac:dyDescent="0.2">
      <c r="A1852" s="60"/>
      <c r="B1852" s="60"/>
      <c r="C1852" s="60"/>
      <c r="D1852" s="60"/>
      <c r="E1852" s="60"/>
      <c r="F1852" s="60"/>
      <c r="G1852" s="60"/>
      <c r="H1852" s="60"/>
      <c r="I1852" s="60"/>
      <c r="J1852" s="60"/>
      <c r="K1852" s="60"/>
      <c r="L1852" s="60"/>
      <c r="M1852" s="60"/>
      <c r="N1852" s="60"/>
      <c r="O1852" s="60"/>
      <c r="P1852" s="60"/>
      <c r="Q1852" s="60"/>
      <c r="R1852" s="334">
        <v>5678</v>
      </c>
      <c r="S1852" s="319" t="s">
        <v>357</v>
      </c>
      <c r="BE1852" s="60"/>
      <c r="BR1852" s="60"/>
      <c r="BX1852" s="151"/>
      <c r="CB1852" s="151"/>
      <c r="CM1852" s="151"/>
      <c r="CO1852" s="151"/>
      <c r="CT1852" s="151"/>
      <c r="CY1852" s="151"/>
    </row>
    <row r="1853" spans="1:103" x14ac:dyDescent="0.2">
      <c r="A1853" s="60"/>
      <c r="B1853" s="60"/>
      <c r="C1853" s="60"/>
      <c r="D1853" s="60"/>
      <c r="E1853" s="60"/>
      <c r="F1853" s="60"/>
      <c r="G1853" s="60"/>
      <c r="H1853" s="60"/>
      <c r="I1853" s="60"/>
      <c r="J1853" s="60"/>
      <c r="K1853" s="60"/>
      <c r="L1853" s="60"/>
      <c r="M1853" s="60"/>
      <c r="N1853" s="60"/>
      <c r="O1853" s="60"/>
      <c r="P1853" s="60"/>
      <c r="Q1853" s="60"/>
      <c r="R1853" s="334">
        <v>5679</v>
      </c>
      <c r="S1853" s="319" t="s">
        <v>357</v>
      </c>
      <c r="BE1853" s="60"/>
      <c r="BR1853" s="60"/>
      <c r="BX1853" s="151"/>
      <c r="CB1853" s="151"/>
      <c r="CM1853" s="151"/>
      <c r="CO1853" s="151"/>
      <c r="CT1853" s="151"/>
      <c r="CY1853" s="151"/>
    </row>
    <row r="1854" spans="1:103" x14ac:dyDescent="0.2">
      <c r="A1854" s="60"/>
      <c r="B1854" s="60"/>
      <c r="C1854" s="60"/>
      <c r="D1854" s="60"/>
      <c r="E1854" s="60"/>
      <c r="F1854" s="60"/>
      <c r="G1854" s="60"/>
      <c r="H1854" s="60"/>
      <c r="I1854" s="60"/>
      <c r="J1854" s="60"/>
      <c r="K1854" s="60"/>
      <c r="L1854" s="60"/>
      <c r="M1854" s="60"/>
      <c r="N1854" s="60"/>
      <c r="O1854" s="60"/>
      <c r="P1854" s="60"/>
      <c r="Q1854" s="60"/>
      <c r="R1854" s="334">
        <v>5680</v>
      </c>
      <c r="S1854" s="319" t="s">
        <v>357</v>
      </c>
      <c r="BE1854" s="60"/>
      <c r="BR1854" s="60"/>
      <c r="BX1854" s="151"/>
      <c r="CB1854" s="151"/>
      <c r="CM1854" s="151"/>
      <c r="CO1854" s="151"/>
      <c r="CT1854" s="151"/>
      <c r="CY1854" s="151"/>
    </row>
    <row r="1855" spans="1:103" x14ac:dyDescent="0.2">
      <c r="A1855" s="60"/>
      <c r="B1855" s="60"/>
      <c r="C1855" s="60"/>
      <c r="D1855" s="60"/>
      <c r="E1855" s="60"/>
      <c r="F1855" s="60"/>
      <c r="G1855" s="60"/>
      <c r="H1855" s="60"/>
      <c r="I1855" s="60"/>
      <c r="J1855" s="60"/>
      <c r="K1855" s="60"/>
      <c r="L1855" s="60"/>
      <c r="M1855" s="60"/>
      <c r="N1855" s="60"/>
      <c r="O1855" s="60"/>
      <c r="P1855" s="60"/>
      <c r="Q1855" s="60"/>
      <c r="R1855" s="334">
        <v>5681</v>
      </c>
      <c r="S1855" s="319" t="s">
        <v>357</v>
      </c>
      <c r="BE1855" s="60"/>
      <c r="BR1855" s="60"/>
      <c r="BX1855" s="151"/>
      <c r="CB1855" s="151"/>
      <c r="CM1855" s="151"/>
      <c r="CO1855" s="151"/>
      <c r="CT1855" s="151"/>
      <c r="CY1855" s="151"/>
    </row>
    <row r="1856" spans="1:103" x14ac:dyDescent="0.2">
      <c r="A1856" s="60"/>
      <c r="B1856" s="60"/>
      <c r="C1856" s="60"/>
      <c r="D1856" s="60"/>
      <c r="E1856" s="60"/>
      <c r="F1856" s="60"/>
      <c r="G1856" s="60"/>
      <c r="H1856" s="60"/>
      <c r="I1856" s="60"/>
      <c r="J1856" s="60"/>
      <c r="K1856" s="60"/>
      <c r="L1856" s="60"/>
      <c r="M1856" s="60"/>
      <c r="N1856" s="60"/>
      <c r="O1856" s="60"/>
      <c r="P1856" s="60"/>
      <c r="Q1856" s="60"/>
      <c r="R1856" s="334">
        <v>5682</v>
      </c>
      <c r="S1856" s="319" t="s">
        <v>357</v>
      </c>
      <c r="BE1856" s="60"/>
      <c r="BR1856" s="60"/>
      <c r="BX1856" s="151"/>
      <c r="CB1856" s="151"/>
      <c r="CM1856" s="151"/>
      <c r="CO1856" s="151"/>
      <c r="CT1856" s="151"/>
      <c r="CY1856" s="151"/>
    </row>
    <row r="1857" spans="1:103" x14ac:dyDescent="0.2">
      <c r="A1857" s="60"/>
      <c r="B1857" s="60"/>
      <c r="C1857" s="60"/>
      <c r="D1857" s="60"/>
      <c r="E1857" s="60"/>
      <c r="F1857" s="60"/>
      <c r="G1857" s="60"/>
      <c r="H1857" s="60"/>
      <c r="I1857" s="60"/>
      <c r="J1857" s="60"/>
      <c r="K1857" s="60"/>
      <c r="L1857" s="60"/>
      <c r="M1857" s="60"/>
      <c r="N1857" s="60"/>
      <c r="O1857" s="60"/>
      <c r="P1857" s="60"/>
      <c r="Q1857" s="60"/>
      <c r="R1857" s="334">
        <v>5701</v>
      </c>
      <c r="S1857" s="319" t="s">
        <v>357</v>
      </c>
      <c r="BE1857" s="60"/>
      <c r="BR1857" s="60"/>
      <c r="BX1857" s="151"/>
      <c r="CB1857" s="151"/>
      <c r="CM1857" s="151"/>
      <c r="CO1857" s="151"/>
      <c r="CT1857" s="151"/>
      <c r="CY1857" s="151"/>
    </row>
    <row r="1858" spans="1:103" x14ac:dyDescent="0.2">
      <c r="A1858" s="60"/>
      <c r="B1858" s="60"/>
      <c r="C1858" s="60"/>
      <c r="D1858" s="60"/>
      <c r="E1858" s="60"/>
      <c r="F1858" s="60"/>
      <c r="G1858" s="60"/>
      <c r="H1858" s="60"/>
      <c r="I1858" s="60"/>
      <c r="J1858" s="60"/>
      <c r="K1858" s="60"/>
      <c r="L1858" s="60"/>
      <c r="M1858" s="60"/>
      <c r="N1858" s="60"/>
      <c r="O1858" s="60"/>
      <c r="P1858" s="60"/>
      <c r="Q1858" s="60"/>
      <c r="R1858" s="334">
        <v>5702</v>
      </c>
      <c r="S1858" s="319" t="s">
        <v>357</v>
      </c>
      <c r="BE1858" s="60"/>
      <c r="BR1858" s="60"/>
      <c r="BX1858" s="151"/>
      <c r="CB1858" s="151"/>
      <c r="CM1858" s="151"/>
      <c r="CO1858" s="151"/>
      <c r="CT1858" s="151"/>
      <c r="CY1858" s="151"/>
    </row>
    <row r="1859" spans="1:103" x14ac:dyDescent="0.2">
      <c r="A1859" s="60"/>
      <c r="B1859" s="60"/>
      <c r="C1859" s="60"/>
      <c r="D1859" s="60"/>
      <c r="E1859" s="60"/>
      <c r="F1859" s="60"/>
      <c r="G1859" s="60"/>
      <c r="H1859" s="60"/>
      <c r="I1859" s="60"/>
      <c r="J1859" s="60"/>
      <c r="K1859" s="60"/>
      <c r="L1859" s="60"/>
      <c r="M1859" s="60"/>
      <c r="N1859" s="60"/>
      <c r="O1859" s="60"/>
      <c r="P1859" s="60"/>
      <c r="Q1859" s="60"/>
      <c r="R1859" s="334">
        <v>5730</v>
      </c>
      <c r="S1859" s="319" t="s">
        <v>357</v>
      </c>
      <c r="BE1859" s="60"/>
      <c r="BR1859" s="60"/>
      <c r="BX1859" s="151"/>
      <c r="CB1859" s="151"/>
      <c r="CM1859" s="151"/>
      <c r="CO1859" s="151"/>
      <c r="CT1859" s="151"/>
      <c r="CY1859" s="151"/>
    </row>
    <row r="1860" spans="1:103" x14ac:dyDescent="0.2">
      <c r="A1860" s="60"/>
      <c r="B1860" s="60"/>
      <c r="C1860" s="60"/>
      <c r="D1860" s="60"/>
      <c r="E1860" s="60"/>
      <c r="F1860" s="60"/>
      <c r="G1860" s="60"/>
      <c r="H1860" s="60"/>
      <c r="I1860" s="60"/>
      <c r="J1860" s="60"/>
      <c r="K1860" s="60"/>
      <c r="L1860" s="60"/>
      <c r="M1860" s="60"/>
      <c r="N1860" s="60"/>
      <c r="O1860" s="60"/>
      <c r="P1860" s="60"/>
      <c r="Q1860" s="60"/>
      <c r="R1860" s="334">
        <v>5731</v>
      </c>
      <c r="S1860" s="319" t="s">
        <v>357</v>
      </c>
      <c r="BE1860" s="60"/>
      <c r="BR1860" s="60"/>
      <c r="BX1860" s="151"/>
      <c r="CB1860" s="151"/>
      <c r="CM1860" s="151"/>
      <c r="CO1860" s="151"/>
      <c r="CT1860" s="151"/>
      <c r="CY1860" s="151"/>
    </row>
    <row r="1861" spans="1:103" x14ac:dyDescent="0.2">
      <c r="A1861" s="60"/>
      <c r="B1861" s="60"/>
      <c r="C1861" s="60"/>
      <c r="D1861" s="60"/>
      <c r="E1861" s="60"/>
      <c r="F1861" s="60"/>
      <c r="G1861" s="60"/>
      <c r="H1861" s="60"/>
      <c r="I1861" s="60"/>
      <c r="J1861" s="60"/>
      <c r="K1861" s="60"/>
      <c r="L1861" s="60"/>
      <c r="M1861" s="60"/>
      <c r="N1861" s="60"/>
      <c r="O1861" s="60"/>
      <c r="P1861" s="60"/>
      <c r="Q1861" s="60"/>
      <c r="R1861" s="334">
        <v>5732</v>
      </c>
      <c r="S1861" s="319" t="s">
        <v>357</v>
      </c>
      <c r="BE1861" s="60"/>
      <c r="BR1861" s="60"/>
      <c r="BX1861" s="151"/>
      <c r="CB1861" s="151"/>
      <c r="CM1861" s="151"/>
      <c r="CO1861" s="151"/>
      <c r="CT1861" s="151"/>
      <c r="CY1861" s="151"/>
    </row>
    <row r="1862" spans="1:103" x14ac:dyDescent="0.2">
      <c r="A1862" s="60"/>
      <c r="B1862" s="60"/>
      <c r="C1862" s="60"/>
      <c r="D1862" s="60"/>
      <c r="E1862" s="60"/>
      <c r="F1862" s="60"/>
      <c r="G1862" s="60"/>
      <c r="H1862" s="60"/>
      <c r="I1862" s="60"/>
      <c r="J1862" s="60"/>
      <c r="K1862" s="60"/>
      <c r="L1862" s="60"/>
      <c r="M1862" s="60"/>
      <c r="N1862" s="60"/>
      <c r="O1862" s="60"/>
      <c r="P1862" s="60"/>
      <c r="Q1862" s="60"/>
      <c r="R1862" s="334">
        <v>5733</v>
      </c>
      <c r="S1862" s="319" t="s">
        <v>357</v>
      </c>
      <c r="BE1862" s="60"/>
      <c r="BR1862" s="60"/>
      <c r="BX1862" s="151"/>
      <c r="CB1862" s="151"/>
      <c r="CM1862" s="151"/>
      <c r="CO1862" s="151"/>
      <c r="CT1862" s="151"/>
      <c r="CY1862" s="151"/>
    </row>
    <row r="1863" spans="1:103" x14ac:dyDescent="0.2">
      <c r="A1863" s="60"/>
      <c r="B1863" s="60"/>
      <c r="C1863" s="60"/>
      <c r="D1863" s="60"/>
      <c r="E1863" s="60"/>
      <c r="F1863" s="60"/>
      <c r="G1863" s="60"/>
      <c r="H1863" s="60"/>
      <c r="I1863" s="60"/>
      <c r="J1863" s="60"/>
      <c r="K1863" s="60"/>
      <c r="L1863" s="60"/>
      <c r="M1863" s="60"/>
      <c r="N1863" s="60"/>
      <c r="O1863" s="60"/>
      <c r="P1863" s="60"/>
      <c r="Q1863" s="60"/>
      <c r="R1863" s="334">
        <v>5734</v>
      </c>
      <c r="S1863" s="319" t="s">
        <v>357</v>
      </c>
      <c r="BE1863" s="60"/>
      <c r="BR1863" s="60"/>
      <c r="BX1863" s="151"/>
      <c r="CB1863" s="151"/>
      <c r="CM1863" s="151"/>
      <c r="CO1863" s="151"/>
      <c r="CT1863" s="151"/>
      <c r="CY1863" s="151"/>
    </row>
    <row r="1864" spans="1:103" x14ac:dyDescent="0.2">
      <c r="A1864" s="60"/>
      <c r="B1864" s="60"/>
      <c r="C1864" s="60"/>
      <c r="D1864" s="60"/>
      <c r="E1864" s="60"/>
      <c r="F1864" s="60"/>
      <c r="G1864" s="60"/>
      <c r="H1864" s="60"/>
      <c r="I1864" s="60"/>
      <c r="J1864" s="60"/>
      <c r="K1864" s="60"/>
      <c r="L1864" s="60"/>
      <c r="M1864" s="60"/>
      <c r="N1864" s="60"/>
      <c r="O1864" s="60"/>
      <c r="P1864" s="60"/>
      <c r="Q1864" s="60"/>
      <c r="R1864" s="334">
        <v>5735</v>
      </c>
      <c r="S1864" s="319" t="s">
        <v>357</v>
      </c>
      <c r="BE1864" s="60"/>
      <c r="BR1864" s="60"/>
      <c r="BX1864" s="151"/>
      <c r="CB1864" s="151"/>
      <c r="CM1864" s="151"/>
      <c r="CO1864" s="151"/>
      <c r="CT1864" s="151"/>
      <c r="CY1864" s="151"/>
    </row>
    <row r="1865" spans="1:103" x14ac:dyDescent="0.2">
      <c r="A1865" s="60"/>
      <c r="B1865" s="60"/>
      <c r="C1865" s="60"/>
      <c r="D1865" s="60"/>
      <c r="E1865" s="60"/>
      <c r="F1865" s="60"/>
      <c r="G1865" s="60"/>
      <c r="H1865" s="60"/>
      <c r="I1865" s="60"/>
      <c r="J1865" s="60"/>
      <c r="K1865" s="60"/>
      <c r="L1865" s="60"/>
      <c r="M1865" s="60"/>
      <c r="N1865" s="60"/>
      <c r="O1865" s="60"/>
      <c r="P1865" s="60"/>
      <c r="Q1865" s="60"/>
      <c r="R1865" s="334">
        <v>5736</v>
      </c>
      <c r="S1865" s="319" t="s">
        <v>357</v>
      </c>
      <c r="BE1865" s="60"/>
      <c r="BR1865" s="60"/>
      <c r="BX1865" s="151"/>
      <c r="CB1865" s="151"/>
      <c r="CM1865" s="151"/>
      <c r="CO1865" s="151"/>
      <c r="CT1865" s="151"/>
      <c r="CY1865" s="151"/>
    </row>
    <row r="1866" spans="1:103" x14ac:dyDescent="0.2">
      <c r="A1866" s="60"/>
      <c r="B1866" s="60"/>
      <c r="C1866" s="60"/>
      <c r="D1866" s="60"/>
      <c r="E1866" s="60"/>
      <c r="F1866" s="60"/>
      <c r="G1866" s="60"/>
      <c r="H1866" s="60"/>
      <c r="I1866" s="60"/>
      <c r="J1866" s="60"/>
      <c r="K1866" s="60"/>
      <c r="L1866" s="60"/>
      <c r="M1866" s="60"/>
      <c r="N1866" s="60"/>
      <c r="O1866" s="60"/>
      <c r="P1866" s="60"/>
      <c r="Q1866" s="60"/>
      <c r="R1866" s="334">
        <v>5737</v>
      </c>
      <c r="S1866" s="319" t="s">
        <v>357</v>
      </c>
      <c r="BE1866" s="60"/>
      <c r="BR1866" s="60"/>
      <c r="BX1866" s="151"/>
      <c r="CB1866" s="151"/>
      <c r="CM1866" s="151"/>
      <c r="CO1866" s="151"/>
      <c r="CT1866" s="151"/>
      <c r="CY1866" s="151"/>
    </row>
    <row r="1867" spans="1:103" x14ac:dyDescent="0.2">
      <c r="A1867" s="60"/>
      <c r="B1867" s="60"/>
      <c r="C1867" s="60"/>
      <c r="D1867" s="60"/>
      <c r="E1867" s="60"/>
      <c r="F1867" s="60"/>
      <c r="G1867" s="60"/>
      <c r="H1867" s="60"/>
      <c r="I1867" s="60"/>
      <c r="J1867" s="60"/>
      <c r="K1867" s="60"/>
      <c r="L1867" s="60"/>
      <c r="M1867" s="60"/>
      <c r="N1867" s="60"/>
      <c r="O1867" s="60"/>
      <c r="P1867" s="60"/>
      <c r="Q1867" s="60"/>
      <c r="R1867" s="334">
        <v>5738</v>
      </c>
      <c r="S1867" s="319" t="s">
        <v>357</v>
      </c>
      <c r="BE1867" s="60"/>
      <c r="BR1867" s="60"/>
      <c r="BX1867" s="151"/>
      <c r="CB1867" s="151"/>
      <c r="CM1867" s="151"/>
      <c r="CO1867" s="151"/>
      <c r="CT1867" s="151"/>
      <c r="CY1867" s="151"/>
    </row>
    <row r="1868" spans="1:103" x14ac:dyDescent="0.2">
      <c r="A1868" s="60"/>
      <c r="B1868" s="60"/>
      <c r="C1868" s="60"/>
      <c r="D1868" s="60"/>
      <c r="E1868" s="60"/>
      <c r="F1868" s="60"/>
      <c r="G1868" s="60"/>
      <c r="H1868" s="60"/>
      <c r="I1868" s="60"/>
      <c r="J1868" s="60"/>
      <c r="K1868" s="60"/>
      <c r="L1868" s="60"/>
      <c r="M1868" s="60"/>
      <c r="N1868" s="60"/>
      <c r="O1868" s="60"/>
      <c r="P1868" s="60"/>
      <c r="Q1868" s="60"/>
      <c r="R1868" s="334">
        <v>5739</v>
      </c>
      <c r="S1868" s="319" t="s">
        <v>357</v>
      </c>
      <c r="BE1868" s="60"/>
      <c r="BR1868" s="60"/>
      <c r="BX1868" s="151"/>
      <c r="CB1868" s="151"/>
      <c r="CM1868" s="151"/>
      <c r="CO1868" s="151"/>
      <c r="CT1868" s="151"/>
      <c r="CY1868" s="151"/>
    </row>
    <row r="1869" spans="1:103" x14ac:dyDescent="0.2">
      <c r="A1869" s="60"/>
      <c r="B1869" s="60"/>
      <c r="C1869" s="60"/>
      <c r="D1869" s="60"/>
      <c r="E1869" s="60"/>
      <c r="F1869" s="60"/>
      <c r="G1869" s="60"/>
      <c r="H1869" s="60"/>
      <c r="I1869" s="60"/>
      <c r="J1869" s="60"/>
      <c r="K1869" s="60"/>
      <c r="L1869" s="60"/>
      <c r="M1869" s="60"/>
      <c r="N1869" s="60"/>
      <c r="O1869" s="60"/>
      <c r="P1869" s="60"/>
      <c r="Q1869" s="60"/>
      <c r="R1869" s="334">
        <v>5740</v>
      </c>
      <c r="S1869" s="319" t="s">
        <v>357</v>
      </c>
      <c r="BE1869" s="60"/>
      <c r="BR1869" s="60"/>
      <c r="BX1869" s="151"/>
      <c r="CB1869" s="151"/>
      <c r="CM1869" s="151"/>
      <c r="CO1869" s="151"/>
      <c r="CT1869" s="151"/>
      <c r="CY1869" s="151"/>
    </row>
    <row r="1870" spans="1:103" x14ac:dyDescent="0.2">
      <c r="A1870" s="60"/>
      <c r="B1870" s="60"/>
      <c r="C1870" s="60"/>
      <c r="D1870" s="60"/>
      <c r="E1870" s="60"/>
      <c r="F1870" s="60"/>
      <c r="G1870" s="60"/>
      <c r="H1870" s="60"/>
      <c r="I1870" s="60"/>
      <c r="J1870" s="60"/>
      <c r="K1870" s="60"/>
      <c r="L1870" s="60"/>
      <c r="M1870" s="60"/>
      <c r="N1870" s="60"/>
      <c r="O1870" s="60"/>
      <c r="P1870" s="60"/>
      <c r="Q1870" s="60"/>
      <c r="R1870" s="334">
        <v>5741</v>
      </c>
      <c r="S1870" s="319" t="s">
        <v>357</v>
      </c>
      <c r="BE1870" s="60"/>
      <c r="BR1870" s="60"/>
      <c r="BX1870" s="151"/>
      <c r="CB1870" s="151"/>
      <c r="CM1870" s="151"/>
      <c r="CO1870" s="151"/>
      <c r="CT1870" s="151"/>
      <c r="CY1870" s="151"/>
    </row>
    <row r="1871" spans="1:103" x14ac:dyDescent="0.2">
      <c r="A1871" s="60"/>
      <c r="B1871" s="60"/>
      <c r="C1871" s="60"/>
      <c r="D1871" s="60"/>
      <c r="E1871" s="60"/>
      <c r="F1871" s="60"/>
      <c r="G1871" s="60"/>
      <c r="H1871" s="60"/>
      <c r="I1871" s="60"/>
      <c r="J1871" s="60"/>
      <c r="K1871" s="60"/>
      <c r="L1871" s="60"/>
      <c r="M1871" s="60"/>
      <c r="N1871" s="60"/>
      <c r="O1871" s="60"/>
      <c r="P1871" s="60"/>
      <c r="Q1871" s="60"/>
      <c r="R1871" s="334">
        <v>5742</v>
      </c>
      <c r="S1871" s="319" t="s">
        <v>357</v>
      </c>
      <c r="BE1871" s="60"/>
      <c r="BR1871" s="60"/>
      <c r="BX1871" s="151"/>
      <c r="CB1871" s="151"/>
      <c r="CM1871" s="151"/>
      <c r="CO1871" s="151"/>
      <c r="CT1871" s="151"/>
      <c r="CY1871" s="151"/>
    </row>
    <row r="1872" spans="1:103" x14ac:dyDescent="0.2">
      <c r="A1872" s="60"/>
      <c r="B1872" s="60"/>
      <c r="C1872" s="60"/>
      <c r="D1872" s="60"/>
      <c r="E1872" s="60"/>
      <c r="F1872" s="60"/>
      <c r="G1872" s="60"/>
      <c r="H1872" s="60"/>
      <c r="I1872" s="60"/>
      <c r="J1872" s="60"/>
      <c r="K1872" s="60"/>
      <c r="L1872" s="60"/>
      <c r="M1872" s="60"/>
      <c r="N1872" s="60"/>
      <c r="O1872" s="60"/>
      <c r="P1872" s="60"/>
      <c r="Q1872" s="60"/>
      <c r="R1872" s="334">
        <v>5743</v>
      </c>
      <c r="S1872" s="319" t="s">
        <v>357</v>
      </c>
      <c r="BE1872" s="60"/>
      <c r="BR1872" s="60"/>
      <c r="BX1872" s="151"/>
      <c r="CB1872" s="151"/>
      <c r="CM1872" s="151"/>
      <c r="CO1872" s="151"/>
      <c r="CT1872" s="151"/>
      <c r="CY1872" s="151"/>
    </row>
    <row r="1873" spans="1:103" x14ac:dyDescent="0.2">
      <c r="A1873" s="60"/>
      <c r="B1873" s="60"/>
      <c r="C1873" s="60"/>
      <c r="D1873" s="60"/>
      <c r="E1873" s="60"/>
      <c r="F1873" s="60"/>
      <c r="G1873" s="60"/>
      <c r="H1873" s="60"/>
      <c r="I1873" s="60"/>
      <c r="J1873" s="60"/>
      <c r="K1873" s="60"/>
      <c r="L1873" s="60"/>
      <c r="M1873" s="60"/>
      <c r="N1873" s="60"/>
      <c r="O1873" s="60"/>
      <c r="P1873" s="60"/>
      <c r="Q1873" s="60"/>
      <c r="R1873" s="334">
        <v>5744</v>
      </c>
      <c r="S1873" s="319" t="s">
        <v>357</v>
      </c>
      <c r="BE1873" s="60"/>
      <c r="BR1873" s="60"/>
      <c r="BX1873" s="151"/>
      <c r="CB1873" s="151"/>
      <c r="CM1873" s="151"/>
      <c r="CO1873" s="151"/>
      <c r="CT1873" s="151"/>
      <c r="CY1873" s="151"/>
    </row>
    <row r="1874" spans="1:103" x14ac:dyDescent="0.2">
      <c r="A1874" s="60"/>
      <c r="B1874" s="60"/>
      <c r="C1874" s="60"/>
      <c r="D1874" s="60"/>
      <c r="E1874" s="60"/>
      <c r="F1874" s="60"/>
      <c r="G1874" s="60"/>
      <c r="H1874" s="60"/>
      <c r="I1874" s="60"/>
      <c r="J1874" s="60"/>
      <c r="K1874" s="60"/>
      <c r="L1874" s="60"/>
      <c r="M1874" s="60"/>
      <c r="N1874" s="60"/>
      <c r="O1874" s="60"/>
      <c r="P1874" s="60"/>
      <c r="Q1874" s="60"/>
      <c r="R1874" s="334">
        <v>5745</v>
      </c>
      <c r="S1874" s="319" t="s">
        <v>357</v>
      </c>
      <c r="BE1874" s="60"/>
      <c r="BR1874" s="60"/>
      <c r="BX1874" s="151"/>
      <c r="CB1874" s="151"/>
      <c r="CM1874" s="151"/>
      <c r="CO1874" s="151"/>
      <c r="CT1874" s="151"/>
      <c r="CY1874" s="151"/>
    </row>
    <row r="1875" spans="1:103" x14ac:dyDescent="0.2">
      <c r="A1875" s="60"/>
      <c r="B1875" s="60"/>
      <c r="C1875" s="60"/>
      <c r="D1875" s="60"/>
      <c r="E1875" s="60"/>
      <c r="F1875" s="60"/>
      <c r="G1875" s="60"/>
      <c r="H1875" s="60"/>
      <c r="I1875" s="60"/>
      <c r="J1875" s="60"/>
      <c r="K1875" s="60"/>
      <c r="L1875" s="60"/>
      <c r="M1875" s="60"/>
      <c r="N1875" s="60"/>
      <c r="O1875" s="60"/>
      <c r="P1875" s="60"/>
      <c r="Q1875" s="60"/>
      <c r="R1875" s="334">
        <v>5746</v>
      </c>
      <c r="S1875" s="319" t="s">
        <v>357</v>
      </c>
      <c r="BE1875" s="60"/>
      <c r="BR1875" s="60"/>
      <c r="BX1875" s="151"/>
      <c r="CB1875" s="151"/>
      <c r="CM1875" s="151"/>
      <c r="CO1875" s="151"/>
      <c r="CT1875" s="151"/>
      <c r="CY1875" s="151"/>
    </row>
    <row r="1876" spans="1:103" x14ac:dyDescent="0.2">
      <c r="A1876" s="60"/>
      <c r="B1876" s="60"/>
      <c r="C1876" s="60"/>
      <c r="D1876" s="60"/>
      <c r="E1876" s="60"/>
      <c r="F1876" s="60"/>
      <c r="G1876" s="60"/>
      <c r="H1876" s="60"/>
      <c r="I1876" s="60"/>
      <c r="J1876" s="60"/>
      <c r="K1876" s="60"/>
      <c r="L1876" s="60"/>
      <c r="M1876" s="60"/>
      <c r="N1876" s="60"/>
      <c r="O1876" s="60"/>
      <c r="P1876" s="60"/>
      <c r="Q1876" s="60"/>
      <c r="R1876" s="334">
        <v>5747</v>
      </c>
      <c r="S1876" s="319" t="s">
        <v>357</v>
      </c>
      <c r="BE1876" s="60"/>
      <c r="BR1876" s="60"/>
      <c r="BX1876" s="151"/>
      <c r="CB1876" s="151"/>
      <c r="CM1876" s="151"/>
      <c r="CO1876" s="151"/>
      <c r="CT1876" s="151"/>
      <c r="CY1876" s="151"/>
    </row>
    <row r="1877" spans="1:103" x14ac:dyDescent="0.2">
      <c r="A1877" s="60"/>
      <c r="B1877" s="60"/>
      <c r="C1877" s="60"/>
      <c r="D1877" s="60"/>
      <c r="E1877" s="60"/>
      <c r="F1877" s="60"/>
      <c r="G1877" s="60"/>
      <c r="H1877" s="60"/>
      <c r="I1877" s="60"/>
      <c r="J1877" s="60"/>
      <c r="K1877" s="60"/>
      <c r="L1877" s="60"/>
      <c r="M1877" s="60"/>
      <c r="N1877" s="60"/>
      <c r="O1877" s="60"/>
      <c r="P1877" s="60"/>
      <c r="Q1877" s="60"/>
      <c r="R1877" s="334">
        <v>5748</v>
      </c>
      <c r="S1877" s="319" t="s">
        <v>357</v>
      </c>
      <c r="BE1877" s="60"/>
      <c r="BR1877" s="60"/>
      <c r="BX1877" s="151"/>
      <c r="CB1877" s="151"/>
      <c r="CM1877" s="151"/>
      <c r="CO1877" s="151"/>
      <c r="CT1877" s="151"/>
      <c r="CY1877" s="151"/>
    </row>
    <row r="1878" spans="1:103" x14ac:dyDescent="0.2">
      <c r="A1878" s="60"/>
      <c r="B1878" s="60"/>
      <c r="C1878" s="60"/>
      <c r="D1878" s="60"/>
      <c r="E1878" s="60"/>
      <c r="F1878" s="60"/>
      <c r="G1878" s="60"/>
      <c r="H1878" s="60"/>
      <c r="I1878" s="60"/>
      <c r="J1878" s="60"/>
      <c r="K1878" s="60"/>
      <c r="L1878" s="60"/>
      <c r="M1878" s="60"/>
      <c r="N1878" s="60"/>
      <c r="O1878" s="60"/>
      <c r="P1878" s="60"/>
      <c r="Q1878" s="60"/>
      <c r="R1878" s="334">
        <v>5750</v>
      </c>
      <c r="S1878" s="319" t="s">
        <v>357</v>
      </c>
      <c r="BE1878" s="60"/>
      <c r="BR1878" s="60"/>
      <c r="BX1878" s="151"/>
      <c r="CB1878" s="151"/>
      <c r="CM1878" s="151"/>
      <c r="CO1878" s="151"/>
      <c r="CT1878" s="151"/>
      <c r="CY1878" s="151"/>
    </row>
    <row r="1879" spans="1:103" x14ac:dyDescent="0.2">
      <c r="A1879" s="60"/>
      <c r="B1879" s="60"/>
      <c r="C1879" s="60"/>
      <c r="D1879" s="60"/>
      <c r="E1879" s="60"/>
      <c r="F1879" s="60"/>
      <c r="G1879" s="60"/>
      <c r="H1879" s="60"/>
      <c r="I1879" s="60"/>
      <c r="J1879" s="60"/>
      <c r="K1879" s="60"/>
      <c r="L1879" s="60"/>
      <c r="M1879" s="60"/>
      <c r="N1879" s="60"/>
      <c r="O1879" s="60"/>
      <c r="P1879" s="60"/>
      <c r="Q1879" s="60"/>
      <c r="R1879" s="334">
        <v>5751</v>
      </c>
      <c r="S1879" s="319" t="s">
        <v>357</v>
      </c>
      <c r="BE1879" s="60"/>
      <c r="BR1879" s="60"/>
      <c r="BX1879" s="151"/>
      <c r="CB1879" s="151"/>
      <c r="CM1879" s="151"/>
      <c r="CO1879" s="151"/>
      <c r="CT1879" s="151"/>
      <c r="CY1879" s="151"/>
    </row>
    <row r="1880" spans="1:103" x14ac:dyDescent="0.2">
      <c r="A1880" s="60"/>
      <c r="B1880" s="60"/>
      <c r="C1880" s="60"/>
      <c r="D1880" s="60"/>
      <c r="E1880" s="60"/>
      <c r="F1880" s="60"/>
      <c r="G1880" s="60"/>
      <c r="H1880" s="60"/>
      <c r="I1880" s="60"/>
      <c r="J1880" s="60"/>
      <c r="K1880" s="60"/>
      <c r="L1880" s="60"/>
      <c r="M1880" s="60"/>
      <c r="N1880" s="60"/>
      <c r="O1880" s="60"/>
      <c r="P1880" s="60"/>
      <c r="Q1880" s="60"/>
      <c r="R1880" s="334">
        <v>5753</v>
      </c>
      <c r="S1880" s="319" t="s">
        <v>357</v>
      </c>
      <c r="BE1880" s="60"/>
      <c r="BR1880" s="60"/>
      <c r="BX1880" s="151"/>
      <c r="CB1880" s="151"/>
      <c r="CM1880" s="151"/>
      <c r="CO1880" s="151"/>
      <c r="CT1880" s="151"/>
      <c r="CY1880" s="151"/>
    </row>
    <row r="1881" spans="1:103" x14ac:dyDescent="0.2">
      <c r="A1881" s="60"/>
      <c r="B1881" s="60"/>
      <c r="C1881" s="60"/>
      <c r="D1881" s="60"/>
      <c r="E1881" s="60"/>
      <c r="F1881" s="60"/>
      <c r="G1881" s="60"/>
      <c r="H1881" s="60"/>
      <c r="I1881" s="60"/>
      <c r="J1881" s="60"/>
      <c r="K1881" s="60"/>
      <c r="L1881" s="60"/>
      <c r="M1881" s="60"/>
      <c r="N1881" s="60"/>
      <c r="O1881" s="60"/>
      <c r="P1881" s="60"/>
      <c r="Q1881" s="60"/>
      <c r="R1881" s="334">
        <v>5757</v>
      </c>
      <c r="S1881" s="319" t="s">
        <v>357</v>
      </c>
      <c r="BE1881" s="60"/>
      <c r="BR1881" s="60"/>
      <c r="BX1881" s="151"/>
      <c r="CB1881" s="151"/>
      <c r="CM1881" s="151"/>
      <c r="CO1881" s="151"/>
      <c r="CT1881" s="151"/>
      <c r="CY1881" s="151"/>
    </row>
    <row r="1882" spans="1:103" x14ac:dyDescent="0.2">
      <c r="A1882" s="60"/>
      <c r="B1882" s="60"/>
      <c r="C1882" s="60"/>
      <c r="D1882" s="60"/>
      <c r="E1882" s="60"/>
      <c r="F1882" s="60"/>
      <c r="G1882" s="60"/>
      <c r="H1882" s="60"/>
      <c r="I1882" s="60"/>
      <c r="J1882" s="60"/>
      <c r="K1882" s="60"/>
      <c r="L1882" s="60"/>
      <c r="M1882" s="60"/>
      <c r="N1882" s="60"/>
      <c r="O1882" s="60"/>
      <c r="P1882" s="60"/>
      <c r="Q1882" s="60"/>
      <c r="R1882" s="334">
        <v>5758</v>
      </c>
      <c r="S1882" s="319" t="s">
        <v>357</v>
      </c>
      <c r="BE1882" s="60"/>
      <c r="BR1882" s="60"/>
      <c r="BX1882" s="151"/>
      <c r="CB1882" s="151"/>
      <c r="CM1882" s="151"/>
      <c r="CO1882" s="151"/>
      <c r="CT1882" s="151"/>
      <c r="CY1882" s="151"/>
    </row>
    <row r="1883" spans="1:103" x14ac:dyDescent="0.2">
      <c r="A1883" s="60"/>
      <c r="B1883" s="60"/>
      <c r="C1883" s="60"/>
      <c r="D1883" s="60"/>
      <c r="E1883" s="60"/>
      <c r="F1883" s="60"/>
      <c r="G1883" s="60"/>
      <c r="H1883" s="60"/>
      <c r="I1883" s="60"/>
      <c r="J1883" s="60"/>
      <c r="K1883" s="60"/>
      <c r="L1883" s="60"/>
      <c r="M1883" s="60"/>
      <c r="N1883" s="60"/>
      <c r="O1883" s="60"/>
      <c r="P1883" s="60"/>
      <c r="Q1883" s="60"/>
      <c r="R1883" s="334">
        <v>5759</v>
      </c>
      <c r="S1883" s="319" t="s">
        <v>357</v>
      </c>
      <c r="BE1883" s="60"/>
      <c r="BR1883" s="60"/>
      <c r="BX1883" s="151"/>
      <c r="CB1883" s="151"/>
      <c r="CM1883" s="151"/>
      <c r="CO1883" s="151"/>
      <c r="CT1883" s="151"/>
      <c r="CY1883" s="151"/>
    </row>
    <row r="1884" spans="1:103" x14ac:dyDescent="0.2">
      <c r="A1884" s="60"/>
      <c r="B1884" s="60"/>
      <c r="C1884" s="60"/>
      <c r="D1884" s="60"/>
      <c r="E1884" s="60"/>
      <c r="F1884" s="60"/>
      <c r="G1884" s="60"/>
      <c r="H1884" s="60"/>
      <c r="I1884" s="60"/>
      <c r="J1884" s="60"/>
      <c r="K1884" s="60"/>
      <c r="L1884" s="60"/>
      <c r="M1884" s="60"/>
      <c r="N1884" s="60"/>
      <c r="O1884" s="60"/>
      <c r="P1884" s="60"/>
      <c r="Q1884" s="60"/>
      <c r="R1884" s="334">
        <v>5760</v>
      </c>
      <c r="S1884" s="319" t="s">
        <v>357</v>
      </c>
      <c r="BE1884" s="60"/>
      <c r="BR1884" s="60"/>
      <c r="BX1884" s="151"/>
      <c r="CB1884" s="151"/>
      <c r="CM1884" s="151"/>
      <c r="CO1884" s="151"/>
      <c r="CT1884" s="151"/>
      <c r="CY1884" s="151"/>
    </row>
    <row r="1885" spans="1:103" x14ac:dyDescent="0.2">
      <c r="A1885" s="60"/>
      <c r="B1885" s="60"/>
      <c r="C1885" s="60"/>
      <c r="D1885" s="60"/>
      <c r="E1885" s="60"/>
      <c r="F1885" s="60"/>
      <c r="G1885" s="60"/>
      <c r="H1885" s="60"/>
      <c r="I1885" s="60"/>
      <c r="J1885" s="60"/>
      <c r="K1885" s="60"/>
      <c r="L1885" s="60"/>
      <c r="M1885" s="60"/>
      <c r="N1885" s="60"/>
      <c r="O1885" s="60"/>
      <c r="P1885" s="60"/>
      <c r="Q1885" s="60"/>
      <c r="R1885" s="334">
        <v>5761</v>
      </c>
      <c r="S1885" s="319" t="s">
        <v>357</v>
      </c>
      <c r="BE1885" s="60"/>
      <c r="BR1885" s="60"/>
      <c r="BX1885" s="151"/>
      <c r="CB1885" s="151"/>
      <c r="CM1885" s="151"/>
      <c r="CO1885" s="151"/>
      <c r="CT1885" s="151"/>
      <c r="CY1885" s="151"/>
    </row>
    <row r="1886" spans="1:103" x14ac:dyDescent="0.2">
      <c r="A1886" s="60"/>
      <c r="B1886" s="60"/>
      <c r="C1886" s="60"/>
      <c r="D1886" s="60"/>
      <c r="E1886" s="60"/>
      <c r="F1886" s="60"/>
      <c r="G1886" s="60"/>
      <c r="H1886" s="60"/>
      <c r="I1886" s="60"/>
      <c r="J1886" s="60"/>
      <c r="K1886" s="60"/>
      <c r="L1886" s="60"/>
      <c r="M1886" s="60"/>
      <c r="N1886" s="60"/>
      <c r="O1886" s="60"/>
      <c r="P1886" s="60"/>
      <c r="Q1886" s="60"/>
      <c r="R1886" s="334">
        <v>5762</v>
      </c>
      <c r="S1886" s="319" t="s">
        <v>357</v>
      </c>
      <c r="BE1886" s="60"/>
      <c r="BR1886" s="60"/>
      <c r="BX1886" s="151"/>
      <c r="CB1886" s="151"/>
      <c r="CM1886" s="151"/>
      <c r="CO1886" s="151"/>
      <c r="CT1886" s="151"/>
      <c r="CY1886" s="151"/>
    </row>
    <row r="1887" spans="1:103" x14ac:dyDescent="0.2">
      <c r="A1887" s="60"/>
      <c r="B1887" s="60"/>
      <c r="C1887" s="60"/>
      <c r="D1887" s="60"/>
      <c r="E1887" s="60"/>
      <c r="F1887" s="60"/>
      <c r="G1887" s="60"/>
      <c r="H1887" s="60"/>
      <c r="I1887" s="60"/>
      <c r="J1887" s="60"/>
      <c r="K1887" s="60"/>
      <c r="L1887" s="60"/>
      <c r="M1887" s="60"/>
      <c r="N1887" s="60"/>
      <c r="O1887" s="60"/>
      <c r="P1887" s="60"/>
      <c r="Q1887" s="60"/>
      <c r="R1887" s="334">
        <v>5763</v>
      </c>
      <c r="S1887" s="319" t="s">
        <v>357</v>
      </c>
      <c r="BE1887" s="60"/>
      <c r="BR1887" s="60"/>
      <c r="BX1887" s="151"/>
      <c r="CB1887" s="151"/>
      <c r="CM1887" s="151"/>
      <c r="CO1887" s="151"/>
      <c r="CT1887" s="151"/>
      <c r="CY1887" s="151"/>
    </row>
    <row r="1888" spans="1:103" x14ac:dyDescent="0.2">
      <c r="A1888" s="60"/>
      <c r="B1888" s="60"/>
      <c r="C1888" s="60"/>
      <c r="D1888" s="60"/>
      <c r="E1888" s="60"/>
      <c r="F1888" s="60"/>
      <c r="G1888" s="60"/>
      <c r="H1888" s="60"/>
      <c r="I1888" s="60"/>
      <c r="J1888" s="60"/>
      <c r="K1888" s="60"/>
      <c r="L1888" s="60"/>
      <c r="M1888" s="60"/>
      <c r="N1888" s="60"/>
      <c r="O1888" s="60"/>
      <c r="P1888" s="60"/>
      <c r="Q1888" s="60"/>
      <c r="R1888" s="334">
        <v>5764</v>
      </c>
      <c r="S1888" s="319" t="s">
        <v>357</v>
      </c>
      <c r="BE1888" s="60"/>
      <c r="BR1888" s="60"/>
      <c r="BX1888" s="151"/>
      <c r="CB1888" s="151"/>
      <c r="CM1888" s="151"/>
      <c r="CO1888" s="151"/>
      <c r="CT1888" s="151"/>
      <c r="CY1888" s="151"/>
    </row>
    <row r="1889" spans="1:103" x14ac:dyDescent="0.2">
      <c r="A1889" s="60"/>
      <c r="B1889" s="60"/>
      <c r="C1889" s="60"/>
      <c r="D1889" s="60"/>
      <c r="E1889" s="60"/>
      <c r="F1889" s="60"/>
      <c r="G1889" s="60"/>
      <c r="H1889" s="60"/>
      <c r="I1889" s="60"/>
      <c r="J1889" s="60"/>
      <c r="K1889" s="60"/>
      <c r="L1889" s="60"/>
      <c r="M1889" s="60"/>
      <c r="N1889" s="60"/>
      <c r="O1889" s="60"/>
      <c r="P1889" s="60"/>
      <c r="Q1889" s="60"/>
      <c r="R1889" s="334">
        <v>5765</v>
      </c>
      <c r="S1889" s="319" t="s">
        <v>357</v>
      </c>
      <c r="BE1889" s="60"/>
      <c r="BR1889" s="60"/>
      <c r="BX1889" s="151"/>
      <c r="CB1889" s="151"/>
      <c r="CM1889" s="151"/>
      <c r="CO1889" s="151"/>
      <c r="CT1889" s="151"/>
      <c r="CY1889" s="151"/>
    </row>
    <row r="1890" spans="1:103" x14ac:dyDescent="0.2">
      <c r="A1890" s="60"/>
      <c r="B1890" s="60"/>
      <c r="C1890" s="60"/>
      <c r="D1890" s="60"/>
      <c r="E1890" s="60"/>
      <c r="F1890" s="60"/>
      <c r="G1890" s="60"/>
      <c r="H1890" s="60"/>
      <c r="I1890" s="60"/>
      <c r="J1890" s="60"/>
      <c r="K1890" s="60"/>
      <c r="L1890" s="60"/>
      <c r="M1890" s="60"/>
      <c r="N1890" s="60"/>
      <c r="O1890" s="60"/>
      <c r="P1890" s="60"/>
      <c r="Q1890" s="60"/>
      <c r="R1890" s="334">
        <v>5766</v>
      </c>
      <c r="S1890" s="319" t="s">
        <v>357</v>
      </c>
      <c r="BE1890" s="60"/>
      <c r="BR1890" s="60"/>
      <c r="BX1890" s="151"/>
      <c r="CB1890" s="151"/>
      <c r="CM1890" s="151"/>
      <c r="CO1890" s="151"/>
      <c r="CT1890" s="151"/>
      <c r="CY1890" s="151"/>
    </row>
    <row r="1891" spans="1:103" x14ac:dyDescent="0.2">
      <c r="A1891" s="60"/>
      <c r="B1891" s="60"/>
      <c r="C1891" s="60"/>
      <c r="D1891" s="60"/>
      <c r="E1891" s="60"/>
      <c r="F1891" s="60"/>
      <c r="G1891" s="60"/>
      <c r="H1891" s="60"/>
      <c r="I1891" s="60"/>
      <c r="J1891" s="60"/>
      <c r="K1891" s="60"/>
      <c r="L1891" s="60"/>
      <c r="M1891" s="60"/>
      <c r="N1891" s="60"/>
      <c r="O1891" s="60"/>
      <c r="P1891" s="60"/>
      <c r="Q1891" s="60"/>
      <c r="R1891" s="334">
        <v>5767</v>
      </c>
      <c r="S1891" s="319" t="s">
        <v>357</v>
      </c>
      <c r="BE1891" s="60"/>
      <c r="BR1891" s="60"/>
      <c r="BX1891" s="151"/>
      <c r="CB1891" s="151"/>
      <c r="CM1891" s="151"/>
      <c r="CO1891" s="151"/>
      <c r="CT1891" s="151"/>
      <c r="CY1891" s="151"/>
    </row>
    <row r="1892" spans="1:103" x14ac:dyDescent="0.2">
      <c r="A1892" s="60"/>
      <c r="B1892" s="60"/>
      <c r="C1892" s="60"/>
      <c r="D1892" s="60"/>
      <c r="E1892" s="60"/>
      <c r="F1892" s="60"/>
      <c r="G1892" s="60"/>
      <c r="H1892" s="60"/>
      <c r="I1892" s="60"/>
      <c r="J1892" s="60"/>
      <c r="K1892" s="60"/>
      <c r="L1892" s="60"/>
      <c r="M1892" s="60"/>
      <c r="N1892" s="60"/>
      <c r="O1892" s="60"/>
      <c r="P1892" s="60"/>
      <c r="Q1892" s="60"/>
      <c r="R1892" s="334">
        <v>5768</v>
      </c>
      <c r="S1892" s="319" t="s">
        <v>357</v>
      </c>
      <c r="BE1892" s="60"/>
      <c r="BR1892" s="60"/>
      <c r="BX1892" s="151"/>
      <c r="CB1892" s="151"/>
      <c r="CM1892" s="151"/>
      <c r="CO1892" s="151"/>
      <c r="CT1892" s="151"/>
      <c r="CY1892" s="151"/>
    </row>
    <row r="1893" spans="1:103" x14ac:dyDescent="0.2">
      <c r="A1893" s="60"/>
      <c r="B1893" s="60"/>
      <c r="C1893" s="60"/>
      <c r="D1893" s="60"/>
      <c r="E1893" s="60"/>
      <c r="F1893" s="60"/>
      <c r="G1893" s="60"/>
      <c r="H1893" s="60"/>
      <c r="I1893" s="60"/>
      <c r="J1893" s="60"/>
      <c r="K1893" s="60"/>
      <c r="L1893" s="60"/>
      <c r="M1893" s="60"/>
      <c r="N1893" s="60"/>
      <c r="O1893" s="60"/>
      <c r="P1893" s="60"/>
      <c r="Q1893" s="60"/>
      <c r="R1893" s="334">
        <v>5769</v>
      </c>
      <c r="S1893" s="319" t="s">
        <v>357</v>
      </c>
      <c r="BE1893" s="60"/>
      <c r="BR1893" s="60"/>
      <c r="BX1893" s="151"/>
      <c r="CB1893" s="151"/>
      <c r="CM1893" s="151"/>
      <c r="CO1893" s="151"/>
      <c r="CT1893" s="151"/>
      <c r="CY1893" s="151"/>
    </row>
    <row r="1894" spans="1:103" x14ac:dyDescent="0.2">
      <c r="A1894" s="60"/>
      <c r="B1894" s="60"/>
      <c r="C1894" s="60"/>
      <c r="D1894" s="60"/>
      <c r="E1894" s="60"/>
      <c r="F1894" s="60"/>
      <c r="G1894" s="60"/>
      <c r="H1894" s="60"/>
      <c r="I1894" s="60"/>
      <c r="J1894" s="60"/>
      <c r="K1894" s="60"/>
      <c r="L1894" s="60"/>
      <c r="M1894" s="60"/>
      <c r="N1894" s="60"/>
      <c r="O1894" s="60"/>
      <c r="P1894" s="60"/>
      <c r="Q1894" s="60"/>
      <c r="R1894" s="334">
        <v>5770</v>
      </c>
      <c r="S1894" s="319" t="s">
        <v>357</v>
      </c>
      <c r="BE1894" s="60"/>
      <c r="BR1894" s="60"/>
      <c r="BX1894" s="151"/>
      <c r="CB1894" s="151"/>
      <c r="CM1894" s="151"/>
      <c r="CO1894" s="151"/>
      <c r="CT1894" s="151"/>
      <c r="CY1894" s="151"/>
    </row>
    <row r="1895" spans="1:103" x14ac:dyDescent="0.2">
      <c r="A1895" s="60"/>
      <c r="B1895" s="60"/>
      <c r="C1895" s="60"/>
      <c r="D1895" s="60"/>
      <c r="E1895" s="60"/>
      <c r="F1895" s="60"/>
      <c r="G1895" s="60"/>
      <c r="H1895" s="60"/>
      <c r="I1895" s="60"/>
      <c r="J1895" s="60"/>
      <c r="K1895" s="60"/>
      <c r="L1895" s="60"/>
      <c r="M1895" s="60"/>
      <c r="N1895" s="60"/>
      <c r="O1895" s="60"/>
      <c r="P1895" s="60"/>
      <c r="Q1895" s="60"/>
      <c r="R1895" s="334">
        <v>5772</v>
      </c>
      <c r="S1895" s="319" t="s">
        <v>357</v>
      </c>
      <c r="BE1895" s="60"/>
      <c r="BR1895" s="60"/>
      <c r="BX1895" s="151"/>
      <c r="CB1895" s="151"/>
      <c r="CM1895" s="151"/>
      <c r="CO1895" s="151"/>
      <c r="CT1895" s="151"/>
      <c r="CY1895" s="151"/>
    </row>
    <row r="1896" spans="1:103" x14ac:dyDescent="0.2">
      <c r="A1896" s="60"/>
      <c r="B1896" s="60"/>
      <c r="C1896" s="60"/>
      <c r="D1896" s="60"/>
      <c r="E1896" s="60"/>
      <c r="F1896" s="60"/>
      <c r="G1896" s="60"/>
      <c r="H1896" s="60"/>
      <c r="I1896" s="60"/>
      <c r="J1896" s="60"/>
      <c r="K1896" s="60"/>
      <c r="L1896" s="60"/>
      <c r="M1896" s="60"/>
      <c r="N1896" s="60"/>
      <c r="O1896" s="60"/>
      <c r="P1896" s="60"/>
      <c r="Q1896" s="60"/>
      <c r="R1896" s="334">
        <v>5773</v>
      </c>
      <c r="S1896" s="319" t="s">
        <v>357</v>
      </c>
      <c r="BE1896" s="60"/>
      <c r="BR1896" s="60"/>
      <c r="BX1896" s="151"/>
      <c r="CB1896" s="151"/>
      <c r="CM1896" s="151"/>
      <c r="CO1896" s="151"/>
      <c r="CT1896" s="151"/>
      <c r="CY1896" s="151"/>
    </row>
    <row r="1897" spans="1:103" x14ac:dyDescent="0.2">
      <c r="A1897" s="60"/>
      <c r="B1897" s="60"/>
      <c r="C1897" s="60"/>
      <c r="D1897" s="60"/>
      <c r="E1897" s="60"/>
      <c r="F1897" s="60"/>
      <c r="G1897" s="60"/>
      <c r="H1897" s="60"/>
      <c r="I1897" s="60"/>
      <c r="J1897" s="60"/>
      <c r="K1897" s="60"/>
      <c r="L1897" s="60"/>
      <c r="M1897" s="60"/>
      <c r="N1897" s="60"/>
      <c r="O1897" s="60"/>
      <c r="P1897" s="60"/>
      <c r="Q1897" s="60"/>
      <c r="R1897" s="334">
        <v>5774</v>
      </c>
      <c r="S1897" s="319" t="s">
        <v>357</v>
      </c>
      <c r="BE1897" s="60"/>
      <c r="BR1897" s="60"/>
      <c r="BX1897" s="151"/>
      <c r="CB1897" s="151"/>
      <c r="CM1897" s="151"/>
      <c r="CO1897" s="151"/>
      <c r="CT1897" s="151"/>
      <c r="CY1897" s="151"/>
    </row>
    <row r="1898" spans="1:103" x14ac:dyDescent="0.2">
      <c r="A1898" s="60"/>
      <c r="B1898" s="60"/>
      <c r="C1898" s="60"/>
      <c r="D1898" s="60"/>
      <c r="E1898" s="60"/>
      <c r="F1898" s="60"/>
      <c r="G1898" s="60"/>
      <c r="H1898" s="60"/>
      <c r="I1898" s="60"/>
      <c r="J1898" s="60"/>
      <c r="K1898" s="60"/>
      <c r="L1898" s="60"/>
      <c r="M1898" s="60"/>
      <c r="N1898" s="60"/>
      <c r="O1898" s="60"/>
      <c r="P1898" s="60"/>
      <c r="Q1898" s="60"/>
      <c r="R1898" s="334">
        <v>5775</v>
      </c>
      <c r="S1898" s="319" t="s">
        <v>357</v>
      </c>
      <c r="BE1898" s="60"/>
      <c r="BR1898" s="60"/>
      <c r="BX1898" s="151"/>
      <c r="CB1898" s="151"/>
      <c r="CM1898" s="151"/>
      <c r="CO1898" s="151"/>
      <c r="CT1898" s="151"/>
      <c r="CY1898" s="151"/>
    </row>
    <row r="1899" spans="1:103" x14ac:dyDescent="0.2">
      <c r="A1899" s="60"/>
      <c r="B1899" s="60"/>
      <c r="C1899" s="60"/>
      <c r="D1899" s="60"/>
      <c r="E1899" s="60"/>
      <c r="F1899" s="60"/>
      <c r="G1899" s="60"/>
      <c r="H1899" s="60"/>
      <c r="I1899" s="60"/>
      <c r="J1899" s="60"/>
      <c r="K1899" s="60"/>
      <c r="L1899" s="60"/>
      <c r="M1899" s="60"/>
      <c r="N1899" s="60"/>
      <c r="O1899" s="60"/>
      <c r="P1899" s="60"/>
      <c r="Q1899" s="60"/>
      <c r="R1899" s="334">
        <v>5776</v>
      </c>
      <c r="S1899" s="319" t="s">
        <v>357</v>
      </c>
      <c r="BE1899" s="60"/>
      <c r="BR1899" s="60"/>
      <c r="BX1899" s="151"/>
      <c r="CB1899" s="151"/>
      <c r="CM1899" s="151"/>
      <c r="CO1899" s="151"/>
      <c r="CT1899" s="151"/>
      <c r="CY1899" s="151"/>
    </row>
    <row r="1900" spans="1:103" x14ac:dyDescent="0.2">
      <c r="A1900" s="60"/>
      <c r="B1900" s="60"/>
      <c r="C1900" s="60"/>
      <c r="D1900" s="60"/>
      <c r="E1900" s="60"/>
      <c r="F1900" s="60"/>
      <c r="G1900" s="60"/>
      <c r="H1900" s="60"/>
      <c r="I1900" s="60"/>
      <c r="J1900" s="60"/>
      <c r="K1900" s="60"/>
      <c r="L1900" s="60"/>
      <c r="M1900" s="60"/>
      <c r="N1900" s="60"/>
      <c r="O1900" s="60"/>
      <c r="P1900" s="60"/>
      <c r="Q1900" s="60"/>
      <c r="R1900" s="334">
        <v>5777</v>
      </c>
      <c r="S1900" s="319" t="s">
        <v>357</v>
      </c>
      <c r="BE1900" s="60"/>
      <c r="BR1900" s="60"/>
      <c r="BX1900" s="151"/>
      <c r="CB1900" s="151"/>
      <c r="CM1900" s="151"/>
      <c r="CO1900" s="151"/>
      <c r="CT1900" s="151"/>
      <c r="CY1900" s="151"/>
    </row>
    <row r="1901" spans="1:103" x14ac:dyDescent="0.2">
      <c r="A1901" s="60"/>
      <c r="B1901" s="60"/>
      <c r="C1901" s="60"/>
      <c r="D1901" s="60"/>
      <c r="E1901" s="60"/>
      <c r="F1901" s="60"/>
      <c r="G1901" s="60"/>
      <c r="H1901" s="60"/>
      <c r="I1901" s="60"/>
      <c r="J1901" s="60"/>
      <c r="K1901" s="60"/>
      <c r="L1901" s="60"/>
      <c r="M1901" s="60"/>
      <c r="N1901" s="60"/>
      <c r="O1901" s="60"/>
      <c r="P1901" s="60"/>
      <c r="Q1901" s="60"/>
      <c r="R1901" s="334">
        <v>5778</v>
      </c>
      <c r="S1901" s="319" t="s">
        <v>357</v>
      </c>
      <c r="BE1901" s="60"/>
      <c r="BR1901" s="60"/>
      <c r="BX1901" s="151"/>
      <c r="CB1901" s="151"/>
      <c r="CM1901" s="151"/>
      <c r="CO1901" s="151"/>
      <c r="CT1901" s="151"/>
      <c r="CY1901" s="151"/>
    </row>
    <row r="1902" spans="1:103" x14ac:dyDescent="0.2">
      <c r="A1902" s="60"/>
      <c r="B1902" s="60"/>
      <c r="C1902" s="60"/>
      <c r="D1902" s="60"/>
      <c r="E1902" s="60"/>
      <c r="F1902" s="60"/>
      <c r="G1902" s="60"/>
      <c r="H1902" s="60"/>
      <c r="I1902" s="60"/>
      <c r="J1902" s="60"/>
      <c r="K1902" s="60"/>
      <c r="L1902" s="60"/>
      <c r="M1902" s="60"/>
      <c r="N1902" s="60"/>
      <c r="O1902" s="60"/>
      <c r="P1902" s="60"/>
      <c r="Q1902" s="60"/>
      <c r="R1902" s="334">
        <v>5819</v>
      </c>
      <c r="S1902" s="319" t="s">
        <v>357</v>
      </c>
      <c r="BE1902" s="60"/>
      <c r="BR1902" s="60"/>
      <c r="BX1902" s="151"/>
      <c r="CB1902" s="151"/>
      <c r="CM1902" s="151"/>
      <c r="CO1902" s="151"/>
      <c r="CT1902" s="151"/>
      <c r="CY1902" s="151"/>
    </row>
    <row r="1903" spans="1:103" x14ac:dyDescent="0.2">
      <c r="A1903" s="60"/>
      <c r="B1903" s="60"/>
      <c r="C1903" s="60"/>
      <c r="D1903" s="60"/>
      <c r="E1903" s="60"/>
      <c r="F1903" s="60"/>
      <c r="G1903" s="60"/>
      <c r="H1903" s="60"/>
      <c r="I1903" s="60"/>
      <c r="J1903" s="60"/>
      <c r="K1903" s="60"/>
      <c r="L1903" s="60"/>
      <c r="M1903" s="60"/>
      <c r="N1903" s="60"/>
      <c r="O1903" s="60"/>
      <c r="P1903" s="60"/>
      <c r="Q1903" s="60"/>
      <c r="R1903" s="334">
        <v>5820</v>
      </c>
      <c r="S1903" s="319" t="s">
        <v>357</v>
      </c>
      <c r="BE1903" s="60"/>
      <c r="BR1903" s="60"/>
      <c r="BX1903" s="151"/>
      <c r="CB1903" s="151"/>
      <c r="CM1903" s="151"/>
      <c r="CO1903" s="151"/>
      <c r="CT1903" s="151"/>
      <c r="CY1903" s="151"/>
    </row>
    <row r="1904" spans="1:103" x14ac:dyDescent="0.2">
      <c r="A1904" s="60"/>
      <c r="B1904" s="60"/>
      <c r="C1904" s="60"/>
      <c r="D1904" s="60"/>
      <c r="E1904" s="60"/>
      <c r="F1904" s="60"/>
      <c r="G1904" s="60"/>
      <c r="H1904" s="60"/>
      <c r="I1904" s="60"/>
      <c r="J1904" s="60"/>
      <c r="K1904" s="60"/>
      <c r="L1904" s="60"/>
      <c r="M1904" s="60"/>
      <c r="N1904" s="60"/>
      <c r="O1904" s="60"/>
      <c r="P1904" s="60"/>
      <c r="Q1904" s="60"/>
      <c r="R1904" s="334">
        <v>5821</v>
      </c>
      <c r="S1904" s="319" t="s">
        <v>357</v>
      </c>
      <c r="BE1904" s="60"/>
      <c r="BR1904" s="60"/>
      <c r="BX1904" s="151"/>
      <c r="CB1904" s="151"/>
      <c r="CM1904" s="151"/>
      <c r="CO1904" s="151"/>
      <c r="CT1904" s="151"/>
      <c r="CY1904" s="151"/>
    </row>
    <row r="1905" spans="1:103" x14ac:dyDescent="0.2">
      <c r="A1905" s="60"/>
      <c r="B1905" s="60"/>
      <c r="C1905" s="60"/>
      <c r="D1905" s="60"/>
      <c r="E1905" s="60"/>
      <c r="F1905" s="60"/>
      <c r="G1905" s="60"/>
      <c r="H1905" s="60"/>
      <c r="I1905" s="60"/>
      <c r="J1905" s="60"/>
      <c r="K1905" s="60"/>
      <c r="L1905" s="60"/>
      <c r="M1905" s="60"/>
      <c r="N1905" s="60"/>
      <c r="O1905" s="60"/>
      <c r="P1905" s="60"/>
      <c r="Q1905" s="60"/>
      <c r="R1905" s="334">
        <v>5822</v>
      </c>
      <c r="S1905" s="319" t="s">
        <v>357</v>
      </c>
      <c r="BE1905" s="60"/>
      <c r="BR1905" s="60"/>
      <c r="BX1905" s="151"/>
      <c r="CB1905" s="151"/>
      <c r="CM1905" s="151"/>
      <c r="CO1905" s="151"/>
      <c r="CT1905" s="151"/>
      <c r="CY1905" s="151"/>
    </row>
    <row r="1906" spans="1:103" x14ac:dyDescent="0.2">
      <c r="A1906" s="60"/>
      <c r="B1906" s="60"/>
      <c r="C1906" s="60"/>
      <c r="D1906" s="60"/>
      <c r="E1906" s="60"/>
      <c r="F1906" s="60"/>
      <c r="G1906" s="60"/>
      <c r="H1906" s="60"/>
      <c r="I1906" s="60"/>
      <c r="J1906" s="60"/>
      <c r="K1906" s="60"/>
      <c r="L1906" s="60"/>
      <c r="M1906" s="60"/>
      <c r="N1906" s="60"/>
      <c r="O1906" s="60"/>
      <c r="P1906" s="60"/>
      <c r="Q1906" s="60"/>
      <c r="R1906" s="334">
        <v>5823</v>
      </c>
      <c r="S1906" s="319" t="s">
        <v>357</v>
      </c>
      <c r="BE1906" s="60"/>
      <c r="BR1906" s="60"/>
      <c r="BX1906" s="151"/>
      <c r="CB1906" s="151"/>
      <c r="CM1906" s="151"/>
      <c r="CO1906" s="151"/>
      <c r="CT1906" s="151"/>
      <c r="CY1906" s="151"/>
    </row>
    <row r="1907" spans="1:103" x14ac:dyDescent="0.2">
      <c r="A1907" s="60"/>
      <c r="B1907" s="60"/>
      <c r="C1907" s="60"/>
      <c r="D1907" s="60"/>
      <c r="E1907" s="60"/>
      <c r="F1907" s="60"/>
      <c r="G1907" s="60"/>
      <c r="H1907" s="60"/>
      <c r="I1907" s="60"/>
      <c r="J1907" s="60"/>
      <c r="K1907" s="60"/>
      <c r="L1907" s="60"/>
      <c r="M1907" s="60"/>
      <c r="N1907" s="60"/>
      <c r="O1907" s="60"/>
      <c r="P1907" s="60"/>
      <c r="Q1907" s="60"/>
      <c r="R1907" s="334">
        <v>5824</v>
      </c>
      <c r="S1907" s="319" t="s">
        <v>357</v>
      </c>
      <c r="BE1907" s="60"/>
      <c r="BR1907" s="60"/>
      <c r="BX1907" s="151"/>
      <c r="CB1907" s="151"/>
      <c r="CM1907" s="151"/>
      <c r="CO1907" s="151"/>
      <c r="CT1907" s="151"/>
      <c r="CY1907" s="151"/>
    </row>
    <row r="1908" spans="1:103" x14ac:dyDescent="0.2">
      <c r="A1908" s="60"/>
      <c r="B1908" s="60"/>
      <c r="C1908" s="60"/>
      <c r="D1908" s="60"/>
      <c r="E1908" s="60"/>
      <c r="F1908" s="60"/>
      <c r="G1908" s="60"/>
      <c r="H1908" s="60"/>
      <c r="I1908" s="60"/>
      <c r="J1908" s="60"/>
      <c r="K1908" s="60"/>
      <c r="L1908" s="60"/>
      <c r="M1908" s="60"/>
      <c r="N1908" s="60"/>
      <c r="O1908" s="60"/>
      <c r="P1908" s="60"/>
      <c r="Q1908" s="60"/>
      <c r="R1908" s="334">
        <v>5825</v>
      </c>
      <c r="S1908" s="319" t="s">
        <v>357</v>
      </c>
      <c r="BE1908" s="60"/>
      <c r="BR1908" s="60"/>
      <c r="BX1908" s="151"/>
      <c r="CB1908" s="151"/>
      <c r="CM1908" s="151"/>
      <c r="CO1908" s="151"/>
      <c r="CT1908" s="151"/>
      <c r="CY1908" s="151"/>
    </row>
    <row r="1909" spans="1:103" x14ac:dyDescent="0.2">
      <c r="A1909" s="60"/>
      <c r="B1909" s="60"/>
      <c r="C1909" s="60"/>
      <c r="D1909" s="60"/>
      <c r="E1909" s="60"/>
      <c r="F1909" s="60"/>
      <c r="G1909" s="60"/>
      <c r="H1909" s="60"/>
      <c r="I1909" s="60"/>
      <c r="J1909" s="60"/>
      <c r="K1909" s="60"/>
      <c r="L1909" s="60"/>
      <c r="M1909" s="60"/>
      <c r="N1909" s="60"/>
      <c r="O1909" s="60"/>
      <c r="P1909" s="60"/>
      <c r="Q1909" s="60"/>
      <c r="R1909" s="334">
        <v>5826</v>
      </c>
      <c r="S1909" s="319" t="s">
        <v>357</v>
      </c>
      <c r="BE1909" s="60"/>
      <c r="BR1909" s="60"/>
      <c r="BX1909" s="151"/>
      <c r="CB1909" s="151"/>
      <c r="CM1909" s="151"/>
      <c r="CO1909" s="151"/>
      <c r="CT1909" s="151"/>
      <c r="CY1909" s="151"/>
    </row>
    <row r="1910" spans="1:103" x14ac:dyDescent="0.2">
      <c r="A1910" s="60"/>
      <c r="B1910" s="60"/>
      <c r="C1910" s="60"/>
      <c r="D1910" s="60"/>
      <c r="E1910" s="60"/>
      <c r="F1910" s="60"/>
      <c r="G1910" s="60"/>
      <c r="H1910" s="60"/>
      <c r="I1910" s="60"/>
      <c r="J1910" s="60"/>
      <c r="K1910" s="60"/>
      <c r="L1910" s="60"/>
      <c r="M1910" s="60"/>
      <c r="N1910" s="60"/>
      <c r="O1910" s="60"/>
      <c r="P1910" s="60"/>
      <c r="Q1910" s="60"/>
      <c r="R1910" s="334">
        <v>5827</v>
      </c>
      <c r="S1910" s="319" t="s">
        <v>357</v>
      </c>
      <c r="BE1910" s="60"/>
      <c r="BR1910" s="60"/>
      <c r="BX1910" s="151"/>
      <c r="CB1910" s="151"/>
      <c r="CM1910" s="151"/>
      <c r="CO1910" s="151"/>
      <c r="CT1910" s="151"/>
      <c r="CY1910" s="151"/>
    </row>
    <row r="1911" spans="1:103" x14ac:dyDescent="0.2">
      <c r="A1911" s="60"/>
      <c r="B1911" s="60"/>
      <c r="C1911" s="60"/>
      <c r="D1911" s="60"/>
      <c r="E1911" s="60"/>
      <c r="F1911" s="60"/>
      <c r="G1911" s="60"/>
      <c r="H1911" s="60"/>
      <c r="I1911" s="60"/>
      <c r="J1911" s="60"/>
      <c r="K1911" s="60"/>
      <c r="L1911" s="60"/>
      <c r="M1911" s="60"/>
      <c r="N1911" s="60"/>
      <c r="O1911" s="60"/>
      <c r="P1911" s="60"/>
      <c r="Q1911" s="60"/>
      <c r="R1911" s="334">
        <v>5828</v>
      </c>
      <c r="S1911" s="319" t="s">
        <v>357</v>
      </c>
      <c r="BE1911" s="60"/>
      <c r="BR1911" s="60"/>
      <c r="BX1911" s="151"/>
      <c r="CB1911" s="151"/>
      <c r="CM1911" s="151"/>
      <c r="CO1911" s="151"/>
      <c r="CT1911" s="151"/>
      <c r="CY1911" s="151"/>
    </row>
    <row r="1912" spans="1:103" x14ac:dyDescent="0.2">
      <c r="A1912" s="60"/>
      <c r="B1912" s="60"/>
      <c r="C1912" s="60"/>
      <c r="D1912" s="60"/>
      <c r="E1912" s="60"/>
      <c r="F1912" s="60"/>
      <c r="G1912" s="60"/>
      <c r="H1912" s="60"/>
      <c r="I1912" s="60"/>
      <c r="J1912" s="60"/>
      <c r="K1912" s="60"/>
      <c r="L1912" s="60"/>
      <c r="M1912" s="60"/>
      <c r="N1912" s="60"/>
      <c r="O1912" s="60"/>
      <c r="P1912" s="60"/>
      <c r="Q1912" s="60"/>
      <c r="R1912" s="334">
        <v>5829</v>
      </c>
      <c r="S1912" s="319" t="s">
        <v>357</v>
      </c>
      <c r="BE1912" s="60"/>
      <c r="BR1912" s="60"/>
      <c r="BX1912" s="151"/>
      <c r="CB1912" s="151"/>
      <c r="CM1912" s="151"/>
      <c r="CO1912" s="151"/>
      <c r="CT1912" s="151"/>
      <c r="CY1912" s="151"/>
    </row>
    <row r="1913" spans="1:103" x14ac:dyDescent="0.2">
      <c r="A1913" s="60"/>
      <c r="B1913" s="60"/>
      <c r="C1913" s="60"/>
      <c r="D1913" s="60"/>
      <c r="E1913" s="60"/>
      <c r="F1913" s="60"/>
      <c r="G1913" s="60"/>
      <c r="H1913" s="60"/>
      <c r="I1913" s="60"/>
      <c r="J1913" s="60"/>
      <c r="K1913" s="60"/>
      <c r="L1913" s="60"/>
      <c r="M1913" s="60"/>
      <c r="N1913" s="60"/>
      <c r="O1913" s="60"/>
      <c r="P1913" s="60"/>
      <c r="Q1913" s="60"/>
      <c r="R1913" s="334">
        <v>5830</v>
      </c>
      <c r="S1913" s="319" t="s">
        <v>357</v>
      </c>
      <c r="BE1913" s="60"/>
      <c r="BR1913" s="60"/>
      <c r="BX1913" s="151"/>
      <c r="CB1913" s="151"/>
      <c r="CM1913" s="151"/>
      <c r="CO1913" s="151"/>
      <c r="CT1913" s="151"/>
      <c r="CY1913" s="151"/>
    </row>
    <row r="1914" spans="1:103" x14ac:dyDescent="0.2">
      <c r="A1914" s="60"/>
      <c r="B1914" s="60"/>
      <c r="C1914" s="60"/>
      <c r="D1914" s="60"/>
      <c r="E1914" s="60"/>
      <c r="F1914" s="60"/>
      <c r="G1914" s="60"/>
      <c r="H1914" s="60"/>
      <c r="I1914" s="60"/>
      <c r="J1914" s="60"/>
      <c r="K1914" s="60"/>
      <c r="L1914" s="60"/>
      <c r="M1914" s="60"/>
      <c r="N1914" s="60"/>
      <c r="O1914" s="60"/>
      <c r="P1914" s="60"/>
      <c r="Q1914" s="60"/>
      <c r="R1914" s="334">
        <v>5832</v>
      </c>
      <c r="S1914" s="319" t="s">
        <v>357</v>
      </c>
      <c r="BE1914" s="60"/>
      <c r="BR1914" s="60"/>
      <c r="BX1914" s="151"/>
      <c r="CB1914" s="151"/>
      <c r="CM1914" s="151"/>
      <c r="CO1914" s="151"/>
      <c r="CT1914" s="151"/>
      <c r="CY1914" s="151"/>
    </row>
    <row r="1915" spans="1:103" x14ac:dyDescent="0.2">
      <c r="A1915" s="60"/>
      <c r="B1915" s="60"/>
      <c r="C1915" s="60"/>
      <c r="D1915" s="60"/>
      <c r="E1915" s="60"/>
      <c r="F1915" s="60"/>
      <c r="G1915" s="60"/>
      <c r="H1915" s="60"/>
      <c r="I1915" s="60"/>
      <c r="J1915" s="60"/>
      <c r="K1915" s="60"/>
      <c r="L1915" s="60"/>
      <c r="M1915" s="60"/>
      <c r="N1915" s="60"/>
      <c r="O1915" s="60"/>
      <c r="P1915" s="60"/>
      <c r="Q1915" s="60"/>
      <c r="R1915" s="334">
        <v>5833</v>
      </c>
      <c r="S1915" s="319" t="s">
        <v>357</v>
      </c>
      <c r="BE1915" s="60"/>
      <c r="BR1915" s="60"/>
      <c r="BX1915" s="151"/>
      <c r="CB1915" s="151"/>
      <c r="CM1915" s="151"/>
      <c r="CO1915" s="151"/>
      <c r="CT1915" s="151"/>
      <c r="CY1915" s="151"/>
    </row>
    <row r="1916" spans="1:103" x14ac:dyDescent="0.2">
      <c r="A1916" s="60"/>
      <c r="B1916" s="60"/>
      <c r="C1916" s="60"/>
      <c r="D1916" s="60"/>
      <c r="E1916" s="60"/>
      <c r="F1916" s="60"/>
      <c r="G1916" s="60"/>
      <c r="H1916" s="60"/>
      <c r="I1916" s="60"/>
      <c r="J1916" s="60"/>
      <c r="K1916" s="60"/>
      <c r="L1916" s="60"/>
      <c r="M1916" s="60"/>
      <c r="N1916" s="60"/>
      <c r="O1916" s="60"/>
      <c r="P1916" s="60"/>
      <c r="Q1916" s="60"/>
      <c r="R1916" s="334">
        <v>5836</v>
      </c>
      <c r="S1916" s="319" t="s">
        <v>357</v>
      </c>
      <c r="BE1916" s="60"/>
      <c r="BR1916" s="60"/>
      <c r="BX1916" s="151"/>
      <c r="CB1916" s="151"/>
      <c r="CM1916" s="151"/>
      <c r="CO1916" s="151"/>
      <c r="CT1916" s="151"/>
      <c r="CY1916" s="151"/>
    </row>
    <row r="1917" spans="1:103" x14ac:dyDescent="0.2">
      <c r="A1917" s="60"/>
      <c r="B1917" s="60"/>
      <c r="C1917" s="60"/>
      <c r="D1917" s="60"/>
      <c r="E1917" s="60"/>
      <c r="F1917" s="60"/>
      <c r="G1917" s="60"/>
      <c r="H1917" s="60"/>
      <c r="I1917" s="60"/>
      <c r="J1917" s="60"/>
      <c r="K1917" s="60"/>
      <c r="L1917" s="60"/>
      <c r="M1917" s="60"/>
      <c r="N1917" s="60"/>
      <c r="O1917" s="60"/>
      <c r="P1917" s="60"/>
      <c r="Q1917" s="60"/>
      <c r="R1917" s="334">
        <v>5837</v>
      </c>
      <c r="S1917" s="319" t="s">
        <v>357</v>
      </c>
      <c r="BE1917" s="60"/>
      <c r="BR1917" s="60"/>
      <c r="BX1917" s="151"/>
      <c r="CB1917" s="151"/>
      <c r="CM1917" s="151"/>
      <c r="CO1917" s="151"/>
      <c r="CT1917" s="151"/>
      <c r="CY1917" s="151"/>
    </row>
    <row r="1918" spans="1:103" x14ac:dyDescent="0.2">
      <c r="A1918" s="60"/>
      <c r="B1918" s="60"/>
      <c r="C1918" s="60"/>
      <c r="D1918" s="60"/>
      <c r="E1918" s="60"/>
      <c r="F1918" s="60"/>
      <c r="G1918" s="60"/>
      <c r="H1918" s="60"/>
      <c r="I1918" s="60"/>
      <c r="J1918" s="60"/>
      <c r="K1918" s="60"/>
      <c r="L1918" s="60"/>
      <c r="M1918" s="60"/>
      <c r="N1918" s="60"/>
      <c r="O1918" s="60"/>
      <c r="P1918" s="60"/>
      <c r="Q1918" s="60"/>
      <c r="R1918" s="334">
        <v>5838</v>
      </c>
      <c r="S1918" s="319" t="s">
        <v>357</v>
      </c>
      <c r="BE1918" s="60"/>
      <c r="BR1918" s="60"/>
      <c r="BX1918" s="151"/>
      <c r="CB1918" s="151"/>
      <c r="CM1918" s="151"/>
      <c r="CO1918" s="151"/>
      <c r="CT1918" s="151"/>
      <c r="CY1918" s="151"/>
    </row>
    <row r="1919" spans="1:103" x14ac:dyDescent="0.2">
      <c r="A1919" s="60"/>
      <c r="B1919" s="60"/>
      <c r="C1919" s="60"/>
      <c r="D1919" s="60"/>
      <c r="E1919" s="60"/>
      <c r="F1919" s="60"/>
      <c r="G1919" s="60"/>
      <c r="H1919" s="60"/>
      <c r="I1919" s="60"/>
      <c r="J1919" s="60"/>
      <c r="K1919" s="60"/>
      <c r="L1919" s="60"/>
      <c r="M1919" s="60"/>
      <c r="N1919" s="60"/>
      <c r="O1919" s="60"/>
      <c r="P1919" s="60"/>
      <c r="Q1919" s="60"/>
      <c r="R1919" s="334">
        <v>5839</v>
      </c>
      <c r="S1919" s="319" t="s">
        <v>357</v>
      </c>
      <c r="BE1919" s="60"/>
      <c r="BR1919" s="60"/>
      <c r="BX1919" s="151"/>
      <c r="CB1919" s="151"/>
      <c r="CM1919" s="151"/>
      <c r="CO1919" s="151"/>
      <c r="CT1919" s="151"/>
      <c r="CY1919" s="151"/>
    </row>
    <row r="1920" spans="1:103" x14ac:dyDescent="0.2">
      <c r="A1920" s="60"/>
      <c r="B1920" s="60"/>
      <c r="C1920" s="60"/>
      <c r="D1920" s="60"/>
      <c r="E1920" s="60"/>
      <c r="F1920" s="60"/>
      <c r="G1920" s="60"/>
      <c r="H1920" s="60"/>
      <c r="I1920" s="60"/>
      <c r="J1920" s="60"/>
      <c r="K1920" s="60"/>
      <c r="L1920" s="60"/>
      <c r="M1920" s="60"/>
      <c r="N1920" s="60"/>
      <c r="O1920" s="60"/>
      <c r="P1920" s="60"/>
      <c r="Q1920" s="60"/>
      <c r="R1920" s="334">
        <v>5840</v>
      </c>
      <c r="S1920" s="319" t="s">
        <v>357</v>
      </c>
      <c r="BE1920" s="60"/>
      <c r="BR1920" s="60"/>
      <c r="BX1920" s="151"/>
      <c r="CB1920" s="151"/>
      <c r="CM1920" s="151"/>
      <c r="CO1920" s="151"/>
      <c r="CT1920" s="151"/>
      <c r="CY1920" s="151"/>
    </row>
    <row r="1921" spans="1:103" x14ac:dyDescent="0.2">
      <c r="A1921" s="60"/>
      <c r="B1921" s="60"/>
      <c r="C1921" s="60"/>
      <c r="D1921" s="60"/>
      <c r="E1921" s="60"/>
      <c r="F1921" s="60"/>
      <c r="G1921" s="60"/>
      <c r="H1921" s="60"/>
      <c r="I1921" s="60"/>
      <c r="J1921" s="60"/>
      <c r="K1921" s="60"/>
      <c r="L1921" s="60"/>
      <c r="M1921" s="60"/>
      <c r="N1921" s="60"/>
      <c r="O1921" s="60"/>
      <c r="P1921" s="60"/>
      <c r="Q1921" s="60"/>
      <c r="R1921" s="334">
        <v>5841</v>
      </c>
      <c r="S1921" s="319" t="s">
        <v>357</v>
      </c>
      <c r="BE1921" s="60"/>
      <c r="BR1921" s="60"/>
      <c r="BX1921" s="151"/>
      <c r="CB1921" s="151"/>
      <c r="CM1921" s="151"/>
      <c r="CO1921" s="151"/>
      <c r="CT1921" s="151"/>
      <c r="CY1921" s="151"/>
    </row>
    <row r="1922" spans="1:103" x14ac:dyDescent="0.2">
      <c r="A1922" s="60"/>
      <c r="B1922" s="60"/>
      <c r="C1922" s="60"/>
      <c r="D1922" s="60"/>
      <c r="E1922" s="60"/>
      <c r="F1922" s="60"/>
      <c r="G1922" s="60"/>
      <c r="H1922" s="60"/>
      <c r="I1922" s="60"/>
      <c r="J1922" s="60"/>
      <c r="K1922" s="60"/>
      <c r="L1922" s="60"/>
      <c r="M1922" s="60"/>
      <c r="N1922" s="60"/>
      <c r="O1922" s="60"/>
      <c r="P1922" s="60"/>
      <c r="Q1922" s="60"/>
      <c r="R1922" s="334">
        <v>5842</v>
      </c>
      <c r="S1922" s="319" t="s">
        <v>357</v>
      </c>
      <c r="BE1922" s="60"/>
      <c r="BR1922" s="60"/>
      <c r="BX1922" s="151"/>
      <c r="CB1922" s="151"/>
      <c r="CM1922" s="151"/>
      <c r="CO1922" s="151"/>
      <c r="CT1922" s="151"/>
      <c r="CY1922" s="151"/>
    </row>
    <row r="1923" spans="1:103" x14ac:dyDescent="0.2">
      <c r="A1923" s="60"/>
      <c r="B1923" s="60"/>
      <c r="C1923" s="60"/>
      <c r="D1923" s="60"/>
      <c r="E1923" s="60"/>
      <c r="F1923" s="60"/>
      <c r="G1923" s="60"/>
      <c r="H1923" s="60"/>
      <c r="I1923" s="60"/>
      <c r="J1923" s="60"/>
      <c r="K1923" s="60"/>
      <c r="L1923" s="60"/>
      <c r="M1923" s="60"/>
      <c r="N1923" s="60"/>
      <c r="O1923" s="60"/>
      <c r="P1923" s="60"/>
      <c r="Q1923" s="60"/>
      <c r="R1923" s="334">
        <v>5843</v>
      </c>
      <c r="S1923" s="319" t="s">
        <v>357</v>
      </c>
      <c r="BE1923" s="60"/>
      <c r="BR1923" s="60"/>
      <c r="BX1923" s="151"/>
      <c r="CB1923" s="151"/>
      <c r="CM1923" s="151"/>
      <c r="CO1923" s="151"/>
      <c r="CT1923" s="151"/>
      <c r="CY1923" s="151"/>
    </row>
    <row r="1924" spans="1:103" x14ac:dyDescent="0.2">
      <c r="A1924" s="60"/>
      <c r="B1924" s="60"/>
      <c r="C1924" s="60"/>
      <c r="D1924" s="60"/>
      <c r="E1924" s="60"/>
      <c r="F1924" s="60"/>
      <c r="G1924" s="60"/>
      <c r="H1924" s="60"/>
      <c r="I1924" s="60"/>
      <c r="J1924" s="60"/>
      <c r="K1924" s="60"/>
      <c r="L1924" s="60"/>
      <c r="M1924" s="60"/>
      <c r="N1924" s="60"/>
      <c r="O1924" s="60"/>
      <c r="P1924" s="60"/>
      <c r="Q1924" s="60"/>
      <c r="R1924" s="334">
        <v>5845</v>
      </c>
      <c r="S1924" s="319" t="s">
        <v>357</v>
      </c>
      <c r="BE1924" s="60"/>
      <c r="BR1924" s="60"/>
      <c r="BX1924" s="151"/>
      <c r="CB1924" s="151"/>
      <c r="CM1924" s="151"/>
      <c r="CO1924" s="151"/>
      <c r="CT1924" s="151"/>
      <c r="CY1924" s="151"/>
    </row>
    <row r="1925" spans="1:103" x14ac:dyDescent="0.2">
      <c r="A1925" s="60"/>
      <c r="B1925" s="60"/>
      <c r="C1925" s="60"/>
      <c r="D1925" s="60"/>
      <c r="E1925" s="60"/>
      <c r="F1925" s="60"/>
      <c r="G1925" s="60"/>
      <c r="H1925" s="60"/>
      <c r="I1925" s="60"/>
      <c r="J1925" s="60"/>
      <c r="K1925" s="60"/>
      <c r="L1925" s="60"/>
      <c r="M1925" s="60"/>
      <c r="N1925" s="60"/>
      <c r="O1925" s="60"/>
      <c r="P1925" s="60"/>
      <c r="Q1925" s="60"/>
      <c r="R1925" s="334">
        <v>5846</v>
      </c>
      <c r="S1925" s="319" t="s">
        <v>357</v>
      </c>
      <c r="BE1925" s="60"/>
      <c r="BR1925" s="60"/>
      <c r="BX1925" s="151"/>
      <c r="CB1925" s="151"/>
      <c r="CM1925" s="151"/>
      <c r="CO1925" s="151"/>
      <c r="CT1925" s="151"/>
      <c r="CY1925" s="151"/>
    </row>
    <row r="1926" spans="1:103" x14ac:dyDescent="0.2">
      <c r="A1926" s="60"/>
      <c r="B1926" s="60"/>
      <c r="C1926" s="60"/>
      <c r="D1926" s="60"/>
      <c r="E1926" s="60"/>
      <c r="F1926" s="60"/>
      <c r="G1926" s="60"/>
      <c r="H1926" s="60"/>
      <c r="I1926" s="60"/>
      <c r="J1926" s="60"/>
      <c r="K1926" s="60"/>
      <c r="L1926" s="60"/>
      <c r="M1926" s="60"/>
      <c r="N1926" s="60"/>
      <c r="O1926" s="60"/>
      <c r="P1926" s="60"/>
      <c r="Q1926" s="60"/>
      <c r="R1926" s="334">
        <v>5847</v>
      </c>
      <c r="S1926" s="319" t="s">
        <v>357</v>
      </c>
      <c r="BE1926" s="60"/>
      <c r="BR1926" s="60"/>
      <c r="BX1926" s="151"/>
      <c r="CB1926" s="151"/>
      <c r="CM1926" s="151"/>
      <c r="CO1926" s="151"/>
      <c r="CT1926" s="151"/>
      <c r="CY1926" s="151"/>
    </row>
    <row r="1927" spans="1:103" x14ac:dyDescent="0.2">
      <c r="A1927" s="60"/>
      <c r="B1927" s="60"/>
      <c r="C1927" s="60"/>
      <c r="D1927" s="60"/>
      <c r="E1927" s="60"/>
      <c r="F1927" s="60"/>
      <c r="G1927" s="60"/>
      <c r="H1927" s="60"/>
      <c r="I1927" s="60"/>
      <c r="J1927" s="60"/>
      <c r="K1927" s="60"/>
      <c r="L1927" s="60"/>
      <c r="M1927" s="60"/>
      <c r="N1927" s="60"/>
      <c r="O1927" s="60"/>
      <c r="P1927" s="60"/>
      <c r="Q1927" s="60"/>
      <c r="R1927" s="334">
        <v>5848</v>
      </c>
      <c r="S1927" s="319" t="s">
        <v>357</v>
      </c>
      <c r="BE1927" s="60"/>
      <c r="BR1927" s="60"/>
      <c r="BX1927" s="151"/>
      <c r="CB1927" s="151"/>
      <c r="CM1927" s="151"/>
      <c r="CO1927" s="151"/>
      <c r="CT1927" s="151"/>
      <c r="CY1927" s="151"/>
    </row>
    <row r="1928" spans="1:103" x14ac:dyDescent="0.2">
      <c r="A1928" s="60"/>
      <c r="B1928" s="60"/>
      <c r="C1928" s="60"/>
      <c r="D1928" s="60"/>
      <c r="E1928" s="60"/>
      <c r="F1928" s="60"/>
      <c r="G1928" s="60"/>
      <c r="H1928" s="60"/>
      <c r="I1928" s="60"/>
      <c r="J1928" s="60"/>
      <c r="K1928" s="60"/>
      <c r="L1928" s="60"/>
      <c r="M1928" s="60"/>
      <c r="N1928" s="60"/>
      <c r="O1928" s="60"/>
      <c r="P1928" s="60"/>
      <c r="Q1928" s="60"/>
      <c r="R1928" s="334">
        <v>5849</v>
      </c>
      <c r="S1928" s="319" t="s">
        <v>357</v>
      </c>
      <c r="BE1928" s="60"/>
      <c r="BR1928" s="60"/>
      <c r="BX1928" s="151"/>
      <c r="CB1928" s="151"/>
      <c r="CM1928" s="151"/>
      <c r="CO1928" s="151"/>
      <c r="CT1928" s="151"/>
      <c r="CY1928" s="151"/>
    </row>
    <row r="1929" spans="1:103" x14ac:dyDescent="0.2">
      <c r="A1929" s="60"/>
      <c r="B1929" s="60"/>
      <c r="C1929" s="60"/>
      <c r="D1929" s="60"/>
      <c r="E1929" s="60"/>
      <c r="F1929" s="60"/>
      <c r="G1929" s="60"/>
      <c r="H1929" s="60"/>
      <c r="I1929" s="60"/>
      <c r="J1929" s="60"/>
      <c r="K1929" s="60"/>
      <c r="L1929" s="60"/>
      <c r="M1929" s="60"/>
      <c r="N1929" s="60"/>
      <c r="O1929" s="60"/>
      <c r="P1929" s="60"/>
      <c r="Q1929" s="60"/>
      <c r="R1929" s="334">
        <v>5850</v>
      </c>
      <c r="S1929" s="319" t="s">
        <v>357</v>
      </c>
      <c r="BE1929" s="60"/>
      <c r="BR1929" s="60"/>
      <c r="BX1929" s="151"/>
      <c r="CB1929" s="151"/>
      <c r="CM1929" s="151"/>
      <c r="CO1929" s="151"/>
      <c r="CT1929" s="151"/>
      <c r="CY1929" s="151"/>
    </row>
    <row r="1930" spans="1:103" x14ac:dyDescent="0.2">
      <c r="A1930" s="60"/>
      <c r="B1930" s="60"/>
      <c r="C1930" s="60"/>
      <c r="D1930" s="60"/>
      <c r="E1930" s="60"/>
      <c r="F1930" s="60"/>
      <c r="G1930" s="60"/>
      <c r="H1930" s="60"/>
      <c r="I1930" s="60"/>
      <c r="J1930" s="60"/>
      <c r="K1930" s="60"/>
      <c r="L1930" s="60"/>
      <c r="M1930" s="60"/>
      <c r="N1930" s="60"/>
      <c r="O1930" s="60"/>
      <c r="P1930" s="60"/>
      <c r="Q1930" s="60"/>
      <c r="R1930" s="334">
        <v>5851</v>
      </c>
      <c r="S1930" s="319" t="s">
        <v>357</v>
      </c>
      <c r="BE1930" s="60"/>
      <c r="BR1930" s="60"/>
      <c r="BX1930" s="151"/>
      <c r="CB1930" s="151"/>
      <c r="CM1930" s="151"/>
      <c r="CO1930" s="151"/>
      <c r="CT1930" s="151"/>
      <c r="CY1930" s="151"/>
    </row>
    <row r="1931" spans="1:103" x14ac:dyDescent="0.2">
      <c r="A1931" s="60"/>
      <c r="B1931" s="60"/>
      <c r="C1931" s="60"/>
      <c r="D1931" s="60"/>
      <c r="E1931" s="60"/>
      <c r="F1931" s="60"/>
      <c r="G1931" s="60"/>
      <c r="H1931" s="60"/>
      <c r="I1931" s="60"/>
      <c r="J1931" s="60"/>
      <c r="K1931" s="60"/>
      <c r="L1931" s="60"/>
      <c r="M1931" s="60"/>
      <c r="N1931" s="60"/>
      <c r="O1931" s="60"/>
      <c r="P1931" s="60"/>
      <c r="Q1931" s="60"/>
      <c r="R1931" s="334">
        <v>5853</v>
      </c>
      <c r="S1931" s="319" t="s">
        <v>357</v>
      </c>
      <c r="BE1931" s="60"/>
      <c r="BR1931" s="60"/>
      <c r="BX1931" s="151"/>
      <c r="CB1931" s="151"/>
      <c r="CM1931" s="151"/>
      <c r="CO1931" s="151"/>
      <c r="CT1931" s="151"/>
      <c r="CY1931" s="151"/>
    </row>
    <row r="1932" spans="1:103" x14ac:dyDescent="0.2">
      <c r="A1932" s="60"/>
      <c r="B1932" s="60"/>
      <c r="C1932" s="60"/>
      <c r="D1932" s="60"/>
      <c r="E1932" s="60"/>
      <c r="F1932" s="60"/>
      <c r="G1932" s="60"/>
      <c r="H1932" s="60"/>
      <c r="I1932" s="60"/>
      <c r="J1932" s="60"/>
      <c r="K1932" s="60"/>
      <c r="L1932" s="60"/>
      <c r="M1932" s="60"/>
      <c r="N1932" s="60"/>
      <c r="O1932" s="60"/>
      <c r="P1932" s="60"/>
      <c r="Q1932" s="60"/>
      <c r="R1932" s="334">
        <v>5855</v>
      </c>
      <c r="S1932" s="319" t="s">
        <v>357</v>
      </c>
      <c r="BE1932" s="60"/>
      <c r="BR1932" s="60"/>
      <c r="BX1932" s="151"/>
      <c r="CB1932" s="151"/>
      <c r="CM1932" s="151"/>
      <c r="CO1932" s="151"/>
      <c r="CT1932" s="151"/>
      <c r="CY1932" s="151"/>
    </row>
    <row r="1933" spans="1:103" x14ac:dyDescent="0.2">
      <c r="A1933" s="60"/>
      <c r="B1933" s="60"/>
      <c r="C1933" s="60"/>
      <c r="D1933" s="60"/>
      <c r="E1933" s="60"/>
      <c r="F1933" s="60"/>
      <c r="G1933" s="60"/>
      <c r="H1933" s="60"/>
      <c r="I1933" s="60"/>
      <c r="J1933" s="60"/>
      <c r="K1933" s="60"/>
      <c r="L1933" s="60"/>
      <c r="M1933" s="60"/>
      <c r="N1933" s="60"/>
      <c r="O1933" s="60"/>
      <c r="P1933" s="60"/>
      <c r="Q1933" s="60"/>
      <c r="R1933" s="334">
        <v>5857</v>
      </c>
      <c r="S1933" s="319" t="s">
        <v>357</v>
      </c>
      <c r="BE1933" s="60"/>
      <c r="BR1933" s="60"/>
      <c r="BX1933" s="151"/>
      <c r="CB1933" s="151"/>
      <c r="CM1933" s="151"/>
      <c r="CO1933" s="151"/>
      <c r="CT1933" s="151"/>
      <c r="CY1933" s="151"/>
    </row>
    <row r="1934" spans="1:103" x14ac:dyDescent="0.2">
      <c r="A1934" s="60"/>
      <c r="B1934" s="60"/>
      <c r="C1934" s="60"/>
      <c r="D1934" s="60"/>
      <c r="E1934" s="60"/>
      <c r="F1934" s="60"/>
      <c r="G1934" s="60"/>
      <c r="H1934" s="60"/>
      <c r="I1934" s="60"/>
      <c r="J1934" s="60"/>
      <c r="K1934" s="60"/>
      <c r="L1934" s="60"/>
      <c r="M1934" s="60"/>
      <c r="N1934" s="60"/>
      <c r="O1934" s="60"/>
      <c r="P1934" s="60"/>
      <c r="Q1934" s="60"/>
      <c r="R1934" s="334">
        <v>5858</v>
      </c>
      <c r="S1934" s="319" t="s">
        <v>357</v>
      </c>
      <c r="BE1934" s="60"/>
      <c r="BR1934" s="60"/>
      <c r="BX1934" s="151"/>
      <c r="CB1934" s="151"/>
      <c r="CM1934" s="151"/>
      <c r="CO1934" s="151"/>
      <c r="CT1934" s="151"/>
      <c r="CY1934" s="151"/>
    </row>
    <row r="1935" spans="1:103" x14ac:dyDescent="0.2">
      <c r="A1935" s="60"/>
      <c r="B1935" s="60"/>
      <c r="C1935" s="60"/>
      <c r="D1935" s="60"/>
      <c r="E1935" s="60"/>
      <c r="F1935" s="60"/>
      <c r="G1935" s="60"/>
      <c r="H1935" s="60"/>
      <c r="I1935" s="60"/>
      <c r="J1935" s="60"/>
      <c r="K1935" s="60"/>
      <c r="L1935" s="60"/>
      <c r="M1935" s="60"/>
      <c r="N1935" s="60"/>
      <c r="O1935" s="60"/>
      <c r="P1935" s="60"/>
      <c r="Q1935" s="60"/>
      <c r="R1935" s="334">
        <v>5859</v>
      </c>
      <c r="S1935" s="319" t="s">
        <v>357</v>
      </c>
      <c r="BE1935" s="60"/>
      <c r="BR1935" s="60"/>
      <c r="BX1935" s="151"/>
      <c r="CB1935" s="151"/>
      <c r="CM1935" s="151"/>
      <c r="CO1935" s="151"/>
      <c r="CT1935" s="151"/>
      <c r="CY1935" s="151"/>
    </row>
    <row r="1936" spans="1:103" x14ac:dyDescent="0.2">
      <c r="A1936" s="60"/>
      <c r="B1936" s="60"/>
      <c r="C1936" s="60"/>
      <c r="D1936" s="60"/>
      <c r="E1936" s="60"/>
      <c r="F1936" s="60"/>
      <c r="G1936" s="60"/>
      <c r="H1936" s="60"/>
      <c r="I1936" s="60"/>
      <c r="J1936" s="60"/>
      <c r="K1936" s="60"/>
      <c r="L1936" s="60"/>
      <c r="M1936" s="60"/>
      <c r="N1936" s="60"/>
      <c r="O1936" s="60"/>
      <c r="P1936" s="60"/>
      <c r="Q1936" s="60"/>
      <c r="R1936" s="334">
        <v>5860</v>
      </c>
      <c r="S1936" s="319" t="s">
        <v>357</v>
      </c>
      <c r="BE1936" s="60"/>
      <c r="BR1936" s="60"/>
      <c r="BX1936" s="151"/>
      <c r="CB1936" s="151"/>
      <c r="CM1936" s="151"/>
      <c r="CO1936" s="151"/>
      <c r="CT1936" s="151"/>
      <c r="CY1936" s="151"/>
    </row>
    <row r="1937" spans="1:103" x14ac:dyDescent="0.2">
      <c r="A1937" s="60"/>
      <c r="B1937" s="60"/>
      <c r="C1937" s="60"/>
      <c r="D1937" s="60"/>
      <c r="E1937" s="60"/>
      <c r="F1937" s="60"/>
      <c r="G1937" s="60"/>
      <c r="H1937" s="60"/>
      <c r="I1937" s="60"/>
      <c r="J1937" s="60"/>
      <c r="K1937" s="60"/>
      <c r="L1937" s="60"/>
      <c r="M1937" s="60"/>
      <c r="N1937" s="60"/>
      <c r="O1937" s="60"/>
      <c r="P1937" s="60"/>
      <c r="Q1937" s="60"/>
      <c r="R1937" s="334">
        <v>5861</v>
      </c>
      <c r="S1937" s="319" t="s">
        <v>357</v>
      </c>
      <c r="BE1937" s="60"/>
      <c r="BR1937" s="60"/>
      <c r="BX1937" s="151"/>
      <c r="CB1937" s="151"/>
      <c r="CM1937" s="151"/>
      <c r="CO1937" s="151"/>
      <c r="CT1937" s="151"/>
      <c r="CY1937" s="151"/>
    </row>
    <row r="1938" spans="1:103" x14ac:dyDescent="0.2">
      <c r="A1938" s="60"/>
      <c r="B1938" s="60"/>
      <c r="C1938" s="60"/>
      <c r="D1938" s="60"/>
      <c r="E1938" s="60"/>
      <c r="F1938" s="60"/>
      <c r="G1938" s="60"/>
      <c r="H1938" s="60"/>
      <c r="I1938" s="60"/>
      <c r="J1938" s="60"/>
      <c r="K1938" s="60"/>
      <c r="L1938" s="60"/>
      <c r="M1938" s="60"/>
      <c r="N1938" s="60"/>
      <c r="O1938" s="60"/>
      <c r="P1938" s="60"/>
      <c r="Q1938" s="60"/>
      <c r="R1938" s="334">
        <v>5862</v>
      </c>
      <c r="S1938" s="319" t="s">
        <v>357</v>
      </c>
      <c r="BE1938" s="60"/>
      <c r="BR1938" s="60"/>
      <c r="BX1938" s="151"/>
      <c r="CB1938" s="151"/>
      <c r="CM1938" s="151"/>
      <c r="CO1938" s="151"/>
      <c r="CT1938" s="151"/>
      <c r="CY1938" s="151"/>
    </row>
    <row r="1939" spans="1:103" x14ac:dyDescent="0.2">
      <c r="A1939" s="60"/>
      <c r="B1939" s="60"/>
      <c r="C1939" s="60"/>
      <c r="D1939" s="60"/>
      <c r="E1939" s="60"/>
      <c r="F1939" s="60"/>
      <c r="G1939" s="60"/>
      <c r="H1939" s="60"/>
      <c r="I1939" s="60"/>
      <c r="J1939" s="60"/>
      <c r="K1939" s="60"/>
      <c r="L1939" s="60"/>
      <c r="M1939" s="60"/>
      <c r="N1939" s="60"/>
      <c r="O1939" s="60"/>
      <c r="P1939" s="60"/>
      <c r="Q1939" s="60"/>
      <c r="R1939" s="334">
        <v>5863</v>
      </c>
      <c r="S1939" s="319" t="s">
        <v>357</v>
      </c>
      <c r="BE1939" s="60"/>
      <c r="BR1939" s="60"/>
      <c r="BX1939" s="151"/>
      <c r="CB1939" s="151"/>
      <c r="CM1939" s="151"/>
      <c r="CO1939" s="151"/>
      <c r="CT1939" s="151"/>
      <c r="CY1939" s="151"/>
    </row>
    <row r="1940" spans="1:103" x14ac:dyDescent="0.2">
      <c r="A1940" s="60"/>
      <c r="B1940" s="60"/>
      <c r="C1940" s="60"/>
      <c r="D1940" s="60"/>
      <c r="E1940" s="60"/>
      <c r="F1940" s="60"/>
      <c r="G1940" s="60"/>
      <c r="H1940" s="60"/>
      <c r="I1940" s="60"/>
      <c r="J1940" s="60"/>
      <c r="K1940" s="60"/>
      <c r="L1940" s="60"/>
      <c r="M1940" s="60"/>
      <c r="N1940" s="60"/>
      <c r="O1940" s="60"/>
      <c r="P1940" s="60"/>
      <c r="Q1940" s="60"/>
      <c r="R1940" s="334">
        <v>5866</v>
      </c>
      <c r="S1940" s="319" t="s">
        <v>357</v>
      </c>
      <c r="BE1940" s="60"/>
      <c r="BR1940" s="60"/>
      <c r="BX1940" s="151"/>
      <c r="CB1940" s="151"/>
      <c r="CM1940" s="151"/>
      <c r="CO1940" s="151"/>
      <c r="CT1940" s="151"/>
      <c r="CY1940" s="151"/>
    </row>
    <row r="1941" spans="1:103" x14ac:dyDescent="0.2">
      <c r="A1941" s="60"/>
      <c r="B1941" s="60"/>
      <c r="C1941" s="60"/>
      <c r="D1941" s="60"/>
      <c r="E1941" s="60"/>
      <c r="F1941" s="60"/>
      <c r="G1941" s="60"/>
      <c r="H1941" s="60"/>
      <c r="I1941" s="60"/>
      <c r="J1941" s="60"/>
      <c r="K1941" s="60"/>
      <c r="L1941" s="60"/>
      <c r="M1941" s="60"/>
      <c r="N1941" s="60"/>
      <c r="O1941" s="60"/>
      <c r="P1941" s="60"/>
      <c r="Q1941" s="60"/>
      <c r="R1941" s="334">
        <v>5867</v>
      </c>
      <c r="S1941" s="319" t="s">
        <v>357</v>
      </c>
      <c r="BE1941" s="60"/>
      <c r="BR1941" s="60"/>
      <c r="BX1941" s="151"/>
      <c r="CB1941" s="151"/>
      <c r="CM1941" s="151"/>
      <c r="CO1941" s="151"/>
      <c r="CT1941" s="151"/>
      <c r="CY1941" s="151"/>
    </row>
    <row r="1942" spans="1:103" x14ac:dyDescent="0.2">
      <c r="A1942" s="60"/>
      <c r="B1942" s="60"/>
      <c r="C1942" s="60"/>
      <c r="D1942" s="60"/>
      <c r="E1942" s="60"/>
      <c r="F1942" s="60"/>
      <c r="G1942" s="60"/>
      <c r="H1942" s="60"/>
      <c r="I1942" s="60"/>
      <c r="J1942" s="60"/>
      <c r="K1942" s="60"/>
      <c r="L1942" s="60"/>
      <c r="M1942" s="60"/>
      <c r="N1942" s="60"/>
      <c r="O1942" s="60"/>
      <c r="P1942" s="60"/>
      <c r="Q1942" s="60"/>
      <c r="R1942" s="334">
        <v>5868</v>
      </c>
      <c r="S1942" s="319" t="s">
        <v>357</v>
      </c>
      <c r="BE1942" s="60"/>
      <c r="BR1942" s="60"/>
      <c r="BX1942" s="151"/>
      <c r="CB1942" s="151"/>
      <c r="CM1942" s="151"/>
      <c r="CO1942" s="151"/>
      <c r="CT1942" s="151"/>
      <c r="CY1942" s="151"/>
    </row>
    <row r="1943" spans="1:103" x14ac:dyDescent="0.2">
      <c r="A1943" s="60"/>
      <c r="B1943" s="60"/>
      <c r="C1943" s="60"/>
      <c r="D1943" s="60"/>
      <c r="E1943" s="60"/>
      <c r="F1943" s="60"/>
      <c r="G1943" s="60"/>
      <c r="H1943" s="60"/>
      <c r="I1943" s="60"/>
      <c r="J1943" s="60"/>
      <c r="K1943" s="60"/>
      <c r="L1943" s="60"/>
      <c r="M1943" s="60"/>
      <c r="N1943" s="60"/>
      <c r="O1943" s="60"/>
      <c r="P1943" s="60"/>
      <c r="Q1943" s="60"/>
      <c r="R1943" s="334">
        <v>5871</v>
      </c>
      <c r="S1943" s="319" t="s">
        <v>357</v>
      </c>
      <c r="BE1943" s="60"/>
      <c r="BR1943" s="60"/>
      <c r="BX1943" s="151"/>
      <c r="CB1943" s="151"/>
      <c r="CM1943" s="151"/>
      <c r="CO1943" s="151"/>
      <c r="CT1943" s="151"/>
      <c r="CY1943" s="151"/>
    </row>
    <row r="1944" spans="1:103" x14ac:dyDescent="0.2">
      <c r="A1944" s="60"/>
      <c r="B1944" s="60"/>
      <c r="C1944" s="60"/>
      <c r="D1944" s="60"/>
      <c r="E1944" s="60"/>
      <c r="F1944" s="60"/>
      <c r="G1944" s="60"/>
      <c r="H1944" s="60"/>
      <c r="I1944" s="60"/>
      <c r="J1944" s="60"/>
      <c r="K1944" s="60"/>
      <c r="L1944" s="60"/>
      <c r="M1944" s="60"/>
      <c r="N1944" s="60"/>
      <c r="O1944" s="60"/>
      <c r="P1944" s="60"/>
      <c r="Q1944" s="60"/>
      <c r="R1944" s="334">
        <v>5872</v>
      </c>
      <c r="S1944" s="319" t="s">
        <v>357</v>
      </c>
      <c r="BE1944" s="60"/>
      <c r="BR1944" s="60"/>
      <c r="BX1944" s="151"/>
      <c r="CB1944" s="151"/>
      <c r="CM1944" s="151"/>
      <c r="CO1944" s="151"/>
      <c r="CT1944" s="151"/>
      <c r="CY1944" s="151"/>
    </row>
    <row r="1945" spans="1:103" x14ac:dyDescent="0.2">
      <c r="A1945" s="60"/>
      <c r="B1945" s="60"/>
      <c r="C1945" s="60"/>
      <c r="D1945" s="60"/>
      <c r="E1945" s="60"/>
      <c r="F1945" s="60"/>
      <c r="G1945" s="60"/>
      <c r="H1945" s="60"/>
      <c r="I1945" s="60"/>
      <c r="J1945" s="60"/>
      <c r="K1945" s="60"/>
      <c r="L1945" s="60"/>
      <c r="M1945" s="60"/>
      <c r="N1945" s="60"/>
      <c r="O1945" s="60"/>
      <c r="P1945" s="60"/>
      <c r="Q1945" s="60"/>
      <c r="R1945" s="334">
        <v>5873</v>
      </c>
      <c r="S1945" s="319" t="s">
        <v>357</v>
      </c>
      <c r="BE1945" s="60"/>
      <c r="BR1945" s="60"/>
      <c r="BX1945" s="151"/>
      <c r="CB1945" s="151"/>
      <c r="CM1945" s="151"/>
      <c r="CO1945" s="151"/>
      <c r="CT1945" s="151"/>
      <c r="CY1945" s="151"/>
    </row>
    <row r="1946" spans="1:103" x14ac:dyDescent="0.2">
      <c r="A1946" s="60"/>
      <c r="B1946" s="60"/>
      <c r="C1946" s="60"/>
      <c r="D1946" s="60"/>
      <c r="E1946" s="60"/>
      <c r="F1946" s="60"/>
      <c r="G1946" s="60"/>
      <c r="H1946" s="60"/>
      <c r="I1946" s="60"/>
      <c r="J1946" s="60"/>
      <c r="K1946" s="60"/>
      <c r="L1946" s="60"/>
      <c r="M1946" s="60"/>
      <c r="N1946" s="60"/>
      <c r="O1946" s="60"/>
      <c r="P1946" s="60"/>
      <c r="Q1946" s="60"/>
      <c r="R1946" s="334">
        <v>5874</v>
      </c>
      <c r="S1946" s="319" t="s">
        <v>357</v>
      </c>
      <c r="BE1946" s="60"/>
      <c r="BR1946" s="60"/>
      <c r="BX1946" s="151"/>
      <c r="CB1946" s="151"/>
      <c r="CM1946" s="151"/>
      <c r="CO1946" s="151"/>
      <c r="CT1946" s="151"/>
      <c r="CY1946" s="151"/>
    </row>
    <row r="1947" spans="1:103" x14ac:dyDescent="0.2">
      <c r="A1947" s="60"/>
      <c r="B1947" s="60"/>
      <c r="C1947" s="60"/>
      <c r="D1947" s="60"/>
      <c r="E1947" s="60"/>
      <c r="F1947" s="60"/>
      <c r="G1947" s="60"/>
      <c r="H1947" s="60"/>
      <c r="I1947" s="60"/>
      <c r="J1947" s="60"/>
      <c r="K1947" s="60"/>
      <c r="L1947" s="60"/>
      <c r="M1947" s="60"/>
      <c r="N1947" s="60"/>
      <c r="O1947" s="60"/>
      <c r="P1947" s="60"/>
      <c r="Q1947" s="60"/>
      <c r="R1947" s="334">
        <v>5875</v>
      </c>
      <c r="S1947" s="319" t="s">
        <v>357</v>
      </c>
      <c r="BE1947" s="60"/>
      <c r="BR1947" s="60"/>
      <c r="BX1947" s="151"/>
      <c r="CB1947" s="151"/>
      <c r="CM1947" s="151"/>
      <c r="CO1947" s="151"/>
      <c r="CT1947" s="151"/>
      <c r="CY1947" s="151"/>
    </row>
    <row r="1948" spans="1:103" x14ac:dyDescent="0.2">
      <c r="A1948" s="60"/>
      <c r="B1948" s="60"/>
      <c r="C1948" s="60"/>
      <c r="D1948" s="60"/>
      <c r="E1948" s="60"/>
      <c r="F1948" s="60"/>
      <c r="G1948" s="60"/>
      <c r="H1948" s="60"/>
      <c r="I1948" s="60"/>
      <c r="J1948" s="60"/>
      <c r="K1948" s="60"/>
      <c r="L1948" s="60"/>
      <c r="M1948" s="60"/>
      <c r="N1948" s="60"/>
      <c r="O1948" s="60"/>
      <c r="P1948" s="60"/>
      <c r="Q1948" s="60"/>
      <c r="R1948" s="334">
        <v>5901</v>
      </c>
      <c r="S1948" s="319" t="s">
        <v>357</v>
      </c>
      <c r="BE1948" s="60"/>
      <c r="BR1948" s="60"/>
      <c r="BX1948" s="151"/>
      <c r="CB1948" s="151"/>
      <c r="CM1948" s="151"/>
      <c r="CO1948" s="151"/>
      <c r="CT1948" s="151"/>
      <c r="CY1948" s="151"/>
    </row>
    <row r="1949" spans="1:103" x14ac:dyDescent="0.2">
      <c r="A1949" s="60"/>
      <c r="B1949" s="60"/>
      <c r="C1949" s="60"/>
      <c r="D1949" s="60"/>
      <c r="E1949" s="60"/>
      <c r="F1949" s="60"/>
      <c r="G1949" s="60"/>
      <c r="H1949" s="60"/>
      <c r="I1949" s="60"/>
      <c r="J1949" s="60"/>
      <c r="K1949" s="60"/>
      <c r="L1949" s="60"/>
      <c r="M1949" s="60"/>
      <c r="N1949" s="60"/>
      <c r="O1949" s="60"/>
      <c r="P1949" s="60"/>
      <c r="Q1949" s="60"/>
      <c r="R1949" s="334">
        <v>5902</v>
      </c>
      <c r="S1949" s="319" t="s">
        <v>357</v>
      </c>
      <c r="BE1949" s="60"/>
      <c r="BR1949" s="60"/>
      <c r="BX1949" s="151"/>
      <c r="CB1949" s="151"/>
      <c r="CM1949" s="151"/>
      <c r="CO1949" s="151"/>
      <c r="CT1949" s="151"/>
      <c r="CY1949" s="151"/>
    </row>
    <row r="1950" spans="1:103" x14ac:dyDescent="0.2">
      <c r="A1950" s="60"/>
      <c r="B1950" s="60"/>
      <c r="C1950" s="60"/>
      <c r="D1950" s="60"/>
      <c r="E1950" s="60"/>
      <c r="F1950" s="60"/>
      <c r="G1950" s="60"/>
      <c r="H1950" s="60"/>
      <c r="I1950" s="60"/>
      <c r="J1950" s="60"/>
      <c r="K1950" s="60"/>
      <c r="L1950" s="60"/>
      <c r="M1950" s="60"/>
      <c r="N1950" s="60"/>
      <c r="O1950" s="60"/>
      <c r="P1950" s="60"/>
      <c r="Q1950" s="60"/>
      <c r="R1950" s="334">
        <v>5903</v>
      </c>
      <c r="S1950" s="319" t="s">
        <v>357</v>
      </c>
      <c r="BE1950" s="60"/>
      <c r="BR1950" s="60"/>
      <c r="BX1950" s="151"/>
      <c r="CB1950" s="151"/>
      <c r="CM1950" s="151"/>
      <c r="CO1950" s="151"/>
      <c r="CT1950" s="151"/>
      <c r="CY1950" s="151"/>
    </row>
    <row r="1951" spans="1:103" x14ac:dyDescent="0.2">
      <c r="A1951" s="60"/>
      <c r="B1951" s="60"/>
      <c r="C1951" s="60"/>
      <c r="D1951" s="60"/>
      <c r="E1951" s="60"/>
      <c r="F1951" s="60"/>
      <c r="G1951" s="60"/>
      <c r="H1951" s="60"/>
      <c r="I1951" s="60"/>
      <c r="J1951" s="60"/>
      <c r="K1951" s="60"/>
      <c r="L1951" s="60"/>
      <c r="M1951" s="60"/>
      <c r="N1951" s="60"/>
      <c r="O1951" s="60"/>
      <c r="P1951" s="60"/>
      <c r="Q1951" s="60"/>
      <c r="R1951" s="334">
        <v>5904</v>
      </c>
      <c r="S1951" s="319" t="s">
        <v>357</v>
      </c>
      <c r="BE1951" s="60"/>
      <c r="BR1951" s="60"/>
      <c r="BX1951" s="151"/>
      <c r="CB1951" s="151"/>
      <c r="CM1951" s="151"/>
      <c r="CO1951" s="151"/>
      <c r="CT1951" s="151"/>
      <c r="CY1951" s="151"/>
    </row>
    <row r="1952" spans="1:103" x14ac:dyDescent="0.2">
      <c r="A1952" s="60"/>
      <c r="B1952" s="60"/>
      <c r="C1952" s="60"/>
      <c r="D1952" s="60"/>
      <c r="E1952" s="60"/>
      <c r="F1952" s="60"/>
      <c r="G1952" s="60"/>
      <c r="H1952" s="60"/>
      <c r="I1952" s="60"/>
      <c r="J1952" s="60"/>
      <c r="K1952" s="60"/>
      <c r="L1952" s="60"/>
      <c r="M1952" s="60"/>
      <c r="N1952" s="60"/>
      <c r="O1952" s="60"/>
      <c r="P1952" s="60"/>
      <c r="Q1952" s="60"/>
      <c r="R1952" s="334">
        <v>5905</v>
      </c>
      <c r="S1952" s="319" t="s">
        <v>357</v>
      </c>
      <c r="BE1952" s="60"/>
      <c r="BR1952" s="60"/>
      <c r="BX1952" s="151"/>
      <c r="CB1952" s="151"/>
      <c r="CM1952" s="151"/>
      <c r="CO1952" s="151"/>
      <c r="CT1952" s="151"/>
      <c r="CY1952" s="151"/>
    </row>
    <row r="1953" spans="1:103" x14ac:dyDescent="0.2">
      <c r="A1953" s="60"/>
      <c r="B1953" s="60"/>
      <c r="C1953" s="60"/>
      <c r="D1953" s="60"/>
      <c r="E1953" s="60"/>
      <c r="F1953" s="60"/>
      <c r="G1953" s="60"/>
      <c r="H1953" s="60"/>
      <c r="I1953" s="60"/>
      <c r="J1953" s="60"/>
      <c r="K1953" s="60"/>
      <c r="L1953" s="60"/>
      <c r="M1953" s="60"/>
      <c r="N1953" s="60"/>
      <c r="O1953" s="60"/>
      <c r="P1953" s="60"/>
      <c r="Q1953" s="60"/>
      <c r="R1953" s="334">
        <v>5906</v>
      </c>
      <c r="S1953" s="319" t="s">
        <v>357</v>
      </c>
      <c r="BE1953" s="60"/>
      <c r="BR1953" s="60"/>
      <c r="BX1953" s="151"/>
      <c r="CB1953" s="151"/>
      <c r="CM1953" s="151"/>
      <c r="CO1953" s="151"/>
      <c r="CT1953" s="151"/>
      <c r="CY1953" s="151"/>
    </row>
    <row r="1954" spans="1:103" x14ac:dyDescent="0.2">
      <c r="A1954" s="60"/>
      <c r="B1954" s="60"/>
      <c r="C1954" s="60"/>
      <c r="D1954" s="60"/>
      <c r="E1954" s="60"/>
      <c r="F1954" s="60"/>
      <c r="G1954" s="60"/>
      <c r="H1954" s="60"/>
      <c r="I1954" s="60"/>
      <c r="J1954" s="60"/>
      <c r="K1954" s="60"/>
      <c r="L1954" s="60"/>
      <c r="M1954" s="60"/>
      <c r="N1954" s="60"/>
      <c r="O1954" s="60"/>
      <c r="P1954" s="60"/>
      <c r="Q1954" s="60"/>
      <c r="R1954" s="334">
        <v>5907</v>
      </c>
      <c r="S1954" s="319" t="s">
        <v>357</v>
      </c>
      <c r="BE1954" s="60"/>
      <c r="BR1954" s="60"/>
      <c r="BX1954" s="151"/>
      <c r="CB1954" s="151"/>
      <c r="CM1954" s="151"/>
      <c r="CO1954" s="151"/>
      <c r="CT1954" s="151"/>
      <c r="CY1954" s="151"/>
    </row>
    <row r="1955" spans="1:103" x14ac:dyDescent="0.2">
      <c r="A1955" s="60"/>
      <c r="B1955" s="60"/>
      <c r="C1955" s="60"/>
      <c r="D1955" s="60"/>
      <c r="E1955" s="60"/>
      <c r="F1955" s="60"/>
      <c r="G1955" s="60"/>
      <c r="H1955" s="60"/>
      <c r="I1955" s="60"/>
      <c r="J1955" s="60"/>
      <c r="K1955" s="60"/>
      <c r="L1955" s="60"/>
      <c r="M1955" s="60"/>
      <c r="N1955" s="60"/>
      <c r="O1955" s="60"/>
      <c r="P1955" s="60"/>
      <c r="Q1955" s="60"/>
      <c r="R1955" s="334">
        <v>6001</v>
      </c>
      <c r="S1955" s="319" t="s">
        <v>357</v>
      </c>
      <c r="BE1955" s="60"/>
      <c r="BR1955" s="60"/>
      <c r="BX1955" s="151"/>
      <c r="CB1955" s="151"/>
      <c r="CM1955" s="151"/>
      <c r="CO1955" s="151"/>
      <c r="CT1955" s="151"/>
      <c r="CY1955" s="151"/>
    </row>
    <row r="1956" spans="1:103" x14ac:dyDescent="0.2">
      <c r="A1956" s="60"/>
      <c r="B1956" s="60"/>
      <c r="C1956" s="60"/>
      <c r="D1956" s="60"/>
      <c r="E1956" s="60"/>
      <c r="F1956" s="60"/>
      <c r="G1956" s="60"/>
      <c r="H1956" s="60"/>
      <c r="I1956" s="60"/>
      <c r="J1956" s="60"/>
      <c r="K1956" s="60"/>
      <c r="L1956" s="60"/>
      <c r="M1956" s="60"/>
      <c r="N1956" s="60"/>
      <c r="O1956" s="60"/>
      <c r="P1956" s="60"/>
      <c r="Q1956" s="60"/>
      <c r="R1956" s="334">
        <v>6002</v>
      </c>
      <c r="S1956" s="319" t="s">
        <v>357</v>
      </c>
      <c r="BE1956" s="60"/>
      <c r="BR1956" s="60"/>
      <c r="BX1956" s="151"/>
      <c r="CB1956" s="151"/>
      <c r="CM1956" s="151"/>
      <c r="CO1956" s="151"/>
      <c r="CT1956" s="151"/>
      <c r="CY1956" s="151"/>
    </row>
    <row r="1957" spans="1:103" x14ac:dyDescent="0.2">
      <c r="A1957" s="60"/>
      <c r="B1957" s="60"/>
      <c r="C1957" s="60"/>
      <c r="D1957" s="60"/>
      <c r="E1957" s="60"/>
      <c r="F1957" s="60"/>
      <c r="G1957" s="60"/>
      <c r="H1957" s="60"/>
      <c r="I1957" s="60"/>
      <c r="J1957" s="60"/>
      <c r="K1957" s="60"/>
      <c r="L1957" s="60"/>
      <c r="M1957" s="60"/>
      <c r="N1957" s="60"/>
      <c r="O1957" s="60"/>
      <c r="P1957" s="60"/>
      <c r="Q1957" s="60"/>
      <c r="R1957" s="334">
        <v>6006</v>
      </c>
      <c r="S1957" s="319" t="s">
        <v>357</v>
      </c>
      <c r="BE1957" s="60"/>
      <c r="BR1957" s="60"/>
      <c r="BX1957" s="151"/>
      <c r="CB1957" s="151"/>
      <c r="CM1957" s="151"/>
      <c r="CO1957" s="151"/>
      <c r="CT1957" s="151"/>
      <c r="CY1957" s="151"/>
    </row>
    <row r="1958" spans="1:103" x14ac:dyDescent="0.2">
      <c r="A1958" s="60"/>
      <c r="B1958" s="60"/>
      <c r="C1958" s="60"/>
      <c r="D1958" s="60"/>
      <c r="E1958" s="60"/>
      <c r="F1958" s="60"/>
      <c r="G1958" s="60"/>
      <c r="H1958" s="60"/>
      <c r="I1958" s="60"/>
      <c r="J1958" s="60"/>
      <c r="K1958" s="60"/>
      <c r="L1958" s="60"/>
      <c r="M1958" s="60"/>
      <c r="N1958" s="60"/>
      <c r="O1958" s="60"/>
      <c r="P1958" s="60"/>
      <c r="Q1958" s="60"/>
      <c r="R1958" s="334">
        <v>6010</v>
      </c>
      <c r="S1958" s="319" t="s">
        <v>357</v>
      </c>
      <c r="BE1958" s="60"/>
      <c r="BR1958" s="60"/>
      <c r="BX1958" s="151"/>
      <c r="CB1958" s="151"/>
      <c r="CM1958" s="151"/>
      <c r="CO1958" s="151"/>
      <c r="CT1958" s="151"/>
      <c r="CY1958" s="151"/>
    </row>
    <row r="1959" spans="1:103" x14ac:dyDescent="0.2">
      <c r="A1959" s="60"/>
      <c r="B1959" s="60"/>
      <c r="C1959" s="60"/>
      <c r="D1959" s="60"/>
      <c r="E1959" s="60"/>
      <c r="F1959" s="60"/>
      <c r="G1959" s="60"/>
      <c r="H1959" s="60"/>
      <c r="I1959" s="60"/>
      <c r="J1959" s="60"/>
      <c r="K1959" s="60"/>
      <c r="L1959" s="60"/>
      <c r="M1959" s="60"/>
      <c r="N1959" s="60"/>
      <c r="O1959" s="60"/>
      <c r="P1959" s="60"/>
      <c r="Q1959" s="60"/>
      <c r="R1959" s="334">
        <v>6011</v>
      </c>
      <c r="S1959" s="319" t="s">
        <v>357</v>
      </c>
      <c r="BE1959" s="60"/>
      <c r="BR1959" s="60"/>
      <c r="BX1959" s="151"/>
      <c r="CB1959" s="151"/>
      <c r="CM1959" s="151"/>
      <c r="CO1959" s="151"/>
      <c r="CT1959" s="151"/>
      <c r="CY1959" s="151"/>
    </row>
    <row r="1960" spans="1:103" x14ac:dyDescent="0.2">
      <c r="A1960" s="60"/>
      <c r="B1960" s="60"/>
      <c r="C1960" s="60"/>
      <c r="D1960" s="60"/>
      <c r="E1960" s="60"/>
      <c r="F1960" s="60"/>
      <c r="G1960" s="60"/>
      <c r="H1960" s="60"/>
      <c r="I1960" s="60"/>
      <c r="J1960" s="60"/>
      <c r="K1960" s="60"/>
      <c r="L1960" s="60"/>
      <c r="M1960" s="60"/>
      <c r="N1960" s="60"/>
      <c r="O1960" s="60"/>
      <c r="P1960" s="60"/>
      <c r="Q1960" s="60"/>
      <c r="R1960" s="334">
        <v>6013</v>
      </c>
      <c r="S1960" s="319" t="s">
        <v>357</v>
      </c>
      <c r="BE1960" s="60"/>
      <c r="BR1960" s="60"/>
      <c r="BX1960" s="151"/>
      <c r="CB1960" s="151"/>
      <c r="CM1960" s="151"/>
      <c r="CO1960" s="151"/>
      <c r="CT1960" s="151"/>
      <c r="CY1960" s="151"/>
    </row>
    <row r="1961" spans="1:103" x14ac:dyDescent="0.2">
      <c r="A1961" s="60"/>
      <c r="B1961" s="60"/>
      <c r="C1961" s="60"/>
      <c r="D1961" s="60"/>
      <c r="E1961" s="60"/>
      <c r="F1961" s="60"/>
      <c r="G1961" s="60"/>
      <c r="H1961" s="60"/>
      <c r="I1961" s="60"/>
      <c r="J1961" s="60"/>
      <c r="K1961" s="60"/>
      <c r="L1961" s="60"/>
      <c r="M1961" s="60"/>
      <c r="N1961" s="60"/>
      <c r="O1961" s="60"/>
      <c r="P1961" s="60"/>
      <c r="Q1961" s="60"/>
      <c r="R1961" s="334">
        <v>6016</v>
      </c>
      <c r="S1961" s="319" t="s">
        <v>357</v>
      </c>
      <c r="BE1961" s="60"/>
      <c r="BR1961" s="60"/>
      <c r="BX1961" s="151"/>
      <c r="CB1961" s="151"/>
      <c r="CM1961" s="151"/>
      <c r="CO1961" s="151"/>
      <c r="CT1961" s="151"/>
      <c r="CY1961" s="151"/>
    </row>
    <row r="1962" spans="1:103" x14ac:dyDescent="0.2">
      <c r="A1962" s="60"/>
      <c r="B1962" s="60"/>
      <c r="C1962" s="60"/>
      <c r="D1962" s="60"/>
      <c r="E1962" s="60"/>
      <c r="F1962" s="60"/>
      <c r="G1962" s="60"/>
      <c r="H1962" s="60"/>
      <c r="I1962" s="60"/>
      <c r="J1962" s="60"/>
      <c r="K1962" s="60"/>
      <c r="L1962" s="60"/>
      <c r="M1962" s="60"/>
      <c r="N1962" s="60"/>
      <c r="O1962" s="60"/>
      <c r="P1962" s="60"/>
      <c r="Q1962" s="60"/>
      <c r="R1962" s="334">
        <v>6018</v>
      </c>
      <c r="S1962" s="319" t="s">
        <v>357</v>
      </c>
      <c r="BE1962" s="60"/>
      <c r="BR1962" s="60"/>
      <c r="BX1962" s="151"/>
      <c r="CB1962" s="151"/>
      <c r="CM1962" s="151"/>
      <c r="CO1962" s="151"/>
      <c r="CT1962" s="151"/>
      <c r="CY1962" s="151"/>
    </row>
    <row r="1963" spans="1:103" x14ac:dyDescent="0.2">
      <c r="A1963" s="60"/>
      <c r="B1963" s="60"/>
      <c r="C1963" s="60"/>
      <c r="D1963" s="60"/>
      <c r="E1963" s="60"/>
      <c r="F1963" s="60"/>
      <c r="G1963" s="60"/>
      <c r="H1963" s="60"/>
      <c r="I1963" s="60"/>
      <c r="J1963" s="60"/>
      <c r="K1963" s="60"/>
      <c r="L1963" s="60"/>
      <c r="M1963" s="60"/>
      <c r="N1963" s="60"/>
      <c r="O1963" s="60"/>
      <c r="P1963" s="60"/>
      <c r="Q1963" s="60"/>
      <c r="R1963" s="334">
        <v>6019</v>
      </c>
      <c r="S1963" s="319" t="s">
        <v>357</v>
      </c>
      <c r="BE1963" s="60"/>
      <c r="BR1963" s="60"/>
      <c r="BX1963" s="151"/>
      <c r="CB1963" s="151"/>
      <c r="CM1963" s="151"/>
      <c r="CO1963" s="151"/>
      <c r="CT1963" s="151"/>
      <c r="CY1963" s="151"/>
    </row>
    <row r="1964" spans="1:103" x14ac:dyDescent="0.2">
      <c r="A1964" s="60"/>
      <c r="B1964" s="60"/>
      <c r="C1964" s="60"/>
      <c r="D1964" s="60"/>
      <c r="E1964" s="60"/>
      <c r="F1964" s="60"/>
      <c r="G1964" s="60"/>
      <c r="H1964" s="60"/>
      <c r="I1964" s="60"/>
      <c r="J1964" s="60"/>
      <c r="K1964" s="60"/>
      <c r="L1964" s="60"/>
      <c r="M1964" s="60"/>
      <c r="N1964" s="60"/>
      <c r="O1964" s="60"/>
      <c r="P1964" s="60"/>
      <c r="Q1964" s="60"/>
      <c r="R1964" s="334">
        <v>6020</v>
      </c>
      <c r="S1964" s="319" t="s">
        <v>357</v>
      </c>
      <c r="BE1964" s="60"/>
      <c r="BR1964" s="60"/>
      <c r="BX1964" s="151"/>
      <c r="CB1964" s="151"/>
      <c r="CM1964" s="151"/>
      <c r="CO1964" s="151"/>
      <c r="CT1964" s="151"/>
      <c r="CY1964" s="151"/>
    </row>
    <row r="1965" spans="1:103" x14ac:dyDescent="0.2">
      <c r="A1965" s="60"/>
      <c r="B1965" s="60"/>
      <c r="C1965" s="60"/>
      <c r="D1965" s="60"/>
      <c r="E1965" s="60"/>
      <c r="F1965" s="60"/>
      <c r="G1965" s="60"/>
      <c r="H1965" s="60"/>
      <c r="I1965" s="60"/>
      <c r="J1965" s="60"/>
      <c r="K1965" s="60"/>
      <c r="L1965" s="60"/>
      <c r="M1965" s="60"/>
      <c r="N1965" s="60"/>
      <c r="O1965" s="60"/>
      <c r="P1965" s="60"/>
      <c r="Q1965" s="60"/>
      <c r="R1965" s="334">
        <v>6021</v>
      </c>
      <c r="S1965" s="319" t="s">
        <v>357</v>
      </c>
      <c r="BE1965" s="60"/>
      <c r="BR1965" s="60"/>
      <c r="BX1965" s="151"/>
      <c r="CB1965" s="151"/>
      <c r="CM1965" s="151"/>
      <c r="CO1965" s="151"/>
      <c r="CT1965" s="151"/>
      <c r="CY1965" s="151"/>
    </row>
    <row r="1966" spans="1:103" x14ac:dyDescent="0.2">
      <c r="A1966" s="60"/>
      <c r="B1966" s="60"/>
      <c r="C1966" s="60"/>
      <c r="D1966" s="60"/>
      <c r="E1966" s="60"/>
      <c r="F1966" s="60"/>
      <c r="G1966" s="60"/>
      <c r="H1966" s="60"/>
      <c r="I1966" s="60"/>
      <c r="J1966" s="60"/>
      <c r="K1966" s="60"/>
      <c r="L1966" s="60"/>
      <c r="M1966" s="60"/>
      <c r="N1966" s="60"/>
      <c r="O1966" s="60"/>
      <c r="P1966" s="60"/>
      <c r="Q1966" s="60"/>
      <c r="R1966" s="334">
        <v>6022</v>
      </c>
      <c r="S1966" s="319" t="s">
        <v>357</v>
      </c>
      <c r="BE1966" s="60"/>
      <c r="BR1966" s="60"/>
      <c r="BX1966" s="151"/>
      <c r="CB1966" s="151"/>
      <c r="CM1966" s="151"/>
      <c r="CO1966" s="151"/>
      <c r="CT1966" s="151"/>
      <c r="CY1966" s="151"/>
    </row>
    <row r="1967" spans="1:103" x14ac:dyDescent="0.2">
      <c r="A1967" s="60"/>
      <c r="B1967" s="60"/>
      <c r="C1967" s="60"/>
      <c r="D1967" s="60"/>
      <c r="E1967" s="60"/>
      <c r="F1967" s="60"/>
      <c r="G1967" s="60"/>
      <c r="H1967" s="60"/>
      <c r="I1967" s="60"/>
      <c r="J1967" s="60"/>
      <c r="K1967" s="60"/>
      <c r="L1967" s="60"/>
      <c r="M1967" s="60"/>
      <c r="N1967" s="60"/>
      <c r="O1967" s="60"/>
      <c r="P1967" s="60"/>
      <c r="Q1967" s="60"/>
      <c r="R1967" s="334">
        <v>6023</v>
      </c>
      <c r="S1967" s="319" t="s">
        <v>357</v>
      </c>
      <c r="BE1967" s="60"/>
      <c r="BR1967" s="60"/>
      <c r="BX1967" s="151"/>
      <c r="CB1967" s="151"/>
      <c r="CM1967" s="151"/>
      <c r="CO1967" s="151"/>
      <c r="CT1967" s="151"/>
      <c r="CY1967" s="151"/>
    </row>
    <row r="1968" spans="1:103" x14ac:dyDescent="0.2">
      <c r="A1968" s="60"/>
      <c r="B1968" s="60"/>
      <c r="C1968" s="60"/>
      <c r="D1968" s="60"/>
      <c r="E1968" s="60"/>
      <c r="F1968" s="60"/>
      <c r="G1968" s="60"/>
      <c r="H1968" s="60"/>
      <c r="I1968" s="60"/>
      <c r="J1968" s="60"/>
      <c r="K1968" s="60"/>
      <c r="L1968" s="60"/>
      <c r="M1968" s="60"/>
      <c r="N1968" s="60"/>
      <c r="O1968" s="60"/>
      <c r="P1968" s="60"/>
      <c r="Q1968" s="60"/>
      <c r="R1968" s="334">
        <v>6024</v>
      </c>
      <c r="S1968" s="319" t="s">
        <v>357</v>
      </c>
      <c r="BE1968" s="60"/>
      <c r="BR1968" s="60"/>
      <c r="BX1968" s="151"/>
      <c r="CB1968" s="151"/>
      <c r="CM1968" s="151"/>
      <c r="CO1968" s="151"/>
      <c r="CT1968" s="151"/>
      <c r="CY1968" s="151"/>
    </row>
    <row r="1969" spans="1:103" x14ac:dyDescent="0.2">
      <c r="A1969" s="60"/>
      <c r="B1969" s="60"/>
      <c r="C1969" s="60"/>
      <c r="D1969" s="60"/>
      <c r="E1969" s="60"/>
      <c r="F1969" s="60"/>
      <c r="G1969" s="60"/>
      <c r="H1969" s="60"/>
      <c r="I1969" s="60"/>
      <c r="J1969" s="60"/>
      <c r="K1969" s="60"/>
      <c r="L1969" s="60"/>
      <c r="M1969" s="60"/>
      <c r="N1969" s="60"/>
      <c r="O1969" s="60"/>
      <c r="P1969" s="60"/>
      <c r="Q1969" s="60"/>
      <c r="R1969" s="334">
        <v>6025</v>
      </c>
      <c r="S1969" s="319" t="s">
        <v>357</v>
      </c>
      <c r="BE1969" s="60"/>
      <c r="BR1969" s="60"/>
      <c r="BX1969" s="151"/>
      <c r="CB1969" s="151"/>
      <c r="CM1969" s="151"/>
      <c r="CO1969" s="151"/>
      <c r="CT1969" s="151"/>
      <c r="CY1969" s="151"/>
    </row>
    <row r="1970" spans="1:103" x14ac:dyDescent="0.2">
      <c r="A1970" s="60"/>
      <c r="B1970" s="60"/>
      <c r="C1970" s="60"/>
      <c r="D1970" s="60"/>
      <c r="E1970" s="60"/>
      <c r="F1970" s="60"/>
      <c r="G1970" s="60"/>
      <c r="H1970" s="60"/>
      <c r="I1970" s="60"/>
      <c r="J1970" s="60"/>
      <c r="K1970" s="60"/>
      <c r="L1970" s="60"/>
      <c r="M1970" s="60"/>
      <c r="N1970" s="60"/>
      <c r="O1970" s="60"/>
      <c r="P1970" s="60"/>
      <c r="Q1970" s="60"/>
      <c r="R1970" s="334">
        <v>6026</v>
      </c>
      <c r="S1970" s="319" t="s">
        <v>357</v>
      </c>
      <c r="BE1970" s="60"/>
      <c r="BR1970" s="60"/>
      <c r="BX1970" s="151"/>
      <c r="CB1970" s="151"/>
      <c r="CM1970" s="151"/>
      <c r="CO1970" s="151"/>
      <c r="CT1970" s="151"/>
      <c r="CY1970" s="151"/>
    </row>
    <row r="1971" spans="1:103" x14ac:dyDescent="0.2">
      <c r="A1971" s="60"/>
      <c r="B1971" s="60"/>
      <c r="C1971" s="60"/>
      <c r="D1971" s="60"/>
      <c r="E1971" s="60"/>
      <c r="F1971" s="60"/>
      <c r="G1971" s="60"/>
      <c r="H1971" s="60"/>
      <c r="I1971" s="60"/>
      <c r="J1971" s="60"/>
      <c r="K1971" s="60"/>
      <c r="L1971" s="60"/>
      <c r="M1971" s="60"/>
      <c r="N1971" s="60"/>
      <c r="O1971" s="60"/>
      <c r="P1971" s="60"/>
      <c r="Q1971" s="60"/>
      <c r="R1971" s="334">
        <v>6027</v>
      </c>
      <c r="S1971" s="319" t="s">
        <v>357</v>
      </c>
      <c r="BE1971" s="60"/>
      <c r="BR1971" s="60"/>
      <c r="BX1971" s="151"/>
      <c r="CB1971" s="151"/>
      <c r="CM1971" s="151"/>
      <c r="CO1971" s="151"/>
      <c r="CT1971" s="151"/>
      <c r="CY1971" s="151"/>
    </row>
    <row r="1972" spans="1:103" x14ac:dyDescent="0.2">
      <c r="A1972" s="60"/>
      <c r="B1972" s="60"/>
      <c r="C1972" s="60"/>
      <c r="D1972" s="60"/>
      <c r="E1972" s="60"/>
      <c r="F1972" s="60"/>
      <c r="G1972" s="60"/>
      <c r="H1972" s="60"/>
      <c r="I1972" s="60"/>
      <c r="J1972" s="60"/>
      <c r="K1972" s="60"/>
      <c r="L1972" s="60"/>
      <c r="M1972" s="60"/>
      <c r="N1972" s="60"/>
      <c r="O1972" s="60"/>
      <c r="P1972" s="60"/>
      <c r="Q1972" s="60"/>
      <c r="R1972" s="334">
        <v>6028</v>
      </c>
      <c r="S1972" s="319" t="s">
        <v>357</v>
      </c>
      <c r="BE1972" s="60"/>
      <c r="BR1972" s="60"/>
      <c r="BX1972" s="151"/>
      <c r="CB1972" s="151"/>
      <c r="CM1972" s="151"/>
      <c r="CO1972" s="151"/>
      <c r="CT1972" s="151"/>
      <c r="CY1972" s="151"/>
    </row>
    <row r="1973" spans="1:103" x14ac:dyDescent="0.2">
      <c r="A1973" s="60"/>
      <c r="B1973" s="60"/>
      <c r="C1973" s="60"/>
      <c r="D1973" s="60"/>
      <c r="E1973" s="60"/>
      <c r="F1973" s="60"/>
      <c r="G1973" s="60"/>
      <c r="H1973" s="60"/>
      <c r="I1973" s="60"/>
      <c r="J1973" s="60"/>
      <c r="K1973" s="60"/>
      <c r="L1973" s="60"/>
      <c r="M1973" s="60"/>
      <c r="N1973" s="60"/>
      <c r="O1973" s="60"/>
      <c r="P1973" s="60"/>
      <c r="Q1973" s="60"/>
      <c r="R1973" s="334">
        <v>6029</v>
      </c>
      <c r="S1973" s="319" t="s">
        <v>357</v>
      </c>
      <c r="BE1973" s="60"/>
      <c r="BR1973" s="60"/>
      <c r="BX1973" s="151"/>
      <c r="CB1973" s="151"/>
      <c r="CM1973" s="151"/>
      <c r="CO1973" s="151"/>
      <c r="CT1973" s="151"/>
      <c r="CY1973" s="151"/>
    </row>
    <row r="1974" spans="1:103" x14ac:dyDescent="0.2">
      <c r="A1974" s="60"/>
      <c r="B1974" s="60"/>
      <c r="C1974" s="60"/>
      <c r="D1974" s="60"/>
      <c r="E1974" s="60"/>
      <c r="F1974" s="60"/>
      <c r="G1974" s="60"/>
      <c r="H1974" s="60"/>
      <c r="I1974" s="60"/>
      <c r="J1974" s="60"/>
      <c r="K1974" s="60"/>
      <c r="L1974" s="60"/>
      <c r="M1974" s="60"/>
      <c r="N1974" s="60"/>
      <c r="O1974" s="60"/>
      <c r="P1974" s="60"/>
      <c r="Q1974" s="60"/>
      <c r="R1974" s="334">
        <v>6030</v>
      </c>
      <c r="S1974" s="319" t="s">
        <v>357</v>
      </c>
      <c r="BE1974" s="60"/>
      <c r="BR1974" s="60"/>
      <c r="BX1974" s="151"/>
      <c r="CB1974" s="151"/>
      <c r="CM1974" s="151"/>
      <c r="CO1974" s="151"/>
      <c r="CT1974" s="151"/>
      <c r="CY1974" s="151"/>
    </row>
    <row r="1975" spans="1:103" x14ac:dyDescent="0.2">
      <c r="A1975" s="60"/>
      <c r="B1975" s="60"/>
      <c r="C1975" s="60"/>
      <c r="D1975" s="60"/>
      <c r="E1975" s="60"/>
      <c r="F1975" s="60"/>
      <c r="G1975" s="60"/>
      <c r="H1975" s="60"/>
      <c r="I1975" s="60"/>
      <c r="J1975" s="60"/>
      <c r="K1975" s="60"/>
      <c r="L1975" s="60"/>
      <c r="M1975" s="60"/>
      <c r="N1975" s="60"/>
      <c r="O1975" s="60"/>
      <c r="P1975" s="60"/>
      <c r="Q1975" s="60"/>
      <c r="R1975" s="334">
        <v>6031</v>
      </c>
      <c r="S1975" s="319" t="s">
        <v>357</v>
      </c>
      <c r="BE1975" s="60"/>
      <c r="BR1975" s="60"/>
      <c r="BX1975" s="151"/>
      <c r="CB1975" s="151"/>
      <c r="CM1975" s="151"/>
      <c r="CO1975" s="151"/>
      <c r="CT1975" s="151"/>
      <c r="CY1975" s="151"/>
    </row>
    <row r="1976" spans="1:103" x14ac:dyDescent="0.2">
      <c r="A1976" s="60"/>
      <c r="B1976" s="60"/>
      <c r="C1976" s="60"/>
      <c r="D1976" s="60"/>
      <c r="E1976" s="60"/>
      <c r="F1976" s="60"/>
      <c r="G1976" s="60"/>
      <c r="H1976" s="60"/>
      <c r="I1976" s="60"/>
      <c r="J1976" s="60"/>
      <c r="K1976" s="60"/>
      <c r="L1976" s="60"/>
      <c r="M1976" s="60"/>
      <c r="N1976" s="60"/>
      <c r="O1976" s="60"/>
      <c r="P1976" s="60"/>
      <c r="Q1976" s="60"/>
      <c r="R1976" s="334">
        <v>6032</v>
      </c>
      <c r="S1976" s="319" t="s">
        <v>357</v>
      </c>
      <c r="BE1976" s="60"/>
      <c r="BR1976" s="60"/>
      <c r="BX1976" s="151"/>
      <c r="CB1976" s="151"/>
      <c r="CM1976" s="151"/>
      <c r="CO1976" s="151"/>
      <c r="CT1976" s="151"/>
      <c r="CY1976" s="151"/>
    </row>
    <row r="1977" spans="1:103" x14ac:dyDescent="0.2">
      <c r="A1977" s="60"/>
      <c r="B1977" s="60"/>
      <c r="C1977" s="60"/>
      <c r="D1977" s="60"/>
      <c r="E1977" s="60"/>
      <c r="F1977" s="60"/>
      <c r="G1977" s="60"/>
      <c r="H1977" s="60"/>
      <c r="I1977" s="60"/>
      <c r="J1977" s="60"/>
      <c r="K1977" s="60"/>
      <c r="L1977" s="60"/>
      <c r="M1977" s="60"/>
      <c r="N1977" s="60"/>
      <c r="O1977" s="60"/>
      <c r="P1977" s="60"/>
      <c r="Q1977" s="60"/>
      <c r="R1977" s="334">
        <v>6033</v>
      </c>
      <c r="S1977" s="319" t="s">
        <v>357</v>
      </c>
      <c r="BE1977" s="60"/>
      <c r="BR1977" s="60"/>
      <c r="BX1977" s="151"/>
      <c r="CB1977" s="151"/>
      <c r="CM1977" s="151"/>
      <c r="CO1977" s="151"/>
      <c r="CT1977" s="151"/>
      <c r="CY1977" s="151"/>
    </row>
    <row r="1978" spans="1:103" x14ac:dyDescent="0.2">
      <c r="A1978" s="60"/>
      <c r="B1978" s="60"/>
      <c r="C1978" s="60"/>
      <c r="D1978" s="60"/>
      <c r="E1978" s="60"/>
      <c r="F1978" s="60"/>
      <c r="G1978" s="60"/>
      <c r="H1978" s="60"/>
      <c r="I1978" s="60"/>
      <c r="J1978" s="60"/>
      <c r="K1978" s="60"/>
      <c r="L1978" s="60"/>
      <c r="M1978" s="60"/>
      <c r="N1978" s="60"/>
      <c r="O1978" s="60"/>
      <c r="P1978" s="60"/>
      <c r="Q1978" s="60"/>
      <c r="R1978" s="334">
        <v>6034</v>
      </c>
      <c r="S1978" s="319" t="s">
        <v>357</v>
      </c>
      <c r="BE1978" s="60"/>
      <c r="BR1978" s="60"/>
      <c r="BX1978" s="151"/>
      <c r="CB1978" s="151"/>
      <c r="CM1978" s="151"/>
      <c r="CO1978" s="151"/>
      <c r="CT1978" s="151"/>
      <c r="CY1978" s="151"/>
    </row>
    <row r="1979" spans="1:103" x14ac:dyDescent="0.2">
      <c r="A1979" s="60"/>
      <c r="B1979" s="60"/>
      <c r="C1979" s="60"/>
      <c r="D1979" s="60"/>
      <c r="E1979" s="60"/>
      <c r="F1979" s="60"/>
      <c r="G1979" s="60"/>
      <c r="H1979" s="60"/>
      <c r="I1979" s="60"/>
      <c r="J1979" s="60"/>
      <c r="K1979" s="60"/>
      <c r="L1979" s="60"/>
      <c r="M1979" s="60"/>
      <c r="N1979" s="60"/>
      <c r="O1979" s="60"/>
      <c r="P1979" s="60"/>
      <c r="Q1979" s="60"/>
      <c r="R1979" s="334">
        <v>6035</v>
      </c>
      <c r="S1979" s="319" t="s">
        <v>357</v>
      </c>
      <c r="BE1979" s="60"/>
      <c r="BR1979" s="60"/>
      <c r="BX1979" s="151"/>
      <c r="CB1979" s="151"/>
      <c r="CM1979" s="151"/>
      <c r="CO1979" s="151"/>
      <c r="CT1979" s="151"/>
      <c r="CY1979" s="151"/>
    </row>
    <row r="1980" spans="1:103" x14ac:dyDescent="0.2">
      <c r="A1980" s="60"/>
      <c r="B1980" s="60"/>
      <c r="C1980" s="60"/>
      <c r="D1980" s="60"/>
      <c r="E1980" s="60"/>
      <c r="F1980" s="60"/>
      <c r="G1980" s="60"/>
      <c r="H1980" s="60"/>
      <c r="I1980" s="60"/>
      <c r="J1980" s="60"/>
      <c r="K1980" s="60"/>
      <c r="L1980" s="60"/>
      <c r="M1980" s="60"/>
      <c r="N1980" s="60"/>
      <c r="O1980" s="60"/>
      <c r="P1980" s="60"/>
      <c r="Q1980" s="60"/>
      <c r="R1980" s="334">
        <v>6037</v>
      </c>
      <c r="S1980" s="319" t="s">
        <v>357</v>
      </c>
      <c r="BE1980" s="60"/>
      <c r="BR1980" s="60"/>
      <c r="BX1980" s="151"/>
      <c r="CB1980" s="151"/>
      <c r="CM1980" s="151"/>
      <c r="CO1980" s="151"/>
      <c r="CT1980" s="151"/>
      <c r="CY1980" s="151"/>
    </row>
    <row r="1981" spans="1:103" x14ac:dyDescent="0.2">
      <c r="A1981" s="60"/>
      <c r="B1981" s="60"/>
      <c r="C1981" s="60"/>
      <c r="D1981" s="60"/>
      <c r="E1981" s="60"/>
      <c r="F1981" s="60"/>
      <c r="G1981" s="60"/>
      <c r="H1981" s="60"/>
      <c r="I1981" s="60"/>
      <c r="J1981" s="60"/>
      <c r="K1981" s="60"/>
      <c r="L1981" s="60"/>
      <c r="M1981" s="60"/>
      <c r="N1981" s="60"/>
      <c r="O1981" s="60"/>
      <c r="P1981" s="60"/>
      <c r="Q1981" s="60"/>
      <c r="R1981" s="334">
        <v>6039</v>
      </c>
      <c r="S1981" s="319" t="s">
        <v>357</v>
      </c>
      <c r="BE1981" s="60"/>
      <c r="BR1981" s="60"/>
      <c r="BX1981" s="151"/>
      <c r="CB1981" s="151"/>
      <c r="CM1981" s="151"/>
      <c r="CO1981" s="151"/>
      <c r="CT1981" s="151"/>
      <c r="CY1981" s="151"/>
    </row>
    <row r="1982" spans="1:103" x14ac:dyDescent="0.2">
      <c r="A1982" s="60"/>
      <c r="B1982" s="60"/>
      <c r="C1982" s="60"/>
      <c r="D1982" s="60"/>
      <c r="E1982" s="60"/>
      <c r="F1982" s="60"/>
      <c r="G1982" s="60"/>
      <c r="H1982" s="60"/>
      <c r="I1982" s="60"/>
      <c r="J1982" s="60"/>
      <c r="K1982" s="60"/>
      <c r="L1982" s="60"/>
      <c r="M1982" s="60"/>
      <c r="N1982" s="60"/>
      <c r="O1982" s="60"/>
      <c r="P1982" s="60"/>
      <c r="Q1982" s="60"/>
      <c r="R1982" s="334">
        <v>6040</v>
      </c>
      <c r="S1982" s="319" t="s">
        <v>357</v>
      </c>
      <c r="BE1982" s="60"/>
      <c r="BR1982" s="60"/>
      <c r="BX1982" s="151"/>
      <c r="CB1982" s="151"/>
      <c r="CM1982" s="151"/>
      <c r="CO1982" s="151"/>
      <c r="CT1982" s="151"/>
      <c r="CY1982" s="151"/>
    </row>
    <row r="1983" spans="1:103" x14ac:dyDescent="0.2">
      <c r="A1983" s="60"/>
      <c r="B1983" s="60"/>
      <c r="C1983" s="60"/>
      <c r="D1983" s="60"/>
      <c r="E1983" s="60"/>
      <c r="F1983" s="60"/>
      <c r="G1983" s="60"/>
      <c r="H1983" s="60"/>
      <c r="I1983" s="60"/>
      <c r="J1983" s="60"/>
      <c r="K1983" s="60"/>
      <c r="L1983" s="60"/>
      <c r="M1983" s="60"/>
      <c r="N1983" s="60"/>
      <c r="O1983" s="60"/>
      <c r="P1983" s="60"/>
      <c r="Q1983" s="60"/>
      <c r="R1983" s="334">
        <v>6041</v>
      </c>
      <c r="S1983" s="319" t="s">
        <v>357</v>
      </c>
      <c r="BE1983" s="60"/>
      <c r="BR1983" s="60"/>
      <c r="BX1983" s="151"/>
      <c r="CB1983" s="151"/>
      <c r="CM1983" s="151"/>
      <c r="CO1983" s="151"/>
      <c r="CT1983" s="151"/>
      <c r="CY1983" s="151"/>
    </row>
    <row r="1984" spans="1:103" x14ac:dyDescent="0.2">
      <c r="A1984" s="60"/>
      <c r="B1984" s="60"/>
      <c r="C1984" s="60"/>
      <c r="D1984" s="60"/>
      <c r="E1984" s="60"/>
      <c r="F1984" s="60"/>
      <c r="G1984" s="60"/>
      <c r="H1984" s="60"/>
      <c r="I1984" s="60"/>
      <c r="J1984" s="60"/>
      <c r="K1984" s="60"/>
      <c r="L1984" s="60"/>
      <c r="M1984" s="60"/>
      <c r="N1984" s="60"/>
      <c r="O1984" s="60"/>
      <c r="P1984" s="60"/>
      <c r="Q1984" s="60"/>
      <c r="R1984" s="334">
        <v>6042</v>
      </c>
      <c r="S1984" s="319" t="s">
        <v>357</v>
      </c>
      <c r="BE1984" s="60"/>
      <c r="BR1984" s="60"/>
      <c r="BX1984" s="151"/>
      <c r="CB1984" s="151"/>
      <c r="CM1984" s="151"/>
      <c r="CO1984" s="151"/>
      <c r="CT1984" s="151"/>
      <c r="CY1984" s="151"/>
    </row>
    <row r="1985" spans="1:103" x14ac:dyDescent="0.2">
      <c r="A1985" s="60"/>
      <c r="B1985" s="60"/>
      <c r="C1985" s="60"/>
      <c r="D1985" s="60"/>
      <c r="E1985" s="60"/>
      <c r="F1985" s="60"/>
      <c r="G1985" s="60"/>
      <c r="H1985" s="60"/>
      <c r="I1985" s="60"/>
      <c r="J1985" s="60"/>
      <c r="K1985" s="60"/>
      <c r="L1985" s="60"/>
      <c r="M1985" s="60"/>
      <c r="N1985" s="60"/>
      <c r="O1985" s="60"/>
      <c r="P1985" s="60"/>
      <c r="Q1985" s="60"/>
      <c r="R1985" s="334">
        <v>6043</v>
      </c>
      <c r="S1985" s="319" t="s">
        <v>357</v>
      </c>
      <c r="BE1985" s="60"/>
      <c r="BR1985" s="60"/>
      <c r="BX1985" s="151"/>
      <c r="CB1985" s="151"/>
      <c r="CM1985" s="151"/>
      <c r="CO1985" s="151"/>
      <c r="CT1985" s="151"/>
      <c r="CY1985" s="151"/>
    </row>
    <row r="1986" spans="1:103" x14ac:dyDescent="0.2">
      <c r="A1986" s="60"/>
      <c r="B1986" s="60"/>
      <c r="C1986" s="60"/>
      <c r="D1986" s="60"/>
      <c r="E1986" s="60"/>
      <c r="F1986" s="60"/>
      <c r="G1986" s="60"/>
      <c r="H1986" s="60"/>
      <c r="I1986" s="60"/>
      <c r="J1986" s="60"/>
      <c r="K1986" s="60"/>
      <c r="L1986" s="60"/>
      <c r="M1986" s="60"/>
      <c r="N1986" s="60"/>
      <c r="O1986" s="60"/>
      <c r="P1986" s="60"/>
      <c r="Q1986" s="60"/>
      <c r="R1986" s="334">
        <v>6045</v>
      </c>
      <c r="S1986" s="319" t="s">
        <v>357</v>
      </c>
      <c r="BE1986" s="60"/>
      <c r="BR1986" s="60"/>
      <c r="BX1986" s="151"/>
      <c r="CB1986" s="151"/>
      <c r="CM1986" s="151"/>
      <c r="CO1986" s="151"/>
      <c r="CT1986" s="151"/>
      <c r="CY1986" s="151"/>
    </row>
    <row r="1987" spans="1:103" x14ac:dyDescent="0.2">
      <c r="A1987" s="60"/>
      <c r="B1987" s="60"/>
      <c r="C1987" s="60"/>
      <c r="D1987" s="60"/>
      <c r="E1987" s="60"/>
      <c r="F1987" s="60"/>
      <c r="G1987" s="60"/>
      <c r="H1987" s="60"/>
      <c r="I1987" s="60"/>
      <c r="J1987" s="60"/>
      <c r="K1987" s="60"/>
      <c r="L1987" s="60"/>
      <c r="M1987" s="60"/>
      <c r="N1987" s="60"/>
      <c r="O1987" s="60"/>
      <c r="P1987" s="60"/>
      <c r="Q1987" s="60"/>
      <c r="R1987" s="334">
        <v>6050</v>
      </c>
      <c r="S1987" s="319" t="s">
        <v>357</v>
      </c>
      <c r="BE1987" s="60"/>
      <c r="BR1987" s="60"/>
      <c r="BX1987" s="151"/>
      <c r="CB1987" s="151"/>
      <c r="CM1987" s="151"/>
      <c r="CO1987" s="151"/>
      <c r="CT1987" s="151"/>
      <c r="CY1987" s="151"/>
    </row>
    <row r="1988" spans="1:103" x14ac:dyDescent="0.2">
      <c r="A1988" s="60"/>
      <c r="B1988" s="60"/>
      <c r="C1988" s="60"/>
      <c r="D1988" s="60"/>
      <c r="E1988" s="60"/>
      <c r="F1988" s="60"/>
      <c r="G1988" s="60"/>
      <c r="H1988" s="60"/>
      <c r="I1988" s="60"/>
      <c r="J1988" s="60"/>
      <c r="K1988" s="60"/>
      <c r="L1988" s="60"/>
      <c r="M1988" s="60"/>
      <c r="N1988" s="60"/>
      <c r="O1988" s="60"/>
      <c r="P1988" s="60"/>
      <c r="Q1988" s="60"/>
      <c r="R1988" s="334">
        <v>6051</v>
      </c>
      <c r="S1988" s="319" t="s">
        <v>357</v>
      </c>
      <c r="BE1988" s="60"/>
      <c r="BR1988" s="60"/>
      <c r="BX1988" s="151"/>
      <c r="CB1988" s="151"/>
      <c r="CM1988" s="151"/>
      <c r="CO1988" s="151"/>
      <c r="CT1988" s="151"/>
      <c r="CY1988" s="151"/>
    </row>
    <row r="1989" spans="1:103" x14ac:dyDescent="0.2">
      <c r="A1989" s="60"/>
      <c r="B1989" s="60"/>
      <c r="C1989" s="60"/>
      <c r="D1989" s="60"/>
      <c r="E1989" s="60"/>
      <c r="F1989" s="60"/>
      <c r="G1989" s="60"/>
      <c r="H1989" s="60"/>
      <c r="I1989" s="60"/>
      <c r="J1989" s="60"/>
      <c r="K1989" s="60"/>
      <c r="L1989" s="60"/>
      <c r="M1989" s="60"/>
      <c r="N1989" s="60"/>
      <c r="O1989" s="60"/>
      <c r="P1989" s="60"/>
      <c r="Q1989" s="60"/>
      <c r="R1989" s="334">
        <v>6052</v>
      </c>
      <c r="S1989" s="319" t="s">
        <v>357</v>
      </c>
      <c r="BE1989" s="60"/>
      <c r="BR1989" s="60"/>
      <c r="BX1989" s="151"/>
      <c r="CB1989" s="151"/>
      <c r="CM1989" s="151"/>
      <c r="CO1989" s="151"/>
      <c r="CT1989" s="151"/>
      <c r="CY1989" s="151"/>
    </row>
    <row r="1990" spans="1:103" x14ac:dyDescent="0.2">
      <c r="A1990" s="60"/>
      <c r="B1990" s="60"/>
      <c r="C1990" s="60"/>
      <c r="D1990" s="60"/>
      <c r="E1990" s="60"/>
      <c r="F1990" s="60"/>
      <c r="G1990" s="60"/>
      <c r="H1990" s="60"/>
      <c r="I1990" s="60"/>
      <c r="J1990" s="60"/>
      <c r="K1990" s="60"/>
      <c r="L1990" s="60"/>
      <c r="M1990" s="60"/>
      <c r="N1990" s="60"/>
      <c r="O1990" s="60"/>
      <c r="P1990" s="60"/>
      <c r="Q1990" s="60"/>
      <c r="R1990" s="334">
        <v>6053</v>
      </c>
      <c r="S1990" s="319" t="s">
        <v>357</v>
      </c>
      <c r="BE1990" s="60"/>
      <c r="BR1990" s="60"/>
      <c r="BX1990" s="151"/>
      <c r="CB1990" s="151"/>
      <c r="CM1990" s="151"/>
      <c r="CO1990" s="151"/>
      <c r="CT1990" s="151"/>
      <c r="CY1990" s="151"/>
    </row>
    <row r="1991" spans="1:103" x14ac:dyDescent="0.2">
      <c r="A1991" s="60"/>
      <c r="B1991" s="60"/>
      <c r="C1991" s="60"/>
      <c r="D1991" s="60"/>
      <c r="E1991" s="60"/>
      <c r="F1991" s="60"/>
      <c r="G1991" s="60"/>
      <c r="H1991" s="60"/>
      <c r="I1991" s="60"/>
      <c r="J1991" s="60"/>
      <c r="K1991" s="60"/>
      <c r="L1991" s="60"/>
      <c r="M1991" s="60"/>
      <c r="N1991" s="60"/>
      <c r="O1991" s="60"/>
      <c r="P1991" s="60"/>
      <c r="Q1991" s="60"/>
      <c r="R1991" s="334">
        <v>6057</v>
      </c>
      <c r="S1991" s="319" t="s">
        <v>357</v>
      </c>
      <c r="BE1991" s="60"/>
      <c r="BR1991" s="60"/>
      <c r="BX1991" s="151"/>
      <c r="CB1991" s="151"/>
      <c r="CM1991" s="151"/>
      <c r="CO1991" s="151"/>
      <c r="CT1991" s="151"/>
      <c r="CY1991" s="151"/>
    </row>
    <row r="1992" spans="1:103" x14ac:dyDescent="0.2">
      <c r="A1992" s="60"/>
      <c r="B1992" s="60"/>
      <c r="C1992" s="60"/>
      <c r="D1992" s="60"/>
      <c r="E1992" s="60"/>
      <c r="F1992" s="60"/>
      <c r="G1992" s="60"/>
      <c r="H1992" s="60"/>
      <c r="I1992" s="60"/>
      <c r="J1992" s="60"/>
      <c r="K1992" s="60"/>
      <c r="L1992" s="60"/>
      <c r="M1992" s="60"/>
      <c r="N1992" s="60"/>
      <c r="O1992" s="60"/>
      <c r="P1992" s="60"/>
      <c r="Q1992" s="60"/>
      <c r="R1992" s="334">
        <v>6058</v>
      </c>
      <c r="S1992" s="319" t="s">
        <v>357</v>
      </c>
      <c r="BE1992" s="60"/>
      <c r="BR1992" s="60"/>
      <c r="BX1992" s="151"/>
      <c r="CB1992" s="151"/>
      <c r="CM1992" s="151"/>
      <c r="CO1992" s="151"/>
      <c r="CT1992" s="151"/>
      <c r="CY1992" s="151"/>
    </row>
    <row r="1993" spans="1:103" x14ac:dyDescent="0.2">
      <c r="A1993" s="60"/>
      <c r="B1993" s="60"/>
      <c r="C1993" s="60"/>
      <c r="D1993" s="60"/>
      <c r="E1993" s="60"/>
      <c r="F1993" s="60"/>
      <c r="G1993" s="60"/>
      <c r="H1993" s="60"/>
      <c r="I1993" s="60"/>
      <c r="J1993" s="60"/>
      <c r="K1993" s="60"/>
      <c r="L1993" s="60"/>
      <c r="M1993" s="60"/>
      <c r="N1993" s="60"/>
      <c r="O1993" s="60"/>
      <c r="P1993" s="60"/>
      <c r="Q1993" s="60"/>
      <c r="R1993" s="334">
        <v>6059</v>
      </c>
      <c r="S1993" s="319" t="s">
        <v>357</v>
      </c>
      <c r="BE1993" s="60"/>
      <c r="BR1993" s="60"/>
      <c r="BX1993" s="151"/>
      <c r="CB1993" s="151"/>
      <c r="CM1993" s="151"/>
      <c r="CO1993" s="151"/>
      <c r="CT1993" s="151"/>
      <c r="CY1993" s="151"/>
    </row>
    <row r="1994" spans="1:103" x14ac:dyDescent="0.2">
      <c r="A1994" s="60"/>
      <c r="B1994" s="60"/>
      <c r="C1994" s="60"/>
      <c r="D1994" s="60"/>
      <c r="E1994" s="60"/>
      <c r="F1994" s="60"/>
      <c r="G1994" s="60"/>
      <c r="H1994" s="60"/>
      <c r="I1994" s="60"/>
      <c r="J1994" s="60"/>
      <c r="K1994" s="60"/>
      <c r="L1994" s="60"/>
      <c r="M1994" s="60"/>
      <c r="N1994" s="60"/>
      <c r="O1994" s="60"/>
      <c r="P1994" s="60"/>
      <c r="Q1994" s="60"/>
      <c r="R1994" s="334">
        <v>6060</v>
      </c>
      <c r="S1994" s="319" t="s">
        <v>357</v>
      </c>
      <c r="BE1994" s="60"/>
      <c r="BR1994" s="60"/>
      <c r="BX1994" s="151"/>
      <c r="CB1994" s="151"/>
      <c r="CM1994" s="151"/>
      <c r="CO1994" s="151"/>
      <c r="CT1994" s="151"/>
      <c r="CY1994" s="151"/>
    </row>
    <row r="1995" spans="1:103" x14ac:dyDescent="0.2">
      <c r="A1995" s="60"/>
      <c r="B1995" s="60"/>
      <c r="C1995" s="60"/>
      <c r="D1995" s="60"/>
      <c r="E1995" s="60"/>
      <c r="F1995" s="60"/>
      <c r="G1995" s="60"/>
      <c r="H1995" s="60"/>
      <c r="I1995" s="60"/>
      <c r="J1995" s="60"/>
      <c r="K1995" s="60"/>
      <c r="L1995" s="60"/>
      <c r="M1995" s="60"/>
      <c r="N1995" s="60"/>
      <c r="O1995" s="60"/>
      <c r="P1995" s="60"/>
      <c r="Q1995" s="60"/>
      <c r="R1995" s="334">
        <v>6061</v>
      </c>
      <c r="S1995" s="319" t="s">
        <v>357</v>
      </c>
      <c r="BE1995" s="60"/>
      <c r="BR1995" s="60"/>
      <c r="BX1995" s="151"/>
      <c r="CB1995" s="151"/>
      <c r="CM1995" s="151"/>
      <c r="CO1995" s="151"/>
      <c r="CT1995" s="151"/>
      <c r="CY1995" s="151"/>
    </row>
    <row r="1996" spans="1:103" x14ac:dyDescent="0.2">
      <c r="A1996" s="60"/>
      <c r="B1996" s="60"/>
      <c r="C1996" s="60"/>
      <c r="D1996" s="60"/>
      <c r="E1996" s="60"/>
      <c r="F1996" s="60"/>
      <c r="G1996" s="60"/>
      <c r="H1996" s="60"/>
      <c r="I1996" s="60"/>
      <c r="J1996" s="60"/>
      <c r="K1996" s="60"/>
      <c r="L1996" s="60"/>
      <c r="M1996" s="60"/>
      <c r="N1996" s="60"/>
      <c r="O1996" s="60"/>
      <c r="P1996" s="60"/>
      <c r="Q1996" s="60"/>
      <c r="R1996" s="334">
        <v>6062</v>
      </c>
      <c r="S1996" s="319" t="s">
        <v>357</v>
      </c>
      <c r="BE1996" s="60"/>
      <c r="BR1996" s="60"/>
      <c r="BX1996" s="151"/>
      <c r="CB1996" s="151"/>
      <c r="CM1996" s="151"/>
      <c r="CO1996" s="151"/>
      <c r="CT1996" s="151"/>
      <c r="CY1996" s="151"/>
    </row>
    <row r="1997" spans="1:103" x14ac:dyDescent="0.2">
      <c r="A1997" s="60"/>
      <c r="B1997" s="60"/>
      <c r="C1997" s="60"/>
      <c r="D1997" s="60"/>
      <c r="E1997" s="60"/>
      <c r="F1997" s="60"/>
      <c r="G1997" s="60"/>
      <c r="H1997" s="60"/>
      <c r="I1997" s="60"/>
      <c r="J1997" s="60"/>
      <c r="K1997" s="60"/>
      <c r="L1997" s="60"/>
      <c r="M1997" s="60"/>
      <c r="N1997" s="60"/>
      <c r="O1997" s="60"/>
      <c r="P1997" s="60"/>
      <c r="Q1997" s="60"/>
      <c r="R1997" s="334">
        <v>6063</v>
      </c>
      <c r="S1997" s="319" t="s">
        <v>357</v>
      </c>
      <c r="BE1997" s="60"/>
      <c r="BR1997" s="60"/>
      <c r="BX1997" s="151"/>
      <c r="CB1997" s="151"/>
      <c r="CM1997" s="151"/>
      <c r="CO1997" s="151"/>
      <c r="CT1997" s="151"/>
      <c r="CY1997" s="151"/>
    </row>
    <row r="1998" spans="1:103" x14ac:dyDescent="0.2">
      <c r="A1998" s="60"/>
      <c r="B1998" s="60"/>
      <c r="C1998" s="60"/>
      <c r="D1998" s="60"/>
      <c r="E1998" s="60"/>
      <c r="F1998" s="60"/>
      <c r="G1998" s="60"/>
      <c r="H1998" s="60"/>
      <c r="I1998" s="60"/>
      <c r="J1998" s="60"/>
      <c r="K1998" s="60"/>
      <c r="L1998" s="60"/>
      <c r="M1998" s="60"/>
      <c r="N1998" s="60"/>
      <c r="O1998" s="60"/>
      <c r="P1998" s="60"/>
      <c r="Q1998" s="60"/>
      <c r="R1998" s="334">
        <v>6064</v>
      </c>
      <c r="S1998" s="319" t="s">
        <v>357</v>
      </c>
      <c r="BE1998" s="60"/>
      <c r="BR1998" s="60"/>
      <c r="BX1998" s="151"/>
      <c r="CB1998" s="151"/>
      <c r="CM1998" s="151"/>
      <c r="CO1998" s="151"/>
      <c r="CT1998" s="151"/>
      <c r="CY1998" s="151"/>
    </row>
    <row r="1999" spans="1:103" x14ac:dyDescent="0.2">
      <c r="A1999" s="60"/>
      <c r="B1999" s="60"/>
      <c r="C1999" s="60"/>
      <c r="D1999" s="60"/>
      <c r="E1999" s="60"/>
      <c r="F1999" s="60"/>
      <c r="G1999" s="60"/>
      <c r="H1999" s="60"/>
      <c r="I1999" s="60"/>
      <c r="J1999" s="60"/>
      <c r="K1999" s="60"/>
      <c r="L1999" s="60"/>
      <c r="M1999" s="60"/>
      <c r="N1999" s="60"/>
      <c r="O1999" s="60"/>
      <c r="P1999" s="60"/>
      <c r="Q1999" s="60"/>
      <c r="R1999" s="334">
        <v>6065</v>
      </c>
      <c r="S1999" s="319" t="s">
        <v>357</v>
      </c>
      <c r="BE1999" s="60"/>
      <c r="BR1999" s="60"/>
      <c r="BX1999" s="151"/>
      <c r="CB1999" s="151"/>
      <c r="CM1999" s="151"/>
      <c r="CO1999" s="151"/>
      <c r="CT1999" s="151"/>
      <c r="CY1999" s="151"/>
    </row>
    <row r="2000" spans="1:103" x14ac:dyDescent="0.2">
      <c r="A2000" s="60"/>
      <c r="B2000" s="60"/>
      <c r="C2000" s="60"/>
      <c r="D2000" s="60"/>
      <c r="E2000" s="60"/>
      <c r="F2000" s="60"/>
      <c r="G2000" s="60"/>
      <c r="H2000" s="60"/>
      <c r="I2000" s="60"/>
      <c r="J2000" s="60"/>
      <c r="K2000" s="60"/>
      <c r="L2000" s="60"/>
      <c r="M2000" s="60"/>
      <c r="N2000" s="60"/>
      <c r="O2000" s="60"/>
      <c r="P2000" s="60"/>
      <c r="Q2000" s="60"/>
      <c r="R2000" s="334">
        <v>6066</v>
      </c>
      <c r="S2000" s="319" t="s">
        <v>357</v>
      </c>
      <c r="BE2000" s="60"/>
      <c r="BR2000" s="60"/>
      <c r="BX2000" s="151"/>
      <c r="CB2000" s="151"/>
      <c r="CM2000" s="151"/>
      <c r="CO2000" s="151"/>
      <c r="CT2000" s="151"/>
      <c r="CY2000" s="151"/>
    </row>
    <row r="2001" spans="1:103" x14ac:dyDescent="0.2">
      <c r="A2001" s="60"/>
      <c r="B2001" s="60"/>
      <c r="C2001" s="60"/>
      <c r="D2001" s="60"/>
      <c r="E2001" s="60"/>
      <c r="F2001" s="60"/>
      <c r="G2001" s="60"/>
      <c r="H2001" s="60"/>
      <c r="I2001" s="60"/>
      <c r="J2001" s="60"/>
      <c r="K2001" s="60"/>
      <c r="L2001" s="60"/>
      <c r="M2001" s="60"/>
      <c r="N2001" s="60"/>
      <c r="O2001" s="60"/>
      <c r="P2001" s="60"/>
      <c r="Q2001" s="60"/>
      <c r="R2001" s="334">
        <v>6067</v>
      </c>
      <c r="S2001" s="319" t="s">
        <v>357</v>
      </c>
      <c r="BE2001" s="60"/>
      <c r="BR2001" s="60"/>
      <c r="BX2001" s="151"/>
      <c r="CB2001" s="151"/>
      <c r="CM2001" s="151"/>
      <c r="CO2001" s="151"/>
      <c r="CT2001" s="151"/>
      <c r="CY2001" s="151"/>
    </row>
    <row r="2002" spans="1:103" x14ac:dyDescent="0.2">
      <c r="A2002" s="60"/>
      <c r="B2002" s="60"/>
      <c r="C2002" s="60"/>
      <c r="D2002" s="60"/>
      <c r="E2002" s="60"/>
      <c r="F2002" s="60"/>
      <c r="G2002" s="60"/>
      <c r="H2002" s="60"/>
      <c r="I2002" s="60"/>
      <c r="J2002" s="60"/>
      <c r="K2002" s="60"/>
      <c r="L2002" s="60"/>
      <c r="M2002" s="60"/>
      <c r="N2002" s="60"/>
      <c r="O2002" s="60"/>
      <c r="P2002" s="60"/>
      <c r="Q2002" s="60"/>
      <c r="R2002" s="334">
        <v>6068</v>
      </c>
      <c r="S2002" s="319" t="s">
        <v>357</v>
      </c>
      <c r="BE2002" s="60"/>
      <c r="BR2002" s="60"/>
      <c r="BX2002" s="151"/>
      <c r="CB2002" s="151"/>
      <c r="CM2002" s="151"/>
      <c r="CO2002" s="151"/>
      <c r="CT2002" s="151"/>
      <c r="CY2002" s="151"/>
    </row>
    <row r="2003" spans="1:103" x14ac:dyDescent="0.2">
      <c r="A2003" s="60"/>
      <c r="B2003" s="60"/>
      <c r="C2003" s="60"/>
      <c r="D2003" s="60"/>
      <c r="E2003" s="60"/>
      <c r="F2003" s="60"/>
      <c r="G2003" s="60"/>
      <c r="H2003" s="60"/>
      <c r="I2003" s="60"/>
      <c r="J2003" s="60"/>
      <c r="K2003" s="60"/>
      <c r="L2003" s="60"/>
      <c r="M2003" s="60"/>
      <c r="N2003" s="60"/>
      <c r="O2003" s="60"/>
      <c r="P2003" s="60"/>
      <c r="Q2003" s="60"/>
      <c r="R2003" s="334">
        <v>6069</v>
      </c>
      <c r="S2003" s="319" t="s">
        <v>357</v>
      </c>
      <c r="BE2003" s="60"/>
      <c r="BR2003" s="60"/>
      <c r="BX2003" s="151"/>
      <c r="CB2003" s="151"/>
      <c r="CM2003" s="151"/>
      <c r="CO2003" s="151"/>
      <c r="CT2003" s="151"/>
      <c r="CY2003" s="151"/>
    </row>
    <row r="2004" spans="1:103" x14ac:dyDescent="0.2">
      <c r="A2004" s="60"/>
      <c r="B2004" s="60"/>
      <c r="C2004" s="60"/>
      <c r="D2004" s="60"/>
      <c r="E2004" s="60"/>
      <c r="F2004" s="60"/>
      <c r="G2004" s="60"/>
      <c r="H2004" s="60"/>
      <c r="I2004" s="60"/>
      <c r="J2004" s="60"/>
      <c r="K2004" s="60"/>
      <c r="L2004" s="60"/>
      <c r="M2004" s="60"/>
      <c r="N2004" s="60"/>
      <c r="O2004" s="60"/>
      <c r="P2004" s="60"/>
      <c r="Q2004" s="60"/>
      <c r="R2004" s="334">
        <v>6070</v>
      </c>
      <c r="S2004" s="319" t="s">
        <v>357</v>
      </c>
      <c r="BE2004" s="60"/>
      <c r="BR2004" s="60"/>
      <c r="BX2004" s="151"/>
      <c r="CB2004" s="151"/>
      <c r="CM2004" s="151"/>
      <c r="CO2004" s="151"/>
      <c r="CT2004" s="151"/>
      <c r="CY2004" s="151"/>
    </row>
    <row r="2005" spans="1:103" x14ac:dyDescent="0.2">
      <c r="A2005" s="60"/>
      <c r="B2005" s="60"/>
      <c r="C2005" s="60"/>
      <c r="D2005" s="60"/>
      <c r="E2005" s="60"/>
      <c r="F2005" s="60"/>
      <c r="G2005" s="60"/>
      <c r="H2005" s="60"/>
      <c r="I2005" s="60"/>
      <c r="J2005" s="60"/>
      <c r="K2005" s="60"/>
      <c r="L2005" s="60"/>
      <c r="M2005" s="60"/>
      <c r="N2005" s="60"/>
      <c r="O2005" s="60"/>
      <c r="P2005" s="60"/>
      <c r="Q2005" s="60"/>
      <c r="R2005" s="334">
        <v>6071</v>
      </c>
      <c r="S2005" s="319" t="s">
        <v>357</v>
      </c>
      <c r="BE2005" s="60"/>
      <c r="BR2005" s="60"/>
      <c r="BX2005" s="151"/>
      <c r="CB2005" s="151"/>
      <c r="CM2005" s="151"/>
      <c r="CO2005" s="151"/>
      <c r="CT2005" s="151"/>
      <c r="CY2005" s="151"/>
    </row>
    <row r="2006" spans="1:103" x14ac:dyDescent="0.2">
      <c r="A2006" s="60"/>
      <c r="B2006" s="60"/>
      <c r="C2006" s="60"/>
      <c r="D2006" s="60"/>
      <c r="E2006" s="60"/>
      <c r="F2006" s="60"/>
      <c r="G2006" s="60"/>
      <c r="H2006" s="60"/>
      <c r="I2006" s="60"/>
      <c r="J2006" s="60"/>
      <c r="K2006" s="60"/>
      <c r="L2006" s="60"/>
      <c r="M2006" s="60"/>
      <c r="N2006" s="60"/>
      <c r="O2006" s="60"/>
      <c r="P2006" s="60"/>
      <c r="Q2006" s="60"/>
      <c r="R2006" s="334">
        <v>6072</v>
      </c>
      <c r="S2006" s="319" t="s">
        <v>357</v>
      </c>
      <c r="BE2006" s="60"/>
      <c r="BR2006" s="60"/>
      <c r="BX2006" s="151"/>
      <c r="CB2006" s="151"/>
      <c r="CM2006" s="151"/>
      <c r="CO2006" s="151"/>
      <c r="CT2006" s="151"/>
      <c r="CY2006" s="151"/>
    </row>
    <row r="2007" spans="1:103" x14ac:dyDescent="0.2">
      <c r="A2007" s="60"/>
      <c r="B2007" s="60"/>
      <c r="C2007" s="60"/>
      <c r="D2007" s="60"/>
      <c r="E2007" s="60"/>
      <c r="F2007" s="60"/>
      <c r="G2007" s="60"/>
      <c r="H2007" s="60"/>
      <c r="I2007" s="60"/>
      <c r="J2007" s="60"/>
      <c r="K2007" s="60"/>
      <c r="L2007" s="60"/>
      <c r="M2007" s="60"/>
      <c r="N2007" s="60"/>
      <c r="O2007" s="60"/>
      <c r="P2007" s="60"/>
      <c r="Q2007" s="60"/>
      <c r="R2007" s="334">
        <v>6073</v>
      </c>
      <c r="S2007" s="319" t="s">
        <v>357</v>
      </c>
      <c r="BE2007" s="60"/>
      <c r="BR2007" s="60"/>
      <c r="BX2007" s="151"/>
      <c r="CB2007" s="151"/>
      <c r="CM2007" s="151"/>
      <c r="CO2007" s="151"/>
      <c r="CT2007" s="151"/>
      <c r="CY2007" s="151"/>
    </row>
    <row r="2008" spans="1:103" x14ac:dyDescent="0.2">
      <c r="A2008" s="60"/>
      <c r="B2008" s="60"/>
      <c r="C2008" s="60"/>
      <c r="D2008" s="60"/>
      <c r="E2008" s="60"/>
      <c r="F2008" s="60"/>
      <c r="G2008" s="60"/>
      <c r="H2008" s="60"/>
      <c r="I2008" s="60"/>
      <c r="J2008" s="60"/>
      <c r="K2008" s="60"/>
      <c r="L2008" s="60"/>
      <c r="M2008" s="60"/>
      <c r="N2008" s="60"/>
      <c r="O2008" s="60"/>
      <c r="P2008" s="60"/>
      <c r="Q2008" s="60"/>
      <c r="R2008" s="334">
        <v>6074</v>
      </c>
      <c r="S2008" s="319" t="s">
        <v>357</v>
      </c>
      <c r="BE2008" s="60"/>
      <c r="BR2008" s="60"/>
      <c r="BX2008" s="151"/>
      <c r="CB2008" s="151"/>
      <c r="CM2008" s="151"/>
      <c r="CO2008" s="151"/>
      <c r="CT2008" s="151"/>
      <c r="CY2008" s="151"/>
    </row>
    <row r="2009" spans="1:103" x14ac:dyDescent="0.2">
      <c r="A2009" s="60"/>
      <c r="B2009" s="60"/>
      <c r="C2009" s="60"/>
      <c r="D2009" s="60"/>
      <c r="E2009" s="60"/>
      <c r="F2009" s="60"/>
      <c r="G2009" s="60"/>
      <c r="H2009" s="60"/>
      <c r="I2009" s="60"/>
      <c r="J2009" s="60"/>
      <c r="K2009" s="60"/>
      <c r="L2009" s="60"/>
      <c r="M2009" s="60"/>
      <c r="N2009" s="60"/>
      <c r="O2009" s="60"/>
      <c r="P2009" s="60"/>
      <c r="Q2009" s="60"/>
      <c r="R2009" s="334">
        <v>6075</v>
      </c>
      <c r="S2009" s="319" t="s">
        <v>357</v>
      </c>
      <c r="BE2009" s="60"/>
      <c r="BR2009" s="60"/>
      <c r="BX2009" s="151"/>
      <c r="CB2009" s="151"/>
      <c r="CM2009" s="151"/>
      <c r="CO2009" s="151"/>
      <c r="CT2009" s="151"/>
      <c r="CY2009" s="151"/>
    </row>
    <row r="2010" spans="1:103" x14ac:dyDescent="0.2">
      <c r="A2010" s="60"/>
      <c r="B2010" s="60"/>
      <c r="C2010" s="60"/>
      <c r="D2010" s="60"/>
      <c r="E2010" s="60"/>
      <c r="F2010" s="60"/>
      <c r="G2010" s="60"/>
      <c r="H2010" s="60"/>
      <c r="I2010" s="60"/>
      <c r="J2010" s="60"/>
      <c r="K2010" s="60"/>
      <c r="L2010" s="60"/>
      <c r="M2010" s="60"/>
      <c r="N2010" s="60"/>
      <c r="O2010" s="60"/>
      <c r="P2010" s="60"/>
      <c r="Q2010" s="60"/>
      <c r="R2010" s="334">
        <v>6076</v>
      </c>
      <c r="S2010" s="319" t="s">
        <v>357</v>
      </c>
      <c r="BE2010" s="60"/>
      <c r="BR2010" s="60"/>
      <c r="BX2010" s="151"/>
      <c r="CB2010" s="151"/>
      <c r="CM2010" s="151"/>
      <c r="CO2010" s="151"/>
      <c r="CT2010" s="151"/>
      <c r="CY2010" s="151"/>
    </row>
    <row r="2011" spans="1:103" x14ac:dyDescent="0.2">
      <c r="A2011" s="60"/>
      <c r="B2011" s="60"/>
      <c r="C2011" s="60"/>
      <c r="D2011" s="60"/>
      <c r="E2011" s="60"/>
      <c r="F2011" s="60"/>
      <c r="G2011" s="60"/>
      <c r="H2011" s="60"/>
      <c r="I2011" s="60"/>
      <c r="J2011" s="60"/>
      <c r="K2011" s="60"/>
      <c r="L2011" s="60"/>
      <c r="M2011" s="60"/>
      <c r="N2011" s="60"/>
      <c r="O2011" s="60"/>
      <c r="P2011" s="60"/>
      <c r="Q2011" s="60"/>
      <c r="R2011" s="334">
        <v>6077</v>
      </c>
      <c r="S2011" s="319" t="s">
        <v>357</v>
      </c>
      <c r="BE2011" s="60"/>
      <c r="BR2011" s="60"/>
      <c r="BX2011" s="151"/>
      <c r="CB2011" s="151"/>
      <c r="CM2011" s="151"/>
      <c r="CO2011" s="151"/>
      <c r="CT2011" s="151"/>
      <c r="CY2011" s="151"/>
    </row>
    <row r="2012" spans="1:103" x14ac:dyDescent="0.2">
      <c r="A2012" s="60"/>
      <c r="B2012" s="60"/>
      <c r="C2012" s="60"/>
      <c r="D2012" s="60"/>
      <c r="E2012" s="60"/>
      <c r="F2012" s="60"/>
      <c r="G2012" s="60"/>
      <c r="H2012" s="60"/>
      <c r="I2012" s="60"/>
      <c r="J2012" s="60"/>
      <c r="K2012" s="60"/>
      <c r="L2012" s="60"/>
      <c r="M2012" s="60"/>
      <c r="N2012" s="60"/>
      <c r="O2012" s="60"/>
      <c r="P2012" s="60"/>
      <c r="Q2012" s="60"/>
      <c r="R2012" s="334">
        <v>6078</v>
      </c>
      <c r="S2012" s="319" t="s">
        <v>357</v>
      </c>
      <c r="BE2012" s="60"/>
      <c r="BR2012" s="60"/>
      <c r="BX2012" s="151"/>
      <c r="CB2012" s="151"/>
      <c r="CM2012" s="151"/>
      <c r="CO2012" s="151"/>
      <c r="CT2012" s="151"/>
      <c r="CY2012" s="151"/>
    </row>
    <row r="2013" spans="1:103" x14ac:dyDescent="0.2">
      <c r="A2013" s="60"/>
      <c r="B2013" s="60"/>
      <c r="C2013" s="60"/>
      <c r="D2013" s="60"/>
      <c r="E2013" s="60"/>
      <c r="F2013" s="60"/>
      <c r="G2013" s="60"/>
      <c r="H2013" s="60"/>
      <c r="I2013" s="60"/>
      <c r="J2013" s="60"/>
      <c r="K2013" s="60"/>
      <c r="L2013" s="60"/>
      <c r="M2013" s="60"/>
      <c r="N2013" s="60"/>
      <c r="O2013" s="60"/>
      <c r="P2013" s="60"/>
      <c r="Q2013" s="60"/>
      <c r="R2013" s="334">
        <v>6079</v>
      </c>
      <c r="S2013" s="319" t="s">
        <v>357</v>
      </c>
      <c r="BE2013" s="60"/>
      <c r="BR2013" s="60"/>
      <c r="BX2013" s="151"/>
      <c r="CB2013" s="151"/>
      <c r="CM2013" s="151"/>
      <c r="CO2013" s="151"/>
      <c r="CT2013" s="151"/>
      <c r="CY2013" s="151"/>
    </row>
    <row r="2014" spans="1:103" x14ac:dyDescent="0.2">
      <c r="A2014" s="60"/>
      <c r="B2014" s="60"/>
      <c r="C2014" s="60"/>
      <c r="D2014" s="60"/>
      <c r="E2014" s="60"/>
      <c r="F2014" s="60"/>
      <c r="G2014" s="60"/>
      <c r="H2014" s="60"/>
      <c r="I2014" s="60"/>
      <c r="J2014" s="60"/>
      <c r="K2014" s="60"/>
      <c r="L2014" s="60"/>
      <c r="M2014" s="60"/>
      <c r="N2014" s="60"/>
      <c r="O2014" s="60"/>
      <c r="P2014" s="60"/>
      <c r="Q2014" s="60"/>
      <c r="R2014" s="334">
        <v>6080</v>
      </c>
      <c r="S2014" s="319" t="s">
        <v>357</v>
      </c>
      <c r="BE2014" s="60"/>
      <c r="BR2014" s="60"/>
      <c r="BX2014" s="151"/>
      <c r="CB2014" s="151"/>
      <c r="CM2014" s="151"/>
      <c r="CO2014" s="151"/>
      <c r="CT2014" s="151"/>
      <c r="CY2014" s="151"/>
    </row>
    <row r="2015" spans="1:103" x14ac:dyDescent="0.2">
      <c r="A2015" s="60"/>
      <c r="B2015" s="60"/>
      <c r="C2015" s="60"/>
      <c r="D2015" s="60"/>
      <c r="E2015" s="60"/>
      <c r="F2015" s="60"/>
      <c r="G2015" s="60"/>
      <c r="H2015" s="60"/>
      <c r="I2015" s="60"/>
      <c r="J2015" s="60"/>
      <c r="K2015" s="60"/>
      <c r="L2015" s="60"/>
      <c r="M2015" s="60"/>
      <c r="N2015" s="60"/>
      <c r="O2015" s="60"/>
      <c r="P2015" s="60"/>
      <c r="Q2015" s="60"/>
      <c r="R2015" s="334">
        <v>6081</v>
      </c>
      <c r="S2015" s="319" t="s">
        <v>357</v>
      </c>
      <c r="BE2015" s="60"/>
      <c r="BR2015" s="60"/>
      <c r="BX2015" s="151"/>
      <c r="CB2015" s="151"/>
      <c r="CM2015" s="151"/>
      <c r="CO2015" s="151"/>
      <c r="CT2015" s="151"/>
      <c r="CY2015" s="151"/>
    </row>
    <row r="2016" spans="1:103" x14ac:dyDescent="0.2">
      <c r="A2016" s="60"/>
      <c r="B2016" s="60"/>
      <c r="C2016" s="60"/>
      <c r="D2016" s="60"/>
      <c r="E2016" s="60"/>
      <c r="F2016" s="60"/>
      <c r="G2016" s="60"/>
      <c r="H2016" s="60"/>
      <c r="I2016" s="60"/>
      <c r="J2016" s="60"/>
      <c r="K2016" s="60"/>
      <c r="L2016" s="60"/>
      <c r="M2016" s="60"/>
      <c r="N2016" s="60"/>
      <c r="O2016" s="60"/>
      <c r="P2016" s="60"/>
      <c r="Q2016" s="60"/>
      <c r="R2016" s="334">
        <v>6082</v>
      </c>
      <c r="S2016" s="319" t="s">
        <v>357</v>
      </c>
      <c r="BE2016" s="60"/>
      <c r="BR2016" s="60"/>
      <c r="BX2016" s="151"/>
      <c r="CB2016" s="151"/>
      <c r="CM2016" s="151"/>
      <c r="CO2016" s="151"/>
      <c r="CT2016" s="151"/>
      <c r="CY2016" s="151"/>
    </row>
    <row r="2017" spans="1:103" x14ac:dyDescent="0.2">
      <c r="A2017" s="60"/>
      <c r="B2017" s="60"/>
      <c r="C2017" s="60"/>
      <c r="D2017" s="60"/>
      <c r="E2017" s="60"/>
      <c r="F2017" s="60"/>
      <c r="G2017" s="60"/>
      <c r="H2017" s="60"/>
      <c r="I2017" s="60"/>
      <c r="J2017" s="60"/>
      <c r="K2017" s="60"/>
      <c r="L2017" s="60"/>
      <c r="M2017" s="60"/>
      <c r="N2017" s="60"/>
      <c r="O2017" s="60"/>
      <c r="P2017" s="60"/>
      <c r="Q2017" s="60"/>
      <c r="R2017" s="334">
        <v>6083</v>
      </c>
      <c r="S2017" s="319" t="s">
        <v>357</v>
      </c>
      <c r="BE2017" s="60"/>
      <c r="BR2017" s="60"/>
      <c r="BX2017" s="151"/>
      <c r="CB2017" s="151"/>
      <c r="CM2017" s="151"/>
      <c r="CO2017" s="151"/>
      <c r="CT2017" s="151"/>
      <c r="CY2017" s="151"/>
    </row>
    <row r="2018" spans="1:103" x14ac:dyDescent="0.2">
      <c r="A2018" s="60"/>
      <c r="B2018" s="60"/>
      <c r="C2018" s="60"/>
      <c r="D2018" s="60"/>
      <c r="E2018" s="60"/>
      <c r="F2018" s="60"/>
      <c r="G2018" s="60"/>
      <c r="H2018" s="60"/>
      <c r="I2018" s="60"/>
      <c r="J2018" s="60"/>
      <c r="K2018" s="60"/>
      <c r="L2018" s="60"/>
      <c r="M2018" s="60"/>
      <c r="N2018" s="60"/>
      <c r="O2018" s="60"/>
      <c r="P2018" s="60"/>
      <c r="Q2018" s="60"/>
      <c r="R2018" s="334">
        <v>6084</v>
      </c>
      <c r="S2018" s="319" t="s">
        <v>357</v>
      </c>
      <c r="BE2018" s="60"/>
      <c r="BR2018" s="60"/>
      <c r="BX2018" s="151"/>
      <c r="CB2018" s="151"/>
      <c r="CM2018" s="151"/>
      <c r="CO2018" s="151"/>
      <c r="CT2018" s="151"/>
      <c r="CY2018" s="151"/>
    </row>
    <row r="2019" spans="1:103" x14ac:dyDescent="0.2">
      <c r="A2019" s="60"/>
      <c r="B2019" s="60"/>
      <c r="C2019" s="60"/>
      <c r="D2019" s="60"/>
      <c r="E2019" s="60"/>
      <c r="F2019" s="60"/>
      <c r="G2019" s="60"/>
      <c r="H2019" s="60"/>
      <c r="I2019" s="60"/>
      <c r="J2019" s="60"/>
      <c r="K2019" s="60"/>
      <c r="L2019" s="60"/>
      <c r="M2019" s="60"/>
      <c r="N2019" s="60"/>
      <c r="O2019" s="60"/>
      <c r="P2019" s="60"/>
      <c r="Q2019" s="60"/>
      <c r="R2019" s="334">
        <v>6085</v>
      </c>
      <c r="S2019" s="319" t="s">
        <v>357</v>
      </c>
      <c r="BE2019" s="60"/>
      <c r="BR2019" s="60"/>
      <c r="BX2019" s="151"/>
      <c r="CB2019" s="151"/>
      <c r="CM2019" s="151"/>
      <c r="CO2019" s="151"/>
      <c r="CT2019" s="151"/>
      <c r="CY2019" s="151"/>
    </row>
    <row r="2020" spans="1:103" x14ac:dyDescent="0.2">
      <c r="A2020" s="60"/>
      <c r="B2020" s="60"/>
      <c r="C2020" s="60"/>
      <c r="D2020" s="60"/>
      <c r="E2020" s="60"/>
      <c r="F2020" s="60"/>
      <c r="G2020" s="60"/>
      <c r="H2020" s="60"/>
      <c r="I2020" s="60"/>
      <c r="J2020" s="60"/>
      <c r="K2020" s="60"/>
      <c r="L2020" s="60"/>
      <c r="M2020" s="60"/>
      <c r="N2020" s="60"/>
      <c r="O2020" s="60"/>
      <c r="P2020" s="60"/>
      <c r="Q2020" s="60"/>
      <c r="R2020" s="334">
        <v>6087</v>
      </c>
      <c r="S2020" s="319" t="s">
        <v>357</v>
      </c>
      <c r="BE2020" s="60"/>
      <c r="BR2020" s="60"/>
      <c r="BX2020" s="151"/>
      <c r="CB2020" s="151"/>
      <c r="CM2020" s="151"/>
      <c r="CO2020" s="151"/>
      <c r="CT2020" s="151"/>
      <c r="CY2020" s="151"/>
    </row>
    <row r="2021" spans="1:103" x14ac:dyDescent="0.2">
      <c r="A2021" s="60"/>
      <c r="B2021" s="60"/>
      <c r="C2021" s="60"/>
      <c r="D2021" s="60"/>
      <c r="E2021" s="60"/>
      <c r="F2021" s="60"/>
      <c r="G2021" s="60"/>
      <c r="H2021" s="60"/>
      <c r="I2021" s="60"/>
      <c r="J2021" s="60"/>
      <c r="K2021" s="60"/>
      <c r="L2021" s="60"/>
      <c r="M2021" s="60"/>
      <c r="N2021" s="60"/>
      <c r="O2021" s="60"/>
      <c r="P2021" s="60"/>
      <c r="Q2021" s="60"/>
      <c r="R2021" s="334">
        <v>6088</v>
      </c>
      <c r="S2021" s="319" t="s">
        <v>357</v>
      </c>
      <c r="BE2021" s="60"/>
      <c r="BR2021" s="60"/>
      <c r="BX2021" s="151"/>
      <c r="CB2021" s="151"/>
      <c r="CM2021" s="151"/>
      <c r="CO2021" s="151"/>
      <c r="CT2021" s="151"/>
      <c r="CY2021" s="151"/>
    </row>
    <row r="2022" spans="1:103" x14ac:dyDescent="0.2">
      <c r="A2022" s="60"/>
      <c r="B2022" s="60"/>
      <c r="C2022" s="60"/>
      <c r="D2022" s="60"/>
      <c r="E2022" s="60"/>
      <c r="F2022" s="60"/>
      <c r="G2022" s="60"/>
      <c r="H2022" s="60"/>
      <c r="I2022" s="60"/>
      <c r="J2022" s="60"/>
      <c r="K2022" s="60"/>
      <c r="L2022" s="60"/>
      <c r="M2022" s="60"/>
      <c r="N2022" s="60"/>
      <c r="O2022" s="60"/>
      <c r="P2022" s="60"/>
      <c r="Q2022" s="60"/>
      <c r="R2022" s="334">
        <v>6089</v>
      </c>
      <c r="S2022" s="319" t="s">
        <v>357</v>
      </c>
      <c r="BE2022" s="60"/>
      <c r="BR2022" s="60"/>
      <c r="BX2022" s="151"/>
      <c r="CB2022" s="151"/>
      <c r="CM2022" s="151"/>
      <c r="CO2022" s="151"/>
      <c r="CT2022" s="151"/>
      <c r="CY2022" s="151"/>
    </row>
    <row r="2023" spans="1:103" x14ac:dyDescent="0.2">
      <c r="A2023" s="60"/>
      <c r="B2023" s="60"/>
      <c r="C2023" s="60"/>
      <c r="D2023" s="60"/>
      <c r="E2023" s="60"/>
      <c r="F2023" s="60"/>
      <c r="G2023" s="60"/>
      <c r="H2023" s="60"/>
      <c r="I2023" s="60"/>
      <c r="J2023" s="60"/>
      <c r="K2023" s="60"/>
      <c r="L2023" s="60"/>
      <c r="M2023" s="60"/>
      <c r="N2023" s="60"/>
      <c r="O2023" s="60"/>
      <c r="P2023" s="60"/>
      <c r="Q2023" s="60"/>
      <c r="R2023" s="334">
        <v>6090</v>
      </c>
      <c r="S2023" s="319" t="s">
        <v>357</v>
      </c>
      <c r="BE2023" s="60"/>
      <c r="BR2023" s="60"/>
      <c r="BX2023" s="151"/>
      <c r="CB2023" s="151"/>
      <c r="CM2023" s="151"/>
      <c r="CO2023" s="151"/>
      <c r="CT2023" s="151"/>
      <c r="CY2023" s="151"/>
    </row>
    <row r="2024" spans="1:103" x14ac:dyDescent="0.2">
      <c r="A2024" s="60"/>
      <c r="B2024" s="60"/>
      <c r="C2024" s="60"/>
      <c r="D2024" s="60"/>
      <c r="E2024" s="60"/>
      <c r="F2024" s="60"/>
      <c r="G2024" s="60"/>
      <c r="H2024" s="60"/>
      <c r="I2024" s="60"/>
      <c r="J2024" s="60"/>
      <c r="K2024" s="60"/>
      <c r="L2024" s="60"/>
      <c r="M2024" s="60"/>
      <c r="N2024" s="60"/>
      <c r="O2024" s="60"/>
      <c r="P2024" s="60"/>
      <c r="Q2024" s="60"/>
      <c r="R2024" s="334">
        <v>6091</v>
      </c>
      <c r="S2024" s="319" t="s">
        <v>357</v>
      </c>
      <c r="BE2024" s="60"/>
      <c r="BR2024" s="60"/>
      <c r="BX2024" s="151"/>
      <c r="CB2024" s="151"/>
      <c r="CM2024" s="151"/>
      <c r="CO2024" s="151"/>
      <c r="CT2024" s="151"/>
      <c r="CY2024" s="151"/>
    </row>
    <row r="2025" spans="1:103" x14ac:dyDescent="0.2">
      <c r="A2025" s="60"/>
      <c r="B2025" s="60"/>
      <c r="C2025" s="60"/>
      <c r="D2025" s="60"/>
      <c r="E2025" s="60"/>
      <c r="F2025" s="60"/>
      <c r="G2025" s="60"/>
      <c r="H2025" s="60"/>
      <c r="I2025" s="60"/>
      <c r="J2025" s="60"/>
      <c r="K2025" s="60"/>
      <c r="L2025" s="60"/>
      <c r="M2025" s="60"/>
      <c r="N2025" s="60"/>
      <c r="O2025" s="60"/>
      <c r="P2025" s="60"/>
      <c r="Q2025" s="60"/>
      <c r="R2025" s="334">
        <v>6092</v>
      </c>
      <c r="S2025" s="319" t="s">
        <v>357</v>
      </c>
      <c r="BE2025" s="60"/>
      <c r="BR2025" s="60"/>
      <c r="BX2025" s="151"/>
      <c r="CB2025" s="151"/>
      <c r="CM2025" s="151"/>
      <c r="CO2025" s="151"/>
      <c r="CT2025" s="151"/>
      <c r="CY2025" s="151"/>
    </row>
    <row r="2026" spans="1:103" x14ac:dyDescent="0.2">
      <c r="A2026" s="60"/>
      <c r="B2026" s="60"/>
      <c r="C2026" s="60"/>
      <c r="D2026" s="60"/>
      <c r="E2026" s="60"/>
      <c r="F2026" s="60"/>
      <c r="G2026" s="60"/>
      <c r="H2026" s="60"/>
      <c r="I2026" s="60"/>
      <c r="J2026" s="60"/>
      <c r="K2026" s="60"/>
      <c r="L2026" s="60"/>
      <c r="M2026" s="60"/>
      <c r="N2026" s="60"/>
      <c r="O2026" s="60"/>
      <c r="P2026" s="60"/>
      <c r="Q2026" s="60"/>
      <c r="R2026" s="334">
        <v>6093</v>
      </c>
      <c r="S2026" s="319" t="s">
        <v>357</v>
      </c>
      <c r="BE2026" s="60"/>
      <c r="BR2026" s="60"/>
      <c r="BX2026" s="151"/>
      <c r="CB2026" s="151"/>
      <c r="CM2026" s="151"/>
      <c r="CO2026" s="151"/>
      <c r="CT2026" s="151"/>
      <c r="CY2026" s="151"/>
    </row>
    <row r="2027" spans="1:103" x14ac:dyDescent="0.2">
      <c r="A2027" s="60"/>
      <c r="B2027" s="60"/>
      <c r="C2027" s="60"/>
      <c r="D2027" s="60"/>
      <c r="E2027" s="60"/>
      <c r="F2027" s="60"/>
      <c r="G2027" s="60"/>
      <c r="H2027" s="60"/>
      <c r="I2027" s="60"/>
      <c r="J2027" s="60"/>
      <c r="K2027" s="60"/>
      <c r="L2027" s="60"/>
      <c r="M2027" s="60"/>
      <c r="N2027" s="60"/>
      <c r="O2027" s="60"/>
      <c r="P2027" s="60"/>
      <c r="Q2027" s="60"/>
      <c r="R2027" s="334">
        <v>6094</v>
      </c>
      <c r="S2027" s="319" t="s">
        <v>357</v>
      </c>
      <c r="BE2027" s="60"/>
      <c r="BR2027" s="60"/>
      <c r="BX2027" s="151"/>
      <c r="CB2027" s="151"/>
      <c r="CM2027" s="151"/>
      <c r="CO2027" s="151"/>
      <c r="CT2027" s="151"/>
      <c r="CY2027" s="151"/>
    </row>
    <row r="2028" spans="1:103" x14ac:dyDescent="0.2">
      <c r="A2028" s="60"/>
      <c r="B2028" s="60"/>
      <c r="C2028" s="60"/>
      <c r="D2028" s="60"/>
      <c r="E2028" s="60"/>
      <c r="F2028" s="60"/>
      <c r="G2028" s="60"/>
      <c r="H2028" s="60"/>
      <c r="I2028" s="60"/>
      <c r="J2028" s="60"/>
      <c r="K2028" s="60"/>
      <c r="L2028" s="60"/>
      <c r="M2028" s="60"/>
      <c r="N2028" s="60"/>
      <c r="O2028" s="60"/>
      <c r="P2028" s="60"/>
      <c r="Q2028" s="60"/>
      <c r="R2028" s="334">
        <v>6095</v>
      </c>
      <c r="S2028" s="319" t="s">
        <v>357</v>
      </c>
      <c r="BE2028" s="60"/>
      <c r="BR2028" s="60"/>
      <c r="BX2028" s="151"/>
      <c r="CB2028" s="151"/>
      <c r="CM2028" s="151"/>
      <c r="CO2028" s="151"/>
      <c r="CT2028" s="151"/>
      <c r="CY2028" s="151"/>
    </row>
    <row r="2029" spans="1:103" x14ac:dyDescent="0.2">
      <c r="A2029" s="60"/>
      <c r="B2029" s="60"/>
      <c r="C2029" s="60"/>
      <c r="D2029" s="60"/>
      <c r="E2029" s="60"/>
      <c r="F2029" s="60"/>
      <c r="G2029" s="60"/>
      <c r="H2029" s="60"/>
      <c r="I2029" s="60"/>
      <c r="J2029" s="60"/>
      <c r="K2029" s="60"/>
      <c r="L2029" s="60"/>
      <c r="M2029" s="60"/>
      <c r="N2029" s="60"/>
      <c r="O2029" s="60"/>
      <c r="P2029" s="60"/>
      <c r="Q2029" s="60"/>
      <c r="R2029" s="334">
        <v>6096</v>
      </c>
      <c r="S2029" s="319" t="s">
        <v>357</v>
      </c>
      <c r="BE2029" s="60"/>
      <c r="BR2029" s="60"/>
      <c r="BX2029" s="151"/>
      <c r="CB2029" s="151"/>
      <c r="CM2029" s="151"/>
      <c r="CO2029" s="151"/>
      <c r="CT2029" s="151"/>
      <c r="CY2029" s="151"/>
    </row>
    <row r="2030" spans="1:103" x14ac:dyDescent="0.2">
      <c r="A2030" s="60"/>
      <c r="B2030" s="60"/>
      <c r="C2030" s="60"/>
      <c r="D2030" s="60"/>
      <c r="E2030" s="60"/>
      <c r="F2030" s="60"/>
      <c r="G2030" s="60"/>
      <c r="H2030" s="60"/>
      <c r="I2030" s="60"/>
      <c r="J2030" s="60"/>
      <c r="K2030" s="60"/>
      <c r="L2030" s="60"/>
      <c r="M2030" s="60"/>
      <c r="N2030" s="60"/>
      <c r="O2030" s="60"/>
      <c r="P2030" s="60"/>
      <c r="Q2030" s="60"/>
      <c r="R2030" s="334">
        <v>6098</v>
      </c>
      <c r="S2030" s="319" t="s">
        <v>357</v>
      </c>
      <c r="BE2030" s="60"/>
      <c r="BR2030" s="60"/>
      <c r="BX2030" s="151"/>
      <c r="CB2030" s="151"/>
      <c r="CM2030" s="151"/>
      <c r="CO2030" s="151"/>
      <c r="CT2030" s="151"/>
      <c r="CY2030" s="151"/>
    </row>
    <row r="2031" spans="1:103" x14ac:dyDescent="0.2">
      <c r="A2031" s="60"/>
      <c r="B2031" s="60"/>
      <c r="C2031" s="60"/>
      <c r="D2031" s="60"/>
      <c r="E2031" s="60"/>
      <c r="F2031" s="60"/>
      <c r="G2031" s="60"/>
      <c r="H2031" s="60"/>
      <c r="I2031" s="60"/>
      <c r="J2031" s="60"/>
      <c r="K2031" s="60"/>
      <c r="L2031" s="60"/>
      <c r="M2031" s="60"/>
      <c r="N2031" s="60"/>
      <c r="O2031" s="60"/>
      <c r="P2031" s="60"/>
      <c r="Q2031" s="60"/>
      <c r="R2031" s="334">
        <v>6101</v>
      </c>
      <c r="S2031" s="319" t="s">
        <v>357</v>
      </c>
      <c r="BE2031" s="60"/>
      <c r="BR2031" s="60"/>
      <c r="BX2031" s="151"/>
      <c r="CB2031" s="151"/>
      <c r="CM2031" s="151"/>
      <c r="CO2031" s="151"/>
      <c r="CT2031" s="151"/>
      <c r="CY2031" s="151"/>
    </row>
    <row r="2032" spans="1:103" x14ac:dyDescent="0.2">
      <c r="A2032" s="60"/>
      <c r="B2032" s="60"/>
      <c r="C2032" s="60"/>
      <c r="D2032" s="60"/>
      <c r="E2032" s="60"/>
      <c r="F2032" s="60"/>
      <c r="G2032" s="60"/>
      <c r="H2032" s="60"/>
      <c r="I2032" s="60"/>
      <c r="J2032" s="60"/>
      <c r="K2032" s="60"/>
      <c r="L2032" s="60"/>
      <c r="M2032" s="60"/>
      <c r="N2032" s="60"/>
      <c r="O2032" s="60"/>
      <c r="P2032" s="60"/>
      <c r="Q2032" s="60"/>
      <c r="R2032" s="334">
        <v>6102</v>
      </c>
      <c r="S2032" s="319" t="s">
        <v>357</v>
      </c>
      <c r="BE2032" s="60"/>
      <c r="BR2032" s="60"/>
      <c r="BX2032" s="151"/>
      <c r="CB2032" s="151"/>
      <c r="CM2032" s="151"/>
      <c r="CO2032" s="151"/>
      <c r="CT2032" s="151"/>
      <c r="CY2032" s="151"/>
    </row>
    <row r="2033" spans="1:103" x14ac:dyDescent="0.2">
      <c r="A2033" s="60"/>
      <c r="B2033" s="60"/>
      <c r="C2033" s="60"/>
      <c r="D2033" s="60"/>
      <c r="E2033" s="60"/>
      <c r="F2033" s="60"/>
      <c r="G2033" s="60"/>
      <c r="H2033" s="60"/>
      <c r="I2033" s="60"/>
      <c r="J2033" s="60"/>
      <c r="K2033" s="60"/>
      <c r="L2033" s="60"/>
      <c r="M2033" s="60"/>
      <c r="N2033" s="60"/>
      <c r="O2033" s="60"/>
      <c r="P2033" s="60"/>
      <c r="Q2033" s="60"/>
      <c r="R2033" s="334">
        <v>6103</v>
      </c>
      <c r="S2033" s="319" t="s">
        <v>357</v>
      </c>
      <c r="BE2033" s="60"/>
      <c r="BR2033" s="60"/>
      <c r="BX2033" s="151"/>
      <c r="CB2033" s="151"/>
      <c r="CM2033" s="151"/>
      <c r="CO2033" s="151"/>
      <c r="CT2033" s="151"/>
      <c r="CY2033" s="151"/>
    </row>
    <row r="2034" spans="1:103" x14ac:dyDescent="0.2">
      <c r="A2034" s="60"/>
      <c r="B2034" s="60"/>
      <c r="C2034" s="60"/>
      <c r="D2034" s="60"/>
      <c r="E2034" s="60"/>
      <c r="F2034" s="60"/>
      <c r="G2034" s="60"/>
      <c r="H2034" s="60"/>
      <c r="I2034" s="60"/>
      <c r="J2034" s="60"/>
      <c r="K2034" s="60"/>
      <c r="L2034" s="60"/>
      <c r="M2034" s="60"/>
      <c r="N2034" s="60"/>
      <c r="O2034" s="60"/>
      <c r="P2034" s="60"/>
      <c r="Q2034" s="60"/>
      <c r="R2034" s="334">
        <v>6104</v>
      </c>
      <c r="S2034" s="319" t="s">
        <v>357</v>
      </c>
      <c r="BE2034" s="60"/>
      <c r="BR2034" s="60"/>
      <c r="BX2034" s="151"/>
      <c r="CB2034" s="151"/>
      <c r="CM2034" s="151"/>
      <c r="CO2034" s="151"/>
      <c r="CT2034" s="151"/>
      <c r="CY2034" s="151"/>
    </row>
    <row r="2035" spans="1:103" x14ac:dyDescent="0.2">
      <c r="A2035" s="60"/>
      <c r="B2035" s="60"/>
      <c r="C2035" s="60"/>
      <c r="D2035" s="60"/>
      <c r="E2035" s="60"/>
      <c r="F2035" s="60"/>
      <c r="G2035" s="60"/>
      <c r="H2035" s="60"/>
      <c r="I2035" s="60"/>
      <c r="J2035" s="60"/>
      <c r="K2035" s="60"/>
      <c r="L2035" s="60"/>
      <c r="M2035" s="60"/>
      <c r="N2035" s="60"/>
      <c r="O2035" s="60"/>
      <c r="P2035" s="60"/>
      <c r="Q2035" s="60"/>
      <c r="R2035" s="334">
        <v>6105</v>
      </c>
      <c r="S2035" s="319" t="s">
        <v>357</v>
      </c>
      <c r="BE2035" s="60"/>
      <c r="BR2035" s="60"/>
      <c r="BX2035" s="151"/>
      <c r="CB2035" s="151"/>
      <c r="CM2035" s="151"/>
      <c r="CO2035" s="151"/>
      <c r="CT2035" s="151"/>
      <c r="CY2035" s="151"/>
    </row>
    <row r="2036" spans="1:103" x14ac:dyDescent="0.2">
      <c r="A2036" s="60"/>
      <c r="B2036" s="60"/>
      <c r="C2036" s="60"/>
      <c r="D2036" s="60"/>
      <c r="E2036" s="60"/>
      <c r="F2036" s="60"/>
      <c r="G2036" s="60"/>
      <c r="H2036" s="60"/>
      <c r="I2036" s="60"/>
      <c r="J2036" s="60"/>
      <c r="K2036" s="60"/>
      <c r="L2036" s="60"/>
      <c r="M2036" s="60"/>
      <c r="N2036" s="60"/>
      <c r="O2036" s="60"/>
      <c r="P2036" s="60"/>
      <c r="Q2036" s="60"/>
      <c r="R2036" s="334">
        <v>6106</v>
      </c>
      <c r="S2036" s="319" t="s">
        <v>357</v>
      </c>
      <c r="BE2036" s="60"/>
      <c r="BR2036" s="60"/>
      <c r="BX2036" s="151"/>
      <c r="CB2036" s="151"/>
      <c r="CM2036" s="151"/>
      <c r="CO2036" s="151"/>
      <c r="CT2036" s="151"/>
      <c r="CY2036" s="151"/>
    </row>
    <row r="2037" spans="1:103" x14ac:dyDescent="0.2">
      <c r="A2037" s="60"/>
      <c r="B2037" s="60"/>
      <c r="C2037" s="60"/>
      <c r="D2037" s="60"/>
      <c r="E2037" s="60"/>
      <c r="F2037" s="60"/>
      <c r="G2037" s="60"/>
      <c r="H2037" s="60"/>
      <c r="I2037" s="60"/>
      <c r="J2037" s="60"/>
      <c r="K2037" s="60"/>
      <c r="L2037" s="60"/>
      <c r="M2037" s="60"/>
      <c r="N2037" s="60"/>
      <c r="O2037" s="60"/>
      <c r="P2037" s="60"/>
      <c r="Q2037" s="60"/>
      <c r="R2037" s="334">
        <v>6107</v>
      </c>
      <c r="S2037" s="319" t="s">
        <v>357</v>
      </c>
      <c r="BE2037" s="60"/>
      <c r="BR2037" s="60"/>
      <c r="BX2037" s="151"/>
      <c r="CB2037" s="151"/>
      <c r="CM2037" s="151"/>
      <c r="CO2037" s="151"/>
      <c r="CT2037" s="151"/>
      <c r="CY2037" s="151"/>
    </row>
    <row r="2038" spans="1:103" x14ac:dyDescent="0.2">
      <c r="A2038" s="60"/>
      <c r="B2038" s="60"/>
      <c r="C2038" s="60"/>
      <c r="D2038" s="60"/>
      <c r="E2038" s="60"/>
      <c r="F2038" s="60"/>
      <c r="G2038" s="60"/>
      <c r="H2038" s="60"/>
      <c r="I2038" s="60"/>
      <c r="J2038" s="60"/>
      <c r="K2038" s="60"/>
      <c r="L2038" s="60"/>
      <c r="M2038" s="60"/>
      <c r="N2038" s="60"/>
      <c r="O2038" s="60"/>
      <c r="P2038" s="60"/>
      <c r="Q2038" s="60"/>
      <c r="R2038" s="334">
        <v>6108</v>
      </c>
      <c r="S2038" s="319" t="s">
        <v>357</v>
      </c>
      <c r="BE2038" s="60"/>
      <c r="BR2038" s="60"/>
      <c r="BX2038" s="151"/>
      <c r="CB2038" s="151"/>
      <c r="CM2038" s="151"/>
      <c r="CO2038" s="151"/>
      <c r="CT2038" s="151"/>
      <c r="CY2038" s="151"/>
    </row>
    <row r="2039" spans="1:103" x14ac:dyDescent="0.2">
      <c r="A2039" s="60"/>
      <c r="B2039" s="60"/>
      <c r="C2039" s="60"/>
      <c r="D2039" s="60"/>
      <c r="E2039" s="60"/>
      <c r="F2039" s="60"/>
      <c r="G2039" s="60"/>
      <c r="H2039" s="60"/>
      <c r="I2039" s="60"/>
      <c r="J2039" s="60"/>
      <c r="K2039" s="60"/>
      <c r="L2039" s="60"/>
      <c r="M2039" s="60"/>
      <c r="N2039" s="60"/>
      <c r="O2039" s="60"/>
      <c r="P2039" s="60"/>
      <c r="Q2039" s="60"/>
      <c r="R2039" s="334">
        <v>6109</v>
      </c>
      <c r="S2039" s="319" t="s">
        <v>357</v>
      </c>
      <c r="BE2039" s="60"/>
      <c r="BR2039" s="60"/>
      <c r="BX2039" s="151"/>
      <c r="CB2039" s="151"/>
      <c r="CM2039" s="151"/>
      <c r="CO2039" s="151"/>
      <c r="CT2039" s="151"/>
      <c r="CY2039" s="151"/>
    </row>
    <row r="2040" spans="1:103" x14ac:dyDescent="0.2">
      <c r="A2040" s="60"/>
      <c r="B2040" s="60"/>
      <c r="C2040" s="60"/>
      <c r="D2040" s="60"/>
      <c r="E2040" s="60"/>
      <c r="F2040" s="60"/>
      <c r="G2040" s="60"/>
      <c r="H2040" s="60"/>
      <c r="I2040" s="60"/>
      <c r="J2040" s="60"/>
      <c r="K2040" s="60"/>
      <c r="L2040" s="60"/>
      <c r="M2040" s="60"/>
      <c r="N2040" s="60"/>
      <c r="O2040" s="60"/>
      <c r="P2040" s="60"/>
      <c r="Q2040" s="60"/>
      <c r="R2040" s="334">
        <v>6110</v>
      </c>
      <c r="S2040" s="319" t="s">
        <v>357</v>
      </c>
      <c r="BE2040" s="60"/>
      <c r="BR2040" s="60"/>
      <c r="BX2040" s="151"/>
      <c r="CB2040" s="151"/>
      <c r="CM2040" s="151"/>
      <c r="CO2040" s="151"/>
      <c r="CT2040" s="151"/>
      <c r="CY2040" s="151"/>
    </row>
    <row r="2041" spans="1:103" x14ac:dyDescent="0.2">
      <c r="A2041" s="60"/>
      <c r="B2041" s="60"/>
      <c r="C2041" s="60"/>
      <c r="D2041" s="60"/>
      <c r="E2041" s="60"/>
      <c r="F2041" s="60"/>
      <c r="G2041" s="60"/>
      <c r="H2041" s="60"/>
      <c r="I2041" s="60"/>
      <c r="J2041" s="60"/>
      <c r="K2041" s="60"/>
      <c r="L2041" s="60"/>
      <c r="M2041" s="60"/>
      <c r="N2041" s="60"/>
      <c r="O2041" s="60"/>
      <c r="P2041" s="60"/>
      <c r="Q2041" s="60"/>
      <c r="R2041" s="334">
        <v>6111</v>
      </c>
      <c r="S2041" s="319" t="s">
        <v>357</v>
      </c>
      <c r="BE2041" s="60"/>
      <c r="BR2041" s="60"/>
      <c r="BX2041" s="151"/>
      <c r="CB2041" s="151"/>
      <c r="CM2041" s="151"/>
      <c r="CO2041" s="151"/>
      <c r="CT2041" s="151"/>
      <c r="CY2041" s="151"/>
    </row>
    <row r="2042" spans="1:103" x14ac:dyDescent="0.2">
      <c r="A2042" s="60"/>
      <c r="B2042" s="60"/>
      <c r="C2042" s="60"/>
      <c r="D2042" s="60"/>
      <c r="E2042" s="60"/>
      <c r="F2042" s="60"/>
      <c r="G2042" s="60"/>
      <c r="H2042" s="60"/>
      <c r="I2042" s="60"/>
      <c r="J2042" s="60"/>
      <c r="K2042" s="60"/>
      <c r="L2042" s="60"/>
      <c r="M2042" s="60"/>
      <c r="N2042" s="60"/>
      <c r="O2042" s="60"/>
      <c r="P2042" s="60"/>
      <c r="Q2042" s="60"/>
      <c r="R2042" s="334">
        <v>6112</v>
      </c>
      <c r="S2042" s="319" t="s">
        <v>357</v>
      </c>
      <c r="BE2042" s="60"/>
      <c r="BR2042" s="60"/>
      <c r="BX2042" s="151"/>
      <c r="CB2042" s="151"/>
      <c r="CM2042" s="151"/>
      <c r="CO2042" s="151"/>
      <c r="CT2042" s="151"/>
      <c r="CY2042" s="151"/>
    </row>
    <row r="2043" spans="1:103" x14ac:dyDescent="0.2">
      <c r="A2043" s="60"/>
      <c r="B2043" s="60"/>
      <c r="C2043" s="60"/>
      <c r="D2043" s="60"/>
      <c r="E2043" s="60"/>
      <c r="F2043" s="60"/>
      <c r="G2043" s="60"/>
      <c r="H2043" s="60"/>
      <c r="I2043" s="60"/>
      <c r="J2043" s="60"/>
      <c r="K2043" s="60"/>
      <c r="L2043" s="60"/>
      <c r="M2043" s="60"/>
      <c r="N2043" s="60"/>
      <c r="O2043" s="60"/>
      <c r="P2043" s="60"/>
      <c r="Q2043" s="60"/>
      <c r="R2043" s="334">
        <v>6114</v>
      </c>
      <c r="S2043" s="319" t="s">
        <v>357</v>
      </c>
      <c r="BE2043" s="60"/>
      <c r="BR2043" s="60"/>
      <c r="BX2043" s="151"/>
      <c r="CB2043" s="151"/>
      <c r="CM2043" s="151"/>
      <c r="CO2043" s="151"/>
      <c r="CT2043" s="151"/>
      <c r="CY2043" s="151"/>
    </row>
    <row r="2044" spans="1:103" x14ac:dyDescent="0.2">
      <c r="A2044" s="60"/>
      <c r="B2044" s="60"/>
      <c r="C2044" s="60"/>
      <c r="D2044" s="60"/>
      <c r="E2044" s="60"/>
      <c r="F2044" s="60"/>
      <c r="G2044" s="60"/>
      <c r="H2044" s="60"/>
      <c r="I2044" s="60"/>
      <c r="J2044" s="60"/>
      <c r="K2044" s="60"/>
      <c r="L2044" s="60"/>
      <c r="M2044" s="60"/>
      <c r="N2044" s="60"/>
      <c r="O2044" s="60"/>
      <c r="P2044" s="60"/>
      <c r="Q2044" s="60"/>
      <c r="R2044" s="334">
        <v>6115</v>
      </c>
      <c r="S2044" s="319" t="s">
        <v>357</v>
      </c>
      <c r="BE2044" s="60"/>
      <c r="BR2044" s="60"/>
      <c r="BX2044" s="151"/>
      <c r="CB2044" s="151"/>
      <c r="CM2044" s="151"/>
      <c r="CO2044" s="151"/>
      <c r="CT2044" s="151"/>
      <c r="CY2044" s="151"/>
    </row>
    <row r="2045" spans="1:103" x14ac:dyDescent="0.2">
      <c r="A2045" s="60"/>
      <c r="B2045" s="60"/>
      <c r="C2045" s="60"/>
      <c r="D2045" s="60"/>
      <c r="E2045" s="60"/>
      <c r="F2045" s="60"/>
      <c r="G2045" s="60"/>
      <c r="H2045" s="60"/>
      <c r="I2045" s="60"/>
      <c r="J2045" s="60"/>
      <c r="K2045" s="60"/>
      <c r="L2045" s="60"/>
      <c r="M2045" s="60"/>
      <c r="N2045" s="60"/>
      <c r="O2045" s="60"/>
      <c r="P2045" s="60"/>
      <c r="Q2045" s="60"/>
      <c r="R2045" s="334">
        <v>6117</v>
      </c>
      <c r="S2045" s="319" t="s">
        <v>357</v>
      </c>
      <c r="BE2045" s="60"/>
      <c r="BR2045" s="60"/>
      <c r="BX2045" s="151"/>
      <c r="CB2045" s="151"/>
      <c r="CM2045" s="151"/>
      <c r="CO2045" s="151"/>
      <c r="CT2045" s="151"/>
      <c r="CY2045" s="151"/>
    </row>
    <row r="2046" spans="1:103" x14ac:dyDescent="0.2">
      <c r="A2046" s="60"/>
      <c r="B2046" s="60"/>
      <c r="C2046" s="60"/>
      <c r="D2046" s="60"/>
      <c r="E2046" s="60"/>
      <c r="F2046" s="60"/>
      <c r="G2046" s="60"/>
      <c r="H2046" s="60"/>
      <c r="I2046" s="60"/>
      <c r="J2046" s="60"/>
      <c r="K2046" s="60"/>
      <c r="L2046" s="60"/>
      <c r="M2046" s="60"/>
      <c r="N2046" s="60"/>
      <c r="O2046" s="60"/>
      <c r="P2046" s="60"/>
      <c r="Q2046" s="60"/>
      <c r="R2046" s="334">
        <v>6118</v>
      </c>
      <c r="S2046" s="319" t="s">
        <v>357</v>
      </c>
      <c r="BE2046" s="60"/>
      <c r="BR2046" s="60"/>
      <c r="BX2046" s="151"/>
      <c r="CB2046" s="151"/>
      <c r="CM2046" s="151"/>
      <c r="CO2046" s="151"/>
      <c r="CT2046" s="151"/>
      <c r="CY2046" s="151"/>
    </row>
    <row r="2047" spans="1:103" x14ac:dyDescent="0.2">
      <c r="A2047" s="60"/>
      <c r="B2047" s="60"/>
      <c r="C2047" s="60"/>
      <c r="D2047" s="60"/>
      <c r="E2047" s="60"/>
      <c r="F2047" s="60"/>
      <c r="G2047" s="60"/>
      <c r="H2047" s="60"/>
      <c r="I2047" s="60"/>
      <c r="J2047" s="60"/>
      <c r="K2047" s="60"/>
      <c r="L2047" s="60"/>
      <c r="M2047" s="60"/>
      <c r="N2047" s="60"/>
      <c r="O2047" s="60"/>
      <c r="P2047" s="60"/>
      <c r="Q2047" s="60"/>
      <c r="R2047" s="334">
        <v>6119</v>
      </c>
      <c r="S2047" s="319" t="s">
        <v>357</v>
      </c>
      <c r="BE2047" s="60"/>
      <c r="BR2047" s="60"/>
      <c r="BX2047" s="151"/>
      <c r="CB2047" s="151"/>
      <c r="CM2047" s="151"/>
      <c r="CO2047" s="151"/>
      <c r="CT2047" s="151"/>
      <c r="CY2047" s="151"/>
    </row>
    <row r="2048" spans="1:103" x14ac:dyDescent="0.2">
      <c r="A2048" s="60"/>
      <c r="B2048" s="60"/>
      <c r="C2048" s="60"/>
      <c r="D2048" s="60"/>
      <c r="E2048" s="60"/>
      <c r="F2048" s="60"/>
      <c r="G2048" s="60"/>
      <c r="H2048" s="60"/>
      <c r="I2048" s="60"/>
      <c r="J2048" s="60"/>
      <c r="K2048" s="60"/>
      <c r="L2048" s="60"/>
      <c r="M2048" s="60"/>
      <c r="N2048" s="60"/>
      <c r="O2048" s="60"/>
      <c r="P2048" s="60"/>
      <c r="Q2048" s="60"/>
      <c r="R2048" s="334">
        <v>6120</v>
      </c>
      <c r="S2048" s="319" t="s">
        <v>357</v>
      </c>
      <c r="BE2048" s="60"/>
      <c r="BR2048" s="60"/>
      <c r="BX2048" s="151"/>
      <c r="CB2048" s="151"/>
      <c r="CM2048" s="151"/>
      <c r="CO2048" s="151"/>
      <c r="CT2048" s="151"/>
      <c r="CY2048" s="151"/>
    </row>
    <row r="2049" spans="1:103" x14ac:dyDescent="0.2">
      <c r="A2049" s="60"/>
      <c r="B2049" s="60"/>
      <c r="C2049" s="60"/>
      <c r="D2049" s="60"/>
      <c r="E2049" s="60"/>
      <c r="F2049" s="60"/>
      <c r="G2049" s="60"/>
      <c r="H2049" s="60"/>
      <c r="I2049" s="60"/>
      <c r="J2049" s="60"/>
      <c r="K2049" s="60"/>
      <c r="L2049" s="60"/>
      <c r="M2049" s="60"/>
      <c r="N2049" s="60"/>
      <c r="O2049" s="60"/>
      <c r="P2049" s="60"/>
      <c r="Q2049" s="60"/>
      <c r="R2049" s="334">
        <v>6123</v>
      </c>
      <c r="S2049" s="319" t="s">
        <v>357</v>
      </c>
      <c r="BE2049" s="60"/>
      <c r="BR2049" s="60"/>
      <c r="BX2049" s="151"/>
      <c r="CB2049" s="151"/>
      <c r="CM2049" s="151"/>
      <c r="CO2049" s="151"/>
      <c r="CT2049" s="151"/>
      <c r="CY2049" s="151"/>
    </row>
    <row r="2050" spans="1:103" x14ac:dyDescent="0.2">
      <c r="A2050" s="60"/>
      <c r="B2050" s="60"/>
      <c r="C2050" s="60"/>
      <c r="D2050" s="60"/>
      <c r="E2050" s="60"/>
      <c r="F2050" s="60"/>
      <c r="G2050" s="60"/>
      <c r="H2050" s="60"/>
      <c r="I2050" s="60"/>
      <c r="J2050" s="60"/>
      <c r="K2050" s="60"/>
      <c r="L2050" s="60"/>
      <c r="M2050" s="60"/>
      <c r="N2050" s="60"/>
      <c r="O2050" s="60"/>
      <c r="P2050" s="60"/>
      <c r="Q2050" s="60"/>
      <c r="R2050" s="334">
        <v>6126</v>
      </c>
      <c r="S2050" s="319" t="s">
        <v>357</v>
      </c>
      <c r="BE2050" s="60"/>
      <c r="BR2050" s="60"/>
      <c r="BX2050" s="151"/>
      <c r="CB2050" s="151"/>
      <c r="CM2050" s="151"/>
      <c r="CO2050" s="151"/>
      <c r="CT2050" s="151"/>
      <c r="CY2050" s="151"/>
    </row>
    <row r="2051" spans="1:103" x14ac:dyDescent="0.2">
      <c r="A2051" s="60"/>
      <c r="B2051" s="60"/>
      <c r="C2051" s="60"/>
      <c r="D2051" s="60"/>
      <c r="E2051" s="60"/>
      <c r="F2051" s="60"/>
      <c r="G2051" s="60"/>
      <c r="H2051" s="60"/>
      <c r="I2051" s="60"/>
      <c r="J2051" s="60"/>
      <c r="K2051" s="60"/>
      <c r="L2051" s="60"/>
      <c r="M2051" s="60"/>
      <c r="N2051" s="60"/>
      <c r="O2051" s="60"/>
      <c r="P2051" s="60"/>
      <c r="Q2051" s="60"/>
      <c r="R2051" s="334">
        <v>6127</v>
      </c>
      <c r="S2051" s="319" t="s">
        <v>357</v>
      </c>
      <c r="BE2051" s="60"/>
      <c r="BR2051" s="60"/>
      <c r="BX2051" s="151"/>
      <c r="CB2051" s="151"/>
      <c r="CM2051" s="151"/>
      <c r="CO2051" s="151"/>
      <c r="CT2051" s="151"/>
      <c r="CY2051" s="151"/>
    </row>
    <row r="2052" spans="1:103" x14ac:dyDescent="0.2">
      <c r="A2052" s="60"/>
      <c r="B2052" s="60"/>
      <c r="C2052" s="60"/>
      <c r="D2052" s="60"/>
      <c r="E2052" s="60"/>
      <c r="F2052" s="60"/>
      <c r="G2052" s="60"/>
      <c r="H2052" s="60"/>
      <c r="I2052" s="60"/>
      <c r="J2052" s="60"/>
      <c r="K2052" s="60"/>
      <c r="L2052" s="60"/>
      <c r="M2052" s="60"/>
      <c r="N2052" s="60"/>
      <c r="O2052" s="60"/>
      <c r="P2052" s="60"/>
      <c r="Q2052" s="60"/>
      <c r="R2052" s="334">
        <v>6128</v>
      </c>
      <c r="S2052" s="319" t="s">
        <v>357</v>
      </c>
      <c r="BE2052" s="60"/>
      <c r="BR2052" s="60"/>
      <c r="BX2052" s="151"/>
      <c r="CB2052" s="151"/>
      <c r="CM2052" s="151"/>
      <c r="CO2052" s="151"/>
      <c r="CT2052" s="151"/>
      <c r="CY2052" s="151"/>
    </row>
    <row r="2053" spans="1:103" x14ac:dyDescent="0.2">
      <c r="A2053" s="60"/>
      <c r="B2053" s="60"/>
      <c r="C2053" s="60"/>
      <c r="D2053" s="60"/>
      <c r="E2053" s="60"/>
      <c r="F2053" s="60"/>
      <c r="G2053" s="60"/>
      <c r="H2053" s="60"/>
      <c r="I2053" s="60"/>
      <c r="J2053" s="60"/>
      <c r="K2053" s="60"/>
      <c r="L2053" s="60"/>
      <c r="M2053" s="60"/>
      <c r="N2053" s="60"/>
      <c r="O2053" s="60"/>
      <c r="P2053" s="60"/>
      <c r="Q2053" s="60"/>
      <c r="R2053" s="334">
        <v>6129</v>
      </c>
      <c r="S2053" s="319" t="s">
        <v>357</v>
      </c>
      <c r="BE2053" s="60"/>
      <c r="BR2053" s="60"/>
      <c r="BX2053" s="151"/>
      <c r="CB2053" s="151"/>
      <c r="CM2053" s="151"/>
      <c r="CO2053" s="151"/>
      <c r="CT2053" s="151"/>
      <c r="CY2053" s="151"/>
    </row>
    <row r="2054" spans="1:103" x14ac:dyDescent="0.2">
      <c r="A2054" s="60"/>
      <c r="B2054" s="60"/>
      <c r="C2054" s="60"/>
      <c r="D2054" s="60"/>
      <c r="E2054" s="60"/>
      <c r="F2054" s="60"/>
      <c r="G2054" s="60"/>
      <c r="H2054" s="60"/>
      <c r="I2054" s="60"/>
      <c r="J2054" s="60"/>
      <c r="K2054" s="60"/>
      <c r="L2054" s="60"/>
      <c r="M2054" s="60"/>
      <c r="N2054" s="60"/>
      <c r="O2054" s="60"/>
      <c r="P2054" s="60"/>
      <c r="Q2054" s="60"/>
      <c r="R2054" s="334">
        <v>6131</v>
      </c>
      <c r="S2054" s="319" t="s">
        <v>357</v>
      </c>
      <c r="BE2054" s="60"/>
      <c r="BR2054" s="60"/>
      <c r="BX2054" s="151"/>
      <c r="CB2054" s="151"/>
      <c r="CM2054" s="151"/>
      <c r="CO2054" s="151"/>
      <c r="CT2054" s="151"/>
      <c r="CY2054" s="151"/>
    </row>
    <row r="2055" spans="1:103" x14ac:dyDescent="0.2">
      <c r="A2055" s="60"/>
      <c r="B2055" s="60"/>
      <c r="C2055" s="60"/>
      <c r="D2055" s="60"/>
      <c r="E2055" s="60"/>
      <c r="F2055" s="60"/>
      <c r="G2055" s="60"/>
      <c r="H2055" s="60"/>
      <c r="I2055" s="60"/>
      <c r="J2055" s="60"/>
      <c r="K2055" s="60"/>
      <c r="L2055" s="60"/>
      <c r="M2055" s="60"/>
      <c r="N2055" s="60"/>
      <c r="O2055" s="60"/>
      <c r="P2055" s="60"/>
      <c r="Q2055" s="60"/>
      <c r="R2055" s="334">
        <v>6132</v>
      </c>
      <c r="S2055" s="319" t="s">
        <v>357</v>
      </c>
      <c r="BE2055" s="60"/>
      <c r="BR2055" s="60"/>
      <c r="BX2055" s="151"/>
      <c r="CB2055" s="151"/>
      <c r="CM2055" s="151"/>
      <c r="CO2055" s="151"/>
      <c r="CT2055" s="151"/>
      <c r="CY2055" s="151"/>
    </row>
    <row r="2056" spans="1:103" x14ac:dyDescent="0.2">
      <c r="A2056" s="60"/>
      <c r="B2056" s="60"/>
      <c r="C2056" s="60"/>
      <c r="D2056" s="60"/>
      <c r="E2056" s="60"/>
      <c r="F2056" s="60"/>
      <c r="G2056" s="60"/>
      <c r="H2056" s="60"/>
      <c r="I2056" s="60"/>
      <c r="J2056" s="60"/>
      <c r="K2056" s="60"/>
      <c r="L2056" s="60"/>
      <c r="M2056" s="60"/>
      <c r="N2056" s="60"/>
      <c r="O2056" s="60"/>
      <c r="P2056" s="60"/>
      <c r="Q2056" s="60"/>
      <c r="R2056" s="334">
        <v>6133</v>
      </c>
      <c r="S2056" s="319" t="s">
        <v>357</v>
      </c>
      <c r="BE2056" s="60"/>
      <c r="BR2056" s="60"/>
      <c r="BX2056" s="151"/>
      <c r="CB2056" s="151"/>
      <c r="CM2056" s="151"/>
      <c r="CO2056" s="151"/>
      <c r="CT2056" s="151"/>
      <c r="CY2056" s="151"/>
    </row>
    <row r="2057" spans="1:103" x14ac:dyDescent="0.2">
      <c r="A2057" s="60"/>
      <c r="B2057" s="60"/>
      <c r="C2057" s="60"/>
      <c r="D2057" s="60"/>
      <c r="E2057" s="60"/>
      <c r="F2057" s="60"/>
      <c r="G2057" s="60"/>
      <c r="H2057" s="60"/>
      <c r="I2057" s="60"/>
      <c r="J2057" s="60"/>
      <c r="K2057" s="60"/>
      <c r="L2057" s="60"/>
      <c r="M2057" s="60"/>
      <c r="N2057" s="60"/>
      <c r="O2057" s="60"/>
      <c r="P2057" s="60"/>
      <c r="Q2057" s="60"/>
      <c r="R2057" s="334">
        <v>6134</v>
      </c>
      <c r="S2057" s="319" t="s">
        <v>357</v>
      </c>
      <c r="BE2057" s="60"/>
      <c r="BR2057" s="60"/>
      <c r="BX2057" s="151"/>
      <c r="CB2057" s="151"/>
      <c r="CM2057" s="151"/>
      <c r="CO2057" s="151"/>
      <c r="CT2057" s="151"/>
      <c r="CY2057" s="151"/>
    </row>
    <row r="2058" spans="1:103" x14ac:dyDescent="0.2">
      <c r="A2058" s="60"/>
      <c r="B2058" s="60"/>
      <c r="C2058" s="60"/>
      <c r="D2058" s="60"/>
      <c r="E2058" s="60"/>
      <c r="F2058" s="60"/>
      <c r="G2058" s="60"/>
      <c r="H2058" s="60"/>
      <c r="I2058" s="60"/>
      <c r="J2058" s="60"/>
      <c r="K2058" s="60"/>
      <c r="L2058" s="60"/>
      <c r="M2058" s="60"/>
      <c r="N2058" s="60"/>
      <c r="O2058" s="60"/>
      <c r="P2058" s="60"/>
      <c r="Q2058" s="60"/>
      <c r="R2058" s="334">
        <v>6137</v>
      </c>
      <c r="S2058" s="319" t="s">
        <v>357</v>
      </c>
      <c r="BE2058" s="60"/>
      <c r="BR2058" s="60"/>
      <c r="BX2058" s="151"/>
      <c r="CB2058" s="151"/>
      <c r="CM2058" s="151"/>
      <c r="CO2058" s="151"/>
      <c r="CT2058" s="151"/>
      <c r="CY2058" s="151"/>
    </row>
    <row r="2059" spans="1:103" x14ac:dyDescent="0.2">
      <c r="A2059" s="60"/>
      <c r="B2059" s="60"/>
      <c r="C2059" s="60"/>
      <c r="D2059" s="60"/>
      <c r="E2059" s="60"/>
      <c r="F2059" s="60"/>
      <c r="G2059" s="60"/>
      <c r="H2059" s="60"/>
      <c r="I2059" s="60"/>
      <c r="J2059" s="60"/>
      <c r="K2059" s="60"/>
      <c r="L2059" s="60"/>
      <c r="M2059" s="60"/>
      <c r="N2059" s="60"/>
      <c r="O2059" s="60"/>
      <c r="P2059" s="60"/>
      <c r="Q2059" s="60"/>
      <c r="R2059" s="334">
        <v>6138</v>
      </c>
      <c r="S2059" s="319" t="s">
        <v>357</v>
      </c>
      <c r="BE2059" s="60"/>
      <c r="BR2059" s="60"/>
      <c r="BX2059" s="151"/>
      <c r="CB2059" s="151"/>
      <c r="CM2059" s="151"/>
      <c r="CO2059" s="151"/>
      <c r="CT2059" s="151"/>
      <c r="CY2059" s="151"/>
    </row>
    <row r="2060" spans="1:103" x14ac:dyDescent="0.2">
      <c r="A2060" s="60"/>
      <c r="B2060" s="60"/>
      <c r="C2060" s="60"/>
      <c r="D2060" s="60"/>
      <c r="E2060" s="60"/>
      <c r="F2060" s="60"/>
      <c r="G2060" s="60"/>
      <c r="H2060" s="60"/>
      <c r="I2060" s="60"/>
      <c r="J2060" s="60"/>
      <c r="K2060" s="60"/>
      <c r="L2060" s="60"/>
      <c r="M2060" s="60"/>
      <c r="N2060" s="60"/>
      <c r="O2060" s="60"/>
      <c r="P2060" s="60"/>
      <c r="Q2060" s="60"/>
      <c r="R2060" s="334">
        <v>6140</v>
      </c>
      <c r="S2060" s="319" t="s">
        <v>357</v>
      </c>
      <c r="BE2060" s="60"/>
      <c r="BR2060" s="60"/>
      <c r="BX2060" s="151"/>
      <c r="CB2060" s="151"/>
      <c r="CM2060" s="151"/>
      <c r="CO2060" s="151"/>
      <c r="CT2060" s="151"/>
      <c r="CY2060" s="151"/>
    </row>
    <row r="2061" spans="1:103" x14ac:dyDescent="0.2">
      <c r="A2061" s="60"/>
      <c r="B2061" s="60"/>
      <c r="C2061" s="60"/>
      <c r="D2061" s="60"/>
      <c r="E2061" s="60"/>
      <c r="F2061" s="60"/>
      <c r="G2061" s="60"/>
      <c r="H2061" s="60"/>
      <c r="I2061" s="60"/>
      <c r="J2061" s="60"/>
      <c r="K2061" s="60"/>
      <c r="L2061" s="60"/>
      <c r="M2061" s="60"/>
      <c r="N2061" s="60"/>
      <c r="O2061" s="60"/>
      <c r="P2061" s="60"/>
      <c r="Q2061" s="60"/>
      <c r="R2061" s="334">
        <v>6141</v>
      </c>
      <c r="S2061" s="319" t="s">
        <v>357</v>
      </c>
      <c r="BE2061" s="60"/>
      <c r="BR2061" s="60"/>
      <c r="BX2061" s="151"/>
      <c r="CB2061" s="151"/>
      <c r="CM2061" s="151"/>
      <c r="CO2061" s="151"/>
      <c r="CT2061" s="151"/>
      <c r="CY2061" s="151"/>
    </row>
    <row r="2062" spans="1:103" x14ac:dyDescent="0.2">
      <c r="A2062" s="60"/>
      <c r="B2062" s="60"/>
      <c r="C2062" s="60"/>
      <c r="D2062" s="60"/>
      <c r="E2062" s="60"/>
      <c r="F2062" s="60"/>
      <c r="G2062" s="60"/>
      <c r="H2062" s="60"/>
      <c r="I2062" s="60"/>
      <c r="J2062" s="60"/>
      <c r="K2062" s="60"/>
      <c r="L2062" s="60"/>
      <c r="M2062" s="60"/>
      <c r="N2062" s="60"/>
      <c r="O2062" s="60"/>
      <c r="P2062" s="60"/>
      <c r="Q2062" s="60"/>
      <c r="R2062" s="334">
        <v>6142</v>
      </c>
      <c r="S2062" s="319" t="s">
        <v>357</v>
      </c>
      <c r="BE2062" s="60"/>
      <c r="BR2062" s="60"/>
      <c r="BX2062" s="151"/>
      <c r="CB2062" s="151"/>
      <c r="CM2062" s="151"/>
      <c r="CO2062" s="151"/>
      <c r="CT2062" s="151"/>
      <c r="CY2062" s="151"/>
    </row>
    <row r="2063" spans="1:103" x14ac:dyDescent="0.2">
      <c r="A2063" s="60"/>
      <c r="B2063" s="60"/>
      <c r="C2063" s="60"/>
      <c r="D2063" s="60"/>
      <c r="E2063" s="60"/>
      <c r="F2063" s="60"/>
      <c r="G2063" s="60"/>
      <c r="H2063" s="60"/>
      <c r="I2063" s="60"/>
      <c r="J2063" s="60"/>
      <c r="K2063" s="60"/>
      <c r="L2063" s="60"/>
      <c r="M2063" s="60"/>
      <c r="N2063" s="60"/>
      <c r="O2063" s="60"/>
      <c r="P2063" s="60"/>
      <c r="Q2063" s="60"/>
      <c r="R2063" s="334">
        <v>6143</v>
      </c>
      <c r="S2063" s="319" t="s">
        <v>357</v>
      </c>
      <c r="BE2063" s="60"/>
      <c r="BR2063" s="60"/>
      <c r="BX2063" s="151"/>
      <c r="CB2063" s="151"/>
      <c r="CM2063" s="151"/>
      <c r="CO2063" s="151"/>
      <c r="CT2063" s="151"/>
      <c r="CY2063" s="151"/>
    </row>
    <row r="2064" spans="1:103" x14ac:dyDescent="0.2">
      <c r="A2064" s="60"/>
      <c r="B2064" s="60"/>
      <c r="C2064" s="60"/>
      <c r="D2064" s="60"/>
      <c r="E2064" s="60"/>
      <c r="F2064" s="60"/>
      <c r="G2064" s="60"/>
      <c r="H2064" s="60"/>
      <c r="I2064" s="60"/>
      <c r="J2064" s="60"/>
      <c r="K2064" s="60"/>
      <c r="L2064" s="60"/>
      <c r="M2064" s="60"/>
      <c r="N2064" s="60"/>
      <c r="O2064" s="60"/>
      <c r="P2064" s="60"/>
      <c r="Q2064" s="60"/>
      <c r="R2064" s="334">
        <v>6144</v>
      </c>
      <c r="S2064" s="319" t="s">
        <v>357</v>
      </c>
      <c r="BE2064" s="60"/>
      <c r="BR2064" s="60"/>
      <c r="BX2064" s="151"/>
      <c r="CB2064" s="151"/>
      <c r="CM2064" s="151"/>
      <c r="CO2064" s="151"/>
      <c r="CT2064" s="151"/>
      <c r="CY2064" s="151"/>
    </row>
    <row r="2065" spans="1:103" x14ac:dyDescent="0.2">
      <c r="A2065" s="60"/>
      <c r="B2065" s="60"/>
      <c r="C2065" s="60"/>
      <c r="D2065" s="60"/>
      <c r="E2065" s="60"/>
      <c r="F2065" s="60"/>
      <c r="G2065" s="60"/>
      <c r="H2065" s="60"/>
      <c r="I2065" s="60"/>
      <c r="J2065" s="60"/>
      <c r="K2065" s="60"/>
      <c r="L2065" s="60"/>
      <c r="M2065" s="60"/>
      <c r="N2065" s="60"/>
      <c r="O2065" s="60"/>
      <c r="P2065" s="60"/>
      <c r="Q2065" s="60"/>
      <c r="R2065" s="334">
        <v>6145</v>
      </c>
      <c r="S2065" s="319" t="s">
        <v>357</v>
      </c>
      <c r="BE2065" s="60"/>
      <c r="BR2065" s="60"/>
      <c r="BX2065" s="151"/>
      <c r="CB2065" s="151"/>
      <c r="CM2065" s="151"/>
      <c r="CO2065" s="151"/>
      <c r="CT2065" s="151"/>
      <c r="CY2065" s="151"/>
    </row>
    <row r="2066" spans="1:103" x14ac:dyDescent="0.2">
      <c r="A2066" s="60"/>
      <c r="B2066" s="60"/>
      <c r="C2066" s="60"/>
      <c r="D2066" s="60"/>
      <c r="E2066" s="60"/>
      <c r="F2066" s="60"/>
      <c r="G2066" s="60"/>
      <c r="H2066" s="60"/>
      <c r="I2066" s="60"/>
      <c r="J2066" s="60"/>
      <c r="K2066" s="60"/>
      <c r="L2066" s="60"/>
      <c r="M2066" s="60"/>
      <c r="N2066" s="60"/>
      <c r="O2066" s="60"/>
      <c r="P2066" s="60"/>
      <c r="Q2066" s="60"/>
      <c r="R2066" s="334">
        <v>6146</v>
      </c>
      <c r="S2066" s="319" t="s">
        <v>357</v>
      </c>
      <c r="BE2066" s="60"/>
      <c r="BR2066" s="60"/>
      <c r="BX2066" s="151"/>
      <c r="CB2066" s="151"/>
      <c r="CM2066" s="151"/>
      <c r="CO2066" s="151"/>
      <c r="CT2066" s="151"/>
      <c r="CY2066" s="151"/>
    </row>
    <row r="2067" spans="1:103" x14ac:dyDescent="0.2">
      <c r="A2067" s="60"/>
      <c r="B2067" s="60"/>
      <c r="C2067" s="60"/>
      <c r="D2067" s="60"/>
      <c r="E2067" s="60"/>
      <c r="F2067" s="60"/>
      <c r="G2067" s="60"/>
      <c r="H2067" s="60"/>
      <c r="I2067" s="60"/>
      <c r="J2067" s="60"/>
      <c r="K2067" s="60"/>
      <c r="L2067" s="60"/>
      <c r="M2067" s="60"/>
      <c r="N2067" s="60"/>
      <c r="O2067" s="60"/>
      <c r="P2067" s="60"/>
      <c r="Q2067" s="60"/>
      <c r="R2067" s="334">
        <v>6147</v>
      </c>
      <c r="S2067" s="319" t="s">
        <v>357</v>
      </c>
      <c r="BE2067" s="60"/>
      <c r="BR2067" s="60"/>
      <c r="BX2067" s="151"/>
      <c r="CB2067" s="151"/>
      <c r="CM2067" s="151"/>
      <c r="CO2067" s="151"/>
      <c r="CT2067" s="151"/>
      <c r="CY2067" s="151"/>
    </row>
    <row r="2068" spans="1:103" x14ac:dyDescent="0.2">
      <c r="A2068" s="60"/>
      <c r="B2068" s="60"/>
      <c r="C2068" s="60"/>
      <c r="D2068" s="60"/>
      <c r="E2068" s="60"/>
      <c r="F2068" s="60"/>
      <c r="G2068" s="60"/>
      <c r="H2068" s="60"/>
      <c r="I2068" s="60"/>
      <c r="J2068" s="60"/>
      <c r="K2068" s="60"/>
      <c r="L2068" s="60"/>
      <c r="M2068" s="60"/>
      <c r="N2068" s="60"/>
      <c r="O2068" s="60"/>
      <c r="P2068" s="60"/>
      <c r="Q2068" s="60"/>
      <c r="R2068" s="334">
        <v>6150</v>
      </c>
      <c r="S2068" s="319" t="s">
        <v>357</v>
      </c>
      <c r="BE2068" s="60"/>
      <c r="BR2068" s="60"/>
      <c r="BX2068" s="151"/>
      <c r="CB2068" s="151"/>
      <c r="CM2068" s="151"/>
      <c r="CO2068" s="151"/>
      <c r="CT2068" s="151"/>
      <c r="CY2068" s="151"/>
    </row>
    <row r="2069" spans="1:103" x14ac:dyDescent="0.2">
      <c r="A2069" s="60"/>
      <c r="B2069" s="60"/>
      <c r="C2069" s="60"/>
      <c r="D2069" s="60"/>
      <c r="E2069" s="60"/>
      <c r="F2069" s="60"/>
      <c r="G2069" s="60"/>
      <c r="H2069" s="60"/>
      <c r="I2069" s="60"/>
      <c r="J2069" s="60"/>
      <c r="K2069" s="60"/>
      <c r="L2069" s="60"/>
      <c r="M2069" s="60"/>
      <c r="N2069" s="60"/>
      <c r="O2069" s="60"/>
      <c r="P2069" s="60"/>
      <c r="Q2069" s="60"/>
      <c r="R2069" s="334">
        <v>6151</v>
      </c>
      <c r="S2069" s="319" t="s">
        <v>357</v>
      </c>
      <c r="BE2069" s="60"/>
      <c r="BR2069" s="60"/>
      <c r="BX2069" s="151"/>
      <c r="CB2069" s="151"/>
      <c r="CM2069" s="151"/>
      <c r="CO2069" s="151"/>
      <c r="CT2069" s="151"/>
      <c r="CY2069" s="151"/>
    </row>
    <row r="2070" spans="1:103" x14ac:dyDescent="0.2">
      <c r="A2070" s="60"/>
      <c r="B2070" s="60"/>
      <c r="C2070" s="60"/>
      <c r="D2070" s="60"/>
      <c r="E2070" s="60"/>
      <c r="F2070" s="60"/>
      <c r="G2070" s="60"/>
      <c r="H2070" s="60"/>
      <c r="I2070" s="60"/>
      <c r="J2070" s="60"/>
      <c r="K2070" s="60"/>
      <c r="L2070" s="60"/>
      <c r="M2070" s="60"/>
      <c r="N2070" s="60"/>
      <c r="O2070" s="60"/>
      <c r="P2070" s="60"/>
      <c r="Q2070" s="60"/>
      <c r="R2070" s="334">
        <v>6152</v>
      </c>
      <c r="S2070" s="319" t="s">
        <v>357</v>
      </c>
      <c r="BE2070" s="60"/>
      <c r="BR2070" s="60"/>
      <c r="BX2070" s="151"/>
      <c r="CB2070" s="151"/>
      <c r="CM2070" s="151"/>
      <c r="CO2070" s="151"/>
      <c r="CT2070" s="151"/>
      <c r="CY2070" s="151"/>
    </row>
    <row r="2071" spans="1:103" x14ac:dyDescent="0.2">
      <c r="A2071" s="60"/>
      <c r="B2071" s="60"/>
      <c r="C2071" s="60"/>
      <c r="D2071" s="60"/>
      <c r="E2071" s="60"/>
      <c r="F2071" s="60"/>
      <c r="G2071" s="60"/>
      <c r="H2071" s="60"/>
      <c r="I2071" s="60"/>
      <c r="J2071" s="60"/>
      <c r="K2071" s="60"/>
      <c r="L2071" s="60"/>
      <c r="M2071" s="60"/>
      <c r="N2071" s="60"/>
      <c r="O2071" s="60"/>
      <c r="P2071" s="60"/>
      <c r="Q2071" s="60"/>
      <c r="R2071" s="334">
        <v>6153</v>
      </c>
      <c r="S2071" s="319" t="s">
        <v>357</v>
      </c>
      <c r="BE2071" s="60"/>
      <c r="BR2071" s="60"/>
      <c r="BX2071" s="151"/>
      <c r="CB2071" s="151"/>
      <c r="CM2071" s="151"/>
      <c r="CO2071" s="151"/>
      <c r="CT2071" s="151"/>
      <c r="CY2071" s="151"/>
    </row>
    <row r="2072" spans="1:103" x14ac:dyDescent="0.2">
      <c r="A2072" s="60"/>
      <c r="B2072" s="60"/>
      <c r="C2072" s="60"/>
      <c r="D2072" s="60"/>
      <c r="E2072" s="60"/>
      <c r="F2072" s="60"/>
      <c r="G2072" s="60"/>
      <c r="H2072" s="60"/>
      <c r="I2072" s="60"/>
      <c r="J2072" s="60"/>
      <c r="K2072" s="60"/>
      <c r="L2072" s="60"/>
      <c r="M2072" s="60"/>
      <c r="N2072" s="60"/>
      <c r="O2072" s="60"/>
      <c r="P2072" s="60"/>
      <c r="Q2072" s="60"/>
      <c r="R2072" s="334">
        <v>6154</v>
      </c>
      <c r="S2072" s="319" t="s">
        <v>357</v>
      </c>
      <c r="BE2072" s="60"/>
      <c r="BR2072" s="60"/>
      <c r="BX2072" s="151"/>
      <c r="CB2072" s="151"/>
      <c r="CM2072" s="151"/>
      <c r="CO2072" s="151"/>
      <c r="CT2072" s="151"/>
      <c r="CY2072" s="151"/>
    </row>
    <row r="2073" spans="1:103" x14ac:dyDescent="0.2">
      <c r="A2073" s="60"/>
      <c r="B2073" s="60"/>
      <c r="C2073" s="60"/>
      <c r="D2073" s="60"/>
      <c r="E2073" s="60"/>
      <c r="F2073" s="60"/>
      <c r="G2073" s="60"/>
      <c r="H2073" s="60"/>
      <c r="I2073" s="60"/>
      <c r="J2073" s="60"/>
      <c r="K2073" s="60"/>
      <c r="L2073" s="60"/>
      <c r="M2073" s="60"/>
      <c r="N2073" s="60"/>
      <c r="O2073" s="60"/>
      <c r="P2073" s="60"/>
      <c r="Q2073" s="60"/>
      <c r="R2073" s="334">
        <v>6155</v>
      </c>
      <c r="S2073" s="319" t="s">
        <v>357</v>
      </c>
      <c r="BE2073" s="60"/>
      <c r="BR2073" s="60"/>
      <c r="BX2073" s="151"/>
      <c r="CB2073" s="151"/>
      <c r="CM2073" s="151"/>
      <c r="CO2073" s="151"/>
      <c r="CT2073" s="151"/>
      <c r="CY2073" s="151"/>
    </row>
    <row r="2074" spans="1:103" x14ac:dyDescent="0.2">
      <c r="A2074" s="60"/>
      <c r="B2074" s="60"/>
      <c r="C2074" s="60"/>
      <c r="D2074" s="60"/>
      <c r="E2074" s="60"/>
      <c r="F2074" s="60"/>
      <c r="G2074" s="60"/>
      <c r="H2074" s="60"/>
      <c r="I2074" s="60"/>
      <c r="J2074" s="60"/>
      <c r="K2074" s="60"/>
      <c r="L2074" s="60"/>
      <c r="M2074" s="60"/>
      <c r="N2074" s="60"/>
      <c r="O2074" s="60"/>
      <c r="P2074" s="60"/>
      <c r="Q2074" s="60"/>
      <c r="R2074" s="334">
        <v>6156</v>
      </c>
      <c r="S2074" s="319" t="s">
        <v>357</v>
      </c>
      <c r="BE2074" s="60"/>
      <c r="BR2074" s="60"/>
      <c r="BX2074" s="151"/>
      <c r="CB2074" s="151"/>
      <c r="CM2074" s="151"/>
      <c r="CO2074" s="151"/>
      <c r="CT2074" s="151"/>
      <c r="CY2074" s="151"/>
    </row>
    <row r="2075" spans="1:103" x14ac:dyDescent="0.2">
      <c r="A2075" s="60"/>
      <c r="B2075" s="60"/>
      <c r="C2075" s="60"/>
      <c r="D2075" s="60"/>
      <c r="E2075" s="60"/>
      <c r="F2075" s="60"/>
      <c r="G2075" s="60"/>
      <c r="H2075" s="60"/>
      <c r="I2075" s="60"/>
      <c r="J2075" s="60"/>
      <c r="K2075" s="60"/>
      <c r="L2075" s="60"/>
      <c r="M2075" s="60"/>
      <c r="N2075" s="60"/>
      <c r="O2075" s="60"/>
      <c r="P2075" s="60"/>
      <c r="Q2075" s="60"/>
      <c r="R2075" s="334">
        <v>6160</v>
      </c>
      <c r="S2075" s="319" t="s">
        <v>357</v>
      </c>
      <c r="BE2075" s="60"/>
      <c r="BR2075" s="60"/>
      <c r="BX2075" s="151"/>
      <c r="CB2075" s="151"/>
      <c r="CM2075" s="151"/>
      <c r="CO2075" s="151"/>
      <c r="CT2075" s="151"/>
      <c r="CY2075" s="151"/>
    </row>
    <row r="2076" spans="1:103" x14ac:dyDescent="0.2">
      <c r="A2076" s="60"/>
      <c r="B2076" s="60"/>
      <c r="C2076" s="60"/>
      <c r="D2076" s="60"/>
      <c r="E2076" s="60"/>
      <c r="F2076" s="60"/>
      <c r="G2076" s="60"/>
      <c r="H2076" s="60"/>
      <c r="I2076" s="60"/>
      <c r="J2076" s="60"/>
      <c r="K2076" s="60"/>
      <c r="L2076" s="60"/>
      <c r="M2076" s="60"/>
      <c r="N2076" s="60"/>
      <c r="O2076" s="60"/>
      <c r="P2076" s="60"/>
      <c r="Q2076" s="60"/>
      <c r="R2076" s="334">
        <v>6161</v>
      </c>
      <c r="S2076" s="319" t="s">
        <v>357</v>
      </c>
      <c r="BE2076" s="60"/>
      <c r="BR2076" s="60"/>
      <c r="BX2076" s="151"/>
      <c r="CB2076" s="151"/>
      <c r="CM2076" s="151"/>
      <c r="CO2076" s="151"/>
      <c r="CT2076" s="151"/>
      <c r="CY2076" s="151"/>
    </row>
    <row r="2077" spans="1:103" x14ac:dyDescent="0.2">
      <c r="A2077" s="60"/>
      <c r="B2077" s="60"/>
      <c r="C2077" s="60"/>
      <c r="D2077" s="60"/>
      <c r="E2077" s="60"/>
      <c r="F2077" s="60"/>
      <c r="G2077" s="60"/>
      <c r="H2077" s="60"/>
      <c r="I2077" s="60"/>
      <c r="J2077" s="60"/>
      <c r="K2077" s="60"/>
      <c r="L2077" s="60"/>
      <c r="M2077" s="60"/>
      <c r="N2077" s="60"/>
      <c r="O2077" s="60"/>
      <c r="P2077" s="60"/>
      <c r="Q2077" s="60"/>
      <c r="R2077" s="334">
        <v>6167</v>
      </c>
      <c r="S2077" s="319" t="s">
        <v>357</v>
      </c>
      <c r="BE2077" s="60"/>
      <c r="BR2077" s="60"/>
      <c r="BX2077" s="151"/>
      <c r="CB2077" s="151"/>
      <c r="CM2077" s="151"/>
      <c r="CO2077" s="151"/>
      <c r="CT2077" s="151"/>
      <c r="CY2077" s="151"/>
    </row>
    <row r="2078" spans="1:103" x14ac:dyDescent="0.2">
      <c r="A2078" s="60"/>
      <c r="B2078" s="60"/>
      <c r="C2078" s="60"/>
      <c r="D2078" s="60"/>
      <c r="E2078" s="60"/>
      <c r="F2078" s="60"/>
      <c r="G2078" s="60"/>
      <c r="H2078" s="60"/>
      <c r="I2078" s="60"/>
      <c r="J2078" s="60"/>
      <c r="K2078" s="60"/>
      <c r="L2078" s="60"/>
      <c r="M2078" s="60"/>
      <c r="N2078" s="60"/>
      <c r="O2078" s="60"/>
      <c r="P2078" s="60"/>
      <c r="Q2078" s="60"/>
      <c r="R2078" s="334">
        <v>6176</v>
      </c>
      <c r="S2078" s="319" t="s">
        <v>357</v>
      </c>
      <c r="BE2078" s="60"/>
      <c r="BR2078" s="60"/>
      <c r="BX2078" s="151"/>
      <c r="CB2078" s="151"/>
      <c r="CM2078" s="151"/>
      <c r="CO2078" s="151"/>
      <c r="CT2078" s="151"/>
      <c r="CY2078" s="151"/>
    </row>
    <row r="2079" spans="1:103" x14ac:dyDescent="0.2">
      <c r="A2079" s="60"/>
      <c r="B2079" s="60"/>
      <c r="C2079" s="60"/>
      <c r="D2079" s="60"/>
      <c r="E2079" s="60"/>
      <c r="F2079" s="60"/>
      <c r="G2079" s="60"/>
      <c r="H2079" s="60"/>
      <c r="I2079" s="60"/>
      <c r="J2079" s="60"/>
      <c r="K2079" s="60"/>
      <c r="L2079" s="60"/>
      <c r="M2079" s="60"/>
      <c r="N2079" s="60"/>
      <c r="O2079" s="60"/>
      <c r="P2079" s="60"/>
      <c r="Q2079" s="60"/>
      <c r="R2079" s="334">
        <v>6180</v>
      </c>
      <c r="S2079" s="319" t="s">
        <v>357</v>
      </c>
      <c r="BE2079" s="60"/>
      <c r="BR2079" s="60"/>
      <c r="BX2079" s="151"/>
      <c r="CB2079" s="151"/>
      <c r="CM2079" s="151"/>
      <c r="CO2079" s="151"/>
      <c r="CT2079" s="151"/>
      <c r="CY2079" s="151"/>
    </row>
    <row r="2080" spans="1:103" x14ac:dyDescent="0.2">
      <c r="A2080" s="60"/>
      <c r="B2080" s="60"/>
      <c r="C2080" s="60"/>
      <c r="D2080" s="60"/>
      <c r="E2080" s="60"/>
      <c r="F2080" s="60"/>
      <c r="G2080" s="60"/>
      <c r="H2080" s="60"/>
      <c r="I2080" s="60"/>
      <c r="J2080" s="60"/>
      <c r="K2080" s="60"/>
      <c r="L2080" s="60"/>
      <c r="M2080" s="60"/>
      <c r="N2080" s="60"/>
      <c r="O2080" s="60"/>
      <c r="P2080" s="60"/>
      <c r="Q2080" s="60"/>
      <c r="R2080" s="334">
        <v>6183</v>
      </c>
      <c r="S2080" s="319" t="s">
        <v>357</v>
      </c>
      <c r="BE2080" s="60"/>
      <c r="BR2080" s="60"/>
      <c r="BX2080" s="151"/>
      <c r="CB2080" s="151"/>
      <c r="CM2080" s="151"/>
      <c r="CO2080" s="151"/>
      <c r="CT2080" s="151"/>
      <c r="CY2080" s="151"/>
    </row>
    <row r="2081" spans="1:103" x14ac:dyDescent="0.2">
      <c r="A2081" s="60"/>
      <c r="B2081" s="60"/>
      <c r="C2081" s="60"/>
      <c r="D2081" s="60"/>
      <c r="E2081" s="60"/>
      <c r="F2081" s="60"/>
      <c r="G2081" s="60"/>
      <c r="H2081" s="60"/>
      <c r="I2081" s="60"/>
      <c r="J2081" s="60"/>
      <c r="K2081" s="60"/>
      <c r="L2081" s="60"/>
      <c r="M2081" s="60"/>
      <c r="N2081" s="60"/>
      <c r="O2081" s="60"/>
      <c r="P2081" s="60"/>
      <c r="Q2081" s="60"/>
      <c r="R2081" s="334">
        <v>6199</v>
      </c>
      <c r="S2081" s="319" t="s">
        <v>357</v>
      </c>
      <c r="BE2081" s="60"/>
      <c r="BR2081" s="60"/>
      <c r="BX2081" s="151"/>
      <c r="CB2081" s="151"/>
      <c r="CM2081" s="151"/>
      <c r="CO2081" s="151"/>
      <c r="CT2081" s="151"/>
      <c r="CY2081" s="151"/>
    </row>
    <row r="2082" spans="1:103" x14ac:dyDescent="0.2">
      <c r="A2082" s="60"/>
      <c r="B2082" s="60"/>
      <c r="C2082" s="60"/>
      <c r="D2082" s="60"/>
      <c r="E2082" s="60"/>
      <c r="F2082" s="60"/>
      <c r="G2082" s="60"/>
      <c r="H2082" s="60"/>
      <c r="I2082" s="60"/>
      <c r="J2082" s="60"/>
      <c r="K2082" s="60"/>
      <c r="L2082" s="60"/>
      <c r="M2082" s="60"/>
      <c r="N2082" s="60"/>
      <c r="O2082" s="60"/>
      <c r="P2082" s="60"/>
      <c r="Q2082" s="60"/>
      <c r="R2082" s="334">
        <v>6226</v>
      </c>
      <c r="S2082" s="319" t="s">
        <v>357</v>
      </c>
      <c r="BE2082" s="60"/>
      <c r="BR2082" s="60"/>
      <c r="BX2082" s="151"/>
      <c r="CB2082" s="151"/>
      <c r="CM2082" s="151"/>
      <c r="CO2082" s="151"/>
      <c r="CT2082" s="151"/>
      <c r="CY2082" s="151"/>
    </row>
    <row r="2083" spans="1:103" x14ac:dyDescent="0.2">
      <c r="A2083" s="60"/>
      <c r="B2083" s="60"/>
      <c r="C2083" s="60"/>
      <c r="D2083" s="60"/>
      <c r="E2083" s="60"/>
      <c r="F2083" s="60"/>
      <c r="G2083" s="60"/>
      <c r="H2083" s="60"/>
      <c r="I2083" s="60"/>
      <c r="J2083" s="60"/>
      <c r="K2083" s="60"/>
      <c r="L2083" s="60"/>
      <c r="M2083" s="60"/>
      <c r="N2083" s="60"/>
      <c r="O2083" s="60"/>
      <c r="P2083" s="60"/>
      <c r="Q2083" s="60"/>
      <c r="R2083" s="334">
        <v>6230</v>
      </c>
      <c r="S2083" s="319" t="s">
        <v>357</v>
      </c>
      <c r="BE2083" s="60"/>
      <c r="BR2083" s="60"/>
      <c r="BX2083" s="151"/>
      <c r="CB2083" s="151"/>
      <c r="CM2083" s="151"/>
      <c r="CO2083" s="151"/>
      <c r="CT2083" s="151"/>
      <c r="CY2083" s="151"/>
    </row>
    <row r="2084" spans="1:103" x14ac:dyDescent="0.2">
      <c r="A2084" s="60"/>
      <c r="B2084" s="60"/>
      <c r="C2084" s="60"/>
      <c r="D2084" s="60"/>
      <c r="E2084" s="60"/>
      <c r="F2084" s="60"/>
      <c r="G2084" s="60"/>
      <c r="H2084" s="60"/>
      <c r="I2084" s="60"/>
      <c r="J2084" s="60"/>
      <c r="K2084" s="60"/>
      <c r="L2084" s="60"/>
      <c r="M2084" s="60"/>
      <c r="N2084" s="60"/>
      <c r="O2084" s="60"/>
      <c r="P2084" s="60"/>
      <c r="Q2084" s="60"/>
      <c r="R2084" s="334">
        <v>6231</v>
      </c>
      <c r="S2084" s="319" t="s">
        <v>357</v>
      </c>
      <c r="BE2084" s="60"/>
      <c r="BR2084" s="60"/>
      <c r="BX2084" s="151"/>
      <c r="CB2084" s="151"/>
      <c r="CM2084" s="151"/>
      <c r="CO2084" s="151"/>
      <c r="CT2084" s="151"/>
      <c r="CY2084" s="151"/>
    </row>
    <row r="2085" spans="1:103" x14ac:dyDescent="0.2">
      <c r="A2085" s="60"/>
      <c r="B2085" s="60"/>
      <c r="C2085" s="60"/>
      <c r="D2085" s="60"/>
      <c r="E2085" s="60"/>
      <c r="F2085" s="60"/>
      <c r="G2085" s="60"/>
      <c r="H2085" s="60"/>
      <c r="I2085" s="60"/>
      <c r="J2085" s="60"/>
      <c r="K2085" s="60"/>
      <c r="L2085" s="60"/>
      <c r="M2085" s="60"/>
      <c r="N2085" s="60"/>
      <c r="O2085" s="60"/>
      <c r="P2085" s="60"/>
      <c r="Q2085" s="60"/>
      <c r="R2085" s="334">
        <v>6232</v>
      </c>
      <c r="S2085" s="319" t="s">
        <v>357</v>
      </c>
      <c r="BE2085" s="60"/>
      <c r="BR2085" s="60"/>
      <c r="BX2085" s="151"/>
      <c r="CB2085" s="151"/>
      <c r="CM2085" s="151"/>
      <c r="CO2085" s="151"/>
      <c r="CT2085" s="151"/>
      <c r="CY2085" s="151"/>
    </row>
    <row r="2086" spans="1:103" x14ac:dyDescent="0.2">
      <c r="A2086" s="60"/>
      <c r="B2086" s="60"/>
      <c r="C2086" s="60"/>
      <c r="D2086" s="60"/>
      <c r="E2086" s="60"/>
      <c r="F2086" s="60"/>
      <c r="G2086" s="60"/>
      <c r="H2086" s="60"/>
      <c r="I2086" s="60"/>
      <c r="J2086" s="60"/>
      <c r="K2086" s="60"/>
      <c r="L2086" s="60"/>
      <c r="M2086" s="60"/>
      <c r="N2086" s="60"/>
      <c r="O2086" s="60"/>
      <c r="P2086" s="60"/>
      <c r="Q2086" s="60"/>
      <c r="R2086" s="334">
        <v>6233</v>
      </c>
      <c r="S2086" s="319" t="s">
        <v>357</v>
      </c>
      <c r="BE2086" s="60"/>
      <c r="BR2086" s="60"/>
      <c r="BX2086" s="151"/>
      <c r="CB2086" s="151"/>
      <c r="CM2086" s="151"/>
      <c r="CO2086" s="151"/>
      <c r="CT2086" s="151"/>
      <c r="CY2086" s="151"/>
    </row>
    <row r="2087" spans="1:103" x14ac:dyDescent="0.2">
      <c r="A2087" s="60"/>
      <c r="B2087" s="60"/>
      <c r="C2087" s="60"/>
      <c r="D2087" s="60"/>
      <c r="E2087" s="60"/>
      <c r="F2087" s="60"/>
      <c r="G2087" s="60"/>
      <c r="H2087" s="60"/>
      <c r="I2087" s="60"/>
      <c r="J2087" s="60"/>
      <c r="K2087" s="60"/>
      <c r="L2087" s="60"/>
      <c r="M2087" s="60"/>
      <c r="N2087" s="60"/>
      <c r="O2087" s="60"/>
      <c r="P2087" s="60"/>
      <c r="Q2087" s="60"/>
      <c r="R2087" s="334">
        <v>6234</v>
      </c>
      <c r="S2087" s="319" t="s">
        <v>357</v>
      </c>
      <c r="BE2087" s="60"/>
      <c r="BR2087" s="60"/>
      <c r="BX2087" s="151"/>
      <c r="CB2087" s="151"/>
      <c r="CM2087" s="151"/>
      <c r="CO2087" s="151"/>
      <c r="CT2087" s="151"/>
      <c r="CY2087" s="151"/>
    </row>
    <row r="2088" spans="1:103" x14ac:dyDescent="0.2">
      <c r="A2088" s="60"/>
      <c r="B2088" s="60"/>
      <c r="C2088" s="60"/>
      <c r="D2088" s="60"/>
      <c r="E2088" s="60"/>
      <c r="F2088" s="60"/>
      <c r="G2088" s="60"/>
      <c r="H2088" s="60"/>
      <c r="I2088" s="60"/>
      <c r="J2088" s="60"/>
      <c r="K2088" s="60"/>
      <c r="L2088" s="60"/>
      <c r="M2088" s="60"/>
      <c r="N2088" s="60"/>
      <c r="O2088" s="60"/>
      <c r="P2088" s="60"/>
      <c r="Q2088" s="60"/>
      <c r="R2088" s="334">
        <v>6235</v>
      </c>
      <c r="S2088" s="319" t="s">
        <v>357</v>
      </c>
      <c r="BE2088" s="60"/>
      <c r="BR2088" s="60"/>
      <c r="BX2088" s="151"/>
      <c r="CB2088" s="151"/>
      <c r="CM2088" s="151"/>
      <c r="CO2088" s="151"/>
      <c r="CT2088" s="151"/>
      <c r="CY2088" s="151"/>
    </row>
    <row r="2089" spans="1:103" x14ac:dyDescent="0.2">
      <c r="A2089" s="60"/>
      <c r="B2089" s="60"/>
      <c r="C2089" s="60"/>
      <c r="D2089" s="60"/>
      <c r="E2089" s="60"/>
      <c r="F2089" s="60"/>
      <c r="G2089" s="60"/>
      <c r="H2089" s="60"/>
      <c r="I2089" s="60"/>
      <c r="J2089" s="60"/>
      <c r="K2089" s="60"/>
      <c r="L2089" s="60"/>
      <c r="M2089" s="60"/>
      <c r="N2089" s="60"/>
      <c r="O2089" s="60"/>
      <c r="P2089" s="60"/>
      <c r="Q2089" s="60"/>
      <c r="R2089" s="334">
        <v>6237</v>
      </c>
      <c r="S2089" s="319" t="s">
        <v>357</v>
      </c>
      <c r="BE2089" s="60"/>
      <c r="BR2089" s="60"/>
      <c r="BX2089" s="151"/>
      <c r="CB2089" s="151"/>
      <c r="CM2089" s="151"/>
      <c r="CO2089" s="151"/>
      <c r="CT2089" s="151"/>
      <c r="CY2089" s="151"/>
    </row>
    <row r="2090" spans="1:103" x14ac:dyDescent="0.2">
      <c r="A2090" s="60"/>
      <c r="B2090" s="60"/>
      <c r="C2090" s="60"/>
      <c r="D2090" s="60"/>
      <c r="E2090" s="60"/>
      <c r="F2090" s="60"/>
      <c r="G2090" s="60"/>
      <c r="H2090" s="60"/>
      <c r="I2090" s="60"/>
      <c r="J2090" s="60"/>
      <c r="K2090" s="60"/>
      <c r="L2090" s="60"/>
      <c r="M2090" s="60"/>
      <c r="N2090" s="60"/>
      <c r="O2090" s="60"/>
      <c r="P2090" s="60"/>
      <c r="Q2090" s="60"/>
      <c r="R2090" s="334">
        <v>6238</v>
      </c>
      <c r="S2090" s="319" t="s">
        <v>357</v>
      </c>
      <c r="BE2090" s="60"/>
      <c r="BR2090" s="60"/>
      <c r="BX2090" s="151"/>
      <c r="CB2090" s="151"/>
      <c r="CM2090" s="151"/>
      <c r="CO2090" s="151"/>
      <c r="CT2090" s="151"/>
      <c r="CY2090" s="151"/>
    </row>
    <row r="2091" spans="1:103" x14ac:dyDescent="0.2">
      <c r="A2091" s="60"/>
      <c r="B2091" s="60"/>
      <c r="C2091" s="60"/>
      <c r="D2091" s="60"/>
      <c r="E2091" s="60"/>
      <c r="F2091" s="60"/>
      <c r="G2091" s="60"/>
      <c r="H2091" s="60"/>
      <c r="I2091" s="60"/>
      <c r="J2091" s="60"/>
      <c r="K2091" s="60"/>
      <c r="L2091" s="60"/>
      <c r="M2091" s="60"/>
      <c r="N2091" s="60"/>
      <c r="O2091" s="60"/>
      <c r="P2091" s="60"/>
      <c r="Q2091" s="60"/>
      <c r="R2091" s="334">
        <v>6239</v>
      </c>
      <c r="S2091" s="319" t="s">
        <v>357</v>
      </c>
      <c r="BE2091" s="60"/>
      <c r="BR2091" s="60"/>
      <c r="BX2091" s="151"/>
      <c r="CB2091" s="151"/>
      <c r="CM2091" s="151"/>
      <c r="CO2091" s="151"/>
      <c r="CT2091" s="151"/>
      <c r="CY2091" s="151"/>
    </row>
    <row r="2092" spans="1:103" x14ac:dyDescent="0.2">
      <c r="A2092" s="60"/>
      <c r="B2092" s="60"/>
      <c r="C2092" s="60"/>
      <c r="D2092" s="60"/>
      <c r="E2092" s="60"/>
      <c r="F2092" s="60"/>
      <c r="G2092" s="60"/>
      <c r="H2092" s="60"/>
      <c r="I2092" s="60"/>
      <c r="J2092" s="60"/>
      <c r="K2092" s="60"/>
      <c r="L2092" s="60"/>
      <c r="M2092" s="60"/>
      <c r="N2092" s="60"/>
      <c r="O2092" s="60"/>
      <c r="P2092" s="60"/>
      <c r="Q2092" s="60"/>
      <c r="R2092" s="334">
        <v>6241</v>
      </c>
      <c r="S2092" s="319" t="s">
        <v>357</v>
      </c>
      <c r="BE2092" s="60"/>
      <c r="BR2092" s="60"/>
      <c r="BX2092" s="151"/>
      <c r="CB2092" s="151"/>
      <c r="CM2092" s="151"/>
      <c r="CO2092" s="151"/>
      <c r="CT2092" s="151"/>
      <c r="CY2092" s="151"/>
    </row>
    <row r="2093" spans="1:103" x14ac:dyDescent="0.2">
      <c r="A2093" s="60"/>
      <c r="B2093" s="60"/>
      <c r="C2093" s="60"/>
      <c r="D2093" s="60"/>
      <c r="E2093" s="60"/>
      <c r="F2093" s="60"/>
      <c r="G2093" s="60"/>
      <c r="H2093" s="60"/>
      <c r="I2093" s="60"/>
      <c r="J2093" s="60"/>
      <c r="K2093" s="60"/>
      <c r="L2093" s="60"/>
      <c r="M2093" s="60"/>
      <c r="N2093" s="60"/>
      <c r="O2093" s="60"/>
      <c r="P2093" s="60"/>
      <c r="Q2093" s="60"/>
      <c r="R2093" s="334">
        <v>6242</v>
      </c>
      <c r="S2093" s="319" t="s">
        <v>357</v>
      </c>
      <c r="BE2093" s="60"/>
      <c r="BR2093" s="60"/>
      <c r="BX2093" s="151"/>
      <c r="CB2093" s="151"/>
      <c r="CM2093" s="151"/>
      <c r="CO2093" s="151"/>
      <c r="CT2093" s="151"/>
      <c r="CY2093" s="151"/>
    </row>
    <row r="2094" spans="1:103" x14ac:dyDescent="0.2">
      <c r="A2094" s="60"/>
      <c r="B2094" s="60"/>
      <c r="C2094" s="60"/>
      <c r="D2094" s="60"/>
      <c r="E2094" s="60"/>
      <c r="F2094" s="60"/>
      <c r="G2094" s="60"/>
      <c r="H2094" s="60"/>
      <c r="I2094" s="60"/>
      <c r="J2094" s="60"/>
      <c r="K2094" s="60"/>
      <c r="L2094" s="60"/>
      <c r="M2094" s="60"/>
      <c r="N2094" s="60"/>
      <c r="O2094" s="60"/>
      <c r="P2094" s="60"/>
      <c r="Q2094" s="60"/>
      <c r="R2094" s="334">
        <v>6243</v>
      </c>
      <c r="S2094" s="319" t="s">
        <v>357</v>
      </c>
      <c r="BE2094" s="60"/>
      <c r="BR2094" s="60"/>
      <c r="BX2094" s="151"/>
      <c r="CB2094" s="151"/>
      <c r="CM2094" s="151"/>
      <c r="CO2094" s="151"/>
      <c r="CT2094" s="151"/>
      <c r="CY2094" s="151"/>
    </row>
    <row r="2095" spans="1:103" x14ac:dyDescent="0.2">
      <c r="A2095" s="60"/>
      <c r="B2095" s="60"/>
      <c r="C2095" s="60"/>
      <c r="D2095" s="60"/>
      <c r="E2095" s="60"/>
      <c r="F2095" s="60"/>
      <c r="G2095" s="60"/>
      <c r="H2095" s="60"/>
      <c r="I2095" s="60"/>
      <c r="J2095" s="60"/>
      <c r="K2095" s="60"/>
      <c r="L2095" s="60"/>
      <c r="M2095" s="60"/>
      <c r="N2095" s="60"/>
      <c r="O2095" s="60"/>
      <c r="P2095" s="60"/>
      <c r="Q2095" s="60"/>
      <c r="R2095" s="334">
        <v>6244</v>
      </c>
      <c r="S2095" s="319" t="s">
        <v>357</v>
      </c>
      <c r="BE2095" s="60"/>
      <c r="BR2095" s="60"/>
      <c r="BX2095" s="151"/>
      <c r="CB2095" s="151"/>
      <c r="CM2095" s="151"/>
      <c r="CO2095" s="151"/>
      <c r="CT2095" s="151"/>
      <c r="CY2095" s="151"/>
    </row>
    <row r="2096" spans="1:103" x14ac:dyDescent="0.2">
      <c r="A2096" s="60"/>
      <c r="B2096" s="60"/>
      <c r="C2096" s="60"/>
      <c r="D2096" s="60"/>
      <c r="E2096" s="60"/>
      <c r="F2096" s="60"/>
      <c r="G2096" s="60"/>
      <c r="H2096" s="60"/>
      <c r="I2096" s="60"/>
      <c r="J2096" s="60"/>
      <c r="K2096" s="60"/>
      <c r="L2096" s="60"/>
      <c r="M2096" s="60"/>
      <c r="N2096" s="60"/>
      <c r="O2096" s="60"/>
      <c r="P2096" s="60"/>
      <c r="Q2096" s="60"/>
      <c r="R2096" s="334">
        <v>6245</v>
      </c>
      <c r="S2096" s="319" t="s">
        <v>357</v>
      </c>
      <c r="BE2096" s="60"/>
      <c r="BR2096" s="60"/>
      <c r="BX2096" s="151"/>
      <c r="CB2096" s="151"/>
      <c r="CM2096" s="151"/>
      <c r="CO2096" s="151"/>
      <c r="CT2096" s="151"/>
      <c r="CY2096" s="151"/>
    </row>
    <row r="2097" spans="1:103" x14ac:dyDescent="0.2">
      <c r="A2097" s="60"/>
      <c r="B2097" s="60"/>
      <c r="C2097" s="60"/>
      <c r="D2097" s="60"/>
      <c r="E2097" s="60"/>
      <c r="F2097" s="60"/>
      <c r="G2097" s="60"/>
      <c r="H2097" s="60"/>
      <c r="I2097" s="60"/>
      <c r="J2097" s="60"/>
      <c r="K2097" s="60"/>
      <c r="L2097" s="60"/>
      <c r="M2097" s="60"/>
      <c r="N2097" s="60"/>
      <c r="O2097" s="60"/>
      <c r="P2097" s="60"/>
      <c r="Q2097" s="60"/>
      <c r="R2097" s="334">
        <v>6246</v>
      </c>
      <c r="S2097" s="319" t="s">
        <v>357</v>
      </c>
      <c r="BE2097" s="60"/>
      <c r="BR2097" s="60"/>
      <c r="BX2097" s="151"/>
      <c r="CB2097" s="151"/>
      <c r="CM2097" s="151"/>
      <c r="CO2097" s="151"/>
      <c r="CT2097" s="151"/>
      <c r="CY2097" s="151"/>
    </row>
    <row r="2098" spans="1:103" x14ac:dyDescent="0.2">
      <c r="A2098" s="60"/>
      <c r="B2098" s="60"/>
      <c r="C2098" s="60"/>
      <c r="D2098" s="60"/>
      <c r="E2098" s="60"/>
      <c r="F2098" s="60"/>
      <c r="G2098" s="60"/>
      <c r="H2098" s="60"/>
      <c r="I2098" s="60"/>
      <c r="J2098" s="60"/>
      <c r="K2098" s="60"/>
      <c r="L2098" s="60"/>
      <c r="M2098" s="60"/>
      <c r="N2098" s="60"/>
      <c r="O2098" s="60"/>
      <c r="P2098" s="60"/>
      <c r="Q2098" s="60"/>
      <c r="R2098" s="334">
        <v>6247</v>
      </c>
      <c r="S2098" s="319" t="s">
        <v>357</v>
      </c>
      <c r="BE2098" s="60"/>
      <c r="BR2098" s="60"/>
      <c r="BX2098" s="151"/>
      <c r="CB2098" s="151"/>
      <c r="CM2098" s="151"/>
      <c r="CO2098" s="151"/>
      <c r="CT2098" s="151"/>
      <c r="CY2098" s="151"/>
    </row>
    <row r="2099" spans="1:103" x14ac:dyDescent="0.2">
      <c r="A2099" s="60"/>
      <c r="B2099" s="60"/>
      <c r="C2099" s="60"/>
      <c r="D2099" s="60"/>
      <c r="E2099" s="60"/>
      <c r="F2099" s="60"/>
      <c r="G2099" s="60"/>
      <c r="H2099" s="60"/>
      <c r="I2099" s="60"/>
      <c r="J2099" s="60"/>
      <c r="K2099" s="60"/>
      <c r="L2099" s="60"/>
      <c r="M2099" s="60"/>
      <c r="N2099" s="60"/>
      <c r="O2099" s="60"/>
      <c r="P2099" s="60"/>
      <c r="Q2099" s="60"/>
      <c r="R2099" s="334">
        <v>6248</v>
      </c>
      <c r="S2099" s="319" t="s">
        <v>357</v>
      </c>
      <c r="BE2099" s="60"/>
      <c r="BR2099" s="60"/>
      <c r="BX2099" s="151"/>
      <c r="CB2099" s="151"/>
      <c r="CM2099" s="151"/>
      <c r="CO2099" s="151"/>
      <c r="CT2099" s="151"/>
      <c r="CY2099" s="151"/>
    </row>
    <row r="2100" spans="1:103" x14ac:dyDescent="0.2">
      <c r="A2100" s="60"/>
      <c r="B2100" s="60"/>
      <c r="C2100" s="60"/>
      <c r="D2100" s="60"/>
      <c r="E2100" s="60"/>
      <c r="F2100" s="60"/>
      <c r="G2100" s="60"/>
      <c r="H2100" s="60"/>
      <c r="I2100" s="60"/>
      <c r="J2100" s="60"/>
      <c r="K2100" s="60"/>
      <c r="L2100" s="60"/>
      <c r="M2100" s="60"/>
      <c r="N2100" s="60"/>
      <c r="O2100" s="60"/>
      <c r="P2100" s="60"/>
      <c r="Q2100" s="60"/>
      <c r="R2100" s="334">
        <v>6249</v>
      </c>
      <c r="S2100" s="319" t="s">
        <v>357</v>
      </c>
      <c r="BE2100" s="60"/>
      <c r="BR2100" s="60"/>
      <c r="BX2100" s="151"/>
      <c r="CB2100" s="151"/>
      <c r="CM2100" s="151"/>
      <c r="CO2100" s="151"/>
      <c r="CT2100" s="151"/>
      <c r="CY2100" s="151"/>
    </row>
    <row r="2101" spans="1:103" x14ac:dyDescent="0.2">
      <c r="A2101" s="60"/>
      <c r="B2101" s="60"/>
      <c r="C2101" s="60"/>
      <c r="D2101" s="60"/>
      <c r="E2101" s="60"/>
      <c r="F2101" s="60"/>
      <c r="G2101" s="60"/>
      <c r="H2101" s="60"/>
      <c r="I2101" s="60"/>
      <c r="J2101" s="60"/>
      <c r="K2101" s="60"/>
      <c r="L2101" s="60"/>
      <c r="M2101" s="60"/>
      <c r="N2101" s="60"/>
      <c r="O2101" s="60"/>
      <c r="P2101" s="60"/>
      <c r="Q2101" s="60"/>
      <c r="R2101" s="334">
        <v>6250</v>
      </c>
      <c r="S2101" s="319" t="s">
        <v>357</v>
      </c>
      <c r="BE2101" s="60"/>
      <c r="BR2101" s="60"/>
      <c r="BX2101" s="151"/>
      <c r="CB2101" s="151"/>
      <c r="CM2101" s="151"/>
      <c r="CO2101" s="151"/>
      <c r="CT2101" s="151"/>
      <c r="CY2101" s="151"/>
    </row>
    <row r="2102" spans="1:103" x14ac:dyDescent="0.2">
      <c r="A2102" s="60"/>
      <c r="B2102" s="60"/>
      <c r="C2102" s="60"/>
      <c r="D2102" s="60"/>
      <c r="E2102" s="60"/>
      <c r="F2102" s="60"/>
      <c r="G2102" s="60"/>
      <c r="H2102" s="60"/>
      <c r="I2102" s="60"/>
      <c r="J2102" s="60"/>
      <c r="K2102" s="60"/>
      <c r="L2102" s="60"/>
      <c r="M2102" s="60"/>
      <c r="N2102" s="60"/>
      <c r="O2102" s="60"/>
      <c r="P2102" s="60"/>
      <c r="Q2102" s="60"/>
      <c r="R2102" s="334">
        <v>6251</v>
      </c>
      <c r="S2102" s="319" t="s">
        <v>357</v>
      </c>
      <c r="BE2102" s="60"/>
      <c r="BR2102" s="60"/>
      <c r="BX2102" s="151"/>
      <c r="CB2102" s="151"/>
      <c r="CM2102" s="151"/>
      <c r="CO2102" s="151"/>
      <c r="CT2102" s="151"/>
      <c r="CY2102" s="151"/>
    </row>
    <row r="2103" spans="1:103" x14ac:dyDescent="0.2">
      <c r="A2103" s="60"/>
      <c r="B2103" s="60"/>
      <c r="C2103" s="60"/>
      <c r="D2103" s="60"/>
      <c r="E2103" s="60"/>
      <c r="F2103" s="60"/>
      <c r="G2103" s="60"/>
      <c r="H2103" s="60"/>
      <c r="I2103" s="60"/>
      <c r="J2103" s="60"/>
      <c r="K2103" s="60"/>
      <c r="L2103" s="60"/>
      <c r="M2103" s="60"/>
      <c r="N2103" s="60"/>
      <c r="O2103" s="60"/>
      <c r="P2103" s="60"/>
      <c r="Q2103" s="60"/>
      <c r="R2103" s="334">
        <v>6254</v>
      </c>
      <c r="S2103" s="319" t="s">
        <v>357</v>
      </c>
      <c r="BE2103" s="60"/>
      <c r="BR2103" s="60"/>
      <c r="BX2103" s="151"/>
      <c r="CB2103" s="151"/>
      <c r="CM2103" s="151"/>
      <c r="CO2103" s="151"/>
      <c r="CT2103" s="151"/>
      <c r="CY2103" s="151"/>
    </row>
    <row r="2104" spans="1:103" x14ac:dyDescent="0.2">
      <c r="A2104" s="60"/>
      <c r="B2104" s="60"/>
      <c r="C2104" s="60"/>
      <c r="D2104" s="60"/>
      <c r="E2104" s="60"/>
      <c r="F2104" s="60"/>
      <c r="G2104" s="60"/>
      <c r="H2104" s="60"/>
      <c r="I2104" s="60"/>
      <c r="J2104" s="60"/>
      <c r="K2104" s="60"/>
      <c r="L2104" s="60"/>
      <c r="M2104" s="60"/>
      <c r="N2104" s="60"/>
      <c r="O2104" s="60"/>
      <c r="P2104" s="60"/>
      <c r="Q2104" s="60"/>
      <c r="R2104" s="334">
        <v>6255</v>
      </c>
      <c r="S2104" s="319" t="s">
        <v>357</v>
      </c>
      <c r="BE2104" s="60"/>
      <c r="BR2104" s="60"/>
      <c r="BX2104" s="151"/>
      <c r="CB2104" s="151"/>
      <c r="CM2104" s="151"/>
      <c r="CO2104" s="151"/>
      <c r="CT2104" s="151"/>
      <c r="CY2104" s="151"/>
    </row>
    <row r="2105" spans="1:103" x14ac:dyDescent="0.2">
      <c r="A2105" s="60"/>
      <c r="B2105" s="60"/>
      <c r="C2105" s="60"/>
      <c r="D2105" s="60"/>
      <c r="E2105" s="60"/>
      <c r="F2105" s="60"/>
      <c r="G2105" s="60"/>
      <c r="H2105" s="60"/>
      <c r="I2105" s="60"/>
      <c r="J2105" s="60"/>
      <c r="K2105" s="60"/>
      <c r="L2105" s="60"/>
      <c r="M2105" s="60"/>
      <c r="N2105" s="60"/>
      <c r="O2105" s="60"/>
      <c r="P2105" s="60"/>
      <c r="Q2105" s="60"/>
      <c r="R2105" s="334">
        <v>6256</v>
      </c>
      <c r="S2105" s="319" t="s">
        <v>357</v>
      </c>
      <c r="BE2105" s="60"/>
      <c r="BR2105" s="60"/>
      <c r="BX2105" s="151"/>
      <c r="CB2105" s="151"/>
      <c r="CM2105" s="151"/>
      <c r="CO2105" s="151"/>
      <c r="CT2105" s="151"/>
      <c r="CY2105" s="151"/>
    </row>
    <row r="2106" spans="1:103" x14ac:dyDescent="0.2">
      <c r="A2106" s="60"/>
      <c r="B2106" s="60"/>
      <c r="C2106" s="60"/>
      <c r="D2106" s="60"/>
      <c r="E2106" s="60"/>
      <c r="F2106" s="60"/>
      <c r="G2106" s="60"/>
      <c r="H2106" s="60"/>
      <c r="I2106" s="60"/>
      <c r="J2106" s="60"/>
      <c r="K2106" s="60"/>
      <c r="L2106" s="60"/>
      <c r="M2106" s="60"/>
      <c r="N2106" s="60"/>
      <c r="O2106" s="60"/>
      <c r="P2106" s="60"/>
      <c r="Q2106" s="60"/>
      <c r="R2106" s="334">
        <v>6258</v>
      </c>
      <c r="S2106" s="319" t="s">
        <v>357</v>
      </c>
      <c r="BE2106" s="60"/>
      <c r="BR2106" s="60"/>
      <c r="BX2106" s="151"/>
      <c r="CB2106" s="151"/>
      <c r="CM2106" s="151"/>
      <c r="CO2106" s="151"/>
      <c r="CT2106" s="151"/>
      <c r="CY2106" s="151"/>
    </row>
    <row r="2107" spans="1:103" x14ac:dyDescent="0.2">
      <c r="A2107" s="60"/>
      <c r="B2107" s="60"/>
      <c r="C2107" s="60"/>
      <c r="D2107" s="60"/>
      <c r="E2107" s="60"/>
      <c r="F2107" s="60"/>
      <c r="G2107" s="60"/>
      <c r="H2107" s="60"/>
      <c r="I2107" s="60"/>
      <c r="J2107" s="60"/>
      <c r="K2107" s="60"/>
      <c r="L2107" s="60"/>
      <c r="M2107" s="60"/>
      <c r="N2107" s="60"/>
      <c r="O2107" s="60"/>
      <c r="P2107" s="60"/>
      <c r="Q2107" s="60"/>
      <c r="R2107" s="334">
        <v>6259</v>
      </c>
      <c r="S2107" s="319" t="s">
        <v>357</v>
      </c>
      <c r="BE2107" s="60"/>
      <c r="BR2107" s="60"/>
      <c r="BX2107" s="151"/>
      <c r="CB2107" s="151"/>
      <c r="CM2107" s="151"/>
      <c r="CO2107" s="151"/>
      <c r="CT2107" s="151"/>
      <c r="CY2107" s="151"/>
    </row>
    <row r="2108" spans="1:103" x14ac:dyDescent="0.2">
      <c r="A2108" s="60"/>
      <c r="B2108" s="60"/>
      <c r="C2108" s="60"/>
      <c r="D2108" s="60"/>
      <c r="E2108" s="60"/>
      <c r="F2108" s="60"/>
      <c r="G2108" s="60"/>
      <c r="H2108" s="60"/>
      <c r="I2108" s="60"/>
      <c r="J2108" s="60"/>
      <c r="K2108" s="60"/>
      <c r="L2108" s="60"/>
      <c r="M2108" s="60"/>
      <c r="N2108" s="60"/>
      <c r="O2108" s="60"/>
      <c r="P2108" s="60"/>
      <c r="Q2108" s="60"/>
      <c r="R2108" s="334">
        <v>6260</v>
      </c>
      <c r="S2108" s="319" t="s">
        <v>357</v>
      </c>
      <c r="BE2108" s="60"/>
      <c r="BR2108" s="60"/>
      <c r="BX2108" s="151"/>
      <c r="CB2108" s="151"/>
      <c r="CM2108" s="151"/>
      <c r="CO2108" s="151"/>
      <c r="CT2108" s="151"/>
      <c r="CY2108" s="151"/>
    </row>
    <row r="2109" spans="1:103" x14ac:dyDescent="0.2">
      <c r="A2109" s="60"/>
      <c r="B2109" s="60"/>
      <c r="C2109" s="60"/>
      <c r="D2109" s="60"/>
      <c r="E2109" s="60"/>
      <c r="F2109" s="60"/>
      <c r="G2109" s="60"/>
      <c r="H2109" s="60"/>
      <c r="I2109" s="60"/>
      <c r="J2109" s="60"/>
      <c r="K2109" s="60"/>
      <c r="L2109" s="60"/>
      <c r="M2109" s="60"/>
      <c r="N2109" s="60"/>
      <c r="O2109" s="60"/>
      <c r="P2109" s="60"/>
      <c r="Q2109" s="60"/>
      <c r="R2109" s="334">
        <v>6262</v>
      </c>
      <c r="S2109" s="319" t="s">
        <v>357</v>
      </c>
      <c r="BE2109" s="60"/>
      <c r="BR2109" s="60"/>
      <c r="BX2109" s="151"/>
      <c r="CB2109" s="151"/>
      <c r="CM2109" s="151"/>
      <c r="CO2109" s="151"/>
      <c r="CT2109" s="151"/>
      <c r="CY2109" s="151"/>
    </row>
    <row r="2110" spans="1:103" x14ac:dyDescent="0.2">
      <c r="A2110" s="60"/>
      <c r="B2110" s="60"/>
      <c r="C2110" s="60"/>
      <c r="D2110" s="60"/>
      <c r="E2110" s="60"/>
      <c r="F2110" s="60"/>
      <c r="G2110" s="60"/>
      <c r="H2110" s="60"/>
      <c r="I2110" s="60"/>
      <c r="J2110" s="60"/>
      <c r="K2110" s="60"/>
      <c r="L2110" s="60"/>
      <c r="M2110" s="60"/>
      <c r="N2110" s="60"/>
      <c r="O2110" s="60"/>
      <c r="P2110" s="60"/>
      <c r="Q2110" s="60"/>
      <c r="R2110" s="334">
        <v>6263</v>
      </c>
      <c r="S2110" s="319" t="s">
        <v>357</v>
      </c>
      <c r="BE2110" s="60"/>
      <c r="BR2110" s="60"/>
      <c r="BX2110" s="151"/>
      <c r="CB2110" s="151"/>
      <c r="CM2110" s="151"/>
      <c r="CO2110" s="151"/>
      <c r="CT2110" s="151"/>
      <c r="CY2110" s="151"/>
    </row>
    <row r="2111" spans="1:103" x14ac:dyDescent="0.2">
      <c r="A2111" s="60"/>
      <c r="B2111" s="60"/>
      <c r="C2111" s="60"/>
      <c r="D2111" s="60"/>
      <c r="E2111" s="60"/>
      <c r="F2111" s="60"/>
      <c r="G2111" s="60"/>
      <c r="H2111" s="60"/>
      <c r="I2111" s="60"/>
      <c r="J2111" s="60"/>
      <c r="K2111" s="60"/>
      <c r="L2111" s="60"/>
      <c r="M2111" s="60"/>
      <c r="N2111" s="60"/>
      <c r="O2111" s="60"/>
      <c r="P2111" s="60"/>
      <c r="Q2111" s="60"/>
      <c r="R2111" s="334">
        <v>6264</v>
      </c>
      <c r="S2111" s="319" t="s">
        <v>357</v>
      </c>
      <c r="BE2111" s="60"/>
      <c r="BR2111" s="60"/>
      <c r="BX2111" s="151"/>
      <c r="CB2111" s="151"/>
      <c r="CM2111" s="151"/>
      <c r="CO2111" s="151"/>
      <c r="CT2111" s="151"/>
      <c r="CY2111" s="151"/>
    </row>
    <row r="2112" spans="1:103" x14ac:dyDescent="0.2">
      <c r="A2112" s="60"/>
      <c r="B2112" s="60"/>
      <c r="C2112" s="60"/>
      <c r="D2112" s="60"/>
      <c r="E2112" s="60"/>
      <c r="F2112" s="60"/>
      <c r="G2112" s="60"/>
      <c r="H2112" s="60"/>
      <c r="I2112" s="60"/>
      <c r="J2112" s="60"/>
      <c r="K2112" s="60"/>
      <c r="L2112" s="60"/>
      <c r="M2112" s="60"/>
      <c r="N2112" s="60"/>
      <c r="O2112" s="60"/>
      <c r="P2112" s="60"/>
      <c r="Q2112" s="60"/>
      <c r="R2112" s="334">
        <v>6265</v>
      </c>
      <c r="S2112" s="319" t="s">
        <v>357</v>
      </c>
      <c r="BE2112" s="60"/>
      <c r="BR2112" s="60"/>
      <c r="BX2112" s="151"/>
      <c r="CB2112" s="151"/>
      <c r="CM2112" s="151"/>
      <c r="CO2112" s="151"/>
      <c r="CT2112" s="151"/>
      <c r="CY2112" s="151"/>
    </row>
    <row r="2113" spans="1:103" x14ac:dyDescent="0.2">
      <c r="A2113" s="60"/>
      <c r="B2113" s="60"/>
      <c r="C2113" s="60"/>
      <c r="D2113" s="60"/>
      <c r="E2113" s="60"/>
      <c r="F2113" s="60"/>
      <c r="G2113" s="60"/>
      <c r="H2113" s="60"/>
      <c r="I2113" s="60"/>
      <c r="J2113" s="60"/>
      <c r="K2113" s="60"/>
      <c r="L2113" s="60"/>
      <c r="M2113" s="60"/>
      <c r="N2113" s="60"/>
      <c r="O2113" s="60"/>
      <c r="P2113" s="60"/>
      <c r="Q2113" s="60"/>
      <c r="R2113" s="334">
        <v>6266</v>
      </c>
      <c r="S2113" s="319" t="s">
        <v>357</v>
      </c>
      <c r="BE2113" s="60"/>
      <c r="BR2113" s="60"/>
      <c r="BX2113" s="151"/>
      <c r="CB2113" s="151"/>
      <c r="CM2113" s="151"/>
      <c r="CO2113" s="151"/>
      <c r="CT2113" s="151"/>
      <c r="CY2113" s="151"/>
    </row>
    <row r="2114" spans="1:103" x14ac:dyDescent="0.2">
      <c r="A2114" s="60"/>
      <c r="B2114" s="60"/>
      <c r="C2114" s="60"/>
      <c r="D2114" s="60"/>
      <c r="E2114" s="60"/>
      <c r="F2114" s="60"/>
      <c r="G2114" s="60"/>
      <c r="H2114" s="60"/>
      <c r="I2114" s="60"/>
      <c r="J2114" s="60"/>
      <c r="K2114" s="60"/>
      <c r="L2114" s="60"/>
      <c r="M2114" s="60"/>
      <c r="N2114" s="60"/>
      <c r="O2114" s="60"/>
      <c r="P2114" s="60"/>
      <c r="Q2114" s="60"/>
      <c r="R2114" s="334">
        <v>6267</v>
      </c>
      <c r="S2114" s="319" t="s">
        <v>357</v>
      </c>
      <c r="BE2114" s="60"/>
      <c r="BR2114" s="60"/>
      <c r="BX2114" s="151"/>
      <c r="CB2114" s="151"/>
      <c r="CM2114" s="151"/>
      <c r="CO2114" s="151"/>
      <c r="CT2114" s="151"/>
      <c r="CY2114" s="151"/>
    </row>
    <row r="2115" spans="1:103" x14ac:dyDescent="0.2">
      <c r="A2115" s="60"/>
      <c r="B2115" s="60"/>
      <c r="C2115" s="60"/>
      <c r="D2115" s="60"/>
      <c r="E2115" s="60"/>
      <c r="F2115" s="60"/>
      <c r="G2115" s="60"/>
      <c r="H2115" s="60"/>
      <c r="I2115" s="60"/>
      <c r="J2115" s="60"/>
      <c r="K2115" s="60"/>
      <c r="L2115" s="60"/>
      <c r="M2115" s="60"/>
      <c r="N2115" s="60"/>
      <c r="O2115" s="60"/>
      <c r="P2115" s="60"/>
      <c r="Q2115" s="60"/>
      <c r="R2115" s="334">
        <v>6268</v>
      </c>
      <c r="S2115" s="319" t="s">
        <v>357</v>
      </c>
      <c r="BE2115" s="60"/>
      <c r="BR2115" s="60"/>
      <c r="BX2115" s="151"/>
      <c r="CB2115" s="151"/>
      <c r="CM2115" s="151"/>
      <c r="CO2115" s="151"/>
      <c r="CT2115" s="151"/>
      <c r="CY2115" s="151"/>
    </row>
    <row r="2116" spans="1:103" x14ac:dyDescent="0.2">
      <c r="A2116" s="60"/>
      <c r="B2116" s="60"/>
      <c r="C2116" s="60"/>
      <c r="D2116" s="60"/>
      <c r="E2116" s="60"/>
      <c r="F2116" s="60"/>
      <c r="G2116" s="60"/>
      <c r="H2116" s="60"/>
      <c r="I2116" s="60"/>
      <c r="J2116" s="60"/>
      <c r="K2116" s="60"/>
      <c r="L2116" s="60"/>
      <c r="M2116" s="60"/>
      <c r="N2116" s="60"/>
      <c r="O2116" s="60"/>
      <c r="P2116" s="60"/>
      <c r="Q2116" s="60"/>
      <c r="R2116" s="334">
        <v>6269</v>
      </c>
      <c r="S2116" s="319" t="s">
        <v>357</v>
      </c>
      <c r="BE2116" s="60"/>
      <c r="BR2116" s="60"/>
      <c r="BX2116" s="151"/>
      <c r="CB2116" s="151"/>
      <c r="CM2116" s="151"/>
      <c r="CO2116" s="151"/>
      <c r="CT2116" s="151"/>
      <c r="CY2116" s="151"/>
    </row>
    <row r="2117" spans="1:103" x14ac:dyDescent="0.2">
      <c r="A2117" s="60"/>
      <c r="B2117" s="60"/>
      <c r="C2117" s="60"/>
      <c r="D2117" s="60"/>
      <c r="E2117" s="60"/>
      <c r="F2117" s="60"/>
      <c r="G2117" s="60"/>
      <c r="H2117" s="60"/>
      <c r="I2117" s="60"/>
      <c r="J2117" s="60"/>
      <c r="K2117" s="60"/>
      <c r="L2117" s="60"/>
      <c r="M2117" s="60"/>
      <c r="N2117" s="60"/>
      <c r="O2117" s="60"/>
      <c r="P2117" s="60"/>
      <c r="Q2117" s="60"/>
      <c r="R2117" s="334">
        <v>6277</v>
      </c>
      <c r="S2117" s="319" t="s">
        <v>357</v>
      </c>
      <c r="BE2117" s="60"/>
      <c r="BR2117" s="60"/>
      <c r="BX2117" s="151"/>
      <c r="CB2117" s="151"/>
      <c r="CM2117" s="151"/>
      <c r="CO2117" s="151"/>
      <c r="CT2117" s="151"/>
      <c r="CY2117" s="151"/>
    </row>
    <row r="2118" spans="1:103" x14ac:dyDescent="0.2">
      <c r="A2118" s="60"/>
      <c r="B2118" s="60"/>
      <c r="C2118" s="60"/>
      <c r="D2118" s="60"/>
      <c r="E2118" s="60"/>
      <c r="F2118" s="60"/>
      <c r="G2118" s="60"/>
      <c r="H2118" s="60"/>
      <c r="I2118" s="60"/>
      <c r="J2118" s="60"/>
      <c r="K2118" s="60"/>
      <c r="L2118" s="60"/>
      <c r="M2118" s="60"/>
      <c r="N2118" s="60"/>
      <c r="O2118" s="60"/>
      <c r="P2118" s="60"/>
      <c r="Q2118" s="60"/>
      <c r="R2118" s="334">
        <v>6278</v>
      </c>
      <c r="S2118" s="319" t="s">
        <v>357</v>
      </c>
      <c r="BE2118" s="60"/>
      <c r="BR2118" s="60"/>
      <c r="BX2118" s="151"/>
      <c r="CB2118" s="151"/>
      <c r="CM2118" s="151"/>
      <c r="CO2118" s="151"/>
      <c r="CT2118" s="151"/>
      <c r="CY2118" s="151"/>
    </row>
    <row r="2119" spans="1:103" x14ac:dyDescent="0.2">
      <c r="A2119" s="60"/>
      <c r="B2119" s="60"/>
      <c r="C2119" s="60"/>
      <c r="D2119" s="60"/>
      <c r="E2119" s="60"/>
      <c r="F2119" s="60"/>
      <c r="G2119" s="60"/>
      <c r="H2119" s="60"/>
      <c r="I2119" s="60"/>
      <c r="J2119" s="60"/>
      <c r="K2119" s="60"/>
      <c r="L2119" s="60"/>
      <c r="M2119" s="60"/>
      <c r="N2119" s="60"/>
      <c r="O2119" s="60"/>
      <c r="P2119" s="60"/>
      <c r="Q2119" s="60"/>
      <c r="R2119" s="334">
        <v>6279</v>
      </c>
      <c r="S2119" s="319" t="s">
        <v>357</v>
      </c>
      <c r="BE2119" s="60"/>
      <c r="BR2119" s="60"/>
      <c r="BX2119" s="151"/>
      <c r="CB2119" s="151"/>
      <c r="CM2119" s="151"/>
      <c r="CO2119" s="151"/>
      <c r="CT2119" s="151"/>
      <c r="CY2119" s="151"/>
    </row>
    <row r="2120" spans="1:103" x14ac:dyDescent="0.2">
      <c r="A2120" s="60"/>
      <c r="B2120" s="60"/>
      <c r="C2120" s="60"/>
      <c r="D2120" s="60"/>
      <c r="E2120" s="60"/>
      <c r="F2120" s="60"/>
      <c r="G2120" s="60"/>
      <c r="H2120" s="60"/>
      <c r="I2120" s="60"/>
      <c r="J2120" s="60"/>
      <c r="K2120" s="60"/>
      <c r="L2120" s="60"/>
      <c r="M2120" s="60"/>
      <c r="N2120" s="60"/>
      <c r="O2120" s="60"/>
      <c r="P2120" s="60"/>
      <c r="Q2120" s="60"/>
      <c r="R2120" s="334">
        <v>6280</v>
      </c>
      <c r="S2120" s="319" t="s">
        <v>357</v>
      </c>
      <c r="BE2120" s="60"/>
      <c r="BR2120" s="60"/>
      <c r="BX2120" s="151"/>
      <c r="CB2120" s="151"/>
      <c r="CM2120" s="151"/>
      <c r="CO2120" s="151"/>
      <c r="CT2120" s="151"/>
      <c r="CY2120" s="151"/>
    </row>
    <row r="2121" spans="1:103" x14ac:dyDescent="0.2">
      <c r="A2121" s="60"/>
      <c r="B2121" s="60"/>
      <c r="C2121" s="60"/>
      <c r="D2121" s="60"/>
      <c r="E2121" s="60"/>
      <c r="F2121" s="60"/>
      <c r="G2121" s="60"/>
      <c r="H2121" s="60"/>
      <c r="I2121" s="60"/>
      <c r="J2121" s="60"/>
      <c r="K2121" s="60"/>
      <c r="L2121" s="60"/>
      <c r="M2121" s="60"/>
      <c r="N2121" s="60"/>
      <c r="O2121" s="60"/>
      <c r="P2121" s="60"/>
      <c r="Q2121" s="60"/>
      <c r="R2121" s="334">
        <v>6281</v>
      </c>
      <c r="S2121" s="319" t="s">
        <v>357</v>
      </c>
      <c r="BE2121" s="60"/>
      <c r="BR2121" s="60"/>
      <c r="BX2121" s="151"/>
      <c r="CB2121" s="151"/>
      <c r="CM2121" s="151"/>
      <c r="CO2121" s="151"/>
      <c r="CT2121" s="151"/>
      <c r="CY2121" s="151"/>
    </row>
    <row r="2122" spans="1:103" x14ac:dyDescent="0.2">
      <c r="A2122" s="60"/>
      <c r="B2122" s="60"/>
      <c r="C2122" s="60"/>
      <c r="D2122" s="60"/>
      <c r="E2122" s="60"/>
      <c r="F2122" s="60"/>
      <c r="G2122" s="60"/>
      <c r="H2122" s="60"/>
      <c r="I2122" s="60"/>
      <c r="J2122" s="60"/>
      <c r="K2122" s="60"/>
      <c r="L2122" s="60"/>
      <c r="M2122" s="60"/>
      <c r="N2122" s="60"/>
      <c r="O2122" s="60"/>
      <c r="P2122" s="60"/>
      <c r="Q2122" s="60"/>
      <c r="R2122" s="334">
        <v>6282</v>
      </c>
      <c r="S2122" s="319" t="s">
        <v>357</v>
      </c>
      <c r="BE2122" s="60"/>
      <c r="BR2122" s="60"/>
      <c r="BX2122" s="151"/>
      <c r="CB2122" s="151"/>
      <c r="CM2122" s="151"/>
      <c r="CO2122" s="151"/>
      <c r="CT2122" s="151"/>
      <c r="CY2122" s="151"/>
    </row>
    <row r="2123" spans="1:103" x14ac:dyDescent="0.2">
      <c r="A2123" s="60"/>
      <c r="B2123" s="60"/>
      <c r="C2123" s="60"/>
      <c r="D2123" s="60"/>
      <c r="E2123" s="60"/>
      <c r="F2123" s="60"/>
      <c r="G2123" s="60"/>
      <c r="H2123" s="60"/>
      <c r="I2123" s="60"/>
      <c r="J2123" s="60"/>
      <c r="K2123" s="60"/>
      <c r="L2123" s="60"/>
      <c r="M2123" s="60"/>
      <c r="N2123" s="60"/>
      <c r="O2123" s="60"/>
      <c r="P2123" s="60"/>
      <c r="Q2123" s="60"/>
      <c r="R2123" s="334">
        <v>6320</v>
      </c>
      <c r="S2123" s="319" t="s">
        <v>357</v>
      </c>
      <c r="BE2123" s="60"/>
      <c r="BR2123" s="60"/>
      <c r="BX2123" s="151"/>
      <c r="CB2123" s="151"/>
      <c r="CM2123" s="151"/>
      <c r="CO2123" s="151"/>
      <c r="CT2123" s="151"/>
      <c r="CY2123" s="151"/>
    </row>
    <row r="2124" spans="1:103" x14ac:dyDescent="0.2">
      <c r="A2124" s="60"/>
      <c r="B2124" s="60"/>
      <c r="C2124" s="60"/>
      <c r="D2124" s="60"/>
      <c r="E2124" s="60"/>
      <c r="F2124" s="60"/>
      <c r="G2124" s="60"/>
      <c r="H2124" s="60"/>
      <c r="I2124" s="60"/>
      <c r="J2124" s="60"/>
      <c r="K2124" s="60"/>
      <c r="L2124" s="60"/>
      <c r="M2124" s="60"/>
      <c r="N2124" s="60"/>
      <c r="O2124" s="60"/>
      <c r="P2124" s="60"/>
      <c r="Q2124" s="60"/>
      <c r="R2124" s="334">
        <v>6330</v>
      </c>
      <c r="S2124" s="319" t="s">
        <v>357</v>
      </c>
      <c r="BE2124" s="60"/>
      <c r="BR2124" s="60"/>
      <c r="BX2124" s="151"/>
      <c r="CB2124" s="151"/>
      <c r="CM2124" s="151"/>
      <c r="CO2124" s="151"/>
      <c r="CT2124" s="151"/>
      <c r="CY2124" s="151"/>
    </row>
    <row r="2125" spans="1:103" x14ac:dyDescent="0.2">
      <c r="A2125" s="60"/>
      <c r="B2125" s="60"/>
      <c r="C2125" s="60"/>
      <c r="D2125" s="60"/>
      <c r="E2125" s="60"/>
      <c r="F2125" s="60"/>
      <c r="G2125" s="60"/>
      <c r="H2125" s="60"/>
      <c r="I2125" s="60"/>
      <c r="J2125" s="60"/>
      <c r="K2125" s="60"/>
      <c r="L2125" s="60"/>
      <c r="M2125" s="60"/>
      <c r="N2125" s="60"/>
      <c r="O2125" s="60"/>
      <c r="P2125" s="60"/>
      <c r="Q2125" s="60"/>
      <c r="R2125" s="334">
        <v>6331</v>
      </c>
      <c r="S2125" s="319" t="s">
        <v>357</v>
      </c>
      <c r="BE2125" s="60"/>
      <c r="BR2125" s="60"/>
      <c r="BX2125" s="151"/>
      <c r="CB2125" s="151"/>
      <c r="CM2125" s="151"/>
      <c r="CO2125" s="151"/>
      <c r="CT2125" s="151"/>
      <c r="CY2125" s="151"/>
    </row>
    <row r="2126" spans="1:103" x14ac:dyDescent="0.2">
      <c r="A2126" s="60"/>
      <c r="B2126" s="60"/>
      <c r="C2126" s="60"/>
      <c r="D2126" s="60"/>
      <c r="E2126" s="60"/>
      <c r="F2126" s="60"/>
      <c r="G2126" s="60"/>
      <c r="H2126" s="60"/>
      <c r="I2126" s="60"/>
      <c r="J2126" s="60"/>
      <c r="K2126" s="60"/>
      <c r="L2126" s="60"/>
      <c r="M2126" s="60"/>
      <c r="N2126" s="60"/>
      <c r="O2126" s="60"/>
      <c r="P2126" s="60"/>
      <c r="Q2126" s="60"/>
      <c r="R2126" s="334">
        <v>6332</v>
      </c>
      <c r="S2126" s="319" t="s">
        <v>357</v>
      </c>
      <c r="BE2126" s="60"/>
      <c r="BR2126" s="60"/>
      <c r="BX2126" s="151"/>
      <c r="CB2126" s="151"/>
      <c r="CM2126" s="151"/>
      <c r="CO2126" s="151"/>
      <c r="CT2126" s="151"/>
      <c r="CY2126" s="151"/>
    </row>
    <row r="2127" spans="1:103" x14ac:dyDescent="0.2">
      <c r="A2127" s="60"/>
      <c r="B2127" s="60"/>
      <c r="C2127" s="60"/>
      <c r="D2127" s="60"/>
      <c r="E2127" s="60"/>
      <c r="F2127" s="60"/>
      <c r="G2127" s="60"/>
      <c r="H2127" s="60"/>
      <c r="I2127" s="60"/>
      <c r="J2127" s="60"/>
      <c r="K2127" s="60"/>
      <c r="L2127" s="60"/>
      <c r="M2127" s="60"/>
      <c r="N2127" s="60"/>
      <c r="O2127" s="60"/>
      <c r="P2127" s="60"/>
      <c r="Q2127" s="60"/>
      <c r="R2127" s="334">
        <v>6333</v>
      </c>
      <c r="S2127" s="319" t="s">
        <v>357</v>
      </c>
      <c r="BE2127" s="60"/>
      <c r="BR2127" s="60"/>
      <c r="BX2127" s="151"/>
      <c r="CB2127" s="151"/>
      <c r="CM2127" s="151"/>
      <c r="CO2127" s="151"/>
      <c r="CT2127" s="151"/>
      <c r="CY2127" s="151"/>
    </row>
    <row r="2128" spans="1:103" x14ac:dyDescent="0.2">
      <c r="A2128" s="60"/>
      <c r="B2128" s="60"/>
      <c r="C2128" s="60"/>
      <c r="D2128" s="60"/>
      <c r="E2128" s="60"/>
      <c r="F2128" s="60"/>
      <c r="G2128" s="60"/>
      <c r="H2128" s="60"/>
      <c r="I2128" s="60"/>
      <c r="J2128" s="60"/>
      <c r="K2128" s="60"/>
      <c r="L2128" s="60"/>
      <c r="M2128" s="60"/>
      <c r="N2128" s="60"/>
      <c r="O2128" s="60"/>
      <c r="P2128" s="60"/>
      <c r="Q2128" s="60"/>
      <c r="R2128" s="334">
        <v>6334</v>
      </c>
      <c r="S2128" s="319" t="s">
        <v>357</v>
      </c>
      <c r="BE2128" s="60"/>
      <c r="BR2128" s="60"/>
      <c r="BX2128" s="151"/>
      <c r="CB2128" s="151"/>
      <c r="CM2128" s="151"/>
      <c r="CO2128" s="151"/>
      <c r="CT2128" s="151"/>
      <c r="CY2128" s="151"/>
    </row>
    <row r="2129" spans="1:103" x14ac:dyDescent="0.2">
      <c r="A2129" s="60"/>
      <c r="B2129" s="60"/>
      <c r="C2129" s="60"/>
      <c r="D2129" s="60"/>
      <c r="E2129" s="60"/>
      <c r="F2129" s="60"/>
      <c r="G2129" s="60"/>
      <c r="H2129" s="60"/>
      <c r="I2129" s="60"/>
      <c r="J2129" s="60"/>
      <c r="K2129" s="60"/>
      <c r="L2129" s="60"/>
      <c r="M2129" s="60"/>
      <c r="N2129" s="60"/>
      <c r="O2129" s="60"/>
      <c r="P2129" s="60"/>
      <c r="Q2129" s="60"/>
      <c r="R2129" s="334">
        <v>6335</v>
      </c>
      <c r="S2129" s="319" t="s">
        <v>357</v>
      </c>
      <c r="BE2129" s="60"/>
      <c r="BR2129" s="60"/>
      <c r="BX2129" s="151"/>
      <c r="CB2129" s="151"/>
      <c r="CM2129" s="151"/>
      <c r="CO2129" s="151"/>
      <c r="CT2129" s="151"/>
      <c r="CY2129" s="151"/>
    </row>
    <row r="2130" spans="1:103" x14ac:dyDescent="0.2">
      <c r="A2130" s="60"/>
      <c r="B2130" s="60"/>
      <c r="C2130" s="60"/>
      <c r="D2130" s="60"/>
      <c r="E2130" s="60"/>
      <c r="F2130" s="60"/>
      <c r="G2130" s="60"/>
      <c r="H2130" s="60"/>
      <c r="I2130" s="60"/>
      <c r="J2130" s="60"/>
      <c r="K2130" s="60"/>
      <c r="L2130" s="60"/>
      <c r="M2130" s="60"/>
      <c r="N2130" s="60"/>
      <c r="O2130" s="60"/>
      <c r="P2130" s="60"/>
      <c r="Q2130" s="60"/>
      <c r="R2130" s="334">
        <v>6336</v>
      </c>
      <c r="S2130" s="319" t="s">
        <v>357</v>
      </c>
      <c r="BE2130" s="60"/>
      <c r="BR2130" s="60"/>
      <c r="BX2130" s="151"/>
      <c r="CB2130" s="151"/>
      <c r="CM2130" s="151"/>
      <c r="CO2130" s="151"/>
      <c r="CT2130" s="151"/>
      <c r="CY2130" s="151"/>
    </row>
    <row r="2131" spans="1:103" x14ac:dyDescent="0.2">
      <c r="A2131" s="60"/>
      <c r="B2131" s="60"/>
      <c r="C2131" s="60"/>
      <c r="D2131" s="60"/>
      <c r="E2131" s="60"/>
      <c r="F2131" s="60"/>
      <c r="G2131" s="60"/>
      <c r="H2131" s="60"/>
      <c r="I2131" s="60"/>
      <c r="J2131" s="60"/>
      <c r="K2131" s="60"/>
      <c r="L2131" s="60"/>
      <c r="M2131" s="60"/>
      <c r="N2131" s="60"/>
      <c r="O2131" s="60"/>
      <c r="P2131" s="60"/>
      <c r="Q2131" s="60"/>
      <c r="R2131" s="334">
        <v>6338</v>
      </c>
      <c r="S2131" s="319" t="s">
        <v>357</v>
      </c>
      <c r="BE2131" s="60"/>
      <c r="BR2131" s="60"/>
      <c r="BX2131" s="151"/>
      <c r="CB2131" s="151"/>
      <c r="CM2131" s="151"/>
      <c r="CO2131" s="151"/>
      <c r="CT2131" s="151"/>
      <c r="CY2131" s="151"/>
    </row>
    <row r="2132" spans="1:103" x14ac:dyDescent="0.2">
      <c r="A2132" s="60"/>
      <c r="B2132" s="60"/>
      <c r="C2132" s="60"/>
      <c r="D2132" s="60"/>
      <c r="E2132" s="60"/>
      <c r="F2132" s="60"/>
      <c r="G2132" s="60"/>
      <c r="H2132" s="60"/>
      <c r="I2132" s="60"/>
      <c r="J2132" s="60"/>
      <c r="K2132" s="60"/>
      <c r="L2132" s="60"/>
      <c r="M2132" s="60"/>
      <c r="N2132" s="60"/>
      <c r="O2132" s="60"/>
      <c r="P2132" s="60"/>
      <c r="Q2132" s="60"/>
      <c r="R2132" s="334">
        <v>6339</v>
      </c>
      <c r="S2132" s="319" t="s">
        <v>357</v>
      </c>
      <c r="BE2132" s="60"/>
      <c r="BR2132" s="60"/>
      <c r="BX2132" s="151"/>
      <c r="CB2132" s="151"/>
      <c r="CM2132" s="151"/>
      <c r="CO2132" s="151"/>
      <c r="CT2132" s="151"/>
      <c r="CY2132" s="151"/>
    </row>
    <row r="2133" spans="1:103" x14ac:dyDescent="0.2">
      <c r="A2133" s="60"/>
      <c r="B2133" s="60"/>
      <c r="C2133" s="60"/>
      <c r="D2133" s="60"/>
      <c r="E2133" s="60"/>
      <c r="F2133" s="60"/>
      <c r="G2133" s="60"/>
      <c r="H2133" s="60"/>
      <c r="I2133" s="60"/>
      <c r="J2133" s="60"/>
      <c r="K2133" s="60"/>
      <c r="L2133" s="60"/>
      <c r="M2133" s="60"/>
      <c r="N2133" s="60"/>
      <c r="O2133" s="60"/>
      <c r="P2133" s="60"/>
      <c r="Q2133" s="60"/>
      <c r="R2133" s="334">
        <v>6340</v>
      </c>
      <c r="S2133" s="319" t="s">
        <v>357</v>
      </c>
      <c r="BE2133" s="60"/>
      <c r="BR2133" s="60"/>
      <c r="BX2133" s="151"/>
      <c r="CB2133" s="151"/>
      <c r="CM2133" s="151"/>
      <c r="CO2133" s="151"/>
      <c r="CT2133" s="151"/>
      <c r="CY2133" s="151"/>
    </row>
    <row r="2134" spans="1:103" x14ac:dyDescent="0.2">
      <c r="A2134" s="60"/>
      <c r="B2134" s="60"/>
      <c r="C2134" s="60"/>
      <c r="D2134" s="60"/>
      <c r="E2134" s="60"/>
      <c r="F2134" s="60"/>
      <c r="G2134" s="60"/>
      <c r="H2134" s="60"/>
      <c r="I2134" s="60"/>
      <c r="J2134" s="60"/>
      <c r="K2134" s="60"/>
      <c r="L2134" s="60"/>
      <c r="M2134" s="60"/>
      <c r="N2134" s="60"/>
      <c r="O2134" s="60"/>
      <c r="P2134" s="60"/>
      <c r="Q2134" s="60"/>
      <c r="R2134" s="334">
        <v>6349</v>
      </c>
      <c r="S2134" s="319" t="s">
        <v>357</v>
      </c>
      <c r="BE2134" s="60"/>
      <c r="BR2134" s="60"/>
      <c r="BX2134" s="151"/>
      <c r="CB2134" s="151"/>
      <c r="CM2134" s="151"/>
      <c r="CO2134" s="151"/>
      <c r="CT2134" s="151"/>
      <c r="CY2134" s="151"/>
    </row>
    <row r="2135" spans="1:103" x14ac:dyDescent="0.2">
      <c r="A2135" s="60"/>
      <c r="B2135" s="60"/>
      <c r="C2135" s="60"/>
      <c r="D2135" s="60"/>
      <c r="E2135" s="60"/>
      <c r="F2135" s="60"/>
      <c r="G2135" s="60"/>
      <c r="H2135" s="60"/>
      <c r="I2135" s="60"/>
      <c r="J2135" s="60"/>
      <c r="K2135" s="60"/>
      <c r="L2135" s="60"/>
      <c r="M2135" s="60"/>
      <c r="N2135" s="60"/>
      <c r="O2135" s="60"/>
      <c r="P2135" s="60"/>
      <c r="Q2135" s="60"/>
      <c r="R2135" s="334">
        <v>6350</v>
      </c>
      <c r="S2135" s="319" t="s">
        <v>357</v>
      </c>
      <c r="BE2135" s="60"/>
      <c r="BR2135" s="60"/>
      <c r="BX2135" s="151"/>
      <c r="CB2135" s="151"/>
      <c r="CM2135" s="151"/>
      <c r="CO2135" s="151"/>
      <c r="CT2135" s="151"/>
      <c r="CY2135" s="151"/>
    </row>
    <row r="2136" spans="1:103" x14ac:dyDescent="0.2">
      <c r="A2136" s="60"/>
      <c r="B2136" s="60"/>
      <c r="C2136" s="60"/>
      <c r="D2136" s="60"/>
      <c r="E2136" s="60"/>
      <c r="F2136" s="60"/>
      <c r="G2136" s="60"/>
      <c r="H2136" s="60"/>
      <c r="I2136" s="60"/>
      <c r="J2136" s="60"/>
      <c r="K2136" s="60"/>
      <c r="L2136" s="60"/>
      <c r="M2136" s="60"/>
      <c r="N2136" s="60"/>
      <c r="O2136" s="60"/>
      <c r="P2136" s="60"/>
      <c r="Q2136" s="60"/>
      <c r="R2136" s="334">
        <v>6351</v>
      </c>
      <c r="S2136" s="319" t="s">
        <v>357</v>
      </c>
      <c r="BE2136" s="60"/>
      <c r="BR2136" s="60"/>
      <c r="BX2136" s="151"/>
      <c r="CB2136" s="151"/>
      <c r="CM2136" s="151"/>
      <c r="CO2136" s="151"/>
      <c r="CT2136" s="151"/>
      <c r="CY2136" s="151"/>
    </row>
    <row r="2137" spans="1:103" x14ac:dyDescent="0.2">
      <c r="A2137" s="60"/>
      <c r="B2137" s="60"/>
      <c r="C2137" s="60"/>
      <c r="D2137" s="60"/>
      <c r="E2137" s="60"/>
      <c r="F2137" s="60"/>
      <c r="G2137" s="60"/>
      <c r="H2137" s="60"/>
      <c r="I2137" s="60"/>
      <c r="J2137" s="60"/>
      <c r="K2137" s="60"/>
      <c r="L2137" s="60"/>
      <c r="M2137" s="60"/>
      <c r="N2137" s="60"/>
      <c r="O2137" s="60"/>
      <c r="P2137" s="60"/>
      <c r="Q2137" s="60"/>
      <c r="R2137" s="334">
        <v>6353</v>
      </c>
      <c r="S2137" s="319" t="s">
        <v>357</v>
      </c>
      <c r="BE2137" s="60"/>
      <c r="BR2137" s="60"/>
      <c r="BX2137" s="151"/>
      <c r="CB2137" s="151"/>
      <c r="CM2137" s="151"/>
      <c r="CO2137" s="151"/>
      <c r="CT2137" s="151"/>
      <c r="CY2137" s="151"/>
    </row>
    <row r="2138" spans="1:103" x14ac:dyDescent="0.2">
      <c r="A2138" s="60"/>
      <c r="B2138" s="60"/>
      <c r="C2138" s="60"/>
      <c r="D2138" s="60"/>
      <c r="E2138" s="60"/>
      <c r="F2138" s="60"/>
      <c r="G2138" s="60"/>
      <c r="H2138" s="60"/>
      <c r="I2138" s="60"/>
      <c r="J2138" s="60"/>
      <c r="K2138" s="60"/>
      <c r="L2138" s="60"/>
      <c r="M2138" s="60"/>
      <c r="N2138" s="60"/>
      <c r="O2138" s="60"/>
      <c r="P2138" s="60"/>
      <c r="Q2138" s="60"/>
      <c r="R2138" s="334">
        <v>6354</v>
      </c>
      <c r="S2138" s="319" t="s">
        <v>357</v>
      </c>
      <c r="BE2138" s="60"/>
      <c r="BR2138" s="60"/>
      <c r="BX2138" s="151"/>
      <c r="CB2138" s="151"/>
      <c r="CM2138" s="151"/>
      <c r="CO2138" s="151"/>
      <c r="CT2138" s="151"/>
      <c r="CY2138" s="151"/>
    </row>
    <row r="2139" spans="1:103" x14ac:dyDescent="0.2">
      <c r="A2139" s="60"/>
      <c r="B2139" s="60"/>
      <c r="C2139" s="60"/>
      <c r="D2139" s="60"/>
      <c r="E2139" s="60"/>
      <c r="F2139" s="60"/>
      <c r="G2139" s="60"/>
      <c r="H2139" s="60"/>
      <c r="I2139" s="60"/>
      <c r="J2139" s="60"/>
      <c r="K2139" s="60"/>
      <c r="L2139" s="60"/>
      <c r="M2139" s="60"/>
      <c r="N2139" s="60"/>
      <c r="O2139" s="60"/>
      <c r="P2139" s="60"/>
      <c r="Q2139" s="60"/>
      <c r="R2139" s="334">
        <v>6355</v>
      </c>
      <c r="S2139" s="319" t="s">
        <v>357</v>
      </c>
      <c r="BE2139" s="60"/>
      <c r="BR2139" s="60"/>
      <c r="BX2139" s="151"/>
      <c r="CB2139" s="151"/>
      <c r="CM2139" s="151"/>
      <c r="CO2139" s="151"/>
      <c r="CT2139" s="151"/>
      <c r="CY2139" s="151"/>
    </row>
    <row r="2140" spans="1:103" x14ac:dyDescent="0.2">
      <c r="A2140" s="60"/>
      <c r="B2140" s="60"/>
      <c r="C2140" s="60"/>
      <c r="D2140" s="60"/>
      <c r="E2140" s="60"/>
      <c r="F2140" s="60"/>
      <c r="G2140" s="60"/>
      <c r="H2140" s="60"/>
      <c r="I2140" s="60"/>
      <c r="J2140" s="60"/>
      <c r="K2140" s="60"/>
      <c r="L2140" s="60"/>
      <c r="M2140" s="60"/>
      <c r="N2140" s="60"/>
      <c r="O2140" s="60"/>
      <c r="P2140" s="60"/>
      <c r="Q2140" s="60"/>
      <c r="R2140" s="334">
        <v>6357</v>
      </c>
      <c r="S2140" s="319" t="s">
        <v>357</v>
      </c>
      <c r="BE2140" s="60"/>
      <c r="BR2140" s="60"/>
      <c r="BX2140" s="151"/>
      <c r="CB2140" s="151"/>
      <c r="CM2140" s="151"/>
      <c r="CO2140" s="151"/>
      <c r="CT2140" s="151"/>
      <c r="CY2140" s="151"/>
    </row>
    <row r="2141" spans="1:103" x14ac:dyDescent="0.2">
      <c r="A2141" s="60"/>
      <c r="B2141" s="60"/>
      <c r="C2141" s="60"/>
      <c r="D2141" s="60"/>
      <c r="E2141" s="60"/>
      <c r="F2141" s="60"/>
      <c r="G2141" s="60"/>
      <c r="H2141" s="60"/>
      <c r="I2141" s="60"/>
      <c r="J2141" s="60"/>
      <c r="K2141" s="60"/>
      <c r="L2141" s="60"/>
      <c r="M2141" s="60"/>
      <c r="N2141" s="60"/>
      <c r="O2141" s="60"/>
      <c r="P2141" s="60"/>
      <c r="Q2141" s="60"/>
      <c r="R2141" s="334">
        <v>6359</v>
      </c>
      <c r="S2141" s="319" t="s">
        <v>357</v>
      </c>
      <c r="BE2141" s="60"/>
      <c r="BR2141" s="60"/>
      <c r="BX2141" s="151"/>
      <c r="CB2141" s="151"/>
      <c r="CM2141" s="151"/>
      <c r="CO2141" s="151"/>
      <c r="CT2141" s="151"/>
      <c r="CY2141" s="151"/>
    </row>
    <row r="2142" spans="1:103" x14ac:dyDescent="0.2">
      <c r="A2142" s="60"/>
      <c r="B2142" s="60"/>
      <c r="C2142" s="60"/>
      <c r="D2142" s="60"/>
      <c r="E2142" s="60"/>
      <c r="F2142" s="60"/>
      <c r="G2142" s="60"/>
      <c r="H2142" s="60"/>
      <c r="I2142" s="60"/>
      <c r="J2142" s="60"/>
      <c r="K2142" s="60"/>
      <c r="L2142" s="60"/>
      <c r="M2142" s="60"/>
      <c r="N2142" s="60"/>
      <c r="O2142" s="60"/>
      <c r="P2142" s="60"/>
      <c r="Q2142" s="60"/>
      <c r="R2142" s="334">
        <v>6360</v>
      </c>
      <c r="S2142" s="319" t="s">
        <v>357</v>
      </c>
      <c r="BE2142" s="60"/>
      <c r="BR2142" s="60"/>
      <c r="BX2142" s="151"/>
      <c r="CB2142" s="151"/>
      <c r="CM2142" s="151"/>
      <c r="CO2142" s="151"/>
      <c r="CT2142" s="151"/>
      <c r="CY2142" s="151"/>
    </row>
    <row r="2143" spans="1:103" x14ac:dyDescent="0.2">
      <c r="A2143" s="60"/>
      <c r="B2143" s="60"/>
      <c r="C2143" s="60"/>
      <c r="D2143" s="60"/>
      <c r="E2143" s="60"/>
      <c r="F2143" s="60"/>
      <c r="G2143" s="60"/>
      <c r="H2143" s="60"/>
      <c r="I2143" s="60"/>
      <c r="J2143" s="60"/>
      <c r="K2143" s="60"/>
      <c r="L2143" s="60"/>
      <c r="M2143" s="60"/>
      <c r="N2143" s="60"/>
      <c r="O2143" s="60"/>
      <c r="P2143" s="60"/>
      <c r="Q2143" s="60"/>
      <c r="R2143" s="334">
        <v>6365</v>
      </c>
      <c r="S2143" s="319" t="s">
        <v>357</v>
      </c>
      <c r="BE2143" s="60"/>
      <c r="BR2143" s="60"/>
      <c r="BX2143" s="151"/>
      <c r="CB2143" s="151"/>
      <c r="CM2143" s="151"/>
      <c r="CO2143" s="151"/>
      <c r="CT2143" s="151"/>
      <c r="CY2143" s="151"/>
    </row>
    <row r="2144" spans="1:103" x14ac:dyDescent="0.2">
      <c r="A2144" s="60"/>
      <c r="B2144" s="60"/>
      <c r="C2144" s="60"/>
      <c r="D2144" s="60"/>
      <c r="E2144" s="60"/>
      <c r="F2144" s="60"/>
      <c r="G2144" s="60"/>
      <c r="H2144" s="60"/>
      <c r="I2144" s="60"/>
      <c r="J2144" s="60"/>
      <c r="K2144" s="60"/>
      <c r="L2144" s="60"/>
      <c r="M2144" s="60"/>
      <c r="N2144" s="60"/>
      <c r="O2144" s="60"/>
      <c r="P2144" s="60"/>
      <c r="Q2144" s="60"/>
      <c r="R2144" s="334">
        <v>6370</v>
      </c>
      <c r="S2144" s="319" t="s">
        <v>357</v>
      </c>
      <c r="BE2144" s="60"/>
      <c r="BR2144" s="60"/>
      <c r="BX2144" s="151"/>
      <c r="CB2144" s="151"/>
      <c r="CM2144" s="151"/>
      <c r="CO2144" s="151"/>
      <c r="CT2144" s="151"/>
      <c r="CY2144" s="151"/>
    </row>
    <row r="2145" spans="1:103" x14ac:dyDescent="0.2">
      <c r="A2145" s="60"/>
      <c r="B2145" s="60"/>
      <c r="C2145" s="60"/>
      <c r="D2145" s="60"/>
      <c r="E2145" s="60"/>
      <c r="F2145" s="60"/>
      <c r="G2145" s="60"/>
      <c r="H2145" s="60"/>
      <c r="I2145" s="60"/>
      <c r="J2145" s="60"/>
      <c r="K2145" s="60"/>
      <c r="L2145" s="60"/>
      <c r="M2145" s="60"/>
      <c r="N2145" s="60"/>
      <c r="O2145" s="60"/>
      <c r="P2145" s="60"/>
      <c r="Q2145" s="60"/>
      <c r="R2145" s="334">
        <v>6371</v>
      </c>
      <c r="S2145" s="319" t="s">
        <v>357</v>
      </c>
      <c r="BE2145" s="60"/>
      <c r="BR2145" s="60"/>
      <c r="BX2145" s="151"/>
      <c r="CB2145" s="151"/>
      <c r="CM2145" s="151"/>
      <c r="CO2145" s="151"/>
      <c r="CT2145" s="151"/>
      <c r="CY2145" s="151"/>
    </row>
    <row r="2146" spans="1:103" x14ac:dyDescent="0.2">
      <c r="A2146" s="60"/>
      <c r="B2146" s="60"/>
      <c r="C2146" s="60"/>
      <c r="D2146" s="60"/>
      <c r="E2146" s="60"/>
      <c r="F2146" s="60"/>
      <c r="G2146" s="60"/>
      <c r="H2146" s="60"/>
      <c r="I2146" s="60"/>
      <c r="J2146" s="60"/>
      <c r="K2146" s="60"/>
      <c r="L2146" s="60"/>
      <c r="M2146" s="60"/>
      <c r="N2146" s="60"/>
      <c r="O2146" s="60"/>
      <c r="P2146" s="60"/>
      <c r="Q2146" s="60"/>
      <c r="R2146" s="334">
        <v>6372</v>
      </c>
      <c r="S2146" s="319" t="s">
        <v>357</v>
      </c>
      <c r="BE2146" s="60"/>
      <c r="BR2146" s="60"/>
      <c r="BX2146" s="151"/>
      <c r="CB2146" s="151"/>
      <c r="CM2146" s="151"/>
      <c r="CO2146" s="151"/>
      <c r="CT2146" s="151"/>
      <c r="CY2146" s="151"/>
    </row>
    <row r="2147" spans="1:103" x14ac:dyDescent="0.2">
      <c r="A2147" s="60"/>
      <c r="B2147" s="60"/>
      <c r="C2147" s="60"/>
      <c r="D2147" s="60"/>
      <c r="E2147" s="60"/>
      <c r="F2147" s="60"/>
      <c r="G2147" s="60"/>
      <c r="H2147" s="60"/>
      <c r="I2147" s="60"/>
      <c r="J2147" s="60"/>
      <c r="K2147" s="60"/>
      <c r="L2147" s="60"/>
      <c r="M2147" s="60"/>
      <c r="N2147" s="60"/>
      <c r="O2147" s="60"/>
      <c r="P2147" s="60"/>
      <c r="Q2147" s="60"/>
      <c r="R2147" s="334">
        <v>6373</v>
      </c>
      <c r="S2147" s="319" t="s">
        <v>357</v>
      </c>
      <c r="BE2147" s="60"/>
      <c r="BR2147" s="60"/>
      <c r="BX2147" s="151"/>
      <c r="CB2147" s="151"/>
      <c r="CM2147" s="151"/>
      <c r="CO2147" s="151"/>
      <c r="CT2147" s="151"/>
      <c r="CY2147" s="151"/>
    </row>
    <row r="2148" spans="1:103" x14ac:dyDescent="0.2">
      <c r="A2148" s="60"/>
      <c r="B2148" s="60"/>
      <c r="C2148" s="60"/>
      <c r="D2148" s="60"/>
      <c r="E2148" s="60"/>
      <c r="F2148" s="60"/>
      <c r="G2148" s="60"/>
      <c r="H2148" s="60"/>
      <c r="I2148" s="60"/>
      <c r="J2148" s="60"/>
      <c r="K2148" s="60"/>
      <c r="L2148" s="60"/>
      <c r="M2148" s="60"/>
      <c r="N2148" s="60"/>
      <c r="O2148" s="60"/>
      <c r="P2148" s="60"/>
      <c r="Q2148" s="60"/>
      <c r="R2148" s="334">
        <v>6374</v>
      </c>
      <c r="S2148" s="319" t="s">
        <v>357</v>
      </c>
      <c r="BE2148" s="60"/>
      <c r="BR2148" s="60"/>
      <c r="BX2148" s="151"/>
      <c r="CB2148" s="151"/>
      <c r="CM2148" s="151"/>
      <c r="CO2148" s="151"/>
      <c r="CT2148" s="151"/>
      <c r="CY2148" s="151"/>
    </row>
    <row r="2149" spans="1:103" x14ac:dyDescent="0.2">
      <c r="A2149" s="60"/>
      <c r="B2149" s="60"/>
      <c r="C2149" s="60"/>
      <c r="D2149" s="60"/>
      <c r="E2149" s="60"/>
      <c r="F2149" s="60"/>
      <c r="G2149" s="60"/>
      <c r="H2149" s="60"/>
      <c r="I2149" s="60"/>
      <c r="J2149" s="60"/>
      <c r="K2149" s="60"/>
      <c r="L2149" s="60"/>
      <c r="M2149" s="60"/>
      <c r="N2149" s="60"/>
      <c r="O2149" s="60"/>
      <c r="P2149" s="60"/>
      <c r="Q2149" s="60"/>
      <c r="R2149" s="334">
        <v>6375</v>
      </c>
      <c r="S2149" s="319" t="s">
        <v>357</v>
      </c>
      <c r="BE2149" s="60"/>
      <c r="BR2149" s="60"/>
      <c r="BX2149" s="151"/>
      <c r="CB2149" s="151"/>
      <c r="CM2149" s="151"/>
      <c r="CO2149" s="151"/>
      <c r="CT2149" s="151"/>
      <c r="CY2149" s="151"/>
    </row>
    <row r="2150" spans="1:103" x14ac:dyDescent="0.2">
      <c r="A2150" s="60"/>
      <c r="B2150" s="60"/>
      <c r="C2150" s="60"/>
      <c r="D2150" s="60"/>
      <c r="E2150" s="60"/>
      <c r="F2150" s="60"/>
      <c r="G2150" s="60"/>
      <c r="H2150" s="60"/>
      <c r="I2150" s="60"/>
      <c r="J2150" s="60"/>
      <c r="K2150" s="60"/>
      <c r="L2150" s="60"/>
      <c r="M2150" s="60"/>
      <c r="N2150" s="60"/>
      <c r="O2150" s="60"/>
      <c r="P2150" s="60"/>
      <c r="Q2150" s="60"/>
      <c r="R2150" s="334">
        <v>6376</v>
      </c>
      <c r="S2150" s="319" t="s">
        <v>357</v>
      </c>
      <c r="BE2150" s="60"/>
      <c r="BR2150" s="60"/>
      <c r="BX2150" s="151"/>
      <c r="CB2150" s="151"/>
      <c r="CM2150" s="151"/>
      <c r="CO2150" s="151"/>
      <c r="CT2150" s="151"/>
      <c r="CY2150" s="151"/>
    </row>
    <row r="2151" spans="1:103" x14ac:dyDescent="0.2">
      <c r="A2151" s="60"/>
      <c r="B2151" s="60"/>
      <c r="C2151" s="60"/>
      <c r="D2151" s="60"/>
      <c r="E2151" s="60"/>
      <c r="F2151" s="60"/>
      <c r="G2151" s="60"/>
      <c r="H2151" s="60"/>
      <c r="I2151" s="60"/>
      <c r="J2151" s="60"/>
      <c r="K2151" s="60"/>
      <c r="L2151" s="60"/>
      <c r="M2151" s="60"/>
      <c r="N2151" s="60"/>
      <c r="O2151" s="60"/>
      <c r="P2151" s="60"/>
      <c r="Q2151" s="60"/>
      <c r="R2151" s="334">
        <v>6377</v>
      </c>
      <c r="S2151" s="319" t="s">
        <v>357</v>
      </c>
      <c r="BE2151" s="60"/>
      <c r="BR2151" s="60"/>
      <c r="BX2151" s="151"/>
      <c r="CB2151" s="151"/>
      <c r="CM2151" s="151"/>
      <c r="CO2151" s="151"/>
      <c r="CT2151" s="151"/>
      <c r="CY2151" s="151"/>
    </row>
    <row r="2152" spans="1:103" x14ac:dyDescent="0.2">
      <c r="A2152" s="60"/>
      <c r="B2152" s="60"/>
      <c r="C2152" s="60"/>
      <c r="D2152" s="60"/>
      <c r="E2152" s="60"/>
      <c r="F2152" s="60"/>
      <c r="G2152" s="60"/>
      <c r="H2152" s="60"/>
      <c r="I2152" s="60"/>
      <c r="J2152" s="60"/>
      <c r="K2152" s="60"/>
      <c r="L2152" s="60"/>
      <c r="M2152" s="60"/>
      <c r="N2152" s="60"/>
      <c r="O2152" s="60"/>
      <c r="P2152" s="60"/>
      <c r="Q2152" s="60"/>
      <c r="R2152" s="334">
        <v>6378</v>
      </c>
      <c r="S2152" s="319" t="s">
        <v>357</v>
      </c>
      <c r="BE2152" s="60"/>
      <c r="BR2152" s="60"/>
      <c r="BX2152" s="151"/>
      <c r="CB2152" s="151"/>
      <c r="CM2152" s="151"/>
      <c r="CO2152" s="151"/>
      <c r="CT2152" s="151"/>
      <c r="CY2152" s="151"/>
    </row>
    <row r="2153" spans="1:103" x14ac:dyDescent="0.2">
      <c r="A2153" s="60"/>
      <c r="B2153" s="60"/>
      <c r="C2153" s="60"/>
      <c r="D2153" s="60"/>
      <c r="E2153" s="60"/>
      <c r="F2153" s="60"/>
      <c r="G2153" s="60"/>
      <c r="H2153" s="60"/>
      <c r="I2153" s="60"/>
      <c r="J2153" s="60"/>
      <c r="K2153" s="60"/>
      <c r="L2153" s="60"/>
      <c r="M2153" s="60"/>
      <c r="N2153" s="60"/>
      <c r="O2153" s="60"/>
      <c r="P2153" s="60"/>
      <c r="Q2153" s="60"/>
      <c r="R2153" s="334">
        <v>6379</v>
      </c>
      <c r="S2153" s="319" t="s">
        <v>357</v>
      </c>
      <c r="BE2153" s="60"/>
      <c r="BR2153" s="60"/>
      <c r="BX2153" s="151"/>
      <c r="CB2153" s="151"/>
      <c r="CM2153" s="151"/>
      <c r="CO2153" s="151"/>
      <c r="CT2153" s="151"/>
      <c r="CY2153" s="151"/>
    </row>
    <row r="2154" spans="1:103" x14ac:dyDescent="0.2">
      <c r="A2154" s="60"/>
      <c r="B2154" s="60"/>
      <c r="C2154" s="60"/>
      <c r="D2154" s="60"/>
      <c r="E2154" s="60"/>
      <c r="F2154" s="60"/>
      <c r="G2154" s="60"/>
      <c r="H2154" s="60"/>
      <c r="I2154" s="60"/>
      <c r="J2154" s="60"/>
      <c r="K2154" s="60"/>
      <c r="L2154" s="60"/>
      <c r="M2154" s="60"/>
      <c r="N2154" s="60"/>
      <c r="O2154" s="60"/>
      <c r="P2154" s="60"/>
      <c r="Q2154" s="60"/>
      <c r="R2154" s="334">
        <v>6380</v>
      </c>
      <c r="S2154" s="319" t="s">
        <v>357</v>
      </c>
      <c r="BE2154" s="60"/>
      <c r="BR2154" s="60"/>
      <c r="BX2154" s="151"/>
      <c r="CB2154" s="151"/>
      <c r="CM2154" s="151"/>
      <c r="CO2154" s="151"/>
      <c r="CT2154" s="151"/>
      <c r="CY2154" s="151"/>
    </row>
    <row r="2155" spans="1:103" x14ac:dyDescent="0.2">
      <c r="A2155" s="60"/>
      <c r="B2155" s="60"/>
      <c r="C2155" s="60"/>
      <c r="D2155" s="60"/>
      <c r="E2155" s="60"/>
      <c r="F2155" s="60"/>
      <c r="G2155" s="60"/>
      <c r="H2155" s="60"/>
      <c r="I2155" s="60"/>
      <c r="J2155" s="60"/>
      <c r="K2155" s="60"/>
      <c r="L2155" s="60"/>
      <c r="M2155" s="60"/>
      <c r="N2155" s="60"/>
      <c r="O2155" s="60"/>
      <c r="P2155" s="60"/>
      <c r="Q2155" s="60"/>
      <c r="R2155" s="334">
        <v>6382</v>
      </c>
      <c r="S2155" s="319" t="s">
        <v>357</v>
      </c>
      <c r="BE2155" s="60"/>
      <c r="BR2155" s="60"/>
      <c r="BX2155" s="151"/>
      <c r="CB2155" s="151"/>
      <c r="CM2155" s="151"/>
      <c r="CO2155" s="151"/>
      <c r="CT2155" s="151"/>
      <c r="CY2155" s="151"/>
    </row>
    <row r="2156" spans="1:103" x14ac:dyDescent="0.2">
      <c r="A2156" s="60"/>
      <c r="B2156" s="60"/>
      <c r="C2156" s="60"/>
      <c r="D2156" s="60"/>
      <c r="E2156" s="60"/>
      <c r="F2156" s="60"/>
      <c r="G2156" s="60"/>
      <c r="H2156" s="60"/>
      <c r="I2156" s="60"/>
      <c r="J2156" s="60"/>
      <c r="K2156" s="60"/>
      <c r="L2156" s="60"/>
      <c r="M2156" s="60"/>
      <c r="N2156" s="60"/>
      <c r="O2156" s="60"/>
      <c r="P2156" s="60"/>
      <c r="Q2156" s="60"/>
      <c r="R2156" s="334">
        <v>6383</v>
      </c>
      <c r="S2156" s="319" t="s">
        <v>357</v>
      </c>
      <c r="BE2156" s="60"/>
      <c r="BR2156" s="60"/>
      <c r="BX2156" s="151"/>
      <c r="CB2156" s="151"/>
      <c r="CM2156" s="151"/>
      <c r="CO2156" s="151"/>
      <c r="CT2156" s="151"/>
      <c r="CY2156" s="151"/>
    </row>
    <row r="2157" spans="1:103" x14ac:dyDescent="0.2">
      <c r="A2157" s="60"/>
      <c r="B2157" s="60"/>
      <c r="C2157" s="60"/>
      <c r="D2157" s="60"/>
      <c r="E2157" s="60"/>
      <c r="F2157" s="60"/>
      <c r="G2157" s="60"/>
      <c r="H2157" s="60"/>
      <c r="I2157" s="60"/>
      <c r="J2157" s="60"/>
      <c r="K2157" s="60"/>
      <c r="L2157" s="60"/>
      <c r="M2157" s="60"/>
      <c r="N2157" s="60"/>
      <c r="O2157" s="60"/>
      <c r="P2157" s="60"/>
      <c r="Q2157" s="60"/>
      <c r="R2157" s="334">
        <v>6384</v>
      </c>
      <c r="S2157" s="319" t="s">
        <v>357</v>
      </c>
      <c r="BE2157" s="60"/>
      <c r="BR2157" s="60"/>
      <c r="BX2157" s="151"/>
      <c r="CB2157" s="151"/>
      <c r="CM2157" s="151"/>
      <c r="CO2157" s="151"/>
      <c r="CT2157" s="151"/>
      <c r="CY2157" s="151"/>
    </row>
    <row r="2158" spans="1:103" x14ac:dyDescent="0.2">
      <c r="A2158" s="60"/>
      <c r="B2158" s="60"/>
      <c r="C2158" s="60"/>
      <c r="D2158" s="60"/>
      <c r="E2158" s="60"/>
      <c r="F2158" s="60"/>
      <c r="G2158" s="60"/>
      <c r="H2158" s="60"/>
      <c r="I2158" s="60"/>
      <c r="J2158" s="60"/>
      <c r="K2158" s="60"/>
      <c r="L2158" s="60"/>
      <c r="M2158" s="60"/>
      <c r="N2158" s="60"/>
      <c r="O2158" s="60"/>
      <c r="P2158" s="60"/>
      <c r="Q2158" s="60"/>
      <c r="R2158" s="334">
        <v>6385</v>
      </c>
      <c r="S2158" s="319" t="s">
        <v>357</v>
      </c>
      <c r="BE2158" s="60"/>
      <c r="BR2158" s="60"/>
      <c r="BX2158" s="151"/>
      <c r="CB2158" s="151"/>
      <c r="CM2158" s="151"/>
      <c r="CO2158" s="151"/>
      <c r="CT2158" s="151"/>
      <c r="CY2158" s="151"/>
    </row>
    <row r="2159" spans="1:103" x14ac:dyDescent="0.2">
      <c r="A2159" s="60"/>
      <c r="B2159" s="60"/>
      <c r="C2159" s="60"/>
      <c r="D2159" s="60"/>
      <c r="E2159" s="60"/>
      <c r="F2159" s="60"/>
      <c r="G2159" s="60"/>
      <c r="H2159" s="60"/>
      <c r="I2159" s="60"/>
      <c r="J2159" s="60"/>
      <c r="K2159" s="60"/>
      <c r="L2159" s="60"/>
      <c r="M2159" s="60"/>
      <c r="N2159" s="60"/>
      <c r="O2159" s="60"/>
      <c r="P2159" s="60"/>
      <c r="Q2159" s="60"/>
      <c r="R2159" s="334">
        <v>6387</v>
      </c>
      <c r="S2159" s="319" t="s">
        <v>357</v>
      </c>
      <c r="BE2159" s="60"/>
      <c r="BR2159" s="60"/>
      <c r="BX2159" s="151"/>
      <c r="CB2159" s="151"/>
      <c r="CM2159" s="151"/>
      <c r="CO2159" s="151"/>
      <c r="CT2159" s="151"/>
      <c r="CY2159" s="151"/>
    </row>
    <row r="2160" spans="1:103" x14ac:dyDescent="0.2">
      <c r="A2160" s="60"/>
      <c r="B2160" s="60"/>
      <c r="C2160" s="60"/>
      <c r="D2160" s="60"/>
      <c r="E2160" s="60"/>
      <c r="F2160" s="60"/>
      <c r="G2160" s="60"/>
      <c r="H2160" s="60"/>
      <c r="I2160" s="60"/>
      <c r="J2160" s="60"/>
      <c r="K2160" s="60"/>
      <c r="L2160" s="60"/>
      <c r="M2160" s="60"/>
      <c r="N2160" s="60"/>
      <c r="O2160" s="60"/>
      <c r="P2160" s="60"/>
      <c r="Q2160" s="60"/>
      <c r="R2160" s="334">
        <v>6388</v>
      </c>
      <c r="S2160" s="319" t="s">
        <v>357</v>
      </c>
      <c r="BE2160" s="60"/>
      <c r="BR2160" s="60"/>
      <c r="BX2160" s="151"/>
      <c r="CB2160" s="151"/>
      <c r="CM2160" s="151"/>
      <c r="CO2160" s="151"/>
      <c r="CT2160" s="151"/>
      <c r="CY2160" s="151"/>
    </row>
    <row r="2161" spans="1:103" x14ac:dyDescent="0.2">
      <c r="A2161" s="60"/>
      <c r="B2161" s="60"/>
      <c r="C2161" s="60"/>
      <c r="D2161" s="60"/>
      <c r="E2161" s="60"/>
      <c r="F2161" s="60"/>
      <c r="G2161" s="60"/>
      <c r="H2161" s="60"/>
      <c r="I2161" s="60"/>
      <c r="J2161" s="60"/>
      <c r="K2161" s="60"/>
      <c r="L2161" s="60"/>
      <c r="M2161" s="60"/>
      <c r="N2161" s="60"/>
      <c r="O2161" s="60"/>
      <c r="P2161" s="60"/>
      <c r="Q2161" s="60"/>
      <c r="R2161" s="334">
        <v>6389</v>
      </c>
      <c r="S2161" s="319" t="s">
        <v>357</v>
      </c>
      <c r="BE2161" s="60"/>
      <c r="BR2161" s="60"/>
      <c r="BX2161" s="151"/>
      <c r="CB2161" s="151"/>
      <c r="CM2161" s="151"/>
      <c r="CO2161" s="151"/>
      <c r="CT2161" s="151"/>
      <c r="CY2161" s="151"/>
    </row>
    <row r="2162" spans="1:103" x14ac:dyDescent="0.2">
      <c r="A2162" s="60"/>
      <c r="B2162" s="60"/>
      <c r="C2162" s="60"/>
      <c r="D2162" s="60"/>
      <c r="E2162" s="60"/>
      <c r="F2162" s="60"/>
      <c r="G2162" s="60"/>
      <c r="H2162" s="60"/>
      <c r="I2162" s="60"/>
      <c r="J2162" s="60"/>
      <c r="K2162" s="60"/>
      <c r="L2162" s="60"/>
      <c r="M2162" s="60"/>
      <c r="N2162" s="60"/>
      <c r="O2162" s="60"/>
      <c r="P2162" s="60"/>
      <c r="Q2162" s="60"/>
      <c r="R2162" s="334">
        <v>6390</v>
      </c>
      <c r="S2162" s="319" t="s">
        <v>357</v>
      </c>
      <c r="BE2162" s="60"/>
      <c r="BR2162" s="60"/>
      <c r="BX2162" s="151"/>
      <c r="CB2162" s="151"/>
      <c r="CM2162" s="151"/>
      <c r="CO2162" s="151"/>
      <c r="CT2162" s="151"/>
      <c r="CY2162" s="151"/>
    </row>
    <row r="2163" spans="1:103" x14ac:dyDescent="0.2">
      <c r="A2163" s="60"/>
      <c r="B2163" s="60"/>
      <c r="C2163" s="60"/>
      <c r="D2163" s="60"/>
      <c r="E2163" s="60"/>
      <c r="F2163" s="60"/>
      <c r="G2163" s="60"/>
      <c r="H2163" s="60"/>
      <c r="I2163" s="60"/>
      <c r="J2163" s="60"/>
      <c r="K2163" s="60"/>
      <c r="L2163" s="60"/>
      <c r="M2163" s="60"/>
      <c r="N2163" s="60"/>
      <c r="O2163" s="60"/>
      <c r="P2163" s="60"/>
      <c r="Q2163" s="60"/>
      <c r="R2163" s="334">
        <v>6401</v>
      </c>
      <c r="S2163" s="319" t="s">
        <v>357</v>
      </c>
      <c r="BE2163" s="60"/>
      <c r="BR2163" s="60"/>
      <c r="BX2163" s="151"/>
      <c r="CB2163" s="151"/>
      <c r="CM2163" s="151"/>
      <c r="CO2163" s="151"/>
      <c r="CT2163" s="151"/>
      <c r="CY2163" s="151"/>
    </row>
    <row r="2164" spans="1:103" x14ac:dyDescent="0.2">
      <c r="A2164" s="60"/>
      <c r="B2164" s="60"/>
      <c r="C2164" s="60"/>
      <c r="D2164" s="60"/>
      <c r="E2164" s="60"/>
      <c r="F2164" s="60"/>
      <c r="G2164" s="60"/>
      <c r="H2164" s="60"/>
      <c r="I2164" s="60"/>
      <c r="J2164" s="60"/>
      <c r="K2164" s="60"/>
      <c r="L2164" s="60"/>
      <c r="M2164" s="60"/>
      <c r="N2164" s="60"/>
      <c r="O2164" s="60"/>
      <c r="P2164" s="60"/>
      <c r="Q2164" s="60"/>
      <c r="R2164" s="334">
        <v>6403</v>
      </c>
      <c r="S2164" s="319" t="s">
        <v>357</v>
      </c>
      <c r="BE2164" s="60"/>
      <c r="BR2164" s="60"/>
      <c r="BX2164" s="151"/>
      <c r="CB2164" s="151"/>
      <c r="CM2164" s="151"/>
      <c r="CO2164" s="151"/>
      <c r="CT2164" s="151"/>
      <c r="CY2164" s="151"/>
    </row>
    <row r="2165" spans="1:103" x14ac:dyDescent="0.2">
      <c r="A2165" s="60"/>
      <c r="B2165" s="60"/>
      <c r="C2165" s="60"/>
      <c r="D2165" s="60"/>
      <c r="E2165" s="60"/>
      <c r="F2165" s="60"/>
      <c r="G2165" s="60"/>
      <c r="H2165" s="60"/>
      <c r="I2165" s="60"/>
      <c r="J2165" s="60"/>
      <c r="K2165" s="60"/>
      <c r="L2165" s="60"/>
      <c r="M2165" s="60"/>
      <c r="N2165" s="60"/>
      <c r="O2165" s="60"/>
      <c r="P2165" s="60"/>
      <c r="Q2165" s="60"/>
      <c r="R2165" s="334">
        <v>6404</v>
      </c>
      <c r="S2165" s="319" t="s">
        <v>357</v>
      </c>
      <c r="BE2165" s="60"/>
      <c r="BR2165" s="60"/>
      <c r="BX2165" s="151"/>
      <c r="CB2165" s="151"/>
      <c r="CM2165" s="151"/>
      <c r="CO2165" s="151"/>
      <c r="CT2165" s="151"/>
      <c r="CY2165" s="151"/>
    </row>
    <row r="2166" spans="1:103" x14ac:dyDescent="0.2">
      <c r="A2166" s="60"/>
      <c r="B2166" s="60"/>
      <c r="C2166" s="60"/>
      <c r="D2166" s="60"/>
      <c r="E2166" s="60"/>
      <c r="F2166" s="60"/>
      <c r="G2166" s="60"/>
      <c r="H2166" s="60"/>
      <c r="I2166" s="60"/>
      <c r="J2166" s="60"/>
      <c r="K2166" s="60"/>
      <c r="L2166" s="60"/>
      <c r="M2166" s="60"/>
      <c r="N2166" s="60"/>
      <c r="O2166" s="60"/>
      <c r="P2166" s="60"/>
      <c r="Q2166" s="60"/>
      <c r="R2166" s="334">
        <v>6405</v>
      </c>
      <c r="S2166" s="319" t="s">
        <v>357</v>
      </c>
      <c r="BE2166" s="60"/>
      <c r="BR2166" s="60"/>
      <c r="BX2166" s="151"/>
      <c r="CB2166" s="151"/>
      <c r="CM2166" s="151"/>
      <c r="CO2166" s="151"/>
      <c r="CT2166" s="151"/>
      <c r="CY2166" s="151"/>
    </row>
    <row r="2167" spans="1:103" x14ac:dyDescent="0.2">
      <c r="A2167" s="60"/>
      <c r="B2167" s="60"/>
      <c r="C2167" s="60"/>
      <c r="D2167" s="60"/>
      <c r="E2167" s="60"/>
      <c r="F2167" s="60"/>
      <c r="G2167" s="60"/>
      <c r="H2167" s="60"/>
      <c r="I2167" s="60"/>
      <c r="J2167" s="60"/>
      <c r="K2167" s="60"/>
      <c r="L2167" s="60"/>
      <c r="M2167" s="60"/>
      <c r="N2167" s="60"/>
      <c r="O2167" s="60"/>
      <c r="P2167" s="60"/>
      <c r="Q2167" s="60"/>
      <c r="R2167" s="334">
        <v>6408</v>
      </c>
      <c r="S2167" s="319" t="s">
        <v>357</v>
      </c>
      <c r="BE2167" s="60"/>
      <c r="BR2167" s="60"/>
      <c r="BX2167" s="151"/>
      <c r="CB2167" s="151"/>
      <c r="CM2167" s="151"/>
      <c r="CO2167" s="151"/>
      <c r="CT2167" s="151"/>
      <c r="CY2167" s="151"/>
    </row>
    <row r="2168" spans="1:103" x14ac:dyDescent="0.2">
      <c r="A2168" s="60"/>
      <c r="B2168" s="60"/>
      <c r="C2168" s="60"/>
      <c r="D2168" s="60"/>
      <c r="E2168" s="60"/>
      <c r="F2168" s="60"/>
      <c r="G2168" s="60"/>
      <c r="H2168" s="60"/>
      <c r="I2168" s="60"/>
      <c r="J2168" s="60"/>
      <c r="K2168" s="60"/>
      <c r="L2168" s="60"/>
      <c r="M2168" s="60"/>
      <c r="N2168" s="60"/>
      <c r="O2168" s="60"/>
      <c r="P2168" s="60"/>
      <c r="Q2168" s="60"/>
      <c r="R2168" s="334">
        <v>6409</v>
      </c>
      <c r="S2168" s="319" t="s">
        <v>357</v>
      </c>
      <c r="BE2168" s="60"/>
      <c r="BR2168" s="60"/>
      <c r="BX2168" s="151"/>
      <c r="CB2168" s="151"/>
      <c r="CM2168" s="151"/>
      <c r="CO2168" s="151"/>
      <c r="CT2168" s="151"/>
      <c r="CY2168" s="151"/>
    </row>
    <row r="2169" spans="1:103" x14ac:dyDescent="0.2">
      <c r="A2169" s="60"/>
      <c r="B2169" s="60"/>
      <c r="C2169" s="60"/>
      <c r="D2169" s="60"/>
      <c r="E2169" s="60"/>
      <c r="F2169" s="60"/>
      <c r="G2169" s="60"/>
      <c r="H2169" s="60"/>
      <c r="I2169" s="60"/>
      <c r="J2169" s="60"/>
      <c r="K2169" s="60"/>
      <c r="L2169" s="60"/>
      <c r="M2169" s="60"/>
      <c r="N2169" s="60"/>
      <c r="O2169" s="60"/>
      <c r="P2169" s="60"/>
      <c r="Q2169" s="60"/>
      <c r="R2169" s="334">
        <v>6410</v>
      </c>
      <c r="S2169" s="319" t="s">
        <v>357</v>
      </c>
      <c r="BE2169" s="60"/>
      <c r="BR2169" s="60"/>
      <c r="BX2169" s="151"/>
      <c r="CB2169" s="151"/>
      <c r="CM2169" s="151"/>
      <c r="CO2169" s="151"/>
      <c r="CT2169" s="151"/>
      <c r="CY2169" s="151"/>
    </row>
    <row r="2170" spans="1:103" x14ac:dyDescent="0.2">
      <c r="A2170" s="60"/>
      <c r="B2170" s="60"/>
      <c r="C2170" s="60"/>
      <c r="D2170" s="60"/>
      <c r="E2170" s="60"/>
      <c r="F2170" s="60"/>
      <c r="G2170" s="60"/>
      <c r="H2170" s="60"/>
      <c r="I2170" s="60"/>
      <c r="J2170" s="60"/>
      <c r="K2170" s="60"/>
      <c r="L2170" s="60"/>
      <c r="M2170" s="60"/>
      <c r="N2170" s="60"/>
      <c r="O2170" s="60"/>
      <c r="P2170" s="60"/>
      <c r="Q2170" s="60"/>
      <c r="R2170" s="334">
        <v>6411</v>
      </c>
      <c r="S2170" s="319" t="s">
        <v>357</v>
      </c>
      <c r="BE2170" s="60"/>
      <c r="BR2170" s="60"/>
      <c r="BX2170" s="151"/>
      <c r="CB2170" s="151"/>
      <c r="CM2170" s="151"/>
      <c r="CO2170" s="151"/>
      <c r="CT2170" s="151"/>
      <c r="CY2170" s="151"/>
    </row>
    <row r="2171" spans="1:103" x14ac:dyDescent="0.2">
      <c r="A2171" s="60"/>
      <c r="B2171" s="60"/>
      <c r="C2171" s="60"/>
      <c r="D2171" s="60"/>
      <c r="E2171" s="60"/>
      <c r="F2171" s="60"/>
      <c r="G2171" s="60"/>
      <c r="H2171" s="60"/>
      <c r="I2171" s="60"/>
      <c r="J2171" s="60"/>
      <c r="K2171" s="60"/>
      <c r="L2171" s="60"/>
      <c r="M2171" s="60"/>
      <c r="N2171" s="60"/>
      <c r="O2171" s="60"/>
      <c r="P2171" s="60"/>
      <c r="Q2171" s="60"/>
      <c r="R2171" s="334">
        <v>6412</v>
      </c>
      <c r="S2171" s="319" t="s">
        <v>357</v>
      </c>
      <c r="BE2171" s="60"/>
      <c r="BR2171" s="60"/>
      <c r="BX2171" s="151"/>
      <c r="CB2171" s="151"/>
      <c r="CM2171" s="151"/>
      <c r="CO2171" s="151"/>
      <c r="CT2171" s="151"/>
      <c r="CY2171" s="151"/>
    </row>
    <row r="2172" spans="1:103" x14ac:dyDescent="0.2">
      <c r="A2172" s="60"/>
      <c r="B2172" s="60"/>
      <c r="C2172" s="60"/>
      <c r="D2172" s="60"/>
      <c r="E2172" s="60"/>
      <c r="F2172" s="60"/>
      <c r="G2172" s="60"/>
      <c r="H2172" s="60"/>
      <c r="I2172" s="60"/>
      <c r="J2172" s="60"/>
      <c r="K2172" s="60"/>
      <c r="L2172" s="60"/>
      <c r="M2172" s="60"/>
      <c r="N2172" s="60"/>
      <c r="O2172" s="60"/>
      <c r="P2172" s="60"/>
      <c r="Q2172" s="60"/>
      <c r="R2172" s="334">
        <v>6413</v>
      </c>
      <c r="S2172" s="319" t="s">
        <v>357</v>
      </c>
      <c r="BE2172" s="60"/>
      <c r="BR2172" s="60"/>
      <c r="BX2172" s="151"/>
      <c r="CB2172" s="151"/>
      <c r="CM2172" s="151"/>
      <c r="CO2172" s="151"/>
      <c r="CT2172" s="151"/>
      <c r="CY2172" s="151"/>
    </row>
    <row r="2173" spans="1:103" x14ac:dyDescent="0.2">
      <c r="A2173" s="60"/>
      <c r="B2173" s="60"/>
      <c r="C2173" s="60"/>
      <c r="D2173" s="60"/>
      <c r="E2173" s="60"/>
      <c r="F2173" s="60"/>
      <c r="G2173" s="60"/>
      <c r="H2173" s="60"/>
      <c r="I2173" s="60"/>
      <c r="J2173" s="60"/>
      <c r="K2173" s="60"/>
      <c r="L2173" s="60"/>
      <c r="M2173" s="60"/>
      <c r="N2173" s="60"/>
      <c r="O2173" s="60"/>
      <c r="P2173" s="60"/>
      <c r="Q2173" s="60"/>
      <c r="R2173" s="334">
        <v>6414</v>
      </c>
      <c r="S2173" s="319" t="s">
        <v>357</v>
      </c>
      <c r="BE2173" s="60"/>
      <c r="BR2173" s="60"/>
      <c r="BX2173" s="151"/>
      <c r="CB2173" s="151"/>
      <c r="CM2173" s="151"/>
      <c r="CO2173" s="151"/>
      <c r="CT2173" s="151"/>
      <c r="CY2173" s="151"/>
    </row>
    <row r="2174" spans="1:103" x14ac:dyDescent="0.2">
      <c r="A2174" s="60"/>
      <c r="B2174" s="60"/>
      <c r="C2174" s="60"/>
      <c r="D2174" s="60"/>
      <c r="E2174" s="60"/>
      <c r="F2174" s="60"/>
      <c r="G2174" s="60"/>
      <c r="H2174" s="60"/>
      <c r="I2174" s="60"/>
      <c r="J2174" s="60"/>
      <c r="K2174" s="60"/>
      <c r="L2174" s="60"/>
      <c r="M2174" s="60"/>
      <c r="N2174" s="60"/>
      <c r="O2174" s="60"/>
      <c r="P2174" s="60"/>
      <c r="Q2174" s="60"/>
      <c r="R2174" s="334">
        <v>6415</v>
      </c>
      <c r="S2174" s="319" t="s">
        <v>357</v>
      </c>
      <c r="BE2174" s="60"/>
      <c r="BR2174" s="60"/>
      <c r="BX2174" s="151"/>
      <c r="CB2174" s="151"/>
      <c r="CM2174" s="151"/>
      <c r="CO2174" s="151"/>
      <c r="CT2174" s="151"/>
      <c r="CY2174" s="151"/>
    </row>
    <row r="2175" spans="1:103" x14ac:dyDescent="0.2">
      <c r="A2175" s="60"/>
      <c r="B2175" s="60"/>
      <c r="C2175" s="60"/>
      <c r="D2175" s="60"/>
      <c r="E2175" s="60"/>
      <c r="F2175" s="60"/>
      <c r="G2175" s="60"/>
      <c r="H2175" s="60"/>
      <c r="I2175" s="60"/>
      <c r="J2175" s="60"/>
      <c r="K2175" s="60"/>
      <c r="L2175" s="60"/>
      <c r="M2175" s="60"/>
      <c r="N2175" s="60"/>
      <c r="O2175" s="60"/>
      <c r="P2175" s="60"/>
      <c r="Q2175" s="60"/>
      <c r="R2175" s="334">
        <v>6416</v>
      </c>
      <c r="S2175" s="319" t="s">
        <v>357</v>
      </c>
      <c r="BE2175" s="60"/>
      <c r="BR2175" s="60"/>
      <c r="BX2175" s="151"/>
      <c r="CB2175" s="151"/>
      <c r="CM2175" s="151"/>
      <c r="CO2175" s="151"/>
      <c r="CT2175" s="151"/>
      <c r="CY2175" s="151"/>
    </row>
    <row r="2176" spans="1:103" x14ac:dyDescent="0.2">
      <c r="A2176" s="60"/>
      <c r="B2176" s="60"/>
      <c r="C2176" s="60"/>
      <c r="D2176" s="60"/>
      <c r="E2176" s="60"/>
      <c r="F2176" s="60"/>
      <c r="G2176" s="60"/>
      <c r="H2176" s="60"/>
      <c r="I2176" s="60"/>
      <c r="J2176" s="60"/>
      <c r="K2176" s="60"/>
      <c r="L2176" s="60"/>
      <c r="M2176" s="60"/>
      <c r="N2176" s="60"/>
      <c r="O2176" s="60"/>
      <c r="P2176" s="60"/>
      <c r="Q2176" s="60"/>
      <c r="R2176" s="334">
        <v>6417</v>
      </c>
      <c r="S2176" s="319" t="s">
        <v>357</v>
      </c>
      <c r="BE2176" s="60"/>
      <c r="BR2176" s="60"/>
      <c r="BX2176" s="151"/>
      <c r="CB2176" s="151"/>
      <c r="CM2176" s="151"/>
      <c r="CO2176" s="151"/>
      <c r="CT2176" s="151"/>
      <c r="CY2176" s="151"/>
    </row>
    <row r="2177" spans="1:103" x14ac:dyDescent="0.2">
      <c r="A2177" s="60"/>
      <c r="B2177" s="60"/>
      <c r="C2177" s="60"/>
      <c r="D2177" s="60"/>
      <c r="E2177" s="60"/>
      <c r="F2177" s="60"/>
      <c r="G2177" s="60"/>
      <c r="H2177" s="60"/>
      <c r="I2177" s="60"/>
      <c r="J2177" s="60"/>
      <c r="K2177" s="60"/>
      <c r="L2177" s="60"/>
      <c r="M2177" s="60"/>
      <c r="N2177" s="60"/>
      <c r="O2177" s="60"/>
      <c r="P2177" s="60"/>
      <c r="Q2177" s="60"/>
      <c r="R2177" s="334">
        <v>6418</v>
      </c>
      <c r="S2177" s="319" t="s">
        <v>357</v>
      </c>
      <c r="BE2177" s="60"/>
      <c r="BR2177" s="60"/>
      <c r="BX2177" s="151"/>
      <c r="CB2177" s="151"/>
      <c r="CM2177" s="151"/>
      <c r="CO2177" s="151"/>
      <c r="CT2177" s="151"/>
      <c r="CY2177" s="151"/>
    </row>
    <row r="2178" spans="1:103" x14ac:dyDescent="0.2">
      <c r="A2178" s="60"/>
      <c r="B2178" s="60"/>
      <c r="C2178" s="60"/>
      <c r="D2178" s="60"/>
      <c r="E2178" s="60"/>
      <c r="F2178" s="60"/>
      <c r="G2178" s="60"/>
      <c r="H2178" s="60"/>
      <c r="I2178" s="60"/>
      <c r="J2178" s="60"/>
      <c r="K2178" s="60"/>
      <c r="L2178" s="60"/>
      <c r="M2178" s="60"/>
      <c r="N2178" s="60"/>
      <c r="O2178" s="60"/>
      <c r="P2178" s="60"/>
      <c r="Q2178" s="60"/>
      <c r="R2178" s="334">
        <v>6419</v>
      </c>
      <c r="S2178" s="319" t="s">
        <v>357</v>
      </c>
      <c r="BE2178" s="60"/>
      <c r="BR2178" s="60"/>
      <c r="BX2178" s="151"/>
      <c r="CB2178" s="151"/>
      <c r="CM2178" s="151"/>
      <c r="CO2178" s="151"/>
      <c r="CT2178" s="151"/>
      <c r="CY2178" s="151"/>
    </row>
    <row r="2179" spans="1:103" x14ac:dyDescent="0.2">
      <c r="A2179" s="60"/>
      <c r="B2179" s="60"/>
      <c r="C2179" s="60"/>
      <c r="D2179" s="60"/>
      <c r="E2179" s="60"/>
      <c r="F2179" s="60"/>
      <c r="G2179" s="60"/>
      <c r="H2179" s="60"/>
      <c r="I2179" s="60"/>
      <c r="J2179" s="60"/>
      <c r="K2179" s="60"/>
      <c r="L2179" s="60"/>
      <c r="M2179" s="60"/>
      <c r="N2179" s="60"/>
      <c r="O2179" s="60"/>
      <c r="P2179" s="60"/>
      <c r="Q2179" s="60"/>
      <c r="R2179" s="334">
        <v>6420</v>
      </c>
      <c r="S2179" s="319" t="s">
        <v>357</v>
      </c>
      <c r="BE2179" s="60"/>
      <c r="BR2179" s="60"/>
      <c r="BX2179" s="151"/>
      <c r="CB2179" s="151"/>
      <c r="CM2179" s="151"/>
      <c r="CO2179" s="151"/>
      <c r="CT2179" s="151"/>
      <c r="CY2179" s="151"/>
    </row>
    <row r="2180" spans="1:103" x14ac:dyDescent="0.2">
      <c r="A2180" s="60"/>
      <c r="B2180" s="60"/>
      <c r="C2180" s="60"/>
      <c r="D2180" s="60"/>
      <c r="E2180" s="60"/>
      <c r="F2180" s="60"/>
      <c r="G2180" s="60"/>
      <c r="H2180" s="60"/>
      <c r="I2180" s="60"/>
      <c r="J2180" s="60"/>
      <c r="K2180" s="60"/>
      <c r="L2180" s="60"/>
      <c r="M2180" s="60"/>
      <c r="N2180" s="60"/>
      <c r="O2180" s="60"/>
      <c r="P2180" s="60"/>
      <c r="Q2180" s="60"/>
      <c r="R2180" s="334">
        <v>6422</v>
      </c>
      <c r="S2180" s="319" t="s">
        <v>357</v>
      </c>
      <c r="BE2180" s="60"/>
      <c r="BR2180" s="60"/>
      <c r="BX2180" s="151"/>
      <c r="CB2180" s="151"/>
      <c r="CM2180" s="151"/>
      <c r="CO2180" s="151"/>
      <c r="CT2180" s="151"/>
      <c r="CY2180" s="151"/>
    </row>
    <row r="2181" spans="1:103" x14ac:dyDescent="0.2">
      <c r="A2181" s="60"/>
      <c r="B2181" s="60"/>
      <c r="C2181" s="60"/>
      <c r="D2181" s="60"/>
      <c r="E2181" s="60"/>
      <c r="F2181" s="60"/>
      <c r="G2181" s="60"/>
      <c r="H2181" s="60"/>
      <c r="I2181" s="60"/>
      <c r="J2181" s="60"/>
      <c r="K2181" s="60"/>
      <c r="L2181" s="60"/>
      <c r="M2181" s="60"/>
      <c r="N2181" s="60"/>
      <c r="O2181" s="60"/>
      <c r="P2181" s="60"/>
      <c r="Q2181" s="60"/>
      <c r="R2181" s="334">
        <v>6423</v>
      </c>
      <c r="S2181" s="319" t="s">
        <v>357</v>
      </c>
      <c r="BE2181" s="60"/>
      <c r="BR2181" s="60"/>
      <c r="BX2181" s="151"/>
      <c r="CB2181" s="151"/>
      <c r="CM2181" s="151"/>
      <c r="CO2181" s="151"/>
      <c r="CT2181" s="151"/>
      <c r="CY2181" s="151"/>
    </row>
    <row r="2182" spans="1:103" x14ac:dyDescent="0.2">
      <c r="A2182" s="60"/>
      <c r="B2182" s="60"/>
      <c r="C2182" s="60"/>
      <c r="D2182" s="60"/>
      <c r="E2182" s="60"/>
      <c r="F2182" s="60"/>
      <c r="G2182" s="60"/>
      <c r="H2182" s="60"/>
      <c r="I2182" s="60"/>
      <c r="J2182" s="60"/>
      <c r="K2182" s="60"/>
      <c r="L2182" s="60"/>
      <c r="M2182" s="60"/>
      <c r="N2182" s="60"/>
      <c r="O2182" s="60"/>
      <c r="P2182" s="60"/>
      <c r="Q2182" s="60"/>
      <c r="R2182" s="334">
        <v>6424</v>
      </c>
      <c r="S2182" s="319" t="s">
        <v>357</v>
      </c>
      <c r="BE2182" s="60"/>
      <c r="BR2182" s="60"/>
      <c r="BX2182" s="151"/>
      <c r="CB2182" s="151"/>
      <c r="CM2182" s="151"/>
      <c r="CO2182" s="151"/>
      <c r="CT2182" s="151"/>
      <c r="CY2182" s="151"/>
    </row>
    <row r="2183" spans="1:103" x14ac:dyDescent="0.2">
      <c r="A2183" s="60"/>
      <c r="B2183" s="60"/>
      <c r="C2183" s="60"/>
      <c r="D2183" s="60"/>
      <c r="E2183" s="60"/>
      <c r="F2183" s="60"/>
      <c r="G2183" s="60"/>
      <c r="H2183" s="60"/>
      <c r="I2183" s="60"/>
      <c r="J2183" s="60"/>
      <c r="K2183" s="60"/>
      <c r="L2183" s="60"/>
      <c r="M2183" s="60"/>
      <c r="N2183" s="60"/>
      <c r="O2183" s="60"/>
      <c r="P2183" s="60"/>
      <c r="Q2183" s="60"/>
      <c r="R2183" s="334">
        <v>6426</v>
      </c>
      <c r="S2183" s="319" t="s">
        <v>357</v>
      </c>
      <c r="BE2183" s="60"/>
      <c r="BR2183" s="60"/>
      <c r="BX2183" s="151"/>
      <c r="CB2183" s="151"/>
      <c r="CM2183" s="151"/>
      <c r="CO2183" s="151"/>
      <c r="CT2183" s="151"/>
      <c r="CY2183" s="151"/>
    </row>
    <row r="2184" spans="1:103" x14ac:dyDescent="0.2">
      <c r="A2184" s="60"/>
      <c r="B2184" s="60"/>
      <c r="C2184" s="60"/>
      <c r="D2184" s="60"/>
      <c r="E2184" s="60"/>
      <c r="F2184" s="60"/>
      <c r="G2184" s="60"/>
      <c r="H2184" s="60"/>
      <c r="I2184" s="60"/>
      <c r="J2184" s="60"/>
      <c r="K2184" s="60"/>
      <c r="L2184" s="60"/>
      <c r="M2184" s="60"/>
      <c r="N2184" s="60"/>
      <c r="O2184" s="60"/>
      <c r="P2184" s="60"/>
      <c r="Q2184" s="60"/>
      <c r="R2184" s="334">
        <v>6437</v>
      </c>
      <c r="S2184" s="319" t="s">
        <v>357</v>
      </c>
      <c r="BE2184" s="60"/>
      <c r="BR2184" s="60"/>
      <c r="BX2184" s="151"/>
      <c r="CB2184" s="151"/>
      <c r="CM2184" s="151"/>
      <c r="CO2184" s="151"/>
      <c r="CT2184" s="151"/>
      <c r="CY2184" s="151"/>
    </row>
    <row r="2185" spans="1:103" x14ac:dyDescent="0.2">
      <c r="A2185" s="60"/>
      <c r="B2185" s="60"/>
      <c r="C2185" s="60"/>
      <c r="D2185" s="60"/>
      <c r="E2185" s="60"/>
      <c r="F2185" s="60"/>
      <c r="G2185" s="60"/>
      <c r="H2185" s="60"/>
      <c r="I2185" s="60"/>
      <c r="J2185" s="60"/>
      <c r="K2185" s="60"/>
      <c r="L2185" s="60"/>
      <c r="M2185" s="60"/>
      <c r="N2185" s="60"/>
      <c r="O2185" s="60"/>
      <c r="P2185" s="60"/>
      <c r="Q2185" s="60"/>
      <c r="R2185" s="334">
        <v>6438</v>
      </c>
      <c r="S2185" s="319" t="s">
        <v>357</v>
      </c>
      <c r="BE2185" s="60"/>
      <c r="BR2185" s="60"/>
      <c r="BX2185" s="151"/>
      <c r="CB2185" s="151"/>
      <c r="CM2185" s="151"/>
      <c r="CO2185" s="151"/>
      <c r="CT2185" s="151"/>
      <c r="CY2185" s="151"/>
    </row>
    <row r="2186" spans="1:103" x14ac:dyDescent="0.2">
      <c r="A2186" s="60"/>
      <c r="B2186" s="60"/>
      <c r="C2186" s="60"/>
      <c r="D2186" s="60"/>
      <c r="E2186" s="60"/>
      <c r="F2186" s="60"/>
      <c r="G2186" s="60"/>
      <c r="H2186" s="60"/>
      <c r="I2186" s="60"/>
      <c r="J2186" s="60"/>
      <c r="K2186" s="60"/>
      <c r="L2186" s="60"/>
      <c r="M2186" s="60"/>
      <c r="N2186" s="60"/>
      <c r="O2186" s="60"/>
      <c r="P2186" s="60"/>
      <c r="Q2186" s="60"/>
      <c r="R2186" s="334">
        <v>6439</v>
      </c>
      <c r="S2186" s="319" t="s">
        <v>357</v>
      </c>
      <c r="BE2186" s="60"/>
      <c r="BR2186" s="60"/>
      <c r="BX2186" s="151"/>
      <c r="CB2186" s="151"/>
      <c r="CM2186" s="151"/>
      <c r="CO2186" s="151"/>
      <c r="CT2186" s="151"/>
      <c r="CY2186" s="151"/>
    </row>
    <row r="2187" spans="1:103" x14ac:dyDescent="0.2">
      <c r="A2187" s="60"/>
      <c r="B2187" s="60"/>
      <c r="C2187" s="60"/>
      <c r="D2187" s="60"/>
      <c r="E2187" s="60"/>
      <c r="F2187" s="60"/>
      <c r="G2187" s="60"/>
      <c r="H2187" s="60"/>
      <c r="I2187" s="60"/>
      <c r="J2187" s="60"/>
      <c r="K2187" s="60"/>
      <c r="L2187" s="60"/>
      <c r="M2187" s="60"/>
      <c r="N2187" s="60"/>
      <c r="O2187" s="60"/>
      <c r="P2187" s="60"/>
      <c r="Q2187" s="60"/>
      <c r="R2187" s="334">
        <v>6440</v>
      </c>
      <c r="S2187" s="319" t="s">
        <v>357</v>
      </c>
      <c r="BE2187" s="60"/>
      <c r="BR2187" s="60"/>
      <c r="BX2187" s="151"/>
      <c r="CB2187" s="151"/>
      <c r="CM2187" s="151"/>
      <c r="CO2187" s="151"/>
      <c r="CT2187" s="151"/>
      <c r="CY2187" s="151"/>
    </row>
    <row r="2188" spans="1:103" x14ac:dyDescent="0.2">
      <c r="A2188" s="60"/>
      <c r="B2188" s="60"/>
      <c r="C2188" s="60"/>
      <c r="D2188" s="60"/>
      <c r="E2188" s="60"/>
      <c r="F2188" s="60"/>
      <c r="G2188" s="60"/>
      <c r="H2188" s="60"/>
      <c r="I2188" s="60"/>
      <c r="J2188" s="60"/>
      <c r="K2188" s="60"/>
      <c r="L2188" s="60"/>
      <c r="M2188" s="60"/>
      <c r="N2188" s="60"/>
      <c r="O2188" s="60"/>
      <c r="P2188" s="60"/>
      <c r="Q2188" s="60"/>
      <c r="R2188" s="334">
        <v>6441</v>
      </c>
      <c r="S2188" s="319" t="s">
        <v>357</v>
      </c>
      <c r="BE2188" s="60"/>
      <c r="BR2188" s="60"/>
      <c r="BX2188" s="151"/>
      <c r="CB2188" s="151"/>
      <c r="CM2188" s="151"/>
      <c r="CO2188" s="151"/>
      <c r="CT2188" s="151"/>
      <c r="CY2188" s="151"/>
    </row>
    <row r="2189" spans="1:103" x14ac:dyDescent="0.2">
      <c r="A2189" s="60"/>
      <c r="B2189" s="60"/>
      <c r="C2189" s="60"/>
      <c r="D2189" s="60"/>
      <c r="E2189" s="60"/>
      <c r="F2189" s="60"/>
      <c r="G2189" s="60"/>
      <c r="H2189" s="60"/>
      <c r="I2189" s="60"/>
      <c r="J2189" s="60"/>
      <c r="K2189" s="60"/>
      <c r="L2189" s="60"/>
      <c r="M2189" s="60"/>
      <c r="N2189" s="60"/>
      <c r="O2189" s="60"/>
      <c r="P2189" s="60"/>
      <c r="Q2189" s="60"/>
      <c r="R2189" s="334">
        <v>6442</v>
      </c>
      <c r="S2189" s="319" t="s">
        <v>357</v>
      </c>
      <c r="BE2189" s="60"/>
      <c r="BR2189" s="60"/>
      <c r="BX2189" s="151"/>
      <c r="CB2189" s="151"/>
      <c r="CM2189" s="151"/>
      <c r="CO2189" s="151"/>
      <c r="CT2189" s="151"/>
      <c r="CY2189" s="151"/>
    </row>
    <row r="2190" spans="1:103" x14ac:dyDescent="0.2">
      <c r="A2190" s="60"/>
      <c r="B2190" s="60"/>
      <c r="C2190" s="60"/>
      <c r="D2190" s="60"/>
      <c r="E2190" s="60"/>
      <c r="F2190" s="60"/>
      <c r="G2190" s="60"/>
      <c r="H2190" s="60"/>
      <c r="I2190" s="60"/>
      <c r="J2190" s="60"/>
      <c r="K2190" s="60"/>
      <c r="L2190" s="60"/>
      <c r="M2190" s="60"/>
      <c r="N2190" s="60"/>
      <c r="O2190" s="60"/>
      <c r="P2190" s="60"/>
      <c r="Q2190" s="60"/>
      <c r="R2190" s="334">
        <v>6443</v>
      </c>
      <c r="S2190" s="319" t="s">
        <v>357</v>
      </c>
      <c r="BE2190" s="60"/>
      <c r="BR2190" s="60"/>
      <c r="BX2190" s="151"/>
      <c r="CB2190" s="151"/>
      <c r="CM2190" s="151"/>
      <c r="CO2190" s="151"/>
      <c r="CT2190" s="151"/>
      <c r="CY2190" s="151"/>
    </row>
    <row r="2191" spans="1:103" x14ac:dyDescent="0.2">
      <c r="A2191" s="60"/>
      <c r="B2191" s="60"/>
      <c r="C2191" s="60"/>
      <c r="D2191" s="60"/>
      <c r="E2191" s="60"/>
      <c r="F2191" s="60"/>
      <c r="G2191" s="60"/>
      <c r="H2191" s="60"/>
      <c r="I2191" s="60"/>
      <c r="J2191" s="60"/>
      <c r="K2191" s="60"/>
      <c r="L2191" s="60"/>
      <c r="M2191" s="60"/>
      <c r="N2191" s="60"/>
      <c r="O2191" s="60"/>
      <c r="P2191" s="60"/>
      <c r="Q2191" s="60"/>
      <c r="R2191" s="334">
        <v>6444</v>
      </c>
      <c r="S2191" s="319" t="s">
        <v>357</v>
      </c>
      <c r="BE2191" s="60"/>
      <c r="BR2191" s="60"/>
      <c r="BX2191" s="151"/>
      <c r="CB2191" s="151"/>
      <c r="CM2191" s="151"/>
      <c r="CO2191" s="151"/>
      <c r="CT2191" s="151"/>
      <c r="CY2191" s="151"/>
    </row>
    <row r="2192" spans="1:103" x14ac:dyDescent="0.2">
      <c r="A2192" s="60"/>
      <c r="B2192" s="60"/>
      <c r="C2192" s="60"/>
      <c r="D2192" s="60"/>
      <c r="E2192" s="60"/>
      <c r="F2192" s="60"/>
      <c r="G2192" s="60"/>
      <c r="H2192" s="60"/>
      <c r="I2192" s="60"/>
      <c r="J2192" s="60"/>
      <c r="K2192" s="60"/>
      <c r="L2192" s="60"/>
      <c r="M2192" s="60"/>
      <c r="N2192" s="60"/>
      <c r="O2192" s="60"/>
      <c r="P2192" s="60"/>
      <c r="Q2192" s="60"/>
      <c r="R2192" s="334">
        <v>6447</v>
      </c>
      <c r="S2192" s="319" t="s">
        <v>357</v>
      </c>
      <c r="BE2192" s="60"/>
      <c r="BR2192" s="60"/>
      <c r="BX2192" s="151"/>
      <c r="CB2192" s="151"/>
      <c r="CM2192" s="151"/>
      <c r="CO2192" s="151"/>
      <c r="CT2192" s="151"/>
      <c r="CY2192" s="151"/>
    </row>
    <row r="2193" spans="1:103" x14ac:dyDescent="0.2">
      <c r="A2193" s="60"/>
      <c r="B2193" s="60"/>
      <c r="C2193" s="60"/>
      <c r="D2193" s="60"/>
      <c r="E2193" s="60"/>
      <c r="F2193" s="60"/>
      <c r="G2193" s="60"/>
      <c r="H2193" s="60"/>
      <c r="I2193" s="60"/>
      <c r="J2193" s="60"/>
      <c r="K2193" s="60"/>
      <c r="L2193" s="60"/>
      <c r="M2193" s="60"/>
      <c r="N2193" s="60"/>
      <c r="O2193" s="60"/>
      <c r="P2193" s="60"/>
      <c r="Q2193" s="60"/>
      <c r="R2193" s="334">
        <v>6450</v>
      </c>
      <c r="S2193" s="319" t="s">
        <v>357</v>
      </c>
      <c r="BE2193" s="60"/>
      <c r="BR2193" s="60"/>
      <c r="BX2193" s="151"/>
      <c r="CB2193" s="151"/>
      <c r="CM2193" s="151"/>
      <c r="CO2193" s="151"/>
      <c r="CT2193" s="151"/>
      <c r="CY2193" s="151"/>
    </row>
    <row r="2194" spans="1:103" x14ac:dyDescent="0.2">
      <c r="A2194" s="60"/>
      <c r="B2194" s="60"/>
      <c r="C2194" s="60"/>
      <c r="D2194" s="60"/>
      <c r="E2194" s="60"/>
      <c r="F2194" s="60"/>
      <c r="G2194" s="60"/>
      <c r="H2194" s="60"/>
      <c r="I2194" s="60"/>
      <c r="J2194" s="60"/>
      <c r="K2194" s="60"/>
      <c r="L2194" s="60"/>
      <c r="M2194" s="60"/>
      <c r="N2194" s="60"/>
      <c r="O2194" s="60"/>
      <c r="P2194" s="60"/>
      <c r="Q2194" s="60"/>
      <c r="R2194" s="334">
        <v>6451</v>
      </c>
      <c r="S2194" s="319" t="s">
        <v>357</v>
      </c>
      <c r="BE2194" s="60"/>
      <c r="BR2194" s="60"/>
      <c r="BX2194" s="151"/>
      <c r="CB2194" s="151"/>
      <c r="CM2194" s="151"/>
      <c r="CO2194" s="151"/>
      <c r="CT2194" s="151"/>
      <c r="CY2194" s="151"/>
    </row>
    <row r="2195" spans="1:103" x14ac:dyDescent="0.2">
      <c r="A2195" s="60"/>
      <c r="B2195" s="60"/>
      <c r="C2195" s="60"/>
      <c r="D2195" s="60"/>
      <c r="E2195" s="60"/>
      <c r="F2195" s="60"/>
      <c r="G2195" s="60"/>
      <c r="H2195" s="60"/>
      <c r="I2195" s="60"/>
      <c r="J2195" s="60"/>
      <c r="K2195" s="60"/>
      <c r="L2195" s="60"/>
      <c r="M2195" s="60"/>
      <c r="N2195" s="60"/>
      <c r="O2195" s="60"/>
      <c r="P2195" s="60"/>
      <c r="Q2195" s="60"/>
      <c r="R2195" s="334">
        <v>6455</v>
      </c>
      <c r="S2195" s="319" t="s">
        <v>357</v>
      </c>
      <c r="BE2195" s="60"/>
      <c r="BR2195" s="60"/>
      <c r="BX2195" s="151"/>
      <c r="CB2195" s="151"/>
      <c r="CM2195" s="151"/>
      <c r="CO2195" s="151"/>
      <c r="CT2195" s="151"/>
      <c r="CY2195" s="151"/>
    </row>
    <row r="2196" spans="1:103" x14ac:dyDescent="0.2">
      <c r="A2196" s="60"/>
      <c r="B2196" s="60"/>
      <c r="C2196" s="60"/>
      <c r="D2196" s="60"/>
      <c r="E2196" s="60"/>
      <c r="F2196" s="60"/>
      <c r="G2196" s="60"/>
      <c r="H2196" s="60"/>
      <c r="I2196" s="60"/>
      <c r="J2196" s="60"/>
      <c r="K2196" s="60"/>
      <c r="L2196" s="60"/>
      <c r="M2196" s="60"/>
      <c r="N2196" s="60"/>
      <c r="O2196" s="60"/>
      <c r="P2196" s="60"/>
      <c r="Q2196" s="60"/>
      <c r="R2196" s="334">
        <v>6456</v>
      </c>
      <c r="S2196" s="319" t="s">
        <v>357</v>
      </c>
      <c r="BE2196" s="60"/>
      <c r="BR2196" s="60"/>
      <c r="BX2196" s="151"/>
      <c r="CB2196" s="151"/>
      <c r="CM2196" s="151"/>
      <c r="CO2196" s="151"/>
      <c r="CT2196" s="151"/>
      <c r="CY2196" s="151"/>
    </row>
    <row r="2197" spans="1:103" x14ac:dyDescent="0.2">
      <c r="A2197" s="60"/>
      <c r="B2197" s="60"/>
      <c r="C2197" s="60"/>
      <c r="D2197" s="60"/>
      <c r="E2197" s="60"/>
      <c r="F2197" s="60"/>
      <c r="G2197" s="60"/>
      <c r="H2197" s="60"/>
      <c r="I2197" s="60"/>
      <c r="J2197" s="60"/>
      <c r="K2197" s="60"/>
      <c r="L2197" s="60"/>
      <c r="M2197" s="60"/>
      <c r="N2197" s="60"/>
      <c r="O2197" s="60"/>
      <c r="P2197" s="60"/>
      <c r="Q2197" s="60"/>
      <c r="R2197" s="334">
        <v>6457</v>
      </c>
      <c r="S2197" s="319" t="s">
        <v>357</v>
      </c>
      <c r="BE2197" s="60"/>
      <c r="BR2197" s="60"/>
      <c r="BX2197" s="151"/>
      <c r="CB2197" s="151"/>
      <c r="CM2197" s="151"/>
      <c r="CO2197" s="151"/>
      <c r="CT2197" s="151"/>
      <c r="CY2197" s="151"/>
    </row>
    <row r="2198" spans="1:103" x14ac:dyDescent="0.2">
      <c r="A2198" s="60"/>
      <c r="B2198" s="60"/>
      <c r="C2198" s="60"/>
      <c r="D2198" s="60"/>
      <c r="E2198" s="60"/>
      <c r="F2198" s="60"/>
      <c r="G2198" s="60"/>
      <c r="H2198" s="60"/>
      <c r="I2198" s="60"/>
      <c r="J2198" s="60"/>
      <c r="K2198" s="60"/>
      <c r="L2198" s="60"/>
      <c r="M2198" s="60"/>
      <c r="N2198" s="60"/>
      <c r="O2198" s="60"/>
      <c r="P2198" s="60"/>
      <c r="Q2198" s="60"/>
      <c r="R2198" s="334">
        <v>6459</v>
      </c>
      <c r="S2198" s="319" t="s">
        <v>357</v>
      </c>
      <c r="BE2198" s="60"/>
      <c r="BR2198" s="60"/>
      <c r="BX2198" s="151"/>
      <c r="CB2198" s="151"/>
      <c r="CM2198" s="151"/>
      <c r="CO2198" s="151"/>
      <c r="CT2198" s="151"/>
      <c r="CY2198" s="151"/>
    </row>
    <row r="2199" spans="1:103" x14ac:dyDescent="0.2">
      <c r="A2199" s="60"/>
      <c r="B2199" s="60"/>
      <c r="C2199" s="60"/>
      <c r="D2199" s="60"/>
      <c r="E2199" s="60"/>
      <c r="F2199" s="60"/>
      <c r="G2199" s="60"/>
      <c r="H2199" s="60"/>
      <c r="I2199" s="60"/>
      <c r="J2199" s="60"/>
      <c r="K2199" s="60"/>
      <c r="L2199" s="60"/>
      <c r="M2199" s="60"/>
      <c r="N2199" s="60"/>
      <c r="O2199" s="60"/>
      <c r="P2199" s="60"/>
      <c r="Q2199" s="60"/>
      <c r="R2199" s="334">
        <v>6460</v>
      </c>
      <c r="S2199" s="319" t="s">
        <v>357</v>
      </c>
      <c r="BE2199" s="60"/>
      <c r="BR2199" s="60"/>
      <c r="BX2199" s="151"/>
      <c r="CB2199" s="151"/>
      <c r="CM2199" s="151"/>
      <c r="CO2199" s="151"/>
      <c r="CT2199" s="151"/>
      <c r="CY2199" s="151"/>
    </row>
    <row r="2200" spans="1:103" x14ac:dyDescent="0.2">
      <c r="A2200" s="60"/>
      <c r="B2200" s="60"/>
      <c r="C2200" s="60"/>
      <c r="D2200" s="60"/>
      <c r="E2200" s="60"/>
      <c r="F2200" s="60"/>
      <c r="G2200" s="60"/>
      <c r="H2200" s="60"/>
      <c r="I2200" s="60"/>
      <c r="J2200" s="60"/>
      <c r="K2200" s="60"/>
      <c r="L2200" s="60"/>
      <c r="M2200" s="60"/>
      <c r="N2200" s="60"/>
      <c r="O2200" s="60"/>
      <c r="P2200" s="60"/>
      <c r="Q2200" s="60"/>
      <c r="R2200" s="334">
        <v>6461</v>
      </c>
      <c r="S2200" s="319" t="s">
        <v>357</v>
      </c>
      <c r="BE2200" s="60"/>
      <c r="BR2200" s="60"/>
      <c r="BX2200" s="151"/>
      <c r="CB2200" s="151"/>
      <c r="CM2200" s="151"/>
      <c r="CO2200" s="151"/>
      <c r="CT2200" s="151"/>
      <c r="CY2200" s="151"/>
    </row>
    <row r="2201" spans="1:103" x14ac:dyDescent="0.2">
      <c r="A2201" s="60"/>
      <c r="B2201" s="60"/>
      <c r="C2201" s="60"/>
      <c r="D2201" s="60"/>
      <c r="E2201" s="60"/>
      <c r="F2201" s="60"/>
      <c r="G2201" s="60"/>
      <c r="H2201" s="60"/>
      <c r="I2201" s="60"/>
      <c r="J2201" s="60"/>
      <c r="K2201" s="60"/>
      <c r="L2201" s="60"/>
      <c r="M2201" s="60"/>
      <c r="N2201" s="60"/>
      <c r="O2201" s="60"/>
      <c r="P2201" s="60"/>
      <c r="Q2201" s="60"/>
      <c r="R2201" s="334">
        <v>6467</v>
      </c>
      <c r="S2201" s="319" t="s">
        <v>357</v>
      </c>
      <c r="BE2201" s="60"/>
      <c r="BR2201" s="60"/>
      <c r="BX2201" s="151"/>
      <c r="CB2201" s="151"/>
      <c r="CM2201" s="151"/>
      <c r="CO2201" s="151"/>
      <c r="CT2201" s="151"/>
      <c r="CY2201" s="151"/>
    </row>
    <row r="2202" spans="1:103" x14ac:dyDescent="0.2">
      <c r="A2202" s="60"/>
      <c r="B2202" s="60"/>
      <c r="C2202" s="60"/>
      <c r="D2202" s="60"/>
      <c r="E2202" s="60"/>
      <c r="F2202" s="60"/>
      <c r="G2202" s="60"/>
      <c r="H2202" s="60"/>
      <c r="I2202" s="60"/>
      <c r="J2202" s="60"/>
      <c r="K2202" s="60"/>
      <c r="L2202" s="60"/>
      <c r="M2202" s="60"/>
      <c r="N2202" s="60"/>
      <c r="O2202" s="60"/>
      <c r="P2202" s="60"/>
      <c r="Q2202" s="60"/>
      <c r="R2202" s="334">
        <v>6468</v>
      </c>
      <c r="S2202" s="319" t="s">
        <v>357</v>
      </c>
      <c r="BE2202" s="60"/>
      <c r="BR2202" s="60"/>
      <c r="BX2202" s="151"/>
      <c r="CB2202" s="151"/>
      <c r="CM2202" s="151"/>
      <c r="CO2202" s="151"/>
      <c r="CT2202" s="151"/>
      <c r="CY2202" s="151"/>
    </row>
    <row r="2203" spans="1:103" x14ac:dyDescent="0.2">
      <c r="A2203" s="60"/>
      <c r="B2203" s="60"/>
      <c r="C2203" s="60"/>
      <c r="D2203" s="60"/>
      <c r="E2203" s="60"/>
      <c r="F2203" s="60"/>
      <c r="G2203" s="60"/>
      <c r="H2203" s="60"/>
      <c r="I2203" s="60"/>
      <c r="J2203" s="60"/>
      <c r="K2203" s="60"/>
      <c r="L2203" s="60"/>
      <c r="M2203" s="60"/>
      <c r="N2203" s="60"/>
      <c r="O2203" s="60"/>
      <c r="P2203" s="60"/>
      <c r="Q2203" s="60"/>
      <c r="R2203" s="334">
        <v>6469</v>
      </c>
      <c r="S2203" s="319" t="s">
        <v>357</v>
      </c>
      <c r="BE2203" s="60"/>
      <c r="BR2203" s="60"/>
      <c r="BX2203" s="151"/>
      <c r="CB2203" s="151"/>
      <c r="CM2203" s="151"/>
      <c r="CO2203" s="151"/>
      <c r="CT2203" s="151"/>
      <c r="CY2203" s="151"/>
    </row>
    <row r="2204" spans="1:103" x14ac:dyDescent="0.2">
      <c r="A2204" s="60"/>
      <c r="B2204" s="60"/>
      <c r="C2204" s="60"/>
      <c r="D2204" s="60"/>
      <c r="E2204" s="60"/>
      <c r="F2204" s="60"/>
      <c r="G2204" s="60"/>
      <c r="H2204" s="60"/>
      <c r="I2204" s="60"/>
      <c r="J2204" s="60"/>
      <c r="K2204" s="60"/>
      <c r="L2204" s="60"/>
      <c r="M2204" s="60"/>
      <c r="N2204" s="60"/>
      <c r="O2204" s="60"/>
      <c r="P2204" s="60"/>
      <c r="Q2204" s="60"/>
      <c r="R2204" s="334">
        <v>6470</v>
      </c>
      <c r="S2204" s="319" t="s">
        <v>357</v>
      </c>
      <c r="BE2204" s="60"/>
      <c r="BR2204" s="60"/>
      <c r="BX2204" s="151"/>
      <c r="CB2204" s="151"/>
      <c r="CM2204" s="151"/>
      <c r="CO2204" s="151"/>
      <c r="CT2204" s="151"/>
      <c r="CY2204" s="151"/>
    </row>
    <row r="2205" spans="1:103" x14ac:dyDescent="0.2">
      <c r="A2205" s="60"/>
      <c r="B2205" s="60"/>
      <c r="C2205" s="60"/>
      <c r="D2205" s="60"/>
      <c r="E2205" s="60"/>
      <c r="F2205" s="60"/>
      <c r="G2205" s="60"/>
      <c r="H2205" s="60"/>
      <c r="I2205" s="60"/>
      <c r="J2205" s="60"/>
      <c r="K2205" s="60"/>
      <c r="L2205" s="60"/>
      <c r="M2205" s="60"/>
      <c r="N2205" s="60"/>
      <c r="O2205" s="60"/>
      <c r="P2205" s="60"/>
      <c r="Q2205" s="60"/>
      <c r="R2205" s="334">
        <v>6471</v>
      </c>
      <c r="S2205" s="319" t="s">
        <v>357</v>
      </c>
      <c r="BE2205" s="60"/>
      <c r="BR2205" s="60"/>
      <c r="BX2205" s="151"/>
      <c r="CB2205" s="151"/>
      <c r="CM2205" s="151"/>
      <c r="CO2205" s="151"/>
      <c r="CT2205" s="151"/>
      <c r="CY2205" s="151"/>
    </row>
    <row r="2206" spans="1:103" x14ac:dyDescent="0.2">
      <c r="A2206" s="60"/>
      <c r="B2206" s="60"/>
      <c r="C2206" s="60"/>
      <c r="D2206" s="60"/>
      <c r="E2206" s="60"/>
      <c r="F2206" s="60"/>
      <c r="G2206" s="60"/>
      <c r="H2206" s="60"/>
      <c r="I2206" s="60"/>
      <c r="J2206" s="60"/>
      <c r="K2206" s="60"/>
      <c r="L2206" s="60"/>
      <c r="M2206" s="60"/>
      <c r="N2206" s="60"/>
      <c r="O2206" s="60"/>
      <c r="P2206" s="60"/>
      <c r="Q2206" s="60"/>
      <c r="R2206" s="334">
        <v>6472</v>
      </c>
      <c r="S2206" s="319" t="s">
        <v>357</v>
      </c>
      <c r="BE2206" s="60"/>
      <c r="BR2206" s="60"/>
      <c r="BX2206" s="151"/>
      <c r="CB2206" s="151"/>
      <c r="CM2206" s="151"/>
      <c r="CO2206" s="151"/>
      <c r="CT2206" s="151"/>
      <c r="CY2206" s="151"/>
    </row>
    <row r="2207" spans="1:103" x14ac:dyDescent="0.2">
      <c r="A2207" s="60"/>
      <c r="B2207" s="60"/>
      <c r="C2207" s="60"/>
      <c r="D2207" s="60"/>
      <c r="E2207" s="60"/>
      <c r="F2207" s="60"/>
      <c r="G2207" s="60"/>
      <c r="H2207" s="60"/>
      <c r="I2207" s="60"/>
      <c r="J2207" s="60"/>
      <c r="K2207" s="60"/>
      <c r="L2207" s="60"/>
      <c r="M2207" s="60"/>
      <c r="N2207" s="60"/>
      <c r="O2207" s="60"/>
      <c r="P2207" s="60"/>
      <c r="Q2207" s="60"/>
      <c r="R2207" s="334">
        <v>6473</v>
      </c>
      <c r="S2207" s="319" t="s">
        <v>357</v>
      </c>
      <c r="BE2207" s="60"/>
      <c r="BR2207" s="60"/>
      <c r="BX2207" s="151"/>
      <c r="CB2207" s="151"/>
      <c r="CM2207" s="151"/>
      <c r="CO2207" s="151"/>
      <c r="CT2207" s="151"/>
      <c r="CY2207" s="151"/>
    </row>
    <row r="2208" spans="1:103" x14ac:dyDescent="0.2">
      <c r="A2208" s="60"/>
      <c r="B2208" s="60"/>
      <c r="C2208" s="60"/>
      <c r="D2208" s="60"/>
      <c r="E2208" s="60"/>
      <c r="F2208" s="60"/>
      <c r="G2208" s="60"/>
      <c r="H2208" s="60"/>
      <c r="I2208" s="60"/>
      <c r="J2208" s="60"/>
      <c r="K2208" s="60"/>
      <c r="L2208" s="60"/>
      <c r="M2208" s="60"/>
      <c r="N2208" s="60"/>
      <c r="O2208" s="60"/>
      <c r="P2208" s="60"/>
      <c r="Q2208" s="60"/>
      <c r="R2208" s="334">
        <v>6474</v>
      </c>
      <c r="S2208" s="319" t="s">
        <v>357</v>
      </c>
      <c r="BE2208" s="60"/>
      <c r="BR2208" s="60"/>
      <c r="BX2208" s="151"/>
      <c r="CB2208" s="151"/>
      <c r="CM2208" s="151"/>
      <c r="CO2208" s="151"/>
      <c r="CT2208" s="151"/>
      <c r="CY2208" s="151"/>
    </row>
    <row r="2209" spans="1:103" x14ac:dyDescent="0.2">
      <c r="A2209" s="60"/>
      <c r="B2209" s="60"/>
      <c r="C2209" s="60"/>
      <c r="D2209" s="60"/>
      <c r="E2209" s="60"/>
      <c r="F2209" s="60"/>
      <c r="G2209" s="60"/>
      <c r="H2209" s="60"/>
      <c r="I2209" s="60"/>
      <c r="J2209" s="60"/>
      <c r="K2209" s="60"/>
      <c r="L2209" s="60"/>
      <c r="M2209" s="60"/>
      <c r="N2209" s="60"/>
      <c r="O2209" s="60"/>
      <c r="P2209" s="60"/>
      <c r="Q2209" s="60"/>
      <c r="R2209" s="334">
        <v>6475</v>
      </c>
      <c r="S2209" s="319" t="s">
        <v>357</v>
      </c>
      <c r="BE2209" s="60"/>
      <c r="BR2209" s="60"/>
      <c r="BX2209" s="151"/>
      <c r="CB2209" s="151"/>
      <c r="CM2209" s="151"/>
      <c r="CO2209" s="151"/>
      <c r="CT2209" s="151"/>
      <c r="CY2209" s="151"/>
    </row>
    <row r="2210" spans="1:103" x14ac:dyDescent="0.2">
      <c r="A2210" s="60"/>
      <c r="B2210" s="60"/>
      <c r="C2210" s="60"/>
      <c r="D2210" s="60"/>
      <c r="E2210" s="60"/>
      <c r="F2210" s="60"/>
      <c r="G2210" s="60"/>
      <c r="H2210" s="60"/>
      <c r="I2210" s="60"/>
      <c r="J2210" s="60"/>
      <c r="K2210" s="60"/>
      <c r="L2210" s="60"/>
      <c r="M2210" s="60"/>
      <c r="N2210" s="60"/>
      <c r="O2210" s="60"/>
      <c r="P2210" s="60"/>
      <c r="Q2210" s="60"/>
      <c r="R2210" s="334">
        <v>6477</v>
      </c>
      <c r="S2210" s="319" t="s">
        <v>357</v>
      </c>
      <c r="BE2210" s="60"/>
      <c r="BR2210" s="60"/>
      <c r="BX2210" s="151"/>
      <c r="CB2210" s="151"/>
      <c r="CM2210" s="151"/>
      <c r="CO2210" s="151"/>
      <c r="CT2210" s="151"/>
      <c r="CY2210" s="151"/>
    </row>
    <row r="2211" spans="1:103" x14ac:dyDescent="0.2">
      <c r="A2211" s="60"/>
      <c r="B2211" s="60"/>
      <c r="C2211" s="60"/>
      <c r="D2211" s="60"/>
      <c r="E2211" s="60"/>
      <c r="F2211" s="60"/>
      <c r="G2211" s="60"/>
      <c r="H2211" s="60"/>
      <c r="I2211" s="60"/>
      <c r="J2211" s="60"/>
      <c r="K2211" s="60"/>
      <c r="L2211" s="60"/>
      <c r="M2211" s="60"/>
      <c r="N2211" s="60"/>
      <c r="O2211" s="60"/>
      <c r="P2211" s="60"/>
      <c r="Q2211" s="60"/>
      <c r="R2211" s="334">
        <v>6478</v>
      </c>
      <c r="S2211" s="319" t="s">
        <v>357</v>
      </c>
      <c r="BE2211" s="60"/>
      <c r="BR2211" s="60"/>
      <c r="BX2211" s="151"/>
      <c r="CB2211" s="151"/>
      <c r="CM2211" s="151"/>
      <c r="CO2211" s="151"/>
      <c r="CT2211" s="151"/>
      <c r="CY2211" s="151"/>
    </row>
    <row r="2212" spans="1:103" x14ac:dyDescent="0.2">
      <c r="A2212" s="60"/>
      <c r="B2212" s="60"/>
      <c r="C2212" s="60"/>
      <c r="D2212" s="60"/>
      <c r="E2212" s="60"/>
      <c r="F2212" s="60"/>
      <c r="G2212" s="60"/>
      <c r="H2212" s="60"/>
      <c r="I2212" s="60"/>
      <c r="J2212" s="60"/>
      <c r="K2212" s="60"/>
      <c r="L2212" s="60"/>
      <c r="M2212" s="60"/>
      <c r="N2212" s="60"/>
      <c r="O2212" s="60"/>
      <c r="P2212" s="60"/>
      <c r="Q2212" s="60"/>
      <c r="R2212" s="334">
        <v>6479</v>
      </c>
      <c r="S2212" s="319" t="s">
        <v>357</v>
      </c>
      <c r="BE2212" s="60"/>
      <c r="BR2212" s="60"/>
      <c r="BX2212" s="151"/>
      <c r="CB2212" s="151"/>
      <c r="CM2212" s="151"/>
      <c r="CO2212" s="151"/>
      <c r="CT2212" s="151"/>
      <c r="CY2212" s="151"/>
    </row>
    <row r="2213" spans="1:103" x14ac:dyDescent="0.2">
      <c r="A2213" s="60"/>
      <c r="B2213" s="60"/>
      <c r="C2213" s="60"/>
      <c r="D2213" s="60"/>
      <c r="E2213" s="60"/>
      <c r="F2213" s="60"/>
      <c r="G2213" s="60"/>
      <c r="H2213" s="60"/>
      <c r="I2213" s="60"/>
      <c r="J2213" s="60"/>
      <c r="K2213" s="60"/>
      <c r="L2213" s="60"/>
      <c r="M2213" s="60"/>
      <c r="N2213" s="60"/>
      <c r="O2213" s="60"/>
      <c r="P2213" s="60"/>
      <c r="Q2213" s="60"/>
      <c r="R2213" s="334">
        <v>6480</v>
      </c>
      <c r="S2213" s="319" t="s">
        <v>357</v>
      </c>
      <c r="BE2213" s="60"/>
      <c r="BR2213" s="60"/>
      <c r="BX2213" s="151"/>
      <c r="CB2213" s="151"/>
      <c r="CM2213" s="151"/>
      <c r="CO2213" s="151"/>
      <c r="CT2213" s="151"/>
      <c r="CY2213" s="151"/>
    </row>
    <row r="2214" spans="1:103" x14ac:dyDescent="0.2">
      <c r="A2214" s="60"/>
      <c r="B2214" s="60"/>
      <c r="C2214" s="60"/>
      <c r="D2214" s="60"/>
      <c r="E2214" s="60"/>
      <c r="F2214" s="60"/>
      <c r="G2214" s="60"/>
      <c r="H2214" s="60"/>
      <c r="I2214" s="60"/>
      <c r="J2214" s="60"/>
      <c r="K2214" s="60"/>
      <c r="L2214" s="60"/>
      <c r="M2214" s="60"/>
      <c r="N2214" s="60"/>
      <c r="O2214" s="60"/>
      <c r="P2214" s="60"/>
      <c r="Q2214" s="60"/>
      <c r="R2214" s="334">
        <v>6481</v>
      </c>
      <c r="S2214" s="319" t="s">
        <v>357</v>
      </c>
      <c r="BE2214" s="60"/>
      <c r="BR2214" s="60"/>
      <c r="BX2214" s="151"/>
      <c r="CB2214" s="151"/>
      <c r="CM2214" s="151"/>
      <c r="CO2214" s="151"/>
      <c r="CT2214" s="151"/>
      <c r="CY2214" s="151"/>
    </row>
    <row r="2215" spans="1:103" x14ac:dyDescent="0.2">
      <c r="A2215" s="60"/>
      <c r="B2215" s="60"/>
      <c r="C2215" s="60"/>
      <c r="D2215" s="60"/>
      <c r="E2215" s="60"/>
      <c r="F2215" s="60"/>
      <c r="G2215" s="60"/>
      <c r="H2215" s="60"/>
      <c r="I2215" s="60"/>
      <c r="J2215" s="60"/>
      <c r="K2215" s="60"/>
      <c r="L2215" s="60"/>
      <c r="M2215" s="60"/>
      <c r="N2215" s="60"/>
      <c r="O2215" s="60"/>
      <c r="P2215" s="60"/>
      <c r="Q2215" s="60"/>
      <c r="R2215" s="334">
        <v>6482</v>
      </c>
      <c r="S2215" s="319" t="s">
        <v>357</v>
      </c>
      <c r="BE2215" s="60"/>
      <c r="BR2215" s="60"/>
      <c r="BX2215" s="151"/>
      <c r="CB2215" s="151"/>
      <c r="CM2215" s="151"/>
      <c r="CO2215" s="151"/>
      <c r="CT2215" s="151"/>
      <c r="CY2215" s="151"/>
    </row>
    <row r="2216" spans="1:103" x14ac:dyDescent="0.2">
      <c r="A2216" s="60"/>
      <c r="B2216" s="60"/>
      <c r="C2216" s="60"/>
      <c r="D2216" s="60"/>
      <c r="E2216" s="60"/>
      <c r="F2216" s="60"/>
      <c r="G2216" s="60"/>
      <c r="H2216" s="60"/>
      <c r="I2216" s="60"/>
      <c r="J2216" s="60"/>
      <c r="K2216" s="60"/>
      <c r="L2216" s="60"/>
      <c r="M2216" s="60"/>
      <c r="N2216" s="60"/>
      <c r="O2216" s="60"/>
      <c r="P2216" s="60"/>
      <c r="Q2216" s="60"/>
      <c r="R2216" s="334">
        <v>6483</v>
      </c>
      <c r="S2216" s="319" t="s">
        <v>357</v>
      </c>
      <c r="BE2216" s="60"/>
      <c r="BR2216" s="60"/>
      <c r="BX2216" s="151"/>
      <c r="CB2216" s="151"/>
      <c r="CM2216" s="151"/>
      <c r="CO2216" s="151"/>
      <c r="CT2216" s="151"/>
      <c r="CY2216" s="151"/>
    </row>
    <row r="2217" spans="1:103" x14ac:dyDescent="0.2">
      <c r="A2217" s="60"/>
      <c r="B2217" s="60"/>
      <c r="C2217" s="60"/>
      <c r="D2217" s="60"/>
      <c r="E2217" s="60"/>
      <c r="F2217" s="60"/>
      <c r="G2217" s="60"/>
      <c r="H2217" s="60"/>
      <c r="I2217" s="60"/>
      <c r="J2217" s="60"/>
      <c r="K2217" s="60"/>
      <c r="L2217" s="60"/>
      <c r="M2217" s="60"/>
      <c r="N2217" s="60"/>
      <c r="O2217" s="60"/>
      <c r="P2217" s="60"/>
      <c r="Q2217" s="60"/>
      <c r="R2217" s="334">
        <v>6484</v>
      </c>
      <c r="S2217" s="319" t="s">
        <v>357</v>
      </c>
      <c r="BE2217" s="60"/>
      <c r="BR2217" s="60"/>
      <c r="BX2217" s="151"/>
      <c r="CB2217" s="151"/>
      <c r="CM2217" s="151"/>
      <c r="CO2217" s="151"/>
      <c r="CT2217" s="151"/>
      <c r="CY2217" s="151"/>
    </row>
    <row r="2218" spans="1:103" x14ac:dyDescent="0.2">
      <c r="A2218" s="60"/>
      <c r="B2218" s="60"/>
      <c r="C2218" s="60"/>
      <c r="D2218" s="60"/>
      <c r="E2218" s="60"/>
      <c r="F2218" s="60"/>
      <c r="G2218" s="60"/>
      <c r="H2218" s="60"/>
      <c r="I2218" s="60"/>
      <c r="J2218" s="60"/>
      <c r="K2218" s="60"/>
      <c r="L2218" s="60"/>
      <c r="M2218" s="60"/>
      <c r="N2218" s="60"/>
      <c r="O2218" s="60"/>
      <c r="P2218" s="60"/>
      <c r="Q2218" s="60"/>
      <c r="R2218" s="334">
        <v>6487</v>
      </c>
      <c r="S2218" s="319" t="s">
        <v>357</v>
      </c>
      <c r="BE2218" s="60"/>
      <c r="BR2218" s="60"/>
      <c r="BX2218" s="151"/>
      <c r="CB2218" s="151"/>
      <c r="CM2218" s="151"/>
      <c r="CO2218" s="151"/>
      <c r="CT2218" s="151"/>
      <c r="CY2218" s="151"/>
    </row>
    <row r="2219" spans="1:103" x14ac:dyDescent="0.2">
      <c r="A2219" s="60"/>
      <c r="B2219" s="60"/>
      <c r="C2219" s="60"/>
      <c r="D2219" s="60"/>
      <c r="E2219" s="60"/>
      <c r="F2219" s="60"/>
      <c r="G2219" s="60"/>
      <c r="H2219" s="60"/>
      <c r="I2219" s="60"/>
      <c r="J2219" s="60"/>
      <c r="K2219" s="60"/>
      <c r="L2219" s="60"/>
      <c r="M2219" s="60"/>
      <c r="N2219" s="60"/>
      <c r="O2219" s="60"/>
      <c r="P2219" s="60"/>
      <c r="Q2219" s="60"/>
      <c r="R2219" s="334">
        <v>6488</v>
      </c>
      <c r="S2219" s="319" t="s">
        <v>357</v>
      </c>
      <c r="BE2219" s="60"/>
      <c r="BR2219" s="60"/>
      <c r="BX2219" s="151"/>
      <c r="CB2219" s="151"/>
      <c r="CM2219" s="151"/>
      <c r="CO2219" s="151"/>
      <c r="CT2219" s="151"/>
      <c r="CY2219" s="151"/>
    </row>
    <row r="2220" spans="1:103" x14ac:dyDescent="0.2">
      <c r="A2220" s="60"/>
      <c r="B2220" s="60"/>
      <c r="C2220" s="60"/>
      <c r="D2220" s="60"/>
      <c r="E2220" s="60"/>
      <c r="F2220" s="60"/>
      <c r="G2220" s="60"/>
      <c r="H2220" s="60"/>
      <c r="I2220" s="60"/>
      <c r="J2220" s="60"/>
      <c r="K2220" s="60"/>
      <c r="L2220" s="60"/>
      <c r="M2220" s="60"/>
      <c r="N2220" s="60"/>
      <c r="O2220" s="60"/>
      <c r="P2220" s="60"/>
      <c r="Q2220" s="60"/>
      <c r="R2220" s="334">
        <v>6489</v>
      </c>
      <c r="S2220" s="319" t="s">
        <v>357</v>
      </c>
      <c r="BE2220" s="60"/>
      <c r="BR2220" s="60"/>
      <c r="BX2220" s="151"/>
      <c r="CB2220" s="151"/>
      <c r="CM2220" s="151"/>
      <c r="CO2220" s="151"/>
      <c r="CT2220" s="151"/>
      <c r="CY2220" s="151"/>
    </row>
    <row r="2221" spans="1:103" x14ac:dyDescent="0.2">
      <c r="A2221" s="60"/>
      <c r="B2221" s="60"/>
      <c r="C2221" s="60"/>
      <c r="D2221" s="60"/>
      <c r="E2221" s="60"/>
      <c r="F2221" s="60"/>
      <c r="G2221" s="60"/>
      <c r="H2221" s="60"/>
      <c r="I2221" s="60"/>
      <c r="J2221" s="60"/>
      <c r="K2221" s="60"/>
      <c r="L2221" s="60"/>
      <c r="M2221" s="60"/>
      <c r="N2221" s="60"/>
      <c r="O2221" s="60"/>
      <c r="P2221" s="60"/>
      <c r="Q2221" s="60"/>
      <c r="R2221" s="334">
        <v>6491</v>
      </c>
      <c r="S2221" s="319" t="s">
        <v>357</v>
      </c>
      <c r="BE2221" s="60"/>
      <c r="BR2221" s="60"/>
      <c r="BX2221" s="151"/>
      <c r="CB2221" s="151"/>
      <c r="CM2221" s="151"/>
      <c r="CO2221" s="151"/>
      <c r="CT2221" s="151"/>
      <c r="CY2221" s="151"/>
    </row>
    <row r="2222" spans="1:103" x14ac:dyDescent="0.2">
      <c r="A2222" s="60"/>
      <c r="B2222" s="60"/>
      <c r="C2222" s="60"/>
      <c r="D2222" s="60"/>
      <c r="E2222" s="60"/>
      <c r="F2222" s="60"/>
      <c r="G2222" s="60"/>
      <c r="H2222" s="60"/>
      <c r="I2222" s="60"/>
      <c r="J2222" s="60"/>
      <c r="K2222" s="60"/>
      <c r="L2222" s="60"/>
      <c r="M2222" s="60"/>
      <c r="N2222" s="60"/>
      <c r="O2222" s="60"/>
      <c r="P2222" s="60"/>
      <c r="Q2222" s="60"/>
      <c r="R2222" s="334">
        <v>6492</v>
      </c>
      <c r="S2222" s="319" t="s">
        <v>357</v>
      </c>
      <c r="BE2222" s="60"/>
      <c r="BR2222" s="60"/>
      <c r="BX2222" s="151"/>
      <c r="CB2222" s="151"/>
      <c r="CM2222" s="151"/>
      <c r="CO2222" s="151"/>
      <c r="CT2222" s="151"/>
      <c r="CY2222" s="151"/>
    </row>
    <row r="2223" spans="1:103" x14ac:dyDescent="0.2">
      <c r="A2223" s="60"/>
      <c r="B2223" s="60"/>
      <c r="C2223" s="60"/>
      <c r="D2223" s="60"/>
      <c r="E2223" s="60"/>
      <c r="F2223" s="60"/>
      <c r="G2223" s="60"/>
      <c r="H2223" s="60"/>
      <c r="I2223" s="60"/>
      <c r="J2223" s="60"/>
      <c r="K2223" s="60"/>
      <c r="L2223" s="60"/>
      <c r="M2223" s="60"/>
      <c r="N2223" s="60"/>
      <c r="O2223" s="60"/>
      <c r="P2223" s="60"/>
      <c r="Q2223" s="60"/>
      <c r="R2223" s="334">
        <v>6493</v>
      </c>
      <c r="S2223" s="319" t="s">
        <v>357</v>
      </c>
      <c r="BE2223" s="60"/>
      <c r="BR2223" s="60"/>
      <c r="BX2223" s="151"/>
      <c r="CB2223" s="151"/>
      <c r="CM2223" s="151"/>
      <c r="CO2223" s="151"/>
      <c r="CT2223" s="151"/>
      <c r="CY2223" s="151"/>
    </row>
    <row r="2224" spans="1:103" x14ac:dyDescent="0.2">
      <c r="A2224" s="60"/>
      <c r="B2224" s="60"/>
      <c r="C2224" s="60"/>
      <c r="D2224" s="60"/>
      <c r="E2224" s="60"/>
      <c r="F2224" s="60"/>
      <c r="G2224" s="60"/>
      <c r="H2224" s="60"/>
      <c r="I2224" s="60"/>
      <c r="J2224" s="60"/>
      <c r="K2224" s="60"/>
      <c r="L2224" s="60"/>
      <c r="M2224" s="60"/>
      <c r="N2224" s="60"/>
      <c r="O2224" s="60"/>
      <c r="P2224" s="60"/>
      <c r="Q2224" s="60"/>
      <c r="R2224" s="334">
        <v>6494</v>
      </c>
      <c r="S2224" s="319" t="s">
        <v>357</v>
      </c>
      <c r="BE2224" s="60"/>
      <c r="BR2224" s="60"/>
      <c r="BX2224" s="151"/>
      <c r="CB2224" s="151"/>
      <c r="CM2224" s="151"/>
      <c r="CO2224" s="151"/>
      <c r="CT2224" s="151"/>
      <c r="CY2224" s="151"/>
    </row>
    <row r="2225" spans="1:103" x14ac:dyDescent="0.2">
      <c r="A2225" s="60"/>
      <c r="B2225" s="60"/>
      <c r="C2225" s="60"/>
      <c r="D2225" s="60"/>
      <c r="E2225" s="60"/>
      <c r="F2225" s="60"/>
      <c r="G2225" s="60"/>
      <c r="H2225" s="60"/>
      <c r="I2225" s="60"/>
      <c r="J2225" s="60"/>
      <c r="K2225" s="60"/>
      <c r="L2225" s="60"/>
      <c r="M2225" s="60"/>
      <c r="N2225" s="60"/>
      <c r="O2225" s="60"/>
      <c r="P2225" s="60"/>
      <c r="Q2225" s="60"/>
      <c r="R2225" s="334">
        <v>6495</v>
      </c>
      <c r="S2225" s="319" t="s">
        <v>357</v>
      </c>
      <c r="BE2225" s="60"/>
      <c r="BR2225" s="60"/>
      <c r="BX2225" s="151"/>
      <c r="CB2225" s="151"/>
      <c r="CM2225" s="151"/>
      <c r="CO2225" s="151"/>
      <c r="CT2225" s="151"/>
      <c r="CY2225" s="151"/>
    </row>
    <row r="2226" spans="1:103" x14ac:dyDescent="0.2">
      <c r="A2226" s="60"/>
      <c r="B2226" s="60"/>
      <c r="C2226" s="60"/>
      <c r="D2226" s="60"/>
      <c r="E2226" s="60"/>
      <c r="F2226" s="60"/>
      <c r="G2226" s="60"/>
      <c r="H2226" s="60"/>
      <c r="I2226" s="60"/>
      <c r="J2226" s="60"/>
      <c r="K2226" s="60"/>
      <c r="L2226" s="60"/>
      <c r="M2226" s="60"/>
      <c r="N2226" s="60"/>
      <c r="O2226" s="60"/>
      <c r="P2226" s="60"/>
      <c r="Q2226" s="60"/>
      <c r="R2226" s="334">
        <v>6498</v>
      </c>
      <c r="S2226" s="319" t="s">
        <v>357</v>
      </c>
      <c r="BE2226" s="60"/>
      <c r="BR2226" s="60"/>
      <c r="BX2226" s="151"/>
      <c r="CB2226" s="151"/>
      <c r="CM2226" s="151"/>
      <c r="CO2226" s="151"/>
      <c r="CT2226" s="151"/>
      <c r="CY2226" s="151"/>
    </row>
    <row r="2227" spans="1:103" x14ac:dyDescent="0.2">
      <c r="A2227" s="60"/>
      <c r="B2227" s="60"/>
      <c r="C2227" s="60"/>
      <c r="D2227" s="60"/>
      <c r="E2227" s="60"/>
      <c r="F2227" s="60"/>
      <c r="G2227" s="60"/>
      <c r="H2227" s="60"/>
      <c r="I2227" s="60"/>
      <c r="J2227" s="60"/>
      <c r="K2227" s="60"/>
      <c r="L2227" s="60"/>
      <c r="M2227" s="60"/>
      <c r="N2227" s="60"/>
      <c r="O2227" s="60"/>
      <c r="P2227" s="60"/>
      <c r="Q2227" s="60"/>
      <c r="R2227" s="334">
        <v>6501</v>
      </c>
      <c r="S2227" s="319" t="s">
        <v>357</v>
      </c>
      <c r="BE2227" s="60"/>
      <c r="BR2227" s="60"/>
      <c r="BX2227" s="151"/>
      <c r="CB2227" s="151"/>
      <c r="CM2227" s="151"/>
      <c r="CO2227" s="151"/>
      <c r="CT2227" s="151"/>
      <c r="CY2227" s="151"/>
    </row>
    <row r="2228" spans="1:103" x14ac:dyDescent="0.2">
      <c r="A2228" s="60"/>
      <c r="B2228" s="60"/>
      <c r="C2228" s="60"/>
      <c r="D2228" s="60"/>
      <c r="E2228" s="60"/>
      <c r="F2228" s="60"/>
      <c r="G2228" s="60"/>
      <c r="H2228" s="60"/>
      <c r="I2228" s="60"/>
      <c r="J2228" s="60"/>
      <c r="K2228" s="60"/>
      <c r="L2228" s="60"/>
      <c r="M2228" s="60"/>
      <c r="N2228" s="60"/>
      <c r="O2228" s="60"/>
      <c r="P2228" s="60"/>
      <c r="Q2228" s="60"/>
      <c r="R2228" s="334">
        <v>6502</v>
      </c>
      <c r="S2228" s="319" t="s">
        <v>357</v>
      </c>
      <c r="BE2228" s="60"/>
      <c r="BR2228" s="60"/>
      <c r="BX2228" s="151"/>
      <c r="CB2228" s="151"/>
      <c r="CM2228" s="151"/>
      <c r="CO2228" s="151"/>
      <c r="CT2228" s="151"/>
      <c r="CY2228" s="151"/>
    </row>
    <row r="2229" spans="1:103" x14ac:dyDescent="0.2">
      <c r="A2229" s="60"/>
      <c r="B2229" s="60"/>
      <c r="C2229" s="60"/>
      <c r="D2229" s="60"/>
      <c r="E2229" s="60"/>
      <c r="F2229" s="60"/>
      <c r="G2229" s="60"/>
      <c r="H2229" s="60"/>
      <c r="I2229" s="60"/>
      <c r="J2229" s="60"/>
      <c r="K2229" s="60"/>
      <c r="L2229" s="60"/>
      <c r="M2229" s="60"/>
      <c r="N2229" s="60"/>
      <c r="O2229" s="60"/>
      <c r="P2229" s="60"/>
      <c r="Q2229" s="60"/>
      <c r="R2229" s="334">
        <v>6503</v>
      </c>
      <c r="S2229" s="319" t="s">
        <v>357</v>
      </c>
      <c r="BE2229" s="60"/>
      <c r="BR2229" s="60"/>
      <c r="BX2229" s="151"/>
      <c r="CB2229" s="151"/>
      <c r="CM2229" s="151"/>
      <c r="CO2229" s="151"/>
      <c r="CT2229" s="151"/>
      <c r="CY2229" s="151"/>
    </row>
    <row r="2230" spans="1:103" x14ac:dyDescent="0.2">
      <c r="A2230" s="60"/>
      <c r="B2230" s="60"/>
      <c r="C2230" s="60"/>
      <c r="D2230" s="60"/>
      <c r="E2230" s="60"/>
      <c r="F2230" s="60"/>
      <c r="G2230" s="60"/>
      <c r="H2230" s="60"/>
      <c r="I2230" s="60"/>
      <c r="J2230" s="60"/>
      <c r="K2230" s="60"/>
      <c r="L2230" s="60"/>
      <c r="M2230" s="60"/>
      <c r="N2230" s="60"/>
      <c r="O2230" s="60"/>
      <c r="P2230" s="60"/>
      <c r="Q2230" s="60"/>
      <c r="R2230" s="334">
        <v>6504</v>
      </c>
      <c r="S2230" s="319" t="s">
        <v>357</v>
      </c>
      <c r="BE2230" s="60"/>
      <c r="BR2230" s="60"/>
      <c r="BX2230" s="151"/>
      <c r="CB2230" s="151"/>
      <c r="CM2230" s="151"/>
      <c r="CO2230" s="151"/>
      <c r="CT2230" s="151"/>
      <c r="CY2230" s="151"/>
    </row>
    <row r="2231" spans="1:103" x14ac:dyDescent="0.2">
      <c r="A2231" s="60"/>
      <c r="B2231" s="60"/>
      <c r="C2231" s="60"/>
      <c r="D2231" s="60"/>
      <c r="E2231" s="60"/>
      <c r="F2231" s="60"/>
      <c r="G2231" s="60"/>
      <c r="H2231" s="60"/>
      <c r="I2231" s="60"/>
      <c r="J2231" s="60"/>
      <c r="K2231" s="60"/>
      <c r="L2231" s="60"/>
      <c r="M2231" s="60"/>
      <c r="N2231" s="60"/>
      <c r="O2231" s="60"/>
      <c r="P2231" s="60"/>
      <c r="Q2231" s="60"/>
      <c r="R2231" s="334">
        <v>6505</v>
      </c>
      <c r="S2231" s="319" t="s">
        <v>357</v>
      </c>
      <c r="BE2231" s="60"/>
      <c r="BR2231" s="60"/>
      <c r="BX2231" s="151"/>
      <c r="CB2231" s="151"/>
      <c r="CM2231" s="151"/>
      <c r="CO2231" s="151"/>
      <c r="CT2231" s="151"/>
      <c r="CY2231" s="151"/>
    </row>
    <row r="2232" spans="1:103" x14ac:dyDescent="0.2">
      <c r="A2232" s="60"/>
      <c r="B2232" s="60"/>
      <c r="C2232" s="60"/>
      <c r="D2232" s="60"/>
      <c r="E2232" s="60"/>
      <c r="F2232" s="60"/>
      <c r="G2232" s="60"/>
      <c r="H2232" s="60"/>
      <c r="I2232" s="60"/>
      <c r="J2232" s="60"/>
      <c r="K2232" s="60"/>
      <c r="L2232" s="60"/>
      <c r="M2232" s="60"/>
      <c r="N2232" s="60"/>
      <c r="O2232" s="60"/>
      <c r="P2232" s="60"/>
      <c r="Q2232" s="60"/>
      <c r="R2232" s="334">
        <v>6506</v>
      </c>
      <c r="S2232" s="319" t="s">
        <v>357</v>
      </c>
      <c r="BE2232" s="60"/>
      <c r="BR2232" s="60"/>
      <c r="BX2232" s="151"/>
      <c r="CB2232" s="151"/>
      <c r="CM2232" s="151"/>
      <c r="CO2232" s="151"/>
      <c r="CT2232" s="151"/>
      <c r="CY2232" s="151"/>
    </row>
    <row r="2233" spans="1:103" x14ac:dyDescent="0.2">
      <c r="A2233" s="60"/>
      <c r="B2233" s="60"/>
      <c r="C2233" s="60"/>
      <c r="D2233" s="60"/>
      <c r="E2233" s="60"/>
      <c r="F2233" s="60"/>
      <c r="G2233" s="60"/>
      <c r="H2233" s="60"/>
      <c r="I2233" s="60"/>
      <c r="J2233" s="60"/>
      <c r="K2233" s="60"/>
      <c r="L2233" s="60"/>
      <c r="M2233" s="60"/>
      <c r="N2233" s="60"/>
      <c r="O2233" s="60"/>
      <c r="P2233" s="60"/>
      <c r="Q2233" s="60"/>
      <c r="R2233" s="334">
        <v>6507</v>
      </c>
      <c r="S2233" s="319" t="s">
        <v>357</v>
      </c>
      <c r="BE2233" s="60"/>
      <c r="BR2233" s="60"/>
      <c r="BX2233" s="151"/>
      <c r="CB2233" s="151"/>
      <c r="CM2233" s="151"/>
      <c r="CO2233" s="151"/>
      <c r="CT2233" s="151"/>
      <c r="CY2233" s="151"/>
    </row>
    <row r="2234" spans="1:103" x14ac:dyDescent="0.2">
      <c r="A2234" s="60"/>
      <c r="B2234" s="60"/>
      <c r="C2234" s="60"/>
      <c r="D2234" s="60"/>
      <c r="E2234" s="60"/>
      <c r="F2234" s="60"/>
      <c r="G2234" s="60"/>
      <c r="H2234" s="60"/>
      <c r="I2234" s="60"/>
      <c r="J2234" s="60"/>
      <c r="K2234" s="60"/>
      <c r="L2234" s="60"/>
      <c r="M2234" s="60"/>
      <c r="N2234" s="60"/>
      <c r="O2234" s="60"/>
      <c r="P2234" s="60"/>
      <c r="Q2234" s="60"/>
      <c r="R2234" s="334">
        <v>6508</v>
      </c>
      <c r="S2234" s="319" t="s">
        <v>357</v>
      </c>
      <c r="BE2234" s="60"/>
      <c r="BR2234" s="60"/>
      <c r="BX2234" s="151"/>
      <c r="CB2234" s="151"/>
      <c r="CM2234" s="151"/>
      <c r="CO2234" s="151"/>
      <c r="CT2234" s="151"/>
      <c r="CY2234" s="151"/>
    </row>
    <row r="2235" spans="1:103" x14ac:dyDescent="0.2">
      <c r="A2235" s="60"/>
      <c r="B2235" s="60"/>
      <c r="C2235" s="60"/>
      <c r="D2235" s="60"/>
      <c r="E2235" s="60"/>
      <c r="F2235" s="60"/>
      <c r="G2235" s="60"/>
      <c r="H2235" s="60"/>
      <c r="I2235" s="60"/>
      <c r="J2235" s="60"/>
      <c r="K2235" s="60"/>
      <c r="L2235" s="60"/>
      <c r="M2235" s="60"/>
      <c r="N2235" s="60"/>
      <c r="O2235" s="60"/>
      <c r="P2235" s="60"/>
      <c r="Q2235" s="60"/>
      <c r="R2235" s="334">
        <v>6509</v>
      </c>
      <c r="S2235" s="319" t="s">
        <v>357</v>
      </c>
      <c r="BE2235" s="60"/>
      <c r="BR2235" s="60"/>
      <c r="BX2235" s="151"/>
      <c r="CB2235" s="151"/>
      <c r="CM2235" s="151"/>
      <c r="CO2235" s="151"/>
      <c r="CT2235" s="151"/>
      <c r="CY2235" s="151"/>
    </row>
    <row r="2236" spans="1:103" x14ac:dyDescent="0.2">
      <c r="A2236" s="60"/>
      <c r="B2236" s="60"/>
      <c r="C2236" s="60"/>
      <c r="D2236" s="60"/>
      <c r="E2236" s="60"/>
      <c r="F2236" s="60"/>
      <c r="G2236" s="60"/>
      <c r="H2236" s="60"/>
      <c r="I2236" s="60"/>
      <c r="J2236" s="60"/>
      <c r="K2236" s="60"/>
      <c r="L2236" s="60"/>
      <c r="M2236" s="60"/>
      <c r="N2236" s="60"/>
      <c r="O2236" s="60"/>
      <c r="P2236" s="60"/>
      <c r="Q2236" s="60"/>
      <c r="R2236" s="334">
        <v>6510</v>
      </c>
      <c r="S2236" s="319" t="s">
        <v>357</v>
      </c>
      <c r="BE2236" s="60"/>
      <c r="BR2236" s="60"/>
      <c r="BX2236" s="151"/>
      <c r="CB2236" s="151"/>
      <c r="CM2236" s="151"/>
      <c r="CO2236" s="151"/>
      <c r="CT2236" s="151"/>
      <c r="CY2236" s="151"/>
    </row>
    <row r="2237" spans="1:103" x14ac:dyDescent="0.2">
      <c r="A2237" s="60"/>
      <c r="B2237" s="60"/>
      <c r="C2237" s="60"/>
      <c r="D2237" s="60"/>
      <c r="E2237" s="60"/>
      <c r="F2237" s="60"/>
      <c r="G2237" s="60"/>
      <c r="H2237" s="60"/>
      <c r="I2237" s="60"/>
      <c r="J2237" s="60"/>
      <c r="K2237" s="60"/>
      <c r="L2237" s="60"/>
      <c r="M2237" s="60"/>
      <c r="N2237" s="60"/>
      <c r="O2237" s="60"/>
      <c r="P2237" s="60"/>
      <c r="Q2237" s="60"/>
      <c r="R2237" s="334">
        <v>6511</v>
      </c>
      <c r="S2237" s="319" t="s">
        <v>357</v>
      </c>
      <c r="BE2237" s="60"/>
      <c r="BR2237" s="60"/>
      <c r="BX2237" s="151"/>
      <c r="CB2237" s="151"/>
      <c r="CM2237" s="151"/>
      <c r="CO2237" s="151"/>
      <c r="CT2237" s="151"/>
      <c r="CY2237" s="151"/>
    </row>
    <row r="2238" spans="1:103" x14ac:dyDescent="0.2">
      <c r="A2238" s="60"/>
      <c r="B2238" s="60"/>
      <c r="C2238" s="60"/>
      <c r="D2238" s="60"/>
      <c r="E2238" s="60"/>
      <c r="F2238" s="60"/>
      <c r="G2238" s="60"/>
      <c r="H2238" s="60"/>
      <c r="I2238" s="60"/>
      <c r="J2238" s="60"/>
      <c r="K2238" s="60"/>
      <c r="L2238" s="60"/>
      <c r="M2238" s="60"/>
      <c r="N2238" s="60"/>
      <c r="O2238" s="60"/>
      <c r="P2238" s="60"/>
      <c r="Q2238" s="60"/>
      <c r="R2238" s="334">
        <v>6512</v>
      </c>
      <c r="S2238" s="319" t="s">
        <v>357</v>
      </c>
      <c r="BE2238" s="60"/>
      <c r="BR2238" s="60"/>
      <c r="BX2238" s="151"/>
      <c r="CB2238" s="151"/>
      <c r="CM2238" s="151"/>
      <c r="CO2238" s="151"/>
      <c r="CT2238" s="151"/>
      <c r="CY2238" s="151"/>
    </row>
    <row r="2239" spans="1:103" x14ac:dyDescent="0.2">
      <c r="A2239" s="60"/>
      <c r="B2239" s="60"/>
      <c r="C2239" s="60"/>
      <c r="D2239" s="60"/>
      <c r="E2239" s="60"/>
      <c r="F2239" s="60"/>
      <c r="G2239" s="60"/>
      <c r="H2239" s="60"/>
      <c r="I2239" s="60"/>
      <c r="J2239" s="60"/>
      <c r="K2239" s="60"/>
      <c r="L2239" s="60"/>
      <c r="M2239" s="60"/>
      <c r="N2239" s="60"/>
      <c r="O2239" s="60"/>
      <c r="P2239" s="60"/>
      <c r="Q2239" s="60"/>
      <c r="R2239" s="334">
        <v>6513</v>
      </c>
      <c r="S2239" s="319" t="s">
        <v>357</v>
      </c>
      <c r="BE2239" s="60"/>
      <c r="BR2239" s="60"/>
      <c r="BX2239" s="151"/>
      <c r="CB2239" s="151"/>
      <c r="CM2239" s="151"/>
      <c r="CO2239" s="151"/>
      <c r="CT2239" s="151"/>
      <c r="CY2239" s="151"/>
    </row>
    <row r="2240" spans="1:103" x14ac:dyDescent="0.2">
      <c r="A2240" s="60"/>
      <c r="B2240" s="60"/>
      <c r="C2240" s="60"/>
      <c r="D2240" s="60"/>
      <c r="E2240" s="60"/>
      <c r="F2240" s="60"/>
      <c r="G2240" s="60"/>
      <c r="H2240" s="60"/>
      <c r="I2240" s="60"/>
      <c r="J2240" s="60"/>
      <c r="K2240" s="60"/>
      <c r="L2240" s="60"/>
      <c r="M2240" s="60"/>
      <c r="N2240" s="60"/>
      <c r="O2240" s="60"/>
      <c r="P2240" s="60"/>
      <c r="Q2240" s="60"/>
      <c r="R2240" s="334">
        <v>6514</v>
      </c>
      <c r="S2240" s="319" t="s">
        <v>357</v>
      </c>
      <c r="BE2240" s="60"/>
      <c r="BR2240" s="60"/>
      <c r="BX2240" s="151"/>
      <c r="CB2240" s="151"/>
      <c r="CM2240" s="151"/>
      <c r="CO2240" s="151"/>
      <c r="CT2240" s="151"/>
      <c r="CY2240" s="151"/>
    </row>
    <row r="2241" spans="1:103" x14ac:dyDescent="0.2">
      <c r="A2241" s="60"/>
      <c r="B2241" s="60"/>
      <c r="C2241" s="60"/>
      <c r="D2241" s="60"/>
      <c r="E2241" s="60"/>
      <c r="F2241" s="60"/>
      <c r="G2241" s="60"/>
      <c r="H2241" s="60"/>
      <c r="I2241" s="60"/>
      <c r="J2241" s="60"/>
      <c r="K2241" s="60"/>
      <c r="L2241" s="60"/>
      <c r="M2241" s="60"/>
      <c r="N2241" s="60"/>
      <c r="O2241" s="60"/>
      <c r="P2241" s="60"/>
      <c r="Q2241" s="60"/>
      <c r="R2241" s="334">
        <v>6515</v>
      </c>
      <c r="S2241" s="319" t="s">
        <v>357</v>
      </c>
      <c r="BE2241" s="60"/>
      <c r="BR2241" s="60"/>
      <c r="BX2241" s="151"/>
      <c r="CB2241" s="151"/>
      <c r="CM2241" s="151"/>
      <c r="CO2241" s="151"/>
      <c r="CT2241" s="151"/>
      <c r="CY2241" s="151"/>
    </row>
    <row r="2242" spans="1:103" x14ac:dyDescent="0.2">
      <c r="A2242" s="60"/>
      <c r="B2242" s="60"/>
      <c r="C2242" s="60"/>
      <c r="D2242" s="60"/>
      <c r="E2242" s="60"/>
      <c r="F2242" s="60"/>
      <c r="G2242" s="60"/>
      <c r="H2242" s="60"/>
      <c r="I2242" s="60"/>
      <c r="J2242" s="60"/>
      <c r="K2242" s="60"/>
      <c r="L2242" s="60"/>
      <c r="M2242" s="60"/>
      <c r="N2242" s="60"/>
      <c r="O2242" s="60"/>
      <c r="P2242" s="60"/>
      <c r="Q2242" s="60"/>
      <c r="R2242" s="334">
        <v>6516</v>
      </c>
      <c r="S2242" s="319" t="s">
        <v>357</v>
      </c>
      <c r="BE2242" s="60"/>
      <c r="BR2242" s="60"/>
      <c r="BX2242" s="151"/>
      <c r="CB2242" s="151"/>
      <c r="CM2242" s="151"/>
      <c r="CO2242" s="151"/>
      <c r="CT2242" s="151"/>
      <c r="CY2242" s="151"/>
    </row>
    <row r="2243" spans="1:103" x14ac:dyDescent="0.2">
      <c r="A2243" s="60"/>
      <c r="B2243" s="60"/>
      <c r="C2243" s="60"/>
      <c r="D2243" s="60"/>
      <c r="E2243" s="60"/>
      <c r="F2243" s="60"/>
      <c r="G2243" s="60"/>
      <c r="H2243" s="60"/>
      <c r="I2243" s="60"/>
      <c r="J2243" s="60"/>
      <c r="K2243" s="60"/>
      <c r="L2243" s="60"/>
      <c r="M2243" s="60"/>
      <c r="N2243" s="60"/>
      <c r="O2243" s="60"/>
      <c r="P2243" s="60"/>
      <c r="Q2243" s="60"/>
      <c r="R2243" s="334">
        <v>6517</v>
      </c>
      <c r="S2243" s="319" t="s">
        <v>357</v>
      </c>
      <c r="BE2243" s="60"/>
      <c r="BR2243" s="60"/>
      <c r="BX2243" s="151"/>
      <c r="CB2243" s="151"/>
      <c r="CM2243" s="151"/>
      <c r="CO2243" s="151"/>
      <c r="CT2243" s="151"/>
      <c r="CY2243" s="151"/>
    </row>
    <row r="2244" spans="1:103" x14ac:dyDescent="0.2">
      <c r="A2244" s="60"/>
      <c r="B2244" s="60"/>
      <c r="C2244" s="60"/>
      <c r="D2244" s="60"/>
      <c r="E2244" s="60"/>
      <c r="F2244" s="60"/>
      <c r="G2244" s="60"/>
      <c r="H2244" s="60"/>
      <c r="I2244" s="60"/>
      <c r="J2244" s="60"/>
      <c r="K2244" s="60"/>
      <c r="L2244" s="60"/>
      <c r="M2244" s="60"/>
      <c r="N2244" s="60"/>
      <c r="O2244" s="60"/>
      <c r="P2244" s="60"/>
      <c r="Q2244" s="60"/>
      <c r="R2244" s="334">
        <v>6518</v>
      </c>
      <c r="S2244" s="319" t="s">
        <v>357</v>
      </c>
      <c r="BE2244" s="60"/>
      <c r="BR2244" s="60"/>
      <c r="BX2244" s="151"/>
      <c r="CB2244" s="151"/>
      <c r="CM2244" s="151"/>
      <c r="CO2244" s="151"/>
      <c r="CT2244" s="151"/>
      <c r="CY2244" s="151"/>
    </row>
    <row r="2245" spans="1:103" x14ac:dyDescent="0.2">
      <c r="A2245" s="60"/>
      <c r="B2245" s="60"/>
      <c r="C2245" s="60"/>
      <c r="D2245" s="60"/>
      <c r="E2245" s="60"/>
      <c r="F2245" s="60"/>
      <c r="G2245" s="60"/>
      <c r="H2245" s="60"/>
      <c r="I2245" s="60"/>
      <c r="J2245" s="60"/>
      <c r="K2245" s="60"/>
      <c r="L2245" s="60"/>
      <c r="M2245" s="60"/>
      <c r="N2245" s="60"/>
      <c r="O2245" s="60"/>
      <c r="P2245" s="60"/>
      <c r="Q2245" s="60"/>
      <c r="R2245" s="334">
        <v>6519</v>
      </c>
      <c r="S2245" s="319" t="s">
        <v>357</v>
      </c>
      <c r="BE2245" s="60"/>
      <c r="BR2245" s="60"/>
      <c r="BX2245" s="151"/>
      <c r="CB2245" s="151"/>
      <c r="CM2245" s="151"/>
      <c r="CO2245" s="151"/>
      <c r="CT2245" s="151"/>
      <c r="CY2245" s="151"/>
    </row>
    <row r="2246" spans="1:103" x14ac:dyDescent="0.2">
      <c r="A2246" s="60"/>
      <c r="B2246" s="60"/>
      <c r="C2246" s="60"/>
      <c r="D2246" s="60"/>
      <c r="E2246" s="60"/>
      <c r="F2246" s="60"/>
      <c r="G2246" s="60"/>
      <c r="H2246" s="60"/>
      <c r="I2246" s="60"/>
      <c r="J2246" s="60"/>
      <c r="K2246" s="60"/>
      <c r="L2246" s="60"/>
      <c r="M2246" s="60"/>
      <c r="N2246" s="60"/>
      <c r="O2246" s="60"/>
      <c r="P2246" s="60"/>
      <c r="Q2246" s="60"/>
      <c r="R2246" s="334">
        <v>6520</v>
      </c>
      <c r="S2246" s="319" t="s">
        <v>357</v>
      </c>
      <c r="BE2246" s="60"/>
      <c r="BR2246" s="60"/>
      <c r="BX2246" s="151"/>
      <c r="CB2246" s="151"/>
      <c r="CM2246" s="151"/>
      <c r="CO2246" s="151"/>
      <c r="CT2246" s="151"/>
      <c r="CY2246" s="151"/>
    </row>
    <row r="2247" spans="1:103" x14ac:dyDescent="0.2">
      <c r="A2247" s="60"/>
      <c r="B2247" s="60"/>
      <c r="C2247" s="60"/>
      <c r="D2247" s="60"/>
      <c r="E2247" s="60"/>
      <c r="F2247" s="60"/>
      <c r="G2247" s="60"/>
      <c r="H2247" s="60"/>
      <c r="I2247" s="60"/>
      <c r="J2247" s="60"/>
      <c r="K2247" s="60"/>
      <c r="L2247" s="60"/>
      <c r="M2247" s="60"/>
      <c r="N2247" s="60"/>
      <c r="O2247" s="60"/>
      <c r="P2247" s="60"/>
      <c r="Q2247" s="60"/>
      <c r="R2247" s="334">
        <v>6521</v>
      </c>
      <c r="S2247" s="319" t="s">
        <v>357</v>
      </c>
      <c r="BE2247" s="60"/>
      <c r="BR2247" s="60"/>
      <c r="BX2247" s="151"/>
      <c r="CB2247" s="151"/>
      <c r="CM2247" s="151"/>
      <c r="CO2247" s="151"/>
      <c r="CT2247" s="151"/>
      <c r="CY2247" s="151"/>
    </row>
    <row r="2248" spans="1:103" x14ac:dyDescent="0.2">
      <c r="A2248" s="60"/>
      <c r="B2248" s="60"/>
      <c r="C2248" s="60"/>
      <c r="D2248" s="60"/>
      <c r="E2248" s="60"/>
      <c r="F2248" s="60"/>
      <c r="G2248" s="60"/>
      <c r="H2248" s="60"/>
      <c r="I2248" s="60"/>
      <c r="J2248" s="60"/>
      <c r="K2248" s="60"/>
      <c r="L2248" s="60"/>
      <c r="M2248" s="60"/>
      <c r="N2248" s="60"/>
      <c r="O2248" s="60"/>
      <c r="P2248" s="60"/>
      <c r="Q2248" s="60"/>
      <c r="R2248" s="334">
        <v>6524</v>
      </c>
      <c r="S2248" s="319" t="s">
        <v>357</v>
      </c>
      <c r="BE2248" s="60"/>
      <c r="BR2248" s="60"/>
      <c r="BX2248" s="151"/>
      <c r="CB2248" s="151"/>
      <c r="CM2248" s="151"/>
      <c r="CO2248" s="151"/>
      <c r="CT2248" s="151"/>
      <c r="CY2248" s="151"/>
    </row>
    <row r="2249" spans="1:103" x14ac:dyDescent="0.2">
      <c r="A2249" s="60"/>
      <c r="B2249" s="60"/>
      <c r="C2249" s="60"/>
      <c r="D2249" s="60"/>
      <c r="E2249" s="60"/>
      <c r="F2249" s="60"/>
      <c r="G2249" s="60"/>
      <c r="H2249" s="60"/>
      <c r="I2249" s="60"/>
      <c r="J2249" s="60"/>
      <c r="K2249" s="60"/>
      <c r="L2249" s="60"/>
      <c r="M2249" s="60"/>
      <c r="N2249" s="60"/>
      <c r="O2249" s="60"/>
      <c r="P2249" s="60"/>
      <c r="Q2249" s="60"/>
      <c r="R2249" s="334">
        <v>6525</v>
      </c>
      <c r="S2249" s="319" t="s">
        <v>357</v>
      </c>
      <c r="BE2249" s="60"/>
      <c r="BR2249" s="60"/>
      <c r="BX2249" s="151"/>
      <c r="CB2249" s="151"/>
      <c r="CM2249" s="151"/>
      <c r="CO2249" s="151"/>
      <c r="CT2249" s="151"/>
      <c r="CY2249" s="151"/>
    </row>
    <row r="2250" spans="1:103" x14ac:dyDescent="0.2">
      <c r="A2250" s="60"/>
      <c r="B2250" s="60"/>
      <c r="C2250" s="60"/>
      <c r="D2250" s="60"/>
      <c r="E2250" s="60"/>
      <c r="F2250" s="60"/>
      <c r="G2250" s="60"/>
      <c r="H2250" s="60"/>
      <c r="I2250" s="60"/>
      <c r="J2250" s="60"/>
      <c r="K2250" s="60"/>
      <c r="L2250" s="60"/>
      <c r="M2250" s="60"/>
      <c r="N2250" s="60"/>
      <c r="O2250" s="60"/>
      <c r="P2250" s="60"/>
      <c r="Q2250" s="60"/>
      <c r="R2250" s="334">
        <v>6530</v>
      </c>
      <c r="S2250" s="319" t="s">
        <v>357</v>
      </c>
      <c r="BE2250" s="60"/>
      <c r="BR2250" s="60"/>
      <c r="BX2250" s="151"/>
      <c r="CB2250" s="151"/>
      <c r="CM2250" s="151"/>
      <c r="CO2250" s="151"/>
      <c r="CT2250" s="151"/>
      <c r="CY2250" s="151"/>
    </row>
    <row r="2251" spans="1:103" x14ac:dyDescent="0.2">
      <c r="A2251" s="60"/>
      <c r="B2251" s="60"/>
      <c r="C2251" s="60"/>
      <c r="D2251" s="60"/>
      <c r="E2251" s="60"/>
      <c r="F2251" s="60"/>
      <c r="G2251" s="60"/>
      <c r="H2251" s="60"/>
      <c r="I2251" s="60"/>
      <c r="J2251" s="60"/>
      <c r="K2251" s="60"/>
      <c r="L2251" s="60"/>
      <c r="M2251" s="60"/>
      <c r="N2251" s="60"/>
      <c r="O2251" s="60"/>
      <c r="P2251" s="60"/>
      <c r="Q2251" s="60"/>
      <c r="R2251" s="334">
        <v>6531</v>
      </c>
      <c r="S2251" s="319" t="s">
        <v>357</v>
      </c>
      <c r="BE2251" s="60"/>
      <c r="BR2251" s="60"/>
      <c r="BX2251" s="151"/>
      <c r="CB2251" s="151"/>
      <c r="CM2251" s="151"/>
      <c r="CO2251" s="151"/>
      <c r="CT2251" s="151"/>
      <c r="CY2251" s="151"/>
    </row>
    <row r="2252" spans="1:103" x14ac:dyDescent="0.2">
      <c r="A2252" s="60"/>
      <c r="B2252" s="60"/>
      <c r="C2252" s="60"/>
      <c r="D2252" s="60"/>
      <c r="E2252" s="60"/>
      <c r="F2252" s="60"/>
      <c r="G2252" s="60"/>
      <c r="H2252" s="60"/>
      <c r="I2252" s="60"/>
      <c r="J2252" s="60"/>
      <c r="K2252" s="60"/>
      <c r="L2252" s="60"/>
      <c r="M2252" s="60"/>
      <c r="N2252" s="60"/>
      <c r="O2252" s="60"/>
      <c r="P2252" s="60"/>
      <c r="Q2252" s="60"/>
      <c r="R2252" s="334">
        <v>6532</v>
      </c>
      <c r="S2252" s="319" t="s">
        <v>357</v>
      </c>
      <c r="BE2252" s="60"/>
      <c r="BR2252" s="60"/>
      <c r="BX2252" s="151"/>
      <c r="CB2252" s="151"/>
      <c r="CM2252" s="151"/>
      <c r="CO2252" s="151"/>
      <c r="CT2252" s="151"/>
      <c r="CY2252" s="151"/>
    </row>
    <row r="2253" spans="1:103" x14ac:dyDescent="0.2">
      <c r="A2253" s="60"/>
      <c r="B2253" s="60"/>
      <c r="C2253" s="60"/>
      <c r="D2253" s="60"/>
      <c r="E2253" s="60"/>
      <c r="F2253" s="60"/>
      <c r="G2253" s="60"/>
      <c r="H2253" s="60"/>
      <c r="I2253" s="60"/>
      <c r="J2253" s="60"/>
      <c r="K2253" s="60"/>
      <c r="L2253" s="60"/>
      <c r="M2253" s="60"/>
      <c r="N2253" s="60"/>
      <c r="O2253" s="60"/>
      <c r="P2253" s="60"/>
      <c r="Q2253" s="60"/>
      <c r="R2253" s="334">
        <v>6533</v>
      </c>
      <c r="S2253" s="319" t="s">
        <v>357</v>
      </c>
      <c r="BE2253" s="60"/>
      <c r="BR2253" s="60"/>
      <c r="BX2253" s="151"/>
      <c r="CB2253" s="151"/>
      <c r="CM2253" s="151"/>
      <c r="CO2253" s="151"/>
      <c r="CT2253" s="151"/>
      <c r="CY2253" s="151"/>
    </row>
    <row r="2254" spans="1:103" x14ac:dyDescent="0.2">
      <c r="A2254" s="60"/>
      <c r="B2254" s="60"/>
      <c r="C2254" s="60"/>
      <c r="D2254" s="60"/>
      <c r="E2254" s="60"/>
      <c r="F2254" s="60"/>
      <c r="G2254" s="60"/>
      <c r="H2254" s="60"/>
      <c r="I2254" s="60"/>
      <c r="J2254" s="60"/>
      <c r="K2254" s="60"/>
      <c r="L2254" s="60"/>
      <c r="M2254" s="60"/>
      <c r="N2254" s="60"/>
      <c r="O2254" s="60"/>
      <c r="P2254" s="60"/>
      <c r="Q2254" s="60"/>
      <c r="R2254" s="334">
        <v>6534</v>
      </c>
      <c r="S2254" s="319" t="s">
        <v>357</v>
      </c>
      <c r="BE2254" s="60"/>
      <c r="BR2254" s="60"/>
      <c r="BX2254" s="151"/>
      <c r="CB2254" s="151"/>
      <c r="CM2254" s="151"/>
      <c r="CO2254" s="151"/>
      <c r="CT2254" s="151"/>
      <c r="CY2254" s="151"/>
    </row>
    <row r="2255" spans="1:103" x14ac:dyDescent="0.2">
      <c r="A2255" s="60"/>
      <c r="B2255" s="60"/>
      <c r="C2255" s="60"/>
      <c r="D2255" s="60"/>
      <c r="E2255" s="60"/>
      <c r="F2255" s="60"/>
      <c r="G2255" s="60"/>
      <c r="H2255" s="60"/>
      <c r="I2255" s="60"/>
      <c r="J2255" s="60"/>
      <c r="K2255" s="60"/>
      <c r="L2255" s="60"/>
      <c r="M2255" s="60"/>
      <c r="N2255" s="60"/>
      <c r="O2255" s="60"/>
      <c r="P2255" s="60"/>
      <c r="Q2255" s="60"/>
      <c r="R2255" s="334">
        <v>6535</v>
      </c>
      <c r="S2255" s="319" t="s">
        <v>357</v>
      </c>
      <c r="BE2255" s="60"/>
      <c r="BR2255" s="60"/>
      <c r="BX2255" s="151"/>
      <c r="CB2255" s="151"/>
      <c r="CM2255" s="151"/>
      <c r="CO2255" s="151"/>
      <c r="CT2255" s="151"/>
      <c r="CY2255" s="151"/>
    </row>
    <row r="2256" spans="1:103" x14ac:dyDescent="0.2">
      <c r="A2256" s="60"/>
      <c r="B2256" s="60"/>
      <c r="C2256" s="60"/>
      <c r="D2256" s="60"/>
      <c r="E2256" s="60"/>
      <c r="F2256" s="60"/>
      <c r="G2256" s="60"/>
      <c r="H2256" s="60"/>
      <c r="I2256" s="60"/>
      <c r="J2256" s="60"/>
      <c r="K2256" s="60"/>
      <c r="L2256" s="60"/>
      <c r="M2256" s="60"/>
      <c r="N2256" s="60"/>
      <c r="O2256" s="60"/>
      <c r="P2256" s="60"/>
      <c r="Q2256" s="60"/>
      <c r="R2256" s="334">
        <v>6536</v>
      </c>
      <c r="S2256" s="319" t="s">
        <v>357</v>
      </c>
      <c r="BE2256" s="60"/>
      <c r="BR2256" s="60"/>
      <c r="BX2256" s="151"/>
      <c r="CB2256" s="151"/>
      <c r="CM2256" s="151"/>
      <c r="CO2256" s="151"/>
      <c r="CT2256" s="151"/>
      <c r="CY2256" s="151"/>
    </row>
    <row r="2257" spans="1:103" x14ac:dyDescent="0.2">
      <c r="A2257" s="60"/>
      <c r="B2257" s="60"/>
      <c r="C2257" s="60"/>
      <c r="D2257" s="60"/>
      <c r="E2257" s="60"/>
      <c r="F2257" s="60"/>
      <c r="G2257" s="60"/>
      <c r="H2257" s="60"/>
      <c r="I2257" s="60"/>
      <c r="J2257" s="60"/>
      <c r="K2257" s="60"/>
      <c r="L2257" s="60"/>
      <c r="M2257" s="60"/>
      <c r="N2257" s="60"/>
      <c r="O2257" s="60"/>
      <c r="P2257" s="60"/>
      <c r="Q2257" s="60"/>
      <c r="R2257" s="334">
        <v>6537</v>
      </c>
      <c r="S2257" s="319" t="s">
        <v>357</v>
      </c>
      <c r="BE2257" s="60"/>
      <c r="BR2257" s="60"/>
      <c r="BX2257" s="151"/>
      <c r="CB2257" s="151"/>
      <c r="CM2257" s="151"/>
      <c r="CO2257" s="151"/>
      <c r="CT2257" s="151"/>
      <c r="CY2257" s="151"/>
    </row>
    <row r="2258" spans="1:103" x14ac:dyDescent="0.2">
      <c r="A2258" s="60"/>
      <c r="B2258" s="60"/>
      <c r="C2258" s="60"/>
      <c r="D2258" s="60"/>
      <c r="E2258" s="60"/>
      <c r="F2258" s="60"/>
      <c r="G2258" s="60"/>
      <c r="H2258" s="60"/>
      <c r="I2258" s="60"/>
      <c r="J2258" s="60"/>
      <c r="K2258" s="60"/>
      <c r="L2258" s="60"/>
      <c r="M2258" s="60"/>
      <c r="N2258" s="60"/>
      <c r="O2258" s="60"/>
      <c r="P2258" s="60"/>
      <c r="Q2258" s="60"/>
      <c r="R2258" s="334">
        <v>6538</v>
      </c>
      <c r="S2258" s="319" t="s">
        <v>357</v>
      </c>
      <c r="BE2258" s="60"/>
      <c r="BR2258" s="60"/>
      <c r="BX2258" s="151"/>
      <c r="CB2258" s="151"/>
      <c r="CM2258" s="151"/>
      <c r="CO2258" s="151"/>
      <c r="CT2258" s="151"/>
      <c r="CY2258" s="151"/>
    </row>
    <row r="2259" spans="1:103" x14ac:dyDescent="0.2">
      <c r="A2259" s="60"/>
      <c r="B2259" s="60"/>
      <c r="C2259" s="60"/>
      <c r="D2259" s="60"/>
      <c r="E2259" s="60"/>
      <c r="F2259" s="60"/>
      <c r="G2259" s="60"/>
      <c r="H2259" s="60"/>
      <c r="I2259" s="60"/>
      <c r="J2259" s="60"/>
      <c r="K2259" s="60"/>
      <c r="L2259" s="60"/>
      <c r="M2259" s="60"/>
      <c r="N2259" s="60"/>
      <c r="O2259" s="60"/>
      <c r="P2259" s="60"/>
      <c r="Q2259" s="60"/>
      <c r="R2259" s="334">
        <v>6540</v>
      </c>
      <c r="S2259" s="319" t="s">
        <v>357</v>
      </c>
      <c r="BE2259" s="60"/>
      <c r="BR2259" s="60"/>
      <c r="BX2259" s="151"/>
      <c r="CB2259" s="151"/>
      <c r="CM2259" s="151"/>
      <c r="CO2259" s="151"/>
      <c r="CT2259" s="151"/>
      <c r="CY2259" s="151"/>
    </row>
    <row r="2260" spans="1:103" x14ac:dyDescent="0.2">
      <c r="A2260" s="60"/>
      <c r="B2260" s="60"/>
      <c r="C2260" s="60"/>
      <c r="D2260" s="60"/>
      <c r="E2260" s="60"/>
      <c r="F2260" s="60"/>
      <c r="G2260" s="60"/>
      <c r="H2260" s="60"/>
      <c r="I2260" s="60"/>
      <c r="J2260" s="60"/>
      <c r="K2260" s="60"/>
      <c r="L2260" s="60"/>
      <c r="M2260" s="60"/>
      <c r="N2260" s="60"/>
      <c r="O2260" s="60"/>
      <c r="P2260" s="60"/>
      <c r="Q2260" s="60"/>
      <c r="R2260" s="334">
        <v>6601</v>
      </c>
      <c r="S2260" s="319" t="s">
        <v>357</v>
      </c>
      <c r="BE2260" s="60"/>
      <c r="BR2260" s="60"/>
      <c r="BX2260" s="151"/>
      <c r="CB2260" s="151"/>
      <c r="CM2260" s="151"/>
      <c r="CO2260" s="151"/>
      <c r="CT2260" s="151"/>
      <c r="CY2260" s="151"/>
    </row>
    <row r="2261" spans="1:103" x14ac:dyDescent="0.2">
      <c r="A2261" s="60"/>
      <c r="B2261" s="60"/>
      <c r="C2261" s="60"/>
      <c r="D2261" s="60"/>
      <c r="E2261" s="60"/>
      <c r="F2261" s="60"/>
      <c r="G2261" s="60"/>
      <c r="H2261" s="60"/>
      <c r="I2261" s="60"/>
      <c r="J2261" s="60"/>
      <c r="K2261" s="60"/>
      <c r="L2261" s="60"/>
      <c r="M2261" s="60"/>
      <c r="N2261" s="60"/>
      <c r="O2261" s="60"/>
      <c r="P2261" s="60"/>
      <c r="Q2261" s="60"/>
      <c r="R2261" s="334">
        <v>6602</v>
      </c>
      <c r="S2261" s="319" t="s">
        <v>357</v>
      </c>
      <c r="BE2261" s="60"/>
      <c r="BR2261" s="60"/>
      <c r="BX2261" s="151"/>
      <c r="CB2261" s="151"/>
      <c r="CM2261" s="151"/>
      <c r="CO2261" s="151"/>
      <c r="CT2261" s="151"/>
      <c r="CY2261" s="151"/>
    </row>
    <row r="2262" spans="1:103" x14ac:dyDescent="0.2">
      <c r="A2262" s="60"/>
      <c r="B2262" s="60"/>
      <c r="C2262" s="60"/>
      <c r="D2262" s="60"/>
      <c r="E2262" s="60"/>
      <c r="F2262" s="60"/>
      <c r="G2262" s="60"/>
      <c r="H2262" s="60"/>
      <c r="I2262" s="60"/>
      <c r="J2262" s="60"/>
      <c r="K2262" s="60"/>
      <c r="L2262" s="60"/>
      <c r="M2262" s="60"/>
      <c r="N2262" s="60"/>
      <c r="O2262" s="60"/>
      <c r="P2262" s="60"/>
      <c r="Q2262" s="60"/>
      <c r="R2262" s="334">
        <v>6604</v>
      </c>
      <c r="S2262" s="319" t="s">
        <v>357</v>
      </c>
      <c r="BE2262" s="60"/>
      <c r="BR2262" s="60"/>
      <c r="BX2262" s="151"/>
      <c r="CB2262" s="151"/>
      <c r="CM2262" s="151"/>
      <c r="CO2262" s="151"/>
      <c r="CT2262" s="151"/>
      <c r="CY2262" s="151"/>
    </row>
    <row r="2263" spans="1:103" x14ac:dyDescent="0.2">
      <c r="A2263" s="60"/>
      <c r="B2263" s="60"/>
      <c r="C2263" s="60"/>
      <c r="D2263" s="60"/>
      <c r="E2263" s="60"/>
      <c r="F2263" s="60"/>
      <c r="G2263" s="60"/>
      <c r="H2263" s="60"/>
      <c r="I2263" s="60"/>
      <c r="J2263" s="60"/>
      <c r="K2263" s="60"/>
      <c r="L2263" s="60"/>
      <c r="M2263" s="60"/>
      <c r="N2263" s="60"/>
      <c r="O2263" s="60"/>
      <c r="P2263" s="60"/>
      <c r="Q2263" s="60"/>
      <c r="R2263" s="334">
        <v>6605</v>
      </c>
      <c r="S2263" s="319" t="s">
        <v>357</v>
      </c>
      <c r="BE2263" s="60"/>
      <c r="BR2263" s="60"/>
      <c r="BX2263" s="151"/>
      <c r="CB2263" s="151"/>
      <c r="CM2263" s="151"/>
      <c r="CO2263" s="151"/>
      <c r="CT2263" s="151"/>
      <c r="CY2263" s="151"/>
    </row>
    <row r="2264" spans="1:103" x14ac:dyDescent="0.2">
      <c r="A2264" s="60"/>
      <c r="B2264" s="60"/>
      <c r="C2264" s="60"/>
      <c r="D2264" s="60"/>
      <c r="E2264" s="60"/>
      <c r="F2264" s="60"/>
      <c r="G2264" s="60"/>
      <c r="H2264" s="60"/>
      <c r="I2264" s="60"/>
      <c r="J2264" s="60"/>
      <c r="K2264" s="60"/>
      <c r="L2264" s="60"/>
      <c r="M2264" s="60"/>
      <c r="N2264" s="60"/>
      <c r="O2264" s="60"/>
      <c r="P2264" s="60"/>
      <c r="Q2264" s="60"/>
      <c r="R2264" s="334">
        <v>6606</v>
      </c>
      <c r="S2264" s="319" t="s">
        <v>357</v>
      </c>
      <c r="BE2264" s="60"/>
      <c r="BR2264" s="60"/>
      <c r="BX2264" s="151"/>
      <c r="CB2264" s="151"/>
      <c r="CM2264" s="151"/>
      <c r="CO2264" s="151"/>
      <c r="CT2264" s="151"/>
      <c r="CY2264" s="151"/>
    </row>
    <row r="2265" spans="1:103" x14ac:dyDescent="0.2">
      <c r="A2265" s="60"/>
      <c r="B2265" s="60"/>
      <c r="C2265" s="60"/>
      <c r="D2265" s="60"/>
      <c r="E2265" s="60"/>
      <c r="F2265" s="60"/>
      <c r="G2265" s="60"/>
      <c r="H2265" s="60"/>
      <c r="I2265" s="60"/>
      <c r="J2265" s="60"/>
      <c r="K2265" s="60"/>
      <c r="L2265" s="60"/>
      <c r="M2265" s="60"/>
      <c r="N2265" s="60"/>
      <c r="O2265" s="60"/>
      <c r="P2265" s="60"/>
      <c r="Q2265" s="60"/>
      <c r="R2265" s="334">
        <v>6607</v>
      </c>
      <c r="S2265" s="319" t="s">
        <v>357</v>
      </c>
      <c r="BE2265" s="60"/>
      <c r="BR2265" s="60"/>
      <c r="BX2265" s="151"/>
      <c r="CB2265" s="151"/>
      <c r="CM2265" s="151"/>
      <c r="CO2265" s="151"/>
      <c r="CT2265" s="151"/>
      <c r="CY2265" s="151"/>
    </row>
    <row r="2266" spans="1:103" x14ac:dyDescent="0.2">
      <c r="A2266" s="60"/>
      <c r="B2266" s="60"/>
      <c r="C2266" s="60"/>
      <c r="D2266" s="60"/>
      <c r="E2266" s="60"/>
      <c r="F2266" s="60"/>
      <c r="G2266" s="60"/>
      <c r="H2266" s="60"/>
      <c r="I2266" s="60"/>
      <c r="J2266" s="60"/>
      <c r="K2266" s="60"/>
      <c r="L2266" s="60"/>
      <c r="M2266" s="60"/>
      <c r="N2266" s="60"/>
      <c r="O2266" s="60"/>
      <c r="P2266" s="60"/>
      <c r="Q2266" s="60"/>
      <c r="R2266" s="334">
        <v>6608</v>
      </c>
      <c r="S2266" s="319" t="s">
        <v>357</v>
      </c>
      <c r="BE2266" s="60"/>
      <c r="BR2266" s="60"/>
      <c r="BX2266" s="151"/>
      <c r="CB2266" s="151"/>
      <c r="CM2266" s="151"/>
      <c r="CO2266" s="151"/>
      <c r="CT2266" s="151"/>
      <c r="CY2266" s="151"/>
    </row>
    <row r="2267" spans="1:103" x14ac:dyDescent="0.2">
      <c r="A2267" s="60"/>
      <c r="B2267" s="60"/>
      <c r="C2267" s="60"/>
      <c r="D2267" s="60"/>
      <c r="E2267" s="60"/>
      <c r="F2267" s="60"/>
      <c r="G2267" s="60"/>
      <c r="H2267" s="60"/>
      <c r="I2267" s="60"/>
      <c r="J2267" s="60"/>
      <c r="K2267" s="60"/>
      <c r="L2267" s="60"/>
      <c r="M2267" s="60"/>
      <c r="N2267" s="60"/>
      <c r="O2267" s="60"/>
      <c r="P2267" s="60"/>
      <c r="Q2267" s="60"/>
      <c r="R2267" s="334">
        <v>6610</v>
      </c>
      <c r="S2267" s="319" t="s">
        <v>357</v>
      </c>
      <c r="BE2267" s="60"/>
      <c r="BR2267" s="60"/>
      <c r="BX2267" s="151"/>
      <c r="CB2267" s="151"/>
      <c r="CM2267" s="151"/>
      <c r="CO2267" s="151"/>
      <c r="CT2267" s="151"/>
      <c r="CY2267" s="151"/>
    </row>
    <row r="2268" spans="1:103" x14ac:dyDescent="0.2">
      <c r="A2268" s="60"/>
      <c r="B2268" s="60"/>
      <c r="C2268" s="60"/>
      <c r="D2268" s="60"/>
      <c r="E2268" s="60"/>
      <c r="F2268" s="60"/>
      <c r="G2268" s="60"/>
      <c r="H2268" s="60"/>
      <c r="I2268" s="60"/>
      <c r="J2268" s="60"/>
      <c r="K2268" s="60"/>
      <c r="L2268" s="60"/>
      <c r="M2268" s="60"/>
      <c r="N2268" s="60"/>
      <c r="O2268" s="60"/>
      <c r="P2268" s="60"/>
      <c r="Q2268" s="60"/>
      <c r="R2268" s="334">
        <v>6611</v>
      </c>
      <c r="S2268" s="319" t="s">
        <v>357</v>
      </c>
      <c r="BE2268" s="60"/>
      <c r="BR2268" s="60"/>
      <c r="BX2268" s="151"/>
      <c r="CB2268" s="151"/>
      <c r="CM2268" s="151"/>
      <c r="CO2268" s="151"/>
      <c r="CT2268" s="151"/>
      <c r="CY2268" s="151"/>
    </row>
    <row r="2269" spans="1:103" x14ac:dyDescent="0.2">
      <c r="A2269" s="60"/>
      <c r="B2269" s="60"/>
      <c r="C2269" s="60"/>
      <c r="D2269" s="60"/>
      <c r="E2269" s="60"/>
      <c r="F2269" s="60"/>
      <c r="G2269" s="60"/>
      <c r="H2269" s="60"/>
      <c r="I2269" s="60"/>
      <c r="J2269" s="60"/>
      <c r="K2269" s="60"/>
      <c r="L2269" s="60"/>
      <c r="M2269" s="60"/>
      <c r="N2269" s="60"/>
      <c r="O2269" s="60"/>
      <c r="P2269" s="60"/>
      <c r="Q2269" s="60"/>
      <c r="R2269" s="334">
        <v>6612</v>
      </c>
      <c r="S2269" s="319" t="s">
        <v>357</v>
      </c>
      <c r="BE2269" s="60"/>
      <c r="BR2269" s="60"/>
      <c r="BX2269" s="151"/>
      <c r="CB2269" s="151"/>
      <c r="CM2269" s="151"/>
      <c r="CO2269" s="151"/>
      <c r="CT2269" s="151"/>
      <c r="CY2269" s="151"/>
    </row>
    <row r="2270" spans="1:103" x14ac:dyDescent="0.2">
      <c r="A2270" s="60"/>
      <c r="B2270" s="60"/>
      <c r="C2270" s="60"/>
      <c r="D2270" s="60"/>
      <c r="E2270" s="60"/>
      <c r="F2270" s="60"/>
      <c r="G2270" s="60"/>
      <c r="H2270" s="60"/>
      <c r="I2270" s="60"/>
      <c r="J2270" s="60"/>
      <c r="K2270" s="60"/>
      <c r="L2270" s="60"/>
      <c r="M2270" s="60"/>
      <c r="N2270" s="60"/>
      <c r="O2270" s="60"/>
      <c r="P2270" s="60"/>
      <c r="Q2270" s="60"/>
      <c r="R2270" s="334">
        <v>6614</v>
      </c>
      <c r="S2270" s="319" t="s">
        <v>357</v>
      </c>
      <c r="BE2270" s="60"/>
      <c r="BR2270" s="60"/>
      <c r="BX2270" s="151"/>
      <c r="CB2270" s="151"/>
      <c r="CM2270" s="151"/>
      <c r="CO2270" s="151"/>
      <c r="CT2270" s="151"/>
      <c r="CY2270" s="151"/>
    </row>
    <row r="2271" spans="1:103" x14ac:dyDescent="0.2">
      <c r="A2271" s="60"/>
      <c r="B2271" s="60"/>
      <c r="C2271" s="60"/>
      <c r="D2271" s="60"/>
      <c r="E2271" s="60"/>
      <c r="F2271" s="60"/>
      <c r="G2271" s="60"/>
      <c r="H2271" s="60"/>
      <c r="I2271" s="60"/>
      <c r="J2271" s="60"/>
      <c r="K2271" s="60"/>
      <c r="L2271" s="60"/>
      <c r="M2271" s="60"/>
      <c r="N2271" s="60"/>
      <c r="O2271" s="60"/>
      <c r="P2271" s="60"/>
      <c r="Q2271" s="60"/>
      <c r="R2271" s="334">
        <v>6615</v>
      </c>
      <c r="S2271" s="319" t="s">
        <v>357</v>
      </c>
      <c r="BE2271" s="60"/>
      <c r="BR2271" s="60"/>
      <c r="BX2271" s="151"/>
      <c r="CB2271" s="151"/>
      <c r="CM2271" s="151"/>
      <c r="CO2271" s="151"/>
      <c r="CT2271" s="151"/>
      <c r="CY2271" s="151"/>
    </row>
    <row r="2272" spans="1:103" x14ac:dyDescent="0.2">
      <c r="A2272" s="60"/>
      <c r="B2272" s="60"/>
      <c r="C2272" s="60"/>
      <c r="D2272" s="60"/>
      <c r="E2272" s="60"/>
      <c r="F2272" s="60"/>
      <c r="G2272" s="60"/>
      <c r="H2272" s="60"/>
      <c r="I2272" s="60"/>
      <c r="J2272" s="60"/>
      <c r="K2272" s="60"/>
      <c r="L2272" s="60"/>
      <c r="M2272" s="60"/>
      <c r="N2272" s="60"/>
      <c r="O2272" s="60"/>
      <c r="P2272" s="60"/>
      <c r="Q2272" s="60"/>
      <c r="R2272" s="334">
        <v>6673</v>
      </c>
      <c r="S2272" s="319" t="s">
        <v>357</v>
      </c>
      <c r="BE2272" s="60"/>
      <c r="BR2272" s="60"/>
      <c r="BX2272" s="151"/>
      <c r="CB2272" s="151"/>
      <c r="CM2272" s="151"/>
      <c r="CO2272" s="151"/>
      <c r="CT2272" s="151"/>
      <c r="CY2272" s="151"/>
    </row>
    <row r="2273" spans="1:103" x14ac:dyDescent="0.2">
      <c r="A2273" s="60"/>
      <c r="B2273" s="60"/>
      <c r="C2273" s="60"/>
      <c r="D2273" s="60"/>
      <c r="E2273" s="60"/>
      <c r="F2273" s="60"/>
      <c r="G2273" s="60"/>
      <c r="H2273" s="60"/>
      <c r="I2273" s="60"/>
      <c r="J2273" s="60"/>
      <c r="K2273" s="60"/>
      <c r="L2273" s="60"/>
      <c r="M2273" s="60"/>
      <c r="N2273" s="60"/>
      <c r="O2273" s="60"/>
      <c r="P2273" s="60"/>
      <c r="Q2273" s="60"/>
      <c r="R2273" s="334">
        <v>6699</v>
      </c>
      <c r="S2273" s="319" t="s">
        <v>357</v>
      </c>
      <c r="BE2273" s="60"/>
      <c r="BR2273" s="60"/>
      <c r="BX2273" s="151"/>
      <c r="CB2273" s="151"/>
      <c r="CM2273" s="151"/>
      <c r="CO2273" s="151"/>
      <c r="CT2273" s="151"/>
      <c r="CY2273" s="151"/>
    </row>
    <row r="2274" spans="1:103" x14ac:dyDescent="0.2">
      <c r="A2274" s="60"/>
      <c r="B2274" s="60"/>
      <c r="C2274" s="60"/>
      <c r="D2274" s="60"/>
      <c r="E2274" s="60"/>
      <c r="F2274" s="60"/>
      <c r="G2274" s="60"/>
      <c r="H2274" s="60"/>
      <c r="I2274" s="60"/>
      <c r="J2274" s="60"/>
      <c r="K2274" s="60"/>
      <c r="L2274" s="60"/>
      <c r="M2274" s="60"/>
      <c r="N2274" s="60"/>
      <c r="O2274" s="60"/>
      <c r="P2274" s="60"/>
      <c r="Q2274" s="60"/>
      <c r="R2274" s="334">
        <v>6701</v>
      </c>
      <c r="S2274" s="319" t="s">
        <v>357</v>
      </c>
      <c r="BE2274" s="60"/>
      <c r="BR2274" s="60"/>
      <c r="BX2274" s="151"/>
      <c r="CB2274" s="151"/>
      <c r="CM2274" s="151"/>
      <c r="CO2274" s="151"/>
      <c r="CT2274" s="151"/>
      <c r="CY2274" s="151"/>
    </row>
    <row r="2275" spans="1:103" x14ac:dyDescent="0.2">
      <c r="A2275" s="60"/>
      <c r="B2275" s="60"/>
      <c r="C2275" s="60"/>
      <c r="D2275" s="60"/>
      <c r="E2275" s="60"/>
      <c r="F2275" s="60"/>
      <c r="G2275" s="60"/>
      <c r="H2275" s="60"/>
      <c r="I2275" s="60"/>
      <c r="J2275" s="60"/>
      <c r="K2275" s="60"/>
      <c r="L2275" s="60"/>
      <c r="M2275" s="60"/>
      <c r="N2275" s="60"/>
      <c r="O2275" s="60"/>
      <c r="P2275" s="60"/>
      <c r="Q2275" s="60"/>
      <c r="R2275" s="334">
        <v>6702</v>
      </c>
      <c r="S2275" s="319" t="s">
        <v>357</v>
      </c>
      <c r="BE2275" s="60"/>
      <c r="BR2275" s="60"/>
      <c r="BX2275" s="151"/>
      <c r="CB2275" s="151"/>
      <c r="CM2275" s="151"/>
      <c r="CO2275" s="151"/>
      <c r="CT2275" s="151"/>
      <c r="CY2275" s="151"/>
    </row>
    <row r="2276" spans="1:103" x14ac:dyDescent="0.2">
      <c r="A2276" s="60"/>
      <c r="B2276" s="60"/>
      <c r="C2276" s="60"/>
      <c r="D2276" s="60"/>
      <c r="E2276" s="60"/>
      <c r="F2276" s="60"/>
      <c r="G2276" s="60"/>
      <c r="H2276" s="60"/>
      <c r="I2276" s="60"/>
      <c r="J2276" s="60"/>
      <c r="K2276" s="60"/>
      <c r="L2276" s="60"/>
      <c r="M2276" s="60"/>
      <c r="N2276" s="60"/>
      <c r="O2276" s="60"/>
      <c r="P2276" s="60"/>
      <c r="Q2276" s="60"/>
      <c r="R2276" s="334">
        <v>6703</v>
      </c>
      <c r="S2276" s="319" t="s">
        <v>357</v>
      </c>
      <c r="BE2276" s="60"/>
      <c r="BR2276" s="60"/>
      <c r="BX2276" s="151"/>
      <c r="CB2276" s="151"/>
      <c r="CM2276" s="151"/>
      <c r="CO2276" s="151"/>
      <c r="CT2276" s="151"/>
      <c r="CY2276" s="151"/>
    </row>
    <row r="2277" spans="1:103" x14ac:dyDescent="0.2">
      <c r="A2277" s="60"/>
      <c r="B2277" s="60"/>
      <c r="C2277" s="60"/>
      <c r="D2277" s="60"/>
      <c r="E2277" s="60"/>
      <c r="F2277" s="60"/>
      <c r="G2277" s="60"/>
      <c r="H2277" s="60"/>
      <c r="I2277" s="60"/>
      <c r="J2277" s="60"/>
      <c r="K2277" s="60"/>
      <c r="L2277" s="60"/>
      <c r="M2277" s="60"/>
      <c r="N2277" s="60"/>
      <c r="O2277" s="60"/>
      <c r="P2277" s="60"/>
      <c r="Q2277" s="60"/>
      <c r="R2277" s="334">
        <v>6704</v>
      </c>
      <c r="S2277" s="319" t="s">
        <v>357</v>
      </c>
      <c r="BE2277" s="60"/>
      <c r="BR2277" s="60"/>
      <c r="BX2277" s="151"/>
      <c r="CB2277" s="151"/>
      <c r="CM2277" s="151"/>
      <c r="CO2277" s="151"/>
      <c r="CT2277" s="151"/>
      <c r="CY2277" s="151"/>
    </row>
    <row r="2278" spans="1:103" x14ac:dyDescent="0.2">
      <c r="A2278" s="60"/>
      <c r="B2278" s="60"/>
      <c r="C2278" s="60"/>
      <c r="D2278" s="60"/>
      <c r="E2278" s="60"/>
      <c r="F2278" s="60"/>
      <c r="G2278" s="60"/>
      <c r="H2278" s="60"/>
      <c r="I2278" s="60"/>
      <c r="J2278" s="60"/>
      <c r="K2278" s="60"/>
      <c r="L2278" s="60"/>
      <c r="M2278" s="60"/>
      <c r="N2278" s="60"/>
      <c r="O2278" s="60"/>
      <c r="P2278" s="60"/>
      <c r="Q2278" s="60"/>
      <c r="R2278" s="334">
        <v>6705</v>
      </c>
      <c r="S2278" s="319" t="s">
        <v>357</v>
      </c>
      <c r="BE2278" s="60"/>
      <c r="BR2278" s="60"/>
      <c r="BX2278" s="151"/>
      <c r="CB2278" s="151"/>
      <c r="CM2278" s="151"/>
      <c r="CO2278" s="151"/>
      <c r="CT2278" s="151"/>
      <c r="CY2278" s="151"/>
    </row>
    <row r="2279" spans="1:103" x14ac:dyDescent="0.2">
      <c r="A2279" s="60"/>
      <c r="B2279" s="60"/>
      <c r="C2279" s="60"/>
      <c r="D2279" s="60"/>
      <c r="E2279" s="60"/>
      <c r="F2279" s="60"/>
      <c r="G2279" s="60"/>
      <c r="H2279" s="60"/>
      <c r="I2279" s="60"/>
      <c r="J2279" s="60"/>
      <c r="K2279" s="60"/>
      <c r="L2279" s="60"/>
      <c r="M2279" s="60"/>
      <c r="N2279" s="60"/>
      <c r="O2279" s="60"/>
      <c r="P2279" s="60"/>
      <c r="Q2279" s="60"/>
      <c r="R2279" s="334">
        <v>6706</v>
      </c>
      <c r="S2279" s="319" t="s">
        <v>357</v>
      </c>
      <c r="BE2279" s="60"/>
      <c r="BR2279" s="60"/>
      <c r="BX2279" s="151"/>
      <c r="CB2279" s="151"/>
      <c r="CM2279" s="151"/>
      <c r="CO2279" s="151"/>
      <c r="CT2279" s="151"/>
      <c r="CY2279" s="151"/>
    </row>
    <row r="2280" spans="1:103" x14ac:dyDescent="0.2">
      <c r="A2280" s="60"/>
      <c r="B2280" s="60"/>
      <c r="C2280" s="60"/>
      <c r="D2280" s="60"/>
      <c r="E2280" s="60"/>
      <c r="F2280" s="60"/>
      <c r="G2280" s="60"/>
      <c r="H2280" s="60"/>
      <c r="I2280" s="60"/>
      <c r="J2280" s="60"/>
      <c r="K2280" s="60"/>
      <c r="L2280" s="60"/>
      <c r="M2280" s="60"/>
      <c r="N2280" s="60"/>
      <c r="O2280" s="60"/>
      <c r="P2280" s="60"/>
      <c r="Q2280" s="60"/>
      <c r="R2280" s="334">
        <v>6708</v>
      </c>
      <c r="S2280" s="319" t="s">
        <v>357</v>
      </c>
      <c r="BE2280" s="60"/>
      <c r="BR2280" s="60"/>
      <c r="BX2280" s="151"/>
      <c r="CB2280" s="151"/>
      <c r="CM2280" s="151"/>
      <c r="CO2280" s="151"/>
      <c r="CT2280" s="151"/>
      <c r="CY2280" s="151"/>
    </row>
    <row r="2281" spans="1:103" x14ac:dyDescent="0.2">
      <c r="A2281" s="60"/>
      <c r="B2281" s="60"/>
      <c r="C2281" s="60"/>
      <c r="D2281" s="60"/>
      <c r="E2281" s="60"/>
      <c r="F2281" s="60"/>
      <c r="G2281" s="60"/>
      <c r="H2281" s="60"/>
      <c r="I2281" s="60"/>
      <c r="J2281" s="60"/>
      <c r="K2281" s="60"/>
      <c r="L2281" s="60"/>
      <c r="M2281" s="60"/>
      <c r="N2281" s="60"/>
      <c r="O2281" s="60"/>
      <c r="P2281" s="60"/>
      <c r="Q2281" s="60"/>
      <c r="R2281" s="334">
        <v>6710</v>
      </c>
      <c r="S2281" s="319" t="s">
        <v>357</v>
      </c>
      <c r="BE2281" s="60"/>
      <c r="BR2281" s="60"/>
      <c r="BX2281" s="151"/>
      <c r="CB2281" s="151"/>
      <c r="CM2281" s="151"/>
      <c r="CO2281" s="151"/>
      <c r="CT2281" s="151"/>
      <c r="CY2281" s="151"/>
    </row>
    <row r="2282" spans="1:103" x14ac:dyDescent="0.2">
      <c r="A2282" s="60"/>
      <c r="B2282" s="60"/>
      <c r="C2282" s="60"/>
      <c r="D2282" s="60"/>
      <c r="E2282" s="60"/>
      <c r="F2282" s="60"/>
      <c r="G2282" s="60"/>
      <c r="H2282" s="60"/>
      <c r="I2282" s="60"/>
      <c r="J2282" s="60"/>
      <c r="K2282" s="60"/>
      <c r="L2282" s="60"/>
      <c r="M2282" s="60"/>
      <c r="N2282" s="60"/>
      <c r="O2282" s="60"/>
      <c r="P2282" s="60"/>
      <c r="Q2282" s="60"/>
      <c r="R2282" s="334">
        <v>6712</v>
      </c>
      <c r="S2282" s="319" t="s">
        <v>357</v>
      </c>
      <c r="BE2282" s="60"/>
      <c r="BR2282" s="60"/>
      <c r="BX2282" s="151"/>
      <c r="CB2282" s="151"/>
      <c r="CM2282" s="151"/>
      <c r="CO2282" s="151"/>
      <c r="CT2282" s="151"/>
      <c r="CY2282" s="151"/>
    </row>
    <row r="2283" spans="1:103" x14ac:dyDescent="0.2">
      <c r="A2283" s="60"/>
      <c r="B2283" s="60"/>
      <c r="C2283" s="60"/>
      <c r="D2283" s="60"/>
      <c r="E2283" s="60"/>
      <c r="F2283" s="60"/>
      <c r="G2283" s="60"/>
      <c r="H2283" s="60"/>
      <c r="I2283" s="60"/>
      <c r="J2283" s="60"/>
      <c r="K2283" s="60"/>
      <c r="L2283" s="60"/>
      <c r="M2283" s="60"/>
      <c r="N2283" s="60"/>
      <c r="O2283" s="60"/>
      <c r="P2283" s="60"/>
      <c r="Q2283" s="60"/>
      <c r="R2283" s="334">
        <v>6716</v>
      </c>
      <c r="S2283" s="319" t="s">
        <v>357</v>
      </c>
      <c r="BE2283" s="60"/>
      <c r="BR2283" s="60"/>
      <c r="BX2283" s="151"/>
      <c r="CB2283" s="151"/>
      <c r="CM2283" s="151"/>
      <c r="CO2283" s="151"/>
      <c r="CT2283" s="151"/>
      <c r="CY2283" s="151"/>
    </row>
    <row r="2284" spans="1:103" x14ac:dyDescent="0.2">
      <c r="A2284" s="60"/>
      <c r="B2284" s="60"/>
      <c r="C2284" s="60"/>
      <c r="D2284" s="60"/>
      <c r="E2284" s="60"/>
      <c r="F2284" s="60"/>
      <c r="G2284" s="60"/>
      <c r="H2284" s="60"/>
      <c r="I2284" s="60"/>
      <c r="J2284" s="60"/>
      <c r="K2284" s="60"/>
      <c r="L2284" s="60"/>
      <c r="M2284" s="60"/>
      <c r="N2284" s="60"/>
      <c r="O2284" s="60"/>
      <c r="P2284" s="60"/>
      <c r="Q2284" s="60"/>
      <c r="R2284" s="334">
        <v>6720</v>
      </c>
      <c r="S2284" s="319" t="s">
        <v>357</v>
      </c>
      <c r="BE2284" s="60"/>
      <c r="BR2284" s="60"/>
      <c r="BX2284" s="151"/>
      <c r="CB2284" s="151"/>
      <c r="CM2284" s="151"/>
      <c r="CO2284" s="151"/>
      <c r="CT2284" s="151"/>
      <c r="CY2284" s="151"/>
    </row>
    <row r="2285" spans="1:103" x14ac:dyDescent="0.2">
      <c r="A2285" s="60"/>
      <c r="B2285" s="60"/>
      <c r="C2285" s="60"/>
      <c r="D2285" s="60"/>
      <c r="E2285" s="60"/>
      <c r="F2285" s="60"/>
      <c r="G2285" s="60"/>
      <c r="H2285" s="60"/>
      <c r="I2285" s="60"/>
      <c r="J2285" s="60"/>
      <c r="K2285" s="60"/>
      <c r="L2285" s="60"/>
      <c r="M2285" s="60"/>
      <c r="N2285" s="60"/>
      <c r="O2285" s="60"/>
      <c r="P2285" s="60"/>
      <c r="Q2285" s="60"/>
      <c r="R2285" s="334">
        <v>6721</v>
      </c>
      <c r="S2285" s="319" t="s">
        <v>357</v>
      </c>
      <c r="BE2285" s="60"/>
      <c r="BR2285" s="60"/>
      <c r="BX2285" s="151"/>
      <c r="CB2285" s="151"/>
      <c r="CM2285" s="151"/>
      <c r="CO2285" s="151"/>
      <c r="CT2285" s="151"/>
      <c r="CY2285" s="151"/>
    </row>
    <row r="2286" spans="1:103" x14ac:dyDescent="0.2">
      <c r="A2286" s="60"/>
      <c r="B2286" s="60"/>
      <c r="C2286" s="60"/>
      <c r="D2286" s="60"/>
      <c r="E2286" s="60"/>
      <c r="F2286" s="60"/>
      <c r="G2286" s="60"/>
      <c r="H2286" s="60"/>
      <c r="I2286" s="60"/>
      <c r="J2286" s="60"/>
      <c r="K2286" s="60"/>
      <c r="L2286" s="60"/>
      <c r="M2286" s="60"/>
      <c r="N2286" s="60"/>
      <c r="O2286" s="60"/>
      <c r="P2286" s="60"/>
      <c r="Q2286" s="60"/>
      <c r="R2286" s="334">
        <v>6722</v>
      </c>
      <c r="S2286" s="319" t="s">
        <v>357</v>
      </c>
      <c r="BE2286" s="60"/>
      <c r="BR2286" s="60"/>
      <c r="BX2286" s="151"/>
      <c r="CB2286" s="151"/>
      <c r="CM2286" s="151"/>
      <c r="CO2286" s="151"/>
      <c r="CT2286" s="151"/>
      <c r="CY2286" s="151"/>
    </row>
    <row r="2287" spans="1:103" x14ac:dyDescent="0.2">
      <c r="A2287" s="60"/>
      <c r="B2287" s="60"/>
      <c r="C2287" s="60"/>
      <c r="D2287" s="60"/>
      <c r="E2287" s="60"/>
      <c r="F2287" s="60"/>
      <c r="G2287" s="60"/>
      <c r="H2287" s="60"/>
      <c r="I2287" s="60"/>
      <c r="J2287" s="60"/>
      <c r="K2287" s="60"/>
      <c r="L2287" s="60"/>
      <c r="M2287" s="60"/>
      <c r="N2287" s="60"/>
      <c r="O2287" s="60"/>
      <c r="P2287" s="60"/>
      <c r="Q2287" s="60"/>
      <c r="R2287" s="334">
        <v>6723</v>
      </c>
      <c r="S2287" s="319" t="s">
        <v>357</v>
      </c>
      <c r="BE2287" s="60"/>
      <c r="BR2287" s="60"/>
      <c r="BX2287" s="151"/>
      <c r="CB2287" s="151"/>
      <c r="CM2287" s="151"/>
      <c r="CO2287" s="151"/>
      <c r="CT2287" s="151"/>
      <c r="CY2287" s="151"/>
    </row>
    <row r="2288" spans="1:103" x14ac:dyDescent="0.2">
      <c r="A2288" s="60"/>
      <c r="B2288" s="60"/>
      <c r="C2288" s="60"/>
      <c r="D2288" s="60"/>
      <c r="E2288" s="60"/>
      <c r="F2288" s="60"/>
      <c r="G2288" s="60"/>
      <c r="H2288" s="60"/>
      <c r="I2288" s="60"/>
      <c r="J2288" s="60"/>
      <c r="K2288" s="60"/>
      <c r="L2288" s="60"/>
      <c r="M2288" s="60"/>
      <c r="N2288" s="60"/>
      <c r="O2288" s="60"/>
      <c r="P2288" s="60"/>
      <c r="Q2288" s="60"/>
      <c r="R2288" s="334">
        <v>6724</v>
      </c>
      <c r="S2288" s="319" t="s">
        <v>357</v>
      </c>
      <c r="BE2288" s="60"/>
      <c r="BR2288" s="60"/>
      <c r="BX2288" s="151"/>
      <c r="CB2288" s="151"/>
      <c r="CM2288" s="151"/>
      <c r="CO2288" s="151"/>
      <c r="CT2288" s="151"/>
      <c r="CY2288" s="151"/>
    </row>
    <row r="2289" spans="1:103" x14ac:dyDescent="0.2">
      <c r="A2289" s="60"/>
      <c r="B2289" s="60"/>
      <c r="C2289" s="60"/>
      <c r="D2289" s="60"/>
      <c r="E2289" s="60"/>
      <c r="F2289" s="60"/>
      <c r="G2289" s="60"/>
      <c r="H2289" s="60"/>
      <c r="I2289" s="60"/>
      <c r="J2289" s="60"/>
      <c r="K2289" s="60"/>
      <c r="L2289" s="60"/>
      <c r="M2289" s="60"/>
      <c r="N2289" s="60"/>
      <c r="O2289" s="60"/>
      <c r="P2289" s="60"/>
      <c r="Q2289" s="60"/>
      <c r="R2289" s="334">
        <v>6725</v>
      </c>
      <c r="S2289" s="319" t="s">
        <v>357</v>
      </c>
      <c r="BE2289" s="60"/>
      <c r="BR2289" s="60"/>
      <c r="BX2289" s="151"/>
      <c r="CB2289" s="151"/>
      <c r="CM2289" s="151"/>
      <c r="CO2289" s="151"/>
      <c r="CT2289" s="151"/>
      <c r="CY2289" s="151"/>
    </row>
    <row r="2290" spans="1:103" x14ac:dyDescent="0.2">
      <c r="A2290" s="60"/>
      <c r="B2290" s="60"/>
      <c r="C2290" s="60"/>
      <c r="D2290" s="60"/>
      <c r="E2290" s="60"/>
      <c r="F2290" s="60"/>
      <c r="G2290" s="60"/>
      <c r="H2290" s="60"/>
      <c r="I2290" s="60"/>
      <c r="J2290" s="60"/>
      <c r="K2290" s="60"/>
      <c r="L2290" s="60"/>
      <c r="M2290" s="60"/>
      <c r="N2290" s="60"/>
      <c r="O2290" s="60"/>
      <c r="P2290" s="60"/>
      <c r="Q2290" s="60"/>
      <c r="R2290" s="334">
        <v>6726</v>
      </c>
      <c r="S2290" s="319" t="s">
        <v>357</v>
      </c>
      <c r="BE2290" s="60"/>
      <c r="BR2290" s="60"/>
      <c r="BX2290" s="151"/>
      <c r="CB2290" s="151"/>
      <c r="CM2290" s="151"/>
      <c r="CO2290" s="151"/>
      <c r="CT2290" s="151"/>
      <c r="CY2290" s="151"/>
    </row>
    <row r="2291" spans="1:103" x14ac:dyDescent="0.2">
      <c r="A2291" s="60"/>
      <c r="B2291" s="60"/>
      <c r="C2291" s="60"/>
      <c r="D2291" s="60"/>
      <c r="E2291" s="60"/>
      <c r="F2291" s="60"/>
      <c r="G2291" s="60"/>
      <c r="H2291" s="60"/>
      <c r="I2291" s="60"/>
      <c r="J2291" s="60"/>
      <c r="K2291" s="60"/>
      <c r="L2291" s="60"/>
      <c r="M2291" s="60"/>
      <c r="N2291" s="60"/>
      <c r="O2291" s="60"/>
      <c r="P2291" s="60"/>
      <c r="Q2291" s="60"/>
      <c r="R2291" s="334">
        <v>6749</v>
      </c>
      <c r="S2291" s="319" t="s">
        <v>357</v>
      </c>
      <c r="BE2291" s="60"/>
      <c r="BR2291" s="60"/>
      <c r="BX2291" s="151"/>
      <c r="CB2291" s="151"/>
      <c r="CM2291" s="151"/>
      <c r="CO2291" s="151"/>
      <c r="CT2291" s="151"/>
      <c r="CY2291" s="151"/>
    </row>
    <row r="2292" spans="1:103" x14ac:dyDescent="0.2">
      <c r="A2292" s="60"/>
      <c r="B2292" s="60"/>
      <c r="C2292" s="60"/>
      <c r="D2292" s="60"/>
      <c r="E2292" s="60"/>
      <c r="F2292" s="60"/>
      <c r="G2292" s="60"/>
      <c r="H2292" s="60"/>
      <c r="I2292" s="60"/>
      <c r="J2292" s="60"/>
      <c r="K2292" s="60"/>
      <c r="L2292" s="60"/>
      <c r="M2292" s="60"/>
      <c r="N2292" s="60"/>
      <c r="O2292" s="60"/>
      <c r="P2292" s="60"/>
      <c r="Q2292" s="60"/>
      <c r="R2292" s="334">
        <v>6750</v>
      </c>
      <c r="S2292" s="319" t="s">
        <v>357</v>
      </c>
      <c r="BE2292" s="60"/>
      <c r="BR2292" s="60"/>
      <c r="BX2292" s="151"/>
      <c r="CB2292" s="151"/>
      <c r="CM2292" s="151"/>
      <c r="CO2292" s="151"/>
      <c r="CT2292" s="151"/>
      <c r="CY2292" s="151"/>
    </row>
    <row r="2293" spans="1:103" x14ac:dyDescent="0.2">
      <c r="A2293" s="60"/>
      <c r="B2293" s="60"/>
      <c r="C2293" s="60"/>
      <c r="D2293" s="60"/>
      <c r="E2293" s="60"/>
      <c r="F2293" s="60"/>
      <c r="G2293" s="60"/>
      <c r="H2293" s="60"/>
      <c r="I2293" s="60"/>
      <c r="J2293" s="60"/>
      <c r="K2293" s="60"/>
      <c r="L2293" s="60"/>
      <c r="M2293" s="60"/>
      <c r="N2293" s="60"/>
      <c r="O2293" s="60"/>
      <c r="P2293" s="60"/>
      <c r="Q2293" s="60"/>
      <c r="R2293" s="334">
        <v>6751</v>
      </c>
      <c r="S2293" s="319" t="s">
        <v>357</v>
      </c>
      <c r="BE2293" s="60"/>
      <c r="BR2293" s="60"/>
      <c r="BX2293" s="151"/>
      <c r="CB2293" s="151"/>
      <c r="CM2293" s="151"/>
      <c r="CO2293" s="151"/>
      <c r="CT2293" s="151"/>
      <c r="CY2293" s="151"/>
    </row>
    <row r="2294" spans="1:103" x14ac:dyDescent="0.2">
      <c r="A2294" s="60"/>
      <c r="B2294" s="60"/>
      <c r="C2294" s="60"/>
      <c r="D2294" s="60"/>
      <c r="E2294" s="60"/>
      <c r="F2294" s="60"/>
      <c r="G2294" s="60"/>
      <c r="H2294" s="60"/>
      <c r="I2294" s="60"/>
      <c r="J2294" s="60"/>
      <c r="K2294" s="60"/>
      <c r="L2294" s="60"/>
      <c r="M2294" s="60"/>
      <c r="N2294" s="60"/>
      <c r="O2294" s="60"/>
      <c r="P2294" s="60"/>
      <c r="Q2294" s="60"/>
      <c r="R2294" s="334">
        <v>6752</v>
      </c>
      <c r="S2294" s="319" t="s">
        <v>357</v>
      </c>
      <c r="BE2294" s="60"/>
      <c r="BR2294" s="60"/>
      <c r="BX2294" s="151"/>
      <c r="CB2294" s="151"/>
      <c r="CM2294" s="151"/>
      <c r="CO2294" s="151"/>
      <c r="CT2294" s="151"/>
      <c r="CY2294" s="151"/>
    </row>
    <row r="2295" spans="1:103" x14ac:dyDescent="0.2">
      <c r="A2295" s="60"/>
      <c r="B2295" s="60"/>
      <c r="C2295" s="60"/>
      <c r="D2295" s="60"/>
      <c r="E2295" s="60"/>
      <c r="F2295" s="60"/>
      <c r="G2295" s="60"/>
      <c r="H2295" s="60"/>
      <c r="I2295" s="60"/>
      <c r="J2295" s="60"/>
      <c r="K2295" s="60"/>
      <c r="L2295" s="60"/>
      <c r="M2295" s="60"/>
      <c r="N2295" s="60"/>
      <c r="O2295" s="60"/>
      <c r="P2295" s="60"/>
      <c r="Q2295" s="60"/>
      <c r="R2295" s="334">
        <v>6753</v>
      </c>
      <c r="S2295" s="319" t="s">
        <v>357</v>
      </c>
      <c r="BE2295" s="60"/>
      <c r="BR2295" s="60"/>
      <c r="BX2295" s="151"/>
      <c r="CB2295" s="151"/>
      <c r="CM2295" s="151"/>
      <c r="CO2295" s="151"/>
      <c r="CT2295" s="151"/>
      <c r="CY2295" s="151"/>
    </row>
    <row r="2296" spans="1:103" x14ac:dyDescent="0.2">
      <c r="A2296" s="60"/>
      <c r="B2296" s="60"/>
      <c r="C2296" s="60"/>
      <c r="D2296" s="60"/>
      <c r="E2296" s="60"/>
      <c r="F2296" s="60"/>
      <c r="G2296" s="60"/>
      <c r="H2296" s="60"/>
      <c r="I2296" s="60"/>
      <c r="J2296" s="60"/>
      <c r="K2296" s="60"/>
      <c r="L2296" s="60"/>
      <c r="M2296" s="60"/>
      <c r="N2296" s="60"/>
      <c r="O2296" s="60"/>
      <c r="P2296" s="60"/>
      <c r="Q2296" s="60"/>
      <c r="R2296" s="334">
        <v>6754</v>
      </c>
      <c r="S2296" s="319" t="s">
        <v>357</v>
      </c>
      <c r="BE2296" s="60"/>
      <c r="BR2296" s="60"/>
      <c r="BX2296" s="151"/>
      <c r="CB2296" s="151"/>
      <c r="CM2296" s="151"/>
      <c r="CO2296" s="151"/>
      <c r="CT2296" s="151"/>
      <c r="CY2296" s="151"/>
    </row>
    <row r="2297" spans="1:103" x14ac:dyDescent="0.2">
      <c r="A2297" s="60"/>
      <c r="B2297" s="60"/>
      <c r="C2297" s="60"/>
      <c r="D2297" s="60"/>
      <c r="E2297" s="60"/>
      <c r="F2297" s="60"/>
      <c r="G2297" s="60"/>
      <c r="H2297" s="60"/>
      <c r="I2297" s="60"/>
      <c r="J2297" s="60"/>
      <c r="K2297" s="60"/>
      <c r="L2297" s="60"/>
      <c r="M2297" s="60"/>
      <c r="N2297" s="60"/>
      <c r="O2297" s="60"/>
      <c r="P2297" s="60"/>
      <c r="Q2297" s="60"/>
      <c r="R2297" s="334">
        <v>6755</v>
      </c>
      <c r="S2297" s="319" t="s">
        <v>357</v>
      </c>
      <c r="BE2297" s="60"/>
      <c r="BR2297" s="60"/>
      <c r="BX2297" s="151"/>
      <c r="CB2297" s="151"/>
      <c r="CM2297" s="151"/>
      <c r="CO2297" s="151"/>
      <c r="CT2297" s="151"/>
      <c r="CY2297" s="151"/>
    </row>
    <row r="2298" spans="1:103" x14ac:dyDescent="0.2">
      <c r="A2298" s="60"/>
      <c r="B2298" s="60"/>
      <c r="C2298" s="60"/>
      <c r="D2298" s="60"/>
      <c r="E2298" s="60"/>
      <c r="F2298" s="60"/>
      <c r="G2298" s="60"/>
      <c r="H2298" s="60"/>
      <c r="I2298" s="60"/>
      <c r="J2298" s="60"/>
      <c r="K2298" s="60"/>
      <c r="L2298" s="60"/>
      <c r="M2298" s="60"/>
      <c r="N2298" s="60"/>
      <c r="O2298" s="60"/>
      <c r="P2298" s="60"/>
      <c r="Q2298" s="60"/>
      <c r="R2298" s="334">
        <v>6756</v>
      </c>
      <c r="S2298" s="319" t="s">
        <v>357</v>
      </c>
      <c r="BE2298" s="60"/>
      <c r="BR2298" s="60"/>
      <c r="BX2298" s="151"/>
      <c r="CB2298" s="151"/>
      <c r="CM2298" s="151"/>
      <c r="CO2298" s="151"/>
      <c r="CT2298" s="151"/>
      <c r="CY2298" s="151"/>
    </row>
    <row r="2299" spans="1:103" x14ac:dyDescent="0.2">
      <c r="A2299" s="60"/>
      <c r="B2299" s="60"/>
      <c r="C2299" s="60"/>
      <c r="D2299" s="60"/>
      <c r="E2299" s="60"/>
      <c r="F2299" s="60"/>
      <c r="G2299" s="60"/>
      <c r="H2299" s="60"/>
      <c r="I2299" s="60"/>
      <c r="J2299" s="60"/>
      <c r="K2299" s="60"/>
      <c r="L2299" s="60"/>
      <c r="M2299" s="60"/>
      <c r="N2299" s="60"/>
      <c r="O2299" s="60"/>
      <c r="P2299" s="60"/>
      <c r="Q2299" s="60"/>
      <c r="R2299" s="334">
        <v>6757</v>
      </c>
      <c r="S2299" s="319" t="s">
        <v>357</v>
      </c>
      <c r="BE2299" s="60"/>
      <c r="BR2299" s="60"/>
      <c r="BX2299" s="151"/>
      <c r="CB2299" s="151"/>
      <c r="CM2299" s="151"/>
      <c r="CO2299" s="151"/>
      <c r="CT2299" s="151"/>
      <c r="CY2299" s="151"/>
    </row>
    <row r="2300" spans="1:103" x14ac:dyDescent="0.2">
      <c r="A2300" s="60"/>
      <c r="B2300" s="60"/>
      <c r="C2300" s="60"/>
      <c r="D2300" s="60"/>
      <c r="E2300" s="60"/>
      <c r="F2300" s="60"/>
      <c r="G2300" s="60"/>
      <c r="H2300" s="60"/>
      <c r="I2300" s="60"/>
      <c r="J2300" s="60"/>
      <c r="K2300" s="60"/>
      <c r="L2300" s="60"/>
      <c r="M2300" s="60"/>
      <c r="N2300" s="60"/>
      <c r="O2300" s="60"/>
      <c r="P2300" s="60"/>
      <c r="Q2300" s="60"/>
      <c r="R2300" s="334">
        <v>6758</v>
      </c>
      <c r="S2300" s="319" t="s">
        <v>357</v>
      </c>
      <c r="BE2300" s="60"/>
      <c r="BR2300" s="60"/>
      <c r="BX2300" s="151"/>
      <c r="CB2300" s="151"/>
      <c r="CM2300" s="151"/>
      <c r="CO2300" s="151"/>
      <c r="CT2300" s="151"/>
      <c r="CY2300" s="151"/>
    </row>
    <row r="2301" spans="1:103" x14ac:dyDescent="0.2">
      <c r="A2301" s="60"/>
      <c r="B2301" s="60"/>
      <c r="C2301" s="60"/>
      <c r="D2301" s="60"/>
      <c r="E2301" s="60"/>
      <c r="F2301" s="60"/>
      <c r="G2301" s="60"/>
      <c r="H2301" s="60"/>
      <c r="I2301" s="60"/>
      <c r="J2301" s="60"/>
      <c r="K2301" s="60"/>
      <c r="L2301" s="60"/>
      <c r="M2301" s="60"/>
      <c r="N2301" s="60"/>
      <c r="O2301" s="60"/>
      <c r="P2301" s="60"/>
      <c r="Q2301" s="60"/>
      <c r="R2301" s="334">
        <v>6759</v>
      </c>
      <c r="S2301" s="319" t="s">
        <v>357</v>
      </c>
      <c r="BE2301" s="60"/>
      <c r="BR2301" s="60"/>
      <c r="BX2301" s="151"/>
      <c r="CB2301" s="151"/>
      <c r="CM2301" s="151"/>
      <c r="CO2301" s="151"/>
      <c r="CT2301" s="151"/>
      <c r="CY2301" s="151"/>
    </row>
    <row r="2302" spans="1:103" x14ac:dyDescent="0.2">
      <c r="A2302" s="60"/>
      <c r="B2302" s="60"/>
      <c r="C2302" s="60"/>
      <c r="D2302" s="60"/>
      <c r="E2302" s="60"/>
      <c r="F2302" s="60"/>
      <c r="G2302" s="60"/>
      <c r="H2302" s="60"/>
      <c r="I2302" s="60"/>
      <c r="J2302" s="60"/>
      <c r="K2302" s="60"/>
      <c r="L2302" s="60"/>
      <c r="M2302" s="60"/>
      <c r="N2302" s="60"/>
      <c r="O2302" s="60"/>
      <c r="P2302" s="60"/>
      <c r="Q2302" s="60"/>
      <c r="R2302" s="334">
        <v>6762</v>
      </c>
      <c r="S2302" s="319" t="s">
        <v>357</v>
      </c>
      <c r="BE2302" s="60"/>
      <c r="BR2302" s="60"/>
      <c r="BX2302" s="151"/>
      <c r="CB2302" s="151"/>
      <c r="CM2302" s="151"/>
      <c r="CO2302" s="151"/>
      <c r="CT2302" s="151"/>
      <c r="CY2302" s="151"/>
    </row>
    <row r="2303" spans="1:103" x14ac:dyDescent="0.2">
      <c r="A2303" s="60"/>
      <c r="B2303" s="60"/>
      <c r="C2303" s="60"/>
      <c r="D2303" s="60"/>
      <c r="E2303" s="60"/>
      <c r="F2303" s="60"/>
      <c r="G2303" s="60"/>
      <c r="H2303" s="60"/>
      <c r="I2303" s="60"/>
      <c r="J2303" s="60"/>
      <c r="K2303" s="60"/>
      <c r="L2303" s="60"/>
      <c r="M2303" s="60"/>
      <c r="N2303" s="60"/>
      <c r="O2303" s="60"/>
      <c r="P2303" s="60"/>
      <c r="Q2303" s="60"/>
      <c r="R2303" s="334">
        <v>6763</v>
      </c>
      <c r="S2303" s="319" t="s">
        <v>357</v>
      </c>
      <c r="BE2303" s="60"/>
      <c r="BR2303" s="60"/>
      <c r="BX2303" s="151"/>
      <c r="CB2303" s="151"/>
      <c r="CM2303" s="151"/>
      <c r="CO2303" s="151"/>
      <c r="CT2303" s="151"/>
      <c r="CY2303" s="151"/>
    </row>
    <row r="2304" spans="1:103" x14ac:dyDescent="0.2">
      <c r="A2304" s="60"/>
      <c r="B2304" s="60"/>
      <c r="C2304" s="60"/>
      <c r="D2304" s="60"/>
      <c r="E2304" s="60"/>
      <c r="F2304" s="60"/>
      <c r="G2304" s="60"/>
      <c r="H2304" s="60"/>
      <c r="I2304" s="60"/>
      <c r="J2304" s="60"/>
      <c r="K2304" s="60"/>
      <c r="L2304" s="60"/>
      <c r="M2304" s="60"/>
      <c r="N2304" s="60"/>
      <c r="O2304" s="60"/>
      <c r="P2304" s="60"/>
      <c r="Q2304" s="60"/>
      <c r="R2304" s="334">
        <v>6770</v>
      </c>
      <c r="S2304" s="319" t="s">
        <v>357</v>
      </c>
      <c r="BE2304" s="60"/>
      <c r="BR2304" s="60"/>
      <c r="BX2304" s="151"/>
      <c r="CB2304" s="151"/>
      <c r="CM2304" s="151"/>
      <c r="CO2304" s="151"/>
      <c r="CT2304" s="151"/>
      <c r="CY2304" s="151"/>
    </row>
    <row r="2305" spans="1:103" x14ac:dyDescent="0.2">
      <c r="A2305" s="60"/>
      <c r="B2305" s="60"/>
      <c r="C2305" s="60"/>
      <c r="D2305" s="60"/>
      <c r="E2305" s="60"/>
      <c r="F2305" s="60"/>
      <c r="G2305" s="60"/>
      <c r="H2305" s="60"/>
      <c r="I2305" s="60"/>
      <c r="J2305" s="60"/>
      <c r="K2305" s="60"/>
      <c r="L2305" s="60"/>
      <c r="M2305" s="60"/>
      <c r="N2305" s="60"/>
      <c r="O2305" s="60"/>
      <c r="P2305" s="60"/>
      <c r="Q2305" s="60"/>
      <c r="R2305" s="334">
        <v>6776</v>
      </c>
      <c r="S2305" s="319" t="s">
        <v>357</v>
      </c>
      <c r="BE2305" s="60"/>
      <c r="BR2305" s="60"/>
      <c r="BX2305" s="151"/>
      <c r="CB2305" s="151"/>
      <c r="CM2305" s="151"/>
      <c r="CO2305" s="151"/>
      <c r="CT2305" s="151"/>
      <c r="CY2305" s="151"/>
    </row>
    <row r="2306" spans="1:103" x14ac:dyDescent="0.2">
      <c r="A2306" s="60"/>
      <c r="B2306" s="60"/>
      <c r="C2306" s="60"/>
      <c r="D2306" s="60"/>
      <c r="E2306" s="60"/>
      <c r="F2306" s="60"/>
      <c r="G2306" s="60"/>
      <c r="H2306" s="60"/>
      <c r="I2306" s="60"/>
      <c r="J2306" s="60"/>
      <c r="K2306" s="60"/>
      <c r="L2306" s="60"/>
      <c r="M2306" s="60"/>
      <c r="N2306" s="60"/>
      <c r="O2306" s="60"/>
      <c r="P2306" s="60"/>
      <c r="Q2306" s="60"/>
      <c r="R2306" s="334">
        <v>6777</v>
      </c>
      <c r="S2306" s="319" t="s">
        <v>357</v>
      </c>
      <c r="BE2306" s="60"/>
      <c r="BR2306" s="60"/>
      <c r="BX2306" s="151"/>
      <c r="CB2306" s="151"/>
      <c r="CM2306" s="151"/>
      <c r="CO2306" s="151"/>
      <c r="CT2306" s="151"/>
      <c r="CY2306" s="151"/>
    </row>
    <row r="2307" spans="1:103" x14ac:dyDescent="0.2">
      <c r="A2307" s="60"/>
      <c r="B2307" s="60"/>
      <c r="C2307" s="60"/>
      <c r="D2307" s="60"/>
      <c r="E2307" s="60"/>
      <c r="F2307" s="60"/>
      <c r="G2307" s="60"/>
      <c r="H2307" s="60"/>
      <c r="I2307" s="60"/>
      <c r="J2307" s="60"/>
      <c r="K2307" s="60"/>
      <c r="L2307" s="60"/>
      <c r="M2307" s="60"/>
      <c r="N2307" s="60"/>
      <c r="O2307" s="60"/>
      <c r="P2307" s="60"/>
      <c r="Q2307" s="60"/>
      <c r="R2307" s="334">
        <v>6778</v>
      </c>
      <c r="S2307" s="319" t="s">
        <v>357</v>
      </c>
      <c r="BE2307" s="60"/>
      <c r="BR2307" s="60"/>
      <c r="BX2307" s="151"/>
      <c r="CB2307" s="151"/>
      <c r="CM2307" s="151"/>
      <c r="CO2307" s="151"/>
      <c r="CT2307" s="151"/>
      <c r="CY2307" s="151"/>
    </row>
    <row r="2308" spans="1:103" x14ac:dyDescent="0.2">
      <c r="A2308" s="60"/>
      <c r="B2308" s="60"/>
      <c r="C2308" s="60"/>
      <c r="D2308" s="60"/>
      <c r="E2308" s="60"/>
      <c r="F2308" s="60"/>
      <c r="G2308" s="60"/>
      <c r="H2308" s="60"/>
      <c r="I2308" s="60"/>
      <c r="J2308" s="60"/>
      <c r="K2308" s="60"/>
      <c r="L2308" s="60"/>
      <c r="M2308" s="60"/>
      <c r="N2308" s="60"/>
      <c r="O2308" s="60"/>
      <c r="P2308" s="60"/>
      <c r="Q2308" s="60"/>
      <c r="R2308" s="334">
        <v>6779</v>
      </c>
      <c r="S2308" s="319" t="s">
        <v>357</v>
      </c>
      <c r="BE2308" s="60"/>
      <c r="BR2308" s="60"/>
      <c r="BX2308" s="151"/>
      <c r="CB2308" s="151"/>
      <c r="CM2308" s="151"/>
      <c r="CO2308" s="151"/>
      <c r="CT2308" s="151"/>
      <c r="CY2308" s="151"/>
    </row>
    <row r="2309" spans="1:103" x14ac:dyDescent="0.2">
      <c r="A2309" s="60"/>
      <c r="B2309" s="60"/>
      <c r="C2309" s="60"/>
      <c r="D2309" s="60"/>
      <c r="E2309" s="60"/>
      <c r="F2309" s="60"/>
      <c r="G2309" s="60"/>
      <c r="H2309" s="60"/>
      <c r="I2309" s="60"/>
      <c r="J2309" s="60"/>
      <c r="K2309" s="60"/>
      <c r="L2309" s="60"/>
      <c r="M2309" s="60"/>
      <c r="N2309" s="60"/>
      <c r="O2309" s="60"/>
      <c r="P2309" s="60"/>
      <c r="Q2309" s="60"/>
      <c r="R2309" s="334">
        <v>6781</v>
      </c>
      <c r="S2309" s="319" t="s">
        <v>357</v>
      </c>
      <c r="BE2309" s="60"/>
      <c r="BR2309" s="60"/>
      <c r="BX2309" s="151"/>
      <c r="CB2309" s="151"/>
      <c r="CM2309" s="151"/>
      <c r="CO2309" s="151"/>
      <c r="CT2309" s="151"/>
      <c r="CY2309" s="151"/>
    </row>
    <row r="2310" spans="1:103" x14ac:dyDescent="0.2">
      <c r="A2310" s="60"/>
      <c r="B2310" s="60"/>
      <c r="C2310" s="60"/>
      <c r="D2310" s="60"/>
      <c r="E2310" s="60"/>
      <c r="F2310" s="60"/>
      <c r="G2310" s="60"/>
      <c r="H2310" s="60"/>
      <c r="I2310" s="60"/>
      <c r="J2310" s="60"/>
      <c r="K2310" s="60"/>
      <c r="L2310" s="60"/>
      <c r="M2310" s="60"/>
      <c r="N2310" s="60"/>
      <c r="O2310" s="60"/>
      <c r="P2310" s="60"/>
      <c r="Q2310" s="60"/>
      <c r="R2310" s="334">
        <v>6782</v>
      </c>
      <c r="S2310" s="319" t="s">
        <v>357</v>
      </c>
      <c r="BE2310" s="60"/>
      <c r="BR2310" s="60"/>
      <c r="BX2310" s="151"/>
      <c r="CB2310" s="151"/>
      <c r="CM2310" s="151"/>
      <c r="CO2310" s="151"/>
      <c r="CT2310" s="151"/>
      <c r="CY2310" s="151"/>
    </row>
    <row r="2311" spans="1:103" x14ac:dyDescent="0.2">
      <c r="A2311" s="60"/>
      <c r="B2311" s="60"/>
      <c r="C2311" s="60"/>
      <c r="D2311" s="60"/>
      <c r="E2311" s="60"/>
      <c r="F2311" s="60"/>
      <c r="G2311" s="60"/>
      <c r="H2311" s="60"/>
      <c r="I2311" s="60"/>
      <c r="J2311" s="60"/>
      <c r="K2311" s="60"/>
      <c r="L2311" s="60"/>
      <c r="M2311" s="60"/>
      <c r="N2311" s="60"/>
      <c r="O2311" s="60"/>
      <c r="P2311" s="60"/>
      <c r="Q2311" s="60"/>
      <c r="R2311" s="334">
        <v>6783</v>
      </c>
      <c r="S2311" s="319" t="s">
        <v>357</v>
      </c>
      <c r="BE2311" s="60"/>
      <c r="BR2311" s="60"/>
      <c r="BX2311" s="151"/>
      <c r="CB2311" s="151"/>
      <c r="CM2311" s="151"/>
      <c r="CO2311" s="151"/>
      <c r="CT2311" s="151"/>
      <c r="CY2311" s="151"/>
    </row>
    <row r="2312" spans="1:103" x14ac:dyDescent="0.2">
      <c r="A2312" s="60"/>
      <c r="B2312" s="60"/>
      <c r="C2312" s="60"/>
      <c r="D2312" s="60"/>
      <c r="E2312" s="60"/>
      <c r="F2312" s="60"/>
      <c r="G2312" s="60"/>
      <c r="H2312" s="60"/>
      <c r="I2312" s="60"/>
      <c r="J2312" s="60"/>
      <c r="K2312" s="60"/>
      <c r="L2312" s="60"/>
      <c r="M2312" s="60"/>
      <c r="N2312" s="60"/>
      <c r="O2312" s="60"/>
      <c r="P2312" s="60"/>
      <c r="Q2312" s="60"/>
      <c r="R2312" s="334">
        <v>6784</v>
      </c>
      <c r="S2312" s="319" t="s">
        <v>357</v>
      </c>
      <c r="BE2312" s="60"/>
      <c r="BR2312" s="60"/>
      <c r="BX2312" s="151"/>
      <c r="CB2312" s="151"/>
      <c r="CM2312" s="151"/>
      <c r="CO2312" s="151"/>
      <c r="CT2312" s="151"/>
      <c r="CY2312" s="151"/>
    </row>
    <row r="2313" spans="1:103" x14ac:dyDescent="0.2">
      <c r="A2313" s="60"/>
      <c r="B2313" s="60"/>
      <c r="C2313" s="60"/>
      <c r="D2313" s="60"/>
      <c r="E2313" s="60"/>
      <c r="F2313" s="60"/>
      <c r="G2313" s="60"/>
      <c r="H2313" s="60"/>
      <c r="I2313" s="60"/>
      <c r="J2313" s="60"/>
      <c r="K2313" s="60"/>
      <c r="L2313" s="60"/>
      <c r="M2313" s="60"/>
      <c r="N2313" s="60"/>
      <c r="O2313" s="60"/>
      <c r="P2313" s="60"/>
      <c r="Q2313" s="60"/>
      <c r="R2313" s="334">
        <v>6785</v>
      </c>
      <c r="S2313" s="319" t="s">
        <v>357</v>
      </c>
      <c r="BE2313" s="60"/>
      <c r="BR2313" s="60"/>
      <c r="BX2313" s="151"/>
      <c r="CB2313" s="151"/>
      <c r="CM2313" s="151"/>
      <c r="CO2313" s="151"/>
      <c r="CT2313" s="151"/>
      <c r="CY2313" s="151"/>
    </row>
    <row r="2314" spans="1:103" x14ac:dyDescent="0.2">
      <c r="A2314" s="60"/>
      <c r="B2314" s="60"/>
      <c r="C2314" s="60"/>
      <c r="D2314" s="60"/>
      <c r="E2314" s="60"/>
      <c r="F2314" s="60"/>
      <c r="G2314" s="60"/>
      <c r="H2314" s="60"/>
      <c r="I2314" s="60"/>
      <c r="J2314" s="60"/>
      <c r="K2314" s="60"/>
      <c r="L2314" s="60"/>
      <c r="M2314" s="60"/>
      <c r="N2314" s="60"/>
      <c r="O2314" s="60"/>
      <c r="P2314" s="60"/>
      <c r="Q2314" s="60"/>
      <c r="R2314" s="334">
        <v>6786</v>
      </c>
      <c r="S2314" s="319" t="s">
        <v>357</v>
      </c>
      <c r="BE2314" s="60"/>
      <c r="BR2314" s="60"/>
      <c r="BX2314" s="151"/>
      <c r="CB2314" s="151"/>
      <c r="CM2314" s="151"/>
      <c r="CO2314" s="151"/>
      <c r="CT2314" s="151"/>
      <c r="CY2314" s="151"/>
    </row>
    <row r="2315" spans="1:103" x14ac:dyDescent="0.2">
      <c r="A2315" s="60"/>
      <c r="B2315" s="60"/>
      <c r="C2315" s="60"/>
      <c r="D2315" s="60"/>
      <c r="E2315" s="60"/>
      <c r="F2315" s="60"/>
      <c r="G2315" s="60"/>
      <c r="H2315" s="60"/>
      <c r="I2315" s="60"/>
      <c r="J2315" s="60"/>
      <c r="K2315" s="60"/>
      <c r="L2315" s="60"/>
      <c r="M2315" s="60"/>
      <c r="N2315" s="60"/>
      <c r="O2315" s="60"/>
      <c r="P2315" s="60"/>
      <c r="Q2315" s="60"/>
      <c r="R2315" s="334">
        <v>6787</v>
      </c>
      <c r="S2315" s="319" t="s">
        <v>357</v>
      </c>
      <c r="BE2315" s="60"/>
      <c r="BR2315" s="60"/>
      <c r="BX2315" s="151"/>
      <c r="CB2315" s="151"/>
      <c r="CM2315" s="151"/>
      <c r="CO2315" s="151"/>
      <c r="CT2315" s="151"/>
      <c r="CY2315" s="151"/>
    </row>
    <row r="2316" spans="1:103" x14ac:dyDescent="0.2">
      <c r="A2316" s="60"/>
      <c r="B2316" s="60"/>
      <c r="C2316" s="60"/>
      <c r="D2316" s="60"/>
      <c r="E2316" s="60"/>
      <c r="F2316" s="60"/>
      <c r="G2316" s="60"/>
      <c r="H2316" s="60"/>
      <c r="I2316" s="60"/>
      <c r="J2316" s="60"/>
      <c r="K2316" s="60"/>
      <c r="L2316" s="60"/>
      <c r="M2316" s="60"/>
      <c r="N2316" s="60"/>
      <c r="O2316" s="60"/>
      <c r="P2316" s="60"/>
      <c r="Q2316" s="60"/>
      <c r="R2316" s="334">
        <v>6790</v>
      </c>
      <c r="S2316" s="319" t="s">
        <v>357</v>
      </c>
      <c r="BE2316" s="60"/>
      <c r="BR2316" s="60"/>
      <c r="BX2316" s="151"/>
      <c r="CB2316" s="151"/>
      <c r="CM2316" s="151"/>
      <c r="CO2316" s="151"/>
      <c r="CT2316" s="151"/>
      <c r="CY2316" s="151"/>
    </row>
    <row r="2317" spans="1:103" x14ac:dyDescent="0.2">
      <c r="A2317" s="60"/>
      <c r="B2317" s="60"/>
      <c r="C2317" s="60"/>
      <c r="D2317" s="60"/>
      <c r="E2317" s="60"/>
      <c r="F2317" s="60"/>
      <c r="G2317" s="60"/>
      <c r="H2317" s="60"/>
      <c r="I2317" s="60"/>
      <c r="J2317" s="60"/>
      <c r="K2317" s="60"/>
      <c r="L2317" s="60"/>
      <c r="M2317" s="60"/>
      <c r="N2317" s="60"/>
      <c r="O2317" s="60"/>
      <c r="P2317" s="60"/>
      <c r="Q2317" s="60"/>
      <c r="R2317" s="334">
        <v>6791</v>
      </c>
      <c r="S2317" s="319" t="s">
        <v>357</v>
      </c>
      <c r="BE2317" s="60"/>
      <c r="BR2317" s="60"/>
      <c r="BX2317" s="151"/>
      <c r="CB2317" s="151"/>
      <c r="CM2317" s="151"/>
      <c r="CO2317" s="151"/>
      <c r="CT2317" s="151"/>
      <c r="CY2317" s="151"/>
    </row>
    <row r="2318" spans="1:103" x14ac:dyDescent="0.2">
      <c r="A2318" s="60"/>
      <c r="B2318" s="60"/>
      <c r="C2318" s="60"/>
      <c r="D2318" s="60"/>
      <c r="E2318" s="60"/>
      <c r="F2318" s="60"/>
      <c r="G2318" s="60"/>
      <c r="H2318" s="60"/>
      <c r="I2318" s="60"/>
      <c r="J2318" s="60"/>
      <c r="K2318" s="60"/>
      <c r="L2318" s="60"/>
      <c r="M2318" s="60"/>
      <c r="N2318" s="60"/>
      <c r="O2318" s="60"/>
      <c r="P2318" s="60"/>
      <c r="Q2318" s="60"/>
      <c r="R2318" s="334">
        <v>6792</v>
      </c>
      <c r="S2318" s="319" t="s">
        <v>357</v>
      </c>
      <c r="BE2318" s="60"/>
      <c r="BR2318" s="60"/>
      <c r="BX2318" s="151"/>
      <c r="CB2318" s="151"/>
      <c r="CM2318" s="151"/>
      <c r="CO2318" s="151"/>
      <c r="CT2318" s="151"/>
      <c r="CY2318" s="151"/>
    </row>
    <row r="2319" spans="1:103" x14ac:dyDescent="0.2">
      <c r="A2319" s="60"/>
      <c r="B2319" s="60"/>
      <c r="C2319" s="60"/>
      <c r="D2319" s="60"/>
      <c r="E2319" s="60"/>
      <c r="F2319" s="60"/>
      <c r="G2319" s="60"/>
      <c r="H2319" s="60"/>
      <c r="I2319" s="60"/>
      <c r="J2319" s="60"/>
      <c r="K2319" s="60"/>
      <c r="L2319" s="60"/>
      <c r="M2319" s="60"/>
      <c r="N2319" s="60"/>
      <c r="O2319" s="60"/>
      <c r="P2319" s="60"/>
      <c r="Q2319" s="60"/>
      <c r="R2319" s="334">
        <v>6793</v>
      </c>
      <c r="S2319" s="319" t="s">
        <v>357</v>
      </c>
      <c r="BE2319" s="60"/>
      <c r="BR2319" s="60"/>
      <c r="BX2319" s="151"/>
      <c r="CB2319" s="151"/>
      <c r="CM2319" s="151"/>
      <c r="CO2319" s="151"/>
      <c r="CT2319" s="151"/>
      <c r="CY2319" s="151"/>
    </row>
    <row r="2320" spans="1:103" x14ac:dyDescent="0.2">
      <c r="A2320" s="60"/>
      <c r="B2320" s="60"/>
      <c r="C2320" s="60"/>
      <c r="D2320" s="60"/>
      <c r="E2320" s="60"/>
      <c r="F2320" s="60"/>
      <c r="G2320" s="60"/>
      <c r="H2320" s="60"/>
      <c r="I2320" s="60"/>
      <c r="J2320" s="60"/>
      <c r="K2320" s="60"/>
      <c r="L2320" s="60"/>
      <c r="M2320" s="60"/>
      <c r="N2320" s="60"/>
      <c r="O2320" s="60"/>
      <c r="P2320" s="60"/>
      <c r="Q2320" s="60"/>
      <c r="R2320" s="334">
        <v>6794</v>
      </c>
      <c r="S2320" s="319" t="s">
        <v>357</v>
      </c>
      <c r="BE2320" s="60"/>
      <c r="BR2320" s="60"/>
      <c r="BX2320" s="151"/>
      <c r="CB2320" s="151"/>
      <c r="CM2320" s="151"/>
      <c r="CO2320" s="151"/>
      <c r="CT2320" s="151"/>
      <c r="CY2320" s="151"/>
    </row>
    <row r="2321" spans="1:103" x14ac:dyDescent="0.2">
      <c r="A2321" s="60"/>
      <c r="B2321" s="60"/>
      <c r="C2321" s="60"/>
      <c r="D2321" s="60"/>
      <c r="E2321" s="60"/>
      <c r="F2321" s="60"/>
      <c r="G2321" s="60"/>
      <c r="H2321" s="60"/>
      <c r="I2321" s="60"/>
      <c r="J2321" s="60"/>
      <c r="K2321" s="60"/>
      <c r="L2321" s="60"/>
      <c r="M2321" s="60"/>
      <c r="N2321" s="60"/>
      <c r="O2321" s="60"/>
      <c r="P2321" s="60"/>
      <c r="Q2321" s="60"/>
      <c r="R2321" s="334">
        <v>6795</v>
      </c>
      <c r="S2321" s="319" t="s">
        <v>357</v>
      </c>
      <c r="BE2321" s="60"/>
      <c r="BR2321" s="60"/>
      <c r="BX2321" s="151"/>
      <c r="CB2321" s="151"/>
      <c r="CM2321" s="151"/>
      <c r="CO2321" s="151"/>
      <c r="CT2321" s="151"/>
      <c r="CY2321" s="151"/>
    </row>
    <row r="2322" spans="1:103" x14ac:dyDescent="0.2">
      <c r="A2322" s="60"/>
      <c r="B2322" s="60"/>
      <c r="C2322" s="60"/>
      <c r="D2322" s="60"/>
      <c r="E2322" s="60"/>
      <c r="F2322" s="60"/>
      <c r="G2322" s="60"/>
      <c r="H2322" s="60"/>
      <c r="I2322" s="60"/>
      <c r="J2322" s="60"/>
      <c r="K2322" s="60"/>
      <c r="L2322" s="60"/>
      <c r="M2322" s="60"/>
      <c r="N2322" s="60"/>
      <c r="O2322" s="60"/>
      <c r="P2322" s="60"/>
      <c r="Q2322" s="60"/>
      <c r="R2322" s="334">
        <v>6796</v>
      </c>
      <c r="S2322" s="319" t="s">
        <v>357</v>
      </c>
      <c r="BE2322" s="60"/>
      <c r="BR2322" s="60"/>
      <c r="BX2322" s="151"/>
      <c r="CB2322" s="151"/>
      <c r="CM2322" s="151"/>
      <c r="CO2322" s="151"/>
      <c r="CT2322" s="151"/>
      <c r="CY2322" s="151"/>
    </row>
    <row r="2323" spans="1:103" x14ac:dyDescent="0.2">
      <c r="A2323" s="60"/>
      <c r="B2323" s="60"/>
      <c r="C2323" s="60"/>
      <c r="D2323" s="60"/>
      <c r="E2323" s="60"/>
      <c r="F2323" s="60"/>
      <c r="G2323" s="60"/>
      <c r="H2323" s="60"/>
      <c r="I2323" s="60"/>
      <c r="J2323" s="60"/>
      <c r="K2323" s="60"/>
      <c r="L2323" s="60"/>
      <c r="M2323" s="60"/>
      <c r="N2323" s="60"/>
      <c r="O2323" s="60"/>
      <c r="P2323" s="60"/>
      <c r="Q2323" s="60"/>
      <c r="R2323" s="334">
        <v>6798</v>
      </c>
      <c r="S2323" s="319" t="s">
        <v>357</v>
      </c>
      <c r="BE2323" s="60"/>
      <c r="BR2323" s="60"/>
      <c r="BX2323" s="151"/>
      <c r="CB2323" s="151"/>
      <c r="CM2323" s="151"/>
      <c r="CO2323" s="151"/>
      <c r="CT2323" s="151"/>
      <c r="CY2323" s="151"/>
    </row>
    <row r="2324" spans="1:103" x14ac:dyDescent="0.2">
      <c r="A2324" s="60"/>
      <c r="B2324" s="60"/>
      <c r="C2324" s="60"/>
      <c r="D2324" s="60"/>
      <c r="E2324" s="60"/>
      <c r="F2324" s="60"/>
      <c r="G2324" s="60"/>
      <c r="H2324" s="60"/>
      <c r="I2324" s="60"/>
      <c r="J2324" s="60"/>
      <c r="K2324" s="60"/>
      <c r="L2324" s="60"/>
      <c r="M2324" s="60"/>
      <c r="N2324" s="60"/>
      <c r="O2324" s="60"/>
      <c r="P2324" s="60"/>
      <c r="Q2324" s="60"/>
      <c r="R2324" s="334">
        <v>6801</v>
      </c>
      <c r="S2324" s="319" t="s">
        <v>357</v>
      </c>
      <c r="BE2324" s="60"/>
      <c r="BR2324" s="60"/>
      <c r="BX2324" s="151"/>
      <c r="CB2324" s="151"/>
      <c r="CM2324" s="151"/>
      <c r="CO2324" s="151"/>
      <c r="CT2324" s="151"/>
      <c r="CY2324" s="151"/>
    </row>
    <row r="2325" spans="1:103" x14ac:dyDescent="0.2">
      <c r="A2325" s="60"/>
      <c r="B2325" s="60"/>
      <c r="C2325" s="60"/>
      <c r="D2325" s="60"/>
      <c r="E2325" s="60"/>
      <c r="F2325" s="60"/>
      <c r="G2325" s="60"/>
      <c r="H2325" s="60"/>
      <c r="I2325" s="60"/>
      <c r="J2325" s="60"/>
      <c r="K2325" s="60"/>
      <c r="L2325" s="60"/>
      <c r="M2325" s="60"/>
      <c r="N2325" s="60"/>
      <c r="O2325" s="60"/>
      <c r="P2325" s="60"/>
      <c r="Q2325" s="60"/>
      <c r="R2325" s="334">
        <v>6804</v>
      </c>
      <c r="S2325" s="319" t="s">
        <v>357</v>
      </c>
      <c r="BE2325" s="60"/>
      <c r="BR2325" s="60"/>
      <c r="BX2325" s="151"/>
      <c r="CB2325" s="151"/>
      <c r="CM2325" s="151"/>
      <c r="CO2325" s="151"/>
      <c r="CT2325" s="151"/>
      <c r="CY2325" s="151"/>
    </row>
    <row r="2326" spans="1:103" x14ac:dyDescent="0.2">
      <c r="A2326" s="60"/>
      <c r="B2326" s="60"/>
      <c r="C2326" s="60"/>
      <c r="D2326" s="60"/>
      <c r="E2326" s="60"/>
      <c r="F2326" s="60"/>
      <c r="G2326" s="60"/>
      <c r="H2326" s="60"/>
      <c r="I2326" s="60"/>
      <c r="J2326" s="60"/>
      <c r="K2326" s="60"/>
      <c r="L2326" s="60"/>
      <c r="M2326" s="60"/>
      <c r="N2326" s="60"/>
      <c r="O2326" s="60"/>
      <c r="P2326" s="60"/>
      <c r="Q2326" s="60"/>
      <c r="R2326" s="334">
        <v>6807</v>
      </c>
      <c r="S2326" s="319" t="s">
        <v>357</v>
      </c>
      <c r="BE2326" s="60"/>
      <c r="BR2326" s="60"/>
      <c r="BX2326" s="151"/>
      <c r="CB2326" s="151"/>
      <c r="CM2326" s="151"/>
      <c r="CO2326" s="151"/>
      <c r="CT2326" s="151"/>
      <c r="CY2326" s="151"/>
    </row>
    <row r="2327" spans="1:103" x14ac:dyDescent="0.2">
      <c r="A2327" s="60"/>
      <c r="B2327" s="60"/>
      <c r="C2327" s="60"/>
      <c r="D2327" s="60"/>
      <c r="E2327" s="60"/>
      <c r="F2327" s="60"/>
      <c r="G2327" s="60"/>
      <c r="H2327" s="60"/>
      <c r="I2327" s="60"/>
      <c r="J2327" s="60"/>
      <c r="K2327" s="60"/>
      <c r="L2327" s="60"/>
      <c r="M2327" s="60"/>
      <c r="N2327" s="60"/>
      <c r="O2327" s="60"/>
      <c r="P2327" s="60"/>
      <c r="Q2327" s="60"/>
      <c r="R2327" s="334">
        <v>6810</v>
      </c>
      <c r="S2327" s="319" t="s">
        <v>357</v>
      </c>
      <c r="BE2327" s="60"/>
      <c r="BR2327" s="60"/>
      <c r="BX2327" s="151"/>
      <c r="CB2327" s="151"/>
      <c r="CM2327" s="151"/>
      <c r="CO2327" s="151"/>
      <c r="CT2327" s="151"/>
      <c r="CY2327" s="151"/>
    </row>
    <row r="2328" spans="1:103" x14ac:dyDescent="0.2">
      <c r="A2328" s="60"/>
      <c r="B2328" s="60"/>
      <c r="C2328" s="60"/>
      <c r="D2328" s="60"/>
      <c r="E2328" s="60"/>
      <c r="F2328" s="60"/>
      <c r="G2328" s="60"/>
      <c r="H2328" s="60"/>
      <c r="I2328" s="60"/>
      <c r="J2328" s="60"/>
      <c r="K2328" s="60"/>
      <c r="L2328" s="60"/>
      <c r="M2328" s="60"/>
      <c r="N2328" s="60"/>
      <c r="O2328" s="60"/>
      <c r="P2328" s="60"/>
      <c r="Q2328" s="60"/>
      <c r="R2328" s="334">
        <v>6811</v>
      </c>
      <c r="S2328" s="319" t="s">
        <v>357</v>
      </c>
      <c r="BE2328" s="60"/>
      <c r="BR2328" s="60"/>
      <c r="BX2328" s="151"/>
      <c r="CB2328" s="151"/>
      <c r="CM2328" s="151"/>
      <c r="CO2328" s="151"/>
      <c r="CT2328" s="151"/>
      <c r="CY2328" s="151"/>
    </row>
    <row r="2329" spans="1:103" x14ac:dyDescent="0.2">
      <c r="A2329" s="60"/>
      <c r="B2329" s="60"/>
      <c r="C2329" s="60"/>
      <c r="D2329" s="60"/>
      <c r="E2329" s="60"/>
      <c r="F2329" s="60"/>
      <c r="G2329" s="60"/>
      <c r="H2329" s="60"/>
      <c r="I2329" s="60"/>
      <c r="J2329" s="60"/>
      <c r="K2329" s="60"/>
      <c r="L2329" s="60"/>
      <c r="M2329" s="60"/>
      <c r="N2329" s="60"/>
      <c r="O2329" s="60"/>
      <c r="P2329" s="60"/>
      <c r="Q2329" s="60"/>
      <c r="R2329" s="334">
        <v>6812</v>
      </c>
      <c r="S2329" s="319" t="s">
        <v>357</v>
      </c>
      <c r="BE2329" s="60"/>
      <c r="BR2329" s="60"/>
      <c r="BX2329" s="151"/>
      <c r="CB2329" s="151"/>
      <c r="CM2329" s="151"/>
      <c r="CO2329" s="151"/>
      <c r="CT2329" s="151"/>
      <c r="CY2329" s="151"/>
    </row>
    <row r="2330" spans="1:103" x14ac:dyDescent="0.2">
      <c r="A2330" s="60"/>
      <c r="B2330" s="60"/>
      <c r="C2330" s="60"/>
      <c r="D2330" s="60"/>
      <c r="E2330" s="60"/>
      <c r="F2330" s="60"/>
      <c r="G2330" s="60"/>
      <c r="H2330" s="60"/>
      <c r="I2330" s="60"/>
      <c r="J2330" s="60"/>
      <c r="K2330" s="60"/>
      <c r="L2330" s="60"/>
      <c r="M2330" s="60"/>
      <c r="N2330" s="60"/>
      <c r="O2330" s="60"/>
      <c r="P2330" s="60"/>
      <c r="Q2330" s="60"/>
      <c r="R2330" s="334">
        <v>6813</v>
      </c>
      <c r="S2330" s="319" t="s">
        <v>357</v>
      </c>
      <c r="BE2330" s="60"/>
      <c r="BR2330" s="60"/>
      <c r="BX2330" s="151"/>
      <c r="CB2330" s="151"/>
      <c r="CM2330" s="151"/>
      <c r="CO2330" s="151"/>
      <c r="CT2330" s="151"/>
      <c r="CY2330" s="151"/>
    </row>
    <row r="2331" spans="1:103" x14ac:dyDescent="0.2">
      <c r="A2331" s="60"/>
      <c r="B2331" s="60"/>
      <c r="C2331" s="60"/>
      <c r="D2331" s="60"/>
      <c r="E2331" s="60"/>
      <c r="F2331" s="60"/>
      <c r="G2331" s="60"/>
      <c r="H2331" s="60"/>
      <c r="I2331" s="60"/>
      <c r="J2331" s="60"/>
      <c r="K2331" s="60"/>
      <c r="L2331" s="60"/>
      <c r="M2331" s="60"/>
      <c r="N2331" s="60"/>
      <c r="O2331" s="60"/>
      <c r="P2331" s="60"/>
      <c r="Q2331" s="60"/>
      <c r="R2331" s="334">
        <v>6814</v>
      </c>
      <c r="S2331" s="319" t="s">
        <v>357</v>
      </c>
      <c r="BE2331" s="60"/>
      <c r="BR2331" s="60"/>
      <c r="BX2331" s="151"/>
      <c r="CB2331" s="151"/>
      <c r="CM2331" s="151"/>
      <c r="CO2331" s="151"/>
      <c r="CT2331" s="151"/>
      <c r="CY2331" s="151"/>
    </row>
    <row r="2332" spans="1:103" x14ac:dyDescent="0.2">
      <c r="A2332" s="60"/>
      <c r="B2332" s="60"/>
      <c r="C2332" s="60"/>
      <c r="D2332" s="60"/>
      <c r="E2332" s="60"/>
      <c r="F2332" s="60"/>
      <c r="G2332" s="60"/>
      <c r="H2332" s="60"/>
      <c r="I2332" s="60"/>
      <c r="J2332" s="60"/>
      <c r="K2332" s="60"/>
      <c r="L2332" s="60"/>
      <c r="M2332" s="60"/>
      <c r="N2332" s="60"/>
      <c r="O2332" s="60"/>
      <c r="P2332" s="60"/>
      <c r="Q2332" s="60"/>
      <c r="R2332" s="334">
        <v>6816</v>
      </c>
      <c r="S2332" s="319" t="s">
        <v>357</v>
      </c>
      <c r="BE2332" s="60"/>
      <c r="BR2332" s="60"/>
      <c r="BX2332" s="151"/>
      <c r="CB2332" s="151"/>
      <c r="CM2332" s="151"/>
      <c r="CO2332" s="151"/>
      <c r="CT2332" s="151"/>
      <c r="CY2332" s="151"/>
    </row>
    <row r="2333" spans="1:103" x14ac:dyDescent="0.2">
      <c r="A2333" s="60"/>
      <c r="B2333" s="60"/>
      <c r="C2333" s="60"/>
      <c r="D2333" s="60"/>
      <c r="E2333" s="60"/>
      <c r="F2333" s="60"/>
      <c r="G2333" s="60"/>
      <c r="H2333" s="60"/>
      <c r="I2333" s="60"/>
      <c r="J2333" s="60"/>
      <c r="K2333" s="60"/>
      <c r="L2333" s="60"/>
      <c r="M2333" s="60"/>
      <c r="N2333" s="60"/>
      <c r="O2333" s="60"/>
      <c r="P2333" s="60"/>
      <c r="Q2333" s="60"/>
      <c r="R2333" s="334">
        <v>6817</v>
      </c>
      <c r="S2333" s="319" t="s">
        <v>357</v>
      </c>
      <c r="BE2333" s="60"/>
      <c r="BR2333" s="60"/>
      <c r="BX2333" s="151"/>
      <c r="CB2333" s="151"/>
      <c r="CM2333" s="151"/>
      <c r="CO2333" s="151"/>
      <c r="CT2333" s="151"/>
      <c r="CY2333" s="151"/>
    </row>
    <row r="2334" spans="1:103" x14ac:dyDescent="0.2">
      <c r="A2334" s="60"/>
      <c r="B2334" s="60"/>
      <c r="C2334" s="60"/>
      <c r="D2334" s="60"/>
      <c r="E2334" s="60"/>
      <c r="F2334" s="60"/>
      <c r="G2334" s="60"/>
      <c r="H2334" s="60"/>
      <c r="I2334" s="60"/>
      <c r="J2334" s="60"/>
      <c r="K2334" s="60"/>
      <c r="L2334" s="60"/>
      <c r="M2334" s="60"/>
      <c r="N2334" s="60"/>
      <c r="O2334" s="60"/>
      <c r="P2334" s="60"/>
      <c r="Q2334" s="60"/>
      <c r="R2334" s="334">
        <v>6820</v>
      </c>
      <c r="S2334" s="319" t="s">
        <v>357</v>
      </c>
      <c r="BE2334" s="60"/>
      <c r="BR2334" s="60"/>
      <c r="BX2334" s="151"/>
      <c r="CB2334" s="151"/>
      <c r="CM2334" s="151"/>
      <c r="CO2334" s="151"/>
      <c r="CT2334" s="151"/>
      <c r="CY2334" s="151"/>
    </row>
    <row r="2335" spans="1:103" x14ac:dyDescent="0.2">
      <c r="A2335" s="60"/>
      <c r="B2335" s="60"/>
      <c r="C2335" s="60"/>
      <c r="D2335" s="60"/>
      <c r="E2335" s="60"/>
      <c r="F2335" s="60"/>
      <c r="G2335" s="60"/>
      <c r="H2335" s="60"/>
      <c r="I2335" s="60"/>
      <c r="J2335" s="60"/>
      <c r="K2335" s="60"/>
      <c r="L2335" s="60"/>
      <c r="M2335" s="60"/>
      <c r="N2335" s="60"/>
      <c r="O2335" s="60"/>
      <c r="P2335" s="60"/>
      <c r="Q2335" s="60"/>
      <c r="R2335" s="334">
        <v>6824</v>
      </c>
      <c r="S2335" s="319" t="s">
        <v>357</v>
      </c>
      <c r="BE2335" s="60"/>
      <c r="BR2335" s="60"/>
      <c r="BX2335" s="151"/>
      <c r="CB2335" s="151"/>
      <c r="CM2335" s="151"/>
      <c r="CO2335" s="151"/>
      <c r="CT2335" s="151"/>
      <c r="CY2335" s="151"/>
    </row>
    <row r="2336" spans="1:103" x14ac:dyDescent="0.2">
      <c r="A2336" s="60"/>
      <c r="B2336" s="60"/>
      <c r="C2336" s="60"/>
      <c r="D2336" s="60"/>
      <c r="E2336" s="60"/>
      <c r="F2336" s="60"/>
      <c r="G2336" s="60"/>
      <c r="H2336" s="60"/>
      <c r="I2336" s="60"/>
      <c r="J2336" s="60"/>
      <c r="K2336" s="60"/>
      <c r="L2336" s="60"/>
      <c r="M2336" s="60"/>
      <c r="N2336" s="60"/>
      <c r="O2336" s="60"/>
      <c r="P2336" s="60"/>
      <c r="Q2336" s="60"/>
      <c r="R2336" s="334">
        <v>6825</v>
      </c>
      <c r="S2336" s="319" t="s">
        <v>357</v>
      </c>
      <c r="BE2336" s="60"/>
      <c r="BR2336" s="60"/>
      <c r="BX2336" s="151"/>
      <c r="CB2336" s="151"/>
      <c r="CM2336" s="151"/>
      <c r="CO2336" s="151"/>
      <c r="CT2336" s="151"/>
      <c r="CY2336" s="151"/>
    </row>
    <row r="2337" spans="1:103" x14ac:dyDescent="0.2">
      <c r="A2337" s="60"/>
      <c r="B2337" s="60"/>
      <c r="C2337" s="60"/>
      <c r="D2337" s="60"/>
      <c r="E2337" s="60"/>
      <c r="F2337" s="60"/>
      <c r="G2337" s="60"/>
      <c r="H2337" s="60"/>
      <c r="I2337" s="60"/>
      <c r="J2337" s="60"/>
      <c r="K2337" s="60"/>
      <c r="L2337" s="60"/>
      <c r="M2337" s="60"/>
      <c r="N2337" s="60"/>
      <c r="O2337" s="60"/>
      <c r="P2337" s="60"/>
      <c r="Q2337" s="60"/>
      <c r="R2337" s="334">
        <v>6828</v>
      </c>
      <c r="S2337" s="319" t="s">
        <v>357</v>
      </c>
      <c r="BE2337" s="60"/>
      <c r="BR2337" s="60"/>
      <c r="BX2337" s="151"/>
      <c r="CB2337" s="151"/>
      <c r="CM2337" s="151"/>
      <c r="CO2337" s="151"/>
      <c r="CT2337" s="151"/>
      <c r="CY2337" s="151"/>
    </row>
    <row r="2338" spans="1:103" x14ac:dyDescent="0.2">
      <c r="A2338" s="60"/>
      <c r="B2338" s="60"/>
      <c r="C2338" s="60"/>
      <c r="D2338" s="60"/>
      <c r="E2338" s="60"/>
      <c r="F2338" s="60"/>
      <c r="G2338" s="60"/>
      <c r="H2338" s="60"/>
      <c r="I2338" s="60"/>
      <c r="J2338" s="60"/>
      <c r="K2338" s="60"/>
      <c r="L2338" s="60"/>
      <c r="M2338" s="60"/>
      <c r="N2338" s="60"/>
      <c r="O2338" s="60"/>
      <c r="P2338" s="60"/>
      <c r="Q2338" s="60"/>
      <c r="R2338" s="334">
        <v>6829</v>
      </c>
      <c r="S2338" s="319" t="s">
        <v>357</v>
      </c>
      <c r="BE2338" s="60"/>
      <c r="BR2338" s="60"/>
      <c r="BX2338" s="151"/>
      <c r="CB2338" s="151"/>
      <c r="CM2338" s="151"/>
      <c r="CO2338" s="151"/>
      <c r="CT2338" s="151"/>
      <c r="CY2338" s="151"/>
    </row>
    <row r="2339" spans="1:103" x14ac:dyDescent="0.2">
      <c r="A2339" s="60"/>
      <c r="B2339" s="60"/>
      <c r="C2339" s="60"/>
      <c r="D2339" s="60"/>
      <c r="E2339" s="60"/>
      <c r="F2339" s="60"/>
      <c r="G2339" s="60"/>
      <c r="H2339" s="60"/>
      <c r="I2339" s="60"/>
      <c r="J2339" s="60"/>
      <c r="K2339" s="60"/>
      <c r="L2339" s="60"/>
      <c r="M2339" s="60"/>
      <c r="N2339" s="60"/>
      <c r="O2339" s="60"/>
      <c r="P2339" s="60"/>
      <c r="Q2339" s="60"/>
      <c r="R2339" s="334">
        <v>6830</v>
      </c>
      <c r="S2339" s="319" t="s">
        <v>357</v>
      </c>
      <c r="BE2339" s="60"/>
      <c r="BR2339" s="60"/>
      <c r="BX2339" s="151"/>
      <c r="CB2339" s="151"/>
      <c r="CM2339" s="151"/>
      <c r="CO2339" s="151"/>
      <c r="CT2339" s="151"/>
      <c r="CY2339" s="151"/>
    </row>
    <row r="2340" spans="1:103" x14ac:dyDescent="0.2">
      <c r="A2340" s="60"/>
      <c r="B2340" s="60"/>
      <c r="C2340" s="60"/>
      <c r="D2340" s="60"/>
      <c r="E2340" s="60"/>
      <c r="F2340" s="60"/>
      <c r="G2340" s="60"/>
      <c r="H2340" s="60"/>
      <c r="I2340" s="60"/>
      <c r="J2340" s="60"/>
      <c r="K2340" s="60"/>
      <c r="L2340" s="60"/>
      <c r="M2340" s="60"/>
      <c r="N2340" s="60"/>
      <c r="O2340" s="60"/>
      <c r="P2340" s="60"/>
      <c r="Q2340" s="60"/>
      <c r="R2340" s="334">
        <v>6831</v>
      </c>
      <c r="S2340" s="319" t="s">
        <v>357</v>
      </c>
      <c r="BE2340" s="60"/>
      <c r="BR2340" s="60"/>
      <c r="BX2340" s="151"/>
      <c r="CB2340" s="151"/>
      <c r="CM2340" s="151"/>
      <c r="CO2340" s="151"/>
      <c r="CT2340" s="151"/>
      <c r="CY2340" s="151"/>
    </row>
    <row r="2341" spans="1:103" x14ac:dyDescent="0.2">
      <c r="A2341" s="60"/>
      <c r="B2341" s="60"/>
      <c r="C2341" s="60"/>
      <c r="D2341" s="60"/>
      <c r="E2341" s="60"/>
      <c r="F2341" s="60"/>
      <c r="G2341" s="60"/>
      <c r="H2341" s="60"/>
      <c r="I2341" s="60"/>
      <c r="J2341" s="60"/>
      <c r="K2341" s="60"/>
      <c r="L2341" s="60"/>
      <c r="M2341" s="60"/>
      <c r="N2341" s="60"/>
      <c r="O2341" s="60"/>
      <c r="P2341" s="60"/>
      <c r="Q2341" s="60"/>
      <c r="R2341" s="334">
        <v>6836</v>
      </c>
      <c r="S2341" s="319" t="s">
        <v>357</v>
      </c>
      <c r="BE2341" s="60"/>
      <c r="BR2341" s="60"/>
      <c r="BX2341" s="151"/>
      <c r="CB2341" s="151"/>
      <c r="CM2341" s="151"/>
      <c r="CO2341" s="151"/>
      <c r="CT2341" s="151"/>
      <c r="CY2341" s="151"/>
    </row>
    <row r="2342" spans="1:103" x14ac:dyDescent="0.2">
      <c r="A2342" s="60"/>
      <c r="B2342" s="60"/>
      <c r="C2342" s="60"/>
      <c r="D2342" s="60"/>
      <c r="E2342" s="60"/>
      <c r="F2342" s="60"/>
      <c r="G2342" s="60"/>
      <c r="H2342" s="60"/>
      <c r="I2342" s="60"/>
      <c r="J2342" s="60"/>
      <c r="K2342" s="60"/>
      <c r="L2342" s="60"/>
      <c r="M2342" s="60"/>
      <c r="N2342" s="60"/>
      <c r="O2342" s="60"/>
      <c r="P2342" s="60"/>
      <c r="Q2342" s="60"/>
      <c r="R2342" s="334">
        <v>6838</v>
      </c>
      <c r="S2342" s="319" t="s">
        <v>357</v>
      </c>
      <c r="BE2342" s="60"/>
      <c r="BR2342" s="60"/>
      <c r="BX2342" s="151"/>
      <c r="CB2342" s="151"/>
      <c r="CM2342" s="151"/>
      <c r="CO2342" s="151"/>
      <c r="CT2342" s="151"/>
      <c r="CY2342" s="151"/>
    </row>
    <row r="2343" spans="1:103" x14ac:dyDescent="0.2">
      <c r="A2343" s="60"/>
      <c r="B2343" s="60"/>
      <c r="C2343" s="60"/>
      <c r="D2343" s="60"/>
      <c r="E2343" s="60"/>
      <c r="F2343" s="60"/>
      <c r="G2343" s="60"/>
      <c r="H2343" s="60"/>
      <c r="I2343" s="60"/>
      <c r="J2343" s="60"/>
      <c r="K2343" s="60"/>
      <c r="L2343" s="60"/>
      <c r="M2343" s="60"/>
      <c r="N2343" s="60"/>
      <c r="O2343" s="60"/>
      <c r="P2343" s="60"/>
      <c r="Q2343" s="60"/>
      <c r="R2343" s="334">
        <v>6840</v>
      </c>
      <c r="S2343" s="319" t="s">
        <v>357</v>
      </c>
      <c r="BE2343" s="60"/>
      <c r="BR2343" s="60"/>
      <c r="BX2343" s="151"/>
      <c r="CB2343" s="151"/>
      <c r="CM2343" s="151"/>
      <c r="CO2343" s="151"/>
      <c r="CT2343" s="151"/>
      <c r="CY2343" s="151"/>
    </row>
    <row r="2344" spans="1:103" x14ac:dyDescent="0.2">
      <c r="A2344" s="60"/>
      <c r="B2344" s="60"/>
      <c r="C2344" s="60"/>
      <c r="D2344" s="60"/>
      <c r="E2344" s="60"/>
      <c r="F2344" s="60"/>
      <c r="G2344" s="60"/>
      <c r="H2344" s="60"/>
      <c r="I2344" s="60"/>
      <c r="J2344" s="60"/>
      <c r="K2344" s="60"/>
      <c r="L2344" s="60"/>
      <c r="M2344" s="60"/>
      <c r="N2344" s="60"/>
      <c r="O2344" s="60"/>
      <c r="P2344" s="60"/>
      <c r="Q2344" s="60"/>
      <c r="R2344" s="334">
        <v>6850</v>
      </c>
      <c r="S2344" s="319" t="s">
        <v>357</v>
      </c>
      <c r="BE2344" s="60"/>
      <c r="BR2344" s="60"/>
      <c r="BX2344" s="151"/>
      <c r="CB2344" s="151"/>
      <c r="CM2344" s="151"/>
      <c r="CO2344" s="151"/>
      <c r="CT2344" s="151"/>
      <c r="CY2344" s="151"/>
    </row>
    <row r="2345" spans="1:103" x14ac:dyDescent="0.2">
      <c r="A2345" s="60"/>
      <c r="B2345" s="60"/>
      <c r="C2345" s="60"/>
      <c r="D2345" s="60"/>
      <c r="E2345" s="60"/>
      <c r="F2345" s="60"/>
      <c r="G2345" s="60"/>
      <c r="H2345" s="60"/>
      <c r="I2345" s="60"/>
      <c r="J2345" s="60"/>
      <c r="K2345" s="60"/>
      <c r="L2345" s="60"/>
      <c r="M2345" s="60"/>
      <c r="N2345" s="60"/>
      <c r="O2345" s="60"/>
      <c r="P2345" s="60"/>
      <c r="Q2345" s="60"/>
      <c r="R2345" s="334">
        <v>6851</v>
      </c>
      <c r="S2345" s="319" t="s">
        <v>357</v>
      </c>
      <c r="BE2345" s="60"/>
      <c r="BR2345" s="60"/>
      <c r="BX2345" s="151"/>
      <c r="CB2345" s="151"/>
      <c r="CM2345" s="151"/>
      <c r="CO2345" s="151"/>
      <c r="CT2345" s="151"/>
      <c r="CY2345" s="151"/>
    </row>
    <row r="2346" spans="1:103" x14ac:dyDescent="0.2">
      <c r="A2346" s="60"/>
      <c r="B2346" s="60"/>
      <c r="C2346" s="60"/>
      <c r="D2346" s="60"/>
      <c r="E2346" s="60"/>
      <c r="F2346" s="60"/>
      <c r="G2346" s="60"/>
      <c r="H2346" s="60"/>
      <c r="I2346" s="60"/>
      <c r="J2346" s="60"/>
      <c r="K2346" s="60"/>
      <c r="L2346" s="60"/>
      <c r="M2346" s="60"/>
      <c r="N2346" s="60"/>
      <c r="O2346" s="60"/>
      <c r="P2346" s="60"/>
      <c r="Q2346" s="60"/>
      <c r="R2346" s="334">
        <v>6852</v>
      </c>
      <c r="S2346" s="319" t="s">
        <v>357</v>
      </c>
      <c r="BE2346" s="60"/>
      <c r="BR2346" s="60"/>
      <c r="BX2346" s="151"/>
      <c r="CB2346" s="151"/>
      <c r="CM2346" s="151"/>
      <c r="CO2346" s="151"/>
      <c r="CT2346" s="151"/>
      <c r="CY2346" s="151"/>
    </row>
    <row r="2347" spans="1:103" x14ac:dyDescent="0.2">
      <c r="A2347" s="60"/>
      <c r="B2347" s="60"/>
      <c r="C2347" s="60"/>
      <c r="D2347" s="60"/>
      <c r="E2347" s="60"/>
      <c r="F2347" s="60"/>
      <c r="G2347" s="60"/>
      <c r="H2347" s="60"/>
      <c r="I2347" s="60"/>
      <c r="J2347" s="60"/>
      <c r="K2347" s="60"/>
      <c r="L2347" s="60"/>
      <c r="M2347" s="60"/>
      <c r="N2347" s="60"/>
      <c r="O2347" s="60"/>
      <c r="P2347" s="60"/>
      <c r="Q2347" s="60"/>
      <c r="R2347" s="334">
        <v>6853</v>
      </c>
      <c r="S2347" s="319" t="s">
        <v>357</v>
      </c>
      <c r="BE2347" s="60"/>
      <c r="BR2347" s="60"/>
      <c r="BX2347" s="151"/>
      <c r="CB2347" s="151"/>
      <c r="CM2347" s="151"/>
      <c r="CO2347" s="151"/>
      <c r="CT2347" s="151"/>
      <c r="CY2347" s="151"/>
    </row>
    <row r="2348" spans="1:103" x14ac:dyDescent="0.2">
      <c r="A2348" s="60"/>
      <c r="B2348" s="60"/>
      <c r="C2348" s="60"/>
      <c r="D2348" s="60"/>
      <c r="E2348" s="60"/>
      <c r="F2348" s="60"/>
      <c r="G2348" s="60"/>
      <c r="H2348" s="60"/>
      <c r="I2348" s="60"/>
      <c r="J2348" s="60"/>
      <c r="K2348" s="60"/>
      <c r="L2348" s="60"/>
      <c r="M2348" s="60"/>
      <c r="N2348" s="60"/>
      <c r="O2348" s="60"/>
      <c r="P2348" s="60"/>
      <c r="Q2348" s="60"/>
      <c r="R2348" s="334">
        <v>6854</v>
      </c>
      <c r="S2348" s="319" t="s">
        <v>357</v>
      </c>
      <c r="BE2348" s="60"/>
      <c r="BR2348" s="60"/>
      <c r="BX2348" s="151"/>
      <c r="CB2348" s="151"/>
      <c r="CM2348" s="151"/>
      <c r="CO2348" s="151"/>
      <c r="CT2348" s="151"/>
      <c r="CY2348" s="151"/>
    </row>
    <row r="2349" spans="1:103" x14ac:dyDescent="0.2">
      <c r="A2349" s="60"/>
      <c r="B2349" s="60"/>
      <c r="C2349" s="60"/>
      <c r="D2349" s="60"/>
      <c r="E2349" s="60"/>
      <c r="F2349" s="60"/>
      <c r="G2349" s="60"/>
      <c r="H2349" s="60"/>
      <c r="I2349" s="60"/>
      <c r="J2349" s="60"/>
      <c r="K2349" s="60"/>
      <c r="L2349" s="60"/>
      <c r="M2349" s="60"/>
      <c r="N2349" s="60"/>
      <c r="O2349" s="60"/>
      <c r="P2349" s="60"/>
      <c r="Q2349" s="60"/>
      <c r="R2349" s="334">
        <v>6855</v>
      </c>
      <c r="S2349" s="319" t="s">
        <v>357</v>
      </c>
      <c r="BE2349" s="60"/>
      <c r="BR2349" s="60"/>
      <c r="BX2349" s="151"/>
      <c r="CB2349" s="151"/>
      <c r="CM2349" s="151"/>
      <c r="CO2349" s="151"/>
      <c r="CT2349" s="151"/>
      <c r="CY2349" s="151"/>
    </row>
    <row r="2350" spans="1:103" x14ac:dyDescent="0.2">
      <c r="A2350" s="60"/>
      <c r="B2350" s="60"/>
      <c r="C2350" s="60"/>
      <c r="D2350" s="60"/>
      <c r="E2350" s="60"/>
      <c r="F2350" s="60"/>
      <c r="G2350" s="60"/>
      <c r="H2350" s="60"/>
      <c r="I2350" s="60"/>
      <c r="J2350" s="60"/>
      <c r="K2350" s="60"/>
      <c r="L2350" s="60"/>
      <c r="M2350" s="60"/>
      <c r="N2350" s="60"/>
      <c r="O2350" s="60"/>
      <c r="P2350" s="60"/>
      <c r="Q2350" s="60"/>
      <c r="R2350" s="334">
        <v>6856</v>
      </c>
      <c r="S2350" s="319" t="s">
        <v>357</v>
      </c>
      <c r="BE2350" s="60"/>
      <c r="BR2350" s="60"/>
      <c r="BX2350" s="151"/>
      <c r="CB2350" s="151"/>
      <c r="CM2350" s="151"/>
      <c r="CO2350" s="151"/>
      <c r="CT2350" s="151"/>
      <c r="CY2350" s="151"/>
    </row>
    <row r="2351" spans="1:103" x14ac:dyDescent="0.2">
      <c r="A2351" s="60"/>
      <c r="B2351" s="60"/>
      <c r="C2351" s="60"/>
      <c r="D2351" s="60"/>
      <c r="E2351" s="60"/>
      <c r="F2351" s="60"/>
      <c r="G2351" s="60"/>
      <c r="H2351" s="60"/>
      <c r="I2351" s="60"/>
      <c r="J2351" s="60"/>
      <c r="K2351" s="60"/>
      <c r="L2351" s="60"/>
      <c r="M2351" s="60"/>
      <c r="N2351" s="60"/>
      <c r="O2351" s="60"/>
      <c r="P2351" s="60"/>
      <c r="Q2351" s="60"/>
      <c r="R2351" s="334">
        <v>6857</v>
      </c>
      <c r="S2351" s="319" t="s">
        <v>357</v>
      </c>
      <c r="BE2351" s="60"/>
      <c r="BR2351" s="60"/>
      <c r="BX2351" s="151"/>
      <c r="CB2351" s="151"/>
      <c r="CM2351" s="151"/>
      <c r="CO2351" s="151"/>
      <c r="CT2351" s="151"/>
      <c r="CY2351" s="151"/>
    </row>
    <row r="2352" spans="1:103" x14ac:dyDescent="0.2">
      <c r="A2352" s="60"/>
      <c r="B2352" s="60"/>
      <c r="C2352" s="60"/>
      <c r="D2352" s="60"/>
      <c r="E2352" s="60"/>
      <c r="F2352" s="60"/>
      <c r="G2352" s="60"/>
      <c r="H2352" s="60"/>
      <c r="I2352" s="60"/>
      <c r="J2352" s="60"/>
      <c r="K2352" s="60"/>
      <c r="L2352" s="60"/>
      <c r="M2352" s="60"/>
      <c r="N2352" s="60"/>
      <c r="O2352" s="60"/>
      <c r="P2352" s="60"/>
      <c r="Q2352" s="60"/>
      <c r="R2352" s="334">
        <v>6858</v>
      </c>
      <c r="S2352" s="319" t="s">
        <v>357</v>
      </c>
      <c r="BE2352" s="60"/>
      <c r="BR2352" s="60"/>
      <c r="BX2352" s="151"/>
      <c r="CB2352" s="151"/>
      <c r="CM2352" s="151"/>
      <c r="CO2352" s="151"/>
      <c r="CT2352" s="151"/>
      <c r="CY2352" s="151"/>
    </row>
    <row r="2353" spans="1:103" x14ac:dyDescent="0.2">
      <c r="A2353" s="60"/>
      <c r="B2353" s="60"/>
      <c r="C2353" s="60"/>
      <c r="D2353" s="60"/>
      <c r="E2353" s="60"/>
      <c r="F2353" s="60"/>
      <c r="G2353" s="60"/>
      <c r="H2353" s="60"/>
      <c r="I2353" s="60"/>
      <c r="J2353" s="60"/>
      <c r="K2353" s="60"/>
      <c r="L2353" s="60"/>
      <c r="M2353" s="60"/>
      <c r="N2353" s="60"/>
      <c r="O2353" s="60"/>
      <c r="P2353" s="60"/>
      <c r="Q2353" s="60"/>
      <c r="R2353" s="334">
        <v>6859</v>
      </c>
      <c r="S2353" s="319" t="s">
        <v>357</v>
      </c>
      <c r="BE2353" s="60"/>
      <c r="BR2353" s="60"/>
      <c r="BX2353" s="151"/>
      <c r="CB2353" s="151"/>
      <c r="CM2353" s="151"/>
      <c r="CO2353" s="151"/>
      <c r="CT2353" s="151"/>
      <c r="CY2353" s="151"/>
    </row>
    <row r="2354" spans="1:103" x14ac:dyDescent="0.2">
      <c r="A2354" s="60"/>
      <c r="B2354" s="60"/>
      <c r="C2354" s="60"/>
      <c r="D2354" s="60"/>
      <c r="E2354" s="60"/>
      <c r="F2354" s="60"/>
      <c r="G2354" s="60"/>
      <c r="H2354" s="60"/>
      <c r="I2354" s="60"/>
      <c r="J2354" s="60"/>
      <c r="K2354" s="60"/>
      <c r="L2354" s="60"/>
      <c r="M2354" s="60"/>
      <c r="N2354" s="60"/>
      <c r="O2354" s="60"/>
      <c r="P2354" s="60"/>
      <c r="Q2354" s="60"/>
      <c r="R2354" s="334">
        <v>6860</v>
      </c>
      <c r="S2354" s="319" t="s">
        <v>357</v>
      </c>
      <c r="BE2354" s="60"/>
      <c r="BR2354" s="60"/>
      <c r="BX2354" s="151"/>
      <c r="CB2354" s="151"/>
      <c r="CM2354" s="151"/>
      <c r="CO2354" s="151"/>
      <c r="CT2354" s="151"/>
      <c r="CY2354" s="151"/>
    </row>
    <row r="2355" spans="1:103" x14ac:dyDescent="0.2">
      <c r="A2355" s="60"/>
      <c r="B2355" s="60"/>
      <c r="C2355" s="60"/>
      <c r="D2355" s="60"/>
      <c r="E2355" s="60"/>
      <c r="F2355" s="60"/>
      <c r="G2355" s="60"/>
      <c r="H2355" s="60"/>
      <c r="I2355" s="60"/>
      <c r="J2355" s="60"/>
      <c r="K2355" s="60"/>
      <c r="L2355" s="60"/>
      <c r="M2355" s="60"/>
      <c r="N2355" s="60"/>
      <c r="O2355" s="60"/>
      <c r="P2355" s="60"/>
      <c r="Q2355" s="60"/>
      <c r="R2355" s="334">
        <v>6870</v>
      </c>
      <c r="S2355" s="319" t="s">
        <v>357</v>
      </c>
      <c r="BE2355" s="60"/>
      <c r="BR2355" s="60"/>
      <c r="BX2355" s="151"/>
      <c r="CB2355" s="151"/>
      <c r="CM2355" s="151"/>
      <c r="CO2355" s="151"/>
      <c r="CT2355" s="151"/>
      <c r="CY2355" s="151"/>
    </row>
    <row r="2356" spans="1:103" x14ac:dyDescent="0.2">
      <c r="A2356" s="60"/>
      <c r="B2356" s="60"/>
      <c r="C2356" s="60"/>
      <c r="D2356" s="60"/>
      <c r="E2356" s="60"/>
      <c r="F2356" s="60"/>
      <c r="G2356" s="60"/>
      <c r="H2356" s="60"/>
      <c r="I2356" s="60"/>
      <c r="J2356" s="60"/>
      <c r="K2356" s="60"/>
      <c r="L2356" s="60"/>
      <c r="M2356" s="60"/>
      <c r="N2356" s="60"/>
      <c r="O2356" s="60"/>
      <c r="P2356" s="60"/>
      <c r="Q2356" s="60"/>
      <c r="R2356" s="334">
        <v>6875</v>
      </c>
      <c r="S2356" s="319" t="s">
        <v>357</v>
      </c>
      <c r="BE2356" s="60"/>
      <c r="BR2356" s="60"/>
      <c r="BX2356" s="151"/>
      <c r="CB2356" s="151"/>
      <c r="CM2356" s="151"/>
      <c r="CO2356" s="151"/>
      <c r="CT2356" s="151"/>
      <c r="CY2356" s="151"/>
    </row>
    <row r="2357" spans="1:103" x14ac:dyDescent="0.2">
      <c r="A2357" s="60"/>
      <c r="B2357" s="60"/>
      <c r="C2357" s="60"/>
      <c r="D2357" s="60"/>
      <c r="E2357" s="60"/>
      <c r="F2357" s="60"/>
      <c r="G2357" s="60"/>
      <c r="H2357" s="60"/>
      <c r="I2357" s="60"/>
      <c r="J2357" s="60"/>
      <c r="K2357" s="60"/>
      <c r="L2357" s="60"/>
      <c r="M2357" s="60"/>
      <c r="N2357" s="60"/>
      <c r="O2357" s="60"/>
      <c r="P2357" s="60"/>
      <c r="Q2357" s="60"/>
      <c r="R2357" s="334">
        <v>6876</v>
      </c>
      <c r="S2357" s="319" t="s">
        <v>357</v>
      </c>
      <c r="BE2357" s="60"/>
      <c r="BR2357" s="60"/>
      <c r="BX2357" s="151"/>
      <c r="CB2357" s="151"/>
      <c r="CM2357" s="151"/>
      <c r="CO2357" s="151"/>
      <c r="CT2357" s="151"/>
      <c r="CY2357" s="151"/>
    </row>
    <row r="2358" spans="1:103" x14ac:dyDescent="0.2">
      <c r="A2358" s="60"/>
      <c r="B2358" s="60"/>
      <c r="C2358" s="60"/>
      <c r="D2358" s="60"/>
      <c r="E2358" s="60"/>
      <c r="F2358" s="60"/>
      <c r="G2358" s="60"/>
      <c r="H2358" s="60"/>
      <c r="I2358" s="60"/>
      <c r="J2358" s="60"/>
      <c r="K2358" s="60"/>
      <c r="L2358" s="60"/>
      <c r="M2358" s="60"/>
      <c r="N2358" s="60"/>
      <c r="O2358" s="60"/>
      <c r="P2358" s="60"/>
      <c r="Q2358" s="60"/>
      <c r="R2358" s="334">
        <v>6877</v>
      </c>
      <c r="S2358" s="319" t="s">
        <v>357</v>
      </c>
      <c r="BE2358" s="60"/>
      <c r="BR2358" s="60"/>
      <c r="BX2358" s="151"/>
      <c r="CB2358" s="151"/>
      <c r="CM2358" s="151"/>
      <c r="CO2358" s="151"/>
      <c r="CT2358" s="151"/>
      <c r="CY2358" s="151"/>
    </row>
    <row r="2359" spans="1:103" x14ac:dyDescent="0.2">
      <c r="A2359" s="60"/>
      <c r="B2359" s="60"/>
      <c r="C2359" s="60"/>
      <c r="D2359" s="60"/>
      <c r="E2359" s="60"/>
      <c r="F2359" s="60"/>
      <c r="G2359" s="60"/>
      <c r="H2359" s="60"/>
      <c r="I2359" s="60"/>
      <c r="J2359" s="60"/>
      <c r="K2359" s="60"/>
      <c r="L2359" s="60"/>
      <c r="M2359" s="60"/>
      <c r="N2359" s="60"/>
      <c r="O2359" s="60"/>
      <c r="P2359" s="60"/>
      <c r="Q2359" s="60"/>
      <c r="R2359" s="334">
        <v>6878</v>
      </c>
      <c r="S2359" s="319" t="s">
        <v>357</v>
      </c>
      <c r="BE2359" s="60"/>
      <c r="BR2359" s="60"/>
      <c r="BX2359" s="151"/>
      <c r="CB2359" s="151"/>
      <c r="CM2359" s="151"/>
      <c r="CO2359" s="151"/>
      <c r="CT2359" s="151"/>
      <c r="CY2359" s="151"/>
    </row>
    <row r="2360" spans="1:103" x14ac:dyDescent="0.2">
      <c r="A2360" s="60"/>
      <c r="B2360" s="60"/>
      <c r="C2360" s="60"/>
      <c r="D2360" s="60"/>
      <c r="E2360" s="60"/>
      <c r="F2360" s="60"/>
      <c r="G2360" s="60"/>
      <c r="H2360" s="60"/>
      <c r="I2360" s="60"/>
      <c r="J2360" s="60"/>
      <c r="K2360" s="60"/>
      <c r="L2360" s="60"/>
      <c r="M2360" s="60"/>
      <c r="N2360" s="60"/>
      <c r="O2360" s="60"/>
      <c r="P2360" s="60"/>
      <c r="Q2360" s="60"/>
      <c r="R2360" s="334">
        <v>6879</v>
      </c>
      <c r="S2360" s="319" t="s">
        <v>357</v>
      </c>
      <c r="BE2360" s="60"/>
      <c r="BR2360" s="60"/>
      <c r="BX2360" s="151"/>
      <c r="CB2360" s="151"/>
      <c r="CM2360" s="151"/>
      <c r="CO2360" s="151"/>
      <c r="CT2360" s="151"/>
      <c r="CY2360" s="151"/>
    </row>
    <row r="2361" spans="1:103" x14ac:dyDescent="0.2">
      <c r="A2361" s="60"/>
      <c r="B2361" s="60"/>
      <c r="C2361" s="60"/>
      <c r="D2361" s="60"/>
      <c r="E2361" s="60"/>
      <c r="F2361" s="60"/>
      <c r="G2361" s="60"/>
      <c r="H2361" s="60"/>
      <c r="I2361" s="60"/>
      <c r="J2361" s="60"/>
      <c r="K2361" s="60"/>
      <c r="L2361" s="60"/>
      <c r="M2361" s="60"/>
      <c r="N2361" s="60"/>
      <c r="O2361" s="60"/>
      <c r="P2361" s="60"/>
      <c r="Q2361" s="60"/>
      <c r="R2361" s="334">
        <v>6880</v>
      </c>
      <c r="S2361" s="319" t="s">
        <v>357</v>
      </c>
      <c r="BE2361" s="60"/>
      <c r="BR2361" s="60"/>
      <c r="BX2361" s="151"/>
      <c r="CB2361" s="151"/>
      <c r="CM2361" s="151"/>
      <c r="CO2361" s="151"/>
      <c r="CT2361" s="151"/>
      <c r="CY2361" s="151"/>
    </row>
    <row r="2362" spans="1:103" x14ac:dyDescent="0.2">
      <c r="A2362" s="60"/>
      <c r="B2362" s="60"/>
      <c r="C2362" s="60"/>
      <c r="D2362" s="60"/>
      <c r="E2362" s="60"/>
      <c r="F2362" s="60"/>
      <c r="G2362" s="60"/>
      <c r="H2362" s="60"/>
      <c r="I2362" s="60"/>
      <c r="J2362" s="60"/>
      <c r="K2362" s="60"/>
      <c r="L2362" s="60"/>
      <c r="M2362" s="60"/>
      <c r="N2362" s="60"/>
      <c r="O2362" s="60"/>
      <c r="P2362" s="60"/>
      <c r="Q2362" s="60"/>
      <c r="R2362" s="334">
        <v>6881</v>
      </c>
      <c r="S2362" s="319" t="s">
        <v>357</v>
      </c>
      <c r="BE2362" s="60"/>
      <c r="BR2362" s="60"/>
      <c r="BX2362" s="151"/>
      <c r="CB2362" s="151"/>
      <c r="CM2362" s="151"/>
      <c r="CO2362" s="151"/>
      <c r="CT2362" s="151"/>
      <c r="CY2362" s="151"/>
    </row>
    <row r="2363" spans="1:103" x14ac:dyDescent="0.2">
      <c r="A2363" s="60"/>
      <c r="B2363" s="60"/>
      <c r="C2363" s="60"/>
      <c r="D2363" s="60"/>
      <c r="E2363" s="60"/>
      <c r="F2363" s="60"/>
      <c r="G2363" s="60"/>
      <c r="H2363" s="60"/>
      <c r="I2363" s="60"/>
      <c r="J2363" s="60"/>
      <c r="K2363" s="60"/>
      <c r="L2363" s="60"/>
      <c r="M2363" s="60"/>
      <c r="N2363" s="60"/>
      <c r="O2363" s="60"/>
      <c r="P2363" s="60"/>
      <c r="Q2363" s="60"/>
      <c r="R2363" s="334">
        <v>6883</v>
      </c>
      <c r="S2363" s="319" t="s">
        <v>357</v>
      </c>
      <c r="BE2363" s="60"/>
      <c r="BR2363" s="60"/>
      <c r="BX2363" s="151"/>
      <c r="CB2363" s="151"/>
      <c r="CM2363" s="151"/>
      <c r="CO2363" s="151"/>
      <c r="CT2363" s="151"/>
      <c r="CY2363" s="151"/>
    </row>
    <row r="2364" spans="1:103" x14ac:dyDescent="0.2">
      <c r="A2364" s="60"/>
      <c r="B2364" s="60"/>
      <c r="C2364" s="60"/>
      <c r="D2364" s="60"/>
      <c r="E2364" s="60"/>
      <c r="F2364" s="60"/>
      <c r="G2364" s="60"/>
      <c r="H2364" s="60"/>
      <c r="I2364" s="60"/>
      <c r="J2364" s="60"/>
      <c r="K2364" s="60"/>
      <c r="L2364" s="60"/>
      <c r="M2364" s="60"/>
      <c r="N2364" s="60"/>
      <c r="O2364" s="60"/>
      <c r="P2364" s="60"/>
      <c r="Q2364" s="60"/>
      <c r="R2364" s="334">
        <v>6888</v>
      </c>
      <c r="S2364" s="319" t="s">
        <v>357</v>
      </c>
      <c r="BE2364" s="60"/>
      <c r="BR2364" s="60"/>
      <c r="BX2364" s="151"/>
      <c r="CB2364" s="151"/>
      <c r="CM2364" s="151"/>
      <c r="CO2364" s="151"/>
      <c r="CT2364" s="151"/>
      <c r="CY2364" s="151"/>
    </row>
    <row r="2365" spans="1:103" x14ac:dyDescent="0.2">
      <c r="A2365" s="60"/>
      <c r="B2365" s="60"/>
      <c r="C2365" s="60"/>
      <c r="D2365" s="60"/>
      <c r="E2365" s="60"/>
      <c r="F2365" s="60"/>
      <c r="G2365" s="60"/>
      <c r="H2365" s="60"/>
      <c r="I2365" s="60"/>
      <c r="J2365" s="60"/>
      <c r="K2365" s="60"/>
      <c r="L2365" s="60"/>
      <c r="M2365" s="60"/>
      <c r="N2365" s="60"/>
      <c r="O2365" s="60"/>
      <c r="P2365" s="60"/>
      <c r="Q2365" s="60"/>
      <c r="R2365" s="334">
        <v>6889</v>
      </c>
      <c r="S2365" s="319" t="s">
        <v>357</v>
      </c>
      <c r="BE2365" s="60"/>
      <c r="BR2365" s="60"/>
      <c r="BX2365" s="151"/>
      <c r="CB2365" s="151"/>
      <c r="CM2365" s="151"/>
      <c r="CO2365" s="151"/>
      <c r="CT2365" s="151"/>
      <c r="CY2365" s="151"/>
    </row>
    <row r="2366" spans="1:103" x14ac:dyDescent="0.2">
      <c r="A2366" s="60"/>
      <c r="B2366" s="60"/>
      <c r="C2366" s="60"/>
      <c r="D2366" s="60"/>
      <c r="E2366" s="60"/>
      <c r="F2366" s="60"/>
      <c r="G2366" s="60"/>
      <c r="H2366" s="60"/>
      <c r="I2366" s="60"/>
      <c r="J2366" s="60"/>
      <c r="K2366" s="60"/>
      <c r="L2366" s="60"/>
      <c r="M2366" s="60"/>
      <c r="N2366" s="60"/>
      <c r="O2366" s="60"/>
      <c r="P2366" s="60"/>
      <c r="Q2366" s="60"/>
      <c r="R2366" s="334">
        <v>6890</v>
      </c>
      <c r="S2366" s="319" t="s">
        <v>357</v>
      </c>
      <c r="BE2366" s="60"/>
      <c r="BR2366" s="60"/>
      <c r="BX2366" s="151"/>
      <c r="CB2366" s="151"/>
      <c r="CM2366" s="151"/>
      <c r="CO2366" s="151"/>
      <c r="CT2366" s="151"/>
      <c r="CY2366" s="151"/>
    </row>
    <row r="2367" spans="1:103" x14ac:dyDescent="0.2">
      <c r="A2367" s="60"/>
      <c r="B2367" s="60"/>
      <c r="C2367" s="60"/>
      <c r="D2367" s="60"/>
      <c r="E2367" s="60"/>
      <c r="F2367" s="60"/>
      <c r="G2367" s="60"/>
      <c r="H2367" s="60"/>
      <c r="I2367" s="60"/>
      <c r="J2367" s="60"/>
      <c r="K2367" s="60"/>
      <c r="L2367" s="60"/>
      <c r="M2367" s="60"/>
      <c r="N2367" s="60"/>
      <c r="O2367" s="60"/>
      <c r="P2367" s="60"/>
      <c r="Q2367" s="60"/>
      <c r="R2367" s="334">
        <v>6896</v>
      </c>
      <c r="S2367" s="319" t="s">
        <v>357</v>
      </c>
      <c r="BE2367" s="60"/>
      <c r="BR2367" s="60"/>
      <c r="BX2367" s="151"/>
      <c r="CB2367" s="151"/>
      <c r="CM2367" s="151"/>
      <c r="CO2367" s="151"/>
      <c r="CT2367" s="151"/>
      <c r="CY2367" s="151"/>
    </row>
    <row r="2368" spans="1:103" x14ac:dyDescent="0.2">
      <c r="A2368" s="60"/>
      <c r="B2368" s="60"/>
      <c r="C2368" s="60"/>
      <c r="D2368" s="60"/>
      <c r="E2368" s="60"/>
      <c r="F2368" s="60"/>
      <c r="G2368" s="60"/>
      <c r="H2368" s="60"/>
      <c r="I2368" s="60"/>
      <c r="J2368" s="60"/>
      <c r="K2368" s="60"/>
      <c r="L2368" s="60"/>
      <c r="M2368" s="60"/>
      <c r="N2368" s="60"/>
      <c r="O2368" s="60"/>
      <c r="P2368" s="60"/>
      <c r="Q2368" s="60"/>
      <c r="R2368" s="334">
        <v>6897</v>
      </c>
      <c r="S2368" s="319" t="s">
        <v>357</v>
      </c>
      <c r="BE2368" s="60"/>
      <c r="BR2368" s="60"/>
      <c r="BX2368" s="151"/>
      <c r="CB2368" s="151"/>
      <c r="CM2368" s="151"/>
      <c r="CO2368" s="151"/>
      <c r="CT2368" s="151"/>
      <c r="CY2368" s="151"/>
    </row>
    <row r="2369" spans="1:103" x14ac:dyDescent="0.2">
      <c r="A2369" s="60"/>
      <c r="B2369" s="60"/>
      <c r="C2369" s="60"/>
      <c r="D2369" s="60"/>
      <c r="E2369" s="60"/>
      <c r="F2369" s="60"/>
      <c r="G2369" s="60"/>
      <c r="H2369" s="60"/>
      <c r="I2369" s="60"/>
      <c r="J2369" s="60"/>
      <c r="K2369" s="60"/>
      <c r="L2369" s="60"/>
      <c r="M2369" s="60"/>
      <c r="N2369" s="60"/>
      <c r="O2369" s="60"/>
      <c r="P2369" s="60"/>
      <c r="Q2369" s="60"/>
      <c r="R2369" s="334">
        <v>6901</v>
      </c>
      <c r="S2369" s="319" t="s">
        <v>357</v>
      </c>
      <c r="BE2369" s="60"/>
      <c r="BR2369" s="60"/>
      <c r="BX2369" s="151"/>
      <c r="CB2369" s="151"/>
      <c r="CM2369" s="151"/>
      <c r="CO2369" s="151"/>
      <c r="CT2369" s="151"/>
      <c r="CY2369" s="151"/>
    </row>
    <row r="2370" spans="1:103" x14ac:dyDescent="0.2">
      <c r="A2370" s="60"/>
      <c r="B2370" s="60"/>
      <c r="C2370" s="60"/>
      <c r="D2370" s="60"/>
      <c r="E2370" s="60"/>
      <c r="F2370" s="60"/>
      <c r="G2370" s="60"/>
      <c r="H2370" s="60"/>
      <c r="I2370" s="60"/>
      <c r="J2370" s="60"/>
      <c r="K2370" s="60"/>
      <c r="L2370" s="60"/>
      <c r="M2370" s="60"/>
      <c r="N2370" s="60"/>
      <c r="O2370" s="60"/>
      <c r="P2370" s="60"/>
      <c r="Q2370" s="60"/>
      <c r="R2370" s="334">
        <v>6902</v>
      </c>
      <c r="S2370" s="319" t="s">
        <v>357</v>
      </c>
      <c r="BE2370" s="60"/>
      <c r="BR2370" s="60"/>
      <c r="BX2370" s="151"/>
      <c r="CB2370" s="151"/>
      <c r="CM2370" s="151"/>
      <c r="CO2370" s="151"/>
      <c r="CT2370" s="151"/>
      <c r="CY2370" s="151"/>
    </row>
    <row r="2371" spans="1:103" x14ac:dyDescent="0.2">
      <c r="A2371" s="60"/>
      <c r="B2371" s="60"/>
      <c r="C2371" s="60"/>
      <c r="D2371" s="60"/>
      <c r="E2371" s="60"/>
      <c r="F2371" s="60"/>
      <c r="G2371" s="60"/>
      <c r="H2371" s="60"/>
      <c r="I2371" s="60"/>
      <c r="J2371" s="60"/>
      <c r="K2371" s="60"/>
      <c r="L2371" s="60"/>
      <c r="M2371" s="60"/>
      <c r="N2371" s="60"/>
      <c r="O2371" s="60"/>
      <c r="P2371" s="60"/>
      <c r="Q2371" s="60"/>
      <c r="R2371" s="334">
        <v>6903</v>
      </c>
      <c r="S2371" s="319" t="s">
        <v>357</v>
      </c>
      <c r="BE2371" s="60"/>
      <c r="BR2371" s="60"/>
      <c r="BX2371" s="151"/>
      <c r="CB2371" s="151"/>
      <c r="CM2371" s="151"/>
      <c r="CO2371" s="151"/>
      <c r="CT2371" s="151"/>
      <c r="CY2371" s="151"/>
    </row>
    <row r="2372" spans="1:103" x14ac:dyDescent="0.2">
      <c r="A2372" s="60"/>
      <c r="B2372" s="60"/>
      <c r="C2372" s="60"/>
      <c r="D2372" s="60"/>
      <c r="E2372" s="60"/>
      <c r="F2372" s="60"/>
      <c r="G2372" s="60"/>
      <c r="H2372" s="60"/>
      <c r="I2372" s="60"/>
      <c r="J2372" s="60"/>
      <c r="K2372" s="60"/>
      <c r="L2372" s="60"/>
      <c r="M2372" s="60"/>
      <c r="N2372" s="60"/>
      <c r="O2372" s="60"/>
      <c r="P2372" s="60"/>
      <c r="Q2372" s="60"/>
      <c r="R2372" s="334">
        <v>6904</v>
      </c>
      <c r="S2372" s="319" t="s">
        <v>357</v>
      </c>
      <c r="BE2372" s="60"/>
      <c r="BR2372" s="60"/>
      <c r="BX2372" s="151"/>
      <c r="CB2372" s="151"/>
      <c r="CM2372" s="151"/>
      <c r="CO2372" s="151"/>
      <c r="CT2372" s="151"/>
      <c r="CY2372" s="151"/>
    </row>
    <row r="2373" spans="1:103" x14ac:dyDescent="0.2">
      <c r="A2373" s="60"/>
      <c r="B2373" s="60"/>
      <c r="C2373" s="60"/>
      <c r="D2373" s="60"/>
      <c r="E2373" s="60"/>
      <c r="F2373" s="60"/>
      <c r="G2373" s="60"/>
      <c r="H2373" s="60"/>
      <c r="I2373" s="60"/>
      <c r="J2373" s="60"/>
      <c r="K2373" s="60"/>
      <c r="L2373" s="60"/>
      <c r="M2373" s="60"/>
      <c r="N2373" s="60"/>
      <c r="O2373" s="60"/>
      <c r="P2373" s="60"/>
      <c r="Q2373" s="60"/>
      <c r="R2373" s="334">
        <v>6905</v>
      </c>
      <c r="S2373" s="319" t="s">
        <v>357</v>
      </c>
      <c r="BE2373" s="60"/>
      <c r="BR2373" s="60"/>
      <c r="BX2373" s="151"/>
      <c r="CB2373" s="151"/>
      <c r="CM2373" s="151"/>
      <c r="CO2373" s="151"/>
      <c r="CT2373" s="151"/>
      <c r="CY2373" s="151"/>
    </row>
    <row r="2374" spans="1:103" x14ac:dyDescent="0.2">
      <c r="A2374" s="60"/>
      <c r="B2374" s="60"/>
      <c r="C2374" s="60"/>
      <c r="D2374" s="60"/>
      <c r="E2374" s="60"/>
      <c r="F2374" s="60"/>
      <c r="G2374" s="60"/>
      <c r="H2374" s="60"/>
      <c r="I2374" s="60"/>
      <c r="J2374" s="60"/>
      <c r="K2374" s="60"/>
      <c r="L2374" s="60"/>
      <c r="M2374" s="60"/>
      <c r="N2374" s="60"/>
      <c r="O2374" s="60"/>
      <c r="P2374" s="60"/>
      <c r="Q2374" s="60"/>
      <c r="R2374" s="334">
        <v>6906</v>
      </c>
      <c r="S2374" s="319" t="s">
        <v>357</v>
      </c>
      <c r="BE2374" s="60"/>
      <c r="BR2374" s="60"/>
      <c r="BX2374" s="151"/>
      <c r="CB2374" s="151"/>
      <c r="CM2374" s="151"/>
      <c r="CO2374" s="151"/>
      <c r="CT2374" s="151"/>
      <c r="CY2374" s="151"/>
    </row>
    <row r="2375" spans="1:103" x14ac:dyDescent="0.2">
      <c r="A2375" s="60"/>
      <c r="B2375" s="60"/>
      <c r="C2375" s="60"/>
      <c r="D2375" s="60"/>
      <c r="E2375" s="60"/>
      <c r="F2375" s="60"/>
      <c r="G2375" s="60"/>
      <c r="H2375" s="60"/>
      <c r="I2375" s="60"/>
      <c r="J2375" s="60"/>
      <c r="K2375" s="60"/>
      <c r="L2375" s="60"/>
      <c r="M2375" s="60"/>
      <c r="N2375" s="60"/>
      <c r="O2375" s="60"/>
      <c r="P2375" s="60"/>
      <c r="Q2375" s="60"/>
      <c r="R2375" s="334">
        <v>6907</v>
      </c>
      <c r="S2375" s="319" t="s">
        <v>357</v>
      </c>
      <c r="BE2375" s="60"/>
      <c r="BR2375" s="60"/>
      <c r="BX2375" s="151"/>
      <c r="CB2375" s="151"/>
      <c r="CM2375" s="151"/>
      <c r="CO2375" s="151"/>
      <c r="CT2375" s="151"/>
      <c r="CY2375" s="151"/>
    </row>
    <row r="2376" spans="1:103" x14ac:dyDescent="0.2">
      <c r="A2376" s="60"/>
      <c r="B2376" s="60"/>
      <c r="C2376" s="60"/>
      <c r="D2376" s="60"/>
      <c r="E2376" s="60"/>
      <c r="F2376" s="60"/>
      <c r="G2376" s="60"/>
      <c r="H2376" s="60"/>
      <c r="I2376" s="60"/>
      <c r="J2376" s="60"/>
      <c r="K2376" s="60"/>
      <c r="L2376" s="60"/>
      <c r="M2376" s="60"/>
      <c r="N2376" s="60"/>
      <c r="O2376" s="60"/>
      <c r="P2376" s="60"/>
      <c r="Q2376" s="60"/>
      <c r="R2376" s="334">
        <v>6910</v>
      </c>
      <c r="S2376" s="319" t="s">
        <v>357</v>
      </c>
      <c r="BE2376" s="60"/>
      <c r="BR2376" s="60"/>
      <c r="BX2376" s="151"/>
      <c r="CB2376" s="151"/>
      <c r="CM2376" s="151"/>
      <c r="CO2376" s="151"/>
      <c r="CT2376" s="151"/>
      <c r="CY2376" s="151"/>
    </row>
    <row r="2377" spans="1:103" x14ac:dyDescent="0.2">
      <c r="A2377" s="60"/>
      <c r="B2377" s="60"/>
      <c r="C2377" s="60"/>
      <c r="D2377" s="60"/>
      <c r="E2377" s="60"/>
      <c r="F2377" s="60"/>
      <c r="G2377" s="60"/>
      <c r="H2377" s="60"/>
      <c r="I2377" s="60"/>
      <c r="J2377" s="60"/>
      <c r="K2377" s="60"/>
      <c r="L2377" s="60"/>
      <c r="M2377" s="60"/>
      <c r="N2377" s="60"/>
      <c r="O2377" s="60"/>
      <c r="P2377" s="60"/>
      <c r="Q2377" s="60"/>
      <c r="R2377" s="334">
        <v>6911</v>
      </c>
      <c r="S2377" s="319" t="s">
        <v>357</v>
      </c>
      <c r="BE2377" s="60"/>
      <c r="BR2377" s="60"/>
      <c r="BX2377" s="151"/>
      <c r="CB2377" s="151"/>
      <c r="CM2377" s="151"/>
      <c r="CO2377" s="151"/>
      <c r="CT2377" s="151"/>
      <c r="CY2377" s="151"/>
    </row>
    <row r="2378" spans="1:103" x14ac:dyDescent="0.2">
      <c r="A2378" s="60"/>
      <c r="B2378" s="60"/>
      <c r="C2378" s="60"/>
      <c r="D2378" s="60"/>
      <c r="E2378" s="60"/>
      <c r="F2378" s="60"/>
      <c r="G2378" s="60"/>
      <c r="H2378" s="60"/>
      <c r="I2378" s="60"/>
      <c r="J2378" s="60"/>
      <c r="K2378" s="60"/>
      <c r="L2378" s="60"/>
      <c r="M2378" s="60"/>
      <c r="N2378" s="60"/>
      <c r="O2378" s="60"/>
      <c r="P2378" s="60"/>
      <c r="Q2378" s="60"/>
      <c r="R2378" s="334">
        <v>6912</v>
      </c>
      <c r="S2378" s="319" t="s">
        <v>357</v>
      </c>
      <c r="BE2378" s="60"/>
      <c r="BR2378" s="60"/>
      <c r="BX2378" s="151"/>
      <c r="CB2378" s="151"/>
      <c r="CM2378" s="151"/>
      <c r="CO2378" s="151"/>
      <c r="CT2378" s="151"/>
      <c r="CY2378" s="151"/>
    </row>
    <row r="2379" spans="1:103" x14ac:dyDescent="0.2">
      <c r="A2379" s="60"/>
      <c r="B2379" s="60"/>
      <c r="C2379" s="60"/>
      <c r="D2379" s="60"/>
      <c r="E2379" s="60"/>
      <c r="F2379" s="60"/>
      <c r="G2379" s="60"/>
      <c r="H2379" s="60"/>
      <c r="I2379" s="60"/>
      <c r="J2379" s="60"/>
      <c r="K2379" s="60"/>
      <c r="L2379" s="60"/>
      <c r="M2379" s="60"/>
      <c r="N2379" s="60"/>
      <c r="O2379" s="60"/>
      <c r="P2379" s="60"/>
      <c r="Q2379" s="60"/>
      <c r="R2379" s="334">
        <v>6913</v>
      </c>
      <c r="S2379" s="319" t="s">
        <v>357</v>
      </c>
      <c r="BE2379" s="60"/>
      <c r="BR2379" s="60"/>
      <c r="BX2379" s="151"/>
      <c r="CB2379" s="151"/>
      <c r="CM2379" s="151"/>
      <c r="CO2379" s="151"/>
      <c r="CT2379" s="151"/>
      <c r="CY2379" s="151"/>
    </row>
    <row r="2380" spans="1:103" x14ac:dyDescent="0.2">
      <c r="A2380" s="60"/>
      <c r="B2380" s="60"/>
      <c r="C2380" s="60"/>
      <c r="D2380" s="60"/>
      <c r="E2380" s="60"/>
      <c r="F2380" s="60"/>
      <c r="G2380" s="60"/>
      <c r="H2380" s="60"/>
      <c r="I2380" s="60"/>
      <c r="J2380" s="60"/>
      <c r="K2380" s="60"/>
      <c r="L2380" s="60"/>
      <c r="M2380" s="60"/>
      <c r="N2380" s="60"/>
      <c r="O2380" s="60"/>
      <c r="P2380" s="60"/>
      <c r="Q2380" s="60"/>
      <c r="R2380" s="334">
        <v>6920</v>
      </c>
      <c r="S2380" s="319" t="s">
        <v>357</v>
      </c>
      <c r="BE2380" s="60"/>
      <c r="BR2380" s="60"/>
      <c r="BX2380" s="151"/>
      <c r="CB2380" s="151"/>
      <c r="CM2380" s="151"/>
      <c r="CO2380" s="151"/>
      <c r="CT2380" s="151"/>
      <c r="CY2380" s="151"/>
    </row>
    <row r="2381" spans="1:103" x14ac:dyDescent="0.2">
      <c r="A2381" s="60"/>
      <c r="B2381" s="60"/>
      <c r="C2381" s="60"/>
      <c r="D2381" s="60"/>
      <c r="E2381" s="60"/>
      <c r="F2381" s="60"/>
      <c r="G2381" s="60"/>
      <c r="H2381" s="60"/>
      <c r="I2381" s="60"/>
      <c r="J2381" s="60"/>
      <c r="K2381" s="60"/>
      <c r="L2381" s="60"/>
      <c r="M2381" s="60"/>
      <c r="N2381" s="60"/>
      <c r="O2381" s="60"/>
      <c r="P2381" s="60"/>
      <c r="Q2381" s="60"/>
      <c r="R2381" s="334">
        <v>6921</v>
      </c>
      <c r="S2381" s="319" t="s">
        <v>357</v>
      </c>
      <c r="BE2381" s="60"/>
      <c r="BR2381" s="60"/>
      <c r="BX2381" s="151"/>
      <c r="CB2381" s="151"/>
      <c r="CM2381" s="151"/>
      <c r="CO2381" s="151"/>
      <c r="CT2381" s="151"/>
      <c r="CY2381" s="151"/>
    </row>
    <row r="2382" spans="1:103" x14ac:dyDescent="0.2">
      <c r="A2382" s="60"/>
      <c r="B2382" s="60"/>
      <c r="C2382" s="60"/>
      <c r="D2382" s="60"/>
      <c r="E2382" s="60"/>
      <c r="F2382" s="60"/>
      <c r="G2382" s="60"/>
      <c r="H2382" s="60"/>
      <c r="I2382" s="60"/>
      <c r="J2382" s="60"/>
      <c r="K2382" s="60"/>
      <c r="L2382" s="60"/>
      <c r="M2382" s="60"/>
      <c r="N2382" s="60"/>
      <c r="O2382" s="60"/>
      <c r="P2382" s="60"/>
      <c r="Q2382" s="60"/>
      <c r="R2382" s="334">
        <v>6922</v>
      </c>
      <c r="S2382" s="319" t="s">
        <v>357</v>
      </c>
      <c r="BE2382" s="60"/>
      <c r="BR2382" s="60"/>
      <c r="BX2382" s="151"/>
      <c r="CB2382" s="151"/>
      <c r="CM2382" s="151"/>
      <c r="CO2382" s="151"/>
      <c r="CT2382" s="151"/>
      <c r="CY2382" s="151"/>
    </row>
    <row r="2383" spans="1:103" x14ac:dyDescent="0.2">
      <c r="A2383" s="60"/>
      <c r="B2383" s="60"/>
      <c r="C2383" s="60"/>
      <c r="D2383" s="60"/>
      <c r="E2383" s="60"/>
      <c r="F2383" s="60"/>
      <c r="G2383" s="60"/>
      <c r="H2383" s="60"/>
      <c r="I2383" s="60"/>
      <c r="J2383" s="60"/>
      <c r="K2383" s="60"/>
      <c r="L2383" s="60"/>
      <c r="M2383" s="60"/>
      <c r="N2383" s="60"/>
      <c r="O2383" s="60"/>
      <c r="P2383" s="60"/>
      <c r="Q2383" s="60"/>
      <c r="R2383" s="334">
        <v>6925</v>
      </c>
      <c r="S2383" s="319" t="s">
        <v>357</v>
      </c>
      <c r="BE2383" s="60"/>
      <c r="BR2383" s="60"/>
      <c r="BX2383" s="151"/>
      <c r="CB2383" s="151"/>
      <c r="CM2383" s="151"/>
      <c r="CO2383" s="151"/>
      <c r="CT2383" s="151"/>
      <c r="CY2383" s="151"/>
    </row>
    <row r="2384" spans="1:103" x14ac:dyDescent="0.2">
      <c r="A2384" s="60"/>
      <c r="B2384" s="60"/>
      <c r="C2384" s="60"/>
      <c r="D2384" s="60"/>
      <c r="E2384" s="60"/>
      <c r="F2384" s="60"/>
      <c r="G2384" s="60"/>
      <c r="H2384" s="60"/>
      <c r="I2384" s="60"/>
      <c r="J2384" s="60"/>
      <c r="K2384" s="60"/>
      <c r="L2384" s="60"/>
      <c r="M2384" s="60"/>
      <c r="N2384" s="60"/>
      <c r="O2384" s="60"/>
      <c r="P2384" s="60"/>
      <c r="Q2384" s="60"/>
      <c r="R2384" s="334">
        <v>6926</v>
      </c>
      <c r="S2384" s="319" t="s">
        <v>357</v>
      </c>
      <c r="BE2384" s="60"/>
      <c r="BR2384" s="60"/>
      <c r="BX2384" s="151"/>
      <c r="CB2384" s="151"/>
      <c r="CM2384" s="151"/>
      <c r="CO2384" s="151"/>
      <c r="CT2384" s="151"/>
      <c r="CY2384" s="151"/>
    </row>
    <row r="2385" spans="1:103" x14ac:dyDescent="0.2">
      <c r="A2385" s="60"/>
      <c r="B2385" s="60"/>
      <c r="C2385" s="60"/>
      <c r="D2385" s="60"/>
      <c r="E2385" s="60"/>
      <c r="F2385" s="60"/>
      <c r="G2385" s="60"/>
      <c r="H2385" s="60"/>
      <c r="I2385" s="60"/>
      <c r="J2385" s="60"/>
      <c r="K2385" s="60"/>
      <c r="L2385" s="60"/>
      <c r="M2385" s="60"/>
      <c r="N2385" s="60"/>
      <c r="O2385" s="60"/>
      <c r="P2385" s="60"/>
      <c r="Q2385" s="60"/>
      <c r="R2385" s="334">
        <v>6927</v>
      </c>
      <c r="S2385" s="319" t="s">
        <v>357</v>
      </c>
      <c r="BE2385" s="60"/>
      <c r="BR2385" s="60"/>
      <c r="BX2385" s="151"/>
      <c r="CB2385" s="151"/>
      <c r="CM2385" s="151"/>
      <c r="CO2385" s="151"/>
      <c r="CT2385" s="151"/>
      <c r="CY2385" s="151"/>
    </row>
    <row r="2386" spans="1:103" x14ac:dyDescent="0.2">
      <c r="A2386" s="60"/>
      <c r="B2386" s="60"/>
      <c r="C2386" s="60"/>
      <c r="D2386" s="60"/>
      <c r="E2386" s="60"/>
      <c r="F2386" s="60"/>
      <c r="G2386" s="60"/>
      <c r="H2386" s="60"/>
      <c r="I2386" s="60"/>
      <c r="J2386" s="60"/>
      <c r="K2386" s="60"/>
      <c r="L2386" s="60"/>
      <c r="M2386" s="60"/>
      <c r="N2386" s="60"/>
      <c r="O2386" s="60"/>
      <c r="P2386" s="60"/>
      <c r="Q2386" s="60"/>
      <c r="R2386" s="334">
        <v>6928</v>
      </c>
      <c r="S2386" s="319" t="s">
        <v>357</v>
      </c>
      <c r="BE2386" s="60"/>
      <c r="BR2386" s="60"/>
      <c r="BX2386" s="151"/>
      <c r="CB2386" s="151"/>
      <c r="CM2386" s="151"/>
      <c r="CO2386" s="151"/>
      <c r="CT2386" s="151"/>
      <c r="CY2386" s="151"/>
    </row>
    <row r="2387" spans="1:103" x14ac:dyDescent="0.2">
      <c r="A2387" s="60"/>
      <c r="B2387" s="60"/>
      <c r="C2387" s="60"/>
      <c r="D2387" s="60"/>
      <c r="E2387" s="60"/>
      <c r="F2387" s="60"/>
      <c r="G2387" s="60"/>
      <c r="H2387" s="60"/>
      <c r="I2387" s="60"/>
      <c r="J2387" s="60"/>
      <c r="K2387" s="60"/>
      <c r="L2387" s="60"/>
      <c r="M2387" s="60"/>
      <c r="N2387" s="60"/>
      <c r="O2387" s="60"/>
      <c r="P2387" s="60"/>
      <c r="Q2387" s="60"/>
      <c r="R2387" s="334">
        <v>7001</v>
      </c>
      <c r="S2387" s="319" t="s">
        <v>356</v>
      </c>
      <c r="BE2387" s="60"/>
      <c r="BR2387" s="60"/>
      <c r="BX2387" s="151"/>
      <c r="CB2387" s="151"/>
      <c r="CM2387" s="151"/>
      <c r="CO2387" s="151"/>
      <c r="CT2387" s="151"/>
      <c r="CY2387" s="151"/>
    </row>
    <row r="2388" spans="1:103" x14ac:dyDescent="0.2">
      <c r="A2388" s="60"/>
      <c r="B2388" s="60"/>
      <c r="C2388" s="60"/>
      <c r="D2388" s="60"/>
      <c r="E2388" s="60"/>
      <c r="F2388" s="60"/>
      <c r="G2388" s="60"/>
      <c r="H2388" s="60"/>
      <c r="I2388" s="60"/>
      <c r="J2388" s="60"/>
      <c r="K2388" s="60"/>
      <c r="L2388" s="60"/>
      <c r="M2388" s="60"/>
      <c r="N2388" s="60"/>
      <c r="O2388" s="60"/>
      <c r="P2388" s="60"/>
      <c r="Q2388" s="60"/>
      <c r="R2388" s="334">
        <v>7002</v>
      </c>
      <c r="S2388" s="319" t="s">
        <v>356</v>
      </c>
      <c r="BE2388" s="60"/>
      <c r="BR2388" s="60"/>
      <c r="BX2388" s="151"/>
      <c r="CB2388" s="151"/>
      <c r="CM2388" s="151"/>
      <c r="CO2388" s="151"/>
      <c r="CT2388" s="151"/>
      <c r="CY2388" s="151"/>
    </row>
    <row r="2389" spans="1:103" x14ac:dyDescent="0.2">
      <c r="A2389" s="60"/>
      <c r="B2389" s="60"/>
      <c r="C2389" s="60"/>
      <c r="D2389" s="60"/>
      <c r="E2389" s="60"/>
      <c r="F2389" s="60"/>
      <c r="G2389" s="60"/>
      <c r="H2389" s="60"/>
      <c r="I2389" s="60"/>
      <c r="J2389" s="60"/>
      <c r="K2389" s="60"/>
      <c r="L2389" s="60"/>
      <c r="M2389" s="60"/>
      <c r="N2389" s="60"/>
      <c r="O2389" s="60"/>
      <c r="P2389" s="60"/>
      <c r="Q2389" s="60"/>
      <c r="R2389" s="334">
        <v>7003</v>
      </c>
      <c r="S2389" s="319" t="s">
        <v>356</v>
      </c>
      <c r="BE2389" s="60"/>
      <c r="BR2389" s="60"/>
      <c r="BX2389" s="151"/>
      <c r="CB2389" s="151"/>
      <c r="CM2389" s="151"/>
      <c r="CO2389" s="151"/>
      <c r="CT2389" s="151"/>
      <c r="CY2389" s="151"/>
    </row>
    <row r="2390" spans="1:103" x14ac:dyDescent="0.2">
      <c r="A2390" s="60"/>
      <c r="B2390" s="60"/>
      <c r="C2390" s="60"/>
      <c r="D2390" s="60"/>
      <c r="E2390" s="60"/>
      <c r="F2390" s="60"/>
      <c r="G2390" s="60"/>
      <c r="H2390" s="60"/>
      <c r="I2390" s="60"/>
      <c r="J2390" s="60"/>
      <c r="K2390" s="60"/>
      <c r="L2390" s="60"/>
      <c r="M2390" s="60"/>
      <c r="N2390" s="60"/>
      <c r="O2390" s="60"/>
      <c r="P2390" s="60"/>
      <c r="Q2390" s="60"/>
      <c r="R2390" s="334">
        <v>7004</v>
      </c>
      <c r="S2390" s="319" t="s">
        <v>356</v>
      </c>
      <c r="BE2390" s="60"/>
      <c r="BR2390" s="60"/>
      <c r="BX2390" s="151"/>
      <c r="CB2390" s="151"/>
      <c r="CM2390" s="151"/>
      <c r="CO2390" s="151"/>
      <c r="CT2390" s="151"/>
      <c r="CY2390" s="151"/>
    </row>
    <row r="2391" spans="1:103" x14ac:dyDescent="0.2">
      <c r="A2391" s="60"/>
      <c r="B2391" s="60"/>
      <c r="C2391" s="60"/>
      <c r="D2391" s="60"/>
      <c r="E2391" s="60"/>
      <c r="F2391" s="60"/>
      <c r="G2391" s="60"/>
      <c r="H2391" s="60"/>
      <c r="I2391" s="60"/>
      <c r="J2391" s="60"/>
      <c r="K2391" s="60"/>
      <c r="L2391" s="60"/>
      <c r="M2391" s="60"/>
      <c r="N2391" s="60"/>
      <c r="O2391" s="60"/>
      <c r="P2391" s="60"/>
      <c r="Q2391" s="60"/>
      <c r="R2391" s="334">
        <v>7005</v>
      </c>
      <c r="S2391" s="319" t="s">
        <v>356</v>
      </c>
      <c r="BE2391" s="60"/>
      <c r="BR2391" s="60"/>
      <c r="BX2391" s="151"/>
      <c r="CB2391" s="151"/>
      <c r="CM2391" s="151"/>
      <c r="CO2391" s="151"/>
      <c r="CT2391" s="151"/>
      <c r="CY2391" s="151"/>
    </row>
    <row r="2392" spans="1:103" x14ac:dyDescent="0.2">
      <c r="A2392" s="60"/>
      <c r="B2392" s="60"/>
      <c r="C2392" s="60"/>
      <c r="D2392" s="60"/>
      <c r="E2392" s="60"/>
      <c r="F2392" s="60"/>
      <c r="G2392" s="60"/>
      <c r="H2392" s="60"/>
      <c r="I2392" s="60"/>
      <c r="J2392" s="60"/>
      <c r="K2392" s="60"/>
      <c r="L2392" s="60"/>
      <c r="M2392" s="60"/>
      <c r="N2392" s="60"/>
      <c r="O2392" s="60"/>
      <c r="P2392" s="60"/>
      <c r="Q2392" s="60"/>
      <c r="R2392" s="334">
        <v>7006</v>
      </c>
      <c r="S2392" s="319" t="s">
        <v>356</v>
      </c>
      <c r="BE2392" s="60"/>
      <c r="BR2392" s="60"/>
      <c r="BX2392" s="151"/>
      <c r="CB2392" s="151"/>
      <c r="CM2392" s="151"/>
      <c r="CO2392" s="151"/>
      <c r="CT2392" s="151"/>
      <c r="CY2392" s="151"/>
    </row>
    <row r="2393" spans="1:103" x14ac:dyDescent="0.2">
      <c r="A2393" s="60"/>
      <c r="B2393" s="60"/>
      <c r="C2393" s="60"/>
      <c r="D2393" s="60"/>
      <c r="E2393" s="60"/>
      <c r="F2393" s="60"/>
      <c r="G2393" s="60"/>
      <c r="H2393" s="60"/>
      <c r="I2393" s="60"/>
      <c r="J2393" s="60"/>
      <c r="K2393" s="60"/>
      <c r="L2393" s="60"/>
      <c r="M2393" s="60"/>
      <c r="N2393" s="60"/>
      <c r="O2393" s="60"/>
      <c r="P2393" s="60"/>
      <c r="Q2393" s="60"/>
      <c r="R2393" s="334">
        <v>7007</v>
      </c>
      <c r="S2393" s="319" t="s">
        <v>356</v>
      </c>
      <c r="BE2393" s="60"/>
      <c r="BR2393" s="60"/>
      <c r="BX2393" s="151"/>
      <c r="CB2393" s="151"/>
      <c r="CM2393" s="151"/>
      <c r="CO2393" s="151"/>
      <c r="CT2393" s="151"/>
      <c r="CY2393" s="151"/>
    </row>
    <row r="2394" spans="1:103" x14ac:dyDescent="0.2">
      <c r="A2394" s="60"/>
      <c r="B2394" s="60"/>
      <c r="C2394" s="60"/>
      <c r="D2394" s="60"/>
      <c r="E2394" s="60"/>
      <c r="F2394" s="60"/>
      <c r="G2394" s="60"/>
      <c r="H2394" s="60"/>
      <c r="I2394" s="60"/>
      <c r="J2394" s="60"/>
      <c r="K2394" s="60"/>
      <c r="L2394" s="60"/>
      <c r="M2394" s="60"/>
      <c r="N2394" s="60"/>
      <c r="O2394" s="60"/>
      <c r="P2394" s="60"/>
      <c r="Q2394" s="60"/>
      <c r="R2394" s="334">
        <v>7008</v>
      </c>
      <c r="S2394" s="319" t="s">
        <v>356</v>
      </c>
      <c r="BE2394" s="60"/>
      <c r="BR2394" s="60"/>
      <c r="BX2394" s="151"/>
      <c r="CB2394" s="151"/>
      <c r="CM2394" s="151"/>
      <c r="CO2394" s="151"/>
      <c r="CT2394" s="151"/>
      <c r="CY2394" s="151"/>
    </row>
    <row r="2395" spans="1:103" x14ac:dyDescent="0.2">
      <c r="A2395" s="60"/>
      <c r="B2395" s="60"/>
      <c r="C2395" s="60"/>
      <c r="D2395" s="60"/>
      <c r="E2395" s="60"/>
      <c r="F2395" s="60"/>
      <c r="G2395" s="60"/>
      <c r="H2395" s="60"/>
      <c r="I2395" s="60"/>
      <c r="J2395" s="60"/>
      <c r="K2395" s="60"/>
      <c r="L2395" s="60"/>
      <c r="M2395" s="60"/>
      <c r="N2395" s="60"/>
      <c r="O2395" s="60"/>
      <c r="P2395" s="60"/>
      <c r="Q2395" s="60"/>
      <c r="R2395" s="334">
        <v>7009</v>
      </c>
      <c r="S2395" s="319" t="s">
        <v>356</v>
      </c>
      <c r="BE2395" s="60"/>
      <c r="BR2395" s="60"/>
      <c r="BX2395" s="151"/>
      <c r="CB2395" s="151"/>
      <c r="CM2395" s="151"/>
      <c r="CO2395" s="151"/>
      <c r="CT2395" s="151"/>
      <c r="CY2395" s="151"/>
    </row>
    <row r="2396" spans="1:103" x14ac:dyDescent="0.2">
      <c r="A2396" s="60"/>
      <c r="B2396" s="60"/>
      <c r="C2396" s="60"/>
      <c r="D2396" s="60"/>
      <c r="E2396" s="60"/>
      <c r="F2396" s="60"/>
      <c r="G2396" s="60"/>
      <c r="H2396" s="60"/>
      <c r="I2396" s="60"/>
      <c r="J2396" s="60"/>
      <c r="K2396" s="60"/>
      <c r="L2396" s="60"/>
      <c r="M2396" s="60"/>
      <c r="N2396" s="60"/>
      <c r="O2396" s="60"/>
      <c r="P2396" s="60"/>
      <c r="Q2396" s="60"/>
      <c r="R2396" s="334">
        <v>7010</v>
      </c>
      <c r="S2396" s="319" t="s">
        <v>356</v>
      </c>
      <c r="BE2396" s="60"/>
      <c r="BR2396" s="60"/>
      <c r="BX2396" s="151"/>
      <c r="CB2396" s="151"/>
      <c r="CM2396" s="151"/>
      <c r="CO2396" s="151"/>
      <c r="CT2396" s="151"/>
      <c r="CY2396" s="151"/>
    </row>
    <row r="2397" spans="1:103" x14ac:dyDescent="0.2">
      <c r="A2397" s="60"/>
      <c r="B2397" s="60"/>
      <c r="C2397" s="60"/>
      <c r="D2397" s="60"/>
      <c r="E2397" s="60"/>
      <c r="F2397" s="60"/>
      <c r="G2397" s="60"/>
      <c r="H2397" s="60"/>
      <c r="I2397" s="60"/>
      <c r="J2397" s="60"/>
      <c r="K2397" s="60"/>
      <c r="L2397" s="60"/>
      <c r="M2397" s="60"/>
      <c r="N2397" s="60"/>
      <c r="O2397" s="60"/>
      <c r="P2397" s="60"/>
      <c r="Q2397" s="60"/>
      <c r="R2397" s="334">
        <v>7011</v>
      </c>
      <c r="S2397" s="319" t="s">
        <v>356</v>
      </c>
      <c r="BE2397" s="60"/>
      <c r="BR2397" s="60"/>
      <c r="BX2397" s="151"/>
      <c r="CB2397" s="151"/>
      <c r="CM2397" s="151"/>
      <c r="CO2397" s="151"/>
      <c r="CT2397" s="151"/>
      <c r="CY2397" s="151"/>
    </row>
    <row r="2398" spans="1:103" x14ac:dyDescent="0.2">
      <c r="A2398" s="60"/>
      <c r="B2398" s="60"/>
      <c r="C2398" s="60"/>
      <c r="D2398" s="60"/>
      <c r="E2398" s="60"/>
      <c r="F2398" s="60"/>
      <c r="G2398" s="60"/>
      <c r="H2398" s="60"/>
      <c r="I2398" s="60"/>
      <c r="J2398" s="60"/>
      <c r="K2398" s="60"/>
      <c r="L2398" s="60"/>
      <c r="M2398" s="60"/>
      <c r="N2398" s="60"/>
      <c r="O2398" s="60"/>
      <c r="P2398" s="60"/>
      <c r="Q2398" s="60"/>
      <c r="R2398" s="334">
        <v>7012</v>
      </c>
      <c r="S2398" s="319" t="s">
        <v>356</v>
      </c>
      <c r="BE2398" s="60"/>
      <c r="BR2398" s="60"/>
      <c r="BX2398" s="151"/>
      <c r="CB2398" s="151"/>
      <c r="CM2398" s="151"/>
      <c r="CO2398" s="151"/>
      <c r="CT2398" s="151"/>
      <c r="CY2398" s="151"/>
    </row>
    <row r="2399" spans="1:103" x14ac:dyDescent="0.2">
      <c r="A2399" s="60"/>
      <c r="B2399" s="60"/>
      <c r="C2399" s="60"/>
      <c r="D2399" s="60"/>
      <c r="E2399" s="60"/>
      <c r="F2399" s="60"/>
      <c r="G2399" s="60"/>
      <c r="H2399" s="60"/>
      <c r="I2399" s="60"/>
      <c r="J2399" s="60"/>
      <c r="K2399" s="60"/>
      <c r="L2399" s="60"/>
      <c r="M2399" s="60"/>
      <c r="N2399" s="60"/>
      <c r="O2399" s="60"/>
      <c r="P2399" s="60"/>
      <c r="Q2399" s="60"/>
      <c r="R2399" s="334">
        <v>7013</v>
      </c>
      <c r="S2399" s="319" t="s">
        <v>356</v>
      </c>
      <c r="BE2399" s="60"/>
      <c r="BR2399" s="60"/>
      <c r="BX2399" s="151"/>
      <c r="CB2399" s="151"/>
      <c r="CM2399" s="151"/>
      <c r="CO2399" s="151"/>
      <c r="CT2399" s="151"/>
      <c r="CY2399" s="151"/>
    </row>
    <row r="2400" spans="1:103" x14ac:dyDescent="0.2">
      <c r="A2400" s="60"/>
      <c r="B2400" s="60"/>
      <c r="C2400" s="60"/>
      <c r="D2400" s="60"/>
      <c r="E2400" s="60"/>
      <c r="F2400" s="60"/>
      <c r="G2400" s="60"/>
      <c r="H2400" s="60"/>
      <c r="I2400" s="60"/>
      <c r="J2400" s="60"/>
      <c r="K2400" s="60"/>
      <c r="L2400" s="60"/>
      <c r="M2400" s="60"/>
      <c r="N2400" s="60"/>
      <c r="O2400" s="60"/>
      <c r="P2400" s="60"/>
      <c r="Q2400" s="60"/>
      <c r="R2400" s="334">
        <v>7014</v>
      </c>
      <c r="S2400" s="319" t="s">
        <v>356</v>
      </c>
      <c r="BE2400" s="60"/>
      <c r="BR2400" s="60"/>
      <c r="BX2400" s="151"/>
      <c r="CB2400" s="151"/>
      <c r="CM2400" s="151"/>
      <c r="CO2400" s="151"/>
      <c r="CT2400" s="151"/>
      <c r="CY2400" s="151"/>
    </row>
    <row r="2401" spans="1:103" x14ac:dyDescent="0.2">
      <c r="A2401" s="60"/>
      <c r="B2401" s="60"/>
      <c r="C2401" s="60"/>
      <c r="D2401" s="60"/>
      <c r="E2401" s="60"/>
      <c r="F2401" s="60"/>
      <c r="G2401" s="60"/>
      <c r="H2401" s="60"/>
      <c r="I2401" s="60"/>
      <c r="J2401" s="60"/>
      <c r="K2401" s="60"/>
      <c r="L2401" s="60"/>
      <c r="M2401" s="60"/>
      <c r="N2401" s="60"/>
      <c r="O2401" s="60"/>
      <c r="P2401" s="60"/>
      <c r="Q2401" s="60"/>
      <c r="R2401" s="334">
        <v>7015</v>
      </c>
      <c r="S2401" s="319" t="s">
        <v>356</v>
      </c>
      <c r="BE2401" s="60"/>
      <c r="BR2401" s="60"/>
      <c r="BX2401" s="151"/>
      <c r="CB2401" s="151"/>
      <c r="CM2401" s="151"/>
      <c r="CO2401" s="151"/>
      <c r="CT2401" s="151"/>
      <c r="CY2401" s="151"/>
    </row>
    <row r="2402" spans="1:103" x14ac:dyDescent="0.2">
      <c r="A2402" s="60"/>
      <c r="B2402" s="60"/>
      <c r="C2402" s="60"/>
      <c r="D2402" s="60"/>
      <c r="E2402" s="60"/>
      <c r="F2402" s="60"/>
      <c r="G2402" s="60"/>
      <c r="H2402" s="60"/>
      <c r="I2402" s="60"/>
      <c r="J2402" s="60"/>
      <c r="K2402" s="60"/>
      <c r="L2402" s="60"/>
      <c r="M2402" s="60"/>
      <c r="N2402" s="60"/>
      <c r="O2402" s="60"/>
      <c r="P2402" s="60"/>
      <c r="Q2402" s="60"/>
      <c r="R2402" s="334">
        <v>7016</v>
      </c>
      <c r="S2402" s="319" t="s">
        <v>356</v>
      </c>
      <c r="BE2402" s="60"/>
      <c r="BR2402" s="60"/>
      <c r="BX2402" s="151"/>
      <c r="CB2402" s="151"/>
      <c r="CM2402" s="151"/>
      <c r="CO2402" s="151"/>
      <c r="CT2402" s="151"/>
      <c r="CY2402" s="151"/>
    </row>
    <row r="2403" spans="1:103" x14ac:dyDescent="0.2">
      <c r="A2403" s="60"/>
      <c r="B2403" s="60"/>
      <c r="C2403" s="60"/>
      <c r="D2403" s="60"/>
      <c r="E2403" s="60"/>
      <c r="F2403" s="60"/>
      <c r="G2403" s="60"/>
      <c r="H2403" s="60"/>
      <c r="I2403" s="60"/>
      <c r="J2403" s="60"/>
      <c r="K2403" s="60"/>
      <c r="L2403" s="60"/>
      <c r="M2403" s="60"/>
      <c r="N2403" s="60"/>
      <c r="O2403" s="60"/>
      <c r="P2403" s="60"/>
      <c r="Q2403" s="60"/>
      <c r="R2403" s="334">
        <v>7017</v>
      </c>
      <c r="S2403" s="319" t="s">
        <v>356</v>
      </c>
      <c r="BE2403" s="60"/>
      <c r="BR2403" s="60"/>
      <c r="BX2403" s="151"/>
      <c r="CB2403" s="151"/>
      <c r="CM2403" s="151"/>
      <c r="CO2403" s="151"/>
      <c r="CT2403" s="151"/>
      <c r="CY2403" s="151"/>
    </row>
    <row r="2404" spans="1:103" x14ac:dyDescent="0.2">
      <c r="A2404" s="60"/>
      <c r="B2404" s="60"/>
      <c r="C2404" s="60"/>
      <c r="D2404" s="60"/>
      <c r="E2404" s="60"/>
      <c r="F2404" s="60"/>
      <c r="G2404" s="60"/>
      <c r="H2404" s="60"/>
      <c r="I2404" s="60"/>
      <c r="J2404" s="60"/>
      <c r="K2404" s="60"/>
      <c r="L2404" s="60"/>
      <c r="M2404" s="60"/>
      <c r="N2404" s="60"/>
      <c r="O2404" s="60"/>
      <c r="P2404" s="60"/>
      <c r="Q2404" s="60"/>
      <c r="R2404" s="334">
        <v>7018</v>
      </c>
      <c r="S2404" s="319" t="s">
        <v>356</v>
      </c>
      <c r="BE2404" s="60"/>
      <c r="BR2404" s="60"/>
      <c r="BX2404" s="151"/>
      <c r="CB2404" s="151"/>
      <c r="CM2404" s="151"/>
      <c r="CO2404" s="151"/>
      <c r="CT2404" s="151"/>
      <c r="CY2404" s="151"/>
    </row>
    <row r="2405" spans="1:103" x14ac:dyDescent="0.2">
      <c r="A2405" s="60"/>
      <c r="B2405" s="60"/>
      <c r="C2405" s="60"/>
      <c r="D2405" s="60"/>
      <c r="E2405" s="60"/>
      <c r="F2405" s="60"/>
      <c r="G2405" s="60"/>
      <c r="H2405" s="60"/>
      <c r="I2405" s="60"/>
      <c r="J2405" s="60"/>
      <c r="K2405" s="60"/>
      <c r="L2405" s="60"/>
      <c r="M2405" s="60"/>
      <c r="N2405" s="60"/>
      <c r="O2405" s="60"/>
      <c r="P2405" s="60"/>
      <c r="Q2405" s="60"/>
      <c r="R2405" s="334">
        <v>7019</v>
      </c>
      <c r="S2405" s="319" t="s">
        <v>356</v>
      </c>
      <c r="BE2405" s="60"/>
      <c r="BR2405" s="60"/>
      <c r="BX2405" s="151"/>
      <c r="CB2405" s="151"/>
      <c r="CM2405" s="151"/>
      <c r="CO2405" s="151"/>
      <c r="CT2405" s="151"/>
      <c r="CY2405" s="151"/>
    </row>
    <row r="2406" spans="1:103" x14ac:dyDescent="0.2">
      <c r="A2406" s="60"/>
      <c r="B2406" s="60"/>
      <c r="C2406" s="60"/>
      <c r="D2406" s="60"/>
      <c r="E2406" s="60"/>
      <c r="F2406" s="60"/>
      <c r="G2406" s="60"/>
      <c r="H2406" s="60"/>
      <c r="I2406" s="60"/>
      <c r="J2406" s="60"/>
      <c r="K2406" s="60"/>
      <c r="L2406" s="60"/>
      <c r="M2406" s="60"/>
      <c r="N2406" s="60"/>
      <c r="O2406" s="60"/>
      <c r="P2406" s="60"/>
      <c r="Q2406" s="60"/>
      <c r="R2406" s="334">
        <v>7020</v>
      </c>
      <c r="S2406" s="319" t="s">
        <v>356</v>
      </c>
      <c r="BE2406" s="60"/>
      <c r="BR2406" s="60"/>
      <c r="BX2406" s="151"/>
      <c r="CB2406" s="151"/>
      <c r="CM2406" s="151"/>
      <c r="CO2406" s="151"/>
      <c r="CT2406" s="151"/>
      <c r="CY2406" s="151"/>
    </row>
    <row r="2407" spans="1:103" x14ac:dyDescent="0.2">
      <c r="A2407" s="60"/>
      <c r="B2407" s="60"/>
      <c r="C2407" s="60"/>
      <c r="D2407" s="60"/>
      <c r="E2407" s="60"/>
      <c r="F2407" s="60"/>
      <c r="G2407" s="60"/>
      <c r="H2407" s="60"/>
      <c r="I2407" s="60"/>
      <c r="J2407" s="60"/>
      <c r="K2407" s="60"/>
      <c r="L2407" s="60"/>
      <c r="M2407" s="60"/>
      <c r="N2407" s="60"/>
      <c r="O2407" s="60"/>
      <c r="P2407" s="60"/>
      <c r="Q2407" s="60"/>
      <c r="R2407" s="334">
        <v>7021</v>
      </c>
      <c r="S2407" s="319" t="s">
        <v>356</v>
      </c>
      <c r="BE2407" s="60"/>
      <c r="BR2407" s="60"/>
      <c r="BX2407" s="151"/>
      <c r="CB2407" s="151"/>
      <c r="CM2407" s="151"/>
      <c r="CO2407" s="151"/>
      <c r="CT2407" s="151"/>
      <c r="CY2407" s="151"/>
    </row>
    <row r="2408" spans="1:103" x14ac:dyDescent="0.2">
      <c r="A2408" s="60"/>
      <c r="B2408" s="60"/>
      <c r="C2408" s="60"/>
      <c r="D2408" s="60"/>
      <c r="E2408" s="60"/>
      <c r="F2408" s="60"/>
      <c r="G2408" s="60"/>
      <c r="H2408" s="60"/>
      <c r="I2408" s="60"/>
      <c r="J2408" s="60"/>
      <c r="K2408" s="60"/>
      <c r="L2408" s="60"/>
      <c r="M2408" s="60"/>
      <c r="N2408" s="60"/>
      <c r="O2408" s="60"/>
      <c r="P2408" s="60"/>
      <c r="Q2408" s="60"/>
      <c r="R2408" s="334">
        <v>7022</v>
      </c>
      <c r="S2408" s="319" t="s">
        <v>356</v>
      </c>
      <c r="BE2408" s="60"/>
      <c r="BR2408" s="60"/>
      <c r="BX2408" s="151"/>
      <c r="CB2408" s="151"/>
      <c r="CM2408" s="151"/>
      <c r="CO2408" s="151"/>
      <c r="CT2408" s="151"/>
      <c r="CY2408" s="151"/>
    </row>
    <row r="2409" spans="1:103" x14ac:dyDescent="0.2">
      <c r="A2409" s="60"/>
      <c r="B2409" s="60"/>
      <c r="C2409" s="60"/>
      <c r="D2409" s="60"/>
      <c r="E2409" s="60"/>
      <c r="F2409" s="60"/>
      <c r="G2409" s="60"/>
      <c r="H2409" s="60"/>
      <c r="I2409" s="60"/>
      <c r="J2409" s="60"/>
      <c r="K2409" s="60"/>
      <c r="L2409" s="60"/>
      <c r="M2409" s="60"/>
      <c r="N2409" s="60"/>
      <c r="O2409" s="60"/>
      <c r="P2409" s="60"/>
      <c r="Q2409" s="60"/>
      <c r="R2409" s="334">
        <v>7023</v>
      </c>
      <c r="S2409" s="319" t="s">
        <v>356</v>
      </c>
      <c r="BE2409" s="60"/>
      <c r="BR2409" s="60"/>
      <c r="BX2409" s="151"/>
      <c r="CB2409" s="151"/>
      <c r="CM2409" s="151"/>
      <c r="CO2409" s="151"/>
      <c r="CT2409" s="151"/>
      <c r="CY2409" s="151"/>
    </row>
    <row r="2410" spans="1:103" x14ac:dyDescent="0.2">
      <c r="A2410" s="60"/>
      <c r="B2410" s="60"/>
      <c r="C2410" s="60"/>
      <c r="D2410" s="60"/>
      <c r="E2410" s="60"/>
      <c r="F2410" s="60"/>
      <c r="G2410" s="60"/>
      <c r="H2410" s="60"/>
      <c r="I2410" s="60"/>
      <c r="J2410" s="60"/>
      <c r="K2410" s="60"/>
      <c r="L2410" s="60"/>
      <c r="M2410" s="60"/>
      <c r="N2410" s="60"/>
      <c r="O2410" s="60"/>
      <c r="P2410" s="60"/>
      <c r="Q2410" s="60"/>
      <c r="R2410" s="334">
        <v>7024</v>
      </c>
      <c r="S2410" s="319" t="s">
        <v>356</v>
      </c>
      <c r="BE2410" s="60"/>
      <c r="BR2410" s="60"/>
      <c r="BX2410" s="151"/>
      <c r="CB2410" s="151"/>
      <c r="CM2410" s="151"/>
      <c r="CO2410" s="151"/>
      <c r="CT2410" s="151"/>
      <c r="CY2410" s="151"/>
    </row>
    <row r="2411" spans="1:103" x14ac:dyDescent="0.2">
      <c r="A2411" s="60"/>
      <c r="B2411" s="60"/>
      <c r="C2411" s="60"/>
      <c r="D2411" s="60"/>
      <c r="E2411" s="60"/>
      <c r="F2411" s="60"/>
      <c r="G2411" s="60"/>
      <c r="H2411" s="60"/>
      <c r="I2411" s="60"/>
      <c r="J2411" s="60"/>
      <c r="K2411" s="60"/>
      <c r="L2411" s="60"/>
      <c r="M2411" s="60"/>
      <c r="N2411" s="60"/>
      <c r="O2411" s="60"/>
      <c r="P2411" s="60"/>
      <c r="Q2411" s="60"/>
      <c r="R2411" s="334">
        <v>7026</v>
      </c>
      <c r="S2411" s="319" t="s">
        <v>356</v>
      </c>
      <c r="BE2411" s="60"/>
      <c r="BR2411" s="60"/>
      <c r="BX2411" s="151"/>
      <c r="CB2411" s="151"/>
      <c r="CM2411" s="151"/>
      <c r="CO2411" s="151"/>
      <c r="CT2411" s="151"/>
      <c r="CY2411" s="151"/>
    </row>
    <row r="2412" spans="1:103" x14ac:dyDescent="0.2">
      <c r="A2412" s="60"/>
      <c r="B2412" s="60"/>
      <c r="C2412" s="60"/>
      <c r="D2412" s="60"/>
      <c r="E2412" s="60"/>
      <c r="F2412" s="60"/>
      <c r="G2412" s="60"/>
      <c r="H2412" s="60"/>
      <c r="I2412" s="60"/>
      <c r="J2412" s="60"/>
      <c r="K2412" s="60"/>
      <c r="L2412" s="60"/>
      <c r="M2412" s="60"/>
      <c r="N2412" s="60"/>
      <c r="O2412" s="60"/>
      <c r="P2412" s="60"/>
      <c r="Q2412" s="60"/>
      <c r="R2412" s="334">
        <v>7027</v>
      </c>
      <c r="S2412" s="319" t="s">
        <v>356</v>
      </c>
      <c r="BE2412" s="60"/>
      <c r="BR2412" s="60"/>
      <c r="BX2412" s="151"/>
      <c r="CB2412" s="151"/>
      <c r="CM2412" s="151"/>
      <c r="CO2412" s="151"/>
      <c r="CT2412" s="151"/>
      <c r="CY2412" s="151"/>
    </row>
    <row r="2413" spans="1:103" x14ac:dyDescent="0.2">
      <c r="A2413" s="60"/>
      <c r="B2413" s="60"/>
      <c r="C2413" s="60"/>
      <c r="D2413" s="60"/>
      <c r="E2413" s="60"/>
      <c r="F2413" s="60"/>
      <c r="G2413" s="60"/>
      <c r="H2413" s="60"/>
      <c r="I2413" s="60"/>
      <c r="J2413" s="60"/>
      <c r="K2413" s="60"/>
      <c r="L2413" s="60"/>
      <c r="M2413" s="60"/>
      <c r="N2413" s="60"/>
      <c r="O2413" s="60"/>
      <c r="P2413" s="60"/>
      <c r="Q2413" s="60"/>
      <c r="R2413" s="334">
        <v>7028</v>
      </c>
      <c r="S2413" s="319" t="s">
        <v>356</v>
      </c>
      <c r="BE2413" s="60"/>
      <c r="BR2413" s="60"/>
      <c r="BX2413" s="151"/>
      <c r="CB2413" s="151"/>
      <c r="CM2413" s="151"/>
      <c r="CO2413" s="151"/>
      <c r="CT2413" s="151"/>
      <c r="CY2413" s="151"/>
    </row>
    <row r="2414" spans="1:103" x14ac:dyDescent="0.2">
      <c r="A2414" s="60"/>
      <c r="B2414" s="60"/>
      <c r="C2414" s="60"/>
      <c r="D2414" s="60"/>
      <c r="E2414" s="60"/>
      <c r="F2414" s="60"/>
      <c r="G2414" s="60"/>
      <c r="H2414" s="60"/>
      <c r="I2414" s="60"/>
      <c r="J2414" s="60"/>
      <c r="K2414" s="60"/>
      <c r="L2414" s="60"/>
      <c r="M2414" s="60"/>
      <c r="N2414" s="60"/>
      <c r="O2414" s="60"/>
      <c r="P2414" s="60"/>
      <c r="Q2414" s="60"/>
      <c r="R2414" s="334">
        <v>7029</v>
      </c>
      <c r="S2414" s="319" t="s">
        <v>356</v>
      </c>
      <c r="BE2414" s="60"/>
      <c r="BR2414" s="60"/>
      <c r="BX2414" s="151"/>
      <c r="CB2414" s="151"/>
      <c r="CM2414" s="151"/>
      <c r="CO2414" s="151"/>
      <c r="CT2414" s="151"/>
      <c r="CY2414" s="151"/>
    </row>
    <row r="2415" spans="1:103" x14ac:dyDescent="0.2">
      <c r="A2415" s="60"/>
      <c r="B2415" s="60"/>
      <c r="C2415" s="60"/>
      <c r="D2415" s="60"/>
      <c r="E2415" s="60"/>
      <c r="F2415" s="60"/>
      <c r="G2415" s="60"/>
      <c r="H2415" s="60"/>
      <c r="I2415" s="60"/>
      <c r="J2415" s="60"/>
      <c r="K2415" s="60"/>
      <c r="L2415" s="60"/>
      <c r="M2415" s="60"/>
      <c r="N2415" s="60"/>
      <c r="O2415" s="60"/>
      <c r="P2415" s="60"/>
      <c r="Q2415" s="60"/>
      <c r="R2415" s="334">
        <v>7030</v>
      </c>
      <c r="S2415" s="319" t="s">
        <v>356</v>
      </c>
      <c r="BE2415" s="60"/>
      <c r="BR2415" s="60"/>
      <c r="BX2415" s="151"/>
      <c r="CB2415" s="151"/>
      <c r="CM2415" s="151"/>
      <c r="CO2415" s="151"/>
      <c r="CT2415" s="151"/>
      <c r="CY2415" s="151"/>
    </row>
    <row r="2416" spans="1:103" x14ac:dyDescent="0.2">
      <c r="A2416" s="60"/>
      <c r="B2416" s="60"/>
      <c r="C2416" s="60"/>
      <c r="D2416" s="60"/>
      <c r="E2416" s="60"/>
      <c r="F2416" s="60"/>
      <c r="G2416" s="60"/>
      <c r="H2416" s="60"/>
      <c r="I2416" s="60"/>
      <c r="J2416" s="60"/>
      <c r="K2416" s="60"/>
      <c r="L2416" s="60"/>
      <c r="M2416" s="60"/>
      <c r="N2416" s="60"/>
      <c r="O2416" s="60"/>
      <c r="P2416" s="60"/>
      <c r="Q2416" s="60"/>
      <c r="R2416" s="334">
        <v>7031</v>
      </c>
      <c r="S2416" s="319" t="s">
        <v>356</v>
      </c>
      <c r="BE2416" s="60"/>
      <c r="BR2416" s="60"/>
      <c r="BX2416" s="151"/>
      <c r="CB2416" s="151"/>
      <c r="CM2416" s="151"/>
      <c r="CO2416" s="151"/>
      <c r="CT2416" s="151"/>
      <c r="CY2416" s="151"/>
    </row>
    <row r="2417" spans="1:103" x14ac:dyDescent="0.2">
      <c r="A2417" s="60"/>
      <c r="B2417" s="60"/>
      <c r="C2417" s="60"/>
      <c r="D2417" s="60"/>
      <c r="E2417" s="60"/>
      <c r="F2417" s="60"/>
      <c r="G2417" s="60"/>
      <c r="H2417" s="60"/>
      <c r="I2417" s="60"/>
      <c r="J2417" s="60"/>
      <c r="K2417" s="60"/>
      <c r="L2417" s="60"/>
      <c r="M2417" s="60"/>
      <c r="N2417" s="60"/>
      <c r="O2417" s="60"/>
      <c r="P2417" s="60"/>
      <c r="Q2417" s="60"/>
      <c r="R2417" s="334">
        <v>7032</v>
      </c>
      <c r="S2417" s="319" t="s">
        <v>356</v>
      </c>
      <c r="BE2417" s="60"/>
      <c r="BR2417" s="60"/>
      <c r="BX2417" s="151"/>
      <c r="CB2417" s="151"/>
      <c r="CM2417" s="151"/>
      <c r="CO2417" s="151"/>
      <c r="CT2417" s="151"/>
      <c r="CY2417" s="151"/>
    </row>
    <row r="2418" spans="1:103" x14ac:dyDescent="0.2">
      <c r="A2418" s="60"/>
      <c r="B2418" s="60"/>
      <c r="C2418" s="60"/>
      <c r="D2418" s="60"/>
      <c r="E2418" s="60"/>
      <c r="F2418" s="60"/>
      <c r="G2418" s="60"/>
      <c r="H2418" s="60"/>
      <c r="I2418" s="60"/>
      <c r="J2418" s="60"/>
      <c r="K2418" s="60"/>
      <c r="L2418" s="60"/>
      <c r="M2418" s="60"/>
      <c r="N2418" s="60"/>
      <c r="O2418" s="60"/>
      <c r="P2418" s="60"/>
      <c r="Q2418" s="60"/>
      <c r="R2418" s="334">
        <v>7033</v>
      </c>
      <c r="S2418" s="319" t="s">
        <v>356</v>
      </c>
      <c r="BE2418" s="60"/>
      <c r="BR2418" s="60"/>
      <c r="BX2418" s="151"/>
      <c r="CB2418" s="151"/>
      <c r="CM2418" s="151"/>
      <c r="CO2418" s="151"/>
      <c r="CT2418" s="151"/>
      <c r="CY2418" s="151"/>
    </row>
    <row r="2419" spans="1:103" x14ac:dyDescent="0.2">
      <c r="A2419" s="60"/>
      <c r="B2419" s="60"/>
      <c r="C2419" s="60"/>
      <c r="D2419" s="60"/>
      <c r="E2419" s="60"/>
      <c r="F2419" s="60"/>
      <c r="G2419" s="60"/>
      <c r="H2419" s="60"/>
      <c r="I2419" s="60"/>
      <c r="J2419" s="60"/>
      <c r="K2419" s="60"/>
      <c r="L2419" s="60"/>
      <c r="M2419" s="60"/>
      <c r="N2419" s="60"/>
      <c r="O2419" s="60"/>
      <c r="P2419" s="60"/>
      <c r="Q2419" s="60"/>
      <c r="R2419" s="334">
        <v>7034</v>
      </c>
      <c r="S2419" s="319" t="s">
        <v>356</v>
      </c>
      <c r="BE2419" s="60"/>
      <c r="BR2419" s="60"/>
      <c r="BX2419" s="151"/>
      <c r="CB2419" s="151"/>
      <c r="CM2419" s="151"/>
      <c r="CO2419" s="151"/>
      <c r="CT2419" s="151"/>
      <c r="CY2419" s="151"/>
    </row>
    <row r="2420" spans="1:103" x14ac:dyDescent="0.2">
      <c r="A2420" s="60"/>
      <c r="B2420" s="60"/>
      <c r="C2420" s="60"/>
      <c r="D2420" s="60"/>
      <c r="E2420" s="60"/>
      <c r="F2420" s="60"/>
      <c r="G2420" s="60"/>
      <c r="H2420" s="60"/>
      <c r="I2420" s="60"/>
      <c r="J2420" s="60"/>
      <c r="K2420" s="60"/>
      <c r="L2420" s="60"/>
      <c r="M2420" s="60"/>
      <c r="N2420" s="60"/>
      <c r="O2420" s="60"/>
      <c r="P2420" s="60"/>
      <c r="Q2420" s="60"/>
      <c r="R2420" s="334">
        <v>7035</v>
      </c>
      <c r="S2420" s="319" t="s">
        <v>356</v>
      </c>
      <c r="BE2420" s="60"/>
      <c r="BR2420" s="60"/>
      <c r="BX2420" s="151"/>
      <c r="CB2420" s="151"/>
      <c r="CM2420" s="151"/>
      <c r="CO2420" s="151"/>
      <c r="CT2420" s="151"/>
      <c r="CY2420" s="151"/>
    </row>
    <row r="2421" spans="1:103" x14ac:dyDescent="0.2">
      <c r="A2421" s="60"/>
      <c r="B2421" s="60"/>
      <c r="C2421" s="60"/>
      <c r="D2421" s="60"/>
      <c r="E2421" s="60"/>
      <c r="F2421" s="60"/>
      <c r="G2421" s="60"/>
      <c r="H2421" s="60"/>
      <c r="I2421" s="60"/>
      <c r="J2421" s="60"/>
      <c r="K2421" s="60"/>
      <c r="L2421" s="60"/>
      <c r="M2421" s="60"/>
      <c r="N2421" s="60"/>
      <c r="O2421" s="60"/>
      <c r="P2421" s="60"/>
      <c r="Q2421" s="60"/>
      <c r="R2421" s="334">
        <v>7036</v>
      </c>
      <c r="S2421" s="319" t="s">
        <v>356</v>
      </c>
      <c r="BE2421" s="60"/>
      <c r="BR2421" s="60"/>
      <c r="BX2421" s="151"/>
      <c r="CB2421" s="151"/>
      <c r="CM2421" s="151"/>
      <c r="CO2421" s="151"/>
      <c r="CT2421" s="151"/>
      <c r="CY2421" s="151"/>
    </row>
    <row r="2422" spans="1:103" x14ac:dyDescent="0.2">
      <c r="A2422" s="60"/>
      <c r="B2422" s="60"/>
      <c r="C2422" s="60"/>
      <c r="D2422" s="60"/>
      <c r="E2422" s="60"/>
      <c r="F2422" s="60"/>
      <c r="G2422" s="60"/>
      <c r="H2422" s="60"/>
      <c r="I2422" s="60"/>
      <c r="J2422" s="60"/>
      <c r="K2422" s="60"/>
      <c r="L2422" s="60"/>
      <c r="M2422" s="60"/>
      <c r="N2422" s="60"/>
      <c r="O2422" s="60"/>
      <c r="P2422" s="60"/>
      <c r="Q2422" s="60"/>
      <c r="R2422" s="334">
        <v>7039</v>
      </c>
      <c r="S2422" s="319" t="s">
        <v>356</v>
      </c>
      <c r="BE2422" s="60"/>
      <c r="BR2422" s="60"/>
      <c r="BX2422" s="151"/>
      <c r="CB2422" s="151"/>
      <c r="CM2422" s="151"/>
      <c r="CO2422" s="151"/>
      <c r="CT2422" s="151"/>
      <c r="CY2422" s="151"/>
    </row>
    <row r="2423" spans="1:103" x14ac:dyDescent="0.2">
      <c r="A2423" s="60"/>
      <c r="B2423" s="60"/>
      <c r="C2423" s="60"/>
      <c r="D2423" s="60"/>
      <c r="E2423" s="60"/>
      <c r="F2423" s="60"/>
      <c r="G2423" s="60"/>
      <c r="H2423" s="60"/>
      <c r="I2423" s="60"/>
      <c r="J2423" s="60"/>
      <c r="K2423" s="60"/>
      <c r="L2423" s="60"/>
      <c r="M2423" s="60"/>
      <c r="N2423" s="60"/>
      <c r="O2423" s="60"/>
      <c r="P2423" s="60"/>
      <c r="Q2423" s="60"/>
      <c r="R2423" s="334">
        <v>7040</v>
      </c>
      <c r="S2423" s="319" t="s">
        <v>356</v>
      </c>
      <c r="BE2423" s="60"/>
      <c r="BR2423" s="60"/>
      <c r="BX2423" s="151"/>
      <c r="CB2423" s="151"/>
      <c r="CM2423" s="151"/>
      <c r="CO2423" s="151"/>
      <c r="CT2423" s="151"/>
      <c r="CY2423" s="151"/>
    </row>
    <row r="2424" spans="1:103" x14ac:dyDescent="0.2">
      <c r="A2424" s="60"/>
      <c r="B2424" s="60"/>
      <c r="C2424" s="60"/>
      <c r="D2424" s="60"/>
      <c r="E2424" s="60"/>
      <c r="F2424" s="60"/>
      <c r="G2424" s="60"/>
      <c r="H2424" s="60"/>
      <c r="I2424" s="60"/>
      <c r="J2424" s="60"/>
      <c r="K2424" s="60"/>
      <c r="L2424" s="60"/>
      <c r="M2424" s="60"/>
      <c r="N2424" s="60"/>
      <c r="O2424" s="60"/>
      <c r="P2424" s="60"/>
      <c r="Q2424" s="60"/>
      <c r="R2424" s="334">
        <v>7041</v>
      </c>
      <c r="S2424" s="319" t="s">
        <v>356</v>
      </c>
      <c r="BE2424" s="60"/>
      <c r="BR2424" s="60"/>
      <c r="BX2424" s="151"/>
      <c r="CB2424" s="151"/>
      <c r="CM2424" s="151"/>
      <c r="CO2424" s="151"/>
      <c r="CT2424" s="151"/>
      <c r="CY2424" s="151"/>
    </row>
    <row r="2425" spans="1:103" x14ac:dyDescent="0.2">
      <c r="A2425" s="60"/>
      <c r="B2425" s="60"/>
      <c r="C2425" s="60"/>
      <c r="D2425" s="60"/>
      <c r="E2425" s="60"/>
      <c r="F2425" s="60"/>
      <c r="G2425" s="60"/>
      <c r="H2425" s="60"/>
      <c r="I2425" s="60"/>
      <c r="J2425" s="60"/>
      <c r="K2425" s="60"/>
      <c r="L2425" s="60"/>
      <c r="M2425" s="60"/>
      <c r="N2425" s="60"/>
      <c r="O2425" s="60"/>
      <c r="P2425" s="60"/>
      <c r="Q2425" s="60"/>
      <c r="R2425" s="334">
        <v>7042</v>
      </c>
      <c r="S2425" s="319" t="s">
        <v>356</v>
      </c>
      <c r="BE2425" s="60"/>
      <c r="BR2425" s="60"/>
      <c r="BX2425" s="151"/>
      <c r="CB2425" s="151"/>
      <c r="CM2425" s="151"/>
      <c r="CO2425" s="151"/>
      <c r="CT2425" s="151"/>
      <c r="CY2425" s="151"/>
    </row>
    <row r="2426" spans="1:103" x14ac:dyDescent="0.2">
      <c r="A2426" s="60"/>
      <c r="B2426" s="60"/>
      <c r="C2426" s="60"/>
      <c r="D2426" s="60"/>
      <c r="E2426" s="60"/>
      <c r="F2426" s="60"/>
      <c r="G2426" s="60"/>
      <c r="H2426" s="60"/>
      <c r="I2426" s="60"/>
      <c r="J2426" s="60"/>
      <c r="K2426" s="60"/>
      <c r="L2426" s="60"/>
      <c r="M2426" s="60"/>
      <c r="N2426" s="60"/>
      <c r="O2426" s="60"/>
      <c r="P2426" s="60"/>
      <c r="Q2426" s="60"/>
      <c r="R2426" s="334">
        <v>7043</v>
      </c>
      <c r="S2426" s="319" t="s">
        <v>356</v>
      </c>
      <c r="BE2426" s="60"/>
      <c r="BR2426" s="60"/>
      <c r="BX2426" s="151"/>
      <c r="CB2426" s="151"/>
      <c r="CM2426" s="151"/>
      <c r="CO2426" s="151"/>
      <c r="CT2426" s="151"/>
      <c r="CY2426" s="151"/>
    </row>
    <row r="2427" spans="1:103" x14ac:dyDescent="0.2">
      <c r="A2427" s="60"/>
      <c r="B2427" s="60"/>
      <c r="C2427" s="60"/>
      <c r="D2427" s="60"/>
      <c r="E2427" s="60"/>
      <c r="F2427" s="60"/>
      <c r="G2427" s="60"/>
      <c r="H2427" s="60"/>
      <c r="I2427" s="60"/>
      <c r="J2427" s="60"/>
      <c r="K2427" s="60"/>
      <c r="L2427" s="60"/>
      <c r="M2427" s="60"/>
      <c r="N2427" s="60"/>
      <c r="O2427" s="60"/>
      <c r="P2427" s="60"/>
      <c r="Q2427" s="60"/>
      <c r="R2427" s="334">
        <v>7044</v>
      </c>
      <c r="S2427" s="319" t="s">
        <v>356</v>
      </c>
      <c r="BE2427" s="60"/>
      <c r="BR2427" s="60"/>
      <c r="BX2427" s="151"/>
      <c r="CB2427" s="151"/>
      <c r="CM2427" s="151"/>
      <c r="CO2427" s="151"/>
      <c r="CT2427" s="151"/>
      <c r="CY2427" s="151"/>
    </row>
    <row r="2428" spans="1:103" x14ac:dyDescent="0.2">
      <c r="A2428" s="60"/>
      <c r="B2428" s="60"/>
      <c r="C2428" s="60"/>
      <c r="D2428" s="60"/>
      <c r="E2428" s="60"/>
      <c r="F2428" s="60"/>
      <c r="G2428" s="60"/>
      <c r="H2428" s="60"/>
      <c r="I2428" s="60"/>
      <c r="J2428" s="60"/>
      <c r="K2428" s="60"/>
      <c r="L2428" s="60"/>
      <c r="M2428" s="60"/>
      <c r="N2428" s="60"/>
      <c r="O2428" s="60"/>
      <c r="P2428" s="60"/>
      <c r="Q2428" s="60"/>
      <c r="R2428" s="334">
        <v>7045</v>
      </c>
      <c r="S2428" s="319" t="s">
        <v>356</v>
      </c>
      <c r="BE2428" s="60"/>
      <c r="BR2428" s="60"/>
      <c r="BX2428" s="151"/>
      <c r="CB2428" s="151"/>
      <c r="CM2428" s="151"/>
      <c r="CO2428" s="151"/>
      <c r="CT2428" s="151"/>
      <c r="CY2428" s="151"/>
    </row>
    <row r="2429" spans="1:103" x14ac:dyDescent="0.2">
      <c r="A2429" s="60"/>
      <c r="B2429" s="60"/>
      <c r="C2429" s="60"/>
      <c r="D2429" s="60"/>
      <c r="E2429" s="60"/>
      <c r="F2429" s="60"/>
      <c r="G2429" s="60"/>
      <c r="H2429" s="60"/>
      <c r="I2429" s="60"/>
      <c r="J2429" s="60"/>
      <c r="K2429" s="60"/>
      <c r="L2429" s="60"/>
      <c r="M2429" s="60"/>
      <c r="N2429" s="60"/>
      <c r="O2429" s="60"/>
      <c r="P2429" s="60"/>
      <c r="Q2429" s="60"/>
      <c r="R2429" s="334">
        <v>7046</v>
      </c>
      <c r="S2429" s="319" t="s">
        <v>356</v>
      </c>
      <c r="BE2429" s="60"/>
      <c r="BR2429" s="60"/>
      <c r="BX2429" s="151"/>
      <c r="CB2429" s="151"/>
      <c r="CM2429" s="151"/>
      <c r="CO2429" s="151"/>
      <c r="CT2429" s="151"/>
      <c r="CY2429" s="151"/>
    </row>
    <row r="2430" spans="1:103" x14ac:dyDescent="0.2">
      <c r="A2430" s="60"/>
      <c r="B2430" s="60"/>
      <c r="C2430" s="60"/>
      <c r="D2430" s="60"/>
      <c r="E2430" s="60"/>
      <c r="F2430" s="60"/>
      <c r="G2430" s="60"/>
      <c r="H2430" s="60"/>
      <c r="I2430" s="60"/>
      <c r="J2430" s="60"/>
      <c r="K2430" s="60"/>
      <c r="L2430" s="60"/>
      <c r="M2430" s="60"/>
      <c r="N2430" s="60"/>
      <c r="O2430" s="60"/>
      <c r="P2430" s="60"/>
      <c r="Q2430" s="60"/>
      <c r="R2430" s="334">
        <v>7047</v>
      </c>
      <c r="S2430" s="319" t="s">
        <v>356</v>
      </c>
      <c r="BE2430" s="60"/>
      <c r="BR2430" s="60"/>
      <c r="BX2430" s="151"/>
      <c r="CB2430" s="151"/>
      <c r="CM2430" s="151"/>
      <c r="CO2430" s="151"/>
      <c r="CT2430" s="151"/>
      <c r="CY2430" s="151"/>
    </row>
    <row r="2431" spans="1:103" x14ac:dyDescent="0.2">
      <c r="A2431" s="60"/>
      <c r="B2431" s="60"/>
      <c r="C2431" s="60"/>
      <c r="D2431" s="60"/>
      <c r="E2431" s="60"/>
      <c r="F2431" s="60"/>
      <c r="G2431" s="60"/>
      <c r="H2431" s="60"/>
      <c r="I2431" s="60"/>
      <c r="J2431" s="60"/>
      <c r="K2431" s="60"/>
      <c r="L2431" s="60"/>
      <c r="M2431" s="60"/>
      <c r="N2431" s="60"/>
      <c r="O2431" s="60"/>
      <c r="P2431" s="60"/>
      <c r="Q2431" s="60"/>
      <c r="R2431" s="334">
        <v>7050</v>
      </c>
      <c r="S2431" s="319" t="s">
        <v>356</v>
      </c>
      <c r="BE2431" s="60"/>
      <c r="BR2431" s="60"/>
      <c r="BX2431" s="151"/>
      <c r="CB2431" s="151"/>
      <c r="CM2431" s="151"/>
      <c r="CO2431" s="151"/>
      <c r="CT2431" s="151"/>
      <c r="CY2431" s="151"/>
    </row>
    <row r="2432" spans="1:103" x14ac:dyDescent="0.2">
      <c r="A2432" s="60"/>
      <c r="B2432" s="60"/>
      <c r="C2432" s="60"/>
      <c r="D2432" s="60"/>
      <c r="E2432" s="60"/>
      <c r="F2432" s="60"/>
      <c r="G2432" s="60"/>
      <c r="H2432" s="60"/>
      <c r="I2432" s="60"/>
      <c r="J2432" s="60"/>
      <c r="K2432" s="60"/>
      <c r="L2432" s="60"/>
      <c r="M2432" s="60"/>
      <c r="N2432" s="60"/>
      <c r="O2432" s="60"/>
      <c r="P2432" s="60"/>
      <c r="Q2432" s="60"/>
      <c r="R2432" s="334">
        <v>7051</v>
      </c>
      <c r="S2432" s="319" t="s">
        <v>356</v>
      </c>
      <c r="BE2432" s="60"/>
      <c r="BR2432" s="60"/>
      <c r="BX2432" s="151"/>
      <c r="CB2432" s="151"/>
      <c r="CM2432" s="151"/>
      <c r="CO2432" s="151"/>
      <c r="CT2432" s="151"/>
      <c r="CY2432" s="151"/>
    </row>
    <row r="2433" spans="1:103" x14ac:dyDescent="0.2">
      <c r="A2433" s="60"/>
      <c r="B2433" s="60"/>
      <c r="C2433" s="60"/>
      <c r="D2433" s="60"/>
      <c r="E2433" s="60"/>
      <c r="F2433" s="60"/>
      <c r="G2433" s="60"/>
      <c r="H2433" s="60"/>
      <c r="I2433" s="60"/>
      <c r="J2433" s="60"/>
      <c r="K2433" s="60"/>
      <c r="L2433" s="60"/>
      <c r="M2433" s="60"/>
      <c r="N2433" s="60"/>
      <c r="O2433" s="60"/>
      <c r="P2433" s="60"/>
      <c r="Q2433" s="60"/>
      <c r="R2433" s="334">
        <v>7052</v>
      </c>
      <c r="S2433" s="319" t="s">
        <v>356</v>
      </c>
      <c r="BE2433" s="60"/>
      <c r="BR2433" s="60"/>
      <c r="BX2433" s="151"/>
      <c r="CB2433" s="151"/>
      <c r="CM2433" s="151"/>
      <c r="CO2433" s="151"/>
      <c r="CT2433" s="151"/>
      <c r="CY2433" s="151"/>
    </row>
    <row r="2434" spans="1:103" x14ac:dyDescent="0.2">
      <c r="A2434" s="60"/>
      <c r="B2434" s="60"/>
      <c r="C2434" s="60"/>
      <c r="D2434" s="60"/>
      <c r="E2434" s="60"/>
      <c r="F2434" s="60"/>
      <c r="G2434" s="60"/>
      <c r="H2434" s="60"/>
      <c r="I2434" s="60"/>
      <c r="J2434" s="60"/>
      <c r="K2434" s="60"/>
      <c r="L2434" s="60"/>
      <c r="M2434" s="60"/>
      <c r="N2434" s="60"/>
      <c r="O2434" s="60"/>
      <c r="P2434" s="60"/>
      <c r="Q2434" s="60"/>
      <c r="R2434" s="334">
        <v>7054</v>
      </c>
      <c r="S2434" s="319" t="s">
        <v>356</v>
      </c>
      <c r="BE2434" s="60"/>
      <c r="BR2434" s="60"/>
      <c r="BX2434" s="151"/>
      <c r="CB2434" s="151"/>
      <c r="CM2434" s="151"/>
      <c r="CO2434" s="151"/>
      <c r="CT2434" s="151"/>
      <c r="CY2434" s="151"/>
    </row>
    <row r="2435" spans="1:103" x14ac:dyDescent="0.2">
      <c r="A2435" s="60"/>
      <c r="B2435" s="60"/>
      <c r="C2435" s="60"/>
      <c r="D2435" s="60"/>
      <c r="E2435" s="60"/>
      <c r="F2435" s="60"/>
      <c r="G2435" s="60"/>
      <c r="H2435" s="60"/>
      <c r="I2435" s="60"/>
      <c r="J2435" s="60"/>
      <c r="K2435" s="60"/>
      <c r="L2435" s="60"/>
      <c r="M2435" s="60"/>
      <c r="N2435" s="60"/>
      <c r="O2435" s="60"/>
      <c r="P2435" s="60"/>
      <c r="Q2435" s="60"/>
      <c r="R2435" s="334">
        <v>7055</v>
      </c>
      <c r="S2435" s="319" t="s">
        <v>356</v>
      </c>
      <c r="BE2435" s="60"/>
      <c r="BR2435" s="60"/>
      <c r="BX2435" s="151"/>
      <c r="CB2435" s="151"/>
      <c r="CM2435" s="151"/>
      <c r="CO2435" s="151"/>
      <c r="CT2435" s="151"/>
      <c r="CY2435" s="151"/>
    </row>
    <row r="2436" spans="1:103" x14ac:dyDescent="0.2">
      <c r="A2436" s="60"/>
      <c r="B2436" s="60"/>
      <c r="C2436" s="60"/>
      <c r="D2436" s="60"/>
      <c r="E2436" s="60"/>
      <c r="F2436" s="60"/>
      <c r="G2436" s="60"/>
      <c r="H2436" s="60"/>
      <c r="I2436" s="60"/>
      <c r="J2436" s="60"/>
      <c r="K2436" s="60"/>
      <c r="L2436" s="60"/>
      <c r="M2436" s="60"/>
      <c r="N2436" s="60"/>
      <c r="O2436" s="60"/>
      <c r="P2436" s="60"/>
      <c r="Q2436" s="60"/>
      <c r="R2436" s="334">
        <v>7057</v>
      </c>
      <c r="S2436" s="319" t="s">
        <v>356</v>
      </c>
      <c r="BE2436" s="60"/>
      <c r="BR2436" s="60"/>
      <c r="BX2436" s="151"/>
      <c r="CB2436" s="151"/>
      <c r="CM2436" s="151"/>
      <c r="CO2436" s="151"/>
      <c r="CT2436" s="151"/>
      <c r="CY2436" s="151"/>
    </row>
    <row r="2437" spans="1:103" x14ac:dyDescent="0.2">
      <c r="A2437" s="60"/>
      <c r="B2437" s="60"/>
      <c r="C2437" s="60"/>
      <c r="D2437" s="60"/>
      <c r="E2437" s="60"/>
      <c r="F2437" s="60"/>
      <c r="G2437" s="60"/>
      <c r="H2437" s="60"/>
      <c r="I2437" s="60"/>
      <c r="J2437" s="60"/>
      <c r="K2437" s="60"/>
      <c r="L2437" s="60"/>
      <c r="M2437" s="60"/>
      <c r="N2437" s="60"/>
      <c r="O2437" s="60"/>
      <c r="P2437" s="60"/>
      <c r="Q2437" s="60"/>
      <c r="R2437" s="334">
        <v>7058</v>
      </c>
      <c r="S2437" s="319" t="s">
        <v>356</v>
      </c>
      <c r="BE2437" s="60"/>
      <c r="BR2437" s="60"/>
      <c r="BX2437" s="151"/>
      <c r="CB2437" s="151"/>
      <c r="CM2437" s="151"/>
      <c r="CO2437" s="151"/>
      <c r="CT2437" s="151"/>
      <c r="CY2437" s="151"/>
    </row>
    <row r="2438" spans="1:103" x14ac:dyDescent="0.2">
      <c r="A2438" s="60"/>
      <c r="B2438" s="60"/>
      <c r="C2438" s="60"/>
      <c r="D2438" s="60"/>
      <c r="E2438" s="60"/>
      <c r="F2438" s="60"/>
      <c r="G2438" s="60"/>
      <c r="H2438" s="60"/>
      <c r="I2438" s="60"/>
      <c r="J2438" s="60"/>
      <c r="K2438" s="60"/>
      <c r="L2438" s="60"/>
      <c r="M2438" s="60"/>
      <c r="N2438" s="60"/>
      <c r="O2438" s="60"/>
      <c r="P2438" s="60"/>
      <c r="Q2438" s="60"/>
      <c r="R2438" s="334">
        <v>7059</v>
      </c>
      <c r="S2438" s="319" t="s">
        <v>356</v>
      </c>
      <c r="BE2438" s="60"/>
      <c r="BR2438" s="60"/>
      <c r="BX2438" s="151"/>
      <c r="CB2438" s="151"/>
      <c r="CM2438" s="151"/>
      <c r="CO2438" s="151"/>
      <c r="CT2438" s="151"/>
      <c r="CY2438" s="151"/>
    </row>
    <row r="2439" spans="1:103" x14ac:dyDescent="0.2">
      <c r="A2439" s="60"/>
      <c r="B2439" s="60"/>
      <c r="C2439" s="60"/>
      <c r="D2439" s="60"/>
      <c r="E2439" s="60"/>
      <c r="F2439" s="60"/>
      <c r="G2439" s="60"/>
      <c r="H2439" s="60"/>
      <c r="I2439" s="60"/>
      <c r="J2439" s="60"/>
      <c r="K2439" s="60"/>
      <c r="L2439" s="60"/>
      <c r="M2439" s="60"/>
      <c r="N2439" s="60"/>
      <c r="O2439" s="60"/>
      <c r="P2439" s="60"/>
      <c r="Q2439" s="60"/>
      <c r="R2439" s="334">
        <v>7060</v>
      </c>
      <c r="S2439" s="319" t="s">
        <v>356</v>
      </c>
      <c r="BE2439" s="60"/>
      <c r="BR2439" s="60"/>
      <c r="BX2439" s="151"/>
      <c r="CB2439" s="151"/>
      <c r="CM2439" s="151"/>
      <c r="CO2439" s="151"/>
      <c r="CT2439" s="151"/>
      <c r="CY2439" s="151"/>
    </row>
    <row r="2440" spans="1:103" x14ac:dyDescent="0.2">
      <c r="A2440" s="60"/>
      <c r="B2440" s="60"/>
      <c r="C2440" s="60"/>
      <c r="D2440" s="60"/>
      <c r="E2440" s="60"/>
      <c r="F2440" s="60"/>
      <c r="G2440" s="60"/>
      <c r="H2440" s="60"/>
      <c r="I2440" s="60"/>
      <c r="J2440" s="60"/>
      <c r="K2440" s="60"/>
      <c r="L2440" s="60"/>
      <c r="M2440" s="60"/>
      <c r="N2440" s="60"/>
      <c r="O2440" s="60"/>
      <c r="P2440" s="60"/>
      <c r="Q2440" s="60"/>
      <c r="R2440" s="334">
        <v>7061</v>
      </c>
      <c r="S2440" s="319" t="s">
        <v>356</v>
      </c>
      <c r="BE2440" s="60"/>
      <c r="BR2440" s="60"/>
      <c r="BX2440" s="151"/>
      <c r="CB2440" s="151"/>
      <c r="CM2440" s="151"/>
      <c r="CO2440" s="151"/>
      <c r="CT2440" s="151"/>
      <c r="CY2440" s="151"/>
    </row>
    <row r="2441" spans="1:103" x14ac:dyDescent="0.2">
      <c r="A2441" s="60"/>
      <c r="B2441" s="60"/>
      <c r="C2441" s="60"/>
      <c r="D2441" s="60"/>
      <c r="E2441" s="60"/>
      <c r="F2441" s="60"/>
      <c r="G2441" s="60"/>
      <c r="H2441" s="60"/>
      <c r="I2441" s="60"/>
      <c r="J2441" s="60"/>
      <c r="K2441" s="60"/>
      <c r="L2441" s="60"/>
      <c r="M2441" s="60"/>
      <c r="N2441" s="60"/>
      <c r="O2441" s="60"/>
      <c r="P2441" s="60"/>
      <c r="Q2441" s="60"/>
      <c r="R2441" s="334">
        <v>7062</v>
      </c>
      <c r="S2441" s="319" t="s">
        <v>356</v>
      </c>
      <c r="BE2441" s="60"/>
      <c r="BR2441" s="60"/>
      <c r="BX2441" s="151"/>
      <c r="CB2441" s="151"/>
      <c r="CM2441" s="151"/>
      <c r="CO2441" s="151"/>
      <c r="CT2441" s="151"/>
      <c r="CY2441" s="151"/>
    </row>
    <row r="2442" spans="1:103" x14ac:dyDescent="0.2">
      <c r="A2442" s="60"/>
      <c r="B2442" s="60"/>
      <c r="C2442" s="60"/>
      <c r="D2442" s="60"/>
      <c r="E2442" s="60"/>
      <c r="F2442" s="60"/>
      <c r="G2442" s="60"/>
      <c r="H2442" s="60"/>
      <c r="I2442" s="60"/>
      <c r="J2442" s="60"/>
      <c r="K2442" s="60"/>
      <c r="L2442" s="60"/>
      <c r="M2442" s="60"/>
      <c r="N2442" s="60"/>
      <c r="O2442" s="60"/>
      <c r="P2442" s="60"/>
      <c r="Q2442" s="60"/>
      <c r="R2442" s="334">
        <v>7063</v>
      </c>
      <c r="S2442" s="319" t="s">
        <v>356</v>
      </c>
      <c r="BE2442" s="60"/>
      <c r="BR2442" s="60"/>
      <c r="BX2442" s="151"/>
      <c r="CB2442" s="151"/>
      <c r="CM2442" s="151"/>
      <c r="CO2442" s="151"/>
      <c r="CT2442" s="151"/>
      <c r="CY2442" s="151"/>
    </row>
    <row r="2443" spans="1:103" x14ac:dyDescent="0.2">
      <c r="A2443" s="60"/>
      <c r="B2443" s="60"/>
      <c r="C2443" s="60"/>
      <c r="D2443" s="60"/>
      <c r="E2443" s="60"/>
      <c r="F2443" s="60"/>
      <c r="G2443" s="60"/>
      <c r="H2443" s="60"/>
      <c r="I2443" s="60"/>
      <c r="J2443" s="60"/>
      <c r="K2443" s="60"/>
      <c r="L2443" s="60"/>
      <c r="M2443" s="60"/>
      <c r="N2443" s="60"/>
      <c r="O2443" s="60"/>
      <c r="P2443" s="60"/>
      <c r="Q2443" s="60"/>
      <c r="R2443" s="334">
        <v>7064</v>
      </c>
      <c r="S2443" s="319" t="s">
        <v>356</v>
      </c>
      <c r="BE2443" s="60"/>
      <c r="BR2443" s="60"/>
      <c r="BX2443" s="151"/>
      <c r="CB2443" s="151"/>
      <c r="CM2443" s="151"/>
      <c r="CO2443" s="151"/>
      <c r="CT2443" s="151"/>
      <c r="CY2443" s="151"/>
    </row>
    <row r="2444" spans="1:103" x14ac:dyDescent="0.2">
      <c r="A2444" s="60"/>
      <c r="B2444" s="60"/>
      <c r="C2444" s="60"/>
      <c r="D2444" s="60"/>
      <c r="E2444" s="60"/>
      <c r="F2444" s="60"/>
      <c r="G2444" s="60"/>
      <c r="H2444" s="60"/>
      <c r="I2444" s="60"/>
      <c r="J2444" s="60"/>
      <c r="K2444" s="60"/>
      <c r="L2444" s="60"/>
      <c r="M2444" s="60"/>
      <c r="N2444" s="60"/>
      <c r="O2444" s="60"/>
      <c r="P2444" s="60"/>
      <c r="Q2444" s="60"/>
      <c r="R2444" s="334">
        <v>7065</v>
      </c>
      <c r="S2444" s="319" t="s">
        <v>356</v>
      </c>
      <c r="BE2444" s="60"/>
      <c r="BR2444" s="60"/>
      <c r="BX2444" s="151"/>
      <c r="CB2444" s="151"/>
      <c r="CM2444" s="151"/>
      <c r="CO2444" s="151"/>
      <c r="CT2444" s="151"/>
      <c r="CY2444" s="151"/>
    </row>
    <row r="2445" spans="1:103" x14ac:dyDescent="0.2">
      <c r="A2445" s="60"/>
      <c r="B2445" s="60"/>
      <c r="C2445" s="60"/>
      <c r="D2445" s="60"/>
      <c r="E2445" s="60"/>
      <c r="F2445" s="60"/>
      <c r="G2445" s="60"/>
      <c r="H2445" s="60"/>
      <c r="I2445" s="60"/>
      <c r="J2445" s="60"/>
      <c r="K2445" s="60"/>
      <c r="L2445" s="60"/>
      <c r="M2445" s="60"/>
      <c r="N2445" s="60"/>
      <c r="O2445" s="60"/>
      <c r="P2445" s="60"/>
      <c r="Q2445" s="60"/>
      <c r="R2445" s="334">
        <v>7066</v>
      </c>
      <c r="S2445" s="319" t="s">
        <v>356</v>
      </c>
      <c r="BE2445" s="60"/>
      <c r="BR2445" s="60"/>
      <c r="BX2445" s="151"/>
      <c r="CB2445" s="151"/>
      <c r="CM2445" s="151"/>
      <c r="CO2445" s="151"/>
      <c r="CT2445" s="151"/>
      <c r="CY2445" s="151"/>
    </row>
    <row r="2446" spans="1:103" x14ac:dyDescent="0.2">
      <c r="A2446" s="60"/>
      <c r="B2446" s="60"/>
      <c r="C2446" s="60"/>
      <c r="D2446" s="60"/>
      <c r="E2446" s="60"/>
      <c r="F2446" s="60"/>
      <c r="G2446" s="60"/>
      <c r="H2446" s="60"/>
      <c r="I2446" s="60"/>
      <c r="J2446" s="60"/>
      <c r="K2446" s="60"/>
      <c r="L2446" s="60"/>
      <c r="M2446" s="60"/>
      <c r="N2446" s="60"/>
      <c r="O2446" s="60"/>
      <c r="P2446" s="60"/>
      <c r="Q2446" s="60"/>
      <c r="R2446" s="334">
        <v>7067</v>
      </c>
      <c r="S2446" s="319" t="s">
        <v>356</v>
      </c>
      <c r="BE2446" s="60"/>
      <c r="BR2446" s="60"/>
      <c r="BX2446" s="151"/>
      <c r="CB2446" s="151"/>
      <c r="CM2446" s="151"/>
      <c r="CO2446" s="151"/>
      <c r="CT2446" s="151"/>
      <c r="CY2446" s="151"/>
    </row>
    <row r="2447" spans="1:103" x14ac:dyDescent="0.2">
      <c r="A2447" s="60"/>
      <c r="B2447" s="60"/>
      <c r="C2447" s="60"/>
      <c r="D2447" s="60"/>
      <c r="E2447" s="60"/>
      <c r="F2447" s="60"/>
      <c r="G2447" s="60"/>
      <c r="H2447" s="60"/>
      <c r="I2447" s="60"/>
      <c r="J2447" s="60"/>
      <c r="K2447" s="60"/>
      <c r="L2447" s="60"/>
      <c r="M2447" s="60"/>
      <c r="N2447" s="60"/>
      <c r="O2447" s="60"/>
      <c r="P2447" s="60"/>
      <c r="Q2447" s="60"/>
      <c r="R2447" s="334">
        <v>7068</v>
      </c>
      <c r="S2447" s="319" t="s">
        <v>356</v>
      </c>
      <c r="BE2447" s="60"/>
      <c r="BR2447" s="60"/>
      <c r="BX2447" s="151"/>
      <c r="CB2447" s="151"/>
      <c r="CM2447" s="151"/>
      <c r="CO2447" s="151"/>
      <c r="CT2447" s="151"/>
      <c r="CY2447" s="151"/>
    </row>
    <row r="2448" spans="1:103" x14ac:dyDescent="0.2">
      <c r="A2448" s="60"/>
      <c r="B2448" s="60"/>
      <c r="C2448" s="60"/>
      <c r="D2448" s="60"/>
      <c r="E2448" s="60"/>
      <c r="F2448" s="60"/>
      <c r="G2448" s="60"/>
      <c r="H2448" s="60"/>
      <c r="I2448" s="60"/>
      <c r="J2448" s="60"/>
      <c r="K2448" s="60"/>
      <c r="L2448" s="60"/>
      <c r="M2448" s="60"/>
      <c r="N2448" s="60"/>
      <c r="O2448" s="60"/>
      <c r="P2448" s="60"/>
      <c r="Q2448" s="60"/>
      <c r="R2448" s="334">
        <v>7069</v>
      </c>
      <c r="S2448" s="319" t="s">
        <v>356</v>
      </c>
      <c r="BE2448" s="60"/>
      <c r="BR2448" s="60"/>
      <c r="BX2448" s="151"/>
      <c r="CB2448" s="151"/>
      <c r="CM2448" s="151"/>
      <c r="CO2448" s="151"/>
      <c r="CT2448" s="151"/>
      <c r="CY2448" s="151"/>
    </row>
    <row r="2449" spans="1:103" x14ac:dyDescent="0.2">
      <c r="A2449" s="60"/>
      <c r="B2449" s="60"/>
      <c r="C2449" s="60"/>
      <c r="D2449" s="60"/>
      <c r="E2449" s="60"/>
      <c r="F2449" s="60"/>
      <c r="G2449" s="60"/>
      <c r="H2449" s="60"/>
      <c r="I2449" s="60"/>
      <c r="J2449" s="60"/>
      <c r="K2449" s="60"/>
      <c r="L2449" s="60"/>
      <c r="M2449" s="60"/>
      <c r="N2449" s="60"/>
      <c r="O2449" s="60"/>
      <c r="P2449" s="60"/>
      <c r="Q2449" s="60"/>
      <c r="R2449" s="334">
        <v>7070</v>
      </c>
      <c r="S2449" s="319" t="s">
        <v>356</v>
      </c>
      <c r="BE2449" s="60"/>
      <c r="BR2449" s="60"/>
      <c r="BX2449" s="151"/>
      <c r="CB2449" s="151"/>
      <c r="CM2449" s="151"/>
      <c r="CO2449" s="151"/>
      <c r="CT2449" s="151"/>
      <c r="CY2449" s="151"/>
    </row>
    <row r="2450" spans="1:103" x14ac:dyDescent="0.2">
      <c r="A2450" s="60"/>
      <c r="B2450" s="60"/>
      <c r="C2450" s="60"/>
      <c r="D2450" s="60"/>
      <c r="E2450" s="60"/>
      <c r="F2450" s="60"/>
      <c r="G2450" s="60"/>
      <c r="H2450" s="60"/>
      <c r="I2450" s="60"/>
      <c r="J2450" s="60"/>
      <c r="K2450" s="60"/>
      <c r="L2450" s="60"/>
      <c r="M2450" s="60"/>
      <c r="N2450" s="60"/>
      <c r="O2450" s="60"/>
      <c r="P2450" s="60"/>
      <c r="Q2450" s="60"/>
      <c r="R2450" s="334">
        <v>7071</v>
      </c>
      <c r="S2450" s="319" t="s">
        <v>356</v>
      </c>
      <c r="BE2450" s="60"/>
      <c r="BR2450" s="60"/>
      <c r="BX2450" s="151"/>
      <c r="CB2450" s="151"/>
      <c r="CM2450" s="151"/>
      <c r="CO2450" s="151"/>
      <c r="CT2450" s="151"/>
      <c r="CY2450" s="151"/>
    </row>
    <row r="2451" spans="1:103" x14ac:dyDescent="0.2">
      <c r="A2451" s="60"/>
      <c r="B2451" s="60"/>
      <c r="C2451" s="60"/>
      <c r="D2451" s="60"/>
      <c r="E2451" s="60"/>
      <c r="F2451" s="60"/>
      <c r="G2451" s="60"/>
      <c r="H2451" s="60"/>
      <c r="I2451" s="60"/>
      <c r="J2451" s="60"/>
      <c r="K2451" s="60"/>
      <c r="L2451" s="60"/>
      <c r="M2451" s="60"/>
      <c r="N2451" s="60"/>
      <c r="O2451" s="60"/>
      <c r="P2451" s="60"/>
      <c r="Q2451" s="60"/>
      <c r="R2451" s="334">
        <v>7072</v>
      </c>
      <c r="S2451" s="319" t="s">
        <v>356</v>
      </c>
      <c r="BE2451" s="60"/>
      <c r="BR2451" s="60"/>
      <c r="BX2451" s="151"/>
      <c r="CB2451" s="151"/>
      <c r="CM2451" s="151"/>
      <c r="CO2451" s="151"/>
      <c r="CT2451" s="151"/>
      <c r="CY2451" s="151"/>
    </row>
    <row r="2452" spans="1:103" x14ac:dyDescent="0.2">
      <c r="A2452" s="60"/>
      <c r="B2452" s="60"/>
      <c r="C2452" s="60"/>
      <c r="D2452" s="60"/>
      <c r="E2452" s="60"/>
      <c r="F2452" s="60"/>
      <c r="G2452" s="60"/>
      <c r="H2452" s="60"/>
      <c r="I2452" s="60"/>
      <c r="J2452" s="60"/>
      <c r="K2452" s="60"/>
      <c r="L2452" s="60"/>
      <c r="M2452" s="60"/>
      <c r="N2452" s="60"/>
      <c r="O2452" s="60"/>
      <c r="P2452" s="60"/>
      <c r="Q2452" s="60"/>
      <c r="R2452" s="334">
        <v>7073</v>
      </c>
      <c r="S2452" s="319" t="s">
        <v>356</v>
      </c>
      <c r="BE2452" s="60"/>
      <c r="BR2452" s="60"/>
      <c r="BX2452" s="151"/>
      <c r="CB2452" s="151"/>
      <c r="CM2452" s="151"/>
      <c r="CO2452" s="151"/>
      <c r="CT2452" s="151"/>
      <c r="CY2452" s="151"/>
    </row>
    <row r="2453" spans="1:103" x14ac:dyDescent="0.2">
      <c r="A2453" s="60"/>
      <c r="B2453" s="60"/>
      <c r="C2453" s="60"/>
      <c r="D2453" s="60"/>
      <c r="E2453" s="60"/>
      <c r="F2453" s="60"/>
      <c r="G2453" s="60"/>
      <c r="H2453" s="60"/>
      <c r="I2453" s="60"/>
      <c r="J2453" s="60"/>
      <c r="K2453" s="60"/>
      <c r="L2453" s="60"/>
      <c r="M2453" s="60"/>
      <c r="N2453" s="60"/>
      <c r="O2453" s="60"/>
      <c r="P2453" s="60"/>
      <c r="Q2453" s="60"/>
      <c r="R2453" s="334">
        <v>7074</v>
      </c>
      <c r="S2453" s="319" t="s">
        <v>356</v>
      </c>
      <c r="BE2453" s="60"/>
      <c r="BR2453" s="60"/>
      <c r="BX2453" s="151"/>
      <c r="CB2453" s="151"/>
      <c r="CM2453" s="151"/>
      <c r="CO2453" s="151"/>
      <c r="CT2453" s="151"/>
      <c r="CY2453" s="151"/>
    </row>
    <row r="2454" spans="1:103" x14ac:dyDescent="0.2">
      <c r="A2454" s="60"/>
      <c r="B2454" s="60"/>
      <c r="C2454" s="60"/>
      <c r="D2454" s="60"/>
      <c r="E2454" s="60"/>
      <c r="F2454" s="60"/>
      <c r="G2454" s="60"/>
      <c r="H2454" s="60"/>
      <c r="I2454" s="60"/>
      <c r="J2454" s="60"/>
      <c r="K2454" s="60"/>
      <c r="L2454" s="60"/>
      <c r="M2454" s="60"/>
      <c r="N2454" s="60"/>
      <c r="O2454" s="60"/>
      <c r="P2454" s="60"/>
      <c r="Q2454" s="60"/>
      <c r="R2454" s="334">
        <v>7075</v>
      </c>
      <c r="S2454" s="319" t="s">
        <v>356</v>
      </c>
      <c r="BE2454" s="60"/>
      <c r="BR2454" s="60"/>
      <c r="BX2454" s="151"/>
      <c r="CB2454" s="151"/>
      <c r="CM2454" s="151"/>
      <c r="CO2454" s="151"/>
      <c r="CT2454" s="151"/>
      <c r="CY2454" s="151"/>
    </row>
    <row r="2455" spans="1:103" x14ac:dyDescent="0.2">
      <c r="A2455" s="60"/>
      <c r="B2455" s="60"/>
      <c r="C2455" s="60"/>
      <c r="D2455" s="60"/>
      <c r="E2455" s="60"/>
      <c r="F2455" s="60"/>
      <c r="G2455" s="60"/>
      <c r="H2455" s="60"/>
      <c r="I2455" s="60"/>
      <c r="J2455" s="60"/>
      <c r="K2455" s="60"/>
      <c r="L2455" s="60"/>
      <c r="M2455" s="60"/>
      <c r="N2455" s="60"/>
      <c r="O2455" s="60"/>
      <c r="P2455" s="60"/>
      <c r="Q2455" s="60"/>
      <c r="R2455" s="334">
        <v>7076</v>
      </c>
      <c r="S2455" s="319" t="s">
        <v>356</v>
      </c>
      <c r="BE2455" s="60"/>
      <c r="BR2455" s="60"/>
      <c r="BX2455" s="151"/>
      <c r="CB2455" s="151"/>
      <c r="CM2455" s="151"/>
      <c r="CO2455" s="151"/>
      <c r="CT2455" s="151"/>
      <c r="CY2455" s="151"/>
    </row>
    <row r="2456" spans="1:103" x14ac:dyDescent="0.2">
      <c r="A2456" s="60"/>
      <c r="B2456" s="60"/>
      <c r="C2456" s="60"/>
      <c r="D2456" s="60"/>
      <c r="E2456" s="60"/>
      <c r="F2456" s="60"/>
      <c r="G2456" s="60"/>
      <c r="H2456" s="60"/>
      <c r="I2456" s="60"/>
      <c r="J2456" s="60"/>
      <c r="K2456" s="60"/>
      <c r="L2456" s="60"/>
      <c r="M2456" s="60"/>
      <c r="N2456" s="60"/>
      <c r="O2456" s="60"/>
      <c r="P2456" s="60"/>
      <c r="Q2456" s="60"/>
      <c r="R2456" s="334">
        <v>7077</v>
      </c>
      <c r="S2456" s="319" t="s">
        <v>356</v>
      </c>
      <c r="BE2456" s="60"/>
      <c r="BR2456" s="60"/>
      <c r="BX2456" s="151"/>
      <c r="CB2456" s="151"/>
      <c r="CM2456" s="151"/>
      <c r="CO2456" s="151"/>
      <c r="CT2456" s="151"/>
      <c r="CY2456" s="151"/>
    </row>
    <row r="2457" spans="1:103" x14ac:dyDescent="0.2">
      <c r="A2457" s="60"/>
      <c r="B2457" s="60"/>
      <c r="C2457" s="60"/>
      <c r="D2457" s="60"/>
      <c r="E2457" s="60"/>
      <c r="F2457" s="60"/>
      <c r="G2457" s="60"/>
      <c r="H2457" s="60"/>
      <c r="I2457" s="60"/>
      <c r="J2457" s="60"/>
      <c r="K2457" s="60"/>
      <c r="L2457" s="60"/>
      <c r="M2457" s="60"/>
      <c r="N2457" s="60"/>
      <c r="O2457" s="60"/>
      <c r="P2457" s="60"/>
      <c r="Q2457" s="60"/>
      <c r="R2457" s="334">
        <v>7078</v>
      </c>
      <c r="S2457" s="319" t="s">
        <v>356</v>
      </c>
      <c r="BE2457" s="60"/>
      <c r="BR2457" s="60"/>
      <c r="BX2457" s="151"/>
      <c r="CB2457" s="151"/>
      <c r="CM2457" s="151"/>
      <c r="CO2457" s="151"/>
      <c r="CT2457" s="151"/>
      <c r="CY2457" s="151"/>
    </row>
    <row r="2458" spans="1:103" x14ac:dyDescent="0.2">
      <c r="A2458" s="60"/>
      <c r="B2458" s="60"/>
      <c r="C2458" s="60"/>
      <c r="D2458" s="60"/>
      <c r="E2458" s="60"/>
      <c r="F2458" s="60"/>
      <c r="G2458" s="60"/>
      <c r="H2458" s="60"/>
      <c r="I2458" s="60"/>
      <c r="J2458" s="60"/>
      <c r="K2458" s="60"/>
      <c r="L2458" s="60"/>
      <c r="M2458" s="60"/>
      <c r="N2458" s="60"/>
      <c r="O2458" s="60"/>
      <c r="P2458" s="60"/>
      <c r="Q2458" s="60"/>
      <c r="R2458" s="334">
        <v>7079</v>
      </c>
      <c r="S2458" s="319" t="s">
        <v>356</v>
      </c>
      <c r="BE2458" s="60"/>
      <c r="BR2458" s="60"/>
      <c r="BX2458" s="151"/>
      <c r="CB2458" s="151"/>
      <c r="CM2458" s="151"/>
      <c r="CO2458" s="151"/>
      <c r="CT2458" s="151"/>
      <c r="CY2458" s="151"/>
    </row>
    <row r="2459" spans="1:103" x14ac:dyDescent="0.2">
      <c r="A2459" s="60"/>
      <c r="B2459" s="60"/>
      <c r="C2459" s="60"/>
      <c r="D2459" s="60"/>
      <c r="E2459" s="60"/>
      <c r="F2459" s="60"/>
      <c r="G2459" s="60"/>
      <c r="H2459" s="60"/>
      <c r="I2459" s="60"/>
      <c r="J2459" s="60"/>
      <c r="K2459" s="60"/>
      <c r="L2459" s="60"/>
      <c r="M2459" s="60"/>
      <c r="N2459" s="60"/>
      <c r="O2459" s="60"/>
      <c r="P2459" s="60"/>
      <c r="Q2459" s="60"/>
      <c r="R2459" s="334">
        <v>7080</v>
      </c>
      <c r="S2459" s="319" t="s">
        <v>356</v>
      </c>
      <c r="BE2459" s="60"/>
      <c r="BR2459" s="60"/>
      <c r="BX2459" s="151"/>
      <c r="CB2459" s="151"/>
      <c r="CM2459" s="151"/>
      <c r="CO2459" s="151"/>
      <c r="CT2459" s="151"/>
      <c r="CY2459" s="151"/>
    </row>
    <row r="2460" spans="1:103" x14ac:dyDescent="0.2">
      <c r="A2460" s="60"/>
      <c r="B2460" s="60"/>
      <c r="C2460" s="60"/>
      <c r="D2460" s="60"/>
      <c r="E2460" s="60"/>
      <c r="F2460" s="60"/>
      <c r="G2460" s="60"/>
      <c r="H2460" s="60"/>
      <c r="I2460" s="60"/>
      <c r="J2460" s="60"/>
      <c r="K2460" s="60"/>
      <c r="L2460" s="60"/>
      <c r="M2460" s="60"/>
      <c r="N2460" s="60"/>
      <c r="O2460" s="60"/>
      <c r="P2460" s="60"/>
      <c r="Q2460" s="60"/>
      <c r="R2460" s="334">
        <v>7081</v>
      </c>
      <c r="S2460" s="319" t="s">
        <v>356</v>
      </c>
      <c r="BE2460" s="60"/>
      <c r="BR2460" s="60"/>
      <c r="BX2460" s="151"/>
      <c r="CB2460" s="151"/>
      <c r="CM2460" s="151"/>
      <c r="CO2460" s="151"/>
      <c r="CT2460" s="151"/>
      <c r="CY2460" s="151"/>
    </row>
    <row r="2461" spans="1:103" x14ac:dyDescent="0.2">
      <c r="A2461" s="60"/>
      <c r="B2461" s="60"/>
      <c r="C2461" s="60"/>
      <c r="D2461" s="60"/>
      <c r="E2461" s="60"/>
      <c r="F2461" s="60"/>
      <c r="G2461" s="60"/>
      <c r="H2461" s="60"/>
      <c r="I2461" s="60"/>
      <c r="J2461" s="60"/>
      <c r="K2461" s="60"/>
      <c r="L2461" s="60"/>
      <c r="M2461" s="60"/>
      <c r="N2461" s="60"/>
      <c r="O2461" s="60"/>
      <c r="P2461" s="60"/>
      <c r="Q2461" s="60"/>
      <c r="R2461" s="334">
        <v>7082</v>
      </c>
      <c r="S2461" s="319" t="s">
        <v>356</v>
      </c>
      <c r="BE2461" s="60"/>
      <c r="BR2461" s="60"/>
      <c r="BX2461" s="151"/>
      <c r="CB2461" s="151"/>
      <c r="CM2461" s="151"/>
      <c r="CO2461" s="151"/>
      <c r="CT2461" s="151"/>
      <c r="CY2461" s="151"/>
    </row>
    <row r="2462" spans="1:103" x14ac:dyDescent="0.2">
      <c r="A2462" s="60"/>
      <c r="B2462" s="60"/>
      <c r="C2462" s="60"/>
      <c r="D2462" s="60"/>
      <c r="E2462" s="60"/>
      <c r="F2462" s="60"/>
      <c r="G2462" s="60"/>
      <c r="H2462" s="60"/>
      <c r="I2462" s="60"/>
      <c r="J2462" s="60"/>
      <c r="K2462" s="60"/>
      <c r="L2462" s="60"/>
      <c r="M2462" s="60"/>
      <c r="N2462" s="60"/>
      <c r="O2462" s="60"/>
      <c r="P2462" s="60"/>
      <c r="Q2462" s="60"/>
      <c r="R2462" s="334">
        <v>7083</v>
      </c>
      <c r="S2462" s="319" t="s">
        <v>356</v>
      </c>
      <c r="BE2462" s="60"/>
      <c r="BR2462" s="60"/>
      <c r="BX2462" s="151"/>
      <c r="CB2462" s="151"/>
      <c r="CM2462" s="151"/>
      <c r="CO2462" s="151"/>
      <c r="CT2462" s="151"/>
      <c r="CY2462" s="151"/>
    </row>
    <row r="2463" spans="1:103" x14ac:dyDescent="0.2">
      <c r="A2463" s="60"/>
      <c r="B2463" s="60"/>
      <c r="C2463" s="60"/>
      <c r="D2463" s="60"/>
      <c r="E2463" s="60"/>
      <c r="F2463" s="60"/>
      <c r="G2463" s="60"/>
      <c r="H2463" s="60"/>
      <c r="I2463" s="60"/>
      <c r="J2463" s="60"/>
      <c r="K2463" s="60"/>
      <c r="L2463" s="60"/>
      <c r="M2463" s="60"/>
      <c r="N2463" s="60"/>
      <c r="O2463" s="60"/>
      <c r="P2463" s="60"/>
      <c r="Q2463" s="60"/>
      <c r="R2463" s="334">
        <v>7086</v>
      </c>
      <c r="S2463" s="319" t="s">
        <v>356</v>
      </c>
      <c r="BE2463" s="60"/>
      <c r="BR2463" s="60"/>
      <c r="BX2463" s="151"/>
      <c r="CB2463" s="151"/>
      <c r="CM2463" s="151"/>
      <c r="CO2463" s="151"/>
      <c r="CT2463" s="151"/>
      <c r="CY2463" s="151"/>
    </row>
    <row r="2464" spans="1:103" x14ac:dyDescent="0.2">
      <c r="A2464" s="60"/>
      <c r="B2464" s="60"/>
      <c r="C2464" s="60"/>
      <c r="D2464" s="60"/>
      <c r="E2464" s="60"/>
      <c r="F2464" s="60"/>
      <c r="G2464" s="60"/>
      <c r="H2464" s="60"/>
      <c r="I2464" s="60"/>
      <c r="J2464" s="60"/>
      <c r="K2464" s="60"/>
      <c r="L2464" s="60"/>
      <c r="M2464" s="60"/>
      <c r="N2464" s="60"/>
      <c r="O2464" s="60"/>
      <c r="P2464" s="60"/>
      <c r="Q2464" s="60"/>
      <c r="R2464" s="334">
        <v>7087</v>
      </c>
      <c r="S2464" s="319" t="s">
        <v>356</v>
      </c>
      <c r="BE2464" s="60"/>
      <c r="BR2464" s="60"/>
      <c r="BX2464" s="151"/>
      <c r="CB2464" s="151"/>
      <c r="CM2464" s="151"/>
      <c r="CO2464" s="151"/>
      <c r="CT2464" s="151"/>
      <c r="CY2464" s="151"/>
    </row>
    <row r="2465" spans="1:103" x14ac:dyDescent="0.2">
      <c r="A2465" s="60"/>
      <c r="B2465" s="60"/>
      <c r="C2465" s="60"/>
      <c r="D2465" s="60"/>
      <c r="E2465" s="60"/>
      <c r="F2465" s="60"/>
      <c r="G2465" s="60"/>
      <c r="H2465" s="60"/>
      <c r="I2465" s="60"/>
      <c r="J2465" s="60"/>
      <c r="K2465" s="60"/>
      <c r="L2465" s="60"/>
      <c r="M2465" s="60"/>
      <c r="N2465" s="60"/>
      <c r="O2465" s="60"/>
      <c r="P2465" s="60"/>
      <c r="Q2465" s="60"/>
      <c r="R2465" s="334">
        <v>7088</v>
      </c>
      <c r="S2465" s="319" t="s">
        <v>356</v>
      </c>
      <c r="BE2465" s="60"/>
      <c r="BR2465" s="60"/>
      <c r="BX2465" s="151"/>
      <c r="CB2465" s="151"/>
      <c r="CM2465" s="151"/>
      <c r="CO2465" s="151"/>
      <c r="CT2465" s="151"/>
      <c r="CY2465" s="151"/>
    </row>
    <row r="2466" spans="1:103" x14ac:dyDescent="0.2">
      <c r="A2466" s="60"/>
      <c r="B2466" s="60"/>
      <c r="C2466" s="60"/>
      <c r="D2466" s="60"/>
      <c r="E2466" s="60"/>
      <c r="F2466" s="60"/>
      <c r="G2466" s="60"/>
      <c r="H2466" s="60"/>
      <c r="I2466" s="60"/>
      <c r="J2466" s="60"/>
      <c r="K2466" s="60"/>
      <c r="L2466" s="60"/>
      <c r="M2466" s="60"/>
      <c r="N2466" s="60"/>
      <c r="O2466" s="60"/>
      <c r="P2466" s="60"/>
      <c r="Q2466" s="60"/>
      <c r="R2466" s="334">
        <v>7090</v>
      </c>
      <c r="S2466" s="319" t="s">
        <v>356</v>
      </c>
      <c r="BE2466" s="60"/>
      <c r="BR2466" s="60"/>
      <c r="BX2466" s="151"/>
      <c r="CB2466" s="151"/>
      <c r="CM2466" s="151"/>
      <c r="CO2466" s="151"/>
      <c r="CT2466" s="151"/>
      <c r="CY2466" s="151"/>
    </row>
    <row r="2467" spans="1:103" x14ac:dyDescent="0.2">
      <c r="A2467" s="60"/>
      <c r="B2467" s="60"/>
      <c r="C2467" s="60"/>
      <c r="D2467" s="60"/>
      <c r="E2467" s="60"/>
      <c r="F2467" s="60"/>
      <c r="G2467" s="60"/>
      <c r="H2467" s="60"/>
      <c r="I2467" s="60"/>
      <c r="J2467" s="60"/>
      <c r="K2467" s="60"/>
      <c r="L2467" s="60"/>
      <c r="M2467" s="60"/>
      <c r="N2467" s="60"/>
      <c r="O2467" s="60"/>
      <c r="P2467" s="60"/>
      <c r="Q2467" s="60"/>
      <c r="R2467" s="334">
        <v>7091</v>
      </c>
      <c r="S2467" s="319" t="s">
        <v>356</v>
      </c>
      <c r="BE2467" s="60"/>
      <c r="BR2467" s="60"/>
      <c r="BX2467" s="151"/>
      <c r="CB2467" s="151"/>
      <c r="CM2467" s="151"/>
      <c r="CO2467" s="151"/>
      <c r="CT2467" s="151"/>
      <c r="CY2467" s="151"/>
    </row>
    <row r="2468" spans="1:103" x14ac:dyDescent="0.2">
      <c r="A2468" s="60"/>
      <c r="B2468" s="60"/>
      <c r="C2468" s="60"/>
      <c r="D2468" s="60"/>
      <c r="E2468" s="60"/>
      <c r="F2468" s="60"/>
      <c r="G2468" s="60"/>
      <c r="H2468" s="60"/>
      <c r="I2468" s="60"/>
      <c r="J2468" s="60"/>
      <c r="K2468" s="60"/>
      <c r="L2468" s="60"/>
      <c r="M2468" s="60"/>
      <c r="N2468" s="60"/>
      <c r="O2468" s="60"/>
      <c r="P2468" s="60"/>
      <c r="Q2468" s="60"/>
      <c r="R2468" s="334">
        <v>7092</v>
      </c>
      <c r="S2468" s="319" t="s">
        <v>356</v>
      </c>
      <c r="BE2468" s="60"/>
      <c r="BR2468" s="60"/>
      <c r="BX2468" s="151"/>
      <c r="CB2468" s="151"/>
      <c r="CM2468" s="151"/>
      <c r="CO2468" s="151"/>
      <c r="CT2468" s="151"/>
      <c r="CY2468" s="151"/>
    </row>
    <row r="2469" spans="1:103" x14ac:dyDescent="0.2">
      <c r="A2469" s="60"/>
      <c r="B2469" s="60"/>
      <c r="C2469" s="60"/>
      <c r="D2469" s="60"/>
      <c r="E2469" s="60"/>
      <c r="F2469" s="60"/>
      <c r="G2469" s="60"/>
      <c r="H2469" s="60"/>
      <c r="I2469" s="60"/>
      <c r="J2469" s="60"/>
      <c r="K2469" s="60"/>
      <c r="L2469" s="60"/>
      <c r="M2469" s="60"/>
      <c r="N2469" s="60"/>
      <c r="O2469" s="60"/>
      <c r="P2469" s="60"/>
      <c r="Q2469" s="60"/>
      <c r="R2469" s="334">
        <v>7093</v>
      </c>
      <c r="S2469" s="319" t="s">
        <v>356</v>
      </c>
      <c r="BE2469" s="60"/>
      <c r="BR2469" s="60"/>
      <c r="BX2469" s="151"/>
      <c r="CB2469" s="151"/>
      <c r="CM2469" s="151"/>
      <c r="CO2469" s="151"/>
      <c r="CT2469" s="151"/>
      <c r="CY2469" s="151"/>
    </row>
    <row r="2470" spans="1:103" x14ac:dyDescent="0.2">
      <c r="A2470" s="60"/>
      <c r="B2470" s="60"/>
      <c r="C2470" s="60"/>
      <c r="D2470" s="60"/>
      <c r="E2470" s="60"/>
      <c r="F2470" s="60"/>
      <c r="G2470" s="60"/>
      <c r="H2470" s="60"/>
      <c r="I2470" s="60"/>
      <c r="J2470" s="60"/>
      <c r="K2470" s="60"/>
      <c r="L2470" s="60"/>
      <c r="M2470" s="60"/>
      <c r="N2470" s="60"/>
      <c r="O2470" s="60"/>
      <c r="P2470" s="60"/>
      <c r="Q2470" s="60"/>
      <c r="R2470" s="334">
        <v>7094</v>
      </c>
      <c r="S2470" s="319" t="s">
        <v>356</v>
      </c>
      <c r="BE2470" s="60"/>
      <c r="BR2470" s="60"/>
      <c r="BX2470" s="151"/>
      <c r="CB2470" s="151"/>
      <c r="CM2470" s="151"/>
      <c r="CO2470" s="151"/>
      <c r="CT2470" s="151"/>
      <c r="CY2470" s="151"/>
    </row>
    <row r="2471" spans="1:103" x14ac:dyDescent="0.2">
      <c r="A2471" s="60"/>
      <c r="B2471" s="60"/>
      <c r="C2471" s="60"/>
      <c r="D2471" s="60"/>
      <c r="E2471" s="60"/>
      <c r="F2471" s="60"/>
      <c r="G2471" s="60"/>
      <c r="H2471" s="60"/>
      <c r="I2471" s="60"/>
      <c r="J2471" s="60"/>
      <c r="K2471" s="60"/>
      <c r="L2471" s="60"/>
      <c r="M2471" s="60"/>
      <c r="N2471" s="60"/>
      <c r="O2471" s="60"/>
      <c r="P2471" s="60"/>
      <c r="Q2471" s="60"/>
      <c r="R2471" s="334">
        <v>7095</v>
      </c>
      <c r="S2471" s="319" t="s">
        <v>356</v>
      </c>
      <c r="BE2471" s="60"/>
      <c r="BR2471" s="60"/>
      <c r="BX2471" s="151"/>
      <c r="CB2471" s="151"/>
      <c r="CM2471" s="151"/>
      <c r="CO2471" s="151"/>
      <c r="CT2471" s="151"/>
      <c r="CY2471" s="151"/>
    </row>
    <row r="2472" spans="1:103" x14ac:dyDescent="0.2">
      <c r="A2472" s="60"/>
      <c r="B2472" s="60"/>
      <c r="C2472" s="60"/>
      <c r="D2472" s="60"/>
      <c r="E2472" s="60"/>
      <c r="F2472" s="60"/>
      <c r="G2472" s="60"/>
      <c r="H2472" s="60"/>
      <c r="I2472" s="60"/>
      <c r="J2472" s="60"/>
      <c r="K2472" s="60"/>
      <c r="L2472" s="60"/>
      <c r="M2472" s="60"/>
      <c r="N2472" s="60"/>
      <c r="O2472" s="60"/>
      <c r="P2472" s="60"/>
      <c r="Q2472" s="60"/>
      <c r="R2472" s="334">
        <v>7096</v>
      </c>
      <c r="S2472" s="319" t="s">
        <v>356</v>
      </c>
      <c r="BE2472" s="60"/>
      <c r="BR2472" s="60"/>
      <c r="BX2472" s="151"/>
      <c r="CB2472" s="151"/>
      <c r="CM2472" s="151"/>
      <c r="CO2472" s="151"/>
      <c r="CT2472" s="151"/>
      <c r="CY2472" s="151"/>
    </row>
    <row r="2473" spans="1:103" x14ac:dyDescent="0.2">
      <c r="A2473" s="60"/>
      <c r="B2473" s="60"/>
      <c r="C2473" s="60"/>
      <c r="D2473" s="60"/>
      <c r="E2473" s="60"/>
      <c r="F2473" s="60"/>
      <c r="G2473" s="60"/>
      <c r="H2473" s="60"/>
      <c r="I2473" s="60"/>
      <c r="J2473" s="60"/>
      <c r="K2473" s="60"/>
      <c r="L2473" s="60"/>
      <c r="M2473" s="60"/>
      <c r="N2473" s="60"/>
      <c r="O2473" s="60"/>
      <c r="P2473" s="60"/>
      <c r="Q2473" s="60"/>
      <c r="R2473" s="334">
        <v>7097</v>
      </c>
      <c r="S2473" s="319" t="s">
        <v>356</v>
      </c>
      <c r="BE2473" s="60"/>
      <c r="BR2473" s="60"/>
      <c r="BX2473" s="151"/>
      <c r="CB2473" s="151"/>
      <c r="CM2473" s="151"/>
      <c r="CO2473" s="151"/>
      <c r="CT2473" s="151"/>
      <c r="CY2473" s="151"/>
    </row>
    <row r="2474" spans="1:103" x14ac:dyDescent="0.2">
      <c r="A2474" s="60"/>
      <c r="B2474" s="60"/>
      <c r="C2474" s="60"/>
      <c r="D2474" s="60"/>
      <c r="E2474" s="60"/>
      <c r="F2474" s="60"/>
      <c r="G2474" s="60"/>
      <c r="H2474" s="60"/>
      <c r="I2474" s="60"/>
      <c r="J2474" s="60"/>
      <c r="K2474" s="60"/>
      <c r="L2474" s="60"/>
      <c r="M2474" s="60"/>
      <c r="N2474" s="60"/>
      <c r="O2474" s="60"/>
      <c r="P2474" s="60"/>
      <c r="Q2474" s="60"/>
      <c r="R2474" s="334">
        <v>7099</v>
      </c>
      <c r="S2474" s="319" t="s">
        <v>356</v>
      </c>
      <c r="BE2474" s="60"/>
      <c r="BR2474" s="60"/>
      <c r="BX2474" s="151"/>
      <c r="CB2474" s="151"/>
      <c r="CM2474" s="151"/>
      <c r="CO2474" s="151"/>
      <c r="CT2474" s="151"/>
      <c r="CY2474" s="151"/>
    </row>
    <row r="2475" spans="1:103" x14ac:dyDescent="0.2">
      <c r="A2475" s="60"/>
      <c r="B2475" s="60"/>
      <c r="C2475" s="60"/>
      <c r="D2475" s="60"/>
      <c r="E2475" s="60"/>
      <c r="F2475" s="60"/>
      <c r="G2475" s="60"/>
      <c r="H2475" s="60"/>
      <c r="I2475" s="60"/>
      <c r="J2475" s="60"/>
      <c r="K2475" s="60"/>
      <c r="L2475" s="60"/>
      <c r="M2475" s="60"/>
      <c r="N2475" s="60"/>
      <c r="O2475" s="60"/>
      <c r="P2475" s="60"/>
      <c r="Q2475" s="60"/>
      <c r="R2475" s="334">
        <v>7101</v>
      </c>
      <c r="S2475" s="319" t="s">
        <v>356</v>
      </c>
      <c r="BE2475" s="60"/>
      <c r="BR2475" s="60"/>
      <c r="BX2475" s="151"/>
      <c r="CB2475" s="151"/>
      <c r="CM2475" s="151"/>
      <c r="CO2475" s="151"/>
      <c r="CT2475" s="151"/>
      <c r="CY2475" s="151"/>
    </row>
    <row r="2476" spans="1:103" x14ac:dyDescent="0.2">
      <c r="A2476" s="60"/>
      <c r="B2476" s="60"/>
      <c r="C2476" s="60"/>
      <c r="D2476" s="60"/>
      <c r="E2476" s="60"/>
      <c r="F2476" s="60"/>
      <c r="G2476" s="60"/>
      <c r="H2476" s="60"/>
      <c r="I2476" s="60"/>
      <c r="J2476" s="60"/>
      <c r="K2476" s="60"/>
      <c r="L2476" s="60"/>
      <c r="M2476" s="60"/>
      <c r="N2476" s="60"/>
      <c r="O2476" s="60"/>
      <c r="P2476" s="60"/>
      <c r="Q2476" s="60"/>
      <c r="R2476" s="334">
        <v>7102</v>
      </c>
      <c r="S2476" s="319" t="s">
        <v>356</v>
      </c>
      <c r="BE2476" s="60"/>
      <c r="BR2476" s="60"/>
      <c r="BX2476" s="151"/>
      <c r="CB2476" s="151"/>
      <c r="CM2476" s="151"/>
      <c r="CO2476" s="151"/>
      <c r="CT2476" s="151"/>
      <c r="CY2476" s="151"/>
    </row>
    <row r="2477" spans="1:103" x14ac:dyDescent="0.2">
      <c r="A2477" s="60"/>
      <c r="B2477" s="60"/>
      <c r="C2477" s="60"/>
      <c r="D2477" s="60"/>
      <c r="E2477" s="60"/>
      <c r="F2477" s="60"/>
      <c r="G2477" s="60"/>
      <c r="H2477" s="60"/>
      <c r="I2477" s="60"/>
      <c r="J2477" s="60"/>
      <c r="K2477" s="60"/>
      <c r="L2477" s="60"/>
      <c r="M2477" s="60"/>
      <c r="N2477" s="60"/>
      <c r="O2477" s="60"/>
      <c r="P2477" s="60"/>
      <c r="Q2477" s="60"/>
      <c r="R2477" s="334">
        <v>7103</v>
      </c>
      <c r="S2477" s="319" t="s">
        <v>356</v>
      </c>
      <c r="BE2477" s="60"/>
      <c r="BR2477" s="60"/>
      <c r="BX2477" s="151"/>
      <c r="CB2477" s="151"/>
      <c r="CM2477" s="151"/>
      <c r="CO2477" s="151"/>
      <c r="CT2477" s="151"/>
      <c r="CY2477" s="151"/>
    </row>
    <row r="2478" spans="1:103" x14ac:dyDescent="0.2">
      <c r="A2478" s="60"/>
      <c r="B2478" s="60"/>
      <c r="C2478" s="60"/>
      <c r="D2478" s="60"/>
      <c r="E2478" s="60"/>
      <c r="F2478" s="60"/>
      <c r="G2478" s="60"/>
      <c r="H2478" s="60"/>
      <c r="I2478" s="60"/>
      <c r="J2478" s="60"/>
      <c r="K2478" s="60"/>
      <c r="L2478" s="60"/>
      <c r="M2478" s="60"/>
      <c r="N2478" s="60"/>
      <c r="O2478" s="60"/>
      <c r="P2478" s="60"/>
      <c r="Q2478" s="60"/>
      <c r="R2478" s="334">
        <v>7104</v>
      </c>
      <c r="S2478" s="319" t="s">
        <v>356</v>
      </c>
      <c r="BE2478" s="60"/>
      <c r="BR2478" s="60"/>
      <c r="BX2478" s="151"/>
      <c r="CB2478" s="151"/>
      <c r="CM2478" s="151"/>
      <c r="CO2478" s="151"/>
      <c r="CT2478" s="151"/>
      <c r="CY2478" s="151"/>
    </row>
    <row r="2479" spans="1:103" x14ac:dyDescent="0.2">
      <c r="A2479" s="60"/>
      <c r="B2479" s="60"/>
      <c r="C2479" s="60"/>
      <c r="D2479" s="60"/>
      <c r="E2479" s="60"/>
      <c r="F2479" s="60"/>
      <c r="G2479" s="60"/>
      <c r="H2479" s="60"/>
      <c r="I2479" s="60"/>
      <c r="J2479" s="60"/>
      <c r="K2479" s="60"/>
      <c r="L2479" s="60"/>
      <c r="M2479" s="60"/>
      <c r="N2479" s="60"/>
      <c r="O2479" s="60"/>
      <c r="P2479" s="60"/>
      <c r="Q2479" s="60"/>
      <c r="R2479" s="334">
        <v>7105</v>
      </c>
      <c r="S2479" s="319" t="s">
        <v>356</v>
      </c>
      <c r="BE2479" s="60"/>
      <c r="BR2479" s="60"/>
      <c r="BX2479" s="151"/>
      <c r="CB2479" s="151"/>
      <c r="CM2479" s="151"/>
      <c r="CO2479" s="151"/>
      <c r="CT2479" s="151"/>
      <c r="CY2479" s="151"/>
    </row>
    <row r="2480" spans="1:103" x14ac:dyDescent="0.2">
      <c r="A2480" s="60"/>
      <c r="B2480" s="60"/>
      <c r="C2480" s="60"/>
      <c r="D2480" s="60"/>
      <c r="E2480" s="60"/>
      <c r="F2480" s="60"/>
      <c r="G2480" s="60"/>
      <c r="H2480" s="60"/>
      <c r="I2480" s="60"/>
      <c r="J2480" s="60"/>
      <c r="K2480" s="60"/>
      <c r="L2480" s="60"/>
      <c r="M2480" s="60"/>
      <c r="N2480" s="60"/>
      <c r="O2480" s="60"/>
      <c r="P2480" s="60"/>
      <c r="Q2480" s="60"/>
      <c r="R2480" s="334">
        <v>7106</v>
      </c>
      <c r="S2480" s="319" t="s">
        <v>356</v>
      </c>
      <c r="BE2480" s="60"/>
      <c r="BR2480" s="60"/>
      <c r="BX2480" s="151"/>
      <c r="CB2480" s="151"/>
      <c r="CM2480" s="151"/>
      <c r="CO2480" s="151"/>
      <c r="CT2480" s="151"/>
      <c r="CY2480" s="151"/>
    </row>
    <row r="2481" spans="1:103" x14ac:dyDescent="0.2">
      <c r="A2481" s="60"/>
      <c r="B2481" s="60"/>
      <c r="C2481" s="60"/>
      <c r="D2481" s="60"/>
      <c r="E2481" s="60"/>
      <c r="F2481" s="60"/>
      <c r="G2481" s="60"/>
      <c r="H2481" s="60"/>
      <c r="I2481" s="60"/>
      <c r="J2481" s="60"/>
      <c r="K2481" s="60"/>
      <c r="L2481" s="60"/>
      <c r="M2481" s="60"/>
      <c r="N2481" s="60"/>
      <c r="O2481" s="60"/>
      <c r="P2481" s="60"/>
      <c r="Q2481" s="60"/>
      <c r="R2481" s="334">
        <v>7107</v>
      </c>
      <c r="S2481" s="319" t="s">
        <v>356</v>
      </c>
      <c r="BE2481" s="60"/>
      <c r="BR2481" s="60"/>
      <c r="BX2481" s="151"/>
      <c r="CB2481" s="151"/>
      <c r="CM2481" s="151"/>
      <c r="CO2481" s="151"/>
      <c r="CT2481" s="151"/>
      <c r="CY2481" s="151"/>
    </row>
    <row r="2482" spans="1:103" x14ac:dyDescent="0.2">
      <c r="A2482" s="60"/>
      <c r="B2482" s="60"/>
      <c r="C2482" s="60"/>
      <c r="D2482" s="60"/>
      <c r="E2482" s="60"/>
      <c r="F2482" s="60"/>
      <c r="G2482" s="60"/>
      <c r="H2482" s="60"/>
      <c r="I2482" s="60"/>
      <c r="J2482" s="60"/>
      <c r="K2482" s="60"/>
      <c r="L2482" s="60"/>
      <c r="M2482" s="60"/>
      <c r="N2482" s="60"/>
      <c r="O2482" s="60"/>
      <c r="P2482" s="60"/>
      <c r="Q2482" s="60"/>
      <c r="R2482" s="334">
        <v>7108</v>
      </c>
      <c r="S2482" s="319" t="s">
        <v>356</v>
      </c>
      <c r="BE2482" s="60"/>
      <c r="BR2482" s="60"/>
      <c r="BX2482" s="151"/>
      <c r="CB2482" s="151"/>
      <c r="CM2482" s="151"/>
      <c r="CO2482" s="151"/>
      <c r="CT2482" s="151"/>
      <c r="CY2482" s="151"/>
    </row>
    <row r="2483" spans="1:103" x14ac:dyDescent="0.2">
      <c r="A2483" s="60"/>
      <c r="B2483" s="60"/>
      <c r="C2483" s="60"/>
      <c r="D2483" s="60"/>
      <c r="E2483" s="60"/>
      <c r="F2483" s="60"/>
      <c r="G2483" s="60"/>
      <c r="H2483" s="60"/>
      <c r="I2483" s="60"/>
      <c r="J2483" s="60"/>
      <c r="K2483" s="60"/>
      <c r="L2483" s="60"/>
      <c r="M2483" s="60"/>
      <c r="N2483" s="60"/>
      <c r="O2483" s="60"/>
      <c r="P2483" s="60"/>
      <c r="Q2483" s="60"/>
      <c r="R2483" s="334">
        <v>7109</v>
      </c>
      <c r="S2483" s="319" t="s">
        <v>356</v>
      </c>
      <c r="BE2483" s="60"/>
      <c r="BR2483" s="60"/>
      <c r="BX2483" s="151"/>
      <c r="CB2483" s="151"/>
      <c r="CM2483" s="151"/>
      <c r="CO2483" s="151"/>
      <c r="CT2483" s="151"/>
      <c r="CY2483" s="151"/>
    </row>
    <row r="2484" spans="1:103" x14ac:dyDescent="0.2">
      <c r="A2484" s="60"/>
      <c r="B2484" s="60"/>
      <c r="C2484" s="60"/>
      <c r="D2484" s="60"/>
      <c r="E2484" s="60"/>
      <c r="F2484" s="60"/>
      <c r="G2484" s="60"/>
      <c r="H2484" s="60"/>
      <c r="I2484" s="60"/>
      <c r="J2484" s="60"/>
      <c r="K2484" s="60"/>
      <c r="L2484" s="60"/>
      <c r="M2484" s="60"/>
      <c r="N2484" s="60"/>
      <c r="O2484" s="60"/>
      <c r="P2484" s="60"/>
      <c r="Q2484" s="60"/>
      <c r="R2484" s="334">
        <v>7110</v>
      </c>
      <c r="S2484" s="319" t="s">
        <v>356</v>
      </c>
      <c r="BE2484" s="60"/>
      <c r="BR2484" s="60"/>
      <c r="BX2484" s="151"/>
      <c r="CB2484" s="151"/>
      <c r="CM2484" s="151"/>
      <c r="CO2484" s="151"/>
      <c r="CT2484" s="151"/>
      <c r="CY2484" s="151"/>
    </row>
    <row r="2485" spans="1:103" x14ac:dyDescent="0.2">
      <c r="A2485" s="60"/>
      <c r="B2485" s="60"/>
      <c r="C2485" s="60"/>
      <c r="D2485" s="60"/>
      <c r="E2485" s="60"/>
      <c r="F2485" s="60"/>
      <c r="G2485" s="60"/>
      <c r="H2485" s="60"/>
      <c r="I2485" s="60"/>
      <c r="J2485" s="60"/>
      <c r="K2485" s="60"/>
      <c r="L2485" s="60"/>
      <c r="M2485" s="60"/>
      <c r="N2485" s="60"/>
      <c r="O2485" s="60"/>
      <c r="P2485" s="60"/>
      <c r="Q2485" s="60"/>
      <c r="R2485" s="334">
        <v>7111</v>
      </c>
      <c r="S2485" s="319" t="s">
        <v>356</v>
      </c>
      <c r="BE2485" s="60"/>
      <c r="BR2485" s="60"/>
      <c r="BX2485" s="151"/>
      <c r="CB2485" s="151"/>
      <c r="CM2485" s="151"/>
      <c r="CO2485" s="151"/>
      <c r="CT2485" s="151"/>
      <c r="CY2485" s="151"/>
    </row>
    <row r="2486" spans="1:103" x14ac:dyDescent="0.2">
      <c r="A2486" s="60"/>
      <c r="B2486" s="60"/>
      <c r="C2486" s="60"/>
      <c r="D2486" s="60"/>
      <c r="E2486" s="60"/>
      <c r="F2486" s="60"/>
      <c r="G2486" s="60"/>
      <c r="H2486" s="60"/>
      <c r="I2486" s="60"/>
      <c r="J2486" s="60"/>
      <c r="K2486" s="60"/>
      <c r="L2486" s="60"/>
      <c r="M2486" s="60"/>
      <c r="N2486" s="60"/>
      <c r="O2486" s="60"/>
      <c r="P2486" s="60"/>
      <c r="Q2486" s="60"/>
      <c r="R2486" s="334">
        <v>7112</v>
      </c>
      <c r="S2486" s="319" t="s">
        <v>356</v>
      </c>
      <c r="BE2486" s="60"/>
      <c r="BR2486" s="60"/>
      <c r="BX2486" s="151"/>
      <c r="CB2486" s="151"/>
      <c r="CM2486" s="151"/>
      <c r="CO2486" s="151"/>
      <c r="CT2486" s="151"/>
      <c r="CY2486" s="151"/>
    </row>
    <row r="2487" spans="1:103" x14ac:dyDescent="0.2">
      <c r="A2487" s="60"/>
      <c r="B2487" s="60"/>
      <c r="C2487" s="60"/>
      <c r="D2487" s="60"/>
      <c r="E2487" s="60"/>
      <c r="F2487" s="60"/>
      <c r="G2487" s="60"/>
      <c r="H2487" s="60"/>
      <c r="I2487" s="60"/>
      <c r="J2487" s="60"/>
      <c r="K2487" s="60"/>
      <c r="L2487" s="60"/>
      <c r="M2487" s="60"/>
      <c r="N2487" s="60"/>
      <c r="O2487" s="60"/>
      <c r="P2487" s="60"/>
      <c r="Q2487" s="60"/>
      <c r="R2487" s="334">
        <v>7114</v>
      </c>
      <c r="S2487" s="319" t="s">
        <v>356</v>
      </c>
      <c r="BE2487" s="60"/>
      <c r="BR2487" s="60"/>
      <c r="BX2487" s="151"/>
      <c r="CB2487" s="151"/>
      <c r="CM2487" s="151"/>
      <c r="CO2487" s="151"/>
      <c r="CT2487" s="151"/>
      <c r="CY2487" s="151"/>
    </row>
    <row r="2488" spans="1:103" x14ac:dyDescent="0.2">
      <c r="A2488" s="60"/>
      <c r="B2488" s="60"/>
      <c r="C2488" s="60"/>
      <c r="D2488" s="60"/>
      <c r="E2488" s="60"/>
      <c r="F2488" s="60"/>
      <c r="G2488" s="60"/>
      <c r="H2488" s="60"/>
      <c r="I2488" s="60"/>
      <c r="J2488" s="60"/>
      <c r="K2488" s="60"/>
      <c r="L2488" s="60"/>
      <c r="M2488" s="60"/>
      <c r="N2488" s="60"/>
      <c r="O2488" s="60"/>
      <c r="P2488" s="60"/>
      <c r="Q2488" s="60"/>
      <c r="R2488" s="334">
        <v>7175</v>
      </c>
      <c r="S2488" s="319" t="s">
        <v>356</v>
      </c>
      <c r="BE2488" s="60"/>
      <c r="BR2488" s="60"/>
      <c r="BX2488" s="151"/>
      <c r="CB2488" s="151"/>
      <c r="CM2488" s="151"/>
      <c r="CO2488" s="151"/>
      <c r="CT2488" s="151"/>
      <c r="CY2488" s="151"/>
    </row>
    <row r="2489" spans="1:103" x14ac:dyDescent="0.2">
      <c r="A2489" s="60"/>
      <c r="B2489" s="60"/>
      <c r="C2489" s="60"/>
      <c r="D2489" s="60"/>
      <c r="E2489" s="60"/>
      <c r="F2489" s="60"/>
      <c r="G2489" s="60"/>
      <c r="H2489" s="60"/>
      <c r="I2489" s="60"/>
      <c r="J2489" s="60"/>
      <c r="K2489" s="60"/>
      <c r="L2489" s="60"/>
      <c r="M2489" s="60"/>
      <c r="N2489" s="60"/>
      <c r="O2489" s="60"/>
      <c r="P2489" s="60"/>
      <c r="Q2489" s="60"/>
      <c r="R2489" s="334">
        <v>7184</v>
      </c>
      <c r="S2489" s="319" t="s">
        <v>356</v>
      </c>
      <c r="BE2489" s="60"/>
      <c r="BR2489" s="60"/>
      <c r="BX2489" s="151"/>
      <c r="CB2489" s="151"/>
      <c r="CM2489" s="151"/>
      <c r="CO2489" s="151"/>
      <c r="CT2489" s="151"/>
      <c r="CY2489" s="151"/>
    </row>
    <row r="2490" spans="1:103" x14ac:dyDescent="0.2">
      <c r="A2490" s="60"/>
      <c r="B2490" s="60"/>
      <c r="C2490" s="60"/>
      <c r="D2490" s="60"/>
      <c r="E2490" s="60"/>
      <c r="F2490" s="60"/>
      <c r="G2490" s="60"/>
      <c r="H2490" s="60"/>
      <c r="I2490" s="60"/>
      <c r="J2490" s="60"/>
      <c r="K2490" s="60"/>
      <c r="L2490" s="60"/>
      <c r="M2490" s="60"/>
      <c r="N2490" s="60"/>
      <c r="O2490" s="60"/>
      <c r="P2490" s="60"/>
      <c r="Q2490" s="60"/>
      <c r="R2490" s="334">
        <v>7188</v>
      </c>
      <c r="S2490" s="319" t="s">
        <v>356</v>
      </c>
      <c r="BE2490" s="60"/>
      <c r="BR2490" s="60"/>
      <c r="BX2490" s="151"/>
      <c r="CB2490" s="151"/>
      <c r="CM2490" s="151"/>
      <c r="CO2490" s="151"/>
      <c r="CT2490" s="151"/>
      <c r="CY2490" s="151"/>
    </row>
    <row r="2491" spans="1:103" x14ac:dyDescent="0.2">
      <c r="A2491" s="60"/>
      <c r="B2491" s="60"/>
      <c r="C2491" s="60"/>
      <c r="D2491" s="60"/>
      <c r="E2491" s="60"/>
      <c r="F2491" s="60"/>
      <c r="G2491" s="60"/>
      <c r="H2491" s="60"/>
      <c r="I2491" s="60"/>
      <c r="J2491" s="60"/>
      <c r="K2491" s="60"/>
      <c r="L2491" s="60"/>
      <c r="M2491" s="60"/>
      <c r="N2491" s="60"/>
      <c r="O2491" s="60"/>
      <c r="P2491" s="60"/>
      <c r="Q2491" s="60"/>
      <c r="R2491" s="334">
        <v>7189</v>
      </c>
      <c r="S2491" s="319" t="s">
        <v>356</v>
      </c>
      <c r="BE2491" s="60"/>
      <c r="BR2491" s="60"/>
      <c r="BX2491" s="151"/>
      <c r="CB2491" s="151"/>
      <c r="CM2491" s="151"/>
      <c r="CO2491" s="151"/>
      <c r="CT2491" s="151"/>
      <c r="CY2491" s="151"/>
    </row>
    <row r="2492" spans="1:103" x14ac:dyDescent="0.2">
      <c r="A2492" s="60"/>
      <c r="B2492" s="60"/>
      <c r="C2492" s="60"/>
      <c r="D2492" s="60"/>
      <c r="E2492" s="60"/>
      <c r="F2492" s="60"/>
      <c r="G2492" s="60"/>
      <c r="H2492" s="60"/>
      <c r="I2492" s="60"/>
      <c r="J2492" s="60"/>
      <c r="K2492" s="60"/>
      <c r="L2492" s="60"/>
      <c r="M2492" s="60"/>
      <c r="N2492" s="60"/>
      <c r="O2492" s="60"/>
      <c r="P2492" s="60"/>
      <c r="Q2492" s="60"/>
      <c r="R2492" s="334">
        <v>7191</v>
      </c>
      <c r="S2492" s="319" t="s">
        <v>356</v>
      </c>
      <c r="BE2492" s="60"/>
      <c r="BR2492" s="60"/>
      <c r="BX2492" s="151"/>
      <c r="CB2492" s="151"/>
      <c r="CM2492" s="151"/>
      <c r="CO2492" s="151"/>
      <c r="CT2492" s="151"/>
      <c r="CY2492" s="151"/>
    </row>
    <row r="2493" spans="1:103" x14ac:dyDescent="0.2">
      <c r="A2493" s="60"/>
      <c r="B2493" s="60"/>
      <c r="C2493" s="60"/>
      <c r="D2493" s="60"/>
      <c r="E2493" s="60"/>
      <c r="F2493" s="60"/>
      <c r="G2493" s="60"/>
      <c r="H2493" s="60"/>
      <c r="I2493" s="60"/>
      <c r="J2493" s="60"/>
      <c r="K2493" s="60"/>
      <c r="L2493" s="60"/>
      <c r="M2493" s="60"/>
      <c r="N2493" s="60"/>
      <c r="O2493" s="60"/>
      <c r="P2493" s="60"/>
      <c r="Q2493" s="60"/>
      <c r="R2493" s="334">
        <v>7192</v>
      </c>
      <c r="S2493" s="319" t="s">
        <v>356</v>
      </c>
      <c r="BE2493" s="60"/>
      <c r="BR2493" s="60"/>
      <c r="BX2493" s="151"/>
      <c r="CB2493" s="151"/>
      <c r="CM2493" s="151"/>
      <c r="CO2493" s="151"/>
      <c r="CT2493" s="151"/>
      <c r="CY2493" s="151"/>
    </row>
    <row r="2494" spans="1:103" x14ac:dyDescent="0.2">
      <c r="A2494" s="60"/>
      <c r="B2494" s="60"/>
      <c r="C2494" s="60"/>
      <c r="D2494" s="60"/>
      <c r="E2494" s="60"/>
      <c r="F2494" s="60"/>
      <c r="G2494" s="60"/>
      <c r="H2494" s="60"/>
      <c r="I2494" s="60"/>
      <c r="J2494" s="60"/>
      <c r="K2494" s="60"/>
      <c r="L2494" s="60"/>
      <c r="M2494" s="60"/>
      <c r="N2494" s="60"/>
      <c r="O2494" s="60"/>
      <c r="P2494" s="60"/>
      <c r="Q2494" s="60"/>
      <c r="R2494" s="334">
        <v>7193</v>
      </c>
      <c r="S2494" s="319" t="s">
        <v>356</v>
      </c>
      <c r="BE2494" s="60"/>
      <c r="BR2494" s="60"/>
      <c r="BX2494" s="151"/>
      <c r="CB2494" s="151"/>
      <c r="CM2494" s="151"/>
      <c r="CO2494" s="151"/>
      <c r="CT2494" s="151"/>
      <c r="CY2494" s="151"/>
    </row>
    <row r="2495" spans="1:103" x14ac:dyDescent="0.2">
      <c r="A2495" s="60"/>
      <c r="B2495" s="60"/>
      <c r="C2495" s="60"/>
      <c r="D2495" s="60"/>
      <c r="E2495" s="60"/>
      <c r="F2495" s="60"/>
      <c r="G2495" s="60"/>
      <c r="H2495" s="60"/>
      <c r="I2495" s="60"/>
      <c r="J2495" s="60"/>
      <c r="K2495" s="60"/>
      <c r="L2495" s="60"/>
      <c r="M2495" s="60"/>
      <c r="N2495" s="60"/>
      <c r="O2495" s="60"/>
      <c r="P2495" s="60"/>
      <c r="Q2495" s="60"/>
      <c r="R2495" s="334">
        <v>7195</v>
      </c>
      <c r="S2495" s="319" t="s">
        <v>356</v>
      </c>
      <c r="BE2495" s="60"/>
      <c r="BR2495" s="60"/>
      <c r="BX2495" s="151"/>
      <c r="CB2495" s="151"/>
      <c r="CM2495" s="151"/>
      <c r="CO2495" s="151"/>
      <c r="CT2495" s="151"/>
      <c r="CY2495" s="151"/>
    </row>
    <row r="2496" spans="1:103" x14ac:dyDescent="0.2">
      <c r="A2496" s="60"/>
      <c r="B2496" s="60"/>
      <c r="C2496" s="60"/>
      <c r="D2496" s="60"/>
      <c r="E2496" s="60"/>
      <c r="F2496" s="60"/>
      <c r="G2496" s="60"/>
      <c r="H2496" s="60"/>
      <c r="I2496" s="60"/>
      <c r="J2496" s="60"/>
      <c r="K2496" s="60"/>
      <c r="L2496" s="60"/>
      <c r="M2496" s="60"/>
      <c r="N2496" s="60"/>
      <c r="O2496" s="60"/>
      <c r="P2496" s="60"/>
      <c r="Q2496" s="60"/>
      <c r="R2496" s="334">
        <v>7198</v>
      </c>
      <c r="S2496" s="319" t="s">
        <v>356</v>
      </c>
      <c r="BE2496" s="60"/>
      <c r="BR2496" s="60"/>
      <c r="BX2496" s="151"/>
      <c r="CB2496" s="151"/>
      <c r="CM2496" s="151"/>
      <c r="CO2496" s="151"/>
      <c r="CT2496" s="151"/>
      <c r="CY2496" s="151"/>
    </row>
    <row r="2497" spans="1:103" x14ac:dyDescent="0.2">
      <c r="A2497" s="60"/>
      <c r="B2497" s="60"/>
      <c r="C2497" s="60"/>
      <c r="D2497" s="60"/>
      <c r="E2497" s="60"/>
      <c r="F2497" s="60"/>
      <c r="G2497" s="60"/>
      <c r="H2497" s="60"/>
      <c r="I2497" s="60"/>
      <c r="J2497" s="60"/>
      <c r="K2497" s="60"/>
      <c r="L2497" s="60"/>
      <c r="M2497" s="60"/>
      <c r="N2497" s="60"/>
      <c r="O2497" s="60"/>
      <c r="P2497" s="60"/>
      <c r="Q2497" s="60"/>
      <c r="R2497" s="334">
        <v>7199</v>
      </c>
      <c r="S2497" s="319" t="s">
        <v>356</v>
      </c>
      <c r="BE2497" s="60"/>
      <c r="BR2497" s="60"/>
      <c r="BX2497" s="151"/>
      <c r="CB2497" s="151"/>
      <c r="CM2497" s="151"/>
      <c r="CO2497" s="151"/>
      <c r="CT2497" s="151"/>
      <c r="CY2497" s="151"/>
    </row>
    <row r="2498" spans="1:103" x14ac:dyDescent="0.2">
      <c r="A2498" s="60"/>
      <c r="B2498" s="60"/>
      <c r="C2498" s="60"/>
      <c r="D2498" s="60"/>
      <c r="E2498" s="60"/>
      <c r="F2498" s="60"/>
      <c r="G2498" s="60"/>
      <c r="H2498" s="60"/>
      <c r="I2498" s="60"/>
      <c r="J2498" s="60"/>
      <c r="K2498" s="60"/>
      <c r="L2498" s="60"/>
      <c r="M2498" s="60"/>
      <c r="N2498" s="60"/>
      <c r="O2498" s="60"/>
      <c r="P2498" s="60"/>
      <c r="Q2498" s="60"/>
      <c r="R2498" s="334">
        <v>7201</v>
      </c>
      <c r="S2498" s="319" t="s">
        <v>356</v>
      </c>
      <c r="BE2498" s="60"/>
      <c r="BR2498" s="60"/>
      <c r="BX2498" s="151"/>
      <c r="CB2498" s="151"/>
      <c r="CM2498" s="151"/>
      <c r="CO2498" s="151"/>
      <c r="CT2498" s="151"/>
      <c r="CY2498" s="151"/>
    </row>
    <row r="2499" spans="1:103" x14ac:dyDescent="0.2">
      <c r="A2499" s="60"/>
      <c r="B2499" s="60"/>
      <c r="C2499" s="60"/>
      <c r="D2499" s="60"/>
      <c r="E2499" s="60"/>
      <c r="F2499" s="60"/>
      <c r="G2499" s="60"/>
      <c r="H2499" s="60"/>
      <c r="I2499" s="60"/>
      <c r="J2499" s="60"/>
      <c r="K2499" s="60"/>
      <c r="L2499" s="60"/>
      <c r="M2499" s="60"/>
      <c r="N2499" s="60"/>
      <c r="O2499" s="60"/>
      <c r="P2499" s="60"/>
      <c r="Q2499" s="60"/>
      <c r="R2499" s="334">
        <v>7202</v>
      </c>
      <c r="S2499" s="319" t="s">
        <v>356</v>
      </c>
      <c r="BE2499" s="60"/>
      <c r="BR2499" s="60"/>
      <c r="BX2499" s="151"/>
      <c r="CB2499" s="151"/>
      <c r="CM2499" s="151"/>
      <c r="CO2499" s="151"/>
      <c r="CT2499" s="151"/>
      <c r="CY2499" s="151"/>
    </row>
    <row r="2500" spans="1:103" x14ac:dyDescent="0.2">
      <c r="A2500" s="60"/>
      <c r="B2500" s="60"/>
      <c r="C2500" s="60"/>
      <c r="D2500" s="60"/>
      <c r="E2500" s="60"/>
      <c r="F2500" s="60"/>
      <c r="G2500" s="60"/>
      <c r="H2500" s="60"/>
      <c r="I2500" s="60"/>
      <c r="J2500" s="60"/>
      <c r="K2500" s="60"/>
      <c r="L2500" s="60"/>
      <c r="M2500" s="60"/>
      <c r="N2500" s="60"/>
      <c r="O2500" s="60"/>
      <c r="P2500" s="60"/>
      <c r="Q2500" s="60"/>
      <c r="R2500" s="334">
        <v>7203</v>
      </c>
      <c r="S2500" s="319" t="s">
        <v>356</v>
      </c>
      <c r="BE2500" s="60"/>
      <c r="BR2500" s="60"/>
      <c r="BX2500" s="151"/>
      <c r="CB2500" s="151"/>
      <c r="CM2500" s="151"/>
      <c r="CO2500" s="151"/>
      <c r="CT2500" s="151"/>
      <c r="CY2500" s="151"/>
    </row>
    <row r="2501" spans="1:103" x14ac:dyDescent="0.2">
      <c r="A2501" s="60"/>
      <c r="B2501" s="60"/>
      <c r="C2501" s="60"/>
      <c r="D2501" s="60"/>
      <c r="E2501" s="60"/>
      <c r="F2501" s="60"/>
      <c r="G2501" s="60"/>
      <c r="H2501" s="60"/>
      <c r="I2501" s="60"/>
      <c r="J2501" s="60"/>
      <c r="K2501" s="60"/>
      <c r="L2501" s="60"/>
      <c r="M2501" s="60"/>
      <c r="N2501" s="60"/>
      <c r="O2501" s="60"/>
      <c r="P2501" s="60"/>
      <c r="Q2501" s="60"/>
      <c r="R2501" s="334">
        <v>7204</v>
      </c>
      <c r="S2501" s="319" t="s">
        <v>356</v>
      </c>
      <c r="BE2501" s="60"/>
      <c r="BR2501" s="60"/>
      <c r="BX2501" s="151"/>
      <c r="CB2501" s="151"/>
      <c r="CM2501" s="151"/>
      <c r="CO2501" s="151"/>
      <c r="CT2501" s="151"/>
      <c r="CY2501" s="151"/>
    </row>
    <row r="2502" spans="1:103" x14ac:dyDescent="0.2">
      <c r="A2502" s="60"/>
      <c r="B2502" s="60"/>
      <c r="C2502" s="60"/>
      <c r="D2502" s="60"/>
      <c r="E2502" s="60"/>
      <c r="F2502" s="60"/>
      <c r="G2502" s="60"/>
      <c r="H2502" s="60"/>
      <c r="I2502" s="60"/>
      <c r="J2502" s="60"/>
      <c r="K2502" s="60"/>
      <c r="L2502" s="60"/>
      <c r="M2502" s="60"/>
      <c r="N2502" s="60"/>
      <c r="O2502" s="60"/>
      <c r="P2502" s="60"/>
      <c r="Q2502" s="60"/>
      <c r="R2502" s="334">
        <v>7205</v>
      </c>
      <c r="S2502" s="319" t="s">
        <v>356</v>
      </c>
      <c r="BE2502" s="60"/>
      <c r="BR2502" s="60"/>
      <c r="BX2502" s="151"/>
      <c r="CB2502" s="151"/>
      <c r="CM2502" s="151"/>
      <c r="CO2502" s="151"/>
      <c r="CT2502" s="151"/>
      <c r="CY2502" s="151"/>
    </row>
    <row r="2503" spans="1:103" x14ac:dyDescent="0.2">
      <c r="A2503" s="60"/>
      <c r="B2503" s="60"/>
      <c r="C2503" s="60"/>
      <c r="D2503" s="60"/>
      <c r="E2503" s="60"/>
      <c r="F2503" s="60"/>
      <c r="G2503" s="60"/>
      <c r="H2503" s="60"/>
      <c r="I2503" s="60"/>
      <c r="J2503" s="60"/>
      <c r="K2503" s="60"/>
      <c r="L2503" s="60"/>
      <c r="M2503" s="60"/>
      <c r="N2503" s="60"/>
      <c r="O2503" s="60"/>
      <c r="P2503" s="60"/>
      <c r="Q2503" s="60"/>
      <c r="R2503" s="334">
        <v>7206</v>
      </c>
      <c r="S2503" s="319" t="s">
        <v>356</v>
      </c>
      <c r="BE2503" s="60"/>
      <c r="BR2503" s="60"/>
      <c r="BX2503" s="151"/>
      <c r="CB2503" s="151"/>
      <c r="CM2503" s="151"/>
      <c r="CO2503" s="151"/>
      <c r="CT2503" s="151"/>
      <c r="CY2503" s="151"/>
    </row>
    <row r="2504" spans="1:103" x14ac:dyDescent="0.2">
      <c r="A2504" s="60"/>
      <c r="B2504" s="60"/>
      <c r="C2504" s="60"/>
      <c r="D2504" s="60"/>
      <c r="E2504" s="60"/>
      <c r="F2504" s="60"/>
      <c r="G2504" s="60"/>
      <c r="H2504" s="60"/>
      <c r="I2504" s="60"/>
      <c r="J2504" s="60"/>
      <c r="K2504" s="60"/>
      <c r="L2504" s="60"/>
      <c r="M2504" s="60"/>
      <c r="N2504" s="60"/>
      <c r="O2504" s="60"/>
      <c r="P2504" s="60"/>
      <c r="Q2504" s="60"/>
      <c r="R2504" s="334">
        <v>7207</v>
      </c>
      <c r="S2504" s="319" t="s">
        <v>356</v>
      </c>
      <c r="BE2504" s="60"/>
      <c r="BR2504" s="60"/>
      <c r="BX2504" s="151"/>
      <c r="CB2504" s="151"/>
      <c r="CM2504" s="151"/>
      <c r="CO2504" s="151"/>
      <c r="CT2504" s="151"/>
      <c r="CY2504" s="151"/>
    </row>
    <row r="2505" spans="1:103" x14ac:dyDescent="0.2">
      <c r="A2505" s="60"/>
      <c r="B2505" s="60"/>
      <c r="C2505" s="60"/>
      <c r="D2505" s="60"/>
      <c r="E2505" s="60"/>
      <c r="F2505" s="60"/>
      <c r="G2505" s="60"/>
      <c r="H2505" s="60"/>
      <c r="I2505" s="60"/>
      <c r="J2505" s="60"/>
      <c r="K2505" s="60"/>
      <c r="L2505" s="60"/>
      <c r="M2505" s="60"/>
      <c r="N2505" s="60"/>
      <c r="O2505" s="60"/>
      <c r="P2505" s="60"/>
      <c r="Q2505" s="60"/>
      <c r="R2505" s="334">
        <v>7208</v>
      </c>
      <c r="S2505" s="319" t="s">
        <v>356</v>
      </c>
      <c r="BE2505" s="60"/>
      <c r="BR2505" s="60"/>
      <c r="BX2505" s="151"/>
      <c r="CB2505" s="151"/>
      <c r="CM2505" s="151"/>
      <c r="CO2505" s="151"/>
      <c r="CT2505" s="151"/>
      <c r="CY2505" s="151"/>
    </row>
    <row r="2506" spans="1:103" x14ac:dyDescent="0.2">
      <c r="A2506" s="60"/>
      <c r="B2506" s="60"/>
      <c r="C2506" s="60"/>
      <c r="D2506" s="60"/>
      <c r="E2506" s="60"/>
      <c r="F2506" s="60"/>
      <c r="G2506" s="60"/>
      <c r="H2506" s="60"/>
      <c r="I2506" s="60"/>
      <c r="J2506" s="60"/>
      <c r="K2506" s="60"/>
      <c r="L2506" s="60"/>
      <c r="M2506" s="60"/>
      <c r="N2506" s="60"/>
      <c r="O2506" s="60"/>
      <c r="P2506" s="60"/>
      <c r="Q2506" s="60"/>
      <c r="R2506" s="334">
        <v>7302</v>
      </c>
      <c r="S2506" s="319" t="s">
        <v>356</v>
      </c>
      <c r="BE2506" s="60"/>
      <c r="BR2506" s="60"/>
      <c r="BX2506" s="151"/>
      <c r="CB2506" s="151"/>
      <c r="CM2506" s="151"/>
      <c r="CO2506" s="151"/>
      <c r="CT2506" s="151"/>
      <c r="CY2506" s="151"/>
    </row>
    <row r="2507" spans="1:103" x14ac:dyDescent="0.2">
      <c r="A2507" s="60"/>
      <c r="B2507" s="60"/>
      <c r="C2507" s="60"/>
      <c r="D2507" s="60"/>
      <c r="E2507" s="60"/>
      <c r="F2507" s="60"/>
      <c r="G2507" s="60"/>
      <c r="H2507" s="60"/>
      <c r="I2507" s="60"/>
      <c r="J2507" s="60"/>
      <c r="K2507" s="60"/>
      <c r="L2507" s="60"/>
      <c r="M2507" s="60"/>
      <c r="N2507" s="60"/>
      <c r="O2507" s="60"/>
      <c r="P2507" s="60"/>
      <c r="Q2507" s="60"/>
      <c r="R2507" s="334">
        <v>7303</v>
      </c>
      <c r="S2507" s="319" t="s">
        <v>356</v>
      </c>
      <c r="BE2507" s="60"/>
      <c r="BR2507" s="60"/>
      <c r="BX2507" s="151"/>
      <c r="CB2507" s="151"/>
      <c r="CM2507" s="151"/>
      <c r="CO2507" s="151"/>
      <c r="CT2507" s="151"/>
      <c r="CY2507" s="151"/>
    </row>
    <row r="2508" spans="1:103" x14ac:dyDescent="0.2">
      <c r="A2508" s="60"/>
      <c r="B2508" s="60"/>
      <c r="C2508" s="60"/>
      <c r="D2508" s="60"/>
      <c r="E2508" s="60"/>
      <c r="F2508" s="60"/>
      <c r="G2508" s="60"/>
      <c r="H2508" s="60"/>
      <c r="I2508" s="60"/>
      <c r="J2508" s="60"/>
      <c r="K2508" s="60"/>
      <c r="L2508" s="60"/>
      <c r="M2508" s="60"/>
      <c r="N2508" s="60"/>
      <c r="O2508" s="60"/>
      <c r="P2508" s="60"/>
      <c r="Q2508" s="60"/>
      <c r="R2508" s="334">
        <v>7304</v>
      </c>
      <c r="S2508" s="319" t="s">
        <v>356</v>
      </c>
      <c r="BE2508" s="60"/>
      <c r="BR2508" s="60"/>
      <c r="BX2508" s="151"/>
      <c r="CB2508" s="151"/>
      <c r="CM2508" s="151"/>
      <c r="CO2508" s="151"/>
      <c r="CT2508" s="151"/>
      <c r="CY2508" s="151"/>
    </row>
    <row r="2509" spans="1:103" x14ac:dyDescent="0.2">
      <c r="A2509" s="60"/>
      <c r="B2509" s="60"/>
      <c r="C2509" s="60"/>
      <c r="D2509" s="60"/>
      <c r="E2509" s="60"/>
      <c r="F2509" s="60"/>
      <c r="G2509" s="60"/>
      <c r="H2509" s="60"/>
      <c r="I2509" s="60"/>
      <c r="J2509" s="60"/>
      <c r="K2509" s="60"/>
      <c r="L2509" s="60"/>
      <c r="M2509" s="60"/>
      <c r="N2509" s="60"/>
      <c r="O2509" s="60"/>
      <c r="P2509" s="60"/>
      <c r="Q2509" s="60"/>
      <c r="R2509" s="334">
        <v>7305</v>
      </c>
      <c r="S2509" s="319" t="s">
        <v>356</v>
      </c>
      <c r="BE2509" s="60"/>
      <c r="BR2509" s="60"/>
      <c r="BX2509" s="151"/>
      <c r="CB2509" s="151"/>
      <c r="CM2509" s="151"/>
      <c r="CO2509" s="151"/>
      <c r="CT2509" s="151"/>
      <c r="CY2509" s="151"/>
    </row>
    <row r="2510" spans="1:103" x14ac:dyDescent="0.2">
      <c r="A2510" s="60"/>
      <c r="B2510" s="60"/>
      <c r="C2510" s="60"/>
      <c r="D2510" s="60"/>
      <c r="E2510" s="60"/>
      <c r="F2510" s="60"/>
      <c r="G2510" s="60"/>
      <c r="H2510" s="60"/>
      <c r="I2510" s="60"/>
      <c r="J2510" s="60"/>
      <c r="K2510" s="60"/>
      <c r="L2510" s="60"/>
      <c r="M2510" s="60"/>
      <c r="N2510" s="60"/>
      <c r="O2510" s="60"/>
      <c r="P2510" s="60"/>
      <c r="Q2510" s="60"/>
      <c r="R2510" s="334">
        <v>7306</v>
      </c>
      <c r="S2510" s="319" t="s">
        <v>356</v>
      </c>
      <c r="BE2510" s="60"/>
      <c r="BR2510" s="60"/>
      <c r="BX2510" s="151"/>
      <c r="CB2510" s="151"/>
      <c r="CM2510" s="151"/>
      <c r="CO2510" s="151"/>
      <c r="CT2510" s="151"/>
      <c r="CY2510" s="151"/>
    </row>
    <row r="2511" spans="1:103" x14ac:dyDescent="0.2">
      <c r="A2511" s="60"/>
      <c r="B2511" s="60"/>
      <c r="C2511" s="60"/>
      <c r="D2511" s="60"/>
      <c r="E2511" s="60"/>
      <c r="F2511" s="60"/>
      <c r="G2511" s="60"/>
      <c r="H2511" s="60"/>
      <c r="I2511" s="60"/>
      <c r="J2511" s="60"/>
      <c r="K2511" s="60"/>
      <c r="L2511" s="60"/>
      <c r="M2511" s="60"/>
      <c r="N2511" s="60"/>
      <c r="O2511" s="60"/>
      <c r="P2511" s="60"/>
      <c r="Q2511" s="60"/>
      <c r="R2511" s="334">
        <v>7307</v>
      </c>
      <c r="S2511" s="319" t="s">
        <v>356</v>
      </c>
      <c r="BE2511" s="60"/>
      <c r="BR2511" s="60"/>
      <c r="BX2511" s="151"/>
      <c r="CB2511" s="151"/>
      <c r="CM2511" s="151"/>
      <c r="CO2511" s="151"/>
      <c r="CT2511" s="151"/>
      <c r="CY2511" s="151"/>
    </row>
    <row r="2512" spans="1:103" x14ac:dyDescent="0.2">
      <c r="A2512" s="60"/>
      <c r="B2512" s="60"/>
      <c r="C2512" s="60"/>
      <c r="D2512" s="60"/>
      <c r="E2512" s="60"/>
      <c r="F2512" s="60"/>
      <c r="G2512" s="60"/>
      <c r="H2512" s="60"/>
      <c r="I2512" s="60"/>
      <c r="J2512" s="60"/>
      <c r="K2512" s="60"/>
      <c r="L2512" s="60"/>
      <c r="M2512" s="60"/>
      <c r="N2512" s="60"/>
      <c r="O2512" s="60"/>
      <c r="P2512" s="60"/>
      <c r="Q2512" s="60"/>
      <c r="R2512" s="334">
        <v>7308</v>
      </c>
      <c r="S2512" s="319" t="s">
        <v>356</v>
      </c>
      <c r="BE2512" s="60"/>
      <c r="BR2512" s="60"/>
      <c r="BX2512" s="151"/>
      <c r="CB2512" s="151"/>
      <c r="CM2512" s="151"/>
      <c r="CO2512" s="151"/>
      <c r="CT2512" s="151"/>
      <c r="CY2512" s="151"/>
    </row>
    <row r="2513" spans="1:103" x14ac:dyDescent="0.2">
      <c r="A2513" s="60"/>
      <c r="B2513" s="60"/>
      <c r="C2513" s="60"/>
      <c r="D2513" s="60"/>
      <c r="E2513" s="60"/>
      <c r="F2513" s="60"/>
      <c r="G2513" s="60"/>
      <c r="H2513" s="60"/>
      <c r="I2513" s="60"/>
      <c r="J2513" s="60"/>
      <c r="K2513" s="60"/>
      <c r="L2513" s="60"/>
      <c r="M2513" s="60"/>
      <c r="N2513" s="60"/>
      <c r="O2513" s="60"/>
      <c r="P2513" s="60"/>
      <c r="Q2513" s="60"/>
      <c r="R2513" s="334">
        <v>7309</v>
      </c>
      <c r="S2513" s="319" t="s">
        <v>356</v>
      </c>
      <c r="BE2513" s="60"/>
      <c r="BR2513" s="60"/>
      <c r="BX2513" s="151"/>
      <c r="CB2513" s="151"/>
      <c r="CM2513" s="151"/>
      <c r="CO2513" s="151"/>
      <c r="CT2513" s="151"/>
      <c r="CY2513" s="151"/>
    </row>
    <row r="2514" spans="1:103" x14ac:dyDescent="0.2">
      <c r="A2514" s="60"/>
      <c r="B2514" s="60"/>
      <c r="C2514" s="60"/>
      <c r="D2514" s="60"/>
      <c r="E2514" s="60"/>
      <c r="F2514" s="60"/>
      <c r="G2514" s="60"/>
      <c r="H2514" s="60"/>
      <c r="I2514" s="60"/>
      <c r="J2514" s="60"/>
      <c r="K2514" s="60"/>
      <c r="L2514" s="60"/>
      <c r="M2514" s="60"/>
      <c r="N2514" s="60"/>
      <c r="O2514" s="60"/>
      <c r="P2514" s="60"/>
      <c r="Q2514" s="60"/>
      <c r="R2514" s="334">
        <v>7310</v>
      </c>
      <c r="S2514" s="319" t="s">
        <v>356</v>
      </c>
      <c r="BE2514" s="60"/>
      <c r="BR2514" s="60"/>
      <c r="BX2514" s="151"/>
      <c r="CB2514" s="151"/>
      <c r="CM2514" s="151"/>
      <c r="CO2514" s="151"/>
      <c r="CT2514" s="151"/>
      <c r="CY2514" s="151"/>
    </row>
    <row r="2515" spans="1:103" x14ac:dyDescent="0.2">
      <c r="A2515" s="60"/>
      <c r="B2515" s="60"/>
      <c r="C2515" s="60"/>
      <c r="D2515" s="60"/>
      <c r="E2515" s="60"/>
      <c r="F2515" s="60"/>
      <c r="G2515" s="60"/>
      <c r="H2515" s="60"/>
      <c r="I2515" s="60"/>
      <c r="J2515" s="60"/>
      <c r="K2515" s="60"/>
      <c r="L2515" s="60"/>
      <c r="M2515" s="60"/>
      <c r="N2515" s="60"/>
      <c r="O2515" s="60"/>
      <c r="P2515" s="60"/>
      <c r="Q2515" s="60"/>
      <c r="R2515" s="334">
        <v>7311</v>
      </c>
      <c r="S2515" s="319" t="s">
        <v>356</v>
      </c>
      <c r="BE2515" s="60"/>
      <c r="BR2515" s="60"/>
      <c r="BX2515" s="151"/>
      <c r="CB2515" s="151"/>
      <c r="CM2515" s="151"/>
      <c r="CO2515" s="151"/>
      <c r="CT2515" s="151"/>
      <c r="CY2515" s="151"/>
    </row>
    <row r="2516" spans="1:103" x14ac:dyDescent="0.2">
      <c r="A2516" s="60"/>
      <c r="B2516" s="60"/>
      <c r="C2516" s="60"/>
      <c r="D2516" s="60"/>
      <c r="E2516" s="60"/>
      <c r="F2516" s="60"/>
      <c r="G2516" s="60"/>
      <c r="H2516" s="60"/>
      <c r="I2516" s="60"/>
      <c r="J2516" s="60"/>
      <c r="K2516" s="60"/>
      <c r="L2516" s="60"/>
      <c r="M2516" s="60"/>
      <c r="N2516" s="60"/>
      <c r="O2516" s="60"/>
      <c r="P2516" s="60"/>
      <c r="Q2516" s="60"/>
      <c r="R2516" s="334">
        <v>7395</v>
      </c>
      <c r="S2516" s="319" t="s">
        <v>356</v>
      </c>
      <c r="BE2516" s="60"/>
      <c r="BR2516" s="60"/>
      <c r="BX2516" s="151"/>
      <c r="CB2516" s="151"/>
      <c r="CM2516" s="151"/>
      <c r="CO2516" s="151"/>
      <c r="CT2516" s="151"/>
      <c r="CY2516" s="151"/>
    </row>
    <row r="2517" spans="1:103" x14ac:dyDescent="0.2">
      <c r="A2517" s="60"/>
      <c r="B2517" s="60"/>
      <c r="C2517" s="60"/>
      <c r="D2517" s="60"/>
      <c r="E2517" s="60"/>
      <c r="F2517" s="60"/>
      <c r="G2517" s="60"/>
      <c r="H2517" s="60"/>
      <c r="I2517" s="60"/>
      <c r="J2517" s="60"/>
      <c r="K2517" s="60"/>
      <c r="L2517" s="60"/>
      <c r="M2517" s="60"/>
      <c r="N2517" s="60"/>
      <c r="O2517" s="60"/>
      <c r="P2517" s="60"/>
      <c r="Q2517" s="60"/>
      <c r="R2517" s="334">
        <v>7399</v>
      </c>
      <c r="S2517" s="319" t="s">
        <v>356</v>
      </c>
      <c r="BE2517" s="60"/>
      <c r="BR2517" s="60"/>
      <c r="BX2517" s="151"/>
      <c r="CB2517" s="151"/>
      <c r="CM2517" s="151"/>
      <c r="CO2517" s="151"/>
      <c r="CT2517" s="151"/>
      <c r="CY2517" s="151"/>
    </row>
    <row r="2518" spans="1:103" x14ac:dyDescent="0.2">
      <c r="A2518" s="60"/>
      <c r="B2518" s="60"/>
      <c r="C2518" s="60"/>
      <c r="D2518" s="60"/>
      <c r="E2518" s="60"/>
      <c r="F2518" s="60"/>
      <c r="G2518" s="60"/>
      <c r="H2518" s="60"/>
      <c r="I2518" s="60"/>
      <c r="J2518" s="60"/>
      <c r="K2518" s="60"/>
      <c r="L2518" s="60"/>
      <c r="M2518" s="60"/>
      <c r="N2518" s="60"/>
      <c r="O2518" s="60"/>
      <c r="P2518" s="60"/>
      <c r="Q2518" s="60"/>
      <c r="R2518" s="334">
        <v>7401</v>
      </c>
      <c r="S2518" s="319" t="s">
        <v>359</v>
      </c>
      <c r="BE2518" s="60"/>
      <c r="BR2518" s="60"/>
      <c r="BX2518" s="151"/>
      <c r="CB2518" s="151"/>
      <c r="CM2518" s="151"/>
      <c r="CO2518" s="151"/>
      <c r="CT2518" s="151"/>
      <c r="CY2518" s="151"/>
    </row>
    <row r="2519" spans="1:103" x14ac:dyDescent="0.2">
      <c r="A2519" s="60"/>
      <c r="B2519" s="60"/>
      <c r="C2519" s="60"/>
      <c r="D2519" s="60"/>
      <c r="E2519" s="60"/>
      <c r="F2519" s="60"/>
      <c r="G2519" s="60"/>
      <c r="H2519" s="60"/>
      <c r="I2519" s="60"/>
      <c r="J2519" s="60"/>
      <c r="K2519" s="60"/>
      <c r="L2519" s="60"/>
      <c r="M2519" s="60"/>
      <c r="N2519" s="60"/>
      <c r="O2519" s="60"/>
      <c r="P2519" s="60"/>
      <c r="Q2519" s="60"/>
      <c r="R2519" s="334">
        <v>7403</v>
      </c>
      <c r="S2519" s="319" t="s">
        <v>356</v>
      </c>
      <c r="BE2519" s="60"/>
      <c r="BR2519" s="60"/>
      <c r="BX2519" s="151"/>
      <c r="CB2519" s="151"/>
      <c r="CM2519" s="151"/>
      <c r="CO2519" s="151"/>
      <c r="CT2519" s="151"/>
      <c r="CY2519" s="151"/>
    </row>
    <row r="2520" spans="1:103" x14ac:dyDescent="0.2">
      <c r="A2520" s="60"/>
      <c r="B2520" s="60"/>
      <c r="C2520" s="60"/>
      <c r="D2520" s="60"/>
      <c r="E2520" s="60"/>
      <c r="F2520" s="60"/>
      <c r="G2520" s="60"/>
      <c r="H2520" s="60"/>
      <c r="I2520" s="60"/>
      <c r="J2520" s="60"/>
      <c r="K2520" s="60"/>
      <c r="L2520" s="60"/>
      <c r="M2520" s="60"/>
      <c r="N2520" s="60"/>
      <c r="O2520" s="60"/>
      <c r="P2520" s="60"/>
      <c r="Q2520" s="60"/>
      <c r="R2520" s="334">
        <v>7405</v>
      </c>
      <c r="S2520" s="319" t="s">
        <v>356</v>
      </c>
      <c r="BE2520" s="60"/>
      <c r="BR2520" s="60"/>
      <c r="BX2520" s="151"/>
      <c r="CB2520" s="151"/>
      <c r="CM2520" s="151"/>
      <c r="CO2520" s="151"/>
      <c r="CT2520" s="151"/>
      <c r="CY2520" s="151"/>
    </row>
    <row r="2521" spans="1:103" x14ac:dyDescent="0.2">
      <c r="A2521" s="60"/>
      <c r="B2521" s="60"/>
      <c r="C2521" s="60"/>
      <c r="D2521" s="60"/>
      <c r="E2521" s="60"/>
      <c r="F2521" s="60"/>
      <c r="G2521" s="60"/>
      <c r="H2521" s="60"/>
      <c r="I2521" s="60"/>
      <c r="J2521" s="60"/>
      <c r="K2521" s="60"/>
      <c r="L2521" s="60"/>
      <c r="M2521" s="60"/>
      <c r="N2521" s="60"/>
      <c r="O2521" s="60"/>
      <c r="P2521" s="60"/>
      <c r="Q2521" s="60"/>
      <c r="R2521" s="334">
        <v>7407</v>
      </c>
      <c r="S2521" s="319" t="s">
        <v>356</v>
      </c>
      <c r="BE2521" s="60"/>
      <c r="BR2521" s="60"/>
      <c r="BX2521" s="151"/>
      <c r="CB2521" s="151"/>
      <c r="CM2521" s="151"/>
      <c r="CO2521" s="151"/>
      <c r="CT2521" s="151"/>
      <c r="CY2521" s="151"/>
    </row>
    <row r="2522" spans="1:103" x14ac:dyDescent="0.2">
      <c r="A2522" s="60"/>
      <c r="B2522" s="60"/>
      <c r="C2522" s="60"/>
      <c r="D2522" s="60"/>
      <c r="E2522" s="60"/>
      <c r="F2522" s="60"/>
      <c r="G2522" s="60"/>
      <c r="H2522" s="60"/>
      <c r="I2522" s="60"/>
      <c r="J2522" s="60"/>
      <c r="K2522" s="60"/>
      <c r="L2522" s="60"/>
      <c r="M2522" s="60"/>
      <c r="N2522" s="60"/>
      <c r="O2522" s="60"/>
      <c r="P2522" s="60"/>
      <c r="Q2522" s="60"/>
      <c r="R2522" s="334">
        <v>7410</v>
      </c>
      <c r="S2522" s="319" t="s">
        <v>356</v>
      </c>
      <c r="BE2522" s="60"/>
      <c r="BR2522" s="60"/>
      <c r="BX2522" s="151"/>
      <c r="CB2522" s="151"/>
      <c r="CM2522" s="151"/>
      <c r="CO2522" s="151"/>
      <c r="CT2522" s="151"/>
      <c r="CY2522" s="151"/>
    </row>
    <row r="2523" spans="1:103" x14ac:dyDescent="0.2">
      <c r="A2523" s="60"/>
      <c r="B2523" s="60"/>
      <c r="C2523" s="60"/>
      <c r="D2523" s="60"/>
      <c r="E2523" s="60"/>
      <c r="F2523" s="60"/>
      <c r="G2523" s="60"/>
      <c r="H2523" s="60"/>
      <c r="I2523" s="60"/>
      <c r="J2523" s="60"/>
      <c r="K2523" s="60"/>
      <c r="L2523" s="60"/>
      <c r="M2523" s="60"/>
      <c r="N2523" s="60"/>
      <c r="O2523" s="60"/>
      <c r="P2523" s="60"/>
      <c r="Q2523" s="60"/>
      <c r="R2523" s="334">
        <v>7416</v>
      </c>
      <c r="S2523" s="319" t="s">
        <v>356</v>
      </c>
      <c r="BE2523" s="60"/>
      <c r="BR2523" s="60"/>
      <c r="BX2523" s="151"/>
      <c r="CB2523" s="151"/>
      <c r="CM2523" s="151"/>
      <c r="CO2523" s="151"/>
      <c r="CT2523" s="151"/>
      <c r="CY2523" s="151"/>
    </row>
    <row r="2524" spans="1:103" x14ac:dyDescent="0.2">
      <c r="A2524" s="60"/>
      <c r="B2524" s="60"/>
      <c r="C2524" s="60"/>
      <c r="D2524" s="60"/>
      <c r="E2524" s="60"/>
      <c r="F2524" s="60"/>
      <c r="G2524" s="60"/>
      <c r="H2524" s="60"/>
      <c r="I2524" s="60"/>
      <c r="J2524" s="60"/>
      <c r="K2524" s="60"/>
      <c r="L2524" s="60"/>
      <c r="M2524" s="60"/>
      <c r="N2524" s="60"/>
      <c r="O2524" s="60"/>
      <c r="P2524" s="60"/>
      <c r="Q2524" s="60"/>
      <c r="R2524" s="334">
        <v>7417</v>
      </c>
      <c r="S2524" s="319" t="s">
        <v>359</v>
      </c>
      <c r="BE2524" s="60"/>
      <c r="BR2524" s="60"/>
      <c r="BX2524" s="151"/>
      <c r="CB2524" s="151"/>
      <c r="CM2524" s="151"/>
      <c r="CO2524" s="151"/>
      <c r="CT2524" s="151"/>
      <c r="CY2524" s="151"/>
    </row>
    <row r="2525" spans="1:103" x14ac:dyDescent="0.2">
      <c r="A2525" s="60"/>
      <c r="B2525" s="60"/>
      <c r="C2525" s="60"/>
      <c r="D2525" s="60"/>
      <c r="E2525" s="60"/>
      <c r="F2525" s="60"/>
      <c r="G2525" s="60"/>
      <c r="H2525" s="60"/>
      <c r="I2525" s="60"/>
      <c r="J2525" s="60"/>
      <c r="K2525" s="60"/>
      <c r="L2525" s="60"/>
      <c r="M2525" s="60"/>
      <c r="N2525" s="60"/>
      <c r="O2525" s="60"/>
      <c r="P2525" s="60"/>
      <c r="Q2525" s="60"/>
      <c r="R2525" s="334">
        <v>7418</v>
      </c>
      <c r="S2525" s="319" t="s">
        <v>356</v>
      </c>
      <c r="BE2525" s="60"/>
      <c r="BR2525" s="60"/>
      <c r="BX2525" s="151"/>
      <c r="CB2525" s="151"/>
      <c r="CM2525" s="151"/>
      <c r="CO2525" s="151"/>
      <c r="CT2525" s="151"/>
      <c r="CY2525" s="151"/>
    </row>
    <row r="2526" spans="1:103" x14ac:dyDescent="0.2">
      <c r="A2526" s="60"/>
      <c r="B2526" s="60"/>
      <c r="C2526" s="60"/>
      <c r="D2526" s="60"/>
      <c r="E2526" s="60"/>
      <c r="F2526" s="60"/>
      <c r="G2526" s="60"/>
      <c r="H2526" s="60"/>
      <c r="I2526" s="60"/>
      <c r="J2526" s="60"/>
      <c r="K2526" s="60"/>
      <c r="L2526" s="60"/>
      <c r="M2526" s="60"/>
      <c r="N2526" s="60"/>
      <c r="O2526" s="60"/>
      <c r="P2526" s="60"/>
      <c r="Q2526" s="60"/>
      <c r="R2526" s="334">
        <v>7419</v>
      </c>
      <c r="S2526" s="319" t="s">
        <v>356</v>
      </c>
      <c r="BE2526" s="60"/>
      <c r="BR2526" s="60"/>
      <c r="BX2526" s="151"/>
      <c r="CB2526" s="151"/>
      <c r="CM2526" s="151"/>
      <c r="CO2526" s="151"/>
      <c r="CT2526" s="151"/>
      <c r="CY2526" s="151"/>
    </row>
    <row r="2527" spans="1:103" x14ac:dyDescent="0.2">
      <c r="A2527" s="60"/>
      <c r="B2527" s="60"/>
      <c r="C2527" s="60"/>
      <c r="D2527" s="60"/>
      <c r="E2527" s="60"/>
      <c r="F2527" s="60"/>
      <c r="G2527" s="60"/>
      <c r="H2527" s="60"/>
      <c r="I2527" s="60"/>
      <c r="J2527" s="60"/>
      <c r="K2527" s="60"/>
      <c r="L2527" s="60"/>
      <c r="M2527" s="60"/>
      <c r="N2527" s="60"/>
      <c r="O2527" s="60"/>
      <c r="P2527" s="60"/>
      <c r="Q2527" s="60"/>
      <c r="R2527" s="334">
        <v>7420</v>
      </c>
      <c r="S2527" s="319" t="s">
        <v>356</v>
      </c>
      <c r="BE2527" s="60"/>
      <c r="BR2527" s="60"/>
      <c r="BX2527" s="151"/>
      <c r="CB2527" s="151"/>
      <c r="CM2527" s="151"/>
      <c r="CO2527" s="151"/>
      <c r="CT2527" s="151"/>
      <c r="CY2527" s="151"/>
    </row>
    <row r="2528" spans="1:103" x14ac:dyDescent="0.2">
      <c r="A2528" s="60"/>
      <c r="B2528" s="60"/>
      <c r="C2528" s="60"/>
      <c r="D2528" s="60"/>
      <c r="E2528" s="60"/>
      <c r="F2528" s="60"/>
      <c r="G2528" s="60"/>
      <c r="H2528" s="60"/>
      <c r="I2528" s="60"/>
      <c r="J2528" s="60"/>
      <c r="K2528" s="60"/>
      <c r="L2528" s="60"/>
      <c r="M2528" s="60"/>
      <c r="N2528" s="60"/>
      <c r="O2528" s="60"/>
      <c r="P2528" s="60"/>
      <c r="Q2528" s="60"/>
      <c r="R2528" s="334">
        <v>7421</v>
      </c>
      <c r="S2528" s="319" t="s">
        <v>359</v>
      </c>
      <c r="BE2528" s="60"/>
      <c r="BR2528" s="60"/>
      <c r="BX2528" s="151"/>
      <c r="CB2528" s="151"/>
      <c r="CM2528" s="151"/>
      <c r="CO2528" s="151"/>
      <c r="CT2528" s="151"/>
      <c r="CY2528" s="151"/>
    </row>
    <row r="2529" spans="1:103" x14ac:dyDescent="0.2">
      <c r="A2529" s="60"/>
      <c r="B2529" s="60"/>
      <c r="C2529" s="60"/>
      <c r="D2529" s="60"/>
      <c r="E2529" s="60"/>
      <c r="F2529" s="60"/>
      <c r="G2529" s="60"/>
      <c r="H2529" s="60"/>
      <c r="I2529" s="60"/>
      <c r="J2529" s="60"/>
      <c r="K2529" s="60"/>
      <c r="L2529" s="60"/>
      <c r="M2529" s="60"/>
      <c r="N2529" s="60"/>
      <c r="O2529" s="60"/>
      <c r="P2529" s="60"/>
      <c r="Q2529" s="60"/>
      <c r="R2529" s="334">
        <v>7422</v>
      </c>
      <c r="S2529" s="319" t="s">
        <v>356</v>
      </c>
      <c r="BE2529" s="60"/>
      <c r="BR2529" s="60"/>
      <c r="BX2529" s="151"/>
      <c r="CB2529" s="151"/>
      <c r="CM2529" s="151"/>
      <c r="CO2529" s="151"/>
      <c r="CT2529" s="151"/>
      <c r="CY2529" s="151"/>
    </row>
    <row r="2530" spans="1:103" x14ac:dyDescent="0.2">
      <c r="A2530" s="60"/>
      <c r="B2530" s="60"/>
      <c r="C2530" s="60"/>
      <c r="D2530" s="60"/>
      <c r="E2530" s="60"/>
      <c r="F2530" s="60"/>
      <c r="G2530" s="60"/>
      <c r="H2530" s="60"/>
      <c r="I2530" s="60"/>
      <c r="J2530" s="60"/>
      <c r="K2530" s="60"/>
      <c r="L2530" s="60"/>
      <c r="M2530" s="60"/>
      <c r="N2530" s="60"/>
      <c r="O2530" s="60"/>
      <c r="P2530" s="60"/>
      <c r="Q2530" s="60"/>
      <c r="R2530" s="334">
        <v>7423</v>
      </c>
      <c r="S2530" s="319" t="s">
        <v>356</v>
      </c>
      <c r="BE2530" s="60"/>
      <c r="BR2530" s="60"/>
      <c r="BX2530" s="151"/>
      <c r="CB2530" s="151"/>
      <c r="CM2530" s="151"/>
      <c r="CO2530" s="151"/>
      <c r="CT2530" s="151"/>
      <c r="CY2530" s="151"/>
    </row>
    <row r="2531" spans="1:103" x14ac:dyDescent="0.2">
      <c r="A2531" s="60"/>
      <c r="B2531" s="60"/>
      <c r="C2531" s="60"/>
      <c r="D2531" s="60"/>
      <c r="E2531" s="60"/>
      <c r="F2531" s="60"/>
      <c r="G2531" s="60"/>
      <c r="H2531" s="60"/>
      <c r="I2531" s="60"/>
      <c r="J2531" s="60"/>
      <c r="K2531" s="60"/>
      <c r="L2531" s="60"/>
      <c r="M2531" s="60"/>
      <c r="N2531" s="60"/>
      <c r="O2531" s="60"/>
      <c r="P2531" s="60"/>
      <c r="Q2531" s="60"/>
      <c r="R2531" s="334">
        <v>7424</v>
      </c>
      <c r="S2531" s="319" t="s">
        <v>356</v>
      </c>
      <c r="BE2531" s="60"/>
      <c r="BR2531" s="60"/>
      <c r="BX2531" s="151"/>
      <c r="CB2531" s="151"/>
      <c r="CM2531" s="151"/>
      <c r="CO2531" s="151"/>
      <c r="CT2531" s="151"/>
      <c r="CY2531" s="151"/>
    </row>
    <row r="2532" spans="1:103" x14ac:dyDescent="0.2">
      <c r="A2532" s="60"/>
      <c r="B2532" s="60"/>
      <c r="C2532" s="60"/>
      <c r="D2532" s="60"/>
      <c r="E2532" s="60"/>
      <c r="F2532" s="60"/>
      <c r="G2532" s="60"/>
      <c r="H2532" s="60"/>
      <c r="I2532" s="60"/>
      <c r="J2532" s="60"/>
      <c r="K2532" s="60"/>
      <c r="L2532" s="60"/>
      <c r="M2532" s="60"/>
      <c r="N2532" s="60"/>
      <c r="O2532" s="60"/>
      <c r="P2532" s="60"/>
      <c r="Q2532" s="60"/>
      <c r="R2532" s="334">
        <v>7428</v>
      </c>
      <c r="S2532" s="319" t="s">
        <v>356</v>
      </c>
      <c r="BE2532" s="60"/>
      <c r="BR2532" s="60"/>
      <c r="BX2532" s="151"/>
      <c r="CB2532" s="151"/>
      <c r="CM2532" s="151"/>
      <c r="CO2532" s="151"/>
      <c r="CT2532" s="151"/>
      <c r="CY2532" s="151"/>
    </row>
    <row r="2533" spans="1:103" x14ac:dyDescent="0.2">
      <c r="A2533" s="60"/>
      <c r="B2533" s="60"/>
      <c r="C2533" s="60"/>
      <c r="D2533" s="60"/>
      <c r="E2533" s="60"/>
      <c r="F2533" s="60"/>
      <c r="G2533" s="60"/>
      <c r="H2533" s="60"/>
      <c r="I2533" s="60"/>
      <c r="J2533" s="60"/>
      <c r="K2533" s="60"/>
      <c r="L2533" s="60"/>
      <c r="M2533" s="60"/>
      <c r="N2533" s="60"/>
      <c r="O2533" s="60"/>
      <c r="P2533" s="60"/>
      <c r="Q2533" s="60"/>
      <c r="R2533" s="334">
        <v>7430</v>
      </c>
      <c r="S2533" s="319" t="s">
        <v>359</v>
      </c>
      <c r="BE2533" s="60"/>
      <c r="BR2533" s="60"/>
      <c r="BX2533" s="151"/>
      <c r="CB2533" s="151"/>
      <c r="CM2533" s="151"/>
      <c r="CO2533" s="151"/>
      <c r="CT2533" s="151"/>
      <c r="CY2533" s="151"/>
    </row>
    <row r="2534" spans="1:103" x14ac:dyDescent="0.2">
      <c r="A2534" s="60"/>
      <c r="B2534" s="60"/>
      <c r="C2534" s="60"/>
      <c r="D2534" s="60"/>
      <c r="E2534" s="60"/>
      <c r="F2534" s="60"/>
      <c r="G2534" s="60"/>
      <c r="H2534" s="60"/>
      <c r="I2534" s="60"/>
      <c r="J2534" s="60"/>
      <c r="K2534" s="60"/>
      <c r="L2534" s="60"/>
      <c r="M2534" s="60"/>
      <c r="N2534" s="60"/>
      <c r="O2534" s="60"/>
      <c r="P2534" s="60"/>
      <c r="Q2534" s="60"/>
      <c r="R2534" s="334">
        <v>7432</v>
      </c>
      <c r="S2534" s="319" t="s">
        <v>356</v>
      </c>
      <c r="BE2534" s="60"/>
      <c r="BR2534" s="60"/>
      <c r="BX2534" s="151"/>
      <c r="CB2534" s="151"/>
      <c r="CM2534" s="151"/>
      <c r="CO2534" s="151"/>
      <c r="CT2534" s="151"/>
      <c r="CY2534" s="151"/>
    </row>
    <row r="2535" spans="1:103" x14ac:dyDescent="0.2">
      <c r="A2535" s="60"/>
      <c r="B2535" s="60"/>
      <c r="C2535" s="60"/>
      <c r="D2535" s="60"/>
      <c r="E2535" s="60"/>
      <c r="F2535" s="60"/>
      <c r="G2535" s="60"/>
      <c r="H2535" s="60"/>
      <c r="I2535" s="60"/>
      <c r="J2535" s="60"/>
      <c r="K2535" s="60"/>
      <c r="L2535" s="60"/>
      <c r="M2535" s="60"/>
      <c r="N2535" s="60"/>
      <c r="O2535" s="60"/>
      <c r="P2535" s="60"/>
      <c r="Q2535" s="60"/>
      <c r="R2535" s="334">
        <v>7435</v>
      </c>
      <c r="S2535" s="319" t="s">
        <v>359</v>
      </c>
      <c r="BE2535" s="60"/>
      <c r="BR2535" s="60"/>
      <c r="BX2535" s="151"/>
      <c r="CB2535" s="151"/>
      <c r="CM2535" s="151"/>
      <c r="CO2535" s="151"/>
      <c r="CT2535" s="151"/>
      <c r="CY2535" s="151"/>
    </row>
    <row r="2536" spans="1:103" x14ac:dyDescent="0.2">
      <c r="A2536" s="60"/>
      <c r="B2536" s="60"/>
      <c r="C2536" s="60"/>
      <c r="D2536" s="60"/>
      <c r="E2536" s="60"/>
      <c r="F2536" s="60"/>
      <c r="G2536" s="60"/>
      <c r="H2536" s="60"/>
      <c r="I2536" s="60"/>
      <c r="J2536" s="60"/>
      <c r="K2536" s="60"/>
      <c r="L2536" s="60"/>
      <c r="M2536" s="60"/>
      <c r="N2536" s="60"/>
      <c r="O2536" s="60"/>
      <c r="P2536" s="60"/>
      <c r="Q2536" s="60"/>
      <c r="R2536" s="334">
        <v>7436</v>
      </c>
      <c r="S2536" s="319" t="s">
        <v>359</v>
      </c>
      <c r="BE2536" s="60"/>
      <c r="BR2536" s="60"/>
      <c r="BX2536" s="151"/>
      <c r="CB2536" s="151"/>
      <c r="CM2536" s="151"/>
      <c r="CO2536" s="151"/>
      <c r="CT2536" s="151"/>
      <c r="CY2536" s="151"/>
    </row>
    <row r="2537" spans="1:103" x14ac:dyDescent="0.2">
      <c r="A2537" s="60"/>
      <c r="B2537" s="60"/>
      <c r="C2537" s="60"/>
      <c r="D2537" s="60"/>
      <c r="E2537" s="60"/>
      <c r="F2537" s="60"/>
      <c r="G2537" s="60"/>
      <c r="H2537" s="60"/>
      <c r="I2537" s="60"/>
      <c r="J2537" s="60"/>
      <c r="K2537" s="60"/>
      <c r="L2537" s="60"/>
      <c r="M2537" s="60"/>
      <c r="N2537" s="60"/>
      <c r="O2537" s="60"/>
      <c r="P2537" s="60"/>
      <c r="Q2537" s="60"/>
      <c r="R2537" s="334">
        <v>7438</v>
      </c>
      <c r="S2537" s="319" t="s">
        <v>356</v>
      </c>
      <c r="BE2537" s="60"/>
      <c r="BR2537" s="60"/>
      <c r="BX2537" s="151"/>
      <c r="CB2537" s="151"/>
      <c r="CM2537" s="151"/>
      <c r="CO2537" s="151"/>
      <c r="CT2537" s="151"/>
      <c r="CY2537" s="151"/>
    </row>
    <row r="2538" spans="1:103" x14ac:dyDescent="0.2">
      <c r="A2538" s="60"/>
      <c r="B2538" s="60"/>
      <c r="C2538" s="60"/>
      <c r="D2538" s="60"/>
      <c r="E2538" s="60"/>
      <c r="F2538" s="60"/>
      <c r="G2538" s="60"/>
      <c r="H2538" s="60"/>
      <c r="I2538" s="60"/>
      <c r="J2538" s="60"/>
      <c r="K2538" s="60"/>
      <c r="L2538" s="60"/>
      <c r="M2538" s="60"/>
      <c r="N2538" s="60"/>
      <c r="O2538" s="60"/>
      <c r="P2538" s="60"/>
      <c r="Q2538" s="60"/>
      <c r="R2538" s="334">
        <v>7439</v>
      </c>
      <c r="S2538" s="319" t="s">
        <v>356</v>
      </c>
      <c r="BE2538" s="60"/>
      <c r="BR2538" s="60"/>
      <c r="BX2538" s="151"/>
      <c r="CB2538" s="151"/>
      <c r="CM2538" s="151"/>
      <c r="CO2538" s="151"/>
      <c r="CT2538" s="151"/>
      <c r="CY2538" s="151"/>
    </row>
    <row r="2539" spans="1:103" x14ac:dyDescent="0.2">
      <c r="A2539" s="60"/>
      <c r="B2539" s="60"/>
      <c r="C2539" s="60"/>
      <c r="D2539" s="60"/>
      <c r="E2539" s="60"/>
      <c r="F2539" s="60"/>
      <c r="G2539" s="60"/>
      <c r="H2539" s="60"/>
      <c r="I2539" s="60"/>
      <c r="J2539" s="60"/>
      <c r="K2539" s="60"/>
      <c r="L2539" s="60"/>
      <c r="M2539" s="60"/>
      <c r="N2539" s="60"/>
      <c r="O2539" s="60"/>
      <c r="P2539" s="60"/>
      <c r="Q2539" s="60"/>
      <c r="R2539" s="334">
        <v>7440</v>
      </c>
      <c r="S2539" s="319" t="s">
        <v>356</v>
      </c>
      <c r="BE2539" s="60"/>
      <c r="BR2539" s="60"/>
      <c r="BX2539" s="151"/>
      <c r="CB2539" s="151"/>
      <c r="CM2539" s="151"/>
      <c r="CO2539" s="151"/>
      <c r="CT2539" s="151"/>
      <c r="CY2539" s="151"/>
    </row>
    <row r="2540" spans="1:103" x14ac:dyDescent="0.2">
      <c r="A2540" s="60"/>
      <c r="B2540" s="60"/>
      <c r="C2540" s="60"/>
      <c r="D2540" s="60"/>
      <c r="E2540" s="60"/>
      <c r="F2540" s="60"/>
      <c r="G2540" s="60"/>
      <c r="H2540" s="60"/>
      <c r="I2540" s="60"/>
      <c r="J2540" s="60"/>
      <c r="K2540" s="60"/>
      <c r="L2540" s="60"/>
      <c r="M2540" s="60"/>
      <c r="N2540" s="60"/>
      <c r="O2540" s="60"/>
      <c r="P2540" s="60"/>
      <c r="Q2540" s="60"/>
      <c r="R2540" s="334">
        <v>7442</v>
      </c>
      <c r="S2540" s="319" t="s">
        <v>356</v>
      </c>
      <c r="BE2540" s="60"/>
      <c r="BR2540" s="60"/>
      <c r="BX2540" s="151"/>
      <c r="CB2540" s="151"/>
      <c r="CM2540" s="151"/>
      <c r="CO2540" s="151"/>
      <c r="CT2540" s="151"/>
      <c r="CY2540" s="151"/>
    </row>
    <row r="2541" spans="1:103" x14ac:dyDescent="0.2">
      <c r="A2541" s="60"/>
      <c r="B2541" s="60"/>
      <c r="C2541" s="60"/>
      <c r="D2541" s="60"/>
      <c r="E2541" s="60"/>
      <c r="F2541" s="60"/>
      <c r="G2541" s="60"/>
      <c r="H2541" s="60"/>
      <c r="I2541" s="60"/>
      <c r="J2541" s="60"/>
      <c r="K2541" s="60"/>
      <c r="L2541" s="60"/>
      <c r="M2541" s="60"/>
      <c r="N2541" s="60"/>
      <c r="O2541" s="60"/>
      <c r="P2541" s="60"/>
      <c r="Q2541" s="60"/>
      <c r="R2541" s="334">
        <v>7444</v>
      </c>
      <c r="S2541" s="319" t="s">
        <v>356</v>
      </c>
      <c r="BE2541" s="60"/>
      <c r="BR2541" s="60"/>
      <c r="BX2541" s="151"/>
      <c r="CB2541" s="151"/>
      <c r="CM2541" s="151"/>
      <c r="CO2541" s="151"/>
      <c r="CT2541" s="151"/>
      <c r="CY2541" s="151"/>
    </row>
    <row r="2542" spans="1:103" x14ac:dyDescent="0.2">
      <c r="A2542" s="60"/>
      <c r="B2542" s="60"/>
      <c r="C2542" s="60"/>
      <c r="D2542" s="60"/>
      <c r="E2542" s="60"/>
      <c r="F2542" s="60"/>
      <c r="G2542" s="60"/>
      <c r="H2542" s="60"/>
      <c r="I2542" s="60"/>
      <c r="J2542" s="60"/>
      <c r="K2542" s="60"/>
      <c r="L2542" s="60"/>
      <c r="M2542" s="60"/>
      <c r="N2542" s="60"/>
      <c r="O2542" s="60"/>
      <c r="P2542" s="60"/>
      <c r="Q2542" s="60"/>
      <c r="R2542" s="334">
        <v>7446</v>
      </c>
      <c r="S2542" s="319" t="s">
        <v>359</v>
      </c>
      <c r="BE2542" s="60"/>
      <c r="BR2542" s="60"/>
      <c r="BX2542" s="151"/>
      <c r="CB2542" s="151"/>
      <c r="CM2542" s="151"/>
      <c r="CO2542" s="151"/>
      <c r="CT2542" s="151"/>
      <c r="CY2542" s="151"/>
    </row>
    <row r="2543" spans="1:103" x14ac:dyDescent="0.2">
      <c r="A2543" s="60"/>
      <c r="B2543" s="60"/>
      <c r="C2543" s="60"/>
      <c r="D2543" s="60"/>
      <c r="E2543" s="60"/>
      <c r="F2543" s="60"/>
      <c r="G2543" s="60"/>
      <c r="H2543" s="60"/>
      <c r="I2543" s="60"/>
      <c r="J2543" s="60"/>
      <c r="K2543" s="60"/>
      <c r="L2543" s="60"/>
      <c r="M2543" s="60"/>
      <c r="N2543" s="60"/>
      <c r="O2543" s="60"/>
      <c r="P2543" s="60"/>
      <c r="Q2543" s="60"/>
      <c r="R2543" s="334">
        <v>7450</v>
      </c>
      <c r="S2543" s="319" t="s">
        <v>356</v>
      </c>
      <c r="BE2543" s="60"/>
      <c r="BR2543" s="60"/>
      <c r="BX2543" s="151"/>
      <c r="CB2543" s="151"/>
      <c r="CM2543" s="151"/>
      <c r="CO2543" s="151"/>
      <c r="CT2543" s="151"/>
      <c r="CY2543" s="151"/>
    </row>
    <row r="2544" spans="1:103" x14ac:dyDescent="0.2">
      <c r="A2544" s="60"/>
      <c r="B2544" s="60"/>
      <c r="C2544" s="60"/>
      <c r="D2544" s="60"/>
      <c r="E2544" s="60"/>
      <c r="F2544" s="60"/>
      <c r="G2544" s="60"/>
      <c r="H2544" s="60"/>
      <c r="I2544" s="60"/>
      <c r="J2544" s="60"/>
      <c r="K2544" s="60"/>
      <c r="L2544" s="60"/>
      <c r="M2544" s="60"/>
      <c r="N2544" s="60"/>
      <c r="O2544" s="60"/>
      <c r="P2544" s="60"/>
      <c r="Q2544" s="60"/>
      <c r="R2544" s="334">
        <v>7451</v>
      </c>
      <c r="S2544" s="319" t="s">
        <v>356</v>
      </c>
      <c r="BE2544" s="60"/>
      <c r="BR2544" s="60"/>
      <c r="BX2544" s="151"/>
      <c r="CB2544" s="151"/>
      <c r="CM2544" s="151"/>
      <c r="CO2544" s="151"/>
      <c r="CT2544" s="151"/>
      <c r="CY2544" s="151"/>
    </row>
    <row r="2545" spans="1:103" x14ac:dyDescent="0.2">
      <c r="A2545" s="60"/>
      <c r="B2545" s="60"/>
      <c r="C2545" s="60"/>
      <c r="D2545" s="60"/>
      <c r="E2545" s="60"/>
      <c r="F2545" s="60"/>
      <c r="G2545" s="60"/>
      <c r="H2545" s="60"/>
      <c r="I2545" s="60"/>
      <c r="J2545" s="60"/>
      <c r="K2545" s="60"/>
      <c r="L2545" s="60"/>
      <c r="M2545" s="60"/>
      <c r="N2545" s="60"/>
      <c r="O2545" s="60"/>
      <c r="P2545" s="60"/>
      <c r="Q2545" s="60"/>
      <c r="R2545" s="334">
        <v>7452</v>
      </c>
      <c r="S2545" s="319" t="s">
        <v>356</v>
      </c>
      <c r="BE2545" s="60"/>
      <c r="BR2545" s="60"/>
      <c r="BX2545" s="151"/>
      <c r="CB2545" s="151"/>
      <c r="CM2545" s="151"/>
      <c r="CO2545" s="151"/>
      <c r="CT2545" s="151"/>
      <c r="CY2545" s="151"/>
    </row>
    <row r="2546" spans="1:103" x14ac:dyDescent="0.2">
      <c r="A2546" s="60"/>
      <c r="B2546" s="60"/>
      <c r="C2546" s="60"/>
      <c r="D2546" s="60"/>
      <c r="E2546" s="60"/>
      <c r="F2546" s="60"/>
      <c r="G2546" s="60"/>
      <c r="H2546" s="60"/>
      <c r="I2546" s="60"/>
      <c r="J2546" s="60"/>
      <c r="K2546" s="60"/>
      <c r="L2546" s="60"/>
      <c r="M2546" s="60"/>
      <c r="N2546" s="60"/>
      <c r="O2546" s="60"/>
      <c r="P2546" s="60"/>
      <c r="Q2546" s="60"/>
      <c r="R2546" s="334">
        <v>7456</v>
      </c>
      <c r="S2546" s="319" t="s">
        <v>359</v>
      </c>
      <c r="BE2546" s="60"/>
      <c r="BR2546" s="60"/>
      <c r="BX2546" s="151"/>
      <c r="CB2546" s="151"/>
      <c r="CM2546" s="151"/>
      <c r="CO2546" s="151"/>
      <c r="CT2546" s="151"/>
      <c r="CY2546" s="151"/>
    </row>
    <row r="2547" spans="1:103" x14ac:dyDescent="0.2">
      <c r="A2547" s="60"/>
      <c r="B2547" s="60"/>
      <c r="C2547" s="60"/>
      <c r="D2547" s="60"/>
      <c r="E2547" s="60"/>
      <c r="F2547" s="60"/>
      <c r="G2547" s="60"/>
      <c r="H2547" s="60"/>
      <c r="I2547" s="60"/>
      <c r="J2547" s="60"/>
      <c r="K2547" s="60"/>
      <c r="L2547" s="60"/>
      <c r="M2547" s="60"/>
      <c r="N2547" s="60"/>
      <c r="O2547" s="60"/>
      <c r="P2547" s="60"/>
      <c r="Q2547" s="60"/>
      <c r="R2547" s="334">
        <v>7457</v>
      </c>
      <c r="S2547" s="319" t="s">
        <v>356</v>
      </c>
      <c r="BE2547" s="60"/>
      <c r="BR2547" s="60"/>
      <c r="BX2547" s="151"/>
      <c r="CB2547" s="151"/>
      <c r="CM2547" s="151"/>
      <c r="CO2547" s="151"/>
      <c r="CT2547" s="151"/>
      <c r="CY2547" s="151"/>
    </row>
    <row r="2548" spans="1:103" x14ac:dyDescent="0.2">
      <c r="A2548" s="60"/>
      <c r="B2548" s="60"/>
      <c r="C2548" s="60"/>
      <c r="D2548" s="60"/>
      <c r="E2548" s="60"/>
      <c r="F2548" s="60"/>
      <c r="G2548" s="60"/>
      <c r="H2548" s="60"/>
      <c r="I2548" s="60"/>
      <c r="J2548" s="60"/>
      <c r="K2548" s="60"/>
      <c r="L2548" s="60"/>
      <c r="M2548" s="60"/>
      <c r="N2548" s="60"/>
      <c r="O2548" s="60"/>
      <c r="P2548" s="60"/>
      <c r="Q2548" s="60"/>
      <c r="R2548" s="334">
        <v>7458</v>
      </c>
      <c r="S2548" s="319" t="s">
        <v>359</v>
      </c>
      <c r="BE2548" s="60"/>
      <c r="BR2548" s="60"/>
      <c r="BX2548" s="151"/>
      <c r="CB2548" s="151"/>
      <c r="CM2548" s="151"/>
      <c r="CO2548" s="151"/>
      <c r="CT2548" s="151"/>
      <c r="CY2548" s="151"/>
    </row>
    <row r="2549" spans="1:103" x14ac:dyDescent="0.2">
      <c r="A2549" s="60"/>
      <c r="B2549" s="60"/>
      <c r="C2549" s="60"/>
      <c r="D2549" s="60"/>
      <c r="E2549" s="60"/>
      <c r="F2549" s="60"/>
      <c r="G2549" s="60"/>
      <c r="H2549" s="60"/>
      <c r="I2549" s="60"/>
      <c r="J2549" s="60"/>
      <c r="K2549" s="60"/>
      <c r="L2549" s="60"/>
      <c r="M2549" s="60"/>
      <c r="N2549" s="60"/>
      <c r="O2549" s="60"/>
      <c r="P2549" s="60"/>
      <c r="Q2549" s="60"/>
      <c r="R2549" s="334">
        <v>7460</v>
      </c>
      <c r="S2549" s="319" t="s">
        <v>356</v>
      </c>
      <c r="BE2549" s="60"/>
      <c r="BR2549" s="60"/>
      <c r="BX2549" s="151"/>
      <c r="CB2549" s="151"/>
      <c r="CM2549" s="151"/>
      <c r="CO2549" s="151"/>
      <c r="CT2549" s="151"/>
      <c r="CY2549" s="151"/>
    </row>
    <row r="2550" spans="1:103" x14ac:dyDescent="0.2">
      <c r="A2550" s="60"/>
      <c r="B2550" s="60"/>
      <c r="C2550" s="60"/>
      <c r="D2550" s="60"/>
      <c r="E2550" s="60"/>
      <c r="F2550" s="60"/>
      <c r="G2550" s="60"/>
      <c r="H2550" s="60"/>
      <c r="I2550" s="60"/>
      <c r="J2550" s="60"/>
      <c r="K2550" s="60"/>
      <c r="L2550" s="60"/>
      <c r="M2550" s="60"/>
      <c r="N2550" s="60"/>
      <c r="O2550" s="60"/>
      <c r="P2550" s="60"/>
      <c r="Q2550" s="60"/>
      <c r="R2550" s="334">
        <v>7461</v>
      </c>
      <c r="S2550" s="319" t="s">
        <v>356</v>
      </c>
      <c r="BE2550" s="60"/>
      <c r="BR2550" s="60"/>
      <c r="BX2550" s="151"/>
      <c r="CB2550" s="151"/>
      <c r="CM2550" s="151"/>
      <c r="CO2550" s="151"/>
      <c r="CT2550" s="151"/>
      <c r="CY2550" s="151"/>
    </row>
    <row r="2551" spans="1:103" x14ac:dyDescent="0.2">
      <c r="A2551" s="60"/>
      <c r="B2551" s="60"/>
      <c r="C2551" s="60"/>
      <c r="D2551" s="60"/>
      <c r="E2551" s="60"/>
      <c r="F2551" s="60"/>
      <c r="G2551" s="60"/>
      <c r="H2551" s="60"/>
      <c r="I2551" s="60"/>
      <c r="J2551" s="60"/>
      <c r="K2551" s="60"/>
      <c r="L2551" s="60"/>
      <c r="M2551" s="60"/>
      <c r="N2551" s="60"/>
      <c r="O2551" s="60"/>
      <c r="P2551" s="60"/>
      <c r="Q2551" s="60"/>
      <c r="R2551" s="334">
        <v>7462</v>
      </c>
      <c r="S2551" s="319" t="s">
        <v>356</v>
      </c>
      <c r="BE2551" s="60"/>
      <c r="BR2551" s="60"/>
      <c r="BX2551" s="151"/>
      <c r="CB2551" s="151"/>
      <c r="CM2551" s="151"/>
      <c r="CO2551" s="151"/>
      <c r="CT2551" s="151"/>
      <c r="CY2551" s="151"/>
    </row>
    <row r="2552" spans="1:103" x14ac:dyDescent="0.2">
      <c r="A2552" s="60"/>
      <c r="B2552" s="60"/>
      <c r="C2552" s="60"/>
      <c r="D2552" s="60"/>
      <c r="E2552" s="60"/>
      <c r="F2552" s="60"/>
      <c r="G2552" s="60"/>
      <c r="H2552" s="60"/>
      <c r="I2552" s="60"/>
      <c r="J2552" s="60"/>
      <c r="K2552" s="60"/>
      <c r="L2552" s="60"/>
      <c r="M2552" s="60"/>
      <c r="N2552" s="60"/>
      <c r="O2552" s="60"/>
      <c r="P2552" s="60"/>
      <c r="Q2552" s="60"/>
      <c r="R2552" s="334">
        <v>7463</v>
      </c>
      <c r="S2552" s="319" t="s">
        <v>356</v>
      </c>
      <c r="BE2552" s="60"/>
      <c r="BR2552" s="60"/>
      <c r="BX2552" s="151"/>
      <c r="CB2552" s="151"/>
      <c r="CM2552" s="151"/>
      <c r="CO2552" s="151"/>
      <c r="CT2552" s="151"/>
      <c r="CY2552" s="151"/>
    </row>
    <row r="2553" spans="1:103" x14ac:dyDescent="0.2">
      <c r="A2553" s="60"/>
      <c r="B2553" s="60"/>
      <c r="C2553" s="60"/>
      <c r="D2553" s="60"/>
      <c r="E2553" s="60"/>
      <c r="F2553" s="60"/>
      <c r="G2553" s="60"/>
      <c r="H2553" s="60"/>
      <c r="I2553" s="60"/>
      <c r="J2553" s="60"/>
      <c r="K2553" s="60"/>
      <c r="L2553" s="60"/>
      <c r="M2553" s="60"/>
      <c r="N2553" s="60"/>
      <c r="O2553" s="60"/>
      <c r="P2553" s="60"/>
      <c r="Q2553" s="60"/>
      <c r="R2553" s="334">
        <v>7465</v>
      </c>
      <c r="S2553" s="319" t="s">
        <v>356</v>
      </c>
      <c r="BE2553" s="60"/>
      <c r="BR2553" s="60"/>
      <c r="BX2553" s="151"/>
      <c r="CB2553" s="151"/>
      <c r="CM2553" s="151"/>
      <c r="CO2553" s="151"/>
      <c r="CT2553" s="151"/>
      <c r="CY2553" s="151"/>
    </row>
    <row r="2554" spans="1:103" x14ac:dyDescent="0.2">
      <c r="A2554" s="60"/>
      <c r="B2554" s="60"/>
      <c r="C2554" s="60"/>
      <c r="D2554" s="60"/>
      <c r="E2554" s="60"/>
      <c r="F2554" s="60"/>
      <c r="G2554" s="60"/>
      <c r="H2554" s="60"/>
      <c r="I2554" s="60"/>
      <c r="J2554" s="60"/>
      <c r="K2554" s="60"/>
      <c r="L2554" s="60"/>
      <c r="M2554" s="60"/>
      <c r="N2554" s="60"/>
      <c r="O2554" s="60"/>
      <c r="P2554" s="60"/>
      <c r="Q2554" s="60"/>
      <c r="R2554" s="334">
        <v>7470</v>
      </c>
      <c r="S2554" s="319" t="s">
        <v>356</v>
      </c>
      <c r="BE2554" s="60"/>
      <c r="BR2554" s="60"/>
      <c r="BX2554" s="151"/>
      <c r="CB2554" s="151"/>
      <c r="CM2554" s="151"/>
      <c r="CO2554" s="151"/>
      <c r="CT2554" s="151"/>
      <c r="CY2554" s="151"/>
    </row>
    <row r="2555" spans="1:103" x14ac:dyDescent="0.2">
      <c r="A2555" s="60"/>
      <c r="B2555" s="60"/>
      <c r="C2555" s="60"/>
      <c r="D2555" s="60"/>
      <c r="E2555" s="60"/>
      <c r="F2555" s="60"/>
      <c r="G2555" s="60"/>
      <c r="H2555" s="60"/>
      <c r="I2555" s="60"/>
      <c r="J2555" s="60"/>
      <c r="K2555" s="60"/>
      <c r="L2555" s="60"/>
      <c r="M2555" s="60"/>
      <c r="N2555" s="60"/>
      <c r="O2555" s="60"/>
      <c r="P2555" s="60"/>
      <c r="Q2555" s="60"/>
      <c r="R2555" s="334">
        <v>7474</v>
      </c>
      <c r="S2555" s="319" t="s">
        <v>356</v>
      </c>
      <c r="BE2555" s="60"/>
      <c r="BR2555" s="60"/>
      <c r="BX2555" s="151"/>
      <c r="CB2555" s="151"/>
      <c r="CM2555" s="151"/>
      <c r="CO2555" s="151"/>
      <c r="CT2555" s="151"/>
      <c r="CY2555" s="151"/>
    </row>
    <row r="2556" spans="1:103" x14ac:dyDescent="0.2">
      <c r="A2556" s="60"/>
      <c r="B2556" s="60"/>
      <c r="C2556" s="60"/>
      <c r="D2556" s="60"/>
      <c r="E2556" s="60"/>
      <c r="F2556" s="60"/>
      <c r="G2556" s="60"/>
      <c r="H2556" s="60"/>
      <c r="I2556" s="60"/>
      <c r="J2556" s="60"/>
      <c r="K2556" s="60"/>
      <c r="L2556" s="60"/>
      <c r="M2556" s="60"/>
      <c r="N2556" s="60"/>
      <c r="O2556" s="60"/>
      <c r="P2556" s="60"/>
      <c r="Q2556" s="60"/>
      <c r="R2556" s="334">
        <v>7480</v>
      </c>
      <c r="S2556" s="319" t="s">
        <v>359</v>
      </c>
      <c r="BE2556" s="60"/>
      <c r="BR2556" s="60"/>
      <c r="BX2556" s="151"/>
      <c r="CB2556" s="151"/>
      <c r="CM2556" s="151"/>
      <c r="CO2556" s="151"/>
      <c r="CT2556" s="151"/>
      <c r="CY2556" s="151"/>
    </row>
    <row r="2557" spans="1:103" x14ac:dyDescent="0.2">
      <c r="A2557" s="60"/>
      <c r="B2557" s="60"/>
      <c r="C2557" s="60"/>
      <c r="D2557" s="60"/>
      <c r="E2557" s="60"/>
      <c r="F2557" s="60"/>
      <c r="G2557" s="60"/>
      <c r="H2557" s="60"/>
      <c r="I2557" s="60"/>
      <c r="J2557" s="60"/>
      <c r="K2557" s="60"/>
      <c r="L2557" s="60"/>
      <c r="M2557" s="60"/>
      <c r="N2557" s="60"/>
      <c r="O2557" s="60"/>
      <c r="P2557" s="60"/>
      <c r="Q2557" s="60"/>
      <c r="R2557" s="334">
        <v>7481</v>
      </c>
      <c r="S2557" s="319" t="s">
        <v>359</v>
      </c>
      <c r="BE2557" s="60"/>
      <c r="BR2557" s="60"/>
      <c r="BX2557" s="151"/>
      <c r="CB2557" s="151"/>
      <c r="CM2557" s="151"/>
      <c r="CO2557" s="151"/>
      <c r="CT2557" s="151"/>
      <c r="CY2557" s="151"/>
    </row>
    <row r="2558" spans="1:103" x14ac:dyDescent="0.2">
      <c r="A2558" s="60"/>
      <c r="B2558" s="60"/>
      <c r="C2558" s="60"/>
      <c r="D2558" s="60"/>
      <c r="E2558" s="60"/>
      <c r="F2558" s="60"/>
      <c r="G2558" s="60"/>
      <c r="H2558" s="60"/>
      <c r="I2558" s="60"/>
      <c r="J2558" s="60"/>
      <c r="K2558" s="60"/>
      <c r="L2558" s="60"/>
      <c r="M2558" s="60"/>
      <c r="N2558" s="60"/>
      <c r="O2558" s="60"/>
      <c r="P2558" s="60"/>
      <c r="Q2558" s="60"/>
      <c r="R2558" s="334">
        <v>7495</v>
      </c>
      <c r="S2558" s="319" t="s">
        <v>359</v>
      </c>
      <c r="BE2558" s="60"/>
      <c r="BR2558" s="60"/>
      <c r="BX2558" s="151"/>
      <c r="CB2558" s="151"/>
      <c r="CM2558" s="151"/>
      <c r="CO2558" s="151"/>
      <c r="CT2558" s="151"/>
      <c r="CY2558" s="151"/>
    </row>
    <row r="2559" spans="1:103" x14ac:dyDescent="0.2">
      <c r="A2559" s="60"/>
      <c r="B2559" s="60"/>
      <c r="C2559" s="60"/>
      <c r="D2559" s="60"/>
      <c r="E2559" s="60"/>
      <c r="F2559" s="60"/>
      <c r="G2559" s="60"/>
      <c r="H2559" s="60"/>
      <c r="I2559" s="60"/>
      <c r="J2559" s="60"/>
      <c r="K2559" s="60"/>
      <c r="L2559" s="60"/>
      <c r="M2559" s="60"/>
      <c r="N2559" s="60"/>
      <c r="O2559" s="60"/>
      <c r="P2559" s="60"/>
      <c r="Q2559" s="60"/>
      <c r="R2559" s="334">
        <v>7501</v>
      </c>
      <c r="S2559" s="319" t="s">
        <v>356</v>
      </c>
      <c r="BE2559" s="60"/>
      <c r="BR2559" s="60"/>
      <c r="BX2559" s="151"/>
      <c r="CB2559" s="151"/>
      <c r="CM2559" s="151"/>
      <c r="CO2559" s="151"/>
      <c r="CT2559" s="151"/>
      <c r="CY2559" s="151"/>
    </row>
    <row r="2560" spans="1:103" x14ac:dyDescent="0.2">
      <c r="A2560" s="60"/>
      <c r="B2560" s="60"/>
      <c r="C2560" s="60"/>
      <c r="D2560" s="60"/>
      <c r="E2560" s="60"/>
      <c r="F2560" s="60"/>
      <c r="G2560" s="60"/>
      <c r="H2560" s="60"/>
      <c r="I2560" s="60"/>
      <c r="J2560" s="60"/>
      <c r="K2560" s="60"/>
      <c r="L2560" s="60"/>
      <c r="M2560" s="60"/>
      <c r="N2560" s="60"/>
      <c r="O2560" s="60"/>
      <c r="P2560" s="60"/>
      <c r="Q2560" s="60"/>
      <c r="R2560" s="334">
        <v>7502</v>
      </c>
      <c r="S2560" s="319" t="s">
        <v>356</v>
      </c>
      <c r="BE2560" s="60"/>
      <c r="BR2560" s="60"/>
      <c r="BX2560" s="151"/>
      <c r="CB2560" s="151"/>
      <c r="CM2560" s="151"/>
      <c r="CO2560" s="151"/>
      <c r="CT2560" s="151"/>
      <c r="CY2560" s="151"/>
    </row>
    <row r="2561" spans="1:103" x14ac:dyDescent="0.2">
      <c r="A2561" s="60"/>
      <c r="B2561" s="60"/>
      <c r="C2561" s="60"/>
      <c r="D2561" s="60"/>
      <c r="E2561" s="60"/>
      <c r="F2561" s="60"/>
      <c r="G2561" s="60"/>
      <c r="H2561" s="60"/>
      <c r="I2561" s="60"/>
      <c r="J2561" s="60"/>
      <c r="K2561" s="60"/>
      <c r="L2561" s="60"/>
      <c r="M2561" s="60"/>
      <c r="N2561" s="60"/>
      <c r="O2561" s="60"/>
      <c r="P2561" s="60"/>
      <c r="Q2561" s="60"/>
      <c r="R2561" s="334">
        <v>7503</v>
      </c>
      <c r="S2561" s="319" t="s">
        <v>356</v>
      </c>
      <c r="BE2561" s="60"/>
      <c r="BR2561" s="60"/>
      <c r="BX2561" s="151"/>
      <c r="CB2561" s="151"/>
      <c r="CM2561" s="151"/>
      <c r="CO2561" s="151"/>
      <c r="CT2561" s="151"/>
      <c r="CY2561" s="151"/>
    </row>
    <row r="2562" spans="1:103" x14ac:dyDescent="0.2">
      <c r="A2562" s="60"/>
      <c r="B2562" s="60"/>
      <c r="C2562" s="60"/>
      <c r="D2562" s="60"/>
      <c r="E2562" s="60"/>
      <c r="F2562" s="60"/>
      <c r="G2562" s="60"/>
      <c r="H2562" s="60"/>
      <c r="I2562" s="60"/>
      <c r="J2562" s="60"/>
      <c r="K2562" s="60"/>
      <c r="L2562" s="60"/>
      <c r="M2562" s="60"/>
      <c r="N2562" s="60"/>
      <c r="O2562" s="60"/>
      <c r="P2562" s="60"/>
      <c r="Q2562" s="60"/>
      <c r="R2562" s="334">
        <v>7504</v>
      </c>
      <c r="S2562" s="319" t="s">
        <v>356</v>
      </c>
      <c r="BE2562" s="60"/>
      <c r="BR2562" s="60"/>
      <c r="BX2562" s="151"/>
      <c r="CB2562" s="151"/>
      <c r="CM2562" s="151"/>
      <c r="CO2562" s="151"/>
      <c r="CT2562" s="151"/>
      <c r="CY2562" s="151"/>
    </row>
    <row r="2563" spans="1:103" x14ac:dyDescent="0.2">
      <c r="A2563" s="60"/>
      <c r="B2563" s="60"/>
      <c r="C2563" s="60"/>
      <c r="D2563" s="60"/>
      <c r="E2563" s="60"/>
      <c r="F2563" s="60"/>
      <c r="G2563" s="60"/>
      <c r="H2563" s="60"/>
      <c r="I2563" s="60"/>
      <c r="J2563" s="60"/>
      <c r="K2563" s="60"/>
      <c r="L2563" s="60"/>
      <c r="M2563" s="60"/>
      <c r="N2563" s="60"/>
      <c r="O2563" s="60"/>
      <c r="P2563" s="60"/>
      <c r="Q2563" s="60"/>
      <c r="R2563" s="334">
        <v>7505</v>
      </c>
      <c r="S2563" s="319" t="s">
        <v>356</v>
      </c>
      <c r="BE2563" s="60"/>
      <c r="BR2563" s="60"/>
      <c r="BX2563" s="151"/>
      <c r="CB2563" s="151"/>
      <c r="CM2563" s="151"/>
      <c r="CO2563" s="151"/>
      <c r="CT2563" s="151"/>
      <c r="CY2563" s="151"/>
    </row>
    <row r="2564" spans="1:103" x14ac:dyDescent="0.2">
      <c r="A2564" s="60"/>
      <c r="B2564" s="60"/>
      <c r="C2564" s="60"/>
      <c r="D2564" s="60"/>
      <c r="E2564" s="60"/>
      <c r="F2564" s="60"/>
      <c r="G2564" s="60"/>
      <c r="H2564" s="60"/>
      <c r="I2564" s="60"/>
      <c r="J2564" s="60"/>
      <c r="K2564" s="60"/>
      <c r="L2564" s="60"/>
      <c r="M2564" s="60"/>
      <c r="N2564" s="60"/>
      <c r="O2564" s="60"/>
      <c r="P2564" s="60"/>
      <c r="Q2564" s="60"/>
      <c r="R2564" s="334">
        <v>7506</v>
      </c>
      <c r="S2564" s="319" t="s">
        <v>356</v>
      </c>
      <c r="BE2564" s="60"/>
      <c r="BR2564" s="60"/>
      <c r="BX2564" s="151"/>
      <c r="CB2564" s="151"/>
      <c r="CM2564" s="151"/>
      <c r="CO2564" s="151"/>
      <c r="CT2564" s="151"/>
      <c r="CY2564" s="151"/>
    </row>
    <row r="2565" spans="1:103" x14ac:dyDescent="0.2">
      <c r="A2565" s="60"/>
      <c r="B2565" s="60"/>
      <c r="C2565" s="60"/>
      <c r="D2565" s="60"/>
      <c r="E2565" s="60"/>
      <c r="F2565" s="60"/>
      <c r="G2565" s="60"/>
      <c r="H2565" s="60"/>
      <c r="I2565" s="60"/>
      <c r="J2565" s="60"/>
      <c r="K2565" s="60"/>
      <c r="L2565" s="60"/>
      <c r="M2565" s="60"/>
      <c r="N2565" s="60"/>
      <c r="O2565" s="60"/>
      <c r="P2565" s="60"/>
      <c r="Q2565" s="60"/>
      <c r="R2565" s="334">
        <v>7507</v>
      </c>
      <c r="S2565" s="319" t="s">
        <v>356</v>
      </c>
      <c r="BE2565" s="60"/>
      <c r="BR2565" s="60"/>
      <c r="BX2565" s="151"/>
      <c r="CB2565" s="151"/>
      <c r="CM2565" s="151"/>
      <c r="CO2565" s="151"/>
      <c r="CT2565" s="151"/>
      <c r="CY2565" s="151"/>
    </row>
    <row r="2566" spans="1:103" x14ac:dyDescent="0.2">
      <c r="A2566" s="60"/>
      <c r="B2566" s="60"/>
      <c r="C2566" s="60"/>
      <c r="D2566" s="60"/>
      <c r="E2566" s="60"/>
      <c r="F2566" s="60"/>
      <c r="G2566" s="60"/>
      <c r="H2566" s="60"/>
      <c r="I2566" s="60"/>
      <c r="J2566" s="60"/>
      <c r="K2566" s="60"/>
      <c r="L2566" s="60"/>
      <c r="M2566" s="60"/>
      <c r="N2566" s="60"/>
      <c r="O2566" s="60"/>
      <c r="P2566" s="60"/>
      <c r="Q2566" s="60"/>
      <c r="R2566" s="334">
        <v>7508</v>
      </c>
      <c r="S2566" s="319" t="s">
        <v>356</v>
      </c>
      <c r="BE2566" s="60"/>
      <c r="BR2566" s="60"/>
      <c r="BX2566" s="151"/>
      <c r="CB2566" s="151"/>
      <c r="CM2566" s="151"/>
      <c r="CO2566" s="151"/>
      <c r="CT2566" s="151"/>
      <c r="CY2566" s="151"/>
    </row>
    <row r="2567" spans="1:103" x14ac:dyDescent="0.2">
      <c r="A2567" s="60"/>
      <c r="B2567" s="60"/>
      <c r="C2567" s="60"/>
      <c r="D2567" s="60"/>
      <c r="E2567" s="60"/>
      <c r="F2567" s="60"/>
      <c r="G2567" s="60"/>
      <c r="H2567" s="60"/>
      <c r="I2567" s="60"/>
      <c r="J2567" s="60"/>
      <c r="K2567" s="60"/>
      <c r="L2567" s="60"/>
      <c r="M2567" s="60"/>
      <c r="N2567" s="60"/>
      <c r="O2567" s="60"/>
      <c r="P2567" s="60"/>
      <c r="Q2567" s="60"/>
      <c r="R2567" s="334">
        <v>7509</v>
      </c>
      <c r="S2567" s="319" t="s">
        <v>356</v>
      </c>
      <c r="BE2567" s="60"/>
      <c r="BR2567" s="60"/>
      <c r="BX2567" s="151"/>
      <c r="CB2567" s="151"/>
      <c r="CM2567" s="151"/>
      <c r="CO2567" s="151"/>
      <c r="CT2567" s="151"/>
      <c r="CY2567" s="151"/>
    </row>
    <row r="2568" spans="1:103" x14ac:dyDescent="0.2">
      <c r="A2568" s="60"/>
      <c r="B2568" s="60"/>
      <c r="C2568" s="60"/>
      <c r="D2568" s="60"/>
      <c r="E2568" s="60"/>
      <c r="F2568" s="60"/>
      <c r="G2568" s="60"/>
      <c r="H2568" s="60"/>
      <c r="I2568" s="60"/>
      <c r="J2568" s="60"/>
      <c r="K2568" s="60"/>
      <c r="L2568" s="60"/>
      <c r="M2568" s="60"/>
      <c r="N2568" s="60"/>
      <c r="O2568" s="60"/>
      <c r="P2568" s="60"/>
      <c r="Q2568" s="60"/>
      <c r="R2568" s="334">
        <v>7510</v>
      </c>
      <c r="S2568" s="319" t="s">
        <v>356</v>
      </c>
      <c r="BE2568" s="60"/>
      <c r="BR2568" s="60"/>
      <c r="BX2568" s="151"/>
      <c r="CB2568" s="151"/>
      <c r="CM2568" s="151"/>
      <c r="CO2568" s="151"/>
      <c r="CT2568" s="151"/>
      <c r="CY2568" s="151"/>
    </row>
    <row r="2569" spans="1:103" x14ac:dyDescent="0.2">
      <c r="A2569" s="60"/>
      <c r="B2569" s="60"/>
      <c r="C2569" s="60"/>
      <c r="D2569" s="60"/>
      <c r="E2569" s="60"/>
      <c r="F2569" s="60"/>
      <c r="G2569" s="60"/>
      <c r="H2569" s="60"/>
      <c r="I2569" s="60"/>
      <c r="J2569" s="60"/>
      <c r="K2569" s="60"/>
      <c r="L2569" s="60"/>
      <c r="M2569" s="60"/>
      <c r="N2569" s="60"/>
      <c r="O2569" s="60"/>
      <c r="P2569" s="60"/>
      <c r="Q2569" s="60"/>
      <c r="R2569" s="334">
        <v>7511</v>
      </c>
      <c r="S2569" s="319" t="s">
        <v>356</v>
      </c>
      <c r="BE2569" s="60"/>
      <c r="BR2569" s="60"/>
      <c r="BX2569" s="151"/>
      <c r="CB2569" s="151"/>
      <c r="CM2569" s="151"/>
      <c r="CO2569" s="151"/>
      <c r="CT2569" s="151"/>
      <c r="CY2569" s="151"/>
    </row>
    <row r="2570" spans="1:103" x14ac:dyDescent="0.2">
      <c r="A2570" s="60"/>
      <c r="B2570" s="60"/>
      <c r="C2570" s="60"/>
      <c r="D2570" s="60"/>
      <c r="E2570" s="60"/>
      <c r="F2570" s="60"/>
      <c r="G2570" s="60"/>
      <c r="H2570" s="60"/>
      <c r="I2570" s="60"/>
      <c r="J2570" s="60"/>
      <c r="K2570" s="60"/>
      <c r="L2570" s="60"/>
      <c r="M2570" s="60"/>
      <c r="N2570" s="60"/>
      <c r="O2570" s="60"/>
      <c r="P2570" s="60"/>
      <c r="Q2570" s="60"/>
      <c r="R2570" s="334">
        <v>7512</v>
      </c>
      <c r="S2570" s="319" t="s">
        <v>356</v>
      </c>
      <c r="BE2570" s="60"/>
      <c r="BR2570" s="60"/>
      <c r="BX2570" s="151"/>
      <c r="CB2570" s="151"/>
      <c r="CM2570" s="151"/>
      <c r="CO2570" s="151"/>
      <c r="CT2570" s="151"/>
      <c r="CY2570" s="151"/>
    </row>
    <row r="2571" spans="1:103" x14ac:dyDescent="0.2">
      <c r="A2571" s="60"/>
      <c r="B2571" s="60"/>
      <c r="C2571" s="60"/>
      <c r="D2571" s="60"/>
      <c r="E2571" s="60"/>
      <c r="F2571" s="60"/>
      <c r="G2571" s="60"/>
      <c r="H2571" s="60"/>
      <c r="I2571" s="60"/>
      <c r="J2571" s="60"/>
      <c r="K2571" s="60"/>
      <c r="L2571" s="60"/>
      <c r="M2571" s="60"/>
      <c r="N2571" s="60"/>
      <c r="O2571" s="60"/>
      <c r="P2571" s="60"/>
      <c r="Q2571" s="60"/>
      <c r="R2571" s="334">
        <v>7513</v>
      </c>
      <c r="S2571" s="319" t="s">
        <v>356</v>
      </c>
      <c r="BE2571" s="60"/>
      <c r="BR2571" s="60"/>
      <c r="BX2571" s="151"/>
      <c r="CB2571" s="151"/>
      <c r="CM2571" s="151"/>
      <c r="CO2571" s="151"/>
      <c r="CT2571" s="151"/>
      <c r="CY2571" s="151"/>
    </row>
    <row r="2572" spans="1:103" x14ac:dyDescent="0.2">
      <c r="A2572" s="60"/>
      <c r="B2572" s="60"/>
      <c r="C2572" s="60"/>
      <c r="D2572" s="60"/>
      <c r="E2572" s="60"/>
      <c r="F2572" s="60"/>
      <c r="G2572" s="60"/>
      <c r="H2572" s="60"/>
      <c r="I2572" s="60"/>
      <c r="J2572" s="60"/>
      <c r="K2572" s="60"/>
      <c r="L2572" s="60"/>
      <c r="M2572" s="60"/>
      <c r="N2572" s="60"/>
      <c r="O2572" s="60"/>
      <c r="P2572" s="60"/>
      <c r="Q2572" s="60"/>
      <c r="R2572" s="334">
        <v>7514</v>
      </c>
      <c r="S2572" s="319" t="s">
        <v>356</v>
      </c>
      <c r="BE2572" s="60"/>
      <c r="BR2572" s="60"/>
      <c r="BX2572" s="151"/>
      <c r="CB2572" s="151"/>
      <c r="CM2572" s="151"/>
      <c r="CO2572" s="151"/>
      <c r="CT2572" s="151"/>
      <c r="CY2572" s="151"/>
    </row>
    <row r="2573" spans="1:103" x14ac:dyDescent="0.2">
      <c r="A2573" s="60"/>
      <c r="B2573" s="60"/>
      <c r="C2573" s="60"/>
      <c r="D2573" s="60"/>
      <c r="E2573" s="60"/>
      <c r="F2573" s="60"/>
      <c r="G2573" s="60"/>
      <c r="H2573" s="60"/>
      <c r="I2573" s="60"/>
      <c r="J2573" s="60"/>
      <c r="K2573" s="60"/>
      <c r="L2573" s="60"/>
      <c r="M2573" s="60"/>
      <c r="N2573" s="60"/>
      <c r="O2573" s="60"/>
      <c r="P2573" s="60"/>
      <c r="Q2573" s="60"/>
      <c r="R2573" s="334">
        <v>7522</v>
      </c>
      <c r="S2573" s="319" t="s">
        <v>356</v>
      </c>
      <c r="BE2573" s="60"/>
      <c r="BR2573" s="60"/>
      <c r="BX2573" s="151"/>
      <c r="CB2573" s="151"/>
      <c r="CM2573" s="151"/>
      <c r="CO2573" s="151"/>
      <c r="CT2573" s="151"/>
      <c r="CY2573" s="151"/>
    </row>
    <row r="2574" spans="1:103" x14ac:dyDescent="0.2">
      <c r="A2574" s="60"/>
      <c r="B2574" s="60"/>
      <c r="C2574" s="60"/>
      <c r="D2574" s="60"/>
      <c r="E2574" s="60"/>
      <c r="F2574" s="60"/>
      <c r="G2574" s="60"/>
      <c r="H2574" s="60"/>
      <c r="I2574" s="60"/>
      <c r="J2574" s="60"/>
      <c r="K2574" s="60"/>
      <c r="L2574" s="60"/>
      <c r="M2574" s="60"/>
      <c r="N2574" s="60"/>
      <c r="O2574" s="60"/>
      <c r="P2574" s="60"/>
      <c r="Q2574" s="60"/>
      <c r="R2574" s="334">
        <v>7524</v>
      </c>
      <c r="S2574" s="319" t="s">
        <v>356</v>
      </c>
      <c r="BE2574" s="60"/>
      <c r="BR2574" s="60"/>
      <c r="BX2574" s="151"/>
      <c r="CB2574" s="151"/>
      <c r="CM2574" s="151"/>
      <c r="CO2574" s="151"/>
      <c r="CT2574" s="151"/>
      <c r="CY2574" s="151"/>
    </row>
    <row r="2575" spans="1:103" x14ac:dyDescent="0.2">
      <c r="A2575" s="60"/>
      <c r="B2575" s="60"/>
      <c r="C2575" s="60"/>
      <c r="D2575" s="60"/>
      <c r="E2575" s="60"/>
      <c r="F2575" s="60"/>
      <c r="G2575" s="60"/>
      <c r="H2575" s="60"/>
      <c r="I2575" s="60"/>
      <c r="J2575" s="60"/>
      <c r="K2575" s="60"/>
      <c r="L2575" s="60"/>
      <c r="M2575" s="60"/>
      <c r="N2575" s="60"/>
      <c r="O2575" s="60"/>
      <c r="P2575" s="60"/>
      <c r="Q2575" s="60"/>
      <c r="R2575" s="334">
        <v>7533</v>
      </c>
      <c r="S2575" s="319" t="s">
        <v>356</v>
      </c>
      <c r="BE2575" s="60"/>
      <c r="BR2575" s="60"/>
      <c r="BX2575" s="151"/>
      <c r="CB2575" s="151"/>
      <c r="CM2575" s="151"/>
      <c r="CO2575" s="151"/>
      <c r="CT2575" s="151"/>
      <c r="CY2575" s="151"/>
    </row>
    <row r="2576" spans="1:103" x14ac:dyDescent="0.2">
      <c r="A2576" s="60"/>
      <c r="B2576" s="60"/>
      <c r="C2576" s="60"/>
      <c r="D2576" s="60"/>
      <c r="E2576" s="60"/>
      <c r="F2576" s="60"/>
      <c r="G2576" s="60"/>
      <c r="H2576" s="60"/>
      <c r="I2576" s="60"/>
      <c r="J2576" s="60"/>
      <c r="K2576" s="60"/>
      <c r="L2576" s="60"/>
      <c r="M2576" s="60"/>
      <c r="N2576" s="60"/>
      <c r="O2576" s="60"/>
      <c r="P2576" s="60"/>
      <c r="Q2576" s="60"/>
      <c r="R2576" s="334">
        <v>7538</v>
      </c>
      <c r="S2576" s="319" t="s">
        <v>356</v>
      </c>
      <c r="BE2576" s="60"/>
      <c r="BR2576" s="60"/>
      <c r="BX2576" s="151"/>
      <c r="CB2576" s="151"/>
      <c r="CM2576" s="151"/>
      <c r="CO2576" s="151"/>
      <c r="CT2576" s="151"/>
      <c r="CY2576" s="151"/>
    </row>
    <row r="2577" spans="1:103" x14ac:dyDescent="0.2">
      <c r="A2577" s="60"/>
      <c r="B2577" s="60"/>
      <c r="C2577" s="60"/>
      <c r="D2577" s="60"/>
      <c r="E2577" s="60"/>
      <c r="F2577" s="60"/>
      <c r="G2577" s="60"/>
      <c r="H2577" s="60"/>
      <c r="I2577" s="60"/>
      <c r="J2577" s="60"/>
      <c r="K2577" s="60"/>
      <c r="L2577" s="60"/>
      <c r="M2577" s="60"/>
      <c r="N2577" s="60"/>
      <c r="O2577" s="60"/>
      <c r="P2577" s="60"/>
      <c r="Q2577" s="60"/>
      <c r="R2577" s="334">
        <v>7543</v>
      </c>
      <c r="S2577" s="319" t="s">
        <v>356</v>
      </c>
      <c r="BE2577" s="60"/>
      <c r="BR2577" s="60"/>
      <c r="BX2577" s="151"/>
      <c r="CB2577" s="151"/>
      <c r="CM2577" s="151"/>
      <c r="CO2577" s="151"/>
      <c r="CT2577" s="151"/>
      <c r="CY2577" s="151"/>
    </row>
    <row r="2578" spans="1:103" x14ac:dyDescent="0.2">
      <c r="A2578" s="60"/>
      <c r="B2578" s="60"/>
      <c r="C2578" s="60"/>
      <c r="D2578" s="60"/>
      <c r="E2578" s="60"/>
      <c r="F2578" s="60"/>
      <c r="G2578" s="60"/>
      <c r="H2578" s="60"/>
      <c r="I2578" s="60"/>
      <c r="J2578" s="60"/>
      <c r="K2578" s="60"/>
      <c r="L2578" s="60"/>
      <c r="M2578" s="60"/>
      <c r="N2578" s="60"/>
      <c r="O2578" s="60"/>
      <c r="P2578" s="60"/>
      <c r="Q2578" s="60"/>
      <c r="R2578" s="334">
        <v>7544</v>
      </c>
      <c r="S2578" s="319" t="s">
        <v>356</v>
      </c>
      <c r="BE2578" s="60"/>
      <c r="BR2578" s="60"/>
      <c r="BX2578" s="151"/>
      <c r="CB2578" s="151"/>
      <c r="CM2578" s="151"/>
      <c r="CO2578" s="151"/>
      <c r="CT2578" s="151"/>
      <c r="CY2578" s="151"/>
    </row>
    <row r="2579" spans="1:103" x14ac:dyDescent="0.2">
      <c r="A2579" s="60"/>
      <c r="B2579" s="60"/>
      <c r="C2579" s="60"/>
      <c r="D2579" s="60"/>
      <c r="E2579" s="60"/>
      <c r="F2579" s="60"/>
      <c r="G2579" s="60"/>
      <c r="H2579" s="60"/>
      <c r="I2579" s="60"/>
      <c r="J2579" s="60"/>
      <c r="K2579" s="60"/>
      <c r="L2579" s="60"/>
      <c r="M2579" s="60"/>
      <c r="N2579" s="60"/>
      <c r="O2579" s="60"/>
      <c r="P2579" s="60"/>
      <c r="Q2579" s="60"/>
      <c r="R2579" s="334">
        <v>7601</v>
      </c>
      <c r="S2579" s="319" t="s">
        <v>356</v>
      </c>
      <c r="BE2579" s="60"/>
      <c r="BR2579" s="60"/>
      <c r="BX2579" s="151"/>
      <c r="CB2579" s="151"/>
      <c r="CM2579" s="151"/>
      <c r="CO2579" s="151"/>
      <c r="CT2579" s="151"/>
      <c r="CY2579" s="151"/>
    </row>
    <row r="2580" spans="1:103" x14ac:dyDescent="0.2">
      <c r="A2580" s="60"/>
      <c r="B2580" s="60"/>
      <c r="C2580" s="60"/>
      <c r="D2580" s="60"/>
      <c r="E2580" s="60"/>
      <c r="F2580" s="60"/>
      <c r="G2580" s="60"/>
      <c r="H2580" s="60"/>
      <c r="I2580" s="60"/>
      <c r="J2580" s="60"/>
      <c r="K2580" s="60"/>
      <c r="L2580" s="60"/>
      <c r="M2580" s="60"/>
      <c r="N2580" s="60"/>
      <c r="O2580" s="60"/>
      <c r="P2580" s="60"/>
      <c r="Q2580" s="60"/>
      <c r="R2580" s="334">
        <v>7602</v>
      </c>
      <c r="S2580" s="319" t="s">
        <v>356</v>
      </c>
      <c r="BE2580" s="60"/>
      <c r="BR2580" s="60"/>
      <c r="BX2580" s="151"/>
      <c r="CB2580" s="151"/>
      <c r="CM2580" s="151"/>
      <c r="CO2580" s="151"/>
      <c r="CT2580" s="151"/>
      <c r="CY2580" s="151"/>
    </row>
    <row r="2581" spans="1:103" x14ac:dyDescent="0.2">
      <c r="A2581" s="60"/>
      <c r="B2581" s="60"/>
      <c r="C2581" s="60"/>
      <c r="D2581" s="60"/>
      <c r="E2581" s="60"/>
      <c r="F2581" s="60"/>
      <c r="G2581" s="60"/>
      <c r="H2581" s="60"/>
      <c r="I2581" s="60"/>
      <c r="J2581" s="60"/>
      <c r="K2581" s="60"/>
      <c r="L2581" s="60"/>
      <c r="M2581" s="60"/>
      <c r="N2581" s="60"/>
      <c r="O2581" s="60"/>
      <c r="P2581" s="60"/>
      <c r="Q2581" s="60"/>
      <c r="R2581" s="334">
        <v>7603</v>
      </c>
      <c r="S2581" s="319" t="s">
        <v>356</v>
      </c>
      <c r="BE2581" s="60"/>
      <c r="BR2581" s="60"/>
      <c r="BX2581" s="151"/>
      <c r="CB2581" s="151"/>
      <c r="CM2581" s="151"/>
      <c r="CO2581" s="151"/>
      <c r="CT2581" s="151"/>
      <c r="CY2581" s="151"/>
    </row>
    <row r="2582" spans="1:103" x14ac:dyDescent="0.2">
      <c r="A2582" s="60"/>
      <c r="B2582" s="60"/>
      <c r="C2582" s="60"/>
      <c r="D2582" s="60"/>
      <c r="E2582" s="60"/>
      <c r="F2582" s="60"/>
      <c r="G2582" s="60"/>
      <c r="H2582" s="60"/>
      <c r="I2582" s="60"/>
      <c r="J2582" s="60"/>
      <c r="K2582" s="60"/>
      <c r="L2582" s="60"/>
      <c r="M2582" s="60"/>
      <c r="N2582" s="60"/>
      <c r="O2582" s="60"/>
      <c r="P2582" s="60"/>
      <c r="Q2582" s="60"/>
      <c r="R2582" s="334">
        <v>7604</v>
      </c>
      <c r="S2582" s="319" t="s">
        <v>356</v>
      </c>
      <c r="BE2582" s="60"/>
      <c r="BR2582" s="60"/>
      <c r="BX2582" s="151"/>
      <c r="CB2582" s="151"/>
      <c r="CM2582" s="151"/>
      <c r="CO2582" s="151"/>
      <c r="CT2582" s="151"/>
      <c r="CY2582" s="151"/>
    </row>
    <row r="2583" spans="1:103" x14ac:dyDescent="0.2">
      <c r="A2583" s="60"/>
      <c r="B2583" s="60"/>
      <c r="C2583" s="60"/>
      <c r="D2583" s="60"/>
      <c r="E2583" s="60"/>
      <c r="F2583" s="60"/>
      <c r="G2583" s="60"/>
      <c r="H2583" s="60"/>
      <c r="I2583" s="60"/>
      <c r="J2583" s="60"/>
      <c r="K2583" s="60"/>
      <c r="L2583" s="60"/>
      <c r="M2583" s="60"/>
      <c r="N2583" s="60"/>
      <c r="O2583" s="60"/>
      <c r="P2583" s="60"/>
      <c r="Q2583" s="60"/>
      <c r="R2583" s="334">
        <v>7605</v>
      </c>
      <c r="S2583" s="319" t="s">
        <v>356</v>
      </c>
      <c r="BE2583" s="60"/>
      <c r="BR2583" s="60"/>
      <c r="BX2583" s="151"/>
      <c r="CB2583" s="151"/>
      <c r="CM2583" s="151"/>
      <c r="CO2583" s="151"/>
      <c r="CT2583" s="151"/>
      <c r="CY2583" s="151"/>
    </row>
    <row r="2584" spans="1:103" x14ac:dyDescent="0.2">
      <c r="A2584" s="60"/>
      <c r="B2584" s="60"/>
      <c r="C2584" s="60"/>
      <c r="D2584" s="60"/>
      <c r="E2584" s="60"/>
      <c r="F2584" s="60"/>
      <c r="G2584" s="60"/>
      <c r="H2584" s="60"/>
      <c r="I2584" s="60"/>
      <c r="J2584" s="60"/>
      <c r="K2584" s="60"/>
      <c r="L2584" s="60"/>
      <c r="M2584" s="60"/>
      <c r="N2584" s="60"/>
      <c r="O2584" s="60"/>
      <c r="P2584" s="60"/>
      <c r="Q2584" s="60"/>
      <c r="R2584" s="334">
        <v>7606</v>
      </c>
      <c r="S2584" s="319" t="s">
        <v>356</v>
      </c>
      <c r="BE2584" s="60"/>
      <c r="BR2584" s="60"/>
      <c r="BX2584" s="151"/>
      <c r="CB2584" s="151"/>
      <c r="CM2584" s="151"/>
      <c r="CO2584" s="151"/>
      <c r="CT2584" s="151"/>
      <c r="CY2584" s="151"/>
    </row>
    <row r="2585" spans="1:103" x14ac:dyDescent="0.2">
      <c r="A2585" s="60"/>
      <c r="B2585" s="60"/>
      <c r="C2585" s="60"/>
      <c r="D2585" s="60"/>
      <c r="E2585" s="60"/>
      <c r="F2585" s="60"/>
      <c r="G2585" s="60"/>
      <c r="H2585" s="60"/>
      <c r="I2585" s="60"/>
      <c r="J2585" s="60"/>
      <c r="K2585" s="60"/>
      <c r="L2585" s="60"/>
      <c r="M2585" s="60"/>
      <c r="N2585" s="60"/>
      <c r="O2585" s="60"/>
      <c r="P2585" s="60"/>
      <c r="Q2585" s="60"/>
      <c r="R2585" s="334">
        <v>7607</v>
      </c>
      <c r="S2585" s="319" t="s">
        <v>356</v>
      </c>
      <c r="BE2585" s="60"/>
      <c r="BR2585" s="60"/>
      <c r="BX2585" s="151"/>
      <c r="CB2585" s="151"/>
      <c r="CM2585" s="151"/>
      <c r="CO2585" s="151"/>
      <c r="CT2585" s="151"/>
      <c r="CY2585" s="151"/>
    </row>
    <row r="2586" spans="1:103" x14ac:dyDescent="0.2">
      <c r="A2586" s="60"/>
      <c r="B2586" s="60"/>
      <c r="C2586" s="60"/>
      <c r="D2586" s="60"/>
      <c r="E2586" s="60"/>
      <c r="F2586" s="60"/>
      <c r="G2586" s="60"/>
      <c r="H2586" s="60"/>
      <c r="I2586" s="60"/>
      <c r="J2586" s="60"/>
      <c r="K2586" s="60"/>
      <c r="L2586" s="60"/>
      <c r="M2586" s="60"/>
      <c r="N2586" s="60"/>
      <c r="O2586" s="60"/>
      <c r="P2586" s="60"/>
      <c r="Q2586" s="60"/>
      <c r="R2586" s="334">
        <v>7608</v>
      </c>
      <c r="S2586" s="319" t="s">
        <v>356</v>
      </c>
      <c r="BE2586" s="60"/>
      <c r="BR2586" s="60"/>
      <c r="BX2586" s="151"/>
      <c r="CB2586" s="151"/>
      <c r="CM2586" s="151"/>
      <c r="CO2586" s="151"/>
      <c r="CT2586" s="151"/>
      <c r="CY2586" s="151"/>
    </row>
    <row r="2587" spans="1:103" x14ac:dyDescent="0.2">
      <c r="A2587" s="60"/>
      <c r="B2587" s="60"/>
      <c r="C2587" s="60"/>
      <c r="D2587" s="60"/>
      <c r="E2587" s="60"/>
      <c r="F2587" s="60"/>
      <c r="G2587" s="60"/>
      <c r="H2587" s="60"/>
      <c r="I2587" s="60"/>
      <c r="J2587" s="60"/>
      <c r="K2587" s="60"/>
      <c r="L2587" s="60"/>
      <c r="M2587" s="60"/>
      <c r="N2587" s="60"/>
      <c r="O2587" s="60"/>
      <c r="P2587" s="60"/>
      <c r="Q2587" s="60"/>
      <c r="R2587" s="334">
        <v>7620</v>
      </c>
      <c r="S2587" s="319" t="s">
        <v>359</v>
      </c>
      <c r="BE2587" s="60"/>
      <c r="BR2587" s="60"/>
      <c r="BX2587" s="151"/>
      <c r="CB2587" s="151"/>
      <c r="CM2587" s="151"/>
      <c r="CO2587" s="151"/>
      <c r="CT2587" s="151"/>
      <c r="CY2587" s="151"/>
    </row>
    <row r="2588" spans="1:103" x14ac:dyDescent="0.2">
      <c r="A2588" s="60"/>
      <c r="B2588" s="60"/>
      <c r="C2588" s="60"/>
      <c r="D2588" s="60"/>
      <c r="E2588" s="60"/>
      <c r="F2588" s="60"/>
      <c r="G2588" s="60"/>
      <c r="H2588" s="60"/>
      <c r="I2588" s="60"/>
      <c r="J2588" s="60"/>
      <c r="K2588" s="60"/>
      <c r="L2588" s="60"/>
      <c r="M2588" s="60"/>
      <c r="N2588" s="60"/>
      <c r="O2588" s="60"/>
      <c r="P2588" s="60"/>
      <c r="Q2588" s="60"/>
      <c r="R2588" s="334">
        <v>7621</v>
      </c>
      <c r="S2588" s="319" t="s">
        <v>356</v>
      </c>
      <c r="BE2588" s="60"/>
      <c r="BR2588" s="60"/>
      <c r="BX2588" s="151"/>
      <c r="CB2588" s="151"/>
      <c r="CM2588" s="151"/>
      <c r="CO2588" s="151"/>
      <c r="CT2588" s="151"/>
      <c r="CY2588" s="151"/>
    </row>
    <row r="2589" spans="1:103" x14ac:dyDescent="0.2">
      <c r="A2589" s="60"/>
      <c r="B2589" s="60"/>
      <c r="C2589" s="60"/>
      <c r="D2589" s="60"/>
      <c r="E2589" s="60"/>
      <c r="F2589" s="60"/>
      <c r="G2589" s="60"/>
      <c r="H2589" s="60"/>
      <c r="I2589" s="60"/>
      <c r="J2589" s="60"/>
      <c r="K2589" s="60"/>
      <c r="L2589" s="60"/>
      <c r="M2589" s="60"/>
      <c r="N2589" s="60"/>
      <c r="O2589" s="60"/>
      <c r="P2589" s="60"/>
      <c r="Q2589" s="60"/>
      <c r="R2589" s="334">
        <v>7624</v>
      </c>
      <c r="S2589" s="319" t="s">
        <v>359</v>
      </c>
      <c r="BE2589" s="60"/>
      <c r="BR2589" s="60"/>
      <c r="BX2589" s="151"/>
      <c r="CB2589" s="151"/>
      <c r="CM2589" s="151"/>
      <c r="CO2589" s="151"/>
      <c r="CT2589" s="151"/>
      <c r="CY2589" s="151"/>
    </row>
    <row r="2590" spans="1:103" x14ac:dyDescent="0.2">
      <c r="A2590" s="60"/>
      <c r="B2590" s="60"/>
      <c r="C2590" s="60"/>
      <c r="D2590" s="60"/>
      <c r="E2590" s="60"/>
      <c r="F2590" s="60"/>
      <c r="G2590" s="60"/>
      <c r="H2590" s="60"/>
      <c r="I2590" s="60"/>
      <c r="J2590" s="60"/>
      <c r="K2590" s="60"/>
      <c r="L2590" s="60"/>
      <c r="M2590" s="60"/>
      <c r="N2590" s="60"/>
      <c r="O2590" s="60"/>
      <c r="P2590" s="60"/>
      <c r="Q2590" s="60"/>
      <c r="R2590" s="334">
        <v>7626</v>
      </c>
      <c r="S2590" s="319" t="s">
        <v>359</v>
      </c>
      <c r="BE2590" s="60"/>
      <c r="BR2590" s="60"/>
      <c r="BX2590" s="151"/>
      <c r="CB2590" s="151"/>
      <c r="CM2590" s="151"/>
      <c r="CO2590" s="151"/>
      <c r="CT2590" s="151"/>
      <c r="CY2590" s="151"/>
    </row>
    <row r="2591" spans="1:103" x14ac:dyDescent="0.2">
      <c r="A2591" s="60"/>
      <c r="B2591" s="60"/>
      <c r="C2591" s="60"/>
      <c r="D2591" s="60"/>
      <c r="E2591" s="60"/>
      <c r="F2591" s="60"/>
      <c r="G2591" s="60"/>
      <c r="H2591" s="60"/>
      <c r="I2591" s="60"/>
      <c r="J2591" s="60"/>
      <c r="K2591" s="60"/>
      <c r="L2591" s="60"/>
      <c r="M2591" s="60"/>
      <c r="N2591" s="60"/>
      <c r="O2591" s="60"/>
      <c r="P2591" s="60"/>
      <c r="Q2591" s="60"/>
      <c r="R2591" s="334">
        <v>7627</v>
      </c>
      <c r="S2591" s="319" t="s">
        <v>359</v>
      </c>
      <c r="BE2591" s="60"/>
      <c r="BR2591" s="60"/>
      <c r="BX2591" s="151"/>
      <c r="CB2591" s="151"/>
      <c r="CM2591" s="151"/>
      <c r="CO2591" s="151"/>
      <c r="CT2591" s="151"/>
      <c r="CY2591" s="151"/>
    </row>
    <row r="2592" spans="1:103" x14ac:dyDescent="0.2">
      <c r="A2592" s="60"/>
      <c r="B2592" s="60"/>
      <c r="C2592" s="60"/>
      <c r="D2592" s="60"/>
      <c r="E2592" s="60"/>
      <c r="F2592" s="60"/>
      <c r="G2592" s="60"/>
      <c r="H2592" s="60"/>
      <c r="I2592" s="60"/>
      <c r="J2592" s="60"/>
      <c r="K2592" s="60"/>
      <c r="L2592" s="60"/>
      <c r="M2592" s="60"/>
      <c r="N2592" s="60"/>
      <c r="O2592" s="60"/>
      <c r="P2592" s="60"/>
      <c r="Q2592" s="60"/>
      <c r="R2592" s="334">
        <v>7628</v>
      </c>
      <c r="S2592" s="319" t="s">
        <v>356</v>
      </c>
      <c r="BE2592" s="60"/>
      <c r="BR2592" s="60"/>
      <c r="BX2592" s="151"/>
      <c r="CB2592" s="151"/>
      <c r="CM2592" s="151"/>
      <c r="CO2592" s="151"/>
      <c r="CT2592" s="151"/>
      <c r="CY2592" s="151"/>
    </row>
    <row r="2593" spans="1:103" x14ac:dyDescent="0.2">
      <c r="A2593" s="60"/>
      <c r="B2593" s="60"/>
      <c r="C2593" s="60"/>
      <c r="D2593" s="60"/>
      <c r="E2593" s="60"/>
      <c r="F2593" s="60"/>
      <c r="G2593" s="60"/>
      <c r="H2593" s="60"/>
      <c r="I2593" s="60"/>
      <c r="J2593" s="60"/>
      <c r="K2593" s="60"/>
      <c r="L2593" s="60"/>
      <c r="M2593" s="60"/>
      <c r="N2593" s="60"/>
      <c r="O2593" s="60"/>
      <c r="P2593" s="60"/>
      <c r="Q2593" s="60"/>
      <c r="R2593" s="334">
        <v>7630</v>
      </c>
      <c r="S2593" s="319" t="s">
        <v>356</v>
      </c>
      <c r="BE2593" s="60"/>
      <c r="BR2593" s="60"/>
      <c r="BX2593" s="151"/>
      <c r="CB2593" s="151"/>
      <c r="CM2593" s="151"/>
      <c r="CO2593" s="151"/>
      <c r="CT2593" s="151"/>
      <c r="CY2593" s="151"/>
    </row>
    <row r="2594" spans="1:103" x14ac:dyDescent="0.2">
      <c r="A2594" s="60"/>
      <c r="B2594" s="60"/>
      <c r="C2594" s="60"/>
      <c r="D2594" s="60"/>
      <c r="E2594" s="60"/>
      <c r="F2594" s="60"/>
      <c r="G2594" s="60"/>
      <c r="H2594" s="60"/>
      <c r="I2594" s="60"/>
      <c r="J2594" s="60"/>
      <c r="K2594" s="60"/>
      <c r="L2594" s="60"/>
      <c r="M2594" s="60"/>
      <c r="N2594" s="60"/>
      <c r="O2594" s="60"/>
      <c r="P2594" s="60"/>
      <c r="Q2594" s="60"/>
      <c r="R2594" s="334">
        <v>7631</v>
      </c>
      <c r="S2594" s="319" t="s">
        <v>356</v>
      </c>
      <c r="BE2594" s="60"/>
      <c r="BR2594" s="60"/>
      <c r="BX2594" s="151"/>
      <c r="CB2594" s="151"/>
      <c r="CM2594" s="151"/>
      <c r="CO2594" s="151"/>
      <c r="CT2594" s="151"/>
      <c r="CY2594" s="151"/>
    </row>
    <row r="2595" spans="1:103" x14ac:dyDescent="0.2">
      <c r="A2595" s="60"/>
      <c r="B2595" s="60"/>
      <c r="C2595" s="60"/>
      <c r="D2595" s="60"/>
      <c r="E2595" s="60"/>
      <c r="F2595" s="60"/>
      <c r="G2595" s="60"/>
      <c r="H2595" s="60"/>
      <c r="I2595" s="60"/>
      <c r="J2595" s="60"/>
      <c r="K2595" s="60"/>
      <c r="L2595" s="60"/>
      <c r="M2595" s="60"/>
      <c r="N2595" s="60"/>
      <c r="O2595" s="60"/>
      <c r="P2595" s="60"/>
      <c r="Q2595" s="60"/>
      <c r="R2595" s="334">
        <v>7632</v>
      </c>
      <c r="S2595" s="319" t="s">
        <v>356</v>
      </c>
      <c r="BE2595" s="60"/>
      <c r="BR2595" s="60"/>
      <c r="BX2595" s="151"/>
      <c r="CB2595" s="151"/>
      <c r="CM2595" s="151"/>
      <c r="CO2595" s="151"/>
      <c r="CT2595" s="151"/>
      <c r="CY2595" s="151"/>
    </row>
    <row r="2596" spans="1:103" x14ac:dyDescent="0.2">
      <c r="A2596" s="60"/>
      <c r="B2596" s="60"/>
      <c r="C2596" s="60"/>
      <c r="D2596" s="60"/>
      <c r="E2596" s="60"/>
      <c r="F2596" s="60"/>
      <c r="G2596" s="60"/>
      <c r="H2596" s="60"/>
      <c r="I2596" s="60"/>
      <c r="J2596" s="60"/>
      <c r="K2596" s="60"/>
      <c r="L2596" s="60"/>
      <c r="M2596" s="60"/>
      <c r="N2596" s="60"/>
      <c r="O2596" s="60"/>
      <c r="P2596" s="60"/>
      <c r="Q2596" s="60"/>
      <c r="R2596" s="334">
        <v>7640</v>
      </c>
      <c r="S2596" s="319" t="s">
        <v>359</v>
      </c>
      <c r="BE2596" s="60"/>
      <c r="BR2596" s="60"/>
      <c r="BX2596" s="151"/>
      <c r="CB2596" s="151"/>
      <c r="CM2596" s="151"/>
      <c r="CO2596" s="151"/>
      <c r="CT2596" s="151"/>
      <c r="CY2596" s="151"/>
    </row>
    <row r="2597" spans="1:103" x14ac:dyDescent="0.2">
      <c r="A2597" s="60"/>
      <c r="B2597" s="60"/>
      <c r="C2597" s="60"/>
      <c r="D2597" s="60"/>
      <c r="E2597" s="60"/>
      <c r="F2597" s="60"/>
      <c r="G2597" s="60"/>
      <c r="H2597" s="60"/>
      <c r="I2597" s="60"/>
      <c r="J2597" s="60"/>
      <c r="K2597" s="60"/>
      <c r="L2597" s="60"/>
      <c r="M2597" s="60"/>
      <c r="N2597" s="60"/>
      <c r="O2597" s="60"/>
      <c r="P2597" s="60"/>
      <c r="Q2597" s="60"/>
      <c r="R2597" s="334">
        <v>7641</v>
      </c>
      <c r="S2597" s="319" t="s">
        <v>359</v>
      </c>
      <c r="BE2597" s="60"/>
      <c r="BR2597" s="60"/>
      <c r="BX2597" s="151"/>
      <c r="CB2597" s="151"/>
      <c r="CM2597" s="151"/>
      <c r="CO2597" s="151"/>
      <c r="CT2597" s="151"/>
      <c r="CY2597" s="151"/>
    </row>
    <row r="2598" spans="1:103" x14ac:dyDescent="0.2">
      <c r="A2598" s="60"/>
      <c r="B2598" s="60"/>
      <c r="C2598" s="60"/>
      <c r="D2598" s="60"/>
      <c r="E2598" s="60"/>
      <c r="F2598" s="60"/>
      <c r="G2598" s="60"/>
      <c r="H2598" s="60"/>
      <c r="I2598" s="60"/>
      <c r="J2598" s="60"/>
      <c r="K2598" s="60"/>
      <c r="L2598" s="60"/>
      <c r="M2598" s="60"/>
      <c r="N2598" s="60"/>
      <c r="O2598" s="60"/>
      <c r="P2598" s="60"/>
      <c r="Q2598" s="60"/>
      <c r="R2598" s="334">
        <v>7642</v>
      </c>
      <c r="S2598" s="319" t="s">
        <v>356</v>
      </c>
      <c r="BE2598" s="60"/>
      <c r="BR2598" s="60"/>
      <c r="BX2598" s="151"/>
      <c r="CB2598" s="151"/>
      <c r="CM2598" s="151"/>
      <c r="CO2598" s="151"/>
      <c r="CT2598" s="151"/>
      <c r="CY2598" s="151"/>
    </row>
    <row r="2599" spans="1:103" x14ac:dyDescent="0.2">
      <c r="A2599" s="60"/>
      <c r="B2599" s="60"/>
      <c r="C2599" s="60"/>
      <c r="D2599" s="60"/>
      <c r="E2599" s="60"/>
      <c r="F2599" s="60"/>
      <c r="G2599" s="60"/>
      <c r="H2599" s="60"/>
      <c r="I2599" s="60"/>
      <c r="J2599" s="60"/>
      <c r="K2599" s="60"/>
      <c r="L2599" s="60"/>
      <c r="M2599" s="60"/>
      <c r="N2599" s="60"/>
      <c r="O2599" s="60"/>
      <c r="P2599" s="60"/>
      <c r="Q2599" s="60"/>
      <c r="R2599" s="334">
        <v>7643</v>
      </c>
      <c r="S2599" s="319" t="s">
        <v>356</v>
      </c>
      <c r="BE2599" s="60"/>
      <c r="BR2599" s="60"/>
      <c r="BX2599" s="151"/>
      <c r="CB2599" s="151"/>
      <c r="CM2599" s="151"/>
      <c r="CO2599" s="151"/>
      <c r="CT2599" s="151"/>
      <c r="CY2599" s="151"/>
    </row>
    <row r="2600" spans="1:103" x14ac:dyDescent="0.2">
      <c r="A2600" s="60"/>
      <c r="B2600" s="60"/>
      <c r="C2600" s="60"/>
      <c r="D2600" s="60"/>
      <c r="E2600" s="60"/>
      <c r="F2600" s="60"/>
      <c r="G2600" s="60"/>
      <c r="H2600" s="60"/>
      <c r="I2600" s="60"/>
      <c r="J2600" s="60"/>
      <c r="K2600" s="60"/>
      <c r="L2600" s="60"/>
      <c r="M2600" s="60"/>
      <c r="N2600" s="60"/>
      <c r="O2600" s="60"/>
      <c r="P2600" s="60"/>
      <c r="Q2600" s="60"/>
      <c r="R2600" s="334">
        <v>7644</v>
      </c>
      <c r="S2600" s="319" t="s">
        <v>356</v>
      </c>
      <c r="BE2600" s="60"/>
      <c r="BR2600" s="60"/>
      <c r="BX2600" s="151"/>
      <c r="CB2600" s="151"/>
      <c r="CM2600" s="151"/>
      <c r="CO2600" s="151"/>
      <c r="CT2600" s="151"/>
      <c r="CY2600" s="151"/>
    </row>
    <row r="2601" spans="1:103" x14ac:dyDescent="0.2">
      <c r="A2601" s="60"/>
      <c r="B2601" s="60"/>
      <c r="C2601" s="60"/>
      <c r="D2601" s="60"/>
      <c r="E2601" s="60"/>
      <c r="F2601" s="60"/>
      <c r="G2601" s="60"/>
      <c r="H2601" s="60"/>
      <c r="I2601" s="60"/>
      <c r="J2601" s="60"/>
      <c r="K2601" s="60"/>
      <c r="L2601" s="60"/>
      <c r="M2601" s="60"/>
      <c r="N2601" s="60"/>
      <c r="O2601" s="60"/>
      <c r="P2601" s="60"/>
      <c r="Q2601" s="60"/>
      <c r="R2601" s="334">
        <v>7645</v>
      </c>
      <c r="S2601" s="319" t="s">
        <v>359</v>
      </c>
      <c r="BE2601" s="60"/>
      <c r="BR2601" s="60"/>
      <c r="BX2601" s="151"/>
      <c r="CB2601" s="151"/>
      <c r="CM2601" s="151"/>
      <c r="CO2601" s="151"/>
      <c r="CT2601" s="151"/>
      <c r="CY2601" s="151"/>
    </row>
    <row r="2602" spans="1:103" x14ac:dyDescent="0.2">
      <c r="A2602" s="60"/>
      <c r="B2602" s="60"/>
      <c r="C2602" s="60"/>
      <c r="D2602" s="60"/>
      <c r="E2602" s="60"/>
      <c r="F2602" s="60"/>
      <c r="G2602" s="60"/>
      <c r="H2602" s="60"/>
      <c r="I2602" s="60"/>
      <c r="J2602" s="60"/>
      <c r="K2602" s="60"/>
      <c r="L2602" s="60"/>
      <c r="M2602" s="60"/>
      <c r="N2602" s="60"/>
      <c r="O2602" s="60"/>
      <c r="P2602" s="60"/>
      <c r="Q2602" s="60"/>
      <c r="R2602" s="334">
        <v>7646</v>
      </c>
      <c r="S2602" s="319" t="s">
        <v>356</v>
      </c>
      <c r="BE2602" s="60"/>
      <c r="BR2602" s="60"/>
      <c r="BX2602" s="151"/>
      <c r="CB2602" s="151"/>
      <c r="CM2602" s="151"/>
      <c r="CO2602" s="151"/>
      <c r="CT2602" s="151"/>
      <c r="CY2602" s="151"/>
    </row>
    <row r="2603" spans="1:103" x14ac:dyDescent="0.2">
      <c r="A2603" s="60"/>
      <c r="B2603" s="60"/>
      <c r="C2603" s="60"/>
      <c r="D2603" s="60"/>
      <c r="E2603" s="60"/>
      <c r="F2603" s="60"/>
      <c r="G2603" s="60"/>
      <c r="H2603" s="60"/>
      <c r="I2603" s="60"/>
      <c r="J2603" s="60"/>
      <c r="K2603" s="60"/>
      <c r="L2603" s="60"/>
      <c r="M2603" s="60"/>
      <c r="N2603" s="60"/>
      <c r="O2603" s="60"/>
      <c r="P2603" s="60"/>
      <c r="Q2603" s="60"/>
      <c r="R2603" s="334">
        <v>7647</v>
      </c>
      <c r="S2603" s="319" t="s">
        <v>359</v>
      </c>
      <c r="BE2603" s="60"/>
      <c r="BR2603" s="60"/>
      <c r="BX2603" s="151"/>
      <c r="CB2603" s="151"/>
      <c r="CM2603" s="151"/>
      <c r="CO2603" s="151"/>
      <c r="CT2603" s="151"/>
      <c r="CY2603" s="151"/>
    </row>
    <row r="2604" spans="1:103" x14ac:dyDescent="0.2">
      <c r="A2604" s="60"/>
      <c r="B2604" s="60"/>
      <c r="C2604" s="60"/>
      <c r="D2604" s="60"/>
      <c r="E2604" s="60"/>
      <c r="F2604" s="60"/>
      <c r="G2604" s="60"/>
      <c r="H2604" s="60"/>
      <c r="I2604" s="60"/>
      <c r="J2604" s="60"/>
      <c r="K2604" s="60"/>
      <c r="L2604" s="60"/>
      <c r="M2604" s="60"/>
      <c r="N2604" s="60"/>
      <c r="O2604" s="60"/>
      <c r="P2604" s="60"/>
      <c r="Q2604" s="60"/>
      <c r="R2604" s="334">
        <v>7648</v>
      </c>
      <c r="S2604" s="319" t="s">
        <v>359</v>
      </c>
      <c r="BE2604" s="60"/>
      <c r="BR2604" s="60"/>
      <c r="BX2604" s="151"/>
      <c r="CB2604" s="151"/>
      <c r="CM2604" s="151"/>
      <c r="CO2604" s="151"/>
      <c r="CT2604" s="151"/>
      <c r="CY2604" s="151"/>
    </row>
    <row r="2605" spans="1:103" x14ac:dyDescent="0.2">
      <c r="A2605" s="60"/>
      <c r="B2605" s="60"/>
      <c r="C2605" s="60"/>
      <c r="D2605" s="60"/>
      <c r="E2605" s="60"/>
      <c r="F2605" s="60"/>
      <c r="G2605" s="60"/>
      <c r="H2605" s="60"/>
      <c r="I2605" s="60"/>
      <c r="J2605" s="60"/>
      <c r="K2605" s="60"/>
      <c r="L2605" s="60"/>
      <c r="M2605" s="60"/>
      <c r="N2605" s="60"/>
      <c r="O2605" s="60"/>
      <c r="P2605" s="60"/>
      <c r="Q2605" s="60"/>
      <c r="R2605" s="334">
        <v>7649</v>
      </c>
      <c r="S2605" s="319" t="s">
        <v>356</v>
      </c>
      <c r="BE2605" s="60"/>
      <c r="BR2605" s="60"/>
      <c r="BX2605" s="151"/>
      <c r="CB2605" s="151"/>
      <c r="CM2605" s="151"/>
      <c r="CO2605" s="151"/>
      <c r="CT2605" s="151"/>
      <c r="CY2605" s="151"/>
    </row>
    <row r="2606" spans="1:103" x14ac:dyDescent="0.2">
      <c r="A2606" s="60"/>
      <c r="B2606" s="60"/>
      <c r="C2606" s="60"/>
      <c r="D2606" s="60"/>
      <c r="E2606" s="60"/>
      <c r="F2606" s="60"/>
      <c r="G2606" s="60"/>
      <c r="H2606" s="60"/>
      <c r="I2606" s="60"/>
      <c r="J2606" s="60"/>
      <c r="K2606" s="60"/>
      <c r="L2606" s="60"/>
      <c r="M2606" s="60"/>
      <c r="N2606" s="60"/>
      <c r="O2606" s="60"/>
      <c r="P2606" s="60"/>
      <c r="Q2606" s="60"/>
      <c r="R2606" s="334">
        <v>7650</v>
      </c>
      <c r="S2606" s="319" t="s">
        <v>356</v>
      </c>
      <c r="BE2606" s="60"/>
      <c r="BR2606" s="60"/>
      <c r="BX2606" s="151"/>
      <c r="CB2606" s="151"/>
      <c r="CM2606" s="151"/>
      <c r="CO2606" s="151"/>
      <c r="CT2606" s="151"/>
      <c r="CY2606" s="151"/>
    </row>
    <row r="2607" spans="1:103" x14ac:dyDescent="0.2">
      <c r="A2607" s="60"/>
      <c r="B2607" s="60"/>
      <c r="C2607" s="60"/>
      <c r="D2607" s="60"/>
      <c r="E2607" s="60"/>
      <c r="F2607" s="60"/>
      <c r="G2607" s="60"/>
      <c r="H2607" s="60"/>
      <c r="I2607" s="60"/>
      <c r="J2607" s="60"/>
      <c r="K2607" s="60"/>
      <c r="L2607" s="60"/>
      <c r="M2607" s="60"/>
      <c r="N2607" s="60"/>
      <c r="O2607" s="60"/>
      <c r="P2607" s="60"/>
      <c r="Q2607" s="60"/>
      <c r="R2607" s="334">
        <v>7652</v>
      </c>
      <c r="S2607" s="319" t="s">
        <v>356</v>
      </c>
      <c r="BE2607" s="60"/>
      <c r="BR2607" s="60"/>
      <c r="BX2607" s="151"/>
      <c r="CB2607" s="151"/>
      <c r="CM2607" s="151"/>
      <c r="CO2607" s="151"/>
      <c r="CT2607" s="151"/>
      <c r="CY2607" s="151"/>
    </row>
    <row r="2608" spans="1:103" x14ac:dyDescent="0.2">
      <c r="A2608" s="60"/>
      <c r="B2608" s="60"/>
      <c r="C2608" s="60"/>
      <c r="D2608" s="60"/>
      <c r="E2608" s="60"/>
      <c r="F2608" s="60"/>
      <c r="G2608" s="60"/>
      <c r="H2608" s="60"/>
      <c r="I2608" s="60"/>
      <c r="J2608" s="60"/>
      <c r="K2608" s="60"/>
      <c r="L2608" s="60"/>
      <c r="M2608" s="60"/>
      <c r="N2608" s="60"/>
      <c r="O2608" s="60"/>
      <c r="P2608" s="60"/>
      <c r="Q2608" s="60"/>
      <c r="R2608" s="334">
        <v>7653</v>
      </c>
      <c r="S2608" s="319" t="s">
        <v>356</v>
      </c>
      <c r="BE2608" s="60"/>
      <c r="BR2608" s="60"/>
      <c r="BX2608" s="151"/>
      <c r="CB2608" s="151"/>
      <c r="CM2608" s="151"/>
      <c r="CO2608" s="151"/>
      <c r="CT2608" s="151"/>
      <c r="CY2608" s="151"/>
    </row>
    <row r="2609" spans="1:103" x14ac:dyDescent="0.2">
      <c r="A2609" s="60"/>
      <c r="B2609" s="60"/>
      <c r="C2609" s="60"/>
      <c r="D2609" s="60"/>
      <c r="E2609" s="60"/>
      <c r="F2609" s="60"/>
      <c r="G2609" s="60"/>
      <c r="H2609" s="60"/>
      <c r="I2609" s="60"/>
      <c r="J2609" s="60"/>
      <c r="K2609" s="60"/>
      <c r="L2609" s="60"/>
      <c r="M2609" s="60"/>
      <c r="N2609" s="60"/>
      <c r="O2609" s="60"/>
      <c r="P2609" s="60"/>
      <c r="Q2609" s="60"/>
      <c r="R2609" s="334">
        <v>7656</v>
      </c>
      <c r="S2609" s="319" t="s">
        <v>356</v>
      </c>
      <c r="BE2609" s="60"/>
      <c r="BR2609" s="60"/>
      <c r="BX2609" s="151"/>
      <c r="CB2609" s="151"/>
      <c r="CM2609" s="151"/>
      <c r="CO2609" s="151"/>
      <c r="CT2609" s="151"/>
      <c r="CY2609" s="151"/>
    </row>
    <row r="2610" spans="1:103" x14ac:dyDescent="0.2">
      <c r="A2610" s="60"/>
      <c r="B2610" s="60"/>
      <c r="C2610" s="60"/>
      <c r="D2610" s="60"/>
      <c r="E2610" s="60"/>
      <c r="F2610" s="60"/>
      <c r="G2610" s="60"/>
      <c r="H2610" s="60"/>
      <c r="I2610" s="60"/>
      <c r="J2610" s="60"/>
      <c r="K2610" s="60"/>
      <c r="L2610" s="60"/>
      <c r="M2610" s="60"/>
      <c r="N2610" s="60"/>
      <c r="O2610" s="60"/>
      <c r="P2610" s="60"/>
      <c r="Q2610" s="60"/>
      <c r="R2610" s="334">
        <v>7657</v>
      </c>
      <c r="S2610" s="319" t="s">
        <v>356</v>
      </c>
      <c r="BE2610" s="60"/>
      <c r="BR2610" s="60"/>
      <c r="BX2610" s="151"/>
      <c r="CB2610" s="151"/>
      <c r="CM2610" s="151"/>
      <c r="CO2610" s="151"/>
      <c r="CT2610" s="151"/>
      <c r="CY2610" s="151"/>
    </row>
    <row r="2611" spans="1:103" x14ac:dyDescent="0.2">
      <c r="A2611" s="60"/>
      <c r="B2611" s="60"/>
      <c r="C2611" s="60"/>
      <c r="D2611" s="60"/>
      <c r="E2611" s="60"/>
      <c r="F2611" s="60"/>
      <c r="G2611" s="60"/>
      <c r="H2611" s="60"/>
      <c r="I2611" s="60"/>
      <c r="J2611" s="60"/>
      <c r="K2611" s="60"/>
      <c r="L2611" s="60"/>
      <c r="M2611" s="60"/>
      <c r="N2611" s="60"/>
      <c r="O2611" s="60"/>
      <c r="P2611" s="60"/>
      <c r="Q2611" s="60"/>
      <c r="R2611" s="334">
        <v>7660</v>
      </c>
      <c r="S2611" s="319" t="s">
        <v>356</v>
      </c>
      <c r="BE2611" s="60"/>
      <c r="BR2611" s="60"/>
      <c r="BX2611" s="151"/>
      <c r="CB2611" s="151"/>
      <c r="CM2611" s="151"/>
      <c r="CO2611" s="151"/>
      <c r="CT2611" s="151"/>
      <c r="CY2611" s="151"/>
    </row>
    <row r="2612" spans="1:103" x14ac:dyDescent="0.2">
      <c r="A2612" s="60"/>
      <c r="B2612" s="60"/>
      <c r="C2612" s="60"/>
      <c r="D2612" s="60"/>
      <c r="E2612" s="60"/>
      <c r="F2612" s="60"/>
      <c r="G2612" s="60"/>
      <c r="H2612" s="60"/>
      <c r="I2612" s="60"/>
      <c r="J2612" s="60"/>
      <c r="K2612" s="60"/>
      <c r="L2612" s="60"/>
      <c r="M2612" s="60"/>
      <c r="N2612" s="60"/>
      <c r="O2612" s="60"/>
      <c r="P2612" s="60"/>
      <c r="Q2612" s="60"/>
      <c r="R2612" s="334">
        <v>7661</v>
      </c>
      <c r="S2612" s="319" t="s">
        <v>356</v>
      </c>
      <c r="BE2612" s="60"/>
      <c r="BR2612" s="60"/>
      <c r="BX2612" s="151"/>
      <c r="CB2612" s="151"/>
      <c r="CM2612" s="151"/>
      <c r="CO2612" s="151"/>
      <c r="CT2612" s="151"/>
      <c r="CY2612" s="151"/>
    </row>
    <row r="2613" spans="1:103" x14ac:dyDescent="0.2">
      <c r="A2613" s="60"/>
      <c r="B2613" s="60"/>
      <c r="C2613" s="60"/>
      <c r="D2613" s="60"/>
      <c r="E2613" s="60"/>
      <c r="F2613" s="60"/>
      <c r="G2613" s="60"/>
      <c r="H2613" s="60"/>
      <c r="I2613" s="60"/>
      <c r="J2613" s="60"/>
      <c r="K2613" s="60"/>
      <c r="L2613" s="60"/>
      <c r="M2613" s="60"/>
      <c r="N2613" s="60"/>
      <c r="O2613" s="60"/>
      <c r="P2613" s="60"/>
      <c r="Q2613" s="60"/>
      <c r="R2613" s="334">
        <v>7662</v>
      </c>
      <c r="S2613" s="319" t="s">
        <v>356</v>
      </c>
      <c r="BE2613" s="60"/>
      <c r="BR2613" s="60"/>
      <c r="BX2613" s="151"/>
      <c r="CB2613" s="151"/>
      <c r="CM2613" s="151"/>
      <c r="CO2613" s="151"/>
      <c r="CT2613" s="151"/>
      <c r="CY2613" s="151"/>
    </row>
    <row r="2614" spans="1:103" x14ac:dyDescent="0.2">
      <c r="A2614" s="60"/>
      <c r="B2614" s="60"/>
      <c r="C2614" s="60"/>
      <c r="D2614" s="60"/>
      <c r="E2614" s="60"/>
      <c r="F2614" s="60"/>
      <c r="G2614" s="60"/>
      <c r="H2614" s="60"/>
      <c r="I2614" s="60"/>
      <c r="J2614" s="60"/>
      <c r="K2614" s="60"/>
      <c r="L2614" s="60"/>
      <c r="M2614" s="60"/>
      <c r="N2614" s="60"/>
      <c r="O2614" s="60"/>
      <c r="P2614" s="60"/>
      <c r="Q2614" s="60"/>
      <c r="R2614" s="334">
        <v>7663</v>
      </c>
      <c r="S2614" s="319" t="s">
        <v>356</v>
      </c>
      <c r="BE2614" s="60"/>
      <c r="BR2614" s="60"/>
      <c r="BX2614" s="151"/>
      <c r="CB2614" s="151"/>
      <c r="CM2614" s="151"/>
      <c r="CO2614" s="151"/>
      <c r="CT2614" s="151"/>
      <c r="CY2614" s="151"/>
    </row>
    <row r="2615" spans="1:103" x14ac:dyDescent="0.2">
      <c r="A2615" s="60"/>
      <c r="B2615" s="60"/>
      <c r="C2615" s="60"/>
      <c r="D2615" s="60"/>
      <c r="E2615" s="60"/>
      <c r="F2615" s="60"/>
      <c r="G2615" s="60"/>
      <c r="H2615" s="60"/>
      <c r="I2615" s="60"/>
      <c r="J2615" s="60"/>
      <c r="K2615" s="60"/>
      <c r="L2615" s="60"/>
      <c r="M2615" s="60"/>
      <c r="N2615" s="60"/>
      <c r="O2615" s="60"/>
      <c r="P2615" s="60"/>
      <c r="Q2615" s="60"/>
      <c r="R2615" s="334">
        <v>7666</v>
      </c>
      <c r="S2615" s="319" t="s">
        <v>356</v>
      </c>
      <c r="BE2615" s="60"/>
      <c r="BR2615" s="60"/>
      <c r="BX2615" s="151"/>
      <c r="CB2615" s="151"/>
      <c r="CM2615" s="151"/>
      <c r="CO2615" s="151"/>
      <c r="CT2615" s="151"/>
      <c r="CY2615" s="151"/>
    </row>
    <row r="2616" spans="1:103" x14ac:dyDescent="0.2">
      <c r="A2616" s="60"/>
      <c r="B2616" s="60"/>
      <c r="C2616" s="60"/>
      <c r="D2616" s="60"/>
      <c r="E2616" s="60"/>
      <c r="F2616" s="60"/>
      <c r="G2616" s="60"/>
      <c r="H2616" s="60"/>
      <c r="I2616" s="60"/>
      <c r="J2616" s="60"/>
      <c r="K2616" s="60"/>
      <c r="L2616" s="60"/>
      <c r="M2616" s="60"/>
      <c r="N2616" s="60"/>
      <c r="O2616" s="60"/>
      <c r="P2616" s="60"/>
      <c r="Q2616" s="60"/>
      <c r="R2616" s="334">
        <v>7670</v>
      </c>
      <c r="S2616" s="319" t="s">
        <v>356</v>
      </c>
      <c r="BE2616" s="60"/>
      <c r="BR2616" s="60"/>
      <c r="BX2616" s="151"/>
      <c r="CB2616" s="151"/>
      <c r="CM2616" s="151"/>
      <c r="CO2616" s="151"/>
      <c r="CT2616" s="151"/>
      <c r="CY2616" s="151"/>
    </row>
    <row r="2617" spans="1:103" x14ac:dyDescent="0.2">
      <c r="A2617" s="60"/>
      <c r="B2617" s="60"/>
      <c r="C2617" s="60"/>
      <c r="D2617" s="60"/>
      <c r="E2617" s="60"/>
      <c r="F2617" s="60"/>
      <c r="G2617" s="60"/>
      <c r="H2617" s="60"/>
      <c r="I2617" s="60"/>
      <c r="J2617" s="60"/>
      <c r="K2617" s="60"/>
      <c r="L2617" s="60"/>
      <c r="M2617" s="60"/>
      <c r="N2617" s="60"/>
      <c r="O2617" s="60"/>
      <c r="P2617" s="60"/>
      <c r="Q2617" s="60"/>
      <c r="R2617" s="334">
        <v>7675</v>
      </c>
      <c r="S2617" s="319" t="s">
        <v>356</v>
      </c>
      <c r="BE2617" s="60"/>
      <c r="BR2617" s="60"/>
      <c r="BX2617" s="151"/>
      <c r="CB2617" s="151"/>
      <c r="CM2617" s="151"/>
      <c r="CO2617" s="151"/>
      <c r="CT2617" s="151"/>
      <c r="CY2617" s="151"/>
    </row>
    <row r="2618" spans="1:103" x14ac:dyDescent="0.2">
      <c r="A2618" s="60"/>
      <c r="B2618" s="60"/>
      <c r="C2618" s="60"/>
      <c r="D2618" s="60"/>
      <c r="E2618" s="60"/>
      <c r="F2618" s="60"/>
      <c r="G2618" s="60"/>
      <c r="H2618" s="60"/>
      <c r="I2618" s="60"/>
      <c r="J2618" s="60"/>
      <c r="K2618" s="60"/>
      <c r="L2618" s="60"/>
      <c r="M2618" s="60"/>
      <c r="N2618" s="60"/>
      <c r="O2618" s="60"/>
      <c r="P2618" s="60"/>
      <c r="Q2618" s="60"/>
      <c r="R2618" s="334">
        <v>7676</v>
      </c>
      <c r="S2618" s="319" t="s">
        <v>356</v>
      </c>
      <c r="BE2618" s="60"/>
      <c r="BR2618" s="60"/>
      <c r="BX2618" s="151"/>
      <c r="CB2618" s="151"/>
      <c r="CM2618" s="151"/>
      <c r="CO2618" s="151"/>
      <c r="CT2618" s="151"/>
      <c r="CY2618" s="151"/>
    </row>
    <row r="2619" spans="1:103" x14ac:dyDescent="0.2">
      <c r="A2619" s="60"/>
      <c r="B2619" s="60"/>
      <c r="C2619" s="60"/>
      <c r="D2619" s="60"/>
      <c r="E2619" s="60"/>
      <c r="F2619" s="60"/>
      <c r="G2619" s="60"/>
      <c r="H2619" s="60"/>
      <c r="I2619" s="60"/>
      <c r="J2619" s="60"/>
      <c r="K2619" s="60"/>
      <c r="L2619" s="60"/>
      <c r="M2619" s="60"/>
      <c r="N2619" s="60"/>
      <c r="O2619" s="60"/>
      <c r="P2619" s="60"/>
      <c r="Q2619" s="60"/>
      <c r="R2619" s="334">
        <v>7677</v>
      </c>
      <c r="S2619" s="319" t="s">
        <v>356</v>
      </c>
      <c r="BE2619" s="60"/>
      <c r="BR2619" s="60"/>
      <c r="BX2619" s="151"/>
      <c r="CB2619" s="151"/>
      <c r="CM2619" s="151"/>
      <c r="CO2619" s="151"/>
      <c r="CT2619" s="151"/>
      <c r="CY2619" s="151"/>
    </row>
    <row r="2620" spans="1:103" x14ac:dyDescent="0.2">
      <c r="A2620" s="60"/>
      <c r="B2620" s="60"/>
      <c r="C2620" s="60"/>
      <c r="D2620" s="60"/>
      <c r="E2620" s="60"/>
      <c r="F2620" s="60"/>
      <c r="G2620" s="60"/>
      <c r="H2620" s="60"/>
      <c r="I2620" s="60"/>
      <c r="J2620" s="60"/>
      <c r="K2620" s="60"/>
      <c r="L2620" s="60"/>
      <c r="M2620" s="60"/>
      <c r="N2620" s="60"/>
      <c r="O2620" s="60"/>
      <c r="P2620" s="60"/>
      <c r="Q2620" s="60"/>
      <c r="R2620" s="334">
        <v>7699</v>
      </c>
      <c r="S2620" s="319" t="s">
        <v>356</v>
      </c>
      <c r="BE2620" s="60"/>
      <c r="BR2620" s="60"/>
      <c r="BX2620" s="151"/>
      <c r="CB2620" s="151"/>
      <c r="CM2620" s="151"/>
      <c r="CO2620" s="151"/>
      <c r="CT2620" s="151"/>
      <c r="CY2620" s="151"/>
    </row>
    <row r="2621" spans="1:103" x14ac:dyDescent="0.2">
      <c r="A2621" s="60"/>
      <c r="B2621" s="60"/>
      <c r="C2621" s="60"/>
      <c r="D2621" s="60"/>
      <c r="E2621" s="60"/>
      <c r="F2621" s="60"/>
      <c r="G2621" s="60"/>
      <c r="H2621" s="60"/>
      <c r="I2621" s="60"/>
      <c r="J2621" s="60"/>
      <c r="K2621" s="60"/>
      <c r="L2621" s="60"/>
      <c r="M2621" s="60"/>
      <c r="N2621" s="60"/>
      <c r="O2621" s="60"/>
      <c r="P2621" s="60"/>
      <c r="Q2621" s="60"/>
      <c r="R2621" s="334">
        <v>7701</v>
      </c>
      <c r="S2621" s="319" t="s">
        <v>356</v>
      </c>
      <c r="BE2621" s="60"/>
      <c r="BR2621" s="60"/>
      <c r="BX2621" s="151"/>
      <c r="CB2621" s="151"/>
      <c r="CM2621" s="151"/>
      <c r="CO2621" s="151"/>
      <c r="CT2621" s="151"/>
      <c r="CY2621" s="151"/>
    </row>
    <row r="2622" spans="1:103" x14ac:dyDescent="0.2">
      <c r="A2622" s="60"/>
      <c r="B2622" s="60"/>
      <c r="C2622" s="60"/>
      <c r="D2622" s="60"/>
      <c r="E2622" s="60"/>
      <c r="F2622" s="60"/>
      <c r="G2622" s="60"/>
      <c r="H2622" s="60"/>
      <c r="I2622" s="60"/>
      <c r="J2622" s="60"/>
      <c r="K2622" s="60"/>
      <c r="L2622" s="60"/>
      <c r="M2622" s="60"/>
      <c r="N2622" s="60"/>
      <c r="O2622" s="60"/>
      <c r="P2622" s="60"/>
      <c r="Q2622" s="60"/>
      <c r="R2622" s="334">
        <v>7702</v>
      </c>
      <c r="S2622" s="319" t="s">
        <v>356</v>
      </c>
      <c r="BE2622" s="60"/>
      <c r="BR2622" s="60"/>
      <c r="BX2622" s="151"/>
      <c r="CB2622" s="151"/>
      <c r="CM2622" s="151"/>
      <c r="CO2622" s="151"/>
      <c r="CT2622" s="151"/>
      <c r="CY2622" s="151"/>
    </row>
    <row r="2623" spans="1:103" x14ac:dyDescent="0.2">
      <c r="A2623" s="60"/>
      <c r="B2623" s="60"/>
      <c r="C2623" s="60"/>
      <c r="D2623" s="60"/>
      <c r="E2623" s="60"/>
      <c r="F2623" s="60"/>
      <c r="G2623" s="60"/>
      <c r="H2623" s="60"/>
      <c r="I2623" s="60"/>
      <c r="J2623" s="60"/>
      <c r="K2623" s="60"/>
      <c r="L2623" s="60"/>
      <c r="M2623" s="60"/>
      <c r="N2623" s="60"/>
      <c r="O2623" s="60"/>
      <c r="P2623" s="60"/>
      <c r="Q2623" s="60"/>
      <c r="R2623" s="334">
        <v>7703</v>
      </c>
      <c r="S2623" s="319" t="s">
        <v>356</v>
      </c>
      <c r="BE2623" s="60"/>
      <c r="BR2623" s="60"/>
      <c r="BX2623" s="151"/>
      <c r="CB2623" s="151"/>
      <c r="CM2623" s="151"/>
      <c r="CO2623" s="151"/>
      <c r="CT2623" s="151"/>
      <c r="CY2623" s="151"/>
    </row>
    <row r="2624" spans="1:103" x14ac:dyDescent="0.2">
      <c r="A2624" s="60"/>
      <c r="B2624" s="60"/>
      <c r="C2624" s="60"/>
      <c r="D2624" s="60"/>
      <c r="E2624" s="60"/>
      <c r="F2624" s="60"/>
      <c r="G2624" s="60"/>
      <c r="H2624" s="60"/>
      <c r="I2624" s="60"/>
      <c r="J2624" s="60"/>
      <c r="K2624" s="60"/>
      <c r="L2624" s="60"/>
      <c r="M2624" s="60"/>
      <c r="N2624" s="60"/>
      <c r="O2624" s="60"/>
      <c r="P2624" s="60"/>
      <c r="Q2624" s="60"/>
      <c r="R2624" s="334">
        <v>7704</v>
      </c>
      <c r="S2624" s="319" t="s">
        <v>356</v>
      </c>
      <c r="BE2624" s="60"/>
      <c r="BR2624" s="60"/>
      <c r="BX2624" s="151"/>
      <c r="CB2624" s="151"/>
      <c r="CM2624" s="151"/>
      <c r="CO2624" s="151"/>
      <c r="CT2624" s="151"/>
      <c r="CY2624" s="151"/>
    </row>
    <row r="2625" spans="1:103" x14ac:dyDescent="0.2">
      <c r="A2625" s="60"/>
      <c r="B2625" s="60"/>
      <c r="C2625" s="60"/>
      <c r="D2625" s="60"/>
      <c r="E2625" s="60"/>
      <c r="F2625" s="60"/>
      <c r="G2625" s="60"/>
      <c r="H2625" s="60"/>
      <c r="I2625" s="60"/>
      <c r="J2625" s="60"/>
      <c r="K2625" s="60"/>
      <c r="L2625" s="60"/>
      <c r="M2625" s="60"/>
      <c r="N2625" s="60"/>
      <c r="O2625" s="60"/>
      <c r="P2625" s="60"/>
      <c r="Q2625" s="60"/>
      <c r="R2625" s="334">
        <v>7709</v>
      </c>
      <c r="S2625" s="319" t="s">
        <v>356</v>
      </c>
      <c r="BE2625" s="60"/>
      <c r="BR2625" s="60"/>
      <c r="BX2625" s="151"/>
      <c r="CB2625" s="151"/>
      <c r="CM2625" s="151"/>
      <c r="CO2625" s="151"/>
      <c r="CT2625" s="151"/>
      <c r="CY2625" s="151"/>
    </row>
    <row r="2626" spans="1:103" x14ac:dyDescent="0.2">
      <c r="A2626" s="60"/>
      <c r="B2626" s="60"/>
      <c r="C2626" s="60"/>
      <c r="D2626" s="60"/>
      <c r="E2626" s="60"/>
      <c r="F2626" s="60"/>
      <c r="G2626" s="60"/>
      <c r="H2626" s="60"/>
      <c r="I2626" s="60"/>
      <c r="J2626" s="60"/>
      <c r="K2626" s="60"/>
      <c r="L2626" s="60"/>
      <c r="M2626" s="60"/>
      <c r="N2626" s="60"/>
      <c r="O2626" s="60"/>
      <c r="P2626" s="60"/>
      <c r="Q2626" s="60"/>
      <c r="R2626" s="334">
        <v>7710</v>
      </c>
      <c r="S2626" s="319" t="s">
        <v>356</v>
      </c>
      <c r="BE2626" s="60"/>
      <c r="BR2626" s="60"/>
      <c r="BX2626" s="151"/>
      <c r="CB2626" s="151"/>
      <c r="CM2626" s="151"/>
      <c r="CO2626" s="151"/>
      <c r="CT2626" s="151"/>
      <c r="CY2626" s="151"/>
    </row>
    <row r="2627" spans="1:103" x14ac:dyDescent="0.2">
      <c r="A2627" s="60"/>
      <c r="B2627" s="60"/>
      <c r="C2627" s="60"/>
      <c r="D2627" s="60"/>
      <c r="E2627" s="60"/>
      <c r="F2627" s="60"/>
      <c r="G2627" s="60"/>
      <c r="H2627" s="60"/>
      <c r="I2627" s="60"/>
      <c r="J2627" s="60"/>
      <c r="K2627" s="60"/>
      <c r="L2627" s="60"/>
      <c r="M2627" s="60"/>
      <c r="N2627" s="60"/>
      <c r="O2627" s="60"/>
      <c r="P2627" s="60"/>
      <c r="Q2627" s="60"/>
      <c r="R2627" s="334">
        <v>7711</v>
      </c>
      <c r="S2627" s="319" t="s">
        <v>356</v>
      </c>
      <c r="BE2627" s="60"/>
      <c r="BR2627" s="60"/>
      <c r="BX2627" s="151"/>
      <c r="CB2627" s="151"/>
      <c r="CM2627" s="151"/>
      <c r="CO2627" s="151"/>
      <c r="CT2627" s="151"/>
      <c r="CY2627" s="151"/>
    </row>
    <row r="2628" spans="1:103" x14ac:dyDescent="0.2">
      <c r="A2628" s="60"/>
      <c r="B2628" s="60"/>
      <c r="C2628" s="60"/>
      <c r="D2628" s="60"/>
      <c r="E2628" s="60"/>
      <c r="F2628" s="60"/>
      <c r="G2628" s="60"/>
      <c r="H2628" s="60"/>
      <c r="I2628" s="60"/>
      <c r="J2628" s="60"/>
      <c r="K2628" s="60"/>
      <c r="L2628" s="60"/>
      <c r="M2628" s="60"/>
      <c r="N2628" s="60"/>
      <c r="O2628" s="60"/>
      <c r="P2628" s="60"/>
      <c r="Q2628" s="60"/>
      <c r="R2628" s="334">
        <v>7712</v>
      </c>
      <c r="S2628" s="319" t="s">
        <v>356</v>
      </c>
      <c r="BE2628" s="60"/>
      <c r="BR2628" s="60"/>
      <c r="BX2628" s="151"/>
      <c r="CB2628" s="151"/>
      <c r="CM2628" s="151"/>
      <c r="CO2628" s="151"/>
      <c r="CT2628" s="151"/>
      <c r="CY2628" s="151"/>
    </row>
    <row r="2629" spans="1:103" x14ac:dyDescent="0.2">
      <c r="A2629" s="60"/>
      <c r="B2629" s="60"/>
      <c r="C2629" s="60"/>
      <c r="D2629" s="60"/>
      <c r="E2629" s="60"/>
      <c r="F2629" s="60"/>
      <c r="G2629" s="60"/>
      <c r="H2629" s="60"/>
      <c r="I2629" s="60"/>
      <c r="J2629" s="60"/>
      <c r="K2629" s="60"/>
      <c r="L2629" s="60"/>
      <c r="M2629" s="60"/>
      <c r="N2629" s="60"/>
      <c r="O2629" s="60"/>
      <c r="P2629" s="60"/>
      <c r="Q2629" s="60"/>
      <c r="R2629" s="334">
        <v>7715</v>
      </c>
      <c r="S2629" s="319" t="s">
        <v>356</v>
      </c>
      <c r="BE2629" s="60"/>
      <c r="BR2629" s="60"/>
      <c r="BX2629" s="151"/>
      <c r="CB2629" s="151"/>
      <c r="CM2629" s="151"/>
      <c r="CO2629" s="151"/>
      <c r="CT2629" s="151"/>
      <c r="CY2629" s="151"/>
    </row>
    <row r="2630" spans="1:103" x14ac:dyDescent="0.2">
      <c r="A2630" s="60"/>
      <c r="B2630" s="60"/>
      <c r="C2630" s="60"/>
      <c r="D2630" s="60"/>
      <c r="E2630" s="60"/>
      <c r="F2630" s="60"/>
      <c r="G2630" s="60"/>
      <c r="H2630" s="60"/>
      <c r="I2630" s="60"/>
      <c r="J2630" s="60"/>
      <c r="K2630" s="60"/>
      <c r="L2630" s="60"/>
      <c r="M2630" s="60"/>
      <c r="N2630" s="60"/>
      <c r="O2630" s="60"/>
      <c r="P2630" s="60"/>
      <c r="Q2630" s="60"/>
      <c r="R2630" s="334">
        <v>7716</v>
      </c>
      <c r="S2630" s="319" t="s">
        <v>356</v>
      </c>
      <c r="BE2630" s="60"/>
      <c r="BR2630" s="60"/>
      <c r="BX2630" s="151"/>
      <c r="CB2630" s="151"/>
      <c r="CM2630" s="151"/>
      <c r="CO2630" s="151"/>
      <c r="CT2630" s="151"/>
      <c r="CY2630" s="151"/>
    </row>
    <row r="2631" spans="1:103" x14ac:dyDescent="0.2">
      <c r="A2631" s="60"/>
      <c r="B2631" s="60"/>
      <c r="C2631" s="60"/>
      <c r="D2631" s="60"/>
      <c r="E2631" s="60"/>
      <c r="F2631" s="60"/>
      <c r="G2631" s="60"/>
      <c r="H2631" s="60"/>
      <c r="I2631" s="60"/>
      <c r="J2631" s="60"/>
      <c r="K2631" s="60"/>
      <c r="L2631" s="60"/>
      <c r="M2631" s="60"/>
      <c r="N2631" s="60"/>
      <c r="O2631" s="60"/>
      <c r="P2631" s="60"/>
      <c r="Q2631" s="60"/>
      <c r="R2631" s="334">
        <v>7717</v>
      </c>
      <c r="S2631" s="319" t="s">
        <v>356</v>
      </c>
      <c r="BE2631" s="60"/>
      <c r="BR2631" s="60"/>
      <c r="BX2631" s="151"/>
      <c r="CB2631" s="151"/>
      <c r="CM2631" s="151"/>
      <c r="CO2631" s="151"/>
      <c r="CT2631" s="151"/>
      <c r="CY2631" s="151"/>
    </row>
    <row r="2632" spans="1:103" x14ac:dyDescent="0.2">
      <c r="A2632" s="60"/>
      <c r="B2632" s="60"/>
      <c r="C2632" s="60"/>
      <c r="D2632" s="60"/>
      <c r="E2632" s="60"/>
      <c r="F2632" s="60"/>
      <c r="G2632" s="60"/>
      <c r="H2632" s="60"/>
      <c r="I2632" s="60"/>
      <c r="J2632" s="60"/>
      <c r="K2632" s="60"/>
      <c r="L2632" s="60"/>
      <c r="M2632" s="60"/>
      <c r="N2632" s="60"/>
      <c r="O2632" s="60"/>
      <c r="P2632" s="60"/>
      <c r="Q2632" s="60"/>
      <c r="R2632" s="334">
        <v>7718</v>
      </c>
      <c r="S2632" s="319" t="s">
        <v>356</v>
      </c>
      <c r="BE2632" s="60"/>
      <c r="BR2632" s="60"/>
      <c r="BX2632" s="151"/>
      <c r="CB2632" s="151"/>
      <c r="CM2632" s="151"/>
      <c r="CO2632" s="151"/>
      <c r="CT2632" s="151"/>
      <c r="CY2632" s="151"/>
    </row>
    <row r="2633" spans="1:103" x14ac:dyDescent="0.2">
      <c r="A2633" s="60"/>
      <c r="B2633" s="60"/>
      <c r="C2633" s="60"/>
      <c r="D2633" s="60"/>
      <c r="E2633" s="60"/>
      <c r="F2633" s="60"/>
      <c r="G2633" s="60"/>
      <c r="H2633" s="60"/>
      <c r="I2633" s="60"/>
      <c r="J2633" s="60"/>
      <c r="K2633" s="60"/>
      <c r="L2633" s="60"/>
      <c r="M2633" s="60"/>
      <c r="N2633" s="60"/>
      <c r="O2633" s="60"/>
      <c r="P2633" s="60"/>
      <c r="Q2633" s="60"/>
      <c r="R2633" s="334">
        <v>7719</v>
      </c>
      <c r="S2633" s="319" t="s">
        <v>356</v>
      </c>
      <c r="BE2633" s="60"/>
      <c r="BR2633" s="60"/>
      <c r="BX2633" s="151"/>
      <c r="CB2633" s="151"/>
      <c r="CM2633" s="151"/>
      <c r="CO2633" s="151"/>
      <c r="CT2633" s="151"/>
      <c r="CY2633" s="151"/>
    </row>
    <row r="2634" spans="1:103" x14ac:dyDescent="0.2">
      <c r="A2634" s="60"/>
      <c r="B2634" s="60"/>
      <c r="C2634" s="60"/>
      <c r="D2634" s="60"/>
      <c r="E2634" s="60"/>
      <c r="F2634" s="60"/>
      <c r="G2634" s="60"/>
      <c r="H2634" s="60"/>
      <c r="I2634" s="60"/>
      <c r="J2634" s="60"/>
      <c r="K2634" s="60"/>
      <c r="L2634" s="60"/>
      <c r="M2634" s="60"/>
      <c r="N2634" s="60"/>
      <c r="O2634" s="60"/>
      <c r="P2634" s="60"/>
      <c r="Q2634" s="60"/>
      <c r="R2634" s="334">
        <v>7720</v>
      </c>
      <c r="S2634" s="319" t="s">
        <v>356</v>
      </c>
      <c r="BE2634" s="60"/>
      <c r="BR2634" s="60"/>
      <c r="BX2634" s="151"/>
      <c r="CB2634" s="151"/>
      <c r="CM2634" s="151"/>
      <c r="CO2634" s="151"/>
      <c r="CT2634" s="151"/>
      <c r="CY2634" s="151"/>
    </row>
    <row r="2635" spans="1:103" x14ac:dyDescent="0.2">
      <c r="A2635" s="60"/>
      <c r="B2635" s="60"/>
      <c r="C2635" s="60"/>
      <c r="D2635" s="60"/>
      <c r="E2635" s="60"/>
      <c r="F2635" s="60"/>
      <c r="G2635" s="60"/>
      <c r="H2635" s="60"/>
      <c r="I2635" s="60"/>
      <c r="J2635" s="60"/>
      <c r="K2635" s="60"/>
      <c r="L2635" s="60"/>
      <c r="M2635" s="60"/>
      <c r="N2635" s="60"/>
      <c r="O2635" s="60"/>
      <c r="P2635" s="60"/>
      <c r="Q2635" s="60"/>
      <c r="R2635" s="334">
        <v>7721</v>
      </c>
      <c r="S2635" s="319" t="s">
        <v>356</v>
      </c>
      <c r="BE2635" s="60"/>
      <c r="BR2635" s="60"/>
      <c r="BX2635" s="151"/>
      <c r="CB2635" s="151"/>
      <c r="CM2635" s="151"/>
      <c r="CO2635" s="151"/>
      <c r="CT2635" s="151"/>
      <c r="CY2635" s="151"/>
    </row>
    <row r="2636" spans="1:103" x14ac:dyDescent="0.2">
      <c r="A2636" s="60"/>
      <c r="B2636" s="60"/>
      <c r="C2636" s="60"/>
      <c r="D2636" s="60"/>
      <c r="E2636" s="60"/>
      <c r="F2636" s="60"/>
      <c r="G2636" s="60"/>
      <c r="H2636" s="60"/>
      <c r="I2636" s="60"/>
      <c r="J2636" s="60"/>
      <c r="K2636" s="60"/>
      <c r="L2636" s="60"/>
      <c r="M2636" s="60"/>
      <c r="N2636" s="60"/>
      <c r="O2636" s="60"/>
      <c r="P2636" s="60"/>
      <c r="Q2636" s="60"/>
      <c r="R2636" s="334">
        <v>7722</v>
      </c>
      <c r="S2636" s="319" t="s">
        <v>356</v>
      </c>
      <c r="BE2636" s="60"/>
      <c r="BR2636" s="60"/>
      <c r="BX2636" s="151"/>
      <c r="CB2636" s="151"/>
      <c r="CM2636" s="151"/>
      <c r="CO2636" s="151"/>
      <c r="CT2636" s="151"/>
      <c r="CY2636" s="151"/>
    </row>
    <row r="2637" spans="1:103" x14ac:dyDescent="0.2">
      <c r="A2637" s="60"/>
      <c r="B2637" s="60"/>
      <c r="C2637" s="60"/>
      <c r="D2637" s="60"/>
      <c r="E2637" s="60"/>
      <c r="F2637" s="60"/>
      <c r="G2637" s="60"/>
      <c r="H2637" s="60"/>
      <c r="I2637" s="60"/>
      <c r="J2637" s="60"/>
      <c r="K2637" s="60"/>
      <c r="L2637" s="60"/>
      <c r="M2637" s="60"/>
      <c r="N2637" s="60"/>
      <c r="O2637" s="60"/>
      <c r="P2637" s="60"/>
      <c r="Q2637" s="60"/>
      <c r="R2637" s="334">
        <v>7723</v>
      </c>
      <c r="S2637" s="319" t="s">
        <v>356</v>
      </c>
      <c r="BE2637" s="60"/>
      <c r="BR2637" s="60"/>
      <c r="BX2637" s="151"/>
      <c r="CB2637" s="151"/>
      <c r="CM2637" s="151"/>
      <c r="CO2637" s="151"/>
      <c r="CT2637" s="151"/>
      <c r="CY2637" s="151"/>
    </row>
    <row r="2638" spans="1:103" x14ac:dyDescent="0.2">
      <c r="A2638" s="60"/>
      <c r="B2638" s="60"/>
      <c r="C2638" s="60"/>
      <c r="D2638" s="60"/>
      <c r="E2638" s="60"/>
      <c r="F2638" s="60"/>
      <c r="G2638" s="60"/>
      <c r="H2638" s="60"/>
      <c r="I2638" s="60"/>
      <c r="J2638" s="60"/>
      <c r="K2638" s="60"/>
      <c r="L2638" s="60"/>
      <c r="M2638" s="60"/>
      <c r="N2638" s="60"/>
      <c r="O2638" s="60"/>
      <c r="P2638" s="60"/>
      <c r="Q2638" s="60"/>
      <c r="R2638" s="334">
        <v>7724</v>
      </c>
      <c r="S2638" s="319" t="s">
        <v>356</v>
      </c>
      <c r="BE2638" s="60"/>
      <c r="BR2638" s="60"/>
      <c r="BX2638" s="151"/>
      <c r="CB2638" s="151"/>
      <c r="CM2638" s="151"/>
      <c r="CO2638" s="151"/>
      <c r="CT2638" s="151"/>
      <c r="CY2638" s="151"/>
    </row>
    <row r="2639" spans="1:103" x14ac:dyDescent="0.2">
      <c r="A2639" s="60"/>
      <c r="B2639" s="60"/>
      <c r="C2639" s="60"/>
      <c r="D2639" s="60"/>
      <c r="E2639" s="60"/>
      <c r="F2639" s="60"/>
      <c r="G2639" s="60"/>
      <c r="H2639" s="60"/>
      <c r="I2639" s="60"/>
      <c r="J2639" s="60"/>
      <c r="K2639" s="60"/>
      <c r="L2639" s="60"/>
      <c r="M2639" s="60"/>
      <c r="N2639" s="60"/>
      <c r="O2639" s="60"/>
      <c r="P2639" s="60"/>
      <c r="Q2639" s="60"/>
      <c r="R2639" s="334">
        <v>7726</v>
      </c>
      <c r="S2639" s="319" t="s">
        <v>356</v>
      </c>
      <c r="BE2639" s="60"/>
      <c r="BR2639" s="60"/>
      <c r="BX2639" s="151"/>
      <c r="CB2639" s="151"/>
      <c r="CM2639" s="151"/>
      <c r="CO2639" s="151"/>
      <c r="CT2639" s="151"/>
      <c r="CY2639" s="151"/>
    </row>
    <row r="2640" spans="1:103" x14ac:dyDescent="0.2">
      <c r="A2640" s="60"/>
      <c r="B2640" s="60"/>
      <c r="C2640" s="60"/>
      <c r="D2640" s="60"/>
      <c r="E2640" s="60"/>
      <c r="F2640" s="60"/>
      <c r="G2640" s="60"/>
      <c r="H2640" s="60"/>
      <c r="I2640" s="60"/>
      <c r="J2640" s="60"/>
      <c r="K2640" s="60"/>
      <c r="L2640" s="60"/>
      <c r="M2640" s="60"/>
      <c r="N2640" s="60"/>
      <c r="O2640" s="60"/>
      <c r="P2640" s="60"/>
      <c r="Q2640" s="60"/>
      <c r="R2640" s="334">
        <v>7727</v>
      </c>
      <c r="S2640" s="319" t="s">
        <v>356</v>
      </c>
      <c r="BE2640" s="60"/>
      <c r="BR2640" s="60"/>
      <c r="BX2640" s="151"/>
      <c r="CB2640" s="151"/>
      <c r="CM2640" s="151"/>
      <c r="CO2640" s="151"/>
      <c r="CT2640" s="151"/>
      <c r="CY2640" s="151"/>
    </row>
    <row r="2641" spans="1:103" x14ac:dyDescent="0.2">
      <c r="A2641" s="60"/>
      <c r="B2641" s="60"/>
      <c r="C2641" s="60"/>
      <c r="D2641" s="60"/>
      <c r="E2641" s="60"/>
      <c r="F2641" s="60"/>
      <c r="G2641" s="60"/>
      <c r="H2641" s="60"/>
      <c r="I2641" s="60"/>
      <c r="J2641" s="60"/>
      <c r="K2641" s="60"/>
      <c r="L2641" s="60"/>
      <c r="M2641" s="60"/>
      <c r="N2641" s="60"/>
      <c r="O2641" s="60"/>
      <c r="P2641" s="60"/>
      <c r="Q2641" s="60"/>
      <c r="R2641" s="334">
        <v>7728</v>
      </c>
      <c r="S2641" s="319" t="s">
        <v>356</v>
      </c>
      <c r="BE2641" s="60"/>
      <c r="BR2641" s="60"/>
      <c r="BX2641" s="151"/>
      <c r="CB2641" s="151"/>
      <c r="CM2641" s="151"/>
      <c r="CO2641" s="151"/>
      <c r="CT2641" s="151"/>
      <c r="CY2641" s="151"/>
    </row>
    <row r="2642" spans="1:103" x14ac:dyDescent="0.2">
      <c r="A2642" s="60"/>
      <c r="B2642" s="60"/>
      <c r="C2642" s="60"/>
      <c r="D2642" s="60"/>
      <c r="E2642" s="60"/>
      <c r="F2642" s="60"/>
      <c r="G2642" s="60"/>
      <c r="H2642" s="60"/>
      <c r="I2642" s="60"/>
      <c r="J2642" s="60"/>
      <c r="K2642" s="60"/>
      <c r="L2642" s="60"/>
      <c r="M2642" s="60"/>
      <c r="N2642" s="60"/>
      <c r="O2642" s="60"/>
      <c r="P2642" s="60"/>
      <c r="Q2642" s="60"/>
      <c r="R2642" s="334">
        <v>7730</v>
      </c>
      <c r="S2642" s="319" t="s">
        <v>356</v>
      </c>
      <c r="BE2642" s="60"/>
      <c r="BR2642" s="60"/>
      <c r="BX2642" s="151"/>
      <c r="CB2642" s="151"/>
      <c r="CM2642" s="151"/>
      <c r="CO2642" s="151"/>
      <c r="CT2642" s="151"/>
      <c r="CY2642" s="151"/>
    </row>
    <row r="2643" spans="1:103" x14ac:dyDescent="0.2">
      <c r="A2643" s="60"/>
      <c r="B2643" s="60"/>
      <c r="C2643" s="60"/>
      <c r="D2643" s="60"/>
      <c r="E2643" s="60"/>
      <c r="F2643" s="60"/>
      <c r="G2643" s="60"/>
      <c r="H2643" s="60"/>
      <c r="I2643" s="60"/>
      <c r="J2643" s="60"/>
      <c r="K2643" s="60"/>
      <c r="L2643" s="60"/>
      <c r="M2643" s="60"/>
      <c r="N2643" s="60"/>
      <c r="O2643" s="60"/>
      <c r="P2643" s="60"/>
      <c r="Q2643" s="60"/>
      <c r="R2643" s="334">
        <v>7731</v>
      </c>
      <c r="S2643" s="319" t="s">
        <v>356</v>
      </c>
      <c r="BE2643" s="60"/>
      <c r="BR2643" s="60"/>
      <c r="BX2643" s="151"/>
      <c r="CB2643" s="151"/>
      <c r="CM2643" s="151"/>
      <c r="CO2643" s="151"/>
      <c r="CT2643" s="151"/>
      <c r="CY2643" s="151"/>
    </row>
    <row r="2644" spans="1:103" x14ac:dyDescent="0.2">
      <c r="A2644" s="60"/>
      <c r="B2644" s="60"/>
      <c r="C2644" s="60"/>
      <c r="D2644" s="60"/>
      <c r="E2644" s="60"/>
      <c r="F2644" s="60"/>
      <c r="G2644" s="60"/>
      <c r="H2644" s="60"/>
      <c r="I2644" s="60"/>
      <c r="J2644" s="60"/>
      <c r="K2644" s="60"/>
      <c r="L2644" s="60"/>
      <c r="M2644" s="60"/>
      <c r="N2644" s="60"/>
      <c r="O2644" s="60"/>
      <c r="P2644" s="60"/>
      <c r="Q2644" s="60"/>
      <c r="R2644" s="334">
        <v>7732</v>
      </c>
      <c r="S2644" s="319" t="s">
        <v>356</v>
      </c>
      <c r="BE2644" s="60"/>
      <c r="BR2644" s="60"/>
      <c r="BX2644" s="151"/>
      <c r="CB2644" s="151"/>
      <c r="CM2644" s="151"/>
      <c r="CO2644" s="151"/>
      <c r="CT2644" s="151"/>
      <c r="CY2644" s="151"/>
    </row>
    <row r="2645" spans="1:103" x14ac:dyDescent="0.2">
      <c r="A2645" s="60"/>
      <c r="B2645" s="60"/>
      <c r="C2645" s="60"/>
      <c r="D2645" s="60"/>
      <c r="E2645" s="60"/>
      <c r="F2645" s="60"/>
      <c r="G2645" s="60"/>
      <c r="H2645" s="60"/>
      <c r="I2645" s="60"/>
      <c r="J2645" s="60"/>
      <c r="K2645" s="60"/>
      <c r="L2645" s="60"/>
      <c r="M2645" s="60"/>
      <c r="N2645" s="60"/>
      <c r="O2645" s="60"/>
      <c r="P2645" s="60"/>
      <c r="Q2645" s="60"/>
      <c r="R2645" s="334">
        <v>7733</v>
      </c>
      <c r="S2645" s="319" t="s">
        <v>356</v>
      </c>
      <c r="BE2645" s="60"/>
      <c r="BR2645" s="60"/>
      <c r="BX2645" s="151"/>
      <c r="CB2645" s="151"/>
      <c r="CM2645" s="151"/>
      <c r="CO2645" s="151"/>
      <c r="CT2645" s="151"/>
      <c r="CY2645" s="151"/>
    </row>
    <row r="2646" spans="1:103" x14ac:dyDescent="0.2">
      <c r="A2646" s="60"/>
      <c r="B2646" s="60"/>
      <c r="C2646" s="60"/>
      <c r="D2646" s="60"/>
      <c r="E2646" s="60"/>
      <c r="F2646" s="60"/>
      <c r="G2646" s="60"/>
      <c r="H2646" s="60"/>
      <c r="I2646" s="60"/>
      <c r="J2646" s="60"/>
      <c r="K2646" s="60"/>
      <c r="L2646" s="60"/>
      <c r="M2646" s="60"/>
      <c r="N2646" s="60"/>
      <c r="O2646" s="60"/>
      <c r="P2646" s="60"/>
      <c r="Q2646" s="60"/>
      <c r="R2646" s="334">
        <v>7734</v>
      </c>
      <c r="S2646" s="319" t="s">
        <v>356</v>
      </c>
      <c r="BE2646" s="60"/>
      <c r="BR2646" s="60"/>
      <c r="BX2646" s="151"/>
      <c r="CB2646" s="151"/>
      <c r="CM2646" s="151"/>
      <c r="CO2646" s="151"/>
      <c r="CT2646" s="151"/>
      <c r="CY2646" s="151"/>
    </row>
    <row r="2647" spans="1:103" x14ac:dyDescent="0.2">
      <c r="A2647" s="60"/>
      <c r="B2647" s="60"/>
      <c r="C2647" s="60"/>
      <c r="D2647" s="60"/>
      <c r="E2647" s="60"/>
      <c r="F2647" s="60"/>
      <c r="G2647" s="60"/>
      <c r="H2647" s="60"/>
      <c r="I2647" s="60"/>
      <c r="J2647" s="60"/>
      <c r="K2647" s="60"/>
      <c r="L2647" s="60"/>
      <c r="M2647" s="60"/>
      <c r="N2647" s="60"/>
      <c r="O2647" s="60"/>
      <c r="P2647" s="60"/>
      <c r="Q2647" s="60"/>
      <c r="R2647" s="334">
        <v>7735</v>
      </c>
      <c r="S2647" s="319" t="s">
        <v>356</v>
      </c>
      <c r="BE2647" s="60"/>
      <c r="BR2647" s="60"/>
      <c r="BX2647" s="151"/>
      <c r="CB2647" s="151"/>
      <c r="CM2647" s="151"/>
      <c r="CO2647" s="151"/>
      <c r="CT2647" s="151"/>
      <c r="CY2647" s="151"/>
    </row>
    <row r="2648" spans="1:103" x14ac:dyDescent="0.2">
      <c r="A2648" s="60"/>
      <c r="B2648" s="60"/>
      <c r="C2648" s="60"/>
      <c r="D2648" s="60"/>
      <c r="E2648" s="60"/>
      <c r="F2648" s="60"/>
      <c r="G2648" s="60"/>
      <c r="H2648" s="60"/>
      <c r="I2648" s="60"/>
      <c r="J2648" s="60"/>
      <c r="K2648" s="60"/>
      <c r="L2648" s="60"/>
      <c r="M2648" s="60"/>
      <c r="N2648" s="60"/>
      <c r="O2648" s="60"/>
      <c r="P2648" s="60"/>
      <c r="Q2648" s="60"/>
      <c r="R2648" s="334">
        <v>7737</v>
      </c>
      <c r="S2648" s="319" t="s">
        <v>356</v>
      </c>
      <c r="BE2648" s="60"/>
      <c r="BR2648" s="60"/>
      <c r="BX2648" s="151"/>
      <c r="CB2648" s="151"/>
      <c r="CM2648" s="151"/>
      <c r="CO2648" s="151"/>
      <c r="CT2648" s="151"/>
      <c r="CY2648" s="151"/>
    </row>
    <row r="2649" spans="1:103" x14ac:dyDescent="0.2">
      <c r="A2649" s="60"/>
      <c r="B2649" s="60"/>
      <c r="C2649" s="60"/>
      <c r="D2649" s="60"/>
      <c r="E2649" s="60"/>
      <c r="F2649" s="60"/>
      <c r="G2649" s="60"/>
      <c r="H2649" s="60"/>
      <c r="I2649" s="60"/>
      <c r="J2649" s="60"/>
      <c r="K2649" s="60"/>
      <c r="L2649" s="60"/>
      <c r="M2649" s="60"/>
      <c r="N2649" s="60"/>
      <c r="O2649" s="60"/>
      <c r="P2649" s="60"/>
      <c r="Q2649" s="60"/>
      <c r="R2649" s="334">
        <v>7738</v>
      </c>
      <c r="S2649" s="319" t="s">
        <v>356</v>
      </c>
      <c r="BE2649" s="60"/>
      <c r="BR2649" s="60"/>
      <c r="BX2649" s="151"/>
      <c r="CB2649" s="151"/>
      <c r="CM2649" s="151"/>
      <c r="CO2649" s="151"/>
      <c r="CT2649" s="151"/>
      <c r="CY2649" s="151"/>
    </row>
    <row r="2650" spans="1:103" x14ac:dyDescent="0.2">
      <c r="A2650" s="60"/>
      <c r="B2650" s="60"/>
      <c r="C2650" s="60"/>
      <c r="D2650" s="60"/>
      <c r="E2650" s="60"/>
      <c r="F2650" s="60"/>
      <c r="G2650" s="60"/>
      <c r="H2650" s="60"/>
      <c r="I2650" s="60"/>
      <c r="J2650" s="60"/>
      <c r="K2650" s="60"/>
      <c r="L2650" s="60"/>
      <c r="M2650" s="60"/>
      <c r="N2650" s="60"/>
      <c r="O2650" s="60"/>
      <c r="P2650" s="60"/>
      <c r="Q2650" s="60"/>
      <c r="R2650" s="334">
        <v>7739</v>
      </c>
      <c r="S2650" s="319" t="s">
        <v>356</v>
      </c>
      <c r="BE2650" s="60"/>
      <c r="BR2650" s="60"/>
      <c r="BX2650" s="151"/>
      <c r="CB2650" s="151"/>
      <c r="CM2650" s="151"/>
      <c r="CO2650" s="151"/>
      <c r="CT2650" s="151"/>
      <c r="CY2650" s="151"/>
    </row>
    <row r="2651" spans="1:103" x14ac:dyDescent="0.2">
      <c r="A2651" s="60"/>
      <c r="B2651" s="60"/>
      <c r="C2651" s="60"/>
      <c r="D2651" s="60"/>
      <c r="E2651" s="60"/>
      <c r="F2651" s="60"/>
      <c r="G2651" s="60"/>
      <c r="H2651" s="60"/>
      <c r="I2651" s="60"/>
      <c r="J2651" s="60"/>
      <c r="K2651" s="60"/>
      <c r="L2651" s="60"/>
      <c r="M2651" s="60"/>
      <c r="N2651" s="60"/>
      <c r="O2651" s="60"/>
      <c r="P2651" s="60"/>
      <c r="Q2651" s="60"/>
      <c r="R2651" s="334">
        <v>7740</v>
      </c>
      <c r="S2651" s="319" t="s">
        <v>356</v>
      </c>
      <c r="BE2651" s="60"/>
      <c r="BR2651" s="60"/>
      <c r="BX2651" s="151"/>
      <c r="CB2651" s="151"/>
      <c r="CM2651" s="151"/>
      <c r="CO2651" s="151"/>
      <c r="CT2651" s="151"/>
      <c r="CY2651" s="151"/>
    </row>
    <row r="2652" spans="1:103" x14ac:dyDescent="0.2">
      <c r="A2652" s="60"/>
      <c r="B2652" s="60"/>
      <c r="C2652" s="60"/>
      <c r="D2652" s="60"/>
      <c r="E2652" s="60"/>
      <c r="F2652" s="60"/>
      <c r="G2652" s="60"/>
      <c r="H2652" s="60"/>
      <c r="I2652" s="60"/>
      <c r="J2652" s="60"/>
      <c r="K2652" s="60"/>
      <c r="L2652" s="60"/>
      <c r="M2652" s="60"/>
      <c r="N2652" s="60"/>
      <c r="O2652" s="60"/>
      <c r="P2652" s="60"/>
      <c r="Q2652" s="60"/>
      <c r="R2652" s="334">
        <v>7746</v>
      </c>
      <c r="S2652" s="319" t="s">
        <v>356</v>
      </c>
      <c r="BE2652" s="60"/>
      <c r="BR2652" s="60"/>
      <c r="BX2652" s="151"/>
      <c r="CB2652" s="151"/>
      <c r="CM2652" s="151"/>
      <c r="CO2652" s="151"/>
      <c r="CT2652" s="151"/>
      <c r="CY2652" s="151"/>
    </row>
    <row r="2653" spans="1:103" x14ac:dyDescent="0.2">
      <c r="A2653" s="60"/>
      <c r="B2653" s="60"/>
      <c r="C2653" s="60"/>
      <c r="D2653" s="60"/>
      <c r="E2653" s="60"/>
      <c r="F2653" s="60"/>
      <c r="G2653" s="60"/>
      <c r="H2653" s="60"/>
      <c r="I2653" s="60"/>
      <c r="J2653" s="60"/>
      <c r="K2653" s="60"/>
      <c r="L2653" s="60"/>
      <c r="M2653" s="60"/>
      <c r="N2653" s="60"/>
      <c r="O2653" s="60"/>
      <c r="P2653" s="60"/>
      <c r="Q2653" s="60"/>
      <c r="R2653" s="334">
        <v>7747</v>
      </c>
      <c r="S2653" s="319" t="s">
        <v>356</v>
      </c>
      <c r="BE2653" s="60"/>
      <c r="BR2653" s="60"/>
      <c r="BX2653" s="151"/>
      <c r="CB2653" s="151"/>
      <c r="CM2653" s="151"/>
      <c r="CO2653" s="151"/>
      <c r="CT2653" s="151"/>
      <c r="CY2653" s="151"/>
    </row>
    <row r="2654" spans="1:103" x14ac:dyDescent="0.2">
      <c r="A2654" s="60"/>
      <c r="B2654" s="60"/>
      <c r="C2654" s="60"/>
      <c r="D2654" s="60"/>
      <c r="E2654" s="60"/>
      <c r="F2654" s="60"/>
      <c r="G2654" s="60"/>
      <c r="H2654" s="60"/>
      <c r="I2654" s="60"/>
      <c r="J2654" s="60"/>
      <c r="K2654" s="60"/>
      <c r="L2654" s="60"/>
      <c r="M2654" s="60"/>
      <c r="N2654" s="60"/>
      <c r="O2654" s="60"/>
      <c r="P2654" s="60"/>
      <c r="Q2654" s="60"/>
      <c r="R2654" s="334">
        <v>7748</v>
      </c>
      <c r="S2654" s="319" t="s">
        <v>356</v>
      </c>
      <c r="BE2654" s="60"/>
      <c r="BR2654" s="60"/>
      <c r="BX2654" s="151"/>
      <c r="CB2654" s="151"/>
      <c r="CM2654" s="151"/>
      <c r="CO2654" s="151"/>
      <c r="CT2654" s="151"/>
      <c r="CY2654" s="151"/>
    </row>
    <row r="2655" spans="1:103" x14ac:dyDescent="0.2">
      <c r="A2655" s="60"/>
      <c r="B2655" s="60"/>
      <c r="C2655" s="60"/>
      <c r="D2655" s="60"/>
      <c r="E2655" s="60"/>
      <c r="F2655" s="60"/>
      <c r="G2655" s="60"/>
      <c r="H2655" s="60"/>
      <c r="I2655" s="60"/>
      <c r="J2655" s="60"/>
      <c r="K2655" s="60"/>
      <c r="L2655" s="60"/>
      <c r="M2655" s="60"/>
      <c r="N2655" s="60"/>
      <c r="O2655" s="60"/>
      <c r="P2655" s="60"/>
      <c r="Q2655" s="60"/>
      <c r="R2655" s="334">
        <v>7750</v>
      </c>
      <c r="S2655" s="319" t="s">
        <v>356</v>
      </c>
      <c r="BE2655" s="60"/>
      <c r="BR2655" s="60"/>
      <c r="BX2655" s="151"/>
      <c r="CB2655" s="151"/>
      <c r="CM2655" s="151"/>
      <c r="CO2655" s="151"/>
      <c r="CT2655" s="151"/>
      <c r="CY2655" s="151"/>
    </row>
    <row r="2656" spans="1:103" x14ac:dyDescent="0.2">
      <c r="A2656" s="60"/>
      <c r="B2656" s="60"/>
      <c r="C2656" s="60"/>
      <c r="D2656" s="60"/>
      <c r="E2656" s="60"/>
      <c r="F2656" s="60"/>
      <c r="G2656" s="60"/>
      <c r="H2656" s="60"/>
      <c r="I2656" s="60"/>
      <c r="J2656" s="60"/>
      <c r="K2656" s="60"/>
      <c r="L2656" s="60"/>
      <c r="M2656" s="60"/>
      <c r="N2656" s="60"/>
      <c r="O2656" s="60"/>
      <c r="P2656" s="60"/>
      <c r="Q2656" s="60"/>
      <c r="R2656" s="334">
        <v>7751</v>
      </c>
      <c r="S2656" s="319" t="s">
        <v>356</v>
      </c>
      <c r="BE2656" s="60"/>
      <c r="BR2656" s="60"/>
      <c r="BX2656" s="151"/>
      <c r="CB2656" s="151"/>
      <c r="CM2656" s="151"/>
      <c r="CO2656" s="151"/>
      <c r="CT2656" s="151"/>
      <c r="CY2656" s="151"/>
    </row>
    <row r="2657" spans="1:103" x14ac:dyDescent="0.2">
      <c r="A2657" s="60"/>
      <c r="B2657" s="60"/>
      <c r="C2657" s="60"/>
      <c r="D2657" s="60"/>
      <c r="E2657" s="60"/>
      <c r="F2657" s="60"/>
      <c r="G2657" s="60"/>
      <c r="H2657" s="60"/>
      <c r="I2657" s="60"/>
      <c r="J2657" s="60"/>
      <c r="K2657" s="60"/>
      <c r="L2657" s="60"/>
      <c r="M2657" s="60"/>
      <c r="N2657" s="60"/>
      <c r="O2657" s="60"/>
      <c r="P2657" s="60"/>
      <c r="Q2657" s="60"/>
      <c r="R2657" s="334">
        <v>7752</v>
      </c>
      <c r="S2657" s="319" t="s">
        <v>356</v>
      </c>
      <c r="BE2657" s="60"/>
      <c r="BR2657" s="60"/>
      <c r="BX2657" s="151"/>
      <c r="CB2657" s="151"/>
      <c r="CM2657" s="151"/>
      <c r="CO2657" s="151"/>
      <c r="CT2657" s="151"/>
      <c r="CY2657" s="151"/>
    </row>
    <row r="2658" spans="1:103" x14ac:dyDescent="0.2">
      <c r="A2658" s="60"/>
      <c r="B2658" s="60"/>
      <c r="C2658" s="60"/>
      <c r="D2658" s="60"/>
      <c r="E2658" s="60"/>
      <c r="F2658" s="60"/>
      <c r="G2658" s="60"/>
      <c r="H2658" s="60"/>
      <c r="I2658" s="60"/>
      <c r="J2658" s="60"/>
      <c r="K2658" s="60"/>
      <c r="L2658" s="60"/>
      <c r="M2658" s="60"/>
      <c r="N2658" s="60"/>
      <c r="O2658" s="60"/>
      <c r="P2658" s="60"/>
      <c r="Q2658" s="60"/>
      <c r="R2658" s="334">
        <v>7753</v>
      </c>
      <c r="S2658" s="319" t="s">
        <v>356</v>
      </c>
      <c r="BE2658" s="60"/>
      <c r="BR2658" s="60"/>
      <c r="BX2658" s="151"/>
      <c r="CB2658" s="151"/>
      <c r="CM2658" s="151"/>
      <c r="CO2658" s="151"/>
      <c r="CT2658" s="151"/>
      <c r="CY2658" s="151"/>
    </row>
    <row r="2659" spans="1:103" x14ac:dyDescent="0.2">
      <c r="A2659" s="60"/>
      <c r="B2659" s="60"/>
      <c r="C2659" s="60"/>
      <c r="D2659" s="60"/>
      <c r="E2659" s="60"/>
      <c r="F2659" s="60"/>
      <c r="G2659" s="60"/>
      <c r="H2659" s="60"/>
      <c r="I2659" s="60"/>
      <c r="J2659" s="60"/>
      <c r="K2659" s="60"/>
      <c r="L2659" s="60"/>
      <c r="M2659" s="60"/>
      <c r="N2659" s="60"/>
      <c r="O2659" s="60"/>
      <c r="P2659" s="60"/>
      <c r="Q2659" s="60"/>
      <c r="R2659" s="334">
        <v>7754</v>
      </c>
      <c r="S2659" s="319" t="s">
        <v>356</v>
      </c>
      <c r="BE2659" s="60"/>
      <c r="BR2659" s="60"/>
      <c r="BX2659" s="151"/>
      <c r="CB2659" s="151"/>
      <c r="CM2659" s="151"/>
      <c r="CO2659" s="151"/>
      <c r="CT2659" s="151"/>
      <c r="CY2659" s="151"/>
    </row>
    <row r="2660" spans="1:103" x14ac:dyDescent="0.2">
      <c r="A2660" s="60"/>
      <c r="B2660" s="60"/>
      <c r="C2660" s="60"/>
      <c r="D2660" s="60"/>
      <c r="E2660" s="60"/>
      <c r="F2660" s="60"/>
      <c r="G2660" s="60"/>
      <c r="H2660" s="60"/>
      <c r="I2660" s="60"/>
      <c r="J2660" s="60"/>
      <c r="K2660" s="60"/>
      <c r="L2660" s="60"/>
      <c r="M2660" s="60"/>
      <c r="N2660" s="60"/>
      <c r="O2660" s="60"/>
      <c r="P2660" s="60"/>
      <c r="Q2660" s="60"/>
      <c r="R2660" s="334">
        <v>7755</v>
      </c>
      <c r="S2660" s="319" t="s">
        <v>356</v>
      </c>
      <c r="BE2660" s="60"/>
      <c r="BR2660" s="60"/>
      <c r="BX2660" s="151"/>
      <c r="CB2660" s="151"/>
      <c r="CM2660" s="151"/>
      <c r="CO2660" s="151"/>
      <c r="CT2660" s="151"/>
      <c r="CY2660" s="151"/>
    </row>
    <row r="2661" spans="1:103" x14ac:dyDescent="0.2">
      <c r="A2661" s="60"/>
      <c r="B2661" s="60"/>
      <c r="C2661" s="60"/>
      <c r="D2661" s="60"/>
      <c r="E2661" s="60"/>
      <c r="F2661" s="60"/>
      <c r="G2661" s="60"/>
      <c r="H2661" s="60"/>
      <c r="I2661" s="60"/>
      <c r="J2661" s="60"/>
      <c r="K2661" s="60"/>
      <c r="L2661" s="60"/>
      <c r="M2661" s="60"/>
      <c r="N2661" s="60"/>
      <c r="O2661" s="60"/>
      <c r="P2661" s="60"/>
      <c r="Q2661" s="60"/>
      <c r="R2661" s="334">
        <v>7756</v>
      </c>
      <c r="S2661" s="319" t="s">
        <v>356</v>
      </c>
      <c r="BE2661" s="60"/>
      <c r="BR2661" s="60"/>
      <c r="BX2661" s="151"/>
      <c r="CB2661" s="151"/>
      <c r="CM2661" s="151"/>
      <c r="CO2661" s="151"/>
      <c r="CT2661" s="151"/>
      <c r="CY2661" s="151"/>
    </row>
    <row r="2662" spans="1:103" x14ac:dyDescent="0.2">
      <c r="A2662" s="60"/>
      <c r="B2662" s="60"/>
      <c r="C2662" s="60"/>
      <c r="D2662" s="60"/>
      <c r="E2662" s="60"/>
      <c r="F2662" s="60"/>
      <c r="G2662" s="60"/>
      <c r="H2662" s="60"/>
      <c r="I2662" s="60"/>
      <c r="J2662" s="60"/>
      <c r="K2662" s="60"/>
      <c r="L2662" s="60"/>
      <c r="M2662" s="60"/>
      <c r="N2662" s="60"/>
      <c r="O2662" s="60"/>
      <c r="P2662" s="60"/>
      <c r="Q2662" s="60"/>
      <c r="R2662" s="334">
        <v>7757</v>
      </c>
      <c r="S2662" s="319" t="s">
        <v>356</v>
      </c>
      <c r="BE2662" s="60"/>
      <c r="BR2662" s="60"/>
      <c r="BX2662" s="151"/>
      <c r="CB2662" s="151"/>
      <c r="CM2662" s="151"/>
      <c r="CO2662" s="151"/>
      <c r="CT2662" s="151"/>
      <c r="CY2662" s="151"/>
    </row>
    <row r="2663" spans="1:103" x14ac:dyDescent="0.2">
      <c r="A2663" s="60"/>
      <c r="B2663" s="60"/>
      <c r="C2663" s="60"/>
      <c r="D2663" s="60"/>
      <c r="E2663" s="60"/>
      <c r="F2663" s="60"/>
      <c r="G2663" s="60"/>
      <c r="H2663" s="60"/>
      <c r="I2663" s="60"/>
      <c r="J2663" s="60"/>
      <c r="K2663" s="60"/>
      <c r="L2663" s="60"/>
      <c r="M2663" s="60"/>
      <c r="N2663" s="60"/>
      <c r="O2663" s="60"/>
      <c r="P2663" s="60"/>
      <c r="Q2663" s="60"/>
      <c r="R2663" s="334">
        <v>7758</v>
      </c>
      <c r="S2663" s="319" t="s">
        <v>356</v>
      </c>
      <c r="BE2663" s="60"/>
      <c r="BR2663" s="60"/>
      <c r="BX2663" s="151"/>
      <c r="CB2663" s="151"/>
      <c r="CM2663" s="151"/>
      <c r="CO2663" s="151"/>
      <c r="CT2663" s="151"/>
      <c r="CY2663" s="151"/>
    </row>
    <row r="2664" spans="1:103" x14ac:dyDescent="0.2">
      <c r="A2664" s="60"/>
      <c r="B2664" s="60"/>
      <c r="C2664" s="60"/>
      <c r="D2664" s="60"/>
      <c r="E2664" s="60"/>
      <c r="F2664" s="60"/>
      <c r="G2664" s="60"/>
      <c r="H2664" s="60"/>
      <c r="I2664" s="60"/>
      <c r="J2664" s="60"/>
      <c r="K2664" s="60"/>
      <c r="L2664" s="60"/>
      <c r="M2664" s="60"/>
      <c r="N2664" s="60"/>
      <c r="O2664" s="60"/>
      <c r="P2664" s="60"/>
      <c r="Q2664" s="60"/>
      <c r="R2664" s="334">
        <v>7760</v>
      </c>
      <c r="S2664" s="319" t="s">
        <v>356</v>
      </c>
      <c r="BE2664" s="60"/>
      <c r="BR2664" s="60"/>
      <c r="BX2664" s="151"/>
      <c r="CB2664" s="151"/>
      <c r="CM2664" s="151"/>
      <c r="CO2664" s="151"/>
      <c r="CT2664" s="151"/>
      <c r="CY2664" s="151"/>
    </row>
    <row r="2665" spans="1:103" x14ac:dyDescent="0.2">
      <c r="A2665" s="60"/>
      <c r="B2665" s="60"/>
      <c r="C2665" s="60"/>
      <c r="D2665" s="60"/>
      <c r="E2665" s="60"/>
      <c r="F2665" s="60"/>
      <c r="G2665" s="60"/>
      <c r="H2665" s="60"/>
      <c r="I2665" s="60"/>
      <c r="J2665" s="60"/>
      <c r="K2665" s="60"/>
      <c r="L2665" s="60"/>
      <c r="M2665" s="60"/>
      <c r="N2665" s="60"/>
      <c r="O2665" s="60"/>
      <c r="P2665" s="60"/>
      <c r="Q2665" s="60"/>
      <c r="R2665" s="334">
        <v>7762</v>
      </c>
      <c r="S2665" s="319" t="s">
        <v>356</v>
      </c>
      <c r="BE2665" s="60"/>
      <c r="BR2665" s="60"/>
      <c r="BX2665" s="151"/>
      <c r="CB2665" s="151"/>
      <c r="CM2665" s="151"/>
      <c r="CO2665" s="151"/>
      <c r="CT2665" s="151"/>
      <c r="CY2665" s="151"/>
    </row>
    <row r="2666" spans="1:103" x14ac:dyDescent="0.2">
      <c r="A2666" s="60"/>
      <c r="B2666" s="60"/>
      <c r="C2666" s="60"/>
      <c r="D2666" s="60"/>
      <c r="E2666" s="60"/>
      <c r="F2666" s="60"/>
      <c r="G2666" s="60"/>
      <c r="H2666" s="60"/>
      <c r="I2666" s="60"/>
      <c r="J2666" s="60"/>
      <c r="K2666" s="60"/>
      <c r="L2666" s="60"/>
      <c r="M2666" s="60"/>
      <c r="N2666" s="60"/>
      <c r="O2666" s="60"/>
      <c r="P2666" s="60"/>
      <c r="Q2666" s="60"/>
      <c r="R2666" s="334">
        <v>7763</v>
      </c>
      <c r="S2666" s="319" t="s">
        <v>356</v>
      </c>
      <c r="BE2666" s="60"/>
      <c r="BR2666" s="60"/>
      <c r="BX2666" s="151"/>
      <c r="CB2666" s="151"/>
      <c r="CM2666" s="151"/>
      <c r="CO2666" s="151"/>
      <c r="CT2666" s="151"/>
      <c r="CY2666" s="151"/>
    </row>
    <row r="2667" spans="1:103" x14ac:dyDescent="0.2">
      <c r="A2667" s="60"/>
      <c r="B2667" s="60"/>
      <c r="C2667" s="60"/>
      <c r="D2667" s="60"/>
      <c r="E2667" s="60"/>
      <c r="F2667" s="60"/>
      <c r="G2667" s="60"/>
      <c r="H2667" s="60"/>
      <c r="I2667" s="60"/>
      <c r="J2667" s="60"/>
      <c r="K2667" s="60"/>
      <c r="L2667" s="60"/>
      <c r="M2667" s="60"/>
      <c r="N2667" s="60"/>
      <c r="O2667" s="60"/>
      <c r="P2667" s="60"/>
      <c r="Q2667" s="60"/>
      <c r="R2667" s="334">
        <v>7764</v>
      </c>
      <c r="S2667" s="319" t="s">
        <v>356</v>
      </c>
      <c r="BE2667" s="60"/>
      <c r="BR2667" s="60"/>
      <c r="BX2667" s="151"/>
      <c r="CB2667" s="151"/>
      <c r="CM2667" s="151"/>
      <c r="CO2667" s="151"/>
      <c r="CT2667" s="151"/>
      <c r="CY2667" s="151"/>
    </row>
    <row r="2668" spans="1:103" x14ac:dyDescent="0.2">
      <c r="A2668" s="60"/>
      <c r="B2668" s="60"/>
      <c r="C2668" s="60"/>
      <c r="D2668" s="60"/>
      <c r="E2668" s="60"/>
      <c r="F2668" s="60"/>
      <c r="G2668" s="60"/>
      <c r="H2668" s="60"/>
      <c r="I2668" s="60"/>
      <c r="J2668" s="60"/>
      <c r="K2668" s="60"/>
      <c r="L2668" s="60"/>
      <c r="M2668" s="60"/>
      <c r="N2668" s="60"/>
      <c r="O2668" s="60"/>
      <c r="P2668" s="60"/>
      <c r="Q2668" s="60"/>
      <c r="R2668" s="334">
        <v>7765</v>
      </c>
      <c r="S2668" s="319" t="s">
        <v>356</v>
      </c>
      <c r="BE2668" s="60"/>
      <c r="BR2668" s="60"/>
      <c r="BX2668" s="151"/>
      <c r="CB2668" s="151"/>
      <c r="CM2668" s="151"/>
      <c r="CO2668" s="151"/>
      <c r="CT2668" s="151"/>
      <c r="CY2668" s="151"/>
    </row>
    <row r="2669" spans="1:103" x14ac:dyDescent="0.2">
      <c r="A2669" s="60"/>
      <c r="B2669" s="60"/>
      <c r="C2669" s="60"/>
      <c r="D2669" s="60"/>
      <c r="E2669" s="60"/>
      <c r="F2669" s="60"/>
      <c r="G2669" s="60"/>
      <c r="H2669" s="60"/>
      <c r="I2669" s="60"/>
      <c r="J2669" s="60"/>
      <c r="K2669" s="60"/>
      <c r="L2669" s="60"/>
      <c r="M2669" s="60"/>
      <c r="N2669" s="60"/>
      <c r="O2669" s="60"/>
      <c r="P2669" s="60"/>
      <c r="Q2669" s="60"/>
      <c r="R2669" s="334">
        <v>7799</v>
      </c>
      <c r="S2669" s="319" t="s">
        <v>356</v>
      </c>
      <c r="BE2669" s="60"/>
      <c r="BR2669" s="60"/>
      <c r="BX2669" s="151"/>
      <c r="CB2669" s="151"/>
      <c r="CM2669" s="151"/>
      <c r="CO2669" s="151"/>
      <c r="CT2669" s="151"/>
      <c r="CY2669" s="151"/>
    </row>
    <row r="2670" spans="1:103" x14ac:dyDescent="0.2">
      <c r="A2670" s="60"/>
      <c r="B2670" s="60"/>
      <c r="C2670" s="60"/>
      <c r="D2670" s="60"/>
      <c r="E2670" s="60"/>
      <c r="F2670" s="60"/>
      <c r="G2670" s="60"/>
      <c r="H2670" s="60"/>
      <c r="I2670" s="60"/>
      <c r="J2670" s="60"/>
      <c r="K2670" s="60"/>
      <c r="L2670" s="60"/>
      <c r="M2670" s="60"/>
      <c r="N2670" s="60"/>
      <c r="O2670" s="60"/>
      <c r="P2670" s="60"/>
      <c r="Q2670" s="60"/>
      <c r="R2670" s="334">
        <v>7801</v>
      </c>
      <c r="S2670" s="319" t="s">
        <v>356</v>
      </c>
      <c r="BE2670" s="60"/>
      <c r="BR2670" s="60"/>
      <c r="BX2670" s="151"/>
      <c r="CB2670" s="151"/>
      <c r="CM2670" s="151"/>
      <c r="CO2670" s="151"/>
      <c r="CT2670" s="151"/>
      <c r="CY2670" s="151"/>
    </row>
    <row r="2671" spans="1:103" x14ac:dyDescent="0.2">
      <c r="A2671" s="60"/>
      <c r="B2671" s="60"/>
      <c r="C2671" s="60"/>
      <c r="D2671" s="60"/>
      <c r="E2671" s="60"/>
      <c r="F2671" s="60"/>
      <c r="G2671" s="60"/>
      <c r="H2671" s="60"/>
      <c r="I2671" s="60"/>
      <c r="J2671" s="60"/>
      <c r="K2671" s="60"/>
      <c r="L2671" s="60"/>
      <c r="M2671" s="60"/>
      <c r="N2671" s="60"/>
      <c r="O2671" s="60"/>
      <c r="P2671" s="60"/>
      <c r="Q2671" s="60"/>
      <c r="R2671" s="334">
        <v>7802</v>
      </c>
      <c r="S2671" s="319" t="s">
        <v>356</v>
      </c>
      <c r="BE2671" s="60"/>
      <c r="BR2671" s="60"/>
      <c r="BX2671" s="151"/>
      <c r="CB2671" s="151"/>
      <c r="CM2671" s="151"/>
      <c r="CO2671" s="151"/>
      <c r="CT2671" s="151"/>
      <c r="CY2671" s="151"/>
    </row>
    <row r="2672" spans="1:103" x14ac:dyDescent="0.2">
      <c r="A2672" s="60"/>
      <c r="B2672" s="60"/>
      <c r="C2672" s="60"/>
      <c r="D2672" s="60"/>
      <c r="E2672" s="60"/>
      <c r="F2672" s="60"/>
      <c r="G2672" s="60"/>
      <c r="H2672" s="60"/>
      <c r="I2672" s="60"/>
      <c r="J2672" s="60"/>
      <c r="K2672" s="60"/>
      <c r="L2672" s="60"/>
      <c r="M2672" s="60"/>
      <c r="N2672" s="60"/>
      <c r="O2672" s="60"/>
      <c r="P2672" s="60"/>
      <c r="Q2672" s="60"/>
      <c r="R2672" s="334">
        <v>7803</v>
      </c>
      <c r="S2672" s="319" t="s">
        <v>356</v>
      </c>
      <c r="BE2672" s="60"/>
      <c r="BR2672" s="60"/>
      <c r="BX2672" s="151"/>
      <c r="CB2672" s="151"/>
      <c r="CM2672" s="151"/>
      <c r="CO2672" s="151"/>
      <c r="CT2672" s="151"/>
      <c r="CY2672" s="151"/>
    </row>
    <row r="2673" spans="1:103" x14ac:dyDescent="0.2">
      <c r="A2673" s="60"/>
      <c r="B2673" s="60"/>
      <c r="C2673" s="60"/>
      <c r="D2673" s="60"/>
      <c r="E2673" s="60"/>
      <c r="F2673" s="60"/>
      <c r="G2673" s="60"/>
      <c r="H2673" s="60"/>
      <c r="I2673" s="60"/>
      <c r="J2673" s="60"/>
      <c r="K2673" s="60"/>
      <c r="L2673" s="60"/>
      <c r="M2673" s="60"/>
      <c r="N2673" s="60"/>
      <c r="O2673" s="60"/>
      <c r="P2673" s="60"/>
      <c r="Q2673" s="60"/>
      <c r="R2673" s="334">
        <v>7806</v>
      </c>
      <c r="S2673" s="319" t="s">
        <v>356</v>
      </c>
      <c r="BE2673" s="60"/>
      <c r="BR2673" s="60"/>
      <c r="BX2673" s="151"/>
      <c r="CB2673" s="151"/>
      <c r="CM2673" s="151"/>
      <c r="CO2673" s="151"/>
      <c r="CT2673" s="151"/>
      <c r="CY2673" s="151"/>
    </row>
    <row r="2674" spans="1:103" x14ac:dyDescent="0.2">
      <c r="A2674" s="60"/>
      <c r="B2674" s="60"/>
      <c r="C2674" s="60"/>
      <c r="D2674" s="60"/>
      <c r="E2674" s="60"/>
      <c r="F2674" s="60"/>
      <c r="G2674" s="60"/>
      <c r="H2674" s="60"/>
      <c r="I2674" s="60"/>
      <c r="J2674" s="60"/>
      <c r="K2674" s="60"/>
      <c r="L2674" s="60"/>
      <c r="M2674" s="60"/>
      <c r="N2674" s="60"/>
      <c r="O2674" s="60"/>
      <c r="P2674" s="60"/>
      <c r="Q2674" s="60"/>
      <c r="R2674" s="334">
        <v>7820</v>
      </c>
      <c r="S2674" s="319" t="s">
        <v>356</v>
      </c>
      <c r="BE2674" s="60"/>
      <c r="BR2674" s="60"/>
      <c r="BX2674" s="151"/>
      <c r="CB2674" s="151"/>
      <c r="CM2674" s="151"/>
      <c r="CO2674" s="151"/>
      <c r="CT2674" s="151"/>
      <c r="CY2674" s="151"/>
    </row>
    <row r="2675" spans="1:103" x14ac:dyDescent="0.2">
      <c r="A2675" s="60"/>
      <c r="B2675" s="60"/>
      <c r="C2675" s="60"/>
      <c r="D2675" s="60"/>
      <c r="E2675" s="60"/>
      <c r="F2675" s="60"/>
      <c r="G2675" s="60"/>
      <c r="H2675" s="60"/>
      <c r="I2675" s="60"/>
      <c r="J2675" s="60"/>
      <c r="K2675" s="60"/>
      <c r="L2675" s="60"/>
      <c r="M2675" s="60"/>
      <c r="N2675" s="60"/>
      <c r="O2675" s="60"/>
      <c r="P2675" s="60"/>
      <c r="Q2675" s="60"/>
      <c r="R2675" s="334">
        <v>7821</v>
      </c>
      <c r="S2675" s="319" t="s">
        <v>356</v>
      </c>
      <c r="BE2675" s="60"/>
      <c r="BR2675" s="60"/>
      <c r="BX2675" s="151"/>
      <c r="CB2675" s="151"/>
      <c r="CM2675" s="151"/>
      <c r="CO2675" s="151"/>
      <c r="CT2675" s="151"/>
      <c r="CY2675" s="151"/>
    </row>
    <row r="2676" spans="1:103" x14ac:dyDescent="0.2">
      <c r="A2676" s="60"/>
      <c r="B2676" s="60"/>
      <c r="C2676" s="60"/>
      <c r="D2676" s="60"/>
      <c r="E2676" s="60"/>
      <c r="F2676" s="60"/>
      <c r="G2676" s="60"/>
      <c r="H2676" s="60"/>
      <c r="I2676" s="60"/>
      <c r="J2676" s="60"/>
      <c r="K2676" s="60"/>
      <c r="L2676" s="60"/>
      <c r="M2676" s="60"/>
      <c r="N2676" s="60"/>
      <c r="O2676" s="60"/>
      <c r="P2676" s="60"/>
      <c r="Q2676" s="60"/>
      <c r="R2676" s="334">
        <v>7822</v>
      </c>
      <c r="S2676" s="319" t="s">
        <v>356</v>
      </c>
      <c r="BE2676" s="60"/>
      <c r="BR2676" s="60"/>
      <c r="BX2676" s="151"/>
      <c r="CB2676" s="151"/>
      <c r="CM2676" s="151"/>
      <c r="CO2676" s="151"/>
      <c r="CT2676" s="151"/>
      <c r="CY2676" s="151"/>
    </row>
    <row r="2677" spans="1:103" x14ac:dyDescent="0.2">
      <c r="A2677" s="60"/>
      <c r="B2677" s="60"/>
      <c r="C2677" s="60"/>
      <c r="D2677" s="60"/>
      <c r="E2677" s="60"/>
      <c r="F2677" s="60"/>
      <c r="G2677" s="60"/>
      <c r="H2677" s="60"/>
      <c r="I2677" s="60"/>
      <c r="J2677" s="60"/>
      <c r="K2677" s="60"/>
      <c r="L2677" s="60"/>
      <c r="M2677" s="60"/>
      <c r="N2677" s="60"/>
      <c r="O2677" s="60"/>
      <c r="P2677" s="60"/>
      <c r="Q2677" s="60"/>
      <c r="R2677" s="334">
        <v>7823</v>
      </c>
      <c r="S2677" s="319" t="s">
        <v>356</v>
      </c>
      <c r="BE2677" s="60"/>
      <c r="BR2677" s="60"/>
      <c r="BX2677" s="151"/>
      <c r="CB2677" s="151"/>
      <c r="CM2677" s="151"/>
      <c r="CO2677" s="151"/>
      <c r="CT2677" s="151"/>
      <c r="CY2677" s="151"/>
    </row>
    <row r="2678" spans="1:103" x14ac:dyDescent="0.2">
      <c r="A2678" s="60"/>
      <c r="B2678" s="60"/>
      <c r="C2678" s="60"/>
      <c r="D2678" s="60"/>
      <c r="E2678" s="60"/>
      <c r="F2678" s="60"/>
      <c r="G2678" s="60"/>
      <c r="H2678" s="60"/>
      <c r="I2678" s="60"/>
      <c r="J2678" s="60"/>
      <c r="K2678" s="60"/>
      <c r="L2678" s="60"/>
      <c r="M2678" s="60"/>
      <c r="N2678" s="60"/>
      <c r="O2678" s="60"/>
      <c r="P2678" s="60"/>
      <c r="Q2678" s="60"/>
      <c r="R2678" s="334">
        <v>7825</v>
      </c>
      <c r="S2678" s="319" t="s">
        <v>356</v>
      </c>
      <c r="BE2678" s="60"/>
      <c r="BR2678" s="60"/>
      <c r="BX2678" s="151"/>
      <c r="CB2678" s="151"/>
      <c r="CM2678" s="151"/>
      <c r="CO2678" s="151"/>
      <c r="CT2678" s="151"/>
      <c r="CY2678" s="151"/>
    </row>
    <row r="2679" spans="1:103" x14ac:dyDescent="0.2">
      <c r="A2679" s="60"/>
      <c r="B2679" s="60"/>
      <c r="C2679" s="60"/>
      <c r="D2679" s="60"/>
      <c r="E2679" s="60"/>
      <c r="F2679" s="60"/>
      <c r="G2679" s="60"/>
      <c r="H2679" s="60"/>
      <c r="I2679" s="60"/>
      <c r="J2679" s="60"/>
      <c r="K2679" s="60"/>
      <c r="L2679" s="60"/>
      <c r="M2679" s="60"/>
      <c r="N2679" s="60"/>
      <c r="O2679" s="60"/>
      <c r="P2679" s="60"/>
      <c r="Q2679" s="60"/>
      <c r="R2679" s="334">
        <v>7826</v>
      </c>
      <c r="S2679" s="319" t="s">
        <v>356</v>
      </c>
      <c r="BE2679" s="60"/>
      <c r="BR2679" s="60"/>
      <c r="BX2679" s="151"/>
      <c r="CB2679" s="151"/>
      <c r="CM2679" s="151"/>
      <c r="CO2679" s="151"/>
      <c r="CT2679" s="151"/>
      <c r="CY2679" s="151"/>
    </row>
    <row r="2680" spans="1:103" x14ac:dyDescent="0.2">
      <c r="A2680" s="60"/>
      <c r="B2680" s="60"/>
      <c r="C2680" s="60"/>
      <c r="D2680" s="60"/>
      <c r="E2680" s="60"/>
      <c r="F2680" s="60"/>
      <c r="G2680" s="60"/>
      <c r="H2680" s="60"/>
      <c r="I2680" s="60"/>
      <c r="J2680" s="60"/>
      <c r="K2680" s="60"/>
      <c r="L2680" s="60"/>
      <c r="M2680" s="60"/>
      <c r="N2680" s="60"/>
      <c r="O2680" s="60"/>
      <c r="P2680" s="60"/>
      <c r="Q2680" s="60"/>
      <c r="R2680" s="334">
        <v>7827</v>
      </c>
      <c r="S2680" s="319" t="s">
        <v>356</v>
      </c>
      <c r="BE2680" s="60"/>
      <c r="BR2680" s="60"/>
      <c r="BX2680" s="151"/>
      <c r="CB2680" s="151"/>
      <c r="CM2680" s="151"/>
      <c r="CO2680" s="151"/>
      <c r="CT2680" s="151"/>
      <c r="CY2680" s="151"/>
    </row>
    <row r="2681" spans="1:103" x14ac:dyDescent="0.2">
      <c r="A2681" s="60"/>
      <c r="B2681" s="60"/>
      <c r="C2681" s="60"/>
      <c r="D2681" s="60"/>
      <c r="E2681" s="60"/>
      <c r="F2681" s="60"/>
      <c r="G2681" s="60"/>
      <c r="H2681" s="60"/>
      <c r="I2681" s="60"/>
      <c r="J2681" s="60"/>
      <c r="K2681" s="60"/>
      <c r="L2681" s="60"/>
      <c r="M2681" s="60"/>
      <c r="N2681" s="60"/>
      <c r="O2681" s="60"/>
      <c r="P2681" s="60"/>
      <c r="Q2681" s="60"/>
      <c r="R2681" s="334">
        <v>7828</v>
      </c>
      <c r="S2681" s="319" t="s">
        <v>356</v>
      </c>
      <c r="BE2681" s="60"/>
      <c r="BR2681" s="60"/>
      <c r="BX2681" s="151"/>
      <c r="CB2681" s="151"/>
      <c r="CM2681" s="151"/>
      <c r="CO2681" s="151"/>
      <c r="CT2681" s="151"/>
      <c r="CY2681" s="151"/>
    </row>
    <row r="2682" spans="1:103" x14ac:dyDescent="0.2">
      <c r="A2682" s="60"/>
      <c r="B2682" s="60"/>
      <c r="C2682" s="60"/>
      <c r="D2682" s="60"/>
      <c r="E2682" s="60"/>
      <c r="F2682" s="60"/>
      <c r="G2682" s="60"/>
      <c r="H2682" s="60"/>
      <c r="I2682" s="60"/>
      <c r="J2682" s="60"/>
      <c r="K2682" s="60"/>
      <c r="L2682" s="60"/>
      <c r="M2682" s="60"/>
      <c r="N2682" s="60"/>
      <c r="O2682" s="60"/>
      <c r="P2682" s="60"/>
      <c r="Q2682" s="60"/>
      <c r="R2682" s="334">
        <v>7829</v>
      </c>
      <c r="S2682" s="319" t="s">
        <v>356</v>
      </c>
      <c r="BE2682" s="60"/>
      <c r="BR2682" s="60"/>
      <c r="BX2682" s="151"/>
      <c r="CB2682" s="151"/>
      <c r="CM2682" s="151"/>
      <c r="CO2682" s="151"/>
      <c r="CT2682" s="151"/>
      <c r="CY2682" s="151"/>
    </row>
    <row r="2683" spans="1:103" x14ac:dyDescent="0.2">
      <c r="A2683" s="60"/>
      <c r="B2683" s="60"/>
      <c r="C2683" s="60"/>
      <c r="D2683" s="60"/>
      <c r="E2683" s="60"/>
      <c r="F2683" s="60"/>
      <c r="G2683" s="60"/>
      <c r="H2683" s="60"/>
      <c r="I2683" s="60"/>
      <c r="J2683" s="60"/>
      <c r="K2683" s="60"/>
      <c r="L2683" s="60"/>
      <c r="M2683" s="60"/>
      <c r="N2683" s="60"/>
      <c r="O2683" s="60"/>
      <c r="P2683" s="60"/>
      <c r="Q2683" s="60"/>
      <c r="R2683" s="334">
        <v>7830</v>
      </c>
      <c r="S2683" s="319" t="s">
        <v>356</v>
      </c>
      <c r="BE2683" s="60"/>
      <c r="BR2683" s="60"/>
      <c r="BX2683" s="151"/>
      <c r="CB2683" s="151"/>
      <c r="CM2683" s="151"/>
      <c r="CO2683" s="151"/>
      <c r="CT2683" s="151"/>
      <c r="CY2683" s="151"/>
    </row>
    <row r="2684" spans="1:103" x14ac:dyDescent="0.2">
      <c r="A2684" s="60"/>
      <c r="B2684" s="60"/>
      <c r="C2684" s="60"/>
      <c r="D2684" s="60"/>
      <c r="E2684" s="60"/>
      <c r="F2684" s="60"/>
      <c r="G2684" s="60"/>
      <c r="H2684" s="60"/>
      <c r="I2684" s="60"/>
      <c r="J2684" s="60"/>
      <c r="K2684" s="60"/>
      <c r="L2684" s="60"/>
      <c r="M2684" s="60"/>
      <c r="N2684" s="60"/>
      <c r="O2684" s="60"/>
      <c r="P2684" s="60"/>
      <c r="Q2684" s="60"/>
      <c r="R2684" s="334">
        <v>7831</v>
      </c>
      <c r="S2684" s="319" t="s">
        <v>356</v>
      </c>
      <c r="BE2684" s="60"/>
      <c r="BR2684" s="60"/>
      <c r="BX2684" s="151"/>
      <c r="CB2684" s="151"/>
      <c r="CM2684" s="151"/>
      <c r="CO2684" s="151"/>
      <c r="CT2684" s="151"/>
      <c r="CY2684" s="151"/>
    </row>
    <row r="2685" spans="1:103" x14ac:dyDescent="0.2">
      <c r="A2685" s="60"/>
      <c r="B2685" s="60"/>
      <c r="C2685" s="60"/>
      <c r="D2685" s="60"/>
      <c r="E2685" s="60"/>
      <c r="F2685" s="60"/>
      <c r="G2685" s="60"/>
      <c r="H2685" s="60"/>
      <c r="I2685" s="60"/>
      <c r="J2685" s="60"/>
      <c r="K2685" s="60"/>
      <c r="L2685" s="60"/>
      <c r="M2685" s="60"/>
      <c r="N2685" s="60"/>
      <c r="O2685" s="60"/>
      <c r="P2685" s="60"/>
      <c r="Q2685" s="60"/>
      <c r="R2685" s="334">
        <v>7832</v>
      </c>
      <c r="S2685" s="319" t="s">
        <v>356</v>
      </c>
      <c r="BE2685" s="60"/>
      <c r="BR2685" s="60"/>
      <c r="BX2685" s="151"/>
      <c r="CB2685" s="151"/>
      <c r="CM2685" s="151"/>
      <c r="CO2685" s="151"/>
      <c r="CT2685" s="151"/>
      <c r="CY2685" s="151"/>
    </row>
    <row r="2686" spans="1:103" x14ac:dyDescent="0.2">
      <c r="A2686" s="60"/>
      <c r="B2686" s="60"/>
      <c r="C2686" s="60"/>
      <c r="D2686" s="60"/>
      <c r="E2686" s="60"/>
      <c r="F2686" s="60"/>
      <c r="G2686" s="60"/>
      <c r="H2686" s="60"/>
      <c r="I2686" s="60"/>
      <c r="J2686" s="60"/>
      <c r="K2686" s="60"/>
      <c r="L2686" s="60"/>
      <c r="M2686" s="60"/>
      <c r="N2686" s="60"/>
      <c r="O2686" s="60"/>
      <c r="P2686" s="60"/>
      <c r="Q2686" s="60"/>
      <c r="R2686" s="334">
        <v>7833</v>
      </c>
      <c r="S2686" s="319" t="s">
        <v>356</v>
      </c>
      <c r="BE2686" s="60"/>
      <c r="BR2686" s="60"/>
      <c r="BX2686" s="151"/>
      <c r="CB2686" s="151"/>
      <c r="CM2686" s="151"/>
      <c r="CO2686" s="151"/>
      <c r="CT2686" s="151"/>
      <c r="CY2686" s="151"/>
    </row>
    <row r="2687" spans="1:103" x14ac:dyDescent="0.2">
      <c r="A2687" s="60"/>
      <c r="B2687" s="60"/>
      <c r="C2687" s="60"/>
      <c r="D2687" s="60"/>
      <c r="E2687" s="60"/>
      <c r="F2687" s="60"/>
      <c r="G2687" s="60"/>
      <c r="H2687" s="60"/>
      <c r="I2687" s="60"/>
      <c r="J2687" s="60"/>
      <c r="K2687" s="60"/>
      <c r="L2687" s="60"/>
      <c r="M2687" s="60"/>
      <c r="N2687" s="60"/>
      <c r="O2687" s="60"/>
      <c r="P2687" s="60"/>
      <c r="Q2687" s="60"/>
      <c r="R2687" s="334">
        <v>7834</v>
      </c>
      <c r="S2687" s="319" t="s">
        <v>356</v>
      </c>
      <c r="BE2687" s="60"/>
      <c r="BR2687" s="60"/>
      <c r="BX2687" s="151"/>
      <c r="CB2687" s="151"/>
      <c r="CM2687" s="151"/>
      <c r="CO2687" s="151"/>
      <c r="CT2687" s="151"/>
      <c r="CY2687" s="151"/>
    </row>
    <row r="2688" spans="1:103" x14ac:dyDescent="0.2">
      <c r="A2688" s="60"/>
      <c r="B2688" s="60"/>
      <c r="C2688" s="60"/>
      <c r="D2688" s="60"/>
      <c r="E2688" s="60"/>
      <c r="F2688" s="60"/>
      <c r="G2688" s="60"/>
      <c r="H2688" s="60"/>
      <c r="I2688" s="60"/>
      <c r="J2688" s="60"/>
      <c r="K2688" s="60"/>
      <c r="L2688" s="60"/>
      <c r="M2688" s="60"/>
      <c r="N2688" s="60"/>
      <c r="O2688" s="60"/>
      <c r="P2688" s="60"/>
      <c r="Q2688" s="60"/>
      <c r="R2688" s="334">
        <v>7836</v>
      </c>
      <c r="S2688" s="319" t="s">
        <v>356</v>
      </c>
      <c r="BE2688" s="60"/>
      <c r="BR2688" s="60"/>
      <c r="BX2688" s="151"/>
      <c r="CB2688" s="151"/>
      <c r="CM2688" s="151"/>
      <c r="CO2688" s="151"/>
      <c r="CT2688" s="151"/>
      <c r="CY2688" s="151"/>
    </row>
    <row r="2689" spans="1:103" x14ac:dyDescent="0.2">
      <c r="A2689" s="60"/>
      <c r="B2689" s="60"/>
      <c r="C2689" s="60"/>
      <c r="D2689" s="60"/>
      <c r="E2689" s="60"/>
      <c r="F2689" s="60"/>
      <c r="G2689" s="60"/>
      <c r="H2689" s="60"/>
      <c r="I2689" s="60"/>
      <c r="J2689" s="60"/>
      <c r="K2689" s="60"/>
      <c r="L2689" s="60"/>
      <c r="M2689" s="60"/>
      <c r="N2689" s="60"/>
      <c r="O2689" s="60"/>
      <c r="P2689" s="60"/>
      <c r="Q2689" s="60"/>
      <c r="R2689" s="334">
        <v>7837</v>
      </c>
      <c r="S2689" s="319" t="s">
        <v>356</v>
      </c>
      <c r="BE2689" s="60"/>
      <c r="BR2689" s="60"/>
      <c r="BX2689" s="151"/>
      <c r="CB2689" s="151"/>
      <c r="CM2689" s="151"/>
      <c r="CO2689" s="151"/>
      <c r="CT2689" s="151"/>
      <c r="CY2689" s="151"/>
    </row>
    <row r="2690" spans="1:103" x14ac:dyDescent="0.2">
      <c r="A2690" s="60"/>
      <c r="B2690" s="60"/>
      <c r="C2690" s="60"/>
      <c r="D2690" s="60"/>
      <c r="E2690" s="60"/>
      <c r="F2690" s="60"/>
      <c r="G2690" s="60"/>
      <c r="H2690" s="60"/>
      <c r="I2690" s="60"/>
      <c r="J2690" s="60"/>
      <c r="K2690" s="60"/>
      <c r="L2690" s="60"/>
      <c r="M2690" s="60"/>
      <c r="N2690" s="60"/>
      <c r="O2690" s="60"/>
      <c r="P2690" s="60"/>
      <c r="Q2690" s="60"/>
      <c r="R2690" s="334">
        <v>7838</v>
      </c>
      <c r="S2690" s="319" t="s">
        <v>356</v>
      </c>
      <c r="BE2690" s="60"/>
      <c r="BR2690" s="60"/>
      <c r="BX2690" s="151"/>
      <c r="CB2690" s="151"/>
      <c r="CM2690" s="151"/>
      <c r="CO2690" s="151"/>
      <c r="CT2690" s="151"/>
      <c r="CY2690" s="151"/>
    </row>
    <row r="2691" spans="1:103" x14ac:dyDescent="0.2">
      <c r="A2691" s="60"/>
      <c r="B2691" s="60"/>
      <c r="C2691" s="60"/>
      <c r="D2691" s="60"/>
      <c r="E2691" s="60"/>
      <c r="F2691" s="60"/>
      <c r="G2691" s="60"/>
      <c r="H2691" s="60"/>
      <c r="I2691" s="60"/>
      <c r="J2691" s="60"/>
      <c r="K2691" s="60"/>
      <c r="L2691" s="60"/>
      <c r="M2691" s="60"/>
      <c r="N2691" s="60"/>
      <c r="O2691" s="60"/>
      <c r="P2691" s="60"/>
      <c r="Q2691" s="60"/>
      <c r="R2691" s="334">
        <v>7839</v>
      </c>
      <c r="S2691" s="319" t="s">
        <v>356</v>
      </c>
      <c r="BE2691" s="60"/>
      <c r="BR2691" s="60"/>
      <c r="BX2691" s="151"/>
      <c r="CB2691" s="151"/>
      <c r="CM2691" s="151"/>
      <c r="CO2691" s="151"/>
      <c r="CT2691" s="151"/>
      <c r="CY2691" s="151"/>
    </row>
    <row r="2692" spans="1:103" x14ac:dyDescent="0.2">
      <c r="A2692" s="60"/>
      <c r="B2692" s="60"/>
      <c r="C2692" s="60"/>
      <c r="D2692" s="60"/>
      <c r="E2692" s="60"/>
      <c r="F2692" s="60"/>
      <c r="G2692" s="60"/>
      <c r="H2692" s="60"/>
      <c r="I2692" s="60"/>
      <c r="J2692" s="60"/>
      <c r="K2692" s="60"/>
      <c r="L2692" s="60"/>
      <c r="M2692" s="60"/>
      <c r="N2692" s="60"/>
      <c r="O2692" s="60"/>
      <c r="P2692" s="60"/>
      <c r="Q2692" s="60"/>
      <c r="R2692" s="334">
        <v>7840</v>
      </c>
      <c r="S2692" s="319" t="s">
        <v>356</v>
      </c>
      <c r="BE2692" s="60"/>
      <c r="BR2692" s="60"/>
      <c r="BX2692" s="151"/>
      <c r="CB2692" s="151"/>
      <c r="CM2692" s="151"/>
      <c r="CO2692" s="151"/>
      <c r="CT2692" s="151"/>
      <c r="CY2692" s="151"/>
    </row>
    <row r="2693" spans="1:103" x14ac:dyDescent="0.2">
      <c r="A2693" s="60"/>
      <c r="B2693" s="60"/>
      <c r="C2693" s="60"/>
      <c r="D2693" s="60"/>
      <c r="E2693" s="60"/>
      <c r="F2693" s="60"/>
      <c r="G2693" s="60"/>
      <c r="H2693" s="60"/>
      <c r="I2693" s="60"/>
      <c r="J2693" s="60"/>
      <c r="K2693" s="60"/>
      <c r="L2693" s="60"/>
      <c r="M2693" s="60"/>
      <c r="N2693" s="60"/>
      <c r="O2693" s="60"/>
      <c r="P2693" s="60"/>
      <c r="Q2693" s="60"/>
      <c r="R2693" s="334">
        <v>7842</v>
      </c>
      <c r="S2693" s="319" t="s">
        <v>356</v>
      </c>
      <c r="BE2693" s="60"/>
      <c r="BR2693" s="60"/>
      <c r="BX2693" s="151"/>
      <c r="CB2693" s="151"/>
      <c r="CM2693" s="151"/>
      <c r="CO2693" s="151"/>
      <c r="CT2693" s="151"/>
      <c r="CY2693" s="151"/>
    </row>
    <row r="2694" spans="1:103" x14ac:dyDescent="0.2">
      <c r="A2694" s="60"/>
      <c r="B2694" s="60"/>
      <c r="C2694" s="60"/>
      <c r="D2694" s="60"/>
      <c r="E2694" s="60"/>
      <c r="F2694" s="60"/>
      <c r="G2694" s="60"/>
      <c r="H2694" s="60"/>
      <c r="I2694" s="60"/>
      <c r="J2694" s="60"/>
      <c r="K2694" s="60"/>
      <c r="L2694" s="60"/>
      <c r="M2694" s="60"/>
      <c r="N2694" s="60"/>
      <c r="O2694" s="60"/>
      <c r="P2694" s="60"/>
      <c r="Q2694" s="60"/>
      <c r="R2694" s="334">
        <v>7843</v>
      </c>
      <c r="S2694" s="319" t="s">
        <v>356</v>
      </c>
      <c r="BE2694" s="60"/>
      <c r="BR2694" s="60"/>
      <c r="BX2694" s="151"/>
      <c r="CB2694" s="151"/>
      <c r="CM2694" s="151"/>
      <c r="CO2694" s="151"/>
      <c r="CT2694" s="151"/>
      <c r="CY2694" s="151"/>
    </row>
    <row r="2695" spans="1:103" x14ac:dyDescent="0.2">
      <c r="A2695" s="60"/>
      <c r="B2695" s="60"/>
      <c r="C2695" s="60"/>
      <c r="D2695" s="60"/>
      <c r="E2695" s="60"/>
      <c r="F2695" s="60"/>
      <c r="G2695" s="60"/>
      <c r="H2695" s="60"/>
      <c r="I2695" s="60"/>
      <c r="J2695" s="60"/>
      <c r="K2695" s="60"/>
      <c r="L2695" s="60"/>
      <c r="M2695" s="60"/>
      <c r="N2695" s="60"/>
      <c r="O2695" s="60"/>
      <c r="P2695" s="60"/>
      <c r="Q2695" s="60"/>
      <c r="R2695" s="334">
        <v>7844</v>
      </c>
      <c r="S2695" s="319" t="s">
        <v>356</v>
      </c>
      <c r="BE2695" s="60"/>
      <c r="BR2695" s="60"/>
      <c r="BX2695" s="151"/>
      <c r="CB2695" s="151"/>
      <c r="CM2695" s="151"/>
      <c r="CO2695" s="151"/>
      <c r="CT2695" s="151"/>
      <c r="CY2695" s="151"/>
    </row>
    <row r="2696" spans="1:103" x14ac:dyDescent="0.2">
      <c r="A2696" s="60"/>
      <c r="B2696" s="60"/>
      <c r="C2696" s="60"/>
      <c r="D2696" s="60"/>
      <c r="E2696" s="60"/>
      <c r="F2696" s="60"/>
      <c r="G2696" s="60"/>
      <c r="H2696" s="60"/>
      <c r="I2696" s="60"/>
      <c r="J2696" s="60"/>
      <c r="K2696" s="60"/>
      <c r="L2696" s="60"/>
      <c r="M2696" s="60"/>
      <c r="N2696" s="60"/>
      <c r="O2696" s="60"/>
      <c r="P2696" s="60"/>
      <c r="Q2696" s="60"/>
      <c r="R2696" s="334">
        <v>7845</v>
      </c>
      <c r="S2696" s="319" t="s">
        <v>356</v>
      </c>
      <c r="BE2696" s="60"/>
      <c r="BR2696" s="60"/>
      <c r="BX2696" s="151"/>
      <c r="CB2696" s="151"/>
      <c r="CM2696" s="151"/>
      <c r="CO2696" s="151"/>
      <c r="CT2696" s="151"/>
      <c r="CY2696" s="151"/>
    </row>
    <row r="2697" spans="1:103" x14ac:dyDescent="0.2">
      <c r="A2697" s="60"/>
      <c r="B2697" s="60"/>
      <c r="C2697" s="60"/>
      <c r="D2697" s="60"/>
      <c r="E2697" s="60"/>
      <c r="F2697" s="60"/>
      <c r="G2697" s="60"/>
      <c r="H2697" s="60"/>
      <c r="I2697" s="60"/>
      <c r="J2697" s="60"/>
      <c r="K2697" s="60"/>
      <c r="L2697" s="60"/>
      <c r="M2697" s="60"/>
      <c r="N2697" s="60"/>
      <c r="O2697" s="60"/>
      <c r="P2697" s="60"/>
      <c r="Q2697" s="60"/>
      <c r="R2697" s="334">
        <v>7846</v>
      </c>
      <c r="S2697" s="319" t="s">
        <v>356</v>
      </c>
      <c r="BE2697" s="60"/>
      <c r="BR2697" s="60"/>
      <c r="BX2697" s="151"/>
      <c r="CB2697" s="151"/>
      <c r="CM2697" s="151"/>
      <c r="CO2697" s="151"/>
      <c r="CT2697" s="151"/>
      <c r="CY2697" s="151"/>
    </row>
    <row r="2698" spans="1:103" x14ac:dyDescent="0.2">
      <c r="A2698" s="60"/>
      <c r="B2698" s="60"/>
      <c r="C2698" s="60"/>
      <c r="D2698" s="60"/>
      <c r="E2698" s="60"/>
      <c r="F2698" s="60"/>
      <c r="G2698" s="60"/>
      <c r="H2698" s="60"/>
      <c r="I2698" s="60"/>
      <c r="J2698" s="60"/>
      <c r="K2698" s="60"/>
      <c r="L2698" s="60"/>
      <c r="M2698" s="60"/>
      <c r="N2698" s="60"/>
      <c r="O2698" s="60"/>
      <c r="P2698" s="60"/>
      <c r="Q2698" s="60"/>
      <c r="R2698" s="334">
        <v>7847</v>
      </c>
      <c r="S2698" s="319" t="s">
        <v>356</v>
      </c>
      <c r="BE2698" s="60"/>
      <c r="BR2698" s="60"/>
      <c r="BX2698" s="151"/>
      <c r="CB2698" s="151"/>
      <c r="CM2698" s="151"/>
      <c r="CO2698" s="151"/>
      <c r="CT2698" s="151"/>
      <c r="CY2698" s="151"/>
    </row>
    <row r="2699" spans="1:103" x14ac:dyDescent="0.2">
      <c r="A2699" s="60"/>
      <c r="B2699" s="60"/>
      <c r="C2699" s="60"/>
      <c r="D2699" s="60"/>
      <c r="E2699" s="60"/>
      <c r="F2699" s="60"/>
      <c r="G2699" s="60"/>
      <c r="H2699" s="60"/>
      <c r="I2699" s="60"/>
      <c r="J2699" s="60"/>
      <c r="K2699" s="60"/>
      <c r="L2699" s="60"/>
      <c r="M2699" s="60"/>
      <c r="N2699" s="60"/>
      <c r="O2699" s="60"/>
      <c r="P2699" s="60"/>
      <c r="Q2699" s="60"/>
      <c r="R2699" s="334">
        <v>7848</v>
      </c>
      <c r="S2699" s="319" t="s">
        <v>356</v>
      </c>
      <c r="BE2699" s="60"/>
      <c r="BR2699" s="60"/>
      <c r="BX2699" s="151"/>
      <c r="CB2699" s="151"/>
      <c r="CM2699" s="151"/>
      <c r="CO2699" s="151"/>
      <c r="CT2699" s="151"/>
      <c r="CY2699" s="151"/>
    </row>
    <row r="2700" spans="1:103" x14ac:dyDescent="0.2">
      <c r="A2700" s="60"/>
      <c r="B2700" s="60"/>
      <c r="C2700" s="60"/>
      <c r="D2700" s="60"/>
      <c r="E2700" s="60"/>
      <c r="F2700" s="60"/>
      <c r="G2700" s="60"/>
      <c r="H2700" s="60"/>
      <c r="I2700" s="60"/>
      <c r="J2700" s="60"/>
      <c r="K2700" s="60"/>
      <c r="L2700" s="60"/>
      <c r="M2700" s="60"/>
      <c r="N2700" s="60"/>
      <c r="O2700" s="60"/>
      <c r="P2700" s="60"/>
      <c r="Q2700" s="60"/>
      <c r="R2700" s="334">
        <v>7849</v>
      </c>
      <c r="S2700" s="319" t="s">
        <v>356</v>
      </c>
      <c r="BE2700" s="60"/>
      <c r="BR2700" s="60"/>
      <c r="BX2700" s="151"/>
      <c r="CB2700" s="151"/>
      <c r="CM2700" s="151"/>
      <c r="CO2700" s="151"/>
      <c r="CT2700" s="151"/>
      <c r="CY2700" s="151"/>
    </row>
    <row r="2701" spans="1:103" x14ac:dyDescent="0.2">
      <c r="A2701" s="60"/>
      <c r="B2701" s="60"/>
      <c r="C2701" s="60"/>
      <c r="D2701" s="60"/>
      <c r="E2701" s="60"/>
      <c r="F2701" s="60"/>
      <c r="G2701" s="60"/>
      <c r="H2701" s="60"/>
      <c r="I2701" s="60"/>
      <c r="J2701" s="60"/>
      <c r="K2701" s="60"/>
      <c r="L2701" s="60"/>
      <c r="M2701" s="60"/>
      <c r="N2701" s="60"/>
      <c r="O2701" s="60"/>
      <c r="P2701" s="60"/>
      <c r="Q2701" s="60"/>
      <c r="R2701" s="334">
        <v>7850</v>
      </c>
      <c r="S2701" s="319" t="s">
        <v>356</v>
      </c>
      <c r="BE2701" s="60"/>
      <c r="BR2701" s="60"/>
      <c r="BX2701" s="151"/>
      <c r="CB2701" s="151"/>
      <c r="CM2701" s="151"/>
      <c r="CO2701" s="151"/>
      <c r="CT2701" s="151"/>
      <c r="CY2701" s="151"/>
    </row>
    <row r="2702" spans="1:103" x14ac:dyDescent="0.2">
      <c r="A2702" s="60"/>
      <c r="B2702" s="60"/>
      <c r="C2702" s="60"/>
      <c r="D2702" s="60"/>
      <c r="E2702" s="60"/>
      <c r="F2702" s="60"/>
      <c r="G2702" s="60"/>
      <c r="H2702" s="60"/>
      <c r="I2702" s="60"/>
      <c r="J2702" s="60"/>
      <c r="K2702" s="60"/>
      <c r="L2702" s="60"/>
      <c r="M2702" s="60"/>
      <c r="N2702" s="60"/>
      <c r="O2702" s="60"/>
      <c r="P2702" s="60"/>
      <c r="Q2702" s="60"/>
      <c r="R2702" s="334">
        <v>7851</v>
      </c>
      <c r="S2702" s="319" t="s">
        <v>356</v>
      </c>
      <c r="BE2702" s="60"/>
      <c r="BR2702" s="60"/>
      <c r="BX2702" s="151"/>
      <c r="CB2702" s="151"/>
      <c r="CM2702" s="151"/>
      <c r="CO2702" s="151"/>
      <c r="CT2702" s="151"/>
      <c r="CY2702" s="151"/>
    </row>
    <row r="2703" spans="1:103" x14ac:dyDescent="0.2">
      <c r="A2703" s="60"/>
      <c r="B2703" s="60"/>
      <c r="C2703" s="60"/>
      <c r="D2703" s="60"/>
      <c r="E2703" s="60"/>
      <c r="F2703" s="60"/>
      <c r="G2703" s="60"/>
      <c r="H2703" s="60"/>
      <c r="I2703" s="60"/>
      <c r="J2703" s="60"/>
      <c r="K2703" s="60"/>
      <c r="L2703" s="60"/>
      <c r="M2703" s="60"/>
      <c r="N2703" s="60"/>
      <c r="O2703" s="60"/>
      <c r="P2703" s="60"/>
      <c r="Q2703" s="60"/>
      <c r="R2703" s="334">
        <v>7852</v>
      </c>
      <c r="S2703" s="319" t="s">
        <v>356</v>
      </c>
      <c r="BE2703" s="60"/>
      <c r="BR2703" s="60"/>
      <c r="BX2703" s="151"/>
      <c r="CB2703" s="151"/>
      <c r="CM2703" s="151"/>
      <c r="CO2703" s="151"/>
      <c r="CT2703" s="151"/>
      <c r="CY2703" s="151"/>
    </row>
    <row r="2704" spans="1:103" x14ac:dyDescent="0.2">
      <c r="A2704" s="60"/>
      <c r="B2704" s="60"/>
      <c r="C2704" s="60"/>
      <c r="D2704" s="60"/>
      <c r="E2704" s="60"/>
      <c r="F2704" s="60"/>
      <c r="G2704" s="60"/>
      <c r="H2704" s="60"/>
      <c r="I2704" s="60"/>
      <c r="J2704" s="60"/>
      <c r="K2704" s="60"/>
      <c r="L2704" s="60"/>
      <c r="M2704" s="60"/>
      <c r="N2704" s="60"/>
      <c r="O2704" s="60"/>
      <c r="P2704" s="60"/>
      <c r="Q2704" s="60"/>
      <c r="R2704" s="334">
        <v>7853</v>
      </c>
      <c r="S2704" s="319" t="s">
        <v>356</v>
      </c>
      <c r="BE2704" s="60"/>
      <c r="BR2704" s="60"/>
      <c r="BX2704" s="151"/>
      <c r="CB2704" s="151"/>
      <c r="CM2704" s="151"/>
      <c r="CO2704" s="151"/>
      <c r="CT2704" s="151"/>
      <c r="CY2704" s="151"/>
    </row>
    <row r="2705" spans="1:103" x14ac:dyDescent="0.2">
      <c r="A2705" s="60"/>
      <c r="B2705" s="60"/>
      <c r="C2705" s="60"/>
      <c r="D2705" s="60"/>
      <c r="E2705" s="60"/>
      <c r="F2705" s="60"/>
      <c r="G2705" s="60"/>
      <c r="H2705" s="60"/>
      <c r="I2705" s="60"/>
      <c r="J2705" s="60"/>
      <c r="K2705" s="60"/>
      <c r="L2705" s="60"/>
      <c r="M2705" s="60"/>
      <c r="N2705" s="60"/>
      <c r="O2705" s="60"/>
      <c r="P2705" s="60"/>
      <c r="Q2705" s="60"/>
      <c r="R2705" s="334">
        <v>7855</v>
      </c>
      <c r="S2705" s="319" t="s">
        <v>356</v>
      </c>
      <c r="BE2705" s="60"/>
      <c r="BR2705" s="60"/>
      <c r="BX2705" s="151"/>
      <c r="CB2705" s="151"/>
      <c r="CM2705" s="151"/>
      <c r="CO2705" s="151"/>
      <c r="CT2705" s="151"/>
      <c r="CY2705" s="151"/>
    </row>
    <row r="2706" spans="1:103" x14ac:dyDescent="0.2">
      <c r="A2706" s="60"/>
      <c r="B2706" s="60"/>
      <c r="C2706" s="60"/>
      <c r="D2706" s="60"/>
      <c r="E2706" s="60"/>
      <c r="F2706" s="60"/>
      <c r="G2706" s="60"/>
      <c r="H2706" s="60"/>
      <c r="I2706" s="60"/>
      <c r="J2706" s="60"/>
      <c r="K2706" s="60"/>
      <c r="L2706" s="60"/>
      <c r="M2706" s="60"/>
      <c r="N2706" s="60"/>
      <c r="O2706" s="60"/>
      <c r="P2706" s="60"/>
      <c r="Q2706" s="60"/>
      <c r="R2706" s="334">
        <v>7856</v>
      </c>
      <c r="S2706" s="319" t="s">
        <v>356</v>
      </c>
      <c r="BE2706" s="60"/>
      <c r="BR2706" s="60"/>
      <c r="BX2706" s="151"/>
      <c r="CB2706" s="151"/>
      <c r="CM2706" s="151"/>
      <c r="CO2706" s="151"/>
      <c r="CT2706" s="151"/>
      <c r="CY2706" s="151"/>
    </row>
    <row r="2707" spans="1:103" x14ac:dyDescent="0.2">
      <c r="A2707" s="60"/>
      <c r="B2707" s="60"/>
      <c r="C2707" s="60"/>
      <c r="D2707" s="60"/>
      <c r="E2707" s="60"/>
      <c r="F2707" s="60"/>
      <c r="G2707" s="60"/>
      <c r="H2707" s="60"/>
      <c r="I2707" s="60"/>
      <c r="J2707" s="60"/>
      <c r="K2707" s="60"/>
      <c r="L2707" s="60"/>
      <c r="M2707" s="60"/>
      <c r="N2707" s="60"/>
      <c r="O2707" s="60"/>
      <c r="P2707" s="60"/>
      <c r="Q2707" s="60"/>
      <c r="R2707" s="334">
        <v>7857</v>
      </c>
      <c r="S2707" s="319" t="s">
        <v>356</v>
      </c>
      <c r="BE2707" s="60"/>
      <c r="BR2707" s="60"/>
      <c r="BX2707" s="151"/>
      <c r="CB2707" s="151"/>
      <c r="CM2707" s="151"/>
      <c r="CO2707" s="151"/>
      <c r="CT2707" s="151"/>
      <c r="CY2707" s="151"/>
    </row>
    <row r="2708" spans="1:103" x14ac:dyDescent="0.2">
      <c r="A2708" s="60"/>
      <c r="B2708" s="60"/>
      <c r="C2708" s="60"/>
      <c r="D2708" s="60"/>
      <c r="E2708" s="60"/>
      <c r="F2708" s="60"/>
      <c r="G2708" s="60"/>
      <c r="H2708" s="60"/>
      <c r="I2708" s="60"/>
      <c r="J2708" s="60"/>
      <c r="K2708" s="60"/>
      <c r="L2708" s="60"/>
      <c r="M2708" s="60"/>
      <c r="N2708" s="60"/>
      <c r="O2708" s="60"/>
      <c r="P2708" s="60"/>
      <c r="Q2708" s="60"/>
      <c r="R2708" s="334">
        <v>7860</v>
      </c>
      <c r="S2708" s="319" t="s">
        <v>356</v>
      </c>
      <c r="BE2708" s="60"/>
      <c r="BR2708" s="60"/>
      <c r="BX2708" s="151"/>
      <c r="CB2708" s="151"/>
      <c r="CM2708" s="151"/>
      <c r="CO2708" s="151"/>
      <c r="CT2708" s="151"/>
      <c r="CY2708" s="151"/>
    </row>
    <row r="2709" spans="1:103" x14ac:dyDescent="0.2">
      <c r="A2709" s="60"/>
      <c r="B2709" s="60"/>
      <c r="C2709" s="60"/>
      <c r="D2709" s="60"/>
      <c r="E2709" s="60"/>
      <c r="F2709" s="60"/>
      <c r="G2709" s="60"/>
      <c r="H2709" s="60"/>
      <c r="I2709" s="60"/>
      <c r="J2709" s="60"/>
      <c r="K2709" s="60"/>
      <c r="L2709" s="60"/>
      <c r="M2709" s="60"/>
      <c r="N2709" s="60"/>
      <c r="O2709" s="60"/>
      <c r="P2709" s="60"/>
      <c r="Q2709" s="60"/>
      <c r="R2709" s="334">
        <v>7863</v>
      </c>
      <c r="S2709" s="319" t="s">
        <v>356</v>
      </c>
      <c r="BE2709" s="60"/>
      <c r="BR2709" s="60"/>
      <c r="BX2709" s="151"/>
      <c r="CB2709" s="151"/>
      <c r="CM2709" s="151"/>
      <c r="CO2709" s="151"/>
      <c r="CT2709" s="151"/>
      <c r="CY2709" s="151"/>
    </row>
    <row r="2710" spans="1:103" x14ac:dyDescent="0.2">
      <c r="A2710" s="60"/>
      <c r="B2710" s="60"/>
      <c r="C2710" s="60"/>
      <c r="D2710" s="60"/>
      <c r="E2710" s="60"/>
      <c r="F2710" s="60"/>
      <c r="G2710" s="60"/>
      <c r="H2710" s="60"/>
      <c r="I2710" s="60"/>
      <c r="J2710" s="60"/>
      <c r="K2710" s="60"/>
      <c r="L2710" s="60"/>
      <c r="M2710" s="60"/>
      <c r="N2710" s="60"/>
      <c r="O2710" s="60"/>
      <c r="P2710" s="60"/>
      <c r="Q2710" s="60"/>
      <c r="R2710" s="334">
        <v>7865</v>
      </c>
      <c r="S2710" s="319" t="s">
        <v>356</v>
      </c>
      <c r="BE2710" s="60"/>
      <c r="BR2710" s="60"/>
      <c r="BX2710" s="151"/>
      <c r="CB2710" s="151"/>
      <c r="CM2710" s="151"/>
      <c r="CO2710" s="151"/>
      <c r="CT2710" s="151"/>
      <c r="CY2710" s="151"/>
    </row>
    <row r="2711" spans="1:103" x14ac:dyDescent="0.2">
      <c r="A2711" s="60"/>
      <c r="B2711" s="60"/>
      <c r="C2711" s="60"/>
      <c r="D2711" s="60"/>
      <c r="E2711" s="60"/>
      <c r="F2711" s="60"/>
      <c r="G2711" s="60"/>
      <c r="H2711" s="60"/>
      <c r="I2711" s="60"/>
      <c r="J2711" s="60"/>
      <c r="K2711" s="60"/>
      <c r="L2711" s="60"/>
      <c r="M2711" s="60"/>
      <c r="N2711" s="60"/>
      <c r="O2711" s="60"/>
      <c r="P2711" s="60"/>
      <c r="Q2711" s="60"/>
      <c r="R2711" s="334">
        <v>7866</v>
      </c>
      <c r="S2711" s="319" t="s">
        <v>356</v>
      </c>
      <c r="BE2711" s="60"/>
      <c r="BR2711" s="60"/>
      <c r="BX2711" s="151"/>
      <c r="CB2711" s="151"/>
      <c r="CM2711" s="151"/>
      <c r="CO2711" s="151"/>
      <c r="CT2711" s="151"/>
      <c r="CY2711" s="151"/>
    </row>
    <row r="2712" spans="1:103" x14ac:dyDescent="0.2">
      <c r="A2712" s="60"/>
      <c r="B2712" s="60"/>
      <c r="C2712" s="60"/>
      <c r="D2712" s="60"/>
      <c r="E2712" s="60"/>
      <c r="F2712" s="60"/>
      <c r="G2712" s="60"/>
      <c r="H2712" s="60"/>
      <c r="I2712" s="60"/>
      <c r="J2712" s="60"/>
      <c r="K2712" s="60"/>
      <c r="L2712" s="60"/>
      <c r="M2712" s="60"/>
      <c r="N2712" s="60"/>
      <c r="O2712" s="60"/>
      <c r="P2712" s="60"/>
      <c r="Q2712" s="60"/>
      <c r="R2712" s="334">
        <v>7869</v>
      </c>
      <c r="S2712" s="319" t="s">
        <v>356</v>
      </c>
      <c r="BE2712" s="60"/>
      <c r="BR2712" s="60"/>
      <c r="BX2712" s="151"/>
      <c r="CB2712" s="151"/>
      <c r="CM2712" s="151"/>
      <c r="CO2712" s="151"/>
      <c r="CT2712" s="151"/>
      <c r="CY2712" s="151"/>
    </row>
    <row r="2713" spans="1:103" x14ac:dyDescent="0.2">
      <c r="A2713" s="60"/>
      <c r="B2713" s="60"/>
      <c r="C2713" s="60"/>
      <c r="D2713" s="60"/>
      <c r="E2713" s="60"/>
      <c r="F2713" s="60"/>
      <c r="G2713" s="60"/>
      <c r="H2713" s="60"/>
      <c r="I2713" s="60"/>
      <c r="J2713" s="60"/>
      <c r="K2713" s="60"/>
      <c r="L2713" s="60"/>
      <c r="M2713" s="60"/>
      <c r="N2713" s="60"/>
      <c r="O2713" s="60"/>
      <c r="P2713" s="60"/>
      <c r="Q2713" s="60"/>
      <c r="R2713" s="334">
        <v>7870</v>
      </c>
      <c r="S2713" s="319" t="s">
        <v>356</v>
      </c>
      <c r="BE2713" s="60"/>
      <c r="BR2713" s="60"/>
      <c r="BX2713" s="151"/>
      <c r="CB2713" s="151"/>
      <c r="CM2713" s="151"/>
      <c r="CO2713" s="151"/>
      <c r="CT2713" s="151"/>
      <c r="CY2713" s="151"/>
    </row>
    <row r="2714" spans="1:103" x14ac:dyDescent="0.2">
      <c r="A2714" s="60"/>
      <c r="B2714" s="60"/>
      <c r="C2714" s="60"/>
      <c r="D2714" s="60"/>
      <c r="E2714" s="60"/>
      <c r="F2714" s="60"/>
      <c r="G2714" s="60"/>
      <c r="H2714" s="60"/>
      <c r="I2714" s="60"/>
      <c r="J2714" s="60"/>
      <c r="K2714" s="60"/>
      <c r="L2714" s="60"/>
      <c r="M2714" s="60"/>
      <c r="N2714" s="60"/>
      <c r="O2714" s="60"/>
      <c r="P2714" s="60"/>
      <c r="Q2714" s="60"/>
      <c r="R2714" s="334">
        <v>7871</v>
      </c>
      <c r="S2714" s="319" t="s">
        <v>356</v>
      </c>
      <c r="BE2714" s="60"/>
      <c r="BR2714" s="60"/>
      <c r="BX2714" s="151"/>
      <c r="CB2714" s="151"/>
      <c r="CM2714" s="151"/>
      <c r="CO2714" s="151"/>
      <c r="CT2714" s="151"/>
      <c r="CY2714" s="151"/>
    </row>
    <row r="2715" spans="1:103" x14ac:dyDescent="0.2">
      <c r="A2715" s="60"/>
      <c r="B2715" s="60"/>
      <c r="C2715" s="60"/>
      <c r="D2715" s="60"/>
      <c r="E2715" s="60"/>
      <c r="F2715" s="60"/>
      <c r="G2715" s="60"/>
      <c r="H2715" s="60"/>
      <c r="I2715" s="60"/>
      <c r="J2715" s="60"/>
      <c r="K2715" s="60"/>
      <c r="L2715" s="60"/>
      <c r="M2715" s="60"/>
      <c r="N2715" s="60"/>
      <c r="O2715" s="60"/>
      <c r="P2715" s="60"/>
      <c r="Q2715" s="60"/>
      <c r="R2715" s="334">
        <v>7874</v>
      </c>
      <c r="S2715" s="319" t="s">
        <v>356</v>
      </c>
      <c r="BE2715" s="60"/>
      <c r="BR2715" s="60"/>
      <c r="BX2715" s="151"/>
      <c r="CB2715" s="151"/>
      <c r="CM2715" s="151"/>
      <c r="CO2715" s="151"/>
      <c r="CT2715" s="151"/>
      <c r="CY2715" s="151"/>
    </row>
    <row r="2716" spans="1:103" x14ac:dyDescent="0.2">
      <c r="A2716" s="60"/>
      <c r="B2716" s="60"/>
      <c r="C2716" s="60"/>
      <c r="D2716" s="60"/>
      <c r="E2716" s="60"/>
      <c r="F2716" s="60"/>
      <c r="G2716" s="60"/>
      <c r="H2716" s="60"/>
      <c r="I2716" s="60"/>
      <c r="J2716" s="60"/>
      <c r="K2716" s="60"/>
      <c r="L2716" s="60"/>
      <c r="M2716" s="60"/>
      <c r="N2716" s="60"/>
      <c r="O2716" s="60"/>
      <c r="P2716" s="60"/>
      <c r="Q2716" s="60"/>
      <c r="R2716" s="334">
        <v>7875</v>
      </c>
      <c r="S2716" s="319" t="s">
        <v>356</v>
      </c>
      <c r="BE2716" s="60"/>
      <c r="BR2716" s="60"/>
      <c r="BX2716" s="151"/>
      <c r="CB2716" s="151"/>
      <c r="CM2716" s="151"/>
      <c r="CO2716" s="151"/>
      <c r="CT2716" s="151"/>
      <c r="CY2716" s="151"/>
    </row>
    <row r="2717" spans="1:103" x14ac:dyDescent="0.2">
      <c r="A2717" s="60"/>
      <c r="B2717" s="60"/>
      <c r="C2717" s="60"/>
      <c r="D2717" s="60"/>
      <c r="E2717" s="60"/>
      <c r="F2717" s="60"/>
      <c r="G2717" s="60"/>
      <c r="H2717" s="60"/>
      <c r="I2717" s="60"/>
      <c r="J2717" s="60"/>
      <c r="K2717" s="60"/>
      <c r="L2717" s="60"/>
      <c r="M2717" s="60"/>
      <c r="N2717" s="60"/>
      <c r="O2717" s="60"/>
      <c r="P2717" s="60"/>
      <c r="Q2717" s="60"/>
      <c r="R2717" s="334">
        <v>7876</v>
      </c>
      <c r="S2717" s="319" t="s">
        <v>356</v>
      </c>
      <c r="BE2717" s="60"/>
      <c r="BR2717" s="60"/>
      <c r="BX2717" s="151"/>
      <c r="CB2717" s="151"/>
      <c r="CM2717" s="151"/>
      <c r="CO2717" s="151"/>
      <c r="CT2717" s="151"/>
      <c r="CY2717" s="151"/>
    </row>
    <row r="2718" spans="1:103" x14ac:dyDescent="0.2">
      <c r="A2718" s="60"/>
      <c r="B2718" s="60"/>
      <c r="C2718" s="60"/>
      <c r="D2718" s="60"/>
      <c r="E2718" s="60"/>
      <c r="F2718" s="60"/>
      <c r="G2718" s="60"/>
      <c r="H2718" s="60"/>
      <c r="I2718" s="60"/>
      <c r="J2718" s="60"/>
      <c r="K2718" s="60"/>
      <c r="L2718" s="60"/>
      <c r="M2718" s="60"/>
      <c r="N2718" s="60"/>
      <c r="O2718" s="60"/>
      <c r="P2718" s="60"/>
      <c r="Q2718" s="60"/>
      <c r="R2718" s="334">
        <v>7877</v>
      </c>
      <c r="S2718" s="319" t="s">
        <v>356</v>
      </c>
      <c r="BE2718" s="60"/>
      <c r="BR2718" s="60"/>
      <c r="BX2718" s="151"/>
      <c r="CB2718" s="151"/>
      <c r="CM2718" s="151"/>
      <c r="CO2718" s="151"/>
      <c r="CT2718" s="151"/>
      <c r="CY2718" s="151"/>
    </row>
    <row r="2719" spans="1:103" x14ac:dyDescent="0.2">
      <c r="A2719" s="60"/>
      <c r="B2719" s="60"/>
      <c r="C2719" s="60"/>
      <c r="D2719" s="60"/>
      <c r="E2719" s="60"/>
      <c r="F2719" s="60"/>
      <c r="G2719" s="60"/>
      <c r="H2719" s="60"/>
      <c r="I2719" s="60"/>
      <c r="J2719" s="60"/>
      <c r="K2719" s="60"/>
      <c r="L2719" s="60"/>
      <c r="M2719" s="60"/>
      <c r="N2719" s="60"/>
      <c r="O2719" s="60"/>
      <c r="P2719" s="60"/>
      <c r="Q2719" s="60"/>
      <c r="R2719" s="334">
        <v>7878</v>
      </c>
      <c r="S2719" s="319" t="s">
        <v>356</v>
      </c>
      <c r="BE2719" s="60"/>
      <c r="BR2719" s="60"/>
      <c r="BX2719" s="151"/>
      <c r="CB2719" s="151"/>
      <c r="CM2719" s="151"/>
      <c r="CO2719" s="151"/>
      <c r="CT2719" s="151"/>
      <c r="CY2719" s="151"/>
    </row>
    <row r="2720" spans="1:103" x14ac:dyDescent="0.2">
      <c r="A2720" s="60"/>
      <c r="B2720" s="60"/>
      <c r="C2720" s="60"/>
      <c r="D2720" s="60"/>
      <c r="E2720" s="60"/>
      <c r="F2720" s="60"/>
      <c r="G2720" s="60"/>
      <c r="H2720" s="60"/>
      <c r="I2720" s="60"/>
      <c r="J2720" s="60"/>
      <c r="K2720" s="60"/>
      <c r="L2720" s="60"/>
      <c r="M2720" s="60"/>
      <c r="N2720" s="60"/>
      <c r="O2720" s="60"/>
      <c r="P2720" s="60"/>
      <c r="Q2720" s="60"/>
      <c r="R2720" s="334">
        <v>7879</v>
      </c>
      <c r="S2720" s="319" t="s">
        <v>356</v>
      </c>
      <c r="BE2720" s="60"/>
      <c r="BR2720" s="60"/>
      <c r="BX2720" s="151"/>
      <c r="CB2720" s="151"/>
      <c r="CM2720" s="151"/>
      <c r="CO2720" s="151"/>
      <c r="CT2720" s="151"/>
      <c r="CY2720" s="151"/>
    </row>
    <row r="2721" spans="1:103" x14ac:dyDescent="0.2">
      <c r="A2721" s="60"/>
      <c r="B2721" s="60"/>
      <c r="C2721" s="60"/>
      <c r="D2721" s="60"/>
      <c r="E2721" s="60"/>
      <c r="F2721" s="60"/>
      <c r="G2721" s="60"/>
      <c r="H2721" s="60"/>
      <c r="I2721" s="60"/>
      <c r="J2721" s="60"/>
      <c r="K2721" s="60"/>
      <c r="L2721" s="60"/>
      <c r="M2721" s="60"/>
      <c r="N2721" s="60"/>
      <c r="O2721" s="60"/>
      <c r="P2721" s="60"/>
      <c r="Q2721" s="60"/>
      <c r="R2721" s="334">
        <v>7880</v>
      </c>
      <c r="S2721" s="319" t="s">
        <v>356</v>
      </c>
      <c r="BE2721" s="60"/>
      <c r="BR2721" s="60"/>
      <c r="BX2721" s="151"/>
      <c r="CB2721" s="151"/>
      <c r="CM2721" s="151"/>
      <c r="CO2721" s="151"/>
      <c r="CT2721" s="151"/>
      <c r="CY2721" s="151"/>
    </row>
    <row r="2722" spans="1:103" x14ac:dyDescent="0.2">
      <c r="A2722" s="60"/>
      <c r="B2722" s="60"/>
      <c r="C2722" s="60"/>
      <c r="D2722" s="60"/>
      <c r="E2722" s="60"/>
      <c r="F2722" s="60"/>
      <c r="G2722" s="60"/>
      <c r="H2722" s="60"/>
      <c r="I2722" s="60"/>
      <c r="J2722" s="60"/>
      <c r="K2722" s="60"/>
      <c r="L2722" s="60"/>
      <c r="M2722" s="60"/>
      <c r="N2722" s="60"/>
      <c r="O2722" s="60"/>
      <c r="P2722" s="60"/>
      <c r="Q2722" s="60"/>
      <c r="R2722" s="334">
        <v>7881</v>
      </c>
      <c r="S2722" s="319" t="s">
        <v>356</v>
      </c>
      <c r="BE2722" s="60"/>
      <c r="BR2722" s="60"/>
      <c r="BX2722" s="151"/>
      <c r="CB2722" s="151"/>
      <c r="CM2722" s="151"/>
      <c r="CO2722" s="151"/>
      <c r="CT2722" s="151"/>
      <c r="CY2722" s="151"/>
    </row>
    <row r="2723" spans="1:103" x14ac:dyDescent="0.2">
      <c r="A2723" s="60"/>
      <c r="B2723" s="60"/>
      <c r="C2723" s="60"/>
      <c r="D2723" s="60"/>
      <c r="E2723" s="60"/>
      <c r="F2723" s="60"/>
      <c r="G2723" s="60"/>
      <c r="H2723" s="60"/>
      <c r="I2723" s="60"/>
      <c r="J2723" s="60"/>
      <c r="K2723" s="60"/>
      <c r="L2723" s="60"/>
      <c r="M2723" s="60"/>
      <c r="N2723" s="60"/>
      <c r="O2723" s="60"/>
      <c r="P2723" s="60"/>
      <c r="Q2723" s="60"/>
      <c r="R2723" s="334">
        <v>7882</v>
      </c>
      <c r="S2723" s="319" t="s">
        <v>356</v>
      </c>
      <c r="BE2723" s="60"/>
      <c r="BR2723" s="60"/>
      <c r="BX2723" s="151"/>
      <c r="CB2723" s="151"/>
      <c r="CM2723" s="151"/>
      <c r="CO2723" s="151"/>
      <c r="CT2723" s="151"/>
      <c r="CY2723" s="151"/>
    </row>
    <row r="2724" spans="1:103" x14ac:dyDescent="0.2">
      <c r="A2724" s="60"/>
      <c r="B2724" s="60"/>
      <c r="C2724" s="60"/>
      <c r="D2724" s="60"/>
      <c r="E2724" s="60"/>
      <c r="F2724" s="60"/>
      <c r="G2724" s="60"/>
      <c r="H2724" s="60"/>
      <c r="I2724" s="60"/>
      <c r="J2724" s="60"/>
      <c r="K2724" s="60"/>
      <c r="L2724" s="60"/>
      <c r="M2724" s="60"/>
      <c r="N2724" s="60"/>
      <c r="O2724" s="60"/>
      <c r="P2724" s="60"/>
      <c r="Q2724" s="60"/>
      <c r="R2724" s="334">
        <v>7885</v>
      </c>
      <c r="S2724" s="319" t="s">
        <v>356</v>
      </c>
      <c r="BE2724" s="60"/>
      <c r="BR2724" s="60"/>
      <c r="BX2724" s="151"/>
      <c r="CB2724" s="151"/>
      <c r="CM2724" s="151"/>
      <c r="CO2724" s="151"/>
      <c r="CT2724" s="151"/>
      <c r="CY2724" s="151"/>
    </row>
    <row r="2725" spans="1:103" x14ac:dyDescent="0.2">
      <c r="A2725" s="60"/>
      <c r="B2725" s="60"/>
      <c r="C2725" s="60"/>
      <c r="D2725" s="60"/>
      <c r="E2725" s="60"/>
      <c r="F2725" s="60"/>
      <c r="G2725" s="60"/>
      <c r="H2725" s="60"/>
      <c r="I2725" s="60"/>
      <c r="J2725" s="60"/>
      <c r="K2725" s="60"/>
      <c r="L2725" s="60"/>
      <c r="M2725" s="60"/>
      <c r="N2725" s="60"/>
      <c r="O2725" s="60"/>
      <c r="P2725" s="60"/>
      <c r="Q2725" s="60"/>
      <c r="R2725" s="334">
        <v>7890</v>
      </c>
      <c r="S2725" s="319" t="s">
        <v>356</v>
      </c>
      <c r="BE2725" s="60"/>
      <c r="BR2725" s="60"/>
      <c r="BX2725" s="151"/>
      <c r="CB2725" s="151"/>
      <c r="CM2725" s="151"/>
      <c r="CO2725" s="151"/>
      <c r="CT2725" s="151"/>
      <c r="CY2725" s="151"/>
    </row>
    <row r="2726" spans="1:103" x14ac:dyDescent="0.2">
      <c r="A2726" s="60"/>
      <c r="B2726" s="60"/>
      <c r="C2726" s="60"/>
      <c r="D2726" s="60"/>
      <c r="E2726" s="60"/>
      <c r="F2726" s="60"/>
      <c r="G2726" s="60"/>
      <c r="H2726" s="60"/>
      <c r="I2726" s="60"/>
      <c r="J2726" s="60"/>
      <c r="K2726" s="60"/>
      <c r="L2726" s="60"/>
      <c r="M2726" s="60"/>
      <c r="N2726" s="60"/>
      <c r="O2726" s="60"/>
      <c r="P2726" s="60"/>
      <c r="Q2726" s="60"/>
      <c r="R2726" s="334">
        <v>7901</v>
      </c>
      <c r="S2726" s="319" t="s">
        <v>356</v>
      </c>
      <c r="BE2726" s="60"/>
      <c r="BR2726" s="60"/>
      <c r="BX2726" s="151"/>
      <c r="CB2726" s="151"/>
      <c r="CM2726" s="151"/>
      <c r="CO2726" s="151"/>
      <c r="CT2726" s="151"/>
      <c r="CY2726" s="151"/>
    </row>
    <row r="2727" spans="1:103" x14ac:dyDescent="0.2">
      <c r="A2727" s="60"/>
      <c r="B2727" s="60"/>
      <c r="C2727" s="60"/>
      <c r="D2727" s="60"/>
      <c r="E2727" s="60"/>
      <c r="F2727" s="60"/>
      <c r="G2727" s="60"/>
      <c r="H2727" s="60"/>
      <c r="I2727" s="60"/>
      <c r="J2727" s="60"/>
      <c r="K2727" s="60"/>
      <c r="L2727" s="60"/>
      <c r="M2727" s="60"/>
      <c r="N2727" s="60"/>
      <c r="O2727" s="60"/>
      <c r="P2727" s="60"/>
      <c r="Q2727" s="60"/>
      <c r="R2727" s="334">
        <v>7902</v>
      </c>
      <c r="S2727" s="319" t="s">
        <v>356</v>
      </c>
      <c r="BE2727" s="60"/>
      <c r="BR2727" s="60"/>
      <c r="BX2727" s="151"/>
      <c r="CB2727" s="151"/>
      <c r="CM2727" s="151"/>
      <c r="CO2727" s="151"/>
      <c r="CT2727" s="151"/>
      <c r="CY2727" s="151"/>
    </row>
    <row r="2728" spans="1:103" x14ac:dyDescent="0.2">
      <c r="A2728" s="60"/>
      <c r="B2728" s="60"/>
      <c r="C2728" s="60"/>
      <c r="D2728" s="60"/>
      <c r="E2728" s="60"/>
      <c r="F2728" s="60"/>
      <c r="G2728" s="60"/>
      <c r="H2728" s="60"/>
      <c r="I2728" s="60"/>
      <c r="J2728" s="60"/>
      <c r="K2728" s="60"/>
      <c r="L2728" s="60"/>
      <c r="M2728" s="60"/>
      <c r="N2728" s="60"/>
      <c r="O2728" s="60"/>
      <c r="P2728" s="60"/>
      <c r="Q2728" s="60"/>
      <c r="R2728" s="334">
        <v>7920</v>
      </c>
      <c r="S2728" s="319" t="s">
        <v>356</v>
      </c>
      <c r="BE2728" s="60"/>
      <c r="BR2728" s="60"/>
      <c r="BX2728" s="151"/>
      <c r="CB2728" s="151"/>
      <c r="CM2728" s="151"/>
      <c r="CO2728" s="151"/>
      <c r="CT2728" s="151"/>
      <c r="CY2728" s="151"/>
    </row>
    <row r="2729" spans="1:103" x14ac:dyDescent="0.2">
      <c r="A2729" s="60"/>
      <c r="B2729" s="60"/>
      <c r="C2729" s="60"/>
      <c r="D2729" s="60"/>
      <c r="E2729" s="60"/>
      <c r="F2729" s="60"/>
      <c r="G2729" s="60"/>
      <c r="H2729" s="60"/>
      <c r="I2729" s="60"/>
      <c r="J2729" s="60"/>
      <c r="K2729" s="60"/>
      <c r="L2729" s="60"/>
      <c r="M2729" s="60"/>
      <c r="N2729" s="60"/>
      <c r="O2729" s="60"/>
      <c r="P2729" s="60"/>
      <c r="Q2729" s="60"/>
      <c r="R2729" s="334">
        <v>7921</v>
      </c>
      <c r="S2729" s="319" t="s">
        <v>356</v>
      </c>
      <c r="BE2729" s="60"/>
      <c r="BR2729" s="60"/>
      <c r="BX2729" s="151"/>
      <c r="CB2729" s="151"/>
      <c r="CM2729" s="151"/>
      <c r="CO2729" s="151"/>
      <c r="CT2729" s="151"/>
      <c r="CY2729" s="151"/>
    </row>
    <row r="2730" spans="1:103" x14ac:dyDescent="0.2">
      <c r="A2730" s="60"/>
      <c r="B2730" s="60"/>
      <c r="C2730" s="60"/>
      <c r="D2730" s="60"/>
      <c r="E2730" s="60"/>
      <c r="F2730" s="60"/>
      <c r="G2730" s="60"/>
      <c r="H2730" s="60"/>
      <c r="I2730" s="60"/>
      <c r="J2730" s="60"/>
      <c r="K2730" s="60"/>
      <c r="L2730" s="60"/>
      <c r="M2730" s="60"/>
      <c r="N2730" s="60"/>
      <c r="O2730" s="60"/>
      <c r="P2730" s="60"/>
      <c r="Q2730" s="60"/>
      <c r="R2730" s="334">
        <v>7922</v>
      </c>
      <c r="S2730" s="319" t="s">
        <v>356</v>
      </c>
      <c r="BE2730" s="60"/>
      <c r="BR2730" s="60"/>
      <c r="BX2730" s="151"/>
      <c r="CB2730" s="151"/>
      <c r="CM2730" s="151"/>
      <c r="CO2730" s="151"/>
      <c r="CT2730" s="151"/>
      <c r="CY2730" s="151"/>
    </row>
    <row r="2731" spans="1:103" x14ac:dyDescent="0.2">
      <c r="A2731" s="60"/>
      <c r="B2731" s="60"/>
      <c r="C2731" s="60"/>
      <c r="D2731" s="60"/>
      <c r="E2731" s="60"/>
      <c r="F2731" s="60"/>
      <c r="G2731" s="60"/>
      <c r="H2731" s="60"/>
      <c r="I2731" s="60"/>
      <c r="J2731" s="60"/>
      <c r="K2731" s="60"/>
      <c r="L2731" s="60"/>
      <c r="M2731" s="60"/>
      <c r="N2731" s="60"/>
      <c r="O2731" s="60"/>
      <c r="P2731" s="60"/>
      <c r="Q2731" s="60"/>
      <c r="R2731" s="334">
        <v>7924</v>
      </c>
      <c r="S2731" s="319" t="s">
        <v>356</v>
      </c>
      <c r="BE2731" s="60"/>
      <c r="BR2731" s="60"/>
      <c r="BX2731" s="151"/>
      <c r="CB2731" s="151"/>
      <c r="CM2731" s="151"/>
      <c r="CO2731" s="151"/>
      <c r="CT2731" s="151"/>
      <c r="CY2731" s="151"/>
    </row>
    <row r="2732" spans="1:103" x14ac:dyDescent="0.2">
      <c r="A2732" s="60"/>
      <c r="B2732" s="60"/>
      <c r="C2732" s="60"/>
      <c r="D2732" s="60"/>
      <c r="E2732" s="60"/>
      <c r="F2732" s="60"/>
      <c r="G2732" s="60"/>
      <c r="H2732" s="60"/>
      <c r="I2732" s="60"/>
      <c r="J2732" s="60"/>
      <c r="K2732" s="60"/>
      <c r="L2732" s="60"/>
      <c r="M2732" s="60"/>
      <c r="N2732" s="60"/>
      <c r="O2732" s="60"/>
      <c r="P2732" s="60"/>
      <c r="Q2732" s="60"/>
      <c r="R2732" s="334">
        <v>7926</v>
      </c>
      <c r="S2732" s="319" t="s">
        <v>356</v>
      </c>
      <c r="BE2732" s="60"/>
      <c r="BR2732" s="60"/>
      <c r="BX2732" s="151"/>
      <c r="CB2732" s="151"/>
      <c r="CM2732" s="151"/>
      <c r="CO2732" s="151"/>
      <c r="CT2732" s="151"/>
      <c r="CY2732" s="151"/>
    </row>
    <row r="2733" spans="1:103" x14ac:dyDescent="0.2">
      <c r="A2733" s="60"/>
      <c r="B2733" s="60"/>
      <c r="C2733" s="60"/>
      <c r="D2733" s="60"/>
      <c r="E2733" s="60"/>
      <c r="F2733" s="60"/>
      <c r="G2733" s="60"/>
      <c r="H2733" s="60"/>
      <c r="I2733" s="60"/>
      <c r="J2733" s="60"/>
      <c r="K2733" s="60"/>
      <c r="L2733" s="60"/>
      <c r="M2733" s="60"/>
      <c r="N2733" s="60"/>
      <c r="O2733" s="60"/>
      <c r="P2733" s="60"/>
      <c r="Q2733" s="60"/>
      <c r="R2733" s="334">
        <v>7927</v>
      </c>
      <c r="S2733" s="319" t="s">
        <v>356</v>
      </c>
      <c r="BE2733" s="60"/>
      <c r="BR2733" s="60"/>
      <c r="BX2733" s="151"/>
      <c r="CB2733" s="151"/>
      <c r="CM2733" s="151"/>
      <c r="CO2733" s="151"/>
      <c r="CT2733" s="151"/>
      <c r="CY2733" s="151"/>
    </row>
    <row r="2734" spans="1:103" x14ac:dyDescent="0.2">
      <c r="A2734" s="60"/>
      <c r="B2734" s="60"/>
      <c r="C2734" s="60"/>
      <c r="D2734" s="60"/>
      <c r="E2734" s="60"/>
      <c r="F2734" s="60"/>
      <c r="G2734" s="60"/>
      <c r="H2734" s="60"/>
      <c r="I2734" s="60"/>
      <c r="J2734" s="60"/>
      <c r="K2734" s="60"/>
      <c r="L2734" s="60"/>
      <c r="M2734" s="60"/>
      <c r="N2734" s="60"/>
      <c r="O2734" s="60"/>
      <c r="P2734" s="60"/>
      <c r="Q2734" s="60"/>
      <c r="R2734" s="334">
        <v>7928</v>
      </c>
      <c r="S2734" s="319" t="s">
        <v>356</v>
      </c>
      <c r="BE2734" s="60"/>
      <c r="BR2734" s="60"/>
      <c r="BX2734" s="151"/>
      <c r="CB2734" s="151"/>
      <c r="CM2734" s="151"/>
      <c r="CO2734" s="151"/>
      <c r="CT2734" s="151"/>
      <c r="CY2734" s="151"/>
    </row>
    <row r="2735" spans="1:103" x14ac:dyDescent="0.2">
      <c r="A2735" s="60"/>
      <c r="B2735" s="60"/>
      <c r="C2735" s="60"/>
      <c r="D2735" s="60"/>
      <c r="E2735" s="60"/>
      <c r="F2735" s="60"/>
      <c r="G2735" s="60"/>
      <c r="H2735" s="60"/>
      <c r="I2735" s="60"/>
      <c r="J2735" s="60"/>
      <c r="K2735" s="60"/>
      <c r="L2735" s="60"/>
      <c r="M2735" s="60"/>
      <c r="N2735" s="60"/>
      <c r="O2735" s="60"/>
      <c r="P2735" s="60"/>
      <c r="Q2735" s="60"/>
      <c r="R2735" s="334">
        <v>7930</v>
      </c>
      <c r="S2735" s="319" t="s">
        <v>356</v>
      </c>
      <c r="BE2735" s="60"/>
      <c r="BR2735" s="60"/>
      <c r="BX2735" s="151"/>
      <c r="CB2735" s="151"/>
      <c r="CM2735" s="151"/>
      <c r="CO2735" s="151"/>
      <c r="CT2735" s="151"/>
      <c r="CY2735" s="151"/>
    </row>
    <row r="2736" spans="1:103" x14ac:dyDescent="0.2">
      <c r="A2736" s="60"/>
      <c r="B2736" s="60"/>
      <c r="C2736" s="60"/>
      <c r="D2736" s="60"/>
      <c r="E2736" s="60"/>
      <c r="F2736" s="60"/>
      <c r="G2736" s="60"/>
      <c r="H2736" s="60"/>
      <c r="I2736" s="60"/>
      <c r="J2736" s="60"/>
      <c r="K2736" s="60"/>
      <c r="L2736" s="60"/>
      <c r="M2736" s="60"/>
      <c r="N2736" s="60"/>
      <c r="O2736" s="60"/>
      <c r="P2736" s="60"/>
      <c r="Q2736" s="60"/>
      <c r="R2736" s="334">
        <v>7931</v>
      </c>
      <c r="S2736" s="319" t="s">
        <v>356</v>
      </c>
      <c r="BE2736" s="60"/>
      <c r="BR2736" s="60"/>
      <c r="BX2736" s="151"/>
      <c r="CB2736" s="151"/>
      <c r="CM2736" s="151"/>
      <c r="CO2736" s="151"/>
      <c r="CT2736" s="151"/>
      <c r="CY2736" s="151"/>
    </row>
    <row r="2737" spans="1:103" x14ac:dyDescent="0.2">
      <c r="A2737" s="60"/>
      <c r="B2737" s="60"/>
      <c r="C2737" s="60"/>
      <c r="D2737" s="60"/>
      <c r="E2737" s="60"/>
      <c r="F2737" s="60"/>
      <c r="G2737" s="60"/>
      <c r="H2737" s="60"/>
      <c r="I2737" s="60"/>
      <c r="J2737" s="60"/>
      <c r="K2737" s="60"/>
      <c r="L2737" s="60"/>
      <c r="M2737" s="60"/>
      <c r="N2737" s="60"/>
      <c r="O2737" s="60"/>
      <c r="P2737" s="60"/>
      <c r="Q2737" s="60"/>
      <c r="R2737" s="334">
        <v>7932</v>
      </c>
      <c r="S2737" s="319" t="s">
        <v>356</v>
      </c>
      <c r="BE2737" s="60"/>
      <c r="BR2737" s="60"/>
      <c r="BX2737" s="151"/>
      <c r="CB2737" s="151"/>
      <c r="CM2737" s="151"/>
      <c r="CO2737" s="151"/>
      <c r="CT2737" s="151"/>
      <c r="CY2737" s="151"/>
    </row>
    <row r="2738" spans="1:103" x14ac:dyDescent="0.2">
      <c r="A2738" s="60"/>
      <c r="B2738" s="60"/>
      <c r="C2738" s="60"/>
      <c r="D2738" s="60"/>
      <c r="E2738" s="60"/>
      <c r="F2738" s="60"/>
      <c r="G2738" s="60"/>
      <c r="H2738" s="60"/>
      <c r="I2738" s="60"/>
      <c r="J2738" s="60"/>
      <c r="K2738" s="60"/>
      <c r="L2738" s="60"/>
      <c r="M2738" s="60"/>
      <c r="N2738" s="60"/>
      <c r="O2738" s="60"/>
      <c r="P2738" s="60"/>
      <c r="Q2738" s="60"/>
      <c r="R2738" s="334">
        <v>7933</v>
      </c>
      <c r="S2738" s="319" t="s">
        <v>356</v>
      </c>
      <c r="BE2738" s="60"/>
      <c r="BR2738" s="60"/>
      <c r="BX2738" s="151"/>
      <c r="CB2738" s="151"/>
      <c r="CM2738" s="151"/>
      <c r="CO2738" s="151"/>
      <c r="CT2738" s="151"/>
      <c r="CY2738" s="151"/>
    </row>
    <row r="2739" spans="1:103" x14ac:dyDescent="0.2">
      <c r="A2739" s="60"/>
      <c r="B2739" s="60"/>
      <c r="C2739" s="60"/>
      <c r="D2739" s="60"/>
      <c r="E2739" s="60"/>
      <c r="F2739" s="60"/>
      <c r="G2739" s="60"/>
      <c r="H2739" s="60"/>
      <c r="I2739" s="60"/>
      <c r="J2739" s="60"/>
      <c r="K2739" s="60"/>
      <c r="L2739" s="60"/>
      <c r="M2739" s="60"/>
      <c r="N2739" s="60"/>
      <c r="O2739" s="60"/>
      <c r="P2739" s="60"/>
      <c r="Q2739" s="60"/>
      <c r="R2739" s="334">
        <v>7934</v>
      </c>
      <c r="S2739" s="319" t="s">
        <v>356</v>
      </c>
      <c r="BE2739" s="60"/>
      <c r="BR2739" s="60"/>
      <c r="BX2739" s="151"/>
      <c r="CB2739" s="151"/>
      <c r="CM2739" s="151"/>
      <c r="CO2739" s="151"/>
      <c r="CT2739" s="151"/>
      <c r="CY2739" s="151"/>
    </row>
    <row r="2740" spans="1:103" x14ac:dyDescent="0.2">
      <c r="A2740" s="60"/>
      <c r="B2740" s="60"/>
      <c r="C2740" s="60"/>
      <c r="D2740" s="60"/>
      <c r="E2740" s="60"/>
      <c r="F2740" s="60"/>
      <c r="G2740" s="60"/>
      <c r="H2740" s="60"/>
      <c r="I2740" s="60"/>
      <c r="J2740" s="60"/>
      <c r="K2740" s="60"/>
      <c r="L2740" s="60"/>
      <c r="M2740" s="60"/>
      <c r="N2740" s="60"/>
      <c r="O2740" s="60"/>
      <c r="P2740" s="60"/>
      <c r="Q2740" s="60"/>
      <c r="R2740" s="334">
        <v>7935</v>
      </c>
      <c r="S2740" s="319" t="s">
        <v>356</v>
      </c>
      <c r="BE2740" s="60"/>
      <c r="BR2740" s="60"/>
      <c r="BX2740" s="151"/>
      <c r="CB2740" s="151"/>
      <c r="CM2740" s="151"/>
      <c r="CO2740" s="151"/>
      <c r="CT2740" s="151"/>
      <c r="CY2740" s="151"/>
    </row>
    <row r="2741" spans="1:103" x14ac:dyDescent="0.2">
      <c r="A2741" s="60"/>
      <c r="B2741" s="60"/>
      <c r="C2741" s="60"/>
      <c r="D2741" s="60"/>
      <c r="E2741" s="60"/>
      <c r="F2741" s="60"/>
      <c r="G2741" s="60"/>
      <c r="H2741" s="60"/>
      <c r="I2741" s="60"/>
      <c r="J2741" s="60"/>
      <c r="K2741" s="60"/>
      <c r="L2741" s="60"/>
      <c r="M2741" s="60"/>
      <c r="N2741" s="60"/>
      <c r="O2741" s="60"/>
      <c r="P2741" s="60"/>
      <c r="Q2741" s="60"/>
      <c r="R2741" s="334">
        <v>7936</v>
      </c>
      <c r="S2741" s="319" t="s">
        <v>356</v>
      </c>
      <c r="BE2741" s="60"/>
      <c r="BR2741" s="60"/>
      <c r="BX2741" s="151"/>
      <c r="CB2741" s="151"/>
      <c r="CM2741" s="151"/>
      <c r="CO2741" s="151"/>
      <c r="CT2741" s="151"/>
      <c r="CY2741" s="151"/>
    </row>
    <row r="2742" spans="1:103" x14ac:dyDescent="0.2">
      <c r="A2742" s="60"/>
      <c r="B2742" s="60"/>
      <c r="C2742" s="60"/>
      <c r="D2742" s="60"/>
      <c r="E2742" s="60"/>
      <c r="F2742" s="60"/>
      <c r="G2742" s="60"/>
      <c r="H2742" s="60"/>
      <c r="I2742" s="60"/>
      <c r="J2742" s="60"/>
      <c r="K2742" s="60"/>
      <c r="L2742" s="60"/>
      <c r="M2742" s="60"/>
      <c r="N2742" s="60"/>
      <c r="O2742" s="60"/>
      <c r="P2742" s="60"/>
      <c r="Q2742" s="60"/>
      <c r="R2742" s="334">
        <v>7938</v>
      </c>
      <c r="S2742" s="319" t="s">
        <v>356</v>
      </c>
      <c r="BE2742" s="60"/>
      <c r="BR2742" s="60"/>
      <c r="BX2742" s="151"/>
      <c r="CB2742" s="151"/>
      <c r="CM2742" s="151"/>
      <c r="CO2742" s="151"/>
      <c r="CT2742" s="151"/>
      <c r="CY2742" s="151"/>
    </row>
    <row r="2743" spans="1:103" x14ac:dyDescent="0.2">
      <c r="A2743" s="60"/>
      <c r="B2743" s="60"/>
      <c r="C2743" s="60"/>
      <c r="D2743" s="60"/>
      <c r="E2743" s="60"/>
      <c r="F2743" s="60"/>
      <c r="G2743" s="60"/>
      <c r="H2743" s="60"/>
      <c r="I2743" s="60"/>
      <c r="J2743" s="60"/>
      <c r="K2743" s="60"/>
      <c r="L2743" s="60"/>
      <c r="M2743" s="60"/>
      <c r="N2743" s="60"/>
      <c r="O2743" s="60"/>
      <c r="P2743" s="60"/>
      <c r="Q2743" s="60"/>
      <c r="R2743" s="334">
        <v>7939</v>
      </c>
      <c r="S2743" s="319" t="s">
        <v>356</v>
      </c>
      <c r="BE2743" s="60"/>
      <c r="BR2743" s="60"/>
      <c r="BX2743" s="151"/>
      <c r="CB2743" s="151"/>
      <c r="CM2743" s="151"/>
      <c r="CO2743" s="151"/>
      <c r="CT2743" s="151"/>
      <c r="CY2743" s="151"/>
    </row>
    <row r="2744" spans="1:103" x14ac:dyDescent="0.2">
      <c r="A2744" s="60"/>
      <c r="B2744" s="60"/>
      <c r="C2744" s="60"/>
      <c r="D2744" s="60"/>
      <c r="E2744" s="60"/>
      <c r="F2744" s="60"/>
      <c r="G2744" s="60"/>
      <c r="H2744" s="60"/>
      <c r="I2744" s="60"/>
      <c r="J2744" s="60"/>
      <c r="K2744" s="60"/>
      <c r="L2744" s="60"/>
      <c r="M2744" s="60"/>
      <c r="N2744" s="60"/>
      <c r="O2744" s="60"/>
      <c r="P2744" s="60"/>
      <c r="Q2744" s="60"/>
      <c r="R2744" s="334">
        <v>7940</v>
      </c>
      <c r="S2744" s="319" t="s">
        <v>356</v>
      </c>
      <c r="BE2744" s="60"/>
      <c r="BR2744" s="60"/>
      <c r="BX2744" s="151"/>
      <c r="CB2744" s="151"/>
      <c r="CM2744" s="151"/>
      <c r="CO2744" s="151"/>
      <c r="CT2744" s="151"/>
      <c r="CY2744" s="151"/>
    </row>
    <row r="2745" spans="1:103" x14ac:dyDescent="0.2">
      <c r="A2745" s="60"/>
      <c r="B2745" s="60"/>
      <c r="C2745" s="60"/>
      <c r="D2745" s="60"/>
      <c r="E2745" s="60"/>
      <c r="F2745" s="60"/>
      <c r="G2745" s="60"/>
      <c r="H2745" s="60"/>
      <c r="I2745" s="60"/>
      <c r="J2745" s="60"/>
      <c r="K2745" s="60"/>
      <c r="L2745" s="60"/>
      <c r="M2745" s="60"/>
      <c r="N2745" s="60"/>
      <c r="O2745" s="60"/>
      <c r="P2745" s="60"/>
      <c r="Q2745" s="60"/>
      <c r="R2745" s="334">
        <v>7945</v>
      </c>
      <c r="S2745" s="319" t="s">
        <v>356</v>
      </c>
      <c r="BE2745" s="60"/>
      <c r="BR2745" s="60"/>
      <c r="BX2745" s="151"/>
      <c r="CB2745" s="151"/>
      <c r="CM2745" s="151"/>
      <c r="CO2745" s="151"/>
      <c r="CT2745" s="151"/>
      <c r="CY2745" s="151"/>
    </row>
    <row r="2746" spans="1:103" x14ac:dyDescent="0.2">
      <c r="A2746" s="60"/>
      <c r="B2746" s="60"/>
      <c r="C2746" s="60"/>
      <c r="D2746" s="60"/>
      <c r="E2746" s="60"/>
      <c r="F2746" s="60"/>
      <c r="G2746" s="60"/>
      <c r="H2746" s="60"/>
      <c r="I2746" s="60"/>
      <c r="J2746" s="60"/>
      <c r="K2746" s="60"/>
      <c r="L2746" s="60"/>
      <c r="M2746" s="60"/>
      <c r="N2746" s="60"/>
      <c r="O2746" s="60"/>
      <c r="P2746" s="60"/>
      <c r="Q2746" s="60"/>
      <c r="R2746" s="334">
        <v>7946</v>
      </c>
      <c r="S2746" s="319" t="s">
        <v>356</v>
      </c>
      <c r="BE2746" s="60"/>
      <c r="BR2746" s="60"/>
      <c r="BX2746" s="151"/>
      <c r="CB2746" s="151"/>
      <c r="CM2746" s="151"/>
      <c r="CO2746" s="151"/>
      <c r="CT2746" s="151"/>
      <c r="CY2746" s="151"/>
    </row>
    <row r="2747" spans="1:103" x14ac:dyDescent="0.2">
      <c r="A2747" s="60"/>
      <c r="B2747" s="60"/>
      <c r="C2747" s="60"/>
      <c r="D2747" s="60"/>
      <c r="E2747" s="60"/>
      <c r="F2747" s="60"/>
      <c r="G2747" s="60"/>
      <c r="H2747" s="60"/>
      <c r="I2747" s="60"/>
      <c r="J2747" s="60"/>
      <c r="K2747" s="60"/>
      <c r="L2747" s="60"/>
      <c r="M2747" s="60"/>
      <c r="N2747" s="60"/>
      <c r="O2747" s="60"/>
      <c r="P2747" s="60"/>
      <c r="Q2747" s="60"/>
      <c r="R2747" s="334">
        <v>7950</v>
      </c>
      <c r="S2747" s="319" t="s">
        <v>356</v>
      </c>
      <c r="BE2747" s="60"/>
      <c r="BR2747" s="60"/>
      <c r="BX2747" s="151"/>
      <c r="CB2747" s="151"/>
      <c r="CM2747" s="151"/>
      <c r="CO2747" s="151"/>
      <c r="CT2747" s="151"/>
      <c r="CY2747" s="151"/>
    </row>
    <row r="2748" spans="1:103" x14ac:dyDescent="0.2">
      <c r="A2748" s="60"/>
      <c r="B2748" s="60"/>
      <c r="C2748" s="60"/>
      <c r="D2748" s="60"/>
      <c r="E2748" s="60"/>
      <c r="F2748" s="60"/>
      <c r="G2748" s="60"/>
      <c r="H2748" s="60"/>
      <c r="I2748" s="60"/>
      <c r="J2748" s="60"/>
      <c r="K2748" s="60"/>
      <c r="L2748" s="60"/>
      <c r="M2748" s="60"/>
      <c r="N2748" s="60"/>
      <c r="O2748" s="60"/>
      <c r="P2748" s="60"/>
      <c r="Q2748" s="60"/>
      <c r="R2748" s="334">
        <v>7960</v>
      </c>
      <c r="S2748" s="319" t="s">
        <v>356</v>
      </c>
      <c r="BE2748" s="60"/>
      <c r="BR2748" s="60"/>
      <c r="BX2748" s="151"/>
      <c r="CB2748" s="151"/>
      <c r="CM2748" s="151"/>
      <c r="CO2748" s="151"/>
      <c r="CT2748" s="151"/>
      <c r="CY2748" s="151"/>
    </row>
    <row r="2749" spans="1:103" x14ac:dyDescent="0.2">
      <c r="A2749" s="60"/>
      <c r="B2749" s="60"/>
      <c r="C2749" s="60"/>
      <c r="D2749" s="60"/>
      <c r="E2749" s="60"/>
      <c r="F2749" s="60"/>
      <c r="G2749" s="60"/>
      <c r="H2749" s="60"/>
      <c r="I2749" s="60"/>
      <c r="J2749" s="60"/>
      <c r="K2749" s="60"/>
      <c r="L2749" s="60"/>
      <c r="M2749" s="60"/>
      <c r="N2749" s="60"/>
      <c r="O2749" s="60"/>
      <c r="P2749" s="60"/>
      <c r="Q2749" s="60"/>
      <c r="R2749" s="334">
        <v>7961</v>
      </c>
      <c r="S2749" s="319" t="s">
        <v>356</v>
      </c>
      <c r="BE2749" s="60"/>
      <c r="BR2749" s="60"/>
      <c r="BX2749" s="151"/>
      <c r="CB2749" s="151"/>
      <c r="CM2749" s="151"/>
      <c r="CO2749" s="151"/>
      <c r="CT2749" s="151"/>
      <c r="CY2749" s="151"/>
    </row>
    <row r="2750" spans="1:103" x14ac:dyDescent="0.2">
      <c r="A2750" s="60"/>
      <c r="B2750" s="60"/>
      <c r="C2750" s="60"/>
      <c r="D2750" s="60"/>
      <c r="E2750" s="60"/>
      <c r="F2750" s="60"/>
      <c r="G2750" s="60"/>
      <c r="H2750" s="60"/>
      <c r="I2750" s="60"/>
      <c r="J2750" s="60"/>
      <c r="K2750" s="60"/>
      <c r="L2750" s="60"/>
      <c r="M2750" s="60"/>
      <c r="N2750" s="60"/>
      <c r="O2750" s="60"/>
      <c r="P2750" s="60"/>
      <c r="Q2750" s="60"/>
      <c r="R2750" s="334">
        <v>7962</v>
      </c>
      <c r="S2750" s="319" t="s">
        <v>356</v>
      </c>
      <c r="BE2750" s="60"/>
      <c r="BR2750" s="60"/>
      <c r="BX2750" s="151"/>
      <c r="CB2750" s="151"/>
      <c r="CM2750" s="151"/>
      <c r="CO2750" s="151"/>
      <c r="CT2750" s="151"/>
      <c r="CY2750" s="151"/>
    </row>
    <row r="2751" spans="1:103" x14ac:dyDescent="0.2">
      <c r="A2751" s="60"/>
      <c r="B2751" s="60"/>
      <c r="C2751" s="60"/>
      <c r="D2751" s="60"/>
      <c r="E2751" s="60"/>
      <c r="F2751" s="60"/>
      <c r="G2751" s="60"/>
      <c r="H2751" s="60"/>
      <c r="I2751" s="60"/>
      <c r="J2751" s="60"/>
      <c r="K2751" s="60"/>
      <c r="L2751" s="60"/>
      <c r="M2751" s="60"/>
      <c r="N2751" s="60"/>
      <c r="O2751" s="60"/>
      <c r="P2751" s="60"/>
      <c r="Q2751" s="60"/>
      <c r="R2751" s="334">
        <v>7963</v>
      </c>
      <c r="S2751" s="319" t="s">
        <v>356</v>
      </c>
      <c r="BE2751" s="60"/>
      <c r="BR2751" s="60"/>
      <c r="BX2751" s="151"/>
      <c r="CB2751" s="151"/>
      <c r="CM2751" s="151"/>
      <c r="CO2751" s="151"/>
      <c r="CT2751" s="151"/>
      <c r="CY2751" s="151"/>
    </row>
    <row r="2752" spans="1:103" x14ac:dyDescent="0.2">
      <c r="A2752" s="60"/>
      <c r="B2752" s="60"/>
      <c r="C2752" s="60"/>
      <c r="D2752" s="60"/>
      <c r="E2752" s="60"/>
      <c r="F2752" s="60"/>
      <c r="G2752" s="60"/>
      <c r="H2752" s="60"/>
      <c r="I2752" s="60"/>
      <c r="J2752" s="60"/>
      <c r="K2752" s="60"/>
      <c r="L2752" s="60"/>
      <c r="M2752" s="60"/>
      <c r="N2752" s="60"/>
      <c r="O2752" s="60"/>
      <c r="P2752" s="60"/>
      <c r="Q2752" s="60"/>
      <c r="R2752" s="334">
        <v>7970</v>
      </c>
      <c r="S2752" s="319" t="s">
        <v>356</v>
      </c>
      <c r="BE2752" s="60"/>
      <c r="BR2752" s="60"/>
      <c r="BX2752" s="151"/>
      <c r="CB2752" s="151"/>
      <c r="CM2752" s="151"/>
      <c r="CO2752" s="151"/>
      <c r="CT2752" s="151"/>
      <c r="CY2752" s="151"/>
    </row>
    <row r="2753" spans="1:103" x14ac:dyDescent="0.2">
      <c r="A2753" s="60"/>
      <c r="B2753" s="60"/>
      <c r="C2753" s="60"/>
      <c r="D2753" s="60"/>
      <c r="E2753" s="60"/>
      <c r="F2753" s="60"/>
      <c r="G2753" s="60"/>
      <c r="H2753" s="60"/>
      <c r="I2753" s="60"/>
      <c r="J2753" s="60"/>
      <c r="K2753" s="60"/>
      <c r="L2753" s="60"/>
      <c r="M2753" s="60"/>
      <c r="N2753" s="60"/>
      <c r="O2753" s="60"/>
      <c r="P2753" s="60"/>
      <c r="Q2753" s="60"/>
      <c r="R2753" s="334">
        <v>7974</v>
      </c>
      <c r="S2753" s="319" t="s">
        <v>356</v>
      </c>
      <c r="BE2753" s="60"/>
      <c r="BR2753" s="60"/>
      <c r="BX2753" s="151"/>
      <c r="CB2753" s="151"/>
      <c r="CM2753" s="151"/>
      <c r="CO2753" s="151"/>
      <c r="CT2753" s="151"/>
      <c r="CY2753" s="151"/>
    </row>
    <row r="2754" spans="1:103" x14ac:dyDescent="0.2">
      <c r="A2754" s="60"/>
      <c r="B2754" s="60"/>
      <c r="C2754" s="60"/>
      <c r="D2754" s="60"/>
      <c r="E2754" s="60"/>
      <c r="F2754" s="60"/>
      <c r="G2754" s="60"/>
      <c r="H2754" s="60"/>
      <c r="I2754" s="60"/>
      <c r="J2754" s="60"/>
      <c r="K2754" s="60"/>
      <c r="L2754" s="60"/>
      <c r="M2754" s="60"/>
      <c r="N2754" s="60"/>
      <c r="O2754" s="60"/>
      <c r="P2754" s="60"/>
      <c r="Q2754" s="60"/>
      <c r="R2754" s="334">
        <v>7976</v>
      </c>
      <c r="S2754" s="319" t="s">
        <v>356</v>
      </c>
      <c r="BE2754" s="60"/>
      <c r="BR2754" s="60"/>
      <c r="BX2754" s="151"/>
      <c r="CB2754" s="151"/>
      <c r="CM2754" s="151"/>
      <c r="CO2754" s="151"/>
      <c r="CT2754" s="151"/>
      <c r="CY2754" s="151"/>
    </row>
    <row r="2755" spans="1:103" x14ac:dyDescent="0.2">
      <c r="A2755" s="60"/>
      <c r="B2755" s="60"/>
      <c r="C2755" s="60"/>
      <c r="D2755" s="60"/>
      <c r="E2755" s="60"/>
      <c r="F2755" s="60"/>
      <c r="G2755" s="60"/>
      <c r="H2755" s="60"/>
      <c r="I2755" s="60"/>
      <c r="J2755" s="60"/>
      <c r="K2755" s="60"/>
      <c r="L2755" s="60"/>
      <c r="M2755" s="60"/>
      <c r="N2755" s="60"/>
      <c r="O2755" s="60"/>
      <c r="P2755" s="60"/>
      <c r="Q2755" s="60"/>
      <c r="R2755" s="334">
        <v>7977</v>
      </c>
      <c r="S2755" s="319" t="s">
        <v>356</v>
      </c>
      <c r="BE2755" s="60"/>
      <c r="BR2755" s="60"/>
      <c r="BX2755" s="151"/>
      <c r="CB2755" s="151"/>
      <c r="CM2755" s="151"/>
      <c r="CO2755" s="151"/>
      <c r="CT2755" s="151"/>
      <c r="CY2755" s="151"/>
    </row>
    <row r="2756" spans="1:103" x14ac:dyDescent="0.2">
      <c r="A2756" s="60"/>
      <c r="B2756" s="60"/>
      <c r="C2756" s="60"/>
      <c r="D2756" s="60"/>
      <c r="E2756" s="60"/>
      <c r="F2756" s="60"/>
      <c r="G2756" s="60"/>
      <c r="H2756" s="60"/>
      <c r="I2756" s="60"/>
      <c r="J2756" s="60"/>
      <c r="K2756" s="60"/>
      <c r="L2756" s="60"/>
      <c r="M2756" s="60"/>
      <c r="N2756" s="60"/>
      <c r="O2756" s="60"/>
      <c r="P2756" s="60"/>
      <c r="Q2756" s="60"/>
      <c r="R2756" s="334">
        <v>7978</v>
      </c>
      <c r="S2756" s="319" t="s">
        <v>356</v>
      </c>
      <c r="BE2756" s="60"/>
      <c r="BR2756" s="60"/>
      <c r="BX2756" s="151"/>
      <c r="CB2756" s="151"/>
      <c r="CM2756" s="151"/>
      <c r="CO2756" s="151"/>
      <c r="CT2756" s="151"/>
      <c r="CY2756" s="151"/>
    </row>
    <row r="2757" spans="1:103" x14ac:dyDescent="0.2">
      <c r="A2757" s="60"/>
      <c r="B2757" s="60"/>
      <c r="C2757" s="60"/>
      <c r="D2757" s="60"/>
      <c r="E2757" s="60"/>
      <c r="F2757" s="60"/>
      <c r="G2757" s="60"/>
      <c r="H2757" s="60"/>
      <c r="I2757" s="60"/>
      <c r="J2757" s="60"/>
      <c r="K2757" s="60"/>
      <c r="L2757" s="60"/>
      <c r="M2757" s="60"/>
      <c r="N2757" s="60"/>
      <c r="O2757" s="60"/>
      <c r="P2757" s="60"/>
      <c r="Q2757" s="60"/>
      <c r="R2757" s="334">
        <v>7979</v>
      </c>
      <c r="S2757" s="319" t="s">
        <v>356</v>
      </c>
      <c r="BE2757" s="60"/>
      <c r="BR2757" s="60"/>
      <c r="BX2757" s="151"/>
      <c r="CB2757" s="151"/>
      <c r="CM2757" s="151"/>
      <c r="CO2757" s="151"/>
      <c r="CT2757" s="151"/>
      <c r="CY2757" s="151"/>
    </row>
    <row r="2758" spans="1:103" x14ac:dyDescent="0.2">
      <c r="A2758" s="60"/>
      <c r="B2758" s="60"/>
      <c r="C2758" s="60"/>
      <c r="D2758" s="60"/>
      <c r="E2758" s="60"/>
      <c r="F2758" s="60"/>
      <c r="G2758" s="60"/>
      <c r="H2758" s="60"/>
      <c r="I2758" s="60"/>
      <c r="J2758" s="60"/>
      <c r="K2758" s="60"/>
      <c r="L2758" s="60"/>
      <c r="M2758" s="60"/>
      <c r="N2758" s="60"/>
      <c r="O2758" s="60"/>
      <c r="P2758" s="60"/>
      <c r="Q2758" s="60"/>
      <c r="R2758" s="334">
        <v>7980</v>
      </c>
      <c r="S2758" s="319" t="s">
        <v>356</v>
      </c>
      <c r="BE2758" s="60"/>
      <c r="BR2758" s="60"/>
      <c r="BX2758" s="151"/>
      <c r="CB2758" s="151"/>
      <c r="CM2758" s="151"/>
      <c r="CO2758" s="151"/>
      <c r="CT2758" s="151"/>
      <c r="CY2758" s="151"/>
    </row>
    <row r="2759" spans="1:103" x14ac:dyDescent="0.2">
      <c r="A2759" s="60"/>
      <c r="B2759" s="60"/>
      <c r="C2759" s="60"/>
      <c r="D2759" s="60"/>
      <c r="E2759" s="60"/>
      <c r="F2759" s="60"/>
      <c r="G2759" s="60"/>
      <c r="H2759" s="60"/>
      <c r="I2759" s="60"/>
      <c r="J2759" s="60"/>
      <c r="K2759" s="60"/>
      <c r="L2759" s="60"/>
      <c r="M2759" s="60"/>
      <c r="N2759" s="60"/>
      <c r="O2759" s="60"/>
      <c r="P2759" s="60"/>
      <c r="Q2759" s="60"/>
      <c r="R2759" s="334">
        <v>7981</v>
      </c>
      <c r="S2759" s="319" t="s">
        <v>356</v>
      </c>
      <c r="BE2759" s="60"/>
      <c r="BR2759" s="60"/>
      <c r="BX2759" s="151"/>
      <c r="CB2759" s="151"/>
      <c r="CM2759" s="151"/>
      <c r="CO2759" s="151"/>
      <c r="CT2759" s="151"/>
      <c r="CY2759" s="151"/>
    </row>
    <row r="2760" spans="1:103" x14ac:dyDescent="0.2">
      <c r="A2760" s="60"/>
      <c r="B2760" s="60"/>
      <c r="C2760" s="60"/>
      <c r="D2760" s="60"/>
      <c r="E2760" s="60"/>
      <c r="F2760" s="60"/>
      <c r="G2760" s="60"/>
      <c r="H2760" s="60"/>
      <c r="I2760" s="60"/>
      <c r="J2760" s="60"/>
      <c r="K2760" s="60"/>
      <c r="L2760" s="60"/>
      <c r="M2760" s="60"/>
      <c r="N2760" s="60"/>
      <c r="O2760" s="60"/>
      <c r="P2760" s="60"/>
      <c r="Q2760" s="60"/>
      <c r="R2760" s="334">
        <v>7999</v>
      </c>
      <c r="S2760" s="319" t="s">
        <v>356</v>
      </c>
      <c r="BE2760" s="60"/>
      <c r="BR2760" s="60"/>
      <c r="BX2760" s="151"/>
      <c r="CB2760" s="151"/>
      <c r="CM2760" s="151"/>
      <c r="CO2760" s="151"/>
      <c r="CT2760" s="151"/>
      <c r="CY2760" s="151"/>
    </row>
    <row r="2761" spans="1:103" x14ac:dyDescent="0.2">
      <c r="A2761" s="60"/>
      <c r="B2761" s="60"/>
      <c r="C2761" s="60"/>
      <c r="D2761" s="60"/>
      <c r="E2761" s="60"/>
      <c r="F2761" s="60"/>
      <c r="G2761" s="60"/>
      <c r="H2761" s="60"/>
      <c r="I2761" s="60"/>
      <c r="J2761" s="60"/>
      <c r="K2761" s="60"/>
      <c r="L2761" s="60"/>
      <c r="M2761" s="60"/>
      <c r="N2761" s="60"/>
      <c r="O2761" s="60"/>
      <c r="P2761" s="60"/>
      <c r="Q2761" s="60"/>
      <c r="R2761" s="334">
        <v>8001</v>
      </c>
      <c r="S2761" s="319" t="s">
        <v>356</v>
      </c>
      <c r="BE2761" s="60"/>
      <c r="BR2761" s="60"/>
      <c r="BX2761" s="151"/>
      <c r="CB2761" s="151"/>
      <c r="CM2761" s="151"/>
      <c r="CO2761" s="151"/>
      <c r="CT2761" s="151"/>
      <c r="CY2761" s="151"/>
    </row>
    <row r="2762" spans="1:103" x14ac:dyDescent="0.2">
      <c r="A2762" s="60"/>
      <c r="B2762" s="60"/>
      <c r="C2762" s="60"/>
      <c r="D2762" s="60"/>
      <c r="E2762" s="60"/>
      <c r="F2762" s="60"/>
      <c r="G2762" s="60"/>
      <c r="H2762" s="60"/>
      <c r="I2762" s="60"/>
      <c r="J2762" s="60"/>
      <c r="K2762" s="60"/>
      <c r="L2762" s="60"/>
      <c r="M2762" s="60"/>
      <c r="N2762" s="60"/>
      <c r="O2762" s="60"/>
      <c r="P2762" s="60"/>
      <c r="Q2762" s="60"/>
      <c r="R2762" s="334">
        <v>8002</v>
      </c>
      <c r="S2762" s="319" t="s">
        <v>356</v>
      </c>
      <c r="BE2762" s="60"/>
      <c r="BR2762" s="60"/>
      <c r="BX2762" s="151"/>
      <c r="CB2762" s="151"/>
      <c r="CM2762" s="151"/>
      <c r="CO2762" s="151"/>
      <c r="CT2762" s="151"/>
      <c r="CY2762" s="151"/>
    </row>
    <row r="2763" spans="1:103" x14ac:dyDescent="0.2">
      <c r="A2763" s="60"/>
      <c r="B2763" s="60"/>
      <c r="C2763" s="60"/>
      <c r="D2763" s="60"/>
      <c r="E2763" s="60"/>
      <c r="F2763" s="60"/>
      <c r="G2763" s="60"/>
      <c r="H2763" s="60"/>
      <c r="I2763" s="60"/>
      <c r="J2763" s="60"/>
      <c r="K2763" s="60"/>
      <c r="L2763" s="60"/>
      <c r="M2763" s="60"/>
      <c r="N2763" s="60"/>
      <c r="O2763" s="60"/>
      <c r="P2763" s="60"/>
      <c r="Q2763" s="60"/>
      <c r="R2763" s="334">
        <v>8003</v>
      </c>
      <c r="S2763" s="319" t="s">
        <v>356</v>
      </c>
      <c r="BE2763" s="60"/>
      <c r="BR2763" s="60"/>
      <c r="BX2763" s="151"/>
      <c r="CB2763" s="151"/>
      <c r="CM2763" s="151"/>
      <c r="CO2763" s="151"/>
      <c r="CT2763" s="151"/>
      <c r="CY2763" s="151"/>
    </row>
    <row r="2764" spans="1:103" x14ac:dyDescent="0.2">
      <c r="A2764" s="60"/>
      <c r="B2764" s="60"/>
      <c r="C2764" s="60"/>
      <c r="D2764" s="60"/>
      <c r="E2764" s="60"/>
      <c r="F2764" s="60"/>
      <c r="G2764" s="60"/>
      <c r="H2764" s="60"/>
      <c r="I2764" s="60"/>
      <c r="J2764" s="60"/>
      <c r="K2764" s="60"/>
      <c r="L2764" s="60"/>
      <c r="M2764" s="60"/>
      <c r="N2764" s="60"/>
      <c r="O2764" s="60"/>
      <c r="P2764" s="60"/>
      <c r="Q2764" s="60"/>
      <c r="R2764" s="334">
        <v>8004</v>
      </c>
      <c r="S2764" s="319" t="s">
        <v>356</v>
      </c>
      <c r="BE2764" s="60"/>
      <c r="BR2764" s="60"/>
      <c r="BX2764" s="151"/>
      <c r="CB2764" s="151"/>
      <c r="CM2764" s="151"/>
      <c r="CO2764" s="151"/>
      <c r="CT2764" s="151"/>
      <c r="CY2764" s="151"/>
    </row>
    <row r="2765" spans="1:103" x14ac:dyDescent="0.2">
      <c r="A2765" s="60"/>
      <c r="B2765" s="60"/>
      <c r="C2765" s="60"/>
      <c r="D2765" s="60"/>
      <c r="E2765" s="60"/>
      <c r="F2765" s="60"/>
      <c r="G2765" s="60"/>
      <c r="H2765" s="60"/>
      <c r="I2765" s="60"/>
      <c r="J2765" s="60"/>
      <c r="K2765" s="60"/>
      <c r="L2765" s="60"/>
      <c r="M2765" s="60"/>
      <c r="N2765" s="60"/>
      <c r="O2765" s="60"/>
      <c r="P2765" s="60"/>
      <c r="Q2765" s="60"/>
      <c r="R2765" s="334">
        <v>8005</v>
      </c>
      <c r="S2765" s="319" t="s">
        <v>356</v>
      </c>
      <c r="BE2765" s="60"/>
      <c r="BR2765" s="60"/>
      <c r="BX2765" s="151"/>
      <c r="CB2765" s="151"/>
      <c r="CM2765" s="151"/>
      <c r="CO2765" s="151"/>
      <c r="CT2765" s="151"/>
      <c r="CY2765" s="151"/>
    </row>
    <row r="2766" spans="1:103" x14ac:dyDescent="0.2">
      <c r="A2766" s="60"/>
      <c r="B2766" s="60"/>
      <c r="C2766" s="60"/>
      <c r="D2766" s="60"/>
      <c r="E2766" s="60"/>
      <c r="F2766" s="60"/>
      <c r="G2766" s="60"/>
      <c r="H2766" s="60"/>
      <c r="I2766" s="60"/>
      <c r="J2766" s="60"/>
      <c r="K2766" s="60"/>
      <c r="L2766" s="60"/>
      <c r="M2766" s="60"/>
      <c r="N2766" s="60"/>
      <c r="O2766" s="60"/>
      <c r="P2766" s="60"/>
      <c r="Q2766" s="60"/>
      <c r="R2766" s="334">
        <v>8006</v>
      </c>
      <c r="S2766" s="319" t="s">
        <v>356</v>
      </c>
      <c r="BE2766" s="60"/>
      <c r="BR2766" s="60"/>
      <c r="BX2766" s="151"/>
      <c r="CB2766" s="151"/>
      <c r="CM2766" s="151"/>
      <c r="CO2766" s="151"/>
      <c r="CT2766" s="151"/>
      <c r="CY2766" s="151"/>
    </row>
    <row r="2767" spans="1:103" x14ac:dyDescent="0.2">
      <c r="A2767" s="60"/>
      <c r="B2767" s="60"/>
      <c r="C2767" s="60"/>
      <c r="D2767" s="60"/>
      <c r="E2767" s="60"/>
      <c r="F2767" s="60"/>
      <c r="G2767" s="60"/>
      <c r="H2767" s="60"/>
      <c r="I2767" s="60"/>
      <c r="J2767" s="60"/>
      <c r="K2767" s="60"/>
      <c r="L2767" s="60"/>
      <c r="M2767" s="60"/>
      <c r="N2767" s="60"/>
      <c r="O2767" s="60"/>
      <c r="P2767" s="60"/>
      <c r="Q2767" s="60"/>
      <c r="R2767" s="334">
        <v>8007</v>
      </c>
      <c r="S2767" s="319" t="s">
        <v>356</v>
      </c>
      <c r="BE2767" s="60"/>
      <c r="BR2767" s="60"/>
      <c r="BX2767" s="151"/>
      <c r="CB2767" s="151"/>
      <c r="CM2767" s="151"/>
      <c r="CO2767" s="151"/>
      <c r="CT2767" s="151"/>
      <c r="CY2767" s="151"/>
    </row>
    <row r="2768" spans="1:103" x14ac:dyDescent="0.2">
      <c r="A2768" s="60"/>
      <c r="B2768" s="60"/>
      <c r="C2768" s="60"/>
      <c r="D2768" s="60"/>
      <c r="E2768" s="60"/>
      <c r="F2768" s="60"/>
      <c r="G2768" s="60"/>
      <c r="H2768" s="60"/>
      <c r="I2768" s="60"/>
      <c r="J2768" s="60"/>
      <c r="K2768" s="60"/>
      <c r="L2768" s="60"/>
      <c r="M2768" s="60"/>
      <c r="N2768" s="60"/>
      <c r="O2768" s="60"/>
      <c r="P2768" s="60"/>
      <c r="Q2768" s="60"/>
      <c r="R2768" s="334">
        <v>8008</v>
      </c>
      <c r="S2768" s="319" t="s">
        <v>356</v>
      </c>
      <c r="BE2768" s="60"/>
      <c r="BR2768" s="60"/>
      <c r="BX2768" s="151"/>
      <c r="CB2768" s="151"/>
      <c r="CM2768" s="151"/>
      <c r="CO2768" s="151"/>
      <c r="CT2768" s="151"/>
      <c r="CY2768" s="151"/>
    </row>
    <row r="2769" spans="1:103" x14ac:dyDescent="0.2">
      <c r="A2769" s="60"/>
      <c r="B2769" s="60"/>
      <c r="C2769" s="60"/>
      <c r="D2769" s="60"/>
      <c r="E2769" s="60"/>
      <c r="F2769" s="60"/>
      <c r="G2769" s="60"/>
      <c r="H2769" s="60"/>
      <c r="I2769" s="60"/>
      <c r="J2769" s="60"/>
      <c r="K2769" s="60"/>
      <c r="L2769" s="60"/>
      <c r="M2769" s="60"/>
      <c r="N2769" s="60"/>
      <c r="O2769" s="60"/>
      <c r="P2769" s="60"/>
      <c r="Q2769" s="60"/>
      <c r="R2769" s="334">
        <v>8009</v>
      </c>
      <c r="S2769" s="319" t="s">
        <v>356</v>
      </c>
      <c r="BE2769" s="60"/>
      <c r="BR2769" s="60"/>
      <c r="BX2769" s="151"/>
      <c r="CB2769" s="151"/>
      <c r="CM2769" s="151"/>
      <c r="CO2769" s="151"/>
      <c r="CT2769" s="151"/>
      <c r="CY2769" s="151"/>
    </row>
    <row r="2770" spans="1:103" x14ac:dyDescent="0.2">
      <c r="A2770" s="60"/>
      <c r="B2770" s="60"/>
      <c r="C2770" s="60"/>
      <c r="D2770" s="60"/>
      <c r="E2770" s="60"/>
      <c r="F2770" s="60"/>
      <c r="G2770" s="60"/>
      <c r="H2770" s="60"/>
      <c r="I2770" s="60"/>
      <c r="J2770" s="60"/>
      <c r="K2770" s="60"/>
      <c r="L2770" s="60"/>
      <c r="M2770" s="60"/>
      <c r="N2770" s="60"/>
      <c r="O2770" s="60"/>
      <c r="P2770" s="60"/>
      <c r="Q2770" s="60"/>
      <c r="R2770" s="334">
        <v>8010</v>
      </c>
      <c r="S2770" s="319" t="s">
        <v>356</v>
      </c>
      <c r="BE2770" s="60"/>
      <c r="BR2770" s="60"/>
      <c r="BX2770" s="151"/>
      <c r="CB2770" s="151"/>
      <c r="CM2770" s="151"/>
      <c r="CO2770" s="151"/>
      <c r="CT2770" s="151"/>
      <c r="CY2770" s="151"/>
    </row>
    <row r="2771" spans="1:103" x14ac:dyDescent="0.2">
      <c r="A2771" s="60"/>
      <c r="B2771" s="60"/>
      <c r="C2771" s="60"/>
      <c r="D2771" s="60"/>
      <c r="E2771" s="60"/>
      <c r="F2771" s="60"/>
      <c r="G2771" s="60"/>
      <c r="H2771" s="60"/>
      <c r="I2771" s="60"/>
      <c r="J2771" s="60"/>
      <c r="K2771" s="60"/>
      <c r="L2771" s="60"/>
      <c r="M2771" s="60"/>
      <c r="N2771" s="60"/>
      <c r="O2771" s="60"/>
      <c r="P2771" s="60"/>
      <c r="Q2771" s="60"/>
      <c r="R2771" s="334">
        <v>8011</v>
      </c>
      <c r="S2771" s="319" t="s">
        <v>356</v>
      </c>
      <c r="BE2771" s="60"/>
      <c r="BR2771" s="60"/>
      <c r="BX2771" s="151"/>
      <c r="CB2771" s="151"/>
      <c r="CM2771" s="151"/>
      <c r="CO2771" s="151"/>
      <c r="CT2771" s="151"/>
      <c r="CY2771" s="151"/>
    </row>
    <row r="2772" spans="1:103" x14ac:dyDescent="0.2">
      <c r="A2772" s="60"/>
      <c r="B2772" s="60"/>
      <c r="C2772" s="60"/>
      <c r="D2772" s="60"/>
      <c r="E2772" s="60"/>
      <c r="F2772" s="60"/>
      <c r="G2772" s="60"/>
      <c r="H2772" s="60"/>
      <c r="I2772" s="60"/>
      <c r="J2772" s="60"/>
      <c r="K2772" s="60"/>
      <c r="L2772" s="60"/>
      <c r="M2772" s="60"/>
      <c r="N2772" s="60"/>
      <c r="O2772" s="60"/>
      <c r="P2772" s="60"/>
      <c r="Q2772" s="60"/>
      <c r="R2772" s="334">
        <v>8012</v>
      </c>
      <c r="S2772" s="319" t="s">
        <v>356</v>
      </c>
      <c r="BE2772" s="60"/>
      <c r="BR2772" s="60"/>
      <c r="BX2772" s="151"/>
      <c r="CB2772" s="151"/>
      <c r="CM2772" s="151"/>
      <c r="CO2772" s="151"/>
      <c r="CT2772" s="151"/>
      <c r="CY2772" s="151"/>
    </row>
    <row r="2773" spans="1:103" x14ac:dyDescent="0.2">
      <c r="A2773" s="60"/>
      <c r="B2773" s="60"/>
      <c r="C2773" s="60"/>
      <c r="D2773" s="60"/>
      <c r="E2773" s="60"/>
      <c r="F2773" s="60"/>
      <c r="G2773" s="60"/>
      <c r="H2773" s="60"/>
      <c r="I2773" s="60"/>
      <c r="J2773" s="60"/>
      <c r="K2773" s="60"/>
      <c r="L2773" s="60"/>
      <c r="M2773" s="60"/>
      <c r="N2773" s="60"/>
      <c r="O2773" s="60"/>
      <c r="P2773" s="60"/>
      <c r="Q2773" s="60"/>
      <c r="R2773" s="334">
        <v>8014</v>
      </c>
      <c r="S2773" s="319" t="s">
        <v>356</v>
      </c>
      <c r="BE2773" s="60"/>
      <c r="BR2773" s="60"/>
      <c r="BX2773" s="151"/>
      <c r="CB2773" s="151"/>
      <c r="CM2773" s="151"/>
      <c r="CO2773" s="151"/>
      <c r="CT2773" s="151"/>
      <c r="CY2773" s="151"/>
    </row>
    <row r="2774" spans="1:103" x14ac:dyDescent="0.2">
      <c r="A2774" s="60"/>
      <c r="B2774" s="60"/>
      <c r="C2774" s="60"/>
      <c r="D2774" s="60"/>
      <c r="E2774" s="60"/>
      <c r="F2774" s="60"/>
      <c r="G2774" s="60"/>
      <c r="H2774" s="60"/>
      <c r="I2774" s="60"/>
      <c r="J2774" s="60"/>
      <c r="K2774" s="60"/>
      <c r="L2774" s="60"/>
      <c r="M2774" s="60"/>
      <c r="N2774" s="60"/>
      <c r="O2774" s="60"/>
      <c r="P2774" s="60"/>
      <c r="Q2774" s="60"/>
      <c r="R2774" s="334">
        <v>8015</v>
      </c>
      <c r="S2774" s="319" t="s">
        <v>356</v>
      </c>
      <c r="BE2774" s="60"/>
      <c r="BR2774" s="60"/>
      <c r="BX2774" s="151"/>
      <c r="CB2774" s="151"/>
      <c r="CM2774" s="151"/>
      <c r="CO2774" s="151"/>
      <c r="CT2774" s="151"/>
      <c r="CY2774" s="151"/>
    </row>
    <row r="2775" spans="1:103" x14ac:dyDescent="0.2">
      <c r="A2775" s="60"/>
      <c r="B2775" s="60"/>
      <c r="C2775" s="60"/>
      <c r="D2775" s="60"/>
      <c r="E2775" s="60"/>
      <c r="F2775" s="60"/>
      <c r="G2775" s="60"/>
      <c r="H2775" s="60"/>
      <c r="I2775" s="60"/>
      <c r="J2775" s="60"/>
      <c r="K2775" s="60"/>
      <c r="L2775" s="60"/>
      <c r="M2775" s="60"/>
      <c r="N2775" s="60"/>
      <c r="O2775" s="60"/>
      <c r="P2775" s="60"/>
      <c r="Q2775" s="60"/>
      <c r="R2775" s="334">
        <v>8016</v>
      </c>
      <c r="S2775" s="319" t="s">
        <v>356</v>
      </c>
      <c r="BE2775" s="60"/>
      <c r="BR2775" s="60"/>
      <c r="BX2775" s="151"/>
      <c r="CB2775" s="151"/>
      <c r="CM2775" s="151"/>
      <c r="CO2775" s="151"/>
      <c r="CT2775" s="151"/>
      <c r="CY2775" s="151"/>
    </row>
    <row r="2776" spans="1:103" x14ac:dyDescent="0.2">
      <c r="A2776" s="60"/>
      <c r="B2776" s="60"/>
      <c r="C2776" s="60"/>
      <c r="D2776" s="60"/>
      <c r="E2776" s="60"/>
      <c r="F2776" s="60"/>
      <c r="G2776" s="60"/>
      <c r="H2776" s="60"/>
      <c r="I2776" s="60"/>
      <c r="J2776" s="60"/>
      <c r="K2776" s="60"/>
      <c r="L2776" s="60"/>
      <c r="M2776" s="60"/>
      <c r="N2776" s="60"/>
      <c r="O2776" s="60"/>
      <c r="P2776" s="60"/>
      <c r="Q2776" s="60"/>
      <c r="R2776" s="334">
        <v>8018</v>
      </c>
      <c r="S2776" s="319" t="s">
        <v>356</v>
      </c>
      <c r="BE2776" s="60"/>
      <c r="BR2776" s="60"/>
      <c r="BX2776" s="151"/>
      <c r="CB2776" s="151"/>
      <c r="CM2776" s="151"/>
      <c r="CO2776" s="151"/>
      <c r="CT2776" s="151"/>
      <c r="CY2776" s="151"/>
    </row>
    <row r="2777" spans="1:103" x14ac:dyDescent="0.2">
      <c r="A2777" s="60"/>
      <c r="B2777" s="60"/>
      <c r="C2777" s="60"/>
      <c r="D2777" s="60"/>
      <c r="E2777" s="60"/>
      <c r="F2777" s="60"/>
      <c r="G2777" s="60"/>
      <c r="H2777" s="60"/>
      <c r="I2777" s="60"/>
      <c r="J2777" s="60"/>
      <c r="K2777" s="60"/>
      <c r="L2777" s="60"/>
      <c r="M2777" s="60"/>
      <c r="N2777" s="60"/>
      <c r="O2777" s="60"/>
      <c r="P2777" s="60"/>
      <c r="Q2777" s="60"/>
      <c r="R2777" s="334">
        <v>8019</v>
      </c>
      <c r="S2777" s="319" t="s">
        <v>356</v>
      </c>
      <c r="BE2777" s="60"/>
      <c r="BR2777" s="60"/>
      <c r="BX2777" s="151"/>
      <c r="CB2777" s="151"/>
      <c r="CM2777" s="151"/>
      <c r="CO2777" s="151"/>
      <c r="CT2777" s="151"/>
      <c r="CY2777" s="151"/>
    </row>
    <row r="2778" spans="1:103" x14ac:dyDescent="0.2">
      <c r="A2778" s="60"/>
      <c r="B2778" s="60"/>
      <c r="C2778" s="60"/>
      <c r="D2778" s="60"/>
      <c r="E2778" s="60"/>
      <c r="F2778" s="60"/>
      <c r="G2778" s="60"/>
      <c r="H2778" s="60"/>
      <c r="I2778" s="60"/>
      <c r="J2778" s="60"/>
      <c r="K2778" s="60"/>
      <c r="L2778" s="60"/>
      <c r="M2778" s="60"/>
      <c r="N2778" s="60"/>
      <c r="O2778" s="60"/>
      <c r="P2778" s="60"/>
      <c r="Q2778" s="60"/>
      <c r="R2778" s="334">
        <v>8020</v>
      </c>
      <c r="S2778" s="319" t="s">
        <v>356</v>
      </c>
      <c r="BE2778" s="60"/>
      <c r="BR2778" s="60"/>
      <c r="BX2778" s="151"/>
      <c r="CB2778" s="151"/>
      <c r="CM2778" s="151"/>
      <c r="CO2778" s="151"/>
      <c r="CT2778" s="151"/>
      <c r="CY2778" s="151"/>
    </row>
    <row r="2779" spans="1:103" x14ac:dyDescent="0.2">
      <c r="A2779" s="60"/>
      <c r="B2779" s="60"/>
      <c r="C2779" s="60"/>
      <c r="D2779" s="60"/>
      <c r="E2779" s="60"/>
      <c r="F2779" s="60"/>
      <c r="G2779" s="60"/>
      <c r="H2779" s="60"/>
      <c r="I2779" s="60"/>
      <c r="J2779" s="60"/>
      <c r="K2779" s="60"/>
      <c r="L2779" s="60"/>
      <c r="M2779" s="60"/>
      <c r="N2779" s="60"/>
      <c r="O2779" s="60"/>
      <c r="P2779" s="60"/>
      <c r="Q2779" s="60"/>
      <c r="R2779" s="334">
        <v>8021</v>
      </c>
      <c r="S2779" s="319" t="s">
        <v>356</v>
      </c>
      <c r="BE2779" s="60"/>
      <c r="BR2779" s="60"/>
      <c r="BX2779" s="151"/>
      <c r="CB2779" s="151"/>
      <c r="CM2779" s="151"/>
      <c r="CO2779" s="151"/>
      <c r="CT2779" s="151"/>
      <c r="CY2779" s="151"/>
    </row>
    <row r="2780" spans="1:103" x14ac:dyDescent="0.2">
      <c r="A2780" s="60"/>
      <c r="B2780" s="60"/>
      <c r="C2780" s="60"/>
      <c r="D2780" s="60"/>
      <c r="E2780" s="60"/>
      <c r="F2780" s="60"/>
      <c r="G2780" s="60"/>
      <c r="H2780" s="60"/>
      <c r="I2780" s="60"/>
      <c r="J2780" s="60"/>
      <c r="K2780" s="60"/>
      <c r="L2780" s="60"/>
      <c r="M2780" s="60"/>
      <c r="N2780" s="60"/>
      <c r="O2780" s="60"/>
      <c r="P2780" s="60"/>
      <c r="Q2780" s="60"/>
      <c r="R2780" s="334">
        <v>8022</v>
      </c>
      <c r="S2780" s="319" t="s">
        <v>356</v>
      </c>
      <c r="BE2780" s="60"/>
      <c r="BR2780" s="60"/>
      <c r="BX2780" s="151"/>
      <c r="CB2780" s="151"/>
      <c r="CM2780" s="151"/>
      <c r="CO2780" s="151"/>
      <c r="CT2780" s="151"/>
      <c r="CY2780" s="151"/>
    </row>
    <row r="2781" spans="1:103" x14ac:dyDescent="0.2">
      <c r="A2781" s="60"/>
      <c r="B2781" s="60"/>
      <c r="C2781" s="60"/>
      <c r="D2781" s="60"/>
      <c r="E2781" s="60"/>
      <c r="F2781" s="60"/>
      <c r="G2781" s="60"/>
      <c r="H2781" s="60"/>
      <c r="I2781" s="60"/>
      <c r="J2781" s="60"/>
      <c r="K2781" s="60"/>
      <c r="L2781" s="60"/>
      <c r="M2781" s="60"/>
      <c r="N2781" s="60"/>
      <c r="O2781" s="60"/>
      <c r="P2781" s="60"/>
      <c r="Q2781" s="60"/>
      <c r="R2781" s="334">
        <v>8023</v>
      </c>
      <c r="S2781" s="319" t="s">
        <v>356</v>
      </c>
      <c r="BE2781" s="60"/>
      <c r="BR2781" s="60"/>
      <c r="BX2781" s="151"/>
      <c r="CB2781" s="151"/>
      <c r="CM2781" s="151"/>
      <c r="CO2781" s="151"/>
      <c r="CT2781" s="151"/>
      <c r="CY2781" s="151"/>
    </row>
    <row r="2782" spans="1:103" x14ac:dyDescent="0.2">
      <c r="A2782" s="60"/>
      <c r="B2782" s="60"/>
      <c r="C2782" s="60"/>
      <c r="D2782" s="60"/>
      <c r="E2782" s="60"/>
      <c r="F2782" s="60"/>
      <c r="G2782" s="60"/>
      <c r="H2782" s="60"/>
      <c r="I2782" s="60"/>
      <c r="J2782" s="60"/>
      <c r="K2782" s="60"/>
      <c r="L2782" s="60"/>
      <c r="M2782" s="60"/>
      <c r="N2782" s="60"/>
      <c r="O2782" s="60"/>
      <c r="P2782" s="60"/>
      <c r="Q2782" s="60"/>
      <c r="R2782" s="334">
        <v>8025</v>
      </c>
      <c r="S2782" s="319" t="s">
        <v>356</v>
      </c>
      <c r="BE2782" s="60"/>
      <c r="BR2782" s="60"/>
      <c r="BX2782" s="151"/>
      <c r="CB2782" s="151"/>
      <c r="CM2782" s="151"/>
      <c r="CO2782" s="151"/>
      <c r="CT2782" s="151"/>
      <c r="CY2782" s="151"/>
    </row>
    <row r="2783" spans="1:103" x14ac:dyDescent="0.2">
      <c r="A2783" s="60"/>
      <c r="B2783" s="60"/>
      <c r="C2783" s="60"/>
      <c r="D2783" s="60"/>
      <c r="E2783" s="60"/>
      <c r="F2783" s="60"/>
      <c r="G2783" s="60"/>
      <c r="H2783" s="60"/>
      <c r="I2783" s="60"/>
      <c r="J2783" s="60"/>
      <c r="K2783" s="60"/>
      <c r="L2783" s="60"/>
      <c r="M2783" s="60"/>
      <c r="N2783" s="60"/>
      <c r="O2783" s="60"/>
      <c r="P2783" s="60"/>
      <c r="Q2783" s="60"/>
      <c r="R2783" s="334">
        <v>8026</v>
      </c>
      <c r="S2783" s="319" t="s">
        <v>356</v>
      </c>
      <c r="BE2783" s="60"/>
      <c r="BR2783" s="60"/>
      <c r="BX2783" s="151"/>
      <c r="CB2783" s="151"/>
      <c r="CM2783" s="151"/>
      <c r="CO2783" s="151"/>
      <c r="CT2783" s="151"/>
      <c r="CY2783" s="151"/>
    </row>
    <row r="2784" spans="1:103" x14ac:dyDescent="0.2">
      <c r="A2784" s="60"/>
      <c r="B2784" s="60"/>
      <c r="C2784" s="60"/>
      <c r="D2784" s="60"/>
      <c r="E2784" s="60"/>
      <c r="F2784" s="60"/>
      <c r="G2784" s="60"/>
      <c r="H2784" s="60"/>
      <c r="I2784" s="60"/>
      <c r="J2784" s="60"/>
      <c r="K2784" s="60"/>
      <c r="L2784" s="60"/>
      <c r="M2784" s="60"/>
      <c r="N2784" s="60"/>
      <c r="O2784" s="60"/>
      <c r="P2784" s="60"/>
      <c r="Q2784" s="60"/>
      <c r="R2784" s="334">
        <v>8027</v>
      </c>
      <c r="S2784" s="319" t="s">
        <v>356</v>
      </c>
      <c r="BE2784" s="60"/>
      <c r="BR2784" s="60"/>
      <c r="BX2784" s="151"/>
      <c r="CB2784" s="151"/>
      <c r="CM2784" s="151"/>
      <c r="CO2784" s="151"/>
      <c r="CT2784" s="151"/>
      <c r="CY2784" s="151"/>
    </row>
    <row r="2785" spans="1:103" x14ac:dyDescent="0.2">
      <c r="A2785" s="60"/>
      <c r="B2785" s="60"/>
      <c r="C2785" s="60"/>
      <c r="D2785" s="60"/>
      <c r="E2785" s="60"/>
      <c r="F2785" s="60"/>
      <c r="G2785" s="60"/>
      <c r="H2785" s="60"/>
      <c r="I2785" s="60"/>
      <c r="J2785" s="60"/>
      <c r="K2785" s="60"/>
      <c r="L2785" s="60"/>
      <c r="M2785" s="60"/>
      <c r="N2785" s="60"/>
      <c r="O2785" s="60"/>
      <c r="P2785" s="60"/>
      <c r="Q2785" s="60"/>
      <c r="R2785" s="334">
        <v>8028</v>
      </c>
      <c r="S2785" s="319" t="s">
        <v>356</v>
      </c>
      <c r="BE2785" s="60"/>
      <c r="BR2785" s="60"/>
      <c r="BX2785" s="151"/>
      <c r="CB2785" s="151"/>
      <c r="CM2785" s="151"/>
      <c r="CO2785" s="151"/>
      <c r="CT2785" s="151"/>
      <c r="CY2785" s="151"/>
    </row>
    <row r="2786" spans="1:103" x14ac:dyDescent="0.2">
      <c r="A2786" s="60"/>
      <c r="B2786" s="60"/>
      <c r="C2786" s="60"/>
      <c r="D2786" s="60"/>
      <c r="E2786" s="60"/>
      <c r="F2786" s="60"/>
      <c r="G2786" s="60"/>
      <c r="H2786" s="60"/>
      <c r="I2786" s="60"/>
      <c r="J2786" s="60"/>
      <c r="K2786" s="60"/>
      <c r="L2786" s="60"/>
      <c r="M2786" s="60"/>
      <c r="N2786" s="60"/>
      <c r="O2786" s="60"/>
      <c r="P2786" s="60"/>
      <c r="Q2786" s="60"/>
      <c r="R2786" s="334">
        <v>8029</v>
      </c>
      <c r="S2786" s="319" t="s">
        <v>356</v>
      </c>
      <c r="BE2786" s="60"/>
      <c r="BR2786" s="60"/>
      <c r="BX2786" s="151"/>
      <c r="CB2786" s="151"/>
      <c r="CM2786" s="151"/>
      <c r="CO2786" s="151"/>
      <c r="CT2786" s="151"/>
      <c r="CY2786" s="151"/>
    </row>
    <row r="2787" spans="1:103" x14ac:dyDescent="0.2">
      <c r="A2787" s="60"/>
      <c r="B2787" s="60"/>
      <c r="C2787" s="60"/>
      <c r="D2787" s="60"/>
      <c r="E2787" s="60"/>
      <c r="F2787" s="60"/>
      <c r="G2787" s="60"/>
      <c r="H2787" s="60"/>
      <c r="I2787" s="60"/>
      <c r="J2787" s="60"/>
      <c r="K2787" s="60"/>
      <c r="L2787" s="60"/>
      <c r="M2787" s="60"/>
      <c r="N2787" s="60"/>
      <c r="O2787" s="60"/>
      <c r="P2787" s="60"/>
      <c r="Q2787" s="60"/>
      <c r="R2787" s="334">
        <v>8030</v>
      </c>
      <c r="S2787" s="319" t="s">
        <v>356</v>
      </c>
      <c r="BE2787" s="60"/>
      <c r="BR2787" s="60"/>
      <c r="BX2787" s="151"/>
      <c r="CB2787" s="151"/>
      <c r="CM2787" s="151"/>
      <c r="CO2787" s="151"/>
      <c r="CT2787" s="151"/>
      <c r="CY2787" s="151"/>
    </row>
    <row r="2788" spans="1:103" x14ac:dyDescent="0.2">
      <c r="A2788" s="60"/>
      <c r="B2788" s="60"/>
      <c r="C2788" s="60"/>
      <c r="D2788" s="60"/>
      <c r="E2788" s="60"/>
      <c r="F2788" s="60"/>
      <c r="G2788" s="60"/>
      <c r="H2788" s="60"/>
      <c r="I2788" s="60"/>
      <c r="J2788" s="60"/>
      <c r="K2788" s="60"/>
      <c r="L2788" s="60"/>
      <c r="M2788" s="60"/>
      <c r="N2788" s="60"/>
      <c r="O2788" s="60"/>
      <c r="P2788" s="60"/>
      <c r="Q2788" s="60"/>
      <c r="R2788" s="334">
        <v>8031</v>
      </c>
      <c r="S2788" s="319" t="s">
        <v>356</v>
      </c>
      <c r="BE2788" s="60"/>
      <c r="BR2788" s="60"/>
      <c r="BX2788" s="151"/>
      <c r="CB2788" s="151"/>
      <c r="CM2788" s="151"/>
      <c r="CO2788" s="151"/>
      <c r="CT2788" s="151"/>
      <c r="CY2788" s="151"/>
    </row>
    <row r="2789" spans="1:103" x14ac:dyDescent="0.2">
      <c r="A2789" s="60"/>
      <c r="B2789" s="60"/>
      <c r="C2789" s="60"/>
      <c r="D2789" s="60"/>
      <c r="E2789" s="60"/>
      <c r="F2789" s="60"/>
      <c r="G2789" s="60"/>
      <c r="H2789" s="60"/>
      <c r="I2789" s="60"/>
      <c r="J2789" s="60"/>
      <c r="K2789" s="60"/>
      <c r="L2789" s="60"/>
      <c r="M2789" s="60"/>
      <c r="N2789" s="60"/>
      <c r="O2789" s="60"/>
      <c r="P2789" s="60"/>
      <c r="Q2789" s="60"/>
      <c r="R2789" s="334">
        <v>8032</v>
      </c>
      <c r="S2789" s="319" t="s">
        <v>356</v>
      </c>
      <c r="BE2789" s="60"/>
      <c r="BR2789" s="60"/>
      <c r="BX2789" s="151"/>
      <c r="CB2789" s="151"/>
      <c r="CM2789" s="151"/>
      <c r="CO2789" s="151"/>
      <c r="CT2789" s="151"/>
      <c r="CY2789" s="151"/>
    </row>
    <row r="2790" spans="1:103" x14ac:dyDescent="0.2">
      <c r="A2790" s="60"/>
      <c r="B2790" s="60"/>
      <c r="C2790" s="60"/>
      <c r="D2790" s="60"/>
      <c r="E2790" s="60"/>
      <c r="F2790" s="60"/>
      <c r="G2790" s="60"/>
      <c r="H2790" s="60"/>
      <c r="I2790" s="60"/>
      <c r="J2790" s="60"/>
      <c r="K2790" s="60"/>
      <c r="L2790" s="60"/>
      <c r="M2790" s="60"/>
      <c r="N2790" s="60"/>
      <c r="O2790" s="60"/>
      <c r="P2790" s="60"/>
      <c r="Q2790" s="60"/>
      <c r="R2790" s="334">
        <v>8033</v>
      </c>
      <c r="S2790" s="319" t="s">
        <v>356</v>
      </c>
      <c r="BE2790" s="60"/>
      <c r="BR2790" s="60"/>
      <c r="BX2790" s="151"/>
      <c r="CB2790" s="151"/>
      <c r="CM2790" s="151"/>
      <c r="CO2790" s="151"/>
      <c r="CT2790" s="151"/>
      <c r="CY2790" s="151"/>
    </row>
    <row r="2791" spans="1:103" x14ac:dyDescent="0.2">
      <c r="A2791" s="60"/>
      <c r="B2791" s="60"/>
      <c r="C2791" s="60"/>
      <c r="D2791" s="60"/>
      <c r="E2791" s="60"/>
      <c r="F2791" s="60"/>
      <c r="G2791" s="60"/>
      <c r="H2791" s="60"/>
      <c r="I2791" s="60"/>
      <c r="J2791" s="60"/>
      <c r="K2791" s="60"/>
      <c r="L2791" s="60"/>
      <c r="M2791" s="60"/>
      <c r="N2791" s="60"/>
      <c r="O2791" s="60"/>
      <c r="P2791" s="60"/>
      <c r="Q2791" s="60"/>
      <c r="R2791" s="334">
        <v>8034</v>
      </c>
      <c r="S2791" s="319" t="s">
        <v>356</v>
      </c>
      <c r="BE2791" s="60"/>
      <c r="BR2791" s="60"/>
      <c r="BX2791" s="151"/>
      <c r="CB2791" s="151"/>
      <c r="CM2791" s="151"/>
      <c r="CO2791" s="151"/>
      <c r="CT2791" s="151"/>
      <c r="CY2791" s="151"/>
    </row>
    <row r="2792" spans="1:103" x14ac:dyDescent="0.2">
      <c r="A2792" s="60"/>
      <c r="B2792" s="60"/>
      <c r="C2792" s="60"/>
      <c r="D2792" s="60"/>
      <c r="E2792" s="60"/>
      <c r="F2792" s="60"/>
      <c r="G2792" s="60"/>
      <c r="H2792" s="60"/>
      <c r="I2792" s="60"/>
      <c r="J2792" s="60"/>
      <c r="K2792" s="60"/>
      <c r="L2792" s="60"/>
      <c r="M2792" s="60"/>
      <c r="N2792" s="60"/>
      <c r="O2792" s="60"/>
      <c r="P2792" s="60"/>
      <c r="Q2792" s="60"/>
      <c r="R2792" s="334">
        <v>8035</v>
      </c>
      <c r="S2792" s="319" t="s">
        <v>356</v>
      </c>
      <c r="BE2792" s="60"/>
      <c r="BR2792" s="60"/>
      <c r="BX2792" s="151"/>
      <c r="CB2792" s="151"/>
      <c r="CM2792" s="151"/>
      <c r="CO2792" s="151"/>
      <c r="CT2792" s="151"/>
      <c r="CY2792" s="151"/>
    </row>
    <row r="2793" spans="1:103" x14ac:dyDescent="0.2">
      <c r="A2793" s="60"/>
      <c r="B2793" s="60"/>
      <c r="C2793" s="60"/>
      <c r="D2793" s="60"/>
      <c r="E2793" s="60"/>
      <c r="F2793" s="60"/>
      <c r="G2793" s="60"/>
      <c r="H2793" s="60"/>
      <c r="I2793" s="60"/>
      <c r="J2793" s="60"/>
      <c r="K2793" s="60"/>
      <c r="L2793" s="60"/>
      <c r="M2793" s="60"/>
      <c r="N2793" s="60"/>
      <c r="O2793" s="60"/>
      <c r="P2793" s="60"/>
      <c r="Q2793" s="60"/>
      <c r="R2793" s="334">
        <v>8036</v>
      </c>
      <c r="S2793" s="319" t="s">
        <v>356</v>
      </c>
      <c r="BE2793" s="60"/>
      <c r="BR2793" s="60"/>
      <c r="BX2793" s="151"/>
      <c r="CB2793" s="151"/>
      <c r="CM2793" s="151"/>
      <c r="CO2793" s="151"/>
      <c r="CT2793" s="151"/>
      <c r="CY2793" s="151"/>
    </row>
    <row r="2794" spans="1:103" x14ac:dyDescent="0.2">
      <c r="A2794" s="60"/>
      <c r="B2794" s="60"/>
      <c r="C2794" s="60"/>
      <c r="D2794" s="60"/>
      <c r="E2794" s="60"/>
      <c r="F2794" s="60"/>
      <c r="G2794" s="60"/>
      <c r="H2794" s="60"/>
      <c r="I2794" s="60"/>
      <c r="J2794" s="60"/>
      <c r="K2794" s="60"/>
      <c r="L2794" s="60"/>
      <c r="M2794" s="60"/>
      <c r="N2794" s="60"/>
      <c r="O2794" s="60"/>
      <c r="P2794" s="60"/>
      <c r="Q2794" s="60"/>
      <c r="R2794" s="334">
        <v>8037</v>
      </c>
      <c r="S2794" s="319" t="s">
        <v>356</v>
      </c>
      <c r="BE2794" s="60"/>
      <c r="BR2794" s="60"/>
      <c r="BX2794" s="151"/>
      <c r="CB2794" s="151"/>
      <c r="CM2794" s="151"/>
      <c r="CO2794" s="151"/>
      <c r="CT2794" s="151"/>
      <c r="CY2794" s="151"/>
    </row>
    <row r="2795" spans="1:103" x14ac:dyDescent="0.2">
      <c r="A2795" s="60"/>
      <c r="B2795" s="60"/>
      <c r="C2795" s="60"/>
      <c r="D2795" s="60"/>
      <c r="E2795" s="60"/>
      <c r="F2795" s="60"/>
      <c r="G2795" s="60"/>
      <c r="H2795" s="60"/>
      <c r="I2795" s="60"/>
      <c r="J2795" s="60"/>
      <c r="K2795" s="60"/>
      <c r="L2795" s="60"/>
      <c r="M2795" s="60"/>
      <c r="N2795" s="60"/>
      <c r="O2795" s="60"/>
      <c r="P2795" s="60"/>
      <c r="Q2795" s="60"/>
      <c r="R2795" s="334">
        <v>8038</v>
      </c>
      <c r="S2795" s="319" t="s">
        <v>356</v>
      </c>
      <c r="BE2795" s="60"/>
      <c r="BR2795" s="60"/>
      <c r="BX2795" s="151"/>
      <c r="CB2795" s="151"/>
      <c r="CM2795" s="151"/>
      <c r="CO2795" s="151"/>
      <c r="CT2795" s="151"/>
      <c r="CY2795" s="151"/>
    </row>
    <row r="2796" spans="1:103" x14ac:dyDescent="0.2">
      <c r="A2796" s="60"/>
      <c r="B2796" s="60"/>
      <c r="C2796" s="60"/>
      <c r="D2796" s="60"/>
      <c r="E2796" s="60"/>
      <c r="F2796" s="60"/>
      <c r="G2796" s="60"/>
      <c r="H2796" s="60"/>
      <c r="I2796" s="60"/>
      <c r="J2796" s="60"/>
      <c r="K2796" s="60"/>
      <c r="L2796" s="60"/>
      <c r="M2796" s="60"/>
      <c r="N2796" s="60"/>
      <c r="O2796" s="60"/>
      <c r="P2796" s="60"/>
      <c r="Q2796" s="60"/>
      <c r="R2796" s="334">
        <v>8039</v>
      </c>
      <c r="S2796" s="319" t="s">
        <v>356</v>
      </c>
      <c r="BE2796" s="60"/>
      <c r="BR2796" s="60"/>
      <c r="BX2796" s="151"/>
      <c r="CB2796" s="151"/>
      <c r="CM2796" s="151"/>
      <c r="CO2796" s="151"/>
      <c r="CT2796" s="151"/>
      <c r="CY2796" s="151"/>
    </row>
    <row r="2797" spans="1:103" x14ac:dyDescent="0.2">
      <c r="A2797" s="60"/>
      <c r="B2797" s="60"/>
      <c r="C2797" s="60"/>
      <c r="D2797" s="60"/>
      <c r="E2797" s="60"/>
      <c r="F2797" s="60"/>
      <c r="G2797" s="60"/>
      <c r="H2797" s="60"/>
      <c r="I2797" s="60"/>
      <c r="J2797" s="60"/>
      <c r="K2797" s="60"/>
      <c r="L2797" s="60"/>
      <c r="M2797" s="60"/>
      <c r="N2797" s="60"/>
      <c r="O2797" s="60"/>
      <c r="P2797" s="60"/>
      <c r="Q2797" s="60"/>
      <c r="R2797" s="334">
        <v>8041</v>
      </c>
      <c r="S2797" s="319" t="s">
        <v>356</v>
      </c>
      <c r="BE2797" s="60"/>
      <c r="BR2797" s="60"/>
      <c r="BX2797" s="151"/>
      <c r="CB2797" s="151"/>
      <c r="CM2797" s="151"/>
      <c r="CO2797" s="151"/>
      <c r="CT2797" s="151"/>
      <c r="CY2797" s="151"/>
    </row>
    <row r="2798" spans="1:103" x14ac:dyDescent="0.2">
      <c r="A2798" s="60"/>
      <c r="B2798" s="60"/>
      <c r="C2798" s="60"/>
      <c r="D2798" s="60"/>
      <c r="E2798" s="60"/>
      <c r="F2798" s="60"/>
      <c r="G2798" s="60"/>
      <c r="H2798" s="60"/>
      <c r="I2798" s="60"/>
      <c r="J2798" s="60"/>
      <c r="K2798" s="60"/>
      <c r="L2798" s="60"/>
      <c r="M2798" s="60"/>
      <c r="N2798" s="60"/>
      <c r="O2798" s="60"/>
      <c r="P2798" s="60"/>
      <c r="Q2798" s="60"/>
      <c r="R2798" s="334">
        <v>8042</v>
      </c>
      <c r="S2798" s="319" t="s">
        <v>356</v>
      </c>
      <c r="BE2798" s="60"/>
      <c r="BR2798" s="60"/>
      <c r="BX2798" s="151"/>
      <c r="CB2798" s="151"/>
      <c r="CM2798" s="151"/>
      <c r="CO2798" s="151"/>
      <c r="CT2798" s="151"/>
      <c r="CY2798" s="151"/>
    </row>
    <row r="2799" spans="1:103" x14ac:dyDescent="0.2">
      <c r="A2799" s="60"/>
      <c r="B2799" s="60"/>
      <c r="C2799" s="60"/>
      <c r="D2799" s="60"/>
      <c r="E2799" s="60"/>
      <c r="F2799" s="60"/>
      <c r="G2799" s="60"/>
      <c r="H2799" s="60"/>
      <c r="I2799" s="60"/>
      <c r="J2799" s="60"/>
      <c r="K2799" s="60"/>
      <c r="L2799" s="60"/>
      <c r="M2799" s="60"/>
      <c r="N2799" s="60"/>
      <c r="O2799" s="60"/>
      <c r="P2799" s="60"/>
      <c r="Q2799" s="60"/>
      <c r="R2799" s="334">
        <v>8043</v>
      </c>
      <c r="S2799" s="319" t="s">
        <v>356</v>
      </c>
      <c r="BE2799" s="60"/>
      <c r="BR2799" s="60"/>
      <c r="BX2799" s="151"/>
      <c r="CB2799" s="151"/>
      <c r="CM2799" s="151"/>
      <c r="CO2799" s="151"/>
      <c r="CT2799" s="151"/>
      <c r="CY2799" s="151"/>
    </row>
    <row r="2800" spans="1:103" x14ac:dyDescent="0.2">
      <c r="A2800" s="60"/>
      <c r="B2800" s="60"/>
      <c r="C2800" s="60"/>
      <c r="D2800" s="60"/>
      <c r="E2800" s="60"/>
      <c r="F2800" s="60"/>
      <c r="G2800" s="60"/>
      <c r="H2800" s="60"/>
      <c r="I2800" s="60"/>
      <c r="J2800" s="60"/>
      <c r="K2800" s="60"/>
      <c r="L2800" s="60"/>
      <c r="M2800" s="60"/>
      <c r="N2800" s="60"/>
      <c r="O2800" s="60"/>
      <c r="P2800" s="60"/>
      <c r="Q2800" s="60"/>
      <c r="R2800" s="334">
        <v>8045</v>
      </c>
      <c r="S2800" s="319" t="s">
        <v>356</v>
      </c>
      <c r="BE2800" s="60"/>
      <c r="BR2800" s="60"/>
      <c r="BX2800" s="151"/>
      <c r="CB2800" s="151"/>
      <c r="CM2800" s="151"/>
      <c r="CO2800" s="151"/>
      <c r="CT2800" s="151"/>
      <c r="CY2800" s="151"/>
    </row>
    <row r="2801" spans="1:103" x14ac:dyDescent="0.2">
      <c r="A2801" s="60"/>
      <c r="B2801" s="60"/>
      <c r="C2801" s="60"/>
      <c r="D2801" s="60"/>
      <c r="E2801" s="60"/>
      <c r="F2801" s="60"/>
      <c r="G2801" s="60"/>
      <c r="H2801" s="60"/>
      <c r="I2801" s="60"/>
      <c r="J2801" s="60"/>
      <c r="K2801" s="60"/>
      <c r="L2801" s="60"/>
      <c r="M2801" s="60"/>
      <c r="N2801" s="60"/>
      <c r="O2801" s="60"/>
      <c r="P2801" s="60"/>
      <c r="Q2801" s="60"/>
      <c r="R2801" s="334">
        <v>8046</v>
      </c>
      <c r="S2801" s="319" t="s">
        <v>356</v>
      </c>
      <c r="BE2801" s="60"/>
      <c r="BR2801" s="60"/>
      <c r="BX2801" s="151"/>
      <c r="CB2801" s="151"/>
      <c r="CM2801" s="151"/>
      <c r="CO2801" s="151"/>
      <c r="CT2801" s="151"/>
      <c r="CY2801" s="151"/>
    </row>
    <row r="2802" spans="1:103" x14ac:dyDescent="0.2">
      <c r="A2802" s="60"/>
      <c r="B2802" s="60"/>
      <c r="C2802" s="60"/>
      <c r="D2802" s="60"/>
      <c r="E2802" s="60"/>
      <c r="F2802" s="60"/>
      <c r="G2802" s="60"/>
      <c r="H2802" s="60"/>
      <c r="I2802" s="60"/>
      <c r="J2802" s="60"/>
      <c r="K2802" s="60"/>
      <c r="L2802" s="60"/>
      <c r="M2802" s="60"/>
      <c r="N2802" s="60"/>
      <c r="O2802" s="60"/>
      <c r="P2802" s="60"/>
      <c r="Q2802" s="60"/>
      <c r="R2802" s="334">
        <v>8048</v>
      </c>
      <c r="S2802" s="319" t="s">
        <v>356</v>
      </c>
      <c r="BE2802" s="60"/>
      <c r="BR2802" s="60"/>
      <c r="BX2802" s="151"/>
      <c r="CB2802" s="151"/>
      <c r="CM2802" s="151"/>
      <c r="CO2802" s="151"/>
      <c r="CT2802" s="151"/>
      <c r="CY2802" s="151"/>
    </row>
    <row r="2803" spans="1:103" x14ac:dyDescent="0.2">
      <c r="A2803" s="60"/>
      <c r="B2803" s="60"/>
      <c r="C2803" s="60"/>
      <c r="D2803" s="60"/>
      <c r="E2803" s="60"/>
      <c r="F2803" s="60"/>
      <c r="G2803" s="60"/>
      <c r="H2803" s="60"/>
      <c r="I2803" s="60"/>
      <c r="J2803" s="60"/>
      <c r="K2803" s="60"/>
      <c r="L2803" s="60"/>
      <c r="M2803" s="60"/>
      <c r="N2803" s="60"/>
      <c r="O2803" s="60"/>
      <c r="P2803" s="60"/>
      <c r="Q2803" s="60"/>
      <c r="R2803" s="334">
        <v>8049</v>
      </c>
      <c r="S2803" s="319" t="s">
        <v>356</v>
      </c>
      <c r="BE2803" s="60"/>
      <c r="BR2803" s="60"/>
      <c r="BX2803" s="151"/>
      <c r="CB2803" s="151"/>
      <c r="CM2803" s="151"/>
      <c r="CO2803" s="151"/>
      <c r="CT2803" s="151"/>
      <c r="CY2803" s="151"/>
    </row>
    <row r="2804" spans="1:103" x14ac:dyDescent="0.2">
      <c r="A2804" s="60"/>
      <c r="B2804" s="60"/>
      <c r="C2804" s="60"/>
      <c r="D2804" s="60"/>
      <c r="E2804" s="60"/>
      <c r="F2804" s="60"/>
      <c r="G2804" s="60"/>
      <c r="H2804" s="60"/>
      <c r="I2804" s="60"/>
      <c r="J2804" s="60"/>
      <c r="K2804" s="60"/>
      <c r="L2804" s="60"/>
      <c r="M2804" s="60"/>
      <c r="N2804" s="60"/>
      <c r="O2804" s="60"/>
      <c r="P2804" s="60"/>
      <c r="Q2804" s="60"/>
      <c r="R2804" s="334">
        <v>8050</v>
      </c>
      <c r="S2804" s="319" t="s">
        <v>356</v>
      </c>
      <c r="BE2804" s="60"/>
      <c r="BR2804" s="60"/>
      <c r="BX2804" s="151"/>
      <c r="CB2804" s="151"/>
      <c r="CM2804" s="151"/>
      <c r="CO2804" s="151"/>
      <c r="CT2804" s="151"/>
      <c r="CY2804" s="151"/>
    </row>
    <row r="2805" spans="1:103" x14ac:dyDescent="0.2">
      <c r="A2805" s="60"/>
      <c r="B2805" s="60"/>
      <c r="C2805" s="60"/>
      <c r="D2805" s="60"/>
      <c r="E2805" s="60"/>
      <c r="F2805" s="60"/>
      <c r="G2805" s="60"/>
      <c r="H2805" s="60"/>
      <c r="I2805" s="60"/>
      <c r="J2805" s="60"/>
      <c r="K2805" s="60"/>
      <c r="L2805" s="60"/>
      <c r="M2805" s="60"/>
      <c r="N2805" s="60"/>
      <c r="O2805" s="60"/>
      <c r="P2805" s="60"/>
      <c r="Q2805" s="60"/>
      <c r="R2805" s="334">
        <v>8051</v>
      </c>
      <c r="S2805" s="319" t="s">
        <v>356</v>
      </c>
      <c r="BE2805" s="60"/>
      <c r="BR2805" s="60"/>
      <c r="BX2805" s="151"/>
      <c r="CB2805" s="151"/>
      <c r="CM2805" s="151"/>
      <c r="CO2805" s="151"/>
      <c r="CT2805" s="151"/>
      <c r="CY2805" s="151"/>
    </row>
    <row r="2806" spans="1:103" x14ac:dyDescent="0.2">
      <c r="A2806" s="60"/>
      <c r="B2806" s="60"/>
      <c r="C2806" s="60"/>
      <c r="D2806" s="60"/>
      <c r="E2806" s="60"/>
      <c r="F2806" s="60"/>
      <c r="G2806" s="60"/>
      <c r="H2806" s="60"/>
      <c r="I2806" s="60"/>
      <c r="J2806" s="60"/>
      <c r="K2806" s="60"/>
      <c r="L2806" s="60"/>
      <c r="M2806" s="60"/>
      <c r="N2806" s="60"/>
      <c r="O2806" s="60"/>
      <c r="P2806" s="60"/>
      <c r="Q2806" s="60"/>
      <c r="R2806" s="334">
        <v>8052</v>
      </c>
      <c r="S2806" s="319" t="s">
        <v>356</v>
      </c>
      <c r="BE2806" s="60"/>
      <c r="BR2806" s="60"/>
      <c r="BX2806" s="151"/>
      <c r="CB2806" s="151"/>
      <c r="CM2806" s="151"/>
      <c r="CO2806" s="151"/>
      <c r="CT2806" s="151"/>
      <c r="CY2806" s="151"/>
    </row>
    <row r="2807" spans="1:103" x14ac:dyDescent="0.2">
      <c r="A2807" s="60"/>
      <c r="B2807" s="60"/>
      <c r="C2807" s="60"/>
      <c r="D2807" s="60"/>
      <c r="E2807" s="60"/>
      <c r="F2807" s="60"/>
      <c r="G2807" s="60"/>
      <c r="H2807" s="60"/>
      <c r="I2807" s="60"/>
      <c r="J2807" s="60"/>
      <c r="K2807" s="60"/>
      <c r="L2807" s="60"/>
      <c r="M2807" s="60"/>
      <c r="N2807" s="60"/>
      <c r="O2807" s="60"/>
      <c r="P2807" s="60"/>
      <c r="Q2807" s="60"/>
      <c r="R2807" s="334">
        <v>8053</v>
      </c>
      <c r="S2807" s="319" t="s">
        <v>356</v>
      </c>
      <c r="BE2807" s="60"/>
      <c r="BR2807" s="60"/>
      <c r="BX2807" s="151"/>
      <c r="CB2807" s="151"/>
      <c r="CM2807" s="151"/>
      <c r="CO2807" s="151"/>
      <c r="CT2807" s="151"/>
      <c r="CY2807" s="151"/>
    </row>
    <row r="2808" spans="1:103" x14ac:dyDescent="0.2">
      <c r="A2808" s="60"/>
      <c r="B2808" s="60"/>
      <c r="C2808" s="60"/>
      <c r="D2808" s="60"/>
      <c r="E2808" s="60"/>
      <c r="F2808" s="60"/>
      <c r="G2808" s="60"/>
      <c r="H2808" s="60"/>
      <c r="I2808" s="60"/>
      <c r="J2808" s="60"/>
      <c r="K2808" s="60"/>
      <c r="L2808" s="60"/>
      <c r="M2808" s="60"/>
      <c r="N2808" s="60"/>
      <c r="O2808" s="60"/>
      <c r="P2808" s="60"/>
      <c r="Q2808" s="60"/>
      <c r="R2808" s="334">
        <v>8054</v>
      </c>
      <c r="S2808" s="319" t="s">
        <v>356</v>
      </c>
      <c r="BE2808" s="60"/>
      <c r="BR2808" s="60"/>
      <c r="BX2808" s="151"/>
      <c r="CB2808" s="151"/>
      <c r="CM2808" s="151"/>
      <c r="CO2808" s="151"/>
      <c r="CT2808" s="151"/>
      <c r="CY2808" s="151"/>
    </row>
    <row r="2809" spans="1:103" x14ac:dyDescent="0.2">
      <c r="A2809" s="60"/>
      <c r="B2809" s="60"/>
      <c r="C2809" s="60"/>
      <c r="D2809" s="60"/>
      <c r="E2809" s="60"/>
      <c r="F2809" s="60"/>
      <c r="G2809" s="60"/>
      <c r="H2809" s="60"/>
      <c r="I2809" s="60"/>
      <c r="J2809" s="60"/>
      <c r="K2809" s="60"/>
      <c r="L2809" s="60"/>
      <c r="M2809" s="60"/>
      <c r="N2809" s="60"/>
      <c r="O2809" s="60"/>
      <c r="P2809" s="60"/>
      <c r="Q2809" s="60"/>
      <c r="R2809" s="334">
        <v>8055</v>
      </c>
      <c r="S2809" s="319" t="s">
        <v>356</v>
      </c>
      <c r="BE2809" s="60"/>
      <c r="BR2809" s="60"/>
      <c r="BX2809" s="151"/>
      <c r="CB2809" s="151"/>
      <c r="CM2809" s="151"/>
      <c r="CO2809" s="151"/>
      <c r="CT2809" s="151"/>
      <c r="CY2809" s="151"/>
    </row>
    <row r="2810" spans="1:103" x14ac:dyDescent="0.2">
      <c r="A2810" s="60"/>
      <c r="B2810" s="60"/>
      <c r="C2810" s="60"/>
      <c r="D2810" s="60"/>
      <c r="E2810" s="60"/>
      <c r="F2810" s="60"/>
      <c r="G2810" s="60"/>
      <c r="H2810" s="60"/>
      <c r="I2810" s="60"/>
      <c r="J2810" s="60"/>
      <c r="K2810" s="60"/>
      <c r="L2810" s="60"/>
      <c r="M2810" s="60"/>
      <c r="N2810" s="60"/>
      <c r="O2810" s="60"/>
      <c r="P2810" s="60"/>
      <c r="Q2810" s="60"/>
      <c r="R2810" s="334">
        <v>8056</v>
      </c>
      <c r="S2810" s="319" t="s">
        <v>356</v>
      </c>
      <c r="BE2810" s="60"/>
      <c r="BR2810" s="60"/>
      <c r="BX2810" s="151"/>
      <c r="CB2810" s="151"/>
      <c r="CM2810" s="151"/>
      <c r="CO2810" s="151"/>
      <c r="CT2810" s="151"/>
      <c r="CY2810" s="151"/>
    </row>
    <row r="2811" spans="1:103" x14ac:dyDescent="0.2">
      <c r="A2811" s="60"/>
      <c r="B2811" s="60"/>
      <c r="C2811" s="60"/>
      <c r="D2811" s="60"/>
      <c r="E2811" s="60"/>
      <c r="F2811" s="60"/>
      <c r="G2811" s="60"/>
      <c r="H2811" s="60"/>
      <c r="I2811" s="60"/>
      <c r="J2811" s="60"/>
      <c r="K2811" s="60"/>
      <c r="L2811" s="60"/>
      <c r="M2811" s="60"/>
      <c r="N2811" s="60"/>
      <c r="O2811" s="60"/>
      <c r="P2811" s="60"/>
      <c r="Q2811" s="60"/>
      <c r="R2811" s="334">
        <v>8057</v>
      </c>
      <c r="S2811" s="319" t="s">
        <v>356</v>
      </c>
      <c r="BE2811" s="60"/>
      <c r="BR2811" s="60"/>
      <c r="BX2811" s="151"/>
      <c r="CB2811" s="151"/>
      <c r="CM2811" s="151"/>
      <c r="CO2811" s="151"/>
      <c r="CT2811" s="151"/>
      <c r="CY2811" s="151"/>
    </row>
    <row r="2812" spans="1:103" x14ac:dyDescent="0.2">
      <c r="A2812" s="60"/>
      <c r="B2812" s="60"/>
      <c r="C2812" s="60"/>
      <c r="D2812" s="60"/>
      <c r="E2812" s="60"/>
      <c r="F2812" s="60"/>
      <c r="G2812" s="60"/>
      <c r="H2812" s="60"/>
      <c r="I2812" s="60"/>
      <c r="J2812" s="60"/>
      <c r="K2812" s="60"/>
      <c r="L2812" s="60"/>
      <c r="M2812" s="60"/>
      <c r="N2812" s="60"/>
      <c r="O2812" s="60"/>
      <c r="P2812" s="60"/>
      <c r="Q2812" s="60"/>
      <c r="R2812" s="334">
        <v>8059</v>
      </c>
      <c r="S2812" s="319" t="s">
        <v>356</v>
      </c>
      <c r="BE2812" s="60"/>
      <c r="BR2812" s="60"/>
      <c r="BX2812" s="151"/>
      <c r="CB2812" s="151"/>
      <c r="CM2812" s="151"/>
      <c r="CO2812" s="151"/>
      <c r="CT2812" s="151"/>
      <c r="CY2812" s="151"/>
    </row>
    <row r="2813" spans="1:103" x14ac:dyDescent="0.2">
      <c r="A2813" s="60"/>
      <c r="B2813" s="60"/>
      <c r="C2813" s="60"/>
      <c r="D2813" s="60"/>
      <c r="E2813" s="60"/>
      <c r="F2813" s="60"/>
      <c r="G2813" s="60"/>
      <c r="H2813" s="60"/>
      <c r="I2813" s="60"/>
      <c r="J2813" s="60"/>
      <c r="K2813" s="60"/>
      <c r="L2813" s="60"/>
      <c r="M2813" s="60"/>
      <c r="N2813" s="60"/>
      <c r="O2813" s="60"/>
      <c r="P2813" s="60"/>
      <c r="Q2813" s="60"/>
      <c r="R2813" s="334">
        <v>8060</v>
      </c>
      <c r="S2813" s="319" t="s">
        <v>356</v>
      </c>
      <c r="BE2813" s="60"/>
      <c r="BR2813" s="60"/>
      <c r="BX2813" s="151"/>
      <c r="CB2813" s="151"/>
      <c r="CM2813" s="151"/>
      <c r="CO2813" s="151"/>
      <c r="CT2813" s="151"/>
      <c r="CY2813" s="151"/>
    </row>
    <row r="2814" spans="1:103" x14ac:dyDescent="0.2">
      <c r="A2814" s="60"/>
      <c r="B2814" s="60"/>
      <c r="C2814" s="60"/>
      <c r="D2814" s="60"/>
      <c r="E2814" s="60"/>
      <c r="F2814" s="60"/>
      <c r="G2814" s="60"/>
      <c r="H2814" s="60"/>
      <c r="I2814" s="60"/>
      <c r="J2814" s="60"/>
      <c r="K2814" s="60"/>
      <c r="L2814" s="60"/>
      <c r="M2814" s="60"/>
      <c r="N2814" s="60"/>
      <c r="O2814" s="60"/>
      <c r="P2814" s="60"/>
      <c r="Q2814" s="60"/>
      <c r="R2814" s="334">
        <v>8061</v>
      </c>
      <c r="S2814" s="319" t="s">
        <v>356</v>
      </c>
      <c r="BE2814" s="60"/>
      <c r="BR2814" s="60"/>
      <c r="BX2814" s="151"/>
      <c r="CB2814" s="151"/>
      <c r="CM2814" s="151"/>
      <c r="CO2814" s="151"/>
      <c r="CT2814" s="151"/>
      <c r="CY2814" s="151"/>
    </row>
    <row r="2815" spans="1:103" x14ac:dyDescent="0.2">
      <c r="A2815" s="60"/>
      <c r="B2815" s="60"/>
      <c r="C2815" s="60"/>
      <c r="D2815" s="60"/>
      <c r="E2815" s="60"/>
      <c r="F2815" s="60"/>
      <c r="G2815" s="60"/>
      <c r="H2815" s="60"/>
      <c r="I2815" s="60"/>
      <c r="J2815" s="60"/>
      <c r="K2815" s="60"/>
      <c r="L2815" s="60"/>
      <c r="M2815" s="60"/>
      <c r="N2815" s="60"/>
      <c r="O2815" s="60"/>
      <c r="P2815" s="60"/>
      <c r="Q2815" s="60"/>
      <c r="R2815" s="334">
        <v>8062</v>
      </c>
      <c r="S2815" s="319" t="s">
        <v>356</v>
      </c>
      <c r="BE2815" s="60"/>
      <c r="BR2815" s="60"/>
      <c r="BX2815" s="151"/>
      <c r="CB2815" s="151"/>
      <c r="CM2815" s="151"/>
      <c r="CO2815" s="151"/>
      <c r="CT2815" s="151"/>
      <c r="CY2815" s="151"/>
    </row>
    <row r="2816" spans="1:103" x14ac:dyDescent="0.2">
      <c r="A2816" s="60"/>
      <c r="B2816" s="60"/>
      <c r="C2816" s="60"/>
      <c r="D2816" s="60"/>
      <c r="E2816" s="60"/>
      <c r="F2816" s="60"/>
      <c r="G2816" s="60"/>
      <c r="H2816" s="60"/>
      <c r="I2816" s="60"/>
      <c r="J2816" s="60"/>
      <c r="K2816" s="60"/>
      <c r="L2816" s="60"/>
      <c r="M2816" s="60"/>
      <c r="N2816" s="60"/>
      <c r="O2816" s="60"/>
      <c r="P2816" s="60"/>
      <c r="Q2816" s="60"/>
      <c r="R2816" s="334">
        <v>8063</v>
      </c>
      <c r="S2816" s="319" t="s">
        <v>356</v>
      </c>
      <c r="BE2816" s="60"/>
      <c r="BR2816" s="60"/>
      <c r="BX2816" s="151"/>
      <c r="CB2816" s="151"/>
      <c r="CM2816" s="151"/>
      <c r="CO2816" s="151"/>
      <c r="CT2816" s="151"/>
      <c r="CY2816" s="151"/>
    </row>
    <row r="2817" spans="1:103" x14ac:dyDescent="0.2">
      <c r="A2817" s="60"/>
      <c r="B2817" s="60"/>
      <c r="C2817" s="60"/>
      <c r="D2817" s="60"/>
      <c r="E2817" s="60"/>
      <c r="F2817" s="60"/>
      <c r="G2817" s="60"/>
      <c r="H2817" s="60"/>
      <c r="I2817" s="60"/>
      <c r="J2817" s="60"/>
      <c r="K2817" s="60"/>
      <c r="L2817" s="60"/>
      <c r="M2817" s="60"/>
      <c r="N2817" s="60"/>
      <c r="O2817" s="60"/>
      <c r="P2817" s="60"/>
      <c r="Q2817" s="60"/>
      <c r="R2817" s="334">
        <v>8064</v>
      </c>
      <c r="S2817" s="319" t="s">
        <v>356</v>
      </c>
      <c r="BE2817" s="60"/>
      <c r="BR2817" s="60"/>
      <c r="BX2817" s="151"/>
      <c r="CB2817" s="151"/>
      <c r="CM2817" s="151"/>
      <c r="CO2817" s="151"/>
      <c r="CT2817" s="151"/>
      <c r="CY2817" s="151"/>
    </row>
    <row r="2818" spans="1:103" x14ac:dyDescent="0.2">
      <c r="A2818" s="60"/>
      <c r="B2818" s="60"/>
      <c r="C2818" s="60"/>
      <c r="D2818" s="60"/>
      <c r="E2818" s="60"/>
      <c r="F2818" s="60"/>
      <c r="G2818" s="60"/>
      <c r="H2818" s="60"/>
      <c r="I2818" s="60"/>
      <c r="J2818" s="60"/>
      <c r="K2818" s="60"/>
      <c r="L2818" s="60"/>
      <c r="M2818" s="60"/>
      <c r="N2818" s="60"/>
      <c r="O2818" s="60"/>
      <c r="P2818" s="60"/>
      <c r="Q2818" s="60"/>
      <c r="R2818" s="334">
        <v>8065</v>
      </c>
      <c r="S2818" s="319" t="s">
        <v>356</v>
      </c>
      <c r="BE2818" s="60"/>
      <c r="BR2818" s="60"/>
      <c r="BX2818" s="151"/>
      <c r="CB2818" s="151"/>
      <c r="CM2818" s="151"/>
      <c r="CO2818" s="151"/>
      <c r="CT2818" s="151"/>
      <c r="CY2818" s="151"/>
    </row>
    <row r="2819" spans="1:103" x14ac:dyDescent="0.2">
      <c r="A2819" s="60"/>
      <c r="B2819" s="60"/>
      <c r="C2819" s="60"/>
      <c r="D2819" s="60"/>
      <c r="E2819" s="60"/>
      <c r="F2819" s="60"/>
      <c r="G2819" s="60"/>
      <c r="H2819" s="60"/>
      <c r="I2819" s="60"/>
      <c r="J2819" s="60"/>
      <c r="K2819" s="60"/>
      <c r="L2819" s="60"/>
      <c r="M2819" s="60"/>
      <c r="N2819" s="60"/>
      <c r="O2819" s="60"/>
      <c r="P2819" s="60"/>
      <c r="Q2819" s="60"/>
      <c r="R2819" s="334">
        <v>8066</v>
      </c>
      <c r="S2819" s="319" t="s">
        <v>356</v>
      </c>
      <c r="BE2819" s="60"/>
      <c r="BR2819" s="60"/>
      <c r="BX2819" s="151"/>
      <c r="CB2819" s="151"/>
      <c r="CM2819" s="151"/>
      <c r="CO2819" s="151"/>
      <c r="CT2819" s="151"/>
      <c r="CY2819" s="151"/>
    </row>
    <row r="2820" spans="1:103" x14ac:dyDescent="0.2">
      <c r="A2820" s="60"/>
      <c r="B2820" s="60"/>
      <c r="C2820" s="60"/>
      <c r="D2820" s="60"/>
      <c r="E2820" s="60"/>
      <c r="F2820" s="60"/>
      <c r="G2820" s="60"/>
      <c r="H2820" s="60"/>
      <c r="I2820" s="60"/>
      <c r="J2820" s="60"/>
      <c r="K2820" s="60"/>
      <c r="L2820" s="60"/>
      <c r="M2820" s="60"/>
      <c r="N2820" s="60"/>
      <c r="O2820" s="60"/>
      <c r="P2820" s="60"/>
      <c r="Q2820" s="60"/>
      <c r="R2820" s="334">
        <v>8067</v>
      </c>
      <c r="S2820" s="319" t="s">
        <v>356</v>
      </c>
      <c r="BE2820" s="60"/>
      <c r="BR2820" s="60"/>
      <c r="BX2820" s="151"/>
      <c r="CB2820" s="151"/>
      <c r="CM2820" s="151"/>
      <c r="CO2820" s="151"/>
      <c r="CT2820" s="151"/>
      <c r="CY2820" s="151"/>
    </row>
    <row r="2821" spans="1:103" x14ac:dyDescent="0.2">
      <c r="A2821" s="60"/>
      <c r="B2821" s="60"/>
      <c r="C2821" s="60"/>
      <c r="D2821" s="60"/>
      <c r="E2821" s="60"/>
      <c r="F2821" s="60"/>
      <c r="G2821" s="60"/>
      <c r="H2821" s="60"/>
      <c r="I2821" s="60"/>
      <c r="J2821" s="60"/>
      <c r="K2821" s="60"/>
      <c r="L2821" s="60"/>
      <c r="M2821" s="60"/>
      <c r="N2821" s="60"/>
      <c r="O2821" s="60"/>
      <c r="P2821" s="60"/>
      <c r="Q2821" s="60"/>
      <c r="R2821" s="334">
        <v>8068</v>
      </c>
      <c r="S2821" s="319" t="s">
        <v>356</v>
      </c>
      <c r="BE2821" s="60"/>
      <c r="BR2821" s="60"/>
      <c r="BX2821" s="151"/>
      <c r="CB2821" s="151"/>
      <c r="CM2821" s="151"/>
      <c r="CO2821" s="151"/>
      <c r="CT2821" s="151"/>
      <c r="CY2821" s="151"/>
    </row>
    <row r="2822" spans="1:103" x14ac:dyDescent="0.2">
      <c r="A2822" s="60"/>
      <c r="B2822" s="60"/>
      <c r="C2822" s="60"/>
      <c r="D2822" s="60"/>
      <c r="E2822" s="60"/>
      <c r="F2822" s="60"/>
      <c r="G2822" s="60"/>
      <c r="H2822" s="60"/>
      <c r="I2822" s="60"/>
      <c r="J2822" s="60"/>
      <c r="K2822" s="60"/>
      <c r="L2822" s="60"/>
      <c r="M2822" s="60"/>
      <c r="N2822" s="60"/>
      <c r="O2822" s="60"/>
      <c r="P2822" s="60"/>
      <c r="Q2822" s="60"/>
      <c r="R2822" s="334">
        <v>8069</v>
      </c>
      <c r="S2822" s="319" t="s">
        <v>356</v>
      </c>
      <c r="BE2822" s="60"/>
      <c r="BR2822" s="60"/>
      <c r="BX2822" s="151"/>
      <c r="CB2822" s="151"/>
      <c r="CM2822" s="151"/>
      <c r="CO2822" s="151"/>
      <c r="CT2822" s="151"/>
      <c r="CY2822" s="151"/>
    </row>
    <row r="2823" spans="1:103" x14ac:dyDescent="0.2">
      <c r="A2823" s="60"/>
      <c r="B2823" s="60"/>
      <c r="C2823" s="60"/>
      <c r="D2823" s="60"/>
      <c r="E2823" s="60"/>
      <c r="F2823" s="60"/>
      <c r="G2823" s="60"/>
      <c r="H2823" s="60"/>
      <c r="I2823" s="60"/>
      <c r="J2823" s="60"/>
      <c r="K2823" s="60"/>
      <c r="L2823" s="60"/>
      <c r="M2823" s="60"/>
      <c r="N2823" s="60"/>
      <c r="O2823" s="60"/>
      <c r="P2823" s="60"/>
      <c r="Q2823" s="60"/>
      <c r="R2823" s="334">
        <v>8070</v>
      </c>
      <c r="S2823" s="319" t="s">
        <v>356</v>
      </c>
      <c r="BE2823" s="60"/>
      <c r="BR2823" s="60"/>
      <c r="BX2823" s="151"/>
      <c r="CB2823" s="151"/>
      <c r="CM2823" s="151"/>
      <c r="CO2823" s="151"/>
      <c r="CT2823" s="151"/>
      <c r="CY2823" s="151"/>
    </row>
    <row r="2824" spans="1:103" x14ac:dyDescent="0.2">
      <c r="A2824" s="60"/>
      <c r="B2824" s="60"/>
      <c r="C2824" s="60"/>
      <c r="D2824" s="60"/>
      <c r="E2824" s="60"/>
      <c r="F2824" s="60"/>
      <c r="G2824" s="60"/>
      <c r="H2824" s="60"/>
      <c r="I2824" s="60"/>
      <c r="J2824" s="60"/>
      <c r="K2824" s="60"/>
      <c r="L2824" s="60"/>
      <c r="M2824" s="60"/>
      <c r="N2824" s="60"/>
      <c r="O2824" s="60"/>
      <c r="P2824" s="60"/>
      <c r="Q2824" s="60"/>
      <c r="R2824" s="334">
        <v>8071</v>
      </c>
      <c r="S2824" s="319" t="s">
        <v>356</v>
      </c>
      <c r="BE2824" s="60"/>
      <c r="BR2824" s="60"/>
      <c r="BX2824" s="151"/>
      <c r="CB2824" s="151"/>
      <c r="CM2824" s="151"/>
      <c r="CO2824" s="151"/>
      <c r="CT2824" s="151"/>
      <c r="CY2824" s="151"/>
    </row>
    <row r="2825" spans="1:103" x14ac:dyDescent="0.2">
      <c r="A2825" s="60"/>
      <c r="B2825" s="60"/>
      <c r="C2825" s="60"/>
      <c r="D2825" s="60"/>
      <c r="E2825" s="60"/>
      <c r="F2825" s="60"/>
      <c r="G2825" s="60"/>
      <c r="H2825" s="60"/>
      <c r="I2825" s="60"/>
      <c r="J2825" s="60"/>
      <c r="K2825" s="60"/>
      <c r="L2825" s="60"/>
      <c r="M2825" s="60"/>
      <c r="N2825" s="60"/>
      <c r="O2825" s="60"/>
      <c r="P2825" s="60"/>
      <c r="Q2825" s="60"/>
      <c r="R2825" s="334">
        <v>8072</v>
      </c>
      <c r="S2825" s="319" t="s">
        <v>356</v>
      </c>
      <c r="BE2825" s="60"/>
      <c r="BR2825" s="60"/>
      <c r="BX2825" s="151"/>
      <c r="CB2825" s="151"/>
      <c r="CM2825" s="151"/>
      <c r="CO2825" s="151"/>
      <c r="CT2825" s="151"/>
      <c r="CY2825" s="151"/>
    </row>
    <row r="2826" spans="1:103" x14ac:dyDescent="0.2">
      <c r="A2826" s="60"/>
      <c r="B2826" s="60"/>
      <c r="C2826" s="60"/>
      <c r="D2826" s="60"/>
      <c r="E2826" s="60"/>
      <c r="F2826" s="60"/>
      <c r="G2826" s="60"/>
      <c r="H2826" s="60"/>
      <c r="I2826" s="60"/>
      <c r="J2826" s="60"/>
      <c r="K2826" s="60"/>
      <c r="L2826" s="60"/>
      <c r="M2826" s="60"/>
      <c r="N2826" s="60"/>
      <c r="O2826" s="60"/>
      <c r="P2826" s="60"/>
      <c r="Q2826" s="60"/>
      <c r="R2826" s="334">
        <v>8073</v>
      </c>
      <c r="S2826" s="319" t="s">
        <v>356</v>
      </c>
      <c r="BE2826" s="60"/>
      <c r="BR2826" s="60"/>
      <c r="BX2826" s="151"/>
      <c r="CB2826" s="151"/>
      <c r="CM2826" s="151"/>
      <c r="CO2826" s="151"/>
      <c r="CT2826" s="151"/>
      <c r="CY2826" s="151"/>
    </row>
    <row r="2827" spans="1:103" x14ac:dyDescent="0.2">
      <c r="A2827" s="60"/>
      <c r="B2827" s="60"/>
      <c r="C2827" s="60"/>
      <c r="D2827" s="60"/>
      <c r="E2827" s="60"/>
      <c r="F2827" s="60"/>
      <c r="G2827" s="60"/>
      <c r="H2827" s="60"/>
      <c r="I2827" s="60"/>
      <c r="J2827" s="60"/>
      <c r="K2827" s="60"/>
      <c r="L2827" s="60"/>
      <c r="M2827" s="60"/>
      <c r="N2827" s="60"/>
      <c r="O2827" s="60"/>
      <c r="P2827" s="60"/>
      <c r="Q2827" s="60"/>
      <c r="R2827" s="334">
        <v>8074</v>
      </c>
      <c r="S2827" s="319" t="s">
        <v>356</v>
      </c>
      <c r="BE2827" s="60"/>
      <c r="BR2827" s="60"/>
      <c r="BX2827" s="151"/>
      <c r="CB2827" s="151"/>
      <c r="CM2827" s="151"/>
      <c r="CO2827" s="151"/>
      <c r="CT2827" s="151"/>
      <c r="CY2827" s="151"/>
    </row>
    <row r="2828" spans="1:103" x14ac:dyDescent="0.2">
      <c r="A2828" s="60"/>
      <c r="B2828" s="60"/>
      <c r="C2828" s="60"/>
      <c r="D2828" s="60"/>
      <c r="E2828" s="60"/>
      <c r="F2828" s="60"/>
      <c r="G2828" s="60"/>
      <c r="H2828" s="60"/>
      <c r="I2828" s="60"/>
      <c r="J2828" s="60"/>
      <c r="K2828" s="60"/>
      <c r="L2828" s="60"/>
      <c r="M2828" s="60"/>
      <c r="N2828" s="60"/>
      <c r="O2828" s="60"/>
      <c r="P2828" s="60"/>
      <c r="Q2828" s="60"/>
      <c r="R2828" s="334">
        <v>8075</v>
      </c>
      <c r="S2828" s="319" t="s">
        <v>356</v>
      </c>
      <c r="BE2828" s="60"/>
      <c r="BR2828" s="60"/>
      <c r="BX2828" s="151"/>
      <c r="CB2828" s="151"/>
      <c r="CM2828" s="151"/>
      <c r="CO2828" s="151"/>
      <c r="CT2828" s="151"/>
      <c r="CY2828" s="151"/>
    </row>
    <row r="2829" spans="1:103" x14ac:dyDescent="0.2">
      <c r="A2829" s="60"/>
      <c r="B2829" s="60"/>
      <c r="C2829" s="60"/>
      <c r="D2829" s="60"/>
      <c r="E2829" s="60"/>
      <c r="F2829" s="60"/>
      <c r="G2829" s="60"/>
      <c r="H2829" s="60"/>
      <c r="I2829" s="60"/>
      <c r="J2829" s="60"/>
      <c r="K2829" s="60"/>
      <c r="L2829" s="60"/>
      <c r="M2829" s="60"/>
      <c r="N2829" s="60"/>
      <c r="O2829" s="60"/>
      <c r="P2829" s="60"/>
      <c r="Q2829" s="60"/>
      <c r="R2829" s="334">
        <v>8076</v>
      </c>
      <c r="S2829" s="319" t="s">
        <v>356</v>
      </c>
      <c r="BE2829" s="60"/>
      <c r="BR2829" s="60"/>
      <c r="BX2829" s="151"/>
      <c r="CB2829" s="151"/>
      <c r="CM2829" s="151"/>
      <c r="CO2829" s="151"/>
      <c r="CT2829" s="151"/>
      <c r="CY2829" s="151"/>
    </row>
    <row r="2830" spans="1:103" x14ac:dyDescent="0.2">
      <c r="A2830" s="60"/>
      <c r="B2830" s="60"/>
      <c r="C2830" s="60"/>
      <c r="D2830" s="60"/>
      <c r="E2830" s="60"/>
      <c r="F2830" s="60"/>
      <c r="G2830" s="60"/>
      <c r="H2830" s="60"/>
      <c r="I2830" s="60"/>
      <c r="J2830" s="60"/>
      <c r="K2830" s="60"/>
      <c r="L2830" s="60"/>
      <c r="M2830" s="60"/>
      <c r="N2830" s="60"/>
      <c r="O2830" s="60"/>
      <c r="P2830" s="60"/>
      <c r="Q2830" s="60"/>
      <c r="R2830" s="334">
        <v>8077</v>
      </c>
      <c r="S2830" s="319" t="s">
        <v>356</v>
      </c>
      <c r="BE2830" s="60"/>
      <c r="BR2830" s="60"/>
      <c r="BX2830" s="151"/>
      <c r="CB2830" s="151"/>
      <c r="CM2830" s="151"/>
      <c r="CO2830" s="151"/>
      <c r="CT2830" s="151"/>
      <c r="CY2830" s="151"/>
    </row>
    <row r="2831" spans="1:103" x14ac:dyDescent="0.2">
      <c r="A2831" s="60"/>
      <c r="B2831" s="60"/>
      <c r="C2831" s="60"/>
      <c r="D2831" s="60"/>
      <c r="E2831" s="60"/>
      <c r="F2831" s="60"/>
      <c r="G2831" s="60"/>
      <c r="H2831" s="60"/>
      <c r="I2831" s="60"/>
      <c r="J2831" s="60"/>
      <c r="K2831" s="60"/>
      <c r="L2831" s="60"/>
      <c r="M2831" s="60"/>
      <c r="N2831" s="60"/>
      <c r="O2831" s="60"/>
      <c r="P2831" s="60"/>
      <c r="Q2831" s="60"/>
      <c r="R2831" s="334">
        <v>8078</v>
      </c>
      <c r="S2831" s="319" t="s">
        <v>356</v>
      </c>
      <c r="BE2831" s="60"/>
      <c r="BR2831" s="60"/>
      <c r="BX2831" s="151"/>
      <c r="CB2831" s="151"/>
      <c r="CM2831" s="151"/>
      <c r="CO2831" s="151"/>
      <c r="CT2831" s="151"/>
      <c r="CY2831" s="151"/>
    </row>
    <row r="2832" spans="1:103" x14ac:dyDescent="0.2">
      <c r="A2832" s="60"/>
      <c r="B2832" s="60"/>
      <c r="C2832" s="60"/>
      <c r="D2832" s="60"/>
      <c r="E2832" s="60"/>
      <c r="F2832" s="60"/>
      <c r="G2832" s="60"/>
      <c r="H2832" s="60"/>
      <c r="I2832" s="60"/>
      <c r="J2832" s="60"/>
      <c r="K2832" s="60"/>
      <c r="L2832" s="60"/>
      <c r="M2832" s="60"/>
      <c r="N2832" s="60"/>
      <c r="O2832" s="60"/>
      <c r="P2832" s="60"/>
      <c r="Q2832" s="60"/>
      <c r="R2832" s="334">
        <v>8079</v>
      </c>
      <c r="S2832" s="319" t="s">
        <v>356</v>
      </c>
      <c r="BE2832" s="60"/>
      <c r="BR2832" s="60"/>
      <c r="BX2832" s="151"/>
      <c r="CB2832" s="151"/>
      <c r="CM2832" s="151"/>
      <c r="CO2832" s="151"/>
      <c r="CT2832" s="151"/>
      <c r="CY2832" s="151"/>
    </row>
    <row r="2833" spans="1:103" x14ac:dyDescent="0.2">
      <c r="A2833" s="60"/>
      <c r="B2833" s="60"/>
      <c r="C2833" s="60"/>
      <c r="D2833" s="60"/>
      <c r="E2833" s="60"/>
      <c r="F2833" s="60"/>
      <c r="G2833" s="60"/>
      <c r="H2833" s="60"/>
      <c r="I2833" s="60"/>
      <c r="J2833" s="60"/>
      <c r="K2833" s="60"/>
      <c r="L2833" s="60"/>
      <c r="M2833" s="60"/>
      <c r="N2833" s="60"/>
      <c r="O2833" s="60"/>
      <c r="P2833" s="60"/>
      <c r="Q2833" s="60"/>
      <c r="R2833" s="334">
        <v>8080</v>
      </c>
      <c r="S2833" s="319" t="s">
        <v>356</v>
      </c>
      <c r="BE2833" s="60"/>
      <c r="BR2833" s="60"/>
      <c r="BX2833" s="151"/>
      <c r="CB2833" s="151"/>
      <c r="CM2833" s="151"/>
      <c r="CO2833" s="151"/>
      <c r="CT2833" s="151"/>
      <c r="CY2833" s="151"/>
    </row>
    <row r="2834" spans="1:103" x14ac:dyDescent="0.2">
      <c r="A2834" s="60"/>
      <c r="B2834" s="60"/>
      <c r="C2834" s="60"/>
      <c r="D2834" s="60"/>
      <c r="E2834" s="60"/>
      <c r="F2834" s="60"/>
      <c r="G2834" s="60"/>
      <c r="H2834" s="60"/>
      <c r="I2834" s="60"/>
      <c r="J2834" s="60"/>
      <c r="K2834" s="60"/>
      <c r="L2834" s="60"/>
      <c r="M2834" s="60"/>
      <c r="N2834" s="60"/>
      <c r="O2834" s="60"/>
      <c r="P2834" s="60"/>
      <c r="Q2834" s="60"/>
      <c r="R2834" s="334">
        <v>8081</v>
      </c>
      <c r="S2834" s="319" t="s">
        <v>356</v>
      </c>
      <c r="BE2834" s="60"/>
      <c r="BR2834" s="60"/>
      <c r="BX2834" s="151"/>
      <c r="CB2834" s="151"/>
      <c r="CM2834" s="151"/>
      <c r="CO2834" s="151"/>
      <c r="CT2834" s="151"/>
      <c r="CY2834" s="151"/>
    </row>
    <row r="2835" spans="1:103" x14ac:dyDescent="0.2">
      <c r="A2835" s="60"/>
      <c r="B2835" s="60"/>
      <c r="C2835" s="60"/>
      <c r="D2835" s="60"/>
      <c r="E2835" s="60"/>
      <c r="F2835" s="60"/>
      <c r="G2835" s="60"/>
      <c r="H2835" s="60"/>
      <c r="I2835" s="60"/>
      <c r="J2835" s="60"/>
      <c r="K2835" s="60"/>
      <c r="L2835" s="60"/>
      <c r="M2835" s="60"/>
      <c r="N2835" s="60"/>
      <c r="O2835" s="60"/>
      <c r="P2835" s="60"/>
      <c r="Q2835" s="60"/>
      <c r="R2835" s="334">
        <v>8083</v>
      </c>
      <c r="S2835" s="319" t="s">
        <v>356</v>
      </c>
      <c r="BE2835" s="60"/>
      <c r="BR2835" s="60"/>
      <c r="BX2835" s="151"/>
      <c r="CB2835" s="151"/>
      <c r="CM2835" s="151"/>
      <c r="CO2835" s="151"/>
      <c r="CT2835" s="151"/>
      <c r="CY2835" s="151"/>
    </row>
    <row r="2836" spans="1:103" x14ac:dyDescent="0.2">
      <c r="A2836" s="60"/>
      <c r="B2836" s="60"/>
      <c r="C2836" s="60"/>
      <c r="D2836" s="60"/>
      <c r="E2836" s="60"/>
      <c r="F2836" s="60"/>
      <c r="G2836" s="60"/>
      <c r="H2836" s="60"/>
      <c r="I2836" s="60"/>
      <c r="J2836" s="60"/>
      <c r="K2836" s="60"/>
      <c r="L2836" s="60"/>
      <c r="M2836" s="60"/>
      <c r="N2836" s="60"/>
      <c r="O2836" s="60"/>
      <c r="P2836" s="60"/>
      <c r="Q2836" s="60"/>
      <c r="R2836" s="334">
        <v>8084</v>
      </c>
      <c r="S2836" s="319" t="s">
        <v>356</v>
      </c>
      <c r="BE2836" s="60"/>
      <c r="BR2836" s="60"/>
      <c r="BX2836" s="151"/>
      <c r="CB2836" s="151"/>
      <c r="CM2836" s="151"/>
      <c r="CO2836" s="151"/>
      <c r="CT2836" s="151"/>
      <c r="CY2836" s="151"/>
    </row>
    <row r="2837" spans="1:103" x14ac:dyDescent="0.2">
      <c r="A2837" s="60"/>
      <c r="B2837" s="60"/>
      <c r="C2837" s="60"/>
      <c r="D2837" s="60"/>
      <c r="E2837" s="60"/>
      <c r="F2837" s="60"/>
      <c r="G2837" s="60"/>
      <c r="H2837" s="60"/>
      <c r="I2837" s="60"/>
      <c r="J2837" s="60"/>
      <c r="K2837" s="60"/>
      <c r="L2837" s="60"/>
      <c r="M2837" s="60"/>
      <c r="N2837" s="60"/>
      <c r="O2837" s="60"/>
      <c r="P2837" s="60"/>
      <c r="Q2837" s="60"/>
      <c r="R2837" s="334">
        <v>8085</v>
      </c>
      <c r="S2837" s="319" t="s">
        <v>356</v>
      </c>
      <c r="BE2837" s="60"/>
      <c r="BR2837" s="60"/>
      <c r="BX2837" s="151"/>
      <c r="CB2837" s="151"/>
      <c r="CM2837" s="151"/>
      <c r="CO2837" s="151"/>
      <c r="CT2837" s="151"/>
      <c r="CY2837" s="151"/>
    </row>
    <row r="2838" spans="1:103" x14ac:dyDescent="0.2">
      <c r="A2838" s="60"/>
      <c r="B2838" s="60"/>
      <c r="C2838" s="60"/>
      <c r="D2838" s="60"/>
      <c r="E2838" s="60"/>
      <c r="F2838" s="60"/>
      <c r="G2838" s="60"/>
      <c r="H2838" s="60"/>
      <c r="I2838" s="60"/>
      <c r="J2838" s="60"/>
      <c r="K2838" s="60"/>
      <c r="L2838" s="60"/>
      <c r="M2838" s="60"/>
      <c r="N2838" s="60"/>
      <c r="O2838" s="60"/>
      <c r="P2838" s="60"/>
      <c r="Q2838" s="60"/>
      <c r="R2838" s="334">
        <v>8086</v>
      </c>
      <c r="S2838" s="319" t="s">
        <v>356</v>
      </c>
      <c r="BE2838" s="60"/>
      <c r="BR2838" s="60"/>
      <c r="BX2838" s="151"/>
      <c r="CB2838" s="151"/>
      <c r="CM2838" s="151"/>
      <c r="CO2838" s="151"/>
      <c r="CT2838" s="151"/>
      <c r="CY2838" s="151"/>
    </row>
    <row r="2839" spans="1:103" x14ac:dyDescent="0.2">
      <c r="A2839" s="60"/>
      <c r="B2839" s="60"/>
      <c r="C2839" s="60"/>
      <c r="D2839" s="60"/>
      <c r="E2839" s="60"/>
      <c r="F2839" s="60"/>
      <c r="G2839" s="60"/>
      <c r="H2839" s="60"/>
      <c r="I2839" s="60"/>
      <c r="J2839" s="60"/>
      <c r="K2839" s="60"/>
      <c r="L2839" s="60"/>
      <c r="M2839" s="60"/>
      <c r="N2839" s="60"/>
      <c r="O2839" s="60"/>
      <c r="P2839" s="60"/>
      <c r="Q2839" s="60"/>
      <c r="R2839" s="334">
        <v>8087</v>
      </c>
      <c r="S2839" s="319" t="s">
        <v>356</v>
      </c>
      <c r="BE2839" s="60"/>
      <c r="BR2839" s="60"/>
      <c r="BX2839" s="151"/>
      <c r="CB2839" s="151"/>
      <c r="CM2839" s="151"/>
      <c r="CO2839" s="151"/>
      <c r="CT2839" s="151"/>
      <c r="CY2839" s="151"/>
    </row>
    <row r="2840" spans="1:103" x14ac:dyDescent="0.2">
      <c r="A2840" s="60"/>
      <c r="B2840" s="60"/>
      <c r="C2840" s="60"/>
      <c r="D2840" s="60"/>
      <c r="E2840" s="60"/>
      <c r="F2840" s="60"/>
      <c r="G2840" s="60"/>
      <c r="H2840" s="60"/>
      <c r="I2840" s="60"/>
      <c r="J2840" s="60"/>
      <c r="K2840" s="60"/>
      <c r="L2840" s="60"/>
      <c r="M2840" s="60"/>
      <c r="N2840" s="60"/>
      <c r="O2840" s="60"/>
      <c r="P2840" s="60"/>
      <c r="Q2840" s="60"/>
      <c r="R2840" s="334">
        <v>8088</v>
      </c>
      <c r="S2840" s="319" t="s">
        <v>356</v>
      </c>
      <c r="BE2840" s="60"/>
      <c r="BR2840" s="60"/>
      <c r="BX2840" s="151"/>
      <c r="CB2840" s="151"/>
      <c r="CM2840" s="151"/>
      <c r="CO2840" s="151"/>
      <c r="CT2840" s="151"/>
      <c r="CY2840" s="151"/>
    </row>
    <row r="2841" spans="1:103" x14ac:dyDescent="0.2">
      <c r="A2841" s="60"/>
      <c r="B2841" s="60"/>
      <c r="C2841" s="60"/>
      <c r="D2841" s="60"/>
      <c r="E2841" s="60"/>
      <c r="F2841" s="60"/>
      <c r="G2841" s="60"/>
      <c r="H2841" s="60"/>
      <c r="I2841" s="60"/>
      <c r="J2841" s="60"/>
      <c r="K2841" s="60"/>
      <c r="L2841" s="60"/>
      <c r="M2841" s="60"/>
      <c r="N2841" s="60"/>
      <c r="O2841" s="60"/>
      <c r="P2841" s="60"/>
      <c r="Q2841" s="60"/>
      <c r="R2841" s="334">
        <v>8089</v>
      </c>
      <c r="S2841" s="319" t="s">
        <v>356</v>
      </c>
      <c r="BE2841" s="60"/>
      <c r="BR2841" s="60"/>
      <c r="BX2841" s="151"/>
      <c r="CB2841" s="151"/>
      <c r="CM2841" s="151"/>
      <c r="CO2841" s="151"/>
      <c r="CT2841" s="151"/>
      <c r="CY2841" s="151"/>
    </row>
    <row r="2842" spans="1:103" x14ac:dyDescent="0.2">
      <c r="A2842" s="60"/>
      <c r="B2842" s="60"/>
      <c r="C2842" s="60"/>
      <c r="D2842" s="60"/>
      <c r="E2842" s="60"/>
      <c r="F2842" s="60"/>
      <c r="G2842" s="60"/>
      <c r="H2842" s="60"/>
      <c r="I2842" s="60"/>
      <c r="J2842" s="60"/>
      <c r="K2842" s="60"/>
      <c r="L2842" s="60"/>
      <c r="M2842" s="60"/>
      <c r="N2842" s="60"/>
      <c r="O2842" s="60"/>
      <c r="P2842" s="60"/>
      <c r="Q2842" s="60"/>
      <c r="R2842" s="334">
        <v>8090</v>
      </c>
      <c r="S2842" s="319" t="s">
        <v>356</v>
      </c>
      <c r="BE2842" s="60"/>
      <c r="BR2842" s="60"/>
      <c r="BX2842" s="151"/>
      <c r="CB2842" s="151"/>
      <c r="CM2842" s="151"/>
      <c r="CO2842" s="151"/>
      <c r="CT2842" s="151"/>
      <c r="CY2842" s="151"/>
    </row>
    <row r="2843" spans="1:103" x14ac:dyDescent="0.2">
      <c r="A2843" s="60"/>
      <c r="B2843" s="60"/>
      <c r="C2843" s="60"/>
      <c r="D2843" s="60"/>
      <c r="E2843" s="60"/>
      <c r="F2843" s="60"/>
      <c r="G2843" s="60"/>
      <c r="H2843" s="60"/>
      <c r="I2843" s="60"/>
      <c r="J2843" s="60"/>
      <c r="K2843" s="60"/>
      <c r="L2843" s="60"/>
      <c r="M2843" s="60"/>
      <c r="N2843" s="60"/>
      <c r="O2843" s="60"/>
      <c r="P2843" s="60"/>
      <c r="Q2843" s="60"/>
      <c r="R2843" s="334">
        <v>8091</v>
      </c>
      <c r="S2843" s="319" t="s">
        <v>356</v>
      </c>
      <c r="BE2843" s="60"/>
      <c r="BR2843" s="60"/>
      <c r="BX2843" s="151"/>
      <c r="CB2843" s="151"/>
      <c r="CM2843" s="151"/>
      <c r="CO2843" s="151"/>
      <c r="CT2843" s="151"/>
      <c r="CY2843" s="151"/>
    </row>
    <row r="2844" spans="1:103" x14ac:dyDescent="0.2">
      <c r="A2844" s="60"/>
      <c r="B2844" s="60"/>
      <c r="C2844" s="60"/>
      <c r="D2844" s="60"/>
      <c r="E2844" s="60"/>
      <c r="F2844" s="60"/>
      <c r="G2844" s="60"/>
      <c r="H2844" s="60"/>
      <c r="I2844" s="60"/>
      <c r="J2844" s="60"/>
      <c r="K2844" s="60"/>
      <c r="L2844" s="60"/>
      <c r="M2844" s="60"/>
      <c r="N2844" s="60"/>
      <c r="O2844" s="60"/>
      <c r="P2844" s="60"/>
      <c r="Q2844" s="60"/>
      <c r="R2844" s="334">
        <v>8092</v>
      </c>
      <c r="S2844" s="319" t="s">
        <v>356</v>
      </c>
      <c r="BE2844" s="60"/>
      <c r="BR2844" s="60"/>
      <c r="BX2844" s="151"/>
      <c r="CB2844" s="151"/>
      <c r="CM2844" s="151"/>
      <c r="CO2844" s="151"/>
      <c r="CT2844" s="151"/>
      <c r="CY2844" s="151"/>
    </row>
    <row r="2845" spans="1:103" x14ac:dyDescent="0.2">
      <c r="A2845" s="60"/>
      <c r="B2845" s="60"/>
      <c r="C2845" s="60"/>
      <c r="D2845" s="60"/>
      <c r="E2845" s="60"/>
      <c r="F2845" s="60"/>
      <c r="G2845" s="60"/>
      <c r="H2845" s="60"/>
      <c r="I2845" s="60"/>
      <c r="J2845" s="60"/>
      <c r="K2845" s="60"/>
      <c r="L2845" s="60"/>
      <c r="M2845" s="60"/>
      <c r="N2845" s="60"/>
      <c r="O2845" s="60"/>
      <c r="P2845" s="60"/>
      <c r="Q2845" s="60"/>
      <c r="R2845" s="334">
        <v>8093</v>
      </c>
      <c r="S2845" s="319" t="s">
        <v>356</v>
      </c>
      <c r="BE2845" s="60"/>
      <c r="BR2845" s="60"/>
      <c r="BX2845" s="151"/>
      <c r="CB2845" s="151"/>
      <c r="CM2845" s="151"/>
      <c r="CO2845" s="151"/>
      <c r="CT2845" s="151"/>
      <c r="CY2845" s="151"/>
    </row>
    <row r="2846" spans="1:103" x14ac:dyDescent="0.2">
      <c r="A2846" s="60"/>
      <c r="B2846" s="60"/>
      <c r="C2846" s="60"/>
      <c r="D2846" s="60"/>
      <c r="E2846" s="60"/>
      <c r="F2846" s="60"/>
      <c r="G2846" s="60"/>
      <c r="H2846" s="60"/>
      <c r="I2846" s="60"/>
      <c r="J2846" s="60"/>
      <c r="K2846" s="60"/>
      <c r="L2846" s="60"/>
      <c r="M2846" s="60"/>
      <c r="N2846" s="60"/>
      <c r="O2846" s="60"/>
      <c r="P2846" s="60"/>
      <c r="Q2846" s="60"/>
      <c r="R2846" s="334">
        <v>8094</v>
      </c>
      <c r="S2846" s="319" t="s">
        <v>356</v>
      </c>
      <c r="BE2846" s="60"/>
      <c r="BR2846" s="60"/>
      <c r="BX2846" s="151"/>
      <c r="CB2846" s="151"/>
      <c r="CM2846" s="151"/>
      <c r="CO2846" s="151"/>
      <c r="CT2846" s="151"/>
      <c r="CY2846" s="151"/>
    </row>
    <row r="2847" spans="1:103" x14ac:dyDescent="0.2">
      <c r="A2847" s="60"/>
      <c r="B2847" s="60"/>
      <c r="C2847" s="60"/>
      <c r="D2847" s="60"/>
      <c r="E2847" s="60"/>
      <c r="F2847" s="60"/>
      <c r="G2847" s="60"/>
      <c r="H2847" s="60"/>
      <c r="I2847" s="60"/>
      <c r="J2847" s="60"/>
      <c r="K2847" s="60"/>
      <c r="L2847" s="60"/>
      <c r="M2847" s="60"/>
      <c r="N2847" s="60"/>
      <c r="O2847" s="60"/>
      <c r="P2847" s="60"/>
      <c r="Q2847" s="60"/>
      <c r="R2847" s="334">
        <v>8095</v>
      </c>
      <c r="S2847" s="319" t="s">
        <v>356</v>
      </c>
      <c r="BE2847" s="60"/>
      <c r="BR2847" s="60"/>
      <c r="BX2847" s="151"/>
      <c r="CB2847" s="151"/>
      <c r="CM2847" s="151"/>
      <c r="CO2847" s="151"/>
      <c r="CT2847" s="151"/>
      <c r="CY2847" s="151"/>
    </row>
    <row r="2848" spans="1:103" x14ac:dyDescent="0.2">
      <c r="A2848" s="60"/>
      <c r="B2848" s="60"/>
      <c r="C2848" s="60"/>
      <c r="D2848" s="60"/>
      <c r="E2848" s="60"/>
      <c r="F2848" s="60"/>
      <c r="G2848" s="60"/>
      <c r="H2848" s="60"/>
      <c r="I2848" s="60"/>
      <c r="J2848" s="60"/>
      <c r="K2848" s="60"/>
      <c r="L2848" s="60"/>
      <c r="M2848" s="60"/>
      <c r="N2848" s="60"/>
      <c r="O2848" s="60"/>
      <c r="P2848" s="60"/>
      <c r="Q2848" s="60"/>
      <c r="R2848" s="334">
        <v>8096</v>
      </c>
      <c r="S2848" s="319" t="s">
        <v>356</v>
      </c>
      <c r="BE2848" s="60"/>
      <c r="BR2848" s="60"/>
      <c r="BX2848" s="151"/>
      <c r="CB2848" s="151"/>
      <c r="CM2848" s="151"/>
      <c r="CO2848" s="151"/>
      <c r="CT2848" s="151"/>
      <c r="CY2848" s="151"/>
    </row>
    <row r="2849" spans="1:103" x14ac:dyDescent="0.2">
      <c r="A2849" s="60"/>
      <c r="B2849" s="60"/>
      <c r="C2849" s="60"/>
      <c r="D2849" s="60"/>
      <c r="E2849" s="60"/>
      <c r="F2849" s="60"/>
      <c r="G2849" s="60"/>
      <c r="H2849" s="60"/>
      <c r="I2849" s="60"/>
      <c r="J2849" s="60"/>
      <c r="K2849" s="60"/>
      <c r="L2849" s="60"/>
      <c r="M2849" s="60"/>
      <c r="N2849" s="60"/>
      <c r="O2849" s="60"/>
      <c r="P2849" s="60"/>
      <c r="Q2849" s="60"/>
      <c r="R2849" s="334">
        <v>8097</v>
      </c>
      <c r="S2849" s="319" t="s">
        <v>356</v>
      </c>
      <c r="BE2849" s="60"/>
      <c r="BR2849" s="60"/>
      <c r="BX2849" s="151"/>
      <c r="CB2849" s="151"/>
      <c r="CM2849" s="151"/>
      <c r="CO2849" s="151"/>
      <c r="CT2849" s="151"/>
      <c r="CY2849" s="151"/>
    </row>
    <row r="2850" spans="1:103" x14ac:dyDescent="0.2">
      <c r="A2850" s="60"/>
      <c r="B2850" s="60"/>
      <c r="C2850" s="60"/>
      <c r="D2850" s="60"/>
      <c r="E2850" s="60"/>
      <c r="F2850" s="60"/>
      <c r="G2850" s="60"/>
      <c r="H2850" s="60"/>
      <c r="I2850" s="60"/>
      <c r="J2850" s="60"/>
      <c r="K2850" s="60"/>
      <c r="L2850" s="60"/>
      <c r="M2850" s="60"/>
      <c r="N2850" s="60"/>
      <c r="O2850" s="60"/>
      <c r="P2850" s="60"/>
      <c r="Q2850" s="60"/>
      <c r="R2850" s="334">
        <v>8098</v>
      </c>
      <c r="S2850" s="319" t="s">
        <v>356</v>
      </c>
      <c r="BE2850" s="60"/>
      <c r="BR2850" s="60"/>
      <c r="BX2850" s="151"/>
      <c r="CB2850" s="151"/>
      <c r="CM2850" s="151"/>
      <c r="CO2850" s="151"/>
      <c r="CT2850" s="151"/>
      <c r="CY2850" s="151"/>
    </row>
    <row r="2851" spans="1:103" x14ac:dyDescent="0.2">
      <c r="A2851" s="60"/>
      <c r="B2851" s="60"/>
      <c r="C2851" s="60"/>
      <c r="D2851" s="60"/>
      <c r="E2851" s="60"/>
      <c r="F2851" s="60"/>
      <c r="G2851" s="60"/>
      <c r="H2851" s="60"/>
      <c r="I2851" s="60"/>
      <c r="J2851" s="60"/>
      <c r="K2851" s="60"/>
      <c r="L2851" s="60"/>
      <c r="M2851" s="60"/>
      <c r="N2851" s="60"/>
      <c r="O2851" s="60"/>
      <c r="P2851" s="60"/>
      <c r="Q2851" s="60"/>
      <c r="R2851" s="334">
        <v>8099</v>
      </c>
      <c r="S2851" s="319" t="s">
        <v>356</v>
      </c>
      <c r="BE2851" s="60"/>
      <c r="BR2851" s="60"/>
      <c r="BX2851" s="151"/>
      <c r="CB2851" s="151"/>
      <c r="CM2851" s="151"/>
      <c r="CO2851" s="151"/>
      <c r="CT2851" s="151"/>
      <c r="CY2851" s="151"/>
    </row>
    <row r="2852" spans="1:103" x14ac:dyDescent="0.2">
      <c r="A2852" s="60"/>
      <c r="B2852" s="60"/>
      <c r="C2852" s="60"/>
      <c r="D2852" s="60"/>
      <c r="E2852" s="60"/>
      <c r="F2852" s="60"/>
      <c r="G2852" s="60"/>
      <c r="H2852" s="60"/>
      <c r="I2852" s="60"/>
      <c r="J2852" s="60"/>
      <c r="K2852" s="60"/>
      <c r="L2852" s="60"/>
      <c r="M2852" s="60"/>
      <c r="N2852" s="60"/>
      <c r="O2852" s="60"/>
      <c r="P2852" s="60"/>
      <c r="Q2852" s="60"/>
      <c r="R2852" s="334">
        <v>8101</v>
      </c>
      <c r="S2852" s="319" t="s">
        <v>356</v>
      </c>
      <c r="BE2852" s="60"/>
      <c r="BR2852" s="60"/>
      <c r="BX2852" s="151"/>
      <c r="CB2852" s="151"/>
      <c r="CM2852" s="151"/>
      <c r="CO2852" s="151"/>
      <c r="CT2852" s="151"/>
      <c r="CY2852" s="151"/>
    </row>
    <row r="2853" spans="1:103" x14ac:dyDescent="0.2">
      <c r="A2853" s="60"/>
      <c r="B2853" s="60"/>
      <c r="C2853" s="60"/>
      <c r="D2853" s="60"/>
      <c r="E2853" s="60"/>
      <c r="F2853" s="60"/>
      <c r="G2853" s="60"/>
      <c r="H2853" s="60"/>
      <c r="I2853" s="60"/>
      <c r="J2853" s="60"/>
      <c r="K2853" s="60"/>
      <c r="L2853" s="60"/>
      <c r="M2853" s="60"/>
      <c r="N2853" s="60"/>
      <c r="O2853" s="60"/>
      <c r="P2853" s="60"/>
      <c r="Q2853" s="60"/>
      <c r="R2853" s="334">
        <v>8102</v>
      </c>
      <c r="S2853" s="319" t="s">
        <v>356</v>
      </c>
      <c r="BE2853" s="60"/>
      <c r="BR2853" s="60"/>
      <c r="BX2853" s="151"/>
      <c r="CB2853" s="151"/>
      <c r="CM2853" s="151"/>
      <c r="CO2853" s="151"/>
      <c r="CT2853" s="151"/>
      <c r="CY2853" s="151"/>
    </row>
    <row r="2854" spans="1:103" x14ac:dyDescent="0.2">
      <c r="A2854" s="60"/>
      <c r="B2854" s="60"/>
      <c r="C2854" s="60"/>
      <c r="D2854" s="60"/>
      <c r="E2854" s="60"/>
      <c r="F2854" s="60"/>
      <c r="G2854" s="60"/>
      <c r="H2854" s="60"/>
      <c r="I2854" s="60"/>
      <c r="J2854" s="60"/>
      <c r="K2854" s="60"/>
      <c r="L2854" s="60"/>
      <c r="M2854" s="60"/>
      <c r="N2854" s="60"/>
      <c r="O2854" s="60"/>
      <c r="P2854" s="60"/>
      <c r="Q2854" s="60"/>
      <c r="R2854" s="334">
        <v>8103</v>
      </c>
      <c r="S2854" s="319" t="s">
        <v>356</v>
      </c>
      <c r="BE2854" s="60"/>
      <c r="BR2854" s="60"/>
      <c r="BX2854" s="151"/>
      <c r="CB2854" s="151"/>
      <c r="CM2854" s="151"/>
      <c r="CO2854" s="151"/>
      <c r="CT2854" s="151"/>
      <c r="CY2854" s="151"/>
    </row>
    <row r="2855" spans="1:103" x14ac:dyDescent="0.2">
      <c r="A2855" s="60"/>
      <c r="B2855" s="60"/>
      <c r="C2855" s="60"/>
      <c r="D2855" s="60"/>
      <c r="E2855" s="60"/>
      <c r="F2855" s="60"/>
      <c r="G2855" s="60"/>
      <c r="H2855" s="60"/>
      <c r="I2855" s="60"/>
      <c r="J2855" s="60"/>
      <c r="K2855" s="60"/>
      <c r="L2855" s="60"/>
      <c r="M2855" s="60"/>
      <c r="N2855" s="60"/>
      <c r="O2855" s="60"/>
      <c r="P2855" s="60"/>
      <c r="Q2855" s="60"/>
      <c r="R2855" s="334">
        <v>8104</v>
      </c>
      <c r="S2855" s="319" t="s">
        <v>356</v>
      </c>
      <c r="BE2855" s="60"/>
      <c r="BR2855" s="60"/>
      <c r="BX2855" s="151"/>
      <c r="CB2855" s="151"/>
      <c r="CM2855" s="151"/>
      <c r="CO2855" s="151"/>
      <c r="CT2855" s="151"/>
      <c r="CY2855" s="151"/>
    </row>
    <row r="2856" spans="1:103" x14ac:dyDescent="0.2">
      <c r="A2856" s="60"/>
      <c r="B2856" s="60"/>
      <c r="C2856" s="60"/>
      <c r="D2856" s="60"/>
      <c r="E2856" s="60"/>
      <c r="F2856" s="60"/>
      <c r="G2856" s="60"/>
      <c r="H2856" s="60"/>
      <c r="I2856" s="60"/>
      <c r="J2856" s="60"/>
      <c r="K2856" s="60"/>
      <c r="L2856" s="60"/>
      <c r="M2856" s="60"/>
      <c r="N2856" s="60"/>
      <c r="O2856" s="60"/>
      <c r="P2856" s="60"/>
      <c r="Q2856" s="60"/>
      <c r="R2856" s="334">
        <v>8105</v>
      </c>
      <c r="S2856" s="319" t="s">
        <v>356</v>
      </c>
      <c r="BE2856" s="60"/>
      <c r="BR2856" s="60"/>
      <c r="BX2856" s="151"/>
      <c r="CB2856" s="151"/>
      <c r="CM2856" s="151"/>
      <c r="CO2856" s="151"/>
      <c r="CT2856" s="151"/>
      <c r="CY2856" s="151"/>
    </row>
    <row r="2857" spans="1:103" x14ac:dyDescent="0.2">
      <c r="A2857" s="60"/>
      <c r="B2857" s="60"/>
      <c r="C2857" s="60"/>
      <c r="D2857" s="60"/>
      <c r="E2857" s="60"/>
      <c r="F2857" s="60"/>
      <c r="G2857" s="60"/>
      <c r="H2857" s="60"/>
      <c r="I2857" s="60"/>
      <c r="J2857" s="60"/>
      <c r="K2857" s="60"/>
      <c r="L2857" s="60"/>
      <c r="M2857" s="60"/>
      <c r="N2857" s="60"/>
      <c r="O2857" s="60"/>
      <c r="P2857" s="60"/>
      <c r="Q2857" s="60"/>
      <c r="R2857" s="334">
        <v>8106</v>
      </c>
      <c r="S2857" s="319" t="s">
        <v>356</v>
      </c>
      <c r="BE2857" s="60"/>
      <c r="BR2857" s="60"/>
      <c r="BX2857" s="151"/>
      <c r="CB2857" s="151"/>
      <c r="CM2857" s="151"/>
      <c r="CO2857" s="151"/>
      <c r="CT2857" s="151"/>
      <c r="CY2857" s="151"/>
    </row>
    <row r="2858" spans="1:103" x14ac:dyDescent="0.2">
      <c r="A2858" s="60"/>
      <c r="B2858" s="60"/>
      <c r="C2858" s="60"/>
      <c r="D2858" s="60"/>
      <c r="E2858" s="60"/>
      <c r="F2858" s="60"/>
      <c r="G2858" s="60"/>
      <c r="H2858" s="60"/>
      <c r="I2858" s="60"/>
      <c r="J2858" s="60"/>
      <c r="K2858" s="60"/>
      <c r="L2858" s="60"/>
      <c r="M2858" s="60"/>
      <c r="N2858" s="60"/>
      <c r="O2858" s="60"/>
      <c r="P2858" s="60"/>
      <c r="Q2858" s="60"/>
      <c r="R2858" s="334">
        <v>8107</v>
      </c>
      <c r="S2858" s="319" t="s">
        <v>356</v>
      </c>
      <c r="BE2858" s="60"/>
      <c r="BR2858" s="60"/>
      <c r="BX2858" s="151"/>
      <c r="CB2858" s="151"/>
      <c r="CM2858" s="151"/>
      <c r="CO2858" s="151"/>
      <c r="CT2858" s="151"/>
      <c r="CY2858" s="151"/>
    </row>
    <row r="2859" spans="1:103" x14ac:dyDescent="0.2">
      <c r="A2859" s="60"/>
      <c r="B2859" s="60"/>
      <c r="C2859" s="60"/>
      <c r="D2859" s="60"/>
      <c r="E2859" s="60"/>
      <c r="F2859" s="60"/>
      <c r="G2859" s="60"/>
      <c r="H2859" s="60"/>
      <c r="I2859" s="60"/>
      <c r="J2859" s="60"/>
      <c r="K2859" s="60"/>
      <c r="L2859" s="60"/>
      <c r="M2859" s="60"/>
      <c r="N2859" s="60"/>
      <c r="O2859" s="60"/>
      <c r="P2859" s="60"/>
      <c r="Q2859" s="60"/>
      <c r="R2859" s="334">
        <v>8108</v>
      </c>
      <c r="S2859" s="319" t="s">
        <v>356</v>
      </c>
      <c r="BE2859" s="60"/>
      <c r="BR2859" s="60"/>
      <c r="BX2859" s="151"/>
      <c r="CB2859" s="151"/>
      <c r="CM2859" s="151"/>
      <c r="CO2859" s="151"/>
      <c r="CT2859" s="151"/>
      <c r="CY2859" s="151"/>
    </row>
    <row r="2860" spans="1:103" x14ac:dyDescent="0.2">
      <c r="A2860" s="60"/>
      <c r="B2860" s="60"/>
      <c r="C2860" s="60"/>
      <c r="D2860" s="60"/>
      <c r="E2860" s="60"/>
      <c r="F2860" s="60"/>
      <c r="G2860" s="60"/>
      <c r="H2860" s="60"/>
      <c r="I2860" s="60"/>
      <c r="J2860" s="60"/>
      <c r="K2860" s="60"/>
      <c r="L2860" s="60"/>
      <c r="M2860" s="60"/>
      <c r="N2860" s="60"/>
      <c r="O2860" s="60"/>
      <c r="P2860" s="60"/>
      <c r="Q2860" s="60"/>
      <c r="R2860" s="334">
        <v>8109</v>
      </c>
      <c r="S2860" s="319" t="s">
        <v>356</v>
      </c>
      <c r="BE2860" s="60"/>
      <c r="BR2860" s="60"/>
      <c r="BX2860" s="151"/>
      <c r="CB2860" s="151"/>
      <c r="CM2860" s="151"/>
      <c r="CO2860" s="151"/>
      <c r="CT2860" s="151"/>
      <c r="CY2860" s="151"/>
    </row>
    <row r="2861" spans="1:103" x14ac:dyDescent="0.2">
      <c r="A2861" s="60"/>
      <c r="B2861" s="60"/>
      <c r="C2861" s="60"/>
      <c r="D2861" s="60"/>
      <c r="E2861" s="60"/>
      <c r="F2861" s="60"/>
      <c r="G2861" s="60"/>
      <c r="H2861" s="60"/>
      <c r="I2861" s="60"/>
      <c r="J2861" s="60"/>
      <c r="K2861" s="60"/>
      <c r="L2861" s="60"/>
      <c r="M2861" s="60"/>
      <c r="N2861" s="60"/>
      <c r="O2861" s="60"/>
      <c r="P2861" s="60"/>
      <c r="Q2861" s="60"/>
      <c r="R2861" s="334">
        <v>8110</v>
      </c>
      <c r="S2861" s="319" t="s">
        <v>356</v>
      </c>
      <c r="BE2861" s="60"/>
      <c r="BR2861" s="60"/>
      <c r="BX2861" s="151"/>
      <c r="CB2861" s="151"/>
      <c r="CM2861" s="151"/>
      <c r="CO2861" s="151"/>
      <c r="CT2861" s="151"/>
      <c r="CY2861" s="151"/>
    </row>
    <row r="2862" spans="1:103" x14ac:dyDescent="0.2">
      <c r="A2862" s="60"/>
      <c r="B2862" s="60"/>
      <c r="C2862" s="60"/>
      <c r="D2862" s="60"/>
      <c r="E2862" s="60"/>
      <c r="F2862" s="60"/>
      <c r="G2862" s="60"/>
      <c r="H2862" s="60"/>
      <c r="I2862" s="60"/>
      <c r="J2862" s="60"/>
      <c r="K2862" s="60"/>
      <c r="L2862" s="60"/>
      <c r="M2862" s="60"/>
      <c r="N2862" s="60"/>
      <c r="O2862" s="60"/>
      <c r="P2862" s="60"/>
      <c r="Q2862" s="60"/>
      <c r="R2862" s="334">
        <v>8201</v>
      </c>
      <c r="S2862" s="319" t="s">
        <v>356</v>
      </c>
      <c r="BE2862" s="60"/>
      <c r="BR2862" s="60"/>
      <c r="BX2862" s="151"/>
      <c r="CB2862" s="151"/>
      <c r="CM2862" s="151"/>
      <c r="CO2862" s="151"/>
      <c r="CT2862" s="151"/>
      <c r="CY2862" s="151"/>
    </row>
    <row r="2863" spans="1:103" x14ac:dyDescent="0.2">
      <c r="A2863" s="60"/>
      <c r="B2863" s="60"/>
      <c r="C2863" s="60"/>
      <c r="D2863" s="60"/>
      <c r="E2863" s="60"/>
      <c r="F2863" s="60"/>
      <c r="G2863" s="60"/>
      <c r="H2863" s="60"/>
      <c r="I2863" s="60"/>
      <c r="J2863" s="60"/>
      <c r="K2863" s="60"/>
      <c r="L2863" s="60"/>
      <c r="M2863" s="60"/>
      <c r="N2863" s="60"/>
      <c r="O2863" s="60"/>
      <c r="P2863" s="60"/>
      <c r="Q2863" s="60"/>
      <c r="R2863" s="334">
        <v>8202</v>
      </c>
      <c r="S2863" s="319" t="s">
        <v>356</v>
      </c>
      <c r="BE2863" s="60"/>
      <c r="BR2863" s="60"/>
      <c r="BX2863" s="151"/>
      <c r="CB2863" s="151"/>
      <c r="CM2863" s="151"/>
      <c r="CO2863" s="151"/>
      <c r="CT2863" s="151"/>
      <c r="CY2863" s="151"/>
    </row>
    <row r="2864" spans="1:103" x14ac:dyDescent="0.2">
      <c r="A2864" s="60"/>
      <c r="B2864" s="60"/>
      <c r="C2864" s="60"/>
      <c r="D2864" s="60"/>
      <c r="E2864" s="60"/>
      <c r="F2864" s="60"/>
      <c r="G2864" s="60"/>
      <c r="H2864" s="60"/>
      <c r="I2864" s="60"/>
      <c r="J2864" s="60"/>
      <c r="K2864" s="60"/>
      <c r="L2864" s="60"/>
      <c r="M2864" s="60"/>
      <c r="N2864" s="60"/>
      <c r="O2864" s="60"/>
      <c r="P2864" s="60"/>
      <c r="Q2864" s="60"/>
      <c r="R2864" s="334">
        <v>8203</v>
      </c>
      <c r="S2864" s="319" t="s">
        <v>356</v>
      </c>
      <c r="BE2864" s="60"/>
      <c r="BR2864" s="60"/>
      <c r="BX2864" s="151"/>
      <c r="CB2864" s="151"/>
      <c r="CM2864" s="151"/>
      <c r="CO2864" s="151"/>
      <c r="CT2864" s="151"/>
      <c r="CY2864" s="151"/>
    </row>
    <row r="2865" spans="1:103" x14ac:dyDescent="0.2">
      <c r="A2865" s="60"/>
      <c r="B2865" s="60"/>
      <c r="C2865" s="60"/>
      <c r="D2865" s="60"/>
      <c r="E2865" s="60"/>
      <c r="F2865" s="60"/>
      <c r="G2865" s="60"/>
      <c r="H2865" s="60"/>
      <c r="I2865" s="60"/>
      <c r="J2865" s="60"/>
      <c r="K2865" s="60"/>
      <c r="L2865" s="60"/>
      <c r="M2865" s="60"/>
      <c r="N2865" s="60"/>
      <c r="O2865" s="60"/>
      <c r="P2865" s="60"/>
      <c r="Q2865" s="60"/>
      <c r="R2865" s="334">
        <v>8204</v>
      </c>
      <c r="S2865" s="319" t="s">
        <v>356</v>
      </c>
      <c r="BE2865" s="60"/>
      <c r="BR2865" s="60"/>
      <c r="BX2865" s="151"/>
      <c r="CB2865" s="151"/>
      <c r="CM2865" s="151"/>
      <c r="CO2865" s="151"/>
      <c r="CT2865" s="151"/>
      <c r="CY2865" s="151"/>
    </row>
    <row r="2866" spans="1:103" x14ac:dyDescent="0.2">
      <c r="A2866" s="60"/>
      <c r="B2866" s="60"/>
      <c r="C2866" s="60"/>
      <c r="D2866" s="60"/>
      <c r="E2866" s="60"/>
      <c r="F2866" s="60"/>
      <c r="G2866" s="60"/>
      <c r="H2866" s="60"/>
      <c r="I2866" s="60"/>
      <c r="J2866" s="60"/>
      <c r="K2866" s="60"/>
      <c r="L2866" s="60"/>
      <c r="M2866" s="60"/>
      <c r="N2866" s="60"/>
      <c r="O2866" s="60"/>
      <c r="P2866" s="60"/>
      <c r="Q2866" s="60"/>
      <c r="R2866" s="334">
        <v>8205</v>
      </c>
      <c r="S2866" s="319" t="s">
        <v>356</v>
      </c>
      <c r="BE2866" s="60"/>
      <c r="BR2866" s="60"/>
      <c r="BX2866" s="151"/>
      <c r="CB2866" s="151"/>
      <c r="CM2866" s="151"/>
      <c r="CO2866" s="151"/>
      <c r="CT2866" s="151"/>
      <c r="CY2866" s="151"/>
    </row>
    <row r="2867" spans="1:103" x14ac:dyDescent="0.2">
      <c r="A2867" s="60"/>
      <c r="B2867" s="60"/>
      <c r="C2867" s="60"/>
      <c r="D2867" s="60"/>
      <c r="E2867" s="60"/>
      <c r="F2867" s="60"/>
      <c r="G2867" s="60"/>
      <c r="H2867" s="60"/>
      <c r="I2867" s="60"/>
      <c r="J2867" s="60"/>
      <c r="K2867" s="60"/>
      <c r="L2867" s="60"/>
      <c r="M2867" s="60"/>
      <c r="N2867" s="60"/>
      <c r="O2867" s="60"/>
      <c r="P2867" s="60"/>
      <c r="Q2867" s="60"/>
      <c r="R2867" s="334">
        <v>8210</v>
      </c>
      <c r="S2867" s="319" t="s">
        <v>356</v>
      </c>
      <c r="BE2867" s="60"/>
      <c r="BR2867" s="60"/>
      <c r="BX2867" s="151"/>
      <c r="CB2867" s="151"/>
      <c r="CM2867" s="151"/>
      <c r="CO2867" s="151"/>
      <c r="CT2867" s="151"/>
      <c r="CY2867" s="151"/>
    </row>
    <row r="2868" spans="1:103" x14ac:dyDescent="0.2">
      <c r="A2868" s="60"/>
      <c r="B2868" s="60"/>
      <c r="C2868" s="60"/>
      <c r="D2868" s="60"/>
      <c r="E2868" s="60"/>
      <c r="F2868" s="60"/>
      <c r="G2868" s="60"/>
      <c r="H2868" s="60"/>
      <c r="I2868" s="60"/>
      <c r="J2868" s="60"/>
      <c r="K2868" s="60"/>
      <c r="L2868" s="60"/>
      <c r="M2868" s="60"/>
      <c r="N2868" s="60"/>
      <c r="O2868" s="60"/>
      <c r="P2868" s="60"/>
      <c r="Q2868" s="60"/>
      <c r="R2868" s="334">
        <v>8212</v>
      </c>
      <c r="S2868" s="319" t="s">
        <v>356</v>
      </c>
      <c r="BE2868" s="60"/>
      <c r="BR2868" s="60"/>
      <c r="BX2868" s="151"/>
      <c r="CB2868" s="151"/>
      <c r="CM2868" s="151"/>
      <c r="CO2868" s="151"/>
      <c r="CT2868" s="151"/>
      <c r="CY2868" s="151"/>
    </row>
    <row r="2869" spans="1:103" x14ac:dyDescent="0.2">
      <c r="A2869" s="60"/>
      <c r="B2869" s="60"/>
      <c r="C2869" s="60"/>
      <c r="D2869" s="60"/>
      <c r="E2869" s="60"/>
      <c r="F2869" s="60"/>
      <c r="G2869" s="60"/>
      <c r="H2869" s="60"/>
      <c r="I2869" s="60"/>
      <c r="J2869" s="60"/>
      <c r="K2869" s="60"/>
      <c r="L2869" s="60"/>
      <c r="M2869" s="60"/>
      <c r="N2869" s="60"/>
      <c r="O2869" s="60"/>
      <c r="P2869" s="60"/>
      <c r="Q2869" s="60"/>
      <c r="R2869" s="334">
        <v>8213</v>
      </c>
      <c r="S2869" s="319" t="s">
        <v>356</v>
      </c>
      <c r="BE2869" s="60"/>
      <c r="BR2869" s="60"/>
      <c r="BX2869" s="151"/>
      <c r="CB2869" s="151"/>
      <c r="CM2869" s="151"/>
      <c r="CO2869" s="151"/>
      <c r="CT2869" s="151"/>
      <c r="CY2869" s="151"/>
    </row>
    <row r="2870" spans="1:103" x14ac:dyDescent="0.2">
      <c r="A2870" s="60"/>
      <c r="B2870" s="60"/>
      <c r="C2870" s="60"/>
      <c r="D2870" s="60"/>
      <c r="E2870" s="60"/>
      <c r="F2870" s="60"/>
      <c r="G2870" s="60"/>
      <c r="H2870" s="60"/>
      <c r="I2870" s="60"/>
      <c r="J2870" s="60"/>
      <c r="K2870" s="60"/>
      <c r="L2870" s="60"/>
      <c r="M2870" s="60"/>
      <c r="N2870" s="60"/>
      <c r="O2870" s="60"/>
      <c r="P2870" s="60"/>
      <c r="Q2870" s="60"/>
      <c r="R2870" s="334">
        <v>8214</v>
      </c>
      <c r="S2870" s="319" t="s">
        <v>356</v>
      </c>
      <c r="BE2870" s="60"/>
      <c r="BR2870" s="60"/>
      <c r="BX2870" s="151"/>
      <c r="CB2870" s="151"/>
      <c r="CM2870" s="151"/>
      <c r="CO2870" s="151"/>
      <c r="CT2870" s="151"/>
      <c r="CY2870" s="151"/>
    </row>
    <row r="2871" spans="1:103" x14ac:dyDescent="0.2">
      <c r="A2871" s="60"/>
      <c r="B2871" s="60"/>
      <c r="C2871" s="60"/>
      <c r="D2871" s="60"/>
      <c r="E2871" s="60"/>
      <c r="F2871" s="60"/>
      <c r="G2871" s="60"/>
      <c r="H2871" s="60"/>
      <c r="I2871" s="60"/>
      <c r="J2871" s="60"/>
      <c r="K2871" s="60"/>
      <c r="L2871" s="60"/>
      <c r="M2871" s="60"/>
      <c r="N2871" s="60"/>
      <c r="O2871" s="60"/>
      <c r="P2871" s="60"/>
      <c r="Q2871" s="60"/>
      <c r="R2871" s="334">
        <v>8215</v>
      </c>
      <c r="S2871" s="319" t="s">
        <v>356</v>
      </c>
      <c r="BE2871" s="60"/>
      <c r="BR2871" s="60"/>
      <c r="BX2871" s="151"/>
      <c r="CB2871" s="151"/>
      <c r="CM2871" s="151"/>
      <c r="CO2871" s="151"/>
      <c r="CT2871" s="151"/>
      <c r="CY2871" s="151"/>
    </row>
    <row r="2872" spans="1:103" x14ac:dyDescent="0.2">
      <c r="A2872" s="60"/>
      <c r="B2872" s="60"/>
      <c r="C2872" s="60"/>
      <c r="D2872" s="60"/>
      <c r="E2872" s="60"/>
      <c r="F2872" s="60"/>
      <c r="G2872" s="60"/>
      <c r="H2872" s="60"/>
      <c r="I2872" s="60"/>
      <c r="J2872" s="60"/>
      <c r="K2872" s="60"/>
      <c r="L2872" s="60"/>
      <c r="M2872" s="60"/>
      <c r="N2872" s="60"/>
      <c r="O2872" s="60"/>
      <c r="P2872" s="60"/>
      <c r="Q2872" s="60"/>
      <c r="R2872" s="334">
        <v>8217</v>
      </c>
      <c r="S2872" s="319" t="s">
        <v>356</v>
      </c>
      <c r="BE2872" s="60"/>
      <c r="BR2872" s="60"/>
      <c r="BX2872" s="151"/>
      <c r="CB2872" s="151"/>
      <c r="CM2872" s="151"/>
      <c r="CO2872" s="151"/>
      <c r="CT2872" s="151"/>
      <c r="CY2872" s="151"/>
    </row>
    <row r="2873" spans="1:103" x14ac:dyDescent="0.2">
      <c r="A2873" s="60"/>
      <c r="B2873" s="60"/>
      <c r="C2873" s="60"/>
      <c r="D2873" s="60"/>
      <c r="E2873" s="60"/>
      <c r="F2873" s="60"/>
      <c r="G2873" s="60"/>
      <c r="H2873" s="60"/>
      <c r="I2873" s="60"/>
      <c r="J2873" s="60"/>
      <c r="K2873" s="60"/>
      <c r="L2873" s="60"/>
      <c r="M2873" s="60"/>
      <c r="N2873" s="60"/>
      <c r="O2873" s="60"/>
      <c r="P2873" s="60"/>
      <c r="Q2873" s="60"/>
      <c r="R2873" s="334">
        <v>8218</v>
      </c>
      <c r="S2873" s="319" t="s">
        <v>356</v>
      </c>
      <c r="BE2873" s="60"/>
      <c r="BR2873" s="60"/>
      <c r="BX2873" s="151"/>
      <c r="CB2873" s="151"/>
      <c r="CM2873" s="151"/>
      <c r="CO2873" s="151"/>
      <c r="CT2873" s="151"/>
      <c r="CY2873" s="151"/>
    </row>
    <row r="2874" spans="1:103" x14ac:dyDescent="0.2">
      <c r="A2874" s="60"/>
      <c r="B2874" s="60"/>
      <c r="C2874" s="60"/>
      <c r="D2874" s="60"/>
      <c r="E2874" s="60"/>
      <c r="F2874" s="60"/>
      <c r="G2874" s="60"/>
      <c r="H2874" s="60"/>
      <c r="I2874" s="60"/>
      <c r="J2874" s="60"/>
      <c r="K2874" s="60"/>
      <c r="L2874" s="60"/>
      <c r="M2874" s="60"/>
      <c r="N2874" s="60"/>
      <c r="O2874" s="60"/>
      <c r="P2874" s="60"/>
      <c r="Q2874" s="60"/>
      <c r="R2874" s="334">
        <v>8219</v>
      </c>
      <c r="S2874" s="319" t="s">
        <v>356</v>
      </c>
      <c r="BE2874" s="60"/>
      <c r="BR2874" s="60"/>
      <c r="BX2874" s="151"/>
      <c r="CB2874" s="151"/>
      <c r="CM2874" s="151"/>
      <c r="CO2874" s="151"/>
      <c r="CT2874" s="151"/>
      <c r="CY2874" s="151"/>
    </row>
    <row r="2875" spans="1:103" x14ac:dyDescent="0.2">
      <c r="A2875" s="60"/>
      <c r="B2875" s="60"/>
      <c r="C2875" s="60"/>
      <c r="D2875" s="60"/>
      <c r="E2875" s="60"/>
      <c r="F2875" s="60"/>
      <c r="G2875" s="60"/>
      <c r="H2875" s="60"/>
      <c r="I2875" s="60"/>
      <c r="J2875" s="60"/>
      <c r="K2875" s="60"/>
      <c r="L2875" s="60"/>
      <c r="M2875" s="60"/>
      <c r="N2875" s="60"/>
      <c r="O2875" s="60"/>
      <c r="P2875" s="60"/>
      <c r="Q2875" s="60"/>
      <c r="R2875" s="334">
        <v>8220</v>
      </c>
      <c r="S2875" s="319" t="s">
        <v>356</v>
      </c>
      <c r="BE2875" s="60"/>
      <c r="BR2875" s="60"/>
      <c r="BX2875" s="151"/>
      <c r="CB2875" s="151"/>
      <c r="CM2875" s="151"/>
      <c r="CO2875" s="151"/>
      <c r="CT2875" s="151"/>
      <c r="CY2875" s="151"/>
    </row>
    <row r="2876" spans="1:103" x14ac:dyDescent="0.2">
      <c r="A2876" s="60"/>
      <c r="B2876" s="60"/>
      <c r="C2876" s="60"/>
      <c r="D2876" s="60"/>
      <c r="E2876" s="60"/>
      <c r="F2876" s="60"/>
      <c r="G2876" s="60"/>
      <c r="H2876" s="60"/>
      <c r="I2876" s="60"/>
      <c r="J2876" s="60"/>
      <c r="K2876" s="60"/>
      <c r="L2876" s="60"/>
      <c r="M2876" s="60"/>
      <c r="N2876" s="60"/>
      <c r="O2876" s="60"/>
      <c r="P2876" s="60"/>
      <c r="Q2876" s="60"/>
      <c r="R2876" s="334">
        <v>8221</v>
      </c>
      <c r="S2876" s="319" t="s">
        <v>356</v>
      </c>
      <c r="BE2876" s="60"/>
      <c r="BR2876" s="60"/>
      <c r="BX2876" s="151"/>
      <c r="CB2876" s="151"/>
      <c r="CM2876" s="151"/>
      <c r="CO2876" s="151"/>
      <c r="CT2876" s="151"/>
      <c r="CY2876" s="151"/>
    </row>
    <row r="2877" spans="1:103" x14ac:dyDescent="0.2">
      <c r="A2877" s="60"/>
      <c r="B2877" s="60"/>
      <c r="C2877" s="60"/>
      <c r="D2877" s="60"/>
      <c r="E2877" s="60"/>
      <c r="F2877" s="60"/>
      <c r="G2877" s="60"/>
      <c r="H2877" s="60"/>
      <c r="I2877" s="60"/>
      <c r="J2877" s="60"/>
      <c r="K2877" s="60"/>
      <c r="L2877" s="60"/>
      <c r="M2877" s="60"/>
      <c r="N2877" s="60"/>
      <c r="O2877" s="60"/>
      <c r="P2877" s="60"/>
      <c r="Q2877" s="60"/>
      <c r="R2877" s="334">
        <v>8223</v>
      </c>
      <c r="S2877" s="319" t="s">
        <v>356</v>
      </c>
      <c r="BE2877" s="60"/>
      <c r="BR2877" s="60"/>
      <c r="BX2877" s="151"/>
      <c r="CB2877" s="151"/>
      <c r="CM2877" s="151"/>
      <c r="CO2877" s="151"/>
      <c r="CT2877" s="151"/>
      <c r="CY2877" s="151"/>
    </row>
    <row r="2878" spans="1:103" x14ac:dyDescent="0.2">
      <c r="A2878" s="60"/>
      <c r="B2878" s="60"/>
      <c r="C2878" s="60"/>
      <c r="D2878" s="60"/>
      <c r="E2878" s="60"/>
      <c r="F2878" s="60"/>
      <c r="G2878" s="60"/>
      <c r="H2878" s="60"/>
      <c r="I2878" s="60"/>
      <c r="J2878" s="60"/>
      <c r="K2878" s="60"/>
      <c r="L2878" s="60"/>
      <c r="M2878" s="60"/>
      <c r="N2878" s="60"/>
      <c r="O2878" s="60"/>
      <c r="P2878" s="60"/>
      <c r="Q2878" s="60"/>
      <c r="R2878" s="334">
        <v>8224</v>
      </c>
      <c r="S2878" s="319" t="s">
        <v>356</v>
      </c>
      <c r="BE2878" s="60"/>
      <c r="BR2878" s="60"/>
      <c r="BX2878" s="151"/>
      <c r="CB2878" s="151"/>
      <c r="CM2878" s="151"/>
      <c r="CO2878" s="151"/>
      <c r="CT2878" s="151"/>
      <c r="CY2878" s="151"/>
    </row>
    <row r="2879" spans="1:103" x14ac:dyDescent="0.2">
      <c r="A2879" s="60"/>
      <c r="B2879" s="60"/>
      <c r="C2879" s="60"/>
      <c r="D2879" s="60"/>
      <c r="E2879" s="60"/>
      <c r="F2879" s="60"/>
      <c r="G2879" s="60"/>
      <c r="H2879" s="60"/>
      <c r="I2879" s="60"/>
      <c r="J2879" s="60"/>
      <c r="K2879" s="60"/>
      <c r="L2879" s="60"/>
      <c r="M2879" s="60"/>
      <c r="N2879" s="60"/>
      <c r="O2879" s="60"/>
      <c r="P2879" s="60"/>
      <c r="Q2879" s="60"/>
      <c r="R2879" s="334">
        <v>8225</v>
      </c>
      <c r="S2879" s="319" t="s">
        <v>356</v>
      </c>
      <c r="BE2879" s="60"/>
      <c r="BR2879" s="60"/>
      <c r="BX2879" s="151"/>
      <c r="CB2879" s="151"/>
      <c r="CM2879" s="151"/>
      <c r="CO2879" s="151"/>
      <c r="CT2879" s="151"/>
      <c r="CY2879" s="151"/>
    </row>
    <row r="2880" spans="1:103" x14ac:dyDescent="0.2">
      <c r="A2880" s="60"/>
      <c r="B2880" s="60"/>
      <c r="C2880" s="60"/>
      <c r="D2880" s="60"/>
      <c r="E2880" s="60"/>
      <c r="F2880" s="60"/>
      <c r="G2880" s="60"/>
      <c r="H2880" s="60"/>
      <c r="I2880" s="60"/>
      <c r="J2880" s="60"/>
      <c r="K2880" s="60"/>
      <c r="L2880" s="60"/>
      <c r="M2880" s="60"/>
      <c r="N2880" s="60"/>
      <c r="O2880" s="60"/>
      <c r="P2880" s="60"/>
      <c r="Q2880" s="60"/>
      <c r="R2880" s="334">
        <v>8226</v>
      </c>
      <c r="S2880" s="319" t="s">
        <v>356</v>
      </c>
      <c r="BE2880" s="60"/>
      <c r="BR2880" s="60"/>
      <c r="BX2880" s="151"/>
      <c r="CB2880" s="151"/>
      <c r="CM2880" s="151"/>
      <c r="CO2880" s="151"/>
      <c r="CT2880" s="151"/>
      <c r="CY2880" s="151"/>
    </row>
    <row r="2881" spans="1:103" x14ac:dyDescent="0.2">
      <c r="A2881" s="60"/>
      <c r="B2881" s="60"/>
      <c r="C2881" s="60"/>
      <c r="D2881" s="60"/>
      <c r="E2881" s="60"/>
      <c r="F2881" s="60"/>
      <c r="G2881" s="60"/>
      <c r="H2881" s="60"/>
      <c r="I2881" s="60"/>
      <c r="J2881" s="60"/>
      <c r="K2881" s="60"/>
      <c r="L2881" s="60"/>
      <c r="M2881" s="60"/>
      <c r="N2881" s="60"/>
      <c r="O2881" s="60"/>
      <c r="P2881" s="60"/>
      <c r="Q2881" s="60"/>
      <c r="R2881" s="334">
        <v>8230</v>
      </c>
      <c r="S2881" s="319" t="s">
        <v>356</v>
      </c>
      <c r="BE2881" s="60"/>
      <c r="BR2881" s="60"/>
      <c r="BX2881" s="151"/>
      <c r="CB2881" s="151"/>
      <c r="CM2881" s="151"/>
      <c r="CO2881" s="151"/>
      <c r="CT2881" s="151"/>
      <c r="CY2881" s="151"/>
    </row>
    <row r="2882" spans="1:103" x14ac:dyDescent="0.2">
      <c r="A2882" s="60"/>
      <c r="B2882" s="60"/>
      <c r="C2882" s="60"/>
      <c r="D2882" s="60"/>
      <c r="E2882" s="60"/>
      <c r="F2882" s="60"/>
      <c r="G2882" s="60"/>
      <c r="H2882" s="60"/>
      <c r="I2882" s="60"/>
      <c r="J2882" s="60"/>
      <c r="K2882" s="60"/>
      <c r="L2882" s="60"/>
      <c r="M2882" s="60"/>
      <c r="N2882" s="60"/>
      <c r="O2882" s="60"/>
      <c r="P2882" s="60"/>
      <c r="Q2882" s="60"/>
      <c r="R2882" s="334">
        <v>8231</v>
      </c>
      <c r="S2882" s="319" t="s">
        <v>356</v>
      </c>
      <c r="BE2882" s="60"/>
      <c r="BR2882" s="60"/>
      <c r="BX2882" s="151"/>
      <c r="CB2882" s="151"/>
      <c r="CM2882" s="151"/>
      <c r="CO2882" s="151"/>
      <c r="CT2882" s="151"/>
      <c r="CY2882" s="151"/>
    </row>
    <row r="2883" spans="1:103" x14ac:dyDescent="0.2">
      <c r="A2883" s="60"/>
      <c r="B2883" s="60"/>
      <c r="C2883" s="60"/>
      <c r="D2883" s="60"/>
      <c r="E2883" s="60"/>
      <c r="F2883" s="60"/>
      <c r="G2883" s="60"/>
      <c r="H2883" s="60"/>
      <c r="I2883" s="60"/>
      <c r="J2883" s="60"/>
      <c r="K2883" s="60"/>
      <c r="L2883" s="60"/>
      <c r="M2883" s="60"/>
      <c r="N2883" s="60"/>
      <c r="O2883" s="60"/>
      <c r="P2883" s="60"/>
      <c r="Q2883" s="60"/>
      <c r="R2883" s="334">
        <v>8232</v>
      </c>
      <c r="S2883" s="319" t="s">
        <v>356</v>
      </c>
      <c r="BE2883" s="60"/>
      <c r="BR2883" s="60"/>
      <c r="BX2883" s="151"/>
      <c r="CB2883" s="151"/>
      <c r="CM2883" s="151"/>
      <c r="CO2883" s="151"/>
      <c r="CT2883" s="151"/>
      <c r="CY2883" s="151"/>
    </row>
    <row r="2884" spans="1:103" x14ac:dyDescent="0.2">
      <c r="A2884" s="60"/>
      <c r="B2884" s="60"/>
      <c r="C2884" s="60"/>
      <c r="D2884" s="60"/>
      <c r="E2884" s="60"/>
      <c r="F2884" s="60"/>
      <c r="G2884" s="60"/>
      <c r="H2884" s="60"/>
      <c r="I2884" s="60"/>
      <c r="J2884" s="60"/>
      <c r="K2884" s="60"/>
      <c r="L2884" s="60"/>
      <c r="M2884" s="60"/>
      <c r="N2884" s="60"/>
      <c r="O2884" s="60"/>
      <c r="P2884" s="60"/>
      <c r="Q2884" s="60"/>
      <c r="R2884" s="334">
        <v>8234</v>
      </c>
      <c r="S2884" s="319" t="s">
        <v>356</v>
      </c>
      <c r="BE2884" s="60"/>
      <c r="BR2884" s="60"/>
      <c r="BX2884" s="151"/>
      <c r="CB2884" s="151"/>
      <c r="CM2884" s="151"/>
      <c r="CO2884" s="151"/>
      <c r="CT2884" s="151"/>
      <c r="CY2884" s="151"/>
    </row>
    <row r="2885" spans="1:103" x14ac:dyDescent="0.2">
      <c r="A2885" s="60"/>
      <c r="B2885" s="60"/>
      <c r="C2885" s="60"/>
      <c r="D2885" s="60"/>
      <c r="E2885" s="60"/>
      <c r="F2885" s="60"/>
      <c r="G2885" s="60"/>
      <c r="H2885" s="60"/>
      <c r="I2885" s="60"/>
      <c r="J2885" s="60"/>
      <c r="K2885" s="60"/>
      <c r="L2885" s="60"/>
      <c r="M2885" s="60"/>
      <c r="N2885" s="60"/>
      <c r="O2885" s="60"/>
      <c r="P2885" s="60"/>
      <c r="Q2885" s="60"/>
      <c r="R2885" s="334">
        <v>8240</v>
      </c>
      <c r="S2885" s="319" t="s">
        <v>356</v>
      </c>
      <c r="BE2885" s="60"/>
      <c r="BR2885" s="60"/>
      <c r="BX2885" s="151"/>
      <c r="CB2885" s="151"/>
      <c r="CM2885" s="151"/>
      <c r="CO2885" s="151"/>
      <c r="CT2885" s="151"/>
      <c r="CY2885" s="151"/>
    </row>
    <row r="2886" spans="1:103" x14ac:dyDescent="0.2">
      <c r="A2886" s="60"/>
      <c r="B2886" s="60"/>
      <c r="C2886" s="60"/>
      <c r="D2886" s="60"/>
      <c r="E2886" s="60"/>
      <c r="F2886" s="60"/>
      <c r="G2886" s="60"/>
      <c r="H2886" s="60"/>
      <c r="I2886" s="60"/>
      <c r="J2886" s="60"/>
      <c r="K2886" s="60"/>
      <c r="L2886" s="60"/>
      <c r="M2886" s="60"/>
      <c r="N2886" s="60"/>
      <c r="O2886" s="60"/>
      <c r="P2886" s="60"/>
      <c r="Q2886" s="60"/>
      <c r="R2886" s="334">
        <v>8241</v>
      </c>
      <c r="S2886" s="319" t="s">
        <v>356</v>
      </c>
      <c r="BE2886" s="60"/>
      <c r="BR2886" s="60"/>
      <c r="BX2886" s="151"/>
      <c r="CB2886" s="151"/>
      <c r="CM2886" s="151"/>
      <c r="CO2886" s="151"/>
      <c r="CT2886" s="151"/>
      <c r="CY2886" s="151"/>
    </row>
    <row r="2887" spans="1:103" x14ac:dyDescent="0.2">
      <c r="A2887" s="60"/>
      <c r="B2887" s="60"/>
      <c r="C2887" s="60"/>
      <c r="D2887" s="60"/>
      <c r="E2887" s="60"/>
      <c r="F2887" s="60"/>
      <c r="G2887" s="60"/>
      <c r="H2887" s="60"/>
      <c r="I2887" s="60"/>
      <c r="J2887" s="60"/>
      <c r="K2887" s="60"/>
      <c r="L2887" s="60"/>
      <c r="M2887" s="60"/>
      <c r="N2887" s="60"/>
      <c r="O2887" s="60"/>
      <c r="P2887" s="60"/>
      <c r="Q2887" s="60"/>
      <c r="R2887" s="334">
        <v>8242</v>
      </c>
      <c r="S2887" s="319" t="s">
        <v>356</v>
      </c>
      <c r="BE2887" s="60"/>
      <c r="BR2887" s="60"/>
      <c r="BX2887" s="151"/>
      <c r="CB2887" s="151"/>
      <c r="CM2887" s="151"/>
      <c r="CO2887" s="151"/>
      <c r="CT2887" s="151"/>
      <c r="CY2887" s="151"/>
    </row>
    <row r="2888" spans="1:103" x14ac:dyDescent="0.2">
      <c r="A2888" s="60"/>
      <c r="B2888" s="60"/>
      <c r="C2888" s="60"/>
      <c r="D2888" s="60"/>
      <c r="E2888" s="60"/>
      <c r="F2888" s="60"/>
      <c r="G2888" s="60"/>
      <c r="H2888" s="60"/>
      <c r="I2888" s="60"/>
      <c r="J2888" s="60"/>
      <c r="K2888" s="60"/>
      <c r="L2888" s="60"/>
      <c r="M2888" s="60"/>
      <c r="N2888" s="60"/>
      <c r="O2888" s="60"/>
      <c r="P2888" s="60"/>
      <c r="Q2888" s="60"/>
      <c r="R2888" s="334">
        <v>8243</v>
      </c>
      <c r="S2888" s="319" t="s">
        <v>356</v>
      </c>
      <c r="BE2888" s="60"/>
      <c r="BR2888" s="60"/>
      <c r="BX2888" s="151"/>
      <c r="CB2888" s="151"/>
      <c r="CM2888" s="151"/>
      <c r="CO2888" s="151"/>
      <c r="CT2888" s="151"/>
      <c r="CY2888" s="151"/>
    </row>
    <row r="2889" spans="1:103" x14ac:dyDescent="0.2">
      <c r="A2889" s="60"/>
      <c r="B2889" s="60"/>
      <c r="C2889" s="60"/>
      <c r="D2889" s="60"/>
      <c r="E2889" s="60"/>
      <c r="F2889" s="60"/>
      <c r="G2889" s="60"/>
      <c r="H2889" s="60"/>
      <c r="I2889" s="60"/>
      <c r="J2889" s="60"/>
      <c r="K2889" s="60"/>
      <c r="L2889" s="60"/>
      <c r="M2889" s="60"/>
      <c r="N2889" s="60"/>
      <c r="O2889" s="60"/>
      <c r="P2889" s="60"/>
      <c r="Q2889" s="60"/>
      <c r="R2889" s="334">
        <v>8244</v>
      </c>
      <c r="S2889" s="319" t="s">
        <v>356</v>
      </c>
      <c r="BE2889" s="60"/>
      <c r="BR2889" s="60"/>
      <c r="BX2889" s="151"/>
      <c r="CB2889" s="151"/>
      <c r="CM2889" s="151"/>
      <c r="CO2889" s="151"/>
      <c r="CT2889" s="151"/>
      <c r="CY2889" s="151"/>
    </row>
    <row r="2890" spans="1:103" x14ac:dyDescent="0.2">
      <c r="A2890" s="60"/>
      <c r="B2890" s="60"/>
      <c r="C2890" s="60"/>
      <c r="D2890" s="60"/>
      <c r="E2890" s="60"/>
      <c r="F2890" s="60"/>
      <c r="G2890" s="60"/>
      <c r="H2890" s="60"/>
      <c r="I2890" s="60"/>
      <c r="J2890" s="60"/>
      <c r="K2890" s="60"/>
      <c r="L2890" s="60"/>
      <c r="M2890" s="60"/>
      <c r="N2890" s="60"/>
      <c r="O2890" s="60"/>
      <c r="P2890" s="60"/>
      <c r="Q2890" s="60"/>
      <c r="R2890" s="334">
        <v>8245</v>
      </c>
      <c r="S2890" s="319" t="s">
        <v>356</v>
      </c>
      <c r="BE2890" s="60"/>
      <c r="BR2890" s="60"/>
      <c r="BX2890" s="151"/>
      <c r="CB2890" s="151"/>
      <c r="CM2890" s="151"/>
      <c r="CO2890" s="151"/>
      <c r="CT2890" s="151"/>
      <c r="CY2890" s="151"/>
    </row>
    <row r="2891" spans="1:103" x14ac:dyDescent="0.2">
      <c r="A2891" s="60"/>
      <c r="B2891" s="60"/>
      <c r="C2891" s="60"/>
      <c r="D2891" s="60"/>
      <c r="E2891" s="60"/>
      <c r="F2891" s="60"/>
      <c r="G2891" s="60"/>
      <c r="H2891" s="60"/>
      <c r="I2891" s="60"/>
      <c r="J2891" s="60"/>
      <c r="K2891" s="60"/>
      <c r="L2891" s="60"/>
      <c r="M2891" s="60"/>
      <c r="N2891" s="60"/>
      <c r="O2891" s="60"/>
      <c r="P2891" s="60"/>
      <c r="Q2891" s="60"/>
      <c r="R2891" s="334">
        <v>8246</v>
      </c>
      <c r="S2891" s="319" t="s">
        <v>356</v>
      </c>
      <c r="BE2891" s="60"/>
      <c r="BR2891" s="60"/>
      <c r="BX2891" s="151"/>
      <c r="CB2891" s="151"/>
      <c r="CM2891" s="151"/>
      <c r="CO2891" s="151"/>
      <c r="CT2891" s="151"/>
      <c r="CY2891" s="151"/>
    </row>
    <row r="2892" spans="1:103" x14ac:dyDescent="0.2">
      <c r="A2892" s="60"/>
      <c r="B2892" s="60"/>
      <c r="C2892" s="60"/>
      <c r="D2892" s="60"/>
      <c r="E2892" s="60"/>
      <c r="F2892" s="60"/>
      <c r="G2892" s="60"/>
      <c r="H2892" s="60"/>
      <c r="I2892" s="60"/>
      <c r="J2892" s="60"/>
      <c r="K2892" s="60"/>
      <c r="L2892" s="60"/>
      <c r="M2892" s="60"/>
      <c r="N2892" s="60"/>
      <c r="O2892" s="60"/>
      <c r="P2892" s="60"/>
      <c r="Q2892" s="60"/>
      <c r="R2892" s="334">
        <v>8247</v>
      </c>
      <c r="S2892" s="319" t="s">
        <v>356</v>
      </c>
      <c r="BE2892" s="60"/>
      <c r="BR2892" s="60"/>
      <c r="BX2892" s="151"/>
      <c r="CB2892" s="151"/>
      <c r="CM2892" s="151"/>
      <c r="CO2892" s="151"/>
      <c r="CT2892" s="151"/>
      <c r="CY2892" s="151"/>
    </row>
    <row r="2893" spans="1:103" x14ac:dyDescent="0.2">
      <c r="A2893" s="60"/>
      <c r="B2893" s="60"/>
      <c r="C2893" s="60"/>
      <c r="D2893" s="60"/>
      <c r="E2893" s="60"/>
      <c r="F2893" s="60"/>
      <c r="G2893" s="60"/>
      <c r="H2893" s="60"/>
      <c r="I2893" s="60"/>
      <c r="J2893" s="60"/>
      <c r="K2893" s="60"/>
      <c r="L2893" s="60"/>
      <c r="M2893" s="60"/>
      <c r="N2893" s="60"/>
      <c r="O2893" s="60"/>
      <c r="P2893" s="60"/>
      <c r="Q2893" s="60"/>
      <c r="R2893" s="334">
        <v>8248</v>
      </c>
      <c r="S2893" s="319" t="s">
        <v>356</v>
      </c>
      <c r="BE2893" s="60"/>
      <c r="BR2893" s="60"/>
      <c r="BX2893" s="151"/>
      <c r="CB2893" s="151"/>
      <c r="CM2893" s="151"/>
      <c r="CO2893" s="151"/>
      <c r="CT2893" s="151"/>
      <c r="CY2893" s="151"/>
    </row>
    <row r="2894" spans="1:103" x14ac:dyDescent="0.2">
      <c r="A2894" s="60"/>
      <c r="B2894" s="60"/>
      <c r="C2894" s="60"/>
      <c r="D2894" s="60"/>
      <c r="E2894" s="60"/>
      <c r="F2894" s="60"/>
      <c r="G2894" s="60"/>
      <c r="H2894" s="60"/>
      <c r="I2894" s="60"/>
      <c r="J2894" s="60"/>
      <c r="K2894" s="60"/>
      <c r="L2894" s="60"/>
      <c r="M2894" s="60"/>
      <c r="N2894" s="60"/>
      <c r="O2894" s="60"/>
      <c r="P2894" s="60"/>
      <c r="Q2894" s="60"/>
      <c r="R2894" s="334">
        <v>8250</v>
      </c>
      <c r="S2894" s="319" t="s">
        <v>356</v>
      </c>
      <c r="BE2894" s="60"/>
      <c r="BR2894" s="60"/>
      <c r="BX2894" s="151"/>
      <c r="CB2894" s="151"/>
      <c r="CM2894" s="151"/>
      <c r="CO2894" s="151"/>
      <c r="CT2894" s="151"/>
      <c r="CY2894" s="151"/>
    </row>
    <row r="2895" spans="1:103" x14ac:dyDescent="0.2">
      <c r="A2895" s="60"/>
      <c r="B2895" s="60"/>
      <c r="C2895" s="60"/>
      <c r="D2895" s="60"/>
      <c r="E2895" s="60"/>
      <c r="F2895" s="60"/>
      <c r="G2895" s="60"/>
      <c r="H2895" s="60"/>
      <c r="I2895" s="60"/>
      <c r="J2895" s="60"/>
      <c r="K2895" s="60"/>
      <c r="L2895" s="60"/>
      <c r="M2895" s="60"/>
      <c r="N2895" s="60"/>
      <c r="O2895" s="60"/>
      <c r="P2895" s="60"/>
      <c r="Q2895" s="60"/>
      <c r="R2895" s="334">
        <v>8251</v>
      </c>
      <c r="S2895" s="319" t="s">
        <v>356</v>
      </c>
      <c r="BE2895" s="60"/>
      <c r="BR2895" s="60"/>
      <c r="BX2895" s="151"/>
      <c r="CB2895" s="151"/>
      <c r="CM2895" s="151"/>
      <c r="CO2895" s="151"/>
      <c r="CT2895" s="151"/>
      <c r="CY2895" s="151"/>
    </row>
    <row r="2896" spans="1:103" x14ac:dyDescent="0.2">
      <c r="A2896" s="60"/>
      <c r="B2896" s="60"/>
      <c r="C2896" s="60"/>
      <c r="D2896" s="60"/>
      <c r="E2896" s="60"/>
      <c r="F2896" s="60"/>
      <c r="G2896" s="60"/>
      <c r="H2896" s="60"/>
      <c r="I2896" s="60"/>
      <c r="J2896" s="60"/>
      <c r="K2896" s="60"/>
      <c r="L2896" s="60"/>
      <c r="M2896" s="60"/>
      <c r="N2896" s="60"/>
      <c r="O2896" s="60"/>
      <c r="P2896" s="60"/>
      <c r="Q2896" s="60"/>
      <c r="R2896" s="334">
        <v>8252</v>
      </c>
      <c r="S2896" s="319" t="s">
        <v>356</v>
      </c>
      <c r="BE2896" s="60"/>
      <c r="BR2896" s="60"/>
      <c r="BX2896" s="151"/>
      <c r="CB2896" s="151"/>
      <c r="CM2896" s="151"/>
      <c r="CO2896" s="151"/>
      <c r="CT2896" s="151"/>
      <c r="CY2896" s="151"/>
    </row>
    <row r="2897" spans="1:103" x14ac:dyDescent="0.2">
      <c r="A2897" s="60"/>
      <c r="B2897" s="60"/>
      <c r="C2897" s="60"/>
      <c r="D2897" s="60"/>
      <c r="E2897" s="60"/>
      <c r="F2897" s="60"/>
      <c r="G2897" s="60"/>
      <c r="H2897" s="60"/>
      <c r="I2897" s="60"/>
      <c r="J2897" s="60"/>
      <c r="K2897" s="60"/>
      <c r="L2897" s="60"/>
      <c r="M2897" s="60"/>
      <c r="N2897" s="60"/>
      <c r="O2897" s="60"/>
      <c r="P2897" s="60"/>
      <c r="Q2897" s="60"/>
      <c r="R2897" s="334">
        <v>8260</v>
      </c>
      <c r="S2897" s="319" t="s">
        <v>356</v>
      </c>
      <c r="BE2897" s="60"/>
      <c r="BR2897" s="60"/>
      <c r="BX2897" s="151"/>
      <c r="CB2897" s="151"/>
      <c r="CM2897" s="151"/>
      <c r="CO2897" s="151"/>
      <c r="CT2897" s="151"/>
      <c r="CY2897" s="151"/>
    </row>
    <row r="2898" spans="1:103" x14ac:dyDescent="0.2">
      <c r="A2898" s="60"/>
      <c r="B2898" s="60"/>
      <c r="C2898" s="60"/>
      <c r="D2898" s="60"/>
      <c r="E2898" s="60"/>
      <c r="F2898" s="60"/>
      <c r="G2898" s="60"/>
      <c r="H2898" s="60"/>
      <c r="I2898" s="60"/>
      <c r="J2898" s="60"/>
      <c r="K2898" s="60"/>
      <c r="L2898" s="60"/>
      <c r="M2898" s="60"/>
      <c r="N2898" s="60"/>
      <c r="O2898" s="60"/>
      <c r="P2898" s="60"/>
      <c r="Q2898" s="60"/>
      <c r="R2898" s="334">
        <v>8270</v>
      </c>
      <c r="S2898" s="319" t="s">
        <v>356</v>
      </c>
      <c r="BE2898" s="60"/>
      <c r="BR2898" s="60"/>
      <c r="BX2898" s="151"/>
      <c r="CB2898" s="151"/>
      <c r="CM2898" s="151"/>
      <c r="CO2898" s="151"/>
      <c r="CT2898" s="151"/>
      <c r="CY2898" s="151"/>
    </row>
    <row r="2899" spans="1:103" x14ac:dyDescent="0.2">
      <c r="A2899" s="60"/>
      <c r="B2899" s="60"/>
      <c r="C2899" s="60"/>
      <c r="D2899" s="60"/>
      <c r="E2899" s="60"/>
      <c r="F2899" s="60"/>
      <c r="G2899" s="60"/>
      <c r="H2899" s="60"/>
      <c r="I2899" s="60"/>
      <c r="J2899" s="60"/>
      <c r="K2899" s="60"/>
      <c r="L2899" s="60"/>
      <c r="M2899" s="60"/>
      <c r="N2899" s="60"/>
      <c r="O2899" s="60"/>
      <c r="P2899" s="60"/>
      <c r="Q2899" s="60"/>
      <c r="R2899" s="334">
        <v>8302</v>
      </c>
      <c r="S2899" s="319" t="s">
        <v>356</v>
      </c>
      <c r="BE2899" s="60"/>
      <c r="BR2899" s="60"/>
      <c r="BX2899" s="151"/>
      <c r="CB2899" s="151"/>
      <c r="CM2899" s="151"/>
      <c r="CO2899" s="151"/>
      <c r="CT2899" s="151"/>
      <c r="CY2899" s="151"/>
    </row>
    <row r="2900" spans="1:103" x14ac:dyDescent="0.2">
      <c r="A2900" s="60"/>
      <c r="B2900" s="60"/>
      <c r="C2900" s="60"/>
      <c r="D2900" s="60"/>
      <c r="E2900" s="60"/>
      <c r="F2900" s="60"/>
      <c r="G2900" s="60"/>
      <c r="H2900" s="60"/>
      <c r="I2900" s="60"/>
      <c r="J2900" s="60"/>
      <c r="K2900" s="60"/>
      <c r="L2900" s="60"/>
      <c r="M2900" s="60"/>
      <c r="N2900" s="60"/>
      <c r="O2900" s="60"/>
      <c r="P2900" s="60"/>
      <c r="Q2900" s="60"/>
      <c r="R2900" s="334">
        <v>8310</v>
      </c>
      <c r="S2900" s="319" t="s">
        <v>356</v>
      </c>
      <c r="BE2900" s="60"/>
      <c r="BR2900" s="60"/>
      <c r="BX2900" s="151"/>
      <c r="CB2900" s="151"/>
      <c r="CM2900" s="151"/>
      <c r="CO2900" s="151"/>
      <c r="CT2900" s="151"/>
      <c r="CY2900" s="151"/>
    </row>
    <row r="2901" spans="1:103" x14ac:dyDescent="0.2">
      <c r="A2901" s="60"/>
      <c r="B2901" s="60"/>
      <c r="C2901" s="60"/>
      <c r="D2901" s="60"/>
      <c r="E2901" s="60"/>
      <c r="F2901" s="60"/>
      <c r="G2901" s="60"/>
      <c r="H2901" s="60"/>
      <c r="I2901" s="60"/>
      <c r="J2901" s="60"/>
      <c r="K2901" s="60"/>
      <c r="L2901" s="60"/>
      <c r="M2901" s="60"/>
      <c r="N2901" s="60"/>
      <c r="O2901" s="60"/>
      <c r="P2901" s="60"/>
      <c r="Q2901" s="60"/>
      <c r="R2901" s="334">
        <v>8311</v>
      </c>
      <c r="S2901" s="319" t="s">
        <v>356</v>
      </c>
      <c r="BE2901" s="60"/>
      <c r="BR2901" s="60"/>
      <c r="BX2901" s="151"/>
      <c r="CB2901" s="151"/>
      <c r="CM2901" s="151"/>
      <c r="CO2901" s="151"/>
      <c r="CT2901" s="151"/>
      <c r="CY2901" s="151"/>
    </row>
    <row r="2902" spans="1:103" x14ac:dyDescent="0.2">
      <c r="A2902" s="60"/>
      <c r="B2902" s="60"/>
      <c r="C2902" s="60"/>
      <c r="D2902" s="60"/>
      <c r="E2902" s="60"/>
      <c r="F2902" s="60"/>
      <c r="G2902" s="60"/>
      <c r="H2902" s="60"/>
      <c r="I2902" s="60"/>
      <c r="J2902" s="60"/>
      <c r="K2902" s="60"/>
      <c r="L2902" s="60"/>
      <c r="M2902" s="60"/>
      <c r="N2902" s="60"/>
      <c r="O2902" s="60"/>
      <c r="P2902" s="60"/>
      <c r="Q2902" s="60"/>
      <c r="R2902" s="334">
        <v>8312</v>
      </c>
      <c r="S2902" s="319" t="s">
        <v>356</v>
      </c>
      <c r="BE2902" s="60"/>
      <c r="BR2902" s="60"/>
      <c r="BX2902" s="151"/>
      <c r="CB2902" s="151"/>
      <c r="CM2902" s="151"/>
      <c r="CO2902" s="151"/>
      <c r="CT2902" s="151"/>
      <c r="CY2902" s="151"/>
    </row>
    <row r="2903" spans="1:103" x14ac:dyDescent="0.2">
      <c r="A2903" s="60"/>
      <c r="B2903" s="60"/>
      <c r="C2903" s="60"/>
      <c r="D2903" s="60"/>
      <c r="E2903" s="60"/>
      <c r="F2903" s="60"/>
      <c r="G2903" s="60"/>
      <c r="H2903" s="60"/>
      <c r="I2903" s="60"/>
      <c r="J2903" s="60"/>
      <c r="K2903" s="60"/>
      <c r="L2903" s="60"/>
      <c r="M2903" s="60"/>
      <c r="N2903" s="60"/>
      <c r="O2903" s="60"/>
      <c r="P2903" s="60"/>
      <c r="Q2903" s="60"/>
      <c r="R2903" s="334">
        <v>8313</v>
      </c>
      <c r="S2903" s="319" t="s">
        <v>356</v>
      </c>
      <c r="BE2903" s="60"/>
      <c r="BR2903" s="60"/>
      <c r="BX2903" s="151"/>
      <c r="CB2903" s="151"/>
      <c r="CM2903" s="151"/>
      <c r="CO2903" s="151"/>
      <c r="CT2903" s="151"/>
      <c r="CY2903" s="151"/>
    </row>
    <row r="2904" spans="1:103" x14ac:dyDescent="0.2">
      <c r="A2904" s="60"/>
      <c r="B2904" s="60"/>
      <c r="C2904" s="60"/>
      <c r="D2904" s="60"/>
      <c r="E2904" s="60"/>
      <c r="F2904" s="60"/>
      <c r="G2904" s="60"/>
      <c r="H2904" s="60"/>
      <c r="I2904" s="60"/>
      <c r="J2904" s="60"/>
      <c r="K2904" s="60"/>
      <c r="L2904" s="60"/>
      <c r="M2904" s="60"/>
      <c r="N2904" s="60"/>
      <c r="O2904" s="60"/>
      <c r="P2904" s="60"/>
      <c r="Q2904" s="60"/>
      <c r="R2904" s="334">
        <v>8314</v>
      </c>
      <c r="S2904" s="319" t="s">
        <v>356</v>
      </c>
      <c r="BE2904" s="60"/>
      <c r="BR2904" s="60"/>
      <c r="BX2904" s="151"/>
      <c r="CB2904" s="151"/>
      <c r="CM2904" s="151"/>
      <c r="CO2904" s="151"/>
      <c r="CT2904" s="151"/>
      <c r="CY2904" s="151"/>
    </row>
    <row r="2905" spans="1:103" x14ac:dyDescent="0.2">
      <c r="A2905" s="60"/>
      <c r="B2905" s="60"/>
      <c r="C2905" s="60"/>
      <c r="D2905" s="60"/>
      <c r="E2905" s="60"/>
      <c r="F2905" s="60"/>
      <c r="G2905" s="60"/>
      <c r="H2905" s="60"/>
      <c r="I2905" s="60"/>
      <c r="J2905" s="60"/>
      <c r="K2905" s="60"/>
      <c r="L2905" s="60"/>
      <c r="M2905" s="60"/>
      <c r="N2905" s="60"/>
      <c r="O2905" s="60"/>
      <c r="P2905" s="60"/>
      <c r="Q2905" s="60"/>
      <c r="R2905" s="334">
        <v>8315</v>
      </c>
      <c r="S2905" s="319" t="s">
        <v>356</v>
      </c>
      <c r="BE2905" s="60"/>
      <c r="BR2905" s="60"/>
      <c r="BX2905" s="151"/>
      <c r="CB2905" s="151"/>
      <c r="CM2905" s="151"/>
      <c r="CO2905" s="151"/>
      <c r="CT2905" s="151"/>
      <c r="CY2905" s="151"/>
    </row>
    <row r="2906" spans="1:103" x14ac:dyDescent="0.2">
      <c r="A2906" s="60"/>
      <c r="B2906" s="60"/>
      <c r="C2906" s="60"/>
      <c r="D2906" s="60"/>
      <c r="E2906" s="60"/>
      <c r="F2906" s="60"/>
      <c r="G2906" s="60"/>
      <c r="H2906" s="60"/>
      <c r="I2906" s="60"/>
      <c r="J2906" s="60"/>
      <c r="K2906" s="60"/>
      <c r="L2906" s="60"/>
      <c r="M2906" s="60"/>
      <c r="N2906" s="60"/>
      <c r="O2906" s="60"/>
      <c r="P2906" s="60"/>
      <c r="Q2906" s="60"/>
      <c r="R2906" s="334">
        <v>8316</v>
      </c>
      <c r="S2906" s="319" t="s">
        <v>356</v>
      </c>
      <c r="BE2906" s="60"/>
      <c r="BR2906" s="60"/>
      <c r="BX2906" s="151"/>
      <c r="CB2906" s="151"/>
      <c r="CM2906" s="151"/>
      <c r="CO2906" s="151"/>
      <c r="CT2906" s="151"/>
      <c r="CY2906" s="151"/>
    </row>
    <row r="2907" spans="1:103" x14ac:dyDescent="0.2">
      <c r="A2907" s="60"/>
      <c r="B2907" s="60"/>
      <c r="C2907" s="60"/>
      <c r="D2907" s="60"/>
      <c r="E2907" s="60"/>
      <c r="F2907" s="60"/>
      <c r="G2907" s="60"/>
      <c r="H2907" s="60"/>
      <c r="I2907" s="60"/>
      <c r="J2907" s="60"/>
      <c r="K2907" s="60"/>
      <c r="L2907" s="60"/>
      <c r="M2907" s="60"/>
      <c r="N2907" s="60"/>
      <c r="O2907" s="60"/>
      <c r="P2907" s="60"/>
      <c r="Q2907" s="60"/>
      <c r="R2907" s="334">
        <v>8317</v>
      </c>
      <c r="S2907" s="319" t="s">
        <v>356</v>
      </c>
      <c r="BE2907" s="60"/>
      <c r="BR2907" s="60"/>
      <c r="BX2907" s="151"/>
      <c r="CB2907" s="151"/>
      <c r="CM2907" s="151"/>
      <c r="CO2907" s="151"/>
      <c r="CT2907" s="151"/>
      <c r="CY2907" s="151"/>
    </row>
    <row r="2908" spans="1:103" x14ac:dyDescent="0.2">
      <c r="A2908" s="60"/>
      <c r="B2908" s="60"/>
      <c r="C2908" s="60"/>
      <c r="D2908" s="60"/>
      <c r="E2908" s="60"/>
      <c r="F2908" s="60"/>
      <c r="G2908" s="60"/>
      <c r="H2908" s="60"/>
      <c r="I2908" s="60"/>
      <c r="J2908" s="60"/>
      <c r="K2908" s="60"/>
      <c r="L2908" s="60"/>
      <c r="M2908" s="60"/>
      <c r="N2908" s="60"/>
      <c r="O2908" s="60"/>
      <c r="P2908" s="60"/>
      <c r="Q2908" s="60"/>
      <c r="R2908" s="334">
        <v>8318</v>
      </c>
      <c r="S2908" s="319" t="s">
        <v>356</v>
      </c>
      <c r="BE2908" s="60"/>
      <c r="BR2908" s="60"/>
      <c r="BX2908" s="151"/>
      <c r="CB2908" s="151"/>
      <c r="CM2908" s="151"/>
      <c r="CO2908" s="151"/>
      <c r="CT2908" s="151"/>
      <c r="CY2908" s="151"/>
    </row>
    <row r="2909" spans="1:103" x14ac:dyDescent="0.2">
      <c r="A2909" s="60"/>
      <c r="B2909" s="60"/>
      <c r="C2909" s="60"/>
      <c r="D2909" s="60"/>
      <c r="E2909" s="60"/>
      <c r="F2909" s="60"/>
      <c r="G2909" s="60"/>
      <c r="H2909" s="60"/>
      <c r="I2909" s="60"/>
      <c r="J2909" s="60"/>
      <c r="K2909" s="60"/>
      <c r="L2909" s="60"/>
      <c r="M2909" s="60"/>
      <c r="N2909" s="60"/>
      <c r="O2909" s="60"/>
      <c r="P2909" s="60"/>
      <c r="Q2909" s="60"/>
      <c r="R2909" s="334">
        <v>8319</v>
      </c>
      <c r="S2909" s="319" t="s">
        <v>356</v>
      </c>
      <c r="BE2909" s="60"/>
      <c r="BR2909" s="60"/>
      <c r="BX2909" s="151"/>
      <c r="CB2909" s="151"/>
      <c r="CM2909" s="151"/>
      <c r="CO2909" s="151"/>
      <c r="CT2909" s="151"/>
      <c r="CY2909" s="151"/>
    </row>
    <row r="2910" spans="1:103" x14ac:dyDescent="0.2">
      <c r="A2910" s="60"/>
      <c r="B2910" s="60"/>
      <c r="C2910" s="60"/>
      <c r="D2910" s="60"/>
      <c r="E2910" s="60"/>
      <c r="F2910" s="60"/>
      <c r="G2910" s="60"/>
      <c r="H2910" s="60"/>
      <c r="I2910" s="60"/>
      <c r="J2910" s="60"/>
      <c r="K2910" s="60"/>
      <c r="L2910" s="60"/>
      <c r="M2910" s="60"/>
      <c r="N2910" s="60"/>
      <c r="O2910" s="60"/>
      <c r="P2910" s="60"/>
      <c r="Q2910" s="60"/>
      <c r="R2910" s="334">
        <v>8320</v>
      </c>
      <c r="S2910" s="319" t="s">
        <v>356</v>
      </c>
      <c r="BE2910" s="60"/>
      <c r="BR2910" s="60"/>
      <c r="BX2910" s="151"/>
      <c r="CB2910" s="151"/>
      <c r="CM2910" s="151"/>
      <c r="CO2910" s="151"/>
      <c r="CT2910" s="151"/>
      <c r="CY2910" s="151"/>
    </row>
    <row r="2911" spans="1:103" x14ac:dyDescent="0.2">
      <c r="A2911" s="60"/>
      <c r="B2911" s="60"/>
      <c r="C2911" s="60"/>
      <c r="D2911" s="60"/>
      <c r="E2911" s="60"/>
      <c r="F2911" s="60"/>
      <c r="G2911" s="60"/>
      <c r="H2911" s="60"/>
      <c r="I2911" s="60"/>
      <c r="J2911" s="60"/>
      <c r="K2911" s="60"/>
      <c r="L2911" s="60"/>
      <c r="M2911" s="60"/>
      <c r="N2911" s="60"/>
      <c r="O2911" s="60"/>
      <c r="P2911" s="60"/>
      <c r="Q2911" s="60"/>
      <c r="R2911" s="334">
        <v>8321</v>
      </c>
      <c r="S2911" s="319" t="s">
        <v>356</v>
      </c>
      <c r="BE2911" s="60"/>
      <c r="BR2911" s="60"/>
      <c r="BX2911" s="151"/>
      <c r="CB2911" s="151"/>
      <c r="CM2911" s="151"/>
      <c r="CO2911" s="151"/>
      <c r="CT2911" s="151"/>
      <c r="CY2911" s="151"/>
    </row>
    <row r="2912" spans="1:103" x14ac:dyDescent="0.2">
      <c r="A2912" s="60"/>
      <c r="B2912" s="60"/>
      <c r="C2912" s="60"/>
      <c r="D2912" s="60"/>
      <c r="E2912" s="60"/>
      <c r="F2912" s="60"/>
      <c r="G2912" s="60"/>
      <c r="H2912" s="60"/>
      <c r="I2912" s="60"/>
      <c r="J2912" s="60"/>
      <c r="K2912" s="60"/>
      <c r="L2912" s="60"/>
      <c r="M2912" s="60"/>
      <c r="N2912" s="60"/>
      <c r="O2912" s="60"/>
      <c r="P2912" s="60"/>
      <c r="Q2912" s="60"/>
      <c r="R2912" s="334">
        <v>8322</v>
      </c>
      <c r="S2912" s="319" t="s">
        <v>356</v>
      </c>
      <c r="BE2912" s="60"/>
      <c r="BR2912" s="60"/>
      <c r="BX2912" s="151"/>
      <c r="CB2912" s="151"/>
      <c r="CM2912" s="151"/>
      <c r="CO2912" s="151"/>
      <c r="CT2912" s="151"/>
      <c r="CY2912" s="151"/>
    </row>
    <row r="2913" spans="1:103" x14ac:dyDescent="0.2">
      <c r="A2913" s="60"/>
      <c r="B2913" s="60"/>
      <c r="C2913" s="60"/>
      <c r="D2913" s="60"/>
      <c r="E2913" s="60"/>
      <c r="F2913" s="60"/>
      <c r="G2913" s="60"/>
      <c r="H2913" s="60"/>
      <c r="I2913" s="60"/>
      <c r="J2913" s="60"/>
      <c r="K2913" s="60"/>
      <c r="L2913" s="60"/>
      <c r="M2913" s="60"/>
      <c r="N2913" s="60"/>
      <c r="O2913" s="60"/>
      <c r="P2913" s="60"/>
      <c r="Q2913" s="60"/>
      <c r="R2913" s="334">
        <v>8323</v>
      </c>
      <c r="S2913" s="319" t="s">
        <v>356</v>
      </c>
      <c r="BE2913" s="60"/>
      <c r="BR2913" s="60"/>
      <c r="BX2913" s="151"/>
      <c r="CB2913" s="151"/>
      <c r="CM2913" s="151"/>
      <c r="CO2913" s="151"/>
      <c r="CT2913" s="151"/>
      <c r="CY2913" s="151"/>
    </row>
    <row r="2914" spans="1:103" x14ac:dyDescent="0.2">
      <c r="A2914" s="60"/>
      <c r="B2914" s="60"/>
      <c r="C2914" s="60"/>
      <c r="D2914" s="60"/>
      <c r="E2914" s="60"/>
      <c r="F2914" s="60"/>
      <c r="G2914" s="60"/>
      <c r="H2914" s="60"/>
      <c r="I2914" s="60"/>
      <c r="J2914" s="60"/>
      <c r="K2914" s="60"/>
      <c r="L2914" s="60"/>
      <c r="M2914" s="60"/>
      <c r="N2914" s="60"/>
      <c r="O2914" s="60"/>
      <c r="P2914" s="60"/>
      <c r="Q2914" s="60"/>
      <c r="R2914" s="334">
        <v>8324</v>
      </c>
      <c r="S2914" s="319" t="s">
        <v>356</v>
      </c>
      <c r="BE2914" s="60"/>
      <c r="BR2914" s="60"/>
      <c r="BX2914" s="151"/>
      <c r="CB2914" s="151"/>
      <c r="CM2914" s="151"/>
      <c r="CO2914" s="151"/>
      <c r="CT2914" s="151"/>
      <c r="CY2914" s="151"/>
    </row>
    <row r="2915" spans="1:103" x14ac:dyDescent="0.2">
      <c r="A2915" s="60"/>
      <c r="B2915" s="60"/>
      <c r="C2915" s="60"/>
      <c r="D2915" s="60"/>
      <c r="E2915" s="60"/>
      <c r="F2915" s="60"/>
      <c r="G2915" s="60"/>
      <c r="H2915" s="60"/>
      <c r="I2915" s="60"/>
      <c r="J2915" s="60"/>
      <c r="K2915" s="60"/>
      <c r="L2915" s="60"/>
      <c r="M2915" s="60"/>
      <c r="N2915" s="60"/>
      <c r="O2915" s="60"/>
      <c r="P2915" s="60"/>
      <c r="Q2915" s="60"/>
      <c r="R2915" s="334">
        <v>8326</v>
      </c>
      <c r="S2915" s="319" t="s">
        <v>356</v>
      </c>
      <c r="BE2915" s="60"/>
      <c r="BR2915" s="60"/>
      <c r="BX2915" s="151"/>
      <c r="CB2915" s="151"/>
      <c r="CM2915" s="151"/>
      <c r="CO2915" s="151"/>
      <c r="CT2915" s="151"/>
      <c r="CY2915" s="151"/>
    </row>
    <row r="2916" spans="1:103" x14ac:dyDescent="0.2">
      <c r="A2916" s="60"/>
      <c r="B2916" s="60"/>
      <c r="C2916" s="60"/>
      <c r="D2916" s="60"/>
      <c r="E2916" s="60"/>
      <c r="F2916" s="60"/>
      <c r="G2916" s="60"/>
      <c r="H2916" s="60"/>
      <c r="I2916" s="60"/>
      <c r="J2916" s="60"/>
      <c r="K2916" s="60"/>
      <c r="L2916" s="60"/>
      <c r="M2916" s="60"/>
      <c r="N2916" s="60"/>
      <c r="O2916" s="60"/>
      <c r="P2916" s="60"/>
      <c r="Q2916" s="60"/>
      <c r="R2916" s="334">
        <v>8327</v>
      </c>
      <c r="S2916" s="319" t="s">
        <v>356</v>
      </c>
      <c r="BE2916" s="60"/>
      <c r="BR2916" s="60"/>
      <c r="BX2916" s="151"/>
      <c r="CB2916" s="151"/>
      <c r="CM2916" s="151"/>
      <c r="CO2916" s="151"/>
      <c r="CT2916" s="151"/>
      <c r="CY2916" s="151"/>
    </row>
    <row r="2917" spans="1:103" x14ac:dyDescent="0.2">
      <c r="A2917" s="60"/>
      <c r="B2917" s="60"/>
      <c r="C2917" s="60"/>
      <c r="D2917" s="60"/>
      <c r="E2917" s="60"/>
      <c r="F2917" s="60"/>
      <c r="G2917" s="60"/>
      <c r="H2917" s="60"/>
      <c r="I2917" s="60"/>
      <c r="J2917" s="60"/>
      <c r="K2917" s="60"/>
      <c r="L2917" s="60"/>
      <c r="M2917" s="60"/>
      <c r="N2917" s="60"/>
      <c r="O2917" s="60"/>
      <c r="P2917" s="60"/>
      <c r="Q2917" s="60"/>
      <c r="R2917" s="334">
        <v>8328</v>
      </c>
      <c r="S2917" s="319" t="s">
        <v>356</v>
      </c>
      <c r="BE2917" s="60"/>
      <c r="BR2917" s="60"/>
      <c r="BX2917" s="151"/>
      <c r="CB2917" s="151"/>
      <c r="CM2917" s="151"/>
      <c r="CO2917" s="151"/>
      <c r="CT2917" s="151"/>
      <c r="CY2917" s="151"/>
    </row>
    <row r="2918" spans="1:103" x14ac:dyDescent="0.2">
      <c r="A2918" s="60"/>
      <c r="B2918" s="60"/>
      <c r="C2918" s="60"/>
      <c r="D2918" s="60"/>
      <c r="E2918" s="60"/>
      <c r="F2918" s="60"/>
      <c r="G2918" s="60"/>
      <c r="H2918" s="60"/>
      <c r="I2918" s="60"/>
      <c r="J2918" s="60"/>
      <c r="K2918" s="60"/>
      <c r="L2918" s="60"/>
      <c r="M2918" s="60"/>
      <c r="N2918" s="60"/>
      <c r="O2918" s="60"/>
      <c r="P2918" s="60"/>
      <c r="Q2918" s="60"/>
      <c r="R2918" s="334">
        <v>8329</v>
      </c>
      <c r="S2918" s="319" t="s">
        <v>356</v>
      </c>
      <c r="BE2918" s="60"/>
      <c r="BR2918" s="60"/>
      <c r="BX2918" s="151"/>
      <c r="CB2918" s="151"/>
      <c r="CM2918" s="151"/>
      <c r="CO2918" s="151"/>
      <c r="CT2918" s="151"/>
      <c r="CY2918" s="151"/>
    </row>
    <row r="2919" spans="1:103" x14ac:dyDescent="0.2">
      <c r="A2919" s="60"/>
      <c r="B2919" s="60"/>
      <c r="C2919" s="60"/>
      <c r="D2919" s="60"/>
      <c r="E2919" s="60"/>
      <c r="F2919" s="60"/>
      <c r="G2919" s="60"/>
      <c r="H2919" s="60"/>
      <c r="I2919" s="60"/>
      <c r="J2919" s="60"/>
      <c r="K2919" s="60"/>
      <c r="L2919" s="60"/>
      <c r="M2919" s="60"/>
      <c r="N2919" s="60"/>
      <c r="O2919" s="60"/>
      <c r="P2919" s="60"/>
      <c r="Q2919" s="60"/>
      <c r="R2919" s="334">
        <v>8330</v>
      </c>
      <c r="S2919" s="319" t="s">
        <v>356</v>
      </c>
      <c r="BE2919" s="60"/>
      <c r="BR2919" s="60"/>
      <c r="BX2919" s="151"/>
      <c r="CB2919" s="151"/>
      <c r="CM2919" s="151"/>
      <c r="CO2919" s="151"/>
      <c r="CT2919" s="151"/>
      <c r="CY2919" s="151"/>
    </row>
    <row r="2920" spans="1:103" x14ac:dyDescent="0.2">
      <c r="A2920" s="60"/>
      <c r="B2920" s="60"/>
      <c r="C2920" s="60"/>
      <c r="D2920" s="60"/>
      <c r="E2920" s="60"/>
      <c r="F2920" s="60"/>
      <c r="G2920" s="60"/>
      <c r="H2920" s="60"/>
      <c r="I2920" s="60"/>
      <c r="J2920" s="60"/>
      <c r="K2920" s="60"/>
      <c r="L2920" s="60"/>
      <c r="M2920" s="60"/>
      <c r="N2920" s="60"/>
      <c r="O2920" s="60"/>
      <c r="P2920" s="60"/>
      <c r="Q2920" s="60"/>
      <c r="R2920" s="334">
        <v>8332</v>
      </c>
      <c r="S2920" s="319" t="s">
        <v>356</v>
      </c>
      <c r="BE2920" s="60"/>
      <c r="BR2920" s="60"/>
      <c r="BX2920" s="151"/>
      <c r="CB2920" s="151"/>
      <c r="CM2920" s="151"/>
      <c r="CO2920" s="151"/>
      <c r="CT2920" s="151"/>
      <c r="CY2920" s="151"/>
    </row>
    <row r="2921" spans="1:103" x14ac:dyDescent="0.2">
      <c r="A2921" s="60"/>
      <c r="B2921" s="60"/>
      <c r="C2921" s="60"/>
      <c r="D2921" s="60"/>
      <c r="E2921" s="60"/>
      <c r="F2921" s="60"/>
      <c r="G2921" s="60"/>
      <c r="H2921" s="60"/>
      <c r="I2921" s="60"/>
      <c r="J2921" s="60"/>
      <c r="K2921" s="60"/>
      <c r="L2921" s="60"/>
      <c r="M2921" s="60"/>
      <c r="N2921" s="60"/>
      <c r="O2921" s="60"/>
      <c r="P2921" s="60"/>
      <c r="Q2921" s="60"/>
      <c r="R2921" s="334">
        <v>8340</v>
      </c>
      <c r="S2921" s="319" t="s">
        <v>356</v>
      </c>
      <c r="BE2921" s="60"/>
      <c r="BR2921" s="60"/>
      <c r="BX2921" s="151"/>
      <c r="CB2921" s="151"/>
      <c r="CM2921" s="151"/>
      <c r="CO2921" s="151"/>
      <c r="CT2921" s="151"/>
      <c r="CY2921" s="151"/>
    </row>
    <row r="2922" spans="1:103" x14ac:dyDescent="0.2">
      <c r="A2922" s="60"/>
      <c r="B2922" s="60"/>
      <c r="C2922" s="60"/>
      <c r="D2922" s="60"/>
      <c r="E2922" s="60"/>
      <c r="F2922" s="60"/>
      <c r="G2922" s="60"/>
      <c r="H2922" s="60"/>
      <c r="I2922" s="60"/>
      <c r="J2922" s="60"/>
      <c r="K2922" s="60"/>
      <c r="L2922" s="60"/>
      <c r="M2922" s="60"/>
      <c r="N2922" s="60"/>
      <c r="O2922" s="60"/>
      <c r="P2922" s="60"/>
      <c r="Q2922" s="60"/>
      <c r="R2922" s="334">
        <v>8341</v>
      </c>
      <c r="S2922" s="319" t="s">
        <v>356</v>
      </c>
      <c r="BE2922" s="60"/>
      <c r="BR2922" s="60"/>
      <c r="BX2922" s="151"/>
      <c r="CB2922" s="151"/>
      <c r="CM2922" s="151"/>
      <c r="CO2922" s="151"/>
      <c r="CT2922" s="151"/>
      <c r="CY2922" s="151"/>
    </row>
    <row r="2923" spans="1:103" x14ac:dyDescent="0.2">
      <c r="A2923" s="60"/>
      <c r="B2923" s="60"/>
      <c r="C2923" s="60"/>
      <c r="D2923" s="60"/>
      <c r="E2923" s="60"/>
      <c r="F2923" s="60"/>
      <c r="G2923" s="60"/>
      <c r="H2923" s="60"/>
      <c r="I2923" s="60"/>
      <c r="J2923" s="60"/>
      <c r="K2923" s="60"/>
      <c r="L2923" s="60"/>
      <c r="M2923" s="60"/>
      <c r="N2923" s="60"/>
      <c r="O2923" s="60"/>
      <c r="P2923" s="60"/>
      <c r="Q2923" s="60"/>
      <c r="R2923" s="334">
        <v>8342</v>
      </c>
      <c r="S2923" s="319" t="s">
        <v>356</v>
      </c>
      <c r="BE2923" s="60"/>
      <c r="BR2923" s="60"/>
      <c r="BX2923" s="151"/>
      <c r="CB2923" s="151"/>
      <c r="CM2923" s="151"/>
      <c r="CO2923" s="151"/>
      <c r="CT2923" s="151"/>
      <c r="CY2923" s="151"/>
    </row>
    <row r="2924" spans="1:103" x14ac:dyDescent="0.2">
      <c r="A2924" s="60"/>
      <c r="B2924" s="60"/>
      <c r="C2924" s="60"/>
      <c r="D2924" s="60"/>
      <c r="E2924" s="60"/>
      <c r="F2924" s="60"/>
      <c r="G2924" s="60"/>
      <c r="H2924" s="60"/>
      <c r="I2924" s="60"/>
      <c r="J2924" s="60"/>
      <c r="K2924" s="60"/>
      <c r="L2924" s="60"/>
      <c r="M2924" s="60"/>
      <c r="N2924" s="60"/>
      <c r="O2924" s="60"/>
      <c r="P2924" s="60"/>
      <c r="Q2924" s="60"/>
      <c r="R2924" s="334">
        <v>8343</v>
      </c>
      <c r="S2924" s="319" t="s">
        <v>356</v>
      </c>
      <c r="BE2924" s="60"/>
      <c r="BR2924" s="60"/>
      <c r="BX2924" s="151"/>
      <c r="CB2924" s="151"/>
      <c r="CM2924" s="151"/>
      <c r="CO2924" s="151"/>
      <c r="CT2924" s="151"/>
      <c r="CY2924" s="151"/>
    </row>
    <row r="2925" spans="1:103" x14ac:dyDescent="0.2">
      <c r="A2925" s="60"/>
      <c r="B2925" s="60"/>
      <c r="C2925" s="60"/>
      <c r="D2925" s="60"/>
      <c r="E2925" s="60"/>
      <c r="F2925" s="60"/>
      <c r="G2925" s="60"/>
      <c r="H2925" s="60"/>
      <c r="I2925" s="60"/>
      <c r="J2925" s="60"/>
      <c r="K2925" s="60"/>
      <c r="L2925" s="60"/>
      <c r="M2925" s="60"/>
      <c r="N2925" s="60"/>
      <c r="O2925" s="60"/>
      <c r="P2925" s="60"/>
      <c r="Q2925" s="60"/>
      <c r="R2925" s="334">
        <v>8344</v>
      </c>
      <c r="S2925" s="319" t="s">
        <v>356</v>
      </c>
      <c r="BE2925" s="60"/>
      <c r="BR2925" s="60"/>
      <c r="BX2925" s="151"/>
      <c r="CB2925" s="151"/>
      <c r="CM2925" s="151"/>
      <c r="CO2925" s="151"/>
      <c r="CT2925" s="151"/>
      <c r="CY2925" s="151"/>
    </row>
    <row r="2926" spans="1:103" x14ac:dyDescent="0.2">
      <c r="A2926" s="60"/>
      <c r="B2926" s="60"/>
      <c r="C2926" s="60"/>
      <c r="D2926" s="60"/>
      <c r="E2926" s="60"/>
      <c r="F2926" s="60"/>
      <c r="G2926" s="60"/>
      <c r="H2926" s="60"/>
      <c r="I2926" s="60"/>
      <c r="J2926" s="60"/>
      <c r="K2926" s="60"/>
      <c r="L2926" s="60"/>
      <c r="M2926" s="60"/>
      <c r="N2926" s="60"/>
      <c r="O2926" s="60"/>
      <c r="P2926" s="60"/>
      <c r="Q2926" s="60"/>
      <c r="R2926" s="334">
        <v>8345</v>
      </c>
      <c r="S2926" s="319" t="s">
        <v>356</v>
      </c>
      <c r="BE2926" s="60"/>
      <c r="BR2926" s="60"/>
      <c r="BX2926" s="151"/>
      <c r="CB2926" s="151"/>
      <c r="CM2926" s="151"/>
      <c r="CO2926" s="151"/>
      <c r="CT2926" s="151"/>
      <c r="CY2926" s="151"/>
    </row>
    <row r="2927" spans="1:103" x14ac:dyDescent="0.2">
      <c r="A2927" s="60"/>
      <c r="B2927" s="60"/>
      <c r="C2927" s="60"/>
      <c r="D2927" s="60"/>
      <c r="E2927" s="60"/>
      <c r="F2927" s="60"/>
      <c r="G2927" s="60"/>
      <c r="H2927" s="60"/>
      <c r="I2927" s="60"/>
      <c r="J2927" s="60"/>
      <c r="K2927" s="60"/>
      <c r="L2927" s="60"/>
      <c r="M2927" s="60"/>
      <c r="N2927" s="60"/>
      <c r="O2927" s="60"/>
      <c r="P2927" s="60"/>
      <c r="Q2927" s="60"/>
      <c r="R2927" s="334">
        <v>8346</v>
      </c>
      <c r="S2927" s="319" t="s">
        <v>356</v>
      </c>
      <c r="BE2927" s="60"/>
      <c r="BR2927" s="60"/>
      <c r="BX2927" s="151"/>
      <c r="CB2927" s="151"/>
      <c r="CM2927" s="151"/>
      <c r="CO2927" s="151"/>
      <c r="CT2927" s="151"/>
      <c r="CY2927" s="151"/>
    </row>
    <row r="2928" spans="1:103" x14ac:dyDescent="0.2">
      <c r="A2928" s="60"/>
      <c r="B2928" s="60"/>
      <c r="C2928" s="60"/>
      <c r="D2928" s="60"/>
      <c r="E2928" s="60"/>
      <c r="F2928" s="60"/>
      <c r="G2928" s="60"/>
      <c r="H2928" s="60"/>
      <c r="I2928" s="60"/>
      <c r="J2928" s="60"/>
      <c r="K2928" s="60"/>
      <c r="L2928" s="60"/>
      <c r="M2928" s="60"/>
      <c r="N2928" s="60"/>
      <c r="O2928" s="60"/>
      <c r="P2928" s="60"/>
      <c r="Q2928" s="60"/>
      <c r="R2928" s="334">
        <v>8347</v>
      </c>
      <c r="S2928" s="319" t="s">
        <v>356</v>
      </c>
      <c r="BE2928" s="60"/>
      <c r="BR2928" s="60"/>
      <c r="BX2928" s="151"/>
      <c r="CB2928" s="151"/>
      <c r="CM2928" s="151"/>
      <c r="CO2928" s="151"/>
      <c r="CT2928" s="151"/>
      <c r="CY2928" s="151"/>
    </row>
    <row r="2929" spans="1:103" x14ac:dyDescent="0.2">
      <c r="A2929" s="60"/>
      <c r="B2929" s="60"/>
      <c r="C2929" s="60"/>
      <c r="D2929" s="60"/>
      <c r="E2929" s="60"/>
      <c r="F2929" s="60"/>
      <c r="G2929" s="60"/>
      <c r="H2929" s="60"/>
      <c r="I2929" s="60"/>
      <c r="J2929" s="60"/>
      <c r="K2929" s="60"/>
      <c r="L2929" s="60"/>
      <c r="M2929" s="60"/>
      <c r="N2929" s="60"/>
      <c r="O2929" s="60"/>
      <c r="P2929" s="60"/>
      <c r="Q2929" s="60"/>
      <c r="R2929" s="334">
        <v>8348</v>
      </c>
      <c r="S2929" s="319" t="s">
        <v>356</v>
      </c>
      <c r="BE2929" s="60"/>
      <c r="BR2929" s="60"/>
      <c r="BX2929" s="151"/>
      <c r="CB2929" s="151"/>
      <c r="CM2929" s="151"/>
      <c r="CO2929" s="151"/>
      <c r="CT2929" s="151"/>
      <c r="CY2929" s="151"/>
    </row>
    <row r="2930" spans="1:103" x14ac:dyDescent="0.2">
      <c r="A2930" s="60"/>
      <c r="B2930" s="60"/>
      <c r="C2930" s="60"/>
      <c r="D2930" s="60"/>
      <c r="E2930" s="60"/>
      <c r="F2930" s="60"/>
      <c r="G2930" s="60"/>
      <c r="H2930" s="60"/>
      <c r="I2930" s="60"/>
      <c r="J2930" s="60"/>
      <c r="K2930" s="60"/>
      <c r="L2930" s="60"/>
      <c r="M2930" s="60"/>
      <c r="N2930" s="60"/>
      <c r="O2930" s="60"/>
      <c r="P2930" s="60"/>
      <c r="Q2930" s="60"/>
      <c r="R2930" s="334">
        <v>8349</v>
      </c>
      <c r="S2930" s="319" t="s">
        <v>356</v>
      </c>
      <c r="BE2930" s="60"/>
      <c r="BR2930" s="60"/>
      <c r="BX2930" s="151"/>
      <c r="CB2930" s="151"/>
      <c r="CM2930" s="151"/>
      <c r="CO2930" s="151"/>
      <c r="CT2930" s="151"/>
      <c r="CY2930" s="151"/>
    </row>
    <row r="2931" spans="1:103" x14ac:dyDescent="0.2">
      <c r="A2931" s="60"/>
      <c r="B2931" s="60"/>
      <c r="C2931" s="60"/>
      <c r="D2931" s="60"/>
      <c r="E2931" s="60"/>
      <c r="F2931" s="60"/>
      <c r="G2931" s="60"/>
      <c r="H2931" s="60"/>
      <c r="I2931" s="60"/>
      <c r="J2931" s="60"/>
      <c r="K2931" s="60"/>
      <c r="L2931" s="60"/>
      <c r="M2931" s="60"/>
      <c r="N2931" s="60"/>
      <c r="O2931" s="60"/>
      <c r="P2931" s="60"/>
      <c r="Q2931" s="60"/>
      <c r="R2931" s="334">
        <v>8350</v>
      </c>
      <c r="S2931" s="319" t="s">
        <v>356</v>
      </c>
      <c r="BE2931" s="60"/>
      <c r="BR2931" s="60"/>
      <c r="BX2931" s="151"/>
      <c r="CB2931" s="151"/>
      <c r="CM2931" s="151"/>
      <c r="CO2931" s="151"/>
      <c r="CT2931" s="151"/>
      <c r="CY2931" s="151"/>
    </row>
    <row r="2932" spans="1:103" x14ac:dyDescent="0.2">
      <c r="A2932" s="60"/>
      <c r="B2932" s="60"/>
      <c r="C2932" s="60"/>
      <c r="D2932" s="60"/>
      <c r="E2932" s="60"/>
      <c r="F2932" s="60"/>
      <c r="G2932" s="60"/>
      <c r="H2932" s="60"/>
      <c r="I2932" s="60"/>
      <c r="J2932" s="60"/>
      <c r="K2932" s="60"/>
      <c r="L2932" s="60"/>
      <c r="M2932" s="60"/>
      <c r="N2932" s="60"/>
      <c r="O2932" s="60"/>
      <c r="P2932" s="60"/>
      <c r="Q2932" s="60"/>
      <c r="R2932" s="334">
        <v>8352</v>
      </c>
      <c r="S2932" s="319" t="s">
        <v>356</v>
      </c>
      <c r="BE2932" s="60"/>
      <c r="BR2932" s="60"/>
      <c r="BX2932" s="151"/>
      <c r="CB2932" s="151"/>
      <c r="CM2932" s="151"/>
      <c r="CO2932" s="151"/>
      <c r="CT2932" s="151"/>
      <c r="CY2932" s="151"/>
    </row>
    <row r="2933" spans="1:103" x14ac:dyDescent="0.2">
      <c r="A2933" s="60"/>
      <c r="B2933" s="60"/>
      <c r="C2933" s="60"/>
      <c r="D2933" s="60"/>
      <c r="E2933" s="60"/>
      <c r="F2933" s="60"/>
      <c r="G2933" s="60"/>
      <c r="H2933" s="60"/>
      <c r="I2933" s="60"/>
      <c r="J2933" s="60"/>
      <c r="K2933" s="60"/>
      <c r="L2933" s="60"/>
      <c r="M2933" s="60"/>
      <c r="N2933" s="60"/>
      <c r="O2933" s="60"/>
      <c r="P2933" s="60"/>
      <c r="Q2933" s="60"/>
      <c r="R2933" s="334">
        <v>8353</v>
      </c>
      <c r="S2933" s="319" t="s">
        <v>356</v>
      </c>
      <c r="BE2933" s="60"/>
      <c r="BR2933" s="60"/>
      <c r="BX2933" s="151"/>
      <c r="CB2933" s="151"/>
      <c r="CM2933" s="151"/>
      <c r="CO2933" s="151"/>
      <c r="CT2933" s="151"/>
      <c r="CY2933" s="151"/>
    </row>
    <row r="2934" spans="1:103" x14ac:dyDescent="0.2">
      <c r="A2934" s="60"/>
      <c r="B2934" s="60"/>
      <c r="C2934" s="60"/>
      <c r="D2934" s="60"/>
      <c r="E2934" s="60"/>
      <c r="F2934" s="60"/>
      <c r="G2934" s="60"/>
      <c r="H2934" s="60"/>
      <c r="I2934" s="60"/>
      <c r="J2934" s="60"/>
      <c r="K2934" s="60"/>
      <c r="L2934" s="60"/>
      <c r="M2934" s="60"/>
      <c r="N2934" s="60"/>
      <c r="O2934" s="60"/>
      <c r="P2934" s="60"/>
      <c r="Q2934" s="60"/>
      <c r="R2934" s="334">
        <v>8360</v>
      </c>
      <c r="S2934" s="319" t="s">
        <v>356</v>
      </c>
      <c r="BE2934" s="60"/>
      <c r="BR2934" s="60"/>
      <c r="BX2934" s="151"/>
      <c r="CB2934" s="151"/>
      <c r="CM2934" s="151"/>
      <c r="CO2934" s="151"/>
      <c r="CT2934" s="151"/>
      <c r="CY2934" s="151"/>
    </row>
    <row r="2935" spans="1:103" x14ac:dyDescent="0.2">
      <c r="A2935" s="60"/>
      <c r="B2935" s="60"/>
      <c r="C2935" s="60"/>
      <c r="D2935" s="60"/>
      <c r="E2935" s="60"/>
      <c r="F2935" s="60"/>
      <c r="G2935" s="60"/>
      <c r="H2935" s="60"/>
      <c r="I2935" s="60"/>
      <c r="J2935" s="60"/>
      <c r="K2935" s="60"/>
      <c r="L2935" s="60"/>
      <c r="M2935" s="60"/>
      <c r="N2935" s="60"/>
      <c r="O2935" s="60"/>
      <c r="P2935" s="60"/>
      <c r="Q2935" s="60"/>
      <c r="R2935" s="334">
        <v>8361</v>
      </c>
      <c r="S2935" s="319" t="s">
        <v>356</v>
      </c>
      <c r="BE2935" s="60"/>
      <c r="BR2935" s="60"/>
      <c r="BX2935" s="151"/>
      <c r="CB2935" s="151"/>
      <c r="CM2935" s="151"/>
      <c r="CO2935" s="151"/>
      <c r="CT2935" s="151"/>
      <c r="CY2935" s="151"/>
    </row>
    <row r="2936" spans="1:103" x14ac:dyDescent="0.2">
      <c r="A2936" s="60"/>
      <c r="B2936" s="60"/>
      <c r="C2936" s="60"/>
      <c r="D2936" s="60"/>
      <c r="E2936" s="60"/>
      <c r="F2936" s="60"/>
      <c r="G2936" s="60"/>
      <c r="H2936" s="60"/>
      <c r="I2936" s="60"/>
      <c r="J2936" s="60"/>
      <c r="K2936" s="60"/>
      <c r="L2936" s="60"/>
      <c r="M2936" s="60"/>
      <c r="N2936" s="60"/>
      <c r="O2936" s="60"/>
      <c r="P2936" s="60"/>
      <c r="Q2936" s="60"/>
      <c r="R2936" s="334">
        <v>8362</v>
      </c>
      <c r="S2936" s="319" t="s">
        <v>356</v>
      </c>
      <c r="BE2936" s="60"/>
      <c r="BR2936" s="60"/>
      <c r="BX2936" s="151"/>
      <c r="CB2936" s="151"/>
      <c r="CM2936" s="151"/>
      <c r="CO2936" s="151"/>
      <c r="CT2936" s="151"/>
      <c r="CY2936" s="151"/>
    </row>
    <row r="2937" spans="1:103" x14ac:dyDescent="0.2">
      <c r="A2937" s="60"/>
      <c r="B2937" s="60"/>
      <c r="C2937" s="60"/>
      <c r="D2937" s="60"/>
      <c r="E2937" s="60"/>
      <c r="F2937" s="60"/>
      <c r="G2937" s="60"/>
      <c r="H2937" s="60"/>
      <c r="I2937" s="60"/>
      <c r="J2937" s="60"/>
      <c r="K2937" s="60"/>
      <c r="L2937" s="60"/>
      <c r="M2937" s="60"/>
      <c r="N2937" s="60"/>
      <c r="O2937" s="60"/>
      <c r="P2937" s="60"/>
      <c r="Q2937" s="60"/>
      <c r="R2937" s="334">
        <v>8401</v>
      </c>
      <c r="S2937" s="319" t="s">
        <v>356</v>
      </c>
      <c r="BE2937" s="60"/>
      <c r="BR2937" s="60"/>
      <c r="BX2937" s="151"/>
      <c r="CB2937" s="151"/>
      <c r="CM2937" s="151"/>
      <c r="CO2937" s="151"/>
      <c r="CT2937" s="151"/>
      <c r="CY2937" s="151"/>
    </row>
    <row r="2938" spans="1:103" x14ac:dyDescent="0.2">
      <c r="A2938" s="60"/>
      <c r="B2938" s="60"/>
      <c r="C2938" s="60"/>
      <c r="D2938" s="60"/>
      <c r="E2938" s="60"/>
      <c r="F2938" s="60"/>
      <c r="G2938" s="60"/>
      <c r="H2938" s="60"/>
      <c r="I2938" s="60"/>
      <c r="J2938" s="60"/>
      <c r="K2938" s="60"/>
      <c r="L2938" s="60"/>
      <c r="M2938" s="60"/>
      <c r="N2938" s="60"/>
      <c r="O2938" s="60"/>
      <c r="P2938" s="60"/>
      <c r="Q2938" s="60"/>
      <c r="R2938" s="334">
        <v>8402</v>
      </c>
      <c r="S2938" s="319" t="s">
        <v>356</v>
      </c>
      <c r="BE2938" s="60"/>
      <c r="BR2938" s="60"/>
      <c r="BX2938" s="151"/>
      <c r="CB2938" s="151"/>
      <c r="CM2938" s="151"/>
      <c r="CO2938" s="151"/>
      <c r="CT2938" s="151"/>
      <c r="CY2938" s="151"/>
    </row>
    <row r="2939" spans="1:103" x14ac:dyDescent="0.2">
      <c r="A2939" s="60"/>
      <c r="B2939" s="60"/>
      <c r="C2939" s="60"/>
      <c r="D2939" s="60"/>
      <c r="E2939" s="60"/>
      <c r="F2939" s="60"/>
      <c r="G2939" s="60"/>
      <c r="H2939" s="60"/>
      <c r="I2939" s="60"/>
      <c r="J2939" s="60"/>
      <c r="K2939" s="60"/>
      <c r="L2939" s="60"/>
      <c r="M2939" s="60"/>
      <c r="N2939" s="60"/>
      <c r="O2939" s="60"/>
      <c r="P2939" s="60"/>
      <c r="Q2939" s="60"/>
      <c r="R2939" s="334">
        <v>8403</v>
      </c>
      <c r="S2939" s="319" t="s">
        <v>356</v>
      </c>
      <c r="BE2939" s="60"/>
      <c r="BR2939" s="60"/>
      <c r="BX2939" s="151"/>
      <c r="CB2939" s="151"/>
      <c r="CM2939" s="151"/>
      <c r="CO2939" s="151"/>
      <c r="CT2939" s="151"/>
      <c r="CY2939" s="151"/>
    </row>
    <row r="2940" spans="1:103" x14ac:dyDescent="0.2">
      <c r="A2940" s="60"/>
      <c r="B2940" s="60"/>
      <c r="C2940" s="60"/>
      <c r="D2940" s="60"/>
      <c r="E2940" s="60"/>
      <c r="F2940" s="60"/>
      <c r="G2940" s="60"/>
      <c r="H2940" s="60"/>
      <c r="I2940" s="60"/>
      <c r="J2940" s="60"/>
      <c r="K2940" s="60"/>
      <c r="L2940" s="60"/>
      <c r="M2940" s="60"/>
      <c r="N2940" s="60"/>
      <c r="O2940" s="60"/>
      <c r="P2940" s="60"/>
      <c r="Q2940" s="60"/>
      <c r="R2940" s="334">
        <v>8404</v>
      </c>
      <c r="S2940" s="319" t="s">
        <v>356</v>
      </c>
      <c r="BE2940" s="60"/>
      <c r="BR2940" s="60"/>
      <c r="BX2940" s="151"/>
      <c r="CB2940" s="151"/>
      <c r="CM2940" s="151"/>
      <c r="CO2940" s="151"/>
      <c r="CT2940" s="151"/>
      <c r="CY2940" s="151"/>
    </row>
    <row r="2941" spans="1:103" x14ac:dyDescent="0.2">
      <c r="A2941" s="60"/>
      <c r="B2941" s="60"/>
      <c r="C2941" s="60"/>
      <c r="D2941" s="60"/>
      <c r="E2941" s="60"/>
      <c r="F2941" s="60"/>
      <c r="G2941" s="60"/>
      <c r="H2941" s="60"/>
      <c r="I2941" s="60"/>
      <c r="J2941" s="60"/>
      <c r="K2941" s="60"/>
      <c r="L2941" s="60"/>
      <c r="M2941" s="60"/>
      <c r="N2941" s="60"/>
      <c r="O2941" s="60"/>
      <c r="P2941" s="60"/>
      <c r="Q2941" s="60"/>
      <c r="R2941" s="334">
        <v>8406</v>
      </c>
      <c r="S2941" s="319" t="s">
        <v>356</v>
      </c>
      <c r="BE2941" s="60"/>
      <c r="BR2941" s="60"/>
      <c r="BX2941" s="151"/>
      <c r="CB2941" s="151"/>
      <c r="CM2941" s="151"/>
      <c r="CO2941" s="151"/>
      <c r="CT2941" s="151"/>
      <c r="CY2941" s="151"/>
    </row>
    <row r="2942" spans="1:103" x14ac:dyDescent="0.2">
      <c r="A2942" s="60"/>
      <c r="B2942" s="60"/>
      <c r="C2942" s="60"/>
      <c r="D2942" s="60"/>
      <c r="E2942" s="60"/>
      <c r="F2942" s="60"/>
      <c r="G2942" s="60"/>
      <c r="H2942" s="60"/>
      <c r="I2942" s="60"/>
      <c r="J2942" s="60"/>
      <c r="K2942" s="60"/>
      <c r="L2942" s="60"/>
      <c r="M2942" s="60"/>
      <c r="N2942" s="60"/>
      <c r="O2942" s="60"/>
      <c r="P2942" s="60"/>
      <c r="Q2942" s="60"/>
      <c r="R2942" s="334">
        <v>8501</v>
      </c>
      <c r="S2942" s="319" t="s">
        <v>356</v>
      </c>
      <c r="BE2942" s="60"/>
      <c r="BR2942" s="60"/>
      <c r="BX2942" s="151"/>
      <c r="CB2942" s="151"/>
      <c r="CM2942" s="151"/>
      <c r="CO2942" s="151"/>
      <c r="CT2942" s="151"/>
      <c r="CY2942" s="151"/>
    </row>
    <row r="2943" spans="1:103" x14ac:dyDescent="0.2">
      <c r="A2943" s="60"/>
      <c r="B2943" s="60"/>
      <c r="C2943" s="60"/>
      <c r="D2943" s="60"/>
      <c r="E2943" s="60"/>
      <c r="F2943" s="60"/>
      <c r="G2943" s="60"/>
      <c r="H2943" s="60"/>
      <c r="I2943" s="60"/>
      <c r="J2943" s="60"/>
      <c r="K2943" s="60"/>
      <c r="L2943" s="60"/>
      <c r="M2943" s="60"/>
      <c r="N2943" s="60"/>
      <c r="O2943" s="60"/>
      <c r="P2943" s="60"/>
      <c r="Q2943" s="60"/>
      <c r="R2943" s="334">
        <v>8502</v>
      </c>
      <c r="S2943" s="319" t="s">
        <v>356</v>
      </c>
      <c r="BE2943" s="60"/>
      <c r="BR2943" s="60"/>
      <c r="BX2943" s="151"/>
      <c r="CB2943" s="151"/>
      <c r="CM2943" s="151"/>
      <c r="CO2943" s="151"/>
      <c r="CT2943" s="151"/>
      <c r="CY2943" s="151"/>
    </row>
    <row r="2944" spans="1:103" x14ac:dyDescent="0.2">
      <c r="A2944" s="60"/>
      <c r="B2944" s="60"/>
      <c r="C2944" s="60"/>
      <c r="D2944" s="60"/>
      <c r="E2944" s="60"/>
      <c r="F2944" s="60"/>
      <c r="G2944" s="60"/>
      <c r="H2944" s="60"/>
      <c r="I2944" s="60"/>
      <c r="J2944" s="60"/>
      <c r="K2944" s="60"/>
      <c r="L2944" s="60"/>
      <c r="M2944" s="60"/>
      <c r="N2944" s="60"/>
      <c r="O2944" s="60"/>
      <c r="P2944" s="60"/>
      <c r="Q2944" s="60"/>
      <c r="R2944" s="334">
        <v>8504</v>
      </c>
      <c r="S2944" s="319" t="s">
        <v>356</v>
      </c>
      <c r="BE2944" s="60"/>
      <c r="BR2944" s="60"/>
      <c r="BX2944" s="151"/>
      <c r="CB2944" s="151"/>
      <c r="CM2944" s="151"/>
      <c r="CO2944" s="151"/>
      <c r="CT2944" s="151"/>
      <c r="CY2944" s="151"/>
    </row>
    <row r="2945" spans="1:103" x14ac:dyDescent="0.2">
      <c r="A2945" s="60"/>
      <c r="B2945" s="60"/>
      <c r="C2945" s="60"/>
      <c r="D2945" s="60"/>
      <c r="E2945" s="60"/>
      <c r="F2945" s="60"/>
      <c r="G2945" s="60"/>
      <c r="H2945" s="60"/>
      <c r="I2945" s="60"/>
      <c r="J2945" s="60"/>
      <c r="K2945" s="60"/>
      <c r="L2945" s="60"/>
      <c r="M2945" s="60"/>
      <c r="N2945" s="60"/>
      <c r="O2945" s="60"/>
      <c r="P2945" s="60"/>
      <c r="Q2945" s="60"/>
      <c r="R2945" s="334">
        <v>8505</v>
      </c>
      <c r="S2945" s="319" t="s">
        <v>356</v>
      </c>
      <c r="BE2945" s="60"/>
      <c r="BR2945" s="60"/>
      <c r="BX2945" s="151"/>
      <c r="CB2945" s="151"/>
      <c r="CM2945" s="151"/>
      <c r="CO2945" s="151"/>
      <c r="CT2945" s="151"/>
      <c r="CY2945" s="151"/>
    </row>
    <row r="2946" spans="1:103" x14ac:dyDescent="0.2">
      <c r="A2946" s="60"/>
      <c r="B2946" s="60"/>
      <c r="C2946" s="60"/>
      <c r="D2946" s="60"/>
      <c r="E2946" s="60"/>
      <c r="F2946" s="60"/>
      <c r="G2946" s="60"/>
      <c r="H2946" s="60"/>
      <c r="I2946" s="60"/>
      <c r="J2946" s="60"/>
      <c r="K2946" s="60"/>
      <c r="L2946" s="60"/>
      <c r="M2946" s="60"/>
      <c r="N2946" s="60"/>
      <c r="O2946" s="60"/>
      <c r="P2946" s="60"/>
      <c r="Q2946" s="60"/>
      <c r="R2946" s="334">
        <v>8510</v>
      </c>
      <c r="S2946" s="319" t="s">
        <v>356</v>
      </c>
      <c r="BE2946" s="60"/>
      <c r="BR2946" s="60"/>
      <c r="BX2946" s="151"/>
      <c r="CB2946" s="151"/>
      <c r="CM2946" s="151"/>
      <c r="CO2946" s="151"/>
      <c r="CT2946" s="151"/>
      <c r="CY2946" s="151"/>
    </row>
    <row r="2947" spans="1:103" x14ac:dyDescent="0.2">
      <c r="A2947" s="60"/>
      <c r="B2947" s="60"/>
      <c r="C2947" s="60"/>
      <c r="D2947" s="60"/>
      <c r="E2947" s="60"/>
      <c r="F2947" s="60"/>
      <c r="G2947" s="60"/>
      <c r="H2947" s="60"/>
      <c r="I2947" s="60"/>
      <c r="J2947" s="60"/>
      <c r="K2947" s="60"/>
      <c r="L2947" s="60"/>
      <c r="M2947" s="60"/>
      <c r="N2947" s="60"/>
      <c r="O2947" s="60"/>
      <c r="P2947" s="60"/>
      <c r="Q2947" s="60"/>
      <c r="R2947" s="334">
        <v>8511</v>
      </c>
      <c r="S2947" s="319" t="s">
        <v>356</v>
      </c>
      <c r="BE2947" s="60"/>
      <c r="BR2947" s="60"/>
      <c r="BX2947" s="151"/>
      <c r="CB2947" s="151"/>
      <c r="CM2947" s="151"/>
      <c r="CO2947" s="151"/>
      <c r="CT2947" s="151"/>
      <c r="CY2947" s="151"/>
    </row>
    <row r="2948" spans="1:103" x14ac:dyDescent="0.2">
      <c r="A2948" s="60"/>
      <c r="B2948" s="60"/>
      <c r="C2948" s="60"/>
      <c r="D2948" s="60"/>
      <c r="E2948" s="60"/>
      <c r="F2948" s="60"/>
      <c r="G2948" s="60"/>
      <c r="H2948" s="60"/>
      <c r="I2948" s="60"/>
      <c r="J2948" s="60"/>
      <c r="K2948" s="60"/>
      <c r="L2948" s="60"/>
      <c r="M2948" s="60"/>
      <c r="N2948" s="60"/>
      <c r="O2948" s="60"/>
      <c r="P2948" s="60"/>
      <c r="Q2948" s="60"/>
      <c r="R2948" s="334">
        <v>8512</v>
      </c>
      <c r="S2948" s="319" t="s">
        <v>356</v>
      </c>
      <c r="BE2948" s="60"/>
      <c r="BR2948" s="60"/>
      <c r="BX2948" s="151"/>
      <c r="CB2948" s="151"/>
      <c r="CM2948" s="151"/>
      <c r="CO2948" s="151"/>
      <c r="CT2948" s="151"/>
      <c r="CY2948" s="151"/>
    </row>
    <row r="2949" spans="1:103" x14ac:dyDescent="0.2">
      <c r="A2949" s="60"/>
      <c r="B2949" s="60"/>
      <c r="C2949" s="60"/>
      <c r="D2949" s="60"/>
      <c r="E2949" s="60"/>
      <c r="F2949" s="60"/>
      <c r="G2949" s="60"/>
      <c r="H2949" s="60"/>
      <c r="I2949" s="60"/>
      <c r="J2949" s="60"/>
      <c r="K2949" s="60"/>
      <c r="L2949" s="60"/>
      <c r="M2949" s="60"/>
      <c r="N2949" s="60"/>
      <c r="O2949" s="60"/>
      <c r="P2949" s="60"/>
      <c r="Q2949" s="60"/>
      <c r="R2949" s="334">
        <v>8514</v>
      </c>
      <c r="S2949" s="319" t="s">
        <v>356</v>
      </c>
      <c r="BE2949" s="60"/>
      <c r="BR2949" s="60"/>
      <c r="BX2949" s="151"/>
      <c r="CB2949" s="151"/>
      <c r="CM2949" s="151"/>
      <c r="CO2949" s="151"/>
      <c r="CT2949" s="151"/>
      <c r="CY2949" s="151"/>
    </row>
    <row r="2950" spans="1:103" x14ac:dyDescent="0.2">
      <c r="A2950" s="60"/>
      <c r="B2950" s="60"/>
      <c r="C2950" s="60"/>
      <c r="D2950" s="60"/>
      <c r="E2950" s="60"/>
      <c r="F2950" s="60"/>
      <c r="G2950" s="60"/>
      <c r="H2950" s="60"/>
      <c r="I2950" s="60"/>
      <c r="J2950" s="60"/>
      <c r="K2950" s="60"/>
      <c r="L2950" s="60"/>
      <c r="M2950" s="60"/>
      <c r="N2950" s="60"/>
      <c r="O2950" s="60"/>
      <c r="P2950" s="60"/>
      <c r="Q2950" s="60"/>
      <c r="R2950" s="334">
        <v>8515</v>
      </c>
      <c r="S2950" s="319" t="s">
        <v>356</v>
      </c>
      <c r="BE2950" s="60"/>
      <c r="BR2950" s="60"/>
      <c r="BX2950" s="151"/>
      <c r="CB2950" s="151"/>
      <c r="CM2950" s="151"/>
      <c r="CO2950" s="151"/>
      <c r="CT2950" s="151"/>
      <c r="CY2950" s="151"/>
    </row>
    <row r="2951" spans="1:103" x14ac:dyDescent="0.2">
      <c r="A2951" s="60"/>
      <c r="B2951" s="60"/>
      <c r="C2951" s="60"/>
      <c r="D2951" s="60"/>
      <c r="E2951" s="60"/>
      <c r="F2951" s="60"/>
      <c r="G2951" s="60"/>
      <c r="H2951" s="60"/>
      <c r="I2951" s="60"/>
      <c r="J2951" s="60"/>
      <c r="K2951" s="60"/>
      <c r="L2951" s="60"/>
      <c r="M2951" s="60"/>
      <c r="N2951" s="60"/>
      <c r="O2951" s="60"/>
      <c r="P2951" s="60"/>
      <c r="Q2951" s="60"/>
      <c r="R2951" s="334">
        <v>8518</v>
      </c>
      <c r="S2951" s="319" t="s">
        <v>356</v>
      </c>
      <c r="BE2951" s="60"/>
      <c r="BR2951" s="60"/>
      <c r="BX2951" s="151"/>
      <c r="CB2951" s="151"/>
      <c r="CM2951" s="151"/>
      <c r="CO2951" s="151"/>
      <c r="CT2951" s="151"/>
      <c r="CY2951" s="151"/>
    </row>
    <row r="2952" spans="1:103" x14ac:dyDescent="0.2">
      <c r="A2952" s="60"/>
      <c r="B2952" s="60"/>
      <c r="C2952" s="60"/>
      <c r="D2952" s="60"/>
      <c r="E2952" s="60"/>
      <c r="F2952" s="60"/>
      <c r="G2952" s="60"/>
      <c r="H2952" s="60"/>
      <c r="I2952" s="60"/>
      <c r="J2952" s="60"/>
      <c r="K2952" s="60"/>
      <c r="L2952" s="60"/>
      <c r="M2952" s="60"/>
      <c r="N2952" s="60"/>
      <c r="O2952" s="60"/>
      <c r="P2952" s="60"/>
      <c r="Q2952" s="60"/>
      <c r="R2952" s="334">
        <v>8520</v>
      </c>
      <c r="S2952" s="319" t="s">
        <v>356</v>
      </c>
      <c r="BE2952" s="60"/>
      <c r="BR2952" s="60"/>
      <c r="BX2952" s="151"/>
      <c r="CB2952" s="151"/>
      <c r="CM2952" s="151"/>
      <c r="CO2952" s="151"/>
      <c r="CT2952" s="151"/>
      <c r="CY2952" s="151"/>
    </row>
    <row r="2953" spans="1:103" x14ac:dyDescent="0.2">
      <c r="A2953" s="60"/>
      <c r="B2953" s="60"/>
      <c r="C2953" s="60"/>
      <c r="D2953" s="60"/>
      <c r="E2953" s="60"/>
      <c r="F2953" s="60"/>
      <c r="G2953" s="60"/>
      <c r="H2953" s="60"/>
      <c r="I2953" s="60"/>
      <c r="J2953" s="60"/>
      <c r="K2953" s="60"/>
      <c r="L2953" s="60"/>
      <c r="M2953" s="60"/>
      <c r="N2953" s="60"/>
      <c r="O2953" s="60"/>
      <c r="P2953" s="60"/>
      <c r="Q2953" s="60"/>
      <c r="R2953" s="334">
        <v>8525</v>
      </c>
      <c r="S2953" s="319" t="s">
        <v>356</v>
      </c>
      <c r="BE2953" s="60"/>
      <c r="BR2953" s="60"/>
      <c r="BX2953" s="151"/>
      <c r="CB2953" s="151"/>
      <c r="CM2953" s="151"/>
      <c r="CO2953" s="151"/>
      <c r="CT2953" s="151"/>
      <c r="CY2953" s="151"/>
    </row>
    <row r="2954" spans="1:103" x14ac:dyDescent="0.2">
      <c r="A2954" s="60"/>
      <c r="B2954" s="60"/>
      <c r="C2954" s="60"/>
      <c r="D2954" s="60"/>
      <c r="E2954" s="60"/>
      <c r="F2954" s="60"/>
      <c r="G2954" s="60"/>
      <c r="H2954" s="60"/>
      <c r="I2954" s="60"/>
      <c r="J2954" s="60"/>
      <c r="K2954" s="60"/>
      <c r="L2954" s="60"/>
      <c r="M2954" s="60"/>
      <c r="N2954" s="60"/>
      <c r="O2954" s="60"/>
      <c r="P2954" s="60"/>
      <c r="Q2954" s="60"/>
      <c r="R2954" s="334">
        <v>8526</v>
      </c>
      <c r="S2954" s="319" t="s">
        <v>356</v>
      </c>
      <c r="BE2954" s="60"/>
      <c r="BR2954" s="60"/>
      <c r="BX2954" s="151"/>
      <c r="CB2954" s="151"/>
      <c r="CM2954" s="151"/>
      <c r="CO2954" s="151"/>
      <c r="CT2954" s="151"/>
      <c r="CY2954" s="151"/>
    </row>
    <row r="2955" spans="1:103" x14ac:dyDescent="0.2">
      <c r="A2955" s="60"/>
      <c r="B2955" s="60"/>
      <c r="C2955" s="60"/>
      <c r="D2955" s="60"/>
      <c r="E2955" s="60"/>
      <c r="F2955" s="60"/>
      <c r="G2955" s="60"/>
      <c r="H2955" s="60"/>
      <c r="I2955" s="60"/>
      <c r="J2955" s="60"/>
      <c r="K2955" s="60"/>
      <c r="L2955" s="60"/>
      <c r="M2955" s="60"/>
      <c r="N2955" s="60"/>
      <c r="O2955" s="60"/>
      <c r="P2955" s="60"/>
      <c r="Q2955" s="60"/>
      <c r="R2955" s="334">
        <v>8527</v>
      </c>
      <c r="S2955" s="319" t="s">
        <v>356</v>
      </c>
      <c r="BE2955" s="60"/>
      <c r="BR2955" s="60"/>
      <c r="BX2955" s="151"/>
      <c r="CB2955" s="151"/>
      <c r="CM2955" s="151"/>
      <c r="CO2955" s="151"/>
      <c r="CT2955" s="151"/>
      <c r="CY2955" s="151"/>
    </row>
    <row r="2956" spans="1:103" x14ac:dyDescent="0.2">
      <c r="A2956" s="60"/>
      <c r="B2956" s="60"/>
      <c r="C2956" s="60"/>
      <c r="D2956" s="60"/>
      <c r="E2956" s="60"/>
      <c r="F2956" s="60"/>
      <c r="G2956" s="60"/>
      <c r="H2956" s="60"/>
      <c r="I2956" s="60"/>
      <c r="J2956" s="60"/>
      <c r="K2956" s="60"/>
      <c r="L2956" s="60"/>
      <c r="M2956" s="60"/>
      <c r="N2956" s="60"/>
      <c r="O2956" s="60"/>
      <c r="P2956" s="60"/>
      <c r="Q2956" s="60"/>
      <c r="R2956" s="334">
        <v>8528</v>
      </c>
      <c r="S2956" s="319" t="s">
        <v>356</v>
      </c>
      <c r="BE2956" s="60"/>
      <c r="BR2956" s="60"/>
      <c r="BX2956" s="151"/>
      <c r="CB2956" s="151"/>
      <c r="CM2956" s="151"/>
      <c r="CO2956" s="151"/>
      <c r="CT2956" s="151"/>
      <c r="CY2956" s="151"/>
    </row>
    <row r="2957" spans="1:103" x14ac:dyDescent="0.2">
      <c r="A2957" s="60"/>
      <c r="B2957" s="60"/>
      <c r="C2957" s="60"/>
      <c r="D2957" s="60"/>
      <c r="E2957" s="60"/>
      <c r="F2957" s="60"/>
      <c r="G2957" s="60"/>
      <c r="H2957" s="60"/>
      <c r="I2957" s="60"/>
      <c r="J2957" s="60"/>
      <c r="K2957" s="60"/>
      <c r="L2957" s="60"/>
      <c r="M2957" s="60"/>
      <c r="N2957" s="60"/>
      <c r="O2957" s="60"/>
      <c r="P2957" s="60"/>
      <c r="Q2957" s="60"/>
      <c r="R2957" s="334">
        <v>8530</v>
      </c>
      <c r="S2957" s="319" t="s">
        <v>356</v>
      </c>
      <c r="BE2957" s="60"/>
      <c r="BR2957" s="60"/>
      <c r="BX2957" s="151"/>
      <c r="CB2957" s="151"/>
      <c r="CM2957" s="151"/>
      <c r="CO2957" s="151"/>
      <c r="CT2957" s="151"/>
      <c r="CY2957" s="151"/>
    </row>
    <row r="2958" spans="1:103" x14ac:dyDescent="0.2">
      <c r="A2958" s="60"/>
      <c r="B2958" s="60"/>
      <c r="C2958" s="60"/>
      <c r="D2958" s="60"/>
      <c r="E2958" s="60"/>
      <c r="F2958" s="60"/>
      <c r="G2958" s="60"/>
      <c r="H2958" s="60"/>
      <c r="I2958" s="60"/>
      <c r="J2958" s="60"/>
      <c r="K2958" s="60"/>
      <c r="L2958" s="60"/>
      <c r="M2958" s="60"/>
      <c r="N2958" s="60"/>
      <c r="O2958" s="60"/>
      <c r="P2958" s="60"/>
      <c r="Q2958" s="60"/>
      <c r="R2958" s="334">
        <v>8533</v>
      </c>
      <c r="S2958" s="319" t="s">
        <v>356</v>
      </c>
      <c r="BE2958" s="60"/>
      <c r="BR2958" s="60"/>
      <c r="BX2958" s="151"/>
      <c r="CB2958" s="151"/>
      <c r="CM2958" s="151"/>
      <c r="CO2958" s="151"/>
      <c r="CT2958" s="151"/>
      <c r="CY2958" s="151"/>
    </row>
    <row r="2959" spans="1:103" x14ac:dyDescent="0.2">
      <c r="A2959" s="60"/>
      <c r="B2959" s="60"/>
      <c r="C2959" s="60"/>
      <c r="D2959" s="60"/>
      <c r="E2959" s="60"/>
      <c r="F2959" s="60"/>
      <c r="G2959" s="60"/>
      <c r="H2959" s="60"/>
      <c r="I2959" s="60"/>
      <c r="J2959" s="60"/>
      <c r="K2959" s="60"/>
      <c r="L2959" s="60"/>
      <c r="M2959" s="60"/>
      <c r="N2959" s="60"/>
      <c r="O2959" s="60"/>
      <c r="P2959" s="60"/>
      <c r="Q2959" s="60"/>
      <c r="R2959" s="334">
        <v>8534</v>
      </c>
      <c r="S2959" s="319" t="s">
        <v>356</v>
      </c>
      <c r="BE2959" s="60"/>
      <c r="BR2959" s="60"/>
      <c r="BX2959" s="151"/>
      <c r="CB2959" s="151"/>
      <c r="CM2959" s="151"/>
      <c r="CO2959" s="151"/>
      <c r="CT2959" s="151"/>
      <c r="CY2959" s="151"/>
    </row>
    <row r="2960" spans="1:103" x14ac:dyDescent="0.2">
      <c r="A2960" s="60"/>
      <c r="B2960" s="60"/>
      <c r="C2960" s="60"/>
      <c r="D2960" s="60"/>
      <c r="E2960" s="60"/>
      <c r="F2960" s="60"/>
      <c r="G2960" s="60"/>
      <c r="H2960" s="60"/>
      <c r="I2960" s="60"/>
      <c r="J2960" s="60"/>
      <c r="K2960" s="60"/>
      <c r="L2960" s="60"/>
      <c r="M2960" s="60"/>
      <c r="N2960" s="60"/>
      <c r="O2960" s="60"/>
      <c r="P2960" s="60"/>
      <c r="Q2960" s="60"/>
      <c r="R2960" s="334">
        <v>8535</v>
      </c>
      <c r="S2960" s="319" t="s">
        <v>356</v>
      </c>
      <c r="BE2960" s="60"/>
      <c r="BR2960" s="60"/>
      <c r="BX2960" s="151"/>
      <c r="CB2960" s="151"/>
      <c r="CM2960" s="151"/>
      <c r="CO2960" s="151"/>
      <c r="CT2960" s="151"/>
      <c r="CY2960" s="151"/>
    </row>
    <row r="2961" spans="1:103" x14ac:dyDescent="0.2">
      <c r="A2961" s="60"/>
      <c r="B2961" s="60"/>
      <c r="C2961" s="60"/>
      <c r="D2961" s="60"/>
      <c r="E2961" s="60"/>
      <c r="F2961" s="60"/>
      <c r="G2961" s="60"/>
      <c r="H2961" s="60"/>
      <c r="I2961" s="60"/>
      <c r="J2961" s="60"/>
      <c r="K2961" s="60"/>
      <c r="L2961" s="60"/>
      <c r="M2961" s="60"/>
      <c r="N2961" s="60"/>
      <c r="O2961" s="60"/>
      <c r="P2961" s="60"/>
      <c r="Q2961" s="60"/>
      <c r="R2961" s="334">
        <v>8536</v>
      </c>
      <c r="S2961" s="319" t="s">
        <v>356</v>
      </c>
      <c r="BE2961" s="60"/>
      <c r="BR2961" s="60"/>
      <c r="BX2961" s="151"/>
      <c r="CB2961" s="151"/>
      <c r="CM2961" s="151"/>
      <c r="CO2961" s="151"/>
      <c r="CT2961" s="151"/>
      <c r="CY2961" s="151"/>
    </row>
    <row r="2962" spans="1:103" x14ac:dyDescent="0.2">
      <c r="A2962" s="60"/>
      <c r="B2962" s="60"/>
      <c r="C2962" s="60"/>
      <c r="D2962" s="60"/>
      <c r="E2962" s="60"/>
      <c r="F2962" s="60"/>
      <c r="G2962" s="60"/>
      <c r="H2962" s="60"/>
      <c r="I2962" s="60"/>
      <c r="J2962" s="60"/>
      <c r="K2962" s="60"/>
      <c r="L2962" s="60"/>
      <c r="M2962" s="60"/>
      <c r="N2962" s="60"/>
      <c r="O2962" s="60"/>
      <c r="P2962" s="60"/>
      <c r="Q2962" s="60"/>
      <c r="R2962" s="334">
        <v>8540</v>
      </c>
      <c r="S2962" s="319" t="s">
        <v>356</v>
      </c>
      <c r="BE2962" s="60"/>
      <c r="BR2962" s="60"/>
      <c r="BX2962" s="151"/>
      <c r="CB2962" s="151"/>
      <c r="CM2962" s="151"/>
      <c r="CO2962" s="151"/>
      <c r="CT2962" s="151"/>
      <c r="CY2962" s="151"/>
    </row>
    <row r="2963" spans="1:103" x14ac:dyDescent="0.2">
      <c r="A2963" s="60"/>
      <c r="B2963" s="60"/>
      <c r="C2963" s="60"/>
      <c r="D2963" s="60"/>
      <c r="E2963" s="60"/>
      <c r="F2963" s="60"/>
      <c r="G2963" s="60"/>
      <c r="H2963" s="60"/>
      <c r="I2963" s="60"/>
      <c r="J2963" s="60"/>
      <c r="K2963" s="60"/>
      <c r="L2963" s="60"/>
      <c r="M2963" s="60"/>
      <c r="N2963" s="60"/>
      <c r="O2963" s="60"/>
      <c r="P2963" s="60"/>
      <c r="Q2963" s="60"/>
      <c r="R2963" s="334">
        <v>8541</v>
      </c>
      <c r="S2963" s="319" t="s">
        <v>356</v>
      </c>
      <c r="BE2963" s="60"/>
      <c r="BR2963" s="60"/>
      <c r="BX2963" s="151"/>
      <c r="CB2963" s="151"/>
      <c r="CM2963" s="151"/>
      <c r="CO2963" s="151"/>
      <c r="CT2963" s="151"/>
      <c r="CY2963" s="151"/>
    </row>
    <row r="2964" spans="1:103" x14ac:dyDescent="0.2">
      <c r="A2964" s="60"/>
      <c r="B2964" s="60"/>
      <c r="C2964" s="60"/>
      <c r="D2964" s="60"/>
      <c r="E2964" s="60"/>
      <c r="F2964" s="60"/>
      <c r="G2964" s="60"/>
      <c r="H2964" s="60"/>
      <c r="I2964" s="60"/>
      <c r="J2964" s="60"/>
      <c r="K2964" s="60"/>
      <c r="L2964" s="60"/>
      <c r="M2964" s="60"/>
      <c r="N2964" s="60"/>
      <c r="O2964" s="60"/>
      <c r="P2964" s="60"/>
      <c r="Q2964" s="60"/>
      <c r="R2964" s="334">
        <v>8542</v>
      </c>
      <c r="S2964" s="319" t="s">
        <v>356</v>
      </c>
      <c r="BE2964" s="60"/>
      <c r="BR2964" s="60"/>
      <c r="BX2964" s="151"/>
      <c r="CB2964" s="151"/>
      <c r="CM2964" s="151"/>
      <c r="CO2964" s="151"/>
      <c r="CT2964" s="151"/>
      <c r="CY2964" s="151"/>
    </row>
    <row r="2965" spans="1:103" x14ac:dyDescent="0.2">
      <c r="A2965" s="60"/>
      <c r="B2965" s="60"/>
      <c r="C2965" s="60"/>
      <c r="D2965" s="60"/>
      <c r="E2965" s="60"/>
      <c r="F2965" s="60"/>
      <c r="G2965" s="60"/>
      <c r="H2965" s="60"/>
      <c r="I2965" s="60"/>
      <c r="J2965" s="60"/>
      <c r="K2965" s="60"/>
      <c r="L2965" s="60"/>
      <c r="M2965" s="60"/>
      <c r="N2965" s="60"/>
      <c r="O2965" s="60"/>
      <c r="P2965" s="60"/>
      <c r="Q2965" s="60"/>
      <c r="R2965" s="334">
        <v>8543</v>
      </c>
      <c r="S2965" s="319" t="s">
        <v>356</v>
      </c>
      <c r="BE2965" s="60"/>
      <c r="BR2965" s="60"/>
      <c r="BX2965" s="151"/>
      <c r="CB2965" s="151"/>
      <c r="CM2965" s="151"/>
      <c r="CO2965" s="151"/>
      <c r="CT2965" s="151"/>
      <c r="CY2965" s="151"/>
    </row>
    <row r="2966" spans="1:103" x14ac:dyDescent="0.2">
      <c r="A2966" s="60"/>
      <c r="B2966" s="60"/>
      <c r="C2966" s="60"/>
      <c r="D2966" s="60"/>
      <c r="E2966" s="60"/>
      <c r="F2966" s="60"/>
      <c r="G2966" s="60"/>
      <c r="H2966" s="60"/>
      <c r="I2966" s="60"/>
      <c r="J2966" s="60"/>
      <c r="K2966" s="60"/>
      <c r="L2966" s="60"/>
      <c r="M2966" s="60"/>
      <c r="N2966" s="60"/>
      <c r="O2966" s="60"/>
      <c r="P2966" s="60"/>
      <c r="Q2966" s="60"/>
      <c r="R2966" s="334">
        <v>8544</v>
      </c>
      <c r="S2966" s="319" t="s">
        <v>356</v>
      </c>
      <c r="BE2966" s="60"/>
      <c r="BR2966" s="60"/>
      <c r="BX2966" s="151"/>
      <c r="CB2966" s="151"/>
      <c r="CM2966" s="151"/>
      <c r="CO2966" s="151"/>
      <c r="CT2966" s="151"/>
      <c r="CY2966" s="151"/>
    </row>
    <row r="2967" spans="1:103" x14ac:dyDescent="0.2">
      <c r="A2967" s="60"/>
      <c r="B2967" s="60"/>
      <c r="C2967" s="60"/>
      <c r="D2967" s="60"/>
      <c r="E2967" s="60"/>
      <c r="F2967" s="60"/>
      <c r="G2967" s="60"/>
      <c r="H2967" s="60"/>
      <c r="I2967" s="60"/>
      <c r="J2967" s="60"/>
      <c r="K2967" s="60"/>
      <c r="L2967" s="60"/>
      <c r="M2967" s="60"/>
      <c r="N2967" s="60"/>
      <c r="O2967" s="60"/>
      <c r="P2967" s="60"/>
      <c r="Q2967" s="60"/>
      <c r="R2967" s="334">
        <v>8550</v>
      </c>
      <c r="S2967" s="319" t="s">
        <v>356</v>
      </c>
      <c r="BE2967" s="60"/>
      <c r="BR2967" s="60"/>
      <c r="BX2967" s="151"/>
      <c r="CB2967" s="151"/>
      <c r="CM2967" s="151"/>
      <c r="CO2967" s="151"/>
      <c r="CT2967" s="151"/>
      <c r="CY2967" s="151"/>
    </row>
    <row r="2968" spans="1:103" x14ac:dyDescent="0.2">
      <c r="A2968" s="60"/>
      <c r="B2968" s="60"/>
      <c r="C2968" s="60"/>
      <c r="D2968" s="60"/>
      <c r="E2968" s="60"/>
      <c r="F2968" s="60"/>
      <c r="G2968" s="60"/>
      <c r="H2968" s="60"/>
      <c r="I2968" s="60"/>
      <c r="J2968" s="60"/>
      <c r="K2968" s="60"/>
      <c r="L2968" s="60"/>
      <c r="M2968" s="60"/>
      <c r="N2968" s="60"/>
      <c r="O2968" s="60"/>
      <c r="P2968" s="60"/>
      <c r="Q2968" s="60"/>
      <c r="R2968" s="334">
        <v>8551</v>
      </c>
      <c r="S2968" s="319" t="s">
        <v>356</v>
      </c>
      <c r="BE2968" s="60"/>
      <c r="BR2968" s="60"/>
      <c r="BX2968" s="151"/>
      <c r="CB2968" s="151"/>
      <c r="CM2968" s="151"/>
      <c r="CO2968" s="151"/>
      <c r="CT2968" s="151"/>
      <c r="CY2968" s="151"/>
    </row>
    <row r="2969" spans="1:103" x14ac:dyDescent="0.2">
      <c r="A2969" s="60"/>
      <c r="B2969" s="60"/>
      <c r="C2969" s="60"/>
      <c r="D2969" s="60"/>
      <c r="E2969" s="60"/>
      <c r="F2969" s="60"/>
      <c r="G2969" s="60"/>
      <c r="H2969" s="60"/>
      <c r="I2969" s="60"/>
      <c r="J2969" s="60"/>
      <c r="K2969" s="60"/>
      <c r="L2969" s="60"/>
      <c r="M2969" s="60"/>
      <c r="N2969" s="60"/>
      <c r="O2969" s="60"/>
      <c r="P2969" s="60"/>
      <c r="Q2969" s="60"/>
      <c r="R2969" s="334">
        <v>8553</v>
      </c>
      <c r="S2969" s="319" t="s">
        <v>356</v>
      </c>
      <c r="BE2969" s="60"/>
      <c r="BR2969" s="60"/>
      <c r="BX2969" s="151"/>
      <c r="CB2969" s="151"/>
      <c r="CM2969" s="151"/>
      <c r="CO2969" s="151"/>
      <c r="CT2969" s="151"/>
      <c r="CY2969" s="151"/>
    </row>
    <row r="2970" spans="1:103" x14ac:dyDescent="0.2">
      <c r="A2970" s="60"/>
      <c r="B2970" s="60"/>
      <c r="C2970" s="60"/>
      <c r="D2970" s="60"/>
      <c r="E2970" s="60"/>
      <c r="F2970" s="60"/>
      <c r="G2970" s="60"/>
      <c r="H2970" s="60"/>
      <c r="I2970" s="60"/>
      <c r="J2970" s="60"/>
      <c r="K2970" s="60"/>
      <c r="L2970" s="60"/>
      <c r="M2970" s="60"/>
      <c r="N2970" s="60"/>
      <c r="O2970" s="60"/>
      <c r="P2970" s="60"/>
      <c r="Q2970" s="60"/>
      <c r="R2970" s="334">
        <v>8554</v>
      </c>
      <c r="S2970" s="319" t="s">
        <v>356</v>
      </c>
      <c r="BE2970" s="60"/>
      <c r="BR2970" s="60"/>
      <c r="BX2970" s="151"/>
      <c r="CB2970" s="151"/>
      <c r="CM2970" s="151"/>
      <c r="CO2970" s="151"/>
      <c r="CT2970" s="151"/>
      <c r="CY2970" s="151"/>
    </row>
    <row r="2971" spans="1:103" x14ac:dyDescent="0.2">
      <c r="A2971" s="60"/>
      <c r="B2971" s="60"/>
      <c r="C2971" s="60"/>
      <c r="D2971" s="60"/>
      <c r="E2971" s="60"/>
      <c r="F2971" s="60"/>
      <c r="G2971" s="60"/>
      <c r="H2971" s="60"/>
      <c r="I2971" s="60"/>
      <c r="J2971" s="60"/>
      <c r="K2971" s="60"/>
      <c r="L2971" s="60"/>
      <c r="M2971" s="60"/>
      <c r="N2971" s="60"/>
      <c r="O2971" s="60"/>
      <c r="P2971" s="60"/>
      <c r="Q2971" s="60"/>
      <c r="R2971" s="334">
        <v>8555</v>
      </c>
      <c r="S2971" s="319" t="s">
        <v>356</v>
      </c>
      <c r="BE2971" s="60"/>
      <c r="BR2971" s="60"/>
      <c r="BX2971" s="151"/>
      <c r="CB2971" s="151"/>
      <c r="CM2971" s="151"/>
      <c r="CO2971" s="151"/>
      <c r="CT2971" s="151"/>
      <c r="CY2971" s="151"/>
    </row>
    <row r="2972" spans="1:103" x14ac:dyDescent="0.2">
      <c r="A2972" s="60"/>
      <c r="B2972" s="60"/>
      <c r="C2972" s="60"/>
      <c r="D2972" s="60"/>
      <c r="E2972" s="60"/>
      <c r="F2972" s="60"/>
      <c r="G2972" s="60"/>
      <c r="H2972" s="60"/>
      <c r="I2972" s="60"/>
      <c r="J2972" s="60"/>
      <c r="K2972" s="60"/>
      <c r="L2972" s="60"/>
      <c r="M2972" s="60"/>
      <c r="N2972" s="60"/>
      <c r="O2972" s="60"/>
      <c r="P2972" s="60"/>
      <c r="Q2972" s="60"/>
      <c r="R2972" s="334">
        <v>8556</v>
      </c>
      <c r="S2972" s="319" t="s">
        <v>356</v>
      </c>
      <c r="BE2972" s="60"/>
      <c r="BR2972" s="60"/>
      <c r="BX2972" s="151"/>
      <c r="CB2972" s="151"/>
      <c r="CM2972" s="151"/>
      <c r="CO2972" s="151"/>
      <c r="CT2972" s="151"/>
      <c r="CY2972" s="151"/>
    </row>
    <row r="2973" spans="1:103" x14ac:dyDescent="0.2">
      <c r="A2973" s="60"/>
      <c r="B2973" s="60"/>
      <c r="C2973" s="60"/>
      <c r="D2973" s="60"/>
      <c r="E2973" s="60"/>
      <c r="F2973" s="60"/>
      <c r="G2973" s="60"/>
      <c r="H2973" s="60"/>
      <c r="I2973" s="60"/>
      <c r="J2973" s="60"/>
      <c r="K2973" s="60"/>
      <c r="L2973" s="60"/>
      <c r="M2973" s="60"/>
      <c r="N2973" s="60"/>
      <c r="O2973" s="60"/>
      <c r="P2973" s="60"/>
      <c r="Q2973" s="60"/>
      <c r="R2973" s="334">
        <v>8557</v>
      </c>
      <c r="S2973" s="319" t="s">
        <v>356</v>
      </c>
      <c r="BE2973" s="60"/>
      <c r="BR2973" s="60"/>
      <c r="BX2973" s="151"/>
      <c r="CB2973" s="151"/>
      <c r="CM2973" s="151"/>
      <c r="CO2973" s="151"/>
      <c r="CT2973" s="151"/>
      <c r="CY2973" s="151"/>
    </row>
    <row r="2974" spans="1:103" x14ac:dyDescent="0.2">
      <c r="A2974" s="60"/>
      <c r="B2974" s="60"/>
      <c r="C2974" s="60"/>
      <c r="D2974" s="60"/>
      <c r="E2974" s="60"/>
      <c r="F2974" s="60"/>
      <c r="G2974" s="60"/>
      <c r="H2974" s="60"/>
      <c r="I2974" s="60"/>
      <c r="J2974" s="60"/>
      <c r="K2974" s="60"/>
      <c r="L2974" s="60"/>
      <c r="M2974" s="60"/>
      <c r="N2974" s="60"/>
      <c r="O2974" s="60"/>
      <c r="P2974" s="60"/>
      <c r="Q2974" s="60"/>
      <c r="R2974" s="334">
        <v>8558</v>
      </c>
      <c r="S2974" s="319" t="s">
        <v>356</v>
      </c>
      <c r="BE2974" s="60"/>
      <c r="BR2974" s="60"/>
      <c r="BX2974" s="151"/>
      <c r="CB2974" s="151"/>
      <c r="CM2974" s="151"/>
      <c r="CO2974" s="151"/>
      <c r="CT2974" s="151"/>
      <c r="CY2974" s="151"/>
    </row>
    <row r="2975" spans="1:103" x14ac:dyDescent="0.2">
      <c r="A2975" s="60"/>
      <c r="B2975" s="60"/>
      <c r="C2975" s="60"/>
      <c r="D2975" s="60"/>
      <c r="E2975" s="60"/>
      <c r="F2975" s="60"/>
      <c r="G2975" s="60"/>
      <c r="H2975" s="60"/>
      <c r="I2975" s="60"/>
      <c r="J2975" s="60"/>
      <c r="K2975" s="60"/>
      <c r="L2975" s="60"/>
      <c r="M2975" s="60"/>
      <c r="N2975" s="60"/>
      <c r="O2975" s="60"/>
      <c r="P2975" s="60"/>
      <c r="Q2975" s="60"/>
      <c r="R2975" s="334">
        <v>8559</v>
      </c>
      <c r="S2975" s="319" t="s">
        <v>356</v>
      </c>
      <c r="BE2975" s="60"/>
      <c r="BR2975" s="60"/>
      <c r="BX2975" s="151"/>
      <c r="CB2975" s="151"/>
      <c r="CM2975" s="151"/>
      <c r="CO2975" s="151"/>
      <c r="CT2975" s="151"/>
      <c r="CY2975" s="151"/>
    </row>
    <row r="2976" spans="1:103" x14ac:dyDescent="0.2">
      <c r="A2976" s="60"/>
      <c r="B2976" s="60"/>
      <c r="C2976" s="60"/>
      <c r="D2976" s="60"/>
      <c r="E2976" s="60"/>
      <c r="F2976" s="60"/>
      <c r="G2976" s="60"/>
      <c r="H2976" s="60"/>
      <c r="I2976" s="60"/>
      <c r="J2976" s="60"/>
      <c r="K2976" s="60"/>
      <c r="L2976" s="60"/>
      <c r="M2976" s="60"/>
      <c r="N2976" s="60"/>
      <c r="O2976" s="60"/>
      <c r="P2976" s="60"/>
      <c r="Q2976" s="60"/>
      <c r="R2976" s="334">
        <v>8560</v>
      </c>
      <c r="S2976" s="319" t="s">
        <v>356</v>
      </c>
      <c r="BE2976" s="60"/>
      <c r="BR2976" s="60"/>
      <c r="BX2976" s="151"/>
      <c r="CB2976" s="151"/>
      <c r="CM2976" s="151"/>
      <c r="CO2976" s="151"/>
      <c r="CT2976" s="151"/>
      <c r="CY2976" s="151"/>
    </row>
    <row r="2977" spans="1:103" x14ac:dyDescent="0.2">
      <c r="A2977" s="60"/>
      <c r="B2977" s="60"/>
      <c r="C2977" s="60"/>
      <c r="D2977" s="60"/>
      <c r="E2977" s="60"/>
      <c r="F2977" s="60"/>
      <c r="G2977" s="60"/>
      <c r="H2977" s="60"/>
      <c r="I2977" s="60"/>
      <c r="J2977" s="60"/>
      <c r="K2977" s="60"/>
      <c r="L2977" s="60"/>
      <c r="M2977" s="60"/>
      <c r="N2977" s="60"/>
      <c r="O2977" s="60"/>
      <c r="P2977" s="60"/>
      <c r="Q2977" s="60"/>
      <c r="R2977" s="334">
        <v>8561</v>
      </c>
      <c r="S2977" s="319" t="s">
        <v>356</v>
      </c>
      <c r="BE2977" s="60"/>
      <c r="BR2977" s="60"/>
      <c r="BX2977" s="151"/>
      <c r="CB2977" s="151"/>
      <c r="CM2977" s="151"/>
      <c r="CO2977" s="151"/>
      <c r="CT2977" s="151"/>
      <c r="CY2977" s="151"/>
    </row>
    <row r="2978" spans="1:103" x14ac:dyDescent="0.2">
      <c r="A2978" s="60"/>
      <c r="B2978" s="60"/>
      <c r="C2978" s="60"/>
      <c r="D2978" s="60"/>
      <c r="E2978" s="60"/>
      <c r="F2978" s="60"/>
      <c r="G2978" s="60"/>
      <c r="H2978" s="60"/>
      <c r="I2978" s="60"/>
      <c r="J2978" s="60"/>
      <c r="K2978" s="60"/>
      <c r="L2978" s="60"/>
      <c r="M2978" s="60"/>
      <c r="N2978" s="60"/>
      <c r="O2978" s="60"/>
      <c r="P2978" s="60"/>
      <c r="Q2978" s="60"/>
      <c r="R2978" s="334">
        <v>8562</v>
      </c>
      <c r="S2978" s="319" t="s">
        <v>356</v>
      </c>
      <c r="BE2978" s="60"/>
      <c r="BR2978" s="60"/>
      <c r="BX2978" s="151"/>
      <c r="CB2978" s="151"/>
      <c r="CM2978" s="151"/>
      <c r="CO2978" s="151"/>
      <c r="CT2978" s="151"/>
      <c r="CY2978" s="151"/>
    </row>
    <row r="2979" spans="1:103" x14ac:dyDescent="0.2">
      <c r="A2979" s="60"/>
      <c r="B2979" s="60"/>
      <c r="C2979" s="60"/>
      <c r="D2979" s="60"/>
      <c r="E2979" s="60"/>
      <c r="F2979" s="60"/>
      <c r="G2979" s="60"/>
      <c r="H2979" s="60"/>
      <c r="I2979" s="60"/>
      <c r="J2979" s="60"/>
      <c r="K2979" s="60"/>
      <c r="L2979" s="60"/>
      <c r="M2979" s="60"/>
      <c r="N2979" s="60"/>
      <c r="O2979" s="60"/>
      <c r="P2979" s="60"/>
      <c r="Q2979" s="60"/>
      <c r="R2979" s="334">
        <v>8601</v>
      </c>
      <c r="S2979" s="319" t="s">
        <v>356</v>
      </c>
      <c r="BE2979" s="60"/>
      <c r="BR2979" s="60"/>
      <c r="BX2979" s="151"/>
      <c r="CB2979" s="151"/>
      <c r="CM2979" s="151"/>
      <c r="CO2979" s="151"/>
      <c r="CT2979" s="151"/>
      <c r="CY2979" s="151"/>
    </row>
    <row r="2980" spans="1:103" x14ac:dyDescent="0.2">
      <c r="A2980" s="60"/>
      <c r="B2980" s="60"/>
      <c r="C2980" s="60"/>
      <c r="D2980" s="60"/>
      <c r="E2980" s="60"/>
      <c r="F2980" s="60"/>
      <c r="G2980" s="60"/>
      <c r="H2980" s="60"/>
      <c r="I2980" s="60"/>
      <c r="J2980" s="60"/>
      <c r="K2980" s="60"/>
      <c r="L2980" s="60"/>
      <c r="M2980" s="60"/>
      <c r="N2980" s="60"/>
      <c r="O2980" s="60"/>
      <c r="P2980" s="60"/>
      <c r="Q2980" s="60"/>
      <c r="R2980" s="334">
        <v>8602</v>
      </c>
      <c r="S2980" s="319" t="s">
        <v>356</v>
      </c>
      <c r="BE2980" s="60"/>
      <c r="BR2980" s="60"/>
      <c r="BX2980" s="151"/>
      <c r="CB2980" s="151"/>
      <c r="CM2980" s="151"/>
      <c r="CO2980" s="151"/>
      <c r="CT2980" s="151"/>
      <c r="CY2980" s="151"/>
    </row>
    <row r="2981" spans="1:103" x14ac:dyDescent="0.2">
      <c r="A2981" s="60"/>
      <c r="B2981" s="60"/>
      <c r="C2981" s="60"/>
      <c r="D2981" s="60"/>
      <c r="E2981" s="60"/>
      <c r="F2981" s="60"/>
      <c r="G2981" s="60"/>
      <c r="H2981" s="60"/>
      <c r="I2981" s="60"/>
      <c r="J2981" s="60"/>
      <c r="K2981" s="60"/>
      <c r="L2981" s="60"/>
      <c r="M2981" s="60"/>
      <c r="N2981" s="60"/>
      <c r="O2981" s="60"/>
      <c r="P2981" s="60"/>
      <c r="Q2981" s="60"/>
      <c r="R2981" s="334">
        <v>8603</v>
      </c>
      <c r="S2981" s="319" t="s">
        <v>356</v>
      </c>
      <c r="BE2981" s="60"/>
      <c r="BR2981" s="60"/>
      <c r="BX2981" s="151"/>
      <c r="CB2981" s="151"/>
      <c r="CM2981" s="151"/>
      <c r="CO2981" s="151"/>
      <c r="CT2981" s="151"/>
      <c r="CY2981" s="151"/>
    </row>
    <row r="2982" spans="1:103" x14ac:dyDescent="0.2">
      <c r="A2982" s="60"/>
      <c r="B2982" s="60"/>
      <c r="C2982" s="60"/>
      <c r="D2982" s="60"/>
      <c r="E2982" s="60"/>
      <c r="F2982" s="60"/>
      <c r="G2982" s="60"/>
      <c r="H2982" s="60"/>
      <c r="I2982" s="60"/>
      <c r="J2982" s="60"/>
      <c r="K2982" s="60"/>
      <c r="L2982" s="60"/>
      <c r="M2982" s="60"/>
      <c r="N2982" s="60"/>
      <c r="O2982" s="60"/>
      <c r="P2982" s="60"/>
      <c r="Q2982" s="60"/>
      <c r="R2982" s="334">
        <v>8604</v>
      </c>
      <c r="S2982" s="319" t="s">
        <v>356</v>
      </c>
      <c r="BE2982" s="60"/>
      <c r="BR2982" s="60"/>
      <c r="BX2982" s="151"/>
      <c r="CB2982" s="151"/>
      <c r="CM2982" s="151"/>
      <c r="CO2982" s="151"/>
      <c r="CT2982" s="151"/>
      <c r="CY2982" s="151"/>
    </row>
    <row r="2983" spans="1:103" x14ac:dyDescent="0.2">
      <c r="A2983" s="60"/>
      <c r="B2983" s="60"/>
      <c r="C2983" s="60"/>
      <c r="D2983" s="60"/>
      <c r="E2983" s="60"/>
      <c r="F2983" s="60"/>
      <c r="G2983" s="60"/>
      <c r="H2983" s="60"/>
      <c r="I2983" s="60"/>
      <c r="J2983" s="60"/>
      <c r="K2983" s="60"/>
      <c r="L2983" s="60"/>
      <c r="M2983" s="60"/>
      <c r="N2983" s="60"/>
      <c r="O2983" s="60"/>
      <c r="P2983" s="60"/>
      <c r="Q2983" s="60"/>
      <c r="R2983" s="334">
        <v>8605</v>
      </c>
      <c r="S2983" s="319" t="s">
        <v>356</v>
      </c>
      <c r="BE2983" s="60"/>
      <c r="BR2983" s="60"/>
      <c r="BX2983" s="151"/>
      <c r="CB2983" s="151"/>
      <c r="CM2983" s="151"/>
      <c r="CO2983" s="151"/>
      <c r="CT2983" s="151"/>
      <c r="CY2983" s="151"/>
    </row>
    <row r="2984" spans="1:103" x14ac:dyDescent="0.2">
      <c r="A2984" s="60"/>
      <c r="B2984" s="60"/>
      <c r="C2984" s="60"/>
      <c r="D2984" s="60"/>
      <c r="E2984" s="60"/>
      <c r="F2984" s="60"/>
      <c r="G2984" s="60"/>
      <c r="H2984" s="60"/>
      <c r="I2984" s="60"/>
      <c r="J2984" s="60"/>
      <c r="K2984" s="60"/>
      <c r="L2984" s="60"/>
      <c r="M2984" s="60"/>
      <c r="N2984" s="60"/>
      <c r="O2984" s="60"/>
      <c r="P2984" s="60"/>
      <c r="Q2984" s="60"/>
      <c r="R2984" s="334">
        <v>8606</v>
      </c>
      <c r="S2984" s="319" t="s">
        <v>356</v>
      </c>
      <c r="BE2984" s="60"/>
      <c r="BR2984" s="60"/>
      <c r="BX2984" s="151"/>
      <c r="CB2984" s="151"/>
      <c r="CM2984" s="151"/>
      <c r="CO2984" s="151"/>
      <c r="CT2984" s="151"/>
      <c r="CY2984" s="151"/>
    </row>
    <row r="2985" spans="1:103" x14ac:dyDescent="0.2">
      <c r="A2985" s="60"/>
      <c r="B2985" s="60"/>
      <c r="C2985" s="60"/>
      <c r="D2985" s="60"/>
      <c r="E2985" s="60"/>
      <c r="F2985" s="60"/>
      <c r="G2985" s="60"/>
      <c r="H2985" s="60"/>
      <c r="I2985" s="60"/>
      <c r="J2985" s="60"/>
      <c r="K2985" s="60"/>
      <c r="L2985" s="60"/>
      <c r="M2985" s="60"/>
      <c r="N2985" s="60"/>
      <c r="O2985" s="60"/>
      <c r="P2985" s="60"/>
      <c r="Q2985" s="60"/>
      <c r="R2985" s="334">
        <v>8607</v>
      </c>
      <c r="S2985" s="319" t="s">
        <v>356</v>
      </c>
      <c r="BE2985" s="60"/>
      <c r="BR2985" s="60"/>
      <c r="BX2985" s="151"/>
      <c r="CB2985" s="151"/>
      <c r="CM2985" s="151"/>
      <c r="CO2985" s="151"/>
      <c r="CT2985" s="151"/>
      <c r="CY2985" s="151"/>
    </row>
    <row r="2986" spans="1:103" x14ac:dyDescent="0.2">
      <c r="A2986" s="60"/>
      <c r="B2986" s="60"/>
      <c r="C2986" s="60"/>
      <c r="D2986" s="60"/>
      <c r="E2986" s="60"/>
      <c r="F2986" s="60"/>
      <c r="G2986" s="60"/>
      <c r="H2986" s="60"/>
      <c r="I2986" s="60"/>
      <c r="J2986" s="60"/>
      <c r="K2986" s="60"/>
      <c r="L2986" s="60"/>
      <c r="M2986" s="60"/>
      <c r="N2986" s="60"/>
      <c r="O2986" s="60"/>
      <c r="P2986" s="60"/>
      <c r="Q2986" s="60"/>
      <c r="R2986" s="334">
        <v>8608</v>
      </c>
      <c r="S2986" s="319" t="s">
        <v>356</v>
      </c>
      <c r="BE2986" s="60"/>
      <c r="BR2986" s="60"/>
      <c r="BX2986" s="151"/>
      <c r="CB2986" s="151"/>
      <c r="CM2986" s="151"/>
      <c r="CO2986" s="151"/>
      <c r="CT2986" s="151"/>
      <c r="CY2986" s="151"/>
    </row>
    <row r="2987" spans="1:103" x14ac:dyDescent="0.2">
      <c r="A2987" s="60"/>
      <c r="B2987" s="60"/>
      <c r="C2987" s="60"/>
      <c r="D2987" s="60"/>
      <c r="E2987" s="60"/>
      <c r="F2987" s="60"/>
      <c r="G2987" s="60"/>
      <c r="H2987" s="60"/>
      <c r="I2987" s="60"/>
      <c r="J2987" s="60"/>
      <c r="K2987" s="60"/>
      <c r="L2987" s="60"/>
      <c r="M2987" s="60"/>
      <c r="N2987" s="60"/>
      <c r="O2987" s="60"/>
      <c r="P2987" s="60"/>
      <c r="Q2987" s="60"/>
      <c r="R2987" s="334">
        <v>8609</v>
      </c>
      <c r="S2987" s="319" t="s">
        <v>356</v>
      </c>
      <c r="BE2987" s="60"/>
      <c r="BR2987" s="60"/>
      <c r="BX2987" s="151"/>
      <c r="CB2987" s="151"/>
      <c r="CM2987" s="151"/>
      <c r="CO2987" s="151"/>
      <c r="CT2987" s="151"/>
      <c r="CY2987" s="151"/>
    </row>
    <row r="2988" spans="1:103" x14ac:dyDescent="0.2">
      <c r="A2988" s="60"/>
      <c r="B2988" s="60"/>
      <c r="C2988" s="60"/>
      <c r="D2988" s="60"/>
      <c r="E2988" s="60"/>
      <c r="F2988" s="60"/>
      <c r="G2988" s="60"/>
      <c r="H2988" s="60"/>
      <c r="I2988" s="60"/>
      <c r="J2988" s="60"/>
      <c r="K2988" s="60"/>
      <c r="L2988" s="60"/>
      <c r="M2988" s="60"/>
      <c r="N2988" s="60"/>
      <c r="O2988" s="60"/>
      <c r="P2988" s="60"/>
      <c r="Q2988" s="60"/>
      <c r="R2988" s="334">
        <v>8610</v>
      </c>
      <c r="S2988" s="319" t="s">
        <v>356</v>
      </c>
      <c r="BE2988" s="60"/>
      <c r="BR2988" s="60"/>
      <c r="BX2988" s="151"/>
      <c r="CB2988" s="151"/>
      <c r="CM2988" s="151"/>
      <c r="CO2988" s="151"/>
      <c r="CT2988" s="151"/>
      <c r="CY2988" s="151"/>
    </row>
    <row r="2989" spans="1:103" x14ac:dyDescent="0.2">
      <c r="A2989" s="60"/>
      <c r="B2989" s="60"/>
      <c r="C2989" s="60"/>
      <c r="D2989" s="60"/>
      <c r="E2989" s="60"/>
      <c r="F2989" s="60"/>
      <c r="G2989" s="60"/>
      <c r="H2989" s="60"/>
      <c r="I2989" s="60"/>
      <c r="J2989" s="60"/>
      <c r="K2989" s="60"/>
      <c r="L2989" s="60"/>
      <c r="M2989" s="60"/>
      <c r="N2989" s="60"/>
      <c r="O2989" s="60"/>
      <c r="P2989" s="60"/>
      <c r="Q2989" s="60"/>
      <c r="R2989" s="334">
        <v>8611</v>
      </c>
      <c r="S2989" s="319" t="s">
        <v>356</v>
      </c>
      <c r="BE2989" s="60"/>
      <c r="BR2989" s="60"/>
      <c r="BX2989" s="151"/>
      <c r="CB2989" s="151"/>
      <c r="CM2989" s="151"/>
      <c r="CO2989" s="151"/>
      <c r="CT2989" s="151"/>
      <c r="CY2989" s="151"/>
    </row>
    <row r="2990" spans="1:103" x14ac:dyDescent="0.2">
      <c r="A2990" s="60"/>
      <c r="B2990" s="60"/>
      <c r="C2990" s="60"/>
      <c r="D2990" s="60"/>
      <c r="E2990" s="60"/>
      <c r="F2990" s="60"/>
      <c r="G2990" s="60"/>
      <c r="H2990" s="60"/>
      <c r="I2990" s="60"/>
      <c r="J2990" s="60"/>
      <c r="K2990" s="60"/>
      <c r="L2990" s="60"/>
      <c r="M2990" s="60"/>
      <c r="N2990" s="60"/>
      <c r="O2990" s="60"/>
      <c r="P2990" s="60"/>
      <c r="Q2990" s="60"/>
      <c r="R2990" s="334">
        <v>8618</v>
      </c>
      <c r="S2990" s="319" t="s">
        <v>356</v>
      </c>
      <c r="BE2990" s="60"/>
      <c r="BR2990" s="60"/>
      <c r="BX2990" s="151"/>
      <c r="CB2990" s="151"/>
      <c r="CM2990" s="151"/>
      <c r="CO2990" s="151"/>
      <c r="CT2990" s="151"/>
      <c r="CY2990" s="151"/>
    </row>
    <row r="2991" spans="1:103" x14ac:dyDescent="0.2">
      <c r="A2991" s="60"/>
      <c r="B2991" s="60"/>
      <c r="C2991" s="60"/>
      <c r="D2991" s="60"/>
      <c r="E2991" s="60"/>
      <c r="F2991" s="60"/>
      <c r="G2991" s="60"/>
      <c r="H2991" s="60"/>
      <c r="I2991" s="60"/>
      <c r="J2991" s="60"/>
      <c r="K2991" s="60"/>
      <c r="L2991" s="60"/>
      <c r="M2991" s="60"/>
      <c r="N2991" s="60"/>
      <c r="O2991" s="60"/>
      <c r="P2991" s="60"/>
      <c r="Q2991" s="60"/>
      <c r="R2991" s="334">
        <v>8619</v>
      </c>
      <c r="S2991" s="319" t="s">
        <v>356</v>
      </c>
      <c r="BE2991" s="60"/>
      <c r="BR2991" s="60"/>
      <c r="BX2991" s="151"/>
      <c r="CB2991" s="151"/>
      <c r="CM2991" s="151"/>
      <c r="CO2991" s="151"/>
      <c r="CT2991" s="151"/>
      <c r="CY2991" s="151"/>
    </row>
    <row r="2992" spans="1:103" x14ac:dyDescent="0.2">
      <c r="A2992" s="60"/>
      <c r="B2992" s="60"/>
      <c r="C2992" s="60"/>
      <c r="D2992" s="60"/>
      <c r="E2992" s="60"/>
      <c r="F2992" s="60"/>
      <c r="G2992" s="60"/>
      <c r="H2992" s="60"/>
      <c r="I2992" s="60"/>
      <c r="J2992" s="60"/>
      <c r="K2992" s="60"/>
      <c r="L2992" s="60"/>
      <c r="M2992" s="60"/>
      <c r="N2992" s="60"/>
      <c r="O2992" s="60"/>
      <c r="P2992" s="60"/>
      <c r="Q2992" s="60"/>
      <c r="R2992" s="334">
        <v>8620</v>
      </c>
      <c r="S2992" s="319" t="s">
        <v>356</v>
      </c>
      <c r="BE2992" s="60"/>
      <c r="BR2992" s="60"/>
      <c r="BX2992" s="151"/>
      <c r="CB2992" s="151"/>
      <c r="CM2992" s="151"/>
      <c r="CO2992" s="151"/>
      <c r="CT2992" s="151"/>
      <c r="CY2992" s="151"/>
    </row>
    <row r="2993" spans="1:103" x14ac:dyDescent="0.2">
      <c r="A2993" s="60"/>
      <c r="B2993" s="60"/>
      <c r="C2993" s="60"/>
      <c r="D2993" s="60"/>
      <c r="E2993" s="60"/>
      <c r="F2993" s="60"/>
      <c r="G2993" s="60"/>
      <c r="H2993" s="60"/>
      <c r="I2993" s="60"/>
      <c r="J2993" s="60"/>
      <c r="K2993" s="60"/>
      <c r="L2993" s="60"/>
      <c r="M2993" s="60"/>
      <c r="N2993" s="60"/>
      <c r="O2993" s="60"/>
      <c r="P2993" s="60"/>
      <c r="Q2993" s="60"/>
      <c r="R2993" s="334">
        <v>8625</v>
      </c>
      <c r="S2993" s="319" t="s">
        <v>356</v>
      </c>
      <c r="BE2993" s="60"/>
      <c r="BR2993" s="60"/>
      <c r="BX2993" s="151"/>
      <c r="CB2993" s="151"/>
      <c r="CM2993" s="151"/>
      <c r="CO2993" s="151"/>
      <c r="CT2993" s="151"/>
      <c r="CY2993" s="151"/>
    </row>
    <row r="2994" spans="1:103" x14ac:dyDescent="0.2">
      <c r="A2994" s="60"/>
      <c r="B2994" s="60"/>
      <c r="C2994" s="60"/>
      <c r="D2994" s="60"/>
      <c r="E2994" s="60"/>
      <c r="F2994" s="60"/>
      <c r="G2994" s="60"/>
      <c r="H2994" s="60"/>
      <c r="I2994" s="60"/>
      <c r="J2994" s="60"/>
      <c r="K2994" s="60"/>
      <c r="L2994" s="60"/>
      <c r="M2994" s="60"/>
      <c r="N2994" s="60"/>
      <c r="O2994" s="60"/>
      <c r="P2994" s="60"/>
      <c r="Q2994" s="60"/>
      <c r="R2994" s="334">
        <v>8628</v>
      </c>
      <c r="S2994" s="319" t="s">
        <v>356</v>
      </c>
      <c r="BE2994" s="60"/>
      <c r="BR2994" s="60"/>
      <c r="BX2994" s="151"/>
      <c r="CB2994" s="151"/>
      <c r="CM2994" s="151"/>
      <c r="CO2994" s="151"/>
      <c r="CT2994" s="151"/>
      <c r="CY2994" s="151"/>
    </row>
    <row r="2995" spans="1:103" x14ac:dyDescent="0.2">
      <c r="A2995" s="60"/>
      <c r="B2995" s="60"/>
      <c r="C2995" s="60"/>
      <c r="D2995" s="60"/>
      <c r="E2995" s="60"/>
      <c r="F2995" s="60"/>
      <c r="G2995" s="60"/>
      <c r="H2995" s="60"/>
      <c r="I2995" s="60"/>
      <c r="J2995" s="60"/>
      <c r="K2995" s="60"/>
      <c r="L2995" s="60"/>
      <c r="M2995" s="60"/>
      <c r="N2995" s="60"/>
      <c r="O2995" s="60"/>
      <c r="P2995" s="60"/>
      <c r="Q2995" s="60"/>
      <c r="R2995" s="334">
        <v>8629</v>
      </c>
      <c r="S2995" s="319" t="s">
        <v>356</v>
      </c>
      <c r="BE2995" s="60"/>
      <c r="BR2995" s="60"/>
      <c r="BX2995" s="151"/>
      <c r="CB2995" s="151"/>
      <c r="CM2995" s="151"/>
      <c r="CO2995" s="151"/>
      <c r="CT2995" s="151"/>
      <c r="CY2995" s="151"/>
    </row>
    <row r="2996" spans="1:103" x14ac:dyDescent="0.2">
      <c r="A2996" s="60"/>
      <c r="B2996" s="60"/>
      <c r="C2996" s="60"/>
      <c r="D2996" s="60"/>
      <c r="E2996" s="60"/>
      <c r="F2996" s="60"/>
      <c r="G2996" s="60"/>
      <c r="H2996" s="60"/>
      <c r="I2996" s="60"/>
      <c r="J2996" s="60"/>
      <c r="K2996" s="60"/>
      <c r="L2996" s="60"/>
      <c r="M2996" s="60"/>
      <c r="N2996" s="60"/>
      <c r="O2996" s="60"/>
      <c r="P2996" s="60"/>
      <c r="Q2996" s="60"/>
      <c r="R2996" s="334">
        <v>8638</v>
      </c>
      <c r="S2996" s="319" t="s">
        <v>356</v>
      </c>
      <c r="BE2996" s="60"/>
      <c r="BR2996" s="60"/>
      <c r="BX2996" s="151"/>
      <c r="CB2996" s="151"/>
      <c r="CM2996" s="151"/>
      <c r="CO2996" s="151"/>
      <c r="CT2996" s="151"/>
      <c r="CY2996" s="151"/>
    </row>
    <row r="2997" spans="1:103" x14ac:dyDescent="0.2">
      <c r="A2997" s="60"/>
      <c r="B2997" s="60"/>
      <c r="C2997" s="60"/>
      <c r="D2997" s="60"/>
      <c r="E2997" s="60"/>
      <c r="F2997" s="60"/>
      <c r="G2997" s="60"/>
      <c r="H2997" s="60"/>
      <c r="I2997" s="60"/>
      <c r="J2997" s="60"/>
      <c r="K2997" s="60"/>
      <c r="L2997" s="60"/>
      <c r="M2997" s="60"/>
      <c r="N2997" s="60"/>
      <c r="O2997" s="60"/>
      <c r="P2997" s="60"/>
      <c r="Q2997" s="60"/>
      <c r="R2997" s="334">
        <v>8640</v>
      </c>
      <c r="S2997" s="319" t="s">
        <v>356</v>
      </c>
      <c r="BE2997" s="60"/>
      <c r="BR2997" s="60"/>
      <c r="BX2997" s="151"/>
      <c r="CB2997" s="151"/>
      <c r="CM2997" s="151"/>
      <c r="CO2997" s="151"/>
      <c r="CT2997" s="151"/>
      <c r="CY2997" s="151"/>
    </row>
    <row r="2998" spans="1:103" x14ac:dyDescent="0.2">
      <c r="A2998" s="60"/>
      <c r="B2998" s="60"/>
      <c r="C2998" s="60"/>
      <c r="D2998" s="60"/>
      <c r="E2998" s="60"/>
      <c r="F2998" s="60"/>
      <c r="G2998" s="60"/>
      <c r="H2998" s="60"/>
      <c r="I2998" s="60"/>
      <c r="J2998" s="60"/>
      <c r="K2998" s="60"/>
      <c r="L2998" s="60"/>
      <c r="M2998" s="60"/>
      <c r="N2998" s="60"/>
      <c r="O2998" s="60"/>
      <c r="P2998" s="60"/>
      <c r="Q2998" s="60"/>
      <c r="R2998" s="334">
        <v>8641</v>
      </c>
      <c r="S2998" s="319" t="s">
        <v>356</v>
      </c>
      <c r="BE2998" s="60"/>
      <c r="BR2998" s="60"/>
      <c r="BX2998" s="151"/>
      <c r="CB2998" s="151"/>
      <c r="CM2998" s="151"/>
      <c r="CO2998" s="151"/>
      <c r="CT2998" s="151"/>
      <c r="CY2998" s="151"/>
    </row>
    <row r="2999" spans="1:103" x14ac:dyDescent="0.2">
      <c r="A2999" s="60"/>
      <c r="B2999" s="60"/>
      <c r="C2999" s="60"/>
      <c r="D2999" s="60"/>
      <c r="E2999" s="60"/>
      <c r="F2999" s="60"/>
      <c r="G2999" s="60"/>
      <c r="H2999" s="60"/>
      <c r="I2999" s="60"/>
      <c r="J2999" s="60"/>
      <c r="K2999" s="60"/>
      <c r="L2999" s="60"/>
      <c r="M2999" s="60"/>
      <c r="N2999" s="60"/>
      <c r="O2999" s="60"/>
      <c r="P2999" s="60"/>
      <c r="Q2999" s="60"/>
      <c r="R2999" s="334">
        <v>8645</v>
      </c>
      <c r="S2999" s="319" t="s">
        <v>356</v>
      </c>
      <c r="BE2999" s="60"/>
      <c r="BR2999" s="60"/>
      <c r="BX2999" s="151"/>
      <c r="CB2999" s="151"/>
      <c r="CM2999" s="151"/>
      <c r="CO2999" s="151"/>
      <c r="CT2999" s="151"/>
      <c r="CY2999" s="151"/>
    </row>
    <row r="3000" spans="1:103" x14ac:dyDescent="0.2">
      <c r="A3000" s="60"/>
      <c r="B3000" s="60"/>
      <c r="C3000" s="60"/>
      <c r="D3000" s="60"/>
      <c r="E3000" s="60"/>
      <c r="F3000" s="60"/>
      <c r="G3000" s="60"/>
      <c r="H3000" s="60"/>
      <c r="I3000" s="60"/>
      <c r="J3000" s="60"/>
      <c r="K3000" s="60"/>
      <c r="L3000" s="60"/>
      <c r="M3000" s="60"/>
      <c r="N3000" s="60"/>
      <c r="O3000" s="60"/>
      <c r="P3000" s="60"/>
      <c r="Q3000" s="60"/>
      <c r="R3000" s="334">
        <v>8646</v>
      </c>
      <c r="S3000" s="319" t="s">
        <v>356</v>
      </c>
      <c r="BE3000" s="60"/>
      <c r="BR3000" s="60"/>
      <c r="BX3000" s="151"/>
      <c r="CB3000" s="151"/>
      <c r="CM3000" s="151"/>
      <c r="CO3000" s="151"/>
      <c r="CT3000" s="151"/>
      <c r="CY3000" s="151"/>
    </row>
    <row r="3001" spans="1:103" x14ac:dyDescent="0.2">
      <c r="A3001" s="60"/>
      <c r="B3001" s="60"/>
      <c r="C3001" s="60"/>
      <c r="D3001" s="60"/>
      <c r="E3001" s="60"/>
      <c r="F3001" s="60"/>
      <c r="G3001" s="60"/>
      <c r="H3001" s="60"/>
      <c r="I3001" s="60"/>
      <c r="J3001" s="60"/>
      <c r="K3001" s="60"/>
      <c r="L3001" s="60"/>
      <c r="M3001" s="60"/>
      <c r="N3001" s="60"/>
      <c r="O3001" s="60"/>
      <c r="P3001" s="60"/>
      <c r="Q3001" s="60"/>
      <c r="R3001" s="334">
        <v>8647</v>
      </c>
      <c r="S3001" s="319" t="s">
        <v>356</v>
      </c>
      <c r="BE3001" s="60"/>
      <c r="BR3001" s="60"/>
      <c r="BX3001" s="151"/>
      <c r="CB3001" s="151"/>
      <c r="CM3001" s="151"/>
      <c r="CO3001" s="151"/>
      <c r="CT3001" s="151"/>
      <c r="CY3001" s="151"/>
    </row>
    <row r="3002" spans="1:103" x14ac:dyDescent="0.2">
      <c r="A3002" s="60"/>
      <c r="B3002" s="60"/>
      <c r="C3002" s="60"/>
      <c r="D3002" s="60"/>
      <c r="E3002" s="60"/>
      <c r="F3002" s="60"/>
      <c r="G3002" s="60"/>
      <c r="H3002" s="60"/>
      <c r="I3002" s="60"/>
      <c r="J3002" s="60"/>
      <c r="K3002" s="60"/>
      <c r="L3002" s="60"/>
      <c r="M3002" s="60"/>
      <c r="N3002" s="60"/>
      <c r="O3002" s="60"/>
      <c r="P3002" s="60"/>
      <c r="Q3002" s="60"/>
      <c r="R3002" s="334">
        <v>8648</v>
      </c>
      <c r="S3002" s="319" t="s">
        <v>356</v>
      </c>
      <c r="BE3002" s="60"/>
      <c r="BR3002" s="60"/>
      <c r="BX3002" s="151"/>
      <c r="CB3002" s="151"/>
      <c r="CM3002" s="151"/>
      <c r="CO3002" s="151"/>
      <c r="CT3002" s="151"/>
      <c r="CY3002" s="151"/>
    </row>
    <row r="3003" spans="1:103" x14ac:dyDescent="0.2">
      <c r="A3003" s="60"/>
      <c r="B3003" s="60"/>
      <c r="C3003" s="60"/>
      <c r="D3003" s="60"/>
      <c r="E3003" s="60"/>
      <c r="F3003" s="60"/>
      <c r="G3003" s="60"/>
      <c r="H3003" s="60"/>
      <c r="I3003" s="60"/>
      <c r="J3003" s="60"/>
      <c r="K3003" s="60"/>
      <c r="L3003" s="60"/>
      <c r="M3003" s="60"/>
      <c r="N3003" s="60"/>
      <c r="O3003" s="60"/>
      <c r="P3003" s="60"/>
      <c r="Q3003" s="60"/>
      <c r="R3003" s="334">
        <v>8650</v>
      </c>
      <c r="S3003" s="319" t="s">
        <v>356</v>
      </c>
      <c r="BE3003" s="60"/>
      <c r="BR3003" s="60"/>
      <c r="BX3003" s="151"/>
      <c r="CB3003" s="151"/>
      <c r="CM3003" s="151"/>
      <c r="CO3003" s="151"/>
      <c r="CT3003" s="151"/>
      <c r="CY3003" s="151"/>
    </row>
    <row r="3004" spans="1:103" x14ac:dyDescent="0.2">
      <c r="A3004" s="60"/>
      <c r="B3004" s="60"/>
      <c r="C3004" s="60"/>
      <c r="D3004" s="60"/>
      <c r="E3004" s="60"/>
      <c r="F3004" s="60"/>
      <c r="G3004" s="60"/>
      <c r="H3004" s="60"/>
      <c r="I3004" s="60"/>
      <c r="J3004" s="60"/>
      <c r="K3004" s="60"/>
      <c r="L3004" s="60"/>
      <c r="M3004" s="60"/>
      <c r="N3004" s="60"/>
      <c r="O3004" s="60"/>
      <c r="P3004" s="60"/>
      <c r="Q3004" s="60"/>
      <c r="R3004" s="334">
        <v>8666</v>
      </c>
      <c r="S3004" s="319" t="s">
        <v>356</v>
      </c>
      <c r="BE3004" s="60"/>
      <c r="BR3004" s="60"/>
      <c r="BX3004" s="151"/>
      <c r="CB3004" s="151"/>
      <c r="CM3004" s="151"/>
      <c r="CO3004" s="151"/>
      <c r="CT3004" s="151"/>
      <c r="CY3004" s="151"/>
    </row>
    <row r="3005" spans="1:103" x14ac:dyDescent="0.2">
      <c r="A3005" s="60"/>
      <c r="B3005" s="60"/>
      <c r="C3005" s="60"/>
      <c r="D3005" s="60"/>
      <c r="E3005" s="60"/>
      <c r="F3005" s="60"/>
      <c r="G3005" s="60"/>
      <c r="H3005" s="60"/>
      <c r="I3005" s="60"/>
      <c r="J3005" s="60"/>
      <c r="K3005" s="60"/>
      <c r="L3005" s="60"/>
      <c r="M3005" s="60"/>
      <c r="N3005" s="60"/>
      <c r="O3005" s="60"/>
      <c r="P3005" s="60"/>
      <c r="Q3005" s="60"/>
      <c r="R3005" s="334">
        <v>8690</v>
      </c>
      <c r="S3005" s="319" t="s">
        <v>356</v>
      </c>
      <c r="BE3005" s="60"/>
      <c r="BR3005" s="60"/>
      <c r="BX3005" s="151"/>
      <c r="CB3005" s="151"/>
      <c r="CM3005" s="151"/>
      <c r="CO3005" s="151"/>
      <c r="CT3005" s="151"/>
      <c r="CY3005" s="151"/>
    </row>
    <row r="3006" spans="1:103" x14ac:dyDescent="0.2">
      <c r="A3006" s="60"/>
      <c r="B3006" s="60"/>
      <c r="C3006" s="60"/>
      <c r="D3006" s="60"/>
      <c r="E3006" s="60"/>
      <c r="F3006" s="60"/>
      <c r="G3006" s="60"/>
      <c r="H3006" s="60"/>
      <c r="I3006" s="60"/>
      <c r="J3006" s="60"/>
      <c r="K3006" s="60"/>
      <c r="L3006" s="60"/>
      <c r="M3006" s="60"/>
      <c r="N3006" s="60"/>
      <c r="O3006" s="60"/>
      <c r="P3006" s="60"/>
      <c r="Q3006" s="60"/>
      <c r="R3006" s="334">
        <v>8691</v>
      </c>
      <c r="S3006" s="319" t="s">
        <v>356</v>
      </c>
      <c r="BE3006" s="60"/>
      <c r="BR3006" s="60"/>
      <c r="BX3006" s="151"/>
      <c r="CB3006" s="151"/>
      <c r="CM3006" s="151"/>
      <c r="CO3006" s="151"/>
      <c r="CT3006" s="151"/>
      <c r="CY3006" s="151"/>
    </row>
    <row r="3007" spans="1:103" x14ac:dyDescent="0.2">
      <c r="A3007" s="60"/>
      <c r="B3007" s="60"/>
      <c r="C3007" s="60"/>
      <c r="D3007" s="60"/>
      <c r="E3007" s="60"/>
      <c r="F3007" s="60"/>
      <c r="G3007" s="60"/>
      <c r="H3007" s="60"/>
      <c r="I3007" s="60"/>
      <c r="J3007" s="60"/>
      <c r="K3007" s="60"/>
      <c r="L3007" s="60"/>
      <c r="M3007" s="60"/>
      <c r="N3007" s="60"/>
      <c r="O3007" s="60"/>
      <c r="P3007" s="60"/>
      <c r="Q3007" s="60"/>
      <c r="R3007" s="334">
        <v>8695</v>
      </c>
      <c r="S3007" s="319" t="s">
        <v>356</v>
      </c>
      <c r="BE3007" s="60"/>
      <c r="BR3007" s="60"/>
      <c r="BX3007" s="151"/>
      <c r="CB3007" s="151"/>
      <c r="CM3007" s="151"/>
      <c r="CO3007" s="151"/>
      <c r="CT3007" s="151"/>
      <c r="CY3007" s="151"/>
    </row>
    <row r="3008" spans="1:103" x14ac:dyDescent="0.2">
      <c r="A3008" s="60"/>
      <c r="B3008" s="60"/>
      <c r="C3008" s="60"/>
      <c r="D3008" s="60"/>
      <c r="E3008" s="60"/>
      <c r="F3008" s="60"/>
      <c r="G3008" s="60"/>
      <c r="H3008" s="60"/>
      <c r="I3008" s="60"/>
      <c r="J3008" s="60"/>
      <c r="K3008" s="60"/>
      <c r="L3008" s="60"/>
      <c r="M3008" s="60"/>
      <c r="N3008" s="60"/>
      <c r="O3008" s="60"/>
      <c r="P3008" s="60"/>
      <c r="Q3008" s="60"/>
      <c r="R3008" s="334">
        <v>8701</v>
      </c>
      <c r="S3008" s="319" t="s">
        <v>356</v>
      </c>
      <c r="BE3008" s="60"/>
      <c r="BR3008" s="60"/>
      <c r="BX3008" s="151"/>
      <c r="CB3008" s="151"/>
      <c r="CM3008" s="151"/>
      <c r="CO3008" s="151"/>
      <c r="CT3008" s="151"/>
      <c r="CY3008" s="151"/>
    </row>
    <row r="3009" spans="1:103" x14ac:dyDescent="0.2">
      <c r="A3009" s="60"/>
      <c r="B3009" s="60"/>
      <c r="C3009" s="60"/>
      <c r="D3009" s="60"/>
      <c r="E3009" s="60"/>
      <c r="F3009" s="60"/>
      <c r="G3009" s="60"/>
      <c r="H3009" s="60"/>
      <c r="I3009" s="60"/>
      <c r="J3009" s="60"/>
      <c r="K3009" s="60"/>
      <c r="L3009" s="60"/>
      <c r="M3009" s="60"/>
      <c r="N3009" s="60"/>
      <c r="O3009" s="60"/>
      <c r="P3009" s="60"/>
      <c r="Q3009" s="60"/>
      <c r="R3009" s="334">
        <v>8720</v>
      </c>
      <c r="S3009" s="319" t="s">
        <v>356</v>
      </c>
      <c r="BE3009" s="60"/>
      <c r="BR3009" s="60"/>
      <c r="BX3009" s="151"/>
      <c r="CB3009" s="151"/>
      <c r="CM3009" s="151"/>
      <c r="CO3009" s="151"/>
      <c r="CT3009" s="151"/>
      <c r="CY3009" s="151"/>
    </row>
    <row r="3010" spans="1:103" x14ac:dyDescent="0.2">
      <c r="A3010" s="60"/>
      <c r="B3010" s="60"/>
      <c r="C3010" s="60"/>
      <c r="D3010" s="60"/>
      <c r="E3010" s="60"/>
      <c r="F3010" s="60"/>
      <c r="G3010" s="60"/>
      <c r="H3010" s="60"/>
      <c r="I3010" s="60"/>
      <c r="J3010" s="60"/>
      <c r="K3010" s="60"/>
      <c r="L3010" s="60"/>
      <c r="M3010" s="60"/>
      <c r="N3010" s="60"/>
      <c r="O3010" s="60"/>
      <c r="P3010" s="60"/>
      <c r="Q3010" s="60"/>
      <c r="R3010" s="334">
        <v>8721</v>
      </c>
      <c r="S3010" s="319" t="s">
        <v>356</v>
      </c>
      <c r="BE3010" s="60"/>
      <c r="BR3010" s="60"/>
      <c r="BX3010" s="151"/>
      <c r="CB3010" s="151"/>
      <c r="CM3010" s="151"/>
      <c r="CO3010" s="151"/>
      <c r="CT3010" s="151"/>
      <c r="CY3010" s="151"/>
    </row>
    <row r="3011" spans="1:103" x14ac:dyDescent="0.2">
      <c r="A3011" s="60"/>
      <c r="B3011" s="60"/>
      <c r="C3011" s="60"/>
      <c r="D3011" s="60"/>
      <c r="E3011" s="60"/>
      <c r="F3011" s="60"/>
      <c r="G3011" s="60"/>
      <c r="H3011" s="60"/>
      <c r="I3011" s="60"/>
      <c r="J3011" s="60"/>
      <c r="K3011" s="60"/>
      <c r="L3011" s="60"/>
      <c r="M3011" s="60"/>
      <c r="N3011" s="60"/>
      <c r="O3011" s="60"/>
      <c r="P3011" s="60"/>
      <c r="Q3011" s="60"/>
      <c r="R3011" s="334">
        <v>8722</v>
      </c>
      <c r="S3011" s="319" t="s">
        <v>356</v>
      </c>
      <c r="BE3011" s="60"/>
      <c r="BR3011" s="60"/>
      <c r="BX3011" s="151"/>
      <c r="CB3011" s="151"/>
      <c r="CM3011" s="151"/>
      <c r="CO3011" s="151"/>
      <c r="CT3011" s="151"/>
      <c r="CY3011" s="151"/>
    </row>
    <row r="3012" spans="1:103" x14ac:dyDescent="0.2">
      <c r="A3012" s="60"/>
      <c r="B3012" s="60"/>
      <c r="C3012" s="60"/>
      <c r="D3012" s="60"/>
      <c r="E3012" s="60"/>
      <c r="F3012" s="60"/>
      <c r="G3012" s="60"/>
      <c r="H3012" s="60"/>
      <c r="I3012" s="60"/>
      <c r="J3012" s="60"/>
      <c r="K3012" s="60"/>
      <c r="L3012" s="60"/>
      <c r="M3012" s="60"/>
      <c r="N3012" s="60"/>
      <c r="O3012" s="60"/>
      <c r="P3012" s="60"/>
      <c r="Q3012" s="60"/>
      <c r="R3012" s="334">
        <v>8723</v>
      </c>
      <c r="S3012" s="319" t="s">
        <v>356</v>
      </c>
      <c r="BE3012" s="60"/>
      <c r="BR3012" s="60"/>
      <c r="BX3012" s="151"/>
      <c r="CB3012" s="151"/>
      <c r="CM3012" s="151"/>
      <c r="CO3012" s="151"/>
      <c r="CT3012" s="151"/>
      <c r="CY3012" s="151"/>
    </row>
    <row r="3013" spans="1:103" x14ac:dyDescent="0.2">
      <c r="A3013" s="60"/>
      <c r="B3013" s="60"/>
      <c r="C3013" s="60"/>
      <c r="D3013" s="60"/>
      <c r="E3013" s="60"/>
      <c r="F3013" s="60"/>
      <c r="G3013" s="60"/>
      <c r="H3013" s="60"/>
      <c r="I3013" s="60"/>
      <c r="J3013" s="60"/>
      <c r="K3013" s="60"/>
      <c r="L3013" s="60"/>
      <c r="M3013" s="60"/>
      <c r="N3013" s="60"/>
      <c r="O3013" s="60"/>
      <c r="P3013" s="60"/>
      <c r="Q3013" s="60"/>
      <c r="R3013" s="334">
        <v>8724</v>
      </c>
      <c r="S3013" s="319" t="s">
        <v>356</v>
      </c>
      <c r="BE3013" s="60"/>
      <c r="BR3013" s="60"/>
      <c r="BX3013" s="151"/>
      <c r="CB3013" s="151"/>
      <c r="CM3013" s="151"/>
      <c r="CO3013" s="151"/>
      <c r="CT3013" s="151"/>
      <c r="CY3013" s="151"/>
    </row>
    <row r="3014" spans="1:103" x14ac:dyDescent="0.2">
      <c r="A3014" s="60"/>
      <c r="B3014" s="60"/>
      <c r="C3014" s="60"/>
      <c r="D3014" s="60"/>
      <c r="E3014" s="60"/>
      <c r="F3014" s="60"/>
      <c r="G3014" s="60"/>
      <c r="H3014" s="60"/>
      <c r="I3014" s="60"/>
      <c r="J3014" s="60"/>
      <c r="K3014" s="60"/>
      <c r="L3014" s="60"/>
      <c r="M3014" s="60"/>
      <c r="N3014" s="60"/>
      <c r="O3014" s="60"/>
      <c r="P3014" s="60"/>
      <c r="Q3014" s="60"/>
      <c r="R3014" s="334">
        <v>8730</v>
      </c>
      <c r="S3014" s="319" t="s">
        <v>356</v>
      </c>
      <c r="BE3014" s="60"/>
      <c r="BR3014" s="60"/>
      <c r="BX3014" s="151"/>
      <c r="CB3014" s="151"/>
      <c r="CM3014" s="151"/>
      <c r="CO3014" s="151"/>
      <c r="CT3014" s="151"/>
      <c r="CY3014" s="151"/>
    </row>
    <row r="3015" spans="1:103" x14ac:dyDescent="0.2">
      <c r="A3015" s="60"/>
      <c r="B3015" s="60"/>
      <c r="C3015" s="60"/>
      <c r="D3015" s="60"/>
      <c r="E3015" s="60"/>
      <c r="F3015" s="60"/>
      <c r="G3015" s="60"/>
      <c r="H3015" s="60"/>
      <c r="I3015" s="60"/>
      <c r="J3015" s="60"/>
      <c r="K3015" s="60"/>
      <c r="L3015" s="60"/>
      <c r="M3015" s="60"/>
      <c r="N3015" s="60"/>
      <c r="O3015" s="60"/>
      <c r="P3015" s="60"/>
      <c r="Q3015" s="60"/>
      <c r="R3015" s="334">
        <v>8731</v>
      </c>
      <c r="S3015" s="319" t="s">
        <v>356</v>
      </c>
      <c r="BE3015" s="60"/>
      <c r="BR3015" s="60"/>
      <c r="BX3015" s="151"/>
      <c r="CB3015" s="151"/>
      <c r="CM3015" s="151"/>
      <c r="CO3015" s="151"/>
      <c r="CT3015" s="151"/>
      <c r="CY3015" s="151"/>
    </row>
    <row r="3016" spans="1:103" x14ac:dyDescent="0.2">
      <c r="A3016" s="60"/>
      <c r="B3016" s="60"/>
      <c r="C3016" s="60"/>
      <c r="D3016" s="60"/>
      <c r="E3016" s="60"/>
      <c r="F3016" s="60"/>
      <c r="G3016" s="60"/>
      <c r="H3016" s="60"/>
      <c r="I3016" s="60"/>
      <c r="J3016" s="60"/>
      <c r="K3016" s="60"/>
      <c r="L3016" s="60"/>
      <c r="M3016" s="60"/>
      <c r="N3016" s="60"/>
      <c r="O3016" s="60"/>
      <c r="P3016" s="60"/>
      <c r="Q3016" s="60"/>
      <c r="R3016" s="334">
        <v>8732</v>
      </c>
      <c r="S3016" s="319" t="s">
        <v>356</v>
      </c>
      <c r="BE3016" s="60"/>
      <c r="BR3016" s="60"/>
      <c r="BX3016" s="151"/>
      <c r="CB3016" s="151"/>
      <c r="CM3016" s="151"/>
      <c r="CO3016" s="151"/>
      <c r="CT3016" s="151"/>
      <c r="CY3016" s="151"/>
    </row>
    <row r="3017" spans="1:103" x14ac:dyDescent="0.2">
      <c r="A3017" s="60"/>
      <c r="B3017" s="60"/>
      <c r="C3017" s="60"/>
      <c r="D3017" s="60"/>
      <c r="E3017" s="60"/>
      <c r="F3017" s="60"/>
      <c r="G3017" s="60"/>
      <c r="H3017" s="60"/>
      <c r="I3017" s="60"/>
      <c r="J3017" s="60"/>
      <c r="K3017" s="60"/>
      <c r="L3017" s="60"/>
      <c r="M3017" s="60"/>
      <c r="N3017" s="60"/>
      <c r="O3017" s="60"/>
      <c r="P3017" s="60"/>
      <c r="Q3017" s="60"/>
      <c r="R3017" s="334">
        <v>8733</v>
      </c>
      <c r="S3017" s="319" t="s">
        <v>356</v>
      </c>
      <c r="BE3017" s="60"/>
      <c r="BR3017" s="60"/>
      <c r="BX3017" s="151"/>
      <c r="CB3017" s="151"/>
      <c r="CM3017" s="151"/>
      <c r="CO3017" s="151"/>
      <c r="CT3017" s="151"/>
      <c r="CY3017" s="151"/>
    </row>
    <row r="3018" spans="1:103" x14ac:dyDescent="0.2">
      <c r="A3018" s="60"/>
      <c r="B3018" s="60"/>
      <c r="C3018" s="60"/>
      <c r="D3018" s="60"/>
      <c r="E3018" s="60"/>
      <c r="F3018" s="60"/>
      <c r="G3018" s="60"/>
      <c r="H3018" s="60"/>
      <c r="I3018" s="60"/>
      <c r="J3018" s="60"/>
      <c r="K3018" s="60"/>
      <c r="L3018" s="60"/>
      <c r="M3018" s="60"/>
      <c r="N3018" s="60"/>
      <c r="O3018" s="60"/>
      <c r="P3018" s="60"/>
      <c r="Q3018" s="60"/>
      <c r="R3018" s="334">
        <v>8734</v>
      </c>
      <c r="S3018" s="319" t="s">
        <v>356</v>
      </c>
      <c r="BE3018" s="60"/>
      <c r="BR3018" s="60"/>
      <c r="BX3018" s="151"/>
      <c r="CB3018" s="151"/>
      <c r="CM3018" s="151"/>
      <c r="CO3018" s="151"/>
      <c r="CT3018" s="151"/>
      <c r="CY3018" s="151"/>
    </row>
    <row r="3019" spans="1:103" x14ac:dyDescent="0.2">
      <c r="A3019" s="60"/>
      <c r="B3019" s="60"/>
      <c r="C3019" s="60"/>
      <c r="D3019" s="60"/>
      <c r="E3019" s="60"/>
      <c r="F3019" s="60"/>
      <c r="G3019" s="60"/>
      <c r="H3019" s="60"/>
      <c r="I3019" s="60"/>
      <c r="J3019" s="60"/>
      <c r="K3019" s="60"/>
      <c r="L3019" s="60"/>
      <c r="M3019" s="60"/>
      <c r="N3019" s="60"/>
      <c r="O3019" s="60"/>
      <c r="P3019" s="60"/>
      <c r="Q3019" s="60"/>
      <c r="R3019" s="334">
        <v>8735</v>
      </c>
      <c r="S3019" s="319" t="s">
        <v>356</v>
      </c>
      <c r="BE3019" s="60"/>
      <c r="BR3019" s="60"/>
      <c r="BX3019" s="151"/>
      <c r="CB3019" s="151"/>
      <c r="CM3019" s="151"/>
      <c r="CO3019" s="151"/>
      <c r="CT3019" s="151"/>
      <c r="CY3019" s="151"/>
    </row>
    <row r="3020" spans="1:103" x14ac:dyDescent="0.2">
      <c r="A3020" s="60"/>
      <c r="B3020" s="60"/>
      <c r="C3020" s="60"/>
      <c r="D3020" s="60"/>
      <c r="E3020" s="60"/>
      <c r="F3020" s="60"/>
      <c r="G3020" s="60"/>
      <c r="H3020" s="60"/>
      <c r="I3020" s="60"/>
      <c r="J3020" s="60"/>
      <c r="K3020" s="60"/>
      <c r="L3020" s="60"/>
      <c r="M3020" s="60"/>
      <c r="N3020" s="60"/>
      <c r="O3020" s="60"/>
      <c r="P3020" s="60"/>
      <c r="Q3020" s="60"/>
      <c r="R3020" s="334">
        <v>8736</v>
      </c>
      <c r="S3020" s="319" t="s">
        <v>356</v>
      </c>
      <c r="BE3020" s="60"/>
      <c r="BR3020" s="60"/>
      <c r="BX3020" s="151"/>
      <c r="CB3020" s="151"/>
      <c r="CM3020" s="151"/>
      <c r="CO3020" s="151"/>
      <c r="CT3020" s="151"/>
      <c r="CY3020" s="151"/>
    </row>
    <row r="3021" spans="1:103" x14ac:dyDescent="0.2">
      <c r="A3021" s="60"/>
      <c r="B3021" s="60"/>
      <c r="C3021" s="60"/>
      <c r="D3021" s="60"/>
      <c r="E3021" s="60"/>
      <c r="F3021" s="60"/>
      <c r="G3021" s="60"/>
      <c r="H3021" s="60"/>
      <c r="I3021" s="60"/>
      <c r="J3021" s="60"/>
      <c r="K3021" s="60"/>
      <c r="L3021" s="60"/>
      <c r="M3021" s="60"/>
      <c r="N3021" s="60"/>
      <c r="O3021" s="60"/>
      <c r="P3021" s="60"/>
      <c r="Q3021" s="60"/>
      <c r="R3021" s="334">
        <v>8738</v>
      </c>
      <c r="S3021" s="319" t="s">
        <v>356</v>
      </c>
      <c r="BE3021" s="60"/>
      <c r="BR3021" s="60"/>
      <c r="BX3021" s="151"/>
      <c r="CB3021" s="151"/>
      <c r="CM3021" s="151"/>
      <c r="CO3021" s="151"/>
      <c r="CT3021" s="151"/>
      <c r="CY3021" s="151"/>
    </row>
    <row r="3022" spans="1:103" x14ac:dyDescent="0.2">
      <c r="A3022" s="60"/>
      <c r="B3022" s="60"/>
      <c r="C3022" s="60"/>
      <c r="D3022" s="60"/>
      <c r="E3022" s="60"/>
      <c r="F3022" s="60"/>
      <c r="G3022" s="60"/>
      <c r="H3022" s="60"/>
      <c r="I3022" s="60"/>
      <c r="J3022" s="60"/>
      <c r="K3022" s="60"/>
      <c r="L3022" s="60"/>
      <c r="M3022" s="60"/>
      <c r="N3022" s="60"/>
      <c r="O3022" s="60"/>
      <c r="P3022" s="60"/>
      <c r="Q3022" s="60"/>
      <c r="R3022" s="334">
        <v>8739</v>
      </c>
      <c r="S3022" s="319" t="s">
        <v>356</v>
      </c>
      <c r="BE3022" s="60"/>
      <c r="BR3022" s="60"/>
      <c r="BX3022" s="151"/>
      <c r="CB3022" s="151"/>
      <c r="CM3022" s="151"/>
      <c r="CO3022" s="151"/>
      <c r="CT3022" s="151"/>
      <c r="CY3022" s="151"/>
    </row>
    <row r="3023" spans="1:103" x14ac:dyDescent="0.2">
      <c r="A3023" s="60"/>
      <c r="B3023" s="60"/>
      <c r="C3023" s="60"/>
      <c r="D3023" s="60"/>
      <c r="E3023" s="60"/>
      <c r="F3023" s="60"/>
      <c r="G3023" s="60"/>
      <c r="H3023" s="60"/>
      <c r="I3023" s="60"/>
      <c r="J3023" s="60"/>
      <c r="K3023" s="60"/>
      <c r="L3023" s="60"/>
      <c r="M3023" s="60"/>
      <c r="N3023" s="60"/>
      <c r="O3023" s="60"/>
      <c r="P3023" s="60"/>
      <c r="Q3023" s="60"/>
      <c r="R3023" s="334">
        <v>8740</v>
      </c>
      <c r="S3023" s="319" t="s">
        <v>356</v>
      </c>
      <c r="BE3023" s="60"/>
      <c r="BR3023" s="60"/>
      <c r="BX3023" s="151"/>
      <c r="CB3023" s="151"/>
      <c r="CM3023" s="151"/>
      <c r="CO3023" s="151"/>
      <c r="CT3023" s="151"/>
      <c r="CY3023" s="151"/>
    </row>
    <row r="3024" spans="1:103" x14ac:dyDescent="0.2">
      <c r="A3024" s="60"/>
      <c r="B3024" s="60"/>
      <c r="C3024" s="60"/>
      <c r="D3024" s="60"/>
      <c r="E3024" s="60"/>
      <c r="F3024" s="60"/>
      <c r="G3024" s="60"/>
      <c r="H3024" s="60"/>
      <c r="I3024" s="60"/>
      <c r="J3024" s="60"/>
      <c r="K3024" s="60"/>
      <c r="L3024" s="60"/>
      <c r="M3024" s="60"/>
      <c r="N3024" s="60"/>
      <c r="O3024" s="60"/>
      <c r="P3024" s="60"/>
      <c r="Q3024" s="60"/>
      <c r="R3024" s="334">
        <v>8741</v>
      </c>
      <c r="S3024" s="319" t="s">
        <v>356</v>
      </c>
      <c r="BE3024" s="60"/>
      <c r="BR3024" s="60"/>
      <c r="BX3024" s="151"/>
      <c r="CB3024" s="151"/>
      <c r="CM3024" s="151"/>
      <c r="CO3024" s="151"/>
      <c r="CT3024" s="151"/>
      <c r="CY3024" s="151"/>
    </row>
    <row r="3025" spans="1:103" x14ac:dyDescent="0.2">
      <c r="A3025" s="60"/>
      <c r="B3025" s="60"/>
      <c r="C3025" s="60"/>
      <c r="D3025" s="60"/>
      <c r="E3025" s="60"/>
      <c r="F3025" s="60"/>
      <c r="G3025" s="60"/>
      <c r="H3025" s="60"/>
      <c r="I3025" s="60"/>
      <c r="J3025" s="60"/>
      <c r="K3025" s="60"/>
      <c r="L3025" s="60"/>
      <c r="M3025" s="60"/>
      <c r="N3025" s="60"/>
      <c r="O3025" s="60"/>
      <c r="P3025" s="60"/>
      <c r="Q3025" s="60"/>
      <c r="R3025" s="334">
        <v>8742</v>
      </c>
      <c r="S3025" s="319" t="s">
        <v>356</v>
      </c>
      <c r="BE3025" s="60"/>
      <c r="BR3025" s="60"/>
      <c r="BX3025" s="151"/>
      <c r="CB3025" s="151"/>
      <c r="CM3025" s="151"/>
      <c r="CO3025" s="151"/>
      <c r="CT3025" s="151"/>
      <c r="CY3025" s="151"/>
    </row>
    <row r="3026" spans="1:103" x14ac:dyDescent="0.2">
      <c r="A3026" s="60"/>
      <c r="B3026" s="60"/>
      <c r="C3026" s="60"/>
      <c r="D3026" s="60"/>
      <c r="E3026" s="60"/>
      <c r="F3026" s="60"/>
      <c r="G3026" s="60"/>
      <c r="H3026" s="60"/>
      <c r="I3026" s="60"/>
      <c r="J3026" s="60"/>
      <c r="K3026" s="60"/>
      <c r="L3026" s="60"/>
      <c r="M3026" s="60"/>
      <c r="N3026" s="60"/>
      <c r="O3026" s="60"/>
      <c r="P3026" s="60"/>
      <c r="Q3026" s="60"/>
      <c r="R3026" s="334">
        <v>8750</v>
      </c>
      <c r="S3026" s="319" t="s">
        <v>356</v>
      </c>
      <c r="BE3026" s="60"/>
      <c r="BR3026" s="60"/>
      <c r="BX3026" s="151"/>
      <c r="CB3026" s="151"/>
      <c r="CM3026" s="151"/>
      <c r="CO3026" s="151"/>
      <c r="CT3026" s="151"/>
      <c r="CY3026" s="151"/>
    </row>
    <row r="3027" spans="1:103" x14ac:dyDescent="0.2">
      <c r="A3027" s="60"/>
      <c r="B3027" s="60"/>
      <c r="C3027" s="60"/>
      <c r="D3027" s="60"/>
      <c r="E3027" s="60"/>
      <c r="F3027" s="60"/>
      <c r="G3027" s="60"/>
      <c r="H3027" s="60"/>
      <c r="I3027" s="60"/>
      <c r="J3027" s="60"/>
      <c r="K3027" s="60"/>
      <c r="L3027" s="60"/>
      <c r="M3027" s="60"/>
      <c r="N3027" s="60"/>
      <c r="O3027" s="60"/>
      <c r="P3027" s="60"/>
      <c r="Q3027" s="60"/>
      <c r="R3027" s="334">
        <v>8751</v>
      </c>
      <c r="S3027" s="319" t="s">
        <v>356</v>
      </c>
      <c r="BE3027" s="60"/>
      <c r="BR3027" s="60"/>
      <c r="BX3027" s="151"/>
      <c r="CB3027" s="151"/>
      <c r="CM3027" s="151"/>
      <c r="CO3027" s="151"/>
      <c r="CT3027" s="151"/>
      <c r="CY3027" s="151"/>
    </row>
    <row r="3028" spans="1:103" x14ac:dyDescent="0.2">
      <c r="A3028" s="60"/>
      <c r="B3028" s="60"/>
      <c r="C3028" s="60"/>
      <c r="D3028" s="60"/>
      <c r="E3028" s="60"/>
      <c r="F3028" s="60"/>
      <c r="G3028" s="60"/>
      <c r="H3028" s="60"/>
      <c r="I3028" s="60"/>
      <c r="J3028" s="60"/>
      <c r="K3028" s="60"/>
      <c r="L3028" s="60"/>
      <c r="M3028" s="60"/>
      <c r="N3028" s="60"/>
      <c r="O3028" s="60"/>
      <c r="P3028" s="60"/>
      <c r="Q3028" s="60"/>
      <c r="R3028" s="334">
        <v>8752</v>
      </c>
      <c r="S3028" s="319" t="s">
        <v>356</v>
      </c>
      <c r="BE3028" s="60"/>
      <c r="BR3028" s="60"/>
      <c r="BX3028" s="151"/>
      <c r="CB3028" s="151"/>
      <c r="CM3028" s="151"/>
      <c r="CO3028" s="151"/>
      <c r="CT3028" s="151"/>
      <c r="CY3028" s="151"/>
    </row>
    <row r="3029" spans="1:103" x14ac:dyDescent="0.2">
      <c r="A3029" s="60"/>
      <c r="B3029" s="60"/>
      <c r="C3029" s="60"/>
      <c r="D3029" s="60"/>
      <c r="E3029" s="60"/>
      <c r="F3029" s="60"/>
      <c r="G3029" s="60"/>
      <c r="H3029" s="60"/>
      <c r="I3029" s="60"/>
      <c r="J3029" s="60"/>
      <c r="K3029" s="60"/>
      <c r="L3029" s="60"/>
      <c r="M3029" s="60"/>
      <c r="N3029" s="60"/>
      <c r="O3029" s="60"/>
      <c r="P3029" s="60"/>
      <c r="Q3029" s="60"/>
      <c r="R3029" s="334">
        <v>8753</v>
      </c>
      <c r="S3029" s="319" t="s">
        <v>356</v>
      </c>
      <c r="BE3029" s="60"/>
      <c r="BR3029" s="60"/>
      <c r="BX3029" s="151"/>
      <c r="CB3029" s="151"/>
      <c r="CM3029" s="151"/>
      <c r="CO3029" s="151"/>
      <c r="CT3029" s="151"/>
      <c r="CY3029" s="151"/>
    </row>
    <row r="3030" spans="1:103" x14ac:dyDescent="0.2">
      <c r="A3030" s="60"/>
      <c r="B3030" s="60"/>
      <c r="C3030" s="60"/>
      <c r="D3030" s="60"/>
      <c r="E3030" s="60"/>
      <c r="F3030" s="60"/>
      <c r="G3030" s="60"/>
      <c r="H3030" s="60"/>
      <c r="I3030" s="60"/>
      <c r="J3030" s="60"/>
      <c r="K3030" s="60"/>
      <c r="L3030" s="60"/>
      <c r="M3030" s="60"/>
      <c r="N3030" s="60"/>
      <c r="O3030" s="60"/>
      <c r="P3030" s="60"/>
      <c r="Q3030" s="60"/>
      <c r="R3030" s="334">
        <v>8754</v>
      </c>
      <c r="S3030" s="319" t="s">
        <v>356</v>
      </c>
      <c r="BE3030" s="60"/>
      <c r="BR3030" s="60"/>
      <c r="BX3030" s="151"/>
      <c r="CB3030" s="151"/>
      <c r="CM3030" s="151"/>
      <c r="CO3030" s="151"/>
      <c r="CT3030" s="151"/>
      <c r="CY3030" s="151"/>
    </row>
    <row r="3031" spans="1:103" x14ac:dyDescent="0.2">
      <c r="A3031" s="60"/>
      <c r="B3031" s="60"/>
      <c r="C3031" s="60"/>
      <c r="D3031" s="60"/>
      <c r="E3031" s="60"/>
      <c r="F3031" s="60"/>
      <c r="G3031" s="60"/>
      <c r="H3031" s="60"/>
      <c r="I3031" s="60"/>
      <c r="J3031" s="60"/>
      <c r="K3031" s="60"/>
      <c r="L3031" s="60"/>
      <c r="M3031" s="60"/>
      <c r="N3031" s="60"/>
      <c r="O3031" s="60"/>
      <c r="P3031" s="60"/>
      <c r="Q3031" s="60"/>
      <c r="R3031" s="334">
        <v>8755</v>
      </c>
      <c r="S3031" s="319" t="s">
        <v>356</v>
      </c>
      <c r="BE3031" s="60"/>
      <c r="BR3031" s="60"/>
      <c r="BX3031" s="151"/>
      <c r="CB3031" s="151"/>
      <c r="CM3031" s="151"/>
      <c r="CO3031" s="151"/>
      <c r="CT3031" s="151"/>
      <c r="CY3031" s="151"/>
    </row>
    <row r="3032" spans="1:103" x14ac:dyDescent="0.2">
      <c r="A3032" s="60"/>
      <c r="B3032" s="60"/>
      <c r="C3032" s="60"/>
      <c r="D3032" s="60"/>
      <c r="E3032" s="60"/>
      <c r="F3032" s="60"/>
      <c r="G3032" s="60"/>
      <c r="H3032" s="60"/>
      <c r="I3032" s="60"/>
      <c r="J3032" s="60"/>
      <c r="K3032" s="60"/>
      <c r="L3032" s="60"/>
      <c r="M3032" s="60"/>
      <c r="N3032" s="60"/>
      <c r="O3032" s="60"/>
      <c r="P3032" s="60"/>
      <c r="Q3032" s="60"/>
      <c r="R3032" s="334">
        <v>8756</v>
      </c>
      <c r="S3032" s="319" t="s">
        <v>356</v>
      </c>
      <c r="BE3032" s="60"/>
      <c r="BR3032" s="60"/>
      <c r="BX3032" s="151"/>
      <c r="CB3032" s="151"/>
      <c r="CM3032" s="151"/>
      <c r="CO3032" s="151"/>
      <c r="CT3032" s="151"/>
      <c r="CY3032" s="151"/>
    </row>
    <row r="3033" spans="1:103" x14ac:dyDescent="0.2">
      <c r="A3033" s="60"/>
      <c r="B3033" s="60"/>
      <c r="C3033" s="60"/>
      <c r="D3033" s="60"/>
      <c r="E3033" s="60"/>
      <c r="F3033" s="60"/>
      <c r="G3033" s="60"/>
      <c r="H3033" s="60"/>
      <c r="I3033" s="60"/>
      <c r="J3033" s="60"/>
      <c r="K3033" s="60"/>
      <c r="L3033" s="60"/>
      <c r="M3033" s="60"/>
      <c r="N3033" s="60"/>
      <c r="O3033" s="60"/>
      <c r="P3033" s="60"/>
      <c r="Q3033" s="60"/>
      <c r="R3033" s="334">
        <v>8757</v>
      </c>
      <c r="S3033" s="319" t="s">
        <v>356</v>
      </c>
      <c r="BE3033" s="60"/>
      <c r="BR3033" s="60"/>
      <c r="BX3033" s="151"/>
      <c r="CB3033" s="151"/>
      <c r="CM3033" s="151"/>
      <c r="CO3033" s="151"/>
      <c r="CT3033" s="151"/>
      <c r="CY3033" s="151"/>
    </row>
    <row r="3034" spans="1:103" x14ac:dyDescent="0.2">
      <c r="A3034" s="60"/>
      <c r="B3034" s="60"/>
      <c r="C3034" s="60"/>
      <c r="D3034" s="60"/>
      <c r="E3034" s="60"/>
      <c r="F3034" s="60"/>
      <c r="G3034" s="60"/>
      <c r="H3034" s="60"/>
      <c r="I3034" s="60"/>
      <c r="J3034" s="60"/>
      <c r="K3034" s="60"/>
      <c r="L3034" s="60"/>
      <c r="M3034" s="60"/>
      <c r="N3034" s="60"/>
      <c r="O3034" s="60"/>
      <c r="P3034" s="60"/>
      <c r="Q3034" s="60"/>
      <c r="R3034" s="334">
        <v>8758</v>
      </c>
      <c r="S3034" s="319" t="s">
        <v>356</v>
      </c>
      <c r="BE3034" s="60"/>
      <c r="BR3034" s="60"/>
      <c r="BX3034" s="151"/>
      <c r="CB3034" s="151"/>
      <c r="CM3034" s="151"/>
      <c r="CO3034" s="151"/>
      <c r="CT3034" s="151"/>
      <c r="CY3034" s="151"/>
    </row>
    <row r="3035" spans="1:103" x14ac:dyDescent="0.2">
      <c r="A3035" s="60"/>
      <c r="B3035" s="60"/>
      <c r="C3035" s="60"/>
      <c r="D3035" s="60"/>
      <c r="E3035" s="60"/>
      <c r="F3035" s="60"/>
      <c r="G3035" s="60"/>
      <c r="H3035" s="60"/>
      <c r="I3035" s="60"/>
      <c r="J3035" s="60"/>
      <c r="K3035" s="60"/>
      <c r="L3035" s="60"/>
      <c r="M3035" s="60"/>
      <c r="N3035" s="60"/>
      <c r="O3035" s="60"/>
      <c r="P3035" s="60"/>
      <c r="Q3035" s="60"/>
      <c r="R3035" s="334">
        <v>8759</v>
      </c>
      <c r="S3035" s="319" t="s">
        <v>356</v>
      </c>
      <c r="BE3035" s="60"/>
      <c r="BR3035" s="60"/>
      <c r="BX3035" s="151"/>
      <c r="CB3035" s="151"/>
      <c r="CM3035" s="151"/>
      <c r="CO3035" s="151"/>
      <c r="CT3035" s="151"/>
      <c r="CY3035" s="151"/>
    </row>
    <row r="3036" spans="1:103" x14ac:dyDescent="0.2">
      <c r="A3036" s="60"/>
      <c r="B3036" s="60"/>
      <c r="C3036" s="60"/>
      <c r="D3036" s="60"/>
      <c r="E3036" s="60"/>
      <c r="F3036" s="60"/>
      <c r="G3036" s="60"/>
      <c r="H3036" s="60"/>
      <c r="I3036" s="60"/>
      <c r="J3036" s="60"/>
      <c r="K3036" s="60"/>
      <c r="L3036" s="60"/>
      <c r="M3036" s="60"/>
      <c r="N3036" s="60"/>
      <c r="O3036" s="60"/>
      <c r="P3036" s="60"/>
      <c r="Q3036" s="60"/>
      <c r="R3036" s="334">
        <v>8801</v>
      </c>
      <c r="S3036" s="319" t="s">
        <v>356</v>
      </c>
      <c r="BE3036" s="60"/>
      <c r="BR3036" s="60"/>
      <c r="BX3036" s="151"/>
      <c r="CB3036" s="151"/>
      <c r="CM3036" s="151"/>
      <c r="CO3036" s="151"/>
      <c r="CT3036" s="151"/>
      <c r="CY3036" s="151"/>
    </row>
    <row r="3037" spans="1:103" x14ac:dyDescent="0.2">
      <c r="A3037" s="60"/>
      <c r="B3037" s="60"/>
      <c r="C3037" s="60"/>
      <c r="D3037" s="60"/>
      <c r="E3037" s="60"/>
      <c r="F3037" s="60"/>
      <c r="G3037" s="60"/>
      <c r="H3037" s="60"/>
      <c r="I3037" s="60"/>
      <c r="J3037" s="60"/>
      <c r="K3037" s="60"/>
      <c r="L3037" s="60"/>
      <c r="M3037" s="60"/>
      <c r="N3037" s="60"/>
      <c r="O3037" s="60"/>
      <c r="P3037" s="60"/>
      <c r="Q3037" s="60"/>
      <c r="R3037" s="334">
        <v>8802</v>
      </c>
      <c r="S3037" s="319" t="s">
        <v>356</v>
      </c>
      <c r="BE3037" s="60"/>
      <c r="BR3037" s="60"/>
      <c r="BX3037" s="151"/>
      <c r="CB3037" s="151"/>
      <c r="CM3037" s="151"/>
      <c r="CO3037" s="151"/>
      <c r="CT3037" s="151"/>
      <c r="CY3037" s="151"/>
    </row>
    <row r="3038" spans="1:103" x14ac:dyDescent="0.2">
      <c r="A3038" s="60"/>
      <c r="B3038" s="60"/>
      <c r="C3038" s="60"/>
      <c r="D3038" s="60"/>
      <c r="E3038" s="60"/>
      <c r="F3038" s="60"/>
      <c r="G3038" s="60"/>
      <c r="H3038" s="60"/>
      <c r="I3038" s="60"/>
      <c r="J3038" s="60"/>
      <c r="K3038" s="60"/>
      <c r="L3038" s="60"/>
      <c r="M3038" s="60"/>
      <c r="N3038" s="60"/>
      <c r="O3038" s="60"/>
      <c r="P3038" s="60"/>
      <c r="Q3038" s="60"/>
      <c r="R3038" s="334">
        <v>8803</v>
      </c>
      <c r="S3038" s="319" t="s">
        <v>356</v>
      </c>
      <c r="BE3038" s="60"/>
      <c r="BR3038" s="60"/>
      <c r="BX3038" s="151"/>
      <c r="CB3038" s="151"/>
      <c r="CM3038" s="151"/>
      <c r="CO3038" s="151"/>
      <c r="CT3038" s="151"/>
      <c r="CY3038" s="151"/>
    </row>
    <row r="3039" spans="1:103" x14ac:dyDescent="0.2">
      <c r="A3039" s="60"/>
      <c r="B3039" s="60"/>
      <c r="C3039" s="60"/>
      <c r="D3039" s="60"/>
      <c r="E3039" s="60"/>
      <c r="F3039" s="60"/>
      <c r="G3039" s="60"/>
      <c r="H3039" s="60"/>
      <c r="I3039" s="60"/>
      <c r="J3039" s="60"/>
      <c r="K3039" s="60"/>
      <c r="L3039" s="60"/>
      <c r="M3039" s="60"/>
      <c r="N3039" s="60"/>
      <c r="O3039" s="60"/>
      <c r="P3039" s="60"/>
      <c r="Q3039" s="60"/>
      <c r="R3039" s="334">
        <v>8804</v>
      </c>
      <c r="S3039" s="319" t="s">
        <v>356</v>
      </c>
      <c r="BE3039" s="60"/>
      <c r="BR3039" s="60"/>
      <c r="BX3039" s="151"/>
      <c r="CB3039" s="151"/>
      <c r="CM3039" s="151"/>
      <c r="CO3039" s="151"/>
      <c r="CT3039" s="151"/>
      <c r="CY3039" s="151"/>
    </row>
    <row r="3040" spans="1:103" x14ac:dyDescent="0.2">
      <c r="A3040" s="60"/>
      <c r="B3040" s="60"/>
      <c r="C3040" s="60"/>
      <c r="D3040" s="60"/>
      <c r="E3040" s="60"/>
      <c r="F3040" s="60"/>
      <c r="G3040" s="60"/>
      <c r="H3040" s="60"/>
      <c r="I3040" s="60"/>
      <c r="J3040" s="60"/>
      <c r="K3040" s="60"/>
      <c r="L3040" s="60"/>
      <c r="M3040" s="60"/>
      <c r="N3040" s="60"/>
      <c r="O3040" s="60"/>
      <c r="P3040" s="60"/>
      <c r="Q3040" s="60"/>
      <c r="R3040" s="334">
        <v>8805</v>
      </c>
      <c r="S3040" s="319" t="s">
        <v>356</v>
      </c>
      <c r="BE3040" s="60"/>
      <c r="BR3040" s="60"/>
      <c r="BX3040" s="151"/>
      <c r="CB3040" s="151"/>
      <c r="CM3040" s="151"/>
      <c r="CO3040" s="151"/>
      <c r="CT3040" s="151"/>
      <c r="CY3040" s="151"/>
    </row>
    <row r="3041" spans="1:103" x14ac:dyDescent="0.2">
      <c r="A3041" s="60"/>
      <c r="B3041" s="60"/>
      <c r="C3041" s="60"/>
      <c r="D3041" s="60"/>
      <c r="E3041" s="60"/>
      <c r="F3041" s="60"/>
      <c r="G3041" s="60"/>
      <c r="H3041" s="60"/>
      <c r="I3041" s="60"/>
      <c r="J3041" s="60"/>
      <c r="K3041" s="60"/>
      <c r="L3041" s="60"/>
      <c r="M3041" s="60"/>
      <c r="N3041" s="60"/>
      <c r="O3041" s="60"/>
      <c r="P3041" s="60"/>
      <c r="Q3041" s="60"/>
      <c r="R3041" s="334">
        <v>8807</v>
      </c>
      <c r="S3041" s="319" t="s">
        <v>356</v>
      </c>
      <c r="BE3041" s="60"/>
      <c r="BR3041" s="60"/>
      <c r="BX3041" s="151"/>
      <c r="CB3041" s="151"/>
      <c r="CM3041" s="151"/>
      <c r="CO3041" s="151"/>
      <c r="CT3041" s="151"/>
      <c r="CY3041" s="151"/>
    </row>
    <row r="3042" spans="1:103" x14ac:dyDescent="0.2">
      <c r="A3042" s="60"/>
      <c r="B3042" s="60"/>
      <c r="C3042" s="60"/>
      <c r="D3042" s="60"/>
      <c r="E3042" s="60"/>
      <c r="F3042" s="60"/>
      <c r="G3042" s="60"/>
      <c r="H3042" s="60"/>
      <c r="I3042" s="60"/>
      <c r="J3042" s="60"/>
      <c r="K3042" s="60"/>
      <c r="L3042" s="60"/>
      <c r="M3042" s="60"/>
      <c r="N3042" s="60"/>
      <c r="O3042" s="60"/>
      <c r="P3042" s="60"/>
      <c r="Q3042" s="60"/>
      <c r="R3042" s="334">
        <v>8808</v>
      </c>
      <c r="S3042" s="319" t="s">
        <v>356</v>
      </c>
      <c r="BE3042" s="60"/>
      <c r="BR3042" s="60"/>
      <c r="BX3042" s="151"/>
      <c r="CB3042" s="151"/>
      <c r="CM3042" s="151"/>
      <c r="CO3042" s="151"/>
      <c r="CT3042" s="151"/>
      <c r="CY3042" s="151"/>
    </row>
    <row r="3043" spans="1:103" x14ac:dyDescent="0.2">
      <c r="A3043" s="60"/>
      <c r="B3043" s="60"/>
      <c r="C3043" s="60"/>
      <c r="D3043" s="60"/>
      <c r="E3043" s="60"/>
      <c r="F3043" s="60"/>
      <c r="G3043" s="60"/>
      <c r="H3043" s="60"/>
      <c r="I3043" s="60"/>
      <c r="J3043" s="60"/>
      <c r="K3043" s="60"/>
      <c r="L3043" s="60"/>
      <c r="M3043" s="60"/>
      <c r="N3043" s="60"/>
      <c r="O3043" s="60"/>
      <c r="P3043" s="60"/>
      <c r="Q3043" s="60"/>
      <c r="R3043" s="334">
        <v>8809</v>
      </c>
      <c r="S3043" s="319" t="s">
        <v>356</v>
      </c>
      <c r="BE3043" s="60"/>
      <c r="BR3043" s="60"/>
      <c r="BX3043" s="151"/>
      <c r="CB3043" s="151"/>
      <c r="CM3043" s="151"/>
      <c r="CO3043" s="151"/>
      <c r="CT3043" s="151"/>
      <c r="CY3043" s="151"/>
    </row>
    <row r="3044" spans="1:103" x14ac:dyDescent="0.2">
      <c r="A3044" s="60"/>
      <c r="B3044" s="60"/>
      <c r="C3044" s="60"/>
      <c r="D3044" s="60"/>
      <c r="E3044" s="60"/>
      <c r="F3044" s="60"/>
      <c r="G3044" s="60"/>
      <c r="H3044" s="60"/>
      <c r="I3044" s="60"/>
      <c r="J3044" s="60"/>
      <c r="K3044" s="60"/>
      <c r="L3044" s="60"/>
      <c r="M3044" s="60"/>
      <c r="N3044" s="60"/>
      <c r="O3044" s="60"/>
      <c r="P3044" s="60"/>
      <c r="Q3044" s="60"/>
      <c r="R3044" s="334">
        <v>8810</v>
      </c>
      <c r="S3044" s="319" t="s">
        <v>356</v>
      </c>
      <c r="BE3044" s="60"/>
      <c r="BR3044" s="60"/>
      <c r="BX3044" s="151"/>
      <c r="CB3044" s="151"/>
      <c r="CM3044" s="151"/>
      <c r="CO3044" s="151"/>
      <c r="CT3044" s="151"/>
      <c r="CY3044" s="151"/>
    </row>
    <row r="3045" spans="1:103" x14ac:dyDescent="0.2">
      <c r="A3045" s="60"/>
      <c r="B3045" s="60"/>
      <c r="C3045" s="60"/>
      <c r="D3045" s="60"/>
      <c r="E3045" s="60"/>
      <c r="F3045" s="60"/>
      <c r="G3045" s="60"/>
      <c r="H3045" s="60"/>
      <c r="I3045" s="60"/>
      <c r="J3045" s="60"/>
      <c r="K3045" s="60"/>
      <c r="L3045" s="60"/>
      <c r="M3045" s="60"/>
      <c r="N3045" s="60"/>
      <c r="O3045" s="60"/>
      <c r="P3045" s="60"/>
      <c r="Q3045" s="60"/>
      <c r="R3045" s="334">
        <v>8812</v>
      </c>
      <c r="S3045" s="319" t="s">
        <v>356</v>
      </c>
      <c r="BE3045" s="60"/>
      <c r="BR3045" s="60"/>
      <c r="BX3045" s="151"/>
      <c r="CB3045" s="151"/>
      <c r="CM3045" s="151"/>
      <c r="CO3045" s="151"/>
      <c r="CT3045" s="151"/>
      <c r="CY3045" s="151"/>
    </row>
    <row r="3046" spans="1:103" x14ac:dyDescent="0.2">
      <c r="A3046" s="60"/>
      <c r="B3046" s="60"/>
      <c r="C3046" s="60"/>
      <c r="D3046" s="60"/>
      <c r="E3046" s="60"/>
      <c r="F3046" s="60"/>
      <c r="G3046" s="60"/>
      <c r="H3046" s="60"/>
      <c r="I3046" s="60"/>
      <c r="J3046" s="60"/>
      <c r="K3046" s="60"/>
      <c r="L3046" s="60"/>
      <c r="M3046" s="60"/>
      <c r="N3046" s="60"/>
      <c r="O3046" s="60"/>
      <c r="P3046" s="60"/>
      <c r="Q3046" s="60"/>
      <c r="R3046" s="334">
        <v>8816</v>
      </c>
      <c r="S3046" s="319" t="s">
        <v>356</v>
      </c>
      <c r="BE3046" s="60"/>
      <c r="BR3046" s="60"/>
      <c r="BX3046" s="151"/>
      <c r="CB3046" s="151"/>
      <c r="CM3046" s="151"/>
      <c r="CO3046" s="151"/>
      <c r="CT3046" s="151"/>
      <c r="CY3046" s="151"/>
    </row>
    <row r="3047" spans="1:103" x14ac:dyDescent="0.2">
      <c r="A3047" s="60"/>
      <c r="B3047" s="60"/>
      <c r="C3047" s="60"/>
      <c r="D3047" s="60"/>
      <c r="E3047" s="60"/>
      <c r="F3047" s="60"/>
      <c r="G3047" s="60"/>
      <c r="H3047" s="60"/>
      <c r="I3047" s="60"/>
      <c r="J3047" s="60"/>
      <c r="K3047" s="60"/>
      <c r="L3047" s="60"/>
      <c r="M3047" s="60"/>
      <c r="N3047" s="60"/>
      <c r="O3047" s="60"/>
      <c r="P3047" s="60"/>
      <c r="Q3047" s="60"/>
      <c r="R3047" s="334">
        <v>8817</v>
      </c>
      <c r="S3047" s="319" t="s">
        <v>356</v>
      </c>
      <c r="BE3047" s="60"/>
      <c r="BR3047" s="60"/>
      <c r="BX3047" s="151"/>
      <c r="CB3047" s="151"/>
      <c r="CM3047" s="151"/>
      <c r="CO3047" s="151"/>
      <c r="CT3047" s="151"/>
      <c r="CY3047" s="151"/>
    </row>
    <row r="3048" spans="1:103" x14ac:dyDescent="0.2">
      <c r="A3048" s="60"/>
      <c r="B3048" s="60"/>
      <c r="C3048" s="60"/>
      <c r="D3048" s="60"/>
      <c r="E3048" s="60"/>
      <c r="F3048" s="60"/>
      <c r="G3048" s="60"/>
      <c r="H3048" s="60"/>
      <c r="I3048" s="60"/>
      <c r="J3048" s="60"/>
      <c r="K3048" s="60"/>
      <c r="L3048" s="60"/>
      <c r="M3048" s="60"/>
      <c r="N3048" s="60"/>
      <c r="O3048" s="60"/>
      <c r="P3048" s="60"/>
      <c r="Q3048" s="60"/>
      <c r="R3048" s="334">
        <v>8818</v>
      </c>
      <c r="S3048" s="319" t="s">
        <v>356</v>
      </c>
      <c r="BE3048" s="60"/>
      <c r="BR3048" s="60"/>
      <c r="BX3048" s="151"/>
      <c r="CB3048" s="151"/>
      <c r="CM3048" s="151"/>
      <c r="CO3048" s="151"/>
      <c r="CT3048" s="151"/>
      <c r="CY3048" s="151"/>
    </row>
    <row r="3049" spans="1:103" x14ac:dyDescent="0.2">
      <c r="A3049" s="60"/>
      <c r="B3049" s="60"/>
      <c r="C3049" s="60"/>
      <c r="D3049" s="60"/>
      <c r="E3049" s="60"/>
      <c r="F3049" s="60"/>
      <c r="G3049" s="60"/>
      <c r="H3049" s="60"/>
      <c r="I3049" s="60"/>
      <c r="J3049" s="60"/>
      <c r="K3049" s="60"/>
      <c r="L3049" s="60"/>
      <c r="M3049" s="60"/>
      <c r="N3049" s="60"/>
      <c r="O3049" s="60"/>
      <c r="P3049" s="60"/>
      <c r="Q3049" s="60"/>
      <c r="R3049" s="334">
        <v>8820</v>
      </c>
      <c r="S3049" s="319" t="s">
        <v>356</v>
      </c>
      <c r="BE3049" s="60"/>
      <c r="BR3049" s="60"/>
      <c r="BX3049" s="151"/>
      <c r="CB3049" s="151"/>
      <c r="CM3049" s="151"/>
      <c r="CO3049" s="151"/>
      <c r="CT3049" s="151"/>
      <c r="CY3049" s="151"/>
    </row>
    <row r="3050" spans="1:103" x14ac:dyDescent="0.2">
      <c r="A3050" s="60"/>
      <c r="B3050" s="60"/>
      <c r="C3050" s="60"/>
      <c r="D3050" s="60"/>
      <c r="E3050" s="60"/>
      <c r="F3050" s="60"/>
      <c r="G3050" s="60"/>
      <c r="H3050" s="60"/>
      <c r="I3050" s="60"/>
      <c r="J3050" s="60"/>
      <c r="K3050" s="60"/>
      <c r="L3050" s="60"/>
      <c r="M3050" s="60"/>
      <c r="N3050" s="60"/>
      <c r="O3050" s="60"/>
      <c r="P3050" s="60"/>
      <c r="Q3050" s="60"/>
      <c r="R3050" s="334">
        <v>8821</v>
      </c>
      <c r="S3050" s="319" t="s">
        <v>356</v>
      </c>
      <c r="BE3050" s="60"/>
      <c r="BR3050" s="60"/>
      <c r="BX3050" s="151"/>
      <c r="CB3050" s="151"/>
      <c r="CM3050" s="151"/>
      <c r="CO3050" s="151"/>
      <c r="CT3050" s="151"/>
      <c r="CY3050" s="151"/>
    </row>
    <row r="3051" spans="1:103" x14ac:dyDescent="0.2">
      <c r="A3051" s="60"/>
      <c r="B3051" s="60"/>
      <c r="C3051" s="60"/>
      <c r="D3051" s="60"/>
      <c r="E3051" s="60"/>
      <c r="F3051" s="60"/>
      <c r="G3051" s="60"/>
      <c r="H3051" s="60"/>
      <c r="I3051" s="60"/>
      <c r="J3051" s="60"/>
      <c r="K3051" s="60"/>
      <c r="L3051" s="60"/>
      <c r="M3051" s="60"/>
      <c r="N3051" s="60"/>
      <c r="O3051" s="60"/>
      <c r="P3051" s="60"/>
      <c r="Q3051" s="60"/>
      <c r="R3051" s="334">
        <v>8822</v>
      </c>
      <c r="S3051" s="319" t="s">
        <v>356</v>
      </c>
      <c r="BE3051" s="60"/>
      <c r="BR3051" s="60"/>
      <c r="BX3051" s="151"/>
      <c r="CB3051" s="151"/>
      <c r="CM3051" s="151"/>
      <c r="CO3051" s="151"/>
      <c r="CT3051" s="151"/>
      <c r="CY3051" s="151"/>
    </row>
    <row r="3052" spans="1:103" x14ac:dyDescent="0.2">
      <c r="A3052" s="60"/>
      <c r="B3052" s="60"/>
      <c r="C3052" s="60"/>
      <c r="D3052" s="60"/>
      <c r="E3052" s="60"/>
      <c r="F3052" s="60"/>
      <c r="G3052" s="60"/>
      <c r="H3052" s="60"/>
      <c r="I3052" s="60"/>
      <c r="J3052" s="60"/>
      <c r="K3052" s="60"/>
      <c r="L3052" s="60"/>
      <c r="M3052" s="60"/>
      <c r="N3052" s="60"/>
      <c r="O3052" s="60"/>
      <c r="P3052" s="60"/>
      <c r="Q3052" s="60"/>
      <c r="R3052" s="334">
        <v>8823</v>
      </c>
      <c r="S3052" s="319" t="s">
        <v>356</v>
      </c>
      <c r="BE3052" s="60"/>
      <c r="BR3052" s="60"/>
      <c r="BX3052" s="151"/>
      <c r="CB3052" s="151"/>
      <c r="CM3052" s="151"/>
      <c r="CO3052" s="151"/>
      <c r="CT3052" s="151"/>
      <c r="CY3052" s="151"/>
    </row>
    <row r="3053" spans="1:103" x14ac:dyDescent="0.2">
      <c r="A3053" s="60"/>
      <c r="B3053" s="60"/>
      <c r="C3053" s="60"/>
      <c r="D3053" s="60"/>
      <c r="E3053" s="60"/>
      <c r="F3053" s="60"/>
      <c r="G3053" s="60"/>
      <c r="H3053" s="60"/>
      <c r="I3053" s="60"/>
      <c r="J3053" s="60"/>
      <c r="K3053" s="60"/>
      <c r="L3053" s="60"/>
      <c r="M3053" s="60"/>
      <c r="N3053" s="60"/>
      <c r="O3053" s="60"/>
      <c r="P3053" s="60"/>
      <c r="Q3053" s="60"/>
      <c r="R3053" s="334">
        <v>8824</v>
      </c>
      <c r="S3053" s="319" t="s">
        <v>356</v>
      </c>
      <c r="BE3053" s="60"/>
      <c r="BR3053" s="60"/>
      <c r="BX3053" s="151"/>
      <c r="CB3053" s="151"/>
      <c r="CM3053" s="151"/>
      <c r="CO3053" s="151"/>
      <c r="CT3053" s="151"/>
      <c r="CY3053" s="151"/>
    </row>
    <row r="3054" spans="1:103" x14ac:dyDescent="0.2">
      <c r="A3054" s="60"/>
      <c r="B3054" s="60"/>
      <c r="C3054" s="60"/>
      <c r="D3054" s="60"/>
      <c r="E3054" s="60"/>
      <c r="F3054" s="60"/>
      <c r="G3054" s="60"/>
      <c r="H3054" s="60"/>
      <c r="I3054" s="60"/>
      <c r="J3054" s="60"/>
      <c r="K3054" s="60"/>
      <c r="L3054" s="60"/>
      <c r="M3054" s="60"/>
      <c r="N3054" s="60"/>
      <c r="O3054" s="60"/>
      <c r="P3054" s="60"/>
      <c r="Q3054" s="60"/>
      <c r="R3054" s="334">
        <v>8825</v>
      </c>
      <c r="S3054" s="319" t="s">
        <v>356</v>
      </c>
      <c r="BE3054" s="60"/>
      <c r="BR3054" s="60"/>
      <c r="BX3054" s="151"/>
      <c r="CB3054" s="151"/>
      <c r="CM3054" s="151"/>
      <c r="CO3054" s="151"/>
      <c r="CT3054" s="151"/>
      <c r="CY3054" s="151"/>
    </row>
    <row r="3055" spans="1:103" x14ac:dyDescent="0.2">
      <c r="A3055" s="60"/>
      <c r="B3055" s="60"/>
      <c r="C3055" s="60"/>
      <c r="D3055" s="60"/>
      <c r="E3055" s="60"/>
      <c r="F3055" s="60"/>
      <c r="G3055" s="60"/>
      <c r="H3055" s="60"/>
      <c r="I3055" s="60"/>
      <c r="J3055" s="60"/>
      <c r="K3055" s="60"/>
      <c r="L3055" s="60"/>
      <c r="M3055" s="60"/>
      <c r="N3055" s="60"/>
      <c r="O3055" s="60"/>
      <c r="P3055" s="60"/>
      <c r="Q3055" s="60"/>
      <c r="R3055" s="334">
        <v>8826</v>
      </c>
      <c r="S3055" s="319" t="s">
        <v>356</v>
      </c>
      <c r="BE3055" s="60"/>
      <c r="BR3055" s="60"/>
      <c r="BX3055" s="151"/>
      <c r="CB3055" s="151"/>
      <c r="CM3055" s="151"/>
      <c r="CO3055" s="151"/>
      <c r="CT3055" s="151"/>
      <c r="CY3055" s="151"/>
    </row>
    <row r="3056" spans="1:103" x14ac:dyDescent="0.2">
      <c r="A3056" s="60"/>
      <c r="B3056" s="60"/>
      <c r="C3056" s="60"/>
      <c r="D3056" s="60"/>
      <c r="E3056" s="60"/>
      <c r="F3056" s="60"/>
      <c r="G3056" s="60"/>
      <c r="H3056" s="60"/>
      <c r="I3056" s="60"/>
      <c r="J3056" s="60"/>
      <c r="K3056" s="60"/>
      <c r="L3056" s="60"/>
      <c r="M3056" s="60"/>
      <c r="N3056" s="60"/>
      <c r="O3056" s="60"/>
      <c r="P3056" s="60"/>
      <c r="Q3056" s="60"/>
      <c r="R3056" s="334">
        <v>8827</v>
      </c>
      <c r="S3056" s="319" t="s">
        <v>356</v>
      </c>
      <c r="BE3056" s="60"/>
      <c r="BR3056" s="60"/>
      <c r="BX3056" s="151"/>
      <c r="CB3056" s="151"/>
      <c r="CM3056" s="151"/>
      <c r="CO3056" s="151"/>
      <c r="CT3056" s="151"/>
      <c r="CY3056" s="151"/>
    </row>
    <row r="3057" spans="1:103" x14ac:dyDescent="0.2">
      <c r="A3057" s="60"/>
      <c r="B3057" s="60"/>
      <c r="C3057" s="60"/>
      <c r="D3057" s="60"/>
      <c r="E3057" s="60"/>
      <c r="F3057" s="60"/>
      <c r="G3057" s="60"/>
      <c r="H3057" s="60"/>
      <c r="I3057" s="60"/>
      <c r="J3057" s="60"/>
      <c r="K3057" s="60"/>
      <c r="L3057" s="60"/>
      <c r="M3057" s="60"/>
      <c r="N3057" s="60"/>
      <c r="O3057" s="60"/>
      <c r="P3057" s="60"/>
      <c r="Q3057" s="60"/>
      <c r="R3057" s="334">
        <v>8828</v>
      </c>
      <c r="S3057" s="319" t="s">
        <v>356</v>
      </c>
      <c r="BE3057" s="60"/>
      <c r="BR3057" s="60"/>
      <c r="BX3057" s="151"/>
      <c r="CB3057" s="151"/>
      <c r="CM3057" s="151"/>
      <c r="CO3057" s="151"/>
      <c r="CT3057" s="151"/>
      <c r="CY3057" s="151"/>
    </row>
    <row r="3058" spans="1:103" x14ac:dyDescent="0.2">
      <c r="A3058" s="60"/>
      <c r="B3058" s="60"/>
      <c r="C3058" s="60"/>
      <c r="D3058" s="60"/>
      <c r="E3058" s="60"/>
      <c r="F3058" s="60"/>
      <c r="G3058" s="60"/>
      <c r="H3058" s="60"/>
      <c r="I3058" s="60"/>
      <c r="J3058" s="60"/>
      <c r="K3058" s="60"/>
      <c r="L3058" s="60"/>
      <c r="M3058" s="60"/>
      <c r="N3058" s="60"/>
      <c r="O3058" s="60"/>
      <c r="P3058" s="60"/>
      <c r="Q3058" s="60"/>
      <c r="R3058" s="334">
        <v>8829</v>
      </c>
      <c r="S3058" s="319" t="s">
        <v>356</v>
      </c>
      <c r="BE3058" s="60"/>
      <c r="BR3058" s="60"/>
      <c r="BX3058" s="151"/>
      <c r="CB3058" s="151"/>
      <c r="CM3058" s="151"/>
      <c r="CO3058" s="151"/>
      <c r="CT3058" s="151"/>
      <c r="CY3058" s="151"/>
    </row>
    <row r="3059" spans="1:103" x14ac:dyDescent="0.2">
      <c r="A3059" s="60"/>
      <c r="B3059" s="60"/>
      <c r="C3059" s="60"/>
      <c r="D3059" s="60"/>
      <c r="E3059" s="60"/>
      <c r="F3059" s="60"/>
      <c r="G3059" s="60"/>
      <c r="H3059" s="60"/>
      <c r="I3059" s="60"/>
      <c r="J3059" s="60"/>
      <c r="K3059" s="60"/>
      <c r="L3059" s="60"/>
      <c r="M3059" s="60"/>
      <c r="N3059" s="60"/>
      <c r="O3059" s="60"/>
      <c r="P3059" s="60"/>
      <c r="Q3059" s="60"/>
      <c r="R3059" s="334">
        <v>8830</v>
      </c>
      <c r="S3059" s="319" t="s">
        <v>356</v>
      </c>
      <c r="BE3059" s="60"/>
      <c r="BR3059" s="60"/>
      <c r="BX3059" s="151"/>
      <c r="CB3059" s="151"/>
      <c r="CM3059" s="151"/>
      <c r="CO3059" s="151"/>
      <c r="CT3059" s="151"/>
      <c r="CY3059" s="151"/>
    </row>
    <row r="3060" spans="1:103" x14ac:dyDescent="0.2">
      <c r="A3060" s="60"/>
      <c r="B3060" s="60"/>
      <c r="C3060" s="60"/>
      <c r="D3060" s="60"/>
      <c r="E3060" s="60"/>
      <c r="F3060" s="60"/>
      <c r="G3060" s="60"/>
      <c r="H3060" s="60"/>
      <c r="I3060" s="60"/>
      <c r="J3060" s="60"/>
      <c r="K3060" s="60"/>
      <c r="L3060" s="60"/>
      <c r="M3060" s="60"/>
      <c r="N3060" s="60"/>
      <c r="O3060" s="60"/>
      <c r="P3060" s="60"/>
      <c r="Q3060" s="60"/>
      <c r="R3060" s="334">
        <v>8831</v>
      </c>
      <c r="S3060" s="319" t="s">
        <v>356</v>
      </c>
      <c r="BE3060" s="60"/>
      <c r="BR3060" s="60"/>
      <c r="BX3060" s="151"/>
      <c r="CB3060" s="151"/>
      <c r="CM3060" s="151"/>
      <c r="CO3060" s="151"/>
      <c r="CT3060" s="151"/>
      <c r="CY3060" s="151"/>
    </row>
    <row r="3061" spans="1:103" x14ac:dyDescent="0.2">
      <c r="A3061" s="60"/>
      <c r="B3061" s="60"/>
      <c r="C3061" s="60"/>
      <c r="D3061" s="60"/>
      <c r="E3061" s="60"/>
      <c r="F3061" s="60"/>
      <c r="G3061" s="60"/>
      <c r="H3061" s="60"/>
      <c r="I3061" s="60"/>
      <c r="J3061" s="60"/>
      <c r="K3061" s="60"/>
      <c r="L3061" s="60"/>
      <c r="M3061" s="60"/>
      <c r="N3061" s="60"/>
      <c r="O3061" s="60"/>
      <c r="P3061" s="60"/>
      <c r="Q3061" s="60"/>
      <c r="R3061" s="334">
        <v>8832</v>
      </c>
      <c r="S3061" s="319" t="s">
        <v>356</v>
      </c>
      <c r="BE3061" s="60"/>
      <c r="BR3061" s="60"/>
      <c r="BX3061" s="151"/>
      <c r="CB3061" s="151"/>
      <c r="CM3061" s="151"/>
      <c r="CO3061" s="151"/>
      <c r="CT3061" s="151"/>
      <c r="CY3061" s="151"/>
    </row>
    <row r="3062" spans="1:103" x14ac:dyDescent="0.2">
      <c r="A3062" s="60"/>
      <c r="B3062" s="60"/>
      <c r="C3062" s="60"/>
      <c r="D3062" s="60"/>
      <c r="E3062" s="60"/>
      <c r="F3062" s="60"/>
      <c r="G3062" s="60"/>
      <c r="H3062" s="60"/>
      <c r="I3062" s="60"/>
      <c r="J3062" s="60"/>
      <c r="K3062" s="60"/>
      <c r="L3062" s="60"/>
      <c r="M3062" s="60"/>
      <c r="N3062" s="60"/>
      <c r="O3062" s="60"/>
      <c r="P3062" s="60"/>
      <c r="Q3062" s="60"/>
      <c r="R3062" s="334">
        <v>8833</v>
      </c>
      <c r="S3062" s="319" t="s">
        <v>356</v>
      </c>
      <c r="BE3062" s="60"/>
      <c r="BR3062" s="60"/>
      <c r="BX3062" s="151"/>
      <c r="CB3062" s="151"/>
      <c r="CM3062" s="151"/>
      <c r="CO3062" s="151"/>
      <c r="CT3062" s="151"/>
      <c r="CY3062" s="151"/>
    </row>
    <row r="3063" spans="1:103" x14ac:dyDescent="0.2">
      <c r="A3063" s="60"/>
      <c r="B3063" s="60"/>
      <c r="C3063" s="60"/>
      <c r="D3063" s="60"/>
      <c r="E3063" s="60"/>
      <c r="F3063" s="60"/>
      <c r="G3063" s="60"/>
      <c r="H3063" s="60"/>
      <c r="I3063" s="60"/>
      <c r="J3063" s="60"/>
      <c r="K3063" s="60"/>
      <c r="L3063" s="60"/>
      <c r="M3063" s="60"/>
      <c r="N3063" s="60"/>
      <c r="O3063" s="60"/>
      <c r="P3063" s="60"/>
      <c r="Q3063" s="60"/>
      <c r="R3063" s="334">
        <v>8834</v>
      </c>
      <c r="S3063" s="319" t="s">
        <v>356</v>
      </c>
      <c r="BE3063" s="60"/>
      <c r="BR3063" s="60"/>
      <c r="BX3063" s="151"/>
      <c r="CB3063" s="151"/>
      <c r="CM3063" s="151"/>
      <c r="CO3063" s="151"/>
      <c r="CT3063" s="151"/>
      <c r="CY3063" s="151"/>
    </row>
    <row r="3064" spans="1:103" x14ac:dyDescent="0.2">
      <c r="A3064" s="60"/>
      <c r="B3064" s="60"/>
      <c r="C3064" s="60"/>
      <c r="D3064" s="60"/>
      <c r="E3064" s="60"/>
      <c r="F3064" s="60"/>
      <c r="G3064" s="60"/>
      <c r="H3064" s="60"/>
      <c r="I3064" s="60"/>
      <c r="J3064" s="60"/>
      <c r="K3064" s="60"/>
      <c r="L3064" s="60"/>
      <c r="M3064" s="60"/>
      <c r="N3064" s="60"/>
      <c r="O3064" s="60"/>
      <c r="P3064" s="60"/>
      <c r="Q3064" s="60"/>
      <c r="R3064" s="334">
        <v>8835</v>
      </c>
      <c r="S3064" s="319" t="s">
        <v>356</v>
      </c>
      <c r="BE3064" s="60"/>
      <c r="BR3064" s="60"/>
      <c r="BX3064" s="151"/>
      <c r="CB3064" s="151"/>
      <c r="CM3064" s="151"/>
      <c r="CO3064" s="151"/>
      <c r="CT3064" s="151"/>
      <c r="CY3064" s="151"/>
    </row>
    <row r="3065" spans="1:103" x14ac:dyDescent="0.2">
      <c r="A3065" s="60"/>
      <c r="B3065" s="60"/>
      <c r="C3065" s="60"/>
      <c r="D3065" s="60"/>
      <c r="E3065" s="60"/>
      <c r="F3065" s="60"/>
      <c r="G3065" s="60"/>
      <c r="H3065" s="60"/>
      <c r="I3065" s="60"/>
      <c r="J3065" s="60"/>
      <c r="K3065" s="60"/>
      <c r="L3065" s="60"/>
      <c r="M3065" s="60"/>
      <c r="N3065" s="60"/>
      <c r="O3065" s="60"/>
      <c r="P3065" s="60"/>
      <c r="Q3065" s="60"/>
      <c r="R3065" s="334">
        <v>8836</v>
      </c>
      <c r="S3065" s="319" t="s">
        <v>356</v>
      </c>
      <c r="BE3065" s="60"/>
      <c r="BR3065" s="60"/>
      <c r="BX3065" s="151"/>
      <c r="CB3065" s="151"/>
      <c r="CM3065" s="151"/>
      <c r="CO3065" s="151"/>
      <c r="CT3065" s="151"/>
      <c r="CY3065" s="151"/>
    </row>
    <row r="3066" spans="1:103" x14ac:dyDescent="0.2">
      <c r="A3066" s="60"/>
      <c r="B3066" s="60"/>
      <c r="C3066" s="60"/>
      <c r="D3066" s="60"/>
      <c r="E3066" s="60"/>
      <c r="F3066" s="60"/>
      <c r="G3066" s="60"/>
      <c r="H3066" s="60"/>
      <c r="I3066" s="60"/>
      <c r="J3066" s="60"/>
      <c r="K3066" s="60"/>
      <c r="L3066" s="60"/>
      <c r="M3066" s="60"/>
      <c r="N3066" s="60"/>
      <c r="O3066" s="60"/>
      <c r="P3066" s="60"/>
      <c r="Q3066" s="60"/>
      <c r="R3066" s="334">
        <v>8837</v>
      </c>
      <c r="S3066" s="319" t="s">
        <v>356</v>
      </c>
      <c r="BE3066" s="60"/>
      <c r="BR3066" s="60"/>
      <c r="BX3066" s="151"/>
      <c r="CB3066" s="151"/>
      <c r="CM3066" s="151"/>
      <c r="CO3066" s="151"/>
      <c r="CT3066" s="151"/>
      <c r="CY3066" s="151"/>
    </row>
    <row r="3067" spans="1:103" x14ac:dyDescent="0.2">
      <c r="A3067" s="60"/>
      <c r="B3067" s="60"/>
      <c r="C3067" s="60"/>
      <c r="D3067" s="60"/>
      <c r="E3067" s="60"/>
      <c r="F3067" s="60"/>
      <c r="G3067" s="60"/>
      <c r="H3067" s="60"/>
      <c r="I3067" s="60"/>
      <c r="J3067" s="60"/>
      <c r="K3067" s="60"/>
      <c r="L3067" s="60"/>
      <c r="M3067" s="60"/>
      <c r="N3067" s="60"/>
      <c r="O3067" s="60"/>
      <c r="P3067" s="60"/>
      <c r="Q3067" s="60"/>
      <c r="R3067" s="334">
        <v>8840</v>
      </c>
      <c r="S3067" s="319" t="s">
        <v>356</v>
      </c>
      <c r="BE3067" s="60"/>
      <c r="BR3067" s="60"/>
      <c r="BX3067" s="151"/>
      <c r="CB3067" s="151"/>
      <c r="CM3067" s="151"/>
      <c r="CO3067" s="151"/>
      <c r="CT3067" s="151"/>
      <c r="CY3067" s="151"/>
    </row>
    <row r="3068" spans="1:103" x14ac:dyDescent="0.2">
      <c r="A3068" s="60"/>
      <c r="B3068" s="60"/>
      <c r="C3068" s="60"/>
      <c r="D3068" s="60"/>
      <c r="E3068" s="60"/>
      <c r="F3068" s="60"/>
      <c r="G3068" s="60"/>
      <c r="H3068" s="60"/>
      <c r="I3068" s="60"/>
      <c r="J3068" s="60"/>
      <c r="K3068" s="60"/>
      <c r="L3068" s="60"/>
      <c r="M3068" s="60"/>
      <c r="N3068" s="60"/>
      <c r="O3068" s="60"/>
      <c r="P3068" s="60"/>
      <c r="Q3068" s="60"/>
      <c r="R3068" s="334">
        <v>8844</v>
      </c>
      <c r="S3068" s="319" t="s">
        <v>356</v>
      </c>
      <c r="BE3068" s="60"/>
      <c r="BR3068" s="60"/>
      <c r="BX3068" s="151"/>
      <c r="CB3068" s="151"/>
      <c r="CM3068" s="151"/>
      <c r="CO3068" s="151"/>
      <c r="CT3068" s="151"/>
      <c r="CY3068" s="151"/>
    </row>
    <row r="3069" spans="1:103" x14ac:dyDescent="0.2">
      <c r="A3069" s="60"/>
      <c r="B3069" s="60"/>
      <c r="C3069" s="60"/>
      <c r="D3069" s="60"/>
      <c r="E3069" s="60"/>
      <c r="F3069" s="60"/>
      <c r="G3069" s="60"/>
      <c r="H3069" s="60"/>
      <c r="I3069" s="60"/>
      <c r="J3069" s="60"/>
      <c r="K3069" s="60"/>
      <c r="L3069" s="60"/>
      <c r="M3069" s="60"/>
      <c r="N3069" s="60"/>
      <c r="O3069" s="60"/>
      <c r="P3069" s="60"/>
      <c r="Q3069" s="60"/>
      <c r="R3069" s="334">
        <v>8846</v>
      </c>
      <c r="S3069" s="319" t="s">
        <v>356</v>
      </c>
      <c r="BE3069" s="60"/>
      <c r="BR3069" s="60"/>
      <c r="BX3069" s="151"/>
      <c r="CB3069" s="151"/>
      <c r="CM3069" s="151"/>
      <c r="CO3069" s="151"/>
      <c r="CT3069" s="151"/>
      <c r="CY3069" s="151"/>
    </row>
    <row r="3070" spans="1:103" x14ac:dyDescent="0.2">
      <c r="A3070" s="60"/>
      <c r="B3070" s="60"/>
      <c r="C3070" s="60"/>
      <c r="D3070" s="60"/>
      <c r="E3070" s="60"/>
      <c r="F3070" s="60"/>
      <c r="G3070" s="60"/>
      <c r="H3070" s="60"/>
      <c r="I3070" s="60"/>
      <c r="J3070" s="60"/>
      <c r="K3070" s="60"/>
      <c r="L3070" s="60"/>
      <c r="M3070" s="60"/>
      <c r="N3070" s="60"/>
      <c r="O3070" s="60"/>
      <c r="P3070" s="60"/>
      <c r="Q3070" s="60"/>
      <c r="R3070" s="334">
        <v>8848</v>
      </c>
      <c r="S3070" s="319" t="s">
        <v>356</v>
      </c>
      <c r="BE3070" s="60"/>
      <c r="BR3070" s="60"/>
      <c r="BX3070" s="151"/>
      <c r="CB3070" s="151"/>
      <c r="CM3070" s="151"/>
      <c r="CO3070" s="151"/>
      <c r="CT3070" s="151"/>
      <c r="CY3070" s="151"/>
    </row>
    <row r="3071" spans="1:103" x14ac:dyDescent="0.2">
      <c r="A3071" s="60"/>
      <c r="B3071" s="60"/>
      <c r="C3071" s="60"/>
      <c r="D3071" s="60"/>
      <c r="E3071" s="60"/>
      <c r="F3071" s="60"/>
      <c r="G3071" s="60"/>
      <c r="H3071" s="60"/>
      <c r="I3071" s="60"/>
      <c r="J3071" s="60"/>
      <c r="K3071" s="60"/>
      <c r="L3071" s="60"/>
      <c r="M3071" s="60"/>
      <c r="N3071" s="60"/>
      <c r="O3071" s="60"/>
      <c r="P3071" s="60"/>
      <c r="Q3071" s="60"/>
      <c r="R3071" s="334">
        <v>8850</v>
      </c>
      <c r="S3071" s="319" t="s">
        <v>356</v>
      </c>
      <c r="BE3071" s="60"/>
      <c r="BR3071" s="60"/>
      <c r="BX3071" s="151"/>
      <c r="CB3071" s="151"/>
      <c r="CM3071" s="151"/>
      <c r="CO3071" s="151"/>
      <c r="CT3071" s="151"/>
      <c r="CY3071" s="151"/>
    </row>
    <row r="3072" spans="1:103" x14ac:dyDescent="0.2">
      <c r="A3072" s="60"/>
      <c r="B3072" s="60"/>
      <c r="C3072" s="60"/>
      <c r="D3072" s="60"/>
      <c r="E3072" s="60"/>
      <c r="F3072" s="60"/>
      <c r="G3072" s="60"/>
      <c r="H3072" s="60"/>
      <c r="I3072" s="60"/>
      <c r="J3072" s="60"/>
      <c r="K3072" s="60"/>
      <c r="L3072" s="60"/>
      <c r="M3072" s="60"/>
      <c r="N3072" s="60"/>
      <c r="O3072" s="60"/>
      <c r="P3072" s="60"/>
      <c r="Q3072" s="60"/>
      <c r="R3072" s="334">
        <v>8852</v>
      </c>
      <c r="S3072" s="319" t="s">
        <v>356</v>
      </c>
      <c r="BE3072" s="60"/>
      <c r="BR3072" s="60"/>
      <c r="BX3072" s="151"/>
      <c r="CB3072" s="151"/>
      <c r="CM3072" s="151"/>
      <c r="CO3072" s="151"/>
      <c r="CT3072" s="151"/>
      <c r="CY3072" s="151"/>
    </row>
    <row r="3073" spans="1:103" x14ac:dyDescent="0.2">
      <c r="A3073" s="60"/>
      <c r="B3073" s="60"/>
      <c r="C3073" s="60"/>
      <c r="D3073" s="60"/>
      <c r="E3073" s="60"/>
      <c r="F3073" s="60"/>
      <c r="G3073" s="60"/>
      <c r="H3073" s="60"/>
      <c r="I3073" s="60"/>
      <c r="J3073" s="60"/>
      <c r="K3073" s="60"/>
      <c r="L3073" s="60"/>
      <c r="M3073" s="60"/>
      <c r="N3073" s="60"/>
      <c r="O3073" s="60"/>
      <c r="P3073" s="60"/>
      <c r="Q3073" s="60"/>
      <c r="R3073" s="334">
        <v>8853</v>
      </c>
      <c r="S3073" s="319" t="s">
        <v>356</v>
      </c>
      <c r="BE3073" s="60"/>
      <c r="BR3073" s="60"/>
      <c r="BX3073" s="151"/>
      <c r="CB3073" s="151"/>
      <c r="CM3073" s="151"/>
      <c r="CO3073" s="151"/>
      <c r="CT3073" s="151"/>
      <c r="CY3073" s="151"/>
    </row>
    <row r="3074" spans="1:103" x14ac:dyDescent="0.2">
      <c r="A3074" s="60"/>
      <c r="B3074" s="60"/>
      <c r="C3074" s="60"/>
      <c r="D3074" s="60"/>
      <c r="E3074" s="60"/>
      <c r="F3074" s="60"/>
      <c r="G3074" s="60"/>
      <c r="H3074" s="60"/>
      <c r="I3074" s="60"/>
      <c r="J3074" s="60"/>
      <c r="K3074" s="60"/>
      <c r="L3074" s="60"/>
      <c r="M3074" s="60"/>
      <c r="N3074" s="60"/>
      <c r="O3074" s="60"/>
      <c r="P3074" s="60"/>
      <c r="Q3074" s="60"/>
      <c r="R3074" s="334">
        <v>8854</v>
      </c>
      <c r="S3074" s="319" t="s">
        <v>356</v>
      </c>
      <c r="BE3074" s="60"/>
      <c r="BR3074" s="60"/>
      <c r="BX3074" s="151"/>
      <c r="CB3074" s="151"/>
      <c r="CM3074" s="151"/>
      <c r="CO3074" s="151"/>
      <c r="CT3074" s="151"/>
      <c r="CY3074" s="151"/>
    </row>
    <row r="3075" spans="1:103" x14ac:dyDescent="0.2">
      <c r="A3075" s="60"/>
      <c r="B3075" s="60"/>
      <c r="C3075" s="60"/>
      <c r="D3075" s="60"/>
      <c r="E3075" s="60"/>
      <c r="F3075" s="60"/>
      <c r="G3075" s="60"/>
      <c r="H3075" s="60"/>
      <c r="I3075" s="60"/>
      <c r="J3075" s="60"/>
      <c r="K3075" s="60"/>
      <c r="L3075" s="60"/>
      <c r="M3075" s="60"/>
      <c r="N3075" s="60"/>
      <c r="O3075" s="60"/>
      <c r="P3075" s="60"/>
      <c r="Q3075" s="60"/>
      <c r="R3075" s="334">
        <v>8855</v>
      </c>
      <c r="S3075" s="319" t="s">
        <v>356</v>
      </c>
      <c r="BE3075" s="60"/>
      <c r="BR3075" s="60"/>
      <c r="BX3075" s="151"/>
      <c r="CB3075" s="151"/>
      <c r="CM3075" s="151"/>
      <c r="CO3075" s="151"/>
      <c r="CT3075" s="151"/>
      <c r="CY3075" s="151"/>
    </row>
    <row r="3076" spans="1:103" x14ac:dyDescent="0.2">
      <c r="A3076" s="60"/>
      <c r="B3076" s="60"/>
      <c r="C3076" s="60"/>
      <c r="D3076" s="60"/>
      <c r="E3076" s="60"/>
      <c r="F3076" s="60"/>
      <c r="G3076" s="60"/>
      <c r="H3076" s="60"/>
      <c r="I3076" s="60"/>
      <c r="J3076" s="60"/>
      <c r="K3076" s="60"/>
      <c r="L3076" s="60"/>
      <c r="M3076" s="60"/>
      <c r="N3076" s="60"/>
      <c r="O3076" s="60"/>
      <c r="P3076" s="60"/>
      <c r="Q3076" s="60"/>
      <c r="R3076" s="334">
        <v>8857</v>
      </c>
      <c r="S3076" s="319" t="s">
        <v>356</v>
      </c>
      <c r="BE3076" s="60"/>
      <c r="BR3076" s="60"/>
      <c r="BX3076" s="151"/>
      <c r="CB3076" s="151"/>
      <c r="CM3076" s="151"/>
      <c r="CO3076" s="151"/>
      <c r="CT3076" s="151"/>
      <c r="CY3076" s="151"/>
    </row>
    <row r="3077" spans="1:103" x14ac:dyDescent="0.2">
      <c r="A3077" s="60"/>
      <c r="B3077" s="60"/>
      <c r="C3077" s="60"/>
      <c r="D3077" s="60"/>
      <c r="E3077" s="60"/>
      <c r="F3077" s="60"/>
      <c r="G3077" s="60"/>
      <c r="H3077" s="60"/>
      <c r="I3077" s="60"/>
      <c r="J3077" s="60"/>
      <c r="K3077" s="60"/>
      <c r="L3077" s="60"/>
      <c r="M3077" s="60"/>
      <c r="N3077" s="60"/>
      <c r="O3077" s="60"/>
      <c r="P3077" s="60"/>
      <c r="Q3077" s="60"/>
      <c r="R3077" s="334">
        <v>8858</v>
      </c>
      <c r="S3077" s="319" t="s">
        <v>356</v>
      </c>
      <c r="BE3077" s="60"/>
      <c r="BR3077" s="60"/>
      <c r="BX3077" s="151"/>
      <c r="CB3077" s="151"/>
      <c r="CM3077" s="151"/>
      <c r="CO3077" s="151"/>
      <c r="CT3077" s="151"/>
      <c r="CY3077" s="151"/>
    </row>
    <row r="3078" spans="1:103" x14ac:dyDescent="0.2">
      <c r="A3078" s="60"/>
      <c r="B3078" s="60"/>
      <c r="C3078" s="60"/>
      <c r="D3078" s="60"/>
      <c r="E3078" s="60"/>
      <c r="F3078" s="60"/>
      <c r="G3078" s="60"/>
      <c r="H3078" s="60"/>
      <c r="I3078" s="60"/>
      <c r="J3078" s="60"/>
      <c r="K3078" s="60"/>
      <c r="L3078" s="60"/>
      <c r="M3078" s="60"/>
      <c r="N3078" s="60"/>
      <c r="O3078" s="60"/>
      <c r="P3078" s="60"/>
      <c r="Q3078" s="60"/>
      <c r="R3078" s="334">
        <v>8859</v>
      </c>
      <c r="S3078" s="319" t="s">
        <v>356</v>
      </c>
      <c r="BE3078" s="60"/>
      <c r="BR3078" s="60"/>
      <c r="BX3078" s="151"/>
      <c r="CB3078" s="151"/>
      <c r="CM3078" s="151"/>
      <c r="CO3078" s="151"/>
      <c r="CT3078" s="151"/>
      <c r="CY3078" s="151"/>
    </row>
    <row r="3079" spans="1:103" x14ac:dyDescent="0.2">
      <c r="A3079" s="60"/>
      <c r="B3079" s="60"/>
      <c r="C3079" s="60"/>
      <c r="D3079" s="60"/>
      <c r="E3079" s="60"/>
      <c r="F3079" s="60"/>
      <c r="G3079" s="60"/>
      <c r="H3079" s="60"/>
      <c r="I3079" s="60"/>
      <c r="J3079" s="60"/>
      <c r="K3079" s="60"/>
      <c r="L3079" s="60"/>
      <c r="M3079" s="60"/>
      <c r="N3079" s="60"/>
      <c r="O3079" s="60"/>
      <c r="P3079" s="60"/>
      <c r="Q3079" s="60"/>
      <c r="R3079" s="334">
        <v>8861</v>
      </c>
      <c r="S3079" s="319" t="s">
        <v>356</v>
      </c>
      <c r="BE3079" s="60"/>
      <c r="BR3079" s="60"/>
      <c r="BX3079" s="151"/>
      <c r="CB3079" s="151"/>
      <c r="CM3079" s="151"/>
      <c r="CO3079" s="151"/>
      <c r="CT3079" s="151"/>
      <c r="CY3079" s="151"/>
    </row>
    <row r="3080" spans="1:103" x14ac:dyDescent="0.2">
      <c r="A3080" s="60"/>
      <c r="B3080" s="60"/>
      <c r="C3080" s="60"/>
      <c r="D3080" s="60"/>
      <c r="E3080" s="60"/>
      <c r="F3080" s="60"/>
      <c r="G3080" s="60"/>
      <c r="H3080" s="60"/>
      <c r="I3080" s="60"/>
      <c r="J3080" s="60"/>
      <c r="K3080" s="60"/>
      <c r="L3080" s="60"/>
      <c r="M3080" s="60"/>
      <c r="N3080" s="60"/>
      <c r="O3080" s="60"/>
      <c r="P3080" s="60"/>
      <c r="Q3080" s="60"/>
      <c r="R3080" s="334">
        <v>8862</v>
      </c>
      <c r="S3080" s="319" t="s">
        <v>356</v>
      </c>
      <c r="BE3080" s="60"/>
      <c r="BR3080" s="60"/>
      <c r="BX3080" s="151"/>
      <c r="CB3080" s="151"/>
      <c r="CM3080" s="151"/>
      <c r="CO3080" s="151"/>
      <c r="CT3080" s="151"/>
      <c r="CY3080" s="151"/>
    </row>
    <row r="3081" spans="1:103" x14ac:dyDescent="0.2">
      <c r="A3081" s="60"/>
      <c r="B3081" s="60"/>
      <c r="C3081" s="60"/>
      <c r="D3081" s="60"/>
      <c r="E3081" s="60"/>
      <c r="F3081" s="60"/>
      <c r="G3081" s="60"/>
      <c r="H3081" s="60"/>
      <c r="I3081" s="60"/>
      <c r="J3081" s="60"/>
      <c r="K3081" s="60"/>
      <c r="L3081" s="60"/>
      <c r="M3081" s="60"/>
      <c r="N3081" s="60"/>
      <c r="O3081" s="60"/>
      <c r="P3081" s="60"/>
      <c r="Q3081" s="60"/>
      <c r="R3081" s="334">
        <v>8863</v>
      </c>
      <c r="S3081" s="319" t="s">
        <v>356</v>
      </c>
      <c r="BE3081" s="60"/>
      <c r="BR3081" s="60"/>
      <c r="BX3081" s="151"/>
      <c r="CB3081" s="151"/>
      <c r="CM3081" s="151"/>
      <c r="CO3081" s="151"/>
      <c r="CT3081" s="151"/>
      <c r="CY3081" s="151"/>
    </row>
    <row r="3082" spans="1:103" x14ac:dyDescent="0.2">
      <c r="A3082" s="60"/>
      <c r="B3082" s="60"/>
      <c r="C3082" s="60"/>
      <c r="D3082" s="60"/>
      <c r="E3082" s="60"/>
      <c r="F3082" s="60"/>
      <c r="G3082" s="60"/>
      <c r="H3082" s="60"/>
      <c r="I3082" s="60"/>
      <c r="J3082" s="60"/>
      <c r="K3082" s="60"/>
      <c r="L3082" s="60"/>
      <c r="M3082" s="60"/>
      <c r="N3082" s="60"/>
      <c r="O3082" s="60"/>
      <c r="P3082" s="60"/>
      <c r="Q3082" s="60"/>
      <c r="R3082" s="334">
        <v>8865</v>
      </c>
      <c r="S3082" s="319" t="s">
        <v>356</v>
      </c>
      <c r="BE3082" s="60"/>
      <c r="BR3082" s="60"/>
      <c r="BX3082" s="151"/>
      <c r="CB3082" s="151"/>
      <c r="CM3082" s="151"/>
      <c r="CO3082" s="151"/>
      <c r="CT3082" s="151"/>
      <c r="CY3082" s="151"/>
    </row>
    <row r="3083" spans="1:103" x14ac:dyDescent="0.2">
      <c r="A3083" s="60"/>
      <c r="B3083" s="60"/>
      <c r="C3083" s="60"/>
      <c r="D3083" s="60"/>
      <c r="E3083" s="60"/>
      <c r="F3083" s="60"/>
      <c r="G3083" s="60"/>
      <c r="H3083" s="60"/>
      <c r="I3083" s="60"/>
      <c r="J3083" s="60"/>
      <c r="K3083" s="60"/>
      <c r="L3083" s="60"/>
      <c r="M3083" s="60"/>
      <c r="N3083" s="60"/>
      <c r="O3083" s="60"/>
      <c r="P3083" s="60"/>
      <c r="Q3083" s="60"/>
      <c r="R3083" s="334">
        <v>8867</v>
      </c>
      <c r="S3083" s="319" t="s">
        <v>356</v>
      </c>
      <c r="BE3083" s="60"/>
      <c r="BR3083" s="60"/>
      <c r="BX3083" s="151"/>
      <c r="CB3083" s="151"/>
      <c r="CM3083" s="151"/>
      <c r="CO3083" s="151"/>
      <c r="CT3083" s="151"/>
      <c r="CY3083" s="151"/>
    </row>
    <row r="3084" spans="1:103" x14ac:dyDescent="0.2">
      <c r="A3084" s="60"/>
      <c r="B3084" s="60"/>
      <c r="C3084" s="60"/>
      <c r="D3084" s="60"/>
      <c r="E3084" s="60"/>
      <c r="F3084" s="60"/>
      <c r="G3084" s="60"/>
      <c r="H3084" s="60"/>
      <c r="I3084" s="60"/>
      <c r="J3084" s="60"/>
      <c r="K3084" s="60"/>
      <c r="L3084" s="60"/>
      <c r="M3084" s="60"/>
      <c r="N3084" s="60"/>
      <c r="O3084" s="60"/>
      <c r="P3084" s="60"/>
      <c r="Q3084" s="60"/>
      <c r="R3084" s="334">
        <v>8868</v>
      </c>
      <c r="S3084" s="319" t="s">
        <v>356</v>
      </c>
      <c r="BE3084" s="60"/>
      <c r="BR3084" s="60"/>
      <c r="BX3084" s="151"/>
      <c r="CB3084" s="151"/>
      <c r="CM3084" s="151"/>
      <c r="CO3084" s="151"/>
      <c r="CT3084" s="151"/>
      <c r="CY3084" s="151"/>
    </row>
    <row r="3085" spans="1:103" x14ac:dyDescent="0.2">
      <c r="A3085" s="60"/>
      <c r="B3085" s="60"/>
      <c r="C3085" s="60"/>
      <c r="D3085" s="60"/>
      <c r="E3085" s="60"/>
      <c r="F3085" s="60"/>
      <c r="G3085" s="60"/>
      <c r="H3085" s="60"/>
      <c r="I3085" s="60"/>
      <c r="J3085" s="60"/>
      <c r="K3085" s="60"/>
      <c r="L3085" s="60"/>
      <c r="M3085" s="60"/>
      <c r="N3085" s="60"/>
      <c r="O3085" s="60"/>
      <c r="P3085" s="60"/>
      <c r="Q3085" s="60"/>
      <c r="R3085" s="334">
        <v>8869</v>
      </c>
      <c r="S3085" s="319" t="s">
        <v>356</v>
      </c>
      <c r="BE3085" s="60"/>
      <c r="BR3085" s="60"/>
      <c r="BX3085" s="151"/>
      <c r="CB3085" s="151"/>
      <c r="CM3085" s="151"/>
      <c r="CO3085" s="151"/>
      <c r="CT3085" s="151"/>
      <c r="CY3085" s="151"/>
    </row>
    <row r="3086" spans="1:103" x14ac:dyDescent="0.2">
      <c r="A3086" s="60"/>
      <c r="B3086" s="60"/>
      <c r="C3086" s="60"/>
      <c r="D3086" s="60"/>
      <c r="E3086" s="60"/>
      <c r="F3086" s="60"/>
      <c r="G3086" s="60"/>
      <c r="H3086" s="60"/>
      <c r="I3086" s="60"/>
      <c r="J3086" s="60"/>
      <c r="K3086" s="60"/>
      <c r="L3086" s="60"/>
      <c r="M3086" s="60"/>
      <c r="N3086" s="60"/>
      <c r="O3086" s="60"/>
      <c r="P3086" s="60"/>
      <c r="Q3086" s="60"/>
      <c r="R3086" s="334">
        <v>8870</v>
      </c>
      <c r="S3086" s="319" t="s">
        <v>356</v>
      </c>
      <c r="BE3086" s="60"/>
      <c r="BR3086" s="60"/>
      <c r="BX3086" s="151"/>
      <c r="CB3086" s="151"/>
      <c r="CM3086" s="151"/>
      <c r="CO3086" s="151"/>
      <c r="CT3086" s="151"/>
      <c r="CY3086" s="151"/>
    </row>
    <row r="3087" spans="1:103" x14ac:dyDescent="0.2">
      <c r="A3087" s="60"/>
      <c r="B3087" s="60"/>
      <c r="C3087" s="60"/>
      <c r="D3087" s="60"/>
      <c r="E3087" s="60"/>
      <c r="F3087" s="60"/>
      <c r="G3087" s="60"/>
      <c r="H3087" s="60"/>
      <c r="I3087" s="60"/>
      <c r="J3087" s="60"/>
      <c r="K3087" s="60"/>
      <c r="L3087" s="60"/>
      <c r="M3087" s="60"/>
      <c r="N3087" s="60"/>
      <c r="O3087" s="60"/>
      <c r="P3087" s="60"/>
      <c r="Q3087" s="60"/>
      <c r="R3087" s="334">
        <v>8871</v>
      </c>
      <c r="S3087" s="319" t="s">
        <v>356</v>
      </c>
      <c r="BE3087" s="60"/>
      <c r="BR3087" s="60"/>
      <c r="BX3087" s="151"/>
      <c r="CB3087" s="151"/>
      <c r="CM3087" s="151"/>
      <c r="CO3087" s="151"/>
      <c r="CT3087" s="151"/>
      <c r="CY3087" s="151"/>
    </row>
    <row r="3088" spans="1:103" x14ac:dyDescent="0.2">
      <c r="A3088" s="60"/>
      <c r="B3088" s="60"/>
      <c r="C3088" s="60"/>
      <c r="D3088" s="60"/>
      <c r="E3088" s="60"/>
      <c r="F3088" s="60"/>
      <c r="G3088" s="60"/>
      <c r="H3088" s="60"/>
      <c r="I3088" s="60"/>
      <c r="J3088" s="60"/>
      <c r="K3088" s="60"/>
      <c r="L3088" s="60"/>
      <c r="M3088" s="60"/>
      <c r="N3088" s="60"/>
      <c r="O3088" s="60"/>
      <c r="P3088" s="60"/>
      <c r="Q3088" s="60"/>
      <c r="R3088" s="334">
        <v>8872</v>
      </c>
      <c r="S3088" s="319" t="s">
        <v>356</v>
      </c>
      <c r="BE3088" s="60"/>
      <c r="BR3088" s="60"/>
      <c r="BX3088" s="151"/>
      <c r="CB3088" s="151"/>
      <c r="CM3088" s="151"/>
      <c r="CO3088" s="151"/>
      <c r="CT3088" s="151"/>
      <c r="CY3088" s="151"/>
    </row>
    <row r="3089" spans="1:103" x14ac:dyDescent="0.2">
      <c r="A3089" s="60"/>
      <c r="B3089" s="60"/>
      <c r="C3089" s="60"/>
      <c r="D3089" s="60"/>
      <c r="E3089" s="60"/>
      <c r="F3089" s="60"/>
      <c r="G3089" s="60"/>
      <c r="H3089" s="60"/>
      <c r="I3089" s="60"/>
      <c r="J3089" s="60"/>
      <c r="K3089" s="60"/>
      <c r="L3089" s="60"/>
      <c r="M3089" s="60"/>
      <c r="N3089" s="60"/>
      <c r="O3089" s="60"/>
      <c r="P3089" s="60"/>
      <c r="Q3089" s="60"/>
      <c r="R3089" s="334">
        <v>8873</v>
      </c>
      <c r="S3089" s="319" t="s">
        <v>356</v>
      </c>
      <c r="BE3089" s="60"/>
      <c r="BR3089" s="60"/>
      <c r="BX3089" s="151"/>
      <c r="CB3089" s="151"/>
      <c r="CM3089" s="151"/>
      <c r="CO3089" s="151"/>
      <c r="CT3089" s="151"/>
      <c r="CY3089" s="151"/>
    </row>
    <row r="3090" spans="1:103" x14ac:dyDescent="0.2">
      <c r="A3090" s="60"/>
      <c r="B3090" s="60"/>
      <c r="C3090" s="60"/>
      <c r="D3090" s="60"/>
      <c r="E3090" s="60"/>
      <c r="F3090" s="60"/>
      <c r="G3090" s="60"/>
      <c r="H3090" s="60"/>
      <c r="I3090" s="60"/>
      <c r="J3090" s="60"/>
      <c r="K3090" s="60"/>
      <c r="L3090" s="60"/>
      <c r="M3090" s="60"/>
      <c r="N3090" s="60"/>
      <c r="O3090" s="60"/>
      <c r="P3090" s="60"/>
      <c r="Q3090" s="60"/>
      <c r="R3090" s="334">
        <v>8875</v>
      </c>
      <c r="S3090" s="319" t="s">
        <v>356</v>
      </c>
      <c r="BE3090" s="60"/>
      <c r="BR3090" s="60"/>
      <c r="BX3090" s="151"/>
      <c r="CB3090" s="151"/>
      <c r="CM3090" s="151"/>
      <c r="CO3090" s="151"/>
      <c r="CT3090" s="151"/>
      <c r="CY3090" s="151"/>
    </row>
    <row r="3091" spans="1:103" x14ac:dyDescent="0.2">
      <c r="A3091" s="60"/>
      <c r="B3091" s="60"/>
      <c r="C3091" s="60"/>
      <c r="D3091" s="60"/>
      <c r="E3091" s="60"/>
      <c r="F3091" s="60"/>
      <c r="G3091" s="60"/>
      <c r="H3091" s="60"/>
      <c r="I3091" s="60"/>
      <c r="J3091" s="60"/>
      <c r="K3091" s="60"/>
      <c r="L3091" s="60"/>
      <c r="M3091" s="60"/>
      <c r="N3091" s="60"/>
      <c r="O3091" s="60"/>
      <c r="P3091" s="60"/>
      <c r="Q3091" s="60"/>
      <c r="R3091" s="334">
        <v>8876</v>
      </c>
      <c r="S3091" s="319" t="s">
        <v>356</v>
      </c>
      <c r="BE3091" s="60"/>
      <c r="BR3091" s="60"/>
      <c r="BX3091" s="151"/>
      <c r="CB3091" s="151"/>
      <c r="CM3091" s="151"/>
      <c r="CO3091" s="151"/>
      <c r="CT3091" s="151"/>
      <c r="CY3091" s="151"/>
    </row>
    <row r="3092" spans="1:103" x14ac:dyDescent="0.2">
      <c r="A3092" s="60"/>
      <c r="B3092" s="60"/>
      <c r="C3092" s="60"/>
      <c r="D3092" s="60"/>
      <c r="E3092" s="60"/>
      <c r="F3092" s="60"/>
      <c r="G3092" s="60"/>
      <c r="H3092" s="60"/>
      <c r="I3092" s="60"/>
      <c r="J3092" s="60"/>
      <c r="K3092" s="60"/>
      <c r="L3092" s="60"/>
      <c r="M3092" s="60"/>
      <c r="N3092" s="60"/>
      <c r="O3092" s="60"/>
      <c r="P3092" s="60"/>
      <c r="Q3092" s="60"/>
      <c r="R3092" s="334">
        <v>8879</v>
      </c>
      <c r="S3092" s="319" t="s">
        <v>356</v>
      </c>
      <c r="BE3092" s="60"/>
      <c r="BR3092" s="60"/>
      <c r="BX3092" s="151"/>
      <c r="CB3092" s="151"/>
      <c r="CM3092" s="151"/>
      <c r="CO3092" s="151"/>
      <c r="CT3092" s="151"/>
      <c r="CY3092" s="151"/>
    </row>
    <row r="3093" spans="1:103" x14ac:dyDescent="0.2">
      <c r="A3093" s="60"/>
      <c r="B3093" s="60"/>
      <c r="C3093" s="60"/>
      <c r="D3093" s="60"/>
      <c r="E3093" s="60"/>
      <c r="F3093" s="60"/>
      <c r="G3093" s="60"/>
      <c r="H3093" s="60"/>
      <c r="I3093" s="60"/>
      <c r="J3093" s="60"/>
      <c r="K3093" s="60"/>
      <c r="L3093" s="60"/>
      <c r="M3093" s="60"/>
      <c r="N3093" s="60"/>
      <c r="O3093" s="60"/>
      <c r="P3093" s="60"/>
      <c r="Q3093" s="60"/>
      <c r="R3093" s="334">
        <v>8880</v>
      </c>
      <c r="S3093" s="319" t="s">
        <v>356</v>
      </c>
      <c r="BE3093" s="60"/>
      <c r="BR3093" s="60"/>
      <c r="BX3093" s="151"/>
      <c r="CB3093" s="151"/>
      <c r="CM3093" s="151"/>
      <c r="CO3093" s="151"/>
      <c r="CT3093" s="151"/>
      <c r="CY3093" s="151"/>
    </row>
    <row r="3094" spans="1:103" x14ac:dyDescent="0.2">
      <c r="A3094" s="60"/>
      <c r="B3094" s="60"/>
      <c r="C3094" s="60"/>
      <c r="D3094" s="60"/>
      <c r="E3094" s="60"/>
      <c r="F3094" s="60"/>
      <c r="G3094" s="60"/>
      <c r="H3094" s="60"/>
      <c r="I3094" s="60"/>
      <c r="J3094" s="60"/>
      <c r="K3094" s="60"/>
      <c r="L3094" s="60"/>
      <c r="M3094" s="60"/>
      <c r="N3094" s="60"/>
      <c r="O3094" s="60"/>
      <c r="P3094" s="60"/>
      <c r="Q3094" s="60"/>
      <c r="R3094" s="334">
        <v>8882</v>
      </c>
      <c r="S3094" s="319" t="s">
        <v>356</v>
      </c>
      <c r="BE3094" s="60"/>
      <c r="BR3094" s="60"/>
      <c r="BX3094" s="151"/>
      <c r="CB3094" s="151"/>
      <c r="CM3094" s="151"/>
      <c r="CO3094" s="151"/>
      <c r="CT3094" s="151"/>
      <c r="CY3094" s="151"/>
    </row>
    <row r="3095" spans="1:103" x14ac:dyDescent="0.2">
      <c r="A3095" s="60"/>
      <c r="B3095" s="60"/>
      <c r="C3095" s="60"/>
      <c r="D3095" s="60"/>
      <c r="E3095" s="60"/>
      <c r="F3095" s="60"/>
      <c r="G3095" s="60"/>
      <c r="H3095" s="60"/>
      <c r="I3095" s="60"/>
      <c r="J3095" s="60"/>
      <c r="K3095" s="60"/>
      <c r="L3095" s="60"/>
      <c r="M3095" s="60"/>
      <c r="N3095" s="60"/>
      <c r="O3095" s="60"/>
      <c r="P3095" s="60"/>
      <c r="Q3095" s="60"/>
      <c r="R3095" s="334">
        <v>8884</v>
      </c>
      <c r="S3095" s="319" t="s">
        <v>356</v>
      </c>
      <c r="BE3095" s="60"/>
      <c r="BR3095" s="60"/>
      <c r="BX3095" s="151"/>
      <c r="CB3095" s="151"/>
      <c r="CM3095" s="151"/>
      <c r="CO3095" s="151"/>
      <c r="CT3095" s="151"/>
      <c r="CY3095" s="151"/>
    </row>
    <row r="3096" spans="1:103" x14ac:dyDescent="0.2">
      <c r="A3096" s="60"/>
      <c r="B3096" s="60"/>
      <c r="C3096" s="60"/>
      <c r="D3096" s="60"/>
      <c r="E3096" s="60"/>
      <c r="F3096" s="60"/>
      <c r="G3096" s="60"/>
      <c r="H3096" s="60"/>
      <c r="I3096" s="60"/>
      <c r="J3096" s="60"/>
      <c r="K3096" s="60"/>
      <c r="L3096" s="60"/>
      <c r="M3096" s="60"/>
      <c r="N3096" s="60"/>
      <c r="O3096" s="60"/>
      <c r="P3096" s="60"/>
      <c r="Q3096" s="60"/>
      <c r="R3096" s="334">
        <v>8885</v>
      </c>
      <c r="S3096" s="319" t="s">
        <v>356</v>
      </c>
      <c r="BE3096" s="60"/>
      <c r="BR3096" s="60"/>
      <c r="BX3096" s="151"/>
      <c r="CB3096" s="151"/>
      <c r="CM3096" s="151"/>
      <c r="CO3096" s="151"/>
      <c r="CT3096" s="151"/>
      <c r="CY3096" s="151"/>
    </row>
    <row r="3097" spans="1:103" x14ac:dyDescent="0.2">
      <c r="A3097" s="60"/>
      <c r="B3097" s="60"/>
      <c r="C3097" s="60"/>
      <c r="D3097" s="60"/>
      <c r="E3097" s="60"/>
      <c r="F3097" s="60"/>
      <c r="G3097" s="60"/>
      <c r="H3097" s="60"/>
      <c r="I3097" s="60"/>
      <c r="J3097" s="60"/>
      <c r="K3097" s="60"/>
      <c r="L3097" s="60"/>
      <c r="M3097" s="60"/>
      <c r="N3097" s="60"/>
      <c r="O3097" s="60"/>
      <c r="P3097" s="60"/>
      <c r="Q3097" s="60"/>
      <c r="R3097" s="334">
        <v>8886</v>
      </c>
      <c r="S3097" s="319" t="s">
        <v>356</v>
      </c>
      <c r="BE3097" s="60"/>
      <c r="BR3097" s="60"/>
      <c r="BX3097" s="151"/>
      <c r="CB3097" s="151"/>
      <c r="CM3097" s="151"/>
      <c r="CO3097" s="151"/>
      <c r="CT3097" s="151"/>
      <c r="CY3097" s="151"/>
    </row>
    <row r="3098" spans="1:103" x14ac:dyDescent="0.2">
      <c r="A3098" s="60"/>
      <c r="B3098" s="60"/>
      <c r="C3098" s="60"/>
      <c r="D3098" s="60"/>
      <c r="E3098" s="60"/>
      <c r="F3098" s="60"/>
      <c r="G3098" s="60"/>
      <c r="H3098" s="60"/>
      <c r="I3098" s="60"/>
      <c r="J3098" s="60"/>
      <c r="K3098" s="60"/>
      <c r="L3098" s="60"/>
      <c r="M3098" s="60"/>
      <c r="N3098" s="60"/>
      <c r="O3098" s="60"/>
      <c r="P3098" s="60"/>
      <c r="Q3098" s="60"/>
      <c r="R3098" s="334">
        <v>8887</v>
      </c>
      <c r="S3098" s="319" t="s">
        <v>356</v>
      </c>
      <c r="BE3098" s="60"/>
      <c r="BR3098" s="60"/>
      <c r="BX3098" s="151"/>
      <c r="CB3098" s="151"/>
      <c r="CM3098" s="151"/>
      <c r="CO3098" s="151"/>
      <c r="CT3098" s="151"/>
      <c r="CY3098" s="151"/>
    </row>
    <row r="3099" spans="1:103" x14ac:dyDescent="0.2">
      <c r="A3099" s="60"/>
      <c r="B3099" s="60"/>
      <c r="C3099" s="60"/>
      <c r="D3099" s="60"/>
      <c r="E3099" s="60"/>
      <c r="F3099" s="60"/>
      <c r="G3099" s="60"/>
      <c r="H3099" s="60"/>
      <c r="I3099" s="60"/>
      <c r="J3099" s="60"/>
      <c r="K3099" s="60"/>
      <c r="L3099" s="60"/>
      <c r="M3099" s="60"/>
      <c r="N3099" s="60"/>
      <c r="O3099" s="60"/>
      <c r="P3099" s="60"/>
      <c r="Q3099" s="60"/>
      <c r="R3099" s="334">
        <v>8888</v>
      </c>
      <c r="S3099" s="319" t="s">
        <v>356</v>
      </c>
      <c r="BE3099" s="60"/>
      <c r="BR3099" s="60"/>
      <c r="BX3099" s="151"/>
      <c r="CB3099" s="151"/>
      <c r="CM3099" s="151"/>
      <c r="CO3099" s="151"/>
      <c r="CT3099" s="151"/>
      <c r="CY3099" s="151"/>
    </row>
    <row r="3100" spans="1:103" x14ac:dyDescent="0.2">
      <c r="A3100" s="60"/>
      <c r="B3100" s="60"/>
      <c r="C3100" s="60"/>
      <c r="D3100" s="60"/>
      <c r="E3100" s="60"/>
      <c r="F3100" s="60"/>
      <c r="G3100" s="60"/>
      <c r="H3100" s="60"/>
      <c r="I3100" s="60"/>
      <c r="J3100" s="60"/>
      <c r="K3100" s="60"/>
      <c r="L3100" s="60"/>
      <c r="M3100" s="60"/>
      <c r="N3100" s="60"/>
      <c r="O3100" s="60"/>
      <c r="P3100" s="60"/>
      <c r="Q3100" s="60"/>
      <c r="R3100" s="334">
        <v>8889</v>
      </c>
      <c r="S3100" s="319" t="s">
        <v>356</v>
      </c>
      <c r="BE3100" s="60"/>
      <c r="BR3100" s="60"/>
      <c r="BX3100" s="151"/>
      <c r="CB3100" s="151"/>
      <c r="CM3100" s="151"/>
      <c r="CO3100" s="151"/>
      <c r="CT3100" s="151"/>
      <c r="CY3100" s="151"/>
    </row>
    <row r="3101" spans="1:103" x14ac:dyDescent="0.2">
      <c r="A3101" s="60"/>
      <c r="B3101" s="60"/>
      <c r="C3101" s="60"/>
      <c r="D3101" s="60"/>
      <c r="E3101" s="60"/>
      <c r="F3101" s="60"/>
      <c r="G3101" s="60"/>
      <c r="H3101" s="60"/>
      <c r="I3101" s="60"/>
      <c r="J3101" s="60"/>
      <c r="K3101" s="60"/>
      <c r="L3101" s="60"/>
      <c r="M3101" s="60"/>
      <c r="N3101" s="60"/>
      <c r="O3101" s="60"/>
      <c r="P3101" s="60"/>
      <c r="Q3101" s="60"/>
      <c r="R3101" s="334">
        <v>8890</v>
      </c>
      <c r="S3101" s="319" t="s">
        <v>356</v>
      </c>
      <c r="BE3101" s="60"/>
      <c r="BR3101" s="60"/>
      <c r="BX3101" s="151"/>
      <c r="CB3101" s="151"/>
      <c r="CM3101" s="151"/>
      <c r="CO3101" s="151"/>
      <c r="CT3101" s="151"/>
      <c r="CY3101" s="151"/>
    </row>
    <row r="3102" spans="1:103" x14ac:dyDescent="0.2">
      <c r="A3102" s="60"/>
      <c r="B3102" s="60"/>
      <c r="C3102" s="60"/>
      <c r="D3102" s="60"/>
      <c r="E3102" s="60"/>
      <c r="F3102" s="60"/>
      <c r="G3102" s="60"/>
      <c r="H3102" s="60"/>
      <c r="I3102" s="60"/>
      <c r="J3102" s="60"/>
      <c r="K3102" s="60"/>
      <c r="L3102" s="60"/>
      <c r="M3102" s="60"/>
      <c r="N3102" s="60"/>
      <c r="O3102" s="60"/>
      <c r="P3102" s="60"/>
      <c r="Q3102" s="60"/>
      <c r="R3102" s="334">
        <v>8899</v>
      </c>
      <c r="S3102" s="319" t="s">
        <v>356</v>
      </c>
      <c r="BE3102" s="60"/>
      <c r="BR3102" s="60"/>
      <c r="BX3102" s="151"/>
      <c r="CB3102" s="151"/>
      <c r="CM3102" s="151"/>
      <c r="CO3102" s="151"/>
      <c r="CT3102" s="151"/>
      <c r="CY3102" s="151"/>
    </row>
    <row r="3103" spans="1:103" x14ac:dyDescent="0.2">
      <c r="A3103" s="60"/>
      <c r="B3103" s="60"/>
      <c r="C3103" s="60"/>
      <c r="D3103" s="60"/>
      <c r="E3103" s="60"/>
      <c r="F3103" s="60"/>
      <c r="G3103" s="60"/>
      <c r="H3103" s="60"/>
      <c r="I3103" s="60"/>
      <c r="J3103" s="60"/>
      <c r="K3103" s="60"/>
      <c r="L3103" s="60"/>
      <c r="M3103" s="60"/>
      <c r="N3103" s="60"/>
      <c r="O3103" s="60"/>
      <c r="P3103" s="60"/>
      <c r="Q3103" s="60"/>
      <c r="R3103" s="334">
        <v>8901</v>
      </c>
      <c r="S3103" s="319" t="s">
        <v>356</v>
      </c>
      <c r="BE3103" s="60"/>
      <c r="BR3103" s="60"/>
      <c r="BX3103" s="151"/>
      <c r="CB3103" s="151"/>
      <c r="CM3103" s="151"/>
      <c r="CO3103" s="151"/>
      <c r="CT3103" s="151"/>
      <c r="CY3103" s="151"/>
    </row>
    <row r="3104" spans="1:103" x14ac:dyDescent="0.2">
      <c r="A3104" s="60"/>
      <c r="B3104" s="60"/>
      <c r="C3104" s="60"/>
      <c r="D3104" s="60"/>
      <c r="E3104" s="60"/>
      <c r="F3104" s="60"/>
      <c r="G3104" s="60"/>
      <c r="H3104" s="60"/>
      <c r="I3104" s="60"/>
      <c r="J3104" s="60"/>
      <c r="K3104" s="60"/>
      <c r="L3104" s="60"/>
      <c r="M3104" s="60"/>
      <c r="N3104" s="60"/>
      <c r="O3104" s="60"/>
      <c r="P3104" s="60"/>
      <c r="Q3104" s="60"/>
      <c r="R3104" s="334">
        <v>8902</v>
      </c>
      <c r="S3104" s="319" t="s">
        <v>356</v>
      </c>
      <c r="BE3104" s="60"/>
      <c r="BR3104" s="60"/>
      <c r="BX3104" s="151"/>
      <c r="CB3104" s="151"/>
      <c r="CM3104" s="151"/>
      <c r="CO3104" s="151"/>
      <c r="CT3104" s="151"/>
      <c r="CY3104" s="151"/>
    </row>
    <row r="3105" spans="1:103" x14ac:dyDescent="0.2">
      <c r="A3105" s="60"/>
      <c r="B3105" s="60"/>
      <c r="C3105" s="60"/>
      <c r="D3105" s="60"/>
      <c r="E3105" s="60"/>
      <c r="F3105" s="60"/>
      <c r="G3105" s="60"/>
      <c r="H3105" s="60"/>
      <c r="I3105" s="60"/>
      <c r="J3105" s="60"/>
      <c r="K3105" s="60"/>
      <c r="L3105" s="60"/>
      <c r="M3105" s="60"/>
      <c r="N3105" s="60"/>
      <c r="O3105" s="60"/>
      <c r="P3105" s="60"/>
      <c r="Q3105" s="60"/>
      <c r="R3105" s="334">
        <v>8903</v>
      </c>
      <c r="S3105" s="319" t="s">
        <v>356</v>
      </c>
      <c r="BE3105" s="60"/>
      <c r="BR3105" s="60"/>
      <c r="BX3105" s="151"/>
      <c r="CB3105" s="151"/>
      <c r="CM3105" s="151"/>
      <c r="CO3105" s="151"/>
      <c r="CT3105" s="151"/>
      <c r="CY3105" s="151"/>
    </row>
    <row r="3106" spans="1:103" x14ac:dyDescent="0.2">
      <c r="A3106" s="60"/>
      <c r="B3106" s="60"/>
      <c r="C3106" s="60"/>
      <c r="D3106" s="60"/>
      <c r="E3106" s="60"/>
      <c r="F3106" s="60"/>
      <c r="G3106" s="60"/>
      <c r="H3106" s="60"/>
      <c r="I3106" s="60"/>
      <c r="J3106" s="60"/>
      <c r="K3106" s="60"/>
      <c r="L3106" s="60"/>
      <c r="M3106" s="60"/>
      <c r="N3106" s="60"/>
      <c r="O3106" s="60"/>
      <c r="P3106" s="60"/>
      <c r="Q3106" s="60"/>
      <c r="R3106" s="334">
        <v>8904</v>
      </c>
      <c r="S3106" s="319" t="s">
        <v>356</v>
      </c>
      <c r="BE3106" s="60"/>
      <c r="BR3106" s="60"/>
      <c r="BX3106" s="151"/>
      <c r="CB3106" s="151"/>
      <c r="CM3106" s="151"/>
      <c r="CO3106" s="151"/>
      <c r="CT3106" s="151"/>
      <c r="CY3106" s="151"/>
    </row>
    <row r="3107" spans="1:103" x14ac:dyDescent="0.2">
      <c r="A3107" s="60"/>
      <c r="B3107" s="60"/>
      <c r="C3107" s="60"/>
      <c r="D3107" s="60"/>
      <c r="E3107" s="60"/>
      <c r="F3107" s="60"/>
      <c r="G3107" s="60"/>
      <c r="H3107" s="60"/>
      <c r="I3107" s="60"/>
      <c r="J3107" s="60"/>
      <c r="K3107" s="60"/>
      <c r="L3107" s="60"/>
      <c r="M3107" s="60"/>
      <c r="N3107" s="60"/>
      <c r="O3107" s="60"/>
      <c r="P3107" s="60"/>
      <c r="Q3107" s="60"/>
      <c r="R3107" s="334">
        <v>8905</v>
      </c>
      <c r="S3107" s="319" t="s">
        <v>356</v>
      </c>
      <c r="BE3107" s="60"/>
      <c r="BR3107" s="60"/>
      <c r="BX3107" s="151"/>
      <c r="CB3107" s="151"/>
      <c r="CM3107" s="151"/>
      <c r="CO3107" s="151"/>
      <c r="CT3107" s="151"/>
      <c r="CY3107" s="151"/>
    </row>
    <row r="3108" spans="1:103" x14ac:dyDescent="0.2">
      <c r="A3108" s="60"/>
      <c r="B3108" s="60"/>
      <c r="C3108" s="60"/>
      <c r="D3108" s="60"/>
      <c r="E3108" s="60"/>
      <c r="F3108" s="60"/>
      <c r="G3108" s="60"/>
      <c r="H3108" s="60"/>
      <c r="I3108" s="60"/>
      <c r="J3108" s="60"/>
      <c r="K3108" s="60"/>
      <c r="L3108" s="60"/>
      <c r="M3108" s="60"/>
      <c r="N3108" s="60"/>
      <c r="O3108" s="60"/>
      <c r="P3108" s="60"/>
      <c r="Q3108" s="60"/>
      <c r="R3108" s="334">
        <v>8906</v>
      </c>
      <c r="S3108" s="319" t="s">
        <v>356</v>
      </c>
      <c r="BE3108" s="60"/>
      <c r="BR3108" s="60"/>
      <c r="BX3108" s="151"/>
      <c r="CB3108" s="151"/>
      <c r="CM3108" s="151"/>
      <c r="CO3108" s="151"/>
      <c r="CT3108" s="151"/>
      <c r="CY3108" s="151"/>
    </row>
    <row r="3109" spans="1:103" x14ac:dyDescent="0.2">
      <c r="A3109" s="60"/>
      <c r="B3109" s="60"/>
      <c r="C3109" s="60"/>
      <c r="D3109" s="60"/>
      <c r="E3109" s="60"/>
      <c r="F3109" s="60"/>
      <c r="G3109" s="60"/>
      <c r="H3109" s="60"/>
      <c r="I3109" s="60"/>
      <c r="J3109" s="60"/>
      <c r="K3109" s="60"/>
      <c r="L3109" s="60"/>
      <c r="M3109" s="60"/>
      <c r="N3109" s="60"/>
      <c r="O3109" s="60"/>
      <c r="P3109" s="60"/>
      <c r="Q3109" s="60"/>
      <c r="R3109" s="334">
        <v>8933</v>
      </c>
      <c r="S3109" s="319" t="s">
        <v>356</v>
      </c>
      <c r="BE3109" s="60"/>
      <c r="BR3109" s="60"/>
      <c r="BX3109" s="151"/>
      <c r="CB3109" s="151"/>
      <c r="CM3109" s="151"/>
      <c r="CO3109" s="151"/>
      <c r="CT3109" s="151"/>
      <c r="CY3109" s="151"/>
    </row>
    <row r="3110" spans="1:103" x14ac:dyDescent="0.2">
      <c r="A3110" s="60"/>
      <c r="B3110" s="60"/>
      <c r="C3110" s="60"/>
      <c r="D3110" s="60"/>
      <c r="E3110" s="60"/>
      <c r="F3110" s="60"/>
      <c r="G3110" s="60"/>
      <c r="H3110" s="60"/>
      <c r="I3110" s="60"/>
      <c r="J3110" s="60"/>
      <c r="K3110" s="60"/>
      <c r="L3110" s="60"/>
      <c r="M3110" s="60"/>
      <c r="N3110" s="60"/>
      <c r="O3110" s="60"/>
      <c r="P3110" s="60"/>
      <c r="Q3110" s="60"/>
      <c r="R3110" s="334">
        <v>8989</v>
      </c>
      <c r="S3110" s="319" t="s">
        <v>356</v>
      </c>
      <c r="BE3110" s="60"/>
      <c r="BR3110" s="60"/>
      <c r="BX3110" s="151"/>
      <c r="CB3110" s="151"/>
      <c r="CM3110" s="151"/>
      <c r="CO3110" s="151"/>
      <c r="CT3110" s="151"/>
      <c r="CY3110" s="151"/>
    </row>
    <row r="3111" spans="1:103" x14ac:dyDescent="0.2">
      <c r="A3111" s="60"/>
      <c r="B3111" s="60"/>
      <c r="C3111" s="60"/>
      <c r="D3111" s="60"/>
      <c r="E3111" s="60"/>
      <c r="F3111" s="60"/>
      <c r="G3111" s="60"/>
      <c r="H3111" s="60"/>
      <c r="I3111" s="60"/>
      <c r="J3111" s="60"/>
      <c r="K3111" s="60"/>
      <c r="L3111" s="60"/>
      <c r="M3111" s="60"/>
      <c r="N3111" s="60"/>
      <c r="O3111" s="60"/>
      <c r="P3111" s="60"/>
      <c r="Q3111" s="60"/>
      <c r="R3111" s="334">
        <v>10001</v>
      </c>
      <c r="S3111" s="319" t="s">
        <v>376</v>
      </c>
      <c r="BE3111" s="60"/>
      <c r="BR3111" s="60"/>
      <c r="BX3111" s="151"/>
      <c r="CB3111" s="151"/>
      <c r="CM3111" s="151"/>
      <c r="CO3111" s="151"/>
      <c r="CT3111" s="151"/>
      <c r="CY3111" s="151"/>
    </row>
    <row r="3112" spans="1:103" x14ac:dyDescent="0.2">
      <c r="A3112" s="60"/>
      <c r="B3112" s="60"/>
      <c r="C3112" s="60"/>
      <c r="D3112" s="60"/>
      <c r="E3112" s="60"/>
      <c r="F3112" s="60"/>
      <c r="G3112" s="60"/>
      <c r="H3112" s="60"/>
      <c r="I3112" s="60"/>
      <c r="J3112" s="60"/>
      <c r="K3112" s="60"/>
      <c r="L3112" s="60"/>
      <c r="M3112" s="60"/>
      <c r="N3112" s="60"/>
      <c r="O3112" s="60"/>
      <c r="P3112" s="60"/>
      <c r="Q3112" s="60"/>
      <c r="R3112" s="334">
        <v>10002</v>
      </c>
      <c r="S3112" s="319" t="s">
        <v>376</v>
      </c>
      <c r="BE3112" s="60"/>
      <c r="BR3112" s="60"/>
      <c r="BX3112" s="151"/>
      <c r="CB3112" s="151"/>
      <c r="CM3112" s="151"/>
      <c r="CO3112" s="151"/>
      <c r="CT3112" s="151"/>
      <c r="CY3112" s="151"/>
    </row>
    <row r="3113" spans="1:103" x14ac:dyDescent="0.2">
      <c r="A3113" s="60"/>
      <c r="B3113" s="60"/>
      <c r="C3113" s="60"/>
      <c r="D3113" s="60"/>
      <c r="E3113" s="60"/>
      <c r="F3113" s="60"/>
      <c r="G3113" s="60"/>
      <c r="H3113" s="60"/>
      <c r="I3113" s="60"/>
      <c r="J3113" s="60"/>
      <c r="K3113" s="60"/>
      <c r="L3113" s="60"/>
      <c r="M3113" s="60"/>
      <c r="N3113" s="60"/>
      <c r="O3113" s="60"/>
      <c r="P3113" s="60"/>
      <c r="Q3113" s="60"/>
      <c r="R3113" s="334">
        <v>10003</v>
      </c>
      <c r="S3113" s="319" t="s">
        <v>376</v>
      </c>
      <c r="BE3113" s="60"/>
      <c r="BR3113" s="60"/>
      <c r="BX3113" s="151"/>
      <c r="CB3113" s="151"/>
      <c r="CM3113" s="151"/>
      <c r="CO3113" s="151"/>
      <c r="CT3113" s="151"/>
      <c r="CY3113" s="151"/>
    </row>
    <row r="3114" spans="1:103" x14ac:dyDescent="0.2">
      <c r="A3114" s="60"/>
      <c r="B3114" s="60"/>
      <c r="C3114" s="60"/>
      <c r="D3114" s="60"/>
      <c r="E3114" s="60"/>
      <c r="F3114" s="60"/>
      <c r="G3114" s="60"/>
      <c r="H3114" s="60"/>
      <c r="I3114" s="60"/>
      <c r="J3114" s="60"/>
      <c r="K3114" s="60"/>
      <c r="L3114" s="60"/>
      <c r="M3114" s="60"/>
      <c r="N3114" s="60"/>
      <c r="O3114" s="60"/>
      <c r="P3114" s="60"/>
      <c r="Q3114" s="60"/>
      <c r="R3114" s="334">
        <v>10004</v>
      </c>
      <c r="S3114" s="319" t="s">
        <v>376</v>
      </c>
      <c r="BE3114" s="60"/>
      <c r="BR3114" s="60"/>
      <c r="BX3114" s="151"/>
      <c r="CB3114" s="151"/>
      <c r="CM3114" s="151"/>
      <c r="CO3114" s="151"/>
      <c r="CT3114" s="151"/>
      <c r="CY3114" s="151"/>
    </row>
    <row r="3115" spans="1:103" x14ac:dyDescent="0.2">
      <c r="A3115" s="60"/>
      <c r="B3115" s="60"/>
      <c r="C3115" s="60"/>
      <c r="D3115" s="60"/>
      <c r="E3115" s="60"/>
      <c r="F3115" s="60"/>
      <c r="G3115" s="60"/>
      <c r="H3115" s="60"/>
      <c r="I3115" s="60"/>
      <c r="J3115" s="60"/>
      <c r="K3115" s="60"/>
      <c r="L3115" s="60"/>
      <c r="M3115" s="60"/>
      <c r="N3115" s="60"/>
      <c r="O3115" s="60"/>
      <c r="P3115" s="60"/>
      <c r="Q3115" s="60"/>
      <c r="R3115" s="334">
        <v>10005</v>
      </c>
      <c r="S3115" s="319" t="s">
        <v>376</v>
      </c>
      <c r="BE3115" s="60"/>
      <c r="BR3115" s="60"/>
      <c r="BX3115" s="151"/>
      <c r="CB3115" s="151"/>
      <c r="CM3115" s="151"/>
      <c r="CO3115" s="151"/>
      <c r="CT3115" s="151"/>
      <c r="CY3115" s="151"/>
    </row>
    <row r="3116" spans="1:103" x14ac:dyDescent="0.2">
      <c r="A3116" s="60"/>
      <c r="B3116" s="60"/>
      <c r="C3116" s="60"/>
      <c r="D3116" s="60"/>
      <c r="E3116" s="60"/>
      <c r="F3116" s="60"/>
      <c r="G3116" s="60"/>
      <c r="H3116" s="60"/>
      <c r="I3116" s="60"/>
      <c r="J3116" s="60"/>
      <c r="K3116" s="60"/>
      <c r="L3116" s="60"/>
      <c r="M3116" s="60"/>
      <c r="N3116" s="60"/>
      <c r="O3116" s="60"/>
      <c r="P3116" s="60"/>
      <c r="Q3116" s="60"/>
      <c r="R3116" s="334">
        <v>10006</v>
      </c>
      <c r="S3116" s="319" t="s">
        <v>376</v>
      </c>
      <c r="BE3116" s="60"/>
      <c r="BR3116" s="60"/>
      <c r="BX3116" s="151"/>
      <c r="CB3116" s="151"/>
      <c r="CM3116" s="151"/>
      <c r="CO3116" s="151"/>
      <c r="CT3116" s="151"/>
      <c r="CY3116" s="151"/>
    </row>
    <row r="3117" spans="1:103" x14ac:dyDescent="0.2">
      <c r="A3117" s="60"/>
      <c r="B3117" s="60"/>
      <c r="C3117" s="60"/>
      <c r="D3117" s="60"/>
      <c r="E3117" s="60"/>
      <c r="F3117" s="60"/>
      <c r="G3117" s="60"/>
      <c r="H3117" s="60"/>
      <c r="I3117" s="60"/>
      <c r="J3117" s="60"/>
      <c r="K3117" s="60"/>
      <c r="L3117" s="60"/>
      <c r="M3117" s="60"/>
      <c r="N3117" s="60"/>
      <c r="O3117" s="60"/>
      <c r="P3117" s="60"/>
      <c r="Q3117" s="60"/>
      <c r="R3117" s="334">
        <v>10007</v>
      </c>
      <c r="S3117" s="319" t="s">
        <v>376</v>
      </c>
      <c r="BE3117" s="60"/>
      <c r="BR3117" s="60"/>
      <c r="BX3117" s="151"/>
      <c r="CB3117" s="151"/>
      <c r="CM3117" s="151"/>
      <c r="CO3117" s="151"/>
      <c r="CT3117" s="151"/>
      <c r="CY3117" s="151"/>
    </row>
    <row r="3118" spans="1:103" x14ac:dyDescent="0.2">
      <c r="A3118" s="60"/>
      <c r="B3118" s="60"/>
      <c r="C3118" s="60"/>
      <c r="D3118" s="60"/>
      <c r="E3118" s="60"/>
      <c r="F3118" s="60"/>
      <c r="G3118" s="60"/>
      <c r="H3118" s="60"/>
      <c r="I3118" s="60"/>
      <c r="J3118" s="60"/>
      <c r="K3118" s="60"/>
      <c r="L3118" s="60"/>
      <c r="M3118" s="60"/>
      <c r="N3118" s="60"/>
      <c r="O3118" s="60"/>
      <c r="P3118" s="60"/>
      <c r="Q3118" s="60"/>
      <c r="R3118" s="334">
        <v>10008</v>
      </c>
      <c r="S3118" s="319" t="s">
        <v>376</v>
      </c>
      <c r="BE3118" s="60"/>
      <c r="BR3118" s="60"/>
      <c r="BX3118" s="151"/>
      <c r="CB3118" s="151"/>
      <c r="CM3118" s="151"/>
      <c r="CO3118" s="151"/>
      <c r="CT3118" s="151"/>
      <c r="CY3118" s="151"/>
    </row>
    <row r="3119" spans="1:103" x14ac:dyDescent="0.2">
      <c r="A3119" s="60"/>
      <c r="B3119" s="60"/>
      <c r="C3119" s="60"/>
      <c r="D3119" s="60"/>
      <c r="E3119" s="60"/>
      <c r="F3119" s="60"/>
      <c r="G3119" s="60"/>
      <c r="H3119" s="60"/>
      <c r="I3119" s="60"/>
      <c r="J3119" s="60"/>
      <c r="K3119" s="60"/>
      <c r="L3119" s="60"/>
      <c r="M3119" s="60"/>
      <c r="N3119" s="60"/>
      <c r="O3119" s="60"/>
      <c r="P3119" s="60"/>
      <c r="Q3119" s="60"/>
      <c r="R3119" s="334">
        <v>10009</v>
      </c>
      <c r="S3119" s="319" t="s">
        <v>376</v>
      </c>
      <c r="BE3119" s="60"/>
      <c r="BR3119" s="60"/>
      <c r="BX3119" s="151"/>
      <c r="CB3119" s="151"/>
      <c r="CM3119" s="151"/>
      <c r="CO3119" s="151"/>
      <c r="CT3119" s="151"/>
      <c r="CY3119" s="151"/>
    </row>
    <row r="3120" spans="1:103" x14ac:dyDescent="0.2">
      <c r="A3120" s="60"/>
      <c r="B3120" s="60"/>
      <c r="C3120" s="60"/>
      <c r="D3120" s="60"/>
      <c r="E3120" s="60"/>
      <c r="F3120" s="60"/>
      <c r="G3120" s="60"/>
      <c r="H3120" s="60"/>
      <c r="I3120" s="60"/>
      <c r="J3120" s="60"/>
      <c r="K3120" s="60"/>
      <c r="L3120" s="60"/>
      <c r="M3120" s="60"/>
      <c r="N3120" s="60"/>
      <c r="O3120" s="60"/>
      <c r="P3120" s="60"/>
      <c r="Q3120" s="60"/>
      <c r="R3120" s="334">
        <v>10010</v>
      </c>
      <c r="S3120" s="319" t="s">
        <v>376</v>
      </c>
      <c r="BE3120" s="60"/>
      <c r="BR3120" s="60"/>
      <c r="BX3120" s="151"/>
      <c r="CB3120" s="151"/>
      <c r="CM3120" s="151"/>
      <c r="CO3120" s="151"/>
      <c r="CT3120" s="151"/>
      <c r="CY3120" s="151"/>
    </row>
    <row r="3121" spans="1:103" x14ac:dyDescent="0.2">
      <c r="A3121" s="60"/>
      <c r="B3121" s="60"/>
      <c r="C3121" s="60"/>
      <c r="D3121" s="60"/>
      <c r="E3121" s="60"/>
      <c r="F3121" s="60"/>
      <c r="G3121" s="60"/>
      <c r="H3121" s="60"/>
      <c r="I3121" s="60"/>
      <c r="J3121" s="60"/>
      <c r="K3121" s="60"/>
      <c r="L3121" s="60"/>
      <c r="M3121" s="60"/>
      <c r="N3121" s="60"/>
      <c r="O3121" s="60"/>
      <c r="P3121" s="60"/>
      <c r="Q3121" s="60"/>
      <c r="R3121" s="334">
        <v>10011</v>
      </c>
      <c r="S3121" s="319" t="s">
        <v>376</v>
      </c>
      <c r="BE3121" s="60"/>
      <c r="BR3121" s="60"/>
      <c r="BX3121" s="151"/>
      <c r="CB3121" s="151"/>
      <c r="CM3121" s="151"/>
      <c r="CO3121" s="151"/>
      <c r="CT3121" s="151"/>
      <c r="CY3121" s="151"/>
    </row>
    <row r="3122" spans="1:103" x14ac:dyDescent="0.2">
      <c r="A3122" s="60"/>
      <c r="B3122" s="60"/>
      <c r="C3122" s="60"/>
      <c r="D3122" s="60"/>
      <c r="E3122" s="60"/>
      <c r="F3122" s="60"/>
      <c r="G3122" s="60"/>
      <c r="H3122" s="60"/>
      <c r="I3122" s="60"/>
      <c r="J3122" s="60"/>
      <c r="K3122" s="60"/>
      <c r="L3122" s="60"/>
      <c r="M3122" s="60"/>
      <c r="N3122" s="60"/>
      <c r="O3122" s="60"/>
      <c r="P3122" s="60"/>
      <c r="Q3122" s="60"/>
      <c r="R3122" s="334">
        <v>10012</v>
      </c>
      <c r="S3122" s="319" t="s">
        <v>376</v>
      </c>
      <c r="BE3122" s="60"/>
      <c r="BR3122" s="60"/>
      <c r="BX3122" s="151"/>
      <c r="CB3122" s="151"/>
      <c r="CM3122" s="151"/>
      <c r="CO3122" s="151"/>
      <c r="CT3122" s="151"/>
      <c r="CY3122" s="151"/>
    </row>
    <row r="3123" spans="1:103" x14ac:dyDescent="0.2">
      <c r="A3123" s="60"/>
      <c r="B3123" s="60"/>
      <c r="C3123" s="60"/>
      <c r="D3123" s="60"/>
      <c r="E3123" s="60"/>
      <c r="F3123" s="60"/>
      <c r="G3123" s="60"/>
      <c r="H3123" s="60"/>
      <c r="I3123" s="60"/>
      <c r="J3123" s="60"/>
      <c r="K3123" s="60"/>
      <c r="L3123" s="60"/>
      <c r="M3123" s="60"/>
      <c r="N3123" s="60"/>
      <c r="O3123" s="60"/>
      <c r="P3123" s="60"/>
      <c r="Q3123" s="60"/>
      <c r="R3123" s="334">
        <v>10013</v>
      </c>
      <c r="S3123" s="319" t="s">
        <v>376</v>
      </c>
      <c r="BE3123" s="60"/>
      <c r="BR3123" s="60"/>
      <c r="BX3123" s="151"/>
      <c r="CB3123" s="151"/>
      <c r="CM3123" s="151"/>
      <c r="CO3123" s="151"/>
      <c r="CT3123" s="151"/>
      <c r="CY3123" s="151"/>
    </row>
    <row r="3124" spans="1:103" x14ac:dyDescent="0.2">
      <c r="A3124" s="60"/>
      <c r="B3124" s="60"/>
      <c r="C3124" s="60"/>
      <c r="D3124" s="60"/>
      <c r="E3124" s="60"/>
      <c r="F3124" s="60"/>
      <c r="G3124" s="60"/>
      <c r="H3124" s="60"/>
      <c r="I3124" s="60"/>
      <c r="J3124" s="60"/>
      <c r="K3124" s="60"/>
      <c r="L3124" s="60"/>
      <c r="M3124" s="60"/>
      <c r="N3124" s="60"/>
      <c r="O3124" s="60"/>
      <c r="P3124" s="60"/>
      <c r="Q3124" s="60"/>
      <c r="R3124" s="334">
        <v>10014</v>
      </c>
      <c r="S3124" s="319" t="s">
        <v>376</v>
      </c>
      <c r="BE3124" s="60"/>
      <c r="BR3124" s="60"/>
      <c r="BX3124" s="151"/>
      <c r="CB3124" s="151"/>
      <c r="CM3124" s="151"/>
      <c r="CO3124" s="151"/>
      <c r="CT3124" s="151"/>
      <c r="CY3124" s="151"/>
    </row>
    <row r="3125" spans="1:103" x14ac:dyDescent="0.2">
      <c r="A3125" s="60"/>
      <c r="B3125" s="60"/>
      <c r="C3125" s="60"/>
      <c r="D3125" s="60"/>
      <c r="E3125" s="60"/>
      <c r="F3125" s="60"/>
      <c r="G3125" s="60"/>
      <c r="H3125" s="60"/>
      <c r="I3125" s="60"/>
      <c r="J3125" s="60"/>
      <c r="K3125" s="60"/>
      <c r="L3125" s="60"/>
      <c r="M3125" s="60"/>
      <c r="N3125" s="60"/>
      <c r="O3125" s="60"/>
      <c r="P3125" s="60"/>
      <c r="Q3125" s="60"/>
      <c r="R3125" s="334">
        <v>10016</v>
      </c>
      <c r="S3125" s="319" t="s">
        <v>376</v>
      </c>
      <c r="BE3125" s="60"/>
      <c r="BR3125" s="60"/>
      <c r="BX3125" s="151"/>
      <c r="CB3125" s="151"/>
      <c r="CM3125" s="151"/>
      <c r="CO3125" s="151"/>
      <c r="CT3125" s="151"/>
      <c r="CY3125" s="151"/>
    </row>
    <row r="3126" spans="1:103" x14ac:dyDescent="0.2">
      <c r="A3126" s="60"/>
      <c r="B3126" s="60"/>
      <c r="C3126" s="60"/>
      <c r="D3126" s="60"/>
      <c r="E3126" s="60"/>
      <c r="F3126" s="60"/>
      <c r="G3126" s="60"/>
      <c r="H3126" s="60"/>
      <c r="I3126" s="60"/>
      <c r="J3126" s="60"/>
      <c r="K3126" s="60"/>
      <c r="L3126" s="60"/>
      <c r="M3126" s="60"/>
      <c r="N3126" s="60"/>
      <c r="O3126" s="60"/>
      <c r="P3126" s="60"/>
      <c r="Q3126" s="60"/>
      <c r="R3126" s="334">
        <v>10017</v>
      </c>
      <c r="S3126" s="319" t="s">
        <v>376</v>
      </c>
      <c r="BE3126" s="60"/>
      <c r="BR3126" s="60"/>
      <c r="BX3126" s="151"/>
      <c r="CB3126" s="151"/>
      <c r="CM3126" s="151"/>
      <c r="CO3126" s="151"/>
      <c r="CT3126" s="151"/>
      <c r="CY3126" s="151"/>
    </row>
    <row r="3127" spans="1:103" x14ac:dyDescent="0.2">
      <c r="A3127" s="60"/>
      <c r="B3127" s="60"/>
      <c r="C3127" s="60"/>
      <c r="D3127" s="60"/>
      <c r="E3127" s="60"/>
      <c r="F3127" s="60"/>
      <c r="G3127" s="60"/>
      <c r="H3127" s="60"/>
      <c r="I3127" s="60"/>
      <c r="J3127" s="60"/>
      <c r="K3127" s="60"/>
      <c r="L3127" s="60"/>
      <c r="M3127" s="60"/>
      <c r="N3127" s="60"/>
      <c r="O3127" s="60"/>
      <c r="P3127" s="60"/>
      <c r="Q3127" s="60"/>
      <c r="R3127" s="334">
        <v>10018</v>
      </c>
      <c r="S3127" s="319" t="s">
        <v>376</v>
      </c>
      <c r="BE3127" s="60"/>
      <c r="BR3127" s="60"/>
      <c r="BX3127" s="151"/>
      <c r="CB3127" s="151"/>
      <c r="CM3127" s="151"/>
      <c r="CO3127" s="151"/>
      <c r="CT3127" s="151"/>
      <c r="CY3127" s="151"/>
    </row>
    <row r="3128" spans="1:103" x14ac:dyDescent="0.2">
      <c r="A3128" s="60"/>
      <c r="B3128" s="60"/>
      <c r="C3128" s="60"/>
      <c r="D3128" s="60"/>
      <c r="E3128" s="60"/>
      <c r="F3128" s="60"/>
      <c r="G3128" s="60"/>
      <c r="H3128" s="60"/>
      <c r="I3128" s="60"/>
      <c r="J3128" s="60"/>
      <c r="K3128" s="60"/>
      <c r="L3128" s="60"/>
      <c r="M3128" s="60"/>
      <c r="N3128" s="60"/>
      <c r="O3128" s="60"/>
      <c r="P3128" s="60"/>
      <c r="Q3128" s="60"/>
      <c r="R3128" s="334">
        <v>10019</v>
      </c>
      <c r="S3128" s="319" t="s">
        <v>376</v>
      </c>
      <c r="BE3128" s="60"/>
      <c r="BR3128" s="60"/>
      <c r="BX3128" s="151"/>
      <c r="CB3128" s="151"/>
      <c r="CM3128" s="151"/>
      <c r="CO3128" s="151"/>
      <c r="CT3128" s="151"/>
      <c r="CY3128" s="151"/>
    </row>
    <row r="3129" spans="1:103" x14ac:dyDescent="0.2">
      <c r="A3129" s="60"/>
      <c r="B3129" s="60"/>
      <c r="C3129" s="60"/>
      <c r="D3129" s="60"/>
      <c r="E3129" s="60"/>
      <c r="F3129" s="60"/>
      <c r="G3129" s="60"/>
      <c r="H3129" s="60"/>
      <c r="I3129" s="60"/>
      <c r="J3129" s="60"/>
      <c r="K3129" s="60"/>
      <c r="L3129" s="60"/>
      <c r="M3129" s="60"/>
      <c r="N3129" s="60"/>
      <c r="O3129" s="60"/>
      <c r="P3129" s="60"/>
      <c r="Q3129" s="60"/>
      <c r="R3129" s="334">
        <v>10020</v>
      </c>
      <c r="S3129" s="319" t="s">
        <v>376</v>
      </c>
      <c r="BE3129" s="60"/>
      <c r="BR3129" s="60"/>
      <c r="BX3129" s="151"/>
      <c r="CB3129" s="151"/>
      <c r="CM3129" s="151"/>
      <c r="CO3129" s="151"/>
      <c r="CT3129" s="151"/>
      <c r="CY3129" s="151"/>
    </row>
    <row r="3130" spans="1:103" x14ac:dyDescent="0.2">
      <c r="A3130" s="60"/>
      <c r="B3130" s="60"/>
      <c r="C3130" s="60"/>
      <c r="D3130" s="60"/>
      <c r="E3130" s="60"/>
      <c r="F3130" s="60"/>
      <c r="G3130" s="60"/>
      <c r="H3130" s="60"/>
      <c r="I3130" s="60"/>
      <c r="J3130" s="60"/>
      <c r="K3130" s="60"/>
      <c r="L3130" s="60"/>
      <c r="M3130" s="60"/>
      <c r="N3130" s="60"/>
      <c r="O3130" s="60"/>
      <c r="P3130" s="60"/>
      <c r="Q3130" s="60"/>
      <c r="R3130" s="334">
        <v>10021</v>
      </c>
      <c r="S3130" s="319" t="s">
        <v>376</v>
      </c>
      <c r="BE3130" s="60"/>
      <c r="BR3130" s="60"/>
      <c r="BX3130" s="151"/>
      <c r="CB3130" s="151"/>
      <c r="CM3130" s="151"/>
      <c r="CO3130" s="151"/>
      <c r="CT3130" s="151"/>
      <c r="CY3130" s="151"/>
    </row>
    <row r="3131" spans="1:103" x14ac:dyDescent="0.2">
      <c r="A3131" s="60"/>
      <c r="B3131" s="60"/>
      <c r="C3131" s="60"/>
      <c r="D3131" s="60"/>
      <c r="E3131" s="60"/>
      <c r="F3131" s="60"/>
      <c r="G3131" s="60"/>
      <c r="H3131" s="60"/>
      <c r="I3131" s="60"/>
      <c r="J3131" s="60"/>
      <c r="K3131" s="60"/>
      <c r="L3131" s="60"/>
      <c r="M3131" s="60"/>
      <c r="N3131" s="60"/>
      <c r="O3131" s="60"/>
      <c r="P3131" s="60"/>
      <c r="Q3131" s="60"/>
      <c r="R3131" s="334">
        <v>10022</v>
      </c>
      <c r="S3131" s="319" t="s">
        <v>376</v>
      </c>
      <c r="BE3131" s="60"/>
      <c r="BR3131" s="60"/>
      <c r="BX3131" s="151"/>
      <c r="CB3131" s="151"/>
      <c r="CM3131" s="151"/>
      <c r="CO3131" s="151"/>
      <c r="CT3131" s="151"/>
      <c r="CY3131" s="151"/>
    </row>
    <row r="3132" spans="1:103" x14ac:dyDescent="0.2">
      <c r="A3132" s="60"/>
      <c r="B3132" s="60"/>
      <c r="C3132" s="60"/>
      <c r="D3132" s="60"/>
      <c r="E3132" s="60"/>
      <c r="F3132" s="60"/>
      <c r="G3132" s="60"/>
      <c r="H3132" s="60"/>
      <c r="I3132" s="60"/>
      <c r="J3132" s="60"/>
      <c r="K3132" s="60"/>
      <c r="L3132" s="60"/>
      <c r="M3132" s="60"/>
      <c r="N3132" s="60"/>
      <c r="O3132" s="60"/>
      <c r="P3132" s="60"/>
      <c r="Q3132" s="60"/>
      <c r="R3132" s="334">
        <v>10023</v>
      </c>
      <c r="S3132" s="319" t="s">
        <v>376</v>
      </c>
      <c r="BE3132" s="60"/>
      <c r="BR3132" s="60"/>
      <c r="BX3132" s="151"/>
      <c r="CB3132" s="151"/>
      <c r="CM3132" s="151"/>
      <c r="CO3132" s="151"/>
      <c r="CT3132" s="151"/>
      <c r="CY3132" s="151"/>
    </row>
    <row r="3133" spans="1:103" x14ac:dyDescent="0.2">
      <c r="A3133" s="60"/>
      <c r="B3133" s="60"/>
      <c r="C3133" s="60"/>
      <c r="D3133" s="60"/>
      <c r="E3133" s="60"/>
      <c r="F3133" s="60"/>
      <c r="G3133" s="60"/>
      <c r="H3133" s="60"/>
      <c r="I3133" s="60"/>
      <c r="J3133" s="60"/>
      <c r="K3133" s="60"/>
      <c r="L3133" s="60"/>
      <c r="M3133" s="60"/>
      <c r="N3133" s="60"/>
      <c r="O3133" s="60"/>
      <c r="P3133" s="60"/>
      <c r="Q3133" s="60"/>
      <c r="R3133" s="334">
        <v>10024</v>
      </c>
      <c r="S3133" s="319" t="s">
        <v>376</v>
      </c>
      <c r="BE3133" s="60"/>
      <c r="BR3133" s="60"/>
      <c r="BX3133" s="151"/>
      <c r="CB3133" s="151"/>
      <c r="CM3133" s="151"/>
      <c r="CO3133" s="151"/>
      <c r="CT3133" s="151"/>
      <c r="CY3133" s="151"/>
    </row>
    <row r="3134" spans="1:103" x14ac:dyDescent="0.2">
      <c r="A3134" s="60"/>
      <c r="B3134" s="60"/>
      <c r="C3134" s="60"/>
      <c r="D3134" s="60"/>
      <c r="E3134" s="60"/>
      <c r="F3134" s="60"/>
      <c r="G3134" s="60"/>
      <c r="H3134" s="60"/>
      <c r="I3134" s="60"/>
      <c r="J3134" s="60"/>
      <c r="K3134" s="60"/>
      <c r="L3134" s="60"/>
      <c r="M3134" s="60"/>
      <c r="N3134" s="60"/>
      <c r="O3134" s="60"/>
      <c r="P3134" s="60"/>
      <c r="Q3134" s="60"/>
      <c r="R3134" s="334">
        <v>10025</v>
      </c>
      <c r="S3134" s="319" t="s">
        <v>376</v>
      </c>
      <c r="BE3134" s="60"/>
      <c r="BR3134" s="60"/>
      <c r="BX3134" s="151"/>
      <c r="CB3134" s="151"/>
      <c r="CM3134" s="151"/>
      <c r="CO3134" s="151"/>
      <c r="CT3134" s="151"/>
      <c r="CY3134" s="151"/>
    </row>
    <row r="3135" spans="1:103" x14ac:dyDescent="0.2">
      <c r="A3135" s="60"/>
      <c r="B3135" s="60"/>
      <c r="C3135" s="60"/>
      <c r="D3135" s="60"/>
      <c r="E3135" s="60"/>
      <c r="F3135" s="60"/>
      <c r="G3135" s="60"/>
      <c r="H3135" s="60"/>
      <c r="I3135" s="60"/>
      <c r="J3135" s="60"/>
      <c r="K3135" s="60"/>
      <c r="L3135" s="60"/>
      <c r="M3135" s="60"/>
      <c r="N3135" s="60"/>
      <c r="O3135" s="60"/>
      <c r="P3135" s="60"/>
      <c r="Q3135" s="60"/>
      <c r="R3135" s="334">
        <v>10026</v>
      </c>
      <c r="S3135" s="319" t="s">
        <v>376</v>
      </c>
      <c r="BE3135" s="60"/>
      <c r="BR3135" s="60"/>
      <c r="BX3135" s="151"/>
      <c r="CB3135" s="151"/>
      <c r="CM3135" s="151"/>
      <c r="CO3135" s="151"/>
      <c r="CT3135" s="151"/>
      <c r="CY3135" s="151"/>
    </row>
    <row r="3136" spans="1:103" x14ac:dyDescent="0.2">
      <c r="A3136" s="60"/>
      <c r="B3136" s="60"/>
      <c r="C3136" s="60"/>
      <c r="D3136" s="60"/>
      <c r="E3136" s="60"/>
      <c r="F3136" s="60"/>
      <c r="G3136" s="60"/>
      <c r="H3136" s="60"/>
      <c r="I3136" s="60"/>
      <c r="J3136" s="60"/>
      <c r="K3136" s="60"/>
      <c r="L3136" s="60"/>
      <c r="M3136" s="60"/>
      <c r="N3136" s="60"/>
      <c r="O3136" s="60"/>
      <c r="P3136" s="60"/>
      <c r="Q3136" s="60"/>
      <c r="R3136" s="334">
        <v>10027</v>
      </c>
      <c r="S3136" s="319" t="s">
        <v>376</v>
      </c>
      <c r="BE3136" s="60"/>
      <c r="BR3136" s="60"/>
      <c r="BX3136" s="151"/>
      <c r="CB3136" s="151"/>
      <c r="CM3136" s="151"/>
      <c r="CO3136" s="151"/>
      <c r="CT3136" s="151"/>
      <c r="CY3136" s="151"/>
    </row>
    <row r="3137" spans="1:103" x14ac:dyDescent="0.2">
      <c r="A3137" s="60"/>
      <c r="B3137" s="60"/>
      <c r="C3137" s="60"/>
      <c r="D3137" s="60"/>
      <c r="E3137" s="60"/>
      <c r="F3137" s="60"/>
      <c r="G3137" s="60"/>
      <c r="H3137" s="60"/>
      <c r="I3137" s="60"/>
      <c r="J3137" s="60"/>
      <c r="K3137" s="60"/>
      <c r="L3137" s="60"/>
      <c r="M3137" s="60"/>
      <c r="N3137" s="60"/>
      <c r="O3137" s="60"/>
      <c r="P3137" s="60"/>
      <c r="Q3137" s="60"/>
      <c r="R3137" s="334">
        <v>10028</v>
      </c>
      <c r="S3137" s="319" t="s">
        <v>376</v>
      </c>
      <c r="BE3137" s="60"/>
      <c r="BR3137" s="60"/>
      <c r="BX3137" s="151"/>
      <c r="CB3137" s="151"/>
      <c r="CM3137" s="151"/>
      <c r="CO3137" s="151"/>
      <c r="CT3137" s="151"/>
      <c r="CY3137" s="151"/>
    </row>
    <row r="3138" spans="1:103" x14ac:dyDescent="0.2">
      <c r="A3138" s="60"/>
      <c r="B3138" s="60"/>
      <c r="C3138" s="60"/>
      <c r="D3138" s="60"/>
      <c r="E3138" s="60"/>
      <c r="F3138" s="60"/>
      <c r="G3138" s="60"/>
      <c r="H3138" s="60"/>
      <c r="I3138" s="60"/>
      <c r="J3138" s="60"/>
      <c r="K3138" s="60"/>
      <c r="L3138" s="60"/>
      <c r="M3138" s="60"/>
      <c r="N3138" s="60"/>
      <c r="O3138" s="60"/>
      <c r="P3138" s="60"/>
      <c r="Q3138" s="60"/>
      <c r="R3138" s="334">
        <v>10029</v>
      </c>
      <c r="S3138" s="319" t="s">
        <v>376</v>
      </c>
      <c r="BE3138" s="60"/>
      <c r="BR3138" s="60"/>
      <c r="BX3138" s="151"/>
      <c r="CB3138" s="151"/>
      <c r="CM3138" s="151"/>
      <c r="CO3138" s="151"/>
      <c r="CT3138" s="151"/>
      <c r="CY3138" s="151"/>
    </row>
    <row r="3139" spans="1:103" x14ac:dyDescent="0.2">
      <c r="A3139" s="60"/>
      <c r="B3139" s="60"/>
      <c r="C3139" s="60"/>
      <c r="D3139" s="60"/>
      <c r="E3139" s="60"/>
      <c r="F3139" s="60"/>
      <c r="G3139" s="60"/>
      <c r="H3139" s="60"/>
      <c r="I3139" s="60"/>
      <c r="J3139" s="60"/>
      <c r="K3139" s="60"/>
      <c r="L3139" s="60"/>
      <c r="M3139" s="60"/>
      <c r="N3139" s="60"/>
      <c r="O3139" s="60"/>
      <c r="P3139" s="60"/>
      <c r="Q3139" s="60"/>
      <c r="R3139" s="334">
        <v>10030</v>
      </c>
      <c r="S3139" s="319" t="s">
        <v>376</v>
      </c>
      <c r="BE3139" s="60"/>
      <c r="BR3139" s="60"/>
      <c r="BX3139" s="151"/>
      <c r="CB3139" s="151"/>
      <c r="CM3139" s="151"/>
      <c r="CO3139" s="151"/>
      <c r="CT3139" s="151"/>
      <c r="CY3139" s="151"/>
    </row>
    <row r="3140" spans="1:103" x14ac:dyDescent="0.2">
      <c r="A3140" s="60"/>
      <c r="B3140" s="60"/>
      <c r="C3140" s="60"/>
      <c r="D3140" s="60"/>
      <c r="E3140" s="60"/>
      <c r="F3140" s="60"/>
      <c r="G3140" s="60"/>
      <c r="H3140" s="60"/>
      <c r="I3140" s="60"/>
      <c r="J3140" s="60"/>
      <c r="K3140" s="60"/>
      <c r="L3140" s="60"/>
      <c r="M3140" s="60"/>
      <c r="N3140" s="60"/>
      <c r="O3140" s="60"/>
      <c r="P3140" s="60"/>
      <c r="Q3140" s="60"/>
      <c r="R3140" s="334">
        <v>10031</v>
      </c>
      <c r="S3140" s="319" t="s">
        <v>376</v>
      </c>
      <c r="BE3140" s="60"/>
      <c r="BR3140" s="60"/>
      <c r="BX3140" s="151"/>
      <c r="CB3140" s="151"/>
      <c r="CM3140" s="151"/>
      <c r="CO3140" s="151"/>
      <c r="CT3140" s="151"/>
      <c r="CY3140" s="151"/>
    </row>
    <row r="3141" spans="1:103" x14ac:dyDescent="0.2">
      <c r="A3141" s="60"/>
      <c r="B3141" s="60"/>
      <c r="C3141" s="60"/>
      <c r="D3141" s="60"/>
      <c r="E3141" s="60"/>
      <c r="F3141" s="60"/>
      <c r="G3141" s="60"/>
      <c r="H3141" s="60"/>
      <c r="I3141" s="60"/>
      <c r="J3141" s="60"/>
      <c r="K3141" s="60"/>
      <c r="L3141" s="60"/>
      <c r="M3141" s="60"/>
      <c r="N3141" s="60"/>
      <c r="O3141" s="60"/>
      <c r="P3141" s="60"/>
      <c r="Q3141" s="60"/>
      <c r="R3141" s="334">
        <v>10032</v>
      </c>
      <c r="S3141" s="319" t="s">
        <v>376</v>
      </c>
      <c r="BE3141" s="60"/>
      <c r="BR3141" s="60"/>
      <c r="BX3141" s="151"/>
      <c r="CB3141" s="151"/>
      <c r="CM3141" s="151"/>
      <c r="CO3141" s="151"/>
      <c r="CT3141" s="151"/>
      <c r="CY3141" s="151"/>
    </row>
    <row r="3142" spans="1:103" x14ac:dyDescent="0.2">
      <c r="A3142" s="60"/>
      <c r="B3142" s="60"/>
      <c r="C3142" s="60"/>
      <c r="D3142" s="60"/>
      <c r="E3142" s="60"/>
      <c r="F3142" s="60"/>
      <c r="G3142" s="60"/>
      <c r="H3142" s="60"/>
      <c r="I3142" s="60"/>
      <c r="J3142" s="60"/>
      <c r="K3142" s="60"/>
      <c r="L3142" s="60"/>
      <c r="M3142" s="60"/>
      <c r="N3142" s="60"/>
      <c r="O3142" s="60"/>
      <c r="P3142" s="60"/>
      <c r="Q3142" s="60"/>
      <c r="R3142" s="334">
        <v>10033</v>
      </c>
      <c r="S3142" s="319" t="s">
        <v>376</v>
      </c>
      <c r="BE3142" s="60"/>
      <c r="BR3142" s="60"/>
      <c r="BX3142" s="151"/>
      <c r="CB3142" s="151"/>
      <c r="CM3142" s="151"/>
      <c r="CO3142" s="151"/>
      <c r="CT3142" s="151"/>
      <c r="CY3142" s="151"/>
    </row>
    <row r="3143" spans="1:103" x14ac:dyDescent="0.2">
      <c r="A3143" s="60"/>
      <c r="B3143" s="60"/>
      <c r="C3143" s="60"/>
      <c r="D3143" s="60"/>
      <c r="E3143" s="60"/>
      <c r="F3143" s="60"/>
      <c r="G3143" s="60"/>
      <c r="H3143" s="60"/>
      <c r="I3143" s="60"/>
      <c r="J3143" s="60"/>
      <c r="K3143" s="60"/>
      <c r="L3143" s="60"/>
      <c r="M3143" s="60"/>
      <c r="N3143" s="60"/>
      <c r="O3143" s="60"/>
      <c r="P3143" s="60"/>
      <c r="Q3143" s="60"/>
      <c r="R3143" s="334">
        <v>10034</v>
      </c>
      <c r="S3143" s="319" t="s">
        <v>376</v>
      </c>
      <c r="BE3143" s="60"/>
      <c r="BR3143" s="60"/>
      <c r="BX3143" s="151"/>
      <c r="CB3143" s="151"/>
      <c r="CM3143" s="151"/>
      <c r="CO3143" s="151"/>
      <c r="CT3143" s="151"/>
      <c r="CY3143" s="151"/>
    </row>
    <row r="3144" spans="1:103" x14ac:dyDescent="0.2">
      <c r="A3144" s="60"/>
      <c r="B3144" s="60"/>
      <c r="C3144" s="60"/>
      <c r="D3144" s="60"/>
      <c r="E3144" s="60"/>
      <c r="F3144" s="60"/>
      <c r="G3144" s="60"/>
      <c r="H3144" s="60"/>
      <c r="I3144" s="60"/>
      <c r="J3144" s="60"/>
      <c r="K3144" s="60"/>
      <c r="L3144" s="60"/>
      <c r="M3144" s="60"/>
      <c r="N3144" s="60"/>
      <c r="O3144" s="60"/>
      <c r="P3144" s="60"/>
      <c r="Q3144" s="60"/>
      <c r="R3144" s="334">
        <v>10035</v>
      </c>
      <c r="S3144" s="319" t="s">
        <v>376</v>
      </c>
      <c r="BE3144" s="60"/>
      <c r="BR3144" s="60"/>
      <c r="BX3144" s="151"/>
      <c r="CB3144" s="151"/>
      <c r="CM3144" s="151"/>
      <c r="CO3144" s="151"/>
      <c r="CT3144" s="151"/>
      <c r="CY3144" s="151"/>
    </row>
    <row r="3145" spans="1:103" x14ac:dyDescent="0.2">
      <c r="A3145" s="60"/>
      <c r="B3145" s="60"/>
      <c r="C3145" s="60"/>
      <c r="D3145" s="60"/>
      <c r="E3145" s="60"/>
      <c r="F3145" s="60"/>
      <c r="G3145" s="60"/>
      <c r="H3145" s="60"/>
      <c r="I3145" s="60"/>
      <c r="J3145" s="60"/>
      <c r="K3145" s="60"/>
      <c r="L3145" s="60"/>
      <c r="M3145" s="60"/>
      <c r="N3145" s="60"/>
      <c r="O3145" s="60"/>
      <c r="P3145" s="60"/>
      <c r="Q3145" s="60"/>
      <c r="R3145" s="334">
        <v>10036</v>
      </c>
      <c r="S3145" s="319" t="s">
        <v>376</v>
      </c>
      <c r="BE3145" s="60"/>
      <c r="BR3145" s="60"/>
      <c r="BX3145" s="151"/>
      <c r="CB3145" s="151"/>
      <c r="CM3145" s="151"/>
      <c r="CO3145" s="151"/>
      <c r="CT3145" s="151"/>
      <c r="CY3145" s="151"/>
    </row>
    <row r="3146" spans="1:103" x14ac:dyDescent="0.2">
      <c r="A3146" s="60"/>
      <c r="B3146" s="60"/>
      <c r="C3146" s="60"/>
      <c r="D3146" s="60"/>
      <c r="E3146" s="60"/>
      <c r="F3146" s="60"/>
      <c r="G3146" s="60"/>
      <c r="H3146" s="60"/>
      <c r="I3146" s="60"/>
      <c r="J3146" s="60"/>
      <c r="K3146" s="60"/>
      <c r="L3146" s="60"/>
      <c r="M3146" s="60"/>
      <c r="N3146" s="60"/>
      <c r="O3146" s="60"/>
      <c r="P3146" s="60"/>
      <c r="Q3146" s="60"/>
      <c r="R3146" s="334">
        <v>10037</v>
      </c>
      <c r="S3146" s="319" t="s">
        <v>376</v>
      </c>
      <c r="BE3146" s="60"/>
      <c r="BR3146" s="60"/>
      <c r="BX3146" s="151"/>
      <c r="CB3146" s="151"/>
      <c r="CM3146" s="151"/>
      <c r="CO3146" s="151"/>
      <c r="CT3146" s="151"/>
      <c r="CY3146" s="151"/>
    </row>
    <row r="3147" spans="1:103" x14ac:dyDescent="0.2">
      <c r="A3147" s="60"/>
      <c r="B3147" s="60"/>
      <c r="C3147" s="60"/>
      <c r="D3147" s="60"/>
      <c r="E3147" s="60"/>
      <c r="F3147" s="60"/>
      <c r="G3147" s="60"/>
      <c r="H3147" s="60"/>
      <c r="I3147" s="60"/>
      <c r="J3147" s="60"/>
      <c r="K3147" s="60"/>
      <c r="L3147" s="60"/>
      <c r="M3147" s="60"/>
      <c r="N3147" s="60"/>
      <c r="O3147" s="60"/>
      <c r="P3147" s="60"/>
      <c r="Q3147" s="60"/>
      <c r="R3147" s="334">
        <v>10038</v>
      </c>
      <c r="S3147" s="319" t="s">
        <v>376</v>
      </c>
      <c r="BE3147" s="60"/>
      <c r="BR3147" s="60"/>
      <c r="BX3147" s="151"/>
      <c r="CB3147" s="151"/>
      <c r="CM3147" s="151"/>
      <c r="CO3147" s="151"/>
      <c r="CT3147" s="151"/>
      <c r="CY3147" s="151"/>
    </row>
    <row r="3148" spans="1:103" x14ac:dyDescent="0.2">
      <c r="A3148" s="60"/>
      <c r="B3148" s="60"/>
      <c r="C3148" s="60"/>
      <c r="D3148" s="60"/>
      <c r="E3148" s="60"/>
      <c r="F3148" s="60"/>
      <c r="G3148" s="60"/>
      <c r="H3148" s="60"/>
      <c r="I3148" s="60"/>
      <c r="J3148" s="60"/>
      <c r="K3148" s="60"/>
      <c r="L3148" s="60"/>
      <c r="M3148" s="60"/>
      <c r="N3148" s="60"/>
      <c r="O3148" s="60"/>
      <c r="P3148" s="60"/>
      <c r="Q3148" s="60"/>
      <c r="R3148" s="334">
        <v>10039</v>
      </c>
      <c r="S3148" s="319" t="s">
        <v>376</v>
      </c>
      <c r="BE3148" s="60"/>
      <c r="BR3148" s="60"/>
      <c r="BX3148" s="151"/>
      <c r="CB3148" s="151"/>
      <c r="CM3148" s="151"/>
      <c r="CO3148" s="151"/>
      <c r="CT3148" s="151"/>
      <c r="CY3148" s="151"/>
    </row>
    <row r="3149" spans="1:103" x14ac:dyDescent="0.2">
      <c r="A3149" s="60"/>
      <c r="B3149" s="60"/>
      <c r="C3149" s="60"/>
      <c r="D3149" s="60"/>
      <c r="E3149" s="60"/>
      <c r="F3149" s="60"/>
      <c r="G3149" s="60"/>
      <c r="H3149" s="60"/>
      <c r="I3149" s="60"/>
      <c r="J3149" s="60"/>
      <c r="K3149" s="60"/>
      <c r="L3149" s="60"/>
      <c r="M3149" s="60"/>
      <c r="N3149" s="60"/>
      <c r="O3149" s="60"/>
      <c r="P3149" s="60"/>
      <c r="Q3149" s="60"/>
      <c r="R3149" s="334">
        <v>10040</v>
      </c>
      <c r="S3149" s="319" t="s">
        <v>376</v>
      </c>
      <c r="BE3149" s="60"/>
      <c r="BR3149" s="60"/>
      <c r="BX3149" s="151"/>
      <c r="CB3149" s="151"/>
      <c r="CM3149" s="151"/>
      <c r="CO3149" s="151"/>
      <c r="CT3149" s="151"/>
      <c r="CY3149" s="151"/>
    </row>
    <row r="3150" spans="1:103" x14ac:dyDescent="0.2">
      <c r="A3150" s="60"/>
      <c r="B3150" s="60"/>
      <c r="C3150" s="60"/>
      <c r="D3150" s="60"/>
      <c r="E3150" s="60"/>
      <c r="F3150" s="60"/>
      <c r="G3150" s="60"/>
      <c r="H3150" s="60"/>
      <c r="I3150" s="60"/>
      <c r="J3150" s="60"/>
      <c r="K3150" s="60"/>
      <c r="L3150" s="60"/>
      <c r="M3150" s="60"/>
      <c r="N3150" s="60"/>
      <c r="O3150" s="60"/>
      <c r="P3150" s="60"/>
      <c r="Q3150" s="60"/>
      <c r="R3150" s="334">
        <v>10041</v>
      </c>
      <c r="S3150" s="319" t="s">
        <v>376</v>
      </c>
      <c r="BE3150" s="60"/>
      <c r="BR3150" s="60"/>
      <c r="BX3150" s="151"/>
      <c r="CB3150" s="151"/>
      <c r="CM3150" s="151"/>
      <c r="CO3150" s="151"/>
      <c r="CT3150" s="151"/>
      <c r="CY3150" s="151"/>
    </row>
    <row r="3151" spans="1:103" x14ac:dyDescent="0.2">
      <c r="A3151" s="60"/>
      <c r="B3151" s="60"/>
      <c r="C3151" s="60"/>
      <c r="D3151" s="60"/>
      <c r="E3151" s="60"/>
      <c r="F3151" s="60"/>
      <c r="G3151" s="60"/>
      <c r="H3151" s="60"/>
      <c r="I3151" s="60"/>
      <c r="J3151" s="60"/>
      <c r="K3151" s="60"/>
      <c r="L3151" s="60"/>
      <c r="M3151" s="60"/>
      <c r="N3151" s="60"/>
      <c r="O3151" s="60"/>
      <c r="P3151" s="60"/>
      <c r="Q3151" s="60"/>
      <c r="R3151" s="334">
        <v>10043</v>
      </c>
      <c r="S3151" s="319" t="s">
        <v>376</v>
      </c>
      <c r="BE3151" s="60"/>
      <c r="BR3151" s="60"/>
      <c r="BX3151" s="151"/>
      <c r="CB3151" s="151"/>
      <c r="CM3151" s="151"/>
      <c r="CO3151" s="151"/>
      <c r="CT3151" s="151"/>
      <c r="CY3151" s="151"/>
    </row>
    <row r="3152" spans="1:103" x14ac:dyDescent="0.2">
      <c r="A3152" s="60"/>
      <c r="B3152" s="60"/>
      <c r="C3152" s="60"/>
      <c r="D3152" s="60"/>
      <c r="E3152" s="60"/>
      <c r="F3152" s="60"/>
      <c r="G3152" s="60"/>
      <c r="H3152" s="60"/>
      <c r="I3152" s="60"/>
      <c r="J3152" s="60"/>
      <c r="K3152" s="60"/>
      <c r="L3152" s="60"/>
      <c r="M3152" s="60"/>
      <c r="N3152" s="60"/>
      <c r="O3152" s="60"/>
      <c r="P3152" s="60"/>
      <c r="Q3152" s="60"/>
      <c r="R3152" s="334">
        <v>10045</v>
      </c>
      <c r="S3152" s="319" t="s">
        <v>376</v>
      </c>
      <c r="BE3152" s="60"/>
      <c r="BR3152" s="60"/>
      <c r="BX3152" s="151"/>
      <c r="CB3152" s="151"/>
      <c r="CM3152" s="151"/>
      <c r="CO3152" s="151"/>
      <c r="CT3152" s="151"/>
      <c r="CY3152" s="151"/>
    </row>
    <row r="3153" spans="1:103" x14ac:dyDescent="0.2">
      <c r="A3153" s="60"/>
      <c r="B3153" s="60"/>
      <c r="C3153" s="60"/>
      <c r="D3153" s="60"/>
      <c r="E3153" s="60"/>
      <c r="F3153" s="60"/>
      <c r="G3153" s="60"/>
      <c r="H3153" s="60"/>
      <c r="I3153" s="60"/>
      <c r="J3153" s="60"/>
      <c r="K3153" s="60"/>
      <c r="L3153" s="60"/>
      <c r="M3153" s="60"/>
      <c r="N3153" s="60"/>
      <c r="O3153" s="60"/>
      <c r="P3153" s="60"/>
      <c r="Q3153" s="60"/>
      <c r="R3153" s="334">
        <v>10055</v>
      </c>
      <c r="S3153" s="319" t="s">
        <v>376</v>
      </c>
      <c r="BE3153" s="60"/>
      <c r="BR3153" s="60"/>
      <c r="BX3153" s="151"/>
      <c r="CB3153" s="151"/>
      <c r="CM3153" s="151"/>
      <c r="CO3153" s="151"/>
      <c r="CT3153" s="151"/>
      <c r="CY3153" s="151"/>
    </row>
    <row r="3154" spans="1:103" x14ac:dyDescent="0.2">
      <c r="A3154" s="60"/>
      <c r="B3154" s="60"/>
      <c r="C3154" s="60"/>
      <c r="D3154" s="60"/>
      <c r="E3154" s="60"/>
      <c r="F3154" s="60"/>
      <c r="G3154" s="60"/>
      <c r="H3154" s="60"/>
      <c r="I3154" s="60"/>
      <c r="J3154" s="60"/>
      <c r="K3154" s="60"/>
      <c r="L3154" s="60"/>
      <c r="M3154" s="60"/>
      <c r="N3154" s="60"/>
      <c r="O3154" s="60"/>
      <c r="P3154" s="60"/>
      <c r="Q3154" s="60"/>
      <c r="R3154" s="334">
        <v>10065</v>
      </c>
      <c r="S3154" s="319" t="s">
        <v>376</v>
      </c>
      <c r="BE3154" s="60"/>
      <c r="BR3154" s="60"/>
      <c r="BX3154" s="151"/>
      <c r="CB3154" s="151"/>
      <c r="CM3154" s="151"/>
      <c r="CO3154" s="151"/>
      <c r="CT3154" s="151"/>
      <c r="CY3154" s="151"/>
    </row>
    <row r="3155" spans="1:103" x14ac:dyDescent="0.2">
      <c r="A3155" s="60"/>
      <c r="B3155" s="60"/>
      <c r="C3155" s="60"/>
      <c r="D3155" s="60"/>
      <c r="E3155" s="60"/>
      <c r="F3155" s="60"/>
      <c r="G3155" s="60"/>
      <c r="H3155" s="60"/>
      <c r="I3155" s="60"/>
      <c r="J3155" s="60"/>
      <c r="K3155" s="60"/>
      <c r="L3155" s="60"/>
      <c r="M3155" s="60"/>
      <c r="N3155" s="60"/>
      <c r="O3155" s="60"/>
      <c r="P3155" s="60"/>
      <c r="Q3155" s="60"/>
      <c r="R3155" s="334">
        <v>10069</v>
      </c>
      <c r="S3155" s="319" t="s">
        <v>376</v>
      </c>
      <c r="BE3155" s="60"/>
      <c r="BR3155" s="60"/>
      <c r="BX3155" s="151"/>
      <c r="CB3155" s="151"/>
      <c r="CM3155" s="151"/>
      <c r="CO3155" s="151"/>
      <c r="CT3155" s="151"/>
      <c r="CY3155" s="151"/>
    </row>
    <row r="3156" spans="1:103" x14ac:dyDescent="0.2">
      <c r="A3156" s="60"/>
      <c r="B3156" s="60"/>
      <c r="C3156" s="60"/>
      <c r="D3156" s="60"/>
      <c r="E3156" s="60"/>
      <c r="F3156" s="60"/>
      <c r="G3156" s="60"/>
      <c r="H3156" s="60"/>
      <c r="I3156" s="60"/>
      <c r="J3156" s="60"/>
      <c r="K3156" s="60"/>
      <c r="L3156" s="60"/>
      <c r="M3156" s="60"/>
      <c r="N3156" s="60"/>
      <c r="O3156" s="60"/>
      <c r="P3156" s="60"/>
      <c r="Q3156" s="60"/>
      <c r="R3156" s="334">
        <v>10072</v>
      </c>
      <c r="S3156" s="319" t="s">
        <v>376</v>
      </c>
      <c r="BE3156" s="60"/>
      <c r="BR3156" s="60"/>
      <c r="BX3156" s="151"/>
      <c r="CB3156" s="151"/>
      <c r="CM3156" s="151"/>
      <c r="CO3156" s="151"/>
      <c r="CT3156" s="151"/>
      <c r="CY3156" s="151"/>
    </row>
    <row r="3157" spans="1:103" x14ac:dyDescent="0.2">
      <c r="A3157" s="60"/>
      <c r="B3157" s="60"/>
      <c r="C3157" s="60"/>
      <c r="D3157" s="60"/>
      <c r="E3157" s="60"/>
      <c r="F3157" s="60"/>
      <c r="G3157" s="60"/>
      <c r="H3157" s="60"/>
      <c r="I3157" s="60"/>
      <c r="J3157" s="60"/>
      <c r="K3157" s="60"/>
      <c r="L3157" s="60"/>
      <c r="M3157" s="60"/>
      <c r="N3157" s="60"/>
      <c r="O3157" s="60"/>
      <c r="P3157" s="60"/>
      <c r="Q3157" s="60"/>
      <c r="R3157" s="334">
        <v>10075</v>
      </c>
      <c r="S3157" s="319" t="s">
        <v>376</v>
      </c>
      <c r="BE3157" s="60"/>
      <c r="BR3157" s="60"/>
      <c r="BX3157" s="151"/>
      <c r="CB3157" s="151"/>
      <c r="CM3157" s="151"/>
      <c r="CO3157" s="151"/>
      <c r="CT3157" s="151"/>
      <c r="CY3157" s="151"/>
    </row>
    <row r="3158" spans="1:103" x14ac:dyDescent="0.2">
      <c r="A3158" s="60"/>
      <c r="B3158" s="60"/>
      <c r="C3158" s="60"/>
      <c r="D3158" s="60"/>
      <c r="E3158" s="60"/>
      <c r="F3158" s="60"/>
      <c r="G3158" s="60"/>
      <c r="H3158" s="60"/>
      <c r="I3158" s="60"/>
      <c r="J3158" s="60"/>
      <c r="K3158" s="60"/>
      <c r="L3158" s="60"/>
      <c r="M3158" s="60"/>
      <c r="N3158" s="60"/>
      <c r="O3158" s="60"/>
      <c r="P3158" s="60"/>
      <c r="Q3158" s="60"/>
      <c r="R3158" s="334">
        <v>10080</v>
      </c>
      <c r="S3158" s="319" t="s">
        <v>376</v>
      </c>
      <c r="BE3158" s="60"/>
      <c r="BR3158" s="60"/>
      <c r="BX3158" s="151"/>
      <c r="CB3158" s="151"/>
      <c r="CM3158" s="151"/>
      <c r="CO3158" s="151"/>
      <c r="CT3158" s="151"/>
      <c r="CY3158" s="151"/>
    </row>
    <row r="3159" spans="1:103" x14ac:dyDescent="0.2">
      <c r="A3159" s="60"/>
      <c r="B3159" s="60"/>
      <c r="C3159" s="60"/>
      <c r="D3159" s="60"/>
      <c r="E3159" s="60"/>
      <c r="F3159" s="60"/>
      <c r="G3159" s="60"/>
      <c r="H3159" s="60"/>
      <c r="I3159" s="60"/>
      <c r="J3159" s="60"/>
      <c r="K3159" s="60"/>
      <c r="L3159" s="60"/>
      <c r="M3159" s="60"/>
      <c r="N3159" s="60"/>
      <c r="O3159" s="60"/>
      <c r="P3159" s="60"/>
      <c r="Q3159" s="60"/>
      <c r="R3159" s="334">
        <v>10081</v>
      </c>
      <c r="S3159" s="319" t="s">
        <v>376</v>
      </c>
      <c r="BE3159" s="60"/>
      <c r="BR3159" s="60"/>
      <c r="BX3159" s="151"/>
      <c r="CB3159" s="151"/>
      <c r="CM3159" s="151"/>
      <c r="CO3159" s="151"/>
      <c r="CT3159" s="151"/>
      <c r="CY3159" s="151"/>
    </row>
    <row r="3160" spans="1:103" x14ac:dyDescent="0.2">
      <c r="A3160" s="60"/>
      <c r="B3160" s="60"/>
      <c r="C3160" s="60"/>
      <c r="D3160" s="60"/>
      <c r="E3160" s="60"/>
      <c r="F3160" s="60"/>
      <c r="G3160" s="60"/>
      <c r="H3160" s="60"/>
      <c r="I3160" s="60"/>
      <c r="J3160" s="60"/>
      <c r="K3160" s="60"/>
      <c r="L3160" s="60"/>
      <c r="M3160" s="60"/>
      <c r="N3160" s="60"/>
      <c r="O3160" s="60"/>
      <c r="P3160" s="60"/>
      <c r="Q3160" s="60"/>
      <c r="R3160" s="334">
        <v>10082</v>
      </c>
      <c r="S3160" s="319" t="s">
        <v>376</v>
      </c>
      <c r="BE3160" s="60"/>
      <c r="BR3160" s="60"/>
      <c r="BX3160" s="151"/>
      <c r="CB3160" s="151"/>
      <c r="CM3160" s="151"/>
      <c r="CO3160" s="151"/>
      <c r="CT3160" s="151"/>
      <c r="CY3160" s="151"/>
    </row>
    <row r="3161" spans="1:103" x14ac:dyDescent="0.2">
      <c r="A3161" s="60"/>
      <c r="B3161" s="60"/>
      <c r="C3161" s="60"/>
      <c r="D3161" s="60"/>
      <c r="E3161" s="60"/>
      <c r="F3161" s="60"/>
      <c r="G3161" s="60"/>
      <c r="H3161" s="60"/>
      <c r="I3161" s="60"/>
      <c r="J3161" s="60"/>
      <c r="K3161" s="60"/>
      <c r="L3161" s="60"/>
      <c r="M3161" s="60"/>
      <c r="N3161" s="60"/>
      <c r="O3161" s="60"/>
      <c r="P3161" s="60"/>
      <c r="Q3161" s="60"/>
      <c r="R3161" s="334">
        <v>10087</v>
      </c>
      <c r="S3161" s="319" t="s">
        <v>376</v>
      </c>
      <c r="BE3161" s="60"/>
      <c r="BR3161" s="60"/>
      <c r="BX3161" s="151"/>
      <c r="CB3161" s="151"/>
      <c r="CM3161" s="151"/>
      <c r="CO3161" s="151"/>
      <c r="CT3161" s="151"/>
      <c r="CY3161" s="151"/>
    </row>
    <row r="3162" spans="1:103" x14ac:dyDescent="0.2">
      <c r="A3162" s="60"/>
      <c r="B3162" s="60"/>
      <c r="C3162" s="60"/>
      <c r="D3162" s="60"/>
      <c r="E3162" s="60"/>
      <c r="F3162" s="60"/>
      <c r="G3162" s="60"/>
      <c r="H3162" s="60"/>
      <c r="I3162" s="60"/>
      <c r="J3162" s="60"/>
      <c r="K3162" s="60"/>
      <c r="L3162" s="60"/>
      <c r="M3162" s="60"/>
      <c r="N3162" s="60"/>
      <c r="O3162" s="60"/>
      <c r="P3162" s="60"/>
      <c r="Q3162" s="60"/>
      <c r="R3162" s="334">
        <v>10101</v>
      </c>
      <c r="S3162" s="319" t="s">
        <v>376</v>
      </c>
      <c r="BE3162" s="60"/>
      <c r="BR3162" s="60"/>
      <c r="BX3162" s="151"/>
      <c r="CB3162" s="151"/>
      <c r="CM3162" s="151"/>
      <c r="CO3162" s="151"/>
      <c r="CT3162" s="151"/>
      <c r="CY3162" s="151"/>
    </row>
    <row r="3163" spans="1:103" x14ac:dyDescent="0.2">
      <c r="A3163" s="60"/>
      <c r="B3163" s="60"/>
      <c r="C3163" s="60"/>
      <c r="D3163" s="60"/>
      <c r="E3163" s="60"/>
      <c r="F3163" s="60"/>
      <c r="G3163" s="60"/>
      <c r="H3163" s="60"/>
      <c r="I3163" s="60"/>
      <c r="J3163" s="60"/>
      <c r="K3163" s="60"/>
      <c r="L3163" s="60"/>
      <c r="M3163" s="60"/>
      <c r="N3163" s="60"/>
      <c r="O3163" s="60"/>
      <c r="P3163" s="60"/>
      <c r="Q3163" s="60"/>
      <c r="R3163" s="334">
        <v>10102</v>
      </c>
      <c r="S3163" s="319" t="s">
        <v>376</v>
      </c>
      <c r="BE3163" s="60"/>
      <c r="BR3163" s="60"/>
      <c r="BX3163" s="151"/>
      <c r="CB3163" s="151"/>
      <c r="CM3163" s="151"/>
      <c r="CO3163" s="151"/>
      <c r="CT3163" s="151"/>
      <c r="CY3163" s="151"/>
    </row>
    <row r="3164" spans="1:103" x14ac:dyDescent="0.2">
      <c r="A3164" s="60"/>
      <c r="B3164" s="60"/>
      <c r="C3164" s="60"/>
      <c r="D3164" s="60"/>
      <c r="E3164" s="60"/>
      <c r="F3164" s="60"/>
      <c r="G3164" s="60"/>
      <c r="H3164" s="60"/>
      <c r="I3164" s="60"/>
      <c r="J3164" s="60"/>
      <c r="K3164" s="60"/>
      <c r="L3164" s="60"/>
      <c r="M3164" s="60"/>
      <c r="N3164" s="60"/>
      <c r="O3164" s="60"/>
      <c r="P3164" s="60"/>
      <c r="Q3164" s="60"/>
      <c r="R3164" s="334">
        <v>10103</v>
      </c>
      <c r="S3164" s="319" t="s">
        <v>376</v>
      </c>
      <c r="BE3164" s="60"/>
      <c r="BR3164" s="60"/>
      <c r="BX3164" s="151"/>
      <c r="CB3164" s="151"/>
      <c r="CM3164" s="151"/>
      <c r="CO3164" s="151"/>
      <c r="CT3164" s="151"/>
      <c r="CY3164" s="151"/>
    </row>
    <row r="3165" spans="1:103" x14ac:dyDescent="0.2">
      <c r="A3165" s="60"/>
      <c r="B3165" s="60"/>
      <c r="C3165" s="60"/>
      <c r="D3165" s="60"/>
      <c r="E3165" s="60"/>
      <c r="F3165" s="60"/>
      <c r="G3165" s="60"/>
      <c r="H3165" s="60"/>
      <c r="I3165" s="60"/>
      <c r="J3165" s="60"/>
      <c r="K3165" s="60"/>
      <c r="L3165" s="60"/>
      <c r="M3165" s="60"/>
      <c r="N3165" s="60"/>
      <c r="O3165" s="60"/>
      <c r="P3165" s="60"/>
      <c r="Q3165" s="60"/>
      <c r="R3165" s="334">
        <v>10104</v>
      </c>
      <c r="S3165" s="319" t="s">
        <v>376</v>
      </c>
      <c r="BE3165" s="60"/>
      <c r="BR3165" s="60"/>
      <c r="BX3165" s="151"/>
      <c r="CB3165" s="151"/>
      <c r="CM3165" s="151"/>
      <c r="CO3165" s="151"/>
      <c r="CT3165" s="151"/>
      <c r="CY3165" s="151"/>
    </row>
    <row r="3166" spans="1:103" x14ac:dyDescent="0.2">
      <c r="A3166" s="60"/>
      <c r="B3166" s="60"/>
      <c r="C3166" s="60"/>
      <c r="D3166" s="60"/>
      <c r="E3166" s="60"/>
      <c r="F3166" s="60"/>
      <c r="G3166" s="60"/>
      <c r="H3166" s="60"/>
      <c r="I3166" s="60"/>
      <c r="J3166" s="60"/>
      <c r="K3166" s="60"/>
      <c r="L3166" s="60"/>
      <c r="M3166" s="60"/>
      <c r="N3166" s="60"/>
      <c r="O3166" s="60"/>
      <c r="P3166" s="60"/>
      <c r="Q3166" s="60"/>
      <c r="R3166" s="334">
        <v>10105</v>
      </c>
      <c r="S3166" s="319" t="s">
        <v>376</v>
      </c>
      <c r="BE3166" s="60"/>
      <c r="BR3166" s="60"/>
      <c r="BX3166" s="151"/>
      <c r="CB3166" s="151"/>
      <c r="CM3166" s="151"/>
      <c r="CO3166" s="151"/>
      <c r="CT3166" s="151"/>
      <c r="CY3166" s="151"/>
    </row>
    <row r="3167" spans="1:103" x14ac:dyDescent="0.2">
      <c r="A3167" s="60"/>
      <c r="B3167" s="60"/>
      <c r="C3167" s="60"/>
      <c r="D3167" s="60"/>
      <c r="E3167" s="60"/>
      <c r="F3167" s="60"/>
      <c r="G3167" s="60"/>
      <c r="H3167" s="60"/>
      <c r="I3167" s="60"/>
      <c r="J3167" s="60"/>
      <c r="K3167" s="60"/>
      <c r="L3167" s="60"/>
      <c r="M3167" s="60"/>
      <c r="N3167" s="60"/>
      <c r="O3167" s="60"/>
      <c r="P3167" s="60"/>
      <c r="Q3167" s="60"/>
      <c r="R3167" s="334">
        <v>10106</v>
      </c>
      <c r="S3167" s="319" t="s">
        <v>376</v>
      </c>
      <c r="BE3167" s="60"/>
      <c r="BR3167" s="60"/>
      <c r="BX3167" s="151"/>
      <c r="CB3167" s="151"/>
      <c r="CM3167" s="151"/>
      <c r="CO3167" s="151"/>
      <c r="CT3167" s="151"/>
      <c r="CY3167" s="151"/>
    </row>
    <row r="3168" spans="1:103" x14ac:dyDescent="0.2">
      <c r="A3168" s="60"/>
      <c r="B3168" s="60"/>
      <c r="C3168" s="60"/>
      <c r="D3168" s="60"/>
      <c r="E3168" s="60"/>
      <c r="F3168" s="60"/>
      <c r="G3168" s="60"/>
      <c r="H3168" s="60"/>
      <c r="I3168" s="60"/>
      <c r="J3168" s="60"/>
      <c r="K3168" s="60"/>
      <c r="L3168" s="60"/>
      <c r="M3168" s="60"/>
      <c r="N3168" s="60"/>
      <c r="O3168" s="60"/>
      <c r="P3168" s="60"/>
      <c r="Q3168" s="60"/>
      <c r="R3168" s="334">
        <v>10107</v>
      </c>
      <c r="S3168" s="319" t="s">
        <v>376</v>
      </c>
      <c r="BE3168" s="60"/>
      <c r="BR3168" s="60"/>
      <c r="BX3168" s="151"/>
      <c r="CB3168" s="151"/>
      <c r="CM3168" s="151"/>
      <c r="CO3168" s="151"/>
      <c r="CT3168" s="151"/>
      <c r="CY3168" s="151"/>
    </row>
    <row r="3169" spans="1:103" x14ac:dyDescent="0.2">
      <c r="A3169" s="60"/>
      <c r="B3169" s="60"/>
      <c r="C3169" s="60"/>
      <c r="D3169" s="60"/>
      <c r="E3169" s="60"/>
      <c r="F3169" s="60"/>
      <c r="G3169" s="60"/>
      <c r="H3169" s="60"/>
      <c r="I3169" s="60"/>
      <c r="J3169" s="60"/>
      <c r="K3169" s="60"/>
      <c r="L3169" s="60"/>
      <c r="M3169" s="60"/>
      <c r="N3169" s="60"/>
      <c r="O3169" s="60"/>
      <c r="P3169" s="60"/>
      <c r="Q3169" s="60"/>
      <c r="R3169" s="334">
        <v>10108</v>
      </c>
      <c r="S3169" s="319" t="s">
        <v>376</v>
      </c>
      <c r="BE3169" s="60"/>
      <c r="BR3169" s="60"/>
      <c r="BX3169" s="151"/>
      <c r="CB3169" s="151"/>
      <c r="CM3169" s="151"/>
      <c r="CO3169" s="151"/>
      <c r="CT3169" s="151"/>
      <c r="CY3169" s="151"/>
    </row>
    <row r="3170" spans="1:103" x14ac:dyDescent="0.2">
      <c r="A3170" s="60"/>
      <c r="B3170" s="60"/>
      <c r="C3170" s="60"/>
      <c r="D3170" s="60"/>
      <c r="E3170" s="60"/>
      <c r="F3170" s="60"/>
      <c r="G3170" s="60"/>
      <c r="H3170" s="60"/>
      <c r="I3170" s="60"/>
      <c r="J3170" s="60"/>
      <c r="K3170" s="60"/>
      <c r="L3170" s="60"/>
      <c r="M3170" s="60"/>
      <c r="N3170" s="60"/>
      <c r="O3170" s="60"/>
      <c r="P3170" s="60"/>
      <c r="Q3170" s="60"/>
      <c r="R3170" s="334">
        <v>10109</v>
      </c>
      <c r="S3170" s="319" t="s">
        <v>376</v>
      </c>
      <c r="BE3170" s="60"/>
      <c r="BR3170" s="60"/>
      <c r="BX3170" s="151"/>
      <c r="CB3170" s="151"/>
      <c r="CM3170" s="151"/>
      <c r="CO3170" s="151"/>
      <c r="CT3170" s="151"/>
      <c r="CY3170" s="151"/>
    </row>
    <row r="3171" spans="1:103" x14ac:dyDescent="0.2">
      <c r="A3171" s="60"/>
      <c r="B3171" s="60"/>
      <c r="C3171" s="60"/>
      <c r="D3171" s="60"/>
      <c r="E3171" s="60"/>
      <c r="F3171" s="60"/>
      <c r="G3171" s="60"/>
      <c r="H3171" s="60"/>
      <c r="I3171" s="60"/>
      <c r="J3171" s="60"/>
      <c r="K3171" s="60"/>
      <c r="L3171" s="60"/>
      <c r="M3171" s="60"/>
      <c r="N3171" s="60"/>
      <c r="O3171" s="60"/>
      <c r="P3171" s="60"/>
      <c r="Q3171" s="60"/>
      <c r="R3171" s="334">
        <v>10110</v>
      </c>
      <c r="S3171" s="319" t="s">
        <v>376</v>
      </c>
      <c r="BE3171" s="60"/>
      <c r="BR3171" s="60"/>
      <c r="BX3171" s="151"/>
      <c r="CB3171" s="151"/>
      <c r="CM3171" s="151"/>
      <c r="CO3171" s="151"/>
      <c r="CT3171" s="151"/>
      <c r="CY3171" s="151"/>
    </row>
    <row r="3172" spans="1:103" x14ac:dyDescent="0.2">
      <c r="A3172" s="60"/>
      <c r="B3172" s="60"/>
      <c r="C3172" s="60"/>
      <c r="D3172" s="60"/>
      <c r="E3172" s="60"/>
      <c r="F3172" s="60"/>
      <c r="G3172" s="60"/>
      <c r="H3172" s="60"/>
      <c r="I3172" s="60"/>
      <c r="J3172" s="60"/>
      <c r="K3172" s="60"/>
      <c r="L3172" s="60"/>
      <c r="M3172" s="60"/>
      <c r="N3172" s="60"/>
      <c r="O3172" s="60"/>
      <c r="P3172" s="60"/>
      <c r="Q3172" s="60"/>
      <c r="R3172" s="334">
        <v>10111</v>
      </c>
      <c r="S3172" s="319" t="s">
        <v>376</v>
      </c>
      <c r="BE3172" s="60"/>
      <c r="BR3172" s="60"/>
      <c r="BX3172" s="151"/>
      <c r="CB3172" s="151"/>
      <c r="CM3172" s="151"/>
      <c r="CO3172" s="151"/>
      <c r="CT3172" s="151"/>
      <c r="CY3172" s="151"/>
    </row>
    <row r="3173" spans="1:103" x14ac:dyDescent="0.2">
      <c r="A3173" s="60"/>
      <c r="B3173" s="60"/>
      <c r="C3173" s="60"/>
      <c r="D3173" s="60"/>
      <c r="E3173" s="60"/>
      <c r="F3173" s="60"/>
      <c r="G3173" s="60"/>
      <c r="H3173" s="60"/>
      <c r="I3173" s="60"/>
      <c r="J3173" s="60"/>
      <c r="K3173" s="60"/>
      <c r="L3173" s="60"/>
      <c r="M3173" s="60"/>
      <c r="N3173" s="60"/>
      <c r="O3173" s="60"/>
      <c r="P3173" s="60"/>
      <c r="Q3173" s="60"/>
      <c r="R3173" s="334">
        <v>10112</v>
      </c>
      <c r="S3173" s="319" t="s">
        <v>376</v>
      </c>
      <c r="BE3173" s="60"/>
      <c r="BR3173" s="60"/>
      <c r="BX3173" s="151"/>
      <c r="CB3173" s="151"/>
      <c r="CM3173" s="151"/>
      <c r="CO3173" s="151"/>
      <c r="CT3173" s="151"/>
      <c r="CY3173" s="151"/>
    </row>
    <row r="3174" spans="1:103" x14ac:dyDescent="0.2">
      <c r="A3174" s="60"/>
      <c r="B3174" s="60"/>
      <c r="C3174" s="60"/>
      <c r="D3174" s="60"/>
      <c r="E3174" s="60"/>
      <c r="F3174" s="60"/>
      <c r="G3174" s="60"/>
      <c r="H3174" s="60"/>
      <c r="I3174" s="60"/>
      <c r="J3174" s="60"/>
      <c r="K3174" s="60"/>
      <c r="L3174" s="60"/>
      <c r="M3174" s="60"/>
      <c r="N3174" s="60"/>
      <c r="O3174" s="60"/>
      <c r="P3174" s="60"/>
      <c r="Q3174" s="60"/>
      <c r="R3174" s="334">
        <v>10113</v>
      </c>
      <c r="S3174" s="319" t="s">
        <v>376</v>
      </c>
      <c r="BE3174" s="60"/>
      <c r="BR3174" s="60"/>
      <c r="BX3174" s="151"/>
      <c r="CB3174" s="151"/>
      <c r="CM3174" s="151"/>
      <c r="CO3174" s="151"/>
      <c r="CT3174" s="151"/>
      <c r="CY3174" s="151"/>
    </row>
    <row r="3175" spans="1:103" x14ac:dyDescent="0.2">
      <c r="A3175" s="60"/>
      <c r="B3175" s="60"/>
      <c r="C3175" s="60"/>
      <c r="D3175" s="60"/>
      <c r="E3175" s="60"/>
      <c r="F3175" s="60"/>
      <c r="G3175" s="60"/>
      <c r="H3175" s="60"/>
      <c r="I3175" s="60"/>
      <c r="J3175" s="60"/>
      <c r="K3175" s="60"/>
      <c r="L3175" s="60"/>
      <c r="M3175" s="60"/>
      <c r="N3175" s="60"/>
      <c r="O3175" s="60"/>
      <c r="P3175" s="60"/>
      <c r="Q3175" s="60"/>
      <c r="R3175" s="334">
        <v>10114</v>
      </c>
      <c r="S3175" s="319" t="s">
        <v>376</v>
      </c>
      <c r="BE3175" s="60"/>
      <c r="BR3175" s="60"/>
      <c r="BX3175" s="151"/>
      <c r="CB3175" s="151"/>
      <c r="CM3175" s="151"/>
      <c r="CO3175" s="151"/>
      <c r="CT3175" s="151"/>
      <c r="CY3175" s="151"/>
    </row>
    <row r="3176" spans="1:103" x14ac:dyDescent="0.2">
      <c r="A3176" s="60"/>
      <c r="B3176" s="60"/>
      <c r="C3176" s="60"/>
      <c r="D3176" s="60"/>
      <c r="E3176" s="60"/>
      <c r="F3176" s="60"/>
      <c r="G3176" s="60"/>
      <c r="H3176" s="60"/>
      <c r="I3176" s="60"/>
      <c r="J3176" s="60"/>
      <c r="K3176" s="60"/>
      <c r="L3176" s="60"/>
      <c r="M3176" s="60"/>
      <c r="N3176" s="60"/>
      <c r="O3176" s="60"/>
      <c r="P3176" s="60"/>
      <c r="Q3176" s="60"/>
      <c r="R3176" s="334">
        <v>10115</v>
      </c>
      <c r="S3176" s="319" t="s">
        <v>376</v>
      </c>
      <c r="BE3176" s="60"/>
      <c r="BR3176" s="60"/>
      <c r="BX3176" s="151"/>
      <c r="CB3176" s="151"/>
      <c r="CM3176" s="151"/>
      <c r="CO3176" s="151"/>
      <c r="CT3176" s="151"/>
      <c r="CY3176" s="151"/>
    </row>
    <row r="3177" spans="1:103" x14ac:dyDescent="0.2">
      <c r="A3177" s="60"/>
      <c r="B3177" s="60"/>
      <c r="C3177" s="60"/>
      <c r="D3177" s="60"/>
      <c r="E3177" s="60"/>
      <c r="F3177" s="60"/>
      <c r="G3177" s="60"/>
      <c r="H3177" s="60"/>
      <c r="I3177" s="60"/>
      <c r="J3177" s="60"/>
      <c r="K3177" s="60"/>
      <c r="L3177" s="60"/>
      <c r="M3177" s="60"/>
      <c r="N3177" s="60"/>
      <c r="O3177" s="60"/>
      <c r="P3177" s="60"/>
      <c r="Q3177" s="60"/>
      <c r="R3177" s="334">
        <v>10116</v>
      </c>
      <c r="S3177" s="319" t="s">
        <v>376</v>
      </c>
      <c r="BE3177" s="60"/>
      <c r="BR3177" s="60"/>
      <c r="BX3177" s="151"/>
      <c r="CB3177" s="151"/>
      <c r="CM3177" s="151"/>
      <c r="CO3177" s="151"/>
      <c r="CT3177" s="151"/>
      <c r="CY3177" s="151"/>
    </row>
    <row r="3178" spans="1:103" x14ac:dyDescent="0.2">
      <c r="A3178" s="60"/>
      <c r="B3178" s="60"/>
      <c r="C3178" s="60"/>
      <c r="D3178" s="60"/>
      <c r="E3178" s="60"/>
      <c r="F3178" s="60"/>
      <c r="G3178" s="60"/>
      <c r="H3178" s="60"/>
      <c r="I3178" s="60"/>
      <c r="J3178" s="60"/>
      <c r="K3178" s="60"/>
      <c r="L3178" s="60"/>
      <c r="M3178" s="60"/>
      <c r="N3178" s="60"/>
      <c r="O3178" s="60"/>
      <c r="P3178" s="60"/>
      <c r="Q3178" s="60"/>
      <c r="R3178" s="334">
        <v>10117</v>
      </c>
      <c r="S3178" s="319" t="s">
        <v>376</v>
      </c>
      <c r="BE3178" s="60"/>
      <c r="BR3178" s="60"/>
      <c r="BX3178" s="151"/>
      <c r="CB3178" s="151"/>
      <c r="CM3178" s="151"/>
      <c r="CO3178" s="151"/>
      <c r="CT3178" s="151"/>
      <c r="CY3178" s="151"/>
    </row>
    <row r="3179" spans="1:103" x14ac:dyDescent="0.2">
      <c r="A3179" s="60"/>
      <c r="B3179" s="60"/>
      <c r="C3179" s="60"/>
      <c r="D3179" s="60"/>
      <c r="E3179" s="60"/>
      <c r="F3179" s="60"/>
      <c r="G3179" s="60"/>
      <c r="H3179" s="60"/>
      <c r="I3179" s="60"/>
      <c r="J3179" s="60"/>
      <c r="K3179" s="60"/>
      <c r="L3179" s="60"/>
      <c r="M3179" s="60"/>
      <c r="N3179" s="60"/>
      <c r="O3179" s="60"/>
      <c r="P3179" s="60"/>
      <c r="Q3179" s="60"/>
      <c r="R3179" s="334">
        <v>10118</v>
      </c>
      <c r="S3179" s="319" t="s">
        <v>376</v>
      </c>
      <c r="BE3179" s="60"/>
      <c r="BR3179" s="60"/>
      <c r="BX3179" s="151"/>
      <c r="CB3179" s="151"/>
      <c r="CM3179" s="151"/>
      <c r="CO3179" s="151"/>
      <c r="CT3179" s="151"/>
      <c r="CY3179" s="151"/>
    </row>
    <row r="3180" spans="1:103" x14ac:dyDescent="0.2">
      <c r="A3180" s="60"/>
      <c r="B3180" s="60"/>
      <c r="C3180" s="60"/>
      <c r="D3180" s="60"/>
      <c r="E3180" s="60"/>
      <c r="F3180" s="60"/>
      <c r="G3180" s="60"/>
      <c r="H3180" s="60"/>
      <c r="I3180" s="60"/>
      <c r="J3180" s="60"/>
      <c r="K3180" s="60"/>
      <c r="L3180" s="60"/>
      <c r="M3180" s="60"/>
      <c r="N3180" s="60"/>
      <c r="O3180" s="60"/>
      <c r="P3180" s="60"/>
      <c r="Q3180" s="60"/>
      <c r="R3180" s="334">
        <v>10119</v>
      </c>
      <c r="S3180" s="319" t="s">
        <v>376</v>
      </c>
      <c r="BE3180" s="60"/>
      <c r="BR3180" s="60"/>
      <c r="BX3180" s="151"/>
      <c r="CB3180" s="151"/>
      <c r="CM3180" s="151"/>
      <c r="CO3180" s="151"/>
      <c r="CT3180" s="151"/>
      <c r="CY3180" s="151"/>
    </row>
    <row r="3181" spans="1:103" x14ac:dyDescent="0.2">
      <c r="A3181" s="60"/>
      <c r="B3181" s="60"/>
      <c r="C3181" s="60"/>
      <c r="D3181" s="60"/>
      <c r="E3181" s="60"/>
      <c r="F3181" s="60"/>
      <c r="G3181" s="60"/>
      <c r="H3181" s="60"/>
      <c r="I3181" s="60"/>
      <c r="J3181" s="60"/>
      <c r="K3181" s="60"/>
      <c r="L3181" s="60"/>
      <c r="M3181" s="60"/>
      <c r="N3181" s="60"/>
      <c r="O3181" s="60"/>
      <c r="P3181" s="60"/>
      <c r="Q3181" s="60"/>
      <c r="R3181" s="334">
        <v>10120</v>
      </c>
      <c r="S3181" s="319" t="s">
        <v>376</v>
      </c>
      <c r="BE3181" s="60"/>
      <c r="BR3181" s="60"/>
      <c r="BX3181" s="151"/>
      <c r="CB3181" s="151"/>
      <c r="CM3181" s="151"/>
      <c r="CO3181" s="151"/>
      <c r="CT3181" s="151"/>
      <c r="CY3181" s="151"/>
    </row>
    <row r="3182" spans="1:103" x14ac:dyDescent="0.2">
      <c r="A3182" s="60"/>
      <c r="B3182" s="60"/>
      <c r="C3182" s="60"/>
      <c r="D3182" s="60"/>
      <c r="E3182" s="60"/>
      <c r="F3182" s="60"/>
      <c r="G3182" s="60"/>
      <c r="H3182" s="60"/>
      <c r="I3182" s="60"/>
      <c r="J3182" s="60"/>
      <c r="K3182" s="60"/>
      <c r="L3182" s="60"/>
      <c r="M3182" s="60"/>
      <c r="N3182" s="60"/>
      <c r="O3182" s="60"/>
      <c r="P3182" s="60"/>
      <c r="Q3182" s="60"/>
      <c r="R3182" s="334">
        <v>10121</v>
      </c>
      <c r="S3182" s="319" t="s">
        <v>376</v>
      </c>
      <c r="BE3182" s="60"/>
      <c r="BR3182" s="60"/>
      <c r="BX3182" s="151"/>
      <c r="CB3182" s="151"/>
      <c r="CM3182" s="151"/>
      <c r="CO3182" s="151"/>
      <c r="CT3182" s="151"/>
      <c r="CY3182" s="151"/>
    </row>
    <row r="3183" spans="1:103" x14ac:dyDescent="0.2">
      <c r="A3183" s="60"/>
      <c r="B3183" s="60"/>
      <c r="C3183" s="60"/>
      <c r="D3183" s="60"/>
      <c r="E3183" s="60"/>
      <c r="F3183" s="60"/>
      <c r="G3183" s="60"/>
      <c r="H3183" s="60"/>
      <c r="I3183" s="60"/>
      <c r="J3183" s="60"/>
      <c r="K3183" s="60"/>
      <c r="L3183" s="60"/>
      <c r="M3183" s="60"/>
      <c r="N3183" s="60"/>
      <c r="O3183" s="60"/>
      <c r="P3183" s="60"/>
      <c r="Q3183" s="60"/>
      <c r="R3183" s="334">
        <v>10122</v>
      </c>
      <c r="S3183" s="319" t="s">
        <v>376</v>
      </c>
      <c r="BE3183" s="60"/>
      <c r="BR3183" s="60"/>
      <c r="BX3183" s="151"/>
      <c r="CB3183" s="151"/>
      <c r="CM3183" s="151"/>
      <c r="CO3183" s="151"/>
      <c r="CT3183" s="151"/>
      <c r="CY3183" s="151"/>
    </row>
    <row r="3184" spans="1:103" x14ac:dyDescent="0.2">
      <c r="A3184" s="60"/>
      <c r="B3184" s="60"/>
      <c r="C3184" s="60"/>
      <c r="D3184" s="60"/>
      <c r="E3184" s="60"/>
      <c r="F3184" s="60"/>
      <c r="G3184" s="60"/>
      <c r="H3184" s="60"/>
      <c r="I3184" s="60"/>
      <c r="J3184" s="60"/>
      <c r="K3184" s="60"/>
      <c r="L3184" s="60"/>
      <c r="M3184" s="60"/>
      <c r="N3184" s="60"/>
      <c r="O3184" s="60"/>
      <c r="P3184" s="60"/>
      <c r="Q3184" s="60"/>
      <c r="R3184" s="334">
        <v>10123</v>
      </c>
      <c r="S3184" s="319" t="s">
        <v>376</v>
      </c>
      <c r="BE3184" s="60"/>
      <c r="BR3184" s="60"/>
      <c r="BX3184" s="151"/>
      <c r="CB3184" s="151"/>
      <c r="CM3184" s="151"/>
      <c r="CO3184" s="151"/>
      <c r="CT3184" s="151"/>
      <c r="CY3184" s="151"/>
    </row>
    <row r="3185" spans="1:103" x14ac:dyDescent="0.2">
      <c r="A3185" s="60"/>
      <c r="B3185" s="60"/>
      <c r="C3185" s="60"/>
      <c r="D3185" s="60"/>
      <c r="E3185" s="60"/>
      <c r="F3185" s="60"/>
      <c r="G3185" s="60"/>
      <c r="H3185" s="60"/>
      <c r="I3185" s="60"/>
      <c r="J3185" s="60"/>
      <c r="K3185" s="60"/>
      <c r="L3185" s="60"/>
      <c r="M3185" s="60"/>
      <c r="N3185" s="60"/>
      <c r="O3185" s="60"/>
      <c r="P3185" s="60"/>
      <c r="Q3185" s="60"/>
      <c r="R3185" s="334">
        <v>10124</v>
      </c>
      <c r="S3185" s="319" t="s">
        <v>376</v>
      </c>
      <c r="BE3185" s="60"/>
      <c r="BR3185" s="60"/>
      <c r="BX3185" s="151"/>
      <c r="CB3185" s="151"/>
      <c r="CM3185" s="151"/>
      <c r="CO3185" s="151"/>
      <c r="CT3185" s="151"/>
      <c r="CY3185" s="151"/>
    </row>
    <row r="3186" spans="1:103" x14ac:dyDescent="0.2">
      <c r="A3186" s="60"/>
      <c r="B3186" s="60"/>
      <c r="C3186" s="60"/>
      <c r="D3186" s="60"/>
      <c r="E3186" s="60"/>
      <c r="F3186" s="60"/>
      <c r="G3186" s="60"/>
      <c r="H3186" s="60"/>
      <c r="I3186" s="60"/>
      <c r="J3186" s="60"/>
      <c r="K3186" s="60"/>
      <c r="L3186" s="60"/>
      <c r="M3186" s="60"/>
      <c r="N3186" s="60"/>
      <c r="O3186" s="60"/>
      <c r="P3186" s="60"/>
      <c r="Q3186" s="60"/>
      <c r="R3186" s="334">
        <v>10125</v>
      </c>
      <c r="S3186" s="319" t="s">
        <v>376</v>
      </c>
      <c r="BE3186" s="60"/>
      <c r="BR3186" s="60"/>
      <c r="BX3186" s="151"/>
      <c r="CB3186" s="151"/>
      <c r="CM3186" s="151"/>
      <c r="CO3186" s="151"/>
      <c r="CT3186" s="151"/>
      <c r="CY3186" s="151"/>
    </row>
    <row r="3187" spans="1:103" x14ac:dyDescent="0.2">
      <c r="A3187" s="60"/>
      <c r="B3187" s="60"/>
      <c r="C3187" s="60"/>
      <c r="D3187" s="60"/>
      <c r="E3187" s="60"/>
      <c r="F3187" s="60"/>
      <c r="G3187" s="60"/>
      <c r="H3187" s="60"/>
      <c r="I3187" s="60"/>
      <c r="J3187" s="60"/>
      <c r="K3187" s="60"/>
      <c r="L3187" s="60"/>
      <c r="M3187" s="60"/>
      <c r="N3187" s="60"/>
      <c r="O3187" s="60"/>
      <c r="P3187" s="60"/>
      <c r="Q3187" s="60"/>
      <c r="R3187" s="334">
        <v>10126</v>
      </c>
      <c r="S3187" s="319" t="s">
        <v>376</v>
      </c>
      <c r="BE3187" s="60"/>
      <c r="BR3187" s="60"/>
      <c r="BX3187" s="151"/>
      <c r="CB3187" s="151"/>
      <c r="CM3187" s="151"/>
      <c r="CO3187" s="151"/>
      <c r="CT3187" s="151"/>
      <c r="CY3187" s="151"/>
    </row>
    <row r="3188" spans="1:103" x14ac:dyDescent="0.2">
      <c r="A3188" s="60"/>
      <c r="B3188" s="60"/>
      <c r="C3188" s="60"/>
      <c r="D3188" s="60"/>
      <c r="E3188" s="60"/>
      <c r="F3188" s="60"/>
      <c r="G3188" s="60"/>
      <c r="H3188" s="60"/>
      <c r="I3188" s="60"/>
      <c r="J3188" s="60"/>
      <c r="K3188" s="60"/>
      <c r="L3188" s="60"/>
      <c r="M3188" s="60"/>
      <c r="N3188" s="60"/>
      <c r="O3188" s="60"/>
      <c r="P3188" s="60"/>
      <c r="Q3188" s="60"/>
      <c r="R3188" s="334">
        <v>10128</v>
      </c>
      <c r="S3188" s="319" t="s">
        <v>376</v>
      </c>
      <c r="BE3188" s="60"/>
      <c r="BR3188" s="60"/>
      <c r="BX3188" s="151"/>
      <c r="CB3188" s="151"/>
      <c r="CM3188" s="151"/>
      <c r="CO3188" s="151"/>
      <c r="CT3188" s="151"/>
      <c r="CY3188" s="151"/>
    </row>
    <row r="3189" spans="1:103" x14ac:dyDescent="0.2">
      <c r="A3189" s="60"/>
      <c r="B3189" s="60"/>
      <c r="C3189" s="60"/>
      <c r="D3189" s="60"/>
      <c r="E3189" s="60"/>
      <c r="F3189" s="60"/>
      <c r="G3189" s="60"/>
      <c r="H3189" s="60"/>
      <c r="I3189" s="60"/>
      <c r="J3189" s="60"/>
      <c r="K3189" s="60"/>
      <c r="L3189" s="60"/>
      <c r="M3189" s="60"/>
      <c r="N3189" s="60"/>
      <c r="O3189" s="60"/>
      <c r="P3189" s="60"/>
      <c r="Q3189" s="60"/>
      <c r="R3189" s="334">
        <v>10129</v>
      </c>
      <c r="S3189" s="319" t="s">
        <v>376</v>
      </c>
      <c r="BE3189" s="60"/>
      <c r="BR3189" s="60"/>
      <c r="BX3189" s="151"/>
      <c r="CB3189" s="151"/>
      <c r="CM3189" s="151"/>
      <c r="CO3189" s="151"/>
      <c r="CT3189" s="151"/>
      <c r="CY3189" s="151"/>
    </row>
    <row r="3190" spans="1:103" x14ac:dyDescent="0.2">
      <c r="A3190" s="60"/>
      <c r="B3190" s="60"/>
      <c r="C3190" s="60"/>
      <c r="D3190" s="60"/>
      <c r="E3190" s="60"/>
      <c r="F3190" s="60"/>
      <c r="G3190" s="60"/>
      <c r="H3190" s="60"/>
      <c r="I3190" s="60"/>
      <c r="J3190" s="60"/>
      <c r="K3190" s="60"/>
      <c r="L3190" s="60"/>
      <c r="M3190" s="60"/>
      <c r="N3190" s="60"/>
      <c r="O3190" s="60"/>
      <c r="P3190" s="60"/>
      <c r="Q3190" s="60"/>
      <c r="R3190" s="334">
        <v>10130</v>
      </c>
      <c r="S3190" s="319" t="s">
        <v>376</v>
      </c>
      <c r="BE3190" s="60"/>
      <c r="BR3190" s="60"/>
      <c r="BX3190" s="151"/>
      <c r="CB3190" s="151"/>
      <c r="CM3190" s="151"/>
      <c r="CO3190" s="151"/>
      <c r="CT3190" s="151"/>
      <c r="CY3190" s="151"/>
    </row>
    <row r="3191" spans="1:103" x14ac:dyDescent="0.2">
      <c r="A3191" s="60"/>
      <c r="B3191" s="60"/>
      <c r="C3191" s="60"/>
      <c r="D3191" s="60"/>
      <c r="E3191" s="60"/>
      <c r="F3191" s="60"/>
      <c r="G3191" s="60"/>
      <c r="H3191" s="60"/>
      <c r="I3191" s="60"/>
      <c r="J3191" s="60"/>
      <c r="K3191" s="60"/>
      <c r="L3191" s="60"/>
      <c r="M3191" s="60"/>
      <c r="N3191" s="60"/>
      <c r="O3191" s="60"/>
      <c r="P3191" s="60"/>
      <c r="Q3191" s="60"/>
      <c r="R3191" s="334">
        <v>10131</v>
      </c>
      <c r="S3191" s="319" t="s">
        <v>376</v>
      </c>
      <c r="BE3191" s="60"/>
      <c r="BR3191" s="60"/>
      <c r="BX3191" s="151"/>
      <c r="CB3191" s="151"/>
      <c r="CM3191" s="151"/>
      <c r="CO3191" s="151"/>
      <c r="CT3191" s="151"/>
      <c r="CY3191" s="151"/>
    </row>
    <row r="3192" spans="1:103" x14ac:dyDescent="0.2">
      <c r="A3192" s="60"/>
      <c r="B3192" s="60"/>
      <c r="C3192" s="60"/>
      <c r="D3192" s="60"/>
      <c r="E3192" s="60"/>
      <c r="F3192" s="60"/>
      <c r="G3192" s="60"/>
      <c r="H3192" s="60"/>
      <c r="I3192" s="60"/>
      <c r="J3192" s="60"/>
      <c r="K3192" s="60"/>
      <c r="L3192" s="60"/>
      <c r="M3192" s="60"/>
      <c r="N3192" s="60"/>
      <c r="O3192" s="60"/>
      <c r="P3192" s="60"/>
      <c r="Q3192" s="60"/>
      <c r="R3192" s="334">
        <v>10132</v>
      </c>
      <c r="S3192" s="319" t="s">
        <v>376</v>
      </c>
      <c r="BE3192" s="60"/>
      <c r="BR3192" s="60"/>
      <c r="BX3192" s="151"/>
      <c r="CB3192" s="151"/>
      <c r="CM3192" s="151"/>
      <c r="CO3192" s="151"/>
      <c r="CT3192" s="151"/>
      <c r="CY3192" s="151"/>
    </row>
    <row r="3193" spans="1:103" x14ac:dyDescent="0.2">
      <c r="A3193" s="60"/>
      <c r="B3193" s="60"/>
      <c r="C3193" s="60"/>
      <c r="D3193" s="60"/>
      <c r="E3193" s="60"/>
      <c r="F3193" s="60"/>
      <c r="G3193" s="60"/>
      <c r="H3193" s="60"/>
      <c r="I3193" s="60"/>
      <c r="J3193" s="60"/>
      <c r="K3193" s="60"/>
      <c r="L3193" s="60"/>
      <c r="M3193" s="60"/>
      <c r="N3193" s="60"/>
      <c r="O3193" s="60"/>
      <c r="P3193" s="60"/>
      <c r="Q3193" s="60"/>
      <c r="R3193" s="334">
        <v>10133</v>
      </c>
      <c r="S3193" s="319" t="s">
        <v>376</v>
      </c>
      <c r="BE3193" s="60"/>
      <c r="BR3193" s="60"/>
      <c r="BX3193" s="151"/>
      <c r="CB3193" s="151"/>
      <c r="CM3193" s="151"/>
      <c r="CO3193" s="151"/>
      <c r="CT3193" s="151"/>
      <c r="CY3193" s="151"/>
    </row>
    <row r="3194" spans="1:103" x14ac:dyDescent="0.2">
      <c r="A3194" s="60"/>
      <c r="B3194" s="60"/>
      <c r="C3194" s="60"/>
      <c r="D3194" s="60"/>
      <c r="E3194" s="60"/>
      <c r="F3194" s="60"/>
      <c r="G3194" s="60"/>
      <c r="H3194" s="60"/>
      <c r="I3194" s="60"/>
      <c r="J3194" s="60"/>
      <c r="K3194" s="60"/>
      <c r="L3194" s="60"/>
      <c r="M3194" s="60"/>
      <c r="N3194" s="60"/>
      <c r="O3194" s="60"/>
      <c r="P3194" s="60"/>
      <c r="Q3194" s="60"/>
      <c r="R3194" s="334">
        <v>10138</v>
      </c>
      <c r="S3194" s="319" t="s">
        <v>376</v>
      </c>
      <c r="BE3194" s="60"/>
      <c r="BR3194" s="60"/>
      <c r="BX3194" s="151"/>
      <c r="CB3194" s="151"/>
      <c r="CM3194" s="151"/>
      <c r="CO3194" s="151"/>
      <c r="CT3194" s="151"/>
      <c r="CY3194" s="151"/>
    </row>
    <row r="3195" spans="1:103" x14ac:dyDescent="0.2">
      <c r="A3195" s="60"/>
      <c r="B3195" s="60"/>
      <c r="C3195" s="60"/>
      <c r="D3195" s="60"/>
      <c r="E3195" s="60"/>
      <c r="F3195" s="60"/>
      <c r="G3195" s="60"/>
      <c r="H3195" s="60"/>
      <c r="I3195" s="60"/>
      <c r="J3195" s="60"/>
      <c r="K3195" s="60"/>
      <c r="L3195" s="60"/>
      <c r="M3195" s="60"/>
      <c r="N3195" s="60"/>
      <c r="O3195" s="60"/>
      <c r="P3195" s="60"/>
      <c r="Q3195" s="60"/>
      <c r="R3195" s="334">
        <v>10149</v>
      </c>
      <c r="S3195" s="319" t="s">
        <v>376</v>
      </c>
      <c r="BE3195" s="60"/>
      <c r="BR3195" s="60"/>
      <c r="BX3195" s="151"/>
      <c r="CB3195" s="151"/>
      <c r="CM3195" s="151"/>
      <c r="CO3195" s="151"/>
      <c r="CT3195" s="151"/>
      <c r="CY3195" s="151"/>
    </row>
    <row r="3196" spans="1:103" x14ac:dyDescent="0.2">
      <c r="A3196" s="60"/>
      <c r="B3196" s="60"/>
      <c r="C3196" s="60"/>
      <c r="D3196" s="60"/>
      <c r="E3196" s="60"/>
      <c r="F3196" s="60"/>
      <c r="G3196" s="60"/>
      <c r="H3196" s="60"/>
      <c r="I3196" s="60"/>
      <c r="J3196" s="60"/>
      <c r="K3196" s="60"/>
      <c r="L3196" s="60"/>
      <c r="M3196" s="60"/>
      <c r="N3196" s="60"/>
      <c r="O3196" s="60"/>
      <c r="P3196" s="60"/>
      <c r="Q3196" s="60"/>
      <c r="R3196" s="334">
        <v>10150</v>
      </c>
      <c r="S3196" s="319" t="s">
        <v>376</v>
      </c>
      <c r="BE3196" s="60"/>
      <c r="BR3196" s="60"/>
      <c r="BX3196" s="151"/>
      <c r="CB3196" s="151"/>
      <c r="CM3196" s="151"/>
      <c r="CO3196" s="151"/>
      <c r="CT3196" s="151"/>
      <c r="CY3196" s="151"/>
    </row>
    <row r="3197" spans="1:103" x14ac:dyDescent="0.2">
      <c r="A3197" s="60"/>
      <c r="B3197" s="60"/>
      <c r="C3197" s="60"/>
      <c r="D3197" s="60"/>
      <c r="E3197" s="60"/>
      <c r="F3197" s="60"/>
      <c r="G3197" s="60"/>
      <c r="H3197" s="60"/>
      <c r="I3197" s="60"/>
      <c r="J3197" s="60"/>
      <c r="K3197" s="60"/>
      <c r="L3197" s="60"/>
      <c r="M3197" s="60"/>
      <c r="N3197" s="60"/>
      <c r="O3197" s="60"/>
      <c r="P3197" s="60"/>
      <c r="Q3197" s="60"/>
      <c r="R3197" s="334">
        <v>10151</v>
      </c>
      <c r="S3197" s="319" t="s">
        <v>376</v>
      </c>
      <c r="BE3197" s="60"/>
      <c r="BR3197" s="60"/>
      <c r="BX3197" s="151"/>
      <c r="CB3197" s="151"/>
      <c r="CM3197" s="151"/>
      <c r="CO3197" s="151"/>
      <c r="CT3197" s="151"/>
      <c r="CY3197" s="151"/>
    </row>
    <row r="3198" spans="1:103" x14ac:dyDescent="0.2">
      <c r="A3198" s="60"/>
      <c r="B3198" s="60"/>
      <c r="C3198" s="60"/>
      <c r="D3198" s="60"/>
      <c r="E3198" s="60"/>
      <c r="F3198" s="60"/>
      <c r="G3198" s="60"/>
      <c r="H3198" s="60"/>
      <c r="I3198" s="60"/>
      <c r="J3198" s="60"/>
      <c r="K3198" s="60"/>
      <c r="L3198" s="60"/>
      <c r="M3198" s="60"/>
      <c r="N3198" s="60"/>
      <c r="O3198" s="60"/>
      <c r="P3198" s="60"/>
      <c r="Q3198" s="60"/>
      <c r="R3198" s="334">
        <v>10152</v>
      </c>
      <c r="S3198" s="319" t="s">
        <v>376</v>
      </c>
      <c r="BE3198" s="60"/>
      <c r="BR3198" s="60"/>
      <c r="BX3198" s="151"/>
      <c r="CB3198" s="151"/>
      <c r="CM3198" s="151"/>
      <c r="CO3198" s="151"/>
      <c r="CT3198" s="151"/>
      <c r="CY3198" s="151"/>
    </row>
    <row r="3199" spans="1:103" x14ac:dyDescent="0.2">
      <c r="A3199" s="60"/>
      <c r="B3199" s="60"/>
      <c r="C3199" s="60"/>
      <c r="D3199" s="60"/>
      <c r="E3199" s="60"/>
      <c r="F3199" s="60"/>
      <c r="G3199" s="60"/>
      <c r="H3199" s="60"/>
      <c r="I3199" s="60"/>
      <c r="J3199" s="60"/>
      <c r="K3199" s="60"/>
      <c r="L3199" s="60"/>
      <c r="M3199" s="60"/>
      <c r="N3199" s="60"/>
      <c r="O3199" s="60"/>
      <c r="P3199" s="60"/>
      <c r="Q3199" s="60"/>
      <c r="R3199" s="334">
        <v>10153</v>
      </c>
      <c r="S3199" s="319" t="s">
        <v>376</v>
      </c>
      <c r="BE3199" s="60"/>
      <c r="BR3199" s="60"/>
      <c r="BX3199" s="151"/>
      <c r="CB3199" s="151"/>
      <c r="CM3199" s="151"/>
      <c r="CO3199" s="151"/>
      <c r="CT3199" s="151"/>
      <c r="CY3199" s="151"/>
    </row>
    <row r="3200" spans="1:103" x14ac:dyDescent="0.2">
      <c r="A3200" s="60"/>
      <c r="B3200" s="60"/>
      <c r="C3200" s="60"/>
      <c r="D3200" s="60"/>
      <c r="E3200" s="60"/>
      <c r="F3200" s="60"/>
      <c r="G3200" s="60"/>
      <c r="H3200" s="60"/>
      <c r="I3200" s="60"/>
      <c r="J3200" s="60"/>
      <c r="K3200" s="60"/>
      <c r="L3200" s="60"/>
      <c r="M3200" s="60"/>
      <c r="N3200" s="60"/>
      <c r="O3200" s="60"/>
      <c r="P3200" s="60"/>
      <c r="Q3200" s="60"/>
      <c r="R3200" s="334">
        <v>10154</v>
      </c>
      <c r="S3200" s="319" t="s">
        <v>376</v>
      </c>
      <c r="BE3200" s="60"/>
      <c r="BR3200" s="60"/>
      <c r="BX3200" s="151"/>
      <c r="CB3200" s="151"/>
      <c r="CM3200" s="151"/>
      <c r="CO3200" s="151"/>
      <c r="CT3200" s="151"/>
      <c r="CY3200" s="151"/>
    </row>
    <row r="3201" spans="1:103" x14ac:dyDescent="0.2">
      <c r="A3201" s="60"/>
      <c r="B3201" s="60"/>
      <c r="C3201" s="60"/>
      <c r="D3201" s="60"/>
      <c r="E3201" s="60"/>
      <c r="F3201" s="60"/>
      <c r="G3201" s="60"/>
      <c r="H3201" s="60"/>
      <c r="I3201" s="60"/>
      <c r="J3201" s="60"/>
      <c r="K3201" s="60"/>
      <c r="L3201" s="60"/>
      <c r="M3201" s="60"/>
      <c r="N3201" s="60"/>
      <c r="O3201" s="60"/>
      <c r="P3201" s="60"/>
      <c r="Q3201" s="60"/>
      <c r="R3201" s="334">
        <v>10155</v>
      </c>
      <c r="S3201" s="319" t="s">
        <v>376</v>
      </c>
      <c r="BE3201" s="60"/>
      <c r="BR3201" s="60"/>
      <c r="BX3201" s="151"/>
      <c r="CB3201" s="151"/>
      <c r="CM3201" s="151"/>
      <c r="CO3201" s="151"/>
      <c r="CT3201" s="151"/>
      <c r="CY3201" s="151"/>
    </row>
    <row r="3202" spans="1:103" x14ac:dyDescent="0.2">
      <c r="A3202" s="60"/>
      <c r="B3202" s="60"/>
      <c r="C3202" s="60"/>
      <c r="D3202" s="60"/>
      <c r="E3202" s="60"/>
      <c r="F3202" s="60"/>
      <c r="G3202" s="60"/>
      <c r="H3202" s="60"/>
      <c r="I3202" s="60"/>
      <c r="J3202" s="60"/>
      <c r="K3202" s="60"/>
      <c r="L3202" s="60"/>
      <c r="M3202" s="60"/>
      <c r="N3202" s="60"/>
      <c r="O3202" s="60"/>
      <c r="P3202" s="60"/>
      <c r="Q3202" s="60"/>
      <c r="R3202" s="334">
        <v>10156</v>
      </c>
      <c r="S3202" s="319" t="s">
        <v>376</v>
      </c>
      <c r="BE3202" s="60"/>
      <c r="BR3202" s="60"/>
      <c r="BX3202" s="151"/>
      <c r="CB3202" s="151"/>
      <c r="CM3202" s="151"/>
      <c r="CO3202" s="151"/>
      <c r="CT3202" s="151"/>
      <c r="CY3202" s="151"/>
    </row>
    <row r="3203" spans="1:103" x14ac:dyDescent="0.2">
      <c r="A3203" s="60"/>
      <c r="B3203" s="60"/>
      <c r="C3203" s="60"/>
      <c r="D3203" s="60"/>
      <c r="E3203" s="60"/>
      <c r="F3203" s="60"/>
      <c r="G3203" s="60"/>
      <c r="H3203" s="60"/>
      <c r="I3203" s="60"/>
      <c r="J3203" s="60"/>
      <c r="K3203" s="60"/>
      <c r="L3203" s="60"/>
      <c r="M3203" s="60"/>
      <c r="N3203" s="60"/>
      <c r="O3203" s="60"/>
      <c r="P3203" s="60"/>
      <c r="Q3203" s="60"/>
      <c r="R3203" s="334">
        <v>10157</v>
      </c>
      <c r="S3203" s="319" t="s">
        <v>376</v>
      </c>
      <c r="BE3203" s="60"/>
      <c r="BR3203" s="60"/>
      <c r="BX3203" s="151"/>
      <c r="CB3203" s="151"/>
      <c r="CM3203" s="151"/>
      <c r="CO3203" s="151"/>
      <c r="CT3203" s="151"/>
      <c r="CY3203" s="151"/>
    </row>
    <row r="3204" spans="1:103" x14ac:dyDescent="0.2">
      <c r="A3204" s="60"/>
      <c r="B3204" s="60"/>
      <c r="C3204" s="60"/>
      <c r="D3204" s="60"/>
      <c r="E3204" s="60"/>
      <c r="F3204" s="60"/>
      <c r="G3204" s="60"/>
      <c r="H3204" s="60"/>
      <c r="I3204" s="60"/>
      <c r="J3204" s="60"/>
      <c r="K3204" s="60"/>
      <c r="L3204" s="60"/>
      <c r="M3204" s="60"/>
      <c r="N3204" s="60"/>
      <c r="O3204" s="60"/>
      <c r="P3204" s="60"/>
      <c r="Q3204" s="60"/>
      <c r="R3204" s="334">
        <v>10158</v>
      </c>
      <c r="S3204" s="319" t="s">
        <v>376</v>
      </c>
      <c r="BE3204" s="60"/>
      <c r="BR3204" s="60"/>
      <c r="BX3204" s="151"/>
      <c r="CB3204" s="151"/>
      <c r="CM3204" s="151"/>
      <c r="CO3204" s="151"/>
      <c r="CT3204" s="151"/>
      <c r="CY3204" s="151"/>
    </row>
    <row r="3205" spans="1:103" x14ac:dyDescent="0.2">
      <c r="A3205" s="60"/>
      <c r="B3205" s="60"/>
      <c r="C3205" s="60"/>
      <c r="D3205" s="60"/>
      <c r="E3205" s="60"/>
      <c r="F3205" s="60"/>
      <c r="G3205" s="60"/>
      <c r="H3205" s="60"/>
      <c r="I3205" s="60"/>
      <c r="J3205" s="60"/>
      <c r="K3205" s="60"/>
      <c r="L3205" s="60"/>
      <c r="M3205" s="60"/>
      <c r="N3205" s="60"/>
      <c r="O3205" s="60"/>
      <c r="P3205" s="60"/>
      <c r="Q3205" s="60"/>
      <c r="R3205" s="334">
        <v>10159</v>
      </c>
      <c r="S3205" s="319" t="s">
        <v>376</v>
      </c>
      <c r="BE3205" s="60"/>
      <c r="BR3205" s="60"/>
      <c r="BX3205" s="151"/>
      <c r="CB3205" s="151"/>
      <c r="CM3205" s="151"/>
      <c r="CO3205" s="151"/>
      <c r="CT3205" s="151"/>
      <c r="CY3205" s="151"/>
    </row>
    <row r="3206" spans="1:103" x14ac:dyDescent="0.2">
      <c r="A3206" s="60"/>
      <c r="B3206" s="60"/>
      <c r="C3206" s="60"/>
      <c r="D3206" s="60"/>
      <c r="E3206" s="60"/>
      <c r="F3206" s="60"/>
      <c r="G3206" s="60"/>
      <c r="H3206" s="60"/>
      <c r="I3206" s="60"/>
      <c r="J3206" s="60"/>
      <c r="K3206" s="60"/>
      <c r="L3206" s="60"/>
      <c r="M3206" s="60"/>
      <c r="N3206" s="60"/>
      <c r="O3206" s="60"/>
      <c r="P3206" s="60"/>
      <c r="Q3206" s="60"/>
      <c r="R3206" s="334">
        <v>10160</v>
      </c>
      <c r="S3206" s="319" t="s">
        <v>376</v>
      </c>
      <c r="BE3206" s="60"/>
      <c r="BR3206" s="60"/>
      <c r="BX3206" s="151"/>
      <c r="CB3206" s="151"/>
      <c r="CM3206" s="151"/>
      <c r="CO3206" s="151"/>
      <c r="CT3206" s="151"/>
      <c r="CY3206" s="151"/>
    </row>
    <row r="3207" spans="1:103" x14ac:dyDescent="0.2">
      <c r="A3207" s="60"/>
      <c r="B3207" s="60"/>
      <c r="C3207" s="60"/>
      <c r="D3207" s="60"/>
      <c r="E3207" s="60"/>
      <c r="F3207" s="60"/>
      <c r="G3207" s="60"/>
      <c r="H3207" s="60"/>
      <c r="I3207" s="60"/>
      <c r="J3207" s="60"/>
      <c r="K3207" s="60"/>
      <c r="L3207" s="60"/>
      <c r="M3207" s="60"/>
      <c r="N3207" s="60"/>
      <c r="O3207" s="60"/>
      <c r="P3207" s="60"/>
      <c r="Q3207" s="60"/>
      <c r="R3207" s="334">
        <v>10161</v>
      </c>
      <c r="S3207" s="319" t="s">
        <v>376</v>
      </c>
      <c r="BE3207" s="60"/>
      <c r="BR3207" s="60"/>
      <c r="BX3207" s="151"/>
      <c r="CB3207" s="151"/>
      <c r="CM3207" s="151"/>
      <c r="CO3207" s="151"/>
      <c r="CT3207" s="151"/>
      <c r="CY3207" s="151"/>
    </row>
    <row r="3208" spans="1:103" x14ac:dyDescent="0.2">
      <c r="A3208" s="60"/>
      <c r="B3208" s="60"/>
      <c r="C3208" s="60"/>
      <c r="D3208" s="60"/>
      <c r="E3208" s="60"/>
      <c r="F3208" s="60"/>
      <c r="G3208" s="60"/>
      <c r="H3208" s="60"/>
      <c r="I3208" s="60"/>
      <c r="J3208" s="60"/>
      <c r="K3208" s="60"/>
      <c r="L3208" s="60"/>
      <c r="M3208" s="60"/>
      <c r="N3208" s="60"/>
      <c r="O3208" s="60"/>
      <c r="P3208" s="60"/>
      <c r="Q3208" s="60"/>
      <c r="R3208" s="334">
        <v>10162</v>
      </c>
      <c r="S3208" s="319" t="s">
        <v>376</v>
      </c>
      <c r="BE3208" s="60"/>
      <c r="BR3208" s="60"/>
      <c r="BX3208" s="151"/>
      <c r="CB3208" s="151"/>
      <c r="CM3208" s="151"/>
      <c r="CO3208" s="151"/>
      <c r="CT3208" s="151"/>
      <c r="CY3208" s="151"/>
    </row>
    <row r="3209" spans="1:103" x14ac:dyDescent="0.2">
      <c r="A3209" s="60"/>
      <c r="B3209" s="60"/>
      <c r="C3209" s="60"/>
      <c r="D3209" s="60"/>
      <c r="E3209" s="60"/>
      <c r="F3209" s="60"/>
      <c r="G3209" s="60"/>
      <c r="H3209" s="60"/>
      <c r="I3209" s="60"/>
      <c r="J3209" s="60"/>
      <c r="K3209" s="60"/>
      <c r="L3209" s="60"/>
      <c r="M3209" s="60"/>
      <c r="N3209" s="60"/>
      <c r="O3209" s="60"/>
      <c r="P3209" s="60"/>
      <c r="Q3209" s="60"/>
      <c r="R3209" s="334">
        <v>10163</v>
      </c>
      <c r="S3209" s="319" t="s">
        <v>376</v>
      </c>
      <c r="BE3209" s="60"/>
      <c r="BR3209" s="60"/>
      <c r="BX3209" s="151"/>
      <c r="CB3209" s="151"/>
      <c r="CM3209" s="151"/>
      <c r="CO3209" s="151"/>
      <c r="CT3209" s="151"/>
      <c r="CY3209" s="151"/>
    </row>
    <row r="3210" spans="1:103" x14ac:dyDescent="0.2">
      <c r="A3210" s="60"/>
      <c r="B3210" s="60"/>
      <c r="C3210" s="60"/>
      <c r="D3210" s="60"/>
      <c r="E3210" s="60"/>
      <c r="F3210" s="60"/>
      <c r="G3210" s="60"/>
      <c r="H3210" s="60"/>
      <c r="I3210" s="60"/>
      <c r="J3210" s="60"/>
      <c r="K3210" s="60"/>
      <c r="L3210" s="60"/>
      <c r="M3210" s="60"/>
      <c r="N3210" s="60"/>
      <c r="O3210" s="60"/>
      <c r="P3210" s="60"/>
      <c r="Q3210" s="60"/>
      <c r="R3210" s="334">
        <v>10164</v>
      </c>
      <c r="S3210" s="319" t="s">
        <v>376</v>
      </c>
      <c r="BE3210" s="60"/>
      <c r="BR3210" s="60"/>
      <c r="BX3210" s="151"/>
      <c r="CB3210" s="151"/>
      <c r="CM3210" s="151"/>
      <c r="CO3210" s="151"/>
      <c r="CT3210" s="151"/>
      <c r="CY3210" s="151"/>
    </row>
    <row r="3211" spans="1:103" x14ac:dyDescent="0.2">
      <c r="A3211" s="60"/>
      <c r="B3211" s="60"/>
      <c r="C3211" s="60"/>
      <c r="D3211" s="60"/>
      <c r="E3211" s="60"/>
      <c r="F3211" s="60"/>
      <c r="G3211" s="60"/>
      <c r="H3211" s="60"/>
      <c r="I3211" s="60"/>
      <c r="J3211" s="60"/>
      <c r="K3211" s="60"/>
      <c r="L3211" s="60"/>
      <c r="M3211" s="60"/>
      <c r="N3211" s="60"/>
      <c r="O3211" s="60"/>
      <c r="P3211" s="60"/>
      <c r="Q3211" s="60"/>
      <c r="R3211" s="334">
        <v>10165</v>
      </c>
      <c r="S3211" s="319" t="s">
        <v>376</v>
      </c>
      <c r="BE3211" s="60"/>
      <c r="BR3211" s="60"/>
      <c r="BX3211" s="151"/>
      <c r="CB3211" s="151"/>
      <c r="CM3211" s="151"/>
      <c r="CO3211" s="151"/>
      <c r="CT3211" s="151"/>
      <c r="CY3211" s="151"/>
    </row>
    <row r="3212" spans="1:103" x14ac:dyDescent="0.2">
      <c r="A3212" s="60"/>
      <c r="B3212" s="60"/>
      <c r="C3212" s="60"/>
      <c r="D3212" s="60"/>
      <c r="E3212" s="60"/>
      <c r="F3212" s="60"/>
      <c r="G3212" s="60"/>
      <c r="H3212" s="60"/>
      <c r="I3212" s="60"/>
      <c r="J3212" s="60"/>
      <c r="K3212" s="60"/>
      <c r="L3212" s="60"/>
      <c r="M3212" s="60"/>
      <c r="N3212" s="60"/>
      <c r="O3212" s="60"/>
      <c r="P3212" s="60"/>
      <c r="Q3212" s="60"/>
      <c r="R3212" s="334">
        <v>10166</v>
      </c>
      <c r="S3212" s="319" t="s">
        <v>376</v>
      </c>
      <c r="BE3212" s="60"/>
      <c r="BR3212" s="60"/>
      <c r="BX3212" s="151"/>
      <c r="CB3212" s="151"/>
      <c r="CM3212" s="151"/>
      <c r="CO3212" s="151"/>
      <c r="CT3212" s="151"/>
      <c r="CY3212" s="151"/>
    </row>
    <row r="3213" spans="1:103" x14ac:dyDescent="0.2">
      <c r="A3213" s="60"/>
      <c r="B3213" s="60"/>
      <c r="C3213" s="60"/>
      <c r="D3213" s="60"/>
      <c r="E3213" s="60"/>
      <c r="F3213" s="60"/>
      <c r="G3213" s="60"/>
      <c r="H3213" s="60"/>
      <c r="I3213" s="60"/>
      <c r="J3213" s="60"/>
      <c r="K3213" s="60"/>
      <c r="L3213" s="60"/>
      <c r="M3213" s="60"/>
      <c r="N3213" s="60"/>
      <c r="O3213" s="60"/>
      <c r="P3213" s="60"/>
      <c r="Q3213" s="60"/>
      <c r="R3213" s="334">
        <v>10167</v>
      </c>
      <c r="S3213" s="319" t="s">
        <v>376</v>
      </c>
      <c r="BE3213" s="60"/>
      <c r="BR3213" s="60"/>
      <c r="BX3213" s="151"/>
      <c r="CB3213" s="151"/>
      <c r="CM3213" s="151"/>
      <c r="CO3213" s="151"/>
      <c r="CT3213" s="151"/>
      <c r="CY3213" s="151"/>
    </row>
    <row r="3214" spans="1:103" x14ac:dyDescent="0.2">
      <c r="A3214" s="60"/>
      <c r="B3214" s="60"/>
      <c r="C3214" s="60"/>
      <c r="D3214" s="60"/>
      <c r="E3214" s="60"/>
      <c r="F3214" s="60"/>
      <c r="G3214" s="60"/>
      <c r="H3214" s="60"/>
      <c r="I3214" s="60"/>
      <c r="J3214" s="60"/>
      <c r="K3214" s="60"/>
      <c r="L3214" s="60"/>
      <c r="M3214" s="60"/>
      <c r="N3214" s="60"/>
      <c r="O3214" s="60"/>
      <c r="P3214" s="60"/>
      <c r="Q3214" s="60"/>
      <c r="R3214" s="334">
        <v>10168</v>
      </c>
      <c r="S3214" s="319" t="s">
        <v>376</v>
      </c>
      <c r="BE3214" s="60"/>
      <c r="BR3214" s="60"/>
      <c r="BX3214" s="151"/>
      <c r="CB3214" s="151"/>
      <c r="CM3214" s="151"/>
      <c r="CO3214" s="151"/>
      <c r="CT3214" s="151"/>
      <c r="CY3214" s="151"/>
    </row>
    <row r="3215" spans="1:103" x14ac:dyDescent="0.2">
      <c r="A3215" s="60"/>
      <c r="B3215" s="60"/>
      <c r="C3215" s="60"/>
      <c r="D3215" s="60"/>
      <c r="E3215" s="60"/>
      <c r="F3215" s="60"/>
      <c r="G3215" s="60"/>
      <c r="H3215" s="60"/>
      <c r="I3215" s="60"/>
      <c r="J3215" s="60"/>
      <c r="K3215" s="60"/>
      <c r="L3215" s="60"/>
      <c r="M3215" s="60"/>
      <c r="N3215" s="60"/>
      <c r="O3215" s="60"/>
      <c r="P3215" s="60"/>
      <c r="Q3215" s="60"/>
      <c r="R3215" s="334">
        <v>10169</v>
      </c>
      <c r="S3215" s="319" t="s">
        <v>376</v>
      </c>
      <c r="BE3215" s="60"/>
      <c r="BR3215" s="60"/>
      <c r="BX3215" s="151"/>
      <c r="CB3215" s="151"/>
      <c r="CM3215" s="151"/>
      <c r="CO3215" s="151"/>
      <c r="CT3215" s="151"/>
      <c r="CY3215" s="151"/>
    </row>
    <row r="3216" spans="1:103" x14ac:dyDescent="0.2">
      <c r="A3216" s="60"/>
      <c r="B3216" s="60"/>
      <c r="C3216" s="60"/>
      <c r="D3216" s="60"/>
      <c r="E3216" s="60"/>
      <c r="F3216" s="60"/>
      <c r="G3216" s="60"/>
      <c r="H3216" s="60"/>
      <c r="I3216" s="60"/>
      <c r="J3216" s="60"/>
      <c r="K3216" s="60"/>
      <c r="L3216" s="60"/>
      <c r="M3216" s="60"/>
      <c r="N3216" s="60"/>
      <c r="O3216" s="60"/>
      <c r="P3216" s="60"/>
      <c r="Q3216" s="60"/>
      <c r="R3216" s="334">
        <v>10170</v>
      </c>
      <c r="S3216" s="319" t="s">
        <v>376</v>
      </c>
      <c r="BE3216" s="60"/>
      <c r="BR3216" s="60"/>
      <c r="BX3216" s="151"/>
      <c r="CB3216" s="151"/>
      <c r="CM3216" s="151"/>
      <c r="CO3216" s="151"/>
      <c r="CT3216" s="151"/>
      <c r="CY3216" s="151"/>
    </row>
    <row r="3217" spans="1:103" x14ac:dyDescent="0.2">
      <c r="A3217" s="60"/>
      <c r="B3217" s="60"/>
      <c r="C3217" s="60"/>
      <c r="D3217" s="60"/>
      <c r="E3217" s="60"/>
      <c r="F3217" s="60"/>
      <c r="G3217" s="60"/>
      <c r="H3217" s="60"/>
      <c r="I3217" s="60"/>
      <c r="J3217" s="60"/>
      <c r="K3217" s="60"/>
      <c r="L3217" s="60"/>
      <c r="M3217" s="60"/>
      <c r="N3217" s="60"/>
      <c r="O3217" s="60"/>
      <c r="P3217" s="60"/>
      <c r="Q3217" s="60"/>
      <c r="R3217" s="334">
        <v>10171</v>
      </c>
      <c r="S3217" s="319" t="s">
        <v>376</v>
      </c>
      <c r="BE3217" s="60"/>
      <c r="BR3217" s="60"/>
      <c r="BX3217" s="151"/>
      <c r="CB3217" s="151"/>
      <c r="CM3217" s="151"/>
      <c r="CO3217" s="151"/>
      <c r="CT3217" s="151"/>
      <c r="CY3217" s="151"/>
    </row>
    <row r="3218" spans="1:103" x14ac:dyDescent="0.2">
      <c r="A3218" s="60"/>
      <c r="B3218" s="60"/>
      <c r="C3218" s="60"/>
      <c r="D3218" s="60"/>
      <c r="E3218" s="60"/>
      <c r="F3218" s="60"/>
      <c r="G3218" s="60"/>
      <c r="H3218" s="60"/>
      <c r="I3218" s="60"/>
      <c r="J3218" s="60"/>
      <c r="K3218" s="60"/>
      <c r="L3218" s="60"/>
      <c r="M3218" s="60"/>
      <c r="N3218" s="60"/>
      <c r="O3218" s="60"/>
      <c r="P3218" s="60"/>
      <c r="Q3218" s="60"/>
      <c r="R3218" s="334">
        <v>10172</v>
      </c>
      <c r="S3218" s="319" t="s">
        <v>376</v>
      </c>
      <c r="BE3218" s="60"/>
      <c r="BR3218" s="60"/>
      <c r="BX3218" s="151"/>
      <c r="CB3218" s="151"/>
      <c r="CM3218" s="151"/>
      <c r="CO3218" s="151"/>
      <c r="CT3218" s="151"/>
      <c r="CY3218" s="151"/>
    </row>
    <row r="3219" spans="1:103" x14ac:dyDescent="0.2">
      <c r="A3219" s="60"/>
      <c r="B3219" s="60"/>
      <c r="C3219" s="60"/>
      <c r="D3219" s="60"/>
      <c r="E3219" s="60"/>
      <c r="F3219" s="60"/>
      <c r="G3219" s="60"/>
      <c r="H3219" s="60"/>
      <c r="I3219" s="60"/>
      <c r="J3219" s="60"/>
      <c r="K3219" s="60"/>
      <c r="L3219" s="60"/>
      <c r="M3219" s="60"/>
      <c r="N3219" s="60"/>
      <c r="O3219" s="60"/>
      <c r="P3219" s="60"/>
      <c r="Q3219" s="60"/>
      <c r="R3219" s="334">
        <v>10173</v>
      </c>
      <c r="S3219" s="319" t="s">
        <v>376</v>
      </c>
      <c r="BE3219" s="60"/>
      <c r="BR3219" s="60"/>
      <c r="BX3219" s="151"/>
      <c r="CB3219" s="151"/>
      <c r="CM3219" s="151"/>
      <c r="CO3219" s="151"/>
      <c r="CT3219" s="151"/>
      <c r="CY3219" s="151"/>
    </row>
    <row r="3220" spans="1:103" x14ac:dyDescent="0.2">
      <c r="A3220" s="60"/>
      <c r="B3220" s="60"/>
      <c r="C3220" s="60"/>
      <c r="D3220" s="60"/>
      <c r="E3220" s="60"/>
      <c r="F3220" s="60"/>
      <c r="G3220" s="60"/>
      <c r="H3220" s="60"/>
      <c r="I3220" s="60"/>
      <c r="J3220" s="60"/>
      <c r="K3220" s="60"/>
      <c r="L3220" s="60"/>
      <c r="M3220" s="60"/>
      <c r="N3220" s="60"/>
      <c r="O3220" s="60"/>
      <c r="P3220" s="60"/>
      <c r="Q3220" s="60"/>
      <c r="R3220" s="334">
        <v>10174</v>
      </c>
      <c r="S3220" s="319" t="s">
        <v>376</v>
      </c>
      <c r="BE3220" s="60"/>
      <c r="BR3220" s="60"/>
      <c r="BX3220" s="151"/>
      <c r="CB3220" s="151"/>
      <c r="CM3220" s="151"/>
      <c r="CO3220" s="151"/>
      <c r="CT3220" s="151"/>
      <c r="CY3220" s="151"/>
    </row>
    <row r="3221" spans="1:103" x14ac:dyDescent="0.2">
      <c r="A3221" s="60"/>
      <c r="B3221" s="60"/>
      <c r="C3221" s="60"/>
      <c r="D3221" s="60"/>
      <c r="E3221" s="60"/>
      <c r="F3221" s="60"/>
      <c r="G3221" s="60"/>
      <c r="H3221" s="60"/>
      <c r="I3221" s="60"/>
      <c r="J3221" s="60"/>
      <c r="K3221" s="60"/>
      <c r="L3221" s="60"/>
      <c r="M3221" s="60"/>
      <c r="N3221" s="60"/>
      <c r="O3221" s="60"/>
      <c r="P3221" s="60"/>
      <c r="Q3221" s="60"/>
      <c r="R3221" s="334">
        <v>10175</v>
      </c>
      <c r="S3221" s="319" t="s">
        <v>376</v>
      </c>
      <c r="BE3221" s="60"/>
      <c r="BR3221" s="60"/>
      <c r="BX3221" s="151"/>
      <c r="CB3221" s="151"/>
      <c r="CM3221" s="151"/>
      <c r="CO3221" s="151"/>
      <c r="CT3221" s="151"/>
      <c r="CY3221" s="151"/>
    </row>
    <row r="3222" spans="1:103" x14ac:dyDescent="0.2">
      <c r="A3222" s="60"/>
      <c r="B3222" s="60"/>
      <c r="C3222" s="60"/>
      <c r="D3222" s="60"/>
      <c r="E3222" s="60"/>
      <c r="F3222" s="60"/>
      <c r="G3222" s="60"/>
      <c r="H3222" s="60"/>
      <c r="I3222" s="60"/>
      <c r="J3222" s="60"/>
      <c r="K3222" s="60"/>
      <c r="L3222" s="60"/>
      <c r="M3222" s="60"/>
      <c r="N3222" s="60"/>
      <c r="O3222" s="60"/>
      <c r="P3222" s="60"/>
      <c r="Q3222" s="60"/>
      <c r="R3222" s="334">
        <v>10176</v>
      </c>
      <c r="S3222" s="319" t="s">
        <v>376</v>
      </c>
      <c r="BE3222" s="60"/>
      <c r="BR3222" s="60"/>
      <c r="BX3222" s="151"/>
      <c r="CB3222" s="151"/>
      <c r="CM3222" s="151"/>
      <c r="CO3222" s="151"/>
      <c r="CT3222" s="151"/>
      <c r="CY3222" s="151"/>
    </row>
    <row r="3223" spans="1:103" x14ac:dyDescent="0.2">
      <c r="A3223" s="60"/>
      <c r="B3223" s="60"/>
      <c r="C3223" s="60"/>
      <c r="D3223" s="60"/>
      <c r="E3223" s="60"/>
      <c r="F3223" s="60"/>
      <c r="G3223" s="60"/>
      <c r="H3223" s="60"/>
      <c r="I3223" s="60"/>
      <c r="J3223" s="60"/>
      <c r="K3223" s="60"/>
      <c r="L3223" s="60"/>
      <c r="M3223" s="60"/>
      <c r="N3223" s="60"/>
      <c r="O3223" s="60"/>
      <c r="P3223" s="60"/>
      <c r="Q3223" s="60"/>
      <c r="R3223" s="334">
        <v>10177</v>
      </c>
      <c r="S3223" s="319" t="s">
        <v>376</v>
      </c>
      <c r="BE3223" s="60"/>
      <c r="BR3223" s="60"/>
      <c r="BX3223" s="151"/>
      <c r="CB3223" s="151"/>
      <c r="CM3223" s="151"/>
      <c r="CO3223" s="151"/>
      <c r="CT3223" s="151"/>
      <c r="CY3223" s="151"/>
    </row>
    <row r="3224" spans="1:103" x14ac:dyDescent="0.2">
      <c r="A3224" s="60"/>
      <c r="B3224" s="60"/>
      <c r="C3224" s="60"/>
      <c r="D3224" s="60"/>
      <c r="E3224" s="60"/>
      <c r="F3224" s="60"/>
      <c r="G3224" s="60"/>
      <c r="H3224" s="60"/>
      <c r="I3224" s="60"/>
      <c r="J3224" s="60"/>
      <c r="K3224" s="60"/>
      <c r="L3224" s="60"/>
      <c r="M3224" s="60"/>
      <c r="N3224" s="60"/>
      <c r="O3224" s="60"/>
      <c r="P3224" s="60"/>
      <c r="Q3224" s="60"/>
      <c r="R3224" s="334">
        <v>10178</v>
      </c>
      <c r="S3224" s="319" t="s">
        <v>376</v>
      </c>
      <c r="BE3224" s="60"/>
      <c r="BR3224" s="60"/>
      <c r="BX3224" s="151"/>
      <c r="CB3224" s="151"/>
      <c r="CM3224" s="151"/>
      <c r="CO3224" s="151"/>
      <c r="CT3224" s="151"/>
      <c r="CY3224" s="151"/>
    </row>
    <row r="3225" spans="1:103" x14ac:dyDescent="0.2">
      <c r="A3225" s="60"/>
      <c r="B3225" s="60"/>
      <c r="C3225" s="60"/>
      <c r="D3225" s="60"/>
      <c r="E3225" s="60"/>
      <c r="F3225" s="60"/>
      <c r="G3225" s="60"/>
      <c r="H3225" s="60"/>
      <c r="I3225" s="60"/>
      <c r="J3225" s="60"/>
      <c r="K3225" s="60"/>
      <c r="L3225" s="60"/>
      <c r="M3225" s="60"/>
      <c r="N3225" s="60"/>
      <c r="O3225" s="60"/>
      <c r="P3225" s="60"/>
      <c r="Q3225" s="60"/>
      <c r="R3225" s="334">
        <v>10179</v>
      </c>
      <c r="S3225" s="319" t="s">
        <v>376</v>
      </c>
      <c r="BE3225" s="60"/>
      <c r="BR3225" s="60"/>
      <c r="BX3225" s="151"/>
      <c r="CB3225" s="151"/>
      <c r="CM3225" s="151"/>
      <c r="CO3225" s="151"/>
      <c r="CT3225" s="151"/>
      <c r="CY3225" s="151"/>
    </row>
    <row r="3226" spans="1:103" x14ac:dyDescent="0.2">
      <c r="A3226" s="60"/>
      <c r="B3226" s="60"/>
      <c r="C3226" s="60"/>
      <c r="D3226" s="60"/>
      <c r="E3226" s="60"/>
      <c r="F3226" s="60"/>
      <c r="G3226" s="60"/>
      <c r="H3226" s="60"/>
      <c r="I3226" s="60"/>
      <c r="J3226" s="60"/>
      <c r="K3226" s="60"/>
      <c r="L3226" s="60"/>
      <c r="M3226" s="60"/>
      <c r="N3226" s="60"/>
      <c r="O3226" s="60"/>
      <c r="P3226" s="60"/>
      <c r="Q3226" s="60"/>
      <c r="R3226" s="334">
        <v>10185</v>
      </c>
      <c r="S3226" s="319" t="s">
        <v>376</v>
      </c>
      <c r="BE3226" s="60"/>
      <c r="BR3226" s="60"/>
      <c r="BX3226" s="151"/>
      <c r="CB3226" s="151"/>
      <c r="CM3226" s="151"/>
      <c r="CO3226" s="151"/>
      <c r="CT3226" s="151"/>
      <c r="CY3226" s="151"/>
    </row>
    <row r="3227" spans="1:103" x14ac:dyDescent="0.2">
      <c r="A3227" s="60"/>
      <c r="B3227" s="60"/>
      <c r="C3227" s="60"/>
      <c r="D3227" s="60"/>
      <c r="E3227" s="60"/>
      <c r="F3227" s="60"/>
      <c r="G3227" s="60"/>
      <c r="H3227" s="60"/>
      <c r="I3227" s="60"/>
      <c r="J3227" s="60"/>
      <c r="K3227" s="60"/>
      <c r="L3227" s="60"/>
      <c r="M3227" s="60"/>
      <c r="N3227" s="60"/>
      <c r="O3227" s="60"/>
      <c r="P3227" s="60"/>
      <c r="Q3227" s="60"/>
      <c r="R3227" s="334">
        <v>10197</v>
      </c>
      <c r="S3227" s="319" t="s">
        <v>376</v>
      </c>
      <c r="BE3227" s="60"/>
      <c r="BR3227" s="60"/>
      <c r="BX3227" s="151"/>
      <c r="CB3227" s="151"/>
      <c r="CM3227" s="151"/>
      <c r="CO3227" s="151"/>
      <c r="CT3227" s="151"/>
      <c r="CY3227" s="151"/>
    </row>
    <row r="3228" spans="1:103" x14ac:dyDescent="0.2">
      <c r="A3228" s="60"/>
      <c r="B3228" s="60"/>
      <c r="C3228" s="60"/>
      <c r="D3228" s="60"/>
      <c r="E3228" s="60"/>
      <c r="F3228" s="60"/>
      <c r="G3228" s="60"/>
      <c r="H3228" s="60"/>
      <c r="I3228" s="60"/>
      <c r="J3228" s="60"/>
      <c r="K3228" s="60"/>
      <c r="L3228" s="60"/>
      <c r="M3228" s="60"/>
      <c r="N3228" s="60"/>
      <c r="O3228" s="60"/>
      <c r="P3228" s="60"/>
      <c r="Q3228" s="60"/>
      <c r="R3228" s="334">
        <v>10199</v>
      </c>
      <c r="S3228" s="319" t="s">
        <v>376</v>
      </c>
      <c r="BE3228" s="60"/>
      <c r="BR3228" s="60"/>
      <c r="BX3228" s="151"/>
      <c r="CB3228" s="151"/>
      <c r="CM3228" s="151"/>
      <c r="CO3228" s="151"/>
      <c r="CT3228" s="151"/>
      <c r="CY3228" s="151"/>
    </row>
    <row r="3229" spans="1:103" x14ac:dyDescent="0.2">
      <c r="A3229" s="60"/>
      <c r="B3229" s="60"/>
      <c r="C3229" s="60"/>
      <c r="D3229" s="60"/>
      <c r="E3229" s="60"/>
      <c r="F3229" s="60"/>
      <c r="G3229" s="60"/>
      <c r="H3229" s="60"/>
      <c r="I3229" s="60"/>
      <c r="J3229" s="60"/>
      <c r="K3229" s="60"/>
      <c r="L3229" s="60"/>
      <c r="M3229" s="60"/>
      <c r="N3229" s="60"/>
      <c r="O3229" s="60"/>
      <c r="P3229" s="60"/>
      <c r="Q3229" s="60"/>
      <c r="R3229" s="334">
        <v>10213</v>
      </c>
      <c r="S3229" s="319" t="s">
        <v>376</v>
      </c>
      <c r="BE3229" s="60"/>
      <c r="BR3229" s="60"/>
      <c r="BX3229" s="151"/>
      <c r="CB3229" s="151"/>
      <c r="CM3229" s="151"/>
      <c r="CO3229" s="151"/>
      <c r="CT3229" s="151"/>
      <c r="CY3229" s="151"/>
    </row>
    <row r="3230" spans="1:103" x14ac:dyDescent="0.2">
      <c r="A3230" s="60"/>
      <c r="B3230" s="60"/>
      <c r="C3230" s="60"/>
      <c r="D3230" s="60"/>
      <c r="E3230" s="60"/>
      <c r="F3230" s="60"/>
      <c r="G3230" s="60"/>
      <c r="H3230" s="60"/>
      <c r="I3230" s="60"/>
      <c r="J3230" s="60"/>
      <c r="K3230" s="60"/>
      <c r="L3230" s="60"/>
      <c r="M3230" s="60"/>
      <c r="N3230" s="60"/>
      <c r="O3230" s="60"/>
      <c r="P3230" s="60"/>
      <c r="Q3230" s="60"/>
      <c r="R3230" s="334">
        <v>10242</v>
      </c>
      <c r="S3230" s="319" t="s">
        <v>376</v>
      </c>
      <c r="BE3230" s="60"/>
      <c r="BR3230" s="60"/>
      <c r="BX3230" s="151"/>
      <c r="CB3230" s="151"/>
      <c r="CM3230" s="151"/>
      <c r="CO3230" s="151"/>
      <c r="CT3230" s="151"/>
      <c r="CY3230" s="151"/>
    </row>
    <row r="3231" spans="1:103" x14ac:dyDescent="0.2">
      <c r="A3231" s="60"/>
      <c r="B3231" s="60"/>
      <c r="C3231" s="60"/>
      <c r="D3231" s="60"/>
      <c r="E3231" s="60"/>
      <c r="F3231" s="60"/>
      <c r="G3231" s="60"/>
      <c r="H3231" s="60"/>
      <c r="I3231" s="60"/>
      <c r="J3231" s="60"/>
      <c r="K3231" s="60"/>
      <c r="L3231" s="60"/>
      <c r="M3231" s="60"/>
      <c r="N3231" s="60"/>
      <c r="O3231" s="60"/>
      <c r="P3231" s="60"/>
      <c r="Q3231" s="60"/>
      <c r="R3231" s="334">
        <v>10249</v>
      </c>
      <c r="S3231" s="319" t="s">
        <v>376</v>
      </c>
      <c r="BE3231" s="60"/>
      <c r="BR3231" s="60"/>
      <c r="BX3231" s="151"/>
      <c r="CB3231" s="151"/>
      <c r="CM3231" s="151"/>
      <c r="CO3231" s="151"/>
      <c r="CT3231" s="151"/>
      <c r="CY3231" s="151"/>
    </row>
    <row r="3232" spans="1:103" x14ac:dyDescent="0.2">
      <c r="A3232" s="60"/>
      <c r="B3232" s="60"/>
      <c r="C3232" s="60"/>
      <c r="D3232" s="60"/>
      <c r="E3232" s="60"/>
      <c r="F3232" s="60"/>
      <c r="G3232" s="60"/>
      <c r="H3232" s="60"/>
      <c r="I3232" s="60"/>
      <c r="J3232" s="60"/>
      <c r="K3232" s="60"/>
      <c r="L3232" s="60"/>
      <c r="M3232" s="60"/>
      <c r="N3232" s="60"/>
      <c r="O3232" s="60"/>
      <c r="P3232" s="60"/>
      <c r="Q3232" s="60"/>
      <c r="R3232" s="334">
        <v>10256</v>
      </c>
      <c r="S3232" s="319" t="s">
        <v>376</v>
      </c>
      <c r="BE3232" s="60"/>
      <c r="BR3232" s="60"/>
      <c r="BX3232" s="151"/>
      <c r="CB3232" s="151"/>
      <c r="CM3232" s="151"/>
      <c r="CO3232" s="151"/>
      <c r="CT3232" s="151"/>
      <c r="CY3232" s="151"/>
    </row>
    <row r="3233" spans="1:103" x14ac:dyDescent="0.2">
      <c r="A3233" s="60"/>
      <c r="B3233" s="60"/>
      <c r="C3233" s="60"/>
      <c r="D3233" s="60"/>
      <c r="E3233" s="60"/>
      <c r="F3233" s="60"/>
      <c r="G3233" s="60"/>
      <c r="H3233" s="60"/>
      <c r="I3233" s="60"/>
      <c r="J3233" s="60"/>
      <c r="K3233" s="60"/>
      <c r="L3233" s="60"/>
      <c r="M3233" s="60"/>
      <c r="N3233" s="60"/>
      <c r="O3233" s="60"/>
      <c r="P3233" s="60"/>
      <c r="Q3233" s="60"/>
      <c r="R3233" s="334">
        <v>10259</v>
      </c>
      <c r="S3233" s="319" t="s">
        <v>376</v>
      </c>
      <c r="BE3233" s="60"/>
      <c r="BR3233" s="60"/>
      <c r="BX3233" s="151"/>
      <c r="CB3233" s="151"/>
      <c r="CM3233" s="151"/>
      <c r="CO3233" s="151"/>
      <c r="CT3233" s="151"/>
      <c r="CY3233" s="151"/>
    </row>
    <row r="3234" spans="1:103" x14ac:dyDescent="0.2">
      <c r="A3234" s="60"/>
      <c r="B3234" s="60"/>
      <c r="C3234" s="60"/>
      <c r="D3234" s="60"/>
      <c r="E3234" s="60"/>
      <c r="F3234" s="60"/>
      <c r="G3234" s="60"/>
      <c r="H3234" s="60"/>
      <c r="I3234" s="60"/>
      <c r="J3234" s="60"/>
      <c r="K3234" s="60"/>
      <c r="L3234" s="60"/>
      <c r="M3234" s="60"/>
      <c r="N3234" s="60"/>
      <c r="O3234" s="60"/>
      <c r="P3234" s="60"/>
      <c r="Q3234" s="60"/>
      <c r="R3234" s="334">
        <v>10260</v>
      </c>
      <c r="S3234" s="319" t="s">
        <v>376</v>
      </c>
      <c r="BE3234" s="60"/>
      <c r="BR3234" s="60"/>
      <c r="BX3234" s="151"/>
      <c r="CB3234" s="151"/>
      <c r="CM3234" s="151"/>
      <c r="CO3234" s="151"/>
      <c r="CT3234" s="151"/>
      <c r="CY3234" s="151"/>
    </row>
    <row r="3235" spans="1:103" x14ac:dyDescent="0.2">
      <c r="A3235" s="60"/>
      <c r="B3235" s="60"/>
      <c r="C3235" s="60"/>
      <c r="D3235" s="60"/>
      <c r="E3235" s="60"/>
      <c r="F3235" s="60"/>
      <c r="G3235" s="60"/>
      <c r="H3235" s="60"/>
      <c r="I3235" s="60"/>
      <c r="J3235" s="60"/>
      <c r="K3235" s="60"/>
      <c r="L3235" s="60"/>
      <c r="M3235" s="60"/>
      <c r="N3235" s="60"/>
      <c r="O3235" s="60"/>
      <c r="P3235" s="60"/>
      <c r="Q3235" s="60"/>
      <c r="R3235" s="334">
        <v>10261</v>
      </c>
      <c r="S3235" s="319" t="s">
        <v>376</v>
      </c>
      <c r="BE3235" s="60"/>
      <c r="BR3235" s="60"/>
      <c r="BX3235" s="151"/>
      <c r="CB3235" s="151"/>
      <c r="CM3235" s="151"/>
      <c r="CO3235" s="151"/>
      <c r="CT3235" s="151"/>
      <c r="CY3235" s="151"/>
    </row>
    <row r="3236" spans="1:103" x14ac:dyDescent="0.2">
      <c r="A3236" s="60"/>
      <c r="B3236" s="60"/>
      <c r="C3236" s="60"/>
      <c r="D3236" s="60"/>
      <c r="E3236" s="60"/>
      <c r="F3236" s="60"/>
      <c r="G3236" s="60"/>
      <c r="H3236" s="60"/>
      <c r="I3236" s="60"/>
      <c r="J3236" s="60"/>
      <c r="K3236" s="60"/>
      <c r="L3236" s="60"/>
      <c r="M3236" s="60"/>
      <c r="N3236" s="60"/>
      <c r="O3236" s="60"/>
      <c r="P3236" s="60"/>
      <c r="Q3236" s="60"/>
      <c r="R3236" s="334">
        <v>10265</v>
      </c>
      <c r="S3236" s="319" t="s">
        <v>376</v>
      </c>
      <c r="BE3236" s="60"/>
      <c r="BR3236" s="60"/>
      <c r="BX3236" s="151"/>
      <c r="CB3236" s="151"/>
      <c r="CM3236" s="151"/>
      <c r="CO3236" s="151"/>
      <c r="CT3236" s="151"/>
      <c r="CY3236" s="151"/>
    </row>
    <row r="3237" spans="1:103" x14ac:dyDescent="0.2">
      <c r="A3237" s="60"/>
      <c r="B3237" s="60"/>
      <c r="C3237" s="60"/>
      <c r="D3237" s="60"/>
      <c r="E3237" s="60"/>
      <c r="F3237" s="60"/>
      <c r="G3237" s="60"/>
      <c r="H3237" s="60"/>
      <c r="I3237" s="60"/>
      <c r="J3237" s="60"/>
      <c r="K3237" s="60"/>
      <c r="L3237" s="60"/>
      <c r="M3237" s="60"/>
      <c r="N3237" s="60"/>
      <c r="O3237" s="60"/>
      <c r="P3237" s="60"/>
      <c r="Q3237" s="60"/>
      <c r="R3237" s="334">
        <v>10268</v>
      </c>
      <c r="S3237" s="319" t="s">
        <v>376</v>
      </c>
      <c r="BE3237" s="60"/>
      <c r="BR3237" s="60"/>
      <c r="BX3237" s="151"/>
      <c r="CB3237" s="151"/>
      <c r="CM3237" s="151"/>
      <c r="CO3237" s="151"/>
      <c r="CT3237" s="151"/>
      <c r="CY3237" s="151"/>
    </row>
    <row r="3238" spans="1:103" x14ac:dyDescent="0.2">
      <c r="A3238" s="60"/>
      <c r="B3238" s="60"/>
      <c r="C3238" s="60"/>
      <c r="D3238" s="60"/>
      <c r="E3238" s="60"/>
      <c r="F3238" s="60"/>
      <c r="G3238" s="60"/>
      <c r="H3238" s="60"/>
      <c r="I3238" s="60"/>
      <c r="J3238" s="60"/>
      <c r="K3238" s="60"/>
      <c r="L3238" s="60"/>
      <c r="M3238" s="60"/>
      <c r="N3238" s="60"/>
      <c r="O3238" s="60"/>
      <c r="P3238" s="60"/>
      <c r="Q3238" s="60"/>
      <c r="R3238" s="334">
        <v>10269</v>
      </c>
      <c r="S3238" s="319" t="s">
        <v>376</v>
      </c>
      <c r="BE3238" s="60"/>
      <c r="BR3238" s="60"/>
      <c r="BX3238" s="151"/>
      <c r="CB3238" s="151"/>
      <c r="CM3238" s="151"/>
      <c r="CO3238" s="151"/>
      <c r="CT3238" s="151"/>
      <c r="CY3238" s="151"/>
    </row>
    <row r="3239" spans="1:103" x14ac:dyDescent="0.2">
      <c r="A3239" s="60"/>
      <c r="B3239" s="60"/>
      <c r="C3239" s="60"/>
      <c r="D3239" s="60"/>
      <c r="E3239" s="60"/>
      <c r="F3239" s="60"/>
      <c r="G3239" s="60"/>
      <c r="H3239" s="60"/>
      <c r="I3239" s="60"/>
      <c r="J3239" s="60"/>
      <c r="K3239" s="60"/>
      <c r="L3239" s="60"/>
      <c r="M3239" s="60"/>
      <c r="N3239" s="60"/>
      <c r="O3239" s="60"/>
      <c r="P3239" s="60"/>
      <c r="Q3239" s="60"/>
      <c r="R3239" s="334">
        <v>10270</v>
      </c>
      <c r="S3239" s="319" t="s">
        <v>376</v>
      </c>
      <c r="BE3239" s="60"/>
      <c r="BR3239" s="60"/>
      <c r="BX3239" s="151"/>
      <c r="CB3239" s="151"/>
      <c r="CM3239" s="151"/>
      <c r="CO3239" s="151"/>
      <c r="CT3239" s="151"/>
      <c r="CY3239" s="151"/>
    </row>
    <row r="3240" spans="1:103" x14ac:dyDescent="0.2">
      <c r="A3240" s="60"/>
      <c r="B3240" s="60"/>
      <c r="C3240" s="60"/>
      <c r="D3240" s="60"/>
      <c r="E3240" s="60"/>
      <c r="F3240" s="60"/>
      <c r="G3240" s="60"/>
      <c r="H3240" s="60"/>
      <c r="I3240" s="60"/>
      <c r="J3240" s="60"/>
      <c r="K3240" s="60"/>
      <c r="L3240" s="60"/>
      <c r="M3240" s="60"/>
      <c r="N3240" s="60"/>
      <c r="O3240" s="60"/>
      <c r="P3240" s="60"/>
      <c r="Q3240" s="60"/>
      <c r="R3240" s="334">
        <v>10271</v>
      </c>
      <c r="S3240" s="319" t="s">
        <v>376</v>
      </c>
      <c r="BE3240" s="60"/>
      <c r="BR3240" s="60"/>
      <c r="BX3240" s="151"/>
      <c r="CB3240" s="151"/>
      <c r="CM3240" s="151"/>
      <c r="CO3240" s="151"/>
      <c r="CT3240" s="151"/>
      <c r="CY3240" s="151"/>
    </row>
    <row r="3241" spans="1:103" x14ac:dyDescent="0.2">
      <c r="A3241" s="60"/>
      <c r="B3241" s="60"/>
      <c r="C3241" s="60"/>
      <c r="D3241" s="60"/>
      <c r="E3241" s="60"/>
      <c r="F3241" s="60"/>
      <c r="G3241" s="60"/>
      <c r="H3241" s="60"/>
      <c r="I3241" s="60"/>
      <c r="J3241" s="60"/>
      <c r="K3241" s="60"/>
      <c r="L3241" s="60"/>
      <c r="M3241" s="60"/>
      <c r="N3241" s="60"/>
      <c r="O3241" s="60"/>
      <c r="P3241" s="60"/>
      <c r="Q3241" s="60"/>
      <c r="R3241" s="334">
        <v>10272</v>
      </c>
      <c r="S3241" s="319" t="s">
        <v>376</v>
      </c>
      <c r="BE3241" s="60"/>
      <c r="BR3241" s="60"/>
      <c r="BX3241" s="151"/>
      <c r="CB3241" s="151"/>
      <c r="CM3241" s="151"/>
      <c r="CO3241" s="151"/>
      <c r="CT3241" s="151"/>
      <c r="CY3241" s="151"/>
    </row>
    <row r="3242" spans="1:103" x14ac:dyDescent="0.2">
      <c r="A3242" s="60"/>
      <c r="B3242" s="60"/>
      <c r="C3242" s="60"/>
      <c r="D3242" s="60"/>
      <c r="E3242" s="60"/>
      <c r="F3242" s="60"/>
      <c r="G3242" s="60"/>
      <c r="H3242" s="60"/>
      <c r="I3242" s="60"/>
      <c r="J3242" s="60"/>
      <c r="K3242" s="60"/>
      <c r="L3242" s="60"/>
      <c r="M3242" s="60"/>
      <c r="N3242" s="60"/>
      <c r="O3242" s="60"/>
      <c r="P3242" s="60"/>
      <c r="Q3242" s="60"/>
      <c r="R3242" s="334">
        <v>10273</v>
      </c>
      <c r="S3242" s="319" t="s">
        <v>376</v>
      </c>
      <c r="BE3242" s="60"/>
      <c r="BR3242" s="60"/>
      <c r="BX3242" s="151"/>
      <c r="CB3242" s="151"/>
      <c r="CM3242" s="151"/>
      <c r="CO3242" s="151"/>
      <c r="CT3242" s="151"/>
      <c r="CY3242" s="151"/>
    </row>
    <row r="3243" spans="1:103" x14ac:dyDescent="0.2">
      <c r="A3243" s="60"/>
      <c r="B3243" s="60"/>
      <c r="C3243" s="60"/>
      <c r="D3243" s="60"/>
      <c r="E3243" s="60"/>
      <c r="F3243" s="60"/>
      <c r="G3243" s="60"/>
      <c r="H3243" s="60"/>
      <c r="I3243" s="60"/>
      <c r="J3243" s="60"/>
      <c r="K3243" s="60"/>
      <c r="L3243" s="60"/>
      <c r="M3243" s="60"/>
      <c r="N3243" s="60"/>
      <c r="O3243" s="60"/>
      <c r="P3243" s="60"/>
      <c r="Q3243" s="60"/>
      <c r="R3243" s="334">
        <v>10274</v>
      </c>
      <c r="S3243" s="319" t="s">
        <v>376</v>
      </c>
      <c r="BE3243" s="60"/>
      <c r="BR3243" s="60"/>
      <c r="BX3243" s="151"/>
      <c r="CB3243" s="151"/>
      <c r="CM3243" s="151"/>
      <c r="CO3243" s="151"/>
      <c r="CT3243" s="151"/>
      <c r="CY3243" s="151"/>
    </row>
    <row r="3244" spans="1:103" x14ac:dyDescent="0.2">
      <c r="A3244" s="60"/>
      <c r="B3244" s="60"/>
      <c r="C3244" s="60"/>
      <c r="D3244" s="60"/>
      <c r="E3244" s="60"/>
      <c r="F3244" s="60"/>
      <c r="G3244" s="60"/>
      <c r="H3244" s="60"/>
      <c r="I3244" s="60"/>
      <c r="J3244" s="60"/>
      <c r="K3244" s="60"/>
      <c r="L3244" s="60"/>
      <c r="M3244" s="60"/>
      <c r="N3244" s="60"/>
      <c r="O3244" s="60"/>
      <c r="P3244" s="60"/>
      <c r="Q3244" s="60"/>
      <c r="R3244" s="334">
        <v>10275</v>
      </c>
      <c r="S3244" s="319" t="s">
        <v>376</v>
      </c>
      <c r="BE3244" s="60"/>
      <c r="BR3244" s="60"/>
      <c r="BX3244" s="151"/>
      <c r="CB3244" s="151"/>
      <c r="CM3244" s="151"/>
      <c r="CO3244" s="151"/>
      <c r="CT3244" s="151"/>
      <c r="CY3244" s="151"/>
    </row>
    <row r="3245" spans="1:103" x14ac:dyDescent="0.2">
      <c r="A3245" s="60"/>
      <c r="B3245" s="60"/>
      <c r="C3245" s="60"/>
      <c r="D3245" s="60"/>
      <c r="E3245" s="60"/>
      <c r="F3245" s="60"/>
      <c r="G3245" s="60"/>
      <c r="H3245" s="60"/>
      <c r="I3245" s="60"/>
      <c r="J3245" s="60"/>
      <c r="K3245" s="60"/>
      <c r="L3245" s="60"/>
      <c r="M3245" s="60"/>
      <c r="N3245" s="60"/>
      <c r="O3245" s="60"/>
      <c r="P3245" s="60"/>
      <c r="Q3245" s="60"/>
      <c r="R3245" s="334">
        <v>10276</v>
      </c>
      <c r="S3245" s="319" t="s">
        <v>376</v>
      </c>
      <c r="BE3245" s="60"/>
      <c r="BR3245" s="60"/>
      <c r="BX3245" s="151"/>
      <c r="CB3245" s="151"/>
      <c r="CM3245" s="151"/>
      <c r="CO3245" s="151"/>
      <c r="CT3245" s="151"/>
      <c r="CY3245" s="151"/>
    </row>
    <row r="3246" spans="1:103" x14ac:dyDescent="0.2">
      <c r="A3246" s="60"/>
      <c r="B3246" s="60"/>
      <c r="C3246" s="60"/>
      <c r="D3246" s="60"/>
      <c r="E3246" s="60"/>
      <c r="F3246" s="60"/>
      <c r="G3246" s="60"/>
      <c r="H3246" s="60"/>
      <c r="I3246" s="60"/>
      <c r="J3246" s="60"/>
      <c r="K3246" s="60"/>
      <c r="L3246" s="60"/>
      <c r="M3246" s="60"/>
      <c r="N3246" s="60"/>
      <c r="O3246" s="60"/>
      <c r="P3246" s="60"/>
      <c r="Q3246" s="60"/>
      <c r="R3246" s="334">
        <v>10277</v>
      </c>
      <c r="S3246" s="319" t="s">
        <v>376</v>
      </c>
      <c r="BE3246" s="60"/>
      <c r="BR3246" s="60"/>
      <c r="BX3246" s="151"/>
      <c r="CB3246" s="151"/>
      <c r="CM3246" s="151"/>
      <c r="CO3246" s="151"/>
      <c r="CT3246" s="151"/>
      <c r="CY3246" s="151"/>
    </row>
    <row r="3247" spans="1:103" x14ac:dyDescent="0.2">
      <c r="A3247" s="60"/>
      <c r="B3247" s="60"/>
      <c r="C3247" s="60"/>
      <c r="D3247" s="60"/>
      <c r="E3247" s="60"/>
      <c r="F3247" s="60"/>
      <c r="G3247" s="60"/>
      <c r="H3247" s="60"/>
      <c r="I3247" s="60"/>
      <c r="J3247" s="60"/>
      <c r="K3247" s="60"/>
      <c r="L3247" s="60"/>
      <c r="M3247" s="60"/>
      <c r="N3247" s="60"/>
      <c r="O3247" s="60"/>
      <c r="P3247" s="60"/>
      <c r="Q3247" s="60"/>
      <c r="R3247" s="334">
        <v>10278</v>
      </c>
      <c r="S3247" s="319" t="s">
        <v>376</v>
      </c>
      <c r="BE3247" s="60"/>
      <c r="BR3247" s="60"/>
      <c r="BX3247" s="151"/>
      <c r="CB3247" s="151"/>
      <c r="CM3247" s="151"/>
      <c r="CO3247" s="151"/>
      <c r="CT3247" s="151"/>
      <c r="CY3247" s="151"/>
    </row>
    <row r="3248" spans="1:103" x14ac:dyDescent="0.2">
      <c r="A3248" s="60"/>
      <c r="B3248" s="60"/>
      <c r="C3248" s="60"/>
      <c r="D3248" s="60"/>
      <c r="E3248" s="60"/>
      <c r="F3248" s="60"/>
      <c r="G3248" s="60"/>
      <c r="H3248" s="60"/>
      <c r="I3248" s="60"/>
      <c r="J3248" s="60"/>
      <c r="K3248" s="60"/>
      <c r="L3248" s="60"/>
      <c r="M3248" s="60"/>
      <c r="N3248" s="60"/>
      <c r="O3248" s="60"/>
      <c r="P3248" s="60"/>
      <c r="Q3248" s="60"/>
      <c r="R3248" s="334">
        <v>10279</v>
      </c>
      <c r="S3248" s="319" t="s">
        <v>376</v>
      </c>
      <c r="BE3248" s="60"/>
      <c r="BR3248" s="60"/>
      <c r="BX3248" s="151"/>
      <c r="CB3248" s="151"/>
      <c r="CM3248" s="151"/>
      <c r="CO3248" s="151"/>
      <c r="CT3248" s="151"/>
      <c r="CY3248" s="151"/>
    </row>
    <row r="3249" spans="1:103" x14ac:dyDescent="0.2">
      <c r="A3249" s="60"/>
      <c r="B3249" s="60"/>
      <c r="C3249" s="60"/>
      <c r="D3249" s="60"/>
      <c r="E3249" s="60"/>
      <c r="F3249" s="60"/>
      <c r="G3249" s="60"/>
      <c r="H3249" s="60"/>
      <c r="I3249" s="60"/>
      <c r="J3249" s="60"/>
      <c r="K3249" s="60"/>
      <c r="L3249" s="60"/>
      <c r="M3249" s="60"/>
      <c r="N3249" s="60"/>
      <c r="O3249" s="60"/>
      <c r="P3249" s="60"/>
      <c r="Q3249" s="60"/>
      <c r="R3249" s="334">
        <v>10280</v>
      </c>
      <c r="S3249" s="319" t="s">
        <v>376</v>
      </c>
      <c r="BE3249" s="60"/>
      <c r="BR3249" s="60"/>
      <c r="BX3249" s="151"/>
      <c r="CB3249" s="151"/>
      <c r="CM3249" s="151"/>
      <c r="CO3249" s="151"/>
      <c r="CT3249" s="151"/>
      <c r="CY3249" s="151"/>
    </row>
    <row r="3250" spans="1:103" x14ac:dyDescent="0.2">
      <c r="A3250" s="60"/>
      <c r="B3250" s="60"/>
      <c r="C3250" s="60"/>
      <c r="D3250" s="60"/>
      <c r="E3250" s="60"/>
      <c r="F3250" s="60"/>
      <c r="G3250" s="60"/>
      <c r="H3250" s="60"/>
      <c r="I3250" s="60"/>
      <c r="J3250" s="60"/>
      <c r="K3250" s="60"/>
      <c r="L3250" s="60"/>
      <c r="M3250" s="60"/>
      <c r="N3250" s="60"/>
      <c r="O3250" s="60"/>
      <c r="P3250" s="60"/>
      <c r="Q3250" s="60"/>
      <c r="R3250" s="334">
        <v>10281</v>
      </c>
      <c r="S3250" s="319" t="s">
        <v>376</v>
      </c>
      <c r="BE3250" s="60"/>
      <c r="BR3250" s="60"/>
      <c r="BX3250" s="151"/>
      <c r="CB3250" s="151"/>
      <c r="CM3250" s="151"/>
      <c r="CO3250" s="151"/>
      <c r="CT3250" s="151"/>
      <c r="CY3250" s="151"/>
    </row>
    <row r="3251" spans="1:103" x14ac:dyDescent="0.2">
      <c r="A3251" s="60"/>
      <c r="B3251" s="60"/>
      <c r="C3251" s="60"/>
      <c r="D3251" s="60"/>
      <c r="E3251" s="60"/>
      <c r="F3251" s="60"/>
      <c r="G3251" s="60"/>
      <c r="H3251" s="60"/>
      <c r="I3251" s="60"/>
      <c r="J3251" s="60"/>
      <c r="K3251" s="60"/>
      <c r="L3251" s="60"/>
      <c r="M3251" s="60"/>
      <c r="N3251" s="60"/>
      <c r="O3251" s="60"/>
      <c r="P3251" s="60"/>
      <c r="Q3251" s="60"/>
      <c r="R3251" s="334">
        <v>10282</v>
      </c>
      <c r="S3251" s="319" t="s">
        <v>376</v>
      </c>
      <c r="BE3251" s="60"/>
      <c r="BR3251" s="60"/>
      <c r="BX3251" s="151"/>
      <c r="CB3251" s="151"/>
      <c r="CM3251" s="151"/>
      <c r="CO3251" s="151"/>
      <c r="CT3251" s="151"/>
      <c r="CY3251" s="151"/>
    </row>
    <row r="3252" spans="1:103" x14ac:dyDescent="0.2">
      <c r="A3252" s="60"/>
      <c r="B3252" s="60"/>
      <c r="C3252" s="60"/>
      <c r="D3252" s="60"/>
      <c r="E3252" s="60"/>
      <c r="F3252" s="60"/>
      <c r="G3252" s="60"/>
      <c r="H3252" s="60"/>
      <c r="I3252" s="60"/>
      <c r="J3252" s="60"/>
      <c r="K3252" s="60"/>
      <c r="L3252" s="60"/>
      <c r="M3252" s="60"/>
      <c r="N3252" s="60"/>
      <c r="O3252" s="60"/>
      <c r="P3252" s="60"/>
      <c r="Q3252" s="60"/>
      <c r="R3252" s="334">
        <v>10285</v>
      </c>
      <c r="S3252" s="319" t="s">
        <v>376</v>
      </c>
      <c r="BE3252" s="60"/>
      <c r="BR3252" s="60"/>
      <c r="BX3252" s="151"/>
      <c r="CB3252" s="151"/>
      <c r="CM3252" s="151"/>
      <c r="CO3252" s="151"/>
      <c r="CT3252" s="151"/>
      <c r="CY3252" s="151"/>
    </row>
    <row r="3253" spans="1:103" x14ac:dyDescent="0.2">
      <c r="A3253" s="60"/>
      <c r="B3253" s="60"/>
      <c r="C3253" s="60"/>
      <c r="D3253" s="60"/>
      <c r="E3253" s="60"/>
      <c r="F3253" s="60"/>
      <c r="G3253" s="60"/>
      <c r="H3253" s="60"/>
      <c r="I3253" s="60"/>
      <c r="J3253" s="60"/>
      <c r="K3253" s="60"/>
      <c r="L3253" s="60"/>
      <c r="M3253" s="60"/>
      <c r="N3253" s="60"/>
      <c r="O3253" s="60"/>
      <c r="P3253" s="60"/>
      <c r="Q3253" s="60"/>
      <c r="R3253" s="334">
        <v>10286</v>
      </c>
      <c r="S3253" s="319" t="s">
        <v>376</v>
      </c>
      <c r="BE3253" s="60"/>
      <c r="BR3253" s="60"/>
      <c r="BX3253" s="151"/>
      <c r="CB3253" s="151"/>
      <c r="CM3253" s="151"/>
      <c r="CO3253" s="151"/>
      <c r="CT3253" s="151"/>
      <c r="CY3253" s="151"/>
    </row>
    <row r="3254" spans="1:103" x14ac:dyDescent="0.2">
      <c r="A3254" s="60"/>
      <c r="B3254" s="60"/>
      <c r="C3254" s="60"/>
      <c r="D3254" s="60"/>
      <c r="E3254" s="60"/>
      <c r="F3254" s="60"/>
      <c r="G3254" s="60"/>
      <c r="H3254" s="60"/>
      <c r="I3254" s="60"/>
      <c r="J3254" s="60"/>
      <c r="K3254" s="60"/>
      <c r="L3254" s="60"/>
      <c r="M3254" s="60"/>
      <c r="N3254" s="60"/>
      <c r="O3254" s="60"/>
      <c r="P3254" s="60"/>
      <c r="Q3254" s="60"/>
      <c r="R3254" s="334">
        <v>10292</v>
      </c>
      <c r="S3254" s="319" t="s">
        <v>376</v>
      </c>
      <c r="BE3254" s="60"/>
      <c r="BR3254" s="60"/>
      <c r="BX3254" s="151"/>
      <c r="CB3254" s="151"/>
      <c r="CM3254" s="151"/>
      <c r="CO3254" s="151"/>
      <c r="CT3254" s="151"/>
      <c r="CY3254" s="151"/>
    </row>
    <row r="3255" spans="1:103" x14ac:dyDescent="0.2">
      <c r="A3255" s="60"/>
      <c r="B3255" s="60"/>
      <c r="C3255" s="60"/>
      <c r="D3255" s="60"/>
      <c r="E3255" s="60"/>
      <c r="F3255" s="60"/>
      <c r="G3255" s="60"/>
      <c r="H3255" s="60"/>
      <c r="I3255" s="60"/>
      <c r="J3255" s="60"/>
      <c r="K3255" s="60"/>
      <c r="L3255" s="60"/>
      <c r="M3255" s="60"/>
      <c r="N3255" s="60"/>
      <c r="O3255" s="60"/>
      <c r="P3255" s="60"/>
      <c r="Q3255" s="60"/>
      <c r="R3255" s="334">
        <v>10301</v>
      </c>
      <c r="S3255" s="319" t="s">
        <v>376</v>
      </c>
      <c r="BE3255" s="60"/>
      <c r="BR3255" s="60"/>
      <c r="BX3255" s="151"/>
      <c r="CB3255" s="151"/>
      <c r="CM3255" s="151"/>
      <c r="CO3255" s="151"/>
      <c r="CT3255" s="151"/>
      <c r="CY3255" s="151"/>
    </row>
    <row r="3256" spans="1:103" x14ac:dyDescent="0.2">
      <c r="A3256" s="60"/>
      <c r="B3256" s="60"/>
      <c r="C3256" s="60"/>
      <c r="D3256" s="60"/>
      <c r="E3256" s="60"/>
      <c r="F3256" s="60"/>
      <c r="G3256" s="60"/>
      <c r="H3256" s="60"/>
      <c r="I3256" s="60"/>
      <c r="J3256" s="60"/>
      <c r="K3256" s="60"/>
      <c r="L3256" s="60"/>
      <c r="M3256" s="60"/>
      <c r="N3256" s="60"/>
      <c r="O3256" s="60"/>
      <c r="P3256" s="60"/>
      <c r="Q3256" s="60"/>
      <c r="R3256" s="334">
        <v>10302</v>
      </c>
      <c r="S3256" s="319" t="s">
        <v>376</v>
      </c>
      <c r="BE3256" s="60"/>
      <c r="BR3256" s="60"/>
      <c r="BX3256" s="151"/>
      <c r="CB3256" s="151"/>
      <c r="CM3256" s="151"/>
      <c r="CO3256" s="151"/>
      <c r="CT3256" s="151"/>
      <c r="CY3256" s="151"/>
    </row>
    <row r="3257" spans="1:103" x14ac:dyDescent="0.2">
      <c r="A3257" s="60"/>
      <c r="B3257" s="60"/>
      <c r="C3257" s="60"/>
      <c r="D3257" s="60"/>
      <c r="E3257" s="60"/>
      <c r="F3257" s="60"/>
      <c r="G3257" s="60"/>
      <c r="H3257" s="60"/>
      <c r="I3257" s="60"/>
      <c r="J3257" s="60"/>
      <c r="K3257" s="60"/>
      <c r="L3257" s="60"/>
      <c r="M3257" s="60"/>
      <c r="N3257" s="60"/>
      <c r="O3257" s="60"/>
      <c r="P3257" s="60"/>
      <c r="Q3257" s="60"/>
      <c r="R3257" s="334">
        <v>10303</v>
      </c>
      <c r="S3257" s="319" t="s">
        <v>376</v>
      </c>
      <c r="BE3257" s="60"/>
      <c r="BR3257" s="60"/>
      <c r="BX3257" s="151"/>
      <c r="CB3257" s="151"/>
      <c r="CM3257" s="151"/>
      <c r="CO3257" s="151"/>
      <c r="CT3257" s="151"/>
      <c r="CY3257" s="151"/>
    </row>
    <row r="3258" spans="1:103" x14ac:dyDescent="0.2">
      <c r="A3258" s="60"/>
      <c r="B3258" s="60"/>
      <c r="C3258" s="60"/>
      <c r="D3258" s="60"/>
      <c r="E3258" s="60"/>
      <c r="F3258" s="60"/>
      <c r="G3258" s="60"/>
      <c r="H3258" s="60"/>
      <c r="I3258" s="60"/>
      <c r="J3258" s="60"/>
      <c r="K3258" s="60"/>
      <c r="L3258" s="60"/>
      <c r="M3258" s="60"/>
      <c r="N3258" s="60"/>
      <c r="O3258" s="60"/>
      <c r="P3258" s="60"/>
      <c r="Q3258" s="60"/>
      <c r="R3258" s="334">
        <v>10304</v>
      </c>
      <c r="S3258" s="319" t="s">
        <v>376</v>
      </c>
      <c r="BE3258" s="60"/>
      <c r="BR3258" s="60"/>
      <c r="BX3258" s="151"/>
      <c r="CB3258" s="151"/>
      <c r="CM3258" s="151"/>
      <c r="CO3258" s="151"/>
      <c r="CT3258" s="151"/>
      <c r="CY3258" s="151"/>
    </row>
    <row r="3259" spans="1:103" x14ac:dyDescent="0.2">
      <c r="A3259" s="60"/>
      <c r="B3259" s="60"/>
      <c r="C3259" s="60"/>
      <c r="D3259" s="60"/>
      <c r="E3259" s="60"/>
      <c r="F3259" s="60"/>
      <c r="G3259" s="60"/>
      <c r="H3259" s="60"/>
      <c r="I3259" s="60"/>
      <c r="J3259" s="60"/>
      <c r="K3259" s="60"/>
      <c r="L3259" s="60"/>
      <c r="M3259" s="60"/>
      <c r="N3259" s="60"/>
      <c r="O3259" s="60"/>
      <c r="P3259" s="60"/>
      <c r="Q3259" s="60"/>
      <c r="R3259" s="334">
        <v>10305</v>
      </c>
      <c r="S3259" s="319" t="s">
        <v>376</v>
      </c>
      <c r="BE3259" s="60"/>
      <c r="BR3259" s="60"/>
      <c r="BX3259" s="151"/>
      <c r="CB3259" s="151"/>
      <c r="CM3259" s="151"/>
      <c r="CO3259" s="151"/>
      <c r="CT3259" s="151"/>
      <c r="CY3259" s="151"/>
    </row>
    <row r="3260" spans="1:103" x14ac:dyDescent="0.2">
      <c r="A3260" s="60"/>
      <c r="B3260" s="60"/>
      <c r="C3260" s="60"/>
      <c r="D3260" s="60"/>
      <c r="E3260" s="60"/>
      <c r="F3260" s="60"/>
      <c r="G3260" s="60"/>
      <c r="H3260" s="60"/>
      <c r="I3260" s="60"/>
      <c r="J3260" s="60"/>
      <c r="K3260" s="60"/>
      <c r="L3260" s="60"/>
      <c r="M3260" s="60"/>
      <c r="N3260" s="60"/>
      <c r="O3260" s="60"/>
      <c r="P3260" s="60"/>
      <c r="Q3260" s="60"/>
      <c r="R3260" s="334">
        <v>10306</v>
      </c>
      <c r="S3260" s="319" t="s">
        <v>376</v>
      </c>
      <c r="BE3260" s="60"/>
      <c r="BR3260" s="60"/>
      <c r="BX3260" s="151"/>
      <c r="CB3260" s="151"/>
      <c r="CM3260" s="151"/>
      <c r="CO3260" s="151"/>
      <c r="CT3260" s="151"/>
      <c r="CY3260" s="151"/>
    </row>
    <row r="3261" spans="1:103" x14ac:dyDescent="0.2">
      <c r="A3261" s="60"/>
      <c r="B3261" s="60"/>
      <c r="C3261" s="60"/>
      <c r="D3261" s="60"/>
      <c r="E3261" s="60"/>
      <c r="F3261" s="60"/>
      <c r="G3261" s="60"/>
      <c r="H3261" s="60"/>
      <c r="I3261" s="60"/>
      <c r="J3261" s="60"/>
      <c r="K3261" s="60"/>
      <c r="L3261" s="60"/>
      <c r="M3261" s="60"/>
      <c r="N3261" s="60"/>
      <c r="O3261" s="60"/>
      <c r="P3261" s="60"/>
      <c r="Q3261" s="60"/>
      <c r="R3261" s="334">
        <v>10307</v>
      </c>
      <c r="S3261" s="319" t="s">
        <v>376</v>
      </c>
      <c r="BE3261" s="60"/>
      <c r="BR3261" s="60"/>
      <c r="BX3261" s="151"/>
      <c r="CB3261" s="151"/>
      <c r="CM3261" s="151"/>
      <c r="CO3261" s="151"/>
      <c r="CT3261" s="151"/>
      <c r="CY3261" s="151"/>
    </row>
    <row r="3262" spans="1:103" x14ac:dyDescent="0.2">
      <c r="A3262" s="60"/>
      <c r="B3262" s="60"/>
      <c r="C3262" s="60"/>
      <c r="D3262" s="60"/>
      <c r="E3262" s="60"/>
      <c r="F3262" s="60"/>
      <c r="G3262" s="60"/>
      <c r="H3262" s="60"/>
      <c r="I3262" s="60"/>
      <c r="J3262" s="60"/>
      <c r="K3262" s="60"/>
      <c r="L3262" s="60"/>
      <c r="M3262" s="60"/>
      <c r="N3262" s="60"/>
      <c r="O3262" s="60"/>
      <c r="P3262" s="60"/>
      <c r="Q3262" s="60"/>
      <c r="R3262" s="334">
        <v>10308</v>
      </c>
      <c r="S3262" s="319" t="s">
        <v>376</v>
      </c>
      <c r="BE3262" s="60"/>
      <c r="BR3262" s="60"/>
      <c r="BX3262" s="151"/>
      <c r="CB3262" s="151"/>
      <c r="CM3262" s="151"/>
      <c r="CO3262" s="151"/>
      <c r="CT3262" s="151"/>
      <c r="CY3262" s="151"/>
    </row>
    <row r="3263" spans="1:103" x14ac:dyDescent="0.2">
      <c r="A3263" s="60"/>
      <c r="B3263" s="60"/>
      <c r="C3263" s="60"/>
      <c r="D3263" s="60"/>
      <c r="E3263" s="60"/>
      <c r="F3263" s="60"/>
      <c r="G3263" s="60"/>
      <c r="H3263" s="60"/>
      <c r="I3263" s="60"/>
      <c r="J3263" s="60"/>
      <c r="K3263" s="60"/>
      <c r="L3263" s="60"/>
      <c r="M3263" s="60"/>
      <c r="N3263" s="60"/>
      <c r="O3263" s="60"/>
      <c r="P3263" s="60"/>
      <c r="Q3263" s="60"/>
      <c r="R3263" s="334">
        <v>10309</v>
      </c>
      <c r="S3263" s="319" t="s">
        <v>376</v>
      </c>
      <c r="BE3263" s="60"/>
      <c r="BR3263" s="60"/>
      <c r="BX3263" s="151"/>
      <c r="CB3263" s="151"/>
      <c r="CM3263" s="151"/>
      <c r="CO3263" s="151"/>
      <c r="CT3263" s="151"/>
      <c r="CY3263" s="151"/>
    </row>
    <row r="3264" spans="1:103" x14ac:dyDescent="0.2">
      <c r="A3264" s="60"/>
      <c r="B3264" s="60"/>
      <c r="C3264" s="60"/>
      <c r="D3264" s="60"/>
      <c r="E3264" s="60"/>
      <c r="F3264" s="60"/>
      <c r="G3264" s="60"/>
      <c r="H3264" s="60"/>
      <c r="I3264" s="60"/>
      <c r="J3264" s="60"/>
      <c r="K3264" s="60"/>
      <c r="L3264" s="60"/>
      <c r="M3264" s="60"/>
      <c r="N3264" s="60"/>
      <c r="O3264" s="60"/>
      <c r="P3264" s="60"/>
      <c r="Q3264" s="60"/>
      <c r="R3264" s="334">
        <v>10310</v>
      </c>
      <c r="S3264" s="319" t="s">
        <v>376</v>
      </c>
      <c r="BE3264" s="60"/>
      <c r="BR3264" s="60"/>
      <c r="BX3264" s="151"/>
      <c r="CB3264" s="151"/>
      <c r="CM3264" s="151"/>
      <c r="CO3264" s="151"/>
      <c r="CT3264" s="151"/>
      <c r="CY3264" s="151"/>
    </row>
    <row r="3265" spans="1:103" x14ac:dyDescent="0.2">
      <c r="A3265" s="60"/>
      <c r="B3265" s="60"/>
      <c r="C3265" s="60"/>
      <c r="D3265" s="60"/>
      <c r="E3265" s="60"/>
      <c r="F3265" s="60"/>
      <c r="G3265" s="60"/>
      <c r="H3265" s="60"/>
      <c r="I3265" s="60"/>
      <c r="J3265" s="60"/>
      <c r="K3265" s="60"/>
      <c r="L3265" s="60"/>
      <c r="M3265" s="60"/>
      <c r="N3265" s="60"/>
      <c r="O3265" s="60"/>
      <c r="P3265" s="60"/>
      <c r="Q3265" s="60"/>
      <c r="R3265" s="334">
        <v>10311</v>
      </c>
      <c r="S3265" s="319" t="s">
        <v>376</v>
      </c>
      <c r="BE3265" s="60"/>
      <c r="BR3265" s="60"/>
      <c r="BX3265" s="151"/>
      <c r="CB3265" s="151"/>
      <c r="CM3265" s="151"/>
      <c r="CO3265" s="151"/>
      <c r="CT3265" s="151"/>
      <c r="CY3265" s="151"/>
    </row>
    <row r="3266" spans="1:103" x14ac:dyDescent="0.2">
      <c r="A3266" s="60"/>
      <c r="B3266" s="60"/>
      <c r="C3266" s="60"/>
      <c r="D3266" s="60"/>
      <c r="E3266" s="60"/>
      <c r="F3266" s="60"/>
      <c r="G3266" s="60"/>
      <c r="H3266" s="60"/>
      <c r="I3266" s="60"/>
      <c r="J3266" s="60"/>
      <c r="K3266" s="60"/>
      <c r="L3266" s="60"/>
      <c r="M3266" s="60"/>
      <c r="N3266" s="60"/>
      <c r="O3266" s="60"/>
      <c r="P3266" s="60"/>
      <c r="Q3266" s="60"/>
      <c r="R3266" s="334">
        <v>10312</v>
      </c>
      <c r="S3266" s="319" t="s">
        <v>376</v>
      </c>
      <c r="BE3266" s="60"/>
      <c r="BR3266" s="60"/>
      <c r="BX3266" s="151"/>
      <c r="CB3266" s="151"/>
      <c r="CM3266" s="151"/>
      <c r="CO3266" s="151"/>
      <c r="CT3266" s="151"/>
      <c r="CY3266" s="151"/>
    </row>
    <row r="3267" spans="1:103" x14ac:dyDescent="0.2">
      <c r="A3267" s="60"/>
      <c r="B3267" s="60"/>
      <c r="C3267" s="60"/>
      <c r="D3267" s="60"/>
      <c r="E3267" s="60"/>
      <c r="F3267" s="60"/>
      <c r="G3267" s="60"/>
      <c r="H3267" s="60"/>
      <c r="I3267" s="60"/>
      <c r="J3267" s="60"/>
      <c r="K3267" s="60"/>
      <c r="L3267" s="60"/>
      <c r="M3267" s="60"/>
      <c r="N3267" s="60"/>
      <c r="O3267" s="60"/>
      <c r="P3267" s="60"/>
      <c r="Q3267" s="60"/>
      <c r="R3267" s="334">
        <v>10313</v>
      </c>
      <c r="S3267" s="319" t="s">
        <v>376</v>
      </c>
      <c r="BE3267" s="60"/>
      <c r="BR3267" s="60"/>
      <c r="BX3267" s="151"/>
      <c r="CB3267" s="151"/>
      <c r="CM3267" s="151"/>
      <c r="CO3267" s="151"/>
      <c r="CT3267" s="151"/>
      <c r="CY3267" s="151"/>
    </row>
    <row r="3268" spans="1:103" x14ac:dyDescent="0.2">
      <c r="A3268" s="60"/>
      <c r="B3268" s="60"/>
      <c r="C3268" s="60"/>
      <c r="D3268" s="60"/>
      <c r="E3268" s="60"/>
      <c r="F3268" s="60"/>
      <c r="G3268" s="60"/>
      <c r="H3268" s="60"/>
      <c r="I3268" s="60"/>
      <c r="J3268" s="60"/>
      <c r="K3268" s="60"/>
      <c r="L3268" s="60"/>
      <c r="M3268" s="60"/>
      <c r="N3268" s="60"/>
      <c r="O3268" s="60"/>
      <c r="P3268" s="60"/>
      <c r="Q3268" s="60"/>
      <c r="R3268" s="334">
        <v>10314</v>
      </c>
      <c r="S3268" s="319" t="s">
        <v>376</v>
      </c>
      <c r="BE3268" s="60"/>
      <c r="BR3268" s="60"/>
      <c r="BX3268" s="151"/>
      <c r="CB3268" s="151"/>
      <c r="CM3268" s="151"/>
      <c r="CO3268" s="151"/>
      <c r="CT3268" s="151"/>
      <c r="CY3268" s="151"/>
    </row>
    <row r="3269" spans="1:103" x14ac:dyDescent="0.2">
      <c r="A3269" s="60"/>
      <c r="B3269" s="60"/>
      <c r="C3269" s="60"/>
      <c r="D3269" s="60"/>
      <c r="E3269" s="60"/>
      <c r="F3269" s="60"/>
      <c r="G3269" s="60"/>
      <c r="H3269" s="60"/>
      <c r="I3269" s="60"/>
      <c r="J3269" s="60"/>
      <c r="K3269" s="60"/>
      <c r="L3269" s="60"/>
      <c r="M3269" s="60"/>
      <c r="N3269" s="60"/>
      <c r="O3269" s="60"/>
      <c r="P3269" s="60"/>
      <c r="Q3269" s="60"/>
      <c r="R3269" s="334">
        <v>10451</v>
      </c>
      <c r="S3269" s="319" t="s">
        <v>376</v>
      </c>
      <c r="BE3269" s="60"/>
      <c r="BR3269" s="60"/>
      <c r="BX3269" s="151"/>
      <c r="CB3269" s="151"/>
      <c r="CM3269" s="151"/>
      <c r="CO3269" s="151"/>
      <c r="CT3269" s="151"/>
      <c r="CY3269" s="151"/>
    </row>
    <row r="3270" spans="1:103" x14ac:dyDescent="0.2">
      <c r="A3270" s="60"/>
      <c r="B3270" s="60"/>
      <c r="C3270" s="60"/>
      <c r="D3270" s="60"/>
      <c r="E3270" s="60"/>
      <c r="F3270" s="60"/>
      <c r="G3270" s="60"/>
      <c r="H3270" s="60"/>
      <c r="I3270" s="60"/>
      <c r="J3270" s="60"/>
      <c r="K3270" s="60"/>
      <c r="L3270" s="60"/>
      <c r="M3270" s="60"/>
      <c r="N3270" s="60"/>
      <c r="O3270" s="60"/>
      <c r="P3270" s="60"/>
      <c r="Q3270" s="60"/>
      <c r="R3270" s="334">
        <v>10452</v>
      </c>
      <c r="S3270" s="319" t="s">
        <v>376</v>
      </c>
      <c r="BE3270" s="60"/>
      <c r="BR3270" s="60"/>
      <c r="BX3270" s="151"/>
      <c r="CB3270" s="151"/>
      <c r="CM3270" s="151"/>
      <c r="CO3270" s="151"/>
      <c r="CT3270" s="151"/>
      <c r="CY3270" s="151"/>
    </row>
    <row r="3271" spans="1:103" x14ac:dyDescent="0.2">
      <c r="A3271" s="60"/>
      <c r="B3271" s="60"/>
      <c r="C3271" s="60"/>
      <c r="D3271" s="60"/>
      <c r="E3271" s="60"/>
      <c r="F3271" s="60"/>
      <c r="G3271" s="60"/>
      <c r="H3271" s="60"/>
      <c r="I3271" s="60"/>
      <c r="J3271" s="60"/>
      <c r="K3271" s="60"/>
      <c r="L3271" s="60"/>
      <c r="M3271" s="60"/>
      <c r="N3271" s="60"/>
      <c r="O3271" s="60"/>
      <c r="P3271" s="60"/>
      <c r="Q3271" s="60"/>
      <c r="R3271" s="334">
        <v>10453</v>
      </c>
      <c r="S3271" s="319" t="s">
        <v>376</v>
      </c>
      <c r="BE3271" s="60"/>
      <c r="BR3271" s="60"/>
      <c r="BX3271" s="151"/>
      <c r="CB3271" s="151"/>
      <c r="CM3271" s="151"/>
      <c r="CO3271" s="151"/>
      <c r="CT3271" s="151"/>
      <c r="CY3271" s="151"/>
    </row>
    <row r="3272" spans="1:103" x14ac:dyDescent="0.2">
      <c r="A3272" s="60"/>
      <c r="B3272" s="60"/>
      <c r="C3272" s="60"/>
      <c r="D3272" s="60"/>
      <c r="E3272" s="60"/>
      <c r="F3272" s="60"/>
      <c r="G3272" s="60"/>
      <c r="H3272" s="60"/>
      <c r="I3272" s="60"/>
      <c r="J3272" s="60"/>
      <c r="K3272" s="60"/>
      <c r="L3272" s="60"/>
      <c r="M3272" s="60"/>
      <c r="N3272" s="60"/>
      <c r="O3272" s="60"/>
      <c r="P3272" s="60"/>
      <c r="Q3272" s="60"/>
      <c r="R3272" s="334">
        <v>10454</v>
      </c>
      <c r="S3272" s="319" t="s">
        <v>376</v>
      </c>
      <c r="BE3272" s="60"/>
      <c r="BR3272" s="60"/>
      <c r="BX3272" s="151"/>
      <c r="CB3272" s="151"/>
      <c r="CM3272" s="151"/>
      <c r="CO3272" s="151"/>
      <c r="CT3272" s="151"/>
      <c r="CY3272" s="151"/>
    </row>
    <row r="3273" spans="1:103" x14ac:dyDescent="0.2">
      <c r="A3273" s="60"/>
      <c r="B3273" s="60"/>
      <c r="C3273" s="60"/>
      <c r="D3273" s="60"/>
      <c r="E3273" s="60"/>
      <c r="F3273" s="60"/>
      <c r="G3273" s="60"/>
      <c r="H3273" s="60"/>
      <c r="I3273" s="60"/>
      <c r="J3273" s="60"/>
      <c r="K3273" s="60"/>
      <c r="L3273" s="60"/>
      <c r="M3273" s="60"/>
      <c r="N3273" s="60"/>
      <c r="O3273" s="60"/>
      <c r="P3273" s="60"/>
      <c r="Q3273" s="60"/>
      <c r="R3273" s="334">
        <v>10455</v>
      </c>
      <c r="S3273" s="319" t="s">
        <v>376</v>
      </c>
      <c r="BE3273" s="60"/>
      <c r="BR3273" s="60"/>
      <c r="BX3273" s="151"/>
      <c r="CB3273" s="151"/>
      <c r="CM3273" s="151"/>
      <c r="CO3273" s="151"/>
      <c r="CT3273" s="151"/>
      <c r="CY3273" s="151"/>
    </row>
    <row r="3274" spans="1:103" x14ac:dyDescent="0.2">
      <c r="A3274" s="60"/>
      <c r="B3274" s="60"/>
      <c r="C3274" s="60"/>
      <c r="D3274" s="60"/>
      <c r="E3274" s="60"/>
      <c r="F3274" s="60"/>
      <c r="G3274" s="60"/>
      <c r="H3274" s="60"/>
      <c r="I3274" s="60"/>
      <c r="J3274" s="60"/>
      <c r="K3274" s="60"/>
      <c r="L3274" s="60"/>
      <c r="M3274" s="60"/>
      <c r="N3274" s="60"/>
      <c r="O3274" s="60"/>
      <c r="P3274" s="60"/>
      <c r="Q3274" s="60"/>
      <c r="R3274" s="334">
        <v>10456</v>
      </c>
      <c r="S3274" s="319" t="s">
        <v>376</v>
      </c>
      <c r="BE3274" s="60"/>
      <c r="BR3274" s="60"/>
      <c r="BX3274" s="151"/>
      <c r="CB3274" s="151"/>
      <c r="CM3274" s="151"/>
      <c r="CO3274" s="151"/>
      <c r="CT3274" s="151"/>
      <c r="CY3274" s="151"/>
    </row>
    <row r="3275" spans="1:103" x14ac:dyDescent="0.2">
      <c r="A3275" s="60"/>
      <c r="B3275" s="60"/>
      <c r="C3275" s="60"/>
      <c r="D3275" s="60"/>
      <c r="E3275" s="60"/>
      <c r="F3275" s="60"/>
      <c r="G3275" s="60"/>
      <c r="H3275" s="60"/>
      <c r="I3275" s="60"/>
      <c r="J3275" s="60"/>
      <c r="K3275" s="60"/>
      <c r="L3275" s="60"/>
      <c r="M3275" s="60"/>
      <c r="N3275" s="60"/>
      <c r="O3275" s="60"/>
      <c r="P3275" s="60"/>
      <c r="Q3275" s="60"/>
      <c r="R3275" s="334">
        <v>10457</v>
      </c>
      <c r="S3275" s="319" t="s">
        <v>376</v>
      </c>
      <c r="BE3275" s="60"/>
      <c r="BR3275" s="60"/>
      <c r="BX3275" s="151"/>
      <c r="CB3275" s="151"/>
      <c r="CM3275" s="151"/>
      <c r="CO3275" s="151"/>
      <c r="CT3275" s="151"/>
      <c r="CY3275" s="151"/>
    </row>
    <row r="3276" spans="1:103" x14ac:dyDescent="0.2">
      <c r="A3276" s="60"/>
      <c r="B3276" s="60"/>
      <c r="C3276" s="60"/>
      <c r="D3276" s="60"/>
      <c r="E3276" s="60"/>
      <c r="F3276" s="60"/>
      <c r="G3276" s="60"/>
      <c r="H3276" s="60"/>
      <c r="I3276" s="60"/>
      <c r="J3276" s="60"/>
      <c r="K3276" s="60"/>
      <c r="L3276" s="60"/>
      <c r="M3276" s="60"/>
      <c r="N3276" s="60"/>
      <c r="O3276" s="60"/>
      <c r="P3276" s="60"/>
      <c r="Q3276" s="60"/>
      <c r="R3276" s="334">
        <v>10458</v>
      </c>
      <c r="S3276" s="319" t="s">
        <v>376</v>
      </c>
      <c r="BE3276" s="60"/>
      <c r="BR3276" s="60"/>
      <c r="BX3276" s="151"/>
      <c r="CB3276" s="151"/>
      <c r="CM3276" s="151"/>
      <c r="CO3276" s="151"/>
      <c r="CT3276" s="151"/>
      <c r="CY3276" s="151"/>
    </row>
    <row r="3277" spans="1:103" x14ac:dyDescent="0.2">
      <c r="A3277" s="60"/>
      <c r="B3277" s="60"/>
      <c r="C3277" s="60"/>
      <c r="D3277" s="60"/>
      <c r="E3277" s="60"/>
      <c r="F3277" s="60"/>
      <c r="G3277" s="60"/>
      <c r="H3277" s="60"/>
      <c r="I3277" s="60"/>
      <c r="J3277" s="60"/>
      <c r="K3277" s="60"/>
      <c r="L3277" s="60"/>
      <c r="M3277" s="60"/>
      <c r="N3277" s="60"/>
      <c r="O3277" s="60"/>
      <c r="P3277" s="60"/>
      <c r="Q3277" s="60"/>
      <c r="R3277" s="334">
        <v>10459</v>
      </c>
      <c r="S3277" s="319" t="s">
        <v>376</v>
      </c>
      <c r="BE3277" s="60"/>
      <c r="BR3277" s="60"/>
      <c r="BX3277" s="151"/>
      <c r="CB3277" s="151"/>
      <c r="CM3277" s="151"/>
      <c r="CO3277" s="151"/>
      <c r="CT3277" s="151"/>
      <c r="CY3277" s="151"/>
    </row>
    <row r="3278" spans="1:103" x14ac:dyDescent="0.2">
      <c r="A3278" s="60"/>
      <c r="B3278" s="60"/>
      <c r="C3278" s="60"/>
      <c r="D3278" s="60"/>
      <c r="E3278" s="60"/>
      <c r="F3278" s="60"/>
      <c r="G3278" s="60"/>
      <c r="H3278" s="60"/>
      <c r="I3278" s="60"/>
      <c r="J3278" s="60"/>
      <c r="K3278" s="60"/>
      <c r="L3278" s="60"/>
      <c r="M3278" s="60"/>
      <c r="N3278" s="60"/>
      <c r="O3278" s="60"/>
      <c r="P3278" s="60"/>
      <c r="Q3278" s="60"/>
      <c r="R3278" s="334">
        <v>10460</v>
      </c>
      <c r="S3278" s="319" t="s">
        <v>376</v>
      </c>
      <c r="BE3278" s="60"/>
      <c r="BR3278" s="60"/>
      <c r="BX3278" s="151"/>
      <c r="CB3278" s="151"/>
      <c r="CM3278" s="151"/>
      <c r="CO3278" s="151"/>
      <c r="CT3278" s="151"/>
      <c r="CY3278" s="151"/>
    </row>
    <row r="3279" spans="1:103" x14ac:dyDescent="0.2">
      <c r="A3279" s="60"/>
      <c r="B3279" s="60"/>
      <c r="C3279" s="60"/>
      <c r="D3279" s="60"/>
      <c r="E3279" s="60"/>
      <c r="F3279" s="60"/>
      <c r="G3279" s="60"/>
      <c r="H3279" s="60"/>
      <c r="I3279" s="60"/>
      <c r="J3279" s="60"/>
      <c r="K3279" s="60"/>
      <c r="L3279" s="60"/>
      <c r="M3279" s="60"/>
      <c r="N3279" s="60"/>
      <c r="O3279" s="60"/>
      <c r="P3279" s="60"/>
      <c r="Q3279" s="60"/>
      <c r="R3279" s="334">
        <v>10461</v>
      </c>
      <c r="S3279" s="319" t="s">
        <v>376</v>
      </c>
      <c r="BE3279" s="60"/>
      <c r="BR3279" s="60"/>
      <c r="BX3279" s="151"/>
      <c r="CB3279" s="151"/>
      <c r="CM3279" s="151"/>
      <c r="CO3279" s="151"/>
      <c r="CT3279" s="151"/>
      <c r="CY3279" s="151"/>
    </row>
    <row r="3280" spans="1:103" x14ac:dyDescent="0.2">
      <c r="A3280" s="60"/>
      <c r="B3280" s="60"/>
      <c r="C3280" s="60"/>
      <c r="D3280" s="60"/>
      <c r="E3280" s="60"/>
      <c r="F3280" s="60"/>
      <c r="G3280" s="60"/>
      <c r="H3280" s="60"/>
      <c r="I3280" s="60"/>
      <c r="J3280" s="60"/>
      <c r="K3280" s="60"/>
      <c r="L3280" s="60"/>
      <c r="M3280" s="60"/>
      <c r="N3280" s="60"/>
      <c r="O3280" s="60"/>
      <c r="P3280" s="60"/>
      <c r="Q3280" s="60"/>
      <c r="R3280" s="334">
        <v>10462</v>
      </c>
      <c r="S3280" s="319" t="s">
        <v>376</v>
      </c>
      <c r="BE3280" s="60"/>
      <c r="BR3280" s="60"/>
      <c r="BX3280" s="151"/>
      <c r="CB3280" s="151"/>
      <c r="CM3280" s="151"/>
      <c r="CO3280" s="151"/>
      <c r="CT3280" s="151"/>
      <c r="CY3280" s="151"/>
    </row>
    <row r="3281" spans="1:103" x14ac:dyDescent="0.2">
      <c r="A3281" s="60"/>
      <c r="B3281" s="60"/>
      <c r="C3281" s="60"/>
      <c r="D3281" s="60"/>
      <c r="E3281" s="60"/>
      <c r="F3281" s="60"/>
      <c r="G3281" s="60"/>
      <c r="H3281" s="60"/>
      <c r="I3281" s="60"/>
      <c r="J3281" s="60"/>
      <c r="K3281" s="60"/>
      <c r="L3281" s="60"/>
      <c r="M3281" s="60"/>
      <c r="N3281" s="60"/>
      <c r="O3281" s="60"/>
      <c r="P3281" s="60"/>
      <c r="Q3281" s="60"/>
      <c r="R3281" s="334">
        <v>10463</v>
      </c>
      <c r="S3281" s="319" t="s">
        <v>376</v>
      </c>
      <c r="BE3281" s="60"/>
      <c r="BR3281" s="60"/>
      <c r="BX3281" s="151"/>
      <c r="CB3281" s="151"/>
      <c r="CM3281" s="151"/>
      <c r="CO3281" s="151"/>
      <c r="CT3281" s="151"/>
      <c r="CY3281" s="151"/>
    </row>
    <row r="3282" spans="1:103" x14ac:dyDescent="0.2">
      <c r="A3282" s="60"/>
      <c r="B3282" s="60"/>
      <c r="C3282" s="60"/>
      <c r="D3282" s="60"/>
      <c r="E3282" s="60"/>
      <c r="F3282" s="60"/>
      <c r="G3282" s="60"/>
      <c r="H3282" s="60"/>
      <c r="I3282" s="60"/>
      <c r="J3282" s="60"/>
      <c r="K3282" s="60"/>
      <c r="L3282" s="60"/>
      <c r="M3282" s="60"/>
      <c r="N3282" s="60"/>
      <c r="O3282" s="60"/>
      <c r="P3282" s="60"/>
      <c r="Q3282" s="60"/>
      <c r="R3282" s="334">
        <v>10464</v>
      </c>
      <c r="S3282" s="319" t="s">
        <v>376</v>
      </c>
      <c r="BE3282" s="60"/>
      <c r="BR3282" s="60"/>
      <c r="BX3282" s="151"/>
      <c r="CB3282" s="151"/>
      <c r="CM3282" s="151"/>
      <c r="CO3282" s="151"/>
      <c r="CT3282" s="151"/>
      <c r="CY3282" s="151"/>
    </row>
    <row r="3283" spans="1:103" x14ac:dyDescent="0.2">
      <c r="A3283" s="60"/>
      <c r="B3283" s="60"/>
      <c r="C3283" s="60"/>
      <c r="D3283" s="60"/>
      <c r="E3283" s="60"/>
      <c r="F3283" s="60"/>
      <c r="G3283" s="60"/>
      <c r="H3283" s="60"/>
      <c r="I3283" s="60"/>
      <c r="J3283" s="60"/>
      <c r="K3283" s="60"/>
      <c r="L3283" s="60"/>
      <c r="M3283" s="60"/>
      <c r="N3283" s="60"/>
      <c r="O3283" s="60"/>
      <c r="P3283" s="60"/>
      <c r="Q3283" s="60"/>
      <c r="R3283" s="334">
        <v>10465</v>
      </c>
      <c r="S3283" s="319" t="s">
        <v>376</v>
      </c>
      <c r="BE3283" s="60"/>
      <c r="BR3283" s="60"/>
      <c r="BX3283" s="151"/>
      <c r="CB3283" s="151"/>
      <c r="CM3283" s="151"/>
      <c r="CO3283" s="151"/>
      <c r="CT3283" s="151"/>
      <c r="CY3283" s="151"/>
    </row>
    <row r="3284" spans="1:103" x14ac:dyDescent="0.2">
      <c r="A3284" s="60"/>
      <c r="B3284" s="60"/>
      <c r="C3284" s="60"/>
      <c r="D3284" s="60"/>
      <c r="E3284" s="60"/>
      <c r="F3284" s="60"/>
      <c r="G3284" s="60"/>
      <c r="H3284" s="60"/>
      <c r="I3284" s="60"/>
      <c r="J3284" s="60"/>
      <c r="K3284" s="60"/>
      <c r="L3284" s="60"/>
      <c r="M3284" s="60"/>
      <c r="N3284" s="60"/>
      <c r="O3284" s="60"/>
      <c r="P3284" s="60"/>
      <c r="Q3284" s="60"/>
      <c r="R3284" s="334">
        <v>10466</v>
      </c>
      <c r="S3284" s="319" t="s">
        <v>376</v>
      </c>
      <c r="BE3284" s="60"/>
      <c r="BR3284" s="60"/>
      <c r="BX3284" s="151"/>
      <c r="CB3284" s="151"/>
      <c r="CM3284" s="151"/>
      <c r="CO3284" s="151"/>
      <c r="CT3284" s="151"/>
      <c r="CY3284" s="151"/>
    </row>
    <row r="3285" spans="1:103" x14ac:dyDescent="0.2">
      <c r="A3285" s="60"/>
      <c r="B3285" s="60"/>
      <c r="C3285" s="60"/>
      <c r="D3285" s="60"/>
      <c r="E3285" s="60"/>
      <c r="F3285" s="60"/>
      <c r="G3285" s="60"/>
      <c r="H3285" s="60"/>
      <c r="I3285" s="60"/>
      <c r="J3285" s="60"/>
      <c r="K3285" s="60"/>
      <c r="L3285" s="60"/>
      <c r="M3285" s="60"/>
      <c r="N3285" s="60"/>
      <c r="O3285" s="60"/>
      <c r="P3285" s="60"/>
      <c r="Q3285" s="60"/>
      <c r="R3285" s="334">
        <v>10467</v>
      </c>
      <c r="S3285" s="319" t="s">
        <v>376</v>
      </c>
      <c r="BE3285" s="60"/>
      <c r="BR3285" s="60"/>
      <c r="BX3285" s="151"/>
      <c r="CB3285" s="151"/>
      <c r="CM3285" s="151"/>
      <c r="CO3285" s="151"/>
      <c r="CT3285" s="151"/>
      <c r="CY3285" s="151"/>
    </row>
    <row r="3286" spans="1:103" x14ac:dyDescent="0.2">
      <c r="A3286" s="60"/>
      <c r="B3286" s="60"/>
      <c r="C3286" s="60"/>
      <c r="D3286" s="60"/>
      <c r="E3286" s="60"/>
      <c r="F3286" s="60"/>
      <c r="G3286" s="60"/>
      <c r="H3286" s="60"/>
      <c r="I3286" s="60"/>
      <c r="J3286" s="60"/>
      <c r="K3286" s="60"/>
      <c r="L3286" s="60"/>
      <c r="M3286" s="60"/>
      <c r="N3286" s="60"/>
      <c r="O3286" s="60"/>
      <c r="P3286" s="60"/>
      <c r="Q3286" s="60"/>
      <c r="R3286" s="334">
        <v>10468</v>
      </c>
      <c r="S3286" s="319" t="s">
        <v>376</v>
      </c>
      <c r="BE3286" s="60"/>
      <c r="BR3286" s="60"/>
      <c r="BX3286" s="151"/>
      <c r="CB3286" s="151"/>
      <c r="CM3286" s="151"/>
      <c r="CO3286" s="151"/>
      <c r="CT3286" s="151"/>
      <c r="CY3286" s="151"/>
    </row>
    <row r="3287" spans="1:103" x14ac:dyDescent="0.2">
      <c r="A3287" s="60"/>
      <c r="B3287" s="60"/>
      <c r="C3287" s="60"/>
      <c r="D3287" s="60"/>
      <c r="E3287" s="60"/>
      <c r="F3287" s="60"/>
      <c r="G3287" s="60"/>
      <c r="H3287" s="60"/>
      <c r="I3287" s="60"/>
      <c r="J3287" s="60"/>
      <c r="K3287" s="60"/>
      <c r="L3287" s="60"/>
      <c r="M3287" s="60"/>
      <c r="N3287" s="60"/>
      <c r="O3287" s="60"/>
      <c r="P3287" s="60"/>
      <c r="Q3287" s="60"/>
      <c r="R3287" s="334">
        <v>10469</v>
      </c>
      <c r="S3287" s="319" t="s">
        <v>376</v>
      </c>
      <c r="BE3287" s="60"/>
      <c r="BR3287" s="60"/>
      <c r="BX3287" s="151"/>
      <c r="CB3287" s="151"/>
      <c r="CM3287" s="151"/>
      <c r="CO3287" s="151"/>
      <c r="CT3287" s="151"/>
      <c r="CY3287" s="151"/>
    </row>
    <row r="3288" spans="1:103" x14ac:dyDescent="0.2">
      <c r="A3288" s="60"/>
      <c r="B3288" s="60"/>
      <c r="C3288" s="60"/>
      <c r="D3288" s="60"/>
      <c r="E3288" s="60"/>
      <c r="F3288" s="60"/>
      <c r="G3288" s="60"/>
      <c r="H3288" s="60"/>
      <c r="I3288" s="60"/>
      <c r="J3288" s="60"/>
      <c r="K3288" s="60"/>
      <c r="L3288" s="60"/>
      <c r="M3288" s="60"/>
      <c r="N3288" s="60"/>
      <c r="O3288" s="60"/>
      <c r="P3288" s="60"/>
      <c r="Q3288" s="60"/>
      <c r="R3288" s="334">
        <v>10470</v>
      </c>
      <c r="S3288" s="319" t="s">
        <v>376</v>
      </c>
      <c r="BE3288" s="60"/>
      <c r="BR3288" s="60"/>
      <c r="BX3288" s="151"/>
      <c r="CB3288" s="151"/>
      <c r="CM3288" s="151"/>
      <c r="CO3288" s="151"/>
      <c r="CT3288" s="151"/>
      <c r="CY3288" s="151"/>
    </row>
    <row r="3289" spans="1:103" x14ac:dyDescent="0.2">
      <c r="A3289" s="60"/>
      <c r="B3289" s="60"/>
      <c r="C3289" s="60"/>
      <c r="D3289" s="60"/>
      <c r="E3289" s="60"/>
      <c r="F3289" s="60"/>
      <c r="G3289" s="60"/>
      <c r="H3289" s="60"/>
      <c r="I3289" s="60"/>
      <c r="J3289" s="60"/>
      <c r="K3289" s="60"/>
      <c r="L3289" s="60"/>
      <c r="M3289" s="60"/>
      <c r="N3289" s="60"/>
      <c r="O3289" s="60"/>
      <c r="P3289" s="60"/>
      <c r="Q3289" s="60"/>
      <c r="R3289" s="334">
        <v>10471</v>
      </c>
      <c r="S3289" s="319" t="s">
        <v>376</v>
      </c>
      <c r="BE3289" s="60"/>
      <c r="BR3289" s="60"/>
      <c r="BX3289" s="151"/>
      <c r="CB3289" s="151"/>
      <c r="CM3289" s="151"/>
      <c r="CO3289" s="151"/>
      <c r="CT3289" s="151"/>
      <c r="CY3289" s="151"/>
    </row>
    <row r="3290" spans="1:103" x14ac:dyDescent="0.2">
      <c r="A3290" s="60"/>
      <c r="B3290" s="60"/>
      <c r="C3290" s="60"/>
      <c r="D3290" s="60"/>
      <c r="E3290" s="60"/>
      <c r="F3290" s="60"/>
      <c r="G3290" s="60"/>
      <c r="H3290" s="60"/>
      <c r="I3290" s="60"/>
      <c r="J3290" s="60"/>
      <c r="K3290" s="60"/>
      <c r="L3290" s="60"/>
      <c r="M3290" s="60"/>
      <c r="N3290" s="60"/>
      <c r="O3290" s="60"/>
      <c r="P3290" s="60"/>
      <c r="Q3290" s="60"/>
      <c r="R3290" s="334">
        <v>10472</v>
      </c>
      <c r="S3290" s="319" t="s">
        <v>376</v>
      </c>
      <c r="BE3290" s="60"/>
      <c r="BR3290" s="60"/>
      <c r="BX3290" s="151"/>
      <c r="CB3290" s="151"/>
      <c r="CM3290" s="151"/>
      <c r="CO3290" s="151"/>
      <c r="CT3290" s="151"/>
      <c r="CY3290" s="151"/>
    </row>
    <row r="3291" spans="1:103" x14ac:dyDescent="0.2">
      <c r="A3291" s="60"/>
      <c r="B3291" s="60"/>
      <c r="C3291" s="60"/>
      <c r="D3291" s="60"/>
      <c r="E3291" s="60"/>
      <c r="F3291" s="60"/>
      <c r="G3291" s="60"/>
      <c r="H3291" s="60"/>
      <c r="I3291" s="60"/>
      <c r="J3291" s="60"/>
      <c r="K3291" s="60"/>
      <c r="L3291" s="60"/>
      <c r="M3291" s="60"/>
      <c r="N3291" s="60"/>
      <c r="O3291" s="60"/>
      <c r="P3291" s="60"/>
      <c r="Q3291" s="60"/>
      <c r="R3291" s="334">
        <v>10473</v>
      </c>
      <c r="S3291" s="319" t="s">
        <v>376</v>
      </c>
      <c r="BE3291" s="60"/>
      <c r="BR3291" s="60"/>
      <c r="BX3291" s="151"/>
      <c r="CB3291" s="151"/>
      <c r="CM3291" s="151"/>
      <c r="CO3291" s="151"/>
      <c r="CT3291" s="151"/>
      <c r="CY3291" s="151"/>
    </row>
    <row r="3292" spans="1:103" x14ac:dyDescent="0.2">
      <c r="A3292" s="60"/>
      <c r="B3292" s="60"/>
      <c r="C3292" s="60"/>
      <c r="D3292" s="60"/>
      <c r="E3292" s="60"/>
      <c r="F3292" s="60"/>
      <c r="G3292" s="60"/>
      <c r="H3292" s="60"/>
      <c r="I3292" s="60"/>
      <c r="J3292" s="60"/>
      <c r="K3292" s="60"/>
      <c r="L3292" s="60"/>
      <c r="M3292" s="60"/>
      <c r="N3292" s="60"/>
      <c r="O3292" s="60"/>
      <c r="P3292" s="60"/>
      <c r="Q3292" s="60"/>
      <c r="R3292" s="334">
        <v>10474</v>
      </c>
      <c r="S3292" s="319" t="s">
        <v>376</v>
      </c>
      <c r="BE3292" s="60"/>
      <c r="BR3292" s="60"/>
      <c r="BX3292" s="151"/>
      <c r="CB3292" s="151"/>
      <c r="CM3292" s="151"/>
      <c r="CO3292" s="151"/>
      <c r="CT3292" s="151"/>
      <c r="CY3292" s="151"/>
    </row>
    <row r="3293" spans="1:103" x14ac:dyDescent="0.2">
      <c r="A3293" s="60"/>
      <c r="B3293" s="60"/>
      <c r="C3293" s="60"/>
      <c r="D3293" s="60"/>
      <c r="E3293" s="60"/>
      <c r="F3293" s="60"/>
      <c r="G3293" s="60"/>
      <c r="H3293" s="60"/>
      <c r="I3293" s="60"/>
      <c r="J3293" s="60"/>
      <c r="K3293" s="60"/>
      <c r="L3293" s="60"/>
      <c r="M3293" s="60"/>
      <c r="N3293" s="60"/>
      <c r="O3293" s="60"/>
      <c r="P3293" s="60"/>
      <c r="Q3293" s="60"/>
      <c r="R3293" s="334">
        <v>10475</v>
      </c>
      <c r="S3293" s="319" t="s">
        <v>376</v>
      </c>
      <c r="BE3293" s="60"/>
      <c r="BR3293" s="60"/>
      <c r="BX3293" s="151"/>
      <c r="CB3293" s="151"/>
      <c r="CM3293" s="151"/>
      <c r="CO3293" s="151"/>
      <c r="CT3293" s="151"/>
      <c r="CY3293" s="151"/>
    </row>
    <row r="3294" spans="1:103" x14ac:dyDescent="0.2">
      <c r="A3294" s="60"/>
      <c r="B3294" s="60"/>
      <c r="C3294" s="60"/>
      <c r="D3294" s="60"/>
      <c r="E3294" s="60"/>
      <c r="F3294" s="60"/>
      <c r="G3294" s="60"/>
      <c r="H3294" s="60"/>
      <c r="I3294" s="60"/>
      <c r="J3294" s="60"/>
      <c r="K3294" s="60"/>
      <c r="L3294" s="60"/>
      <c r="M3294" s="60"/>
      <c r="N3294" s="60"/>
      <c r="O3294" s="60"/>
      <c r="P3294" s="60"/>
      <c r="Q3294" s="60"/>
      <c r="R3294" s="334">
        <v>10499</v>
      </c>
      <c r="S3294" s="319" t="s">
        <v>376</v>
      </c>
      <c r="BE3294" s="60"/>
      <c r="BR3294" s="60"/>
      <c r="BX3294" s="151"/>
      <c r="CB3294" s="151"/>
      <c r="CM3294" s="151"/>
      <c r="CO3294" s="151"/>
      <c r="CT3294" s="151"/>
      <c r="CY3294" s="151"/>
    </row>
    <row r="3295" spans="1:103" x14ac:dyDescent="0.2">
      <c r="A3295" s="60"/>
      <c r="B3295" s="60"/>
      <c r="C3295" s="60"/>
      <c r="D3295" s="60"/>
      <c r="E3295" s="60"/>
      <c r="F3295" s="60"/>
      <c r="G3295" s="60"/>
      <c r="H3295" s="60"/>
      <c r="I3295" s="60"/>
      <c r="J3295" s="60"/>
      <c r="K3295" s="60"/>
      <c r="L3295" s="60"/>
      <c r="M3295" s="60"/>
      <c r="N3295" s="60"/>
      <c r="O3295" s="60"/>
      <c r="P3295" s="60"/>
      <c r="Q3295" s="60"/>
      <c r="R3295" s="334">
        <v>10501</v>
      </c>
      <c r="S3295" s="319" t="s">
        <v>359</v>
      </c>
      <c r="BE3295" s="60"/>
      <c r="BR3295" s="60"/>
      <c r="BX3295" s="151"/>
      <c r="CB3295" s="151"/>
      <c r="CM3295" s="151"/>
      <c r="CO3295" s="151"/>
      <c r="CT3295" s="151"/>
      <c r="CY3295" s="151"/>
    </row>
    <row r="3296" spans="1:103" x14ac:dyDescent="0.2">
      <c r="A3296" s="60"/>
      <c r="B3296" s="60"/>
      <c r="C3296" s="60"/>
      <c r="D3296" s="60"/>
      <c r="E3296" s="60"/>
      <c r="F3296" s="60"/>
      <c r="G3296" s="60"/>
      <c r="H3296" s="60"/>
      <c r="I3296" s="60"/>
      <c r="J3296" s="60"/>
      <c r="K3296" s="60"/>
      <c r="L3296" s="60"/>
      <c r="M3296" s="60"/>
      <c r="N3296" s="60"/>
      <c r="O3296" s="60"/>
      <c r="P3296" s="60"/>
      <c r="Q3296" s="60"/>
      <c r="R3296" s="334">
        <v>10502</v>
      </c>
      <c r="S3296" s="319" t="s">
        <v>376</v>
      </c>
      <c r="BE3296" s="60"/>
      <c r="BR3296" s="60"/>
      <c r="BX3296" s="151"/>
      <c r="CB3296" s="151"/>
      <c r="CM3296" s="151"/>
      <c r="CO3296" s="151"/>
      <c r="CT3296" s="151"/>
      <c r="CY3296" s="151"/>
    </row>
    <row r="3297" spans="1:103" x14ac:dyDescent="0.2">
      <c r="A3297" s="60"/>
      <c r="B3297" s="60"/>
      <c r="C3297" s="60"/>
      <c r="D3297" s="60"/>
      <c r="E3297" s="60"/>
      <c r="F3297" s="60"/>
      <c r="G3297" s="60"/>
      <c r="H3297" s="60"/>
      <c r="I3297" s="60"/>
      <c r="J3297" s="60"/>
      <c r="K3297" s="60"/>
      <c r="L3297" s="60"/>
      <c r="M3297" s="60"/>
      <c r="N3297" s="60"/>
      <c r="O3297" s="60"/>
      <c r="P3297" s="60"/>
      <c r="Q3297" s="60"/>
      <c r="R3297" s="334">
        <v>10503</v>
      </c>
      <c r="S3297" s="319" t="s">
        <v>376</v>
      </c>
      <c r="BE3297" s="60"/>
      <c r="BR3297" s="60"/>
      <c r="BX3297" s="151"/>
      <c r="CB3297" s="151"/>
      <c r="CM3297" s="151"/>
      <c r="CO3297" s="151"/>
      <c r="CT3297" s="151"/>
      <c r="CY3297" s="151"/>
    </row>
    <row r="3298" spans="1:103" x14ac:dyDescent="0.2">
      <c r="A3298" s="60"/>
      <c r="B3298" s="60"/>
      <c r="C3298" s="60"/>
      <c r="D3298" s="60"/>
      <c r="E3298" s="60"/>
      <c r="F3298" s="60"/>
      <c r="G3298" s="60"/>
      <c r="H3298" s="60"/>
      <c r="I3298" s="60"/>
      <c r="J3298" s="60"/>
      <c r="K3298" s="60"/>
      <c r="L3298" s="60"/>
      <c r="M3298" s="60"/>
      <c r="N3298" s="60"/>
      <c r="O3298" s="60"/>
      <c r="P3298" s="60"/>
      <c r="Q3298" s="60"/>
      <c r="R3298" s="334">
        <v>10504</v>
      </c>
      <c r="S3298" s="319" t="s">
        <v>376</v>
      </c>
      <c r="BE3298" s="60"/>
      <c r="BR3298" s="60"/>
      <c r="BX3298" s="151"/>
      <c r="CB3298" s="151"/>
      <c r="CM3298" s="151"/>
      <c r="CO3298" s="151"/>
      <c r="CT3298" s="151"/>
      <c r="CY3298" s="151"/>
    </row>
    <row r="3299" spans="1:103" x14ac:dyDescent="0.2">
      <c r="A3299" s="60"/>
      <c r="B3299" s="60"/>
      <c r="C3299" s="60"/>
      <c r="D3299" s="60"/>
      <c r="E3299" s="60"/>
      <c r="F3299" s="60"/>
      <c r="G3299" s="60"/>
      <c r="H3299" s="60"/>
      <c r="I3299" s="60"/>
      <c r="J3299" s="60"/>
      <c r="K3299" s="60"/>
      <c r="L3299" s="60"/>
      <c r="M3299" s="60"/>
      <c r="N3299" s="60"/>
      <c r="O3299" s="60"/>
      <c r="P3299" s="60"/>
      <c r="Q3299" s="60"/>
      <c r="R3299" s="334">
        <v>10505</v>
      </c>
      <c r="S3299" s="319" t="s">
        <v>359</v>
      </c>
      <c r="BE3299" s="60"/>
      <c r="BR3299" s="60"/>
      <c r="BX3299" s="151"/>
      <c r="CB3299" s="151"/>
      <c r="CM3299" s="151"/>
      <c r="CO3299" s="151"/>
      <c r="CT3299" s="151"/>
      <c r="CY3299" s="151"/>
    </row>
    <row r="3300" spans="1:103" x14ac:dyDescent="0.2">
      <c r="A3300" s="60"/>
      <c r="B3300" s="60"/>
      <c r="C3300" s="60"/>
      <c r="D3300" s="60"/>
      <c r="E3300" s="60"/>
      <c r="F3300" s="60"/>
      <c r="G3300" s="60"/>
      <c r="H3300" s="60"/>
      <c r="I3300" s="60"/>
      <c r="J3300" s="60"/>
      <c r="K3300" s="60"/>
      <c r="L3300" s="60"/>
      <c r="M3300" s="60"/>
      <c r="N3300" s="60"/>
      <c r="O3300" s="60"/>
      <c r="P3300" s="60"/>
      <c r="Q3300" s="60"/>
      <c r="R3300" s="334">
        <v>10506</v>
      </c>
      <c r="S3300" s="319" t="s">
        <v>376</v>
      </c>
      <c r="BE3300" s="60"/>
      <c r="BR3300" s="60"/>
      <c r="BX3300" s="151"/>
      <c r="CB3300" s="151"/>
      <c r="CM3300" s="151"/>
      <c r="CO3300" s="151"/>
      <c r="CT3300" s="151"/>
      <c r="CY3300" s="151"/>
    </row>
    <row r="3301" spans="1:103" x14ac:dyDescent="0.2">
      <c r="A3301" s="60"/>
      <c r="B3301" s="60"/>
      <c r="C3301" s="60"/>
      <c r="D3301" s="60"/>
      <c r="E3301" s="60"/>
      <c r="F3301" s="60"/>
      <c r="G3301" s="60"/>
      <c r="H3301" s="60"/>
      <c r="I3301" s="60"/>
      <c r="J3301" s="60"/>
      <c r="K3301" s="60"/>
      <c r="L3301" s="60"/>
      <c r="M3301" s="60"/>
      <c r="N3301" s="60"/>
      <c r="O3301" s="60"/>
      <c r="P3301" s="60"/>
      <c r="Q3301" s="60"/>
      <c r="R3301" s="334">
        <v>10507</v>
      </c>
      <c r="S3301" s="319" t="s">
        <v>376</v>
      </c>
      <c r="BE3301" s="60"/>
      <c r="BR3301" s="60"/>
      <c r="BX3301" s="151"/>
      <c r="CB3301" s="151"/>
      <c r="CM3301" s="151"/>
      <c r="CO3301" s="151"/>
      <c r="CT3301" s="151"/>
      <c r="CY3301" s="151"/>
    </row>
    <row r="3302" spans="1:103" x14ac:dyDescent="0.2">
      <c r="A3302" s="60"/>
      <c r="B3302" s="60"/>
      <c r="C3302" s="60"/>
      <c r="D3302" s="60"/>
      <c r="E3302" s="60"/>
      <c r="F3302" s="60"/>
      <c r="G3302" s="60"/>
      <c r="H3302" s="60"/>
      <c r="I3302" s="60"/>
      <c r="J3302" s="60"/>
      <c r="K3302" s="60"/>
      <c r="L3302" s="60"/>
      <c r="M3302" s="60"/>
      <c r="N3302" s="60"/>
      <c r="O3302" s="60"/>
      <c r="P3302" s="60"/>
      <c r="Q3302" s="60"/>
      <c r="R3302" s="334">
        <v>10509</v>
      </c>
      <c r="S3302" s="319" t="s">
        <v>359</v>
      </c>
      <c r="BE3302" s="60"/>
      <c r="BR3302" s="60"/>
      <c r="BX3302" s="151"/>
      <c r="CB3302" s="151"/>
      <c r="CM3302" s="151"/>
      <c r="CO3302" s="151"/>
      <c r="CT3302" s="151"/>
      <c r="CY3302" s="151"/>
    </row>
    <row r="3303" spans="1:103" x14ac:dyDescent="0.2">
      <c r="A3303" s="60"/>
      <c r="B3303" s="60"/>
      <c r="C3303" s="60"/>
      <c r="D3303" s="60"/>
      <c r="E3303" s="60"/>
      <c r="F3303" s="60"/>
      <c r="G3303" s="60"/>
      <c r="H3303" s="60"/>
      <c r="I3303" s="60"/>
      <c r="J3303" s="60"/>
      <c r="K3303" s="60"/>
      <c r="L3303" s="60"/>
      <c r="M3303" s="60"/>
      <c r="N3303" s="60"/>
      <c r="O3303" s="60"/>
      <c r="P3303" s="60"/>
      <c r="Q3303" s="60"/>
      <c r="R3303" s="334">
        <v>10510</v>
      </c>
      <c r="S3303" s="319" t="s">
        <v>376</v>
      </c>
      <c r="BE3303" s="60"/>
      <c r="BR3303" s="60"/>
      <c r="BX3303" s="151"/>
      <c r="CB3303" s="151"/>
      <c r="CM3303" s="151"/>
      <c r="CO3303" s="151"/>
      <c r="CT3303" s="151"/>
      <c r="CY3303" s="151"/>
    </row>
    <row r="3304" spans="1:103" x14ac:dyDescent="0.2">
      <c r="A3304" s="60"/>
      <c r="B3304" s="60"/>
      <c r="C3304" s="60"/>
      <c r="D3304" s="60"/>
      <c r="E3304" s="60"/>
      <c r="F3304" s="60"/>
      <c r="G3304" s="60"/>
      <c r="H3304" s="60"/>
      <c r="I3304" s="60"/>
      <c r="J3304" s="60"/>
      <c r="K3304" s="60"/>
      <c r="L3304" s="60"/>
      <c r="M3304" s="60"/>
      <c r="N3304" s="60"/>
      <c r="O3304" s="60"/>
      <c r="P3304" s="60"/>
      <c r="Q3304" s="60"/>
      <c r="R3304" s="334">
        <v>10511</v>
      </c>
      <c r="S3304" s="319" t="s">
        <v>376</v>
      </c>
      <c r="BE3304" s="60"/>
      <c r="BR3304" s="60"/>
      <c r="BX3304" s="151"/>
      <c r="CB3304" s="151"/>
      <c r="CM3304" s="151"/>
      <c r="CO3304" s="151"/>
      <c r="CT3304" s="151"/>
      <c r="CY3304" s="151"/>
    </row>
    <row r="3305" spans="1:103" x14ac:dyDescent="0.2">
      <c r="A3305" s="60"/>
      <c r="B3305" s="60"/>
      <c r="C3305" s="60"/>
      <c r="D3305" s="60"/>
      <c r="E3305" s="60"/>
      <c r="F3305" s="60"/>
      <c r="G3305" s="60"/>
      <c r="H3305" s="60"/>
      <c r="I3305" s="60"/>
      <c r="J3305" s="60"/>
      <c r="K3305" s="60"/>
      <c r="L3305" s="60"/>
      <c r="M3305" s="60"/>
      <c r="N3305" s="60"/>
      <c r="O3305" s="60"/>
      <c r="P3305" s="60"/>
      <c r="Q3305" s="60"/>
      <c r="R3305" s="334">
        <v>10512</v>
      </c>
      <c r="S3305" s="319" t="s">
        <v>359</v>
      </c>
      <c r="BE3305" s="60"/>
      <c r="BR3305" s="60"/>
      <c r="BX3305" s="151"/>
      <c r="CB3305" s="151"/>
      <c r="CM3305" s="151"/>
      <c r="CO3305" s="151"/>
      <c r="CT3305" s="151"/>
      <c r="CY3305" s="151"/>
    </row>
    <row r="3306" spans="1:103" x14ac:dyDescent="0.2">
      <c r="A3306" s="60"/>
      <c r="B3306" s="60"/>
      <c r="C3306" s="60"/>
      <c r="D3306" s="60"/>
      <c r="E3306" s="60"/>
      <c r="F3306" s="60"/>
      <c r="G3306" s="60"/>
      <c r="H3306" s="60"/>
      <c r="I3306" s="60"/>
      <c r="J3306" s="60"/>
      <c r="K3306" s="60"/>
      <c r="L3306" s="60"/>
      <c r="M3306" s="60"/>
      <c r="N3306" s="60"/>
      <c r="O3306" s="60"/>
      <c r="P3306" s="60"/>
      <c r="Q3306" s="60"/>
      <c r="R3306" s="334">
        <v>10514</v>
      </c>
      <c r="S3306" s="319" t="s">
        <v>376</v>
      </c>
      <c r="BE3306" s="60"/>
      <c r="BR3306" s="60"/>
      <c r="BX3306" s="151"/>
      <c r="CB3306" s="151"/>
      <c r="CM3306" s="151"/>
      <c r="CO3306" s="151"/>
      <c r="CT3306" s="151"/>
      <c r="CY3306" s="151"/>
    </row>
    <row r="3307" spans="1:103" x14ac:dyDescent="0.2">
      <c r="A3307" s="60"/>
      <c r="B3307" s="60"/>
      <c r="C3307" s="60"/>
      <c r="D3307" s="60"/>
      <c r="E3307" s="60"/>
      <c r="F3307" s="60"/>
      <c r="G3307" s="60"/>
      <c r="H3307" s="60"/>
      <c r="I3307" s="60"/>
      <c r="J3307" s="60"/>
      <c r="K3307" s="60"/>
      <c r="L3307" s="60"/>
      <c r="M3307" s="60"/>
      <c r="N3307" s="60"/>
      <c r="O3307" s="60"/>
      <c r="P3307" s="60"/>
      <c r="Q3307" s="60"/>
      <c r="R3307" s="334">
        <v>10516</v>
      </c>
      <c r="S3307" s="319" t="s">
        <v>359</v>
      </c>
      <c r="BE3307" s="60"/>
      <c r="BR3307" s="60"/>
      <c r="BX3307" s="151"/>
      <c r="CB3307" s="151"/>
      <c r="CM3307" s="151"/>
      <c r="CO3307" s="151"/>
      <c r="CT3307" s="151"/>
      <c r="CY3307" s="151"/>
    </row>
    <row r="3308" spans="1:103" x14ac:dyDescent="0.2">
      <c r="A3308" s="60"/>
      <c r="B3308" s="60"/>
      <c r="C3308" s="60"/>
      <c r="D3308" s="60"/>
      <c r="E3308" s="60"/>
      <c r="F3308" s="60"/>
      <c r="G3308" s="60"/>
      <c r="H3308" s="60"/>
      <c r="I3308" s="60"/>
      <c r="J3308" s="60"/>
      <c r="K3308" s="60"/>
      <c r="L3308" s="60"/>
      <c r="M3308" s="60"/>
      <c r="N3308" s="60"/>
      <c r="O3308" s="60"/>
      <c r="P3308" s="60"/>
      <c r="Q3308" s="60"/>
      <c r="R3308" s="334">
        <v>10517</v>
      </c>
      <c r="S3308" s="319" t="s">
        <v>376</v>
      </c>
      <c r="BE3308" s="60"/>
      <c r="BR3308" s="60"/>
      <c r="BX3308" s="151"/>
      <c r="CB3308" s="151"/>
      <c r="CM3308" s="151"/>
      <c r="CO3308" s="151"/>
      <c r="CT3308" s="151"/>
      <c r="CY3308" s="151"/>
    </row>
    <row r="3309" spans="1:103" x14ac:dyDescent="0.2">
      <c r="A3309" s="60"/>
      <c r="B3309" s="60"/>
      <c r="C3309" s="60"/>
      <c r="D3309" s="60"/>
      <c r="E3309" s="60"/>
      <c r="F3309" s="60"/>
      <c r="G3309" s="60"/>
      <c r="H3309" s="60"/>
      <c r="I3309" s="60"/>
      <c r="J3309" s="60"/>
      <c r="K3309" s="60"/>
      <c r="L3309" s="60"/>
      <c r="M3309" s="60"/>
      <c r="N3309" s="60"/>
      <c r="O3309" s="60"/>
      <c r="P3309" s="60"/>
      <c r="Q3309" s="60"/>
      <c r="R3309" s="334">
        <v>10518</v>
      </c>
      <c r="S3309" s="319" t="s">
        <v>359</v>
      </c>
      <c r="BE3309" s="60"/>
      <c r="BR3309" s="60"/>
      <c r="BX3309" s="151"/>
      <c r="CB3309" s="151"/>
      <c r="CM3309" s="151"/>
      <c r="CO3309" s="151"/>
      <c r="CT3309" s="151"/>
      <c r="CY3309" s="151"/>
    </row>
    <row r="3310" spans="1:103" x14ac:dyDescent="0.2">
      <c r="A3310" s="60"/>
      <c r="B3310" s="60"/>
      <c r="C3310" s="60"/>
      <c r="D3310" s="60"/>
      <c r="E3310" s="60"/>
      <c r="F3310" s="60"/>
      <c r="G3310" s="60"/>
      <c r="H3310" s="60"/>
      <c r="I3310" s="60"/>
      <c r="J3310" s="60"/>
      <c r="K3310" s="60"/>
      <c r="L3310" s="60"/>
      <c r="M3310" s="60"/>
      <c r="N3310" s="60"/>
      <c r="O3310" s="60"/>
      <c r="P3310" s="60"/>
      <c r="Q3310" s="60"/>
      <c r="R3310" s="334">
        <v>10519</v>
      </c>
      <c r="S3310" s="319" t="s">
        <v>359</v>
      </c>
      <c r="BE3310" s="60"/>
      <c r="BR3310" s="60"/>
      <c r="BX3310" s="151"/>
      <c r="CB3310" s="151"/>
      <c r="CM3310" s="151"/>
      <c r="CO3310" s="151"/>
      <c r="CT3310" s="151"/>
      <c r="CY3310" s="151"/>
    </row>
    <row r="3311" spans="1:103" x14ac:dyDescent="0.2">
      <c r="A3311" s="60"/>
      <c r="B3311" s="60"/>
      <c r="C3311" s="60"/>
      <c r="D3311" s="60"/>
      <c r="E3311" s="60"/>
      <c r="F3311" s="60"/>
      <c r="G3311" s="60"/>
      <c r="H3311" s="60"/>
      <c r="I3311" s="60"/>
      <c r="J3311" s="60"/>
      <c r="K3311" s="60"/>
      <c r="L3311" s="60"/>
      <c r="M3311" s="60"/>
      <c r="N3311" s="60"/>
      <c r="O3311" s="60"/>
      <c r="P3311" s="60"/>
      <c r="Q3311" s="60"/>
      <c r="R3311" s="334">
        <v>10520</v>
      </c>
      <c r="S3311" s="319" t="s">
        <v>376</v>
      </c>
      <c r="BE3311" s="60"/>
      <c r="BR3311" s="60"/>
      <c r="BX3311" s="151"/>
      <c r="CB3311" s="151"/>
      <c r="CM3311" s="151"/>
      <c r="CO3311" s="151"/>
      <c r="CT3311" s="151"/>
      <c r="CY3311" s="151"/>
    </row>
    <row r="3312" spans="1:103" x14ac:dyDescent="0.2">
      <c r="A3312" s="60"/>
      <c r="B3312" s="60"/>
      <c r="C3312" s="60"/>
      <c r="D3312" s="60"/>
      <c r="E3312" s="60"/>
      <c r="F3312" s="60"/>
      <c r="G3312" s="60"/>
      <c r="H3312" s="60"/>
      <c r="I3312" s="60"/>
      <c r="J3312" s="60"/>
      <c r="K3312" s="60"/>
      <c r="L3312" s="60"/>
      <c r="M3312" s="60"/>
      <c r="N3312" s="60"/>
      <c r="O3312" s="60"/>
      <c r="P3312" s="60"/>
      <c r="Q3312" s="60"/>
      <c r="R3312" s="334">
        <v>10521</v>
      </c>
      <c r="S3312" s="319" t="s">
        <v>376</v>
      </c>
      <c r="BE3312" s="60"/>
      <c r="BR3312" s="60"/>
      <c r="BX3312" s="151"/>
      <c r="CB3312" s="151"/>
      <c r="CM3312" s="151"/>
      <c r="CO3312" s="151"/>
      <c r="CT3312" s="151"/>
      <c r="CY3312" s="151"/>
    </row>
    <row r="3313" spans="1:103" x14ac:dyDescent="0.2">
      <c r="A3313" s="60"/>
      <c r="B3313" s="60"/>
      <c r="C3313" s="60"/>
      <c r="D3313" s="60"/>
      <c r="E3313" s="60"/>
      <c r="F3313" s="60"/>
      <c r="G3313" s="60"/>
      <c r="H3313" s="60"/>
      <c r="I3313" s="60"/>
      <c r="J3313" s="60"/>
      <c r="K3313" s="60"/>
      <c r="L3313" s="60"/>
      <c r="M3313" s="60"/>
      <c r="N3313" s="60"/>
      <c r="O3313" s="60"/>
      <c r="P3313" s="60"/>
      <c r="Q3313" s="60"/>
      <c r="R3313" s="334">
        <v>10522</v>
      </c>
      <c r="S3313" s="319" t="s">
        <v>376</v>
      </c>
      <c r="BE3313" s="60"/>
      <c r="BR3313" s="60"/>
      <c r="BX3313" s="151"/>
      <c r="CB3313" s="151"/>
      <c r="CM3313" s="151"/>
      <c r="CO3313" s="151"/>
      <c r="CT3313" s="151"/>
      <c r="CY3313" s="151"/>
    </row>
    <row r="3314" spans="1:103" x14ac:dyDescent="0.2">
      <c r="A3314" s="60"/>
      <c r="B3314" s="60"/>
      <c r="C3314" s="60"/>
      <c r="D3314" s="60"/>
      <c r="E3314" s="60"/>
      <c r="F3314" s="60"/>
      <c r="G3314" s="60"/>
      <c r="H3314" s="60"/>
      <c r="I3314" s="60"/>
      <c r="J3314" s="60"/>
      <c r="K3314" s="60"/>
      <c r="L3314" s="60"/>
      <c r="M3314" s="60"/>
      <c r="N3314" s="60"/>
      <c r="O3314" s="60"/>
      <c r="P3314" s="60"/>
      <c r="Q3314" s="60"/>
      <c r="R3314" s="334">
        <v>10523</v>
      </c>
      <c r="S3314" s="319" t="s">
        <v>376</v>
      </c>
      <c r="BE3314" s="60"/>
      <c r="BR3314" s="60"/>
      <c r="BX3314" s="151"/>
      <c r="CB3314" s="151"/>
      <c r="CM3314" s="151"/>
      <c r="CO3314" s="151"/>
      <c r="CT3314" s="151"/>
      <c r="CY3314" s="151"/>
    </row>
    <row r="3315" spans="1:103" x14ac:dyDescent="0.2">
      <c r="A3315" s="60"/>
      <c r="B3315" s="60"/>
      <c r="C3315" s="60"/>
      <c r="D3315" s="60"/>
      <c r="E3315" s="60"/>
      <c r="F3315" s="60"/>
      <c r="G3315" s="60"/>
      <c r="H3315" s="60"/>
      <c r="I3315" s="60"/>
      <c r="J3315" s="60"/>
      <c r="K3315" s="60"/>
      <c r="L3315" s="60"/>
      <c r="M3315" s="60"/>
      <c r="N3315" s="60"/>
      <c r="O3315" s="60"/>
      <c r="P3315" s="60"/>
      <c r="Q3315" s="60"/>
      <c r="R3315" s="334">
        <v>10524</v>
      </c>
      <c r="S3315" s="319" t="s">
        <v>359</v>
      </c>
      <c r="BE3315" s="60"/>
      <c r="BR3315" s="60"/>
      <c r="BX3315" s="151"/>
      <c r="CB3315" s="151"/>
      <c r="CM3315" s="151"/>
      <c r="CO3315" s="151"/>
      <c r="CT3315" s="151"/>
      <c r="CY3315" s="151"/>
    </row>
    <row r="3316" spans="1:103" x14ac:dyDescent="0.2">
      <c r="A3316" s="60"/>
      <c r="B3316" s="60"/>
      <c r="C3316" s="60"/>
      <c r="D3316" s="60"/>
      <c r="E3316" s="60"/>
      <c r="F3316" s="60"/>
      <c r="G3316" s="60"/>
      <c r="H3316" s="60"/>
      <c r="I3316" s="60"/>
      <c r="J3316" s="60"/>
      <c r="K3316" s="60"/>
      <c r="L3316" s="60"/>
      <c r="M3316" s="60"/>
      <c r="N3316" s="60"/>
      <c r="O3316" s="60"/>
      <c r="P3316" s="60"/>
      <c r="Q3316" s="60"/>
      <c r="R3316" s="334">
        <v>10526</v>
      </c>
      <c r="S3316" s="319" t="s">
        <v>359</v>
      </c>
      <c r="BE3316" s="60"/>
      <c r="BR3316" s="60"/>
      <c r="BX3316" s="151"/>
      <c r="CB3316" s="151"/>
      <c r="CM3316" s="151"/>
      <c r="CO3316" s="151"/>
      <c r="CT3316" s="151"/>
      <c r="CY3316" s="151"/>
    </row>
    <row r="3317" spans="1:103" x14ac:dyDescent="0.2">
      <c r="A3317" s="60"/>
      <c r="B3317" s="60"/>
      <c r="C3317" s="60"/>
      <c r="D3317" s="60"/>
      <c r="E3317" s="60"/>
      <c r="F3317" s="60"/>
      <c r="G3317" s="60"/>
      <c r="H3317" s="60"/>
      <c r="I3317" s="60"/>
      <c r="J3317" s="60"/>
      <c r="K3317" s="60"/>
      <c r="L3317" s="60"/>
      <c r="M3317" s="60"/>
      <c r="N3317" s="60"/>
      <c r="O3317" s="60"/>
      <c r="P3317" s="60"/>
      <c r="Q3317" s="60"/>
      <c r="R3317" s="334">
        <v>10527</v>
      </c>
      <c r="S3317" s="319" t="s">
        <v>359</v>
      </c>
      <c r="BE3317" s="60"/>
      <c r="BR3317" s="60"/>
      <c r="BX3317" s="151"/>
      <c r="CB3317" s="151"/>
      <c r="CM3317" s="151"/>
      <c r="CO3317" s="151"/>
      <c r="CT3317" s="151"/>
      <c r="CY3317" s="151"/>
    </row>
    <row r="3318" spans="1:103" x14ac:dyDescent="0.2">
      <c r="A3318" s="60"/>
      <c r="B3318" s="60"/>
      <c r="C3318" s="60"/>
      <c r="D3318" s="60"/>
      <c r="E3318" s="60"/>
      <c r="F3318" s="60"/>
      <c r="G3318" s="60"/>
      <c r="H3318" s="60"/>
      <c r="I3318" s="60"/>
      <c r="J3318" s="60"/>
      <c r="K3318" s="60"/>
      <c r="L3318" s="60"/>
      <c r="M3318" s="60"/>
      <c r="N3318" s="60"/>
      <c r="O3318" s="60"/>
      <c r="P3318" s="60"/>
      <c r="Q3318" s="60"/>
      <c r="R3318" s="334">
        <v>10528</v>
      </c>
      <c r="S3318" s="319" t="s">
        <v>376</v>
      </c>
      <c r="BE3318" s="60"/>
      <c r="BR3318" s="60"/>
      <c r="BX3318" s="151"/>
      <c r="CB3318" s="151"/>
      <c r="CM3318" s="151"/>
      <c r="CO3318" s="151"/>
      <c r="CT3318" s="151"/>
      <c r="CY3318" s="151"/>
    </row>
    <row r="3319" spans="1:103" x14ac:dyDescent="0.2">
      <c r="A3319" s="60"/>
      <c r="B3319" s="60"/>
      <c r="C3319" s="60"/>
      <c r="D3319" s="60"/>
      <c r="E3319" s="60"/>
      <c r="F3319" s="60"/>
      <c r="G3319" s="60"/>
      <c r="H3319" s="60"/>
      <c r="I3319" s="60"/>
      <c r="J3319" s="60"/>
      <c r="K3319" s="60"/>
      <c r="L3319" s="60"/>
      <c r="M3319" s="60"/>
      <c r="N3319" s="60"/>
      <c r="O3319" s="60"/>
      <c r="P3319" s="60"/>
      <c r="Q3319" s="60"/>
      <c r="R3319" s="334">
        <v>10530</v>
      </c>
      <c r="S3319" s="319" t="s">
        <v>376</v>
      </c>
      <c r="BE3319" s="60"/>
      <c r="BR3319" s="60"/>
      <c r="BX3319" s="151"/>
      <c r="CB3319" s="151"/>
      <c r="CM3319" s="151"/>
      <c r="CO3319" s="151"/>
      <c r="CT3319" s="151"/>
      <c r="CY3319" s="151"/>
    </row>
    <row r="3320" spans="1:103" x14ac:dyDescent="0.2">
      <c r="A3320" s="60"/>
      <c r="B3320" s="60"/>
      <c r="C3320" s="60"/>
      <c r="D3320" s="60"/>
      <c r="E3320" s="60"/>
      <c r="F3320" s="60"/>
      <c r="G3320" s="60"/>
      <c r="H3320" s="60"/>
      <c r="I3320" s="60"/>
      <c r="J3320" s="60"/>
      <c r="K3320" s="60"/>
      <c r="L3320" s="60"/>
      <c r="M3320" s="60"/>
      <c r="N3320" s="60"/>
      <c r="O3320" s="60"/>
      <c r="P3320" s="60"/>
      <c r="Q3320" s="60"/>
      <c r="R3320" s="334">
        <v>10532</v>
      </c>
      <c r="S3320" s="319" t="s">
        <v>376</v>
      </c>
      <c r="BE3320" s="60"/>
      <c r="BR3320" s="60"/>
      <c r="BX3320" s="151"/>
      <c r="CB3320" s="151"/>
      <c r="CM3320" s="151"/>
      <c r="CO3320" s="151"/>
      <c r="CT3320" s="151"/>
      <c r="CY3320" s="151"/>
    </row>
    <row r="3321" spans="1:103" x14ac:dyDescent="0.2">
      <c r="A3321" s="60"/>
      <c r="B3321" s="60"/>
      <c r="C3321" s="60"/>
      <c r="D3321" s="60"/>
      <c r="E3321" s="60"/>
      <c r="F3321" s="60"/>
      <c r="G3321" s="60"/>
      <c r="H3321" s="60"/>
      <c r="I3321" s="60"/>
      <c r="J3321" s="60"/>
      <c r="K3321" s="60"/>
      <c r="L3321" s="60"/>
      <c r="M3321" s="60"/>
      <c r="N3321" s="60"/>
      <c r="O3321" s="60"/>
      <c r="P3321" s="60"/>
      <c r="Q3321" s="60"/>
      <c r="R3321" s="334">
        <v>10533</v>
      </c>
      <c r="S3321" s="319" t="s">
        <v>376</v>
      </c>
      <c r="BE3321" s="60"/>
      <c r="BR3321" s="60"/>
      <c r="BX3321" s="151"/>
      <c r="CB3321" s="151"/>
      <c r="CM3321" s="151"/>
      <c r="CO3321" s="151"/>
      <c r="CT3321" s="151"/>
      <c r="CY3321" s="151"/>
    </row>
    <row r="3322" spans="1:103" x14ac:dyDescent="0.2">
      <c r="A3322" s="60"/>
      <c r="B3322" s="60"/>
      <c r="C3322" s="60"/>
      <c r="D3322" s="60"/>
      <c r="E3322" s="60"/>
      <c r="F3322" s="60"/>
      <c r="G3322" s="60"/>
      <c r="H3322" s="60"/>
      <c r="I3322" s="60"/>
      <c r="J3322" s="60"/>
      <c r="K3322" s="60"/>
      <c r="L3322" s="60"/>
      <c r="M3322" s="60"/>
      <c r="N3322" s="60"/>
      <c r="O3322" s="60"/>
      <c r="P3322" s="60"/>
      <c r="Q3322" s="60"/>
      <c r="R3322" s="334">
        <v>10535</v>
      </c>
      <c r="S3322" s="319" t="s">
        <v>359</v>
      </c>
      <c r="BE3322" s="60"/>
      <c r="BR3322" s="60"/>
      <c r="BX3322" s="151"/>
      <c r="CB3322" s="151"/>
      <c r="CM3322" s="151"/>
      <c r="CO3322" s="151"/>
      <c r="CT3322" s="151"/>
      <c r="CY3322" s="151"/>
    </row>
    <row r="3323" spans="1:103" x14ac:dyDescent="0.2">
      <c r="A3323" s="60"/>
      <c r="B3323" s="60"/>
      <c r="C3323" s="60"/>
      <c r="D3323" s="60"/>
      <c r="E3323" s="60"/>
      <c r="F3323" s="60"/>
      <c r="G3323" s="60"/>
      <c r="H3323" s="60"/>
      <c r="I3323" s="60"/>
      <c r="J3323" s="60"/>
      <c r="K3323" s="60"/>
      <c r="L3323" s="60"/>
      <c r="M3323" s="60"/>
      <c r="N3323" s="60"/>
      <c r="O3323" s="60"/>
      <c r="P3323" s="60"/>
      <c r="Q3323" s="60"/>
      <c r="R3323" s="334">
        <v>10536</v>
      </c>
      <c r="S3323" s="319" t="s">
        <v>359</v>
      </c>
      <c r="BE3323" s="60"/>
      <c r="BR3323" s="60"/>
      <c r="BX3323" s="151"/>
      <c r="CB3323" s="151"/>
      <c r="CM3323" s="151"/>
      <c r="CO3323" s="151"/>
      <c r="CT3323" s="151"/>
      <c r="CY3323" s="151"/>
    </row>
    <row r="3324" spans="1:103" x14ac:dyDescent="0.2">
      <c r="A3324" s="60"/>
      <c r="B3324" s="60"/>
      <c r="C3324" s="60"/>
      <c r="D3324" s="60"/>
      <c r="E3324" s="60"/>
      <c r="F3324" s="60"/>
      <c r="G3324" s="60"/>
      <c r="H3324" s="60"/>
      <c r="I3324" s="60"/>
      <c r="J3324" s="60"/>
      <c r="K3324" s="60"/>
      <c r="L3324" s="60"/>
      <c r="M3324" s="60"/>
      <c r="N3324" s="60"/>
      <c r="O3324" s="60"/>
      <c r="P3324" s="60"/>
      <c r="Q3324" s="60"/>
      <c r="R3324" s="334">
        <v>10537</v>
      </c>
      <c r="S3324" s="319" t="s">
        <v>359</v>
      </c>
      <c r="BE3324" s="60"/>
      <c r="BR3324" s="60"/>
      <c r="BX3324" s="151"/>
      <c r="CB3324" s="151"/>
      <c r="CM3324" s="151"/>
      <c r="CO3324" s="151"/>
      <c r="CT3324" s="151"/>
      <c r="CY3324" s="151"/>
    </row>
    <row r="3325" spans="1:103" x14ac:dyDescent="0.2">
      <c r="A3325" s="60"/>
      <c r="B3325" s="60"/>
      <c r="C3325" s="60"/>
      <c r="D3325" s="60"/>
      <c r="E3325" s="60"/>
      <c r="F3325" s="60"/>
      <c r="G3325" s="60"/>
      <c r="H3325" s="60"/>
      <c r="I3325" s="60"/>
      <c r="J3325" s="60"/>
      <c r="K3325" s="60"/>
      <c r="L3325" s="60"/>
      <c r="M3325" s="60"/>
      <c r="N3325" s="60"/>
      <c r="O3325" s="60"/>
      <c r="P3325" s="60"/>
      <c r="Q3325" s="60"/>
      <c r="R3325" s="334">
        <v>10538</v>
      </c>
      <c r="S3325" s="319" t="s">
        <v>376</v>
      </c>
      <c r="BE3325" s="60"/>
      <c r="BR3325" s="60"/>
      <c r="BX3325" s="151"/>
      <c r="CB3325" s="151"/>
      <c r="CM3325" s="151"/>
      <c r="CO3325" s="151"/>
      <c r="CT3325" s="151"/>
      <c r="CY3325" s="151"/>
    </row>
    <row r="3326" spans="1:103" x14ac:dyDescent="0.2">
      <c r="A3326" s="60"/>
      <c r="B3326" s="60"/>
      <c r="C3326" s="60"/>
      <c r="D3326" s="60"/>
      <c r="E3326" s="60"/>
      <c r="F3326" s="60"/>
      <c r="G3326" s="60"/>
      <c r="H3326" s="60"/>
      <c r="I3326" s="60"/>
      <c r="J3326" s="60"/>
      <c r="K3326" s="60"/>
      <c r="L3326" s="60"/>
      <c r="M3326" s="60"/>
      <c r="N3326" s="60"/>
      <c r="O3326" s="60"/>
      <c r="P3326" s="60"/>
      <c r="Q3326" s="60"/>
      <c r="R3326" s="334">
        <v>10540</v>
      </c>
      <c r="S3326" s="319" t="s">
        <v>359</v>
      </c>
      <c r="BE3326" s="60"/>
      <c r="BR3326" s="60"/>
      <c r="BX3326" s="151"/>
      <c r="CB3326" s="151"/>
      <c r="CM3326" s="151"/>
      <c r="CO3326" s="151"/>
      <c r="CT3326" s="151"/>
      <c r="CY3326" s="151"/>
    </row>
    <row r="3327" spans="1:103" x14ac:dyDescent="0.2">
      <c r="A3327" s="60"/>
      <c r="B3327" s="60"/>
      <c r="C3327" s="60"/>
      <c r="D3327" s="60"/>
      <c r="E3327" s="60"/>
      <c r="F3327" s="60"/>
      <c r="G3327" s="60"/>
      <c r="H3327" s="60"/>
      <c r="I3327" s="60"/>
      <c r="J3327" s="60"/>
      <c r="K3327" s="60"/>
      <c r="L3327" s="60"/>
      <c r="M3327" s="60"/>
      <c r="N3327" s="60"/>
      <c r="O3327" s="60"/>
      <c r="P3327" s="60"/>
      <c r="Q3327" s="60"/>
      <c r="R3327" s="334">
        <v>10541</v>
      </c>
      <c r="S3327" s="319" t="s">
        <v>359</v>
      </c>
      <c r="BE3327" s="60"/>
      <c r="BR3327" s="60"/>
      <c r="BX3327" s="151"/>
      <c r="CB3327" s="151"/>
      <c r="CM3327" s="151"/>
      <c r="CO3327" s="151"/>
      <c r="CT3327" s="151"/>
      <c r="CY3327" s="151"/>
    </row>
    <row r="3328" spans="1:103" x14ac:dyDescent="0.2">
      <c r="A3328" s="60"/>
      <c r="B3328" s="60"/>
      <c r="C3328" s="60"/>
      <c r="D3328" s="60"/>
      <c r="E3328" s="60"/>
      <c r="F3328" s="60"/>
      <c r="G3328" s="60"/>
      <c r="H3328" s="60"/>
      <c r="I3328" s="60"/>
      <c r="J3328" s="60"/>
      <c r="K3328" s="60"/>
      <c r="L3328" s="60"/>
      <c r="M3328" s="60"/>
      <c r="N3328" s="60"/>
      <c r="O3328" s="60"/>
      <c r="P3328" s="60"/>
      <c r="Q3328" s="60"/>
      <c r="R3328" s="334">
        <v>10542</v>
      </c>
      <c r="S3328" s="319" t="s">
        <v>359</v>
      </c>
      <c r="BE3328" s="60"/>
      <c r="BR3328" s="60"/>
      <c r="BX3328" s="151"/>
      <c r="CB3328" s="151"/>
      <c r="CM3328" s="151"/>
      <c r="CO3328" s="151"/>
      <c r="CT3328" s="151"/>
      <c r="CY3328" s="151"/>
    </row>
    <row r="3329" spans="1:103" x14ac:dyDescent="0.2">
      <c r="A3329" s="60"/>
      <c r="B3329" s="60"/>
      <c r="C3329" s="60"/>
      <c r="D3329" s="60"/>
      <c r="E3329" s="60"/>
      <c r="F3329" s="60"/>
      <c r="G3329" s="60"/>
      <c r="H3329" s="60"/>
      <c r="I3329" s="60"/>
      <c r="J3329" s="60"/>
      <c r="K3329" s="60"/>
      <c r="L3329" s="60"/>
      <c r="M3329" s="60"/>
      <c r="N3329" s="60"/>
      <c r="O3329" s="60"/>
      <c r="P3329" s="60"/>
      <c r="Q3329" s="60"/>
      <c r="R3329" s="334">
        <v>10543</v>
      </c>
      <c r="S3329" s="319" t="s">
        <v>376</v>
      </c>
      <c r="BE3329" s="60"/>
      <c r="BR3329" s="60"/>
      <c r="BX3329" s="151"/>
      <c r="CB3329" s="151"/>
      <c r="CM3329" s="151"/>
      <c r="CO3329" s="151"/>
      <c r="CT3329" s="151"/>
      <c r="CY3329" s="151"/>
    </row>
    <row r="3330" spans="1:103" x14ac:dyDescent="0.2">
      <c r="A3330" s="60"/>
      <c r="B3330" s="60"/>
      <c r="C3330" s="60"/>
      <c r="D3330" s="60"/>
      <c r="E3330" s="60"/>
      <c r="F3330" s="60"/>
      <c r="G3330" s="60"/>
      <c r="H3330" s="60"/>
      <c r="I3330" s="60"/>
      <c r="J3330" s="60"/>
      <c r="K3330" s="60"/>
      <c r="L3330" s="60"/>
      <c r="M3330" s="60"/>
      <c r="N3330" s="60"/>
      <c r="O3330" s="60"/>
      <c r="P3330" s="60"/>
      <c r="Q3330" s="60"/>
      <c r="R3330" s="334">
        <v>10545</v>
      </c>
      <c r="S3330" s="319" t="s">
        <v>376</v>
      </c>
      <c r="BE3330" s="60"/>
      <c r="BR3330" s="60"/>
      <c r="BX3330" s="151"/>
      <c r="CB3330" s="151"/>
      <c r="CM3330" s="151"/>
      <c r="CO3330" s="151"/>
      <c r="CT3330" s="151"/>
      <c r="CY3330" s="151"/>
    </row>
    <row r="3331" spans="1:103" x14ac:dyDescent="0.2">
      <c r="A3331" s="60"/>
      <c r="B3331" s="60"/>
      <c r="C3331" s="60"/>
      <c r="D3331" s="60"/>
      <c r="E3331" s="60"/>
      <c r="F3331" s="60"/>
      <c r="G3331" s="60"/>
      <c r="H3331" s="60"/>
      <c r="I3331" s="60"/>
      <c r="J3331" s="60"/>
      <c r="K3331" s="60"/>
      <c r="L3331" s="60"/>
      <c r="M3331" s="60"/>
      <c r="N3331" s="60"/>
      <c r="O3331" s="60"/>
      <c r="P3331" s="60"/>
      <c r="Q3331" s="60"/>
      <c r="R3331" s="334">
        <v>10546</v>
      </c>
      <c r="S3331" s="319" t="s">
        <v>376</v>
      </c>
      <c r="BE3331" s="60"/>
      <c r="BR3331" s="60"/>
      <c r="BX3331" s="151"/>
      <c r="CB3331" s="151"/>
      <c r="CM3331" s="151"/>
      <c r="CO3331" s="151"/>
      <c r="CT3331" s="151"/>
      <c r="CY3331" s="151"/>
    </row>
    <row r="3332" spans="1:103" x14ac:dyDescent="0.2">
      <c r="A3332" s="60"/>
      <c r="B3332" s="60"/>
      <c r="C3332" s="60"/>
      <c r="D3332" s="60"/>
      <c r="E3332" s="60"/>
      <c r="F3332" s="60"/>
      <c r="G3332" s="60"/>
      <c r="H3332" s="60"/>
      <c r="I3332" s="60"/>
      <c r="J3332" s="60"/>
      <c r="K3332" s="60"/>
      <c r="L3332" s="60"/>
      <c r="M3332" s="60"/>
      <c r="N3332" s="60"/>
      <c r="O3332" s="60"/>
      <c r="P3332" s="60"/>
      <c r="Q3332" s="60"/>
      <c r="R3332" s="334">
        <v>10547</v>
      </c>
      <c r="S3332" s="319" t="s">
        <v>376</v>
      </c>
      <c r="BE3332" s="60"/>
      <c r="BR3332" s="60"/>
      <c r="BX3332" s="151"/>
      <c r="CB3332" s="151"/>
      <c r="CM3332" s="151"/>
      <c r="CO3332" s="151"/>
      <c r="CT3332" s="151"/>
      <c r="CY3332" s="151"/>
    </row>
    <row r="3333" spans="1:103" x14ac:dyDescent="0.2">
      <c r="A3333" s="60"/>
      <c r="B3333" s="60"/>
      <c r="C3333" s="60"/>
      <c r="D3333" s="60"/>
      <c r="E3333" s="60"/>
      <c r="F3333" s="60"/>
      <c r="G3333" s="60"/>
      <c r="H3333" s="60"/>
      <c r="I3333" s="60"/>
      <c r="J3333" s="60"/>
      <c r="K3333" s="60"/>
      <c r="L3333" s="60"/>
      <c r="M3333" s="60"/>
      <c r="N3333" s="60"/>
      <c r="O3333" s="60"/>
      <c r="P3333" s="60"/>
      <c r="Q3333" s="60"/>
      <c r="R3333" s="334">
        <v>10548</v>
      </c>
      <c r="S3333" s="319" t="s">
        <v>376</v>
      </c>
      <c r="BE3333" s="60"/>
      <c r="BR3333" s="60"/>
      <c r="BX3333" s="151"/>
      <c r="CB3333" s="151"/>
      <c r="CM3333" s="151"/>
      <c r="CO3333" s="151"/>
      <c r="CT3333" s="151"/>
      <c r="CY3333" s="151"/>
    </row>
    <row r="3334" spans="1:103" x14ac:dyDescent="0.2">
      <c r="A3334" s="60"/>
      <c r="B3334" s="60"/>
      <c r="C3334" s="60"/>
      <c r="D3334" s="60"/>
      <c r="E3334" s="60"/>
      <c r="F3334" s="60"/>
      <c r="G3334" s="60"/>
      <c r="H3334" s="60"/>
      <c r="I3334" s="60"/>
      <c r="J3334" s="60"/>
      <c r="K3334" s="60"/>
      <c r="L3334" s="60"/>
      <c r="M3334" s="60"/>
      <c r="N3334" s="60"/>
      <c r="O3334" s="60"/>
      <c r="P3334" s="60"/>
      <c r="Q3334" s="60"/>
      <c r="R3334" s="334">
        <v>10549</v>
      </c>
      <c r="S3334" s="319" t="s">
        <v>376</v>
      </c>
      <c r="BE3334" s="60"/>
      <c r="BR3334" s="60"/>
      <c r="BX3334" s="151"/>
      <c r="CB3334" s="151"/>
      <c r="CM3334" s="151"/>
      <c r="CO3334" s="151"/>
      <c r="CT3334" s="151"/>
      <c r="CY3334" s="151"/>
    </row>
    <row r="3335" spans="1:103" x14ac:dyDescent="0.2">
      <c r="A3335" s="60"/>
      <c r="B3335" s="60"/>
      <c r="C3335" s="60"/>
      <c r="D3335" s="60"/>
      <c r="E3335" s="60"/>
      <c r="F3335" s="60"/>
      <c r="G3335" s="60"/>
      <c r="H3335" s="60"/>
      <c r="I3335" s="60"/>
      <c r="J3335" s="60"/>
      <c r="K3335" s="60"/>
      <c r="L3335" s="60"/>
      <c r="M3335" s="60"/>
      <c r="N3335" s="60"/>
      <c r="O3335" s="60"/>
      <c r="P3335" s="60"/>
      <c r="Q3335" s="60"/>
      <c r="R3335" s="334">
        <v>10550</v>
      </c>
      <c r="S3335" s="319" t="s">
        <v>376</v>
      </c>
      <c r="BE3335" s="60"/>
      <c r="BR3335" s="60"/>
      <c r="BX3335" s="151"/>
      <c r="CB3335" s="151"/>
      <c r="CM3335" s="151"/>
      <c r="CO3335" s="151"/>
      <c r="CT3335" s="151"/>
      <c r="CY3335" s="151"/>
    </row>
    <row r="3336" spans="1:103" x14ac:dyDescent="0.2">
      <c r="A3336" s="60"/>
      <c r="B3336" s="60"/>
      <c r="C3336" s="60"/>
      <c r="D3336" s="60"/>
      <c r="E3336" s="60"/>
      <c r="F3336" s="60"/>
      <c r="G3336" s="60"/>
      <c r="H3336" s="60"/>
      <c r="I3336" s="60"/>
      <c r="J3336" s="60"/>
      <c r="K3336" s="60"/>
      <c r="L3336" s="60"/>
      <c r="M3336" s="60"/>
      <c r="N3336" s="60"/>
      <c r="O3336" s="60"/>
      <c r="P3336" s="60"/>
      <c r="Q3336" s="60"/>
      <c r="R3336" s="334">
        <v>10551</v>
      </c>
      <c r="S3336" s="319" t="s">
        <v>376</v>
      </c>
      <c r="BE3336" s="60"/>
      <c r="BR3336" s="60"/>
      <c r="BX3336" s="151"/>
      <c r="CB3336" s="151"/>
      <c r="CM3336" s="151"/>
      <c r="CO3336" s="151"/>
      <c r="CT3336" s="151"/>
      <c r="CY3336" s="151"/>
    </row>
    <row r="3337" spans="1:103" x14ac:dyDescent="0.2">
      <c r="A3337" s="60"/>
      <c r="B3337" s="60"/>
      <c r="C3337" s="60"/>
      <c r="D3337" s="60"/>
      <c r="E3337" s="60"/>
      <c r="F3337" s="60"/>
      <c r="G3337" s="60"/>
      <c r="H3337" s="60"/>
      <c r="I3337" s="60"/>
      <c r="J3337" s="60"/>
      <c r="K3337" s="60"/>
      <c r="L3337" s="60"/>
      <c r="M3337" s="60"/>
      <c r="N3337" s="60"/>
      <c r="O3337" s="60"/>
      <c r="P3337" s="60"/>
      <c r="Q3337" s="60"/>
      <c r="R3337" s="334">
        <v>10552</v>
      </c>
      <c r="S3337" s="319" t="s">
        <v>376</v>
      </c>
      <c r="BE3337" s="60"/>
      <c r="BR3337" s="60"/>
      <c r="BX3337" s="151"/>
      <c r="CB3337" s="151"/>
      <c r="CM3337" s="151"/>
      <c r="CO3337" s="151"/>
      <c r="CT3337" s="151"/>
      <c r="CY3337" s="151"/>
    </row>
    <row r="3338" spans="1:103" x14ac:dyDescent="0.2">
      <c r="A3338" s="60"/>
      <c r="B3338" s="60"/>
      <c r="C3338" s="60"/>
      <c r="D3338" s="60"/>
      <c r="E3338" s="60"/>
      <c r="F3338" s="60"/>
      <c r="G3338" s="60"/>
      <c r="H3338" s="60"/>
      <c r="I3338" s="60"/>
      <c r="J3338" s="60"/>
      <c r="K3338" s="60"/>
      <c r="L3338" s="60"/>
      <c r="M3338" s="60"/>
      <c r="N3338" s="60"/>
      <c r="O3338" s="60"/>
      <c r="P3338" s="60"/>
      <c r="Q3338" s="60"/>
      <c r="R3338" s="334">
        <v>10553</v>
      </c>
      <c r="S3338" s="319" t="s">
        <v>376</v>
      </c>
      <c r="BE3338" s="60"/>
      <c r="BR3338" s="60"/>
      <c r="BX3338" s="151"/>
      <c r="CB3338" s="151"/>
      <c r="CM3338" s="151"/>
      <c r="CO3338" s="151"/>
      <c r="CT3338" s="151"/>
      <c r="CY3338" s="151"/>
    </row>
    <row r="3339" spans="1:103" x14ac:dyDescent="0.2">
      <c r="A3339" s="60"/>
      <c r="B3339" s="60"/>
      <c r="C3339" s="60"/>
      <c r="D3339" s="60"/>
      <c r="E3339" s="60"/>
      <c r="F3339" s="60"/>
      <c r="G3339" s="60"/>
      <c r="H3339" s="60"/>
      <c r="I3339" s="60"/>
      <c r="J3339" s="60"/>
      <c r="K3339" s="60"/>
      <c r="L3339" s="60"/>
      <c r="M3339" s="60"/>
      <c r="N3339" s="60"/>
      <c r="O3339" s="60"/>
      <c r="P3339" s="60"/>
      <c r="Q3339" s="60"/>
      <c r="R3339" s="334">
        <v>10560</v>
      </c>
      <c r="S3339" s="319" t="s">
        <v>359</v>
      </c>
      <c r="BE3339" s="60"/>
      <c r="BR3339" s="60"/>
      <c r="BX3339" s="151"/>
      <c r="CB3339" s="151"/>
      <c r="CM3339" s="151"/>
      <c r="CO3339" s="151"/>
      <c r="CT3339" s="151"/>
      <c r="CY3339" s="151"/>
    </row>
    <row r="3340" spans="1:103" x14ac:dyDescent="0.2">
      <c r="A3340" s="60"/>
      <c r="B3340" s="60"/>
      <c r="C3340" s="60"/>
      <c r="D3340" s="60"/>
      <c r="E3340" s="60"/>
      <c r="F3340" s="60"/>
      <c r="G3340" s="60"/>
      <c r="H3340" s="60"/>
      <c r="I3340" s="60"/>
      <c r="J3340" s="60"/>
      <c r="K3340" s="60"/>
      <c r="L3340" s="60"/>
      <c r="M3340" s="60"/>
      <c r="N3340" s="60"/>
      <c r="O3340" s="60"/>
      <c r="P3340" s="60"/>
      <c r="Q3340" s="60"/>
      <c r="R3340" s="334">
        <v>10562</v>
      </c>
      <c r="S3340" s="319" t="s">
        <v>376</v>
      </c>
      <c r="BE3340" s="60"/>
      <c r="BR3340" s="60"/>
      <c r="BX3340" s="151"/>
      <c r="CB3340" s="151"/>
      <c r="CM3340" s="151"/>
      <c r="CO3340" s="151"/>
      <c r="CT3340" s="151"/>
      <c r="CY3340" s="151"/>
    </row>
    <row r="3341" spans="1:103" x14ac:dyDescent="0.2">
      <c r="A3341" s="60"/>
      <c r="B3341" s="60"/>
      <c r="C3341" s="60"/>
      <c r="D3341" s="60"/>
      <c r="E3341" s="60"/>
      <c r="F3341" s="60"/>
      <c r="G3341" s="60"/>
      <c r="H3341" s="60"/>
      <c r="I3341" s="60"/>
      <c r="J3341" s="60"/>
      <c r="K3341" s="60"/>
      <c r="L3341" s="60"/>
      <c r="M3341" s="60"/>
      <c r="N3341" s="60"/>
      <c r="O3341" s="60"/>
      <c r="P3341" s="60"/>
      <c r="Q3341" s="60"/>
      <c r="R3341" s="334">
        <v>10566</v>
      </c>
      <c r="S3341" s="319" t="s">
        <v>376</v>
      </c>
      <c r="BE3341" s="60"/>
      <c r="BR3341" s="60"/>
      <c r="BX3341" s="151"/>
      <c r="CB3341" s="151"/>
      <c r="CM3341" s="151"/>
      <c r="CO3341" s="151"/>
      <c r="CT3341" s="151"/>
      <c r="CY3341" s="151"/>
    </row>
    <row r="3342" spans="1:103" x14ac:dyDescent="0.2">
      <c r="A3342" s="60"/>
      <c r="B3342" s="60"/>
      <c r="C3342" s="60"/>
      <c r="D3342" s="60"/>
      <c r="E3342" s="60"/>
      <c r="F3342" s="60"/>
      <c r="G3342" s="60"/>
      <c r="H3342" s="60"/>
      <c r="I3342" s="60"/>
      <c r="J3342" s="60"/>
      <c r="K3342" s="60"/>
      <c r="L3342" s="60"/>
      <c r="M3342" s="60"/>
      <c r="N3342" s="60"/>
      <c r="O3342" s="60"/>
      <c r="P3342" s="60"/>
      <c r="Q3342" s="60"/>
      <c r="R3342" s="334">
        <v>10567</v>
      </c>
      <c r="S3342" s="319" t="s">
        <v>376</v>
      </c>
      <c r="BE3342" s="60"/>
      <c r="BR3342" s="60"/>
      <c r="BX3342" s="151"/>
      <c r="CB3342" s="151"/>
      <c r="CM3342" s="151"/>
      <c r="CO3342" s="151"/>
      <c r="CT3342" s="151"/>
      <c r="CY3342" s="151"/>
    </row>
    <row r="3343" spans="1:103" x14ac:dyDescent="0.2">
      <c r="A3343" s="60"/>
      <c r="B3343" s="60"/>
      <c r="C3343" s="60"/>
      <c r="D3343" s="60"/>
      <c r="E3343" s="60"/>
      <c r="F3343" s="60"/>
      <c r="G3343" s="60"/>
      <c r="H3343" s="60"/>
      <c r="I3343" s="60"/>
      <c r="J3343" s="60"/>
      <c r="K3343" s="60"/>
      <c r="L3343" s="60"/>
      <c r="M3343" s="60"/>
      <c r="N3343" s="60"/>
      <c r="O3343" s="60"/>
      <c r="P3343" s="60"/>
      <c r="Q3343" s="60"/>
      <c r="R3343" s="334">
        <v>10570</v>
      </c>
      <c r="S3343" s="319" t="s">
        <v>376</v>
      </c>
      <c r="BE3343" s="60"/>
      <c r="BR3343" s="60"/>
      <c r="BX3343" s="151"/>
      <c r="CB3343" s="151"/>
      <c r="CM3343" s="151"/>
      <c r="CO3343" s="151"/>
      <c r="CT3343" s="151"/>
      <c r="CY3343" s="151"/>
    </row>
    <row r="3344" spans="1:103" x14ac:dyDescent="0.2">
      <c r="A3344" s="60"/>
      <c r="B3344" s="60"/>
      <c r="C3344" s="60"/>
      <c r="D3344" s="60"/>
      <c r="E3344" s="60"/>
      <c r="F3344" s="60"/>
      <c r="G3344" s="60"/>
      <c r="H3344" s="60"/>
      <c r="I3344" s="60"/>
      <c r="J3344" s="60"/>
      <c r="K3344" s="60"/>
      <c r="L3344" s="60"/>
      <c r="M3344" s="60"/>
      <c r="N3344" s="60"/>
      <c r="O3344" s="60"/>
      <c r="P3344" s="60"/>
      <c r="Q3344" s="60"/>
      <c r="R3344" s="334">
        <v>10573</v>
      </c>
      <c r="S3344" s="319" t="s">
        <v>376</v>
      </c>
      <c r="BE3344" s="60"/>
      <c r="BR3344" s="60"/>
      <c r="BX3344" s="151"/>
      <c r="CB3344" s="151"/>
      <c r="CM3344" s="151"/>
      <c r="CO3344" s="151"/>
      <c r="CT3344" s="151"/>
      <c r="CY3344" s="151"/>
    </row>
    <row r="3345" spans="1:103" x14ac:dyDescent="0.2">
      <c r="A3345" s="60"/>
      <c r="B3345" s="60"/>
      <c r="C3345" s="60"/>
      <c r="D3345" s="60"/>
      <c r="E3345" s="60"/>
      <c r="F3345" s="60"/>
      <c r="G3345" s="60"/>
      <c r="H3345" s="60"/>
      <c r="I3345" s="60"/>
      <c r="J3345" s="60"/>
      <c r="K3345" s="60"/>
      <c r="L3345" s="60"/>
      <c r="M3345" s="60"/>
      <c r="N3345" s="60"/>
      <c r="O3345" s="60"/>
      <c r="P3345" s="60"/>
      <c r="Q3345" s="60"/>
      <c r="R3345" s="334">
        <v>10576</v>
      </c>
      <c r="S3345" s="319" t="s">
        <v>359</v>
      </c>
      <c r="BE3345" s="60"/>
      <c r="BR3345" s="60"/>
      <c r="BX3345" s="151"/>
      <c r="CB3345" s="151"/>
      <c r="CM3345" s="151"/>
      <c r="CO3345" s="151"/>
      <c r="CT3345" s="151"/>
      <c r="CY3345" s="151"/>
    </row>
    <row r="3346" spans="1:103" x14ac:dyDescent="0.2">
      <c r="A3346" s="60"/>
      <c r="B3346" s="60"/>
      <c r="C3346" s="60"/>
      <c r="D3346" s="60"/>
      <c r="E3346" s="60"/>
      <c r="F3346" s="60"/>
      <c r="G3346" s="60"/>
      <c r="H3346" s="60"/>
      <c r="I3346" s="60"/>
      <c r="J3346" s="60"/>
      <c r="K3346" s="60"/>
      <c r="L3346" s="60"/>
      <c r="M3346" s="60"/>
      <c r="N3346" s="60"/>
      <c r="O3346" s="60"/>
      <c r="P3346" s="60"/>
      <c r="Q3346" s="60"/>
      <c r="R3346" s="334">
        <v>10577</v>
      </c>
      <c r="S3346" s="319" t="s">
        <v>376</v>
      </c>
      <c r="BE3346" s="60"/>
      <c r="BR3346" s="60"/>
      <c r="BX3346" s="151"/>
      <c r="CB3346" s="151"/>
      <c r="CM3346" s="151"/>
      <c r="CO3346" s="151"/>
      <c r="CT3346" s="151"/>
      <c r="CY3346" s="151"/>
    </row>
    <row r="3347" spans="1:103" x14ac:dyDescent="0.2">
      <c r="A3347" s="60"/>
      <c r="B3347" s="60"/>
      <c r="C3347" s="60"/>
      <c r="D3347" s="60"/>
      <c r="E3347" s="60"/>
      <c r="F3347" s="60"/>
      <c r="G3347" s="60"/>
      <c r="H3347" s="60"/>
      <c r="I3347" s="60"/>
      <c r="J3347" s="60"/>
      <c r="K3347" s="60"/>
      <c r="L3347" s="60"/>
      <c r="M3347" s="60"/>
      <c r="N3347" s="60"/>
      <c r="O3347" s="60"/>
      <c r="P3347" s="60"/>
      <c r="Q3347" s="60"/>
      <c r="R3347" s="334">
        <v>10578</v>
      </c>
      <c r="S3347" s="319" t="s">
        <v>359</v>
      </c>
      <c r="BE3347" s="60"/>
      <c r="BR3347" s="60"/>
      <c r="BX3347" s="151"/>
      <c r="CB3347" s="151"/>
      <c r="CM3347" s="151"/>
      <c r="CO3347" s="151"/>
      <c r="CT3347" s="151"/>
      <c r="CY3347" s="151"/>
    </row>
    <row r="3348" spans="1:103" x14ac:dyDescent="0.2">
      <c r="A3348" s="60"/>
      <c r="B3348" s="60"/>
      <c r="C3348" s="60"/>
      <c r="D3348" s="60"/>
      <c r="E3348" s="60"/>
      <c r="F3348" s="60"/>
      <c r="G3348" s="60"/>
      <c r="H3348" s="60"/>
      <c r="I3348" s="60"/>
      <c r="J3348" s="60"/>
      <c r="K3348" s="60"/>
      <c r="L3348" s="60"/>
      <c r="M3348" s="60"/>
      <c r="N3348" s="60"/>
      <c r="O3348" s="60"/>
      <c r="P3348" s="60"/>
      <c r="Q3348" s="60"/>
      <c r="R3348" s="334">
        <v>10579</v>
      </c>
      <c r="S3348" s="319" t="s">
        <v>359</v>
      </c>
      <c r="BE3348" s="60"/>
      <c r="BR3348" s="60"/>
      <c r="BX3348" s="151"/>
      <c r="CB3348" s="151"/>
      <c r="CM3348" s="151"/>
      <c r="CO3348" s="151"/>
      <c r="CT3348" s="151"/>
      <c r="CY3348" s="151"/>
    </row>
    <row r="3349" spans="1:103" x14ac:dyDescent="0.2">
      <c r="A3349" s="60"/>
      <c r="B3349" s="60"/>
      <c r="C3349" s="60"/>
      <c r="D3349" s="60"/>
      <c r="E3349" s="60"/>
      <c r="F3349" s="60"/>
      <c r="G3349" s="60"/>
      <c r="H3349" s="60"/>
      <c r="I3349" s="60"/>
      <c r="J3349" s="60"/>
      <c r="K3349" s="60"/>
      <c r="L3349" s="60"/>
      <c r="M3349" s="60"/>
      <c r="N3349" s="60"/>
      <c r="O3349" s="60"/>
      <c r="P3349" s="60"/>
      <c r="Q3349" s="60"/>
      <c r="R3349" s="334">
        <v>10580</v>
      </c>
      <c r="S3349" s="319" t="s">
        <v>376</v>
      </c>
      <c r="BE3349" s="60"/>
      <c r="BR3349" s="60"/>
      <c r="BX3349" s="151"/>
      <c r="CB3349" s="151"/>
      <c r="CM3349" s="151"/>
      <c r="CO3349" s="151"/>
      <c r="CT3349" s="151"/>
      <c r="CY3349" s="151"/>
    </row>
    <row r="3350" spans="1:103" x14ac:dyDescent="0.2">
      <c r="A3350" s="60"/>
      <c r="B3350" s="60"/>
      <c r="C3350" s="60"/>
      <c r="D3350" s="60"/>
      <c r="E3350" s="60"/>
      <c r="F3350" s="60"/>
      <c r="G3350" s="60"/>
      <c r="H3350" s="60"/>
      <c r="I3350" s="60"/>
      <c r="J3350" s="60"/>
      <c r="K3350" s="60"/>
      <c r="L3350" s="60"/>
      <c r="M3350" s="60"/>
      <c r="N3350" s="60"/>
      <c r="O3350" s="60"/>
      <c r="P3350" s="60"/>
      <c r="Q3350" s="60"/>
      <c r="R3350" s="334">
        <v>10583</v>
      </c>
      <c r="S3350" s="319" t="s">
        <v>376</v>
      </c>
      <c r="BE3350" s="60"/>
      <c r="BR3350" s="60"/>
      <c r="BX3350" s="151"/>
      <c r="CB3350" s="151"/>
      <c r="CM3350" s="151"/>
      <c r="CO3350" s="151"/>
      <c r="CT3350" s="151"/>
      <c r="CY3350" s="151"/>
    </row>
    <row r="3351" spans="1:103" x14ac:dyDescent="0.2">
      <c r="A3351" s="60"/>
      <c r="B3351" s="60"/>
      <c r="C3351" s="60"/>
      <c r="D3351" s="60"/>
      <c r="E3351" s="60"/>
      <c r="F3351" s="60"/>
      <c r="G3351" s="60"/>
      <c r="H3351" s="60"/>
      <c r="I3351" s="60"/>
      <c r="J3351" s="60"/>
      <c r="K3351" s="60"/>
      <c r="L3351" s="60"/>
      <c r="M3351" s="60"/>
      <c r="N3351" s="60"/>
      <c r="O3351" s="60"/>
      <c r="P3351" s="60"/>
      <c r="Q3351" s="60"/>
      <c r="R3351" s="334">
        <v>10587</v>
      </c>
      <c r="S3351" s="319" t="s">
        <v>359</v>
      </c>
      <c r="BE3351" s="60"/>
      <c r="BR3351" s="60"/>
      <c r="BX3351" s="151"/>
      <c r="CB3351" s="151"/>
      <c r="CM3351" s="151"/>
      <c r="CO3351" s="151"/>
      <c r="CT3351" s="151"/>
      <c r="CY3351" s="151"/>
    </row>
    <row r="3352" spans="1:103" x14ac:dyDescent="0.2">
      <c r="A3352" s="60"/>
      <c r="B3352" s="60"/>
      <c r="C3352" s="60"/>
      <c r="D3352" s="60"/>
      <c r="E3352" s="60"/>
      <c r="F3352" s="60"/>
      <c r="G3352" s="60"/>
      <c r="H3352" s="60"/>
      <c r="I3352" s="60"/>
      <c r="J3352" s="60"/>
      <c r="K3352" s="60"/>
      <c r="L3352" s="60"/>
      <c r="M3352" s="60"/>
      <c r="N3352" s="60"/>
      <c r="O3352" s="60"/>
      <c r="P3352" s="60"/>
      <c r="Q3352" s="60"/>
      <c r="R3352" s="334">
        <v>10588</v>
      </c>
      <c r="S3352" s="319" t="s">
        <v>376</v>
      </c>
      <c r="BE3352" s="60"/>
      <c r="BR3352" s="60"/>
      <c r="BX3352" s="151"/>
      <c r="CB3352" s="151"/>
      <c r="CM3352" s="151"/>
      <c r="CO3352" s="151"/>
      <c r="CT3352" s="151"/>
      <c r="CY3352" s="151"/>
    </row>
    <row r="3353" spans="1:103" x14ac:dyDescent="0.2">
      <c r="A3353" s="60"/>
      <c r="B3353" s="60"/>
      <c r="C3353" s="60"/>
      <c r="D3353" s="60"/>
      <c r="E3353" s="60"/>
      <c r="F3353" s="60"/>
      <c r="G3353" s="60"/>
      <c r="H3353" s="60"/>
      <c r="I3353" s="60"/>
      <c r="J3353" s="60"/>
      <c r="K3353" s="60"/>
      <c r="L3353" s="60"/>
      <c r="M3353" s="60"/>
      <c r="N3353" s="60"/>
      <c r="O3353" s="60"/>
      <c r="P3353" s="60"/>
      <c r="Q3353" s="60"/>
      <c r="R3353" s="334">
        <v>10589</v>
      </c>
      <c r="S3353" s="319" t="s">
        <v>359</v>
      </c>
      <c r="BE3353" s="60"/>
      <c r="BR3353" s="60"/>
      <c r="BX3353" s="151"/>
      <c r="CB3353" s="151"/>
      <c r="CM3353" s="151"/>
      <c r="CO3353" s="151"/>
      <c r="CT3353" s="151"/>
      <c r="CY3353" s="151"/>
    </row>
    <row r="3354" spans="1:103" x14ac:dyDescent="0.2">
      <c r="A3354" s="60"/>
      <c r="B3354" s="60"/>
      <c r="C3354" s="60"/>
      <c r="D3354" s="60"/>
      <c r="E3354" s="60"/>
      <c r="F3354" s="60"/>
      <c r="G3354" s="60"/>
      <c r="H3354" s="60"/>
      <c r="I3354" s="60"/>
      <c r="J3354" s="60"/>
      <c r="K3354" s="60"/>
      <c r="L3354" s="60"/>
      <c r="M3354" s="60"/>
      <c r="N3354" s="60"/>
      <c r="O3354" s="60"/>
      <c r="P3354" s="60"/>
      <c r="Q3354" s="60"/>
      <c r="R3354" s="334">
        <v>10590</v>
      </c>
      <c r="S3354" s="319" t="s">
        <v>359</v>
      </c>
      <c r="BE3354" s="60"/>
      <c r="BR3354" s="60"/>
      <c r="BX3354" s="151"/>
      <c r="CB3354" s="151"/>
      <c r="CM3354" s="151"/>
      <c r="CO3354" s="151"/>
      <c r="CT3354" s="151"/>
      <c r="CY3354" s="151"/>
    </row>
    <row r="3355" spans="1:103" x14ac:dyDescent="0.2">
      <c r="A3355" s="60"/>
      <c r="B3355" s="60"/>
      <c r="C3355" s="60"/>
      <c r="D3355" s="60"/>
      <c r="E3355" s="60"/>
      <c r="F3355" s="60"/>
      <c r="G3355" s="60"/>
      <c r="H3355" s="60"/>
      <c r="I3355" s="60"/>
      <c r="J3355" s="60"/>
      <c r="K3355" s="60"/>
      <c r="L3355" s="60"/>
      <c r="M3355" s="60"/>
      <c r="N3355" s="60"/>
      <c r="O3355" s="60"/>
      <c r="P3355" s="60"/>
      <c r="Q3355" s="60"/>
      <c r="R3355" s="334">
        <v>10591</v>
      </c>
      <c r="S3355" s="319" t="s">
        <v>376</v>
      </c>
      <c r="BE3355" s="60"/>
      <c r="BR3355" s="60"/>
      <c r="BX3355" s="151"/>
      <c r="CB3355" s="151"/>
      <c r="CM3355" s="151"/>
      <c r="CO3355" s="151"/>
      <c r="CT3355" s="151"/>
      <c r="CY3355" s="151"/>
    </row>
    <row r="3356" spans="1:103" x14ac:dyDescent="0.2">
      <c r="A3356" s="60"/>
      <c r="B3356" s="60"/>
      <c r="C3356" s="60"/>
      <c r="D3356" s="60"/>
      <c r="E3356" s="60"/>
      <c r="F3356" s="60"/>
      <c r="G3356" s="60"/>
      <c r="H3356" s="60"/>
      <c r="I3356" s="60"/>
      <c r="J3356" s="60"/>
      <c r="K3356" s="60"/>
      <c r="L3356" s="60"/>
      <c r="M3356" s="60"/>
      <c r="N3356" s="60"/>
      <c r="O3356" s="60"/>
      <c r="P3356" s="60"/>
      <c r="Q3356" s="60"/>
      <c r="R3356" s="334">
        <v>10594</v>
      </c>
      <c r="S3356" s="319" t="s">
        <v>376</v>
      </c>
      <c r="BE3356" s="60"/>
      <c r="BR3356" s="60"/>
      <c r="BX3356" s="151"/>
      <c r="CB3356" s="151"/>
      <c r="CM3356" s="151"/>
      <c r="CO3356" s="151"/>
      <c r="CT3356" s="151"/>
      <c r="CY3356" s="151"/>
    </row>
    <row r="3357" spans="1:103" x14ac:dyDescent="0.2">
      <c r="A3357" s="60"/>
      <c r="B3357" s="60"/>
      <c r="C3357" s="60"/>
      <c r="D3357" s="60"/>
      <c r="E3357" s="60"/>
      <c r="F3357" s="60"/>
      <c r="G3357" s="60"/>
      <c r="H3357" s="60"/>
      <c r="I3357" s="60"/>
      <c r="J3357" s="60"/>
      <c r="K3357" s="60"/>
      <c r="L3357" s="60"/>
      <c r="M3357" s="60"/>
      <c r="N3357" s="60"/>
      <c r="O3357" s="60"/>
      <c r="P3357" s="60"/>
      <c r="Q3357" s="60"/>
      <c r="R3357" s="334">
        <v>10595</v>
      </c>
      <c r="S3357" s="319" t="s">
        <v>376</v>
      </c>
      <c r="BE3357" s="60"/>
      <c r="BR3357" s="60"/>
      <c r="BX3357" s="151"/>
      <c r="CB3357" s="151"/>
      <c r="CM3357" s="151"/>
      <c r="CO3357" s="151"/>
      <c r="CT3357" s="151"/>
      <c r="CY3357" s="151"/>
    </row>
    <row r="3358" spans="1:103" x14ac:dyDescent="0.2">
      <c r="A3358" s="60"/>
      <c r="B3358" s="60"/>
      <c r="C3358" s="60"/>
      <c r="D3358" s="60"/>
      <c r="E3358" s="60"/>
      <c r="F3358" s="60"/>
      <c r="G3358" s="60"/>
      <c r="H3358" s="60"/>
      <c r="I3358" s="60"/>
      <c r="J3358" s="60"/>
      <c r="K3358" s="60"/>
      <c r="L3358" s="60"/>
      <c r="M3358" s="60"/>
      <c r="N3358" s="60"/>
      <c r="O3358" s="60"/>
      <c r="P3358" s="60"/>
      <c r="Q3358" s="60"/>
      <c r="R3358" s="334">
        <v>10596</v>
      </c>
      <c r="S3358" s="319" t="s">
        <v>376</v>
      </c>
      <c r="BE3358" s="60"/>
      <c r="BR3358" s="60"/>
      <c r="BX3358" s="151"/>
      <c r="CB3358" s="151"/>
      <c r="CM3358" s="151"/>
      <c r="CO3358" s="151"/>
      <c r="CT3358" s="151"/>
      <c r="CY3358" s="151"/>
    </row>
    <row r="3359" spans="1:103" x14ac:dyDescent="0.2">
      <c r="A3359" s="60"/>
      <c r="B3359" s="60"/>
      <c r="C3359" s="60"/>
      <c r="D3359" s="60"/>
      <c r="E3359" s="60"/>
      <c r="F3359" s="60"/>
      <c r="G3359" s="60"/>
      <c r="H3359" s="60"/>
      <c r="I3359" s="60"/>
      <c r="J3359" s="60"/>
      <c r="K3359" s="60"/>
      <c r="L3359" s="60"/>
      <c r="M3359" s="60"/>
      <c r="N3359" s="60"/>
      <c r="O3359" s="60"/>
      <c r="P3359" s="60"/>
      <c r="Q3359" s="60"/>
      <c r="R3359" s="334">
        <v>10597</v>
      </c>
      <c r="S3359" s="319" t="s">
        <v>359</v>
      </c>
      <c r="BE3359" s="60"/>
      <c r="BR3359" s="60"/>
      <c r="BX3359" s="151"/>
      <c r="CB3359" s="151"/>
      <c r="CM3359" s="151"/>
      <c r="CO3359" s="151"/>
      <c r="CT3359" s="151"/>
      <c r="CY3359" s="151"/>
    </row>
    <row r="3360" spans="1:103" x14ac:dyDescent="0.2">
      <c r="A3360" s="60"/>
      <c r="B3360" s="60"/>
      <c r="C3360" s="60"/>
      <c r="D3360" s="60"/>
      <c r="E3360" s="60"/>
      <c r="F3360" s="60"/>
      <c r="G3360" s="60"/>
      <c r="H3360" s="60"/>
      <c r="I3360" s="60"/>
      <c r="J3360" s="60"/>
      <c r="K3360" s="60"/>
      <c r="L3360" s="60"/>
      <c r="M3360" s="60"/>
      <c r="N3360" s="60"/>
      <c r="O3360" s="60"/>
      <c r="P3360" s="60"/>
      <c r="Q3360" s="60"/>
      <c r="R3360" s="334">
        <v>10598</v>
      </c>
      <c r="S3360" s="319" t="s">
        <v>376</v>
      </c>
      <c r="BE3360" s="60"/>
      <c r="BR3360" s="60"/>
      <c r="BX3360" s="151"/>
      <c r="CB3360" s="151"/>
      <c r="CM3360" s="151"/>
      <c r="CO3360" s="151"/>
      <c r="CT3360" s="151"/>
      <c r="CY3360" s="151"/>
    </row>
    <row r="3361" spans="1:103" x14ac:dyDescent="0.2">
      <c r="A3361" s="60"/>
      <c r="B3361" s="60"/>
      <c r="C3361" s="60"/>
      <c r="D3361" s="60"/>
      <c r="E3361" s="60"/>
      <c r="F3361" s="60"/>
      <c r="G3361" s="60"/>
      <c r="H3361" s="60"/>
      <c r="I3361" s="60"/>
      <c r="J3361" s="60"/>
      <c r="K3361" s="60"/>
      <c r="L3361" s="60"/>
      <c r="M3361" s="60"/>
      <c r="N3361" s="60"/>
      <c r="O3361" s="60"/>
      <c r="P3361" s="60"/>
      <c r="Q3361" s="60"/>
      <c r="R3361" s="334">
        <v>10601</v>
      </c>
      <c r="S3361" s="319" t="s">
        <v>376</v>
      </c>
      <c r="BE3361" s="60"/>
      <c r="BR3361" s="60"/>
      <c r="BX3361" s="151"/>
      <c r="CB3361" s="151"/>
      <c r="CM3361" s="151"/>
      <c r="CO3361" s="151"/>
      <c r="CT3361" s="151"/>
      <c r="CY3361" s="151"/>
    </row>
    <row r="3362" spans="1:103" x14ac:dyDescent="0.2">
      <c r="A3362" s="60"/>
      <c r="B3362" s="60"/>
      <c r="C3362" s="60"/>
      <c r="D3362" s="60"/>
      <c r="E3362" s="60"/>
      <c r="F3362" s="60"/>
      <c r="G3362" s="60"/>
      <c r="H3362" s="60"/>
      <c r="I3362" s="60"/>
      <c r="J3362" s="60"/>
      <c r="K3362" s="60"/>
      <c r="L3362" s="60"/>
      <c r="M3362" s="60"/>
      <c r="N3362" s="60"/>
      <c r="O3362" s="60"/>
      <c r="P3362" s="60"/>
      <c r="Q3362" s="60"/>
      <c r="R3362" s="334">
        <v>10602</v>
      </c>
      <c r="S3362" s="319" t="s">
        <v>376</v>
      </c>
      <c r="BE3362" s="60"/>
      <c r="BR3362" s="60"/>
      <c r="BX3362" s="151"/>
      <c r="CB3362" s="151"/>
      <c r="CM3362" s="151"/>
      <c r="CO3362" s="151"/>
      <c r="CT3362" s="151"/>
      <c r="CY3362" s="151"/>
    </row>
    <row r="3363" spans="1:103" x14ac:dyDescent="0.2">
      <c r="A3363" s="60"/>
      <c r="B3363" s="60"/>
      <c r="C3363" s="60"/>
      <c r="D3363" s="60"/>
      <c r="E3363" s="60"/>
      <c r="F3363" s="60"/>
      <c r="G3363" s="60"/>
      <c r="H3363" s="60"/>
      <c r="I3363" s="60"/>
      <c r="J3363" s="60"/>
      <c r="K3363" s="60"/>
      <c r="L3363" s="60"/>
      <c r="M3363" s="60"/>
      <c r="N3363" s="60"/>
      <c r="O3363" s="60"/>
      <c r="P3363" s="60"/>
      <c r="Q3363" s="60"/>
      <c r="R3363" s="334">
        <v>10603</v>
      </c>
      <c r="S3363" s="319" t="s">
        <v>376</v>
      </c>
      <c r="BE3363" s="60"/>
      <c r="BR3363" s="60"/>
      <c r="BX3363" s="151"/>
      <c r="CB3363" s="151"/>
      <c r="CM3363" s="151"/>
      <c r="CO3363" s="151"/>
      <c r="CT3363" s="151"/>
      <c r="CY3363" s="151"/>
    </row>
    <row r="3364" spans="1:103" x14ac:dyDescent="0.2">
      <c r="A3364" s="60"/>
      <c r="B3364" s="60"/>
      <c r="C3364" s="60"/>
      <c r="D3364" s="60"/>
      <c r="E3364" s="60"/>
      <c r="F3364" s="60"/>
      <c r="G3364" s="60"/>
      <c r="H3364" s="60"/>
      <c r="I3364" s="60"/>
      <c r="J3364" s="60"/>
      <c r="K3364" s="60"/>
      <c r="L3364" s="60"/>
      <c r="M3364" s="60"/>
      <c r="N3364" s="60"/>
      <c r="O3364" s="60"/>
      <c r="P3364" s="60"/>
      <c r="Q3364" s="60"/>
      <c r="R3364" s="334">
        <v>10604</v>
      </c>
      <c r="S3364" s="319" t="s">
        <v>376</v>
      </c>
      <c r="BE3364" s="60"/>
      <c r="BR3364" s="60"/>
      <c r="BX3364" s="151"/>
      <c r="CB3364" s="151"/>
      <c r="CM3364" s="151"/>
      <c r="CO3364" s="151"/>
      <c r="CT3364" s="151"/>
      <c r="CY3364" s="151"/>
    </row>
    <row r="3365" spans="1:103" x14ac:dyDescent="0.2">
      <c r="A3365" s="60"/>
      <c r="B3365" s="60"/>
      <c r="C3365" s="60"/>
      <c r="D3365" s="60"/>
      <c r="E3365" s="60"/>
      <c r="F3365" s="60"/>
      <c r="G3365" s="60"/>
      <c r="H3365" s="60"/>
      <c r="I3365" s="60"/>
      <c r="J3365" s="60"/>
      <c r="K3365" s="60"/>
      <c r="L3365" s="60"/>
      <c r="M3365" s="60"/>
      <c r="N3365" s="60"/>
      <c r="O3365" s="60"/>
      <c r="P3365" s="60"/>
      <c r="Q3365" s="60"/>
      <c r="R3365" s="334">
        <v>10605</v>
      </c>
      <c r="S3365" s="319" t="s">
        <v>376</v>
      </c>
      <c r="BE3365" s="60"/>
      <c r="BR3365" s="60"/>
      <c r="BX3365" s="151"/>
      <c r="CB3365" s="151"/>
      <c r="CM3365" s="151"/>
      <c r="CO3365" s="151"/>
      <c r="CT3365" s="151"/>
      <c r="CY3365" s="151"/>
    </row>
    <row r="3366" spans="1:103" x14ac:dyDescent="0.2">
      <c r="A3366" s="60"/>
      <c r="B3366" s="60"/>
      <c r="C3366" s="60"/>
      <c r="D3366" s="60"/>
      <c r="E3366" s="60"/>
      <c r="F3366" s="60"/>
      <c r="G3366" s="60"/>
      <c r="H3366" s="60"/>
      <c r="I3366" s="60"/>
      <c r="J3366" s="60"/>
      <c r="K3366" s="60"/>
      <c r="L3366" s="60"/>
      <c r="M3366" s="60"/>
      <c r="N3366" s="60"/>
      <c r="O3366" s="60"/>
      <c r="P3366" s="60"/>
      <c r="Q3366" s="60"/>
      <c r="R3366" s="334">
        <v>10606</v>
      </c>
      <c r="S3366" s="319" t="s">
        <v>376</v>
      </c>
      <c r="BE3366" s="60"/>
      <c r="BR3366" s="60"/>
      <c r="BX3366" s="151"/>
      <c r="CB3366" s="151"/>
      <c r="CM3366" s="151"/>
      <c r="CO3366" s="151"/>
      <c r="CT3366" s="151"/>
      <c r="CY3366" s="151"/>
    </row>
    <row r="3367" spans="1:103" x14ac:dyDescent="0.2">
      <c r="A3367" s="60"/>
      <c r="B3367" s="60"/>
      <c r="C3367" s="60"/>
      <c r="D3367" s="60"/>
      <c r="E3367" s="60"/>
      <c r="F3367" s="60"/>
      <c r="G3367" s="60"/>
      <c r="H3367" s="60"/>
      <c r="I3367" s="60"/>
      <c r="J3367" s="60"/>
      <c r="K3367" s="60"/>
      <c r="L3367" s="60"/>
      <c r="M3367" s="60"/>
      <c r="N3367" s="60"/>
      <c r="O3367" s="60"/>
      <c r="P3367" s="60"/>
      <c r="Q3367" s="60"/>
      <c r="R3367" s="334">
        <v>10607</v>
      </c>
      <c r="S3367" s="319" t="s">
        <v>376</v>
      </c>
      <c r="BE3367" s="60"/>
      <c r="BR3367" s="60"/>
      <c r="BX3367" s="151"/>
      <c r="CB3367" s="151"/>
      <c r="CM3367" s="151"/>
      <c r="CO3367" s="151"/>
      <c r="CT3367" s="151"/>
      <c r="CY3367" s="151"/>
    </row>
    <row r="3368" spans="1:103" x14ac:dyDescent="0.2">
      <c r="A3368" s="60"/>
      <c r="B3368" s="60"/>
      <c r="C3368" s="60"/>
      <c r="D3368" s="60"/>
      <c r="E3368" s="60"/>
      <c r="F3368" s="60"/>
      <c r="G3368" s="60"/>
      <c r="H3368" s="60"/>
      <c r="I3368" s="60"/>
      <c r="J3368" s="60"/>
      <c r="K3368" s="60"/>
      <c r="L3368" s="60"/>
      <c r="M3368" s="60"/>
      <c r="N3368" s="60"/>
      <c r="O3368" s="60"/>
      <c r="P3368" s="60"/>
      <c r="Q3368" s="60"/>
      <c r="R3368" s="334">
        <v>10610</v>
      </c>
      <c r="S3368" s="319" t="s">
        <v>376</v>
      </c>
      <c r="BE3368" s="60"/>
      <c r="BR3368" s="60"/>
      <c r="BX3368" s="151"/>
      <c r="CB3368" s="151"/>
      <c r="CM3368" s="151"/>
      <c r="CO3368" s="151"/>
      <c r="CT3368" s="151"/>
      <c r="CY3368" s="151"/>
    </row>
    <row r="3369" spans="1:103" x14ac:dyDescent="0.2">
      <c r="A3369" s="60"/>
      <c r="B3369" s="60"/>
      <c r="C3369" s="60"/>
      <c r="D3369" s="60"/>
      <c r="E3369" s="60"/>
      <c r="F3369" s="60"/>
      <c r="G3369" s="60"/>
      <c r="H3369" s="60"/>
      <c r="I3369" s="60"/>
      <c r="J3369" s="60"/>
      <c r="K3369" s="60"/>
      <c r="L3369" s="60"/>
      <c r="M3369" s="60"/>
      <c r="N3369" s="60"/>
      <c r="O3369" s="60"/>
      <c r="P3369" s="60"/>
      <c r="Q3369" s="60"/>
      <c r="R3369" s="334">
        <v>10701</v>
      </c>
      <c r="S3369" s="319" t="s">
        <v>376</v>
      </c>
      <c r="BE3369" s="60"/>
      <c r="BR3369" s="60"/>
      <c r="BX3369" s="151"/>
      <c r="CB3369" s="151"/>
      <c r="CM3369" s="151"/>
      <c r="CO3369" s="151"/>
      <c r="CT3369" s="151"/>
      <c r="CY3369" s="151"/>
    </row>
    <row r="3370" spans="1:103" x14ac:dyDescent="0.2">
      <c r="A3370" s="60"/>
      <c r="B3370" s="60"/>
      <c r="C3370" s="60"/>
      <c r="D3370" s="60"/>
      <c r="E3370" s="60"/>
      <c r="F3370" s="60"/>
      <c r="G3370" s="60"/>
      <c r="H3370" s="60"/>
      <c r="I3370" s="60"/>
      <c r="J3370" s="60"/>
      <c r="K3370" s="60"/>
      <c r="L3370" s="60"/>
      <c r="M3370" s="60"/>
      <c r="N3370" s="60"/>
      <c r="O3370" s="60"/>
      <c r="P3370" s="60"/>
      <c r="Q3370" s="60"/>
      <c r="R3370" s="334">
        <v>10702</v>
      </c>
      <c r="S3370" s="319" t="s">
        <v>376</v>
      </c>
      <c r="BE3370" s="60"/>
      <c r="BR3370" s="60"/>
      <c r="BX3370" s="151"/>
      <c r="CB3370" s="151"/>
      <c r="CM3370" s="151"/>
      <c r="CO3370" s="151"/>
      <c r="CT3370" s="151"/>
      <c r="CY3370" s="151"/>
    </row>
    <row r="3371" spans="1:103" x14ac:dyDescent="0.2">
      <c r="A3371" s="60"/>
      <c r="B3371" s="60"/>
      <c r="C3371" s="60"/>
      <c r="D3371" s="60"/>
      <c r="E3371" s="60"/>
      <c r="F3371" s="60"/>
      <c r="G3371" s="60"/>
      <c r="H3371" s="60"/>
      <c r="I3371" s="60"/>
      <c r="J3371" s="60"/>
      <c r="K3371" s="60"/>
      <c r="L3371" s="60"/>
      <c r="M3371" s="60"/>
      <c r="N3371" s="60"/>
      <c r="O3371" s="60"/>
      <c r="P3371" s="60"/>
      <c r="Q3371" s="60"/>
      <c r="R3371" s="334">
        <v>10703</v>
      </c>
      <c r="S3371" s="319" t="s">
        <v>376</v>
      </c>
      <c r="BE3371" s="60"/>
      <c r="BR3371" s="60"/>
      <c r="BX3371" s="151"/>
      <c r="CB3371" s="151"/>
      <c r="CM3371" s="151"/>
      <c r="CO3371" s="151"/>
      <c r="CT3371" s="151"/>
      <c r="CY3371" s="151"/>
    </row>
    <row r="3372" spans="1:103" x14ac:dyDescent="0.2">
      <c r="A3372" s="60"/>
      <c r="B3372" s="60"/>
      <c r="C3372" s="60"/>
      <c r="D3372" s="60"/>
      <c r="E3372" s="60"/>
      <c r="F3372" s="60"/>
      <c r="G3372" s="60"/>
      <c r="H3372" s="60"/>
      <c r="I3372" s="60"/>
      <c r="J3372" s="60"/>
      <c r="K3372" s="60"/>
      <c r="L3372" s="60"/>
      <c r="M3372" s="60"/>
      <c r="N3372" s="60"/>
      <c r="O3372" s="60"/>
      <c r="P3372" s="60"/>
      <c r="Q3372" s="60"/>
      <c r="R3372" s="334">
        <v>10704</v>
      </c>
      <c r="S3372" s="319" t="s">
        <v>376</v>
      </c>
      <c r="BE3372" s="60"/>
      <c r="BR3372" s="60"/>
      <c r="BX3372" s="151"/>
      <c r="CB3372" s="151"/>
      <c r="CM3372" s="151"/>
      <c r="CO3372" s="151"/>
      <c r="CT3372" s="151"/>
      <c r="CY3372" s="151"/>
    </row>
    <row r="3373" spans="1:103" x14ac:dyDescent="0.2">
      <c r="A3373" s="60"/>
      <c r="B3373" s="60"/>
      <c r="C3373" s="60"/>
      <c r="D3373" s="60"/>
      <c r="E3373" s="60"/>
      <c r="F3373" s="60"/>
      <c r="G3373" s="60"/>
      <c r="H3373" s="60"/>
      <c r="I3373" s="60"/>
      <c r="J3373" s="60"/>
      <c r="K3373" s="60"/>
      <c r="L3373" s="60"/>
      <c r="M3373" s="60"/>
      <c r="N3373" s="60"/>
      <c r="O3373" s="60"/>
      <c r="P3373" s="60"/>
      <c r="Q3373" s="60"/>
      <c r="R3373" s="334">
        <v>10705</v>
      </c>
      <c r="S3373" s="319" t="s">
        <v>376</v>
      </c>
      <c r="BE3373" s="60"/>
      <c r="BR3373" s="60"/>
      <c r="BX3373" s="151"/>
      <c r="CB3373" s="151"/>
      <c r="CM3373" s="151"/>
      <c r="CO3373" s="151"/>
      <c r="CT3373" s="151"/>
      <c r="CY3373" s="151"/>
    </row>
    <row r="3374" spans="1:103" x14ac:dyDescent="0.2">
      <c r="A3374" s="60"/>
      <c r="B3374" s="60"/>
      <c r="C3374" s="60"/>
      <c r="D3374" s="60"/>
      <c r="E3374" s="60"/>
      <c r="F3374" s="60"/>
      <c r="G3374" s="60"/>
      <c r="H3374" s="60"/>
      <c r="I3374" s="60"/>
      <c r="J3374" s="60"/>
      <c r="K3374" s="60"/>
      <c r="L3374" s="60"/>
      <c r="M3374" s="60"/>
      <c r="N3374" s="60"/>
      <c r="O3374" s="60"/>
      <c r="P3374" s="60"/>
      <c r="Q3374" s="60"/>
      <c r="R3374" s="334">
        <v>10706</v>
      </c>
      <c r="S3374" s="319" t="s">
        <v>376</v>
      </c>
      <c r="BE3374" s="60"/>
      <c r="BR3374" s="60"/>
      <c r="BX3374" s="151"/>
      <c r="CB3374" s="151"/>
      <c r="CM3374" s="151"/>
      <c r="CO3374" s="151"/>
      <c r="CT3374" s="151"/>
      <c r="CY3374" s="151"/>
    </row>
    <row r="3375" spans="1:103" x14ac:dyDescent="0.2">
      <c r="A3375" s="60"/>
      <c r="B3375" s="60"/>
      <c r="C3375" s="60"/>
      <c r="D3375" s="60"/>
      <c r="E3375" s="60"/>
      <c r="F3375" s="60"/>
      <c r="G3375" s="60"/>
      <c r="H3375" s="60"/>
      <c r="I3375" s="60"/>
      <c r="J3375" s="60"/>
      <c r="K3375" s="60"/>
      <c r="L3375" s="60"/>
      <c r="M3375" s="60"/>
      <c r="N3375" s="60"/>
      <c r="O3375" s="60"/>
      <c r="P3375" s="60"/>
      <c r="Q3375" s="60"/>
      <c r="R3375" s="334">
        <v>10707</v>
      </c>
      <c r="S3375" s="319" t="s">
        <v>376</v>
      </c>
      <c r="BE3375" s="60"/>
      <c r="BR3375" s="60"/>
      <c r="BX3375" s="151"/>
      <c r="CB3375" s="151"/>
      <c r="CM3375" s="151"/>
      <c r="CO3375" s="151"/>
      <c r="CT3375" s="151"/>
      <c r="CY3375" s="151"/>
    </row>
    <row r="3376" spans="1:103" x14ac:dyDescent="0.2">
      <c r="A3376" s="60"/>
      <c r="B3376" s="60"/>
      <c r="C3376" s="60"/>
      <c r="D3376" s="60"/>
      <c r="E3376" s="60"/>
      <c r="F3376" s="60"/>
      <c r="G3376" s="60"/>
      <c r="H3376" s="60"/>
      <c r="I3376" s="60"/>
      <c r="J3376" s="60"/>
      <c r="K3376" s="60"/>
      <c r="L3376" s="60"/>
      <c r="M3376" s="60"/>
      <c r="N3376" s="60"/>
      <c r="O3376" s="60"/>
      <c r="P3376" s="60"/>
      <c r="Q3376" s="60"/>
      <c r="R3376" s="334">
        <v>10708</v>
      </c>
      <c r="S3376" s="319" t="s">
        <v>376</v>
      </c>
      <c r="BE3376" s="60"/>
      <c r="BR3376" s="60"/>
      <c r="BX3376" s="151"/>
      <c r="CB3376" s="151"/>
      <c r="CM3376" s="151"/>
      <c r="CO3376" s="151"/>
      <c r="CT3376" s="151"/>
      <c r="CY3376" s="151"/>
    </row>
    <row r="3377" spans="1:103" x14ac:dyDescent="0.2">
      <c r="A3377" s="60"/>
      <c r="B3377" s="60"/>
      <c r="C3377" s="60"/>
      <c r="D3377" s="60"/>
      <c r="E3377" s="60"/>
      <c r="F3377" s="60"/>
      <c r="G3377" s="60"/>
      <c r="H3377" s="60"/>
      <c r="I3377" s="60"/>
      <c r="J3377" s="60"/>
      <c r="K3377" s="60"/>
      <c r="L3377" s="60"/>
      <c r="M3377" s="60"/>
      <c r="N3377" s="60"/>
      <c r="O3377" s="60"/>
      <c r="P3377" s="60"/>
      <c r="Q3377" s="60"/>
      <c r="R3377" s="334">
        <v>10709</v>
      </c>
      <c r="S3377" s="319" t="s">
        <v>376</v>
      </c>
      <c r="BE3377" s="60"/>
      <c r="BR3377" s="60"/>
      <c r="BX3377" s="151"/>
      <c r="CB3377" s="151"/>
      <c r="CM3377" s="151"/>
      <c r="CO3377" s="151"/>
      <c r="CT3377" s="151"/>
      <c r="CY3377" s="151"/>
    </row>
    <row r="3378" spans="1:103" x14ac:dyDescent="0.2">
      <c r="A3378" s="60"/>
      <c r="B3378" s="60"/>
      <c r="C3378" s="60"/>
      <c r="D3378" s="60"/>
      <c r="E3378" s="60"/>
      <c r="F3378" s="60"/>
      <c r="G3378" s="60"/>
      <c r="H3378" s="60"/>
      <c r="I3378" s="60"/>
      <c r="J3378" s="60"/>
      <c r="K3378" s="60"/>
      <c r="L3378" s="60"/>
      <c r="M3378" s="60"/>
      <c r="N3378" s="60"/>
      <c r="O3378" s="60"/>
      <c r="P3378" s="60"/>
      <c r="Q3378" s="60"/>
      <c r="R3378" s="334">
        <v>10710</v>
      </c>
      <c r="S3378" s="319" t="s">
        <v>376</v>
      </c>
      <c r="BE3378" s="60"/>
      <c r="BR3378" s="60"/>
      <c r="BX3378" s="151"/>
      <c r="CB3378" s="151"/>
      <c r="CM3378" s="151"/>
      <c r="CO3378" s="151"/>
      <c r="CT3378" s="151"/>
      <c r="CY3378" s="151"/>
    </row>
    <row r="3379" spans="1:103" x14ac:dyDescent="0.2">
      <c r="A3379" s="60"/>
      <c r="B3379" s="60"/>
      <c r="C3379" s="60"/>
      <c r="D3379" s="60"/>
      <c r="E3379" s="60"/>
      <c r="F3379" s="60"/>
      <c r="G3379" s="60"/>
      <c r="H3379" s="60"/>
      <c r="I3379" s="60"/>
      <c r="J3379" s="60"/>
      <c r="K3379" s="60"/>
      <c r="L3379" s="60"/>
      <c r="M3379" s="60"/>
      <c r="N3379" s="60"/>
      <c r="O3379" s="60"/>
      <c r="P3379" s="60"/>
      <c r="Q3379" s="60"/>
      <c r="R3379" s="334">
        <v>10801</v>
      </c>
      <c r="S3379" s="319" t="s">
        <v>376</v>
      </c>
      <c r="BE3379" s="60"/>
      <c r="BR3379" s="60"/>
      <c r="BX3379" s="151"/>
      <c r="CB3379" s="151"/>
      <c r="CM3379" s="151"/>
      <c r="CO3379" s="151"/>
      <c r="CT3379" s="151"/>
      <c r="CY3379" s="151"/>
    </row>
    <row r="3380" spans="1:103" x14ac:dyDescent="0.2">
      <c r="A3380" s="60"/>
      <c r="B3380" s="60"/>
      <c r="C3380" s="60"/>
      <c r="D3380" s="60"/>
      <c r="E3380" s="60"/>
      <c r="F3380" s="60"/>
      <c r="G3380" s="60"/>
      <c r="H3380" s="60"/>
      <c r="I3380" s="60"/>
      <c r="J3380" s="60"/>
      <c r="K3380" s="60"/>
      <c r="L3380" s="60"/>
      <c r="M3380" s="60"/>
      <c r="N3380" s="60"/>
      <c r="O3380" s="60"/>
      <c r="P3380" s="60"/>
      <c r="Q3380" s="60"/>
      <c r="R3380" s="334">
        <v>10802</v>
      </c>
      <c r="S3380" s="319" t="s">
        <v>376</v>
      </c>
      <c r="BE3380" s="60"/>
      <c r="BR3380" s="60"/>
      <c r="BX3380" s="151"/>
      <c r="CB3380" s="151"/>
      <c r="CM3380" s="151"/>
      <c r="CO3380" s="151"/>
      <c r="CT3380" s="151"/>
      <c r="CY3380" s="151"/>
    </row>
    <row r="3381" spans="1:103" x14ac:dyDescent="0.2">
      <c r="A3381" s="60"/>
      <c r="B3381" s="60"/>
      <c r="C3381" s="60"/>
      <c r="D3381" s="60"/>
      <c r="E3381" s="60"/>
      <c r="F3381" s="60"/>
      <c r="G3381" s="60"/>
      <c r="H3381" s="60"/>
      <c r="I3381" s="60"/>
      <c r="J3381" s="60"/>
      <c r="K3381" s="60"/>
      <c r="L3381" s="60"/>
      <c r="M3381" s="60"/>
      <c r="N3381" s="60"/>
      <c r="O3381" s="60"/>
      <c r="P3381" s="60"/>
      <c r="Q3381" s="60"/>
      <c r="R3381" s="334">
        <v>10803</v>
      </c>
      <c r="S3381" s="319" t="s">
        <v>376</v>
      </c>
      <c r="BE3381" s="60"/>
      <c r="BR3381" s="60"/>
      <c r="BX3381" s="151"/>
      <c r="CB3381" s="151"/>
      <c r="CM3381" s="151"/>
      <c r="CO3381" s="151"/>
      <c r="CT3381" s="151"/>
      <c r="CY3381" s="151"/>
    </row>
    <row r="3382" spans="1:103" x14ac:dyDescent="0.2">
      <c r="A3382" s="60"/>
      <c r="B3382" s="60"/>
      <c r="C3382" s="60"/>
      <c r="D3382" s="60"/>
      <c r="E3382" s="60"/>
      <c r="F3382" s="60"/>
      <c r="G3382" s="60"/>
      <c r="H3382" s="60"/>
      <c r="I3382" s="60"/>
      <c r="J3382" s="60"/>
      <c r="K3382" s="60"/>
      <c r="L3382" s="60"/>
      <c r="M3382" s="60"/>
      <c r="N3382" s="60"/>
      <c r="O3382" s="60"/>
      <c r="P3382" s="60"/>
      <c r="Q3382" s="60"/>
      <c r="R3382" s="334">
        <v>10804</v>
      </c>
      <c r="S3382" s="319" t="s">
        <v>376</v>
      </c>
      <c r="BE3382" s="60"/>
      <c r="BR3382" s="60"/>
      <c r="BX3382" s="151"/>
      <c r="CB3382" s="151"/>
      <c r="CM3382" s="151"/>
      <c r="CO3382" s="151"/>
      <c r="CT3382" s="151"/>
      <c r="CY3382" s="151"/>
    </row>
    <row r="3383" spans="1:103" x14ac:dyDescent="0.2">
      <c r="A3383" s="60"/>
      <c r="B3383" s="60"/>
      <c r="C3383" s="60"/>
      <c r="D3383" s="60"/>
      <c r="E3383" s="60"/>
      <c r="F3383" s="60"/>
      <c r="G3383" s="60"/>
      <c r="H3383" s="60"/>
      <c r="I3383" s="60"/>
      <c r="J3383" s="60"/>
      <c r="K3383" s="60"/>
      <c r="L3383" s="60"/>
      <c r="M3383" s="60"/>
      <c r="N3383" s="60"/>
      <c r="O3383" s="60"/>
      <c r="P3383" s="60"/>
      <c r="Q3383" s="60"/>
      <c r="R3383" s="334">
        <v>10805</v>
      </c>
      <c r="S3383" s="319" t="s">
        <v>376</v>
      </c>
      <c r="BE3383" s="60"/>
      <c r="BR3383" s="60"/>
      <c r="BX3383" s="151"/>
      <c r="CB3383" s="151"/>
      <c r="CM3383" s="151"/>
      <c r="CO3383" s="151"/>
      <c r="CT3383" s="151"/>
      <c r="CY3383" s="151"/>
    </row>
    <row r="3384" spans="1:103" x14ac:dyDescent="0.2">
      <c r="A3384" s="60"/>
      <c r="B3384" s="60"/>
      <c r="C3384" s="60"/>
      <c r="D3384" s="60"/>
      <c r="E3384" s="60"/>
      <c r="F3384" s="60"/>
      <c r="G3384" s="60"/>
      <c r="H3384" s="60"/>
      <c r="I3384" s="60"/>
      <c r="J3384" s="60"/>
      <c r="K3384" s="60"/>
      <c r="L3384" s="60"/>
      <c r="M3384" s="60"/>
      <c r="N3384" s="60"/>
      <c r="O3384" s="60"/>
      <c r="P3384" s="60"/>
      <c r="Q3384" s="60"/>
      <c r="R3384" s="334">
        <v>10901</v>
      </c>
      <c r="S3384" s="319" t="s">
        <v>359</v>
      </c>
      <c r="BE3384" s="60"/>
      <c r="BR3384" s="60"/>
      <c r="BX3384" s="151"/>
      <c r="CB3384" s="151"/>
      <c r="CM3384" s="151"/>
      <c r="CO3384" s="151"/>
      <c r="CT3384" s="151"/>
      <c r="CY3384" s="151"/>
    </row>
    <row r="3385" spans="1:103" x14ac:dyDescent="0.2">
      <c r="A3385" s="60"/>
      <c r="B3385" s="60"/>
      <c r="C3385" s="60"/>
      <c r="D3385" s="60"/>
      <c r="E3385" s="60"/>
      <c r="F3385" s="60"/>
      <c r="G3385" s="60"/>
      <c r="H3385" s="60"/>
      <c r="I3385" s="60"/>
      <c r="J3385" s="60"/>
      <c r="K3385" s="60"/>
      <c r="L3385" s="60"/>
      <c r="M3385" s="60"/>
      <c r="N3385" s="60"/>
      <c r="O3385" s="60"/>
      <c r="P3385" s="60"/>
      <c r="Q3385" s="60"/>
      <c r="R3385" s="334">
        <v>10910</v>
      </c>
      <c r="S3385" s="319" t="s">
        <v>359</v>
      </c>
      <c r="BE3385" s="60"/>
      <c r="BR3385" s="60"/>
      <c r="BX3385" s="151"/>
      <c r="CB3385" s="151"/>
      <c r="CM3385" s="151"/>
      <c r="CO3385" s="151"/>
      <c r="CT3385" s="151"/>
      <c r="CY3385" s="151"/>
    </row>
    <row r="3386" spans="1:103" x14ac:dyDescent="0.2">
      <c r="A3386" s="60"/>
      <c r="B3386" s="60"/>
      <c r="C3386" s="60"/>
      <c r="D3386" s="60"/>
      <c r="E3386" s="60"/>
      <c r="F3386" s="60"/>
      <c r="G3386" s="60"/>
      <c r="H3386" s="60"/>
      <c r="I3386" s="60"/>
      <c r="J3386" s="60"/>
      <c r="K3386" s="60"/>
      <c r="L3386" s="60"/>
      <c r="M3386" s="60"/>
      <c r="N3386" s="60"/>
      <c r="O3386" s="60"/>
      <c r="P3386" s="60"/>
      <c r="Q3386" s="60"/>
      <c r="R3386" s="334">
        <v>10911</v>
      </c>
      <c r="S3386" s="319" t="s">
        <v>359</v>
      </c>
      <c r="BE3386" s="60"/>
      <c r="BR3386" s="60"/>
      <c r="BX3386" s="151"/>
      <c r="CB3386" s="151"/>
      <c r="CM3386" s="151"/>
      <c r="CO3386" s="151"/>
      <c r="CT3386" s="151"/>
      <c r="CY3386" s="151"/>
    </row>
    <row r="3387" spans="1:103" x14ac:dyDescent="0.2">
      <c r="A3387" s="60"/>
      <c r="B3387" s="60"/>
      <c r="C3387" s="60"/>
      <c r="D3387" s="60"/>
      <c r="E3387" s="60"/>
      <c r="F3387" s="60"/>
      <c r="G3387" s="60"/>
      <c r="H3387" s="60"/>
      <c r="I3387" s="60"/>
      <c r="J3387" s="60"/>
      <c r="K3387" s="60"/>
      <c r="L3387" s="60"/>
      <c r="M3387" s="60"/>
      <c r="N3387" s="60"/>
      <c r="O3387" s="60"/>
      <c r="P3387" s="60"/>
      <c r="Q3387" s="60"/>
      <c r="R3387" s="334">
        <v>10912</v>
      </c>
      <c r="S3387" s="319" t="s">
        <v>359</v>
      </c>
      <c r="BE3387" s="60"/>
      <c r="BR3387" s="60"/>
      <c r="BX3387" s="151"/>
      <c r="CB3387" s="151"/>
      <c r="CM3387" s="151"/>
      <c r="CO3387" s="151"/>
      <c r="CT3387" s="151"/>
      <c r="CY3387" s="151"/>
    </row>
    <row r="3388" spans="1:103" x14ac:dyDescent="0.2">
      <c r="A3388" s="60"/>
      <c r="B3388" s="60"/>
      <c r="C3388" s="60"/>
      <c r="D3388" s="60"/>
      <c r="E3388" s="60"/>
      <c r="F3388" s="60"/>
      <c r="G3388" s="60"/>
      <c r="H3388" s="60"/>
      <c r="I3388" s="60"/>
      <c r="J3388" s="60"/>
      <c r="K3388" s="60"/>
      <c r="L3388" s="60"/>
      <c r="M3388" s="60"/>
      <c r="N3388" s="60"/>
      <c r="O3388" s="60"/>
      <c r="P3388" s="60"/>
      <c r="Q3388" s="60"/>
      <c r="R3388" s="334">
        <v>10913</v>
      </c>
      <c r="S3388" s="319" t="s">
        <v>359</v>
      </c>
      <c r="BE3388" s="60"/>
      <c r="BR3388" s="60"/>
      <c r="BX3388" s="151"/>
      <c r="CB3388" s="151"/>
      <c r="CM3388" s="151"/>
      <c r="CO3388" s="151"/>
      <c r="CT3388" s="151"/>
      <c r="CY3388" s="151"/>
    </row>
    <row r="3389" spans="1:103" x14ac:dyDescent="0.2">
      <c r="A3389" s="60"/>
      <c r="B3389" s="60"/>
      <c r="C3389" s="60"/>
      <c r="D3389" s="60"/>
      <c r="E3389" s="60"/>
      <c r="F3389" s="60"/>
      <c r="G3389" s="60"/>
      <c r="H3389" s="60"/>
      <c r="I3389" s="60"/>
      <c r="J3389" s="60"/>
      <c r="K3389" s="60"/>
      <c r="L3389" s="60"/>
      <c r="M3389" s="60"/>
      <c r="N3389" s="60"/>
      <c r="O3389" s="60"/>
      <c r="P3389" s="60"/>
      <c r="Q3389" s="60"/>
      <c r="R3389" s="334">
        <v>10914</v>
      </c>
      <c r="S3389" s="319" t="s">
        <v>359</v>
      </c>
      <c r="BE3389" s="60"/>
      <c r="BR3389" s="60"/>
      <c r="BX3389" s="151"/>
      <c r="CB3389" s="151"/>
      <c r="CM3389" s="151"/>
      <c r="CO3389" s="151"/>
      <c r="CT3389" s="151"/>
      <c r="CY3389" s="151"/>
    </row>
    <row r="3390" spans="1:103" x14ac:dyDescent="0.2">
      <c r="A3390" s="60"/>
      <c r="B3390" s="60"/>
      <c r="C3390" s="60"/>
      <c r="D3390" s="60"/>
      <c r="E3390" s="60"/>
      <c r="F3390" s="60"/>
      <c r="G3390" s="60"/>
      <c r="H3390" s="60"/>
      <c r="I3390" s="60"/>
      <c r="J3390" s="60"/>
      <c r="K3390" s="60"/>
      <c r="L3390" s="60"/>
      <c r="M3390" s="60"/>
      <c r="N3390" s="60"/>
      <c r="O3390" s="60"/>
      <c r="P3390" s="60"/>
      <c r="Q3390" s="60"/>
      <c r="R3390" s="334">
        <v>10915</v>
      </c>
      <c r="S3390" s="319" t="s">
        <v>359</v>
      </c>
      <c r="BE3390" s="60"/>
      <c r="BR3390" s="60"/>
      <c r="BX3390" s="151"/>
      <c r="CB3390" s="151"/>
      <c r="CM3390" s="151"/>
      <c r="CO3390" s="151"/>
      <c r="CT3390" s="151"/>
      <c r="CY3390" s="151"/>
    </row>
    <row r="3391" spans="1:103" x14ac:dyDescent="0.2">
      <c r="A3391" s="60"/>
      <c r="B3391" s="60"/>
      <c r="C3391" s="60"/>
      <c r="D3391" s="60"/>
      <c r="E3391" s="60"/>
      <c r="F3391" s="60"/>
      <c r="G3391" s="60"/>
      <c r="H3391" s="60"/>
      <c r="I3391" s="60"/>
      <c r="J3391" s="60"/>
      <c r="K3391" s="60"/>
      <c r="L3391" s="60"/>
      <c r="M3391" s="60"/>
      <c r="N3391" s="60"/>
      <c r="O3391" s="60"/>
      <c r="P3391" s="60"/>
      <c r="Q3391" s="60"/>
      <c r="R3391" s="334">
        <v>10916</v>
      </c>
      <c r="S3391" s="319" t="s">
        <v>359</v>
      </c>
      <c r="BE3391" s="60"/>
      <c r="BR3391" s="60"/>
      <c r="BX3391" s="151"/>
      <c r="CB3391" s="151"/>
      <c r="CM3391" s="151"/>
      <c r="CO3391" s="151"/>
      <c r="CT3391" s="151"/>
      <c r="CY3391" s="151"/>
    </row>
    <row r="3392" spans="1:103" x14ac:dyDescent="0.2">
      <c r="A3392" s="60"/>
      <c r="B3392" s="60"/>
      <c r="C3392" s="60"/>
      <c r="D3392" s="60"/>
      <c r="E3392" s="60"/>
      <c r="F3392" s="60"/>
      <c r="G3392" s="60"/>
      <c r="H3392" s="60"/>
      <c r="I3392" s="60"/>
      <c r="J3392" s="60"/>
      <c r="K3392" s="60"/>
      <c r="L3392" s="60"/>
      <c r="M3392" s="60"/>
      <c r="N3392" s="60"/>
      <c r="O3392" s="60"/>
      <c r="P3392" s="60"/>
      <c r="Q3392" s="60"/>
      <c r="R3392" s="334">
        <v>10917</v>
      </c>
      <c r="S3392" s="319" t="s">
        <v>359</v>
      </c>
      <c r="BE3392" s="60"/>
      <c r="BR3392" s="60"/>
      <c r="BX3392" s="151"/>
      <c r="CB3392" s="151"/>
      <c r="CM3392" s="151"/>
      <c r="CO3392" s="151"/>
      <c r="CT3392" s="151"/>
      <c r="CY3392" s="151"/>
    </row>
    <row r="3393" spans="1:103" x14ac:dyDescent="0.2">
      <c r="A3393" s="60"/>
      <c r="B3393" s="60"/>
      <c r="C3393" s="60"/>
      <c r="D3393" s="60"/>
      <c r="E3393" s="60"/>
      <c r="F3393" s="60"/>
      <c r="G3393" s="60"/>
      <c r="H3393" s="60"/>
      <c r="I3393" s="60"/>
      <c r="J3393" s="60"/>
      <c r="K3393" s="60"/>
      <c r="L3393" s="60"/>
      <c r="M3393" s="60"/>
      <c r="N3393" s="60"/>
      <c r="O3393" s="60"/>
      <c r="P3393" s="60"/>
      <c r="Q3393" s="60"/>
      <c r="R3393" s="334">
        <v>10918</v>
      </c>
      <c r="S3393" s="319" t="s">
        <v>359</v>
      </c>
      <c r="BE3393" s="60"/>
      <c r="BR3393" s="60"/>
      <c r="BX3393" s="151"/>
      <c r="CB3393" s="151"/>
      <c r="CM3393" s="151"/>
      <c r="CO3393" s="151"/>
      <c r="CT3393" s="151"/>
      <c r="CY3393" s="151"/>
    </row>
    <row r="3394" spans="1:103" x14ac:dyDescent="0.2">
      <c r="A3394" s="60"/>
      <c r="B3394" s="60"/>
      <c r="C3394" s="60"/>
      <c r="D3394" s="60"/>
      <c r="E3394" s="60"/>
      <c r="F3394" s="60"/>
      <c r="G3394" s="60"/>
      <c r="H3394" s="60"/>
      <c r="I3394" s="60"/>
      <c r="J3394" s="60"/>
      <c r="K3394" s="60"/>
      <c r="L3394" s="60"/>
      <c r="M3394" s="60"/>
      <c r="N3394" s="60"/>
      <c r="O3394" s="60"/>
      <c r="P3394" s="60"/>
      <c r="Q3394" s="60"/>
      <c r="R3394" s="334">
        <v>10919</v>
      </c>
      <c r="S3394" s="319" t="s">
        <v>359</v>
      </c>
      <c r="BE3394" s="60"/>
      <c r="BR3394" s="60"/>
      <c r="BX3394" s="151"/>
      <c r="CB3394" s="151"/>
      <c r="CM3394" s="151"/>
      <c r="CO3394" s="151"/>
      <c r="CT3394" s="151"/>
      <c r="CY3394" s="151"/>
    </row>
    <row r="3395" spans="1:103" x14ac:dyDescent="0.2">
      <c r="A3395" s="60"/>
      <c r="B3395" s="60"/>
      <c r="C3395" s="60"/>
      <c r="D3395" s="60"/>
      <c r="E3395" s="60"/>
      <c r="F3395" s="60"/>
      <c r="G3395" s="60"/>
      <c r="H3395" s="60"/>
      <c r="I3395" s="60"/>
      <c r="J3395" s="60"/>
      <c r="K3395" s="60"/>
      <c r="L3395" s="60"/>
      <c r="M3395" s="60"/>
      <c r="N3395" s="60"/>
      <c r="O3395" s="60"/>
      <c r="P3395" s="60"/>
      <c r="Q3395" s="60"/>
      <c r="R3395" s="334">
        <v>10920</v>
      </c>
      <c r="S3395" s="319" t="s">
        <v>359</v>
      </c>
      <c r="BE3395" s="60"/>
      <c r="BR3395" s="60"/>
      <c r="BX3395" s="151"/>
      <c r="CB3395" s="151"/>
      <c r="CM3395" s="151"/>
      <c r="CO3395" s="151"/>
      <c r="CT3395" s="151"/>
      <c r="CY3395" s="151"/>
    </row>
    <row r="3396" spans="1:103" x14ac:dyDescent="0.2">
      <c r="A3396" s="60"/>
      <c r="B3396" s="60"/>
      <c r="C3396" s="60"/>
      <c r="D3396" s="60"/>
      <c r="E3396" s="60"/>
      <c r="F3396" s="60"/>
      <c r="G3396" s="60"/>
      <c r="H3396" s="60"/>
      <c r="I3396" s="60"/>
      <c r="J3396" s="60"/>
      <c r="K3396" s="60"/>
      <c r="L3396" s="60"/>
      <c r="M3396" s="60"/>
      <c r="N3396" s="60"/>
      <c r="O3396" s="60"/>
      <c r="P3396" s="60"/>
      <c r="Q3396" s="60"/>
      <c r="R3396" s="334">
        <v>10921</v>
      </c>
      <c r="S3396" s="319" t="s">
        <v>359</v>
      </c>
      <c r="BE3396" s="60"/>
      <c r="BR3396" s="60"/>
      <c r="BX3396" s="151"/>
      <c r="CB3396" s="151"/>
      <c r="CM3396" s="151"/>
      <c r="CO3396" s="151"/>
      <c r="CT3396" s="151"/>
      <c r="CY3396" s="151"/>
    </row>
    <row r="3397" spans="1:103" x14ac:dyDescent="0.2">
      <c r="A3397" s="60"/>
      <c r="B3397" s="60"/>
      <c r="C3397" s="60"/>
      <c r="D3397" s="60"/>
      <c r="E3397" s="60"/>
      <c r="F3397" s="60"/>
      <c r="G3397" s="60"/>
      <c r="H3397" s="60"/>
      <c r="I3397" s="60"/>
      <c r="J3397" s="60"/>
      <c r="K3397" s="60"/>
      <c r="L3397" s="60"/>
      <c r="M3397" s="60"/>
      <c r="N3397" s="60"/>
      <c r="O3397" s="60"/>
      <c r="P3397" s="60"/>
      <c r="Q3397" s="60"/>
      <c r="R3397" s="334">
        <v>10922</v>
      </c>
      <c r="S3397" s="319" t="s">
        <v>359</v>
      </c>
      <c r="BE3397" s="60"/>
      <c r="BR3397" s="60"/>
      <c r="BX3397" s="151"/>
      <c r="CB3397" s="151"/>
      <c r="CM3397" s="151"/>
      <c r="CO3397" s="151"/>
      <c r="CT3397" s="151"/>
      <c r="CY3397" s="151"/>
    </row>
    <row r="3398" spans="1:103" x14ac:dyDescent="0.2">
      <c r="A3398" s="60"/>
      <c r="B3398" s="60"/>
      <c r="C3398" s="60"/>
      <c r="D3398" s="60"/>
      <c r="E3398" s="60"/>
      <c r="F3398" s="60"/>
      <c r="G3398" s="60"/>
      <c r="H3398" s="60"/>
      <c r="I3398" s="60"/>
      <c r="J3398" s="60"/>
      <c r="K3398" s="60"/>
      <c r="L3398" s="60"/>
      <c r="M3398" s="60"/>
      <c r="N3398" s="60"/>
      <c r="O3398" s="60"/>
      <c r="P3398" s="60"/>
      <c r="Q3398" s="60"/>
      <c r="R3398" s="334">
        <v>10923</v>
      </c>
      <c r="S3398" s="319" t="s">
        <v>359</v>
      </c>
      <c r="BE3398" s="60"/>
      <c r="BR3398" s="60"/>
      <c r="BX3398" s="151"/>
      <c r="CB3398" s="151"/>
      <c r="CM3398" s="151"/>
      <c r="CO3398" s="151"/>
      <c r="CT3398" s="151"/>
      <c r="CY3398" s="151"/>
    </row>
    <row r="3399" spans="1:103" x14ac:dyDescent="0.2">
      <c r="A3399" s="60"/>
      <c r="B3399" s="60"/>
      <c r="C3399" s="60"/>
      <c r="D3399" s="60"/>
      <c r="E3399" s="60"/>
      <c r="F3399" s="60"/>
      <c r="G3399" s="60"/>
      <c r="H3399" s="60"/>
      <c r="I3399" s="60"/>
      <c r="J3399" s="60"/>
      <c r="K3399" s="60"/>
      <c r="L3399" s="60"/>
      <c r="M3399" s="60"/>
      <c r="N3399" s="60"/>
      <c r="O3399" s="60"/>
      <c r="P3399" s="60"/>
      <c r="Q3399" s="60"/>
      <c r="R3399" s="334">
        <v>10924</v>
      </c>
      <c r="S3399" s="319" t="s">
        <v>359</v>
      </c>
      <c r="BE3399" s="60"/>
      <c r="BR3399" s="60"/>
      <c r="BX3399" s="151"/>
      <c r="CB3399" s="151"/>
      <c r="CM3399" s="151"/>
      <c r="CO3399" s="151"/>
      <c r="CT3399" s="151"/>
      <c r="CY3399" s="151"/>
    </row>
    <row r="3400" spans="1:103" x14ac:dyDescent="0.2">
      <c r="A3400" s="60"/>
      <c r="B3400" s="60"/>
      <c r="C3400" s="60"/>
      <c r="D3400" s="60"/>
      <c r="E3400" s="60"/>
      <c r="F3400" s="60"/>
      <c r="G3400" s="60"/>
      <c r="H3400" s="60"/>
      <c r="I3400" s="60"/>
      <c r="J3400" s="60"/>
      <c r="K3400" s="60"/>
      <c r="L3400" s="60"/>
      <c r="M3400" s="60"/>
      <c r="N3400" s="60"/>
      <c r="O3400" s="60"/>
      <c r="P3400" s="60"/>
      <c r="Q3400" s="60"/>
      <c r="R3400" s="334">
        <v>10925</v>
      </c>
      <c r="S3400" s="319" t="s">
        <v>359</v>
      </c>
      <c r="BE3400" s="60"/>
      <c r="BR3400" s="60"/>
      <c r="BX3400" s="151"/>
      <c r="CB3400" s="151"/>
      <c r="CM3400" s="151"/>
      <c r="CO3400" s="151"/>
      <c r="CT3400" s="151"/>
      <c r="CY3400" s="151"/>
    </row>
    <row r="3401" spans="1:103" x14ac:dyDescent="0.2">
      <c r="A3401" s="60"/>
      <c r="B3401" s="60"/>
      <c r="C3401" s="60"/>
      <c r="D3401" s="60"/>
      <c r="E3401" s="60"/>
      <c r="F3401" s="60"/>
      <c r="G3401" s="60"/>
      <c r="H3401" s="60"/>
      <c r="I3401" s="60"/>
      <c r="J3401" s="60"/>
      <c r="K3401" s="60"/>
      <c r="L3401" s="60"/>
      <c r="M3401" s="60"/>
      <c r="N3401" s="60"/>
      <c r="O3401" s="60"/>
      <c r="P3401" s="60"/>
      <c r="Q3401" s="60"/>
      <c r="R3401" s="334">
        <v>10926</v>
      </c>
      <c r="S3401" s="319" t="s">
        <v>359</v>
      </c>
      <c r="BE3401" s="60"/>
      <c r="BR3401" s="60"/>
      <c r="BX3401" s="151"/>
      <c r="CB3401" s="151"/>
      <c r="CM3401" s="151"/>
      <c r="CO3401" s="151"/>
      <c r="CT3401" s="151"/>
      <c r="CY3401" s="151"/>
    </row>
    <row r="3402" spans="1:103" x14ac:dyDescent="0.2">
      <c r="A3402" s="60"/>
      <c r="B3402" s="60"/>
      <c r="C3402" s="60"/>
      <c r="D3402" s="60"/>
      <c r="E3402" s="60"/>
      <c r="F3402" s="60"/>
      <c r="G3402" s="60"/>
      <c r="H3402" s="60"/>
      <c r="I3402" s="60"/>
      <c r="J3402" s="60"/>
      <c r="K3402" s="60"/>
      <c r="L3402" s="60"/>
      <c r="M3402" s="60"/>
      <c r="N3402" s="60"/>
      <c r="O3402" s="60"/>
      <c r="P3402" s="60"/>
      <c r="Q3402" s="60"/>
      <c r="R3402" s="334">
        <v>10927</v>
      </c>
      <c r="S3402" s="319" t="s">
        <v>359</v>
      </c>
      <c r="BE3402" s="60"/>
      <c r="BR3402" s="60"/>
      <c r="BX3402" s="151"/>
      <c r="CB3402" s="151"/>
      <c r="CM3402" s="151"/>
      <c r="CO3402" s="151"/>
      <c r="CT3402" s="151"/>
      <c r="CY3402" s="151"/>
    </row>
    <row r="3403" spans="1:103" x14ac:dyDescent="0.2">
      <c r="A3403" s="60"/>
      <c r="B3403" s="60"/>
      <c r="C3403" s="60"/>
      <c r="D3403" s="60"/>
      <c r="E3403" s="60"/>
      <c r="F3403" s="60"/>
      <c r="G3403" s="60"/>
      <c r="H3403" s="60"/>
      <c r="I3403" s="60"/>
      <c r="J3403" s="60"/>
      <c r="K3403" s="60"/>
      <c r="L3403" s="60"/>
      <c r="M3403" s="60"/>
      <c r="N3403" s="60"/>
      <c r="O3403" s="60"/>
      <c r="P3403" s="60"/>
      <c r="Q3403" s="60"/>
      <c r="R3403" s="334">
        <v>10928</v>
      </c>
      <c r="S3403" s="319" t="s">
        <v>359</v>
      </c>
      <c r="BE3403" s="60"/>
      <c r="BR3403" s="60"/>
      <c r="BX3403" s="151"/>
      <c r="CB3403" s="151"/>
      <c r="CM3403" s="151"/>
      <c r="CO3403" s="151"/>
      <c r="CT3403" s="151"/>
      <c r="CY3403" s="151"/>
    </row>
    <row r="3404" spans="1:103" x14ac:dyDescent="0.2">
      <c r="A3404" s="60"/>
      <c r="B3404" s="60"/>
      <c r="C3404" s="60"/>
      <c r="D3404" s="60"/>
      <c r="E3404" s="60"/>
      <c r="F3404" s="60"/>
      <c r="G3404" s="60"/>
      <c r="H3404" s="60"/>
      <c r="I3404" s="60"/>
      <c r="J3404" s="60"/>
      <c r="K3404" s="60"/>
      <c r="L3404" s="60"/>
      <c r="M3404" s="60"/>
      <c r="N3404" s="60"/>
      <c r="O3404" s="60"/>
      <c r="P3404" s="60"/>
      <c r="Q3404" s="60"/>
      <c r="R3404" s="334">
        <v>10930</v>
      </c>
      <c r="S3404" s="319" t="s">
        <v>359</v>
      </c>
      <c r="BE3404" s="60"/>
      <c r="BR3404" s="60"/>
      <c r="BX3404" s="151"/>
      <c r="CB3404" s="151"/>
      <c r="CM3404" s="151"/>
      <c r="CO3404" s="151"/>
      <c r="CT3404" s="151"/>
      <c r="CY3404" s="151"/>
    </row>
    <row r="3405" spans="1:103" x14ac:dyDescent="0.2">
      <c r="A3405" s="60"/>
      <c r="B3405" s="60"/>
      <c r="C3405" s="60"/>
      <c r="D3405" s="60"/>
      <c r="E3405" s="60"/>
      <c r="F3405" s="60"/>
      <c r="G3405" s="60"/>
      <c r="H3405" s="60"/>
      <c r="I3405" s="60"/>
      <c r="J3405" s="60"/>
      <c r="K3405" s="60"/>
      <c r="L3405" s="60"/>
      <c r="M3405" s="60"/>
      <c r="N3405" s="60"/>
      <c r="O3405" s="60"/>
      <c r="P3405" s="60"/>
      <c r="Q3405" s="60"/>
      <c r="R3405" s="334">
        <v>10931</v>
      </c>
      <c r="S3405" s="319" t="s">
        <v>359</v>
      </c>
      <c r="BE3405" s="60"/>
      <c r="BR3405" s="60"/>
      <c r="BX3405" s="151"/>
      <c r="CB3405" s="151"/>
      <c r="CM3405" s="151"/>
      <c r="CO3405" s="151"/>
      <c r="CT3405" s="151"/>
      <c r="CY3405" s="151"/>
    </row>
    <row r="3406" spans="1:103" x14ac:dyDescent="0.2">
      <c r="A3406" s="60"/>
      <c r="B3406" s="60"/>
      <c r="C3406" s="60"/>
      <c r="D3406" s="60"/>
      <c r="E3406" s="60"/>
      <c r="F3406" s="60"/>
      <c r="G3406" s="60"/>
      <c r="H3406" s="60"/>
      <c r="I3406" s="60"/>
      <c r="J3406" s="60"/>
      <c r="K3406" s="60"/>
      <c r="L3406" s="60"/>
      <c r="M3406" s="60"/>
      <c r="N3406" s="60"/>
      <c r="O3406" s="60"/>
      <c r="P3406" s="60"/>
      <c r="Q3406" s="60"/>
      <c r="R3406" s="334">
        <v>10932</v>
      </c>
      <c r="S3406" s="319" t="s">
        <v>359</v>
      </c>
      <c r="BE3406" s="60"/>
      <c r="BR3406" s="60"/>
      <c r="BX3406" s="151"/>
      <c r="CB3406" s="151"/>
      <c r="CM3406" s="151"/>
      <c r="CO3406" s="151"/>
      <c r="CT3406" s="151"/>
      <c r="CY3406" s="151"/>
    </row>
    <row r="3407" spans="1:103" x14ac:dyDescent="0.2">
      <c r="A3407" s="60"/>
      <c r="B3407" s="60"/>
      <c r="C3407" s="60"/>
      <c r="D3407" s="60"/>
      <c r="E3407" s="60"/>
      <c r="F3407" s="60"/>
      <c r="G3407" s="60"/>
      <c r="H3407" s="60"/>
      <c r="I3407" s="60"/>
      <c r="J3407" s="60"/>
      <c r="K3407" s="60"/>
      <c r="L3407" s="60"/>
      <c r="M3407" s="60"/>
      <c r="N3407" s="60"/>
      <c r="O3407" s="60"/>
      <c r="P3407" s="60"/>
      <c r="Q3407" s="60"/>
      <c r="R3407" s="334">
        <v>10933</v>
      </c>
      <c r="S3407" s="319" t="s">
        <v>359</v>
      </c>
      <c r="BE3407" s="60"/>
      <c r="BR3407" s="60"/>
      <c r="BX3407" s="151"/>
      <c r="CB3407" s="151"/>
      <c r="CM3407" s="151"/>
      <c r="CO3407" s="151"/>
      <c r="CT3407" s="151"/>
      <c r="CY3407" s="151"/>
    </row>
    <row r="3408" spans="1:103" x14ac:dyDescent="0.2">
      <c r="A3408" s="60"/>
      <c r="B3408" s="60"/>
      <c r="C3408" s="60"/>
      <c r="D3408" s="60"/>
      <c r="E3408" s="60"/>
      <c r="F3408" s="60"/>
      <c r="G3408" s="60"/>
      <c r="H3408" s="60"/>
      <c r="I3408" s="60"/>
      <c r="J3408" s="60"/>
      <c r="K3408" s="60"/>
      <c r="L3408" s="60"/>
      <c r="M3408" s="60"/>
      <c r="N3408" s="60"/>
      <c r="O3408" s="60"/>
      <c r="P3408" s="60"/>
      <c r="Q3408" s="60"/>
      <c r="R3408" s="334">
        <v>10940</v>
      </c>
      <c r="S3408" s="319" t="s">
        <v>359</v>
      </c>
      <c r="BE3408" s="60"/>
      <c r="BR3408" s="60"/>
      <c r="BX3408" s="151"/>
      <c r="CB3408" s="151"/>
      <c r="CM3408" s="151"/>
      <c r="CO3408" s="151"/>
      <c r="CT3408" s="151"/>
      <c r="CY3408" s="151"/>
    </row>
    <row r="3409" spans="1:103" x14ac:dyDescent="0.2">
      <c r="A3409" s="60"/>
      <c r="B3409" s="60"/>
      <c r="C3409" s="60"/>
      <c r="D3409" s="60"/>
      <c r="E3409" s="60"/>
      <c r="F3409" s="60"/>
      <c r="G3409" s="60"/>
      <c r="H3409" s="60"/>
      <c r="I3409" s="60"/>
      <c r="J3409" s="60"/>
      <c r="K3409" s="60"/>
      <c r="L3409" s="60"/>
      <c r="M3409" s="60"/>
      <c r="N3409" s="60"/>
      <c r="O3409" s="60"/>
      <c r="P3409" s="60"/>
      <c r="Q3409" s="60"/>
      <c r="R3409" s="334">
        <v>10941</v>
      </c>
      <c r="S3409" s="319" t="s">
        <v>359</v>
      </c>
      <c r="BE3409" s="60"/>
      <c r="BR3409" s="60"/>
      <c r="BX3409" s="151"/>
      <c r="CB3409" s="151"/>
      <c r="CM3409" s="151"/>
      <c r="CO3409" s="151"/>
      <c r="CT3409" s="151"/>
      <c r="CY3409" s="151"/>
    </row>
    <row r="3410" spans="1:103" x14ac:dyDescent="0.2">
      <c r="A3410" s="60"/>
      <c r="B3410" s="60"/>
      <c r="C3410" s="60"/>
      <c r="D3410" s="60"/>
      <c r="E3410" s="60"/>
      <c r="F3410" s="60"/>
      <c r="G3410" s="60"/>
      <c r="H3410" s="60"/>
      <c r="I3410" s="60"/>
      <c r="J3410" s="60"/>
      <c r="K3410" s="60"/>
      <c r="L3410" s="60"/>
      <c r="M3410" s="60"/>
      <c r="N3410" s="60"/>
      <c r="O3410" s="60"/>
      <c r="P3410" s="60"/>
      <c r="Q3410" s="60"/>
      <c r="R3410" s="334">
        <v>10949</v>
      </c>
      <c r="S3410" s="319" t="s">
        <v>359</v>
      </c>
      <c r="BE3410" s="60"/>
      <c r="BR3410" s="60"/>
      <c r="BX3410" s="151"/>
      <c r="CB3410" s="151"/>
      <c r="CM3410" s="151"/>
      <c r="CO3410" s="151"/>
      <c r="CT3410" s="151"/>
      <c r="CY3410" s="151"/>
    </row>
    <row r="3411" spans="1:103" x14ac:dyDescent="0.2">
      <c r="A3411" s="60"/>
      <c r="B3411" s="60"/>
      <c r="C3411" s="60"/>
      <c r="D3411" s="60"/>
      <c r="E3411" s="60"/>
      <c r="F3411" s="60"/>
      <c r="G3411" s="60"/>
      <c r="H3411" s="60"/>
      <c r="I3411" s="60"/>
      <c r="J3411" s="60"/>
      <c r="K3411" s="60"/>
      <c r="L3411" s="60"/>
      <c r="M3411" s="60"/>
      <c r="N3411" s="60"/>
      <c r="O3411" s="60"/>
      <c r="P3411" s="60"/>
      <c r="Q3411" s="60"/>
      <c r="R3411" s="334">
        <v>10950</v>
      </c>
      <c r="S3411" s="319" t="s">
        <v>359</v>
      </c>
      <c r="BE3411" s="60"/>
      <c r="BR3411" s="60"/>
      <c r="BX3411" s="151"/>
      <c r="CB3411" s="151"/>
      <c r="CM3411" s="151"/>
      <c r="CO3411" s="151"/>
      <c r="CT3411" s="151"/>
      <c r="CY3411" s="151"/>
    </row>
    <row r="3412" spans="1:103" x14ac:dyDescent="0.2">
      <c r="A3412" s="60"/>
      <c r="B3412" s="60"/>
      <c r="C3412" s="60"/>
      <c r="D3412" s="60"/>
      <c r="E3412" s="60"/>
      <c r="F3412" s="60"/>
      <c r="G3412" s="60"/>
      <c r="H3412" s="60"/>
      <c r="I3412" s="60"/>
      <c r="J3412" s="60"/>
      <c r="K3412" s="60"/>
      <c r="L3412" s="60"/>
      <c r="M3412" s="60"/>
      <c r="N3412" s="60"/>
      <c r="O3412" s="60"/>
      <c r="P3412" s="60"/>
      <c r="Q3412" s="60"/>
      <c r="R3412" s="334">
        <v>10952</v>
      </c>
      <c r="S3412" s="319" t="s">
        <v>359</v>
      </c>
      <c r="BE3412" s="60"/>
      <c r="BR3412" s="60"/>
      <c r="BX3412" s="151"/>
      <c r="CB3412" s="151"/>
      <c r="CM3412" s="151"/>
      <c r="CO3412" s="151"/>
      <c r="CT3412" s="151"/>
      <c r="CY3412" s="151"/>
    </row>
    <row r="3413" spans="1:103" x14ac:dyDescent="0.2">
      <c r="A3413" s="60"/>
      <c r="B3413" s="60"/>
      <c r="C3413" s="60"/>
      <c r="D3413" s="60"/>
      <c r="E3413" s="60"/>
      <c r="F3413" s="60"/>
      <c r="G3413" s="60"/>
      <c r="H3413" s="60"/>
      <c r="I3413" s="60"/>
      <c r="J3413" s="60"/>
      <c r="K3413" s="60"/>
      <c r="L3413" s="60"/>
      <c r="M3413" s="60"/>
      <c r="N3413" s="60"/>
      <c r="O3413" s="60"/>
      <c r="P3413" s="60"/>
      <c r="Q3413" s="60"/>
      <c r="R3413" s="334">
        <v>10953</v>
      </c>
      <c r="S3413" s="319" t="s">
        <v>359</v>
      </c>
      <c r="BE3413" s="60"/>
      <c r="BR3413" s="60"/>
      <c r="BX3413" s="151"/>
      <c r="CB3413" s="151"/>
      <c r="CM3413" s="151"/>
      <c r="CO3413" s="151"/>
      <c r="CT3413" s="151"/>
      <c r="CY3413" s="151"/>
    </row>
    <row r="3414" spans="1:103" x14ac:dyDescent="0.2">
      <c r="A3414" s="60"/>
      <c r="B3414" s="60"/>
      <c r="C3414" s="60"/>
      <c r="D3414" s="60"/>
      <c r="E3414" s="60"/>
      <c r="F3414" s="60"/>
      <c r="G3414" s="60"/>
      <c r="H3414" s="60"/>
      <c r="I3414" s="60"/>
      <c r="J3414" s="60"/>
      <c r="K3414" s="60"/>
      <c r="L3414" s="60"/>
      <c r="M3414" s="60"/>
      <c r="N3414" s="60"/>
      <c r="O3414" s="60"/>
      <c r="P3414" s="60"/>
      <c r="Q3414" s="60"/>
      <c r="R3414" s="334">
        <v>10954</v>
      </c>
      <c r="S3414" s="319" t="s">
        <v>359</v>
      </c>
      <c r="BE3414" s="60"/>
      <c r="BR3414" s="60"/>
      <c r="BX3414" s="151"/>
      <c r="CB3414" s="151"/>
      <c r="CM3414" s="151"/>
      <c r="CO3414" s="151"/>
      <c r="CT3414" s="151"/>
      <c r="CY3414" s="151"/>
    </row>
    <row r="3415" spans="1:103" x14ac:dyDescent="0.2">
      <c r="A3415" s="60"/>
      <c r="B3415" s="60"/>
      <c r="C3415" s="60"/>
      <c r="D3415" s="60"/>
      <c r="E3415" s="60"/>
      <c r="F3415" s="60"/>
      <c r="G3415" s="60"/>
      <c r="H3415" s="60"/>
      <c r="I3415" s="60"/>
      <c r="J3415" s="60"/>
      <c r="K3415" s="60"/>
      <c r="L3415" s="60"/>
      <c r="M3415" s="60"/>
      <c r="N3415" s="60"/>
      <c r="O3415" s="60"/>
      <c r="P3415" s="60"/>
      <c r="Q3415" s="60"/>
      <c r="R3415" s="334">
        <v>10956</v>
      </c>
      <c r="S3415" s="319" t="s">
        <v>359</v>
      </c>
      <c r="BE3415" s="60"/>
      <c r="BR3415" s="60"/>
      <c r="BX3415" s="151"/>
      <c r="CB3415" s="151"/>
      <c r="CM3415" s="151"/>
      <c r="CO3415" s="151"/>
      <c r="CT3415" s="151"/>
      <c r="CY3415" s="151"/>
    </row>
    <row r="3416" spans="1:103" x14ac:dyDescent="0.2">
      <c r="A3416" s="60"/>
      <c r="B3416" s="60"/>
      <c r="C3416" s="60"/>
      <c r="D3416" s="60"/>
      <c r="E3416" s="60"/>
      <c r="F3416" s="60"/>
      <c r="G3416" s="60"/>
      <c r="H3416" s="60"/>
      <c r="I3416" s="60"/>
      <c r="J3416" s="60"/>
      <c r="K3416" s="60"/>
      <c r="L3416" s="60"/>
      <c r="M3416" s="60"/>
      <c r="N3416" s="60"/>
      <c r="O3416" s="60"/>
      <c r="P3416" s="60"/>
      <c r="Q3416" s="60"/>
      <c r="R3416" s="334">
        <v>10958</v>
      </c>
      <c r="S3416" s="319" t="s">
        <v>359</v>
      </c>
      <c r="BE3416" s="60"/>
      <c r="BR3416" s="60"/>
      <c r="BX3416" s="151"/>
      <c r="CB3416" s="151"/>
      <c r="CM3416" s="151"/>
      <c r="CO3416" s="151"/>
      <c r="CT3416" s="151"/>
      <c r="CY3416" s="151"/>
    </row>
    <row r="3417" spans="1:103" x14ac:dyDescent="0.2">
      <c r="A3417" s="60"/>
      <c r="B3417" s="60"/>
      <c r="C3417" s="60"/>
      <c r="D3417" s="60"/>
      <c r="E3417" s="60"/>
      <c r="F3417" s="60"/>
      <c r="G3417" s="60"/>
      <c r="H3417" s="60"/>
      <c r="I3417" s="60"/>
      <c r="J3417" s="60"/>
      <c r="K3417" s="60"/>
      <c r="L3417" s="60"/>
      <c r="M3417" s="60"/>
      <c r="N3417" s="60"/>
      <c r="O3417" s="60"/>
      <c r="P3417" s="60"/>
      <c r="Q3417" s="60"/>
      <c r="R3417" s="334">
        <v>10959</v>
      </c>
      <c r="S3417" s="319" t="s">
        <v>359</v>
      </c>
      <c r="BE3417" s="60"/>
      <c r="BR3417" s="60"/>
      <c r="BX3417" s="151"/>
      <c r="CB3417" s="151"/>
      <c r="CM3417" s="151"/>
      <c r="CO3417" s="151"/>
      <c r="CT3417" s="151"/>
      <c r="CY3417" s="151"/>
    </row>
    <row r="3418" spans="1:103" x14ac:dyDescent="0.2">
      <c r="A3418" s="60"/>
      <c r="B3418" s="60"/>
      <c r="C3418" s="60"/>
      <c r="D3418" s="60"/>
      <c r="E3418" s="60"/>
      <c r="F3418" s="60"/>
      <c r="G3418" s="60"/>
      <c r="H3418" s="60"/>
      <c r="I3418" s="60"/>
      <c r="J3418" s="60"/>
      <c r="K3418" s="60"/>
      <c r="L3418" s="60"/>
      <c r="M3418" s="60"/>
      <c r="N3418" s="60"/>
      <c r="O3418" s="60"/>
      <c r="P3418" s="60"/>
      <c r="Q3418" s="60"/>
      <c r="R3418" s="334">
        <v>10960</v>
      </c>
      <c r="S3418" s="319" t="s">
        <v>359</v>
      </c>
      <c r="BE3418" s="60"/>
      <c r="BR3418" s="60"/>
      <c r="BX3418" s="151"/>
      <c r="CB3418" s="151"/>
      <c r="CM3418" s="151"/>
      <c r="CO3418" s="151"/>
      <c r="CT3418" s="151"/>
      <c r="CY3418" s="151"/>
    </row>
    <row r="3419" spans="1:103" x14ac:dyDescent="0.2">
      <c r="A3419" s="60"/>
      <c r="B3419" s="60"/>
      <c r="C3419" s="60"/>
      <c r="D3419" s="60"/>
      <c r="E3419" s="60"/>
      <c r="F3419" s="60"/>
      <c r="G3419" s="60"/>
      <c r="H3419" s="60"/>
      <c r="I3419" s="60"/>
      <c r="J3419" s="60"/>
      <c r="K3419" s="60"/>
      <c r="L3419" s="60"/>
      <c r="M3419" s="60"/>
      <c r="N3419" s="60"/>
      <c r="O3419" s="60"/>
      <c r="P3419" s="60"/>
      <c r="Q3419" s="60"/>
      <c r="R3419" s="334">
        <v>10962</v>
      </c>
      <c r="S3419" s="319" t="s">
        <v>359</v>
      </c>
      <c r="BE3419" s="60"/>
      <c r="BR3419" s="60"/>
      <c r="BX3419" s="151"/>
      <c r="CB3419" s="151"/>
      <c r="CM3419" s="151"/>
      <c r="CO3419" s="151"/>
      <c r="CT3419" s="151"/>
      <c r="CY3419" s="151"/>
    </row>
    <row r="3420" spans="1:103" x14ac:dyDescent="0.2">
      <c r="A3420" s="60"/>
      <c r="B3420" s="60"/>
      <c r="C3420" s="60"/>
      <c r="D3420" s="60"/>
      <c r="E3420" s="60"/>
      <c r="F3420" s="60"/>
      <c r="G3420" s="60"/>
      <c r="H3420" s="60"/>
      <c r="I3420" s="60"/>
      <c r="J3420" s="60"/>
      <c r="K3420" s="60"/>
      <c r="L3420" s="60"/>
      <c r="M3420" s="60"/>
      <c r="N3420" s="60"/>
      <c r="O3420" s="60"/>
      <c r="P3420" s="60"/>
      <c r="Q3420" s="60"/>
      <c r="R3420" s="334">
        <v>10963</v>
      </c>
      <c r="S3420" s="319" t="s">
        <v>359</v>
      </c>
      <c r="BE3420" s="60"/>
      <c r="BR3420" s="60"/>
      <c r="BX3420" s="151"/>
      <c r="CB3420" s="151"/>
      <c r="CM3420" s="151"/>
      <c r="CO3420" s="151"/>
      <c r="CT3420" s="151"/>
      <c r="CY3420" s="151"/>
    </row>
    <row r="3421" spans="1:103" x14ac:dyDescent="0.2">
      <c r="A3421" s="60"/>
      <c r="B3421" s="60"/>
      <c r="C3421" s="60"/>
      <c r="D3421" s="60"/>
      <c r="E3421" s="60"/>
      <c r="F3421" s="60"/>
      <c r="G3421" s="60"/>
      <c r="H3421" s="60"/>
      <c r="I3421" s="60"/>
      <c r="J3421" s="60"/>
      <c r="K3421" s="60"/>
      <c r="L3421" s="60"/>
      <c r="M3421" s="60"/>
      <c r="N3421" s="60"/>
      <c r="O3421" s="60"/>
      <c r="P3421" s="60"/>
      <c r="Q3421" s="60"/>
      <c r="R3421" s="334">
        <v>10964</v>
      </c>
      <c r="S3421" s="319" t="s">
        <v>359</v>
      </c>
      <c r="BE3421" s="60"/>
      <c r="BR3421" s="60"/>
      <c r="BX3421" s="151"/>
      <c r="CB3421" s="151"/>
      <c r="CM3421" s="151"/>
      <c r="CO3421" s="151"/>
      <c r="CT3421" s="151"/>
      <c r="CY3421" s="151"/>
    </row>
    <row r="3422" spans="1:103" x14ac:dyDescent="0.2">
      <c r="A3422" s="60"/>
      <c r="B3422" s="60"/>
      <c r="C3422" s="60"/>
      <c r="D3422" s="60"/>
      <c r="E3422" s="60"/>
      <c r="F3422" s="60"/>
      <c r="G3422" s="60"/>
      <c r="H3422" s="60"/>
      <c r="I3422" s="60"/>
      <c r="J3422" s="60"/>
      <c r="K3422" s="60"/>
      <c r="L3422" s="60"/>
      <c r="M3422" s="60"/>
      <c r="N3422" s="60"/>
      <c r="O3422" s="60"/>
      <c r="P3422" s="60"/>
      <c r="Q3422" s="60"/>
      <c r="R3422" s="334">
        <v>10965</v>
      </c>
      <c r="S3422" s="319" t="s">
        <v>359</v>
      </c>
      <c r="BE3422" s="60"/>
      <c r="BR3422" s="60"/>
      <c r="BX3422" s="151"/>
      <c r="CB3422" s="151"/>
      <c r="CM3422" s="151"/>
      <c r="CO3422" s="151"/>
      <c r="CT3422" s="151"/>
      <c r="CY3422" s="151"/>
    </row>
    <row r="3423" spans="1:103" x14ac:dyDescent="0.2">
      <c r="A3423" s="60"/>
      <c r="B3423" s="60"/>
      <c r="C3423" s="60"/>
      <c r="D3423" s="60"/>
      <c r="E3423" s="60"/>
      <c r="F3423" s="60"/>
      <c r="G3423" s="60"/>
      <c r="H3423" s="60"/>
      <c r="I3423" s="60"/>
      <c r="J3423" s="60"/>
      <c r="K3423" s="60"/>
      <c r="L3423" s="60"/>
      <c r="M3423" s="60"/>
      <c r="N3423" s="60"/>
      <c r="O3423" s="60"/>
      <c r="P3423" s="60"/>
      <c r="Q3423" s="60"/>
      <c r="R3423" s="334">
        <v>10968</v>
      </c>
      <c r="S3423" s="319" t="s">
        <v>359</v>
      </c>
      <c r="BE3423" s="60"/>
      <c r="BR3423" s="60"/>
      <c r="BX3423" s="151"/>
      <c r="CB3423" s="151"/>
      <c r="CM3423" s="151"/>
      <c r="CO3423" s="151"/>
      <c r="CT3423" s="151"/>
      <c r="CY3423" s="151"/>
    </row>
    <row r="3424" spans="1:103" x14ac:dyDescent="0.2">
      <c r="A3424" s="60"/>
      <c r="B3424" s="60"/>
      <c r="C3424" s="60"/>
      <c r="D3424" s="60"/>
      <c r="E3424" s="60"/>
      <c r="F3424" s="60"/>
      <c r="G3424" s="60"/>
      <c r="H3424" s="60"/>
      <c r="I3424" s="60"/>
      <c r="J3424" s="60"/>
      <c r="K3424" s="60"/>
      <c r="L3424" s="60"/>
      <c r="M3424" s="60"/>
      <c r="N3424" s="60"/>
      <c r="O3424" s="60"/>
      <c r="P3424" s="60"/>
      <c r="Q3424" s="60"/>
      <c r="R3424" s="334">
        <v>10969</v>
      </c>
      <c r="S3424" s="319" t="s">
        <v>359</v>
      </c>
      <c r="BE3424" s="60"/>
      <c r="BR3424" s="60"/>
      <c r="BX3424" s="151"/>
      <c r="CB3424" s="151"/>
      <c r="CM3424" s="151"/>
      <c r="CO3424" s="151"/>
      <c r="CT3424" s="151"/>
      <c r="CY3424" s="151"/>
    </row>
    <row r="3425" spans="1:103" x14ac:dyDescent="0.2">
      <c r="A3425" s="60"/>
      <c r="B3425" s="60"/>
      <c r="C3425" s="60"/>
      <c r="D3425" s="60"/>
      <c r="E3425" s="60"/>
      <c r="F3425" s="60"/>
      <c r="G3425" s="60"/>
      <c r="H3425" s="60"/>
      <c r="I3425" s="60"/>
      <c r="J3425" s="60"/>
      <c r="K3425" s="60"/>
      <c r="L3425" s="60"/>
      <c r="M3425" s="60"/>
      <c r="N3425" s="60"/>
      <c r="O3425" s="60"/>
      <c r="P3425" s="60"/>
      <c r="Q3425" s="60"/>
      <c r="R3425" s="334">
        <v>10970</v>
      </c>
      <c r="S3425" s="319" t="s">
        <v>359</v>
      </c>
      <c r="BE3425" s="60"/>
      <c r="BR3425" s="60"/>
      <c r="BX3425" s="151"/>
      <c r="CB3425" s="151"/>
      <c r="CM3425" s="151"/>
      <c r="CO3425" s="151"/>
      <c r="CT3425" s="151"/>
      <c r="CY3425" s="151"/>
    </row>
    <row r="3426" spans="1:103" x14ac:dyDescent="0.2">
      <c r="A3426" s="60"/>
      <c r="B3426" s="60"/>
      <c r="C3426" s="60"/>
      <c r="D3426" s="60"/>
      <c r="E3426" s="60"/>
      <c r="F3426" s="60"/>
      <c r="G3426" s="60"/>
      <c r="H3426" s="60"/>
      <c r="I3426" s="60"/>
      <c r="J3426" s="60"/>
      <c r="K3426" s="60"/>
      <c r="L3426" s="60"/>
      <c r="M3426" s="60"/>
      <c r="N3426" s="60"/>
      <c r="O3426" s="60"/>
      <c r="P3426" s="60"/>
      <c r="Q3426" s="60"/>
      <c r="R3426" s="334">
        <v>10973</v>
      </c>
      <c r="S3426" s="319" t="s">
        <v>359</v>
      </c>
      <c r="BE3426" s="60"/>
      <c r="BR3426" s="60"/>
      <c r="BX3426" s="151"/>
      <c r="CB3426" s="151"/>
      <c r="CM3426" s="151"/>
      <c r="CO3426" s="151"/>
      <c r="CT3426" s="151"/>
      <c r="CY3426" s="151"/>
    </row>
    <row r="3427" spans="1:103" x14ac:dyDescent="0.2">
      <c r="A3427" s="60"/>
      <c r="B3427" s="60"/>
      <c r="C3427" s="60"/>
      <c r="D3427" s="60"/>
      <c r="E3427" s="60"/>
      <c r="F3427" s="60"/>
      <c r="G3427" s="60"/>
      <c r="H3427" s="60"/>
      <c r="I3427" s="60"/>
      <c r="J3427" s="60"/>
      <c r="K3427" s="60"/>
      <c r="L3427" s="60"/>
      <c r="M3427" s="60"/>
      <c r="N3427" s="60"/>
      <c r="O3427" s="60"/>
      <c r="P3427" s="60"/>
      <c r="Q3427" s="60"/>
      <c r="R3427" s="334">
        <v>10974</v>
      </c>
      <c r="S3427" s="319" t="s">
        <v>359</v>
      </c>
      <c r="BE3427" s="60"/>
      <c r="BR3427" s="60"/>
      <c r="BX3427" s="151"/>
      <c r="CB3427" s="151"/>
      <c r="CM3427" s="151"/>
      <c r="CO3427" s="151"/>
      <c r="CT3427" s="151"/>
      <c r="CY3427" s="151"/>
    </row>
    <row r="3428" spans="1:103" x14ac:dyDescent="0.2">
      <c r="A3428" s="60"/>
      <c r="B3428" s="60"/>
      <c r="C3428" s="60"/>
      <c r="D3428" s="60"/>
      <c r="E3428" s="60"/>
      <c r="F3428" s="60"/>
      <c r="G3428" s="60"/>
      <c r="H3428" s="60"/>
      <c r="I3428" s="60"/>
      <c r="J3428" s="60"/>
      <c r="K3428" s="60"/>
      <c r="L3428" s="60"/>
      <c r="M3428" s="60"/>
      <c r="N3428" s="60"/>
      <c r="O3428" s="60"/>
      <c r="P3428" s="60"/>
      <c r="Q3428" s="60"/>
      <c r="R3428" s="334">
        <v>10975</v>
      </c>
      <c r="S3428" s="319" t="s">
        <v>359</v>
      </c>
      <c r="BE3428" s="60"/>
      <c r="BR3428" s="60"/>
      <c r="BX3428" s="151"/>
      <c r="CB3428" s="151"/>
      <c r="CM3428" s="151"/>
      <c r="CO3428" s="151"/>
      <c r="CT3428" s="151"/>
      <c r="CY3428" s="151"/>
    </row>
    <row r="3429" spans="1:103" x14ac:dyDescent="0.2">
      <c r="A3429" s="60"/>
      <c r="B3429" s="60"/>
      <c r="C3429" s="60"/>
      <c r="D3429" s="60"/>
      <c r="E3429" s="60"/>
      <c r="F3429" s="60"/>
      <c r="G3429" s="60"/>
      <c r="H3429" s="60"/>
      <c r="I3429" s="60"/>
      <c r="J3429" s="60"/>
      <c r="K3429" s="60"/>
      <c r="L3429" s="60"/>
      <c r="M3429" s="60"/>
      <c r="N3429" s="60"/>
      <c r="O3429" s="60"/>
      <c r="P3429" s="60"/>
      <c r="Q3429" s="60"/>
      <c r="R3429" s="334">
        <v>10976</v>
      </c>
      <c r="S3429" s="319" t="s">
        <v>359</v>
      </c>
      <c r="BE3429" s="60"/>
      <c r="BR3429" s="60"/>
      <c r="BX3429" s="151"/>
      <c r="CB3429" s="151"/>
      <c r="CM3429" s="151"/>
      <c r="CO3429" s="151"/>
      <c r="CT3429" s="151"/>
      <c r="CY3429" s="151"/>
    </row>
    <row r="3430" spans="1:103" x14ac:dyDescent="0.2">
      <c r="A3430" s="60"/>
      <c r="B3430" s="60"/>
      <c r="C3430" s="60"/>
      <c r="D3430" s="60"/>
      <c r="E3430" s="60"/>
      <c r="F3430" s="60"/>
      <c r="G3430" s="60"/>
      <c r="H3430" s="60"/>
      <c r="I3430" s="60"/>
      <c r="J3430" s="60"/>
      <c r="K3430" s="60"/>
      <c r="L3430" s="60"/>
      <c r="M3430" s="60"/>
      <c r="N3430" s="60"/>
      <c r="O3430" s="60"/>
      <c r="P3430" s="60"/>
      <c r="Q3430" s="60"/>
      <c r="R3430" s="334">
        <v>10977</v>
      </c>
      <c r="S3430" s="319" t="s">
        <v>359</v>
      </c>
      <c r="BE3430" s="60"/>
      <c r="BR3430" s="60"/>
      <c r="BX3430" s="151"/>
      <c r="CB3430" s="151"/>
      <c r="CM3430" s="151"/>
      <c r="CO3430" s="151"/>
      <c r="CT3430" s="151"/>
      <c r="CY3430" s="151"/>
    </row>
    <row r="3431" spans="1:103" x14ac:dyDescent="0.2">
      <c r="A3431" s="60"/>
      <c r="B3431" s="60"/>
      <c r="C3431" s="60"/>
      <c r="D3431" s="60"/>
      <c r="E3431" s="60"/>
      <c r="F3431" s="60"/>
      <c r="G3431" s="60"/>
      <c r="H3431" s="60"/>
      <c r="I3431" s="60"/>
      <c r="J3431" s="60"/>
      <c r="K3431" s="60"/>
      <c r="L3431" s="60"/>
      <c r="M3431" s="60"/>
      <c r="N3431" s="60"/>
      <c r="O3431" s="60"/>
      <c r="P3431" s="60"/>
      <c r="Q3431" s="60"/>
      <c r="R3431" s="334">
        <v>10979</v>
      </c>
      <c r="S3431" s="319" t="s">
        <v>359</v>
      </c>
      <c r="BE3431" s="60"/>
      <c r="BR3431" s="60"/>
      <c r="BX3431" s="151"/>
      <c r="CB3431" s="151"/>
      <c r="CM3431" s="151"/>
      <c r="CO3431" s="151"/>
      <c r="CT3431" s="151"/>
      <c r="CY3431" s="151"/>
    </row>
    <row r="3432" spans="1:103" x14ac:dyDescent="0.2">
      <c r="A3432" s="60"/>
      <c r="B3432" s="60"/>
      <c r="C3432" s="60"/>
      <c r="D3432" s="60"/>
      <c r="E3432" s="60"/>
      <c r="F3432" s="60"/>
      <c r="G3432" s="60"/>
      <c r="H3432" s="60"/>
      <c r="I3432" s="60"/>
      <c r="J3432" s="60"/>
      <c r="K3432" s="60"/>
      <c r="L3432" s="60"/>
      <c r="M3432" s="60"/>
      <c r="N3432" s="60"/>
      <c r="O3432" s="60"/>
      <c r="P3432" s="60"/>
      <c r="Q3432" s="60"/>
      <c r="R3432" s="334">
        <v>10980</v>
      </c>
      <c r="S3432" s="319" t="s">
        <v>359</v>
      </c>
      <c r="BE3432" s="60"/>
      <c r="BR3432" s="60"/>
      <c r="BX3432" s="151"/>
      <c r="CB3432" s="151"/>
      <c r="CM3432" s="151"/>
      <c r="CO3432" s="151"/>
      <c r="CT3432" s="151"/>
      <c r="CY3432" s="151"/>
    </row>
    <row r="3433" spans="1:103" x14ac:dyDescent="0.2">
      <c r="A3433" s="60"/>
      <c r="B3433" s="60"/>
      <c r="C3433" s="60"/>
      <c r="D3433" s="60"/>
      <c r="E3433" s="60"/>
      <c r="F3433" s="60"/>
      <c r="G3433" s="60"/>
      <c r="H3433" s="60"/>
      <c r="I3433" s="60"/>
      <c r="J3433" s="60"/>
      <c r="K3433" s="60"/>
      <c r="L3433" s="60"/>
      <c r="M3433" s="60"/>
      <c r="N3433" s="60"/>
      <c r="O3433" s="60"/>
      <c r="P3433" s="60"/>
      <c r="Q3433" s="60"/>
      <c r="R3433" s="334">
        <v>10981</v>
      </c>
      <c r="S3433" s="319" t="s">
        <v>359</v>
      </c>
      <c r="BE3433" s="60"/>
      <c r="BR3433" s="60"/>
      <c r="BX3433" s="151"/>
      <c r="CB3433" s="151"/>
      <c r="CM3433" s="151"/>
      <c r="CO3433" s="151"/>
      <c r="CT3433" s="151"/>
      <c r="CY3433" s="151"/>
    </row>
    <row r="3434" spans="1:103" x14ac:dyDescent="0.2">
      <c r="A3434" s="60"/>
      <c r="B3434" s="60"/>
      <c r="C3434" s="60"/>
      <c r="D3434" s="60"/>
      <c r="E3434" s="60"/>
      <c r="F3434" s="60"/>
      <c r="G3434" s="60"/>
      <c r="H3434" s="60"/>
      <c r="I3434" s="60"/>
      <c r="J3434" s="60"/>
      <c r="K3434" s="60"/>
      <c r="L3434" s="60"/>
      <c r="M3434" s="60"/>
      <c r="N3434" s="60"/>
      <c r="O3434" s="60"/>
      <c r="P3434" s="60"/>
      <c r="Q3434" s="60"/>
      <c r="R3434" s="334">
        <v>10982</v>
      </c>
      <c r="S3434" s="319" t="s">
        <v>359</v>
      </c>
      <c r="BE3434" s="60"/>
      <c r="BR3434" s="60"/>
      <c r="BX3434" s="151"/>
      <c r="CB3434" s="151"/>
      <c r="CM3434" s="151"/>
      <c r="CO3434" s="151"/>
      <c r="CT3434" s="151"/>
      <c r="CY3434" s="151"/>
    </row>
    <row r="3435" spans="1:103" x14ac:dyDescent="0.2">
      <c r="A3435" s="60"/>
      <c r="B3435" s="60"/>
      <c r="C3435" s="60"/>
      <c r="D3435" s="60"/>
      <c r="E3435" s="60"/>
      <c r="F3435" s="60"/>
      <c r="G3435" s="60"/>
      <c r="H3435" s="60"/>
      <c r="I3435" s="60"/>
      <c r="J3435" s="60"/>
      <c r="K3435" s="60"/>
      <c r="L3435" s="60"/>
      <c r="M3435" s="60"/>
      <c r="N3435" s="60"/>
      <c r="O3435" s="60"/>
      <c r="P3435" s="60"/>
      <c r="Q3435" s="60"/>
      <c r="R3435" s="334">
        <v>10983</v>
      </c>
      <c r="S3435" s="319" t="s">
        <v>359</v>
      </c>
      <c r="BE3435" s="60"/>
      <c r="BR3435" s="60"/>
      <c r="BX3435" s="151"/>
      <c r="CB3435" s="151"/>
      <c r="CM3435" s="151"/>
      <c r="CO3435" s="151"/>
      <c r="CT3435" s="151"/>
      <c r="CY3435" s="151"/>
    </row>
    <row r="3436" spans="1:103" x14ac:dyDescent="0.2">
      <c r="A3436" s="60"/>
      <c r="B3436" s="60"/>
      <c r="C3436" s="60"/>
      <c r="D3436" s="60"/>
      <c r="E3436" s="60"/>
      <c r="F3436" s="60"/>
      <c r="G3436" s="60"/>
      <c r="H3436" s="60"/>
      <c r="I3436" s="60"/>
      <c r="J3436" s="60"/>
      <c r="K3436" s="60"/>
      <c r="L3436" s="60"/>
      <c r="M3436" s="60"/>
      <c r="N3436" s="60"/>
      <c r="O3436" s="60"/>
      <c r="P3436" s="60"/>
      <c r="Q3436" s="60"/>
      <c r="R3436" s="334">
        <v>10984</v>
      </c>
      <c r="S3436" s="319" t="s">
        <v>359</v>
      </c>
      <c r="BE3436" s="60"/>
      <c r="BR3436" s="60"/>
      <c r="BX3436" s="151"/>
      <c r="CB3436" s="151"/>
      <c r="CM3436" s="151"/>
      <c r="CO3436" s="151"/>
      <c r="CT3436" s="151"/>
      <c r="CY3436" s="151"/>
    </row>
    <row r="3437" spans="1:103" x14ac:dyDescent="0.2">
      <c r="A3437" s="60"/>
      <c r="B3437" s="60"/>
      <c r="C3437" s="60"/>
      <c r="D3437" s="60"/>
      <c r="E3437" s="60"/>
      <c r="F3437" s="60"/>
      <c r="G3437" s="60"/>
      <c r="H3437" s="60"/>
      <c r="I3437" s="60"/>
      <c r="J3437" s="60"/>
      <c r="K3437" s="60"/>
      <c r="L3437" s="60"/>
      <c r="M3437" s="60"/>
      <c r="N3437" s="60"/>
      <c r="O3437" s="60"/>
      <c r="P3437" s="60"/>
      <c r="Q3437" s="60"/>
      <c r="R3437" s="334">
        <v>10985</v>
      </c>
      <c r="S3437" s="319" t="s">
        <v>359</v>
      </c>
      <c r="BE3437" s="60"/>
      <c r="BR3437" s="60"/>
      <c r="BX3437" s="151"/>
      <c r="CB3437" s="151"/>
      <c r="CM3437" s="151"/>
      <c r="CO3437" s="151"/>
      <c r="CT3437" s="151"/>
      <c r="CY3437" s="151"/>
    </row>
    <row r="3438" spans="1:103" x14ac:dyDescent="0.2">
      <c r="A3438" s="60"/>
      <c r="B3438" s="60"/>
      <c r="C3438" s="60"/>
      <c r="D3438" s="60"/>
      <c r="E3438" s="60"/>
      <c r="F3438" s="60"/>
      <c r="G3438" s="60"/>
      <c r="H3438" s="60"/>
      <c r="I3438" s="60"/>
      <c r="J3438" s="60"/>
      <c r="K3438" s="60"/>
      <c r="L3438" s="60"/>
      <c r="M3438" s="60"/>
      <c r="N3438" s="60"/>
      <c r="O3438" s="60"/>
      <c r="P3438" s="60"/>
      <c r="Q3438" s="60"/>
      <c r="R3438" s="334">
        <v>10986</v>
      </c>
      <c r="S3438" s="319" t="s">
        <v>359</v>
      </c>
      <c r="BE3438" s="60"/>
      <c r="BR3438" s="60"/>
      <c r="BX3438" s="151"/>
      <c r="CB3438" s="151"/>
      <c r="CM3438" s="151"/>
      <c r="CO3438" s="151"/>
      <c r="CT3438" s="151"/>
      <c r="CY3438" s="151"/>
    </row>
    <row r="3439" spans="1:103" x14ac:dyDescent="0.2">
      <c r="A3439" s="60"/>
      <c r="B3439" s="60"/>
      <c r="C3439" s="60"/>
      <c r="D3439" s="60"/>
      <c r="E3439" s="60"/>
      <c r="F3439" s="60"/>
      <c r="G3439" s="60"/>
      <c r="H3439" s="60"/>
      <c r="I3439" s="60"/>
      <c r="J3439" s="60"/>
      <c r="K3439" s="60"/>
      <c r="L3439" s="60"/>
      <c r="M3439" s="60"/>
      <c r="N3439" s="60"/>
      <c r="O3439" s="60"/>
      <c r="P3439" s="60"/>
      <c r="Q3439" s="60"/>
      <c r="R3439" s="334">
        <v>10987</v>
      </c>
      <c r="S3439" s="319" t="s">
        <v>359</v>
      </c>
      <c r="BE3439" s="60"/>
      <c r="BR3439" s="60"/>
      <c r="BX3439" s="151"/>
      <c r="CB3439" s="151"/>
      <c r="CM3439" s="151"/>
      <c r="CO3439" s="151"/>
      <c r="CT3439" s="151"/>
      <c r="CY3439" s="151"/>
    </row>
    <row r="3440" spans="1:103" x14ac:dyDescent="0.2">
      <c r="A3440" s="60"/>
      <c r="B3440" s="60"/>
      <c r="C3440" s="60"/>
      <c r="D3440" s="60"/>
      <c r="E3440" s="60"/>
      <c r="F3440" s="60"/>
      <c r="G3440" s="60"/>
      <c r="H3440" s="60"/>
      <c r="I3440" s="60"/>
      <c r="J3440" s="60"/>
      <c r="K3440" s="60"/>
      <c r="L3440" s="60"/>
      <c r="M3440" s="60"/>
      <c r="N3440" s="60"/>
      <c r="O3440" s="60"/>
      <c r="P3440" s="60"/>
      <c r="Q3440" s="60"/>
      <c r="R3440" s="334">
        <v>10988</v>
      </c>
      <c r="S3440" s="319" t="s">
        <v>359</v>
      </c>
      <c r="BE3440" s="60"/>
      <c r="BR3440" s="60"/>
      <c r="BX3440" s="151"/>
      <c r="CB3440" s="151"/>
      <c r="CM3440" s="151"/>
      <c r="CO3440" s="151"/>
      <c r="CT3440" s="151"/>
      <c r="CY3440" s="151"/>
    </row>
    <row r="3441" spans="1:103" x14ac:dyDescent="0.2">
      <c r="A3441" s="60"/>
      <c r="B3441" s="60"/>
      <c r="C3441" s="60"/>
      <c r="D3441" s="60"/>
      <c r="E3441" s="60"/>
      <c r="F3441" s="60"/>
      <c r="G3441" s="60"/>
      <c r="H3441" s="60"/>
      <c r="I3441" s="60"/>
      <c r="J3441" s="60"/>
      <c r="K3441" s="60"/>
      <c r="L3441" s="60"/>
      <c r="M3441" s="60"/>
      <c r="N3441" s="60"/>
      <c r="O3441" s="60"/>
      <c r="P3441" s="60"/>
      <c r="Q3441" s="60"/>
      <c r="R3441" s="334">
        <v>10989</v>
      </c>
      <c r="S3441" s="319" t="s">
        <v>359</v>
      </c>
      <c r="BE3441" s="60"/>
      <c r="BR3441" s="60"/>
      <c r="BX3441" s="151"/>
      <c r="CB3441" s="151"/>
      <c r="CM3441" s="151"/>
      <c r="CO3441" s="151"/>
      <c r="CT3441" s="151"/>
      <c r="CY3441" s="151"/>
    </row>
    <row r="3442" spans="1:103" x14ac:dyDescent="0.2">
      <c r="A3442" s="60"/>
      <c r="B3442" s="60"/>
      <c r="C3442" s="60"/>
      <c r="D3442" s="60"/>
      <c r="E3442" s="60"/>
      <c r="F3442" s="60"/>
      <c r="G3442" s="60"/>
      <c r="H3442" s="60"/>
      <c r="I3442" s="60"/>
      <c r="J3442" s="60"/>
      <c r="K3442" s="60"/>
      <c r="L3442" s="60"/>
      <c r="M3442" s="60"/>
      <c r="N3442" s="60"/>
      <c r="O3442" s="60"/>
      <c r="P3442" s="60"/>
      <c r="Q3442" s="60"/>
      <c r="R3442" s="334">
        <v>10990</v>
      </c>
      <c r="S3442" s="319" t="s">
        <v>359</v>
      </c>
      <c r="BE3442" s="60"/>
      <c r="BR3442" s="60"/>
      <c r="BX3442" s="151"/>
      <c r="CB3442" s="151"/>
      <c r="CM3442" s="151"/>
      <c r="CO3442" s="151"/>
      <c r="CT3442" s="151"/>
      <c r="CY3442" s="151"/>
    </row>
    <row r="3443" spans="1:103" x14ac:dyDescent="0.2">
      <c r="A3443" s="60"/>
      <c r="B3443" s="60"/>
      <c r="C3443" s="60"/>
      <c r="D3443" s="60"/>
      <c r="E3443" s="60"/>
      <c r="F3443" s="60"/>
      <c r="G3443" s="60"/>
      <c r="H3443" s="60"/>
      <c r="I3443" s="60"/>
      <c r="J3443" s="60"/>
      <c r="K3443" s="60"/>
      <c r="L3443" s="60"/>
      <c r="M3443" s="60"/>
      <c r="N3443" s="60"/>
      <c r="O3443" s="60"/>
      <c r="P3443" s="60"/>
      <c r="Q3443" s="60"/>
      <c r="R3443" s="334">
        <v>10992</v>
      </c>
      <c r="S3443" s="319" t="s">
        <v>359</v>
      </c>
      <c r="BE3443" s="60"/>
      <c r="BR3443" s="60"/>
      <c r="BX3443" s="151"/>
      <c r="CB3443" s="151"/>
      <c r="CM3443" s="151"/>
      <c r="CO3443" s="151"/>
      <c r="CT3443" s="151"/>
      <c r="CY3443" s="151"/>
    </row>
    <row r="3444" spans="1:103" x14ac:dyDescent="0.2">
      <c r="A3444" s="60"/>
      <c r="B3444" s="60"/>
      <c r="C3444" s="60"/>
      <c r="D3444" s="60"/>
      <c r="E3444" s="60"/>
      <c r="F3444" s="60"/>
      <c r="G3444" s="60"/>
      <c r="H3444" s="60"/>
      <c r="I3444" s="60"/>
      <c r="J3444" s="60"/>
      <c r="K3444" s="60"/>
      <c r="L3444" s="60"/>
      <c r="M3444" s="60"/>
      <c r="N3444" s="60"/>
      <c r="O3444" s="60"/>
      <c r="P3444" s="60"/>
      <c r="Q3444" s="60"/>
      <c r="R3444" s="334">
        <v>10993</v>
      </c>
      <c r="S3444" s="319" t="s">
        <v>359</v>
      </c>
      <c r="BE3444" s="60"/>
      <c r="BR3444" s="60"/>
      <c r="BX3444" s="151"/>
      <c r="CB3444" s="151"/>
      <c r="CM3444" s="151"/>
      <c r="CO3444" s="151"/>
      <c r="CT3444" s="151"/>
      <c r="CY3444" s="151"/>
    </row>
    <row r="3445" spans="1:103" x14ac:dyDescent="0.2">
      <c r="A3445" s="60"/>
      <c r="B3445" s="60"/>
      <c r="C3445" s="60"/>
      <c r="D3445" s="60"/>
      <c r="E3445" s="60"/>
      <c r="F3445" s="60"/>
      <c r="G3445" s="60"/>
      <c r="H3445" s="60"/>
      <c r="I3445" s="60"/>
      <c r="J3445" s="60"/>
      <c r="K3445" s="60"/>
      <c r="L3445" s="60"/>
      <c r="M3445" s="60"/>
      <c r="N3445" s="60"/>
      <c r="O3445" s="60"/>
      <c r="P3445" s="60"/>
      <c r="Q3445" s="60"/>
      <c r="R3445" s="334">
        <v>10994</v>
      </c>
      <c r="S3445" s="319" t="s">
        <v>359</v>
      </c>
      <c r="BE3445" s="60"/>
      <c r="BR3445" s="60"/>
      <c r="BX3445" s="151"/>
      <c r="CB3445" s="151"/>
      <c r="CM3445" s="151"/>
      <c r="CO3445" s="151"/>
      <c r="CT3445" s="151"/>
      <c r="CY3445" s="151"/>
    </row>
    <row r="3446" spans="1:103" x14ac:dyDescent="0.2">
      <c r="A3446" s="60"/>
      <c r="B3446" s="60"/>
      <c r="C3446" s="60"/>
      <c r="D3446" s="60"/>
      <c r="E3446" s="60"/>
      <c r="F3446" s="60"/>
      <c r="G3446" s="60"/>
      <c r="H3446" s="60"/>
      <c r="I3446" s="60"/>
      <c r="J3446" s="60"/>
      <c r="K3446" s="60"/>
      <c r="L3446" s="60"/>
      <c r="M3446" s="60"/>
      <c r="N3446" s="60"/>
      <c r="O3446" s="60"/>
      <c r="P3446" s="60"/>
      <c r="Q3446" s="60"/>
      <c r="R3446" s="334">
        <v>10996</v>
      </c>
      <c r="S3446" s="319" t="s">
        <v>359</v>
      </c>
      <c r="BE3446" s="60"/>
      <c r="BR3446" s="60"/>
      <c r="BX3446" s="151"/>
      <c r="CB3446" s="151"/>
      <c r="CM3446" s="151"/>
      <c r="CO3446" s="151"/>
      <c r="CT3446" s="151"/>
      <c r="CY3446" s="151"/>
    </row>
    <row r="3447" spans="1:103" x14ac:dyDescent="0.2">
      <c r="A3447" s="60"/>
      <c r="B3447" s="60"/>
      <c r="C3447" s="60"/>
      <c r="D3447" s="60"/>
      <c r="E3447" s="60"/>
      <c r="F3447" s="60"/>
      <c r="G3447" s="60"/>
      <c r="H3447" s="60"/>
      <c r="I3447" s="60"/>
      <c r="J3447" s="60"/>
      <c r="K3447" s="60"/>
      <c r="L3447" s="60"/>
      <c r="M3447" s="60"/>
      <c r="N3447" s="60"/>
      <c r="O3447" s="60"/>
      <c r="P3447" s="60"/>
      <c r="Q3447" s="60"/>
      <c r="R3447" s="334">
        <v>10997</v>
      </c>
      <c r="S3447" s="319" t="s">
        <v>359</v>
      </c>
      <c r="BE3447" s="60"/>
      <c r="BR3447" s="60"/>
      <c r="BX3447" s="151"/>
      <c r="CB3447" s="151"/>
      <c r="CM3447" s="151"/>
      <c r="CO3447" s="151"/>
      <c r="CT3447" s="151"/>
      <c r="CY3447" s="151"/>
    </row>
    <row r="3448" spans="1:103" x14ac:dyDescent="0.2">
      <c r="A3448" s="60"/>
      <c r="B3448" s="60"/>
      <c r="C3448" s="60"/>
      <c r="D3448" s="60"/>
      <c r="E3448" s="60"/>
      <c r="F3448" s="60"/>
      <c r="G3448" s="60"/>
      <c r="H3448" s="60"/>
      <c r="I3448" s="60"/>
      <c r="J3448" s="60"/>
      <c r="K3448" s="60"/>
      <c r="L3448" s="60"/>
      <c r="M3448" s="60"/>
      <c r="N3448" s="60"/>
      <c r="O3448" s="60"/>
      <c r="P3448" s="60"/>
      <c r="Q3448" s="60"/>
      <c r="R3448" s="334">
        <v>10998</v>
      </c>
      <c r="S3448" s="319" t="s">
        <v>359</v>
      </c>
      <c r="BE3448" s="60"/>
      <c r="BR3448" s="60"/>
      <c r="BX3448" s="151"/>
      <c r="CB3448" s="151"/>
      <c r="CM3448" s="151"/>
      <c r="CO3448" s="151"/>
      <c r="CT3448" s="151"/>
      <c r="CY3448" s="151"/>
    </row>
    <row r="3449" spans="1:103" x14ac:dyDescent="0.2">
      <c r="A3449" s="60"/>
      <c r="B3449" s="60"/>
      <c r="C3449" s="60"/>
      <c r="D3449" s="60"/>
      <c r="E3449" s="60"/>
      <c r="F3449" s="60"/>
      <c r="G3449" s="60"/>
      <c r="H3449" s="60"/>
      <c r="I3449" s="60"/>
      <c r="J3449" s="60"/>
      <c r="K3449" s="60"/>
      <c r="L3449" s="60"/>
      <c r="M3449" s="60"/>
      <c r="N3449" s="60"/>
      <c r="O3449" s="60"/>
      <c r="P3449" s="60"/>
      <c r="Q3449" s="60"/>
      <c r="R3449" s="334">
        <v>11001</v>
      </c>
      <c r="S3449" s="319" t="s">
        <v>355</v>
      </c>
      <c r="BE3449" s="60"/>
      <c r="BR3449" s="60"/>
      <c r="BX3449" s="151"/>
      <c r="CB3449" s="151"/>
      <c r="CM3449" s="151"/>
      <c r="CO3449" s="151"/>
      <c r="CT3449" s="151"/>
      <c r="CY3449" s="151"/>
    </row>
    <row r="3450" spans="1:103" x14ac:dyDescent="0.2">
      <c r="A3450" s="60"/>
      <c r="B3450" s="60"/>
      <c r="C3450" s="60"/>
      <c r="D3450" s="60"/>
      <c r="E3450" s="60"/>
      <c r="F3450" s="60"/>
      <c r="G3450" s="60"/>
      <c r="H3450" s="60"/>
      <c r="I3450" s="60"/>
      <c r="J3450" s="60"/>
      <c r="K3450" s="60"/>
      <c r="L3450" s="60"/>
      <c r="M3450" s="60"/>
      <c r="N3450" s="60"/>
      <c r="O3450" s="60"/>
      <c r="P3450" s="60"/>
      <c r="Q3450" s="60"/>
      <c r="R3450" s="334">
        <v>11002</v>
      </c>
      <c r="S3450" s="319" t="s">
        <v>355</v>
      </c>
      <c r="BE3450" s="60"/>
      <c r="BR3450" s="60"/>
      <c r="BX3450" s="151"/>
      <c r="CB3450" s="151"/>
      <c r="CM3450" s="151"/>
      <c r="CO3450" s="151"/>
      <c r="CT3450" s="151"/>
      <c r="CY3450" s="151"/>
    </row>
    <row r="3451" spans="1:103" x14ac:dyDescent="0.2">
      <c r="A3451" s="60"/>
      <c r="B3451" s="60"/>
      <c r="C3451" s="60"/>
      <c r="D3451" s="60"/>
      <c r="E3451" s="60"/>
      <c r="F3451" s="60"/>
      <c r="G3451" s="60"/>
      <c r="H3451" s="60"/>
      <c r="I3451" s="60"/>
      <c r="J3451" s="60"/>
      <c r="K3451" s="60"/>
      <c r="L3451" s="60"/>
      <c r="M3451" s="60"/>
      <c r="N3451" s="60"/>
      <c r="O3451" s="60"/>
      <c r="P3451" s="60"/>
      <c r="Q3451" s="60"/>
      <c r="R3451" s="334">
        <v>11003</v>
      </c>
      <c r="S3451" s="319" t="s">
        <v>355</v>
      </c>
      <c r="BE3451" s="60"/>
      <c r="BR3451" s="60"/>
      <c r="BX3451" s="151"/>
      <c r="CB3451" s="151"/>
      <c r="CM3451" s="151"/>
      <c r="CO3451" s="151"/>
      <c r="CT3451" s="151"/>
      <c r="CY3451" s="151"/>
    </row>
    <row r="3452" spans="1:103" x14ac:dyDescent="0.2">
      <c r="A3452" s="60"/>
      <c r="B3452" s="60"/>
      <c r="C3452" s="60"/>
      <c r="D3452" s="60"/>
      <c r="E3452" s="60"/>
      <c r="F3452" s="60"/>
      <c r="G3452" s="60"/>
      <c r="H3452" s="60"/>
      <c r="I3452" s="60"/>
      <c r="J3452" s="60"/>
      <c r="K3452" s="60"/>
      <c r="L3452" s="60"/>
      <c r="M3452" s="60"/>
      <c r="N3452" s="60"/>
      <c r="O3452" s="60"/>
      <c r="P3452" s="60"/>
      <c r="Q3452" s="60"/>
      <c r="R3452" s="334">
        <v>11004</v>
      </c>
      <c r="S3452" s="319" t="s">
        <v>376</v>
      </c>
      <c r="BE3452" s="60"/>
      <c r="BR3452" s="60"/>
      <c r="BX3452" s="151"/>
      <c r="CB3452" s="151"/>
      <c r="CM3452" s="151"/>
      <c r="CO3452" s="151"/>
      <c r="CT3452" s="151"/>
      <c r="CY3452" s="151"/>
    </row>
    <row r="3453" spans="1:103" x14ac:dyDescent="0.2">
      <c r="A3453" s="60"/>
      <c r="B3453" s="60"/>
      <c r="C3453" s="60"/>
      <c r="D3453" s="60"/>
      <c r="E3453" s="60"/>
      <c r="F3453" s="60"/>
      <c r="G3453" s="60"/>
      <c r="H3453" s="60"/>
      <c r="I3453" s="60"/>
      <c r="J3453" s="60"/>
      <c r="K3453" s="60"/>
      <c r="L3453" s="60"/>
      <c r="M3453" s="60"/>
      <c r="N3453" s="60"/>
      <c r="O3453" s="60"/>
      <c r="P3453" s="60"/>
      <c r="Q3453" s="60"/>
      <c r="R3453" s="334">
        <v>11005</v>
      </c>
      <c r="S3453" s="319" t="s">
        <v>376</v>
      </c>
      <c r="BE3453" s="60"/>
      <c r="BR3453" s="60"/>
      <c r="BX3453" s="151"/>
      <c r="CB3453" s="151"/>
      <c r="CM3453" s="151"/>
      <c r="CO3453" s="151"/>
      <c r="CT3453" s="151"/>
      <c r="CY3453" s="151"/>
    </row>
    <row r="3454" spans="1:103" x14ac:dyDescent="0.2">
      <c r="A3454" s="60"/>
      <c r="B3454" s="60"/>
      <c r="C3454" s="60"/>
      <c r="D3454" s="60"/>
      <c r="E3454" s="60"/>
      <c r="F3454" s="60"/>
      <c r="G3454" s="60"/>
      <c r="H3454" s="60"/>
      <c r="I3454" s="60"/>
      <c r="J3454" s="60"/>
      <c r="K3454" s="60"/>
      <c r="L3454" s="60"/>
      <c r="M3454" s="60"/>
      <c r="N3454" s="60"/>
      <c r="O3454" s="60"/>
      <c r="P3454" s="60"/>
      <c r="Q3454" s="60"/>
      <c r="R3454" s="334">
        <v>11010</v>
      </c>
      <c r="S3454" s="319" t="s">
        <v>355</v>
      </c>
      <c r="BE3454" s="60"/>
      <c r="BR3454" s="60"/>
      <c r="BX3454" s="151"/>
      <c r="CB3454" s="151"/>
      <c r="CM3454" s="151"/>
      <c r="CO3454" s="151"/>
      <c r="CT3454" s="151"/>
      <c r="CY3454" s="151"/>
    </row>
    <row r="3455" spans="1:103" x14ac:dyDescent="0.2">
      <c r="A3455" s="60"/>
      <c r="B3455" s="60"/>
      <c r="C3455" s="60"/>
      <c r="D3455" s="60"/>
      <c r="E3455" s="60"/>
      <c r="F3455" s="60"/>
      <c r="G3455" s="60"/>
      <c r="H3455" s="60"/>
      <c r="I3455" s="60"/>
      <c r="J3455" s="60"/>
      <c r="K3455" s="60"/>
      <c r="L3455" s="60"/>
      <c r="M3455" s="60"/>
      <c r="N3455" s="60"/>
      <c r="O3455" s="60"/>
      <c r="P3455" s="60"/>
      <c r="Q3455" s="60"/>
      <c r="R3455" s="334">
        <v>11020</v>
      </c>
      <c r="S3455" s="319" t="s">
        <v>355</v>
      </c>
      <c r="BE3455" s="60"/>
      <c r="BR3455" s="60"/>
      <c r="BX3455" s="151"/>
      <c r="CB3455" s="151"/>
      <c r="CM3455" s="151"/>
      <c r="CO3455" s="151"/>
      <c r="CT3455" s="151"/>
      <c r="CY3455" s="151"/>
    </row>
    <row r="3456" spans="1:103" x14ac:dyDescent="0.2">
      <c r="A3456" s="60"/>
      <c r="B3456" s="60"/>
      <c r="C3456" s="60"/>
      <c r="D3456" s="60"/>
      <c r="E3456" s="60"/>
      <c r="F3456" s="60"/>
      <c r="G3456" s="60"/>
      <c r="H3456" s="60"/>
      <c r="I3456" s="60"/>
      <c r="J3456" s="60"/>
      <c r="K3456" s="60"/>
      <c r="L3456" s="60"/>
      <c r="M3456" s="60"/>
      <c r="N3456" s="60"/>
      <c r="O3456" s="60"/>
      <c r="P3456" s="60"/>
      <c r="Q3456" s="60"/>
      <c r="R3456" s="334">
        <v>11021</v>
      </c>
      <c r="S3456" s="319" t="s">
        <v>355</v>
      </c>
      <c r="BE3456" s="60"/>
      <c r="BR3456" s="60"/>
      <c r="BX3456" s="151"/>
      <c r="CB3456" s="151"/>
      <c r="CM3456" s="151"/>
      <c r="CO3456" s="151"/>
      <c r="CT3456" s="151"/>
      <c r="CY3456" s="151"/>
    </row>
    <row r="3457" spans="1:103" x14ac:dyDescent="0.2">
      <c r="A3457" s="60"/>
      <c r="B3457" s="60"/>
      <c r="C3457" s="60"/>
      <c r="D3457" s="60"/>
      <c r="E3457" s="60"/>
      <c r="F3457" s="60"/>
      <c r="G3457" s="60"/>
      <c r="H3457" s="60"/>
      <c r="I3457" s="60"/>
      <c r="J3457" s="60"/>
      <c r="K3457" s="60"/>
      <c r="L3457" s="60"/>
      <c r="M3457" s="60"/>
      <c r="N3457" s="60"/>
      <c r="O3457" s="60"/>
      <c r="P3457" s="60"/>
      <c r="Q3457" s="60"/>
      <c r="R3457" s="334">
        <v>11022</v>
      </c>
      <c r="S3457" s="319" t="s">
        <v>355</v>
      </c>
      <c r="BE3457" s="60"/>
      <c r="BR3457" s="60"/>
      <c r="BX3457" s="151"/>
      <c r="CB3457" s="151"/>
      <c r="CM3457" s="151"/>
      <c r="CO3457" s="151"/>
      <c r="CT3457" s="151"/>
      <c r="CY3457" s="151"/>
    </row>
    <row r="3458" spans="1:103" x14ac:dyDescent="0.2">
      <c r="A3458" s="60"/>
      <c r="B3458" s="60"/>
      <c r="C3458" s="60"/>
      <c r="D3458" s="60"/>
      <c r="E3458" s="60"/>
      <c r="F3458" s="60"/>
      <c r="G3458" s="60"/>
      <c r="H3458" s="60"/>
      <c r="I3458" s="60"/>
      <c r="J3458" s="60"/>
      <c r="K3458" s="60"/>
      <c r="L3458" s="60"/>
      <c r="M3458" s="60"/>
      <c r="N3458" s="60"/>
      <c r="O3458" s="60"/>
      <c r="P3458" s="60"/>
      <c r="Q3458" s="60"/>
      <c r="R3458" s="334">
        <v>11023</v>
      </c>
      <c r="S3458" s="319" t="s">
        <v>355</v>
      </c>
      <c r="BE3458" s="60"/>
      <c r="BR3458" s="60"/>
      <c r="BX3458" s="151"/>
      <c r="CB3458" s="151"/>
      <c r="CM3458" s="151"/>
      <c r="CO3458" s="151"/>
      <c r="CT3458" s="151"/>
      <c r="CY3458" s="151"/>
    </row>
    <row r="3459" spans="1:103" x14ac:dyDescent="0.2">
      <c r="A3459" s="60"/>
      <c r="B3459" s="60"/>
      <c r="C3459" s="60"/>
      <c r="D3459" s="60"/>
      <c r="E3459" s="60"/>
      <c r="F3459" s="60"/>
      <c r="G3459" s="60"/>
      <c r="H3459" s="60"/>
      <c r="I3459" s="60"/>
      <c r="J3459" s="60"/>
      <c r="K3459" s="60"/>
      <c r="L3459" s="60"/>
      <c r="M3459" s="60"/>
      <c r="N3459" s="60"/>
      <c r="O3459" s="60"/>
      <c r="P3459" s="60"/>
      <c r="Q3459" s="60"/>
      <c r="R3459" s="334">
        <v>11024</v>
      </c>
      <c r="S3459" s="319" t="s">
        <v>355</v>
      </c>
      <c r="BE3459" s="60"/>
      <c r="BR3459" s="60"/>
      <c r="BX3459" s="151"/>
      <c r="CB3459" s="151"/>
      <c r="CM3459" s="151"/>
      <c r="CO3459" s="151"/>
      <c r="CT3459" s="151"/>
      <c r="CY3459" s="151"/>
    </row>
    <row r="3460" spans="1:103" x14ac:dyDescent="0.2">
      <c r="A3460" s="60"/>
      <c r="B3460" s="60"/>
      <c r="C3460" s="60"/>
      <c r="D3460" s="60"/>
      <c r="E3460" s="60"/>
      <c r="F3460" s="60"/>
      <c r="G3460" s="60"/>
      <c r="H3460" s="60"/>
      <c r="I3460" s="60"/>
      <c r="J3460" s="60"/>
      <c r="K3460" s="60"/>
      <c r="L3460" s="60"/>
      <c r="M3460" s="60"/>
      <c r="N3460" s="60"/>
      <c r="O3460" s="60"/>
      <c r="P3460" s="60"/>
      <c r="Q3460" s="60"/>
      <c r="R3460" s="334">
        <v>11030</v>
      </c>
      <c r="S3460" s="319" t="s">
        <v>355</v>
      </c>
      <c r="BE3460" s="60"/>
      <c r="BR3460" s="60"/>
      <c r="BX3460" s="151"/>
      <c r="CB3460" s="151"/>
      <c r="CM3460" s="151"/>
      <c r="CO3460" s="151"/>
      <c r="CT3460" s="151"/>
      <c r="CY3460" s="151"/>
    </row>
    <row r="3461" spans="1:103" x14ac:dyDescent="0.2">
      <c r="A3461" s="60"/>
      <c r="B3461" s="60"/>
      <c r="C3461" s="60"/>
      <c r="D3461" s="60"/>
      <c r="E3461" s="60"/>
      <c r="F3461" s="60"/>
      <c r="G3461" s="60"/>
      <c r="H3461" s="60"/>
      <c r="I3461" s="60"/>
      <c r="J3461" s="60"/>
      <c r="K3461" s="60"/>
      <c r="L3461" s="60"/>
      <c r="M3461" s="60"/>
      <c r="N3461" s="60"/>
      <c r="O3461" s="60"/>
      <c r="P3461" s="60"/>
      <c r="Q3461" s="60"/>
      <c r="R3461" s="334">
        <v>11040</v>
      </c>
      <c r="S3461" s="319" t="s">
        <v>355</v>
      </c>
      <c r="BE3461" s="60"/>
      <c r="BR3461" s="60"/>
      <c r="BX3461" s="151"/>
      <c r="CB3461" s="151"/>
      <c r="CM3461" s="151"/>
      <c r="CO3461" s="151"/>
      <c r="CT3461" s="151"/>
      <c r="CY3461" s="151"/>
    </row>
    <row r="3462" spans="1:103" x14ac:dyDescent="0.2">
      <c r="A3462" s="60"/>
      <c r="B3462" s="60"/>
      <c r="C3462" s="60"/>
      <c r="D3462" s="60"/>
      <c r="E3462" s="60"/>
      <c r="F3462" s="60"/>
      <c r="G3462" s="60"/>
      <c r="H3462" s="60"/>
      <c r="I3462" s="60"/>
      <c r="J3462" s="60"/>
      <c r="K3462" s="60"/>
      <c r="L3462" s="60"/>
      <c r="M3462" s="60"/>
      <c r="N3462" s="60"/>
      <c r="O3462" s="60"/>
      <c r="P3462" s="60"/>
      <c r="Q3462" s="60"/>
      <c r="R3462" s="334">
        <v>11042</v>
      </c>
      <c r="S3462" s="319" t="s">
        <v>355</v>
      </c>
      <c r="BE3462" s="60"/>
      <c r="BR3462" s="60"/>
      <c r="BX3462" s="151"/>
      <c r="CB3462" s="151"/>
      <c r="CM3462" s="151"/>
      <c r="CO3462" s="151"/>
      <c r="CT3462" s="151"/>
      <c r="CY3462" s="151"/>
    </row>
    <row r="3463" spans="1:103" x14ac:dyDescent="0.2">
      <c r="A3463" s="60"/>
      <c r="B3463" s="60"/>
      <c r="C3463" s="60"/>
      <c r="D3463" s="60"/>
      <c r="E3463" s="60"/>
      <c r="F3463" s="60"/>
      <c r="G3463" s="60"/>
      <c r="H3463" s="60"/>
      <c r="I3463" s="60"/>
      <c r="J3463" s="60"/>
      <c r="K3463" s="60"/>
      <c r="L3463" s="60"/>
      <c r="M3463" s="60"/>
      <c r="N3463" s="60"/>
      <c r="O3463" s="60"/>
      <c r="P3463" s="60"/>
      <c r="Q3463" s="60"/>
      <c r="R3463" s="334">
        <v>11050</v>
      </c>
      <c r="S3463" s="319" t="s">
        <v>355</v>
      </c>
      <c r="BE3463" s="60"/>
      <c r="BR3463" s="60"/>
      <c r="BX3463" s="151"/>
      <c r="CB3463" s="151"/>
      <c r="CM3463" s="151"/>
      <c r="CO3463" s="151"/>
      <c r="CT3463" s="151"/>
      <c r="CY3463" s="151"/>
    </row>
    <row r="3464" spans="1:103" x14ac:dyDescent="0.2">
      <c r="A3464" s="60"/>
      <c r="B3464" s="60"/>
      <c r="C3464" s="60"/>
      <c r="D3464" s="60"/>
      <c r="E3464" s="60"/>
      <c r="F3464" s="60"/>
      <c r="G3464" s="60"/>
      <c r="H3464" s="60"/>
      <c r="I3464" s="60"/>
      <c r="J3464" s="60"/>
      <c r="K3464" s="60"/>
      <c r="L3464" s="60"/>
      <c r="M3464" s="60"/>
      <c r="N3464" s="60"/>
      <c r="O3464" s="60"/>
      <c r="P3464" s="60"/>
      <c r="Q3464" s="60"/>
      <c r="R3464" s="334">
        <v>11051</v>
      </c>
      <c r="S3464" s="319" t="s">
        <v>355</v>
      </c>
      <c r="BE3464" s="60"/>
      <c r="BR3464" s="60"/>
      <c r="BX3464" s="151"/>
      <c r="CB3464" s="151"/>
      <c r="CM3464" s="151"/>
      <c r="CO3464" s="151"/>
      <c r="CT3464" s="151"/>
      <c r="CY3464" s="151"/>
    </row>
    <row r="3465" spans="1:103" x14ac:dyDescent="0.2">
      <c r="A3465" s="60"/>
      <c r="B3465" s="60"/>
      <c r="C3465" s="60"/>
      <c r="D3465" s="60"/>
      <c r="E3465" s="60"/>
      <c r="F3465" s="60"/>
      <c r="G3465" s="60"/>
      <c r="H3465" s="60"/>
      <c r="I3465" s="60"/>
      <c r="J3465" s="60"/>
      <c r="K3465" s="60"/>
      <c r="L3465" s="60"/>
      <c r="M3465" s="60"/>
      <c r="N3465" s="60"/>
      <c r="O3465" s="60"/>
      <c r="P3465" s="60"/>
      <c r="Q3465" s="60"/>
      <c r="R3465" s="334">
        <v>11052</v>
      </c>
      <c r="S3465" s="319" t="s">
        <v>355</v>
      </c>
      <c r="BE3465" s="60"/>
      <c r="BR3465" s="60"/>
      <c r="BX3465" s="151"/>
      <c r="CB3465" s="151"/>
      <c r="CM3465" s="151"/>
      <c r="CO3465" s="151"/>
      <c r="CT3465" s="151"/>
      <c r="CY3465" s="151"/>
    </row>
    <row r="3466" spans="1:103" x14ac:dyDescent="0.2">
      <c r="A3466" s="60"/>
      <c r="B3466" s="60"/>
      <c r="C3466" s="60"/>
      <c r="D3466" s="60"/>
      <c r="E3466" s="60"/>
      <c r="F3466" s="60"/>
      <c r="G3466" s="60"/>
      <c r="H3466" s="60"/>
      <c r="I3466" s="60"/>
      <c r="J3466" s="60"/>
      <c r="K3466" s="60"/>
      <c r="L3466" s="60"/>
      <c r="M3466" s="60"/>
      <c r="N3466" s="60"/>
      <c r="O3466" s="60"/>
      <c r="P3466" s="60"/>
      <c r="Q3466" s="60"/>
      <c r="R3466" s="334">
        <v>11053</v>
      </c>
      <c r="S3466" s="319" t="s">
        <v>355</v>
      </c>
      <c r="BE3466" s="60"/>
      <c r="BR3466" s="60"/>
      <c r="BX3466" s="151"/>
      <c r="CB3466" s="151"/>
      <c r="CM3466" s="151"/>
      <c r="CO3466" s="151"/>
      <c r="CT3466" s="151"/>
      <c r="CY3466" s="151"/>
    </row>
    <row r="3467" spans="1:103" x14ac:dyDescent="0.2">
      <c r="A3467" s="60"/>
      <c r="B3467" s="60"/>
      <c r="C3467" s="60"/>
      <c r="D3467" s="60"/>
      <c r="E3467" s="60"/>
      <c r="F3467" s="60"/>
      <c r="G3467" s="60"/>
      <c r="H3467" s="60"/>
      <c r="I3467" s="60"/>
      <c r="J3467" s="60"/>
      <c r="K3467" s="60"/>
      <c r="L3467" s="60"/>
      <c r="M3467" s="60"/>
      <c r="N3467" s="60"/>
      <c r="O3467" s="60"/>
      <c r="P3467" s="60"/>
      <c r="Q3467" s="60"/>
      <c r="R3467" s="334">
        <v>11054</v>
      </c>
      <c r="S3467" s="319" t="s">
        <v>355</v>
      </c>
      <c r="BE3467" s="60"/>
      <c r="BR3467" s="60"/>
      <c r="BX3467" s="151"/>
      <c r="CB3467" s="151"/>
      <c r="CM3467" s="151"/>
      <c r="CO3467" s="151"/>
      <c r="CT3467" s="151"/>
      <c r="CY3467" s="151"/>
    </row>
    <row r="3468" spans="1:103" x14ac:dyDescent="0.2">
      <c r="A3468" s="60"/>
      <c r="B3468" s="60"/>
      <c r="C3468" s="60"/>
      <c r="D3468" s="60"/>
      <c r="E3468" s="60"/>
      <c r="F3468" s="60"/>
      <c r="G3468" s="60"/>
      <c r="H3468" s="60"/>
      <c r="I3468" s="60"/>
      <c r="J3468" s="60"/>
      <c r="K3468" s="60"/>
      <c r="L3468" s="60"/>
      <c r="M3468" s="60"/>
      <c r="N3468" s="60"/>
      <c r="O3468" s="60"/>
      <c r="P3468" s="60"/>
      <c r="Q3468" s="60"/>
      <c r="R3468" s="334">
        <v>11055</v>
      </c>
      <c r="S3468" s="319" t="s">
        <v>355</v>
      </c>
      <c r="BE3468" s="60"/>
      <c r="BR3468" s="60"/>
      <c r="BX3468" s="151"/>
      <c r="CB3468" s="151"/>
      <c r="CM3468" s="151"/>
      <c r="CO3468" s="151"/>
      <c r="CT3468" s="151"/>
      <c r="CY3468" s="151"/>
    </row>
    <row r="3469" spans="1:103" x14ac:dyDescent="0.2">
      <c r="A3469" s="60"/>
      <c r="B3469" s="60"/>
      <c r="C3469" s="60"/>
      <c r="D3469" s="60"/>
      <c r="E3469" s="60"/>
      <c r="F3469" s="60"/>
      <c r="G3469" s="60"/>
      <c r="H3469" s="60"/>
      <c r="I3469" s="60"/>
      <c r="J3469" s="60"/>
      <c r="K3469" s="60"/>
      <c r="L3469" s="60"/>
      <c r="M3469" s="60"/>
      <c r="N3469" s="60"/>
      <c r="O3469" s="60"/>
      <c r="P3469" s="60"/>
      <c r="Q3469" s="60"/>
      <c r="R3469" s="334">
        <v>11096</v>
      </c>
      <c r="S3469" s="319" t="s">
        <v>355</v>
      </c>
      <c r="BE3469" s="60"/>
      <c r="BR3469" s="60"/>
      <c r="BX3469" s="151"/>
      <c r="CB3469" s="151"/>
      <c r="CM3469" s="151"/>
      <c r="CO3469" s="151"/>
      <c r="CT3469" s="151"/>
      <c r="CY3469" s="151"/>
    </row>
    <row r="3470" spans="1:103" x14ac:dyDescent="0.2">
      <c r="A3470" s="60"/>
      <c r="B3470" s="60"/>
      <c r="C3470" s="60"/>
      <c r="D3470" s="60"/>
      <c r="E3470" s="60"/>
      <c r="F3470" s="60"/>
      <c r="G3470" s="60"/>
      <c r="H3470" s="60"/>
      <c r="I3470" s="60"/>
      <c r="J3470" s="60"/>
      <c r="K3470" s="60"/>
      <c r="L3470" s="60"/>
      <c r="M3470" s="60"/>
      <c r="N3470" s="60"/>
      <c r="O3470" s="60"/>
      <c r="P3470" s="60"/>
      <c r="Q3470" s="60"/>
      <c r="R3470" s="334">
        <v>11101</v>
      </c>
      <c r="S3470" s="319" t="s">
        <v>376</v>
      </c>
      <c r="BE3470" s="60"/>
      <c r="BR3470" s="60"/>
      <c r="BX3470" s="151"/>
      <c r="CB3470" s="151"/>
      <c r="CM3470" s="151"/>
      <c r="CO3470" s="151"/>
      <c r="CT3470" s="151"/>
      <c r="CY3470" s="151"/>
    </row>
    <row r="3471" spans="1:103" x14ac:dyDescent="0.2">
      <c r="A3471" s="60"/>
      <c r="B3471" s="60"/>
      <c r="C3471" s="60"/>
      <c r="D3471" s="60"/>
      <c r="E3471" s="60"/>
      <c r="F3471" s="60"/>
      <c r="G3471" s="60"/>
      <c r="H3471" s="60"/>
      <c r="I3471" s="60"/>
      <c r="J3471" s="60"/>
      <c r="K3471" s="60"/>
      <c r="L3471" s="60"/>
      <c r="M3471" s="60"/>
      <c r="N3471" s="60"/>
      <c r="O3471" s="60"/>
      <c r="P3471" s="60"/>
      <c r="Q3471" s="60"/>
      <c r="R3471" s="334">
        <v>11102</v>
      </c>
      <c r="S3471" s="319" t="s">
        <v>376</v>
      </c>
      <c r="BE3471" s="60"/>
      <c r="BR3471" s="60"/>
      <c r="BX3471" s="151"/>
      <c r="CB3471" s="151"/>
      <c r="CM3471" s="151"/>
      <c r="CO3471" s="151"/>
      <c r="CT3471" s="151"/>
      <c r="CY3471" s="151"/>
    </row>
    <row r="3472" spans="1:103" x14ac:dyDescent="0.2">
      <c r="A3472" s="60"/>
      <c r="B3472" s="60"/>
      <c r="C3472" s="60"/>
      <c r="D3472" s="60"/>
      <c r="E3472" s="60"/>
      <c r="F3472" s="60"/>
      <c r="G3472" s="60"/>
      <c r="H3472" s="60"/>
      <c r="I3472" s="60"/>
      <c r="J3472" s="60"/>
      <c r="K3472" s="60"/>
      <c r="L3472" s="60"/>
      <c r="M3472" s="60"/>
      <c r="N3472" s="60"/>
      <c r="O3472" s="60"/>
      <c r="P3472" s="60"/>
      <c r="Q3472" s="60"/>
      <c r="R3472" s="334">
        <v>11103</v>
      </c>
      <c r="S3472" s="319" t="s">
        <v>376</v>
      </c>
      <c r="BE3472" s="60"/>
      <c r="BR3472" s="60"/>
      <c r="BX3472" s="151"/>
      <c r="CB3472" s="151"/>
      <c r="CM3472" s="151"/>
      <c r="CO3472" s="151"/>
      <c r="CT3472" s="151"/>
      <c r="CY3472" s="151"/>
    </row>
    <row r="3473" spans="1:103" x14ac:dyDescent="0.2">
      <c r="A3473" s="60"/>
      <c r="B3473" s="60"/>
      <c r="C3473" s="60"/>
      <c r="D3473" s="60"/>
      <c r="E3473" s="60"/>
      <c r="F3473" s="60"/>
      <c r="G3473" s="60"/>
      <c r="H3473" s="60"/>
      <c r="I3473" s="60"/>
      <c r="J3473" s="60"/>
      <c r="K3473" s="60"/>
      <c r="L3473" s="60"/>
      <c r="M3473" s="60"/>
      <c r="N3473" s="60"/>
      <c r="O3473" s="60"/>
      <c r="P3473" s="60"/>
      <c r="Q3473" s="60"/>
      <c r="R3473" s="334">
        <v>11104</v>
      </c>
      <c r="S3473" s="319" t="s">
        <v>376</v>
      </c>
      <c r="BE3473" s="60"/>
      <c r="BR3473" s="60"/>
      <c r="BX3473" s="151"/>
      <c r="CB3473" s="151"/>
      <c r="CM3473" s="151"/>
      <c r="CO3473" s="151"/>
      <c r="CT3473" s="151"/>
      <c r="CY3473" s="151"/>
    </row>
    <row r="3474" spans="1:103" x14ac:dyDescent="0.2">
      <c r="A3474" s="60"/>
      <c r="B3474" s="60"/>
      <c r="C3474" s="60"/>
      <c r="D3474" s="60"/>
      <c r="E3474" s="60"/>
      <c r="F3474" s="60"/>
      <c r="G3474" s="60"/>
      <c r="H3474" s="60"/>
      <c r="I3474" s="60"/>
      <c r="J3474" s="60"/>
      <c r="K3474" s="60"/>
      <c r="L3474" s="60"/>
      <c r="M3474" s="60"/>
      <c r="N3474" s="60"/>
      <c r="O3474" s="60"/>
      <c r="P3474" s="60"/>
      <c r="Q3474" s="60"/>
      <c r="R3474" s="334">
        <v>11105</v>
      </c>
      <c r="S3474" s="319" t="s">
        <v>376</v>
      </c>
      <c r="BE3474" s="60"/>
      <c r="BR3474" s="60"/>
      <c r="BX3474" s="151"/>
      <c r="CB3474" s="151"/>
      <c r="CM3474" s="151"/>
      <c r="CO3474" s="151"/>
      <c r="CT3474" s="151"/>
      <c r="CY3474" s="151"/>
    </row>
    <row r="3475" spans="1:103" x14ac:dyDescent="0.2">
      <c r="A3475" s="60"/>
      <c r="B3475" s="60"/>
      <c r="C3475" s="60"/>
      <c r="D3475" s="60"/>
      <c r="E3475" s="60"/>
      <c r="F3475" s="60"/>
      <c r="G3475" s="60"/>
      <c r="H3475" s="60"/>
      <c r="I3475" s="60"/>
      <c r="J3475" s="60"/>
      <c r="K3475" s="60"/>
      <c r="L3475" s="60"/>
      <c r="M3475" s="60"/>
      <c r="N3475" s="60"/>
      <c r="O3475" s="60"/>
      <c r="P3475" s="60"/>
      <c r="Q3475" s="60"/>
      <c r="R3475" s="334">
        <v>11106</v>
      </c>
      <c r="S3475" s="319" t="s">
        <v>376</v>
      </c>
      <c r="BE3475" s="60"/>
      <c r="BR3475" s="60"/>
      <c r="BX3475" s="151"/>
      <c r="CB3475" s="151"/>
      <c r="CM3475" s="151"/>
      <c r="CO3475" s="151"/>
      <c r="CT3475" s="151"/>
      <c r="CY3475" s="151"/>
    </row>
    <row r="3476" spans="1:103" x14ac:dyDescent="0.2">
      <c r="A3476" s="60"/>
      <c r="B3476" s="60"/>
      <c r="C3476" s="60"/>
      <c r="D3476" s="60"/>
      <c r="E3476" s="60"/>
      <c r="F3476" s="60"/>
      <c r="G3476" s="60"/>
      <c r="H3476" s="60"/>
      <c r="I3476" s="60"/>
      <c r="J3476" s="60"/>
      <c r="K3476" s="60"/>
      <c r="L3476" s="60"/>
      <c r="M3476" s="60"/>
      <c r="N3476" s="60"/>
      <c r="O3476" s="60"/>
      <c r="P3476" s="60"/>
      <c r="Q3476" s="60"/>
      <c r="R3476" s="334">
        <v>11109</v>
      </c>
      <c r="S3476" s="319" t="s">
        <v>376</v>
      </c>
      <c r="BE3476" s="60"/>
      <c r="BR3476" s="60"/>
      <c r="BX3476" s="151"/>
      <c r="CB3476" s="151"/>
      <c r="CM3476" s="151"/>
      <c r="CO3476" s="151"/>
      <c r="CT3476" s="151"/>
      <c r="CY3476" s="151"/>
    </row>
    <row r="3477" spans="1:103" x14ac:dyDescent="0.2">
      <c r="A3477" s="60"/>
      <c r="B3477" s="60"/>
      <c r="C3477" s="60"/>
      <c r="D3477" s="60"/>
      <c r="E3477" s="60"/>
      <c r="F3477" s="60"/>
      <c r="G3477" s="60"/>
      <c r="H3477" s="60"/>
      <c r="I3477" s="60"/>
      <c r="J3477" s="60"/>
      <c r="K3477" s="60"/>
      <c r="L3477" s="60"/>
      <c r="M3477" s="60"/>
      <c r="N3477" s="60"/>
      <c r="O3477" s="60"/>
      <c r="P3477" s="60"/>
      <c r="Q3477" s="60"/>
      <c r="R3477" s="334">
        <v>11201</v>
      </c>
      <c r="S3477" s="319" t="s">
        <v>376</v>
      </c>
      <c r="BE3477" s="60"/>
      <c r="BR3477" s="60"/>
      <c r="BX3477" s="151"/>
      <c r="CB3477" s="151"/>
      <c r="CM3477" s="151"/>
      <c r="CO3477" s="151"/>
      <c r="CT3477" s="151"/>
      <c r="CY3477" s="151"/>
    </row>
    <row r="3478" spans="1:103" x14ac:dyDescent="0.2">
      <c r="A3478" s="60"/>
      <c r="B3478" s="60"/>
      <c r="C3478" s="60"/>
      <c r="D3478" s="60"/>
      <c r="E3478" s="60"/>
      <c r="F3478" s="60"/>
      <c r="G3478" s="60"/>
      <c r="H3478" s="60"/>
      <c r="I3478" s="60"/>
      <c r="J3478" s="60"/>
      <c r="K3478" s="60"/>
      <c r="L3478" s="60"/>
      <c r="M3478" s="60"/>
      <c r="N3478" s="60"/>
      <c r="O3478" s="60"/>
      <c r="P3478" s="60"/>
      <c r="Q3478" s="60"/>
      <c r="R3478" s="334">
        <v>11202</v>
      </c>
      <c r="S3478" s="319" t="s">
        <v>376</v>
      </c>
      <c r="BE3478" s="60"/>
      <c r="BR3478" s="60"/>
      <c r="BX3478" s="151"/>
      <c r="CB3478" s="151"/>
      <c r="CM3478" s="151"/>
      <c r="CO3478" s="151"/>
      <c r="CT3478" s="151"/>
      <c r="CY3478" s="151"/>
    </row>
    <row r="3479" spans="1:103" x14ac:dyDescent="0.2">
      <c r="A3479" s="60"/>
      <c r="B3479" s="60"/>
      <c r="C3479" s="60"/>
      <c r="D3479" s="60"/>
      <c r="E3479" s="60"/>
      <c r="F3479" s="60"/>
      <c r="G3479" s="60"/>
      <c r="H3479" s="60"/>
      <c r="I3479" s="60"/>
      <c r="J3479" s="60"/>
      <c r="K3479" s="60"/>
      <c r="L3479" s="60"/>
      <c r="M3479" s="60"/>
      <c r="N3479" s="60"/>
      <c r="O3479" s="60"/>
      <c r="P3479" s="60"/>
      <c r="Q3479" s="60"/>
      <c r="R3479" s="334">
        <v>11203</v>
      </c>
      <c r="S3479" s="319" t="s">
        <v>376</v>
      </c>
      <c r="BE3479" s="60"/>
      <c r="BR3479" s="60"/>
      <c r="BX3479" s="151"/>
      <c r="CB3479" s="151"/>
      <c r="CM3479" s="151"/>
      <c r="CO3479" s="151"/>
      <c r="CT3479" s="151"/>
      <c r="CY3479" s="151"/>
    </row>
    <row r="3480" spans="1:103" x14ac:dyDescent="0.2">
      <c r="A3480" s="60"/>
      <c r="B3480" s="60"/>
      <c r="C3480" s="60"/>
      <c r="D3480" s="60"/>
      <c r="E3480" s="60"/>
      <c r="F3480" s="60"/>
      <c r="G3480" s="60"/>
      <c r="H3480" s="60"/>
      <c r="I3480" s="60"/>
      <c r="J3480" s="60"/>
      <c r="K3480" s="60"/>
      <c r="L3480" s="60"/>
      <c r="M3480" s="60"/>
      <c r="N3480" s="60"/>
      <c r="O3480" s="60"/>
      <c r="P3480" s="60"/>
      <c r="Q3480" s="60"/>
      <c r="R3480" s="334">
        <v>11204</v>
      </c>
      <c r="S3480" s="319" t="s">
        <v>376</v>
      </c>
      <c r="BE3480" s="60"/>
      <c r="BR3480" s="60"/>
      <c r="BX3480" s="151"/>
      <c r="CB3480" s="151"/>
      <c r="CM3480" s="151"/>
      <c r="CO3480" s="151"/>
      <c r="CT3480" s="151"/>
      <c r="CY3480" s="151"/>
    </row>
    <row r="3481" spans="1:103" x14ac:dyDescent="0.2">
      <c r="A3481" s="60"/>
      <c r="B3481" s="60"/>
      <c r="C3481" s="60"/>
      <c r="D3481" s="60"/>
      <c r="E3481" s="60"/>
      <c r="F3481" s="60"/>
      <c r="G3481" s="60"/>
      <c r="H3481" s="60"/>
      <c r="I3481" s="60"/>
      <c r="J3481" s="60"/>
      <c r="K3481" s="60"/>
      <c r="L3481" s="60"/>
      <c r="M3481" s="60"/>
      <c r="N3481" s="60"/>
      <c r="O3481" s="60"/>
      <c r="P3481" s="60"/>
      <c r="Q3481" s="60"/>
      <c r="R3481" s="334">
        <v>11205</v>
      </c>
      <c r="S3481" s="319" t="s">
        <v>376</v>
      </c>
      <c r="BE3481" s="60"/>
      <c r="BR3481" s="60"/>
      <c r="BX3481" s="151"/>
      <c r="CB3481" s="151"/>
      <c r="CM3481" s="151"/>
      <c r="CO3481" s="151"/>
      <c r="CT3481" s="151"/>
      <c r="CY3481" s="151"/>
    </row>
    <row r="3482" spans="1:103" x14ac:dyDescent="0.2">
      <c r="A3482" s="60"/>
      <c r="B3482" s="60"/>
      <c r="C3482" s="60"/>
      <c r="D3482" s="60"/>
      <c r="E3482" s="60"/>
      <c r="F3482" s="60"/>
      <c r="G3482" s="60"/>
      <c r="H3482" s="60"/>
      <c r="I3482" s="60"/>
      <c r="J3482" s="60"/>
      <c r="K3482" s="60"/>
      <c r="L3482" s="60"/>
      <c r="M3482" s="60"/>
      <c r="N3482" s="60"/>
      <c r="O3482" s="60"/>
      <c r="P3482" s="60"/>
      <c r="Q3482" s="60"/>
      <c r="R3482" s="334">
        <v>11206</v>
      </c>
      <c r="S3482" s="319" t="s">
        <v>376</v>
      </c>
      <c r="BE3482" s="60"/>
      <c r="BR3482" s="60"/>
      <c r="BX3482" s="151"/>
      <c r="CB3482" s="151"/>
      <c r="CM3482" s="151"/>
      <c r="CO3482" s="151"/>
      <c r="CT3482" s="151"/>
      <c r="CY3482" s="151"/>
    </row>
    <row r="3483" spans="1:103" x14ac:dyDescent="0.2">
      <c r="A3483" s="60"/>
      <c r="B3483" s="60"/>
      <c r="C3483" s="60"/>
      <c r="D3483" s="60"/>
      <c r="E3483" s="60"/>
      <c r="F3483" s="60"/>
      <c r="G3483" s="60"/>
      <c r="H3483" s="60"/>
      <c r="I3483" s="60"/>
      <c r="J3483" s="60"/>
      <c r="K3483" s="60"/>
      <c r="L3483" s="60"/>
      <c r="M3483" s="60"/>
      <c r="N3483" s="60"/>
      <c r="O3483" s="60"/>
      <c r="P3483" s="60"/>
      <c r="Q3483" s="60"/>
      <c r="R3483" s="334">
        <v>11207</v>
      </c>
      <c r="S3483" s="319" t="s">
        <v>376</v>
      </c>
      <c r="BE3483" s="60"/>
      <c r="BR3483" s="60"/>
      <c r="BX3483" s="151"/>
      <c r="CB3483" s="151"/>
      <c r="CM3483" s="151"/>
      <c r="CO3483" s="151"/>
      <c r="CT3483" s="151"/>
      <c r="CY3483" s="151"/>
    </row>
    <row r="3484" spans="1:103" x14ac:dyDescent="0.2">
      <c r="A3484" s="60"/>
      <c r="B3484" s="60"/>
      <c r="C3484" s="60"/>
      <c r="D3484" s="60"/>
      <c r="E3484" s="60"/>
      <c r="F3484" s="60"/>
      <c r="G3484" s="60"/>
      <c r="H3484" s="60"/>
      <c r="I3484" s="60"/>
      <c r="J3484" s="60"/>
      <c r="K3484" s="60"/>
      <c r="L3484" s="60"/>
      <c r="M3484" s="60"/>
      <c r="N3484" s="60"/>
      <c r="O3484" s="60"/>
      <c r="P3484" s="60"/>
      <c r="Q3484" s="60"/>
      <c r="R3484" s="334">
        <v>11208</v>
      </c>
      <c r="S3484" s="319" t="s">
        <v>376</v>
      </c>
      <c r="BE3484" s="60"/>
      <c r="BR3484" s="60"/>
      <c r="BX3484" s="151"/>
      <c r="CB3484" s="151"/>
      <c r="CM3484" s="151"/>
      <c r="CO3484" s="151"/>
      <c r="CT3484" s="151"/>
      <c r="CY3484" s="151"/>
    </row>
    <row r="3485" spans="1:103" x14ac:dyDescent="0.2">
      <c r="A3485" s="60"/>
      <c r="B3485" s="60"/>
      <c r="C3485" s="60"/>
      <c r="D3485" s="60"/>
      <c r="E3485" s="60"/>
      <c r="F3485" s="60"/>
      <c r="G3485" s="60"/>
      <c r="H3485" s="60"/>
      <c r="I3485" s="60"/>
      <c r="J3485" s="60"/>
      <c r="K3485" s="60"/>
      <c r="L3485" s="60"/>
      <c r="M3485" s="60"/>
      <c r="N3485" s="60"/>
      <c r="O3485" s="60"/>
      <c r="P3485" s="60"/>
      <c r="Q3485" s="60"/>
      <c r="R3485" s="334">
        <v>11209</v>
      </c>
      <c r="S3485" s="319" t="s">
        <v>376</v>
      </c>
      <c r="BE3485" s="60"/>
      <c r="BR3485" s="60"/>
      <c r="BX3485" s="151"/>
      <c r="CB3485" s="151"/>
      <c r="CM3485" s="151"/>
      <c r="CO3485" s="151"/>
      <c r="CT3485" s="151"/>
      <c r="CY3485" s="151"/>
    </row>
    <row r="3486" spans="1:103" x14ac:dyDescent="0.2">
      <c r="A3486" s="60"/>
      <c r="B3486" s="60"/>
      <c r="C3486" s="60"/>
      <c r="D3486" s="60"/>
      <c r="E3486" s="60"/>
      <c r="F3486" s="60"/>
      <c r="G3486" s="60"/>
      <c r="H3486" s="60"/>
      <c r="I3486" s="60"/>
      <c r="J3486" s="60"/>
      <c r="K3486" s="60"/>
      <c r="L3486" s="60"/>
      <c r="M3486" s="60"/>
      <c r="N3486" s="60"/>
      <c r="O3486" s="60"/>
      <c r="P3486" s="60"/>
      <c r="Q3486" s="60"/>
      <c r="R3486" s="334">
        <v>11210</v>
      </c>
      <c r="S3486" s="319" t="s">
        <v>376</v>
      </c>
      <c r="BE3486" s="60"/>
      <c r="BR3486" s="60"/>
      <c r="BX3486" s="151"/>
      <c r="CB3486" s="151"/>
      <c r="CM3486" s="151"/>
      <c r="CO3486" s="151"/>
      <c r="CT3486" s="151"/>
      <c r="CY3486" s="151"/>
    </row>
    <row r="3487" spans="1:103" x14ac:dyDescent="0.2">
      <c r="A3487" s="60"/>
      <c r="B3487" s="60"/>
      <c r="C3487" s="60"/>
      <c r="D3487" s="60"/>
      <c r="E3487" s="60"/>
      <c r="F3487" s="60"/>
      <c r="G3487" s="60"/>
      <c r="H3487" s="60"/>
      <c r="I3487" s="60"/>
      <c r="J3487" s="60"/>
      <c r="K3487" s="60"/>
      <c r="L3487" s="60"/>
      <c r="M3487" s="60"/>
      <c r="N3487" s="60"/>
      <c r="O3487" s="60"/>
      <c r="P3487" s="60"/>
      <c r="Q3487" s="60"/>
      <c r="R3487" s="334">
        <v>11211</v>
      </c>
      <c r="S3487" s="319" t="s">
        <v>376</v>
      </c>
      <c r="BE3487" s="60"/>
      <c r="BR3487" s="60"/>
      <c r="BX3487" s="151"/>
      <c r="CB3487" s="151"/>
      <c r="CM3487" s="151"/>
      <c r="CO3487" s="151"/>
      <c r="CT3487" s="151"/>
      <c r="CY3487" s="151"/>
    </row>
    <row r="3488" spans="1:103" x14ac:dyDescent="0.2">
      <c r="A3488" s="60"/>
      <c r="B3488" s="60"/>
      <c r="C3488" s="60"/>
      <c r="D3488" s="60"/>
      <c r="E3488" s="60"/>
      <c r="F3488" s="60"/>
      <c r="G3488" s="60"/>
      <c r="H3488" s="60"/>
      <c r="I3488" s="60"/>
      <c r="J3488" s="60"/>
      <c r="K3488" s="60"/>
      <c r="L3488" s="60"/>
      <c r="M3488" s="60"/>
      <c r="N3488" s="60"/>
      <c r="O3488" s="60"/>
      <c r="P3488" s="60"/>
      <c r="Q3488" s="60"/>
      <c r="R3488" s="334">
        <v>11212</v>
      </c>
      <c r="S3488" s="319" t="s">
        <v>376</v>
      </c>
      <c r="BE3488" s="60"/>
      <c r="BR3488" s="60"/>
      <c r="BX3488" s="151"/>
      <c r="CB3488" s="151"/>
      <c r="CM3488" s="151"/>
      <c r="CO3488" s="151"/>
      <c r="CT3488" s="151"/>
      <c r="CY3488" s="151"/>
    </row>
    <row r="3489" spans="1:103" x14ac:dyDescent="0.2">
      <c r="A3489" s="60"/>
      <c r="B3489" s="60"/>
      <c r="C3489" s="60"/>
      <c r="D3489" s="60"/>
      <c r="E3489" s="60"/>
      <c r="F3489" s="60"/>
      <c r="G3489" s="60"/>
      <c r="H3489" s="60"/>
      <c r="I3489" s="60"/>
      <c r="J3489" s="60"/>
      <c r="K3489" s="60"/>
      <c r="L3489" s="60"/>
      <c r="M3489" s="60"/>
      <c r="N3489" s="60"/>
      <c r="O3489" s="60"/>
      <c r="P3489" s="60"/>
      <c r="Q3489" s="60"/>
      <c r="R3489" s="334">
        <v>11213</v>
      </c>
      <c r="S3489" s="319" t="s">
        <v>376</v>
      </c>
      <c r="BE3489" s="60"/>
      <c r="BR3489" s="60"/>
      <c r="BX3489" s="151"/>
      <c r="CB3489" s="151"/>
      <c r="CM3489" s="151"/>
      <c r="CO3489" s="151"/>
      <c r="CT3489" s="151"/>
      <c r="CY3489" s="151"/>
    </row>
    <row r="3490" spans="1:103" x14ac:dyDescent="0.2">
      <c r="A3490" s="60"/>
      <c r="B3490" s="60"/>
      <c r="C3490" s="60"/>
      <c r="D3490" s="60"/>
      <c r="E3490" s="60"/>
      <c r="F3490" s="60"/>
      <c r="G3490" s="60"/>
      <c r="H3490" s="60"/>
      <c r="I3490" s="60"/>
      <c r="J3490" s="60"/>
      <c r="K3490" s="60"/>
      <c r="L3490" s="60"/>
      <c r="M3490" s="60"/>
      <c r="N3490" s="60"/>
      <c r="O3490" s="60"/>
      <c r="P3490" s="60"/>
      <c r="Q3490" s="60"/>
      <c r="R3490" s="334">
        <v>11214</v>
      </c>
      <c r="S3490" s="319" t="s">
        <v>376</v>
      </c>
      <c r="BE3490" s="60"/>
      <c r="BR3490" s="60"/>
      <c r="BX3490" s="151"/>
      <c r="CB3490" s="151"/>
      <c r="CM3490" s="151"/>
      <c r="CO3490" s="151"/>
      <c r="CT3490" s="151"/>
      <c r="CY3490" s="151"/>
    </row>
    <row r="3491" spans="1:103" x14ac:dyDescent="0.2">
      <c r="A3491" s="60"/>
      <c r="B3491" s="60"/>
      <c r="C3491" s="60"/>
      <c r="D3491" s="60"/>
      <c r="E3491" s="60"/>
      <c r="F3491" s="60"/>
      <c r="G3491" s="60"/>
      <c r="H3491" s="60"/>
      <c r="I3491" s="60"/>
      <c r="J3491" s="60"/>
      <c r="K3491" s="60"/>
      <c r="L3491" s="60"/>
      <c r="M3491" s="60"/>
      <c r="N3491" s="60"/>
      <c r="O3491" s="60"/>
      <c r="P3491" s="60"/>
      <c r="Q3491" s="60"/>
      <c r="R3491" s="334">
        <v>11215</v>
      </c>
      <c r="S3491" s="319" t="s">
        <v>376</v>
      </c>
      <c r="BE3491" s="60"/>
      <c r="BR3491" s="60"/>
      <c r="BX3491" s="151"/>
      <c r="CB3491" s="151"/>
      <c r="CM3491" s="151"/>
      <c r="CO3491" s="151"/>
      <c r="CT3491" s="151"/>
      <c r="CY3491" s="151"/>
    </row>
    <row r="3492" spans="1:103" x14ac:dyDescent="0.2">
      <c r="A3492" s="60"/>
      <c r="B3492" s="60"/>
      <c r="C3492" s="60"/>
      <c r="D3492" s="60"/>
      <c r="E3492" s="60"/>
      <c r="F3492" s="60"/>
      <c r="G3492" s="60"/>
      <c r="H3492" s="60"/>
      <c r="I3492" s="60"/>
      <c r="J3492" s="60"/>
      <c r="K3492" s="60"/>
      <c r="L3492" s="60"/>
      <c r="M3492" s="60"/>
      <c r="N3492" s="60"/>
      <c r="O3492" s="60"/>
      <c r="P3492" s="60"/>
      <c r="Q3492" s="60"/>
      <c r="R3492" s="334">
        <v>11216</v>
      </c>
      <c r="S3492" s="319" t="s">
        <v>376</v>
      </c>
      <c r="BE3492" s="60"/>
      <c r="BR3492" s="60"/>
      <c r="BX3492" s="151"/>
      <c r="CB3492" s="151"/>
      <c r="CM3492" s="151"/>
      <c r="CO3492" s="151"/>
      <c r="CT3492" s="151"/>
      <c r="CY3492" s="151"/>
    </row>
    <row r="3493" spans="1:103" x14ac:dyDescent="0.2">
      <c r="A3493" s="60"/>
      <c r="B3493" s="60"/>
      <c r="C3493" s="60"/>
      <c r="D3493" s="60"/>
      <c r="E3493" s="60"/>
      <c r="F3493" s="60"/>
      <c r="G3493" s="60"/>
      <c r="H3493" s="60"/>
      <c r="I3493" s="60"/>
      <c r="J3493" s="60"/>
      <c r="K3493" s="60"/>
      <c r="L3493" s="60"/>
      <c r="M3493" s="60"/>
      <c r="N3493" s="60"/>
      <c r="O3493" s="60"/>
      <c r="P3493" s="60"/>
      <c r="Q3493" s="60"/>
      <c r="R3493" s="334">
        <v>11217</v>
      </c>
      <c r="S3493" s="319" t="s">
        <v>376</v>
      </c>
      <c r="BE3493" s="60"/>
      <c r="BR3493" s="60"/>
      <c r="BX3493" s="151"/>
      <c r="CB3493" s="151"/>
      <c r="CM3493" s="151"/>
      <c r="CO3493" s="151"/>
      <c r="CT3493" s="151"/>
      <c r="CY3493" s="151"/>
    </row>
    <row r="3494" spans="1:103" x14ac:dyDescent="0.2">
      <c r="A3494" s="60"/>
      <c r="B3494" s="60"/>
      <c r="C3494" s="60"/>
      <c r="D3494" s="60"/>
      <c r="E3494" s="60"/>
      <c r="F3494" s="60"/>
      <c r="G3494" s="60"/>
      <c r="H3494" s="60"/>
      <c r="I3494" s="60"/>
      <c r="J3494" s="60"/>
      <c r="K3494" s="60"/>
      <c r="L3494" s="60"/>
      <c r="M3494" s="60"/>
      <c r="N3494" s="60"/>
      <c r="O3494" s="60"/>
      <c r="P3494" s="60"/>
      <c r="Q3494" s="60"/>
      <c r="R3494" s="334">
        <v>11218</v>
      </c>
      <c r="S3494" s="319" t="s">
        <v>376</v>
      </c>
      <c r="BE3494" s="60"/>
      <c r="BR3494" s="60"/>
      <c r="BX3494" s="151"/>
      <c r="CB3494" s="151"/>
      <c r="CM3494" s="151"/>
      <c r="CO3494" s="151"/>
      <c r="CT3494" s="151"/>
      <c r="CY3494" s="151"/>
    </row>
    <row r="3495" spans="1:103" x14ac:dyDescent="0.2">
      <c r="A3495" s="60"/>
      <c r="B3495" s="60"/>
      <c r="C3495" s="60"/>
      <c r="D3495" s="60"/>
      <c r="E3495" s="60"/>
      <c r="F3495" s="60"/>
      <c r="G3495" s="60"/>
      <c r="H3495" s="60"/>
      <c r="I3495" s="60"/>
      <c r="J3495" s="60"/>
      <c r="K3495" s="60"/>
      <c r="L3495" s="60"/>
      <c r="M3495" s="60"/>
      <c r="N3495" s="60"/>
      <c r="O3495" s="60"/>
      <c r="P3495" s="60"/>
      <c r="Q3495" s="60"/>
      <c r="R3495" s="334">
        <v>11219</v>
      </c>
      <c r="S3495" s="319" t="s">
        <v>376</v>
      </c>
      <c r="BE3495" s="60"/>
      <c r="BR3495" s="60"/>
      <c r="BX3495" s="151"/>
      <c r="CB3495" s="151"/>
      <c r="CM3495" s="151"/>
      <c r="CO3495" s="151"/>
      <c r="CT3495" s="151"/>
      <c r="CY3495" s="151"/>
    </row>
    <row r="3496" spans="1:103" x14ac:dyDescent="0.2">
      <c r="A3496" s="60"/>
      <c r="B3496" s="60"/>
      <c r="C3496" s="60"/>
      <c r="D3496" s="60"/>
      <c r="E3496" s="60"/>
      <c r="F3496" s="60"/>
      <c r="G3496" s="60"/>
      <c r="H3496" s="60"/>
      <c r="I3496" s="60"/>
      <c r="J3496" s="60"/>
      <c r="K3496" s="60"/>
      <c r="L3496" s="60"/>
      <c r="M3496" s="60"/>
      <c r="N3496" s="60"/>
      <c r="O3496" s="60"/>
      <c r="P3496" s="60"/>
      <c r="Q3496" s="60"/>
      <c r="R3496" s="334">
        <v>11220</v>
      </c>
      <c r="S3496" s="319" t="s">
        <v>376</v>
      </c>
      <c r="BE3496" s="60"/>
      <c r="BR3496" s="60"/>
      <c r="BX3496" s="151"/>
      <c r="CB3496" s="151"/>
      <c r="CM3496" s="151"/>
      <c r="CO3496" s="151"/>
      <c r="CT3496" s="151"/>
      <c r="CY3496" s="151"/>
    </row>
    <row r="3497" spans="1:103" x14ac:dyDescent="0.2">
      <c r="A3497" s="60"/>
      <c r="B3497" s="60"/>
      <c r="C3497" s="60"/>
      <c r="D3497" s="60"/>
      <c r="E3497" s="60"/>
      <c r="F3497" s="60"/>
      <c r="G3497" s="60"/>
      <c r="H3497" s="60"/>
      <c r="I3497" s="60"/>
      <c r="J3497" s="60"/>
      <c r="K3497" s="60"/>
      <c r="L3497" s="60"/>
      <c r="M3497" s="60"/>
      <c r="N3497" s="60"/>
      <c r="O3497" s="60"/>
      <c r="P3497" s="60"/>
      <c r="Q3497" s="60"/>
      <c r="R3497" s="334">
        <v>11221</v>
      </c>
      <c r="S3497" s="319" t="s">
        <v>376</v>
      </c>
      <c r="BE3497" s="60"/>
      <c r="BR3497" s="60"/>
      <c r="BX3497" s="151"/>
      <c r="CB3497" s="151"/>
      <c r="CM3497" s="151"/>
      <c r="CO3497" s="151"/>
      <c r="CT3497" s="151"/>
      <c r="CY3497" s="151"/>
    </row>
    <row r="3498" spans="1:103" x14ac:dyDescent="0.2">
      <c r="A3498" s="60"/>
      <c r="B3498" s="60"/>
      <c r="C3498" s="60"/>
      <c r="D3498" s="60"/>
      <c r="E3498" s="60"/>
      <c r="F3498" s="60"/>
      <c r="G3498" s="60"/>
      <c r="H3498" s="60"/>
      <c r="I3498" s="60"/>
      <c r="J3498" s="60"/>
      <c r="K3498" s="60"/>
      <c r="L3498" s="60"/>
      <c r="M3498" s="60"/>
      <c r="N3498" s="60"/>
      <c r="O3498" s="60"/>
      <c r="P3498" s="60"/>
      <c r="Q3498" s="60"/>
      <c r="R3498" s="334">
        <v>11222</v>
      </c>
      <c r="S3498" s="319" t="s">
        <v>376</v>
      </c>
      <c r="BE3498" s="60"/>
      <c r="BR3498" s="60"/>
      <c r="BX3498" s="151"/>
      <c r="CB3498" s="151"/>
      <c r="CM3498" s="151"/>
      <c r="CO3498" s="151"/>
      <c r="CT3498" s="151"/>
      <c r="CY3498" s="151"/>
    </row>
    <row r="3499" spans="1:103" x14ac:dyDescent="0.2">
      <c r="A3499" s="60"/>
      <c r="B3499" s="60"/>
      <c r="C3499" s="60"/>
      <c r="D3499" s="60"/>
      <c r="E3499" s="60"/>
      <c r="F3499" s="60"/>
      <c r="G3499" s="60"/>
      <c r="H3499" s="60"/>
      <c r="I3499" s="60"/>
      <c r="J3499" s="60"/>
      <c r="K3499" s="60"/>
      <c r="L3499" s="60"/>
      <c r="M3499" s="60"/>
      <c r="N3499" s="60"/>
      <c r="O3499" s="60"/>
      <c r="P3499" s="60"/>
      <c r="Q3499" s="60"/>
      <c r="R3499" s="334">
        <v>11223</v>
      </c>
      <c r="S3499" s="319" t="s">
        <v>376</v>
      </c>
      <c r="BE3499" s="60"/>
      <c r="BR3499" s="60"/>
      <c r="BX3499" s="151"/>
      <c r="CB3499" s="151"/>
      <c r="CM3499" s="151"/>
      <c r="CO3499" s="151"/>
      <c r="CT3499" s="151"/>
      <c r="CY3499" s="151"/>
    </row>
    <row r="3500" spans="1:103" x14ac:dyDescent="0.2">
      <c r="A3500" s="60"/>
      <c r="B3500" s="60"/>
      <c r="C3500" s="60"/>
      <c r="D3500" s="60"/>
      <c r="E3500" s="60"/>
      <c r="F3500" s="60"/>
      <c r="G3500" s="60"/>
      <c r="H3500" s="60"/>
      <c r="I3500" s="60"/>
      <c r="J3500" s="60"/>
      <c r="K3500" s="60"/>
      <c r="L3500" s="60"/>
      <c r="M3500" s="60"/>
      <c r="N3500" s="60"/>
      <c r="O3500" s="60"/>
      <c r="P3500" s="60"/>
      <c r="Q3500" s="60"/>
      <c r="R3500" s="334">
        <v>11224</v>
      </c>
      <c r="S3500" s="319" t="s">
        <v>376</v>
      </c>
      <c r="BE3500" s="60"/>
      <c r="BR3500" s="60"/>
      <c r="BX3500" s="151"/>
      <c r="CB3500" s="151"/>
      <c r="CM3500" s="151"/>
      <c r="CO3500" s="151"/>
      <c r="CT3500" s="151"/>
      <c r="CY3500" s="151"/>
    </row>
    <row r="3501" spans="1:103" x14ac:dyDescent="0.2">
      <c r="A3501" s="60"/>
      <c r="B3501" s="60"/>
      <c r="C3501" s="60"/>
      <c r="D3501" s="60"/>
      <c r="E3501" s="60"/>
      <c r="F3501" s="60"/>
      <c r="G3501" s="60"/>
      <c r="H3501" s="60"/>
      <c r="I3501" s="60"/>
      <c r="J3501" s="60"/>
      <c r="K3501" s="60"/>
      <c r="L3501" s="60"/>
      <c r="M3501" s="60"/>
      <c r="N3501" s="60"/>
      <c r="O3501" s="60"/>
      <c r="P3501" s="60"/>
      <c r="Q3501" s="60"/>
      <c r="R3501" s="334">
        <v>11225</v>
      </c>
      <c r="S3501" s="319" t="s">
        <v>376</v>
      </c>
      <c r="BE3501" s="60"/>
      <c r="BR3501" s="60"/>
      <c r="BX3501" s="151"/>
      <c r="CB3501" s="151"/>
      <c r="CM3501" s="151"/>
      <c r="CO3501" s="151"/>
      <c r="CT3501" s="151"/>
      <c r="CY3501" s="151"/>
    </row>
    <row r="3502" spans="1:103" x14ac:dyDescent="0.2">
      <c r="A3502" s="60"/>
      <c r="B3502" s="60"/>
      <c r="C3502" s="60"/>
      <c r="D3502" s="60"/>
      <c r="E3502" s="60"/>
      <c r="F3502" s="60"/>
      <c r="G3502" s="60"/>
      <c r="H3502" s="60"/>
      <c r="I3502" s="60"/>
      <c r="J3502" s="60"/>
      <c r="K3502" s="60"/>
      <c r="L3502" s="60"/>
      <c r="M3502" s="60"/>
      <c r="N3502" s="60"/>
      <c r="O3502" s="60"/>
      <c r="P3502" s="60"/>
      <c r="Q3502" s="60"/>
      <c r="R3502" s="334">
        <v>11226</v>
      </c>
      <c r="S3502" s="319" t="s">
        <v>376</v>
      </c>
      <c r="BE3502" s="60"/>
      <c r="BR3502" s="60"/>
      <c r="BX3502" s="151"/>
      <c r="CB3502" s="151"/>
      <c r="CM3502" s="151"/>
      <c r="CO3502" s="151"/>
      <c r="CT3502" s="151"/>
      <c r="CY3502" s="151"/>
    </row>
    <row r="3503" spans="1:103" x14ac:dyDescent="0.2">
      <c r="A3503" s="60"/>
      <c r="B3503" s="60"/>
      <c r="C3503" s="60"/>
      <c r="D3503" s="60"/>
      <c r="E3503" s="60"/>
      <c r="F3503" s="60"/>
      <c r="G3503" s="60"/>
      <c r="H3503" s="60"/>
      <c r="I3503" s="60"/>
      <c r="J3503" s="60"/>
      <c r="K3503" s="60"/>
      <c r="L3503" s="60"/>
      <c r="M3503" s="60"/>
      <c r="N3503" s="60"/>
      <c r="O3503" s="60"/>
      <c r="P3503" s="60"/>
      <c r="Q3503" s="60"/>
      <c r="R3503" s="334">
        <v>11228</v>
      </c>
      <c r="S3503" s="319" t="s">
        <v>376</v>
      </c>
      <c r="BE3503" s="60"/>
      <c r="BR3503" s="60"/>
      <c r="BX3503" s="151"/>
      <c r="CB3503" s="151"/>
      <c r="CM3503" s="151"/>
      <c r="CO3503" s="151"/>
      <c r="CT3503" s="151"/>
      <c r="CY3503" s="151"/>
    </row>
    <row r="3504" spans="1:103" x14ac:dyDescent="0.2">
      <c r="A3504" s="60"/>
      <c r="B3504" s="60"/>
      <c r="C3504" s="60"/>
      <c r="D3504" s="60"/>
      <c r="E3504" s="60"/>
      <c r="F3504" s="60"/>
      <c r="G3504" s="60"/>
      <c r="H3504" s="60"/>
      <c r="I3504" s="60"/>
      <c r="J3504" s="60"/>
      <c r="K3504" s="60"/>
      <c r="L3504" s="60"/>
      <c r="M3504" s="60"/>
      <c r="N3504" s="60"/>
      <c r="O3504" s="60"/>
      <c r="P3504" s="60"/>
      <c r="Q3504" s="60"/>
      <c r="R3504" s="334">
        <v>11229</v>
      </c>
      <c r="S3504" s="319" t="s">
        <v>376</v>
      </c>
      <c r="BE3504" s="60"/>
      <c r="BR3504" s="60"/>
      <c r="BX3504" s="151"/>
      <c r="CB3504" s="151"/>
      <c r="CM3504" s="151"/>
      <c r="CO3504" s="151"/>
      <c r="CT3504" s="151"/>
      <c r="CY3504" s="151"/>
    </row>
    <row r="3505" spans="1:103" x14ac:dyDescent="0.2">
      <c r="A3505" s="60"/>
      <c r="B3505" s="60"/>
      <c r="C3505" s="60"/>
      <c r="D3505" s="60"/>
      <c r="E3505" s="60"/>
      <c r="F3505" s="60"/>
      <c r="G3505" s="60"/>
      <c r="H3505" s="60"/>
      <c r="I3505" s="60"/>
      <c r="J3505" s="60"/>
      <c r="K3505" s="60"/>
      <c r="L3505" s="60"/>
      <c r="M3505" s="60"/>
      <c r="N3505" s="60"/>
      <c r="O3505" s="60"/>
      <c r="P3505" s="60"/>
      <c r="Q3505" s="60"/>
      <c r="R3505" s="334">
        <v>11230</v>
      </c>
      <c r="S3505" s="319" t="s">
        <v>376</v>
      </c>
      <c r="BE3505" s="60"/>
      <c r="BR3505" s="60"/>
      <c r="BX3505" s="151"/>
      <c r="CB3505" s="151"/>
      <c r="CM3505" s="151"/>
      <c r="CO3505" s="151"/>
      <c r="CT3505" s="151"/>
      <c r="CY3505" s="151"/>
    </row>
    <row r="3506" spans="1:103" x14ac:dyDescent="0.2">
      <c r="A3506" s="60"/>
      <c r="B3506" s="60"/>
      <c r="C3506" s="60"/>
      <c r="D3506" s="60"/>
      <c r="E3506" s="60"/>
      <c r="F3506" s="60"/>
      <c r="G3506" s="60"/>
      <c r="H3506" s="60"/>
      <c r="I3506" s="60"/>
      <c r="J3506" s="60"/>
      <c r="K3506" s="60"/>
      <c r="L3506" s="60"/>
      <c r="M3506" s="60"/>
      <c r="N3506" s="60"/>
      <c r="O3506" s="60"/>
      <c r="P3506" s="60"/>
      <c r="Q3506" s="60"/>
      <c r="R3506" s="334">
        <v>11231</v>
      </c>
      <c r="S3506" s="319" t="s">
        <v>376</v>
      </c>
      <c r="BE3506" s="60"/>
      <c r="BR3506" s="60"/>
      <c r="BX3506" s="151"/>
      <c r="CB3506" s="151"/>
      <c r="CM3506" s="151"/>
      <c r="CO3506" s="151"/>
      <c r="CT3506" s="151"/>
      <c r="CY3506" s="151"/>
    </row>
    <row r="3507" spans="1:103" x14ac:dyDescent="0.2">
      <c r="A3507" s="60"/>
      <c r="B3507" s="60"/>
      <c r="C3507" s="60"/>
      <c r="D3507" s="60"/>
      <c r="E3507" s="60"/>
      <c r="F3507" s="60"/>
      <c r="G3507" s="60"/>
      <c r="H3507" s="60"/>
      <c r="I3507" s="60"/>
      <c r="J3507" s="60"/>
      <c r="K3507" s="60"/>
      <c r="L3507" s="60"/>
      <c r="M3507" s="60"/>
      <c r="N3507" s="60"/>
      <c r="O3507" s="60"/>
      <c r="P3507" s="60"/>
      <c r="Q3507" s="60"/>
      <c r="R3507" s="334">
        <v>11232</v>
      </c>
      <c r="S3507" s="319" t="s">
        <v>376</v>
      </c>
      <c r="BE3507" s="60"/>
      <c r="BR3507" s="60"/>
      <c r="BX3507" s="151"/>
      <c r="CB3507" s="151"/>
      <c r="CM3507" s="151"/>
      <c r="CO3507" s="151"/>
      <c r="CT3507" s="151"/>
      <c r="CY3507" s="151"/>
    </row>
    <row r="3508" spans="1:103" x14ac:dyDescent="0.2">
      <c r="A3508" s="60"/>
      <c r="B3508" s="60"/>
      <c r="C3508" s="60"/>
      <c r="D3508" s="60"/>
      <c r="E3508" s="60"/>
      <c r="F3508" s="60"/>
      <c r="G3508" s="60"/>
      <c r="H3508" s="60"/>
      <c r="I3508" s="60"/>
      <c r="J3508" s="60"/>
      <c r="K3508" s="60"/>
      <c r="L3508" s="60"/>
      <c r="M3508" s="60"/>
      <c r="N3508" s="60"/>
      <c r="O3508" s="60"/>
      <c r="P3508" s="60"/>
      <c r="Q3508" s="60"/>
      <c r="R3508" s="334">
        <v>11233</v>
      </c>
      <c r="S3508" s="319" t="s">
        <v>376</v>
      </c>
      <c r="BE3508" s="60"/>
      <c r="BR3508" s="60"/>
      <c r="BX3508" s="151"/>
      <c r="CB3508" s="151"/>
      <c r="CM3508" s="151"/>
      <c r="CO3508" s="151"/>
      <c r="CT3508" s="151"/>
      <c r="CY3508" s="151"/>
    </row>
    <row r="3509" spans="1:103" x14ac:dyDescent="0.2">
      <c r="A3509" s="60"/>
      <c r="B3509" s="60"/>
      <c r="C3509" s="60"/>
      <c r="D3509" s="60"/>
      <c r="E3509" s="60"/>
      <c r="F3509" s="60"/>
      <c r="G3509" s="60"/>
      <c r="H3509" s="60"/>
      <c r="I3509" s="60"/>
      <c r="J3509" s="60"/>
      <c r="K3509" s="60"/>
      <c r="L3509" s="60"/>
      <c r="M3509" s="60"/>
      <c r="N3509" s="60"/>
      <c r="O3509" s="60"/>
      <c r="P3509" s="60"/>
      <c r="Q3509" s="60"/>
      <c r="R3509" s="334">
        <v>11234</v>
      </c>
      <c r="S3509" s="319" t="s">
        <v>376</v>
      </c>
      <c r="BE3509" s="60"/>
      <c r="BR3509" s="60"/>
      <c r="BX3509" s="151"/>
      <c r="CB3509" s="151"/>
      <c r="CM3509" s="151"/>
      <c r="CO3509" s="151"/>
      <c r="CT3509" s="151"/>
      <c r="CY3509" s="151"/>
    </row>
    <row r="3510" spans="1:103" x14ac:dyDescent="0.2">
      <c r="A3510" s="60"/>
      <c r="B3510" s="60"/>
      <c r="C3510" s="60"/>
      <c r="D3510" s="60"/>
      <c r="E3510" s="60"/>
      <c r="F3510" s="60"/>
      <c r="G3510" s="60"/>
      <c r="H3510" s="60"/>
      <c r="I3510" s="60"/>
      <c r="J3510" s="60"/>
      <c r="K3510" s="60"/>
      <c r="L3510" s="60"/>
      <c r="M3510" s="60"/>
      <c r="N3510" s="60"/>
      <c r="O3510" s="60"/>
      <c r="P3510" s="60"/>
      <c r="Q3510" s="60"/>
      <c r="R3510" s="334">
        <v>11235</v>
      </c>
      <c r="S3510" s="319" t="s">
        <v>376</v>
      </c>
      <c r="BE3510" s="60"/>
      <c r="BR3510" s="60"/>
      <c r="BX3510" s="151"/>
      <c r="CB3510" s="151"/>
      <c r="CM3510" s="151"/>
      <c r="CO3510" s="151"/>
      <c r="CT3510" s="151"/>
      <c r="CY3510" s="151"/>
    </row>
    <row r="3511" spans="1:103" x14ac:dyDescent="0.2">
      <c r="A3511" s="60"/>
      <c r="B3511" s="60"/>
      <c r="C3511" s="60"/>
      <c r="D3511" s="60"/>
      <c r="E3511" s="60"/>
      <c r="F3511" s="60"/>
      <c r="G3511" s="60"/>
      <c r="H3511" s="60"/>
      <c r="I3511" s="60"/>
      <c r="J3511" s="60"/>
      <c r="K3511" s="60"/>
      <c r="L3511" s="60"/>
      <c r="M3511" s="60"/>
      <c r="N3511" s="60"/>
      <c r="O3511" s="60"/>
      <c r="P3511" s="60"/>
      <c r="Q3511" s="60"/>
      <c r="R3511" s="334">
        <v>11236</v>
      </c>
      <c r="S3511" s="319" t="s">
        <v>376</v>
      </c>
      <c r="BE3511" s="60"/>
      <c r="BR3511" s="60"/>
      <c r="BX3511" s="151"/>
      <c r="CB3511" s="151"/>
      <c r="CM3511" s="151"/>
      <c r="CO3511" s="151"/>
      <c r="CT3511" s="151"/>
      <c r="CY3511" s="151"/>
    </row>
    <row r="3512" spans="1:103" x14ac:dyDescent="0.2">
      <c r="A3512" s="60"/>
      <c r="B3512" s="60"/>
      <c r="C3512" s="60"/>
      <c r="D3512" s="60"/>
      <c r="E3512" s="60"/>
      <c r="F3512" s="60"/>
      <c r="G3512" s="60"/>
      <c r="H3512" s="60"/>
      <c r="I3512" s="60"/>
      <c r="J3512" s="60"/>
      <c r="K3512" s="60"/>
      <c r="L3512" s="60"/>
      <c r="M3512" s="60"/>
      <c r="N3512" s="60"/>
      <c r="O3512" s="60"/>
      <c r="P3512" s="60"/>
      <c r="Q3512" s="60"/>
      <c r="R3512" s="334">
        <v>11237</v>
      </c>
      <c r="S3512" s="319" t="s">
        <v>376</v>
      </c>
      <c r="BE3512" s="60"/>
      <c r="BR3512" s="60"/>
      <c r="BX3512" s="151"/>
      <c r="CB3512" s="151"/>
      <c r="CM3512" s="151"/>
      <c r="CO3512" s="151"/>
      <c r="CT3512" s="151"/>
      <c r="CY3512" s="151"/>
    </row>
    <row r="3513" spans="1:103" x14ac:dyDescent="0.2">
      <c r="A3513" s="60"/>
      <c r="B3513" s="60"/>
      <c r="C3513" s="60"/>
      <c r="D3513" s="60"/>
      <c r="E3513" s="60"/>
      <c r="F3513" s="60"/>
      <c r="G3513" s="60"/>
      <c r="H3513" s="60"/>
      <c r="I3513" s="60"/>
      <c r="J3513" s="60"/>
      <c r="K3513" s="60"/>
      <c r="L3513" s="60"/>
      <c r="M3513" s="60"/>
      <c r="N3513" s="60"/>
      <c r="O3513" s="60"/>
      <c r="P3513" s="60"/>
      <c r="Q3513" s="60"/>
      <c r="R3513" s="334">
        <v>11238</v>
      </c>
      <c r="S3513" s="319" t="s">
        <v>376</v>
      </c>
      <c r="BE3513" s="60"/>
      <c r="BR3513" s="60"/>
      <c r="BX3513" s="151"/>
      <c r="CB3513" s="151"/>
      <c r="CM3513" s="151"/>
      <c r="CO3513" s="151"/>
      <c r="CT3513" s="151"/>
      <c r="CY3513" s="151"/>
    </row>
    <row r="3514" spans="1:103" x14ac:dyDescent="0.2">
      <c r="A3514" s="60"/>
      <c r="B3514" s="60"/>
      <c r="C3514" s="60"/>
      <c r="D3514" s="60"/>
      <c r="E3514" s="60"/>
      <c r="F3514" s="60"/>
      <c r="G3514" s="60"/>
      <c r="H3514" s="60"/>
      <c r="I3514" s="60"/>
      <c r="J3514" s="60"/>
      <c r="K3514" s="60"/>
      <c r="L3514" s="60"/>
      <c r="M3514" s="60"/>
      <c r="N3514" s="60"/>
      <c r="O3514" s="60"/>
      <c r="P3514" s="60"/>
      <c r="Q3514" s="60"/>
      <c r="R3514" s="334">
        <v>11239</v>
      </c>
      <c r="S3514" s="319" t="s">
        <v>376</v>
      </c>
      <c r="BE3514" s="60"/>
      <c r="BR3514" s="60"/>
      <c r="BX3514" s="151"/>
      <c r="CB3514" s="151"/>
      <c r="CM3514" s="151"/>
      <c r="CO3514" s="151"/>
      <c r="CT3514" s="151"/>
      <c r="CY3514" s="151"/>
    </row>
    <row r="3515" spans="1:103" x14ac:dyDescent="0.2">
      <c r="A3515" s="60"/>
      <c r="B3515" s="60"/>
      <c r="C3515" s="60"/>
      <c r="D3515" s="60"/>
      <c r="E3515" s="60"/>
      <c r="F3515" s="60"/>
      <c r="G3515" s="60"/>
      <c r="H3515" s="60"/>
      <c r="I3515" s="60"/>
      <c r="J3515" s="60"/>
      <c r="K3515" s="60"/>
      <c r="L3515" s="60"/>
      <c r="M3515" s="60"/>
      <c r="N3515" s="60"/>
      <c r="O3515" s="60"/>
      <c r="P3515" s="60"/>
      <c r="Q3515" s="60"/>
      <c r="R3515" s="334">
        <v>11241</v>
      </c>
      <c r="S3515" s="319" t="s">
        <v>376</v>
      </c>
      <c r="BE3515" s="60"/>
      <c r="BR3515" s="60"/>
      <c r="BX3515" s="151"/>
      <c r="CB3515" s="151"/>
      <c r="CM3515" s="151"/>
      <c r="CO3515" s="151"/>
      <c r="CT3515" s="151"/>
      <c r="CY3515" s="151"/>
    </row>
    <row r="3516" spans="1:103" x14ac:dyDescent="0.2">
      <c r="A3516" s="60"/>
      <c r="B3516" s="60"/>
      <c r="C3516" s="60"/>
      <c r="D3516" s="60"/>
      <c r="E3516" s="60"/>
      <c r="F3516" s="60"/>
      <c r="G3516" s="60"/>
      <c r="H3516" s="60"/>
      <c r="I3516" s="60"/>
      <c r="J3516" s="60"/>
      <c r="K3516" s="60"/>
      <c r="L3516" s="60"/>
      <c r="M3516" s="60"/>
      <c r="N3516" s="60"/>
      <c r="O3516" s="60"/>
      <c r="P3516" s="60"/>
      <c r="Q3516" s="60"/>
      <c r="R3516" s="334">
        <v>11242</v>
      </c>
      <c r="S3516" s="319" t="s">
        <v>376</v>
      </c>
      <c r="BE3516" s="60"/>
      <c r="BR3516" s="60"/>
      <c r="BX3516" s="151"/>
      <c r="CB3516" s="151"/>
      <c r="CM3516" s="151"/>
      <c r="CO3516" s="151"/>
      <c r="CT3516" s="151"/>
      <c r="CY3516" s="151"/>
    </row>
    <row r="3517" spans="1:103" x14ac:dyDescent="0.2">
      <c r="A3517" s="60"/>
      <c r="B3517" s="60"/>
      <c r="C3517" s="60"/>
      <c r="D3517" s="60"/>
      <c r="E3517" s="60"/>
      <c r="F3517" s="60"/>
      <c r="G3517" s="60"/>
      <c r="H3517" s="60"/>
      <c r="I3517" s="60"/>
      <c r="J3517" s="60"/>
      <c r="K3517" s="60"/>
      <c r="L3517" s="60"/>
      <c r="M3517" s="60"/>
      <c r="N3517" s="60"/>
      <c r="O3517" s="60"/>
      <c r="P3517" s="60"/>
      <c r="Q3517" s="60"/>
      <c r="R3517" s="334">
        <v>11243</v>
      </c>
      <c r="S3517" s="319" t="s">
        <v>376</v>
      </c>
      <c r="BE3517" s="60"/>
      <c r="BR3517" s="60"/>
      <c r="BX3517" s="151"/>
      <c r="CB3517" s="151"/>
      <c r="CM3517" s="151"/>
      <c r="CO3517" s="151"/>
      <c r="CT3517" s="151"/>
      <c r="CY3517" s="151"/>
    </row>
    <row r="3518" spans="1:103" x14ac:dyDescent="0.2">
      <c r="A3518" s="60"/>
      <c r="B3518" s="60"/>
      <c r="C3518" s="60"/>
      <c r="D3518" s="60"/>
      <c r="E3518" s="60"/>
      <c r="F3518" s="60"/>
      <c r="G3518" s="60"/>
      <c r="H3518" s="60"/>
      <c r="I3518" s="60"/>
      <c r="J3518" s="60"/>
      <c r="K3518" s="60"/>
      <c r="L3518" s="60"/>
      <c r="M3518" s="60"/>
      <c r="N3518" s="60"/>
      <c r="O3518" s="60"/>
      <c r="P3518" s="60"/>
      <c r="Q3518" s="60"/>
      <c r="R3518" s="334">
        <v>11245</v>
      </c>
      <c r="S3518" s="319" t="s">
        <v>376</v>
      </c>
      <c r="BE3518" s="60"/>
      <c r="BR3518" s="60"/>
      <c r="BX3518" s="151"/>
      <c r="CB3518" s="151"/>
      <c r="CM3518" s="151"/>
      <c r="CO3518" s="151"/>
      <c r="CT3518" s="151"/>
      <c r="CY3518" s="151"/>
    </row>
    <row r="3519" spans="1:103" x14ac:dyDescent="0.2">
      <c r="A3519" s="60"/>
      <c r="B3519" s="60"/>
      <c r="C3519" s="60"/>
      <c r="D3519" s="60"/>
      <c r="E3519" s="60"/>
      <c r="F3519" s="60"/>
      <c r="G3519" s="60"/>
      <c r="H3519" s="60"/>
      <c r="I3519" s="60"/>
      <c r="J3519" s="60"/>
      <c r="K3519" s="60"/>
      <c r="L3519" s="60"/>
      <c r="M3519" s="60"/>
      <c r="N3519" s="60"/>
      <c r="O3519" s="60"/>
      <c r="P3519" s="60"/>
      <c r="Q3519" s="60"/>
      <c r="R3519" s="334">
        <v>11247</v>
      </c>
      <c r="S3519" s="319" t="s">
        <v>376</v>
      </c>
      <c r="BE3519" s="60"/>
      <c r="BR3519" s="60"/>
      <c r="BX3519" s="151"/>
      <c r="CB3519" s="151"/>
      <c r="CM3519" s="151"/>
      <c r="CO3519" s="151"/>
      <c r="CT3519" s="151"/>
      <c r="CY3519" s="151"/>
    </row>
    <row r="3520" spans="1:103" x14ac:dyDescent="0.2">
      <c r="A3520" s="60"/>
      <c r="B3520" s="60"/>
      <c r="C3520" s="60"/>
      <c r="D3520" s="60"/>
      <c r="E3520" s="60"/>
      <c r="F3520" s="60"/>
      <c r="G3520" s="60"/>
      <c r="H3520" s="60"/>
      <c r="I3520" s="60"/>
      <c r="J3520" s="60"/>
      <c r="K3520" s="60"/>
      <c r="L3520" s="60"/>
      <c r="M3520" s="60"/>
      <c r="N3520" s="60"/>
      <c r="O3520" s="60"/>
      <c r="P3520" s="60"/>
      <c r="Q3520" s="60"/>
      <c r="R3520" s="334">
        <v>11249</v>
      </c>
      <c r="S3520" s="319" t="s">
        <v>376</v>
      </c>
      <c r="BE3520" s="60"/>
      <c r="BR3520" s="60"/>
      <c r="BX3520" s="151"/>
      <c r="CB3520" s="151"/>
      <c r="CM3520" s="151"/>
      <c r="CO3520" s="151"/>
      <c r="CT3520" s="151"/>
      <c r="CY3520" s="151"/>
    </row>
    <row r="3521" spans="1:103" x14ac:dyDescent="0.2">
      <c r="A3521" s="60"/>
      <c r="B3521" s="60"/>
      <c r="C3521" s="60"/>
      <c r="D3521" s="60"/>
      <c r="E3521" s="60"/>
      <c r="F3521" s="60"/>
      <c r="G3521" s="60"/>
      <c r="H3521" s="60"/>
      <c r="I3521" s="60"/>
      <c r="J3521" s="60"/>
      <c r="K3521" s="60"/>
      <c r="L3521" s="60"/>
      <c r="M3521" s="60"/>
      <c r="N3521" s="60"/>
      <c r="O3521" s="60"/>
      <c r="P3521" s="60"/>
      <c r="Q3521" s="60"/>
      <c r="R3521" s="334">
        <v>11251</v>
      </c>
      <c r="S3521" s="319" t="s">
        <v>376</v>
      </c>
      <c r="BE3521" s="60"/>
      <c r="BR3521" s="60"/>
      <c r="BX3521" s="151"/>
      <c r="CB3521" s="151"/>
      <c r="CM3521" s="151"/>
      <c r="CO3521" s="151"/>
      <c r="CT3521" s="151"/>
      <c r="CY3521" s="151"/>
    </row>
    <row r="3522" spans="1:103" x14ac:dyDescent="0.2">
      <c r="A3522" s="60"/>
      <c r="B3522" s="60"/>
      <c r="C3522" s="60"/>
      <c r="D3522" s="60"/>
      <c r="E3522" s="60"/>
      <c r="F3522" s="60"/>
      <c r="G3522" s="60"/>
      <c r="H3522" s="60"/>
      <c r="I3522" s="60"/>
      <c r="J3522" s="60"/>
      <c r="K3522" s="60"/>
      <c r="L3522" s="60"/>
      <c r="M3522" s="60"/>
      <c r="N3522" s="60"/>
      <c r="O3522" s="60"/>
      <c r="P3522" s="60"/>
      <c r="Q3522" s="60"/>
      <c r="R3522" s="334">
        <v>11252</v>
      </c>
      <c r="S3522" s="319" t="s">
        <v>376</v>
      </c>
      <c r="BE3522" s="60"/>
      <c r="BR3522" s="60"/>
      <c r="BX3522" s="151"/>
      <c r="CB3522" s="151"/>
      <c r="CM3522" s="151"/>
      <c r="CO3522" s="151"/>
      <c r="CT3522" s="151"/>
      <c r="CY3522" s="151"/>
    </row>
    <row r="3523" spans="1:103" x14ac:dyDescent="0.2">
      <c r="A3523" s="60"/>
      <c r="B3523" s="60"/>
      <c r="C3523" s="60"/>
      <c r="D3523" s="60"/>
      <c r="E3523" s="60"/>
      <c r="F3523" s="60"/>
      <c r="G3523" s="60"/>
      <c r="H3523" s="60"/>
      <c r="I3523" s="60"/>
      <c r="J3523" s="60"/>
      <c r="K3523" s="60"/>
      <c r="L3523" s="60"/>
      <c r="M3523" s="60"/>
      <c r="N3523" s="60"/>
      <c r="O3523" s="60"/>
      <c r="P3523" s="60"/>
      <c r="Q3523" s="60"/>
      <c r="R3523" s="334">
        <v>11256</v>
      </c>
      <c r="S3523" s="319" t="s">
        <v>376</v>
      </c>
      <c r="BE3523" s="60"/>
      <c r="BR3523" s="60"/>
      <c r="BX3523" s="151"/>
      <c r="CB3523" s="151"/>
      <c r="CM3523" s="151"/>
      <c r="CO3523" s="151"/>
      <c r="CT3523" s="151"/>
      <c r="CY3523" s="151"/>
    </row>
    <row r="3524" spans="1:103" x14ac:dyDescent="0.2">
      <c r="A3524" s="60"/>
      <c r="B3524" s="60"/>
      <c r="C3524" s="60"/>
      <c r="D3524" s="60"/>
      <c r="E3524" s="60"/>
      <c r="F3524" s="60"/>
      <c r="G3524" s="60"/>
      <c r="H3524" s="60"/>
      <c r="I3524" s="60"/>
      <c r="J3524" s="60"/>
      <c r="K3524" s="60"/>
      <c r="L3524" s="60"/>
      <c r="M3524" s="60"/>
      <c r="N3524" s="60"/>
      <c r="O3524" s="60"/>
      <c r="P3524" s="60"/>
      <c r="Q3524" s="60"/>
      <c r="R3524" s="334">
        <v>11351</v>
      </c>
      <c r="S3524" s="319" t="s">
        <v>376</v>
      </c>
      <c r="BE3524" s="60"/>
      <c r="BR3524" s="60"/>
      <c r="BX3524" s="151"/>
      <c r="CB3524" s="151"/>
      <c r="CM3524" s="151"/>
      <c r="CO3524" s="151"/>
      <c r="CT3524" s="151"/>
      <c r="CY3524" s="151"/>
    </row>
    <row r="3525" spans="1:103" x14ac:dyDescent="0.2">
      <c r="A3525" s="60"/>
      <c r="B3525" s="60"/>
      <c r="C3525" s="60"/>
      <c r="D3525" s="60"/>
      <c r="E3525" s="60"/>
      <c r="F3525" s="60"/>
      <c r="G3525" s="60"/>
      <c r="H3525" s="60"/>
      <c r="I3525" s="60"/>
      <c r="J3525" s="60"/>
      <c r="K3525" s="60"/>
      <c r="L3525" s="60"/>
      <c r="M3525" s="60"/>
      <c r="N3525" s="60"/>
      <c r="O3525" s="60"/>
      <c r="P3525" s="60"/>
      <c r="Q3525" s="60"/>
      <c r="R3525" s="334">
        <v>11352</v>
      </c>
      <c r="S3525" s="319" t="s">
        <v>376</v>
      </c>
      <c r="BE3525" s="60"/>
      <c r="BR3525" s="60"/>
      <c r="BX3525" s="151"/>
      <c r="CB3525" s="151"/>
      <c r="CM3525" s="151"/>
      <c r="CO3525" s="151"/>
      <c r="CT3525" s="151"/>
      <c r="CY3525" s="151"/>
    </row>
    <row r="3526" spans="1:103" x14ac:dyDescent="0.2">
      <c r="A3526" s="60"/>
      <c r="B3526" s="60"/>
      <c r="C3526" s="60"/>
      <c r="D3526" s="60"/>
      <c r="E3526" s="60"/>
      <c r="F3526" s="60"/>
      <c r="G3526" s="60"/>
      <c r="H3526" s="60"/>
      <c r="I3526" s="60"/>
      <c r="J3526" s="60"/>
      <c r="K3526" s="60"/>
      <c r="L3526" s="60"/>
      <c r="M3526" s="60"/>
      <c r="N3526" s="60"/>
      <c r="O3526" s="60"/>
      <c r="P3526" s="60"/>
      <c r="Q3526" s="60"/>
      <c r="R3526" s="334">
        <v>11354</v>
      </c>
      <c r="S3526" s="319" t="s">
        <v>376</v>
      </c>
      <c r="BE3526" s="60"/>
      <c r="BR3526" s="60"/>
      <c r="BX3526" s="151"/>
      <c r="CB3526" s="151"/>
      <c r="CM3526" s="151"/>
      <c r="CO3526" s="151"/>
      <c r="CT3526" s="151"/>
      <c r="CY3526" s="151"/>
    </row>
    <row r="3527" spans="1:103" x14ac:dyDescent="0.2">
      <c r="A3527" s="60"/>
      <c r="B3527" s="60"/>
      <c r="C3527" s="60"/>
      <c r="D3527" s="60"/>
      <c r="E3527" s="60"/>
      <c r="F3527" s="60"/>
      <c r="G3527" s="60"/>
      <c r="H3527" s="60"/>
      <c r="I3527" s="60"/>
      <c r="J3527" s="60"/>
      <c r="K3527" s="60"/>
      <c r="L3527" s="60"/>
      <c r="M3527" s="60"/>
      <c r="N3527" s="60"/>
      <c r="O3527" s="60"/>
      <c r="P3527" s="60"/>
      <c r="Q3527" s="60"/>
      <c r="R3527" s="334">
        <v>11355</v>
      </c>
      <c r="S3527" s="319" t="s">
        <v>376</v>
      </c>
      <c r="BE3527" s="60"/>
      <c r="BR3527" s="60"/>
      <c r="BX3527" s="151"/>
      <c r="CB3527" s="151"/>
      <c r="CM3527" s="151"/>
      <c r="CO3527" s="151"/>
      <c r="CT3527" s="151"/>
      <c r="CY3527" s="151"/>
    </row>
    <row r="3528" spans="1:103" x14ac:dyDescent="0.2">
      <c r="A3528" s="60"/>
      <c r="B3528" s="60"/>
      <c r="C3528" s="60"/>
      <c r="D3528" s="60"/>
      <c r="E3528" s="60"/>
      <c r="F3528" s="60"/>
      <c r="G3528" s="60"/>
      <c r="H3528" s="60"/>
      <c r="I3528" s="60"/>
      <c r="J3528" s="60"/>
      <c r="K3528" s="60"/>
      <c r="L3528" s="60"/>
      <c r="M3528" s="60"/>
      <c r="N3528" s="60"/>
      <c r="O3528" s="60"/>
      <c r="P3528" s="60"/>
      <c r="Q3528" s="60"/>
      <c r="R3528" s="334">
        <v>11356</v>
      </c>
      <c r="S3528" s="319" t="s">
        <v>376</v>
      </c>
      <c r="BE3528" s="60"/>
      <c r="BR3528" s="60"/>
      <c r="BX3528" s="151"/>
      <c r="CB3528" s="151"/>
      <c r="CM3528" s="151"/>
      <c r="CO3528" s="151"/>
      <c r="CT3528" s="151"/>
      <c r="CY3528" s="151"/>
    </row>
    <row r="3529" spans="1:103" x14ac:dyDescent="0.2">
      <c r="A3529" s="60"/>
      <c r="B3529" s="60"/>
      <c r="C3529" s="60"/>
      <c r="D3529" s="60"/>
      <c r="E3529" s="60"/>
      <c r="F3529" s="60"/>
      <c r="G3529" s="60"/>
      <c r="H3529" s="60"/>
      <c r="I3529" s="60"/>
      <c r="J3529" s="60"/>
      <c r="K3529" s="60"/>
      <c r="L3529" s="60"/>
      <c r="M3529" s="60"/>
      <c r="N3529" s="60"/>
      <c r="O3529" s="60"/>
      <c r="P3529" s="60"/>
      <c r="Q3529" s="60"/>
      <c r="R3529" s="334">
        <v>11357</v>
      </c>
      <c r="S3529" s="319" t="s">
        <v>376</v>
      </c>
      <c r="BE3529" s="60"/>
      <c r="BR3529" s="60"/>
      <c r="BX3529" s="151"/>
      <c r="CB3529" s="151"/>
      <c r="CM3529" s="151"/>
      <c r="CO3529" s="151"/>
      <c r="CT3529" s="151"/>
      <c r="CY3529" s="151"/>
    </row>
    <row r="3530" spans="1:103" x14ac:dyDescent="0.2">
      <c r="A3530" s="60"/>
      <c r="B3530" s="60"/>
      <c r="C3530" s="60"/>
      <c r="D3530" s="60"/>
      <c r="E3530" s="60"/>
      <c r="F3530" s="60"/>
      <c r="G3530" s="60"/>
      <c r="H3530" s="60"/>
      <c r="I3530" s="60"/>
      <c r="J3530" s="60"/>
      <c r="K3530" s="60"/>
      <c r="L3530" s="60"/>
      <c r="M3530" s="60"/>
      <c r="N3530" s="60"/>
      <c r="O3530" s="60"/>
      <c r="P3530" s="60"/>
      <c r="Q3530" s="60"/>
      <c r="R3530" s="334">
        <v>11358</v>
      </c>
      <c r="S3530" s="319" t="s">
        <v>376</v>
      </c>
      <c r="BE3530" s="60"/>
      <c r="BR3530" s="60"/>
      <c r="BX3530" s="151"/>
      <c r="CB3530" s="151"/>
      <c r="CM3530" s="151"/>
      <c r="CO3530" s="151"/>
      <c r="CT3530" s="151"/>
      <c r="CY3530" s="151"/>
    </row>
    <row r="3531" spans="1:103" x14ac:dyDescent="0.2">
      <c r="A3531" s="60"/>
      <c r="B3531" s="60"/>
      <c r="C3531" s="60"/>
      <c r="D3531" s="60"/>
      <c r="E3531" s="60"/>
      <c r="F3531" s="60"/>
      <c r="G3531" s="60"/>
      <c r="H3531" s="60"/>
      <c r="I3531" s="60"/>
      <c r="J3531" s="60"/>
      <c r="K3531" s="60"/>
      <c r="L3531" s="60"/>
      <c r="M3531" s="60"/>
      <c r="N3531" s="60"/>
      <c r="O3531" s="60"/>
      <c r="P3531" s="60"/>
      <c r="Q3531" s="60"/>
      <c r="R3531" s="334">
        <v>11359</v>
      </c>
      <c r="S3531" s="319" t="s">
        <v>376</v>
      </c>
      <c r="BE3531" s="60"/>
      <c r="BR3531" s="60"/>
      <c r="BX3531" s="151"/>
      <c r="CB3531" s="151"/>
      <c r="CM3531" s="151"/>
      <c r="CO3531" s="151"/>
      <c r="CT3531" s="151"/>
      <c r="CY3531" s="151"/>
    </row>
    <row r="3532" spans="1:103" x14ac:dyDescent="0.2">
      <c r="A3532" s="60"/>
      <c r="B3532" s="60"/>
      <c r="C3532" s="60"/>
      <c r="D3532" s="60"/>
      <c r="E3532" s="60"/>
      <c r="F3532" s="60"/>
      <c r="G3532" s="60"/>
      <c r="H3532" s="60"/>
      <c r="I3532" s="60"/>
      <c r="J3532" s="60"/>
      <c r="K3532" s="60"/>
      <c r="L3532" s="60"/>
      <c r="M3532" s="60"/>
      <c r="N3532" s="60"/>
      <c r="O3532" s="60"/>
      <c r="P3532" s="60"/>
      <c r="Q3532" s="60"/>
      <c r="R3532" s="334">
        <v>11360</v>
      </c>
      <c r="S3532" s="319" t="s">
        <v>376</v>
      </c>
      <c r="BE3532" s="60"/>
      <c r="BR3532" s="60"/>
      <c r="BX3532" s="151"/>
      <c r="CB3532" s="151"/>
      <c r="CM3532" s="151"/>
      <c r="CO3532" s="151"/>
      <c r="CT3532" s="151"/>
      <c r="CY3532" s="151"/>
    </row>
    <row r="3533" spans="1:103" x14ac:dyDescent="0.2">
      <c r="A3533" s="60"/>
      <c r="B3533" s="60"/>
      <c r="C3533" s="60"/>
      <c r="D3533" s="60"/>
      <c r="E3533" s="60"/>
      <c r="F3533" s="60"/>
      <c r="G3533" s="60"/>
      <c r="H3533" s="60"/>
      <c r="I3533" s="60"/>
      <c r="J3533" s="60"/>
      <c r="K3533" s="60"/>
      <c r="L3533" s="60"/>
      <c r="M3533" s="60"/>
      <c r="N3533" s="60"/>
      <c r="O3533" s="60"/>
      <c r="P3533" s="60"/>
      <c r="Q3533" s="60"/>
      <c r="R3533" s="334">
        <v>11361</v>
      </c>
      <c r="S3533" s="319" t="s">
        <v>376</v>
      </c>
      <c r="BE3533" s="60"/>
      <c r="BR3533" s="60"/>
      <c r="BX3533" s="151"/>
      <c r="CB3533" s="151"/>
      <c r="CM3533" s="151"/>
      <c r="CO3533" s="151"/>
      <c r="CT3533" s="151"/>
      <c r="CY3533" s="151"/>
    </row>
    <row r="3534" spans="1:103" x14ac:dyDescent="0.2">
      <c r="A3534" s="60"/>
      <c r="B3534" s="60"/>
      <c r="C3534" s="60"/>
      <c r="D3534" s="60"/>
      <c r="E3534" s="60"/>
      <c r="F3534" s="60"/>
      <c r="G3534" s="60"/>
      <c r="H3534" s="60"/>
      <c r="I3534" s="60"/>
      <c r="J3534" s="60"/>
      <c r="K3534" s="60"/>
      <c r="L3534" s="60"/>
      <c r="M3534" s="60"/>
      <c r="N3534" s="60"/>
      <c r="O3534" s="60"/>
      <c r="P3534" s="60"/>
      <c r="Q3534" s="60"/>
      <c r="R3534" s="334">
        <v>11362</v>
      </c>
      <c r="S3534" s="319" t="s">
        <v>376</v>
      </c>
      <c r="BE3534" s="60"/>
      <c r="BR3534" s="60"/>
      <c r="BX3534" s="151"/>
      <c r="CB3534" s="151"/>
      <c r="CM3534" s="151"/>
      <c r="CO3534" s="151"/>
      <c r="CT3534" s="151"/>
      <c r="CY3534" s="151"/>
    </row>
    <row r="3535" spans="1:103" x14ac:dyDescent="0.2">
      <c r="A3535" s="60"/>
      <c r="B3535" s="60"/>
      <c r="C3535" s="60"/>
      <c r="D3535" s="60"/>
      <c r="E3535" s="60"/>
      <c r="F3535" s="60"/>
      <c r="G3535" s="60"/>
      <c r="H3535" s="60"/>
      <c r="I3535" s="60"/>
      <c r="J3535" s="60"/>
      <c r="K3535" s="60"/>
      <c r="L3535" s="60"/>
      <c r="M3535" s="60"/>
      <c r="N3535" s="60"/>
      <c r="O3535" s="60"/>
      <c r="P3535" s="60"/>
      <c r="Q3535" s="60"/>
      <c r="R3535" s="334">
        <v>11363</v>
      </c>
      <c r="S3535" s="319" t="s">
        <v>376</v>
      </c>
      <c r="BE3535" s="60"/>
      <c r="BR3535" s="60"/>
      <c r="BX3535" s="151"/>
      <c r="CB3535" s="151"/>
      <c r="CM3535" s="151"/>
      <c r="CO3535" s="151"/>
      <c r="CT3535" s="151"/>
      <c r="CY3535" s="151"/>
    </row>
    <row r="3536" spans="1:103" x14ac:dyDescent="0.2">
      <c r="A3536" s="60"/>
      <c r="B3536" s="60"/>
      <c r="C3536" s="60"/>
      <c r="D3536" s="60"/>
      <c r="E3536" s="60"/>
      <c r="F3536" s="60"/>
      <c r="G3536" s="60"/>
      <c r="H3536" s="60"/>
      <c r="I3536" s="60"/>
      <c r="J3536" s="60"/>
      <c r="K3536" s="60"/>
      <c r="L3536" s="60"/>
      <c r="M3536" s="60"/>
      <c r="N3536" s="60"/>
      <c r="O3536" s="60"/>
      <c r="P3536" s="60"/>
      <c r="Q3536" s="60"/>
      <c r="R3536" s="334">
        <v>11364</v>
      </c>
      <c r="S3536" s="319" t="s">
        <v>376</v>
      </c>
      <c r="BE3536" s="60"/>
      <c r="BR3536" s="60"/>
      <c r="BX3536" s="151"/>
      <c r="CB3536" s="151"/>
      <c r="CM3536" s="151"/>
      <c r="CO3536" s="151"/>
      <c r="CT3536" s="151"/>
      <c r="CY3536" s="151"/>
    </row>
    <row r="3537" spans="1:103" x14ac:dyDescent="0.2">
      <c r="A3537" s="60"/>
      <c r="B3537" s="60"/>
      <c r="C3537" s="60"/>
      <c r="D3537" s="60"/>
      <c r="E3537" s="60"/>
      <c r="F3537" s="60"/>
      <c r="G3537" s="60"/>
      <c r="H3537" s="60"/>
      <c r="I3537" s="60"/>
      <c r="J3537" s="60"/>
      <c r="K3537" s="60"/>
      <c r="L3537" s="60"/>
      <c r="M3537" s="60"/>
      <c r="N3537" s="60"/>
      <c r="O3537" s="60"/>
      <c r="P3537" s="60"/>
      <c r="Q3537" s="60"/>
      <c r="R3537" s="334">
        <v>11365</v>
      </c>
      <c r="S3537" s="319" t="s">
        <v>376</v>
      </c>
      <c r="BE3537" s="60"/>
      <c r="BR3537" s="60"/>
      <c r="BX3537" s="151"/>
      <c r="CB3537" s="151"/>
      <c r="CM3537" s="151"/>
      <c r="CO3537" s="151"/>
      <c r="CT3537" s="151"/>
      <c r="CY3537" s="151"/>
    </row>
    <row r="3538" spans="1:103" x14ac:dyDescent="0.2">
      <c r="A3538" s="60"/>
      <c r="B3538" s="60"/>
      <c r="C3538" s="60"/>
      <c r="D3538" s="60"/>
      <c r="E3538" s="60"/>
      <c r="F3538" s="60"/>
      <c r="G3538" s="60"/>
      <c r="H3538" s="60"/>
      <c r="I3538" s="60"/>
      <c r="J3538" s="60"/>
      <c r="K3538" s="60"/>
      <c r="L3538" s="60"/>
      <c r="M3538" s="60"/>
      <c r="N3538" s="60"/>
      <c r="O3538" s="60"/>
      <c r="P3538" s="60"/>
      <c r="Q3538" s="60"/>
      <c r="R3538" s="334">
        <v>11366</v>
      </c>
      <c r="S3538" s="319" t="s">
        <v>376</v>
      </c>
      <c r="BE3538" s="60"/>
      <c r="BR3538" s="60"/>
      <c r="BX3538" s="151"/>
      <c r="CB3538" s="151"/>
      <c r="CM3538" s="151"/>
      <c r="CO3538" s="151"/>
      <c r="CT3538" s="151"/>
      <c r="CY3538" s="151"/>
    </row>
    <row r="3539" spans="1:103" x14ac:dyDescent="0.2">
      <c r="A3539" s="60"/>
      <c r="B3539" s="60"/>
      <c r="C3539" s="60"/>
      <c r="D3539" s="60"/>
      <c r="E3539" s="60"/>
      <c r="F3539" s="60"/>
      <c r="G3539" s="60"/>
      <c r="H3539" s="60"/>
      <c r="I3539" s="60"/>
      <c r="J3539" s="60"/>
      <c r="K3539" s="60"/>
      <c r="L3539" s="60"/>
      <c r="M3539" s="60"/>
      <c r="N3539" s="60"/>
      <c r="O3539" s="60"/>
      <c r="P3539" s="60"/>
      <c r="Q3539" s="60"/>
      <c r="R3539" s="334">
        <v>11367</v>
      </c>
      <c r="S3539" s="319" t="s">
        <v>376</v>
      </c>
      <c r="BE3539" s="60"/>
      <c r="BR3539" s="60"/>
      <c r="BX3539" s="151"/>
      <c r="CB3539" s="151"/>
      <c r="CM3539" s="151"/>
      <c r="CO3539" s="151"/>
      <c r="CT3539" s="151"/>
      <c r="CY3539" s="151"/>
    </row>
    <row r="3540" spans="1:103" x14ac:dyDescent="0.2">
      <c r="A3540" s="60"/>
      <c r="B3540" s="60"/>
      <c r="C3540" s="60"/>
      <c r="D3540" s="60"/>
      <c r="E3540" s="60"/>
      <c r="F3540" s="60"/>
      <c r="G3540" s="60"/>
      <c r="H3540" s="60"/>
      <c r="I3540" s="60"/>
      <c r="J3540" s="60"/>
      <c r="K3540" s="60"/>
      <c r="L3540" s="60"/>
      <c r="M3540" s="60"/>
      <c r="N3540" s="60"/>
      <c r="O3540" s="60"/>
      <c r="P3540" s="60"/>
      <c r="Q3540" s="60"/>
      <c r="R3540" s="334">
        <v>11368</v>
      </c>
      <c r="S3540" s="319" t="s">
        <v>376</v>
      </c>
      <c r="BE3540" s="60"/>
      <c r="BR3540" s="60"/>
      <c r="BX3540" s="151"/>
      <c r="CB3540" s="151"/>
      <c r="CM3540" s="151"/>
      <c r="CO3540" s="151"/>
      <c r="CT3540" s="151"/>
      <c r="CY3540" s="151"/>
    </row>
    <row r="3541" spans="1:103" x14ac:dyDescent="0.2">
      <c r="A3541" s="60"/>
      <c r="B3541" s="60"/>
      <c r="C3541" s="60"/>
      <c r="D3541" s="60"/>
      <c r="E3541" s="60"/>
      <c r="F3541" s="60"/>
      <c r="G3541" s="60"/>
      <c r="H3541" s="60"/>
      <c r="I3541" s="60"/>
      <c r="J3541" s="60"/>
      <c r="K3541" s="60"/>
      <c r="L3541" s="60"/>
      <c r="M3541" s="60"/>
      <c r="N3541" s="60"/>
      <c r="O3541" s="60"/>
      <c r="P3541" s="60"/>
      <c r="Q3541" s="60"/>
      <c r="R3541" s="334">
        <v>11369</v>
      </c>
      <c r="S3541" s="319" t="s">
        <v>376</v>
      </c>
      <c r="BE3541" s="60"/>
      <c r="BR3541" s="60"/>
      <c r="BX3541" s="151"/>
      <c r="CB3541" s="151"/>
      <c r="CM3541" s="151"/>
      <c r="CO3541" s="151"/>
      <c r="CT3541" s="151"/>
      <c r="CY3541" s="151"/>
    </row>
    <row r="3542" spans="1:103" x14ac:dyDescent="0.2">
      <c r="A3542" s="60"/>
      <c r="B3542" s="60"/>
      <c r="C3542" s="60"/>
      <c r="D3542" s="60"/>
      <c r="E3542" s="60"/>
      <c r="F3542" s="60"/>
      <c r="G3542" s="60"/>
      <c r="H3542" s="60"/>
      <c r="I3542" s="60"/>
      <c r="J3542" s="60"/>
      <c r="K3542" s="60"/>
      <c r="L3542" s="60"/>
      <c r="M3542" s="60"/>
      <c r="N3542" s="60"/>
      <c r="O3542" s="60"/>
      <c r="P3542" s="60"/>
      <c r="Q3542" s="60"/>
      <c r="R3542" s="334">
        <v>11370</v>
      </c>
      <c r="S3542" s="319" t="s">
        <v>376</v>
      </c>
      <c r="BE3542" s="60"/>
      <c r="BR3542" s="60"/>
      <c r="BX3542" s="151"/>
      <c r="CB3542" s="151"/>
      <c r="CM3542" s="151"/>
      <c r="CO3542" s="151"/>
      <c r="CT3542" s="151"/>
      <c r="CY3542" s="151"/>
    </row>
    <row r="3543" spans="1:103" x14ac:dyDescent="0.2">
      <c r="A3543" s="60"/>
      <c r="B3543" s="60"/>
      <c r="C3543" s="60"/>
      <c r="D3543" s="60"/>
      <c r="E3543" s="60"/>
      <c r="F3543" s="60"/>
      <c r="G3543" s="60"/>
      <c r="H3543" s="60"/>
      <c r="I3543" s="60"/>
      <c r="J3543" s="60"/>
      <c r="K3543" s="60"/>
      <c r="L3543" s="60"/>
      <c r="M3543" s="60"/>
      <c r="N3543" s="60"/>
      <c r="O3543" s="60"/>
      <c r="P3543" s="60"/>
      <c r="Q3543" s="60"/>
      <c r="R3543" s="334">
        <v>11371</v>
      </c>
      <c r="S3543" s="319" t="s">
        <v>376</v>
      </c>
      <c r="BE3543" s="60"/>
      <c r="BR3543" s="60"/>
      <c r="BX3543" s="151"/>
      <c r="CB3543" s="151"/>
      <c r="CM3543" s="151"/>
      <c r="CO3543" s="151"/>
      <c r="CT3543" s="151"/>
      <c r="CY3543" s="151"/>
    </row>
    <row r="3544" spans="1:103" x14ac:dyDescent="0.2">
      <c r="A3544" s="60"/>
      <c r="B3544" s="60"/>
      <c r="C3544" s="60"/>
      <c r="D3544" s="60"/>
      <c r="E3544" s="60"/>
      <c r="F3544" s="60"/>
      <c r="G3544" s="60"/>
      <c r="H3544" s="60"/>
      <c r="I3544" s="60"/>
      <c r="J3544" s="60"/>
      <c r="K3544" s="60"/>
      <c r="L3544" s="60"/>
      <c r="M3544" s="60"/>
      <c r="N3544" s="60"/>
      <c r="O3544" s="60"/>
      <c r="P3544" s="60"/>
      <c r="Q3544" s="60"/>
      <c r="R3544" s="334">
        <v>11372</v>
      </c>
      <c r="S3544" s="319" t="s">
        <v>376</v>
      </c>
      <c r="BE3544" s="60"/>
      <c r="BR3544" s="60"/>
      <c r="BX3544" s="151"/>
      <c r="CB3544" s="151"/>
      <c r="CM3544" s="151"/>
      <c r="CO3544" s="151"/>
      <c r="CT3544" s="151"/>
      <c r="CY3544" s="151"/>
    </row>
    <row r="3545" spans="1:103" x14ac:dyDescent="0.2">
      <c r="A3545" s="60"/>
      <c r="B3545" s="60"/>
      <c r="C3545" s="60"/>
      <c r="D3545" s="60"/>
      <c r="E3545" s="60"/>
      <c r="F3545" s="60"/>
      <c r="G3545" s="60"/>
      <c r="H3545" s="60"/>
      <c r="I3545" s="60"/>
      <c r="J3545" s="60"/>
      <c r="K3545" s="60"/>
      <c r="L3545" s="60"/>
      <c r="M3545" s="60"/>
      <c r="N3545" s="60"/>
      <c r="O3545" s="60"/>
      <c r="P3545" s="60"/>
      <c r="Q3545" s="60"/>
      <c r="R3545" s="334">
        <v>11373</v>
      </c>
      <c r="S3545" s="319" t="s">
        <v>376</v>
      </c>
      <c r="BE3545" s="60"/>
      <c r="BR3545" s="60"/>
      <c r="BX3545" s="151"/>
      <c r="CB3545" s="151"/>
      <c r="CM3545" s="151"/>
      <c r="CO3545" s="151"/>
      <c r="CT3545" s="151"/>
      <c r="CY3545" s="151"/>
    </row>
    <row r="3546" spans="1:103" x14ac:dyDescent="0.2">
      <c r="A3546" s="60"/>
      <c r="B3546" s="60"/>
      <c r="C3546" s="60"/>
      <c r="D3546" s="60"/>
      <c r="E3546" s="60"/>
      <c r="F3546" s="60"/>
      <c r="G3546" s="60"/>
      <c r="H3546" s="60"/>
      <c r="I3546" s="60"/>
      <c r="J3546" s="60"/>
      <c r="K3546" s="60"/>
      <c r="L3546" s="60"/>
      <c r="M3546" s="60"/>
      <c r="N3546" s="60"/>
      <c r="O3546" s="60"/>
      <c r="P3546" s="60"/>
      <c r="Q3546" s="60"/>
      <c r="R3546" s="334">
        <v>11374</v>
      </c>
      <c r="S3546" s="319" t="s">
        <v>376</v>
      </c>
      <c r="BE3546" s="60"/>
      <c r="BR3546" s="60"/>
      <c r="BX3546" s="151"/>
      <c r="CB3546" s="151"/>
      <c r="CM3546" s="151"/>
      <c r="CO3546" s="151"/>
      <c r="CT3546" s="151"/>
      <c r="CY3546" s="151"/>
    </row>
    <row r="3547" spans="1:103" x14ac:dyDescent="0.2">
      <c r="A3547" s="60"/>
      <c r="B3547" s="60"/>
      <c r="C3547" s="60"/>
      <c r="D3547" s="60"/>
      <c r="E3547" s="60"/>
      <c r="F3547" s="60"/>
      <c r="G3547" s="60"/>
      <c r="H3547" s="60"/>
      <c r="I3547" s="60"/>
      <c r="J3547" s="60"/>
      <c r="K3547" s="60"/>
      <c r="L3547" s="60"/>
      <c r="M3547" s="60"/>
      <c r="N3547" s="60"/>
      <c r="O3547" s="60"/>
      <c r="P3547" s="60"/>
      <c r="Q3547" s="60"/>
      <c r="R3547" s="334">
        <v>11375</v>
      </c>
      <c r="S3547" s="319" t="s">
        <v>376</v>
      </c>
      <c r="BE3547" s="60"/>
      <c r="BR3547" s="60"/>
      <c r="BX3547" s="151"/>
      <c r="CB3547" s="151"/>
      <c r="CM3547" s="151"/>
      <c r="CO3547" s="151"/>
      <c r="CT3547" s="151"/>
      <c r="CY3547" s="151"/>
    </row>
    <row r="3548" spans="1:103" x14ac:dyDescent="0.2">
      <c r="A3548" s="60"/>
      <c r="B3548" s="60"/>
      <c r="C3548" s="60"/>
      <c r="D3548" s="60"/>
      <c r="E3548" s="60"/>
      <c r="F3548" s="60"/>
      <c r="G3548" s="60"/>
      <c r="H3548" s="60"/>
      <c r="I3548" s="60"/>
      <c r="J3548" s="60"/>
      <c r="K3548" s="60"/>
      <c r="L3548" s="60"/>
      <c r="M3548" s="60"/>
      <c r="N3548" s="60"/>
      <c r="O3548" s="60"/>
      <c r="P3548" s="60"/>
      <c r="Q3548" s="60"/>
      <c r="R3548" s="334">
        <v>11377</v>
      </c>
      <c r="S3548" s="319" t="s">
        <v>376</v>
      </c>
      <c r="BE3548" s="60"/>
      <c r="BR3548" s="60"/>
      <c r="BX3548" s="151"/>
      <c r="CB3548" s="151"/>
      <c r="CM3548" s="151"/>
      <c r="CO3548" s="151"/>
      <c r="CT3548" s="151"/>
      <c r="CY3548" s="151"/>
    </row>
    <row r="3549" spans="1:103" x14ac:dyDescent="0.2">
      <c r="A3549" s="60"/>
      <c r="B3549" s="60"/>
      <c r="C3549" s="60"/>
      <c r="D3549" s="60"/>
      <c r="E3549" s="60"/>
      <c r="F3549" s="60"/>
      <c r="G3549" s="60"/>
      <c r="H3549" s="60"/>
      <c r="I3549" s="60"/>
      <c r="J3549" s="60"/>
      <c r="K3549" s="60"/>
      <c r="L3549" s="60"/>
      <c r="M3549" s="60"/>
      <c r="N3549" s="60"/>
      <c r="O3549" s="60"/>
      <c r="P3549" s="60"/>
      <c r="Q3549" s="60"/>
      <c r="R3549" s="334">
        <v>11378</v>
      </c>
      <c r="S3549" s="319" t="s">
        <v>376</v>
      </c>
      <c r="BE3549" s="60"/>
      <c r="BR3549" s="60"/>
      <c r="BX3549" s="151"/>
      <c r="CB3549" s="151"/>
      <c r="CM3549" s="151"/>
      <c r="CO3549" s="151"/>
      <c r="CT3549" s="151"/>
      <c r="CY3549" s="151"/>
    </row>
    <row r="3550" spans="1:103" x14ac:dyDescent="0.2">
      <c r="A3550" s="60"/>
      <c r="B3550" s="60"/>
      <c r="C3550" s="60"/>
      <c r="D3550" s="60"/>
      <c r="E3550" s="60"/>
      <c r="F3550" s="60"/>
      <c r="G3550" s="60"/>
      <c r="H3550" s="60"/>
      <c r="I3550" s="60"/>
      <c r="J3550" s="60"/>
      <c r="K3550" s="60"/>
      <c r="L3550" s="60"/>
      <c r="M3550" s="60"/>
      <c r="N3550" s="60"/>
      <c r="O3550" s="60"/>
      <c r="P3550" s="60"/>
      <c r="Q3550" s="60"/>
      <c r="R3550" s="334">
        <v>11379</v>
      </c>
      <c r="S3550" s="319" t="s">
        <v>376</v>
      </c>
      <c r="BE3550" s="60"/>
      <c r="BR3550" s="60"/>
      <c r="BX3550" s="151"/>
      <c r="CB3550" s="151"/>
      <c r="CM3550" s="151"/>
      <c r="CO3550" s="151"/>
      <c r="CT3550" s="151"/>
      <c r="CY3550" s="151"/>
    </row>
    <row r="3551" spans="1:103" x14ac:dyDescent="0.2">
      <c r="A3551" s="60"/>
      <c r="B3551" s="60"/>
      <c r="C3551" s="60"/>
      <c r="D3551" s="60"/>
      <c r="E3551" s="60"/>
      <c r="F3551" s="60"/>
      <c r="G3551" s="60"/>
      <c r="H3551" s="60"/>
      <c r="I3551" s="60"/>
      <c r="J3551" s="60"/>
      <c r="K3551" s="60"/>
      <c r="L3551" s="60"/>
      <c r="M3551" s="60"/>
      <c r="N3551" s="60"/>
      <c r="O3551" s="60"/>
      <c r="P3551" s="60"/>
      <c r="Q3551" s="60"/>
      <c r="R3551" s="334">
        <v>11380</v>
      </c>
      <c r="S3551" s="319" t="s">
        <v>376</v>
      </c>
      <c r="BE3551" s="60"/>
      <c r="BR3551" s="60"/>
      <c r="BX3551" s="151"/>
      <c r="CB3551" s="151"/>
      <c r="CM3551" s="151"/>
      <c r="CO3551" s="151"/>
      <c r="CT3551" s="151"/>
      <c r="CY3551" s="151"/>
    </row>
    <row r="3552" spans="1:103" x14ac:dyDescent="0.2">
      <c r="A3552" s="60"/>
      <c r="B3552" s="60"/>
      <c r="C3552" s="60"/>
      <c r="D3552" s="60"/>
      <c r="E3552" s="60"/>
      <c r="F3552" s="60"/>
      <c r="G3552" s="60"/>
      <c r="H3552" s="60"/>
      <c r="I3552" s="60"/>
      <c r="J3552" s="60"/>
      <c r="K3552" s="60"/>
      <c r="L3552" s="60"/>
      <c r="M3552" s="60"/>
      <c r="N3552" s="60"/>
      <c r="O3552" s="60"/>
      <c r="P3552" s="60"/>
      <c r="Q3552" s="60"/>
      <c r="R3552" s="334">
        <v>11381</v>
      </c>
      <c r="S3552" s="319" t="s">
        <v>376</v>
      </c>
      <c r="BE3552" s="60"/>
      <c r="BR3552" s="60"/>
      <c r="BX3552" s="151"/>
      <c r="CB3552" s="151"/>
      <c r="CM3552" s="151"/>
      <c r="CO3552" s="151"/>
      <c r="CT3552" s="151"/>
      <c r="CY3552" s="151"/>
    </row>
    <row r="3553" spans="1:103" x14ac:dyDescent="0.2">
      <c r="A3553" s="60"/>
      <c r="B3553" s="60"/>
      <c r="C3553" s="60"/>
      <c r="D3553" s="60"/>
      <c r="E3553" s="60"/>
      <c r="F3553" s="60"/>
      <c r="G3553" s="60"/>
      <c r="H3553" s="60"/>
      <c r="I3553" s="60"/>
      <c r="J3553" s="60"/>
      <c r="K3553" s="60"/>
      <c r="L3553" s="60"/>
      <c r="M3553" s="60"/>
      <c r="N3553" s="60"/>
      <c r="O3553" s="60"/>
      <c r="P3553" s="60"/>
      <c r="Q3553" s="60"/>
      <c r="R3553" s="334">
        <v>11385</v>
      </c>
      <c r="S3553" s="319" t="s">
        <v>376</v>
      </c>
      <c r="BE3553" s="60"/>
      <c r="BR3553" s="60"/>
      <c r="BX3553" s="151"/>
      <c r="CB3553" s="151"/>
      <c r="CM3553" s="151"/>
      <c r="CO3553" s="151"/>
      <c r="CT3553" s="151"/>
      <c r="CY3553" s="151"/>
    </row>
    <row r="3554" spans="1:103" x14ac:dyDescent="0.2">
      <c r="A3554" s="60"/>
      <c r="B3554" s="60"/>
      <c r="C3554" s="60"/>
      <c r="D3554" s="60"/>
      <c r="E3554" s="60"/>
      <c r="F3554" s="60"/>
      <c r="G3554" s="60"/>
      <c r="H3554" s="60"/>
      <c r="I3554" s="60"/>
      <c r="J3554" s="60"/>
      <c r="K3554" s="60"/>
      <c r="L3554" s="60"/>
      <c r="M3554" s="60"/>
      <c r="N3554" s="60"/>
      <c r="O3554" s="60"/>
      <c r="P3554" s="60"/>
      <c r="Q3554" s="60"/>
      <c r="R3554" s="334">
        <v>11386</v>
      </c>
      <c r="S3554" s="319" t="s">
        <v>376</v>
      </c>
      <c r="BE3554" s="60"/>
      <c r="BR3554" s="60"/>
      <c r="BX3554" s="151"/>
      <c r="CB3554" s="151"/>
      <c r="CM3554" s="151"/>
      <c r="CO3554" s="151"/>
      <c r="CT3554" s="151"/>
      <c r="CY3554" s="151"/>
    </row>
    <row r="3555" spans="1:103" x14ac:dyDescent="0.2">
      <c r="A3555" s="60"/>
      <c r="B3555" s="60"/>
      <c r="C3555" s="60"/>
      <c r="D3555" s="60"/>
      <c r="E3555" s="60"/>
      <c r="F3555" s="60"/>
      <c r="G3555" s="60"/>
      <c r="H3555" s="60"/>
      <c r="I3555" s="60"/>
      <c r="J3555" s="60"/>
      <c r="K3555" s="60"/>
      <c r="L3555" s="60"/>
      <c r="M3555" s="60"/>
      <c r="N3555" s="60"/>
      <c r="O3555" s="60"/>
      <c r="P3555" s="60"/>
      <c r="Q3555" s="60"/>
      <c r="R3555" s="334">
        <v>11405</v>
      </c>
      <c r="S3555" s="319" t="s">
        <v>376</v>
      </c>
      <c r="BE3555" s="60"/>
      <c r="BR3555" s="60"/>
      <c r="BX3555" s="151"/>
      <c r="CB3555" s="151"/>
      <c r="CM3555" s="151"/>
      <c r="CO3555" s="151"/>
      <c r="CT3555" s="151"/>
      <c r="CY3555" s="151"/>
    </row>
    <row r="3556" spans="1:103" x14ac:dyDescent="0.2">
      <c r="A3556" s="60"/>
      <c r="B3556" s="60"/>
      <c r="C3556" s="60"/>
      <c r="D3556" s="60"/>
      <c r="E3556" s="60"/>
      <c r="F3556" s="60"/>
      <c r="G3556" s="60"/>
      <c r="H3556" s="60"/>
      <c r="I3556" s="60"/>
      <c r="J3556" s="60"/>
      <c r="K3556" s="60"/>
      <c r="L3556" s="60"/>
      <c r="M3556" s="60"/>
      <c r="N3556" s="60"/>
      <c r="O3556" s="60"/>
      <c r="P3556" s="60"/>
      <c r="Q3556" s="60"/>
      <c r="R3556" s="334">
        <v>11411</v>
      </c>
      <c r="S3556" s="319" t="s">
        <v>376</v>
      </c>
      <c r="BE3556" s="60"/>
      <c r="BR3556" s="60"/>
      <c r="BX3556" s="151"/>
      <c r="CB3556" s="151"/>
      <c r="CM3556" s="151"/>
      <c r="CO3556" s="151"/>
      <c r="CT3556" s="151"/>
      <c r="CY3556" s="151"/>
    </row>
    <row r="3557" spans="1:103" x14ac:dyDescent="0.2">
      <c r="A3557" s="60"/>
      <c r="B3557" s="60"/>
      <c r="C3557" s="60"/>
      <c r="D3557" s="60"/>
      <c r="E3557" s="60"/>
      <c r="F3557" s="60"/>
      <c r="G3557" s="60"/>
      <c r="H3557" s="60"/>
      <c r="I3557" s="60"/>
      <c r="J3557" s="60"/>
      <c r="K3557" s="60"/>
      <c r="L3557" s="60"/>
      <c r="M3557" s="60"/>
      <c r="N3557" s="60"/>
      <c r="O3557" s="60"/>
      <c r="P3557" s="60"/>
      <c r="Q3557" s="60"/>
      <c r="R3557" s="334">
        <v>11412</v>
      </c>
      <c r="S3557" s="319" t="s">
        <v>376</v>
      </c>
      <c r="BE3557" s="60"/>
      <c r="BR3557" s="60"/>
      <c r="BX3557" s="151"/>
      <c r="CB3557" s="151"/>
      <c r="CM3557" s="151"/>
      <c r="CO3557" s="151"/>
      <c r="CT3557" s="151"/>
      <c r="CY3557" s="151"/>
    </row>
    <row r="3558" spans="1:103" x14ac:dyDescent="0.2">
      <c r="A3558" s="60"/>
      <c r="B3558" s="60"/>
      <c r="C3558" s="60"/>
      <c r="D3558" s="60"/>
      <c r="E3558" s="60"/>
      <c r="F3558" s="60"/>
      <c r="G3558" s="60"/>
      <c r="H3558" s="60"/>
      <c r="I3558" s="60"/>
      <c r="J3558" s="60"/>
      <c r="K3558" s="60"/>
      <c r="L3558" s="60"/>
      <c r="M3558" s="60"/>
      <c r="N3558" s="60"/>
      <c r="O3558" s="60"/>
      <c r="P3558" s="60"/>
      <c r="Q3558" s="60"/>
      <c r="R3558" s="334">
        <v>11413</v>
      </c>
      <c r="S3558" s="319" t="s">
        <v>376</v>
      </c>
      <c r="BE3558" s="60"/>
      <c r="BR3558" s="60"/>
      <c r="BX3558" s="151"/>
      <c r="CB3558" s="151"/>
      <c r="CM3558" s="151"/>
      <c r="CO3558" s="151"/>
      <c r="CT3558" s="151"/>
      <c r="CY3558" s="151"/>
    </row>
    <row r="3559" spans="1:103" x14ac:dyDescent="0.2">
      <c r="A3559" s="60"/>
      <c r="B3559" s="60"/>
      <c r="C3559" s="60"/>
      <c r="D3559" s="60"/>
      <c r="E3559" s="60"/>
      <c r="F3559" s="60"/>
      <c r="G3559" s="60"/>
      <c r="H3559" s="60"/>
      <c r="I3559" s="60"/>
      <c r="J3559" s="60"/>
      <c r="K3559" s="60"/>
      <c r="L3559" s="60"/>
      <c r="M3559" s="60"/>
      <c r="N3559" s="60"/>
      <c r="O3559" s="60"/>
      <c r="P3559" s="60"/>
      <c r="Q3559" s="60"/>
      <c r="R3559" s="334">
        <v>11414</v>
      </c>
      <c r="S3559" s="319" t="s">
        <v>376</v>
      </c>
      <c r="BE3559" s="60"/>
      <c r="BR3559" s="60"/>
      <c r="BX3559" s="151"/>
      <c r="CB3559" s="151"/>
      <c r="CM3559" s="151"/>
      <c r="CO3559" s="151"/>
      <c r="CT3559" s="151"/>
      <c r="CY3559" s="151"/>
    </row>
    <row r="3560" spans="1:103" x14ac:dyDescent="0.2">
      <c r="A3560" s="60"/>
      <c r="B3560" s="60"/>
      <c r="C3560" s="60"/>
      <c r="D3560" s="60"/>
      <c r="E3560" s="60"/>
      <c r="F3560" s="60"/>
      <c r="G3560" s="60"/>
      <c r="H3560" s="60"/>
      <c r="I3560" s="60"/>
      <c r="J3560" s="60"/>
      <c r="K3560" s="60"/>
      <c r="L3560" s="60"/>
      <c r="M3560" s="60"/>
      <c r="N3560" s="60"/>
      <c r="O3560" s="60"/>
      <c r="P3560" s="60"/>
      <c r="Q3560" s="60"/>
      <c r="R3560" s="334">
        <v>11415</v>
      </c>
      <c r="S3560" s="319" t="s">
        <v>376</v>
      </c>
      <c r="BE3560" s="60"/>
      <c r="BR3560" s="60"/>
      <c r="BX3560" s="151"/>
      <c r="CB3560" s="151"/>
      <c r="CM3560" s="151"/>
      <c r="CO3560" s="151"/>
      <c r="CT3560" s="151"/>
      <c r="CY3560" s="151"/>
    </row>
    <row r="3561" spans="1:103" x14ac:dyDescent="0.2">
      <c r="A3561" s="60"/>
      <c r="B3561" s="60"/>
      <c r="C3561" s="60"/>
      <c r="D3561" s="60"/>
      <c r="E3561" s="60"/>
      <c r="F3561" s="60"/>
      <c r="G3561" s="60"/>
      <c r="H3561" s="60"/>
      <c r="I3561" s="60"/>
      <c r="J3561" s="60"/>
      <c r="K3561" s="60"/>
      <c r="L3561" s="60"/>
      <c r="M3561" s="60"/>
      <c r="N3561" s="60"/>
      <c r="O3561" s="60"/>
      <c r="P3561" s="60"/>
      <c r="Q3561" s="60"/>
      <c r="R3561" s="334">
        <v>11416</v>
      </c>
      <c r="S3561" s="319" t="s">
        <v>376</v>
      </c>
      <c r="BE3561" s="60"/>
      <c r="BR3561" s="60"/>
      <c r="BX3561" s="151"/>
      <c r="CB3561" s="151"/>
      <c r="CM3561" s="151"/>
      <c r="CO3561" s="151"/>
      <c r="CT3561" s="151"/>
      <c r="CY3561" s="151"/>
    </row>
    <row r="3562" spans="1:103" x14ac:dyDescent="0.2">
      <c r="A3562" s="60"/>
      <c r="B3562" s="60"/>
      <c r="C3562" s="60"/>
      <c r="D3562" s="60"/>
      <c r="E3562" s="60"/>
      <c r="F3562" s="60"/>
      <c r="G3562" s="60"/>
      <c r="H3562" s="60"/>
      <c r="I3562" s="60"/>
      <c r="J3562" s="60"/>
      <c r="K3562" s="60"/>
      <c r="L3562" s="60"/>
      <c r="M3562" s="60"/>
      <c r="N3562" s="60"/>
      <c r="O3562" s="60"/>
      <c r="P3562" s="60"/>
      <c r="Q3562" s="60"/>
      <c r="R3562" s="334">
        <v>11417</v>
      </c>
      <c r="S3562" s="319" t="s">
        <v>376</v>
      </c>
      <c r="BE3562" s="60"/>
      <c r="BR3562" s="60"/>
      <c r="BX3562" s="151"/>
      <c r="CB3562" s="151"/>
      <c r="CM3562" s="151"/>
      <c r="CO3562" s="151"/>
      <c r="CT3562" s="151"/>
      <c r="CY3562" s="151"/>
    </row>
    <row r="3563" spans="1:103" x14ac:dyDescent="0.2">
      <c r="A3563" s="60"/>
      <c r="B3563" s="60"/>
      <c r="C3563" s="60"/>
      <c r="D3563" s="60"/>
      <c r="E3563" s="60"/>
      <c r="F3563" s="60"/>
      <c r="G3563" s="60"/>
      <c r="H3563" s="60"/>
      <c r="I3563" s="60"/>
      <c r="J3563" s="60"/>
      <c r="K3563" s="60"/>
      <c r="L3563" s="60"/>
      <c r="M3563" s="60"/>
      <c r="N3563" s="60"/>
      <c r="O3563" s="60"/>
      <c r="P3563" s="60"/>
      <c r="Q3563" s="60"/>
      <c r="R3563" s="334">
        <v>11418</v>
      </c>
      <c r="S3563" s="319" t="s">
        <v>376</v>
      </c>
      <c r="BE3563" s="60"/>
      <c r="BR3563" s="60"/>
      <c r="BX3563" s="151"/>
      <c r="CB3563" s="151"/>
      <c r="CM3563" s="151"/>
      <c r="CO3563" s="151"/>
      <c r="CT3563" s="151"/>
      <c r="CY3563" s="151"/>
    </row>
    <row r="3564" spans="1:103" x14ac:dyDescent="0.2">
      <c r="A3564" s="60"/>
      <c r="B3564" s="60"/>
      <c r="C3564" s="60"/>
      <c r="D3564" s="60"/>
      <c r="E3564" s="60"/>
      <c r="F3564" s="60"/>
      <c r="G3564" s="60"/>
      <c r="H3564" s="60"/>
      <c r="I3564" s="60"/>
      <c r="J3564" s="60"/>
      <c r="K3564" s="60"/>
      <c r="L3564" s="60"/>
      <c r="M3564" s="60"/>
      <c r="N3564" s="60"/>
      <c r="O3564" s="60"/>
      <c r="P3564" s="60"/>
      <c r="Q3564" s="60"/>
      <c r="R3564" s="334">
        <v>11419</v>
      </c>
      <c r="S3564" s="319" t="s">
        <v>376</v>
      </c>
      <c r="BE3564" s="60"/>
      <c r="BR3564" s="60"/>
      <c r="BX3564" s="151"/>
      <c r="CB3564" s="151"/>
      <c r="CM3564" s="151"/>
      <c r="CO3564" s="151"/>
      <c r="CT3564" s="151"/>
      <c r="CY3564" s="151"/>
    </row>
    <row r="3565" spans="1:103" x14ac:dyDescent="0.2">
      <c r="A3565" s="60"/>
      <c r="B3565" s="60"/>
      <c r="C3565" s="60"/>
      <c r="D3565" s="60"/>
      <c r="E3565" s="60"/>
      <c r="F3565" s="60"/>
      <c r="G3565" s="60"/>
      <c r="H3565" s="60"/>
      <c r="I3565" s="60"/>
      <c r="J3565" s="60"/>
      <c r="K3565" s="60"/>
      <c r="L3565" s="60"/>
      <c r="M3565" s="60"/>
      <c r="N3565" s="60"/>
      <c r="O3565" s="60"/>
      <c r="P3565" s="60"/>
      <c r="Q3565" s="60"/>
      <c r="R3565" s="334">
        <v>11420</v>
      </c>
      <c r="S3565" s="319" t="s">
        <v>376</v>
      </c>
      <c r="BE3565" s="60"/>
      <c r="BR3565" s="60"/>
      <c r="BX3565" s="151"/>
      <c r="CB3565" s="151"/>
      <c r="CM3565" s="151"/>
      <c r="CO3565" s="151"/>
      <c r="CT3565" s="151"/>
      <c r="CY3565" s="151"/>
    </row>
    <row r="3566" spans="1:103" x14ac:dyDescent="0.2">
      <c r="A3566" s="60"/>
      <c r="B3566" s="60"/>
      <c r="C3566" s="60"/>
      <c r="D3566" s="60"/>
      <c r="E3566" s="60"/>
      <c r="F3566" s="60"/>
      <c r="G3566" s="60"/>
      <c r="H3566" s="60"/>
      <c r="I3566" s="60"/>
      <c r="J3566" s="60"/>
      <c r="K3566" s="60"/>
      <c r="L3566" s="60"/>
      <c r="M3566" s="60"/>
      <c r="N3566" s="60"/>
      <c r="O3566" s="60"/>
      <c r="P3566" s="60"/>
      <c r="Q3566" s="60"/>
      <c r="R3566" s="334">
        <v>11421</v>
      </c>
      <c r="S3566" s="319" t="s">
        <v>376</v>
      </c>
      <c r="BE3566" s="60"/>
      <c r="BR3566" s="60"/>
      <c r="BX3566" s="151"/>
      <c r="CB3566" s="151"/>
      <c r="CM3566" s="151"/>
      <c r="CO3566" s="151"/>
      <c r="CT3566" s="151"/>
      <c r="CY3566" s="151"/>
    </row>
    <row r="3567" spans="1:103" x14ac:dyDescent="0.2">
      <c r="A3567" s="60"/>
      <c r="B3567" s="60"/>
      <c r="C3567" s="60"/>
      <c r="D3567" s="60"/>
      <c r="E3567" s="60"/>
      <c r="F3567" s="60"/>
      <c r="G3567" s="60"/>
      <c r="H3567" s="60"/>
      <c r="I3567" s="60"/>
      <c r="J3567" s="60"/>
      <c r="K3567" s="60"/>
      <c r="L3567" s="60"/>
      <c r="M3567" s="60"/>
      <c r="N3567" s="60"/>
      <c r="O3567" s="60"/>
      <c r="P3567" s="60"/>
      <c r="Q3567" s="60"/>
      <c r="R3567" s="334">
        <v>11422</v>
      </c>
      <c r="S3567" s="319" t="s">
        <v>376</v>
      </c>
      <c r="BE3567" s="60"/>
      <c r="BR3567" s="60"/>
      <c r="BX3567" s="151"/>
      <c r="CB3567" s="151"/>
      <c r="CM3567" s="151"/>
      <c r="CO3567" s="151"/>
      <c r="CT3567" s="151"/>
      <c r="CY3567" s="151"/>
    </row>
    <row r="3568" spans="1:103" x14ac:dyDescent="0.2">
      <c r="A3568" s="60"/>
      <c r="B3568" s="60"/>
      <c r="C3568" s="60"/>
      <c r="D3568" s="60"/>
      <c r="E3568" s="60"/>
      <c r="F3568" s="60"/>
      <c r="G3568" s="60"/>
      <c r="H3568" s="60"/>
      <c r="I3568" s="60"/>
      <c r="J3568" s="60"/>
      <c r="K3568" s="60"/>
      <c r="L3568" s="60"/>
      <c r="M3568" s="60"/>
      <c r="N3568" s="60"/>
      <c r="O3568" s="60"/>
      <c r="P3568" s="60"/>
      <c r="Q3568" s="60"/>
      <c r="R3568" s="334">
        <v>11423</v>
      </c>
      <c r="S3568" s="319" t="s">
        <v>376</v>
      </c>
      <c r="BE3568" s="60"/>
      <c r="BR3568" s="60"/>
      <c r="BX3568" s="151"/>
      <c r="CB3568" s="151"/>
      <c r="CM3568" s="151"/>
      <c r="CO3568" s="151"/>
      <c r="CT3568" s="151"/>
      <c r="CY3568" s="151"/>
    </row>
    <row r="3569" spans="1:103" x14ac:dyDescent="0.2">
      <c r="A3569" s="60"/>
      <c r="B3569" s="60"/>
      <c r="C3569" s="60"/>
      <c r="D3569" s="60"/>
      <c r="E3569" s="60"/>
      <c r="F3569" s="60"/>
      <c r="G3569" s="60"/>
      <c r="H3569" s="60"/>
      <c r="I3569" s="60"/>
      <c r="J3569" s="60"/>
      <c r="K3569" s="60"/>
      <c r="L3569" s="60"/>
      <c r="M3569" s="60"/>
      <c r="N3569" s="60"/>
      <c r="O3569" s="60"/>
      <c r="P3569" s="60"/>
      <c r="Q3569" s="60"/>
      <c r="R3569" s="334">
        <v>11424</v>
      </c>
      <c r="S3569" s="319" t="s">
        <v>376</v>
      </c>
      <c r="BE3569" s="60"/>
      <c r="BR3569" s="60"/>
      <c r="BX3569" s="151"/>
      <c r="CB3569" s="151"/>
      <c r="CM3569" s="151"/>
      <c r="CO3569" s="151"/>
      <c r="CT3569" s="151"/>
      <c r="CY3569" s="151"/>
    </row>
    <row r="3570" spans="1:103" x14ac:dyDescent="0.2">
      <c r="A3570" s="60"/>
      <c r="B3570" s="60"/>
      <c r="C3570" s="60"/>
      <c r="D3570" s="60"/>
      <c r="E3570" s="60"/>
      <c r="F3570" s="60"/>
      <c r="G3570" s="60"/>
      <c r="H3570" s="60"/>
      <c r="I3570" s="60"/>
      <c r="J3570" s="60"/>
      <c r="K3570" s="60"/>
      <c r="L3570" s="60"/>
      <c r="M3570" s="60"/>
      <c r="N3570" s="60"/>
      <c r="O3570" s="60"/>
      <c r="P3570" s="60"/>
      <c r="Q3570" s="60"/>
      <c r="R3570" s="334">
        <v>11425</v>
      </c>
      <c r="S3570" s="319" t="s">
        <v>376</v>
      </c>
      <c r="BE3570" s="60"/>
      <c r="BR3570" s="60"/>
      <c r="BX3570" s="151"/>
      <c r="CB3570" s="151"/>
      <c r="CM3570" s="151"/>
      <c r="CO3570" s="151"/>
      <c r="CT3570" s="151"/>
      <c r="CY3570" s="151"/>
    </row>
    <row r="3571" spans="1:103" x14ac:dyDescent="0.2">
      <c r="A3571" s="60"/>
      <c r="B3571" s="60"/>
      <c r="C3571" s="60"/>
      <c r="D3571" s="60"/>
      <c r="E3571" s="60"/>
      <c r="F3571" s="60"/>
      <c r="G3571" s="60"/>
      <c r="H3571" s="60"/>
      <c r="I3571" s="60"/>
      <c r="J3571" s="60"/>
      <c r="K3571" s="60"/>
      <c r="L3571" s="60"/>
      <c r="M3571" s="60"/>
      <c r="N3571" s="60"/>
      <c r="O3571" s="60"/>
      <c r="P3571" s="60"/>
      <c r="Q3571" s="60"/>
      <c r="R3571" s="334">
        <v>11426</v>
      </c>
      <c r="S3571" s="319" t="s">
        <v>376</v>
      </c>
      <c r="BE3571" s="60"/>
      <c r="BR3571" s="60"/>
      <c r="BX3571" s="151"/>
      <c r="CB3571" s="151"/>
      <c r="CM3571" s="151"/>
      <c r="CO3571" s="151"/>
      <c r="CT3571" s="151"/>
      <c r="CY3571" s="151"/>
    </row>
    <row r="3572" spans="1:103" x14ac:dyDescent="0.2">
      <c r="A3572" s="60"/>
      <c r="B3572" s="60"/>
      <c r="C3572" s="60"/>
      <c r="D3572" s="60"/>
      <c r="E3572" s="60"/>
      <c r="F3572" s="60"/>
      <c r="G3572" s="60"/>
      <c r="H3572" s="60"/>
      <c r="I3572" s="60"/>
      <c r="J3572" s="60"/>
      <c r="K3572" s="60"/>
      <c r="L3572" s="60"/>
      <c r="M3572" s="60"/>
      <c r="N3572" s="60"/>
      <c r="O3572" s="60"/>
      <c r="P3572" s="60"/>
      <c r="Q3572" s="60"/>
      <c r="R3572" s="334">
        <v>11427</v>
      </c>
      <c r="S3572" s="319" t="s">
        <v>376</v>
      </c>
      <c r="BE3572" s="60"/>
      <c r="BR3572" s="60"/>
      <c r="BX3572" s="151"/>
      <c r="CB3572" s="151"/>
      <c r="CM3572" s="151"/>
      <c r="CO3572" s="151"/>
      <c r="CT3572" s="151"/>
      <c r="CY3572" s="151"/>
    </row>
    <row r="3573" spans="1:103" x14ac:dyDescent="0.2">
      <c r="A3573" s="60"/>
      <c r="B3573" s="60"/>
      <c r="C3573" s="60"/>
      <c r="D3573" s="60"/>
      <c r="E3573" s="60"/>
      <c r="F3573" s="60"/>
      <c r="G3573" s="60"/>
      <c r="H3573" s="60"/>
      <c r="I3573" s="60"/>
      <c r="J3573" s="60"/>
      <c r="K3573" s="60"/>
      <c r="L3573" s="60"/>
      <c r="M3573" s="60"/>
      <c r="N3573" s="60"/>
      <c r="O3573" s="60"/>
      <c r="P3573" s="60"/>
      <c r="Q3573" s="60"/>
      <c r="R3573" s="334">
        <v>11428</v>
      </c>
      <c r="S3573" s="319" t="s">
        <v>376</v>
      </c>
      <c r="BE3573" s="60"/>
      <c r="BR3573" s="60"/>
      <c r="BX3573" s="151"/>
      <c r="CB3573" s="151"/>
      <c r="CM3573" s="151"/>
      <c r="CO3573" s="151"/>
      <c r="CT3573" s="151"/>
      <c r="CY3573" s="151"/>
    </row>
    <row r="3574" spans="1:103" x14ac:dyDescent="0.2">
      <c r="A3574" s="60"/>
      <c r="B3574" s="60"/>
      <c r="C3574" s="60"/>
      <c r="D3574" s="60"/>
      <c r="E3574" s="60"/>
      <c r="F3574" s="60"/>
      <c r="G3574" s="60"/>
      <c r="H3574" s="60"/>
      <c r="I3574" s="60"/>
      <c r="J3574" s="60"/>
      <c r="K3574" s="60"/>
      <c r="L3574" s="60"/>
      <c r="M3574" s="60"/>
      <c r="N3574" s="60"/>
      <c r="O3574" s="60"/>
      <c r="P3574" s="60"/>
      <c r="Q3574" s="60"/>
      <c r="R3574" s="334">
        <v>11429</v>
      </c>
      <c r="S3574" s="319" t="s">
        <v>376</v>
      </c>
      <c r="BE3574" s="60"/>
      <c r="BR3574" s="60"/>
      <c r="BX3574" s="151"/>
      <c r="CB3574" s="151"/>
      <c r="CM3574" s="151"/>
      <c r="CO3574" s="151"/>
      <c r="CT3574" s="151"/>
      <c r="CY3574" s="151"/>
    </row>
    <row r="3575" spans="1:103" x14ac:dyDescent="0.2">
      <c r="A3575" s="60"/>
      <c r="B3575" s="60"/>
      <c r="C3575" s="60"/>
      <c r="D3575" s="60"/>
      <c r="E3575" s="60"/>
      <c r="F3575" s="60"/>
      <c r="G3575" s="60"/>
      <c r="H3575" s="60"/>
      <c r="I3575" s="60"/>
      <c r="J3575" s="60"/>
      <c r="K3575" s="60"/>
      <c r="L3575" s="60"/>
      <c r="M3575" s="60"/>
      <c r="N3575" s="60"/>
      <c r="O3575" s="60"/>
      <c r="P3575" s="60"/>
      <c r="Q3575" s="60"/>
      <c r="R3575" s="334">
        <v>11430</v>
      </c>
      <c r="S3575" s="319" t="s">
        <v>376</v>
      </c>
      <c r="BE3575" s="60"/>
      <c r="BR3575" s="60"/>
      <c r="BX3575" s="151"/>
      <c r="CB3575" s="151"/>
      <c r="CM3575" s="151"/>
      <c r="CO3575" s="151"/>
      <c r="CT3575" s="151"/>
      <c r="CY3575" s="151"/>
    </row>
    <row r="3576" spans="1:103" x14ac:dyDescent="0.2">
      <c r="A3576" s="60"/>
      <c r="B3576" s="60"/>
      <c r="C3576" s="60"/>
      <c r="D3576" s="60"/>
      <c r="E3576" s="60"/>
      <c r="F3576" s="60"/>
      <c r="G3576" s="60"/>
      <c r="H3576" s="60"/>
      <c r="I3576" s="60"/>
      <c r="J3576" s="60"/>
      <c r="K3576" s="60"/>
      <c r="L3576" s="60"/>
      <c r="M3576" s="60"/>
      <c r="N3576" s="60"/>
      <c r="O3576" s="60"/>
      <c r="P3576" s="60"/>
      <c r="Q3576" s="60"/>
      <c r="R3576" s="334">
        <v>11431</v>
      </c>
      <c r="S3576" s="319" t="s">
        <v>376</v>
      </c>
      <c r="BE3576" s="60"/>
      <c r="BR3576" s="60"/>
      <c r="BX3576" s="151"/>
      <c r="CB3576" s="151"/>
      <c r="CM3576" s="151"/>
      <c r="CO3576" s="151"/>
      <c r="CT3576" s="151"/>
      <c r="CY3576" s="151"/>
    </row>
    <row r="3577" spans="1:103" x14ac:dyDescent="0.2">
      <c r="A3577" s="60"/>
      <c r="B3577" s="60"/>
      <c r="C3577" s="60"/>
      <c r="D3577" s="60"/>
      <c r="E3577" s="60"/>
      <c r="F3577" s="60"/>
      <c r="G3577" s="60"/>
      <c r="H3577" s="60"/>
      <c r="I3577" s="60"/>
      <c r="J3577" s="60"/>
      <c r="K3577" s="60"/>
      <c r="L3577" s="60"/>
      <c r="M3577" s="60"/>
      <c r="N3577" s="60"/>
      <c r="O3577" s="60"/>
      <c r="P3577" s="60"/>
      <c r="Q3577" s="60"/>
      <c r="R3577" s="334">
        <v>11432</v>
      </c>
      <c r="S3577" s="319" t="s">
        <v>376</v>
      </c>
      <c r="BE3577" s="60"/>
      <c r="BR3577" s="60"/>
      <c r="BX3577" s="151"/>
      <c r="CB3577" s="151"/>
      <c r="CM3577" s="151"/>
      <c r="CO3577" s="151"/>
      <c r="CT3577" s="151"/>
      <c r="CY3577" s="151"/>
    </row>
    <row r="3578" spans="1:103" x14ac:dyDescent="0.2">
      <c r="A3578" s="60"/>
      <c r="B3578" s="60"/>
      <c r="C3578" s="60"/>
      <c r="D3578" s="60"/>
      <c r="E3578" s="60"/>
      <c r="F3578" s="60"/>
      <c r="G3578" s="60"/>
      <c r="H3578" s="60"/>
      <c r="I3578" s="60"/>
      <c r="J3578" s="60"/>
      <c r="K3578" s="60"/>
      <c r="L3578" s="60"/>
      <c r="M3578" s="60"/>
      <c r="N3578" s="60"/>
      <c r="O3578" s="60"/>
      <c r="P3578" s="60"/>
      <c r="Q3578" s="60"/>
      <c r="R3578" s="334">
        <v>11433</v>
      </c>
      <c r="S3578" s="319" t="s">
        <v>376</v>
      </c>
      <c r="BE3578" s="60"/>
      <c r="BR3578" s="60"/>
      <c r="BX3578" s="151"/>
      <c r="CB3578" s="151"/>
      <c r="CM3578" s="151"/>
      <c r="CO3578" s="151"/>
      <c r="CT3578" s="151"/>
      <c r="CY3578" s="151"/>
    </row>
    <row r="3579" spans="1:103" x14ac:dyDescent="0.2">
      <c r="A3579" s="60"/>
      <c r="B3579" s="60"/>
      <c r="C3579" s="60"/>
      <c r="D3579" s="60"/>
      <c r="E3579" s="60"/>
      <c r="F3579" s="60"/>
      <c r="G3579" s="60"/>
      <c r="H3579" s="60"/>
      <c r="I3579" s="60"/>
      <c r="J3579" s="60"/>
      <c r="K3579" s="60"/>
      <c r="L3579" s="60"/>
      <c r="M3579" s="60"/>
      <c r="N3579" s="60"/>
      <c r="O3579" s="60"/>
      <c r="P3579" s="60"/>
      <c r="Q3579" s="60"/>
      <c r="R3579" s="334">
        <v>11434</v>
      </c>
      <c r="S3579" s="319" t="s">
        <v>376</v>
      </c>
      <c r="BE3579" s="60"/>
      <c r="BR3579" s="60"/>
      <c r="BX3579" s="151"/>
      <c r="CB3579" s="151"/>
      <c r="CM3579" s="151"/>
      <c r="CO3579" s="151"/>
      <c r="CT3579" s="151"/>
      <c r="CY3579" s="151"/>
    </row>
    <row r="3580" spans="1:103" x14ac:dyDescent="0.2">
      <c r="A3580" s="60"/>
      <c r="B3580" s="60"/>
      <c r="C3580" s="60"/>
      <c r="D3580" s="60"/>
      <c r="E3580" s="60"/>
      <c r="F3580" s="60"/>
      <c r="G3580" s="60"/>
      <c r="H3580" s="60"/>
      <c r="I3580" s="60"/>
      <c r="J3580" s="60"/>
      <c r="K3580" s="60"/>
      <c r="L3580" s="60"/>
      <c r="M3580" s="60"/>
      <c r="N3580" s="60"/>
      <c r="O3580" s="60"/>
      <c r="P3580" s="60"/>
      <c r="Q3580" s="60"/>
      <c r="R3580" s="334">
        <v>11435</v>
      </c>
      <c r="S3580" s="319" t="s">
        <v>376</v>
      </c>
      <c r="BE3580" s="60"/>
      <c r="BR3580" s="60"/>
      <c r="BX3580" s="151"/>
      <c r="CB3580" s="151"/>
      <c r="CM3580" s="151"/>
      <c r="CO3580" s="151"/>
      <c r="CT3580" s="151"/>
      <c r="CY3580" s="151"/>
    </row>
    <row r="3581" spans="1:103" x14ac:dyDescent="0.2">
      <c r="A3581" s="60"/>
      <c r="B3581" s="60"/>
      <c r="C3581" s="60"/>
      <c r="D3581" s="60"/>
      <c r="E3581" s="60"/>
      <c r="F3581" s="60"/>
      <c r="G3581" s="60"/>
      <c r="H3581" s="60"/>
      <c r="I3581" s="60"/>
      <c r="J3581" s="60"/>
      <c r="K3581" s="60"/>
      <c r="L3581" s="60"/>
      <c r="M3581" s="60"/>
      <c r="N3581" s="60"/>
      <c r="O3581" s="60"/>
      <c r="P3581" s="60"/>
      <c r="Q3581" s="60"/>
      <c r="R3581" s="334">
        <v>11436</v>
      </c>
      <c r="S3581" s="319" t="s">
        <v>376</v>
      </c>
      <c r="BE3581" s="60"/>
      <c r="BR3581" s="60"/>
      <c r="BX3581" s="151"/>
      <c r="CB3581" s="151"/>
      <c r="CM3581" s="151"/>
      <c r="CO3581" s="151"/>
      <c r="CT3581" s="151"/>
      <c r="CY3581" s="151"/>
    </row>
    <row r="3582" spans="1:103" x14ac:dyDescent="0.2">
      <c r="A3582" s="60"/>
      <c r="B3582" s="60"/>
      <c r="C3582" s="60"/>
      <c r="D3582" s="60"/>
      <c r="E3582" s="60"/>
      <c r="F3582" s="60"/>
      <c r="G3582" s="60"/>
      <c r="H3582" s="60"/>
      <c r="I3582" s="60"/>
      <c r="J3582" s="60"/>
      <c r="K3582" s="60"/>
      <c r="L3582" s="60"/>
      <c r="M3582" s="60"/>
      <c r="N3582" s="60"/>
      <c r="O3582" s="60"/>
      <c r="P3582" s="60"/>
      <c r="Q3582" s="60"/>
      <c r="R3582" s="334">
        <v>11439</v>
      </c>
      <c r="S3582" s="319" t="s">
        <v>376</v>
      </c>
      <c r="BE3582" s="60"/>
      <c r="BR3582" s="60"/>
      <c r="BX3582" s="151"/>
      <c r="CB3582" s="151"/>
      <c r="CM3582" s="151"/>
      <c r="CO3582" s="151"/>
      <c r="CT3582" s="151"/>
      <c r="CY3582" s="151"/>
    </row>
    <row r="3583" spans="1:103" x14ac:dyDescent="0.2">
      <c r="A3583" s="60"/>
      <c r="B3583" s="60"/>
      <c r="C3583" s="60"/>
      <c r="D3583" s="60"/>
      <c r="E3583" s="60"/>
      <c r="F3583" s="60"/>
      <c r="G3583" s="60"/>
      <c r="H3583" s="60"/>
      <c r="I3583" s="60"/>
      <c r="J3583" s="60"/>
      <c r="K3583" s="60"/>
      <c r="L3583" s="60"/>
      <c r="M3583" s="60"/>
      <c r="N3583" s="60"/>
      <c r="O3583" s="60"/>
      <c r="P3583" s="60"/>
      <c r="Q3583" s="60"/>
      <c r="R3583" s="334">
        <v>11451</v>
      </c>
      <c r="S3583" s="319" t="s">
        <v>376</v>
      </c>
      <c r="BE3583" s="60"/>
      <c r="BR3583" s="60"/>
      <c r="BX3583" s="151"/>
      <c r="CB3583" s="151"/>
      <c r="CM3583" s="151"/>
      <c r="CO3583" s="151"/>
      <c r="CT3583" s="151"/>
      <c r="CY3583" s="151"/>
    </row>
    <row r="3584" spans="1:103" x14ac:dyDescent="0.2">
      <c r="A3584" s="60"/>
      <c r="B3584" s="60"/>
      <c r="C3584" s="60"/>
      <c r="D3584" s="60"/>
      <c r="E3584" s="60"/>
      <c r="F3584" s="60"/>
      <c r="G3584" s="60"/>
      <c r="H3584" s="60"/>
      <c r="I3584" s="60"/>
      <c r="J3584" s="60"/>
      <c r="K3584" s="60"/>
      <c r="L3584" s="60"/>
      <c r="M3584" s="60"/>
      <c r="N3584" s="60"/>
      <c r="O3584" s="60"/>
      <c r="P3584" s="60"/>
      <c r="Q3584" s="60"/>
      <c r="R3584" s="334">
        <v>11499</v>
      </c>
      <c r="S3584" s="319" t="s">
        <v>376</v>
      </c>
      <c r="BE3584" s="60"/>
      <c r="BR3584" s="60"/>
      <c r="BX3584" s="151"/>
      <c r="CB3584" s="151"/>
      <c r="CM3584" s="151"/>
      <c r="CO3584" s="151"/>
      <c r="CT3584" s="151"/>
      <c r="CY3584" s="151"/>
    </row>
    <row r="3585" spans="1:103" x14ac:dyDescent="0.2">
      <c r="A3585" s="60"/>
      <c r="B3585" s="60"/>
      <c r="C3585" s="60"/>
      <c r="D3585" s="60"/>
      <c r="E3585" s="60"/>
      <c r="F3585" s="60"/>
      <c r="G3585" s="60"/>
      <c r="H3585" s="60"/>
      <c r="I3585" s="60"/>
      <c r="J3585" s="60"/>
      <c r="K3585" s="60"/>
      <c r="L3585" s="60"/>
      <c r="M3585" s="60"/>
      <c r="N3585" s="60"/>
      <c r="O3585" s="60"/>
      <c r="P3585" s="60"/>
      <c r="Q3585" s="60"/>
      <c r="R3585" s="334">
        <v>11501</v>
      </c>
      <c r="S3585" s="319" t="s">
        <v>355</v>
      </c>
      <c r="BE3585" s="60"/>
      <c r="BR3585" s="60"/>
      <c r="BX3585" s="151"/>
      <c r="CB3585" s="151"/>
      <c r="CM3585" s="151"/>
      <c r="CO3585" s="151"/>
      <c r="CT3585" s="151"/>
      <c r="CY3585" s="151"/>
    </row>
    <row r="3586" spans="1:103" x14ac:dyDescent="0.2">
      <c r="A3586" s="60"/>
      <c r="B3586" s="60"/>
      <c r="C3586" s="60"/>
      <c r="D3586" s="60"/>
      <c r="E3586" s="60"/>
      <c r="F3586" s="60"/>
      <c r="G3586" s="60"/>
      <c r="H3586" s="60"/>
      <c r="I3586" s="60"/>
      <c r="J3586" s="60"/>
      <c r="K3586" s="60"/>
      <c r="L3586" s="60"/>
      <c r="M3586" s="60"/>
      <c r="N3586" s="60"/>
      <c r="O3586" s="60"/>
      <c r="P3586" s="60"/>
      <c r="Q3586" s="60"/>
      <c r="R3586" s="334">
        <v>11507</v>
      </c>
      <c r="S3586" s="319" t="s">
        <v>355</v>
      </c>
      <c r="BE3586" s="60"/>
      <c r="BR3586" s="60"/>
      <c r="BX3586" s="151"/>
      <c r="CB3586" s="151"/>
      <c r="CM3586" s="151"/>
      <c r="CO3586" s="151"/>
      <c r="CT3586" s="151"/>
      <c r="CY3586" s="151"/>
    </row>
    <row r="3587" spans="1:103" x14ac:dyDescent="0.2">
      <c r="A3587" s="60"/>
      <c r="B3587" s="60"/>
      <c r="C3587" s="60"/>
      <c r="D3587" s="60"/>
      <c r="E3587" s="60"/>
      <c r="F3587" s="60"/>
      <c r="G3587" s="60"/>
      <c r="H3587" s="60"/>
      <c r="I3587" s="60"/>
      <c r="J3587" s="60"/>
      <c r="K3587" s="60"/>
      <c r="L3587" s="60"/>
      <c r="M3587" s="60"/>
      <c r="N3587" s="60"/>
      <c r="O3587" s="60"/>
      <c r="P3587" s="60"/>
      <c r="Q3587" s="60"/>
      <c r="R3587" s="334">
        <v>11509</v>
      </c>
      <c r="S3587" s="319" t="s">
        <v>355</v>
      </c>
      <c r="BE3587" s="60"/>
      <c r="BR3587" s="60"/>
      <c r="BX3587" s="151"/>
      <c r="CB3587" s="151"/>
      <c r="CM3587" s="151"/>
      <c r="CO3587" s="151"/>
      <c r="CT3587" s="151"/>
      <c r="CY3587" s="151"/>
    </row>
    <row r="3588" spans="1:103" x14ac:dyDescent="0.2">
      <c r="A3588" s="60"/>
      <c r="B3588" s="60"/>
      <c r="C3588" s="60"/>
      <c r="D3588" s="60"/>
      <c r="E3588" s="60"/>
      <c r="F3588" s="60"/>
      <c r="G3588" s="60"/>
      <c r="H3588" s="60"/>
      <c r="I3588" s="60"/>
      <c r="J3588" s="60"/>
      <c r="K3588" s="60"/>
      <c r="L3588" s="60"/>
      <c r="M3588" s="60"/>
      <c r="N3588" s="60"/>
      <c r="O3588" s="60"/>
      <c r="P3588" s="60"/>
      <c r="Q3588" s="60"/>
      <c r="R3588" s="334">
        <v>11510</v>
      </c>
      <c r="S3588" s="319" t="s">
        <v>355</v>
      </c>
      <c r="BE3588" s="60"/>
      <c r="BR3588" s="60"/>
      <c r="BX3588" s="151"/>
      <c r="CB3588" s="151"/>
      <c r="CM3588" s="151"/>
      <c r="CO3588" s="151"/>
      <c r="CT3588" s="151"/>
      <c r="CY3588" s="151"/>
    </row>
    <row r="3589" spans="1:103" x14ac:dyDescent="0.2">
      <c r="A3589" s="60"/>
      <c r="B3589" s="60"/>
      <c r="C3589" s="60"/>
      <c r="D3589" s="60"/>
      <c r="E3589" s="60"/>
      <c r="F3589" s="60"/>
      <c r="G3589" s="60"/>
      <c r="H3589" s="60"/>
      <c r="I3589" s="60"/>
      <c r="J3589" s="60"/>
      <c r="K3589" s="60"/>
      <c r="L3589" s="60"/>
      <c r="M3589" s="60"/>
      <c r="N3589" s="60"/>
      <c r="O3589" s="60"/>
      <c r="P3589" s="60"/>
      <c r="Q3589" s="60"/>
      <c r="R3589" s="334">
        <v>11514</v>
      </c>
      <c r="S3589" s="319" t="s">
        <v>355</v>
      </c>
      <c r="BE3589" s="60"/>
      <c r="BR3589" s="60"/>
      <c r="BX3589" s="151"/>
      <c r="CB3589" s="151"/>
      <c r="CM3589" s="151"/>
      <c r="CO3589" s="151"/>
      <c r="CT3589" s="151"/>
      <c r="CY3589" s="151"/>
    </row>
    <row r="3590" spans="1:103" x14ac:dyDescent="0.2">
      <c r="A3590" s="60"/>
      <c r="B3590" s="60"/>
      <c r="C3590" s="60"/>
      <c r="D3590" s="60"/>
      <c r="E3590" s="60"/>
      <c r="F3590" s="60"/>
      <c r="G3590" s="60"/>
      <c r="H3590" s="60"/>
      <c r="I3590" s="60"/>
      <c r="J3590" s="60"/>
      <c r="K3590" s="60"/>
      <c r="L3590" s="60"/>
      <c r="M3590" s="60"/>
      <c r="N3590" s="60"/>
      <c r="O3590" s="60"/>
      <c r="P3590" s="60"/>
      <c r="Q3590" s="60"/>
      <c r="R3590" s="334">
        <v>11516</v>
      </c>
      <c r="S3590" s="319" t="s">
        <v>355</v>
      </c>
      <c r="BE3590" s="60"/>
      <c r="BR3590" s="60"/>
      <c r="BX3590" s="151"/>
      <c r="CB3590" s="151"/>
      <c r="CM3590" s="151"/>
      <c r="CO3590" s="151"/>
      <c r="CT3590" s="151"/>
      <c r="CY3590" s="151"/>
    </row>
    <row r="3591" spans="1:103" x14ac:dyDescent="0.2">
      <c r="A3591" s="60"/>
      <c r="B3591" s="60"/>
      <c r="C3591" s="60"/>
      <c r="D3591" s="60"/>
      <c r="E3591" s="60"/>
      <c r="F3591" s="60"/>
      <c r="G3591" s="60"/>
      <c r="H3591" s="60"/>
      <c r="I3591" s="60"/>
      <c r="J3591" s="60"/>
      <c r="K3591" s="60"/>
      <c r="L3591" s="60"/>
      <c r="M3591" s="60"/>
      <c r="N3591" s="60"/>
      <c r="O3591" s="60"/>
      <c r="P3591" s="60"/>
      <c r="Q3591" s="60"/>
      <c r="R3591" s="334">
        <v>11518</v>
      </c>
      <c r="S3591" s="319" t="s">
        <v>355</v>
      </c>
      <c r="BE3591" s="60"/>
      <c r="BR3591" s="60"/>
      <c r="BX3591" s="151"/>
      <c r="CB3591" s="151"/>
      <c r="CM3591" s="151"/>
      <c r="CO3591" s="151"/>
      <c r="CT3591" s="151"/>
      <c r="CY3591" s="151"/>
    </row>
    <row r="3592" spans="1:103" x14ac:dyDescent="0.2">
      <c r="A3592" s="60"/>
      <c r="B3592" s="60"/>
      <c r="C3592" s="60"/>
      <c r="D3592" s="60"/>
      <c r="E3592" s="60"/>
      <c r="F3592" s="60"/>
      <c r="G3592" s="60"/>
      <c r="H3592" s="60"/>
      <c r="I3592" s="60"/>
      <c r="J3592" s="60"/>
      <c r="K3592" s="60"/>
      <c r="L3592" s="60"/>
      <c r="M3592" s="60"/>
      <c r="N3592" s="60"/>
      <c r="O3592" s="60"/>
      <c r="P3592" s="60"/>
      <c r="Q3592" s="60"/>
      <c r="R3592" s="334">
        <v>11520</v>
      </c>
      <c r="S3592" s="319" t="s">
        <v>355</v>
      </c>
      <c r="BE3592" s="60"/>
      <c r="BR3592" s="60"/>
      <c r="BX3592" s="151"/>
      <c r="CB3592" s="151"/>
      <c r="CM3592" s="151"/>
      <c r="CO3592" s="151"/>
      <c r="CT3592" s="151"/>
      <c r="CY3592" s="151"/>
    </row>
    <row r="3593" spans="1:103" x14ac:dyDescent="0.2">
      <c r="A3593" s="60"/>
      <c r="B3593" s="60"/>
      <c r="C3593" s="60"/>
      <c r="D3593" s="60"/>
      <c r="E3593" s="60"/>
      <c r="F3593" s="60"/>
      <c r="G3593" s="60"/>
      <c r="H3593" s="60"/>
      <c r="I3593" s="60"/>
      <c r="J3593" s="60"/>
      <c r="K3593" s="60"/>
      <c r="L3593" s="60"/>
      <c r="M3593" s="60"/>
      <c r="N3593" s="60"/>
      <c r="O3593" s="60"/>
      <c r="P3593" s="60"/>
      <c r="Q3593" s="60"/>
      <c r="R3593" s="334">
        <v>11530</v>
      </c>
      <c r="S3593" s="319" t="s">
        <v>355</v>
      </c>
      <c r="BE3593" s="60"/>
      <c r="BR3593" s="60"/>
      <c r="BX3593" s="151"/>
      <c r="CB3593" s="151"/>
      <c r="CM3593" s="151"/>
      <c r="CO3593" s="151"/>
      <c r="CT3593" s="151"/>
      <c r="CY3593" s="151"/>
    </row>
    <row r="3594" spans="1:103" x14ac:dyDescent="0.2">
      <c r="A3594" s="60"/>
      <c r="B3594" s="60"/>
      <c r="C3594" s="60"/>
      <c r="D3594" s="60"/>
      <c r="E3594" s="60"/>
      <c r="F3594" s="60"/>
      <c r="G3594" s="60"/>
      <c r="H3594" s="60"/>
      <c r="I3594" s="60"/>
      <c r="J3594" s="60"/>
      <c r="K3594" s="60"/>
      <c r="L3594" s="60"/>
      <c r="M3594" s="60"/>
      <c r="N3594" s="60"/>
      <c r="O3594" s="60"/>
      <c r="P3594" s="60"/>
      <c r="Q3594" s="60"/>
      <c r="R3594" s="334">
        <v>11531</v>
      </c>
      <c r="S3594" s="319" t="s">
        <v>355</v>
      </c>
      <c r="BE3594" s="60"/>
      <c r="BR3594" s="60"/>
      <c r="BX3594" s="151"/>
      <c r="CB3594" s="151"/>
      <c r="CM3594" s="151"/>
      <c r="CO3594" s="151"/>
      <c r="CT3594" s="151"/>
      <c r="CY3594" s="151"/>
    </row>
    <row r="3595" spans="1:103" x14ac:dyDescent="0.2">
      <c r="A3595" s="60"/>
      <c r="B3595" s="60"/>
      <c r="C3595" s="60"/>
      <c r="D3595" s="60"/>
      <c r="E3595" s="60"/>
      <c r="F3595" s="60"/>
      <c r="G3595" s="60"/>
      <c r="H3595" s="60"/>
      <c r="I3595" s="60"/>
      <c r="J3595" s="60"/>
      <c r="K3595" s="60"/>
      <c r="L3595" s="60"/>
      <c r="M3595" s="60"/>
      <c r="N3595" s="60"/>
      <c r="O3595" s="60"/>
      <c r="P3595" s="60"/>
      <c r="Q3595" s="60"/>
      <c r="R3595" s="334">
        <v>11535</v>
      </c>
      <c r="S3595" s="319" t="s">
        <v>355</v>
      </c>
      <c r="BE3595" s="60"/>
      <c r="BR3595" s="60"/>
      <c r="BX3595" s="151"/>
      <c r="CB3595" s="151"/>
      <c r="CM3595" s="151"/>
      <c r="CO3595" s="151"/>
      <c r="CT3595" s="151"/>
      <c r="CY3595" s="151"/>
    </row>
    <row r="3596" spans="1:103" x14ac:dyDescent="0.2">
      <c r="A3596" s="60"/>
      <c r="B3596" s="60"/>
      <c r="C3596" s="60"/>
      <c r="D3596" s="60"/>
      <c r="E3596" s="60"/>
      <c r="F3596" s="60"/>
      <c r="G3596" s="60"/>
      <c r="H3596" s="60"/>
      <c r="I3596" s="60"/>
      <c r="J3596" s="60"/>
      <c r="K3596" s="60"/>
      <c r="L3596" s="60"/>
      <c r="M3596" s="60"/>
      <c r="N3596" s="60"/>
      <c r="O3596" s="60"/>
      <c r="P3596" s="60"/>
      <c r="Q3596" s="60"/>
      <c r="R3596" s="334">
        <v>11542</v>
      </c>
      <c r="S3596" s="319" t="s">
        <v>355</v>
      </c>
      <c r="BE3596" s="60"/>
      <c r="BR3596" s="60"/>
      <c r="BX3596" s="151"/>
      <c r="CB3596" s="151"/>
      <c r="CM3596" s="151"/>
      <c r="CO3596" s="151"/>
      <c r="CT3596" s="151"/>
      <c r="CY3596" s="151"/>
    </row>
    <row r="3597" spans="1:103" x14ac:dyDescent="0.2">
      <c r="A3597" s="60"/>
      <c r="B3597" s="60"/>
      <c r="C3597" s="60"/>
      <c r="D3597" s="60"/>
      <c r="E3597" s="60"/>
      <c r="F3597" s="60"/>
      <c r="G3597" s="60"/>
      <c r="H3597" s="60"/>
      <c r="I3597" s="60"/>
      <c r="J3597" s="60"/>
      <c r="K3597" s="60"/>
      <c r="L3597" s="60"/>
      <c r="M3597" s="60"/>
      <c r="N3597" s="60"/>
      <c r="O3597" s="60"/>
      <c r="P3597" s="60"/>
      <c r="Q3597" s="60"/>
      <c r="R3597" s="334">
        <v>11545</v>
      </c>
      <c r="S3597" s="319" t="s">
        <v>355</v>
      </c>
      <c r="BE3597" s="60"/>
      <c r="BR3597" s="60"/>
      <c r="BX3597" s="151"/>
      <c r="CB3597" s="151"/>
      <c r="CM3597" s="151"/>
      <c r="CO3597" s="151"/>
      <c r="CT3597" s="151"/>
      <c r="CY3597" s="151"/>
    </row>
    <row r="3598" spans="1:103" x14ac:dyDescent="0.2">
      <c r="A3598" s="60"/>
      <c r="B3598" s="60"/>
      <c r="C3598" s="60"/>
      <c r="D3598" s="60"/>
      <c r="E3598" s="60"/>
      <c r="F3598" s="60"/>
      <c r="G3598" s="60"/>
      <c r="H3598" s="60"/>
      <c r="I3598" s="60"/>
      <c r="J3598" s="60"/>
      <c r="K3598" s="60"/>
      <c r="L3598" s="60"/>
      <c r="M3598" s="60"/>
      <c r="N3598" s="60"/>
      <c r="O3598" s="60"/>
      <c r="P3598" s="60"/>
      <c r="Q3598" s="60"/>
      <c r="R3598" s="334">
        <v>11547</v>
      </c>
      <c r="S3598" s="319" t="s">
        <v>355</v>
      </c>
      <c r="BE3598" s="60"/>
      <c r="BR3598" s="60"/>
      <c r="BX3598" s="151"/>
      <c r="CB3598" s="151"/>
      <c r="CM3598" s="151"/>
      <c r="CO3598" s="151"/>
      <c r="CT3598" s="151"/>
      <c r="CY3598" s="151"/>
    </row>
    <row r="3599" spans="1:103" x14ac:dyDescent="0.2">
      <c r="A3599" s="60"/>
      <c r="B3599" s="60"/>
      <c r="C3599" s="60"/>
      <c r="D3599" s="60"/>
      <c r="E3599" s="60"/>
      <c r="F3599" s="60"/>
      <c r="G3599" s="60"/>
      <c r="H3599" s="60"/>
      <c r="I3599" s="60"/>
      <c r="J3599" s="60"/>
      <c r="K3599" s="60"/>
      <c r="L3599" s="60"/>
      <c r="M3599" s="60"/>
      <c r="N3599" s="60"/>
      <c r="O3599" s="60"/>
      <c r="P3599" s="60"/>
      <c r="Q3599" s="60"/>
      <c r="R3599" s="334">
        <v>11548</v>
      </c>
      <c r="S3599" s="319" t="s">
        <v>355</v>
      </c>
      <c r="BE3599" s="60"/>
      <c r="BR3599" s="60"/>
      <c r="BX3599" s="151"/>
      <c r="CB3599" s="151"/>
      <c r="CM3599" s="151"/>
      <c r="CO3599" s="151"/>
      <c r="CT3599" s="151"/>
      <c r="CY3599" s="151"/>
    </row>
    <row r="3600" spans="1:103" x14ac:dyDescent="0.2">
      <c r="A3600" s="60"/>
      <c r="B3600" s="60"/>
      <c r="C3600" s="60"/>
      <c r="D3600" s="60"/>
      <c r="E3600" s="60"/>
      <c r="F3600" s="60"/>
      <c r="G3600" s="60"/>
      <c r="H3600" s="60"/>
      <c r="I3600" s="60"/>
      <c r="J3600" s="60"/>
      <c r="K3600" s="60"/>
      <c r="L3600" s="60"/>
      <c r="M3600" s="60"/>
      <c r="N3600" s="60"/>
      <c r="O3600" s="60"/>
      <c r="P3600" s="60"/>
      <c r="Q3600" s="60"/>
      <c r="R3600" s="334">
        <v>11549</v>
      </c>
      <c r="S3600" s="319" t="s">
        <v>355</v>
      </c>
      <c r="BE3600" s="60"/>
      <c r="BR3600" s="60"/>
      <c r="BX3600" s="151"/>
      <c r="CB3600" s="151"/>
      <c r="CM3600" s="151"/>
      <c r="CO3600" s="151"/>
      <c r="CT3600" s="151"/>
      <c r="CY3600" s="151"/>
    </row>
    <row r="3601" spans="1:103" x14ac:dyDescent="0.2">
      <c r="A3601" s="60"/>
      <c r="B3601" s="60"/>
      <c r="C3601" s="60"/>
      <c r="D3601" s="60"/>
      <c r="E3601" s="60"/>
      <c r="F3601" s="60"/>
      <c r="G3601" s="60"/>
      <c r="H3601" s="60"/>
      <c r="I3601" s="60"/>
      <c r="J3601" s="60"/>
      <c r="K3601" s="60"/>
      <c r="L3601" s="60"/>
      <c r="M3601" s="60"/>
      <c r="N3601" s="60"/>
      <c r="O3601" s="60"/>
      <c r="P3601" s="60"/>
      <c r="Q3601" s="60"/>
      <c r="R3601" s="334">
        <v>11550</v>
      </c>
      <c r="S3601" s="319" t="s">
        <v>355</v>
      </c>
      <c r="BE3601" s="60"/>
      <c r="BR3601" s="60"/>
      <c r="BX3601" s="151"/>
      <c r="CB3601" s="151"/>
      <c r="CM3601" s="151"/>
      <c r="CO3601" s="151"/>
      <c r="CT3601" s="151"/>
      <c r="CY3601" s="151"/>
    </row>
    <row r="3602" spans="1:103" x14ac:dyDescent="0.2">
      <c r="A3602" s="60"/>
      <c r="B3602" s="60"/>
      <c r="C3602" s="60"/>
      <c r="D3602" s="60"/>
      <c r="E3602" s="60"/>
      <c r="F3602" s="60"/>
      <c r="G3602" s="60"/>
      <c r="H3602" s="60"/>
      <c r="I3602" s="60"/>
      <c r="J3602" s="60"/>
      <c r="K3602" s="60"/>
      <c r="L3602" s="60"/>
      <c r="M3602" s="60"/>
      <c r="N3602" s="60"/>
      <c r="O3602" s="60"/>
      <c r="P3602" s="60"/>
      <c r="Q3602" s="60"/>
      <c r="R3602" s="334">
        <v>11551</v>
      </c>
      <c r="S3602" s="319" t="s">
        <v>355</v>
      </c>
      <c r="BE3602" s="60"/>
      <c r="BR3602" s="60"/>
      <c r="BX3602" s="151"/>
      <c r="CB3602" s="151"/>
      <c r="CM3602" s="151"/>
      <c r="CO3602" s="151"/>
      <c r="CT3602" s="151"/>
      <c r="CY3602" s="151"/>
    </row>
    <row r="3603" spans="1:103" x14ac:dyDescent="0.2">
      <c r="A3603" s="60"/>
      <c r="B3603" s="60"/>
      <c r="C3603" s="60"/>
      <c r="D3603" s="60"/>
      <c r="E3603" s="60"/>
      <c r="F3603" s="60"/>
      <c r="G3603" s="60"/>
      <c r="H3603" s="60"/>
      <c r="I3603" s="60"/>
      <c r="J3603" s="60"/>
      <c r="K3603" s="60"/>
      <c r="L3603" s="60"/>
      <c r="M3603" s="60"/>
      <c r="N3603" s="60"/>
      <c r="O3603" s="60"/>
      <c r="P3603" s="60"/>
      <c r="Q3603" s="60"/>
      <c r="R3603" s="334">
        <v>11552</v>
      </c>
      <c r="S3603" s="319" t="s">
        <v>355</v>
      </c>
      <c r="BE3603" s="60"/>
      <c r="BR3603" s="60"/>
      <c r="BX3603" s="151"/>
      <c r="CB3603" s="151"/>
      <c r="CM3603" s="151"/>
      <c r="CO3603" s="151"/>
      <c r="CT3603" s="151"/>
      <c r="CY3603" s="151"/>
    </row>
    <row r="3604" spans="1:103" x14ac:dyDescent="0.2">
      <c r="A3604" s="60"/>
      <c r="B3604" s="60"/>
      <c r="C3604" s="60"/>
      <c r="D3604" s="60"/>
      <c r="E3604" s="60"/>
      <c r="F3604" s="60"/>
      <c r="G3604" s="60"/>
      <c r="H3604" s="60"/>
      <c r="I3604" s="60"/>
      <c r="J3604" s="60"/>
      <c r="K3604" s="60"/>
      <c r="L3604" s="60"/>
      <c r="M3604" s="60"/>
      <c r="N3604" s="60"/>
      <c r="O3604" s="60"/>
      <c r="P3604" s="60"/>
      <c r="Q3604" s="60"/>
      <c r="R3604" s="334">
        <v>11553</v>
      </c>
      <c r="S3604" s="319" t="s">
        <v>355</v>
      </c>
      <c r="BE3604" s="60"/>
      <c r="BR3604" s="60"/>
      <c r="BX3604" s="151"/>
      <c r="CB3604" s="151"/>
      <c r="CM3604" s="151"/>
      <c r="CO3604" s="151"/>
      <c r="CT3604" s="151"/>
      <c r="CY3604" s="151"/>
    </row>
    <row r="3605" spans="1:103" x14ac:dyDescent="0.2">
      <c r="A3605" s="60"/>
      <c r="B3605" s="60"/>
      <c r="C3605" s="60"/>
      <c r="D3605" s="60"/>
      <c r="E3605" s="60"/>
      <c r="F3605" s="60"/>
      <c r="G3605" s="60"/>
      <c r="H3605" s="60"/>
      <c r="I3605" s="60"/>
      <c r="J3605" s="60"/>
      <c r="K3605" s="60"/>
      <c r="L3605" s="60"/>
      <c r="M3605" s="60"/>
      <c r="N3605" s="60"/>
      <c r="O3605" s="60"/>
      <c r="P3605" s="60"/>
      <c r="Q3605" s="60"/>
      <c r="R3605" s="334">
        <v>11554</v>
      </c>
      <c r="S3605" s="319" t="s">
        <v>355</v>
      </c>
      <c r="BE3605" s="60"/>
      <c r="BR3605" s="60"/>
      <c r="BX3605" s="151"/>
      <c r="CB3605" s="151"/>
      <c r="CM3605" s="151"/>
      <c r="CO3605" s="151"/>
      <c r="CT3605" s="151"/>
      <c r="CY3605" s="151"/>
    </row>
    <row r="3606" spans="1:103" x14ac:dyDescent="0.2">
      <c r="A3606" s="60"/>
      <c r="B3606" s="60"/>
      <c r="C3606" s="60"/>
      <c r="D3606" s="60"/>
      <c r="E3606" s="60"/>
      <c r="F3606" s="60"/>
      <c r="G3606" s="60"/>
      <c r="H3606" s="60"/>
      <c r="I3606" s="60"/>
      <c r="J3606" s="60"/>
      <c r="K3606" s="60"/>
      <c r="L3606" s="60"/>
      <c r="M3606" s="60"/>
      <c r="N3606" s="60"/>
      <c r="O3606" s="60"/>
      <c r="P3606" s="60"/>
      <c r="Q3606" s="60"/>
      <c r="R3606" s="334">
        <v>11555</v>
      </c>
      <c r="S3606" s="319" t="s">
        <v>355</v>
      </c>
      <c r="BE3606" s="60"/>
      <c r="BR3606" s="60"/>
      <c r="BX3606" s="151"/>
      <c r="CB3606" s="151"/>
      <c r="CM3606" s="151"/>
      <c r="CO3606" s="151"/>
      <c r="CT3606" s="151"/>
      <c r="CY3606" s="151"/>
    </row>
    <row r="3607" spans="1:103" x14ac:dyDescent="0.2">
      <c r="A3607" s="60"/>
      <c r="B3607" s="60"/>
      <c r="C3607" s="60"/>
      <c r="D3607" s="60"/>
      <c r="E3607" s="60"/>
      <c r="F3607" s="60"/>
      <c r="G3607" s="60"/>
      <c r="H3607" s="60"/>
      <c r="I3607" s="60"/>
      <c r="J3607" s="60"/>
      <c r="K3607" s="60"/>
      <c r="L3607" s="60"/>
      <c r="M3607" s="60"/>
      <c r="N3607" s="60"/>
      <c r="O3607" s="60"/>
      <c r="P3607" s="60"/>
      <c r="Q3607" s="60"/>
      <c r="R3607" s="334">
        <v>11556</v>
      </c>
      <c r="S3607" s="319" t="s">
        <v>355</v>
      </c>
      <c r="BE3607" s="60"/>
      <c r="BR3607" s="60"/>
      <c r="BX3607" s="151"/>
      <c r="CB3607" s="151"/>
      <c r="CM3607" s="151"/>
      <c r="CO3607" s="151"/>
      <c r="CT3607" s="151"/>
      <c r="CY3607" s="151"/>
    </row>
    <row r="3608" spans="1:103" x14ac:dyDescent="0.2">
      <c r="A3608" s="60"/>
      <c r="B3608" s="60"/>
      <c r="C3608" s="60"/>
      <c r="D3608" s="60"/>
      <c r="E3608" s="60"/>
      <c r="F3608" s="60"/>
      <c r="G3608" s="60"/>
      <c r="H3608" s="60"/>
      <c r="I3608" s="60"/>
      <c r="J3608" s="60"/>
      <c r="K3608" s="60"/>
      <c r="L3608" s="60"/>
      <c r="M3608" s="60"/>
      <c r="N3608" s="60"/>
      <c r="O3608" s="60"/>
      <c r="P3608" s="60"/>
      <c r="Q3608" s="60"/>
      <c r="R3608" s="334">
        <v>11557</v>
      </c>
      <c r="S3608" s="319" t="s">
        <v>355</v>
      </c>
      <c r="BE3608" s="60"/>
      <c r="BR3608" s="60"/>
      <c r="BX3608" s="151"/>
      <c r="CB3608" s="151"/>
      <c r="CM3608" s="151"/>
      <c r="CO3608" s="151"/>
      <c r="CT3608" s="151"/>
      <c r="CY3608" s="151"/>
    </row>
    <row r="3609" spans="1:103" x14ac:dyDescent="0.2">
      <c r="A3609" s="60"/>
      <c r="B3609" s="60"/>
      <c r="C3609" s="60"/>
      <c r="D3609" s="60"/>
      <c r="E3609" s="60"/>
      <c r="F3609" s="60"/>
      <c r="G3609" s="60"/>
      <c r="H3609" s="60"/>
      <c r="I3609" s="60"/>
      <c r="J3609" s="60"/>
      <c r="K3609" s="60"/>
      <c r="L3609" s="60"/>
      <c r="M3609" s="60"/>
      <c r="N3609" s="60"/>
      <c r="O3609" s="60"/>
      <c r="P3609" s="60"/>
      <c r="Q3609" s="60"/>
      <c r="R3609" s="334">
        <v>11558</v>
      </c>
      <c r="S3609" s="319" t="s">
        <v>355</v>
      </c>
      <c r="BE3609" s="60"/>
      <c r="BR3609" s="60"/>
      <c r="BX3609" s="151"/>
      <c r="CB3609" s="151"/>
      <c r="CM3609" s="151"/>
      <c r="CO3609" s="151"/>
      <c r="CT3609" s="151"/>
      <c r="CY3609" s="151"/>
    </row>
    <row r="3610" spans="1:103" x14ac:dyDescent="0.2">
      <c r="A3610" s="60"/>
      <c r="B3610" s="60"/>
      <c r="C3610" s="60"/>
      <c r="D3610" s="60"/>
      <c r="E3610" s="60"/>
      <c r="F3610" s="60"/>
      <c r="G3610" s="60"/>
      <c r="H3610" s="60"/>
      <c r="I3610" s="60"/>
      <c r="J3610" s="60"/>
      <c r="K3610" s="60"/>
      <c r="L3610" s="60"/>
      <c r="M3610" s="60"/>
      <c r="N3610" s="60"/>
      <c r="O3610" s="60"/>
      <c r="P3610" s="60"/>
      <c r="Q3610" s="60"/>
      <c r="R3610" s="334">
        <v>11559</v>
      </c>
      <c r="S3610" s="319" t="s">
        <v>355</v>
      </c>
      <c r="BE3610" s="60"/>
      <c r="BR3610" s="60"/>
      <c r="BX3610" s="151"/>
      <c r="CB3610" s="151"/>
      <c r="CM3610" s="151"/>
      <c r="CO3610" s="151"/>
      <c r="CT3610" s="151"/>
      <c r="CY3610" s="151"/>
    </row>
    <row r="3611" spans="1:103" x14ac:dyDescent="0.2">
      <c r="A3611" s="60"/>
      <c r="B3611" s="60"/>
      <c r="C3611" s="60"/>
      <c r="D3611" s="60"/>
      <c r="E3611" s="60"/>
      <c r="F3611" s="60"/>
      <c r="G3611" s="60"/>
      <c r="H3611" s="60"/>
      <c r="I3611" s="60"/>
      <c r="J3611" s="60"/>
      <c r="K3611" s="60"/>
      <c r="L3611" s="60"/>
      <c r="M3611" s="60"/>
      <c r="N3611" s="60"/>
      <c r="O3611" s="60"/>
      <c r="P3611" s="60"/>
      <c r="Q3611" s="60"/>
      <c r="R3611" s="334">
        <v>11560</v>
      </c>
      <c r="S3611" s="319" t="s">
        <v>355</v>
      </c>
      <c r="BE3611" s="60"/>
      <c r="BR3611" s="60"/>
      <c r="BX3611" s="151"/>
      <c r="CB3611" s="151"/>
      <c r="CM3611" s="151"/>
      <c r="CO3611" s="151"/>
      <c r="CT3611" s="151"/>
      <c r="CY3611" s="151"/>
    </row>
    <row r="3612" spans="1:103" x14ac:dyDescent="0.2">
      <c r="A3612" s="60"/>
      <c r="B3612" s="60"/>
      <c r="C3612" s="60"/>
      <c r="D3612" s="60"/>
      <c r="E3612" s="60"/>
      <c r="F3612" s="60"/>
      <c r="G3612" s="60"/>
      <c r="H3612" s="60"/>
      <c r="I3612" s="60"/>
      <c r="J3612" s="60"/>
      <c r="K3612" s="60"/>
      <c r="L3612" s="60"/>
      <c r="M3612" s="60"/>
      <c r="N3612" s="60"/>
      <c r="O3612" s="60"/>
      <c r="P3612" s="60"/>
      <c r="Q3612" s="60"/>
      <c r="R3612" s="334">
        <v>11561</v>
      </c>
      <c r="S3612" s="319" t="s">
        <v>355</v>
      </c>
      <c r="BE3612" s="60"/>
      <c r="BR3612" s="60"/>
      <c r="BX3612" s="151"/>
      <c r="CB3612" s="151"/>
      <c r="CM3612" s="151"/>
      <c r="CO3612" s="151"/>
      <c r="CT3612" s="151"/>
      <c r="CY3612" s="151"/>
    </row>
    <row r="3613" spans="1:103" x14ac:dyDescent="0.2">
      <c r="A3613" s="60"/>
      <c r="B3613" s="60"/>
      <c r="C3613" s="60"/>
      <c r="D3613" s="60"/>
      <c r="E3613" s="60"/>
      <c r="F3613" s="60"/>
      <c r="G3613" s="60"/>
      <c r="H3613" s="60"/>
      <c r="I3613" s="60"/>
      <c r="J3613" s="60"/>
      <c r="K3613" s="60"/>
      <c r="L3613" s="60"/>
      <c r="M3613" s="60"/>
      <c r="N3613" s="60"/>
      <c r="O3613" s="60"/>
      <c r="P3613" s="60"/>
      <c r="Q3613" s="60"/>
      <c r="R3613" s="334">
        <v>11563</v>
      </c>
      <c r="S3613" s="319" t="s">
        <v>355</v>
      </c>
      <c r="BE3613" s="60"/>
      <c r="BR3613" s="60"/>
      <c r="BX3613" s="151"/>
      <c r="CB3613" s="151"/>
      <c r="CM3613" s="151"/>
      <c r="CO3613" s="151"/>
      <c r="CT3613" s="151"/>
      <c r="CY3613" s="151"/>
    </row>
    <row r="3614" spans="1:103" x14ac:dyDescent="0.2">
      <c r="A3614" s="60"/>
      <c r="B3614" s="60"/>
      <c r="C3614" s="60"/>
      <c r="D3614" s="60"/>
      <c r="E3614" s="60"/>
      <c r="F3614" s="60"/>
      <c r="G3614" s="60"/>
      <c r="H3614" s="60"/>
      <c r="I3614" s="60"/>
      <c r="J3614" s="60"/>
      <c r="K3614" s="60"/>
      <c r="L3614" s="60"/>
      <c r="M3614" s="60"/>
      <c r="N3614" s="60"/>
      <c r="O3614" s="60"/>
      <c r="P3614" s="60"/>
      <c r="Q3614" s="60"/>
      <c r="R3614" s="334">
        <v>11565</v>
      </c>
      <c r="S3614" s="319" t="s">
        <v>355</v>
      </c>
      <c r="BE3614" s="60"/>
      <c r="BR3614" s="60"/>
      <c r="BX3614" s="151"/>
      <c r="CB3614" s="151"/>
      <c r="CM3614" s="151"/>
      <c r="CO3614" s="151"/>
      <c r="CT3614" s="151"/>
      <c r="CY3614" s="151"/>
    </row>
    <row r="3615" spans="1:103" x14ac:dyDescent="0.2">
      <c r="A3615" s="60"/>
      <c r="B3615" s="60"/>
      <c r="C3615" s="60"/>
      <c r="D3615" s="60"/>
      <c r="E3615" s="60"/>
      <c r="F3615" s="60"/>
      <c r="G3615" s="60"/>
      <c r="H3615" s="60"/>
      <c r="I3615" s="60"/>
      <c r="J3615" s="60"/>
      <c r="K3615" s="60"/>
      <c r="L3615" s="60"/>
      <c r="M3615" s="60"/>
      <c r="N3615" s="60"/>
      <c r="O3615" s="60"/>
      <c r="P3615" s="60"/>
      <c r="Q3615" s="60"/>
      <c r="R3615" s="334">
        <v>11566</v>
      </c>
      <c r="S3615" s="319" t="s">
        <v>355</v>
      </c>
      <c r="BE3615" s="60"/>
      <c r="BR3615" s="60"/>
      <c r="BX3615" s="151"/>
      <c r="CB3615" s="151"/>
      <c r="CM3615" s="151"/>
      <c r="CO3615" s="151"/>
      <c r="CT3615" s="151"/>
      <c r="CY3615" s="151"/>
    </row>
    <row r="3616" spans="1:103" x14ac:dyDescent="0.2">
      <c r="A3616" s="60"/>
      <c r="B3616" s="60"/>
      <c r="C3616" s="60"/>
      <c r="D3616" s="60"/>
      <c r="E3616" s="60"/>
      <c r="F3616" s="60"/>
      <c r="G3616" s="60"/>
      <c r="H3616" s="60"/>
      <c r="I3616" s="60"/>
      <c r="J3616" s="60"/>
      <c r="K3616" s="60"/>
      <c r="L3616" s="60"/>
      <c r="M3616" s="60"/>
      <c r="N3616" s="60"/>
      <c r="O3616" s="60"/>
      <c r="P3616" s="60"/>
      <c r="Q3616" s="60"/>
      <c r="R3616" s="334">
        <v>11568</v>
      </c>
      <c r="S3616" s="319" t="s">
        <v>355</v>
      </c>
      <c r="BE3616" s="60"/>
      <c r="BR3616" s="60"/>
      <c r="BX3616" s="151"/>
      <c r="CB3616" s="151"/>
      <c r="CM3616" s="151"/>
      <c r="CO3616" s="151"/>
      <c r="CT3616" s="151"/>
      <c r="CY3616" s="151"/>
    </row>
    <row r="3617" spans="1:103" x14ac:dyDescent="0.2">
      <c r="A3617" s="60"/>
      <c r="B3617" s="60"/>
      <c r="C3617" s="60"/>
      <c r="D3617" s="60"/>
      <c r="E3617" s="60"/>
      <c r="F3617" s="60"/>
      <c r="G3617" s="60"/>
      <c r="H3617" s="60"/>
      <c r="I3617" s="60"/>
      <c r="J3617" s="60"/>
      <c r="K3617" s="60"/>
      <c r="L3617" s="60"/>
      <c r="M3617" s="60"/>
      <c r="N3617" s="60"/>
      <c r="O3617" s="60"/>
      <c r="P3617" s="60"/>
      <c r="Q3617" s="60"/>
      <c r="R3617" s="334">
        <v>11569</v>
      </c>
      <c r="S3617" s="319" t="s">
        <v>355</v>
      </c>
      <c r="BE3617" s="60"/>
      <c r="BR3617" s="60"/>
      <c r="BX3617" s="151"/>
      <c r="CB3617" s="151"/>
      <c r="CM3617" s="151"/>
      <c r="CO3617" s="151"/>
      <c r="CT3617" s="151"/>
      <c r="CY3617" s="151"/>
    </row>
    <row r="3618" spans="1:103" x14ac:dyDescent="0.2">
      <c r="A3618" s="60"/>
      <c r="B3618" s="60"/>
      <c r="C3618" s="60"/>
      <c r="D3618" s="60"/>
      <c r="E3618" s="60"/>
      <c r="F3618" s="60"/>
      <c r="G3618" s="60"/>
      <c r="H3618" s="60"/>
      <c r="I3618" s="60"/>
      <c r="J3618" s="60"/>
      <c r="K3618" s="60"/>
      <c r="L3618" s="60"/>
      <c r="M3618" s="60"/>
      <c r="N3618" s="60"/>
      <c r="O3618" s="60"/>
      <c r="P3618" s="60"/>
      <c r="Q3618" s="60"/>
      <c r="R3618" s="334">
        <v>11570</v>
      </c>
      <c r="S3618" s="319" t="s">
        <v>355</v>
      </c>
      <c r="BE3618" s="60"/>
      <c r="BR3618" s="60"/>
      <c r="BX3618" s="151"/>
      <c r="CB3618" s="151"/>
      <c r="CM3618" s="151"/>
      <c r="CO3618" s="151"/>
      <c r="CT3618" s="151"/>
      <c r="CY3618" s="151"/>
    </row>
    <row r="3619" spans="1:103" x14ac:dyDescent="0.2">
      <c r="A3619" s="60"/>
      <c r="B3619" s="60"/>
      <c r="C3619" s="60"/>
      <c r="D3619" s="60"/>
      <c r="E3619" s="60"/>
      <c r="F3619" s="60"/>
      <c r="G3619" s="60"/>
      <c r="H3619" s="60"/>
      <c r="I3619" s="60"/>
      <c r="J3619" s="60"/>
      <c r="K3619" s="60"/>
      <c r="L3619" s="60"/>
      <c r="M3619" s="60"/>
      <c r="N3619" s="60"/>
      <c r="O3619" s="60"/>
      <c r="P3619" s="60"/>
      <c r="Q3619" s="60"/>
      <c r="R3619" s="334">
        <v>11571</v>
      </c>
      <c r="S3619" s="319" t="s">
        <v>355</v>
      </c>
      <c r="BE3619" s="60"/>
      <c r="BR3619" s="60"/>
      <c r="BX3619" s="151"/>
      <c r="CB3619" s="151"/>
      <c r="CM3619" s="151"/>
      <c r="CO3619" s="151"/>
      <c r="CT3619" s="151"/>
      <c r="CY3619" s="151"/>
    </row>
    <row r="3620" spans="1:103" x14ac:dyDescent="0.2">
      <c r="A3620" s="60"/>
      <c r="B3620" s="60"/>
      <c r="C3620" s="60"/>
      <c r="D3620" s="60"/>
      <c r="E3620" s="60"/>
      <c r="F3620" s="60"/>
      <c r="G3620" s="60"/>
      <c r="H3620" s="60"/>
      <c r="I3620" s="60"/>
      <c r="J3620" s="60"/>
      <c r="K3620" s="60"/>
      <c r="L3620" s="60"/>
      <c r="M3620" s="60"/>
      <c r="N3620" s="60"/>
      <c r="O3620" s="60"/>
      <c r="P3620" s="60"/>
      <c r="Q3620" s="60"/>
      <c r="R3620" s="334">
        <v>11572</v>
      </c>
      <c r="S3620" s="319" t="s">
        <v>355</v>
      </c>
      <c r="BE3620" s="60"/>
      <c r="BR3620" s="60"/>
      <c r="BX3620" s="151"/>
      <c r="CB3620" s="151"/>
      <c r="CM3620" s="151"/>
      <c r="CO3620" s="151"/>
      <c r="CT3620" s="151"/>
      <c r="CY3620" s="151"/>
    </row>
    <row r="3621" spans="1:103" x14ac:dyDescent="0.2">
      <c r="A3621" s="60"/>
      <c r="B3621" s="60"/>
      <c r="C3621" s="60"/>
      <c r="D3621" s="60"/>
      <c r="E3621" s="60"/>
      <c r="F3621" s="60"/>
      <c r="G3621" s="60"/>
      <c r="H3621" s="60"/>
      <c r="I3621" s="60"/>
      <c r="J3621" s="60"/>
      <c r="K3621" s="60"/>
      <c r="L3621" s="60"/>
      <c r="M3621" s="60"/>
      <c r="N3621" s="60"/>
      <c r="O3621" s="60"/>
      <c r="P3621" s="60"/>
      <c r="Q3621" s="60"/>
      <c r="R3621" s="334">
        <v>11575</v>
      </c>
      <c r="S3621" s="319" t="s">
        <v>355</v>
      </c>
      <c r="BE3621" s="60"/>
      <c r="BR3621" s="60"/>
      <c r="BX3621" s="151"/>
      <c r="CB3621" s="151"/>
      <c r="CM3621" s="151"/>
      <c r="CO3621" s="151"/>
      <c r="CT3621" s="151"/>
      <c r="CY3621" s="151"/>
    </row>
    <row r="3622" spans="1:103" x14ac:dyDescent="0.2">
      <c r="A3622" s="60"/>
      <c r="B3622" s="60"/>
      <c r="C3622" s="60"/>
      <c r="D3622" s="60"/>
      <c r="E3622" s="60"/>
      <c r="F3622" s="60"/>
      <c r="G3622" s="60"/>
      <c r="H3622" s="60"/>
      <c r="I3622" s="60"/>
      <c r="J3622" s="60"/>
      <c r="K3622" s="60"/>
      <c r="L3622" s="60"/>
      <c r="M3622" s="60"/>
      <c r="N3622" s="60"/>
      <c r="O3622" s="60"/>
      <c r="P3622" s="60"/>
      <c r="Q3622" s="60"/>
      <c r="R3622" s="334">
        <v>11576</v>
      </c>
      <c r="S3622" s="319" t="s">
        <v>355</v>
      </c>
      <c r="BE3622" s="60"/>
      <c r="BR3622" s="60"/>
      <c r="BX3622" s="151"/>
      <c r="CB3622" s="151"/>
      <c r="CM3622" s="151"/>
      <c r="CO3622" s="151"/>
      <c r="CT3622" s="151"/>
      <c r="CY3622" s="151"/>
    </row>
    <row r="3623" spans="1:103" x14ac:dyDescent="0.2">
      <c r="A3623" s="60"/>
      <c r="B3623" s="60"/>
      <c r="C3623" s="60"/>
      <c r="D3623" s="60"/>
      <c r="E3623" s="60"/>
      <c r="F3623" s="60"/>
      <c r="G3623" s="60"/>
      <c r="H3623" s="60"/>
      <c r="I3623" s="60"/>
      <c r="J3623" s="60"/>
      <c r="K3623" s="60"/>
      <c r="L3623" s="60"/>
      <c r="M3623" s="60"/>
      <c r="N3623" s="60"/>
      <c r="O3623" s="60"/>
      <c r="P3623" s="60"/>
      <c r="Q3623" s="60"/>
      <c r="R3623" s="334">
        <v>11577</v>
      </c>
      <c r="S3623" s="319" t="s">
        <v>355</v>
      </c>
      <c r="BE3623" s="60"/>
      <c r="BR3623" s="60"/>
      <c r="BX3623" s="151"/>
      <c r="CB3623" s="151"/>
      <c r="CM3623" s="151"/>
      <c r="CO3623" s="151"/>
      <c r="CT3623" s="151"/>
      <c r="CY3623" s="151"/>
    </row>
    <row r="3624" spans="1:103" x14ac:dyDescent="0.2">
      <c r="A3624" s="60"/>
      <c r="B3624" s="60"/>
      <c r="C3624" s="60"/>
      <c r="D3624" s="60"/>
      <c r="E3624" s="60"/>
      <c r="F3624" s="60"/>
      <c r="G3624" s="60"/>
      <c r="H3624" s="60"/>
      <c r="I3624" s="60"/>
      <c r="J3624" s="60"/>
      <c r="K3624" s="60"/>
      <c r="L3624" s="60"/>
      <c r="M3624" s="60"/>
      <c r="N3624" s="60"/>
      <c r="O3624" s="60"/>
      <c r="P3624" s="60"/>
      <c r="Q3624" s="60"/>
      <c r="R3624" s="334">
        <v>11579</v>
      </c>
      <c r="S3624" s="319" t="s">
        <v>355</v>
      </c>
      <c r="BE3624" s="60"/>
      <c r="BR3624" s="60"/>
      <c r="BX3624" s="151"/>
      <c r="CB3624" s="151"/>
      <c r="CM3624" s="151"/>
      <c r="CO3624" s="151"/>
      <c r="CT3624" s="151"/>
      <c r="CY3624" s="151"/>
    </row>
    <row r="3625" spans="1:103" x14ac:dyDescent="0.2">
      <c r="A3625" s="60"/>
      <c r="B3625" s="60"/>
      <c r="C3625" s="60"/>
      <c r="D3625" s="60"/>
      <c r="E3625" s="60"/>
      <c r="F3625" s="60"/>
      <c r="G3625" s="60"/>
      <c r="H3625" s="60"/>
      <c r="I3625" s="60"/>
      <c r="J3625" s="60"/>
      <c r="K3625" s="60"/>
      <c r="L3625" s="60"/>
      <c r="M3625" s="60"/>
      <c r="N3625" s="60"/>
      <c r="O3625" s="60"/>
      <c r="P3625" s="60"/>
      <c r="Q3625" s="60"/>
      <c r="R3625" s="334">
        <v>11580</v>
      </c>
      <c r="S3625" s="319" t="s">
        <v>355</v>
      </c>
      <c r="BE3625" s="60"/>
      <c r="BR3625" s="60"/>
      <c r="BX3625" s="151"/>
      <c r="CB3625" s="151"/>
      <c r="CM3625" s="151"/>
      <c r="CO3625" s="151"/>
      <c r="CT3625" s="151"/>
      <c r="CY3625" s="151"/>
    </row>
    <row r="3626" spans="1:103" x14ac:dyDescent="0.2">
      <c r="A3626" s="60"/>
      <c r="B3626" s="60"/>
      <c r="C3626" s="60"/>
      <c r="D3626" s="60"/>
      <c r="E3626" s="60"/>
      <c r="F3626" s="60"/>
      <c r="G3626" s="60"/>
      <c r="H3626" s="60"/>
      <c r="I3626" s="60"/>
      <c r="J3626" s="60"/>
      <c r="K3626" s="60"/>
      <c r="L3626" s="60"/>
      <c r="M3626" s="60"/>
      <c r="N3626" s="60"/>
      <c r="O3626" s="60"/>
      <c r="P3626" s="60"/>
      <c r="Q3626" s="60"/>
      <c r="R3626" s="334">
        <v>11581</v>
      </c>
      <c r="S3626" s="319" t="s">
        <v>355</v>
      </c>
      <c r="BE3626" s="60"/>
      <c r="BR3626" s="60"/>
      <c r="BX3626" s="151"/>
      <c r="CB3626" s="151"/>
      <c r="CM3626" s="151"/>
      <c r="CO3626" s="151"/>
      <c r="CT3626" s="151"/>
      <c r="CY3626" s="151"/>
    </row>
    <row r="3627" spans="1:103" x14ac:dyDescent="0.2">
      <c r="A3627" s="60"/>
      <c r="B3627" s="60"/>
      <c r="C3627" s="60"/>
      <c r="D3627" s="60"/>
      <c r="E3627" s="60"/>
      <c r="F3627" s="60"/>
      <c r="G3627" s="60"/>
      <c r="H3627" s="60"/>
      <c r="I3627" s="60"/>
      <c r="J3627" s="60"/>
      <c r="K3627" s="60"/>
      <c r="L3627" s="60"/>
      <c r="M3627" s="60"/>
      <c r="N3627" s="60"/>
      <c r="O3627" s="60"/>
      <c r="P3627" s="60"/>
      <c r="Q3627" s="60"/>
      <c r="R3627" s="334">
        <v>11582</v>
      </c>
      <c r="S3627" s="319" t="s">
        <v>355</v>
      </c>
      <c r="BE3627" s="60"/>
      <c r="BR3627" s="60"/>
      <c r="BX3627" s="151"/>
      <c r="CB3627" s="151"/>
      <c r="CM3627" s="151"/>
      <c r="CO3627" s="151"/>
      <c r="CT3627" s="151"/>
      <c r="CY3627" s="151"/>
    </row>
    <row r="3628" spans="1:103" x14ac:dyDescent="0.2">
      <c r="A3628" s="60"/>
      <c r="B3628" s="60"/>
      <c r="C3628" s="60"/>
      <c r="D3628" s="60"/>
      <c r="E3628" s="60"/>
      <c r="F3628" s="60"/>
      <c r="G3628" s="60"/>
      <c r="H3628" s="60"/>
      <c r="I3628" s="60"/>
      <c r="J3628" s="60"/>
      <c r="K3628" s="60"/>
      <c r="L3628" s="60"/>
      <c r="M3628" s="60"/>
      <c r="N3628" s="60"/>
      <c r="O3628" s="60"/>
      <c r="P3628" s="60"/>
      <c r="Q3628" s="60"/>
      <c r="R3628" s="334">
        <v>11590</v>
      </c>
      <c r="S3628" s="319" t="s">
        <v>355</v>
      </c>
      <c r="BE3628" s="60"/>
      <c r="BR3628" s="60"/>
      <c r="BX3628" s="151"/>
      <c r="CB3628" s="151"/>
      <c r="CM3628" s="151"/>
      <c r="CO3628" s="151"/>
      <c r="CT3628" s="151"/>
      <c r="CY3628" s="151"/>
    </row>
    <row r="3629" spans="1:103" x14ac:dyDescent="0.2">
      <c r="A3629" s="60"/>
      <c r="B3629" s="60"/>
      <c r="C3629" s="60"/>
      <c r="D3629" s="60"/>
      <c r="E3629" s="60"/>
      <c r="F3629" s="60"/>
      <c r="G3629" s="60"/>
      <c r="H3629" s="60"/>
      <c r="I3629" s="60"/>
      <c r="J3629" s="60"/>
      <c r="K3629" s="60"/>
      <c r="L3629" s="60"/>
      <c r="M3629" s="60"/>
      <c r="N3629" s="60"/>
      <c r="O3629" s="60"/>
      <c r="P3629" s="60"/>
      <c r="Q3629" s="60"/>
      <c r="R3629" s="334">
        <v>11596</v>
      </c>
      <c r="S3629" s="319" t="s">
        <v>355</v>
      </c>
      <c r="BE3629" s="60"/>
      <c r="BR3629" s="60"/>
      <c r="BX3629" s="151"/>
      <c r="CB3629" s="151"/>
      <c r="CM3629" s="151"/>
      <c r="CO3629" s="151"/>
      <c r="CT3629" s="151"/>
      <c r="CY3629" s="151"/>
    </row>
    <row r="3630" spans="1:103" x14ac:dyDescent="0.2">
      <c r="A3630" s="60"/>
      <c r="B3630" s="60"/>
      <c r="C3630" s="60"/>
      <c r="D3630" s="60"/>
      <c r="E3630" s="60"/>
      <c r="F3630" s="60"/>
      <c r="G3630" s="60"/>
      <c r="H3630" s="60"/>
      <c r="I3630" s="60"/>
      <c r="J3630" s="60"/>
      <c r="K3630" s="60"/>
      <c r="L3630" s="60"/>
      <c r="M3630" s="60"/>
      <c r="N3630" s="60"/>
      <c r="O3630" s="60"/>
      <c r="P3630" s="60"/>
      <c r="Q3630" s="60"/>
      <c r="R3630" s="334">
        <v>11598</v>
      </c>
      <c r="S3630" s="319" t="s">
        <v>355</v>
      </c>
      <c r="BE3630" s="60"/>
      <c r="BR3630" s="60"/>
      <c r="BX3630" s="151"/>
      <c r="CB3630" s="151"/>
      <c r="CM3630" s="151"/>
      <c r="CO3630" s="151"/>
      <c r="CT3630" s="151"/>
      <c r="CY3630" s="151"/>
    </row>
    <row r="3631" spans="1:103" x14ac:dyDescent="0.2">
      <c r="A3631" s="60"/>
      <c r="B3631" s="60"/>
      <c r="C3631" s="60"/>
      <c r="D3631" s="60"/>
      <c r="E3631" s="60"/>
      <c r="F3631" s="60"/>
      <c r="G3631" s="60"/>
      <c r="H3631" s="60"/>
      <c r="I3631" s="60"/>
      <c r="J3631" s="60"/>
      <c r="K3631" s="60"/>
      <c r="L3631" s="60"/>
      <c r="M3631" s="60"/>
      <c r="N3631" s="60"/>
      <c r="O3631" s="60"/>
      <c r="P3631" s="60"/>
      <c r="Q3631" s="60"/>
      <c r="R3631" s="334">
        <v>11599</v>
      </c>
      <c r="S3631" s="319" t="s">
        <v>355</v>
      </c>
      <c r="BE3631" s="60"/>
      <c r="BR3631" s="60"/>
      <c r="BX3631" s="151"/>
      <c r="CB3631" s="151"/>
      <c r="CM3631" s="151"/>
      <c r="CO3631" s="151"/>
      <c r="CT3631" s="151"/>
      <c r="CY3631" s="151"/>
    </row>
    <row r="3632" spans="1:103" x14ac:dyDescent="0.2">
      <c r="A3632" s="60"/>
      <c r="B3632" s="60"/>
      <c r="C3632" s="60"/>
      <c r="D3632" s="60"/>
      <c r="E3632" s="60"/>
      <c r="F3632" s="60"/>
      <c r="G3632" s="60"/>
      <c r="H3632" s="60"/>
      <c r="I3632" s="60"/>
      <c r="J3632" s="60"/>
      <c r="K3632" s="60"/>
      <c r="L3632" s="60"/>
      <c r="M3632" s="60"/>
      <c r="N3632" s="60"/>
      <c r="O3632" s="60"/>
      <c r="P3632" s="60"/>
      <c r="Q3632" s="60"/>
      <c r="R3632" s="334">
        <v>11690</v>
      </c>
      <c r="S3632" s="319" t="s">
        <v>376</v>
      </c>
      <c r="BE3632" s="60"/>
      <c r="BR3632" s="60"/>
      <c r="BX3632" s="151"/>
      <c r="CB3632" s="151"/>
      <c r="CM3632" s="151"/>
      <c r="CO3632" s="151"/>
      <c r="CT3632" s="151"/>
      <c r="CY3632" s="151"/>
    </row>
    <row r="3633" spans="1:103" x14ac:dyDescent="0.2">
      <c r="A3633" s="60"/>
      <c r="B3633" s="60"/>
      <c r="C3633" s="60"/>
      <c r="D3633" s="60"/>
      <c r="E3633" s="60"/>
      <c r="F3633" s="60"/>
      <c r="G3633" s="60"/>
      <c r="H3633" s="60"/>
      <c r="I3633" s="60"/>
      <c r="J3633" s="60"/>
      <c r="K3633" s="60"/>
      <c r="L3633" s="60"/>
      <c r="M3633" s="60"/>
      <c r="N3633" s="60"/>
      <c r="O3633" s="60"/>
      <c r="P3633" s="60"/>
      <c r="Q3633" s="60"/>
      <c r="R3633" s="334">
        <v>11691</v>
      </c>
      <c r="S3633" s="319" t="s">
        <v>376</v>
      </c>
      <c r="BE3633" s="60"/>
      <c r="BR3633" s="60"/>
      <c r="BX3633" s="151"/>
      <c r="CB3633" s="151"/>
      <c r="CM3633" s="151"/>
      <c r="CO3633" s="151"/>
      <c r="CT3633" s="151"/>
      <c r="CY3633" s="151"/>
    </row>
    <row r="3634" spans="1:103" x14ac:dyDescent="0.2">
      <c r="A3634" s="60"/>
      <c r="B3634" s="60"/>
      <c r="C3634" s="60"/>
      <c r="D3634" s="60"/>
      <c r="E3634" s="60"/>
      <c r="F3634" s="60"/>
      <c r="G3634" s="60"/>
      <c r="H3634" s="60"/>
      <c r="I3634" s="60"/>
      <c r="J3634" s="60"/>
      <c r="K3634" s="60"/>
      <c r="L3634" s="60"/>
      <c r="M3634" s="60"/>
      <c r="N3634" s="60"/>
      <c r="O3634" s="60"/>
      <c r="P3634" s="60"/>
      <c r="Q3634" s="60"/>
      <c r="R3634" s="334">
        <v>11692</v>
      </c>
      <c r="S3634" s="319" t="s">
        <v>376</v>
      </c>
      <c r="BE3634" s="60"/>
      <c r="BR3634" s="60"/>
      <c r="BX3634" s="151"/>
      <c r="CB3634" s="151"/>
      <c r="CM3634" s="151"/>
      <c r="CO3634" s="151"/>
      <c r="CT3634" s="151"/>
      <c r="CY3634" s="151"/>
    </row>
    <row r="3635" spans="1:103" x14ac:dyDescent="0.2">
      <c r="A3635" s="60"/>
      <c r="B3635" s="60"/>
      <c r="C3635" s="60"/>
      <c r="D3635" s="60"/>
      <c r="E3635" s="60"/>
      <c r="F3635" s="60"/>
      <c r="G3635" s="60"/>
      <c r="H3635" s="60"/>
      <c r="I3635" s="60"/>
      <c r="J3635" s="60"/>
      <c r="K3635" s="60"/>
      <c r="L3635" s="60"/>
      <c r="M3635" s="60"/>
      <c r="N3635" s="60"/>
      <c r="O3635" s="60"/>
      <c r="P3635" s="60"/>
      <c r="Q3635" s="60"/>
      <c r="R3635" s="334">
        <v>11693</v>
      </c>
      <c r="S3635" s="319" t="s">
        <v>376</v>
      </c>
      <c r="BE3635" s="60"/>
      <c r="BR3635" s="60"/>
      <c r="BX3635" s="151"/>
      <c r="CB3635" s="151"/>
      <c r="CM3635" s="151"/>
      <c r="CO3635" s="151"/>
      <c r="CT3635" s="151"/>
      <c r="CY3635" s="151"/>
    </row>
    <row r="3636" spans="1:103" x14ac:dyDescent="0.2">
      <c r="A3636" s="60"/>
      <c r="B3636" s="60"/>
      <c r="C3636" s="60"/>
      <c r="D3636" s="60"/>
      <c r="E3636" s="60"/>
      <c r="F3636" s="60"/>
      <c r="G3636" s="60"/>
      <c r="H3636" s="60"/>
      <c r="I3636" s="60"/>
      <c r="J3636" s="60"/>
      <c r="K3636" s="60"/>
      <c r="L3636" s="60"/>
      <c r="M3636" s="60"/>
      <c r="N3636" s="60"/>
      <c r="O3636" s="60"/>
      <c r="P3636" s="60"/>
      <c r="Q3636" s="60"/>
      <c r="R3636" s="334">
        <v>11694</v>
      </c>
      <c r="S3636" s="319" t="s">
        <v>376</v>
      </c>
      <c r="BE3636" s="60"/>
      <c r="BR3636" s="60"/>
      <c r="BX3636" s="151"/>
      <c r="CB3636" s="151"/>
      <c r="CM3636" s="151"/>
      <c r="CO3636" s="151"/>
      <c r="CT3636" s="151"/>
      <c r="CY3636" s="151"/>
    </row>
    <row r="3637" spans="1:103" x14ac:dyDescent="0.2">
      <c r="A3637" s="60"/>
      <c r="B3637" s="60"/>
      <c r="C3637" s="60"/>
      <c r="D3637" s="60"/>
      <c r="E3637" s="60"/>
      <c r="F3637" s="60"/>
      <c r="G3637" s="60"/>
      <c r="H3637" s="60"/>
      <c r="I3637" s="60"/>
      <c r="J3637" s="60"/>
      <c r="K3637" s="60"/>
      <c r="L3637" s="60"/>
      <c r="M3637" s="60"/>
      <c r="N3637" s="60"/>
      <c r="O3637" s="60"/>
      <c r="P3637" s="60"/>
      <c r="Q3637" s="60"/>
      <c r="R3637" s="334">
        <v>11695</v>
      </c>
      <c r="S3637" s="319" t="s">
        <v>376</v>
      </c>
      <c r="BE3637" s="60"/>
      <c r="BR3637" s="60"/>
      <c r="BX3637" s="151"/>
      <c r="CB3637" s="151"/>
      <c r="CM3637" s="151"/>
      <c r="CO3637" s="151"/>
      <c r="CT3637" s="151"/>
      <c r="CY3637" s="151"/>
    </row>
    <row r="3638" spans="1:103" x14ac:dyDescent="0.2">
      <c r="A3638" s="60"/>
      <c r="B3638" s="60"/>
      <c r="C3638" s="60"/>
      <c r="D3638" s="60"/>
      <c r="E3638" s="60"/>
      <c r="F3638" s="60"/>
      <c r="G3638" s="60"/>
      <c r="H3638" s="60"/>
      <c r="I3638" s="60"/>
      <c r="J3638" s="60"/>
      <c r="K3638" s="60"/>
      <c r="L3638" s="60"/>
      <c r="M3638" s="60"/>
      <c r="N3638" s="60"/>
      <c r="O3638" s="60"/>
      <c r="P3638" s="60"/>
      <c r="Q3638" s="60"/>
      <c r="R3638" s="334">
        <v>11697</v>
      </c>
      <c r="S3638" s="319" t="s">
        <v>376</v>
      </c>
      <c r="BE3638" s="60"/>
      <c r="BR3638" s="60"/>
      <c r="BX3638" s="151"/>
      <c r="CB3638" s="151"/>
      <c r="CM3638" s="151"/>
      <c r="CO3638" s="151"/>
      <c r="CT3638" s="151"/>
      <c r="CY3638" s="151"/>
    </row>
    <row r="3639" spans="1:103" x14ac:dyDescent="0.2">
      <c r="A3639" s="60"/>
      <c r="B3639" s="60"/>
      <c r="C3639" s="60"/>
      <c r="D3639" s="60"/>
      <c r="E3639" s="60"/>
      <c r="F3639" s="60"/>
      <c r="G3639" s="60"/>
      <c r="H3639" s="60"/>
      <c r="I3639" s="60"/>
      <c r="J3639" s="60"/>
      <c r="K3639" s="60"/>
      <c r="L3639" s="60"/>
      <c r="M3639" s="60"/>
      <c r="N3639" s="60"/>
      <c r="O3639" s="60"/>
      <c r="P3639" s="60"/>
      <c r="Q3639" s="60"/>
      <c r="R3639" s="334">
        <v>11701</v>
      </c>
      <c r="S3639" s="319" t="s">
        <v>355</v>
      </c>
      <c r="BE3639" s="60"/>
      <c r="BR3639" s="60"/>
      <c r="BX3639" s="151"/>
      <c r="CB3639" s="151"/>
      <c r="CM3639" s="151"/>
      <c r="CO3639" s="151"/>
      <c r="CT3639" s="151"/>
      <c r="CY3639" s="151"/>
    </row>
    <row r="3640" spans="1:103" x14ac:dyDescent="0.2">
      <c r="A3640" s="60"/>
      <c r="B3640" s="60"/>
      <c r="C3640" s="60"/>
      <c r="D3640" s="60"/>
      <c r="E3640" s="60"/>
      <c r="F3640" s="60"/>
      <c r="G3640" s="60"/>
      <c r="H3640" s="60"/>
      <c r="I3640" s="60"/>
      <c r="J3640" s="60"/>
      <c r="K3640" s="60"/>
      <c r="L3640" s="60"/>
      <c r="M3640" s="60"/>
      <c r="N3640" s="60"/>
      <c r="O3640" s="60"/>
      <c r="P3640" s="60"/>
      <c r="Q3640" s="60"/>
      <c r="R3640" s="334">
        <v>11702</v>
      </c>
      <c r="S3640" s="319" t="s">
        <v>355</v>
      </c>
      <c r="BE3640" s="60"/>
      <c r="BR3640" s="60"/>
      <c r="BX3640" s="151"/>
      <c r="CB3640" s="151"/>
      <c r="CM3640" s="151"/>
      <c r="CO3640" s="151"/>
      <c r="CT3640" s="151"/>
      <c r="CY3640" s="151"/>
    </row>
    <row r="3641" spans="1:103" x14ac:dyDescent="0.2">
      <c r="A3641" s="60"/>
      <c r="B3641" s="60"/>
      <c r="C3641" s="60"/>
      <c r="D3641" s="60"/>
      <c r="E3641" s="60"/>
      <c r="F3641" s="60"/>
      <c r="G3641" s="60"/>
      <c r="H3641" s="60"/>
      <c r="I3641" s="60"/>
      <c r="J3641" s="60"/>
      <c r="K3641" s="60"/>
      <c r="L3641" s="60"/>
      <c r="M3641" s="60"/>
      <c r="N3641" s="60"/>
      <c r="O3641" s="60"/>
      <c r="P3641" s="60"/>
      <c r="Q3641" s="60"/>
      <c r="R3641" s="334">
        <v>11703</v>
      </c>
      <c r="S3641" s="319" t="s">
        <v>355</v>
      </c>
      <c r="BE3641" s="60"/>
      <c r="BR3641" s="60"/>
      <c r="BX3641" s="151"/>
      <c r="CB3641" s="151"/>
      <c r="CM3641" s="151"/>
      <c r="CO3641" s="151"/>
      <c r="CT3641" s="151"/>
      <c r="CY3641" s="151"/>
    </row>
    <row r="3642" spans="1:103" x14ac:dyDescent="0.2">
      <c r="A3642" s="60"/>
      <c r="B3642" s="60"/>
      <c r="C3642" s="60"/>
      <c r="D3642" s="60"/>
      <c r="E3642" s="60"/>
      <c r="F3642" s="60"/>
      <c r="G3642" s="60"/>
      <c r="H3642" s="60"/>
      <c r="I3642" s="60"/>
      <c r="J3642" s="60"/>
      <c r="K3642" s="60"/>
      <c r="L3642" s="60"/>
      <c r="M3642" s="60"/>
      <c r="N3642" s="60"/>
      <c r="O3642" s="60"/>
      <c r="P3642" s="60"/>
      <c r="Q3642" s="60"/>
      <c r="R3642" s="334">
        <v>11704</v>
      </c>
      <c r="S3642" s="319" t="s">
        <v>355</v>
      </c>
      <c r="BE3642" s="60"/>
      <c r="BR3642" s="60"/>
      <c r="BX3642" s="151"/>
      <c r="CB3642" s="151"/>
      <c r="CM3642" s="151"/>
      <c r="CO3642" s="151"/>
      <c r="CT3642" s="151"/>
      <c r="CY3642" s="151"/>
    </row>
    <row r="3643" spans="1:103" x14ac:dyDescent="0.2">
      <c r="A3643" s="60"/>
      <c r="B3643" s="60"/>
      <c r="C3643" s="60"/>
      <c r="D3643" s="60"/>
      <c r="E3643" s="60"/>
      <c r="F3643" s="60"/>
      <c r="G3643" s="60"/>
      <c r="H3643" s="60"/>
      <c r="I3643" s="60"/>
      <c r="J3643" s="60"/>
      <c r="K3643" s="60"/>
      <c r="L3643" s="60"/>
      <c r="M3643" s="60"/>
      <c r="N3643" s="60"/>
      <c r="O3643" s="60"/>
      <c r="P3643" s="60"/>
      <c r="Q3643" s="60"/>
      <c r="R3643" s="334">
        <v>11705</v>
      </c>
      <c r="S3643" s="319" t="s">
        <v>355</v>
      </c>
      <c r="BE3643" s="60"/>
      <c r="BR3643" s="60"/>
      <c r="BX3643" s="151"/>
      <c r="CB3643" s="151"/>
      <c r="CM3643" s="151"/>
      <c r="CO3643" s="151"/>
      <c r="CT3643" s="151"/>
      <c r="CY3643" s="151"/>
    </row>
    <row r="3644" spans="1:103" x14ac:dyDescent="0.2">
      <c r="A3644" s="60"/>
      <c r="B3644" s="60"/>
      <c r="C3644" s="60"/>
      <c r="D3644" s="60"/>
      <c r="E3644" s="60"/>
      <c r="F3644" s="60"/>
      <c r="G3644" s="60"/>
      <c r="H3644" s="60"/>
      <c r="I3644" s="60"/>
      <c r="J3644" s="60"/>
      <c r="K3644" s="60"/>
      <c r="L3644" s="60"/>
      <c r="M3644" s="60"/>
      <c r="N3644" s="60"/>
      <c r="O3644" s="60"/>
      <c r="P3644" s="60"/>
      <c r="Q3644" s="60"/>
      <c r="R3644" s="334">
        <v>11706</v>
      </c>
      <c r="S3644" s="319" t="s">
        <v>355</v>
      </c>
      <c r="BE3644" s="60"/>
      <c r="BR3644" s="60"/>
      <c r="BX3644" s="151"/>
      <c r="CB3644" s="151"/>
      <c r="CM3644" s="151"/>
      <c r="CO3644" s="151"/>
      <c r="CT3644" s="151"/>
      <c r="CY3644" s="151"/>
    </row>
    <row r="3645" spans="1:103" x14ac:dyDescent="0.2">
      <c r="A3645" s="60"/>
      <c r="B3645" s="60"/>
      <c r="C3645" s="60"/>
      <c r="D3645" s="60"/>
      <c r="E3645" s="60"/>
      <c r="F3645" s="60"/>
      <c r="G3645" s="60"/>
      <c r="H3645" s="60"/>
      <c r="I3645" s="60"/>
      <c r="J3645" s="60"/>
      <c r="K3645" s="60"/>
      <c r="L3645" s="60"/>
      <c r="M3645" s="60"/>
      <c r="N3645" s="60"/>
      <c r="O3645" s="60"/>
      <c r="P3645" s="60"/>
      <c r="Q3645" s="60"/>
      <c r="R3645" s="334">
        <v>11707</v>
      </c>
      <c r="S3645" s="319" t="s">
        <v>355</v>
      </c>
      <c r="BE3645" s="60"/>
      <c r="BR3645" s="60"/>
      <c r="BX3645" s="151"/>
      <c r="CB3645" s="151"/>
      <c r="CM3645" s="151"/>
      <c r="CO3645" s="151"/>
      <c r="CT3645" s="151"/>
      <c r="CY3645" s="151"/>
    </row>
    <row r="3646" spans="1:103" x14ac:dyDescent="0.2">
      <c r="A3646" s="60"/>
      <c r="B3646" s="60"/>
      <c r="C3646" s="60"/>
      <c r="D3646" s="60"/>
      <c r="E3646" s="60"/>
      <c r="F3646" s="60"/>
      <c r="G3646" s="60"/>
      <c r="H3646" s="60"/>
      <c r="I3646" s="60"/>
      <c r="J3646" s="60"/>
      <c r="K3646" s="60"/>
      <c r="L3646" s="60"/>
      <c r="M3646" s="60"/>
      <c r="N3646" s="60"/>
      <c r="O3646" s="60"/>
      <c r="P3646" s="60"/>
      <c r="Q3646" s="60"/>
      <c r="R3646" s="334">
        <v>11709</v>
      </c>
      <c r="S3646" s="319" t="s">
        <v>355</v>
      </c>
      <c r="BE3646" s="60"/>
      <c r="BR3646" s="60"/>
      <c r="BX3646" s="151"/>
      <c r="CB3646" s="151"/>
      <c r="CM3646" s="151"/>
      <c r="CO3646" s="151"/>
      <c r="CT3646" s="151"/>
      <c r="CY3646" s="151"/>
    </row>
    <row r="3647" spans="1:103" x14ac:dyDescent="0.2">
      <c r="A3647" s="60"/>
      <c r="B3647" s="60"/>
      <c r="C3647" s="60"/>
      <c r="D3647" s="60"/>
      <c r="E3647" s="60"/>
      <c r="F3647" s="60"/>
      <c r="G3647" s="60"/>
      <c r="H3647" s="60"/>
      <c r="I3647" s="60"/>
      <c r="J3647" s="60"/>
      <c r="K3647" s="60"/>
      <c r="L3647" s="60"/>
      <c r="M3647" s="60"/>
      <c r="N3647" s="60"/>
      <c r="O3647" s="60"/>
      <c r="P3647" s="60"/>
      <c r="Q3647" s="60"/>
      <c r="R3647" s="334">
        <v>11710</v>
      </c>
      <c r="S3647" s="319" t="s">
        <v>355</v>
      </c>
      <c r="BE3647" s="60"/>
      <c r="BR3647" s="60"/>
      <c r="BX3647" s="151"/>
      <c r="CB3647" s="151"/>
      <c r="CM3647" s="151"/>
      <c r="CO3647" s="151"/>
      <c r="CT3647" s="151"/>
      <c r="CY3647" s="151"/>
    </row>
    <row r="3648" spans="1:103" x14ac:dyDescent="0.2">
      <c r="A3648" s="60"/>
      <c r="B3648" s="60"/>
      <c r="C3648" s="60"/>
      <c r="D3648" s="60"/>
      <c r="E3648" s="60"/>
      <c r="F3648" s="60"/>
      <c r="G3648" s="60"/>
      <c r="H3648" s="60"/>
      <c r="I3648" s="60"/>
      <c r="J3648" s="60"/>
      <c r="K3648" s="60"/>
      <c r="L3648" s="60"/>
      <c r="M3648" s="60"/>
      <c r="N3648" s="60"/>
      <c r="O3648" s="60"/>
      <c r="P3648" s="60"/>
      <c r="Q3648" s="60"/>
      <c r="R3648" s="334">
        <v>11713</v>
      </c>
      <c r="S3648" s="319" t="s">
        <v>355</v>
      </c>
      <c r="BE3648" s="60"/>
      <c r="BR3648" s="60"/>
      <c r="BX3648" s="151"/>
      <c r="CB3648" s="151"/>
      <c r="CM3648" s="151"/>
      <c r="CO3648" s="151"/>
      <c r="CT3648" s="151"/>
      <c r="CY3648" s="151"/>
    </row>
    <row r="3649" spans="1:103" x14ac:dyDescent="0.2">
      <c r="A3649" s="60"/>
      <c r="B3649" s="60"/>
      <c r="C3649" s="60"/>
      <c r="D3649" s="60"/>
      <c r="E3649" s="60"/>
      <c r="F3649" s="60"/>
      <c r="G3649" s="60"/>
      <c r="H3649" s="60"/>
      <c r="I3649" s="60"/>
      <c r="J3649" s="60"/>
      <c r="K3649" s="60"/>
      <c r="L3649" s="60"/>
      <c r="M3649" s="60"/>
      <c r="N3649" s="60"/>
      <c r="O3649" s="60"/>
      <c r="P3649" s="60"/>
      <c r="Q3649" s="60"/>
      <c r="R3649" s="334">
        <v>11714</v>
      </c>
      <c r="S3649" s="319" t="s">
        <v>355</v>
      </c>
      <c r="BE3649" s="60"/>
      <c r="BR3649" s="60"/>
      <c r="BX3649" s="151"/>
      <c r="CB3649" s="151"/>
      <c r="CM3649" s="151"/>
      <c r="CO3649" s="151"/>
      <c r="CT3649" s="151"/>
      <c r="CY3649" s="151"/>
    </row>
    <row r="3650" spans="1:103" x14ac:dyDescent="0.2">
      <c r="A3650" s="60"/>
      <c r="B3650" s="60"/>
      <c r="C3650" s="60"/>
      <c r="D3650" s="60"/>
      <c r="E3650" s="60"/>
      <c r="F3650" s="60"/>
      <c r="G3650" s="60"/>
      <c r="H3650" s="60"/>
      <c r="I3650" s="60"/>
      <c r="J3650" s="60"/>
      <c r="K3650" s="60"/>
      <c r="L3650" s="60"/>
      <c r="M3650" s="60"/>
      <c r="N3650" s="60"/>
      <c r="O3650" s="60"/>
      <c r="P3650" s="60"/>
      <c r="Q3650" s="60"/>
      <c r="R3650" s="334">
        <v>11715</v>
      </c>
      <c r="S3650" s="319" t="s">
        <v>355</v>
      </c>
      <c r="BE3650" s="60"/>
      <c r="BR3650" s="60"/>
      <c r="BX3650" s="151"/>
      <c r="CB3650" s="151"/>
      <c r="CM3650" s="151"/>
      <c r="CO3650" s="151"/>
      <c r="CT3650" s="151"/>
      <c r="CY3650" s="151"/>
    </row>
    <row r="3651" spans="1:103" x14ac:dyDescent="0.2">
      <c r="A3651" s="60"/>
      <c r="B3651" s="60"/>
      <c r="C3651" s="60"/>
      <c r="D3651" s="60"/>
      <c r="E3651" s="60"/>
      <c r="F3651" s="60"/>
      <c r="G3651" s="60"/>
      <c r="H3651" s="60"/>
      <c r="I3651" s="60"/>
      <c r="J3651" s="60"/>
      <c r="K3651" s="60"/>
      <c r="L3651" s="60"/>
      <c r="M3651" s="60"/>
      <c r="N3651" s="60"/>
      <c r="O3651" s="60"/>
      <c r="P3651" s="60"/>
      <c r="Q3651" s="60"/>
      <c r="R3651" s="334">
        <v>11716</v>
      </c>
      <c r="S3651" s="319" t="s">
        <v>355</v>
      </c>
      <c r="BE3651" s="60"/>
      <c r="BR3651" s="60"/>
      <c r="BX3651" s="151"/>
      <c r="CB3651" s="151"/>
      <c r="CM3651" s="151"/>
      <c r="CO3651" s="151"/>
      <c r="CT3651" s="151"/>
      <c r="CY3651" s="151"/>
    </row>
    <row r="3652" spans="1:103" x14ac:dyDescent="0.2">
      <c r="A3652" s="60"/>
      <c r="B3652" s="60"/>
      <c r="C3652" s="60"/>
      <c r="D3652" s="60"/>
      <c r="E3652" s="60"/>
      <c r="F3652" s="60"/>
      <c r="G3652" s="60"/>
      <c r="H3652" s="60"/>
      <c r="I3652" s="60"/>
      <c r="J3652" s="60"/>
      <c r="K3652" s="60"/>
      <c r="L3652" s="60"/>
      <c r="M3652" s="60"/>
      <c r="N3652" s="60"/>
      <c r="O3652" s="60"/>
      <c r="P3652" s="60"/>
      <c r="Q3652" s="60"/>
      <c r="R3652" s="334">
        <v>11717</v>
      </c>
      <c r="S3652" s="319" t="s">
        <v>355</v>
      </c>
      <c r="BE3652" s="60"/>
      <c r="BR3652" s="60"/>
      <c r="BX3652" s="151"/>
      <c r="CB3652" s="151"/>
      <c r="CM3652" s="151"/>
      <c r="CO3652" s="151"/>
      <c r="CT3652" s="151"/>
      <c r="CY3652" s="151"/>
    </row>
    <row r="3653" spans="1:103" x14ac:dyDescent="0.2">
      <c r="A3653" s="60"/>
      <c r="B3653" s="60"/>
      <c r="C3653" s="60"/>
      <c r="D3653" s="60"/>
      <c r="E3653" s="60"/>
      <c r="F3653" s="60"/>
      <c r="G3653" s="60"/>
      <c r="H3653" s="60"/>
      <c r="I3653" s="60"/>
      <c r="J3653" s="60"/>
      <c r="K3653" s="60"/>
      <c r="L3653" s="60"/>
      <c r="M3653" s="60"/>
      <c r="N3653" s="60"/>
      <c r="O3653" s="60"/>
      <c r="P3653" s="60"/>
      <c r="Q3653" s="60"/>
      <c r="R3653" s="334">
        <v>11718</v>
      </c>
      <c r="S3653" s="319" t="s">
        <v>355</v>
      </c>
      <c r="BE3653" s="60"/>
      <c r="BR3653" s="60"/>
      <c r="BX3653" s="151"/>
      <c r="CB3653" s="151"/>
      <c r="CM3653" s="151"/>
      <c r="CO3653" s="151"/>
      <c r="CT3653" s="151"/>
      <c r="CY3653" s="151"/>
    </row>
    <row r="3654" spans="1:103" x14ac:dyDescent="0.2">
      <c r="A3654" s="60"/>
      <c r="B3654" s="60"/>
      <c r="C3654" s="60"/>
      <c r="D3654" s="60"/>
      <c r="E3654" s="60"/>
      <c r="F3654" s="60"/>
      <c r="G3654" s="60"/>
      <c r="H3654" s="60"/>
      <c r="I3654" s="60"/>
      <c r="J3654" s="60"/>
      <c r="K3654" s="60"/>
      <c r="L3654" s="60"/>
      <c r="M3654" s="60"/>
      <c r="N3654" s="60"/>
      <c r="O3654" s="60"/>
      <c r="P3654" s="60"/>
      <c r="Q3654" s="60"/>
      <c r="R3654" s="334">
        <v>11719</v>
      </c>
      <c r="S3654" s="319" t="s">
        <v>355</v>
      </c>
      <c r="BE3654" s="60"/>
      <c r="BR3654" s="60"/>
      <c r="BX3654" s="151"/>
      <c r="CB3654" s="151"/>
      <c r="CM3654" s="151"/>
      <c r="CO3654" s="151"/>
      <c r="CT3654" s="151"/>
      <c r="CY3654" s="151"/>
    </row>
    <row r="3655" spans="1:103" x14ac:dyDescent="0.2">
      <c r="A3655" s="60"/>
      <c r="B3655" s="60"/>
      <c r="C3655" s="60"/>
      <c r="D3655" s="60"/>
      <c r="E3655" s="60"/>
      <c r="F3655" s="60"/>
      <c r="G3655" s="60"/>
      <c r="H3655" s="60"/>
      <c r="I3655" s="60"/>
      <c r="J3655" s="60"/>
      <c r="K3655" s="60"/>
      <c r="L3655" s="60"/>
      <c r="M3655" s="60"/>
      <c r="N3655" s="60"/>
      <c r="O3655" s="60"/>
      <c r="P3655" s="60"/>
      <c r="Q3655" s="60"/>
      <c r="R3655" s="334">
        <v>11720</v>
      </c>
      <c r="S3655" s="319" t="s">
        <v>355</v>
      </c>
      <c r="BE3655" s="60"/>
      <c r="BR3655" s="60"/>
      <c r="BX3655" s="151"/>
      <c r="CB3655" s="151"/>
      <c r="CM3655" s="151"/>
      <c r="CO3655" s="151"/>
      <c r="CT3655" s="151"/>
      <c r="CY3655" s="151"/>
    </row>
    <row r="3656" spans="1:103" x14ac:dyDescent="0.2">
      <c r="A3656" s="60"/>
      <c r="B3656" s="60"/>
      <c r="C3656" s="60"/>
      <c r="D3656" s="60"/>
      <c r="E3656" s="60"/>
      <c r="F3656" s="60"/>
      <c r="G3656" s="60"/>
      <c r="H3656" s="60"/>
      <c r="I3656" s="60"/>
      <c r="J3656" s="60"/>
      <c r="K3656" s="60"/>
      <c r="L3656" s="60"/>
      <c r="M3656" s="60"/>
      <c r="N3656" s="60"/>
      <c r="O3656" s="60"/>
      <c r="P3656" s="60"/>
      <c r="Q3656" s="60"/>
      <c r="R3656" s="334">
        <v>11721</v>
      </c>
      <c r="S3656" s="319" t="s">
        <v>355</v>
      </c>
      <c r="BE3656" s="60"/>
      <c r="BR3656" s="60"/>
      <c r="BX3656" s="151"/>
      <c r="CB3656" s="151"/>
      <c r="CM3656" s="151"/>
      <c r="CO3656" s="151"/>
      <c r="CT3656" s="151"/>
      <c r="CY3656" s="151"/>
    </row>
    <row r="3657" spans="1:103" x14ac:dyDescent="0.2">
      <c r="A3657" s="60"/>
      <c r="B3657" s="60"/>
      <c r="C3657" s="60"/>
      <c r="D3657" s="60"/>
      <c r="E3657" s="60"/>
      <c r="F3657" s="60"/>
      <c r="G3657" s="60"/>
      <c r="H3657" s="60"/>
      <c r="I3657" s="60"/>
      <c r="J3657" s="60"/>
      <c r="K3657" s="60"/>
      <c r="L3657" s="60"/>
      <c r="M3657" s="60"/>
      <c r="N3657" s="60"/>
      <c r="O3657" s="60"/>
      <c r="P3657" s="60"/>
      <c r="Q3657" s="60"/>
      <c r="R3657" s="334">
        <v>11722</v>
      </c>
      <c r="S3657" s="319" t="s">
        <v>355</v>
      </c>
      <c r="BE3657" s="60"/>
      <c r="BR3657" s="60"/>
      <c r="BX3657" s="151"/>
      <c r="CB3657" s="151"/>
      <c r="CM3657" s="151"/>
      <c r="CO3657" s="151"/>
      <c r="CT3657" s="151"/>
      <c r="CY3657" s="151"/>
    </row>
    <row r="3658" spans="1:103" x14ac:dyDescent="0.2">
      <c r="A3658" s="60"/>
      <c r="B3658" s="60"/>
      <c r="C3658" s="60"/>
      <c r="D3658" s="60"/>
      <c r="E3658" s="60"/>
      <c r="F3658" s="60"/>
      <c r="G3658" s="60"/>
      <c r="H3658" s="60"/>
      <c r="I3658" s="60"/>
      <c r="J3658" s="60"/>
      <c r="K3658" s="60"/>
      <c r="L3658" s="60"/>
      <c r="M3658" s="60"/>
      <c r="N3658" s="60"/>
      <c r="O3658" s="60"/>
      <c r="P3658" s="60"/>
      <c r="Q3658" s="60"/>
      <c r="R3658" s="334">
        <v>11724</v>
      </c>
      <c r="S3658" s="319" t="s">
        <v>355</v>
      </c>
      <c r="BE3658" s="60"/>
      <c r="BR3658" s="60"/>
      <c r="BX3658" s="151"/>
      <c r="CB3658" s="151"/>
      <c r="CM3658" s="151"/>
      <c r="CO3658" s="151"/>
      <c r="CT3658" s="151"/>
      <c r="CY3658" s="151"/>
    </row>
    <row r="3659" spans="1:103" x14ac:dyDescent="0.2">
      <c r="A3659" s="60"/>
      <c r="B3659" s="60"/>
      <c r="C3659" s="60"/>
      <c r="D3659" s="60"/>
      <c r="E3659" s="60"/>
      <c r="F3659" s="60"/>
      <c r="G3659" s="60"/>
      <c r="H3659" s="60"/>
      <c r="I3659" s="60"/>
      <c r="J3659" s="60"/>
      <c r="K3659" s="60"/>
      <c r="L3659" s="60"/>
      <c r="M3659" s="60"/>
      <c r="N3659" s="60"/>
      <c r="O3659" s="60"/>
      <c r="P3659" s="60"/>
      <c r="Q3659" s="60"/>
      <c r="R3659" s="334">
        <v>11725</v>
      </c>
      <c r="S3659" s="319" t="s">
        <v>355</v>
      </c>
      <c r="BE3659" s="60"/>
      <c r="BR3659" s="60"/>
      <c r="BX3659" s="151"/>
      <c r="CB3659" s="151"/>
      <c r="CM3659" s="151"/>
      <c r="CO3659" s="151"/>
      <c r="CT3659" s="151"/>
      <c r="CY3659" s="151"/>
    </row>
    <row r="3660" spans="1:103" x14ac:dyDescent="0.2">
      <c r="A3660" s="60"/>
      <c r="B3660" s="60"/>
      <c r="C3660" s="60"/>
      <c r="D3660" s="60"/>
      <c r="E3660" s="60"/>
      <c r="F3660" s="60"/>
      <c r="G3660" s="60"/>
      <c r="H3660" s="60"/>
      <c r="I3660" s="60"/>
      <c r="J3660" s="60"/>
      <c r="K3660" s="60"/>
      <c r="L3660" s="60"/>
      <c r="M3660" s="60"/>
      <c r="N3660" s="60"/>
      <c r="O3660" s="60"/>
      <c r="P3660" s="60"/>
      <c r="Q3660" s="60"/>
      <c r="R3660" s="334">
        <v>11726</v>
      </c>
      <c r="S3660" s="319" t="s">
        <v>355</v>
      </c>
      <c r="BE3660" s="60"/>
      <c r="BR3660" s="60"/>
      <c r="BX3660" s="151"/>
      <c r="CB3660" s="151"/>
      <c r="CM3660" s="151"/>
      <c r="CO3660" s="151"/>
      <c r="CT3660" s="151"/>
      <c r="CY3660" s="151"/>
    </row>
    <row r="3661" spans="1:103" x14ac:dyDescent="0.2">
      <c r="A3661" s="60"/>
      <c r="B3661" s="60"/>
      <c r="C3661" s="60"/>
      <c r="D3661" s="60"/>
      <c r="E3661" s="60"/>
      <c r="F3661" s="60"/>
      <c r="G3661" s="60"/>
      <c r="H3661" s="60"/>
      <c r="I3661" s="60"/>
      <c r="J3661" s="60"/>
      <c r="K3661" s="60"/>
      <c r="L3661" s="60"/>
      <c r="M3661" s="60"/>
      <c r="N3661" s="60"/>
      <c r="O3661" s="60"/>
      <c r="P3661" s="60"/>
      <c r="Q3661" s="60"/>
      <c r="R3661" s="334">
        <v>11727</v>
      </c>
      <c r="S3661" s="319" t="s">
        <v>355</v>
      </c>
      <c r="BE3661" s="60"/>
      <c r="BR3661" s="60"/>
      <c r="BX3661" s="151"/>
      <c r="CB3661" s="151"/>
      <c r="CM3661" s="151"/>
      <c r="CO3661" s="151"/>
      <c r="CT3661" s="151"/>
      <c r="CY3661" s="151"/>
    </row>
    <row r="3662" spans="1:103" x14ac:dyDescent="0.2">
      <c r="A3662" s="60"/>
      <c r="B3662" s="60"/>
      <c r="C3662" s="60"/>
      <c r="D3662" s="60"/>
      <c r="E3662" s="60"/>
      <c r="F3662" s="60"/>
      <c r="G3662" s="60"/>
      <c r="H3662" s="60"/>
      <c r="I3662" s="60"/>
      <c r="J3662" s="60"/>
      <c r="K3662" s="60"/>
      <c r="L3662" s="60"/>
      <c r="M3662" s="60"/>
      <c r="N3662" s="60"/>
      <c r="O3662" s="60"/>
      <c r="P3662" s="60"/>
      <c r="Q3662" s="60"/>
      <c r="R3662" s="334">
        <v>11729</v>
      </c>
      <c r="S3662" s="319" t="s">
        <v>355</v>
      </c>
      <c r="BE3662" s="60"/>
      <c r="BR3662" s="60"/>
      <c r="BX3662" s="151"/>
      <c r="CB3662" s="151"/>
      <c r="CM3662" s="151"/>
      <c r="CO3662" s="151"/>
      <c r="CT3662" s="151"/>
      <c r="CY3662" s="151"/>
    </row>
    <row r="3663" spans="1:103" x14ac:dyDescent="0.2">
      <c r="A3663" s="60"/>
      <c r="B3663" s="60"/>
      <c r="C3663" s="60"/>
      <c r="D3663" s="60"/>
      <c r="E3663" s="60"/>
      <c r="F3663" s="60"/>
      <c r="G3663" s="60"/>
      <c r="H3663" s="60"/>
      <c r="I3663" s="60"/>
      <c r="J3663" s="60"/>
      <c r="K3663" s="60"/>
      <c r="L3663" s="60"/>
      <c r="M3663" s="60"/>
      <c r="N3663" s="60"/>
      <c r="O3663" s="60"/>
      <c r="P3663" s="60"/>
      <c r="Q3663" s="60"/>
      <c r="R3663" s="334">
        <v>11730</v>
      </c>
      <c r="S3663" s="319" t="s">
        <v>355</v>
      </c>
      <c r="BE3663" s="60"/>
      <c r="BR3663" s="60"/>
      <c r="BX3663" s="151"/>
      <c r="CB3663" s="151"/>
      <c r="CM3663" s="151"/>
      <c r="CO3663" s="151"/>
      <c r="CT3663" s="151"/>
      <c r="CY3663" s="151"/>
    </row>
    <row r="3664" spans="1:103" x14ac:dyDescent="0.2">
      <c r="A3664" s="60"/>
      <c r="B3664" s="60"/>
      <c r="C3664" s="60"/>
      <c r="D3664" s="60"/>
      <c r="E3664" s="60"/>
      <c r="F3664" s="60"/>
      <c r="G3664" s="60"/>
      <c r="H3664" s="60"/>
      <c r="I3664" s="60"/>
      <c r="J3664" s="60"/>
      <c r="K3664" s="60"/>
      <c r="L3664" s="60"/>
      <c r="M3664" s="60"/>
      <c r="N3664" s="60"/>
      <c r="O3664" s="60"/>
      <c r="P3664" s="60"/>
      <c r="Q3664" s="60"/>
      <c r="R3664" s="334">
        <v>11731</v>
      </c>
      <c r="S3664" s="319" t="s">
        <v>355</v>
      </c>
      <c r="BE3664" s="60"/>
      <c r="BR3664" s="60"/>
      <c r="BX3664" s="151"/>
      <c r="CB3664" s="151"/>
      <c r="CM3664" s="151"/>
      <c r="CO3664" s="151"/>
      <c r="CT3664" s="151"/>
      <c r="CY3664" s="151"/>
    </row>
    <row r="3665" spans="1:103" x14ac:dyDescent="0.2">
      <c r="A3665" s="60"/>
      <c r="B3665" s="60"/>
      <c r="C3665" s="60"/>
      <c r="D3665" s="60"/>
      <c r="E3665" s="60"/>
      <c r="F3665" s="60"/>
      <c r="G3665" s="60"/>
      <c r="H3665" s="60"/>
      <c r="I3665" s="60"/>
      <c r="J3665" s="60"/>
      <c r="K3665" s="60"/>
      <c r="L3665" s="60"/>
      <c r="M3665" s="60"/>
      <c r="N3665" s="60"/>
      <c r="O3665" s="60"/>
      <c r="P3665" s="60"/>
      <c r="Q3665" s="60"/>
      <c r="R3665" s="334">
        <v>11732</v>
      </c>
      <c r="S3665" s="319" t="s">
        <v>355</v>
      </c>
      <c r="BE3665" s="60"/>
      <c r="BR3665" s="60"/>
      <c r="BX3665" s="151"/>
      <c r="CB3665" s="151"/>
      <c r="CM3665" s="151"/>
      <c r="CO3665" s="151"/>
      <c r="CT3665" s="151"/>
      <c r="CY3665" s="151"/>
    </row>
    <row r="3666" spans="1:103" x14ac:dyDescent="0.2">
      <c r="A3666" s="60"/>
      <c r="B3666" s="60"/>
      <c r="C3666" s="60"/>
      <c r="D3666" s="60"/>
      <c r="E3666" s="60"/>
      <c r="F3666" s="60"/>
      <c r="G3666" s="60"/>
      <c r="H3666" s="60"/>
      <c r="I3666" s="60"/>
      <c r="J3666" s="60"/>
      <c r="K3666" s="60"/>
      <c r="L3666" s="60"/>
      <c r="M3666" s="60"/>
      <c r="N3666" s="60"/>
      <c r="O3666" s="60"/>
      <c r="P3666" s="60"/>
      <c r="Q3666" s="60"/>
      <c r="R3666" s="334">
        <v>11733</v>
      </c>
      <c r="S3666" s="319" t="s">
        <v>355</v>
      </c>
      <c r="BE3666" s="60"/>
      <c r="BR3666" s="60"/>
      <c r="BX3666" s="151"/>
      <c r="CB3666" s="151"/>
      <c r="CM3666" s="151"/>
      <c r="CO3666" s="151"/>
      <c r="CT3666" s="151"/>
      <c r="CY3666" s="151"/>
    </row>
    <row r="3667" spans="1:103" x14ac:dyDescent="0.2">
      <c r="A3667" s="60"/>
      <c r="B3667" s="60"/>
      <c r="C3667" s="60"/>
      <c r="D3667" s="60"/>
      <c r="E3667" s="60"/>
      <c r="F3667" s="60"/>
      <c r="G3667" s="60"/>
      <c r="H3667" s="60"/>
      <c r="I3667" s="60"/>
      <c r="J3667" s="60"/>
      <c r="K3667" s="60"/>
      <c r="L3667" s="60"/>
      <c r="M3667" s="60"/>
      <c r="N3667" s="60"/>
      <c r="O3667" s="60"/>
      <c r="P3667" s="60"/>
      <c r="Q3667" s="60"/>
      <c r="R3667" s="334">
        <v>11735</v>
      </c>
      <c r="S3667" s="319" t="s">
        <v>355</v>
      </c>
      <c r="BE3667" s="60"/>
      <c r="BR3667" s="60"/>
      <c r="BX3667" s="151"/>
      <c r="CB3667" s="151"/>
      <c r="CM3667" s="151"/>
      <c r="CO3667" s="151"/>
      <c r="CT3667" s="151"/>
      <c r="CY3667" s="151"/>
    </row>
    <row r="3668" spans="1:103" x14ac:dyDescent="0.2">
      <c r="A3668" s="60"/>
      <c r="B3668" s="60"/>
      <c r="C3668" s="60"/>
      <c r="D3668" s="60"/>
      <c r="E3668" s="60"/>
      <c r="F3668" s="60"/>
      <c r="G3668" s="60"/>
      <c r="H3668" s="60"/>
      <c r="I3668" s="60"/>
      <c r="J3668" s="60"/>
      <c r="K3668" s="60"/>
      <c r="L3668" s="60"/>
      <c r="M3668" s="60"/>
      <c r="N3668" s="60"/>
      <c r="O3668" s="60"/>
      <c r="P3668" s="60"/>
      <c r="Q3668" s="60"/>
      <c r="R3668" s="334">
        <v>11736</v>
      </c>
      <c r="S3668" s="319" t="s">
        <v>355</v>
      </c>
      <c r="BE3668" s="60"/>
      <c r="BR3668" s="60"/>
      <c r="BX3668" s="151"/>
      <c r="CB3668" s="151"/>
      <c r="CM3668" s="151"/>
      <c r="CO3668" s="151"/>
      <c r="CT3668" s="151"/>
      <c r="CY3668" s="151"/>
    </row>
    <row r="3669" spans="1:103" x14ac:dyDescent="0.2">
      <c r="A3669" s="60"/>
      <c r="B3669" s="60"/>
      <c r="C3669" s="60"/>
      <c r="D3669" s="60"/>
      <c r="E3669" s="60"/>
      <c r="F3669" s="60"/>
      <c r="G3669" s="60"/>
      <c r="H3669" s="60"/>
      <c r="I3669" s="60"/>
      <c r="J3669" s="60"/>
      <c r="K3669" s="60"/>
      <c r="L3669" s="60"/>
      <c r="M3669" s="60"/>
      <c r="N3669" s="60"/>
      <c r="O3669" s="60"/>
      <c r="P3669" s="60"/>
      <c r="Q3669" s="60"/>
      <c r="R3669" s="334">
        <v>11737</v>
      </c>
      <c r="S3669" s="319" t="s">
        <v>355</v>
      </c>
      <c r="BE3669" s="60"/>
      <c r="BR3669" s="60"/>
      <c r="BX3669" s="151"/>
      <c r="CB3669" s="151"/>
      <c r="CM3669" s="151"/>
      <c r="CO3669" s="151"/>
      <c r="CT3669" s="151"/>
      <c r="CY3669" s="151"/>
    </row>
    <row r="3670" spans="1:103" x14ac:dyDescent="0.2">
      <c r="A3670" s="60"/>
      <c r="B3670" s="60"/>
      <c r="C3670" s="60"/>
      <c r="D3670" s="60"/>
      <c r="E3670" s="60"/>
      <c r="F3670" s="60"/>
      <c r="G3670" s="60"/>
      <c r="H3670" s="60"/>
      <c r="I3670" s="60"/>
      <c r="J3670" s="60"/>
      <c r="K3670" s="60"/>
      <c r="L3670" s="60"/>
      <c r="M3670" s="60"/>
      <c r="N3670" s="60"/>
      <c r="O3670" s="60"/>
      <c r="P3670" s="60"/>
      <c r="Q3670" s="60"/>
      <c r="R3670" s="334">
        <v>11738</v>
      </c>
      <c r="S3670" s="319" t="s">
        <v>355</v>
      </c>
      <c r="BE3670" s="60"/>
      <c r="BR3670" s="60"/>
      <c r="BX3670" s="151"/>
      <c r="CB3670" s="151"/>
      <c r="CM3670" s="151"/>
      <c r="CO3670" s="151"/>
      <c r="CT3670" s="151"/>
      <c r="CY3670" s="151"/>
    </row>
    <row r="3671" spans="1:103" x14ac:dyDescent="0.2">
      <c r="A3671" s="60"/>
      <c r="B3671" s="60"/>
      <c r="C3671" s="60"/>
      <c r="D3671" s="60"/>
      <c r="E3671" s="60"/>
      <c r="F3671" s="60"/>
      <c r="G3671" s="60"/>
      <c r="H3671" s="60"/>
      <c r="I3671" s="60"/>
      <c r="J3671" s="60"/>
      <c r="K3671" s="60"/>
      <c r="L3671" s="60"/>
      <c r="M3671" s="60"/>
      <c r="N3671" s="60"/>
      <c r="O3671" s="60"/>
      <c r="P3671" s="60"/>
      <c r="Q3671" s="60"/>
      <c r="R3671" s="334">
        <v>11739</v>
      </c>
      <c r="S3671" s="319" t="s">
        <v>355</v>
      </c>
      <c r="BE3671" s="60"/>
      <c r="BR3671" s="60"/>
      <c r="BX3671" s="151"/>
      <c r="CB3671" s="151"/>
      <c r="CM3671" s="151"/>
      <c r="CO3671" s="151"/>
      <c r="CT3671" s="151"/>
      <c r="CY3671" s="151"/>
    </row>
    <row r="3672" spans="1:103" x14ac:dyDescent="0.2">
      <c r="A3672" s="60"/>
      <c r="B3672" s="60"/>
      <c r="C3672" s="60"/>
      <c r="D3672" s="60"/>
      <c r="E3672" s="60"/>
      <c r="F3672" s="60"/>
      <c r="G3672" s="60"/>
      <c r="H3672" s="60"/>
      <c r="I3672" s="60"/>
      <c r="J3672" s="60"/>
      <c r="K3672" s="60"/>
      <c r="L3672" s="60"/>
      <c r="M3672" s="60"/>
      <c r="N3672" s="60"/>
      <c r="O3672" s="60"/>
      <c r="P3672" s="60"/>
      <c r="Q3672" s="60"/>
      <c r="R3672" s="334">
        <v>11740</v>
      </c>
      <c r="S3672" s="319" t="s">
        <v>355</v>
      </c>
      <c r="BE3672" s="60"/>
      <c r="BR3672" s="60"/>
      <c r="BX3672" s="151"/>
      <c r="CB3672" s="151"/>
      <c r="CM3672" s="151"/>
      <c r="CO3672" s="151"/>
      <c r="CT3672" s="151"/>
      <c r="CY3672" s="151"/>
    </row>
    <row r="3673" spans="1:103" x14ac:dyDescent="0.2">
      <c r="A3673" s="60"/>
      <c r="B3673" s="60"/>
      <c r="C3673" s="60"/>
      <c r="D3673" s="60"/>
      <c r="E3673" s="60"/>
      <c r="F3673" s="60"/>
      <c r="G3673" s="60"/>
      <c r="H3673" s="60"/>
      <c r="I3673" s="60"/>
      <c r="J3673" s="60"/>
      <c r="K3673" s="60"/>
      <c r="L3673" s="60"/>
      <c r="M3673" s="60"/>
      <c r="N3673" s="60"/>
      <c r="O3673" s="60"/>
      <c r="P3673" s="60"/>
      <c r="Q3673" s="60"/>
      <c r="R3673" s="334">
        <v>11741</v>
      </c>
      <c r="S3673" s="319" t="s">
        <v>355</v>
      </c>
      <c r="BE3673" s="60"/>
      <c r="BR3673" s="60"/>
      <c r="BX3673" s="151"/>
      <c r="CB3673" s="151"/>
      <c r="CM3673" s="151"/>
      <c r="CO3673" s="151"/>
      <c r="CT3673" s="151"/>
      <c r="CY3673" s="151"/>
    </row>
    <row r="3674" spans="1:103" x14ac:dyDescent="0.2">
      <c r="A3674" s="60"/>
      <c r="B3674" s="60"/>
      <c r="C3674" s="60"/>
      <c r="D3674" s="60"/>
      <c r="E3674" s="60"/>
      <c r="F3674" s="60"/>
      <c r="G3674" s="60"/>
      <c r="H3674" s="60"/>
      <c r="I3674" s="60"/>
      <c r="J3674" s="60"/>
      <c r="K3674" s="60"/>
      <c r="L3674" s="60"/>
      <c r="M3674" s="60"/>
      <c r="N3674" s="60"/>
      <c r="O3674" s="60"/>
      <c r="P3674" s="60"/>
      <c r="Q3674" s="60"/>
      <c r="R3674" s="334">
        <v>11742</v>
      </c>
      <c r="S3674" s="319" t="s">
        <v>355</v>
      </c>
      <c r="BE3674" s="60"/>
      <c r="BR3674" s="60"/>
      <c r="BX3674" s="151"/>
      <c r="CB3674" s="151"/>
      <c r="CM3674" s="151"/>
      <c r="CO3674" s="151"/>
      <c r="CT3674" s="151"/>
      <c r="CY3674" s="151"/>
    </row>
    <row r="3675" spans="1:103" x14ac:dyDescent="0.2">
      <c r="A3675" s="60"/>
      <c r="B3675" s="60"/>
      <c r="C3675" s="60"/>
      <c r="D3675" s="60"/>
      <c r="E3675" s="60"/>
      <c r="F3675" s="60"/>
      <c r="G3675" s="60"/>
      <c r="H3675" s="60"/>
      <c r="I3675" s="60"/>
      <c r="J3675" s="60"/>
      <c r="K3675" s="60"/>
      <c r="L3675" s="60"/>
      <c r="M3675" s="60"/>
      <c r="N3675" s="60"/>
      <c r="O3675" s="60"/>
      <c r="P3675" s="60"/>
      <c r="Q3675" s="60"/>
      <c r="R3675" s="334">
        <v>11743</v>
      </c>
      <c r="S3675" s="319" t="s">
        <v>355</v>
      </c>
      <c r="BE3675" s="60"/>
      <c r="BR3675" s="60"/>
      <c r="BX3675" s="151"/>
      <c r="CB3675" s="151"/>
      <c r="CM3675" s="151"/>
      <c r="CO3675" s="151"/>
      <c r="CT3675" s="151"/>
      <c r="CY3675" s="151"/>
    </row>
    <row r="3676" spans="1:103" x14ac:dyDescent="0.2">
      <c r="A3676" s="60"/>
      <c r="B3676" s="60"/>
      <c r="C3676" s="60"/>
      <c r="D3676" s="60"/>
      <c r="E3676" s="60"/>
      <c r="F3676" s="60"/>
      <c r="G3676" s="60"/>
      <c r="H3676" s="60"/>
      <c r="I3676" s="60"/>
      <c r="J3676" s="60"/>
      <c r="K3676" s="60"/>
      <c r="L3676" s="60"/>
      <c r="M3676" s="60"/>
      <c r="N3676" s="60"/>
      <c r="O3676" s="60"/>
      <c r="P3676" s="60"/>
      <c r="Q3676" s="60"/>
      <c r="R3676" s="334">
        <v>11746</v>
      </c>
      <c r="S3676" s="319" t="s">
        <v>355</v>
      </c>
      <c r="BE3676" s="60"/>
      <c r="BR3676" s="60"/>
      <c r="BX3676" s="151"/>
      <c r="CB3676" s="151"/>
      <c r="CM3676" s="151"/>
      <c r="CO3676" s="151"/>
      <c r="CT3676" s="151"/>
      <c r="CY3676" s="151"/>
    </row>
    <row r="3677" spans="1:103" x14ac:dyDescent="0.2">
      <c r="A3677" s="60"/>
      <c r="B3677" s="60"/>
      <c r="C3677" s="60"/>
      <c r="D3677" s="60"/>
      <c r="E3677" s="60"/>
      <c r="F3677" s="60"/>
      <c r="G3677" s="60"/>
      <c r="H3677" s="60"/>
      <c r="I3677" s="60"/>
      <c r="J3677" s="60"/>
      <c r="K3677" s="60"/>
      <c r="L3677" s="60"/>
      <c r="M3677" s="60"/>
      <c r="N3677" s="60"/>
      <c r="O3677" s="60"/>
      <c r="P3677" s="60"/>
      <c r="Q3677" s="60"/>
      <c r="R3677" s="334">
        <v>11747</v>
      </c>
      <c r="S3677" s="319" t="s">
        <v>355</v>
      </c>
      <c r="BE3677" s="60"/>
      <c r="BR3677" s="60"/>
      <c r="BX3677" s="151"/>
      <c r="CB3677" s="151"/>
      <c r="CM3677" s="151"/>
      <c r="CO3677" s="151"/>
      <c r="CT3677" s="151"/>
      <c r="CY3677" s="151"/>
    </row>
    <row r="3678" spans="1:103" x14ac:dyDescent="0.2">
      <c r="A3678" s="60"/>
      <c r="B3678" s="60"/>
      <c r="C3678" s="60"/>
      <c r="D3678" s="60"/>
      <c r="E3678" s="60"/>
      <c r="F3678" s="60"/>
      <c r="G3678" s="60"/>
      <c r="H3678" s="60"/>
      <c r="I3678" s="60"/>
      <c r="J3678" s="60"/>
      <c r="K3678" s="60"/>
      <c r="L3678" s="60"/>
      <c r="M3678" s="60"/>
      <c r="N3678" s="60"/>
      <c r="O3678" s="60"/>
      <c r="P3678" s="60"/>
      <c r="Q3678" s="60"/>
      <c r="R3678" s="334">
        <v>11749</v>
      </c>
      <c r="S3678" s="319" t="s">
        <v>355</v>
      </c>
      <c r="BE3678" s="60"/>
      <c r="BR3678" s="60"/>
      <c r="BX3678" s="151"/>
      <c r="CB3678" s="151"/>
      <c r="CM3678" s="151"/>
      <c r="CO3678" s="151"/>
      <c r="CT3678" s="151"/>
      <c r="CY3678" s="151"/>
    </row>
    <row r="3679" spans="1:103" x14ac:dyDescent="0.2">
      <c r="A3679" s="60"/>
      <c r="B3679" s="60"/>
      <c r="C3679" s="60"/>
      <c r="D3679" s="60"/>
      <c r="E3679" s="60"/>
      <c r="F3679" s="60"/>
      <c r="G3679" s="60"/>
      <c r="H3679" s="60"/>
      <c r="I3679" s="60"/>
      <c r="J3679" s="60"/>
      <c r="K3679" s="60"/>
      <c r="L3679" s="60"/>
      <c r="M3679" s="60"/>
      <c r="N3679" s="60"/>
      <c r="O3679" s="60"/>
      <c r="P3679" s="60"/>
      <c r="Q3679" s="60"/>
      <c r="R3679" s="334">
        <v>11751</v>
      </c>
      <c r="S3679" s="319" t="s">
        <v>355</v>
      </c>
      <c r="BE3679" s="60"/>
      <c r="BR3679" s="60"/>
      <c r="BX3679" s="151"/>
      <c r="CB3679" s="151"/>
      <c r="CM3679" s="151"/>
      <c r="CO3679" s="151"/>
      <c r="CT3679" s="151"/>
      <c r="CY3679" s="151"/>
    </row>
    <row r="3680" spans="1:103" x14ac:dyDescent="0.2">
      <c r="A3680" s="60"/>
      <c r="B3680" s="60"/>
      <c r="C3680" s="60"/>
      <c r="D3680" s="60"/>
      <c r="E3680" s="60"/>
      <c r="F3680" s="60"/>
      <c r="G3680" s="60"/>
      <c r="H3680" s="60"/>
      <c r="I3680" s="60"/>
      <c r="J3680" s="60"/>
      <c r="K3680" s="60"/>
      <c r="L3680" s="60"/>
      <c r="M3680" s="60"/>
      <c r="N3680" s="60"/>
      <c r="O3680" s="60"/>
      <c r="P3680" s="60"/>
      <c r="Q3680" s="60"/>
      <c r="R3680" s="334">
        <v>11752</v>
      </c>
      <c r="S3680" s="319" t="s">
        <v>355</v>
      </c>
      <c r="BE3680" s="60"/>
      <c r="BR3680" s="60"/>
      <c r="BX3680" s="151"/>
      <c r="CB3680" s="151"/>
      <c r="CM3680" s="151"/>
      <c r="CO3680" s="151"/>
      <c r="CT3680" s="151"/>
      <c r="CY3680" s="151"/>
    </row>
    <row r="3681" spans="1:103" x14ac:dyDescent="0.2">
      <c r="A3681" s="60"/>
      <c r="B3681" s="60"/>
      <c r="C3681" s="60"/>
      <c r="D3681" s="60"/>
      <c r="E3681" s="60"/>
      <c r="F3681" s="60"/>
      <c r="G3681" s="60"/>
      <c r="H3681" s="60"/>
      <c r="I3681" s="60"/>
      <c r="J3681" s="60"/>
      <c r="K3681" s="60"/>
      <c r="L3681" s="60"/>
      <c r="M3681" s="60"/>
      <c r="N3681" s="60"/>
      <c r="O3681" s="60"/>
      <c r="P3681" s="60"/>
      <c r="Q3681" s="60"/>
      <c r="R3681" s="334">
        <v>11753</v>
      </c>
      <c r="S3681" s="319" t="s">
        <v>355</v>
      </c>
      <c r="BE3681" s="60"/>
      <c r="BR3681" s="60"/>
      <c r="BX3681" s="151"/>
      <c r="CB3681" s="151"/>
      <c r="CM3681" s="151"/>
      <c r="CO3681" s="151"/>
      <c r="CT3681" s="151"/>
      <c r="CY3681" s="151"/>
    </row>
    <row r="3682" spans="1:103" x14ac:dyDescent="0.2">
      <c r="A3682" s="60"/>
      <c r="B3682" s="60"/>
      <c r="C3682" s="60"/>
      <c r="D3682" s="60"/>
      <c r="E3682" s="60"/>
      <c r="F3682" s="60"/>
      <c r="G3682" s="60"/>
      <c r="H3682" s="60"/>
      <c r="I3682" s="60"/>
      <c r="J3682" s="60"/>
      <c r="K3682" s="60"/>
      <c r="L3682" s="60"/>
      <c r="M3682" s="60"/>
      <c r="N3682" s="60"/>
      <c r="O3682" s="60"/>
      <c r="P3682" s="60"/>
      <c r="Q3682" s="60"/>
      <c r="R3682" s="334">
        <v>11754</v>
      </c>
      <c r="S3682" s="319" t="s">
        <v>355</v>
      </c>
      <c r="BE3682" s="60"/>
      <c r="BR3682" s="60"/>
      <c r="BX3682" s="151"/>
      <c r="CB3682" s="151"/>
      <c r="CM3682" s="151"/>
      <c r="CO3682" s="151"/>
      <c r="CT3682" s="151"/>
      <c r="CY3682" s="151"/>
    </row>
    <row r="3683" spans="1:103" x14ac:dyDescent="0.2">
      <c r="A3683" s="60"/>
      <c r="B3683" s="60"/>
      <c r="C3683" s="60"/>
      <c r="D3683" s="60"/>
      <c r="E3683" s="60"/>
      <c r="F3683" s="60"/>
      <c r="G3683" s="60"/>
      <c r="H3683" s="60"/>
      <c r="I3683" s="60"/>
      <c r="J3683" s="60"/>
      <c r="K3683" s="60"/>
      <c r="L3683" s="60"/>
      <c r="M3683" s="60"/>
      <c r="N3683" s="60"/>
      <c r="O3683" s="60"/>
      <c r="P3683" s="60"/>
      <c r="Q3683" s="60"/>
      <c r="R3683" s="334">
        <v>11755</v>
      </c>
      <c r="S3683" s="319" t="s">
        <v>355</v>
      </c>
      <c r="BE3683" s="60"/>
      <c r="BR3683" s="60"/>
      <c r="BX3683" s="151"/>
      <c r="CB3683" s="151"/>
      <c r="CM3683" s="151"/>
      <c r="CO3683" s="151"/>
      <c r="CT3683" s="151"/>
      <c r="CY3683" s="151"/>
    </row>
    <row r="3684" spans="1:103" x14ac:dyDescent="0.2">
      <c r="A3684" s="60"/>
      <c r="B3684" s="60"/>
      <c r="C3684" s="60"/>
      <c r="D3684" s="60"/>
      <c r="E3684" s="60"/>
      <c r="F3684" s="60"/>
      <c r="G3684" s="60"/>
      <c r="H3684" s="60"/>
      <c r="I3684" s="60"/>
      <c r="J3684" s="60"/>
      <c r="K3684" s="60"/>
      <c r="L3684" s="60"/>
      <c r="M3684" s="60"/>
      <c r="N3684" s="60"/>
      <c r="O3684" s="60"/>
      <c r="P3684" s="60"/>
      <c r="Q3684" s="60"/>
      <c r="R3684" s="334">
        <v>11756</v>
      </c>
      <c r="S3684" s="319" t="s">
        <v>355</v>
      </c>
      <c r="BE3684" s="60"/>
      <c r="BR3684" s="60"/>
      <c r="BX3684" s="151"/>
      <c r="CB3684" s="151"/>
      <c r="CM3684" s="151"/>
      <c r="CO3684" s="151"/>
      <c r="CT3684" s="151"/>
      <c r="CY3684" s="151"/>
    </row>
    <row r="3685" spans="1:103" x14ac:dyDescent="0.2">
      <c r="A3685" s="60"/>
      <c r="B3685" s="60"/>
      <c r="C3685" s="60"/>
      <c r="D3685" s="60"/>
      <c r="E3685" s="60"/>
      <c r="F3685" s="60"/>
      <c r="G3685" s="60"/>
      <c r="H3685" s="60"/>
      <c r="I3685" s="60"/>
      <c r="J3685" s="60"/>
      <c r="K3685" s="60"/>
      <c r="L3685" s="60"/>
      <c r="M3685" s="60"/>
      <c r="N3685" s="60"/>
      <c r="O3685" s="60"/>
      <c r="P3685" s="60"/>
      <c r="Q3685" s="60"/>
      <c r="R3685" s="334">
        <v>11757</v>
      </c>
      <c r="S3685" s="319" t="s">
        <v>355</v>
      </c>
      <c r="BE3685" s="60"/>
      <c r="BR3685" s="60"/>
      <c r="BX3685" s="151"/>
      <c r="CB3685" s="151"/>
      <c r="CM3685" s="151"/>
      <c r="CO3685" s="151"/>
      <c r="CT3685" s="151"/>
      <c r="CY3685" s="151"/>
    </row>
    <row r="3686" spans="1:103" x14ac:dyDescent="0.2">
      <c r="A3686" s="60"/>
      <c r="B3686" s="60"/>
      <c r="C3686" s="60"/>
      <c r="D3686" s="60"/>
      <c r="E3686" s="60"/>
      <c r="F3686" s="60"/>
      <c r="G3686" s="60"/>
      <c r="H3686" s="60"/>
      <c r="I3686" s="60"/>
      <c r="J3686" s="60"/>
      <c r="K3686" s="60"/>
      <c r="L3686" s="60"/>
      <c r="M3686" s="60"/>
      <c r="N3686" s="60"/>
      <c r="O3686" s="60"/>
      <c r="P3686" s="60"/>
      <c r="Q3686" s="60"/>
      <c r="R3686" s="334">
        <v>11758</v>
      </c>
      <c r="S3686" s="319" t="s">
        <v>355</v>
      </c>
      <c r="BE3686" s="60"/>
      <c r="BR3686" s="60"/>
      <c r="BX3686" s="151"/>
      <c r="CB3686" s="151"/>
      <c r="CM3686" s="151"/>
      <c r="CO3686" s="151"/>
      <c r="CT3686" s="151"/>
      <c r="CY3686" s="151"/>
    </row>
    <row r="3687" spans="1:103" x14ac:dyDescent="0.2">
      <c r="A3687" s="60"/>
      <c r="B3687" s="60"/>
      <c r="C3687" s="60"/>
      <c r="D3687" s="60"/>
      <c r="E3687" s="60"/>
      <c r="F3687" s="60"/>
      <c r="G3687" s="60"/>
      <c r="H3687" s="60"/>
      <c r="I3687" s="60"/>
      <c r="J3687" s="60"/>
      <c r="K3687" s="60"/>
      <c r="L3687" s="60"/>
      <c r="M3687" s="60"/>
      <c r="N3687" s="60"/>
      <c r="O3687" s="60"/>
      <c r="P3687" s="60"/>
      <c r="Q3687" s="60"/>
      <c r="R3687" s="334">
        <v>11760</v>
      </c>
      <c r="S3687" s="319" t="s">
        <v>355</v>
      </c>
      <c r="BE3687" s="60"/>
      <c r="BR3687" s="60"/>
      <c r="BX3687" s="151"/>
      <c r="CB3687" s="151"/>
      <c r="CM3687" s="151"/>
      <c r="CO3687" s="151"/>
      <c r="CT3687" s="151"/>
      <c r="CY3687" s="151"/>
    </row>
    <row r="3688" spans="1:103" x14ac:dyDescent="0.2">
      <c r="A3688" s="60"/>
      <c r="B3688" s="60"/>
      <c r="C3688" s="60"/>
      <c r="D3688" s="60"/>
      <c r="E3688" s="60"/>
      <c r="F3688" s="60"/>
      <c r="G3688" s="60"/>
      <c r="H3688" s="60"/>
      <c r="I3688" s="60"/>
      <c r="J3688" s="60"/>
      <c r="K3688" s="60"/>
      <c r="L3688" s="60"/>
      <c r="M3688" s="60"/>
      <c r="N3688" s="60"/>
      <c r="O3688" s="60"/>
      <c r="P3688" s="60"/>
      <c r="Q3688" s="60"/>
      <c r="R3688" s="334">
        <v>11762</v>
      </c>
      <c r="S3688" s="319" t="s">
        <v>355</v>
      </c>
      <c r="BE3688" s="60"/>
      <c r="BR3688" s="60"/>
      <c r="BX3688" s="151"/>
      <c r="CB3688" s="151"/>
      <c r="CM3688" s="151"/>
      <c r="CO3688" s="151"/>
      <c r="CT3688" s="151"/>
      <c r="CY3688" s="151"/>
    </row>
    <row r="3689" spans="1:103" x14ac:dyDescent="0.2">
      <c r="A3689" s="60"/>
      <c r="B3689" s="60"/>
      <c r="C3689" s="60"/>
      <c r="D3689" s="60"/>
      <c r="E3689" s="60"/>
      <c r="F3689" s="60"/>
      <c r="G3689" s="60"/>
      <c r="H3689" s="60"/>
      <c r="I3689" s="60"/>
      <c r="J3689" s="60"/>
      <c r="K3689" s="60"/>
      <c r="L3689" s="60"/>
      <c r="M3689" s="60"/>
      <c r="N3689" s="60"/>
      <c r="O3689" s="60"/>
      <c r="P3689" s="60"/>
      <c r="Q3689" s="60"/>
      <c r="R3689" s="334">
        <v>11763</v>
      </c>
      <c r="S3689" s="319" t="s">
        <v>355</v>
      </c>
      <c r="BE3689" s="60"/>
      <c r="BR3689" s="60"/>
      <c r="BX3689" s="151"/>
      <c r="CB3689" s="151"/>
      <c r="CM3689" s="151"/>
      <c r="CO3689" s="151"/>
      <c r="CT3689" s="151"/>
      <c r="CY3689" s="151"/>
    </row>
    <row r="3690" spans="1:103" x14ac:dyDescent="0.2">
      <c r="A3690" s="60"/>
      <c r="B3690" s="60"/>
      <c r="C3690" s="60"/>
      <c r="D3690" s="60"/>
      <c r="E3690" s="60"/>
      <c r="F3690" s="60"/>
      <c r="G3690" s="60"/>
      <c r="H3690" s="60"/>
      <c r="I3690" s="60"/>
      <c r="J3690" s="60"/>
      <c r="K3690" s="60"/>
      <c r="L3690" s="60"/>
      <c r="M3690" s="60"/>
      <c r="N3690" s="60"/>
      <c r="O3690" s="60"/>
      <c r="P3690" s="60"/>
      <c r="Q3690" s="60"/>
      <c r="R3690" s="334">
        <v>11764</v>
      </c>
      <c r="S3690" s="319" t="s">
        <v>355</v>
      </c>
      <c r="BE3690" s="60"/>
      <c r="BR3690" s="60"/>
      <c r="BX3690" s="151"/>
      <c r="CB3690" s="151"/>
      <c r="CM3690" s="151"/>
      <c r="CO3690" s="151"/>
      <c r="CT3690" s="151"/>
      <c r="CY3690" s="151"/>
    </row>
    <row r="3691" spans="1:103" x14ac:dyDescent="0.2">
      <c r="A3691" s="60"/>
      <c r="B3691" s="60"/>
      <c r="C3691" s="60"/>
      <c r="D3691" s="60"/>
      <c r="E3691" s="60"/>
      <c r="F3691" s="60"/>
      <c r="G3691" s="60"/>
      <c r="H3691" s="60"/>
      <c r="I3691" s="60"/>
      <c r="J3691" s="60"/>
      <c r="K3691" s="60"/>
      <c r="L3691" s="60"/>
      <c r="M3691" s="60"/>
      <c r="N3691" s="60"/>
      <c r="O3691" s="60"/>
      <c r="P3691" s="60"/>
      <c r="Q3691" s="60"/>
      <c r="R3691" s="334">
        <v>11765</v>
      </c>
      <c r="S3691" s="319" t="s">
        <v>355</v>
      </c>
      <c r="BE3691" s="60"/>
      <c r="BR3691" s="60"/>
      <c r="BX3691" s="151"/>
      <c r="CB3691" s="151"/>
      <c r="CM3691" s="151"/>
      <c r="CO3691" s="151"/>
      <c r="CT3691" s="151"/>
      <c r="CY3691" s="151"/>
    </row>
    <row r="3692" spans="1:103" x14ac:dyDescent="0.2">
      <c r="A3692" s="60"/>
      <c r="B3692" s="60"/>
      <c r="C3692" s="60"/>
      <c r="D3692" s="60"/>
      <c r="E3692" s="60"/>
      <c r="F3692" s="60"/>
      <c r="G3692" s="60"/>
      <c r="H3692" s="60"/>
      <c r="I3692" s="60"/>
      <c r="J3692" s="60"/>
      <c r="K3692" s="60"/>
      <c r="L3692" s="60"/>
      <c r="M3692" s="60"/>
      <c r="N3692" s="60"/>
      <c r="O3692" s="60"/>
      <c r="P3692" s="60"/>
      <c r="Q3692" s="60"/>
      <c r="R3692" s="334">
        <v>11766</v>
      </c>
      <c r="S3692" s="319" t="s">
        <v>355</v>
      </c>
      <c r="BE3692" s="60"/>
      <c r="BR3692" s="60"/>
      <c r="BX3692" s="151"/>
      <c r="CB3692" s="151"/>
      <c r="CM3692" s="151"/>
      <c r="CO3692" s="151"/>
      <c r="CT3692" s="151"/>
      <c r="CY3692" s="151"/>
    </row>
    <row r="3693" spans="1:103" x14ac:dyDescent="0.2">
      <c r="A3693" s="60"/>
      <c r="B3693" s="60"/>
      <c r="C3693" s="60"/>
      <c r="D3693" s="60"/>
      <c r="E3693" s="60"/>
      <c r="F3693" s="60"/>
      <c r="G3693" s="60"/>
      <c r="H3693" s="60"/>
      <c r="I3693" s="60"/>
      <c r="J3693" s="60"/>
      <c r="K3693" s="60"/>
      <c r="L3693" s="60"/>
      <c r="M3693" s="60"/>
      <c r="N3693" s="60"/>
      <c r="O3693" s="60"/>
      <c r="P3693" s="60"/>
      <c r="Q3693" s="60"/>
      <c r="R3693" s="334">
        <v>11767</v>
      </c>
      <c r="S3693" s="319" t="s">
        <v>355</v>
      </c>
      <c r="BE3693" s="60"/>
      <c r="BR3693" s="60"/>
      <c r="BX3693" s="151"/>
      <c r="CB3693" s="151"/>
      <c r="CM3693" s="151"/>
      <c r="CO3693" s="151"/>
      <c r="CT3693" s="151"/>
      <c r="CY3693" s="151"/>
    </row>
    <row r="3694" spans="1:103" x14ac:dyDescent="0.2">
      <c r="A3694" s="60"/>
      <c r="B3694" s="60"/>
      <c r="C3694" s="60"/>
      <c r="D3694" s="60"/>
      <c r="E3694" s="60"/>
      <c r="F3694" s="60"/>
      <c r="G3694" s="60"/>
      <c r="H3694" s="60"/>
      <c r="I3694" s="60"/>
      <c r="J3694" s="60"/>
      <c r="K3694" s="60"/>
      <c r="L3694" s="60"/>
      <c r="M3694" s="60"/>
      <c r="N3694" s="60"/>
      <c r="O3694" s="60"/>
      <c r="P3694" s="60"/>
      <c r="Q3694" s="60"/>
      <c r="R3694" s="334">
        <v>11768</v>
      </c>
      <c r="S3694" s="319" t="s">
        <v>355</v>
      </c>
      <c r="BE3694" s="60"/>
      <c r="BR3694" s="60"/>
      <c r="BX3694" s="151"/>
      <c r="CB3694" s="151"/>
      <c r="CM3694" s="151"/>
      <c r="CO3694" s="151"/>
      <c r="CT3694" s="151"/>
      <c r="CY3694" s="151"/>
    </row>
    <row r="3695" spans="1:103" x14ac:dyDescent="0.2">
      <c r="A3695" s="60"/>
      <c r="B3695" s="60"/>
      <c r="C3695" s="60"/>
      <c r="D3695" s="60"/>
      <c r="E3695" s="60"/>
      <c r="F3695" s="60"/>
      <c r="G3695" s="60"/>
      <c r="H3695" s="60"/>
      <c r="I3695" s="60"/>
      <c r="J3695" s="60"/>
      <c r="K3695" s="60"/>
      <c r="L3695" s="60"/>
      <c r="M3695" s="60"/>
      <c r="N3695" s="60"/>
      <c r="O3695" s="60"/>
      <c r="P3695" s="60"/>
      <c r="Q3695" s="60"/>
      <c r="R3695" s="334">
        <v>11769</v>
      </c>
      <c r="S3695" s="319" t="s">
        <v>355</v>
      </c>
      <c r="BE3695" s="60"/>
      <c r="BR3695" s="60"/>
      <c r="BX3695" s="151"/>
      <c r="CB3695" s="151"/>
      <c r="CM3695" s="151"/>
      <c r="CO3695" s="151"/>
      <c r="CT3695" s="151"/>
      <c r="CY3695" s="151"/>
    </row>
    <row r="3696" spans="1:103" x14ac:dyDescent="0.2">
      <c r="A3696" s="60"/>
      <c r="B3696" s="60"/>
      <c r="C3696" s="60"/>
      <c r="D3696" s="60"/>
      <c r="E3696" s="60"/>
      <c r="F3696" s="60"/>
      <c r="G3696" s="60"/>
      <c r="H3696" s="60"/>
      <c r="I3696" s="60"/>
      <c r="J3696" s="60"/>
      <c r="K3696" s="60"/>
      <c r="L3696" s="60"/>
      <c r="M3696" s="60"/>
      <c r="N3696" s="60"/>
      <c r="O3696" s="60"/>
      <c r="P3696" s="60"/>
      <c r="Q3696" s="60"/>
      <c r="R3696" s="334">
        <v>11770</v>
      </c>
      <c r="S3696" s="319" t="s">
        <v>355</v>
      </c>
      <c r="BE3696" s="60"/>
      <c r="BR3696" s="60"/>
      <c r="BX3696" s="151"/>
      <c r="CB3696" s="151"/>
      <c r="CM3696" s="151"/>
      <c r="CO3696" s="151"/>
      <c r="CT3696" s="151"/>
      <c r="CY3696" s="151"/>
    </row>
    <row r="3697" spans="1:103" x14ac:dyDescent="0.2">
      <c r="A3697" s="60"/>
      <c r="B3697" s="60"/>
      <c r="C3697" s="60"/>
      <c r="D3697" s="60"/>
      <c r="E3697" s="60"/>
      <c r="F3697" s="60"/>
      <c r="G3697" s="60"/>
      <c r="H3697" s="60"/>
      <c r="I3697" s="60"/>
      <c r="J3697" s="60"/>
      <c r="K3697" s="60"/>
      <c r="L3697" s="60"/>
      <c r="M3697" s="60"/>
      <c r="N3697" s="60"/>
      <c r="O3697" s="60"/>
      <c r="P3697" s="60"/>
      <c r="Q3697" s="60"/>
      <c r="R3697" s="334">
        <v>11771</v>
      </c>
      <c r="S3697" s="319" t="s">
        <v>355</v>
      </c>
      <c r="BE3697" s="60"/>
      <c r="BR3697" s="60"/>
      <c r="BX3697" s="151"/>
      <c r="CB3697" s="151"/>
      <c r="CM3697" s="151"/>
      <c r="CO3697" s="151"/>
      <c r="CT3697" s="151"/>
      <c r="CY3697" s="151"/>
    </row>
    <row r="3698" spans="1:103" x14ac:dyDescent="0.2">
      <c r="A3698" s="60"/>
      <c r="B3698" s="60"/>
      <c r="C3698" s="60"/>
      <c r="D3698" s="60"/>
      <c r="E3698" s="60"/>
      <c r="F3698" s="60"/>
      <c r="G3698" s="60"/>
      <c r="H3698" s="60"/>
      <c r="I3698" s="60"/>
      <c r="J3698" s="60"/>
      <c r="K3698" s="60"/>
      <c r="L3698" s="60"/>
      <c r="M3698" s="60"/>
      <c r="N3698" s="60"/>
      <c r="O3698" s="60"/>
      <c r="P3698" s="60"/>
      <c r="Q3698" s="60"/>
      <c r="R3698" s="334">
        <v>11772</v>
      </c>
      <c r="S3698" s="319" t="s">
        <v>355</v>
      </c>
      <c r="BE3698" s="60"/>
      <c r="BR3698" s="60"/>
      <c r="BX3698" s="151"/>
      <c r="CB3698" s="151"/>
      <c r="CM3698" s="151"/>
      <c r="CO3698" s="151"/>
      <c r="CT3698" s="151"/>
      <c r="CY3698" s="151"/>
    </row>
    <row r="3699" spans="1:103" x14ac:dyDescent="0.2">
      <c r="A3699" s="60"/>
      <c r="B3699" s="60"/>
      <c r="C3699" s="60"/>
      <c r="D3699" s="60"/>
      <c r="E3699" s="60"/>
      <c r="F3699" s="60"/>
      <c r="G3699" s="60"/>
      <c r="H3699" s="60"/>
      <c r="I3699" s="60"/>
      <c r="J3699" s="60"/>
      <c r="K3699" s="60"/>
      <c r="L3699" s="60"/>
      <c r="M3699" s="60"/>
      <c r="N3699" s="60"/>
      <c r="O3699" s="60"/>
      <c r="P3699" s="60"/>
      <c r="Q3699" s="60"/>
      <c r="R3699" s="334">
        <v>11773</v>
      </c>
      <c r="S3699" s="319" t="s">
        <v>355</v>
      </c>
      <c r="BE3699" s="60"/>
      <c r="BR3699" s="60"/>
      <c r="BX3699" s="151"/>
      <c r="CB3699" s="151"/>
      <c r="CM3699" s="151"/>
      <c r="CO3699" s="151"/>
      <c r="CT3699" s="151"/>
      <c r="CY3699" s="151"/>
    </row>
    <row r="3700" spans="1:103" x14ac:dyDescent="0.2">
      <c r="A3700" s="60"/>
      <c r="B3700" s="60"/>
      <c r="C3700" s="60"/>
      <c r="D3700" s="60"/>
      <c r="E3700" s="60"/>
      <c r="F3700" s="60"/>
      <c r="G3700" s="60"/>
      <c r="H3700" s="60"/>
      <c r="I3700" s="60"/>
      <c r="J3700" s="60"/>
      <c r="K3700" s="60"/>
      <c r="L3700" s="60"/>
      <c r="M3700" s="60"/>
      <c r="N3700" s="60"/>
      <c r="O3700" s="60"/>
      <c r="P3700" s="60"/>
      <c r="Q3700" s="60"/>
      <c r="R3700" s="334">
        <v>11774</v>
      </c>
      <c r="S3700" s="319" t="s">
        <v>355</v>
      </c>
      <c r="BE3700" s="60"/>
      <c r="BR3700" s="60"/>
      <c r="BX3700" s="151"/>
      <c r="CB3700" s="151"/>
      <c r="CM3700" s="151"/>
      <c r="CO3700" s="151"/>
      <c r="CT3700" s="151"/>
      <c r="CY3700" s="151"/>
    </row>
    <row r="3701" spans="1:103" x14ac:dyDescent="0.2">
      <c r="A3701" s="60"/>
      <c r="B3701" s="60"/>
      <c r="C3701" s="60"/>
      <c r="D3701" s="60"/>
      <c r="E3701" s="60"/>
      <c r="F3701" s="60"/>
      <c r="G3701" s="60"/>
      <c r="H3701" s="60"/>
      <c r="I3701" s="60"/>
      <c r="J3701" s="60"/>
      <c r="K3701" s="60"/>
      <c r="L3701" s="60"/>
      <c r="M3701" s="60"/>
      <c r="N3701" s="60"/>
      <c r="O3701" s="60"/>
      <c r="P3701" s="60"/>
      <c r="Q3701" s="60"/>
      <c r="R3701" s="334">
        <v>11775</v>
      </c>
      <c r="S3701" s="319" t="s">
        <v>355</v>
      </c>
      <c r="BE3701" s="60"/>
      <c r="BR3701" s="60"/>
      <c r="BX3701" s="151"/>
      <c r="CB3701" s="151"/>
      <c r="CM3701" s="151"/>
      <c r="CO3701" s="151"/>
      <c r="CT3701" s="151"/>
      <c r="CY3701" s="151"/>
    </row>
    <row r="3702" spans="1:103" x14ac:dyDescent="0.2">
      <c r="A3702" s="60"/>
      <c r="B3702" s="60"/>
      <c r="C3702" s="60"/>
      <c r="D3702" s="60"/>
      <c r="E3702" s="60"/>
      <c r="F3702" s="60"/>
      <c r="G3702" s="60"/>
      <c r="H3702" s="60"/>
      <c r="I3702" s="60"/>
      <c r="J3702" s="60"/>
      <c r="K3702" s="60"/>
      <c r="L3702" s="60"/>
      <c r="M3702" s="60"/>
      <c r="N3702" s="60"/>
      <c r="O3702" s="60"/>
      <c r="P3702" s="60"/>
      <c r="Q3702" s="60"/>
      <c r="R3702" s="334">
        <v>11776</v>
      </c>
      <c r="S3702" s="319" t="s">
        <v>355</v>
      </c>
      <c r="BE3702" s="60"/>
      <c r="BR3702" s="60"/>
      <c r="BX3702" s="151"/>
      <c r="CB3702" s="151"/>
      <c r="CM3702" s="151"/>
      <c r="CO3702" s="151"/>
      <c r="CT3702" s="151"/>
      <c r="CY3702" s="151"/>
    </row>
    <row r="3703" spans="1:103" x14ac:dyDescent="0.2">
      <c r="A3703" s="60"/>
      <c r="B3703" s="60"/>
      <c r="C3703" s="60"/>
      <c r="D3703" s="60"/>
      <c r="E3703" s="60"/>
      <c r="F3703" s="60"/>
      <c r="G3703" s="60"/>
      <c r="H3703" s="60"/>
      <c r="I3703" s="60"/>
      <c r="J3703" s="60"/>
      <c r="K3703" s="60"/>
      <c r="L3703" s="60"/>
      <c r="M3703" s="60"/>
      <c r="N3703" s="60"/>
      <c r="O3703" s="60"/>
      <c r="P3703" s="60"/>
      <c r="Q3703" s="60"/>
      <c r="R3703" s="334">
        <v>11777</v>
      </c>
      <c r="S3703" s="319" t="s">
        <v>355</v>
      </c>
      <c r="BE3703" s="60"/>
      <c r="BR3703" s="60"/>
      <c r="BX3703" s="151"/>
      <c r="CB3703" s="151"/>
      <c r="CM3703" s="151"/>
      <c r="CO3703" s="151"/>
      <c r="CT3703" s="151"/>
      <c r="CY3703" s="151"/>
    </row>
    <row r="3704" spans="1:103" x14ac:dyDescent="0.2">
      <c r="A3704" s="60"/>
      <c r="B3704" s="60"/>
      <c r="C3704" s="60"/>
      <c r="D3704" s="60"/>
      <c r="E3704" s="60"/>
      <c r="F3704" s="60"/>
      <c r="G3704" s="60"/>
      <c r="H3704" s="60"/>
      <c r="I3704" s="60"/>
      <c r="J3704" s="60"/>
      <c r="K3704" s="60"/>
      <c r="L3704" s="60"/>
      <c r="M3704" s="60"/>
      <c r="N3704" s="60"/>
      <c r="O3704" s="60"/>
      <c r="P3704" s="60"/>
      <c r="Q3704" s="60"/>
      <c r="R3704" s="334">
        <v>11778</v>
      </c>
      <c r="S3704" s="319" t="s">
        <v>355</v>
      </c>
      <c r="BE3704" s="60"/>
      <c r="BR3704" s="60"/>
      <c r="BX3704" s="151"/>
      <c r="CB3704" s="151"/>
      <c r="CM3704" s="151"/>
      <c r="CO3704" s="151"/>
      <c r="CT3704" s="151"/>
      <c r="CY3704" s="151"/>
    </row>
    <row r="3705" spans="1:103" x14ac:dyDescent="0.2">
      <c r="A3705" s="60"/>
      <c r="B3705" s="60"/>
      <c r="C3705" s="60"/>
      <c r="D3705" s="60"/>
      <c r="E3705" s="60"/>
      <c r="F3705" s="60"/>
      <c r="G3705" s="60"/>
      <c r="H3705" s="60"/>
      <c r="I3705" s="60"/>
      <c r="J3705" s="60"/>
      <c r="K3705" s="60"/>
      <c r="L3705" s="60"/>
      <c r="M3705" s="60"/>
      <c r="N3705" s="60"/>
      <c r="O3705" s="60"/>
      <c r="P3705" s="60"/>
      <c r="Q3705" s="60"/>
      <c r="R3705" s="334">
        <v>11779</v>
      </c>
      <c r="S3705" s="319" t="s">
        <v>355</v>
      </c>
      <c r="BE3705" s="60"/>
      <c r="BR3705" s="60"/>
      <c r="BX3705" s="151"/>
      <c r="CB3705" s="151"/>
      <c r="CM3705" s="151"/>
      <c r="CO3705" s="151"/>
      <c r="CT3705" s="151"/>
      <c r="CY3705" s="151"/>
    </row>
    <row r="3706" spans="1:103" x14ac:dyDescent="0.2">
      <c r="A3706" s="60"/>
      <c r="B3706" s="60"/>
      <c r="C3706" s="60"/>
      <c r="D3706" s="60"/>
      <c r="E3706" s="60"/>
      <c r="F3706" s="60"/>
      <c r="G3706" s="60"/>
      <c r="H3706" s="60"/>
      <c r="I3706" s="60"/>
      <c r="J3706" s="60"/>
      <c r="K3706" s="60"/>
      <c r="L3706" s="60"/>
      <c r="M3706" s="60"/>
      <c r="N3706" s="60"/>
      <c r="O3706" s="60"/>
      <c r="P3706" s="60"/>
      <c r="Q3706" s="60"/>
      <c r="R3706" s="334">
        <v>11780</v>
      </c>
      <c r="S3706" s="319" t="s">
        <v>355</v>
      </c>
      <c r="BE3706" s="60"/>
      <c r="BR3706" s="60"/>
      <c r="BX3706" s="151"/>
      <c r="CB3706" s="151"/>
      <c r="CM3706" s="151"/>
      <c r="CO3706" s="151"/>
      <c r="CT3706" s="151"/>
      <c r="CY3706" s="151"/>
    </row>
    <row r="3707" spans="1:103" x14ac:dyDescent="0.2">
      <c r="A3707" s="60"/>
      <c r="B3707" s="60"/>
      <c r="C3707" s="60"/>
      <c r="D3707" s="60"/>
      <c r="E3707" s="60"/>
      <c r="F3707" s="60"/>
      <c r="G3707" s="60"/>
      <c r="H3707" s="60"/>
      <c r="I3707" s="60"/>
      <c r="J3707" s="60"/>
      <c r="K3707" s="60"/>
      <c r="L3707" s="60"/>
      <c r="M3707" s="60"/>
      <c r="N3707" s="60"/>
      <c r="O3707" s="60"/>
      <c r="P3707" s="60"/>
      <c r="Q3707" s="60"/>
      <c r="R3707" s="334">
        <v>11782</v>
      </c>
      <c r="S3707" s="319" t="s">
        <v>355</v>
      </c>
      <c r="BE3707" s="60"/>
      <c r="BR3707" s="60"/>
      <c r="BX3707" s="151"/>
      <c r="CB3707" s="151"/>
      <c r="CM3707" s="151"/>
      <c r="CO3707" s="151"/>
      <c r="CT3707" s="151"/>
      <c r="CY3707" s="151"/>
    </row>
    <row r="3708" spans="1:103" x14ac:dyDescent="0.2">
      <c r="A3708" s="60"/>
      <c r="B3708" s="60"/>
      <c r="C3708" s="60"/>
      <c r="D3708" s="60"/>
      <c r="E3708" s="60"/>
      <c r="F3708" s="60"/>
      <c r="G3708" s="60"/>
      <c r="H3708" s="60"/>
      <c r="I3708" s="60"/>
      <c r="J3708" s="60"/>
      <c r="K3708" s="60"/>
      <c r="L3708" s="60"/>
      <c r="M3708" s="60"/>
      <c r="N3708" s="60"/>
      <c r="O3708" s="60"/>
      <c r="P3708" s="60"/>
      <c r="Q3708" s="60"/>
      <c r="R3708" s="334">
        <v>11783</v>
      </c>
      <c r="S3708" s="319" t="s">
        <v>355</v>
      </c>
      <c r="BE3708" s="60"/>
      <c r="BR3708" s="60"/>
      <c r="BX3708" s="151"/>
      <c r="CB3708" s="151"/>
      <c r="CM3708" s="151"/>
      <c r="CO3708" s="151"/>
      <c r="CT3708" s="151"/>
      <c r="CY3708" s="151"/>
    </row>
    <row r="3709" spans="1:103" x14ac:dyDescent="0.2">
      <c r="A3709" s="60"/>
      <c r="B3709" s="60"/>
      <c r="C3709" s="60"/>
      <c r="D3709" s="60"/>
      <c r="E3709" s="60"/>
      <c r="F3709" s="60"/>
      <c r="G3709" s="60"/>
      <c r="H3709" s="60"/>
      <c r="I3709" s="60"/>
      <c r="J3709" s="60"/>
      <c r="K3709" s="60"/>
      <c r="L3709" s="60"/>
      <c r="M3709" s="60"/>
      <c r="N3709" s="60"/>
      <c r="O3709" s="60"/>
      <c r="P3709" s="60"/>
      <c r="Q3709" s="60"/>
      <c r="R3709" s="334">
        <v>11784</v>
      </c>
      <c r="S3709" s="319" t="s">
        <v>355</v>
      </c>
      <c r="BE3709" s="60"/>
      <c r="BR3709" s="60"/>
      <c r="BX3709" s="151"/>
      <c r="CB3709" s="151"/>
      <c r="CM3709" s="151"/>
      <c r="CO3709" s="151"/>
      <c r="CT3709" s="151"/>
      <c r="CY3709" s="151"/>
    </row>
    <row r="3710" spans="1:103" x14ac:dyDescent="0.2">
      <c r="A3710" s="60"/>
      <c r="B3710" s="60"/>
      <c r="C3710" s="60"/>
      <c r="D3710" s="60"/>
      <c r="E3710" s="60"/>
      <c r="F3710" s="60"/>
      <c r="G3710" s="60"/>
      <c r="H3710" s="60"/>
      <c r="I3710" s="60"/>
      <c r="J3710" s="60"/>
      <c r="K3710" s="60"/>
      <c r="L3710" s="60"/>
      <c r="M3710" s="60"/>
      <c r="N3710" s="60"/>
      <c r="O3710" s="60"/>
      <c r="P3710" s="60"/>
      <c r="Q3710" s="60"/>
      <c r="R3710" s="334">
        <v>11786</v>
      </c>
      <c r="S3710" s="319" t="s">
        <v>355</v>
      </c>
      <c r="BE3710" s="60"/>
      <c r="BR3710" s="60"/>
      <c r="BX3710" s="151"/>
      <c r="CB3710" s="151"/>
      <c r="CM3710" s="151"/>
      <c r="CO3710" s="151"/>
      <c r="CT3710" s="151"/>
      <c r="CY3710" s="151"/>
    </row>
    <row r="3711" spans="1:103" x14ac:dyDescent="0.2">
      <c r="A3711" s="60"/>
      <c r="B3711" s="60"/>
      <c r="C3711" s="60"/>
      <c r="D3711" s="60"/>
      <c r="E3711" s="60"/>
      <c r="F3711" s="60"/>
      <c r="G3711" s="60"/>
      <c r="H3711" s="60"/>
      <c r="I3711" s="60"/>
      <c r="J3711" s="60"/>
      <c r="K3711" s="60"/>
      <c r="L3711" s="60"/>
      <c r="M3711" s="60"/>
      <c r="N3711" s="60"/>
      <c r="O3711" s="60"/>
      <c r="P3711" s="60"/>
      <c r="Q3711" s="60"/>
      <c r="R3711" s="334">
        <v>11787</v>
      </c>
      <c r="S3711" s="319" t="s">
        <v>355</v>
      </c>
      <c r="BE3711" s="60"/>
      <c r="BR3711" s="60"/>
      <c r="BX3711" s="151"/>
      <c r="CB3711" s="151"/>
      <c r="CM3711" s="151"/>
      <c r="CO3711" s="151"/>
      <c r="CT3711" s="151"/>
      <c r="CY3711" s="151"/>
    </row>
    <row r="3712" spans="1:103" x14ac:dyDescent="0.2">
      <c r="A3712" s="60"/>
      <c r="B3712" s="60"/>
      <c r="C3712" s="60"/>
      <c r="D3712" s="60"/>
      <c r="E3712" s="60"/>
      <c r="F3712" s="60"/>
      <c r="G3712" s="60"/>
      <c r="H3712" s="60"/>
      <c r="I3712" s="60"/>
      <c r="J3712" s="60"/>
      <c r="K3712" s="60"/>
      <c r="L3712" s="60"/>
      <c r="M3712" s="60"/>
      <c r="N3712" s="60"/>
      <c r="O3712" s="60"/>
      <c r="P3712" s="60"/>
      <c r="Q3712" s="60"/>
      <c r="R3712" s="334">
        <v>11788</v>
      </c>
      <c r="S3712" s="319" t="s">
        <v>355</v>
      </c>
      <c r="BE3712" s="60"/>
      <c r="BR3712" s="60"/>
      <c r="BX3712" s="151"/>
      <c r="CB3712" s="151"/>
      <c r="CM3712" s="151"/>
      <c r="CO3712" s="151"/>
      <c r="CT3712" s="151"/>
      <c r="CY3712" s="151"/>
    </row>
    <row r="3713" spans="1:103" x14ac:dyDescent="0.2">
      <c r="A3713" s="60"/>
      <c r="B3713" s="60"/>
      <c r="C3713" s="60"/>
      <c r="D3713" s="60"/>
      <c r="E3713" s="60"/>
      <c r="F3713" s="60"/>
      <c r="G3713" s="60"/>
      <c r="H3713" s="60"/>
      <c r="I3713" s="60"/>
      <c r="J3713" s="60"/>
      <c r="K3713" s="60"/>
      <c r="L3713" s="60"/>
      <c r="M3713" s="60"/>
      <c r="N3713" s="60"/>
      <c r="O3713" s="60"/>
      <c r="P3713" s="60"/>
      <c r="Q3713" s="60"/>
      <c r="R3713" s="334">
        <v>11789</v>
      </c>
      <c r="S3713" s="319" t="s">
        <v>355</v>
      </c>
      <c r="BE3713" s="60"/>
      <c r="BR3713" s="60"/>
      <c r="BX3713" s="151"/>
      <c r="CB3713" s="151"/>
      <c r="CM3713" s="151"/>
      <c r="CO3713" s="151"/>
      <c r="CT3713" s="151"/>
      <c r="CY3713" s="151"/>
    </row>
    <row r="3714" spans="1:103" x14ac:dyDescent="0.2">
      <c r="A3714" s="60"/>
      <c r="B3714" s="60"/>
      <c r="C3714" s="60"/>
      <c r="D3714" s="60"/>
      <c r="E3714" s="60"/>
      <c r="F3714" s="60"/>
      <c r="G3714" s="60"/>
      <c r="H3714" s="60"/>
      <c r="I3714" s="60"/>
      <c r="J3714" s="60"/>
      <c r="K3714" s="60"/>
      <c r="L3714" s="60"/>
      <c r="M3714" s="60"/>
      <c r="N3714" s="60"/>
      <c r="O3714" s="60"/>
      <c r="P3714" s="60"/>
      <c r="Q3714" s="60"/>
      <c r="R3714" s="334">
        <v>11790</v>
      </c>
      <c r="S3714" s="319" t="s">
        <v>355</v>
      </c>
      <c r="BE3714" s="60"/>
      <c r="BR3714" s="60"/>
      <c r="BX3714" s="151"/>
      <c r="CB3714" s="151"/>
      <c r="CM3714" s="151"/>
      <c r="CO3714" s="151"/>
      <c r="CT3714" s="151"/>
      <c r="CY3714" s="151"/>
    </row>
    <row r="3715" spans="1:103" x14ac:dyDescent="0.2">
      <c r="A3715" s="60"/>
      <c r="B3715" s="60"/>
      <c r="C3715" s="60"/>
      <c r="D3715" s="60"/>
      <c r="E3715" s="60"/>
      <c r="F3715" s="60"/>
      <c r="G3715" s="60"/>
      <c r="H3715" s="60"/>
      <c r="I3715" s="60"/>
      <c r="J3715" s="60"/>
      <c r="K3715" s="60"/>
      <c r="L3715" s="60"/>
      <c r="M3715" s="60"/>
      <c r="N3715" s="60"/>
      <c r="O3715" s="60"/>
      <c r="P3715" s="60"/>
      <c r="Q3715" s="60"/>
      <c r="R3715" s="334">
        <v>11791</v>
      </c>
      <c r="S3715" s="319" t="s">
        <v>355</v>
      </c>
      <c r="BE3715" s="60"/>
      <c r="BR3715" s="60"/>
      <c r="BX3715" s="151"/>
      <c r="CB3715" s="151"/>
      <c r="CM3715" s="151"/>
      <c r="CO3715" s="151"/>
      <c r="CT3715" s="151"/>
      <c r="CY3715" s="151"/>
    </row>
    <row r="3716" spans="1:103" x14ac:dyDescent="0.2">
      <c r="A3716" s="60"/>
      <c r="B3716" s="60"/>
      <c r="C3716" s="60"/>
      <c r="D3716" s="60"/>
      <c r="E3716" s="60"/>
      <c r="F3716" s="60"/>
      <c r="G3716" s="60"/>
      <c r="H3716" s="60"/>
      <c r="I3716" s="60"/>
      <c r="J3716" s="60"/>
      <c r="K3716" s="60"/>
      <c r="L3716" s="60"/>
      <c r="M3716" s="60"/>
      <c r="N3716" s="60"/>
      <c r="O3716" s="60"/>
      <c r="P3716" s="60"/>
      <c r="Q3716" s="60"/>
      <c r="R3716" s="334">
        <v>11792</v>
      </c>
      <c r="S3716" s="319" t="s">
        <v>355</v>
      </c>
      <c r="BE3716" s="60"/>
      <c r="BR3716" s="60"/>
      <c r="BX3716" s="151"/>
      <c r="CB3716" s="151"/>
      <c r="CM3716" s="151"/>
      <c r="CO3716" s="151"/>
      <c r="CT3716" s="151"/>
      <c r="CY3716" s="151"/>
    </row>
    <row r="3717" spans="1:103" x14ac:dyDescent="0.2">
      <c r="A3717" s="60"/>
      <c r="B3717" s="60"/>
      <c r="C3717" s="60"/>
      <c r="D3717" s="60"/>
      <c r="E3717" s="60"/>
      <c r="F3717" s="60"/>
      <c r="G3717" s="60"/>
      <c r="H3717" s="60"/>
      <c r="I3717" s="60"/>
      <c r="J3717" s="60"/>
      <c r="K3717" s="60"/>
      <c r="L3717" s="60"/>
      <c r="M3717" s="60"/>
      <c r="N3717" s="60"/>
      <c r="O3717" s="60"/>
      <c r="P3717" s="60"/>
      <c r="Q3717" s="60"/>
      <c r="R3717" s="334">
        <v>11793</v>
      </c>
      <c r="S3717" s="319" t="s">
        <v>355</v>
      </c>
      <c r="BE3717" s="60"/>
      <c r="BR3717" s="60"/>
      <c r="BX3717" s="151"/>
      <c r="CB3717" s="151"/>
      <c r="CM3717" s="151"/>
      <c r="CO3717" s="151"/>
      <c r="CT3717" s="151"/>
      <c r="CY3717" s="151"/>
    </row>
    <row r="3718" spans="1:103" x14ac:dyDescent="0.2">
      <c r="A3718" s="60"/>
      <c r="B3718" s="60"/>
      <c r="C3718" s="60"/>
      <c r="D3718" s="60"/>
      <c r="E3718" s="60"/>
      <c r="F3718" s="60"/>
      <c r="G3718" s="60"/>
      <c r="H3718" s="60"/>
      <c r="I3718" s="60"/>
      <c r="J3718" s="60"/>
      <c r="K3718" s="60"/>
      <c r="L3718" s="60"/>
      <c r="M3718" s="60"/>
      <c r="N3718" s="60"/>
      <c r="O3718" s="60"/>
      <c r="P3718" s="60"/>
      <c r="Q3718" s="60"/>
      <c r="R3718" s="334">
        <v>11794</v>
      </c>
      <c r="S3718" s="319" t="s">
        <v>355</v>
      </c>
      <c r="BE3718" s="60"/>
      <c r="BR3718" s="60"/>
      <c r="BX3718" s="151"/>
      <c r="CB3718" s="151"/>
      <c r="CM3718" s="151"/>
      <c r="CO3718" s="151"/>
      <c r="CT3718" s="151"/>
      <c r="CY3718" s="151"/>
    </row>
    <row r="3719" spans="1:103" x14ac:dyDescent="0.2">
      <c r="A3719" s="60"/>
      <c r="B3719" s="60"/>
      <c r="C3719" s="60"/>
      <c r="D3719" s="60"/>
      <c r="E3719" s="60"/>
      <c r="F3719" s="60"/>
      <c r="G3719" s="60"/>
      <c r="H3719" s="60"/>
      <c r="I3719" s="60"/>
      <c r="J3719" s="60"/>
      <c r="K3719" s="60"/>
      <c r="L3719" s="60"/>
      <c r="M3719" s="60"/>
      <c r="N3719" s="60"/>
      <c r="O3719" s="60"/>
      <c r="P3719" s="60"/>
      <c r="Q3719" s="60"/>
      <c r="R3719" s="334">
        <v>11795</v>
      </c>
      <c r="S3719" s="319" t="s">
        <v>355</v>
      </c>
      <c r="BE3719" s="60"/>
      <c r="BR3719" s="60"/>
      <c r="BX3719" s="151"/>
      <c r="CB3719" s="151"/>
      <c r="CM3719" s="151"/>
      <c r="CO3719" s="151"/>
      <c r="CT3719" s="151"/>
      <c r="CY3719" s="151"/>
    </row>
    <row r="3720" spans="1:103" x14ac:dyDescent="0.2">
      <c r="A3720" s="60"/>
      <c r="B3720" s="60"/>
      <c r="C3720" s="60"/>
      <c r="D3720" s="60"/>
      <c r="E3720" s="60"/>
      <c r="F3720" s="60"/>
      <c r="G3720" s="60"/>
      <c r="H3720" s="60"/>
      <c r="I3720" s="60"/>
      <c r="J3720" s="60"/>
      <c r="K3720" s="60"/>
      <c r="L3720" s="60"/>
      <c r="M3720" s="60"/>
      <c r="N3720" s="60"/>
      <c r="O3720" s="60"/>
      <c r="P3720" s="60"/>
      <c r="Q3720" s="60"/>
      <c r="R3720" s="334">
        <v>11796</v>
      </c>
      <c r="S3720" s="319" t="s">
        <v>355</v>
      </c>
      <c r="BE3720" s="60"/>
      <c r="BR3720" s="60"/>
      <c r="BX3720" s="151"/>
      <c r="CB3720" s="151"/>
      <c r="CM3720" s="151"/>
      <c r="CO3720" s="151"/>
      <c r="CT3720" s="151"/>
      <c r="CY3720" s="151"/>
    </row>
    <row r="3721" spans="1:103" x14ac:dyDescent="0.2">
      <c r="A3721" s="60"/>
      <c r="B3721" s="60"/>
      <c r="C3721" s="60"/>
      <c r="D3721" s="60"/>
      <c r="E3721" s="60"/>
      <c r="F3721" s="60"/>
      <c r="G3721" s="60"/>
      <c r="H3721" s="60"/>
      <c r="I3721" s="60"/>
      <c r="J3721" s="60"/>
      <c r="K3721" s="60"/>
      <c r="L3721" s="60"/>
      <c r="M3721" s="60"/>
      <c r="N3721" s="60"/>
      <c r="O3721" s="60"/>
      <c r="P3721" s="60"/>
      <c r="Q3721" s="60"/>
      <c r="R3721" s="334">
        <v>11797</v>
      </c>
      <c r="S3721" s="319" t="s">
        <v>355</v>
      </c>
      <c r="BE3721" s="60"/>
      <c r="BR3721" s="60"/>
      <c r="BX3721" s="151"/>
      <c r="CB3721" s="151"/>
      <c r="CM3721" s="151"/>
      <c r="CO3721" s="151"/>
      <c r="CT3721" s="151"/>
      <c r="CY3721" s="151"/>
    </row>
    <row r="3722" spans="1:103" x14ac:dyDescent="0.2">
      <c r="A3722" s="60"/>
      <c r="B3722" s="60"/>
      <c r="C3722" s="60"/>
      <c r="D3722" s="60"/>
      <c r="E3722" s="60"/>
      <c r="F3722" s="60"/>
      <c r="G3722" s="60"/>
      <c r="H3722" s="60"/>
      <c r="I3722" s="60"/>
      <c r="J3722" s="60"/>
      <c r="K3722" s="60"/>
      <c r="L3722" s="60"/>
      <c r="M3722" s="60"/>
      <c r="N3722" s="60"/>
      <c r="O3722" s="60"/>
      <c r="P3722" s="60"/>
      <c r="Q3722" s="60"/>
      <c r="R3722" s="334">
        <v>11798</v>
      </c>
      <c r="S3722" s="319" t="s">
        <v>355</v>
      </c>
      <c r="BE3722" s="60"/>
      <c r="BR3722" s="60"/>
      <c r="BX3722" s="151"/>
      <c r="CB3722" s="151"/>
      <c r="CM3722" s="151"/>
      <c r="CO3722" s="151"/>
      <c r="CT3722" s="151"/>
      <c r="CY3722" s="151"/>
    </row>
    <row r="3723" spans="1:103" x14ac:dyDescent="0.2">
      <c r="A3723" s="60"/>
      <c r="B3723" s="60"/>
      <c r="C3723" s="60"/>
      <c r="D3723" s="60"/>
      <c r="E3723" s="60"/>
      <c r="F3723" s="60"/>
      <c r="G3723" s="60"/>
      <c r="H3723" s="60"/>
      <c r="I3723" s="60"/>
      <c r="J3723" s="60"/>
      <c r="K3723" s="60"/>
      <c r="L3723" s="60"/>
      <c r="M3723" s="60"/>
      <c r="N3723" s="60"/>
      <c r="O3723" s="60"/>
      <c r="P3723" s="60"/>
      <c r="Q3723" s="60"/>
      <c r="R3723" s="334">
        <v>11801</v>
      </c>
      <c r="S3723" s="319" t="s">
        <v>355</v>
      </c>
      <c r="BE3723" s="60"/>
      <c r="BR3723" s="60"/>
      <c r="BX3723" s="151"/>
      <c r="CB3723" s="151"/>
      <c r="CM3723" s="151"/>
      <c r="CO3723" s="151"/>
      <c r="CT3723" s="151"/>
      <c r="CY3723" s="151"/>
    </row>
    <row r="3724" spans="1:103" x14ac:dyDescent="0.2">
      <c r="A3724" s="60"/>
      <c r="B3724" s="60"/>
      <c r="C3724" s="60"/>
      <c r="D3724" s="60"/>
      <c r="E3724" s="60"/>
      <c r="F3724" s="60"/>
      <c r="G3724" s="60"/>
      <c r="H3724" s="60"/>
      <c r="I3724" s="60"/>
      <c r="J3724" s="60"/>
      <c r="K3724" s="60"/>
      <c r="L3724" s="60"/>
      <c r="M3724" s="60"/>
      <c r="N3724" s="60"/>
      <c r="O3724" s="60"/>
      <c r="P3724" s="60"/>
      <c r="Q3724" s="60"/>
      <c r="R3724" s="334">
        <v>11802</v>
      </c>
      <c r="S3724" s="319" t="s">
        <v>355</v>
      </c>
      <c r="BE3724" s="60"/>
      <c r="BR3724" s="60"/>
      <c r="BX3724" s="151"/>
      <c r="CB3724" s="151"/>
      <c r="CM3724" s="151"/>
      <c r="CO3724" s="151"/>
      <c r="CT3724" s="151"/>
      <c r="CY3724" s="151"/>
    </row>
    <row r="3725" spans="1:103" x14ac:dyDescent="0.2">
      <c r="A3725" s="60"/>
      <c r="B3725" s="60"/>
      <c r="C3725" s="60"/>
      <c r="D3725" s="60"/>
      <c r="E3725" s="60"/>
      <c r="F3725" s="60"/>
      <c r="G3725" s="60"/>
      <c r="H3725" s="60"/>
      <c r="I3725" s="60"/>
      <c r="J3725" s="60"/>
      <c r="K3725" s="60"/>
      <c r="L3725" s="60"/>
      <c r="M3725" s="60"/>
      <c r="N3725" s="60"/>
      <c r="O3725" s="60"/>
      <c r="P3725" s="60"/>
      <c r="Q3725" s="60"/>
      <c r="R3725" s="334">
        <v>11803</v>
      </c>
      <c r="S3725" s="319" t="s">
        <v>355</v>
      </c>
      <c r="BE3725" s="60"/>
      <c r="BR3725" s="60"/>
      <c r="BX3725" s="151"/>
      <c r="CB3725" s="151"/>
      <c r="CM3725" s="151"/>
      <c r="CO3725" s="151"/>
      <c r="CT3725" s="151"/>
      <c r="CY3725" s="151"/>
    </row>
    <row r="3726" spans="1:103" x14ac:dyDescent="0.2">
      <c r="A3726" s="60"/>
      <c r="B3726" s="60"/>
      <c r="C3726" s="60"/>
      <c r="D3726" s="60"/>
      <c r="E3726" s="60"/>
      <c r="F3726" s="60"/>
      <c r="G3726" s="60"/>
      <c r="H3726" s="60"/>
      <c r="I3726" s="60"/>
      <c r="J3726" s="60"/>
      <c r="K3726" s="60"/>
      <c r="L3726" s="60"/>
      <c r="M3726" s="60"/>
      <c r="N3726" s="60"/>
      <c r="O3726" s="60"/>
      <c r="P3726" s="60"/>
      <c r="Q3726" s="60"/>
      <c r="R3726" s="334">
        <v>11804</v>
      </c>
      <c r="S3726" s="319" t="s">
        <v>355</v>
      </c>
      <c r="BE3726" s="60"/>
      <c r="BR3726" s="60"/>
      <c r="BX3726" s="151"/>
      <c r="CB3726" s="151"/>
      <c r="CM3726" s="151"/>
      <c r="CO3726" s="151"/>
      <c r="CT3726" s="151"/>
      <c r="CY3726" s="151"/>
    </row>
    <row r="3727" spans="1:103" x14ac:dyDescent="0.2">
      <c r="A3727" s="60"/>
      <c r="B3727" s="60"/>
      <c r="C3727" s="60"/>
      <c r="D3727" s="60"/>
      <c r="E3727" s="60"/>
      <c r="F3727" s="60"/>
      <c r="G3727" s="60"/>
      <c r="H3727" s="60"/>
      <c r="I3727" s="60"/>
      <c r="J3727" s="60"/>
      <c r="K3727" s="60"/>
      <c r="L3727" s="60"/>
      <c r="M3727" s="60"/>
      <c r="N3727" s="60"/>
      <c r="O3727" s="60"/>
      <c r="P3727" s="60"/>
      <c r="Q3727" s="60"/>
      <c r="R3727" s="334">
        <v>11815</v>
      </c>
      <c r="S3727" s="319" t="s">
        <v>355</v>
      </c>
      <c r="BE3727" s="60"/>
      <c r="BR3727" s="60"/>
      <c r="BX3727" s="151"/>
      <c r="CB3727" s="151"/>
      <c r="CM3727" s="151"/>
      <c r="CO3727" s="151"/>
      <c r="CT3727" s="151"/>
      <c r="CY3727" s="151"/>
    </row>
    <row r="3728" spans="1:103" x14ac:dyDescent="0.2">
      <c r="A3728" s="60"/>
      <c r="B3728" s="60"/>
      <c r="C3728" s="60"/>
      <c r="D3728" s="60"/>
      <c r="E3728" s="60"/>
      <c r="F3728" s="60"/>
      <c r="G3728" s="60"/>
      <c r="H3728" s="60"/>
      <c r="I3728" s="60"/>
      <c r="J3728" s="60"/>
      <c r="K3728" s="60"/>
      <c r="L3728" s="60"/>
      <c r="M3728" s="60"/>
      <c r="N3728" s="60"/>
      <c r="O3728" s="60"/>
      <c r="P3728" s="60"/>
      <c r="Q3728" s="60"/>
      <c r="R3728" s="334">
        <v>11854</v>
      </c>
      <c r="S3728" s="319" t="s">
        <v>355</v>
      </c>
      <c r="BE3728" s="60"/>
      <c r="BR3728" s="60"/>
      <c r="BX3728" s="151"/>
      <c r="CB3728" s="151"/>
      <c r="CM3728" s="151"/>
      <c r="CO3728" s="151"/>
      <c r="CT3728" s="151"/>
      <c r="CY3728" s="151"/>
    </row>
    <row r="3729" spans="1:103" x14ac:dyDescent="0.2">
      <c r="A3729" s="60"/>
      <c r="B3729" s="60"/>
      <c r="C3729" s="60"/>
      <c r="D3729" s="60"/>
      <c r="E3729" s="60"/>
      <c r="F3729" s="60"/>
      <c r="G3729" s="60"/>
      <c r="H3729" s="60"/>
      <c r="I3729" s="60"/>
      <c r="J3729" s="60"/>
      <c r="K3729" s="60"/>
      <c r="L3729" s="60"/>
      <c r="M3729" s="60"/>
      <c r="N3729" s="60"/>
      <c r="O3729" s="60"/>
      <c r="P3729" s="60"/>
      <c r="Q3729" s="60"/>
      <c r="R3729" s="334">
        <v>11901</v>
      </c>
      <c r="S3729" s="319" t="s">
        <v>355</v>
      </c>
      <c r="BE3729" s="60"/>
      <c r="BR3729" s="60"/>
      <c r="BX3729" s="151"/>
      <c r="CB3729" s="151"/>
      <c r="CM3729" s="151"/>
      <c r="CO3729" s="151"/>
      <c r="CT3729" s="151"/>
      <c r="CY3729" s="151"/>
    </row>
    <row r="3730" spans="1:103" x14ac:dyDescent="0.2">
      <c r="A3730" s="60"/>
      <c r="B3730" s="60"/>
      <c r="C3730" s="60"/>
      <c r="D3730" s="60"/>
      <c r="E3730" s="60"/>
      <c r="F3730" s="60"/>
      <c r="G3730" s="60"/>
      <c r="H3730" s="60"/>
      <c r="I3730" s="60"/>
      <c r="J3730" s="60"/>
      <c r="K3730" s="60"/>
      <c r="L3730" s="60"/>
      <c r="M3730" s="60"/>
      <c r="N3730" s="60"/>
      <c r="O3730" s="60"/>
      <c r="P3730" s="60"/>
      <c r="Q3730" s="60"/>
      <c r="R3730" s="334">
        <v>11930</v>
      </c>
      <c r="S3730" s="319" t="s">
        <v>355</v>
      </c>
      <c r="BE3730" s="60"/>
      <c r="BR3730" s="60"/>
      <c r="BX3730" s="151"/>
      <c r="CB3730" s="151"/>
      <c r="CM3730" s="151"/>
      <c r="CO3730" s="151"/>
      <c r="CT3730" s="151"/>
      <c r="CY3730" s="151"/>
    </row>
    <row r="3731" spans="1:103" x14ac:dyDescent="0.2">
      <c r="A3731" s="60"/>
      <c r="B3731" s="60"/>
      <c r="C3731" s="60"/>
      <c r="D3731" s="60"/>
      <c r="E3731" s="60"/>
      <c r="F3731" s="60"/>
      <c r="G3731" s="60"/>
      <c r="H3731" s="60"/>
      <c r="I3731" s="60"/>
      <c r="J3731" s="60"/>
      <c r="K3731" s="60"/>
      <c r="L3731" s="60"/>
      <c r="M3731" s="60"/>
      <c r="N3731" s="60"/>
      <c r="O3731" s="60"/>
      <c r="P3731" s="60"/>
      <c r="Q3731" s="60"/>
      <c r="R3731" s="334">
        <v>11931</v>
      </c>
      <c r="S3731" s="319" t="s">
        <v>355</v>
      </c>
      <c r="BE3731" s="60"/>
      <c r="BR3731" s="60"/>
      <c r="BX3731" s="151"/>
      <c r="CB3731" s="151"/>
      <c r="CM3731" s="151"/>
      <c r="CO3731" s="151"/>
      <c r="CT3731" s="151"/>
      <c r="CY3731" s="151"/>
    </row>
    <row r="3732" spans="1:103" x14ac:dyDescent="0.2">
      <c r="A3732" s="60"/>
      <c r="B3732" s="60"/>
      <c r="C3732" s="60"/>
      <c r="D3732" s="60"/>
      <c r="E3732" s="60"/>
      <c r="F3732" s="60"/>
      <c r="G3732" s="60"/>
      <c r="H3732" s="60"/>
      <c r="I3732" s="60"/>
      <c r="J3732" s="60"/>
      <c r="K3732" s="60"/>
      <c r="L3732" s="60"/>
      <c r="M3732" s="60"/>
      <c r="N3732" s="60"/>
      <c r="O3732" s="60"/>
      <c r="P3732" s="60"/>
      <c r="Q3732" s="60"/>
      <c r="R3732" s="334">
        <v>11932</v>
      </c>
      <c r="S3732" s="319" t="s">
        <v>355</v>
      </c>
      <c r="BE3732" s="60"/>
      <c r="BR3732" s="60"/>
      <c r="BX3732" s="151"/>
      <c r="CB3732" s="151"/>
      <c r="CM3732" s="151"/>
      <c r="CO3732" s="151"/>
      <c r="CT3732" s="151"/>
      <c r="CY3732" s="151"/>
    </row>
    <row r="3733" spans="1:103" x14ac:dyDescent="0.2">
      <c r="A3733" s="60"/>
      <c r="B3733" s="60"/>
      <c r="C3733" s="60"/>
      <c r="D3733" s="60"/>
      <c r="E3733" s="60"/>
      <c r="F3733" s="60"/>
      <c r="G3733" s="60"/>
      <c r="H3733" s="60"/>
      <c r="I3733" s="60"/>
      <c r="J3733" s="60"/>
      <c r="K3733" s="60"/>
      <c r="L3733" s="60"/>
      <c r="M3733" s="60"/>
      <c r="N3733" s="60"/>
      <c r="O3733" s="60"/>
      <c r="P3733" s="60"/>
      <c r="Q3733" s="60"/>
      <c r="R3733" s="334">
        <v>11933</v>
      </c>
      <c r="S3733" s="319" t="s">
        <v>355</v>
      </c>
      <c r="BE3733" s="60"/>
      <c r="BR3733" s="60"/>
      <c r="BX3733" s="151"/>
      <c r="CB3733" s="151"/>
      <c r="CM3733" s="151"/>
      <c r="CO3733" s="151"/>
      <c r="CT3733" s="151"/>
      <c r="CY3733" s="151"/>
    </row>
    <row r="3734" spans="1:103" x14ac:dyDescent="0.2">
      <c r="A3734" s="60"/>
      <c r="B3734" s="60"/>
      <c r="C3734" s="60"/>
      <c r="D3734" s="60"/>
      <c r="E3734" s="60"/>
      <c r="F3734" s="60"/>
      <c r="G3734" s="60"/>
      <c r="H3734" s="60"/>
      <c r="I3734" s="60"/>
      <c r="J3734" s="60"/>
      <c r="K3734" s="60"/>
      <c r="L3734" s="60"/>
      <c r="M3734" s="60"/>
      <c r="N3734" s="60"/>
      <c r="O3734" s="60"/>
      <c r="P3734" s="60"/>
      <c r="Q3734" s="60"/>
      <c r="R3734" s="334">
        <v>11934</v>
      </c>
      <c r="S3734" s="319" t="s">
        <v>355</v>
      </c>
      <c r="BE3734" s="60"/>
      <c r="BR3734" s="60"/>
      <c r="BX3734" s="151"/>
      <c r="CB3734" s="151"/>
      <c r="CM3734" s="151"/>
      <c r="CO3734" s="151"/>
      <c r="CT3734" s="151"/>
      <c r="CY3734" s="151"/>
    </row>
    <row r="3735" spans="1:103" x14ac:dyDescent="0.2">
      <c r="A3735" s="60"/>
      <c r="B3735" s="60"/>
      <c r="C3735" s="60"/>
      <c r="D3735" s="60"/>
      <c r="E3735" s="60"/>
      <c r="F3735" s="60"/>
      <c r="G3735" s="60"/>
      <c r="H3735" s="60"/>
      <c r="I3735" s="60"/>
      <c r="J3735" s="60"/>
      <c r="K3735" s="60"/>
      <c r="L3735" s="60"/>
      <c r="M3735" s="60"/>
      <c r="N3735" s="60"/>
      <c r="O3735" s="60"/>
      <c r="P3735" s="60"/>
      <c r="Q3735" s="60"/>
      <c r="R3735" s="334">
        <v>11935</v>
      </c>
      <c r="S3735" s="319" t="s">
        <v>355</v>
      </c>
      <c r="BE3735" s="60"/>
      <c r="BR3735" s="60"/>
      <c r="BX3735" s="151"/>
      <c r="CB3735" s="151"/>
      <c r="CM3735" s="151"/>
      <c r="CO3735" s="151"/>
      <c r="CT3735" s="151"/>
      <c r="CY3735" s="151"/>
    </row>
    <row r="3736" spans="1:103" x14ac:dyDescent="0.2">
      <c r="A3736" s="60"/>
      <c r="B3736" s="60"/>
      <c r="C3736" s="60"/>
      <c r="D3736" s="60"/>
      <c r="E3736" s="60"/>
      <c r="F3736" s="60"/>
      <c r="G3736" s="60"/>
      <c r="H3736" s="60"/>
      <c r="I3736" s="60"/>
      <c r="J3736" s="60"/>
      <c r="K3736" s="60"/>
      <c r="L3736" s="60"/>
      <c r="M3736" s="60"/>
      <c r="N3736" s="60"/>
      <c r="O3736" s="60"/>
      <c r="P3736" s="60"/>
      <c r="Q3736" s="60"/>
      <c r="R3736" s="334">
        <v>11937</v>
      </c>
      <c r="S3736" s="319" t="s">
        <v>355</v>
      </c>
      <c r="BE3736" s="60"/>
      <c r="BR3736" s="60"/>
      <c r="BX3736" s="151"/>
      <c r="CB3736" s="151"/>
      <c r="CM3736" s="151"/>
      <c r="CO3736" s="151"/>
      <c r="CT3736" s="151"/>
      <c r="CY3736" s="151"/>
    </row>
    <row r="3737" spans="1:103" x14ac:dyDescent="0.2">
      <c r="A3737" s="60"/>
      <c r="B3737" s="60"/>
      <c r="C3737" s="60"/>
      <c r="D3737" s="60"/>
      <c r="E3737" s="60"/>
      <c r="F3737" s="60"/>
      <c r="G3737" s="60"/>
      <c r="H3737" s="60"/>
      <c r="I3737" s="60"/>
      <c r="J3737" s="60"/>
      <c r="K3737" s="60"/>
      <c r="L3737" s="60"/>
      <c r="M3737" s="60"/>
      <c r="N3737" s="60"/>
      <c r="O3737" s="60"/>
      <c r="P3737" s="60"/>
      <c r="Q3737" s="60"/>
      <c r="R3737" s="334">
        <v>11939</v>
      </c>
      <c r="S3737" s="319" t="s">
        <v>355</v>
      </c>
      <c r="BE3737" s="60"/>
      <c r="BR3737" s="60"/>
      <c r="BX3737" s="151"/>
      <c r="CB3737" s="151"/>
      <c r="CM3737" s="151"/>
      <c r="CO3737" s="151"/>
      <c r="CT3737" s="151"/>
      <c r="CY3737" s="151"/>
    </row>
    <row r="3738" spans="1:103" x14ac:dyDescent="0.2">
      <c r="A3738" s="60"/>
      <c r="B3738" s="60"/>
      <c r="C3738" s="60"/>
      <c r="D3738" s="60"/>
      <c r="E3738" s="60"/>
      <c r="F3738" s="60"/>
      <c r="G3738" s="60"/>
      <c r="H3738" s="60"/>
      <c r="I3738" s="60"/>
      <c r="J3738" s="60"/>
      <c r="K3738" s="60"/>
      <c r="L3738" s="60"/>
      <c r="M3738" s="60"/>
      <c r="N3738" s="60"/>
      <c r="O3738" s="60"/>
      <c r="P3738" s="60"/>
      <c r="Q3738" s="60"/>
      <c r="R3738" s="334">
        <v>11940</v>
      </c>
      <c r="S3738" s="319" t="s">
        <v>355</v>
      </c>
      <c r="BE3738" s="60"/>
      <c r="BR3738" s="60"/>
      <c r="BX3738" s="151"/>
      <c r="CB3738" s="151"/>
      <c r="CM3738" s="151"/>
      <c r="CO3738" s="151"/>
      <c r="CT3738" s="151"/>
      <c r="CY3738" s="151"/>
    </row>
    <row r="3739" spans="1:103" x14ac:dyDescent="0.2">
      <c r="A3739" s="60"/>
      <c r="B3739" s="60"/>
      <c r="C3739" s="60"/>
      <c r="D3739" s="60"/>
      <c r="E3739" s="60"/>
      <c r="F3739" s="60"/>
      <c r="G3739" s="60"/>
      <c r="H3739" s="60"/>
      <c r="I3739" s="60"/>
      <c r="J3739" s="60"/>
      <c r="K3739" s="60"/>
      <c r="L3739" s="60"/>
      <c r="M3739" s="60"/>
      <c r="N3739" s="60"/>
      <c r="O3739" s="60"/>
      <c r="P3739" s="60"/>
      <c r="Q3739" s="60"/>
      <c r="R3739" s="334">
        <v>11941</v>
      </c>
      <c r="S3739" s="319" t="s">
        <v>355</v>
      </c>
      <c r="BE3739" s="60"/>
      <c r="BR3739" s="60"/>
      <c r="BX3739" s="151"/>
      <c r="CB3739" s="151"/>
      <c r="CM3739" s="151"/>
      <c r="CO3739" s="151"/>
      <c r="CT3739" s="151"/>
      <c r="CY3739" s="151"/>
    </row>
    <row r="3740" spans="1:103" x14ac:dyDescent="0.2">
      <c r="A3740" s="60"/>
      <c r="B3740" s="60"/>
      <c r="C3740" s="60"/>
      <c r="D3740" s="60"/>
      <c r="E3740" s="60"/>
      <c r="F3740" s="60"/>
      <c r="G3740" s="60"/>
      <c r="H3740" s="60"/>
      <c r="I3740" s="60"/>
      <c r="J3740" s="60"/>
      <c r="K3740" s="60"/>
      <c r="L3740" s="60"/>
      <c r="M3740" s="60"/>
      <c r="N3740" s="60"/>
      <c r="O3740" s="60"/>
      <c r="P3740" s="60"/>
      <c r="Q3740" s="60"/>
      <c r="R3740" s="334">
        <v>11942</v>
      </c>
      <c r="S3740" s="319" t="s">
        <v>355</v>
      </c>
      <c r="BE3740" s="60"/>
      <c r="BR3740" s="60"/>
      <c r="BX3740" s="151"/>
      <c r="CB3740" s="151"/>
      <c r="CM3740" s="151"/>
      <c r="CO3740" s="151"/>
      <c r="CT3740" s="151"/>
      <c r="CY3740" s="151"/>
    </row>
    <row r="3741" spans="1:103" x14ac:dyDescent="0.2">
      <c r="A3741" s="60"/>
      <c r="B3741" s="60"/>
      <c r="C3741" s="60"/>
      <c r="D3741" s="60"/>
      <c r="E3741" s="60"/>
      <c r="F3741" s="60"/>
      <c r="G3741" s="60"/>
      <c r="H3741" s="60"/>
      <c r="I3741" s="60"/>
      <c r="J3741" s="60"/>
      <c r="K3741" s="60"/>
      <c r="L3741" s="60"/>
      <c r="M3741" s="60"/>
      <c r="N3741" s="60"/>
      <c r="O3741" s="60"/>
      <c r="P3741" s="60"/>
      <c r="Q3741" s="60"/>
      <c r="R3741" s="334">
        <v>11944</v>
      </c>
      <c r="S3741" s="319" t="s">
        <v>355</v>
      </c>
      <c r="BE3741" s="60"/>
      <c r="BR3741" s="60"/>
      <c r="BX3741" s="151"/>
      <c r="CB3741" s="151"/>
      <c r="CM3741" s="151"/>
      <c r="CO3741" s="151"/>
      <c r="CT3741" s="151"/>
      <c r="CY3741" s="151"/>
    </row>
    <row r="3742" spans="1:103" x14ac:dyDescent="0.2">
      <c r="A3742" s="60"/>
      <c r="B3742" s="60"/>
      <c r="C3742" s="60"/>
      <c r="D3742" s="60"/>
      <c r="E3742" s="60"/>
      <c r="F3742" s="60"/>
      <c r="G3742" s="60"/>
      <c r="H3742" s="60"/>
      <c r="I3742" s="60"/>
      <c r="J3742" s="60"/>
      <c r="K3742" s="60"/>
      <c r="L3742" s="60"/>
      <c r="M3742" s="60"/>
      <c r="N3742" s="60"/>
      <c r="O3742" s="60"/>
      <c r="P3742" s="60"/>
      <c r="Q3742" s="60"/>
      <c r="R3742" s="334">
        <v>11946</v>
      </c>
      <c r="S3742" s="319" t="s">
        <v>355</v>
      </c>
      <c r="BE3742" s="60"/>
      <c r="BR3742" s="60"/>
      <c r="BX3742" s="151"/>
      <c r="CB3742" s="151"/>
      <c r="CM3742" s="151"/>
      <c r="CO3742" s="151"/>
      <c r="CT3742" s="151"/>
      <c r="CY3742" s="151"/>
    </row>
    <row r="3743" spans="1:103" x14ac:dyDescent="0.2">
      <c r="A3743" s="60"/>
      <c r="B3743" s="60"/>
      <c r="C3743" s="60"/>
      <c r="D3743" s="60"/>
      <c r="E3743" s="60"/>
      <c r="F3743" s="60"/>
      <c r="G3743" s="60"/>
      <c r="H3743" s="60"/>
      <c r="I3743" s="60"/>
      <c r="J3743" s="60"/>
      <c r="K3743" s="60"/>
      <c r="L3743" s="60"/>
      <c r="M3743" s="60"/>
      <c r="N3743" s="60"/>
      <c r="O3743" s="60"/>
      <c r="P3743" s="60"/>
      <c r="Q3743" s="60"/>
      <c r="R3743" s="334">
        <v>11947</v>
      </c>
      <c r="S3743" s="319" t="s">
        <v>355</v>
      </c>
      <c r="BE3743" s="60"/>
      <c r="BR3743" s="60"/>
      <c r="BX3743" s="151"/>
      <c r="CB3743" s="151"/>
      <c r="CM3743" s="151"/>
      <c r="CO3743" s="151"/>
      <c r="CT3743" s="151"/>
      <c r="CY3743" s="151"/>
    </row>
    <row r="3744" spans="1:103" x14ac:dyDescent="0.2">
      <c r="A3744" s="60"/>
      <c r="B3744" s="60"/>
      <c r="C3744" s="60"/>
      <c r="D3744" s="60"/>
      <c r="E3744" s="60"/>
      <c r="F3744" s="60"/>
      <c r="G3744" s="60"/>
      <c r="H3744" s="60"/>
      <c r="I3744" s="60"/>
      <c r="J3744" s="60"/>
      <c r="K3744" s="60"/>
      <c r="L3744" s="60"/>
      <c r="M3744" s="60"/>
      <c r="N3744" s="60"/>
      <c r="O3744" s="60"/>
      <c r="P3744" s="60"/>
      <c r="Q3744" s="60"/>
      <c r="R3744" s="334">
        <v>11948</v>
      </c>
      <c r="S3744" s="319" t="s">
        <v>355</v>
      </c>
      <c r="BE3744" s="60"/>
      <c r="BR3744" s="60"/>
      <c r="BX3744" s="151"/>
      <c r="CB3744" s="151"/>
      <c r="CM3744" s="151"/>
      <c r="CO3744" s="151"/>
      <c r="CT3744" s="151"/>
      <c r="CY3744" s="151"/>
    </row>
    <row r="3745" spans="1:103" x14ac:dyDescent="0.2">
      <c r="A3745" s="60"/>
      <c r="B3745" s="60"/>
      <c r="C3745" s="60"/>
      <c r="D3745" s="60"/>
      <c r="E3745" s="60"/>
      <c r="F3745" s="60"/>
      <c r="G3745" s="60"/>
      <c r="H3745" s="60"/>
      <c r="I3745" s="60"/>
      <c r="J3745" s="60"/>
      <c r="K3745" s="60"/>
      <c r="L3745" s="60"/>
      <c r="M3745" s="60"/>
      <c r="N3745" s="60"/>
      <c r="O3745" s="60"/>
      <c r="P3745" s="60"/>
      <c r="Q3745" s="60"/>
      <c r="R3745" s="334">
        <v>11949</v>
      </c>
      <c r="S3745" s="319" t="s">
        <v>355</v>
      </c>
      <c r="BE3745" s="60"/>
      <c r="BR3745" s="60"/>
      <c r="BX3745" s="151"/>
      <c r="CB3745" s="151"/>
      <c r="CM3745" s="151"/>
      <c r="CO3745" s="151"/>
      <c r="CT3745" s="151"/>
      <c r="CY3745" s="151"/>
    </row>
    <row r="3746" spans="1:103" x14ac:dyDescent="0.2">
      <c r="A3746" s="60"/>
      <c r="B3746" s="60"/>
      <c r="C3746" s="60"/>
      <c r="D3746" s="60"/>
      <c r="E3746" s="60"/>
      <c r="F3746" s="60"/>
      <c r="G3746" s="60"/>
      <c r="H3746" s="60"/>
      <c r="I3746" s="60"/>
      <c r="J3746" s="60"/>
      <c r="K3746" s="60"/>
      <c r="L3746" s="60"/>
      <c r="M3746" s="60"/>
      <c r="N3746" s="60"/>
      <c r="O3746" s="60"/>
      <c r="P3746" s="60"/>
      <c r="Q3746" s="60"/>
      <c r="R3746" s="334">
        <v>11950</v>
      </c>
      <c r="S3746" s="319" t="s">
        <v>355</v>
      </c>
      <c r="BE3746" s="60"/>
      <c r="BR3746" s="60"/>
      <c r="BX3746" s="151"/>
      <c r="CB3746" s="151"/>
      <c r="CM3746" s="151"/>
      <c r="CO3746" s="151"/>
      <c r="CT3746" s="151"/>
      <c r="CY3746" s="151"/>
    </row>
    <row r="3747" spans="1:103" x14ac:dyDescent="0.2">
      <c r="A3747" s="60"/>
      <c r="B3747" s="60"/>
      <c r="C3747" s="60"/>
      <c r="D3747" s="60"/>
      <c r="E3747" s="60"/>
      <c r="F3747" s="60"/>
      <c r="G3747" s="60"/>
      <c r="H3747" s="60"/>
      <c r="I3747" s="60"/>
      <c r="J3747" s="60"/>
      <c r="K3747" s="60"/>
      <c r="L3747" s="60"/>
      <c r="M3747" s="60"/>
      <c r="N3747" s="60"/>
      <c r="O3747" s="60"/>
      <c r="P3747" s="60"/>
      <c r="Q3747" s="60"/>
      <c r="R3747" s="334">
        <v>11951</v>
      </c>
      <c r="S3747" s="319" t="s">
        <v>355</v>
      </c>
      <c r="BE3747" s="60"/>
      <c r="BR3747" s="60"/>
      <c r="BX3747" s="151"/>
      <c r="CB3747" s="151"/>
      <c r="CM3747" s="151"/>
      <c r="CO3747" s="151"/>
      <c r="CT3747" s="151"/>
      <c r="CY3747" s="151"/>
    </row>
    <row r="3748" spans="1:103" x14ac:dyDescent="0.2">
      <c r="A3748" s="60"/>
      <c r="B3748" s="60"/>
      <c r="C3748" s="60"/>
      <c r="D3748" s="60"/>
      <c r="E3748" s="60"/>
      <c r="F3748" s="60"/>
      <c r="G3748" s="60"/>
      <c r="H3748" s="60"/>
      <c r="I3748" s="60"/>
      <c r="J3748" s="60"/>
      <c r="K3748" s="60"/>
      <c r="L3748" s="60"/>
      <c r="M3748" s="60"/>
      <c r="N3748" s="60"/>
      <c r="O3748" s="60"/>
      <c r="P3748" s="60"/>
      <c r="Q3748" s="60"/>
      <c r="R3748" s="334">
        <v>11952</v>
      </c>
      <c r="S3748" s="319" t="s">
        <v>355</v>
      </c>
      <c r="BE3748" s="60"/>
      <c r="BR3748" s="60"/>
      <c r="BX3748" s="151"/>
      <c r="CB3748" s="151"/>
      <c r="CM3748" s="151"/>
      <c r="CO3748" s="151"/>
      <c r="CT3748" s="151"/>
      <c r="CY3748" s="151"/>
    </row>
    <row r="3749" spans="1:103" x14ac:dyDescent="0.2">
      <c r="A3749" s="60"/>
      <c r="B3749" s="60"/>
      <c r="C3749" s="60"/>
      <c r="D3749" s="60"/>
      <c r="E3749" s="60"/>
      <c r="F3749" s="60"/>
      <c r="G3749" s="60"/>
      <c r="H3749" s="60"/>
      <c r="I3749" s="60"/>
      <c r="J3749" s="60"/>
      <c r="K3749" s="60"/>
      <c r="L3749" s="60"/>
      <c r="M3749" s="60"/>
      <c r="N3749" s="60"/>
      <c r="O3749" s="60"/>
      <c r="P3749" s="60"/>
      <c r="Q3749" s="60"/>
      <c r="R3749" s="334">
        <v>11953</v>
      </c>
      <c r="S3749" s="319" t="s">
        <v>355</v>
      </c>
      <c r="BE3749" s="60"/>
      <c r="BR3749" s="60"/>
      <c r="BX3749" s="151"/>
      <c r="CB3749" s="151"/>
      <c r="CM3749" s="151"/>
      <c r="CO3749" s="151"/>
      <c r="CT3749" s="151"/>
      <c r="CY3749" s="151"/>
    </row>
    <row r="3750" spans="1:103" x14ac:dyDescent="0.2">
      <c r="A3750" s="60"/>
      <c r="B3750" s="60"/>
      <c r="C3750" s="60"/>
      <c r="D3750" s="60"/>
      <c r="E3750" s="60"/>
      <c r="F3750" s="60"/>
      <c r="G3750" s="60"/>
      <c r="H3750" s="60"/>
      <c r="I3750" s="60"/>
      <c r="J3750" s="60"/>
      <c r="K3750" s="60"/>
      <c r="L3750" s="60"/>
      <c r="M3750" s="60"/>
      <c r="N3750" s="60"/>
      <c r="O3750" s="60"/>
      <c r="P3750" s="60"/>
      <c r="Q3750" s="60"/>
      <c r="R3750" s="334">
        <v>11954</v>
      </c>
      <c r="S3750" s="319" t="s">
        <v>355</v>
      </c>
      <c r="BE3750" s="60"/>
      <c r="BR3750" s="60"/>
      <c r="BX3750" s="151"/>
      <c r="CB3750" s="151"/>
      <c r="CM3750" s="151"/>
      <c r="CO3750" s="151"/>
      <c r="CT3750" s="151"/>
      <c r="CY3750" s="151"/>
    </row>
    <row r="3751" spans="1:103" x14ac:dyDescent="0.2">
      <c r="A3751" s="60"/>
      <c r="B3751" s="60"/>
      <c r="C3751" s="60"/>
      <c r="D3751" s="60"/>
      <c r="E3751" s="60"/>
      <c r="F3751" s="60"/>
      <c r="G3751" s="60"/>
      <c r="H3751" s="60"/>
      <c r="I3751" s="60"/>
      <c r="J3751" s="60"/>
      <c r="K3751" s="60"/>
      <c r="L3751" s="60"/>
      <c r="M3751" s="60"/>
      <c r="N3751" s="60"/>
      <c r="O3751" s="60"/>
      <c r="P3751" s="60"/>
      <c r="Q3751" s="60"/>
      <c r="R3751" s="334">
        <v>11955</v>
      </c>
      <c r="S3751" s="319" t="s">
        <v>355</v>
      </c>
      <c r="BE3751" s="60"/>
      <c r="BR3751" s="60"/>
      <c r="BX3751" s="151"/>
      <c r="CB3751" s="151"/>
      <c r="CM3751" s="151"/>
      <c r="CO3751" s="151"/>
      <c r="CT3751" s="151"/>
      <c r="CY3751" s="151"/>
    </row>
    <row r="3752" spans="1:103" x14ac:dyDescent="0.2">
      <c r="A3752" s="60"/>
      <c r="B3752" s="60"/>
      <c r="C3752" s="60"/>
      <c r="D3752" s="60"/>
      <c r="E3752" s="60"/>
      <c r="F3752" s="60"/>
      <c r="G3752" s="60"/>
      <c r="H3752" s="60"/>
      <c r="I3752" s="60"/>
      <c r="J3752" s="60"/>
      <c r="K3752" s="60"/>
      <c r="L3752" s="60"/>
      <c r="M3752" s="60"/>
      <c r="N3752" s="60"/>
      <c r="O3752" s="60"/>
      <c r="P3752" s="60"/>
      <c r="Q3752" s="60"/>
      <c r="R3752" s="334">
        <v>11956</v>
      </c>
      <c r="S3752" s="319" t="s">
        <v>355</v>
      </c>
      <c r="BE3752" s="60"/>
      <c r="BR3752" s="60"/>
      <c r="BX3752" s="151"/>
      <c r="CB3752" s="151"/>
      <c r="CM3752" s="151"/>
      <c r="CO3752" s="151"/>
      <c r="CT3752" s="151"/>
      <c r="CY3752" s="151"/>
    </row>
    <row r="3753" spans="1:103" x14ac:dyDescent="0.2">
      <c r="A3753" s="60"/>
      <c r="B3753" s="60"/>
      <c r="C3753" s="60"/>
      <c r="D3753" s="60"/>
      <c r="E3753" s="60"/>
      <c r="F3753" s="60"/>
      <c r="G3753" s="60"/>
      <c r="H3753" s="60"/>
      <c r="I3753" s="60"/>
      <c r="J3753" s="60"/>
      <c r="K3753" s="60"/>
      <c r="L3753" s="60"/>
      <c r="M3753" s="60"/>
      <c r="N3753" s="60"/>
      <c r="O3753" s="60"/>
      <c r="P3753" s="60"/>
      <c r="Q3753" s="60"/>
      <c r="R3753" s="334">
        <v>11957</v>
      </c>
      <c r="S3753" s="319" t="s">
        <v>355</v>
      </c>
      <c r="BE3753" s="60"/>
      <c r="BR3753" s="60"/>
      <c r="BX3753" s="151"/>
      <c r="CB3753" s="151"/>
      <c r="CM3753" s="151"/>
      <c r="CO3753" s="151"/>
      <c r="CT3753" s="151"/>
      <c r="CY3753" s="151"/>
    </row>
    <row r="3754" spans="1:103" x14ac:dyDescent="0.2">
      <c r="A3754" s="60"/>
      <c r="B3754" s="60"/>
      <c r="C3754" s="60"/>
      <c r="D3754" s="60"/>
      <c r="E3754" s="60"/>
      <c r="F3754" s="60"/>
      <c r="G3754" s="60"/>
      <c r="H3754" s="60"/>
      <c r="I3754" s="60"/>
      <c r="J3754" s="60"/>
      <c r="K3754" s="60"/>
      <c r="L3754" s="60"/>
      <c r="M3754" s="60"/>
      <c r="N3754" s="60"/>
      <c r="O3754" s="60"/>
      <c r="P3754" s="60"/>
      <c r="Q3754" s="60"/>
      <c r="R3754" s="334">
        <v>11958</v>
      </c>
      <c r="S3754" s="319" t="s">
        <v>355</v>
      </c>
      <c r="BE3754" s="60"/>
      <c r="BR3754" s="60"/>
      <c r="BX3754" s="151"/>
      <c r="CB3754" s="151"/>
      <c r="CM3754" s="151"/>
      <c r="CO3754" s="151"/>
      <c r="CT3754" s="151"/>
      <c r="CY3754" s="151"/>
    </row>
    <row r="3755" spans="1:103" x14ac:dyDescent="0.2">
      <c r="A3755" s="60"/>
      <c r="B3755" s="60"/>
      <c r="C3755" s="60"/>
      <c r="D3755" s="60"/>
      <c r="E3755" s="60"/>
      <c r="F3755" s="60"/>
      <c r="G3755" s="60"/>
      <c r="H3755" s="60"/>
      <c r="I3755" s="60"/>
      <c r="J3755" s="60"/>
      <c r="K3755" s="60"/>
      <c r="L3755" s="60"/>
      <c r="M3755" s="60"/>
      <c r="N3755" s="60"/>
      <c r="O3755" s="60"/>
      <c r="P3755" s="60"/>
      <c r="Q3755" s="60"/>
      <c r="R3755" s="334">
        <v>11959</v>
      </c>
      <c r="S3755" s="319" t="s">
        <v>355</v>
      </c>
      <c r="BE3755" s="60"/>
      <c r="BR3755" s="60"/>
      <c r="BX3755" s="151"/>
      <c r="CB3755" s="151"/>
      <c r="CM3755" s="151"/>
      <c r="CO3755" s="151"/>
      <c r="CT3755" s="151"/>
      <c r="CY3755" s="151"/>
    </row>
    <row r="3756" spans="1:103" x14ac:dyDescent="0.2">
      <c r="A3756" s="60"/>
      <c r="B3756" s="60"/>
      <c r="C3756" s="60"/>
      <c r="D3756" s="60"/>
      <c r="E3756" s="60"/>
      <c r="F3756" s="60"/>
      <c r="G3756" s="60"/>
      <c r="H3756" s="60"/>
      <c r="I3756" s="60"/>
      <c r="J3756" s="60"/>
      <c r="K3756" s="60"/>
      <c r="L3756" s="60"/>
      <c r="M3756" s="60"/>
      <c r="N3756" s="60"/>
      <c r="O3756" s="60"/>
      <c r="P3756" s="60"/>
      <c r="Q3756" s="60"/>
      <c r="R3756" s="334">
        <v>11960</v>
      </c>
      <c r="S3756" s="319" t="s">
        <v>355</v>
      </c>
      <c r="BE3756" s="60"/>
      <c r="BR3756" s="60"/>
      <c r="BX3756" s="151"/>
      <c r="CB3756" s="151"/>
      <c r="CM3756" s="151"/>
      <c r="CO3756" s="151"/>
      <c r="CT3756" s="151"/>
      <c r="CY3756" s="151"/>
    </row>
    <row r="3757" spans="1:103" x14ac:dyDescent="0.2">
      <c r="A3757" s="60"/>
      <c r="B3757" s="60"/>
      <c r="C3757" s="60"/>
      <c r="D3757" s="60"/>
      <c r="E3757" s="60"/>
      <c r="F3757" s="60"/>
      <c r="G3757" s="60"/>
      <c r="H3757" s="60"/>
      <c r="I3757" s="60"/>
      <c r="J3757" s="60"/>
      <c r="K3757" s="60"/>
      <c r="L3757" s="60"/>
      <c r="M3757" s="60"/>
      <c r="N3757" s="60"/>
      <c r="O3757" s="60"/>
      <c r="P3757" s="60"/>
      <c r="Q3757" s="60"/>
      <c r="R3757" s="334">
        <v>11961</v>
      </c>
      <c r="S3757" s="319" t="s">
        <v>355</v>
      </c>
      <c r="BE3757" s="60"/>
      <c r="BR3757" s="60"/>
      <c r="BX3757" s="151"/>
      <c r="CB3757" s="151"/>
      <c r="CM3757" s="151"/>
      <c r="CO3757" s="151"/>
      <c r="CT3757" s="151"/>
      <c r="CY3757" s="151"/>
    </row>
    <row r="3758" spans="1:103" x14ac:dyDescent="0.2">
      <c r="A3758" s="60"/>
      <c r="B3758" s="60"/>
      <c r="C3758" s="60"/>
      <c r="D3758" s="60"/>
      <c r="E3758" s="60"/>
      <c r="F3758" s="60"/>
      <c r="G3758" s="60"/>
      <c r="H3758" s="60"/>
      <c r="I3758" s="60"/>
      <c r="J3758" s="60"/>
      <c r="K3758" s="60"/>
      <c r="L3758" s="60"/>
      <c r="M3758" s="60"/>
      <c r="N3758" s="60"/>
      <c r="O3758" s="60"/>
      <c r="P3758" s="60"/>
      <c r="Q3758" s="60"/>
      <c r="R3758" s="334">
        <v>11962</v>
      </c>
      <c r="S3758" s="319" t="s">
        <v>355</v>
      </c>
      <c r="BE3758" s="60"/>
      <c r="BR3758" s="60"/>
      <c r="BX3758" s="151"/>
      <c r="CB3758" s="151"/>
      <c r="CM3758" s="151"/>
      <c r="CO3758" s="151"/>
      <c r="CT3758" s="151"/>
      <c r="CY3758" s="151"/>
    </row>
    <row r="3759" spans="1:103" x14ac:dyDescent="0.2">
      <c r="A3759" s="60"/>
      <c r="B3759" s="60"/>
      <c r="C3759" s="60"/>
      <c r="D3759" s="60"/>
      <c r="E3759" s="60"/>
      <c r="F3759" s="60"/>
      <c r="G3759" s="60"/>
      <c r="H3759" s="60"/>
      <c r="I3759" s="60"/>
      <c r="J3759" s="60"/>
      <c r="K3759" s="60"/>
      <c r="L3759" s="60"/>
      <c r="M3759" s="60"/>
      <c r="N3759" s="60"/>
      <c r="O3759" s="60"/>
      <c r="P3759" s="60"/>
      <c r="Q3759" s="60"/>
      <c r="R3759" s="334">
        <v>11963</v>
      </c>
      <c r="S3759" s="319" t="s">
        <v>355</v>
      </c>
      <c r="BE3759" s="60"/>
      <c r="BR3759" s="60"/>
      <c r="BX3759" s="151"/>
      <c r="CB3759" s="151"/>
      <c r="CM3759" s="151"/>
      <c r="CO3759" s="151"/>
      <c r="CT3759" s="151"/>
      <c r="CY3759" s="151"/>
    </row>
    <row r="3760" spans="1:103" x14ac:dyDescent="0.2">
      <c r="A3760" s="60"/>
      <c r="B3760" s="60"/>
      <c r="C3760" s="60"/>
      <c r="D3760" s="60"/>
      <c r="E3760" s="60"/>
      <c r="F3760" s="60"/>
      <c r="G3760" s="60"/>
      <c r="H3760" s="60"/>
      <c r="I3760" s="60"/>
      <c r="J3760" s="60"/>
      <c r="K3760" s="60"/>
      <c r="L3760" s="60"/>
      <c r="M3760" s="60"/>
      <c r="N3760" s="60"/>
      <c r="O3760" s="60"/>
      <c r="P3760" s="60"/>
      <c r="Q3760" s="60"/>
      <c r="R3760" s="334">
        <v>11964</v>
      </c>
      <c r="S3760" s="319" t="s">
        <v>355</v>
      </c>
      <c r="BE3760" s="60"/>
      <c r="BR3760" s="60"/>
      <c r="BX3760" s="151"/>
      <c r="CB3760" s="151"/>
      <c r="CM3760" s="151"/>
      <c r="CO3760" s="151"/>
      <c r="CT3760" s="151"/>
      <c r="CY3760" s="151"/>
    </row>
    <row r="3761" spans="1:103" x14ac:dyDescent="0.2">
      <c r="A3761" s="60"/>
      <c r="B3761" s="60"/>
      <c r="C3761" s="60"/>
      <c r="D3761" s="60"/>
      <c r="E3761" s="60"/>
      <c r="F3761" s="60"/>
      <c r="G3761" s="60"/>
      <c r="H3761" s="60"/>
      <c r="I3761" s="60"/>
      <c r="J3761" s="60"/>
      <c r="K3761" s="60"/>
      <c r="L3761" s="60"/>
      <c r="M3761" s="60"/>
      <c r="N3761" s="60"/>
      <c r="O3761" s="60"/>
      <c r="P3761" s="60"/>
      <c r="Q3761" s="60"/>
      <c r="R3761" s="334">
        <v>11965</v>
      </c>
      <c r="S3761" s="319" t="s">
        <v>355</v>
      </c>
      <c r="BE3761" s="60"/>
      <c r="BR3761" s="60"/>
      <c r="BX3761" s="151"/>
      <c r="CB3761" s="151"/>
      <c r="CM3761" s="151"/>
      <c r="CO3761" s="151"/>
      <c r="CT3761" s="151"/>
      <c r="CY3761" s="151"/>
    </row>
    <row r="3762" spans="1:103" x14ac:dyDescent="0.2">
      <c r="A3762" s="60"/>
      <c r="B3762" s="60"/>
      <c r="C3762" s="60"/>
      <c r="D3762" s="60"/>
      <c r="E3762" s="60"/>
      <c r="F3762" s="60"/>
      <c r="G3762" s="60"/>
      <c r="H3762" s="60"/>
      <c r="I3762" s="60"/>
      <c r="J3762" s="60"/>
      <c r="K3762" s="60"/>
      <c r="L3762" s="60"/>
      <c r="M3762" s="60"/>
      <c r="N3762" s="60"/>
      <c r="O3762" s="60"/>
      <c r="P3762" s="60"/>
      <c r="Q3762" s="60"/>
      <c r="R3762" s="334">
        <v>11967</v>
      </c>
      <c r="S3762" s="319" t="s">
        <v>355</v>
      </c>
      <c r="BE3762" s="60"/>
      <c r="BR3762" s="60"/>
      <c r="BX3762" s="151"/>
      <c r="CB3762" s="151"/>
      <c r="CM3762" s="151"/>
      <c r="CO3762" s="151"/>
      <c r="CT3762" s="151"/>
      <c r="CY3762" s="151"/>
    </row>
    <row r="3763" spans="1:103" x14ac:dyDescent="0.2">
      <c r="A3763" s="60"/>
      <c r="B3763" s="60"/>
      <c r="C3763" s="60"/>
      <c r="D3763" s="60"/>
      <c r="E3763" s="60"/>
      <c r="F3763" s="60"/>
      <c r="G3763" s="60"/>
      <c r="H3763" s="60"/>
      <c r="I3763" s="60"/>
      <c r="J3763" s="60"/>
      <c r="K3763" s="60"/>
      <c r="L3763" s="60"/>
      <c r="M3763" s="60"/>
      <c r="N3763" s="60"/>
      <c r="O3763" s="60"/>
      <c r="P3763" s="60"/>
      <c r="Q3763" s="60"/>
      <c r="R3763" s="334">
        <v>11968</v>
      </c>
      <c r="S3763" s="319" t="s">
        <v>355</v>
      </c>
      <c r="BE3763" s="60"/>
      <c r="BR3763" s="60"/>
      <c r="BX3763" s="151"/>
      <c r="CB3763" s="151"/>
      <c r="CM3763" s="151"/>
      <c r="CO3763" s="151"/>
      <c r="CT3763" s="151"/>
      <c r="CY3763" s="151"/>
    </row>
    <row r="3764" spans="1:103" x14ac:dyDescent="0.2">
      <c r="A3764" s="60"/>
      <c r="B3764" s="60"/>
      <c r="C3764" s="60"/>
      <c r="D3764" s="60"/>
      <c r="E3764" s="60"/>
      <c r="F3764" s="60"/>
      <c r="G3764" s="60"/>
      <c r="H3764" s="60"/>
      <c r="I3764" s="60"/>
      <c r="J3764" s="60"/>
      <c r="K3764" s="60"/>
      <c r="L3764" s="60"/>
      <c r="M3764" s="60"/>
      <c r="N3764" s="60"/>
      <c r="O3764" s="60"/>
      <c r="P3764" s="60"/>
      <c r="Q3764" s="60"/>
      <c r="R3764" s="334">
        <v>11969</v>
      </c>
      <c r="S3764" s="319" t="s">
        <v>355</v>
      </c>
      <c r="BE3764" s="60"/>
      <c r="BR3764" s="60"/>
      <c r="BX3764" s="151"/>
      <c r="CB3764" s="151"/>
      <c r="CM3764" s="151"/>
      <c r="CO3764" s="151"/>
      <c r="CT3764" s="151"/>
      <c r="CY3764" s="151"/>
    </row>
    <row r="3765" spans="1:103" x14ac:dyDescent="0.2">
      <c r="A3765" s="60"/>
      <c r="B3765" s="60"/>
      <c r="C3765" s="60"/>
      <c r="D3765" s="60"/>
      <c r="E3765" s="60"/>
      <c r="F3765" s="60"/>
      <c r="G3765" s="60"/>
      <c r="H3765" s="60"/>
      <c r="I3765" s="60"/>
      <c r="J3765" s="60"/>
      <c r="K3765" s="60"/>
      <c r="L3765" s="60"/>
      <c r="M3765" s="60"/>
      <c r="N3765" s="60"/>
      <c r="O3765" s="60"/>
      <c r="P3765" s="60"/>
      <c r="Q3765" s="60"/>
      <c r="R3765" s="334">
        <v>11970</v>
      </c>
      <c r="S3765" s="319" t="s">
        <v>355</v>
      </c>
      <c r="BE3765" s="60"/>
      <c r="BR3765" s="60"/>
      <c r="BX3765" s="151"/>
      <c r="CB3765" s="151"/>
      <c r="CM3765" s="151"/>
      <c r="CO3765" s="151"/>
      <c r="CT3765" s="151"/>
      <c r="CY3765" s="151"/>
    </row>
    <row r="3766" spans="1:103" x14ac:dyDescent="0.2">
      <c r="A3766" s="60"/>
      <c r="B3766" s="60"/>
      <c r="C3766" s="60"/>
      <c r="D3766" s="60"/>
      <c r="E3766" s="60"/>
      <c r="F3766" s="60"/>
      <c r="G3766" s="60"/>
      <c r="H3766" s="60"/>
      <c r="I3766" s="60"/>
      <c r="J3766" s="60"/>
      <c r="K3766" s="60"/>
      <c r="L3766" s="60"/>
      <c r="M3766" s="60"/>
      <c r="N3766" s="60"/>
      <c r="O3766" s="60"/>
      <c r="P3766" s="60"/>
      <c r="Q3766" s="60"/>
      <c r="R3766" s="334">
        <v>11971</v>
      </c>
      <c r="S3766" s="319" t="s">
        <v>355</v>
      </c>
      <c r="BE3766" s="60"/>
      <c r="BR3766" s="60"/>
      <c r="BX3766" s="151"/>
      <c r="CB3766" s="151"/>
      <c r="CM3766" s="151"/>
      <c r="CO3766" s="151"/>
      <c r="CT3766" s="151"/>
      <c r="CY3766" s="151"/>
    </row>
    <row r="3767" spans="1:103" x14ac:dyDescent="0.2">
      <c r="A3767" s="60"/>
      <c r="B3767" s="60"/>
      <c r="C3767" s="60"/>
      <c r="D3767" s="60"/>
      <c r="E3767" s="60"/>
      <c r="F3767" s="60"/>
      <c r="G3767" s="60"/>
      <c r="H3767" s="60"/>
      <c r="I3767" s="60"/>
      <c r="J3767" s="60"/>
      <c r="K3767" s="60"/>
      <c r="L3767" s="60"/>
      <c r="M3767" s="60"/>
      <c r="N3767" s="60"/>
      <c r="O3767" s="60"/>
      <c r="P3767" s="60"/>
      <c r="Q3767" s="60"/>
      <c r="R3767" s="334">
        <v>11972</v>
      </c>
      <c r="S3767" s="319" t="s">
        <v>355</v>
      </c>
      <c r="BE3767" s="60"/>
      <c r="BR3767" s="60"/>
      <c r="BX3767" s="151"/>
      <c r="CB3767" s="151"/>
      <c r="CM3767" s="151"/>
      <c r="CO3767" s="151"/>
      <c r="CT3767" s="151"/>
      <c r="CY3767" s="151"/>
    </row>
    <row r="3768" spans="1:103" x14ac:dyDescent="0.2">
      <c r="A3768" s="60"/>
      <c r="B3768" s="60"/>
      <c r="C3768" s="60"/>
      <c r="D3768" s="60"/>
      <c r="E3768" s="60"/>
      <c r="F3768" s="60"/>
      <c r="G3768" s="60"/>
      <c r="H3768" s="60"/>
      <c r="I3768" s="60"/>
      <c r="J3768" s="60"/>
      <c r="K3768" s="60"/>
      <c r="L3768" s="60"/>
      <c r="M3768" s="60"/>
      <c r="N3768" s="60"/>
      <c r="O3768" s="60"/>
      <c r="P3768" s="60"/>
      <c r="Q3768" s="60"/>
      <c r="R3768" s="334">
        <v>11973</v>
      </c>
      <c r="S3768" s="319" t="s">
        <v>355</v>
      </c>
      <c r="BE3768" s="60"/>
      <c r="BR3768" s="60"/>
      <c r="BX3768" s="151"/>
      <c r="CB3768" s="151"/>
      <c r="CM3768" s="151"/>
      <c r="CO3768" s="151"/>
      <c r="CT3768" s="151"/>
      <c r="CY3768" s="151"/>
    </row>
    <row r="3769" spans="1:103" x14ac:dyDescent="0.2">
      <c r="A3769" s="60"/>
      <c r="B3769" s="60"/>
      <c r="C3769" s="60"/>
      <c r="D3769" s="60"/>
      <c r="E3769" s="60"/>
      <c r="F3769" s="60"/>
      <c r="G3769" s="60"/>
      <c r="H3769" s="60"/>
      <c r="I3769" s="60"/>
      <c r="J3769" s="60"/>
      <c r="K3769" s="60"/>
      <c r="L3769" s="60"/>
      <c r="M3769" s="60"/>
      <c r="N3769" s="60"/>
      <c r="O3769" s="60"/>
      <c r="P3769" s="60"/>
      <c r="Q3769" s="60"/>
      <c r="R3769" s="334">
        <v>11975</v>
      </c>
      <c r="S3769" s="319" t="s">
        <v>355</v>
      </c>
      <c r="BE3769" s="60"/>
      <c r="BR3769" s="60"/>
      <c r="BX3769" s="151"/>
      <c r="CB3769" s="151"/>
      <c r="CM3769" s="151"/>
      <c r="CO3769" s="151"/>
      <c r="CT3769" s="151"/>
      <c r="CY3769" s="151"/>
    </row>
    <row r="3770" spans="1:103" x14ac:dyDescent="0.2">
      <c r="A3770" s="60"/>
      <c r="B3770" s="60"/>
      <c r="C3770" s="60"/>
      <c r="D3770" s="60"/>
      <c r="E3770" s="60"/>
      <c r="F3770" s="60"/>
      <c r="G3770" s="60"/>
      <c r="H3770" s="60"/>
      <c r="I3770" s="60"/>
      <c r="J3770" s="60"/>
      <c r="K3770" s="60"/>
      <c r="L3770" s="60"/>
      <c r="M3770" s="60"/>
      <c r="N3770" s="60"/>
      <c r="O3770" s="60"/>
      <c r="P3770" s="60"/>
      <c r="Q3770" s="60"/>
      <c r="R3770" s="334">
        <v>11976</v>
      </c>
      <c r="S3770" s="319" t="s">
        <v>355</v>
      </c>
      <c r="BE3770" s="60"/>
      <c r="BR3770" s="60"/>
      <c r="BX3770" s="151"/>
      <c r="CB3770" s="151"/>
      <c r="CM3770" s="151"/>
      <c r="CO3770" s="151"/>
      <c r="CT3770" s="151"/>
      <c r="CY3770" s="151"/>
    </row>
    <row r="3771" spans="1:103" x14ac:dyDescent="0.2">
      <c r="A3771" s="60"/>
      <c r="B3771" s="60"/>
      <c r="C3771" s="60"/>
      <c r="D3771" s="60"/>
      <c r="E3771" s="60"/>
      <c r="F3771" s="60"/>
      <c r="G3771" s="60"/>
      <c r="H3771" s="60"/>
      <c r="I3771" s="60"/>
      <c r="J3771" s="60"/>
      <c r="K3771" s="60"/>
      <c r="L3771" s="60"/>
      <c r="M3771" s="60"/>
      <c r="N3771" s="60"/>
      <c r="O3771" s="60"/>
      <c r="P3771" s="60"/>
      <c r="Q3771" s="60"/>
      <c r="R3771" s="334">
        <v>11977</v>
      </c>
      <c r="S3771" s="319" t="s">
        <v>355</v>
      </c>
      <c r="BE3771" s="60"/>
      <c r="BR3771" s="60"/>
      <c r="BX3771" s="151"/>
      <c r="CB3771" s="151"/>
      <c r="CM3771" s="151"/>
      <c r="CO3771" s="151"/>
      <c r="CT3771" s="151"/>
      <c r="CY3771" s="151"/>
    </row>
    <row r="3772" spans="1:103" x14ac:dyDescent="0.2">
      <c r="A3772" s="60"/>
      <c r="B3772" s="60"/>
      <c r="C3772" s="60"/>
      <c r="D3772" s="60"/>
      <c r="E3772" s="60"/>
      <c r="F3772" s="60"/>
      <c r="G3772" s="60"/>
      <c r="H3772" s="60"/>
      <c r="I3772" s="60"/>
      <c r="J3772" s="60"/>
      <c r="K3772" s="60"/>
      <c r="L3772" s="60"/>
      <c r="M3772" s="60"/>
      <c r="N3772" s="60"/>
      <c r="O3772" s="60"/>
      <c r="P3772" s="60"/>
      <c r="Q3772" s="60"/>
      <c r="R3772" s="334">
        <v>11978</v>
      </c>
      <c r="S3772" s="319" t="s">
        <v>355</v>
      </c>
      <c r="BE3772" s="60"/>
      <c r="BR3772" s="60"/>
      <c r="BX3772" s="151"/>
      <c r="CB3772" s="151"/>
      <c r="CM3772" s="151"/>
      <c r="CO3772" s="151"/>
      <c r="CT3772" s="151"/>
      <c r="CY3772" s="151"/>
    </row>
    <row r="3773" spans="1:103" x14ac:dyDescent="0.2">
      <c r="A3773" s="60"/>
      <c r="B3773" s="60"/>
      <c r="C3773" s="60"/>
      <c r="D3773" s="60"/>
      <c r="E3773" s="60"/>
      <c r="F3773" s="60"/>
      <c r="G3773" s="60"/>
      <c r="H3773" s="60"/>
      <c r="I3773" s="60"/>
      <c r="J3773" s="60"/>
      <c r="K3773" s="60"/>
      <c r="L3773" s="60"/>
      <c r="M3773" s="60"/>
      <c r="N3773" s="60"/>
      <c r="O3773" s="60"/>
      <c r="P3773" s="60"/>
      <c r="Q3773" s="60"/>
      <c r="R3773" s="334">
        <v>11980</v>
      </c>
      <c r="S3773" s="319" t="s">
        <v>355</v>
      </c>
      <c r="BE3773" s="60"/>
      <c r="BR3773" s="60"/>
      <c r="BX3773" s="151"/>
      <c r="CB3773" s="151"/>
      <c r="CM3773" s="151"/>
      <c r="CO3773" s="151"/>
      <c r="CT3773" s="151"/>
      <c r="CY3773" s="151"/>
    </row>
    <row r="3774" spans="1:103" x14ac:dyDescent="0.2">
      <c r="A3774" s="60"/>
      <c r="B3774" s="60"/>
      <c r="C3774" s="60"/>
      <c r="D3774" s="60"/>
      <c r="E3774" s="60"/>
      <c r="F3774" s="60"/>
      <c r="G3774" s="60"/>
      <c r="H3774" s="60"/>
      <c r="I3774" s="60"/>
      <c r="J3774" s="60"/>
      <c r="K3774" s="60"/>
      <c r="L3774" s="60"/>
      <c r="M3774" s="60"/>
      <c r="N3774" s="60"/>
      <c r="O3774" s="60"/>
      <c r="P3774" s="60"/>
      <c r="Q3774" s="60"/>
      <c r="R3774" s="334">
        <v>12007</v>
      </c>
      <c r="S3774" s="319" t="s">
        <v>359</v>
      </c>
      <c r="BE3774" s="60"/>
      <c r="BR3774" s="60"/>
      <c r="BX3774" s="151"/>
      <c r="CB3774" s="151"/>
      <c r="CM3774" s="151"/>
      <c r="CO3774" s="151"/>
      <c r="CT3774" s="151"/>
      <c r="CY3774" s="151"/>
    </row>
    <row r="3775" spans="1:103" x14ac:dyDescent="0.2">
      <c r="A3775" s="60"/>
      <c r="B3775" s="60"/>
      <c r="C3775" s="60"/>
      <c r="D3775" s="60"/>
      <c r="E3775" s="60"/>
      <c r="F3775" s="60"/>
      <c r="G3775" s="60"/>
      <c r="H3775" s="60"/>
      <c r="I3775" s="60"/>
      <c r="J3775" s="60"/>
      <c r="K3775" s="60"/>
      <c r="L3775" s="60"/>
      <c r="M3775" s="60"/>
      <c r="N3775" s="60"/>
      <c r="O3775" s="60"/>
      <c r="P3775" s="60"/>
      <c r="Q3775" s="60"/>
      <c r="R3775" s="334">
        <v>12008</v>
      </c>
      <c r="S3775" s="319" t="s">
        <v>359</v>
      </c>
      <c r="BE3775" s="60"/>
      <c r="BR3775" s="60"/>
      <c r="BX3775" s="151"/>
      <c r="CB3775" s="151"/>
      <c r="CM3775" s="151"/>
      <c r="CO3775" s="151"/>
      <c r="CT3775" s="151"/>
      <c r="CY3775" s="151"/>
    </row>
    <row r="3776" spans="1:103" x14ac:dyDescent="0.2">
      <c r="A3776" s="60"/>
      <c r="B3776" s="60"/>
      <c r="C3776" s="60"/>
      <c r="D3776" s="60"/>
      <c r="E3776" s="60"/>
      <c r="F3776" s="60"/>
      <c r="G3776" s="60"/>
      <c r="H3776" s="60"/>
      <c r="I3776" s="60"/>
      <c r="J3776" s="60"/>
      <c r="K3776" s="60"/>
      <c r="L3776" s="60"/>
      <c r="M3776" s="60"/>
      <c r="N3776" s="60"/>
      <c r="O3776" s="60"/>
      <c r="P3776" s="60"/>
      <c r="Q3776" s="60"/>
      <c r="R3776" s="334">
        <v>12009</v>
      </c>
      <c r="S3776" s="319" t="s">
        <v>359</v>
      </c>
      <c r="BE3776" s="60"/>
      <c r="BR3776" s="60"/>
      <c r="BX3776" s="151"/>
      <c r="CB3776" s="151"/>
      <c r="CM3776" s="151"/>
      <c r="CO3776" s="151"/>
      <c r="CT3776" s="151"/>
      <c r="CY3776" s="151"/>
    </row>
    <row r="3777" spans="1:103" x14ac:dyDescent="0.2">
      <c r="A3777" s="60"/>
      <c r="B3777" s="60"/>
      <c r="C3777" s="60"/>
      <c r="D3777" s="60"/>
      <c r="E3777" s="60"/>
      <c r="F3777" s="60"/>
      <c r="G3777" s="60"/>
      <c r="H3777" s="60"/>
      <c r="I3777" s="60"/>
      <c r="J3777" s="60"/>
      <c r="K3777" s="60"/>
      <c r="L3777" s="60"/>
      <c r="M3777" s="60"/>
      <c r="N3777" s="60"/>
      <c r="O3777" s="60"/>
      <c r="P3777" s="60"/>
      <c r="Q3777" s="60"/>
      <c r="R3777" s="334">
        <v>12010</v>
      </c>
      <c r="S3777" s="319" t="s">
        <v>359</v>
      </c>
      <c r="BE3777" s="60"/>
      <c r="BR3777" s="60"/>
      <c r="BX3777" s="151"/>
      <c r="CB3777" s="151"/>
      <c r="CM3777" s="151"/>
      <c r="CO3777" s="151"/>
      <c r="CT3777" s="151"/>
      <c r="CY3777" s="151"/>
    </row>
    <row r="3778" spans="1:103" x14ac:dyDescent="0.2">
      <c r="A3778" s="60"/>
      <c r="B3778" s="60"/>
      <c r="C3778" s="60"/>
      <c r="D3778" s="60"/>
      <c r="E3778" s="60"/>
      <c r="F3778" s="60"/>
      <c r="G3778" s="60"/>
      <c r="H3778" s="60"/>
      <c r="I3778" s="60"/>
      <c r="J3778" s="60"/>
      <c r="K3778" s="60"/>
      <c r="L3778" s="60"/>
      <c r="M3778" s="60"/>
      <c r="N3778" s="60"/>
      <c r="O3778" s="60"/>
      <c r="P3778" s="60"/>
      <c r="Q3778" s="60"/>
      <c r="R3778" s="334">
        <v>12015</v>
      </c>
      <c r="S3778" s="319" t="s">
        <v>359</v>
      </c>
      <c r="BE3778" s="60"/>
      <c r="BR3778" s="60"/>
      <c r="BX3778" s="151"/>
      <c r="CB3778" s="151"/>
      <c r="CM3778" s="151"/>
      <c r="CO3778" s="151"/>
      <c r="CT3778" s="151"/>
      <c r="CY3778" s="151"/>
    </row>
    <row r="3779" spans="1:103" x14ac:dyDescent="0.2">
      <c r="A3779" s="60"/>
      <c r="B3779" s="60"/>
      <c r="C3779" s="60"/>
      <c r="D3779" s="60"/>
      <c r="E3779" s="60"/>
      <c r="F3779" s="60"/>
      <c r="G3779" s="60"/>
      <c r="H3779" s="60"/>
      <c r="I3779" s="60"/>
      <c r="J3779" s="60"/>
      <c r="K3779" s="60"/>
      <c r="L3779" s="60"/>
      <c r="M3779" s="60"/>
      <c r="N3779" s="60"/>
      <c r="O3779" s="60"/>
      <c r="P3779" s="60"/>
      <c r="Q3779" s="60"/>
      <c r="R3779" s="334">
        <v>12016</v>
      </c>
      <c r="S3779" s="319" t="s">
        <v>359</v>
      </c>
      <c r="BE3779" s="60"/>
      <c r="BR3779" s="60"/>
      <c r="BX3779" s="151"/>
      <c r="CB3779" s="151"/>
      <c r="CM3779" s="151"/>
      <c r="CO3779" s="151"/>
      <c r="CT3779" s="151"/>
      <c r="CY3779" s="151"/>
    </row>
    <row r="3780" spans="1:103" x14ac:dyDescent="0.2">
      <c r="A3780" s="60"/>
      <c r="B3780" s="60"/>
      <c r="C3780" s="60"/>
      <c r="D3780" s="60"/>
      <c r="E3780" s="60"/>
      <c r="F3780" s="60"/>
      <c r="G3780" s="60"/>
      <c r="H3780" s="60"/>
      <c r="I3780" s="60"/>
      <c r="J3780" s="60"/>
      <c r="K3780" s="60"/>
      <c r="L3780" s="60"/>
      <c r="M3780" s="60"/>
      <c r="N3780" s="60"/>
      <c r="O3780" s="60"/>
      <c r="P3780" s="60"/>
      <c r="Q3780" s="60"/>
      <c r="R3780" s="334">
        <v>12017</v>
      </c>
      <c r="S3780" s="319" t="s">
        <v>359</v>
      </c>
      <c r="BE3780" s="60"/>
      <c r="BR3780" s="60"/>
      <c r="BX3780" s="151"/>
      <c r="CB3780" s="151"/>
      <c r="CM3780" s="151"/>
      <c r="CO3780" s="151"/>
      <c r="CT3780" s="151"/>
      <c r="CY3780" s="151"/>
    </row>
    <row r="3781" spans="1:103" x14ac:dyDescent="0.2">
      <c r="A3781" s="60"/>
      <c r="B3781" s="60"/>
      <c r="C3781" s="60"/>
      <c r="D3781" s="60"/>
      <c r="E3781" s="60"/>
      <c r="F3781" s="60"/>
      <c r="G3781" s="60"/>
      <c r="H3781" s="60"/>
      <c r="I3781" s="60"/>
      <c r="J3781" s="60"/>
      <c r="K3781" s="60"/>
      <c r="L3781" s="60"/>
      <c r="M3781" s="60"/>
      <c r="N3781" s="60"/>
      <c r="O3781" s="60"/>
      <c r="P3781" s="60"/>
      <c r="Q3781" s="60"/>
      <c r="R3781" s="334">
        <v>12018</v>
      </c>
      <c r="S3781" s="319" t="s">
        <v>359</v>
      </c>
      <c r="BE3781" s="60"/>
      <c r="BR3781" s="60"/>
      <c r="BX3781" s="151"/>
      <c r="CB3781" s="151"/>
      <c r="CM3781" s="151"/>
      <c r="CO3781" s="151"/>
      <c r="CT3781" s="151"/>
      <c r="CY3781" s="151"/>
    </row>
    <row r="3782" spans="1:103" x14ac:dyDescent="0.2">
      <c r="A3782" s="60"/>
      <c r="B3782" s="60"/>
      <c r="C3782" s="60"/>
      <c r="D3782" s="60"/>
      <c r="E3782" s="60"/>
      <c r="F3782" s="60"/>
      <c r="G3782" s="60"/>
      <c r="H3782" s="60"/>
      <c r="I3782" s="60"/>
      <c r="J3782" s="60"/>
      <c r="K3782" s="60"/>
      <c r="L3782" s="60"/>
      <c r="M3782" s="60"/>
      <c r="N3782" s="60"/>
      <c r="O3782" s="60"/>
      <c r="P3782" s="60"/>
      <c r="Q3782" s="60"/>
      <c r="R3782" s="334">
        <v>12019</v>
      </c>
      <c r="S3782" s="319" t="s">
        <v>359</v>
      </c>
      <c r="BE3782" s="60"/>
      <c r="BR3782" s="60"/>
      <c r="BX3782" s="151"/>
      <c r="CB3782" s="151"/>
      <c r="CM3782" s="151"/>
      <c r="CO3782" s="151"/>
      <c r="CT3782" s="151"/>
      <c r="CY3782" s="151"/>
    </row>
    <row r="3783" spans="1:103" x14ac:dyDescent="0.2">
      <c r="A3783" s="60"/>
      <c r="B3783" s="60"/>
      <c r="C3783" s="60"/>
      <c r="D3783" s="60"/>
      <c r="E3783" s="60"/>
      <c r="F3783" s="60"/>
      <c r="G3783" s="60"/>
      <c r="H3783" s="60"/>
      <c r="I3783" s="60"/>
      <c r="J3783" s="60"/>
      <c r="K3783" s="60"/>
      <c r="L3783" s="60"/>
      <c r="M3783" s="60"/>
      <c r="N3783" s="60"/>
      <c r="O3783" s="60"/>
      <c r="P3783" s="60"/>
      <c r="Q3783" s="60"/>
      <c r="R3783" s="334">
        <v>12020</v>
      </c>
      <c r="S3783" s="319" t="s">
        <v>359</v>
      </c>
      <c r="BE3783" s="60"/>
      <c r="BR3783" s="60"/>
      <c r="BX3783" s="151"/>
      <c r="CB3783" s="151"/>
      <c r="CM3783" s="151"/>
      <c r="CO3783" s="151"/>
      <c r="CT3783" s="151"/>
      <c r="CY3783" s="151"/>
    </row>
    <row r="3784" spans="1:103" x14ac:dyDescent="0.2">
      <c r="A3784" s="60"/>
      <c r="B3784" s="60"/>
      <c r="C3784" s="60"/>
      <c r="D3784" s="60"/>
      <c r="E3784" s="60"/>
      <c r="F3784" s="60"/>
      <c r="G3784" s="60"/>
      <c r="H3784" s="60"/>
      <c r="I3784" s="60"/>
      <c r="J3784" s="60"/>
      <c r="K3784" s="60"/>
      <c r="L3784" s="60"/>
      <c r="M3784" s="60"/>
      <c r="N3784" s="60"/>
      <c r="O3784" s="60"/>
      <c r="P3784" s="60"/>
      <c r="Q3784" s="60"/>
      <c r="R3784" s="334">
        <v>12022</v>
      </c>
      <c r="S3784" s="319" t="s">
        <v>359</v>
      </c>
      <c r="BE3784" s="60"/>
      <c r="BR3784" s="60"/>
      <c r="BX3784" s="151"/>
      <c r="CB3784" s="151"/>
      <c r="CM3784" s="151"/>
      <c r="CO3784" s="151"/>
      <c r="CT3784" s="151"/>
      <c r="CY3784" s="151"/>
    </row>
    <row r="3785" spans="1:103" x14ac:dyDescent="0.2">
      <c r="A3785" s="60"/>
      <c r="B3785" s="60"/>
      <c r="C3785" s="60"/>
      <c r="D3785" s="60"/>
      <c r="E3785" s="60"/>
      <c r="F3785" s="60"/>
      <c r="G3785" s="60"/>
      <c r="H3785" s="60"/>
      <c r="I3785" s="60"/>
      <c r="J3785" s="60"/>
      <c r="K3785" s="60"/>
      <c r="L3785" s="60"/>
      <c r="M3785" s="60"/>
      <c r="N3785" s="60"/>
      <c r="O3785" s="60"/>
      <c r="P3785" s="60"/>
      <c r="Q3785" s="60"/>
      <c r="R3785" s="334">
        <v>12023</v>
      </c>
      <c r="S3785" s="319" t="s">
        <v>359</v>
      </c>
      <c r="BE3785" s="60"/>
      <c r="BR3785" s="60"/>
      <c r="BX3785" s="151"/>
      <c r="CB3785" s="151"/>
      <c r="CM3785" s="151"/>
      <c r="CO3785" s="151"/>
      <c r="CT3785" s="151"/>
      <c r="CY3785" s="151"/>
    </row>
    <row r="3786" spans="1:103" x14ac:dyDescent="0.2">
      <c r="A3786" s="60"/>
      <c r="B3786" s="60"/>
      <c r="C3786" s="60"/>
      <c r="D3786" s="60"/>
      <c r="E3786" s="60"/>
      <c r="F3786" s="60"/>
      <c r="G3786" s="60"/>
      <c r="H3786" s="60"/>
      <c r="I3786" s="60"/>
      <c r="J3786" s="60"/>
      <c r="K3786" s="60"/>
      <c r="L3786" s="60"/>
      <c r="M3786" s="60"/>
      <c r="N3786" s="60"/>
      <c r="O3786" s="60"/>
      <c r="P3786" s="60"/>
      <c r="Q3786" s="60"/>
      <c r="R3786" s="334">
        <v>12024</v>
      </c>
      <c r="S3786" s="319" t="s">
        <v>359</v>
      </c>
      <c r="BE3786" s="60"/>
      <c r="BR3786" s="60"/>
      <c r="BX3786" s="151"/>
      <c r="CB3786" s="151"/>
      <c r="CM3786" s="151"/>
      <c r="CO3786" s="151"/>
      <c r="CT3786" s="151"/>
      <c r="CY3786" s="151"/>
    </row>
    <row r="3787" spans="1:103" x14ac:dyDescent="0.2">
      <c r="A3787" s="60"/>
      <c r="B3787" s="60"/>
      <c r="C3787" s="60"/>
      <c r="D3787" s="60"/>
      <c r="E3787" s="60"/>
      <c r="F3787" s="60"/>
      <c r="G3787" s="60"/>
      <c r="H3787" s="60"/>
      <c r="I3787" s="60"/>
      <c r="J3787" s="60"/>
      <c r="K3787" s="60"/>
      <c r="L3787" s="60"/>
      <c r="M3787" s="60"/>
      <c r="N3787" s="60"/>
      <c r="O3787" s="60"/>
      <c r="P3787" s="60"/>
      <c r="Q3787" s="60"/>
      <c r="R3787" s="334">
        <v>12025</v>
      </c>
      <c r="S3787" s="319" t="s">
        <v>359</v>
      </c>
      <c r="BE3787" s="60"/>
      <c r="BR3787" s="60"/>
      <c r="BX3787" s="151"/>
      <c r="CB3787" s="151"/>
      <c r="CM3787" s="151"/>
      <c r="CO3787" s="151"/>
      <c r="CT3787" s="151"/>
      <c r="CY3787" s="151"/>
    </row>
    <row r="3788" spans="1:103" x14ac:dyDescent="0.2">
      <c r="A3788" s="60"/>
      <c r="B3788" s="60"/>
      <c r="C3788" s="60"/>
      <c r="D3788" s="60"/>
      <c r="E3788" s="60"/>
      <c r="F3788" s="60"/>
      <c r="G3788" s="60"/>
      <c r="H3788" s="60"/>
      <c r="I3788" s="60"/>
      <c r="J3788" s="60"/>
      <c r="K3788" s="60"/>
      <c r="L3788" s="60"/>
      <c r="M3788" s="60"/>
      <c r="N3788" s="60"/>
      <c r="O3788" s="60"/>
      <c r="P3788" s="60"/>
      <c r="Q3788" s="60"/>
      <c r="R3788" s="334">
        <v>12027</v>
      </c>
      <c r="S3788" s="319" t="s">
        <v>359</v>
      </c>
      <c r="BE3788" s="60"/>
      <c r="BR3788" s="60"/>
      <c r="BX3788" s="151"/>
      <c r="CB3788" s="151"/>
      <c r="CM3788" s="151"/>
      <c r="CO3788" s="151"/>
      <c r="CT3788" s="151"/>
      <c r="CY3788" s="151"/>
    </row>
    <row r="3789" spans="1:103" x14ac:dyDescent="0.2">
      <c r="A3789" s="60"/>
      <c r="B3789" s="60"/>
      <c r="C3789" s="60"/>
      <c r="D3789" s="60"/>
      <c r="E3789" s="60"/>
      <c r="F3789" s="60"/>
      <c r="G3789" s="60"/>
      <c r="H3789" s="60"/>
      <c r="I3789" s="60"/>
      <c r="J3789" s="60"/>
      <c r="K3789" s="60"/>
      <c r="L3789" s="60"/>
      <c r="M3789" s="60"/>
      <c r="N3789" s="60"/>
      <c r="O3789" s="60"/>
      <c r="P3789" s="60"/>
      <c r="Q3789" s="60"/>
      <c r="R3789" s="334">
        <v>12028</v>
      </c>
      <c r="S3789" s="319" t="s">
        <v>359</v>
      </c>
      <c r="BE3789" s="60"/>
      <c r="BR3789" s="60"/>
      <c r="BX3789" s="151"/>
      <c r="CB3789" s="151"/>
      <c r="CM3789" s="151"/>
      <c r="CO3789" s="151"/>
      <c r="CT3789" s="151"/>
      <c r="CY3789" s="151"/>
    </row>
    <row r="3790" spans="1:103" x14ac:dyDescent="0.2">
      <c r="A3790" s="60"/>
      <c r="B3790" s="60"/>
      <c r="C3790" s="60"/>
      <c r="D3790" s="60"/>
      <c r="E3790" s="60"/>
      <c r="F3790" s="60"/>
      <c r="G3790" s="60"/>
      <c r="H3790" s="60"/>
      <c r="I3790" s="60"/>
      <c r="J3790" s="60"/>
      <c r="K3790" s="60"/>
      <c r="L3790" s="60"/>
      <c r="M3790" s="60"/>
      <c r="N3790" s="60"/>
      <c r="O3790" s="60"/>
      <c r="P3790" s="60"/>
      <c r="Q3790" s="60"/>
      <c r="R3790" s="334">
        <v>12029</v>
      </c>
      <c r="S3790" s="319" t="s">
        <v>359</v>
      </c>
      <c r="BE3790" s="60"/>
      <c r="BR3790" s="60"/>
      <c r="BX3790" s="151"/>
      <c r="CB3790" s="151"/>
      <c r="CM3790" s="151"/>
      <c r="CO3790" s="151"/>
      <c r="CT3790" s="151"/>
      <c r="CY3790" s="151"/>
    </row>
    <row r="3791" spans="1:103" x14ac:dyDescent="0.2">
      <c r="A3791" s="60"/>
      <c r="B3791" s="60"/>
      <c r="C3791" s="60"/>
      <c r="D3791" s="60"/>
      <c r="E3791" s="60"/>
      <c r="F3791" s="60"/>
      <c r="G3791" s="60"/>
      <c r="H3791" s="60"/>
      <c r="I3791" s="60"/>
      <c r="J3791" s="60"/>
      <c r="K3791" s="60"/>
      <c r="L3791" s="60"/>
      <c r="M3791" s="60"/>
      <c r="N3791" s="60"/>
      <c r="O3791" s="60"/>
      <c r="P3791" s="60"/>
      <c r="Q3791" s="60"/>
      <c r="R3791" s="334">
        <v>12031</v>
      </c>
      <c r="S3791" s="319" t="s">
        <v>359</v>
      </c>
      <c r="BE3791" s="60"/>
      <c r="BR3791" s="60"/>
      <c r="BX3791" s="151"/>
      <c r="CB3791" s="151"/>
      <c r="CM3791" s="151"/>
      <c r="CO3791" s="151"/>
      <c r="CT3791" s="151"/>
      <c r="CY3791" s="151"/>
    </row>
    <row r="3792" spans="1:103" x14ac:dyDescent="0.2">
      <c r="A3792" s="60"/>
      <c r="B3792" s="60"/>
      <c r="C3792" s="60"/>
      <c r="D3792" s="60"/>
      <c r="E3792" s="60"/>
      <c r="F3792" s="60"/>
      <c r="G3792" s="60"/>
      <c r="H3792" s="60"/>
      <c r="I3792" s="60"/>
      <c r="J3792" s="60"/>
      <c r="K3792" s="60"/>
      <c r="L3792" s="60"/>
      <c r="M3792" s="60"/>
      <c r="N3792" s="60"/>
      <c r="O3792" s="60"/>
      <c r="P3792" s="60"/>
      <c r="Q3792" s="60"/>
      <c r="R3792" s="334">
        <v>12032</v>
      </c>
      <c r="S3792" s="319" t="s">
        <v>359</v>
      </c>
      <c r="BE3792" s="60"/>
      <c r="BR3792" s="60"/>
      <c r="BX3792" s="151"/>
      <c r="CB3792" s="151"/>
      <c r="CM3792" s="151"/>
      <c r="CO3792" s="151"/>
      <c r="CT3792" s="151"/>
      <c r="CY3792" s="151"/>
    </row>
    <row r="3793" spans="1:103" x14ac:dyDescent="0.2">
      <c r="A3793" s="60"/>
      <c r="B3793" s="60"/>
      <c r="C3793" s="60"/>
      <c r="D3793" s="60"/>
      <c r="E3793" s="60"/>
      <c r="F3793" s="60"/>
      <c r="G3793" s="60"/>
      <c r="H3793" s="60"/>
      <c r="I3793" s="60"/>
      <c r="J3793" s="60"/>
      <c r="K3793" s="60"/>
      <c r="L3793" s="60"/>
      <c r="M3793" s="60"/>
      <c r="N3793" s="60"/>
      <c r="O3793" s="60"/>
      <c r="P3793" s="60"/>
      <c r="Q3793" s="60"/>
      <c r="R3793" s="334">
        <v>12033</v>
      </c>
      <c r="S3793" s="319" t="s">
        <v>359</v>
      </c>
      <c r="BE3793" s="60"/>
      <c r="BR3793" s="60"/>
      <c r="BX3793" s="151"/>
      <c r="CB3793" s="151"/>
      <c r="CM3793" s="151"/>
      <c r="CO3793" s="151"/>
      <c r="CT3793" s="151"/>
      <c r="CY3793" s="151"/>
    </row>
    <row r="3794" spans="1:103" x14ac:dyDescent="0.2">
      <c r="A3794" s="60"/>
      <c r="B3794" s="60"/>
      <c r="C3794" s="60"/>
      <c r="D3794" s="60"/>
      <c r="E3794" s="60"/>
      <c r="F3794" s="60"/>
      <c r="G3794" s="60"/>
      <c r="H3794" s="60"/>
      <c r="I3794" s="60"/>
      <c r="J3794" s="60"/>
      <c r="K3794" s="60"/>
      <c r="L3794" s="60"/>
      <c r="M3794" s="60"/>
      <c r="N3794" s="60"/>
      <c r="O3794" s="60"/>
      <c r="P3794" s="60"/>
      <c r="Q3794" s="60"/>
      <c r="R3794" s="334">
        <v>12035</v>
      </c>
      <c r="S3794" s="319" t="s">
        <v>359</v>
      </c>
      <c r="BE3794" s="60"/>
      <c r="BR3794" s="60"/>
      <c r="BX3794" s="151"/>
      <c r="CB3794" s="151"/>
      <c r="CM3794" s="151"/>
      <c r="CO3794" s="151"/>
      <c r="CT3794" s="151"/>
      <c r="CY3794" s="151"/>
    </row>
    <row r="3795" spans="1:103" x14ac:dyDescent="0.2">
      <c r="A3795" s="60"/>
      <c r="B3795" s="60"/>
      <c r="C3795" s="60"/>
      <c r="D3795" s="60"/>
      <c r="E3795" s="60"/>
      <c r="F3795" s="60"/>
      <c r="G3795" s="60"/>
      <c r="H3795" s="60"/>
      <c r="I3795" s="60"/>
      <c r="J3795" s="60"/>
      <c r="K3795" s="60"/>
      <c r="L3795" s="60"/>
      <c r="M3795" s="60"/>
      <c r="N3795" s="60"/>
      <c r="O3795" s="60"/>
      <c r="P3795" s="60"/>
      <c r="Q3795" s="60"/>
      <c r="R3795" s="334">
        <v>12036</v>
      </c>
      <c r="S3795" s="319" t="s">
        <v>359</v>
      </c>
      <c r="BE3795" s="60"/>
      <c r="BR3795" s="60"/>
      <c r="BX3795" s="151"/>
      <c r="CB3795" s="151"/>
      <c r="CM3795" s="151"/>
      <c r="CO3795" s="151"/>
      <c r="CT3795" s="151"/>
      <c r="CY3795" s="151"/>
    </row>
    <row r="3796" spans="1:103" x14ac:dyDescent="0.2">
      <c r="A3796" s="60"/>
      <c r="B3796" s="60"/>
      <c r="C3796" s="60"/>
      <c r="D3796" s="60"/>
      <c r="E3796" s="60"/>
      <c r="F3796" s="60"/>
      <c r="G3796" s="60"/>
      <c r="H3796" s="60"/>
      <c r="I3796" s="60"/>
      <c r="J3796" s="60"/>
      <c r="K3796" s="60"/>
      <c r="L3796" s="60"/>
      <c r="M3796" s="60"/>
      <c r="N3796" s="60"/>
      <c r="O3796" s="60"/>
      <c r="P3796" s="60"/>
      <c r="Q3796" s="60"/>
      <c r="R3796" s="334">
        <v>12037</v>
      </c>
      <c r="S3796" s="319" t="s">
        <v>359</v>
      </c>
      <c r="BE3796" s="60"/>
      <c r="BR3796" s="60"/>
      <c r="BX3796" s="151"/>
      <c r="CB3796" s="151"/>
      <c r="CM3796" s="151"/>
      <c r="CO3796" s="151"/>
      <c r="CT3796" s="151"/>
      <c r="CY3796" s="151"/>
    </row>
    <row r="3797" spans="1:103" x14ac:dyDescent="0.2">
      <c r="A3797" s="60"/>
      <c r="B3797" s="60"/>
      <c r="C3797" s="60"/>
      <c r="D3797" s="60"/>
      <c r="E3797" s="60"/>
      <c r="F3797" s="60"/>
      <c r="G3797" s="60"/>
      <c r="H3797" s="60"/>
      <c r="I3797" s="60"/>
      <c r="J3797" s="60"/>
      <c r="K3797" s="60"/>
      <c r="L3797" s="60"/>
      <c r="M3797" s="60"/>
      <c r="N3797" s="60"/>
      <c r="O3797" s="60"/>
      <c r="P3797" s="60"/>
      <c r="Q3797" s="60"/>
      <c r="R3797" s="334">
        <v>12040</v>
      </c>
      <c r="S3797" s="319" t="s">
        <v>359</v>
      </c>
      <c r="BE3797" s="60"/>
      <c r="BR3797" s="60"/>
      <c r="BX3797" s="151"/>
      <c r="CB3797" s="151"/>
      <c r="CM3797" s="151"/>
      <c r="CO3797" s="151"/>
      <c r="CT3797" s="151"/>
      <c r="CY3797" s="151"/>
    </row>
    <row r="3798" spans="1:103" x14ac:dyDescent="0.2">
      <c r="A3798" s="60"/>
      <c r="B3798" s="60"/>
      <c r="C3798" s="60"/>
      <c r="D3798" s="60"/>
      <c r="E3798" s="60"/>
      <c r="F3798" s="60"/>
      <c r="G3798" s="60"/>
      <c r="H3798" s="60"/>
      <c r="I3798" s="60"/>
      <c r="J3798" s="60"/>
      <c r="K3798" s="60"/>
      <c r="L3798" s="60"/>
      <c r="M3798" s="60"/>
      <c r="N3798" s="60"/>
      <c r="O3798" s="60"/>
      <c r="P3798" s="60"/>
      <c r="Q3798" s="60"/>
      <c r="R3798" s="334">
        <v>12041</v>
      </c>
      <c r="S3798" s="319" t="s">
        <v>359</v>
      </c>
      <c r="BE3798" s="60"/>
      <c r="BR3798" s="60"/>
      <c r="BX3798" s="151"/>
      <c r="CB3798" s="151"/>
      <c r="CM3798" s="151"/>
      <c r="CO3798" s="151"/>
      <c r="CT3798" s="151"/>
      <c r="CY3798" s="151"/>
    </row>
    <row r="3799" spans="1:103" x14ac:dyDescent="0.2">
      <c r="A3799" s="60"/>
      <c r="B3799" s="60"/>
      <c r="C3799" s="60"/>
      <c r="D3799" s="60"/>
      <c r="E3799" s="60"/>
      <c r="F3799" s="60"/>
      <c r="G3799" s="60"/>
      <c r="H3799" s="60"/>
      <c r="I3799" s="60"/>
      <c r="J3799" s="60"/>
      <c r="K3799" s="60"/>
      <c r="L3799" s="60"/>
      <c r="M3799" s="60"/>
      <c r="N3799" s="60"/>
      <c r="O3799" s="60"/>
      <c r="P3799" s="60"/>
      <c r="Q3799" s="60"/>
      <c r="R3799" s="334">
        <v>12042</v>
      </c>
      <c r="S3799" s="319" t="s">
        <v>359</v>
      </c>
      <c r="BE3799" s="60"/>
      <c r="BR3799" s="60"/>
      <c r="BX3799" s="151"/>
      <c r="CB3799" s="151"/>
      <c r="CM3799" s="151"/>
      <c r="CO3799" s="151"/>
      <c r="CT3799" s="151"/>
      <c r="CY3799" s="151"/>
    </row>
    <row r="3800" spans="1:103" x14ac:dyDescent="0.2">
      <c r="A3800" s="60"/>
      <c r="B3800" s="60"/>
      <c r="C3800" s="60"/>
      <c r="D3800" s="60"/>
      <c r="E3800" s="60"/>
      <c r="F3800" s="60"/>
      <c r="G3800" s="60"/>
      <c r="H3800" s="60"/>
      <c r="I3800" s="60"/>
      <c r="J3800" s="60"/>
      <c r="K3800" s="60"/>
      <c r="L3800" s="60"/>
      <c r="M3800" s="60"/>
      <c r="N3800" s="60"/>
      <c r="O3800" s="60"/>
      <c r="P3800" s="60"/>
      <c r="Q3800" s="60"/>
      <c r="R3800" s="334">
        <v>12043</v>
      </c>
      <c r="S3800" s="319" t="s">
        <v>359</v>
      </c>
      <c r="BE3800" s="60"/>
      <c r="BR3800" s="60"/>
      <c r="BX3800" s="151"/>
      <c r="CB3800" s="151"/>
      <c r="CM3800" s="151"/>
      <c r="CO3800" s="151"/>
      <c r="CT3800" s="151"/>
      <c r="CY3800" s="151"/>
    </row>
    <row r="3801" spans="1:103" x14ac:dyDescent="0.2">
      <c r="A3801" s="60"/>
      <c r="B3801" s="60"/>
      <c r="C3801" s="60"/>
      <c r="D3801" s="60"/>
      <c r="E3801" s="60"/>
      <c r="F3801" s="60"/>
      <c r="G3801" s="60"/>
      <c r="H3801" s="60"/>
      <c r="I3801" s="60"/>
      <c r="J3801" s="60"/>
      <c r="K3801" s="60"/>
      <c r="L3801" s="60"/>
      <c r="M3801" s="60"/>
      <c r="N3801" s="60"/>
      <c r="O3801" s="60"/>
      <c r="P3801" s="60"/>
      <c r="Q3801" s="60"/>
      <c r="R3801" s="334">
        <v>12045</v>
      </c>
      <c r="S3801" s="319" t="s">
        <v>359</v>
      </c>
      <c r="BE3801" s="60"/>
      <c r="BR3801" s="60"/>
      <c r="BX3801" s="151"/>
      <c r="CB3801" s="151"/>
      <c r="CM3801" s="151"/>
      <c r="CO3801" s="151"/>
      <c r="CT3801" s="151"/>
      <c r="CY3801" s="151"/>
    </row>
    <row r="3802" spans="1:103" x14ac:dyDescent="0.2">
      <c r="A3802" s="60"/>
      <c r="B3802" s="60"/>
      <c r="C3802" s="60"/>
      <c r="D3802" s="60"/>
      <c r="E3802" s="60"/>
      <c r="F3802" s="60"/>
      <c r="G3802" s="60"/>
      <c r="H3802" s="60"/>
      <c r="I3802" s="60"/>
      <c r="J3802" s="60"/>
      <c r="K3802" s="60"/>
      <c r="L3802" s="60"/>
      <c r="M3802" s="60"/>
      <c r="N3802" s="60"/>
      <c r="O3802" s="60"/>
      <c r="P3802" s="60"/>
      <c r="Q3802" s="60"/>
      <c r="R3802" s="334">
        <v>12046</v>
      </c>
      <c r="S3802" s="319" t="s">
        <v>359</v>
      </c>
      <c r="BE3802" s="60"/>
      <c r="BR3802" s="60"/>
      <c r="BX3802" s="151"/>
      <c r="CB3802" s="151"/>
      <c r="CM3802" s="151"/>
      <c r="CO3802" s="151"/>
      <c r="CT3802" s="151"/>
      <c r="CY3802" s="151"/>
    </row>
    <row r="3803" spans="1:103" x14ac:dyDescent="0.2">
      <c r="A3803" s="60"/>
      <c r="B3803" s="60"/>
      <c r="C3803" s="60"/>
      <c r="D3803" s="60"/>
      <c r="E3803" s="60"/>
      <c r="F3803" s="60"/>
      <c r="G3803" s="60"/>
      <c r="H3803" s="60"/>
      <c r="I3803" s="60"/>
      <c r="J3803" s="60"/>
      <c r="K3803" s="60"/>
      <c r="L3803" s="60"/>
      <c r="M3803" s="60"/>
      <c r="N3803" s="60"/>
      <c r="O3803" s="60"/>
      <c r="P3803" s="60"/>
      <c r="Q3803" s="60"/>
      <c r="R3803" s="334">
        <v>12047</v>
      </c>
      <c r="S3803" s="319" t="s">
        <v>359</v>
      </c>
      <c r="BE3803" s="60"/>
      <c r="BR3803" s="60"/>
      <c r="BX3803" s="151"/>
      <c r="CB3803" s="151"/>
      <c r="CM3803" s="151"/>
      <c r="CO3803" s="151"/>
      <c r="CT3803" s="151"/>
      <c r="CY3803" s="151"/>
    </row>
    <row r="3804" spans="1:103" x14ac:dyDescent="0.2">
      <c r="A3804" s="60"/>
      <c r="B3804" s="60"/>
      <c r="C3804" s="60"/>
      <c r="D3804" s="60"/>
      <c r="E3804" s="60"/>
      <c r="F3804" s="60"/>
      <c r="G3804" s="60"/>
      <c r="H3804" s="60"/>
      <c r="I3804" s="60"/>
      <c r="J3804" s="60"/>
      <c r="K3804" s="60"/>
      <c r="L3804" s="60"/>
      <c r="M3804" s="60"/>
      <c r="N3804" s="60"/>
      <c r="O3804" s="60"/>
      <c r="P3804" s="60"/>
      <c r="Q3804" s="60"/>
      <c r="R3804" s="334">
        <v>12050</v>
      </c>
      <c r="S3804" s="319" t="s">
        <v>359</v>
      </c>
      <c r="BE3804" s="60"/>
      <c r="BR3804" s="60"/>
      <c r="BX3804" s="151"/>
      <c r="CB3804" s="151"/>
      <c r="CM3804" s="151"/>
      <c r="CO3804" s="151"/>
      <c r="CT3804" s="151"/>
      <c r="CY3804" s="151"/>
    </row>
    <row r="3805" spans="1:103" x14ac:dyDescent="0.2">
      <c r="A3805" s="60"/>
      <c r="B3805" s="60"/>
      <c r="C3805" s="60"/>
      <c r="D3805" s="60"/>
      <c r="E3805" s="60"/>
      <c r="F3805" s="60"/>
      <c r="G3805" s="60"/>
      <c r="H3805" s="60"/>
      <c r="I3805" s="60"/>
      <c r="J3805" s="60"/>
      <c r="K3805" s="60"/>
      <c r="L3805" s="60"/>
      <c r="M3805" s="60"/>
      <c r="N3805" s="60"/>
      <c r="O3805" s="60"/>
      <c r="P3805" s="60"/>
      <c r="Q3805" s="60"/>
      <c r="R3805" s="334">
        <v>12051</v>
      </c>
      <c r="S3805" s="319" t="s">
        <v>359</v>
      </c>
      <c r="BE3805" s="60"/>
      <c r="BR3805" s="60"/>
      <c r="BX3805" s="151"/>
      <c r="CB3805" s="151"/>
      <c r="CM3805" s="151"/>
      <c r="CO3805" s="151"/>
      <c r="CT3805" s="151"/>
      <c r="CY3805" s="151"/>
    </row>
    <row r="3806" spans="1:103" x14ac:dyDescent="0.2">
      <c r="A3806" s="60"/>
      <c r="B3806" s="60"/>
      <c r="C3806" s="60"/>
      <c r="D3806" s="60"/>
      <c r="E3806" s="60"/>
      <c r="F3806" s="60"/>
      <c r="G3806" s="60"/>
      <c r="H3806" s="60"/>
      <c r="I3806" s="60"/>
      <c r="J3806" s="60"/>
      <c r="K3806" s="60"/>
      <c r="L3806" s="60"/>
      <c r="M3806" s="60"/>
      <c r="N3806" s="60"/>
      <c r="O3806" s="60"/>
      <c r="P3806" s="60"/>
      <c r="Q3806" s="60"/>
      <c r="R3806" s="334">
        <v>12052</v>
      </c>
      <c r="S3806" s="319" t="s">
        <v>359</v>
      </c>
      <c r="BE3806" s="60"/>
      <c r="BR3806" s="60"/>
      <c r="BX3806" s="151"/>
      <c r="CB3806" s="151"/>
      <c r="CM3806" s="151"/>
      <c r="CO3806" s="151"/>
      <c r="CT3806" s="151"/>
      <c r="CY3806" s="151"/>
    </row>
    <row r="3807" spans="1:103" x14ac:dyDescent="0.2">
      <c r="A3807" s="60"/>
      <c r="B3807" s="60"/>
      <c r="C3807" s="60"/>
      <c r="D3807" s="60"/>
      <c r="E3807" s="60"/>
      <c r="F3807" s="60"/>
      <c r="G3807" s="60"/>
      <c r="H3807" s="60"/>
      <c r="I3807" s="60"/>
      <c r="J3807" s="60"/>
      <c r="K3807" s="60"/>
      <c r="L3807" s="60"/>
      <c r="M3807" s="60"/>
      <c r="N3807" s="60"/>
      <c r="O3807" s="60"/>
      <c r="P3807" s="60"/>
      <c r="Q3807" s="60"/>
      <c r="R3807" s="334">
        <v>12053</v>
      </c>
      <c r="S3807" s="319" t="s">
        <v>359</v>
      </c>
      <c r="BE3807" s="60"/>
      <c r="BR3807" s="60"/>
      <c r="BX3807" s="151"/>
      <c r="CB3807" s="151"/>
      <c r="CM3807" s="151"/>
      <c r="CO3807" s="151"/>
      <c r="CT3807" s="151"/>
      <c r="CY3807" s="151"/>
    </row>
    <row r="3808" spans="1:103" x14ac:dyDescent="0.2">
      <c r="A3808" s="60"/>
      <c r="B3808" s="60"/>
      <c r="C3808" s="60"/>
      <c r="D3808" s="60"/>
      <c r="E3808" s="60"/>
      <c r="F3808" s="60"/>
      <c r="G3808" s="60"/>
      <c r="H3808" s="60"/>
      <c r="I3808" s="60"/>
      <c r="J3808" s="60"/>
      <c r="K3808" s="60"/>
      <c r="L3808" s="60"/>
      <c r="M3808" s="60"/>
      <c r="N3808" s="60"/>
      <c r="O3808" s="60"/>
      <c r="P3808" s="60"/>
      <c r="Q3808" s="60"/>
      <c r="R3808" s="334">
        <v>12054</v>
      </c>
      <c r="S3808" s="319" t="s">
        <v>359</v>
      </c>
      <c r="BE3808" s="60"/>
      <c r="BR3808" s="60"/>
      <c r="BX3808" s="151"/>
      <c r="CB3808" s="151"/>
      <c r="CM3808" s="151"/>
      <c r="CO3808" s="151"/>
      <c r="CT3808" s="151"/>
      <c r="CY3808" s="151"/>
    </row>
    <row r="3809" spans="1:103" x14ac:dyDescent="0.2">
      <c r="A3809" s="60"/>
      <c r="B3809" s="60"/>
      <c r="C3809" s="60"/>
      <c r="D3809" s="60"/>
      <c r="E3809" s="60"/>
      <c r="F3809" s="60"/>
      <c r="G3809" s="60"/>
      <c r="H3809" s="60"/>
      <c r="I3809" s="60"/>
      <c r="J3809" s="60"/>
      <c r="K3809" s="60"/>
      <c r="L3809" s="60"/>
      <c r="M3809" s="60"/>
      <c r="N3809" s="60"/>
      <c r="O3809" s="60"/>
      <c r="P3809" s="60"/>
      <c r="Q3809" s="60"/>
      <c r="R3809" s="334">
        <v>12055</v>
      </c>
      <c r="S3809" s="319" t="s">
        <v>359</v>
      </c>
      <c r="BE3809" s="60"/>
      <c r="BR3809" s="60"/>
      <c r="BX3809" s="151"/>
      <c r="CB3809" s="151"/>
      <c r="CM3809" s="151"/>
      <c r="CO3809" s="151"/>
      <c r="CT3809" s="151"/>
      <c r="CY3809" s="151"/>
    </row>
    <row r="3810" spans="1:103" x14ac:dyDescent="0.2">
      <c r="A3810" s="60"/>
      <c r="B3810" s="60"/>
      <c r="C3810" s="60"/>
      <c r="D3810" s="60"/>
      <c r="E3810" s="60"/>
      <c r="F3810" s="60"/>
      <c r="G3810" s="60"/>
      <c r="H3810" s="60"/>
      <c r="I3810" s="60"/>
      <c r="J3810" s="60"/>
      <c r="K3810" s="60"/>
      <c r="L3810" s="60"/>
      <c r="M3810" s="60"/>
      <c r="N3810" s="60"/>
      <c r="O3810" s="60"/>
      <c r="P3810" s="60"/>
      <c r="Q3810" s="60"/>
      <c r="R3810" s="334">
        <v>12056</v>
      </c>
      <c r="S3810" s="319" t="s">
        <v>359</v>
      </c>
      <c r="BE3810" s="60"/>
      <c r="BR3810" s="60"/>
      <c r="BX3810" s="151"/>
      <c r="CB3810" s="151"/>
      <c r="CM3810" s="151"/>
      <c r="CO3810" s="151"/>
      <c r="CT3810" s="151"/>
      <c r="CY3810" s="151"/>
    </row>
    <row r="3811" spans="1:103" x14ac:dyDescent="0.2">
      <c r="A3811" s="60"/>
      <c r="B3811" s="60"/>
      <c r="C3811" s="60"/>
      <c r="D3811" s="60"/>
      <c r="E3811" s="60"/>
      <c r="F3811" s="60"/>
      <c r="G3811" s="60"/>
      <c r="H3811" s="60"/>
      <c r="I3811" s="60"/>
      <c r="J3811" s="60"/>
      <c r="K3811" s="60"/>
      <c r="L3811" s="60"/>
      <c r="M3811" s="60"/>
      <c r="N3811" s="60"/>
      <c r="O3811" s="60"/>
      <c r="P3811" s="60"/>
      <c r="Q3811" s="60"/>
      <c r="R3811" s="334">
        <v>12057</v>
      </c>
      <c r="S3811" s="319" t="s">
        <v>359</v>
      </c>
      <c r="BE3811" s="60"/>
      <c r="BR3811" s="60"/>
      <c r="BX3811" s="151"/>
      <c r="CB3811" s="151"/>
      <c r="CM3811" s="151"/>
      <c r="CO3811" s="151"/>
      <c r="CT3811" s="151"/>
      <c r="CY3811" s="151"/>
    </row>
    <row r="3812" spans="1:103" x14ac:dyDescent="0.2">
      <c r="A3812" s="60"/>
      <c r="B3812" s="60"/>
      <c r="C3812" s="60"/>
      <c r="D3812" s="60"/>
      <c r="E3812" s="60"/>
      <c r="F3812" s="60"/>
      <c r="G3812" s="60"/>
      <c r="H3812" s="60"/>
      <c r="I3812" s="60"/>
      <c r="J3812" s="60"/>
      <c r="K3812" s="60"/>
      <c r="L3812" s="60"/>
      <c r="M3812" s="60"/>
      <c r="N3812" s="60"/>
      <c r="O3812" s="60"/>
      <c r="P3812" s="60"/>
      <c r="Q3812" s="60"/>
      <c r="R3812" s="334">
        <v>12058</v>
      </c>
      <c r="S3812" s="319" t="s">
        <v>359</v>
      </c>
      <c r="BE3812" s="60"/>
      <c r="BR3812" s="60"/>
      <c r="BX3812" s="151"/>
      <c r="CB3812" s="151"/>
      <c r="CM3812" s="151"/>
      <c r="CO3812" s="151"/>
      <c r="CT3812" s="151"/>
      <c r="CY3812" s="151"/>
    </row>
    <row r="3813" spans="1:103" x14ac:dyDescent="0.2">
      <c r="A3813" s="60"/>
      <c r="B3813" s="60"/>
      <c r="C3813" s="60"/>
      <c r="D3813" s="60"/>
      <c r="E3813" s="60"/>
      <c r="F3813" s="60"/>
      <c r="G3813" s="60"/>
      <c r="H3813" s="60"/>
      <c r="I3813" s="60"/>
      <c r="J3813" s="60"/>
      <c r="K3813" s="60"/>
      <c r="L3813" s="60"/>
      <c r="M3813" s="60"/>
      <c r="N3813" s="60"/>
      <c r="O3813" s="60"/>
      <c r="P3813" s="60"/>
      <c r="Q3813" s="60"/>
      <c r="R3813" s="334">
        <v>12059</v>
      </c>
      <c r="S3813" s="319" t="s">
        <v>359</v>
      </c>
      <c r="BE3813" s="60"/>
      <c r="BR3813" s="60"/>
      <c r="BX3813" s="151"/>
      <c r="CB3813" s="151"/>
      <c r="CM3813" s="151"/>
      <c r="CO3813" s="151"/>
      <c r="CT3813" s="151"/>
      <c r="CY3813" s="151"/>
    </row>
    <row r="3814" spans="1:103" x14ac:dyDescent="0.2">
      <c r="A3814" s="60"/>
      <c r="B3814" s="60"/>
      <c r="C3814" s="60"/>
      <c r="D3814" s="60"/>
      <c r="E3814" s="60"/>
      <c r="F3814" s="60"/>
      <c r="G3814" s="60"/>
      <c r="H3814" s="60"/>
      <c r="I3814" s="60"/>
      <c r="J3814" s="60"/>
      <c r="K3814" s="60"/>
      <c r="L3814" s="60"/>
      <c r="M3814" s="60"/>
      <c r="N3814" s="60"/>
      <c r="O3814" s="60"/>
      <c r="P3814" s="60"/>
      <c r="Q3814" s="60"/>
      <c r="R3814" s="334">
        <v>12060</v>
      </c>
      <c r="S3814" s="319" t="s">
        <v>359</v>
      </c>
      <c r="BE3814" s="60"/>
      <c r="BR3814" s="60"/>
      <c r="BX3814" s="151"/>
      <c r="CB3814" s="151"/>
      <c r="CM3814" s="151"/>
      <c r="CO3814" s="151"/>
      <c r="CT3814" s="151"/>
      <c r="CY3814" s="151"/>
    </row>
    <row r="3815" spans="1:103" x14ac:dyDescent="0.2">
      <c r="A3815" s="60"/>
      <c r="B3815" s="60"/>
      <c r="C3815" s="60"/>
      <c r="D3815" s="60"/>
      <c r="E3815" s="60"/>
      <c r="F3815" s="60"/>
      <c r="G3815" s="60"/>
      <c r="H3815" s="60"/>
      <c r="I3815" s="60"/>
      <c r="J3815" s="60"/>
      <c r="K3815" s="60"/>
      <c r="L3815" s="60"/>
      <c r="M3815" s="60"/>
      <c r="N3815" s="60"/>
      <c r="O3815" s="60"/>
      <c r="P3815" s="60"/>
      <c r="Q3815" s="60"/>
      <c r="R3815" s="334">
        <v>12061</v>
      </c>
      <c r="S3815" s="319" t="s">
        <v>359</v>
      </c>
      <c r="BE3815" s="60"/>
      <c r="BR3815" s="60"/>
      <c r="BX3815" s="151"/>
      <c r="CB3815" s="151"/>
      <c r="CM3815" s="151"/>
      <c r="CO3815" s="151"/>
      <c r="CT3815" s="151"/>
      <c r="CY3815" s="151"/>
    </row>
    <row r="3816" spans="1:103" x14ac:dyDescent="0.2">
      <c r="A3816" s="60"/>
      <c r="B3816" s="60"/>
      <c r="C3816" s="60"/>
      <c r="D3816" s="60"/>
      <c r="E3816" s="60"/>
      <c r="F3816" s="60"/>
      <c r="G3816" s="60"/>
      <c r="H3816" s="60"/>
      <c r="I3816" s="60"/>
      <c r="J3816" s="60"/>
      <c r="K3816" s="60"/>
      <c r="L3816" s="60"/>
      <c r="M3816" s="60"/>
      <c r="N3816" s="60"/>
      <c r="O3816" s="60"/>
      <c r="P3816" s="60"/>
      <c r="Q3816" s="60"/>
      <c r="R3816" s="334">
        <v>12062</v>
      </c>
      <c r="S3816" s="319" t="s">
        <v>359</v>
      </c>
      <c r="BE3816" s="60"/>
      <c r="BR3816" s="60"/>
      <c r="BX3816" s="151"/>
      <c r="CB3816" s="151"/>
      <c r="CM3816" s="151"/>
      <c r="CO3816" s="151"/>
      <c r="CT3816" s="151"/>
      <c r="CY3816" s="151"/>
    </row>
    <row r="3817" spans="1:103" x14ac:dyDescent="0.2">
      <c r="A3817" s="60"/>
      <c r="B3817" s="60"/>
      <c r="C3817" s="60"/>
      <c r="D3817" s="60"/>
      <c r="E3817" s="60"/>
      <c r="F3817" s="60"/>
      <c r="G3817" s="60"/>
      <c r="H3817" s="60"/>
      <c r="I3817" s="60"/>
      <c r="J3817" s="60"/>
      <c r="K3817" s="60"/>
      <c r="L3817" s="60"/>
      <c r="M3817" s="60"/>
      <c r="N3817" s="60"/>
      <c r="O3817" s="60"/>
      <c r="P3817" s="60"/>
      <c r="Q3817" s="60"/>
      <c r="R3817" s="334">
        <v>12063</v>
      </c>
      <c r="S3817" s="319" t="s">
        <v>359</v>
      </c>
      <c r="BE3817" s="60"/>
      <c r="BR3817" s="60"/>
      <c r="BX3817" s="151"/>
      <c r="CB3817" s="151"/>
      <c r="CM3817" s="151"/>
      <c r="CO3817" s="151"/>
      <c r="CT3817" s="151"/>
      <c r="CY3817" s="151"/>
    </row>
    <row r="3818" spans="1:103" x14ac:dyDescent="0.2">
      <c r="A3818" s="60"/>
      <c r="B3818" s="60"/>
      <c r="C3818" s="60"/>
      <c r="D3818" s="60"/>
      <c r="E3818" s="60"/>
      <c r="F3818" s="60"/>
      <c r="G3818" s="60"/>
      <c r="H3818" s="60"/>
      <c r="I3818" s="60"/>
      <c r="J3818" s="60"/>
      <c r="K3818" s="60"/>
      <c r="L3818" s="60"/>
      <c r="M3818" s="60"/>
      <c r="N3818" s="60"/>
      <c r="O3818" s="60"/>
      <c r="P3818" s="60"/>
      <c r="Q3818" s="60"/>
      <c r="R3818" s="334">
        <v>12064</v>
      </c>
      <c r="S3818" s="319" t="s">
        <v>359</v>
      </c>
      <c r="BE3818" s="60"/>
      <c r="BR3818" s="60"/>
      <c r="BX3818" s="151"/>
      <c r="CB3818" s="151"/>
      <c r="CM3818" s="151"/>
      <c r="CO3818" s="151"/>
      <c r="CT3818" s="151"/>
      <c r="CY3818" s="151"/>
    </row>
    <row r="3819" spans="1:103" x14ac:dyDescent="0.2">
      <c r="A3819" s="60"/>
      <c r="B3819" s="60"/>
      <c r="C3819" s="60"/>
      <c r="D3819" s="60"/>
      <c r="E3819" s="60"/>
      <c r="F3819" s="60"/>
      <c r="G3819" s="60"/>
      <c r="H3819" s="60"/>
      <c r="I3819" s="60"/>
      <c r="J3819" s="60"/>
      <c r="K3819" s="60"/>
      <c r="L3819" s="60"/>
      <c r="M3819" s="60"/>
      <c r="N3819" s="60"/>
      <c r="O3819" s="60"/>
      <c r="P3819" s="60"/>
      <c r="Q3819" s="60"/>
      <c r="R3819" s="334">
        <v>12065</v>
      </c>
      <c r="S3819" s="319" t="s">
        <v>359</v>
      </c>
      <c r="BE3819" s="60"/>
      <c r="BR3819" s="60"/>
      <c r="BX3819" s="151"/>
      <c r="CB3819" s="151"/>
      <c r="CM3819" s="151"/>
      <c r="CO3819" s="151"/>
      <c r="CT3819" s="151"/>
      <c r="CY3819" s="151"/>
    </row>
    <row r="3820" spans="1:103" x14ac:dyDescent="0.2">
      <c r="A3820" s="60"/>
      <c r="B3820" s="60"/>
      <c r="C3820" s="60"/>
      <c r="D3820" s="60"/>
      <c r="E3820" s="60"/>
      <c r="F3820" s="60"/>
      <c r="G3820" s="60"/>
      <c r="H3820" s="60"/>
      <c r="I3820" s="60"/>
      <c r="J3820" s="60"/>
      <c r="K3820" s="60"/>
      <c r="L3820" s="60"/>
      <c r="M3820" s="60"/>
      <c r="N3820" s="60"/>
      <c r="O3820" s="60"/>
      <c r="P3820" s="60"/>
      <c r="Q3820" s="60"/>
      <c r="R3820" s="334">
        <v>12066</v>
      </c>
      <c r="S3820" s="319" t="s">
        <v>359</v>
      </c>
      <c r="BE3820" s="60"/>
      <c r="BR3820" s="60"/>
      <c r="BX3820" s="151"/>
      <c r="CB3820" s="151"/>
      <c r="CM3820" s="151"/>
      <c r="CO3820" s="151"/>
      <c r="CT3820" s="151"/>
      <c r="CY3820" s="151"/>
    </row>
    <row r="3821" spans="1:103" x14ac:dyDescent="0.2">
      <c r="A3821" s="60"/>
      <c r="B3821" s="60"/>
      <c r="C3821" s="60"/>
      <c r="D3821" s="60"/>
      <c r="E3821" s="60"/>
      <c r="F3821" s="60"/>
      <c r="G3821" s="60"/>
      <c r="H3821" s="60"/>
      <c r="I3821" s="60"/>
      <c r="J3821" s="60"/>
      <c r="K3821" s="60"/>
      <c r="L3821" s="60"/>
      <c r="M3821" s="60"/>
      <c r="N3821" s="60"/>
      <c r="O3821" s="60"/>
      <c r="P3821" s="60"/>
      <c r="Q3821" s="60"/>
      <c r="R3821" s="334">
        <v>12067</v>
      </c>
      <c r="S3821" s="319" t="s">
        <v>359</v>
      </c>
      <c r="BE3821" s="60"/>
      <c r="BR3821" s="60"/>
      <c r="BX3821" s="151"/>
      <c r="CB3821" s="151"/>
      <c r="CM3821" s="151"/>
      <c r="CO3821" s="151"/>
      <c r="CT3821" s="151"/>
      <c r="CY3821" s="151"/>
    </row>
    <row r="3822" spans="1:103" x14ac:dyDescent="0.2">
      <c r="A3822" s="60"/>
      <c r="B3822" s="60"/>
      <c r="C3822" s="60"/>
      <c r="D3822" s="60"/>
      <c r="E3822" s="60"/>
      <c r="F3822" s="60"/>
      <c r="G3822" s="60"/>
      <c r="H3822" s="60"/>
      <c r="I3822" s="60"/>
      <c r="J3822" s="60"/>
      <c r="K3822" s="60"/>
      <c r="L3822" s="60"/>
      <c r="M3822" s="60"/>
      <c r="N3822" s="60"/>
      <c r="O3822" s="60"/>
      <c r="P3822" s="60"/>
      <c r="Q3822" s="60"/>
      <c r="R3822" s="334">
        <v>12068</v>
      </c>
      <c r="S3822" s="319" t="s">
        <v>359</v>
      </c>
      <c r="BE3822" s="60"/>
      <c r="BR3822" s="60"/>
      <c r="BX3822" s="151"/>
      <c r="CB3822" s="151"/>
      <c r="CM3822" s="151"/>
      <c r="CO3822" s="151"/>
      <c r="CT3822" s="151"/>
      <c r="CY3822" s="151"/>
    </row>
    <row r="3823" spans="1:103" x14ac:dyDescent="0.2">
      <c r="A3823" s="60"/>
      <c r="B3823" s="60"/>
      <c r="C3823" s="60"/>
      <c r="D3823" s="60"/>
      <c r="E3823" s="60"/>
      <c r="F3823" s="60"/>
      <c r="G3823" s="60"/>
      <c r="H3823" s="60"/>
      <c r="I3823" s="60"/>
      <c r="J3823" s="60"/>
      <c r="K3823" s="60"/>
      <c r="L3823" s="60"/>
      <c r="M3823" s="60"/>
      <c r="N3823" s="60"/>
      <c r="O3823" s="60"/>
      <c r="P3823" s="60"/>
      <c r="Q3823" s="60"/>
      <c r="R3823" s="334">
        <v>12069</v>
      </c>
      <c r="S3823" s="319" t="s">
        <v>359</v>
      </c>
      <c r="BE3823" s="60"/>
      <c r="BR3823" s="60"/>
      <c r="BX3823" s="151"/>
      <c r="CB3823" s="151"/>
      <c r="CM3823" s="151"/>
      <c r="CO3823" s="151"/>
      <c r="CT3823" s="151"/>
      <c r="CY3823" s="151"/>
    </row>
    <row r="3824" spans="1:103" x14ac:dyDescent="0.2">
      <c r="A3824" s="60"/>
      <c r="B3824" s="60"/>
      <c r="C3824" s="60"/>
      <c r="D3824" s="60"/>
      <c r="E3824" s="60"/>
      <c r="F3824" s="60"/>
      <c r="G3824" s="60"/>
      <c r="H3824" s="60"/>
      <c r="I3824" s="60"/>
      <c r="J3824" s="60"/>
      <c r="K3824" s="60"/>
      <c r="L3824" s="60"/>
      <c r="M3824" s="60"/>
      <c r="N3824" s="60"/>
      <c r="O3824" s="60"/>
      <c r="P3824" s="60"/>
      <c r="Q3824" s="60"/>
      <c r="R3824" s="334">
        <v>12070</v>
      </c>
      <c r="S3824" s="319" t="s">
        <v>359</v>
      </c>
      <c r="BE3824" s="60"/>
      <c r="BR3824" s="60"/>
      <c r="BX3824" s="151"/>
      <c r="CB3824" s="151"/>
      <c r="CM3824" s="151"/>
      <c r="CO3824" s="151"/>
      <c r="CT3824" s="151"/>
      <c r="CY3824" s="151"/>
    </row>
    <row r="3825" spans="1:103" x14ac:dyDescent="0.2">
      <c r="A3825" s="60"/>
      <c r="B3825" s="60"/>
      <c r="C3825" s="60"/>
      <c r="D3825" s="60"/>
      <c r="E3825" s="60"/>
      <c r="F3825" s="60"/>
      <c r="G3825" s="60"/>
      <c r="H3825" s="60"/>
      <c r="I3825" s="60"/>
      <c r="J3825" s="60"/>
      <c r="K3825" s="60"/>
      <c r="L3825" s="60"/>
      <c r="M3825" s="60"/>
      <c r="N3825" s="60"/>
      <c r="O3825" s="60"/>
      <c r="P3825" s="60"/>
      <c r="Q3825" s="60"/>
      <c r="R3825" s="334">
        <v>12071</v>
      </c>
      <c r="S3825" s="319" t="s">
        <v>359</v>
      </c>
      <c r="BE3825" s="60"/>
      <c r="BR3825" s="60"/>
      <c r="BX3825" s="151"/>
      <c r="CB3825" s="151"/>
      <c r="CM3825" s="151"/>
      <c r="CO3825" s="151"/>
      <c r="CT3825" s="151"/>
      <c r="CY3825" s="151"/>
    </row>
    <row r="3826" spans="1:103" x14ac:dyDescent="0.2">
      <c r="A3826" s="60"/>
      <c r="B3826" s="60"/>
      <c r="C3826" s="60"/>
      <c r="D3826" s="60"/>
      <c r="E3826" s="60"/>
      <c r="F3826" s="60"/>
      <c r="G3826" s="60"/>
      <c r="H3826" s="60"/>
      <c r="I3826" s="60"/>
      <c r="J3826" s="60"/>
      <c r="K3826" s="60"/>
      <c r="L3826" s="60"/>
      <c r="M3826" s="60"/>
      <c r="N3826" s="60"/>
      <c r="O3826" s="60"/>
      <c r="P3826" s="60"/>
      <c r="Q3826" s="60"/>
      <c r="R3826" s="334">
        <v>12072</v>
      </c>
      <c r="S3826" s="319" t="s">
        <v>359</v>
      </c>
      <c r="BE3826" s="60"/>
      <c r="BR3826" s="60"/>
      <c r="BX3826" s="151"/>
      <c r="CB3826" s="151"/>
      <c r="CM3826" s="151"/>
      <c r="CO3826" s="151"/>
      <c r="CT3826" s="151"/>
      <c r="CY3826" s="151"/>
    </row>
    <row r="3827" spans="1:103" x14ac:dyDescent="0.2">
      <c r="A3827" s="60"/>
      <c r="B3827" s="60"/>
      <c r="C3827" s="60"/>
      <c r="D3827" s="60"/>
      <c r="E3827" s="60"/>
      <c r="F3827" s="60"/>
      <c r="G3827" s="60"/>
      <c r="H3827" s="60"/>
      <c r="I3827" s="60"/>
      <c r="J3827" s="60"/>
      <c r="K3827" s="60"/>
      <c r="L3827" s="60"/>
      <c r="M3827" s="60"/>
      <c r="N3827" s="60"/>
      <c r="O3827" s="60"/>
      <c r="P3827" s="60"/>
      <c r="Q3827" s="60"/>
      <c r="R3827" s="334">
        <v>12073</v>
      </c>
      <c r="S3827" s="319" t="s">
        <v>359</v>
      </c>
      <c r="BE3827" s="60"/>
      <c r="BR3827" s="60"/>
      <c r="BX3827" s="151"/>
      <c r="CB3827" s="151"/>
      <c r="CM3827" s="151"/>
      <c r="CO3827" s="151"/>
      <c r="CT3827" s="151"/>
      <c r="CY3827" s="151"/>
    </row>
    <row r="3828" spans="1:103" x14ac:dyDescent="0.2">
      <c r="A3828" s="60"/>
      <c r="B3828" s="60"/>
      <c r="C3828" s="60"/>
      <c r="D3828" s="60"/>
      <c r="E3828" s="60"/>
      <c r="F3828" s="60"/>
      <c r="G3828" s="60"/>
      <c r="H3828" s="60"/>
      <c r="I3828" s="60"/>
      <c r="J3828" s="60"/>
      <c r="K3828" s="60"/>
      <c r="L3828" s="60"/>
      <c r="M3828" s="60"/>
      <c r="N3828" s="60"/>
      <c r="O3828" s="60"/>
      <c r="P3828" s="60"/>
      <c r="Q3828" s="60"/>
      <c r="R3828" s="334">
        <v>12074</v>
      </c>
      <c r="S3828" s="319" t="s">
        <v>359</v>
      </c>
      <c r="BE3828" s="60"/>
      <c r="BR3828" s="60"/>
      <c r="BX3828" s="151"/>
      <c r="CB3828" s="151"/>
      <c r="CM3828" s="151"/>
      <c r="CO3828" s="151"/>
      <c r="CT3828" s="151"/>
      <c r="CY3828" s="151"/>
    </row>
    <row r="3829" spans="1:103" x14ac:dyDescent="0.2">
      <c r="A3829" s="60"/>
      <c r="B3829" s="60"/>
      <c r="C3829" s="60"/>
      <c r="D3829" s="60"/>
      <c r="E3829" s="60"/>
      <c r="F3829" s="60"/>
      <c r="G3829" s="60"/>
      <c r="H3829" s="60"/>
      <c r="I3829" s="60"/>
      <c r="J3829" s="60"/>
      <c r="K3829" s="60"/>
      <c r="L3829" s="60"/>
      <c r="M3829" s="60"/>
      <c r="N3829" s="60"/>
      <c r="O3829" s="60"/>
      <c r="P3829" s="60"/>
      <c r="Q3829" s="60"/>
      <c r="R3829" s="334">
        <v>12075</v>
      </c>
      <c r="S3829" s="319" t="s">
        <v>359</v>
      </c>
      <c r="BE3829" s="60"/>
      <c r="BR3829" s="60"/>
      <c r="BX3829" s="151"/>
      <c r="CB3829" s="151"/>
      <c r="CM3829" s="151"/>
      <c r="CO3829" s="151"/>
      <c r="CT3829" s="151"/>
      <c r="CY3829" s="151"/>
    </row>
    <row r="3830" spans="1:103" x14ac:dyDescent="0.2">
      <c r="A3830" s="60"/>
      <c r="B3830" s="60"/>
      <c r="C3830" s="60"/>
      <c r="D3830" s="60"/>
      <c r="E3830" s="60"/>
      <c r="F3830" s="60"/>
      <c r="G3830" s="60"/>
      <c r="H3830" s="60"/>
      <c r="I3830" s="60"/>
      <c r="J3830" s="60"/>
      <c r="K3830" s="60"/>
      <c r="L3830" s="60"/>
      <c r="M3830" s="60"/>
      <c r="N3830" s="60"/>
      <c r="O3830" s="60"/>
      <c r="P3830" s="60"/>
      <c r="Q3830" s="60"/>
      <c r="R3830" s="334">
        <v>12076</v>
      </c>
      <c r="S3830" s="319" t="s">
        <v>359</v>
      </c>
      <c r="BE3830" s="60"/>
      <c r="BR3830" s="60"/>
      <c r="BX3830" s="151"/>
      <c r="CB3830" s="151"/>
      <c r="CM3830" s="151"/>
      <c r="CO3830" s="151"/>
      <c r="CT3830" s="151"/>
      <c r="CY3830" s="151"/>
    </row>
    <row r="3831" spans="1:103" x14ac:dyDescent="0.2">
      <c r="A3831" s="60"/>
      <c r="B3831" s="60"/>
      <c r="C3831" s="60"/>
      <c r="D3831" s="60"/>
      <c r="E3831" s="60"/>
      <c r="F3831" s="60"/>
      <c r="G3831" s="60"/>
      <c r="H3831" s="60"/>
      <c r="I3831" s="60"/>
      <c r="J3831" s="60"/>
      <c r="K3831" s="60"/>
      <c r="L3831" s="60"/>
      <c r="M3831" s="60"/>
      <c r="N3831" s="60"/>
      <c r="O3831" s="60"/>
      <c r="P3831" s="60"/>
      <c r="Q3831" s="60"/>
      <c r="R3831" s="334">
        <v>12077</v>
      </c>
      <c r="S3831" s="319" t="s">
        <v>359</v>
      </c>
      <c r="BE3831" s="60"/>
      <c r="BR3831" s="60"/>
      <c r="BX3831" s="151"/>
      <c r="CB3831" s="151"/>
      <c r="CM3831" s="151"/>
      <c r="CO3831" s="151"/>
      <c r="CT3831" s="151"/>
      <c r="CY3831" s="151"/>
    </row>
    <row r="3832" spans="1:103" x14ac:dyDescent="0.2">
      <c r="A3832" s="60"/>
      <c r="B3832" s="60"/>
      <c r="C3832" s="60"/>
      <c r="D3832" s="60"/>
      <c r="E3832" s="60"/>
      <c r="F3832" s="60"/>
      <c r="G3832" s="60"/>
      <c r="H3832" s="60"/>
      <c r="I3832" s="60"/>
      <c r="J3832" s="60"/>
      <c r="K3832" s="60"/>
      <c r="L3832" s="60"/>
      <c r="M3832" s="60"/>
      <c r="N3832" s="60"/>
      <c r="O3832" s="60"/>
      <c r="P3832" s="60"/>
      <c r="Q3832" s="60"/>
      <c r="R3832" s="334">
        <v>12078</v>
      </c>
      <c r="S3832" s="319" t="s">
        <v>359</v>
      </c>
      <c r="BE3832" s="60"/>
      <c r="BR3832" s="60"/>
      <c r="BX3832" s="151"/>
      <c r="CB3832" s="151"/>
      <c r="CM3832" s="151"/>
      <c r="CO3832" s="151"/>
      <c r="CT3832" s="151"/>
      <c r="CY3832" s="151"/>
    </row>
    <row r="3833" spans="1:103" x14ac:dyDescent="0.2">
      <c r="A3833" s="60"/>
      <c r="B3833" s="60"/>
      <c r="C3833" s="60"/>
      <c r="D3833" s="60"/>
      <c r="E3833" s="60"/>
      <c r="F3833" s="60"/>
      <c r="G3833" s="60"/>
      <c r="H3833" s="60"/>
      <c r="I3833" s="60"/>
      <c r="J3833" s="60"/>
      <c r="K3833" s="60"/>
      <c r="L3833" s="60"/>
      <c r="M3833" s="60"/>
      <c r="N3833" s="60"/>
      <c r="O3833" s="60"/>
      <c r="P3833" s="60"/>
      <c r="Q3833" s="60"/>
      <c r="R3833" s="334">
        <v>12082</v>
      </c>
      <c r="S3833" s="319" t="s">
        <v>359</v>
      </c>
      <c r="BE3833" s="60"/>
      <c r="BR3833" s="60"/>
      <c r="BX3833" s="151"/>
      <c r="CB3833" s="151"/>
      <c r="CM3833" s="151"/>
      <c r="CO3833" s="151"/>
      <c r="CT3833" s="151"/>
      <c r="CY3833" s="151"/>
    </row>
    <row r="3834" spans="1:103" x14ac:dyDescent="0.2">
      <c r="A3834" s="60"/>
      <c r="B3834" s="60"/>
      <c r="C3834" s="60"/>
      <c r="D3834" s="60"/>
      <c r="E3834" s="60"/>
      <c r="F3834" s="60"/>
      <c r="G3834" s="60"/>
      <c r="H3834" s="60"/>
      <c r="I3834" s="60"/>
      <c r="J3834" s="60"/>
      <c r="K3834" s="60"/>
      <c r="L3834" s="60"/>
      <c r="M3834" s="60"/>
      <c r="N3834" s="60"/>
      <c r="O3834" s="60"/>
      <c r="P3834" s="60"/>
      <c r="Q3834" s="60"/>
      <c r="R3834" s="334">
        <v>12083</v>
      </c>
      <c r="S3834" s="319" t="s">
        <v>359</v>
      </c>
      <c r="BE3834" s="60"/>
      <c r="BR3834" s="60"/>
      <c r="BX3834" s="151"/>
      <c r="CB3834" s="151"/>
      <c r="CM3834" s="151"/>
      <c r="CO3834" s="151"/>
      <c r="CT3834" s="151"/>
      <c r="CY3834" s="151"/>
    </row>
    <row r="3835" spans="1:103" x14ac:dyDescent="0.2">
      <c r="A3835" s="60"/>
      <c r="B3835" s="60"/>
      <c r="C3835" s="60"/>
      <c r="D3835" s="60"/>
      <c r="E3835" s="60"/>
      <c r="F3835" s="60"/>
      <c r="G3835" s="60"/>
      <c r="H3835" s="60"/>
      <c r="I3835" s="60"/>
      <c r="J3835" s="60"/>
      <c r="K3835" s="60"/>
      <c r="L3835" s="60"/>
      <c r="M3835" s="60"/>
      <c r="N3835" s="60"/>
      <c r="O3835" s="60"/>
      <c r="P3835" s="60"/>
      <c r="Q3835" s="60"/>
      <c r="R3835" s="334">
        <v>12084</v>
      </c>
      <c r="S3835" s="319" t="s">
        <v>359</v>
      </c>
      <c r="BE3835" s="60"/>
      <c r="BR3835" s="60"/>
      <c r="BX3835" s="151"/>
      <c r="CB3835" s="151"/>
      <c r="CM3835" s="151"/>
      <c r="CO3835" s="151"/>
      <c r="CT3835" s="151"/>
      <c r="CY3835" s="151"/>
    </row>
    <row r="3836" spans="1:103" x14ac:dyDescent="0.2">
      <c r="A3836" s="60"/>
      <c r="B3836" s="60"/>
      <c r="C3836" s="60"/>
      <c r="D3836" s="60"/>
      <c r="E3836" s="60"/>
      <c r="F3836" s="60"/>
      <c r="G3836" s="60"/>
      <c r="H3836" s="60"/>
      <c r="I3836" s="60"/>
      <c r="J3836" s="60"/>
      <c r="K3836" s="60"/>
      <c r="L3836" s="60"/>
      <c r="M3836" s="60"/>
      <c r="N3836" s="60"/>
      <c r="O3836" s="60"/>
      <c r="P3836" s="60"/>
      <c r="Q3836" s="60"/>
      <c r="R3836" s="334">
        <v>12085</v>
      </c>
      <c r="S3836" s="319" t="s">
        <v>359</v>
      </c>
      <c r="BE3836" s="60"/>
      <c r="BR3836" s="60"/>
      <c r="BX3836" s="151"/>
      <c r="CB3836" s="151"/>
      <c r="CM3836" s="151"/>
      <c r="CO3836" s="151"/>
      <c r="CT3836" s="151"/>
      <c r="CY3836" s="151"/>
    </row>
    <row r="3837" spans="1:103" x14ac:dyDescent="0.2">
      <c r="A3837" s="60"/>
      <c r="B3837" s="60"/>
      <c r="C3837" s="60"/>
      <c r="D3837" s="60"/>
      <c r="E3837" s="60"/>
      <c r="F3837" s="60"/>
      <c r="G3837" s="60"/>
      <c r="H3837" s="60"/>
      <c r="I3837" s="60"/>
      <c r="J3837" s="60"/>
      <c r="K3837" s="60"/>
      <c r="L3837" s="60"/>
      <c r="M3837" s="60"/>
      <c r="N3837" s="60"/>
      <c r="O3837" s="60"/>
      <c r="P3837" s="60"/>
      <c r="Q3837" s="60"/>
      <c r="R3837" s="334">
        <v>12086</v>
      </c>
      <c r="S3837" s="319" t="s">
        <v>359</v>
      </c>
      <c r="BE3837" s="60"/>
      <c r="BR3837" s="60"/>
      <c r="BX3837" s="151"/>
      <c r="CB3837" s="151"/>
      <c r="CM3837" s="151"/>
      <c r="CO3837" s="151"/>
      <c r="CT3837" s="151"/>
      <c r="CY3837" s="151"/>
    </row>
    <row r="3838" spans="1:103" x14ac:dyDescent="0.2">
      <c r="A3838" s="60"/>
      <c r="B3838" s="60"/>
      <c r="C3838" s="60"/>
      <c r="D3838" s="60"/>
      <c r="E3838" s="60"/>
      <c r="F3838" s="60"/>
      <c r="G3838" s="60"/>
      <c r="H3838" s="60"/>
      <c r="I3838" s="60"/>
      <c r="J3838" s="60"/>
      <c r="K3838" s="60"/>
      <c r="L3838" s="60"/>
      <c r="M3838" s="60"/>
      <c r="N3838" s="60"/>
      <c r="O3838" s="60"/>
      <c r="P3838" s="60"/>
      <c r="Q3838" s="60"/>
      <c r="R3838" s="334">
        <v>12087</v>
      </c>
      <c r="S3838" s="319" t="s">
        <v>359</v>
      </c>
      <c r="BE3838" s="60"/>
      <c r="BR3838" s="60"/>
      <c r="BX3838" s="151"/>
      <c r="CB3838" s="151"/>
      <c r="CM3838" s="151"/>
      <c r="CO3838" s="151"/>
      <c r="CT3838" s="151"/>
      <c r="CY3838" s="151"/>
    </row>
    <row r="3839" spans="1:103" x14ac:dyDescent="0.2">
      <c r="A3839" s="60"/>
      <c r="B3839" s="60"/>
      <c r="C3839" s="60"/>
      <c r="D3839" s="60"/>
      <c r="E3839" s="60"/>
      <c r="F3839" s="60"/>
      <c r="G3839" s="60"/>
      <c r="H3839" s="60"/>
      <c r="I3839" s="60"/>
      <c r="J3839" s="60"/>
      <c r="K3839" s="60"/>
      <c r="L3839" s="60"/>
      <c r="M3839" s="60"/>
      <c r="N3839" s="60"/>
      <c r="O3839" s="60"/>
      <c r="P3839" s="60"/>
      <c r="Q3839" s="60"/>
      <c r="R3839" s="334">
        <v>12089</v>
      </c>
      <c r="S3839" s="319" t="s">
        <v>359</v>
      </c>
      <c r="BE3839" s="60"/>
      <c r="BR3839" s="60"/>
      <c r="BX3839" s="151"/>
      <c r="CB3839" s="151"/>
      <c r="CM3839" s="151"/>
      <c r="CO3839" s="151"/>
      <c r="CT3839" s="151"/>
      <c r="CY3839" s="151"/>
    </row>
    <row r="3840" spans="1:103" x14ac:dyDescent="0.2">
      <c r="A3840" s="60"/>
      <c r="B3840" s="60"/>
      <c r="C3840" s="60"/>
      <c r="D3840" s="60"/>
      <c r="E3840" s="60"/>
      <c r="F3840" s="60"/>
      <c r="G3840" s="60"/>
      <c r="H3840" s="60"/>
      <c r="I3840" s="60"/>
      <c r="J3840" s="60"/>
      <c r="K3840" s="60"/>
      <c r="L3840" s="60"/>
      <c r="M3840" s="60"/>
      <c r="N3840" s="60"/>
      <c r="O3840" s="60"/>
      <c r="P3840" s="60"/>
      <c r="Q3840" s="60"/>
      <c r="R3840" s="334">
        <v>12090</v>
      </c>
      <c r="S3840" s="319" t="s">
        <v>359</v>
      </c>
      <c r="BE3840" s="60"/>
      <c r="BR3840" s="60"/>
      <c r="BX3840" s="151"/>
      <c r="CB3840" s="151"/>
      <c r="CM3840" s="151"/>
      <c r="CO3840" s="151"/>
      <c r="CT3840" s="151"/>
      <c r="CY3840" s="151"/>
    </row>
    <row r="3841" spans="1:103" x14ac:dyDescent="0.2">
      <c r="A3841" s="60"/>
      <c r="B3841" s="60"/>
      <c r="C3841" s="60"/>
      <c r="D3841" s="60"/>
      <c r="E3841" s="60"/>
      <c r="F3841" s="60"/>
      <c r="G3841" s="60"/>
      <c r="H3841" s="60"/>
      <c r="I3841" s="60"/>
      <c r="J3841" s="60"/>
      <c r="K3841" s="60"/>
      <c r="L3841" s="60"/>
      <c r="M3841" s="60"/>
      <c r="N3841" s="60"/>
      <c r="O3841" s="60"/>
      <c r="P3841" s="60"/>
      <c r="Q3841" s="60"/>
      <c r="R3841" s="334">
        <v>12092</v>
      </c>
      <c r="S3841" s="319" t="s">
        <v>359</v>
      </c>
      <c r="BE3841" s="60"/>
      <c r="BR3841" s="60"/>
      <c r="BX3841" s="151"/>
      <c r="CB3841" s="151"/>
      <c r="CM3841" s="151"/>
      <c r="CO3841" s="151"/>
      <c r="CT3841" s="151"/>
      <c r="CY3841" s="151"/>
    </row>
    <row r="3842" spans="1:103" x14ac:dyDescent="0.2">
      <c r="A3842" s="60"/>
      <c r="B3842" s="60"/>
      <c r="C3842" s="60"/>
      <c r="D3842" s="60"/>
      <c r="E3842" s="60"/>
      <c r="F3842" s="60"/>
      <c r="G3842" s="60"/>
      <c r="H3842" s="60"/>
      <c r="I3842" s="60"/>
      <c r="J3842" s="60"/>
      <c r="K3842" s="60"/>
      <c r="L3842" s="60"/>
      <c r="M3842" s="60"/>
      <c r="N3842" s="60"/>
      <c r="O3842" s="60"/>
      <c r="P3842" s="60"/>
      <c r="Q3842" s="60"/>
      <c r="R3842" s="334">
        <v>12093</v>
      </c>
      <c r="S3842" s="319" t="s">
        <v>359</v>
      </c>
      <c r="BE3842" s="60"/>
      <c r="BR3842" s="60"/>
      <c r="BX3842" s="151"/>
      <c r="CB3842" s="151"/>
      <c r="CM3842" s="151"/>
      <c r="CO3842" s="151"/>
      <c r="CT3842" s="151"/>
      <c r="CY3842" s="151"/>
    </row>
    <row r="3843" spans="1:103" x14ac:dyDescent="0.2">
      <c r="A3843" s="60"/>
      <c r="B3843" s="60"/>
      <c r="C3843" s="60"/>
      <c r="D3843" s="60"/>
      <c r="E3843" s="60"/>
      <c r="F3843" s="60"/>
      <c r="G3843" s="60"/>
      <c r="H3843" s="60"/>
      <c r="I3843" s="60"/>
      <c r="J3843" s="60"/>
      <c r="K3843" s="60"/>
      <c r="L3843" s="60"/>
      <c r="M3843" s="60"/>
      <c r="N3843" s="60"/>
      <c r="O3843" s="60"/>
      <c r="P3843" s="60"/>
      <c r="Q3843" s="60"/>
      <c r="R3843" s="334">
        <v>12094</v>
      </c>
      <c r="S3843" s="319" t="s">
        <v>359</v>
      </c>
      <c r="BE3843" s="60"/>
      <c r="BR3843" s="60"/>
      <c r="BX3843" s="151"/>
      <c r="CB3843" s="151"/>
      <c r="CM3843" s="151"/>
      <c r="CO3843" s="151"/>
      <c r="CT3843" s="151"/>
      <c r="CY3843" s="151"/>
    </row>
    <row r="3844" spans="1:103" x14ac:dyDescent="0.2">
      <c r="A3844" s="60"/>
      <c r="B3844" s="60"/>
      <c r="C3844" s="60"/>
      <c r="D3844" s="60"/>
      <c r="E3844" s="60"/>
      <c r="F3844" s="60"/>
      <c r="G3844" s="60"/>
      <c r="H3844" s="60"/>
      <c r="I3844" s="60"/>
      <c r="J3844" s="60"/>
      <c r="K3844" s="60"/>
      <c r="L3844" s="60"/>
      <c r="M3844" s="60"/>
      <c r="N3844" s="60"/>
      <c r="O3844" s="60"/>
      <c r="P3844" s="60"/>
      <c r="Q3844" s="60"/>
      <c r="R3844" s="334">
        <v>12095</v>
      </c>
      <c r="S3844" s="319" t="s">
        <v>359</v>
      </c>
      <c r="BE3844" s="60"/>
      <c r="BR3844" s="60"/>
      <c r="BX3844" s="151"/>
      <c r="CB3844" s="151"/>
      <c r="CM3844" s="151"/>
      <c r="CO3844" s="151"/>
      <c r="CT3844" s="151"/>
      <c r="CY3844" s="151"/>
    </row>
    <row r="3845" spans="1:103" x14ac:dyDescent="0.2">
      <c r="A3845" s="60"/>
      <c r="B3845" s="60"/>
      <c r="C3845" s="60"/>
      <c r="D3845" s="60"/>
      <c r="E3845" s="60"/>
      <c r="F3845" s="60"/>
      <c r="G3845" s="60"/>
      <c r="H3845" s="60"/>
      <c r="I3845" s="60"/>
      <c r="J3845" s="60"/>
      <c r="K3845" s="60"/>
      <c r="L3845" s="60"/>
      <c r="M3845" s="60"/>
      <c r="N3845" s="60"/>
      <c r="O3845" s="60"/>
      <c r="P3845" s="60"/>
      <c r="Q3845" s="60"/>
      <c r="R3845" s="334">
        <v>12106</v>
      </c>
      <c r="S3845" s="319" t="s">
        <v>359</v>
      </c>
      <c r="BE3845" s="60"/>
      <c r="BR3845" s="60"/>
      <c r="BX3845" s="151"/>
      <c r="CB3845" s="151"/>
      <c r="CM3845" s="151"/>
      <c r="CO3845" s="151"/>
      <c r="CT3845" s="151"/>
      <c r="CY3845" s="151"/>
    </row>
    <row r="3846" spans="1:103" x14ac:dyDescent="0.2">
      <c r="A3846" s="60"/>
      <c r="B3846" s="60"/>
      <c r="C3846" s="60"/>
      <c r="D3846" s="60"/>
      <c r="E3846" s="60"/>
      <c r="F3846" s="60"/>
      <c r="G3846" s="60"/>
      <c r="H3846" s="60"/>
      <c r="I3846" s="60"/>
      <c r="J3846" s="60"/>
      <c r="K3846" s="60"/>
      <c r="L3846" s="60"/>
      <c r="M3846" s="60"/>
      <c r="N3846" s="60"/>
      <c r="O3846" s="60"/>
      <c r="P3846" s="60"/>
      <c r="Q3846" s="60"/>
      <c r="R3846" s="334">
        <v>12107</v>
      </c>
      <c r="S3846" s="319" t="s">
        <v>359</v>
      </c>
      <c r="BE3846" s="60"/>
      <c r="BR3846" s="60"/>
      <c r="BX3846" s="151"/>
      <c r="CB3846" s="151"/>
      <c r="CM3846" s="151"/>
      <c r="CO3846" s="151"/>
      <c r="CT3846" s="151"/>
      <c r="CY3846" s="151"/>
    </row>
    <row r="3847" spans="1:103" x14ac:dyDescent="0.2">
      <c r="A3847" s="60"/>
      <c r="B3847" s="60"/>
      <c r="C3847" s="60"/>
      <c r="D3847" s="60"/>
      <c r="E3847" s="60"/>
      <c r="F3847" s="60"/>
      <c r="G3847" s="60"/>
      <c r="H3847" s="60"/>
      <c r="I3847" s="60"/>
      <c r="J3847" s="60"/>
      <c r="K3847" s="60"/>
      <c r="L3847" s="60"/>
      <c r="M3847" s="60"/>
      <c r="N3847" s="60"/>
      <c r="O3847" s="60"/>
      <c r="P3847" s="60"/>
      <c r="Q3847" s="60"/>
      <c r="R3847" s="334">
        <v>12108</v>
      </c>
      <c r="S3847" s="319" t="s">
        <v>359</v>
      </c>
      <c r="BE3847" s="60"/>
      <c r="BR3847" s="60"/>
      <c r="BX3847" s="151"/>
      <c r="CB3847" s="151"/>
      <c r="CM3847" s="151"/>
      <c r="CO3847" s="151"/>
      <c r="CT3847" s="151"/>
      <c r="CY3847" s="151"/>
    </row>
    <row r="3848" spans="1:103" x14ac:dyDescent="0.2">
      <c r="A3848" s="60"/>
      <c r="B3848" s="60"/>
      <c r="C3848" s="60"/>
      <c r="D3848" s="60"/>
      <c r="E3848" s="60"/>
      <c r="F3848" s="60"/>
      <c r="G3848" s="60"/>
      <c r="H3848" s="60"/>
      <c r="I3848" s="60"/>
      <c r="J3848" s="60"/>
      <c r="K3848" s="60"/>
      <c r="L3848" s="60"/>
      <c r="M3848" s="60"/>
      <c r="N3848" s="60"/>
      <c r="O3848" s="60"/>
      <c r="P3848" s="60"/>
      <c r="Q3848" s="60"/>
      <c r="R3848" s="334">
        <v>12110</v>
      </c>
      <c r="S3848" s="319" t="s">
        <v>359</v>
      </c>
      <c r="BE3848" s="60"/>
      <c r="BR3848" s="60"/>
      <c r="BX3848" s="151"/>
      <c r="CB3848" s="151"/>
      <c r="CM3848" s="151"/>
      <c r="CO3848" s="151"/>
      <c r="CT3848" s="151"/>
      <c r="CY3848" s="151"/>
    </row>
    <row r="3849" spans="1:103" x14ac:dyDescent="0.2">
      <c r="A3849" s="60"/>
      <c r="B3849" s="60"/>
      <c r="C3849" s="60"/>
      <c r="D3849" s="60"/>
      <c r="E3849" s="60"/>
      <c r="F3849" s="60"/>
      <c r="G3849" s="60"/>
      <c r="H3849" s="60"/>
      <c r="I3849" s="60"/>
      <c r="J3849" s="60"/>
      <c r="K3849" s="60"/>
      <c r="L3849" s="60"/>
      <c r="M3849" s="60"/>
      <c r="N3849" s="60"/>
      <c r="O3849" s="60"/>
      <c r="P3849" s="60"/>
      <c r="Q3849" s="60"/>
      <c r="R3849" s="334">
        <v>12115</v>
      </c>
      <c r="S3849" s="319" t="s">
        <v>359</v>
      </c>
      <c r="BE3849" s="60"/>
      <c r="BR3849" s="60"/>
      <c r="BX3849" s="151"/>
      <c r="CB3849" s="151"/>
      <c r="CM3849" s="151"/>
      <c r="CO3849" s="151"/>
      <c r="CT3849" s="151"/>
      <c r="CY3849" s="151"/>
    </row>
    <row r="3850" spans="1:103" x14ac:dyDescent="0.2">
      <c r="A3850" s="60"/>
      <c r="B3850" s="60"/>
      <c r="C3850" s="60"/>
      <c r="D3850" s="60"/>
      <c r="E3850" s="60"/>
      <c r="F3850" s="60"/>
      <c r="G3850" s="60"/>
      <c r="H3850" s="60"/>
      <c r="I3850" s="60"/>
      <c r="J3850" s="60"/>
      <c r="K3850" s="60"/>
      <c r="L3850" s="60"/>
      <c r="M3850" s="60"/>
      <c r="N3850" s="60"/>
      <c r="O3850" s="60"/>
      <c r="P3850" s="60"/>
      <c r="Q3850" s="60"/>
      <c r="R3850" s="334">
        <v>12116</v>
      </c>
      <c r="S3850" s="319" t="s">
        <v>359</v>
      </c>
      <c r="BE3850" s="60"/>
      <c r="BR3850" s="60"/>
      <c r="BX3850" s="151"/>
      <c r="CB3850" s="151"/>
      <c r="CM3850" s="151"/>
      <c r="CO3850" s="151"/>
      <c r="CT3850" s="151"/>
      <c r="CY3850" s="151"/>
    </row>
    <row r="3851" spans="1:103" x14ac:dyDescent="0.2">
      <c r="A3851" s="60"/>
      <c r="B3851" s="60"/>
      <c r="C3851" s="60"/>
      <c r="D3851" s="60"/>
      <c r="E3851" s="60"/>
      <c r="F3851" s="60"/>
      <c r="G3851" s="60"/>
      <c r="H3851" s="60"/>
      <c r="I3851" s="60"/>
      <c r="J3851" s="60"/>
      <c r="K3851" s="60"/>
      <c r="L3851" s="60"/>
      <c r="M3851" s="60"/>
      <c r="N3851" s="60"/>
      <c r="O3851" s="60"/>
      <c r="P3851" s="60"/>
      <c r="Q3851" s="60"/>
      <c r="R3851" s="334">
        <v>12117</v>
      </c>
      <c r="S3851" s="319" t="s">
        <v>359</v>
      </c>
      <c r="BE3851" s="60"/>
      <c r="BR3851" s="60"/>
      <c r="BX3851" s="151"/>
      <c r="CB3851" s="151"/>
      <c r="CM3851" s="151"/>
      <c r="CO3851" s="151"/>
      <c r="CT3851" s="151"/>
      <c r="CY3851" s="151"/>
    </row>
    <row r="3852" spans="1:103" x14ac:dyDescent="0.2">
      <c r="A3852" s="60"/>
      <c r="B3852" s="60"/>
      <c r="C3852" s="60"/>
      <c r="D3852" s="60"/>
      <c r="E3852" s="60"/>
      <c r="F3852" s="60"/>
      <c r="G3852" s="60"/>
      <c r="H3852" s="60"/>
      <c r="I3852" s="60"/>
      <c r="J3852" s="60"/>
      <c r="K3852" s="60"/>
      <c r="L3852" s="60"/>
      <c r="M3852" s="60"/>
      <c r="N3852" s="60"/>
      <c r="O3852" s="60"/>
      <c r="P3852" s="60"/>
      <c r="Q3852" s="60"/>
      <c r="R3852" s="334">
        <v>12118</v>
      </c>
      <c r="S3852" s="319" t="s">
        <v>359</v>
      </c>
      <c r="BE3852" s="60"/>
      <c r="BR3852" s="60"/>
      <c r="BX3852" s="151"/>
      <c r="CB3852" s="151"/>
      <c r="CM3852" s="151"/>
      <c r="CO3852" s="151"/>
      <c r="CT3852" s="151"/>
      <c r="CY3852" s="151"/>
    </row>
    <row r="3853" spans="1:103" x14ac:dyDescent="0.2">
      <c r="A3853" s="60"/>
      <c r="B3853" s="60"/>
      <c r="C3853" s="60"/>
      <c r="D3853" s="60"/>
      <c r="E3853" s="60"/>
      <c r="F3853" s="60"/>
      <c r="G3853" s="60"/>
      <c r="H3853" s="60"/>
      <c r="I3853" s="60"/>
      <c r="J3853" s="60"/>
      <c r="K3853" s="60"/>
      <c r="L3853" s="60"/>
      <c r="M3853" s="60"/>
      <c r="N3853" s="60"/>
      <c r="O3853" s="60"/>
      <c r="P3853" s="60"/>
      <c r="Q3853" s="60"/>
      <c r="R3853" s="334">
        <v>12120</v>
      </c>
      <c r="S3853" s="319" t="s">
        <v>359</v>
      </c>
      <c r="BE3853" s="60"/>
      <c r="BR3853" s="60"/>
      <c r="BX3853" s="151"/>
      <c r="CB3853" s="151"/>
      <c r="CM3853" s="151"/>
      <c r="CO3853" s="151"/>
      <c r="CT3853" s="151"/>
      <c r="CY3853" s="151"/>
    </row>
    <row r="3854" spans="1:103" x14ac:dyDescent="0.2">
      <c r="A3854" s="60"/>
      <c r="B3854" s="60"/>
      <c r="C3854" s="60"/>
      <c r="D3854" s="60"/>
      <c r="E3854" s="60"/>
      <c r="F3854" s="60"/>
      <c r="G3854" s="60"/>
      <c r="H3854" s="60"/>
      <c r="I3854" s="60"/>
      <c r="J3854" s="60"/>
      <c r="K3854" s="60"/>
      <c r="L3854" s="60"/>
      <c r="M3854" s="60"/>
      <c r="N3854" s="60"/>
      <c r="O3854" s="60"/>
      <c r="P3854" s="60"/>
      <c r="Q3854" s="60"/>
      <c r="R3854" s="334">
        <v>12121</v>
      </c>
      <c r="S3854" s="319" t="s">
        <v>359</v>
      </c>
      <c r="BE3854" s="60"/>
      <c r="BR3854" s="60"/>
      <c r="BX3854" s="151"/>
      <c r="CB3854" s="151"/>
      <c r="CM3854" s="151"/>
      <c r="CO3854" s="151"/>
      <c r="CT3854" s="151"/>
      <c r="CY3854" s="151"/>
    </row>
    <row r="3855" spans="1:103" x14ac:dyDescent="0.2">
      <c r="A3855" s="60"/>
      <c r="B3855" s="60"/>
      <c r="C3855" s="60"/>
      <c r="D3855" s="60"/>
      <c r="E3855" s="60"/>
      <c r="F3855" s="60"/>
      <c r="G3855" s="60"/>
      <c r="H3855" s="60"/>
      <c r="I3855" s="60"/>
      <c r="J3855" s="60"/>
      <c r="K3855" s="60"/>
      <c r="L3855" s="60"/>
      <c r="M3855" s="60"/>
      <c r="N3855" s="60"/>
      <c r="O3855" s="60"/>
      <c r="P3855" s="60"/>
      <c r="Q3855" s="60"/>
      <c r="R3855" s="334">
        <v>12122</v>
      </c>
      <c r="S3855" s="319" t="s">
        <v>359</v>
      </c>
      <c r="BE3855" s="60"/>
      <c r="BR3855" s="60"/>
      <c r="BX3855" s="151"/>
      <c r="CB3855" s="151"/>
      <c r="CM3855" s="151"/>
      <c r="CO3855" s="151"/>
      <c r="CT3855" s="151"/>
      <c r="CY3855" s="151"/>
    </row>
    <row r="3856" spans="1:103" x14ac:dyDescent="0.2">
      <c r="A3856" s="60"/>
      <c r="B3856" s="60"/>
      <c r="C3856" s="60"/>
      <c r="D3856" s="60"/>
      <c r="E3856" s="60"/>
      <c r="F3856" s="60"/>
      <c r="G3856" s="60"/>
      <c r="H3856" s="60"/>
      <c r="I3856" s="60"/>
      <c r="J3856" s="60"/>
      <c r="K3856" s="60"/>
      <c r="L3856" s="60"/>
      <c r="M3856" s="60"/>
      <c r="N3856" s="60"/>
      <c r="O3856" s="60"/>
      <c r="P3856" s="60"/>
      <c r="Q3856" s="60"/>
      <c r="R3856" s="334">
        <v>12123</v>
      </c>
      <c r="S3856" s="319" t="s">
        <v>359</v>
      </c>
      <c r="BE3856" s="60"/>
      <c r="BR3856" s="60"/>
      <c r="BX3856" s="151"/>
      <c r="CB3856" s="151"/>
      <c r="CM3856" s="151"/>
      <c r="CO3856" s="151"/>
      <c r="CT3856" s="151"/>
      <c r="CY3856" s="151"/>
    </row>
    <row r="3857" spans="1:103" x14ac:dyDescent="0.2">
      <c r="A3857" s="60"/>
      <c r="B3857" s="60"/>
      <c r="C3857" s="60"/>
      <c r="D3857" s="60"/>
      <c r="E3857" s="60"/>
      <c r="F3857" s="60"/>
      <c r="G3857" s="60"/>
      <c r="H3857" s="60"/>
      <c r="I3857" s="60"/>
      <c r="J3857" s="60"/>
      <c r="K3857" s="60"/>
      <c r="L3857" s="60"/>
      <c r="M3857" s="60"/>
      <c r="N3857" s="60"/>
      <c r="O3857" s="60"/>
      <c r="P3857" s="60"/>
      <c r="Q3857" s="60"/>
      <c r="R3857" s="334">
        <v>12124</v>
      </c>
      <c r="S3857" s="319" t="s">
        <v>359</v>
      </c>
      <c r="BE3857" s="60"/>
      <c r="BR3857" s="60"/>
      <c r="BX3857" s="151"/>
      <c r="CB3857" s="151"/>
      <c r="CM3857" s="151"/>
      <c r="CO3857" s="151"/>
      <c r="CT3857" s="151"/>
      <c r="CY3857" s="151"/>
    </row>
    <row r="3858" spans="1:103" x14ac:dyDescent="0.2">
      <c r="A3858" s="60"/>
      <c r="B3858" s="60"/>
      <c r="C3858" s="60"/>
      <c r="D3858" s="60"/>
      <c r="E3858" s="60"/>
      <c r="F3858" s="60"/>
      <c r="G3858" s="60"/>
      <c r="H3858" s="60"/>
      <c r="I3858" s="60"/>
      <c r="J3858" s="60"/>
      <c r="K3858" s="60"/>
      <c r="L3858" s="60"/>
      <c r="M3858" s="60"/>
      <c r="N3858" s="60"/>
      <c r="O3858" s="60"/>
      <c r="P3858" s="60"/>
      <c r="Q3858" s="60"/>
      <c r="R3858" s="334">
        <v>12125</v>
      </c>
      <c r="S3858" s="319" t="s">
        <v>359</v>
      </c>
      <c r="BE3858" s="60"/>
      <c r="BR3858" s="60"/>
      <c r="BX3858" s="151"/>
      <c r="CB3858" s="151"/>
      <c r="CM3858" s="151"/>
      <c r="CO3858" s="151"/>
      <c r="CT3858" s="151"/>
      <c r="CY3858" s="151"/>
    </row>
    <row r="3859" spans="1:103" x14ac:dyDescent="0.2">
      <c r="A3859" s="60"/>
      <c r="B3859" s="60"/>
      <c r="C3859" s="60"/>
      <c r="D3859" s="60"/>
      <c r="E3859" s="60"/>
      <c r="F3859" s="60"/>
      <c r="G3859" s="60"/>
      <c r="H3859" s="60"/>
      <c r="I3859" s="60"/>
      <c r="J3859" s="60"/>
      <c r="K3859" s="60"/>
      <c r="L3859" s="60"/>
      <c r="M3859" s="60"/>
      <c r="N3859" s="60"/>
      <c r="O3859" s="60"/>
      <c r="P3859" s="60"/>
      <c r="Q3859" s="60"/>
      <c r="R3859" s="334">
        <v>12128</v>
      </c>
      <c r="S3859" s="319" t="s">
        <v>359</v>
      </c>
      <c r="BE3859" s="60"/>
      <c r="BR3859" s="60"/>
      <c r="BX3859" s="151"/>
      <c r="CB3859" s="151"/>
      <c r="CM3859" s="151"/>
      <c r="CO3859" s="151"/>
      <c r="CT3859" s="151"/>
      <c r="CY3859" s="151"/>
    </row>
    <row r="3860" spans="1:103" x14ac:dyDescent="0.2">
      <c r="A3860" s="60"/>
      <c r="B3860" s="60"/>
      <c r="C3860" s="60"/>
      <c r="D3860" s="60"/>
      <c r="E3860" s="60"/>
      <c r="F3860" s="60"/>
      <c r="G3860" s="60"/>
      <c r="H3860" s="60"/>
      <c r="I3860" s="60"/>
      <c r="J3860" s="60"/>
      <c r="K3860" s="60"/>
      <c r="L3860" s="60"/>
      <c r="M3860" s="60"/>
      <c r="N3860" s="60"/>
      <c r="O3860" s="60"/>
      <c r="P3860" s="60"/>
      <c r="Q3860" s="60"/>
      <c r="R3860" s="334">
        <v>12130</v>
      </c>
      <c r="S3860" s="319" t="s">
        <v>359</v>
      </c>
      <c r="BE3860" s="60"/>
      <c r="BR3860" s="60"/>
      <c r="BX3860" s="151"/>
      <c r="CB3860" s="151"/>
      <c r="CM3860" s="151"/>
      <c r="CO3860" s="151"/>
      <c r="CT3860" s="151"/>
      <c r="CY3860" s="151"/>
    </row>
    <row r="3861" spans="1:103" x14ac:dyDescent="0.2">
      <c r="A3861" s="60"/>
      <c r="B3861" s="60"/>
      <c r="C3861" s="60"/>
      <c r="D3861" s="60"/>
      <c r="E3861" s="60"/>
      <c r="F3861" s="60"/>
      <c r="G3861" s="60"/>
      <c r="H3861" s="60"/>
      <c r="I3861" s="60"/>
      <c r="J3861" s="60"/>
      <c r="K3861" s="60"/>
      <c r="L3861" s="60"/>
      <c r="M3861" s="60"/>
      <c r="N3861" s="60"/>
      <c r="O3861" s="60"/>
      <c r="P3861" s="60"/>
      <c r="Q3861" s="60"/>
      <c r="R3861" s="334">
        <v>12131</v>
      </c>
      <c r="S3861" s="319" t="s">
        <v>359</v>
      </c>
      <c r="BE3861" s="60"/>
      <c r="BR3861" s="60"/>
      <c r="BX3861" s="151"/>
      <c r="CB3861" s="151"/>
      <c r="CM3861" s="151"/>
      <c r="CO3861" s="151"/>
      <c r="CT3861" s="151"/>
      <c r="CY3861" s="151"/>
    </row>
    <row r="3862" spans="1:103" x14ac:dyDescent="0.2">
      <c r="A3862" s="60"/>
      <c r="B3862" s="60"/>
      <c r="C3862" s="60"/>
      <c r="D3862" s="60"/>
      <c r="E3862" s="60"/>
      <c r="F3862" s="60"/>
      <c r="G3862" s="60"/>
      <c r="H3862" s="60"/>
      <c r="I3862" s="60"/>
      <c r="J3862" s="60"/>
      <c r="K3862" s="60"/>
      <c r="L3862" s="60"/>
      <c r="M3862" s="60"/>
      <c r="N3862" s="60"/>
      <c r="O3862" s="60"/>
      <c r="P3862" s="60"/>
      <c r="Q3862" s="60"/>
      <c r="R3862" s="334">
        <v>12132</v>
      </c>
      <c r="S3862" s="319" t="s">
        <v>359</v>
      </c>
      <c r="BE3862" s="60"/>
      <c r="BR3862" s="60"/>
      <c r="BX3862" s="151"/>
      <c r="CB3862" s="151"/>
      <c r="CM3862" s="151"/>
      <c r="CO3862" s="151"/>
      <c r="CT3862" s="151"/>
      <c r="CY3862" s="151"/>
    </row>
    <row r="3863" spans="1:103" x14ac:dyDescent="0.2">
      <c r="A3863" s="60"/>
      <c r="B3863" s="60"/>
      <c r="C3863" s="60"/>
      <c r="D3863" s="60"/>
      <c r="E3863" s="60"/>
      <c r="F3863" s="60"/>
      <c r="G3863" s="60"/>
      <c r="H3863" s="60"/>
      <c r="I3863" s="60"/>
      <c r="J3863" s="60"/>
      <c r="K3863" s="60"/>
      <c r="L3863" s="60"/>
      <c r="M3863" s="60"/>
      <c r="N3863" s="60"/>
      <c r="O3863" s="60"/>
      <c r="P3863" s="60"/>
      <c r="Q3863" s="60"/>
      <c r="R3863" s="334">
        <v>12133</v>
      </c>
      <c r="S3863" s="319" t="s">
        <v>359</v>
      </c>
      <c r="BE3863" s="60"/>
      <c r="BR3863" s="60"/>
      <c r="BX3863" s="151"/>
      <c r="CB3863" s="151"/>
      <c r="CM3863" s="151"/>
      <c r="CO3863" s="151"/>
      <c r="CT3863" s="151"/>
      <c r="CY3863" s="151"/>
    </row>
    <row r="3864" spans="1:103" x14ac:dyDescent="0.2">
      <c r="A3864" s="60"/>
      <c r="B3864" s="60"/>
      <c r="C3864" s="60"/>
      <c r="D3864" s="60"/>
      <c r="E3864" s="60"/>
      <c r="F3864" s="60"/>
      <c r="G3864" s="60"/>
      <c r="H3864" s="60"/>
      <c r="I3864" s="60"/>
      <c r="J3864" s="60"/>
      <c r="K3864" s="60"/>
      <c r="L3864" s="60"/>
      <c r="M3864" s="60"/>
      <c r="N3864" s="60"/>
      <c r="O3864" s="60"/>
      <c r="P3864" s="60"/>
      <c r="Q3864" s="60"/>
      <c r="R3864" s="334">
        <v>12134</v>
      </c>
      <c r="S3864" s="319" t="s">
        <v>359</v>
      </c>
      <c r="BE3864" s="60"/>
      <c r="BR3864" s="60"/>
      <c r="BX3864" s="151"/>
      <c r="CB3864" s="151"/>
      <c r="CM3864" s="151"/>
      <c r="CO3864" s="151"/>
      <c r="CT3864" s="151"/>
      <c r="CY3864" s="151"/>
    </row>
    <row r="3865" spans="1:103" x14ac:dyDescent="0.2">
      <c r="A3865" s="60"/>
      <c r="B3865" s="60"/>
      <c r="C3865" s="60"/>
      <c r="D3865" s="60"/>
      <c r="E3865" s="60"/>
      <c r="F3865" s="60"/>
      <c r="G3865" s="60"/>
      <c r="H3865" s="60"/>
      <c r="I3865" s="60"/>
      <c r="J3865" s="60"/>
      <c r="K3865" s="60"/>
      <c r="L3865" s="60"/>
      <c r="M3865" s="60"/>
      <c r="N3865" s="60"/>
      <c r="O3865" s="60"/>
      <c r="P3865" s="60"/>
      <c r="Q3865" s="60"/>
      <c r="R3865" s="334">
        <v>12136</v>
      </c>
      <c r="S3865" s="319" t="s">
        <v>359</v>
      </c>
      <c r="BE3865" s="60"/>
      <c r="BR3865" s="60"/>
      <c r="BX3865" s="151"/>
      <c r="CB3865" s="151"/>
      <c r="CM3865" s="151"/>
      <c r="CO3865" s="151"/>
      <c r="CT3865" s="151"/>
      <c r="CY3865" s="151"/>
    </row>
    <row r="3866" spans="1:103" x14ac:dyDescent="0.2">
      <c r="A3866" s="60"/>
      <c r="B3866" s="60"/>
      <c r="C3866" s="60"/>
      <c r="D3866" s="60"/>
      <c r="E3866" s="60"/>
      <c r="F3866" s="60"/>
      <c r="G3866" s="60"/>
      <c r="H3866" s="60"/>
      <c r="I3866" s="60"/>
      <c r="J3866" s="60"/>
      <c r="K3866" s="60"/>
      <c r="L3866" s="60"/>
      <c r="M3866" s="60"/>
      <c r="N3866" s="60"/>
      <c r="O3866" s="60"/>
      <c r="P3866" s="60"/>
      <c r="Q3866" s="60"/>
      <c r="R3866" s="334">
        <v>12137</v>
      </c>
      <c r="S3866" s="319" t="s">
        <v>359</v>
      </c>
      <c r="BE3866" s="60"/>
      <c r="BR3866" s="60"/>
      <c r="BX3866" s="151"/>
      <c r="CB3866" s="151"/>
      <c r="CM3866" s="151"/>
      <c r="CO3866" s="151"/>
      <c r="CT3866" s="151"/>
      <c r="CY3866" s="151"/>
    </row>
    <row r="3867" spans="1:103" x14ac:dyDescent="0.2">
      <c r="A3867" s="60"/>
      <c r="B3867" s="60"/>
      <c r="C3867" s="60"/>
      <c r="D3867" s="60"/>
      <c r="E3867" s="60"/>
      <c r="F3867" s="60"/>
      <c r="G3867" s="60"/>
      <c r="H3867" s="60"/>
      <c r="I3867" s="60"/>
      <c r="J3867" s="60"/>
      <c r="K3867" s="60"/>
      <c r="L3867" s="60"/>
      <c r="M3867" s="60"/>
      <c r="N3867" s="60"/>
      <c r="O3867" s="60"/>
      <c r="P3867" s="60"/>
      <c r="Q3867" s="60"/>
      <c r="R3867" s="334">
        <v>12138</v>
      </c>
      <c r="S3867" s="319" t="s">
        <v>359</v>
      </c>
      <c r="BE3867" s="60"/>
      <c r="BR3867" s="60"/>
      <c r="BX3867" s="151"/>
      <c r="CB3867" s="151"/>
      <c r="CM3867" s="151"/>
      <c r="CO3867" s="151"/>
      <c r="CT3867" s="151"/>
      <c r="CY3867" s="151"/>
    </row>
    <row r="3868" spans="1:103" x14ac:dyDescent="0.2">
      <c r="A3868" s="60"/>
      <c r="B3868" s="60"/>
      <c r="C3868" s="60"/>
      <c r="D3868" s="60"/>
      <c r="E3868" s="60"/>
      <c r="F3868" s="60"/>
      <c r="G3868" s="60"/>
      <c r="H3868" s="60"/>
      <c r="I3868" s="60"/>
      <c r="J3868" s="60"/>
      <c r="K3868" s="60"/>
      <c r="L3868" s="60"/>
      <c r="M3868" s="60"/>
      <c r="N3868" s="60"/>
      <c r="O3868" s="60"/>
      <c r="P3868" s="60"/>
      <c r="Q3868" s="60"/>
      <c r="R3868" s="334">
        <v>12139</v>
      </c>
      <c r="S3868" s="319" t="s">
        <v>359</v>
      </c>
      <c r="BE3868" s="60"/>
      <c r="BR3868" s="60"/>
      <c r="BX3868" s="151"/>
      <c r="CB3868" s="151"/>
      <c r="CM3868" s="151"/>
      <c r="CO3868" s="151"/>
      <c r="CT3868" s="151"/>
      <c r="CY3868" s="151"/>
    </row>
    <row r="3869" spans="1:103" x14ac:dyDescent="0.2">
      <c r="A3869" s="60"/>
      <c r="B3869" s="60"/>
      <c r="C3869" s="60"/>
      <c r="D3869" s="60"/>
      <c r="E3869" s="60"/>
      <c r="F3869" s="60"/>
      <c r="G3869" s="60"/>
      <c r="H3869" s="60"/>
      <c r="I3869" s="60"/>
      <c r="J3869" s="60"/>
      <c r="K3869" s="60"/>
      <c r="L3869" s="60"/>
      <c r="M3869" s="60"/>
      <c r="N3869" s="60"/>
      <c r="O3869" s="60"/>
      <c r="P3869" s="60"/>
      <c r="Q3869" s="60"/>
      <c r="R3869" s="334">
        <v>12140</v>
      </c>
      <c r="S3869" s="319" t="s">
        <v>359</v>
      </c>
      <c r="BE3869" s="60"/>
      <c r="BR3869" s="60"/>
      <c r="BX3869" s="151"/>
      <c r="CB3869" s="151"/>
      <c r="CM3869" s="151"/>
      <c r="CO3869" s="151"/>
      <c r="CT3869" s="151"/>
      <c r="CY3869" s="151"/>
    </row>
    <row r="3870" spans="1:103" x14ac:dyDescent="0.2">
      <c r="A3870" s="60"/>
      <c r="B3870" s="60"/>
      <c r="C3870" s="60"/>
      <c r="D3870" s="60"/>
      <c r="E3870" s="60"/>
      <c r="F3870" s="60"/>
      <c r="G3870" s="60"/>
      <c r="H3870" s="60"/>
      <c r="I3870" s="60"/>
      <c r="J3870" s="60"/>
      <c r="K3870" s="60"/>
      <c r="L3870" s="60"/>
      <c r="M3870" s="60"/>
      <c r="N3870" s="60"/>
      <c r="O3870" s="60"/>
      <c r="P3870" s="60"/>
      <c r="Q3870" s="60"/>
      <c r="R3870" s="334">
        <v>12141</v>
      </c>
      <c r="S3870" s="319" t="s">
        <v>359</v>
      </c>
      <c r="BE3870" s="60"/>
      <c r="BR3870" s="60"/>
      <c r="BX3870" s="151"/>
      <c r="CB3870" s="151"/>
      <c r="CM3870" s="151"/>
      <c r="CO3870" s="151"/>
      <c r="CT3870" s="151"/>
      <c r="CY3870" s="151"/>
    </row>
    <row r="3871" spans="1:103" x14ac:dyDescent="0.2">
      <c r="A3871" s="60"/>
      <c r="B3871" s="60"/>
      <c r="C3871" s="60"/>
      <c r="D3871" s="60"/>
      <c r="E3871" s="60"/>
      <c r="F3871" s="60"/>
      <c r="G3871" s="60"/>
      <c r="H3871" s="60"/>
      <c r="I3871" s="60"/>
      <c r="J3871" s="60"/>
      <c r="K3871" s="60"/>
      <c r="L3871" s="60"/>
      <c r="M3871" s="60"/>
      <c r="N3871" s="60"/>
      <c r="O3871" s="60"/>
      <c r="P3871" s="60"/>
      <c r="Q3871" s="60"/>
      <c r="R3871" s="334">
        <v>12143</v>
      </c>
      <c r="S3871" s="319" t="s">
        <v>359</v>
      </c>
      <c r="BE3871" s="60"/>
      <c r="BR3871" s="60"/>
      <c r="BX3871" s="151"/>
      <c r="CB3871" s="151"/>
      <c r="CM3871" s="151"/>
      <c r="CO3871" s="151"/>
      <c r="CT3871" s="151"/>
      <c r="CY3871" s="151"/>
    </row>
    <row r="3872" spans="1:103" x14ac:dyDescent="0.2">
      <c r="A3872" s="60"/>
      <c r="B3872" s="60"/>
      <c r="C3872" s="60"/>
      <c r="D3872" s="60"/>
      <c r="E3872" s="60"/>
      <c r="F3872" s="60"/>
      <c r="G3872" s="60"/>
      <c r="H3872" s="60"/>
      <c r="I3872" s="60"/>
      <c r="J3872" s="60"/>
      <c r="K3872" s="60"/>
      <c r="L3872" s="60"/>
      <c r="M3872" s="60"/>
      <c r="N3872" s="60"/>
      <c r="O3872" s="60"/>
      <c r="P3872" s="60"/>
      <c r="Q3872" s="60"/>
      <c r="R3872" s="334">
        <v>12144</v>
      </c>
      <c r="S3872" s="319" t="s">
        <v>359</v>
      </c>
      <c r="BE3872" s="60"/>
      <c r="BR3872" s="60"/>
      <c r="BX3872" s="151"/>
      <c r="CB3872" s="151"/>
      <c r="CM3872" s="151"/>
      <c r="CO3872" s="151"/>
      <c r="CT3872" s="151"/>
      <c r="CY3872" s="151"/>
    </row>
    <row r="3873" spans="1:103" x14ac:dyDescent="0.2">
      <c r="A3873" s="60"/>
      <c r="B3873" s="60"/>
      <c r="C3873" s="60"/>
      <c r="D3873" s="60"/>
      <c r="E3873" s="60"/>
      <c r="F3873" s="60"/>
      <c r="G3873" s="60"/>
      <c r="H3873" s="60"/>
      <c r="I3873" s="60"/>
      <c r="J3873" s="60"/>
      <c r="K3873" s="60"/>
      <c r="L3873" s="60"/>
      <c r="M3873" s="60"/>
      <c r="N3873" s="60"/>
      <c r="O3873" s="60"/>
      <c r="P3873" s="60"/>
      <c r="Q3873" s="60"/>
      <c r="R3873" s="334">
        <v>12147</v>
      </c>
      <c r="S3873" s="319" t="s">
        <v>359</v>
      </c>
      <c r="BE3873" s="60"/>
      <c r="BR3873" s="60"/>
      <c r="BX3873" s="151"/>
      <c r="CB3873" s="151"/>
      <c r="CM3873" s="151"/>
      <c r="CO3873" s="151"/>
      <c r="CT3873" s="151"/>
      <c r="CY3873" s="151"/>
    </row>
    <row r="3874" spans="1:103" x14ac:dyDescent="0.2">
      <c r="A3874" s="60"/>
      <c r="B3874" s="60"/>
      <c r="C3874" s="60"/>
      <c r="D3874" s="60"/>
      <c r="E3874" s="60"/>
      <c r="F3874" s="60"/>
      <c r="G3874" s="60"/>
      <c r="H3874" s="60"/>
      <c r="I3874" s="60"/>
      <c r="J3874" s="60"/>
      <c r="K3874" s="60"/>
      <c r="L3874" s="60"/>
      <c r="M3874" s="60"/>
      <c r="N3874" s="60"/>
      <c r="O3874" s="60"/>
      <c r="P3874" s="60"/>
      <c r="Q3874" s="60"/>
      <c r="R3874" s="334">
        <v>12148</v>
      </c>
      <c r="S3874" s="319" t="s">
        <v>359</v>
      </c>
      <c r="BE3874" s="60"/>
      <c r="BR3874" s="60"/>
      <c r="BX3874" s="151"/>
      <c r="CB3874" s="151"/>
      <c r="CM3874" s="151"/>
      <c r="CO3874" s="151"/>
      <c r="CT3874" s="151"/>
      <c r="CY3874" s="151"/>
    </row>
    <row r="3875" spans="1:103" x14ac:dyDescent="0.2">
      <c r="A3875" s="60"/>
      <c r="B3875" s="60"/>
      <c r="C3875" s="60"/>
      <c r="D3875" s="60"/>
      <c r="E3875" s="60"/>
      <c r="F3875" s="60"/>
      <c r="G3875" s="60"/>
      <c r="H3875" s="60"/>
      <c r="I3875" s="60"/>
      <c r="J3875" s="60"/>
      <c r="K3875" s="60"/>
      <c r="L3875" s="60"/>
      <c r="M3875" s="60"/>
      <c r="N3875" s="60"/>
      <c r="O3875" s="60"/>
      <c r="P3875" s="60"/>
      <c r="Q3875" s="60"/>
      <c r="R3875" s="334">
        <v>12149</v>
      </c>
      <c r="S3875" s="319" t="s">
        <v>359</v>
      </c>
      <c r="BE3875" s="60"/>
      <c r="BR3875" s="60"/>
      <c r="BX3875" s="151"/>
      <c r="CB3875" s="151"/>
      <c r="CM3875" s="151"/>
      <c r="CO3875" s="151"/>
      <c r="CT3875" s="151"/>
      <c r="CY3875" s="151"/>
    </row>
    <row r="3876" spans="1:103" x14ac:dyDescent="0.2">
      <c r="A3876" s="60"/>
      <c r="B3876" s="60"/>
      <c r="C3876" s="60"/>
      <c r="D3876" s="60"/>
      <c r="E3876" s="60"/>
      <c r="F3876" s="60"/>
      <c r="G3876" s="60"/>
      <c r="H3876" s="60"/>
      <c r="I3876" s="60"/>
      <c r="J3876" s="60"/>
      <c r="K3876" s="60"/>
      <c r="L3876" s="60"/>
      <c r="M3876" s="60"/>
      <c r="N3876" s="60"/>
      <c r="O3876" s="60"/>
      <c r="P3876" s="60"/>
      <c r="Q3876" s="60"/>
      <c r="R3876" s="334">
        <v>12150</v>
      </c>
      <c r="S3876" s="319" t="s">
        <v>359</v>
      </c>
      <c r="BE3876" s="60"/>
      <c r="BR3876" s="60"/>
      <c r="BX3876" s="151"/>
      <c r="CB3876" s="151"/>
      <c r="CM3876" s="151"/>
      <c r="CO3876" s="151"/>
      <c r="CT3876" s="151"/>
      <c r="CY3876" s="151"/>
    </row>
    <row r="3877" spans="1:103" x14ac:dyDescent="0.2">
      <c r="A3877" s="60"/>
      <c r="B3877" s="60"/>
      <c r="C3877" s="60"/>
      <c r="D3877" s="60"/>
      <c r="E3877" s="60"/>
      <c r="F3877" s="60"/>
      <c r="G3877" s="60"/>
      <c r="H3877" s="60"/>
      <c r="I3877" s="60"/>
      <c r="J3877" s="60"/>
      <c r="K3877" s="60"/>
      <c r="L3877" s="60"/>
      <c r="M3877" s="60"/>
      <c r="N3877" s="60"/>
      <c r="O3877" s="60"/>
      <c r="P3877" s="60"/>
      <c r="Q3877" s="60"/>
      <c r="R3877" s="334">
        <v>12151</v>
      </c>
      <c r="S3877" s="319" t="s">
        <v>359</v>
      </c>
      <c r="BE3877" s="60"/>
      <c r="BR3877" s="60"/>
      <c r="BX3877" s="151"/>
      <c r="CB3877" s="151"/>
      <c r="CM3877" s="151"/>
      <c r="CO3877" s="151"/>
      <c r="CT3877" s="151"/>
      <c r="CY3877" s="151"/>
    </row>
    <row r="3878" spans="1:103" x14ac:dyDescent="0.2">
      <c r="A3878" s="60"/>
      <c r="B3878" s="60"/>
      <c r="C3878" s="60"/>
      <c r="D3878" s="60"/>
      <c r="E3878" s="60"/>
      <c r="F3878" s="60"/>
      <c r="G3878" s="60"/>
      <c r="H3878" s="60"/>
      <c r="I3878" s="60"/>
      <c r="J3878" s="60"/>
      <c r="K3878" s="60"/>
      <c r="L3878" s="60"/>
      <c r="M3878" s="60"/>
      <c r="N3878" s="60"/>
      <c r="O3878" s="60"/>
      <c r="P3878" s="60"/>
      <c r="Q3878" s="60"/>
      <c r="R3878" s="334">
        <v>12153</v>
      </c>
      <c r="S3878" s="319" t="s">
        <v>359</v>
      </c>
      <c r="BE3878" s="60"/>
      <c r="BR3878" s="60"/>
      <c r="BX3878" s="151"/>
      <c r="CB3878" s="151"/>
      <c r="CM3878" s="151"/>
      <c r="CO3878" s="151"/>
      <c r="CT3878" s="151"/>
      <c r="CY3878" s="151"/>
    </row>
    <row r="3879" spans="1:103" x14ac:dyDescent="0.2">
      <c r="A3879" s="60"/>
      <c r="B3879" s="60"/>
      <c r="C3879" s="60"/>
      <c r="D3879" s="60"/>
      <c r="E3879" s="60"/>
      <c r="F3879" s="60"/>
      <c r="G3879" s="60"/>
      <c r="H3879" s="60"/>
      <c r="I3879" s="60"/>
      <c r="J3879" s="60"/>
      <c r="K3879" s="60"/>
      <c r="L3879" s="60"/>
      <c r="M3879" s="60"/>
      <c r="N3879" s="60"/>
      <c r="O3879" s="60"/>
      <c r="P3879" s="60"/>
      <c r="Q3879" s="60"/>
      <c r="R3879" s="334">
        <v>12154</v>
      </c>
      <c r="S3879" s="319" t="s">
        <v>359</v>
      </c>
      <c r="BE3879" s="60"/>
      <c r="BR3879" s="60"/>
      <c r="BX3879" s="151"/>
      <c r="CB3879" s="151"/>
      <c r="CM3879" s="151"/>
      <c r="CO3879" s="151"/>
      <c r="CT3879" s="151"/>
      <c r="CY3879" s="151"/>
    </row>
    <row r="3880" spans="1:103" x14ac:dyDescent="0.2">
      <c r="A3880" s="60"/>
      <c r="B3880" s="60"/>
      <c r="C3880" s="60"/>
      <c r="D3880" s="60"/>
      <c r="E3880" s="60"/>
      <c r="F3880" s="60"/>
      <c r="G3880" s="60"/>
      <c r="H3880" s="60"/>
      <c r="I3880" s="60"/>
      <c r="J3880" s="60"/>
      <c r="K3880" s="60"/>
      <c r="L3880" s="60"/>
      <c r="M3880" s="60"/>
      <c r="N3880" s="60"/>
      <c r="O3880" s="60"/>
      <c r="P3880" s="60"/>
      <c r="Q3880" s="60"/>
      <c r="R3880" s="334">
        <v>12155</v>
      </c>
      <c r="S3880" s="319" t="s">
        <v>359</v>
      </c>
      <c r="BE3880" s="60"/>
      <c r="BR3880" s="60"/>
      <c r="BX3880" s="151"/>
      <c r="CB3880" s="151"/>
      <c r="CM3880" s="151"/>
      <c r="CO3880" s="151"/>
      <c r="CT3880" s="151"/>
      <c r="CY3880" s="151"/>
    </row>
    <row r="3881" spans="1:103" x14ac:dyDescent="0.2">
      <c r="A3881" s="60"/>
      <c r="B3881" s="60"/>
      <c r="C3881" s="60"/>
      <c r="D3881" s="60"/>
      <c r="E3881" s="60"/>
      <c r="F3881" s="60"/>
      <c r="G3881" s="60"/>
      <c r="H3881" s="60"/>
      <c r="I3881" s="60"/>
      <c r="J3881" s="60"/>
      <c r="K3881" s="60"/>
      <c r="L3881" s="60"/>
      <c r="M3881" s="60"/>
      <c r="N3881" s="60"/>
      <c r="O3881" s="60"/>
      <c r="P3881" s="60"/>
      <c r="Q3881" s="60"/>
      <c r="R3881" s="334">
        <v>12156</v>
      </c>
      <c r="S3881" s="319" t="s">
        <v>359</v>
      </c>
      <c r="BE3881" s="60"/>
      <c r="BR3881" s="60"/>
      <c r="BX3881" s="151"/>
      <c r="CB3881" s="151"/>
      <c r="CM3881" s="151"/>
      <c r="CO3881" s="151"/>
      <c r="CT3881" s="151"/>
      <c r="CY3881" s="151"/>
    </row>
    <row r="3882" spans="1:103" x14ac:dyDescent="0.2">
      <c r="A3882" s="60"/>
      <c r="B3882" s="60"/>
      <c r="C3882" s="60"/>
      <c r="D3882" s="60"/>
      <c r="E3882" s="60"/>
      <c r="F3882" s="60"/>
      <c r="G3882" s="60"/>
      <c r="H3882" s="60"/>
      <c r="I3882" s="60"/>
      <c r="J3882" s="60"/>
      <c r="K3882" s="60"/>
      <c r="L3882" s="60"/>
      <c r="M3882" s="60"/>
      <c r="N3882" s="60"/>
      <c r="O3882" s="60"/>
      <c r="P3882" s="60"/>
      <c r="Q3882" s="60"/>
      <c r="R3882" s="334">
        <v>12157</v>
      </c>
      <c r="S3882" s="319" t="s">
        <v>359</v>
      </c>
      <c r="BE3882" s="60"/>
      <c r="BR3882" s="60"/>
      <c r="BX3882" s="151"/>
      <c r="CB3882" s="151"/>
      <c r="CM3882" s="151"/>
      <c r="CO3882" s="151"/>
      <c r="CT3882" s="151"/>
      <c r="CY3882" s="151"/>
    </row>
    <row r="3883" spans="1:103" x14ac:dyDescent="0.2">
      <c r="A3883" s="60"/>
      <c r="B3883" s="60"/>
      <c r="C3883" s="60"/>
      <c r="D3883" s="60"/>
      <c r="E3883" s="60"/>
      <c r="F3883" s="60"/>
      <c r="G3883" s="60"/>
      <c r="H3883" s="60"/>
      <c r="I3883" s="60"/>
      <c r="J3883" s="60"/>
      <c r="K3883" s="60"/>
      <c r="L3883" s="60"/>
      <c r="M3883" s="60"/>
      <c r="N3883" s="60"/>
      <c r="O3883" s="60"/>
      <c r="P3883" s="60"/>
      <c r="Q3883" s="60"/>
      <c r="R3883" s="334">
        <v>12158</v>
      </c>
      <c r="S3883" s="319" t="s">
        <v>359</v>
      </c>
      <c r="BE3883" s="60"/>
      <c r="BR3883" s="60"/>
      <c r="BX3883" s="151"/>
      <c r="CB3883" s="151"/>
      <c r="CM3883" s="151"/>
      <c r="CO3883" s="151"/>
      <c r="CT3883" s="151"/>
      <c r="CY3883" s="151"/>
    </row>
    <row r="3884" spans="1:103" x14ac:dyDescent="0.2">
      <c r="A3884" s="60"/>
      <c r="B3884" s="60"/>
      <c r="C3884" s="60"/>
      <c r="D3884" s="60"/>
      <c r="E3884" s="60"/>
      <c r="F3884" s="60"/>
      <c r="G3884" s="60"/>
      <c r="H3884" s="60"/>
      <c r="I3884" s="60"/>
      <c r="J3884" s="60"/>
      <c r="K3884" s="60"/>
      <c r="L3884" s="60"/>
      <c r="M3884" s="60"/>
      <c r="N3884" s="60"/>
      <c r="O3884" s="60"/>
      <c r="P3884" s="60"/>
      <c r="Q3884" s="60"/>
      <c r="R3884" s="334">
        <v>12159</v>
      </c>
      <c r="S3884" s="319" t="s">
        <v>359</v>
      </c>
      <c r="BE3884" s="60"/>
      <c r="BR3884" s="60"/>
      <c r="BX3884" s="151"/>
      <c r="CB3884" s="151"/>
      <c r="CM3884" s="151"/>
      <c r="CO3884" s="151"/>
      <c r="CT3884" s="151"/>
      <c r="CY3884" s="151"/>
    </row>
    <row r="3885" spans="1:103" x14ac:dyDescent="0.2">
      <c r="A3885" s="60"/>
      <c r="B3885" s="60"/>
      <c r="C3885" s="60"/>
      <c r="D3885" s="60"/>
      <c r="E3885" s="60"/>
      <c r="F3885" s="60"/>
      <c r="G3885" s="60"/>
      <c r="H3885" s="60"/>
      <c r="I3885" s="60"/>
      <c r="J3885" s="60"/>
      <c r="K3885" s="60"/>
      <c r="L3885" s="60"/>
      <c r="M3885" s="60"/>
      <c r="N3885" s="60"/>
      <c r="O3885" s="60"/>
      <c r="P3885" s="60"/>
      <c r="Q3885" s="60"/>
      <c r="R3885" s="334">
        <v>12160</v>
      </c>
      <c r="S3885" s="319" t="s">
        <v>359</v>
      </c>
      <c r="BE3885" s="60"/>
      <c r="BR3885" s="60"/>
      <c r="BX3885" s="151"/>
      <c r="CB3885" s="151"/>
      <c r="CM3885" s="151"/>
      <c r="CO3885" s="151"/>
      <c r="CT3885" s="151"/>
      <c r="CY3885" s="151"/>
    </row>
    <row r="3886" spans="1:103" x14ac:dyDescent="0.2">
      <c r="A3886" s="60"/>
      <c r="B3886" s="60"/>
      <c r="C3886" s="60"/>
      <c r="D3886" s="60"/>
      <c r="E3886" s="60"/>
      <c r="F3886" s="60"/>
      <c r="G3886" s="60"/>
      <c r="H3886" s="60"/>
      <c r="I3886" s="60"/>
      <c r="J3886" s="60"/>
      <c r="K3886" s="60"/>
      <c r="L3886" s="60"/>
      <c r="M3886" s="60"/>
      <c r="N3886" s="60"/>
      <c r="O3886" s="60"/>
      <c r="P3886" s="60"/>
      <c r="Q3886" s="60"/>
      <c r="R3886" s="334">
        <v>12161</v>
      </c>
      <c r="S3886" s="319" t="s">
        <v>359</v>
      </c>
      <c r="BE3886" s="60"/>
      <c r="BR3886" s="60"/>
      <c r="BX3886" s="151"/>
      <c r="CB3886" s="151"/>
      <c r="CM3886" s="151"/>
      <c r="CO3886" s="151"/>
      <c r="CT3886" s="151"/>
      <c r="CY3886" s="151"/>
    </row>
    <row r="3887" spans="1:103" x14ac:dyDescent="0.2">
      <c r="A3887" s="60"/>
      <c r="B3887" s="60"/>
      <c r="C3887" s="60"/>
      <c r="D3887" s="60"/>
      <c r="E3887" s="60"/>
      <c r="F3887" s="60"/>
      <c r="G3887" s="60"/>
      <c r="H3887" s="60"/>
      <c r="I3887" s="60"/>
      <c r="J3887" s="60"/>
      <c r="K3887" s="60"/>
      <c r="L3887" s="60"/>
      <c r="M3887" s="60"/>
      <c r="N3887" s="60"/>
      <c r="O3887" s="60"/>
      <c r="P3887" s="60"/>
      <c r="Q3887" s="60"/>
      <c r="R3887" s="334">
        <v>12164</v>
      </c>
      <c r="S3887" s="319" t="s">
        <v>359</v>
      </c>
      <c r="BE3887" s="60"/>
      <c r="BR3887" s="60"/>
      <c r="BX3887" s="151"/>
      <c r="CB3887" s="151"/>
      <c r="CM3887" s="151"/>
      <c r="CO3887" s="151"/>
      <c r="CT3887" s="151"/>
      <c r="CY3887" s="151"/>
    </row>
    <row r="3888" spans="1:103" x14ac:dyDescent="0.2">
      <c r="A3888" s="60"/>
      <c r="B3888" s="60"/>
      <c r="C3888" s="60"/>
      <c r="D3888" s="60"/>
      <c r="E3888" s="60"/>
      <c r="F3888" s="60"/>
      <c r="G3888" s="60"/>
      <c r="H3888" s="60"/>
      <c r="I3888" s="60"/>
      <c r="J3888" s="60"/>
      <c r="K3888" s="60"/>
      <c r="L3888" s="60"/>
      <c r="M3888" s="60"/>
      <c r="N3888" s="60"/>
      <c r="O3888" s="60"/>
      <c r="P3888" s="60"/>
      <c r="Q3888" s="60"/>
      <c r="R3888" s="334">
        <v>12165</v>
      </c>
      <c r="S3888" s="319" t="s">
        <v>359</v>
      </c>
      <c r="BE3888" s="60"/>
      <c r="BR3888" s="60"/>
      <c r="BX3888" s="151"/>
      <c r="CB3888" s="151"/>
      <c r="CM3888" s="151"/>
      <c r="CO3888" s="151"/>
      <c r="CT3888" s="151"/>
      <c r="CY3888" s="151"/>
    </row>
    <row r="3889" spans="1:103" x14ac:dyDescent="0.2">
      <c r="A3889" s="60"/>
      <c r="B3889" s="60"/>
      <c r="C3889" s="60"/>
      <c r="D3889" s="60"/>
      <c r="E3889" s="60"/>
      <c r="F3889" s="60"/>
      <c r="G3889" s="60"/>
      <c r="H3889" s="60"/>
      <c r="I3889" s="60"/>
      <c r="J3889" s="60"/>
      <c r="K3889" s="60"/>
      <c r="L3889" s="60"/>
      <c r="M3889" s="60"/>
      <c r="N3889" s="60"/>
      <c r="O3889" s="60"/>
      <c r="P3889" s="60"/>
      <c r="Q3889" s="60"/>
      <c r="R3889" s="334">
        <v>12166</v>
      </c>
      <c r="S3889" s="319" t="s">
        <v>359</v>
      </c>
      <c r="BE3889" s="60"/>
      <c r="BR3889" s="60"/>
      <c r="BX3889" s="151"/>
      <c r="CB3889" s="151"/>
      <c r="CM3889" s="151"/>
      <c r="CO3889" s="151"/>
      <c r="CT3889" s="151"/>
      <c r="CY3889" s="151"/>
    </row>
    <row r="3890" spans="1:103" x14ac:dyDescent="0.2">
      <c r="A3890" s="60"/>
      <c r="B3890" s="60"/>
      <c r="C3890" s="60"/>
      <c r="D3890" s="60"/>
      <c r="E3890" s="60"/>
      <c r="F3890" s="60"/>
      <c r="G3890" s="60"/>
      <c r="H3890" s="60"/>
      <c r="I3890" s="60"/>
      <c r="J3890" s="60"/>
      <c r="K3890" s="60"/>
      <c r="L3890" s="60"/>
      <c r="M3890" s="60"/>
      <c r="N3890" s="60"/>
      <c r="O3890" s="60"/>
      <c r="P3890" s="60"/>
      <c r="Q3890" s="60"/>
      <c r="R3890" s="334">
        <v>12167</v>
      </c>
      <c r="S3890" s="319" t="s">
        <v>359</v>
      </c>
      <c r="BE3890" s="60"/>
      <c r="BR3890" s="60"/>
      <c r="BX3890" s="151"/>
      <c r="CB3890" s="151"/>
      <c r="CM3890" s="151"/>
      <c r="CO3890" s="151"/>
      <c r="CT3890" s="151"/>
      <c r="CY3890" s="151"/>
    </row>
    <row r="3891" spans="1:103" x14ac:dyDescent="0.2">
      <c r="A3891" s="60"/>
      <c r="B3891" s="60"/>
      <c r="C3891" s="60"/>
      <c r="D3891" s="60"/>
      <c r="E3891" s="60"/>
      <c r="F3891" s="60"/>
      <c r="G3891" s="60"/>
      <c r="H3891" s="60"/>
      <c r="I3891" s="60"/>
      <c r="J3891" s="60"/>
      <c r="K3891" s="60"/>
      <c r="L3891" s="60"/>
      <c r="M3891" s="60"/>
      <c r="N3891" s="60"/>
      <c r="O3891" s="60"/>
      <c r="P3891" s="60"/>
      <c r="Q3891" s="60"/>
      <c r="R3891" s="334">
        <v>12168</v>
      </c>
      <c r="S3891" s="319" t="s">
        <v>359</v>
      </c>
      <c r="BE3891" s="60"/>
      <c r="BR3891" s="60"/>
      <c r="BX3891" s="151"/>
      <c r="CB3891" s="151"/>
      <c r="CM3891" s="151"/>
      <c r="CO3891" s="151"/>
      <c r="CT3891" s="151"/>
      <c r="CY3891" s="151"/>
    </row>
    <row r="3892" spans="1:103" x14ac:dyDescent="0.2">
      <c r="A3892" s="60"/>
      <c r="B3892" s="60"/>
      <c r="C3892" s="60"/>
      <c r="D3892" s="60"/>
      <c r="E3892" s="60"/>
      <c r="F3892" s="60"/>
      <c r="G3892" s="60"/>
      <c r="H3892" s="60"/>
      <c r="I3892" s="60"/>
      <c r="J3892" s="60"/>
      <c r="K3892" s="60"/>
      <c r="L3892" s="60"/>
      <c r="M3892" s="60"/>
      <c r="N3892" s="60"/>
      <c r="O3892" s="60"/>
      <c r="P3892" s="60"/>
      <c r="Q3892" s="60"/>
      <c r="R3892" s="334">
        <v>12169</v>
      </c>
      <c r="S3892" s="319" t="s">
        <v>359</v>
      </c>
      <c r="BE3892" s="60"/>
      <c r="BR3892" s="60"/>
      <c r="BX3892" s="151"/>
      <c r="CB3892" s="151"/>
      <c r="CM3892" s="151"/>
      <c r="CO3892" s="151"/>
      <c r="CT3892" s="151"/>
      <c r="CY3892" s="151"/>
    </row>
    <row r="3893" spans="1:103" x14ac:dyDescent="0.2">
      <c r="A3893" s="60"/>
      <c r="B3893" s="60"/>
      <c r="C3893" s="60"/>
      <c r="D3893" s="60"/>
      <c r="E3893" s="60"/>
      <c r="F3893" s="60"/>
      <c r="G3893" s="60"/>
      <c r="H3893" s="60"/>
      <c r="I3893" s="60"/>
      <c r="J3893" s="60"/>
      <c r="K3893" s="60"/>
      <c r="L3893" s="60"/>
      <c r="M3893" s="60"/>
      <c r="N3893" s="60"/>
      <c r="O3893" s="60"/>
      <c r="P3893" s="60"/>
      <c r="Q3893" s="60"/>
      <c r="R3893" s="334">
        <v>12170</v>
      </c>
      <c r="S3893" s="319" t="s">
        <v>359</v>
      </c>
      <c r="BE3893" s="60"/>
      <c r="BR3893" s="60"/>
      <c r="BX3893" s="151"/>
      <c r="CB3893" s="151"/>
      <c r="CM3893" s="151"/>
      <c r="CO3893" s="151"/>
      <c r="CT3893" s="151"/>
      <c r="CY3893" s="151"/>
    </row>
    <row r="3894" spans="1:103" x14ac:dyDescent="0.2">
      <c r="A3894" s="60"/>
      <c r="B3894" s="60"/>
      <c r="C3894" s="60"/>
      <c r="D3894" s="60"/>
      <c r="E3894" s="60"/>
      <c r="F3894" s="60"/>
      <c r="G3894" s="60"/>
      <c r="H3894" s="60"/>
      <c r="I3894" s="60"/>
      <c r="J3894" s="60"/>
      <c r="K3894" s="60"/>
      <c r="L3894" s="60"/>
      <c r="M3894" s="60"/>
      <c r="N3894" s="60"/>
      <c r="O3894" s="60"/>
      <c r="P3894" s="60"/>
      <c r="Q3894" s="60"/>
      <c r="R3894" s="334">
        <v>12172</v>
      </c>
      <c r="S3894" s="319" t="s">
        <v>359</v>
      </c>
      <c r="BE3894" s="60"/>
      <c r="BR3894" s="60"/>
      <c r="BX3894" s="151"/>
      <c r="CB3894" s="151"/>
      <c r="CM3894" s="151"/>
      <c r="CO3894" s="151"/>
      <c r="CT3894" s="151"/>
      <c r="CY3894" s="151"/>
    </row>
    <row r="3895" spans="1:103" x14ac:dyDescent="0.2">
      <c r="A3895" s="60"/>
      <c r="B3895" s="60"/>
      <c r="C3895" s="60"/>
      <c r="D3895" s="60"/>
      <c r="E3895" s="60"/>
      <c r="F3895" s="60"/>
      <c r="G3895" s="60"/>
      <c r="H3895" s="60"/>
      <c r="I3895" s="60"/>
      <c r="J3895" s="60"/>
      <c r="K3895" s="60"/>
      <c r="L3895" s="60"/>
      <c r="M3895" s="60"/>
      <c r="N3895" s="60"/>
      <c r="O3895" s="60"/>
      <c r="P3895" s="60"/>
      <c r="Q3895" s="60"/>
      <c r="R3895" s="334">
        <v>12173</v>
      </c>
      <c r="S3895" s="319" t="s">
        <v>359</v>
      </c>
      <c r="BE3895" s="60"/>
      <c r="BR3895" s="60"/>
      <c r="BX3895" s="151"/>
      <c r="CB3895" s="151"/>
      <c r="CM3895" s="151"/>
      <c r="CO3895" s="151"/>
      <c r="CT3895" s="151"/>
      <c r="CY3895" s="151"/>
    </row>
    <row r="3896" spans="1:103" x14ac:dyDescent="0.2">
      <c r="A3896" s="60"/>
      <c r="B3896" s="60"/>
      <c r="C3896" s="60"/>
      <c r="D3896" s="60"/>
      <c r="E3896" s="60"/>
      <c r="F3896" s="60"/>
      <c r="G3896" s="60"/>
      <c r="H3896" s="60"/>
      <c r="I3896" s="60"/>
      <c r="J3896" s="60"/>
      <c r="K3896" s="60"/>
      <c r="L3896" s="60"/>
      <c r="M3896" s="60"/>
      <c r="N3896" s="60"/>
      <c r="O3896" s="60"/>
      <c r="P3896" s="60"/>
      <c r="Q3896" s="60"/>
      <c r="R3896" s="334">
        <v>12174</v>
      </c>
      <c r="S3896" s="319" t="s">
        <v>359</v>
      </c>
      <c r="BE3896" s="60"/>
      <c r="BR3896" s="60"/>
      <c r="BX3896" s="151"/>
      <c r="CB3896" s="151"/>
      <c r="CM3896" s="151"/>
      <c r="CO3896" s="151"/>
      <c r="CT3896" s="151"/>
      <c r="CY3896" s="151"/>
    </row>
    <row r="3897" spans="1:103" x14ac:dyDescent="0.2">
      <c r="A3897" s="60"/>
      <c r="B3897" s="60"/>
      <c r="C3897" s="60"/>
      <c r="D3897" s="60"/>
      <c r="E3897" s="60"/>
      <c r="F3897" s="60"/>
      <c r="G3897" s="60"/>
      <c r="H3897" s="60"/>
      <c r="I3897" s="60"/>
      <c r="J3897" s="60"/>
      <c r="K3897" s="60"/>
      <c r="L3897" s="60"/>
      <c r="M3897" s="60"/>
      <c r="N3897" s="60"/>
      <c r="O3897" s="60"/>
      <c r="P3897" s="60"/>
      <c r="Q3897" s="60"/>
      <c r="R3897" s="334">
        <v>12175</v>
      </c>
      <c r="S3897" s="319" t="s">
        <v>359</v>
      </c>
      <c r="BE3897" s="60"/>
      <c r="BR3897" s="60"/>
      <c r="BX3897" s="151"/>
      <c r="CB3897" s="151"/>
      <c r="CM3897" s="151"/>
      <c r="CO3897" s="151"/>
      <c r="CT3897" s="151"/>
      <c r="CY3897" s="151"/>
    </row>
    <row r="3898" spans="1:103" x14ac:dyDescent="0.2">
      <c r="A3898" s="60"/>
      <c r="B3898" s="60"/>
      <c r="C3898" s="60"/>
      <c r="D3898" s="60"/>
      <c r="E3898" s="60"/>
      <c r="F3898" s="60"/>
      <c r="G3898" s="60"/>
      <c r="H3898" s="60"/>
      <c r="I3898" s="60"/>
      <c r="J3898" s="60"/>
      <c r="K3898" s="60"/>
      <c r="L3898" s="60"/>
      <c r="M3898" s="60"/>
      <c r="N3898" s="60"/>
      <c r="O3898" s="60"/>
      <c r="P3898" s="60"/>
      <c r="Q3898" s="60"/>
      <c r="R3898" s="334">
        <v>12176</v>
      </c>
      <c r="S3898" s="319" t="s">
        <v>359</v>
      </c>
      <c r="BE3898" s="60"/>
      <c r="BR3898" s="60"/>
      <c r="BX3898" s="151"/>
      <c r="CB3898" s="151"/>
      <c r="CM3898" s="151"/>
      <c r="CO3898" s="151"/>
      <c r="CT3898" s="151"/>
      <c r="CY3898" s="151"/>
    </row>
    <row r="3899" spans="1:103" x14ac:dyDescent="0.2">
      <c r="A3899" s="60"/>
      <c r="B3899" s="60"/>
      <c r="C3899" s="60"/>
      <c r="D3899" s="60"/>
      <c r="E3899" s="60"/>
      <c r="F3899" s="60"/>
      <c r="G3899" s="60"/>
      <c r="H3899" s="60"/>
      <c r="I3899" s="60"/>
      <c r="J3899" s="60"/>
      <c r="K3899" s="60"/>
      <c r="L3899" s="60"/>
      <c r="M3899" s="60"/>
      <c r="N3899" s="60"/>
      <c r="O3899" s="60"/>
      <c r="P3899" s="60"/>
      <c r="Q3899" s="60"/>
      <c r="R3899" s="334">
        <v>12177</v>
      </c>
      <c r="S3899" s="319" t="s">
        <v>359</v>
      </c>
      <c r="BE3899" s="60"/>
      <c r="BR3899" s="60"/>
      <c r="BX3899" s="151"/>
      <c r="CB3899" s="151"/>
      <c r="CM3899" s="151"/>
      <c r="CO3899" s="151"/>
      <c r="CT3899" s="151"/>
      <c r="CY3899" s="151"/>
    </row>
    <row r="3900" spans="1:103" x14ac:dyDescent="0.2">
      <c r="A3900" s="60"/>
      <c r="B3900" s="60"/>
      <c r="C3900" s="60"/>
      <c r="D3900" s="60"/>
      <c r="E3900" s="60"/>
      <c r="F3900" s="60"/>
      <c r="G3900" s="60"/>
      <c r="H3900" s="60"/>
      <c r="I3900" s="60"/>
      <c r="J3900" s="60"/>
      <c r="K3900" s="60"/>
      <c r="L3900" s="60"/>
      <c r="M3900" s="60"/>
      <c r="N3900" s="60"/>
      <c r="O3900" s="60"/>
      <c r="P3900" s="60"/>
      <c r="Q3900" s="60"/>
      <c r="R3900" s="334">
        <v>12180</v>
      </c>
      <c r="S3900" s="319" t="s">
        <v>359</v>
      </c>
      <c r="BE3900" s="60"/>
      <c r="BR3900" s="60"/>
      <c r="BX3900" s="151"/>
      <c r="CB3900" s="151"/>
      <c r="CM3900" s="151"/>
      <c r="CO3900" s="151"/>
      <c r="CT3900" s="151"/>
      <c r="CY3900" s="151"/>
    </row>
    <row r="3901" spans="1:103" x14ac:dyDescent="0.2">
      <c r="A3901" s="60"/>
      <c r="B3901" s="60"/>
      <c r="C3901" s="60"/>
      <c r="D3901" s="60"/>
      <c r="E3901" s="60"/>
      <c r="F3901" s="60"/>
      <c r="G3901" s="60"/>
      <c r="H3901" s="60"/>
      <c r="I3901" s="60"/>
      <c r="J3901" s="60"/>
      <c r="K3901" s="60"/>
      <c r="L3901" s="60"/>
      <c r="M3901" s="60"/>
      <c r="N3901" s="60"/>
      <c r="O3901" s="60"/>
      <c r="P3901" s="60"/>
      <c r="Q3901" s="60"/>
      <c r="R3901" s="334">
        <v>12181</v>
      </c>
      <c r="S3901" s="319" t="s">
        <v>359</v>
      </c>
      <c r="BE3901" s="60"/>
      <c r="BR3901" s="60"/>
      <c r="BX3901" s="151"/>
      <c r="CB3901" s="151"/>
      <c r="CM3901" s="151"/>
      <c r="CO3901" s="151"/>
      <c r="CT3901" s="151"/>
      <c r="CY3901" s="151"/>
    </row>
    <row r="3902" spans="1:103" x14ac:dyDescent="0.2">
      <c r="A3902" s="60"/>
      <c r="B3902" s="60"/>
      <c r="C3902" s="60"/>
      <c r="D3902" s="60"/>
      <c r="E3902" s="60"/>
      <c r="F3902" s="60"/>
      <c r="G3902" s="60"/>
      <c r="H3902" s="60"/>
      <c r="I3902" s="60"/>
      <c r="J3902" s="60"/>
      <c r="K3902" s="60"/>
      <c r="L3902" s="60"/>
      <c r="M3902" s="60"/>
      <c r="N3902" s="60"/>
      <c r="O3902" s="60"/>
      <c r="P3902" s="60"/>
      <c r="Q3902" s="60"/>
      <c r="R3902" s="334">
        <v>12182</v>
      </c>
      <c r="S3902" s="319" t="s">
        <v>359</v>
      </c>
      <c r="BE3902" s="60"/>
      <c r="BR3902" s="60"/>
      <c r="BX3902" s="151"/>
      <c r="CB3902" s="151"/>
      <c r="CM3902" s="151"/>
      <c r="CO3902" s="151"/>
      <c r="CT3902" s="151"/>
      <c r="CY3902" s="151"/>
    </row>
    <row r="3903" spans="1:103" x14ac:dyDescent="0.2">
      <c r="A3903" s="60"/>
      <c r="B3903" s="60"/>
      <c r="C3903" s="60"/>
      <c r="D3903" s="60"/>
      <c r="E3903" s="60"/>
      <c r="F3903" s="60"/>
      <c r="G3903" s="60"/>
      <c r="H3903" s="60"/>
      <c r="I3903" s="60"/>
      <c r="J3903" s="60"/>
      <c r="K3903" s="60"/>
      <c r="L3903" s="60"/>
      <c r="M3903" s="60"/>
      <c r="N3903" s="60"/>
      <c r="O3903" s="60"/>
      <c r="P3903" s="60"/>
      <c r="Q3903" s="60"/>
      <c r="R3903" s="334">
        <v>12183</v>
      </c>
      <c r="S3903" s="319" t="s">
        <v>359</v>
      </c>
      <c r="BE3903" s="60"/>
      <c r="BR3903" s="60"/>
      <c r="BX3903" s="151"/>
      <c r="CB3903" s="151"/>
      <c r="CM3903" s="151"/>
      <c r="CO3903" s="151"/>
      <c r="CT3903" s="151"/>
      <c r="CY3903" s="151"/>
    </row>
    <row r="3904" spans="1:103" x14ac:dyDescent="0.2">
      <c r="A3904" s="60"/>
      <c r="B3904" s="60"/>
      <c r="C3904" s="60"/>
      <c r="D3904" s="60"/>
      <c r="E3904" s="60"/>
      <c r="F3904" s="60"/>
      <c r="G3904" s="60"/>
      <c r="H3904" s="60"/>
      <c r="I3904" s="60"/>
      <c r="J3904" s="60"/>
      <c r="K3904" s="60"/>
      <c r="L3904" s="60"/>
      <c r="M3904" s="60"/>
      <c r="N3904" s="60"/>
      <c r="O3904" s="60"/>
      <c r="P3904" s="60"/>
      <c r="Q3904" s="60"/>
      <c r="R3904" s="334">
        <v>12184</v>
      </c>
      <c r="S3904" s="319" t="s">
        <v>359</v>
      </c>
      <c r="BE3904" s="60"/>
      <c r="BR3904" s="60"/>
      <c r="BX3904" s="151"/>
      <c r="CB3904" s="151"/>
      <c r="CM3904" s="151"/>
      <c r="CO3904" s="151"/>
      <c r="CT3904" s="151"/>
      <c r="CY3904" s="151"/>
    </row>
    <row r="3905" spans="1:103" x14ac:dyDescent="0.2">
      <c r="A3905" s="60"/>
      <c r="B3905" s="60"/>
      <c r="C3905" s="60"/>
      <c r="D3905" s="60"/>
      <c r="E3905" s="60"/>
      <c r="F3905" s="60"/>
      <c r="G3905" s="60"/>
      <c r="H3905" s="60"/>
      <c r="I3905" s="60"/>
      <c r="J3905" s="60"/>
      <c r="K3905" s="60"/>
      <c r="L3905" s="60"/>
      <c r="M3905" s="60"/>
      <c r="N3905" s="60"/>
      <c r="O3905" s="60"/>
      <c r="P3905" s="60"/>
      <c r="Q3905" s="60"/>
      <c r="R3905" s="334">
        <v>12185</v>
      </c>
      <c r="S3905" s="319" t="s">
        <v>359</v>
      </c>
      <c r="BE3905" s="60"/>
      <c r="BR3905" s="60"/>
      <c r="BX3905" s="151"/>
      <c r="CB3905" s="151"/>
      <c r="CM3905" s="151"/>
      <c r="CO3905" s="151"/>
      <c r="CT3905" s="151"/>
      <c r="CY3905" s="151"/>
    </row>
    <row r="3906" spans="1:103" x14ac:dyDescent="0.2">
      <c r="A3906" s="60"/>
      <c r="B3906" s="60"/>
      <c r="C3906" s="60"/>
      <c r="D3906" s="60"/>
      <c r="E3906" s="60"/>
      <c r="F3906" s="60"/>
      <c r="G3906" s="60"/>
      <c r="H3906" s="60"/>
      <c r="I3906" s="60"/>
      <c r="J3906" s="60"/>
      <c r="K3906" s="60"/>
      <c r="L3906" s="60"/>
      <c r="M3906" s="60"/>
      <c r="N3906" s="60"/>
      <c r="O3906" s="60"/>
      <c r="P3906" s="60"/>
      <c r="Q3906" s="60"/>
      <c r="R3906" s="334">
        <v>12186</v>
      </c>
      <c r="S3906" s="319" t="s">
        <v>359</v>
      </c>
      <c r="BE3906" s="60"/>
      <c r="BR3906" s="60"/>
      <c r="BX3906" s="151"/>
      <c r="CB3906" s="151"/>
      <c r="CM3906" s="151"/>
      <c r="CO3906" s="151"/>
      <c r="CT3906" s="151"/>
      <c r="CY3906" s="151"/>
    </row>
    <row r="3907" spans="1:103" x14ac:dyDescent="0.2">
      <c r="A3907" s="60"/>
      <c r="B3907" s="60"/>
      <c r="C3907" s="60"/>
      <c r="D3907" s="60"/>
      <c r="E3907" s="60"/>
      <c r="F3907" s="60"/>
      <c r="G3907" s="60"/>
      <c r="H3907" s="60"/>
      <c r="I3907" s="60"/>
      <c r="J3907" s="60"/>
      <c r="K3907" s="60"/>
      <c r="L3907" s="60"/>
      <c r="M3907" s="60"/>
      <c r="N3907" s="60"/>
      <c r="O3907" s="60"/>
      <c r="P3907" s="60"/>
      <c r="Q3907" s="60"/>
      <c r="R3907" s="334">
        <v>12187</v>
      </c>
      <c r="S3907" s="319" t="s">
        <v>359</v>
      </c>
      <c r="BE3907" s="60"/>
      <c r="BR3907" s="60"/>
      <c r="BX3907" s="151"/>
      <c r="CB3907" s="151"/>
      <c r="CM3907" s="151"/>
      <c r="CO3907" s="151"/>
      <c r="CT3907" s="151"/>
      <c r="CY3907" s="151"/>
    </row>
    <row r="3908" spans="1:103" x14ac:dyDescent="0.2">
      <c r="A3908" s="60"/>
      <c r="B3908" s="60"/>
      <c r="C3908" s="60"/>
      <c r="D3908" s="60"/>
      <c r="E3908" s="60"/>
      <c r="F3908" s="60"/>
      <c r="G3908" s="60"/>
      <c r="H3908" s="60"/>
      <c r="I3908" s="60"/>
      <c r="J3908" s="60"/>
      <c r="K3908" s="60"/>
      <c r="L3908" s="60"/>
      <c r="M3908" s="60"/>
      <c r="N3908" s="60"/>
      <c r="O3908" s="60"/>
      <c r="P3908" s="60"/>
      <c r="Q3908" s="60"/>
      <c r="R3908" s="334">
        <v>12188</v>
      </c>
      <c r="S3908" s="319" t="s">
        <v>359</v>
      </c>
      <c r="BE3908" s="60"/>
      <c r="BR3908" s="60"/>
      <c r="BX3908" s="151"/>
      <c r="CB3908" s="151"/>
      <c r="CM3908" s="151"/>
      <c r="CO3908" s="151"/>
      <c r="CT3908" s="151"/>
      <c r="CY3908" s="151"/>
    </row>
    <row r="3909" spans="1:103" x14ac:dyDescent="0.2">
      <c r="A3909" s="60"/>
      <c r="B3909" s="60"/>
      <c r="C3909" s="60"/>
      <c r="D3909" s="60"/>
      <c r="E3909" s="60"/>
      <c r="F3909" s="60"/>
      <c r="G3909" s="60"/>
      <c r="H3909" s="60"/>
      <c r="I3909" s="60"/>
      <c r="J3909" s="60"/>
      <c r="K3909" s="60"/>
      <c r="L3909" s="60"/>
      <c r="M3909" s="60"/>
      <c r="N3909" s="60"/>
      <c r="O3909" s="60"/>
      <c r="P3909" s="60"/>
      <c r="Q3909" s="60"/>
      <c r="R3909" s="334">
        <v>12189</v>
      </c>
      <c r="S3909" s="319" t="s">
        <v>359</v>
      </c>
      <c r="BE3909" s="60"/>
      <c r="BR3909" s="60"/>
      <c r="BX3909" s="151"/>
      <c r="CB3909" s="151"/>
      <c r="CM3909" s="151"/>
      <c r="CO3909" s="151"/>
      <c r="CT3909" s="151"/>
      <c r="CY3909" s="151"/>
    </row>
    <row r="3910" spans="1:103" x14ac:dyDescent="0.2">
      <c r="A3910" s="60"/>
      <c r="B3910" s="60"/>
      <c r="C3910" s="60"/>
      <c r="D3910" s="60"/>
      <c r="E3910" s="60"/>
      <c r="F3910" s="60"/>
      <c r="G3910" s="60"/>
      <c r="H3910" s="60"/>
      <c r="I3910" s="60"/>
      <c r="J3910" s="60"/>
      <c r="K3910" s="60"/>
      <c r="L3910" s="60"/>
      <c r="M3910" s="60"/>
      <c r="N3910" s="60"/>
      <c r="O3910" s="60"/>
      <c r="P3910" s="60"/>
      <c r="Q3910" s="60"/>
      <c r="R3910" s="334">
        <v>12190</v>
      </c>
      <c r="S3910" s="319" t="s">
        <v>359</v>
      </c>
      <c r="BE3910" s="60"/>
      <c r="BR3910" s="60"/>
      <c r="BX3910" s="151"/>
      <c r="CB3910" s="151"/>
      <c r="CM3910" s="151"/>
      <c r="CO3910" s="151"/>
      <c r="CT3910" s="151"/>
      <c r="CY3910" s="151"/>
    </row>
    <row r="3911" spans="1:103" x14ac:dyDescent="0.2">
      <c r="A3911" s="60"/>
      <c r="B3911" s="60"/>
      <c r="C3911" s="60"/>
      <c r="D3911" s="60"/>
      <c r="E3911" s="60"/>
      <c r="F3911" s="60"/>
      <c r="G3911" s="60"/>
      <c r="H3911" s="60"/>
      <c r="I3911" s="60"/>
      <c r="J3911" s="60"/>
      <c r="K3911" s="60"/>
      <c r="L3911" s="60"/>
      <c r="M3911" s="60"/>
      <c r="N3911" s="60"/>
      <c r="O3911" s="60"/>
      <c r="P3911" s="60"/>
      <c r="Q3911" s="60"/>
      <c r="R3911" s="334">
        <v>12192</v>
      </c>
      <c r="S3911" s="319" t="s">
        <v>359</v>
      </c>
      <c r="BE3911" s="60"/>
      <c r="BR3911" s="60"/>
      <c r="BX3911" s="151"/>
      <c r="CB3911" s="151"/>
      <c r="CM3911" s="151"/>
      <c r="CO3911" s="151"/>
      <c r="CT3911" s="151"/>
      <c r="CY3911" s="151"/>
    </row>
    <row r="3912" spans="1:103" x14ac:dyDescent="0.2">
      <c r="A3912" s="60"/>
      <c r="B3912" s="60"/>
      <c r="C3912" s="60"/>
      <c r="D3912" s="60"/>
      <c r="E3912" s="60"/>
      <c r="F3912" s="60"/>
      <c r="G3912" s="60"/>
      <c r="H3912" s="60"/>
      <c r="I3912" s="60"/>
      <c r="J3912" s="60"/>
      <c r="K3912" s="60"/>
      <c r="L3912" s="60"/>
      <c r="M3912" s="60"/>
      <c r="N3912" s="60"/>
      <c r="O3912" s="60"/>
      <c r="P3912" s="60"/>
      <c r="Q3912" s="60"/>
      <c r="R3912" s="334">
        <v>12193</v>
      </c>
      <c r="S3912" s="319" t="s">
        <v>359</v>
      </c>
      <c r="BE3912" s="60"/>
      <c r="BR3912" s="60"/>
      <c r="BX3912" s="151"/>
      <c r="CB3912" s="151"/>
      <c r="CM3912" s="151"/>
      <c r="CO3912" s="151"/>
      <c r="CT3912" s="151"/>
      <c r="CY3912" s="151"/>
    </row>
    <row r="3913" spans="1:103" x14ac:dyDescent="0.2">
      <c r="A3913" s="60"/>
      <c r="B3913" s="60"/>
      <c r="C3913" s="60"/>
      <c r="D3913" s="60"/>
      <c r="E3913" s="60"/>
      <c r="F3913" s="60"/>
      <c r="G3913" s="60"/>
      <c r="H3913" s="60"/>
      <c r="I3913" s="60"/>
      <c r="J3913" s="60"/>
      <c r="K3913" s="60"/>
      <c r="L3913" s="60"/>
      <c r="M3913" s="60"/>
      <c r="N3913" s="60"/>
      <c r="O3913" s="60"/>
      <c r="P3913" s="60"/>
      <c r="Q3913" s="60"/>
      <c r="R3913" s="334">
        <v>12194</v>
      </c>
      <c r="S3913" s="319" t="s">
        <v>359</v>
      </c>
      <c r="BE3913" s="60"/>
      <c r="BR3913" s="60"/>
      <c r="BX3913" s="151"/>
      <c r="CB3913" s="151"/>
      <c r="CM3913" s="151"/>
      <c r="CO3913" s="151"/>
      <c r="CT3913" s="151"/>
      <c r="CY3913" s="151"/>
    </row>
    <row r="3914" spans="1:103" x14ac:dyDescent="0.2">
      <c r="A3914" s="60"/>
      <c r="B3914" s="60"/>
      <c r="C3914" s="60"/>
      <c r="D3914" s="60"/>
      <c r="E3914" s="60"/>
      <c r="F3914" s="60"/>
      <c r="G3914" s="60"/>
      <c r="H3914" s="60"/>
      <c r="I3914" s="60"/>
      <c r="J3914" s="60"/>
      <c r="K3914" s="60"/>
      <c r="L3914" s="60"/>
      <c r="M3914" s="60"/>
      <c r="N3914" s="60"/>
      <c r="O3914" s="60"/>
      <c r="P3914" s="60"/>
      <c r="Q3914" s="60"/>
      <c r="R3914" s="334">
        <v>12195</v>
      </c>
      <c r="S3914" s="319" t="s">
        <v>359</v>
      </c>
      <c r="BE3914" s="60"/>
      <c r="BR3914" s="60"/>
      <c r="BX3914" s="151"/>
      <c r="CB3914" s="151"/>
      <c r="CM3914" s="151"/>
      <c r="CO3914" s="151"/>
      <c r="CT3914" s="151"/>
      <c r="CY3914" s="151"/>
    </row>
    <row r="3915" spans="1:103" x14ac:dyDescent="0.2">
      <c r="A3915" s="60"/>
      <c r="B3915" s="60"/>
      <c r="C3915" s="60"/>
      <c r="D3915" s="60"/>
      <c r="E3915" s="60"/>
      <c r="F3915" s="60"/>
      <c r="G3915" s="60"/>
      <c r="H3915" s="60"/>
      <c r="I3915" s="60"/>
      <c r="J3915" s="60"/>
      <c r="K3915" s="60"/>
      <c r="L3915" s="60"/>
      <c r="M3915" s="60"/>
      <c r="N3915" s="60"/>
      <c r="O3915" s="60"/>
      <c r="P3915" s="60"/>
      <c r="Q3915" s="60"/>
      <c r="R3915" s="334">
        <v>12196</v>
      </c>
      <c r="S3915" s="319" t="s">
        <v>359</v>
      </c>
      <c r="BE3915" s="60"/>
      <c r="BR3915" s="60"/>
      <c r="BX3915" s="151"/>
      <c r="CB3915" s="151"/>
      <c r="CM3915" s="151"/>
      <c r="CO3915" s="151"/>
      <c r="CT3915" s="151"/>
      <c r="CY3915" s="151"/>
    </row>
    <row r="3916" spans="1:103" x14ac:dyDescent="0.2">
      <c r="A3916" s="60"/>
      <c r="B3916" s="60"/>
      <c r="C3916" s="60"/>
      <c r="D3916" s="60"/>
      <c r="E3916" s="60"/>
      <c r="F3916" s="60"/>
      <c r="G3916" s="60"/>
      <c r="H3916" s="60"/>
      <c r="I3916" s="60"/>
      <c r="J3916" s="60"/>
      <c r="K3916" s="60"/>
      <c r="L3916" s="60"/>
      <c r="M3916" s="60"/>
      <c r="N3916" s="60"/>
      <c r="O3916" s="60"/>
      <c r="P3916" s="60"/>
      <c r="Q3916" s="60"/>
      <c r="R3916" s="334">
        <v>12197</v>
      </c>
      <c r="S3916" s="319" t="s">
        <v>359</v>
      </c>
      <c r="BE3916" s="60"/>
      <c r="BR3916" s="60"/>
      <c r="BX3916" s="151"/>
      <c r="CB3916" s="151"/>
      <c r="CM3916" s="151"/>
      <c r="CO3916" s="151"/>
      <c r="CT3916" s="151"/>
      <c r="CY3916" s="151"/>
    </row>
    <row r="3917" spans="1:103" x14ac:dyDescent="0.2">
      <c r="A3917" s="60"/>
      <c r="B3917" s="60"/>
      <c r="C3917" s="60"/>
      <c r="D3917" s="60"/>
      <c r="E3917" s="60"/>
      <c r="F3917" s="60"/>
      <c r="G3917" s="60"/>
      <c r="H3917" s="60"/>
      <c r="I3917" s="60"/>
      <c r="J3917" s="60"/>
      <c r="K3917" s="60"/>
      <c r="L3917" s="60"/>
      <c r="M3917" s="60"/>
      <c r="N3917" s="60"/>
      <c r="O3917" s="60"/>
      <c r="P3917" s="60"/>
      <c r="Q3917" s="60"/>
      <c r="R3917" s="334">
        <v>12198</v>
      </c>
      <c r="S3917" s="319" t="s">
        <v>359</v>
      </c>
      <c r="BE3917" s="60"/>
      <c r="BR3917" s="60"/>
      <c r="BX3917" s="151"/>
      <c r="CB3917" s="151"/>
      <c r="CM3917" s="151"/>
      <c r="CO3917" s="151"/>
      <c r="CT3917" s="151"/>
      <c r="CY3917" s="151"/>
    </row>
    <row r="3918" spans="1:103" x14ac:dyDescent="0.2">
      <c r="A3918" s="60"/>
      <c r="B3918" s="60"/>
      <c r="C3918" s="60"/>
      <c r="D3918" s="60"/>
      <c r="E3918" s="60"/>
      <c r="F3918" s="60"/>
      <c r="G3918" s="60"/>
      <c r="H3918" s="60"/>
      <c r="I3918" s="60"/>
      <c r="J3918" s="60"/>
      <c r="K3918" s="60"/>
      <c r="L3918" s="60"/>
      <c r="M3918" s="60"/>
      <c r="N3918" s="60"/>
      <c r="O3918" s="60"/>
      <c r="P3918" s="60"/>
      <c r="Q3918" s="60"/>
      <c r="R3918" s="334">
        <v>12201</v>
      </c>
      <c r="S3918" s="319" t="s">
        <v>359</v>
      </c>
      <c r="BE3918" s="60"/>
      <c r="BR3918" s="60"/>
      <c r="BX3918" s="151"/>
      <c r="CB3918" s="151"/>
      <c r="CM3918" s="151"/>
      <c r="CO3918" s="151"/>
      <c r="CT3918" s="151"/>
      <c r="CY3918" s="151"/>
    </row>
    <row r="3919" spans="1:103" x14ac:dyDescent="0.2">
      <c r="A3919" s="60"/>
      <c r="B3919" s="60"/>
      <c r="C3919" s="60"/>
      <c r="D3919" s="60"/>
      <c r="E3919" s="60"/>
      <c r="F3919" s="60"/>
      <c r="G3919" s="60"/>
      <c r="H3919" s="60"/>
      <c r="I3919" s="60"/>
      <c r="J3919" s="60"/>
      <c r="K3919" s="60"/>
      <c r="L3919" s="60"/>
      <c r="M3919" s="60"/>
      <c r="N3919" s="60"/>
      <c r="O3919" s="60"/>
      <c r="P3919" s="60"/>
      <c r="Q3919" s="60"/>
      <c r="R3919" s="334">
        <v>12202</v>
      </c>
      <c r="S3919" s="319" t="s">
        <v>359</v>
      </c>
      <c r="BE3919" s="60"/>
      <c r="BR3919" s="60"/>
      <c r="BX3919" s="151"/>
      <c r="CB3919" s="151"/>
      <c r="CM3919" s="151"/>
      <c r="CO3919" s="151"/>
      <c r="CT3919" s="151"/>
      <c r="CY3919" s="151"/>
    </row>
    <row r="3920" spans="1:103" x14ac:dyDescent="0.2">
      <c r="A3920" s="60"/>
      <c r="B3920" s="60"/>
      <c r="C3920" s="60"/>
      <c r="D3920" s="60"/>
      <c r="E3920" s="60"/>
      <c r="F3920" s="60"/>
      <c r="G3920" s="60"/>
      <c r="H3920" s="60"/>
      <c r="I3920" s="60"/>
      <c r="J3920" s="60"/>
      <c r="K3920" s="60"/>
      <c r="L3920" s="60"/>
      <c r="M3920" s="60"/>
      <c r="N3920" s="60"/>
      <c r="O3920" s="60"/>
      <c r="P3920" s="60"/>
      <c r="Q3920" s="60"/>
      <c r="R3920" s="334">
        <v>12203</v>
      </c>
      <c r="S3920" s="319" t="s">
        <v>359</v>
      </c>
      <c r="BE3920" s="60"/>
      <c r="BR3920" s="60"/>
      <c r="BX3920" s="151"/>
      <c r="CB3920" s="151"/>
      <c r="CM3920" s="151"/>
      <c r="CO3920" s="151"/>
      <c r="CT3920" s="151"/>
      <c r="CY3920" s="151"/>
    </row>
    <row r="3921" spans="1:103" x14ac:dyDescent="0.2">
      <c r="A3921" s="60"/>
      <c r="B3921" s="60"/>
      <c r="C3921" s="60"/>
      <c r="D3921" s="60"/>
      <c r="E3921" s="60"/>
      <c r="F3921" s="60"/>
      <c r="G3921" s="60"/>
      <c r="H3921" s="60"/>
      <c r="I3921" s="60"/>
      <c r="J3921" s="60"/>
      <c r="K3921" s="60"/>
      <c r="L3921" s="60"/>
      <c r="M3921" s="60"/>
      <c r="N3921" s="60"/>
      <c r="O3921" s="60"/>
      <c r="P3921" s="60"/>
      <c r="Q3921" s="60"/>
      <c r="R3921" s="334">
        <v>12204</v>
      </c>
      <c r="S3921" s="319" t="s">
        <v>359</v>
      </c>
      <c r="BE3921" s="60"/>
      <c r="BR3921" s="60"/>
      <c r="BX3921" s="151"/>
      <c r="CB3921" s="151"/>
      <c r="CM3921" s="151"/>
      <c r="CO3921" s="151"/>
      <c r="CT3921" s="151"/>
      <c r="CY3921" s="151"/>
    </row>
    <row r="3922" spans="1:103" x14ac:dyDescent="0.2">
      <c r="A3922" s="60"/>
      <c r="B3922" s="60"/>
      <c r="C3922" s="60"/>
      <c r="D3922" s="60"/>
      <c r="E3922" s="60"/>
      <c r="F3922" s="60"/>
      <c r="G3922" s="60"/>
      <c r="H3922" s="60"/>
      <c r="I3922" s="60"/>
      <c r="J3922" s="60"/>
      <c r="K3922" s="60"/>
      <c r="L3922" s="60"/>
      <c r="M3922" s="60"/>
      <c r="N3922" s="60"/>
      <c r="O3922" s="60"/>
      <c r="P3922" s="60"/>
      <c r="Q3922" s="60"/>
      <c r="R3922" s="334">
        <v>12205</v>
      </c>
      <c r="S3922" s="319" t="s">
        <v>359</v>
      </c>
      <c r="BE3922" s="60"/>
      <c r="BR3922" s="60"/>
      <c r="BX3922" s="151"/>
      <c r="CB3922" s="151"/>
      <c r="CM3922" s="151"/>
      <c r="CO3922" s="151"/>
      <c r="CT3922" s="151"/>
      <c r="CY3922" s="151"/>
    </row>
    <row r="3923" spans="1:103" x14ac:dyDescent="0.2">
      <c r="A3923" s="60"/>
      <c r="B3923" s="60"/>
      <c r="C3923" s="60"/>
      <c r="D3923" s="60"/>
      <c r="E3923" s="60"/>
      <c r="F3923" s="60"/>
      <c r="G3923" s="60"/>
      <c r="H3923" s="60"/>
      <c r="I3923" s="60"/>
      <c r="J3923" s="60"/>
      <c r="K3923" s="60"/>
      <c r="L3923" s="60"/>
      <c r="M3923" s="60"/>
      <c r="N3923" s="60"/>
      <c r="O3923" s="60"/>
      <c r="P3923" s="60"/>
      <c r="Q3923" s="60"/>
      <c r="R3923" s="334">
        <v>12206</v>
      </c>
      <c r="S3923" s="319" t="s">
        <v>359</v>
      </c>
      <c r="BE3923" s="60"/>
      <c r="BR3923" s="60"/>
      <c r="BX3923" s="151"/>
      <c r="CB3923" s="151"/>
      <c r="CM3923" s="151"/>
      <c r="CO3923" s="151"/>
      <c r="CT3923" s="151"/>
      <c r="CY3923" s="151"/>
    </row>
    <row r="3924" spans="1:103" x14ac:dyDescent="0.2">
      <c r="A3924" s="60"/>
      <c r="B3924" s="60"/>
      <c r="C3924" s="60"/>
      <c r="D3924" s="60"/>
      <c r="E3924" s="60"/>
      <c r="F3924" s="60"/>
      <c r="G3924" s="60"/>
      <c r="H3924" s="60"/>
      <c r="I3924" s="60"/>
      <c r="J3924" s="60"/>
      <c r="K3924" s="60"/>
      <c r="L3924" s="60"/>
      <c r="M3924" s="60"/>
      <c r="N3924" s="60"/>
      <c r="O3924" s="60"/>
      <c r="P3924" s="60"/>
      <c r="Q3924" s="60"/>
      <c r="R3924" s="334">
        <v>12207</v>
      </c>
      <c r="S3924" s="319" t="s">
        <v>359</v>
      </c>
      <c r="BE3924" s="60"/>
      <c r="BR3924" s="60"/>
      <c r="BX3924" s="151"/>
      <c r="CB3924" s="151"/>
      <c r="CM3924" s="151"/>
      <c r="CO3924" s="151"/>
      <c r="CT3924" s="151"/>
      <c r="CY3924" s="151"/>
    </row>
    <row r="3925" spans="1:103" x14ac:dyDescent="0.2">
      <c r="A3925" s="60"/>
      <c r="B3925" s="60"/>
      <c r="C3925" s="60"/>
      <c r="D3925" s="60"/>
      <c r="E3925" s="60"/>
      <c r="F3925" s="60"/>
      <c r="G3925" s="60"/>
      <c r="H3925" s="60"/>
      <c r="I3925" s="60"/>
      <c r="J3925" s="60"/>
      <c r="K3925" s="60"/>
      <c r="L3925" s="60"/>
      <c r="M3925" s="60"/>
      <c r="N3925" s="60"/>
      <c r="O3925" s="60"/>
      <c r="P3925" s="60"/>
      <c r="Q3925" s="60"/>
      <c r="R3925" s="334">
        <v>12208</v>
      </c>
      <c r="S3925" s="319" t="s">
        <v>359</v>
      </c>
      <c r="BE3925" s="60"/>
      <c r="BR3925" s="60"/>
      <c r="BX3925" s="151"/>
      <c r="CB3925" s="151"/>
      <c r="CM3925" s="151"/>
      <c r="CO3925" s="151"/>
      <c r="CT3925" s="151"/>
      <c r="CY3925" s="151"/>
    </row>
    <row r="3926" spans="1:103" x14ac:dyDescent="0.2">
      <c r="A3926" s="60"/>
      <c r="B3926" s="60"/>
      <c r="C3926" s="60"/>
      <c r="D3926" s="60"/>
      <c r="E3926" s="60"/>
      <c r="F3926" s="60"/>
      <c r="G3926" s="60"/>
      <c r="H3926" s="60"/>
      <c r="I3926" s="60"/>
      <c r="J3926" s="60"/>
      <c r="K3926" s="60"/>
      <c r="L3926" s="60"/>
      <c r="M3926" s="60"/>
      <c r="N3926" s="60"/>
      <c r="O3926" s="60"/>
      <c r="P3926" s="60"/>
      <c r="Q3926" s="60"/>
      <c r="R3926" s="334">
        <v>12209</v>
      </c>
      <c r="S3926" s="319" t="s">
        <v>359</v>
      </c>
      <c r="BE3926" s="60"/>
      <c r="BR3926" s="60"/>
      <c r="BX3926" s="151"/>
      <c r="CB3926" s="151"/>
      <c r="CM3926" s="151"/>
      <c r="CO3926" s="151"/>
      <c r="CT3926" s="151"/>
      <c r="CY3926" s="151"/>
    </row>
    <row r="3927" spans="1:103" x14ac:dyDescent="0.2">
      <c r="A3927" s="60"/>
      <c r="B3927" s="60"/>
      <c r="C3927" s="60"/>
      <c r="D3927" s="60"/>
      <c r="E3927" s="60"/>
      <c r="F3927" s="60"/>
      <c r="G3927" s="60"/>
      <c r="H3927" s="60"/>
      <c r="I3927" s="60"/>
      <c r="J3927" s="60"/>
      <c r="K3927" s="60"/>
      <c r="L3927" s="60"/>
      <c r="M3927" s="60"/>
      <c r="N3927" s="60"/>
      <c r="O3927" s="60"/>
      <c r="P3927" s="60"/>
      <c r="Q3927" s="60"/>
      <c r="R3927" s="334">
        <v>12210</v>
      </c>
      <c r="S3927" s="319" t="s">
        <v>359</v>
      </c>
      <c r="BE3927" s="60"/>
      <c r="BR3927" s="60"/>
      <c r="BX3927" s="151"/>
      <c r="CB3927" s="151"/>
      <c r="CM3927" s="151"/>
      <c r="CO3927" s="151"/>
      <c r="CT3927" s="151"/>
      <c r="CY3927" s="151"/>
    </row>
    <row r="3928" spans="1:103" x14ac:dyDescent="0.2">
      <c r="A3928" s="60"/>
      <c r="B3928" s="60"/>
      <c r="C3928" s="60"/>
      <c r="D3928" s="60"/>
      <c r="E3928" s="60"/>
      <c r="F3928" s="60"/>
      <c r="G3928" s="60"/>
      <c r="H3928" s="60"/>
      <c r="I3928" s="60"/>
      <c r="J3928" s="60"/>
      <c r="K3928" s="60"/>
      <c r="L3928" s="60"/>
      <c r="M3928" s="60"/>
      <c r="N3928" s="60"/>
      <c r="O3928" s="60"/>
      <c r="P3928" s="60"/>
      <c r="Q3928" s="60"/>
      <c r="R3928" s="334">
        <v>12211</v>
      </c>
      <c r="S3928" s="319" t="s">
        <v>359</v>
      </c>
      <c r="BE3928" s="60"/>
      <c r="BR3928" s="60"/>
      <c r="BX3928" s="151"/>
      <c r="CB3928" s="151"/>
      <c r="CM3928" s="151"/>
      <c r="CO3928" s="151"/>
      <c r="CT3928" s="151"/>
      <c r="CY3928" s="151"/>
    </row>
    <row r="3929" spans="1:103" x14ac:dyDescent="0.2">
      <c r="A3929" s="60"/>
      <c r="B3929" s="60"/>
      <c r="C3929" s="60"/>
      <c r="D3929" s="60"/>
      <c r="E3929" s="60"/>
      <c r="F3929" s="60"/>
      <c r="G3929" s="60"/>
      <c r="H3929" s="60"/>
      <c r="I3929" s="60"/>
      <c r="J3929" s="60"/>
      <c r="K3929" s="60"/>
      <c r="L3929" s="60"/>
      <c r="M3929" s="60"/>
      <c r="N3929" s="60"/>
      <c r="O3929" s="60"/>
      <c r="P3929" s="60"/>
      <c r="Q3929" s="60"/>
      <c r="R3929" s="334">
        <v>12212</v>
      </c>
      <c r="S3929" s="319" t="s">
        <v>359</v>
      </c>
      <c r="BE3929" s="60"/>
      <c r="BR3929" s="60"/>
      <c r="BX3929" s="151"/>
      <c r="CB3929" s="151"/>
      <c r="CM3929" s="151"/>
      <c r="CO3929" s="151"/>
      <c r="CT3929" s="151"/>
      <c r="CY3929" s="151"/>
    </row>
    <row r="3930" spans="1:103" x14ac:dyDescent="0.2">
      <c r="A3930" s="60"/>
      <c r="B3930" s="60"/>
      <c r="C3930" s="60"/>
      <c r="D3930" s="60"/>
      <c r="E3930" s="60"/>
      <c r="F3930" s="60"/>
      <c r="G3930" s="60"/>
      <c r="H3930" s="60"/>
      <c r="I3930" s="60"/>
      <c r="J3930" s="60"/>
      <c r="K3930" s="60"/>
      <c r="L3930" s="60"/>
      <c r="M3930" s="60"/>
      <c r="N3930" s="60"/>
      <c r="O3930" s="60"/>
      <c r="P3930" s="60"/>
      <c r="Q3930" s="60"/>
      <c r="R3930" s="334">
        <v>12220</v>
      </c>
      <c r="S3930" s="319" t="s">
        <v>359</v>
      </c>
      <c r="BE3930" s="60"/>
      <c r="BR3930" s="60"/>
      <c r="BX3930" s="151"/>
      <c r="CB3930" s="151"/>
      <c r="CM3930" s="151"/>
      <c r="CO3930" s="151"/>
      <c r="CT3930" s="151"/>
      <c r="CY3930" s="151"/>
    </row>
    <row r="3931" spans="1:103" x14ac:dyDescent="0.2">
      <c r="A3931" s="60"/>
      <c r="B3931" s="60"/>
      <c r="C3931" s="60"/>
      <c r="D3931" s="60"/>
      <c r="E3931" s="60"/>
      <c r="F3931" s="60"/>
      <c r="G3931" s="60"/>
      <c r="H3931" s="60"/>
      <c r="I3931" s="60"/>
      <c r="J3931" s="60"/>
      <c r="K3931" s="60"/>
      <c r="L3931" s="60"/>
      <c r="M3931" s="60"/>
      <c r="N3931" s="60"/>
      <c r="O3931" s="60"/>
      <c r="P3931" s="60"/>
      <c r="Q3931" s="60"/>
      <c r="R3931" s="334">
        <v>12222</v>
      </c>
      <c r="S3931" s="319" t="s">
        <v>359</v>
      </c>
      <c r="BE3931" s="60"/>
      <c r="BR3931" s="60"/>
      <c r="BX3931" s="151"/>
      <c r="CB3931" s="151"/>
      <c r="CM3931" s="151"/>
      <c r="CO3931" s="151"/>
      <c r="CT3931" s="151"/>
      <c r="CY3931" s="151"/>
    </row>
    <row r="3932" spans="1:103" x14ac:dyDescent="0.2">
      <c r="A3932" s="60"/>
      <c r="B3932" s="60"/>
      <c r="C3932" s="60"/>
      <c r="D3932" s="60"/>
      <c r="E3932" s="60"/>
      <c r="F3932" s="60"/>
      <c r="G3932" s="60"/>
      <c r="H3932" s="60"/>
      <c r="I3932" s="60"/>
      <c r="J3932" s="60"/>
      <c r="K3932" s="60"/>
      <c r="L3932" s="60"/>
      <c r="M3932" s="60"/>
      <c r="N3932" s="60"/>
      <c r="O3932" s="60"/>
      <c r="P3932" s="60"/>
      <c r="Q3932" s="60"/>
      <c r="R3932" s="334">
        <v>12223</v>
      </c>
      <c r="S3932" s="319" t="s">
        <v>359</v>
      </c>
      <c r="BE3932" s="60"/>
      <c r="BR3932" s="60"/>
      <c r="BX3932" s="151"/>
      <c r="CB3932" s="151"/>
      <c r="CM3932" s="151"/>
      <c r="CO3932" s="151"/>
      <c r="CT3932" s="151"/>
      <c r="CY3932" s="151"/>
    </row>
    <row r="3933" spans="1:103" x14ac:dyDescent="0.2">
      <c r="A3933" s="60"/>
      <c r="B3933" s="60"/>
      <c r="C3933" s="60"/>
      <c r="D3933" s="60"/>
      <c r="E3933" s="60"/>
      <c r="F3933" s="60"/>
      <c r="G3933" s="60"/>
      <c r="H3933" s="60"/>
      <c r="I3933" s="60"/>
      <c r="J3933" s="60"/>
      <c r="K3933" s="60"/>
      <c r="L3933" s="60"/>
      <c r="M3933" s="60"/>
      <c r="N3933" s="60"/>
      <c r="O3933" s="60"/>
      <c r="P3933" s="60"/>
      <c r="Q3933" s="60"/>
      <c r="R3933" s="334">
        <v>12224</v>
      </c>
      <c r="S3933" s="319" t="s">
        <v>359</v>
      </c>
      <c r="BE3933" s="60"/>
      <c r="BR3933" s="60"/>
      <c r="BX3933" s="151"/>
      <c r="CB3933" s="151"/>
      <c r="CM3933" s="151"/>
      <c r="CO3933" s="151"/>
      <c r="CT3933" s="151"/>
      <c r="CY3933" s="151"/>
    </row>
    <row r="3934" spans="1:103" x14ac:dyDescent="0.2">
      <c r="A3934" s="60"/>
      <c r="B3934" s="60"/>
      <c r="C3934" s="60"/>
      <c r="D3934" s="60"/>
      <c r="E3934" s="60"/>
      <c r="F3934" s="60"/>
      <c r="G3934" s="60"/>
      <c r="H3934" s="60"/>
      <c r="I3934" s="60"/>
      <c r="J3934" s="60"/>
      <c r="K3934" s="60"/>
      <c r="L3934" s="60"/>
      <c r="M3934" s="60"/>
      <c r="N3934" s="60"/>
      <c r="O3934" s="60"/>
      <c r="P3934" s="60"/>
      <c r="Q3934" s="60"/>
      <c r="R3934" s="334">
        <v>12226</v>
      </c>
      <c r="S3934" s="319" t="s">
        <v>359</v>
      </c>
      <c r="BE3934" s="60"/>
      <c r="BR3934" s="60"/>
      <c r="BX3934" s="151"/>
      <c r="CB3934" s="151"/>
      <c r="CM3934" s="151"/>
      <c r="CO3934" s="151"/>
      <c r="CT3934" s="151"/>
      <c r="CY3934" s="151"/>
    </row>
    <row r="3935" spans="1:103" x14ac:dyDescent="0.2">
      <c r="A3935" s="60"/>
      <c r="B3935" s="60"/>
      <c r="C3935" s="60"/>
      <c r="D3935" s="60"/>
      <c r="E3935" s="60"/>
      <c r="F3935" s="60"/>
      <c r="G3935" s="60"/>
      <c r="H3935" s="60"/>
      <c r="I3935" s="60"/>
      <c r="J3935" s="60"/>
      <c r="K3935" s="60"/>
      <c r="L3935" s="60"/>
      <c r="M3935" s="60"/>
      <c r="N3935" s="60"/>
      <c r="O3935" s="60"/>
      <c r="P3935" s="60"/>
      <c r="Q3935" s="60"/>
      <c r="R3935" s="334">
        <v>12227</v>
      </c>
      <c r="S3935" s="319" t="s">
        <v>359</v>
      </c>
      <c r="BE3935" s="60"/>
      <c r="BR3935" s="60"/>
      <c r="BX3935" s="151"/>
      <c r="CB3935" s="151"/>
      <c r="CM3935" s="151"/>
      <c r="CO3935" s="151"/>
      <c r="CT3935" s="151"/>
      <c r="CY3935" s="151"/>
    </row>
    <row r="3936" spans="1:103" x14ac:dyDescent="0.2">
      <c r="A3936" s="60"/>
      <c r="B3936" s="60"/>
      <c r="C3936" s="60"/>
      <c r="D3936" s="60"/>
      <c r="E3936" s="60"/>
      <c r="F3936" s="60"/>
      <c r="G3936" s="60"/>
      <c r="H3936" s="60"/>
      <c r="I3936" s="60"/>
      <c r="J3936" s="60"/>
      <c r="K3936" s="60"/>
      <c r="L3936" s="60"/>
      <c r="M3936" s="60"/>
      <c r="N3936" s="60"/>
      <c r="O3936" s="60"/>
      <c r="P3936" s="60"/>
      <c r="Q3936" s="60"/>
      <c r="R3936" s="334">
        <v>12228</v>
      </c>
      <c r="S3936" s="319" t="s">
        <v>359</v>
      </c>
      <c r="BE3936" s="60"/>
      <c r="BR3936" s="60"/>
      <c r="BX3936" s="151"/>
      <c r="CB3936" s="151"/>
      <c r="CM3936" s="151"/>
      <c r="CO3936" s="151"/>
      <c r="CT3936" s="151"/>
      <c r="CY3936" s="151"/>
    </row>
    <row r="3937" spans="1:103" x14ac:dyDescent="0.2">
      <c r="A3937" s="60"/>
      <c r="B3937" s="60"/>
      <c r="C3937" s="60"/>
      <c r="D3937" s="60"/>
      <c r="E3937" s="60"/>
      <c r="F3937" s="60"/>
      <c r="G3937" s="60"/>
      <c r="H3937" s="60"/>
      <c r="I3937" s="60"/>
      <c r="J3937" s="60"/>
      <c r="K3937" s="60"/>
      <c r="L3937" s="60"/>
      <c r="M3937" s="60"/>
      <c r="N3937" s="60"/>
      <c r="O3937" s="60"/>
      <c r="P3937" s="60"/>
      <c r="Q3937" s="60"/>
      <c r="R3937" s="334">
        <v>12229</v>
      </c>
      <c r="S3937" s="319" t="s">
        <v>359</v>
      </c>
      <c r="BE3937" s="60"/>
      <c r="BR3937" s="60"/>
      <c r="BX3937" s="151"/>
      <c r="CB3937" s="151"/>
      <c r="CM3937" s="151"/>
      <c r="CO3937" s="151"/>
      <c r="CT3937" s="151"/>
      <c r="CY3937" s="151"/>
    </row>
    <row r="3938" spans="1:103" x14ac:dyDescent="0.2">
      <c r="A3938" s="60"/>
      <c r="B3938" s="60"/>
      <c r="C3938" s="60"/>
      <c r="D3938" s="60"/>
      <c r="E3938" s="60"/>
      <c r="F3938" s="60"/>
      <c r="G3938" s="60"/>
      <c r="H3938" s="60"/>
      <c r="I3938" s="60"/>
      <c r="J3938" s="60"/>
      <c r="K3938" s="60"/>
      <c r="L3938" s="60"/>
      <c r="M3938" s="60"/>
      <c r="N3938" s="60"/>
      <c r="O3938" s="60"/>
      <c r="P3938" s="60"/>
      <c r="Q3938" s="60"/>
      <c r="R3938" s="334">
        <v>12230</v>
      </c>
      <c r="S3938" s="319" t="s">
        <v>359</v>
      </c>
      <c r="BE3938" s="60"/>
      <c r="BR3938" s="60"/>
      <c r="BX3938" s="151"/>
      <c r="CB3938" s="151"/>
      <c r="CM3938" s="151"/>
      <c r="CO3938" s="151"/>
      <c r="CT3938" s="151"/>
      <c r="CY3938" s="151"/>
    </row>
    <row r="3939" spans="1:103" x14ac:dyDescent="0.2">
      <c r="A3939" s="60"/>
      <c r="B3939" s="60"/>
      <c r="C3939" s="60"/>
      <c r="D3939" s="60"/>
      <c r="E3939" s="60"/>
      <c r="F3939" s="60"/>
      <c r="G3939" s="60"/>
      <c r="H3939" s="60"/>
      <c r="I3939" s="60"/>
      <c r="J3939" s="60"/>
      <c r="K3939" s="60"/>
      <c r="L3939" s="60"/>
      <c r="M3939" s="60"/>
      <c r="N3939" s="60"/>
      <c r="O3939" s="60"/>
      <c r="P3939" s="60"/>
      <c r="Q3939" s="60"/>
      <c r="R3939" s="334">
        <v>12231</v>
      </c>
      <c r="S3939" s="319" t="s">
        <v>359</v>
      </c>
      <c r="BE3939" s="60"/>
      <c r="BR3939" s="60"/>
      <c r="BX3939" s="151"/>
      <c r="CB3939" s="151"/>
      <c r="CM3939" s="151"/>
      <c r="CO3939" s="151"/>
      <c r="CT3939" s="151"/>
      <c r="CY3939" s="151"/>
    </row>
    <row r="3940" spans="1:103" x14ac:dyDescent="0.2">
      <c r="A3940" s="60"/>
      <c r="B3940" s="60"/>
      <c r="C3940" s="60"/>
      <c r="D3940" s="60"/>
      <c r="E3940" s="60"/>
      <c r="F3940" s="60"/>
      <c r="G3940" s="60"/>
      <c r="H3940" s="60"/>
      <c r="I3940" s="60"/>
      <c r="J3940" s="60"/>
      <c r="K3940" s="60"/>
      <c r="L3940" s="60"/>
      <c r="M3940" s="60"/>
      <c r="N3940" s="60"/>
      <c r="O3940" s="60"/>
      <c r="P3940" s="60"/>
      <c r="Q3940" s="60"/>
      <c r="R3940" s="334">
        <v>12232</v>
      </c>
      <c r="S3940" s="319" t="s">
        <v>359</v>
      </c>
      <c r="BE3940" s="60"/>
      <c r="BR3940" s="60"/>
      <c r="BX3940" s="151"/>
      <c r="CB3940" s="151"/>
      <c r="CM3940" s="151"/>
      <c r="CO3940" s="151"/>
      <c r="CT3940" s="151"/>
      <c r="CY3940" s="151"/>
    </row>
    <row r="3941" spans="1:103" x14ac:dyDescent="0.2">
      <c r="A3941" s="60"/>
      <c r="B3941" s="60"/>
      <c r="C3941" s="60"/>
      <c r="D3941" s="60"/>
      <c r="E3941" s="60"/>
      <c r="F3941" s="60"/>
      <c r="G3941" s="60"/>
      <c r="H3941" s="60"/>
      <c r="I3941" s="60"/>
      <c r="J3941" s="60"/>
      <c r="K3941" s="60"/>
      <c r="L3941" s="60"/>
      <c r="M3941" s="60"/>
      <c r="N3941" s="60"/>
      <c r="O3941" s="60"/>
      <c r="P3941" s="60"/>
      <c r="Q3941" s="60"/>
      <c r="R3941" s="334">
        <v>12233</v>
      </c>
      <c r="S3941" s="319" t="s">
        <v>359</v>
      </c>
      <c r="BE3941" s="60"/>
      <c r="BR3941" s="60"/>
      <c r="BX3941" s="151"/>
      <c r="CB3941" s="151"/>
      <c r="CM3941" s="151"/>
      <c r="CO3941" s="151"/>
      <c r="CT3941" s="151"/>
      <c r="CY3941" s="151"/>
    </row>
    <row r="3942" spans="1:103" x14ac:dyDescent="0.2">
      <c r="A3942" s="60"/>
      <c r="B3942" s="60"/>
      <c r="C3942" s="60"/>
      <c r="D3942" s="60"/>
      <c r="E3942" s="60"/>
      <c r="F3942" s="60"/>
      <c r="G3942" s="60"/>
      <c r="H3942" s="60"/>
      <c r="I3942" s="60"/>
      <c r="J3942" s="60"/>
      <c r="K3942" s="60"/>
      <c r="L3942" s="60"/>
      <c r="M3942" s="60"/>
      <c r="N3942" s="60"/>
      <c r="O3942" s="60"/>
      <c r="P3942" s="60"/>
      <c r="Q3942" s="60"/>
      <c r="R3942" s="334">
        <v>12234</v>
      </c>
      <c r="S3942" s="319" t="s">
        <v>359</v>
      </c>
      <c r="BE3942" s="60"/>
      <c r="BR3942" s="60"/>
      <c r="BX3942" s="151"/>
      <c r="CB3942" s="151"/>
      <c r="CM3942" s="151"/>
      <c r="CO3942" s="151"/>
      <c r="CT3942" s="151"/>
      <c r="CY3942" s="151"/>
    </row>
    <row r="3943" spans="1:103" x14ac:dyDescent="0.2">
      <c r="A3943" s="60"/>
      <c r="B3943" s="60"/>
      <c r="C3943" s="60"/>
      <c r="D3943" s="60"/>
      <c r="E3943" s="60"/>
      <c r="F3943" s="60"/>
      <c r="G3943" s="60"/>
      <c r="H3943" s="60"/>
      <c r="I3943" s="60"/>
      <c r="J3943" s="60"/>
      <c r="K3943" s="60"/>
      <c r="L3943" s="60"/>
      <c r="M3943" s="60"/>
      <c r="N3943" s="60"/>
      <c r="O3943" s="60"/>
      <c r="P3943" s="60"/>
      <c r="Q3943" s="60"/>
      <c r="R3943" s="334">
        <v>12235</v>
      </c>
      <c r="S3943" s="319" t="s">
        <v>359</v>
      </c>
      <c r="BE3943" s="60"/>
      <c r="BR3943" s="60"/>
      <c r="BX3943" s="151"/>
      <c r="CB3943" s="151"/>
      <c r="CM3943" s="151"/>
      <c r="CO3943" s="151"/>
      <c r="CT3943" s="151"/>
      <c r="CY3943" s="151"/>
    </row>
    <row r="3944" spans="1:103" x14ac:dyDescent="0.2">
      <c r="A3944" s="60"/>
      <c r="B3944" s="60"/>
      <c r="C3944" s="60"/>
      <c r="D3944" s="60"/>
      <c r="E3944" s="60"/>
      <c r="F3944" s="60"/>
      <c r="G3944" s="60"/>
      <c r="H3944" s="60"/>
      <c r="I3944" s="60"/>
      <c r="J3944" s="60"/>
      <c r="K3944" s="60"/>
      <c r="L3944" s="60"/>
      <c r="M3944" s="60"/>
      <c r="N3944" s="60"/>
      <c r="O3944" s="60"/>
      <c r="P3944" s="60"/>
      <c r="Q3944" s="60"/>
      <c r="R3944" s="334">
        <v>12236</v>
      </c>
      <c r="S3944" s="319" t="s">
        <v>359</v>
      </c>
      <c r="BE3944" s="60"/>
      <c r="BR3944" s="60"/>
      <c r="BX3944" s="151"/>
      <c r="CB3944" s="151"/>
      <c r="CM3944" s="151"/>
      <c r="CO3944" s="151"/>
      <c r="CT3944" s="151"/>
      <c r="CY3944" s="151"/>
    </row>
    <row r="3945" spans="1:103" x14ac:dyDescent="0.2">
      <c r="A3945" s="60"/>
      <c r="B3945" s="60"/>
      <c r="C3945" s="60"/>
      <c r="D3945" s="60"/>
      <c r="E3945" s="60"/>
      <c r="F3945" s="60"/>
      <c r="G3945" s="60"/>
      <c r="H3945" s="60"/>
      <c r="I3945" s="60"/>
      <c r="J3945" s="60"/>
      <c r="K3945" s="60"/>
      <c r="L3945" s="60"/>
      <c r="M3945" s="60"/>
      <c r="N3945" s="60"/>
      <c r="O3945" s="60"/>
      <c r="P3945" s="60"/>
      <c r="Q3945" s="60"/>
      <c r="R3945" s="334">
        <v>12237</v>
      </c>
      <c r="S3945" s="319" t="s">
        <v>359</v>
      </c>
      <c r="BE3945" s="60"/>
      <c r="BR3945" s="60"/>
      <c r="BX3945" s="151"/>
      <c r="CB3945" s="151"/>
      <c r="CM3945" s="151"/>
      <c r="CO3945" s="151"/>
      <c r="CT3945" s="151"/>
      <c r="CY3945" s="151"/>
    </row>
    <row r="3946" spans="1:103" x14ac:dyDescent="0.2">
      <c r="A3946" s="60"/>
      <c r="B3946" s="60"/>
      <c r="C3946" s="60"/>
      <c r="D3946" s="60"/>
      <c r="E3946" s="60"/>
      <c r="F3946" s="60"/>
      <c r="G3946" s="60"/>
      <c r="H3946" s="60"/>
      <c r="I3946" s="60"/>
      <c r="J3946" s="60"/>
      <c r="K3946" s="60"/>
      <c r="L3946" s="60"/>
      <c r="M3946" s="60"/>
      <c r="N3946" s="60"/>
      <c r="O3946" s="60"/>
      <c r="P3946" s="60"/>
      <c r="Q3946" s="60"/>
      <c r="R3946" s="334">
        <v>12238</v>
      </c>
      <c r="S3946" s="319" t="s">
        <v>359</v>
      </c>
      <c r="BE3946" s="60"/>
      <c r="BR3946" s="60"/>
      <c r="BX3946" s="151"/>
      <c r="CB3946" s="151"/>
      <c r="CM3946" s="151"/>
      <c r="CO3946" s="151"/>
      <c r="CT3946" s="151"/>
      <c r="CY3946" s="151"/>
    </row>
    <row r="3947" spans="1:103" x14ac:dyDescent="0.2">
      <c r="A3947" s="60"/>
      <c r="B3947" s="60"/>
      <c r="C3947" s="60"/>
      <c r="D3947" s="60"/>
      <c r="E3947" s="60"/>
      <c r="F3947" s="60"/>
      <c r="G3947" s="60"/>
      <c r="H3947" s="60"/>
      <c r="I3947" s="60"/>
      <c r="J3947" s="60"/>
      <c r="K3947" s="60"/>
      <c r="L3947" s="60"/>
      <c r="M3947" s="60"/>
      <c r="N3947" s="60"/>
      <c r="O3947" s="60"/>
      <c r="P3947" s="60"/>
      <c r="Q3947" s="60"/>
      <c r="R3947" s="334">
        <v>12239</v>
      </c>
      <c r="S3947" s="319" t="s">
        <v>359</v>
      </c>
      <c r="BE3947" s="60"/>
      <c r="BR3947" s="60"/>
      <c r="BX3947" s="151"/>
      <c r="CB3947" s="151"/>
      <c r="CM3947" s="151"/>
      <c r="CO3947" s="151"/>
      <c r="CT3947" s="151"/>
      <c r="CY3947" s="151"/>
    </row>
    <row r="3948" spans="1:103" x14ac:dyDescent="0.2">
      <c r="A3948" s="60"/>
      <c r="B3948" s="60"/>
      <c r="C3948" s="60"/>
      <c r="D3948" s="60"/>
      <c r="E3948" s="60"/>
      <c r="F3948" s="60"/>
      <c r="G3948" s="60"/>
      <c r="H3948" s="60"/>
      <c r="I3948" s="60"/>
      <c r="J3948" s="60"/>
      <c r="K3948" s="60"/>
      <c r="L3948" s="60"/>
      <c r="M3948" s="60"/>
      <c r="N3948" s="60"/>
      <c r="O3948" s="60"/>
      <c r="P3948" s="60"/>
      <c r="Q3948" s="60"/>
      <c r="R3948" s="334">
        <v>12240</v>
      </c>
      <c r="S3948" s="319" t="s">
        <v>359</v>
      </c>
      <c r="BE3948" s="60"/>
      <c r="BR3948" s="60"/>
      <c r="BX3948" s="151"/>
      <c r="CB3948" s="151"/>
      <c r="CM3948" s="151"/>
      <c r="CO3948" s="151"/>
      <c r="CT3948" s="151"/>
      <c r="CY3948" s="151"/>
    </row>
    <row r="3949" spans="1:103" x14ac:dyDescent="0.2">
      <c r="A3949" s="60"/>
      <c r="B3949" s="60"/>
      <c r="C3949" s="60"/>
      <c r="D3949" s="60"/>
      <c r="E3949" s="60"/>
      <c r="F3949" s="60"/>
      <c r="G3949" s="60"/>
      <c r="H3949" s="60"/>
      <c r="I3949" s="60"/>
      <c r="J3949" s="60"/>
      <c r="K3949" s="60"/>
      <c r="L3949" s="60"/>
      <c r="M3949" s="60"/>
      <c r="N3949" s="60"/>
      <c r="O3949" s="60"/>
      <c r="P3949" s="60"/>
      <c r="Q3949" s="60"/>
      <c r="R3949" s="334">
        <v>12241</v>
      </c>
      <c r="S3949" s="319" t="s">
        <v>359</v>
      </c>
      <c r="BE3949" s="60"/>
      <c r="BR3949" s="60"/>
      <c r="BX3949" s="151"/>
      <c r="CB3949" s="151"/>
      <c r="CM3949" s="151"/>
      <c r="CO3949" s="151"/>
      <c r="CT3949" s="151"/>
      <c r="CY3949" s="151"/>
    </row>
    <row r="3950" spans="1:103" x14ac:dyDescent="0.2">
      <c r="A3950" s="60"/>
      <c r="B3950" s="60"/>
      <c r="C3950" s="60"/>
      <c r="D3950" s="60"/>
      <c r="E3950" s="60"/>
      <c r="F3950" s="60"/>
      <c r="G3950" s="60"/>
      <c r="H3950" s="60"/>
      <c r="I3950" s="60"/>
      <c r="J3950" s="60"/>
      <c r="K3950" s="60"/>
      <c r="L3950" s="60"/>
      <c r="M3950" s="60"/>
      <c r="N3950" s="60"/>
      <c r="O3950" s="60"/>
      <c r="P3950" s="60"/>
      <c r="Q3950" s="60"/>
      <c r="R3950" s="334">
        <v>12242</v>
      </c>
      <c r="S3950" s="319" t="s">
        <v>359</v>
      </c>
      <c r="BE3950" s="60"/>
      <c r="BR3950" s="60"/>
      <c r="BX3950" s="151"/>
      <c r="CB3950" s="151"/>
      <c r="CM3950" s="151"/>
      <c r="CO3950" s="151"/>
      <c r="CT3950" s="151"/>
      <c r="CY3950" s="151"/>
    </row>
    <row r="3951" spans="1:103" x14ac:dyDescent="0.2">
      <c r="A3951" s="60"/>
      <c r="B3951" s="60"/>
      <c r="C3951" s="60"/>
      <c r="D3951" s="60"/>
      <c r="E3951" s="60"/>
      <c r="F3951" s="60"/>
      <c r="G3951" s="60"/>
      <c r="H3951" s="60"/>
      <c r="I3951" s="60"/>
      <c r="J3951" s="60"/>
      <c r="K3951" s="60"/>
      <c r="L3951" s="60"/>
      <c r="M3951" s="60"/>
      <c r="N3951" s="60"/>
      <c r="O3951" s="60"/>
      <c r="P3951" s="60"/>
      <c r="Q3951" s="60"/>
      <c r="R3951" s="334">
        <v>12243</v>
      </c>
      <c r="S3951" s="319" t="s">
        <v>359</v>
      </c>
      <c r="BE3951" s="60"/>
      <c r="BR3951" s="60"/>
      <c r="BX3951" s="151"/>
      <c r="CB3951" s="151"/>
      <c r="CM3951" s="151"/>
      <c r="CO3951" s="151"/>
      <c r="CT3951" s="151"/>
      <c r="CY3951" s="151"/>
    </row>
    <row r="3952" spans="1:103" x14ac:dyDescent="0.2">
      <c r="A3952" s="60"/>
      <c r="B3952" s="60"/>
      <c r="C3952" s="60"/>
      <c r="D3952" s="60"/>
      <c r="E3952" s="60"/>
      <c r="F3952" s="60"/>
      <c r="G3952" s="60"/>
      <c r="H3952" s="60"/>
      <c r="I3952" s="60"/>
      <c r="J3952" s="60"/>
      <c r="K3952" s="60"/>
      <c r="L3952" s="60"/>
      <c r="M3952" s="60"/>
      <c r="N3952" s="60"/>
      <c r="O3952" s="60"/>
      <c r="P3952" s="60"/>
      <c r="Q3952" s="60"/>
      <c r="R3952" s="334">
        <v>12244</v>
      </c>
      <c r="S3952" s="319" t="s">
        <v>359</v>
      </c>
      <c r="BE3952" s="60"/>
      <c r="BR3952" s="60"/>
      <c r="BX3952" s="151"/>
      <c r="CB3952" s="151"/>
      <c r="CM3952" s="151"/>
      <c r="CO3952" s="151"/>
      <c r="CT3952" s="151"/>
      <c r="CY3952" s="151"/>
    </row>
    <row r="3953" spans="1:103" x14ac:dyDescent="0.2">
      <c r="A3953" s="60"/>
      <c r="B3953" s="60"/>
      <c r="C3953" s="60"/>
      <c r="D3953" s="60"/>
      <c r="E3953" s="60"/>
      <c r="F3953" s="60"/>
      <c r="G3953" s="60"/>
      <c r="H3953" s="60"/>
      <c r="I3953" s="60"/>
      <c r="J3953" s="60"/>
      <c r="K3953" s="60"/>
      <c r="L3953" s="60"/>
      <c r="M3953" s="60"/>
      <c r="N3953" s="60"/>
      <c r="O3953" s="60"/>
      <c r="P3953" s="60"/>
      <c r="Q3953" s="60"/>
      <c r="R3953" s="334">
        <v>12245</v>
      </c>
      <c r="S3953" s="319" t="s">
        <v>359</v>
      </c>
      <c r="BE3953" s="60"/>
      <c r="BR3953" s="60"/>
      <c r="BX3953" s="151"/>
      <c r="CB3953" s="151"/>
      <c r="CM3953" s="151"/>
      <c r="CO3953" s="151"/>
      <c r="CT3953" s="151"/>
      <c r="CY3953" s="151"/>
    </row>
    <row r="3954" spans="1:103" x14ac:dyDescent="0.2">
      <c r="A3954" s="60"/>
      <c r="B3954" s="60"/>
      <c r="C3954" s="60"/>
      <c r="D3954" s="60"/>
      <c r="E3954" s="60"/>
      <c r="F3954" s="60"/>
      <c r="G3954" s="60"/>
      <c r="H3954" s="60"/>
      <c r="I3954" s="60"/>
      <c r="J3954" s="60"/>
      <c r="K3954" s="60"/>
      <c r="L3954" s="60"/>
      <c r="M3954" s="60"/>
      <c r="N3954" s="60"/>
      <c r="O3954" s="60"/>
      <c r="P3954" s="60"/>
      <c r="Q3954" s="60"/>
      <c r="R3954" s="334">
        <v>12246</v>
      </c>
      <c r="S3954" s="319" t="s">
        <v>359</v>
      </c>
      <c r="BE3954" s="60"/>
      <c r="BR3954" s="60"/>
      <c r="BX3954" s="151"/>
      <c r="CB3954" s="151"/>
      <c r="CM3954" s="151"/>
      <c r="CO3954" s="151"/>
      <c r="CT3954" s="151"/>
      <c r="CY3954" s="151"/>
    </row>
    <row r="3955" spans="1:103" x14ac:dyDescent="0.2">
      <c r="A3955" s="60"/>
      <c r="B3955" s="60"/>
      <c r="C3955" s="60"/>
      <c r="D3955" s="60"/>
      <c r="E3955" s="60"/>
      <c r="F3955" s="60"/>
      <c r="G3955" s="60"/>
      <c r="H3955" s="60"/>
      <c r="I3955" s="60"/>
      <c r="J3955" s="60"/>
      <c r="K3955" s="60"/>
      <c r="L3955" s="60"/>
      <c r="M3955" s="60"/>
      <c r="N3955" s="60"/>
      <c r="O3955" s="60"/>
      <c r="P3955" s="60"/>
      <c r="Q3955" s="60"/>
      <c r="R3955" s="334">
        <v>12247</v>
      </c>
      <c r="S3955" s="319" t="s">
        <v>359</v>
      </c>
      <c r="BE3955" s="60"/>
      <c r="BR3955" s="60"/>
      <c r="BX3955" s="151"/>
      <c r="CB3955" s="151"/>
      <c r="CM3955" s="151"/>
      <c r="CO3955" s="151"/>
      <c r="CT3955" s="151"/>
      <c r="CY3955" s="151"/>
    </row>
    <row r="3956" spans="1:103" x14ac:dyDescent="0.2">
      <c r="A3956" s="60"/>
      <c r="B3956" s="60"/>
      <c r="C3956" s="60"/>
      <c r="D3956" s="60"/>
      <c r="E3956" s="60"/>
      <c r="F3956" s="60"/>
      <c r="G3956" s="60"/>
      <c r="H3956" s="60"/>
      <c r="I3956" s="60"/>
      <c r="J3956" s="60"/>
      <c r="K3956" s="60"/>
      <c r="L3956" s="60"/>
      <c r="M3956" s="60"/>
      <c r="N3956" s="60"/>
      <c r="O3956" s="60"/>
      <c r="P3956" s="60"/>
      <c r="Q3956" s="60"/>
      <c r="R3956" s="334">
        <v>12248</v>
      </c>
      <c r="S3956" s="319" t="s">
        <v>359</v>
      </c>
      <c r="BE3956" s="60"/>
      <c r="BR3956" s="60"/>
      <c r="BX3956" s="151"/>
      <c r="CB3956" s="151"/>
      <c r="CM3956" s="151"/>
      <c r="CO3956" s="151"/>
      <c r="CT3956" s="151"/>
      <c r="CY3956" s="151"/>
    </row>
    <row r="3957" spans="1:103" x14ac:dyDescent="0.2">
      <c r="A3957" s="60"/>
      <c r="B3957" s="60"/>
      <c r="C3957" s="60"/>
      <c r="D3957" s="60"/>
      <c r="E3957" s="60"/>
      <c r="F3957" s="60"/>
      <c r="G3957" s="60"/>
      <c r="H3957" s="60"/>
      <c r="I3957" s="60"/>
      <c r="J3957" s="60"/>
      <c r="K3957" s="60"/>
      <c r="L3957" s="60"/>
      <c r="M3957" s="60"/>
      <c r="N3957" s="60"/>
      <c r="O3957" s="60"/>
      <c r="P3957" s="60"/>
      <c r="Q3957" s="60"/>
      <c r="R3957" s="334">
        <v>12249</v>
      </c>
      <c r="S3957" s="319" t="s">
        <v>359</v>
      </c>
      <c r="BE3957" s="60"/>
      <c r="BR3957" s="60"/>
      <c r="BX3957" s="151"/>
      <c r="CB3957" s="151"/>
      <c r="CM3957" s="151"/>
      <c r="CO3957" s="151"/>
      <c r="CT3957" s="151"/>
      <c r="CY3957" s="151"/>
    </row>
    <row r="3958" spans="1:103" x14ac:dyDescent="0.2">
      <c r="A3958" s="60"/>
      <c r="B3958" s="60"/>
      <c r="C3958" s="60"/>
      <c r="D3958" s="60"/>
      <c r="E3958" s="60"/>
      <c r="F3958" s="60"/>
      <c r="G3958" s="60"/>
      <c r="H3958" s="60"/>
      <c r="I3958" s="60"/>
      <c r="J3958" s="60"/>
      <c r="K3958" s="60"/>
      <c r="L3958" s="60"/>
      <c r="M3958" s="60"/>
      <c r="N3958" s="60"/>
      <c r="O3958" s="60"/>
      <c r="P3958" s="60"/>
      <c r="Q3958" s="60"/>
      <c r="R3958" s="334">
        <v>12250</v>
      </c>
      <c r="S3958" s="319" t="s">
        <v>359</v>
      </c>
      <c r="BE3958" s="60"/>
      <c r="BR3958" s="60"/>
      <c r="BX3958" s="151"/>
      <c r="CB3958" s="151"/>
      <c r="CM3958" s="151"/>
      <c r="CO3958" s="151"/>
      <c r="CT3958" s="151"/>
      <c r="CY3958" s="151"/>
    </row>
    <row r="3959" spans="1:103" x14ac:dyDescent="0.2">
      <c r="A3959" s="60"/>
      <c r="B3959" s="60"/>
      <c r="C3959" s="60"/>
      <c r="D3959" s="60"/>
      <c r="E3959" s="60"/>
      <c r="F3959" s="60"/>
      <c r="G3959" s="60"/>
      <c r="H3959" s="60"/>
      <c r="I3959" s="60"/>
      <c r="J3959" s="60"/>
      <c r="K3959" s="60"/>
      <c r="L3959" s="60"/>
      <c r="M3959" s="60"/>
      <c r="N3959" s="60"/>
      <c r="O3959" s="60"/>
      <c r="P3959" s="60"/>
      <c r="Q3959" s="60"/>
      <c r="R3959" s="334">
        <v>12252</v>
      </c>
      <c r="S3959" s="319" t="s">
        <v>359</v>
      </c>
      <c r="BE3959" s="60"/>
      <c r="BR3959" s="60"/>
      <c r="BX3959" s="151"/>
      <c r="CB3959" s="151"/>
      <c r="CM3959" s="151"/>
      <c r="CO3959" s="151"/>
      <c r="CT3959" s="151"/>
      <c r="CY3959" s="151"/>
    </row>
    <row r="3960" spans="1:103" x14ac:dyDescent="0.2">
      <c r="A3960" s="60"/>
      <c r="B3960" s="60"/>
      <c r="C3960" s="60"/>
      <c r="D3960" s="60"/>
      <c r="E3960" s="60"/>
      <c r="F3960" s="60"/>
      <c r="G3960" s="60"/>
      <c r="H3960" s="60"/>
      <c r="I3960" s="60"/>
      <c r="J3960" s="60"/>
      <c r="K3960" s="60"/>
      <c r="L3960" s="60"/>
      <c r="M3960" s="60"/>
      <c r="N3960" s="60"/>
      <c r="O3960" s="60"/>
      <c r="P3960" s="60"/>
      <c r="Q3960" s="60"/>
      <c r="R3960" s="334">
        <v>12255</v>
      </c>
      <c r="S3960" s="319" t="s">
        <v>359</v>
      </c>
      <c r="BE3960" s="60"/>
      <c r="BR3960" s="60"/>
      <c r="BX3960" s="151"/>
      <c r="CB3960" s="151"/>
      <c r="CM3960" s="151"/>
      <c r="CO3960" s="151"/>
      <c r="CT3960" s="151"/>
      <c r="CY3960" s="151"/>
    </row>
    <row r="3961" spans="1:103" x14ac:dyDescent="0.2">
      <c r="A3961" s="60"/>
      <c r="B3961" s="60"/>
      <c r="C3961" s="60"/>
      <c r="D3961" s="60"/>
      <c r="E3961" s="60"/>
      <c r="F3961" s="60"/>
      <c r="G3961" s="60"/>
      <c r="H3961" s="60"/>
      <c r="I3961" s="60"/>
      <c r="J3961" s="60"/>
      <c r="K3961" s="60"/>
      <c r="L3961" s="60"/>
      <c r="M3961" s="60"/>
      <c r="N3961" s="60"/>
      <c r="O3961" s="60"/>
      <c r="P3961" s="60"/>
      <c r="Q3961" s="60"/>
      <c r="R3961" s="334">
        <v>12256</v>
      </c>
      <c r="S3961" s="319" t="s">
        <v>359</v>
      </c>
      <c r="BE3961" s="60"/>
      <c r="BR3961" s="60"/>
      <c r="BX3961" s="151"/>
      <c r="CB3961" s="151"/>
      <c r="CM3961" s="151"/>
      <c r="CO3961" s="151"/>
      <c r="CT3961" s="151"/>
      <c r="CY3961" s="151"/>
    </row>
    <row r="3962" spans="1:103" x14ac:dyDescent="0.2">
      <c r="A3962" s="60"/>
      <c r="B3962" s="60"/>
      <c r="C3962" s="60"/>
      <c r="D3962" s="60"/>
      <c r="E3962" s="60"/>
      <c r="F3962" s="60"/>
      <c r="G3962" s="60"/>
      <c r="H3962" s="60"/>
      <c r="I3962" s="60"/>
      <c r="J3962" s="60"/>
      <c r="K3962" s="60"/>
      <c r="L3962" s="60"/>
      <c r="M3962" s="60"/>
      <c r="N3962" s="60"/>
      <c r="O3962" s="60"/>
      <c r="P3962" s="60"/>
      <c r="Q3962" s="60"/>
      <c r="R3962" s="334">
        <v>12257</v>
      </c>
      <c r="S3962" s="319" t="s">
        <v>359</v>
      </c>
      <c r="BE3962" s="60"/>
      <c r="BR3962" s="60"/>
      <c r="BX3962" s="151"/>
      <c r="CB3962" s="151"/>
      <c r="CM3962" s="151"/>
      <c r="CO3962" s="151"/>
      <c r="CT3962" s="151"/>
      <c r="CY3962" s="151"/>
    </row>
    <row r="3963" spans="1:103" x14ac:dyDescent="0.2">
      <c r="A3963" s="60"/>
      <c r="B3963" s="60"/>
      <c r="C3963" s="60"/>
      <c r="D3963" s="60"/>
      <c r="E3963" s="60"/>
      <c r="F3963" s="60"/>
      <c r="G3963" s="60"/>
      <c r="H3963" s="60"/>
      <c r="I3963" s="60"/>
      <c r="J3963" s="60"/>
      <c r="K3963" s="60"/>
      <c r="L3963" s="60"/>
      <c r="M3963" s="60"/>
      <c r="N3963" s="60"/>
      <c r="O3963" s="60"/>
      <c r="P3963" s="60"/>
      <c r="Q3963" s="60"/>
      <c r="R3963" s="334">
        <v>12260</v>
      </c>
      <c r="S3963" s="319" t="s">
        <v>359</v>
      </c>
      <c r="BE3963" s="60"/>
      <c r="BR3963" s="60"/>
      <c r="BX3963" s="151"/>
      <c r="CB3963" s="151"/>
      <c r="CM3963" s="151"/>
      <c r="CO3963" s="151"/>
      <c r="CT3963" s="151"/>
      <c r="CY3963" s="151"/>
    </row>
    <row r="3964" spans="1:103" x14ac:dyDescent="0.2">
      <c r="A3964" s="60"/>
      <c r="B3964" s="60"/>
      <c r="C3964" s="60"/>
      <c r="D3964" s="60"/>
      <c r="E3964" s="60"/>
      <c r="F3964" s="60"/>
      <c r="G3964" s="60"/>
      <c r="H3964" s="60"/>
      <c r="I3964" s="60"/>
      <c r="J3964" s="60"/>
      <c r="K3964" s="60"/>
      <c r="L3964" s="60"/>
      <c r="M3964" s="60"/>
      <c r="N3964" s="60"/>
      <c r="O3964" s="60"/>
      <c r="P3964" s="60"/>
      <c r="Q3964" s="60"/>
      <c r="R3964" s="334">
        <v>12261</v>
      </c>
      <c r="S3964" s="319" t="s">
        <v>359</v>
      </c>
      <c r="BE3964" s="60"/>
      <c r="BR3964" s="60"/>
      <c r="BX3964" s="151"/>
      <c r="CB3964" s="151"/>
      <c r="CM3964" s="151"/>
      <c r="CO3964" s="151"/>
      <c r="CT3964" s="151"/>
      <c r="CY3964" s="151"/>
    </row>
    <row r="3965" spans="1:103" x14ac:dyDescent="0.2">
      <c r="A3965" s="60"/>
      <c r="B3965" s="60"/>
      <c r="C3965" s="60"/>
      <c r="D3965" s="60"/>
      <c r="E3965" s="60"/>
      <c r="F3965" s="60"/>
      <c r="G3965" s="60"/>
      <c r="H3965" s="60"/>
      <c r="I3965" s="60"/>
      <c r="J3965" s="60"/>
      <c r="K3965" s="60"/>
      <c r="L3965" s="60"/>
      <c r="M3965" s="60"/>
      <c r="N3965" s="60"/>
      <c r="O3965" s="60"/>
      <c r="P3965" s="60"/>
      <c r="Q3965" s="60"/>
      <c r="R3965" s="334">
        <v>12288</v>
      </c>
      <c r="S3965" s="319" t="s">
        <v>359</v>
      </c>
      <c r="BE3965" s="60"/>
      <c r="BR3965" s="60"/>
      <c r="BX3965" s="151"/>
      <c r="CB3965" s="151"/>
      <c r="CM3965" s="151"/>
      <c r="CO3965" s="151"/>
      <c r="CT3965" s="151"/>
      <c r="CY3965" s="151"/>
    </row>
    <row r="3966" spans="1:103" x14ac:dyDescent="0.2">
      <c r="A3966" s="60"/>
      <c r="B3966" s="60"/>
      <c r="C3966" s="60"/>
      <c r="D3966" s="60"/>
      <c r="E3966" s="60"/>
      <c r="F3966" s="60"/>
      <c r="G3966" s="60"/>
      <c r="H3966" s="60"/>
      <c r="I3966" s="60"/>
      <c r="J3966" s="60"/>
      <c r="K3966" s="60"/>
      <c r="L3966" s="60"/>
      <c r="M3966" s="60"/>
      <c r="N3966" s="60"/>
      <c r="O3966" s="60"/>
      <c r="P3966" s="60"/>
      <c r="Q3966" s="60"/>
      <c r="R3966" s="334">
        <v>12301</v>
      </c>
      <c r="S3966" s="319" t="s">
        <v>359</v>
      </c>
      <c r="BE3966" s="60"/>
      <c r="BR3966" s="60"/>
      <c r="BX3966" s="151"/>
      <c r="CB3966" s="151"/>
      <c r="CM3966" s="151"/>
      <c r="CO3966" s="151"/>
      <c r="CT3966" s="151"/>
      <c r="CY3966" s="151"/>
    </row>
    <row r="3967" spans="1:103" x14ac:dyDescent="0.2">
      <c r="A3967" s="60"/>
      <c r="B3967" s="60"/>
      <c r="C3967" s="60"/>
      <c r="D3967" s="60"/>
      <c r="E3967" s="60"/>
      <c r="F3967" s="60"/>
      <c r="G3967" s="60"/>
      <c r="H3967" s="60"/>
      <c r="I3967" s="60"/>
      <c r="J3967" s="60"/>
      <c r="K3967" s="60"/>
      <c r="L3967" s="60"/>
      <c r="M3967" s="60"/>
      <c r="N3967" s="60"/>
      <c r="O3967" s="60"/>
      <c r="P3967" s="60"/>
      <c r="Q3967" s="60"/>
      <c r="R3967" s="334">
        <v>12302</v>
      </c>
      <c r="S3967" s="319" t="s">
        <v>359</v>
      </c>
      <c r="BE3967" s="60"/>
      <c r="BR3967" s="60"/>
      <c r="BX3967" s="151"/>
      <c r="CB3967" s="151"/>
      <c r="CM3967" s="151"/>
      <c r="CO3967" s="151"/>
      <c r="CT3967" s="151"/>
      <c r="CY3967" s="151"/>
    </row>
    <row r="3968" spans="1:103" x14ac:dyDescent="0.2">
      <c r="A3968" s="60"/>
      <c r="B3968" s="60"/>
      <c r="C3968" s="60"/>
      <c r="D3968" s="60"/>
      <c r="E3968" s="60"/>
      <c r="F3968" s="60"/>
      <c r="G3968" s="60"/>
      <c r="H3968" s="60"/>
      <c r="I3968" s="60"/>
      <c r="J3968" s="60"/>
      <c r="K3968" s="60"/>
      <c r="L3968" s="60"/>
      <c r="M3968" s="60"/>
      <c r="N3968" s="60"/>
      <c r="O3968" s="60"/>
      <c r="P3968" s="60"/>
      <c r="Q3968" s="60"/>
      <c r="R3968" s="334">
        <v>12303</v>
      </c>
      <c r="S3968" s="319" t="s">
        <v>359</v>
      </c>
      <c r="BE3968" s="60"/>
      <c r="BR3968" s="60"/>
      <c r="BX3968" s="151"/>
      <c r="CB3968" s="151"/>
      <c r="CM3968" s="151"/>
      <c r="CO3968" s="151"/>
      <c r="CT3968" s="151"/>
      <c r="CY3968" s="151"/>
    </row>
    <row r="3969" spans="1:103" x14ac:dyDescent="0.2">
      <c r="A3969" s="60"/>
      <c r="B3969" s="60"/>
      <c r="C3969" s="60"/>
      <c r="D3969" s="60"/>
      <c r="E3969" s="60"/>
      <c r="F3969" s="60"/>
      <c r="G3969" s="60"/>
      <c r="H3969" s="60"/>
      <c r="I3969" s="60"/>
      <c r="J3969" s="60"/>
      <c r="K3969" s="60"/>
      <c r="L3969" s="60"/>
      <c r="M3969" s="60"/>
      <c r="N3969" s="60"/>
      <c r="O3969" s="60"/>
      <c r="P3969" s="60"/>
      <c r="Q3969" s="60"/>
      <c r="R3969" s="334">
        <v>12304</v>
      </c>
      <c r="S3969" s="319" t="s">
        <v>359</v>
      </c>
      <c r="BE3969" s="60"/>
      <c r="BR3969" s="60"/>
      <c r="BX3969" s="151"/>
      <c r="CB3969" s="151"/>
      <c r="CM3969" s="151"/>
      <c r="CO3969" s="151"/>
      <c r="CT3969" s="151"/>
      <c r="CY3969" s="151"/>
    </row>
    <row r="3970" spans="1:103" x14ac:dyDescent="0.2">
      <c r="A3970" s="60"/>
      <c r="B3970" s="60"/>
      <c r="C3970" s="60"/>
      <c r="D3970" s="60"/>
      <c r="E3970" s="60"/>
      <c r="F3970" s="60"/>
      <c r="G3970" s="60"/>
      <c r="H3970" s="60"/>
      <c r="I3970" s="60"/>
      <c r="J3970" s="60"/>
      <c r="K3970" s="60"/>
      <c r="L3970" s="60"/>
      <c r="M3970" s="60"/>
      <c r="N3970" s="60"/>
      <c r="O3970" s="60"/>
      <c r="P3970" s="60"/>
      <c r="Q3970" s="60"/>
      <c r="R3970" s="334">
        <v>12305</v>
      </c>
      <c r="S3970" s="319" t="s">
        <v>359</v>
      </c>
      <c r="BE3970" s="60"/>
      <c r="BR3970" s="60"/>
      <c r="BX3970" s="151"/>
      <c r="CB3970" s="151"/>
      <c r="CM3970" s="151"/>
      <c r="CO3970" s="151"/>
      <c r="CT3970" s="151"/>
      <c r="CY3970" s="151"/>
    </row>
    <row r="3971" spans="1:103" x14ac:dyDescent="0.2">
      <c r="A3971" s="60"/>
      <c r="B3971" s="60"/>
      <c r="C3971" s="60"/>
      <c r="D3971" s="60"/>
      <c r="E3971" s="60"/>
      <c r="F3971" s="60"/>
      <c r="G3971" s="60"/>
      <c r="H3971" s="60"/>
      <c r="I3971" s="60"/>
      <c r="J3971" s="60"/>
      <c r="K3971" s="60"/>
      <c r="L3971" s="60"/>
      <c r="M3971" s="60"/>
      <c r="N3971" s="60"/>
      <c r="O3971" s="60"/>
      <c r="P3971" s="60"/>
      <c r="Q3971" s="60"/>
      <c r="R3971" s="334">
        <v>12306</v>
      </c>
      <c r="S3971" s="319" t="s">
        <v>359</v>
      </c>
      <c r="BE3971" s="60"/>
      <c r="BR3971" s="60"/>
      <c r="BX3971" s="151"/>
      <c r="CB3971" s="151"/>
      <c r="CM3971" s="151"/>
      <c r="CO3971" s="151"/>
      <c r="CT3971" s="151"/>
      <c r="CY3971" s="151"/>
    </row>
    <row r="3972" spans="1:103" x14ac:dyDescent="0.2">
      <c r="A3972" s="60"/>
      <c r="B3972" s="60"/>
      <c r="C3972" s="60"/>
      <c r="D3972" s="60"/>
      <c r="E3972" s="60"/>
      <c r="F3972" s="60"/>
      <c r="G3972" s="60"/>
      <c r="H3972" s="60"/>
      <c r="I3972" s="60"/>
      <c r="J3972" s="60"/>
      <c r="K3972" s="60"/>
      <c r="L3972" s="60"/>
      <c r="M3972" s="60"/>
      <c r="N3972" s="60"/>
      <c r="O3972" s="60"/>
      <c r="P3972" s="60"/>
      <c r="Q3972" s="60"/>
      <c r="R3972" s="334">
        <v>12307</v>
      </c>
      <c r="S3972" s="319" t="s">
        <v>359</v>
      </c>
      <c r="BE3972" s="60"/>
      <c r="BR3972" s="60"/>
      <c r="BX3972" s="151"/>
      <c r="CB3972" s="151"/>
      <c r="CM3972" s="151"/>
      <c r="CO3972" s="151"/>
      <c r="CT3972" s="151"/>
      <c r="CY3972" s="151"/>
    </row>
    <row r="3973" spans="1:103" x14ac:dyDescent="0.2">
      <c r="A3973" s="60"/>
      <c r="B3973" s="60"/>
      <c r="C3973" s="60"/>
      <c r="D3973" s="60"/>
      <c r="E3973" s="60"/>
      <c r="F3973" s="60"/>
      <c r="G3973" s="60"/>
      <c r="H3973" s="60"/>
      <c r="I3973" s="60"/>
      <c r="J3973" s="60"/>
      <c r="K3973" s="60"/>
      <c r="L3973" s="60"/>
      <c r="M3973" s="60"/>
      <c r="N3973" s="60"/>
      <c r="O3973" s="60"/>
      <c r="P3973" s="60"/>
      <c r="Q3973" s="60"/>
      <c r="R3973" s="334">
        <v>12308</v>
      </c>
      <c r="S3973" s="319" t="s">
        <v>359</v>
      </c>
      <c r="BE3973" s="60"/>
      <c r="BR3973" s="60"/>
      <c r="BX3973" s="151"/>
      <c r="CB3973" s="151"/>
      <c r="CM3973" s="151"/>
      <c r="CO3973" s="151"/>
      <c r="CT3973" s="151"/>
      <c r="CY3973" s="151"/>
    </row>
    <row r="3974" spans="1:103" x14ac:dyDescent="0.2">
      <c r="A3974" s="60"/>
      <c r="B3974" s="60"/>
      <c r="C3974" s="60"/>
      <c r="D3974" s="60"/>
      <c r="E3974" s="60"/>
      <c r="F3974" s="60"/>
      <c r="G3974" s="60"/>
      <c r="H3974" s="60"/>
      <c r="I3974" s="60"/>
      <c r="J3974" s="60"/>
      <c r="K3974" s="60"/>
      <c r="L3974" s="60"/>
      <c r="M3974" s="60"/>
      <c r="N3974" s="60"/>
      <c r="O3974" s="60"/>
      <c r="P3974" s="60"/>
      <c r="Q3974" s="60"/>
      <c r="R3974" s="334">
        <v>12309</v>
      </c>
      <c r="S3974" s="319" t="s">
        <v>359</v>
      </c>
      <c r="BE3974" s="60"/>
      <c r="BR3974" s="60"/>
      <c r="BX3974" s="151"/>
      <c r="CB3974" s="151"/>
      <c r="CM3974" s="151"/>
      <c r="CO3974" s="151"/>
      <c r="CT3974" s="151"/>
      <c r="CY3974" s="151"/>
    </row>
    <row r="3975" spans="1:103" x14ac:dyDescent="0.2">
      <c r="A3975" s="60"/>
      <c r="B3975" s="60"/>
      <c r="C3975" s="60"/>
      <c r="D3975" s="60"/>
      <c r="E3975" s="60"/>
      <c r="F3975" s="60"/>
      <c r="G3975" s="60"/>
      <c r="H3975" s="60"/>
      <c r="I3975" s="60"/>
      <c r="J3975" s="60"/>
      <c r="K3975" s="60"/>
      <c r="L3975" s="60"/>
      <c r="M3975" s="60"/>
      <c r="N3975" s="60"/>
      <c r="O3975" s="60"/>
      <c r="P3975" s="60"/>
      <c r="Q3975" s="60"/>
      <c r="R3975" s="334">
        <v>12325</v>
      </c>
      <c r="S3975" s="319" t="s">
        <v>359</v>
      </c>
      <c r="BE3975" s="60"/>
      <c r="BR3975" s="60"/>
      <c r="BX3975" s="151"/>
      <c r="CB3975" s="151"/>
      <c r="CM3975" s="151"/>
      <c r="CO3975" s="151"/>
      <c r="CT3975" s="151"/>
      <c r="CY3975" s="151"/>
    </row>
    <row r="3976" spans="1:103" x14ac:dyDescent="0.2">
      <c r="A3976" s="60"/>
      <c r="B3976" s="60"/>
      <c r="C3976" s="60"/>
      <c r="D3976" s="60"/>
      <c r="E3976" s="60"/>
      <c r="F3976" s="60"/>
      <c r="G3976" s="60"/>
      <c r="H3976" s="60"/>
      <c r="I3976" s="60"/>
      <c r="J3976" s="60"/>
      <c r="K3976" s="60"/>
      <c r="L3976" s="60"/>
      <c r="M3976" s="60"/>
      <c r="N3976" s="60"/>
      <c r="O3976" s="60"/>
      <c r="P3976" s="60"/>
      <c r="Q3976" s="60"/>
      <c r="R3976" s="334">
        <v>12345</v>
      </c>
      <c r="S3976" s="319" t="s">
        <v>359</v>
      </c>
      <c r="BE3976" s="60"/>
      <c r="BR3976" s="60"/>
      <c r="BX3976" s="151"/>
      <c r="CB3976" s="151"/>
      <c r="CM3976" s="151"/>
      <c r="CO3976" s="151"/>
      <c r="CT3976" s="151"/>
      <c r="CY3976" s="151"/>
    </row>
    <row r="3977" spans="1:103" x14ac:dyDescent="0.2">
      <c r="A3977" s="60"/>
      <c r="B3977" s="60"/>
      <c r="C3977" s="60"/>
      <c r="D3977" s="60"/>
      <c r="E3977" s="60"/>
      <c r="F3977" s="60"/>
      <c r="G3977" s="60"/>
      <c r="H3977" s="60"/>
      <c r="I3977" s="60"/>
      <c r="J3977" s="60"/>
      <c r="K3977" s="60"/>
      <c r="L3977" s="60"/>
      <c r="M3977" s="60"/>
      <c r="N3977" s="60"/>
      <c r="O3977" s="60"/>
      <c r="P3977" s="60"/>
      <c r="Q3977" s="60"/>
      <c r="R3977" s="334">
        <v>12401</v>
      </c>
      <c r="S3977" s="319" t="s">
        <v>359</v>
      </c>
      <c r="BE3977" s="60"/>
      <c r="BR3977" s="60"/>
      <c r="BX3977" s="151"/>
      <c r="CB3977" s="151"/>
      <c r="CM3977" s="151"/>
      <c r="CO3977" s="151"/>
      <c r="CT3977" s="151"/>
      <c r="CY3977" s="151"/>
    </row>
    <row r="3978" spans="1:103" x14ac:dyDescent="0.2">
      <c r="A3978" s="60"/>
      <c r="B3978" s="60"/>
      <c r="C3978" s="60"/>
      <c r="D3978" s="60"/>
      <c r="E3978" s="60"/>
      <c r="F3978" s="60"/>
      <c r="G3978" s="60"/>
      <c r="H3978" s="60"/>
      <c r="I3978" s="60"/>
      <c r="J3978" s="60"/>
      <c r="K3978" s="60"/>
      <c r="L3978" s="60"/>
      <c r="M3978" s="60"/>
      <c r="N3978" s="60"/>
      <c r="O3978" s="60"/>
      <c r="P3978" s="60"/>
      <c r="Q3978" s="60"/>
      <c r="R3978" s="334">
        <v>12402</v>
      </c>
      <c r="S3978" s="319" t="s">
        <v>359</v>
      </c>
      <c r="BE3978" s="60"/>
      <c r="BR3978" s="60"/>
      <c r="BX3978" s="151"/>
      <c r="CB3978" s="151"/>
      <c r="CM3978" s="151"/>
      <c r="CO3978" s="151"/>
      <c r="CT3978" s="151"/>
      <c r="CY3978" s="151"/>
    </row>
    <row r="3979" spans="1:103" x14ac:dyDescent="0.2">
      <c r="A3979" s="60"/>
      <c r="B3979" s="60"/>
      <c r="C3979" s="60"/>
      <c r="D3979" s="60"/>
      <c r="E3979" s="60"/>
      <c r="F3979" s="60"/>
      <c r="G3979" s="60"/>
      <c r="H3979" s="60"/>
      <c r="I3979" s="60"/>
      <c r="J3979" s="60"/>
      <c r="K3979" s="60"/>
      <c r="L3979" s="60"/>
      <c r="M3979" s="60"/>
      <c r="N3979" s="60"/>
      <c r="O3979" s="60"/>
      <c r="P3979" s="60"/>
      <c r="Q3979" s="60"/>
      <c r="R3979" s="334">
        <v>12404</v>
      </c>
      <c r="S3979" s="319" t="s">
        <v>359</v>
      </c>
      <c r="BE3979" s="60"/>
      <c r="BR3979" s="60"/>
      <c r="BX3979" s="151"/>
      <c r="CB3979" s="151"/>
      <c r="CM3979" s="151"/>
      <c r="CO3979" s="151"/>
      <c r="CT3979" s="151"/>
      <c r="CY3979" s="151"/>
    </row>
    <row r="3980" spans="1:103" x14ac:dyDescent="0.2">
      <c r="A3980" s="60"/>
      <c r="B3980" s="60"/>
      <c r="C3980" s="60"/>
      <c r="D3980" s="60"/>
      <c r="E3980" s="60"/>
      <c r="F3980" s="60"/>
      <c r="G3980" s="60"/>
      <c r="H3980" s="60"/>
      <c r="I3980" s="60"/>
      <c r="J3980" s="60"/>
      <c r="K3980" s="60"/>
      <c r="L3980" s="60"/>
      <c r="M3980" s="60"/>
      <c r="N3980" s="60"/>
      <c r="O3980" s="60"/>
      <c r="P3980" s="60"/>
      <c r="Q3980" s="60"/>
      <c r="R3980" s="334">
        <v>12405</v>
      </c>
      <c r="S3980" s="319" t="s">
        <v>359</v>
      </c>
      <c r="BE3980" s="60"/>
      <c r="BR3980" s="60"/>
      <c r="BX3980" s="151"/>
      <c r="CB3980" s="151"/>
      <c r="CM3980" s="151"/>
      <c r="CO3980" s="151"/>
      <c r="CT3980" s="151"/>
      <c r="CY3980" s="151"/>
    </row>
    <row r="3981" spans="1:103" x14ac:dyDescent="0.2">
      <c r="A3981" s="60"/>
      <c r="B3981" s="60"/>
      <c r="C3981" s="60"/>
      <c r="D3981" s="60"/>
      <c r="E3981" s="60"/>
      <c r="F3981" s="60"/>
      <c r="G3981" s="60"/>
      <c r="H3981" s="60"/>
      <c r="I3981" s="60"/>
      <c r="J3981" s="60"/>
      <c r="K3981" s="60"/>
      <c r="L3981" s="60"/>
      <c r="M3981" s="60"/>
      <c r="N3981" s="60"/>
      <c r="O3981" s="60"/>
      <c r="P3981" s="60"/>
      <c r="Q3981" s="60"/>
      <c r="R3981" s="334">
        <v>12406</v>
      </c>
      <c r="S3981" s="319" t="s">
        <v>359</v>
      </c>
      <c r="BE3981" s="60"/>
      <c r="BR3981" s="60"/>
      <c r="BX3981" s="151"/>
      <c r="CB3981" s="151"/>
      <c r="CM3981" s="151"/>
      <c r="CO3981" s="151"/>
      <c r="CT3981" s="151"/>
      <c r="CY3981" s="151"/>
    </row>
    <row r="3982" spans="1:103" x14ac:dyDescent="0.2">
      <c r="A3982" s="60"/>
      <c r="B3982" s="60"/>
      <c r="C3982" s="60"/>
      <c r="D3982" s="60"/>
      <c r="E3982" s="60"/>
      <c r="F3982" s="60"/>
      <c r="G3982" s="60"/>
      <c r="H3982" s="60"/>
      <c r="I3982" s="60"/>
      <c r="J3982" s="60"/>
      <c r="K3982" s="60"/>
      <c r="L3982" s="60"/>
      <c r="M3982" s="60"/>
      <c r="N3982" s="60"/>
      <c r="O3982" s="60"/>
      <c r="P3982" s="60"/>
      <c r="Q3982" s="60"/>
      <c r="R3982" s="334">
        <v>12407</v>
      </c>
      <c r="S3982" s="319" t="s">
        <v>359</v>
      </c>
      <c r="BE3982" s="60"/>
      <c r="BR3982" s="60"/>
      <c r="BX3982" s="151"/>
      <c r="CB3982" s="151"/>
      <c r="CM3982" s="151"/>
      <c r="CO3982" s="151"/>
      <c r="CT3982" s="151"/>
      <c r="CY3982" s="151"/>
    </row>
    <row r="3983" spans="1:103" x14ac:dyDescent="0.2">
      <c r="A3983" s="60"/>
      <c r="B3983" s="60"/>
      <c r="C3983" s="60"/>
      <c r="D3983" s="60"/>
      <c r="E3983" s="60"/>
      <c r="F3983" s="60"/>
      <c r="G3983" s="60"/>
      <c r="H3983" s="60"/>
      <c r="I3983" s="60"/>
      <c r="J3983" s="60"/>
      <c r="K3983" s="60"/>
      <c r="L3983" s="60"/>
      <c r="M3983" s="60"/>
      <c r="N3983" s="60"/>
      <c r="O3983" s="60"/>
      <c r="P3983" s="60"/>
      <c r="Q3983" s="60"/>
      <c r="R3983" s="334">
        <v>12409</v>
      </c>
      <c r="S3983" s="319" t="s">
        <v>359</v>
      </c>
      <c r="BE3983" s="60"/>
      <c r="BR3983" s="60"/>
      <c r="BX3983" s="151"/>
      <c r="CB3983" s="151"/>
      <c r="CM3983" s="151"/>
      <c r="CO3983" s="151"/>
      <c r="CT3983" s="151"/>
      <c r="CY3983" s="151"/>
    </row>
    <row r="3984" spans="1:103" x14ac:dyDescent="0.2">
      <c r="A3984" s="60"/>
      <c r="B3984" s="60"/>
      <c r="C3984" s="60"/>
      <c r="D3984" s="60"/>
      <c r="E3984" s="60"/>
      <c r="F3984" s="60"/>
      <c r="G3984" s="60"/>
      <c r="H3984" s="60"/>
      <c r="I3984" s="60"/>
      <c r="J3984" s="60"/>
      <c r="K3984" s="60"/>
      <c r="L3984" s="60"/>
      <c r="M3984" s="60"/>
      <c r="N3984" s="60"/>
      <c r="O3984" s="60"/>
      <c r="P3984" s="60"/>
      <c r="Q3984" s="60"/>
      <c r="R3984" s="334">
        <v>12410</v>
      </c>
      <c r="S3984" s="319" t="s">
        <v>359</v>
      </c>
      <c r="BE3984" s="60"/>
      <c r="BR3984" s="60"/>
      <c r="BX3984" s="151"/>
      <c r="CB3984" s="151"/>
      <c r="CM3984" s="151"/>
      <c r="CO3984" s="151"/>
      <c r="CT3984" s="151"/>
      <c r="CY3984" s="151"/>
    </row>
    <row r="3985" spans="1:103" x14ac:dyDescent="0.2">
      <c r="A3985" s="60"/>
      <c r="B3985" s="60"/>
      <c r="C3985" s="60"/>
      <c r="D3985" s="60"/>
      <c r="E3985" s="60"/>
      <c r="F3985" s="60"/>
      <c r="G3985" s="60"/>
      <c r="H3985" s="60"/>
      <c r="I3985" s="60"/>
      <c r="J3985" s="60"/>
      <c r="K3985" s="60"/>
      <c r="L3985" s="60"/>
      <c r="M3985" s="60"/>
      <c r="N3985" s="60"/>
      <c r="O3985" s="60"/>
      <c r="P3985" s="60"/>
      <c r="Q3985" s="60"/>
      <c r="R3985" s="334">
        <v>12411</v>
      </c>
      <c r="S3985" s="319" t="s">
        <v>359</v>
      </c>
      <c r="BE3985" s="60"/>
      <c r="BR3985" s="60"/>
      <c r="BX3985" s="151"/>
      <c r="CB3985" s="151"/>
      <c r="CM3985" s="151"/>
      <c r="CO3985" s="151"/>
      <c r="CT3985" s="151"/>
      <c r="CY3985" s="151"/>
    </row>
    <row r="3986" spans="1:103" x14ac:dyDescent="0.2">
      <c r="A3986" s="60"/>
      <c r="B3986" s="60"/>
      <c r="C3986" s="60"/>
      <c r="D3986" s="60"/>
      <c r="E3986" s="60"/>
      <c r="F3986" s="60"/>
      <c r="G3986" s="60"/>
      <c r="H3986" s="60"/>
      <c r="I3986" s="60"/>
      <c r="J3986" s="60"/>
      <c r="K3986" s="60"/>
      <c r="L3986" s="60"/>
      <c r="M3986" s="60"/>
      <c r="N3986" s="60"/>
      <c r="O3986" s="60"/>
      <c r="P3986" s="60"/>
      <c r="Q3986" s="60"/>
      <c r="R3986" s="334">
        <v>12412</v>
      </c>
      <c r="S3986" s="319" t="s">
        <v>359</v>
      </c>
      <c r="BE3986" s="60"/>
      <c r="BR3986" s="60"/>
      <c r="BX3986" s="151"/>
      <c r="CB3986" s="151"/>
      <c r="CM3986" s="151"/>
      <c r="CO3986" s="151"/>
      <c r="CT3986" s="151"/>
      <c r="CY3986" s="151"/>
    </row>
    <row r="3987" spans="1:103" x14ac:dyDescent="0.2">
      <c r="A3987" s="60"/>
      <c r="B3987" s="60"/>
      <c r="C3987" s="60"/>
      <c r="D3987" s="60"/>
      <c r="E3987" s="60"/>
      <c r="F3987" s="60"/>
      <c r="G3987" s="60"/>
      <c r="H3987" s="60"/>
      <c r="I3987" s="60"/>
      <c r="J3987" s="60"/>
      <c r="K3987" s="60"/>
      <c r="L3987" s="60"/>
      <c r="M3987" s="60"/>
      <c r="N3987" s="60"/>
      <c r="O3987" s="60"/>
      <c r="P3987" s="60"/>
      <c r="Q3987" s="60"/>
      <c r="R3987" s="334">
        <v>12413</v>
      </c>
      <c r="S3987" s="319" t="s">
        <v>359</v>
      </c>
      <c r="BE3987" s="60"/>
      <c r="BR3987" s="60"/>
      <c r="BX3987" s="151"/>
      <c r="CB3987" s="151"/>
      <c r="CM3987" s="151"/>
      <c r="CO3987" s="151"/>
      <c r="CT3987" s="151"/>
      <c r="CY3987" s="151"/>
    </row>
    <row r="3988" spans="1:103" x14ac:dyDescent="0.2">
      <c r="A3988" s="60"/>
      <c r="B3988" s="60"/>
      <c r="C3988" s="60"/>
      <c r="D3988" s="60"/>
      <c r="E3988" s="60"/>
      <c r="F3988" s="60"/>
      <c r="G3988" s="60"/>
      <c r="H3988" s="60"/>
      <c r="I3988" s="60"/>
      <c r="J3988" s="60"/>
      <c r="K3988" s="60"/>
      <c r="L3988" s="60"/>
      <c r="M3988" s="60"/>
      <c r="N3988" s="60"/>
      <c r="O3988" s="60"/>
      <c r="P3988" s="60"/>
      <c r="Q3988" s="60"/>
      <c r="R3988" s="334">
        <v>12414</v>
      </c>
      <c r="S3988" s="319" t="s">
        <v>359</v>
      </c>
      <c r="BE3988" s="60"/>
      <c r="BR3988" s="60"/>
      <c r="BX3988" s="151"/>
      <c r="CB3988" s="151"/>
      <c r="CM3988" s="151"/>
      <c r="CO3988" s="151"/>
      <c r="CT3988" s="151"/>
      <c r="CY3988" s="151"/>
    </row>
    <row r="3989" spans="1:103" x14ac:dyDescent="0.2">
      <c r="A3989" s="60"/>
      <c r="B3989" s="60"/>
      <c r="C3989" s="60"/>
      <c r="D3989" s="60"/>
      <c r="E3989" s="60"/>
      <c r="F3989" s="60"/>
      <c r="G3989" s="60"/>
      <c r="H3989" s="60"/>
      <c r="I3989" s="60"/>
      <c r="J3989" s="60"/>
      <c r="K3989" s="60"/>
      <c r="L3989" s="60"/>
      <c r="M3989" s="60"/>
      <c r="N3989" s="60"/>
      <c r="O3989" s="60"/>
      <c r="P3989" s="60"/>
      <c r="Q3989" s="60"/>
      <c r="R3989" s="334">
        <v>12416</v>
      </c>
      <c r="S3989" s="319" t="s">
        <v>359</v>
      </c>
      <c r="BE3989" s="60"/>
      <c r="BR3989" s="60"/>
      <c r="BX3989" s="151"/>
      <c r="CB3989" s="151"/>
      <c r="CM3989" s="151"/>
      <c r="CO3989" s="151"/>
      <c r="CT3989" s="151"/>
      <c r="CY3989" s="151"/>
    </row>
    <row r="3990" spans="1:103" x14ac:dyDescent="0.2">
      <c r="A3990" s="60"/>
      <c r="B3990" s="60"/>
      <c r="C3990" s="60"/>
      <c r="D3990" s="60"/>
      <c r="E3990" s="60"/>
      <c r="F3990" s="60"/>
      <c r="G3990" s="60"/>
      <c r="H3990" s="60"/>
      <c r="I3990" s="60"/>
      <c r="J3990" s="60"/>
      <c r="K3990" s="60"/>
      <c r="L3990" s="60"/>
      <c r="M3990" s="60"/>
      <c r="N3990" s="60"/>
      <c r="O3990" s="60"/>
      <c r="P3990" s="60"/>
      <c r="Q3990" s="60"/>
      <c r="R3990" s="334">
        <v>12417</v>
      </c>
      <c r="S3990" s="319" t="s">
        <v>359</v>
      </c>
      <c r="BE3990" s="60"/>
      <c r="BR3990" s="60"/>
      <c r="BX3990" s="151"/>
      <c r="CB3990" s="151"/>
      <c r="CM3990" s="151"/>
      <c r="CO3990" s="151"/>
      <c r="CT3990" s="151"/>
      <c r="CY3990" s="151"/>
    </row>
    <row r="3991" spans="1:103" x14ac:dyDescent="0.2">
      <c r="A3991" s="60"/>
      <c r="B3991" s="60"/>
      <c r="C3991" s="60"/>
      <c r="D3991" s="60"/>
      <c r="E3991" s="60"/>
      <c r="F3991" s="60"/>
      <c r="G3991" s="60"/>
      <c r="H3991" s="60"/>
      <c r="I3991" s="60"/>
      <c r="J3991" s="60"/>
      <c r="K3991" s="60"/>
      <c r="L3991" s="60"/>
      <c r="M3991" s="60"/>
      <c r="N3991" s="60"/>
      <c r="O3991" s="60"/>
      <c r="P3991" s="60"/>
      <c r="Q3991" s="60"/>
      <c r="R3991" s="334">
        <v>12418</v>
      </c>
      <c r="S3991" s="319" t="s">
        <v>359</v>
      </c>
      <c r="BE3991" s="60"/>
      <c r="BR3991" s="60"/>
      <c r="BX3991" s="151"/>
      <c r="CB3991" s="151"/>
      <c r="CM3991" s="151"/>
      <c r="CO3991" s="151"/>
      <c r="CT3991" s="151"/>
      <c r="CY3991" s="151"/>
    </row>
    <row r="3992" spans="1:103" x14ac:dyDescent="0.2">
      <c r="A3992" s="60"/>
      <c r="B3992" s="60"/>
      <c r="C3992" s="60"/>
      <c r="D3992" s="60"/>
      <c r="E3992" s="60"/>
      <c r="F3992" s="60"/>
      <c r="G3992" s="60"/>
      <c r="H3992" s="60"/>
      <c r="I3992" s="60"/>
      <c r="J3992" s="60"/>
      <c r="K3992" s="60"/>
      <c r="L3992" s="60"/>
      <c r="M3992" s="60"/>
      <c r="N3992" s="60"/>
      <c r="O3992" s="60"/>
      <c r="P3992" s="60"/>
      <c r="Q3992" s="60"/>
      <c r="R3992" s="334">
        <v>12419</v>
      </c>
      <c r="S3992" s="319" t="s">
        <v>359</v>
      </c>
      <c r="BE3992" s="60"/>
      <c r="BR3992" s="60"/>
      <c r="BX3992" s="151"/>
      <c r="CB3992" s="151"/>
      <c r="CM3992" s="151"/>
      <c r="CO3992" s="151"/>
      <c r="CT3992" s="151"/>
      <c r="CY3992" s="151"/>
    </row>
    <row r="3993" spans="1:103" x14ac:dyDescent="0.2">
      <c r="A3993" s="60"/>
      <c r="B3993" s="60"/>
      <c r="C3993" s="60"/>
      <c r="D3993" s="60"/>
      <c r="E3993" s="60"/>
      <c r="F3993" s="60"/>
      <c r="G3993" s="60"/>
      <c r="H3993" s="60"/>
      <c r="I3993" s="60"/>
      <c r="J3993" s="60"/>
      <c r="K3993" s="60"/>
      <c r="L3993" s="60"/>
      <c r="M3993" s="60"/>
      <c r="N3993" s="60"/>
      <c r="O3993" s="60"/>
      <c r="P3993" s="60"/>
      <c r="Q3993" s="60"/>
      <c r="R3993" s="334">
        <v>12420</v>
      </c>
      <c r="S3993" s="319" t="s">
        <v>359</v>
      </c>
      <c r="BE3993" s="60"/>
      <c r="BR3993" s="60"/>
      <c r="BX3993" s="151"/>
      <c r="CB3993" s="151"/>
      <c r="CM3993" s="151"/>
      <c r="CO3993" s="151"/>
      <c r="CT3993" s="151"/>
      <c r="CY3993" s="151"/>
    </row>
    <row r="3994" spans="1:103" x14ac:dyDescent="0.2">
      <c r="A3994" s="60"/>
      <c r="B3994" s="60"/>
      <c r="C3994" s="60"/>
      <c r="D3994" s="60"/>
      <c r="E3994" s="60"/>
      <c r="F3994" s="60"/>
      <c r="G3994" s="60"/>
      <c r="H3994" s="60"/>
      <c r="I3994" s="60"/>
      <c r="J3994" s="60"/>
      <c r="K3994" s="60"/>
      <c r="L3994" s="60"/>
      <c r="M3994" s="60"/>
      <c r="N3994" s="60"/>
      <c r="O3994" s="60"/>
      <c r="P3994" s="60"/>
      <c r="Q3994" s="60"/>
      <c r="R3994" s="334">
        <v>12421</v>
      </c>
      <c r="S3994" s="319" t="s">
        <v>359</v>
      </c>
      <c r="BE3994" s="60"/>
      <c r="BR3994" s="60"/>
      <c r="BX3994" s="151"/>
      <c r="CB3994" s="151"/>
      <c r="CM3994" s="151"/>
      <c r="CO3994" s="151"/>
      <c r="CT3994" s="151"/>
      <c r="CY3994" s="151"/>
    </row>
    <row r="3995" spans="1:103" x14ac:dyDescent="0.2">
      <c r="A3995" s="60"/>
      <c r="B3995" s="60"/>
      <c r="C3995" s="60"/>
      <c r="D3995" s="60"/>
      <c r="E3995" s="60"/>
      <c r="F3995" s="60"/>
      <c r="G3995" s="60"/>
      <c r="H3995" s="60"/>
      <c r="I3995" s="60"/>
      <c r="J3995" s="60"/>
      <c r="K3995" s="60"/>
      <c r="L3995" s="60"/>
      <c r="M3995" s="60"/>
      <c r="N3995" s="60"/>
      <c r="O3995" s="60"/>
      <c r="P3995" s="60"/>
      <c r="Q3995" s="60"/>
      <c r="R3995" s="334">
        <v>12422</v>
      </c>
      <c r="S3995" s="319" t="s">
        <v>359</v>
      </c>
      <c r="BE3995" s="60"/>
      <c r="BR3995" s="60"/>
      <c r="BX3995" s="151"/>
      <c r="CB3995" s="151"/>
      <c r="CM3995" s="151"/>
      <c r="CO3995" s="151"/>
      <c r="CT3995" s="151"/>
      <c r="CY3995" s="151"/>
    </row>
    <row r="3996" spans="1:103" x14ac:dyDescent="0.2">
      <c r="A3996" s="60"/>
      <c r="B3996" s="60"/>
      <c r="C3996" s="60"/>
      <c r="D3996" s="60"/>
      <c r="E3996" s="60"/>
      <c r="F3996" s="60"/>
      <c r="G3996" s="60"/>
      <c r="H3996" s="60"/>
      <c r="I3996" s="60"/>
      <c r="J3996" s="60"/>
      <c r="K3996" s="60"/>
      <c r="L3996" s="60"/>
      <c r="M3996" s="60"/>
      <c r="N3996" s="60"/>
      <c r="O3996" s="60"/>
      <c r="P3996" s="60"/>
      <c r="Q3996" s="60"/>
      <c r="R3996" s="334">
        <v>12423</v>
      </c>
      <c r="S3996" s="319" t="s">
        <v>359</v>
      </c>
      <c r="BE3996" s="60"/>
      <c r="BR3996" s="60"/>
      <c r="BX3996" s="151"/>
      <c r="CB3996" s="151"/>
      <c r="CM3996" s="151"/>
      <c r="CO3996" s="151"/>
      <c r="CT3996" s="151"/>
      <c r="CY3996" s="151"/>
    </row>
    <row r="3997" spans="1:103" x14ac:dyDescent="0.2">
      <c r="A3997" s="60"/>
      <c r="B3997" s="60"/>
      <c r="C3997" s="60"/>
      <c r="D3997" s="60"/>
      <c r="E3997" s="60"/>
      <c r="F3997" s="60"/>
      <c r="G3997" s="60"/>
      <c r="H3997" s="60"/>
      <c r="I3997" s="60"/>
      <c r="J3997" s="60"/>
      <c r="K3997" s="60"/>
      <c r="L3997" s="60"/>
      <c r="M3997" s="60"/>
      <c r="N3997" s="60"/>
      <c r="O3997" s="60"/>
      <c r="P3997" s="60"/>
      <c r="Q3997" s="60"/>
      <c r="R3997" s="334">
        <v>12424</v>
      </c>
      <c r="S3997" s="319" t="s">
        <v>359</v>
      </c>
      <c r="BE3997" s="60"/>
      <c r="BR3997" s="60"/>
      <c r="BX3997" s="151"/>
      <c r="CB3997" s="151"/>
      <c r="CM3997" s="151"/>
      <c r="CO3997" s="151"/>
      <c r="CT3997" s="151"/>
      <c r="CY3997" s="151"/>
    </row>
    <row r="3998" spans="1:103" x14ac:dyDescent="0.2">
      <c r="A3998" s="60"/>
      <c r="B3998" s="60"/>
      <c r="C3998" s="60"/>
      <c r="D3998" s="60"/>
      <c r="E3998" s="60"/>
      <c r="F3998" s="60"/>
      <c r="G3998" s="60"/>
      <c r="H3998" s="60"/>
      <c r="I3998" s="60"/>
      <c r="J3998" s="60"/>
      <c r="K3998" s="60"/>
      <c r="L3998" s="60"/>
      <c r="M3998" s="60"/>
      <c r="N3998" s="60"/>
      <c r="O3998" s="60"/>
      <c r="P3998" s="60"/>
      <c r="Q3998" s="60"/>
      <c r="R3998" s="334">
        <v>12427</v>
      </c>
      <c r="S3998" s="319" t="s">
        <v>359</v>
      </c>
      <c r="BE3998" s="60"/>
      <c r="BR3998" s="60"/>
      <c r="BX3998" s="151"/>
      <c r="CB3998" s="151"/>
      <c r="CM3998" s="151"/>
      <c r="CO3998" s="151"/>
      <c r="CT3998" s="151"/>
      <c r="CY3998" s="151"/>
    </row>
    <row r="3999" spans="1:103" x14ac:dyDescent="0.2">
      <c r="A3999" s="60"/>
      <c r="B3999" s="60"/>
      <c r="C3999" s="60"/>
      <c r="D3999" s="60"/>
      <c r="E3999" s="60"/>
      <c r="F3999" s="60"/>
      <c r="G3999" s="60"/>
      <c r="H3999" s="60"/>
      <c r="I3999" s="60"/>
      <c r="J3999" s="60"/>
      <c r="K3999" s="60"/>
      <c r="L3999" s="60"/>
      <c r="M3999" s="60"/>
      <c r="N3999" s="60"/>
      <c r="O3999" s="60"/>
      <c r="P3999" s="60"/>
      <c r="Q3999" s="60"/>
      <c r="R3999" s="334">
        <v>12428</v>
      </c>
      <c r="S3999" s="319" t="s">
        <v>359</v>
      </c>
      <c r="BE3999" s="60"/>
      <c r="BR3999" s="60"/>
      <c r="BX3999" s="151"/>
      <c r="CB3999" s="151"/>
      <c r="CM3999" s="151"/>
      <c r="CO3999" s="151"/>
      <c r="CT3999" s="151"/>
      <c r="CY3999" s="151"/>
    </row>
    <row r="4000" spans="1:103" x14ac:dyDescent="0.2">
      <c r="A4000" s="60"/>
      <c r="B4000" s="60"/>
      <c r="C4000" s="60"/>
      <c r="D4000" s="60"/>
      <c r="E4000" s="60"/>
      <c r="F4000" s="60"/>
      <c r="G4000" s="60"/>
      <c r="H4000" s="60"/>
      <c r="I4000" s="60"/>
      <c r="J4000" s="60"/>
      <c r="K4000" s="60"/>
      <c r="L4000" s="60"/>
      <c r="M4000" s="60"/>
      <c r="N4000" s="60"/>
      <c r="O4000" s="60"/>
      <c r="P4000" s="60"/>
      <c r="Q4000" s="60"/>
      <c r="R4000" s="334">
        <v>12429</v>
      </c>
      <c r="S4000" s="319" t="s">
        <v>359</v>
      </c>
      <c r="BE4000" s="60"/>
      <c r="BR4000" s="60"/>
      <c r="BX4000" s="151"/>
      <c r="CB4000" s="151"/>
      <c r="CM4000" s="151"/>
      <c r="CO4000" s="151"/>
      <c r="CT4000" s="151"/>
      <c r="CY4000" s="151"/>
    </row>
    <row r="4001" spans="1:103" x14ac:dyDescent="0.2">
      <c r="A4001" s="60"/>
      <c r="B4001" s="60"/>
      <c r="C4001" s="60"/>
      <c r="D4001" s="60"/>
      <c r="E4001" s="60"/>
      <c r="F4001" s="60"/>
      <c r="G4001" s="60"/>
      <c r="H4001" s="60"/>
      <c r="I4001" s="60"/>
      <c r="J4001" s="60"/>
      <c r="K4001" s="60"/>
      <c r="L4001" s="60"/>
      <c r="M4001" s="60"/>
      <c r="N4001" s="60"/>
      <c r="O4001" s="60"/>
      <c r="P4001" s="60"/>
      <c r="Q4001" s="60"/>
      <c r="R4001" s="334">
        <v>12430</v>
      </c>
      <c r="S4001" s="319" t="s">
        <v>359</v>
      </c>
      <c r="BE4001" s="60"/>
      <c r="BR4001" s="60"/>
      <c r="BX4001" s="151"/>
      <c r="CB4001" s="151"/>
      <c r="CM4001" s="151"/>
      <c r="CO4001" s="151"/>
      <c r="CT4001" s="151"/>
      <c r="CY4001" s="151"/>
    </row>
    <row r="4002" spans="1:103" x14ac:dyDescent="0.2">
      <c r="A4002" s="60"/>
      <c r="B4002" s="60"/>
      <c r="C4002" s="60"/>
      <c r="D4002" s="60"/>
      <c r="E4002" s="60"/>
      <c r="F4002" s="60"/>
      <c r="G4002" s="60"/>
      <c r="H4002" s="60"/>
      <c r="I4002" s="60"/>
      <c r="J4002" s="60"/>
      <c r="K4002" s="60"/>
      <c r="L4002" s="60"/>
      <c r="M4002" s="60"/>
      <c r="N4002" s="60"/>
      <c r="O4002" s="60"/>
      <c r="P4002" s="60"/>
      <c r="Q4002" s="60"/>
      <c r="R4002" s="334">
        <v>12431</v>
      </c>
      <c r="S4002" s="319" t="s">
        <v>359</v>
      </c>
      <c r="BE4002" s="60"/>
      <c r="BR4002" s="60"/>
      <c r="BX4002" s="151"/>
      <c r="CB4002" s="151"/>
      <c r="CM4002" s="151"/>
      <c r="CO4002" s="151"/>
      <c r="CT4002" s="151"/>
      <c r="CY4002" s="151"/>
    </row>
    <row r="4003" spans="1:103" x14ac:dyDescent="0.2">
      <c r="A4003" s="60"/>
      <c r="B4003" s="60"/>
      <c r="C4003" s="60"/>
      <c r="D4003" s="60"/>
      <c r="E4003" s="60"/>
      <c r="F4003" s="60"/>
      <c r="G4003" s="60"/>
      <c r="H4003" s="60"/>
      <c r="I4003" s="60"/>
      <c r="J4003" s="60"/>
      <c r="K4003" s="60"/>
      <c r="L4003" s="60"/>
      <c r="M4003" s="60"/>
      <c r="N4003" s="60"/>
      <c r="O4003" s="60"/>
      <c r="P4003" s="60"/>
      <c r="Q4003" s="60"/>
      <c r="R4003" s="334">
        <v>12432</v>
      </c>
      <c r="S4003" s="319" t="s">
        <v>359</v>
      </c>
      <c r="BE4003" s="60"/>
      <c r="BR4003" s="60"/>
      <c r="BX4003" s="151"/>
      <c r="CB4003" s="151"/>
      <c r="CM4003" s="151"/>
      <c r="CO4003" s="151"/>
      <c r="CT4003" s="151"/>
      <c r="CY4003" s="151"/>
    </row>
    <row r="4004" spans="1:103" x14ac:dyDescent="0.2">
      <c r="A4004" s="60"/>
      <c r="B4004" s="60"/>
      <c r="C4004" s="60"/>
      <c r="D4004" s="60"/>
      <c r="E4004" s="60"/>
      <c r="F4004" s="60"/>
      <c r="G4004" s="60"/>
      <c r="H4004" s="60"/>
      <c r="I4004" s="60"/>
      <c r="J4004" s="60"/>
      <c r="K4004" s="60"/>
      <c r="L4004" s="60"/>
      <c r="M4004" s="60"/>
      <c r="N4004" s="60"/>
      <c r="O4004" s="60"/>
      <c r="P4004" s="60"/>
      <c r="Q4004" s="60"/>
      <c r="R4004" s="334">
        <v>12433</v>
      </c>
      <c r="S4004" s="319" t="s">
        <v>359</v>
      </c>
      <c r="BE4004" s="60"/>
      <c r="BR4004" s="60"/>
      <c r="BX4004" s="151"/>
      <c r="CB4004" s="151"/>
      <c r="CM4004" s="151"/>
      <c r="CO4004" s="151"/>
      <c r="CT4004" s="151"/>
      <c r="CY4004" s="151"/>
    </row>
    <row r="4005" spans="1:103" x14ac:dyDescent="0.2">
      <c r="A4005" s="60"/>
      <c r="B4005" s="60"/>
      <c r="C4005" s="60"/>
      <c r="D4005" s="60"/>
      <c r="E4005" s="60"/>
      <c r="F4005" s="60"/>
      <c r="G4005" s="60"/>
      <c r="H4005" s="60"/>
      <c r="I4005" s="60"/>
      <c r="J4005" s="60"/>
      <c r="K4005" s="60"/>
      <c r="L4005" s="60"/>
      <c r="M4005" s="60"/>
      <c r="N4005" s="60"/>
      <c r="O4005" s="60"/>
      <c r="P4005" s="60"/>
      <c r="Q4005" s="60"/>
      <c r="R4005" s="334">
        <v>12434</v>
      </c>
      <c r="S4005" s="319" t="s">
        <v>359</v>
      </c>
      <c r="BE4005" s="60"/>
      <c r="BR4005" s="60"/>
      <c r="BX4005" s="151"/>
      <c r="CB4005" s="151"/>
      <c r="CM4005" s="151"/>
      <c r="CO4005" s="151"/>
      <c r="CT4005" s="151"/>
      <c r="CY4005" s="151"/>
    </row>
    <row r="4006" spans="1:103" x14ac:dyDescent="0.2">
      <c r="A4006" s="60"/>
      <c r="B4006" s="60"/>
      <c r="C4006" s="60"/>
      <c r="D4006" s="60"/>
      <c r="E4006" s="60"/>
      <c r="F4006" s="60"/>
      <c r="G4006" s="60"/>
      <c r="H4006" s="60"/>
      <c r="I4006" s="60"/>
      <c r="J4006" s="60"/>
      <c r="K4006" s="60"/>
      <c r="L4006" s="60"/>
      <c r="M4006" s="60"/>
      <c r="N4006" s="60"/>
      <c r="O4006" s="60"/>
      <c r="P4006" s="60"/>
      <c r="Q4006" s="60"/>
      <c r="R4006" s="334">
        <v>12435</v>
      </c>
      <c r="S4006" s="319" t="s">
        <v>359</v>
      </c>
      <c r="BE4006" s="60"/>
      <c r="BR4006" s="60"/>
      <c r="BX4006" s="151"/>
      <c r="CB4006" s="151"/>
      <c r="CM4006" s="151"/>
      <c r="CO4006" s="151"/>
      <c r="CT4006" s="151"/>
      <c r="CY4006" s="151"/>
    </row>
    <row r="4007" spans="1:103" x14ac:dyDescent="0.2">
      <c r="A4007" s="60"/>
      <c r="B4007" s="60"/>
      <c r="C4007" s="60"/>
      <c r="D4007" s="60"/>
      <c r="E4007" s="60"/>
      <c r="F4007" s="60"/>
      <c r="G4007" s="60"/>
      <c r="H4007" s="60"/>
      <c r="I4007" s="60"/>
      <c r="J4007" s="60"/>
      <c r="K4007" s="60"/>
      <c r="L4007" s="60"/>
      <c r="M4007" s="60"/>
      <c r="N4007" s="60"/>
      <c r="O4007" s="60"/>
      <c r="P4007" s="60"/>
      <c r="Q4007" s="60"/>
      <c r="R4007" s="334">
        <v>12436</v>
      </c>
      <c r="S4007" s="319" t="s">
        <v>359</v>
      </c>
      <c r="BE4007" s="60"/>
      <c r="BR4007" s="60"/>
      <c r="BX4007" s="151"/>
      <c r="CB4007" s="151"/>
      <c r="CM4007" s="151"/>
      <c r="CO4007" s="151"/>
      <c r="CT4007" s="151"/>
      <c r="CY4007" s="151"/>
    </row>
    <row r="4008" spans="1:103" x14ac:dyDescent="0.2">
      <c r="A4008" s="60"/>
      <c r="B4008" s="60"/>
      <c r="C4008" s="60"/>
      <c r="D4008" s="60"/>
      <c r="E4008" s="60"/>
      <c r="F4008" s="60"/>
      <c r="G4008" s="60"/>
      <c r="H4008" s="60"/>
      <c r="I4008" s="60"/>
      <c r="J4008" s="60"/>
      <c r="K4008" s="60"/>
      <c r="L4008" s="60"/>
      <c r="M4008" s="60"/>
      <c r="N4008" s="60"/>
      <c r="O4008" s="60"/>
      <c r="P4008" s="60"/>
      <c r="Q4008" s="60"/>
      <c r="R4008" s="334">
        <v>12438</v>
      </c>
      <c r="S4008" s="319" t="s">
        <v>359</v>
      </c>
      <c r="BE4008" s="60"/>
      <c r="BR4008" s="60"/>
      <c r="BX4008" s="151"/>
      <c r="CB4008" s="151"/>
      <c r="CM4008" s="151"/>
      <c r="CO4008" s="151"/>
      <c r="CT4008" s="151"/>
      <c r="CY4008" s="151"/>
    </row>
    <row r="4009" spans="1:103" x14ac:dyDescent="0.2">
      <c r="A4009" s="60"/>
      <c r="B4009" s="60"/>
      <c r="C4009" s="60"/>
      <c r="D4009" s="60"/>
      <c r="E4009" s="60"/>
      <c r="F4009" s="60"/>
      <c r="G4009" s="60"/>
      <c r="H4009" s="60"/>
      <c r="I4009" s="60"/>
      <c r="J4009" s="60"/>
      <c r="K4009" s="60"/>
      <c r="L4009" s="60"/>
      <c r="M4009" s="60"/>
      <c r="N4009" s="60"/>
      <c r="O4009" s="60"/>
      <c r="P4009" s="60"/>
      <c r="Q4009" s="60"/>
      <c r="R4009" s="334">
        <v>12439</v>
      </c>
      <c r="S4009" s="319" t="s">
        <v>359</v>
      </c>
      <c r="BE4009" s="60"/>
      <c r="BR4009" s="60"/>
      <c r="BX4009" s="151"/>
      <c r="CB4009" s="151"/>
      <c r="CM4009" s="151"/>
      <c r="CO4009" s="151"/>
      <c r="CT4009" s="151"/>
      <c r="CY4009" s="151"/>
    </row>
    <row r="4010" spans="1:103" x14ac:dyDescent="0.2">
      <c r="A4010" s="60"/>
      <c r="B4010" s="60"/>
      <c r="C4010" s="60"/>
      <c r="D4010" s="60"/>
      <c r="E4010" s="60"/>
      <c r="F4010" s="60"/>
      <c r="G4010" s="60"/>
      <c r="H4010" s="60"/>
      <c r="I4010" s="60"/>
      <c r="J4010" s="60"/>
      <c r="K4010" s="60"/>
      <c r="L4010" s="60"/>
      <c r="M4010" s="60"/>
      <c r="N4010" s="60"/>
      <c r="O4010" s="60"/>
      <c r="P4010" s="60"/>
      <c r="Q4010" s="60"/>
      <c r="R4010" s="334">
        <v>12440</v>
      </c>
      <c r="S4010" s="319" t="s">
        <v>359</v>
      </c>
      <c r="BE4010" s="60"/>
      <c r="BR4010" s="60"/>
      <c r="BX4010" s="151"/>
      <c r="CB4010" s="151"/>
      <c r="CM4010" s="151"/>
      <c r="CO4010" s="151"/>
      <c r="CT4010" s="151"/>
      <c r="CY4010" s="151"/>
    </row>
    <row r="4011" spans="1:103" x14ac:dyDescent="0.2">
      <c r="A4011" s="60"/>
      <c r="B4011" s="60"/>
      <c r="C4011" s="60"/>
      <c r="D4011" s="60"/>
      <c r="E4011" s="60"/>
      <c r="F4011" s="60"/>
      <c r="G4011" s="60"/>
      <c r="H4011" s="60"/>
      <c r="I4011" s="60"/>
      <c r="J4011" s="60"/>
      <c r="K4011" s="60"/>
      <c r="L4011" s="60"/>
      <c r="M4011" s="60"/>
      <c r="N4011" s="60"/>
      <c r="O4011" s="60"/>
      <c r="P4011" s="60"/>
      <c r="Q4011" s="60"/>
      <c r="R4011" s="334">
        <v>12441</v>
      </c>
      <c r="S4011" s="319" t="s">
        <v>359</v>
      </c>
      <c r="BE4011" s="60"/>
      <c r="BR4011" s="60"/>
      <c r="BX4011" s="151"/>
      <c r="CB4011" s="151"/>
      <c r="CM4011" s="151"/>
      <c r="CO4011" s="151"/>
      <c r="CT4011" s="151"/>
      <c r="CY4011" s="151"/>
    </row>
    <row r="4012" spans="1:103" x14ac:dyDescent="0.2">
      <c r="A4012" s="60"/>
      <c r="B4012" s="60"/>
      <c r="C4012" s="60"/>
      <c r="D4012" s="60"/>
      <c r="E4012" s="60"/>
      <c r="F4012" s="60"/>
      <c r="G4012" s="60"/>
      <c r="H4012" s="60"/>
      <c r="I4012" s="60"/>
      <c r="J4012" s="60"/>
      <c r="K4012" s="60"/>
      <c r="L4012" s="60"/>
      <c r="M4012" s="60"/>
      <c r="N4012" s="60"/>
      <c r="O4012" s="60"/>
      <c r="P4012" s="60"/>
      <c r="Q4012" s="60"/>
      <c r="R4012" s="334">
        <v>12442</v>
      </c>
      <c r="S4012" s="319" t="s">
        <v>359</v>
      </c>
      <c r="BE4012" s="60"/>
      <c r="BR4012" s="60"/>
      <c r="BX4012" s="151"/>
      <c r="CB4012" s="151"/>
      <c r="CM4012" s="151"/>
      <c r="CO4012" s="151"/>
      <c r="CT4012" s="151"/>
      <c r="CY4012" s="151"/>
    </row>
    <row r="4013" spans="1:103" x14ac:dyDescent="0.2">
      <c r="A4013" s="60"/>
      <c r="B4013" s="60"/>
      <c r="C4013" s="60"/>
      <c r="D4013" s="60"/>
      <c r="E4013" s="60"/>
      <c r="F4013" s="60"/>
      <c r="G4013" s="60"/>
      <c r="H4013" s="60"/>
      <c r="I4013" s="60"/>
      <c r="J4013" s="60"/>
      <c r="K4013" s="60"/>
      <c r="L4013" s="60"/>
      <c r="M4013" s="60"/>
      <c r="N4013" s="60"/>
      <c r="O4013" s="60"/>
      <c r="P4013" s="60"/>
      <c r="Q4013" s="60"/>
      <c r="R4013" s="334">
        <v>12443</v>
      </c>
      <c r="S4013" s="319" t="s">
        <v>359</v>
      </c>
      <c r="BE4013" s="60"/>
      <c r="BR4013" s="60"/>
      <c r="BX4013" s="151"/>
      <c r="CB4013" s="151"/>
      <c r="CM4013" s="151"/>
      <c r="CO4013" s="151"/>
      <c r="CT4013" s="151"/>
      <c r="CY4013" s="151"/>
    </row>
    <row r="4014" spans="1:103" x14ac:dyDescent="0.2">
      <c r="A4014" s="60"/>
      <c r="B4014" s="60"/>
      <c r="C4014" s="60"/>
      <c r="D4014" s="60"/>
      <c r="E4014" s="60"/>
      <c r="F4014" s="60"/>
      <c r="G4014" s="60"/>
      <c r="H4014" s="60"/>
      <c r="I4014" s="60"/>
      <c r="J4014" s="60"/>
      <c r="K4014" s="60"/>
      <c r="L4014" s="60"/>
      <c r="M4014" s="60"/>
      <c r="N4014" s="60"/>
      <c r="O4014" s="60"/>
      <c r="P4014" s="60"/>
      <c r="Q4014" s="60"/>
      <c r="R4014" s="334">
        <v>12444</v>
      </c>
      <c r="S4014" s="319" t="s">
        <v>359</v>
      </c>
      <c r="BE4014" s="60"/>
      <c r="BR4014" s="60"/>
      <c r="BX4014" s="151"/>
      <c r="CB4014" s="151"/>
      <c r="CM4014" s="151"/>
      <c r="CO4014" s="151"/>
      <c r="CT4014" s="151"/>
      <c r="CY4014" s="151"/>
    </row>
    <row r="4015" spans="1:103" x14ac:dyDescent="0.2">
      <c r="A4015" s="60"/>
      <c r="B4015" s="60"/>
      <c r="C4015" s="60"/>
      <c r="D4015" s="60"/>
      <c r="E4015" s="60"/>
      <c r="F4015" s="60"/>
      <c r="G4015" s="60"/>
      <c r="H4015" s="60"/>
      <c r="I4015" s="60"/>
      <c r="J4015" s="60"/>
      <c r="K4015" s="60"/>
      <c r="L4015" s="60"/>
      <c r="M4015" s="60"/>
      <c r="N4015" s="60"/>
      <c r="O4015" s="60"/>
      <c r="P4015" s="60"/>
      <c r="Q4015" s="60"/>
      <c r="R4015" s="334">
        <v>12446</v>
      </c>
      <c r="S4015" s="319" t="s">
        <v>359</v>
      </c>
      <c r="BE4015" s="60"/>
      <c r="BR4015" s="60"/>
      <c r="BX4015" s="151"/>
      <c r="CB4015" s="151"/>
      <c r="CM4015" s="151"/>
      <c r="CO4015" s="151"/>
      <c r="CT4015" s="151"/>
      <c r="CY4015" s="151"/>
    </row>
    <row r="4016" spans="1:103" x14ac:dyDescent="0.2">
      <c r="A4016" s="60"/>
      <c r="B4016" s="60"/>
      <c r="C4016" s="60"/>
      <c r="D4016" s="60"/>
      <c r="E4016" s="60"/>
      <c r="F4016" s="60"/>
      <c r="G4016" s="60"/>
      <c r="H4016" s="60"/>
      <c r="I4016" s="60"/>
      <c r="J4016" s="60"/>
      <c r="K4016" s="60"/>
      <c r="L4016" s="60"/>
      <c r="M4016" s="60"/>
      <c r="N4016" s="60"/>
      <c r="O4016" s="60"/>
      <c r="P4016" s="60"/>
      <c r="Q4016" s="60"/>
      <c r="R4016" s="334">
        <v>12448</v>
      </c>
      <c r="S4016" s="319" t="s">
        <v>359</v>
      </c>
      <c r="BE4016" s="60"/>
      <c r="BR4016" s="60"/>
      <c r="BX4016" s="151"/>
      <c r="CB4016" s="151"/>
      <c r="CM4016" s="151"/>
      <c r="CO4016" s="151"/>
      <c r="CT4016" s="151"/>
      <c r="CY4016" s="151"/>
    </row>
    <row r="4017" spans="1:103" x14ac:dyDescent="0.2">
      <c r="A4017" s="60"/>
      <c r="B4017" s="60"/>
      <c r="C4017" s="60"/>
      <c r="D4017" s="60"/>
      <c r="E4017" s="60"/>
      <c r="F4017" s="60"/>
      <c r="G4017" s="60"/>
      <c r="H4017" s="60"/>
      <c r="I4017" s="60"/>
      <c r="J4017" s="60"/>
      <c r="K4017" s="60"/>
      <c r="L4017" s="60"/>
      <c r="M4017" s="60"/>
      <c r="N4017" s="60"/>
      <c r="O4017" s="60"/>
      <c r="P4017" s="60"/>
      <c r="Q4017" s="60"/>
      <c r="R4017" s="334">
        <v>12449</v>
      </c>
      <c r="S4017" s="319" t="s">
        <v>359</v>
      </c>
      <c r="BE4017" s="60"/>
      <c r="BR4017" s="60"/>
      <c r="BX4017" s="151"/>
      <c r="CB4017" s="151"/>
      <c r="CM4017" s="151"/>
      <c r="CO4017" s="151"/>
      <c r="CT4017" s="151"/>
      <c r="CY4017" s="151"/>
    </row>
    <row r="4018" spans="1:103" x14ac:dyDescent="0.2">
      <c r="A4018" s="60"/>
      <c r="B4018" s="60"/>
      <c r="C4018" s="60"/>
      <c r="D4018" s="60"/>
      <c r="E4018" s="60"/>
      <c r="F4018" s="60"/>
      <c r="G4018" s="60"/>
      <c r="H4018" s="60"/>
      <c r="I4018" s="60"/>
      <c r="J4018" s="60"/>
      <c r="K4018" s="60"/>
      <c r="L4018" s="60"/>
      <c r="M4018" s="60"/>
      <c r="N4018" s="60"/>
      <c r="O4018" s="60"/>
      <c r="P4018" s="60"/>
      <c r="Q4018" s="60"/>
      <c r="R4018" s="334">
        <v>12450</v>
      </c>
      <c r="S4018" s="319" t="s">
        <v>359</v>
      </c>
      <c r="BE4018" s="60"/>
      <c r="BR4018" s="60"/>
      <c r="BX4018" s="151"/>
      <c r="CB4018" s="151"/>
      <c r="CM4018" s="151"/>
      <c r="CO4018" s="151"/>
      <c r="CT4018" s="151"/>
      <c r="CY4018" s="151"/>
    </row>
    <row r="4019" spans="1:103" x14ac:dyDescent="0.2">
      <c r="A4019" s="60"/>
      <c r="B4019" s="60"/>
      <c r="C4019" s="60"/>
      <c r="D4019" s="60"/>
      <c r="E4019" s="60"/>
      <c r="F4019" s="60"/>
      <c r="G4019" s="60"/>
      <c r="H4019" s="60"/>
      <c r="I4019" s="60"/>
      <c r="J4019" s="60"/>
      <c r="K4019" s="60"/>
      <c r="L4019" s="60"/>
      <c r="M4019" s="60"/>
      <c r="N4019" s="60"/>
      <c r="O4019" s="60"/>
      <c r="P4019" s="60"/>
      <c r="Q4019" s="60"/>
      <c r="R4019" s="334">
        <v>12451</v>
      </c>
      <c r="S4019" s="319" t="s">
        <v>359</v>
      </c>
      <c r="BE4019" s="60"/>
      <c r="BR4019" s="60"/>
      <c r="BX4019" s="151"/>
      <c r="CB4019" s="151"/>
      <c r="CM4019" s="151"/>
      <c r="CO4019" s="151"/>
      <c r="CT4019" s="151"/>
      <c r="CY4019" s="151"/>
    </row>
    <row r="4020" spans="1:103" x14ac:dyDescent="0.2">
      <c r="A4020" s="60"/>
      <c r="B4020" s="60"/>
      <c r="C4020" s="60"/>
      <c r="D4020" s="60"/>
      <c r="E4020" s="60"/>
      <c r="F4020" s="60"/>
      <c r="G4020" s="60"/>
      <c r="H4020" s="60"/>
      <c r="I4020" s="60"/>
      <c r="J4020" s="60"/>
      <c r="K4020" s="60"/>
      <c r="L4020" s="60"/>
      <c r="M4020" s="60"/>
      <c r="N4020" s="60"/>
      <c r="O4020" s="60"/>
      <c r="P4020" s="60"/>
      <c r="Q4020" s="60"/>
      <c r="R4020" s="334">
        <v>12452</v>
      </c>
      <c r="S4020" s="319" t="s">
        <v>359</v>
      </c>
      <c r="BE4020" s="60"/>
      <c r="BR4020" s="60"/>
      <c r="BX4020" s="151"/>
      <c r="CB4020" s="151"/>
      <c r="CM4020" s="151"/>
      <c r="CO4020" s="151"/>
      <c r="CT4020" s="151"/>
      <c r="CY4020" s="151"/>
    </row>
    <row r="4021" spans="1:103" x14ac:dyDescent="0.2">
      <c r="A4021" s="60"/>
      <c r="B4021" s="60"/>
      <c r="C4021" s="60"/>
      <c r="D4021" s="60"/>
      <c r="E4021" s="60"/>
      <c r="F4021" s="60"/>
      <c r="G4021" s="60"/>
      <c r="H4021" s="60"/>
      <c r="I4021" s="60"/>
      <c r="J4021" s="60"/>
      <c r="K4021" s="60"/>
      <c r="L4021" s="60"/>
      <c r="M4021" s="60"/>
      <c r="N4021" s="60"/>
      <c r="O4021" s="60"/>
      <c r="P4021" s="60"/>
      <c r="Q4021" s="60"/>
      <c r="R4021" s="334">
        <v>12453</v>
      </c>
      <c r="S4021" s="319" t="s">
        <v>359</v>
      </c>
      <c r="BE4021" s="60"/>
      <c r="BR4021" s="60"/>
      <c r="BX4021" s="151"/>
      <c r="CB4021" s="151"/>
      <c r="CM4021" s="151"/>
      <c r="CO4021" s="151"/>
      <c r="CT4021" s="151"/>
      <c r="CY4021" s="151"/>
    </row>
    <row r="4022" spans="1:103" x14ac:dyDescent="0.2">
      <c r="A4022" s="60"/>
      <c r="B4022" s="60"/>
      <c r="C4022" s="60"/>
      <c r="D4022" s="60"/>
      <c r="E4022" s="60"/>
      <c r="F4022" s="60"/>
      <c r="G4022" s="60"/>
      <c r="H4022" s="60"/>
      <c r="I4022" s="60"/>
      <c r="J4022" s="60"/>
      <c r="K4022" s="60"/>
      <c r="L4022" s="60"/>
      <c r="M4022" s="60"/>
      <c r="N4022" s="60"/>
      <c r="O4022" s="60"/>
      <c r="P4022" s="60"/>
      <c r="Q4022" s="60"/>
      <c r="R4022" s="334">
        <v>12454</v>
      </c>
      <c r="S4022" s="319" t="s">
        <v>359</v>
      </c>
      <c r="BE4022" s="60"/>
      <c r="BR4022" s="60"/>
      <c r="BX4022" s="151"/>
      <c r="CB4022" s="151"/>
      <c r="CM4022" s="151"/>
      <c r="CO4022" s="151"/>
      <c r="CT4022" s="151"/>
      <c r="CY4022" s="151"/>
    </row>
    <row r="4023" spans="1:103" x14ac:dyDescent="0.2">
      <c r="A4023" s="60"/>
      <c r="B4023" s="60"/>
      <c r="C4023" s="60"/>
      <c r="D4023" s="60"/>
      <c r="E4023" s="60"/>
      <c r="F4023" s="60"/>
      <c r="G4023" s="60"/>
      <c r="H4023" s="60"/>
      <c r="I4023" s="60"/>
      <c r="J4023" s="60"/>
      <c r="K4023" s="60"/>
      <c r="L4023" s="60"/>
      <c r="M4023" s="60"/>
      <c r="N4023" s="60"/>
      <c r="O4023" s="60"/>
      <c r="P4023" s="60"/>
      <c r="Q4023" s="60"/>
      <c r="R4023" s="334">
        <v>12455</v>
      </c>
      <c r="S4023" s="319" t="s">
        <v>359</v>
      </c>
      <c r="BE4023" s="60"/>
      <c r="BR4023" s="60"/>
      <c r="BX4023" s="151"/>
      <c r="CB4023" s="151"/>
      <c r="CM4023" s="151"/>
      <c r="CO4023" s="151"/>
      <c r="CT4023" s="151"/>
      <c r="CY4023" s="151"/>
    </row>
    <row r="4024" spans="1:103" x14ac:dyDescent="0.2">
      <c r="A4024" s="60"/>
      <c r="B4024" s="60"/>
      <c r="C4024" s="60"/>
      <c r="D4024" s="60"/>
      <c r="E4024" s="60"/>
      <c r="F4024" s="60"/>
      <c r="G4024" s="60"/>
      <c r="H4024" s="60"/>
      <c r="I4024" s="60"/>
      <c r="J4024" s="60"/>
      <c r="K4024" s="60"/>
      <c r="L4024" s="60"/>
      <c r="M4024" s="60"/>
      <c r="N4024" s="60"/>
      <c r="O4024" s="60"/>
      <c r="P4024" s="60"/>
      <c r="Q4024" s="60"/>
      <c r="R4024" s="334">
        <v>12456</v>
      </c>
      <c r="S4024" s="319" t="s">
        <v>359</v>
      </c>
      <c r="BE4024" s="60"/>
      <c r="BR4024" s="60"/>
      <c r="BX4024" s="151"/>
      <c r="CB4024" s="151"/>
      <c r="CM4024" s="151"/>
      <c r="CO4024" s="151"/>
      <c r="CT4024" s="151"/>
      <c r="CY4024" s="151"/>
    </row>
    <row r="4025" spans="1:103" x14ac:dyDescent="0.2">
      <c r="A4025" s="60"/>
      <c r="B4025" s="60"/>
      <c r="C4025" s="60"/>
      <c r="D4025" s="60"/>
      <c r="E4025" s="60"/>
      <c r="F4025" s="60"/>
      <c r="G4025" s="60"/>
      <c r="H4025" s="60"/>
      <c r="I4025" s="60"/>
      <c r="J4025" s="60"/>
      <c r="K4025" s="60"/>
      <c r="L4025" s="60"/>
      <c r="M4025" s="60"/>
      <c r="N4025" s="60"/>
      <c r="O4025" s="60"/>
      <c r="P4025" s="60"/>
      <c r="Q4025" s="60"/>
      <c r="R4025" s="334">
        <v>12457</v>
      </c>
      <c r="S4025" s="319" t="s">
        <v>359</v>
      </c>
      <c r="BE4025" s="60"/>
      <c r="BR4025" s="60"/>
      <c r="BX4025" s="151"/>
      <c r="CB4025" s="151"/>
      <c r="CM4025" s="151"/>
      <c r="CO4025" s="151"/>
      <c r="CT4025" s="151"/>
      <c r="CY4025" s="151"/>
    </row>
    <row r="4026" spans="1:103" x14ac:dyDescent="0.2">
      <c r="A4026" s="60"/>
      <c r="B4026" s="60"/>
      <c r="C4026" s="60"/>
      <c r="D4026" s="60"/>
      <c r="E4026" s="60"/>
      <c r="F4026" s="60"/>
      <c r="G4026" s="60"/>
      <c r="H4026" s="60"/>
      <c r="I4026" s="60"/>
      <c r="J4026" s="60"/>
      <c r="K4026" s="60"/>
      <c r="L4026" s="60"/>
      <c r="M4026" s="60"/>
      <c r="N4026" s="60"/>
      <c r="O4026" s="60"/>
      <c r="P4026" s="60"/>
      <c r="Q4026" s="60"/>
      <c r="R4026" s="334">
        <v>12458</v>
      </c>
      <c r="S4026" s="319" t="s">
        <v>359</v>
      </c>
      <c r="BE4026" s="60"/>
      <c r="BR4026" s="60"/>
      <c r="BX4026" s="151"/>
      <c r="CB4026" s="151"/>
      <c r="CM4026" s="151"/>
      <c r="CO4026" s="151"/>
      <c r="CT4026" s="151"/>
      <c r="CY4026" s="151"/>
    </row>
    <row r="4027" spans="1:103" x14ac:dyDescent="0.2">
      <c r="A4027" s="60"/>
      <c r="B4027" s="60"/>
      <c r="C4027" s="60"/>
      <c r="D4027" s="60"/>
      <c r="E4027" s="60"/>
      <c r="F4027" s="60"/>
      <c r="G4027" s="60"/>
      <c r="H4027" s="60"/>
      <c r="I4027" s="60"/>
      <c r="J4027" s="60"/>
      <c r="K4027" s="60"/>
      <c r="L4027" s="60"/>
      <c r="M4027" s="60"/>
      <c r="N4027" s="60"/>
      <c r="O4027" s="60"/>
      <c r="P4027" s="60"/>
      <c r="Q4027" s="60"/>
      <c r="R4027" s="334">
        <v>12459</v>
      </c>
      <c r="S4027" s="319" t="s">
        <v>359</v>
      </c>
      <c r="BE4027" s="60"/>
      <c r="BR4027" s="60"/>
      <c r="BX4027" s="151"/>
      <c r="CB4027" s="151"/>
      <c r="CM4027" s="151"/>
      <c r="CO4027" s="151"/>
      <c r="CT4027" s="151"/>
      <c r="CY4027" s="151"/>
    </row>
    <row r="4028" spans="1:103" x14ac:dyDescent="0.2">
      <c r="A4028" s="60"/>
      <c r="B4028" s="60"/>
      <c r="C4028" s="60"/>
      <c r="D4028" s="60"/>
      <c r="E4028" s="60"/>
      <c r="F4028" s="60"/>
      <c r="G4028" s="60"/>
      <c r="H4028" s="60"/>
      <c r="I4028" s="60"/>
      <c r="J4028" s="60"/>
      <c r="K4028" s="60"/>
      <c r="L4028" s="60"/>
      <c r="M4028" s="60"/>
      <c r="N4028" s="60"/>
      <c r="O4028" s="60"/>
      <c r="P4028" s="60"/>
      <c r="Q4028" s="60"/>
      <c r="R4028" s="334">
        <v>12460</v>
      </c>
      <c r="S4028" s="319" t="s">
        <v>359</v>
      </c>
      <c r="BE4028" s="60"/>
      <c r="BR4028" s="60"/>
      <c r="BX4028" s="151"/>
      <c r="CB4028" s="151"/>
      <c r="CM4028" s="151"/>
      <c r="CO4028" s="151"/>
      <c r="CT4028" s="151"/>
      <c r="CY4028" s="151"/>
    </row>
    <row r="4029" spans="1:103" x14ac:dyDescent="0.2">
      <c r="A4029" s="60"/>
      <c r="B4029" s="60"/>
      <c r="C4029" s="60"/>
      <c r="D4029" s="60"/>
      <c r="E4029" s="60"/>
      <c r="F4029" s="60"/>
      <c r="G4029" s="60"/>
      <c r="H4029" s="60"/>
      <c r="I4029" s="60"/>
      <c r="J4029" s="60"/>
      <c r="K4029" s="60"/>
      <c r="L4029" s="60"/>
      <c r="M4029" s="60"/>
      <c r="N4029" s="60"/>
      <c r="O4029" s="60"/>
      <c r="P4029" s="60"/>
      <c r="Q4029" s="60"/>
      <c r="R4029" s="334">
        <v>12461</v>
      </c>
      <c r="S4029" s="319" t="s">
        <v>359</v>
      </c>
      <c r="BE4029" s="60"/>
      <c r="BR4029" s="60"/>
      <c r="BX4029" s="151"/>
      <c r="CB4029" s="151"/>
      <c r="CM4029" s="151"/>
      <c r="CO4029" s="151"/>
      <c r="CT4029" s="151"/>
      <c r="CY4029" s="151"/>
    </row>
    <row r="4030" spans="1:103" x14ac:dyDescent="0.2">
      <c r="A4030" s="60"/>
      <c r="B4030" s="60"/>
      <c r="C4030" s="60"/>
      <c r="D4030" s="60"/>
      <c r="E4030" s="60"/>
      <c r="F4030" s="60"/>
      <c r="G4030" s="60"/>
      <c r="H4030" s="60"/>
      <c r="I4030" s="60"/>
      <c r="J4030" s="60"/>
      <c r="K4030" s="60"/>
      <c r="L4030" s="60"/>
      <c r="M4030" s="60"/>
      <c r="N4030" s="60"/>
      <c r="O4030" s="60"/>
      <c r="P4030" s="60"/>
      <c r="Q4030" s="60"/>
      <c r="R4030" s="334">
        <v>12463</v>
      </c>
      <c r="S4030" s="319" t="s">
        <v>359</v>
      </c>
      <c r="BE4030" s="60"/>
      <c r="BR4030" s="60"/>
      <c r="BX4030" s="151"/>
      <c r="CB4030" s="151"/>
      <c r="CM4030" s="151"/>
      <c r="CO4030" s="151"/>
      <c r="CT4030" s="151"/>
      <c r="CY4030" s="151"/>
    </row>
    <row r="4031" spans="1:103" x14ac:dyDescent="0.2">
      <c r="A4031" s="60"/>
      <c r="B4031" s="60"/>
      <c r="C4031" s="60"/>
      <c r="D4031" s="60"/>
      <c r="E4031" s="60"/>
      <c r="F4031" s="60"/>
      <c r="G4031" s="60"/>
      <c r="H4031" s="60"/>
      <c r="I4031" s="60"/>
      <c r="J4031" s="60"/>
      <c r="K4031" s="60"/>
      <c r="L4031" s="60"/>
      <c r="M4031" s="60"/>
      <c r="N4031" s="60"/>
      <c r="O4031" s="60"/>
      <c r="P4031" s="60"/>
      <c r="Q4031" s="60"/>
      <c r="R4031" s="334">
        <v>12464</v>
      </c>
      <c r="S4031" s="319" t="s">
        <v>359</v>
      </c>
      <c r="BE4031" s="60"/>
      <c r="BR4031" s="60"/>
      <c r="BX4031" s="151"/>
      <c r="CB4031" s="151"/>
      <c r="CM4031" s="151"/>
      <c r="CO4031" s="151"/>
      <c r="CT4031" s="151"/>
      <c r="CY4031" s="151"/>
    </row>
    <row r="4032" spans="1:103" x14ac:dyDescent="0.2">
      <c r="A4032" s="60"/>
      <c r="B4032" s="60"/>
      <c r="C4032" s="60"/>
      <c r="D4032" s="60"/>
      <c r="E4032" s="60"/>
      <c r="F4032" s="60"/>
      <c r="G4032" s="60"/>
      <c r="H4032" s="60"/>
      <c r="I4032" s="60"/>
      <c r="J4032" s="60"/>
      <c r="K4032" s="60"/>
      <c r="L4032" s="60"/>
      <c r="M4032" s="60"/>
      <c r="N4032" s="60"/>
      <c r="O4032" s="60"/>
      <c r="P4032" s="60"/>
      <c r="Q4032" s="60"/>
      <c r="R4032" s="334">
        <v>12465</v>
      </c>
      <c r="S4032" s="319" t="s">
        <v>359</v>
      </c>
      <c r="BE4032" s="60"/>
      <c r="BR4032" s="60"/>
      <c r="BX4032" s="151"/>
      <c r="CB4032" s="151"/>
      <c r="CM4032" s="151"/>
      <c r="CO4032" s="151"/>
      <c r="CT4032" s="151"/>
      <c r="CY4032" s="151"/>
    </row>
    <row r="4033" spans="1:103" x14ac:dyDescent="0.2">
      <c r="A4033" s="60"/>
      <c r="B4033" s="60"/>
      <c r="C4033" s="60"/>
      <c r="D4033" s="60"/>
      <c r="E4033" s="60"/>
      <c r="F4033" s="60"/>
      <c r="G4033" s="60"/>
      <c r="H4033" s="60"/>
      <c r="I4033" s="60"/>
      <c r="J4033" s="60"/>
      <c r="K4033" s="60"/>
      <c r="L4033" s="60"/>
      <c r="M4033" s="60"/>
      <c r="N4033" s="60"/>
      <c r="O4033" s="60"/>
      <c r="P4033" s="60"/>
      <c r="Q4033" s="60"/>
      <c r="R4033" s="334">
        <v>12466</v>
      </c>
      <c r="S4033" s="319" t="s">
        <v>359</v>
      </c>
      <c r="BE4033" s="60"/>
      <c r="BR4033" s="60"/>
      <c r="BX4033" s="151"/>
      <c r="CB4033" s="151"/>
      <c r="CM4033" s="151"/>
      <c r="CO4033" s="151"/>
      <c r="CT4033" s="151"/>
      <c r="CY4033" s="151"/>
    </row>
    <row r="4034" spans="1:103" x14ac:dyDescent="0.2">
      <c r="A4034" s="60"/>
      <c r="B4034" s="60"/>
      <c r="C4034" s="60"/>
      <c r="D4034" s="60"/>
      <c r="E4034" s="60"/>
      <c r="F4034" s="60"/>
      <c r="G4034" s="60"/>
      <c r="H4034" s="60"/>
      <c r="I4034" s="60"/>
      <c r="J4034" s="60"/>
      <c r="K4034" s="60"/>
      <c r="L4034" s="60"/>
      <c r="M4034" s="60"/>
      <c r="N4034" s="60"/>
      <c r="O4034" s="60"/>
      <c r="P4034" s="60"/>
      <c r="Q4034" s="60"/>
      <c r="R4034" s="334">
        <v>12468</v>
      </c>
      <c r="S4034" s="319" t="s">
        <v>359</v>
      </c>
      <c r="BE4034" s="60"/>
      <c r="BR4034" s="60"/>
      <c r="BX4034" s="151"/>
      <c r="CB4034" s="151"/>
      <c r="CM4034" s="151"/>
      <c r="CO4034" s="151"/>
      <c r="CT4034" s="151"/>
      <c r="CY4034" s="151"/>
    </row>
    <row r="4035" spans="1:103" x14ac:dyDescent="0.2">
      <c r="A4035" s="60"/>
      <c r="B4035" s="60"/>
      <c r="C4035" s="60"/>
      <c r="D4035" s="60"/>
      <c r="E4035" s="60"/>
      <c r="F4035" s="60"/>
      <c r="G4035" s="60"/>
      <c r="H4035" s="60"/>
      <c r="I4035" s="60"/>
      <c r="J4035" s="60"/>
      <c r="K4035" s="60"/>
      <c r="L4035" s="60"/>
      <c r="M4035" s="60"/>
      <c r="N4035" s="60"/>
      <c r="O4035" s="60"/>
      <c r="P4035" s="60"/>
      <c r="Q4035" s="60"/>
      <c r="R4035" s="334">
        <v>12469</v>
      </c>
      <c r="S4035" s="319" t="s">
        <v>359</v>
      </c>
      <c r="BE4035" s="60"/>
      <c r="BR4035" s="60"/>
      <c r="BX4035" s="151"/>
      <c r="CB4035" s="151"/>
      <c r="CM4035" s="151"/>
      <c r="CO4035" s="151"/>
      <c r="CT4035" s="151"/>
      <c r="CY4035" s="151"/>
    </row>
    <row r="4036" spans="1:103" x14ac:dyDescent="0.2">
      <c r="A4036" s="60"/>
      <c r="B4036" s="60"/>
      <c r="C4036" s="60"/>
      <c r="D4036" s="60"/>
      <c r="E4036" s="60"/>
      <c r="F4036" s="60"/>
      <c r="G4036" s="60"/>
      <c r="H4036" s="60"/>
      <c r="I4036" s="60"/>
      <c r="J4036" s="60"/>
      <c r="K4036" s="60"/>
      <c r="L4036" s="60"/>
      <c r="M4036" s="60"/>
      <c r="N4036" s="60"/>
      <c r="O4036" s="60"/>
      <c r="P4036" s="60"/>
      <c r="Q4036" s="60"/>
      <c r="R4036" s="334">
        <v>12470</v>
      </c>
      <c r="S4036" s="319" t="s">
        <v>359</v>
      </c>
      <c r="BE4036" s="60"/>
      <c r="BR4036" s="60"/>
      <c r="BX4036" s="151"/>
      <c r="CB4036" s="151"/>
      <c r="CM4036" s="151"/>
      <c r="CO4036" s="151"/>
      <c r="CT4036" s="151"/>
      <c r="CY4036" s="151"/>
    </row>
    <row r="4037" spans="1:103" x14ac:dyDescent="0.2">
      <c r="A4037" s="60"/>
      <c r="B4037" s="60"/>
      <c r="C4037" s="60"/>
      <c r="D4037" s="60"/>
      <c r="E4037" s="60"/>
      <c r="F4037" s="60"/>
      <c r="G4037" s="60"/>
      <c r="H4037" s="60"/>
      <c r="I4037" s="60"/>
      <c r="J4037" s="60"/>
      <c r="K4037" s="60"/>
      <c r="L4037" s="60"/>
      <c r="M4037" s="60"/>
      <c r="N4037" s="60"/>
      <c r="O4037" s="60"/>
      <c r="P4037" s="60"/>
      <c r="Q4037" s="60"/>
      <c r="R4037" s="334">
        <v>12471</v>
      </c>
      <c r="S4037" s="319" t="s">
        <v>359</v>
      </c>
      <c r="BE4037" s="60"/>
      <c r="BR4037" s="60"/>
      <c r="BX4037" s="151"/>
      <c r="CB4037" s="151"/>
      <c r="CM4037" s="151"/>
      <c r="CO4037" s="151"/>
      <c r="CT4037" s="151"/>
      <c r="CY4037" s="151"/>
    </row>
    <row r="4038" spans="1:103" x14ac:dyDescent="0.2">
      <c r="A4038" s="60"/>
      <c r="B4038" s="60"/>
      <c r="C4038" s="60"/>
      <c r="D4038" s="60"/>
      <c r="E4038" s="60"/>
      <c r="F4038" s="60"/>
      <c r="G4038" s="60"/>
      <c r="H4038" s="60"/>
      <c r="I4038" s="60"/>
      <c r="J4038" s="60"/>
      <c r="K4038" s="60"/>
      <c r="L4038" s="60"/>
      <c r="M4038" s="60"/>
      <c r="N4038" s="60"/>
      <c r="O4038" s="60"/>
      <c r="P4038" s="60"/>
      <c r="Q4038" s="60"/>
      <c r="R4038" s="334">
        <v>12472</v>
      </c>
      <c r="S4038" s="319" t="s">
        <v>359</v>
      </c>
      <c r="BE4038" s="60"/>
      <c r="BR4038" s="60"/>
      <c r="BX4038" s="151"/>
      <c r="CB4038" s="151"/>
      <c r="CM4038" s="151"/>
      <c r="CO4038" s="151"/>
      <c r="CT4038" s="151"/>
      <c r="CY4038" s="151"/>
    </row>
    <row r="4039" spans="1:103" x14ac:dyDescent="0.2">
      <c r="A4039" s="60"/>
      <c r="B4039" s="60"/>
      <c r="C4039" s="60"/>
      <c r="D4039" s="60"/>
      <c r="E4039" s="60"/>
      <c r="F4039" s="60"/>
      <c r="G4039" s="60"/>
      <c r="H4039" s="60"/>
      <c r="I4039" s="60"/>
      <c r="J4039" s="60"/>
      <c r="K4039" s="60"/>
      <c r="L4039" s="60"/>
      <c r="M4039" s="60"/>
      <c r="N4039" s="60"/>
      <c r="O4039" s="60"/>
      <c r="P4039" s="60"/>
      <c r="Q4039" s="60"/>
      <c r="R4039" s="334">
        <v>12473</v>
      </c>
      <c r="S4039" s="319" t="s">
        <v>359</v>
      </c>
      <c r="BE4039" s="60"/>
      <c r="BR4039" s="60"/>
      <c r="BX4039" s="151"/>
      <c r="CB4039" s="151"/>
      <c r="CM4039" s="151"/>
      <c r="CO4039" s="151"/>
      <c r="CT4039" s="151"/>
      <c r="CY4039" s="151"/>
    </row>
    <row r="4040" spans="1:103" x14ac:dyDescent="0.2">
      <c r="A4040" s="60"/>
      <c r="B4040" s="60"/>
      <c r="C4040" s="60"/>
      <c r="D4040" s="60"/>
      <c r="E4040" s="60"/>
      <c r="F4040" s="60"/>
      <c r="G4040" s="60"/>
      <c r="H4040" s="60"/>
      <c r="I4040" s="60"/>
      <c r="J4040" s="60"/>
      <c r="K4040" s="60"/>
      <c r="L4040" s="60"/>
      <c r="M4040" s="60"/>
      <c r="N4040" s="60"/>
      <c r="O4040" s="60"/>
      <c r="P4040" s="60"/>
      <c r="Q4040" s="60"/>
      <c r="R4040" s="334">
        <v>12474</v>
      </c>
      <c r="S4040" s="319" t="s">
        <v>359</v>
      </c>
      <c r="BE4040" s="60"/>
      <c r="BR4040" s="60"/>
      <c r="BX4040" s="151"/>
      <c r="CB4040" s="151"/>
      <c r="CM4040" s="151"/>
      <c r="CO4040" s="151"/>
      <c r="CT4040" s="151"/>
      <c r="CY4040" s="151"/>
    </row>
    <row r="4041" spans="1:103" x14ac:dyDescent="0.2">
      <c r="A4041" s="60"/>
      <c r="B4041" s="60"/>
      <c r="C4041" s="60"/>
      <c r="D4041" s="60"/>
      <c r="E4041" s="60"/>
      <c r="F4041" s="60"/>
      <c r="G4041" s="60"/>
      <c r="H4041" s="60"/>
      <c r="I4041" s="60"/>
      <c r="J4041" s="60"/>
      <c r="K4041" s="60"/>
      <c r="L4041" s="60"/>
      <c r="M4041" s="60"/>
      <c r="N4041" s="60"/>
      <c r="O4041" s="60"/>
      <c r="P4041" s="60"/>
      <c r="Q4041" s="60"/>
      <c r="R4041" s="334">
        <v>12475</v>
      </c>
      <c r="S4041" s="319" t="s">
        <v>359</v>
      </c>
      <c r="BE4041" s="60"/>
      <c r="BR4041" s="60"/>
      <c r="BX4041" s="151"/>
      <c r="CB4041" s="151"/>
      <c r="CM4041" s="151"/>
      <c r="CO4041" s="151"/>
      <c r="CT4041" s="151"/>
      <c r="CY4041" s="151"/>
    </row>
    <row r="4042" spans="1:103" x14ac:dyDescent="0.2">
      <c r="A4042" s="60"/>
      <c r="B4042" s="60"/>
      <c r="C4042" s="60"/>
      <c r="D4042" s="60"/>
      <c r="E4042" s="60"/>
      <c r="F4042" s="60"/>
      <c r="G4042" s="60"/>
      <c r="H4042" s="60"/>
      <c r="I4042" s="60"/>
      <c r="J4042" s="60"/>
      <c r="K4042" s="60"/>
      <c r="L4042" s="60"/>
      <c r="M4042" s="60"/>
      <c r="N4042" s="60"/>
      <c r="O4042" s="60"/>
      <c r="P4042" s="60"/>
      <c r="Q4042" s="60"/>
      <c r="R4042" s="334">
        <v>12477</v>
      </c>
      <c r="S4042" s="319" t="s">
        <v>359</v>
      </c>
      <c r="BE4042" s="60"/>
      <c r="BR4042" s="60"/>
      <c r="BX4042" s="151"/>
      <c r="CB4042" s="151"/>
      <c r="CM4042" s="151"/>
      <c r="CO4042" s="151"/>
      <c r="CT4042" s="151"/>
      <c r="CY4042" s="151"/>
    </row>
    <row r="4043" spans="1:103" x14ac:dyDescent="0.2">
      <c r="A4043" s="60"/>
      <c r="B4043" s="60"/>
      <c r="C4043" s="60"/>
      <c r="D4043" s="60"/>
      <c r="E4043" s="60"/>
      <c r="F4043" s="60"/>
      <c r="G4043" s="60"/>
      <c r="H4043" s="60"/>
      <c r="I4043" s="60"/>
      <c r="J4043" s="60"/>
      <c r="K4043" s="60"/>
      <c r="L4043" s="60"/>
      <c r="M4043" s="60"/>
      <c r="N4043" s="60"/>
      <c r="O4043" s="60"/>
      <c r="P4043" s="60"/>
      <c r="Q4043" s="60"/>
      <c r="R4043" s="334">
        <v>12480</v>
      </c>
      <c r="S4043" s="319" t="s">
        <v>359</v>
      </c>
      <c r="BE4043" s="60"/>
      <c r="BR4043" s="60"/>
      <c r="BX4043" s="151"/>
      <c r="CB4043" s="151"/>
      <c r="CM4043" s="151"/>
      <c r="CO4043" s="151"/>
      <c r="CT4043" s="151"/>
      <c r="CY4043" s="151"/>
    </row>
    <row r="4044" spans="1:103" x14ac:dyDescent="0.2">
      <c r="A4044" s="60"/>
      <c r="B4044" s="60"/>
      <c r="C4044" s="60"/>
      <c r="D4044" s="60"/>
      <c r="E4044" s="60"/>
      <c r="F4044" s="60"/>
      <c r="G4044" s="60"/>
      <c r="H4044" s="60"/>
      <c r="I4044" s="60"/>
      <c r="J4044" s="60"/>
      <c r="K4044" s="60"/>
      <c r="L4044" s="60"/>
      <c r="M4044" s="60"/>
      <c r="N4044" s="60"/>
      <c r="O4044" s="60"/>
      <c r="P4044" s="60"/>
      <c r="Q4044" s="60"/>
      <c r="R4044" s="334">
        <v>12481</v>
      </c>
      <c r="S4044" s="319" t="s">
        <v>359</v>
      </c>
      <c r="BE4044" s="60"/>
      <c r="BR4044" s="60"/>
      <c r="BX4044" s="151"/>
      <c r="CB4044" s="151"/>
      <c r="CM4044" s="151"/>
      <c r="CO4044" s="151"/>
      <c r="CT4044" s="151"/>
      <c r="CY4044" s="151"/>
    </row>
    <row r="4045" spans="1:103" x14ac:dyDescent="0.2">
      <c r="A4045" s="60"/>
      <c r="B4045" s="60"/>
      <c r="C4045" s="60"/>
      <c r="D4045" s="60"/>
      <c r="E4045" s="60"/>
      <c r="F4045" s="60"/>
      <c r="G4045" s="60"/>
      <c r="H4045" s="60"/>
      <c r="I4045" s="60"/>
      <c r="J4045" s="60"/>
      <c r="K4045" s="60"/>
      <c r="L4045" s="60"/>
      <c r="M4045" s="60"/>
      <c r="N4045" s="60"/>
      <c r="O4045" s="60"/>
      <c r="P4045" s="60"/>
      <c r="Q4045" s="60"/>
      <c r="R4045" s="334">
        <v>12482</v>
      </c>
      <c r="S4045" s="319" t="s">
        <v>359</v>
      </c>
      <c r="BE4045" s="60"/>
      <c r="BR4045" s="60"/>
      <c r="BX4045" s="151"/>
      <c r="CB4045" s="151"/>
      <c r="CM4045" s="151"/>
      <c r="CO4045" s="151"/>
      <c r="CT4045" s="151"/>
      <c r="CY4045" s="151"/>
    </row>
    <row r="4046" spans="1:103" x14ac:dyDescent="0.2">
      <c r="A4046" s="60"/>
      <c r="B4046" s="60"/>
      <c r="C4046" s="60"/>
      <c r="D4046" s="60"/>
      <c r="E4046" s="60"/>
      <c r="F4046" s="60"/>
      <c r="G4046" s="60"/>
      <c r="H4046" s="60"/>
      <c r="I4046" s="60"/>
      <c r="J4046" s="60"/>
      <c r="K4046" s="60"/>
      <c r="L4046" s="60"/>
      <c r="M4046" s="60"/>
      <c r="N4046" s="60"/>
      <c r="O4046" s="60"/>
      <c r="P4046" s="60"/>
      <c r="Q4046" s="60"/>
      <c r="R4046" s="334">
        <v>12483</v>
      </c>
      <c r="S4046" s="319" t="s">
        <v>359</v>
      </c>
      <c r="BE4046" s="60"/>
      <c r="BR4046" s="60"/>
      <c r="BX4046" s="151"/>
      <c r="CB4046" s="151"/>
      <c r="CM4046" s="151"/>
      <c r="CO4046" s="151"/>
      <c r="CT4046" s="151"/>
      <c r="CY4046" s="151"/>
    </row>
    <row r="4047" spans="1:103" x14ac:dyDescent="0.2">
      <c r="A4047" s="60"/>
      <c r="B4047" s="60"/>
      <c r="C4047" s="60"/>
      <c r="D4047" s="60"/>
      <c r="E4047" s="60"/>
      <c r="F4047" s="60"/>
      <c r="G4047" s="60"/>
      <c r="H4047" s="60"/>
      <c r="I4047" s="60"/>
      <c r="J4047" s="60"/>
      <c r="K4047" s="60"/>
      <c r="L4047" s="60"/>
      <c r="M4047" s="60"/>
      <c r="N4047" s="60"/>
      <c r="O4047" s="60"/>
      <c r="P4047" s="60"/>
      <c r="Q4047" s="60"/>
      <c r="R4047" s="334">
        <v>12484</v>
      </c>
      <c r="S4047" s="319" t="s">
        <v>359</v>
      </c>
      <c r="BE4047" s="60"/>
      <c r="BR4047" s="60"/>
      <c r="BX4047" s="151"/>
      <c r="CB4047" s="151"/>
      <c r="CM4047" s="151"/>
      <c r="CO4047" s="151"/>
      <c r="CT4047" s="151"/>
      <c r="CY4047" s="151"/>
    </row>
    <row r="4048" spans="1:103" x14ac:dyDescent="0.2">
      <c r="A4048" s="60"/>
      <c r="B4048" s="60"/>
      <c r="C4048" s="60"/>
      <c r="D4048" s="60"/>
      <c r="E4048" s="60"/>
      <c r="F4048" s="60"/>
      <c r="G4048" s="60"/>
      <c r="H4048" s="60"/>
      <c r="I4048" s="60"/>
      <c r="J4048" s="60"/>
      <c r="K4048" s="60"/>
      <c r="L4048" s="60"/>
      <c r="M4048" s="60"/>
      <c r="N4048" s="60"/>
      <c r="O4048" s="60"/>
      <c r="P4048" s="60"/>
      <c r="Q4048" s="60"/>
      <c r="R4048" s="334">
        <v>12485</v>
      </c>
      <c r="S4048" s="319" t="s">
        <v>359</v>
      </c>
      <c r="BE4048" s="60"/>
      <c r="BR4048" s="60"/>
      <c r="BX4048" s="151"/>
      <c r="CB4048" s="151"/>
      <c r="CM4048" s="151"/>
      <c r="CO4048" s="151"/>
      <c r="CT4048" s="151"/>
      <c r="CY4048" s="151"/>
    </row>
    <row r="4049" spans="1:103" x14ac:dyDescent="0.2">
      <c r="A4049" s="60"/>
      <c r="B4049" s="60"/>
      <c r="C4049" s="60"/>
      <c r="D4049" s="60"/>
      <c r="E4049" s="60"/>
      <c r="F4049" s="60"/>
      <c r="G4049" s="60"/>
      <c r="H4049" s="60"/>
      <c r="I4049" s="60"/>
      <c r="J4049" s="60"/>
      <c r="K4049" s="60"/>
      <c r="L4049" s="60"/>
      <c r="M4049" s="60"/>
      <c r="N4049" s="60"/>
      <c r="O4049" s="60"/>
      <c r="P4049" s="60"/>
      <c r="Q4049" s="60"/>
      <c r="R4049" s="334">
        <v>12486</v>
      </c>
      <c r="S4049" s="319" t="s">
        <v>359</v>
      </c>
      <c r="BE4049" s="60"/>
      <c r="BR4049" s="60"/>
      <c r="BX4049" s="151"/>
      <c r="CB4049" s="151"/>
      <c r="CM4049" s="151"/>
      <c r="CO4049" s="151"/>
      <c r="CT4049" s="151"/>
      <c r="CY4049" s="151"/>
    </row>
    <row r="4050" spans="1:103" x14ac:dyDescent="0.2">
      <c r="A4050" s="60"/>
      <c r="B4050" s="60"/>
      <c r="C4050" s="60"/>
      <c r="D4050" s="60"/>
      <c r="E4050" s="60"/>
      <c r="F4050" s="60"/>
      <c r="G4050" s="60"/>
      <c r="H4050" s="60"/>
      <c r="I4050" s="60"/>
      <c r="J4050" s="60"/>
      <c r="K4050" s="60"/>
      <c r="L4050" s="60"/>
      <c r="M4050" s="60"/>
      <c r="N4050" s="60"/>
      <c r="O4050" s="60"/>
      <c r="P4050" s="60"/>
      <c r="Q4050" s="60"/>
      <c r="R4050" s="334">
        <v>12487</v>
      </c>
      <c r="S4050" s="319" t="s">
        <v>359</v>
      </c>
      <c r="BE4050" s="60"/>
      <c r="BR4050" s="60"/>
      <c r="BX4050" s="151"/>
      <c r="CB4050" s="151"/>
      <c r="CM4050" s="151"/>
      <c r="CO4050" s="151"/>
      <c r="CT4050" s="151"/>
      <c r="CY4050" s="151"/>
    </row>
    <row r="4051" spans="1:103" x14ac:dyDescent="0.2">
      <c r="A4051" s="60"/>
      <c r="B4051" s="60"/>
      <c r="C4051" s="60"/>
      <c r="D4051" s="60"/>
      <c r="E4051" s="60"/>
      <c r="F4051" s="60"/>
      <c r="G4051" s="60"/>
      <c r="H4051" s="60"/>
      <c r="I4051" s="60"/>
      <c r="J4051" s="60"/>
      <c r="K4051" s="60"/>
      <c r="L4051" s="60"/>
      <c r="M4051" s="60"/>
      <c r="N4051" s="60"/>
      <c r="O4051" s="60"/>
      <c r="P4051" s="60"/>
      <c r="Q4051" s="60"/>
      <c r="R4051" s="334">
        <v>12489</v>
      </c>
      <c r="S4051" s="319" t="s">
        <v>359</v>
      </c>
      <c r="BE4051" s="60"/>
      <c r="BR4051" s="60"/>
      <c r="BX4051" s="151"/>
      <c r="CB4051" s="151"/>
      <c r="CM4051" s="151"/>
      <c r="CO4051" s="151"/>
      <c r="CT4051" s="151"/>
      <c r="CY4051" s="151"/>
    </row>
    <row r="4052" spans="1:103" x14ac:dyDescent="0.2">
      <c r="A4052" s="60"/>
      <c r="B4052" s="60"/>
      <c r="C4052" s="60"/>
      <c r="D4052" s="60"/>
      <c r="E4052" s="60"/>
      <c r="F4052" s="60"/>
      <c r="G4052" s="60"/>
      <c r="H4052" s="60"/>
      <c r="I4052" s="60"/>
      <c r="J4052" s="60"/>
      <c r="K4052" s="60"/>
      <c r="L4052" s="60"/>
      <c r="M4052" s="60"/>
      <c r="N4052" s="60"/>
      <c r="O4052" s="60"/>
      <c r="P4052" s="60"/>
      <c r="Q4052" s="60"/>
      <c r="R4052" s="334">
        <v>12490</v>
      </c>
      <c r="S4052" s="319" t="s">
        <v>359</v>
      </c>
      <c r="BE4052" s="60"/>
      <c r="BR4052" s="60"/>
      <c r="BX4052" s="151"/>
      <c r="CB4052" s="151"/>
      <c r="CM4052" s="151"/>
      <c r="CO4052" s="151"/>
      <c r="CT4052" s="151"/>
      <c r="CY4052" s="151"/>
    </row>
    <row r="4053" spans="1:103" x14ac:dyDescent="0.2">
      <c r="A4053" s="60"/>
      <c r="B4053" s="60"/>
      <c r="C4053" s="60"/>
      <c r="D4053" s="60"/>
      <c r="E4053" s="60"/>
      <c r="F4053" s="60"/>
      <c r="G4053" s="60"/>
      <c r="H4053" s="60"/>
      <c r="I4053" s="60"/>
      <c r="J4053" s="60"/>
      <c r="K4053" s="60"/>
      <c r="L4053" s="60"/>
      <c r="M4053" s="60"/>
      <c r="N4053" s="60"/>
      <c r="O4053" s="60"/>
      <c r="P4053" s="60"/>
      <c r="Q4053" s="60"/>
      <c r="R4053" s="334">
        <v>12491</v>
      </c>
      <c r="S4053" s="319" t="s">
        <v>359</v>
      </c>
      <c r="BE4053" s="60"/>
      <c r="BR4053" s="60"/>
      <c r="BX4053" s="151"/>
      <c r="CB4053" s="151"/>
      <c r="CM4053" s="151"/>
      <c r="CO4053" s="151"/>
      <c r="CT4053" s="151"/>
      <c r="CY4053" s="151"/>
    </row>
    <row r="4054" spans="1:103" x14ac:dyDescent="0.2">
      <c r="A4054" s="60"/>
      <c r="B4054" s="60"/>
      <c r="C4054" s="60"/>
      <c r="D4054" s="60"/>
      <c r="E4054" s="60"/>
      <c r="F4054" s="60"/>
      <c r="G4054" s="60"/>
      <c r="H4054" s="60"/>
      <c r="I4054" s="60"/>
      <c r="J4054" s="60"/>
      <c r="K4054" s="60"/>
      <c r="L4054" s="60"/>
      <c r="M4054" s="60"/>
      <c r="N4054" s="60"/>
      <c r="O4054" s="60"/>
      <c r="P4054" s="60"/>
      <c r="Q4054" s="60"/>
      <c r="R4054" s="334">
        <v>12492</v>
      </c>
      <c r="S4054" s="319" t="s">
        <v>359</v>
      </c>
      <c r="BE4054" s="60"/>
      <c r="BR4054" s="60"/>
      <c r="BX4054" s="151"/>
      <c r="CB4054" s="151"/>
      <c r="CM4054" s="151"/>
      <c r="CO4054" s="151"/>
      <c r="CT4054" s="151"/>
      <c r="CY4054" s="151"/>
    </row>
    <row r="4055" spans="1:103" x14ac:dyDescent="0.2">
      <c r="A4055" s="60"/>
      <c r="B4055" s="60"/>
      <c r="C4055" s="60"/>
      <c r="D4055" s="60"/>
      <c r="E4055" s="60"/>
      <c r="F4055" s="60"/>
      <c r="G4055" s="60"/>
      <c r="H4055" s="60"/>
      <c r="I4055" s="60"/>
      <c r="J4055" s="60"/>
      <c r="K4055" s="60"/>
      <c r="L4055" s="60"/>
      <c r="M4055" s="60"/>
      <c r="N4055" s="60"/>
      <c r="O4055" s="60"/>
      <c r="P4055" s="60"/>
      <c r="Q4055" s="60"/>
      <c r="R4055" s="334">
        <v>12493</v>
      </c>
      <c r="S4055" s="319" t="s">
        <v>359</v>
      </c>
      <c r="BE4055" s="60"/>
      <c r="BR4055" s="60"/>
      <c r="BX4055" s="151"/>
      <c r="CB4055" s="151"/>
      <c r="CM4055" s="151"/>
      <c r="CO4055" s="151"/>
      <c r="CT4055" s="151"/>
      <c r="CY4055" s="151"/>
    </row>
    <row r="4056" spans="1:103" x14ac:dyDescent="0.2">
      <c r="A4056" s="60"/>
      <c r="B4056" s="60"/>
      <c r="C4056" s="60"/>
      <c r="D4056" s="60"/>
      <c r="E4056" s="60"/>
      <c r="F4056" s="60"/>
      <c r="G4056" s="60"/>
      <c r="H4056" s="60"/>
      <c r="I4056" s="60"/>
      <c r="J4056" s="60"/>
      <c r="K4056" s="60"/>
      <c r="L4056" s="60"/>
      <c r="M4056" s="60"/>
      <c r="N4056" s="60"/>
      <c r="O4056" s="60"/>
      <c r="P4056" s="60"/>
      <c r="Q4056" s="60"/>
      <c r="R4056" s="334">
        <v>12494</v>
      </c>
      <c r="S4056" s="319" t="s">
        <v>359</v>
      </c>
      <c r="BE4056" s="60"/>
      <c r="BR4056" s="60"/>
      <c r="BX4056" s="151"/>
      <c r="CB4056" s="151"/>
      <c r="CM4056" s="151"/>
      <c r="CO4056" s="151"/>
      <c r="CT4056" s="151"/>
      <c r="CY4056" s="151"/>
    </row>
    <row r="4057" spans="1:103" x14ac:dyDescent="0.2">
      <c r="A4057" s="60"/>
      <c r="B4057" s="60"/>
      <c r="C4057" s="60"/>
      <c r="D4057" s="60"/>
      <c r="E4057" s="60"/>
      <c r="F4057" s="60"/>
      <c r="G4057" s="60"/>
      <c r="H4057" s="60"/>
      <c r="I4057" s="60"/>
      <c r="J4057" s="60"/>
      <c r="K4057" s="60"/>
      <c r="L4057" s="60"/>
      <c r="M4057" s="60"/>
      <c r="N4057" s="60"/>
      <c r="O4057" s="60"/>
      <c r="P4057" s="60"/>
      <c r="Q4057" s="60"/>
      <c r="R4057" s="334">
        <v>12495</v>
      </c>
      <c r="S4057" s="319" t="s">
        <v>359</v>
      </c>
      <c r="BE4057" s="60"/>
      <c r="BR4057" s="60"/>
      <c r="BX4057" s="151"/>
      <c r="CB4057" s="151"/>
      <c r="CM4057" s="151"/>
      <c r="CO4057" s="151"/>
      <c r="CT4057" s="151"/>
      <c r="CY4057" s="151"/>
    </row>
    <row r="4058" spans="1:103" x14ac:dyDescent="0.2">
      <c r="A4058" s="60"/>
      <c r="B4058" s="60"/>
      <c r="C4058" s="60"/>
      <c r="D4058" s="60"/>
      <c r="E4058" s="60"/>
      <c r="F4058" s="60"/>
      <c r="G4058" s="60"/>
      <c r="H4058" s="60"/>
      <c r="I4058" s="60"/>
      <c r="J4058" s="60"/>
      <c r="K4058" s="60"/>
      <c r="L4058" s="60"/>
      <c r="M4058" s="60"/>
      <c r="N4058" s="60"/>
      <c r="O4058" s="60"/>
      <c r="P4058" s="60"/>
      <c r="Q4058" s="60"/>
      <c r="R4058" s="334">
        <v>12496</v>
      </c>
      <c r="S4058" s="319" t="s">
        <v>359</v>
      </c>
      <c r="BE4058" s="60"/>
      <c r="BR4058" s="60"/>
      <c r="BX4058" s="151"/>
      <c r="CB4058" s="151"/>
      <c r="CM4058" s="151"/>
      <c r="CO4058" s="151"/>
      <c r="CT4058" s="151"/>
      <c r="CY4058" s="151"/>
    </row>
    <row r="4059" spans="1:103" x14ac:dyDescent="0.2">
      <c r="A4059" s="60"/>
      <c r="B4059" s="60"/>
      <c r="C4059" s="60"/>
      <c r="D4059" s="60"/>
      <c r="E4059" s="60"/>
      <c r="F4059" s="60"/>
      <c r="G4059" s="60"/>
      <c r="H4059" s="60"/>
      <c r="I4059" s="60"/>
      <c r="J4059" s="60"/>
      <c r="K4059" s="60"/>
      <c r="L4059" s="60"/>
      <c r="M4059" s="60"/>
      <c r="N4059" s="60"/>
      <c r="O4059" s="60"/>
      <c r="P4059" s="60"/>
      <c r="Q4059" s="60"/>
      <c r="R4059" s="334">
        <v>12498</v>
      </c>
      <c r="S4059" s="319" t="s">
        <v>359</v>
      </c>
      <c r="BE4059" s="60"/>
      <c r="BR4059" s="60"/>
      <c r="BX4059" s="151"/>
      <c r="CB4059" s="151"/>
      <c r="CM4059" s="151"/>
      <c r="CO4059" s="151"/>
      <c r="CT4059" s="151"/>
      <c r="CY4059" s="151"/>
    </row>
    <row r="4060" spans="1:103" x14ac:dyDescent="0.2">
      <c r="A4060" s="60"/>
      <c r="B4060" s="60"/>
      <c r="C4060" s="60"/>
      <c r="D4060" s="60"/>
      <c r="E4060" s="60"/>
      <c r="F4060" s="60"/>
      <c r="G4060" s="60"/>
      <c r="H4060" s="60"/>
      <c r="I4060" s="60"/>
      <c r="J4060" s="60"/>
      <c r="K4060" s="60"/>
      <c r="L4060" s="60"/>
      <c r="M4060" s="60"/>
      <c r="N4060" s="60"/>
      <c r="O4060" s="60"/>
      <c r="P4060" s="60"/>
      <c r="Q4060" s="60"/>
      <c r="R4060" s="334">
        <v>12501</v>
      </c>
      <c r="S4060" s="319" t="s">
        <v>359</v>
      </c>
      <c r="BE4060" s="60"/>
      <c r="BR4060" s="60"/>
      <c r="BX4060" s="151"/>
      <c r="CB4060" s="151"/>
      <c r="CM4060" s="151"/>
      <c r="CO4060" s="151"/>
      <c r="CT4060" s="151"/>
      <c r="CY4060" s="151"/>
    </row>
    <row r="4061" spans="1:103" x14ac:dyDescent="0.2">
      <c r="A4061" s="60"/>
      <c r="B4061" s="60"/>
      <c r="C4061" s="60"/>
      <c r="D4061" s="60"/>
      <c r="E4061" s="60"/>
      <c r="F4061" s="60"/>
      <c r="G4061" s="60"/>
      <c r="H4061" s="60"/>
      <c r="I4061" s="60"/>
      <c r="J4061" s="60"/>
      <c r="K4061" s="60"/>
      <c r="L4061" s="60"/>
      <c r="M4061" s="60"/>
      <c r="N4061" s="60"/>
      <c r="O4061" s="60"/>
      <c r="P4061" s="60"/>
      <c r="Q4061" s="60"/>
      <c r="R4061" s="334">
        <v>12502</v>
      </c>
      <c r="S4061" s="319" t="s">
        <v>359</v>
      </c>
      <c r="BE4061" s="60"/>
      <c r="BR4061" s="60"/>
      <c r="BX4061" s="151"/>
      <c r="CB4061" s="151"/>
      <c r="CM4061" s="151"/>
      <c r="CO4061" s="151"/>
      <c r="CT4061" s="151"/>
      <c r="CY4061" s="151"/>
    </row>
    <row r="4062" spans="1:103" x14ac:dyDescent="0.2">
      <c r="A4062" s="60"/>
      <c r="B4062" s="60"/>
      <c r="C4062" s="60"/>
      <c r="D4062" s="60"/>
      <c r="E4062" s="60"/>
      <c r="F4062" s="60"/>
      <c r="G4062" s="60"/>
      <c r="H4062" s="60"/>
      <c r="I4062" s="60"/>
      <c r="J4062" s="60"/>
      <c r="K4062" s="60"/>
      <c r="L4062" s="60"/>
      <c r="M4062" s="60"/>
      <c r="N4062" s="60"/>
      <c r="O4062" s="60"/>
      <c r="P4062" s="60"/>
      <c r="Q4062" s="60"/>
      <c r="R4062" s="334">
        <v>12503</v>
      </c>
      <c r="S4062" s="319" t="s">
        <v>359</v>
      </c>
      <c r="BE4062" s="60"/>
      <c r="BR4062" s="60"/>
      <c r="BX4062" s="151"/>
      <c r="CB4062" s="151"/>
      <c r="CM4062" s="151"/>
      <c r="CO4062" s="151"/>
      <c r="CT4062" s="151"/>
      <c r="CY4062" s="151"/>
    </row>
    <row r="4063" spans="1:103" x14ac:dyDescent="0.2">
      <c r="A4063" s="60"/>
      <c r="B4063" s="60"/>
      <c r="C4063" s="60"/>
      <c r="D4063" s="60"/>
      <c r="E4063" s="60"/>
      <c r="F4063" s="60"/>
      <c r="G4063" s="60"/>
      <c r="H4063" s="60"/>
      <c r="I4063" s="60"/>
      <c r="J4063" s="60"/>
      <c r="K4063" s="60"/>
      <c r="L4063" s="60"/>
      <c r="M4063" s="60"/>
      <c r="N4063" s="60"/>
      <c r="O4063" s="60"/>
      <c r="P4063" s="60"/>
      <c r="Q4063" s="60"/>
      <c r="R4063" s="334">
        <v>12504</v>
      </c>
      <c r="S4063" s="319" t="s">
        <v>359</v>
      </c>
      <c r="BE4063" s="60"/>
      <c r="BR4063" s="60"/>
      <c r="BX4063" s="151"/>
      <c r="CB4063" s="151"/>
      <c r="CM4063" s="151"/>
      <c r="CO4063" s="151"/>
      <c r="CT4063" s="151"/>
      <c r="CY4063" s="151"/>
    </row>
    <row r="4064" spans="1:103" x14ac:dyDescent="0.2">
      <c r="A4064" s="60"/>
      <c r="B4064" s="60"/>
      <c r="C4064" s="60"/>
      <c r="D4064" s="60"/>
      <c r="E4064" s="60"/>
      <c r="F4064" s="60"/>
      <c r="G4064" s="60"/>
      <c r="H4064" s="60"/>
      <c r="I4064" s="60"/>
      <c r="J4064" s="60"/>
      <c r="K4064" s="60"/>
      <c r="L4064" s="60"/>
      <c r="M4064" s="60"/>
      <c r="N4064" s="60"/>
      <c r="O4064" s="60"/>
      <c r="P4064" s="60"/>
      <c r="Q4064" s="60"/>
      <c r="R4064" s="334">
        <v>12506</v>
      </c>
      <c r="S4064" s="319" t="s">
        <v>359</v>
      </c>
      <c r="BE4064" s="60"/>
      <c r="BR4064" s="60"/>
      <c r="BX4064" s="151"/>
      <c r="CB4064" s="151"/>
      <c r="CM4064" s="151"/>
      <c r="CO4064" s="151"/>
      <c r="CT4064" s="151"/>
      <c r="CY4064" s="151"/>
    </row>
    <row r="4065" spans="1:103" x14ac:dyDescent="0.2">
      <c r="A4065" s="60"/>
      <c r="B4065" s="60"/>
      <c r="C4065" s="60"/>
      <c r="D4065" s="60"/>
      <c r="E4065" s="60"/>
      <c r="F4065" s="60"/>
      <c r="G4065" s="60"/>
      <c r="H4065" s="60"/>
      <c r="I4065" s="60"/>
      <c r="J4065" s="60"/>
      <c r="K4065" s="60"/>
      <c r="L4065" s="60"/>
      <c r="M4065" s="60"/>
      <c r="N4065" s="60"/>
      <c r="O4065" s="60"/>
      <c r="P4065" s="60"/>
      <c r="Q4065" s="60"/>
      <c r="R4065" s="334">
        <v>12507</v>
      </c>
      <c r="S4065" s="319" t="s">
        <v>359</v>
      </c>
      <c r="BE4065" s="60"/>
      <c r="BR4065" s="60"/>
      <c r="BX4065" s="151"/>
      <c r="CB4065" s="151"/>
      <c r="CM4065" s="151"/>
      <c r="CO4065" s="151"/>
      <c r="CT4065" s="151"/>
      <c r="CY4065" s="151"/>
    </row>
    <row r="4066" spans="1:103" x14ac:dyDescent="0.2">
      <c r="A4066" s="60"/>
      <c r="B4066" s="60"/>
      <c r="C4066" s="60"/>
      <c r="D4066" s="60"/>
      <c r="E4066" s="60"/>
      <c r="F4066" s="60"/>
      <c r="G4066" s="60"/>
      <c r="H4066" s="60"/>
      <c r="I4066" s="60"/>
      <c r="J4066" s="60"/>
      <c r="K4066" s="60"/>
      <c r="L4066" s="60"/>
      <c r="M4066" s="60"/>
      <c r="N4066" s="60"/>
      <c r="O4066" s="60"/>
      <c r="P4066" s="60"/>
      <c r="Q4066" s="60"/>
      <c r="R4066" s="334">
        <v>12508</v>
      </c>
      <c r="S4066" s="319" t="s">
        <v>359</v>
      </c>
      <c r="BE4066" s="60"/>
      <c r="BR4066" s="60"/>
      <c r="BX4066" s="151"/>
      <c r="CB4066" s="151"/>
      <c r="CM4066" s="151"/>
      <c r="CO4066" s="151"/>
      <c r="CT4066" s="151"/>
      <c r="CY4066" s="151"/>
    </row>
    <row r="4067" spans="1:103" x14ac:dyDescent="0.2">
      <c r="A4067" s="60"/>
      <c r="B4067" s="60"/>
      <c r="C4067" s="60"/>
      <c r="D4067" s="60"/>
      <c r="E4067" s="60"/>
      <c r="F4067" s="60"/>
      <c r="G4067" s="60"/>
      <c r="H4067" s="60"/>
      <c r="I4067" s="60"/>
      <c r="J4067" s="60"/>
      <c r="K4067" s="60"/>
      <c r="L4067" s="60"/>
      <c r="M4067" s="60"/>
      <c r="N4067" s="60"/>
      <c r="O4067" s="60"/>
      <c r="P4067" s="60"/>
      <c r="Q4067" s="60"/>
      <c r="R4067" s="334">
        <v>12510</v>
      </c>
      <c r="S4067" s="319" t="s">
        <v>359</v>
      </c>
      <c r="BE4067" s="60"/>
      <c r="BR4067" s="60"/>
      <c r="BX4067" s="151"/>
      <c r="CB4067" s="151"/>
      <c r="CM4067" s="151"/>
      <c r="CO4067" s="151"/>
      <c r="CT4067" s="151"/>
      <c r="CY4067" s="151"/>
    </row>
    <row r="4068" spans="1:103" x14ac:dyDescent="0.2">
      <c r="A4068" s="60"/>
      <c r="B4068" s="60"/>
      <c r="C4068" s="60"/>
      <c r="D4068" s="60"/>
      <c r="E4068" s="60"/>
      <c r="F4068" s="60"/>
      <c r="G4068" s="60"/>
      <c r="H4068" s="60"/>
      <c r="I4068" s="60"/>
      <c r="J4068" s="60"/>
      <c r="K4068" s="60"/>
      <c r="L4068" s="60"/>
      <c r="M4068" s="60"/>
      <c r="N4068" s="60"/>
      <c r="O4068" s="60"/>
      <c r="P4068" s="60"/>
      <c r="Q4068" s="60"/>
      <c r="R4068" s="334">
        <v>12511</v>
      </c>
      <c r="S4068" s="319" t="s">
        <v>359</v>
      </c>
      <c r="BE4068" s="60"/>
      <c r="BR4068" s="60"/>
      <c r="BX4068" s="151"/>
      <c r="CB4068" s="151"/>
      <c r="CM4068" s="151"/>
      <c r="CO4068" s="151"/>
      <c r="CT4068" s="151"/>
      <c r="CY4068" s="151"/>
    </row>
    <row r="4069" spans="1:103" x14ac:dyDescent="0.2">
      <c r="A4069" s="60"/>
      <c r="B4069" s="60"/>
      <c r="C4069" s="60"/>
      <c r="D4069" s="60"/>
      <c r="E4069" s="60"/>
      <c r="F4069" s="60"/>
      <c r="G4069" s="60"/>
      <c r="H4069" s="60"/>
      <c r="I4069" s="60"/>
      <c r="J4069" s="60"/>
      <c r="K4069" s="60"/>
      <c r="L4069" s="60"/>
      <c r="M4069" s="60"/>
      <c r="N4069" s="60"/>
      <c r="O4069" s="60"/>
      <c r="P4069" s="60"/>
      <c r="Q4069" s="60"/>
      <c r="R4069" s="334">
        <v>12512</v>
      </c>
      <c r="S4069" s="319" t="s">
        <v>359</v>
      </c>
      <c r="BE4069" s="60"/>
      <c r="BR4069" s="60"/>
      <c r="BX4069" s="151"/>
      <c r="CB4069" s="151"/>
      <c r="CM4069" s="151"/>
      <c r="CO4069" s="151"/>
      <c r="CT4069" s="151"/>
      <c r="CY4069" s="151"/>
    </row>
    <row r="4070" spans="1:103" x14ac:dyDescent="0.2">
      <c r="A4070" s="60"/>
      <c r="B4070" s="60"/>
      <c r="C4070" s="60"/>
      <c r="D4070" s="60"/>
      <c r="E4070" s="60"/>
      <c r="F4070" s="60"/>
      <c r="G4070" s="60"/>
      <c r="H4070" s="60"/>
      <c r="I4070" s="60"/>
      <c r="J4070" s="60"/>
      <c r="K4070" s="60"/>
      <c r="L4070" s="60"/>
      <c r="M4070" s="60"/>
      <c r="N4070" s="60"/>
      <c r="O4070" s="60"/>
      <c r="P4070" s="60"/>
      <c r="Q4070" s="60"/>
      <c r="R4070" s="334">
        <v>12513</v>
      </c>
      <c r="S4070" s="319" t="s">
        <v>359</v>
      </c>
      <c r="BE4070" s="60"/>
      <c r="BR4070" s="60"/>
      <c r="BX4070" s="151"/>
      <c r="CB4070" s="151"/>
      <c r="CM4070" s="151"/>
      <c r="CO4070" s="151"/>
      <c r="CT4070" s="151"/>
      <c r="CY4070" s="151"/>
    </row>
    <row r="4071" spans="1:103" x14ac:dyDescent="0.2">
      <c r="A4071" s="60"/>
      <c r="B4071" s="60"/>
      <c r="C4071" s="60"/>
      <c r="D4071" s="60"/>
      <c r="E4071" s="60"/>
      <c r="F4071" s="60"/>
      <c r="G4071" s="60"/>
      <c r="H4071" s="60"/>
      <c r="I4071" s="60"/>
      <c r="J4071" s="60"/>
      <c r="K4071" s="60"/>
      <c r="L4071" s="60"/>
      <c r="M4071" s="60"/>
      <c r="N4071" s="60"/>
      <c r="O4071" s="60"/>
      <c r="P4071" s="60"/>
      <c r="Q4071" s="60"/>
      <c r="R4071" s="334">
        <v>12514</v>
      </c>
      <c r="S4071" s="319" t="s">
        <v>359</v>
      </c>
      <c r="BE4071" s="60"/>
      <c r="BR4071" s="60"/>
      <c r="BX4071" s="151"/>
      <c r="CB4071" s="151"/>
      <c r="CM4071" s="151"/>
      <c r="CO4071" s="151"/>
      <c r="CT4071" s="151"/>
      <c r="CY4071" s="151"/>
    </row>
    <row r="4072" spans="1:103" x14ac:dyDescent="0.2">
      <c r="A4072" s="60"/>
      <c r="B4072" s="60"/>
      <c r="C4072" s="60"/>
      <c r="D4072" s="60"/>
      <c r="E4072" s="60"/>
      <c r="F4072" s="60"/>
      <c r="G4072" s="60"/>
      <c r="H4072" s="60"/>
      <c r="I4072" s="60"/>
      <c r="J4072" s="60"/>
      <c r="K4072" s="60"/>
      <c r="L4072" s="60"/>
      <c r="M4072" s="60"/>
      <c r="N4072" s="60"/>
      <c r="O4072" s="60"/>
      <c r="P4072" s="60"/>
      <c r="Q4072" s="60"/>
      <c r="R4072" s="334">
        <v>12515</v>
      </c>
      <c r="S4072" s="319" t="s">
        <v>359</v>
      </c>
      <c r="BE4072" s="60"/>
      <c r="BR4072" s="60"/>
      <c r="BX4072" s="151"/>
      <c r="CB4072" s="151"/>
      <c r="CM4072" s="151"/>
      <c r="CO4072" s="151"/>
      <c r="CT4072" s="151"/>
      <c r="CY4072" s="151"/>
    </row>
    <row r="4073" spans="1:103" x14ac:dyDescent="0.2">
      <c r="A4073" s="60"/>
      <c r="B4073" s="60"/>
      <c r="C4073" s="60"/>
      <c r="D4073" s="60"/>
      <c r="E4073" s="60"/>
      <c r="F4073" s="60"/>
      <c r="G4073" s="60"/>
      <c r="H4073" s="60"/>
      <c r="I4073" s="60"/>
      <c r="J4073" s="60"/>
      <c r="K4073" s="60"/>
      <c r="L4073" s="60"/>
      <c r="M4073" s="60"/>
      <c r="N4073" s="60"/>
      <c r="O4073" s="60"/>
      <c r="P4073" s="60"/>
      <c r="Q4073" s="60"/>
      <c r="R4073" s="334">
        <v>12516</v>
      </c>
      <c r="S4073" s="319" t="s">
        <v>359</v>
      </c>
      <c r="BE4073" s="60"/>
      <c r="BR4073" s="60"/>
      <c r="BX4073" s="151"/>
      <c r="CB4073" s="151"/>
      <c r="CM4073" s="151"/>
      <c r="CO4073" s="151"/>
      <c r="CT4073" s="151"/>
      <c r="CY4073" s="151"/>
    </row>
    <row r="4074" spans="1:103" x14ac:dyDescent="0.2">
      <c r="A4074" s="60"/>
      <c r="B4074" s="60"/>
      <c r="C4074" s="60"/>
      <c r="D4074" s="60"/>
      <c r="E4074" s="60"/>
      <c r="F4074" s="60"/>
      <c r="G4074" s="60"/>
      <c r="H4074" s="60"/>
      <c r="I4074" s="60"/>
      <c r="J4074" s="60"/>
      <c r="K4074" s="60"/>
      <c r="L4074" s="60"/>
      <c r="M4074" s="60"/>
      <c r="N4074" s="60"/>
      <c r="O4074" s="60"/>
      <c r="P4074" s="60"/>
      <c r="Q4074" s="60"/>
      <c r="R4074" s="334">
        <v>12517</v>
      </c>
      <c r="S4074" s="319" t="s">
        <v>359</v>
      </c>
      <c r="BE4074" s="60"/>
      <c r="BR4074" s="60"/>
      <c r="BX4074" s="151"/>
      <c r="CB4074" s="151"/>
      <c r="CM4074" s="151"/>
      <c r="CO4074" s="151"/>
      <c r="CT4074" s="151"/>
      <c r="CY4074" s="151"/>
    </row>
    <row r="4075" spans="1:103" x14ac:dyDescent="0.2">
      <c r="A4075" s="60"/>
      <c r="B4075" s="60"/>
      <c r="C4075" s="60"/>
      <c r="D4075" s="60"/>
      <c r="E4075" s="60"/>
      <c r="F4075" s="60"/>
      <c r="G4075" s="60"/>
      <c r="H4075" s="60"/>
      <c r="I4075" s="60"/>
      <c r="J4075" s="60"/>
      <c r="K4075" s="60"/>
      <c r="L4075" s="60"/>
      <c r="M4075" s="60"/>
      <c r="N4075" s="60"/>
      <c r="O4075" s="60"/>
      <c r="P4075" s="60"/>
      <c r="Q4075" s="60"/>
      <c r="R4075" s="334">
        <v>12518</v>
      </c>
      <c r="S4075" s="319" t="s">
        <v>359</v>
      </c>
      <c r="BE4075" s="60"/>
      <c r="BR4075" s="60"/>
      <c r="BX4075" s="151"/>
      <c r="CB4075" s="151"/>
      <c r="CM4075" s="151"/>
      <c r="CO4075" s="151"/>
      <c r="CT4075" s="151"/>
      <c r="CY4075" s="151"/>
    </row>
    <row r="4076" spans="1:103" x14ac:dyDescent="0.2">
      <c r="A4076" s="60"/>
      <c r="B4076" s="60"/>
      <c r="C4076" s="60"/>
      <c r="D4076" s="60"/>
      <c r="E4076" s="60"/>
      <c r="F4076" s="60"/>
      <c r="G4076" s="60"/>
      <c r="H4076" s="60"/>
      <c r="I4076" s="60"/>
      <c r="J4076" s="60"/>
      <c r="K4076" s="60"/>
      <c r="L4076" s="60"/>
      <c r="M4076" s="60"/>
      <c r="N4076" s="60"/>
      <c r="O4076" s="60"/>
      <c r="P4076" s="60"/>
      <c r="Q4076" s="60"/>
      <c r="R4076" s="334">
        <v>12520</v>
      </c>
      <c r="S4076" s="319" t="s">
        <v>359</v>
      </c>
      <c r="BE4076" s="60"/>
      <c r="BR4076" s="60"/>
      <c r="BX4076" s="151"/>
      <c r="CB4076" s="151"/>
      <c r="CM4076" s="151"/>
      <c r="CO4076" s="151"/>
      <c r="CT4076" s="151"/>
      <c r="CY4076" s="151"/>
    </row>
    <row r="4077" spans="1:103" x14ac:dyDescent="0.2">
      <c r="A4077" s="60"/>
      <c r="B4077" s="60"/>
      <c r="C4077" s="60"/>
      <c r="D4077" s="60"/>
      <c r="E4077" s="60"/>
      <c r="F4077" s="60"/>
      <c r="G4077" s="60"/>
      <c r="H4077" s="60"/>
      <c r="I4077" s="60"/>
      <c r="J4077" s="60"/>
      <c r="K4077" s="60"/>
      <c r="L4077" s="60"/>
      <c r="M4077" s="60"/>
      <c r="N4077" s="60"/>
      <c r="O4077" s="60"/>
      <c r="P4077" s="60"/>
      <c r="Q4077" s="60"/>
      <c r="R4077" s="334">
        <v>12521</v>
      </c>
      <c r="S4077" s="319" t="s">
        <v>359</v>
      </c>
      <c r="BE4077" s="60"/>
      <c r="BR4077" s="60"/>
      <c r="BX4077" s="151"/>
      <c r="CB4077" s="151"/>
      <c r="CM4077" s="151"/>
      <c r="CO4077" s="151"/>
      <c r="CT4077" s="151"/>
      <c r="CY4077" s="151"/>
    </row>
    <row r="4078" spans="1:103" x14ac:dyDescent="0.2">
      <c r="A4078" s="60"/>
      <c r="B4078" s="60"/>
      <c r="C4078" s="60"/>
      <c r="D4078" s="60"/>
      <c r="E4078" s="60"/>
      <c r="F4078" s="60"/>
      <c r="G4078" s="60"/>
      <c r="H4078" s="60"/>
      <c r="I4078" s="60"/>
      <c r="J4078" s="60"/>
      <c r="K4078" s="60"/>
      <c r="L4078" s="60"/>
      <c r="M4078" s="60"/>
      <c r="N4078" s="60"/>
      <c r="O4078" s="60"/>
      <c r="P4078" s="60"/>
      <c r="Q4078" s="60"/>
      <c r="R4078" s="334">
        <v>12522</v>
      </c>
      <c r="S4078" s="319" t="s">
        <v>359</v>
      </c>
      <c r="BE4078" s="60"/>
      <c r="BR4078" s="60"/>
      <c r="BX4078" s="151"/>
      <c r="CB4078" s="151"/>
      <c r="CM4078" s="151"/>
      <c r="CO4078" s="151"/>
      <c r="CT4078" s="151"/>
      <c r="CY4078" s="151"/>
    </row>
    <row r="4079" spans="1:103" x14ac:dyDescent="0.2">
      <c r="A4079" s="60"/>
      <c r="B4079" s="60"/>
      <c r="C4079" s="60"/>
      <c r="D4079" s="60"/>
      <c r="E4079" s="60"/>
      <c r="F4079" s="60"/>
      <c r="G4079" s="60"/>
      <c r="H4079" s="60"/>
      <c r="I4079" s="60"/>
      <c r="J4079" s="60"/>
      <c r="K4079" s="60"/>
      <c r="L4079" s="60"/>
      <c r="M4079" s="60"/>
      <c r="N4079" s="60"/>
      <c r="O4079" s="60"/>
      <c r="P4079" s="60"/>
      <c r="Q4079" s="60"/>
      <c r="R4079" s="334">
        <v>12523</v>
      </c>
      <c r="S4079" s="319" t="s">
        <v>359</v>
      </c>
      <c r="BE4079" s="60"/>
      <c r="BR4079" s="60"/>
      <c r="BX4079" s="151"/>
      <c r="CB4079" s="151"/>
      <c r="CM4079" s="151"/>
      <c r="CO4079" s="151"/>
      <c r="CT4079" s="151"/>
      <c r="CY4079" s="151"/>
    </row>
    <row r="4080" spans="1:103" x14ac:dyDescent="0.2">
      <c r="A4080" s="60"/>
      <c r="B4080" s="60"/>
      <c r="C4080" s="60"/>
      <c r="D4080" s="60"/>
      <c r="E4080" s="60"/>
      <c r="F4080" s="60"/>
      <c r="G4080" s="60"/>
      <c r="H4080" s="60"/>
      <c r="I4080" s="60"/>
      <c r="J4080" s="60"/>
      <c r="K4080" s="60"/>
      <c r="L4080" s="60"/>
      <c r="M4080" s="60"/>
      <c r="N4080" s="60"/>
      <c r="O4080" s="60"/>
      <c r="P4080" s="60"/>
      <c r="Q4080" s="60"/>
      <c r="R4080" s="334">
        <v>12524</v>
      </c>
      <c r="S4080" s="319" t="s">
        <v>359</v>
      </c>
      <c r="BE4080" s="60"/>
      <c r="BR4080" s="60"/>
      <c r="BX4080" s="151"/>
      <c r="CB4080" s="151"/>
      <c r="CM4080" s="151"/>
      <c r="CO4080" s="151"/>
      <c r="CT4080" s="151"/>
      <c r="CY4080" s="151"/>
    </row>
    <row r="4081" spans="1:103" x14ac:dyDescent="0.2">
      <c r="A4081" s="60"/>
      <c r="B4081" s="60"/>
      <c r="C4081" s="60"/>
      <c r="D4081" s="60"/>
      <c r="E4081" s="60"/>
      <c r="F4081" s="60"/>
      <c r="G4081" s="60"/>
      <c r="H4081" s="60"/>
      <c r="I4081" s="60"/>
      <c r="J4081" s="60"/>
      <c r="K4081" s="60"/>
      <c r="L4081" s="60"/>
      <c r="M4081" s="60"/>
      <c r="N4081" s="60"/>
      <c r="O4081" s="60"/>
      <c r="P4081" s="60"/>
      <c r="Q4081" s="60"/>
      <c r="R4081" s="334">
        <v>12525</v>
      </c>
      <c r="S4081" s="319" t="s">
        <v>359</v>
      </c>
      <c r="BE4081" s="60"/>
      <c r="BR4081" s="60"/>
      <c r="BX4081" s="151"/>
      <c r="CB4081" s="151"/>
      <c r="CM4081" s="151"/>
      <c r="CO4081" s="151"/>
      <c r="CT4081" s="151"/>
      <c r="CY4081" s="151"/>
    </row>
    <row r="4082" spans="1:103" x14ac:dyDescent="0.2">
      <c r="A4082" s="60"/>
      <c r="B4082" s="60"/>
      <c r="C4082" s="60"/>
      <c r="D4082" s="60"/>
      <c r="E4082" s="60"/>
      <c r="F4082" s="60"/>
      <c r="G4082" s="60"/>
      <c r="H4082" s="60"/>
      <c r="I4082" s="60"/>
      <c r="J4082" s="60"/>
      <c r="K4082" s="60"/>
      <c r="L4082" s="60"/>
      <c r="M4082" s="60"/>
      <c r="N4082" s="60"/>
      <c r="O4082" s="60"/>
      <c r="P4082" s="60"/>
      <c r="Q4082" s="60"/>
      <c r="R4082" s="334">
        <v>12526</v>
      </c>
      <c r="S4082" s="319" t="s">
        <v>359</v>
      </c>
      <c r="BE4082" s="60"/>
      <c r="BR4082" s="60"/>
      <c r="BX4082" s="151"/>
      <c r="CB4082" s="151"/>
      <c r="CM4082" s="151"/>
      <c r="CO4082" s="151"/>
      <c r="CT4082" s="151"/>
      <c r="CY4082" s="151"/>
    </row>
    <row r="4083" spans="1:103" x14ac:dyDescent="0.2">
      <c r="A4083" s="60"/>
      <c r="B4083" s="60"/>
      <c r="C4083" s="60"/>
      <c r="D4083" s="60"/>
      <c r="E4083" s="60"/>
      <c r="F4083" s="60"/>
      <c r="G4083" s="60"/>
      <c r="H4083" s="60"/>
      <c r="I4083" s="60"/>
      <c r="J4083" s="60"/>
      <c r="K4083" s="60"/>
      <c r="L4083" s="60"/>
      <c r="M4083" s="60"/>
      <c r="N4083" s="60"/>
      <c r="O4083" s="60"/>
      <c r="P4083" s="60"/>
      <c r="Q4083" s="60"/>
      <c r="R4083" s="334">
        <v>12527</v>
      </c>
      <c r="S4083" s="319" t="s">
        <v>359</v>
      </c>
      <c r="BE4083" s="60"/>
      <c r="BR4083" s="60"/>
      <c r="BX4083" s="151"/>
      <c r="CB4083" s="151"/>
      <c r="CM4083" s="151"/>
      <c r="CO4083" s="151"/>
      <c r="CT4083" s="151"/>
      <c r="CY4083" s="151"/>
    </row>
    <row r="4084" spans="1:103" x14ac:dyDescent="0.2">
      <c r="A4084" s="60"/>
      <c r="B4084" s="60"/>
      <c r="C4084" s="60"/>
      <c r="D4084" s="60"/>
      <c r="E4084" s="60"/>
      <c r="F4084" s="60"/>
      <c r="G4084" s="60"/>
      <c r="H4084" s="60"/>
      <c r="I4084" s="60"/>
      <c r="J4084" s="60"/>
      <c r="K4084" s="60"/>
      <c r="L4084" s="60"/>
      <c r="M4084" s="60"/>
      <c r="N4084" s="60"/>
      <c r="O4084" s="60"/>
      <c r="P4084" s="60"/>
      <c r="Q4084" s="60"/>
      <c r="R4084" s="334">
        <v>12528</v>
      </c>
      <c r="S4084" s="319" t="s">
        <v>359</v>
      </c>
      <c r="BE4084" s="60"/>
      <c r="BR4084" s="60"/>
      <c r="BX4084" s="151"/>
      <c r="CB4084" s="151"/>
      <c r="CM4084" s="151"/>
      <c r="CO4084" s="151"/>
      <c r="CT4084" s="151"/>
      <c r="CY4084" s="151"/>
    </row>
    <row r="4085" spans="1:103" x14ac:dyDescent="0.2">
      <c r="A4085" s="60"/>
      <c r="B4085" s="60"/>
      <c r="C4085" s="60"/>
      <c r="D4085" s="60"/>
      <c r="E4085" s="60"/>
      <c r="F4085" s="60"/>
      <c r="G4085" s="60"/>
      <c r="H4085" s="60"/>
      <c r="I4085" s="60"/>
      <c r="J4085" s="60"/>
      <c r="K4085" s="60"/>
      <c r="L4085" s="60"/>
      <c r="M4085" s="60"/>
      <c r="N4085" s="60"/>
      <c r="O4085" s="60"/>
      <c r="P4085" s="60"/>
      <c r="Q4085" s="60"/>
      <c r="R4085" s="334">
        <v>12529</v>
      </c>
      <c r="S4085" s="319" t="s">
        <v>359</v>
      </c>
      <c r="BE4085" s="60"/>
      <c r="BR4085" s="60"/>
      <c r="BX4085" s="151"/>
      <c r="CB4085" s="151"/>
      <c r="CM4085" s="151"/>
      <c r="CO4085" s="151"/>
      <c r="CT4085" s="151"/>
      <c r="CY4085" s="151"/>
    </row>
    <row r="4086" spans="1:103" x14ac:dyDescent="0.2">
      <c r="A4086" s="60"/>
      <c r="B4086" s="60"/>
      <c r="C4086" s="60"/>
      <c r="D4086" s="60"/>
      <c r="E4086" s="60"/>
      <c r="F4086" s="60"/>
      <c r="G4086" s="60"/>
      <c r="H4086" s="60"/>
      <c r="I4086" s="60"/>
      <c r="J4086" s="60"/>
      <c r="K4086" s="60"/>
      <c r="L4086" s="60"/>
      <c r="M4086" s="60"/>
      <c r="N4086" s="60"/>
      <c r="O4086" s="60"/>
      <c r="P4086" s="60"/>
      <c r="Q4086" s="60"/>
      <c r="R4086" s="334">
        <v>12530</v>
      </c>
      <c r="S4086" s="319" t="s">
        <v>359</v>
      </c>
      <c r="BE4086" s="60"/>
      <c r="BR4086" s="60"/>
      <c r="BX4086" s="151"/>
      <c r="CB4086" s="151"/>
      <c r="CM4086" s="151"/>
      <c r="CO4086" s="151"/>
      <c r="CT4086" s="151"/>
      <c r="CY4086" s="151"/>
    </row>
    <row r="4087" spans="1:103" x14ac:dyDescent="0.2">
      <c r="A4087" s="60"/>
      <c r="B4087" s="60"/>
      <c r="C4087" s="60"/>
      <c r="D4087" s="60"/>
      <c r="E4087" s="60"/>
      <c r="F4087" s="60"/>
      <c r="G4087" s="60"/>
      <c r="H4087" s="60"/>
      <c r="I4087" s="60"/>
      <c r="J4087" s="60"/>
      <c r="K4087" s="60"/>
      <c r="L4087" s="60"/>
      <c r="M4087" s="60"/>
      <c r="N4087" s="60"/>
      <c r="O4087" s="60"/>
      <c r="P4087" s="60"/>
      <c r="Q4087" s="60"/>
      <c r="R4087" s="334">
        <v>12531</v>
      </c>
      <c r="S4087" s="319" t="s">
        <v>359</v>
      </c>
      <c r="BE4087" s="60"/>
      <c r="BR4087" s="60"/>
      <c r="BX4087" s="151"/>
      <c r="CB4087" s="151"/>
      <c r="CM4087" s="151"/>
      <c r="CO4087" s="151"/>
      <c r="CT4087" s="151"/>
      <c r="CY4087" s="151"/>
    </row>
    <row r="4088" spans="1:103" x14ac:dyDescent="0.2">
      <c r="A4088" s="60"/>
      <c r="B4088" s="60"/>
      <c r="C4088" s="60"/>
      <c r="D4088" s="60"/>
      <c r="E4088" s="60"/>
      <c r="F4088" s="60"/>
      <c r="G4088" s="60"/>
      <c r="H4088" s="60"/>
      <c r="I4088" s="60"/>
      <c r="J4088" s="60"/>
      <c r="K4088" s="60"/>
      <c r="L4088" s="60"/>
      <c r="M4088" s="60"/>
      <c r="N4088" s="60"/>
      <c r="O4088" s="60"/>
      <c r="P4088" s="60"/>
      <c r="Q4088" s="60"/>
      <c r="R4088" s="334">
        <v>12533</v>
      </c>
      <c r="S4088" s="319" t="s">
        <v>359</v>
      </c>
      <c r="BE4088" s="60"/>
      <c r="BR4088" s="60"/>
      <c r="BX4088" s="151"/>
      <c r="CB4088" s="151"/>
      <c r="CM4088" s="151"/>
      <c r="CO4088" s="151"/>
      <c r="CT4088" s="151"/>
      <c r="CY4088" s="151"/>
    </row>
    <row r="4089" spans="1:103" x14ac:dyDescent="0.2">
      <c r="A4089" s="60"/>
      <c r="B4089" s="60"/>
      <c r="C4089" s="60"/>
      <c r="D4089" s="60"/>
      <c r="E4089" s="60"/>
      <c r="F4089" s="60"/>
      <c r="G4089" s="60"/>
      <c r="H4089" s="60"/>
      <c r="I4089" s="60"/>
      <c r="J4089" s="60"/>
      <c r="K4089" s="60"/>
      <c r="L4089" s="60"/>
      <c r="M4089" s="60"/>
      <c r="N4089" s="60"/>
      <c r="O4089" s="60"/>
      <c r="P4089" s="60"/>
      <c r="Q4089" s="60"/>
      <c r="R4089" s="334">
        <v>12534</v>
      </c>
      <c r="S4089" s="319" t="s">
        <v>359</v>
      </c>
      <c r="BE4089" s="60"/>
      <c r="BR4089" s="60"/>
      <c r="BX4089" s="151"/>
      <c r="CB4089" s="151"/>
      <c r="CM4089" s="151"/>
      <c r="CO4089" s="151"/>
      <c r="CT4089" s="151"/>
      <c r="CY4089" s="151"/>
    </row>
    <row r="4090" spans="1:103" x14ac:dyDescent="0.2">
      <c r="A4090" s="60"/>
      <c r="B4090" s="60"/>
      <c r="C4090" s="60"/>
      <c r="D4090" s="60"/>
      <c r="E4090" s="60"/>
      <c r="F4090" s="60"/>
      <c r="G4090" s="60"/>
      <c r="H4090" s="60"/>
      <c r="I4090" s="60"/>
      <c r="J4090" s="60"/>
      <c r="K4090" s="60"/>
      <c r="L4090" s="60"/>
      <c r="M4090" s="60"/>
      <c r="N4090" s="60"/>
      <c r="O4090" s="60"/>
      <c r="P4090" s="60"/>
      <c r="Q4090" s="60"/>
      <c r="R4090" s="334">
        <v>12537</v>
      </c>
      <c r="S4090" s="319" t="s">
        <v>359</v>
      </c>
      <c r="BE4090" s="60"/>
      <c r="BR4090" s="60"/>
      <c r="BX4090" s="151"/>
      <c r="CB4090" s="151"/>
      <c r="CM4090" s="151"/>
      <c r="CO4090" s="151"/>
      <c r="CT4090" s="151"/>
      <c r="CY4090" s="151"/>
    </row>
    <row r="4091" spans="1:103" x14ac:dyDescent="0.2">
      <c r="A4091" s="60"/>
      <c r="B4091" s="60"/>
      <c r="C4091" s="60"/>
      <c r="D4091" s="60"/>
      <c r="E4091" s="60"/>
      <c r="F4091" s="60"/>
      <c r="G4091" s="60"/>
      <c r="H4091" s="60"/>
      <c r="I4091" s="60"/>
      <c r="J4091" s="60"/>
      <c r="K4091" s="60"/>
      <c r="L4091" s="60"/>
      <c r="M4091" s="60"/>
      <c r="N4091" s="60"/>
      <c r="O4091" s="60"/>
      <c r="P4091" s="60"/>
      <c r="Q4091" s="60"/>
      <c r="R4091" s="334">
        <v>12538</v>
      </c>
      <c r="S4091" s="319" t="s">
        <v>359</v>
      </c>
      <c r="BE4091" s="60"/>
      <c r="BR4091" s="60"/>
      <c r="BX4091" s="151"/>
      <c r="CB4091" s="151"/>
      <c r="CM4091" s="151"/>
      <c r="CO4091" s="151"/>
      <c r="CT4091" s="151"/>
      <c r="CY4091" s="151"/>
    </row>
    <row r="4092" spans="1:103" x14ac:dyDescent="0.2">
      <c r="A4092" s="60"/>
      <c r="B4092" s="60"/>
      <c r="C4092" s="60"/>
      <c r="D4092" s="60"/>
      <c r="E4092" s="60"/>
      <c r="F4092" s="60"/>
      <c r="G4092" s="60"/>
      <c r="H4092" s="60"/>
      <c r="I4092" s="60"/>
      <c r="J4092" s="60"/>
      <c r="K4092" s="60"/>
      <c r="L4092" s="60"/>
      <c r="M4092" s="60"/>
      <c r="N4092" s="60"/>
      <c r="O4092" s="60"/>
      <c r="P4092" s="60"/>
      <c r="Q4092" s="60"/>
      <c r="R4092" s="334">
        <v>12540</v>
      </c>
      <c r="S4092" s="319" t="s">
        <v>359</v>
      </c>
      <c r="BE4092" s="60"/>
      <c r="BR4092" s="60"/>
      <c r="BX4092" s="151"/>
      <c r="CB4092" s="151"/>
      <c r="CM4092" s="151"/>
      <c r="CO4092" s="151"/>
      <c r="CT4092" s="151"/>
      <c r="CY4092" s="151"/>
    </row>
    <row r="4093" spans="1:103" x14ac:dyDescent="0.2">
      <c r="A4093" s="60"/>
      <c r="B4093" s="60"/>
      <c r="C4093" s="60"/>
      <c r="D4093" s="60"/>
      <c r="E4093" s="60"/>
      <c r="F4093" s="60"/>
      <c r="G4093" s="60"/>
      <c r="H4093" s="60"/>
      <c r="I4093" s="60"/>
      <c r="J4093" s="60"/>
      <c r="K4093" s="60"/>
      <c r="L4093" s="60"/>
      <c r="M4093" s="60"/>
      <c r="N4093" s="60"/>
      <c r="O4093" s="60"/>
      <c r="P4093" s="60"/>
      <c r="Q4093" s="60"/>
      <c r="R4093" s="334">
        <v>12541</v>
      </c>
      <c r="S4093" s="319" t="s">
        <v>359</v>
      </c>
      <c r="BE4093" s="60"/>
      <c r="BR4093" s="60"/>
      <c r="BX4093" s="151"/>
      <c r="CB4093" s="151"/>
      <c r="CM4093" s="151"/>
      <c r="CO4093" s="151"/>
      <c r="CT4093" s="151"/>
      <c r="CY4093" s="151"/>
    </row>
    <row r="4094" spans="1:103" x14ac:dyDescent="0.2">
      <c r="A4094" s="60"/>
      <c r="B4094" s="60"/>
      <c r="C4094" s="60"/>
      <c r="D4094" s="60"/>
      <c r="E4094" s="60"/>
      <c r="F4094" s="60"/>
      <c r="G4094" s="60"/>
      <c r="H4094" s="60"/>
      <c r="I4094" s="60"/>
      <c r="J4094" s="60"/>
      <c r="K4094" s="60"/>
      <c r="L4094" s="60"/>
      <c r="M4094" s="60"/>
      <c r="N4094" s="60"/>
      <c r="O4094" s="60"/>
      <c r="P4094" s="60"/>
      <c r="Q4094" s="60"/>
      <c r="R4094" s="334">
        <v>12542</v>
      </c>
      <c r="S4094" s="319" t="s">
        <v>359</v>
      </c>
      <c r="BE4094" s="60"/>
      <c r="BR4094" s="60"/>
      <c r="BX4094" s="151"/>
      <c r="CB4094" s="151"/>
      <c r="CM4094" s="151"/>
      <c r="CO4094" s="151"/>
      <c r="CT4094" s="151"/>
      <c r="CY4094" s="151"/>
    </row>
    <row r="4095" spans="1:103" x14ac:dyDescent="0.2">
      <c r="A4095" s="60"/>
      <c r="B4095" s="60"/>
      <c r="C4095" s="60"/>
      <c r="D4095" s="60"/>
      <c r="E4095" s="60"/>
      <c r="F4095" s="60"/>
      <c r="G4095" s="60"/>
      <c r="H4095" s="60"/>
      <c r="I4095" s="60"/>
      <c r="J4095" s="60"/>
      <c r="K4095" s="60"/>
      <c r="L4095" s="60"/>
      <c r="M4095" s="60"/>
      <c r="N4095" s="60"/>
      <c r="O4095" s="60"/>
      <c r="P4095" s="60"/>
      <c r="Q4095" s="60"/>
      <c r="R4095" s="334">
        <v>12543</v>
      </c>
      <c r="S4095" s="319" t="s">
        <v>359</v>
      </c>
      <c r="BE4095" s="60"/>
      <c r="BR4095" s="60"/>
      <c r="BX4095" s="151"/>
      <c r="CB4095" s="151"/>
      <c r="CM4095" s="151"/>
      <c r="CO4095" s="151"/>
      <c r="CT4095" s="151"/>
      <c r="CY4095" s="151"/>
    </row>
    <row r="4096" spans="1:103" x14ac:dyDescent="0.2">
      <c r="A4096" s="60"/>
      <c r="B4096" s="60"/>
      <c r="C4096" s="60"/>
      <c r="D4096" s="60"/>
      <c r="E4096" s="60"/>
      <c r="F4096" s="60"/>
      <c r="G4096" s="60"/>
      <c r="H4096" s="60"/>
      <c r="I4096" s="60"/>
      <c r="J4096" s="60"/>
      <c r="K4096" s="60"/>
      <c r="L4096" s="60"/>
      <c r="M4096" s="60"/>
      <c r="N4096" s="60"/>
      <c r="O4096" s="60"/>
      <c r="P4096" s="60"/>
      <c r="Q4096" s="60"/>
      <c r="R4096" s="334">
        <v>12544</v>
      </c>
      <c r="S4096" s="319" t="s">
        <v>359</v>
      </c>
      <c r="BE4096" s="60"/>
      <c r="BR4096" s="60"/>
      <c r="BX4096" s="151"/>
      <c r="CB4096" s="151"/>
      <c r="CM4096" s="151"/>
      <c r="CO4096" s="151"/>
      <c r="CT4096" s="151"/>
      <c r="CY4096" s="151"/>
    </row>
    <row r="4097" spans="1:103" x14ac:dyDescent="0.2">
      <c r="A4097" s="60"/>
      <c r="B4097" s="60"/>
      <c r="C4097" s="60"/>
      <c r="D4097" s="60"/>
      <c r="E4097" s="60"/>
      <c r="F4097" s="60"/>
      <c r="G4097" s="60"/>
      <c r="H4097" s="60"/>
      <c r="I4097" s="60"/>
      <c r="J4097" s="60"/>
      <c r="K4097" s="60"/>
      <c r="L4097" s="60"/>
      <c r="M4097" s="60"/>
      <c r="N4097" s="60"/>
      <c r="O4097" s="60"/>
      <c r="P4097" s="60"/>
      <c r="Q4097" s="60"/>
      <c r="R4097" s="334">
        <v>12545</v>
      </c>
      <c r="S4097" s="319" t="s">
        <v>359</v>
      </c>
      <c r="BE4097" s="60"/>
      <c r="BR4097" s="60"/>
      <c r="BX4097" s="151"/>
      <c r="CB4097" s="151"/>
      <c r="CM4097" s="151"/>
      <c r="CO4097" s="151"/>
      <c r="CT4097" s="151"/>
      <c r="CY4097" s="151"/>
    </row>
    <row r="4098" spans="1:103" x14ac:dyDescent="0.2">
      <c r="A4098" s="60"/>
      <c r="B4098" s="60"/>
      <c r="C4098" s="60"/>
      <c r="D4098" s="60"/>
      <c r="E4098" s="60"/>
      <c r="F4098" s="60"/>
      <c r="G4098" s="60"/>
      <c r="H4098" s="60"/>
      <c r="I4098" s="60"/>
      <c r="J4098" s="60"/>
      <c r="K4098" s="60"/>
      <c r="L4098" s="60"/>
      <c r="M4098" s="60"/>
      <c r="N4098" s="60"/>
      <c r="O4098" s="60"/>
      <c r="P4098" s="60"/>
      <c r="Q4098" s="60"/>
      <c r="R4098" s="334">
        <v>12546</v>
      </c>
      <c r="S4098" s="319" t="s">
        <v>359</v>
      </c>
      <c r="BE4098" s="60"/>
      <c r="BR4098" s="60"/>
      <c r="BX4098" s="151"/>
      <c r="CB4098" s="151"/>
      <c r="CM4098" s="151"/>
      <c r="CO4098" s="151"/>
      <c r="CT4098" s="151"/>
      <c r="CY4098" s="151"/>
    </row>
    <row r="4099" spans="1:103" x14ac:dyDescent="0.2">
      <c r="A4099" s="60"/>
      <c r="B4099" s="60"/>
      <c r="C4099" s="60"/>
      <c r="D4099" s="60"/>
      <c r="E4099" s="60"/>
      <c r="F4099" s="60"/>
      <c r="G4099" s="60"/>
      <c r="H4099" s="60"/>
      <c r="I4099" s="60"/>
      <c r="J4099" s="60"/>
      <c r="K4099" s="60"/>
      <c r="L4099" s="60"/>
      <c r="M4099" s="60"/>
      <c r="N4099" s="60"/>
      <c r="O4099" s="60"/>
      <c r="P4099" s="60"/>
      <c r="Q4099" s="60"/>
      <c r="R4099" s="334">
        <v>12547</v>
      </c>
      <c r="S4099" s="319" t="s">
        <v>359</v>
      </c>
      <c r="BE4099" s="60"/>
      <c r="BR4099" s="60"/>
      <c r="BX4099" s="151"/>
      <c r="CB4099" s="151"/>
      <c r="CM4099" s="151"/>
      <c r="CO4099" s="151"/>
      <c r="CT4099" s="151"/>
      <c r="CY4099" s="151"/>
    </row>
    <row r="4100" spans="1:103" x14ac:dyDescent="0.2">
      <c r="A4100" s="60"/>
      <c r="B4100" s="60"/>
      <c r="C4100" s="60"/>
      <c r="D4100" s="60"/>
      <c r="E4100" s="60"/>
      <c r="F4100" s="60"/>
      <c r="G4100" s="60"/>
      <c r="H4100" s="60"/>
      <c r="I4100" s="60"/>
      <c r="J4100" s="60"/>
      <c r="K4100" s="60"/>
      <c r="L4100" s="60"/>
      <c r="M4100" s="60"/>
      <c r="N4100" s="60"/>
      <c r="O4100" s="60"/>
      <c r="P4100" s="60"/>
      <c r="Q4100" s="60"/>
      <c r="R4100" s="334">
        <v>12548</v>
      </c>
      <c r="S4100" s="319" t="s">
        <v>359</v>
      </c>
      <c r="BE4100" s="60"/>
      <c r="BR4100" s="60"/>
      <c r="BX4100" s="151"/>
      <c r="CB4100" s="151"/>
      <c r="CM4100" s="151"/>
      <c r="CO4100" s="151"/>
      <c r="CT4100" s="151"/>
      <c r="CY4100" s="151"/>
    </row>
    <row r="4101" spans="1:103" x14ac:dyDescent="0.2">
      <c r="A4101" s="60"/>
      <c r="B4101" s="60"/>
      <c r="C4101" s="60"/>
      <c r="D4101" s="60"/>
      <c r="E4101" s="60"/>
      <c r="F4101" s="60"/>
      <c r="G4101" s="60"/>
      <c r="H4101" s="60"/>
      <c r="I4101" s="60"/>
      <c r="J4101" s="60"/>
      <c r="K4101" s="60"/>
      <c r="L4101" s="60"/>
      <c r="M4101" s="60"/>
      <c r="N4101" s="60"/>
      <c r="O4101" s="60"/>
      <c r="P4101" s="60"/>
      <c r="Q4101" s="60"/>
      <c r="R4101" s="334">
        <v>12549</v>
      </c>
      <c r="S4101" s="319" t="s">
        <v>359</v>
      </c>
      <c r="BE4101" s="60"/>
      <c r="BR4101" s="60"/>
      <c r="BX4101" s="151"/>
      <c r="CB4101" s="151"/>
      <c r="CM4101" s="151"/>
      <c r="CO4101" s="151"/>
      <c r="CT4101" s="151"/>
      <c r="CY4101" s="151"/>
    </row>
    <row r="4102" spans="1:103" x14ac:dyDescent="0.2">
      <c r="A4102" s="60"/>
      <c r="B4102" s="60"/>
      <c r="C4102" s="60"/>
      <c r="D4102" s="60"/>
      <c r="E4102" s="60"/>
      <c r="F4102" s="60"/>
      <c r="G4102" s="60"/>
      <c r="H4102" s="60"/>
      <c r="I4102" s="60"/>
      <c r="J4102" s="60"/>
      <c r="K4102" s="60"/>
      <c r="L4102" s="60"/>
      <c r="M4102" s="60"/>
      <c r="N4102" s="60"/>
      <c r="O4102" s="60"/>
      <c r="P4102" s="60"/>
      <c r="Q4102" s="60"/>
      <c r="R4102" s="334">
        <v>12550</v>
      </c>
      <c r="S4102" s="319" t="s">
        <v>359</v>
      </c>
      <c r="BE4102" s="60"/>
      <c r="BR4102" s="60"/>
      <c r="BX4102" s="151"/>
      <c r="CB4102" s="151"/>
      <c r="CM4102" s="151"/>
      <c r="CO4102" s="151"/>
      <c r="CT4102" s="151"/>
      <c r="CY4102" s="151"/>
    </row>
    <row r="4103" spans="1:103" x14ac:dyDescent="0.2">
      <c r="A4103" s="60"/>
      <c r="B4103" s="60"/>
      <c r="C4103" s="60"/>
      <c r="D4103" s="60"/>
      <c r="E4103" s="60"/>
      <c r="F4103" s="60"/>
      <c r="G4103" s="60"/>
      <c r="H4103" s="60"/>
      <c r="I4103" s="60"/>
      <c r="J4103" s="60"/>
      <c r="K4103" s="60"/>
      <c r="L4103" s="60"/>
      <c r="M4103" s="60"/>
      <c r="N4103" s="60"/>
      <c r="O4103" s="60"/>
      <c r="P4103" s="60"/>
      <c r="Q4103" s="60"/>
      <c r="R4103" s="334">
        <v>12551</v>
      </c>
      <c r="S4103" s="319" t="s">
        <v>359</v>
      </c>
      <c r="BE4103" s="60"/>
      <c r="BR4103" s="60"/>
      <c r="BX4103" s="151"/>
      <c r="CB4103" s="151"/>
      <c r="CM4103" s="151"/>
      <c r="CO4103" s="151"/>
      <c r="CT4103" s="151"/>
      <c r="CY4103" s="151"/>
    </row>
    <row r="4104" spans="1:103" x14ac:dyDescent="0.2">
      <c r="A4104" s="60"/>
      <c r="B4104" s="60"/>
      <c r="C4104" s="60"/>
      <c r="D4104" s="60"/>
      <c r="E4104" s="60"/>
      <c r="F4104" s="60"/>
      <c r="G4104" s="60"/>
      <c r="H4104" s="60"/>
      <c r="I4104" s="60"/>
      <c r="J4104" s="60"/>
      <c r="K4104" s="60"/>
      <c r="L4104" s="60"/>
      <c r="M4104" s="60"/>
      <c r="N4104" s="60"/>
      <c r="O4104" s="60"/>
      <c r="P4104" s="60"/>
      <c r="Q4104" s="60"/>
      <c r="R4104" s="334">
        <v>12552</v>
      </c>
      <c r="S4104" s="319" t="s">
        <v>359</v>
      </c>
      <c r="BE4104" s="60"/>
      <c r="BR4104" s="60"/>
      <c r="BX4104" s="151"/>
      <c r="CB4104" s="151"/>
      <c r="CM4104" s="151"/>
      <c r="CO4104" s="151"/>
      <c r="CT4104" s="151"/>
      <c r="CY4104" s="151"/>
    </row>
    <row r="4105" spans="1:103" x14ac:dyDescent="0.2">
      <c r="A4105" s="60"/>
      <c r="B4105" s="60"/>
      <c r="C4105" s="60"/>
      <c r="D4105" s="60"/>
      <c r="E4105" s="60"/>
      <c r="F4105" s="60"/>
      <c r="G4105" s="60"/>
      <c r="H4105" s="60"/>
      <c r="I4105" s="60"/>
      <c r="J4105" s="60"/>
      <c r="K4105" s="60"/>
      <c r="L4105" s="60"/>
      <c r="M4105" s="60"/>
      <c r="N4105" s="60"/>
      <c r="O4105" s="60"/>
      <c r="P4105" s="60"/>
      <c r="Q4105" s="60"/>
      <c r="R4105" s="334">
        <v>12553</v>
      </c>
      <c r="S4105" s="319" t="s">
        <v>359</v>
      </c>
      <c r="BE4105" s="60"/>
      <c r="BR4105" s="60"/>
      <c r="BX4105" s="151"/>
      <c r="CB4105" s="151"/>
      <c r="CM4105" s="151"/>
      <c r="CO4105" s="151"/>
      <c r="CT4105" s="151"/>
      <c r="CY4105" s="151"/>
    </row>
    <row r="4106" spans="1:103" x14ac:dyDescent="0.2">
      <c r="A4106" s="60"/>
      <c r="B4106" s="60"/>
      <c r="C4106" s="60"/>
      <c r="D4106" s="60"/>
      <c r="E4106" s="60"/>
      <c r="F4106" s="60"/>
      <c r="G4106" s="60"/>
      <c r="H4106" s="60"/>
      <c r="I4106" s="60"/>
      <c r="J4106" s="60"/>
      <c r="K4106" s="60"/>
      <c r="L4106" s="60"/>
      <c r="M4106" s="60"/>
      <c r="N4106" s="60"/>
      <c r="O4106" s="60"/>
      <c r="P4106" s="60"/>
      <c r="Q4106" s="60"/>
      <c r="R4106" s="334">
        <v>12555</v>
      </c>
      <c r="S4106" s="319" t="s">
        <v>359</v>
      </c>
      <c r="BE4106" s="60"/>
      <c r="BR4106" s="60"/>
      <c r="BX4106" s="151"/>
      <c r="CB4106" s="151"/>
      <c r="CM4106" s="151"/>
      <c r="CO4106" s="151"/>
      <c r="CT4106" s="151"/>
      <c r="CY4106" s="151"/>
    </row>
    <row r="4107" spans="1:103" x14ac:dyDescent="0.2">
      <c r="A4107" s="60"/>
      <c r="B4107" s="60"/>
      <c r="C4107" s="60"/>
      <c r="D4107" s="60"/>
      <c r="E4107" s="60"/>
      <c r="F4107" s="60"/>
      <c r="G4107" s="60"/>
      <c r="H4107" s="60"/>
      <c r="I4107" s="60"/>
      <c r="J4107" s="60"/>
      <c r="K4107" s="60"/>
      <c r="L4107" s="60"/>
      <c r="M4107" s="60"/>
      <c r="N4107" s="60"/>
      <c r="O4107" s="60"/>
      <c r="P4107" s="60"/>
      <c r="Q4107" s="60"/>
      <c r="R4107" s="334">
        <v>12561</v>
      </c>
      <c r="S4107" s="319" t="s">
        <v>359</v>
      </c>
      <c r="BE4107" s="60"/>
      <c r="BR4107" s="60"/>
      <c r="BX4107" s="151"/>
      <c r="CB4107" s="151"/>
      <c r="CM4107" s="151"/>
      <c r="CO4107" s="151"/>
      <c r="CT4107" s="151"/>
      <c r="CY4107" s="151"/>
    </row>
    <row r="4108" spans="1:103" x14ac:dyDescent="0.2">
      <c r="A4108" s="60"/>
      <c r="B4108" s="60"/>
      <c r="C4108" s="60"/>
      <c r="D4108" s="60"/>
      <c r="E4108" s="60"/>
      <c r="F4108" s="60"/>
      <c r="G4108" s="60"/>
      <c r="H4108" s="60"/>
      <c r="I4108" s="60"/>
      <c r="J4108" s="60"/>
      <c r="K4108" s="60"/>
      <c r="L4108" s="60"/>
      <c r="M4108" s="60"/>
      <c r="N4108" s="60"/>
      <c r="O4108" s="60"/>
      <c r="P4108" s="60"/>
      <c r="Q4108" s="60"/>
      <c r="R4108" s="334">
        <v>12563</v>
      </c>
      <c r="S4108" s="319" t="s">
        <v>359</v>
      </c>
      <c r="BE4108" s="60"/>
      <c r="BR4108" s="60"/>
      <c r="BX4108" s="151"/>
      <c r="CB4108" s="151"/>
      <c r="CM4108" s="151"/>
      <c r="CO4108" s="151"/>
      <c r="CT4108" s="151"/>
      <c r="CY4108" s="151"/>
    </row>
    <row r="4109" spans="1:103" x14ac:dyDescent="0.2">
      <c r="A4109" s="60"/>
      <c r="B4109" s="60"/>
      <c r="C4109" s="60"/>
      <c r="D4109" s="60"/>
      <c r="E4109" s="60"/>
      <c r="F4109" s="60"/>
      <c r="G4109" s="60"/>
      <c r="H4109" s="60"/>
      <c r="I4109" s="60"/>
      <c r="J4109" s="60"/>
      <c r="K4109" s="60"/>
      <c r="L4109" s="60"/>
      <c r="M4109" s="60"/>
      <c r="N4109" s="60"/>
      <c r="O4109" s="60"/>
      <c r="P4109" s="60"/>
      <c r="Q4109" s="60"/>
      <c r="R4109" s="334">
        <v>12564</v>
      </c>
      <c r="S4109" s="319" t="s">
        <v>359</v>
      </c>
      <c r="BE4109" s="60"/>
      <c r="BR4109" s="60"/>
      <c r="BX4109" s="151"/>
      <c r="CB4109" s="151"/>
      <c r="CM4109" s="151"/>
      <c r="CO4109" s="151"/>
      <c r="CT4109" s="151"/>
      <c r="CY4109" s="151"/>
    </row>
    <row r="4110" spans="1:103" x14ac:dyDescent="0.2">
      <c r="A4110" s="60"/>
      <c r="B4110" s="60"/>
      <c r="C4110" s="60"/>
      <c r="D4110" s="60"/>
      <c r="E4110" s="60"/>
      <c r="F4110" s="60"/>
      <c r="G4110" s="60"/>
      <c r="H4110" s="60"/>
      <c r="I4110" s="60"/>
      <c r="J4110" s="60"/>
      <c r="K4110" s="60"/>
      <c r="L4110" s="60"/>
      <c r="M4110" s="60"/>
      <c r="N4110" s="60"/>
      <c r="O4110" s="60"/>
      <c r="P4110" s="60"/>
      <c r="Q4110" s="60"/>
      <c r="R4110" s="334">
        <v>12565</v>
      </c>
      <c r="S4110" s="319" t="s">
        <v>359</v>
      </c>
      <c r="BE4110" s="60"/>
      <c r="BR4110" s="60"/>
      <c r="BX4110" s="151"/>
      <c r="CB4110" s="151"/>
      <c r="CM4110" s="151"/>
      <c r="CO4110" s="151"/>
      <c r="CT4110" s="151"/>
      <c r="CY4110" s="151"/>
    </row>
    <row r="4111" spans="1:103" x14ac:dyDescent="0.2">
      <c r="A4111" s="60"/>
      <c r="B4111" s="60"/>
      <c r="C4111" s="60"/>
      <c r="D4111" s="60"/>
      <c r="E4111" s="60"/>
      <c r="F4111" s="60"/>
      <c r="G4111" s="60"/>
      <c r="H4111" s="60"/>
      <c r="I4111" s="60"/>
      <c r="J4111" s="60"/>
      <c r="K4111" s="60"/>
      <c r="L4111" s="60"/>
      <c r="M4111" s="60"/>
      <c r="N4111" s="60"/>
      <c r="O4111" s="60"/>
      <c r="P4111" s="60"/>
      <c r="Q4111" s="60"/>
      <c r="R4111" s="334">
        <v>12566</v>
      </c>
      <c r="S4111" s="319" t="s">
        <v>359</v>
      </c>
      <c r="BE4111" s="60"/>
      <c r="BR4111" s="60"/>
      <c r="BX4111" s="151"/>
      <c r="CB4111" s="151"/>
      <c r="CM4111" s="151"/>
      <c r="CO4111" s="151"/>
      <c r="CT4111" s="151"/>
      <c r="CY4111" s="151"/>
    </row>
    <row r="4112" spans="1:103" x14ac:dyDescent="0.2">
      <c r="A4112" s="60"/>
      <c r="B4112" s="60"/>
      <c r="C4112" s="60"/>
      <c r="D4112" s="60"/>
      <c r="E4112" s="60"/>
      <c r="F4112" s="60"/>
      <c r="G4112" s="60"/>
      <c r="H4112" s="60"/>
      <c r="I4112" s="60"/>
      <c r="J4112" s="60"/>
      <c r="K4112" s="60"/>
      <c r="L4112" s="60"/>
      <c r="M4112" s="60"/>
      <c r="N4112" s="60"/>
      <c r="O4112" s="60"/>
      <c r="P4112" s="60"/>
      <c r="Q4112" s="60"/>
      <c r="R4112" s="334">
        <v>12567</v>
      </c>
      <c r="S4112" s="319" t="s">
        <v>359</v>
      </c>
      <c r="BE4112" s="60"/>
      <c r="BR4112" s="60"/>
      <c r="BX4112" s="151"/>
      <c r="CB4112" s="151"/>
      <c r="CM4112" s="151"/>
      <c r="CO4112" s="151"/>
      <c r="CT4112" s="151"/>
      <c r="CY4112" s="151"/>
    </row>
    <row r="4113" spans="1:103" x14ac:dyDescent="0.2">
      <c r="A4113" s="60"/>
      <c r="B4113" s="60"/>
      <c r="C4113" s="60"/>
      <c r="D4113" s="60"/>
      <c r="E4113" s="60"/>
      <c r="F4113" s="60"/>
      <c r="G4113" s="60"/>
      <c r="H4113" s="60"/>
      <c r="I4113" s="60"/>
      <c r="J4113" s="60"/>
      <c r="K4113" s="60"/>
      <c r="L4113" s="60"/>
      <c r="M4113" s="60"/>
      <c r="N4113" s="60"/>
      <c r="O4113" s="60"/>
      <c r="P4113" s="60"/>
      <c r="Q4113" s="60"/>
      <c r="R4113" s="334">
        <v>12568</v>
      </c>
      <c r="S4113" s="319" t="s">
        <v>359</v>
      </c>
      <c r="BE4113" s="60"/>
      <c r="BR4113" s="60"/>
      <c r="BX4113" s="151"/>
      <c r="CB4113" s="151"/>
      <c r="CM4113" s="151"/>
      <c r="CO4113" s="151"/>
      <c r="CT4113" s="151"/>
      <c r="CY4113" s="151"/>
    </row>
    <row r="4114" spans="1:103" x14ac:dyDescent="0.2">
      <c r="A4114" s="60"/>
      <c r="B4114" s="60"/>
      <c r="C4114" s="60"/>
      <c r="D4114" s="60"/>
      <c r="E4114" s="60"/>
      <c r="F4114" s="60"/>
      <c r="G4114" s="60"/>
      <c r="H4114" s="60"/>
      <c r="I4114" s="60"/>
      <c r="J4114" s="60"/>
      <c r="K4114" s="60"/>
      <c r="L4114" s="60"/>
      <c r="M4114" s="60"/>
      <c r="N4114" s="60"/>
      <c r="O4114" s="60"/>
      <c r="P4114" s="60"/>
      <c r="Q4114" s="60"/>
      <c r="R4114" s="334">
        <v>12569</v>
      </c>
      <c r="S4114" s="319" t="s">
        <v>359</v>
      </c>
      <c r="BE4114" s="60"/>
      <c r="BR4114" s="60"/>
      <c r="BX4114" s="151"/>
      <c r="CB4114" s="151"/>
      <c r="CM4114" s="151"/>
      <c r="CO4114" s="151"/>
      <c r="CT4114" s="151"/>
      <c r="CY4114" s="151"/>
    </row>
    <row r="4115" spans="1:103" x14ac:dyDescent="0.2">
      <c r="A4115" s="60"/>
      <c r="B4115" s="60"/>
      <c r="C4115" s="60"/>
      <c r="D4115" s="60"/>
      <c r="E4115" s="60"/>
      <c r="F4115" s="60"/>
      <c r="G4115" s="60"/>
      <c r="H4115" s="60"/>
      <c r="I4115" s="60"/>
      <c r="J4115" s="60"/>
      <c r="K4115" s="60"/>
      <c r="L4115" s="60"/>
      <c r="M4115" s="60"/>
      <c r="N4115" s="60"/>
      <c r="O4115" s="60"/>
      <c r="P4115" s="60"/>
      <c r="Q4115" s="60"/>
      <c r="R4115" s="334">
        <v>12570</v>
      </c>
      <c r="S4115" s="319" t="s">
        <v>359</v>
      </c>
      <c r="BE4115" s="60"/>
      <c r="BR4115" s="60"/>
      <c r="BX4115" s="151"/>
      <c r="CB4115" s="151"/>
      <c r="CM4115" s="151"/>
      <c r="CO4115" s="151"/>
      <c r="CT4115" s="151"/>
      <c r="CY4115" s="151"/>
    </row>
    <row r="4116" spans="1:103" x14ac:dyDescent="0.2">
      <c r="A4116" s="60"/>
      <c r="B4116" s="60"/>
      <c r="C4116" s="60"/>
      <c r="D4116" s="60"/>
      <c r="E4116" s="60"/>
      <c r="F4116" s="60"/>
      <c r="G4116" s="60"/>
      <c r="H4116" s="60"/>
      <c r="I4116" s="60"/>
      <c r="J4116" s="60"/>
      <c r="K4116" s="60"/>
      <c r="L4116" s="60"/>
      <c r="M4116" s="60"/>
      <c r="N4116" s="60"/>
      <c r="O4116" s="60"/>
      <c r="P4116" s="60"/>
      <c r="Q4116" s="60"/>
      <c r="R4116" s="334">
        <v>12571</v>
      </c>
      <c r="S4116" s="319" t="s">
        <v>359</v>
      </c>
      <c r="BE4116" s="60"/>
      <c r="BR4116" s="60"/>
      <c r="BX4116" s="151"/>
      <c r="CB4116" s="151"/>
      <c r="CM4116" s="151"/>
      <c r="CO4116" s="151"/>
      <c r="CT4116" s="151"/>
      <c r="CY4116" s="151"/>
    </row>
    <row r="4117" spans="1:103" x14ac:dyDescent="0.2">
      <c r="A4117" s="60"/>
      <c r="B4117" s="60"/>
      <c r="C4117" s="60"/>
      <c r="D4117" s="60"/>
      <c r="E4117" s="60"/>
      <c r="F4117" s="60"/>
      <c r="G4117" s="60"/>
      <c r="H4117" s="60"/>
      <c r="I4117" s="60"/>
      <c r="J4117" s="60"/>
      <c r="K4117" s="60"/>
      <c r="L4117" s="60"/>
      <c r="M4117" s="60"/>
      <c r="N4117" s="60"/>
      <c r="O4117" s="60"/>
      <c r="P4117" s="60"/>
      <c r="Q4117" s="60"/>
      <c r="R4117" s="334">
        <v>12572</v>
      </c>
      <c r="S4117" s="319" t="s">
        <v>359</v>
      </c>
      <c r="BE4117" s="60"/>
      <c r="BR4117" s="60"/>
      <c r="BX4117" s="151"/>
      <c r="CB4117" s="151"/>
      <c r="CM4117" s="151"/>
      <c r="CO4117" s="151"/>
      <c r="CT4117" s="151"/>
      <c r="CY4117" s="151"/>
    </row>
    <row r="4118" spans="1:103" x14ac:dyDescent="0.2">
      <c r="A4118" s="60"/>
      <c r="B4118" s="60"/>
      <c r="C4118" s="60"/>
      <c r="D4118" s="60"/>
      <c r="E4118" s="60"/>
      <c r="F4118" s="60"/>
      <c r="G4118" s="60"/>
      <c r="H4118" s="60"/>
      <c r="I4118" s="60"/>
      <c r="J4118" s="60"/>
      <c r="K4118" s="60"/>
      <c r="L4118" s="60"/>
      <c r="M4118" s="60"/>
      <c r="N4118" s="60"/>
      <c r="O4118" s="60"/>
      <c r="P4118" s="60"/>
      <c r="Q4118" s="60"/>
      <c r="R4118" s="334">
        <v>12574</v>
      </c>
      <c r="S4118" s="319" t="s">
        <v>359</v>
      </c>
      <c r="BE4118" s="60"/>
      <c r="BR4118" s="60"/>
      <c r="BX4118" s="151"/>
      <c r="CB4118" s="151"/>
      <c r="CM4118" s="151"/>
      <c r="CO4118" s="151"/>
      <c r="CT4118" s="151"/>
      <c r="CY4118" s="151"/>
    </row>
    <row r="4119" spans="1:103" x14ac:dyDescent="0.2">
      <c r="A4119" s="60"/>
      <c r="B4119" s="60"/>
      <c r="C4119" s="60"/>
      <c r="D4119" s="60"/>
      <c r="E4119" s="60"/>
      <c r="F4119" s="60"/>
      <c r="G4119" s="60"/>
      <c r="H4119" s="60"/>
      <c r="I4119" s="60"/>
      <c r="J4119" s="60"/>
      <c r="K4119" s="60"/>
      <c r="L4119" s="60"/>
      <c r="M4119" s="60"/>
      <c r="N4119" s="60"/>
      <c r="O4119" s="60"/>
      <c r="P4119" s="60"/>
      <c r="Q4119" s="60"/>
      <c r="R4119" s="334">
        <v>12575</v>
      </c>
      <c r="S4119" s="319" t="s">
        <v>359</v>
      </c>
      <c r="BE4119" s="60"/>
      <c r="BR4119" s="60"/>
      <c r="BX4119" s="151"/>
      <c r="CB4119" s="151"/>
      <c r="CM4119" s="151"/>
      <c r="CO4119" s="151"/>
      <c r="CT4119" s="151"/>
      <c r="CY4119" s="151"/>
    </row>
    <row r="4120" spans="1:103" x14ac:dyDescent="0.2">
      <c r="A4120" s="60"/>
      <c r="B4120" s="60"/>
      <c r="C4120" s="60"/>
      <c r="D4120" s="60"/>
      <c r="E4120" s="60"/>
      <c r="F4120" s="60"/>
      <c r="G4120" s="60"/>
      <c r="H4120" s="60"/>
      <c r="I4120" s="60"/>
      <c r="J4120" s="60"/>
      <c r="K4120" s="60"/>
      <c r="L4120" s="60"/>
      <c r="M4120" s="60"/>
      <c r="N4120" s="60"/>
      <c r="O4120" s="60"/>
      <c r="P4120" s="60"/>
      <c r="Q4120" s="60"/>
      <c r="R4120" s="334">
        <v>12577</v>
      </c>
      <c r="S4120" s="319" t="s">
        <v>359</v>
      </c>
      <c r="BE4120" s="60"/>
      <c r="BR4120" s="60"/>
      <c r="BX4120" s="151"/>
      <c r="CB4120" s="151"/>
      <c r="CM4120" s="151"/>
      <c r="CO4120" s="151"/>
      <c r="CT4120" s="151"/>
      <c r="CY4120" s="151"/>
    </row>
    <row r="4121" spans="1:103" x14ac:dyDescent="0.2">
      <c r="A4121" s="60"/>
      <c r="B4121" s="60"/>
      <c r="C4121" s="60"/>
      <c r="D4121" s="60"/>
      <c r="E4121" s="60"/>
      <c r="F4121" s="60"/>
      <c r="G4121" s="60"/>
      <c r="H4121" s="60"/>
      <c r="I4121" s="60"/>
      <c r="J4121" s="60"/>
      <c r="K4121" s="60"/>
      <c r="L4121" s="60"/>
      <c r="M4121" s="60"/>
      <c r="N4121" s="60"/>
      <c r="O4121" s="60"/>
      <c r="P4121" s="60"/>
      <c r="Q4121" s="60"/>
      <c r="R4121" s="334">
        <v>12578</v>
      </c>
      <c r="S4121" s="319" t="s">
        <v>359</v>
      </c>
      <c r="BE4121" s="60"/>
      <c r="BR4121" s="60"/>
      <c r="BX4121" s="151"/>
      <c r="CB4121" s="151"/>
      <c r="CM4121" s="151"/>
      <c r="CO4121" s="151"/>
      <c r="CT4121" s="151"/>
      <c r="CY4121" s="151"/>
    </row>
    <row r="4122" spans="1:103" x14ac:dyDescent="0.2">
      <c r="A4122" s="60"/>
      <c r="B4122" s="60"/>
      <c r="C4122" s="60"/>
      <c r="D4122" s="60"/>
      <c r="E4122" s="60"/>
      <c r="F4122" s="60"/>
      <c r="G4122" s="60"/>
      <c r="H4122" s="60"/>
      <c r="I4122" s="60"/>
      <c r="J4122" s="60"/>
      <c r="K4122" s="60"/>
      <c r="L4122" s="60"/>
      <c r="M4122" s="60"/>
      <c r="N4122" s="60"/>
      <c r="O4122" s="60"/>
      <c r="P4122" s="60"/>
      <c r="Q4122" s="60"/>
      <c r="R4122" s="334">
        <v>12580</v>
      </c>
      <c r="S4122" s="319" t="s">
        <v>359</v>
      </c>
      <c r="BE4122" s="60"/>
      <c r="BR4122" s="60"/>
      <c r="BX4122" s="151"/>
      <c r="CB4122" s="151"/>
      <c r="CM4122" s="151"/>
      <c r="CO4122" s="151"/>
      <c r="CT4122" s="151"/>
      <c r="CY4122" s="151"/>
    </row>
    <row r="4123" spans="1:103" x14ac:dyDescent="0.2">
      <c r="A4123" s="60"/>
      <c r="B4123" s="60"/>
      <c r="C4123" s="60"/>
      <c r="D4123" s="60"/>
      <c r="E4123" s="60"/>
      <c r="F4123" s="60"/>
      <c r="G4123" s="60"/>
      <c r="H4123" s="60"/>
      <c r="I4123" s="60"/>
      <c r="J4123" s="60"/>
      <c r="K4123" s="60"/>
      <c r="L4123" s="60"/>
      <c r="M4123" s="60"/>
      <c r="N4123" s="60"/>
      <c r="O4123" s="60"/>
      <c r="P4123" s="60"/>
      <c r="Q4123" s="60"/>
      <c r="R4123" s="334">
        <v>12581</v>
      </c>
      <c r="S4123" s="319" t="s">
        <v>359</v>
      </c>
      <c r="BE4123" s="60"/>
      <c r="BR4123" s="60"/>
      <c r="BX4123" s="151"/>
      <c r="CB4123" s="151"/>
      <c r="CM4123" s="151"/>
      <c r="CO4123" s="151"/>
      <c r="CT4123" s="151"/>
      <c r="CY4123" s="151"/>
    </row>
    <row r="4124" spans="1:103" x14ac:dyDescent="0.2">
      <c r="A4124" s="60"/>
      <c r="B4124" s="60"/>
      <c r="C4124" s="60"/>
      <c r="D4124" s="60"/>
      <c r="E4124" s="60"/>
      <c r="F4124" s="60"/>
      <c r="G4124" s="60"/>
      <c r="H4124" s="60"/>
      <c r="I4124" s="60"/>
      <c r="J4124" s="60"/>
      <c r="K4124" s="60"/>
      <c r="L4124" s="60"/>
      <c r="M4124" s="60"/>
      <c r="N4124" s="60"/>
      <c r="O4124" s="60"/>
      <c r="P4124" s="60"/>
      <c r="Q4124" s="60"/>
      <c r="R4124" s="334">
        <v>12582</v>
      </c>
      <c r="S4124" s="319" t="s">
        <v>359</v>
      </c>
      <c r="BE4124" s="60"/>
      <c r="BR4124" s="60"/>
      <c r="BX4124" s="151"/>
      <c r="CB4124" s="151"/>
      <c r="CM4124" s="151"/>
      <c r="CO4124" s="151"/>
      <c r="CT4124" s="151"/>
      <c r="CY4124" s="151"/>
    </row>
    <row r="4125" spans="1:103" x14ac:dyDescent="0.2">
      <c r="A4125" s="60"/>
      <c r="B4125" s="60"/>
      <c r="C4125" s="60"/>
      <c r="D4125" s="60"/>
      <c r="E4125" s="60"/>
      <c r="F4125" s="60"/>
      <c r="G4125" s="60"/>
      <c r="H4125" s="60"/>
      <c r="I4125" s="60"/>
      <c r="J4125" s="60"/>
      <c r="K4125" s="60"/>
      <c r="L4125" s="60"/>
      <c r="M4125" s="60"/>
      <c r="N4125" s="60"/>
      <c r="O4125" s="60"/>
      <c r="P4125" s="60"/>
      <c r="Q4125" s="60"/>
      <c r="R4125" s="334">
        <v>12583</v>
      </c>
      <c r="S4125" s="319" t="s">
        <v>359</v>
      </c>
      <c r="BE4125" s="60"/>
      <c r="BR4125" s="60"/>
      <c r="BX4125" s="151"/>
      <c r="CB4125" s="151"/>
      <c r="CM4125" s="151"/>
      <c r="CO4125" s="151"/>
      <c r="CT4125" s="151"/>
      <c r="CY4125" s="151"/>
    </row>
    <row r="4126" spans="1:103" x14ac:dyDescent="0.2">
      <c r="A4126" s="60"/>
      <c r="B4126" s="60"/>
      <c r="C4126" s="60"/>
      <c r="D4126" s="60"/>
      <c r="E4126" s="60"/>
      <c r="F4126" s="60"/>
      <c r="G4126" s="60"/>
      <c r="H4126" s="60"/>
      <c r="I4126" s="60"/>
      <c r="J4126" s="60"/>
      <c r="K4126" s="60"/>
      <c r="L4126" s="60"/>
      <c r="M4126" s="60"/>
      <c r="N4126" s="60"/>
      <c r="O4126" s="60"/>
      <c r="P4126" s="60"/>
      <c r="Q4126" s="60"/>
      <c r="R4126" s="334">
        <v>12584</v>
      </c>
      <c r="S4126" s="319" t="s">
        <v>359</v>
      </c>
      <c r="BE4126" s="60"/>
      <c r="BR4126" s="60"/>
      <c r="BX4126" s="151"/>
      <c r="CB4126" s="151"/>
      <c r="CM4126" s="151"/>
      <c r="CO4126" s="151"/>
      <c r="CT4126" s="151"/>
      <c r="CY4126" s="151"/>
    </row>
    <row r="4127" spans="1:103" x14ac:dyDescent="0.2">
      <c r="A4127" s="60"/>
      <c r="B4127" s="60"/>
      <c r="C4127" s="60"/>
      <c r="D4127" s="60"/>
      <c r="E4127" s="60"/>
      <c r="F4127" s="60"/>
      <c r="G4127" s="60"/>
      <c r="H4127" s="60"/>
      <c r="I4127" s="60"/>
      <c r="J4127" s="60"/>
      <c r="K4127" s="60"/>
      <c r="L4127" s="60"/>
      <c r="M4127" s="60"/>
      <c r="N4127" s="60"/>
      <c r="O4127" s="60"/>
      <c r="P4127" s="60"/>
      <c r="Q4127" s="60"/>
      <c r="R4127" s="334">
        <v>12585</v>
      </c>
      <c r="S4127" s="319" t="s">
        <v>359</v>
      </c>
      <c r="BE4127" s="60"/>
      <c r="BR4127" s="60"/>
      <c r="BX4127" s="151"/>
      <c r="CB4127" s="151"/>
      <c r="CM4127" s="151"/>
      <c r="CO4127" s="151"/>
      <c r="CT4127" s="151"/>
      <c r="CY4127" s="151"/>
    </row>
    <row r="4128" spans="1:103" x14ac:dyDescent="0.2">
      <c r="A4128" s="60"/>
      <c r="B4128" s="60"/>
      <c r="C4128" s="60"/>
      <c r="D4128" s="60"/>
      <c r="E4128" s="60"/>
      <c r="F4128" s="60"/>
      <c r="G4128" s="60"/>
      <c r="H4128" s="60"/>
      <c r="I4128" s="60"/>
      <c r="J4128" s="60"/>
      <c r="K4128" s="60"/>
      <c r="L4128" s="60"/>
      <c r="M4128" s="60"/>
      <c r="N4128" s="60"/>
      <c r="O4128" s="60"/>
      <c r="P4128" s="60"/>
      <c r="Q4128" s="60"/>
      <c r="R4128" s="334">
        <v>12586</v>
      </c>
      <c r="S4128" s="319" t="s">
        <v>359</v>
      </c>
      <c r="BE4128" s="60"/>
      <c r="BR4128" s="60"/>
      <c r="BX4128" s="151"/>
      <c r="CB4128" s="151"/>
      <c r="CM4128" s="151"/>
      <c r="CO4128" s="151"/>
      <c r="CT4128" s="151"/>
      <c r="CY4128" s="151"/>
    </row>
    <row r="4129" spans="1:103" x14ac:dyDescent="0.2">
      <c r="A4129" s="60"/>
      <c r="B4129" s="60"/>
      <c r="C4129" s="60"/>
      <c r="D4129" s="60"/>
      <c r="E4129" s="60"/>
      <c r="F4129" s="60"/>
      <c r="G4129" s="60"/>
      <c r="H4129" s="60"/>
      <c r="I4129" s="60"/>
      <c r="J4129" s="60"/>
      <c r="K4129" s="60"/>
      <c r="L4129" s="60"/>
      <c r="M4129" s="60"/>
      <c r="N4129" s="60"/>
      <c r="O4129" s="60"/>
      <c r="P4129" s="60"/>
      <c r="Q4129" s="60"/>
      <c r="R4129" s="334">
        <v>12588</v>
      </c>
      <c r="S4129" s="319" t="s">
        <v>359</v>
      </c>
      <c r="BE4129" s="60"/>
      <c r="BR4129" s="60"/>
      <c r="BX4129" s="151"/>
      <c r="CB4129" s="151"/>
      <c r="CM4129" s="151"/>
      <c r="CO4129" s="151"/>
      <c r="CT4129" s="151"/>
      <c r="CY4129" s="151"/>
    </row>
    <row r="4130" spans="1:103" x14ac:dyDescent="0.2">
      <c r="A4130" s="60"/>
      <c r="B4130" s="60"/>
      <c r="C4130" s="60"/>
      <c r="D4130" s="60"/>
      <c r="E4130" s="60"/>
      <c r="F4130" s="60"/>
      <c r="G4130" s="60"/>
      <c r="H4130" s="60"/>
      <c r="I4130" s="60"/>
      <c r="J4130" s="60"/>
      <c r="K4130" s="60"/>
      <c r="L4130" s="60"/>
      <c r="M4130" s="60"/>
      <c r="N4130" s="60"/>
      <c r="O4130" s="60"/>
      <c r="P4130" s="60"/>
      <c r="Q4130" s="60"/>
      <c r="R4130" s="334">
        <v>12589</v>
      </c>
      <c r="S4130" s="319" t="s">
        <v>359</v>
      </c>
      <c r="BE4130" s="60"/>
      <c r="BR4130" s="60"/>
      <c r="BX4130" s="151"/>
      <c r="CB4130" s="151"/>
      <c r="CM4130" s="151"/>
      <c r="CO4130" s="151"/>
      <c r="CT4130" s="151"/>
      <c r="CY4130" s="151"/>
    </row>
    <row r="4131" spans="1:103" x14ac:dyDescent="0.2">
      <c r="A4131" s="60"/>
      <c r="B4131" s="60"/>
      <c r="C4131" s="60"/>
      <c r="D4131" s="60"/>
      <c r="E4131" s="60"/>
      <c r="F4131" s="60"/>
      <c r="G4131" s="60"/>
      <c r="H4131" s="60"/>
      <c r="I4131" s="60"/>
      <c r="J4131" s="60"/>
      <c r="K4131" s="60"/>
      <c r="L4131" s="60"/>
      <c r="M4131" s="60"/>
      <c r="N4131" s="60"/>
      <c r="O4131" s="60"/>
      <c r="P4131" s="60"/>
      <c r="Q4131" s="60"/>
      <c r="R4131" s="334">
        <v>12590</v>
      </c>
      <c r="S4131" s="319" t="s">
        <v>359</v>
      </c>
      <c r="BE4131" s="60"/>
      <c r="BR4131" s="60"/>
      <c r="BX4131" s="151"/>
      <c r="CB4131" s="151"/>
      <c r="CM4131" s="151"/>
      <c r="CO4131" s="151"/>
      <c r="CT4131" s="151"/>
      <c r="CY4131" s="151"/>
    </row>
    <row r="4132" spans="1:103" x14ac:dyDescent="0.2">
      <c r="A4132" s="60"/>
      <c r="B4132" s="60"/>
      <c r="C4132" s="60"/>
      <c r="D4132" s="60"/>
      <c r="E4132" s="60"/>
      <c r="F4132" s="60"/>
      <c r="G4132" s="60"/>
      <c r="H4132" s="60"/>
      <c r="I4132" s="60"/>
      <c r="J4132" s="60"/>
      <c r="K4132" s="60"/>
      <c r="L4132" s="60"/>
      <c r="M4132" s="60"/>
      <c r="N4132" s="60"/>
      <c r="O4132" s="60"/>
      <c r="P4132" s="60"/>
      <c r="Q4132" s="60"/>
      <c r="R4132" s="334">
        <v>12592</v>
      </c>
      <c r="S4132" s="319" t="s">
        <v>359</v>
      </c>
      <c r="BE4132" s="60"/>
      <c r="BR4132" s="60"/>
      <c r="BX4132" s="151"/>
      <c r="CB4132" s="151"/>
      <c r="CM4132" s="151"/>
      <c r="CO4132" s="151"/>
      <c r="CT4132" s="151"/>
      <c r="CY4132" s="151"/>
    </row>
    <row r="4133" spans="1:103" x14ac:dyDescent="0.2">
      <c r="A4133" s="60"/>
      <c r="B4133" s="60"/>
      <c r="C4133" s="60"/>
      <c r="D4133" s="60"/>
      <c r="E4133" s="60"/>
      <c r="F4133" s="60"/>
      <c r="G4133" s="60"/>
      <c r="H4133" s="60"/>
      <c r="I4133" s="60"/>
      <c r="J4133" s="60"/>
      <c r="K4133" s="60"/>
      <c r="L4133" s="60"/>
      <c r="M4133" s="60"/>
      <c r="N4133" s="60"/>
      <c r="O4133" s="60"/>
      <c r="P4133" s="60"/>
      <c r="Q4133" s="60"/>
      <c r="R4133" s="334">
        <v>12594</v>
      </c>
      <c r="S4133" s="319" t="s">
        <v>359</v>
      </c>
      <c r="BE4133" s="60"/>
      <c r="BR4133" s="60"/>
      <c r="BX4133" s="151"/>
      <c r="CB4133" s="151"/>
      <c r="CM4133" s="151"/>
      <c r="CO4133" s="151"/>
      <c r="CT4133" s="151"/>
      <c r="CY4133" s="151"/>
    </row>
    <row r="4134" spans="1:103" x14ac:dyDescent="0.2">
      <c r="A4134" s="60"/>
      <c r="B4134" s="60"/>
      <c r="C4134" s="60"/>
      <c r="D4134" s="60"/>
      <c r="E4134" s="60"/>
      <c r="F4134" s="60"/>
      <c r="G4134" s="60"/>
      <c r="H4134" s="60"/>
      <c r="I4134" s="60"/>
      <c r="J4134" s="60"/>
      <c r="K4134" s="60"/>
      <c r="L4134" s="60"/>
      <c r="M4134" s="60"/>
      <c r="N4134" s="60"/>
      <c r="O4134" s="60"/>
      <c r="P4134" s="60"/>
      <c r="Q4134" s="60"/>
      <c r="R4134" s="334">
        <v>12601</v>
      </c>
      <c r="S4134" s="319" t="s">
        <v>359</v>
      </c>
      <c r="BE4134" s="60"/>
      <c r="BR4134" s="60"/>
      <c r="BX4134" s="151"/>
      <c r="CB4134" s="151"/>
      <c r="CM4134" s="151"/>
      <c r="CO4134" s="151"/>
      <c r="CT4134" s="151"/>
      <c r="CY4134" s="151"/>
    </row>
    <row r="4135" spans="1:103" x14ac:dyDescent="0.2">
      <c r="A4135" s="60"/>
      <c r="B4135" s="60"/>
      <c r="C4135" s="60"/>
      <c r="D4135" s="60"/>
      <c r="E4135" s="60"/>
      <c r="F4135" s="60"/>
      <c r="G4135" s="60"/>
      <c r="H4135" s="60"/>
      <c r="I4135" s="60"/>
      <c r="J4135" s="60"/>
      <c r="K4135" s="60"/>
      <c r="L4135" s="60"/>
      <c r="M4135" s="60"/>
      <c r="N4135" s="60"/>
      <c r="O4135" s="60"/>
      <c r="P4135" s="60"/>
      <c r="Q4135" s="60"/>
      <c r="R4135" s="334">
        <v>12602</v>
      </c>
      <c r="S4135" s="319" t="s">
        <v>359</v>
      </c>
      <c r="BE4135" s="60"/>
      <c r="BR4135" s="60"/>
      <c r="BX4135" s="151"/>
      <c r="CB4135" s="151"/>
      <c r="CM4135" s="151"/>
      <c r="CO4135" s="151"/>
      <c r="CT4135" s="151"/>
      <c r="CY4135" s="151"/>
    </row>
    <row r="4136" spans="1:103" x14ac:dyDescent="0.2">
      <c r="A4136" s="60"/>
      <c r="B4136" s="60"/>
      <c r="C4136" s="60"/>
      <c r="D4136" s="60"/>
      <c r="E4136" s="60"/>
      <c r="F4136" s="60"/>
      <c r="G4136" s="60"/>
      <c r="H4136" s="60"/>
      <c r="I4136" s="60"/>
      <c r="J4136" s="60"/>
      <c r="K4136" s="60"/>
      <c r="L4136" s="60"/>
      <c r="M4136" s="60"/>
      <c r="N4136" s="60"/>
      <c r="O4136" s="60"/>
      <c r="P4136" s="60"/>
      <c r="Q4136" s="60"/>
      <c r="R4136" s="334">
        <v>12603</v>
      </c>
      <c r="S4136" s="319" t="s">
        <v>359</v>
      </c>
      <c r="BE4136" s="60"/>
      <c r="BR4136" s="60"/>
      <c r="BX4136" s="151"/>
      <c r="CB4136" s="151"/>
      <c r="CM4136" s="151"/>
      <c r="CO4136" s="151"/>
      <c r="CT4136" s="151"/>
      <c r="CY4136" s="151"/>
    </row>
    <row r="4137" spans="1:103" x14ac:dyDescent="0.2">
      <c r="A4137" s="60"/>
      <c r="B4137" s="60"/>
      <c r="C4137" s="60"/>
      <c r="D4137" s="60"/>
      <c r="E4137" s="60"/>
      <c r="F4137" s="60"/>
      <c r="G4137" s="60"/>
      <c r="H4137" s="60"/>
      <c r="I4137" s="60"/>
      <c r="J4137" s="60"/>
      <c r="K4137" s="60"/>
      <c r="L4137" s="60"/>
      <c r="M4137" s="60"/>
      <c r="N4137" s="60"/>
      <c r="O4137" s="60"/>
      <c r="P4137" s="60"/>
      <c r="Q4137" s="60"/>
      <c r="R4137" s="334">
        <v>12604</v>
      </c>
      <c r="S4137" s="319" t="s">
        <v>359</v>
      </c>
      <c r="BE4137" s="60"/>
      <c r="BR4137" s="60"/>
      <c r="BX4137" s="151"/>
      <c r="CB4137" s="151"/>
      <c r="CM4137" s="151"/>
      <c r="CO4137" s="151"/>
      <c r="CT4137" s="151"/>
      <c r="CY4137" s="151"/>
    </row>
    <row r="4138" spans="1:103" x14ac:dyDescent="0.2">
      <c r="A4138" s="60"/>
      <c r="B4138" s="60"/>
      <c r="C4138" s="60"/>
      <c r="D4138" s="60"/>
      <c r="E4138" s="60"/>
      <c r="F4138" s="60"/>
      <c r="G4138" s="60"/>
      <c r="H4138" s="60"/>
      <c r="I4138" s="60"/>
      <c r="J4138" s="60"/>
      <c r="K4138" s="60"/>
      <c r="L4138" s="60"/>
      <c r="M4138" s="60"/>
      <c r="N4138" s="60"/>
      <c r="O4138" s="60"/>
      <c r="P4138" s="60"/>
      <c r="Q4138" s="60"/>
      <c r="R4138" s="334">
        <v>12701</v>
      </c>
      <c r="S4138" s="319" t="s">
        <v>359</v>
      </c>
      <c r="BE4138" s="60"/>
      <c r="BR4138" s="60"/>
      <c r="BX4138" s="151"/>
      <c r="CB4138" s="151"/>
      <c r="CM4138" s="151"/>
      <c r="CO4138" s="151"/>
      <c r="CT4138" s="151"/>
      <c r="CY4138" s="151"/>
    </row>
    <row r="4139" spans="1:103" x14ac:dyDescent="0.2">
      <c r="A4139" s="60"/>
      <c r="B4139" s="60"/>
      <c r="C4139" s="60"/>
      <c r="D4139" s="60"/>
      <c r="E4139" s="60"/>
      <c r="F4139" s="60"/>
      <c r="G4139" s="60"/>
      <c r="H4139" s="60"/>
      <c r="I4139" s="60"/>
      <c r="J4139" s="60"/>
      <c r="K4139" s="60"/>
      <c r="L4139" s="60"/>
      <c r="M4139" s="60"/>
      <c r="N4139" s="60"/>
      <c r="O4139" s="60"/>
      <c r="P4139" s="60"/>
      <c r="Q4139" s="60"/>
      <c r="R4139" s="334">
        <v>12719</v>
      </c>
      <c r="S4139" s="319" t="s">
        <v>359</v>
      </c>
      <c r="BE4139" s="60"/>
      <c r="BR4139" s="60"/>
      <c r="BX4139" s="151"/>
      <c r="CB4139" s="151"/>
      <c r="CM4139" s="151"/>
      <c r="CO4139" s="151"/>
      <c r="CT4139" s="151"/>
      <c r="CY4139" s="151"/>
    </row>
    <row r="4140" spans="1:103" x14ac:dyDescent="0.2">
      <c r="A4140" s="60"/>
      <c r="B4140" s="60"/>
      <c r="C4140" s="60"/>
      <c r="D4140" s="60"/>
      <c r="E4140" s="60"/>
      <c r="F4140" s="60"/>
      <c r="G4140" s="60"/>
      <c r="H4140" s="60"/>
      <c r="I4140" s="60"/>
      <c r="J4140" s="60"/>
      <c r="K4140" s="60"/>
      <c r="L4140" s="60"/>
      <c r="M4140" s="60"/>
      <c r="N4140" s="60"/>
      <c r="O4140" s="60"/>
      <c r="P4140" s="60"/>
      <c r="Q4140" s="60"/>
      <c r="R4140" s="334">
        <v>12720</v>
      </c>
      <c r="S4140" s="319" t="s">
        <v>359</v>
      </c>
      <c r="BE4140" s="60"/>
      <c r="BR4140" s="60"/>
      <c r="BX4140" s="151"/>
      <c r="CB4140" s="151"/>
      <c r="CM4140" s="151"/>
      <c r="CO4140" s="151"/>
      <c r="CT4140" s="151"/>
      <c r="CY4140" s="151"/>
    </row>
    <row r="4141" spans="1:103" x14ac:dyDescent="0.2">
      <c r="A4141" s="60"/>
      <c r="B4141" s="60"/>
      <c r="C4141" s="60"/>
      <c r="D4141" s="60"/>
      <c r="E4141" s="60"/>
      <c r="F4141" s="60"/>
      <c r="G4141" s="60"/>
      <c r="H4141" s="60"/>
      <c r="I4141" s="60"/>
      <c r="J4141" s="60"/>
      <c r="K4141" s="60"/>
      <c r="L4141" s="60"/>
      <c r="M4141" s="60"/>
      <c r="N4141" s="60"/>
      <c r="O4141" s="60"/>
      <c r="P4141" s="60"/>
      <c r="Q4141" s="60"/>
      <c r="R4141" s="334">
        <v>12721</v>
      </c>
      <c r="S4141" s="319" t="s">
        <v>359</v>
      </c>
      <c r="BE4141" s="60"/>
      <c r="BR4141" s="60"/>
      <c r="BX4141" s="151"/>
      <c r="CB4141" s="151"/>
      <c r="CM4141" s="151"/>
      <c r="CO4141" s="151"/>
      <c r="CT4141" s="151"/>
      <c r="CY4141" s="151"/>
    </row>
    <row r="4142" spans="1:103" x14ac:dyDescent="0.2">
      <c r="A4142" s="60"/>
      <c r="B4142" s="60"/>
      <c r="C4142" s="60"/>
      <c r="D4142" s="60"/>
      <c r="E4142" s="60"/>
      <c r="F4142" s="60"/>
      <c r="G4142" s="60"/>
      <c r="H4142" s="60"/>
      <c r="I4142" s="60"/>
      <c r="J4142" s="60"/>
      <c r="K4142" s="60"/>
      <c r="L4142" s="60"/>
      <c r="M4142" s="60"/>
      <c r="N4142" s="60"/>
      <c r="O4142" s="60"/>
      <c r="P4142" s="60"/>
      <c r="Q4142" s="60"/>
      <c r="R4142" s="334">
        <v>12722</v>
      </c>
      <c r="S4142" s="319" t="s">
        <v>359</v>
      </c>
      <c r="BE4142" s="60"/>
      <c r="BR4142" s="60"/>
      <c r="BX4142" s="151"/>
      <c r="CB4142" s="151"/>
      <c r="CM4142" s="151"/>
      <c r="CO4142" s="151"/>
      <c r="CT4142" s="151"/>
      <c r="CY4142" s="151"/>
    </row>
    <row r="4143" spans="1:103" x14ac:dyDescent="0.2">
      <c r="A4143" s="60"/>
      <c r="B4143" s="60"/>
      <c r="C4143" s="60"/>
      <c r="D4143" s="60"/>
      <c r="E4143" s="60"/>
      <c r="F4143" s="60"/>
      <c r="G4143" s="60"/>
      <c r="H4143" s="60"/>
      <c r="I4143" s="60"/>
      <c r="J4143" s="60"/>
      <c r="K4143" s="60"/>
      <c r="L4143" s="60"/>
      <c r="M4143" s="60"/>
      <c r="N4143" s="60"/>
      <c r="O4143" s="60"/>
      <c r="P4143" s="60"/>
      <c r="Q4143" s="60"/>
      <c r="R4143" s="334">
        <v>12723</v>
      </c>
      <c r="S4143" s="319" t="s">
        <v>359</v>
      </c>
      <c r="BE4143" s="60"/>
      <c r="BR4143" s="60"/>
      <c r="BX4143" s="151"/>
      <c r="CB4143" s="151"/>
      <c r="CM4143" s="151"/>
      <c r="CO4143" s="151"/>
      <c r="CT4143" s="151"/>
      <c r="CY4143" s="151"/>
    </row>
    <row r="4144" spans="1:103" x14ac:dyDescent="0.2">
      <c r="A4144" s="60"/>
      <c r="B4144" s="60"/>
      <c r="C4144" s="60"/>
      <c r="D4144" s="60"/>
      <c r="E4144" s="60"/>
      <c r="F4144" s="60"/>
      <c r="G4144" s="60"/>
      <c r="H4144" s="60"/>
      <c r="I4144" s="60"/>
      <c r="J4144" s="60"/>
      <c r="K4144" s="60"/>
      <c r="L4144" s="60"/>
      <c r="M4144" s="60"/>
      <c r="N4144" s="60"/>
      <c r="O4144" s="60"/>
      <c r="P4144" s="60"/>
      <c r="Q4144" s="60"/>
      <c r="R4144" s="334">
        <v>12724</v>
      </c>
      <c r="S4144" s="319" t="s">
        <v>359</v>
      </c>
      <c r="BE4144" s="60"/>
      <c r="BR4144" s="60"/>
      <c r="BX4144" s="151"/>
      <c r="CB4144" s="151"/>
      <c r="CM4144" s="151"/>
      <c r="CO4144" s="151"/>
      <c r="CT4144" s="151"/>
      <c r="CY4144" s="151"/>
    </row>
    <row r="4145" spans="1:103" x14ac:dyDescent="0.2">
      <c r="A4145" s="60"/>
      <c r="B4145" s="60"/>
      <c r="C4145" s="60"/>
      <c r="D4145" s="60"/>
      <c r="E4145" s="60"/>
      <c r="F4145" s="60"/>
      <c r="G4145" s="60"/>
      <c r="H4145" s="60"/>
      <c r="I4145" s="60"/>
      <c r="J4145" s="60"/>
      <c r="K4145" s="60"/>
      <c r="L4145" s="60"/>
      <c r="M4145" s="60"/>
      <c r="N4145" s="60"/>
      <c r="O4145" s="60"/>
      <c r="P4145" s="60"/>
      <c r="Q4145" s="60"/>
      <c r="R4145" s="334">
        <v>12725</v>
      </c>
      <c r="S4145" s="319" t="s">
        <v>359</v>
      </c>
      <c r="BE4145" s="60"/>
      <c r="BR4145" s="60"/>
      <c r="BX4145" s="151"/>
      <c r="CB4145" s="151"/>
      <c r="CM4145" s="151"/>
      <c r="CO4145" s="151"/>
      <c r="CT4145" s="151"/>
      <c r="CY4145" s="151"/>
    </row>
    <row r="4146" spans="1:103" x14ac:dyDescent="0.2">
      <c r="A4146" s="60"/>
      <c r="B4146" s="60"/>
      <c r="C4146" s="60"/>
      <c r="D4146" s="60"/>
      <c r="E4146" s="60"/>
      <c r="F4146" s="60"/>
      <c r="G4146" s="60"/>
      <c r="H4146" s="60"/>
      <c r="I4146" s="60"/>
      <c r="J4146" s="60"/>
      <c r="K4146" s="60"/>
      <c r="L4146" s="60"/>
      <c r="M4146" s="60"/>
      <c r="N4146" s="60"/>
      <c r="O4146" s="60"/>
      <c r="P4146" s="60"/>
      <c r="Q4146" s="60"/>
      <c r="R4146" s="334">
        <v>12726</v>
      </c>
      <c r="S4146" s="319" t="s">
        <v>359</v>
      </c>
      <c r="BE4146" s="60"/>
      <c r="BR4146" s="60"/>
      <c r="BX4146" s="151"/>
      <c r="CB4146" s="151"/>
      <c r="CM4146" s="151"/>
      <c r="CO4146" s="151"/>
      <c r="CT4146" s="151"/>
      <c r="CY4146" s="151"/>
    </row>
    <row r="4147" spans="1:103" x14ac:dyDescent="0.2">
      <c r="A4147" s="60"/>
      <c r="B4147" s="60"/>
      <c r="C4147" s="60"/>
      <c r="D4147" s="60"/>
      <c r="E4147" s="60"/>
      <c r="F4147" s="60"/>
      <c r="G4147" s="60"/>
      <c r="H4147" s="60"/>
      <c r="I4147" s="60"/>
      <c r="J4147" s="60"/>
      <c r="K4147" s="60"/>
      <c r="L4147" s="60"/>
      <c r="M4147" s="60"/>
      <c r="N4147" s="60"/>
      <c r="O4147" s="60"/>
      <c r="P4147" s="60"/>
      <c r="Q4147" s="60"/>
      <c r="R4147" s="334">
        <v>12727</v>
      </c>
      <c r="S4147" s="319" t="s">
        <v>359</v>
      </c>
      <c r="BE4147" s="60"/>
      <c r="BR4147" s="60"/>
      <c r="BX4147" s="151"/>
      <c r="CB4147" s="151"/>
      <c r="CM4147" s="151"/>
      <c r="CO4147" s="151"/>
      <c r="CT4147" s="151"/>
      <c r="CY4147" s="151"/>
    </row>
    <row r="4148" spans="1:103" x14ac:dyDescent="0.2">
      <c r="A4148" s="60"/>
      <c r="B4148" s="60"/>
      <c r="C4148" s="60"/>
      <c r="D4148" s="60"/>
      <c r="E4148" s="60"/>
      <c r="F4148" s="60"/>
      <c r="G4148" s="60"/>
      <c r="H4148" s="60"/>
      <c r="I4148" s="60"/>
      <c r="J4148" s="60"/>
      <c r="K4148" s="60"/>
      <c r="L4148" s="60"/>
      <c r="M4148" s="60"/>
      <c r="N4148" s="60"/>
      <c r="O4148" s="60"/>
      <c r="P4148" s="60"/>
      <c r="Q4148" s="60"/>
      <c r="R4148" s="334">
        <v>12729</v>
      </c>
      <c r="S4148" s="319" t="s">
        <v>359</v>
      </c>
      <c r="BE4148" s="60"/>
      <c r="BR4148" s="60"/>
      <c r="BX4148" s="151"/>
      <c r="CB4148" s="151"/>
      <c r="CM4148" s="151"/>
      <c r="CO4148" s="151"/>
      <c r="CT4148" s="151"/>
      <c r="CY4148" s="151"/>
    </row>
    <row r="4149" spans="1:103" x14ac:dyDescent="0.2">
      <c r="A4149" s="60"/>
      <c r="B4149" s="60"/>
      <c r="C4149" s="60"/>
      <c r="D4149" s="60"/>
      <c r="E4149" s="60"/>
      <c r="F4149" s="60"/>
      <c r="G4149" s="60"/>
      <c r="H4149" s="60"/>
      <c r="I4149" s="60"/>
      <c r="J4149" s="60"/>
      <c r="K4149" s="60"/>
      <c r="L4149" s="60"/>
      <c r="M4149" s="60"/>
      <c r="N4149" s="60"/>
      <c r="O4149" s="60"/>
      <c r="P4149" s="60"/>
      <c r="Q4149" s="60"/>
      <c r="R4149" s="334">
        <v>12732</v>
      </c>
      <c r="S4149" s="319" t="s">
        <v>359</v>
      </c>
      <c r="BE4149" s="60"/>
      <c r="BR4149" s="60"/>
      <c r="BX4149" s="151"/>
      <c r="CB4149" s="151"/>
      <c r="CM4149" s="151"/>
      <c r="CO4149" s="151"/>
      <c r="CT4149" s="151"/>
      <c r="CY4149" s="151"/>
    </row>
    <row r="4150" spans="1:103" x14ac:dyDescent="0.2">
      <c r="A4150" s="60"/>
      <c r="B4150" s="60"/>
      <c r="C4150" s="60"/>
      <c r="D4150" s="60"/>
      <c r="E4150" s="60"/>
      <c r="F4150" s="60"/>
      <c r="G4150" s="60"/>
      <c r="H4150" s="60"/>
      <c r="I4150" s="60"/>
      <c r="J4150" s="60"/>
      <c r="K4150" s="60"/>
      <c r="L4150" s="60"/>
      <c r="M4150" s="60"/>
      <c r="N4150" s="60"/>
      <c r="O4150" s="60"/>
      <c r="P4150" s="60"/>
      <c r="Q4150" s="60"/>
      <c r="R4150" s="334">
        <v>12733</v>
      </c>
      <c r="S4150" s="319" t="s">
        <v>359</v>
      </c>
      <c r="BE4150" s="60"/>
      <c r="BR4150" s="60"/>
      <c r="BX4150" s="151"/>
      <c r="CB4150" s="151"/>
      <c r="CM4150" s="151"/>
      <c r="CO4150" s="151"/>
      <c r="CT4150" s="151"/>
      <c r="CY4150" s="151"/>
    </row>
    <row r="4151" spans="1:103" x14ac:dyDescent="0.2">
      <c r="A4151" s="60"/>
      <c r="B4151" s="60"/>
      <c r="C4151" s="60"/>
      <c r="D4151" s="60"/>
      <c r="E4151" s="60"/>
      <c r="F4151" s="60"/>
      <c r="G4151" s="60"/>
      <c r="H4151" s="60"/>
      <c r="I4151" s="60"/>
      <c r="J4151" s="60"/>
      <c r="K4151" s="60"/>
      <c r="L4151" s="60"/>
      <c r="M4151" s="60"/>
      <c r="N4151" s="60"/>
      <c r="O4151" s="60"/>
      <c r="P4151" s="60"/>
      <c r="Q4151" s="60"/>
      <c r="R4151" s="334">
        <v>12734</v>
      </c>
      <c r="S4151" s="319" t="s">
        <v>359</v>
      </c>
      <c r="BE4151" s="60"/>
      <c r="BR4151" s="60"/>
      <c r="BX4151" s="151"/>
      <c r="CB4151" s="151"/>
      <c r="CM4151" s="151"/>
      <c r="CO4151" s="151"/>
      <c r="CT4151" s="151"/>
      <c r="CY4151" s="151"/>
    </row>
    <row r="4152" spans="1:103" x14ac:dyDescent="0.2">
      <c r="A4152" s="60"/>
      <c r="B4152" s="60"/>
      <c r="C4152" s="60"/>
      <c r="D4152" s="60"/>
      <c r="E4152" s="60"/>
      <c r="F4152" s="60"/>
      <c r="G4152" s="60"/>
      <c r="H4152" s="60"/>
      <c r="I4152" s="60"/>
      <c r="J4152" s="60"/>
      <c r="K4152" s="60"/>
      <c r="L4152" s="60"/>
      <c r="M4152" s="60"/>
      <c r="N4152" s="60"/>
      <c r="O4152" s="60"/>
      <c r="P4152" s="60"/>
      <c r="Q4152" s="60"/>
      <c r="R4152" s="334">
        <v>12736</v>
      </c>
      <c r="S4152" s="319" t="s">
        <v>359</v>
      </c>
      <c r="BE4152" s="60"/>
      <c r="BR4152" s="60"/>
      <c r="BX4152" s="151"/>
      <c r="CB4152" s="151"/>
      <c r="CM4152" s="151"/>
      <c r="CO4152" s="151"/>
      <c r="CT4152" s="151"/>
      <c r="CY4152" s="151"/>
    </row>
    <row r="4153" spans="1:103" x14ac:dyDescent="0.2">
      <c r="A4153" s="60"/>
      <c r="B4153" s="60"/>
      <c r="C4153" s="60"/>
      <c r="D4153" s="60"/>
      <c r="E4153" s="60"/>
      <c r="F4153" s="60"/>
      <c r="G4153" s="60"/>
      <c r="H4153" s="60"/>
      <c r="I4153" s="60"/>
      <c r="J4153" s="60"/>
      <c r="K4153" s="60"/>
      <c r="L4153" s="60"/>
      <c r="M4153" s="60"/>
      <c r="N4153" s="60"/>
      <c r="O4153" s="60"/>
      <c r="P4153" s="60"/>
      <c r="Q4153" s="60"/>
      <c r="R4153" s="334">
        <v>12737</v>
      </c>
      <c r="S4153" s="319" t="s">
        <v>359</v>
      </c>
      <c r="BE4153" s="60"/>
      <c r="BR4153" s="60"/>
      <c r="BX4153" s="151"/>
      <c r="CB4153" s="151"/>
      <c r="CM4153" s="151"/>
      <c r="CO4153" s="151"/>
      <c r="CT4153" s="151"/>
      <c r="CY4153" s="151"/>
    </row>
    <row r="4154" spans="1:103" x14ac:dyDescent="0.2">
      <c r="A4154" s="60"/>
      <c r="B4154" s="60"/>
      <c r="C4154" s="60"/>
      <c r="D4154" s="60"/>
      <c r="E4154" s="60"/>
      <c r="F4154" s="60"/>
      <c r="G4154" s="60"/>
      <c r="H4154" s="60"/>
      <c r="I4154" s="60"/>
      <c r="J4154" s="60"/>
      <c r="K4154" s="60"/>
      <c r="L4154" s="60"/>
      <c r="M4154" s="60"/>
      <c r="N4154" s="60"/>
      <c r="O4154" s="60"/>
      <c r="P4154" s="60"/>
      <c r="Q4154" s="60"/>
      <c r="R4154" s="334">
        <v>12738</v>
      </c>
      <c r="S4154" s="319" t="s">
        <v>359</v>
      </c>
      <c r="BE4154" s="60"/>
      <c r="BR4154" s="60"/>
      <c r="BX4154" s="151"/>
      <c r="CB4154" s="151"/>
      <c r="CM4154" s="151"/>
      <c r="CO4154" s="151"/>
      <c r="CT4154" s="151"/>
      <c r="CY4154" s="151"/>
    </row>
    <row r="4155" spans="1:103" x14ac:dyDescent="0.2">
      <c r="A4155" s="60"/>
      <c r="B4155" s="60"/>
      <c r="C4155" s="60"/>
      <c r="D4155" s="60"/>
      <c r="E4155" s="60"/>
      <c r="F4155" s="60"/>
      <c r="G4155" s="60"/>
      <c r="H4155" s="60"/>
      <c r="I4155" s="60"/>
      <c r="J4155" s="60"/>
      <c r="K4155" s="60"/>
      <c r="L4155" s="60"/>
      <c r="M4155" s="60"/>
      <c r="N4155" s="60"/>
      <c r="O4155" s="60"/>
      <c r="P4155" s="60"/>
      <c r="Q4155" s="60"/>
      <c r="R4155" s="334">
        <v>12740</v>
      </c>
      <c r="S4155" s="319" t="s">
        <v>359</v>
      </c>
      <c r="BE4155" s="60"/>
      <c r="BR4155" s="60"/>
      <c r="BX4155" s="151"/>
      <c r="CB4155" s="151"/>
      <c r="CM4155" s="151"/>
      <c r="CO4155" s="151"/>
      <c r="CT4155" s="151"/>
      <c r="CY4155" s="151"/>
    </row>
    <row r="4156" spans="1:103" x14ac:dyDescent="0.2">
      <c r="A4156" s="60"/>
      <c r="B4156" s="60"/>
      <c r="C4156" s="60"/>
      <c r="D4156" s="60"/>
      <c r="E4156" s="60"/>
      <c r="F4156" s="60"/>
      <c r="G4156" s="60"/>
      <c r="H4156" s="60"/>
      <c r="I4156" s="60"/>
      <c r="J4156" s="60"/>
      <c r="K4156" s="60"/>
      <c r="L4156" s="60"/>
      <c r="M4156" s="60"/>
      <c r="N4156" s="60"/>
      <c r="O4156" s="60"/>
      <c r="P4156" s="60"/>
      <c r="Q4156" s="60"/>
      <c r="R4156" s="334">
        <v>12741</v>
      </c>
      <c r="S4156" s="319" t="s">
        <v>359</v>
      </c>
      <c r="BE4156" s="60"/>
      <c r="BR4156" s="60"/>
      <c r="BX4156" s="151"/>
      <c r="CB4156" s="151"/>
      <c r="CM4156" s="151"/>
      <c r="CO4156" s="151"/>
      <c r="CT4156" s="151"/>
      <c r="CY4156" s="151"/>
    </row>
    <row r="4157" spans="1:103" x14ac:dyDescent="0.2">
      <c r="A4157" s="60"/>
      <c r="B4157" s="60"/>
      <c r="C4157" s="60"/>
      <c r="D4157" s="60"/>
      <c r="E4157" s="60"/>
      <c r="F4157" s="60"/>
      <c r="G4157" s="60"/>
      <c r="H4157" s="60"/>
      <c r="I4157" s="60"/>
      <c r="J4157" s="60"/>
      <c r="K4157" s="60"/>
      <c r="L4157" s="60"/>
      <c r="M4157" s="60"/>
      <c r="N4157" s="60"/>
      <c r="O4157" s="60"/>
      <c r="P4157" s="60"/>
      <c r="Q4157" s="60"/>
      <c r="R4157" s="334">
        <v>12742</v>
      </c>
      <c r="S4157" s="319" t="s">
        <v>359</v>
      </c>
      <c r="BE4157" s="60"/>
      <c r="BR4157" s="60"/>
      <c r="BX4157" s="151"/>
      <c r="CB4157" s="151"/>
      <c r="CM4157" s="151"/>
      <c r="CO4157" s="151"/>
      <c r="CT4157" s="151"/>
      <c r="CY4157" s="151"/>
    </row>
    <row r="4158" spans="1:103" x14ac:dyDescent="0.2">
      <c r="A4158" s="60"/>
      <c r="B4158" s="60"/>
      <c r="C4158" s="60"/>
      <c r="D4158" s="60"/>
      <c r="E4158" s="60"/>
      <c r="F4158" s="60"/>
      <c r="G4158" s="60"/>
      <c r="H4158" s="60"/>
      <c r="I4158" s="60"/>
      <c r="J4158" s="60"/>
      <c r="K4158" s="60"/>
      <c r="L4158" s="60"/>
      <c r="M4158" s="60"/>
      <c r="N4158" s="60"/>
      <c r="O4158" s="60"/>
      <c r="P4158" s="60"/>
      <c r="Q4158" s="60"/>
      <c r="R4158" s="334">
        <v>12743</v>
      </c>
      <c r="S4158" s="319" t="s">
        <v>359</v>
      </c>
      <c r="BE4158" s="60"/>
      <c r="BR4158" s="60"/>
      <c r="BX4158" s="151"/>
      <c r="CB4158" s="151"/>
      <c r="CM4158" s="151"/>
      <c r="CO4158" s="151"/>
      <c r="CT4158" s="151"/>
      <c r="CY4158" s="151"/>
    </row>
    <row r="4159" spans="1:103" x14ac:dyDescent="0.2">
      <c r="A4159" s="60"/>
      <c r="B4159" s="60"/>
      <c r="C4159" s="60"/>
      <c r="D4159" s="60"/>
      <c r="E4159" s="60"/>
      <c r="F4159" s="60"/>
      <c r="G4159" s="60"/>
      <c r="H4159" s="60"/>
      <c r="I4159" s="60"/>
      <c r="J4159" s="60"/>
      <c r="K4159" s="60"/>
      <c r="L4159" s="60"/>
      <c r="M4159" s="60"/>
      <c r="N4159" s="60"/>
      <c r="O4159" s="60"/>
      <c r="P4159" s="60"/>
      <c r="Q4159" s="60"/>
      <c r="R4159" s="334">
        <v>12745</v>
      </c>
      <c r="S4159" s="319" t="s">
        <v>359</v>
      </c>
      <c r="BE4159" s="60"/>
      <c r="BR4159" s="60"/>
      <c r="BX4159" s="151"/>
      <c r="CB4159" s="151"/>
      <c r="CM4159" s="151"/>
      <c r="CO4159" s="151"/>
      <c r="CT4159" s="151"/>
      <c r="CY4159" s="151"/>
    </row>
    <row r="4160" spans="1:103" x14ac:dyDescent="0.2">
      <c r="A4160" s="60"/>
      <c r="B4160" s="60"/>
      <c r="C4160" s="60"/>
      <c r="D4160" s="60"/>
      <c r="E4160" s="60"/>
      <c r="F4160" s="60"/>
      <c r="G4160" s="60"/>
      <c r="H4160" s="60"/>
      <c r="I4160" s="60"/>
      <c r="J4160" s="60"/>
      <c r="K4160" s="60"/>
      <c r="L4160" s="60"/>
      <c r="M4160" s="60"/>
      <c r="N4160" s="60"/>
      <c r="O4160" s="60"/>
      <c r="P4160" s="60"/>
      <c r="Q4160" s="60"/>
      <c r="R4160" s="334">
        <v>12746</v>
      </c>
      <c r="S4160" s="319" t="s">
        <v>359</v>
      </c>
      <c r="BE4160" s="60"/>
      <c r="BR4160" s="60"/>
      <c r="BX4160" s="151"/>
      <c r="CB4160" s="151"/>
      <c r="CM4160" s="151"/>
      <c r="CO4160" s="151"/>
      <c r="CT4160" s="151"/>
      <c r="CY4160" s="151"/>
    </row>
    <row r="4161" spans="1:103" x14ac:dyDescent="0.2">
      <c r="A4161" s="60"/>
      <c r="B4161" s="60"/>
      <c r="C4161" s="60"/>
      <c r="D4161" s="60"/>
      <c r="E4161" s="60"/>
      <c r="F4161" s="60"/>
      <c r="G4161" s="60"/>
      <c r="H4161" s="60"/>
      <c r="I4161" s="60"/>
      <c r="J4161" s="60"/>
      <c r="K4161" s="60"/>
      <c r="L4161" s="60"/>
      <c r="M4161" s="60"/>
      <c r="N4161" s="60"/>
      <c r="O4161" s="60"/>
      <c r="P4161" s="60"/>
      <c r="Q4161" s="60"/>
      <c r="R4161" s="334">
        <v>12747</v>
      </c>
      <c r="S4161" s="319" t="s">
        <v>359</v>
      </c>
      <c r="BE4161" s="60"/>
      <c r="BR4161" s="60"/>
      <c r="BX4161" s="151"/>
      <c r="CB4161" s="151"/>
      <c r="CM4161" s="151"/>
      <c r="CO4161" s="151"/>
      <c r="CT4161" s="151"/>
      <c r="CY4161" s="151"/>
    </row>
    <row r="4162" spans="1:103" x14ac:dyDescent="0.2">
      <c r="A4162" s="60"/>
      <c r="B4162" s="60"/>
      <c r="C4162" s="60"/>
      <c r="D4162" s="60"/>
      <c r="E4162" s="60"/>
      <c r="F4162" s="60"/>
      <c r="G4162" s="60"/>
      <c r="H4162" s="60"/>
      <c r="I4162" s="60"/>
      <c r="J4162" s="60"/>
      <c r="K4162" s="60"/>
      <c r="L4162" s="60"/>
      <c r="M4162" s="60"/>
      <c r="N4162" s="60"/>
      <c r="O4162" s="60"/>
      <c r="P4162" s="60"/>
      <c r="Q4162" s="60"/>
      <c r="R4162" s="334">
        <v>12748</v>
      </c>
      <c r="S4162" s="319" t="s">
        <v>359</v>
      </c>
      <c r="BE4162" s="60"/>
      <c r="BR4162" s="60"/>
      <c r="BX4162" s="151"/>
      <c r="CB4162" s="151"/>
      <c r="CM4162" s="151"/>
      <c r="CO4162" s="151"/>
      <c r="CT4162" s="151"/>
      <c r="CY4162" s="151"/>
    </row>
    <row r="4163" spans="1:103" x14ac:dyDescent="0.2">
      <c r="A4163" s="60"/>
      <c r="B4163" s="60"/>
      <c r="C4163" s="60"/>
      <c r="D4163" s="60"/>
      <c r="E4163" s="60"/>
      <c r="F4163" s="60"/>
      <c r="G4163" s="60"/>
      <c r="H4163" s="60"/>
      <c r="I4163" s="60"/>
      <c r="J4163" s="60"/>
      <c r="K4163" s="60"/>
      <c r="L4163" s="60"/>
      <c r="M4163" s="60"/>
      <c r="N4163" s="60"/>
      <c r="O4163" s="60"/>
      <c r="P4163" s="60"/>
      <c r="Q4163" s="60"/>
      <c r="R4163" s="334">
        <v>12749</v>
      </c>
      <c r="S4163" s="319" t="s">
        <v>359</v>
      </c>
      <c r="BE4163" s="60"/>
      <c r="BR4163" s="60"/>
      <c r="BX4163" s="151"/>
      <c r="CB4163" s="151"/>
      <c r="CM4163" s="151"/>
      <c r="CO4163" s="151"/>
      <c r="CT4163" s="151"/>
      <c r="CY4163" s="151"/>
    </row>
    <row r="4164" spans="1:103" x14ac:dyDescent="0.2">
      <c r="A4164" s="60"/>
      <c r="B4164" s="60"/>
      <c r="C4164" s="60"/>
      <c r="D4164" s="60"/>
      <c r="E4164" s="60"/>
      <c r="F4164" s="60"/>
      <c r="G4164" s="60"/>
      <c r="H4164" s="60"/>
      <c r="I4164" s="60"/>
      <c r="J4164" s="60"/>
      <c r="K4164" s="60"/>
      <c r="L4164" s="60"/>
      <c r="M4164" s="60"/>
      <c r="N4164" s="60"/>
      <c r="O4164" s="60"/>
      <c r="P4164" s="60"/>
      <c r="Q4164" s="60"/>
      <c r="R4164" s="334">
        <v>12750</v>
      </c>
      <c r="S4164" s="319" t="s">
        <v>359</v>
      </c>
      <c r="BE4164" s="60"/>
      <c r="BR4164" s="60"/>
      <c r="BX4164" s="151"/>
      <c r="CB4164" s="151"/>
      <c r="CM4164" s="151"/>
      <c r="CO4164" s="151"/>
      <c r="CT4164" s="151"/>
      <c r="CY4164" s="151"/>
    </row>
    <row r="4165" spans="1:103" x14ac:dyDescent="0.2">
      <c r="A4165" s="60"/>
      <c r="B4165" s="60"/>
      <c r="C4165" s="60"/>
      <c r="D4165" s="60"/>
      <c r="E4165" s="60"/>
      <c r="F4165" s="60"/>
      <c r="G4165" s="60"/>
      <c r="H4165" s="60"/>
      <c r="I4165" s="60"/>
      <c r="J4165" s="60"/>
      <c r="K4165" s="60"/>
      <c r="L4165" s="60"/>
      <c r="M4165" s="60"/>
      <c r="N4165" s="60"/>
      <c r="O4165" s="60"/>
      <c r="P4165" s="60"/>
      <c r="Q4165" s="60"/>
      <c r="R4165" s="334">
        <v>12751</v>
      </c>
      <c r="S4165" s="319" t="s">
        <v>359</v>
      </c>
      <c r="BE4165" s="60"/>
      <c r="BR4165" s="60"/>
      <c r="BX4165" s="151"/>
      <c r="CB4165" s="151"/>
      <c r="CM4165" s="151"/>
      <c r="CO4165" s="151"/>
      <c r="CT4165" s="151"/>
      <c r="CY4165" s="151"/>
    </row>
    <row r="4166" spans="1:103" x14ac:dyDescent="0.2">
      <c r="A4166" s="60"/>
      <c r="B4166" s="60"/>
      <c r="C4166" s="60"/>
      <c r="D4166" s="60"/>
      <c r="E4166" s="60"/>
      <c r="F4166" s="60"/>
      <c r="G4166" s="60"/>
      <c r="H4166" s="60"/>
      <c r="I4166" s="60"/>
      <c r="J4166" s="60"/>
      <c r="K4166" s="60"/>
      <c r="L4166" s="60"/>
      <c r="M4166" s="60"/>
      <c r="N4166" s="60"/>
      <c r="O4166" s="60"/>
      <c r="P4166" s="60"/>
      <c r="Q4166" s="60"/>
      <c r="R4166" s="334">
        <v>12752</v>
      </c>
      <c r="S4166" s="319" t="s">
        <v>359</v>
      </c>
      <c r="BE4166" s="60"/>
      <c r="BR4166" s="60"/>
      <c r="BX4166" s="151"/>
      <c r="CB4166" s="151"/>
      <c r="CM4166" s="151"/>
      <c r="CO4166" s="151"/>
      <c r="CT4166" s="151"/>
      <c r="CY4166" s="151"/>
    </row>
    <row r="4167" spans="1:103" x14ac:dyDescent="0.2">
      <c r="A4167" s="60"/>
      <c r="B4167" s="60"/>
      <c r="C4167" s="60"/>
      <c r="D4167" s="60"/>
      <c r="E4167" s="60"/>
      <c r="F4167" s="60"/>
      <c r="G4167" s="60"/>
      <c r="H4167" s="60"/>
      <c r="I4167" s="60"/>
      <c r="J4167" s="60"/>
      <c r="K4167" s="60"/>
      <c r="L4167" s="60"/>
      <c r="M4167" s="60"/>
      <c r="N4167" s="60"/>
      <c r="O4167" s="60"/>
      <c r="P4167" s="60"/>
      <c r="Q4167" s="60"/>
      <c r="R4167" s="334">
        <v>12754</v>
      </c>
      <c r="S4167" s="319" t="s">
        <v>359</v>
      </c>
      <c r="BE4167" s="60"/>
      <c r="BR4167" s="60"/>
      <c r="BX4167" s="151"/>
      <c r="CB4167" s="151"/>
      <c r="CM4167" s="151"/>
      <c r="CO4167" s="151"/>
      <c r="CT4167" s="151"/>
      <c r="CY4167" s="151"/>
    </row>
    <row r="4168" spans="1:103" x14ac:dyDescent="0.2">
      <c r="A4168" s="60"/>
      <c r="B4168" s="60"/>
      <c r="C4168" s="60"/>
      <c r="D4168" s="60"/>
      <c r="E4168" s="60"/>
      <c r="F4168" s="60"/>
      <c r="G4168" s="60"/>
      <c r="H4168" s="60"/>
      <c r="I4168" s="60"/>
      <c r="J4168" s="60"/>
      <c r="K4168" s="60"/>
      <c r="L4168" s="60"/>
      <c r="M4168" s="60"/>
      <c r="N4168" s="60"/>
      <c r="O4168" s="60"/>
      <c r="P4168" s="60"/>
      <c r="Q4168" s="60"/>
      <c r="R4168" s="334">
        <v>12758</v>
      </c>
      <c r="S4168" s="319" t="s">
        <v>359</v>
      </c>
      <c r="BE4168" s="60"/>
      <c r="BR4168" s="60"/>
      <c r="BX4168" s="151"/>
      <c r="CB4168" s="151"/>
      <c r="CM4168" s="151"/>
      <c r="CO4168" s="151"/>
      <c r="CT4168" s="151"/>
      <c r="CY4168" s="151"/>
    </row>
    <row r="4169" spans="1:103" x14ac:dyDescent="0.2">
      <c r="A4169" s="60"/>
      <c r="B4169" s="60"/>
      <c r="C4169" s="60"/>
      <c r="D4169" s="60"/>
      <c r="E4169" s="60"/>
      <c r="F4169" s="60"/>
      <c r="G4169" s="60"/>
      <c r="H4169" s="60"/>
      <c r="I4169" s="60"/>
      <c r="J4169" s="60"/>
      <c r="K4169" s="60"/>
      <c r="L4169" s="60"/>
      <c r="M4169" s="60"/>
      <c r="N4169" s="60"/>
      <c r="O4169" s="60"/>
      <c r="P4169" s="60"/>
      <c r="Q4169" s="60"/>
      <c r="R4169" s="334">
        <v>12759</v>
      </c>
      <c r="S4169" s="319" t="s">
        <v>359</v>
      </c>
      <c r="BE4169" s="60"/>
      <c r="BR4169" s="60"/>
      <c r="BX4169" s="151"/>
      <c r="CB4169" s="151"/>
      <c r="CM4169" s="151"/>
      <c r="CO4169" s="151"/>
      <c r="CT4169" s="151"/>
      <c r="CY4169" s="151"/>
    </row>
    <row r="4170" spans="1:103" x14ac:dyDescent="0.2">
      <c r="A4170" s="60"/>
      <c r="B4170" s="60"/>
      <c r="C4170" s="60"/>
      <c r="D4170" s="60"/>
      <c r="E4170" s="60"/>
      <c r="F4170" s="60"/>
      <c r="G4170" s="60"/>
      <c r="H4170" s="60"/>
      <c r="I4170" s="60"/>
      <c r="J4170" s="60"/>
      <c r="K4170" s="60"/>
      <c r="L4170" s="60"/>
      <c r="M4170" s="60"/>
      <c r="N4170" s="60"/>
      <c r="O4170" s="60"/>
      <c r="P4170" s="60"/>
      <c r="Q4170" s="60"/>
      <c r="R4170" s="334">
        <v>12760</v>
      </c>
      <c r="S4170" s="319" t="s">
        <v>359</v>
      </c>
      <c r="BE4170" s="60"/>
      <c r="BR4170" s="60"/>
      <c r="BX4170" s="151"/>
      <c r="CB4170" s="151"/>
      <c r="CM4170" s="151"/>
      <c r="CO4170" s="151"/>
      <c r="CT4170" s="151"/>
      <c r="CY4170" s="151"/>
    </row>
    <row r="4171" spans="1:103" x14ac:dyDescent="0.2">
      <c r="A4171" s="60"/>
      <c r="B4171" s="60"/>
      <c r="C4171" s="60"/>
      <c r="D4171" s="60"/>
      <c r="E4171" s="60"/>
      <c r="F4171" s="60"/>
      <c r="G4171" s="60"/>
      <c r="H4171" s="60"/>
      <c r="I4171" s="60"/>
      <c r="J4171" s="60"/>
      <c r="K4171" s="60"/>
      <c r="L4171" s="60"/>
      <c r="M4171" s="60"/>
      <c r="N4171" s="60"/>
      <c r="O4171" s="60"/>
      <c r="P4171" s="60"/>
      <c r="Q4171" s="60"/>
      <c r="R4171" s="334">
        <v>12762</v>
      </c>
      <c r="S4171" s="319" t="s">
        <v>359</v>
      </c>
      <c r="BE4171" s="60"/>
      <c r="BR4171" s="60"/>
      <c r="BX4171" s="151"/>
      <c r="CB4171" s="151"/>
      <c r="CM4171" s="151"/>
      <c r="CO4171" s="151"/>
      <c r="CT4171" s="151"/>
      <c r="CY4171" s="151"/>
    </row>
    <row r="4172" spans="1:103" x14ac:dyDescent="0.2">
      <c r="A4172" s="60"/>
      <c r="B4172" s="60"/>
      <c r="C4172" s="60"/>
      <c r="D4172" s="60"/>
      <c r="E4172" s="60"/>
      <c r="F4172" s="60"/>
      <c r="G4172" s="60"/>
      <c r="H4172" s="60"/>
      <c r="I4172" s="60"/>
      <c r="J4172" s="60"/>
      <c r="K4172" s="60"/>
      <c r="L4172" s="60"/>
      <c r="M4172" s="60"/>
      <c r="N4172" s="60"/>
      <c r="O4172" s="60"/>
      <c r="P4172" s="60"/>
      <c r="Q4172" s="60"/>
      <c r="R4172" s="334">
        <v>12763</v>
      </c>
      <c r="S4172" s="319" t="s">
        <v>359</v>
      </c>
      <c r="BE4172" s="60"/>
      <c r="BR4172" s="60"/>
      <c r="BX4172" s="151"/>
      <c r="CB4172" s="151"/>
      <c r="CM4172" s="151"/>
      <c r="CO4172" s="151"/>
      <c r="CT4172" s="151"/>
      <c r="CY4172" s="151"/>
    </row>
    <row r="4173" spans="1:103" x14ac:dyDescent="0.2">
      <c r="A4173" s="60"/>
      <c r="B4173" s="60"/>
      <c r="C4173" s="60"/>
      <c r="D4173" s="60"/>
      <c r="E4173" s="60"/>
      <c r="F4173" s="60"/>
      <c r="G4173" s="60"/>
      <c r="H4173" s="60"/>
      <c r="I4173" s="60"/>
      <c r="J4173" s="60"/>
      <c r="K4173" s="60"/>
      <c r="L4173" s="60"/>
      <c r="M4173" s="60"/>
      <c r="N4173" s="60"/>
      <c r="O4173" s="60"/>
      <c r="P4173" s="60"/>
      <c r="Q4173" s="60"/>
      <c r="R4173" s="334">
        <v>12764</v>
      </c>
      <c r="S4173" s="319" t="s">
        <v>359</v>
      </c>
      <c r="BE4173" s="60"/>
      <c r="BR4173" s="60"/>
      <c r="BX4173" s="151"/>
      <c r="CB4173" s="151"/>
      <c r="CM4173" s="151"/>
      <c r="CO4173" s="151"/>
      <c r="CT4173" s="151"/>
      <c r="CY4173" s="151"/>
    </row>
    <row r="4174" spans="1:103" x14ac:dyDescent="0.2">
      <c r="A4174" s="60"/>
      <c r="B4174" s="60"/>
      <c r="C4174" s="60"/>
      <c r="D4174" s="60"/>
      <c r="E4174" s="60"/>
      <c r="F4174" s="60"/>
      <c r="G4174" s="60"/>
      <c r="H4174" s="60"/>
      <c r="I4174" s="60"/>
      <c r="J4174" s="60"/>
      <c r="K4174" s="60"/>
      <c r="L4174" s="60"/>
      <c r="M4174" s="60"/>
      <c r="N4174" s="60"/>
      <c r="O4174" s="60"/>
      <c r="P4174" s="60"/>
      <c r="Q4174" s="60"/>
      <c r="R4174" s="334">
        <v>12765</v>
      </c>
      <c r="S4174" s="319" t="s">
        <v>359</v>
      </c>
      <c r="BE4174" s="60"/>
      <c r="BR4174" s="60"/>
      <c r="BX4174" s="151"/>
      <c r="CB4174" s="151"/>
      <c r="CM4174" s="151"/>
      <c r="CO4174" s="151"/>
      <c r="CT4174" s="151"/>
      <c r="CY4174" s="151"/>
    </row>
    <row r="4175" spans="1:103" x14ac:dyDescent="0.2">
      <c r="A4175" s="60"/>
      <c r="B4175" s="60"/>
      <c r="C4175" s="60"/>
      <c r="D4175" s="60"/>
      <c r="E4175" s="60"/>
      <c r="F4175" s="60"/>
      <c r="G4175" s="60"/>
      <c r="H4175" s="60"/>
      <c r="I4175" s="60"/>
      <c r="J4175" s="60"/>
      <c r="K4175" s="60"/>
      <c r="L4175" s="60"/>
      <c r="M4175" s="60"/>
      <c r="N4175" s="60"/>
      <c r="O4175" s="60"/>
      <c r="P4175" s="60"/>
      <c r="Q4175" s="60"/>
      <c r="R4175" s="334">
        <v>12766</v>
      </c>
      <c r="S4175" s="319" t="s">
        <v>359</v>
      </c>
      <c r="BE4175" s="60"/>
      <c r="BR4175" s="60"/>
      <c r="BX4175" s="151"/>
      <c r="CB4175" s="151"/>
      <c r="CM4175" s="151"/>
      <c r="CO4175" s="151"/>
      <c r="CT4175" s="151"/>
      <c r="CY4175" s="151"/>
    </row>
    <row r="4176" spans="1:103" x14ac:dyDescent="0.2">
      <c r="A4176" s="60"/>
      <c r="B4176" s="60"/>
      <c r="C4176" s="60"/>
      <c r="D4176" s="60"/>
      <c r="E4176" s="60"/>
      <c r="F4176" s="60"/>
      <c r="G4176" s="60"/>
      <c r="H4176" s="60"/>
      <c r="I4176" s="60"/>
      <c r="J4176" s="60"/>
      <c r="K4176" s="60"/>
      <c r="L4176" s="60"/>
      <c r="M4176" s="60"/>
      <c r="N4176" s="60"/>
      <c r="O4176" s="60"/>
      <c r="P4176" s="60"/>
      <c r="Q4176" s="60"/>
      <c r="R4176" s="334">
        <v>12767</v>
      </c>
      <c r="S4176" s="319" t="s">
        <v>359</v>
      </c>
      <c r="BE4176" s="60"/>
      <c r="BR4176" s="60"/>
      <c r="BX4176" s="151"/>
      <c r="CB4176" s="151"/>
      <c r="CM4176" s="151"/>
      <c r="CO4176" s="151"/>
      <c r="CT4176" s="151"/>
      <c r="CY4176" s="151"/>
    </row>
    <row r="4177" spans="1:103" x14ac:dyDescent="0.2">
      <c r="A4177" s="60"/>
      <c r="B4177" s="60"/>
      <c r="C4177" s="60"/>
      <c r="D4177" s="60"/>
      <c r="E4177" s="60"/>
      <c r="F4177" s="60"/>
      <c r="G4177" s="60"/>
      <c r="H4177" s="60"/>
      <c r="I4177" s="60"/>
      <c r="J4177" s="60"/>
      <c r="K4177" s="60"/>
      <c r="L4177" s="60"/>
      <c r="M4177" s="60"/>
      <c r="N4177" s="60"/>
      <c r="O4177" s="60"/>
      <c r="P4177" s="60"/>
      <c r="Q4177" s="60"/>
      <c r="R4177" s="334">
        <v>12768</v>
      </c>
      <c r="S4177" s="319" t="s">
        <v>359</v>
      </c>
      <c r="BE4177" s="60"/>
      <c r="BR4177" s="60"/>
      <c r="BX4177" s="151"/>
      <c r="CB4177" s="151"/>
      <c r="CM4177" s="151"/>
      <c r="CO4177" s="151"/>
      <c r="CT4177" s="151"/>
      <c r="CY4177" s="151"/>
    </row>
    <row r="4178" spans="1:103" x14ac:dyDescent="0.2">
      <c r="A4178" s="60"/>
      <c r="B4178" s="60"/>
      <c r="C4178" s="60"/>
      <c r="D4178" s="60"/>
      <c r="E4178" s="60"/>
      <c r="F4178" s="60"/>
      <c r="G4178" s="60"/>
      <c r="H4178" s="60"/>
      <c r="I4178" s="60"/>
      <c r="J4178" s="60"/>
      <c r="K4178" s="60"/>
      <c r="L4178" s="60"/>
      <c r="M4178" s="60"/>
      <c r="N4178" s="60"/>
      <c r="O4178" s="60"/>
      <c r="P4178" s="60"/>
      <c r="Q4178" s="60"/>
      <c r="R4178" s="334">
        <v>12769</v>
      </c>
      <c r="S4178" s="319" t="s">
        <v>359</v>
      </c>
      <c r="BE4178" s="60"/>
      <c r="BR4178" s="60"/>
      <c r="BX4178" s="151"/>
      <c r="CB4178" s="151"/>
      <c r="CM4178" s="151"/>
      <c r="CO4178" s="151"/>
      <c r="CT4178" s="151"/>
      <c r="CY4178" s="151"/>
    </row>
    <row r="4179" spans="1:103" x14ac:dyDescent="0.2">
      <c r="A4179" s="60"/>
      <c r="B4179" s="60"/>
      <c r="C4179" s="60"/>
      <c r="D4179" s="60"/>
      <c r="E4179" s="60"/>
      <c r="F4179" s="60"/>
      <c r="G4179" s="60"/>
      <c r="H4179" s="60"/>
      <c r="I4179" s="60"/>
      <c r="J4179" s="60"/>
      <c r="K4179" s="60"/>
      <c r="L4179" s="60"/>
      <c r="M4179" s="60"/>
      <c r="N4179" s="60"/>
      <c r="O4179" s="60"/>
      <c r="P4179" s="60"/>
      <c r="Q4179" s="60"/>
      <c r="R4179" s="334">
        <v>12770</v>
      </c>
      <c r="S4179" s="319" t="s">
        <v>359</v>
      </c>
      <c r="BE4179" s="60"/>
      <c r="BR4179" s="60"/>
      <c r="BX4179" s="151"/>
      <c r="CB4179" s="151"/>
      <c r="CM4179" s="151"/>
      <c r="CO4179" s="151"/>
      <c r="CT4179" s="151"/>
      <c r="CY4179" s="151"/>
    </row>
    <row r="4180" spans="1:103" x14ac:dyDescent="0.2">
      <c r="A4180" s="60"/>
      <c r="B4180" s="60"/>
      <c r="C4180" s="60"/>
      <c r="D4180" s="60"/>
      <c r="E4180" s="60"/>
      <c r="F4180" s="60"/>
      <c r="G4180" s="60"/>
      <c r="H4180" s="60"/>
      <c r="I4180" s="60"/>
      <c r="J4180" s="60"/>
      <c r="K4180" s="60"/>
      <c r="L4180" s="60"/>
      <c r="M4180" s="60"/>
      <c r="N4180" s="60"/>
      <c r="O4180" s="60"/>
      <c r="P4180" s="60"/>
      <c r="Q4180" s="60"/>
      <c r="R4180" s="334">
        <v>12771</v>
      </c>
      <c r="S4180" s="319" t="s">
        <v>359</v>
      </c>
      <c r="BE4180" s="60"/>
      <c r="BR4180" s="60"/>
      <c r="BX4180" s="151"/>
      <c r="CB4180" s="151"/>
      <c r="CM4180" s="151"/>
      <c r="CO4180" s="151"/>
      <c r="CT4180" s="151"/>
      <c r="CY4180" s="151"/>
    </row>
    <row r="4181" spans="1:103" x14ac:dyDescent="0.2">
      <c r="A4181" s="60"/>
      <c r="B4181" s="60"/>
      <c r="C4181" s="60"/>
      <c r="D4181" s="60"/>
      <c r="E4181" s="60"/>
      <c r="F4181" s="60"/>
      <c r="G4181" s="60"/>
      <c r="H4181" s="60"/>
      <c r="I4181" s="60"/>
      <c r="J4181" s="60"/>
      <c r="K4181" s="60"/>
      <c r="L4181" s="60"/>
      <c r="M4181" s="60"/>
      <c r="N4181" s="60"/>
      <c r="O4181" s="60"/>
      <c r="P4181" s="60"/>
      <c r="Q4181" s="60"/>
      <c r="R4181" s="334">
        <v>12775</v>
      </c>
      <c r="S4181" s="319" t="s">
        <v>359</v>
      </c>
      <c r="BE4181" s="60"/>
      <c r="BR4181" s="60"/>
      <c r="BX4181" s="151"/>
      <c r="CB4181" s="151"/>
      <c r="CM4181" s="151"/>
      <c r="CO4181" s="151"/>
      <c r="CT4181" s="151"/>
      <c r="CY4181" s="151"/>
    </row>
    <row r="4182" spans="1:103" x14ac:dyDescent="0.2">
      <c r="A4182" s="60"/>
      <c r="B4182" s="60"/>
      <c r="C4182" s="60"/>
      <c r="D4182" s="60"/>
      <c r="E4182" s="60"/>
      <c r="F4182" s="60"/>
      <c r="G4182" s="60"/>
      <c r="H4182" s="60"/>
      <c r="I4182" s="60"/>
      <c r="J4182" s="60"/>
      <c r="K4182" s="60"/>
      <c r="L4182" s="60"/>
      <c r="M4182" s="60"/>
      <c r="N4182" s="60"/>
      <c r="O4182" s="60"/>
      <c r="P4182" s="60"/>
      <c r="Q4182" s="60"/>
      <c r="R4182" s="334">
        <v>12776</v>
      </c>
      <c r="S4182" s="319" t="s">
        <v>359</v>
      </c>
      <c r="BE4182" s="60"/>
      <c r="BR4182" s="60"/>
      <c r="BX4182" s="151"/>
      <c r="CB4182" s="151"/>
      <c r="CM4182" s="151"/>
      <c r="CO4182" s="151"/>
      <c r="CT4182" s="151"/>
      <c r="CY4182" s="151"/>
    </row>
    <row r="4183" spans="1:103" x14ac:dyDescent="0.2">
      <c r="A4183" s="60"/>
      <c r="B4183" s="60"/>
      <c r="C4183" s="60"/>
      <c r="D4183" s="60"/>
      <c r="E4183" s="60"/>
      <c r="F4183" s="60"/>
      <c r="G4183" s="60"/>
      <c r="H4183" s="60"/>
      <c r="I4183" s="60"/>
      <c r="J4183" s="60"/>
      <c r="K4183" s="60"/>
      <c r="L4183" s="60"/>
      <c r="M4183" s="60"/>
      <c r="N4183" s="60"/>
      <c r="O4183" s="60"/>
      <c r="P4183" s="60"/>
      <c r="Q4183" s="60"/>
      <c r="R4183" s="334">
        <v>12777</v>
      </c>
      <c r="S4183" s="319" t="s">
        <v>359</v>
      </c>
      <c r="BE4183" s="60"/>
      <c r="BR4183" s="60"/>
      <c r="BX4183" s="151"/>
      <c r="CB4183" s="151"/>
      <c r="CM4183" s="151"/>
      <c r="CO4183" s="151"/>
      <c r="CT4183" s="151"/>
      <c r="CY4183" s="151"/>
    </row>
    <row r="4184" spans="1:103" x14ac:dyDescent="0.2">
      <c r="A4184" s="60"/>
      <c r="B4184" s="60"/>
      <c r="C4184" s="60"/>
      <c r="D4184" s="60"/>
      <c r="E4184" s="60"/>
      <c r="F4184" s="60"/>
      <c r="G4184" s="60"/>
      <c r="H4184" s="60"/>
      <c r="I4184" s="60"/>
      <c r="J4184" s="60"/>
      <c r="K4184" s="60"/>
      <c r="L4184" s="60"/>
      <c r="M4184" s="60"/>
      <c r="N4184" s="60"/>
      <c r="O4184" s="60"/>
      <c r="P4184" s="60"/>
      <c r="Q4184" s="60"/>
      <c r="R4184" s="334">
        <v>12778</v>
      </c>
      <c r="S4184" s="319" t="s">
        <v>359</v>
      </c>
      <c r="BE4184" s="60"/>
      <c r="BR4184" s="60"/>
      <c r="BX4184" s="151"/>
      <c r="CB4184" s="151"/>
      <c r="CM4184" s="151"/>
      <c r="CO4184" s="151"/>
      <c r="CT4184" s="151"/>
      <c r="CY4184" s="151"/>
    </row>
    <row r="4185" spans="1:103" x14ac:dyDescent="0.2">
      <c r="A4185" s="60"/>
      <c r="B4185" s="60"/>
      <c r="C4185" s="60"/>
      <c r="D4185" s="60"/>
      <c r="E4185" s="60"/>
      <c r="F4185" s="60"/>
      <c r="G4185" s="60"/>
      <c r="H4185" s="60"/>
      <c r="I4185" s="60"/>
      <c r="J4185" s="60"/>
      <c r="K4185" s="60"/>
      <c r="L4185" s="60"/>
      <c r="M4185" s="60"/>
      <c r="N4185" s="60"/>
      <c r="O4185" s="60"/>
      <c r="P4185" s="60"/>
      <c r="Q4185" s="60"/>
      <c r="R4185" s="334">
        <v>12779</v>
      </c>
      <c r="S4185" s="319" t="s">
        <v>359</v>
      </c>
      <c r="BE4185" s="60"/>
      <c r="BR4185" s="60"/>
      <c r="BX4185" s="151"/>
      <c r="CB4185" s="151"/>
      <c r="CM4185" s="151"/>
      <c r="CO4185" s="151"/>
      <c r="CT4185" s="151"/>
      <c r="CY4185" s="151"/>
    </row>
    <row r="4186" spans="1:103" x14ac:dyDescent="0.2">
      <c r="A4186" s="60"/>
      <c r="B4186" s="60"/>
      <c r="C4186" s="60"/>
      <c r="D4186" s="60"/>
      <c r="E4186" s="60"/>
      <c r="F4186" s="60"/>
      <c r="G4186" s="60"/>
      <c r="H4186" s="60"/>
      <c r="I4186" s="60"/>
      <c r="J4186" s="60"/>
      <c r="K4186" s="60"/>
      <c r="L4186" s="60"/>
      <c r="M4186" s="60"/>
      <c r="N4186" s="60"/>
      <c r="O4186" s="60"/>
      <c r="P4186" s="60"/>
      <c r="Q4186" s="60"/>
      <c r="R4186" s="334">
        <v>12780</v>
      </c>
      <c r="S4186" s="319" t="s">
        <v>359</v>
      </c>
      <c r="BE4186" s="60"/>
      <c r="BR4186" s="60"/>
      <c r="BX4186" s="151"/>
      <c r="CB4186" s="151"/>
      <c r="CM4186" s="151"/>
      <c r="CO4186" s="151"/>
      <c r="CT4186" s="151"/>
      <c r="CY4186" s="151"/>
    </row>
    <row r="4187" spans="1:103" x14ac:dyDescent="0.2">
      <c r="A4187" s="60"/>
      <c r="B4187" s="60"/>
      <c r="C4187" s="60"/>
      <c r="D4187" s="60"/>
      <c r="E4187" s="60"/>
      <c r="F4187" s="60"/>
      <c r="G4187" s="60"/>
      <c r="H4187" s="60"/>
      <c r="I4187" s="60"/>
      <c r="J4187" s="60"/>
      <c r="K4187" s="60"/>
      <c r="L4187" s="60"/>
      <c r="M4187" s="60"/>
      <c r="N4187" s="60"/>
      <c r="O4187" s="60"/>
      <c r="P4187" s="60"/>
      <c r="Q4187" s="60"/>
      <c r="R4187" s="334">
        <v>12781</v>
      </c>
      <c r="S4187" s="319" t="s">
        <v>359</v>
      </c>
      <c r="BE4187" s="60"/>
      <c r="BR4187" s="60"/>
      <c r="BX4187" s="151"/>
      <c r="CB4187" s="151"/>
      <c r="CM4187" s="151"/>
      <c r="CO4187" s="151"/>
      <c r="CT4187" s="151"/>
      <c r="CY4187" s="151"/>
    </row>
    <row r="4188" spans="1:103" x14ac:dyDescent="0.2">
      <c r="A4188" s="60"/>
      <c r="B4188" s="60"/>
      <c r="C4188" s="60"/>
      <c r="D4188" s="60"/>
      <c r="E4188" s="60"/>
      <c r="F4188" s="60"/>
      <c r="G4188" s="60"/>
      <c r="H4188" s="60"/>
      <c r="I4188" s="60"/>
      <c r="J4188" s="60"/>
      <c r="K4188" s="60"/>
      <c r="L4188" s="60"/>
      <c r="M4188" s="60"/>
      <c r="N4188" s="60"/>
      <c r="O4188" s="60"/>
      <c r="P4188" s="60"/>
      <c r="Q4188" s="60"/>
      <c r="R4188" s="334">
        <v>12783</v>
      </c>
      <c r="S4188" s="319" t="s">
        <v>359</v>
      </c>
      <c r="BE4188" s="60"/>
      <c r="BR4188" s="60"/>
      <c r="BX4188" s="151"/>
      <c r="CB4188" s="151"/>
      <c r="CM4188" s="151"/>
      <c r="CO4188" s="151"/>
      <c r="CT4188" s="151"/>
      <c r="CY4188" s="151"/>
    </row>
    <row r="4189" spans="1:103" x14ac:dyDescent="0.2">
      <c r="A4189" s="60"/>
      <c r="B4189" s="60"/>
      <c r="C4189" s="60"/>
      <c r="D4189" s="60"/>
      <c r="E4189" s="60"/>
      <c r="F4189" s="60"/>
      <c r="G4189" s="60"/>
      <c r="H4189" s="60"/>
      <c r="I4189" s="60"/>
      <c r="J4189" s="60"/>
      <c r="K4189" s="60"/>
      <c r="L4189" s="60"/>
      <c r="M4189" s="60"/>
      <c r="N4189" s="60"/>
      <c r="O4189" s="60"/>
      <c r="P4189" s="60"/>
      <c r="Q4189" s="60"/>
      <c r="R4189" s="334">
        <v>12784</v>
      </c>
      <c r="S4189" s="319" t="s">
        <v>359</v>
      </c>
      <c r="BE4189" s="60"/>
      <c r="BR4189" s="60"/>
      <c r="BX4189" s="151"/>
      <c r="CB4189" s="151"/>
      <c r="CM4189" s="151"/>
      <c r="CO4189" s="151"/>
      <c r="CT4189" s="151"/>
      <c r="CY4189" s="151"/>
    </row>
    <row r="4190" spans="1:103" x14ac:dyDescent="0.2">
      <c r="A4190" s="60"/>
      <c r="B4190" s="60"/>
      <c r="C4190" s="60"/>
      <c r="D4190" s="60"/>
      <c r="E4190" s="60"/>
      <c r="F4190" s="60"/>
      <c r="G4190" s="60"/>
      <c r="H4190" s="60"/>
      <c r="I4190" s="60"/>
      <c r="J4190" s="60"/>
      <c r="K4190" s="60"/>
      <c r="L4190" s="60"/>
      <c r="M4190" s="60"/>
      <c r="N4190" s="60"/>
      <c r="O4190" s="60"/>
      <c r="P4190" s="60"/>
      <c r="Q4190" s="60"/>
      <c r="R4190" s="334">
        <v>12785</v>
      </c>
      <c r="S4190" s="319" t="s">
        <v>359</v>
      </c>
      <c r="BE4190" s="60"/>
      <c r="BR4190" s="60"/>
      <c r="BX4190" s="151"/>
      <c r="CB4190" s="151"/>
      <c r="CM4190" s="151"/>
      <c r="CO4190" s="151"/>
      <c r="CT4190" s="151"/>
      <c r="CY4190" s="151"/>
    </row>
    <row r="4191" spans="1:103" x14ac:dyDescent="0.2">
      <c r="A4191" s="60"/>
      <c r="B4191" s="60"/>
      <c r="C4191" s="60"/>
      <c r="D4191" s="60"/>
      <c r="E4191" s="60"/>
      <c r="F4191" s="60"/>
      <c r="G4191" s="60"/>
      <c r="H4191" s="60"/>
      <c r="I4191" s="60"/>
      <c r="J4191" s="60"/>
      <c r="K4191" s="60"/>
      <c r="L4191" s="60"/>
      <c r="M4191" s="60"/>
      <c r="N4191" s="60"/>
      <c r="O4191" s="60"/>
      <c r="P4191" s="60"/>
      <c r="Q4191" s="60"/>
      <c r="R4191" s="334">
        <v>12786</v>
      </c>
      <c r="S4191" s="319" t="s">
        <v>359</v>
      </c>
      <c r="BE4191" s="60"/>
      <c r="BR4191" s="60"/>
      <c r="BX4191" s="151"/>
      <c r="CB4191" s="151"/>
      <c r="CM4191" s="151"/>
      <c r="CO4191" s="151"/>
      <c r="CT4191" s="151"/>
      <c r="CY4191" s="151"/>
    </row>
    <row r="4192" spans="1:103" x14ac:dyDescent="0.2">
      <c r="A4192" s="60"/>
      <c r="B4192" s="60"/>
      <c r="C4192" s="60"/>
      <c r="D4192" s="60"/>
      <c r="E4192" s="60"/>
      <c r="F4192" s="60"/>
      <c r="G4192" s="60"/>
      <c r="H4192" s="60"/>
      <c r="I4192" s="60"/>
      <c r="J4192" s="60"/>
      <c r="K4192" s="60"/>
      <c r="L4192" s="60"/>
      <c r="M4192" s="60"/>
      <c r="N4192" s="60"/>
      <c r="O4192" s="60"/>
      <c r="P4192" s="60"/>
      <c r="Q4192" s="60"/>
      <c r="R4192" s="334">
        <v>12787</v>
      </c>
      <c r="S4192" s="319" t="s">
        <v>359</v>
      </c>
      <c r="BE4192" s="60"/>
      <c r="BR4192" s="60"/>
      <c r="BX4192" s="151"/>
      <c r="CB4192" s="151"/>
      <c r="CM4192" s="151"/>
      <c r="CO4192" s="151"/>
      <c r="CT4192" s="151"/>
      <c r="CY4192" s="151"/>
    </row>
    <row r="4193" spans="1:103" x14ac:dyDescent="0.2">
      <c r="A4193" s="60"/>
      <c r="B4193" s="60"/>
      <c r="C4193" s="60"/>
      <c r="D4193" s="60"/>
      <c r="E4193" s="60"/>
      <c r="F4193" s="60"/>
      <c r="G4193" s="60"/>
      <c r="H4193" s="60"/>
      <c r="I4193" s="60"/>
      <c r="J4193" s="60"/>
      <c r="K4193" s="60"/>
      <c r="L4193" s="60"/>
      <c r="M4193" s="60"/>
      <c r="N4193" s="60"/>
      <c r="O4193" s="60"/>
      <c r="P4193" s="60"/>
      <c r="Q4193" s="60"/>
      <c r="R4193" s="334">
        <v>12788</v>
      </c>
      <c r="S4193" s="319" t="s">
        <v>359</v>
      </c>
      <c r="BE4193" s="60"/>
      <c r="BR4193" s="60"/>
      <c r="BX4193" s="151"/>
      <c r="CB4193" s="151"/>
      <c r="CM4193" s="151"/>
      <c r="CO4193" s="151"/>
      <c r="CT4193" s="151"/>
      <c r="CY4193" s="151"/>
    </row>
    <row r="4194" spans="1:103" x14ac:dyDescent="0.2">
      <c r="A4194" s="60"/>
      <c r="B4194" s="60"/>
      <c r="C4194" s="60"/>
      <c r="D4194" s="60"/>
      <c r="E4194" s="60"/>
      <c r="F4194" s="60"/>
      <c r="G4194" s="60"/>
      <c r="H4194" s="60"/>
      <c r="I4194" s="60"/>
      <c r="J4194" s="60"/>
      <c r="K4194" s="60"/>
      <c r="L4194" s="60"/>
      <c r="M4194" s="60"/>
      <c r="N4194" s="60"/>
      <c r="O4194" s="60"/>
      <c r="P4194" s="60"/>
      <c r="Q4194" s="60"/>
      <c r="R4194" s="334">
        <v>12789</v>
      </c>
      <c r="S4194" s="319" t="s">
        <v>359</v>
      </c>
      <c r="BE4194" s="60"/>
      <c r="BR4194" s="60"/>
      <c r="BX4194" s="151"/>
      <c r="CB4194" s="151"/>
      <c r="CM4194" s="151"/>
      <c r="CO4194" s="151"/>
      <c r="CT4194" s="151"/>
      <c r="CY4194" s="151"/>
    </row>
    <row r="4195" spans="1:103" x14ac:dyDescent="0.2">
      <c r="A4195" s="60"/>
      <c r="B4195" s="60"/>
      <c r="C4195" s="60"/>
      <c r="D4195" s="60"/>
      <c r="E4195" s="60"/>
      <c r="F4195" s="60"/>
      <c r="G4195" s="60"/>
      <c r="H4195" s="60"/>
      <c r="I4195" s="60"/>
      <c r="J4195" s="60"/>
      <c r="K4195" s="60"/>
      <c r="L4195" s="60"/>
      <c r="M4195" s="60"/>
      <c r="N4195" s="60"/>
      <c r="O4195" s="60"/>
      <c r="P4195" s="60"/>
      <c r="Q4195" s="60"/>
      <c r="R4195" s="334">
        <v>12790</v>
      </c>
      <c r="S4195" s="319" t="s">
        <v>359</v>
      </c>
      <c r="BE4195" s="60"/>
      <c r="BR4195" s="60"/>
      <c r="BX4195" s="151"/>
      <c r="CB4195" s="151"/>
      <c r="CM4195" s="151"/>
      <c r="CO4195" s="151"/>
      <c r="CT4195" s="151"/>
      <c r="CY4195" s="151"/>
    </row>
    <row r="4196" spans="1:103" x14ac:dyDescent="0.2">
      <c r="A4196" s="60"/>
      <c r="B4196" s="60"/>
      <c r="C4196" s="60"/>
      <c r="D4196" s="60"/>
      <c r="E4196" s="60"/>
      <c r="F4196" s="60"/>
      <c r="G4196" s="60"/>
      <c r="H4196" s="60"/>
      <c r="I4196" s="60"/>
      <c r="J4196" s="60"/>
      <c r="K4196" s="60"/>
      <c r="L4196" s="60"/>
      <c r="M4196" s="60"/>
      <c r="N4196" s="60"/>
      <c r="O4196" s="60"/>
      <c r="P4196" s="60"/>
      <c r="Q4196" s="60"/>
      <c r="R4196" s="334">
        <v>12791</v>
      </c>
      <c r="S4196" s="319" t="s">
        <v>359</v>
      </c>
      <c r="BE4196" s="60"/>
      <c r="BR4196" s="60"/>
      <c r="BX4196" s="151"/>
      <c r="CB4196" s="151"/>
      <c r="CM4196" s="151"/>
      <c r="CO4196" s="151"/>
      <c r="CT4196" s="151"/>
      <c r="CY4196" s="151"/>
    </row>
    <row r="4197" spans="1:103" x14ac:dyDescent="0.2">
      <c r="A4197" s="60"/>
      <c r="B4197" s="60"/>
      <c r="C4197" s="60"/>
      <c r="D4197" s="60"/>
      <c r="E4197" s="60"/>
      <c r="F4197" s="60"/>
      <c r="G4197" s="60"/>
      <c r="H4197" s="60"/>
      <c r="I4197" s="60"/>
      <c r="J4197" s="60"/>
      <c r="K4197" s="60"/>
      <c r="L4197" s="60"/>
      <c r="M4197" s="60"/>
      <c r="N4197" s="60"/>
      <c r="O4197" s="60"/>
      <c r="P4197" s="60"/>
      <c r="Q4197" s="60"/>
      <c r="R4197" s="334">
        <v>12792</v>
      </c>
      <c r="S4197" s="319" t="s">
        <v>359</v>
      </c>
      <c r="BE4197" s="60"/>
      <c r="BR4197" s="60"/>
      <c r="BX4197" s="151"/>
      <c r="CB4197" s="151"/>
      <c r="CM4197" s="151"/>
      <c r="CO4197" s="151"/>
      <c r="CT4197" s="151"/>
      <c r="CY4197" s="151"/>
    </row>
    <row r="4198" spans="1:103" x14ac:dyDescent="0.2">
      <c r="A4198" s="60"/>
      <c r="B4198" s="60"/>
      <c r="C4198" s="60"/>
      <c r="D4198" s="60"/>
      <c r="E4198" s="60"/>
      <c r="F4198" s="60"/>
      <c r="G4198" s="60"/>
      <c r="H4198" s="60"/>
      <c r="I4198" s="60"/>
      <c r="J4198" s="60"/>
      <c r="K4198" s="60"/>
      <c r="L4198" s="60"/>
      <c r="M4198" s="60"/>
      <c r="N4198" s="60"/>
      <c r="O4198" s="60"/>
      <c r="P4198" s="60"/>
      <c r="Q4198" s="60"/>
      <c r="R4198" s="334">
        <v>12801</v>
      </c>
      <c r="S4198" s="319" t="s">
        <v>359</v>
      </c>
      <c r="BE4198" s="60"/>
      <c r="BR4198" s="60"/>
      <c r="BX4198" s="151"/>
      <c r="CB4198" s="151"/>
      <c r="CM4198" s="151"/>
      <c r="CO4198" s="151"/>
      <c r="CT4198" s="151"/>
      <c r="CY4198" s="151"/>
    </row>
    <row r="4199" spans="1:103" x14ac:dyDescent="0.2">
      <c r="A4199" s="60"/>
      <c r="B4199" s="60"/>
      <c r="C4199" s="60"/>
      <c r="D4199" s="60"/>
      <c r="E4199" s="60"/>
      <c r="F4199" s="60"/>
      <c r="G4199" s="60"/>
      <c r="H4199" s="60"/>
      <c r="I4199" s="60"/>
      <c r="J4199" s="60"/>
      <c r="K4199" s="60"/>
      <c r="L4199" s="60"/>
      <c r="M4199" s="60"/>
      <c r="N4199" s="60"/>
      <c r="O4199" s="60"/>
      <c r="P4199" s="60"/>
      <c r="Q4199" s="60"/>
      <c r="R4199" s="334">
        <v>12803</v>
      </c>
      <c r="S4199" s="319" t="s">
        <v>359</v>
      </c>
      <c r="BE4199" s="60"/>
      <c r="BR4199" s="60"/>
      <c r="BX4199" s="151"/>
      <c r="CB4199" s="151"/>
      <c r="CM4199" s="151"/>
      <c r="CO4199" s="151"/>
      <c r="CT4199" s="151"/>
      <c r="CY4199" s="151"/>
    </row>
    <row r="4200" spans="1:103" x14ac:dyDescent="0.2">
      <c r="A4200" s="60"/>
      <c r="B4200" s="60"/>
      <c r="C4200" s="60"/>
      <c r="D4200" s="60"/>
      <c r="E4200" s="60"/>
      <c r="F4200" s="60"/>
      <c r="G4200" s="60"/>
      <c r="H4200" s="60"/>
      <c r="I4200" s="60"/>
      <c r="J4200" s="60"/>
      <c r="K4200" s="60"/>
      <c r="L4200" s="60"/>
      <c r="M4200" s="60"/>
      <c r="N4200" s="60"/>
      <c r="O4200" s="60"/>
      <c r="P4200" s="60"/>
      <c r="Q4200" s="60"/>
      <c r="R4200" s="334">
        <v>12804</v>
      </c>
      <c r="S4200" s="319" t="s">
        <v>359</v>
      </c>
      <c r="BE4200" s="60"/>
      <c r="BR4200" s="60"/>
      <c r="BX4200" s="151"/>
      <c r="CB4200" s="151"/>
      <c r="CM4200" s="151"/>
      <c r="CO4200" s="151"/>
      <c r="CT4200" s="151"/>
      <c r="CY4200" s="151"/>
    </row>
    <row r="4201" spans="1:103" x14ac:dyDescent="0.2">
      <c r="A4201" s="60"/>
      <c r="B4201" s="60"/>
      <c r="C4201" s="60"/>
      <c r="D4201" s="60"/>
      <c r="E4201" s="60"/>
      <c r="F4201" s="60"/>
      <c r="G4201" s="60"/>
      <c r="H4201" s="60"/>
      <c r="I4201" s="60"/>
      <c r="J4201" s="60"/>
      <c r="K4201" s="60"/>
      <c r="L4201" s="60"/>
      <c r="M4201" s="60"/>
      <c r="N4201" s="60"/>
      <c r="O4201" s="60"/>
      <c r="P4201" s="60"/>
      <c r="Q4201" s="60"/>
      <c r="R4201" s="334">
        <v>12808</v>
      </c>
      <c r="S4201" s="319" t="s">
        <v>359</v>
      </c>
      <c r="BE4201" s="60"/>
      <c r="BR4201" s="60"/>
      <c r="BX4201" s="151"/>
      <c r="CB4201" s="151"/>
      <c r="CM4201" s="151"/>
      <c r="CO4201" s="151"/>
      <c r="CT4201" s="151"/>
      <c r="CY4201" s="151"/>
    </row>
    <row r="4202" spans="1:103" x14ac:dyDescent="0.2">
      <c r="A4202" s="60"/>
      <c r="B4202" s="60"/>
      <c r="C4202" s="60"/>
      <c r="D4202" s="60"/>
      <c r="E4202" s="60"/>
      <c r="F4202" s="60"/>
      <c r="G4202" s="60"/>
      <c r="H4202" s="60"/>
      <c r="I4202" s="60"/>
      <c r="J4202" s="60"/>
      <c r="K4202" s="60"/>
      <c r="L4202" s="60"/>
      <c r="M4202" s="60"/>
      <c r="N4202" s="60"/>
      <c r="O4202" s="60"/>
      <c r="P4202" s="60"/>
      <c r="Q4202" s="60"/>
      <c r="R4202" s="334">
        <v>12809</v>
      </c>
      <c r="S4202" s="319" t="s">
        <v>359</v>
      </c>
      <c r="BE4202" s="60"/>
      <c r="BR4202" s="60"/>
      <c r="BX4202" s="151"/>
      <c r="CB4202" s="151"/>
      <c r="CM4202" s="151"/>
      <c r="CO4202" s="151"/>
      <c r="CT4202" s="151"/>
      <c r="CY4202" s="151"/>
    </row>
    <row r="4203" spans="1:103" x14ac:dyDescent="0.2">
      <c r="A4203" s="60"/>
      <c r="B4203" s="60"/>
      <c r="C4203" s="60"/>
      <c r="D4203" s="60"/>
      <c r="E4203" s="60"/>
      <c r="F4203" s="60"/>
      <c r="G4203" s="60"/>
      <c r="H4203" s="60"/>
      <c r="I4203" s="60"/>
      <c r="J4203" s="60"/>
      <c r="K4203" s="60"/>
      <c r="L4203" s="60"/>
      <c r="M4203" s="60"/>
      <c r="N4203" s="60"/>
      <c r="O4203" s="60"/>
      <c r="P4203" s="60"/>
      <c r="Q4203" s="60"/>
      <c r="R4203" s="334">
        <v>12810</v>
      </c>
      <c r="S4203" s="319" t="s">
        <v>359</v>
      </c>
      <c r="BE4203" s="60"/>
      <c r="BR4203" s="60"/>
      <c r="BX4203" s="151"/>
      <c r="CB4203" s="151"/>
      <c r="CM4203" s="151"/>
      <c r="CO4203" s="151"/>
      <c r="CT4203" s="151"/>
      <c r="CY4203" s="151"/>
    </row>
    <row r="4204" spans="1:103" x14ac:dyDescent="0.2">
      <c r="A4204" s="60"/>
      <c r="B4204" s="60"/>
      <c r="C4204" s="60"/>
      <c r="D4204" s="60"/>
      <c r="E4204" s="60"/>
      <c r="F4204" s="60"/>
      <c r="G4204" s="60"/>
      <c r="H4204" s="60"/>
      <c r="I4204" s="60"/>
      <c r="J4204" s="60"/>
      <c r="K4204" s="60"/>
      <c r="L4204" s="60"/>
      <c r="M4204" s="60"/>
      <c r="N4204" s="60"/>
      <c r="O4204" s="60"/>
      <c r="P4204" s="60"/>
      <c r="Q4204" s="60"/>
      <c r="R4204" s="334">
        <v>12811</v>
      </c>
      <c r="S4204" s="319" t="s">
        <v>359</v>
      </c>
      <c r="BE4204" s="60"/>
      <c r="BR4204" s="60"/>
      <c r="BX4204" s="151"/>
      <c r="CB4204" s="151"/>
      <c r="CM4204" s="151"/>
      <c r="CO4204" s="151"/>
      <c r="CT4204" s="151"/>
      <c r="CY4204" s="151"/>
    </row>
    <row r="4205" spans="1:103" x14ac:dyDescent="0.2">
      <c r="A4205" s="60"/>
      <c r="B4205" s="60"/>
      <c r="C4205" s="60"/>
      <c r="D4205" s="60"/>
      <c r="E4205" s="60"/>
      <c r="F4205" s="60"/>
      <c r="G4205" s="60"/>
      <c r="H4205" s="60"/>
      <c r="I4205" s="60"/>
      <c r="J4205" s="60"/>
      <c r="K4205" s="60"/>
      <c r="L4205" s="60"/>
      <c r="M4205" s="60"/>
      <c r="N4205" s="60"/>
      <c r="O4205" s="60"/>
      <c r="P4205" s="60"/>
      <c r="Q4205" s="60"/>
      <c r="R4205" s="334">
        <v>12812</v>
      </c>
      <c r="S4205" s="319" t="s">
        <v>359</v>
      </c>
      <c r="BE4205" s="60"/>
      <c r="BR4205" s="60"/>
      <c r="BX4205" s="151"/>
      <c r="CB4205" s="151"/>
      <c r="CM4205" s="151"/>
      <c r="CO4205" s="151"/>
      <c r="CT4205" s="151"/>
      <c r="CY4205" s="151"/>
    </row>
    <row r="4206" spans="1:103" x14ac:dyDescent="0.2">
      <c r="A4206" s="60"/>
      <c r="B4206" s="60"/>
      <c r="C4206" s="60"/>
      <c r="D4206" s="60"/>
      <c r="E4206" s="60"/>
      <c r="F4206" s="60"/>
      <c r="G4206" s="60"/>
      <c r="H4206" s="60"/>
      <c r="I4206" s="60"/>
      <c r="J4206" s="60"/>
      <c r="K4206" s="60"/>
      <c r="L4206" s="60"/>
      <c r="M4206" s="60"/>
      <c r="N4206" s="60"/>
      <c r="O4206" s="60"/>
      <c r="P4206" s="60"/>
      <c r="Q4206" s="60"/>
      <c r="R4206" s="334">
        <v>12814</v>
      </c>
      <c r="S4206" s="319" t="s">
        <v>359</v>
      </c>
      <c r="BE4206" s="60"/>
      <c r="BR4206" s="60"/>
      <c r="BX4206" s="151"/>
      <c r="CB4206" s="151"/>
      <c r="CM4206" s="151"/>
      <c r="CO4206" s="151"/>
      <c r="CT4206" s="151"/>
      <c r="CY4206" s="151"/>
    </row>
    <row r="4207" spans="1:103" x14ac:dyDescent="0.2">
      <c r="A4207" s="60"/>
      <c r="B4207" s="60"/>
      <c r="C4207" s="60"/>
      <c r="D4207" s="60"/>
      <c r="E4207" s="60"/>
      <c r="F4207" s="60"/>
      <c r="G4207" s="60"/>
      <c r="H4207" s="60"/>
      <c r="I4207" s="60"/>
      <c r="J4207" s="60"/>
      <c r="K4207" s="60"/>
      <c r="L4207" s="60"/>
      <c r="M4207" s="60"/>
      <c r="N4207" s="60"/>
      <c r="O4207" s="60"/>
      <c r="P4207" s="60"/>
      <c r="Q4207" s="60"/>
      <c r="R4207" s="334">
        <v>12815</v>
      </c>
      <c r="S4207" s="319" t="s">
        <v>359</v>
      </c>
      <c r="BE4207" s="60"/>
      <c r="BR4207" s="60"/>
      <c r="BX4207" s="151"/>
      <c r="CB4207" s="151"/>
      <c r="CM4207" s="151"/>
      <c r="CO4207" s="151"/>
      <c r="CT4207" s="151"/>
      <c r="CY4207" s="151"/>
    </row>
    <row r="4208" spans="1:103" x14ac:dyDescent="0.2">
      <c r="A4208" s="60"/>
      <c r="B4208" s="60"/>
      <c r="C4208" s="60"/>
      <c r="D4208" s="60"/>
      <c r="E4208" s="60"/>
      <c r="F4208" s="60"/>
      <c r="G4208" s="60"/>
      <c r="H4208" s="60"/>
      <c r="I4208" s="60"/>
      <c r="J4208" s="60"/>
      <c r="K4208" s="60"/>
      <c r="L4208" s="60"/>
      <c r="M4208" s="60"/>
      <c r="N4208" s="60"/>
      <c r="O4208" s="60"/>
      <c r="P4208" s="60"/>
      <c r="Q4208" s="60"/>
      <c r="R4208" s="334">
        <v>12816</v>
      </c>
      <c r="S4208" s="319" t="s">
        <v>359</v>
      </c>
      <c r="BE4208" s="60"/>
      <c r="BR4208" s="60"/>
      <c r="BX4208" s="151"/>
      <c r="CB4208" s="151"/>
      <c r="CM4208" s="151"/>
      <c r="CO4208" s="151"/>
      <c r="CT4208" s="151"/>
      <c r="CY4208" s="151"/>
    </row>
    <row r="4209" spans="1:103" x14ac:dyDescent="0.2">
      <c r="A4209" s="60"/>
      <c r="B4209" s="60"/>
      <c r="C4209" s="60"/>
      <c r="D4209" s="60"/>
      <c r="E4209" s="60"/>
      <c r="F4209" s="60"/>
      <c r="G4209" s="60"/>
      <c r="H4209" s="60"/>
      <c r="I4209" s="60"/>
      <c r="J4209" s="60"/>
      <c r="K4209" s="60"/>
      <c r="L4209" s="60"/>
      <c r="M4209" s="60"/>
      <c r="N4209" s="60"/>
      <c r="O4209" s="60"/>
      <c r="P4209" s="60"/>
      <c r="Q4209" s="60"/>
      <c r="R4209" s="334">
        <v>12817</v>
      </c>
      <c r="S4209" s="319" t="s">
        <v>359</v>
      </c>
      <c r="BE4209" s="60"/>
      <c r="BR4209" s="60"/>
      <c r="BX4209" s="151"/>
      <c r="CB4209" s="151"/>
      <c r="CM4209" s="151"/>
      <c r="CO4209" s="151"/>
      <c r="CT4209" s="151"/>
      <c r="CY4209" s="151"/>
    </row>
    <row r="4210" spans="1:103" x14ac:dyDescent="0.2">
      <c r="A4210" s="60"/>
      <c r="B4210" s="60"/>
      <c r="C4210" s="60"/>
      <c r="D4210" s="60"/>
      <c r="E4210" s="60"/>
      <c r="F4210" s="60"/>
      <c r="G4210" s="60"/>
      <c r="H4210" s="60"/>
      <c r="I4210" s="60"/>
      <c r="J4210" s="60"/>
      <c r="K4210" s="60"/>
      <c r="L4210" s="60"/>
      <c r="M4210" s="60"/>
      <c r="N4210" s="60"/>
      <c r="O4210" s="60"/>
      <c r="P4210" s="60"/>
      <c r="Q4210" s="60"/>
      <c r="R4210" s="334">
        <v>12819</v>
      </c>
      <c r="S4210" s="319" t="s">
        <v>359</v>
      </c>
      <c r="BE4210" s="60"/>
      <c r="BR4210" s="60"/>
      <c r="BX4210" s="151"/>
      <c r="CB4210" s="151"/>
      <c r="CM4210" s="151"/>
      <c r="CO4210" s="151"/>
      <c r="CT4210" s="151"/>
      <c r="CY4210" s="151"/>
    </row>
    <row r="4211" spans="1:103" x14ac:dyDescent="0.2">
      <c r="A4211" s="60"/>
      <c r="B4211" s="60"/>
      <c r="C4211" s="60"/>
      <c r="D4211" s="60"/>
      <c r="E4211" s="60"/>
      <c r="F4211" s="60"/>
      <c r="G4211" s="60"/>
      <c r="H4211" s="60"/>
      <c r="I4211" s="60"/>
      <c r="J4211" s="60"/>
      <c r="K4211" s="60"/>
      <c r="L4211" s="60"/>
      <c r="M4211" s="60"/>
      <c r="N4211" s="60"/>
      <c r="O4211" s="60"/>
      <c r="P4211" s="60"/>
      <c r="Q4211" s="60"/>
      <c r="R4211" s="334">
        <v>12820</v>
      </c>
      <c r="S4211" s="319" t="s">
        <v>359</v>
      </c>
      <c r="BE4211" s="60"/>
      <c r="BR4211" s="60"/>
      <c r="BX4211" s="151"/>
      <c r="CB4211" s="151"/>
      <c r="CM4211" s="151"/>
      <c r="CO4211" s="151"/>
      <c r="CT4211" s="151"/>
      <c r="CY4211" s="151"/>
    </row>
    <row r="4212" spans="1:103" x14ac:dyDescent="0.2">
      <c r="A4212" s="60"/>
      <c r="B4212" s="60"/>
      <c r="C4212" s="60"/>
      <c r="D4212" s="60"/>
      <c r="E4212" s="60"/>
      <c r="F4212" s="60"/>
      <c r="G4212" s="60"/>
      <c r="H4212" s="60"/>
      <c r="I4212" s="60"/>
      <c r="J4212" s="60"/>
      <c r="K4212" s="60"/>
      <c r="L4212" s="60"/>
      <c r="M4212" s="60"/>
      <c r="N4212" s="60"/>
      <c r="O4212" s="60"/>
      <c r="P4212" s="60"/>
      <c r="Q4212" s="60"/>
      <c r="R4212" s="334">
        <v>12821</v>
      </c>
      <c r="S4212" s="319" t="s">
        <v>359</v>
      </c>
      <c r="BE4212" s="60"/>
      <c r="BR4212" s="60"/>
      <c r="BX4212" s="151"/>
      <c r="CB4212" s="151"/>
      <c r="CM4212" s="151"/>
      <c r="CO4212" s="151"/>
      <c r="CT4212" s="151"/>
      <c r="CY4212" s="151"/>
    </row>
    <row r="4213" spans="1:103" x14ac:dyDescent="0.2">
      <c r="A4213" s="60"/>
      <c r="B4213" s="60"/>
      <c r="C4213" s="60"/>
      <c r="D4213" s="60"/>
      <c r="E4213" s="60"/>
      <c r="F4213" s="60"/>
      <c r="G4213" s="60"/>
      <c r="H4213" s="60"/>
      <c r="I4213" s="60"/>
      <c r="J4213" s="60"/>
      <c r="K4213" s="60"/>
      <c r="L4213" s="60"/>
      <c r="M4213" s="60"/>
      <c r="N4213" s="60"/>
      <c r="O4213" s="60"/>
      <c r="P4213" s="60"/>
      <c r="Q4213" s="60"/>
      <c r="R4213" s="334">
        <v>12822</v>
      </c>
      <c r="S4213" s="319" t="s">
        <v>359</v>
      </c>
      <c r="BE4213" s="60"/>
      <c r="BR4213" s="60"/>
      <c r="BX4213" s="151"/>
      <c r="CB4213" s="151"/>
      <c r="CM4213" s="151"/>
      <c r="CO4213" s="151"/>
      <c r="CT4213" s="151"/>
      <c r="CY4213" s="151"/>
    </row>
    <row r="4214" spans="1:103" x14ac:dyDescent="0.2">
      <c r="A4214" s="60"/>
      <c r="B4214" s="60"/>
      <c r="C4214" s="60"/>
      <c r="D4214" s="60"/>
      <c r="E4214" s="60"/>
      <c r="F4214" s="60"/>
      <c r="G4214" s="60"/>
      <c r="H4214" s="60"/>
      <c r="I4214" s="60"/>
      <c r="J4214" s="60"/>
      <c r="K4214" s="60"/>
      <c r="L4214" s="60"/>
      <c r="M4214" s="60"/>
      <c r="N4214" s="60"/>
      <c r="O4214" s="60"/>
      <c r="P4214" s="60"/>
      <c r="Q4214" s="60"/>
      <c r="R4214" s="334">
        <v>12823</v>
      </c>
      <c r="S4214" s="319" t="s">
        <v>359</v>
      </c>
      <c r="BE4214" s="60"/>
      <c r="BR4214" s="60"/>
      <c r="BX4214" s="151"/>
      <c r="CB4214" s="151"/>
      <c r="CM4214" s="151"/>
      <c r="CO4214" s="151"/>
      <c r="CT4214" s="151"/>
      <c r="CY4214" s="151"/>
    </row>
    <row r="4215" spans="1:103" x14ac:dyDescent="0.2">
      <c r="A4215" s="60"/>
      <c r="B4215" s="60"/>
      <c r="C4215" s="60"/>
      <c r="D4215" s="60"/>
      <c r="E4215" s="60"/>
      <c r="F4215" s="60"/>
      <c r="G4215" s="60"/>
      <c r="H4215" s="60"/>
      <c r="I4215" s="60"/>
      <c r="J4215" s="60"/>
      <c r="K4215" s="60"/>
      <c r="L4215" s="60"/>
      <c r="M4215" s="60"/>
      <c r="N4215" s="60"/>
      <c r="O4215" s="60"/>
      <c r="P4215" s="60"/>
      <c r="Q4215" s="60"/>
      <c r="R4215" s="334">
        <v>12824</v>
      </c>
      <c r="S4215" s="319" t="s">
        <v>359</v>
      </c>
      <c r="BE4215" s="60"/>
      <c r="BR4215" s="60"/>
      <c r="BX4215" s="151"/>
      <c r="CB4215" s="151"/>
      <c r="CM4215" s="151"/>
      <c r="CO4215" s="151"/>
      <c r="CT4215" s="151"/>
      <c r="CY4215" s="151"/>
    </row>
    <row r="4216" spans="1:103" x14ac:dyDescent="0.2">
      <c r="A4216" s="60"/>
      <c r="B4216" s="60"/>
      <c r="C4216" s="60"/>
      <c r="D4216" s="60"/>
      <c r="E4216" s="60"/>
      <c r="F4216" s="60"/>
      <c r="G4216" s="60"/>
      <c r="H4216" s="60"/>
      <c r="I4216" s="60"/>
      <c r="J4216" s="60"/>
      <c r="K4216" s="60"/>
      <c r="L4216" s="60"/>
      <c r="M4216" s="60"/>
      <c r="N4216" s="60"/>
      <c r="O4216" s="60"/>
      <c r="P4216" s="60"/>
      <c r="Q4216" s="60"/>
      <c r="R4216" s="334">
        <v>12827</v>
      </c>
      <c r="S4216" s="319" t="s">
        <v>359</v>
      </c>
      <c r="BE4216" s="60"/>
      <c r="BR4216" s="60"/>
      <c r="BX4216" s="151"/>
      <c r="CB4216" s="151"/>
      <c r="CM4216" s="151"/>
      <c r="CO4216" s="151"/>
      <c r="CT4216" s="151"/>
      <c r="CY4216" s="151"/>
    </row>
    <row r="4217" spans="1:103" x14ac:dyDescent="0.2">
      <c r="A4217" s="60"/>
      <c r="B4217" s="60"/>
      <c r="C4217" s="60"/>
      <c r="D4217" s="60"/>
      <c r="E4217" s="60"/>
      <c r="F4217" s="60"/>
      <c r="G4217" s="60"/>
      <c r="H4217" s="60"/>
      <c r="I4217" s="60"/>
      <c r="J4217" s="60"/>
      <c r="K4217" s="60"/>
      <c r="L4217" s="60"/>
      <c r="M4217" s="60"/>
      <c r="N4217" s="60"/>
      <c r="O4217" s="60"/>
      <c r="P4217" s="60"/>
      <c r="Q4217" s="60"/>
      <c r="R4217" s="334">
        <v>12828</v>
      </c>
      <c r="S4217" s="319" t="s">
        <v>359</v>
      </c>
      <c r="BE4217" s="60"/>
      <c r="BR4217" s="60"/>
      <c r="BX4217" s="151"/>
      <c r="CB4217" s="151"/>
      <c r="CM4217" s="151"/>
      <c r="CO4217" s="151"/>
      <c r="CT4217" s="151"/>
      <c r="CY4217" s="151"/>
    </row>
    <row r="4218" spans="1:103" x14ac:dyDescent="0.2">
      <c r="A4218" s="60"/>
      <c r="B4218" s="60"/>
      <c r="C4218" s="60"/>
      <c r="D4218" s="60"/>
      <c r="E4218" s="60"/>
      <c r="F4218" s="60"/>
      <c r="G4218" s="60"/>
      <c r="H4218" s="60"/>
      <c r="I4218" s="60"/>
      <c r="J4218" s="60"/>
      <c r="K4218" s="60"/>
      <c r="L4218" s="60"/>
      <c r="M4218" s="60"/>
      <c r="N4218" s="60"/>
      <c r="O4218" s="60"/>
      <c r="P4218" s="60"/>
      <c r="Q4218" s="60"/>
      <c r="R4218" s="334">
        <v>12831</v>
      </c>
      <c r="S4218" s="319" t="s">
        <v>359</v>
      </c>
      <c r="BE4218" s="60"/>
      <c r="BR4218" s="60"/>
      <c r="BX4218" s="151"/>
      <c r="CB4218" s="151"/>
      <c r="CM4218" s="151"/>
      <c r="CO4218" s="151"/>
      <c r="CT4218" s="151"/>
      <c r="CY4218" s="151"/>
    </row>
    <row r="4219" spans="1:103" x14ac:dyDescent="0.2">
      <c r="A4219" s="60"/>
      <c r="B4219" s="60"/>
      <c r="C4219" s="60"/>
      <c r="D4219" s="60"/>
      <c r="E4219" s="60"/>
      <c r="F4219" s="60"/>
      <c r="G4219" s="60"/>
      <c r="H4219" s="60"/>
      <c r="I4219" s="60"/>
      <c r="J4219" s="60"/>
      <c r="K4219" s="60"/>
      <c r="L4219" s="60"/>
      <c r="M4219" s="60"/>
      <c r="N4219" s="60"/>
      <c r="O4219" s="60"/>
      <c r="P4219" s="60"/>
      <c r="Q4219" s="60"/>
      <c r="R4219" s="334">
        <v>12832</v>
      </c>
      <c r="S4219" s="319" t="s">
        <v>359</v>
      </c>
      <c r="BE4219" s="60"/>
      <c r="BR4219" s="60"/>
      <c r="BX4219" s="151"/>
      <c r="CB4219" s="151"/>
      <c r="CM4219" s="151"/>
      <c r="CO4219" s="151"/>
      <c r="CT4219" s="151"/>
      <c r="CY4219" s="151"/>
    </row>
    <row r="4220" spans="1:103" x14ac:dyDescent="0.2">
      <c r="A4220" s="60"/>
      <c r="B4220" s="60"/>
      <c r="C4220" s="60"/>
      <c r="D4220" s="60"/>
      <c r="E4220" s="60"/>
      <c r="F4220" s="60"/>
      <c r="G4220" s="60"/>
      <c r="H4220" s="60"/>
      <c r="I4220" s="60"/>
      <c r="J4220" s="60"/>
      <c r="K4220" s="60"/>
      <c r="L4220" s="60"/>
      <c r="M4220" s="60"/>
      <c r="N4220" s="60"/>
      <c r="O4220" s="60"/>
      <c r="P4220" s="60"/>
      <c r="Q4220" s="60"/>
      <c r="R4220" s="334">
        <v>12833</v>
      </c>
      <c r="S4220" s="319" t="s">
        <v>359</v>
      </c>
      <c r="BE4220" s="60"/>
      <c r="BR4220" s="60"/>
      <c r="BX4220" s="151"/>
      <c r="CB4220" s="151"/>
      <c r="CM4220" s="151"/>
      <c r="CO4220" s="151"/>
      <c r="CT4220" s="151"/>
      <c r="CY4220" s="151"/>
    </row>
    <row r="4221" spans="1:103" x14ac:dyDescent="0.2">
      <c r="A4221" s="60"/>
      <c r="B4221" s="60"/>
      <c r="C4221" s="60"/>
      <c r="D4221" s="60"/>
      <c r="E4221" s="60"/>
      <c r="F4221" s="60"/>
      <c r="G4221" s="60"/>
      <c r="H4221" s="60"/>
      <c r="I4221" s="60"/>
      <c r="J4221" s="60"/>
      <c r="K4221" s="60"/>
      <c r="L4221" s="60"/>
      <c r="M4221" s="60"/>
      <c r="N4221" s="60"/>
      <c r="O4221" s="60"/>
      <c r="P4221" s="60"/>
      <c r="Q4221" s="60"/>
      <c r="R4221" s="334">
        <v>12834</v>
      </c>
      <c r="S4221" s="319" t="s">
        <v>359</v>
      </c>
      <c r="BE4221" s="60"/>
      <c r="BR4221" s="60"/>
      <c r="BX4221" s="151"/>
      <c r="CB4221" s="151"/>
      <c r="CM4221" s="151"/>
      <c r="CO4221" s="151"/>
      <c r="CT4221" s="151"/>
      <c r="CY4221" s="151"/>
    </row>
    <row r="4222" spans="1:103" x14ac:dyDescent="0.2">
      <c r="A4222" s="60"/>
      <c r="B4222" s="60"/>
      <c r="C4222" s="60"/>
      <c r="D4222" s="60"/>
      <c r="E4222" s="60"/>
      <c r="F4222" s="60"/>
      <c r="G4222" s="60"/>
      <c r="H4222" s="60"/>
      <c r="I4222" s="60"/>
      <c r="J4222" s="60"/>
      <c r="K4222" s="60"/>
      <c r="L4222" s="60"/>
      <c r="M4222" s="60"/>
      <c r="N4222" s="60"/>
      <c r="O4222" s="60"/>
      <c r="P4222" s="60"/>
      <c r="Q4222" s="60"/>
      <c r="R4222" s="334">
        <v>12835</v>
      </c>
      <c r="S4222" s="319" t="s">
        <v>359</v>
      </c>
      <c r="BE4222" s="60"/>
      <c r="BR4222" s="60"/>
      <c r="BX4222" s="151"/>
      <c r="CB4222" s="151"/>
      <c r="CM4222" s="151"/>
      <c r="CO4222" s="151"/>
      <c r="CT4222" s="151"/>
      <c r="CY4222" s="151"/>
    </row>
    <row r="4223" spans="1:103" x14ac:dyDescent="0.2">
      <c r="A4223" s="60"/>
      <c r="B4223" s="60"/>
      <c r="C4223" s="60"/>
      <c r="D4223" s="60"/>
      <c r="E4223" s="60"/>
      <c r="F4223" s="60"/>
      <c r="G4223" s="60"/>
      <c r="H4223" s="60"/>
      <c r="I4223" s="60"/>
      <c r="J4223" s="60"/>
      <c r="K4223" s="60"/>
      <c r="L4223" s="60"/>
      <c r="M4223" s="60"/>
      <c r="N4223" s="60"/>
      <c r="O4223" s="60"/>
      <c r="P4223" s="60"/>
      <c r="Q4223" s="60"/>
      <c r="R4223" s="334">
        <v>12836</v>
      </c>
      <c r="S4223" s="319" t="s">
        <v>359</v>
      </c>
      <c r="BE4223" s="60"/>
      <c r="BR4223" s="60"/>
      <c r="BX4223" s="151"/>
      <c r="CB4223" s="151"/>
      <c r="CM4223" s="151"/>
      <c r="CO4223" s="151"/>
      <c r="CT4223" s="151"/>
      <c r="CY4223" s="151"/>
    </row>
    <row r="4224" spans="1:103" x14ac:dyDescent="0.2">
      <c r="A4224" s="60"/>
      <c r="B4224" s="60"/>
      <c r="C4224" s="60"/>
      <c r="D4224" s="60"/>
      <c r="E4224" s="60"/>
      <c r="F4224" s="60"/>
      <c r="G4224" s="60"/>
      <c r="H4224" s="60"/>
      <c r="I4224" s="60"/>
      <c r="J4224" s="60"/>
      <c r="K4224" s="60"/>
      <c r="L4224" s="60"/>
      <c r="M4224" s="60"/>
      <c r="N4224" s="60"/>
      <c r="O4224" s="60"/>
      <c r="P4224" s="60"/>
      <c r="Q4224" s="60"/>
      <c r="R4224" s="334">
        <v>12837</v>
      </c>
      <c r="S4224" s="319" t="s">
        <v>359</v>
      </c>
      <c r="BE4224" s="60"/>
      <c r="BR4224" s="60"/>
      <c r="BX4224" s="151"/>
      <c r="CB4224" s="151"/>
      <c r="CM4224" s="151"/>
      <c r="CO4224" s="151"/>
      <c r="CT4224" s="151"/>
      <c r="CY4224" s="151"/>
    </row>
    <row r="4225" spans="1:103" x14ac:dyDescent="0.2">
      <c r="A4225" s="60"/>
      <c r="B4225" s="60"/>
      <c r="C4225" s="60"/>
      <c r="D4225" s="60"/>
      <c r="E4225" s="60"/>
      <c r="F4225" s="60"/>
      <c r="G4225" s="60"/>
      <c r="H4225" s="60"/>
      <c r="I4225" s="60"/>
      <c r="J4225" s="60"/>
      <c r="K4225" s="60"/>
      <c r="L4225" s="60"/>
      <c r="M4225" s="60"/>
      <c r="N4225" s="60"/>
      <c r="O4225" s="60"/>
      <c r="P4225" s="60"/>
      <c r="Q4225" s="60"/>
      <c r="R4225" s="334">
        <v>12838</v>
      </c>
      <c r="S4225" s="319" t="s">
        <v>359</v>
      </c>
      <c r="BE4225" s="60"/>
      <c r="BR4225" s="60"/>
      <c r="BX4225" s="151"/>
      <c r="CB4225" s="151"/>
      <c r="CM4225" s="151"/>
      <c r="CO4225" s="151"/>
      <c r="CT4225" s="151"/>
      <c r="CY4225" s="151"/>
    </row>
    <row r="4226" spans="1:103" x14ac:dyDescent="0.2">
      <c r="A4226" s="60"/>
      <c r="B4226" s="60"/>
      <c r="C4226" s="60"/>
      <c r="D4226" s="60"/>
      <c r="E4226" s="60"/>
      <c r="F4226" s="60"/>
      <c r="G4226" s="60"/>
      <c r="H4226" s="60"/>
      <c r="I4226" s="60"/>
      <c r="J4226" s="60"/>
      <c r="K4226" s="60"/>
      <c r="L4226" s="60"/>
      <c r="M4226" s="60"/>
      <c r="N4226" s="60"/>
      <c r="O4226" s="60"/>
      <c r="P4226" s="60"/>
      <c r="Q4226" s="60"/>
      <c r="R4226" s="334">
        <v>12839</v>
      </c>
      <c r="S4226" s="319" t="s">
        <v>359</v>
      </c>
      <c r="BE4226" s="60"/>
      <c r="BR4226" s="60"/>
      <c r="BX4226" s="151"/>
      <c r="CB4226" s="151"/>
      <c r="CM4226" s="151"/>
      <c r="CO4226" s="151"/>
      <c r="CT4226" s="151"/>
      <c r="CY4226" s="151"/>
    </row>
    <row r="4227" spans="1:103" x14ac:dyDescent="0.2">
      <c r="A4227" s="60"/>
      <c r="B4227" s="60"/>
      <c r="C4227" s="60"/>
      <c r="D4227" s="60"/>
      <c r="E4227" s="60"/>
      <c r="F4227" s="60"/>
      <c r="G4227" s="60"/>
      <c r="H4227" s="60"/>
      <c r="I4227" s="60"/>
      <c r="J4227" s="60"/>
      <c r="K4227" s="60"/>
      <c r="L4227" s="60"/>
      <c r="M4227" s="60"/>
      <c r="N4227" s="60"/>
      <c r="O4227" s="60"/>
      <c r="P4227" s="60"/>
      <c r="Q4227" s="60"/>
      <c r="R4227" s="334">
        <v>12841</v>
      </c>
      <c r="S4227" s="319" t="s">
        <v>359</v>
      </c>
      <c r="BE4227" s="60"/>
      <c r="BR4227" s="60"/>
      <c r="BX4227" s="151"/>
      <c r="CB4227" s="151"/>
      <c r="CM4227" s="151"/>
      <c r="CO4227" s="151"/>
      <c r="CT4227" s="151"/>
      <c r="CY4227" s="151"/>
    </row>
    <row r="4228" spans="1:103" x14ac:dyDescent="0.2">
      <c r="A4228" s="60"/>
      <c r="B4228" s="60"/>
      <c r="C4228" s="60"/>
      <c r="D4228" s="60"/>
      <c r="E4228" s="60"/>
      <c r="F4228" s="60"/>
      <c r="G4228" s="60"/>
      <c r="H4228" s="60"/>
      <c r="I4228" s="60"/>
      <c r="J4228" s="60"/>
      <c r="K4228" s="60"/>
      <c r="L4228" s="60"/>
      <c r="M4228" s="60"/>
      <c r="N4228" s="60"/>
      <c r="O4228" s="60"/>
      <c r="P4228" s="60"/>
      <c r="Q4228" s="60"/>
      <c r="R4228" s="334">
        <v>12842</v>
      </c>
      <c r="S4228" s="319" t="s">
        <v>359</v>
      </c>
      <c r="BE4228" s="60"/>
      <c r="BR4228" s="60"/>
      <c r="BX4228" s="151"/>
      <c r="CB4228" s="151"/>
      <c r="CM4228" s="151"/>
      <c r="CO4228" s="151"/>
      <c r="CT4228" s="151"/>
      <c r="CY4228" s="151"/>
    </row>
    <row r="4229" spans="1:103" x14ac:dyDescent="0.2">
      <c r="A4229" s="60"/>
      <c r="B4229" s="60"/>
      <c r="C4229" s="60"/>
      <c r="D4229" s="60"/>
      <c r="E4229" s="60"/>
      <c r="F4229" s="60"/>
      <c r="G4229" s="60"/>
      <c r="H4229" s="60"/>
      <c r="I4229" s="60"/>
      <c r="J4229" s="60"/>
      <c r="K4229" s="60"/>
      <c r="L4229" s="60"/>
      <c r="M4229" s="60"/>
      <c r="N4229" s="60"/>
      <c r="O4229" s="60"/>
      <c r="P4229" s="60"/>
      <c r="Q4229" s="60"/>
      <c r="R4229" s="334">
        <v>12843</v>
      </c>
      <c r="S4229" s="319" t="s">
        <v>359</v>
      </c>
      <c r="BE4229" s="60"/>
      <c r="BR4229" s="60"/>
      <c r="BX4229" s="151"/>
      <c r="CB4229" s="151"/>
      <c r="CM4229" s="151"/>
      <c r="CO4229" s="151"/>
      <c r="CT4229" s="151"/>
      <c r="CY4229" s="151"/>
    </row>
    <row r="4230" spans="1:103" x14ac:dyDescent="0.2">
      <c r="A4230" s="60"/>
      <c r="B4230" s="60"/>
      <c r="C4230" s="60"/>
      <c r="D4230" s="60"/>
      <c r="E4230" s="60"/>
      <c r="F4230" s="60"/>
      <c r="G4230" s="60"/>
      <c r="H4230" s="60"/>
      <c r="I4230" s="60"/>
      <c r="J4230" s="60"/>
      <c r="K4230" s="60"/>
      <c r="L4230" s="60"/>
      <c r="M4230" s="60"/>
      <c r="N4230" s="60"/>
      <c r="O4230" s="60"/>
      <c r="P4230" s="60"/>
      <c r="Q4230" s="60"/>
      <c r="R4230" s="334">
        <v>12844</v>
      </c>
      <c r="S4230" s="319" t="s">
        <v>359</v>
      </c>
      <c r="BE4230" s="60"/>
      <c r="BR4230" s="60"/>
      <c r="BX4230" s="151"/>
      <c r="CB4230" s="151"/>
      <c r="CM4230" s="151"/>
      <c r="CO4230" s="151"/>
      <c r="CT4230" s="151"/>
      <c r="CY4230" s="151"/>
    </row>
    <row r="4231" spans="1:103" x14ac:dyDescent="0.2">
      <c r="A4231" s="60"/>
      <c r="B4231" s="60"/>
      <c r="C4231" s="60"/>
      <c r="D4231" s="60"/>
      <c r="E4231" s="60"/>
      <c r="F4231" s="60"/>
      <c r="G4231" s="60"/>
      <c r="H4231" s="60"/>
      <c r="I4231" s="60"/>
      <c r="J4231" s="60"/>
      <c r="K4231" s="60"/>
      <c r="L4231" s="60"/>
      <c r="M4231" s="60"/>
      <c r="N4231" s="60"/>
      <c r="O4231" s="60"/>
      <c r="P4231" s="60"/>
      <c r="Q4231" s="60"/>
      <c r="R4231" s="334">
        <v>12845</v>
      </c>
      <c r="S4231" s="319" t="s">
        <v>359</v>
      </c>
      <c r="BE4231" s="60"/>
      <c r="BR4231" s="60"/>
      <c r="BX4231" s="151"/>
      <c r="CB4231" s="151"/>
      <c r="CM4231" s="151"/>
      <c r="CO4231" s="151"/>
      <c r="CT4231" s="151"/>
      <c r="CY4231" s="151"/>
    </row>
    <row r="4232" spans="1:103" x14ac:dyDescent="0.2">
      <c r="A4232" s="60"/>
      <c r="B4232" s="60"/>
      <c r="C4232" s="60"/>
      <c r="D4232" s="60"/>
      <c r="E4232" s="60"/>
      <c r="F4232" s="60"/>
      <c r="G4232" s="60"/>
      <c r="H4232" s="60"/>
      <c r="I4232" s="60"/>
      <c r="J4232" s="60"/>
      <c r="K4232" s="60"/>
      <c r="L4232" s="60"/>
      <c r="M4232" s="60"/>
      <c r="N4232" s="60"/>
      <c r="O4232" s="60"/>
      <c r="P4232" s="60"/>
      <c r="Q4232" s="60"/>
      <c r="R4232" s="334">
        <v>12846</v>
      </c>
      <c r="S4232" s="319" t="s">
        <v>359</v>
      </c>
      <c r="BE4232" s="60"/>
      <c r="BR4232" s="60"/>
      <c r="BX4232" s="151"/>
      <c r="CB4232" s="151"/>
      <c r="CM4232" s="151"/>
      <c r="CO4232" s="151"/>
      <c r="CT4232" s="151"/>
      <c r="CY4232" s="151"/>
    </row>
    <row r="4233" spans="1:103" x14ac:dyDescent="0.2">
      <c r="A4233" s="60"/>
      <c r="B4233" s="60"/>
      <c r="C4233" s="60"/>
      <c r="D4233" s="60"/>
      <c r="E4233" s="60"/>
      <c r="F4233" s="60"/>
      <c r="G4233" s="60"/>
      <c r="H4233" s="60"/>
      <c r="I4233" s="60"/>
      <c r="J4233" s="60"/>
      <c r="K4233" s="60"/>
      <c r="L4233" s="60"/>
      <c r="M4233" s="60"/>
      <c r="N4233" s="60"/>
      <c r="O4233" s="60"/>
      <c r="P4233" s="60"/>
      <c r="Q4233" s="60"/>
      <c r="R4233" s="334">
        <v>12847</v>
      </c>
      <c r="S4233" s="319" t="s">
        <v>359</v>
      </c>
      <c r="BE4233" s="60"/>
      <c r="BR4233" s="60"/>
      <c r="BX4233" s="151"/>
      <c r="CB4233" s="151"/>
      <c r="CM4233" s="151"/>
      <c r="CO4233" s="151"/>
      <c r="CT4233" s="151"/>
      <c r="CY4233" s="151"/>
    </row>
    <row r="4234" spans="1:103" x14ac:dyDescent="0.2">
      <c r="A4234" s="60"/>
      <c r="B4234" s="60"/>
      <c r="C4234" s="60"/>
      <c r="D4234" s="60"/>
      <c r="E4234" s="60"/>
      <c r="F4234" s="60"/>
      <c r="G4234" s="60"/>
      <c r="H4234" s="60"/>
      <c r="I4234" s="60"/>
      <c r="J4234" s="60"/>
      <c r="K4234" s="60"/>
      <c r="L4234" s="60"/>
      <c r="M4234" s="60"/>
      <c r="N4234" s="60"/>
      <c r="O4234" s="60"/>
      <c r="P4234" s="60"/>
      <c r="Q4234" s="60"/>
      <c r="R4234" s="334">
        <v>12848</v>
      </c>
      <c r="S4234" s="319" t="s">
        <v>359</v>
      </c>
      <c r="BE4234" s="60"/>
      <c r="BR4234" s="60"/>
      <c r="BX4234" s="151"/>
      <c r="CB4234" s="151"/>
      <c r="CM4234" s="151"/>
      <c r="CO4234" s="151"/>
      <c r="CT4234" s="151"/>
      <c r="CY4234" s="151"/>
    </row>
    <row r="4235" spans="1:103" x14ac:dyDescent="0.2">
      <c r="A4235" s="60"/>
      <c r="B4235" s="60"/>
      <c r="C4235" s="60"/>
      <c r="D4235" s="60"/>
      <c r="E4235" s="60"/>
      <c r="F4235" s="60"/>
      <c r="G4235" s="60"/>
      <c r="H4235" s="60"/>
      <c r="I4235" s="60"/>
      <c r="J4235" s="60"/>
      <c r="K4235" s="60"/>
      <c r="L4235" s="60"/>
      <c r="M4235" s="60"/>
      <c r="N4235" s="60"/>
      <c r="O4235" s="60"/>
      <c r="P4235" s="60"/>
      <c r="Q4235" s="60"/>
      <c r="R4235" s="334">
        <v>12849</v>
      </c>
      <c r="S4235" s="319" t="s">
        <v>359</v>
      </c>
      <c r="BE4235" s="60"/>
      <c r="BR4235" s="60"/>
      <c r="BX4235" s="151"/>
      <c r="CB4235" s="151"/>
      <c r="CM4235" s="151"/>
      <c r="CO4235" s="151"/>
      <c r="CT4235" s="151"/>
      <c r="CY4235" s="151"/>
    </row>
    <row r="4236" spans="1:103" x14ac:dyDescent="0.2">
      <c r="A4236" s="60"/>
      <c r="B4236" s="60"/>
      <c r="C4236" s="60"/>
      <c r="D4236" s="60"/>
      <c r="E4236" s="60"/>
      <c r="F4236" s="60"/>
      <c r="G4236" s="60"/>
      <c r="H4236" s="60"/>
      <c r="I4236" s="60"/>
      <c r="J4236" s="60"/>
      <c r="K4236" s="60"/>
      <c r="L4236" s="60"/>
      <c r="M4236" s="60"/>
      <c r="N4236" s="60"/>
      <c r="O4236" s="60"/>
      <c r="P4236" s="60"/>
      <c r="Q4236" s="60"/>
      <c r="R4236" s="334">
        <v>12850</v>
      </c>
      <c r="S4236" s="319" t="s">
        <v>359</v>
      </c>
      <c r="BE4236" s="60"/>
      <c r="BR4236" s="60"/>
      <c r="BX4236" s="151"/>
      <c r="CB4236" s="151"/>
      <c r="CM4236" s="151"/>
      <c r="CO4236" s="151"/>
      <c r="CT4236" s="151"/>
      <c r="CY4236" s="151"/>
    </row>
    <row r="4237" spans="1:103" x14ac:dyDescent="0.2">
      <c r="A4237" s="60"/>
      <c r="B4237" s="60"/>
      <c r="C4237" s="60"/>
      <c r="D4237" s="60"/>
      <c r="E4237" s="60"/>
      <c r="F4237" s="60"/>
      <c r="G4237" s="60"/>
      <c r="H4237" s="60"/>
      <c r="I4237" s="60"/>
      <c r="J4237" s="60"/>
      <c r="K4237" s="60"/>
      <c r="L4237" s="60"/>
      <c r="M4237" s="60"/>
      <c r="N4237" s="60"/>
      <c r="O4237" s="60"/>
      <c r="P4237" s="60"/>
      <c r="Q4237" s="60"/>
      <c r="R4237" s="334">
        <v>12851</v>
      </c>
      <c r="S4237" s="319" t="s">
        <v>359</v>
      </c>
      <c r="BE4237" s="60"/>
      <c r="BR4237" s="60"/>
      <c r="BX4237" s="151"/>
      <c r="CB4237" s="151"/>
      <c r="CM4237" s="151"/>
      <c r="CO4237" s="151"/>
      <c r="CT4237" s="151"/>
      <c r="CY4237" s="151"/>
    </row>
    <row r="4238" spans="1:103" x14ac:dyDescent="0.2">
      <c r="A4238" s="60"/>
      <c r="B4238" s="60"/>
      <c r="C4238" s="60"/>
      <c r="D4238" s="60"/>
      <c r="E4238" s="60"/>
      <c r="F4238" s="60"/>
      <c r="G4238" s="60"/>
      <c r="H4238" s="60"/>
      <c r="I4238" s="60"/>
      <c r="J4238" s="60"/>
      <c r="K4238" s="60"/>
      <c r="L4238" s="60"/>
      <c r="M4238" s="60"/>
      <c r="N4238" s="60"/>
      <c r="O4238" s="60"/>
      <c r="P4238" s="60"/>
      <c r="Q4238" s="60"/>
      <c r="R4238" s="334">
        <v>12852</v>
      </c>
      <c r="S4238" s="319" t="s">
        <v>359</v>
      </c>
      <c r="BE4238" s="60"/>
      <c r="BR4238" s="60"/>
      <c r="BX4238" s="151"/>
      <c r="CB4238" s="151"/>
      <c r="CM4238" s="151"/>
      <c r="CO4238" s="151"/>
      <c r="CT4238" s="151"/>
      <c r="CY4238" s="151"/>
    </row>
    <row r="4239" spans="1:103" x14ac:dyDescent="0.2">
      <c r="A4239" s="60"/>
      <c r="B4239" s="60"/>
      <c r="C4239" s="60"/>
      <c r="D4239" s="60"/>
      <c r="E4239" s="60"/>
      <c r="F4239" s="60"/>
      <c r="G4239" s="60"/>
      <c r="H4239" s="60"/>
      <c r="I4239" s="60"/>
      <c r="J4239" s="60"/>
      <c r="K4239" s="60"/>
      <c r="L4239" s="60"/>
      <c r="M4239" s="60"/>
      <c r="N4239" s="60"/>
      <c r="O4239" s="60"/>
      <c r="P4239" s="60"/>
      <c r="Q4239" s="60"/>
      <c r="R4239" s="334">
        <v>12853</v>
      </c>
      <c r="S4239" s="319" t="s">
        <v>359</v>
      </c>
      <c r="BE4239" s="60"/>
      <c r="BR4239" s="60"/>
      <c r="BX4239" s="151"/>
      <c r="CB4239" s="151"/>
      <c r="CM4239" s="151"/>
      <c r="CO4239" s="151"/>
      <c r="CT4239" s="151"/>
      <c r="CY4239" s="151"/>
    </row>
    <row r="4240" spans="1:103" x14ac:dyDescent="0.2">
      <c r="A4240" s="60"/>
      <c r="B4240" s="60"/>
      <c r="C4240" s="60"/>
      <c r="D4240" s="60"/>
      <c r="E4240" s="60"/>
      <c r="F4240" s="60"/>
      <c r="G4240" s="60"/>
      <c r="H4240" s="60"/>
      <c r="I4240" s="60"/>
      <c r="J4240" s="60"/>
      <c r="K4240" s="60"/>
      <c r="L4240" s="60"/>
      <c r="M4240" s="60"/>
      <c r="N4240" s="60"/>
      <c r="O4240" s="60"/>
      <c r="P4240" s="60"/>
      <c r="Q4240" s="60"/>
      <c r="R4240" s="334">
        <v>12854</v>
      </c>
      <c r="S4240" s="319" t="s">
        <v>359</v>
      </c>
      <c r="BE4240" s="60"/>
      <c r="BR4240" s="60"/>
      <c r="BX4240" s="151"/>
      <c r="CB4240" s="151"/>
      <c r="CM4240" s="151"/>
      <c r="CO4240" s="151"/>
      <c r="CT4240" s="151"/>
      <c r="CY4240" s="151"/>
    </row>
    <row r="4241" spans="1:103" x14ac:dyDescent="0.2">
      <c r="A4241" s="60"/>
      <c r="B4241" s="60"/>
      <c r="C4241" s="60"/>
      <c r="D4241" s="60"/>
      <c r="E4241" s="60"/>
      <c r="F4241" s="60"/>
      <c r="G4241" s="60"/>
      <c r="H4241" s="60"/>
      <c r="I4241" s="60"/>
      <c r="J4241" s="60"/>
      <c r="K4241" s="60"/>
      <c r="L4241" s="60"/>
      <c r="M4241" s="60"/>
      <c r="N4241" s="60"/>
      <c r="O4241" s="60"/>
      <c r="P4241" s="60"/>
      <c r="Q4241" s="60"/>
      <c r="R4241" s="334">
        <v>12855</v>
      </c>
      <c r="S4241" s="319" t="s">
        <v>359</v>
      </c>
      <c r="BE4241" s="60"/>
      <c r="BR4241" s="60"/>
      <c r="BX4241" s="151"/>
      <c r="CB4241" s="151"/>
      <c r="CM4241" s="151"/>
      <c r="CO4241" s="151"/>
      <c r="CT4241" s="151"/>
      <c r="CY4241" s="151"/>
    </row>
    <row r="4242" spans="1:103" x14ac:dyDescent="0.2">
      <c r="A4242" s="60"/>
      <c r="B4242" s="60"/>
      <c r="C4242" s="60"/>
      <c r="D4242" s="60"/>
      <c r="E4242" s="60"/>
      <c r="F4242" s="60"/>
      <c r="G4242" s="60"/>
      <c r="H4242" s="60"/>
      <c r="I4242" s="60"/>
      <c r="J4242" s="60"/>
      <c r="K4242" s="60"/>
      <c r="L4242" s="60"/>
      <c r="M4242" s="60"/>
      <c r="N4242" s="60"/>
      <c r="O4242" s="60"/>
      <c r="P4242" s="60"/>
      <c r="Q4242" s="60"/>
      <c r="R4242" s="334">
        <v>12856</v>
      </c>
      <c r="S4242" s="319" t="s">
        <v>359</v>
      </c>
      <c r="BE4242" s="60"/>
      <c r="BR4242" s="60"/>
      <c r="BX4242" s="151"/>
      <c r="CB4242" s="151"/>
      <c r="CM4242" s="151"/>
      <c r="CO4242" s="151"/>
      <c r="CT4242" s="151"/>
      <c r="CY4242" s="151"/>
    </row>
    <row r="4243" spans="1:103" x14ac:dyDescent="0.2">
      <c r="A4243" s="60"/>
      <c r="B4243" s="60"/>
      <c r="C4243" s="60"/>
      <c r="D4243" s="60"/>
      <c r="E4243" s="60"/>
      <c r="F4243" s="60"/>
      <c r="G4243" s="60"/>
      <c r="H4243" s="60"/>
      <c r="I4243" s="60"/>
      <c r="J4243" s="60"/>
      <c r="K4243" s="60"/>
      <c r="L4243" s="60"/>
      <c r="M4243" s="60"/>
      <c r="N4243" s="60"/>
      <c r="O4243" s="60"/>
      <c r="P4243" s="60"/>
      <c r="Q4243" s="60"/>
      <c r="R4243" s="334">
        <v>12857</v>
      </c>
      <c r="S4243" s="319" t="s">
        <v>359</v>
      </c>
      <c r="BE4243" s="60"/>
      <c r="BR4243" s="60"/>
      <c r="BX4243" s="151"/>
      <c r="CB4243" s="151"/>
      <c r="CM4243" s="151"/>
      <c r="CO4243" s="151"/>
      <c r="CT4243" s="151"/>
      <c r="CY4243" s="151"/>
    </row>
    <row r="4244" spans="1:103" x14ac:dyDescent="0.2">
      <c r="A4244" s="60"/>
      <c r="B4244" s="60"/>
      <c r="C4244" s="60"/>
      <c r="D4244" s="60"/>
      <c r="E4244" s="60"/>
      <c r="F4244" s="60"/>
      <c r="G4244" s="60"/>
      <c r="H4244" s="60"/>
      <c r="I4244" s="60"/>
      <c r="J4244" s="60"/>
      <c r="K4244" s="60"/>
      <c r="L4244" s="60"/>
      <c r="M4244" s="60"/>
      <c r="N4244" s="60"/>
      <c r="O4244" s="60"/>
      <c r="P4244" s="60"/>
      <c r="Q4244" s="60"/>
      <c r="R4244" s="334">
        <v>12858</v>
      </c>
      <c r="S4244" s="319" t="s">
        <v>359</v>
      </c>
      <c r="BE4244" s="60"/>
      <c r="BR4244" s="60"/>
      <c r="BX4244" s="151"/>
      <c r="CB4244" s="151"/>
      <c r="CM4244" s="151"/>
      <c r="CO4244" s="151"/>
      <c r="CT4244" s="151"/>
      <c r="CY4244" s="151"/>
    </row>
    <row r="4245" spans="1:103" x14ac:dyDescent="0.2">
      <c r="A4245" s="60"/>
      <c r="B4245" s="60"/>
      <c r="C4245" s="60"/>
      <c r="D4245" s="60"/>
      <c r="E4245" s="60"/>
      <c r="F4245" s="60"/>
      <c r="G4245" s="60"/>
      <c r="H4245" s="60"/>
      <c r="I4245" s="60"/>
      <c r="J4245" s="60"/>
      <c r="K4245" s="60"/>
      <c r="L4245" s="60"/>
      <c r="M4245" s="60"/>
      <c r="N4245" s="60"/>
      <c r="O4245" s="60"/>
      <c r="P4245" s="60"/>
      <c r="Q4245" s="60"/>
      <c r="R4245" s="334">
        <v>12859</v>
      </c>
      <c r="S4245" s="319" t="s">
        <v>359</v>
      </c>
      <c r="BE4245" s="60"/>
      <c r="BR4245" s="60"/>
      <c r="BX4245" s="151"/>
      <c r="CB4245" s="151"/>
      <c r="CM4245" s="151"/>
      <c r="CO4245" s="151"/>
      <c r="CT4245" s="151"/>
      <c r="CY4245" s="151"/>
    </row>
    <row r="4246" spans="1:103" x14ac:dyDescent="0.2">
      <c r="A4246" s="60"/>
      <c r="B4246" s="60"/>
      <c r="C4246" s="60"/>
      <c r="D4246" s="60"/>
      <c r="E4246" s="60"/>
      <c r="F4246" s="60"/>
      <c r="G4246" s="60"/>
      <c r="H4246" s="60"/>
      <c r="I4246" s="60"/>
      <c r="J4246" s="60"/>
      <c r="K4246" s="60"/>
      <c r="L4246" s="60"/>
      <c r="M4246" s="60"/>
      <c r="N4246" s="60"/>
      <c r="O4246" s="60"/>
      <c r="P4246" s="60"/>
      <c r="Q4246" s="60"/>
      <c r="R4246" s="334">
        <v>12860</v>
      </c>
      <c r="S4246" s="319" t="s">
        <v>359</v>
      </c>
      <c r="BE4246" s="60"/>
      <c r="BR4246" s="60"/>
      <c r="BX4246" s="151"/>
      <c r="CB4246" s="151"/>
      <c r="CM4246" s="151"/>
      <c r="CO4246" s="151"/>
      <c r="CT4246" s="151"/>
      <c r="CY4246" s="151"/>
    </row>
    <row r="4247" spans="1:103" x14ac:dyDescent="0.2">
      <c r="A4247" s="60"/>
      <c r="B4247" s="60"/>
      <c r="C4247" s="60"/>
      <c r="D4247" s="60"/>
      <c r="E4247" s="60"/>
      <c r="F4247" s="60"/>
      <c r="G4247" s="60"/>
      <c r="H4247" s="60"/>
      <c r="I4247" s="60"/>
      <c r="J4247" s="60"/>
      <c r="K4247" s="60"/>
      <c r="L4247" s="60"/>
      <c r="M4247" s="60"/>
      <c r="N4247" s="60"/>
      <c r="O4247" s="60"/>
      <c r="P4247" s="60"/>
      <c r="Q4247" s="60"/>
      <c r="R4247" s="334">
        <v>12861</v>
      </c>
      <c r="S4247" s="319" t="s">
        <v>359</v>
      </c>
      <c r="BE4247" s="60"/>
      <c r="BR4247" s="60"/>
      <c r="BX4247" s="151"/>
      <c r="CB4247" s="151"/>
      <c r="CM4247" s="151"/>
      <c r="CO4247" s="151"/>
      <c r="CT4247" s="151"/>
      <c r="CY4247" s="151"/>
    </row>
    <row r="4248" spans="1:103" x14ac:dyDescent="0.2">
      <c r="A4248" s="60"/>
      <c r="B4248" s="60"/>
      <c r="C4248" s="60"/>
      <c r="D4248" s="60"/>
      <c r="E4248" s="60"/>
      <c r="F4248" s="60"/>
      <c r="G4248" s="60"/>
      <c r="H4248" s="60"/>
      <c r="I4248" s="60"/>
      <c r="J4248" s="60"/>
      <c r="K4248" s="60"/>
      <c r="L4248" s="60"/>
      <c r="M4248" s="60"/>
      <c r="N4248" s="60"/>
      <c r="O4248" s="60"/>
      <c r="P4248" s="60"/>
      <c r="Q4248" s="60"/>
      <c r="R4248" s="334">
        <v>12862</v>
      </c>
      <c r="S4248" s="319" t="s">
        <v>359</v>
      </c>
      <c r="BE4248" s="60"/>
      <c r="BR4248" s="60"/>
      <c r="BX4248" s="151"/>
      <c r="CB4248" s="151"/>
      <c r="CM4248" s="151"/>
      <c r="CO4248" s="151"/>
      <c r="CT4248" s="151"/>
      <c r="CY4248" s="151"/>
    </row>
    <row r="4249" spans="1:103" x14ac:dyDescent="0.2">
      <c r="A4249" s="60"/>
      <c r="B4249" s="60"/>
      <c r="C4249" s="60"/>
      <c r="D4249" s="60"/>
      <c r="E4249" s="60"/>
      <c r="F4249" s="60"/>
      <c r="G4249" s="60"/>
      <c r="H4249" s="60"/>
      <c r="I4249" s="60"/>
      <c r="J4249" s="60"/>
      <c r="K4249" s="60"/>
      <c r="L4249" s="60"/>
      <c r="M4249" s="60"/>
      <c r="N4249" s="60"/>
      <c r="O4249" s="60"/>
      <c r="P4249" s="60"/>
      <c r="Q4249" s="60"/>
      <c r="R4249" s="334">
        <v>12863</v>
      </c>
      <c r="S4249" s="319" t="s">
        <v>359</v>
      </c>
      <c r="BE4249" s="60"/>
      <c r="BR4249" s="60"/>
      <c r="BX4249" s="151"/>
      <c r="CB4249" s="151"/>
      <c r="CM4249" s="151"/>
      <c r="CO4249" s="151"/>
      <c r="CT4249" s="151"/>
      <c r="CY4249" s="151"/>
    </row>
    <row r="4250" spans="1:103" x14ac:dyDescent="0.2">
      <c r="A4250" s="60"/>
      <c r="B4250" s="60"/>
      <c r="C4250" s="60"/>
      <c r="D4250" s="60"/>
      <c r="E4250" s="60"/>
      <c r="F4250" s="60"/>
      <c r="G4250" s="60"/>
      <c r="H4250" s="60"/>
      <c r="I4250" s="60"/>
      <c r="J4250" s="60"/>
      <c r="K4250" s="60"/>
      <c r="L4250" s="60"/>
      <c r="M4250" s="60"/>
      <c r="N4250" s="60"/>
      <c r="O4250" s="60"/>
      <c r="P4250" s="60"/>
      <c r="Q4250" s="60"/>
      <c r="R4250" s="334">
        <v>12864</v>
      </c>
      <c r="S4250" s="319" t="s">
        <v>359</v>
      </c>
      <c r="BE4250" s="60"/>
      <c r="BR4250" s="60"/>
      <c r="BX4250" s="151"/>
      <c r="CB4250" s="151"/>
      <c r="CM4250" s="151"/>
      <c r="CO4250" s="151"/>
      <c r="CT4250" s="151"/>
      <c r="CY4250" s="151"/>
    </row>
    <row r="4251" spans="1:103" x14ac:dyDescent="0.2">
      <c r="A4251" s="60"/>
      <c r="B4251" s="60"/>
      <c r="C4251" s="60"/>
      <c r="D4251" s="60"/>
      <c r="E4251" s="60"/>
      <c r="F4251" s="60"/>
      <c r="G4251" s="60"/>
      <c r="H4251" s="60"/>
      <c r="I4251" s="60"/>
      <c r="J4251" s="60"/>
      <c r="K4251" s="60"/>
      <c r="L4251" s="60"/>
      <c r="M4251" s="60"/>
      <c r="N4251" s="60"/>
      <c r="O4251" s="60"/>
      <c r="P4251" s="60"/>
      <c r="Q4251" s="60"/>
      <c r="R4251" s="334">
        <v>12865</v>
      </c>
      <c r="S4251" s="319" t="s">
        <v>359</v>
      </c>
      <c r="BE4251" s="60"/>
      <c r="BR4251" s="60"/>
      <c r="BX4251" s="151"/>
      <c r="CB4251" s="151"/>
      <c r="CM4251" s="151"/>
      <c r="CO4251" s="151"/>
      <c r="CT4251" s="151"/>
      <c r="CY4251" s="151"/>
    </row>
    <row r="4252" spans="1:103" x14ac:dyDescent="0.2">
      <c r="A4252" s="60"/>
      <c r="B4252" s="60"/>
      <c r="C4252" s="60"/>
      <c r="D4252" s="60"/>
      <c r="E4252" s="60"/>
      <c r="F4252" s="60"/>
      <c r="G4252" s="60"/>
      <c r="H4252" s="60"/>
      <c r="I4252" s="60"/>
      <c r="J4252" s="60"/>
      <c r="K4252" s="60"/>
      <c r="L4252" s="60"/>
      <c r="M4252" s="60"/>
      <c r="N4252" s="60"/>
      <c r="O4252" s="60"/>
      <c r="P4252" s="60"/>
      <c r="Q4252" s="60"/>
      <c r="R4252" s="334">
        <v>12866</v>
      </c>
      <c r="S4252" s="319" t="s">
        <v>359</v>
      </c>
      <c r="BE4252" s="60"/>
      <c r="BR4252" s="60"/>
      <c r="BX4252" s="151"/>
      <c r="CB4252" s="151"/>
      <c r="CM4252" s="151"/>
      <c r="CO4252" s="151"/>
      <c r="CT4252" s="151"/>
      <c r="CY4252" s="151"/>
    </row>
    <row r="4253" spans="1:103" x14ac:dyDescent="0.2">
      <c r="A4253" s="60"/>
      <c r="B4253" s="60"/>
      <c r="C4253" s="60"/>
      <c r="D4253" s="60"/>
      <c r="E4253" s="60"/>
      <c r="F4253" s="60"/>
      <c r="G4253" s="60"/>
      <c r="H4253" s="60"/>
      <c r="I4253" s="60"/>
      <c r="J4253" s="60"/>
      <c r="K4253" s="60"/>
      <c r="L4253" s="60"/>
      <c r="M4253" s="60"/>
      <c r="N4253" s="60"/>
      <c r="O4253" s="60"/>
      <c r="P4253" s="60"/>
      <c r="Q4253" s="60"/>
      <c r="R4253" s="334">
        <v>12870</v>
      </c>
      <c r="S4253" s="319" t="s">
        <v>359</v>
      </c>
      <c r="BE4253" s="60"/>
      <c r="BR4253" s="60"/>
      <c r="BX4253" s="151"/>
      <c r="CB4253" s="151"/>
      <c r="CM4253" s="151"/>
      <c r="CO4253" s="151"/>
      <c r="CT4253" s="151"/>
      <c r="CY4253" s="151"/>
    </row>
    <row r="4254" spans="1:103" x14ac:dyDescent="0.2">
      <c r="A4254" s="60"/>
      <c r="B4254" s="60"/>
      <c r="C4254" s="60"/>
      <c r="D4254" s="60"/>
      <c r="E4254" s="60"/>
      <c r="F4254" s="60"/>
      <c r="G4254" s="60"/>
      <c r="H4254" s="60"/>
      <c r="I4254" s="60"/>
      <c r="J4254" s="60"/>
      <c r="K4254" s="60"/>
      <c r="L4254" s="60"/>
      <c r="M4254" s="60"/>
      <c r="N4254" s="60"/>
      <c r="O4254" s="60"/>
      <c r="P4254" s="60"/>
      <c r="Q4254" s="60"/>
      <c r="R4254" s="334">
        <v>12871</v>
      </c>
      <c r="S4254" s="319" t="s">
        <v>359</v>
      </c>
      <c r="BE4254" s="60"/>
      <c r="BR4254" s="60"/>
      <c r="BX4254" s="151"/>
      <c r="CB4254" s="151"/>
      <c r="CM4254" s="151"/>
      <c r="CO4254" s="151"/>
      <c r="CT4254" s="151"/>
      <c r="CY4254" s="151"/>
    </row>
    <row r="4255" spans="1:103" x14ac:dyDescent="0.2">
      <c r="A4255" s="60"/>
      <c r="B4255" s="60"/>
      <c r="C4255" s="60"/>
      <c r="D4255" s="60"/>
      <c r="E4255" s="60"/>
      <c r="F4255" s="60"/>
      <c r="G4255" s="60"/>
      <c r="H4255" s="60"/>
      <c r="I4255" s="60"/>
      <c r="J4255" s="60"/>
      <c r="K4255" s="60"/>
      <c r="L4255" s="60"/>
      <c r="M4255" s="60"/>
      <c r="N4255" s="60"/>
      <c r="O4255" s="60"/>
      <c r="P4255" s="60"/>
      <c r="Q4255" s="60"/>
      <c r="R4255" s="334">
        <v>12872</v>
      </c>
      <c r="S4255" s="319" t="s">
        <v>359</v>
      </c>
      <c r="BE4255" s="60"/>
      <c r="BR4255" s="60"/>
      <c r="BX4255" s="151"/>
      <c r="CB4255" s="151"/>
      <c r="CM4255" s="151"/>
      <c r="CO4255" s="151"/>
      <c r="CT4255" s="151"/>
      <c r="CY4255" s="151"/>
    </row>
    <row r="4256" spans="1:103" x14ac:dyDescent="0.2">
      <c r="A4256" s="60"/>
      <c r="B4256" s="60"/>
      <c r="C4256" s="60"/>
      <c r="D4256" s="60"/>
      <c r="E4256" s="60"/>
      <c r="F4256" s="60"/>
      <c r="G4256" s="60"/>
      <c r="H4256" s="60"/>
      <c r="I4256" s="60"/>
      <c r="J4256" s="60"/>
      <c r="K4256" s="60"/>
      <c r="L4256" s="60"/>
      <c r="M4256" s="60"/>
      <c r="N4256" s="60"/>
      <c r="O4256" s="60"/>
      <c r="P4256" s="60"/>
      <c r="Q4256" s="60"/>
      <c r="R4256" s="334">
        <v>12873</v>
      </c>
      <c r="S4256" s="319" t="s">
        <v>359</v>
      </c>
      <c r="BE4256" s="60"/>
      <c r="BR4256" s="60"/>
      <c r="BX4256" s="151"/>
      <c r="CB4256" s="151"/>
      <c r="CM4256" s="151"/>
      <c r="CO4256" s="151"/>
      <c r="CT4256" s="151"/>
      <c r="CY4256" s="151"/>
    </row>
    <row r="4257" spans="1:103" x14ac:dyDescent="0.2">
      <c r="A4257" s="60"/>
      <c r="B4257" s="60"/>
      <c r="C4257" s="60"/>
      <c r="D4257" s="60"/>
      <c r="E4257" s="60"/>
      <c r="F4257" s="60"/>
      <c r="G4257" s="60"/>
      <c r="H4257" s="60"/>
      <c r="I4257" s="60"/>
      <c r="J4257" s="60"/>
      <c r="K4257" s="60"/>
      <c r="L4257" s="60"/>
      <c r="M4257" s="60"/>
      <c r="N4257" s="60"/>
      <c r="O4257" s="60"/>
      <c r="P4257" s="60"/>
      <c r="Q4257" s="60"/>
      <c r="R4257" s="334">
        <v>12874</v>
      </c>
      <c r="S4257" s="319" t="s">
        <v>359</v>
      </c>
      <c r="BE4257" s="60"/>
      <c r="BR4257" s="60"/>
      <c r="BX4257" s="151"/>
      <c r="CB4257" s="151"/>
      <c r="CM4257" s="151"/>
      <c r="CO4257" s="151"/>
      <c r="CT4257" s="151"/>
      <c r="CY4257" s="151"/>
    </row>
    <row r="4258" spans="1:103" x14ac:dyDescent="0.2">
      <c r="A4258" s="60"/>
      <c r="B4258" s="60"/>
      <c r="C4258" s="60"/>
      <c r="D4258" s="60"/>
      <c r="E4258" s="60"/>
      <c r="F4258" s="60"/>
      <c r="G4258" s="60"/>
      <c r="H4258" s="60"/>
      <c r="I4258" s="60"/>
      <c r="J4258" s="60"/>
      <c r="K4258" s="60"/>
      <c r="L4258" s="60"/>
      <c r="M4258" s="60"/>
      <c r="N4258" s="60"/>
      <c r="O4258" s="60"/>
      <c r="P4258" s="60"/>
      <c r="Q4258" s="60"/>
      <c r="R4258" s="334">
        <v>12878</v>
      </c>
      <c r="S4258" s="319" t="s">
        <v>359</v>
      </c>
      <c r="BE4258" s="60"/>
      <c r="BR4258" s="60"/>
      <c r="BX4258" s="151"/>
      <c r="CB4258" s="151"/>
      <c r="CM4258" s="151"/>
      <c r="CO4258" s="151"/>
      <c r="CT4258" s="151"/>
      <c r="CY4258" s="151"/>
    </row>
    <row r="4259" spans="1:103" x14ac:dyDescent="0.2">
      <c r="A4259" s="60"/>
      <c r="B4259" s="60"/>
      <c r="C4259" s="60"/>
      <c r="D4259" s="60"/>
      <c r="E4259" s="60"/>
      <c r="F4259" s="60"/>
      <c r="G4259" s="60"/>
      <c r="H4259" s="60"/>
      <c r="I4259" s="60"/>
      <c r="J4259" s="60"/>
      <c r="K4259" s="60"/>
      <c r="L4259" s="60"/>
      <c r="M4259" s="60"/>
      <c r="N4259" s="60"/>
      <c r="O4259" s="60"/>
      <c r="P4259" s="60"/>
      <c r="Q4259" s="60"/>
      <c r="R4259" s="334">
        <v>12879</v>
      </c>
      <c r="S4259" s="319" t="s">
        <v>359</v>
      </c>
      <c r="BE4259" s="60"/>
      <c r="BR4259" s="60"/>
      <c r="BX4259" s="151"/>
      <c r="CB4259" s="151"/>
      <c r="CM4259" s="151"/>
      <c r="CO4259" s="151"/>
      <c r="CT4259" s="151"/>
      <c r="CY4259" s="151"/>
    </row>
    <row r="4260" spans="1:103" x14ac:dyDescent="0.2">
      <c r="A4260" s="60"/>
      <c r="B4260" s="60"/>
      <c r="C4260" s="60"/>
      <c r="D4260" s="60"/>
      <c r="E4260" s="60"/>
      <c r="F4260" s="60"/>
      <c r="G4260" s="60"/>
      <c r="H4260" s="60"/>
      <c r="I4260" s="60"/>
      <c r="J4260" s="60"/>
      <c r="K4260" s="60"/>
      <c r="L4260" s="60"/>
      <c r="M4260" s="60"/>
      <c r="N4260" s="60"/>
      <c r="O4260" s="60"/>
      <c r="P4260" s="60"/>
      <c r="Q4260" s="60"/>
      <c r="R4260" s="334">
        <v>12883</v>
      </c>
      <c r="S4260" s="319" t="s">
        <v>359</v>
      </c>
      <c r="BE4260" s="60"/>
      <c r="BR4260" s="60"/>
      <c r="BX4260" s="151"/>
      <c r="CB4260" s="151"/>
      <c r="CM4260" s="151"/>
      <c r="CO4260" s="151"/>
      <c r="CT4260" s="151"/>
      <c r="CY4260" s="151"/>
    </row>
    <row r="4261" spans="1:103" x14ac:dyDescent="0.2">
      <c r="A4261" s="60"/>
      <c r="B4261" s="60"/>
      <c r="C4261" s="60"/>
      <c r="D4261" s="60"/>
      <c r="E4261" s="60"/>
      <c r="F4261" s="60"/>
      <c r="G4261" s="60"/>
      <c r="H4261" s="60"/>
      <c r="I4261" s="60"/>
      <c r="J4261" s="60"/>
      <c r="K4261" s="60"/>
      <c r="L4261" s="60"/>
      <c r="M4261" s="60"/>
      <c r="N4261" s="60"/>
      <c r="O4261" s="60"/>
      <c r="P4261" s="60"/>
      <c r="Q4261" s="60"/>
      <c r="R4261" s="334">
        <v>12884</v>
      </c>
      <c r="S4261" s="319" t="s">
        <v>359</v>
      </c>
      <c r="BE4261" s="60"/>
      <c r="BR4261" s="60"/>
      <c r="BX4261" s="151"/>
      <c r="CB4261" s="151"/>
      <c r="CM4261" s="151"/>
      <c r="CO4261" s="151"/>
      <c r="CT4261" s="151"/>
      <c r="CY4261" s="151"/>
    </row>
    <row r="4262" spans="1:103" x14ac:dyDescent="0.2">
      <c r="A4262" s="60"/>
      <c r="B4262" s="60"/>
      <c r="C4262" s="60"/>
      <c r="D4262" s="60"/>
      <c r="E4262" s="60"/>
      <c r="F4262" s="60"/>
      <c r="G4262" s="60"/>
      <c r="H4262" s="60"/>
      <c r="I4262" s="60"/>
      <c r="J4262" s="60"/>
      <c r="K4262" s="60"/>
      <c r="L4262" s="60"/>
      <c r="M4262" s="60"/>
      <c r="N4262" s="60"/>
      <c r="O4262" s="60"/>
      <c r="P4262" s="60"/>
      <c r="Q4262" s="60"/>
      <c r="R4262" s="334">
        <v>12885</v>
      </c>
      <c r="S4262" s="319" t="s">
        <v>359</v>
      </c>
      <c r="BE4262" s="60"/>
      <c r="BR4262" s="60"/>
      <c r="BX4262" s="151"/>
      <c r="CB4262" s="151"/>
      <c r="CM4262" s="151"/>
      <c r="CO4262" s="151"/>
      <c r="CT4262" s="151"/>
      <c r="CY4262" s="151"/>
    </row>
    <row r="4263" spans="1:103" x14ac:dyDescent="0.2">
      <c r="A4263" s="60"/>
      <c r="B4263" s="60"/>
      <c r="C4263" s="60"/>
      <c r="D4263" s="60"/>
      <c r="E4263" s="60"/>
      <c r="F4263" s="60"/>
      <c r="G4263" s="60"/>
      <c r="H4263" s="60"/>
      <c r="I4263" s="60"/>
      <c r="J4263" s="60"/>
      <c r="K4263" s="60"/>
      <c r="L4263" s="60"/>
      <c r="M4263" s="60"/>
      <c r="N4263" s="60"/>
      <c r="O4263" s="60"/>
      <c r="P4263" s="60"/>
      <c r="Q4263" s="60"/>
      <c r="R4263" s="334">
        <v>12886</v>
      </c>
      <c r="S4263" s="319" t="s">
        <v>359</v>
      </c>
      <c r="BE4263" s="60"/>
      <c r="BR4263" s="60"/>
      <c r="BX4263" s="151"/>
      <c r="CB4263" s="151"/>
      <c r="CM4263" s="151"/>
      <c r="CO4263" s="151"/>
      <c r="CT4263" s="151"/>
      <c r="CY4263" s="151"/>
    </row>
    <row r="4264" spans="1:103" x14ac:dyDescent="0.2">
      <c r="A4264" s="60"/>
      <c r="B4264" s="60"/>
      <c r="C4264" s="60"/>
      <c r="D4264" s="60"/>
      <c r="E4264" s="60"/>
      <c r="F4264" s="60"/>
      <c r="G4264" s="60"/>
      <c r="H4264" s="60"/>
      <c r="I4264" s="60"/>
      <c r="J4264" s="60"/>
      <c r="K4264" s="60"/>
      <c r="L4264" s="60"/>
      <c r="M4264" s="60"/>
      <c r="N4264" s="60"/>
      <c r="O4264" s="60"/>
      <c r="P4264" s="60"/>
      <c r="Q4264" s="60"/>
      <c r="R4264" s="334">
        <v>12887</v>
      </c>
      <c r="S4264" s="319" t="s">
        <v>359</v>
      </c>
      <c r="BE4264" s="60"/>
      <c r="BR4264" s="60"/>
      <c r="BX4264" s="151"/>
      <c r="CB4264" s="151"/>
      <c r="CM4264" s="151"/>
      <c r="CO4264" s="151"/>
      <c r="CT4264" s="151"/>
      <c r="CY4264" s="151"/>
    </row>
    <row r="4265" spans="1:103" x14ac:dyDescent="0.2">
      <c r="A4265" s="60"/>
      <c r="B4265" s="60"/>
      <c r="C4265" s="60"/>
      <c r="D4265" s="60"/>
      <c r="E4265" s="60"/>
      <c r="F4265" s="60"/>
      <c r="G4265" s="60"/>
      <c r="H4265" s="60"/>
      <c r="I4265" s="60"/>
      <c r="J4265" s="60"/>
      <c r="K4265" s="60"/>
      <c r="L4265" s="60"/>
      <c r="M4265" s="60"/>
      <c r="N4265" s="60"/>
      <c r="O4265" s="60"/>
      <c r="P4265" s="60"/>
      <c r="Q4265" s="60"/>
      <c r="R4265" s="334">
        <v>12901</v>
      </c>
      <c r="S4265" s="319" t="s">
        <v>359</v>
      </c>
      <c r="BE4265" s="60"/>
      <c r="BR4265" s="60"/>
      <c r="BX4265" s="151"/>
      <c r="CB4265" s="151"/>
      <c r="CM4265" s="151"/>
      <c r="CO4265" s="151"/>
      <c r="CT4265" s="151"/>
      <c r="CY4265" s="151"/>
    </row>
    <row r="4266" spans="1:103" x14ac:dyDescent="0.2">
      <c r="A4266" s="60"/>
      <c r="B4266" s="60"/>
      <c r="C4266" s="60"/>
      <c r="D4266" s="60"/>
      <c r="E4266" s="60"/>
      <c r="F4266" s="60"/>
      <c r="G4266" s="60"/>
      <c r="H4266" s="60"/>
      <c r="I4266" s="60"/>
      <c r="J4266" s="60"/>
      <c r="K4266" s="60"/>
      <c r="L4266" s="60"/>
      <c r="M4266" s="60"/>
      <c r="N4266" s="60"/>
      <c r="O4266" s="60"/>
      <c r="P4266" s="60"/>
      <c r="Q4266" s="60"/>
      <c r="R4266" s="334">
        <v>12903</v>
      </c>
      <c r="S4266" s="319" t="s">
        <v>359</v>
      </c>
      <c r="BE4266" s="60"/>
      <c r="BR4266" s="60"/>
      <c r="BX4266" s="151"/>
      <c r="CB4266" s="151"/>
      <c r="CM4266" s="151"/>
      <c r="CO4266" s="151"/>
      <c r="CT4266" s="151"/>
      <c r="CY4266" s="151"/>
    </row>
    <row r="4267" spans="1:103" x14ac:dyDescent="0.2">
      <c r="A4267" s="60"/>
      <c r="B4267" s="60"/>
      <c r="C4267" s="60"/>
      <c r="D4267" s="60"/>
      <c r="E4267" s="60"/>
      <c r="F4267" s="60"/>
      <c r="G4267" s="60"/>
      <c r="H4267" s="60"/>
      <c r="I4267" s="60"/>
      <c r="J4267" s="60"/>
      <c r="K4267" s="60"/>
      <c r="L4267" s="60"/>
      <c r="M4267" s="60"/>
      <c r="N4267" s="60"/>
      <c r="O4267" s="60"/>
      <c r="P4267" s="60"/>
      <c r="Q4267" s="60"/>
      <c r="R4267" s="334">
        <v>12910</v>
      </c>
      <c r="S4267" s="319" t="s">
        <v>359</v>
      </c>
      <c r="BE4267" s="60"/>
      <c r="BR4267" s="60"/>
      <c r="BX4267" s="151"/>
      <c r="CB4267" s="151"/>
      <c r="CM4267" s="151"/>
      <c r="CO4267" s="151"/>
      <c r="CT4267" s="151"/>
      <c r="CY4267" s="151"/>
    </row>
    <row r="4268" spans="1:103" x14ac:dyDescent="0.2">
      <c r="A4268" s="60"/>
      <c r="B4268" s="60"/>
      <c r="C4268" s="60"/>
      <c r="D4268" s="60"/>
      <c r="E4268" s="60"/>
      <c r="F4268" s="60"/>
      <c r="G4268" s="60"/>
      <c r="H4268" s="60"/>
      <c r="I4268" s="60"/>
      <c r="J4268" s="60"/>
      <c r="K4268" s="60"/>
      <c r="L4268" s="60"/>
      <c r="M4268" s="60"/>
      <c r="N4268" s="60"/>
      <c r="O4268" s="60"/>
      <c r="P4268" s="60"/>
      <c r="Q4268" s="60"/>
      <c r="R4268" s="334">
        <v>12911</v>
      </c>
      <c r="S4268" s="319" t="s">
        <v>359</v>
      </c>
      <c r="BE4268" s="60"/>
      <c r="BR4268" s="60"/>
      <c r="BX4268" s="151"/>
      <c r="CB4268" s="151"/>
      <c r="CM4268" s="151"/>
      <c r="CO4268" s="151"/>
      <c r="CT4268" s="151"/>
      <c r="CY4268" s="151"/>
    </row>
    <row r="4269" spans="1:103" x14ac:dyDescent="0.2">
      <c r="A4269" s="60"/>
      <c r="B4269" s="60"/>
      <c r="C4269" s="60"/>
      <c r="D4269" s="60"/>
      <c r="E4269" s="60"/>
      <c r="F4269" s="60"/>
      <c r="G4269" s="60"/>
      <c r="H4269" s="60"/>
      <c r="I4269" s="60"/>
      <c r="J4269" s="60"/>
      <c r="K4269" s="60"/>
      <c r="L4269" s="60"/>
      <c r="M4269" s="60"/>
      <c r="N4269" s="60"/>
      <c r="O4269" s="60"/>
      <c r="P4269" s="60"/>
      <c r="Q4269" s="60"/>
      <c r="R4269" s="334">
        <v>12912</v>
      </c>
      <c r="S4269" s="319" t="s">
        <v>359</v>
      </c>
      <c r="BE4269" s="60"/>
      <c r="BR4269" s="60"/>
      <c r="BX4269" s="151"/>
      <c r="CB4269" s="151"/>
      <c r="CM4269" s="151"/>
      <c r="CO4269" s="151"/>
      <c r="CT4269" s="151"/>
      <c r="CY4269" s="151"/>
    </row>
    <row r="4270" spans="1:103" x14ac:dyDescent="0.2">
      <c r="A4270" s="60"/>
      <c r="B4270" s="60"/>
      <c r="C4270" s="60"/>
      <c r="D4270" s="60"/>
      <c r="E4270" s="60"/>
      <c r="F4270" s="60"/>
      <c r="G4270" s="60"/>
      <c r="H4270" s="60"/>
      <c r="I4270" s="60"/>
      <c r="J4270" s="60"/>
      <c r="K4270" s="60"/>
      <c r="L4270" s="60"/>
      <c r="M4270" s="60"/>
      <c r="N4270" s="60"/>
      <c r="O4270" s="60"/>
      <c r="P4270" s="60"/>
      <c r="Q4270" s="60"/>
      <c r="R4270" s="334">
        <v>12913</v>
      </c>
      <c r="S4270" s="319" t="s">
        <v>359</v>
      </c>
      <c r="BE4270" s="60"/>
      <c r="BR4270" s="60"/>
      <c r="BX4270" s="151"/>
      <c r="CB4270" s="151"/>
      <c r="CM4270" s="151"/>
      <c r="CO4270" s="151"/>
      <c r="CT4270" s="151"/>
      <c r="CY4270" s="151"/>
    </row>
    <row r="4271" spans="1:103" x14ac:dyDescent="0.2">
      <c r="A4271" s="60"/>
      <c r="B4271" s="60"/>
      <c r="C4271" s="60"/>
      <c r="D4271" s="60"/>
      <c r="E4271" s="60"/>
      <c r="F4271" s="60"/>
      <c r="G4271" s="60"/>
      <c r="H4271" s="60"/>
      <c r="I4271" s="60"/>
      <c r="J4271" s="60"/>
      <c r="K4271" s="60"/>
      <c r="L4271" s="60"/>
      <c r="M4271" s="60"/>
      <c r="N4271" s="60"/>
      <c r="O4271" s="60"/>
      <c r="P4271" s="60"/>
      <c r="Q4271" s="60"/>
      <c r="R4271" s="334">
        <v>12914</v>
      </c>
      <c r="S4271" s="319" t="s">
        <v>359</v>
      </c>
      <c r="BE4271" s="60"/>
      <c r="BR4271" s="60"/>
      <c r="BX4271" s="151"/>
      <c r="CB4271" s="151"/>
      <c r="CM4271" s="151"/>
      <c r="CO4271" s="151"/>
      <c r="CT4271" s="151"/>
      <c r="CY4271" s="151"/>
    </row>
    <row r="4272" spans="1:103" x14ac:dyDescent="0.2">
      <c r="A4272" s="60"/>
      <c r="B4272" s="60"/>
      <c r="C4272" s="60"/>
      <c r="D4272" s="60"/>
      <c r="E4272" s="60"/>
      <c r="F4272" s="60"/>
      <c r="G4272" s="60"/>
      <c r="H4272" s="60"/>
      <c r="I4272" s="60"/>
      <c r="J4272" s="60"/>
      <c r="K4272" s="60"/>
      <c r="L4272" s="60"/>
      <c r="M4272" s="60"/>
      <c r="N4272" s="60"/>
      <c r="O4272" s="60"/>
      <c r="P4272" s="60"/>
      <c r="Q4272" s="60"/>
      <c r="R4272" s="334">
        <v>12915</v>
      </c>
      <c r="S4272" s="319" t="s">
        <v>359</v>
      </c>
      <c r="BE4272" s="60"/>
      <c r="BR4272" s="60"/>
      <c r="BX4272" s="151"/>
      <c r="CB4272" s="151"/>
      <c r="CM4272" s="151"/>
      <c r="CO4272" s="151"/>
      <c r="CT4272" s="151"/>
      <c r="CY4272" s="151"/>
    </row>
    <row r="4273" spans="1:103" x14ac:dyDescent="0.2">
      <c r="A4273" s="60"/>
      <c r="B4273" s="60"/>
      <c r="C4273" s="60"/>
      <c r="D4273" s="60"/>
      <c r="E4273" s="60"/>
      <c r="F4273" s="60"/>
      <c r="G4273" s="60"/>
      <c r="H4273" s="60"/>
      <c r="I4273" s="60"/>
      <c r="J4273" s="60"/>
      <c r="K4273" s="60"/>
      <c r="L4273" s="60"/>
      <c r="M4273" s="60"/>
      <c r="N4273" s="60"/>
      <c r="O4273" s="60"/>
      <c r="P4273" s="60"/>
      <c r="Q4273" s="60"/>
      <c r="R4273" s="334">
        <v>12916</v>
      </c>
      <c r="S4273" s="319" t="s">
        <v>359</v>
      </c>
      <c r="BE4273" s="60"/>
      <c r="BR4273" s="60"/>
      <c r="BX4273" s="151"/>
      <c r="CB4273" s="151"/>
      <c r="CM4273" s="151"/>
      <c r="CO4273" s="151"/>
      <c r="CT4273" s="151"/>
      <c r="CY4273" s="151"/>
    </row>
    <row r="4274" spans="1:103" x14ac:dyDescent="0.2">
      <c r="A4274" s="60"/>
      <c r="B4274" s="60"/>
      <c r="C4274" s="60"/>
      <c r="D4274" s="60"/>
      <c r="E4274" s="60"/>
      <c r="F4274" s="60"/>
      <c r="G4274" s="60"/>
      <c r="H4274" s="60"/>
      <c r="I4274" s="60"/>
      <c r="J4274" s="60"/>
      <c r="K4274" s="60"/>
      <c r="L4274" s="60"/>
      <c r="M4274" s="60"/>
      <c r="N4274" s="60"/>
      <c r="O4274" s="60"/>
      <c r="P4274" s="60"/>
      <c r="Q4274" s="60"/>
      <c r="R4274" s="334">
        <v>12917</v>
      </c>
      <c r="S4274" s="319" t="s">
        <v>359</v>
      </c>
      <c r="BE4274" s="60"/>
      <c r="BR4274" s="60"/>
      <c r="BX4274" s="151"/>
      <c r="CB4274" s="151"/>
      <c r="CM4274" s="151"/>
      <c r="CO4274" s="151"/>
      <c r="CT4274" s="151"/>
      <c r="CY4274" s="151"/>
    </row>
    <row r="4275" spans="1:103" x14ac:dyDescent="0.2">
      <c r="A4275" s="60"/>
      <c r="B4275" s="60"/>
      <c r="C4275" s="60"/>
      <c r="D4275" s="60"/>
      <c r="E4275" s="60"/>
      <c r="F4275" s="60"/>
      <c r="G4275" s="60"/>
      <c r="H4275" s="60"/>
      <c r="I4275" s="60"/>
      <c r="J4275" s="60"/>
      <c r="K4275" s="60"/>
      <c r="L4275" s="60"/>
      <c r="M4275" s="60"/>
      <c r="N4275" s="60"/>
      <c r="O4275" s="60"/>
      <c r="P4275" s="60"/>
      <c r="Q4275" s="60"/>
      <c r="R4275" s="334">
        <v>12918</v>
      </c>
      <c r="S4275" s="319" t="s">
        <v>359</v>
      </c>
      <c r="BE4275" s="60"/>
      <c r="BR4275" s="60"/>
      <c r="BX4275" s="151"/>
      <c r="CB4275" s="151"/>
      <c r="CM4275" s="151"/>
      <c r="CO4275" s="151"/>
      <c r="CT4275" s="151"/>
      <c r="CY4275" s="151"/>
    </row>
    <row r="4276" spans="1:103" x14ac:dyDescent="0.2">
      <c r="A4276" s="60"/>
      <c r="B4276" s="60"/>
      <c r="C4276" s="60"/>
      <c r="D4276" s="60"/>
      <c r="E4276" s="60"/>
      <c r="F4276" s="60"/>
      <c r="G4276" s="60"/>
      <c r="H4276" s="60"/>
      <c r="I4276" s="60"/>
      <c r="J4276" s="60"/>
      <c r="K4276" s="60"/>
      <c r="L4276" s="60"/>
      <c r="M4276" s="60"/>
      <c r="N4276" s="60"/>
      <c r="O4276" s="60"/>
      <c r="P4276" s="60"/>
      <c r="Q4276" s="60"/>
      <c r="R4276" s="334">
        <v>12919</v>
      </c>
      <c r="S4276" s="319" t="s">
        <v>359</v>
      </c>
      <c r="BE4276" s="60"/>
      <c r="BR4276" s="60"/>
      <c r="BX4276" s="151"/>
      <c r="CB4276" s="151"/>
      <c r="CM4276" s="151"/>
      <c r="CO4276" s="151"/>
      <c r="CT4276" s="151"/>
      <c r="CY4276" s="151"/>
    </row>
    <row r="4277" spans="1:103" x14ac:dyDescent="0.2">
      <c r="A4277" s="60"/>
      <c r="B4277" s="60"/>
      <c r="C4277" s="60"/>
      <c r="D4277" s="60"/>
      <c r="E4277" s="60"/>
      <c r="F4277" s="60"/>
      <c r="G4277" s="60"/>
      <c r="H4277" s="60"/>
      <c r="I4277" s="60"/>
      <c r="J4277" s="60"/>
      <c r="K4277" s="60"/>
      <c r="L4277" s="60"/>
      <c r="M4277" s="60"/>
      <c r="N4277" s="60"/>
      <c r="O4277" s="60"/>
      <c r="P4277" s="60"/>
      <c r="Q4277" s="60"/>
      <c r="R4277" s="334">
        <v>12920</v>
      </c>
      <c r="S4277" s="319" t="s">
        <v>359</v>
      </c>
      <c r="BE4277" s="60"/>
      <c r="BR4277" s="60"/>
      <c r="BX4277" s="151"/>
      <c r="CB4277" s="151"/>
      <c r="CM4277" s="151"/>
      <c r="CO4277" s="151"/>
      <c r="CT4277" s="151"/>
      <c r="CY4277" s="151"/>
    </row>
    <row r="4278" spans="1:103" x14ac:dyDescent="0.2">
      <c r="A4278" s="60"/>
      <c r="B4278" s="60"/>
      <c r="C4278" s="60"/>
      <c r="D4278" s="60"/>
      <c r="E4278" s="60"/>
      <c r="F4278" s="60"/>
      <c r="G4278" s="60"/>
      <c r="H4278" s="60"/>
      <c r="I4278" s="60"/>
      <c r="J4278" s="60"/>
      <c r="K4278" s="60"/>
      <c r="L4278" s="60"/>
      <c r="M4278" s="60"/>
      <c r="N4278" s="60"/>
      <c r="O4278" s="60"/>
      <c r="P4278" s="60"/>
      <c r="Q4278" s="60"/>
      <c r="R4278" s="334">
        <v>12921</v>
      </c>
      <c r="S4278" s="319" t="s">
        <v>359</v>
      </c>
      <c r="BE4278" s="60"/>
      <c r="BR4278" s="60"/>
      <c r="BX4278" s="151"/>
      <c r="CB4278" s="151"/>
      <c r="CM4278" s="151"/>
      <c r="CO4278" s="151"/>
      <c r="CT4278" s="151"/>
      <c r="CY4278" s="151"/>
    </row>
    <row r="4279" spans="1:103" x14ac:dyDescent="0.2">
      <c r="A4279" s="60"/>
      <c r="B4279" s="60"/>
      <c r="C4279" s="60"/>
      <c r="D4279" s="60"/>
      <c r="E4279" s="60"/>
      <c r="F4279" s="60"/>
      <c r="G4279" s="60"/>
      <c r="H4279" s="60"/>
      <c r="I4279" s="60"/>
      <c r="J4279" s="60"/>
      <c r="K4279" s="60"/>
      <c r="L4279" s="60"/>
      <c r="M4279" s="60"/>
      <c r="N4279" s="60"/>
      <c r="O4279" s="60"/>
      <c r="P4279" s="60"/>
      <c r="Q4279" s="60"/>
      <c r="R4279" s="334">
        <v>12922</v>
      </c>
      <c r="S4279" s="319" t="s">
        <v>359</v>
      </c>
      <c r="BE4279" s="60"/>
      <c r="BR4279" s="60"/>
      <c r="BX4279" s="151"/>
      <c r="CB4279" s="151"/>
      <c r="CM4279" s="151"/>
      <c r="CO4279" s="151"/>
      <c r="CT4279" s="151"/>
      <c r="CY4279" s="151"/>
    </row>
    <row r="4280" spans="1:103" x14ac:dyDescent="0.2">
      <c r="A4280" s="60"/>
      <c r="B4280" s="60"/>
      <c r="C4280" s="60"/>
      <c r="D4280" s="60"/>
      <c r="E4280" s="60"/>
      <c r="F4280" s="60"/>
      <c r="G4280" s="60"/>
      <c r="H4280" s="60"/>
      <c r="I4280" s="60"/>
      <c r="J4280" s="60"/>
      <c r="K4280" s="60"/>
      <c r="L4280" s="60"/>
      <c r="M4280" s="60"/>
      <c r="N4280" s="60"/>
      <c r="O4280" s="60"/>
      <c r="P4280" s="60"/>
      <c r="Q4280" s="60"/>
      <c r="R4280" s="334">
        <v>12923</v>
      </c>
      <c r="S4280" s="319" t="s">
        <v>359</v>
      </c>
      <c r="BE4280" s="60"/>
      <c r="BR4280" s="60"/>
      <c r="BX4280" s="151"/>
      <c r="CB4280" s="151"/>
      <c r="CM4280" s="151"/>
      <c r="CO4280" s="151"/>
      <c r="CT4280" s="151"/>
      <c r="CY4280" s="151"/>
    </row>
    <row r="4281" spans="1:103" x14ac:dyDescent="0.2">
      <c r="A4281" s="60"/>
      <c r="B4281" s="60"/>
      <c r="C4281" s="60"/>
      <c r="D4281" s="60"/>
      <c r="E4281" s="60"/>
      <c r="F4281" s="60"/>
      <c r="G4281" s="60"/>
      <c r="H4281" s="60"/>
      <c r="I4281" s="60"/>
      <c r="J4281" s="60"/>
      <c r="K4281" s="60"/>
      <c r="L4281" s="60"/>
      <c r="M4281" s="60"/>
      <c r="N4281" s="60"/>
      <c r="O4281" s="60"/>
      <c r="P4281" s="60"/>
      <c r="Q4281" s="60"/>
      <c r="R4281" s="334">
        <v>12924</v>
      </c>
      <c r="S4281" s="319" t="s">
        <v>359</v>
      </c>
      <c r="BE4281" s="60"/>
      <c r="BR4281" s="60"/>
      <c r="BX4281" s="151"/>
      <c r="CB4281" s="151"/>
      <c r="CM4281" s="151"/>
      <c r="CO4281" s="151"/>
      <c r="CT4281" s="151"/>
      <c r="CY4281" s="151"/>
    </row>
    <row r="4282" spans="1:103" x14ac:dyDescent="0.2">
      <c r="A4282" s="60"/>
      <c r="B4282" s="60"/>
      <c r="C4282" s="60"/>
      <c r="D4282" s="60"/>
      <c r="E4282" s="60"/>
      <c r="F4282" s="60"/>
      <c r="G4282" s="60"/>
      <c r="H4282" s="60"/>
      <c r="I4282" s="60"/>
      <c r="J4282" s="60"/>
      <c r="K4282" s="60"/>
      <c r="L4282" s="60"/>
      <c r="M4282" s="60"/>
      <c r="N4282" s="60"/>
      <c r="O4282" s="60"/>
      <c r="P4282" s="60"/>
      <c r="Q4282" s="60"/>
      <c r="R4282" s="334">
        <v>12926</v>
      </c>
      <c r="S4282" s="319" t="s">
        <v>359</v>
      </c>
      <c r="BE4282" s="60"/>
      <c r="BR4282" s="60"/>
      <c r="BX4282" s="151"/>
      <c r="CB4282" s="151"/>
      <c r="CM4282" s="151"/>
      <c r="CO4282" s="151"/>
      <c r="CT4282" s="151"/>
      <c r="CY4282" s="151"/>
    </row>
    <row r="4283" spans="1:103" x14ac:dyDescent="0.2">
      <c r="A4283" s="60"/>
      <c r="B4283" s="60"/>
      <c r="C4283" s="60"/>
      <c r="D4283" s="60"/>
      <c r="E4283" s="60"/>
      <c r="F4283" s="60"/>
      <c r="G4283" s="60"/>
      <c r="H4283" s="60"/>
      <c r="I4283" s="60"/>
      <c r="J4283" s="60"/>
      <c r="K4283" s="60"/>
      <c r="L4283" s="60"/>
      <c r="M4283" s="60"/>
      <c r="N4283" s="60"/>
      <c r="O4283" s="60"/>
      <c r="P4283" s="60"/>
      <c r="Q4283" s="60"/>
      <c r="R4283" s="334">
        <v>12927</v>
      </c>
      <c r="S4283" s="319" t="s">
        <v>359</v>
      </c>
      <c r="BE4283" s="60"/>
      <c r="BR4283" s="60"/>
      <c r="BX4283" s="151"/>
      <c r="CB4283" s="151"/>
      <c r="CM4283" s="151"/>
      <c r="CO4283" s="151"/>
      <c r="CT4283" s="151"/>
      <c r="CY4283" s="151"/>
    </row>
    <row r="4284" spans="1:103" x14ac:dyDescent="0.2">
      <c r="A4284" s="60"/>
      <c r="B4284" s="60"/>
      <c r="C4284" s="60"/>
      <c r="D4284" s="60"/>
      <c r="E4284" s="60"/>
      <c r="F4284" s="60"/>
      <c r="G4284" s="60"/>
      <c r="H4284" s="60"/>
      <c r="I4284" s="60"/>
      <c r="J4284" s="60"/>
      <c r="K4284" s="60"/>
      <c r="L4284" s="60"/>
      <c r="M4284" s="60"/>
      <c r="N4284" s="60"/>
      <c r="O4284" s="60"/>
      <c r="P4284" s="60"/>
      <c r="Q4284" s="60"/>
      <c r="R4284" s="334">
        <v>12928</v>
      </c>
      <c r="S4284" s="319" t="s">
        <v>359</v>
      </c>
      <c r="BE4284" s="60"/>
      <c r="BR4284" s="60"/>
      <c r="BX4284" s="151"/>
      <c r="CB4284" s="151"/>
      <c r="CM4284" s="151"/>
      <c r="CO4284" s="151"/>
      <c r="CT4284" s="151"/>
      <c r="CY4284" s="151"/>
    </row>
    <row r="4285" spans="1:103" x14ac:dyDescent="0.2">
      <c r="A4285" s="60"/>
      <c r="B4285" s="60"/>
      <c r="C4285" s="60"/>
      <c r="D4285" s="60"/>
      <c r="E4285" s="60"/>
      <c r="F4285" s="60"/>
      <c r="G4285" s="60"/>
      <c r="H4285" s="60"/>
      <c r="I4285" s="60"/>
      <c r="J4285" s="60"/>
      <c r="K4285" s="60"/>
      <c r="L4285" s="60"/>
      <c r="M4285" s="60"/>
      <c r="N4285" s="60"/>
      <c r="O4285" s="60"/>
      <c r="P4285" s="60"/>
      <c r="Q4285" s="60"/>
      <c r="R4285" s="334">
        <v>12929</v>
      </c>
      <c r="S4285" s="319" t="s">
        <v>359</v>
      </c>
      <c r="BE4285" s="60"/>
      <c r="BR4285" s="60"/>
      <c r="BX4285" s="151"/>
      <c r="CB4285" s="151"/>
      <c r="CM4285" s="151"/>
      <c r="CO4285" s="151"/>
      <c r="CT4285" s="151"/>
      <c r="CY4285" s="151"/>
    </row>
    <row r="4286" spans="1:103" x14ac:dyDescent="0.2">
      <c r="A4286" s="60"/>
      <c r="B4286" s="60"/>
      <c r="C4286" s="60"/>
      <c r="D4286" s="60"/>
      <c r="E4286" s="60"/>
      <c r="F4286" s="60"/>
      <c r="G4286" s="60"/>
      <c r="H4286" s="60"/>
      <c r="I4286" s="60"/>
      <c r="J4286" s="60"/>
      <c r="K4286" s="60"/>
      <c r="L4286" s="60"/>
      <c r="M4286" s="60"/>
      <c r="N4286" s="60"/>
      <c r="O4286" s="60"/>
      <c r="P4286" s="60"/>
      <c r="Q4286" s="60"/>
      <c r="R4286" s="334">
        <v>12930</v>
      </c>
      <c r="S4286" s="319" t="s">
        <v>359</v>
      </c>
      <c r="BE4286" s="60"/>
      <c r="BR4286" s="60"/>
      <c r="BX4286" s="151"/>
      <c r="CB4286" s="151"/>
      <c r="CM4286" s="151"/>
      <c r="CO4286" s="151"/>
      <c r="CT4286" s="151"/>
      <c r="CY4286" s="151"/>
    </row>
    <row r="4287" spans="1:103" x14ac:dyDescent="0.2">
      <c r="A4287" s="60"/>
      <c r="B4287" s="60"/>
      <c r="C4287" s="60"/>
      <c r="D4287" s="60"/>
      <c r="E4287" s="60"/>
      <c r="F4287" s="60"/>
      <c r="G4287" s="60"/>
      <c r="H4287" s="60"/>
      <c r="I4287" s="60"/>
      <c r="J4287" s="60"/>
      <c r="K4287" s="60"/>
      <c r="L4287" s="60"/>
      <c r="M4287" s="60"/>
      <c r="N4287" s="60"/>
      <c r="O4287" s="60"/>
      <c r="P4287" s="60"/>
      <c r="Q4287" s="60"/>
      <c r="R4287" s="334">
        <v>12932</v>
      </c>
      <c r="S4287" s="319" t="s">
        <v>359</v>
      </c>
      <c r="BE4287" s="60"/>
      <c r="BR4287" s="60"/>
      <c r="BX4287" s="151"/>
      <c r="CB4287" s="151"/>
      <c r="CM4287" s="151"/>
      <c r="CO4287" s="151"/>
      <c r="CT4287" s="151"/>
      <c r="CY4287" s="151"/>
    </row>
    <row r="4288" spans="1:103" x14ac:dyDescent="0.2">
      <c r="A4288" s="60"/>
      <c r="B4288" s="60"/>
      <c r="C4288" s="60"/>
      <c r="D4288" s="60"/>
      <c r="E4288" s="60"/>
      <c r="F4288" s="60"/>
      <c r="G4288" s="60"/>
      <c r="H4288" s="60"/>
      <c r="I4288" s="60"/>
      <c r="J4288" s="60"/>
      <c r="K4288" s="60"/>
      <c r="L4288" s="60"/>
      <c r="M4288" s="60"/>
      <c r="N4288" s="60"/>
      <c r="O4288" s="60"/>
      <c r="P4288" s="60"/>
      <c r="Q4288" s="60"/>
      <c r="R4288" s="334">
        <v>12933</v>
      </c>
      <c r="S4288" s="319" t="s">
        <v>359</v>
      </c>
      <c r="BE4288" s="60"/>
      <c r="BR4288" s="60"/>
      <c r="BX4288" s="151"/>
      <c r="CB4288" s="151"/>
      <c r="CM4288" s="151"/>
      <c r="CO4288" s="151"/>
      <c r="CT4288" s="151"/>
      <c r="CY4288" s="151"/>
    </row>
    <row r="4289" spans="1:103" x14ac:dyDescent="0.2">
      <c r="A4289" s="60"/>
      <c r="B4289" s="60"/>
      <c r="C4289" s="60"/>
      <c r="D4289" s="60"/>
      <c r="E4289" s="60"/>
      <c r="F4289" s="60"/>
      <c r="G4289" s="60"/>
      <c r="H4289" s="60"/>
      <c r="I4289" s="60"/>
      <c r="J4289" s="60"/>
      <c r="K4289" s="60"/>
      <c r="L4289" s="60"/>
      <c r="M4289" s="60"/>
      <c r="N4289" s="60"/>
      <c r="O4289" s="60"/>
      <c r="P4289" s="60"/>
      <c r="Q4289" s="60"/>
      <c r="R4289" s="334">
        <v>12934</v>
      </c>
      <c r="S4289" s="319" t="s">
        <v>359</v>
      </c>
      <c r="BE4289" s="60"/>
      <c r="BR4289" s="60"/>
      <c r="BX4289" s="151"/>
      <c r="CB4289" s="151"/>
      <c r="CM4289" s="151"/>
      <c r="CO4289" s="151"/>
      <c r="CT4289" s="151"/>
      <c r="CY4289" s="151"/>
    </row>
    <row r="4290" spans="1:103" x14ac:dyDescent="0.2">
      <c r="A4290" s="60"/>
      <c r="B4290" s="60"/>
      <c r="C4290" s="60"/>
      <c r="D4290" s="60"/>
      <c r="E4290" s="60"/>
      <c r="F4290" s="60"/>
      <c r="G4290" s="60"/>
      <c r="H4290" s="60"/>
      <c r="I4290" s="60"/>
      <c r="J4290" s="60"/>
      <c r="K4290" s="60"/>
      <c r="L4290" s="60"/>
      <c r="M4290" s="60"/>
      <c r="N4290" s="60"/>
      <c r="O4290" s="60"/>
      <c r="P4290" s="60"/>
      <c r="Q4290" s="60"/>
      <c r="R4290" s="334">
        <v>12935</v>
      </c>
      <c r="S4290" s="319" t="s">
        <v>359</v>
      </c>
      <c r="BE4290" s="60"/>
      <c r="BR4290" s="60"/>
      <c r="BX4290" s="151"/>
      <c r="CB4290" s="151"/>
      <c r="CM4290" s="151"/>
      <c r="CO4290" s="151"/>
      <c r="CT4290" s="151"/>
      <c r="CY4290" s="151"/>
    </row>
    <row r="4291" spans="1:103" x14ac:dyDescent="0.2">
      <c r="A4291" s="60"/>
      <c r="B4291" s="60"/>
      <c r="C4291" s="60"/>
      <c r="D4291" s="60"/>
      <c r="E4291" s="60"/>
      <c r="F4291" s="60"/>
      <c r="G4291" s="60"/>
      <c r="H4291" s="60"/>
      <c r="I4291" s="60"/>
      <c r="J4291" s="60"/>
      <c r="K4291" s="60"/>
      <c r="L4291" s="60"/>
      <c r="M4291" s="60"/>
      <c r="N4291" s="60"/>
      <c r="O4291" s="60"/>
      <c r="P4291" s="60"/>
      <c r="Q4291" s="60"/>
      <c r="R4291" s="334">
        <v>12936</v>
      </c>
      <c r="S4291" s="319" t="s">
        <v>359</v>
      </c>
      <c r="BE4291" s="60"/>
      <c r="BR4291" s="60"/>
      <c r="BX4291" s="151"/>
      <c r="CB4291" s="151"/>
      <c r="CM4291" s="151"/>
      <c r="CO4291" s="151"/>
      <c r="CT4291" s="151"/>
      <c r="CY4291" s="151"/>
    </row>
    <row r="4292" spans="1:103" x14ac:dyDescent="0.2">
      <c r="A4292" s="60"/>
      <c r="B4292" s="60"/>
      <c r="C4292" s="60"/>
      <c r="D4292" s="60"/>
      <c r="E4292" s="60"/>
      <c r="F4292" s="60"/>
      <c r="G4292" s="60"/>
      <c r="H4292" s="60"/>
      <c r="I4292" s="60"/>
      <c r="J4292" s="60"/>
      <c r="K4292" s="60"/>
      <c r="L4292" s="60"/>
      <c r="M4292" s="60"/>
      <c r="N4292" s="60"/>
      <c r="O4292" s="60"/>
      <c r="P4292" s="60"/>
      <c r="Q4292" s="60"/>
      <c r="R4292" s="334">
        <v>12937</v>
      </c>
      <c r="S4292" s="319" t="s">
        <v>359</v>
      </c>
      <c r="BE4292" s="60"/>
      <c r="BR4292" s="60"/>
      <c r="BX4292" s="151"/>
      <c r="CB4292" s="151"/>
      <c r="CM4292" s="151"/>
      <c r="CO4292" s="151"/>
      <c r="CT4292" s="151"/>
      <c r="CY4292" s="151"/>
    </row>
    <row r="4293" spans="1:103" x14ac:dyDescent="0.2">
      <c r="A4293" s="60"/>
      <c r="B4293" s="60"/>
      <c r="C4293" s="60"/>
      <c r="D4293" s="60"/>
      <c r="E4293" s="60"/>
      <c r="F4293" s="60"/>
      <c r="G4293" s="60"/>
      <c r="H4293" s="60"/>
      <c r="I4293" s="60"/>
      <c r="J4293" s="60"/>
      <c r="K4293" s="60"/>
      <c r="L4293" s="60"/>
      <c r="M4293" s="60"/>
      <c r="N4293" s="60"/>
      <c r="O4293" s="60"/>
      <c r="P4293" s="60"/>
      <c r="Q4293" s="60"/>
      <c r="R4293" s="334">
        <v>12939</v>
      </c>
      <c r="S4293" s="319" t="s">
        <v>359</v>
      </c>
      <c r="BE4293" s="60"/>
      <c r="BR4293" s="60"/>
      <c r="BX4293" s="151"/>
      <c r="CB4293" s="151"/>
      <c r="CM4293" s="151"/>
      <c r="CO4293" s="151"/>
      <c r="CT4293" s="151"/>
      <c r="CY4293" s="151"/>
    </row>
    <row r="4294" spans="1:103" x14ac:dyDescent="0.2">
      <c r="A4294" s="60"/>
      <c r="B4294" s="60"/>
      <c r="C4294" s="60"/>
      <c r="D4294" s="60"/>
      <c r="E4294" s="60"/>
      <c r="F4294" s="60"/>
      <c r="G4294" s="60"/>
      <c r="H4294" s="60"/>
      <c r="I4294" s="60"/>
      <c r="J4294" s="60"/>
      <c r="K4294" s="60"/>
      <c r="L4294" s="60"/>
      <c r="M4294" s="60"/>
      <c r="N4294" s="60"/>
      <c r="O4294" s="60"/>
      <c r="P4294" s="60"/>
      <c r="Q4294" s="60"/>
      <c r="R4294" s="334">
        <v>12941</v>
      </c>
      <c r="S4294" s="319" t="s">
        <v>359</v>
      </c>
      <c r="BE4294" s="60"/>
      <c r="BR4294" s="60"/>
      <c r="BX4294" s="151"/>
      <c r="CB4294" s="151"/>
      <c r="CM4294" s="151"/>
      <c r="CO4294" s="151"/>
      <c r="CT4294" s="151"/>
      <c r="CY4294" s="151"/>
    </row>
    <row r="4295" spans="1:103" x14ac:dyDescent="0.2">
      <c r="A4295" s="60"/>
      <c r="B4295" s="60"/>
      <c r="C4295" s="60"/>
      <c r="D4295" s="60"/>
      <c r="E4295" s="60"/>
      <c r="F4295" s="60"/>
      <c r="G4295" s="60"/>
      <c r="H4295" s="60"/>
      <c r="I4295" s="60"/>
      <c r="J4295" s="60"/>
      <c r="K4295" s="60"/>
      <c r="L4295" s="60"/>
      <c r="M4295" s="60"/>
      <c r="N4295" s="60"/>
      <c r="O4295" s="60"/>
      <c r="P4295" s="60"/>
      <c r="Q4295" s="60"/>
      <c r="R4295" s="334">
        <v>12942</v>
      </c>
      <c r="S4295" s="319" t="s">
        <v>359</v>
      </c>
      <c r="BE4295" s="60"/>
      <c r="BR4295" s="60"/>
      <c r="BX4295" s="151"/>
      <c r="CB4295" s="151"/>
      <c r="CM4295" s="151"/>
      <c r="CO4295" s="151"/>
      <c r="CT4295" s="151"/>
      <c r="CY4295" s="151"/>
    </row>
    <row r="4296" spans="1:103" x14ac:dyDescent="0.2">
      <c r="A4296" s="60"/>
      <c r="B4296" s="60"/>
      <c r="C4296" s="60"/>
      <c r="D4296" s="60"/>
      <c r="E4296" s="60"/>
      <c r="F4296" s="60"/>
      <c r="G4296" s="60"/>
      <c r="H4296" s="60"/>
      <c r="I4296" s="60"/>
      <c r="J4296" s="60"/>
      <c r="K4296" s="60"/>
      <c r="L4296" s="60"/>
      <c r="M4296" s="60"/>
      <c r="N4296" s="60"/>
      <c r="O4296" s="60"/>
      <c r="P4296" s="60"/>
      <c r="Q4296" s="60"/>
      <c r="R4296" s="334">
        <v>12943</v>
      </c>
      <c r="S4296" s="319" t="s">
        <v>359</v>
      </c>
      <c r="BE4296" s="60"/>
      <c r="BR4296" s="60"/>
      <c r="BX4296" s="151"/>
      <c r="CB4296" s="151"/>
      <c r="CM4296" s="151"/>
      <c r="CO4296" s="151"/>
      <c r="CT4296" s="151"/>
      <c r="CY4296" s="151"/>
    </row>
    <row r="4297" spans="1:103" x14ac:dyDescent="0.2">
      <c r="A4297" s="60"/>
      <c r="B4297" s="60"/>
      <c r="C4297" s="60"/>
      <c r="D4297" s="60"/>
      <c r="E4297" s="60"/>
      <c r="F4297" s="60"/>
      <c r="G4297" s="60"/>
      <c r="H4297" s="60"/>
      <c r="I4297" s="60"/>
      <c r="J4297" s="60"/>
      <c r="K4297" s="60"/>
      <c r="L4297" s="60"/>
      <c r="M4297" s="60"/>
      <c r="N4297" s="60"/>
      <c r="O4297" s="60"/>
      <c r="P4297" s="60"/>
      <c r="Q4297" s="60"/>
      <c r="R4297" s="334">
        <v>12944</v>
      </c>
      <c r="S4297" s="319" t="s">
        <v>359</v>
      </c>
      <c r="BE4297" s="60"/>
      <c r="BR4297" s="60"/>
      <c r="BX4297" s="151"/>
      <c r="CB4297" s="151"/>
      <c r="CM4297" s="151"/>
      <c r="CO4297" s="151"/>
      <c r="CT4297" s="151"/>
      <c r="CY4297" s="151"/>
    </row>
    <row r="4298" spans="1:103" x14ac:dyDescent="0.2">
      <c r="A4298" s="60"/>
      <c r="B4298" s="60"/>
      <c r="C4298" s="60"/>
      <c r="D4298" s="60"/>
      <c r="E4298" s="60"/>
      <c r="F4298" s="60"/>
      <c r="G4298" s="60"/>
      <c r="H4298" s="60"/>
      <c r="I4298" s="60"/>
      <c r="J4298" s="60"/>
      <c r="K4298" s="60"/>
      <c r="L4298" s="60"/>
      <c r="M4298" s="60"/>
      <c r="N4298" s="60"/>
      <c r="O4298" s="60"/>
      <c r="P4298" s="60"/>
      <c r="Q4298" s="60"/>
      <c r="R4298" s="334">
        <v>12945</v>
      </c>
      <c r="S4298" s="319" t="s">
        <v>359</v>
      </c>
      <c r="BE4298" s="60"/>
      <c r="BR4298" s="60"/>
      <c r="BX4298" s="151"/>
      <c r="CB4298" s="151"/>
      <c r="CM4298" s="151"/>
      <c r="CO4298" s="151"/>
      <c r="CT4298" s="151"/>
      <c r="CY4298" s="151"/>
    </row>
    <row r="4299" spans="1:103" x14ac:dyDescent="0.2">
      <c r="A4299" s="60"/>
      <c r="B4299" s="60"/>
      <c r="C4299" s="60"/>
      <c r="D4299" s="60"/>
      <c r="E4299" s="60"/>
      <c r="F4299" s="60"/>
      <c r="G4299" s="60"/>
      <c r="H4299" s="60"/>
      <c r="I4299" s="60"/>
      <c r="J4299" s="60"/>
      <c r="K4299" s="60"/>
      <c r="L4299" s="60"/>
      <c r="M4299" s="60"/>
      <c r="N4299" s="60"/>
      <c r="O4299" s="60"/>
      <c r="P4299" s="60"/>
      <c r="Q4299" s="60"/>
      <c r="R4299" s="334">
        <v>12946</v>
      </c>
      <c r="S4299" s="319" t="s">
        <v>359</v>
      </c>
      <c r="BE4299" s="60"/>
      <c r="BR4299" s="60"/>
      <c r="BX4299" s="151"/>
      <c r="CB4299" s="151"/>
      <c r="CM4299" s="151"/>
      <c r="CO4299" s="151"/>
      <c r="CT4299" s="151"/>
      <c r="CY4299" s="151"/>
    </row>
    <row r="4300" spans="1:103" x14ac:dyDescent="0.2">
      <c r="A4300" s="60"/>
      <c r="B4300" s="60"/>
      <c r="C4300" s="60"/>
      <c r="D4300" s="60"/>
      <c r="E4300" s="60"/>
      <c r="F4300" s="60"/>
      <c r="G4300" s="60"/>
      <c r="H4300" s="60"/>
      <c r="I4300" s="60"/>
      <c r="J4300" s="60"/>
      <c r="K4300" s="60"/>
      <c r="L4300" s="60"/>
      <c r="M4300" s="60"/>
      <c r="N4300" s="60"/>
      <c r="O4300" s="60"/>
      <c r="P4300" s="60"/>
      <c r="Q4300" s="60"/>
      <c r="R4300" s="334">
        <v>12949</v>
      </c>
      <c r="S4300" s="319" t="s">
        <v>359</v>
      </c>
      <c r="BE4300" s="60"/>
      <c r="BR4300" s="60"/>
      <c r="BX4300" s="151"/>
      <c r="CB4300" s="151"/>
      <c r="CM4300" s="151"/>
      <c r="CO4300" s="151"/>
      <c r="CT4300" s="151"/>
      <c r="CY4300" s="151"/>
    </row>
    <row r="4301" spans="1:103" x14ac:dyDescent="0.2">
      <c r="A4301" s="60"/>
      <c r="B4301" s="60"/>
      <c r="C4301" s="60"/>
      <c r="D4301" s="60"/>
      <c r="E4301" s="60"/>
      <c r="F4301" s="60"/>
      <c r="G4301" s="60"/>
      <c r="H4301" s="60"/>
      <c r="I4301" s="60"/>
      <c r="J4301" s="60"/>
      <c r="K4301" s="60"/>
      <c r="L4301" s="60"/>
      <c r="M4301" s="60"/>
      <c r="N4301" s="60"/>
      <c r="O4301" s="60"/>
      <c r="P4301" s="60"/>
      <c r="Q4301" s="60"/>
      <c r="R4301" s="334">
        <v>12950</v>
      </c>
      <c r="S4301" s="319" t="s">
        <v>359</v>
      </c>
      <c r="BE4301" s="60"/>
      <c r="BR4301" s="60"/>
      <c r="BX4301" s="151"/>
      <c r="CB4301" s="151"/>
      <c r="CM4301" s="151"/>
      <c r="CO4301" s="151"/>
      <c r="CT4301" s="151"/>
      <c r="CY4301" s="151"/>
    </row>
    <row r="4302" spans="1:103" x14ac:dyDescent="0.2">
      <c r="A4302" s="60"/>
      <c r="B4302" s="60"/>
      <c r="C4302" s="60"/>
      <c r="D4302" s="60"/>
      <c r="E4302" s="60"/>
      <c r="F4302" s="60"/>
      <c r="G4302" s="60"/>
      <c r="H4302" s="60"/>
      <c r="I4302" s="60"/>
      <c r="J4302" s="60"/>
      <c r="K4302" s="60"/>
      <c r="L4302" s="60"/>
      <c r="M4302" s="60"/>
      <c r="N4302" s="60"/>
      <c r="O4302" s="60"/>
      <c r="P4302" s="60"/>
      <c r="Q4302" s="60"/>
      <c r="R4302" s="334">
        <v>12952</v>
      </c>
      <c r="S4302" s="319" t="s">
        <v>359</v>
      </c>
      <c r="BE4302" s="60"/>
      <c r="BR4302" s="60"/>
      <c r="BX4302" s="151"/>
      <c r="CB4302" s="151"/>
      <c r="CM4302" s="151"/>
      <c r="CO4302" s="151"/>
      <c r="CT4302" s="151"/>
      <c r="CY4302" s="151"/>
    </row>
    <row r="4303" spans="1:103" x14ac:dyDescent="0.2">
      <c r="A4303" s="60"/>
      <c r="B4303" s="60"/>
      <c r="C4303" s="60"/>
      <c r="D4303" s="60"/>
      <c r="E4303" s="60"/>
      <c r="F4303" s="60"/>
      <c r="G4303" s="60"/>
      <c r="H4303" s="60"/>
      <c r="I4303" s="60"/>
      <c r="J4303" s="60"/>
      <c r="K4303" s="60"/>
      <c r="L4303" s="60"/>
      <c r="M4303" s="60"/>
      <c r="N4303" s="60"/>
      <c r="O4303" s="60"/>
      <c r="P4303" s="60"/>
      <c r="Q4303" s="60"/>
      <c r="R4303" s="334">
        <v>12953</v>
      </c>
      <c r="S4303" s="319" t="s">
        <v>359</v>
      </c>
      <c r="BE4303" s="60"/>
      <c r="BR4303" s="60"/>
      <c r="BX4303" s="151"/>
      <c r="CB4303" s="151"/>
      <c r="CM4303" s="151"/>
      <c r="CO4303" s="151"/>
      <c r="CT4303" s="151"/>
      <c r="CY4303" s="151"/>
    </row>
    <row r="4304" spans="1:103" x14ac:dyDescent="0.2">
      <c r="A4304" s="60"/>
      <c r="B4304" s="60"/>
      <c r="C4304" s="60"/>
      <c r="D4304" s="60"/>
      <c r="E4304" s="60"/>
      <c r="F4304" s="60"/>
      <c r="G4304" s="60"/>
      <c r="H4304" s="60"/>
      <c r="I4304" s="60"/>
      <c r="J4304" s="60"/>
      <c r="K4304" s="60"/>
      <c r="L4304" s="60"/>
      <c r="M4304" s="60"/>
      <c r="N4304" s="60"/>
      <c r="O4304" s="60"/>
      <c r="P4304" s="60"/>
      <c r="Q4304" s="60"/>
      <c r="R4304" s="334">
        <v>12955</v>
      </c>
      <c r="S4304" s="319" t="s">
        <v>359</v>
      </c>
      <c r="BE4304" s="60"/>
      <c r="BR4304" s="60"/>
      <c r="BX4304" s="151"/>
      <c r="CB4304" s="151"/>
      <c r="CM4304" s="151"/>
      <c r="CO4304" s="151"/>
      <c r="CT4304" s="151"/>
      <c r="CY4304" s="151"/>
    </row>
    <row r="4305" spans="1:103" x14ac:dyDescent="0.2">
      <c r="A4305" s="60"/>
      <c r="B4305" s="60"/>
      <c r="C4305" s="60"/>
      <c r="D4305" s="60"/>
      <c r="E4305" s="60"/>
      <c r="F4305" s="60"/>
      <c r="G4305" s="60"/>
      <c r="H4305" s="60"/>
      <c r="I4305" s="60"/>
      <c r="J4305" s="60"/>
      <c r="K4305" s="60"/>
      <c r="L4305" s="60"/>
      <c r="M4305" s="60"/>
      <c r="N4305" s="60"/>
      <c r="O4305" s="60"/>
      <c r="P4305" s="60"/>
      <c r="Q4305" s="60"/>
      <c r="R4305" s="334">
        <v>12956</v>
      </c>
      <c r="S4305" s="319" t="s">
        <v>359</v>
      </c>
      <c r="BE4305" s="60"/>
      <c r="BR4305" s="60"/>
      <c r="BX4305" s="151"/>
      <c r="CB4305" s="151"/>
      <c r="CM4305" s="151"/>
      <c r="CO4305" s="151"/>
      <c r="CT4305" s="151"/>
      <c r="CY4305" s="151"/>
    </row>
    <row r="4306" spans="1:103" x14ac:dyDescent="0.2">
      <c r="A4306" s="60"/>
      <c r="B4306" s="60"/>
      <c r="C4306" s="60"/>
      <c r="D4306" s="60"/>
      <c r="E4306" s="60"/>
      <c r="F4306" s="60"/>
      <c r="G4306" s="60"/>
      <c r="H4306" s="60"/>
      <c r="I4306" s="60"/>
      <c r="J4306" s="60"/>
      <c r="K4306" s="60"/>
      <c r="L4306" s="60"/>
      <c r="M4306" s="60"/>
      <c r="N4306" s="60"/>
      <c r="O4306" s="60"/>
      <c r="P4306" s="60"/>
      <c r="Q4306" s="60"/>
      <c r="R4306" s="334">
        <v>12957</v>
      </c>
      <c r="S4306" s="319" t="s">
        <v>359</v>
      </c>
      <c r="BE4306" s="60"/>
      <c r="BR4306" s="60"/>
      <c r="BX4306" s="151"/>
      <c r="CB4306" s="151"/>
      <c r="CM4306" s="151"/>
      <c r="CO4306" s="151"/>
      <c r="CT4306" s="151"/>
      <c r="CY4306" s="151"/>
    </row>
    <row r="4307" spans="1:103" x14ac:dyDescent="0.2">
      <c r="A4307" s="60"/>
      <c r="B4307" s="60"/>
      <c r="C4307" s="60"/>
      <c r="D4307" s="60"/>
      <c r="E4307" s="60"/>
      <c r="F4307" s="60"/>
      <c r="G4307" s="60"/>
      <c r="H4307" s="60"/>
      <c r="I4307" s="60"/>
      <c r="J4307" s="60"/>
      <c r="K4307" s="60"/>
      <c r="L4307" s="60"/>
      <c r="M4307" s="60"/>
      <c r="N4307" s="60"/>
      <c r="O4307" s="60"/>
      <c r="P4307" s="60"/>
      <c r="Q4307" s="60"/>
      <c r="R4307" s="334">
        <v>12958</v>
      </c>
      <c r="S4307" s="319" t="s">
        <v>359</v>
      </c>
      <c r="BE4307" s="60"/>
      <c r="BR4307" s="60"/>
      <c r="BX4307" s="151"/>
      <c r="CB4307" s="151"/>
      <c r="CM4307" s="151"/>
      <c r="CO4307" s="151"/>
      <c r="CT4307" s="151"/>
      <c r="CY4307" s="151"/>
    </row>
    <row r="4308" spans="1:103" x14ac:dyDescent="0.2">
      <c r="A4308" s="60"/>
      <c r="B4308" s="60"/>
      <c r="C4308" s="60"/>
      <c r="D4308" s="60"/>
      <c r="E4308" s="60"/>
      <c r="F4308" s="60"/>
      <c r="G4308" s="60"/>
      <c r="H4308" s="60"/>
      <c r="I4308" s="60"/>
      <c r="J4308" s="60"/>
      <c r="K4308" s="60"/>
      <c r="L4308" s="60"/>
      <c r="M4308" s="60"/>
      <c r="N4308" s="60"/>
      <c r="O4308" s="60"/>
      <c r="P4308" s="60"/>
      <c r="Q4308" s="60"/>
      <c r="R4308" s="334">
        <v>12959</v>
      </c>
      <c r="S4308" s="319" t="s">
        <v>359</v>
      </c>
      <c r="BE4308" s="60"/>
      <c r="BR4308" s="60"/>
      <c r="BX4308" s="151"/>
      <c r="CB4308" s="151"/>
      <c r="CM4308" s="151"/>
      <c r="CO4308" s="151"/>
      <c r="CT4308" s="151"/>
      <c r="CY4308" s="151"/>
    </row>
    <row r="4309" spans="1:103" x14ac:dyDescent="0.2">
      <c r="A4309" s="60"/>
      <c r="B4309" s="60"/>
      <c r="C4309" s="60"/>
      <c r="D4309" s="60"/>
      <c r="E4309" s="60"/>
      <c r="F4309" s="60"/>
      <c r="G4309" s="60"/>
      <c r="H4309" s="60"/>
      <c r="I4309" s="60"/>
      <c r="J4309" s="60"/>
      <c r="K4309" s="60"/>
      <c r="L4309" s="60"/>
      <c r="M4309" s="60"/>
      <c r="N4309" s="60"/>
      <c r="O4309" s="60"/>
      <c r="P4309" s="60"/>
      <c r="Q4309" s="60"/>
      <c r="R4309" s="334">
        <v>12960</v>
      </c>
      <c r="S4309" s="319" t="s">
        <v>359</v>
      </c>
      <c r="BE4309" s="60"/>
      <c r="BR4309" s="60"/>
      <c r="BX4309" s="151"/>
      <c r="CB4309" s="151"/>
      <c r="CM4309" s="151"/>
      <c r="CO4309" s="151"/>
      <c r="CT4309" s="151"/>
      <c r="CY4309" s="151"/>
    </row>
    <row r="4310" spans="1:103" x14ac:dyDescent="0.2">
      <c r="A4310" s="60"/>
      <c r="B4310" s="60"/>
      <c r="C4310" s="60"/>
      <c r="D4310" s="60"/>
      <c r="E4310" s="60"/>
      <c r="F4310" s="60"/>
      <c r="G4310" s="60"/>
      <c r="H4310" s="60"/>
      <c r="I4310" s="60"/>
      <c r="J4310" s="60"/>
      <c r="K4310" s="60"/>
      <c r="L4310" s="60"/>
      <c r="M4310" s="60"/>
      <c r="N4310" s="60"/>
      <c r="O4310" s="60"/>
      <c r="P4310" s="60"/>
      <c r="Q4310" s="60"/>
      <c r="R4310" s="334">
        <v>12961</v>
      </c>
      <c r="S4310" s="319" t="s">
        <v>359</v>
      </c>
      <c r="BE4310" s="60"/>
      <c r="BR4310" s="60"/>
      <c r="BX4310" s="151"/>
      <c r="CB4310" s="151"/>
      <c r="CM4310" s="151"/>
      <c r="CO4310" s="151"/>
      <c r="CT4310" s="151"/>
      <c r="CY4310" s="151"/>
    </row>
    <row r="4311" spans="1:103" x14ac:dyDescent="0.2">
      <c r="A4311" s="60"/>
      <c r="B4311" s="60"/>
      <c r="C4311" s="60"/>
      <c r="D4311" s="60"/>
      <c r="E4311" s="60"/>
      <c r="F4311" s="60"/>
      <c r="G4311" s="60"/>
      <c r="H4311" s="60"/>
      <c r="I4311" s="60"/>
      <c r="J4311" s="60"/>
      <c r="K4311" s="60"/>
      <c r="L4311" s="60"/>
      <c r="M4311" s="60"/>
      <c r="N4311" s="60"/>
      <c r="O4311" s="60"/>
      <c r="P4311" s="60"/>
      <c r="Q4311" s="60"/>
      <c r="R4311" s="334">
        <v>12962</v>
      </c>
      <c r="S4311" s="319" t="s">
        <v>359</v>
      </c>
      <c r="BE4311" s="60"/>
      <c r="BR4311" s="60"/>
      <c r="BX4311" s="151"/>
      <c r="CB4311" s="151"/>
      <c r="CM4311" s="151"/>
      <c r="CO4311" s="151"/>
      <c r="CT4311" s="151"/>
      <c r="CY4311" s="151"/>
    </row>
    <row r="4312" spans="1:103" x14ac:dyDescent="0.2">
      <c r="A4312" s="60"/>
      <c r="B4312" s="60"/>
      <c r="C4312" s="60"/>
      <c r="D4312" s="60"/>
      <c r="E4312" s="60"/>
      <c r="F4312" s="60"/>
      <c r="G4312" s="60"/>
      <c r="H4312" s="60"/>
      <c r="I4312" s="60"/>
      <c r="J4312" s="60"/>
      <c r="K4312" s="60"/>
      <c r="L4312" s="60"/>
      <c r="M4312" s="60"/>
      <c r="N4312" s="60"/>
      <c r="O4312" s="60"/>
      <c r="P4312" s="60"/>
      <c r="Q4312" s="60"/>
      <c r="R4312" s="334">
        <v>12964</v>
      </c>
      <c r="S4312" s="319" t="s">
        <v>359</v>
      </c>
      <c r="BE4312" s="60"/>
      <c r="BR4312" s="60"/>
      <c r="BX4312" s="151"/>
      <c r="CB4312" s="151"/>
      <c r="CM4312" s="151"/>
      <c r="CO4312" s="151"/>
      <c r="CT4312" s="151"/>
      <c r="CY4312" s="151"/>
    </row>
    <row r="4313" spans="1:103" x14ac:dyDescent="0.2">
      <c r="A4313" s="60"/>
      <c r="B4313" s="60"/>
      <c r="C4313" s="60"/>
      <c r="D4313" s="60"/>
      <c r="E4313" s="60"/>
      <c r="F4313" s="60"/>
      <c r="G4313" s="60"/>
      <c r="H4313" s="60"/>
      <c r="I4313" s="60"/>
      <c r="J4313" s="60"/>
      <c r="K4313" s="60"/>
      <c r="L4313" s="60"/>
      <c r="M4313" s="60"/>
      <c r="N4313" s="60"/>
      <c r="O4313" s="60"/>
      <c r="P4313" s="60"/>
      <c r="Q4313" s="60"/>
      <c r="R4313" s="334">
        <v>12965</v>
      </c>
      <c r="S4313" s="319" t="s">
        <v>359</v>
      </c>
      <c r="BE4313" s="60"/>
      <c r="BR4313" s="60"/>
      <c r="BX4313" s="151"/>
      <c r="CB4313" s="151"/>
      <c r="CM4313" s="151"/>
      <c r="CO4313" s="151"/>
      <c r="CT4313" s="151"/>
      <c r="CY4313" s="151"/>
    </row>
    <row r="4314" spans="1:103" x14ac:dyDescent="0.2">
      <c r="A4314" s="60"/>
      <c r="B4314" s="60"/>
      <c r="C4314" s="60"/>
      <c r="D4314" s="60"/>
      <c r="E4314" s="60"/>
      <c r="F4314" s="60"/>
      <c r="G4314" s="60"/>
      <c r="H4314" s="60"/>
      <c r="I4314" s="60"/>
      <c r="J4314" s="60"/>
      <c r="K4314" s="60"/>
      <c r="L4314" s="60"/>
      <c r="M4314" s="60"/>
      <c r="N4314" s="60"/>
      <c r="O4314" s="60"/>
      <c r="P4314" s="60"/>
      <c r="Q4314" s="60"/>
      <c r="R4314" s="334">
        <v>12966</v>
      </c>
      <c r="S4314" s="319" t="s">
        <v>359</v>
      </c>
      <c r="BE4314" s="60"/>
      <c r="BR4314" s="60"/>
      <c r="BX4314" s="151"/>
      <c r="CB4314" s="151"/>
      <c r="CM4314" s="151"/>
      <c r="CO4314" s="151"/>
      <c r="CT4314" s="151"/>
      <c r="CY4314" s="151"/>
    </row>
    <row r="4315" spans="1:103" x14ac:dyDescent="0.2">
      <c r="A4315" s="60"/>
      <c r="B4315" s="60"/>
      <c r="C4315" s="60"/>
      <c r="D4315" s="60"/>
      <c r="E4315" s="60"/>
      <c r="F4315" s="60"/>
      <c r="G4315" s="60"/>
      <c r="H4315" s="60"/>
      <c r="I4315" s="60"/>
      <c r="J4315" s="60"/>
      <c r="K4315" s="60"/>
      <c r="L4315" s="60"/>
      <c r="M4315" s="60"/>
      <c r="N4315" s="60"/>
      <c r="O4315" s="60"/>
      <c r="P4315" s="60"/>
      <c r="Q4315" s="60"/>
      <c r="R4315" s="334">
        <v>12967</v>
      </c>
      <c r="S4315" s="319" t="s">
        <v>359</v>
      </c>
      <c r="BE4315" s="60"/>
      <c r="BR4315" s="60"/>
      <c r="BX4315" s="151"/>
      <c r="CB4315" s="151"/>
      <c r="CM4315" s="151"/>
      <c r="CO4315" s="151"/>
      <c r="CT4315" s="151"/>
      <c r="CY4315" s="151"/>
    </row>
    <row r="4316" spans="1:103" x14ac:dyDescent="0.2">
      <c r="A4316" s="60"/>
      <c r="B4316" s="60"/>
      <c r="C4316" s="60"/>
      <c r="D4316" s="60"/>
      <c r="E4316" s="60"/>
      <c r="F4316" s="60"/>
      <c r="G4316" s="60"/>
      <c r="H4316" s="60"/>
      <c r="I4316" s="60"/>
      <c r="J4316" s="60"/>
      <c r="K4316" s="60"/>
      <c r="L4316" s="60"/>
      <c r="M4316" s="60"/>
      <c r="N4316" s="60"/>
      <c r="O4316" s="60"/>
      <c r="P4316" s="60"/>
      <c r="Q4316" s="60"/>
      <c r="R4316" s="334">
        <v>12969</v>
      </c>
      <c r="S4316" s="319" t="s">
        <v>359</v>
      </c>
      <c r="BE4316" s="60"/>
      <c r="BR4316" s="60"/>
      <c r="BX4316" s="151"/>
      <c r="CB4316" s="151"/>
      <c r="CM4316" s="151"/>
      <c r="CO4316" s="151"/>
      <c r="CT4316" s="151"/>
      <c r="CY4316" s="151"/>
    </row>
    <row r="4317" spans="1:103" x14ac:dyDescent="0.2">
      <c r="A4317" s="60"/>
      <c r="B4317" s="60"/>
      <c r="C4317" s="60"/>
      <c r="D4317" s="60"/>
      <c r="E4317" s="60"/>
      <c r="F4317" s="60"/>
      <c r="G4317" s="60"/>
      <c r="H4317" s="60"/>
      <c r="I4317" s="60"/>
      <c r="J4317" s="60"/>
      <c r="K4317" s="60"/>
      <c r="L4317" s="60"/>
      <c r="M4317" s="60"/>
      <c r="N4317" s="60"/>
      <c r="O4317" s="60"/>
      <c r="P4317" s="60"/>
      <c r="Q4317" s="60"/>
      <c r="R4317" s="334">
        <v>12970</v>
      </c>
      <c r="S4317" s="319" t="s">
        <v>359</v>
      </c>
      <c r="BE4317" s="60"/>
      <c r="BR4317" s="60"/>
      <c r="BX4317" s="151"/>
      <c r="CB4317" s="151"/>
      <c r="CM4317" s="151"/>
      <c r="CO4317" s="151"/>
      <c r="CT4317" s="151"/>
      <c r="CY4317" s="151"/>
    </row>
    <row r="4318" spans="1:103" x14ac:dyDescent="0.2">
      <c r="A4318" s="60"/>
      <c r="B4318" s="60"/>
      <c r="C4318" s="60"/>
      <c r="D4318" s="60"/>
      <c r="E4318" s="60"/>
      <c r="F4318" s="60"/>
      <c r="G4318" s="60"/>
      <c r="H4318" s="60"/>
      <c r="I4318" s="60"/>
      <c r="J4318" s="60"/>
      <c r="K4318" s="60"/>
      <c r="L4318" s="60"/>
      <c r="M4318" s="60"/>
      <c r="N4318" s="60"/>
      <c r="O4318" s="60"/>
      <c r="P4318" s="60"/>
      <c r="Q4318" s="60"/>
      <c r="R4318" s="334">
        <v>12972</v>
      </c>
      <c r="S4318" s="319" t="s">
        <v>359</v>
      </c>
      <c r="BE4318" s="60"/>
      <c r="BR4318" s="60"/>
      <c r="BX4318" s="151"/>
      <c r="CB4318" s="151"/>
      <c r="CM4318" s="151"/>
      <c r="CO4318" s="151"/>
      <c r="CT4318" s="151"/>
      <c r="CY4318" s="151"/>
    </row>
    <row r="4319" spans="1:103" x14ac:dyDescent="0.2">
      <c r="A4319" s="60"/>
      <c r="B4319" s="60"/>
      <c r="C4319" s="60"/>
      <c r="D4319" s="60"/>
      <c r="E4319" s="60"/>
      <c r="F4319" s="60"/>
      <c r="G4319" s="60"/>
      <c r="H4319" s="60"/>
      <c r="I4319" s="60"/>
      <c r="J4319" s="60"/>
      <c r="K4319" s="60"/>
      <c r="L4319" s="60"/>
      <c r="M4319" s="60"/>
      <c r="N4319" s="60"/>
      <c r="O4319" s="60"/>
      <c r="P4319" s="60"/>
      <c r="Q4319" s="60"/>
      <c r="R4319" s="334">
        <v>12973</v>
      </c>
      <c r="S4319" s="319" t="s">
        <v>359</v>
      </c>
      <c r="BE4319" s="60"/>
      <c r="BR4319" s="60"/>
      <c r="BX4319" s="151"/>
      <c r="CB4319" s="151"/>
      <c r="CM4319" s="151"/>
      <c r="CO4319" s="151"/>
      <c r="CT4319" s="151"/>
      <c r="CY4319" s="151"/>
    </row>
    <row r="4320" spans="1:103" x14ac:dyDescent="0.2">
      <c r="A4320" s="60"/>
      <c r="B4320" s="60"/>
      <c r="C4320" s="60"/>
      <c r="D4320" s="60"/>
      <c r="E4320" s="60"/>
      <c r="F4320" s="60"/>
      <c r="G4320" s="60"/>
      <c r="H4320" s="60"/>
      <c r="I4320" s="60"/>
      <c r="J4320" s="60"/>
      <c r="K4320" s="60"/>
      <c r="L4320" s="60"/>
      <c r="M4320" s="60"/>
      <c r="N4320" s="60"/>
      <c r="O4320" s="60"/>
      <c r="P4320" s="60"/>
      <c r="Q4320" s="60"/>
      <c r="R4320" s="334">
        <v>12974</v>
      </c>
      <c r="S4320" s="319" t="s">
        <v>359</v>
      </c>
      <c r="BE4320" s="60"/>
      <c r="BR4320" s="60"/>
      <c r="BX4320" s="151"/>
      <c r="CB4320" s="151"/>
      <c r="CM4320" s="151"/>
      <c r="CO4320" s="151"/>
      <c r="CT4320" s="151"/>
      <c r="CY4320" s="151"/>
    </row>
    <row r="4321" spans="1:103" x14ac:dyDescent="0.2">
      <c r="A4321" s="60"/>
      <c r="B4321" s="60"/>
      <c r="C4321" s="60"/>
      <c r="D4321" s="60"/>
      <c r="E4321" s="60"/>
      <c r="F4321" s="60"/>
      <c r="G4321" s="60"/>
      <c r="H4321" s="60"/>
      <c r="I4321" s="60"/>
      <c r="J4321" s="60"/>
      <c r="K4321" s="60"/>
      <c r="L4321" s="60"/>
      <c r="M4321" s="60"/>
      <c r="N4321" s="60"/>
      <c r="O4321" s="60"/>
      <c r="P4321" s="60"/>
      <c r="Q4321" s="60"/>
      <c r="R4321" s="334">
        <v>12975</v>
      </c>
      <c r="S4321" s="319" t="s">
        <v>359</v>
      </c>
      <c r="BE4321" s="60"/>
      <c r="BR4321" s="60"/>
      <c r="BX4321" s="151"/>
      <c r="CB4321" s="151"/>
      <c r="CM4321" s="151"/>
      <c r="CO4321" s="151"/>
      <c r="CT4321" s="151"/>
      <c r="CY4321" s="151"/>
    </row>
    <row r="4322" spans="1:103" x14ac:dyDescent="0.2">
      <c r="A4322" s="60"/>
      <c r="B4322" s="60"/>
      <c r="C4322" s="60"/>
      <c r="D4322" s="60"/>
      <c r="E4322" s="60"/>
      <c r="F4322" s="60"/>
      <c r="G4322" s="60"/>
      <c r="H4322" s="60"/>
      <c r="I4322" s="60"/>
      <c r="J4322" s="60"/>
      <c r="K4322" s="60"/>
      <c r="L4322" s="60"/>
      <c r="M4322" s="60"/>
      <c r="N4322" s="60"/>
      <c r="O4322" s="60"/>
      <c r="P4322" s="60"/>
      <c r="Q4322" s="60"/>
      <c r="R4322" s="334">
        <v>12976</v>
      </c>
      <c r="S4322" s="319" t="s">
        <v>359</v>
      </c>
      <c r="BE4322" s="60"/>
      <c r="BR4322" s="60"/>
      <c r="BX4322" s="151"/>
      <c r="CB4322" s="151"/>
      <c r="CM4322" s="151"/>
      <c r="CO4322" s="151"/>
      <c r="CT4322" s="151"/>
      <c r="CY4322" s="151"/>
    </row>
    <row r="4323" spans="1:103" x14ac:dyDescent="0.2">
      <c r="A4323" s="60"/>
      <c r="B4323" s="60"/>
      <c r="C4323" s="60"/>
      <c r="D4323" s="60"/>
      <c r="E4323" s="60"/>
      <c r="F4323" s="60"/>
      <c r="G4323" s="60"/>
      <c r="H4323" s="60"/>
      <c r="I4323" s="60"/>
      <c r="J4323" s="60"/>
      <c r="K4323" s="60"/>
      <c r="L4323" s="60"/>
      <c r="M4323" s="60"/>
      <c r="N4323" s="60"/>
      <c r="O4323" s="60"/>
      <c r="P4323" s="60"/>
      <c r="Q4323" s="60"/>
      <c r="R4323" s="334">
        <v>12977</v>
      </c>
      <c r="S4323" s="319" t="s">
        <v>359</v>
      </c>
      <c r="BE4323" s="60"/>
      <c r="BR4323" s="60"/>
      <c r="BX4323" s="151"/>
      <c r="CB4323" s="151"/>
      <c r="CM4323" s="151"/>
      <c r="CO4323" s="151"/>
      <c r="CT4323" s="151"/>
      <c r="CY4323" s="151"/>
    </row>
    <row r="4324" spans="1:103" x14ac:dyDescent="0.2">
      <c r="A4324" s="60"/>
      <c r="B4324" s="60"/>
      <c r="C4324" s="60"/>
      <c r="D4324" s="60"/>
      <c r="E4324" s="60"/>
      <c r="F4324" s="60"/>
      <c r="G4324" s="60"/>
      <c r="H4324" s="60"/>
      <c r="I4324" s="60"/>
      <c r="J4324" s="60"/>
      <c r="K4324" s="60"/>
      <c r="L4324" s="60"/>
      <c r="M4324" s="60"/>
      <c r="N4324" s="60"/>
      <c r="O4324" s="60"/>
      <c r="P4324" s="60"/>
      <c r="Q4324" s="60"/>
      <c r="R4324" s="334">
        <v>12979</v>
      </c>
      <c r="S4324" s="319" t="s">
        <v>359</v>
      </c>
      <c r="BE4324" s="60"/>
      <c r="BR4324" s="60"/>
      <c r="BX4324" s="151"/>
      <c r="CB4324" s="151"/>
      <c r="CM4324" s="151"/>
      <c r="CO4324" s="151"/>
      <c r="CT4324" s="151"/>
      <c r="CY4324" s="151"/>
    </row>
    <row r="4325" spans="1:103" x14ac:dyDescent="0.2">
      <c r="A4325" s="60"/>
      <c r="B4325" s="60"/>
      <c r="C4325" s="60"/>
      <c r="D4325" s="60"/>
      <c r="E4325" s="60"/>
      <c r="F4325" s="60"/>
      <c r="G4325" s="60"/>
      <c r="H4325" s="60"/>
      <c r="I4325" s="60"/>
      <c r="J4325" s="60"/>
      <c r="K4325" s="60"/>
      <c r="L4325" s="60"/>
      <c r="M4325" s="60"/>
      <c r="N4325" s="60"/>
      <c r="O4325" s="60"/>
      <c r="P4325" s="60"/>
      <c r="Q4325" s="60"/>
      <c r="R4325" s="334">
        <v>12980</v>
      </c>
      <c r="S4325" s="319" t="s">
        <v>359</v>
      </c>
      <c r="BE4325" s="60"/>
      <c r="BR4325" s="60"/>
      <c r="BX4325" s="151"/>
      <c r="CB4325" s="151"/>
      <c r="CM4325" s="151"/>
      <c r="CO4325" s="151"/>
      <c r="CT4325" s="151"/>
      <c r="CY4325" s="151"/>
    </row>
    <row r="4326" spans="1:103" x14ac:dyDescent="0.2">
      <c r="A4326" s="60"/>
      <c r="B4326" s="60"/>
      <c r="C4326" s="60"/>
      <c r="D4326" s="60"/>
      <c r="E4326" s="60"/>
      <c r="F4326" s="60"/>
      <c r="G4326" s="60"/>
      <c r="H4326" s="60"/>
      <c r="I4326" s="60"/>
      <c r="J4326" s="60"/>
      <c r="K4326" s="60"/>
      <c r="L4326" s="60"/>
      <c r="M4326" s="60"/>
      <c r="N4326" s="60"/>
      <c r="O4326" s="60"/>
      <c r="P4326" s="60"/>
      <c r="Q4326" s="60"/>
      <c r="R4326" s="334">
        <v>12981</v>
      </c>
      <c r="S4326" s="319" t="s">
        <v>359</v>
      </c>
      <c r="BE4326" s="60"/>
      <c r="BR4326" s="60"/>
      <c r="BX4326" s="151"/>
      <c r="CB4326" s="151"/>
      <c r="CM4326" s="151"/>
      <c r="CO4326" s="151"/>
      <c r="CT4326" s="151"/>
      <c r="CY4326" s="151"/>
    </row>
    <row r="4327" spans="1:103" x14ac:dyDescent="0.2">
      <c r="A4327" s="60"/>
      <c r="B4327" s="60"/>
      <c r="C4327" s="60"/>
      <c r="D4327" s="60"/>
      <c r="E4327" s="60"/>
      <c r="F4327" s="60"/>
      <c r="G4327" s="60"/>
      <c r="H4327" s="60"/>
      <c r="I4327" s="60"/>
      <c r="J4327" s="60"/>
      <c r="K4327" s="60"/>
      <c r="L4327" s="60"/>
      <c r="M4327" s="60"/>
      <c r="N4327" s="60"/>
      <c r="O4327" s="60"/>
      <c r="P4327" s="60"/>
      <c r="Q4327" s="60"/>
      <c r="R4327" s="334">
        <v>12983</v>
      </c>
      <c r="S4327" s="319" t="s">
        <v>359</v>
      </c>
      <c r="BE4327" s="60"/>
      <c r="BR4327" s="60"/>
      <c r="BX4327" s="151"/>
      <c r="CB4327" s="151"/>
      <c r="CM4327" s="151"/>
      <c r="CO4327" s="151"/>
      <c r="CT4327" s="151"/>
      <c r="CY4327" s="151"/>
    </row>
    <row r="4328" spans="1:103" x14ac:dyDescent="0.2">
      <c r="A4328" s="60"/>
      <c r="B4328" s="60"/>
      <c r="C4328" s="60"/>
      <c r="D4328" s="60"/>
      <c r="E4328" s="60"/>
      <c r="F4328" s="60"/>
      <c r="G4328" s="60"/>
      <c r="H4328" s="60"/>
      <c r="I4328" s="60"/>
      <c r="J4328" s="60"/>
      <c r="K4328" s="60"/>
      <c r="L4328" s="60"/>
      <c r="M4328" s="60"/>
      <c r="N4328" s="60"/>
      <c r="O4328" s="60"/>
      <c r="P4328" s="60"/>
      <c r="Q4328" s="60"/>
      <c r="R4328" s="334">
        <v>12985</v>
      </c>
      <c r="S4328" s="319" t="s">
        <v>359</v>
      </c>
      <c r="BE4328" s="60"/>
      <c r="BR4328" s="60"/>
      <c r="BX4328" s="151"/>
      <c r="CB4328" s="151"/>
      <c r="CM4328" s="151"/>
      <c r="CO4328" s="151"/>
      <c r="CT4328" s="151"/>
      <c r="CY4328" s="151"/>
    </row>
    <row r="4329" spans="1:103" x14ac:dyDescent="0.2">
      <c r="A4329" s="60"/>
      <c r="B4329" s="60"/>
      <c r="C4329" s="60"/>
      <c r="D4329" s="60"/>
      <c r="E4329" s="60"/>
      <c r="F4329" s="60"/>
      <c r="G4329" s="60"/>
      <c r="H4329" s="60"/>
      <c r="I4329" s="60"/>
      <c r="J4329" s="60"/>
      <c r="K4329" s="60"/>
      <c r="L4329" s="60"/>
      <c r="M4329" s="60"/>
      <c r="N4329" s="60"/>
      <c r="O4329" s="60"/>
      <c r="P4329" s="60"/>
      <c r="Q4329" s="60"/>
      <c r="R4329" s="334">
        <v>12986</v>
      </c>
      <c r="S4329" s="319" t="s">
        <v>359</v>
      </c>
      <c r="BE4329" s="60"/>
      <c r="BR4329" s="60"/>
      <c r="BX4329" s="151"/>
      <c r="CB4329" s="151"/>
      <c r="CM4329" s="151"/>
      <c r="CO4329" s="151"/>
      <c r="CT4329" s="151"/>
      <c r="CY4329" s="151"/>
    </row>
    <row r="4330" spans="1:103" x14ac:dyDescent="0.2">
      <c r="A4330" s="60"/>
      <c r="B4330" s="60"/>
      <c r="C4330" s="60"/>
      <c r="D4330" s="60"/>
      <c r="E4330" s="60"/>
      <c r="F4330" s="60"/>
      <c r="G4330" s="60"/>
      <c r="H4330" s="60"/>
      <c r="I4330" s="60"/>
      <c r="J4330" s="60"/>
      <c r="K4330" s="60"/>
      <c r="L4330" s="60"/>
      <c r="M4330" s="60"/>
      <c r="N4330" s="60"/>
      <c r="O4330" s="60"/>
      <c r="P4330" s="60"/>
      <c r="Q4330" s="60"/>
      <c r="R4330" s="334">
        <v>12987</v>
      </c>
      <c r="S4330" s="319" t="s">
        <v>359</v>
      </c>
      <c r="BE4330" s="60"/>
      <c r="BR4330" s="60"/>
      <c r="BX4330" s="151"/>
      <c r="CB4330" s="151"/>
      <c r="CM4330" s="151"/>
      <c r="CO4330" s="151"/>
      <c r="CT4330" s="151"/>
      <c r="CY4330" s="151"/>
    </row>
    <row r="4331" spans="1:103" x14ac:dyDescent="0.2">
      <c r="A4331" s="60"/>
      <c r="B4331" s="60"/>
      <c r="C4331" s="60"/>
      <c r="D4331" s="60"/>
      <c r="E4331" s="60"/>
      <c r="F4331" s="60"/>
      <c r="G4331" s="60"/>
      <c r="H4331" s="60"/>
      <c r="I4331" s="60"/>
      <c r="J4331" s="60"/>
      <c r="K4331" s="60"/>
      <c r="L4331" s="60"/>
      <c r="M4331" s="60"/>
      <c r="N4331" s="60"/>
      <c r="O4331" s="60"/>
      <c r="P4331" s="60"/>
      <c r="Q4331" s="60"/>
      <c r="R4331" s="334">
        <v>12989</v>
      </c>
      <c r="S4331" s="319" t="s">
        <v>359</v>
      </c>
      <c r="BE4331" s="60"/>
      <c r="BR4331" s="60"/>
      <c r="BX4331" s="151"/>
      <c r="CB4331" s="151"/>
      <c r="CM4331" s="151"/>
      <c r="CO4331" s="151"/>
      <c r="CT4331" s="151"/>
      <c r="CY4331" s="151"/>
    </row>
    <row r="4332" spans="1:103" x14ac:dyDescent="0.2">
      <c r="A4332" s="60"/>
      <c r="B4332" s="60"/>
      <c r="C4332" s="60"/>
      <c r="D4332" s="60"/>
      <c r="E4332" s="60"/>
      <c r="F4332" s="60"/>
      <c r="G4332" s="60"/>
      <c r="H4332" s="60"/>
      <c r="I4332" s="60"/>
      <c r="J4332" s="60"/>
      <c r="K4332" s="60"/>
      <c r="L4332" s="60"/>
      <c r="M4332" s="60"/>
      <c r="N4332" s="60"/>
      <c r="O4332" s="60"/>
      <c r="P4332" s="60"/>
      <c r="Q4332" s="60"/>
      <c r="R4332" s="334">
        <v>12992</v>
      </c>
      <c r="S4332" s="319" t="s">
        <v>359</v>
      </c>
      <c r="BE4332" s="60"/>
      <c r="BR4332" s="60"/>
      <c r="BX4332" s="151"/>
      <c r="CB4332" s="151"/>
      <c r="CM4332" s="151"/>
      <c r="CO4332" s="151"/>
      <c r="CT4332" s="151"/>
      <c r="CY4332" s="151"/>
    </row>
    <row r="4333" spans="1:103" x14ac:dyDescent="0.2">
      <c r="A4333" s="60"/>
      <c r="B4333" s="60"/>
      <c r="C4333" s="60"/>
      <c r="D4333" s="60"/>
      <c r="E4333" s="60"/>
      <c r="F4333" s="60"/>
      <c r="G4333" s="60"/>
      <c r="H4333" s="60"/>
      <c r="I4333" s="60"/>
      <c r="J4333" s="60"/>
      <c r="K4333" s="60"/>
      <c r="L4333" s="60"/>
      <c r="M4333" s="60"/>
      <c r="N4333" s="60"/>
      <c r="O4333" s="60"/>
      <c r="P4333" s="60"/>
      <c r="Q4333" s="60"/>
      <c r="R4333" s="334">
        <v>12993</v>
      </c>
      <c r="S4333" s="319" t="s">
        <v>359</v>
      </c>
      <c r="BE4333" s="60"/>
      <c r="BR4333" s="60"/>
      <c r="BX4333" s="151"/>
      <c r="CB4333" s="151"/>
      <c r="CM4333" s="151"/>
      <c r="CO4333" s="151"/>
      <c r="CT4333" s="151"/>
      <c r="CY4333" s="151"/>
    </row>
    <row r="4334" spans="1:103" x14ac:dyDescent="0.2">
      <c r="A4334" s="60"/>
      <c r="B4334" s="60"/>
      <c r="C4334" s="60"/>
      <c r="D4334" s="60"/>
      <c r="E4334" s="60"/>
      <c r="F4334" s="60"/>
      <c r="G4334" s="60"/>
      <c r="H4334" s="60"/>
      <c r="I4334" s="60"/>
      <c r="J4334" s="60"/>
      <c r="K4334" s="60"/>
      <c r="L4334" s="60"/>
      <c r="M4334" s="60"/>
      <c r="N4334" s="60"/>
      <c r="O4334" s="60"/>
      <c r="P4334" s="60"/>
      <c r="Q4334" s="60"/>
      <c r="R4334" s="334">
        <v>12995</v>
      </c>
      <c r="S4334" s="319" t="s">
        <v>359</v>
      </c>
      <c r="BE4334" s="60"/>
      <c r="BR4334" s="60"/>
      <c r="BX4334" s="151"/>
      <c r="CB4334" s="151"/>
      <c r="CM4334" s="151"/>
      <c r="CO4334" s="151"/>
      <c r="CT4334" s="151"/>
      <c r="CY4334" s="151"/>
    </row>
    <row r="4335" spans="1:103" x14ac:dyDescent="0.2">
      <c r="A4335" s="60"/>
      <c r="B4335" s="60"/>
      <c r="C4335" s="60"/>
      <c r="D4335" s="60"/>
      <c r="E4335" s="60"/>
      <c r="F4335" s="60"/>
      <c r="G4335" s="60"/>
      <c r="H4335" s="60"/>
      <c r="I4335" s="60"/>
      <c r="J4335" s="60"/>
      <c r="K4335" s="60"/>
      <c r="L4335" s="60"/>
      <c r="M4335" s="60"/>
      <c r="N4335" s="60"/>
      <c r="O4335" s="60"/>
      <c r="P4335" s="60"/>
      <c r="Q4335" s="60"/>
      <c r="R4335" s="334">
        <v>12996</v>
      </c>
      <c r="S4335" s="319" t="s">
        <v>359</v>
      </c>
      <c r="BE4335" s="60"/>
      <c r="BR4335" s="60"/>
      <c r="BX4335" s="151"/>
      <c r="CB4335" s="151"/>
      <c r="CM4335" s="151"/>
      <c r="CO4335" s="151"/>
      <c r="CT4335" s="151"/>
      <c r="CY4335" s="151"/>
    </row>
    <row r="4336" spans="1:103" x14ac:dyDescent="0.2">
      <c r="A4336" s="60"/>
      <c r="B4336" s="60"/>
      <c r="C4336" s="60"/>
      <c r="D4336" s="60"/>
      <c r="E4336" s="60"/>
      <c r="F4336" s="60"/>
      <c r="G4336" s="60"/>
      <c r="H4336" s="60"/>
      <c r="I4336" s="60"/>
      <c r="J4336" s="60"/>
      <c r="K4336" s="60"/>
      <c r="L4336" s="60"/>
      <c r="M4336" s="60"/>
      <c r="N4336" s="60"/>
      <c r="O4336" s="60"/>
      <c r="P4336" s="60"/>
      <c r="Q4336" s="60"/>
      <c r="R4336" s="334">
        <v>12997</v>
      </c>
      <c r="S4336" s="319" t="s">
        <v>359</v>
      </c>
      <c r="BE4336" s="60"/>
      <c r="BR4336" s="60"/>
      <c r="BX4336" s="151"/>
      <c r="CB4336" s="151"/>
      <c r="CM4336" s="151"/>
      <c r="CO4336" s="151"/>
      <c r="CT4336" s="151"/>
      <c r="CY4336" s="151"/>
    </row>
    <row r="4337" spans="1:103" x14ac:dyDescent="0.2">
      <c r="A4337" s="60"/>
      <c r="B4337" s="60"/>
      <c r="C4337" s="60"/>
      <c r="D4337" s="60"/>
      <c r="E4337" s="60"/>
      <c r="F4337" s="60"/>
      <c r="G4337" s="60"/>
      <c r="H4337" s="60"/>
      <c r="I4337" s="60"/>
      <c r="J4337" s="60"/>
      <c r="K4337" s="60"/>
      <c r="L4337" s="60"/>
      <c r="M4337" s="60"/>
      <c r="N4337" s="60"/>
      <c r="O4337" s="60"/>
      <c r="P4337" s="60"/>
      <c r="Q4337" s="60"/>
      <c r="R4337" s="334">
        <v>12998</v>
      </c>
      <c r="S4337" s="319" t="s">
        <v>359</v>
      </c>
      <c r="BE4337" s="60"/>
      <c r="BR4337" s="60"/>
      <c r="BX4337" s="151"/>
      <c r="CB4337" s="151"/>
      <c r="CM4337" s="151"/>
      <c r="CO4337" s="151"/>
      <c r="CT4337" s="151"/>
      <c r="CY4337" s="151"/>
    </row>
    <row r="4338" spans="1:103" x14ac:dyDescent="0.2">
      <c r="A4338" s="60"/>
      <c r="B4338" s="60"/>
      <c r="C4338" s="60"/>
      <c r="D4338" s="60"/>
      <c r="E4338" s="60"/>
      <c r="F4338" s="60"/>
      <c r="G4338" s="60"/>
      <c r="H4338" s="60"/>
      <c r="I4338" s="60"/>
      <c r="J4338" s="60"/>
      <c r="K4338" s="60"/>
      <c r="L4338" s="60"/>
      <c r="M4338" s="60"/>
      <c r="N4338" s="60"/>
      <c r="O4338" s="60"/>
      <c r="P4338" s="60"/>
      <c r="Q4338" s="60"/>
      <c r="R4338" s="334">
        <v>13020</v>
      </c>
      <c r="S4338" s="319" t="s">
        <v>359</v>
      </c>
      <c r="BE4338" s="60"/>
      <c r="BR4338" s="60"/>
      <c r="BX4338" s="151"/>
      <c r="CB4338" s="151"/>
      <c r="CM4338" s="151"/>
      <c r="CO4338" s="151"/>
      <c r="CT4338" s="151"/>
      <c r="CY4338" s="151"/>
    </row>
    <row r="4339" spans="1:103" x14ac:dyDescent="0.2">
      <c r="A4339" s="60"/>
      <c r="B4339" s="60"/>
      <c r="C4339" s="60"/>
      <c r="D4339" s="60"/>
      <c r="E4339" s="60"/>
      <c r="F4339" s="60"/>
      <c r="G4339" s="60"/>
      <c r="H4339" s="60"/>
      <c r="I4339" s="60"/>
      <c r="J4339" s="60"/>
      <c r="K4339" s="60"/>
      <c r="L4339" s="60"/>
      <c r="M4339" s="60"/>
      <c r="N4339" s="60"/>
      <c r="O4339" s="60"/>
      <c r="P4339" s="60"/>
      <c r="Q4339" s="60"/>
      <c r="R4339" s="334">
        <v>13021</v>
      </c>
      <c r="S4339" s="319" t="s">
        <v>359</v>
      </c>
      <c r="BE4339" s="60"/>
      <c r="BR4339" s="60"/>
      <c r="BX4339" s="151"/>
      <c r="CB4339" s="151"/>
      <c r="CM4339" s="151"/>
      <c r="CO4339" s="151"/>
      <c r="CT4339" s="151"/>
      <c r="CY4339" s="151"/>
    </row>
    <row r="4340" spans="1:103" x14ac:dyDescent="0.2">
      <c r="A4340" s="60"/>
      <c r="B4340" s="60"/>
      <c r="C4340" s="60"/>
      <c r="D4340" s="60"/>
      <c r="E4340" s="60"/>
      <c r="F4340" s="60"/>
      <c r="G4340" s="60"/>
      <c r="H4340" s="60"/>
      <c r="I4340" s="60"/>
      <c r="J4340" s="60"/>
      <c r="K4340" s="60"/>
      <c r="L4340" s="60"/>
      <c r="M4340" s="60"/>
      <c r="N4340" s="60"/>
      <c r="O4340" s="60"/>
      <c r="P4340" s="60"/>
      <c r="Q4340" s="60"/>
      <c r="R4340" s="334">
        <v>13024</v>
      </c>
      <c r="S4340" s="319" t="s">
        <v>359</v>
      </c>
      <c r="BE4340" s="60"/>
      <c r="BR4340" s="60"/>
      <c r="BX4340" s="151"/>
      <c r="CB4340" s="151"/>
      <c r="CM4340" s="151"/>
      <c r="CO4340" s="151"/>
      <c r="CT4340" s="151"/>
      <c r="CY4340" s="151"/>
    </row>
    <row r="4341" spans="1:103" x14ac:dyDescent="0.2">
      <c r="A4341" s="60"/>
      <c r="B4341" s="60"/>
      <c r="C4341" s="60"/>
      <c r="D4341" s="60"/>
      <c r="E4341" s="60"/>
      <c r="F4341" s="60"/>
      <c r="G4341" s="60"/>
      <c r="H4341" s="60"/>
      <c r="I4341" s="60"/>
      <c r="J4341" s="60"/>
      <c r="K4341" s="60"/>
      <c r="L4341" s="60"/>
      <c r="M4341" s="60"/>
      <c r="N4341" s="60"/>
      <c r="O4341" s="60"/>
      <c r="P4341" s="60"/>
      <c r="Q4341" s="60"/>
      <c r="R4341" s="334">
        <v>13026</v>
      </c>
      <c r="S4341" s="319" t="s">
        <v>359</v>
      </c>
      <c r="BE4341" s="60"/>
      <c r="BR4341" s="60"/>
      <c r="BX4341" s="151"/>
      <c r="CB4341" s="151"/>
      <c r="CM4341" s="151"/>
      <c r="CO4341" s="151"/>
      <c r="CT4341" s="151"/>
      <c r="CY4341" s="151"/>
    </row>
    <row r="4342" spans="1:103" x14ac:dyDescent="0.2">
      <c r="A4342" s="60"/>
      <c r="B4342" s="60"/>
      <c r="C4342" s="60"/>
      <c r="D4342" s="60"/>
      <c r="E4342" s="60"/>
      <c r="F4342" s="60"/>
      <c r="G4342" s="60"/>
      <c r="H4342" s="60"/>
      <c r="I4342" s="60"/>
      <c r="J4342" s="60"/>
      <c r="K4342" s="60"/>
      <c r="L4342" s="60"/>
      <c r="M4342" s="60"/>
      <c r="N4342" s="60"/>
      <c r="O4342" s="60"/>
      <c r="P4342" s="60"/>
      <c r="Q4342" s="60"/>
      <c r="R4342" s="334">
        <v>13027</v>
      </c>
      <c r="S4342" s="319" t="s">
        <v>359</v>
      </c>
      <c r="BE4342" s="60"/>
      <c r="BR4342" s="60"/>
      <c r="BX4342" s="151"/>
      <c r="CB4342" s="151"/>
      <c r="CM4342" s="151"/>
      <c r="CO4342" s="151"/>
      <c r="CT4342" s="151"/>
      <c r="CY4342" s="151"/>
    </row>
    <row r="4343" spans="1:103" x14ac:dyDescent="0.2">
      <c r="A4343" s="60"/>
      <c r="B4343" s="60"/>
      <c r="C4343" s="60"/>
      <c r="D4343" s="60"/>
      <c r="E4343" s="60"/>
      <c r="F4343" s="60"/>
      <c r="G4343" s="60"/>
      <c r="H4343" s="60"/>
      <c r="I4343" s="60"/>
      <c r="J4343" s="60"/>
      <c r="K4343" s="60"/>
      <c r="L4343" s="60"/>
      <c r="M4343" s="60"/>
      <c r="N4343" s="60"/>
      <c r="O4343" s="60"/>
      <c r="P4343" s="60"/>
      <c r="Q4343" s="60"/>
      <c r="R4343" s="334">
        <v>13028</v>
      </c>
      <c r="S4343" s="319" t="s">
        <v>359</v>
      </c>
      <c r="BE4343" s="60"/>
      <c r="BR4343" s="60"/>
      <c r="BX4343" s="151"/>
      <c r="CB4343" s="151"/>
      <c r="CM4343" s="151"/>
      <c r="CO4343" s="151"/>
      <c r="CT4343" s="151"/>
      <c r="CY4343" s="151"/>
    </row>
    <row r="4344" spans="1:103" x14ac:dyDescent="0.2">
      <c r="A4344" s="60"/>
      <c r="B4344" s="60"/>
      <c r="C4344" s="60"/>
      <c r="D4344" s="60"/>
      <c r="E4344" s="60"/>
      <c r="F4344" s="60"/>
      <c r="G4344" s="60"/>
      <c r="H4344" s="60"/>
      <c r="I4344" s="60"/>
      <c r="J4344" s="60"/>
      <c r="K4344" s="60"/>
      <c r="L4344" s="60"/>
      <c r="M4344" s="60"/>
      <c r="N4344" s="60"/>
      <c r="O4344" s="60"/>
      <c r="P4344" s="60"/>
      <c r="Q4344" s="60"/>
      <c r="R4344" s="334">
        <v>13029</v>
      </c>
      <c r="S4344" s="319" t="s">
        <v>359</v>
      </c>
      <c r="BE4344" s="60"/>
      <c r="BR4344" s="60"/>
      <c r="BX4344" s="151"/>
      <c r="CB4344" s="151"/>
      <c r="CM4344" s="151"/>
      <c r="CO4344" s="151"/>
      <c r="CT4344" s="151"/>
      <c r="CY4344" s="151"/>
    </row>
    <row r="4345" spans="1:103" x14ac:dyDescent="0.2">
      <c r="A4345" s="60"/>
      <c r="B4345" s="60"/>
      <c r="C4345" s="60"/>
      <c r="D4345" s="60"/>
      <c r="E4345" s="60"/>
      <c r="F4345" s="60"/>
      <c r="G4345" s="60"/>
      <c r="H4345" s="60"/>
      <c r="I4345" s="60"/>
      <c r="J4345" s="60"/>
      <c r="K4345" s="60"/>
      <c r="L4345" s="60"/>
      <c r="M4345" s="60"/>
      <c r="N4345" s="60"/>
      <c r="O4345" s="60"/>
      <c r="P4345" s="60"/>
      <c r="Q4345" s="60"/>
      <c r="R4345" s="334">
        <v>13030</v>
      </c>
      <c r="S4345" s="319" t="s">
        <v>359</v>
      </c>
      <c r="BE4345" s="60"/>
      <c r="BR4345" s="60"/>
      <c r="BX4345" s="151"/>
      <c r="CB4345" s="151"/>
      <c r="CM4345" s="151"/>
      <c r="CO4345" s="151"/>
      <c r="CT4345" s="151"/>
      <c r="CY4345" s="151"/>
    </row>
    <row r="4346" spans="1:103" x14ac:dyDescent="0.2">
      <c r="A4346" s="60"/>
      <c r="B4346" s="60"/>
      <c r="C4346" s="60"/>
      <c r="D4346" s="60"/>
      <c r="E4346" s="60"/>
      <c r="F4346" s="60"/>
      <c r="G4346" s="60"/>
      <c r="H4346" s="60"/>
      <c r="I4346" s="60"/>
      <c r="J4346" s="60"/>
      <c r="K4346" s="60"/>
      <c r="L4346" s="60"/>
      <c r="M4346" s="60"/>
      <c r="N4346" s="60"/>
      <c r="O4346" s="60"/>
      <c r="P4346" s="60"/>
      <c r="Q4346" s="60"/>
      <c r="R4346" s="334">
        <v>13031</v>
      </c>
      <c r="S4346" s="319" t="s">
        <v>359</v>
      </c>
      <c r="BE4346" s="60"/>
      <c r="BR4346" s="60"/>
      <c r="BX4346" s="151"/>
      <c r="CB4346" s="151"/>
      <c r="CM4346" s="151"/>
      <c r="CO4346" s="151"/>
      <c r="CT4346" s="151"/>
      <c r="CY4346" s="151"/>
    </row>
    <row r="4347" spans="1:103" x14ac:dyDescent="0.2">
      <c r="A4347" s="60"/>
      <c r="B4347" s="60"/>
      <c r="C4347" s="60"/>
      <c r="D4347" s="60"/>
      <c r="E4347" s="60"/>
      <c r="F4347" s="60"/>
      <c r="G4347" s="60"/>
      <c r="H4347" s="60"/>
      <c r="I4347" s="60"/>
      <c r="J4347" s="60"/>
      <c r="K4347" s="60"/>
      <c r="L4347" s="60"/>
      <c r="M4347" s="60"/>
      <c r="N4347" s="60"/>
      <c r="O4347" s="60"/>
      <c r="P4347" s="60"/>
      <c r="Q4347" s="60"/>
      <c r="R4347" s="334">
        <v>13032</v>
      </c>
      <c r="S4347" s="319" t="s">
        <v>359</v>
      </c>
      <c r="BE4347" s="60"/>
      <c r="BR4347" s="60"/>
      <c r="BX4347" s="151"/>
      <c r="CB4347" s="151"/>
      <c r="CM4347" s="151"/>
      <c r="CO4347" s="151"/>
      <c r="CT4347" s="151"/>
      <c r="CY4347" s="151"/>
    </row>
    <row r="4348" spans="1:103" x14ac:dyDescent="0.2">
      <c r="A4348" s="60"/>
      <c r="B4348" s="60"/>
      <c r="C4348" s="60"/>
      <c r="D4348" s="60"/>
      <c r="E4348" s="60"/>
      <c r="F4348" s="60"/>
      <c r="G4348" s="60"/>
      <c r="H4348" s="60"/>
      <c r="I4348" s="60"/>
      <c r="J4348" s="60"/>
      <c r="K4348" s="60"/>
      <c r="L4348" s="60"/>
      <c r="M4348" s="60"/>
      <c r="N4348" s="60"/>
      <c r="O4348" s="60"/>
      <c r="P4348" s="60"/>
      <c r="Q4348" s="60"/>
      <c r="R4348" s="334">
        <v>13033</v>
      </c>
      <c r="S4348" s="319" t="s">
        <v>359</v>
      </c>
      <c r="BE4348" s="60"/>
      <c r="BR4348" s="60"/>
      <c r="BX4348" s="151"/>
      <c r="CB4348" s="151"/>
      <c r="CM4348" s="151"/>
      <c r="CO4348" s="151"/>
      <c r="CT4348" s="151"/>
      <c r="CY4348" s="151"/>
    </row>
    <row r="4349" spans="1:103" x14ac:dyDescent="0.2">
      <c r="A4349" s="60"/>
      <c r="B4349" s="60"/>
      <c r="C4349" s="60"/>
      <c r="D4349" s="60"/>
      <c r="E4349" s="60"/>
      <c r="F4349" s="60"/>
      <c r="G4349" s="60"/>
      <c r="H4349" s="60"/>
      <c r="I4349" s="60"/>
      <c r="J4349" s="60"/>
      <c r="K4349" s="60"/>
      <c r="L4349" s="60"/>
      <c r="M4349" s="60"/>
      <c r="N4349" s="60"/>
      <c r="O4349" s="60"/>
      <c r="P4349" s="60"/>
      <c r="Q4349" s="60"/>
      <c r="R4349" s="334">
        <v>13034</v>
      </c>
      <c r="S4349" s="319" t="s">
        <v>359</v>
      </c>
      <c r="BE4349" s="60"/>
      <c r="BR4349" s="60"/>
      <c r="BX4349" s="151"/>
      <c r="CB4349" s="151"/>
      <c r="CM4349" s="151"/>
      <c r="CO4349" s="151"/>
      <c r="CT4349" s="151"/>
      <c r="CY4349" s="151"/>
    </row>
    <row r="4350" spans="1:103" x14ac:dyDescent="0.2">
      <c r="A4350" s="60"/>
      <c r="B4350" s="60"/>
      <c r="C4350" s="60"/>
      <c r="D4350" s="60"/>
      <c r="E4350" s="60"/>
      <c r="F4350" s="60"/>
      <c r="G4350" s="60"/>
      <c r="H4350" s="60"/>
      <c r="I4350" s="60"/>
      <c r="J4350" s="60"/>
      <c r="K4350" s="60"/>
      <c r="L4350" s="60"/>
      <c r="M4350" s="60"/>
      <c r="N4350" s="60"/>
      <c r="O4350" s="60"/>
      <c r="P4350" s="60"/>
      <c r="Q4350" s="60"/>
      <c r="R4350" s="334">
        <v>13035</v>
      </c>
      <c r="S4350" s="319" t="s">
        <v>359</v>
      </c>
      <c r="BE4350" s="60"/>
      <c r="BR4350" s="60"/>
      <c r="BX4350" s="151"/>
      <c r="CB4350" s="151"/>
      <c r="CM4350" s="151"/>
      <c r="CO4350" s="151"/>
      <c r="CT4350" s="151"/>
      <c r="CY4350" s="151"/>
    </row>
    <row r="4351" spans="1:103" x14ac:dyDescent="0.2">
      <c r="A4351" s="60"/>
      <c r="B4351" s="60"/>
      <c r="C4351" s="60"/>
      <c r="D4351" s="60"/>
      <c r="E4351" s="60"/>
      <c r="F4351" s="60"/>
      <c r="G4351" s="60"/>
      <c r="H4351" s="60"/>
      <c r="I4351" s="60"/>
      <c r="J4351" s="60"/>
      <c r="K4351" s="60"/>
      <c r="L4351" s="60"/>
      <c r="M4351" s="60"/>
      <c r="N4351" s="60"/>
      <c r="O4351" s="60"/>
      <c r="P4351" s="60"/>
      <c r="Q4351" s="60"/>
      <c r="R4351" s="334">
        <v>13036</v>
      </c>
      <c r="S4351" s="319" t="s">
        <v>359</v>
      </c>
      <c r="BE4351" s="60"/>
      <c r="BR4351" s="60"/>
      <c r="BX4351" s="151"/>
      <c r="CB4351" s="151"/>
      <c r="CM4351" s="151"/>
      <c r="CO4351" s="151"/>
      <c r="CT4351" s="151"/>
      <c r="CY4351" s="151"/>
    </row>
    <row r="4352" spans="1:103" x14ac:dyDescent="0.2">
      <c r="A4352" s="60"/>
      <c r="B4352" s="60"/>
      <c r="C4352" s="60"/>
      <c r="D4352" s="60"/>
      <c r="E4352" s="60"/>
      <c r="F4352" s="60"/>
      <c r="G4352" s="60"/>
      <c r="H4352" s="60"/>
      <c r="I4352" s="60"/>
      <c r="J4352" s="60"/>
      <c r="K4352" s="60"/>
      <c r="L4352" s="60"/>
      <c r="M4352" s="60"/>
      <c r="N4352" s="60"/>
      <c r="O4352" s="60"/>
      <c r="P4352" s="60"/>
      <c r="Q4352" s="60"/>
      <c r="R4352" s="334">
        <v>13037</v>
      </c>
      <c r="S4352" s="319" t="s">
        <v>359</v>
      </c>
      <c r="BE4352" s="60"/>
      <c r="BR4352" s="60"/>
      <c r="BX4352" s="151"/>
      <c r="CB4352" s="151"/>
      <c r="CM4352" s="151"/>
      <c r="CO4352" s="151"/>
      <c r="CT4352" s="151"/>
      <c r="CY4352" s="151"/>
    </row>
    <row r="4353" spans="1:103" x14ac:dyDescent="0.2">
      <c r="A4353" s="60"/>
      <c r="B4353" s="60"/>
      <c r="C4353" s="60"/>
      <c r="D4353" s="60"/>
      <c r="E4353" s="60"/>
      <c r="F4353" s="60"/>
      <c r="G4353" s="60"/>
      <c r="H4353" s="60"/>
      <c r="I4353" s="60"/>
      <c r="J4353" s="60"/>
      <c r="K4353" s="60"/>
      <c r="L4353" s="60"/>
      <c r="M4353" s="60"/>
      <c r="N4353" s="60"/>
      <c r="O4353" s="60"/>
      <c r="P4353" s="60"/>
      <c r="Q4353" s="60"/>
      <c r="R4353" s="334">
        <v>13039</v>
      </c>
      <c r="S4353" s="319" t="s">
        <v>359</v>
      </c>
      <c r="BE4353" s="60"/>
      <c r="BR4353" s="60"/>
      <c r="BX4353" s="151"/>
      <c r="CB4353" s="151"/>
      <c r="CM4353" s="151"/>
      <c r="CO4353" s="151"/>
      <c r="CT4353" s="151"/>
      <c r="CY4353" s="151"/>
    </row>
    <row r="4354" spans="1:103" x14ac:dyDescent="0.2">
      <c r="A4354" s="60"/>
      <c r="B4354" s="60"/>
      <c r="C4354" s="60"/>
      <c r="D4354" s="60"/>
      <c r="E4354" s="60"/>
      <c r="F4354" s="60"/>
      <c r="G4354" s="60"/>
      <c r="H4354" s="60"/>
      <c r="I4354" s="60"/>
      <c r="J4354" s="60"/>
      <c r="K4354" s="60"/>
      <c r="L4354" s="60"/>
      <c r="M4354" s="60"/>
      <c r="N4354" s="60"/>
      <c r="O4354" s="60"/>
      <c r="P4354" s="60"/>
      <c r="Q4354" s="60"/>
      <c r="R4354" s="334">
        <v>13040</v>
      </c>
      <c r="S4354" s="319" t="s">
        <v>359</v>
      </c>
      <c r="BE4354" s="60"/>
      <c r="BR4354" s="60"/>
      <c r="BX4354" s="151"/>
      <c r="CB4354" s="151"/>
      <c r="CM4354" s="151"/>
      <c r="CO4354" s="151"/>
      <c r="CT4354" s="151"/>
      <c r="CY4354" s="151"/>
    </row>
    <row r="4355" spans="1:103" x14ac:dyDescent="0.2">
      <c r="A4355" s="60"/>
      <c r="B4355" s="60"/>
      <c r="C4355" s="60"/>
      <c r="D4355" s="60"/>
      <c r="E4355" s="60"/>
      <c r="F4355" s="60"/>
      <c r="G4355" s="60"/>
      <c r="H4355" s="60"/>
      <c r="I4355" s="60"/>
      <c r="J4355" s="60"/>
      <c r="K4355" s="60"/>
      <c r="L4355" s="60"/>
      <c r="M4355" s="60"/>
      <c r="N4355" s="60"/>
      <c r="O4355" s="60"/>
      <c r="P4355" s="60"/>
      <c r="Q4355" s="60"/>
      <c r="R4355" s="334">
        <v>13041</v>
      </c>
      <c r="S4355" s="319" t="s">
        <v>359</v>
      </c>
      <c r="BE4355" s="60"/>
      <c r="BR4355" s="60"/>
      <c r="BX4355" s="151"/>
      <c r="CB4355" s="151"/>
      <c r="CM4355" s="151"/>
      <c r="CO4355" s="151"/>
      <c r="CT4355" s="151"/>
      <c r="CY4355" s="151"/>
    </row>
    <row r="4356" spans="1:103" x14ac:dyDescent="0.2">
      <c r="A4356" s="60"/>
      <c r="B4356" s="60"/>
      <c r="C4356" s="60"/>
      <c r="D4356" s="60"/>
      <c r="E4356" s="60"/>
      <c r="F4356" s="60"/>
      <c r="G4356" s="60"/>
      <c r="H4356" s="60"/>
      <c r="I4356" s="60"/>
      <c r="J4356" s="60"/>
      <c r="K4356" s="60"/>
      <c r="L4356" s="60"/>
      <c r="M4356" s="60"/>
      <c r="N4356" s="60"/>
      <c r="O4356" s="60"/>
      <c r="P4356" s="60"/>
      <c r="Q4356" s="60"/>
      <c r="R4356" s="334">
        <v>13042</v>
      </c>
      <c r="S4356" s="319" t="s">
        <v>359</v>
      </c>
      <c r="BE4356" s="60"/>
      <c r="BR4356" s="60"/>
      <c r="BX4356" s="151"/>
      <c r="CB4356" s="151"/>
      <c r="CM4356" s="151"/>
      <c r="CO4356" s="151"/>
      <c r="CT4356" s="151"/>
      <c r="CY4356" s="151"/>
    </row>
    <row r="4357" spans="1:103" x14ac:dyDescent="0.2">
      <c r="A4357" s="60"/>
      <c r="B4357" s="60"/>
      <c r="C4357" s="60"/>
      <c r="D4357" s="60"/>
      <c r="E4357" s="60"/>
      <c r="F4357" s="60"/>
      <c r="G4357" s="60"/>
      <c r="H4357" s="60"/>
      <c r="I4357" s="60"/>
      <c r="J4357" s="60"/>
      <c r="K4357" s="60"/>
      <c r="L4357" s="60"/>
      <c r="M4357" s="60"/>
      <c r="N4357" s="60"/>
      <c r="O4357" s="60"/>
      <c r="P4357" s="60"/>
      <c r="Q4357" s="60"/>
      <c r="R4357" s="334">
        <v>13043</v>
      </c>
      <c r="S4357" s="319" t="s">
        <v>359</v>
      </c>
      <c r="BE4357" s="60"/>
      <c r="BR4357" s="60"/>
      <c r="BX4357" s="151"/>
      <c r="CB4357" s="151"/>
      <c r="CM4357" s="151"/>
      <c r="CO4357" s="151"/>
      <c r="CT4357" s="151"/>
      <c r="CY4357" s="151"/>
    </row>
    <row r="4358" spans="1:103" x14ac:dyDescent="0.2">
      <c r="A4358" s="60"/>
      <c r="B4358" s="60"/>
      <c r="C4358" s="60"/>
      <c r="D4358" s="60"/>
      <c r="E4358" s="60"/>
      <c r="F4358" s="60"/>
      <c r="G4358" s="60"/>
      <c r="H4358" s="60"/>
      <c r="I4358" s="60"/>
      <c r="J4358" s="60"/>
      <c r="K4358" s="60"/>
      <c r="L4358" s="60"/>
      <c r="M4358" s="60"/>
      <c r="N4358" s="60"/>
      <c r="O4358" s="60"/>
      <c r="P4358" s="60"/>
      <c r="Q4358" s="60"/>
      <c r="R4358" s="334">
        <v>13044</v>
      </c>
      <c r="S4358" s="319" t="s">
        <v>359</v>
      </c>
      <c r="BE4358" s="60"/>
      <c r="BR4358" s="60"/>
      <c r="BX4358" s="151"/>
      <c r="CB4358" s="151"/>
      <c r="CM4358" s="151"/>
      <c r="CO4358" s="151"/>
      <c r="CT4358" s="151"/>
      <c r="CY4358" s="151"/>
    </row>
    <row r="4359" spans="1:103" x14ac:dyDescent="0.2">
      <c r="A4359" s="60"/>
      <c r="B4359" s="60"/>
      <c r="C4359" s="60"/>
      <c r="D4359" s="60"/>
      <c r="E4359" s="60"/>
      <c r="F4359" s="60"/>
      <c r="G4359" s="60"/>
      <c r="H4359" s="60"/>
      <c r="I4359" s="60"/>
      <c r="J4359" s="60"/>
      <c r="K4359" s="60"/>
      <c r="L4359" s="60"/>
      <c r="M4359" s="60"/>
      <c r="N4359" s="60"/>
      <c r="O4359" s="60"/>
      <c r="P4359" s="60"/>
      <c r="Q4359" s="60"/>
      <c r="R4359" s="334">
        <v>13045</v>
      </c>
      <c r="S4359" s="319" t="s">
        <v>359</v>
      </c>
      <c r="BE4359" s="60"/>
      <c r="BR4359" s="60"/>
      <c r="BX4359" s="151"/>
      <c r="CB4359" s="151"/>
      <c r="CM4359" s="151"/>
      <c r="CO4359" s="151"/>
      <c r="CT4359" s="151"/>
      <c r="CY4359" s="151"/>
    </row>
    <row r="4360" spans="1:103" x14ac:dyDescent="0.2">
      <c r="A4360" s="60"/>
      <c r="B4360" s="60"/>
      <c r="C4360" s="60"/>
      <c r="D4360" s="60"/>
      <c r="E4360" s="60"/>
      <c r="F4360" s="60"/>
      <c r="G4360" s="60"/>
      <c r="H4360" s="60"/>
      <c r="I4360" s="60"/>
      <c r="J4360" s="60"/>
      <c r="K4360" s="60"/>
      <c r="L4360" s="60"/>
      <c r="M4360" s="60"/>
      <c r="N4360" s="60"/>
      <c r="O4360" s="60"/>
      <c r="P4360" s="60"/>
      <c r="Q4360" s="60"/>
      <c r="R4360" s="334">
        <v>13051</v>
      </c>
      <c r="S4360" s="319" t="s">
        <v>359</v>
      </c>
      <c r="BE4360" s="60"/>
      <c r="BR4360" s="60"/>
      <c r="BX4360" s="151"/>
      <c r="CB4360" s="151"/>
      <c r="CM4360" s="151"/>
      <c r="CO4360" s="151"/>
      <c r="CT4360" s="151"/>
      <c r="CY4360" s="151"/>
    </row>
    <row r="4361" spans="1:103" x14ac:dyDescent="0.2">
      <c r="A4361" s="60"/>
      <c r="B4361" s="60"/>
      <c r="C4361" s="60"/>
      <c r="D4361" s="60"/>
      <c r="E4361" s="60"/>
      <c r="F4361" s="60"/>
      <c r="G4361" s="60"/>
      <c r="H4361" s="60"/>
      <c r="I4361" s="60"/>
      <c r="J4361" s="60"/>
      <c r="K4361" s="60"/>
      <c r="L4361" s="60"/>
      <c r="M4361" s="60"/>
      <c r="N4361" s="60"/>
      <c r="O4361" s="60"/>
      <c r="P4361" s="60"/>
      <c r="Q4361" s="60"/>
      <c r="R4361" s="334">
        <v>13052</v>
      </c>
      <c r="S4361" s="319" t="s">
        <v>359</v>
      </c>
      <c r="BE4361" s="60"/>
      <c r="BR4361" s="60"/>
      <c r="BX4361" s="151"/>
      <c r="CB4361" s="151"/>
      <c r="CM4361" s="151"/>
      <c r="CO4361" s="151"/>
      <c r="CT4361" s="151"/>
      <c r="CY4361" s="151"/>
    </row>
    <row r="4362" spans="1:103" x14ac:dyDescent="0.2">
      <c r="A4362" s="60"/>
      <c r="B4362" s="60"/>
      <c r="C4362" s="60"/>
      <c r="D4362" s="60"/>
      <c r="E4362" s="60"/>
      <c r="F4362" s="60"/>
      <c r="G4362" s="60"/>
      <c r="H4362" s="60"/>
      <c r="I4362" s="60"/>
      <c r="J4362" s="60"/>
      <c r="K4362" s="60"/>
      <c r="L4362" s="60"/>
      <c r="M4362" s="60"/>
      <c r="N4362" s="60"/>
      <c r="O4362" s="60"/>
      <c r="P4362" s="60"/>
      <c r="Q4362" s="60"/>
      <c r="R4362" s="334">
        <v>13053</v>
      </c>
      <c r="S4362" s="319" t="s">
        <v>359</v>
      </c>
      <c r="BE4362" s="60"/>
      <c r="BR4362" s="60"/>
      <c r="BX4362" s="151"/>
      <c r="CB4362" s="151"/>
      <c r="CM4362" s="151"/>
      <c r="CO4362" s="151"/>
      <c r="CT4362" s="151"/>
      <c r="CY4362" s="151"/>
    </row>
    <row r="4363" spans="1:103" x14ac:dyDescent="0.2">
      <c r="A4363" s="60"/>
      <c r="B4363" s="60"/>
      <c r="C4363" s="60"/>
      <c r="D4363" s="60"/>
      <c r="E4363" s="60"/>
      <c r="F4363" s="60"/>
      <c r="G4363" s="60"/>
      <c r="H4363" s="60"/>
      <c r="I4363" s="60"/>
      <c r="J4363" s="60"/>
      <c r="K4363" s="60"/>
      <c r="L4363" s="60"/>
      <c r="M4363" s="60"/>
      <c r="N4363" s="60"/>
      <c r="O4363" s="60"/>
      <c r="P4363" s="60"/>
      <c r="Q4363" s="60"/>
      <c r="R4363" s="334">
        <v>13054</v>
      </c>
      <c r="S4363" s="319" t="s">
        <v>359</v>
      </c>
      <c r="BE4363" s="60"/>
      <c r="BR4363" s="60"/>
      <c r="BX4363" s="151"/>
      <c r="CB4363" s="151"/>
      <c r="CM4363" s="151"/>
      <c r="CO4363" s="151"/>
      <c r="CT4363" s="151"/>
      <c r="CY4363" s="151"/>
    </row>
    <row r="4364" spans="1:103" x14ac:dyDescent="0.2">
      <c r="A4364" s="60"/>
      <c r="B4364" s="60"/>
      <c r="C4364" s="60"/>
      <c r="D4364" s="60"/>
      <c r="E4364" s="60"/>
      <c r="F4364" s="60"/>
      <c r="G4364" s="60"/>
      <c r="H4364" s="60"/>
      <c r="I4364" s="60"/>
      <c r="J4364" s="60"/>
      <c r="K4364" s="60"/>
      <c r="L4364" s="60"/>
      <c r="M4364" s="60"/>
      <c r="N4364" s="60"/>
      <c r="O4364" s="60"/>
      <c r="P4364" s="60"/>
      <c r="Q4364" s="60"/>
      <c r="R4364" s="334">
        <v>13056</v>
      </c>
      <c r="S4364" s="319" t="s">
        <v>359</v>
      </c>
      <c r="BE4364" s="60"/>
      <c r="BR4364" s="60"/>
      <c r="BX4364" s="151"/>
      <c r="CB4364" s="151"/>
      <c r="CM4364" s="151"/>
      <c r="CO4364" s="151"/>
      <c r="CT4364" s="151"/>
      <c r="CY4364" s="151"/>
    </row>
    <row r="4365" spans="1:103" x14ac:dyDescent="0.2">
      <c r="A4365" s="60"/>
      <c r="B4365" s="60"/>
      <c r="C4365" s="60"/>
      <c r="D4365" s="60"/>
      <c r="E4365" s="60"/>
      <c r="F4365" s="60"/>
      <c r="G4365" s="60"/>
      <c r="H4365" s="60"/>
      <c r="I4365" s="60"/>
      <c r="J4365" s="60"/>
      <c r="K4365" s="60"/>
      <c r="L4365" s="60"/>
      <c r="M4365" s="60"/>
      <c r="N4365" s="60"/>
      <c r="O4365" s="60"/>
      <c r="P4365" s="60"/>
      <c r="Q4365" s="60"/>
      <c r="R4365" s="334">
        <v>13057</v>
      </c>
      <c r="S4365" s="319" t="s">
        <v>359</v>
      </c>
      <c r="BE4365" s="60"/>
      <c r="BR4365" s="60"/>
      <c r="BX4365" s="151"/>
      <c r="CB4365" s="151"/>
      <c r="CM4365" s="151"/>
      <c r="CO4365" s="151"/>
      <c r="CT4365" s="151"/>
      <c r="CY4365" s="151"/>
    </row>
    <row r="4366" spans="1:103" x14ac:dyDescent="0.2">
      <c r="A4366" s="60"/>
      <c r="B4366" s="60"/>
      <c r="C4366" s="60"/>
      <c r="D4366" s="60"/>
      <c r="E4366" s="60"/>
      <c r="F4366" s="60"/>
      <c r="G4366" s="60"/>
      <c r="H4366" s="60"/>
      <c r="I4366" s="60"/>
      <c r="J4366" s="60"/>
      <c r="K4366" s="60"/>
      <c r="L4366" s="60"/>
      <c r="M4366" s="60"/>
      <c r="N4366" s="60"/>
      <c r="O4366" s="60"/>
      <c r="P4366" s="60"/>
      <c r="Q4366" s="60"/>
      <c r="R4366" s="334">
        <v>13060</v>
      </c>
      <c r="S4366" s="319" t="s">
        <v>359</v>
      </c>
      <c r="BE4366" s="60"/>
      <c r="BR4366" s="60"/>
      <c r="BX4366" s="151"/>
      <c r="CB4366" s="151"/>
      <c r="CM4366" s="151"/>
      <c r="CO4366" s="151"/>
      <c r="CT4366" s="151"/>
      <c r="CY4366" s="151"/>
    </row>
    <row r="4367" spans="1:103" x14ac:dyDescent="0.2">
      <c r="A4367" s="60"/>
      <c r="B4367" s="60"/>
      <c r="C4367" s="60"/>
      <c r="D4367" s="60"/>
      <c r="E4367" s="60"/>
      <c r="F4367" s="60"/>
      <c r="G4367" s="60"/>
      <c r="H4367" s="60"/>
      <c r="I4367" s="60"/>
      <c r="J4367" s="60"/>
      <c r="K4367" s="60"/>
      <c r="L4367" s="60"/>
      <c r="M4367" s="60"/>
      <c r="N4367" s="60"/>
      <c r="O4367" s="60"/>
      <c r="P4367" s="60"/>
      <c r="Q4367" s="60"/>
      <c r="R4367" s="334">
        <v>13061</v>
      </c>
      <c r="S4367" s="319" t="s">
        <v>359</v>
      </c>
      <c r="BE4367" s="60"/>
      <c r="BR4367" s="60"/>
      <c r="BX4367" s="151"/>
      <c r="CB4367" s="151"/>
      <c r="CM4367" s="151"/>
      <c r="CO4367" s="151"/>
      <c r="CT4367" s="151"/>
      <c r="CY4367" s="151"/>
    </row>
    <row r="4368" spans="1:103" x14ac:dyDescent="0.2">
      <c r="A4368" s="60"/>
      <c r="B4368" s="60"/>
      <c r="C4368" s="60"/>
      <c r="D4368" s="60"/>
      <c r="E4368" s="60"/>
      <c r="F4368" s="60"/>
      <c r="G4368" s="60"/>
      <c r="H4368" s="60"/>
      <c r="I4368" s="60"/>
      <c r="J4368" s="60"/>
      <c r="K4368" s="60"/>
      <c r="L4368" s="60"/>
      <c r="M4368" s="60"/>
      <c r="N4368" s="60"/>
      <c r="O4368" s="60"/>
      <c r="P4368" s="60"/>
      <c r="Q4368" s="60"/>
      <c r="R4368" s="334">
        <v>13062</v>
      </c>
      <c r="S4368" s="319" t="s">
        <v>359</v>
      </c>
      <c r="BE4368" s="60"/>
      <c r="BR4368" s="60"/>
      <c r="BX4368" s="151"/>
      <c r="CB4368" s="151"/>
      <c r="CM4368" s="151"/>
      <c r="CO4368" s="151"/>
      <c r="CT4368" s="151"/>
      <c r="CY4368" s="151"/>
    </row>
    <row r="4369" spans="1:103" x14ac:dyDescent="0.2">
      <c r="A4369" s="60"/>
      <c r="B4369" s="60"/>
      <c r="C4369" s="60"/>
      <c r="D4369" s="60"/>
      <c r="E4369" s="60"/>
      <c r="F4369" s="60"/>
      <c r="G4369" s="60"/>
      <c r="H4369" s="60"/>
      <c r="I4369" s="60"/>
      <c r="J4369" s="60"/>
      <c r="K4369" s="60"/>
      <c r="L4369" s="60"/>
      <c r="M4369" s="60"/>
      <c r="N4369" s="60"/>
      <c r="O4369" s="60"/>
      <c r="P4369" s="60"/>
      <c r="Q4369" s="60"/>
      <c r="R4369" s="334">
        <v>13063</v>
      </c>
      <c r="S4369" s="319" t="s">
        <v>359</v>
      </c>
      <c r="BE4369" s="60"/>
      <c r="BR4369" s="60"/>
      <c r="BX4369" s="151"/>
      <c r="CB4369" s="151"/>
      <c r="CM4369" s="151"/>
      <c r="CO4369" s="151"/>
      <c r="CT4369" s="151"/>
      <c r="CY4369" s="151"/>
    </row>
    <row r="4370" spans="1:103" x14ac:dyDescent="0.2">
      <c r="A4370" s="60"/>
      <c r="B4370" s="60"/>
      <c r="C4370" s="60"/>
      <c r="D4370" s="60"/>
      <c r="E4370" s="60"/>
      <c r="F4370" s="60"/>
      <c r="G4370" s="60"/>
      <c r="H4370" s="60"/>
      <c r="I4370" s="60"/>
      <c r="J4370" s="60"/>
      <c r="K4370" s="60"/>
      <c r="L4370" s="60"/>
      <c r="M4370" s="60"/>
      <c r="N4370" s="60"/>
      <c r="O4370" s="60"/>
      <c r="P4370" s="60"/>
      <c r="Q4370" s="60"/>
      <c r="R4370" s="334">
        <v>13064</v>
      </c>
      <c r="S4370" s="319" t="s">
        <v>359</v>
      </c>
      <c r="BE4370" s="60"/>
      <c r="BR4370" s="60"/>
      <c r="BX4370" s="151"/>
      <c r="CB4370" s="151"/>
      <c r="CM4370" s="151"/>
      <c r="CO4370" s="151"/>
      <c r="CT4370" s="151"/>
      <c r="CY4370" s="151"/>
    </row>
    <row r="4371" spans="1:103" x14ac:dyDescent="0.2">
      <c r="A4371" s="60"/>
      <c r="B4371" s="60"/>
      <c r="C4371" s="60"/>
      <c r="D4371" s="60"/>
      <c r="E4371" s="60"/>
      <c r="F4371" s="60"/>
      <c r="G4371" s="60"/>
      <c r="H4371" s="60"/>
      <c r="I4371" s="60"/>
      <c r="J4371" s="60"/>
      <c r="K4371" s="60"/>
      <c r="L4371" s="60"/>
      <c r="M4371" s="60"/>
      <c r="N4371" s="60"/>
      <c r="O4371" s="60"/>
      <c r="P4371" s="60"/>
      <c r="Q4371" s="60"/>
      <c r="R4371" s="334">
        <v>13065</v>
      </c>
      <c r="S4371" s="319" t="s">
        <v>359</v>
      </c>
      <c r="BE4371" s="60"/>
      <c r="BR4371" s="60"/>
      <c r="BX4371" s="151"/>
      <c r="CB4371" s="151"/>
      <c r="CM4371" s="151"/>
      <c r="CO4371" s="151"/>
      <c r="CT4371" s="151"/>
      <c r="CY4371" s="151"/>
    </row>
    <row r="4372" spans="1:103" x14ac:dyDescent="0.2">
      <c r="A4372" s="60"/>
      <c r="B4372" s="60"/>
      <c r="C4372" s="60"/>
      <c r="D4372" s="60"/>
      <c r="E4372" s="60"/>
      <c r="F4372" s="60"/>
      <c r="G4372" s="60"/>
      <c r="H4372" s="60"/>
      <c r="I4372" s="60"/>
      <c r="J4372" s="60"/>
      <c r="K4372" s="60"/>
      <c r="L4372" s="60"/>
      <c r="M4372" s="60"/>
      <c r="N4372" s="60"/>
      <c r="O4372" s="60"/>
      <c r="P4372" s="60"/>
      <c r="Q4372" s="60"/>
      <c r="R4372" s="334">
        <v>13066</v>
      </c>
      <c r="S4372" s="319" t="s">
        <v>359</v>
      </c>
      <c r="BE4372" s="60"/>
      <c r="BR4372" s="60"/>
      <c r="BX4372" s="151"/>
      <c r="CB4372" s="151"/>
      <c r="CM4372" s="151"/>
      <c r="CO4372" s="151"/>
      <c r="CT4372" s="151"/>
      <c r="CY4372" s="151"/>
    </row>
    <row r="4373" spans="1:103" x14ac:dyDescent="0.2">
      <c r="A4373" s="60"/>
      <c r="B4373" s="60"/>
      <c r="C4373" s="60"/>
      <c r="D4373" s="60"/>
      <c r="E4373" s="60"/>
      <c r="F4373" s="60"/>
      <c r="G4373" s="60"/>
      <c r="H4373" s="60"/>
      <c r="I4373" s="60"/>
      <c r="J4373" s="60"/>
      <c r="K4373" s="60"/>
      <c r="L4373" s="60"/>
      <c r="M4373" s="60"/>
      <c r="N4373" s="60"/>
      <c r="O4373" s="60"/>
      <c r="P4373" s="60"/>
      <c r="Q4373" s="60"/>
      <c r="R4373" s="334">
        <v>13068</v>
      </c>
      <c r="S4373" s="319" t="s">
        <v>359</v>
      </c>
      <c r="BE4373" s="60"/>
      <c r="BR4373" s="60"/>
      <c r="BX4373" s="151"/>
      <c r="CB4373" s="151"/>
      <c r="CM4373" s="151"/>
      <c r="CO4373" s="151"/>
      <c r="CT4373" s="151"/>
      <c r="CY4373" s="151"/>
    </row>
    <row r="4374" spans="1:103" x14ac:dyDescent="0.2">
      <c r="A4374" s="60"/>
      <c r="B4374" s="60"/>
      <c r="C4374" s="60"/>
      <c r="D4374" s="60"/>
      <c r="E4374" s="60"/>
      <c r="F4374" s="60"/>
      <c r="G4374" s="60"/>
      <c r="H4374" s="60"/>
      <c r="I4374" s="60"/>
      <c r="J4374" s="60"/>
      <c r="K4374" s="60"/>
      <c r="L4374" s="60"/>
      <c r="M4374" s="60"/>
      <c r="N4374" s="60"/>
      <c r="O4374" s="60"/>
      <c r="P4374" s="60"/>
      <c r="Q4374" s="60"/>
      <c r="R4374" s="334">
        <v>13069</v>
      </c>
      <c r="S4374" s="319" t="s">
        <v>359</v>
      </c>
      <c r="BE4374" s="60"/>
      <c r="BR4374" s="60"/>
      <c r="BX4374" s="151"/>
      <c r="CB4374" s="151"/>
      <c r="CM4374" s="151"/>
      <c r="CO4374" s="151"/>
      <c r="CT4374" s="151"/>
      <c r="CY4374" s="151"/>
    </row>
    <row r="4375" spans="1:103" x14ac:dyDescent="0.2">
      <c r="A4375" s="60"/>
      <c r="B4375" s="60"/>
      <c r="C4375" s="60"/>
      <c r="D4375" s="60"/>
      <c r="E4375" s="60"/>
      <c r="F4375" s="60"/>
      <c r="G4375" s="60"/>
      <c r="H4375" s="60"/>
      <c r="I4375" s="60"/>
      <c r="J4375" s="60"/>
      <c r="K4375" s="60"/>
      <c r="L4375" s="60"/>
      <c r="M4375" s="60"/>
      <c r="N4375" s="60"/>
      <c r="O4375" s="60"/>
      <c r="P4375" s="60"/>
      <c r="Q4375" s="60"/>
      <c r="R4375" s="334">
        <v>13071</v>
      </c>
      <c r="S4375" s="319" t="s">
        <v>359</v>
      </c>
      <c r="BE4375" s="60"/>
      <c r="BR4375" s="60"/>
      <c r="BX4375" s="151"/>
      <c r="CB4375" s="151"/>
      <c r="CM4375" s="151"/>
      <c r="CO4375" s="151"/>
      <c r="CT4375" s="151"/>
      <c r="CY4375" s="151"/>
    </row>
    <row r="4376" spans="1:103" x14ac:dyDescent="0.2">
      <c r="A4376" s="60"/>
      <c r="B4376" s="60"/>
      <c r="C4376" s="60"/>
      <c r="D4376" s="60"/>
      <c r="E4376" s="60"/>
      <c r="F4376" s="60"/>
      <c r="G4376" s="60"/>
      <c r="H4376" s="60"/>
      <c r="I4376" s="60"/>
      <c r="J4376" s="60"/>
      <c r="K4376" s="60"/>
      <c r="L4376" s="60"/>
      <c r="M4376" s="60"/>
      <c r="N4376" s="60"/>
      <c r="O4376" s="60"/>
      <c r="P4376" s="60"/>
      <c r="Q4376" s="60"/>
      <c r="R4376" s="334">
        <v>13072</v>
      </c>
      <c r="S4376" s="319" t="s">
        <v>359</v>
      </c>
      <c r="BE4376" s="60"/>
      <c r="BR4376" s="60"/>
      <c r="BX4376" s="151"/>
      <c r="CB4376" s="151"/>
      <c r="CM4376" s="151"/>
      <c r="CO4376" s="151"/>
      <c r="CT4376" s="151"/>
      <c r="CY4376" s="151"/>
    </row>
    <row r="4377" spans="1:103" x14ac:dyDescent="0.2">
      <c r="A4377" s="60"/>
      <c r="B4377" s="60"/>
      <c r="C4377" s="60"/>
      <c r="D4377" s="60"/>
      <c r="E4377" s="60"/>
      <c r="F4377" s="60"/>
      <c r="G4377" s="60"/>
      <c r="H4377" s="60"/>
      <c r="I4377" s="60"/>
      <c r="J4377" s="60"/>
      <c r="K4377" s="60"/>
      <c r="L4377" s="60"/>
      <c r="M4377" s="60"/>
      <c r="N4377" s="60"/>
      <c r="O4377" s="60"/>
      <c r="P4377" s="60"/>
      <c r="Q4377" s="60"/>
      <c r="R4377" s="334">
        <v>13073</v>
      </c>
      <c r="S4377" s="319" t="s">
        <v>359</v>
      </c>
      <c r="BE4377" s="60"/>
      <c r="BR4377" s="60"/>
      <c r="BX4377" s="151"/>
      <c r="CB4377" s="151"/>
      <c r="CM4377" s="151"/>
      <c r="CO4377" s="151"/>
      <c r="CT4377" s="151"/>
      <c r="CY4377" s="151"/>
    </row>
    <row r="4378" spans="1:103" x14ac:dyDescent="0.2">
      <c r="A4378" s="60"/>
      <c r="B4378" s="60"/>
      <c r="C4378" s="60"/>
      <c r="D4378" s="60"/>
      <c r="E4378" s="60"/>
      <c r="F4378" s="60"/>
      <c r="G4378" s="60"/>
      <c r="H4378" s="60"/>
      <c r="I4378" s="60"/>
      <c r="J4378" s="60"/>
      <c r="K4378" s="60"/>
      <c r="L4378" s="60"/>
      <c r="M4378" s="60"/>
      <c r="N4378" s="60"/>
      <c r="O4378" s="60"/>
      <c r="P4378" s="60"/>
      <c r="Q4378" s="60"/>
      <c r="R4378" s="334">
        <v>13074</v>
      </c>
      <c r="S4378" s="319" t="s">
        <v>359</v>
      </c>
      <c r="BE4378" s="60"/>
      <c r="BR4378" s="60"/>
      <c r="BX4378" s="151"/>
      <c r="CB4378" s="151"/>
      <c r="CM4378" s="151"/>
      <c r="CO4378" s="151"/>
      <c r="CT4378" s="151"/>
      <c r="CY4378" s="151"/>
    </row>
    <row r="4379" spans="1:103" x14ac:dyDescent="0.2">
      <c r="A4379" s="60"/>
      <c r="B4379" s="60"/>
      <c r="C4379" s="60"/>
      <c r="D4379" s="60"/>
      <c r="E4379" s="60"/>
      <c r="F4379" s="60"/>
      <c r="G4379" s="60"/>
      <c r="H4379" s="60"/>
      <c r="I4379" s="60"/>
      <c r="J4379" s="60"/>
      <c r="K4379" s="60"/>
      <c r="L4379" s="60"/>
      <c r="M4379" s="60"/>
      <c r="N4379" s="60"/>
      <c r="O4379" s="60"/>
      <c r="P4379" s="60"/>
      <c r="Q4379" s="60"/>
      <c r="R4379" s="334">
        <v>13076</v>
      </c>
      <c r="S4379" s="319" t="s">
        <v>359</v>
      </c>
      <c r="BE4379" s="60"/>
      <c r="BR4379" s="60"/>
      <c r="BX4379" s="151"/>
      <c r="CB4379" s="151"/>
      <c r="CM4379" s="151"/>
      <c r="CO4379" s="151"/>
      <c r="CT4379" s="151"/>
      <c r="CY4379" s="151"/>
    </row>
    <row r="4380" spans="1:103" x14ac:dyDescent="0.2">
      <c r="A4380" s="60"/>
      <c r="B4380" s="60"/>
      <c r="C4380" s="60"/>
      <c r="D4380" s="60"/>
      <c r="E4380" s="60"/>
      <c r="F4380" s="60"/>
      <c r="G4380" s="60"/>
      <c r="H4380" s="60"/>
      <c r="I4380" s="60"/>
      <c r="J4380" s="60"/>
      <c r="K4380" s="60"/>
      <c r="L4380" s="60"/>
      <c r="M4380" s="60"/>
      <c r="N4380" s="60"/>
      <c r="O4380" s="60"/>
      <c r="P4380" s="60"/>
      <c r="Q4380" s="60"/>
      <c r="R4380" s="334">
        <v>13077</v>
      </c>
      <c r="S4380" s="319" t="s">
        <v>359</v>
      </c>
      <c r="BE4380" s="60"/>
      <c r="BR4380" s="60"/>
      <c r="BX4380" s="151"/>
      <c r="CB4380" s="151"/>
      <c r="CM4380" s="151"/>
      <c r="CO4380" s="151"/>
      <c r="CT4380" s="151"/>
      <c r="CY4380" s="151"/>
    </row>
    <row r="4381" spans="1:103" x14ac:dyDescent="0.2">
      <c r="A4381" s="60"/>
      <c r="B4381" s="60"/>
      <c r="C4381" s="60"/>
      <c r="D4381" s="60"/>
      <c r="E4381" s="60"/>
      <c r="F4381" s="60"/>
      <c r="G4381" s="60"/>
      <c r="H4381" s="60"/>
      <c r="I4381" s="60"/>
      <c r="J4381" s="60"/>
      <c r="K4381" s="60"/>
      <c r="L4381" s="60"/>
      <c r="M4381" s="60"/>
      <c r="N4381" s="60"/>
      <c r="O4381" s="60"/>
      <c r="P4381" s="60"/>
      <c r="Q4381" s="60"/>
      <c r="R4381" s="334">
        <v>13078</v>
      </c>
      <c r="S4381" s="319" t="s">
        <v>359</v>
      </c>
      <c r="BE4381" s="60"/>
      <c r="BR4381" s="60"/>
      <c r="BX4381" s="151"/>
      <c r="CB4381" s="151"/>
      <c r="CM4381" s="151"/>
      <c r="CO4381" s="151"/>
      <c r="CT4381" s="151"/>
      <c r="CY4381" s="151"/>
    </row>
    <row r="4382" spans="1:103" x14ac:dyDescent="0.2">
      <c r="A4382" s="60"/>
      <c r="B4382" s="60"/>
      <c r="C4382" s="60"/>
      <c r="D4382" s="60"/>
      <c r="E4382" s="60"/>
      <c r="F4382" s="60"/>
      <c r="G4382" s="60"/>
      <c r="H4382" s="60"/>
      <c r="I4382" s="60"/>
      <c r="J4382" s="60"/>
      <c r="K4382" s="60"/>
      <c r="L4382" s="60"/>
      <c r="M4382" s="60"/>
      <c r="N4382" s="60"/>
      <c r="O4382" s="60"/>
      <c r="P4382" s="60"/>
      <c r="Q4382" s="60"/>
      <c r="R4382" s="334">
        <v>13080</v>
      </c>
      <c r="S4382" s="319" t="s">
        <v>359</v>
      </c>
      <c r="BE4382" s="60"/>
      <c r="BR4382" s="60"/>
      <c r="BX4382" s="151"/>
      <c r="CB4382" s="151"/>
      <c r="CM4382" s="151"/>
      <c r="CO4382" s="151"/>
      <c r="CT4382" s="151"/>
      <c r="CY4382" s="151"/>
    </row>
    <row r="4383" spans="1:103" x14ac:dyDescent="0.2">
      <c r="A4383" s="60"/>
      <c r="B4383" s="60"/>
      <c r="C4383" s="60"/>
      <c r="D4383" s="60"/>
      <c r="E4383" s="60"/>
      <c r="F4383" s="60"/>
      <c r="G4383" s="60"/>
      <c r="H4383" s="60"/>
      <c r="I4383" s="60"/>
      <c r="J4383" s="60"/>
      <c r="K4383" s="60"/>
      <c r="L4383" s="60"/>
      <c r="M4383" s="60"/>
      <c r="N4383" s="60"/>
      <c r="O4383" s="60"/>
      <c r="P4383" s="60"/>
      <c r="Q4383" s="60"/>
      <c r="R4383" s="334">
        <v>13081</v>
      </c>
      <c r="S4383" s="319" t="s">
        <v>359</v>
      </c>
      <c r="BE4383" s="60"/>
      <c r="BR4383" s="60"/>
      <c r="BX4383" s="151"/>
      <c r="CB4383" s="151"/>
      <c r="CM4383" s="151"/>
      <c r="CO4383" s="151"/>
      <c r="CT4383" s="151"/>
      <c r="CY4383" s="151"/>
    </row>
    <row r="4384" spans="1:103" x14ac:dyDescent="0.2">
      <c r="A4384" s="60"/>
      <c r="B4384" s="60"/>
      <c r="C4384" s="60"/>
      <c r="D4384" s="60"/>
      <c r="E4384" s="60"/>
      <c r="F4384" s="60"/>
      <c r="G4384" s="60"/>
      <c r="H4384" s="60"/>
      <c r="I4384" s="60"/>
      <c r="J4384" s="60"/>
      <c r="K4384" s="60"/>
      <c r="L4384" s="60"/>
      <c r="M4384" s="60"/>
      <c r="N4384" s="60"/>
      <c r="O4384" s="60"/>
      <c r="P4384" s="60"/>
      <c r="Q4384" s="60"/>
      <c r="R4384" s="334">
        <v>13082</v>
      </c>
      <c r="S4384" s="319" t="s">
        <v>359</v>
      </c>
      <c r="BE4384" s="60"/>
      <c r="BR4384" s="60"/>
      <c r="BX4384" s="151"/>
      <c r="CB4384" s="151"/>
      <c r="CM4384" s="151"/>
      <c r="CO4384" s="151"/>
      <c r="CT4384" s="151"/>
      <c r="CY4384" s="151"/>
    </row>
    <row r="4385" spans="1:103" x14ac:dyDescent="0.2">
      <c r="A4385" s="60"/>
      <c r="B4385" s="60"/>
      <c r="C4385" s="60"/>
      <c r="D4385" s="60"/>
      <c r="E4385" s="60"/>
      <c r="F4385" s="60"/>
      <c r="G4385" s="60"/>
      <c r="H4385" s="60"/>
      <c r="I4385" s="60"/>
      <c r="J4385" s="60"/>
      <c r="K4385" s="60"/>
      <c r="L4385" s="60"/>
      <c r="M4385" s="60"/>
      <c r="N4385" s="60"/>
      <c r="O4385" s="60"/>
      <c r="P4385" s="60"/>
      <c r="Q4385" s="60"/>
      <c r="R4385" s="334">
        <v>13083</v>
      </c>
      <c r="S4385" s="319" t="s">
        <v>359</v>
      </c>
      <c r="BE4385" s="60"/>
      <c r="BR4385" s="60"/>
      <c r="BX4385" s="151"/>
      <c r="CB4385" s="151"/>
      <c r="CM4385" s="151"/>
      <c r="CO4385" s="151"/>
      <c r="CT4385" s="151"/>
      <c r="CY4385" s="151"/>
    </row>
    <row r="4386" spans="1:103" x14ac:dyDescent="0.2">
      <c r="A4386" s="60"/>
      <c r="B4386" s="60"/>
      <c r="C4386" s="60"/>
      <c r="D4386" s="60"/>
      <c r="E4386" s="60"/>
      <c r="F4386" s="60"/>
      <c r="G4386" s="60"/>
      <c r="H4386" s="60"/>
      <c r="I4386" s="60"/>
      <c r="J4386" s="60"/>
      <c r="K4386" s="60"/>
      <c r="L4386" s="60"/>
      <c r="M4386" s="60"/>
      <c r="N4386" s="60"/>
      <c r="O4386" s="60"/>
      <c r="P4386" s="60"/>
      <c r="Q4386" s="60"/>
      <c r="R4386" s="334">
        <v>13084</v>
      </c>
      <c r="S4386" s="319" t="s">
        <v>359</v>
      </c>
      <c r="BE4386" s="60"/>
      <c r="BR4386" s="60"/>
      <c r="BX4386" s="151"/>
      <c r="CB4386" s="151"/>
      <c r="CM4386" s="151"/>
      <c r="CO4386" s="151"/>
      <c r="CT4386" s="151"/>
      <c r="CY4386" s="151"/>
    </row>
    <row r="4387" spans="1:103" x14ac:dyDescent="0.2">
      <c r="A4387" s="60"/>
      <c r="B4387" s="60"/>
      <c r="C4387" s="60"/>
      <c r="D4387" s="60"/>
      <c r="E4387" s="60"/>
      <c r="F4387" s="60"/>
      <c r="G4387" s="60"/>
      <c r="H4387" s="60"/>
      <c r="I4387" s="60"/>
      <c r="J4387" s="60"/>
      <c r="K4387" s="60"/>
      <c r="L4387" s="60"/>
      <c r="M4387" s="60"/>
      <c r="N4387" s="60"/>
      <c r="O4387" s="60"/>
      <c r="P4387" s="60"/>
      <c r="Q4387" s="60"/>
      <c r="R4387" s="334">
        <v>13087</v>
      </c>
      <c r="S4387" s="319" t="s">
        <v>359</v>
      </c>
      <c r="BE4387" s="60"/>
      <c r="BR4387" s="60"/>
      <c r="BX4387" s="151"/>
      <c r="CB4387" s="151"/>
      <c r="CM4387" s="151"/>
      <c r="CO4387" s="151"/>
      <c r="CT4387" s="151"/>
      <c r="CY4387" s="151"/>
    </row>
    <row r="4388" spans="1:103" x14ac:dyDescent="0.2">
      <c r="A4388" s="60"/>
      <c r="B4388" s="60"/>
      <c r="C4388" s="60"/>
      <c r="D4388" s="60"/>
      <c r="E4388" s="60"/>
      <c r="F4388" s="60"/>
      <c r="G4388" s="60"/>
      <c r="H4388" s="60"/>
      <c r="I4388" s="60"/>
      <c r="J4388" s="60"/>
      <c r="K4388" s="60"/>
      <c r="L4388" s="60"/>
      <c r="M4388" s="60"/>
      <c r="N4388" s="60"/>
      <c r="O4388" s="60"/>
      <c r="P4388" s="60"/>
      <c r="Q4388" s="60"/>
      <c r="R4388" s="334">
        <v>13088</v>
      </c>
      <c r="S4388" s="319" t="s">
        <v>359</v>
      </c>
      <c r="BE4388" s="60"/>
      <c r="BR4388" s="60"/>
      <c r="BX4388" s="151"/>
      <c r="CB4388" s="151"/>
      <c r="CM4388" s="151"/>
      <c r="CO4388" s="151"/>
      <c r="CT4388" s="151"/>
      <c r="CY4388" s="151"/>
    </row>
    <row r="4389" spans="1:103" x14ac:dyDescent="0.2">
      <c r="A4389" s="60"/>
      <c r="B4389" s="60"/>
      <c r="C4389" s="60"/>
      <c r="D4389" s="60"/>
      <c r="E4389" s="60"/>
      <c r="F4389" s="60"/>
      <c r="G4389" s="60"/>
      <c r="H4389" s="60"/>
      <c r="I4389" s="60"/>
      <c r="J4389" s="60"/>
      <c r="K4389" s="60"/>
      <c r="L4389" s="60"/>
      <c r="M4389" s="60"/>
      <c r="N4389" s="60"/>
      <c r="O4389" s="60"/>
      <c r="P4389" s="60"/>
      <c r="Q4389" s="60"/>
      <c r="R4389" s="334">
        <v>13089</v>
      </c>
      <c r="S4389" s="319" t="s">
        <v>359</v>
      </c>
      <c r="BE4389" s="60"/>
      <c r="BR4389" s="60"/>
      <c r="BX4389" s="151"/>
      <c r="CB4389" s="151"/>
      <c r="CM4389" s="151"/>
      <c r="CO4389" s="151"/>
      <c r="CT4389" s="151"/>
      <c r="CY4389" s="151"/>
    </row>
    <row r="4390" spans="1:103" x14ac:dyDescent="0.2">
      <c r="A4390" s="60"/>
      <c r="B4390" s="60"/>
      <c r="C4390" s="60"/>
      <c r="D4390" s="60"/>
      <c r="E4390" s="60"/>
      <c r="F4390" s="60"/>
      <c r="G4390" s="60"/>
      <c r="H4390" s="60"/>
      <c r="I4390" s="60"/>
      <c r="J4390" s="60"/>
      <c r="K4390" s="60"/>
      <c r="L4390" s="60"/>
      <c r="M4390" s="60"/>
      <c r="N4390" s="60"/>
      <c r="O4390" s="60"/>
      <c r="P4390" s="60"/>
      <c r="Q4390" s="60"/>
      <c r="R4390" s="334">
        <v>13090</v>
      </c>
      <c r="S4390" s="319" t="s">
        <v>359</v>
      </c>
      <c r="BE4390" s="60"/>
      <c r="BR4390" s="60"/>
      <c r="BX4390" s="151"/>
      <c r="CB4390" s="151"/>
      <c r="CM4390" s="151"/>
      <c r="CO4390" s="151"/>
      <c r="CT4390" s="151"/>
      <c r="CY4390" s="151"/>
    </row>
    <row r="4391" spans="1:103" x14ac:dyDescent="0.2">
      <c r="A4391" s="60"/>
      <c r="B4391" s="60"/>
      <c r="C4391" s="60"/>
      <c r="D4391" s="60"/>
      <c r="E4391" s="60"/>
      <c r="F4391" s="60"/>
      <c r="G4391" s="60"/>
      <c r="H4391" s="60"/>
      <c r="I4391" s="60"/>
      <c r="J4391" s="60"/>
      <c r="K4391" s="60"/>
      <c r="L4391" s="60"/>
      <c r="M4391" s="60"/>
      <c r="N4391" s="60"/>
      <c r="O4391" s="60"/>
      <c r="P4391" s="60"/>
      <c r="Q4391" s="60"/>
      <c r="R4391" s="334">
        <v>13092</v>
      </c>
      <c r="S4391" s="319" t="s">
        <v>359</v>
      </c>
      <c r="BE4391" s="60"/>
      <c r="BR4391" s="60"/>
      <c r="BX4391" s="151"/>
      <c r="CB4391" s="151"/>
      <c r="CM4391" s="151"/>
      <c r="CO4391" s="151"/>
      <c r="CT4391" s="151"/>
      <c r="CY4391" s="151"/>
    </row>
    <row r="4392" spans="1:103" x14ac:dyDescent="0.2">
      <c r="A4392" s="60"/>
      <c r="B4392" s="60"/>
      <c r="C4392" s="60"/>
      <c r="D4392" s="60"/>
      <c r="E4392" s="60"/>
      <c r="F4392" s="60"/>
      <c r="G4392" s="60"/>
      <c r="H4392" s="60"/>
      <c r="I4392" s="60"/>
      <c r="J4392" s="60"/>
      <c r="K4392" s="60"/>
      <c r="L4392" s="60"/>
      <c r="M4392" s="60"/>
      <c r="N4392" s="60"/>
      <c r="O4392" s="60"/>
      <c r="P4392" s="60"/>
      <c r="Q4392" s="60"/>
      <c r="R4392" s="334">
        <v>13093</v>
      </c>
      <c r="S4392" s="319" t="s">
        <v>359</v>
      </c>
      <c r="BE4392" s="60"/>
      <c r="BR4392" s="60"/>
      <c r="BX4392" s="151"/>
      <c r="CB4392" s="151"/>
      <c r="CM4392" s="151"/>
      <c r="CO4392" s="151"/>
      <c r="CT4392" s="151"/>
      <c r="CY4392" s="151"/>
    </row>
    <row r="4393" spans="1:103" x14ac:dyDescent="0.2">
      <c r="A4393" s="60"/>
      <c r="B4393" s="60"/>
      <c r="C4393" s="60"/>
      <c r="D4393" s="60"/>
      <c r="E4393" s="60"/>
      <c r="F4393" s="60"/>
      <c r="G4393" s="60"/>
      <c r="H4393" s="60"/>
      <c r="I4393" s="60"/>
      <c r="J4393" s="60"/>
      <c r="K4393" s="60"/>
      <c r="L4393" s="60"/>
      <c r="M4393" s="60"/>
      <c r="N4393" s="60"/>
      <c r="O4393" s="60"/>
      <c r="P4393" s="60"/>
      <c r="Q4393" s="60"/>
      <c r="R4393" s="334">
        <v>13101</v>
      </c>
      <c r="S4393" s="319" t="s">
        <v>359</v>
      </c>
      <c r="BE4393" s="60"/>
      <c r="BR4393" s="60"/>
      <c r="BX4393" s="151"/>
      <c r="CB4393" s="151"/>
      <c r="CM4393" s="151"/>
      <c r="CO4393" s="151"/>
      <c r="CT4393" s="151"/>
      <c r="CY4393" s="151"/>
    </row>
    <row r="4394" spans="1:103" x14ac:dyDescent="0.2">
      <c r="A4394" s="60"/>
      <c r="B4394" s="60"/>
      <c r="C4394" s="60"/>
      <c r="D4394" s="60"/>
      <c r="E4394" s="60"/>
      <c r="F4394" s="60"/>
      <c r="G4394" s="60"/>
      <c r="H4394" s="60"/>
      <c r="I4394" s="60"/>
      <c r="J4394" s="60"/>
      <c r="K4394" s="60"/>
      <c r="L4394" s="60"/>
      <c r="M4394" s="60"/>
      <c r="N4394" s="60"/>
      <c r="O4394" s="60"/>
      <c r="P4394" s="60"/>
      <c r="Q4394" s="60"/>
      <c r="R4394" s="334">
        <v>13102</v>
      </c>
      <c r="S4394" s="319" t="s">
        <v>359</v>
      </c>
      <c r="BE4394" s="60"/>
      <c r="BR4394" s="60"/>
      <c r="BX4394" s="151"/>
      <c r="CB4394" s="151"/>
      <c r="CM4394" s="151"/>
      <c r="CO4394" s="151"/>
      <c r="CT4394" s="151"/>
      <c r="CY4394" s="151"/>
    </row>
    <row r="4395" spans="1:103" x14ac:dyDescent="0.2">
      <c r="A4395" s="60"/>
      <c r="B4395" s="60"/>
      <c r="C4395" s="60"/>
      <c r="D4395" s="60"/>
      <c r="E4395" s="60"/>
      <c r="F4395" s="60"/>
      <c r="G4395" s="60"/>
      <c r="H4395" s="60"/>
      <c r="I4395" s="60"/>
      <c r="J4395" s="60"/>
      <c r="K4395" s="60"/>
      <c r="L4395" s="60"/>
      <c r="M4395" s="60"/>
      <c r="N4395" s="60"/>
      <c r="O4395" s="60"/>
      <c r="P4395" s="60"/>
      <c r="Q4395" s="60"/>
      <c r="R4395" s="334">
        <v>13103</v>
      </c>
      <c r="S4395" s="319" t="s">
        <v>359</v>
      </c>
      <c r="BE4395" s="60"/>
      <c r="BR4395" s="60"/>
      <c r="BX4395" s="151"/>
      <c r="CB4395" s="151"/>
      <c r="CM4395" s="151"/>
      <c r="CO4395" s="151"/>
      <c r="CT4395" s="151"/>
      <c r="CY4395" s="151"/>
    </row>
    <row r="4396" spans="1:103" x14ac:dyDescent="0.2">
      <c r="A4396" s="60"/>
      <c r="B4396" s="60"/>
      <c r="C4396" s="60"/>
      <c r="D4396" s="60"/>
      <c r="E4396" s="60"/>
      <c r="F4396" s="60"/>
      <c r="G4396" s="60"/>
      <c r="H4396" s="60"/>
      <c r="I4396" s="60"/>
      <c r="J4396" s="60"/>
      <c r="K4396" s="60"/>
      <c r="L4396" s="60"/>
      <c r="M4396" s="60"/>
      <c r="N4396" s="60"/>
      <c r="O4396" s="60"/>
      <c r="P4396" s="60"/>
      <c r="Q4396" s="60"/>
      <c r="R4396" s="334">
        <v>13104</v>
      </c>
      <c r="S4396" s="319" t="s">
        <v>359</v>
      </c>
      <c r="BE4396" s="60"/>
      <c r="BR4396" s="60"/>
      <c r="BX4396" s="151"/>
      <c r="CB4396" s="151"/>
      <c r="CM4396" s="151"/>
      <c r="CO4396" s="151"/>
      <c r="CT4396" s="151"/>
      <c r="CY4396" s="151"/>
    </row>
    <row r="4397" spans="1:103" x14ac:dyDescent="0.2">
      <c r="A4397" s="60"/>
      <c r="B4397" s="60"/>
      <c r="C4397" s="60"/>
      <c r="D4397" s="60"/>
      <c r="E4397" s="60"/>
      <c r="F4397" s="60"/>
      <c r="G4397" s="60"/>
      <c r="H4397" s="60"/>
      <c r="I4397" s="60"/>
      <c r="J4397" s="60"/>
      <c r="K4397" s="60"/>
      <c r="L4397" s="60"/>
      <c r="M4397" s="60"/>
      <c r="N4397" s="60"/>
      <c r="O4397" s="60"/>
      <c r="P4397" s="60"/>
      <c r="Q4397" s="60"/>
      <c r="R4397" s="334">
        <v>13107</v>
      </c>
      <c r="S4397" s="319" t="s">
        <v>359</v>
      </c>
      <c r="BE4397" s="60"/>
      <c r="BR4397" s="60"/>
      <c r="BX4397" s="151"/>
      <c r="CB4397" s="151"/>
      <c r="CM4397" s="151"/>
      <c r="CO4397" s="151"/>
      <c r="CT4397" s="151"/>
      <c r="CY4397" s="151"/>
    </row>
    <row r="4398" spans="1:103" x14ac:dyDescent="0.2">
      <c r="A4398" s="60"/>
      <c r="B4398" s="60"/>
      <c r="C4398" s="60"/>
      <c r="D4398" s="60"/>
      <c r="E4398" s="60"/>
      <c r="F4398" s="60"/>
      <c r="G4398" s="60"/>
      <c r="H4398" s="60"/>
      <c r="I4398" s="60"/>
      <c r="J4398" s="60"/>
      <c r="K4398" s="60"/>
      <c r="L4398" s="60"/>
      <c r="M4398" s="60"/>
      <c r="N4398" s="60"/>
      <c r="O4398" s="60"/>
      <c r="P4398" s="60"/>
      <c r="Q4398" s="60"/>
      <c r="R4398" s="334">
        <v>13108</v>
      </c>
      <c r="S4398" s="319" t="s">
        <v>359</v>
      </c>
      <c r="BE4398" s="60"/>
      <c r="BR4398" s="60"/>
      <c r="BX4398" s="151"/>
      <c r="CB4398" s="151"/>
      <c r="CM4398" s="151"/>
      <c r="CO4398" s="151"/>
      <c r="CT4398" s="151"/>
      <c r="CY4398" s="151"/>
    </row>
    <row r="4399" spans="1:103" x14ac:dyDescent="0.2">
      <c r="A4399" s="60"/>
      <c r="B4399" s="60"/>
      <c r="C4399" s="60"/>
      <c r="D4399" s="60"/>
      <c r="E4399" s="60"/>
      <c r="F4399" s="60"/>
      <c r="G4399" s="60"/>
      <c r="H4399" s="60"/>
      <c r="I4399" s="60"/>
      <c r="J4399" s="60"/>
      <c r="K4399" s="60"/>
      <c r="L4399" s="60"/>
      <c r="M4399" s="60"/>
      <c r="N4399" s="60"/>
      <c r="O4399" s="60"/>
      <c r="P4399" s="60"/>
      <c r="Q4399" s="60"/>
      <c r="R4399" s="334">
        <v>13110</v>
      </c>
      <c r="S4399" s="319" t="s">
        <v>359</v>
      </c>
      <c r="BE4399" s="60"/>
      <c r="BR4399" s="60"/>
      <c r="BX4399" s="151"/>
      <c r="CB4399" s="151"/>
      <c r="CM4399" s="151"/>
      <c r="CO4399" s="151"/>
      <c r="CT4399" s="151"/>
      <c r="CY4399" s="151"/>
    </row>
    <row r="4400" spans="1:103" x14ac:dyDescent="0.2">
      <c r="A4400" s="60"/>
      <c r="B4400" s="60"/>
      <c r="C4400" s="60"/>
      <c r="D4400" s="60"/>
      <c r="E4400" s="60"/>
      <c r="F4400" s="60"/>
      <c r="G4400" s="60"/>
      <c r="H4400" s="60"/>
      <c r="I4400" s="60"/>
      <c r="J4400" s="60"/>
      <c r="K4400" s="60"/>
      <c r="L4400" s="60"/>
      <c r="M4400" s="60"/>
      <c r="N4400" s="60"/>
      <c r="O4400" s="60"/>
      <c r="P4400" s="60"/>
      <c r="Q4400" s="60"/>
      <c r="R4400" s="334">
        <v>13111</v>
      </c>
      <c r="S4400" s="319" t="s">
        <v>359</v>
      </c>
      <c r="BE4400" s="60"/>
      <c r="BR4400" s="60"/>
      <c r="BX4400" s="151"/>
      <c r="CB4400" s="151"/>
      <c r="CM4400" s="151"/>
      <c r="CO4400" s="151"/>
      <c r="CT4400" s="151"/>
      <c r="CY4400" s="151"/>
    </row>
    <row r="4401" spans="1:103" x14ac:dyDescent="0.2">
      <c r="A4401" s="60"/>
      <c r="B4401" s="60"/>
      <c r="C4401" s="60"/>
      <c r="D4401" s="60"/>
      <c r="E4401" s="60"/>
      <c r="F4401" s="60"/>
      <c r="G4401" s="60"/>
      <c r="H4401" s="60"/>
      <c r="I4401" s="60"/>
      <c r="J4401" s="60"/>
      <c r="K4401" s="60"/>
      <c r="L4401" s="60"/>
      <c r="M4401" s="60"/>
      <c r="N4401" s="60"/>
      <c r="O4401" s="60"/>
      <c r="P4401" s="60"/>
      <c r="Q4401" s="60"/>
      <c r="R4401" s="334">
        <v>13112</v>
      </c>
      <c r="S4401" s="319" t="s">
        <v>359</v>
      </c>
      <c r="BE4401" s="60"/>
      <c r="BR4401" s="60"/>
      <c r="BX4401" s="151"/>
      <c r="CB4401" s="151"/>
      <c r="CM4401" s="151"/>
      <c r="CO4401" s="151"/>
      <c r="CT4401" s="151"/>
      <c r="CY4401" s="151"/>
    </row>
    <row r="4402" spans="1:103" x14ac:dyDescent="0.2">
      <c r="A4402" s="60"/>
      <c r="B4402" s="60"/>
      <c r="C4402" s="60"/>
      <c r="D4402" s="60"/>
      <c r="E4402" s="60"/>
      <c r="F4402" s="60"/>
      <c r="G4402" s="60"/>
      <c r="H4402" s="60"/>
      <c r="I4402" s="60"/>
      <c r="J4402" s="60"/>
      <c r="K4402" s="60"/>
      <c r="L4402" s="60"/>
      <c r="M4402" s="60"/>
      <c r="N4402" s="60"/>
      <c r="O4402" s="60"/>
      <c r="P4402" s="60"/>
      <c r="Q4402" s="60"/>
      <c r="R4402" s="334">
        <v>13113</v>
      </c>
      <c r="S4402" s="319" t="s">
        <v>359</v>
      </c>
      <c r="BE4402" s="60"/>
      <c r="BR4402" s="60"/>
      <c r="BX4402" s="151"/>
      <c r="CB4402" s="151"/>
      <c r="CM4402" s="151"/>
      <c r="CO4402" s="151"/>
      <c r="CT4402" s="151"/>
      <c r="CY4402" s="151"/>
    </row>
    <row r="4403" spans="1:103" x14ac:dyDescent="0.2">
      <c r="A4403" s="60"/>
      <c r="B4403" s="60"/>
      <c r="C4403" s="60"/>
      <c r="D4403" s="60"/>
      <c r="E4403" s="60"/>
      <c r="F4403" s="60"/>
      <c r="G4403" s="60"/>
      <c r="H4403" s="60"/>
      <c r="I4403" s="60"/>
      <c r="J4403" s="60"/>
      <c r="K4403" s="60"/>
      <c r="L4403" s="60"/>
      <c r="M4403" s="60"/>
      <c r="N4403" s="60"/>
      <c r="O4403" s="60"/>
      <c r="P4403" s="60"/>
      <c r="Q4403" s="60"/>
      <c r="R4403" s="334">
        <v>13114</v>
      </c>
      <c r="S4403" s="319" t="s">
        <v>359</v>
      </c>
      <c r="BE4403" s="60"/>
      <c r="BR4403" s="60"/>
      <c r="BX4403" s="151"/>
      <c r="CB4403" s="151"/>
      <c r="CM4403" s="151"/>
      <c r="CO4403" s="151"/>
      <c r="CT4403" s="151"/>
      <c r="CY4403" s="151"/>
    </row>
    <row r="4404" spans="1:103" x14ac:dyDescent="0.2">
      <c r="A4404" s="60"/>
      <c r="B4404" s="60"/>
      <c r="C4404" s="60"/>
      <c r="D4404" s="60"/>
      <c r="E4404" s="60"/>
      <c r="F4404" s="60"/>
      <c r="G4404" s="60"/>
      <c r="H4404" s="60"/>
      <c r="I4404" s="60"/>
      <c r="J4404" s="60"/>
      <c r="K4404" s="60"/>
      <c r="L4404" s="60"/>
      <c r="M4404" s="60"/>
      <c r="N4404" s="60"/>
      <c r="O4404" s="60"/>
      <c r="P4404" s="60"/>
      <c r="Q4404" s="60"/>
      <c r="R4404" s="334">
        <v>13115</v>
      </c>
      <c r="S4404" s="319" t="s">
        <v>359</v>
      </c>
      <c r="BE4404" s="60"/>
      <c r="BR4404" s="60"/>
      <c r="BX4404" s="151"/>
      <c r="CB4404" s="151"/>
      <c r="CM4404" s="151"/>
      <c r="CO4404" s="151"/>
      <c r="CT4404" s="151"/>
      <c r="CY4404" s="151"/>
    </row>
    <row r="4405" spans="1:103" x14ac:dyDescent="0.2">
      <c r="A4405" s="60"/>
      <c r="B4405" s="60"/>
      <c r="C4405" s="60"/>
      <c r="D4405" s="60"/>
      <c r="E4405" s="60"/>
      <c r="F4405" s="60"/>
      <c r="G4405" s="60"/>
      <c r="H4405" s="60"/>
      <c r="I4405" s="60"/>
      <c r="J4405" s="60"/>
      <c r="K4405" s="60"/>
      <c r="L4405" s="60"/>
      <c r="M4405" s="60"/>
      <c r="N4405" s="60"/>
      <c r="O4405" s="60"/>
      <c r="P4405" s="60"/>
      <c r="Q4405" s="60"/>
      <c r="R4405" s="334">
        <v>13116</v>
      </c>
      <c r="S4405" s="319" t="s">
        <v>359</v>
      </c>
      <c r="BE4405" s="60"/>
      <c r="BR4405" s="60"/>
      <c r="BX4405" s="151"/>
      <c r="CB4405" s="151"/>
      <c r="CM4405" s="151"/>
      <c r="CO4405" s="151"/>
      <c r="CT4405" s="151"/>
      <c r="CY4405" s="151"/>
    </row>
    <row r="4406" spans="1:103" x14ac:dyDescent="0.2">
      <c r="A4406" s="60"/>
      <c r="B4406" s="60"/>
      <c r="C4406" s="60"/>
      <c r="D4406" s="60"/>
      <c r="E4406" s="60"/>
      <c r="F4406" s="60"/>
      <c r="G4406" s="60"/>
      <c r="H4406" s="60"/>
      <c r="I4406" s="60"/>
      <c r="J4406" s="60"/>
      <c r="K4406" s="60"/>
      <c r="L4406" s="60"/>
      <c r="M4406" s="60"/>
      <c r="N4406" s="60"/>
      <c r="O4406" s="60"/>
      <c r="P4406" s="60"/>
      <c r="Q4406" s="60"/>
      <c r="R4406" s="334">
        <v>13117</v>
      </c>
      <c r="S4406" s="319" t="s">
        <v>359</v>
      </c>
      <c r="BE4406" s="60"/>
      <c r="BR4406" s="60"/>
      <c r="BX4406" s="151"/>
      <c r="CB4406" s="151"/>
      <c r="CM4406" s="151"/>
      <c r="CO4406" s="151"/>
      <c r="CT4406" s="151"/>
      <c r="CY4406" s="151"/>
    </row>
    <row r="4407" spans="1:103" x14ac:dyDescent="0.2">
      <c r="A4407" s="60"/>
      <c r="B4407" s="60"/>
      <c r="C4407" s="60"/>
      <c r="D4407" s="60"/>
      <c r="E4407" s="60"/>
      <c r="F4407" s="60"/>
      <c r="G4407" s="60"/>
      <c r="H4407" s="60"/>
      <c r="I4407" s="60"/>
      <c r="J4407" s="60"/>
      <c r="K4407" s="60"/>
      <c r="L4407" s="60"/>
      <c r="M4407" s="60"/>
      <c r="N4407" s="60"/>
      <c r="O4407" s="60"/>
      <c r="P4407" s="60"/>
      <c r="Q4407" s="60"/>
      <c r="R4407" s="334">
        <v>13118</v>
      </c>
      <c r="S4407" s="319" t="s">
        <v>359</v>
      </c>
      <c r="BE4407" s="60"/>
      <c r="BR4407" s="60"/>
      <c r="BX4407" s="151"/>
      <c r="CB4407" s="151"/>
      <c r="CM4407" s="151"/>
      <c r="CO4407" s="151"/>
      <c r="CT4407" s="151"/>
      <c r="CY4407" s="151"/>
    </row>
    <row r="4408" spans="1:103" x14ac:dyDescent="0.2">
      <c r="A4408" s="60"/>
      <c r="B4408" s="60"/>
      <c r="C4408" s="60"/>
      <c r="D4408" s="60"/>
      <c r="E4408" s="60"/>
      <c r="F4408" s="60"/>
      <c r="G4408" s="60"/>
      <c r="H4408" s="60"/>
      <c r="I4408" s="60"/>
      <c r="J4408" s="60"/>
      <c r="K4408" s="60"/>
      <c r="L4408" s="60"/>
      <c r="M4408" s="60"/>
      <c r="N4408" s="60"/>
      <c r="O4408" s="60"/>
      <c r="P4408" s="60"/>
      <c r="Q4408" s="60"/>
      <c r="R4408" s="334">
        <v>13119</v>
      </c>
      <c r="S4408" s="319" t="s">
        <v>359</v>
      </c>
      <c r="BE4408" s="60"/>
      <c r="BR4408" s="60"/>
      <c r="BX4408" s="151"/>
      <c r="CB4408" s="151"/>
      <c r="CM4408" s="151"/>
      <c r="CO4408" s="151"/>
      <c r="CT4408" s="151"/>
      <c r="CY4408" s="151"/>
    </row>
    <row r="4409" spans="1:103" x14ac:dyDescent="0.2">
      <c r="A4409" s="60"/>
      <c r="B4409" s="60"/>
      <c r="C4409" s="60"/>
      <c r="D4409" s="60"/>
      <c r="E4409" s="60"/>
      <c r="F4409" s="60"/>
      <c r="G4409" s="60"/>
      <c r="H4409" s="60"/>
      <c r="I4409" s="60"/>
      <c r="J4409" s="60"/>
      <c r="K4409" s="60"/>
      <c r="L4409" s="60"/>
      <c r="M4409" s="60"/>
      <c r="N4409" s="60"/>
      <c r="O4409" s="60"/>
      <c r="P4409" s="60"/>
      <c r="Q4409" s="60"/>
      <c r="R4409" s="334">
        <v>13120</v>
      </c>
      <c r="S4409" s="319" t="s">
        <v>359</v>
      </c>
      <c r="BE4409" s="60"/>
      <c r="BR4409" s="60"/>
      <c r="BX4409" s="151"/>
      <c r="CB4409" s="151"/>
      <c r="CM4409" s="151"/>
      <c r="CO4409" s="151"/>
      <c r="CT4409" s="151"/>
      <c r="CY4409" s="151"/>
    </row>
    <row r="4410" spans="1:103" x14ac:dyDescent="0.2">
      <c r="A4410" s="60"/>
      <c r="B4410" s="60"/>
      <c r="C4410" s="60"/>
      <c r="D4410" s="60"/>
      <c r="E4410" s="60"/>
      <c r="F4410" s="60"/>
      <c r="G4410" s="60"/>
      <c r="H4410" s="60"/>
      <c r="I4410" s="60"/>
      <c r="J4410" s="60"/>
      <c r="K4410" s="60"/>
      <c r="L4410" s="60"/>
      <c r="M4410" s="60"/>
      <c r="N4410" s="60"/>
      <c r="O4410" s="60"/>
      <c r="P4410" s="60"/>
      <c r="Q4410" s="60"/>
      <c r="R4410" s="334">
        <v>13121</v>
      </c>
      <c r="S4410" s="319" t="s">
        <v>359</v>
      </c>
      <c r="BE4410" s="60"/>
      <c r="BR4410" s="60"/>
      <c r="BX4410" s="151"/>
      <c r="CB4410" s="151"/>
      <c r="CM4410" s="151"/>
      <c r="CO4410" s="151"/>
      <c r="CT4410" s="151"/>
      <c r="CY4410" s="151"/>
    </row>
    <row r="4411" spans="1:103" x14ac:dyDescent="0.2">
      <c r="A4411" s="60"/>
      <c r="B4411" s="60"/>
      <c r="C4411" s="60"/>
      <c r="D4411" s="60"/>
      <c r="E4411" s="60"/>
      <c r="F4411" s="60"/>
      <c r="G4411" s="60"/>
      <c r="H4411" s="60"/>
      <c r="I4411" s="60"/>
      <c r="J4411" s="60"/>
      <c r="K4411" s="60"/>
      <c r="L4411" s="60"/>
      <c r="M4411" s="60"/>
      <c r="N4411" s="60"/>
      <c r="O4411" s="60"/>
      <c r="P4411" s="60"/>
      <c r="Q4411" s="60"/>
      <c r="R4411" s="334">
        <v>13122</v>
      </c>
      <c r="S4411" s="319" t="s">
        <v>359</v>
      </c>
      <c r="BE4411" s="60"/>
      <c r="BR4411" s="60"/>
      <c r="BX4411" s="151"/>
      <c r="CB4411" s="151"/>
      <c r="CM4411" s="151"/>
      <c r="CO4411" s="151"/>
      <c r="CT4411" s="151"/>
      <c r="CY4411" s="151"/>
    </row>
    <row r="4412" spans="1:103" x14ac:dyDescent="0.2">
      <c r="A4412" s="60"/>
      <c r="B4412" s="60"/>
      <c r="C4412" s="60"/>
      <c r="D4412" s="60"/>
      <c r="E4412" s="60"/>
      <c r="F4412" s="60"/>
      <c r="G4412" s="60"/>
      <c r="H4412" s="60"/>
      <c r="I4412" s="60"/>
      <c r="J4412" s="60"/>
      <c r="K4412" s="60"/>
      <c r="L4412" s="60"/>
      <c r="M4412" s="60"/>
      <c r="N4412" s="60"/>
      <c r="O4412" s="60"/>
      <c r="P4412" s="60"/>
      <c r="Q4412" s="60"/>
      <c r="R4412" s="334">
        <v>13123</v>
      </c>
      <c r="S4412" s="319" t="s">
        <v>359</v>
      </c>
      <c r="BE4412" s="60"/>
      <c r="BR4412" s="60"/>
      <c r="BX4412" s="151"/>
      <c r="CB4412" s="151"/>
      <c r="CM4412" s="151"/>
      <c r="CO4412" s="151"/>
      <c r="CT4412" s="151"/>
      <c r="CY4412" s="151"/>
    </row>
    <row r="4413" spans="1:103" x14ac:dyDescent="0.2">
      <c r="A4413" s="60"/>
      <c r="B4413" s="60"/>
      <c r="C4413" s="60"/>
      <c r="D4413" s="60"/>
      <c r="E4413" s="60"/>
      <c r="F4413" s="60"/>
      <c r="G4413" s="60"/>
      <c r="H4413" s="60"/>
      <c r="I4413" s="60"/>
      <c r="J4413" s="60"/>
      <c r="K4413" s="60"/>
      <c r="L4413" s="60"/>
      <c r="M4413" s="60"/>
      <c r="N4413" s="60"/>
      <c r="O4413" s="60"/>
      <c r="P4413" s="60"/>
      <c r="Q4413" s="60"/>
      <c r="R4413" s="334">
        <v>13124</v>
      </c>
      <c r="S4413" s="319" t="s">
        <v>359</v>
      </c>
      <c r="BE4413" s="60"/>
      <c r="BR4413" s="60"/>
      <c r="BX4413" s="151"/>
      <c r="CB4413" s="151"/>
      <c r="CM4413" s="151"/>
      <c r="CO4413" s="151"/>
      <c r="CT4413" s="151"/>
      <c r="CY4413" s="151"/>
    </row>
    <row r="4414" spans="1:103" x14ac:dyDescent="0.2">
      <c r="A4414" s="60"/>
      <c r="B4414" s="60"/>
      <c r="C4414" s="60"/>
      <c r="D4414" s="60"/>
      <c r="E4414" s="60"/>
      <c r="F4414" s="60"/>
      <c r="G4414" s="60"/>
      <c r="H4414" s="60"/>
      <c r="I4414" s="60"/>
      <c r="J4414" s="60"/>
      <c r="K4414" s="60"/>
      <c r="L4414" s="60"/>
      <c r="M4414" s="60"/>
      <c r="N4414" s="60"/>
      <c r="O4414" s="60"/>
      <c r="P4414" s="60"/>
      <c r="Q4414" s="60"/>
      <c r="R4414" s="334">
        <v>13126</v>
      </c>
      <c r="S4414" s="319" t="s">
        <v>359</v>
      </c>
      <c r="BE4414" s="60"/>
      <c r="BR4414" s="60"/>
      <c r="BX4414" s="151"/>
      <c r="CB4414" s="151"/>
      <c r="CM4414" s="151"/>
      <c r="CO4414" s="151"/>
      <c r="CT4414" s="151"/>
      <c r="CY4414" s="151"/>
    </row>
    <row r="4415" spans="1:103" x14ac:dyDescent="0.2">
      <c r="A4415" s="60"/>
      <c r="B4415" s="60"/>
      <c r="C4415" s="60"/>
      <c r="D4415" s="60"/>
      <c r="E4415" s="60"/>
      <c r="F4415" s="60"/>
      <c r="G4415" s="60"/>
      <c r="H4415" s="60"/>
      <c r="I4415" s="60"/>
      <c r="J4415" s="60"/>
      <c r="K4415" s="60"/>
      <c r="L4415" s="60"/>
      <c r="M4415" s="60"/>
      <c r="N4415" s="60"/>
      <c r="O4415" s="60"/>
      <c r="P4415" s="60"/>
      <c r="Q4415" s="60"/>
      <c r="R4415" s="334">
        <v>13131</v>
      </c>
      <c r="S4415" s="319" t="s">
        <v>359</v>
      </c>
      <c r="BE4415" s="60"/>
      <c r="BR4415" s="60"/>
      <c r="BX4415" s="151"/>
      <c r="CB4415" s="151"/>
      <c r="CM4415" s="151"/>
      <c r="CO4415" s="151"/>
      <c r="CT4415" s="151"/>
      <c r="CY4415" s="151"/>
    </row>
    <row r="4416" spans="1:103" x14ac:dyDescent="0.2">
      <c r="A4416" s="60"/>
      <c r="B4416" s="60"/>
      <c r="C4416" s="60"/>
      <c r="D4416" s="60"/>
      <c r="E4416" s="60"/>
      <c r="F4416" s="60"/>
      <c r="G4416" s="60"/>
      <c r="H4416" s="60"/>
      <c r="I4416" s="60"/>
      <c r="J4416" s="60"/>
      <c r="K4416" s="60"/>
      <c r="L4416" s="60"/>
      <c r="M4416" s="60"/>
      <c r="N4416" s="60"/>
      <c r="O4416" s="60"/>
      <c r="P4416" s="60"/>
      <c r="Q4416" s="60"/>
      <c r="R4416" s="334">
        <v>13132</v>
      </c>
      <c r="S4416" s="319" t="s">
        <v>359</v>
      </c>
      <c r="BE4416" s="60"/>
      <c r="BR4416" s="60"/>
      <c r="BX4416" s="151"/>
      <c r="CB4416" s="151"/>
      <c r="CM4416" s="151"/>
      <c r="CO4416" s="151"/>
      <c r="CT4416" s="151"/>
      <c r="CY4416" s="151"/>
    </row>
    <row r="4417" spans="1:103" x14ac:dyDescent="0.2">
      <c r="A4417" s="60"/>
      <c r="B4417" s="60"/>
      <c r="C4417" s="60"/>
      <c r="D4417" s="60"/>
      <c r="E4417" s="60"/>
      <c r="F4417" s="60"/>
      <c r="G4417" s="60"/>
      <c r="H4417" s="60"/>
      <c r="I4417" s="60"/>
      <c r="J4417" s="60"/>
      <c r="K4417" s="60"/>
      <c r="L4417" s="60"/>
      <c r="M4417" s="60"/>
      <c r="N4417" s="60"/>
      <c r="O4417" s="60"/>
      <c r="P4417" s="60"/>
      <c r="Q4417" s="60"/>
      <c r="R4417" s="334">
        <v>13134</v>
      </c>
      <c r="S4417" s="319" t="s">
        <v>359</v>
      </c>
      <c r="BE4417" s="60"/>
      <c r="BR4417" s="60"/>
      <c r="BX4417" s="151"/>
      <c r="CB4417" s="151"/>
      <c r="CM4417" s="151"/>
      <c r="CO4417" s="151"/>
      <c r="CT4417" s="151"/>
      <c r="CY4417" s="151"/>
    </row>
    <row r="4418" spans="1:103" x14ac:dyDescent="0.2">
      <c r="A4418" s="60"/>
      <c r="B4418" s="60"/>
      <c r="C4418" s="60"/>
      <c r="D4418" s="60"/>
      <c r="E4418" s="60"/>
      <c r="F4418" s="60"/>
      <c r="G4418" s="60"/>
      <c r="H4418" s="60"/>
      <c r="I4418" s="60"/>
      <c r="J4418" s="60"/>
      <c r="K4418" s="60"/>
      <c r="L4418" s="60"/>
      <c r="M4418" s="60"/>
      <c r="N4418" s="60"/>
      <c r="O4418" s="60"/>
      <c r="P4418" s="60"/>
      <c r="Q4418" s="60"/>
      <c r="R4418" s="334">
        <v>13135</v>
      </c>
      <c r="S4418" s="319" t="s">
        <v>359</v>
      </c>
      <c r="BE4418" s="60"/>
      <c r="BR4418" s="60"/>
      <c r="BX4418" s="151"/>
      <c r="CB4418" s="151"/>
      <c r="CM4418" s="151"/>
      <c r="CO4418" s="151"/>
      <c r="CT4418" s="151"/>
      <c r="CY4418" s="151"/>
    </row>
    <row r="4419" spans="1:103" x14ac:dyDescent="0.2">
      <c r="A4419" s="60"/>
      <c r="B4419" s="60"/>
      <c r="C4419" s="60"/>
      <c r="D4419" s="60"/>
      <c r="E4419" s="60"/>
      <c r="F4419" s="60"/>
      <c r="G4419" s="60"/>
      <c r="H4419" s="60"/>
      <c r="I4419" s="60"/>
      <c r="J4419" s="60"/>
      <c r="K4419" s="60"/>
      <c r="L4419" s="60"/>
      <c r="M4419" s="60"/>
      <c r="N4419" s="60"/>
      <c r="O4419" s="60"/>
      <c r="P4419" s="60"/>
      <c r="Q4419" s="60"/>
      <c r="R4419" s="334">
        <v>13136</v>
      </c>
      <c r="S4419" s="319" t="s">
        <v>359</v>
      </c>
      <c r="BE4419" s="60"/>
      <c r="BR4419" s="60"/>
      <c r="BX4419" s="151"/>
      <c r="CB4419" s="151"/>
      <c r="CM4419" s="151"/>
      <c r="CO4419" s="151"/>
      <c r="CT4419" s="151"/>
      <c r="CY4419" s="151"/>
    </row>
    <row r="4420" spans="1:103" x14ac:dyDescent="0.2">
      <c r="A4420" s="60"/>
      <c r="B4420" s="60"/>
      <c r="C4420" s="60"/>
      <c r="D4420" s="60"/>
      <c r="E4420" s="60"/>
      <c r="F4420" s="60"/>
      <c r="G4420" s="60"/>
      <c r="H4420" s="60"/>
      <c r="I4420" s="60"/>
      <c r="J4420" s="60"/>
      <c r="K4420" s="60"/>
      <c r="L4420" s="60"/>
      <c r="M4420" s="60"/>
      <c r="N4420" s="60"/>
      <c r="O4420" s="60"/>
      <c r="P4420" s="60"/>
      <c r="Q4420" s="60"/>
      <c r="R4420" s="334">
        <v>13137</v>
      </c>
      <c r="S4420" s="319" t="s">
        <v>359</v>
      </c>
      <c r="BE4420" s="60"/>
      <c r="BR4420" s="60"/>
      <c r="BX4420" s="151"/>
      <c r="CB4420" s="151"/>
      <c r="CM4420" s="151"/>
      <c r="CO4420" s="151"/>
      <c r="CT4420" s="151"/>
      <c r="CY4420" s="151"/>
    </row>
    <row r="4421" spans="1:103" x14ac:dyDescent="0.2">
      <c r="A4421" s="60"/>
      <c r="B4421" s="60"/>
      <c r="C4421" s="60"/>
      <c r="D4421" s="60"/>
      <c r="E4421" s="60"/>
      <c r="F4421" s="60"/>
      <c r="G4421" s="60"/>
      <c r="H4421" s="60"/>
      <c r="I4421" s="60"/>
      <c r="J4421" s="60"/>
      <c r="K4421" s="60"/>
      <c r="L4421" s="60"/>
      <c r="M4421" s="60"/>
      <c r="N4421" s="60"/>
      <c r="O4421" s="60"/>
      <c r="P4421" s="60"/>
      <c r="Q4421" s="60"/>
      <c r="R4421" s="334">
        <v>13138</v>
      </c>
      <c r="S4421" s="319" t="s">
        <v>359</v>
      </c>
      <c r="BE4421" s="60"/>
      <c r="BR4421" s="60"/>
      <c r="BX4421" s="151"/>
      <c r="CB4421" s="151"/>
      <c r="CM4421" s="151"/>
      <c r="CO4421" s="151"/>
      <c r="CT4421" s="151"/>
      <c r="CY4421" s="151"/>
    </row>
    <row r="4422" spans="1:103" x14ac:dyDescent="0.2">
      <c r="A4422" s="60"/>
      <c r="B4422" s="60"/>
      <c r="C4422" s="60"/>
      <c r="D4422" s="60"/>
      <c r="E4422" s="60"/>
      <c r="F4422" s="60"/>
      <c r="G4422" s="60"/>
      <c r="H4422" s="60"/>
      <c r="I4422" s="60"/>
      <c r="J4422" s="60"/>
      <c r="K4422" s="60"/>
      <c r="L4422" s="60"/>
      <c r="M4422" s="60"/>
      <c r="N4422" s="60"/>
      <c r="O4422" s="60"/>
      <c r="P4422" s="60"/>
      <c r="Q4422" s="60"/>
      <c r="R4422" s="334">
        <v>13139</v>
      </c>
      <c r="S4422" s="319" t="s">
        <v>359</v>
      </c>
      <c r="BE4422" s="60"/>
      <c r="BR4422" s="60"/>
      <c r="BX4422" s="151"/>
      <c r="CB4422" s="151"/>
      <c r="CM4422" s="151"/>
      <c r="CO4422" s="151"/>
      <c r="CT4422" s="151"/>
      <c r="CY4422" s="151"/>
    </row>
    <row r="4423" spans="1:103" x14ac:dyDescent="0.2">
      <c r="A4423" s="60"/>
      <c r="B4423" s="60"/>
      <c r="C4423" s="60"/>
      <c r="D4423" s="60"/>
      <c r="E4423" s="60"/>
      <c r="F4423" s="60"/>
      <c r="G4423" s="60"/>
      <c r="H4423" s="60"/>
      <c r="I4423" s="60"/>
      <c r="J4423" s="60"/>
      <c r="K4423" s="60"/>
      <c r="L4423" s="60"/>
      <c r="M4423" s="60"/>
      <c r="N4423" s="60"/>
      <c r="O4423" s="60"/>
      <c r="P4423" s="60"/>
      <c r="Q4423" s="60"/>
      <c r="R4423" s="334">
        <v>13140</v>
      </c>
      <c r="S4423" s="319" t="s">
        <v>359</v>
      </c>
      <c r="BE4423" s="60"/>
      <c r="BR4423" s="60"/>
      <c r="BX4423" s="151"/>
      <c r="CB4423" s="151"/>
      <c r="CM4423" s="151"/>
      <c r="CO4423" s="151"/>
      <c r="CT4423" s="151"/>
      <c r="CY4423" s="151"/>
    </row>
    <row r="4424" spans="1:103" x14ac:dyDescent="0.2">
      <c r="A4424" s="60"/>
      <c r="B4424" s="60"/>
      <c r="C4424" s="60"/>
      <c r="D4424" s="60"/>
      <c r="E4424" s="60"/>
      <c r="F4424" s="60"/>
      <c r="G4424" s="60"/>
      <c r="H4424" s="60"/>
      <c r="I4424" s="60"/>
      <c r="J4424" s="60"/>
      <c r="K4424" s="60"/>
      <c r="L4424" s="60"/>
      <c r="M4424" s="60"/>
      <c r="N4424" s="60"/>
      <c r="O4424" s="60"/>
      <c r="P4424" s="60"/>
      <c r="Q4424" s="60"/>
      <c r="R4424" s="334">
        <v>13141</v>
      </c>
      <c r="S4424" s="319" t="s">
        <v>359</v>
      </c>
      <c r="BE4424" s="60"/>
      <c r="BR4424" s="60"/>
      <c r="BX4424" s="151"/>
      <c r="CB4424" s="151"/>
      <c r="CM4424" s="151"/>
      <c r="CO4424" s="151"/>
      <c r="CT4424" s="151"/>
      <c r="CY4424" s="151"/>
    </row>
    <row r="4425" spans="1:103" x14ac:dyDescent="0.2">
      <c r="A4425" s="60"/>
      <c r="B4425" s="60"/>
      <c r="C4425" s="60"/>
      <c r="D4425" s="60"/>
      <c r="E4425" s="60"/>
      <c r="F4425" s="60"/>
      <c r="G4425" s="60"/>
      <c r="H4425" s="60"/>
      <c r="I4425" s="60"/>
      <c r="J4425" s="60"/>
      <c r="K4425" s="60"/>
      <c r="L4425" s="60"/>
      <c r="M4425" s="60"/>
      <c r="N4425" s="60"/>
      <c r="O4425" s="60"/>
      <c r="P4425" s="60"/>
      <c r="Q4425" s="60"/>
      <c r="R4425" s="334">
        <v>13142</v>
      </c>
      <c r="S4425" s="319" t="s">
        <v>359</v>
      </c>
      <c r="BE4425" s="60"/>
      <c r="BR4425" s="60"/>
      <c r="BX4425" s="151"/>
      <c r="CB4425" s="151"/>
      <c r="CM4425" s="151"/>
      <c r="CO4425" s="151"/>
      <c r="CT4425" s="151"/>
      <c r="CY4425" s="151"/>
    </row>
    <row r="4426" spans="1:103" x14ac:dyDescent="0.2">
      <c r="A4426" s="60"/>
      <c r="B4426" s="60"/>
      <c r="C4426" s="60"/>
      <c r="D4426" s="60"/>
      <c r="E4426" s="60"/>
      <c r="F4426" s="60"/>
      <c r="G4426" s="60"/>
      <c r="H4426" s="60"/>
      <c r="I4426" s="60"/>
      <c r="J4426" s="60"/>
      <c r="K4426" s="60"/>
      <c r="L4426" s="60"/>
      <c r="M4426" s="60"/>
      <c r="N4426" s="60"/>
      <c r="O4426" s="60"/>
      <c r="P4426" s="60"/>
      <c r="Q4426" s="60"/>
      <c r="R4426" s="334">
        <v>13143</v>
      </c>
      <c r="S4426" s="319" t="s">
        <v>359</v>
      </c>
      <c r="BE4426" s="60"/>
      <c r="BR4426" s="60"/>
      <c r="BX4426" s="151"/>
      <c r="CB4426" s="151"/>
      <c r="CM4426" s="151"/>
      <c r="CO4426" s="151"/>
      <c r="CT4426" s="151"/>
      <c r="CY4426" s="151"/>
    </row>
    <row r="4427" spans="1:103" x14ac:dyDescent="0.2">
      <c r="A4427" s="60"/>
      <c r="B4427" s="60"/>
      <c r="C4427" s="60"/>
      <c r="D4427" s="60"/>
      <c r="E4427" s="60"/>
      <c r="F4427" s="60"/>
      <c r="G4427" s="60"/>
      <c r="H4427" s="60"/>
      <c r="I4427" s="60"/>
      <c r="J4427" s="60"/>
      <c r="K4427" s="60"/>
      <c r="L4427" s="60"/>
      <c r="M4427" s="60"/>
      <c r="N4427" s="60"/>
      <c r="O4427" s="60"/>
      <c r="P4427" s="60"/>
      <c r="Q4427" s="60"/>
      <c r="R4427" s="334">
        <v>13144</v>
      </c>
      <c r="S4427" s="319" t="s">
        <v>359</v>
      </c>
      <c r="BE4427" s="60"/>
      <c r="BR4427" s="60"/>
      <c r="BX4427" s="151"/>
      <c r="CB4427" s="151"/>
      <c r="CM4427" s="151"/>
      <c r="CO4427" s="151"/>
      <c r="CT4427" s="151"/>
      <c r="CY4427" s="151"/>
    </row>
    <row r="4428" spans="1:103" x14ac:dyDescent="0.2">
      <c r="A4428" s="60"/>
      <c r="B4428" s="60"/>
      <c r="C4428" s="60"/>
      <c r="D4428" s="60"/>
      <c r="E4428" s="60"/>
      <c r="F4428" s="60"/>
      <c r="G4428" s="60"/>
      <c r="H4428" s="60"/>
      <c r="I4428" s="60"/>
      <c r="J4428" s="60"/>
      <c r="K4428" s="60"/>
      <c r="L4428" s="60"/>
      <c r="M4428" s="60"/>
      <c r="N4428" s="60"/>
      <c r="O4428" s="60"/>
      <c r="P4428" s="60"/>
      <c r="Q4428" s="60"/>
      <c r="R4428" s="334">
        <v>13145</v>
      </c>
      <c r="S4428" s="319" t="s">
        <v>359</v>
      </c>
      <c r="BE4428" s="60"/>
      <c r="BR4428" s="60"/>
      <c r="BX4428" s="151"/>
      <c r="CB4428" s="151"/>
      <c r="CM4428" s="151"/>
      <c r="CO4428" s="151"/>
      <c r="CT4428" s="151"/>
      <c r="CY4428" s="151"/>
    </row>
    <row r="4429" spans="1:103" x14ac:dyDescent="0.2">
      <c r="A4429" s="60"/>
      <c r="B4429" s="60"/>
      <c r="C4429" s="60"/>
      <c r="D4429" s="60"/>
      <c r="E4429" s="60"/>
      <c r="F4429" s="60"/>
      <c r="G4429" s="60"/>
      <c r="H4429" s="60"/>
      <c r="I4429" s="60"/>
      <c r="J4429" s="60"/>
      <c r="K4429" s="60"/>
      <c r="L4429" s="60"/>
      <c r="M4429" s="60"/>
      <c r="N4429" s="60"/>
      <c r="O4429" s="60"/>
      <c r="P4429" s="60"/>
      <c r="Q4429" s="60"/>
      <c r="R4429" s="334">
        <v>13146</v>
      </c>
      <c r="S4429" s="319" t="s">
        <v>359</v>
      </c>
      <c r="BE4429" s="60"/>
      <c r="BR4429" s="60"/>
      <c r="BX4429" s="151"/>
      <c r="CB4429" s="151"/>
      <c r="CM4429" s="151"/>
      <c r="CO4429" s="151"/>
      <c r="CT4429" s="151"/>
      <c r="CY4429" s="151"/>
    </row>
    <row r="4430" spans="1:103" x14ac:dyDescent="0.2">
      <c r="A4430" s="60"/>
      <c r="B4430" s="60"/>
      <c r="C4430" s="60"/>
      <c r="D4430" s="60"/>
      <c r="E4430" s="60"/>
      <c r="F4430" s="60"/>
      <c r="G4430" s="60"/>
      <c r="H4430" s="60"/>
      <c r="I4430" s="60"/>
      <c r="J4430" s="60"/>
      <c r="K4430" s="60"/>
      <c r="L4430" s="60"/>
      <c r="M4430" s="60"/>
      <c r="N4430" s="60"/>
      <c r="O4430" s="60"/>
      <c r="P4430" s="60"/>
      <c r="Q4430" s="60"/>
      <c r="R4430" s="334">
        <v>13147</v>
      </c>
      <c r="S4430" s="319" t="s">
        <v>359</v>
      </c>
      <c r="BE4430" s="60"/>
      <c r="BR4430" s="60"/>
      <c r="BX4430" s="151"/>
      <c r="CB4430" s="151"/>
      <c r="CM4430" s="151"/>
      <c r="CO4430" s="151"/>
      <c r="CT4430" s="151"/>
      <c r="CY4430" s="151"/>
    </row>
    <row r="4431" spans="1:103" x14ac:dyDescent="0.2">
      <c r="A4431" s="60"/>
      <c r="B4431" s="60"/>
      <c r="C4431" s="60"/>
      <c r="D4431" s="60"/>
      <c r="E4431" s="60"/>
      <c r="F4431" s="60"/>
      <c r="G4431" s="60"/>
      <c r="H4431" s="60"/>
      <c r="I4431" s="60"/>
      <c r="J4431" s="60"/>
      <c r="K4431" s="60"/>
      <c r="L4431" s="60"/>
      <c r="M4431" s="60"/>
      <c r="N4431" s="60"/>
      <c r="O4431" s="60"/>
      <c r="P4431" s="60"/>
      <c r="Q4431" s="60"/>
      <c r="R4431" s="334">
        <v>13148</v>
      </c>
      <c r="S4431" s="319" t="s">
        <v>359</v>
      </c>
      <c r="BE4431" s="60"/>
      <c r="BR4431" s="60"/>
      <c r="BX4431" s="151"/>
      <c r="CB4431" s="151"/>
      <c r="CM4431" s="151"/>
      <c r="CO4431" s="151"/>
      <c r="CT4431" s="151"/>
      <c r="CY4431" s="151"/>
    </row>
    <row r="4432" spans="1:103" x14ac:dyDescent="0.2">
      <c r="A4432" s="60"/>
      <c r="B4432" s="60"/>
      <c r="C4432" s="60"/>
      <c r="D4432" s="60"/>
      <c r="E4432" s="60"/>
      <c r="F4432" s="60"/>
      <c r="G4432" s="60"/>
      <c r="H4432" s="60"/>
      <c r="I4432" s="60"/>
      <c r="J4432" s="60"/>
      <c r="K4432" s="60"/>
      <c r="L4432" s="60"/>
      <c r="M4432" s="60"/>
      <c r="N4432" s="60"/>
      <c r="O4432" s="60"/>
      <c r="P4432" s="60"/>
      <c r="Q4432" s="60"/>
      <c r="R4432" s="334">
        <v>13152</v>
      </c>
      <c r="S4432" s="319" t="s">
        <v>359</v>
      </c>
      <c r="BE4432" s="60"/>
      <c r="BR4432" s="60"/>
      <c r="BX4432" s="151"/>
      <c r="CB4432" s="151"/>
      <c r="CM4432" s="151"/>
      <c r="CO4432" s="151"/>
      <c r="CT4432" s="151"/>
      <c r="CY4432" s="151"/>
    </row>
    <row r="4433" spans="1:103" x14ac:dyDescent="0.2">
      <c r="A4433" s="60"/>
      <c r="B4433" s="60"/>
      <c r="C4433" s="60"/>
      <c r="D4433" s="60"/>
      <c r="E4433" s="60"/>
      <c r="F4433" s="60"/>
      <c r="G4433" s="60"/>
      <c r="H4433" s="60"/>
      <c r="I4433" s="60"/>
      <c r="J4433" s="60"/>
      <c r="K4433" s="60"/>
      <c r="L4433" s="60"/>
      <c r="M4433" s="60"/>
      <c r="N4433" s="60"/>
      <c r="O4433" s="60"/>
      <c r="P4433" s="60"/>
      <c r="Q4433" s="60"/>
      <c r="R4433" s="334">
        <v>13153</v>
      </c>
      <c r="S4433" s="319" t="s">
        <v>359</v>
      </c>
      <c r="BE4433" s="60"/>
      <c r="BR4433" s="60"/>
      <c r="BX4433" s="151"/>
      <c r="CB4433" s="151"/>
      <c r="CM4433" s="151"/>
      <c r="CO4433" s="151"/>
      <c r="CT4433" s="151"/>
      <c r="CY4433" s="151"/>
    </row>
    <row r="4434" spans="1:103" x14ac:dyDescent="0.2">
      <c r="A4434" s="60"/>
      <c r="B4434" s="60"/>
      <c r="C4434" s="60"/>
      <c r="D4434" s="60"/>
      <c r="E4434" s="60"/>
      <c r="F4434" s="60"/>
      <c r="G4434" s="60"/>
      <c r="H4434" s="60"/>
      <c r="I4434" s="60"/>
      <c r="J4434" s="60"/>
      <c r="K4434" s="60"/>
      <c r="L4434" s="60"/>
      <c r="M4434" s="60"/>
      <c r="N4434" s="60"/>
      <c r="O4434" s="60"/>
      <c r="P4434" s="60"/>
      <c r="Q4434" s="60"/>
      <c r="R4434" s="334">
        <v>13154</v>
      </c>
      <c r="S4434" s="319" t="s">
        <v>359</v>
      </c>
      <c r="BE4434" s="60"/>
      <c r="BR4434" s="60"/>
      <c r="BX4434" s="151"/>
      <c r="CB4434" s="151"/>
      <c r="CM4434" s="151"/>
      <c r="CO4434" s="151"/>
      <c r="CT4434" s="151"/>
      <c r="CY4434" s="151"/>
    </row>
    <row r="4435" spans="1:103" x14ac:dyDescent="0.2">
      <c r="A4435" s="60"/>
      <c r="B4435" s="60"/>
      <c r="C4435" s="60"/>
      <c r="D4435" s="60"/>
      <c r="E4435" s="60"/>
      <c r="F4435" s="60"/>
      <c r="G4435" s="60"/>
      <c r="H4435" s="60"/>
      <c r="I4435" s="60"/>
      <c r="J4435" s="60"/>
      <c r="K4435" s="60"/>
      <c r="L4435" s="60"/>
      <c r="M4435" s="60"/>
      <c r="N4435" s="60"/>
      <c r="O4435" s="60"/>
      <c r="P4435" s="60"/>
      <c r="Q4435" s="60"/>
      <c r="R4435" s="334">
        <v>13155</v>
      </c>
      <c r="S4435" s="319" t="s">
        <v>359</v>
      </c>
      <c r="BE4435" s="60"/>
      <c r="BR4435" s="60"/>
      <c r="BX4435" s="151"/>
      <c r="CB4435" s="151"/>
      <c r="CM4435" s="151"/>
      <c r="CO4435" s="151"/>
      <c r="CT4435" s="151"/>
      <c r="CY4435" s="151"/>
    </row>
    <row r="4436" spans="1:103" x14ac:dyDescent="0.2">
      <c r="A4436" s="60"/>
      <c r="B4436" s="60"/>
      <c r="C4436" s="60"/>
      <c r="D4436" s="60"/>
      <c r="E4436" s="60"/>
      <c r="F4436" s="60"/>
      <c r="G4436" s="60"/>
      <c r="H4436" s="60"/>
      <c r="I4436" s="60"/>
      <c r="J4436" s="60"/>
      <c r="K4436" s="60"/>
      <c r="L4436" s="60"/>
      <c r="M4436" s="60"/>
      <c r="N4436" s="60"/>
      <c r="O4436" s="60"/>
      <c r="P4436" s="60"/>
      <c r="Q4436" s="60"/>
      <c r="R4436" s="334">
        <v>13156</v>
      </c>
      <c r="S4436" s="319" t="s">
        <v>359</v>
      </c>
      <c r="BE4436" s="60"/>
      <c r="BR4436" s="60"/>
      <c r="BX4436" s="151"/>
      <c r="CB4436" s="151"/>
      <c r="CM4436" s="151"/>
      <c r="CO4436" s="151"/>
      <c r="CT4436" s="151"/>
      <c r="CY4436" s="151"/>
    </row>
    <row r="4437" spans="1:103" x14ac:dyDescent="0.2">
      <c r="A4437" s="60"/>
      <c r="B4437" s="60"/>
      <c r="C4437" s="60"/>
      <c r="D4437" s="60"/>
      <c r="E4437" s="60"/>
      <c r="F4437" s="60"/>
      <c r="G4437" s="60"/>
      <c r="H4437" s="60"/>
      <c r="I4437" s="60"/>
      <c r="J4437" s="60"/>
      <c r="K4437" s="60"/>
      <c r="L4437" s="60"/>
      <c r="M4437" s="60"/>
      <c r="N4437" s="60"/>
      <c r="O4437" s="60"/>
      <c r="P4437" s="60"/>
      <c r="Q4437" s="60"/>
      <c r="R4437" s="334">
        <v>13157</v>
      </c>
      <c r="S4437" s="319" t="s">
        <v>359</v>
      </c>
      <c r="BE4437" s="60"/>
      <c r="BR4437" s="60"/>
      <c r="BX4437" s="151"/>
      <c r="CB4437" s="151"/>
      <c r="CM4437" s="151"/>
      <c r="CO4437" s="151"/>
      <c r="CT4437" s="151"/>
      <c r="CY4437" s="151"/>
    </row>
    <row r="4438" spans="1:103" x14ac:dyDescent="0.2">
      <c r="A4438" s="60"/>
      <c r="B4438" s="60"/>
      <c r="C4438" s="60"/>
      <c r="D4438" s="60"/>
      <c r="E4438" s="60"/>
      <c r="F4438" s="60"/>
      <c r="G4438" s="60"/>
      <c r="H4438" s="60"/>
      <c r="I4438" s="60"/>
      <c r="J4438" s="60"/>
      <c r="K4438" s="60"/>
      <c r="L4438" s="60"/>
      <c r="M4438" s="60"/>
      <c r="N4438" s="60"/>
      <c r="O4438" s="60"/>
      <c r="P4438" s="60"/>
      <c r="Q4438" s="60"/>
      <c r="R4438" s="334">
        <v>13158</v>
      </c>
      <c r="S4438" s="319" t="s">
        <v>359</v>
      </c>
      <c r="BE4438" s="60"/>
      <c r="BR4438" s="60"/>
      <c r="BX4438" s="151"/>
      <c r="CB4438" s="151"/>
      <c r="CM4438" s="151"/>
      <c r="CO4438" s="151"/>
      <c r="CT4438" s="151"/>
      <c r="CY4438" s="151"/>
    </row>
    <row r="4439" spans="1:103" x14ac:dyDescent="0.2">
      <c r="A4439" s="60"/>
      <c r="B4439" s="60"/>
      <c r="C4439" s="60"/>
      <c r="D4439" s="60"/>
      <c r="E4439" s="60"/>
      <c r="F4439" s="60"/>
      <c r="G4439" s="60"/>
      <c r="H4439" s="60"/>
      <c r="I4439" s="60"/>
      <c r="J4439" s="60"/>
      <c r="K4439" s="60"/>
      <c r="L4439" s="60"/>
      <c r="M4439" s="60"/>
      <c r="N4439" s="60"/>
      <c r="O4439" s="60"/>
      <c r="P4439" s="60"/>
      <c r="Q4439" s="60"/>
      <c r="R4439" s="334">
        <v>13159</v>
      </c>
      <c r="S4439" s="319" t="s">
        <v>359</v>
      </c>
      <c r="BE4439" s="60"/>
      <c r="BR4439" s="60"/>
      <c r="BX4439" s="151"/>
      <c r="CB4439" s="151"/>
      <c r="CM4439" s="151"/>
      <c r="CO4439" s="151"/>
      <c r="CT4439" s="151"/>
      <c r="CY4439" s="151"/>
    </row>
    <row r="4440" spans="1:103" x14ac:dyDescent="0.2">
      <c r="A4440" s="60"/>
      <c r="B4440" s="60"/>
      <c r="C4440" s="60"/>
      <c r="D4440" s="60"/>
      <c r="E4440" s="60"/>
      <c r="F4440" s="60"/>
      <c r="G4440" s="60"/>
      <c r="H4440" s="60"/>
      <c r="I4440" s="60"/>
      <c r="J4440" s="60"/>
      <c r="K4440" s="60"/>
      <c r="L4440" s="60"/>
      <c r="M4440" s="60"/>
      <c r="N4440" s="60"/>
      <c r="O4440" s="60"/>
      <c r="P4440" s="60"/>
      <c r="Q4440" s="60"/>
      <c r="R4440" s="334">
        <v>13160</v>
      </c>
      <c r="S4440" s="319" t="s">
        <v>359</v>
      </c>
      <c r="BE4440" s="60"/>
      <c r="BR4440" s="60"/>
      <c r="BX4440" s="151"/>
      <c r="CB4440" s="151"/>
      <c r="CM4440" s="151"/>
      <c r="CO4440" s="151"/>
      <c r="CT4440" s="151"/>
      <c r="CY4440" s="151"/>
    </row>
    <row r="4441" spans="1:103" x14ac:dyDescent="0.2">
      <c r="A4441" s="60"/>
      <c r="B4441" s="60"/>
      <c r="C4441" s="60"/>
      <c r="D4441" s="60"/>
      <c r="E4441" s="60"/>
      <c r="F4441" s="60"/>
      <c r="G4441" s="60"/>
      <c r="H4441" s="60"/>
      <c r="I4441" s="60"/>
      <c r="J4441" s="60"/>
      <c r="K4441" s="60"/>
      <c r="L4441" s="60"/>
      <c r="M4441" s="60"/>
      <c r="N4441" s="60"/>
      <c r="O4441" s="60"/>
      <c r="P4441" s="60"/>
      <c r="Q4441" s="60"/>
      <c r="R4441" s="334">
        <v>13162</v>
      </c>
      <c r="S4441" s="319" t="s">
        <v>359</v>
      </c>
      <c r="BE4441" s="60"/>
      <c r="BR4441" s="60"/>
      <c r="BX4441" s="151"/>
      <c r="CB4441" s="151"/>
      <c r="CM4441" s="151"/>
      <c r="CO4441" s="151"/>
      <c r="CT4441" s="151"/>
      <c r="CY4441" s="151"/>
    </row>
    <row r="4442" spans="1:103" x14ac:dyDescent="0.2">
      <c r="A4442" s="60"/>
      <c r="B4442" s="60"/>
      <c r="C4442" s="60"/>
      <c r="D4442" s="60"/>
      <c r="E4442" s="60"/>
      <c r="F4442" s="60"/>
      <c r="G4442" s="60"/>
      <c r="H4442" s="60"/>
      <c r="I4442" s="60"/>
      <c r="J4442" s="60"/>
      <c r="K4442" s="60"/>
      <c r="L4442" s="60"/>
      <c r="M4442" s="60"/>
      <c r="N4442" s="60"/>
      <c r="O4442" s="60"/>
      <c r="P4442" s="60"/>
      <c r="Q4442" s="60"/>
      <c r="R4442" s="334">
        <v>13163</v>
      </c>
      <c r="S4442" s="319" t="s">
        <v>359</v>
      </c>
      <c r="BE4442" s="60"/>
      <c r="BR4442" s="60"/>
      <c r="BX4442" s="151"/>
      <c r="CB4442" s="151"/>
      <c r="CM4442" s="151"/>
      <c r="CO4442" s="151"/>
      <c r="CT4442" s="151"/>
      <c r="CY4442" s="151"/>
    </row>
    <row r="4443" spans="1:103" x14ac:dyDescent="0.2">
      <c r="A4443" s="60"/>
      <c r="B4443" s="60"/>
      <c r="C4443" s="60"/>
      <c r="D4443" s="60"/>
      <c r="E4443" s="60"/>
      <c r="F4443" s="60"/>
      <c r="G4443" s="60"/>
      <c r="H4443" s="60"/>
      <c r="I4443" s="60"/>
      <c r="J4443" s="60"/>
      <c r="K4443" s="60"/>
      <c r="L4443" s="60"/>
      <c r="M4443" s="60"/>
      <c r="N4443" s="60"/>
      <c r="O4443" s="60"/>
      <c r="P4443" s="60"/>
      <c r="Q4443" s="60"/>
      <c r="R4443" s="334">
        <v>13164</v>
      </c>
      <c r="S4443" s="319" t="s">
        <v>359</v>
      </c>
      <c r="BE4443" s="60"/>
      <c r="BR4443" s="60"/>
      <c r="BX4443" s="151"/>
      <c r="CB4443" s="151"/>
      <c r="CM4443" s="151"/>
      <c r="CO4443" s="151"/>
      <c r="CT4443" s="151"/>
      <c r="CY4443" s="151"/>
    </row>
    <row r="4444" spans="1:103" x14ac:dyDescent="0.2">
      <c r="A4444" s="60"/>
      <c r="B4444" s="60"/>
      <c r="C4444" s="60"/>
      <c r="D4444" s="60"/>
      <c r="E4444" s="60"/>
      <c r="F4444" s="60"/>
      <c r="G4444" s="60"/>
      <c r="H4444" s="60"/>
      <c r="I4444" s="60"/>
      <c r="J4444" s="60"/>
      <c r="K4444" s="60"/>
      <c r="L4444" s="60"/>
      <c r="M4444" s="60"/>
      <c r="N4444" s="60"/>
      <c r="O4444" s="60"/>
      <c r="P4444" s="60"/>
      <c r="Q4444" s="60"/>
      <c r="R4444" s="334">
        <v>13165</v>
      </c>
      <c r="S4444" s="319" t="s">
        <v>359</v>
      </c>
      <c r="BE4444" s="60"/>
      <c r="BR4444" s="60"/>
      <c r="BX4444" s="151"/>
      <c r="CB4444" s="151"/>
      <c r="CM4444" s="151"/>
      <c r="CO4444" s="151"/>
      <c r="CT4444" s="151"/>
      <c r="CY4444" s="151"/>
    </row>
    <row r="4445" spans="1:103" x14ac:dyDescent="0.2">
      <c r="A4445" s="60"/>
      <c r="B4445" s="60"/>
      <c r="C4445" s="60"/>
      <c r="D4445" s="60"/>
      <c r="E4445" s="60"/>
      <c r="F4445" s="60"/>
      <c r="G4445" s="60"/>
      <c r="H4445" s="60"/>
      <c r="I4445" s="60"/>
      <c r="J4445" s="60"/>
      <c r="K4445" s="60"/>
      <c r="L4445" s="60"/>
      <c r="M4445" s="60"/>
      <c r="N4445" s="60"/>
      <c r="O4445" s="60"/>
      <c r="P4445" s="60"/>
      <c r="Q4445" s="60"/>
      <c r="R4445" s="334">
        <v>13166</v>
      </c>
      <c r="S4445" s="319" t="s">
        <v>359</v>
      </c>
      <c r="BE4445" s="60"/>
      <c r="BR4445" s="60"/>
      <c r="BX4445" s="151"/>
      <c r="CB4445" s="151"/>
      <c r="CM4445" s="151"/>
      <c r="CO4445" s="151"/>
      <c r="CT4445" s="151"/>
      <c r="CY4445" s="151"/>
    </row>
    <row r="4446" spans="1:103" x14ac:dyDescent="0.2">
      <c r="A4446" s="60"/>
      <c r="B4446" s="60"/>
      <c r="C4446" s="60"/>
      <c r="D4446" s="60"/>
      <c r="E4446" s="60"/>
      <c r="F4446" s="60"/>
      <c r="G4446" s="60"/>
      <c r="H4446" s="60"/>
      <c r="I4446" s="60"/>
      <c r="J4446" s="60"/>
      <c r="K4446" s="60"/>
      <c r="L4446" s="60"/>
      <c r="M4446" s="60"/>
      <c r="N4446" s="60"/>
      <c r="O4446" s="60"/>
      <c r="P4446" s="60"/>
      <c r="Q4446" s="60"/>
      <c r="R4446" s="334">
        <v>13167</v>
      </c>
      <c r="S4446" s="319" t="s">
        <v>359</v>
      </c>
      <c r="BE4446" s="60"/>
      <c r="BR4446" s="60"/>
      <c r="BX4446" s="151"/>
      <c r="CB4446" s="151"/>
      <c r="CM4446" s="151"/>
      <c r="CO4446" s="151"/>
      <c r="CT4446" s="151"/>
      <c r="CY4446" s="151"/>
    </row>
    <row r="4447" spans="1:103" x14ac:dyDescent="0.2">
      <c r="A4447" s="60"/>
      <c r="B4447" s="60"/>
      <c r="C4447" s="60"/>
      <c r="D4447" s="60"/>
      <c r="E4447" s="60"/>
      <c r="F4447" s="60"/>
      <c r="G4447" s="60"/>
      <c r="H4447" s="60"/>
      <c r="I4447" s="60"/>
      <c r="J4447" s="60"/>
      <c r="K4447" s="60"/>
      <c r="L4447" s="60"/>
      <c r="M4447" s="60"/>
      <c r="N4447" s="60"/>
      <c r="O4447" s="60"/>
      <c r="P4447" s="60"/>
      <c r="Q4447" s="60"/>
      <c r="R4447" s="334">
        <v>13201</v>
      </c>
      <c r="S4447" s="319" t="s">
        <v>359</v>
      </c>
      <c r="BE4447" s="60"/>
      <c r="BR4447" s="60"/>
      <c r="BX4447" s="151"/>
      <c r="CB4447" s="151"/>
      <c r="CM4447" s="151"/>
      <c r="CO4447" s="151"/>
      <c r="CT4447" s="151"/>
      <c r="CY4447" s="151"/>
    </row>
    <row r="4448" spans="1:103" x14ac:dyDescent="0.2">
      <c r="A4448" s="60"/>
      <c r="B4448" s="60"/>
      <c r="C4448" s="60"/>
      <c r="D4448" s="60"/>
      <c r="E4448" s="60"/>
      <c r="F4448" s="60"/>
      <c r="G4448" s="60"/>
      <c r="H4448" s="60"/>
      <c r="I4448" s="60"/>
      <c r="J4448" s="60"/>
      <c r="K4448" s="60"/>
      <c r="L4448" s="60"/>
      <c r="M4448" s="60"/>
      <c r="N4448" s="60"/>
      <c r="O4448" s="60"/>
      <c r="P4448" s="60"/>
      <c r="Q4448" s="60"/>
      <c r="R4448" s="334">
        <v>13202</v>
      </c>
      <c r="S4448" s="319" t="s">
        <v>359</v>
      </c>
      <c r="BE4448" s="60"/>
      <c r="BR4448" s="60"/>
      <c r="BX4448" s="151"/>
      <c r="CB4448" s="151"/>
      <c r="CM4448" s="151"/>
      <c r="CO4448" s="151"/>
      <c r="CT4448" s="151"/>
      <c r="CY4448" s="151"/>
    </row>
    <row r="4449" spans="1:103" x14ac:dyDescent="0.2">
      <c r="A4449" s="60"/>
      <c r="B4449" s="60"/>
      <c r="C4449" s="60"/>
      <c r="D4449" s="60"/>
      <c r="E4449" s="60"/>
      <c r="F4449" s="60"/>
      <c r="G4449" s="60"/>
      <c r="H4449" s="60"/>
      <c r="I4449" s="60"/>
      <c r="J4449" s="60"/>
      <c r="K4449" s="60"/>
      <c r="L4449" s="60"/>
      <c r="M4449" s="60"/>
      <c r="N4449" s="60"/>
      <c r="O4449" s="60"/>
      <c r="P4449" s="60"/>
      <c r="Q4449" s="60"/>
      <c r="R4449" s="334">
        <v>13203</v>
      </c>
      <c r="S4449" s="319" t="s">
        <v>359</v>
      </c>
      <c r="BE4449" s="60"/>
      <c r="BR4449" s="60"/>
      <c r="BX4449" s="151"/>
      <c r="CB4449" s="151"/>
      <c r="CM4449" s="151"/>
      <c r="CO4449" s="151"/>
      <c r="CT4449" s="151"/>
      <c r="CY4449" s="151"/>
    </row>
    <row r="4450" spans="1:103" x14ac:dyDescent="0.2">
      <c r="A4450" s="60"/>
      <c r="B4450" s="60"/>
      <c r="C4450" s="60"/>
      <c r="D4450" s="60"/>
      <c r="E4450" s="60"/>
      <c r="F4450" s="60"/>
      <c r="G4450" s="60"/>
      <c r="H4450" s="60"/>
      <c r="I4450" s="60"/>
      <c r="J4450" s="60"/>
      <c r="K4450" s="60"/>
      <c r="L4450" s="60"/>
      <c r="M4450" s="60"/>
      <c r="N4450" s="60"/>
      <c r="O4450" s="60"/>
      <c r="P4450" s="60"/>
      <c r="Q4450" s="60"/>
      <c r="R4450" s="334">
        <v>13204</v>
      </c>
      <c r="S4450" s="319" t="s">
        <v>359</v>
      </c>
      <c r="BE4450" s="60"/>
      <c r="BR4450" s="60"/>
      <c r="BX4450" s="151"/>
      <c r="CB4450" s="151"/>
      <c r="CM4450" s="151"/>
      <c r="CO4450" s="151"/>
      <c r="CT4450" s="151"/>
      <c r="CY4450" s="151"/>
    </row>
    <row r="4451" spans="1:103" x14ac:dyDescent="0.2">
      <c r="A4451" s="60"/>
      <c r="B4451" s="60"/>
      <c r="C4451" s="60"/>
      <c r="D4451" s="60"/>
      <c r="E4451" s="60"/>
      <c r="F4451" s="60"/>
      <c r="G4451" s="60"/>
      <c r="H4451" s="60"/>
      <c r="I4451" s="60"/>
      <c r="J4451" s="60"/>
      <c r="K4451" s="60"/>
      <c r="L4451" s="60"/>
      <c r="M4451" s="60"/>
      <c r="N4451" s="60"/>
      <c r="O4451" s="60"/>
      <c r="P4451" s="60"/>
      <c r="Q4451" s="60"/>
      <c r="R4451" s="334">
        <v>13205</v>
      </c>
      <c r="S4451" s="319" t="s">
        <v>359</v>
      </c>
      <c r="BE4451" s="60"/>
      <c r="BR4451" s="60"/>
      <c r="BX4451" s="151"/>
      <c r="CB4451" s="151"/>
      <c r="CM4451" s="151"/>
      <c r="CO4451" s="151"/>
      <c r="CT4451" s="151"/>
      <c r="CY4451" s="151"/>
    </row>
    <row r="4452" spans="1:103" x14ac:dyDescent="0.2">
      <c r="A4452" s="60"/>
      <c r="B4452" s="60"/>
      <c r="C4452" s="60"/>
      <c r="D4452" s="60"/>
      <c r="E4452" s="60"/>
      <c r="F4452" s="60"/>
      <c r="G4452" s="60"/>
      <c r="H4452" s="60"/>
      <c r="I4452" s="60"/>
      <c r="J4452" s="60"/>
      <c r="K4452" s="60"/>
      <c r="L4452" s="60"/>
      <c r="M4452" s="60"/>
      <c r="N4452" s="60"/>
      <c r="O4452" s="60"/>
      <c r="P4452" s="60"/>
      <c r="Q4452" s="60"/>
      <c r="R4452" s="334">
        <v>13206</v>
      </c>
      <c r="S4452" s="319" t="s">
        <v>359</v>
      </c>
      <c r="BE4452" s="60"/>
      <c r="BR4452" s="60"/>
      <c r="BX4452" s="151"/>
      <c r="CB4452" s="151"/>
      <c r="CM4452" s="151"/>
      <c r="CO4452" s="151"/>
      <c r="CT4452" s="151"/>
      <c r="CY4452" s="151"/>
    </row>
    <row r="4453" spans="1:103" x14ac:dyDescent="0.2">
      <c r="A4453" s="60"/>
      <c r="B4453" s="60"/>
      <c r="C4453" s="60"/>
      <c r="D4453" s="60"/>
      <c r="E4453" s="60"/>
      <c r="F4453" s="60"/>
      <c r="G4453" s="60"/>
      <c r="H4453" s="60"/>
      <c r="I4453" s="60"/>
      <c r="J4453" s="60"/>
      <c r="K4453" s="60"/>
      <c r="L4453" s="60"/>
      <c r="M4453" s="60"/>
      <c r="N4453" s="60"/>
      <c r="O4453" s="60"/>
      <c r="P4453" s="60"/>
      <c r="Q4453" s="60"/>
      <c r="R4453" s="334">
        <v>13207</v>
      </c>
      <c r="S4453" s="319" t="s">
        <v>359</v>
      </c>
      <c r="BE4453" s="60"/>
      <c r="BR4453" s="60"/>
      <c r="BX4453" s="151"/>
      <c r="CB4453" s="151"/>
      <c r="CM4453" s="151"/>
      <c r="CO4453" s="151"/>
      <c r="CT4453" s="151"/>
      <c r="CY4453" s="151"/>
    </row>
    <row r="4454" spans="1:103" x14ac:dyDescent="0.2">
      <c r="A4454" s="60"/>
      <c r="B4454" s="60"/>
      <c r="C4454" s="60"/>
      <c r="D4454" s="60"/>
      <c r="E4454" s="60"/>
      <c r="F4454" s="60"/>
      <c r="G4454" s="60"/>
      <c r="H4454" s="60"/>
      <c r="I4454" s="60"/>
      <c r="J4454" s="60"/>
      <c r="K4454" s="60"/>
      <c r="L4454" s="60"/>
      <c r="M4454" s="60"/>
      <c r="N4454" s="60"/>
      <c r="O4454" s="60"/>
      <c r="P4454" s="60"/>
      <c r="Q4454" s="60"/>
      <c r="R4454" s="334">
        <v>13208</v>
      </c>
      <c r="S4454" s="319" t="s">
        <v>359</v>
      </c>
      <c r="BE4454" s="60"/>
      <c r="BR4454" s="60"/>
      <c r="BX4454" s="151"/>
      <c r="CB4454" s="151"/>
      <c r="CM4454" s="151"/>
      <c r="CO4454" s="151"/>
      <c r="CT4454" s="151"/>
      <c r="CY4454" s="151"/>
    </row>
    <row r="4455" spans="1:103" x14ac:dyDescent="0.2">
      <c r="A4455" s="60"/>
      <c r="B4455" s="60"/>
      <c r="C4455" s="60"/>
      <c r="D4455" s="60"/>
      <c r="E4455" s="60"/>
      <c r="F4455" s="60"/>
      <c r="G4455" s="60"/>
      <c r="H4455" s="60"/>
      <c r="I4455" s="60"/>
      <c r="J4455" s="60"/>
      <c r="K4455" s="60"/>
      <c r="L4455" s="60"/>
      <c r="M4455" s="60"/>
      <c r="N4455" s="60"/>
      <c r="O4455" s="60"/>
      <c r="P4455" s="60"/>
      <c r="Q4455" s="60"/>
      <c r="R4455" s="334">
        <v>13209</v>
      </c>
      <c r="S4455" s="319" t="s">
        <v>359</v>
      </c>
      <c r="BE4455" s="60"/>
      <c r="BR4455" s="60"/>
      <c r="BX4455" s="151"/>
      <c r="CB4455" s="151"/>
      <c r="CM4455" s="151"/>
      <c r="CO4455" s="151"/>
      <c r="CT4455" s="151"/>
      <c r="CY4455" s="151"/>
    </row>
    <row r="4456" spans="1:103" x14ac:dyDescent="0.2">
      <c r="A4456" s="60"/>
      <c r="B4456" s="60"/>
      <c r="C4456" s="60"/>
      <c r="D4456" s="60"/>
      <c r="E4456" s="60"/>
      <c r="F4456" s="60"/>
      <c r="G4456" s="60"/>
      <c r="H4456" s="60"/>
      <c r="I4456" s="60"/>
      <c r="J4456" s="60"/>
      <c r="K4456" s="60"/>
      <c r="L4456" s="60"/>
      <c r="M4456" s="60"/>
      <c r="N4456" s="60"/>
      <c r="O4456" s="60"/>
      <c r="P4456" s="60"/>
      <c r="Q4456" s="60"/>
      <c r="R4456" s="334">
        <v>13210</v>
      </c>
      <c r="S4456" s="319" t="s">
        <v>359</v>
      </c>
      <c r="BE4456" s="60"/>
      <c r="BR4456" s="60"/>
      <c r="BX4456" s="151"/>
      <c r="CB4456" s="151"/>
      <c r="CM4456" s="151"/>
      <c r="CO4456" s="151"/>
      <c r="CT4456" s="151"/>
      <c r="CY4456" s="151"/>
    </row>
    <row r="4457" spans="1:103" x14ac:dyDescent="0.2">
      <c r="A4457" s="60"/>
      <c r="B4457" s="60"/>
      <c r="C4457" s="60"/>
      <c r="D4457" s="60"/>
      <c r="E4457" s="60"/>
      <c r="F4457" s="60"/>
      <c r="G4457" s="60"/>
      <c r="H4457" s="60"/>
      <c r="I4457" s="60"/>
      <c r="J4457" s="60"/>
      <c r="K4457" s="60"/>
      <c r="L4457" s="60"/>
      <c r="M4457" s="60"/>
      <c r="N4457" s="60"/>
      <c r="O4457" s="60"/>
      <c r="P4457" s="60"/>
      <c r="Q4457" s="60"/>
      <c r="R4457" s="334">
        <v>13211</v>
      </c>
      <c r="S4457" s="319" t="s">
        <v>359</v>
      </c>
      <c r="BE4457" s="60"/>
      <c r="BR4457" s="60"/>
      <c r="BX4457" s="151"/>
      <c r="CB4457" s="151"/>
      <c r="CM4457" s="151"/>
      <c r="CO4457" s="151"/>
      <c r="CT4457" s="151"/>
      <c r="CY4457" s="151"/>
    </row>
    <row r="4458" spans="1:103" x14ac:dyDescent="0.2">
      <c r="A4458" s="60"/>
      <c r="B4458" s="60"/>
      <c r="C4458" s="60"/>
      <c r="D4458" s="60"/>
      <c r="E4458" s="60"/>
      <c r="F4458" s="60"/>
      <c r="G4458" s="60"/>
      <c r="H4458" s="60"/>
      <c r="I4458" s="60"/>
      <c r="J4458" s="60"/>
      <c r="K4458" s="60"/>
      <c r="L4458" s="60"/>
      <c r="M4458" s="60"/>
      <c r="N4458" s="60"/>
      <c r="O4458" s="60"/>
      <c r="P4458" s="60"/>
      <c r="Q4458" s="60"/>
      <c r="R4458" s="334">
        <v>13212</v>
      </c>
      <c r="S4458" s="319" t="s">
        <v>359</v>
      </c>
      <c r="BE4458" s="60"/>
      <c r="BR4458" s="60"/>
      <c r="BX4458" s="151"/>
      <c r="CB4458" s="151"/>
      <c r="CM4458" s="151"/>
      <c r="CO4458" s="151"/>
      <c r="CT4458" s="151"/>
      <c r="CY4458" s="151"/>
    </row>
    <row r="4459" spans="1:103" x14ac:dyDescent="0.2">
      <c r="A4459" s="60"/>
      <c r="B4459" s="60"/>
      <c r="C4459" s="60"/>
      <c r="D4459" s="60"/>
      <c r="E4459" s="60"/>
      <c r="F4459" s="60"/>
      <c r="G4459" s="60"/>
      <c r="H4459" s="60"/>
      <c r="I4459" s="60"/>
      <c r="J4459" s="60"/>
      <c r="K4459" s="60"/>
      <c r="L4459" s="60"/>
      <c r="M4459" s="60"/>
      <c r="N4459" s="60"/>
      <c r="O4459" s="60"/>
      <c r="P4459" s="60"/>
      <c r="Q4459" s="60"/>
      <c r="R4459" s="334">
        <v>13214</v>
      </c>
      <c r="S4459" s="319" t="s">
        <v>359</v>
      </c>
      <c r="BE4459" s="60"/>
      <c r="BR4459" s="60"/>
      <c r="BX4459" s="151"/>
      <c r="CB4459" s="151"/>
      <c r="CM4459" s="151"/>
      <c r="CO4459" s="151"/>
      <c r="CT4459" s="151"/>
      <c r="CY4459" s="151"/>
    </row>
    <row r="4460" spans="1:103" x14ac:dyDescent="0.2">
      <c r="A4460" s="60"/>
      <c r="B4460" s="60"/>
      <c r="C4460" s="60"/>
      <c r="D4460" s="60"/>
      <c r="E4460" s="60"/>
      <c r="F4460" s="60"/>
      <c r="G4460" s="60"/>
      <c r="H4460" s="60"/>
      <c r="I4460" s="60"/>
      <c r="J4460" s="60"/>
      <c r="K4460" s="60"/>
      <c r="L4460" s="60"/>
      <c r="M4460" s="60"/>
      <c r="N4460" s="60"/>
      <c r="O4460" s="60"/>
      <c r="P4460" s="60"/>
      <c r="Q4460" s="60"/>
      <c r="R4460" s="334">
        <v>13215</v>
      </c>
      <c r="S4460" s="319" t="s">
        <v>359</v>
      </c>
      <c r="BE4460" s="60"/>
      <c r="BR4460" s="60"/>
      <c r="BX4460" s="151"/>
      <c r="CB4460" s="151"/>
      <c r="CM4460" s="151"/>
      <c r="CO4460" s="151"/>
      <c r="CT4460" s="151"/>
      <c r="CY4460" s="151"/>
    </row>
    <row r="4461" spans="1:103" x14ac:dyDescent="0.2">
      <c r="A4461" s="60"/>
      <c r="B4461" s="60"/>
      <c r="C4461" s="60"/>
      <c r="D4461" s="60"/>
      <c r="E4461" s="60"/>
      <c r="F4461" s="60"/>
      <c r="G4461" s="60"/>
      <c r="H4461" s="60"/>
      <c r="I4461" s="60"/>
      <c r="J4461" s="60"/>
      <c r="K4461" s="60"/>
      <c r="L4461" s="60"/>
      <c r="M4461" s="60"/>
      <c r="N4461" s="60"/>
      <c r="O4461" s="60"/>
      <c r="P4461" s="60"/>
      <c r="Q4461" s="60"/>
      <c r="R4461" s="334">
        <v>13217</v>
      </c>
      <c r="S4461" s="319" t="s">
        <v>359</v>
      </c>
      <c r="BE4461" s="60"/>
      <c r="BR4461" s="60"/>
      <c r="BX4461" s="151"/>
      <c r="CB4461" s="151"/>
      <c r="CM4461" s="151"/>
      <c r="CO4461" s="151"/>
      <c r="CT4461" s="151"/>
      <c r="CY4461" s="151"/>
    </row>
    <row r="4462" spans="1:103" x14ac:dyDescent="0.2">
      <c r="A4462" s="60"/>
      <c r="B4462" s="60"/>
      <c r="C4462" s="60"/>
      <c r="D4462" s="60"/>
      <c r="E4462" s="60"/>
      <c r="F4462" s="60"/>
      <c r="G4462" s="60"/>
      <c r="H4462" s="60"/>
      <c r="I4462" s="60"/>
      <c r="J4462" s="60"/>
      <c r="K4462" s="60"/>
      <c r="L4462" s="60"/>
      <c r="M4462" s="60"/>
      <c r="N4462" s="60"/>
      <c r="O4462" s="60"/>
      <c r="P4462" s="60"/>
      <c r="Q4462" s="60"/>
      <c r="R4462" s="334">
        <v>13218</v>
      </c>
      <c r="S4462" s="319" t="s">
        <v>359</v>
      </c>
      <c r="BE4462" s="60"/>
      <c r="BR4462" s="60"/>
      <c r="BX4462" s="151"/>
      <c r="CB4462" s="151"/>
      <c r="CM4462" s="151"/>
      <c r="CO4462" s="151"/>
      <c r="CT4462" s="151"/>
      <c r="CY4462" s="151"/>
    </row>
    <row r="4463" spans="1:103" x14ac:dyDescent="0.2">
      <c r="A4463" s="60"/>
      <c r="B4463" s="60"/>
      <c r="C4463" s="60"/>
      <c r="D4463" s="60"/>
      <c r="E4463" s="60"/>
      <c r="F4463" s="60"/>
      <c r="G4463" s="60"/>
      <c r="H4463" s="60"/>
      <c r="I4463" s="60"/>
      <c r="J4463" s="60"/>
      <c r="K4463" s="60"/>
      <c r="L4463" s="60"/>
      <c r="M4463" s="60"/>
      <c r="N4463" s="60"/>
      <c r="O4463" s="60"/>
      <c r="P4463" s="60"/>
      <c r="Q4463" s="60"/>
      <c r="R4463" s="334">
        <v>13219</v>
      </c>
      <c r="S4463" s="319" t="s">
        <v>359</v>
      </c>
      <c r="BE4463" s="60"/>
      <c r="BR4463" s="60"/>
      <c r="BX4463" s="151"/>
      <c r="CB4463" s="151"/>
      <c r="CM4463" s="151"/>
      <c r="CO4463" s="151"/>
      <c r="CT4463" s="151"/>
      <c r="CY4463" s="151"/>
    </row>
    <row r="4464" spans="1:103" x14ac:dyDescent="0.2">
      <c r="A4464" s="60"/>
      <c r="B4464" s="60"/>
      <c r="C4464" s="60"/>
      <c r="D4464" s="60"/>
      <c r="E4464" s="60"/>
      <c r="F4464" s="60"/>
      <c r="G4464" s="60"/>
      <c r="H4464" s="60"/>
      <c r="I4464" s="60"/>
      <c r="J4464" s="60"/>
      <c r="K4464" s="60"/>
      <c r="L4464" s="60"/>
      <c r="M4464" s="60"/>
      <c r="N4464" s="60"/>
      <c r="O4464" s="60"/>
      <c r="P4464" s="60"/>
      <c r="Q4464" s="60"/>
      <c r="R4464" s="334">
        <v>13220</v>
      </c>
      <c r="S4464" s="319" t="s">
        <v>359</v>
      </c>
      <c r="BE4464" s="60"/>
      <c r="BR4464" s="60"/>
      <c r="BX4464" s="151"/>
      <c r="CB4464" s="151"/>
      <c r="CM4464" s="151"/>
      <c r="CO4464" s="151"/>
      <c r="CT4464" s="151"/>
      <c r="CY4464" s="151"/>
    </row>
    <row r="4465" spans="1:103" x14ac:dyDescent="0.2">
      <c r="A4465" s="60"/>
      <c r="B4465" s="60"/>
      <c r="C4465" s="60"/>
      <c r="D4465" s="60"/>
      <c r="E4465" s="60"/>
      <c r="F4465" s="60"/>
      <c r="G4465" s="60"/>
      <c r="H4465" s="60"/>
      <c r="I4465" s="60"/>
      <c r="J4465" s="60"/>
      <c r="K4465" s="60"/>
      <c r="L4465" s="60"/>
      <c r="M4465" s="60"/>
      <c r="N4465" s="60"/>
      <c r="O4465" s="60"/>
      <c r="P4465" s="60"/>
      <c r="Q4465" s="60"/>
      <c r="R4465" s="334">
        <v>13221</v>
      </c>
      <c r="S4465" s="319" t="s">
        <v>359</v>
      </c>
      <c r="BE4465" s="60"/>
      <c r="BR4465" s="60"/>
      <c r="BX4465" s="151"/>
      <c r="CB4465" s="151"/>
      <c r="CM4465" s="151"/>
      <c r="CO4465" s="151"/>
      <c r="CT4465" s="151"/>
      <c r="CY4465" s="151"/>
    </row>
    <row r="4466" spans="1:103" x14ac:dyDescent="0.2">
      <c r="A4466" s="60"/>
      <c r="B4466" s="60"/>
      <c r="C4466" s="60"/>
      <c r="D4466" s="60"/>
      <c r="E4466" s="60"/>
      <c r="F4466" s="60"/>
      <c r="G4466" s="60"/>
      <c r="H4466" s="60"/>
      <c r="I4466" s="60"/>
      <c r="J4466" s="60"/>
      <c r="K4466" s="60"/>
      <c r="L4466" s="60"/>
      <c r="M4466" s="60"/>
      <c r="N4466" s="60"/>
      <c r="O4466" s="60"/>
      <c r="P4466" s="60"/>
      <c r="Q4466" s="60"/>
      <c r="R4466" s="334">
        <v>13224</v>
      </c>
      <c r="S4466" s="319" t="s">
        <v>359</v>
      </c>
      <c r="BE4466" s="60"/>
      <c r="BR4466" s="60"/>
      <c r="BX4466" s="151"/>
      <c r="CB4466" s="151"/>
      <c r="CM4466" s="151"/>
      <c r="CO4466" s="151"/>
      <c r="CT4466" s="151"/>
      <c r="CY4466" s="151"/>
    </row>
    <row r="4467" spans="1:103" x14ac:dyDescent="0.2">
      <c r="A4467" s="60"/>
      <c r="B4467" s="60"/>
      <c r="C4467" s="60"/>
      <c r="D4467" s="60"/>
      <c r="E4467" s="60"/>
      <c r="F4467" s="60"/>
      <c r="G4467" s="60"/>
      <c r="H4467" s="60"/>
      <c r="I4467" s="60"/>
      <c r="J4467" s="60"/>
      <c r="K4467" s="60"/>
      <c r="L4467" s="60"/>
      <c r="M4467" s="60"/>
      <c r="N4467" s="60"/>
      <c r="O4467" s="60"/>
      <c r="P4467" s="60"/>
      <c r="Q4467" s="60"/>
      <c r="R4467" s="334">
        <v>13225</v>
      </c>
      <c r="S4467" s="319" t="s">
        <v>359</v>
      </c>
      <c r="BE4467" s="60"/>
      <c r="BR4467" s="60"/>
      <c r="BX4467" s="151"/>
      <c r="CB4467" s="151"/>
      <c r="CM4467" s="151"/>
      <c r="CO4467" s="151"/>
      <c r="CT4467" s="151"/>
      <c r="CY4467" s="151"/>
    </row>
    <row r="4468" spans="1:103" x14ac:dyDescent="0.2">
      <c r="A4468" s="60"/>
      <c r="B4468" s="60"/>
      <c r="C4468" s="60"/>
      <c r="D4468" s="60"/>
      <c r="E4468" s="60"/>
      <c r="F4468" s="60"/>
      <c r="G4468" s="60"/>
      <c r="H4468" s="60"/>
      <c r="I4468" s="60"/>
      <c r="J4468" s="60"/>
      <c r="K4468" s="60"/>
      <c r="L4468" s="60"/>
      <c r="M4468" s="60"/>
      <c r="N4468" s="60"/>
      <c r="O4468" s="60"/>
      <c r="P4468" s="60"/>
      <c r="Q4468" s="60"/>
      <c r="R4468" s="334">
        <v>13235</v>
      </c>
      <c r="S4468" s="319" t="s">
        <v>359</v>
      </c>
      <c r="BE4468" s="60"/>
      <c r="BR4468" s="60"/>
      <c r="BX4468" s="151"/>
      <c r="CB4468" s="151"/>
      <c r="CM4468" s="151"/>
      <c r="CO4468" s="151"/>
      <c r="CT4468" s="151"/>
      <c r="CY4468" s="151"/>
    </row>
    <row r="4469" spans="1:103" x14ac:dyDescent="0.2">
      <c r="A4469" s="60"/>
      <c r="B4469" s="60"/>
      <c r="C4469" s="60"/>
      <c r="D4469" s="60"/>
      <c r="E4469" s="60"/>
      <c r="F4469" s="60"/>
      <c r="G4469" s="60"/>
      <c r="H4469" s="60"/>
      <c r="I4469" s="60"/>
      <c r="J4469" s="60"/>
      <c r="K4469" s="60"/>
      <c r="L4469" s="60"/>
      <c r="M4469" s="60"/>
      <c r="N4469" s="60"/>
      <c r="O4469" s="60"/>
      <c r="P4469" s="60"/>
      <c r="Q4469" s="60"/>
      <c r="R4469" s="334">
        <v>13244</v>
      </c>
      <c r="S4469" s="319" t="s">
        <v>359</v>
      </c>
      <c r="BE4469" s="60"/>
      <c r="BR4469" s="60"/>
      <c r="BX4469" s="151"/>
      <c r="CB4469" s="151"/>
      <c r="CM4469" s="151"/>
      <c r="CO4469" s="151"/>
      <c r="CT4469" s="151"/>
      <c r="CY4469" s="151"/>
    </row>
    <row r="4470" spans="1:103" x14ac:dyDescent="0.2">
      <c r="A4470" s="60"/>
      <c r="B4470" s="60"/>
      <c r="C4470" s="60"/>
      <c r="D4470" s="60"/>
      <c r="E4470" s="60"/>
      <c r="F4470" s="60"/>
      <c r="G4470" s="60"/>
      <c r="H4470" s="60"/>
      <c r="I4470" s="60"/>
      <c r="J4470" s="60"/>
      <c r="K4470" s="60"/>
      <c r="L4470" s="60"/>
      <c r="M4470" s="60"/>
      <c r="N4470" s="60"/>
      <c r="O4470" s="60"/>
      <c r="P4470" s="60"/>
      <c r="Q4470" s="60"/>
      <c r="R4470" s="334">
        <v>13250</v>
      </c>
      <c r="S4470" s="319" t="s">
        <v>359</v>
      </c>
      <c r="BE4470" s="60"/>
      <c r="BR4470" s="60"/>
      <c r="BX4470" s="151"/>
      <c r="CB4470" s="151"/>
      <c r="CM4470" s="151"/>
      <c r="CO4470" s="151"/>
      <c r="CT4470" s="151"/>
      <c r="CY4470" s="151"/>
    </row>
    <row r="4471" spans="1:103" x14ac:dyDescent="0.2">
      <c r="A4471" s="60"/>
      <c r="B4471" s="60"/>
      <c r="C4471" s="60"/>
      <c r="D4471" s="60"/>
      <c r="E4471" s="60"/>
      <c r="F4471" s="60"/>
      <c r="G4471" s="60"/>
      <c r="H4471" s="60"/>
      <c r="I4471" s="60"/>
      <c r="J4471" s="60"/>
      <c r="K4471" s="60"/>
      <c r="L4471" s="60"/>
      <c r="M4471" s="60"/>
      <c r="N4471" s="60"/>
      <c r="O4471" s="60"/>
      <c r="P4471" s="60"/>
      <c r="Q4471" s="60"/>
      <c r="R4471" s="334">
        <v>13251</v>
      </c>
      <c r="S4471" s="319" t="s">
        <v>359</v>
      </c>
      <c r="BE4471" s="60"/>
      <c r="BR4471" s="60"/>
      <c r="BX4471" s="151"/>
      <c r="CB4471" s="151"/>
      <c r="CM4471" s="151"/>
      <c r="CO4471" s="151"/>
      <c r="CT4471" s="151"/>
      <c r="CY4471" s="151"/>
    </row>
    <row r="4472" spans="1:103" x14ac:dyDescent="0.2">
      <c r="A4472" s="60"/>
      <c r="B4472" s="60"/>
      <c r="C4472" s="60"/>
      <c r="D4472" s="60"/>
      <c r="E4472" s="60"/>
      <c r="F4472" s="60"/>
      <c r="G4472" s="60"/>
      <c r="H4472" s="60"/>
      <c r="I4472" s="60"/>
      <c r="J4472" s="60"/>
      <c r="K4472" s="60"/>
      <c r="L4472" s="60"/>
      <c r="M4472" s="60"/>
      <c r="N4472" s="60"/>
      <c r="O4472" s="60"/>
      <c r="P4472" s="60"/>
      <c r="Q4472" s="60"/>
      <c r="R4472" s="334">
        <v>13252</v>
      </c>
      <c r="S4472" s="319" t="s">
        <v>359</v>
      </c>
      <c r="BE4472" s="60"/>
      <c r="BR4472" s="60"/>
      <c r="BX4472" s="151"/>
      <c r="CB4472" s="151"/>
      <c r="CM4472" s="151"/>
      <c r="CO4472" s="151"/>
      <c r="CT4472" s="151"/>
      <c r="CY4472" s="151"/>
    </row>
    <row r="4473" spans="1:103" x14ac:dyDescent="0.2">
      <c r="A4473" s="60"/>
      <c r="B4473" s="60"/>
      <c r="C4473" s="60"/>
      <c r="D4473" s="60"/>
      <c r="E4473" s="60"/>
      <c r="F4473" s="60"/>
      <c r="G4473" s="60"/>
      <c r="H4473" s="60"/>
      <c r="I4473" s="60"/>
      <c r="J4473" s="60"/>
      <c r="K4473" s="60"/>
      <c r="L4473" s="60"/>
      <c r="M4473" s="60"/>
      <c r="N4473" s="60"/>
      <c r="O4473" s="60"/>
      <c r="P4473" s="60"/>
      <c r="Q4473" s="60"/>
      <c r="R4473" s="334">
        <v>13261</v>
      </c>
      <c r="S4473" s="319" t="s">
        <v>359</v>
      </c>
      <c r="BE4473" s="60"/>
      <c r="BR4473" s="60"/>
      <c r="BX4473" s="151"/>
      <c r="CB4473" s="151"/>
      <c r="CM4473" s="151"/>
      <c r="CO4473" s="151"/>
      <c r="CT4473" s="151"/>
      <c r="CY4473" s="151"/>
    </row>
    <row r="4474" spans="1:103" x14ac:dyDescent="0.2">
      <c r="A4474" s="60"/>
      <c r="B4474" s="60"/>
      <c r="C4474" s="60"/>
      <c r="D4474" s="60"/>
      <c r="E4474" s="60"/>
      <c r="F4474" s="60"/>
      <c r="G4474" s="60"/>
      <c r="H4474" s="60"/>
      <c r="I4474" s="60"/>
      <c r="J4474" s="60"/>
      <c r="K4474" s="60"/>
      <c r="L4474" s="60"/>
      <c r="M4474" s="60"/>
      <c r="N4474" s="60"/>
      <c r="O4474" s="60"/>
      <c r="P4474" s="60"/>
      <c r="Q4474" s="60"/>
      <c r="R4474" s="334">
        <v>13290</v>
      </c>
      <c r="S4474" s="319" t="s">
        <v>359</v>
      </c>
      <c r="BE4474" s="60"/>
      <c r="BR4474" s="60"/>
      <c r="BX4474" s="151"/>
      <c r="CB4474" s="151"/>
      <c r="CM4474" s="151"/>
      <c r="CO4474" s="151"/>
      <c r="CT4474" s="151"/>
      <c r="CY4474" s="151"/>
    </row>
    <row r="4475" spans="1:103" x14ac:dyDescent="0.2">
      <c r="A4475" s="60"/>
      <c r="B4475" s="60"/>
      <c r="C4475" s="60"/>
      <c r="D4475" s="60"/>
      <c r="E4475" s="60"/>
      <c r="F4475" s="60"/>
      <c r="G4475" s="60"/>
      <c r="H4475" s="60"/>
      <c r="I4475" s="60"/>
      <c r="J4475" s="60"/>
      <c r="K4475" s="60"/>
      <c r="L4475" s="60"/>
      <c r="M4475" s="60"/>
      <c r="N4475" s="60"/>
      <c r="O4475" s="60"/>
      <c r="P4475" s="60"/>
      <c r="Q4475" s="60"/>
      <c r="R4475" s="334">
        <v>13301</v>
      </c>
      <c r="S4475" s="319" t="s">
        <v>359</v>
      </c>
      <c r="BE4475" s="60"/>
      <c r="BR4475" s="60"/>
      <c r="BX4475" s="151"/>
      <c r="CB4475" s="151"/>
      <c r="CM4475" s="151"/>
      <c r="CO4475" s="151"/>
      <c r="CT4475" s="151"/>
      <c r="CY4475" s="151"/>
    </row>
    <row r="4476" spans="1:103" x14ac:dyDescent="0.2">
      <c r="A4476" s="60"/>
      <c r="B4476" s="60"/>
      <c r="C4476" s="60"/>
      <c r="D4476" s="60"/>
      <c r="E4476" s="60"/>
      <c r="F4476" s="60"/>
      <c r="G4476" s="60"/>
      <c r="H4476" s="60"/>
      <c r="I4476" s="60"/>
      <c r="J4476" s="60"/>
      <c r="K4476" s="60"/>
      <c r="L4476" s="60"/>
      <c r="M4476" s="60"/>
      <c r="N4476" s="60"/>
      <c r="O4476" s="60"/>
      <c r="P4476" s="60"/>
      <c r="Q4476" s="60"/>
      <c r="R4476" s="334">
        <v>13302</v>
      </c>
      <c r="S4476" s="319" t="s">
        <v>359</v>
      </c>
      <c r="BE4476" s="60"/>
      <c r="BR4476" s="60"/>
      <c r="BX4476" s="151"/>
      <c r="CB4476" s="151"/>
      <c r="CM4476" s="151"/>
      <c r="CO4476" s="151"/>
      <c r="CT4476" s="151"/>
      <c r="CY4476" s="151"/>
    </row>
    <row r="4477" spans="1:103" x14ac:dyDescent="0.2">
      <c r="A4477" s="60"/>
      <c r="B4477" s="60"/>
      <c r="C4477" s="60"/>
      <c r="D4477" s="60"/>
      <c r="E4477" s="60"/>
      <c r="F4477" s="60"/>
      <c r="G4477" s="60"/>
      <c r="H4477" s="60"/>
      <c r="I4477" s="60"/>
      <c r="J4477" s="60"/>
      <c r="K4477" s="60"/>
      <c r="L4477" s="60"/>
      <c r="M4477" s="60"/>
      <c r="N4477" s="60"/>
      <c r="O4477" s="60"/>
      <c r="P4477" s="60"/>
      <c r="Q4477" s="60"/>
      <c r="R4477" s="334">
        <v>13303</v>
      </c>
      <c r="S4477" s="319" t="s">
        <v>359</v>
      </c>
      <c r="BE4477" s="60"/>
      <c r="BR4477" s="60"/>
      <c r="BX4477" s="151"/>
      <c r="CB4477" s="151"/>
      <c r="CM4477" s="151"/>
      <c r="CO4477" s="151"/>
      <c r="CT4477" s="151"/>
      <c r="CY4477" s="151"/>
    </row>
    <row r="4478" spans="1:103" x14ac:dyDescent="0.2">
      <c r="A4478" s="60"/>
      <c r="B4478" s="60"/>
      <c r="C4478" s="60"/>
      <c r="D4478" s="60"/>
      <c r="E4478" s="60"/>
      <c r="F4478" s="60"/>
      <c r="G4478" s="60"/>
      <c r="H4478" s="60"/>
      <c r="I4478" s="60"/>
      <c r="J4478" s="60"/>
      <c r="K4478" s="60"/>
      <c r="L4478" s="60"/>
      <c r="M4478" s="60"/>
      <c r="N4478" s="60"/>
      <c r="O4478" s="60"/>
      <c r="P4478" s="60"/>
      <c r="Q4478" s="60"/>
      <c r="R4478" s="334">
        <v>13304</v>
      </c>
      <c r="S4478" s="319" t="s">
        <v>359</v>
      </c>
      <c r="BE4478" s="60"/>
      <c r="BR4478" s="60"/>
      <c r="BX4478" s="151"/>
      <c r="CB4478" s="151"/>
      <c r="CM4478" s="151"/>
      <c r="CO4478" s="151"/>
      <c r="CT4478" s="151"/>
      <c r="CY4478" s="151"/>
    </row>
    <row r="4479" spans="1:103" x14ac:dyDescent="0.2">
      <c r="A4479" s="60"/>
      <c r="B4479" s="60"/>
      <c r="C4479" s="60"/>
      <c r="D4479" s="60"/>
      <c r="E4479" s="60"/>
      <c r="F4479" s="60"/>
      <c r="G4479" s="60"/>
      <c r="H4479" s="60"/>
      <c r="I4479" s="60"/>
      <c r="J4479" s="60"/>
      <c r="K4479" s="60"/>
      <c r="L4479" s="60"/>
      <c r="M4479" s="60"/>
      <c r="N4479" s="60"/>
      <c r="O4479" s="60"/>
      <c r="P4479" s="60"/>
      <c r="Q4479" s="60"/>
      <c r="R4479" s="334">
        <v>13305</v>
      </c>
      <c r="S4479" s="319" t="s">
        <v>359</v>
      </c>
      <c r="BE4479" s="60"/>
      <c r="BR4479" s="60"/>
      <c r="BX4479" s="151"/>
      <c r="CB4479" s="151"/>
      <c r="CM4479" s="151"/>
      <c r="CO4479" s="151"/>
      <c r="CT4479" s="151"/>
      <c r="CY4479" s="151"/>
    </row>
    <row r="4480" spans="1:103" x14ac:dyDescent="0.2">
      <c r="A4480" s="60"/>
      <c r="B4480" s="60"/>
      <c r="C4480" s="60"/>
      <c r="D4480" s="60"/>
      <c r="E4480" s="60"/>
      <c r="F4480" s="60"/>
      <c r="G4480" s="60"/>
      <c r="H4480" s="60"/>
      <c r="I4480" s="60"/>
      <c r="J4480" s="60"/>
      <c r="K4480" s="60"/>
      <c r="L4480" s="60"/>
      <c r="M4480" s="60"/>
      <c r="N4480" s="60"/>
      <c r="O4480" s="60"/>
      <c r="P4480" s="60"/>
      <c r="Q4480" s="60"/>
      <c r="R4480" s="334">
        <v>13308</v>
      </c>
      <c r="S4480" s="319" t="s">
        <v>359</v>
      </c>
      <c r="BE4480" s="60"/>
      <c r="BR4480" s="60"/>
      <c r="BX4480" s="151"/>
      <c r="CB4480" s="151"/>
      <c r="CM4480" s="151"/>
      <c r="CO4480" s="151"/>
      <c r="CT4480" s="151"/>
      <c r="CY4480" s="151"/>
    </row>
    <row r="4481" spans="1:103" x14ac:dyDescent="0.2">
      <c r="A4481" s="60"/>
      <c r="B4481" s="60"/>
      <c r="C4481" s="60"/>
      <c r="D4481" s="60"/>
      <c r="E4481" s="60"/>
      <c r="F4481" s="60"/>
      <c r="G4481" s="60"/>
      <c r="H4481" s="60"/>
      <c r="I4481" s="60"/>
      <c r="J4481" s="60"/>
      <c r="K4481" s="60"/>
      <c r="L4481" s="60"/>
      <c r="M4481" s="60"/>
      <c r="N4481" s="60"/>
      <c r="O4481" s="60"/>
      <c r="P4481" s="60"/>
      <c r="Q4481" s="60"/>
      <c r="R4481" s="334">
        <v>13309</v>
      </c>
      <c r="S4481" s="319" t="s">
        <v>359</v>
      </c>
      <c r="BE4481" s="60"/>
      <c r="BR4481" s="60"/>
      <c r="BX4481" s="151"/>
      <c r="CB4481" s="151"/>
      <c r="CM4481" s="151"/>
      <c r="CO4481" s="151"/>
      <c r="CT4481" s="151"/>
      <c r="CY4481" s="151"/>
    </row>
    <row r="4482" spans="1:103" x14ac:dyDescent="0.2">
      <c r="A4482" s="60"/>
      <c r="B4482" s="60"/>
      <c r="C4482" s="60"/>
      <c r="D4482" s="60"/>
      <c r="E4482" s="60"/>
      <c r="F4482" s="60"/>
      <c r="G4482" s="60"/>
      <c r="H4482" s="60"/>
      <c r="I4482" s="60"/>
      <c r="J4482" s="60"/>
      <c r="K4482" s="60"/>
      <c r="L4482" s="60"/>
      <c r="M4482" s="60"/>
      <c r="N4482" s="60"/>
      <c r="O4482" s="60"/>
      <c r="P4482" s="60"/>
      <c r="Q4482" s="60"/>
      <c r="R4482" s="334">
        <v>13310</v>
      </c>
      <c r="S4482" s="319" t="s">
        <v>359</v>
      </c>
      <c r="BE4482" s="60"/>
      <c r="BR4482" s="60"/>
      <c r="BX4482" s="151"/>
      <c r="CB4482" s="151"/>
      <c r="CM4482" s="151"/>
      <c r="CO4482" s="151"/>
      <c r="CT4482" s="151"/>
      <c r="CY4482" s="151"/>
    </row>
    <row r="4483" spans="1:103" x14ac:dyDescent="0.2">
      <c r="A4483" s="60"/>
      <c r="B4483" s="60"/>
      <c r="C4483" s="60"/>
      <c r="D4483" s="60"/>
      <c r="E4483" s="60"/>
      <c r="F4483" s="60"/>
      <c r="G4483" s="60"/>
      <c r="H4483" s="60"/>
      <c r="I4483" s="60"/>
      <c r="J4483" s="60"/>
      <c r="K4483" s="60"/>
      <c r="L4483" s="60"/>
      <c r="M4483" s="60"/>
      <c r="N4483" s="60"/>
      <c r="O4483" s="60"/>
      <c r="P4483" s="60"/>
      <c r="Q4483" s="60"/>
      <c r="R4483" s="334">
        <v>13312</v>
      </c>
      <c r="S4483" s="319" t="s">
        <v>359</v>
      </c>
      <c r="BE4483" s="60"/>
      <c r="BR4483" s="60"/>
      <c r="BX4483" s="151"/>
      <c r="CB4483" s="151"/>
      <c r="CM4483" s="151"/>
      <c r="CO4483" s="151"/>
      <c r="CT4483" s="151"/>
      <c r="CY4483" s="151"/>
    </row>
    <row r="4484" spans="1:103" x14ac:dyDescent="0.2">
      <c r="A4484" s="60"/>
      <c r="B4484" s="60"/>
      <c r="C4484" s="60"/>
      <c r="D4484" s="60"/>
      <c r="E4484" s="60"/>
      <c r="F4484" s="60"/>
      <c r="G4484" s="60"/>
      <c r="H4484" s="60"/>
      <c r="I4484" s="60"/>
      <c r="J4484" s="60"/>
      <c r="K4484" s="60"/>
      <c r="L4484" s="60"/>
      <c r="M4484" s="60"/>
      <c r="N4484" s="60"/>
      <c r="O4484" s="60"/>
      <c r="P4484" s="60"/>
      <c r="Q4484" s="60"/>
      <c r="R4484" s="334">
        <v>13313</v>
      </c>
      <c r="S4484" s="319" t="s">
        <v>359</v>
      </c>
      <c r="BE4484" s="60"/>
      <c r="BR4484" s="60"/>
      <c r="BX4484" s="151"/>
      <c r="CB4484" s="151"/>
      <c r="CM4484" s="151"/>
      <c r="CO4484" s="151"/>
      <c r="CT4484" s="151"/>
      <c r="CY4484" s="151"/>
    </row>
    <row r="4485" spans="1:103" x14ac:dyDescent="0.2">
      <c r="A4485" s="60"/>
      <c r="B4485" s="60"/>
      <c r="C4485" s="60"/>
      <c r="D4485" s="60"/>
      <c r="E4485" s="60"/>
      <c r="F4485" s="60"/>
      <c r="G4485" s="60"/>
      <c r="H4485" s="60"/>
      <c r="I4485" s="60"/>
      <c r="J4485" s="60"/>
      <c r="K4485" s="60"/>
      <c r="L4485" s="60"/>
      <c r="M4485" s="60"/>
      <c r="N4485" s="60"/>
      <c r="O4485" s="60"/>
      <c r="P4485" s="60"/>
      <c r="Q4485" s="60"/>
      <c r="R4485" s="334">
        <v>13314</v>
      </c>
      <c r="S4485" s="319" t="s">
        <v>359</v>
      </c>
      <c r="BE4485" s="60"/>
      <c r="BR4485" s="60"/>
      <c r="BX4485" s="151"/>
      <c r="CB4485" s="151"/>
      <c r="CM4485" s="151"/>
      <c r="CO4485" s="151"/>
      <c r="CT4485" s="151"/>
      <c r="CY4485" s="151"/>
    </row>
    <row r="4486" spans="1:103" x14ac:dyDescent="0.2">
      <c r="A4486" s="60"/>
      <c r="B4486" s="60"/>
      <c r="C4486" s="60"/>
      <c r="D4486" s="60"/>
      <c r="E4486" s="60"/>
      <c r="F4486" s="60"/>
      <c r="G4486" s="60"/>
      <c r="H4486" s="60"/>
      <c r="I4486" s="60"/>
      <c r="J4486" s="60"/>
      <c r="K4486" s="60"/>
      <c r="L4486" s="60"/>
      <c r="M4486" s="60"/>
      <c r="N4486" s="60"/>
      <c r="O4486" s="60"/>
      <c r="P4486" s="60"/>
      <c r="Q4486" s="60"/>
      <c r="R4486" s="334">
        <v>13315</v>
      </c>
      <c r="S4486" s="319" t="s">
        <v>359</v>
      </c>
      <c r="BE4486" s="60"/>
      <c r="BR4486" s="60"/>
      <c r="BX4486" s="151"/>
      <c r="CB4486" s="151"/>
      <c r="CM4486" s="151"/>
      <c r="CO4486" s="151"/>
      <c r="CT4486" s="151"/>
      <c r="CY4486" s="151"/>
    </row>
    <row r="4487" spans="1:103" x14ac:dyDescent="0.2">
      <c r="A4487" s="60"/>
      <c r="B4487" s="60"/>
      <c r="C4487" s="60"/>
      <c r="D4487" s="60"/>
      <c r="E4487" s="60"/>
      <c r="F4487" s="60"/>
      <c r="G4487" s="60"/>
      <c r="H4487" s="60"/>
      <c r="I4487" s="60"/>
      <c r="J4487" s="60"/>
      <c r="K4487" s="60"/>
      <c r="L4487" s="60"/>
      <c r="M4487" s="60"/>
      <c r="N4487" s="60"/>
      <c r="O4487" s="60"/>
      <c r="P4487" s="60"/>
      <c r="Q4487" s="60"/>
      <c r="R4487" s="334">
        <v>13316</v>
      </c>
      <c r="S4487" s="319" t="s">
        <v>359</v>
      </c>
      <c r="BE4487" s="60"/>
      <c r="BR4487" s="60"/>
      <c r="BX4487" s="151"/>
      <c r="CB4487" s="151"/>
      <c r="CM4487" s="151"/>
      <c r="CO4487" s="151"/>
      <c r="CT4487" s="151"/>
      <c r="CY4487" s="151"/>
    </row>
    <row r="4488" spans="1:103" x14ac:dyDescent="0.2">
      <c r="A4488" s="60"/>
      <c r="B4488" s="60"/>
      <c r="C4488" s="60"/>
      <c r="D4488" s="60"/>
      <c r="E4488" s="60"/>
      <c r="F4488" s="60"/>
      <c r="G4488" s="60"/>
      <c r="H4488" s="60"/>
      <c r="I4488" s="60"/>
      <c r="J4488" s="60"/>
      <c r="K4488" s="60"/>
      <c r="L4488" s="60"/>
      <c r="M4488" s="60"/>
      <c r="N4488" s="60"/>
      <c r="O4488" s="60"/>
      <c r="P4488" s="60"/>
      <c r="Q4488" s="60"/>
      <c r="R4488" s="334">
        <v>13317</v>
      </c>
      <c r="S4488" s="319" t="s">
        <v>359</v>
      </c>
      <c r="BE4488" s="60"/>
      <c r="BR4488" s="60"/>
      <c r="BX4488" s="151"/>
      <c r="CB4488" s="151"/>
      <c r="CM4488" s="151"/>
      <c r="CO4488" s="151"/>
      <c r="CT4488" s="151"/>
      <c r="CY4488" s="151"/>
    </row>
    <row r="4489" spans="1:103" x14ac:dyDescent="0.2">
      <c r="A4489" s="60"/>
      <c r="B4489" s="60"/>
      <c r="C4489" s="60"/>
      <c r="D4489" s="60"/>
      <c r="E4489" s="60"/>
      <c r="F4489" s="60"/>
      <c r="G4489" s="60"/>
      <c r="H4489" s="60"/>
      <c r="I4489" s="60"/>
      <c r="J4489" s="60"/>
      <c r="K4489" s="60"/>
      <c r="L4489" s="60"/>
      <c r="M4489" s="60"/>
      <c r="N4489" s="60"/>
      <c r="O4489" s="60"/>
      <c r="P4489" s="60"/>
      <c r="Q4489" s="60"/>
      <c r="R4489" s="334">
        <v>13318</v>
      </c>
      <c r="S4489" s="319" t="s">
        <v>359</v>
      </c>
      <c r="BE4489" s="60"/>
      <c r="BR4489" s="60"/>
      <c r="BX4489" s="151"/>
      <c r="CB4489" s="151"/>
      <c r="CM4489" s="151"/>
      <c r="CO4489" s="151"/>
      <c r="CT4489" s="151"/>
      <c r="CY4489" s="151"/>
    </row>
    <row r="4490" spans="1:103" x14ac:dyDescent="0.2">
      <c r="A4490" s="60"/>
      <c r="B4490" s="60"/>
      <c r="C4490" s="60"/>
      <c r="D4490" s="60"/>
      <c r="E4490" s="60"/>
      <c r="F4490" s="60"/>
      <c r="G4490" s="60"/>
      <c r="H4490" s="60"/>
      <c r="I4490" s="60"/>
      <c r="J4490" s="60"/>
      <c r="K4490" s="60"/>
      <c r="L4490" s="60"/>
      <c r="M4490" s="60"/>
      <c r="N4490" s="60"/>
      <c r="O4490" s="60"/>
      <c r="P4490" s="60"/>
      <c r="Q4490" s="60"/>
      <c r="R4490" s="334">
        <v>13319</v>
      </c>
      <c r="S4490" s="319" t="s">
        <v>359</v>
      </c>
      <c r="BE4490" s="60"/>
      <c r="BR4490" s="60"/>
      <c r="BX4490" s="151"/>
      <c r="CB4490" s="151"/>
      <c r="CM4490" s="151"/>
      <c r="CO4490" s="151"/>
      <c r="CT4490" s="151"/>
      <c r="CY4490" s="151"/>
    </row>
    <row r="4491" spans="1:103" x14ac:dyDescent="0.2">
      <c r="A4491" s="60"/>
      <c r="B4491" s="60"/>
      <c r="C4491" s="60"/>
      <c r="D4491" s="60"/>
      <c r="E4491" s="60"/>
      <c r="F4491" s="60"/>
      <c r="G4491" s="60"/>
      <c r="H4491" s="60"/>
      <c r="I4491" s="60"/>
      <c r="J4491" s="60"/>
      <c r="K4491" s="60"/>
      <c r="L4491" s="60"/>
      <c r="M4491" s="60"/>
      <c r="N4491" s="60"/>
      <c r="O4491" s="60"/>
      <c r="P4491" s="60"/>
      <c r="Q4491" s="60"/>
      <c r="R4491" s="334">
        <v>13320</v>
      </c>
      <c r="S4491" s="319" t="s">
        <v>359</v>
      </c>
      <c r="BE4491" s="60"/>
      <c r="BR4491" s="60"/>
      <c r="BX4491" s="151"/>
      <c r="CB4491" s="151"/>
      <c r="CM4491" s="151"/>
      <c r="CO4491" s="151"/>
      <c r="CT4491" s="151"/>
      <c r="CY4491" s="151"/>
    </row>
    <row r="4492" spans="1:103" x14ac:dyDescent="0.2">
      <c r="A4492" s="60"/>
      <c r="B4492" s="60"/>
      <c r="C4492" s="60"/>
      <c r="D4492" s="60"/>
      <c r="E4492" s="60"/>
      <c r="F4492" s="60"/>
      <c r="G4492" s="60"/>
      <c r="H4492" s="60"/>
      <c r="I4492" s="60"/>
      <c r="J4492" s="60"/>
      <c r="K4492" s="60"/>
      <c r="L4492" s="60"/>
      <c r="M4492" s="60"/>
      <c r="N4492" s="60"/>
      <c r="O4492" s="60"/>
      <c r="P4492" s="60"/>
      <c r="Q4492" s="60"/>
      <c r="R4492" s="334">
        <v>13321</v>
      </c>
      <c r="S4492" s="319" t="s">
        <v>359</v>
      </c>
      <c r="BE4492" s="60"/>
      <c r="BR4492" s="60"/>
      <c r="BX4492" s="151"/>
      <c r="CB4492" s="151"/>
      <c r="CM4492" s="151"/>
      <c r="CO4492" s="151"/>
      <c r="CT4492" s="151"/>
      <c r="CY4492" s="151"/>
    </row>
    <row r="4493" spans="1:103" x14ac:dyDescent="0.2">
      <c r="A4493" s="60"/>
      <c r="B4493" s="60"/>
      <c r="C4493" s="60"/>
      <c r="D4493" s="60"/>
      <c r="E4493" s="60"/>
      <c r="F4493" s="60"/>
      <c r="G4493" s="60"/>
      <c r="H4493" s="60"/>
      <c r="I4493" s="60"/>
      <c r="J4493" s="60"/>
      <c r="K4493" s="60"/>
      <c r="L4493" s="60"/>
      <c r="M4493" s="60"/>
      <c r="N4493" s="60"/>
      <c r="O4493" s="60"/>
      <c r="P4493" s="60"/>
      <c r="Q4493" s="60"/>
      <c r="R4493" s="334">
        <v>13322</v>
      </c>
      <c r="S4493" s="319" t="s">
        <v>359</v>
      </c>
      <c r="BE4493" s="60"/>
      <c r="BR4493" s="60"/>
      <c r="BX4493" s="151"/>
      <c r="CB4493" s="151"/>
      <c r="CM4493" s="151"/>
      <c r="CO4493" s="151"/>
      <c r="CT4493" s="151"/>
      <c r="CY4493" s="151"/>
    </row>
    <row r="4494" spans="1:103" x14ac:dyDescent="0.2">
      <c r="A4494" s="60"/>
      <c r="B4494" s="60"/>
      <c r="C4494" s="60"/>
      <c r="D4494" s="60"/>
      <c r="E4494" s="60"/>
      <c r="F4494" s="60"/>
      <c r="G4494" s="60"/>
      <c r="H4494" s="60"/>
      <c r="I4494" s="60"/>
      <c r="J4494" s="60"/>
      <c r="K4494" s="60"/>
      <c r="L4494" s="60"/>
      <c r="M4494" s="60"/>
      <c r="N4494" s="60"/>
      <c r="O4494" s="60"/>
      <c r="P4494" s="60"/>
      <c r="Q4494" s="60"/>
      <c r="R4494" s="334">
        <v>13323</v>
      </c>
      <c r="S4494" s="319" t="s">
        <v>359</v>
      </c>
      <c r="BE4494" s="60"/>
      <c r="BR4494" s="60"/>
      <c r="BX4494" s="151"/>
      <c r="CB4494" s="151"/>
      <c r="CM4494" s="151"/>
      <c r="CO4494" s="151"/>
      <c r="CT4494" s="151"/>
      <c r="CY4494" s="151"/>
    </row>
    <row r="4495" spans="1:103" x14ac:dyDescent="0.2">
      <c r="A4495" s="60"/>
      <c r="B4495" s="60"/>
      <c r="C4495" s="60"/>
      <c r="D4495" s="60"/>
      <c r="E4495" s="60"/>
      <c r="F4495" s="60"/>
      <c r="G4495" s="60"/>
      <c r="H4495" s="60"/>
      <c r="I4495" s="60"/>
      <c r="J4495" s="60"/>
      <c r="K4495" s="60"/>
      <c r="L4495" s="60"/>
      <c r="M4495" s="60"/>
      <c r="N4495" s="60"/>
      <c r="O4495" s="60"/>
      <c r="P4495" s="60"/>
      <c r="Q4495" s="60"/>
      <c r="R4495" s="334">
        <v>13324</v>
      </c>
      <c r="S4495" s="319" t="s">
        <v>359</v>
      </c>
      <c r="BE4495" s="60"/>
      <c r="BR4495" s="60"/>
      <c r="BX4495" s="151"/>
      <c r="CB4495" s="151"/>
      <c r="CM4495" s="151"/>
      <c r="CO4495" s="151"/>
      <c r="CT4495" s="151"/>
      <c r="CY4495" s="151"/>
    </row>
    <row r="4496" spans="1:103" x14ac:dyDescent="0.2">
      <c r="A4496" s="60"/>
      <c r="B4496" s="60"/>
      <c r="C4496" s="60"/>
      <c r="D4496" s="60"/>
      <c r="E4496" s="60"/>
      <c r="F4496" s="60"/>
      <c r="G4496" s="60"/>
      <c r="H4496" s="60"/>
      <c r="I4496" s="60"/>
      <c r="J4496" s="60"/>
      <c r="K4496" s="60"/>
      <c r="L4496" s="60"/>
      <c r="M4496" s="60"/>
      <c r="N4496" s="60"/>
      <c r="O4496" s="60"/>
      <c r="P4496" s="60"/>
      <c r="Q4496" s="60"/>
      <c r="R4496" s="334">
        <v>13325</v>
      </c>
      <c r="S4496" s="319" t="s">
        <v>359</v>
      </c>
      <c r="BE4496" s="60"/>
      <c r="BR4496" s="60"/>
      <c r="BX4496" s="151"/>
      <c r="CB4496" s="151"/>
      <c r="CM4496" s="151"/>
      <c r="CO4496" s="151"/>
      <c r="CT4496" s="151"/>
      <c r="CY4496" s="151"/>
    </row>
    <row r="4497" spans="1:103" x14ac:dyDescent="0.2">
      <c r="A4497" s="60"/>
      <c r="B4497" s="60"/>
      <c r="C4497" s="60"/>
      <c r="D4497" s="60"/>
      <c r="E4497" s="60"/>
      <c r="F4497" s="60"/>
      <c r="G4497" s="60"/>
      <c r="H4497" s="60"/>
      <c r="I4497" s="60"/>
      <c r="J4497" s="60"/>
      <c r="K4497" s="60"/>
      <c r="L4497" s="60"/>
      <c r="M4497" s="60"/>
      <c r="N4497" s="60"/>
      <c r="O4497" s="60"/>
      <c r="P4497" s="60"/>
      <c r="Q4497" s="60"/>
      <c r="R4497" s="334">
        <v>13326</v>
      </c>
      <c r="S4497" s="319" t="s">
        <v>359</v>
      </c>
      <c r="BE4497" s="60"/>
      <c r="BR4497" s="60"/>
      <c r="BX4497" s="151"/>
      <c r="CB4497" s="151"/>
      <c r="CM4497" s="151"/>
      <c r="CO4497" s="151"/>
      <c r="CT4497" s="151"/>
      <c r="CY4497" s="151"/>
    </row>
    <row r="4498" spans="1:103" x14ac:dyDescent="0.2">
      <c r="A4498" s="60"/>
      <c r="B4498" s="60"/>
      <c r="C4498" s="60"/>
      <c r="D4498" s="60"/>
      <c r="E4498" s="60"/>
      <c r="F4498" s="60"/>
      <c r="G4498" s="60"/>
      <c r="H4498" s="60"/>
      <c r="I4498" s="60"/>
      <c r="J4498" s="60"/>
      <c r="K4498" s="60"/>
      <c r="L4498" s="60"/>
      <c r="M4498" s="60"/>
      <c r="N4498" s="60"/>
      <c r="O4498" s="60"/>
      <c r="P4498" s="60"/>
      <c r="Q4498" s="60"/>
      <c r="R4498" s="334">
        <v>13327</v>
      </c>
      <c r="S4498" s="319" t="s">
        <v>359</v>
      </c>
      <c r="BE4498" s="60"/>
      <c r="BR4498" s="60"/>
      <c r="BX4498" s="151"/>
      <c r="CB4498" s="151"/>
      <c r="CM4498" s="151"/>
      <c r="CO4498" s="151"/>
      <c r="CT4498" s="151"/>
      <c r="CY4498" s="151"/>
    </row>
    <row r="4499" spans="1:103" x14ac:dyDescent="0.2">
      <c r="A4499" s="60"/>
      <c r="B4499" s="60"/>
      <c r="C4499" s="60"/>
      <c r="D4499" s="60"/>
      <c r="E4499" s="60"/>
      <c r="F4499" s="60"/>
      <c r="G4499" s="60"/>
      <c r="H4499" s="60"/>
      <c r="I4499" s="60"/>
      <c r="J4499" s="60"/>
      <c r="K4499" s="60"/>
      <c r="L4499" s="60"/>
      <c r="M4499" s="60"/>
      <c r="N4499" s="60"/>
      <c r="O4499" s="60"/>
      <c r="P4499" s="60"/>
      <c r="Q4499" s="60"/>
      <c r="R4499" s="334">
        <v>13328</v>
      </c>
      <c r="S4499" s="319" t="s">
        <v>359</v>
      </c>
      <c r="BE4499" s="60"/>
      <c r="BR4499" s="60"/>
      <c r="BX4499" s="151"/>
      <c r="CB4499" s="151"/>
      <c r="CM4499" s="151"/>
      <c r="CO4499" s="151"/>
      <c r="CT4499" s="151"/>
      <c r="CY4499" s="151"/>
    </row>
    <row r="4500" spans="1:103" x14ac:dyDescent="0.2">
      <c r="A4500" s="60"/>
      <c r="B4500" s="60"/>
      <c r="C4500" s="60"/>
      <c r="D4500" s="60"/>
      <c r="E4500" s="60"/>
      <c r="F4500" s="60"/>
      <c r="G4500" s="60"/>
      <c r="H4500" s="60"/>
      <c r="I4500" s="60"/>
      <c r="J4500" s="60"/>
      <c r="K4500" s="60"/>
      <c r="L4500" s="60"/>
      <c r="M4500" s="60"/>
      <c r="N4500" s="60"/>
      <c r="O4500" s="60"/>
      <c r="P4500" s="60"/>
      <c r="Q4500" s="60"/>
      <c r="R4500" s="334">
        <v>13329</v>
      </c>
      <c r="S4500" s="319" t="s">
        <v>359</v>
      </c>
      <c r="BE4500" s="60"/>
      <c r="BR4500" s="60"/>
      <c r="BX4500" s="151"/>
      <c r="CB4500" s="151"/>
      <c r="CM4500" s="151"/>
      <c r="CO4500" s="151"/>
      <c r="CT4500" s="151"/>
      <c r="CY4500" s="151"/>
    </row>
    <row r="4501" spans="1:103" x14ac:dyDescent="0.2">
      <c r="A4501" s="60"/>
      <c r="B4501" s="60"/>
      <c r="C4501" s="60"/>
      <c r="D4501" s="60"/>
      <c r="E4501" s="60"/>
      <c r="F4501" s="60"/>
      <c r="G4501" s="60"/>
      <c r="H4501" s="60"/>
      <c r="I4501" s="60"/>
      <c r="J4501" s="60"/>
      <c r="K4501" s="60"/>
      <c r="L4501" s="60"/>
      <c r="M4501" s="60"/>
      <c r="N4501" s="60"/>
      <c r="O4501" s="60"/>
      <c r="P4501" s="60"/>
      <c r="Q4501" s="60"/>
      <c r="R4501" s="334">
        <v>13331</v>
      </c>
      <c r="S4501" s="319" t="s">
        <v>359</v>
      </c>
      <c r="BE4501" s="60"/>
      <c r="BR4501" s="60"/>
      <c r="BX4501" s="151"/>
      <c r="CB4501" s="151"/>
      <c r="CM4501" s="151"/>
      <c r="CO4501" s="151"/>
      <c r="CT4501" s="151"/>
      <c r="CY4501" s="151"/>
    </row>
    <row r="4502" spans="1:103" x14ac:dyDescent="0.2">
      <c r="A4502" s="60"/>
      <c r="B4502" s="60"/>
      <c r="C4502" s="60"/>
      <c r="D4502" s="60"/>
      <c r="E4502" s="60"/>
      <c r="F4502" s="60"/>
      <c r="G4502" s="60"/>
      <c r="H4502" s="60"/>
      <c r="I4502" s="60"/>
      <c r="J4502" s="60"/>
      <c r="K4502" s="60"/>
      <c r="L4502" s="60"/>
      <c r="M4502" s="60"/>
      <c r="N4502" s="60"/>
      <c r="O4502" s="60"/>
      <c r="P4502" s="60"/>
      <c r="Q4502" s="60"/>
      <c r="R4502" s="334">
        <v>13332</v>
      </c>
      <c r="S4502" s="319" t="s">
        <v>359</v>
      </c>
      <c r="BE4502" s="60"/>
      <c r="BR4502" s="60"/>
      <c r="BX4502" s="151"/>
      <c r="CB4502" s="151"/>
      <c r="CM4502" s="151"/>
      <c r="CO4502" s="151"/>
      <c r="CT4502" s="151"/>
      <c r="CY4502" s="151"/>
    </row>
    <row r="4503" spans="1:103" x14ac:dyDescent="0.2">
      <c r="A4503" s="60"/>
      <c r="B4503" s="60"/>
      <c r="C4503" s="60"/>
      <c r="D4503" s="60"/>
      <c r="E4503" s="60"/>
      <c r="F4503" s="60"/>
      <c r="G4503" s="60"/>
      <c r="H4503" s="60"/>
      <c r="I4503" s="60"/>
      <c r="J4503" s="60"/>
      <c r="K4503" s="60"/>
      <c r="L4503" s="60"/>
      <c r="M4503" s="60"/>
      <c r="N4503" s="60"/>
      <c r="O4503" s="60"/>
      <c r="P4503" s="60"/>
      <c r="Q4503" s="60"/>
      <c r="R4503" s="334">
        <v>13333</v>
      </c>
      <c r="S4503" s="319" t="s">
        <v>359</v>
      </c>
      <c r="BE4503" s="60"/>
      <c r="BR4503" s="60"/>
      <c r="BX4503" s="151"/>
      <c r="CB4503" s="151"/>
      <c r="CM4503" s="151"/>
      <c r="CO4503" s="151"/>
      <c r="CT4503" s="151"/>
      <c r="CY4503" s="151"/>
    </row>
    <row r="4504" spans="1:103" x14ac:dyDescent="0.2">
      <c r="A4504" s="60"/>
      <c r="B4504" s="60"/>
      <c r="C4504" s="60"/>
      <c r="D4504" s="60"/>
      <c r="E4504" s="60"/>
      <c r="F4504" s="60"/>
      <c r="G4504" s="60"/>
      <c r="H4504" s="60"/>
      <c r="I4504" s="60"/>
      <c r="J4504" s="60"/>
      <c r="K4504" s="60"/>
      <c r="L4504" s="60"/>
      <c r="M4504" s="60"/>
      <c r="N4504" s="60"/>
      <c r="O4504" s="60"/>
      <c r="P4504" s="60"/>
      <c r="Q4504" s="60"/>
      <c r="R4504" s="334">
        <v>13334</v>
      </c>
      <c r="S4504" s="319" t="s">
        <v>359</v>
      </c>
      <c r="BE4504" s="60"/>
      <c r="BR4504" s="60"/>
      <c r="BX4504" s="151"/>
      <c r="CB4504" s="151"/>
      <c r="CM4504" s="151"/>
      <c r="CO4504" s="151"/>
      <c r="CT4504" s="151"/>
      <c r="CY4504" s="151"/>
    </row>
    <row r="4505" spans="1:103" x14ac:dyDescent="0.2">
      <c r="A4505" s="60"/>
      <c r="B4505" s="60"/>
      <c r="C4505" s="60"/>
      <c r="D4505" s="60"/>
      <c r="E4505" s="60"/>
      <c r="F4505" s="60"/>
      <c r="G4505" s="60"/>
      <c r="H4505" s="60"/>
      <c r="I4505" s="60"/>
      <c r="J4505" s="60"/>
      <c r="K4505" s="60"/>
      <c r="L4505" s="60"/>
      <c r="M4505" s="60"/>
      <c r="N4505" s="60"/>
      <c r="O4505" s="60"/>
      <c r="P4505" s="60"/>
      <c r="Q4505" s="60"/>
      <c r="R4505" s="334">
        <v>13335</v>
      </c>
      <c r="S4505" s="319" t="s">
        <v>359</v>
      </c>
      <c r="BE4505" s="60"/>
      <c r="BR4505" s="60"/>
      <c r="BX4505" s="151"/>
      <c r="CB4505" s="151"/>
      <c r="CM4505" s="151"/>
      <c r="CO4505" s="151"/>
      <c r="CT4505" s="151"/>
      <c r="CY4505" s="151"/>
    </row>
    <row r="4506" spans="1:103" x14ac:dyDescent="0.2">
      <c r="A4506" s="60"/>
      <c r="B4506" s="60"/>
      <c r="C4506" s="60"/>
      <c r="D4506" s="60"/>
      <c r="E4506" s="60"/>
      <c r="F4506" s="60"/>
      <c r="G4506" s="60"/>
      <c r="H4506" s="60"/>
      <c r="I4506" s="60"/>
      <c r="J4506" s="60"/>
      <c r="K4506" s="60"/>
      <c r="L4506" s="60"/>
      <c r="M4506" s="60"/>
      <c r="N4506" s="60"/>
      <c r="O4506" s="60"/>
      <c r="P4506" s="60"/>
      <c r="Q4506" s="60"/>
      <c r="R4506" s="334">
        <v>13337</v>
      </c>
      <c r="S4506" s="319" t="s">
        <v>359</v>
      </c>
      <c r="BE4506" s="60"/>
      <c r="BR4506" s="60"/>
      <c r="BX4506" s="151"/>
      <c r="CB4506" s="151"/>
      <c r="CM4506" s="151"/>
      <c r="CO4506" s="151"/>
      <c r="CT4506" s="151"/>
      <c r="CY4506" s="151"/>
    </row>
    <row r="4507" spans="1:103" x14ac:dyDescent="0.2">
      <c r="A4507" s="60"/>
      <c r="B4507" s="60"/>
      <c r="C4507" s="60"/>
      <c r="D4507" s="60"/>
      <c r="E4507" s="60"/>
      <c r="F4507" s="60"/>
      <c r="G4507" s="60"/>
      <c r="H4507" s="60"/>
      <c r="I4507" s="60"/>
      <c r="J4507" s="60"/>
      <c r="K4507" s="60"/>
      <c r="L4507" s="60"/>
      <c r="M4507" s="60"/>
      <c r="N4507" s="60"/>
      <c r="O4507" s="60"/>
      <c r="P4507" s="60"/>
      <c r="Q4507" s="60"/>
      <c r="R4507" s="334">
        <v>13338</v>
      </c>
      <c r="S4507" s="319" t="s">
        <v>359</v>
      </c>
      <c r="BE4507" s="60"/>
      <c r="BR4507" s="60"/>
      <c r="BX4507" s="151"/>
      <c r="CB4507" s="151"/>
      <c r="CM4507" s="151"/>
      <c r="CO4507" s="151"/>
      <c r="CT4507" s="151"/>
      <c r="CY4507" s="151"/>
    </row>
    <row r="4508" spans="1:103" x14ac:dyDescent="0.2">
      <c r="A4508" s="60"/>
      <c r="B4508" s="60"/>
      <c r="C4508" s="60"/>
      <c r="D4508" s="60"/>
      <c r="E4508" s="60"/>
      <c r="F4508" s="60"/>
      <c r="G4508" s="60"/>
      <c r="H4508" s="60"/>
      <c r="I4508" s="60"/>
      <c r="J4508" s="60"/>
      <c r="K4508" s="60"/>
      <c r="L4508" s="60"/>
      <c r="M4508" s="60"/>
      <c r="N4508" s="60"/>
      <c r="O4508" s="60"/>
      <c r="P4508" s="60"/>
      <c r="Q4508" s="60"/>
      <c r="R4508" s="334">
        <v>13339</v>
      </c>
      <c r="S4508" s="319" t="s">
        <v>359</v>
      </c>
      <c r="BE4508" s="60"/>
      <c r="BR4508" s="60"/>
      <c r="BX4508" s="151"/>
      <c r="CB4508" s="151"/>
      <c r="CM4508" s="151"/>
      <c r="CO4508" s="151"/>
      <c r="CT4508" s="151"/>
      <c r="CY4508" s="151"/>
    </row>
    <row r="4509" spans="1:103" x14ac:dyDescent="0.2">
      <c r="A4509" s="60"/>
      <c r="B4509" s="60"/>
      <c r="C4509" s="60"/>
      <c r="D4509" s="60"/>
      <c r="E4509" s="60"/>
      <c r="F4509" s="60"/>
      <c r="G4509" s="60"/>
      <c r="H4509" s="60"/>
      <c r="I4509" s="60"/>
      <c r="J4509" s="60"/>
      <c r="K4509" s="60"/>
      <c r="L4509" s="60"/>
      <c r="M4509" s="60"/>
      <c r="N4509" s="60"/>
      <c r="O4509" s="60"/>
      <c r="P4509" s="60"/>
      <c r="Q4509" s="60"/>
      <c r="R4509" s="334">
        <v>13340</v>
      </c>
      <c r="S4509" s="319" t="s">
        <v>359</v>
      </c>
      <c r="BE4509" s="60"/>
      <c r="BR4509" s="60"/>
      <c r="BX4509" s="151"/>
      <c r="CB4509" s="151"/>
      <c r="CM4509" s="151"/>
      <c r="CO4509" s="151"/>
      <c r="CT4509" s="151"/>
      <c r="CY4509" s="151"/>
    </row>
    <row r="4510" spans="1:103" x14ac:dyDescent="0.2">
      <c r="A4510" s="60"/>
      <c r="B4510" s="60"/>
      <c r="C4510" s="60"/>
      <c r="D4510" s="60"/>
      <c r="E4510" s="60"/>
      <c r="F4510" s="60"/>
      <c r="G4510" s="60"/>
      <c r="H4510" s="60"/>
      <c r="I4510" s="60"/>
      <c r="J4510" s="60"/>
      <c r="K4510" s="60"/>
      <c r="L4510" s="60"/>
      <c r="M4510" s="60"/>
      <c r="N4510" s="60"/>
      <c r="O4510" s="60"/>
      <c r="P4510" s="60"/>
      <c r="Q4510" s="60"/>
      <c r="R4510" s="334">
        <v>13341</v>
      </c>
      <c r="S4510" s="319" t="s">
        <v>359</v>
      </c>
      <c r="BE4510" s="60"/>
      <c r="BR4510" s="60"/>
      <c r="BX4510" s="151"/>
      <c r="CB4510" s="151"/>
      <c r="CM4510" s="151"/>
      <c r="CO4510" s="151"/>
      <c r="CT4510" s="151"/>
      <c r="CY4510" s="151"/>
    </row>
    <row r="4511" spans="1:103" x14ac:dyDescent="0.2">
      <c r="A4511" s="60"/>
      <c r="B4511" s="60"/>
      <c r="C4511" s="60"/>
      <c r="D4511" s="60"/>
      <c r="E4511" s="60"/>
      <c r="F4511" s="60"/>
      <c r="G4511" s="60"/>
      <c r="H4511" s="60"/>
      <c r="I4511" s="60"/>
      <c r="J4511" s="60"/>
      <c r="K4511" s="60"/>
      <c r="L4511" s="60"/>
      <c r="M4511" s="60"/>
      <c r="N4511" s="60"/>
      <c r="O4511" s="60"/>
      <c r="P4511" s="60"/>
      <c r="Q4511" s="60"/>
      <c r="R4511" s="334">
        <v>13342</v>
      </c>
      <c r="S4511" s="319" t="s">
        <v>359</v>
      </c>
      <c r="BE4511" s="60"/>
      <c r="BR4511" s="60"/>
      <c r="BX4511" s="151"/>
      <c r="CB4511" s="151"/>
      <c r="CM4511" s="151"/>
      <c r="CO4511" s="151"/>
      <c r="CT4511" s="151"/>
      <c r="CY4511" s="151"/>
    </row>
    <row r="4512" spans="1:103" x14ac:dyDescent="0.2">
      <c r="A4512" s="60"/>
      <c r="B4512" s="60"/>
      <c r="C4512" s="60"/>
      <c r="D4512" s="60"/>
      <c r="E4512" s="60"/>
      <c r="F4512" s="60"/>
      <c r="G4512" s="60"/>
      <c r="H4512" s="60"/>
      <c r="I4512" s="60"/>
      <c r="J4512" s="60"/>
      <c r="K4512" s="60"/>
      <c r="L4512" s="60"/>
      <c r="M4512" s="60"/>
      <c r="N4512" s="60"/>
      <c r="O4512" s="60"/>
      <c r="P4512" s="60"/>
      <c r="Q4512" s="60"/>
      <c r="R4512" s="334">
        <v>13343</v>
      </c>
      <c r="S4512" s="319" t="s">
        <v>359</v>
      </c>
      <c r="BE4512" s="60"/>
      <c r="BR4512" s="60"/>
      <c r="BX4512" s="151"/>
      <c r="CB4512" s="151"/>
      <c r="CM4512" s="151"/>
      <c r="CO4512" s="151"/>
      <c r="CT4512" s="151"/>
      <c r="CY4512" s="151"/>
    </row>
    <row r="4513" spans="1:103" x14ac:dyDescent="0.2">
      <c r="A4513" s="60"/>
      <c r="B4513" s="60"/>
      <c r="C4513" s="60"/>
      <c r="D4513" s="60"/>
      <c r="E4513" s="60"/>
      <c r="F4513" s="60"/>
      <c r="G4513" s="60"/>
      <c r="H4513" s="60"/>
      <c r="I4513" s="60"/>
      <c r="J4513" s="60"/>
      <c r="K4513" s="60"/>
      <c r="L4513" s="60"/>
      <c r="M4513" s="60"/>
      <c r="N4513" s="60"/>
      <c r="O4513" s="60"/>
      <c r="P4513" s="60"/>
      <c r="Q4513" s="60"/>
      <c r="R4513" s="334">
        <v>13345</v>
      </c>
      <c r="S4513" s="319" t="s">
        <v>359</v>
      </c>
      <c r="BE4513" s="60"/>
      <c r="BR4513" s="60"/>
      <c r="BX4513" s="151"/>
      <c r="CB4513" s="151"/>
      <c r="CM4513" s="151"/>
      <c r="CO4513" s="151"/>
      <c r="CT4513" s="151"/>
      <c r="CY4513" s="151"/>
    </row>
    <row r="4514" spans="1:103" x14ac:dyDescent="0.2">
      <c r="A4514" s="60"/>
      <c r="B4514" s="60"/>
      <c r="C4514" s="60"/>
      <c r="D4514" s="60"/>
      <c r="E4514" s="60"/>
      <c r="F4514" s="60"/>
      <c r="G4514" s="60"/>
      <c r="H4514" s="60"/>
      <c r="I4514" s="60"/>
      <c r="J4514" s="60"/>
      <c r="K4514" s="60"/>
      <c r="L4514" s="60"/>
      <c r="M4514" s="60"/>
      <c r="N4514" s="60"/>
      <c r="O4514" s="60"/>
      <c r="P4514" s="60"/>
      <c r="Q4514" s="60"/>
      <c r="R4514" s="334">
        <v>13346</v>
      </c>
      <c r="S4514" s="319" t="s">
        <v>359</v>
      </c>
      <c r="BE4514" s="60"/>
      <c r="BR4514" s="60"/>
      <c r="BX4514" s="151"/>
      <c r="CB4514" s="151"/>
      <c r="CM4514" s="151"/>
      <c r="CO4514" s="151"/>
      <c r="CT4514" s="151"/>
      <c r="CY4514" s="151"/>
    </row>
    <row r="4515" spans="1:103" x14ac:dyDescent="0.2">
      <c r="A4515" s="60"/>
      <c r="B4515" s="60"/>
      <c r="C4515" s="60"/>
      <c r="D4515" s="60"/>
      <c r="E4515" s="60"/>
      <c r="F4515" s="60"/>
      <c r="G4515" s="60"/>
      <c r="H4515" s="60"/>
      <c r="I4515" s="60"/>
      <c r="J4515" s="60"/>
      <c r="K4515" s="60"/>
      <c r="L4515" s="60"/>
      <c r="M4515" s="60"/>
      <c r="N4515" s="60"/>
      <c r="O4515" s="60"/>
      <c r="P4515" s="60"/>
      <c r="Q4515" s="60"/>
      <c r="R4515" s="334">
        <v>13348</v>
      </c>
      <c r="S4515" s="319" t="s">
        <v>359</v>
      </c>
      <c r="BE4515" s="60"/>
      <c r="BR4515" s="60"/>
      <c r="BX4515" s="151"/>
      <c r="CB4515" s="151"/>
      <c r="CM4515" s="151"/>
      <c r="CO4515" s="151"/>
      <c r="CT4515" s="151"/>
      <c r="CY4515" s="151"/>
    </row>
    <row r="4516" spans="1:103" x14ac:dyDescent="0.2">
      <c r="A4516" s="60"/>
      <c r="B4516" s="60"/>
      <c r="C4516" s="60"/>
      <c r="D4516" s="60"/>
      <c r="E4516" s="60"/>
      <c r="F4516" s="60"/>
      <c r="G4516" s="60"/>
      <c r="H4516" s="60"/>
      <c r="I4516" s="60"/>
      <c r="J4516" s="60"/>
      <c r="K4516" s="60"/>
      <c r="L4516" s="60"/>
      <c r="M4516" s="60"/>
      <c r="N4516" s="60"/>
      <c r="O4516" s="60"/>
      <c r="P4516" s="60"/>
      <c r="Q4516" s="60"/>
      <c r="R4516" s="334">
        <v>13350</v>
      </c>
      <c r="S4516" s="319" t="s">
        <v>359</v>
      </c>
      <c r="BE4516" s="60"/>
      <c r="BR4516" s="60"/>
      <c r="BX4516" s="151"/>
      <c r="CB4516" s="151"/>
      <c r="CM4516" s="151"/>
      <c r="CO4516" s="151"/>
      <c r="CT4516" s="151"/>
      <c r="CY4516" s="151"/>
    </row>
    <row r="4517" spans="1:103" x14ac:dyDescent="0.2">
      <c r="A4517" s="60"/>
      <c r="B4517" s="60"/>
      <c r="C4517" s="60"/>
      <c r="D4517" s="60"/>
      <c r="E4517" s="60"/>
      <c r="F4517" s="60"/>
      <c r="G4517" s="60"/>
      <c r="H4517" s="60"/>
      <c r="I4517" s="60"/>
      <c r="J4517" s="60"/>
      <c r="K4517" s="60"/>
      <c r="L4517" s="60"/>
      <c r="M4517" s="60"/>
      <c r="N4517" s="60"/>
      <c r="O4517" s="60"/>
      <c r="P4517" s="60"/>
      <c r="Q4517" s="60"/>
      <c r="R4517" s="334">
        <v>13352</v>
      </c>
      <c r="S4517" s="319" t="s">
        <v>359</v>
      </c>
      <c r="BE4517" s="60"/>
      <c r="BR4517" s="60"/>
      <c r="BX4517" s="151"/>
      <c r="CB4517" s="151"/>
      <c r="CM4517" s="151"/>
      <c r="CO4517" s="151"/>
      <c r="CT4517" s="151"/>
      <c r="CY4517" s="151"/>
    </row>
    <row r="4518" spans="1:103" x14ac:dyDescent="0.2">
      <c r="A4518" s="60"/>
      <c r="B4518" s="60"/>
      <c r="C4518" s="60"/>
      <c r="D4518" s="60"/>
      <c r="E4518" s="60"/>
      <c r="F4518" s="60"/>
      <c r="G4518" s="60"/>
      <c r="H4518" s="60"/>
      <c r="I4518" s="60"/>
      <c r="J4518" s="60"/>
      <c r="K4518" s="60"/>
      <c r="L4518" s="60"/>
      <c r="M4518" s="60"/>
      <c r="N4518" s="60"/>
      <c r="O4518" s="60"/>
      <c r="P4518" s="60"/>
      <c r="Q4518" s="60"/>
      <c r="R4518" s="334">
        <v>13353</v>
      </c>
      <c r="S4518" s="319" t="s">
        <v>359</v>
      </c>
      <c r="BE4518" s="60"/>
      <c r="BR4518" s="60"/>
      <c r="BX4518" s="151"/>
      <c r="CB4518" s="151"/>
      <c r="CM4518" s="151"/>
      <c r="CO4518" s="151"/>
      <c r="CT4518" s="151"/>
      <c r="CY4518" s="151"/>
    </row>
    <row r="4519" spans="1:103" x14ac:dyDescent="0.2">
      <c r="A4519" s="60"/>
      <c r="B4519" s="60"/>
      <c r="C4519" s="60"/>
      <c r="D4519" s="60"/>
      <c r="E4519" s="60"/>
      <c r="F4519" s="60"/>
      <c r="G4519" s="60"/>
      <c r="H4519" s="60"/>
      <c r="I4519" s="60"/>
      <c r="J4519" s="60"/>
      <c r="K4519" s="60"/>
      <c r="L4519" s="60"/>
      <c r="M4519" s="60"/>
      <c r="N4519" s="60"/>
      <c r="O4519" s="60"/>
      <c r="P4519" s="60"/>
      <c r="Q4519" s="60"/>
      <c r="R4519" s="334">
        <v>13354</v>
      </c>
      <c r="S4519" s="319" t="s">
        <v>359</v>
      </c>
      <c r="BE4519" s="60"/>
      <c r="BR4519" s="60"/>
      <c r="BX4519" s="151"/>
      <c r="CB4519" s="151"/>
      <c r="CM4519" s="151"/>
      <c r="CO4519" s="151"/>
      <c r="CT4519" s="151"/>
      <c r="CY4519" s="151"/>
    </row>
    <row r="4520" spans="1:103" x14ac:dyDescent="0.2">
      <c r="A4520" s="60"/>
      <c r="B4520" s="60"/>
      <c r="C4520" s="60"/>
      <c r="D4520" s="60"/>
      <c r="E4520" s="60"/>
      <c r="F4520" s="60"/>
      <c r="G4520" s="60"/>
      <c r="H4520" s="60"/>
      <c r="I4520" s="60"/>
      <c r="J4520" s="60"/>
      <c r="K4520" s="60"/>
      <c r="L4520" s="60"/>
      <c r="M4520" s="60"/>
      <c r="N4520" s="60"/>
      <c r="O4520" s="60"/>
      <c r="P4520" s="60"/>
      <c r="Q4520" s="60"/>
      <c r="R4520" s="334">
        <v>13355</v>
      </c>
      <c r="S4520" s="319" t="s">
        <v>359</v>
      </c>
      <c r="BE4520" s="60"/>
      <c r="BR4520" s="60"/>
      <c r="BX4520" s="151"/>
      <c r="CB4520" s="151"/>
      <c r="CM4520" s="151"/>
      <c r="CO4520" s="151"/>
      <c r="CT4520" s="151"/>
      <c r="CY4520" s="151"/>
    </row>
    <row r="4521" spans="1:103" x14ac:dyDescent="0.2">
      <c r="A4521" s="60"/>
      <c r="B4521" s="60"/>
      <c r="C4521" s="60"/>
      <c r="D4521" s="60"/>
      <c r="E4521" s="60"/>
      <c r="F4521" s="60"/>
      <c r="G4521" s="60"/>
      <c r="H4521" s="60"/>
      <c r="I4521" s="60"/>
      <c r="J4521" s="60"/>
      <c r="K4521" s="60"/>
      <c r="L4521" s="60"/>
      <c r="M4521" s="60"/>
      <c r="N4521" s="60"/>
      <c r="O4521" s="60"/>
      <c r="P4521" s="60"/>
      <c r="Q4521" s="60"/>
      <c r="R4521" s="334">
        <v>13357</v>
      </c>
      <c r="S4521" s="319" t="s">
        <v>359</v>
      </c>
      <c r="BE4521" s="60"/>
      <c r="BR4521" s="60"/>
      <c r="BX4521" s="151"/>
      <c r="CB4521" s="151"/>
      <c r="CM4521" s="151"/>
      <c r="CO4521" s="151"/>
      <c r="CT4521" s="151"/>
      <c r="CY4521" s="151"/>
    </row>
    <row r="4522" spans="1:103" x14ac:dyDescent="0.2">
      <c r="A4522" s="60"/>
      <c r="B4522" s="60"/>
      <c r="C4522" s="60"/>
      <c r="D4522" s="60"/>
      <c r="E4522" s="60"/>
      <c r="F4522" s="60"/>
      <c r="G4522" s="60"/>
      <c r="H4522" s="60"/>
      <c r="I4522" s="60"/>
      <c r="J4522" s="60"/>
      <c r="K4522" s="60"/>
      <c r="L4522" s="60"/>
      <c r="M4522" s="60"/>
      <c r="N4522" s="60"/>
      <c r="O4522" s="60"/>
      <c r="P4522" s="60"/>
      <c r="Q4522" s="60"/>
      <c r="R4522" s="334">
        <v>13360</v>
      </c>
      <c r="S4522" s="319" t="s">
        <v>359</v>
      </c>
      <c r="BE4522" s="60"/>
      <c r="BR4522" s="60"/>
      <c r="BX4522" s="151"/>
      <c r="CB4522" s="151"/>
      <c r="CM4522" s="151"/>
      <c r="CO4522" s="151"/>
      <c r="CT4522" s="151"/>
      <c r="CY4522" s="151"/>
    </row>
    <row r="4523" spans="1:103" x14ac:dyDescent="0.2">
      <c r="A4523" s="60"/>
      <c r="B4523" s="60"/>
      <c r="C4523" s="60"/>
      <c r="D4523" s="60"/>
      <c r="E4523" s="60"/>
      <c r="F4523" s="60"/>
      <c r="G4523" s="60"/>
      <c r="H4523" s="60"/>
      <c r="I4523" s="60"/>
      <c r="J4523" s="60"/>
      <c r="K4523" s="60"/>
      <c r="L4523" s="60"/>
      <c r="M4523" s="60"/>
      <c r="N4523" s="60"/>
      <c r="O4523" s="60"/>
      <c r="P4523" s="60"/>
      <c r="Q4523" s="60"/>
      <c r="R4523" s="334">
        <v>13361</v>
      </c>
      <c r="S4523" s="319" t="s">
        <v>359</v>
      </c>
      <c r="BE4523" s="60"/>
      <c r="BR4523" s="60"/>
      <c r="BX4523" s="151"/>
      <c r="CB4523" s="151"/>
      <c r="CM4523" s="151"/>
      <c r="CO4523" s="151"/>
      <c r="CT4523" s="151"/>
      <c r="CY4523" s="151"/>
    </row>
    <row r="4524" spans="1:103" x14ac:dyDescent="0.2">
      <c r="A4524" s="60"/>
      <c r="B4524" s="60"/>
      <c r="C4524" s="60"/>
      <c r="D4524" s="60"/>
      <c r="E4524" s="60"/>
      <c r="F4524" s="60"/>
      <c r="G4524" s="60"/>
      <c r="H4524" s="60"/>
      <c r="I4524" s="60"/>
      <c r="J4524" s="60"/>
      <c r="K4524" s="60"/>
      <c r="L4524" s="60"/>
      <c r="M4524" s="60"/>
      <c r="N4524" s="60"/>
      <c r="O4524" s="60"/>
      <c r="P4524" s="60"/>
      <c r="Q4524" s="60"/>
      <c r="R4524" s="334">
        <v>13362</v>
      </c>
      <c r="S4524" s="319" t="s">
        <v>359</v>
      </c>
      <c r="BE4524" s="60"/>
      <c r="BR4524" s="60"/>
      <c r="BX4524" s="151"/>
      <c r="CB4524" s="151"/>
      <c r="CM4524" s="151"/>
      <c r="CO4524" s="151"/>
      <c r="CT4524" s="151"/>
      <c r="CY4524" s="151"/>
    </row>
    <row r="4525" spans="1:103" x14ac:dyDescent="0.2">
      <c r="A4525" s="60"/>
      <c r="B4525" s="60"/>
      <c r="C4525" s="60"/>
      <c r="D4525" s="60"/>
      <c r="E4525" s="60"/>
      <c r="F4525" s="60"/>
      <c r="G4525" s="60"/>
      <c r="H4525" s="60"/>
      <c r="I4525" s="60"/>
      <c r="J4525" s="60"/>
      <c r="K4525" s="60"/>
      <c r="L4525" s="60"/>
      <c r="M4525" s="60"/>
      <c r="N4525" s="60"/>
      <c r="O4525" s="60"/>
      <c r="P4525" s="60"/>
      <c r="Q4525" s="60"/>
      <c r="R4525" s="334">
        <v>13363</v>
      </c>
      <c r="S4525" s="319" t="s">
        <v>359</v>
      </c>
      <c r="BE4525" s="60"/>
      <c r="BR4525" s="60"/>
      <c r="BX4525" s="151"/>
      <c r="CB4525" s="151"/>
      <c r="CM4525" s="151"/>
      <c r="CO4525" s="151"/>
      <c r="CT4525" s="151"/>
      <c r="CY4525" s="151"/>
    </row>
    <row r="4526" spans="1:103" x14ac:dyDescent="0.2">
      <c r="A4526" s="60"/>
      <c r="B4526" s="60"/>
      <c r="C4526" s="60"/>
      <c r="D4526" s="60"/>
      <c r="E4526" s="60"/>
      <c r="F4526" s="60"/>
      <c r="G4526" s="60"/>
      <c r="H4526" s="60"/>
      <c r="I4526" s="60"/>
      <c r="J4526" s="60"/>
      <c r="K4526" s="60"/>
      <c r="L4526" s="60"/>
      <c r="M4526" s="60"/>
      <c r="N4526" s="60"/>
      <c r="O4526" s="60"/>
      <c r="P4526" s="60"/>
      <c r="Q4526" s="60"/>
      <c r="R4526" s="334">
        <v>13364</v>
      </c>
      <c r="S4526" s="319" t="s">
        <v>359</v>
      </c>
      <c r="BE4526" s="60"/>
      <c r="BR4526" s="60"/>
      <c r="BX4526" s="151"/>
      <c r="CB4526" s="151"/>
      <c r="CM4526" s="151"/>
      <c r="CO4526" s="151"/>
      <c r="CT4526" s="151"/>
      <c r="CY4526" s="151"/>
    </row>
    <row r="4527" spans="1:103" x14ac:dyDescent="0.2">
      <c r="A4527" s="60"/>
      <c r="B4527" s="60"/>
      <c r="C4527" s="60"/>
      <c r="D4527" s="60"/>
      <c r="E4527" s="60"/>
      <c r="F4527" s="60"/>
      <c r="G4527" s="60"/>
      <c r="H4527" s="60"/>
      <c r="I4527" s="60"/>
      <c r="J4527" s="60"/>
      <c r="K4527" s="60"/>
      <c r="L4527" s="60"/>
      <c r="M4527" s="60"/>
      <c r="N4527" s="60"/>
      <c r="O4527" s="60"/>
      <c r="P4527" s="60"/>
      <c r="Q4527" s="60"/>
      <c r="R4527" s="334">
        <v>13365</v>
      </c>
      <c r="S4527" s="319" t="s">
        <v>359</v>
      </c>
      <c r="BE4527" s="60"/>
      <c r="BR4527" s="60"/>
      <c r="BX4527" s="151"/>
      <c r="CB4527" s="151"/>
      <c r="CM4527" s="151"/>
      <c r="CO4527" s="151"/>
      <c r="CT4527" s="151"/>
      <c r="CY4527" s="151"/>
    </row>
    <row r="4528" spans="1:103" x14ac:dyDescent="0.2">
      <c r="A4528" s="60"/>
      <c r="B4528" s="60"/>
      <c r="C4528" s="60"/>
      <c r="D4528" s="60"/>
      <c r="E4528" s="60"/>
      <c r="F4528" s="60"/>
      <c r="G4528" s="60"/>
      <c r="H4528" s="60"/>
      <c r="I4528" s="60"/>
      <c r="J4528" s="60"/>
      <c r="K4528" s="60"/>
      <c r="L4528" s="60"/>
      <c r="M4528" s="60"/>
      <c r="N4528" s="60"/>
      <c r="O4528" s="60"/>
      <c r="P4528" s="60"/>
      <c r="Q4528" s="60"/>
      <c r="R4528" s="334">
        <v>13367</v>
      </c>
      <c r="S4528" s="319" t="s">
        <v>359</v>
      </c>
      <c r="BE4528" s="60"/>
      <c r="BR4528" s="60"/>
      <c r="BX4528" s="151"/>
      <c r="CB4528" s="151"/>
      <c r="CM4528" s="151"/>
      <c r="CO4528" s="151"/>
      <c r="CT4528" s="151"/>
      <c r="CY4528" s="151"/>
    </row>
    <row r="4529" spans="1:103" x14ac:dyDescent="0.2">
      <c r="A4529" s="60"/>
      <c r="B4529" s="60"/>
      <c r="C4529" s="60"/>
      <c r="D4529" s="60"/>
      <c r="E4529" s="60"/>
      <c r="F4529" s="60"/>
      <c r="G4529" s="60"/>
      <c r="H4529" s="60"/>
      <c r="I4529" s="60"/>
      <c r="J4529" s="60"/>
      <c r="K4529" s="60"/>
      <c r="L4529" s="60"/>
      <c r="M4529" s="60"/>
      <c r="N4529" s="60"/>
      <c r="O4529" s="60"/>
      <c r="P4529" s="60"/>
      <c r="Q4529" s="60"/>
      <c r="R4529" s="334">
        <v>13368</v>
      </c>
      <c r="S4529" s="319" t="s">
        <v>359</v>
      </c>
      <c r="BE4529" s="60"/>
      <c r="BR4529" s="60"/>
      <c r="BX4529" s="151"/>
      <c r="CB4529" s="151"/>
      <c r="CM4529" s="151"/>
      <c r="CO4529" s="151"/>
      <c r="CT4529" s="151"/>
      <c r="CY4529" s="151"/>
    </row>
    <row r="4530" spans="1:103" x14ac:dyDescent="0.2">
      <c r="A4530" s="60"/>
      <c r="B4530" s="60"/>
      <c r="C4530" s="60"/>
      <c r="D4530" s="60"/>
      <c r="E4530" s="60"/>
      <c r="F4530" s="60"/>
      <c r="G4530" s="60"/>
      <c r="H4530" s="60"/>
      <c r="I4530" s="60"/>
      <c r="J4530" s="60"/>
      <c r="K4530" s="60"/>
      <c r="L4530" s="60"/>
      <c r="M4530" s="60"/>
      <c r="N4530" s="60"/>
      <c r="O4530" s="60"/>
      <c r="P4530" s="60"/>
      <c r="Q4530" s="60"/>
      <c r="R4530" s="334">
        <v>13401</v>
      </c>
      <c r="S4530" s="319" t="s">
        <v>359</v>
      </c>
      <c r="BE4530" s="60"/>
      <c r="BR4530" s="60"/>
      <c r="BX4530" s="151"/>
      <c r="CB4530" s="151"/>
      <c r="CM4530" s="151"/>
      <c r="CO4530" s="151"/>
      <c r="CT4530" s="151"/>
      <c r="CY4530" s="151"/>
    </row>
    <row r="4531" spans="1:103" x14ac:dyDescent="0.2">
      <c r="A4531" s="60"/>
      <c r="B4531" s="60"/>
      <c r="C4531" s="60"/>
      <c r="D4531" s="60"/>
      <c r="E4531" s="60"/>
      <c r="F4531" s="60"/>
      <c r="G4531" s="60"/>
      <c r="H4531" s="60"/>
      <c r="I4531" s="60"/>
      <c r="J4531" s="60"/>
      <c r="K4531" s="60"/>
      <c r="L4531" s="60"/>
      <c r="M4531" s="60"/>
      <c r="N4531" s="60"/>
      <c r="O4531" s="60"/>
      <c r="P4531" s="60"/>
      <c r="Q4531" s="60"/>
      <c r="R4531" s="334">
        <v>13402</v>
      </c>
      <c r="S4531" s="319" t="s">
        <v>359</v>
      </c>
      <c r="BE4531" s="60"/>
      <c r="BR4531" s="60"/>
      <c r="BX4531" s="151"/>
      <c r="CB4531" s="151"/>
      <c r="CM4531" s="151"/>
      <c r="CO4531" s="151"/>
      <c r="CT4531" s="151"/>
      <c r="CY4531" s="151"/>
    </row>
    <row r="4532" spans="1:103" x14ac:dyDescent="0.2">
      <c r="A4532" s="60"/>
      <c r="B4532" s="60"/>
      <c r="C4532" s="60"/>
      <c r="D4532" s="60"/>
      <c r="E4532" s="60"/>
      <c r="F4532" s="60"/>
      <c r="G4532" s="60"/>
      <c r="H4532" s="60"/>
      <c r="I4532" s="60"/>
      <c r="J4532" s="60"/>
      <c r="K4532" s="60"/>
      <c r="L4532" s="60"/>
      <c r="M4532" s="60"/>
      <c r="N4532" s="60"/>
      <c r="O4532" s="60"/>
      <c r="P4532" s="60"/>
      <c r="Q4532" s="60"/>
      <c r="R4532" s="334">
        <v>13403</v>
      </c>
      <c r="S4532" s="319" t="s">
        <v>359</v>
      </c>
      <c r="BE4532" s="60"/>
      <c r="BR4532" s="60"/>
      <c r="BX4532" s="151"/>
      <c r="CB4532" s="151"/>
      <c r="CM4532" s="151"/>
      <c r="CO4532" s="151"/>
      <c r="CT4532" s="151"/>
      <c r="CY4532" s="151"/>
    </row>
    <row r="4533" spans="1:103" x14ac:dyDescent="0.2">
      <c r="A4533" s="60"/>
      <c r="B4533" s="60"/>
      <c r="C4533" s="60"/>
      <c r="D4533" s="60"/>
      <c r="E4533" s="60"/>
      <c r="F4533" s="60"/>
      <c r="G4533" s="60"/>
      <c r="H4533" s="60"/>
      <c r="I4533" s="60"/>
      <c r="J4533" s="60"/>
      <c r="K4533" s="60"/>
      <c r="L4533" s="60"/>
      <c r="M4533" s="60"/>
      <c r="N4533" s="60"/>
      <c r="O4533" s="60"/>
      <c r="P4533" s="60"/>
      <c r="Q4533" s="60"/>
      <c r="R4533" s="334">
        <v>13404</v>
      </c>
      <c r="S4533" s="319" t="s">
        <v>359</v>
      </c>
      <c r="BE4533" s="60"/>
      <c r="BR4533" s="60"/>
      <c r="BX4533" s="151"/>
      <c r="CB4533" s="151"/>
      <c r="CM4533" s="151"/>
      <c r="CO4533" s="151"/>
      <c r="CT4533" s="151"/>
      <c r="CY4533" s="151"/>
    </row>
    <row r="4534" spans="1:103" x14ac:dyDescent="0.2">
      <c r="A4534" s="60"/>
      <c r="B4534" s="60"/>
      <c r="C4534" s="60"/>
      <c r="D4534" s="60"/>
      <c r="E4534" s="60"/>
      <c r="F4534" s="60"/>
      <c r="G4534" s="60"/>
      <c r="H4534" s="60"/>
      <c r="I4534" s="60"/>
      <c r="J4534" s="60"/>
      <c r="K4534" s="60"/>
      <c r="L4534" s="60"/>
      <c r="M4534" s="60"/>
      <c r="N4534" s="60"/>
      <c r="O4534" s="60"/>
      <c r="P4534" s="60"/>
      <c r="Q4534" s="60"/>
      <c r="R4534" s="334">
        <v>13406</v>
      </c>
      <c r="S4534" s="319" t="s">
        <v>359</v>
      </c>
      <c r="BE4534" s="60"/>
      <c r="BR4534" s="60"/>
      <c r="BX4534" s="151"/>
      <c r="CB4534" s="151"/>
      <c r="CM4534" s="151"/>
      <c r="CO4534" s="151"/>
      <c r="CT4534" s="151"/>
      <c r="CY4534" s="151"/>
    </row>
    <row r="4535" spans="1:103" x14ac:dyDescent="0.2">
      <c r="A4535" s="60"/>
      <c r="B4535" s="60"/>
      <c r="C4535" s="60"/>
      <c r="D4535" s="60"/>
      <c r="E4535" s="60"/>
      <c r="F4535" s="60"/>
      <c r="G4535" s="60"/>
      <c r="H4535" s="60"/>
      <c r="I4535" s="60"/>
      <c r="J4535" s="60"/>
      <c r="K4535" s="60"/>
      <c r="L4535" s="60"/>
      <c r="M4535" s="60"/>
      <c r="N4535" s="60"/>
      <c r="O4535" s="60"/>
      <c r="P4535" s="60"/>
      <c r="Q4535" s="60"/>
      <c r="R4535" s="334">
        <v>13407</v>
      </c>
      <c r="S4535" s="319" t="s">
        <v>359</v>
      </c>
      <c r="BE4535" s="60"/>
      <c r="BR4535" s="60"/>
      <c r="BX4535" s="151"/>
      <c r="CB4535" s="151"/>
      <c r="CM4535" s="151"/>
      <c r="CO4535" s="151"/>
      <c r="CT4535" s="151"/>
      <c r="CY4535" s="151"/>
    </row>
    <row r="4536" spans="1:103" x14ac:dyDescent="0.2">
      <c r="A4536" s="60"/>
      <c r="B4536" s="60"/>
      <c r="C4536" s="60"/>
      <c r="D4536" s="60"/>
      <c r="E4536" s="60"/>
      <c r="F4536" s="60"/>
      <c r="G4536" s="60"/>
      <c r="H4536" s="60"/>
      <c r="I4536" s="60"/>
      <c r="J4536" s="60"/>
      <c r="K4536" s="60"/>
      <c r="L4536" s="60"/>
      <c r="M4536" s="60"/>
      <c r="N4536" s="60"/>
      <c r="O4536" s="60"/>
      <c r="P4536" s="60"/>
      <c r="Q4536" s="60"/>
      <c r="R4536" s="334">
        <v>13408</v>
      </c>
      <c r="S4536" s="319" t="s">
        <v>359</v>
      </c>
      <c r="BE4536" s="60"/>
      <c r="BR4536" s="60"/>
      <c r="BX4536" s="151"/>
      <c r="CB4536" s="151"/>
      <c r="CM4536" s="151"/>
      <c r="CO4536" s="151"/>
      <c r="CT4536" s="151"/>
      <c r="CY4536" s="151"/>
    </row>
    <row r="4537" spans="1:103" x14ac:dyDescent="0.2">
      <c r="A4537" s="60"/>
      <c r="B4537" s="60"/>
      <c r="C4537" s="60"/>
      <c r="D4537" s="60"/>
      <c r="E4537" s="60"/>
      <c r="F4537" s="60"/>
      <c r="G4537" s="60"/>
      <c r="H4537" s="60"/>
      <c r="I4537" s="60"/>
      <c r="J4537" s="60"/>
      <c r="K4537" s="60"/>
      <c r="L4537" s="60"/>
      <c r="M4537" s="60"/>
      <c r="N4537" s="60"/>
      <c r="O4537" s="60"/>
      <c r="P4537" s="60"/>
      <c r="Q4537" s="60"/>
      <c r="R4537" s="334">
        <v>13409</v>
      </c>
      <c r="S4537" s="319" t="s">
        <v>359</v>
      </c>
      <c r="BE4537" s="60"/>
      <c r="BR4537" s="60"/>
      <c r="BX4537" s="151"/>
      <c r="CB4537" s="151"/>
      <c r="CM4537" s="151"/>
      <c r="CO4537" s="151"/>
      <c r="CT4537" s="151"/>
      <c r="CY4537" s="151"/>
    </row>
    <row r="4538" spans="1:103" x14ac:dyDescent="0.2">
      <c r="A4538" s="60"/>
      <c r="B4538" s="60"/>
      <c r="C4538" s="60"/>
      <c r="D4538" s="60"/>
      <c r="E4538" s="60"/>
      <c r="F4538" s="60"/>
      <c r="G4538" s="60"/>
      <c r="H4538" s="60"/>
      <c r="I4538" s="60"/>
      <c r="J4538" s="60"/>
      <c r="K4538" s="60"/>
      <c r="L4538" s="60"/>
      <c r="M4538" s="60"/>
      <c r="N4538" s="60"/>
      <c r="O4538" s="60"/>
      <c r="P4538" s="60"/>
      <c r="Q4538" s="60"/>
      <c r="R4538" s="334">
        <v>13410</v>
      </c>
      <c r="S4538" s="319" t="s">
        <v>359</v>
      </c>
      <c r="BE4538" s="60"/>
      <c r="BR4538" s="60"/>
      <c r="BX4538" s="151"/>
      <c r="CB4538" s="151"/>
      <c r="CM4538" s="151"/>
      <c r="CO4538" s="151"/>
      <c r="CT4538" s="151"/>
      <c r="CY4538" s="151"/>
    </row>
    <row r="4539" spans="1:103" x14ac:dyDescent="0.2">
      <c r="A4539" s="60"/>
      <c r="B4539" s="60"/>
      <c r="C4539" s="60"/>
      <c r="D4539" s="60"/>
      <c r="E4539" s="60"/>
      <c r="F4539" s="60"/>
      <c r="G4539" s="60"/>
      <c r="H4539" s="60"/>
      <c r="I4539" s="60"/>
      <c r="J4539" s="60"/>
      <c r="K4539" s="60"/>
      <c r="L4539" s="60"/>
      <c r="M4539" s="60"/>
      <c r="N4539" s="60"/>
      <c r="O4539" s="60"/>
      <c r="P4539" s="60"/>
      <c r="Q4539" s="60"/>
      <c r="R4539" s="334">
        <v>13411</v>
      </c>
      <c r="S4539" s="319" t="s">
        <v>359</v>
      </c>
      <c r="BE4539" s="60"/>
      <c r="BR4539" s="60"/>
      <c r="BX4539" s="151"/>
      <c r="CB4539" s="151"/>
      <c r="CM4539" s="151"/>
      <c r="CO4539" s="151"/>
      <c r="CT4539" s="151"/>
      <c r="CY4539" s="151"/>
    </row>
    <row r="4540" spans="1:103" x14ac:dyDescent="0.2">
      <c r="A4540" s="60"/>
      <c r="B4540" s="60"/>
      <c r="C4540" s="60"/>
      <c r="D4540" s="60"/>
      <c r="E4540" s="60"/>
      <c r="F4540" s="60"/>
      <c r="G4540" s="60"/>
      <c r="H4540" s="60"/>
      <c r="I4540" s="60"/>
      <c r="J4540" s="60"/>
      <c r="K4540" s="60"/>
      <c r="L4540" s="60"/>
      <c r="M4540" s="60"/>
      <c r="N4540" s="60"/>
      <c r="O4540" s="60"/>
      <c r="P4540" s="60"/>
      <c r="Q4540" s="60"/>
      <c r="R4540" s="334">
        <v>13413</v>
      </c>
      <c r="S4540" s="319" t="s">
        <v>359</v>
      </c>
      <c r="BE4540" s="60"/>
      <c r="BR4540" s="60"/>
      <c r="BX4540" s="151"/>
      <c r="CB4540" s="151"/>
      <c r="CM4540" s="151"/>
      <c r="CO4540" s="151"/>
      <c r="CT4540" s="151"/>
      <c r="CY4540" s="151"/>
    </row>
    <row r="4541" spans="1:103" x14ac:dyDescent="0.2">
      <c r="A4541" s="60"/>
      <c r="B4541" s="60"/>
      <c r="C4541" s="60"/>
      <c r="D4541" s="60"/>
      <c r="E4541" s="60"/>
      <c r="F4541" s="60"/>
      <c r="G4541" s="60"/>
      <c r="H4541" s="60"/>
      <c r="I4541" s="60"/>
      <c r="J4541" s="60"/>
      <c r="K4541" s="60"/>
      <c r="L4541" s="60"/>
      <c r="M4541" s="60"/>
      <c r="N4541" s="60"/>
      <c r="O4541" s="60"/>
      <c r="P4541" s="60"/>
      <c r="Q4541" s="60"/>
      <c r="R4541" s="334">
        <v>13415</v>
      </c>
      <c r="S4541" s="319" t="s">
        <v>359</v>
      </c>
      <c r="BE4541" s="60"/>
      <c r="BR4541" s="60"/>
      <c r="BX4541" s="151"/>
      <c r="CB4541" s="151"/>
      <c r="CM4541" s="151"/>
      <c r="CO4541" s="151"/>
      <c r="CT4541" s="151"/>
      <c r="CY4541" s="151"/>
    </row>
    <row r="4542" spans="1:103" x14ac:dyDescent="0.2">
      <c r="A4542" s="60"/>
      <c r="B4542" s="60"/>
      <c r="C4542" s="60"/>
      <c r="D4542" s="60"/>
      <c r="E4542" s="60"/>
      <c r="F4542" s="60"/>
      <c r="G4542" s="60"/>
      <c r="H4542" s="60"/>
      <c r="I4542" s="60"/>
      <c r="J4542" s="60"/>
      <c r="K4542" s="60"/>
      <c r="L4542" s="60"/>
      <c r="M4542" s="60"/>
      <c r="N4542" s="60"/>
      <c r="O4542" s="60"/>
      <c r="P4542" s="60"/>
      <c r="Q4542" s="60"/>
      <c r="R4542" s="334">
        <v>13416</v>
      </c>
      <c r="S4542" s="319" t="s">
        <v>359</v>
      </c>
      <c r="BE4542" s="60"/>
      <c r="BR4542" s="60"/>
      <c r="BX4542" s="151"/>
      <c r="CB4542" s="151"/>
      <c r="CM4542" s="151"/>
      <c r="CO4542" s="151"/>
      <c r="CT4542" s="151"/>
      <c r="CY4542" s="151"/>
    </row>
    <row r="4543" spans="1:103" x14ac:dyDescent="0.2">
      <c r="A4543" s="60"/>
      <c r="B4543" s="60"/>
      <c r="C4543" s="60"/>
      <c r="D4543" s="60"/>
      <c r="E4543" s="60"/>
      <c r="F4543" s="60"/>
      <c r="G4543" s="60"/>
      <c r="H4543" s="60"/>
      <c r="I4543" s="60"/>
      <c r="J4543" s="60"/>
      <c r="K4543" s="60"/>
      <c r="L4543" s="60"/>
      <c r="M4543" s="60"/>
      <c r="N4543" s="60"/>
      <c r="O4543" s="60"/>
      <c r="P4543" s="60"/>
      <c r="Q4543" s="60"/>
      <c r="R4543" s="334">
        <v>13417</v>
      </c>
      <c r="S4543" s="319" t="s">
        <v>359</v>
      </c>
      <c r="BE4543" s="60"/>
      <c r="BR4543" s="60"/>
      <c r="BX4543" s="151"/>
      <c r="CB4543" s="151"/>
      <c r="CM4543" s="151"/>
      <c r="CO4543" s="151"/>
      <c r="CT4543" s="151"/>
      <c r="CY4543" s="151"/>
    </row>
    <row r="4544" spans="1:103" x14ac:dyDescent="0.2">
      <c r="A4544" s="60"/>
      <c r="B4544" s="60"/>
      <c r="C4544" s="60"/>
      <c r="D4544" s="60"/>
      <c r="E4544" s="60"/>
      <c r="F4544" s="60"/>
      <c r="G4544" s="60"/>
      <c r="H4544" s="60"/>
      <c r="I4544" s="60"/>
      <c r="J4544" s="60"/>
      <c r="K4544" s="60"/>
      <c r="L4544" s="60"/>
      <c r="M4544" s="60"/>
      <c r="N4544" s="60"/>
      <c r="O4544" s="60"/>
      <c r="P4544" s="60"/>
      <c r="Q4544" s="60"/>
      <c r="R4544" s="334">
        <v>13418</v>
      </c>
      <c r="S4544" s="319" t="s">
        <v>359</v>
      </c>
      <c r="BE4544" s="60"/>
      <c r="BR4544" s="60"/>
      <c r="BX4544" s="151"/>
      <c r="CB4544" s="151"/>
      <c r="CM4544" s="151"/>
      <c r="CO4544" s="151"/>
      <c r="CT4544" s="151"/>
      <c r="CY4544" s="151"/>
    </row>
    <row r="4545" spans="1:103" x14ac:dyDescent="0.2">
      <c r="A4545" s="60"/>
      <c r="B4545" s="60"/>
      <c r="C4545" s="60"/>
      <c r="D4545" s="60"/>
      <c r="E4545" s="60"/>
      <c r="F4545" s="60"/>
      <c r="G4545" s="60"/>
      <c r="H4545" s="60"/>
      <c r="I4545" s="60"/>
      <c r="J4545" s="60"/>
      <c r="K4545" s="60"/>
      <c r="L4545" s="60"/>
      <c r="M4545" s="60"/>
      <c r="N4545" s="60"/>
      <c r="O4545" s="60"/>
      <c r="P4545" s="60"/>
      <c r="Q4545" s="60"/>
      <c r="R4545" s="334">
        <v>13420</v>
      </c>
      <c r="S4545" s="319" t="s">
        <v>359</v>
      </c>
      <c r="BE4545" s="60"/>
      <c r="BR4545" s="60"/>
      <c r="BX4545" s="151"/>
      <c r="CB4545" s="151"/>
      <c r="CM4545" s="151"/>
      <c r="CO4545" s="151"/>
      <c r="CT4545" s="151"/>
      <c r="CY4545" s="151"/>
    </row>
    <row r="4546" spans="1:103" x14ac:dyDescent="0.2">
      <c r="A4546" s="60"/>
      <c r="B4546" s="60"/>
      <c r="C4546" s="60"/>
      <c r="D4546" s="60"/>
      <c r="E4546" s="60"/>
      <c r="F4546" s="60"/>
      <c r="G4546" s="60"/>
      <c r="H4546" s="60"/>
      <c r="I4546" s="60"/>
      <c r="J4546" s="60"/>
      <c r="K4546" s="60"/>
      <c r="L4546" s="60"/>
      <c r="M4546" s="60"/>
      <c r="N4546" s="60"/>
      <c r="O4546" s="60"/>
      <c r="P4546" s="60"/>
      <c r="Q4546" s="60"/>
      <c r="R4546" s="334">
        <v>13421</v>
      </c>
      <c r="S4546" s="319" t="s">
        <v>359</v>
      </c>
      <c r="BE4546" s="60"/>
      <c r="BR4546" s="60"/>
      <c r="BX4546" s="151"/>
      <c r="CB4546" s="151"/>
      <c r="CM4546" s="151"/>
      <c r="CO4546" s="151"/>
      <c r="CT4546" s="151"/>
      <c r="CY4546" s="151"/>
    </row>
    <row r="4547" spans="1:103" x14ac:dyDescent="0.2">
      <c r="A4547" s="60"/>
      <c r="B4547" s="60"/>
      <c r="C4547" s="60"/>
      <c r="D4547" s="60"/>
      <c r="E4547" s="60"/>
      <c r="F4547" s="60"/>
      <c r="G4547" s="60"/>
      <c r="H4547" s="60"/>
      <c r="I4547" s="60"/>
      <c r="J4547" s="60"/>
      <c r="K4547" s="60"/>
      <c r="L4547" s="60"/>
      <c r="M4547" s="60"/>
      <c r="N4547" s="60"/>
      <c r="O4547" s="60"/>
      <c r="P4547" s="60"/>
      <c r="Q4547" s="60"/>
      <c r="R4547" s="334">
        <v>13424</v>
      </c>
      <c r="S4547" s="319" t="s">
        <v>359</v>
      </c>
      <c r="BE4547" s="60"/>
      <c r="BR4547" s="60"/>
      <c r="BX4547" s="151"/>
      <c r="CB4547" s="151"/>
      <c r="CM4547" s="151"/>
      <c r="CO4547" s="151"/>
      <c r="CT4547" s="151"/>
      <c r="CY4547" s="151"/>
    </row>
    <row r="4548" spans="1:103" x14ac:dyDescent="0.2">
      <c r="A4548" s="60"/>
      <c r="B4548" s="60"/>
      <c r="C4548" s="60"/>
      <c r="D4548" s="60"/>
      <c r="E4548" s="60"/>
      <c r="F4548" s="60"/>
      <c r="G4548" s="60"/>
      <c r="H4548" s="60"/>
      <c r="I4548" s="60"/>
      <c r="J4548" s="60"/>
      <c r="K4548" s="60"/>
      <c r="L4548" s="60"/>
      <c r="M4548" s="60"/>
      <c r="N4548" s="60"/>
      <c r="O4548" s="60"/>
      <c r="P4548" s="60"/>
      <c r="Q4548" s="60"/>
      <c r="R4548" s="334">
        <v>13425</v>
      </c>
      <c r="S4548" s="319" t="s">
        <v>359</v>
      </c>
      <c r="BE4548" s="60"/>
      <c r="BR4548" s="60"/>
      <c r="BX4548" s="151"/>
      <c r="CB4548" s="151"/>
      <c r="CM4548" s="151"/>
      <c r="CO4548" s="151"/>
      <c r="CT4548" s="151"/>
      <c r="CY4548" s="151"/>
    </row>
    <row r="4549" spans="1:103" x14ac:dyDescent="0.2">
      <c r="A4549" s="60"/>
      <c r="B4549" s="60"/>
      <c r="C4549" s="60"/>
      <c r="D4549" s="60"/>
      <c r="E4549" s="60"/>
      <c r="F4549" s="60"/>
      <c r="G4549" s="60"/>
      <c r="H4549" s="60"/>
      <c r="I4549" s="60"/>
      <c r="J4549" s="60"/>
      <c r="K4549" s="60"/>
      <c r="L4549" s="60"/>
      <c r="M4549" s="60"/>
      <c r="N4549" s="60"/>
      <c r="O4549" s="60"/>
      <c r="P4549" s="60"/>
      <c r="Q4549" s="60"/>
      <c r="R4549" s="334">
        <v>13426</v>
      </c>
      <c r="S4549" s="319" t="s">
        <v>359</v>
      </c>
      <c r="BE4549" s="60"/>
      <c r="BR4549" s="60"/>
      <c r="BX4549" s="151"/>
      <c r="CB4549" s="151"/>
      <c r="CM4549" s="151"/>
      <c r="CO4549" s="151"/>
      <c r="CT4549" s="151"/>
      <c r="CY4549" s="151"/>
    </row>
    <row r="4550" spans="1:103" x14ac:dyDescent="0.2">
      <c r="A4550" s="60"/>
      <c r="B4550" s="60"/>
      <c r="C4550" s="60"/>
      <c r="D4550" s="60"/>
      <c r="E4550" s="60"/>
      <c r="F4550" s="60"/>
      <c r="G4550" s="60"/>
      <c r="H4550" s="60"/>
      <c r="I4550" s="60"/>
      <c r="J4550" s="60"/>
      <c r="K4550" s="60"/>
      <c r="L4550" s="60"/>
      <c r="M4550" s="60"/>
      <c r="N4550" s="60"/>
      <c r="O4550" s="60"/>
      <c r="P4550" s="60"/>
      <c r="Q4550" s="60"/>
      <c r="R4550" s="334">
        <v>13428</v>
      </c>
      <c r="S4550" s="319" t="s">
        <v>359</v>
      </c>
      <c r="BE4550" s="60"/>
      <c r="BR4550" s="60"/>
      <c r="BX4550" s="151"/>
      <c r="CB4550" s="151"/>
      <c r="CM4550" s="151"/>
      <c r="CO4550" s="151"/>
      <c r="CT4550" s="151"/>
      <c r="CY4550" s="151"/>
    </row>
    <row r="4551" spans="1:103" x14ac:dyDescent="0.2">
      <c r="A4551" s="60"/>
      <c r="B4551" s="60"/>
      <c r="C4551" s="60"/>
      <c r="D4551" s="60"/>
      <c r="E4551" s="60"/>
      <c r="F4551" s="60"/>
      <c r="G4551" s="60"/>
      <c r="H4551" s="60"/>
      <c r="I4551" s="60"/>
      <c r="J4551" s="60"/>
      <c r="K4551" s="60"/>
      <c r="L4551" s="60"/>
      <c r="M4551" s="60"/>
      <c r="N4551" s="60"/>
      <c r="O4551" s="60"/>
      <c r="P4551" s="60"/>
      <c r="Q4551" s="60"/>
      <c r="R4551" s="334">
        <v>13431</v>
      </c>
      <c r="S4551" s="319" t="s">
        <v>359</v>
      </c>
      <c r="BE4551" s="60"/>
      <c r="BR4551" s="60"/>
      <c r="BX4551" s="151"/>
      <c r="CB4551" s="151"/>
      <c r="CM4551" s="151"/>
      <c r="CO4551" s="151"/>
      <c r="CT4551" s="151"/>
      <c r="CY4551" s="151"/>
    </row>
    <row r="4552" spans="1:103" x14ac:dyDescent="0.2">
      <c r="A4552" s="60"/>
      <c r="B4552" s="60"/>
      <c r="C4552" s="60"/>
      <c r="D4552" s="60"/>
      <c r="E4552" s="60"/>
      <c r="F4552" s="60"/>
      <c r="G4552" s="60"/>
      <c r="H4552" s="60"/>
      <c r="I4552" s="60"/>
      <c r="J4552" s="60"/>
      <c r="K4552" s="60"/>
      <c r="L4552" s="60"/>
      <c r="M4552" s="60"/>
      <c r="N4552" s="60"/>
      <c r="O4552" s="60"/>
      <c r="P4552" s="60"/>
      <c r="Q4552" s="60"/>
      <c r="R4552" s="334">
        <v>13433</v>
      </c>
      <c r="S4552" s="319" t="s">
        <v>359</v>
      </c>
      <c r="BE4552" s="60"/>
      <c r="BR4552" s="60"/>
      <c r="BX4552" s="151"/>
      <c r="CB4552" s="151"/>
      <c r="CM4552" s="151"/>
      <c r="CO4552" s="151"/>
      <c r="CT4552" s="151"/>
      <c r="CY4552" s="151"/>
    </row>
    <row r="4553" spans="1:103" x14ac:dyDescent="0.2">
      <c r="A4553" s="60"/>
      <c r="B4553" s="60"/>
      <c r="C4553" s="60"/>
      <c r="D4553" s="60"/>
      <c r="E4553" s="60"/>
      <c r="F4553" s="60"/>
      <c r="G4553" s="60"/>
      <c r="H4553" s="60"/>
      <c r="I4553" s="60"/>
      <c r="J4553" s="60"/>
      <c r="K4553" s="60"/>
      <c r="L4553" s="60"/>
      <c r="M4553" s="60"/>
      <c r="N4553" s="60"/>
      <c r="O4553" s="60"/>
      <c r="P4553" s="60"/>
      <c r="Q4553" s="60"/>
      <c r="R4553" s="334">
        <v>13435</v>
      </c>
      <c r="S4553" s="319" t="s">
        <v>359</v>
      </c>
      <c r="BE4553" s="60"/>
      <c r="BR4553" s="60"/>
      <c r="BX4553" s="151"/>
      <c r="CB4553" s="151"/>
      <c r="CM4553" s="151"/>
      <c r="CO4553" s="151"/>
      <c r="CT4553" s="151"/>
      <c r="CY4553" s="151"/>
    </row>
    <row r="4554" spans="1:103" x14ac:dyDescent="0.2">
      <c r="A4554" s="60"/>
      <c r="B4554" s="60"/>
      <c r="C4554" s="60"/>
      <c r="D4554" s="60"/>
      <c r="E4554" s="60"/>
      <c r="F4554" s="60"/>
      <c r="G4554" s="60"/>
      <c r="H4554" s="60"/>
      <c r="I4554" s="60"/>
      <c r="J4554" s="60"/>
      <c r="K4554" s="60"/>
      <c r="L4554" s="60"/>
      <c r="M4554" s="60"/>
      <c r="N4554" s="60"/>
      <c r="O4554" s="60"/>
      <c r="P4554" s="60"/>
      <c r="Q4554" s="60"/>
      <c r="R4554" s="334">
        <v>13436</v>
      </c>
      <c r="S4554" s="319" t="s">
        <v>359</v>
      </c>
      <c r="BE4554" s="60"/>
      <c r="BR4554" s="60"/>
      <c r="BX4554" s="151"/>
      <c r="CB4554" s="151"/>
      <c r="CM4554" s="151"/>
      <c r="CO4554" s="151"/>
      <c r="CT4554" s="151"/>
      <c r="CY4554" s="151"/>
    </row>
    <row r="4555" spans="1:103" x14ac:dyDescent="0.2">
      <c r="A4555" s="60"/>
      <c r="B4555" s="60"/>
      <c r="C4555" s="60"/>
      <c r="D4555" s="60"/>
      <c r="E4555" s="60"/>
      <c r="F4555" s="60"/>
      <c r="G4555" s="60"/>
      <c r="H4555" s="60"/>
      <c r="I4555" s="60"/>
      <c r="J4555" s="60"/>
      <c r="K4555" s="60"/>
      <c r="L4555" s="60"/>
      <c r="M4555" s="60"/>
      <c r="N4555" s="60"/>
      <c r="O4555" s="60"/>
      <c r="P4555" s="60"/>
      <c r="Q4555" s="60"/>
      <c r="R4555" s="334">
        <v>13437</v>
      </c>
      <c r="S4555" s="319" t="s">
        <v>359</v>
      </c>
      <c r="BE4555" s="60"/>
      <c r="BR4555" s="60"/>
      <c r="BX4555" s="151"/>
      <c r="CB4555" s="151"/>
      <c r="CM4555" s="151"/>
      <c r="CO4555" s="151"/>
      <c r="CT4555" s="151"/>
      <c r="CY4555" s="151"/>
    </row>
    <row r="4556" spans="1:103" x14ac:dyDescent="0.2">
      <c r="A4556" s="60"/>
      <c r="B4556" s="60"/>
      <c r="C4556" s="60"/>
      <c r="D4556" s="60"/>
      <c r="E4556" s="60"/>
      <c r="F4556" s="60"/>
      <c r="G4556" s="60"/>
      <c r="H4556" s="60"/>
      <c r="I4556" s="60"/>
      <c r="J4556" s="60"/>
      <c r="K4556" s="60"/>
      <c r="L4556" s="60"/>
      <c r="M4556" s="60"/>
      <c r="N4556" s="60"/>
      <c r="O4556" s="60"/>
      <c r="P4556" s="60"/>
      <c r="Q4556" s="60"/>
      <c r="R4556" s="334">
        <v>13438</v>
      </c>
      <c r="S4556" s="319" t="s">
        <v>359</v>
      </c>
      <c r="BE4556" s="60"/>
      <c r="BR4556" s="60"/>
      <c r="BX4556" s="151"/>
      <c r="CB4556" s="151"/>
      <c r="CM4556" s="151"/>
      <c r="CO4556" s="151"/>
      <c r="CT4556" s="151"/>
      <c r="CY4556" s="151"/>
    </row>
    <row r="4557" spans="1:103" x14ac:dyDescent="0.2">
      <c r="A4557" s="60"/>
      <c r="B4557" s="60"/>
      <c r="C4557" s="60"/>
      <c r="D4557" s="60"/>
      <c r="E4557" s="60"/>
      <c r="F4557" s="60"/>
      <c r="G4557" s="60"/>
      <c r="H4557" s="60"/>
      <c r="I4557" s="60"/>
      <c r="J4557" s="60"/>
      <c r="K4557" s="60"/>
      <c r="L4557" s="60"/>
      <c r="M4557" s="60"/>
      <c r="N4557" s="60"/>
      <c r="O4557" s="60"/>
      <c r="P4557" s="60"/>
      <c r="Q4557" s="60"/>
      <c r="R4557" s="334">
        <v>13439</v>
      </c>
      <c r="S4557" s="319" t="s">
        <v>359</v>
      </c>
      <c r="BE4557" s="60"/>
      <c r="BR4557" s="60"/>
      <c r="BX4557" s="151"/>
      <c r="CB4557" s="151"/>
      <c r="CM4557" s="151"/>
      <c r="CO4557" s="151"/>
      <c r="CT4557" s="151"/>
      <c r="CY4557" s="151"/>
    </row>
    <row r="4558" spans="1:103" x14ac:dyDescent="0.2">
      <c r="A4558" s="60"/>
      <c r="B4558" s="60"/>
      <c r="C4558" s="60"/>
      <c r="D4558" s="60"/>
      <c r="E4558" s="60"/>
      <c r="F4558" s="60"/>
      <c r="G4558" s="60"/>
      <c r="H4558" s="60"/>
      <c r="I4558" s="60"/>
      <c r="J4558" s="60"/>
      <c r="K4558" s="60"/>
      <c r="L4558" s="60"/>
      <c r="M4558" s="60"/>
      <c r="N4558" s="60"/>
      <c r="O4558" s="60"/>
      <c r="P4558" s="60"/>
      <c r="Q4558" s="60"/>
      <c r="R4558" s="334">
        <v>13440</v>
      </c>
      <c r="S4558" s="319" t="s">
        <v>359</v>
      </c>
      <c r="BE4558" s="60"/>
      <c r="BR4558" s="60"/>
      <c r="BX4558" s="151"/>
      <c r="CB4558" s="151"/>
      <c r="CM4558" s="151"/>
      <c r="CO4558" s="151"/>
      <c r="CT4558" s="151"/>
      <c r="CY4558" s="151"/>
    </row>
    <row r="4559" spans="1:103" x14ac:dyDescent="0.2">
      <c r="A4559" s="60"/>
      <c r="B4559" s="60"/>
      <c r="C4559" s="60"/>
      <c r="D4559" s="60"/>
      <c r="E4559" s="60"/>
      <c r="F4559" s="60"/>
      <c r="G4559" s="60"/>
      <c r="H4559" s="60"/>
      <c r="I4559" s="60"/>
      <c r="J4559" s="60"/>
      <c r="K4559" s="60"/>
      <c r="L4559" s="60"/>
      <c r="M4559" s="60"/>
      <c r="N4559" s="60"/>
      <c r="O4559" s="60"/>
      <c r="P4559" s="60"/>
      <c r="Q4559" s="60"/>
      <c r="R4559" s="334">
        <v>13441</v>
      </c>
      <c r="S4559" s="319" t="s">
        <v>359</v>
      </c>
      <c r="BE4559" s="60"/>
      <c r="BR4559" s="60"/>
      <c r="BX4559" s="151"/>
      <c r="CB4559" s="151"/>
      <c r="CM4559" s="151"/>
      <c r="CO4559" s="151"/>
      <c r="CT4559" s="151"/>
      <c r="CY4559" s="151"/>
    </row>
    <row r="4560" spans="1:103" x14ac:dyDescent="0.2">
      <c r="A4560" s="60"/>
      <c r="B4560" s="60"/>
      <c r="C4560" s="60"/>
      <c r="D4560" s="60"/>
      <c r="E4560" s="60"/>
      <c r="F4560" s="60"/>
      <c r="G4560" s="60"/>
      <c r="H4560" s="60"/>
      <c r="I4560" s="60"/>
      <c r="J4560" s="60"/>
      <c r="K4560" s="60"/>
      <c r="L4560" s="60"/>
      <c r="M4560" s="60"/>
      <c r="N4560" s="60"/>
      <c r="O4560" s="60"/>
      <c r="P4560" s="60"/>
      <c r="Q4560" s="60"/>
      <c r="R4560" s="334">
        <v>13442</v>
      </c>
      <c r="S4560" s="319" t="s">
        <v>359</v>
      </c>
      <c r="BE4560" s="60"/>
      <c r="BR4560" s="60"/>
      <c r="BX4560" s="151"/>
      <c r="CB4560" s="151"/>
      <c r="CM4560" s="151"/>
      <c r="CO4560" s="151"/>
      <c r="CT4560" s="151"/>
      <c r="CY4560" s="151"/>
    </row>
    <row r="4561" spans="1:103" x14ac:dyDescent="0.2">
      <c r="A4561" s="60"/>
      <c r="B4561" s="60"/>
      <c r="C4561" s="60"/>
      <c r="D4561" s="60"/>
      <c r="E4561" s="60"/>
      <c r="F4561" s="60"/>
      <c r="G4561" s="60"/>
      <c r="H4561" s="60"/>
      <c r="I4561" s="60"/>
      <c r="J4561" s="60"/>
      <c r="K4561" s="60"/>
      <c r="L4561" s="60"/>
      <c r="M4561" s="60"/>
      <c r="N4561" s="60"/>
      <c r="O4561" s="60"/>
      <c r="P4561" s="60"/>
      <c r="Q4561" s="60"/>
      <c r="R4561" s="334">
        <v>13450</v>
      </c>
      <c r="S4561" s="319" t="s">
        <v>359</v>
      </c>
      <c r="BE4561" s="60"/>
      <c r="BR4561" s="60"/>
      <c r="BX4561" s="151"/>
      <c r="CB4561" s="151"/>
      <c r="CM4561" s="151"/>
      <c r="CO4561" s="151"/>
      <c r="CT4561" s="151"/>
      <c r="CY4561" s="151"/>
    </row>
    <row r="4562" spans="1:103" x14ac:dyDescent="0.2">
      <c r="A4562" s="60"/>
      <c r="B4562" s="60"/>
      <c r="C4562" s="60"/>
      <c r="D4562" s="60"/>
      <c r="E4562" s="60"/>
      <c r="F4562" s="60"/>
      <c r="G4562" s="60"/>
      <c r="H4562" s="60"/>
      <c r="I4562" s="60"/>
      <c r="J4562" s="60"/>
      <c r="K4562" s="60"/>
      <c r="L4562" s="60"/>
      <c r="M4562" s="60"/>
      <c r="N4562" s="60"/>
      <c r="O4562" s="60"/>
      <c r="P4562" s="60"/>
      <c r="Q4562" s="60"/>
      <c r="R4562" s="334">
        <v>13452</v>
      </c>
      <c r="S4562" s="319" t="s">
        <v>359</v>
      </c>
      <c r="BE4562" s="60"/>
      <c r="BR4562" s="60"/>
      <c r="BX4562" s="151"/>
      <c r="CB4562" s="151"/>
      <c r="CM4562" s="151"/>
      <c r="CO4562" s="151"/>
      <c r="CT4562" s="151"/>
      <c r="CY4562" s="151"/>
    </row>
    <row r="4563" spans="1:103" x14ac:dyDescent="0.2">
      <c r="A4563" s="60"/>
      <c r="B4563" s="60"/>
      <c r="C4563" s="60"/>
      <c r="D4563" s="60"/>
      <c r="E4563" s="60"/>
      <c r="F4563" s="60"/>
      <c r="G4563" s="60"/>
      <c r="H4563" s="60"/>
      <c r="I4563" s="60"/>
      <c r="J4563" s="60"/>
      <c r="K4563" s="60"/>
      <c r="L4563" s="60"/>
      <c r="M4563" s="60"/>
      <c r="N4563" s="60"/>
      <c r="O4563" s="60"/>
      <c r="P4563" s="60"/>
      <c r="Q4563" s="60"/>
      <c r="R4563" s="334">
        <v>13454</v>
      </c>
      <c r="S4563" s="319" t="s">
        <v>359</v>
      </c>
      <c r="BE4563" s="60"/>
      <c r="BR4563" s="60"/>
      <c r="BX4563" s="151"/>
      <c r="CB4563" s="151"/>
      <c r="CM4563" s="151"/>
      <c r="CO4563" s="151"/>
      <c r="CT4563" s="151"/>
      <c r="CY4563" s="151"/>
    </row>
    <row r="4564" spans="1:103" x14ac:dyDescent="0.2">
      <c r="A4564" s="60"/>
      <c r="B4564" s="60"/>
      <c r="C4564" s="60"/>
      <c r="D4564" s="60"/>
      <c r="E4564" s="60"/>
      <c r="F4564" s="60"/>
      <c r="G4564" s="60"/>
      <c r="H4564" s="60"/>
      <c r="I4564" s="60"/>
      <c r="J4564" s="60"/>
      <c r="K4564" s="60"/>
      <c r="L4564" s="60"/>
      <c r="M4564" s="60"/>
      <c r="N4564" s="60"/>
      <c r="O4564" s="60"/>
      <c r="P4564" s="60"/>
      <c r="Q4564" s="60"/>
      <c r="R4564" s="334">
        <v>13455</v>
      </c>
      <c r="S4564" s="319" t="s">
        <v>359</v>
      </c>
      <c r="BE4564" s="60"/>
      <c r="BR4564" s="60"/>
      <c r="BX4564" s="151"/>
      <c r="CB4564" s="151"/>
      <c r="CM4564" s="151"/>
      <c r="CO4564" s="151"/>
      <c r="CT4564" s="151"/>
      <c r="CY4564" s="151"/>
    </row>
    <row r="4565" spans="1:103" x14ac:dyDescent="0.2">
      <c r="A4565" s="60"/>
      <c r="B4565" s="60"/>
      <c r="C4565" s="60"/>
      <c r="D4565" s="60"/>
      <c r="E4565" s="60"/>
      <c r="F4565" s="60"/>
      <c r="G4565" s="60"/>
      <c r="H4565" s="60"/>
      <c r="I4565" s="60"/>
      <c r="J4565" s="60"/>
      <c r="K4565" s="60"/>
      <c r="L4565" s="60"/>
      <c r="M4565" s="60"/>
      <c r="N4565" s="60"/>
      <c r="O4565" s="60"/>
      <c r="P4565" s="60"/>
      <c r="Q4565" s="60"/>
      <c r="R4565" s="334">
        <v>13456</v>
      </c>
      <c r="S4565" s="319" t="s">
        <v>359</v>
      </c>
      <c r="BE4565" s="60"/>
      <c r="BR4565" s="60"/>
      <c r="BX4565" s="151"/>
      <c r="CB4565" s="151"/>
      <c r="CM4565" s="151"/>
      <c r="CO4565" s="151"/>
      <c r="CT4565" s="151"/>
      <c r="CY4565" s="151"/>
    </row>
    <row r="4566" spans="1:103" x14ac:dyDescent="0.2">
      <c r="A4566" s="60"/>
      <c r="B4566" s="60"/>
      <c r="C4566" s="60"/>
      <c r="D4566" s="60"/>
      <c r="E4566" s="60"/>
      <c r="F4566" s="60"/>
      <c r="G4566" s="60"/>
      <c r="H4566" s="60"/>
      <c r="I4566" s="60"/>
      <c r="J4566" s="60"/>
      <c r="K4566" s="60"/>
      <c r="L4566" s="60"/>
      <c r="M4566" s="60"/>
      <c r="N4566" s="60"/>
      <c r="O4566" s="60"/>
      <c r="P4566" s="60"/>
      <c r="Q4566" s="60"/>
      <c r="R4566" s="334">
        <v>13457</v>
      </c>
      <c r="S4566" s="319" t="s">
        <v>359</v>
      </c>
      <c r="BE4566" s="60"/>
      <c r="BR4566" s="60"/>
      <c r="BX4566" s="151"/>
      <c r="CB4566" s="151"/>
      <c r="CM4566" s="151"/>
      <c r="CO4566" s="151"/>
      <c r="CT4566" s="151"/>
      <c r="CY4566" s="151"/>
    </row>
    <row r="4567" spans="1:103" x14ac:dyDescent="0.2">
      <c r="A4567" s="60"/>
      <c r="B4567" s="60"/>
      <c r="C4567" s="60"/>
      <c r="D4567" s="60"/>
      <c r="E4567" s="60"/>
      <c r="F4567" s="60"/>
      <c r="G4567" s="60"/>
      <c r="H4567" s="60"/>
      <c r="I4567" s="60"/>
      <c r="J4567" s="60"/>
      <c r="K4567" s="60"/>
      <c r="L4567" s="60"/>
      <c r="M4567" s="60"/>
      <c r="N4567" s="60"/>
      <c r="O4567" s="60"/>
      <c r="P4567" s="60"/>
      <c r="Q4567" s="60"/>
      <c r="R4567" s="334">
        <v>13459</v>
      </c>
      <c r="S4567" s="319" t="s">
        <v>359</v>
      </c>
      <c r="BE4567" s="60"/>
      <c r="BR4567" s="60"/>
      <c r="BX4567" s="151"/>
      <c r="CB4567" s="151"/>
      <c r="CM4567" s="151"/>
      <c r="CO4567" s="151"/>
      <c r="CT4567" s="151"/>
      <c r="CY4567" s="151"/>
    </row>
    <row r="4568" spans="1:103" x14ac:dyDescent="0.2">
      <c r="A4568" s="60"/>
      <c r="B4568" s="60"/>
      <c r="C4568" s="60"/>
      <c r="D4568" s="60"/>
      <c r="E4568" s="60"/>
      <c r="F4568" s="60"/>
      <c r="G4568" s="60"/>
      <c r="H4568" s="60"/>
      <c r="I4568" s="60"/>
      <c r="J4568" s="60"/>
      <c r="K4568" s="60"/>
      <c r="L4568" s="60"/>
      <c r="M4568" s="60"/>
      <c r="N4568" s="60"/>
      <c r="O4568" s="60"/>
      <c r="P4568" s="60"/>
      <c r="Q4568" s="60"/>
      <c r="R4568" s="334">
        <v>13460</v>
      </c>
      <c r="S4568" s="319" t="s">
        <v>359</v>
      </c>
      <c r="BE4568" s="60"/>
      <c r="BR4568" s="60"/>
      <c r="BX4568" s="151"/>
      <c r="CB4568" s="151"/>
      <c r="CM4568" s="151"/>
      <c r="CO4568" s="151"/>
      <c r="CT4568" s="151"/>
      <c r="CY4568" s="151"/>
    </row>
    <row r="4569" spans="1:103" x14ac:dyDescent="0.2">
      <c r="A4569" s="60"/>
      <c r="B4569" s="60"/>
      <c r="C4569" s="60"/>
      <c r="D4569" s="60"/>
      <c r="E4569" s="60"/>
      <c r="F4569" s="60"/>
      <c r="G4569" s="60"/>
      <c r="H4569" s="60"/>
      <c r="I4569" s="60"/>
      <c r="J4569" s="60"/>
      <c r="K4569" s="60"/>
      <c r="L4569" s="60"/>
      <c r="M4569" s="60"/>
      <c r="N4569" s="60"/>
      <c r="O4569" s="60"/>
      <c r="P4569" s="60"/>
      <c r="Q4569" s="60"/>
      <c r="R4569" s="334">
        <v>13461</v>
      </c>
      <c r="S4569" s="319" t="s">
        <v>359</v>
      </c>
      <c r="BE4569" s="60"/>
      <c r="BR4569" s="60"/>
      <c r="BX4569" s="151"/>
      <c r="CB4569" s="151"/>
      <c r="CM4569" s="151"/>
      <c r="CO4569" s="151"/>
      <c r="CT4569" s="151"/>
      <c r="CY4569" s="151"/>
    </row>
    <row r="4570" spans="1:103" x14ac:dyDescent="0.2">
      <c r="A4570" s="60"/>
      <c r="B4570" s="60"/>
      <c r="C4570" s="60"/>
      <c r="D4570" s="60"/>
      <c r="E4570" s="60"/>
      <c r="F4570" s="60"/>
      <c r="G4570" s="60"/>
      <c r="H4570" s="60"/>
      <c r="I4570" s="60"/>
      <c r="J4570" s="60"/>
      <c r="K4570" s="60"/>
      <c r="L4570" s="60"/>
      <c r="M4570" s="60"/>
      <c r="N4570" s="60"/>
      <c r="O4570" s="60"/>
      <c r="P4570" s="60"/>
      <c r="Q4570" s="60"/>
      <c r="R4570" s="334">
        <v>13464</v>
      </c>
      <c r="S4570" s="319" t="s">
        <v>359</v>
      </c>
      <c r="BE4570" s="60"/>
      <c r="BR4570" s="60"/>
      <c r="BX4570" s="151"/>
      <c r="CB4570" s="151"/>
      <c r="CM4570" s="151"/>
      <c r="CO4570" s="151"/>
      <c r="CT4570" s="151"/>
      <c r="CY4570" s="151"/>
    </row>
    <row r="4571" spans="1:103" x14ac:dyDescent="0.2">
      <c r="A4571" s="60"/>
      <c r="B4571" s="60"/>
      <c r="C4571" s="60"/>
      <c r="D4571" s="60"/>
      <c r="E4571" s="60"/>
      <c r="F4571" s="60"/>
      <c r="G4571" s="60"/>
      <c r="H4571" s="60"/>
      <c r="I4571" s="60"/>
      <c r="J4571" s="60"/>
      <c r="K4571" s="60"/>
      <c r="L4571" s="60"/>
      <c r="M4571" s="60"/>
      <c r="N4571" s="60"/>
      <c r="O4571" s="60"/>
      <c r="P4571" s="60"/>
      <c r="Q4571" s="60"/>
      <c r="R4571" s="334">
        <v>13465</v>
      </c>
      <c r="S4571" s="319" t="s">
        <v>359</v>
      </c>
      <c r="BE4571" s="60"/>
      <c r="BR4571" s="60"/>
      <c r="BX4571" s="151"/>
      <c r="CB4571" s="151"/>
      <c r="CM4571" s="151"/>
      <c r="CO4571" s="151"/>
      <c r="CT4571" s="151"/>
      <c r="CY4571" s="151"/>
    </row>
    <row r="4572" spans="1:103" x14ac:dyDescent="0.2">
      <c r="A4572" s="60"/>
      <c r="B4572" s="60"/>
      <c r="C4572" s="60"/>
      <c r="D4572" s="60"/>
      <c r="E4572" s="60"/>
      <c r="F4572" s="60"/>
      <c r="G4572" s="60"/>
      <c r="H4572" s="60"/>
      <c r="I4572" s="60"/>
      <c r="J4572" s="60"/>
      <c r="K4572" s="60"/>
      <c r="L4572" s="60"/>
      <c r="M4572" s="60"/>
      <c r="N4572" s="60"/>
      <c r="O4572" s="60"/>
      <c r="P4572" s="60"/>
      <c r="Q4572" s="60"/>
      <c r="R4572" s="334">
        <v>13468</v>
      </c>
      <c r="S4572" s="319" t="s">
        <v>359</v>
      </c>
      <c r="BE4572" s="60"/>
      <c r="BR4572" s="60"/>
      <c r="BX4572" s="151"/>
      <c r="CB4572" s="151"/>
      <c r="CM4572" s="151"/>
      <c r="CO4572" s="151"/>
      <c r="CT4572" s="151"/>
      <c r="CY4572" s="151"/>
    </row>
    <row r="4573" spans="1:103" x14ac:dyDescent="0.2">
      <c r="A4573" s="60"/>
      <c r="B4573" s="60"/>
      <c r="C4573" s="60"/>
      <c r="D4573" s="60"/>
      <c r="E4573" s="60"/>
      <c r="F4573" s="60"/>
      <c r="G4573" s="60"/>
      <c r="H4573" s="60"/>
      <c r="I4573" s="60"/>
      <c r="J4573" s="60"/>
      <c r="K4573" s="60"/>
      <c r="L4573" s="60"/>
      <c r="M4573" s="60"/>
      <c r="N4573" s="60"/>
      <c r="O4573" s="60"/>
      <c r="P4573" s="60"/>
      <c r="Q4573" s="60"/>
      <c r="R4573" s="334">
        <v>13469</v>
      </c>
      <c r="S4573" s="319" t="s">
        <v>359</v>
      </c>
      <c r="BE4573" s="60"/>
      <c r="BR4573" s="60"/>
      <c r="BX4573" s="151"/>
      <c r="CB4573" s="151"/>
      <c r="CM4573" s="151"/>
      <c r="CO4573" s="151"/>
      <c r="CT4573" s="151"/>
      <c r="CY4573" s="151"/>
    </row>
    <row r="4574" spans="1:103" x14ac:dyDescent="0.2">
      <c r="A4574" s="60"/>
      <c r="B4574" s="60"/>
      <c r="C4574" s="60"/>
      <c r="D4574" s="60"/>
      <c r="E4574" s="60"/>
      <c r="F4574" s="60"/>
      <c r="G4574" s="60"/>
      <c r="H4574" s="60"/>
      <c r="I4574" s="60"/>
      <c r="J4574" s="60"/>
      <c r="K4574" s="60"/>
      <c r="L4574" s="60"/>
      <c r="M4574" s="60"/>
      <c r="N4574" s="60"/>
      <c r="O4574" s="60"/>
      <c r="P4574" s="60"/>
      <c r="Q4574" s="60"/>
      <c r="R4574" s="334">
        <v>13470</v>
      </c>
      <c r="S4574" s="319" t="s">
        <v>359</v>
      </c>
      <c r="BE4574" s="60"/>
      <c r="BR4574" s="60"/>
      <c r="BX4574" s="151"/>
      <c r="CB4574" s="151"/>
      <c r="CM4574" s="151"/>
      <c r="CO4574" s="151"/>
      <c r="CT4574" s="151"/>
      <c r="CY4574" s="151"/>
    </row>
    <row r="4575" spans="1:103" x14ac:dyDescent="0.2">
      <c r="A4575" s="60"/>
      <c r="B4575" s="60"/>
      <c r="C4575" s="60"/>
      <c r="D4575" s="60"/>
      <c r="E4575" s="60"/>
      <c r="F4575" s="60"/>
      <c r="G4575" s="60"/>
      <c r="H4575" s="60"/>
      <c r="I4575" s="60"/>
      <c r="J4575" s="60"/>
      <c r="K4575" s="60"/>
      <c r="L4575" s="60"/>
      <c r="M4575" s="60"/>
      <c r="N4575" s="60"/>
      <c r="O4575" s="60"/>
      <c r="P4575" s="60"/>
      <c r="Q4575" s="60"/>
      <c r="R4575" s="334">
        <v>13471</v>
      </c>
      <c r="S4575" s="319" t="s">
        <v>359</v>
      </c>
      <c r="BE4575" s="60"/>
      <c r="BR4575" s="60"/>
      <c r="BX4575" s="151"/>
      <c r="CB4575" s="151"/>
      <c r="CM4575" s="151"/>
      <c r="CO4575" s="151"/>
      <c r="CT4575" s="151"/>
      <c r="CY4575" s="151"/>
    </row>
    <row r="4576" spans="1:103" x14ac:dyDescent="0.2">
      <c r="A4576" s="60"/>
      <c r="B4576" s="60"/>
      <c r="C4576" s="60"/>
      <c r="D4576" s="60"/>
      <c r="E4576" s="60"/>
      <c r="F4576" s="60"/>
      <c r="G4576" s="60"/>
      <c r="H4576" s="60"/>
      <c r="I4576" s="60"/>
      <c r="J4576" s="60"/>
      <c r="K4576" s="60"/>
      <c r="L4576" s="60"/>
      <c r="M4576" s="60"/>
      <c r="N4576" s="60"/>
      <c r="O4576" s="60"/>
      <c r="P4576" s="60"/>
      <c r="Q4576" s="60"/>
      <c r="R4576" s="334">
        <v>13472</v>
      </c>
      <c r="S4576" s="319" t="s">
        <v>359</v>
      </c>
      <c r="BE4576" s="60"/>
      <c r="BR4576" s="60"/>
      <c r="BX4576" s="151"/>
      <c r="CB4576" s="151"/>
      <c r="CM4576" s="151"/>
      <c r="CO4576" s="151"/>
      <c r="CT4576" s="151"/>
      <c r="CY4576" s="151"/>
    </row>
    <row r="4577" spans="1:103" x14ac:dyDescent="0.2">
      <c r="A4577" s="60"/>
      <c r="B4577" s="60"/>
      <c r="C4577" s="60"/>
      <c r="D4577" s="60"/>
      <c r="E4577" s="60"/>
      <c r="F4577" s="60"/>
      <c r="G4577" s="60"/>
      <c r="H4577" s="60"/>
      <c r="I4577" s="60"/>
      <c r="J4577" s="60"/>
      <c r="K4577" s="60"/>
      <c r="L4577" s="60"/>
      <c r="M4577" s="60"/>
      <c r="N4577" s="60"/>
      <c r="O4577" s="60"/>
      <c r="P4577" s="60"/>
      <c r="Q4577" s="60"/>
      <c r="R4577" s="334">
        <v>13473</v>
      </c>
      <c r="S4577" s="319" t="s">
        <v>359</v>
      </c>
      <c r="BE4577" s="60"/>
      <c r="BR4577" s="60"/>
      <c r="BX4577" s="151"/>
      <c r="CB4577" s="151"/>
      <c r="CM4577" s="151"/>
      <c r="CO4577" s="151"/>
      <c r="CT4577" s="151"/>
      <c r="CY4577" s="151"/>
    </row>
    <row r="4578" spans="1:103" x14ac:dyDescent="0.2">
      <c r="A4578" s="60"/>
      <c r="B4578" s="60"/>
      <c r="C4578" s="60"/>
      <c r="D4578" s="60"/>
      <c r="E4578" s="60"/>
      <c r="F4578" s="60"/>
      <c r="G4578" s="60"/>
      <c r="H4578" s="60"/>
      <c r="I4578" s="60"/>
      <c r="J4578" s="60"/>
      <c r="K4578" s="60"/>
      <c r="L4578" s="60"/>
      <c r="M4578" s="60"/>
      <c r="N4578" s="60"/>
      <c r="O4578" s="60"/>
      <c r="P4578" s="60"/>
      <c r="Q4578" s="60"/>
      <c r="R4578" s="334">
        <v>13475</v>
      </c>
      <c r="S4578" s="319" t="s">
        <v>359</v>
      </c>
      <c r="BE4578" s="60"/>
      <c r="BR4578" s="60"/>
      <c r="BX4578" s="151"/>
      <c r="CB4578" s="151"/>
      <c r="CM4578" s="151"/>
      <c r="CO4578" s="151"/>
      <c r="CT4578" s="151"/>
      <c r="CY4578" s="151"/>
    </row>
    <row r="4579" spans="1:103" x14ac:dyDescent="0.2">
      <c r="A4579" s="60"/>
      <c r="B4579" s="60"/>
      <c r="C4579" s="60"/>
      <c r="D4579" s="60"/>
      <c r="E4579" s="60"/>
      <c r="F4579" s="60"/>
      <c r="G4579" s="60"/>
      <c r="H4579" s="60"/>
      <c r="I4579" s="60"/>
      <c r="J4579" s="60"/>
      <c r="K4579" s="60"/>
      <c r="L4579" s="60"/>
      <c r="M4579" s="60"/>
      <c r="N4579" s="60"/>
      <c r="O4579" s="60"/>
      <c r="P4579" s="60"/>
      <c r="Q4579" s="60"/>
      <c r="R4579" s="334">
        <v>13476</v>
      </c>
      <c r="S4579" s="319" t="s">
        <v>359</v>
      </c>
      <c r="BE4579" s="60"/>
      <c r="BR4579" s="60"/>
      <c r="BX4579" s="151"/>
      <c r="CB4579" s="151"/>
      <c r="CM4579" s="151"/>
      <c r="CO4579" s="151"/>
      <c r="CT4579" s="151"/>
      <c r="CY4579" s="151"/>
    </row>
    <row r="4580" spans="1:103" x14ac:dyDescent="0.2">
      <c r="A4580" s="60"/>
      <c r="B4580" s="60"/>
      <c r="C4580" s="60"/>
      <c r="D4580" s="60"/>
      <c r="E4580" s="60"/>
      <c r="F4580" s="60"/>
      <c r="G4580" s="60"/>
      <c r="H4580" s="60"/>
      <c r="I4580" s="60"/>
      <c r="J4580" s="60"/>
      <c r="K4580" s="60"/>
      <c r="L4580" s="60"/>
      <c r="M4580" s="60"/>
      <c r="N4580" s="60"/>
      <c r="O4580" s="60"/>
      <c r="P4580" s="60"/>
      <c r="Q4580" s="60"/>
      <c r="R4580" s="334">
        <v>13477</v>
      </c>
      <c r="S4580" s="319" t="s">
        <v>359</v>
      </c>
      <c r="BE4580" s="60"/>
      <c r="BR4580" s="60"/>
      <c r="BX4580" s="151"/>
      <c r="CB4580" s="151"/>
      <c r="CM4580" s="151"/>
      <c r="CO4580" s="151"/>
      <c r="CT4580" s="151"/>
      <c r="CY4580" s="151"/>
    </row>
    <row r="4581" spans="1:103" x14ac:dyDescent="0.2">
      <c r="A4581" s="60"/>
      <c r="B4581" s="60"/>
      <c r="C4581" s="60"/>
      <c r="D4581" s="60"/>
      <c r="E4581" s="60"/>
      <c r="F4581" s="60"/>
      <c r="G4581" s="60"/>
      <c r="H4581" s="60"/>
      <c r="I4581" s="60"/>
      <c r="J4581" s="60"/>
      <c r="K4581" s="60"/>
      <c r="L4581" s="60"/>
      <c r="M4581" s="60"/>
      <c r="N4581" s="60"/>
      <c r="O4581" s="60"/>
      <c r="P4581" s="60"/>
      <c r="Q4581" s="60"/>
      <c r="R4581" s="334">
        <v>13478</v>
      </c>
      <c r="S4581" s="319" t="s">
        <v>359</v>
      </c>
      <c r="BE4581" s="60"/>
      <c r="BR4581" s="60"/>
      <c r="BX4581" s="151"/>
      <c r="CB4581" s="151"/>
      <c r="CM4581" s="151"/>
      <c r="CO4581" s="151"/>
      <c r="CT4581" s="151"/>
      <c r="CY4581" s="151"/>
    </row>
    <row r="4582" spans="1:103" x14ac:dyDescent="0.2">
      <c r="A4582" s="60"/>
      <c r="B4582" s="60"/>
      <c r="C4582" s="60"/>
      <c r="D4582" s="60"/>
      <c r="E4582" s="60"/>
      <c r="F4582" s="60"/>
      <c r="G4582" s="60"/>
      <c r="H4582" s="60"/>
      <c r="I4582" s="60"/>
      <c r="J4582" s="60"/>
      <c r="K4582" s="60"/>
      <c r="L4582" s="60"/>
      <c r="M4582" s="60"/>
      <c r="N4582" s="60"/>
      <c r="O4582" s="60"/>
      <c r="P4582" s="60"/>
      <c r="Q4582" s="60"/>
      <c r="R4582" s="334">
        <v>13479</v>
      </c>
      <c r="S4582" s="319" t="s">
        <v>359</v>
      </c>
      <c r="BE4582" s="60"/>
      <c r="BR4582" s="60"/>
      <c r="BX4582" s="151"/>
      <c r="CB4582" s="151"/>
      <c r="CM4582" s="151"/>
      <c r="CO4582" s="151"/>
      <c r="CT4582" s="151"/>
      <c r="CY4582" s="151"/>
    </row>
    <row r="4583" spans="1:103" x14ac:dyDescent="0.2">
      <c r="A4583" s="60"/>
      <c r="B4583" s="60"/>
      <c r="C4583" s="60"/>
      <c r="D4583" s="60"/>
      <c r="E4583" s="60"/>
      <c r="F4583" s="60"/>
      <c r="G4583" s="60"/>
      <c r="H4583" s="60"/>
      <c r="I4583" s="60"/>
      <c r="J4583" s="60"/>
      <c r="K4583" s="60"/>
      <c r="L4583" s="60"/>
      <c r="M4583" s="60"/>
      <c r="N4583" s="60"/>
      <c r="O4583" s="60"/>
      <c r="P4583" s="60"/>
      <c r="Q4583" s="60"/>
      <c r="R4583" s="334">
        <v>13480</v>
      </c>
      <c r="S4583" s="319" t="s">
        <v>359</v>
      </c>
      <c r="BE4583" s="60"/>
      <c r="BR4583" s="60"/>
      <c r="BX4583" s="151"/>
      <c r="CB4583" s="151"/>
      <c r="CM4583" s="151"/>
      <c r="CO4583" s="151"/>
      <c r="CT4583" s="151"/>
      <c r="CY4583" s="151"/>
    </row>
    <row r="4584" spans="1:103" x14ac:dyDescent="0.2">
      <c r="A4584" s="60"/>
      <c r="B4584" s="60"/>
      <c r="C4584" s="60"/>
      <c r="D4584" s="60"/>
      <c r="E4584" s="60"/>
      <c r="F4584" s="60"/>
      <c r="G4584" s="60"/>
      <c r="H4584" s="60"/>
      <c r="I4584" s="60"/>
      <c r="J4584" s="60"/>
      <c r="K4584" s="60"/>
      <c r="L4584" s="60"/>
      <c r="M4584" s="60"/>
      <c r="N4584" s="60"/>
      <c r="O4584" s="60"/>
      <c r="P4584" s="60"/>
      <c r="Q4584" s="60"/>
      <c r="R4584" s="334">
        <v>13482</v>
      </c>
      <c r="S4584" s="319" t="s">
        <v>359</v>
      </c>
      <c r="BE4584" s="60"/>
      <c r="BR4584" s="60"/>
      <c r="BX4584" s="151"/>
      <c r="CB4584" s="151"/>
      <c r="CM4584" s="151"/>
      <c r="CO4584" s="151"/>
      <c r="CT4584" s="151"/>
      <c r="CY4584" s="151"/>
    </row>
    <row r="4585" spans="1:103" x14ac:dyDescent="0.2">
      <c r="A4585" s="60"/>
      <c r="B4585" s="60"/>
      <c r="C4585" s="60"/>
      <c r="D4585" s="60"/>
      <c r="E4585" s="60"/>
      <c r="F4585" s="60"/>
      <c r="G4585" s="60"/>
      <c r="H4585" s="60"/>
      <c r="I4585" s="60"/>
      <c r="J4585" s="60"/>
      <c r="K4585" s="60"/>
      <c r="L4585" s="60"/>
      <c r="M4585" s="60"/>
      <c r="N4585" s="60"/>
      <c r="O4585" s="60"/>
      <c r="P4585" s="60"/>
      <c r="Q4585" s="60"/>
      <c r="R4585" s="334">
        <v>13483</v>
      </c>
      <c r="S4585" s="319" t="s">
        <v>359</v>
      </c>
      <c r="BE4585" s="60"/>
      <c r="BR4585" s="60"/>
      <c r="BX4585" s="151"/>
      <c r="CB4585" s="151"/>
      <c r="CM4585" s="151"/>
      <c r="CO4585" s="151"/>
      <c r="CT4585" s="151"/>
      <c r="CY4585" s="151"/>
    </row>
    <row r="4586" spans="1:103" x14ac:dyDescent="0.2">
      <c r="A4586" s="60"/>
      <c r="B4586" s="60"/>
      <c r="C4586" s="60"/>
      <c r="D4586" s="60"/>
      <c r="E4586" s="60"/>
      <c r="F4586" s="60"/>
      <c r="G4586" s="60"/>
      <c r="H4586" s="60"/>
      <c r="I4586" s="60"/>
      <c r="J4586" s="60"/>
      <c r="K4586" s="60"/>
      <c r="L4586" s="60"/>
      <c r="M4586" s="60"/>
      <c r="N4586" s="60"/>
      <c r="O4586" s="60"/>
      <c r="P4586" s="60"/>
      <c r="Q4586" s="60"/>
      <c r="R4586" s="334">
        <v>13484</v>
      </c>
      <c r="S4586" s="319" t="s">
        <v>359</v>
      </c>
      <c r="BE4586" s="60"/>
      <c r="BR4586" s="60"/>
      <c r="BX4586" s="151"/>
      <c r="CB4586" s="151"/>
      <c r="CM4586" s="151"/>
      <c r="CO4586" s="151"/>
      <c r="CT4586" s="151"/>
      <c r="CY4586" s="151"/>
    </row>
    <row r="4587" spans="1:103" x14ac:dyDescent="0.2">
      <c r="A4587" s="60"/>
      <c r="B4587" s="60"/>
      <c r="C4587" s="60"/>
      <c r="D4587" s="60"/>
      <c r="E4587" s="60"/>
      <c r="F4587" s="60"/>
      <c r="G4587" s="60"/>
      <c r="H4587" s="60"/>
      <c r="I4587" s="60"/>
      <c r="J4587" s="60"/>
      <c r="K4587" s="60"/>
      <c r="L4587" s="60"/>
      <c r="M4587" s="60"/>
      <c r="N4587" s="60"/>
      <c r="O4587" s="60"/>
      <c r="P4587" s="60"/>
      <c r="Q4587" s="60"/>
      <c r="R4587" s="334">
        <v>13485</v>
      </c>
      <c r="S4587" s="319" t="s">
        <v>359</v>
      </c>
      <c r="BE4587" s="60"/>
      <c r="BR4587" s="60"/>
      <c r="BX4587" s="151"/>
      <c r="CB4587" s="151"/>
      <c r="CM4587" s="151"/>
      <c r="CO4587" s="151"/>
      <c r="CT4587" s="151"/>
      <c r="CY4587" s="151"/>
    </row>
    <row r="4588" spans="1:103" x14ac:dyDescent="0.2">
      <c r="A4588" s="60"/>
      <c r="B4588" s="60"/>
      <c r="C4588" s="60"/>
      <c r="D4588" s="60"/>
      <c r="E4588" s="60"/>
      <c r="F4588" s="60"/>
      <c r="G4588" s="60"/>
      <c r="H4588" s="60"/>
      <c r="I4588" s="60"/>
      <c r="J4588" s="60"/>
      <c r="K4588" s="60"/>
      <c r="L4588" s="60"/>
      <c r="M4588" s="60"/>
      <c r="N4588" s="60"/>
      <c r="O4588" s="60"/>
      <c r="P4588" s="60"/>
      <c r="Q4588" s="60"/>
      <c r="R4588" s="334">
        <v>13486</v>
      </c>
      <c r="S4588" s="319" t="s">
        <v>359</v>
      </c>
      <c r="BE4588" s="60"/>
      <c r="BR4588" s="60"/>
      <c r="BX4588" s="151"/>
      <c r="CB4588" s="151"/>
      <c r="CM4588" s="151"/>
      <c r="CO4588" s="151"/>
      <c r="CT4588" s="151"/>
      <c r="CY4588" s="151"/>
    </row>
    <row r="4589" spans="1:103" x14ac:dyDescent="0.2">
      <c r="A4589" s="60"/>
      <c r="B4589" s="60"/>
      <c r="C4589" s="60"/>
      <c r="D4589" s="60"/>
      <c r="E4589" s="60"/>
      <c r="F4589" s="60"/>
      <c r="G4589" s="60"/>
      <c r="H4589" s="60"/>
      <c r="I4589" s="60"/>
      <c r="J4589" s="60"/>
      <c r="K4589" s="60"/>
      <c r="L4589" s="60"/>
      <c r="M4589" s="60"/>
      <c r="N4589" s="60"/>
      <c r="O4589" s="60"/>
      <c r="P4589" s="60"/>
      <c r="Q4589" s="60"/>
      <c r="R4589" s="334">
        <v>13488</v>
      </c>
      <c r="S4589" s="319" t="s">
        <v>359</v>
      </c>
      <c r="BE4589" s="60"/>
      <c r="BR4589" s="60"/>
      <c r="BX4589" s="151"/>
      <c r="CB4589" s="151"/>
      <c r="CM4589" s="151"/>
      <c r="CO4589" s="151"/>
      <c r="CT4589" s="151"/>
      <c r="CY4589" s="151"/>
    </row>
    <row r="4590" spans="1:103" x14ac:dyDescent="0.2">
      <c r="A4590" s="60"/>
      <c r="B4590" s="60"/>
      <c r="C4590" s="60"/>
      <c r="D4590" s="60"/>
      <c r="E4590" s="60"/>
      <c r="F4590" s="60"/>
      <c r="G4590" s="60"/>
      <c r="H4590" s="60"/>
      <c r="I4590" s="60"/>
      <c r="J4590" s="60"/>
      <c r="K4590" s="60"/>
      <c r="L4590" s="60"/>
      <c r="M4590" s="60"/>
      <c r="N4590" s="60"/>
      <c r="O4590" s="60"/>
      <c r="P4590" s="60"/>
      <c r="Q4590" s="60"/>
      <c r="R4590" s="334">
        <v>13489</v>
      </c>
      <c r="S4590" s="319" t="s">
        <v>359</v>
      </c>
      <c r="BE4590" s="60"/>
      <c r="BR4590" s="60"/>
      <c r="BX4590" s="151"/>
      <c r="CB4590" s="151"/>
      <c r="CM4590" s="151"/>
      <c r="CO4590" s="151"/>
      <c r="CT4590" s="151"/>
      <c r="CY4590" s="151"/>
    </row>
    <row r="4591" spans="1:103" x14ac:dyDescent="0.2">
      <c r="A4591" s="60"/>
      <c r="B4591" s="60"/>
      <c r="C4591" s="60"/>
      <c r="D4591" s="60"/>
      <c r="E4591" s="60"/>
      <c r="F4591" s="60"/>
      <c r="G4591" s="60"/>
      <c r="H4591" s="60"/>
      <c r="I4591" s="60"/>
      <c r="J4591" s="60"/>
      <c r="K4591" s="60"/>
      <c r="L4591" s="60"/>
      <c r="M4591" s="60"/>
      <c r="N4591" s="60"/>
      <c r="O4591" s="60"/>
      <c r="P4591" s="60"/>
      <c r="Q4591" s="60"/>
      <c r="R4591" s="334">
        <v>13490</v>
      </c>
      <c r="S4591" s="319" t="s">
        <v>359</v>
      </c>
      <c r="BE4591" s="60"/>
      <c r="BR4591" s="60"/>
      <c r="BX4591" s="151"/>
      <c r="CB4591" s="151"/>
      <c r="CM4591" s="151"/>
      <c r="CO4591" s="151"/>
      <c r="CT4591" s="151"/>
      <c r="CY4591" s="151"/>
    </row>
    <row r="4592" spans="1:103" x14ac:dyDescent="0.2">
      <c r="A4592" s="60"/>
      <c r="B4592" s="60"/>
      <c r="C4592" s="60"/>
      <c r="D4592" s="60"/>
      <c r="E4592" s="60"/>
      <c r="F4592" s="60"/>
      <c r="G4592" s="60"/>
      <c r="H4592" s="60"/>
      <c r="I4592" s="60"/>
      <c r="J4592" s="60"/>
      <c r="K4592" s="60"/>
      <c r="L4592" s="60"/>
      <c r="M4592" s="60"/>
      <c r="N4592" s="60"/>
      <c r="O4592" s="60"/>
      <c r="P4592" s="60"/>
      <c r="Q4592" s="60"/>
      <c r="R4592" s="334">
        <v>13491</v>
      </c>
      <c r="S4592" s="319" t="s">
        <v>359</v>
      </c>
      <c r="BE4592" s="60"/>
      <c r="BR4592" s="60"/>
      <c r="BX4592" s="151"/>
      <c r="CB4592" s="151"/>
      <c r="CM4592" s="151"/>
      <c r="CO4592" s="151"/>
      <c r="CT4592" s="151"/>
      <c r="CY4592" s="151"/>
    </row>
    <row r="4593" spans="1:103" x14ac:dyDescent="0.2">
      <c r="A4593" s="60"/>
      <c r="B4593" s="60"/>
      <c r="C4593" s="60"/>
      <c r="D4593" s="60"/>
      <c r="E4593" s="60"/>
      <c r="F4593" s="60"/>
      <c r="G4593" s="60"/>
      <c r="H4593" s="60"/>
      <c r="I4593" s="60"/>
      <c r="J4593" s="60"/>
      <c r="K4593" s="60"/>
      <c r="L4593" s="60"/>
      <c r="M4593" s="60"/>
      <c r="N4593" s="60"/>
      <c r="O4593" s="60"/>
      <c r="P4593" s="60"/>
      <c r="Q4593" s="60"/>
      <c r="R4593" s="334">
        <v>13492</v>
      </c>
      <c r="S4593" s="319" t="s">
        <v>359</v>
      </c>
      <c r="BE4593" s="60"/>
      <c r="BR4593" s="60"/>
      <c r="BX4593" s="151"/>
      <c r="CB4593" s="151"/>
      <c r="CM4593" s="151"/>
      <c r="CO4593" s="151"/>
      <c r="CT4593" s="151"/>
      <c r="CY4593" s="151"/>
    </row>
    <row r="4594" spans="1:103" x14ac:dyDescent="0.2">
      <c r="A4594" s="60"/>
      <c r="B4594" s="60"/>
      <c r="C4594" s="60"/>
      <c r="D4594" s="60"/>
      <c r="E4594" s="60"/>
      <c r="F4594" s="60"/>
      <c r="G4594" s="60"/>
      <c r="H4594" s="60"/>
      <c r="I4594" s="60"/>
      <c r="J4594" s="60"/>
      <c r="K4594" s="60"/>
      <c r="L4594" s="60"/>
      <c r="M4594" s="60"/>
      <c r="N4594" s="60"/>
      <c r="O4594" s="60"/>
      <c r="P4594" s="60"/>
      <c r="Q4594" s="60"/>
      <c r="R4594" s="334">
        <v>13493</v>
      </c>
      <c r="S4594" s="319" t="s">
        <v>359</v>
      </c>
      <c r="BE4594" s="60"/>
      <c r="BR4594" s="60"/>
      <c r="BX4594" s="151"/>
      <c r="CB4594" s="151"/>
      <c r="CM4594" s="151"/>
      <c r="CO4594" s="151"/>
      <c r="CT4594" s="151"/>
      <c r="CY4594" s="151"/>
    </row>
    <row r="4595" spans="1:103" x14ac:dyDescent="0.2">
      <c r="A4595" s="60"/>
      <c r="B4595" s="60"/>
      <c r="C4595" s="60"/>
      <c r="D4595" s="60"/>
      <c r="E4595" s="60"/>
      <c r="F4595" s="60"/>
      <c r="G4595" s="60"/>
      <c r="H4595" s="60"/>
      <c r="I4595" s="60"/>
      <c r="J4595" s="60"/>
      <c r="K4595" s="60"/>
      <c r="L4595" s="60"/>
      <c r="M4595" s="60"/>
      <c r="N4595" s="60"/>
      <c r="O4595" s="60"/>
      <c r="P4595" s="60"/>
      <c r="Q4595" s="60"/>
      <c r="R4595" s="334">
        <v>13494</v>
      </c>
      <c r="S4595" s="319" t="s">
        <v>359</v>
      </c>
      <c r="BE4595" s="60"/>
      <c r="BR4595" s="60"/>
      <c r="BX4595" s="151"/>
      <c r="CB4595" s="151"/>
      <c r="CM4595" s="151"/>
      <c r="CO4595" s="151"/>
      <c r="CT4595" s="151"/>
      <c r="CY4595" s="151"/>
    </row>
    <row r="4596" spans="1:103" x14ac:dyDescent="0.2">
      <c r="A4596" s="60"/>
      <c r="B4596" s="60"/>
      <c r="C4596" s="60"/>
      <c r="D4596" s="60"/>
      <c r="E4596" s="60"/>
      <c r="F4596" s="60"/>
      <c r="G4596" s="60"/>
      <c r="H4596" s="60"/>
      <c r="I4596" s="60"/>
      <c r="J4596" s="60"/>
      <c r="K4596" s="60"/>
      <c r="L4596" s="60"/>
      <c r="M4596" s="60"/>
      <c r="N4596" s="60"/>
      <c r="O4596" s="60"/>
      <c r="P4596" s="60"/>
      <c r="Q4596" s="60"/>
      <c r="R4596" s="334">
        <v>13495</v>
      </c>
      <c r="S4596" s="319" t="s">
        <v>359</v>
      </c>
      <c r="BE4596" s="60"/>
      <c r="BR4596" s="60"/>
      <c r="BX4596" s="151"/>
      <c r="CB4596" s="151"/>
      <c r="CM4596" s="151"/>
      <c r="CO4596" s="151"/>
      <c r="CT4596" s="151"/>
      <c r="CY4596" s="151"/>
    </row>
    <row r="4597" spans="1:103" x14ac:dyDescent="0.2">
      <c r="A4597" s="60"/>
      <c r="B4597" s="60"/>
      <c r="C4597" s="60"/>
      <c r="D4597" s="60"/>
      <c r="E4597" s="60"/>
      <c r="F4597" s="60"/>
      <c r="G4597" s="60"/>
      <c r="H4597" s="60"/>
      <c r="I4597" s="60"/>
      <c r="J4597" s="60"/>
      <c r="K4597" s="60"/>
      <c r="L4597" s="60"/>
      <c r="M4597" s="60"/>
      <c r="N4597" s="60"/>
      <c r="O4597" s="60"/>
      <c r="P4597" s="60"/>
      <c r="Q4597" s="60"/>
      <c r="R4597" s="334">
        <v>13501</v>
      </c>
      <c r="S4597" s="319" t="s">
        <v>359</v>
      </c>
      <c r="BE4597" s="60"/>
      <c r="BR4597" s="60"/>
      <c r="BX4597" s="151"/>
      <c r="CB4597" s="151"/>
      <c r="CM4597" s="151"/>
      <c r="CO4597" s="151"/>
      <c r="CT4597" s="151"/>
      <c r="CY4597" s="151"/>
    </row>
    <row r="4598" spans="1:103" x14ac:dyDescent="0.2">
      <c r="A4598" s="60"/>
      <c r="B4598" s="60"/>
      <c r="C4598" s="60"/>
      <c r="D4598" s="60"/>
      <c r="E4598" s="60"/>
      <c r="F4598" s="60"/>
      <c r="G4598" s="60"/>
      <c r="H4598" s="60"/>
      <c r="I4598" s="60"/>
      <c r="J4598" s="60"/>
      <c r="K4598" s="60"/>
      <c r="L4598" s="60"/>
      <c r="M4598" s="60"/>
      <c r="N4598" s="60"/>
      <c r="O4598" s="60"/>
      <c r="P4598" s="60"/>
      <c r="Q4598" s="60"/>
      <c r="R4598" s="334">
        <v>13502</v>
      </c>
      <c r="S4598" s="319" t="s">
        <v>359</v>
      </c>
      <c r="BE4598" s="60"/>
      <c r="BR4598" s="60"/>
      <c r="BX4598" s="151"/>
      <c r="CB4598" s="151"/>
      <c r="CM4598" s="151"/>
      <c r="CO4598" s="151"/>
      <c r="CT4598" s="151"/>
      <c r="CY4598" s="151"/>
    </row>
    <row r="4599" spans="1:103" x14ac:dyDescent="0.2">
      <c r="A4599" s="60"/>
      <c r="B4599" s="60"/>
      <c r="C4599" s="60"/>
      <c r="D4599" s="60"/>
      <c r="E4599" s="60"/>
      <c r="F4599" s="60"/>
      <c r="G4599" s="60"/>
      <c r="H4599" s="60"/>
      <c r="I4599" s="60"/>
      <c r="J4599" s="60"/>
      <c r="K4599" s="60"/>
      <c r="L4599" s="60"/>
      <c r="M4599" s="60"/>
      <c r="N4599" s="60"/>
      <c r="O4599" s="60"/>
      <c r="P4599" s="60"/>
      <c r="Q4599" s="60"/>
      <c r="R4599" s="334">
        <v>13503</v>
      </c>
      <c r="S4599" s="319" t="s">
        <v>359</v>
      </c>
      <c r="BE4599" s="60"/>
      <c r="BR4599" s="60"/>
      <c r="BX4599" s="151"/>
      <c r="CB4599" s="151"/>
      <c r="CM4599" s="151"/>
      <c r="CO4599" s="151"/>
      <c r="CT4599" s="151"/>
      <c r="CY4599" s="151"/>
    </row>
    <row r="4600" spans="1:103" x14ac:dyDescent="0.2">
      <c r="A4600" s="60"/>
      <c r="B4600" s="60"/>
      <c r="C4600" s="60"/>
      <c r="D4600" s="60"/>
      <c r="E4600" s="60"/>
      <c r="F4600" s="60"/>
      <c r="G4600" s="60"/>
      <c r="H4600" s="60"/>
      <c r="I4600" s="60"/>
      <c r="J4600" s="60"/>
      <c r="K4600" s="60"/>
      <c r="L4600" s="60"/>
      <c r="M4600" s="60"/>
      <c r="N4600" s="60"/>
      <c r="O4600" s="60"/>
      <c r="P4600" s="60"/>
      <c r="Q4600" s="60"/>
      <c r="R4600" s="334">
        <v>13504</v>
      </c>
      <c r="S4600" s="319" t="s">
        <v>359</v>
      </c>
      <c r="BE4600" s="60"/>
      <c r="BR4600" s="60"/>
      <c r="BX4600" s="151"/>
      <c r="CB4600" s="151"/>
      <c r="CM4600" s="151"/>
      <c r="CO4600" s="151"/>
      <c r="CT4600" s="151"/>
      <c r="CY4600" s="151"/>
    </row>
    <row r="4601" spans="1:103" x14ac:dyDescent="0.2">
      <c r="A4601" s="60"/>
      <c r="B4601" s="60"/>
      <c r="C4601" s="60"/>
      <c r="D4601" s="60"/>
      <c r="E4601" s="60"/>
      <c r="F4601" s="60"/>
      <c r="G4601" s="60"/>
      <c r="H4601" s="60"/>
      <c r="I4601" s="60"/>
      <c r="J4601" s="60"/>
      <c r="K4601" s="60"/>
      <c r="L4601" s="60"/>
      <c r="M4601" s="60"/>
      <c r="N4601" s="60"/>
      <c r="O4601" s="60"/>
      <c r="P4601" s="60"/>
      <c r="Q4601" s="60"/>
      <c r="R4601" s="334">
        <v>13505</v>
      </c>
      <c r="S4601" s="319" t="s">
        <v>359</v>
      </c>
      <c r="BE4601" s="60"/>
      <c r="BR4601" s="60"/>
      <c r="BX4601" s="151"/>
      <c r="CB4601" s="151"/>
      <c r="CM4601" s="151"/>
      <c r="CO4601" s="151"/>
      <c r="CT4601" s="151"/>
      <c r="CY4601" s="151"/>
    </row>
    <row r="4602" spans="1:103" x14ac:dyDescent="0.2">
      <c r="A4602" s="60"/>
      <c r="B4602" s="60"/>
      <c r="C4602" s="60"/>
      <c r="D4602" s="60"/>
      <c r="E4602" s="60"/>
      <c r="F4602" s="60"/>
      <c r="G4602" s="60"/>
      <c r="H4602" s="60"/>
      <c r="I4602" s="60"/>
      <c r="J4602" s="60"/>
      <c r="K4602" s="60"/>
      <c r="L4602" s="60"/>
      <c r="M4602" s="60"/>
      <c r="N4602" s="60"/>
      <c r="O4602" s="60"/>
      <c r="P4602" s="60"/>
      <c r="Q4602" s="60"/>
      <c r="R4602" s="334">
        <v>13599</v>
      </c>
      <c r="S4602" s="319" t="s">
        <v>359</v>
      </c>
      <c r="BE4602" s="60"/>
      <c r="BR4602" s="60"/>
      <c r="BX4602" s="151"/>
      <c r="CB4602" s="151"/>
      <c r="CM4602" s="151"/>
      <c r="CO4602" s="151"/>
      <c r="CT4602" s="151"/>
      <c r="CY4602" s="151"/>
    </row>
    <row r="4603" spans="1:103" x14ac:dyDescent="0.2">
      <c r="A4603" s="60"/>
      <c r="B4603" s="60"/>
      <c r="C4603" s="60"/>
      <c r="D4603" s="60"/>
      <c r="E4603" s="60"/>
      <c r="F4603" s="60"/>
      <c r="G4603" s="60"/>
      <c r="H4603" s="60"/>
      <c r="I4603" s="60"/>
      <c r="J4603" s="60"/>
      <c r="K4603" s="60"/>
      <c r="L4603" s="60"/>
      <c r="M4603" s="60"/>
      <c r="N4603" s="60"/>
      <c r="O4603" s="60"/>
      <c r="P4603" s="60"/>
      <c r="Q4603" s="60"/>
      <c r="R4603" s="334">
        <v>13601</v>
      </c>
      <c r="S4603" s="319" t="s">
        <v>359</v>
      </c>
      <c r="BE4603" s="60"/>
      <c r="BR4603" s="60"/>
      <c r="BX4603" s="151"/>
      <c r="CB4603" s="151"/>
      <c r="CM4603" s="151"/>
      <c r="CO4603" s="151"/>
      <c r="CT4603" s="151"/>
      <c r="CY4603" s="151"/>
    </row>
    <row r="4604" spans="1:103" x14ac:dyDescent="0.2">
      <c r="A4604" s="60"/>
      <c r="B4604" s="60"/>
      <c r="C4604" s="60"/>
      <c r="D4604" s="60"/>
      <c r="E4604" s="60"/>
      <c r="F4604" s="60"/>
      <c r="G4604" s="60"/>
      <c r="H4604" s="60"/>
      <c r="I4604" s="60"/>
      <c r="J4604" s="60"/>
      <c r="K4604" s="60"/>
      <c r="L4604" s="60"/>
      <c r="M4604" s="60"/>
      <c r="N4604" s="60"/>
      <c r="O4604" s="60"/>
      <c r="P4604" s="60"/>
      <c r="Q4604" s="60"/>
      <c r="R4604" s="334">
        <v>13602</v>
      </c>
      <c r="S4604" s="319" t="s">
        <v>359</v>
      </c>
      <c r="BE4604" s="60"/>
      <c r="BR4604" s="60"/>
      <c r="BX4604" s="151"/>
      <c r="CB4604" s="151"/>
      <c r="CM4604" s="151"/>
      <c r="CO4604" s="151"/>
      <c r="CT4604" s="151"/>
      <c r="CY4604" s="151"/>
    </row>
    <row r="4605" spans="1:103" x14ac:dyDescent="0.2">
      <c r="A4605" s="60"/>
      <c r="B4605" s="60"/>
      <c r="C4605" s="60"/>
      <c r="D4605" s="60"/>
      <c r="E4605" s="60"/>
      <c r="F4605" s="60"/>
      <c r="G4605" s="60"/>
      <c r="H4605" s="60"/>
      <c r="I4605" s="60"/>
      <c r="J4605" s="60"/>
      <c r="K4605" s="60"/>
      <c r="L4605" s="60"/>
      <c r="M4605" s="60"/>
      <c r="N4605" s="60"/>
      <c r="O4605" s="60"/>
      <c r="P4605" s="60"/>
      <c r="Q4605" s="60"/>
      <c r="R4605" s="334">
        <v>13603</v>
      </c>
      <c r="S4605" s="319" t="s">
        <v>359</v>
      </c>
      <c r="BE4605" s="60"/>
      <c r="BR4605" s="60"/>
      <c r="BX4605" s="151"/>
      <c r="CB4605" s="151"/>
      <c r="CM4605" s="151"/>
      <c r="CO4605" s="151"/>
      <c r="CT4605" s="151"/>
      <c r="CY4605" s="151"/>
    </row>
    <row r="4606" spans="1:103" x14ac:dyDescent="0.2">
      <c r="A4606" s="60"/>
      <c r="B4606" s="60"/>
      <c r="C4606" s="60"/>
      <c r="D4606" s="60"/>
      <c r="E4606" s="60"/>
      <c r="F4606" s="60"/>
      <c r="G4606" s="60"/>
      <c r="H4606" s="60"/>
      <c r="I4606" s="60"/>
      <c r="J4606" s="60"/>
      <c r="K4606" s="60"/>
      <c r="L4606" s="60"/>
      <c r="M4606" s="60"/>
      <c r="N4606" s="60"/>
      <c r="O4606" s="60"/>
      <c r="P4606" s="60"/>
      <c r="Q4606" s="60"/>
      <c r="R4606" s="334">
        <v>13605</v>
      </c>
      <c r="S4606" s="319" t="s">
        <v>359</v>
      </c>
      <c r="BE4606" s="60"/>
      <c r="BR4606" s="60"/>
      <c r="BX4606" s="151"/>
      <c r="CB4606" s="151"/>
      <c r="CM4606" s="151"/>
      <c r="CO4606" s="151"/>
      <c r="CT4606" s="151"/>
      <c r="CY4606" s="151"/>
    </row>
    <row r="4607" spans="1:103" x14ac:dyDescent="0.2">
      <c r="A4607" s="60"/>
      <c r="B4607" s="60"/>
      <c r="C4607" s="60"/>
      <c r="D4607" s="60"/>
      <c r="E4607" s="60"/>
      <c r="F4607" s="60"/>
      <c r="G4607" s="60"/>
      <c r="H4607" s="60"/>
      <c r="I4607" s="60"/>
      <c r="J4607" s="60"/>
      <c r="K4607" s="60"/>
      <c r="L4607" s="60"/>
      <c r="M4607" s="60"/>
      <c r="N4607" s="60"/>
      <c r="O4607" s="60"/>
      <c r="P4607" s="60"/>
      <c r="Q4607" s="60"/>
      <c r="R4607" s="334">
        <v>13606</v>
      </c>
      <c r="S4607" s="319" t="s">
        <v>359</v>
      </c>
      <c r="BE4607" s="60"/>
      <c r="BR4607" s="60"/>
      <c r="BX4607" s="151"/>
      <c r="CB4607" s="151"/>
      <c r="CM4607" s="151"/>
      <c r="CO4607" s="151"/>
      <c r="CT4607" s="151"/>
      <c r="CY4607" s="151"/>
    </row>
    <row r="4608" spans="1:103" x14ac:dyDescent="0.2">
      <c r="A4608" s="60"/>
      <c r="B4608" s="60"/>
      <c r="C4608" s="60"/>
      <c r="D4608" s="60"/>
      <c r="E4608" s="60"/>
      <c r="F4608" s="60"/>
      <c r="G4608" s="60"/>
      <c r="H4608" s="60"/>
      <c r="I4608" s="60"/>
      <c r="J4608" s="60"/>
      <c r="K4608" s="60"/>
      <c r="L4608" s="60"/>
      <c r="M4608" s="60"/>
      <c r="N4608" s="60"/>
      <c r="O4608" s="60"/>
      <c r="P4608" s="60"/>
      <c r="Q4608" s="60"/>
      <c r="R4608" s="334">
        <v>13607</v>
      </c>
      <c r="S4608" s="319" t="s">
        <v>359</v>
      </c>
      <c r="BE4608" s="60"/>
      <c r="BR4608" s="60"/>
      <c r="BX4608" s="151"/>
      <c r="CB4608" s="151"/>
      <c r="CM4608" s="151"/>
      <c r="CO4608" s="151"/>
      <c r="CT4608" s="151"/>
      <c r="CY4608" s="151"/>
    </row>
    <row r="4609" spans="1:103" x14ac:dyDescent="0.2">
      <c r="A4609" s="60"/>
      <c r="B4609" s="60"/>
      <c r="C4609" s="60"/>
      <c r="D4609" s="60"/>
      <c r="E4609" s="60"/>
      <c r="F4609" s="60"/>
      <c r="G4609" s="60"/>
      <c r="H4609" s="60"/>
      <c r="I4609" s="60"/>
      <c r="J4609" s="60"/>
      <c r="K4609" s="60"/>
      <c r="L4609" s="60"/>
      <c r="M4609" s="60"/>
      <c r="N4609" s="60"/>
      <c r="O4609" s="60"/>
      <c r="P4609" s="60"/>
      <c r="Q4609" s="60"/>
      <c r="R4609" s="334">
        <v>13608</v>
      </c>
      <c r="S4609" s="319" t="s">
        <v>359</v>
      </c>
      <c r="BE4609" s="60"/>
      <c r="BR4609" s="60"/>
      <c r="BX4609" s="151"/>
      <c r="CB4609" s="151"/>
      <c r="CM4609" s="151"/>
      <c r="CO4609" s="151"/>
      <c r="CT4609" s="151"/>
      <c r="CY4609" s="151"/>
    </row>
    <row r="4610" spans="1:103" x14ac:dyDescent="0.2">
      <c r="A4610" s="60"/>
      <c r="B4610" s="60"/>
      <c r="C4610" s="60"/>
      <c r="D4610" s="60"/>
      <c r="E4610" s="60"/>
      <c r="F4610" s="60"/>
      <c r="G4610" s="60"/>
      <c r="H4610" s="60"/>
      <c r="I4610" s="60"/>
      <c r="J4610" s="60"/>
      <c r="K4610" s="60"/>
      <c r="L4610" s="60"/>
      <c r="M4610" s="60"/>
      <c r="N4610" s="60"/>
      <c r="O4610" s="60"/>
      <c r="P4610" s="60"/>
      <c r="Q4610" s="60"/>
      <c r="R4610" s="334">
        <v>13611</v>
      </c>
      <c r="S4610" s="319" t="s">
        <v>359</v>
      </c>
      <c r="BE4610" s="60"/>
      <c r="BR4610" s="60"/>
      <c r="BX4610" s="151"/>
      <c r="CB4610" s="151"/>
      <c r="CM4610" s="151"/>
      <c r="CO4610" s="151"/>
      <c r="CT4610" s="151"/>
      <c r="CY4610" s="151"/>
    </row>
    <row r="4611" spans="1:103" x14ac:dyDescent="0.2">
      <c r="A4611" s="60"/>
      <c r="B4611" s="60"/>
      <c r="C4611" s="60"/>
      <c r="D4611" s="60"/>
      <c r="E4611" s="60"/>
      <c r="F4611" s="60"/>
      <c r="G4611" s="60"/>
      <c r="H4611" s="60"/>
      <c r="I4611" s="60"/>
      <c r="J4611" s="60"/>
      <c r="K4611" s="60"/>
      <c r="L4611" s="60"/>
      <c r="M4611" s="60"/>
      <c r="N4611" s="60"/>
      <c r="O4611" s="60"/>
      <c r="P4611" s="60"/>
      <c r="Q4611" s="60"/>
      <c r="R4611" s="334">
        <v>13612</v>
      </c>
      <c r="S4611" s="319" t="s">
        <v>359</v>
      </c>
      <c r="BE4611" s="60"/>
      <c r="BR4611" s="60"/>
      <c r="BX4611" s="151"/>
      <c r="CB4611" s="151"/>
      <c r="CM4611" s="151"/>
      <c r="CO4611" s="151"/>
      <c r="CT4611" s="151"/>
      <c r="CY4611" s="151"/>
    </row>
    <row r="4612" spans="1:103" x14ac:dyDescent="0.2">
      <c r="A4612" s="60"/>
      <c r="B4612" s="60"/>
      <c r="C4612" s="60"/>
      <c r="D4612" s="60"/>
      <c r="E4612" s="60"/>
      <c r="F4612" s="60"/>
      <c r="G4612" s="60"/>
      <c r="H4612" s="60"/>
      <c r="I4612" s="60"/>
      <c r="J4612" s="60"/>
      <c r="K4612" s="60"/>
      <c r="L4612" s="60"/>
      <c r="M4612" s="60"/>
      <c r="N4612" s="60"/>
      <c r="O4612" s="60"/>
      <c r="P4612" s="60"/>
      <c r="Q4612" s="60"/>
      <c r="R4612" s="334">
        <v>13613</v>
      </c>
      <c r="S4612" s="319" t="s">
        <v>359</v>
      </c>
      <c r="BE4612" s="60"/>
      <c r="BR4612" s="60"/>
      <c r="BX4612" s="151"/>
      <c r="CB4612" s="151"/>
      <c r="CM4612" s="151"/>
      <c r="CO4612" s="151"/>
      <c r="CT4612" s="151"/>
      <c r="CY4612" s="151"/>
    </row>
    <row r="4613" spans="1:103" x14ac:dyDescent="0.2">
      <c r="A4613" s="60"/>
      <c r="B4613" s="60"/>
      <c r="C4613" s="60"/>
      <c r="D4613" s="60"/>
      <c r="E4613" s="60"/>
      <c r="F4613" s="60"/>
      <c r="G4613" s="60"/>
      <c r="H4613" s="60"/>
      <c r="I4613" s="60"/>
      <c r="J4613" s="60"/>
      <c r="K4613" s="60"/>
      <c r="L4613" s="60"/>
      <c r="M4613" s="60"/>
      <c r="N4613" s="60"/>
      <c r="O4613" s="60"/>
      <c r="P4613" s="60"/>
      <c r="Q4613" s="60"/>
      <c r="R4613" s="334">
        <v>13614</v>
      </c>
      <c r="S4613" s="319" t="s">
        <v>359</v>
      </c>
      <c r="BE4613" s="60"/>
      <c r="BR4613" s="60"/>
      <c r="BX4613" s="151"/>
      <c r="CB4613" s="151"/>
      <c r="CM4613" s="151"/>
      <c r="CO4613" s="151"/>
      <c r="CT4613" s="151"/>
      <c r="CY4613" s="151"/>
    </row>
    <row r="4614" spans="1:103" x14ac:dyDescent="0.2">
      <c r="A4614" s="60"/>
      <c r="B4614" s="60"/>
      <c r="C4614" s="60"/>
      <c r="D4614" s="60"/>
      <c r="E4614" s="60"/>
      <c r="F4614" s="60"/>
      <c r="G4614" s="60"/>
      <c r="H4614" s="60"/>
      <c r="I4614" s="60"/>
      <c r="J4614" s="60"/>
      <c r="K4614" s="60"/>
      <c r="L4614" s="60"/>
      <c r="M4614" s="60"/>
      <c r="N4614" s="60"/>
      <c r="O4614" s="60"/>
      <c r="P4614" s="60"/>
      <c r="Q4614" s="60"/>
      <c r="R4614" s="334">
        <v>13615</v>
      </c>
      <c r="S4614" s="319" t="s">
        <v>359</v>
      </c>
      <c r="BE4614" s="60"/>
      <c r="BR4614" s="60"/>
      <c r="BX4614" s="151"/>
      <c r="CB4614" s="151"/>
      <c r="CM4614" s="151"/>
      <c r="CO4614" s="151"/>
      <c r="CT4614" s="151"/>
      <c r="CY4614" s="151"/>
    </row>
    <row r="4615" spans="1:103" x14ac:dyDescent="0.2">
      <c r="A4615" s="60"/>
      <c r="B4615" s="60"/>
      <c r="C4615" s="60"/>
      <c r="D4615" s="60"/>
      <c r="E4615" s="60"/>
      <c r="F4615" s="60"/>
      <c r="G4615" s="60"/>
      <c r="H4615" s="60"/>
      <c r="I4615" s="60"/>
      <c r="J4615" s="60"/>
      <c r="K4615" s="60"/>
      <c r="L4615" s="60"/>
      <c r="M4615" s="60"/>
      <c r="N4615" s="60"/>
      <c r="O4615" s="60"/>
      <c r="P4615" s="60"/>
      <c r="Q4615" s="60"/>
      <c r="R4615" s="334">
        <v>13616</v>
      </c>
      <c r="S4615" s="319" t="s">
        <v>359</v>
      </c>
      <c r="BE4615" s="60"/>
      <c r="BR4615" s="60"/>
      <c r="BX4615" s="151"/>
      <c r="CB4615" s="151"/>
      <c r="CM4615" s="151"/>
      <c r="CO4615" s="151"/>
      <c r="CT4615" s="151"/>
      <c r="CY4615" s="151"/>
    </row>
    <row r="4616" spans="1:103" x14ac:dyDescent="0.2">
      <c r="A4616" s="60"/>
      <c r="B4616" s="60"/>
      <c r="C4616" s="60"/>
      <c r="D4616" s="60"/>
      <c r="E4616" s="60"/>
      <c r="F4616" s="60"/>
      <c r="G4616" s="60"/>
      <c r="H4616" s="60"/>
      <c r="I4616" s="60"/>
      <c r="J4616" s="60"/>
      <c r="K4616" s="60"/>
      <c r="L4616" s="60"/>
      <c r="M4616" s="60"/>
      <c r="N4616" s="60"/>
      <c r="O4616" s="60"/>
      <c r="P4616" s="60"/>
      <c r="Q4616" s="60"/>
      <c r="R4616" s="334">
        <v>13617</v>
      </c>
      <c r="S4616" s="319" t="s">
        <v>359</v>
      </c>
      <c r="BE4616" s="60"/>
      <c r="BR4616" s="60"/>
      <c r="BX4616" s="151"/>
      <c r="CB4616" s="151"/>
      <c r="CM4616" s="151"/>
      <c r="CO4616" s="151"/>
      <c r="CT4616" s="151"/>
      <c r="CY4616" s="151"/>
    </row>
    <row r="4617" spans="1:103" x14ac:dyDescent="0.2">
      <c r="A4617" s="60"/>
      <c r="B4617" s="60"/>
      <c r="C4617" s="60"/>
      <c r="D4617" s="60"/>
      <c r="E4617" s="60"/>
      <c r="F4617" s="60"/>
      <c r="G4617" s="60"/>
      <c r="H4617" s="60"/>
      <c r="I4617" s="60"/>
      <c r="J4617" s="60"/>
      <c r="K4617" s="60"/>
      <c r="L4617" s="60"/>
      <c r="M4617" s="60"/>
      <c r="N4617" s="60"/>
      <c r="O4617" s="60"/>
      <c r="P4617" s="60"/>
      <c r="Q4617" s="60"/>
      <c r="R4617" s="334">
        <v>13618</v>
      </c>
      <c r="S4617" s="319" t="s">
        <v>359</v>
      </c>
      <c r="BE4617" s="60"/>
      <c r="BR4617" s="60"/>
      <c r="BX4617" s="151"/>
      <c r="CB4617" s="151"/>
      <c r="CM4617" s="151"/>
      <c r="CO4617" s="151"/>
      <c r="CT4617" s="151"/>
      <c r="CY4617" s="151"/>
    </row>
    <row r="4618" spans="1:103" x14ac:dyDescent="0.2">
      <c r="A4618" s="60"/>
      <c r="B4618" s="60"/>
      <c r="C4618" s="60"/>
      <c r="D4618" s="60"/>
      <c r="E4618" s="60"/>
      <c r="F4618" s="60"/>
      <c r="G4618" s="60"/>
      <c r="H4618" s="60"/>
      <c r="I4618" s="60"/>
      <c r="J4618" s="60"/>
      <c r="K4618" s="60"/>
      <c r="L4618" s="60"/>
      <c r="M4618" s="60"/>
      <c r="N4618" s="60"/>
      <c r="O4618" s="60"/>
      <c r="P4618" s="60"/>
      <c r="Q4618" s="60"/>
      <c r="R4618" s="334">
        <v>13619</v>
      </c>
      <c r="S4618" s="319" t="s">
        <v>359</v>
      </c>
      <c r="BE4618" s="60"/>
      <c r="BR4618" s="60"/>
      <c r="BX4618" s="151"/>
      <c r="CB4618" s="151"/>
      <c r="CM4618" s="151"/>
      <c r="CO4618" s="151"/>
      <c r="CT4618" s="151"/>
      <c r="CY4618" s="151"/>
    </row>
    <row r="4619" spans="1:103" x14ac:dyDescent="0.2">
      <c r="A4619" s="60"/>
      <c r="B4619" s="60"/>
      <c r="C4619" s="60"/>
      <c r="D4619" s="60"/>
      <c r="E4619" s="60"/>
      <c r="F4619" s="60"/>
      <c r="G4619" s="60"/>
      <c r="H4619" s="60"/>
      <c r="I4619" s="60"/>
      <c r="J4619" s="60"/>
      <c r="K4619" s="60"/>
      <c r="L4619" s="60"/>
      <c r="M4619" s="60"/>
      <c r="N4619" s="60"/>
      <c r="O4619" s="60"/>
      <c r="P4619" s="60"/>
      <c r="Q4619" s="60"/>
      <c r="R4619" s="334">
        <v>13620</v>
      </c>
      <c r="S4619" s="319" t="s">
        <v>359</v>
      </c>
      <c r="BE4619" s="60"/>
      <c r="BR4619" s="60"/>
      <c r="BX4619" s="151"/>
      <c r="CB4619" s="151"/>
      <c r="CM4619" s="151"/>
      <c r="CO4619" s="151"/>
      <c r="CT4619" s="151"/>
      <c r="CY4619" s="151"/>
    </row>
    <row r="4620" spans="1:103" x14ac:dyDescent="0.2">
      <c r="A4620" s="60"/>
      <c r="B4620" s="60"/>
      <c r="C4620" s="60"/>
      <c r="D4620" s="60"/>
      <c r="E4620" s="60"/>
      <c r="F4620" s="60"/>
      <c r="G4620" s="60"/>
      <c r="H4620" s="60"/>
      <c r="I4620" s="60"/>
      <c r="J4620" s="60"/>
      <c r="K4620" s="60"/>
      <c r="L4620" s="60"/>
      <c r="M4620" s="60"/>
      <c r="N4620" s="60"/>
      <c r="O4620" s="60"/>
      <c r="P4620" s="60"/>
      <c r="Q4620" s="60"/>
      <c r="R4620" s="334">
        <v>13621</v>
      </c>
      <c r="S4620" s="319" t="s">
        <v>359</v>
      </c>
      <c r="BE4620" s="60"/>
      <c r="BR4620" s="60"/>
      <c r="BX4620" s="151"/>
      <c r="CB4620" s="151"/>
      <c r="CM4620" s="151"/>
      <c r="CO4620" s="151"/>
      <c r="CT4620" s="151"/>
      <c r="CY4620" s="151"/>
    </row>
    <row r="4621" spans="1:103" x14ac:dyDescent="0.2">
      <c r="A4621" s="60"/>
      <c r="B4621" s="60"/>
      <c r="C4621" s="60"/>
      <c r="D4621" s="60"/>
      <c r="E4621" s="60"/>
      <c r="F4621" s="60"/>
      <c r="G4621" s="60"/>
      <c r="H4621" s="60"/>
      <c r="I4621" s="60"/>
      <c r="J4621" s="60"/>
      <c r="K4621" s="60"/>
      <c r="L4621" s="60"/>
      <c r="M4621" s="60"/>
      <c r="N4621" s="60"/>
      <c r="O4621" s="60"/>
      <c r="P4621" s="60"/>
      <c r="Q4621" s="60"/>
      <c r="R4621" s="334">
        <v>13622</v>
      </c>
      <c r="S4621" s="319" t="s">
        <v>359</v>
      </c>
      <c r="BE4621" s="60"/>
      <c r="BR4621" s="60"/>
      <c r="BX4621" s="151"/>
      <c r="CB4621" s="151"/>
      <c r="CM4621" s="151"/>
      <c r="CO4621" s="151"/>
      <c r="CT4621" s="151"/>
      <c r="CY4621" s="151"/>
    </row>
    <row r="4622" spans="1:103" x14ac:dyDescent="0.2">
      <c r="A4622" s="60"/>
      <c r="B4622" s="60"/>
      <c r="C4622" s="60"/>
      <c r="D4622" s="60"/>
      <c r="E4622" s="60"/>
      <c r="F4622" s="60"/>
      <c r="G4622" s="60"/>
      <c r="H4622" s="60"/>
      <c r="I4622" s="60"/>
      <c r="J4622" s="60"/>
      <c r="K4622" s="60"/>
      <c r="L4622" s="60"/>
      <c r="M4622" s="60"/>
      <c r="N4622" s="60"/>
      <c r="O4622" s="60"/>
      <c r="P4622" s="60"/>
      <c r="Q4622" s="60"/>
      <c r="R4622" s="334">
        <v>13623</v>
      </c>
      <c r="S4622" s="319" t="s">
        <v>359</v>
      </c>
      <c r="BE4622" s="60"/>
      <c r="BR4622" s="60"/>
      <c r="BX4622" s="151"/>
      <c r="CB4622" s="151"/>
      <c r="CM4622" s="151"/>
      <c r="CO4622" s="151"/>
      <c r="CT4622" s="151"/>
      <c r="CY4622" s="151"/>
    </row>
    <row r="4623" spans="1:103" x14ac:dyDescent="0.2">
      <c r="A4623" s="60"/>
      <c r="B4623" s="60"/>
      <c r="C4623" s="60"/>
      <c r="D4623" s="60"/>
      <c r="E4623" s="60"/>
      <c r="F4623" s="60"/>
      <c r="G4623" s="60"/>
      <c r="H4623" s="60"/>
      <c r="I4623" s="60"/>
      <c r="J4623" s="60"/>
      <c r="K4623" s="60"/>
      <c r="L4623" s="60"/>
      <c r="M4623" s="60"/>
      <c r="N4623" s="60"/>
      <c r="O4623" s="60"/>
      <c r="P4623" s="60"/>
      <c r="Q4623" s="60"/>
      <c r="R4623" s="334">
        <v>13624</v>
      </c>
      <c r="S4623" s="319" t="s">
        <v>359</v>
      </c>
      <c r="BE4623" s="60"/>
      <c r="BR4623" s="60"/>
      <c r="BX4623" s="151"/>
      <c r="CB4623" s="151"/>
      <c r="CM4623" s="151"/>
      <c r="CO4623" s="151"/>
      <c r="CT4623" s="151"/>
      <c r="CY4623" s="151"/>
    </row>
    <row r="4624" spans="1:103" x14ac:dyDescent="0.2">
      <c r="A4624" s="60"/>
      <c r="B4624" s="60"/>
      <c r="C4624" s="60"/>
      <c r="D4624" s="60"/>
      <c r="E4624" s="60"/>
      <c r="F4624" s="60"/>
      <c r="G4624" s="60"/>
      <c r="H4624" s="60"/>
      <c r="I4624" s="60"/>
      <c r="J4624" s="60"/>
      <c r="K4624" s="60"/>
      <c r="L4624" s="60"/>
      <c r="M4624" s="60"/>
      <c r="N4624" s="60"/>
      <c r="O4624" s="60"/>
      <c r="P4624" s="60"/>
      <c r="Q4624" s="60"/>
      <c r="R4624" s="334">
        <v>13625</v>
      </c>
      <c r="S4624" s="319" t="s">
        <v>359</v>
      </c>
      <c r="BE4624" s="60"/>
      <c r="BR4624" s="60"/>
      <c r="BX4624" s="151"/>
      <c r="CB4624" s="151"/>
      <c r="CM4624" s="151"/>
      <c r="CO4624" s="151"/>
      <c r="CT4624" s="151"/>
      <c r="CY4624" s="151"/>
    </row>
    <row r="4625" spans="1:103" x14ac:dyDescent="0.2">
      <c r="A4625" s="60"/>
      <c r="B4625" s="60"/>
      <c r="C4625" s="60"/>
      <c r="D4625" s="60"/>
      <c r="E4625" s="60"/>
      <c r="F4625" s="60"/>
      <c r="G4625" s="60"/>
      <c r="H4625" s="60"/>
      <c r="I4625" s="60"/>
      <c r="J4625" s="60"/>
      <c r="K4625" s="60"/>
      <c r="L4625" s="60"/>
      <c r="M4625" s="60"/>
      <c r="N4625" s="60"/>
      <c r="O4625" s="60"/>
      <c r="P4625" s="60"/>
      <c r="Q4625" s="60"/>
      <c r="R4625" s="334">
        <v>13626</v>
      </c>
      <c r="S4625" s="319" t="s">
        <v>359</v>
      </c>
      <c r="BE4625" s="60"/>
      <c r="BR4625" s="60"/>
      <c r="BX4625" s="151"/>
      <c r="CB4625" s="151"/>
      <c r="CM4625" s="151"/>
      <c r="CO4625" s="151"/>
      <c r="CT4625" s="151"/>
      <c r="CY4625" s="151"/>
    </row>
    <row r="4626" spans="1:103" x14ac:dyDescent="0.2">
      <c r="A4626" s="60"/>
      <c r="B4626" s="60"/>
      <c r="C4626" s="60"/>
      <c r="D4626" s="60"/>
      <c r="E4626" s="60"/>
      <c r="F4626" s="60"/>
      <c r="G4626" s="60"/>
      <c r="H4626" s="60"/>
      <c r="I4626" s="60"/>
      <c r="J4626" s="60"/>
      <c r="K4626" s="60"/>
      <c r="L4626" s="60"/>
      <c r="M4626" s="60"/>
      <c r="N4626" s="60"/>
      <c r="O4626" s="60"/>
      <c r="P4626" s="60"/>
      <c r="Q4626" s="60"/>
      <c r="R4626" s="334">
        <v>13627</v>
      </c>
      <c r="S4626" s="319" t="s">
        <v>359</v>
      </c>
      <c r="BE4626" s="60"/>
      <c r="BR4626" s="60"/>
      <c r="BX4626" s="151"/>
      <c r="CB4626" s="151"/>
      <c r="CM4626" s="151"/>
      <c r="CO4626" s="151"/>
      <c r="CT4626" s="151"/>
      <c r="CY4626" s="151"/>
    </row>
    <row r="4627" spans="1:103" x14ac:dyDescent="0.2">
      <c r="A4627" s="60"/>
      <c r="B4627" s="60"/>
      <c r="C4627" s="60"/>
      <c r="D4627" s="60"/>
      <c r="E4627" s="60"/>
      <c r="F4627" s="60"/>
      <c r="G4627" s="60"/>
      <c r="H4627" s="60"/>
      <c r="I4627" s="60"/>
      <c r="J4627" s="60"/>
      <c r="K4627" s="60"/>
      <c r="L4627" s="60"/>
      <c r="M4627" s="60"/>
      <c r="N4627" s="60"/>
      <c r="O4627" s="60"/>
      <c r="P4627" s="60"/>
      <c r="Q4627" s="60"/>
      <c r="R4627" s="334">
        <v>13628</v>
      </c>
      <c r="S4627" s="319" t="s">
        <v>359</v>
      </c>
      <c r="BE4627" s="60"/>
      <c r="BR4627" s="60"/>
      <c r="BX4627" s="151"/>
      <c r="CB4627" s="151"/>
      <c r="CM4627" s="151"/>
      <c r="CO4627" s="151"/>
      <c r="CT4627" s="151"/>
      <c r="CY4627" s="151"/>
    </row>
    <row r="4628" spans="1:103" x14ac:dyDescent="0.2">
      <c r="A4628" s="60"/>
      <c r="B4628" s="60"/>
      <c r="C4628" s="60"/>
      <c r="D4628" s="60"/>
      <c r="E4628" s="60"/>
      <c r="F4628" s="60"/>
      <c r="G4628" s="60"/>
      <c r="H4628" s="60"/>
      <c r="I4628" s="60"/>
      <c r="J4628" s="60"/>
      <c r="K4628" s="60"/>
      <c r="L4628" s="60"/>
      <c r="M4628" s="60"/>
      <c r="N4628" s="60"/>
      <c r="O4628" s="60"/>
      <c r="P4628" s="60"/>
      <c r="Q4628" s="60"/>
      <c r="R4628" s="334">
        <v>13630</v>
      </c>
      <c r="S4628" s="319" t="s">
        <v>359</v>
      </c>
      <c r="BE4628" s="60"/>
      <c r="BR4628" s="60"/>
      <c r="BX4628" s="151"/>
      <c r="CB4628" s="151"/>
      <c r="CM4628" s="151"/>
      <c r="CO4628" s="151"/>
      <c r="CT4628" s="151"/>
      <c r="CY4628" s="151"/>
    </row>
    <row r="4629" spans="1:103" x14ac:dyDescent="0.2">
      <c r="A4629" s="60"/>
      <c r="B4629" s="60"/>
      <c r="C4629" s="60"/>
      <c r="D4629" s="60"/>
      <c r="E4629" s="60"/>
      <c r="F4629" s="60"/>
      <c r="G4629" s="60"/>
      <c r="H4629" s="60"/>
      <c r="I4629" s="60"/>
      <c r="J4629" s="60"/>
      <c r="K4629" s="60"/>
      <c r="L4629" s="60"/>
      <c r="M4629" s="60"/>
      <c r="N4629" s="60"/>
      <c r="O4629" s="60"/>
      <c r="P4629" s="60"/>
      <c r="Q4629" s="60"/>
      <c r="R4629" s="334">
        <v>13631</v>
      </c>
      <c r="S4629" s="319" t="s">
        <v>359</v>
      </c>
      <c r="BE4629" s="60"/>
      <c r="BR4629" s="60"/>
      <c r="BX4629" s="151"/>
      <c r="CB4629" s="151"/>
      <c r="CM4629" s="151"/>
      <c r="CO4629" s="151"/>
      <c r="CT4629" s="151"/>
      <c r="CY4629" s="151"/>
    </row>
    <row r="4630" spans="1:103" x14ac:dyDescent="0.2">
      <c r="A4630" s="60"/>
      <c r="B4630" s="60"/>
      <c r="C4630" s="60"/>
      <c r="D4630" s="60"/>
      <c r="E4630" s="60"/>
      <c r="F4630" s="60"/>
      <c r="G4630" s="60"/>
      <c r="H4630" s="60"/>
      <c r="I4630" s="60"/>
      <c r="J4630" s="60"/>
      <c r="K4630" s="60"/>
      <c r="L4630" s="60"/>
      <c r="M4630" s="60"/>
      <c r="N4630" s="60"/>
      <c r="O4630" s="60"/>
      <c r="P4630" s="60"/>
      <c r="Q4630" s="60"/>
      <c r="R4630" s="334">
        <v>13632</v>
      </c>
      <c r="S4630" s="319" t="s">
        <v>359</v>
      </c>
      <c r="BE4630" s="60"/>
      <c r="BR4630" s="60"/>
      <c r="BX4630" s="151"/>
      <c r="CB4630" s="151"/>
      <c r="CM4630" s="151"/>
      <c r="CO4630" s="151"/>
      <c r="CT4630" s="151"/>
      <c r="CY4630" s="151"/>
    </row>
    <row r="4631" spans="1:103" x14ac:dyDescent="0.2">
      <c r="A4631" s="60"/>
      <c r="B4631" s="60"/>
      <c r="C4631" s="60"/>
      <c r="D4631" s="60"/>
      <c r="E4631" s="60"/>
      <c r="F4631" s="60"/>
      <c r="G4631" s="60"/>
      <c r="H4631" s="60"/>
      <c r="I4631" s="60"/>
      <c r="J4631" s="60"/>
      <c r="K4631" s="60"/>
      <c r="L4631" s="60"/>
      <c r="M4631" s="60"/>
      <c r="N4631" s="60"/>
      <c r="O4631" s="60"/>
      <c r="P4631" s="60"/>
      <c r="Q4631" s="60"/>
      <c r="R4631" s="334">
        <v>13633</v>
      </c>
      <c r="S4631" s="319" t="s">
        <v>359</v>
      </c>
      <c r="BE4631" s="60"/>
      <c r="BR4631" s="60"/>
      <c r="BX4631" s="151"/>
      <c r="CB4631" s="151"/>
      <c r="CM4631" s="151"/>
      <c r="CO4631" s="151"/>
      <c r="CT4631" s="151"/>
      <c r="CY4631" s="151"/>
    </row>
    <row r="4632" spans="1:103" x14ac:dyDescent="0.2">
      <c r="A4632" s="60"/>
      <c r="B4632" s="60"/>
      <c r="C4632" s="60"/>
      <c r="D4632" s="60"/>
      <c r="E4632" s="60"/>
      <c r="F4632" s="60"/>
      <c r="G4632" s="60"/>
      <c r="H4632" s="60"/>
      <c r="I4632" s="60"/>
      <c r="J4632" s="60"/>
      <c r="K4632" s="60"/>
      <c r="L4632" s="60"/>
      <c r="M4632" s="60"/>
      <c r="N4632" s="60"/>
      <c r="O4632" s="60"/>
      <c r="P4632" s="60"/>
      <c r="Q4632" s="60"/>
      <c r="R4632" s="334">
        <v>13634</v>
      </c>
      <c r="S4632" s="319" t="s">
        <v>359</v>
      </c>
      <c r="BE4632" s="60"/>
      <c r="BR4632" s="60"/>
      <c r="BX4632" s="151"/>
      <c r="CB4632" s="151"/>
      <c r="CM4632" s="151"/>
      <c r="CO4632" s="151"/>
      <c r="CT4632" s="151"/>
      <c r="CY4632" s="151"/>
    </row>
    <row r="4633" spans="1:103" x14ac:dyDescent="0.2">
      <c r="A4633" s="60"/>
      <c r="B4633" s="60"/>
      <c r="C4633" s="60"/>
      <c r="D4633" s="60"/>
      <c r="E4633" s="60"/>
      <c r="F4633" s="60"/>
      <c r="G4633" s="60"/>
      <c r="H4633" s="60"/>
      <c r="I4633" s="60"/>
      <c r="J4633" s="60"/>
      <c r="K4633" s="60"/>
      <c r="L4633" s="60"/>
      <c r="M4633" s="60"/>
      <c r="N4633" s="60"/>
      <c r="O4633" s="60"/>
      <c r="P4633" s="60"/>
      <c r="Q4633" s="60"/>
      <c r="R4633" s="334">
        <v>13635</v>
      </c>
      <c r="S4633" s="319" t="s">
        <v>359</v>
      </c>
      <c r="BE4633" s="60"/>
      <c r="BR4633" s="60"/>
      <c r="BX4633" s="151"/>
      <c r="CB4633" s="151"/>
      <c r="CM4633" s="151"/>
      <c r="CO4633" s="151"/>
      <c r="CT4633" s="151"/>
      <c r="CY4633" s="151"/>
    </row>
    <row r="4634" spans="1:103" x14ac:dyDescent="0.2">
      <c r="A4634" s="60"/>
      <c r="B4634" s="60"/>
      <c r="C4634" s="60"/>
      <c r="D4634" s="60"/>
      <c r="E4634" s="60"/>
      <c r="F4634" s="60"/>
      <c r="G4634" s="60"/>
      <c r="H4634" s="60"/>
      <c r="I4634" s="60"/>
      <c r="J4634" s="60"/>
      <c r="K4634" s="60"/>
      <c r="L4634" s="60"/>
      <c r="M4634" s="60"/>
      <c r="N4634" s="60"/>
      <c r="O4634" s="60"/>
      <c r="P4634" s="60"/>
      <c r="Q4634" s="60"/>
      <c r="R4634" s="334">
        <v>13636</v>
      </c>
      <c r="S4634" s="319" t="s">
        <v>359</v>
      </c>
      <c r="BE4634" s="60"/>
      <c r="BR4634" s="60"/>
      <c r="BX4634" s="151"/>
      <c r="CB4634" s="151"/>
      <c r="CM4634" s="151"/>
      <c r="CO4634" s="151"/>
      <c r="CT4634" s="151"/>
      <c r="CY4634" s="151"/>
    </row>
    <row r="4635" spans="1:103" x14ac:dyDescent="0.2">
      <c r="A4635" s="60"/>
      <c r="B4635" s="60"/>
      <c r="C4635" s="60"/>
      <c r="D4635" s="60"/>
      <c r="E4635" s="60"/>
      <c r="F4635" s="60"/>
      <c r="G4635" s="60"/>
      <c r="H4635" s="60"/>
      <c r="I4635" s="60"/>
      <c r="J4635" s="60"/>
      <c r="K4635" s="60"/>
      <c r="L4635" s="60"/>
      <c r="M4635" s="60"/>
      <c r="N4635" s="60"/>
      <c r="O4635" s="60"/>
      <c r="P4635" s="60"/>
      <c r="Q4635" s="60"/>
      <c r="R4635" s="334">
        <v>13637</v>
      </c>
      <c r="S4635" s="319" t="s">
        <v>359</v>
      </c>
      <c r="BE4635" s="60"/>
      <c r="BR4635" s="60"/>
      <c r="BX4635" s="151"/>
      <c r="CB4635" s="151"/>
      <c r="CM4635" s="151"/>
      <c r="CO4635" s="151"/>
      <c r="CT4635" s="151"/>
      <c r="CY4635" s="151"/>
    </row>
    <row r="4636" spans="1:103" x14ac:dyDescent="0.2">
      <c r="A4636" s="60"/>
      <c r="B4636" s="60"/>
      <c r="C4636" s="60"/>
      <c r="D4636" s="60"/>
      <c r="E4636" s="60"/>
      <c r="F4636" s="60"/>
      <c r="G4636" s="60"/>
      <c r="H4636" s="60"/>
      <c r="I4636" s="60"/>
      <c r="J4636" s="60"/>
      <c r="K4636" s="60"/>
      <c r="L4636" s="60"/>
      <c r="M4636" s="60"/>
      <c r="N4636" s="60"/>
      <c r="O4636" s="60"/>
      <c r="P4636" s="60"/>
      <c r="Q4636" s="60"/>
      <c r="R4636" s="334">
        <v>13638</v>
      </c>
      <c r="S4636" s="319" t="s">
        <v>359</v>
      </c>
      <c r="BE4636" s="60"/>
      <c r="BR4636" s="60"/>
      <c r="BX4636" s="151"/>
      <c r="CB4636" s="151"/>
      <c r="CM4636" s="151"/>
      <c r="CO4636" s="151"/>
      <c r="CT4636" s="151"/>
      <c r="CY4636" s="151"/>
    </row>
    <row r="4637" spans="1:103" x14ac:dyDescent="0.2">
      <c r="A4637" s="60"/>
      <c r="B4637" s="60"/>
      <c r="C4637" s="60"/>
      <c r="D4637" s="60"/>
      <c r="E4637" s="60"/>
      <c r="F4637" s="60"/>
      <c r="G4637" s="60"/>
      <c r="H4637" s="60"/>
      <c r="I4637" s="60"/>
      <c r="J4637" s="60"/>
      <c r="K4637" s="60"/>
      <c r="L4637" s="60"/>
      <c r="M4637" s="60"/>
      <c r="N4637" s="60"/>
      <c r="O4637" s="60"/>
      <c r="P4637" s="60"/>
      <c r="Q4637" s="60"/>
      <c r="R4637" s="334">
        <v>13639</v>
      </c>
      <c r="S4637" s="319" t="s">
        <v>359</v>
      </c>
      <c r="BE4637" s="60"/>
      <c r="BR4637" s="60"/>
      <c r="BX4637" s="151"/>
      <c r="CB4637" s="151"/>
      <c r="CM4637" s="151"/>
      <c r="CO4637" s="151"/>
      <c r="CT4637" s="151"/>
      <c r="CY4637" s="151"/>
    </row>
    <row r="4638" spans="1:103" x14ac:dyDescent="0.2">
      <c r="A4638" s="60"/>
      <c r="B4638" s="60"/>
      <c r="C4638" s="60"/>
      <c r="D4638" s="60"/>
      <c r="E4638" s="60"/>
      <c r="F4638" s="60"/>
      <c r="G4638" s="60"/>
      <c r="H4638" s="60"/>
      <c r="I4638" s="60"/>
      <c r="J4638" s="60"/>
      <c r="K4638" s="60"/>
      <c r="L4638" s="60"/>
      <c r="M4638" s="60"/>
      <c r="N4638" s="60"/>
      <c r="O4638" s="60"/>
      <c r="P4638" s="60"/>
      <c r="Q4638" s="60"/>
      <c r="R4638" s="334">
        <v>13640</v>
      </c>
      <c r="S4638" s="319" t="s">
        <v>359</v>
      </c>
      <c r="BE4638" s="60"/>
      <c r="BR4638" s="60"/>
      <c r="BX4638" s="151"/>
      <c r="CB4638" s="151"/>
      <c r="CM4638" s="151"/>
      <c r="CO4638" s="151"/>
      <c r="CT4638" s="151"/>
      <c r="CY4638" s="151"/>
    </row>
    <row r="4639" spans="1:103" x14ac:dyDescent="0.2">
      <c r="A4639" s="60"/>
      <c r="B4639" s="60"/>
      <c r="C4639" s="60"/>
      <c r="D4639" s="60"/>
      <c r="E4639" s="60"/>
      <c r="F4639" s="60"/>
      <c r="G4639" s="60"/>
      <c r="H4639" s="60"/>
      <c r="I4639" s="60"/>
      <c r="J4639" s="60"/>
      <c r="K4639" s="60"/>
      <c r="L4639" s="60"/>
      <c r="M4639" s="60"/>
      <c r="N4639" s="60"/>
      <c r="O4639" s="60"/>
      <c r="P4639" s="60"/>
      <c r="Q4639" s="60"/>
      <c r="R4639" s="334">
        <v>13641</v>
      </c>
      <c r="S4639" s="319" t="s">
        <v>359</v>
      </c>
      <c r="BE4639" s="60"/>
      <c r="BR4639" s="60"/>
      <c r="BX4639" s="151"/>
      <c r="CB4639" s="151"/>
      <c r="CM4639" s="151"/>
      <c r="CO4639" s="151"/>
      <c r="CT4639" s="151"/>
      <c r="CY4639" s="151"/>
    </row>
    <row r="4640" spans="1:103" x14ac:dyDescent="0.2">
      <c r="A4640" s="60"/>
      <c r="B4640" s="60"/>
      <c r="C4640" s="60"/>
      <c r="D4640" s="60"/>
      <c r="E4640" s="60"/>
      <c r="F4640" s="60"/>
      <c r="G4640" s="60"/>
      <c r="H4640" s="60"/>
      <c r="I4640" s="60"/>
      <c r="J4640" s="60"/>
      <c r="K4640" s="60"/>
      <c r="L4640" s="60"/>
      <c r="M4640" s="60"/>
      <c r="N4640" s="60"/>
      <c r="O4640" s="60"/>
      <c r="P4640" s="60"/>
      <c r="Q4640" s="60"/>
      <c r="R4640" s="334">
        <v>13642</v>
      </c>
      <c r="S4640" s="319" t="s">
        <v>359</v>
      </c>
      <c r="BE4640" s="60"/>
      <c r="BR4640" s="60"/>
      <c r="BX4640" s="151"/>
      <c r="CB4640" s="151"/>
      <c r="CM4640" s="151"/>
      <c r="CO4640" s="151"/>
      <c r="CT4640" s="151"/>
      <c r="CY4640" s="151"/>
    </row>
    <row r="4641" spans="1:103" x14ac:dyDescent="0.2">
      <c r="A4641" s="60"/>
      <c r="B4641" s="60"/>
      <c r="C4641" s="60"/>
      <c r="D4641" s="60"/>
      <c r="E4641" s="60"/>
      <c r="F4641" s="60"/>
      <c r="G4641" s="60"/>
      <c r="H4641" s="60"/>
      <c r="I4641" s="60"/>
      <c r="J4641" s="60"/>
      <c r="K4641" s="60"/>
      <c r="L4641" s="60"/>
      <c r="M4641" s="60"/>
      <c r="N4641" s="60"/>
      <c r="O4641" s="60"/>
      <c r="P4641" s="60"/>
      <c r="Q4641" s="60"/>
      <c r="R4641" s="334">
        <v>13643</v>
      </c>
      <c r="S4641" s="319" t="s">
        <v>359</v>
      </c>
      <c r="BE4641" s="60"/>
      <c r="BR4641" s="60"/>
      <c r="BX4641" s="151"/>
      <c r="CB4641" s="151"/>
      <c r="CM4641" s="151"/>
      <c r="CO4641" s="151"/>
      <c r="CT4641" s="151"/>
      <c r="CY4641" s="151"/>
    </row>
    <row r="4642" spans="1:103" x14ac:dyDescent="0.2">
      <c r="A4642" s="60"/>
      <c r="B4642" s="60"/>
      <c r="C4642" s="60"/>
      <c r="D4642" s="60"/>
      <c r="E4642" s="60"/>
      <c r="F4642" s="60"/>
      <c r="G4642" s="60"/>
      <c r="H4642" s="60"/>
      <c r="I4642" s="60"/>
      <c r="J4642" s="60"/>
      <c r="K4642" s="60"/>
      <c r="L4642" s="60"/>
      <c r="M4642" s="60"/>
      <c r="N4642" s="60"/>
      <c r="O4642" s="60"/>
      <c r="P4642" s="60"/>
      <c r="Q4642" s="60"/>
      <c r="R4642" s="334">
        <v>13645</v>
      </c>
      <c r="S4642" s="319" t="s">
        <v>359</v>
      </c>
      <c r="BE4642" s="60"/>
      <c r="BR4642" s="60"/>
      <c r="BX4642" s="151"/>
      <c r="CB4642" s="151"/>
      <c r="CM4642" s="151"/>
      <c r="CO4642" s="151"/>
      <c r="CT4642" s="151"/>
      <c r="CY4642" s="151"/>
    </row>
    <row r="4643" spans="1:103" x14ac:dyDescent="0.2">
      <c r="A4643" s="60"/>
      <c r="B4643" s="60"/>
      <c r="C4643" s="60"/>
      <c r="D4643" s="60"/>
      <c r="E4643" s="60"/>
      <c r="F4643" s="60"/>
      <c r="G4643" s="60"/>
      <c r="H4643" s="60"/>
      <c r="I4643" s="60"/>
      <c r="J4643" s="60"/>
      <c r="K4643" s="60"/>
      <c r="L4643" s="60"/>
      <c r="M4643" s="60"/>
      <c r="N4643" s="60"/>
      <c r="O4643" s="60"/>
      <c r="P4643" s="60"/>
      <c r="Q4643" s="60"/>
      <c r="R4643" s="334">
        <v>13646</v>
      </c>
      <c r="S4643" s="319" t="s">
        <v>359</v>
      </c>
      <c r="BE4643" s="60"/>
      <c r="BR4643" s="60"/>
      <c r="BX4643" s="151"/>
      <c r="CB4643" s="151"/>
      <c r="CM4643" s="151"/>
      <c r="CO4643" s="151"/>
      <c r="CT4643" s="151"/>
      <c r="CY4643" s="151"/>
    </row>
    <row r="4644" spans="1:103" x14ac:dyDescent="0.2">
      <c r="A4644" s="60"/>
      <c r="B4644" s="60"/>
      <c r="C4644" s="60"/>
      <c r="D4644" s="60"/>
      <c r="E4644" s="60"/>
      <c r="F4644" s="60"/>
      <c r="G4644" s="60"/>
      <c r="H4644" s="60"/>
      <c r="I4644" s="60"/>
      <c r="J4644" s="60"/>
      <c r="K4644" s="60"/>
      <c r="L4644" s="60"/>
      <c r="M4644" s="60"/>
      <c r="N4644" s="60"/>
      <c r="O4644" s="60"/>
      <c r="P4644" s="60"/>
      <c r="Q4644" s="60"/>
      <c r="R4644" s="334">
        <v>13647</v>
      </c>
      <c r="S4644" s="319" t="s">
        <v>359</v>
      </c>
      <c r="BE4644" s="60"/>
      <c r="BR4644" s="60"/>
      <c r="BX4644" s="151"/>
      <c r="CB4644" s="151"/>
      <c r="CM4644" s="151"/>
      <c r="CO4644" s="151"/>
      <c r="CT4644" s="151"/>
      <c r="CY4644" s="151"/>
    </row>
    <row r="4645" spans="1:103" x14ac:dyDescent="0.2">
      <c r="A4645" s="60"/>
      <c r="B4645" s="60"/>
      <c r="C4645" s="60"/>
      <c r="D4645" s="60"/>
      <c r="E4645" s="60"/>
      <c r="F4645" s="60"/>
      <c r="G4645" s="60"/>
      <c r="H4645" s="60"/>
      <c r="I4645" s="60"/>
      <c r="J4645" s="60"/>
      <c r="K4645" s="60"/>
      <c r="L4645" s="60"/>
      <c r="M4645" s="60"/>
      <c r="N4645" s="60"/>
      <c r="O4645" s="60"/>
      <c r="P4645" s="60"/>
      <c r="Q4645" s="60"/>
      <c r="R4645" s="334">
        <v>13648</v>
      </c>
      <c r="S4645" s="319" t="s">
        <v>359</v>
      </c>
      <c r="BE4645" s="60"/>
      <c r="BR4645" s="60"/>
      <c r="BX4645" s="151"/>
      <c r="CB4645" s="151"/>
      <c r="CM4645" s="151"/>
      <c r="CO4645" s="151"/>
      <c r="CT4645" s="151"/>
      <c r="CY4645" s="151"/>
    </row>
    <row r="4646" spans="1:103" x14ac:dyDescent="0.2">
      <c r="A4646" s="60"/>
      <c r="B4646" s="60"/>
      <c r="C4646" s="60"/>
      <c r="D4646" s="60"/>
      <c r="E4646" s="60"/>
      <c r="F4646" s="60"/>
      <c r="G4646" s="60"/>
      <c r="H4646" s="60"/>
      <c r="I4646" s="60"/>
      <c r="J4646" s="60"/>
      <c r="K4646" s="60"/>
      <c r="L4646" s="60"/>
      <c r="M4646" s="60"/>
      <c r="N4646" s="60"/>
      <c r="O4646" s="60"/>
      <c r="P4646" s="60"/>
      <c r="Q4646" s="60"/>
      <c r="R4646" s="334">
        <v>13649</v>
      </c>
      <c r="S4646" s="319" t="s">
        <v>359</v>
      </c>
      <c r="BE4646" s="60"/>
      <c r="BR4646" s="60"/>
      <c r="BX4646" s="151"/>
      <c r="CB4646" s="151"/>
      <c r="CM4646" s="151"/>
      <c r="CO4646" s="151"/>
      <c r="CT4646" s="151"/>
      <c r="CY4646" s="151"/>
    </row>
    <row r="4647" spans="1:103" x14ac:dyDescent="0.2">
      <c r="A4647" s="60"/>
      <c r="B4647" s="60"/>
      <c r="C4647" s="60"/>
      <c r="D4647" s="60"/>
      <c r="E4647" s="60"/>
      <c r="F4647" s="60"/>
      <c r="G4647" s="60"/>
      <c r="H4647" s="60"/>
      <c r="I4647" s="60"/>
      <c r="J4647" s="60"/>
      <c r="K4647" s="60"/>
      <c r="L4647" s="60"/>
      <c r="M4647" s="60"/>
      <c r="N4647" s="60"/>
      <c r="O4647" s="60"/>
      <c r="P4647" s="60"/>
      <c r="Q4647" s="60"/>
      <c r="R4647" s="334">
        <v>13650</v>
      </c>
      <c r="S4647" s="319" t="s">
        <v>359</v>
      </c>
      <c r="BE4647" s="60"/>
      <c r="BR4647" s="60"/>
      <c r="BX4647" s="151"/>
      <c r="CB4647" s="151"/>
      <c r="CM4647" s="151"/>
      <c r="CO4647" s="151"/>
      <c r="CT4647" s="151"/>
      <c r="CY4647" s="151"/>
    </row>
    <row r="4648" spans="1:103" x14ac:dyDescent="0.2">
      <c r="A4648" s="60"/>
      <c r="B4648" s="60"/>
      <c r="C4648" s="60"/>
      <c r="D4648" s="60"/>
      <c r="E4648" s="60"/>
      <c r="F4648" s="60"/>
      <c r="G4648" s="60"/>
      <c r="H4648" s="60"/>
      <c r="I4648" s="60"/>
      <c r="J4648" s="60"/>
      <c r="K4648" s="60"/>
      <c r="L4648" s="60"/>
      <c r="M4648" s="60"/>
      <c r="N4648" s="60"/>
      <c r="O4648" s="60"/>
      <c r="P4648" s="60"/>
      <c r="Q4648" s="60"/>
      <c r="R4648" s="334">
        <v>13651</v>
      </c>
      <c r="S4648" s="319" t="s">
        <v>359</v>
      </c>
      <c r="BE4648" s="60"/>
      <c r="BR4648" s="60"/>
      <c r="BX4648" s="151"/>
      <c r="CB4648" s="151"/>
      <c r="CM4648" s="151"/>
      <c r="CO4648" s="151"/>
      <c r="CT4648" s="151"/>
      <c r="CY4648" s="151"/>
    </row>
    <row r="4649" spans="1:103" x14ac:dyDescent="0.2">
      <c r="A4649" s="60"/>
      <c r="B4649" s="60"/>
      <c r="C4649" s="60"/>
      <c r="D4649" s="60"/>
      <c r="E4649" s="60"/>
      <c r="F4649" s="60"/>
      <c r="G4649" s="60"/>
      <c r="H4649" s="60"/>
      <c r="I4649" s="60"/>
      <c r="J4649" s="60"/>
      <c r="K4649" s="60"/>
      <c r="L4649" s="60"/>
      <c r="M4649" s="60"/>
      <c r="N4649" s="60"/>
      <c r="O4649" s="60"/>
      <c r="P4649" s="60"/>
      <c r="Q4649" s="60"/>
      <c r="R4649" s="334">
        <v>13652</v>
      </c>
      <c r="S4649" s="319" t="s">
        <v>359</v>
      </c>
      <c r="BE4649" s="60"/>
      <c r="BR4649" s="60"/>
      <c r="BX4649" s="151"/>
      <c r="CB4649" s="151"/>
      <c r="CM4649" s="151"/>
      <c r="CO4649" s="151"/>
      <c r="CT4649" s="151"/>
      <c r="CY4649" s="151"/>
    </row>
    <row r="4650" spans="1:103" x14ac:dyDescent="0.2">
      <c r="A4650" s="60"/>
      <c r="B4650" s="60"/>
      <c r="C4650" s="60"/>
      <c r="D4650" s="60"/>
      <c r="E4650" s="60"/>
      <c r="F4650" s="60"/>
      <c r="G4650" s="60"/>
      <c r="H4650" s="60"/>
      <c r="I4650" s="60"/>
      <c r="J4650" s="60"/>
      <c r="K4650" s="60"/>
      <c r="L4650" s="60"/>
      <c r="M4650" s="60"/>
      <c r="N4650" s="60"/>
      <c r="O4650" s="60"/>
      <c r="P4650" s="60"/>
      <c r="Q4650" s="60"/>
      <c r="R4650" s="334">
        <v>13654</v>
      </c>
      <c r="S4650" s="319" t="s">
        <v>359</v>
      </c>
      <c r="BE4650" s="60"/>
      <c r="BR4650" s="60"/>
      <c r="BX4650" s="151"/>
      <c r="CB4650" s="151"/>
      <c r="CM4650" s="151"/>
      <c r="CO4650" s="151"/>
      <c r="CT4650" s="151"/>
      <c r="CY4650" s="151"/>
    </row>
    <row r="4651" spans="1:103" x14ac:dyDescent="0.2">
      <c r="A4651" s="60"/>
      <c r="B4651" s="60"/>
      <c r="C4651" s="60"/>
      <c r="D4651" s="60"/>
      <c r="E4651" s="60"/>
      <c r="F4651" s="60"/>
      <c r="G4651" s="60"/>
      <c r="H4651" s="60"/>
      <c r="I4651" s="60"/>
      <c r="J4651" s="60"/>
      <c r="K4651" s="60"/>
      <c r="L4651" s="60"/>
      <c r="M4651" s="60"/>
      <c r="N4651" s="60"/>
      <c r="O4651" s="60"/>
      <c r="P4651" s="60"/>
      <c r="Q4651" s="60"/>
      <c r="R4651" s="334">
        <v>13655</v>
      </c>
      <c r="S4651" s="319" t="s">
        <v>359</v>
      </c>
      <c r="BE4651" s="60"/>
      <c r="BR4651" s="60"/>
      <c r="BX4651" s="151"/>
      <c r="CB4651" s="151"/>
      <c r="CM4651" s="151"/>
      <c r="CO4651" s="151"/>
      <c r="CT4651" s="151"/>
      <c r="CY4651" s="151"/>
    </row>
    <row r="4652" spans="1:103" x14ac:dyDescent="0.2">
      <c r="A4652" s="60"/>
      <c r="B4652" s="60"/>
      <c r="C4652" s="60"/>
      <c r="D4652" s="60"/>
      <c r="E4652" s="60"/>
      <c r="F4652" s="60"/>
      <c r="G4652" s="60"/>
      <c r="H4652" s="60"/>
      <c r="I4652" s="60"/>
      <c r="J4652" s="60"/>
      <c r="K4652" s="60"/>
      <c r="L4652" s="60"/>
      <c r="M4652" s="60"/>
      <c r="N4652" s="60"/>
      <c r="O4652" s="60"/>
      <c r="P4652" s="60"/>
      <c r="Q4652" s="60"/>
      <c r="R4652" s="334">
        <v>13656</v>
      </c>
      <c r="S4652" s="319" t="s">
        <v>359</v>
      </c>
      <c r="BE4652" s="60"/>
      <c r="BR4652" s="60"/>
      <c r="BX4652" s="151"/>
      <c r="CB4652" s="151"/>
      <c r="CM4652" s="151"/>
      <c r="CO4652" s="151"/>
      <c r="CT4652" s="151"/>
      <c r="CY4652" s="151"/>
    </row>
    <row r="4653" spans="1:103" x14ac:dyDescent="0.2">
      <c r="A4653" s="60"/>
      <c r="B4653" s="60"/>
      <c r="C4653" s="60"/>
      <c r="D4653" s="60"/>
      <c r="E4653" s="60"/>
      <c r="F4653" s="60"/>
      <c r="G4653" s="60"/>
      <c r="H4653" s="60"/>
      <c r="I4653" s="60"/>
      <c r="J4653" s="60"/>
      <c r="K4653" s="60"/>
      <c r="L4653" s="60"/>
      <c r="M4653" s="60"/>
      <c r="N4653" s="60"/>
      <c r="O4653" s="60"/>
      <c r="P4653" s="60"/>
      <c r="Q4653" s="60"/>
      <c r="R4653" s="334">
        <v>13658</v>
      </c>
      <c r="S4653" s="319" t="s">
        <v>359</v>
      </c>
      <c r="BE4653" s="60"/>
      <c r="BR4653" s="60"/>
      <c r="BX4653" s="151"/>
      <c r="CB4653" s="151"/>
      <c r="CM4653" s="151"/>
      <c r="CO4653" s="151"/>
      <c r="CT4653" s="151"/>
      <c r="CY4653" s="151"/>
    </row>
    <row r="4654" spans="1:103" x14ac:dyDescent="0.2">
      <c r="A4654" s="60"/>
      <c r="B4654" s="60"/>
      <c r="C4654" s="60"/>
      <c r="D4654" s="60"/>
      <c r="E4654" s="60"/>
      <c r="F4654" s="60"/>
      <c r="G4654" s="60"/>
      <c r="H4654" s="60"/>
      <c r="I4654" s="60"/>
      <c r="J4654" s="60"/>
      <c r="K4654" s="60"/>
      <c r="L4654" s="60"/>
      <c r="M4654" s="60"/>
      <c r="N4654" s="60"/>
      <c r="O4654" s="60"/>
      <c r="P4654" s="60"/>
      <c r="Q4654" s="60"/>
      <c r="R4654" s="334">
        <v>13659</v>
      </c>
      <c r="S4654" s="319" t="s">
        <v>359</v>
      </c>
      <c r="BE4654" s="60"/>
      <c r="BR4654" s="60"/>
      <c r="BX4654" s="151"/>
      <c r="CB4654" s="151"/>
      <c r="CM4654" s="151"/>
      <c r="CO4654" s="151"/>
      <c r="CT4654" s="151"/>
      <c r="CY4654" s="151"/>
    </row>
    <row r="4655" spans="1:103" x14ac:dyDescent="0.2">
      <c r="A4655" s="60"/>
      <c r="B4655" s="60"/>
      <c r="C4655" s="60"/>
      <c r="D4655" s="60"/>
      <c r="E4655" s="60"/>
      <c r="F4655" s="60"/>
      <c r="G4655" s="60"/>
      <c r="H4655" s="60"/>
      <c r="I4655" s="60"/>
      <c r="J4655" s="60"/>
      <c r="K4655" s="60"/>
      <c r="L4655" s="60"/>
      <c r="M4655" s="60"/>
      <c r="N4655" s="60"/>
      <c r="O4655" s="60"/>
      <c r="P4655" s="60"/>
      <c r="Q4655" s="60"/>
      <c r="R4655" s="334">
        <v>13660</v>
      </c>
      <c r="S4655" s="319" t="s">
        <v>359</v>
      </c>
      <c r="BE4655" s="60"/>
      <c r="BR4655" s="60"/>
      <c r="BX4655" s="151"/>
      <c r="CB4655" s="151"/>
      <c r="CM4655" s="151"/>
      <c r="CO4655" s="151"/>
      <c r="CT4655" s="151"/>
      <c r="CY4655" s="151"/>
    </row>
    <row r="4656" spans="1:103" x14ac:dyDescent="0.2">
      <c r="A4656" s="60"/>
      <c r="B4656" s="60"/>
      <c r="C4656" s="60"/>
      <c r="D4656" s="60"/>
      <c r="E4656" s="60"/>
      <c r="F4656" s="60"/>
      <c r="G4656" s="60"/>
      <c r="H4656" s="60"/>
      <c r="I4656" s="60"/>
      <c r="J4656" s="60"/>
      <c r="K4656" s="60"/>
      <c r="L4656" s="60"/>
      <c r="M4656" s="60"/>
      <c r="N4656" s="60"/>
      <c r="O4656" s="60"/>
      <c r="P4656" s="60"/>
      <c r="Q4656" s="60"/>
      <c r="R4656" s="334">
        <v>13661</v>
      </c>
      <c r="S4656" s="319" t="s">
        <v>359</v>
      </c>
      <c r="BE4656" s="60"/>
      <c r="BR4656" s="60"/>
      <c r="BX4656" s="151"/>
      <c r="CB4656" s="151"/>
      <c r="CM4656" s="151"/>
      <c r="CO4656" s="151"/>
      <c r="CT4656" s="151"/>
      <c r="CY4656" s="151"/>
    </row>
    <row r="4657" spans="1:103" x14ac:dyDescent="0.2">
      <c r="A4657" s="60"/>
      <c r="B4657" s="60"/>
      <c r="C4657" s="60"/>
      <c r="D4657" s="60"/>
      <c r="E4657" s="60"/>
      <c r="F4657" s="60"/>
      <c r="G4657" s="60"/>
      <c r="H4657" s="60"/>
      <c r="I4657" s="60"/>
      <c r="J4657" s="60"/>
      <c r="K4657" s="60"/>
      <c r="L4657" s="60"/>
      <c r="M4657" s="60"/>
      <c r="N4657" s="60"/>
      <c r="O4657" s="60"/>
      <c r="P4657" s="60"/>
      <c r="Q4657" s="60"/>
      <c r="R4657" s="334">
        <v>13662</v>
      </c>
      <c r="S4657" s="319" t="s">
        <v>359</v>
      </c>
      <c r="BE4657" s="60"/>
      <c r="BR4657" s="60"/>
      <c r="BX4657" s="151"/>
      <c r="CB4657" s="151"/>
      <c r="CM4657" s="151"/>
      <c r="CO4657" s="151"/>
      <c r="CT4657" s="151"/>
      <c r="CY4657" s="151"/>
    </row>
    <row r="4658" spans="1:103" x14ac:dyDescent="0.2">
      <c r="A4658" s="60"/>
      <c r="B4658" s="60"/>
      <c r="C4658" s="60"/>
      <c r="D4658" s="60"/>
      <c r="E4658" s="60"/>
      <c r="F4658" s="60"/>
      <c r="G4658" s="60"/>
      <c r="H4658" s="60"/>
      <c r="I4658" s="60"/>
      <c r="J4658" s="60"/>
      <c r="K4658" s="60"/>
      <c r="L4658" s="60"/>
      <c r="M4658" s="60"/>
      <c r="N4658" s="60"/>
      <c r="O4658" s="60"/>
      <c r="P4658" s="60"/>
      <c r="Q4658" s="60"/>
      <c r="R4658" s="334">
        <v>13664</v>
      </c>
      <c r="S4658" s="319" t="s">
        <v>359</v>
      </c>
      <c r="BE4658" s="60"/>
      <c r="BR4658" s="60"/>
      <c r="BX4658" s="151"/>
      <c r="CB4658" s="151"/>
      <c r="CM4658" s="151"/>
      <c r="CO4658" s="151"/>
      <c r="CT4658" s="151"/>
      <c r="CY4658" s="151"/>
    </row>
    <row r="4659" spans="1:103" x14ac:dyDescent="0.2">
      <c r="A4659" s="60"/>
      <c r="B4659" s="60"/>
      <c r="C4659" s="60"/>
      <c r="D4659" s="60"/>
      <c r="E4659" s="60"/>
      <c r="F4659" s="60"/>
      <c r="G4659" s="60"/>
      <c r="H4659" s="60"/>
      <c r="I4659" s="60"/>
      <c r="J4659" s="60"/>
      <c r="K4659" s="60"/>
      <c r="L4659" s="60"/>
      <c r="M4659" s="60"/>
      <c r="N4659" s="60"/>
      <c r="O4659" s="60"/>
      <c r="P4659" s="60"/>
      <c r="Q4659" s="60"/>
      <c r="R4659" s="334">
        <v>13665</v>
      </c>
      <c r="S4659" s="319" t="s">
        <v>359</v>
      </c>
      <c r="BE4659" s="60"/>
      <c r="BR4659" s="60"/>
      <c r="BX4659" s="151"/>
      <c r="CB4659" s="151"/>
      <c r="CM4659" s="151"/>
      <c r="CO4659" s="151"/>
      <c r="CT4659" s="151"/>
      <c r="CY4659" s="151"/>
    </row>
    <row r="4660" spans="1:103" x14ac:dyDescent="0.2">
      <c r="A4660" s="60"/>
      <c r="B4660" s="60"/>
      <c r="C4660" s="60"/>
      <c r="D4660" s="60"/>
      <c r="E4660" s="60"/>
      <c r="F4660" s="60"/>
      <c r="G4660" s="60"/>
      <c r="H4660" s="60"/>
      <c r="I4660" s="60"/>
      <c r="J4660" s="60"/>
      <c r="K4660" s="60"/>
      <c r="L4660" s="60"/>
      <c r="M4660" s="60"/>
      <c r="N4660" s="60"/>
      <c r="O4660" s="60"/>
      <c r="P4660" s="60"/>
      <c r="Q4660" s="60"/>
      <c r="R4660" s="334">
        <v>13666</v>
      </c>
      <c r="S4660" s="319" t="s">
        <v>359</v>
      </c>
      <c r="BE4660" s="60"/>
      <c r="BR4660" s="60"/>
      <c r="BX4660" s="151"/>
      <c r="CB4660" s="151"/>
      <c r="CM4660" s="151"/>
      <c r="CO4660" s="151"/>
      <c r="CT4660" s="151"/>
      <c r="CY4660" s="151"/>
    </row>
    <row r="4661" spans="1:103" x14ac:dyDescent="0.2">
      <c r="A4661" s="60"/>
      <c r="B4661" s="60"/>
      <c r="C4661" s="60"/>
      <c r="D4661" s="60"/>
      <c r="E4661" s="60"/>
      <c r="F4661" s="60"/>
      <c r="G4661" s="60"/>
      <c r="H4661" s="60"/>
      <c r="I4661" s="60"/>
      <c r="J4661" s="60"/>
      <c r="K4661" s="60"/>
      <c r="L4661" s="60"/>
      <c r="M4661" s="60"/>
      <c r="N4661" s="60"/>
      <c r="O4661" s="60"/>
      <c r="P4661" s="60"/>
      <c r="Q4661" s="60"/>
      <c r="R4661" s="334">
        <v>13667</v>
      </c>
      <c r="S4661" s="319" t="s">
        <v>359</v>
      </c>
      <c r="BE4661" s="60"/>
      <c r="BR4661" s="60"/>
      <c r="BX4661" s="151"/>
      <c r="CB4661" s="151"/>
      <c r="CM4661" s="151"/>
      <c r="CO4661" s="151"/>
      <c r="CT4661" s="151"/>
      <c r="CY4661" s="151"/>
    </row>
    <row r="4662" spans="1:103" x14ac:dyDescent="0.2">
      <c r="A4662" s="60"/>
      <c r="B4662" s="60"/>
      <c r="C4662" s="60"/>
      <c r="D4662" s="60"/>
      <c r="E4662" s="60"/>
      <c r="F4662" s="60"/>
      <c r="G4662" s="60"/>
      <c r="H4662" s="60"/>
      <c r="I4662" s="60"/>
      <c r="J4662" s="60"/>
      <c r="K4662" s="60"/>
      <c r="L4662" s="60"/>
      <c r="M4662" s="60"/>
      <c r="N4662" s="60"/>
      <c r="O4662" s="60"/>
      <c r="P4662" s="60"/>
      <c r="Q4662" s="60"/>
      <c r="R4662" s="334">
        <v>13668</v>
      </c>
      <c r="S4662" s="319" t="s">
        <v>359</v>
      </c>
      <c r="BE4662" s="60"/>
      <c r="BR4662" s="60"/>
      <c r="BX4662" s="151"/>
      <c r="CB4662" s="151"/>
      <c r="CM4662" s="151"/>
      <c r="CO4662" s="151"/>
      <c r="CT4662" s="151"/>
      <c r="CY4662" s="151"/>
    </row>
    <row r="4663" spans="1:103" x14ac:dyDescent="0.2">
      <c r="A4663" s="60"/>
      <c r="B4663" s="60"/>
      <c r="C4663" s="60"/>
      <c r="D4663" s="60"/>
      <c r="E4663" s="60"/>
      <c r="F4663" s="60"/>
      <c r="G4663" s="60"/>
      <c r="H4663" s="60"/>
      <c r="I4663" s="60"/>
      <c r="J4663" s="60"/>
      <c r="K4663" s="60"/>
      <c r="L4663" s="60"/>
      <c r="M4663" s="60"/>
      <c r="N4663" s="60"/>
      <c r="O4663" s="60"/>
      <c r="P4663" s="60"/>
      <c r="Q4663" s="60"/>
      <c r="R4663" s="334">
        <v>13669</v>
      </c>
      <c r="S4663" s="319" t="s">
        <v>359</v>
      </c>
      <c r="BE4663" s="60"/>
      <c r="BR4663" s="60"/>
      <c r="BX4663" s="151"/>
      <c r="CB4663" s="151"/>
      <c r="CM4663" s="151"/>
      <c r="CO4663" s="151"/>
      <c r="CT4663" s="151"/>
      <c r="CY4663" s="151"/>
    </row>
    <row r="4664" spans="1:103" x14ac:dyDescent="0.2">
      <c r="A4664" s="60"/>
      <c r="B4664" s="60"/>
      <c r="C4664" s="60"/>
      <c r="D4664" s="60"/>
      <c r="E4664" s="60"/>
      <c r="F4664" s="60"/>
      <c r="G4664" s="60"/>
      <c r="H4664" s="60"/>
      <c r="I4664" s="60"/>
      <c r="J4664" s="60"/>
      <c r="K4664" s="60"/>
      <c r="L4664" s="60"/>
      <c r="M4664" s="60"/>
      <c r="N4664" s="60"/>
      <c r="O4664" s="60"/>
      <c r="P4664" s="60"/>
      <c r="Q4664" s="60"/>
      <c r="R4664" s="334">
        <v>13670</v>
      </c>
      <c r="S4664" s="319" t="s">
        <v>359</v>
      </c>
      <c r="BE4664" s="60"/>
      <c r="BR4664" s="60"/>
      <c r="BX4664" s="151"/>
      <c r="CB4664" s="151"/>
      <c r="CM4664" s="151"/>
      <c r="CO4664" s="151"/>
      <c r="CT4664" s="151"/>
      <c r="CY4664" s="151"/>
    </row>
    <row r="4665" spans="1:103" x14ac:dyDescent="0.2">
      <c r="A4665" s="60"/>
      <c r="B4665" s="60"/>
      <c r="C4665" s="60"/>
      <c r="D4665" s="60"/>
      <c r="E4665" s="60"/>
      <c r="F4665" s="60"/>
      <c r="G4665" s="60"/>
      <c r="H4665" s="60"/>
      <c r="I4665" s="60"/>
      <c r="J4665" s="60"/>
      <c r="K4665" s="60"/>
      <c r="L4665" s="60"/>
      <c r="M4665" s="60"/>
      <c r="N4665" s="60"/>
      <c r="O4665" s="60"/>
      <c r="P4665" s="60"/>
      <c r="Q4665" s="60"/>
      <c r="R4665" s="334">
        <v>13671</v>
      </c>
      <c r="S4665" s="319" t="s">
        <v>359</v>
      </c>
      <c r="BE4665" s="60"/>
      <c r="BR4665" s="60"/>
      <c r="BX4665" s="151"/>
      <c r="CB4665" s="151"/>
      <c r="CM4665" s="151"/>
      <c r="CO4665" s="151"/>
      <c r="CT4665" s="151"/>
      <c r="CY4665" s="151"/>
    </row>
    <row r="4666" spans="1:103" x14ac:dyDescent="0.2">
      <c r="A4666" s="60"/>
      <c r="B4666" s="60"/>
      <c r="C4666" s="60"/>
      <c r="D4666" s="60"/>
      <c r="E4666" s="60"/>
      <c r="F4666" s="60"/>
      <c r="G4666" s="60"/>
      <c r="H4666" s="60"/>
      <c r="I4666" s="60"/>
      <c r="J4666" s="60"/>
      <c r="K4666" s="60"/>
      <c r="L4666" s="60"/>
      <c r="M4666" s="60"/>
      <c r="N4666" s="60"/>
      <c r="O4666" s="60"/>
      <c r="P4666" s="60"/>
      <c r="Q4666" s="60"/>
      <c r="R4666" s="334">
        <v>13672</v>
      </c>
      <c r="S4666" s="319" t="s">
        <v>359</v>
      </c>
      <c r="BE4666" s="60"/>
      <c r="BR4666" s="60"/>
      <c r="BX4666" s="151"/>
      <c r="CB4666" s="151"/>
      <c r="CM4666" s="151"/>
      <c r="CO4666" s="151"/>
      <c r="CT4666" s="151"/>
      <c r="CY4666" s="151"/>
    </row>
    <row r="4667" spans="1:103" x14ac:dyDescent="0.2">
      <c r="A4667" s="60"/>
      <c r="B4667" s="60"/>
      <c r="C4667" s="60"/>
      <c r="D4667" s="60"/>
      <c r="E4667" s="60"/>
      <c r="F4667" s="60"/>
      <c r="G4667" s="60"/>
      <c r="H4667" s="60"/>
      <c r="I4667" s="60"/>
      <c r="J4667" s="60"/>
      <c r="K4667" s="60"/>
      <c r="L4667" s="60"/>
      <c r="M4667" s="60"/>
      <c r="N4667" s="60"/>
      <c r="O4667" s="60"/>
      <c r="P4667" s="60"/>
      <c r="Q4667" s="60"/>
      <c r="R4667" s="334">
        <v>13673</v>
      </c>
      <c r="S4667" s="319" t="s">
        <v>359</v>
      </c>
      <c r="BE4667" s="60"/>
      <c r="BR4667" s="60"/>
      <c r="BX4667" s="151"/>
      <c r="CB4667" s="151"/>
      <c r="CM4667" s="151"/>
      <c r="CO4667" s="151"/>
      <c r="CT4667" s="151"/>
      <c r="CY4667" s="151"/>
    </row>
    <row r="4668" spans="1:103" x14ac:dyDescent="0.2">
      <c r="A4668" s="60"/>
      <c r="B4668" s="60"/>
      <c r="C4668" s="60"/>
      <c r="D4668" s="60"/>
      <c r="E4668" s="60"/>
      <c r="F4668" s="60"/>
      <c r="G4668" s="60"/>
      <c r="H4668" s="60"/>
      <c r="I4668" s="60"/>
      <c r="J4668" s="60"/>
      <c r="K4668" s="60"/>
      <c r="L4668" s="60"/>
      <c r="M4668" s="60"/>
      <c r="N4668" s="60"/>
      <c r="O4668" s="60"/>
      <c r="P4668" s="60"/>
      <c r="Q4668" s="60"/>
      <c r="R4668" s="334">
        <v>13674</v>
      </c>
      <c r="S4668" s="319" t="s">
        <v>359</v>
      </c>
      <c r="BE4668" s="60"/>
      <c r="BR4668" s="60"/>
      <c r="BX4668" s="151"/>
      <c r="CB4668" s="151"/>
      <c r="CM4668" s="151"/>
      <c r="CO4668" s="151"/>
      <c r="CT4668" s="151"/>
      <c r="CY4668" s="151"/>
    </row>
    <row r="4669" spans="1:103" x14ac:dyDescent="0.2">
      <c r="A4669" s="60"/>
      <c r="B4669" s="60"/>
      <c r="C4669" s="60"/>
      <c r="D4669" s="60"/>
      <c r="E4669" s="60"/>
      <c r="F4669" s="60"/>
      <c r="G4669" s="60"/>
      <c r="H4669" s="60"/>
      <c r="I4669" s="60"/>
      <c r="J4669" s="60"/>
      <c r="K4669" s="60"/>
      <c r="L4669" s="60"/>
      <c r="M4669" s="60"/>
      <c r="N4669" s="60"/>
      <c r="O4669" s="60"/>
      <c r="P4669" s="60"/>
      <c r="Q4669" s="60"/>
      <c r="R4669" s="334">
        <v>13675</v>
      </c>
      <c r="S4669" s="319" t="s">
        <v>359</v>
      </c>
      <c r="BE4669" s="60"/>
      <c r="BR4669" s="60"/>
      <c r="BX4669" s="151"/>
      <c r="CB4669" s="151"/>
      <c r="CM4669" s="151"/>
      <c r="CO4669" s="151"/>
      <c r="CT4669" s="151"/>
      <c r="CY4669" s="151"/>
    </row>
    <row r="4670" spans="1:103" x14ac:dyDescent="0.2">
      <c r="A4670" s="60"/>
      <c r="B4670" s="60"/>
      <c r="C4670" s="60"/>
      <c r="D4670" s="60"/>
      <c r="E4670" s="60"/>
      <c r="F4670" s="60"/>
      <c r="G4670" s="60"/>
      <c r="H4670" s="60"/>
      <c r="I4670" s="60"/>
      <c r="J4670" s="60"/>
      <c r="K4670" s="60"/>
      <c r="L4670" s="60"/>
      <c r="M4670" s="60"/>
      <c r="N4670" s="60"/>
      <c r="O4670" s="60"/>
      <c r="P4670" s="60"/>
      <c r="Q4670" s="60"/>
      <c r="R4670" s="334">
        <v>13676</v>
      </c>
      <c r="S4670" s="319" t="s">
        <v>359</v>
      </c>
      <c r="BE4670" s="60"/>
      <c r="BR4670" s="60"/>
      <c r="BX4670" s="151"/>
      <c r="CB4670" s="151"/>
      <c r="CM4670" s="151"/>
      <c r="CO4670" s="151"/>
      <c r="CT4670" s="151"/>
      <c r="CY4670" s="151"/>
    </row>
    <row r="4671" spans="1:103" x14ac:dyDescent="0.2">
      <c r="A4671" s="60"/>
      <c r="B4671" s="60"/>
      <c r="C4671" s="60"/>
      <c r="D4671" s="60"/>
      <c r="E4671" s="60"/>
      <c r="F4671" s="60"/>
      <c r="G4671" s="60"/>
      <c r="H4671" s="60"/>
      <c r="I4671" s="60"/>
      <c r="J4671" s="60"/>
      <c r="K4671" s="60"/>
      <c r="L4671" s="60"/>
      <c r="M4671" s="60"/>
      <c r="N4671" s="60"/>
      <c r="O4671" s="60"/>
      <c r="P4671" s="60"/>
      <c r="Q4671" s="60"/>
      <c r="R4671" s="334">
        <v>13677</v>
      </c>
      <c r="S4671" s="319" t="s">
        <v>359</v>
      </c>
      <c r="BE4671" s="60"/>
      <c r="BR4671" s="60"/>
      <c r="BX4671" s="151"/>
      <c r="CB4671" s="151"/>
      <c r="CM4671" s="151"/>
      <c r="CO4671" s="151"/>
      <c r="CT4671" s="151"/>
      <c r="CY4671" s="151"/>
    </row>
    <row r="4672" spans="1:103" x14ac:dyDescent="0.2">
      <c r="A4672" s="60"/>
      <c r="B4672" s="60"/>
      <c r="C4672" s="60"/>
      <c r="D4672" s="60"/>
      <c r="E4672" s="60"/>
      <c r="F4672" s="60"/>
      <c r="G4672" s="60"/>
      <c r="H4672" s="60"/>
      <c r="I4672" s="60"/>
      <c r="J4672" s="60"/>
      <c r="K4672" s="60"/>
      <c r="L4672" s="60"/>
      <c r="M4672" s="60"/>
      <c r="N4672" s="60"/>
      <c r="O4672" s="60"/>
      <c r="P4672" s="60"/>
      <c r="Q4672" s="60"/>
      <c r="R4672" s="334">
        <v>13678</v>
      </c>
      <c r="S4672" s="319" t="s">
        <v>359</v>
      </c>
      <c r="BE4672" s="60"/>
      <c r="BR4672" s="60"/>
      <c r="BX4672" s="151"/>
      <c r="CB4672" s="151"/>
      <c r="CM4672" s="151"/>
      <c r="CO4672" s="151"/>
      <c r="CT4672" s="151"/>
      <c r="CY4672" s="151"/>
    </row>
    <row r="4673" spans="1:103" x14ac:dyDescent="0.2">
      <c r="A4673" s="60"/>
      <c r="B4673" s="60"/>
      <c r="C4673" s="60"/>
      <c r="D4673" s="60"/>
      <c r="E4673" s="60"/>
      <c r="F4673" s="60"/>
      <c r="G4673" s="60"/>
      <c r="H4673" s="60"/>
      <c r="I4673" s="60"/>
      <c r="J4673" s="60"/>
      <c r="K4673" s="60"/>
      <c r="L4673" s="60"/>
      <c r="M4673" s="60"/>
      <c r="N4673" s="60"/>
      <c r="O4673" s="60"/>
      <c r="P4673" s="60"/>
      <c r="Q4673" s="60"/>
      <c r="R4673" s="334">
        <v>13679</v>
      </c>
      <c r="S4673" s="319" t="s">
        <v>359</v>
      </c>
      <c r="BE4673" s="60"/>
      <c r="BR4673" s="60"/>
      <c r="BX4673" s="151"/>
      <c r="CB4673" s="151"/>
      <c r="CM4673" s="151"/>
      <c r="CO4673" s="151"/>
      <c r="CT4673" s="151"/>
      <c r="CY4673" s="151"/>
    </row>
    <row r="4674" spans="1:103" x14ac:dyDescent="0.2">
      <c r="A4674" s="60"/>
      <c r="B4674" s="60"/>
      <c r="C4674" s="60"/>
      <c r="D4674" s="60"/>
      <c r="E4674" s="60"/>
      <c r="F4674" s="60"/>
      <c r="G4674" s="60"/>
      <c r="H4674" s="60"/>
      <c r="I4674" s="60"/>
      <c r="J4674" s="60"/>
      <c r="K4674" s="60"/>
      <c r="L4674" s="60"/>
      <c r="M4674" s="60"/>
      <c r="N4674" s="60"/>
      <c r="O4674" s="60"/>
      <c r="P4674" s="60"/>
      <c r="Q4674" s="60"/>
      <c r="R4674" s="334">
        <v>13680</v>
      </c>
      <c r="S4674" s="319" t="s">
        <v>359</v>
      </c>
      <c r="BE4674" s="60"/>
      <c r="BR4674" s="60"/>
      <c r="BX4674" s="151"/>
      <c r="CB4674" s="151"/>
      <c r="CM4674" s="151"/>
      <c r="CO4674" s="151"/>
      <c r="CT4674" s="151"/>
      <c r="CY4674" s="151"/>
    </row>
    <row r="4675" spans="1:103" x14ac:dyDescent="0.2">
      <c r="A4675" s="60"/>
      <c r="B4675" s="60"/>
      <c r="C4675" s="60"/>
      <c r="D4675" s="60"/>
      <c r="E4675" s="60"/>
      <c r="F4675" s="60"/>
      <c r="G4675" s="60"/>
      <c r="H4675" s="60"/>
      <c r="I4675" s="60"/>
      <c r="J4675" s="60"/>
      <c r="K4675" s="60"/>
      <c r="L4675" s="60"/>
      <c r="M4675" s="60"/>
      <c r="N4675" s="60"/>
      <c r="O4675" s="60"/>
      <c r="P4675" s="60"/>
      <c r="Q4675" s="60"/>
      <c r="R4675" s="334">
        <v>13681</v>
      </c>
      <c r="S4675" s="319" t="s">
        <v>359</v>
      </c>
      <c r="BE4675" s="60"/>
      <c r="BR4675" s="60"/>
      <c r="BX4675" s="151"/>
      <c r="CB4675" s="151"/>
      <c r="CM4675" s="151"/>
      <c r="CO4675" s="151"/>
      <c r="CT4675" s="151"/>
      <c r="CY4675" s="151"/>
    </row>
    <row r="4676" spans="1:103" x14ac:dyDescent="0.2">
      <c r="A4676" s="60"/>
      <c r="B4676" s="60"/>
      <c r="C4676" s="60"/>
      <c r="D4676" s="60"/>
      <c r="E4676" s="60"/>
      <c r="F4676" s="60"/>
      <c r="G4676" s="60"/>
      <c r="H4676" s="60"/>
      <c r="I4676" s="60"/>
      <c r="J4676" s="60"/>
      <c r="K4676" s="60"/>
      <c r="L4676" s="60"/>
      <c r="M4676" s="60"/>
      <c r="N4676" s="60"/>
      <c r="O4676" s="60"/>
      <c r="P4676" s="60"/>
      <c r="Q4676" s="60"/>
      <c r="R4676" s="334">
        <v>13682</v>
      </c>
      <c r="S4676" s="319" t="s">
        <v>359</v>
      </c>
      <c r="BE4676" s="60"/>
      <c r="BR4676" s="60"/>
      <c r="BX4676" s="151"/>
      <c r="CB4676" s="151"/>
      <c r="CM4676" s="151"/>
      <c r="CO4676" s="151"/>
      <c r="CT4676" s="151"/>
      <c r="CY4676" s="151"/>
    </row>
    <row r="4677" spans="1:103" x14ac:dyDescent="0.2">
      <c r="A4677" s="60"/>
      <c r="B4677" s="60"/>
      <c r="C4677" s="60"/>
      <c r="D4677" s="60"/>
      <c r="E4677" s="60"/>
      <c r="F4677" s="60"/>
      <c r="G4677" s="60"/>
      <c r="H4677" s="60"/>
      <c r="I4677" s="60"/>
      <c r="J4677" s="60"/>
      <c r="K4677" s="60"/>
      <c r="L4677" s="60"/>
      <c r="M4677" s="60"/>
      <c r="N4677" s="60"/>
      <c r="O4677" s="60"/>
      <c r="P4677" s="60"/>
      <c r="Q4677" s="60"/>
      <c r="R4677" s="334">
        <v>13683</v>
      </c>
      <c r="S4677" s="319" t="s">
        <v>359</v>
      </c>
      <c r="BE4677" s="60"/>
      <c r="BR4677" s="60"/>
      <c r="BX4677" s="151"/>
      <c r="CB4677" s="151"/>
      <c r="CM4677" s="151"/>
      <c r="CO4677" s="151"/>
      <c r="CT4677" s="151"/>
      <c r="CY4677" s="151"/>
    </row>
    <row r="4678" spans="1:103" x14ac:dyDescent="0.2">
      <c r="A4678" s="60"/>
      <c r="B4678" s="60"/>
      <c r="C4678" s="60"/>
      <c r="D4678" s="60"/>
      <c r="E4678" s="60"/>
      <c r="F4678" s="60"/>
      <c r="G4678" s="60"/>
      <c r="H4678" s="60"/>
      <c r="I4678" s="60"/>
      <c r="J4678" s="60"/>
      <c r="K4678" s="60"/>
      <c r="L4678" s="60"/>
      <c r="M4678" s="60"/>
      <c r="N4678" s="60"/>
      <c r="O4678" s="60"/>
      <c r="P4678" s="60"/>
      <c r="Q4678" s="60"/>
      <c r="R4678" s="334">
        <v>13684</v>
      </c>
      <c r="S4678" s="319" t="s">
        <v>359</v>
      </c>
      <c r="BE4678" s="60"/>
      <c r="BR4678" s="60"/>
      <c r="BX4678" s="151"/>
      <c r="CB4678" s="151"/>
      <c r="CM4678" s="151"/>
      <c r="CO4678" s="151"/>
      <c r="CT4678" s="151"/>
      <c r="CY4678" s="151"/>
    </row>
    <row r="4679" spans="1:103" x14ac:dyDescent="0.2">
      <c r="A4679" s="60"/>
      <c r="B4679" s="60"/>
      <c r="C4679" s="60"/>
      <c r="D4679" s="60"/>
      <c r="E4679" s="60"/>
      <c r="F4679" s="60"/>
      <c r="G4679" s="60"/>
      <c r="H4679" s="60"/>
      <c r="I4679" s="60"/>
      <c r="J4679" s="60"/>
      <c r="K4679" s="60"/>
      <c r="L4679" s="60"/>
      <c r="M4679" s="60"/>
      <c r="N4679" s="60"/>
      <c r="O4679" s="60"/>
      <c r="P4679" s="60"/>
      <c r="Q4679" s="60"/>
      <c r="R4679" s="334">
        <v>13685</v>
      </c>
      <c r="S4679" s="319" t="s">
        <v>359</v>
      </c>
      <c r="BE4679" s="60"/>
      <c r="BR4679" s="60"/>
      <c r="BX4679" s="151"/>
      <c r="CB4679" s="151"/>
      <c r="CM4679" s="151"/>
      <c r="CO4679" s="151"/>
      <c r="CT4679" s="151"/>
      <c r="CY4679" s="151"/>
    </row>
    <row r="4680" spans="1:103" x14ac:dyDescent="0.2">
      <c r="A4680" s="60"/>
      <c r="B4680" s="60"/>
      <c r="C4680" s="60"/>
      <c r="D4680" s="60"/>
      <c r="E4680" s="60"/>
      <c r="F4680" s="60"/>
      <c r="G4680" s="60"/>
      <c r="H4680" s="60"/>
      <c r="I4680" s="60"/>
      <c r="J4680" s="60"/>
      <c r="K4680" s="60"/>
      <c r="L4680" s="60"/>
      <c r="M4680" s="60"/>
      <c r="N4680" s="60"/>
      <c r="O4680" s="60"/>
      <c r="P4680" s="60"/>
      <c r="Q4680" s="60"/>
      <c r="R4680" s="334">
        <v>13687</v>
      </c>
      <c r="S4680" s="319" t="s">
        <v>359</v>
      </c>
      <c r="BE4680" s="60"/>
      <c r="BR4680" s="60"/>
      <c r="BX4680" s="151"/>
      <c r="CB4680" s="151"/>
      <c r="CM4680" s="151"/>
      <c r="CO4680" s="151"/>
      <c r="CT4680" s="151"/>
      <c r="CY4680" s="151"/>
    </row>
    <row r="4681" spans="1:103" x14ac:dyDescent="0.2">
      <c r="A4681" s="60"/>
      <c r="B4681" s="60"/>
      <c r="C4681" s="60"/>
      <c r="D4681" s="60"/>
      <c r="E4681" s="60"/>
      <c r="F4681" s="60"/>
      <c r="G4681" s="60"/>
      <c r="H4681" s="60"/>
      <c r="I4681" s="60"/>
      <c r="J4681" s="60"/>
      <c r="K4681" s="60"/>
      <c r="L4681" s="60"/>
      <c r="M4681" s="60"/>
      <c r="N4681" s="60"/>
      <c r="O4681" s="60"/>
      <c r="P4681" s="60"/>
      <c r="Q4681" s="60"/>
      <c r="R4681" s="334">
        <v>13690</v>
      </c>
      <c r="S4681" s="319" t="s">
        <v>359</v>
      </c>
      <c r="BE4681" s="60"/>
      <c r="BR4681" s="60"/>
      <c r="BX4681" s="151"/>
      <c r="CB4681" s="151"/>
      <c r="CM4681" s="151"/>
      <c r="CO4681" s="151"/>
      <c r="CT4681" s="151"/>
      <c r="CY4681" s="151"/>
    </row>
    <row r="4682" spans="1:103" x14ac:dyDescent="0.2">
      <c r="A4682" s="60"/>
      <c r="B4682" s="60"/>
      <c r="C4682" s="60"/>
      <c r="D4682" s="60"/>
      <c r="E4682" s="60"/>
      <c r="F4682" s="60"/>
      <c r="G4682" s="60"/>
      <c r="H4682" s="60"/>
      <c r="I4682" s="60"/>
      <c r="J4682" s="60"/>
      <c r="K4682" s="60"/>
      <c r="L4682" s="60"/>
      <c r="M4682" s="60"/>
      <c r="N4682" s="60"/>
      <c r="O4682" s="60"/>
      <c r="P4682" s="60"/>
      <c r="Q4682" s="60"/>
      <c r="R4682" s="334">
        <v>13691</v>
      </c>
      <c r="S4682" s="319" t="s">
        <v>359</v>
      </c>
      <c r="BE4682" s="60"/>
      <c r="BR4682" s="60"/>
      <c r="BX4682" s="151"/>
      <c r="CB4682" s="151"/>
      <c r="CM4682" s="151"/>
      <c r="CO4682" s="151"/>
      <c r="CT4682" s="151"/>
      <c r="CY4682" s="151"/>
    </row>
    <row r="4683" spans="1:103" x14ac:dyDescent="0.2">
      <c r="A4683" s="60"/>
      <c r="B4683" s="60"/>
      <c r="C4683" s="60"/>
      <c r="D4683" s="60"/>
      <c r="E4683" s="60"/>
      <c r="F4683" s="60"/>
      <c r="G4683" s="60"/>
      <c r="H4683" s="60"/>
      <c r="I4683" s="60"/>
      <c r="J4683" s="60"/>
      <c r="K4683" s="60"/>
      <c r="L4683" s="60"/>
      <c r="M4683" s="60"/>
      <c r="N4683" s="60"/>
      <c r="O4683" s="60"/>
      <c r="P4683" s="60"/>
      <c r="Q4683" s="60"/>
      <c r="R4683" s="334">
        <v>13692</v>
      </c>
      <c r="S4683" s="319" t="s">
        <v>359</v>
      </c>
      <c r="BE4683" s="60"/>
      <c r="BR4683" s="60"/>
      <c r="BX4683" s="151"/>
      <c r="CB4683" s="151"/>
      <c r="CM4683" s="151"/>
      <c r="CO4683" s="151"/>
      <c r="CT4683" s="151"/>
      <c r="CY4683" s="151"/>
    </row>
    <row r="4684" spans="1:103" x14ac:dyDescent="0.2">
      <c r="A4684" s="60"/>
      <c r="B4684" s="60"/>
      <c r="C4684" s="60"/>
      <c r="D4684" s="60"/>
      <c r="E4684" s="60"/>
      <c r="F4684" s="60"/>
      <c r="G4684" s="60"/>
      <c r="H4684" s="60"/>
      <c r="I4684" s="60"/>
      <c r="J4684" s="60"/>
      <c r="K4684" s="60"/>
      <c r="L4684" s="60"/>
      <c r="M4684" s="60"/>
      <c r="N4684" s="60"/>
      <c r="O4684" s="60"/>
      <c r="P4684" s="60"/>
      <c r="Q4684" s="60"/>
      <c r="R4684" s="334">
        <v>13693</v>
      </c>
      <c r="S4684" s="319" t="s">
        <v>359</v>
      </c>
      <c r="BE4684" s="60"/>
      <c r="BR4684" s="60"/>
      <c r="BX4684" s="151"/>
      <c r="CB4684" s="151"/>
      <c r="CM4684" s="151"/>
      <c r="CO4684" s="151"/>
      <c r="CT4684" s="151"/>
      <c r="CY4684" s="151"/>
    </row>
    <row r="4685" spans="1:103" x14ac:dyDescent="0.2">
      <c r="A4685" s="60"/>
      <c r="B4685" s="60"/>
      <c r="C4685" s="60"/>
      <c r="D4685" s="60"/>
      <c r="E4685" s="60"/>
      <c r="F4685" s="60"/>
      <c r="G4685" s="60"/>
      <c r="H4685" s="60"/>
      <c r="I4685" s="60"/>
      <c r="J4685" s="60"/>
      <c r="K4685" s="60"/>
      <c r="L4685" s="60"/>
      <c r="M4685" s="60"/>
      <c r="N4685" s="60"/>
      <c r="O4685" s="60"/>
      <c r="P4685" s="60"/>
      <c r="Q4685" s="60"/>
      <c r="R4685" s="334">
        <v>13694</v>
      </c>
      <c r="S4685" s="319" t="s">
        <v>359</v>
      </c>
      <c r="BE4685" s="60"/>
      <c r="BR4685" s="60"/>
      <c r="BX4685" s="151"/>
      <c r="CB4685" s="151"/>
      <c r="CM4685" s="151"/>
      <c r="CO4685" s="151"/>
      <c r="CT4685" s="151"/>
      <c r="CY4685" s="151"/>
    </row>
    <row r="4686" spans="1:103" x14ac:dyDescent="0.2">
      <c r="A4686" s="60"/>
      <c r="B4686" s="60"/>
      <c r="C4686" s="60"/>
      <c r="D4686" s="60"/>
      <c r="E4686" s="60"/>
      <c r="F4686" s="60"/>
      <c r="G4686" s="60"/>
      <c r="H4686" s="60"/>
      <c r="I4686" s="60"/>
      <c r="J4686" s="60"/>
      <c r="K4686" s="60"/>
      <c r="L4686" s="60"/>
      <c r="M4686" s="60"/>
      <c r="N4686" s="60"/>
      <c r="O4686" s="60"/>
      <c r="P4686" s="60"/>
      <c r="Q4686" s="60"/>
      <c r="R4686" s="334">
        <v>13695</v>
      </c>
      <c r="S4686" s="319" t="s">
        <v>359</v>
      </c>
      <c r="BE4686" s="60"/>
      <c r="BR4686" s="60"/>
      <c r="BX4686" s="151"/>
      <c r="CB4686" s="151"/>
      <c r="CM4686" s="151"/>
      <c r="CO4686" s="151"/>
      <c r="CT4686" s="151"/>
      <c r="CY4686" s="151"/>
    </row>
    <row r="4687" spans="1:103" x14ac:dyDescent="0.2">
      <c r="A4687" s="60"/>
      <c r="B4687" s="60"/>
      <c r="C4687" s="60"/>
      <c r="D4687" s="60"/>
      <c r="E4687" s="60"/>
      <c r="F4687" s="60"/>
      <c r="G4687" s="60"/>
      <c r="H4687" s="60"/>
      <c r="I4687" s="60"/>
      <c r="J4687" s="60"/>
      <c r="K4687" s="60"/>
      <c r="L4687" s="60"/>
      <c r="M4687" s="60"/>
      <c r="N4687" s="60"/>
      <c r="O4687" s="60"/>
      <c r="P4687" s="60"/>
      <c r="Q4687" s="60"/>
      <c r="R4687" s="334">
        <v>13696</v>
      </c>
      <c r="S4687" s="319" t="s">
        <v>359</v>
      </c>
      <c r="BE4687" s="60"/>
      <c r="BR4687" s="60"/>
      <c r="BX4687" s="151"/>
      <c r="CB4687" s="151"/>
      <c r="CM4687" s="151"/>
      <c r="CO4687" s="151"/>
      <c r="CT4687" s="151"/>
      <c r="CY4687" s="151"/>
    </row>
    <row r="4688" spans="1:103" x14ac:dyDescent="0.2">
      <c r="A4688" s="60"/>
      <c r="B4688" s="60"/>
      <c r="C4688" s="60"/>
      <c r="D4688" s="60"/>
      <c r="E4688" s="60"/>
      <c r="F4688" s="60"/>
      <c r="G4688" s="60"/>
      <c r="H4688" s="60"/>
      <c r="I4688" s="60"/>
      <c r="J4688" s="60"/>
      <c r="K4688" s="60"/>
      <c r="L4688" s="60"/>
      <c r="M4688" s="60"/>
      <c r="N4688" s="60"/>
      <c r="O4688" s="60"/>
      <c r="P4688" s="60"/>
      <c r="Q4688" s="60"/>
      <c r="R4688" s="334">
        <v>13697</v>
      </c>
      <c r="S4688" s="319" t="s">
        <v>359</v>
      </c>
      <c r="BE4688" s="60"/>
      <c r="BR4688" s="60"/>
      <c r="BX4688" s="151"/>
      <c r="CB4688" s="151"/>
      <c r="CM4688" s="151"/>
      <c r="CO4688" s="151"/>
      <c r="CT4688" s="151"/>
      <c r="CY4688" s="151"/>
    </row>
    <row r="4689" spans="1:103" x14ac:dyDescent="0.2">
      <c r="A4689" s="60"/>
      <c r="B4689" s="60"/>
      <c r="C4689" s="60"/>
      <c r="D4689" s="60"/>
      <c r="E4689" s="60"/>
      <c r="F4689" s="60"/>
      <c r="G4689" s="60"/>
      <c r="H4689" s="60"/>
      <c r="I4689" s="60"/>
      <c r="J4689" s="60"/>
      <c r="K4689" s="60"/>
      <c r="L4689" s="60"/>
      <c r="M4689" s="60"/>
      <c r="N4689" s="60"/>
      <c r="O4689" s="60"/>
      <c r="P4689" s="60"/>
      <c r="Q4689" s="60"/>
      <c r="R4689" s="334">
        <v>13699</v>
      </c>
      <c r="S4689" s="319" t="s">
        <v>359</v>
      </c>
      <c r="BE4689" s="60"/>
      <c r="BR4689" s="60"/>
      <c r="BX4689" s="151"/>
      <c r="CB4689" s="151"/>
      <c r="CM4689" s="151"/>
      <c r="CO4689" s="151"/>
      <c r="CT4689" s="151"/>
      <c r="CY4689" s="151"/>
    </row>
    <row r="4690" spans="1:103" x14ac:dyDescent="0.2">
      <c r="A4690" s="60"/>
      <c r="B4690" s="60"/>
      <c r="C4690" s="60"/>
      <c r="D4690" s="60"/>
      <c r="E4690" s="60"/>
      <c r="F4690" s="60"/>
      <c r="G4690" s="60"/>
      <c r="H4690" s="60"/>
      <c r="I4690" s="60"/>
      <c r="J4690" s="60"/>
      <c r="K4690" s="60"/>
      <c r="L4690" s="60"/>
      <c r="M4690" s="60"/>
      <c r="N4690" s="60"/>
      <c r="O4690" s="60"/>
      <c r="P4690" s="60"/>
      <c r="Q4690" s="60"/>
      <c r="R4690" s="334">
        <v>13730</v>
      </c>
      <c r="S4690" s="319" t="s">
        <v>359</v>
      </c>
      <c r="BE4690" s="60"/>
      <c r="BR4690" s="60"/>
      <c r="BX4690" s="151"/>
      <c r="CB4690" s="151"/>
      <c r="CM4690" s="151"/>
      <c r="CO4690" s="151"/>
      <c r="CT4690" s="151"/>
      <c r="CY4690" s="151"/>
    </row>
    <row r="4691" spans="1:103" x14ac:dyDescent="0.2">
      <c r="A4691" s="60"/>
      <c r="B4691" s="60"/>
      <c r="C4691" s="60"/>
      <c r="D4691" s="60"/>
      <c r="E4691" s="60"/>
      <c r="F4691" s="60"/>
      <c r="G4691" s="60"/>
      <c r="H4691" s="60"/>
      <c r="I4691" s="60"/>
      <c r="J4691" s="60"/>
      <c r="K4691" s="60"/>
      <c r="L4691" s="60"/>
      <c r="M4691" s="60"/>
      <c r="N4691" s="60"/>
      <c r="O4691" s="60"/>
      <c r="P4691" s="60"/>
      <c r="Q4691" s="60"/>
      <c r="R4691" s="334">
        <v>13731</v>
      </c>
      <c r="S4691" s="319" t="s">
        <v>359</v>
      </c>
      <c r="BE4691" s="60"/>
      <c r="BR4691" s="60"/>
      <c r="BX4691" s="151"/>
      <c r="CB4691" s="151"/>
      <c r="CM4691" s="151"/>
      <c r="CO4691" s="151"/>
      <c r="CT4691" s="151"/>
      <c r="CY4691" s="151"/>
    </row>
    <row r="4692" spans="1:103" x14ac:dyDescent="0.2">
      <c r="A4692" s="60"/>
      <c r="B4692" s="60"/>
      <c r="C4692" s="60"/>
      <c r="D4692" s="60"/>
      <c r="E4692" s="60"/>
      <c r="F4692" s="60"/>
      <c r="G4692" s="60"/>
      <c r="H4692" s="60"/>
      <c r="I4692" s="60"/>
      <c r="J4692" s="60"/>
      <c r="K4692" s="60"/>
      <c r="L4692" s="60"/>
      <c r="M4692" s="60"/>
      <c r="N4692" s="60"/>
      <c r="O4692" s="60"/>
      <c r="P4692" s="60"/>
      <c r="Q4692" s="60"/>
      <c r="R4692" s="334">
        <v>13732</v>
      </c>
      <c r="S4692" s="319" t="s">
        <v>359</v>
      </c>
      <c r="BE4692" s="60"/>
      <c r="BR4692" s="60"/>
      <c r="BX4692" s="151"/>
      <c r="CB4692" s="151"/>
      <c r="CM4692" s="151"/>
      <c r="CO4692" s="151"/>
      <c r="CT4692" s="151"/>
      <c r="CY4692" s="151"/>
    </row>
    <row r="4693" spans="1:103" x14ac:dyDescent="0.2">
      <c r="A4693" s="60"/>
      <c r="B4693" s="60"/>
      <c r="C4693" s="60"/>
      <c r="D4693" s="60"/>
      <c r="E4693" s="60"/>
      <c r="F4693" s="60"/>
      <c r="G4693" s="60"/>
      <c r="H4693" s="60"/>
      <c r="I4693" s="60"/>
      <c r="J4693" s="60"/>
      <c r="K4693" s="60"/>
      <c r="L4693" s="60"/>
      <c r="M4693" s="60"/>
      <c r="N4693" s="60"/>
      <c r="O4693" s="60"/>
      <c r="P4693" s="60"/>
      <c r="Q4693" s="60"/>
      <c r="R4693" s="334">
        <v>13733</v>
      </c>
      <c r="S4693" s="319" t="s">
        <v>359</v>
      </c>
      <c r="BE4693" s="60"/>
      <c r="BR4693" s="60"/>
      <c r="BX4693" s="151"/>
      <c r="CB4693" s="151"/>
      <c r="CM4693" s="151"/>
      <c r="CO4693" s="151"/>
      <c r="CT4693" s="151"/>
      <c r="CY4693" s="151"/>
    </row>
    <row r="4694" spans="1:103" x14ac:dyDescent="0.2">
      <c r="A4694" s="60"/>
      <c r="B4694" s="60"/>
      <c r="C4694" s="60"/>
      <c r="D4694" s="60"/>
      <c r="E4694" s="60"/>
      <c r="F4694" s="60"/>
      <c r="G4694" s="60"/>
      <c r="H4694" s="60"/>
      <c r="I4694" s="60"/>
      <c r="J4694" s="60"/>
      <c r="K4694" s="60"/>
      <c r="L4694" s="60"/>
      <c r="M4694" s="60"/>
      <c r="N4694" s="60"/>
      <c r="O4694" s="60"/>
      <c r="P4694" s="60"/>
      <c r="Q4694" s="60"/>
      <c r="R4694" s="334">
        <v>13734</v>
      </c>
      <c r="S4694" s="319" t="s">
        <v>359</v>
      </c>
      <c r="BE4694" s="60"/>
      <c r="BR4694" s="60"/>
      <c r="BX4694" s="151"/>
      <c r="CB4694" s="151"/>
      <c r="CM4694" s="151"/>
      <c r="CO4694" s="151"/>
      <c r="CT4694" s="151"/>
      <c r="CY4694" s="151"/>
    </row>
    <row r="4695" spans="1:103" x14ac:dyDescent="0.2">
      <c r="A4695" s="60"/>
      <c r="B4695" s="60"/>
      <c r="C4695" s="60"/>
      <c r="D4695" s="60"/>
      <c r="E4695" s="60"/>
      <c r="F4695" s="60"/>
      <c r="G4695" s="60"/>
      <c r="H4695" s="60"/>
      <c r="I4695" s="60"/>
      <c r="J4695" s="60"/>
      <c r="K4695" s="60"/>
      <c r="L4695" s="60"/>
      <c r="M4695" s="60"/>
      <c r="N4695" s="60"/>
      <c r="O4695" s="60"/>
      <c r="P4695" s="60"/>
      <c r="Q4695" s="60"/>
      <c r="R4695" s="334">
        <v>13736</v>
      </c>
      <c r="S4695" s="319" t="s">
        <v>359</v>
      </c>
      <c r="BE4695" s="60"/>
      <c r="BR4695" s="60"/>
      <c r="BX4695" s="151"/>
      <c r="CB4695" s="151"/>
      <c r="CM4695" s="151"/>
      <c r="CO4695" s="151"/>
      <c r="CT4695" s="151"/>
      <c r="CY4695" s="151"/>
    </row>
    <row r="4696" spans="1:103" x14ac:dyDescent="0.2">
      <c r="A4696" s="60"/>
      <c r="B4696" s="60"/>
      <c r="C4696" s="60"/>
      <c r="D4696" s="60"/>
      <c r="E4696" s="60"/>
      <c r="F4696" s="60"/>
      <c r="G4696" s="60"/>
      <c r="H4696" s="60"/>
      <c r="I4696" s="60"/>
      <c r="J4696" s="60"/>
      <c r="K4696" s="60"/>
      <c r="L4696" s="60"/>
      <c r="M4696" s="60"/>
      <c r="N4696" s="60"/>
      <c r="O4696" s="60"/>
      <c r="P4696" s="60"/>
      <c r="Q4696" s="60"/>
      <c r="R4696" s="334">
        <v>13737</v>
      </c>
      <c r="S4696" s="319" t="s">
        <v>359</v>
      </c>
      <c r="BE4696" s="60"/>
      <c r="BR4696" s="60"/>
      <c r="BX4696" s="151"/>
      <c r="CB4696" s="151"/>
      <c r="CM4696" s="151"/>
      <c r="CO4696" s="151"/>
      <c r="CT4696" s="151"/>
      <c r="CY4696" s="151"/>
    </row>
    <row r="4697" spans="1:103" x14ac:dyDescent="0.2">
      <c r="A4697" s="60"/>
      <c r="B4697" s="60"/>
      <c r="C4697" s="60"/>
      <c r="D4697" s="60"/>
      <c r="E4697" s="60"/>
      <c r="F4697" s="60"/>
      <c r="G4697" s="60"/>
      <c r="H4697" s="60"/>
      <c r="I4697" s="60"/>
      <c r="J4697" s="60"/>
      <c r="K4697" s="60"/>
      <c r="L4697" s="60"/>
      <c r="M4697" s="60"/>
      <c r="N4697" s="60"/>
      <c r="O4697" s="60"/>
      <c r="P4697" s="60"/>
      <c r="Q4697" s="60"/>
      <c r="R4697" s="334">
        <v>13738</v>
      </c>
      <c r="S4697" s="319" t="s">
        <v>359</v>
      </c>
      <c r="BE4697" s="60"/>
      <c r="BR4697" s="60"/>
      <c r="BX4697" s="151"/>
      <c r="CB4697" s="151"/>
      <c r="CM4697" s="151"/>
      <c r="CO4697" s="151"/>
      <c r="CT4697" s="151"/>
      <c r="CY4697" s="151"/>
    </row>
    <row r="4698" spans="1:103" x14ac:dyDescent="0.2">
      <c r="A4698" s="60"/>
      <c r="B4698" s="60"/>
      <c r="C4698" s="60"/>
      <c r="D4698" s="60"/>
      <c r="E4698" s="60"/>
      <c r="F4698" s="60"/>
      <c r="G4698" s="60"/>
      <c r="H4698" s="60"/>
      <c r="I4698" s="60"/>
      <c r="J4698" s="60"/>
      <c r="K4698" s="60"/>
      <c r="L4698" s="60"/>
      <c r="M4698" s="60"/>
      <c r="N4698" s="60"/>
      <c r="O4698" s="60"/>
      <c r="P4698" s="60"/>
      <c r="Q4698" s="60"/>
      <c r="R4698" s="334">
        <v>13739</v>
      </c>
      <c r="S4698" s="319" t="s">
        <v>359</v>
      </c>
      <c r="BE4698" s="60"/>
      <c r="BR4698" s="60"/>
      <c r="BX4698" s="151"/>
      <c r="CB4698" s="151"/>
      <c r="CM4698" s="151"/>
      <c r="CO4698" s="151"/>
      <c r="CT4698" s="151"/>
      <c r="CY4698" s="151"/>
    </row>
    <row r="4699" spans="1:103" x14ac:dyDescent="0.2">
      <c r="A4699" s="60"/>
      <c r="B4699" s="60"/>
      <c r="C4699" s="60"/>
      <c r="D4699" s="60"/>
      <c r="E4699" s="60"/>
      <c r="F4699" s="60"/>
      <c r="G4699" s="60"/>
      <c r="H4699" s="60"/>
      <c r="I4699" s="60"/>
      <c r="J4699" s="60"/>
      <c r="K4699" s="60"/>
      <c r="L4699" s="60"/>
      <c r="M4699" s="60"/>
      <c r="N4699" s="60"/>
      <c r="O4699" s="60"/>
      <c r="P4699" s="60"/>
      <c r="Q4699" s="60"/>
      <c r="R4699" s="334">
        <v>13740</v>
      </c>
      <c r="S4699" s="319" t="s">
        <v>359</v>
      </c>
      <c r="BE4699" s="60"/>
      <c r="BR4699" s="60"/>
      <c r="BX4699" s="151"/>
      <c r="CB4699" s="151"/>
      <c r="CM4699" s="151"/>
      <c r="CO4699" s="151"/>
      <c r="CT4699" s="151"/>
      <c r="CY4699" s="151"/>
    </row>
    <row r="4700" spans="1:103" x14ac:dyDescent="0.2">
      <c r="A4700" s="60"/>
      <c r="B4700" s="60"/>
      <c r="C4700" s="60"/>
      <c r="D4700" s="60"/>
      <c r="E4700" s="60"/>
      <c r="F4700" s="60"/>
      <c r="G4700" s="60"/>
      <c r="H4700" s="60"/>
      <c r="I4700" s="60"/>
      <c r="J4700" s="60"/>
      <c r="K4700" s="60"/>
      <c r="L4700" s="60"/>
      <c r="M4700" s="60"/>
      <c r="N4700" s="60"/>
      <c r="O4700" s="60"/>
      <c r="P4700" s="60"/>
      <c r="Q4700" s="60"/>
      <c r="R4700" s="334">
        <v>13743</v>
      </c>
      <c r="S4700" s="319" t="s">
        <v>359</v>
      </c>
      <c r="BE4700" s="60"/>
      <c r="BR4700" s="60"/>
      <c r="BX4700" s="151"/>
      <c r="CB4700" s="151"/>
      <c r="CM4700" s="151"/>
      <c r="CO4700" s="151"/>
      <c r="CT4700" s="151"/>
      <c r="CY4700" s="151"/>
    </row>
    <row r="4701" spans="1:103" x14ac:dyDescent="0.2">
      <c r="A4701" s="60"/>
      <c r="B4701" s="60"/>
      <c r="C4701" s="60"/>
      <c r="D4701" s="60"/>
      <c r="E4701" s="60"/>
      <c r="F4701" s="60"/>
      <c r="G4701" s="60"/>
      <c r="H4701" s="60"/>
      <c r="I4701" s="60"/>
      <c r="J4701" s="60"/>
      <c r="K4701" s="60"/>
      <c r="L4701" s="60"/>
      <c r="M4701" s="60"/>
      <c r="N4701" s="60"/>
      <c r="O4701" s="60"/>
      <c r="P4701" s="60"/>
      <c r="Q4701" s="60"/>
      <c r="R4701" s="334">
        <v>13744</v>
      </c>
      <c r="S4701" s="319" t="s">
        <v>359</v>
      </c>
      <c r="BE4701" s="60"/>
      <c r="BR4701" s="60"/>
      <c r="BX4701" s="151"/>
      <c r="CB4701" s="151"/>
      <c r="CM4701" s="151"/>
      <c r="CO4701" s="151"/>
      <c r="CT4701" s="151"/>
      <c r="CY4701" s="151"/>
    </row>
    <row r="4702" spans="1:103" x14ac:dyDescent="0.2">
      <c r="A4702" s="60"/>
      <c r="B4702" s="60"/>
      <c r="C4702" s="60"/>
      <c r="D4702" s="60"/>
      <c r="E4702" s="60"/>
      <c r="F4702" s="60"/>
      <c r="G4702" s="60"/>
      <c r="H4702" s="60"/>
      <c r="I4702" s="60"/>
      <c r="J4702" s="60"/>
      <c r="K4702" s="60"/>
      <c r="L4702" s="60"/>
      <c r="M4702" s="60"/>
      <c r="N4702" s="60"/>
      <c r="O4702" s="60"/>
      <c r="P4702" s="60"/>
      <c r="Q4702" s="60"/>
      <c r="R4702" s="334">
        <v>13745</v>
      </c>
      <c r="S4702" s="319" t="s">
        <v>359</v>
      </c>
      <c r="BE4702" s="60"/>
      <c r="BR4702" s="60"/>
      <c r="BX4702" s="151"/>
      <c r="CB4702" s="151"/>
      <c r="CM4702" s="151"/>
      <c r="CO4702" s="151"/>
      <c r="CT4702" s="151"/>
      <c r="CY4702" s="151"/>
    </row>
    <row r="4703" spans="1:103" x14ac:dyDescent="0.2">
      <c r="A4703" s="60"/>
      <c r="B4703" s="60"/>
      <c r="C4703" s="60"/>
      <c r="D4703" s="60"/>
      <c r="E4703" s="60"/>
      <c r="F4703" s="60"/>
      <c r="G4703" s="60"/>
      <c r="H4703" s="60"/>
      <c r="I4703" s="60"/>
      <c r="J4703" s="60"/>
      <c r="K4703" s="60"/>
      <c r="L4703" s="60"/>
      <c r="M4703" s="60"/>
      <c r="N4703" s="60"/>
      <c r="O4703" s="60"/>
      <c r="P4703" s="60"/>
      <c r="Q4703" s="60"/>
      <c r="R4703" s="334">
        <v>13746</v>
      </c>
      <c r="S4703" s="319" t="s">
        <v>359</v>
      </c>
      <c r="BE4703" s="60"/>
      <c r="BR4703" s="60"/>
      <c r="BX4703" s="151"/>
      <c r="CB4703" s="151"/>
      <c r="CM4703" s="151"/>
      <c r="CO4703" s="151"/>
      <c r="CT4703" s="151"/>
      <c r="CY4703" s="151"/>
    </row>
    <row r="4704" spans="1:103" x14ac:dyDescent="0.2">
      <c r="A4704" s="60"/>
      <c r="B4704" s="60"/>
      <c r="C4704" s="60"/>
      <c r="D4704" s="60"/>
      <c r="E4704" s="60"/>
      <c r="F4704" s="60"/>
      <c r="G4704" s="60"/>
      <c r="H4704" s="60"/>
      <c r="I4704" s="60"/>
      <c r="J4704" s="60"/>
      <c r="K4704" s="60"/>
      <c r="L4704" s="60"/>
      <c r="M4704" s="60"/>
      <c r="N4704" s="60"/>
      <c r="O4704" s="60"/>
      <c r="P4704" s="60"/>
      <c r="Q4704" s="60"/>
      <c r="R4704" s="334">
        <v>13747</v>
      </c>
      <c r="S4704" s="319" t="s">
        <v>359</v>
      </c>
      <c r="BE4704" s="60"/>
      <c r="BR4704" s="60"/>
      <c r="BX4704" s="151"/>
      <c r="CB4704" s="151"/>
      <c r="CM4704" s="151"/>
      <c r="CO4704" s="151"/>
      <c r="CT4704" s="151"/>
      <c r="CY4704" s="151"/>
    </row>
    <row r="4705" spans="1:103" x14ac:dyDescent="0.2">
      <c r="A4705" s="60"/>
      <c r="B4705" s="60"/>
      <c r="C4705" s="60"/>
      <c r="D4705" s="60"/>
      <c r="E4705" s="60"/>
      <c r="F4705" s="60"/>
      <c r="G4705" s="60"/>
      <c r="H4705" s="60"/>
      <c r="I4705" s="60"/>
      <c r="J4705" s="60"/>
      <c r="K4705" s="60"/>
      <c r="L4705" s="60"/>
      <c r="M4705" s="60"/>
      <c r="N4705" s="60"/>
      <c r="O4705" s="60"/>
      <c r="P4705" s="60"/>
      <c r="Q4705" s="60"/>
      <c r="R4705" s="334">
        <v>13748</v>
      </c>
      <c r="S4705" s="319" t="s">
        <v>359</v>
      </c>
      <c r="BE4705" s="60"/>
      <c r="BR4705" s="60"/>
      <c r="BX4705" s="151"/>
      <c r="CB4705" s="151"/>
      <c r="CM4705" s="151"/>
      <c r="CO4705" s="151"/>
      <c r="CT4705" s="151"/>
      <c r="CY4705" s="151"/>
    </row>
    <row r="4706" spans="1:103" x14ac:dyDescent="0.2">
      <c r="A4706" s="60"/>
      <c r="B4706" s="60"/>
      <c r="C4706" s="60"/>
      <c r="D4706" s="60"/>
      <c r="E4706" s="60"/>
      <c r="F4706" s="60"/>
      <c r="G4706" s="60"/>
      <c r="H4706" s="60"/>
      <c r="I4706" s="60"/>
      <c r="J4706" s="60"/>
      <c r="K4706" s="60"/>
      <c r="L4706" s="60"/>
      <c r="M4706" s="60"/>
      <c r="N4706" s="60"/>
      <c r="O4706" s="60"/>
      <c r="P4706" s="60"/>
      <c r="Q4706" s="60"/>
      <c r="R4706" s="334">
        <v>13749</v>
      </c>
      <c r="S4706" s="319" t="s">
        <v>359</v>
      </c>
      <c r="BE4706" s="60"/>
      <c r="BR4706" s="60"/>
      <c r="BX4706" s="151"/>
      <c r="CB4706" s="151"/>
      <c r="CM4706" s="151"/>
      <c r="CO4706" s="151"/>
      <c r="CT4706" s="151"/>
      <c r="CY4706" s="151"/>
    </row>
    <row r="4707" spans="1:103" x14ac:dyDescent="0.2">
      <c r="A4707" s="60"/>
      <c r="B4707" s="60"/>
      <c r="C4707" s="60"/>
      <c r="D4707" s="60"/>
      <c r="E4707" s="60"/>
      <c r="F4707" s="60"/>
      <c r="G4707" s="60"/>
      <c r="H4707" s="60"/>
      <c r="I4707" s="60"/>
      <c r="J4707" s="60"/>
      <c r="K4707" s="60"/>
      <c r="L4707" s="60"/>
      <c r="M4707" s="60"/>
      <c r="N4707" s="60"/>
      <c r="O4707" s="60"/>
      <c r="P4707" s="60"/>
      <c r="Q4707" s="60"/>
      <c r="R4707" s="334">
        <v>13750</v>
      </c>
      <c r="S4707" s="319" t="s">
        <v>359</v>
      </c>
      <c r="BE4707" s="60"/>
      <c r="BR4707" s="60"/>
      <c r="BX4707" s="151"/>
      <c r="CB4707" s="151"/>
      <c r="CM4707" s="151"/>
      <c r="CO4707" s="151"/>
      <c r="CT4707" s="151"/>
      <c r="CY4707" s="151"/>
    </row>
    <row r="4708" spans="1:103" x14ac:dyDescent="0.2">
      <c r="A4708" s="60"/>
      <c r="B4708" s="60"/>
      <c r="C4708" s="60"/>
      <c r="D4708" s="60"/>
      <c r="E4708" s="60"/>
      <c r="F4708" s="60"/>
      <c r="G4708" s="60"/>
      <c r="H4708" s="60"/>
      <c r="I4708" s="60"/>
      <c r="J4708" s="60"/>
      <c r="K4708" s="60"/>
      <c r="L4708" s="60"/>
      <c r="M4708" s="60"/>
      <c r="N4708" s="60"/>
      <c r="O4708" s="60"/>
      <c r="P4708" s="60"/>
      <c r="Q4708" s="60"/>
      <c r="R4708" s="334">
        <v>13751</v>
      </c>
      <c r="S4708" s="319" t="s">
        <v>359</v>
      </c>
      <c r="BE4708" s="60"/>
      <c r="BR4708" s="60"/>
      <c r="BX4708" s="151"/>
      <c r="CB4708" s="151"/>
      <c r="CM4708" s="151"/>
      <c r="CO4708" s="151"/>
      <c r="CT4708" s="151"/>
      <c r="CY4708" s="151"/>
    </row>
    <row r="4709" spans="1:103" x14ac:dyDescent="0.2">
      <c r="A4709" s="60"/>
      <c r="B4709" s="60"/>
      <c r="C4709" s="60"/>
      <c r="D4709" s="60"/>
      <c r="E4709" s="60"/>
      <c r="F4709" s="60"/>
      <c r="G4709" s="60"/>
      <c r="H4709" s="60"/>
      <c r="I4709" s="60"/>
      <c r="J4709" s="60"/>
      <c r="K4709" s="60"/>
      <c r="L4709" s="60"/>
      <c r="M4709" s="60"/>
      <c r="N4709" s="60"/>
      <c r="O4709" s="60"/>
      <c r="P4709" s="60"/>
      <c r="Q4709" s="60"/>
      <c r="R4709" s="334">
        <v>13752</v>
      </c>
      <c r="S4709" s="319" t="s">
        <v>359</v>
      </c>
      <c r="BE4709" s="60"/>
      <c r="BR4709" s="60"/>
      <c r="BX4709" s="151"/>
      <c r="CB4709" s="151"/>
      <c r="CM4709" s="151"/>
      <c r="CO4709" s="151"/>
      <c r="CT4709" s="151"/>
      <c r="CY4709" s="151"/>
    </row>
    <row r="4710" spans="1:103" x14ac:dyDescent="0.2">
      <c r="A4710" s="60"/>
      <c r="B4710" s="60"/>
      <c r="C4710" s="60"/>
      <c r="D4710" s="60"/>
      <c r="E4710" s="60"/>
      <c r="F4710" s="60"/>
      <c r="G4710" s="60"/>
      <c r="H4710" s="60"/>
      <c r="I4710" s="60"/>
      <c r="J4710" s="60"/>
      <c r="K4710" s="60"/>
      <c r="L4710" s="60"/>
      <c r="M4710" s="60"/>
      <c r="N4710" s="60"/>
      <c r="O4710" s="60"/>
      <c r="P4710" s="60"/>
      <c r="Q4710" s="60"/>
      <c r="R4710" s="334">
        <v>13753</v>
      </c>
      <c r="S4710" s="319" t="s">
        <v>359</v>
      </c>
      <c r="BE4710" s="60"/>
      <c r="BR4710" s="60"/>
      <c r="BX4710" s="151"/>
      <c r="CB4710" s="151"/>
      <c r="CM4710" s="151"/>
      <c r="CO4710" s="151"/>
      <c r="CT4710" s="151"/>
      <c r="CY4710" s="151"/>
    </row>
    <row r="4711" spans="1:103" x14ac:dyDescent="0.2">
      <c r="A4711" s="60"/>
      <c r="B4711" s="60"/>
      <c r="C4711" s="60"/>
      <c r="D4711" s="60"/>
      <c r="E4711" s="60"/>
      <c r="F4711" s="60"/>
      <c r="G4711" s="60"/>
      <c r="H4711" s="60"/>
      <c r="I4711" s="60"/>
      <c r="J4711" s="60"/>
      <c r="K4711" s="60"/>
      <c r="L4711" s="60"/>
      <c r="M4711" s="60"/>
      <c r="N4711" s="60"/>
      <c r="O4711" s="60"/>
      <c r="P4711" s="60"/>
      <c r="Q4711" s="60"/>
      <c r="R4711" s="334">
        <v>13754</v>
      </c>
      <c r="S4711" s="319" t="s">
        <v>359</v>
      </c>
      <c r="BE4711" s="60"/>
      <c r="BR4711" s="60"/>
      <c r="BX4711" s="151"/>
      <c r="CB4711" s="151"/>
      <c r="CM4711" s="151"/>
      <c r="CO4711" s="151"/>
      <c r="CT4711" s="151"/>
      <c r="CY4711" s="151"/>
    </row>
    <row r="4712" spans="1:103" x14ac:dyDescent="0.2">
      <c r="A4712" s="60"/>
      <c r="B4712" s="60"/>
      <c r="C4712" s="60"/>
      <c r="D4712" s="60"/>
      <c r="E4712" s="60"/>
      <c r="F4712" s="60"/>
      <c r="G4712" s="60"/>
      <c r="H4712" s="60"/>
      <c r="I4712" s="60"/>
      <c r="J4712" s="60"/>
      <c r="K4712" s="60"/>
      <c r="L4712" s="60"/>
      <c r="M4712" s="60"/>
      <c r="N4712" s="60"/>
      <c r="O4712" s="60"/>
      <c r="P4712" s="60"/>
      <c r="Q4712" s="60"/>
      <c r="R4712" s="334">
        <v>13755</v>
      </c>
      <c r="S4712" s="319" t="s">
        <v>359</v>
      </c>
      <c r="BE4712" s="60"/>
      <c r="BR4712" s="60"/>
      <c r="BX4712" s="151"/>
      <c r="CB4712" s="151"/>
      <c r="CM4712" s="151"/>
      <c r="CO4712" s="151"/>
      <c r="CT4712" s="151"/>
      <c r="CY4712" s="151"/>
    </row>
    <row r="4713" spans="1:103" x14ac:dyDescent="0.2">
      <c r="A4713" s="60"/>
      <c r="B4713" s="60"/>
      <c r="C4713" s="60"/>
      <c r="D4713" s="60"/>
      <c r="E4713" s="60"/>
      <c r="F4713" s="60"/>
      <c r="G4713" s="60"/>
      <c r="H4713" s="60"/>
      <c r="I4713" s="60"/>
      <c r="J4713" s="60"/>
      <c r="K4713" s="60"/>
      <c r="L4713" s="60"/>
      <c r="M4713" s="60"/>
      <c r="N4713" s="60"/>
      <c r="O4713" s="60"/>
      <c r="P4713" s="60"/>
      <c r="Q4713" s="60"/>
      <c r="R4713" s="334">
        <v>13756</v>
      </c>
      <c r="S4713" s="319" t="s">
        <v>359</v>
      </c>
      <c r="BE4713" s="60"/>
      <c r="BR4713" s="60"/>
      <c r="BX4713" s="151"/>
      <c r="CB4713" s="151"/>
      <c r="CM4713" s="151"/>
      <c r="CO4713" s="151"/>
      <c r="CT4713" s="151"/>
      <c r="CY4713" s="151"/>
    </row>
    <row r="4714" spans="1:103" x14ac:dyDescent="0.2">
      <c r="A4714" s="60"/>
      <c r="B4714" s="60"/>
      <c r="C4714" s="60"/>
      <c r="D4714" s="60"/>
      <c r="E4714" s="60"/>
      <c r="F4714" s="60"/>
      <c r="G4714" s="60"/>
      <c r="H4714" s="60"/>
      <c r="I4714" s="60"/>
      <c r="J4714" s="60"/>
      <c r="K4714" s="60"/>
      <c r="L4714" s="60"/>
      <c r="M4714" s="60"/>
      <c r="N4714" s="60"/>
      <c r="O4714" s="60"/>
      <c r="P4714" s="60"/>
      <c r="Q4714" s="60"/>
      <c r="R4714" s="334">
        <v>13757</v>
      </c>
      <c r="S4714" s="319" t="s">
        <v>359</v>
      </c>
      <c r="BE4714" s="60"/>
      <c r="BR4714" s="60"/>
      <c r="BX4714" s="151"/>
      <c r="CB4714" s="151"/>
      <c r="CM4714" s="151"/>
      <c r="CO4714" s="151"/>
      <c r="CT4714" s="151"/>
      <c r="CY4714" s="151"/>
    </row>
    <row r="4715" spans="1:103" x14ac:dyDescent="0.2">
      <c r="A4715" s="60"/>
      <c r="B4715" s="60"/>
      <c r="C4715" s="60"/>
      <c r="D4715" s="60"/>
      <c r="E4715" s="60"/>
      <c r="F4715" s="60"/>
      <c r="G4715" s="60"/>
      <c r="H4715" s="60"/>
      <c r="I4715" s="60"/>
      <c r="J4715" s="60"/>
      <c r="K4715" s="60"/>
      <c r="L4715" s="60"/>
      <c r="M4715" s="60"/>
      <c r="N4715" s="60"/>
      <c r="O4715" s="60"/>
      <c r="P4715" s="60"/>
      <c r="Q4715" s="60"/>
      <c r="R4715" s="334">
        <v>13758</v>
      </c>
      <c r="S4715" s="319" t="s">
        <v>359</v>
      </c>
      <c r="BE4715" s="60"/>
      <c r="BR4715" s="60"/>
      <c r="BX4715" s="151"/>
      <c r="CB4715" s="151"/>
      <c r="CM4715" s="151"/>
      <c r="CO4715" s="151"/>
      <c r="CT4715" s="151"/>
      <c r="CY4715" s="151"/>
    </row>
    <row r="4716" spans="1:103" x14ac:dyDescent="0.2">
      <c r="A4716" s="60"/>
      <c r="B4716" s="60"/>
      <c r="C4716" s="60"/>
      <c r="D4716" s="60"/>
      <c r="E4716" s="60"/>
      <c r="F4716" s="60"/>
      <c r="G4716" s="60"/>
      <c r="H4716" s="60"/>
      <c r="I4716" s="60"/>
      <c r="J4716" s="60"/>
      <c r="K4716" s="60"/>
      <c r="L4716" s="60"/>
      <c r="M4716" s="60"/>
      <c r="N4716" s="60"/>
      <c r="O4716" s="60"/>
      <c r="P4716" s="60"/>
      <c r="Q4716" s="60"/>
      <c r="R4716" s="334">
        <v>13760</v>
      </c>
      <c r="S4716" s="319" t="s">
        <v>359</v>
      </c>
      <c r="BE4716" s="60"/>
      <c r="BR4716" s="60"/>
      <c r="BX4716" s="151"/>
      <c r="CB4716" s="151"/>
      <c r="CM4716" s="151"/>
      <c r="CO4716" s="151"/>
      <c r="CT4716" s="151"/>
      <c r="CY4716" s="151"/>
    </row>
    <row r="4717" spans="1:103" x14ac:dyDescent="0.2">
      <c r="A4717" s="60"/>
      <c r="B4717" s="60"/>
      <c r="C4717" s="60"/>
      <c r="D4717" s="60"/>
      <c r="E4717" s="60"/>
      <c r="F4717" s="60"/>
      <c r="G4717" s="60"/>
      <c r="H4717" s="60"/>
      <c r="I4717" s="60"/>
      <c r="J4717" s="60"/>
      <c r="K4717" s="60"/>
      <c r="L4717" s="60"/>
      <c r="M4717" s="60"/>
      <c r="N4717" s="60"/>
      <c r="O4717" s="60"/>
      <c r="P4717" s="60"/>
      <c r="Q4717" s="60"/>
      <c r="R4717" s="334">
        <v>13761</v>
      </c>
      <c r="S4717" s="319" t="s">
        <v>359</v>
      </c>
      <c r="BE4717" s="60"/>
      <c r="BR4717" s="60"/>
      <c r="BX4717" s="151"/>
      <c r="CB4717" s="151"/>
      <c r="CM4717" s="151"/>
      <c r="CO4717" s="151"/>
      <c r="CT4717" s="151"/>
      <c r="CY4717" s="151"/>
    </row>
    <row r="4718" spans="1:103" x14ac:dyDescent="0.2">
      <c r="A4718" s="60"/>
      <c r="B4718" s="60"/>
      <c r="C4718" s="60"/>
      <c r="D4718" s="60"/>
      <c r="E4718" s="60"/>
      <c r="F4718" s="60"/>
      <c r="G4718" s="60"/>
      <c r="H4718" s="60"/>
      <c r="I4718" s="60"/>
      <c r="J4718" s="60"/>
      <c r="K4718" s="60"/>
      <c r="L4718" s="60"/>
      <c r="M4718" s="60"/>
      <c r="N4718" s="60"/>
      <c r="O4718" s="60"/>
      <c r="P4718" s="60"/>
      <c r="Q4718" s="60"/>
      <c r="R4718" s="334">
        <v>13762</v>
      </c>
      <c r="S4718" s="319" t="s">
        <v>359</v>
      </c>
      <c r="BE4718" s="60"/>
      <c r="BR4718" s="60"/>
      <c r="BX4718" s="151"/>
      <c r="CB4718" s="151"/>
      <c r="CM4718" s="151"/>
      <c r="CO4718" s="151"/>
      <c r="CT4718" s="151"/>
      <c r="CY4718" s="151"/>
    </row>
    <row r="4719" spans="1:103" x14ac:dyDescent="0.2">
      <c r="A4719" s="60"/>
      <c r="B4719" s="60"/>
      <c r="C4719" s="60"/>
      <c r="D4719" s="60"/>
      <c r="E4719" s="60"/>
      <c r="F4719" s="60"/>
      <c r="G4719" s="60"/>
      <c r="H4719" s="60"/>
      <c r="I4719" s="60"/>
      <c r="J4719" s="60"/>
      <c r="K4719" s="60"/>
      <c r="L4719" s="60"/>
      <c r="M4719" s="60"/>
      <c r="N4719" s="60"/>
      <c r="O4719" s="60"/>
      <c r="P4719" s="60"/>
      <c r="Q4719" s="60"/>
      <c r="R4719" s="334">
        <v>13763</v>
      </c>
      <c r="S4719" s="319" t="s">
        <v>359</v>
      </c>
      <c r="BE4719" s="60"/>
      <c r="BR4719" s="60"/>
      <c r="BX4719" s="151"/>
      <c r="CB4719" s="151"/>
      <c r="CM4719" s="151"/>
      <c r="CO4719" s="151"/>
      <c r="CT4719" s="151"/>
      <c r="CY4719" s="151"/>
    </row>
    <row r="4720" spans="1:103" x14ac:dyDescent="0.2">
      <c r="A4720" s="60"/>
      <c r="B4720" s="60"/>
      <c r="C4720" s="60"/>
      <c r="D4720" s="60"/>
      <c r="E4720" s="60"/>
      <c r="F4720" s="60"/>
      <c r="G4720" s="60"/>
      <c r="H4720" s="60"/>
      <c r="I4720" s="60"/>
      <c r="J4720" s="60"/>
      <c r="K4720" s="60"/>
      <c r="L4720" s="60"/>
      <c r="M4720" s="60"/>
      <c r="N4720" s="60"/>
      <c r="O4720" s="60"/>
      <c r="P4720" s="60"/>
      <c r="Q4720" s="60"/>
      <c r="R4720" s="334">
        <v>13774</v>
      </c>
      <c r="S4720" s="319" t="s">
        <v>359</v>
      </c>
      <c r="BE4720" s="60"/>
      <c r="BR4720" s="60"/>
      <c r="BX4720" s="151"/>
      <c r="CB4720" s="151"/>
      <c r="CM4720" s="151"/>
      <c r="CO4720" s="151"/>
      <c r="CT4720" s="151"/>
      <c r="CY4720" s="151"/>
    </row>
    <row r="4721" spans="1:103" x14ac:dyDescent="0.2">
      <c r="A4721" s="60"/>
      <c r="B4721" s="60"/>
      <c r="C4721" s="60"/>
      <c r="D4721" s="60"/>
      <c r="E4721" s="60"/>
      <c r="F4721" s="60"/>
      <c r="G4721" s="60"/>
      <c r="H4721" s="60"/>
      <c r="I4721" s="60"/>
      <c r="J4721" s="60"/>
      <c r="K4721" s="60"/>
      <c r="L4721" s="60"/>
      <c r="M4721" s="60"/>
      <c r="N4721" s="60"/>
      <c r="O4721" s="60"/>
      <c r="P4721" s="60"/>
      <c r="Q4721" s="60"/>
      <c r="R4721" s="334">
        <v>13775</v>
      </c>
      <c r="S4721" s="319" t="s">
        <v>359</v>
      </c>
      <c r="BE4721" s="60"/>
      <c r="BR4721" s="60"/>
      <c r="BX4721" s="151"/>
      <c r="CB4721" s="151"/>
      <c r="CM4721" s="151"/>
      <c r="CO4721" s="151"/>
      <c r="CT4721" s="151"/>
      <c r="CY4721" s="151"/>
    </row>
    <row r="4722" spans="1:103" x14ac:dyDescent="0.2">
      <c r="A4722" s="60"/>
      <c r="B4722" s="60"/>
      <c r="C4722" s="60"/>
      <c r="D4722" s="60"/>
      <c r="E4722" s="60"/>
      <c r="F4722" s="60"/>
      <c r="G4722" s="60"/>
      <c r="H4722" s="60"/>
      <c r="I4722" s="60"/>
      <c r="J4722" s="60"/>
      <c r="K4722" s="60"/>
      <c r="L4722" s="60"/>
      <c r="M4722" s="60"/>
      <c r="N4722" s="60"/>
      <c r="O4722" s="60"/>
      <c r="P4722" s="60"/>
      <c r="Q4722" s="60"/>
      <c r="R4722" s="334">
        <v>13776</v>
      </c>
      <c r="S4722" s="319" t="s">
        <v>359</v>
      </c>
      <c r="BE4722" s="60"/>
      <c r="BR4722" s="60"/>
      <c r="BX4722" s="151"/>
      <c r="CB4722" s="151"/>
      <c r="CM4722" s="151"/>
      <c r="CO4722" s="151"/>
      <c r="CT4722" s="151"/>
      <c r="CY4722" s="151"/>
    </row>
    <row r="4723" spans="1:103" x14ac:dyDescent="0.2">
      <c r="A4723" s="60"/>
      <c r="B4723" s="60"/>
      <c r="C4723" s="60"/>
      <c r="D4723" s="60"/>
      <c r="E4723" s="60"/>
      <c r="F4723" s="60"/>
      <c r="G4723" s="60"/>
      <c r="H4723" s="60"/>
      <c r="I4723" s="60"/>
      <c r="J4723" s="60"/>
      <c r="K4723" s="60"/>
      <c r="L4723" s="60"/>
      <c r="M4723" s="60"/>
      <c r="N4723" s="60"/>
      <c r="O4723" s="60"/>
      <c r="P4723" s="60"/>
      <c r="Q4723" s="60"/>
      <c r="R4723" s="334">
        <v>13777</v>
      </c>
      <c r="S4723" s="319" t="s">
        <v>359</v>
      </c>
      <c r="BE4723" s="60"/>
      <c r="BR4723" s="60"/>
      <c r="BX4723" s="151"/>
      <c r="CB4723" s="151"/>
      <c r="CM4723" s="151"/>
      <c r="CO4723" s="151"/>
      <c r="CT4723" s="151"/>
      <c r="CY4723" s="151"/>
    </row>
    <row r="4724" spans="1:103" x14ac:dyDescent="0.2">
      <c r="A4724" s="60"/>
      <c r="B4724" s="60"/>
      <c r="C4724" s="60"/>
      <c r="D4724" s="60"/>
      <c r="E4724" s="60"/>
      <c r="F4724" s="60"/>
      <c r="G4724" s="60"/>
      <c r="H4724" s="60"/>
      <c r="I4724" s="60"/>
      <c r="J4724" s="60"/>
      <c r="K4724" s="60"/>
      <c r="L4724" s="60"/>
      <c r="M4724" s="60"/>
      <c r="N4724" s="60"/>
      <c r="O4724" s="60"/>
      <c r="P4724" s="60"/>
      <c r="Q4724" s="60"/>
      <c r="R4724" s="334">
        <v>13778</v>
      </c>
      <c r="S4724" s="319" t="s">
        <v>359</v>
      </c>
      <c r="BE4724" s="60"/>
      <c r="BR4724" s="60"/>
      <c r="BX4724" s="151"/>
      <c r="CB4724" s="151"/>
      <c r="CM4724" s="151"/>
      <c r="CO4724" s="151"/>
      <c r="CT4724" s="151"/>
      <c r="CY4724" s="151"/>
    </row>
    <row r="4725" spans="1:103" x14ac:dyDescent="0.2">
      <c r="A4725" s="60"/>
      <c r="B4725" s="60"/>
      <c r="C4725" s="60"/>
      <c r="D4725" s="60"/>
      <c r="E4725" s="60"/>
      <c r="F4725" s="60"/>
      <c r="G4725" s="60"/>
      <c r="H4725" s="60"/>
      <c r="I4725" s="60"/>
      <c r="J4725" s="60"/>
      <c r="K4725" s="60"/>
      <c r="L4725" s="60"/>
      <c r="M4725" s="60"/>
      <c r="N4725" s="60"/>
      <c r="O4725" s="60"/>
      <c r="P4725" s="60"/>
      <c r="Q4725" s="60"/>
      <c r="R4725" s="334">
        <v>13780</v>
      </c>
      <c r="S4725" s="319" t="s">
        <v>359</v>
      </c>
      <c r="BE4725" s="60"/>
      <c r="BR4725" s="60"/>
      <c r="BX4725" s="151"/>
      <c r="CB4725" s="151"/>
      <c r="CM4725" s="151"/>
      <c r="CO4725" s="151"/>
      <c r="CT4725" s="151"/>
      <c r="CY4725" s="151"/>
    </row>
    <row r="4726" spans="1:103" x14ac:dyDescent="0.2">
      <c r="A4726" s="60"/>
      <c r="B4726" s="60"/>
      <c r="C4726" s="60"/>
      <c r="D4726" s="60"/>
      <c r="E4726" s="60"/>
      <c r="F4726" s="60"/>
      <c r="G4726" s="60"/>
      <c r="H4726" s="60"/>
      <c r="I4726" s="60"/>
      <c r="J4726" s="60"/>
      <c r="K4726" s="60"/>
      <c r="L4726" s="60"/>
      <c r="M4726" s="60"/>
      <c r="N4726" s="60"/>
      <c r="O4726" s="60"/>
      <c r="P4726" s="60"/>
      <c r="Q4726" s="60"/>
      <c r="R4726" s="334">
        <v>13782</v>
      </c>
      <c r="S4726" s="319" t="s">
        <v>359</v>
      </c>
      <c r="BE4726" s="60"/>
      <c r="BR4726" s="60"/>
      <c r="BX4726" s="151"/>
      <c r="CB4726" s="151"/>
      <c r="CM4726" s="151"/>
      <c r="CO4726" s="151"/>
      <c r="CT4726" s="151"/>
      <c r="CY4726" s="151"/>
    </row>
    <row r="4727" spans="1:103" x14ac:dyDescent="0.2">
      <c r="A4727" s="60"/>
      <c r="B4727" s="60"/>
      <c r="C4727" s="60"/>
      <c r="D4727" s="60"/>
      <c r="E4727" s="60"/>
      <c r="F4727" s="60"/>
      <c r="G4727" s="60"/>
      <c r="H4727" s="60"/>
      <c r="I4727" s="60"/>
      <c r="J4727" s="60"/>
      <c r="K4727" s="60"/>
      <c r="L4727" s="60"/>
      <c r="M4727" s="60"/>
      <c r="N4727" s="60"/>
      <c r="O4727" s="60"/>
      <c r="P4727" s="60"/>
      <c r="Q4727" s="60"/>
      <c r="R4727" s="334">
        <v>13783</v>
      </c>
      <c r="S4727" s="319" t="s">
        <v>359</v>
      </c>
      <c r="BE4727" s="60"/>
      <c r="BR4727" s="60"/>
      <c r="BX4727" s="151"/>
      <c r="CB4727" s="151"/>
      <c r="CM4727" s="151"/>
      <c r="CO4727" s="151"/>
      <c r="CT4727" s="151"/>
      <c r="CY4727" s="151"/>
    </row>
    <row r="4728" spans="1:103" x14ac:dyDescent="0.2">
      <c r="A4728" s="60"/>
      <c r="B4728" s="60"/>
      <c r="C4728" s="60"/>
      <c r="D4728" s="60"/>
      <c r="E4728" s="60"/>
      <c r="F4728" s="60"/>
      <c r="G4728" s="60"/>
      <c r="H4728" s="60"/>
      <c r="I4728" s="60"/>
      <c r="J4728" s="60"/>
      <c r="K4728" s="60"/>
      <c r="L4728" s="60"/>
      <c r="M4728" s="60"/>
      <c r="N4728" s="60"/>
      <c r="O4728" s="60"/>
      <c r="P4728" s="60"/>
      <c r="Q4728" s="60"/>
      <c r="R4728" s="334">
        <v>13784</v>
      </c>
      <c r="S4728" s="319" t="s">
        <v>359</v>
      </c>
      <c r="BE4728" s="60"/>
      <c r="BR4728" s="60"/>
      <c r="BX4728" s="151"/>
      <c r="CB4728" s="151"/>
      <c r="CM4728" s="151"/>
      <c r="CO4728" s="151"/>
      <c r="CT4728" s="151"/>
      <c r="CY4728" s="151"/>
    </row>
    <row r="4729" spans="1:103" x14ac:dyDescent="0.2">
      <c r="A4729" s="60"/>
      <c r="B4729" s="60"/>
      <c r="C4729" s="60"/>
      <c r="D4729" s="60"/>
      <c r="E4729" s="60"/>
      <c r="F4729" s="60"/>
      <c r="G4729" s="60"/>
      <c r="H4729" s="60"/>
      <c r="I4729" s="60"/>
      <c r="J4729" s="60"/>
      <c r="K4729" s="60"/>
      <c r="L4729" s="60"/>
      <c r="M4729" s="60"/>
      <c r="N4729" s="60"/>
      <c r="O4729" s="60"/>
      <c r="P4729" s="60"/>
      <c r="Q4729" s="60"/>
      <c r="R4729" s="334">
        <v>13786</v>
      </c>
      <c r="S4729" s="319" t="s">
        <v>359</v>
      </c>
      <c r="BE4729" s="60"/>
      <c r="BR4729" s="60"/>
      <c r="BX4729" s="151"/>
      <c r="CB4729" s="151"/>
      <c r="CM4729" s="151"/>
      <c r="CO4729" s="151"/>
      <c r="CT4729" s="151"/>
      <c r="CY4729" s="151"/>
    </row>
    <row r="4730" spans="1:103" x14ac:dyDescent="0.2">
      <c r="A4730" s="60"/>
      <c r="B4730" s="60"/>
      <c r="C4730" s="60"/>
      <c r="D4730" s="60"/>
      <c r="E4730" s="60"/>
      <c r="F4730" s="60"/>
      <c r="G4730" s="60"/>
      <c r="H4730" s="60"/>
      <c r="I4730" s="60"/>
      <c r="J4730" s="60"/>
      <c r="K4730" s="60"/>
      <c r="L4730" s="60"/>
      <c r="M4730" s="60"/>
      <c r="N4730" s="60"/>
      <c r="O4730" s="60"/>
      <c r="P4730" s="60"/>
      <c r="Q4730" s="60"/>
      <c r="R4730" s="334">
        <v>13787</v>
      </c>
      <c r="S4730" s="319" t="s">
        <v>359</v>
      </c>
      <c r="BE4730" s="60"/>
      <c r="BR4730" s="60"/>
      <c r="BX4730" s="151"/>
      <c r="CB4730" s="151"/>
      <c r="CM4730" s="151"/>
      <c r="CO4730" s="151"/>
      <c r="CT4730" s="151"/>
      <c r="CY4730" s="151"/>
    </row>
    <row r="4731" spans="1:103" x14ac:dyDescent="0.2">
      <c r="A4731" s="60"/>
      <c r="B4731" s="60"/>
      <c r="C4731" s="60"/>
      <c r="D4731" s="60"/>
      <c r="E4731" s="60"/>
      <c r="F4731" s="60"/>
      <c r="G4731" s="60"/>
      <c r="H4731" s="60"/>
      <c r="I4731" s="60"/>
      <c r="J4731" s="60"/>
      <c r="K4731" s="60"/>
      <c r="L4731" s="60"/>
      <c r="M4731" s="60"/>
      <c r="N4731" s="60"/>
      <c r="O4731" s="60"/>
      <c r="P4731" s="60"/>
      <c r="Q4731" s="60"/>
      <c r="R4731" s="334">
        <v>13788</v>
      </c>
      <c r="S4731" s="319" t="s">
        <v>359</v>
      </c>
      <c r="BE4731" s="60"/>
      <c r="BR4731" s="60"/>
      <c r="BX4731" s="151"/>
      <c r="CB4731" s="151"/>
      <c r="CM4731" s="151"/>
      <c r="CO4731" s="151"/>
      <c r="CT4731" s="151"/>
      <c r="CY4731" s="151"/>
    </row>
    <row r="4732" spans="1:103" x14ac:dyDescent="0.2">
      <c r="A4732" s="60"/>
      <c r="B4732" s="60"/>
      <c r="C4732" s="60"/>
      <c r="D4732" s="60"/>
      <c r="E4732" s="60"/>
      <c r="F4732" s="60"/>
      <c r="G4732" s="60"/>
      <c r="H4732" s="60"/>
      <c r="I4732" s="60"/>
      <c r="J4732" s="60"/>
      <c r="K4732" s="60"/>
      <c r="L4732" s="60"/>
      <c r="M4732" s="60"/>
      <c r="N4732" s="60"/>
      <c r="O4732" s="60"/>
      <c r="P4732" s="60"/>
      <c r="Q4732" s="60"/>
      <c r="R4732" s="334">
        <v>13790</v>
      </c>
      <c r="S4732" s="319" t="s">
        <v>359</v>
      </c>
      <c r="BE4732" s="60"/>
      <c r="BR4732" s="60"/>
      <c r="BX4732" s="151"/>
      <c r="CB4732" s="151"/>
      <c r="CM4732" s="151"/>
      <c r="CO4732" s="151"/>
      <c r="CT4732" s="151"/>
      <c r="CY4732" s="151"/>
    </row>
    <row r="4733" spans="1:103" x14ac:dyDescent="0.2">
      <c r="A4733" s="60"/>
      <c r="B4733" s="60"/>
      <c r="C4733" s="60"/>
      <c r="D4733" s="60"/>
      <c r="E4733" s="60"/>
      <c r="F4733" s="60"/>
      <c r="G4733" s="60"/>
      <c r="H4733" s="60"/>
      <c r="I4733" s="60"/>
      <c r="J4733" s="60"/>
      <c r="K4733" s="60"/>
      <c r="L4733" s="60"/>
      <c r="M4733" s="60"/>
      <c r="N4733" s="60"/>
      <c r="O4733" s="60"/>
      <c r="P4733" s="60"/>
      <c r="Q4733" s="60"/>
      <c r="R4733" s="334">
        <v>13794</v>
      </c>
      <c r="S4733" s="319" t="s">
        <v>359</v>
      </c>
      <c r="BE4733" s="60"/>
      <c r="BR4733" s="60"/>
      <c r="BX4733" s="151"/>
      <c r="CB4733" s="151"/>
      <c r="CM4733" s="151"/>
      <c r="CO4733" s="151"/>
      <c r="CT4733" s="151"/>
      <c r="CY4733" s="151"/>
    </row>
    <row r="4734" spans="1:103" x14ac:dyDescent="0.2">
      <c r="A4734" s="60"/>
      <c r="B4734" s="60"/>
      <c r="C4734" s="60"/>
      <c r="D4734" s="60"/>
      <c r="E4734" s="60"/>
      <c r="F4734" s="60"/>
      <c r="G4734" s="60"/>
      <c r="H4734" s="60"/>
      <c r="I4734" s="60"/>
      <c r="J4734" s="60"/>
      <c r="K4734" s="60"/>
      <c r="L4734" s="60"/>
      <c r="M4734" s="60"/>
      <c r="N4734" s="60"/>
      <c r="O4734" s="60"/>
      <c r="P4734" s="60"/>
      <c r="Q4734" s="60"/>
      <c r="R4734" s="334">
        <v>13795</v>
      </c>
      <c r="S4734" s="319" t="s">
        <v>359</v>
      </c>
      <c r="BE4734" s="60"/>
      <c r="BR4734" s="60"/>
      <c r="BX4734" s="151"/>
      <c r="CB4734" s="151"/>
      <c r="CM4734" s="151"/>
      <c r="CO4734" s="151"/>
      <c r="CT4734" s="151"/>
      <c r="CY4734" s="151"/>
    </row>
    <row r="4735" spans="1:103" x14ac:dyDescent="0.2">
      <c r="A4735" s="60"/>
      <c r="B4735" s="60"/>
      <c r="C4735" s="60"/>
      <c r="D4735" s="60"/>
      <c r="E4735" s="60"/>
      <c r="F4735" s="60"/>
      <c r="G4735" s="60"/>
      <c r="H4735" s="60"/>
      <c r="I4735" s="60"/>
      <c r="J4735" s="60"/>
      <c r="K4735" s="60"/>
      <c r="L4735" s="60"/>
      <c r="M4735" s="60"/>
      <c r="N4735" s="60"/>
      <c r="O4735" s="60"/>
      <c r="P4735" s="60"/>
      <c r="Q4735" s="60"/>
      <c r="R4735" s="334">
        <v>13796</v>
      </c>
      <c r="S4735" s="319" t="s">
        <v>359</v>
      </c>
      <c r="BE4735" s="60"/>
      <c r="BR4735" s="60"/>
      <c r="BX4735" s="151"/>
      <c r="CB4735" s="151"/>
      <c r="CM4735" s="151"/>
      <c r="CO4735" s="151"/>
      <c r="CT4735" s="151"/>
      <c r="CY4735" s="151"/>
    </row>
    <row r="4736" spans="1:103" x14ac:dyDescent="0.2">
      <c r="A4736" s="60"/>
      <c r="B4736" s="60"/>
      <c r="C4736" s="60"/>
      <c r="D4736" s="60"/>
      <c r="E4736" s="60"/>
      <c r="F4736" s="60"/>
      <c r="G4736" s="60"/>
      <c r="H4736" s="60"/>
      <c r="I4736" s="60"/>
      <c r="J4736" s="60"/>
      <c r="K4736" s="60"/>
      <c r="L4736" s="60"/>
      <c r="M4736" s="60"/>
      <c r="N4736" s="60"/>
      <c r="O4736" s="60"/>
      <c r="P4736" s="60"/>
      <c r="Q4736" s="60"/>
      <c r="R4736" s="334">
        <v>13797</v>
      </c>
      <c r="S4736" s="319" t="s">
        <v>359</v>
      </c>
      <c r="BE4736" s="60"/>
      <c r="BR4736" s="60"/>
      <c r="BX4736" s="151"/>
      <c r="CB4736" s="151"/>
      <c r="CM4736" s="151"/>
      <c r="CO4736" s="151"/>
      <c r="CT4736" s="151"/>
      <c r="CY4736" s="151"/>
    </row>
    <row r="4737" spans="1:103" x14ac:dyDescent="0.2">
      <c r="A4737" s="60"/>
      <c r="B4737" s="60"/>
      <c r="C4737" s="60"/>
      <c r="D4737" s="60"/>
      <c r="E4737" s="60"/>
      <c r="F4737" s="60"/>
      <c r="G4737" s="60"/>
      <c r="H4737" s="60"/>
      <c r="I4737" s="60"/>
      <c r="J4737" s="60"/>
      <c r="K4737" s="60"/>
      <c r="L4737" s="60"/>
      <c r="M4737" s="60"/>
      <c r="N4737" s="60"/>
      <c r="O4737" s="60"/>
      <c r="P4737" s="60"/>
      <c r="Q4737" s="60"/>
      <c r="R4737" s="334">
        <v>13801</v>
      </c>
      <c r="S4737" s="319" t="s">
        <v>359</v>
      </c>
      <c r="BE4737" s="60"/>
      <c r="BR4737" s="60"/>
      <c r="BX4737" s="151"/>
      <c r="CB4737" s="151"/>
      <c r="CM4737" s="151"/>
      <c r="CO4737" s="151"/>
      <c r="CT4737" s="151"/>
      <c r="CY4737" s="151"/>
    </row>
    <row r="4738" spans="1:103" x14ac:dyDescent="0.2">
      <c r="A4738" s="60"/>
      <c r="B4738" s="60"/>
      <c r="C4738" s="60"/>
      <c r="D4738" s="60"/>
      <c r="E4738" s="60"/>
      <c r="F4738" s="60"/>
      <c r="G4738" s="60"/>
      <c r="H4738" s="60"/>
      <c r="I4738" s="60"/>
      <c r="J4738" s="60"/>
      <c r="K4738" s="60"/>
      <c r="L4738" s="60"/>
      <c r="M4738" s="60"/>
      <c r="N4738" s="60"/>
      <c r="O4738" s="60"/>
      <c r="P4738" s="60"/>
      <c r="Q4738" s="60"/>
      <c r="R4738" s="334">
        <v>13802</v>
      </c>
      <c r="S4738" s="319" t="s">
        <v>359</v>
      </c>
      <c r="BE4738" s="60"/>
      <c r="BR4738" s="60"/>
      <c r="BX4738" s="151"/>
      <c r="CB4738" s="151"/>
      <c r="CM4738" s="151"/>
      <c r="CO4738" s="151"/>
      <c r="CT4738" s="151"/>
      <c r="CY4738" s="151"/>
    </row>
    <row r="4739" spans="1:103" x14ac:dyDescent="0.2">
      <c r="A4739" s="60"/>
      <c r="B4739" s="60"/>
      <c r="C4739" s="60"/>
      <c r="D4739" s="60"/>
      <c r="E4739" s="60"/>
      <c r="F4739" s="60"/>
      <c r="G4739" s="60"/>
      <c r="H4739" s="60"/>
      <c r="I4739" s="60"/>
      <c r="J4739" s="60"/>
      <c r="K4739" s="60"/>
      <c r="L4739" s="60"/>
      <c r="M4739" s="60"/>
      <c r="N4739" s="60"/>
      <c r="O4739" s="60"/>
      <c r="P4739" s="60"/>
      <c r="Q4739" s="60"/>
      <c r="R4739" s="334">
        <v>13803</v>
      </c>
      <c r="S4739" s="319" t="s">
        <v>359</v>
      </c>
      <c r="BE4739" s="60"/>
      <c r="BR4739" s="60"/>
      <c r="BX4739" s="151"/>
      <c r="CB4739" s="151"/>
      <c r="CM4739" s="151"/>
      <c r="CO4739" s="151"/>
      <c r="CT4739" s="151"/>
      <c r="CY4739" s="151"/>
    </row>
    <row r="4740" spans="1:103" x14ac:dyDescent="0.2">
      <c r="A4740" s="60"/>
      <c r="B4740" s="60"/>
      <c r="C4740" s="60"/>
      <c r="D4740" s="60"/>
      <c r="E4740" s="60"/>
      <c r="F4740" s="60"/>
      <c r="G4740" s="60"/>
      <c r="H4740" s="60"/>
      <c r="I4740" s="60"/>
      <c r="J4740" s="60"/>
      <c r="K4740" s="60"/>
      <c r="L4740" s="60"/>
      <c r="M4740" s="60"/>
      <c r="N4740" s="60"/>
      <c r="O4740" s="60"/>
      <c r="P4740" s="60"/>
      <c r="Q4740" s="60"/>
      <c r="R4740" s="334">
        <v>13804</v>
      </c>
      <c r="S4740" s="319" t="s">
        <v>359</v>
      </c>
      <c r="BE4740" s="60"/>
      <c r="BR4740" s="60"/>
      <c r="BX4740" s="151"/>
      <c r="CB4740" s="151"/>
      <c r="CM4740" s="151"/>
      <c r="CO4740" s="151"/>
      <c r="CT4740" s="151"/>
      <c r="CY4740" s="151"/>
    </row>
    <row r="4741" spans="1:103" x14ac:dyDescent="0.2">
      <c r="A4741" s="60"/>
      <c r="B4741" s="60"/>
      <c r="C4741" s="60"/>
      <c r="D4741" s="60"/>
      <c r="E4741" s="60"/>
      <c r="F4741" s="60"/>
      <c r="G4741" s="60"/>
      <c r="H4741" s="60"/>
      <c r="I4741" s="60"/>
      <c r="J4741" s="60"/>
      <c r="K4741" s="60"/>
      <c r="L4741" s="60"/>
      <c r="M4741" s="60"/>
      <c r="N4741" s="60"/>
      <c r="O4741" s="60"/>
      <c r="P4741" s="60"/>
      <c r="Q4741" s="60"/>
      <c r="R4741" s="334">
        <v>13806</v>
      </c>
      <c r="S4741" s="319" t="s">
        <v>359</v>
      </c>
      <c r="BE4741" s="60"/>
      <c r="BR4741" s="60"/>
      <c r="BX4741" s="151"/>
      <c r="CB4741" s="151"/>
      <c r="CM4741" s="151"/>
      <c r="CO4741" s="151"/>
      <c r="CT4741" s="151"/>
      <c r="CY4741" s="151"/>
    </row>
    <row r="4742" spans="1:103" x14ac:dyDescent="0.2">
      <c r="A4742" s="60"/>
      <c r="B4742" s="60"/>
      <c r="C4742" s="60"/>
      <c r="D4742" s="60"/>
      <c r="E4742" s="60"/>
      <c r="F4742" s="60"/>
      <c r="G4742" s="60"/>
      <c r="H4742" s="60"/>
      <c r="I4742" s="60"/>
      <c r="J4742" s="60"/>
      <c r="K4742" s="60"/>
      <c r="L4742" s="60"/>
      <c r="M4742" s="60"/>
      <c r="N4742" s="60"/>
      <c r="O4742" s="60"/>
      <c r="P4742" s="60"/>
      <c r="Q4742" s="60"/>
      <c r="R4742" s="334">
        <v>13807</v>
      </c>
      <c r="S4742" s="319" t="s">
        <v>359</v>
      </c>
      <c r="BE4742" s="60"/>
      <c r="BR4742" s="60"/>
      <c r="BX4742" s="151"/>
      <c r="CB4742" s="151"/>
      <c r="CM4742" s="151"/>
      <c r="CO4742" s="151"/>
      <c r="CT4742" s="151"/>
      <c r="CY4742" s="151"/>
    </row>
    <row r="4743" spans="1:103" x14ac:dyDescent="0.2">
      <c r="A4743" s="60"/>
      <c r="B4743" s="60"/>
      <c r="C4743" s="60"/>
      <c r="D4743" s="60"/>
      <c r="E4743" s="60"/>
      <c r="F4743" s="60"/>
      <c r="G4743" s="60"/>
      <c r="H4743" s="60"/>
      <c r="I4743" s="60"/>
      <c r="J4743" s="60"/>
      <c r="K4743" s="60"/>
      <c r="L4743" s="60"/>
      <c r="M4743" s="60"/>
      <c r="N4743" s="60"/>
      <c r="O4743" s="60"/>
      <c r="P4743" s="60"/>
      <c r="Q4743" s="60"/>
      <c r="R4743" s="334">
        <v>13808</v>
      </c>
      <c r="S4743" s="319" t="s">
        <v>359</v>
      </c>
      <c r="BE4743" s="60"/>
      <c r="BR4743" s="60"/>
      <c r="BX4743" s="151"/>
      <c r="CB4743" s="151"/>
      <c r="CM4743" s="151"/>
      <c r="CO4743" s="151"/>
      <c r="CT4743" s="151"/>
      <c r="CY4743" s="151"/>
    </row>
    <row r="4744" spans="1:103" x14ac:dyDescent="0.2">
      <c r="A4744" s="60"/>
      <c r="B4744" s="60"/>
      <c r="C4744" s="60"/>
      <c r="D4744" s="60"/>
      <c r="E4744" s="60"/>
      <c r="F4744" s="60"/>
      <c r="G4744" s="60"/>
      <c r="H4744" s="60"/>
      <c r="I4744" s="60"/>
      <c r="J4744" s="60"/>
      <c r="K4744" s="60"/>
      <c r="L4744" s="60"/>
      <c r="M4744" s="60"/>
      <c r="N4744" s="60"/>
      <c r="O4744" s="60"/>
      <c r="P4744" s="60"/>
      <c r="Q4744" s="60"/>
      <c r="R4744" s="334">
        <v>13809</v>
      </c>
      <c r="S4744" s="319" t="s">
        <v>359</v>
      </c>
      <c r="BE4744" s="60"/>
      <c r="BR4744" s="60"/>
      <c r="BX4744" s="151"/>
      <c r="CB4744" s="151"/>
      <c r="CM4744" s="151"/>
      <c r="CO4744" s="151"/>
      <c r="CT4744" s="151"/>
      <c r="CY4744" s="151"/>
    </row>
    <row r="4745" spans="1:103" x14ac:dyDescent="0.2">
      <c r="A4745" s="60"/>
      <c r="B4745" s="60"/>
      <c r="C4745" s="60"/>
      <c r="D4745" s="60"/>
      <c r="E4745" s="60"/>
      <c r="F4745" s="60"/>
      <c r="G4745" s="60"/>
      <c r="H4745" s="60"/>
      <c r="I4745" s="60"/>
      <c r="J4745" s="60"/>
      <c r="K4745" s="60"/>
      <c r="L4745" s="60"/>
      <c r="M4745" s="60"/>
      <c r="N4745" s="60"/>
      <c r="O4745" s="60"/>
      <c r="P4745" s="60"/>
      <c r="Q4745" s="60"/>
      <c r="R4745" s="334">
        <v>13810</v>
      </c>
      <c r="S4745" s="319" t="s">
        <v>359</v>
      </c>
      <c r="BE4745" s="60"/>
      <c r="BR4745" s="60"/>
      <c r="BX4745" s="151"/>
      <c r="CB4745" s="151"/>
      <c r="CM4745" s="151"/>
      <c r="CO4745" s="151"/>
      <c r="CT4745" s="151"/>
      <c r="CY4745" s="151"/>
    </row>
    <row r="4746" spans="1:103" x14ac:dyDescent="0.2">
      <c r="A4746" s="60"/>
      <c r="B4746" s="60"/>
      <c r="C4746" s="60"/>
      <c r="D4746" s="60"/>
      <c r="E4746" s="60"/>
      <c r="F4746" s="60"/>
      <c r="G4746" s="60"/>
      <c r="H4746" s="60"/>
      <c r="I4746" s="60"/>
      <c r="J4746" s="60"/>
      <c r="K4746" s="60"/>
      <c r="L4746" s="60"/>
      <c r="M4746" s="60"/>
      <c r="N4746" s="60"/>
      <c r="O4746" s="60"/>
      <c r="P4746" s="60"/>
      <c r="Q4746" s="60"/>
      <c r="R4746" s="334">
        <v>13811</v>
      </c>
      <c r="S4746" s="319" t="s">
        <v>359</v>
      </c>
      <c r="BE4746" s="60"/>
      <c r="BR4746" s="60"/>
      <c r="BX4746" s="151"/>
      <c r="CB4746" s="151"/>
      <c r="CM4746" s="151"/>
      <c r="CO4746" s="151"/>
      <c r="CT4746" s="151"/>
      <c r="CY4746" s="151"/>
    </row>
    <row r="4747" spans="1:103" x14ac:dyDescent="0.2">
      <c r="A4747" s="60"/>
      <c r="B4747" s="60"/>
      <c r="C4747" s="60"/>
      <c r="D4747" s="60"/>
      <c r="E4747" s="60"/>
      <c r="F4747" s="60"/>
      <c r="G4747" s="60"/>
      <c r="H4747" s="60"/>
      <c r="I4747" s="60"/>
      <c r="J4747" s="60"/>
      <c r="K4747" s="60"/>
      <c r="L4747" s="60"/>
      <c r="M4747" s="60"/>
      <c r="N4747" s="60"/>
      <c r="O4747" s="60"/>
      <c r="P4747" s="60"/>
      <c r="Q4747" s="60"/>
      <c r="R4747" s="334">
        <v>13812</v>
      </c>
      <c r="S4747" s="319" t="s">
        <v>359</v>
      </c>
      <c r="BE4747" s="60"/>
      <c r="BR4747" s="60"/>
      <c r="BX4747" s="151"/>
      <c r="CB4747" s="151"/>
      <c r="CM4747" s="151"/>
      <c r="CO4747" s="151"/>
      <c r="CT4747" s="151"/>
      <c r="CY4747" s="151"/>
    </row>
    <row r="4748" spans="1:103" x14ac:dyDescent="0.2">
      <c r="A4748" s="60"/>
      <c r="B4748" s="60"/>
      <c r="C4748" s="60"/>
      <c r="D4748" s="60"/>
      <c r="E4748" s="60"/>
      <c r="F4748" s="60"/>
      <c r="G4748" s="60"/>
      <c r="H4748" s="60"/>
      <c r="I4748" s="60"/>
      <c r="J4748" s="60"/>
      <c r="K4748" s="60"/>
      <c r="L4748" s="60"/>
      <c r="M4748" s="60"/>
      <c r="N4748" s="60"/>
      <c r="O4748" s="60"/>
      <c r="P4748" s="60"/>
      <c r="Q4748" s="60"/>
      <c r="R4748" s="334">
        <v>13813</v>
      </c>
      <c r="S4748" s="319" t="s">
        <v>359</v>
      </c>
      <c r="BE4748" s="60"/>
      <c r="BR4748" s="60"/>
      <c r="BX4748" s="151"/>
      <c r="CB4748" s="151"/>
      <c r="CM4748" s="151"/>
      <c r="CO4748" s="151"/>
      <c r="CT4748" s="151"/>
      <c r="CY4748" s="151"/>
    </row>
    <row r="4749" spans="1:103" x14ac:dyDescent="0.2">
      <c r="A4749" s="60"/>
      <c r="B4749" s="60"/>
      <c r="C4749" s="60"/>
      <c r="D4749" s="60"/>
      <c r="E4749" s="60"/>
      <c r="F4749" s="60"/>
      <c r="G4749" s="60"/>
      <c r="H4749" s="60"/>
      <c r="I4749" s="60"/>
      <c r="J4749" s="60"/>
      <c r="K4749" s="60"/>
      <c r="L4749" s="60"/>
      <c r="M4749" s="60"/>
      <c r="N4749" s="60"/>
      <c r="O4749" s="60"/>
      <c r="P4749" s="60"/>
      <c r="Q4749" s="60"/>
      <c r="R4749" s="334">
        <v>13814</v>
      </c>
      <c r="S4749" s="319" t="s">
        <v>359</v>
      </c>
      <c r="BE4749" s="60"/>
      <c r="BR4749" s="60"/>
      <c r="BX4749" s="151"/>
      <c r="CB4749" s="151"/>
      <c r="CM4749" s="151"/>
      <c r="CO4749" s="151"/>
      <c r="CT4749" s="151"/>
      <c r="CY4749" s="151"/>
    </row>
    <row r="4750" spans="1:103" x14ac:dyDescent="0.2">
      <c r="A4750" s="60"/>
      <c r="B4750" s="60"/>
      <c r="C4750" s="60"/>
      <c r="D4750" s="60"/>
      <c r="E4750" s="60"/>
      <c r="F4750" s="60"/>
      <c r="G4750" s="60"/>
      <c r="H4750" s="60"/>
      <c r="I4750" s="60"/>
      <c r="J4750" s="60"/>
      <c r="K4750" s="60"/>
      <c r="L4750" s="60"/>
      <c r="M4750" s="60"/>
      <c r="N4750" s="60"/>
      <c r="O4750" s="60"/>
      <c r="P4750" s="60"/>
      <c r="Q4750" s="60"/>
      <c r="R4750" s="334">
        <v>13815</v>
      </c>
      <c r="S4750" s="319" t="s">
        <v>359</v>
      </c>
      <c r="BE4750" s="60"/>
      <c r="BR4750" s="60"/>
      <c r="BX4750" s="151"/>
      <c r="CB4750" s="151"/>
      <c r="CM4750" s="151"/>
      <c r="CO4750" s="151"/>
      <c r="CT4750" s="151"/>
      <c r="CY4750" s="151"/>
    </row>
    <row r="4751" spans="1:103" x14ac:dyDescent="0.2">
      <c r="A4751" s="60"/>
      <c r="B4751" s="60"/>
      <c r="C4751" s="60"/>
      <c r="D4751" s="60"/>
      <c r="E4751" s="60"/>
      <c r="F4751" s="60"/>
      <c r="G4751" s="60"/>
      <c r="H4751" s="60"/>
      <c r="I4751" s="60"/>
      <c r="J4751" s="60"/>
      <c r="K4751" s="60"/>
      <c r="L4751" s="60"/>
      <c r="M4751" s="60"/>
      <c r="N4751" s="60"/>
      <c r="O4751" s="60"/>
      <c r="P4751" s="60"/>
      <c r="Q4751" s="60"/>
      <c r="R4751" s="334">
        <v>13820</v>
      </c>
      <c r="S4751" s="319" t="s">
        <v>359</v>
      </c>
      <c r="BE4751" s="60"/>
      <c r="BR4751" s="60"/>
      <c r="BX4751" s="151"/>
      <c r="CB4751" s="151"/>
      <c r="CM4751" s="151"/>
      <c r="CO4751" s="151"/>
      <c r="CT4751" s="151"/>
      <c r="CY4751" s="151"/>
    </row>
    <row r="4752" spans="1:103" x14ac:dyDescent="0.2">
      <c r="A4752" s="60"/>
      <c r="B4752" s="60"/>
      <c r="C4752" s="60"/>
      <c r="D4752" s="60"/>
      <c r="E4752" s="60"/>
      <c r="F4752" s="60"/>
      <c r="G4752" s="60"/>
      <c r="H4752" s="60"/>
      <c r="I4752" s="60"/>
      <c r="J4752" s="60"/>
      <c r="K4752" s="60"/>
      <c r="L4752" s="60"/>
      <c r="M4752" s="60"/>
      <c r="N4752" s="60"/>
      <c r="O4752" s="60"/>
      <c r="P4752" s="60"/>
      <c r="Q4752" s="60"/>
      <c r="R4752" s="334">
        <v>13825</v>
      </c>
      <c r="S4752" s="319" t="s">
        <v>359</v>
      </c>
      <c r="BE4752" s="60"/>
      <c r="BR4752" s="60"/>
      <c r="BX4752" s="151"/>
      <c r="CB4752" s="151"/>
      <c r="CM4752" s="151"/>
      <c r="CO4752" s="151"/>
      <c r="CT4752" s="151"/>
      <c r="CY4752" s="151"/>
    </row>
    <row r="4753" spans="1:103" x14ac:dyDescent="0.2">
      <c r="A4753" s="60"/>
      <c r="B4753" s="60"/>
      <c r="C4753" s="60"/>
      <c r="D4753" s="60"/>
      <c r="E4753" s="60"/>
      <c r="F4753" s="60"/>
      <c r="G4753" s="60"/>
      <c r="H4753" s="60"/>
      <c r="I4753" s="60"/>
      <c r="J4753" s="60"/>
      <c r="K4753" s="60"/>
      <c r="L4753" s="60"/>
      <c r="M4753" s="60"/>
      <c r="N4753" s="60"/>
      <c r="O4753" s="60"/>
      <c r="P4753" s="60"/>
      <c r="Q4753" s="60"/>
      <c r="R4753" s="334">
        <v>13826</v>
      </c>
      <c r="S4753" s="319" t="s">
        <v>359</v>
      </c>
      <c r="BE4753" s="60"/>
      <c r="BR4753" s="60"/>
      <c r="BX4753" s="151"/>
      <c r="CB4753" s="151"/>
      <c r="CM4753" s="151"/>
      <c r="CO4753" s="151"/>
      <c r="CT4753" s="151"/>
      <c r="CY4753" s="151"/>
    </row>
    <row r="4754" spans="1:103" x14ac:dyDescent="0.2">
      <c r="A4754" s="60"/>
      <c r="B4754" s="60"/>
      <c r="C4754" s="60"/>
      <c r="D4754" s="60"/>
      <c r="E4754" s="60"/>
      <c r="F4754" s="60"/>
      <c r="G4754" s="60"/>
      <c r="H4754" s="60"/>
      <c r="I4754" s="60"/>
      <c r="J4754" s="60"/>
      <c r="K4754" s="60"/>
      <c r="L4754" s="60"/>
      <c r="M4754" s="60"/>
      <c r="N4754" s="60"/>
      <c r="O4754" s="60"/>
      <c r="P4754" s="60"/>
      <c r="Q4754" s="60"/>
      <c r="R4754" s="334">
        <v>13827</v>
      </c>
      <c r="S4754" s="319" t="s">
        <v>359</v>
      </c>
      <c r="BE4754" s="60"/>
      <c r="BR4754" s="60"/>
      <c r="BX4754" s="151"/>
      <c r="CB4754" s="151"/>
      <c r="CM4754" s="151"/>
      <c r="CO4754" s="151"/>
      <c r="CT4754" s="151"/>
      <c r="CY4754" s="151"/>
    </row>
    <row r="4755" spans="1:103" x14ac:dyDescent="0.2">
      <c r="A4755" s="60"/>
      <c r="B4755" s="60"/>
      <c r="C4755" s="60"/>
      <c r="D4755" s="60"/>
      <c r="E4755" s="60"/>
      <c r="F4755" s="60"/>
      <c r="G4755" s="60"/>
      <c r="H4755" s="60"/>
      <c r="I4755" s="60"/>
      <c r="J4755" s="60"/>
      <c r="K4755" s="60"/>
      <c r="L4755" s="60"/>
      <c r="M4755" s="60"/>
      <c r="N4755" s="60"/>
      <c r="O4755" s="60"/>
      <c r="P4755" s="60"/>
      <c r="Q4755" s="60"/>
      <c r="R4755" s="334">
        <v>13830</v>
      </c>
      <c r="S4755" s="319" t="s">
        <v>359</v>
      </c>
      <c r="BE4755" s="60"/>
      <c r="BR4755" s="60"/>
      <c r="BX4755" s="151"/>
      <c r="CB4755" s="151"/>
      <c r="CM4755" s="151"/>
      <c r="CO4755" s="151"/>
      <c r="CT4755" s="151"/>
      <c r="CY4755" s="151"/>
    </row>
    <row r="4756" spans="1:103" x14ac:dyDescent="0.2">
      <c r="A4756" s="60"/>
      <c r="B4756" s="60"/>
      <c r="C4756" s="60"/>
      <c r="D4756" s="60"/>
      <c r="E4756" s="60"/>
      <c r="F4756" s="60"/>
      <c r="G4756" s="60"/>
      <c r="H4756" s="60"/>
      <c r="I4756" s="60"/>
      <c r="J4756" s="60"/>
      <c r="K4756" s="60"/>
      <c r="L4756" s="60"/>
      <c r="M4756" s="60"/>
      <c r="N4756" s="60"/>
      <c r="O4756" s="60"/>
      <c r="P4756" s="60"/>
      <c r="Q4756" s="60"/>
      <c r="R4756" s="334">
        <v>13832</v>
      </c>
      <c r="S4756" s="319" t="s">
        <v>359</v>
      </c>
      <c r="BE4756" s="60"/>
      <c r="BR4756" s="60"/>
      <c r="BX4756" s="151"/>
      <c r="CB4756" s="151"/>
      <c r="CM4756" s="151"/>
      <c r="CO4756" s="151"/>
      <c r="CT4756" s="151"/>
      <c r="CY4756" s="151"/>
    </row>
    <row r="4757" spans="1:103" x14ac:dyDescent="0.2">
      <c r="A4757" s="60"/>
      <c r="B4757" s="60"/>
      <c r="C4757" s="60"/>
      <c r="D4757" s="60"/>
      <c r="E4757" s="60"/>
      <c r="F4757" s="60"/>
      <c r="G4757" s="60"/>
      <c r="H4757" s="60"/>
      <c r="I4757" s="60"/>
      <c r="J4757" s="60"/>
      <c r="K4757" s="60"/>
      <c r="L4757" s="60"/>
      <c r="M4757" s="60"/>
      <c r="N4757" s="60"/>
      <c r="O4757" s="60"/>
      <c r="P4757" s="60"/>
      <c r="Q4757" s="60"/>
      <c r="R4757" s="334">
        <v>13833</v>
      </c>
      <c r="S4757" s="319" t="s">
        <v>359</v>
      </c>
      <c r="BE4757" s="60"/>
      <c r="BR4757" s="60"/>
      <c r="BX4757" s="151"/>
      <c r="CB4757" s="151"/>
      <c r="CM4757" s="151"/>
      <c r="CO4757" s="151"/>
      <c r="CT4757" s="151"/>
      <c r="CY4757" s="151"/>
    </row>
    <row r="4758" spans="1:103" x14ac:dyDescent="0.2">
      <c r="A4758" s="60"/>
      <c r="B4758" s="60"/>
      <c r="C4758" s="60"/>
      <c r="D4758" s="60"/>
      <c r="E4758" s="60"/>
      <c r="F4758" s="60"/>
      <c r="G4758" s="60"/>
      <c r="H4758" s="60"/>
      <c r="I4758" s="60"/>
      <c r="J4758" s="60"/>
      <c r="K4758" s="60"/>
      <c r="L4758" s="60"/>
      <c r="M4758" s="60"/>
      <c r="N4758" s="60"/>
      <c r="O4758" s="60"/>
      <c r="P4758" s="60"/>
      <c r="Q4758" s="60"/>
      <c r="R4758" s="334">
        <v>13834</v>
      </c>
      <c r="S4758" s="319" t="s">
        <v>359</v>
      </c>
      <c r="BE4758" s="60"/>
      <c r="BR4758" s="60"/>
      <c r="BX4758" s="151"/>
      <c r="CB4758" s="151"/>
      <c r="CM4758" s="151"/>
      <c r="CO4758" s="151"/>
      <c r="CT4758" s="151"/>
      <c r="CY4758" s="151"/>
    </row>
    <row r="4759" spans="1:103" x14ac:dyDescent="0.2">
      <c r="A4759" s="60"/>
      <c r="B4759" s="60"/>
      <c r="C4759" s="60"/>
      <c r="D4759" s="60"/>
      <c r="E4759" s="60"/>
      <c r="F4759" s="60"/>
      <c r="G4759" s="60"/>
      <c r="H4759" s="60"/>
      <c r="I4759" s="60"/>
      <c r="J4759" s="60"/>
      <c r="K4759" s="60"/>
      <c r="L4759" s="60"/>
      <c r="M4759" s="60"/>
      <c r="N4759" s="60"/>
      <c r="O4759" s="60"/>
      <c r="P4759" s="60"/>
      <c r="Q4759" s="60"/>
      <c r="R4759" s="334">
        <v>13835</v>
      </c>
      <c r="S4759" s="319" t="s">
        <v>359</v>
      </c>
      <c r="BE4759" s="60"/>
      <c r="BR4759" s="60"/>
      <c r="BX4759" s="151"/>
      <c r="CB4759" s="151"/>
      <c r="CM4759" s="151"/>
      <c r="CO4759" s="151"/>
      <c r="CT4759" s="151"/>
      <c r="CY4759" s="151"/>
    </row>
    <row r="4760" spans="1:103" x14ac:dyDescent="0.2">
      <c r="A4760" s="60"/>
      <c r="B4760" s="60"/>
      <c r="C4760" s="60"/>
      <c r="D4760" s="60"/>
      <c r="E4760" s="60"/>
      <c r="F4760" s="60"/>
      <c r="G4760" s="60"/>
      <c r="H4760" s="60"/>
      <c r="I4760" s="60"/>
      <c r="J4760" s="60"/>
      <c r="K4760" s="60"/>
      <c r="L4760" s="60"/>
      <c r="M4760" s="60"/>
      <c r="N4760" s="60"/>
      <c r="O4760" s="60"/>
      <c r="P4760" s="60"/>
      <c r="Q4760" s="60"/>
      <c r="R4760" s="334">
        <v>13838</v>
      </c>
      <c r="S4760" s="319" t="s">
        <v>359</v>
      </c>
      <c r="BE4760" s="60"/>
      <c r="BR4760" s="60"/>
      <c r="BX4760" s="151"/>
      <c r="CB4760" s="151"/>
      <c r="CM4760" s="151"/>
      <c r="CO4760" s="151"/>
      <c r="CT4760" s="151"/>
      <c r="CY4760" s="151"/>
    </row>
    <row r="4761" spans="1:103" x14ac:dyDescent="0.2">
      <c r="A4761" s="60"/>
      <c r="B4761" s="60"/>
      <c r="C4761" s="60"/>
      <c r="D4761" s="60"/>
      <c r="E4761" s="60"/>
      <c r="F4761" s="60"/>
      <c r="G4761" s="60"/>
      <c r="H4761" s="60"/>
      <c r="I4761" s="60"/>
      <c r="J4761" s="60"/>
      <c r="K4761" s="60"/>
      <c r="L4761" s="60"/>
      <c r="M4761" s="60"/>
      <c r="N4761" s="60"/>
      <c r="O4761" s="60"/>
      <c r="P4761" s="60"/>
      <c r="Q4761" s="60"/>
      <c r="R4761" s="334">
        <v>13839</v>
      </c>
      <c r="S4761" s="319" t="s">
        <v>359</v>
      </c>
      <c r="BE4761" s="60"/>
      <c r="BR4761" s="60"/>
      <c r="BX4761" s="151"/>
      <c r="CB4761" s="151"/>
      <c r="CM4761" s="151"/>
      <c r="CO4761" s="151"/>
      <c r="CT4761" s="151"/>
      <c r="CY4761" s="151"/>
    </row>
    <row r="4762" spans="1:103" x14ac:dyDescent="0.2">
      <c r="A4762" s="60"/>
      <c r="B4762" s="60"/>
      <c r="C4762" s="60"/>
      <c r="D4762" s="60"/>
      <c r="E4762" s="60"/>
      <c r="F4762" s="60"/>
      <c r="G4762" s="60"/>
      <c r="H4762" s="60"/>
      <c r="I4762" s="60"/>
      <c r="J4762" s="60"/>
      <c r="K4762" s="60"/>
      <c r="L4762" s="60"/>
      <c r="M4762" s="60"/>
      <c r="N4762" s="60"/>
      <c r="O4762" s="60"/>
      <c r="P4762" s="60"/>
      <c r="Q4762" s="60"/>
      <c r="R4762" s="334">
        <v>13840</v>
      </c>
      <c r="S4762" s="319" t="s">
        <v>359</v>
      </c>
      <c r="BE4762" s="60"/>
      <c r="BR4762" s="60"/>
      <c r="BX4762" s="151"/>
      <c r="CB4762" s="151"/>
      <c r="CM4762" s="151"/>
      <c r="CO4762" s="151"/>
      <c r="CT4762" s="151"/>
      <c r="CY4762" s="151"/>
    </row>
    <row r="4763" spans="1:103" x14ac:dyDescent="0.2">
      <c r="A4763" s="60"/>
      <c r="B4763" s="60"/>
      <c r="C4763" s="60"/>
      <c r="D4763" s="60"/>
      <c r="E4763" s="60"/>
      <c r="F4763" s="60"/>
      <c r="G4763" s="60"/>
      <c r="H4763" s="60"/>
      <c r="I4763" s="60"/>
      <c r="J4763" s="60"/>
      <c r="K4763" s="60"/>
      <c r="L4763" s="60"/>
      <c r="M4763" s="60"/>
      <c r="N4763" s="60"/>
      <c r="O4763" s="60"/>
      <c r="P4763" s="60"/>
      <c r="Q4763" s="60"/>
      <c r="R4763" s="334">
        <v>13841</v>
      </c>
      <c r="S4763" s="319" t="s">
        <v>359</v>
      </c>
      <c r="BE4763" s="60"/>
      <c r="BR4763" s="60"/>
      <c r="BX4763" s="151"/>
      <c r="CB4763" s="151"/>
      <c r="CM4763" s="151"/>
      <c r="CO4763" s="151"/>
      <c r="CT4763" s="151"/>
      <c r="CY4763" s="151"/>
    </row>
    <row r="4764" spans="1:103" x14ac:dyDescent="0.2">
      <c r="A4764" s="60"/>
      <c r="B4764" s="60"/>
      <c r="C4764" s="60"/>
      <c r="D4764" s="60"/>
      <c r="E4764" s="60"/>
      <c r="F4764" s="60"/>
      <c r="G4764" s="60"/>
      <c r="H4764" s="60"/>
      <c r="I4764" s="60"/>
      <c r="J4764" s="60"/>
      <c r="K4764" s="60"/>
      <c r="L4764" s="60"/>
      <c r="M4764" s="60"/>
      <c r="N4764" s="60"/>
      <c r="O4764" s="60"/>
      <c r="P4764" s="60"/>
      <c r="Q4764" s="60"/>
      <c r="R4764" s="334">
        <v>13842</v>
      </c>
      <c r="S4764" s="319" t="s">
        <v>359</v>
      </c>
      <c r="BE4764" s="60"/>
      <c r="BR4764" s="60"/>
      <c r="BX4764" s="151"/>
      <c r="CB4764" s="151"/>
      <c r="CM4764" s="151"/>
      <c r="CO4764" s="151"/>
      <c r="CT4764" s="151"/>
      <c r="CY4764" s="151"/>
    </row>
    <row r="4765" spans="1:103" x14ac:dyDescent="0.2">
      <c r="A4765" s="60"/>
      <c r="B4765" s="60"/>
      <c r="C4765" s="60"/>
      <c r="D4765" s="60"/>
      <c r="E4765" s="60"/>
      <c r="F4765" s="60"/>
      <c r="G4765" s="60"/>
      <c r="H4765" s="60"/>
      <c r="I4765" s="60"/>
      <c r="J4765" s="60"/>
      <c r="K4765" s="60"/>
      <c r="L4765" s="60"/>
      <c r="M4765" s="60"/>
      <c r="N4765" s="60"/>
      <c r="O4765" s="60"/>
      <c r="P4765" s="60"/>
      <c r="Q4765" s="60"/>
      <c r="R4765" s="334">
        <v>13843</v>
      </c>
      <c r="S4765" s="319" t="s">
        <v>359</v>
      </c>
      <c r="BE4765" s="60"/>
      <c r="BR4765" s="60"/>
      <c r="BX4765" s="151"/>
      <c r="CB4765" s="151"/>
      <c r="CM4765" s="151"/>
      <c r="CO4765" s="151"/>
      <c r="CT4765" s="151"/>
      <c r="CY4765" s="151"/>
    </row>
    <row r="4766" spans="1:103" x14ac:dyDescent="0.2">
      <c r="A4766" s="60"/>
      <c r="B4766" s="60"/>
      <c r="C4766" s="60"/>
      <c r="D4766" s="60"/>
      <c r="E4766" s="60"/>
      <c r="F4766" s="60"/>
      <c r="G4766" s="60"/>
      <c r="H4766" s="60"/>
      <c r="I4766" s="60"/>
      <c r="J4766" s="60"/>
      <c r="K4766" s="60"/>
      <c r="L4766" s="60"/>
      <c r="M4766" s="60"/>
      <c r="N4766" s="60"/>
      <c r="O4766" s="60"/>
      <c r="P4766" s="60"/>
      <c r="Q4766" s="60"/>
      <c r="R4766" s="334">
        <v>13844</v>
      </c>
      <c r="S4766" s="319" t="s">
        <v>359</v>
      </c>
      <c r="BE4766" s="60"/>
      <c r="BR4766" s="60"/>
      <c r="BX4766" s="151"/>
      <c r="CB4766" s="151"/>
      <c r="CM4766" s="151"/>
      <c r="CO4766" s="151"/>
      <c r="CT4766" s="151"/>
      <c r="CY4766" s="151"/>
    </row>
    <row r="4767" spans="1:103" x14ac:dyDescent="0.2">
      <c r="A4767" s="60"/>
      <c r="B4767" s="60"/>
      <c r="C4767" s="60"/>
      <c r="D4767" s="60"/>
      <c r="E4767" s="60"/>
      <c r="F4767" s="60"/>
      <c r="G4767" s="60"/>
      <c r="H4767" s="60"/>
      <c r="I4767" s="60"/>
      <c r="J4767" s="60"/>
      <c r="K4767" s="60"/>
      <c r="L4767" s="60"/>
      <c r="M4767" s="60"/>
      <c r="N4767" s="60"/>
      <c r="O4767" s="60"/>
      <c r="P4767" s="60"/>
      <c r="Q4767" s="60"/>
      <c r="R4767" s="334">
        <v>13845</v>
      </c>
      <c r="S4767" s="319" t="s">
        <v>359</v>
      </c>
      <c r="BE4767" s="60"/>
      <c r="BR4767" s="60"/>
      <c r="BX4767" s="151"/>
      <c r="CB4767" s="151"/>
      <c r="CM4767" s="151"/>
      <c r="CO4767" s="151"/>
      <c r="CT4767" s="151"/>
      <c r="CY4767" s="151"/>
    </row>
    <row r="4768" spans="1:103" x14ac:dyDescent="0.2">
      <c r="A4768" s="60"/>
      <c r="B4768" s="60"/>
      <c r="C4768" s="60"/>
      <c r="D4768" s="60"/>
      <c r="E4768" s="60"/>
      <c r="F4768" s="60"/>
      <c r="G4768" s="60"/>
      <c r="H4768" s="60"/>
      <c r="I4768" s="60"/>
      <c r="J4768" s="60"/>
      <c r="K4768" s="60"/>
      <c r="L4768" s="60"/>
      <c r="M4768" s="60"/>
      <c r="N4768" s="60"/>
      <c r="O4768" s="60"/>
      <c r="P4768" s="60"/>
      <c r="Q4768" s="60"/>
      <c r="R4768" s="334">
        <v>13846</v>
      </c>
      <c r="S4768" s="319" t="s">
        <v>359</v>
      </c>
      <c r="BE4768" s="60"/>
      <c r="BR4768" s="60"/>
      <c r="BX4768" s="151"/>
      <c r="CB4768" s="151"/>
      <c r="CM4768" s="151"/>
      <c r="CO4768" s="151"/>
      <c r="CT4768" s="151"/>
      <c r="CY4768" s="151"/>
    </row>
    <row r="4769" spans="1:103" x14ac:dyDescent="0.2">
      <c r="A4769" s="60"/>
      <c r="B4769" s="60"/>
      <c r="C4769" s="60"/>
      <c r="D4769" s="60"/>
      <c r="E4769" s="60"/>
      <c r="F4769" s="60"/>
      <c r="G4769" s="60"/>
      <c r="H4769" s="60"/>
      <c r="I4769" s="60"/>
      <c r="J4769" s="60"/>
      <c r="K4769" s="60"/>
      <c r="L4769" s="60"/>
      <c r="M4769" s="60"/>
      <c r="N4769" s="60"/>
      <c r="O4769" s="60"/>
      <c r="P4769" s="60"/>
      <c r="Q4769" s="60"/>
      <c r="R4769" s="334">
        <v>13847</v>
      </c>
      <c r="S4769" s="319" t="s">
        <v>359</v>
      </c>
      <c r="BE4769" s="60"/>
      <c r="BR4769" s="60"/>
      <c r="BX4769" s="151"/>
      <c r="CB4769" s="151"/>
      <c r="CM4769" s="151"/>
      <c r="CO4769" s="151"/>
      <c r="CT4769" s="151"/>
      <c r="CY4769" s="151"/>
    </row>
    <row r="4770" spans="1:103" x14ac:dyDescent="0.2">
      <c r="A4770" s="60"/>
      <c r="B4770" s="60"/>
      <c r="C4770" s="60"/>
      <c r="D4770" s="60"/>
      <c r="E4770" s="60"/>
      <c r="F4770" s="60"/>
      <c r="G4770" s="60"/>
      <c r="H4770" s="60"/>
      <c r="I4770" s="60"/>
      <c r="J4770" s="60"/>
      <c r="K4770" s="60"/>
      <c r="L4770" s="60"/>
      <c r="M4770" s="60"/>
      <c r="N4770" s="60"/>
      <c r="O4770" s="60"/>
      <c r="P4770" s="60"/>
      <c r="Q4770" s="60"/>
      <c r="R4770" s="334">
        <v>13848</v>
      </c>
      <c r="S4770" s="319" t="s">
        <v>359</v>
      </c>
      <c r="BE4770" s="60"/>
      <c r="BR4770" s="60"/>
      <c r="BX4770" s="151"/>
      <c r="CB4770" s="151"/>
      <c r="CM4770" s="151"/>
      <c r="CO4770" s="151"/>
      <c r="CT4770" s="151"/>
      <c r="CY4770" s="151"/>
    </row>
    <row r="4771" spans="1:103" x14ac:dyDescent="0.2">
      <c r="A4771" s="60"/>
      <c r="B4771" s="60"/>
      <c r="C4771" s="60"/>
      <c r="D4771" s="60"/>
      <c r="E4771" s="60"/>
      <c r="F4771" s="60"/>
      <c r="G4771" s="60"/>
      <c r="H4771" s="60"/>
      <c r="I4771" s="60"/>
      <c r="J4771" s="60"/>
      <c r="K4771" s="60"/>
      <c r="L4771" s="60"/>
      <c r="M4771" s="60"/>
      <c r="N4771" s="60"/>
      <c r="O4771" s="60"/>
      <c r="P4771" s="60"/>
      <c r="Q4771" s="60"/>
      <c r="R4771" s="334">
        <v>13849</v>
      </c>
      <c r="S4771" s="319" t="s">
        <v>359</v>
      </c>
      <c r="BE4771" s="60"/>
      <c r="BR4771" s="60"/>
      <c r="BX4771" s="151"/>
      <c r="CB4771" s="151"/>
      <c r="CM4771" s="151"/>
      <c r="CO4771" s="151"/>
      <c r="CT4771" s="151"/>
      <c r="CY4771" s="151"/>
    </row>
    <row r="4772" spans="1:103" x14ac:dyDescent="0.2">
      <c r="A4772" s="60"/>
      <c r="B4772" s="60"/>
      <c r="C4772" s="60"/>
      <c r="D4772" s="60"/>
      <c r="E4772" s="60"/>
      <c r="F4772" s="60"/>
      <c r="G4772" s="60"/>
      <c r="H4772" s="60"/>
      <c r="I4772" s="60"/>
      <c r="J4772" s="60"/>
      <c r="K4772" s="60"/>
      <c r="L4772" s="60"/>
      <c r="M4772" s="60"/>
      <c r="N4772" s="60"/>
      <c r="O4772" s="60"/>
      <c r="P4772" s="60"/>
      <c r="Q4772" s="60"/>
      <c r="R4772" s="334">
        <v>13850</v>
      </c>
      <c r="S4772" s="319" t="s">
        <v>359</v>
      </c>
      <c r="BE4772" s="60"/>
      <c r="BR4772" s="60"/>
      <c r="BX4772" s="151"/>
      <c r="CB4772" s="151"/>
      <c r="CM4772" s="151"/>
      <c r="CO4772" s="151"/>
      <c r="CT4772" s="151"/>
      <c r="CY4772" s="151"/>
    </row>
    <row r="4773" spans="1:103" x14ac:dyDescent="0.2">
      <c r="A4773" s="60"/>
      <c r="B4773" s="60"/>
      <c r="C4773" s="60"/>
      <c r="D4773" s="60"/>
      <c r="E4773" s="60"/>
      <c r="F4773" s="60"/>
      <c r="G4773" s="60"/>
      <c r="H4773" s="60"/>
      <c r="I4773" s="60"/>
      <c r="J4773" s="60"/>
      <c r="K4773" s="60"/>
      <c r="L4773" s="60"/>
      <c r="M4773" s="60"/>
      <c r="N4773" s="60"/>
      <c r="O4773" s="60"/>
      <c r="P4773" s="60"/>
      <c r="Q4773" s="60"/>
      <c r="R4773" s="334">
        <v>13851</v>
      </c>
      <c r="S4773" s="319" t="s">
        <v>359</v>
      </c>
      <c r="BE4773" s="60"/>
      <c r="BR4773" s="60"/>
      <c r="BX4773" s="151"/>
      <c r="CB4773" s="151"/>
      <c r="CM4773" s="151"/>
      <c r="CO4773" s="151"/>
      <c r="CT4773" s="151"/>
      <c r="CY4773" s="151"/>
    </row>
    <row r="4774" spans="1:103" x14ac:dyDescent="0.2">
      <c r="A4774" s="60"/>
      <c r="B4774" s="60"/>
      <c r="C4774" s="60"/>
      <c r="D4774" s="60"/>
      <c r="E4774" s="60"/>
      <c r="F4774" s="60"/>
      <c r="G4774" s="60"/>
      <c r="H4774" s="60"/>
      <c r="I4774" s="60"/>
      <c r="J4774" s="60"/>
      <c r="K4774" s="60"/>
      <c r="L4774" s="60"/>
      <c r="M4774" s="60"/>
      <c r="N4774" s="60"/>
      <c r="O4774" s="60"/>
      <c r="P4774" s="60"/>
      <c r="Q4774" s="60"/>
      <c r="R4774" s="334">
        <v>13856</v>
      </c>
      <c r="S4774" s="319" t="s">
        <v>359</v>
      </c>
      <c r="BE4774" s="60"/>
      <c r="BR4774" s="60"/>
      <c r="BX4774" s="151"/>
      <c r="CB4774" s="151"/>
      <c r="CM4774" s="151"/>
      <c r="CO4774" s="151"/>
      <c r="CT4774" s="151"/>
      <c r="CY4774" s="151"/>
    </row>
    <row r="4775" spans="1:103" x14ac:dyDescent="0.2">
      <c r="A4775" s="60"/>
      <c r="B4775" s="60"/>
      <c r="C4775" s="60"/>
      <c r="D4775" s="60"/>
      <c r="E4775" s="60"/>
      <c r="F4775" s="60"/>
      <c r="G4775" s="60"/>
      <c r="H4775" s="60"/>
      <c r="I4775" s="60"/>
      <c r="J4775" s="60"/>
      <c r="K4775" s="60"/>
      <c r="L4775" s="60"/>
      <c r="M4775" s="60"/>
      <c r="N4775" s="60"/>
      <c r="O4775" s="60"/>
      <c r="P4775" s="60"/>
      <c r="Q4775" s="60"/>
      <c r="R4775" s="334">
        <v>13859</v>
      </c>
      <c r="S4775" s="319" t="s">
        <v>359</v>
      </c>
      <c r="BE4775" s="60"/>
      <c r="BR4775" s="60"/>
      <c r="BX4775" s="151"/>
      <c r="CB4775" s="151"/>
      <c r="CM4775" s="151"/>
      <c r="CO4775" s="151"/>
      <c r="CT4775" s="151"/>
      <c r="CY4775" s="151"/>
    </row>
    <row r="4776" spans="1:103" x14ac:dyDescent="0.2">
      <c r="A4776" s="60"/>
      <c r="B4776" s="60"/>
      <c r="C4776" s="60"/>
      <c r="D4776" s="60"/>
      <c r="E4776" s="60"/>
      <c r="F4776" s="60"/>
      <c r="G4776" s="60"/>
      <c r="H4776" s="60"/>
      <c r="I4776" s="60"/>
      <c r="J4776" s="60"/>
      <c r="K4776" s="60"/>
      <c r="L4776" s="60"/>
      <c r="M4776" s="60"/>
      <c r="N4776" s="60"/>
      <c r="O4776" s="60"/>
      <c r="P4776" s="60"/>
      <c r="Q4776" s="60"/>
      <c r="R4776" s="334">
        <v>13860</v>
      </c>
      <c r="S4776" s="319" t="s">
        <v>359</v>
      </c>
      <c r="BE4776" s="60"/>
      <c r="BR4776" s="60"/>
      <c r="BX4776" s="151"/>
      <c r="CB4776" s="151"/>
      <c r="CM4776" s="151"/>
      <c r="CO4776" s="151"/>
      <c r="CT4776" s="151"/>
      <c r="CY4776" s="151"/>
    </row>
    <row r="4777" spans="1:103" x14ac:dyDescent="0.2">
      <c r="A4777" s="60"/>
      <c r="B4777" s="60"/>
      <c r="C4777" s="60"/>
      <c r="D4777" s="60"/>
      <c r="E4777" s="60"/>
      <c r="F4777" s="60"/>
      <c r="G4777" s="60"/>
      <c r="H4777" s="60"/>
      <c r="I4777" s="60"/>
      <c r="J4777" s="60"/>
      <c r="K4777" s="60"/>
      <c r="L4777" s="60"/>
      <c r="M4777" s="60"/>
      <c r="N4777" s="60"/>
      <c r="O4777" s="60"/>
      <c r="P4777" s="60"/>
      <c r="Q4777" s="60"/>
      <c r="R4777" s="334">
        <v>13861</v>
      </c>
      <c r="S4777" s="319" t="s">
        <v>359</v>
      </c>
      <c r="BE4777" s="60"/>
      <c r="BR4777" s="60"/>
      <c r="BX4777" s="151"/>
      <c r="CB4777" s="151"/>
      <c r="CM4777" s="151"/>
      <c r="CO4777" s="151"/>
      <c r="CT4777" s="151"/>
      <c r="CY4777" s="151"/>
    </row>
    <row r="4778" spans="1:103" x14ac:dyDescent="0.2">
      <c r="A4778" s="60"/>
      <c r="B4778" s="60"/>
      <c r="C4778" s="60"/>
      <c r="D4778" s="60"/>
      <c r="E4778" s="60"/>
      <c r="F4778" s="60"/>
      <c r="G4778" s="60"/>
      <c r="H4778" s="60"/>
      <c r="I4778" s="60"/>
      <c r="J4778" s="60"/>
      <c r="K4778" s="60"/>
      <c r="L4778" s="60"/>
      <c r="M4778" s="60"/>
      <c r="N4778" s="60"/>
      <c r="O4778" s="60"/>
      <c r="P4778" s="60"/>
      <c r="Q4778" s="60"/>
      <c r="R4778" s="334">
        <v>13862</v>
      </c>
      <c r="S4778" s="319" t="s">
        <v>359</v>
      </c>
      <c r="BE4778" s="60"/>
      <c r="BR4778" s="60"/>
      <c r="BX4778" s="151"/>
      <c r="CB4778" s="151"/>
      <c r="CM4778" s="151"/>
      <c r="CO4778" s="151"/>
      <c r="CT4778" s="151"/>
      <c r="CY4778" s="151"/>
    </row>
    <row r="4779" spans="1:103" x14ac:dyDescent="0.2">
      <c r="A4779" s="60"/>
      <c r="B4779" s="60"/>
      <c r="C4779" s="60"/>
      <c r="D4779" s="60"/>
      <c r="E4779" s="60"/>
      <c r="F4779" s="60"/>
      <c r="G4779" s="60"/>
      <c r="H4779" s="60"/>
      <c r="I4779" s="60"/>
      <c r="J4779" s="60"/>
      <c r="K4779" s="60"/>
      <c r="L4779" s="60"/>
      <c r="M4779" s="60"/>
      <c r="N4779" s="60"/>
      <c r="O4779" s="60"/>
      <c r="P4779" s="60"/>
      <c r="Q4779" s="60"/>
      <c r="R4779" s="334">
        <v>13863</v>
      </c>
      <c r="S4779" s="319" t="s">
        <v>359</v>
      </c>
      <c r="BE4779" s="60"/>
      <c r="BR4779" s="60"/>
      <c r="BX4779" s="151"/>
      <c r="CB4779" s="151"/>
      <c r="CM4779" s="151"/>
      <c r="CO4779" s="151"/>
      <c r="CT4779" s="151"/>
      <c r="CY4779" s="151"/>
    </row>
    <row r="4780" spans="1:103" x14ac:dyDescent="0.2">
      <c r="A4780" s="60"/>
      <c r="B4780" s="60"/>
      <c r="C4780" s="60"/>
      <c r="D4780" s="60"/>
      <c r="E4780" s="60"/>
      <c r="F4780" s="60"/>
      <c r="G4780" s="60"/>
      <c r="H4780" s="60"/>
      <c r="I4780" s="60"/>
      <c r="J4780" s="60"/>
      <c r="K4780" s="60"/>
      <c r="L4780" s="60"/>
      <c r="M4780" s="60"/>
      <c r="N4780" s="60"/>
      <c r="O4780" s="60"/>
      <c r="P4780" s="60"/>
      <c r="Q4780" s="60"/>
      <c r="R4780" s="334">
        <v>13864</v>
      </c>
      <c r="S4780" s="319" t="s">
        <v>359</v>
      </c>
      <c r="BE4780" s="60"/>
      <c r="BR4780" s="60"/>
      <c r="BX4780" s="151"/>
      <c r="CB4780" s="151"/>
      <c r="CM4780" s="151"/>
      <c r="CO4780" s="151"/>
      <c r="CT4780" s="151"/>
      <c r="CY4780" s="151"/>
    </row>
    <row r="4781" spans="1:103" x14ac:dyDescent="0.2">
      <c r="A4781" s="60"/>
      <c r="B4781" s="60"/>
      <c r="C4781" s="60"/>
      <c r="D4781" s="60"/>
      <c r="E4781" s="60"/>
      <c r="F4781" s="60"/>
      <c r="G4781" s="60"/>
      <c r="H4781" s="60"/>
      <c r="I4781" s="60"/>
      <c r="J4781" s="60"/>
      <c r="K4781" s="60"/>
      <c r="L4781" s="60"/>
      <c r="M4781" s="60"/>
      <c r="N4781" s="60"/>
      <c r="O4781" s="60"/>
      <c r="P4781" s="60"/>
      <c r="Q4781" s="60"/>
      <c r="R4781" s="334">
        <v>13865</v>
      </c>
      <c r="S4781" s="319" t="s">
        <v>359</v>
      </c>
      <c r="BE4781" s="60"/>
      <c r="BR4781" s="60"/>
      <c r="BX4781" s="151"/>
      <c r="CB4781" s="151"/>
      <c r="CM4781" s="151"/>
      <c r="CO4781" s="151"/>
      <c r="CT4781" s="151"/>
      <c r="CY4781" s="151"/>
    </row>
    <row r="4782" spans="1:103" x14ac:dyDescent="0.2">
      <c r="A4782" s="60"/>
      <c r="B4782" s="60"/>
      <c r="C4782" s="60"/>
      <c r="D4782" s="60"/>
      <c r="E4782" s="60"/>
      <c r="F4782" s="60"/>
      <c r="G4782" s="60"/>
      <c r="H4782" s="60"/>
      <c r="I4782" s="60"/>
      <c r="J4782" s="60"/>
      <c r="K4782" s="60"/>
      <c r="L4782" s="60"/>
      <c r="M4782" s="60"/>
      <c r="N4782" s="60"/>
      <c r="O4782" s="60"/>
      <c r="P4782" s="60"/>
      <c r="Q4782" s="60"/>
      <c r="R4782" s="334">
        <v>13901</v>
      </c>
      <c r="S4782" s="319" t="s">
        <v>359</v>
      </c>
      <c r="BE4782" s="60"/>
      <c r="BR4782" s="60"/>
      <c r="BX4782" s="151"/>
      <c r="CB4782" s="151"/>
      <c r="CM4782" s="151"/>
      <c r="CO4782" s="151"/>
      <c r="CT4782" s="151"/>
      <c r="CY4782" s="151"/>
    </row>
    <row r="4783" spans="1:103" x14ac:dyDescent="0.2">
      <c r="A4783" s="60"/>
      <c r="B4783" s="60"/>
      <c r="C4783" s="60"/>
      <c r="D4783" s="60"/>
      <c r="E4783" s="60"/>
      <c r="F4783" s="60"/>
      <c r="G4783" s="60"/>
      <c r="H4783" s="60"/>
      <c r="I4783" s="60"/>
      <c r="J4783" s="60"/>
      <c r="K4783" s="60"/>
      <c r="L4783" s="60"/>
      <c r="M4783" s="60"/>
      <c r="N4783" s="60"/>
      <c r="O4783" s="60"/>
      <c r="P4783" s="60"/>
      <c r="Q4783" s="60"/>
      <c r="R4783" s="334">
        <v>13902</v>
      </c>
      <c r="S4783" s="319" t="s">
        <v>359</v>
      </c>
      <c r="BE4783" s="60"/>
      <c r="BR4783" s="60"/>
      <c r="BX4783" s="151"/>
      <c r="CB4783" s="151"/>
      <c r="CM4783" s="151"/>
      <c r="CO4783" s="151"/>
      <c r="CT4783" s="151"/>
      <c r="CY4783" s="151"/>
    </row>
    <row r="4784" spans="1:103" x14ac:dyDescent="0.2">
      <c r="A4784" s="60"/>
      <c r="B4784" s="60"/>
      <c r="C4784" s="60"/>
      <c r="D4784" s="60"/>
      <c r="E4784" s="60"/>
      <c r="F4784" s="60"/>
      <c r="G4784" s="60"/>
      <c r="H4784" s="60"/>
      <c r="I4784" s="60"/>
      <c r="J4784" s="60"/>
      <c r="K4784" s="60"/>
      <c r="L4784" s="60"/>
      <c r="M4784" s="60"/>
      <c r="N4784" s="60"/>
      <c r="O4784" s="60"/>
      <c r="P4784" s="60"/>
      <c r="Q4784" s="60"/>
      <c r="R4784" s="334">
        <v>13903</v>
      </c>
      <c r="S4784" s="319" t="s">
        <v>359</v>
      </c>
      <c r="BE4784" s="60"/>
      <c r="BR4784" s="60"/>
      <c r="BX4784" s="151"/>
      <c r="CB4784" s="151"/>
      <c r="CM4784" s="151"/>
      <c r="CO4784" s="151"/>
      <c r="CT4784" s="151"/>
      <c r="CY4784" s="151"/>
    </row>
    <row r="4785" spans="1:103" x14ac:dyDescent="0.2">
      <c r="A4785" s="60"/>
      <c r="B4785" s="60"/>
      <c r="C4785" s="60"/>
      <c r="D4785" s="60"/>
      <c r="E4785" s="60"/>
      <c r="F4785" s="60"/>
      <c r="G4785" s="60"/>
      <c r="H4785" s="60"/>
      <c r="I4785" s="60"/>
      <c r="J4785" s="60"/>
      <c r="K4785" s="60"/>
      <c r="L4785" s="60"/>
      <c r="M4785" s="60"/>
      <c r="N4785" s="60"/>
      <c r="O4785" s="60"/>
      <c r="P4785" s="60"/>
      <c r="Q4785" s="60"/>
      <c r="R4785" s="334">
        <v>13904</v>
      </c>
      <c r="S4785" s="319" t="s">
        <v>359</v>
      </c>
      <c r="BE4785" s="60"/>
      <c r="BR4785" s="60"/>
      <c r="BX4785" s="151"/>
      <c r="CB4785" s="151"/>
      <c r="CM4785" s="151"/>
      <c r="CO4785" s="151"/>
      <c r="CT4785" s="151"/>
      <c r="CY4785" s="151"/>
    </row>
    <row r="4786" spans="1:103" x14ac:dyDescent="0.2">
      <c r="A4786" s="60"/>
      <c r="B4786" s="60"/>
      <c r="C4786" s="60"/>
      <c r="D4786" s="60"/>
      <c r="E4786" s="60"/>
      <c r="F4786" s="60"/>
      <c r="G4786" s="60"/>
      <c r="H4786" s="60"/>
      <c r="I4786" s="60"/>
      <c r="J4786" s="60"/>
      <c r="K4786" s="60"/>
      <c r="L4786" s="60"/>
      <c r="M4786" s="60"/>
      <c r="N4786" s="60"/>
      <c r="O4786" s="60"/>
      <c r="P4786" s="60"/>
      <c r="Q4786" s="60"/>
      <c r="R4786" s="334">
        <v>13905</v>
      </c>
      <c r="S4786" s="319" t="s">
        <v>359</v>
      </c>
      <c r="BE4786" s="60"/>
      <c r="BR4786" s="60"/>
      <c r="BX4786" s="151"/>
      <c r="CB4786" s="151"/>
      <c r="CM4786" s="151"/>
      <c r="CO4786" s="151"/>
      <c r="CT4786" s="151"/>
      <c r="CY4786" s="151"/>
    </row>
    <row r="4787" spans="1:103" x14ac:dyDescent="0.2">
      <c r="A4787" s="60"/>
      <c r="B4787" s="60"/>
      <c r="C4787" s="60"/>
      <c r="D4787" s="60"/>
      <c r="E4787" s="60"/>
      <c r="F4787" s="60"/>
      <c r="G4787" s="60"/>
      <c r="H4787" s="60"/>
      <c r="I4787" s="60"/>
      <c r="J4787" s="60"/>
      <c r="K4787" s="60"/>
      <c r="L4787" s="60"/>
      <c r="M4787" s="60"/>
      <c r="N4787" s="60"/>
      <c r="O4787" s="60"/>
      <c r="P4787" s="60"/>
      <c r="Q4787" s="60"/>
      <c r="R4787" s="334">
        <v>14001</v>
      </c>
      <c r="S4787" s="319" t="s">
        <v>359</v>
      </c>
      <c r="BE4787" s="60"/>
      <c r="BR4787" s="60"/>
      <c r="BX4787" s="151"/>
      <c r="CB4787" s="151"/>
      <c r="CM4787" s="151"/>
      <c r="CO4787" s="151"/>
      <c r="CT4787" s="151"/>
      <c r="CY4787" s="151"/>
    </row>
    <row r="4788" spans="1:103" x14ac:dyDescent="0.2">
      <c r="A4788" s="60"/>
      <c r="B4788" s="60"/>
      <c r="C4788" s="60"/>
      <c r="D4788" s="60"/>
      <c r="E4788" s="60"/>
      <c r="F4788" s="60"/>
      <c r="G4788" s="60"/>
      <c r="H4788" s="60"/>
      <c r="I4788" s="60"/>
      <c r="J4788" s="60"/>
      <c r="K4788" s="60"/>
      <c r="L4788" s="60"/>
      <c r="M4788" s="60"/>
      <c r="N4788" s="60"/>
      <c r="O4788" s="60"/>
      <c r="P4788" s="60"/>
      <c r="Q4788" s="60"/>
      <c r="R4788" s="334">
        <v>14004</v>
      </c>
      <c r="S4788" s="319" t="s">
        <v>359</v>
      </c>
      <c r="BE4788" s="60"/>
      <c r="BR4788" s="60"/>
      <c r="BX4788" s="151"/>
      <c r="CB4788" s="151"/>
      <c r="CM4788" s="151"/>
      <c r="CO4788" s="151"/>
      <c r="CT4788" s="151"/>
      <c r="CY4788" s="151"/>
    </row>
    <row r="4789" spans="1:103" x14ac:dyDescent="0.2">
      <c r="A4789" s="60"/>
      <c r="B4789" s="60"/>
      <c r="C4789" s="60"/>
      <c r="D4789" s="60"/>
      <c r="E4789" s="60"/>
      <c r="F4789" s="60"/>
      <c r="G4789" s="60"/>
      <c r="H4789" s="60"/>
      <c r="I4789" s="60"/>
      <c r="J4789" s="60"/>
      <c r="K4789" s="60"/>
      <c r="L4789" s="60"/>
      <c r="M4789" s="60"/>
      <c r="N4789" s="60"/>
      <c r="O4789" s="60"/>
      <c r="P4789" s="60"/>
      <c r="Q4789" s="60"/>
      <c r="R4789" s="334">
        <v>14005</v>
      </c>
      <c r="S4789" s="319" t="s">
        <v>359</v>
      </c>
      <c r="BE4789" s="60"/>
      <c r="BR4789" s="60"/>
      <c r="BX4789" s="151"/>
      <c r="CB4789" s="151"/>
      <c r="CM4789" s="151"/>
      <c r="CO4789" s="151"/>
      <c r="CT4789" s="151"/>
      <c r="CY4789" s="151"/>
    </row>
    <row r="4790" spans="1:103" x14ac:dyDescent="0.2">
      <c r="A4790" s="60"/>
      <c r="B4790" s="60"/>
      <c r="C4790" s="60"/>
      <c r="D4790" s="60"/>
      <c r="E4790" s="60"/>
      <c r="F4790" s="60"/>
      <c r="G4790" s="60"/>
      <c r="H4790" s="60"/>
      <c r="I4790" s="60"/>
      <c r="J4790" s="60"/>
      <c r="K4790" s="60"/>
      <c r="L4790" s="60"/>
      <c r="M4790" s="60"/>
      <c r="N4790" s="60"/>
      <c r="O4790" s="60"/>
      <c r="P4790" s="60"/>
      <c r="Q4790" s="60"/>
      <c r="R4790" s="334">
        <v>14006</v>
      </c>
      <c r="S4790" s="319" t="s">
        <v>359</v>
      </c>
      <c r="BE4790" s="60"/>
      <c r="BR4790" s="60"/>
      <c r="BX4790" s="151"/>
      <c r="CB4790" s="151"/>
      <c r="CM4790" s="151"/>
      <c r="CO4790" s="151"/>
      <c r="CT4790" s="151"/>
      <c r="CY4790" s="151"/>
    </row>
    <row r="4791" spans="1:103" x14ac:dyDescent="0.2">
      <c r="A4791" s="60"/>
      <c r="B4791" s="60"/>
      <c r="C4791" s="60"/>
      <c r="D4791" s="60"/>
      <c r="E4791" s="60"/>
      <c r="F4791" s="60"/>
      <c r="G4791" s="60"/>
      <c r="H4791" s="60"/>
      <c r="I4791" s="60"/>
      <c r="J4791" s="60"/>
      <c r="K4791" s="60"/>
      <c r="L4791" s="60"/>
      <c r="M4791" s="60"/>
      <c r="N4791" s="60"/>
      <c r="O4791" s="60"/>
      <c r="P4791" s="60"/>
      <c r="Q4791" s="60"/>
      <c r="R4791" s="334">
        <v>14008</v>
      </c>
      <c r="S4791" s="319" t="s">
        <v>359</v>
      </c>
      <c r="BE4791" s="60"/>
      <c r="BR4791" s="60"/>
      <c r="BX4791" s="151"/>
      <c r="CB4791" s="151"/>
      <c r="CM4791" s="151"/>
      <c r="CO4791" s="151"/>
      <c r="CT4791" s="151"/>
      <c r="CY4791" s="151"/>
    </row>
    <row r="4792" spans="1:103" x14ac:dyDescent="0.2">
      <c r="A4792" s="60"/>
      <c r="B4792" s="60"/>
      <c r="C4792" s="60"/>
      <c r="D4792" s="60"/>
      <c r="E4792" s="60"/>
      <c r="F4792" s="60"/>
      <c r="G4792" s="60"/>
      <c r="H4792" s="60"/>
      <c r="I4792" s="60"/>
      <c r="J4792" s="60"/>
      <c r="K4792" s="60"/>
      <c r="L4792" s="60"/>
      <c r="M4792" s="60"/>
      <c r="N4792" s="60"/>
      <c r="O4792" s="60"/>
      <c r="P4792" s="60"/>
      <c r="Q4792" s="60"/>
      <c r="R4792" s="334">
        <v>14009</v>
      </c>
      <c r="S4792" s="319" t="s">
        <v>359</v>
      </c>
      <c r="BE4792" s="60"/>
      <c r="BR4792" s="60"/>
      <c r="BX4792" s="151"/>
      <c r="CB4792" s="151"/>
      <c r="CM4792" s="151"/>
      <c r="CO4792" s="151"/>
      <c r="CT4792" s="151"/>
      <c r="CY4792" s="151"/>
    </row>
    <row r="4793" spans="1:103" x14ac:dyDescent="0.2">
      <c r="A4793" s="60"/>
      <c r="B4793" s="60"/>
      <c r="C4793" s="60"/>
      <c r="D4793" s="60"/>
      <c r="E4793" s="60"/>
      <c r="F4793" s="60"/>
      <c r="G4793" s="60"/>
      <c r="H4793" s="60"/>
      <c r="I4793" s="60"/>
      <c r="J4793" s="60"/>
      <c r="K4793" s="60"/>
      <c r="L4793" s="60"/>
      <c r="M4793" s="60"/>
      <c r="N4793" s="60"/>
      <c r="O4793" s="60"/>
      <c r="P4793" s="60"/>
      <c r="Q4793" s="60"/>
      <c r="R4793" s="334">
        <v>14010</v>
      </c>
      <c r="S4793" s="319" t="s">
        <v>359</v>
      </c>
      <c r="BE4793" s="60"/>
      <c r="BR4793" s="60"/>
      <c r="BX4793" s="151"/>
      <c r="CB4793" s="151"/>
      <c r="CM4793" s="151"/>
      <c r="CO4793" s="151"/>
      <c r="CT4793" s="151"/>
      <c r="CY4793" s="151"/>
    </row>
    <row r="4794" spans="1:103" x14ac:dyDescent="0.2">
      <c r="A4794" s="60"/>
      <c r="B4794" s="60"/>
      <c r="C4794" s="60"/>
      <c r="D4794" s="60"/>
      <c r="E4794" s="60"/>
      <c r="F4794" s="60"/>
      <c r="G4794" s="60"/>
      <c r="H4794" s="60"/>
      <c r="I4794" s="60"/>
      <c r="J4794" s="60"/>
      <c r="K4794" s="60"/>
      <c r="L4794" s="60"/>
      <c r="M4794" s="60"/>
      <c r="N4794" s="60"/>
      <c r="O4794" s="60"/>
      <c r="P4794" s="60"/>
      <c r="Q4794" s="60"/>
      <c r="R4794" s="334">
        <v>14011</v>
      </c>
      <c r="S4794" s="319" t="s">
        <v>359</v>
      </c>
      <c r="BE4794" s="60"/>
      <c r="BR4794" s="60"/>
      <c r="BX4794" s="151"/>
      <c r="CB4794" s="151"/>
      <c r="CM4794" s="151"/>
      <c r="CO4794" s="151"/>
      <c r="CT4794" s="151"/>
      <c r="CY4794" s="151"/>
    </row>
    <row r="4795" spans="1:103" x14ac:dyDescent="0.2">
      <c r="A4795" s="60"/>
      <c r="B4795" s="60"/>
      <c r="C4795" s="60"/>
      <c r="D4795" s="60"/>
      <c r="E4795" s="60"/>
      <c r="F4795" s="60"/>
      <c r="G4795" s="60"/>
      <c r="H4795" s="60"/>
      <c r="I4795" s="60"/>
      <c r="J4795" s="60"/>
      <c r="K4795" s="60"/>
      <c r="L4795" s="60"/>
      <c r="M4795" s="60"/>
      <c r="N4795" s="60"/>
      <c r="O4795" s="60"/>
      <c r="P4795" s="60"/>
      <c r="Q4795" s="60"/>
      <c r="R4795" s="334">
        <v>14012</v>
      </c>
      <c r="S4795" s="319" t="s">
        <v>359</v>
      </c>
      <c r="BE4795" s="60"/>
      <c r="BR4795" s="60"/>
      <c r="BX4795" s="151"/>
      <c r="CB4795" s="151"/>
      <c r="CM4795" s="151"/>
      <c r="CO4795" s="151"/>
      <c r="CT4795" s="151"/>
      <c r="CY4795" s="151"/>
    </row>
    <row r="4796" spans="1:103" x14ac:dyDescent="0.2">
      <c r="A4796" s="60"/>
      <c r="B4796" s="60"/>
      <c r="C4796" s="60"/>
      <c r="D4796" s="60"/>
      <c r="E4796" s="60"/>
      <c r="F4796" s="60"/>
      <c r="G4796" s="60"/>
      <c r="H4796" s="60"/>
      <c r="I4796" s="60"/>
      <c r="J4796" s="60"/>
      <c r="K4796" s="60"/>
      <c r="L4796" s="60"/>
      <c r="M4796" s="60"/>
      <c r="N4796" s="60"/>
      <c r="O4796" s="60"/>
      <c r="P4796" s="60"/>
      <c r="Q4796" s="60"/>
      <c r="R4796" s="334">
        <v>14013</v>
      </c>
      <c r="S4796" s="319" t="s">
        <v>359</v>
      </c>
      <c r="BE4796" s="60"/>
      <c r="BR4796" s="60"/>
      <c r="BX4796" s="151"/>
      <c r="CB4796" s="151"/>
      <c r="CM4796" s="151"/>
      <c r="CO4796" s="151"/>
      <c r="CT4796" s="151"/>
      <c r="CY4796" s="151"/>
    </row>
    <row r="4797" spans="1:103" x14ac:dyDescent="0.2">
      <c r="A4797" s="60"/>
      <c r="B4797" s="60"/>
      <c r="C4797" s="60"/>
      <c r="D4797" s="60"/>
      <c r="E4797" s="60"/>
      <c r="F4797" s="60"/>
      <c r="G4797" s="60"/>
      <c r="H4797" s="60"/>
      <c r="I4797" s="60"/>
      <c r="J4797" s="60"/>
      <c r="K4797" s="60"/>
      <c r="L4797" s="60"/>
      <c r="M4797" s="60"/>
      <c r="N4797" s="60"/>
      <c r="O4797" s="60"/>
      <c r="P4797" s="60"/>
      <c r="Q4797" s="60"/>
      <c r="R4797" s="334">
        <v>14020</v>
      </c>
      <c r="S4797" s="319" t="s">
        <v>359</v>
      </c>
      <c r="BE4797" s="60"/>
      <c r="BR4797" s="60"/>
      <c r="BX4797" s="151"/>
      <c r="CB4797" s="151"/>
      <c r="CM4797" s="151"/>
      <c r="CO4797" s="151"/>
      <c r="CT4797" s="151"/>
      <c r="CY4797" s="151"/>
    </row>
    <row r="4798" spans="1:103" x14ac:dyDescent="0.2">
      <c r="A4798" s="60"/>
      <c r="B4798" s="60"/>
      <c r="C4798" s="60"/>
      <c r="D4798" s="60"/>
      <c r="E4798" s="60"/>
      <c r="F4798" s="60"/>
      <c r="G4798" s="60"/>
      <c r="H4798" s="60"/>
      <c r="I4798" s="60"/>
      <c r="J4798" s="60"/>
      <c r="K4798" s="60"/>
      <c r="L4798" s="60"/>
      <c r="M4798" s="60"/>
      <c r="N4798" s="60"/>
      <c r="O4798" s="60"/>
      <c r="P4798" s="60"/>
      <c r="Q4798" s="60"/>
      <c r="R4798" s="334">
        <v>14021</v>
      </c>
      <c r="S4798" s="319" t="s">
        <v>359</v>
      </c>
      <c r="BE4798" s="60"/>
      <c r="BR4798" s="60"/>
      <c r="BX4798" s="151"/>
      <c r="CB4798" s="151"/>
      <c r="CM4798" s="151"/>
      <c r="CO4798" s="151"/>
      <c r="CT4798" s="151"/>
      <c r="CY4798" s="151"/>
    </row>
    <row r="4799" spans="1:103" x14ac:dyDescent="0.2">
      <c r="A4799" s="60"/>
      <c r="B4799" s="60"/>
      <c r="C4799" s="60"/>
      <c r="D4799" s="60"/>
      <c r="E4799" s="60"/>
      <c r="F4799" s="60"/>
      <c r="G4799" s="60"/>
      <c r="H4799" s="60"/>
      <c r="I4799" s="60"/>
      <c r="J4799" s="60"/>
      <c r="K4799" s="60"/>
      <c r="L4799" s="60"/>
      <c r="M4799" s="60"/>
      <c r="N4799" s="60"/>
      <c r="O4799" s="60"/>
      <c r="P4799" s="60"/>
      <c r="Q4799" s="60"/>
      <c r="R4799" s="334">
        <v>14024</v>
      </c>
      <c r="S4799" s="319" t="s">
        <v>359</v>
      </c>
      <c r="BE4799" s="60"/>
      <c r="BR4799" s="60"/>
      <c r="BX4799" s="151"/>
      <c r="CB4799" s="151"/>
      <c r="CM4799" s="151"/>
      <c r="CO4799" s="151"/>
      <c r="CT4799" s="151"/>
      <c r="CY4799" s="151"/>
    </row>
    <row r="4800" spans="1:103" x14ac:dyDescent="0.2">
      <c r="A4800" s="60"/>
      <c r="B4800" s="60"/>
      <c r="C4800" s="60"/>
      <c r="D4800" s="60"/>
      <c r="E4800" s="60"/>
      <c r="F4800" s="60"/>
      <c r="G4800" s="60"/>
      <c r="H4800" s="60"/>
      <c r="I4800" s="60"/>
      <c r="J4800" s="60"/>
      <c r="K4800" s="60"/>
      <c r="L4800" s="60"/>
      <c r="M4800" s="60"/>
      <c r="N4800" s="60"/>
      <c r="O4800" s="60"/>
      <c r="P4800" s="60"/>
      <c r="Q4800" s="60"/>
      <c r="R4800" s="334">
        <v>14025</v>
      </c>
      <c r="S4800" s="319" t="s">
        <v>359</v>
      </c>
      <c r="BE4800" s="60"/>
      <c r="BR4800" s="60"/>
      <c r="BX4800" s="151"/>
      <c r="CB4800" s="151"/>
      <c r="CM4800" s="151"/>
      <c r="CO4800" s="151"/>
      <c r="CT4800" s="151"/>
      <c r="CY4800" s="151"/>
    </row>
    <row r="4801" spans="1:103" x14ac:dyDescent="0.2">
      <c r="A4801" s="60"/>
      <c r="B4801" s="60"/>
      <c r="C4801" s="60"/>
      <c r="D4801" s="60"/>
      <c r="E4801" s="60"/>
      <c r="F4801" s="60"/>
      <c r="G4801" s="60"/>
      <c r="H4801" s="60"/>
      <c r="I4801" s="60"/>
      <c r="J4801" s="60"/>
      <c r="K4801" s="60"/>
      <c r="L4801" s="60"/>
      <c r="M4801" s="60"/>
      <c r="N4801" s="60"/>
      <c r="O4801" s="60"/>
      <c r="P4801" s="60"/>
      <c r="Q4801" s="60"/>
      <c r="R4801" s="334">
        <v>14026</v>
      </c>
      <c r="S4801" s="319" t="s">
        <v>359</v>
      </c>
      <c r="BE4801" s="60"/>
      <c r="BR4801" s="60"/>
      <c r="BX4801" s="151"/>
      <c r="CB4801" s="151"/>
      <c r="CM4801" s="151"/>
      <c r="CO4801" s="151"/>
      <c r="CT4801" s="151"/>
      <c r="CY4801" s="151"/>
    </row>
    <row r="4802" spans="1:103" x14ac:dyDescent="0.2">
      <c r="A4802" s="60"/>
      <c r="B4802" s="60"/>
      <c r="C4802" s="60"/>
      <c r="D4802" s="60"/>
      <c r="E4802" s="60"/>
      <c r="F4802" s="60"/>
      <c r="G4802" s="60"/>
      <c r="H4802" s="60"/>
      <c r="I4802" s="60"/>
      <c r="J4802" s="60"/>
      <c r="K4802" s="60"/>
      <c r="L4802" s="60"/>
      <c r="M4802" s="60"/>
      <c r="N4802" s="60"/>
      <c r="O4802" s="60"/>
      <c r="P4802" s="60"/>
      <c r="Q4802" s="60"/>
      <c r="R4802" s="334">
        <v>14027</v>
      </c>
      <c r="S4802" s="319" t="s">
        <v>359</v>
      </c>
      <c r="BE4802" s="60"/>
      <c r="BR4802" s="60"/>
      <c r="BX4802" s="151"/>
      <c r="CB4802" s="151"/>
      <c r="CM4802" s="151"/>
      <c r="CO4802" s="151"/>
      <c r="CT4802" s="151"/>
      <c r="CY4802" s="151"/>
    </row>
    <row r="4803" spans="1:103" x14ac:dyDescent="0.2">
      <c r="A4803" s="60"/>
      <c r="B4803" s="60"/>
      <c r="C4803" s="60"/>
      <c r="D4803" s="60"/>
      <c r="E4803" s="60"/>
      <c r="F4803" s="60"/>
      <c r="G4803" s="60"/>
      <c r="H4803" s="60"/>
      <c r="I4803" s="60"/>
      <c r="J4803" s="60"/>
      <c r="K4803" s="60"/>
      <c r="L4803" s="60"/>
      <c r="M4803" s="60"/>
      <c r="N4803" s="60"/>
      <c r="O4803" s="60"/>
      <c r="P4803" s="60"/>
      <c r="Q4803" s="60"/>
      <c r="R4803" s="334">
        <v>14028</v>
      </c>
      <c r="S4803" s="319" t="s">
        <v>359</v>
      </c>
      <c r="BE4803" s="60"/>
      <c r="BR4803" s="60"/>
      <c r="BX4803" s="151"/>
      <c r="CB4803" s="151"/>
      <c r="CM4803" s="151"/>
      <c r="CO4803" s="151"/>
      <c r="CT4803" s="151"/>
      <c r="CY4803" s="151"/>
    </row>
    <row r="4804" spans="1:103" x14ac:dyDescent="0.2">
      <c r="A4804" s="60"/>
      <c r="B4804" s="60"/>
      <c r="C4804" s="60"/>
      <c r="D4804" s="60"/>
      <c r="E4804" s="60"/>
      <c r="F4804" s="60"/>
      <c r="G4804" s="60"/>
      <c r="H4804" s="60"/>
      <c r="I4804" s="60"/>
      <c r="J4804" s="60"/>
      <c r="K4804" s="60"/>
      <c r="L4804" s="60"/>
      <c r="M4804" s="60"/>
      <c r="N4804" s="60"/>
      <c r="O4804" s="60"/>
      <c r="P4804" s="60"/>
      <c r="Q4804" s="60"/>
      <c r="R4804" s="334">
        <v>14029</v>
      </c>
      <c r="S4804" s="319" t="s">
        <v>359</v>
      </c>
      <c r="BE4804" s="60"/>
      <c r="BR4804" s="60"/>
      <c r="BX4804" s="151"/>
      <c r="CB4804" s="151"/>
      <c r="CM4804" s="151"/>
      <c r="CO4804" s="151"/>
      <c r="CT4804" s="151"/>
      <c r="CY4804" s="151"/>
    </row>
    <row r="4805" spans="1:103" x14ac:dyDescent="0.2">
      <c r="A4805" s="60"/>
      <c r="B4805" s="60"/>
      <c r="C4805" s="60"/>
      <c r="D4805" s="60"/>
      <c r="E4805" s="60"/>
      <c r="F4805" s="60"/>
      <c r="G4805" s="60"/>
      <c r="H4805" s="60"/>
      <c r="I4805" s="60"/>
      <c r="J4805" s="60"/>
      <c r="K4805" s="60"/>
      <c r="L4805" s="60"/>
      <c r="M4805" s="60"/>
      <c r="N4805" s="60"/>
      <c r="O4805" s="60"/>
      <c r="P4805" s="60"/>
      <c r="Q4805" s="60"/>
      <c r="R4805" s="334">
        <v>14030</v>
      </c>
      <c r="S4805" s="319" t="s">
        <v>359</v>
      </c>
      <c r="BE4805" s="60"/>
      <c r="BR4805" s="60"/>
      <c r="BX4805" s="151"/>
      <c r="CB4805" s="151"/>
      <c r="CM4805" s="151"/>
      <c r="CO4805" s="151"/>
      <c r="CT4805" s="151"/>
      <c r="CY4805" s="151"/>
    </row>
    <row r="4806" spans="1:103" x14ac:dyDescent="0.2">
      <c r="A4806" s="60"/>
      <c r="B4806" s="60"/>
      <c r="C4806" s="60"/>
      <c r="D4806" s="60"/>
      <c r="E4806" s="60"/>
      <c r="F4806" s="60"/>
      <c r="G4806" s="60"/>
      <c r="H4806" s="60"/>
      <c r="I4806" s="60"/>
      <c r="J4806" s="60"/>
      <c r="K4806" s="60"/>
      <c r="L4806" s="60"/>
      <c r="M4806" s="60"/>
      <c r="N4806" s="60"/>
      <c r="O4806" s="60"/>
      <c r="P4806" s="60"/>
      <c r="Q4806" s="60"/>
      <c r="R4806" s="334">
        <v>14031</v>
      </c>
      <c r="S4806" s="319" t="s">
        <v>359</v>
      </c>
      <c r="BE4806" s="60"/>
      <c r="BR4806" s="60"/>
      <c r="BX4806" s="151"/>
      <c r="CB4806" s="151"/>
      <c r="CM4806" s="151"/>
      <c r="CO4806" s="151"/>
      <c r="CT4806" s="151"/>
      <c r="CY4806" s="151"/>
    </row>
    <row r="4807" spans="1:103" x14ac:dyDescent="0.2">
      <c r="A4807" s="60"/>
      <c r="B4807" s="60"/>
      <c r="C4807" s="60"/>
      <c r="D4807" s="60"/>
      <c r="E4807" s="60"/>
      <c r="F4807" s="60"/>
      <c r="G4807" s="60"/>
      <c r="H4807" s="60"/>
      <c r="I4807" s="60"/>
      <c r="J4807" s="60"/>
      <c r="K4807" s="60"/>
      <c r="L4807" s="60"/>
      <c r="M4807" s="60"/>
      <c r="N4807" s="60"/>
      <c r="O4807" s="60"/>
      <c r="P4807" s="60"/>
      <c r="Q4807" s="60"/>
      <c r="R4807" s="334">
        <v>14032</v>
      </c>
      <c r="S4807" s="319" t="s">
        <v>359</v>
      </c>
      <c r="BE4807" s="60"/>
      <c r="BR4807" s="60"/>
      <c r="BX4807" s="151"/>
      <c r="CB4807" s="151"/>
      <c r="CM4807" s="151"/>
      <c r="CO4807" s="151"/>
      <c r="CT4807" s="151"/>
      <c r="CY4807" s="151"/>
    </row>
    <row r="4808" spans="1:103" x14ac:dyDescent="0.2">
      <c r="A4808" s="60"/>
      <c r="B4808" s="60"/>
      <c r="C4808" s="60"/>
      <c r="D4808" s="60"/>
      <c r="E4808" s="60"/>
      <c r="F4808" s="60"/>
      <c r="G4808" s="60"/>
      <c r="H4808" s="60"/>
      <c r="I4808" s="60"/>
      <c r="J4808" s="60"/>
      <c r="K4808" s="60"/>
      <c r="L4808" s="60"/>
      <c r="M4808" s="60"/>
      <c r="N4808" s="60"/>
      <c r="O4808" s="60"/>
      <c r="P4808" s="60"/>
      <c r="Q4808" s="60"/>
      <c r="R4808" s="334">
        <v>14033</v>
      </c>
      <c r="S4808" s="319" t="s">
        <v>359</v>
      </c>
      <c r="BE4808" s="60"/>
      <c r="BR4808" s="60"/>
      <c r="BX4808" s="151"/>
      <c r="CB4808" s="151"/>
      <c r="CM4808" s="151"/>
      <c r="CO4808" s="151"/>
      <c r="CT4808" s="151"/>
      <c r="CY4808" s="151"/>
    </row>
    <row r="4809" spans="1:103" x14ac:dyDescent="0.2">
      <c r="A4809" s="60"/>
      <c r="B4809" s="60"/>
      <c r="C4809" s="60"/>
      <c r="D4809" s="60"/>
      <c r="E4809" s="60"/>
      <c r="F4809" s="60"/>
      <c r="G4809" s="60"/>
      <c r="H4809" s="60"/>
      <c r="I4809" s="60"/>
      <c r="J4809" s="60"/>
      <c r="K4809" s="60"/>
      <c r="L4809" s="60"/>
      <c r="M4809" s="60"/>
      <c r="N4809" s="60"/>
      <c r="O4809" s="60"/>
      <c r="P4809" s="60"/>
      <c r="Q4809" s="60"/>
      <c r="R4809" s="334">
        <v>14034</v>
      </c>
      <c r="S4809" s="319" t="s">
        <v>359</v>
      </c>
      <c r="BE4809" s="60"/>
      <c r="BR4809" s="60"/>
      <c r="BX4809" s="151"/>
      <c r="CB4809" s="151"/>
      <c r="CM4809" s="151"/>
      <c r="CO4809" s="151"/>
      <c r="CT4809" s="151"/>
      <c r="CY4809" s="151"/>
    </row>
    <row r="4810" spans="1:103" x14ac:dyDescent="0.2">
      <c r="A4810" s="60"/>
      <c r="B4810" s="60"/>
      <c r="C4810" s="60"/>
      <c r="D4810" s="60"/>
      <c r="E4810" s="60"/>
      <c r="F4810" s="60"/>
      <c r="G4810" s="60"/>
      <c r="H4810" s="60"/>
      <c r="I4810" s="60"/>
      <c r="J4810" s="60"/>
      <c r="K4810" s="60"/>
      <c r="L4810" s="60"/>
      <c r="M4810" s="60"/>
      <c r="N4810" s="60"/>
      <c r="O4810" s="60"/>
      <c r="P4810" s="60"/>
      <c r="Q4810" s="60"/>
      <c r="R4810" s="334">
        <v>14035</v>
      </c>
      <c r="S4810" s="319" t="s">
        <v>359</v>
      </c>
      <c r="BE4810" s="60"/>
      <c r="BR4810" s="60"/>
      <c r="BX4810" s="151"/>
      <c r="CB4810" s="151"/>
      <c r="CM4810" s="151"/>
      <c r="CO4810" s="151"/>
      <c r="CT4810" s="151"/>
      <c r="CY4810" s="151"/>
    </row>
    <row r="4811" spans="1:103" x14ac:dyDescent="0.2">
      <c r="A4811" s="60"/>
      <c r="B4811" s="60"/>
      <c r="C4811" s="60"/>
      <c r="D4811" s="60"/>
      <c r="E4811" s="60"/>
      <c r="F4811" s="60"/>
      <c r="G4811" s="60"/>
      <c r="H4811" s="60"/>
      <c r="I4811" s="60"/>
      <c r="J4811" s="60"/>
      <c r="K4811" s="60"/>
      <c r="L4811" s="60"/>
      <c r="M4811" s="60"/>
      <c r="N4811" s="60"/>
      <c r="O4811" s="60"/>
      <c r="P4811" s="60"/>
      <c r="Q4811" s="60"/>
      <c r="R4811" s="334">
        <v>14036</v>
      </c>
      <c r="S4811" s="319" t="s">
        <v>359</v>
      </c>
      <c r="BE4811" s="60"/>
      <c r="BR4811" s="60"/>
      <c r="BX4811" s="151"/>
      <c r="CB4811" s="151"/>
      <c r="CM4811" s="151"/>
      <c r="CO4811" s="151"/>
      <c r="CT4811" s="151"/>
      <c r="CY4811" s="151"/>
    </row>
    <row r="4812" spans="1:103" x14ac:dyDescent="0.2">
      <c r="A4812" s="60"/>
      <c r="B4812" s="60"/>
      <c r="C4812" s="60"/>
      <c r="D4812" s="60"/>
      <c r="E4812" s="60"/>
      <c r="F4812" s="60"/>
      <c r="G4812" s="60"/>
      <c r="H4812" s="60"/>
      <c r="I4812" s="60"/>
      <c r="J4812" s="60"/>
      <c r="K4812" s="60"/>
      <c r="L4812" s="60"/>
      <c r="M4812" s="60"/>
      <c r="N4812" s="60"/>
      <c r="O4812" s="60"/>
      <c r="P4812" s="60"/>
      <c r="Q4812" s="60"/>
      <c r="R4812" s="334">
        <v>14037</v>
      </c>
      <c r="S4812" s="319" t="s">
        <v>359</v>
      </c>
      <c r="BE4812" s="60"/>
      <c r="BR4812" s="60"/>
      <c r="BX4812" s="151"/>
      <c r="CB4812" s="151"/>
      <c r="CM4812" s="151"/>
      <c r="CO4812" s="151"/>
      <c r="CT4812" s="151"/>
      <c r="CY4812" s="151"/>
    </row>
    <row r="4813" spans="1:103" x14ac:dyDescent="0.2">
      <c r="A4813" s="60"/>
      <c r="B4813" s="60"/>
      <c r="C4813" s="60"/>
      <c r="D4813" s="60"/>
      <c r="E4813" s="60"/>
      <c r="F4813" s="60"/>
      <c r="G4813" s="60"/>
      <c r="H4813" s="60"/>
      <c r="I4813" s="60"/>
      <c r="J4813" s="60"/>
      <c r="K4813" s="60"/>
      <c r="L4813" s="60"/>
      <c r="M4813" s="60"/>
      <c r="N4813" s="60"/>
      <c r="O4813" s="60"/>
      <c r="P4813" s="60"/>
      <c r="Q4813" s="60"/>
      <c r="R4813" s="334">
        <v>14038</v>
      </c>
      <c r="S4813" s="319" t="s">
        <v>359</v>
      </c>
      <c r="BE4813" s="60"/>
      <c r="BR4813" s="60"/>
      <c r="BX4813" s="151"/>
      <c r="CB4813" s="151"/>
      <c r="CM4813" s="151"/>
      <c r="CO4813" s="151"/>
      <c r="CT4813" s="151"/>
      <c r="CY4813" s="151"/>
    </row>
    <row r="4814" spans="1:103" x14ac:dyDescent="0.2">
      <c r="A4814" s="60"/>
      <c r="B4814" s="60"/>
      <c r="C4814" s="60"/>
      <c r="D4814" s="60"/>
      <c r="E4814" s="60"/>
      <c r="F4814" s="60"/>
      <c r="G4814" s="60"/>
      <c r="H4814" s="60"/>
      <c r="I4814" s="60"/>
      <c r="J4814" s="60"/>
      <c r="K4814" s="60"/>
      <c r="L4814" s="60"/>
      <c r="M4814" s="60"/>
      <c r="N4814" s="60"/>
      <c r="O4814" s="60"/>
      <c r="P4814" s="60"/>
      <c r="Q4814" s="60"/>
      <c r="R4814" s="334">
        <v>14039</v>
      </c>
      <c r="S4814" s="319" t="s">
        <v>359</v>
      </c>
      <c r="BE4814" s="60"/>
      <c r="BR4814" s="60"/>
      <c r="BX4814" s="151"/>
      <c r="CB4814" s="151"/>
      <c r="CM4814" s="151"/>
      <c r="CO4814" s="151"/>
      <c r="CT4814" s="151"/>
      <c r="CY4814" s="151"/>
    </row>
    <row r="4815" spans="1:103" x14ac:dyDescent="0.2">
      <c r="A4815" s="60"/>
      <c r="B4815" s="60"/>
      <c r="C4815" s="60"/>
      <c r="D4815" s="60"/>
      <c r="E4815" s="60"/>
      <c r="F4815" s="60"/>
      <c r="G4815" s="60"/>
      <c r="H4815" s="60"/>
      <c r="I4815" s="60"/>
      <c r="J4815" s="60"/>
      <c r="K4815" s="60"/>
      <c r="L4815" s="60"/>
      <c r="M4815" s="60"/>
      <c r="N4815" s="60"/>
      <c r="O4815" s="60"/>
      <c r="P4815" s="60"/>
      <c r="Q4815" s="60"/>
      <c r="R4815" s="334">
        <v>14040</v>
      </c>
      <c r="S4815" s="319" t="s">
        <v>359</v>
      </c>
      <c r="BE4815" s="60"/>
      <c r="BR4815" s="60"/>
      <c r="BX4815" s="151"/>
      <c r="CB4815" s="151"/>
      <c r="CM4815" s="151"/>
      <c r="CO4815" s="151"/>
      <c r="CT4815" s="151"/>
      <c r="CY4815" s="151"/>
    </row>
    <row r="4816" spans="1:103" x14ac:dyDescent="0.2">
      <c r="A4816" s="60"/>
      <c r="B4816" s="60"/>
      <c r="C4816" s="60"/>
      <c r="D4816" s="60"/>
      <c r="E4816" s="60"/>
      <c r="F4816" s="60"/>
      <c r="G4816" s="60"/>
      <c r="H4816" s="60"/>
      <c r="I4816" s="60"/>
      <c r="J4816" s="60"/>
      <c r="K4816" s="60"/>
      <c r="L4816" s="60"/>
      <c r="M4816" s="60"/>
      <c r="N4816" s="60"/>
      <c r="O4816" s="60"/>
      <c r="P4816" s="60"/>
      <c r="Q4816" s="60"/>
      <c r="R4816" s="334">
        <v>14041</v>
      </c>
      <c r="S4816" s="319" t="s">
        <v>359</v>
      </c>
      <c r="BE4816" s="60"/>
      <c r="BR4816" s="60"/>
      <c r="BX4816" s="151"/>
      <c r="CB4816" s="151"/>
      <c r="CM4816" s="151"/>
      <c r="CO4816" s="151"/>
      <c r="CT4816" s="151"/>
      <c r="CY4816" s="151"/>
    </row>
    <row r="4817" spans="1:103" x14ac:dyDescent="0.2">
      <c r="A4817" s="60"/>
      <c r="B4817" s="60"/>
      <c r="C4817" s="60"/>
      <c r="D4817" s="60"/>
      <c r="E4817" s="60"/>
      <c r="F4817" s="60"/>
      <c r="G4817" s="60"/>
      <c r="H4817" s="60"/>
      <c r="I4817" s="60"/>
      <c r="J4817" s="60"/>
      <c r="K4817" s="60"/>
      <c r="L4817" s="60"/>
      <c r="M4817" s="60"/>
      <c r="N4817" s="60"/>
      <c r="O4817" s="60"/>
      <c r="P4817" s="60"/>
      <c r="Q4817" s="60"/>
      <c r="R4817" s="334">
        <v>14042</v>
      </c>
      <c r="S4817" s="319" t="s">
        <v>359</v>
      </c>
      <c r="BE4817" s="60"/>
      <c r="BR4817" s="60"/>
      <c r="BX4817" s="151"/>
      <c r="CB4817" s="151"/>
      <c r="CM4817" s="151"/>
      <c r="CO4817" s="151"/>
      <c r="CT4817" s="151"/>
      <c r="CY4817" s="151"/>
    </row>
    <row r="4818" spans="1:103" x14ac:dyDescent="0.2">
      <c r="A4818" s="60"/>
      <c r="B4818" s="60"/>
      <c r="C4818" s="60"/>
      <c r="D4818" s="60"/>
      <c r="E4818" s="60"/>
      <c r="F4818" s="60"/>
      <c r="G4818" s="60"/>
      <c r="H4818" s="60"/>
      <c r="I4818" s="60"/>
      <c r="J4818" s="60"/>
      <c r="K4818" s="60"/>
      <c r="L4818" s="60"/>
      <c r="M4818" s="60"/>
      <c r="N4818" s="60"/>
      <c r="O4818" s="60"/>
      <c r="P4818" s="60"/>
      <c r="Q4818" s="60"/>
      <c r="R4818" s="334">
        <v>14043</v>
      </c>
      <c r="S4818" s="319" t="s">
        <v>359</v>
      </c>
      <c r="BE4818" s="60"/>
      <c r="BR4818" s="60"/>
      <c r="BX4818" s="151"/>
      <c r="CB4818" s="151"/>
      <c r="CM4818" s="151"/>
      <c r="CO4818" s="151"/>
      <c r="CT4818" s="151"/>
      <c r="CY4818" s="151"/>
    </row>
    <row r="4819" spans="1:103" x14ac:dyDescent="0.2">
      <c r="A4819" s="60"/>
      <c r="B4819" s="60"/>
      <c r="C4819" s="60"/>
      <c r="D4819" s="60"/>
      <c r="E4819" s="60"/>
      <c r="F4819" s="60"/>
      <c r="G4819" s="60"/>
      <c r="H4819" s="60"/>
      <c r="I4819" s="60"/>
      <c r="J4819" s="60"/>
      <c r="K4819" s="60"/>
      <c r="L4819" s="60"/>
      <c r="M4819" s="60"/>
      <c r="N4819" s="60"/>
      <c r="O4819" s="60"/>
      <c r="P4819" s="60"/>
      <c r="Q4819" s="60"/>
      <c r="R4819" s="334">
        <v>14047</v>
      </c>
      <c r="S4819" s="319" t="s">
        <v>359</v>
      </c>
      <c r="BE4819" s="60"/>
      <c r="BR4819" s="60"/>
      <c r="BX4819" s="151"/>
      <c r="CB4819" s="151"/>
      <c r="CM4819" s="151"/>
      <c r="CO4819" s="151"/>
      <c r="CT4819" s="151"/>
      <c r="CY4819" s="151"/>
    </row>
    <row r="4820" spans="1:103" x14ac:dyDescent="0.2">
      <c r="A4820" s="60"/>
      <c r="B4820" s="60"/>
      <c r="C4820" s="60"/>
      <c r="D4820" s="60"/>
      <c r="E4820" s="60"/>
      <c r="F4820" s="60"/>
      <c r="G4820" s="60"/>
      <c r="H4820" s="60"/>
      <c r="I4820" s="60"/>
      <c r="J4820" s="60"/>
      <c r="K4820" s="60"/>
      <c r="L4820" s="60"/>
      <c r="M4820" s="60"/>
      <c r="N4820" s="60"/>
      <c r="O4820" s="60"/>
      <c r="P4820" s="60"/>
      <c r="Q4820" s="60"/>
      <c r="R4820" s="334">
        <v>14048</v>
      </c>
      <c r="S4820" s="319" t="s">
        <v>359</v>
      </c>
      <c r="BE4820" s="60"/>
      <c r="BR4820" s="60"/>
      <c r="BX4820" s="151"/>
      <c r="CB4820" s="151"/>
      <c r="CM4820" s="151"/>
      <c r="CO4820" s="151"/>
      <c r="CT4820" s="151"/>
      <c r="CY4820" s="151"/>
    </row>
    <row r="4821" spans="1:103" x14ac:dyDescent="0.2">
      <c r="A4821" s="60"/>
      <c r="B4821" s="60"/>
      <c r="C4821" s="60"/>
      <c r="D4821" s="60"/>
      <c r="E4821" s="60"/>
      <c r="F4821" s="60"/>
      <c r="G4821" s="60"/>
      <c r="H4821" s="60"/>
      <c r="I4821" s="60"/>
      <c r="J4821" s="60"/>
      <c r="K4821" s="60"/>
      <c r="L4821" s="60"/>
      <c r="M4821" s="60"/>
      <c r="N4821" s="60"/>
      <c r="O4821" s="60"/>
      <c r="P4821" s="60"/>
      <c r="Q4821" s="60"/>
      <c r="R4821" s="334">
        <v>14051</v>
      </c>
      <c r="S4821" s="319" t="s">
        <v>359</v>
      </c>
      <c r="BE4821" s="60"/>
      <c r="BR4821" s="60"/>
      <c r="BX4821" s="151"/>
      <c r="CB4821" s="151"/>
      <c r="CM4821" s="151"/>
      <c r="CO4821" s="151"/>
      <c r="CT4821" s="151"/>
      <c r="CY4821" s="151"/>
    </row>
    <row r="4822" spans="1:103" x14ac:dyDescent="0.2">
      <c r="A4822" s="60"/>
      <c r="B4822" s="60"/>
      <c r="C4822" s="60"/>
      <c r="D4822" s="60"/>
      <c r="E4822" s="60"/>
      <c r="F4822" s="60"/>
      <c r="G4822" s="60"/>
      <c r="H4822" s="60"/>
      <c r="I4822" s="60"/>
      <c r="J4822" s="60"/>
      <c r="K4822" s="60"/>
      <c r="L4822" s="60"/>
      <c r="M4822" s="60"/>
      <c r="N4822" s="60"/>
      <c r="O4822" s="60"/>
      <c r="P4822" s="60"/>
      <c r="Q4822" s="60"/>
      <c r="R4822" s="334">
        <v>14052</v>
      </c>
      <c r="S4822" s="319" t="s">
        <v>359</v>
      </c>
      <c r="BE4822" s="60"/>
      <c r="BR4822" s="60"/>
      <c r="BX4822" s="151"/>
      <c r="CB4822" s="151"/>
      <c r="CM4822" s="151"/>
      <c r="CO4822" s="151"/>
      <c r="CT4822" s="151"/>
      <c r="CY4822" s="151"/>
    </row>
    <row r="4823" spans="1:103" x14ac:dyDescent="0.2">
      <c r="A4823" s="60"/>
      <c r="B4823" s="60"/>
      <c r="C4823" s="60"/>
      <c r="D4823" s="60"/>
      <c r="E4823" s="60"/>
      <c r="F4823" s="60"/>
      <c r="G4823" s="60"/>
      <c r="H4823" s="60"/>
      <c r="I4823" s="60"/>
      <c r="J4823" s="60"/>
      <c r="K4823" s="60"/>
      <c r="L4823" s="60"/>
      <c r="M4823" s="60"/>
      <c r="N4823" s="60"/>
      <c r="O4823" s="60"/>
      <c r="P4823" s="60"/>
      <c r="Q4823" s="60"/>
      <c r="R4823" s="334">
        <v>14054</v>
      </c>
      <c r="S4823" s="319" t="s">
        <v>359</v>
      </c>
      <c r="BE4823" s="60"/>
      <c r="BR4823" s="60"/>
      <c r="BX4823" s="151"/>
      <c r="CB4823" s="151"/>
      <c r="CM4823" s="151"/>
      <c r="CO4823" s="151"/>
      <c r="CT4823" s="151"/>
      <c r="CY4823" s="151"/>
    </row>
    <row r="4824" spans="1:103" x14ac:dyDescent="0.2">
      <c r="A4824" s="60"/>
      <c r="B4824" s="60"/>
      <c r="C4824" s="60"/>
      <c r="D4824" s="60"/>
      <c r="E4824" s="60"/>
      <c r="F4824" s="60"/>
      <c r="G4824" s="60"/>
      <c r="H4824" s="60"/>
      <c r="I4824" s="60"/>
      <c r="J4824" s="60"/>
      <c r="K4824" s="60"/>
      <c r="L4824" s="60"/>
      <c r="M4824" s="60"/>
      <c r="N4824" s="60"/>
      <c r="O4824" s="60"/>
      <c r="P4824" s="60"/>
      <c r="Q4824" s="60"/>
      <c r="R4824" s="334">
        <v>14055</v>
      </c>
      <c r="S4824" s="319" t="s">
        <v>359</v>
      </c>
      <c r="BE4824" s="60"/>
      <c r="BR4824" s="60"/>
      <c r="BX4824" s="151"/>
      <c r="CB4824" s="151"/>
      <c r="CM4824" s="151"/>
      <c r="CO4824" s="151"/>
      <c r="CT4824" s="151"/>
      <c r="CY4824" s="151"/>
    </row>
    <row r="4825" spans="1:103" x14ac:dyDescent="0.2">
      <c r="A4825" s="60"/>
      <c r="B4825" s="60"/>
      <c r="C4825" s="60"/>
      <c r="D4825" s="60"/>
      <c r="E4825" s="60"/>
      <c r="F4825" s="60"/>
      <c r="G4825" s="60"/>
      <c r="H4825" s="60"/>
      <c r="I4825" s="60"/>
      <c r="J4825" s="60"/>
      <c r="K4825" s="60"/>
      <c r="L4825" s="60"/>
      <c r="M4825" s="60"/>
      <c r="N4825" s="60"/>
      <c r="O4825" s="60"/>
      <c r="P4825" s="60"/>
      <c r="Q4825" s="60"/>
      <c r="R4825" s="334">
        <v>14056</v>
      </c>
      <c r="S4825" s="319" t="s">
        <v>359</v>
      </c>
      <c r="BE4825" s="60"/>
      <c r="BR4825" s="60"/>
      <c r="BX4825" s="151"/>
      <c r="CB4825" s="151"/>
      <c r="CM4825" s="151"/>
      <c r="CO4825" s="151"/>
      <c r="CT4825" s="151"/>
      <c r="CY4825" s="151"/>
    </row>
    <row r="4826" spans="1:103" x14ac:dyDescent="0.2">
      <c r="A4826" s="60"/>
      <c r="B4826" s="60"/>
      <c r="C4826" s="60"/>
      <c r="D4826" s="60"/>
      <c r="E4826" s="60"/>
      <c r="F4826" s="60"/>
      <c r="G4826" s="60"/>
      <c r="H4826" s="60"/>
      <c r="I4826" s="60"/>
      <c r="J4826" s="60"/>
      <c r="K4826" s="60"/>
      <c r="L4826" s="60"/>
      <c r="M4826" s="60"/>
      <c r="N4826" s="60"/>
      <c r="O4826" s="60"/>
      <c r="P4826" s="60"/>
      <c r="Q4826" s="60"/>
      <c r="R4826" s="334">
        <v>14057</v>
      </c>
      <c r="S4826" s="319" t="s">
        <v>359</v>
      </c>
      <c r="BE4826" s="60"/>
      <c r="BR4826" s="60"/>
      <c r="BX4826" s="151"/>
      <c r="CB4826" s="151"/>
      <c r="CM4826" s="151"/>
      <c r="CO4826" s="151"/>
      <c r="CT4826" s="151"/>
      <c r="CY4826" s="151"/>
    </row>
    <row r="4827" spans="1:103" x14ac:dyDescent="0.2">
      <c r="A4827" s="60"/>
      <c r="B4827" s="60"/>
      <c r="C4827" s="60"/>
      <c r="D4827" s="60"/>
      <c r="E4827" s="60"/>
      <c r="F4827" s="60"/>
      <c r="G4827" s="60"/>
      <c r="H4827" s="60"/>
      <c r="I4827" s="60"/>
      <c r="J4827" s="60"/>
      <c r="K4827" s="60"/>
      <c r="L4827" s="60"/>
      <c r="M4827" s="60"/>
      <c r="N4827" s="60"/>
      <c r="O4827" s="60"/>
      <c r="P4827" s="60"/>
      <c r="Q4827" s="60"/>
      <c r="R4827" s="334">
        <v>14058</v>
      </c>
      <c r="S4827" s="319" t="s">
        <v>359</v>
      </c>
      <c r="BE4827" s="60"/>
      <c r="BR4827" s="60"/>
      <c r="BX4827" s="151"/>
      <c r="CB4827" s="151"/>
      <c r="CM4827" s="151"/>
      <c r="CO4827" s="151"/>
      <c r="CT4827" s="151"/>
      <c r="CY4827" s="151"/>
    </row>
    <row r="4828" spans="1:103" x14ac:dyDescent="0.2">
      <c r="A4828" s="60"/>
      <c r="B4828" s="60"/>
      <c r="C4828" s="60"/>
      <c r="D4828" s="60"/>
      <c r="E4828" s="60"/>
      <c r="F4828" s="60"/>
      <c r="G4828" s="60"/>
      <c r="H4828" s="60"/>
      <c r="I4828" s="60"/>
      <c r="J4828" s="60"/>
      <c r="K4828" s="60"/>
      <c r="L4828" s="60"/>
      <c r="M4828" s="60"/>
      <c r="N4828" s="60"/>
      <c r="O4828" s="60"/>
      <c r="P4828" s="60"/>
      <c r="Q4828" s="60"/>
      <c r="R4828" s="334">
        <v>14059</v>
      </c>
      <c r="S4828" s="319" t="s">
        <v>359</v>
      </c>
      <c r="BE4828" s="60"/>
      <c r="BR4828" s="60"/>
      <c r="BX4828" s="151"/>
      <c r="CB4828" s="151"/>
      <c r="CM4828" s="151"/>
      <c r="CO4828" s="151"/>
      <c r="CT4828" s="151"/>
      <c r="CY4828" s="151"/>
    </row>
    <row r="4829" spans="1:103" x14ac:dyDescent="0.2">
      <c r="A4829" s="60"/>
      <c r="B4829" s="60"/>
      <c r="C4829" s="60"/>
      <c r="D4829" s="60"/>
      <c r="E4829" s="60"/>
      <c r="F4829" s="60"/>
      <c r="G4829" s="60"/>
      <c r="H4829" s="60"/>
      <c r="I4829" s="60"/>
      <c r="J4829" s="60"/>
      <c r="K4829" s="60"/>
      <c r="L4829" s="60"/>
      <c r="M4829" s="60"/>
      <c r="N4829" s="60"/>
      <c r="O4829" s="60"/>
      <c r="P4829" s="60"/>
      <c r="Q4829" s="60"/>
      <c r="R4829" s="334">
        <v>14060</v>
      </c>
      <c r="S4829" s="319" t="s">
        <v>359</v>
      </c>
      <c r="BE4829" s="60"/>
      <c r="BR4829" s="60"/>
      <c r="BX4829" s="151"/>
      <c r="CB4829" s="151"/>
      <c r="CM4829" s="151"/>
      <c r="CO4829" s="151"/>
      <c r="CT4829" s="151"/>
      <c r="CY4829" s="151"/>
    </row>
    <row r="4830" spans="1:103" x14ac:dyDescent="0.2">
      <c r="A4830" s="60"/>
      <c r="B4830" s="60"/>
      <c r="C4830" s="60"/>
      <c r="D4830" s="60"/>
      <c r="E4830" s="60"/>
      <c r="F4830" s="60"/>
      <c r="G4830" s="60"/>
      <c r="H4830" s="60"/>
      <c r="I4830" s="60"/>
      <c r="J4830" s="60"/>
      <c r="K4830" s="60"/>
      <c r="L4830" s="60"/>
      <c r="M4830" s="60"/>
      <c r="N4830" s="60"/>
      <c r="O4830" s="60"/>
      <c r="P4830" s="60"/>
      <c r="Q4830" s="60"/>
      <c r="R4830" s="334">
        <v>14061</v>
      </c>
      <c r="S4830" s="319" t="s">
        <v>359</v>
      </c>
      <c r="BE4830" s="60"/>
      <c r="BR4830" s="60"/>
      <c r="BX4830" s="151"/>
      <c r="CB4830" s="151"/>
      <c r="CM4830" s="151"/>
      <c r="CO4830" s="151"/>
      <c r="CT4830" s="151"/>
      <c r="CY4830" s="151"/>
    </row>
    <row r="4831" spans="1:103" x14ac:dyDescent="0.2">
      <c r="A4831" s="60"/>
      <c r="B4831" s="60"/>
      <c r="C4831" s="60"/>
      <c r="D4831" s="60"/>
      <c r="E4831" s="60"/>
      <c r="F4831" s="60"/>
      <c r="G4831" s="60"/>
      <c r="H4831" s="60"/>
      <c r="I4831" s="60"/>
      <c r="J4831" s="60"/>
      <c r="K4831" s="60"/>
      <c r="L4831" s="60"/>
      <c r="M4831" s="60"/>
      <c r="N4831" s="60"/>
      <c r="O4831" s="60"/>
      <c r="P4831" s="60"/>
      <c r="Q4831" s="60"/>
      <c r="R4831" s="334">
        <v>14062</v>
      </c>
      <c r="S4831" s="319" t="s">
        <v>359</v>
      </c>
      <c r="BE4831" s="60"/>
      <c r="BR4831" s="60"/>
      <c r="BX4831" s="151"/>
      <c r="CB4831" s="151"/>
      <c r="CM4831" s="151"/>
      <c r="CO4831" s="151"/>
      <c r="CT4831" s="151"/>
      <c r="CY4831" s="151"/>
    </row>
    <row r="4832" spans="1:103" x14ac:dyDescent="0.2">
      <c r="A4832" s="60"/>
      <c r="B4832" s="60"/>
      <c r="C4832" s="60"/>
      <c r="D4832" s="60"/>
      <c r="E4832" s="60"/>
      <c r="F4832" s="60"/>
      <c r="G4832" s="60"/>
      <c r="H4832" s="60"/>
      <c r="I4832" s="60"/>
      <c r="J4832" s="60"/>
      <c r="K4832" s="60"/>
      <c r="L4832" s="60"/>
      <c r="M4832" s="60"/>
      <c r="N4832" s="60"/>
      <c r="O4832" s="60"/>
      <c r="P4832" s="60"/>
      <c r="Q4832" s="60"/>
      <c r="R4832" s="334">
        <v>14063</v>
      </c>
      <c r="S4832" s="319" t="s">
        <v>359</v>
      </c>
      <c r="BE4832" s="60"/>
      <c r="BR4832" s="60"/>
      <c r="BX4832" s="151"/>
      <c r="CB4832" s="151"/>
      <c r="CM4832" s="151"/>
      <c r="CO4832" s="151"/>
      <c r="CT4832" s="151"/>
      <c r="CY4832" s="151"/>
    </row>
    <row r="4833" spans="1:103" x14ac:dyDescent="0.2">
      <c r="A4833" s="60"/>
      <c r="B4833" s="60"/>
      <c r="C4833" s="60"/>
      <c r="D4833" s="60"/>
      <c r="E4833" s="60"/>
      <c r="F4833" s="60"/>
      <c r="G4833" s="60"/>
      <c r="H4833" s="60"/>
      <c r="I4833" s="60"/>
      <c r="J4833" s="60"/>
      <c r="K4833" s="60"/>
      <c r="L4833" s="60"/>
      <c r="M4833" s="60"/>
      <c r="N4833" s="60"/>
      <c r="O4833" s="60"/>
      <c r="P4833" s="60"/>
      <c r="Q4833" s="60"/>
      <c r="R4833" s="334">
        <v>14065</v>
      </c>
      <c r="S4833" s="319" t="s">
        <v>359</v>
      </c>
      <c r="BE4833" s="60"/>
      <c r="BR4833" s="60"/>
      <c r="BX4833" s="151"/>
      <c r="CB4833" s="151"/>
      <c r="CM4833" s="151"/>
      <c r="CO4833" s="151"/>
      <c r="CT4833" s="151"/>
      <c r="CY4833" s="151"/>
    </row>
    <row r="4834" spans="1:103" x14ac:dyDescent="0.2">
      <c r="A4834" s="60"/>
      <c r="B4834" s="60"/>
      <c r="C4834" s="60"/>
      <c r="D4834" s="60"/>
      <c r="E4834" s="60"/>
      <c r="F4834" s="60"/>
      <c r="G4834" s="60"/>
      <c r="H4834" s="60"/>
      <c r="I4834" s="60"/>
      <c r="J4834" s="60"/>
      <c r="K4834" s="60"/>
      <c r="L4834" s="60"/>
      <c r="M4834" s="60"/>
      <c r="N4834" s="60"/>
      <c r="O4834" s="60"/>
      <c r="P4834" s="60"/>
      <c r="Q4834" s="60"/>
      <c r="R4834" s="334">
        <v>14066</v>
      </c>
      <c r="S4834" s="319" t="s">
        <v>359</v>
      </c>
      <c r="BE4834" s="60"/>
      <c r="BR4834" s="60"/>
      <c r="BX4834" s="151"/>
      <c r="CB4834" s="151"/>
      <c r="CM4834" s="151"/>
      <c r="CO4834" s="151"/>
      <c r="CT4834" s="151"/>
      <c r="CY4834" s="151"/>
    </row>
    <row r="4835" spans="1:103" x14ac:dyDescent="0.2">
      <c r="A4835" s="60"/>
      <c r="B4835" s="60"/>
      <c r="C4835" s="60"/>
      <c r="D4835" s="60"/>
      <c r="E4835" s="60"/>
      <c r="F4835" s="60"/>
      <c r="G4835" s="60"/>
      <c r="H4835" s="60"/>
      <c r="I4835" s="60"/>
      <c r="J4835" s="60"/>
      <c r="K4835" s="60"/>
      <c r="L4835" s="60"/>
      <c r="M4835" s="60"/>
      <c r="N4835" s="60"/>
      <c r="O4835" s="60"/>
      <c r="P4835" s="60"/>
      <c r="Q4835" s="60"/>
      <c r="R4835" s="334">
        <v>14067</v>
      </c>
      <c r="S4835" s="319" t="s">
        <v>359</v>
      </c>
      <c r="BE4835" s="60"/>
      <c r="BR4835" s="60"/>
      <c r="BX4835" s="151"/>
      <c r="CB4835" s="151"/>
      <c r="CM4835" s="151"/>
      <c r="CO4835" s="151"/>
      <c r="CT4835" s="151"/>
      <c r="CY4835" s="151"/>
    </row>
    <row r="4836" spans="1:103" x14ac:dyDescent="0.2">
      <c r="A4836" s="60"/>
      <c r="B4836" s="60"/>
      <c r="C4836" s="60"/>
      <c r="D4836" s="60"/>
      <c r="E4836" s="60"/>
      <c r="F4836" s="60"/>
      <c r="G4836" s="60"/>
      <c r="H4836" s="60"/>
      <c r="I4836" s="60"/>
      <c r="J4836" s="60"/>
      <c r="K4836" s="60"/>
      <c r="L4836" s="60"/>
      <c r="M4836" s="60"/>
      <c r="N4836" s="60"/>
      <c r="O4836" s="60"/>
      <c r="P4836" s="60"/>
      <c r="Q4836" s="60"/>
      <c r="R4836" s="334">
        <v>14068</v>
      </c>
      <c r="S4836" s="319" t="s">
        <v>359</v>
      </c>
      <c r="BE4836" s="60"/>
      <c r="BR4836" s="60"/>
      <c r="BX4836" s="151"/>
      <c r="CB4836" s="151"/>
      <c r="CM4836" s="151"/>
      <c r="CO4836" s="151"/>
      <c r="CT4836" s="151"/>
      <c r="CY4836" s="151"/>
    </row>
    <row r="4837" spans="1:103" x14ac:dyDescent="0.2">
      <c r="A4837" s="60"/>
      <c r="B4837" s="60"/>
      <c r="C4837" s="60"/>
      <c r="D4837" s="60"/>
      <c r="E4837" s="60"/>
      <c r="F4837" s="60"/>
      <c r="G4837" s="60"/>
      <c r="H4837" s="60"/>
      <c r="I4837" s="60"/>
      <c r="J4837" s="60"/>
      <c r="K4837" s="60"/>
      <c r="L4837" s="60"/>
      <c r="M4837" s="60"/>
      <c r="N4837" s="60"/>
      <c r="O4837" s="60"/>
      <c r="P4837" s="60"/>
      <c r="Q4837" s="60"/>
      <c r="R4837" s="334">
        <v>14069</v>
      </c>
      <c r="S4837" s="319" t="s">
        <v>359</v>
      </c>
      <c r="BE4837" s="60"/>
      <c r="BR4837" s="60"/>
      <c r="BX4837" s="151"/>
      <c r="CB4837" s="151"/>
      <c r="CM4837" s="151"/>
      <c r="CO4837" s="151"/>
      <c r="CT4837" s="151"/>
      <c r="CY4837" s="151"/>
    </row>
    <row r="4838" spans="1:103" x14ac:dyDescent="0.2">
      <c r="A4838" s="60"/>
      <c r="B4838" s="60"/>
      <c r="C4838" s="60"/>
      <c r="D4838" s="60"/>
      <c r="E4838" s="60"/>
      <c r="F4838" s="60"/>
      <c r="G4838" s="60"/>
      <c r="H4838" s="60"/>
      <c r="I4838" s="60"/>
      <c r="J4838" s="60"/>
      <c r="K4838" s="60"/>
      <c r="L4838" s="60"/>
      <c r="M4838" s="60"/>
      <c r="N4838" s="60"/>
      <c r="O4838" s="60"/>
      <c r="P4838" s="60"/>
      <c r="Q4838" s="60"/>
      <c r="R4838" s="334">
        <v>14070</v>
      </c>
      <c r="S4838" s="319" t="s">
        <v>359</v>
      </c>
      <c r="BE4838" s="60"/>
      <c r="BR4838" s="60"/>
      <c r="BX4838" s="151"/>
      <c r="CB4838" s="151"/>
      <c r="CM4838" s="151"/>
      <c r="CO4838" s="151"/>
      <c r="CT4838" s="151"/>
      <c r="CY4838" s="151"/>
    </row>
    <row r="4839" spans="1:103" x14ac:dyDescent="0.2">
      <c r="A4839" s="60"/>
      <c r="B4839" s="60"/>
      <c r="C4839" s="60"/>
      <c r="D4839" s="60"/>
      <c r="E4839" s="60"/>
      <c r="F4839" s="60"/>
      <c r="G4839" s="60"/>
      <c r="H4839" s="60"/>
      <c r="I4839" s="60"/>
      <c r="J4839" s="60"/>
      <c r="K4839" s="60"/>
      <c r="L4839" s="60"/>
      <c r="M4839" s="60"/>
      <c r="N4839" s="60"/>
      <c r="O4839" s="60"/>
      <c r="P4839" s="60"/>
      <c r="Q4839" s="60"/>
      <c r="R4839" s="334">
        <v>14072</v>
      </c>
      <c r="S4839" s="319" t="s">
        <v>359</v>
      </c>
      <c r="BE4839" s="60"/>
      <c r="BR4839" s="60"/>
      <c r="BX4839" s="151"/>
      <c r="CB4839" s="151"/>
      <c r="CM4839" s="151"/>
      <c r="CO4839" s="151"/>
      <c r="CT4839" s="151"/>
      <c r="CY4839" s="151"/>
    </row>
    <row r="4840" spans="1:103" x14ac:dyDescent="0.2">
      <c r="A4840" s="60"/>
      <c r="B4840" s="60"/>
      <c r="C4840" s="60"/>
      <c r="D4840" s="60"/>
      <c r="E4840" s="60"/>
      <c r="F4840" s="60"/>
      <c r="G4840" s="60"/>
      <c r="H4840" s="60"/>
      <c r="I4840" s="60"/>
      <c r="J4840" s="60"/>
      <c r="K4840" s="60"/>
      <c r="L4840" s="60"/>
      <c r="M4840" s="60"/>
      <c r="N4840" s="60"/>
      <c r="O4840" s="60"/>
      <c r="P4840" s="60"/>
      <c r="Q4840" s="60"/>
      <c r="R4840" s="334">
        <v>14075</v>
      </c>
      <c r="S4840" s="319" t="s">
        <v>359</v>
      </c>
      <c r="BE4840" s="60"/>
      <c r="BR4840" s="60"/>
      <c r="BX4840" s="151"/>
      <c r="CB4840" s="151"/>
      <c r="CM4840" s="151"/>
      <c r="CO4840" s="151"/>
      <c r="CT4840" s="151"/>
      <c r="CY4840" s="151"/>
    </row>
    <row r="4841" spans="1:103" x14ac:dyDescent="0.2">
      <c r="A4841" s="60"/>
      <c r="B4841" s="60"/>
      <c r="C4841" s="60"/>
      <c r="D4841" s="60"/>
      <c r="E4841" s="60"/>
      <c r="F4841" s="60"/>
      <c r="G4841" s="60"/>
      <c r="H4841" s="60"/>
      <c r="I4841" s="60"/>
      <c r="J4841" s="60"/>
      <c r="K4841" s="60"/>
      <c r="L4841" s="60"/>
      <c r="M4841" s="60"/>
      <c r="N4841" s="60"/>
      <c r="O4841" s="60"/>
      <c r="P4841" s="60"/>
      <c r="Q4841" s="60"/>
      <c r="R4841" s="334">
        <v>14080</v>
      </c>
      <c r="S4841" s="319" t="s">
        <v>359</v>
      </c>
      <c r="BE4841" s="60"/>
      <c r="BR4841" s="60"/>
      <c r="BX4841" s="151"/>
      <c r="CB4841" s="151"/>
      <c r="CM4841" s="151"/>
      <c r="CO4841" s="151"/>
      <c r="CT4841" s="151"/>
      <c r="CY4841" s="151"/>
    </row>
    <row r="4842" spans="1:103" x14ac:dyDescent="0.2">
      <c r="A4842" s="60"/>
      <c r="B4842" s="60"/>
      <c r="C4842" s="60"/>
      <c r="D4842" s="60"/>
      <c r="E4842" s="60"/>
      <c r="F4842" s="60"/>
      <c r="G4842" s="60"/>
      <c r="H4842" s="60"/>
      <c r="I4842" s="60"/>
      <c r="J4842" s="60"/>
      <c r="K4842" s="60"/>
      <c r="L4842" s="60"/>
      <c r="M4842" s="60"/>
      <c r="N4842" s="60"/>
      <c r="O4842" s="60"/>
      <c r="P4842" s="60"/>
      <c r="Q4842" s="60"/>
      <c r="R4842" s="334">
        <v>14081</v>
      </c>
      <c r="S4842" s="319" t="s">
        <v>359</v>
      </c>
      <c r="BE4842" s="60"/>
      <c r="BR4842" s="60"/>
      <c r="BX4842" s="151"/>
      <c r="CB4842" s="151"/>
      <c r="CM4842" s="151"/>
      <c r="CO4842" s="151"/>
      <c r="CT4842" s="151"/>
      <c r="CY4842" s="151"/>
    </row>
    <row r="4843" spans="1:103" x14ac:dyDescent="0.2">
      <c r="A4843" s="60"/>
      <c r="B4843" s="60"/>
      <c r="C4843" s="60"/>
      <c r="D4843" s="60"/>
      <c r="E4843" s="60"/>
      <c r="F4843" s="60"/>
      <c r="G4843" s="60"/>
      <c r="H4843" s="60"/>
      <c r="I4843" s="60"/>
      <c r="J4843" s="60"/>
      <c r="K4843" s="60"/>
      <c r="L4843" s="60"/>
      <c r="M4843" s="60"/>
      <c r="N4843" s="60"/>
      <c r="O4843" s="60"/>
      <c r="P4843" s="60"/>
      <c r="Q4843" s="60"/>
      <c r="R4843" s="334">
        <v>14082</v>
      </c>
      <c r="S4843" s="319" t="s">
        <v>359</v>
      </c>
      <c r="BE4843" s="60"/>
      <c r="BR4843" s="60"/>
      <c r="BX4843" s="151"/>
      <c r="CB4843" s="151"/>
      <c r="CM4843" s="151"/>
      <c r="CO4843" s="151"/>
      <c r="CT4843" s="151"/>
      <c r="CY4843" s="151"/>
    </row>
    <row r="4844" spans="1:103" x14ac:dyDescent="0.2">
      <c r="A4844" s="60"/>
      <c r="B4844" s="60"/>
      <c r="C4844" s="60"/>
      <c r="D4844" s="60"/>
      <c r="E4844" s="60"/>
      <c r="F4844" s="60"/>
      <c r="G4844" s="60"/>
      <c r="H4844" s="60"/>
      <c r="I4844" s="60"/>
      <c r="J4844" s="60"/>
      <c r="K4844" s="60"/>
      <c r="L4844" s="60"/>
      <c r="M4844" s="60"/>
      <c r="N4844" s="60"/>
      <c r="O4844" s="60"/>
      <c r="P4844" s="60"/>
      <c r="Q4844" s="60"/>
      <c r="R4844" s="334">
        <v>14083</v>
      </c>
      <c r="S4844" s="319" t="s">
        <v>359</v>
      </c>
      <c r="BE4844" s="60"/>
      <c r="BR4844" s="60"/>
      <c r="BX4844" s="151"/>
      <c r="CB4844" s="151"/>
      <c r="CM4844" s="151"/>
      <c r="CO4844" s="151"/>
      <c r="CT4844" s="151"/>
      <c r="CY4844" s="151"/>
    </row>
    <row r="4845" spans="1:103" x14ac:dyDescent="0.2">
      <c r="A4845" s="60"/>
      <c r="B4845" s="60"/>
      <c r="C4845" s="60"/>
      <c r="D4845" s="60"/>
      <c r="E4845" s="60"/>
      <c r="F4845" s="60"/>
      <c r="G4845" s="60"/>
      <c r="H4845" s="60"/>
      <c r="I4845" s="60"/>
      <c r="J4845" s="60"/>
      <c r="K4845" s="60"/>
      <c r="L4845" s="60"/>
      <c r="M4845" s="60"/>
      <c r="N4845" s="60"/>
      <c r="O4845" s="60"/>
      <c r="P4845" s="60"/>
      <c r="Q4845" s="60"/>
      <c r="R4845" s="334">
        <v>14085</v>
      </c>
      <c r="S4845" s="319" t="s">
        <v>359</v>
      </c>
      <c r="BE4845" s="60"/>
      <c r="BR4845" s="60"/>
      <c r="BX4845" s="151"/>
      <c r="CB4845" s="151"/>
      <c r="CM4845" s="151"/>
      <c r="CO4845" s="151"/>
      <c r="CT4845" s="151"/>
      <c r="CY4845" s="151"/>
    </row>
    <row r="4846" spans="1:103" x14ac:dyDescent="0.2">
      <c r="A4846" s="60"/>
      <c r="B4846" s="60"/>
      <c r="C4846" s="60"/>
      <c r="D4846" s="60"/>
      <c r="E4846" s="60"/>
      <c r="F4846" s="60"/>
      <c r="G4846" s="60"/>
      <c r="H4846" s="60"/>
      <c r="I4846" s="60"/>
      <c r="J4846" s="60"/>
      <c r="K4846" s="60"/>
      <c r="L4846" s="60"/>
      <c r="M4846" s="60"/>
      <c r="N4846" s="60"/>
      <c r="O4846" s="60"/>
      <c r="P4846" s="60"/>
      <c r="Q4846" s="60"/>
      <c r="R4846" s="334">
        <v>14086</v>
      </c>
      <c r="S4846" s="319" t="s">
        <v>359</v>
      </c>
      <c r="BE4846" s="60"/>
      <c r="BR4846" s="60"/>
      <c r="BX4846" s="151"/>
      <c r="CB4846" s="151"/>
      <c r="CM4846" s="151"/>
      <c r="CO4846" s="151"/>
      <c r="CT4846" s="151"/>
      <c r="CY4846" s="151"/>
    </row>
    <row r="4847" spans="1:103" x14ac:dyDescent="0.2">
      <c r="A4847" s="60"/>
      <c r="B4847" s="60"/>
      <c r="C4847" s="60"/>
      <c r="D4847" s="60"/>
      <c r="E4847" s="60"/>
      <c r="F4847" s="60"/>
      <c r="G4847" s="60"/>
      <c r="H4847" s="60"/>
      <c r="I4847" s="60"/>
      <c r="J4847" s="60"/>
      <c r="K4847" s="60"/>
      <c r="L4847" s="60"/>
      <c r="M4847" s="60"/>
      <c r="N4847" s="60"/>
      <c r="O4847" s="60"/>
      <c r="P4847" s="60"/>
      <c r="Q4847" s="60"/>
      <c r="R4847" s="334">
        <v>14091</v>
      </c>
      <c r="S4847" s="319" t="s">
        <v>359</v>
      </c>
      <c r="BE4847" s="60"/>
      <c r="BR4847" s="60"/>
      <c r="BX4847" s="151"/>
      <c r="CB4847" s="151"/>
      <c r="CM4847" s="151"/>
      <c r="CO4847" s="151"/>
      <c r="CT4847" s="151"/>
      <c r="CY4847" s="151"/>
    </row>
    <row r="4848" spans="1:103" x14ac:dyDescent="0.2">
      <c r="A4848" s="60"/>
      <c r="B4848" s="60"/>
      <c r="C4848" s="60"/>
      <c r="D4848" s="60"/>
      <c r="E4848" s="60"/>
      <c r="F4848" s="60"/>
      <c r="G4848" s="60"/>
      <c r="H4848" s="60"/>
      <c r="I4848" s="60"/>
      <c r="J4848" s="60"/>
      <c r="K4848" s="60"/>
      <c r="L4848" s="60"/>
      <c r="M4848" s="60"/>
      <c r="N4848" s="60"/>
      <c r="O4848" s="60"/>
      <c r="P4848" s="60"/>
      <c r="Q4848" s="60"/>
      <c r="R4848" s="334">
        <v>14092</v>
      </c>
      <c r="S4848" s="319" t="s">
        <v>359</v>
      </c>
      <c r="BE4848" s="60"/>
      <c r="BR4848" s="60"/>
      <c r="BX4848" s="151"/>
      <c r="CB4848" s="151"/>
      <c r="CM4848" s="151"/>
      <c r="CO4848" s="151"/>
      <c r="CT4848" s="151"/>
      <c r="CY4848" s="151"/>
    </row>
    <row r="4849" spans="1:103" x14ac:dyDescent="0.2">
      <c r="A4849" s="60"/>
      <c r="B4849" s="60"/>
      <c r="C4849" s="60"/>
      <c r="D4849" s="60"/>
      <c r="E4849" s="60"/>
      <c r="F4849" s="60"/>
      <c r="G4849" s="60"/>
      <c r="H4849" s="60"/>
      <c r="I4849" s="60"/>
      <c r="J4849" s="60"/>
      <c r="K4849" s="60"/>
      <c r="L4849" s="60"/>
      <c r="M4849" s="60"/>
      <c r="N4849" s="60"/>
      <c r="O4849" s="60"/>
      <c r="P4849" s="60"/>
      <c r="Q4849" s="60"/>
      <c r="R4849" s="334">
        <v>14094</v>
      </c>
      <c r="S4849" s="319" t="s">
        <v>359</v>
      </c>
      <c r="BE4849" s="60"/>
      <c r="BR4849" s="60"/>
      <c r="BX4849" s="151"/>
      <c r="CB4849" s="151"/>
      <c r="CM4849" s="151"/>
      <c r="CO4849" s="151"/>
      <c r="CT4849" s="151"/>
      <c r="CY4849" s="151"/>
    </row>
    <row r="4850" spans="1:103" x14ac:dyDescent="0.2">
      <c r="A4850" s="60"/>
      <c r="B4850" s="60"/>
      <c r="C4850" s="60"/>
      <c r="D4850" s="60"/>
      <c r="E4850" s="60"/>
      <c r="F4850" s="60"/>
      <c r="G4850" s="60"/>
      <c r="H4850" s="60"/>
      <c r="I4850" s="60"/>
      <c r="J4850" s="60"/>
      <c r="K4850" s="60"/>
      <c r="L4850" s="60"/>
      <c r="M4850" s="60"/>
      <c r="N4850" s="60"/>
      <c r="O4850" s="60"/>
      <c r="P4850" s="60"/>
      <c r="Q4850" s="60"/>
      <c r="R4850" s="334">
        <v>14095</v>
      </c>
      <c r="S4850" s="319" t="s">
        <v>359</v>
      </c>
      <c r="BE4850" s="60"/>
      <c r="BR4850" s="60"/>
      <c r="BX4850" s="151"/>
      <c r="CB4850" s="151"/>
      <c r="CM4850" s="151"/>
      <c r="CO4850" s="151"/>
      <c r="CT4850" s="151"/>
      <c r="CY4850" s="151"/>
    </row>
    <row r="4851" spans="1:103" x14ac:dyDescent="0.2">
      <c r="A4851" s="60"/>
      <c r="B4851" s="60"/>
      <c r="C4851" s="60"/>
      <c r="D4851" s="60"/>
      <c r="E4851" s="60"/>
      <c r="F4851" s="60"/>
      <c r="G4851" s="60"/>
      <c r="H4851" s="60"/>
      <c r="I4851" s="60"/>
      <c r="J4851" s="60"/>
      <c r="K4851" s="60"/>
      <c r="L4851" s="60"/>
      <c r="M4851" s="60"/>
      <c r="N4851" s="60"/>
      <c r="O4851" s="60"/>
      <c r="P4851" s="60"/>
      <c r="Q4851" s="60"/>
      <c r="R4851" s="334">
        <v>14098</v>
      </c>
      <c r="S4851" s="319" t="s">
        <v>359</v>
      </c>
      <c r="BE4851" s="60"/>
      <c r="BR4851" s="60"/>
      <c r="BX4851" s="151"/>
      <c r="CB4851" s="151"/>
      <c r="CM4851" s="151"/>
      <c r="CO4851" s="151"/>
      <c r="CT4851" s="151"/>
      <c r="CY4851" s="151"/>
    </row>
    <row r="4852" spans="1:103" x14ac:dyDescent="0.2">
      <c r="A4852" s="60"/>
      <c r="B4852" s="60"/>
      <c r="C4852" s="60"/>
      <c r="D4852" s="60"/>
      <c r="E4852" s="60"/>
      <c r="F4852" s="60"/>
      <c r="G4852" s="60"/>
      <c r="H4852" s="60"/>
      <c r="I4852" s="60"/>
      <c r="J4852" s="60"/>
      <c r="K4852" s="60"/>
      <c r="L4852" s="60"/>
      <c r="M4852" s="60"/>
      <c r="N4852" s="60"/>
      <c r="O4852" s="60"/>
      <c r="P4852" s="60"/>
      <c r="Q4852" s="60"/>
      <c r="R4852" s="334">
        <v>14101</v>
      </c>
      <c r="S4852" s="319" t="s">
        <v>359</v>
      </c>
      <c r="BE4852" s="60"/>
      <c r="BR4852" s="60"/>
      <c r="BX4852" s="151"/>
      <c r="CB4852" s="151"/>
      <c r="CM4852" s="151"/>
      <c r="CO4852" s="151"/>
      <c r="CT4852" s="151"/>
      <c r="CY4852" s="151"/>
    </row>
    <row r="4853" spans="1:103" x14ac:dyDescent="0.2">
      <c r="A4853" s="60"/>
      <c r="B4853" s="60"/>
      <c r="C4853" s="60"/>
      <c r="D4853" s="60"/>
      <c r="E4853" s="60"/>
      <c r="F4853" s="60"/>
      <c r="G4853" s="60"/>
      <c r="H4853" s="60"/>
      <c r="I4853" s="60"/>
      <c r="J4853" s="60"/>
      <c r="K4853" s="60"/>
      <c r="L4853" s="60"/>
      <c r="M4853" s="60"/>
      <c r="N4853" s="60"/>
      <c r="O4853" s="60"/>
      <c r="P4853" s="60"/>
      <c r="Q4853" s="60"/>
      <c r="R4853" s="334">
        <v>14102</v>
      </c>
      <c r="S4853" s="319" t="s">
        <v>359</v>
      </c>
      <c r="BE4853" s="60"/>
      <c r="BR4853" s="60"/>
      <c r="BX4853" s="151"/>
      <c r="CB4853" s="151"/>
      <c r="CM4853" s="151"/>
      <c r="CO4853" s="151"/>
      <c r="CT4853" s="151"/>
      <c r="CY4853" s="151"/>
    </row>
    <row r="4854" spans="1:103" x14ac:dyDescent="0.2">
      <c r="A4854" s="60"/>
      <c r="B4854" s="60"/>
      <c r="C4854" s="60"/>
      <c r="D4854" s="60"/>
      <c r="E4854" s="60"/>
      <c r="F4854" s="60"/>
      <c r="G4854" s="60"/>
      <c r="H4854" s="60"/>
      <c r="I4854" s="60"/>
      <c r="J4854" s="60"/>
      <c r="K4854" s="60"/>
      <c r="L4854" s="60"/>
      <c r="M4854" s="60"/>
      <c r="N4854" s="60"/>
      <c r="O4854" s="60"/>
      <c r="P4854" s="60"/>
      <c r="Q4854" s="60"/>
      <c r="R4854" s="334">
        <v>14103</v>
      </c>
      <c r="S4854" s="319" t="s">
        <v>359</v>
      </c>
      <c r="BE4854" s="60"/>
      <c r="BR4854" s="60"/>
      <c r="BX4854" s="151"/>
      <c r="CB4854" s="151"/>
      <c r="CM4854" s="151"/>
      <c r="CO4854" s="151"/>
      <c r="CT4854" s="151"/>
      <c r="CY4854" s="151"/>
    </row>
    <row r="4855" spans="1:103" x14ac:dyDescent="0.2">
      <c r="A4855" s="60"/>
      <c r="B4855" s="60"/>
      <c r="C4855" s="60"/>
      <c r="D4855" s="60"/>
      <c r="E4855" s="60"/>
      <c r="F4855" s="60"/>
      <c r="G4855" s="60"/>
      <c r="H4855" s="60"/>
      <c r="I4855" s="60"/>
      <c r="J4855" s="60"/>
      <c r="K4855" s="60"/>
      <c r="L4855" s="60"/>
      <c r="M4855" s="60"/>
      <c r="N4855" s="60"/>
      <c r="O4855" s="60"/>
      <c r="P4855" s="60"/>
      <c r="Q4855" s="60"/>
      <c r="R4855" s="334">
        <v>14105</v>
      </c>
      <c r="S4855" s="319" t="s">
        <v>359</v>
      </c>
      <c r="BE4855" s="60"/>
      <c r="BR4855" s="60"/>
      <c r="BX4855" s="151"/>
      <c r="CB4855" s="151"/>
      <c r="CM4855" s="151"/>
      <c r="CO4855" s="151"/>
      <c r="CT4855" s="151"/>
      <c r="CY4855" s="151"/>
    </row>
    <row r="4856" spans="1:103" x14ac:dyDescent="0.2">
      <c r="A4856" s="60"/>
      <c r="B4856" s="60"/>
      <c r="C4856" s="60"/>
      <c r="D4856" s="60"/>
      <c r="E4856" s="60"/>
      <c r="F4856" s="60"/>
      <c r="G4856" s="60"/>
      <c r="H4856" s="60"/>
      <c r="I4856" s="60"/>
      <c r="J4856" s="60"/>
      <c r="K4856" s="60"/>
      <c r="L4856" s="60"/>
      <c r="M4856" s="60"/>
      <c r="N4856" s="60"/>
      <c r="O4856" s="60"/>
      <c r="P4856" s="60"/>
      <c r="Q4856" s="60"/>
      <c r="R4856" s="334">
        <v>14107</v>
      </c>
      <c r="S4856" s="319" t="s">
        <v>359</v>
      </c>
      <c r="BE4856" s="60"/>
      <c r="BR4856" s="60"/>
      <c r="BX4856" s="151"/>
      <c r="CB4856" s="151"/>
      <c r="CM4856" s="151"/>
      <c r="CO4856" s="151"/>
      <c r="CT4856" s="151"/>
      <c r="CY4856" s="151"/>
    </row>
    <row r="4857" spans="1:103" x14ac:dyDescent="0.2">
      <c r="A4857" s="60"/>
      <c r="B4857" s="60"/>
      <c r="C4857" s="60"/>
      <c r="D4857" s="60"/>
      <c r="E4857" s="60"/>
      <c r="F4857" s="60"/>
      <c r="G4857" s="60"/>
      <c r="H4857" s="60"/>
      <c r="I4857" s="60"/>
      <c r="J4857" s="60"/>
      <c r="K4857" s="60"/>
      <c r="L4857" s="60"/>
      <c r="M4857" s="60"/>
      <c r="N4857" s="60"/>
      <c r="O4857" s="60"/>
      <c r="P4857" s="60"/>
      <c r="Q4857" s="60"/>
      <c r="R4857" s="334">
        <v>14108</v>
      </c>
      <c r="S4857" s="319" t="s">
        <v>359</v>
      </c>
      <c r="BE4857" s="60"/>
      <c r="BR4857" s="60"/>
      <c r="BX4857" s="151"/>
      <c r="CB4857" s="151"/>
      <c r="CM4857" s="151"/>
      <c r="CO4857" s="151"/>
      <c r="CT4857" s="151"/>
      <c r="CY4857" s="151"/>
    </row>
    <row r="4858" spans="1:103" x14ac:dyDescent="0.2">
      <c r="A4858" s="60"/>
      <c r="B4858" s="60"/>
      <c r="C4858" s="60"/>
      <c r="D4858" s="60"/>
      <c r="E4858" s="60"/>
      <c r="F4858" s="60"/>
      <c r="G4858" s="60"/>
      <c r="H4858" s="60"/>
      <c r="I4858" s="60"/>
      <c r="J4858" s="60"/>
      <c r="K4858" s="60"/>
      <c r="L4858" s="60"/>
      <c r="M4858" s="60"/>
      <c r="N4858" s="60"/>
      <c r="O4858" s="60"/>
      <c r="P4858" s="60"/>
      <c r="Q4858" s="60"/>
      <c r="R4858" s="334">
        <v>14109</v>
      </c>
      <c r="S4858" s="319" t="s">
        <v>359</v>
      </c>
      <c r="BE4858" s="60"/>
      <c r="BR4858" s="60"/>
      <c r="BX4858" s="151"/>
      <c r="CB4858" s="151"/>
      <c r="CM4858" s="151"/>
      <c r="CO4858" s="151"/>
      <c r="CT4858" s="151"/>
      <c r="CY4858" s="151"/>
    </row>
    <row r="4859" spans="1:103" x14ac:dyDescent="0.2">
      <c r="A4859" s="60"/>
      <c r="B4859" s="60"/>
      <c r="C4859" s="60"/>
      <c r="D4859" s="60"/>
      <c r="E4859" s="60"/>
      <c r="F4859" s="60"/>
      <c r="G4859" s="60"/>
      <c r="H4859" s="60"/>
      <c r="I4859" s="60"/>
      <c r="J4859" s="60"/>
      <c r="K4859" s="60"/>
      <c r="L4859" s="60"/>
      <c r="M4859" s="60"/>
      <c r="N4859" s="60"/>
      <c r="O4859" s="60"/>
      <c r="P4859" s="60"/>
      <c r="Q4859" s="60"/>
      <c r="R4859" s="334">
        <v>14110</v>
      </c>
      <c r="S4859" s="319" t="s">
        <v>359</v>
      </c>
      <c r="BE4859" s="60"/>
      <c r="BR4859" s="60"/>
      <c r="BX4859" s="151"/>
      <c r="CB4859" s="151"/>
      <c r="CM4859" s="151"/>
      <c r="CO4859" s="151"/>
      <c r="CT4859" s="151"/>
      <c r="CY4859" s="151"/>
    </row>
    <row r="4860" spans="1:103" x14ac:dyDescent="0.2">
      <c r="A4860" s="60"/>
      <c r="B4860" s="60"/>
      <c r="C4860" s="60"/>
      <c r="D4860" s="60"/>
      <c r="E4860" s="60"/>
      <c r="F4860" s="60"/>
      <c r="G4860" s="60"/>
      <c r="H4860" s="60"/>
      <c r="I4860" s="60"/>
      <c r="J4860" s="60"/>
      <c r="K4860" s="60"/>
      <c r="L4860" s="60"/>
      <c r="M4860" s="60"/>
      <c r="N4860" s="60"/>
      <c r="O4860" s="60"/>
      <c r="P4860" s="60"/>
      <c r="Q4860" s="60"/>
      <c r="R4860" s="334">
        <v>14111</v>
      </c>
      <c r="S4860" s="319" t="s">
        <v>359</v>
      </c>
      <c r="BE4860" s="60"/>
      <c r="BR4860" s="60"/>
      <c r="BX4860" s="151"/>
      <c r="CB4860" s="151"/>
      <c r="CM4860" s="151"/>
      <c r="CO4860" s="151"/>
      <c r="CT4860" s="151"/>
      <c r="CY4860" s="151"/>
    </row>
    <row r="4861" spans="1:103" x14ac:dyDescent="0.2">
      <c r="A4861" s="60"/>
      <c r="B4861" s="60"/>
      <c r="C4861" s="60"/>
      <c r="D4861" s="60"/>
      <c r="E4861" s="60"/>
      <c r="F4861" s="60"/>
      <c r="G4861" s="60"/>
      <c r="H4861" s="60"/>
      <c r="I4861" s="60"/>
      <c r="J4861" s="60"/>
      <c r="K4861" s="60"/>
      <c r="L4861" s="60"/>
      <c r="M4861" s="60"/>
      <c r="N4861" s="60"/>
      <c r="O4861" s="60"/>
      <c r="P4861" s="60"/>
      <c r="Q4861" s="60"/>
      <c r="R4861" s="334">
        <v>14112</v>
      </c>
      <c r="S4861" s="319" t="s">
        <v>359</v>
      </c>
      <c r="BE4861" s="60"/>
      <c r="BR4861" s="60"/>
      <c r="BX4861" s="151"/>
      <c r="CB4861" s="151"/>
      <c r="CM4861" s="151"/>
      <c r="CO4861" s="151"/>
      <c r="CT4861" s="151"/>
      <c r="CY4861" s="151"/>
    </row>
    <row r="4862" spans="1:103" x14ac:dyDescent="0.2">
      <c r="A4862" s="60"/>
      <c r="B4862" s="60"/>
      <c r="C4862" s="60"/>
      <c r="D4862" s="60"/>
      <c r="E4862" s="60"/>
      <c r="F4862" s="60"/>
      <c r="G4862" s="60"/>
      <c r="H4862" s="60"/>
      <c r="I4862" s="60"/>
      <c r="J4862" s="60"/>
      <c r="K4862" s="60"/>
      <c r="L4862" s="60"/>
      <c r="M4862" s="60"/>
      <c r="N4862" s="60"/>
      <c r="O4862" s="60"/>
      <c r="P4862" s="60"/>
      <c r="Q4862" s="60"/>
      <c r="R4862" s="334">
        <v>14113</v>
      </c>
      <c r="S4862" s="319" t="s">
        <v>359</v>
      </c>
      <c r="BE4862" s="60"/>
      <c r="BR4862" s="60"/>
      <c r="BX4862" s="151"/>
      <c r="CB4862" s="151"/>
      <c r="CM4862" s="151"/>
      <c r="CO4862" s="151"/>
      <c r="CT4862" s="151"/>
      <c r="CY4862" s="151"/>
    </row>
    <row r="4863" spans="1:103" x14ac:dyDescent="0.2">
      <c r="A4863" s="60"/>
      <c r="B4863" s="60"/>
      <c r="C4863" s="60"/>
      <c r="D4863" s="60"/>
      <c r="E4863" s="60"/>
      <c r="F4863" s="60"/>
      <c r="G4863" s="60"/>
      <c r="H4863" s="60"/>
      <c r="I4863" s="60"/>
      <c r="J4863" s="60"/>
      <c r="K4863" s="60"/>
      <c r="L4863" s="60"/>
      <c r="M4863" s="60"/>
      <c r="N4863" s="60"/>
      <c r="O4863" s="60"/>
      <c r="P4863" s="60"/>
      <c r="Q4863" s="60"/>
      <c r="R4863" s="334">
        <v>14120</v>
      </c>
      <c r="S4863" s="319" t="s">
        <v>359</v>
      </c>
      <c r="BE4863" s="60"/>
      <c r="BR4863" s="60"/>
      <c r="BX4863" s="151"/>
      <c r="CB4863" s="151"/>
      <c r="CM4863" s="151"/>
      <c r="CO4863" s="151"/>
      <c r="CT4863" s="151"/>
      <c r="CY4863" s="151"/>
    </row>
    <row r="4864" spans="1:103" x14ac:dyDescent="0.2">
      <c r="A4864" s="60"/>
      <c r="B4864" s="60"/>
      <c r="C4864" s="60"/>
      <c r="D4864" s="60"/>
      <c r="E4864" s="60"/>
      <c r="F4864" s="60"/>
      <c r="G4864" s="60"/>
      <c r="H4864" s="60"/>
      <c r="I4864" s="60"/>
      <c r="J4864" s="60"/>
      <c r="K4864" s="60"/>
      <c r="L4864" s="60"/>
      <c r="M4864" s="60"/>
      <c r="N4864" s="60"/>
      <c r="O4864" s="60"/>
      <c r="P4864" s="60"/>
      <c r="Q4864" s="60"/>
      <c r="R4864" s="334">
        <v>14125</v>
      </c>
      <c r="S4864" s="319" t="s">
        <v>359</v>
      </c>
      <c r="BE4864" s="60"/>
      <c r="BR4864" s="60"/>
      <c r="BX4864" s="151"/>
      <c r="CB4864" s="151"/>
      <c r="CM4864" s="151"/>
      <c r="CO4864" s="151"/>
      <c r="CT4864" s="151"/>
      <c r="CY4864" s="151"/>
    </row>
    <row r="4865" spans="1:103" x14ac:dyDescent="0.2">
      <c r="A4865" s="60"/>
      <c r="B4865" s="60"/>
      <c r="C4865" s="60"/>
      <c r="D4865" s="60"/>
      <c r="E4865" s="60"/>
      <c r="F4865" s="60"/>
      <c r="G4865" s="60"/>
      <c r="H4865" s="60"/>
      <c r="I4865" s="60"/>
      <c r="J4865" s="60"/>
      <c r="K4865" s="60"/>
      <c r="L4865" s="60"/>
      <c r="M4865" s="60"/>
      <c r="N4865" s="60"/>
      <c r="O4865" s="60"/>
      <c r="P4865" s="60"/>
      <c r="Q4865" s="60"/>
      <c r="R4865" s="334">
        <v>14126</v>
      </c>
      <c r="S4865" s="319" t="s">
        <v>359</v>
      </c>
      <c r="BE4865" s="60"/>
      <c r="BR4865" s="60"/>
      <c r="BX4865" s="151"/>
      <c r="CB4865" s="151"/>
      <c r="CM4865" s="151"/>
      <c r="CO4865" s="151"/>
      <c r="CT4865" s="151"/>
      <c r="CY4865" s="151"/>
    </row>
    <row r="4866" spans="1:103" x14ac:dyDescent="0.2">
      <c r="A4866" s="60"/>
      <c r="B4866" s="60"/>
      <c r="C4866" s="60"/>
      <c r="D4866" s="60"/>
      <c r="E4866" s="60"/>
      <c r="F4866" s="60"/>
      <c r="G4866" s="60"/>
      <c r="H4866" s="60"/>
      <c r="I4866" s="60"/>
      <c r="J4866" s="60"/>
      <c r="K4866" s="60"/>
      <c r="L4866" s="60"/>
      <c r="M4866" s="60"/>
      <c r="N4866" s="60"/>
      <c r="O4866" s="60"/>
      <c r="P4866" s="60"/>
      <c r="Q4866" s="60"/>
      <c r="R4866" s="334">
        <v>14127</v>
      </c>
      <c r="S4866" s="319" t="s">
        <v>359</v>
      </c>
      <c r="BE4866" s="60"/>
      <c r="BR4866" s="60"/>
      <c r="BX4866" s="151"/>
      <c r="CB4866" s="151"/>
      <c r="CM4866" s="151"/>
      <c r="CO4866" s="151"/>
      <c r="CT4866" s="151"/>
      <c r="CY4866" s="151"/>
    </row>
    <row r="4867" spans="1:103" x14ac:dyDescent="0.2">
      <c r="A4867" s="60"/>
      <c r="B4867" s="60"/>
      <c r="C4867" s="60"/>
      <c r="D4867" s="60"/>
      <c r="E4867" s="60"/>
      <c r="F4867" s="60"/>
      <c r="G4867" s="60"/>
      <c r="H4867" s="60"/>
      <c r="I4867" s="60"/>
      <c r="J4867" s="60"/>
      <c r="K4867" s="60"/>
      <c r="L4867" s="60"/>
      <c r="M4867" s="60"/>
      <c r="N4867" s="60"/>
      <c r="O4867" s="60"/>
      <c r="P4867" s="60"/>
      <c r="Q4867" s="60"/>
      <c r="R4867" s="334">
        <v>14129</v>
      </c>
      <c r="S4867" s="319" t="s">
        <v>359</v>
      </c>
      <c r="BE4867" s="60"/>
      <c r="BR4867" s="60"/>
      <c r="BX4867" s="151"/>
      <c r="CB4867" s="151"/>
      <c r="CM4867" s="151"/>
      <c r="CO4867" s="151"/>
      <c r="CT4867" s="151"/>
      <c r="CY4867" s="151"/>
    </row>
    <row r="4868" spans="1:103" x14ac:dyDescent="0.2">
      <c r="A4868" s="60"/>
      <c r="B4868" s="60"/>
      <c r="C4868" s="60"/>
      <c r="D4868" s="60"/>
      <c r="E4868" s="60"/>
      <c r="F4868" s="60"/>
      <c r="G4868" s="60"/>
      <c r="H4868" s="60"/>
      <c r="I4868" s="60"/>
      <c r="J4868" s="60"/>
      <c r="K4868" s="60"/>
      <c r="L4868" s="60"/>
      <c r="M4868" s="60"/>
      <c r="N4868" s="60"/>
      <c r="O4868" s="60"/>
      <c r="P4868" s="60"/>
      <c r="Q4868" s="60"/>
      <c r="R4868" s="334">
        <v>14130</v>
      </c>
      <c r="S4868" s="319" t="s">
        <v>359</v>
      </c>
      <c r="BE4868" s="60"/>
      <c r="BR4868" s="60"/>
      <c r="BX4868" s="151"/>
      <c r="CB4868" s="151"/>
      <c r="CM4868" s="151"/>
      <c r="CO4868" s="151"/>
      <c r="CT4868" s="151"/>
      <c r="CY4868" s="151"/>
    </row>
    <row r="4869" spans="1:103" x14ac:dyDescent="0.2">
      <c r="A4869" s="60"/>
      <c r="B4869" s="60"/>
      <c r="C4869" s="60"/>
      <c r="D4869" s="60"/>
      <c r="E4869" s="60"/>
      <c r="F4869" s="60"/>
      <c r="G4869" s="60"/>
      <c r="H4869" s="60"/>
      <c r="I4869" s="60"/>
      <c r="J4869" s="60"/>
      <c r="K4869" s="60"/>
      <c r="L4869" s="60"/>
      <c r="M4869" s="60"/>
      <c r="N4869" s="60"/>
      <c r="O4869" s="60"/>
      <c r="P4869" s="60"/>
      <c r="Q4869" s="60"/>
      <c r="R4869" s="334">
        <v>14131</v>
      </c>
      <c r="S4869" s="319" t="s">
        <v>359</v>
      </c>
      <c r="BE4869" s="60"/>
      <c r="BR4869" s="60"/>
      <c r="BX4869" s="151"/>
      <c r="CB4869" s="151"/>
      <c r="CM4869" s="151"/>
      <c r="CO4869" s="151"/>
      <c r="CT4869" s="151"/>
      <c r="CY4869" s="151"/>
    </row>
    <row r="4870" spans="1:103" x14ac:dyDescent="0.2">
      <c r="A4870" s="60"/>
      <c r="B4870" s="60"/>
      <c r="C4870" s="60"/>
      <c r="D4870" s="60"/>
      <c r="E4870" s="60"/>
      <c r="F4870" s="60"/>
      <c r="G4870" s="60"/>
      <c r="H4870" s="60"/>
      <c r="I4870" s="60"/>
      <c r="J4870" s="60"/>
      <c r="K4870" s="60"/>
      <c r="L4870" s="60"/>
      <c r="M4870" s="60"/>
      <c r="N4870" s="60"/>
      <c r="O4870" s="60"/>
      <c r="P4870" s="60"/>
      <c r="Q4870" s="60"/>
      <c r="R4870" s="334">
        <v>14132</v>
      </c>
      <c r="S4870" s="319" t="s">
        <v>359</v>
      </c>
      <c r="BE4870" s="60"/>
      <c r="BR4870" s="60"/>
      <c r="BX4870" s="151"/>
      <c r="CB4870" s="151"/>
      <c r="CM4870" s="151"/>
      <c r="CO4870" s="151"/>
      <c r="CT4870" s="151"/>
      <c r="CY4870" s="151"/>
    </row>
    <row r="4871" spans="1:103" x14ac:dyDescent="0.2">
      <c r="A4871" s="60"/>
      <c r="B4871" s="60"/>
      <c r="C4871" s="60"/>
      <c r="D4871" s="60"/>
      <c r="E4871" s="60"/>
      <c r="F4871" s="60"/>
      <c r="G4871" s="60"/>
      <c r="H4871" s="60"/>
      <c r="I4871" s="60"/>
      <c r="J4871" s="60"/>
      <c r="K4871" s="60"/>
      <c r="L4871" s="60"/>
      <c r="M4871" s="60"/>
      <c r="N4871" s="60"/>
      <c r="O4871" s="60"/>
      <c r="P4871" s="60"/>
      <c r="Q4871" s="60"/>
      <c r="R4871" s="334">
        <v>14133</v>
      </c>
      <c r="S4871" s="319" t="s">
        <v>359</v>
      </c>
      <c r="BE4871" s="60"/>
      <c r="BR4871" s="60"/>
      <c r="BX4871" s="151"/>
      <c r="CB4871" s="151"/>
      <c r="CM4871" s="151"/>
      <c r="CO4871" s="151"/>
      <c r="CT4871" s="151"/>
      <c r="CY4871" s="151"/>
    </row>
    <row r="4872" spans="1:103" x14ac:dyDescent="0.2">
      <c r="A4872" s="60"/>
      <c r="B4872" s="60"/>
      <c r="C4872" s="60"/>
      <c r="D4872" s="60"/>
      <c r="E4872" s="60"/>
      <c r="F4872" s="60"/>
      <c r="G4872" s="60"/>
      <c r="H4872" s="60"/>
      <c r="I4872" s="60"/>
      <c r="J4872" s="60"/>
      <c r="K4872" s="60"/>
      <c r="L4872" s="60"/>
      <c r="M4872" s="60"/>
      <c r="N4872" s="60"/>
      <c r="O4872" s="60"/>
      <c r="P4872" s="60"/>
      <c r="Q4872" s="60"/>
      <c r="R4872" s="334">
        <v>14134</v>
      </c>
      <c r="S4872" s="319" t="s">
        <v>359</v>
      </c>
      <c r="BE4872" s="60"/>
      <c r="BR4872" s="60"/>
      <c r="BX4872" s="151"/>
      <c r="CB4872" s="151"/>
      <c r="CM4872" s="151"/>
      <c r="CO4872" s="151"/>
      <c r="CT4872" s="151"/>
      <c r="CY4872" s="151"/>
    </row>
    <row r="4873" spans="1:103" x14ac:dyDescent="0.2">
      <c r="A4873" s="60"/>
      <c r="B4873" s="60"/>
      <c r="C4873" s="60"/>
      <c r="D4873" s="60"/>
      <c r="E4873" s="60"/>
      <c r="F4873" s="60"/>
      <c r="G4873" s="60"/>
      <c r="H4873" s="60"/>
      <c r="I4873" s="60"/>
      <c r="J4873" s="60"/>
      <c r="K4873" s="60"/>
      <c r="L4873" s="60"/>
      <c r="M4873" s="60"/>
      <c r="N4873" s="60"/>
      <c r="O4873" s="60"/>
      <c r="P4873" s="60"/>
      <c r="Q4873" s="60"/>
      <c r="R4873" s="334">
        <v>14135</v>
      </c>
      <c r="S4873" s="319" t="s">
        <v>359</v>
      </c>
      <c r="BE4873" s="60"/>
      <c r="BR4873" s="60"/>
      <c r="BX4873" s="151"/>
      <c r="CB4873" s="151"/>
      <c r="CM4873" s="151"/>
      <c r="CO4873" s="151"/>
      <c r="CT4873" s="151"/>
      <c r="CY4873" s="151"/>
    </row>
    <row r="4874" spans="1:103" x14ac:dyDescent="0.2">
      <c r="A4874" s="60"/>
      <c r="B4874" s="60"/>
      <c r="C4874" s="60"/>
      <c r="D4874" s="60"/>
      <c r="E4874" s="60"/>
      <c r="F4874" s="60"/>
      <c r="G4874" s="60"/>
      <c r="H4874" s="60"/>
      <c r="I4874" s="60"/>
      <c r="J4874" s="60"/>
      <c r="K4874" s="60"/>
      <c r="L4874" s="60"/>
      <c r="M4874" s="60"/>
      <c r="N4874" s="60"/>
      <c r="O4874" s="60"/>
      <c r="P4874" s="60"/>
      <c r="Q4874" s="60"/>
      <c r="R4874" s="334">
        <v>14136</v>
      </c>
      <c r="S4874" s="319" t="s">
        <v>359</v>
      </c>
      <c r="BE4874" s="60"/>
      <c r="BR4874" s="60"/>
      <c r="BX4874" s="151"/>
      <c r="CB4874" s="151"/>
      <c r="CM4874" s="151"/>
      <c r="CO4874" s="151"/>
      <c r="CT4874" s="151"/>
      <c r="CY4874" s="151"/>
    </row>
    <row r="4875" spans="1:103" x14ac:dyDescent="0.2">
      <c r="A4875" s="60"/>
      <c r="B4875" s="60"/>
      <c r="C4875" s="60"/>
      <c r="D4875" s="60"/>
      <c r="E4875" s="60"/>
      <c r="F4875" s="60"/>
      <c r="G4875" s="60"/>
      <c r="H4875" s="60"/>
      <c r="I4875" s="60"/>
      <c r="J4875" s="60"/>
      <c r="K4875" s="60"/>
      <c r="L4875" s="60"/>
      <c r="M4875" s="60"/>
      <c r="N4875" s="60"/>
      <c r="O4875" s="60"/>
      <c r="P4875" s="60"/>
      <c r="Q4875" s="60"/>
      <c r="R4875" s="334">
        <v>14138</v>
      </c>
      <c r="S4875" s="319" t="s">
        <v>359</v>
      </c>
      <c r="BE4875" s="60"/>
      <c r="BR4875" s="60"/>
      <c r="BX4875" s="151"/>
      <c r="CB4875" s="151"/>
      <c r="CM4875" s="151"/>
      <c r="CO4875" s="151"/>
      <c r="CT4875" s="151"/>
      <c r="CY4875" s="151"/>
    </row>
    <row r="4876" spans="1:103" x14ac:dyDescent="0.2">
      <c r="A4876" s="60"/>
      <c r="B4876" s="60"/>
      <c r="C4876" s="60"/>
      <c r="D4876" s="60"/>
      <c r="E4876" s="60"/>
      <c r="F4876" s="60"/>
      <c r="G4876" s="60"/>
      <c r="H4876" s="60"/>
      <c r="I4876" s="60"/>
      <c r="J4876" s="60"/>
      <c r="K4876" s="60"/>
      <c r="L4876" s="60"/>
      <c r="M4876" s="60"/>
      <c r="N4876" s="60"/>
      <c r="O4876" s="60"/>
      <c r="P4876" s="60"/>
      <c r="Q4876" s="60"/>
      <c r="R4876" s="334">
        <v>14139</v>
      </c>
      <c r="S4876" s="319" t="s">
        <v>359</v>
      </c>
      <c r="BE4876" s="60"/>
      <c r="BR4876" s="60"/>
      <c r="BX4876" s="151"/>
      <c r="CB4876" s="151"/>
      <c r="CM4876" s="151"/>
      <c r="CO4876" s="151"/>
      <c r="CT4876" s="151"/>
      <c r="CY4876" s="151"/>
    </row>
    <row r="4877" spans="1:103" x14ac:dyDescent="0.2">
      <c r="A4877" s="60"/>
      <c r="B4877" s="60"/>
      <c r="C4877" s="60"/>
      <c r="D4877" s="60"/>
      <c r="E4877" s="60"/>
      <c r="F4877" s="60"/>
      <c r="G4877" s="60"/>
      <c r="H4877" s="60"/>
      <c r="I4877" s="60"/>
      <c r="J4877" s="60"/>
      <c r="K4877" s="60"/>
      <c r="L4877" s="60"/>
      <c r="M4877" s="60"/>
      <c r="N4877" s="60"/>
      <c r="O4877" s="60"/>
      <c r="P4877" s="60"/>
      <c r="Q4877" s="60"/>
      <c r="R4877" s="334">
        <v>14140</v>
      </c>
      <c r="S4877" s="319" t="s">
        <v>359</v>
      </c>
      <c r="BE4877" s="60"/>
      <c r="BR4877" s="60"/>
      <c r="BX4877" s="151"/>
      <c r="CB4877" s="151"/>
      <c r="CM4877" s="151"/>
      <c r="CO4877" s="151"/>
      <c r="CT4877" s="151"/>
      <c r="CY4877" s="151"/>
    </row>
    <row r="4878" spans="1:103" x14ac:dyDescent="0.2">
      <c r="A4878" s="60"/>
      <c r="B4878" s="60"/>
      <c r="C4878" s="60"/>
      <c r="D4878" s="60"/>
      <c r="E4878" s="60"/>
      <c r="F4878" s="60"/>
      <c r="G4878" s="60"/>
      <c r="H4878" s="60"/>
      <c r="I4878" s="60"/>
      <c r="J4878" s="60"/>
      <c r="K4878" s="60"/>
      <c r="L4878" s="60"/>
      <c r="M4878" s="60"/>
      <c r="N4878" s="60"/>
      <c r="O4878" s="60"/>
      <c r="P4878" s="60"/>
      <c r="Q4878" s="60"/>
      <c r="R4878" s="334">
        <v>14141</v>
      </c>
      <c r="S4878" s="319" t="s">
        <v>359</v>
      </c>
      <c r="BE4878" s="60"/>
      <c r="BR4878" s="60"/>
      <c r="BX4878" s="151"/>
      <c r="CB4878" s="151"/>
      <c r="CM4878" s="151"/>
      <c r="CO4878" s="151"/>
      <c r="CT4878" s="151"/>
      <c r="CY4878" s="151"/>
    </row>
    <row r="4879" spans="1:103" x14ac:dyDescent="0.2">
      <c r="A4879" s="60"/>
      <c r="B4879" s="60"/>
      <c r="C4879" s="60"/>
      <c r="D4879" s="60"/>
      <c r="E4879" s="60"/>
      <c r="F4879" s="60"/>
      <c r="G4879" s="60"/>
      <c r="H4879" s="60"/>
      <c r="I4879" s="60"/>
      <c r="J4879" s="60"/>
      <c r="K4879" s="60"/>
      <c r="L4879" s="60"/>
      <c r="M4879" s="60"/>
      <c r="N4879" s="60"/>
      <c r="O4879" s="60"/>
      <c r="P4879" s="60"/>
      <c r="Q4879" s="60"/>
      <c r="R4879" s="334">
        <v>14143</v>
      </c>
      <c r="S4879" s="319" t="s">
        <v>359</v>
      </c>
      <c r="BE4879" s="60"/>
      <c r="BR4879" s="60"/>
      <c r="BX4879" s="151"/>
      <c r="CB4879" s="151"/>
      <c r="CM4879" s="151"/>
      <c r="CO4879" s="151"/>
      <c r="CT4879" s="151"/>
      <c r="CY4879" s="151"/>
    </row>
    <row r="4880" spans="1:103" x14ac:dyDescent="0.2">
      <c r="A4880" s="60"/>
      <c r="B4880" s="60"/>
      <c r="C4880" s="60"/>
      <c r="D4880" s="60"/>
      <c r="E4880" s="60"/>
      <c r="F4880" s="60"/>
      <c r="G4880" s="60"/>
      <c r="H4880" s="60"/>
      <c r="I4880" s="60"/>
      <c r="J4880" s="60"/>
      <c r="K4880" s="60"/>
      <c r="L4880" s="60"/>
      <c r="M4880" s="60"/>
      <c r="N4880" s="60"/>
      <c r="O4880" s="60"/>
      <c r="P4880" s="60"/>
      <c r="Q4880" s="60"/>
      <c r="R4880" s="334">
        <v>14144</v>
      </c>
      <c r="S4880" s="319" t="s">
        <v>359</v>
      </c>
      <c r="BE4880" s="60"/>
      <c r="BR4880" s="60"/>
      <c r="BX4880" s="151"/>
      <c r="CB4880" s="151"/>
      <c r="CM4880" s="151"/>
      <c r="CO4880" s="151"/>
      <c r="CT4880" s="151"/>
      <c r="CY4880" s="151"/>
    </row>
    <row r="4881" spans="1:103" x14ac:dyDescent="0.2">
      <c r="A4881" s="60"/>
      <c r="B4881" s="60"/>
      <c r="C4881" s="60"/>
      <c r="D4881" s="60"/>
      <c r="E4881" s="60"/>
      <c r="F4881" s="60"/>
      <c r="G4881" s="60"/>
      <c r="H4881" s="60"/>
      <c r="I4881" s="60"/>
      <c r="J4881" s="60"/>
      <c r="K4881" s="60"/>
      <c r="L4881" s="60"/>
      <c r="M4881" s="60"/>
      <c r="N4881" s="60"/>
      <c r="O4881" s="60"/>
      <c r="P4881" s="60"/>
      <c r="Q4881" s="60"/>
      <c r="R4881" s="334">
        <v>14145</v>
      </c>
      <c r="S4881" s="319" t="s">
        <v>359</v>
      </c>
      <c r="BE4881" s="60"/>
      <c r="BR4881" s="60"/>
      <c r="BX4881" s="151"/>
      <c r="CB4881" s="151"/>
      <c r="CM4881" s="151"/>
      <c r="CO4881" s="151"/>
      <c r="CT4881" s="151"/>
      <c r="CY4881" s="151"/>
    </row>
    <row r="4882" spans="1:103" x14ac:dyDescent="0.2">
      <c r="A4882" s="60"/>
      <c r="B4882" s="60"/>
      <c r="C4882" s="60"/>
      <c r="D4882" s="60"/>
      <c r="E4882" s="60"/>
      <c r="F4882" s="60"/>
      <c r="G4882" s="60"/>
      <c r="H4882" s="60"/>
      <c r="I4882" s="60"/>
      <c r="J4882" s="60"/>
      <c r="K4882" s="60"/>
      <c r="L4882" s="60"/>
      <c r="M4882" s="60"/>
      <c r="N4882" s="60"/>
      <c r="O4882" s="60"/>
      <c r="P4882" s="60"/>
      <c r="Q4882" s="60"/>
      <c r="R4882" s="334">
        <v>14150</v>
      </c>
      <c r="S4882" s="319" t="s">
        <v>359</v>
      </c>
      <c r="BE4882" s="60"/>
      <c r="BR4882" s="60"/>
      <c r="BX4882" s="151"/>
      <c r="CB4882" s="151"/>
      <c r="CM4882" s="151"/>
      <c r="CO4882" s="151"/>
      <c r="CT4882" s="151"/>
      <c r="CY4882" s="151"/>
    </row>
    <row r="4883" spans="1:103" x14ac:dyDescent="0.2">
      <c r="A4883" s="60"/>
      <c r="B4883" s="60"/>
      <c r="C4883" s="60"/>
      <c r="D4883" s="60"/>
      <c r="E4883" s="60"/>
      <c r="F4883" s="60"/>
      <c r="G4883" s="60"/>
      <c r="H4883" s="60"/>
      <c r="I4883" s="60"/>
      <c r="J4883" s="60"/>
      <c r="K4883" s="60"/>
      <c r="L4883" s="60"/>
      <c r="M4883" s="60"/>
      <c r="N4883" s="60"/>
      <c r="O4883" s="60"/>
      <c r="P4883" s="60"/>
      <c r="Q4883" s="60"/>
      <c r="R4883" s="334">
        <v>14151</v>
      </c>
      <c r="S4883" s="319" t="s">
        <v>359</v>
      </c>
      <c r="BE4883" s="60"/>
      <c r="BR4883" s="60"/>
      <c r="BX4883" s="151"/>
      <c r="CB4883" s="151"/>
      <c r="CM4883" s="151"/>
      <c r="CO4883" s="151"/>
      <c r="CT4883" s="151"/>
      <c r="CY4883" s="151"/>
    </row>
    <row r="4884" spans="1:103" x14ac:dyDescent="0.2">
      <c r="A4884" s="60"/>
      <c r="B4884" s="60"/>
      <c r="C4884" s="60"/>
      <c r="D4884" s="60"/>
      <c r="E4884" s="60"/>
      <c r="F4884" s="60"/>
      <c r="G4884" s="60"/>
      <c r="H4884" s="60"/>
      <c r="I4884" s="60"/>
      <c r="J4884" s="60"/>
      <c r="K4884" s="60"/>
      <c r="L4884" s="60"/>
      <c r="M4884" s="60"/>
      <c r="N4884" s="60"/>
      <c r="O4884" s="60"/>
      <c r="P4884" s="60"/>
      <c r="Q4884" s="60"/>
      <c r="R4884" s="334">
        <v>14167</v>
      </c>
      <c r="S4884" s="319" t="s">
        <v>359</v>
      </c>
      <c r="BE4884" s="60"/>
      <c r="BR4884" s="60"/>
      <c r="BX4884" s="151"/>
      <c r="CB4884" s="151"/>
      <c r="CM4884" s="151"/>
      <c r="CO4884" s="151"/>
      <c r="CT4884" s="151"/>
      <c r="CY4884" s="151"/>
    </row>
    <row r="4885" spans="1:103" x14ac:dyDescent="0.2">
      <c r="A4885" s="60"/>
      <c r="B4885" s="60"/>
      <c r="C4885" s="60"/>
      <c r="D4885" s="60"/>
      <c r="E4885" s="60"/>
      <c r="F4885" s="60"/>
      <c r="G4885" s="60"/>
      <c r="H4885" s="60"/>
      <c r="I4885" s="60"/>
      <c r="J4885" s="60"/>
      <c r="K4885" s="60"/>
      <c r="L4885" s="60"/>
      <c r="M4885" s="60"/>
      <c r="N4885" s="60"/>
      <c r="O4885" s="60"/>
      <c r="P4885" s="60"/>
      <c r="Q4885" s="60"/>
      <c r="R4885" s="334">
        <v>14168</v>
      </c>
      <c r="S4885" s="319" t="s">
        <v>359</v>
      </c>
      <c r="BE4885" s="60"/>
      <c r="BR4885" s="60"/>
      <c r="BX4885" s="151"/>
      <c r="CB4885" s="151"/>
      <c r="CM4885" s="151"/>
      <c r="CO4885" s="151"/>
      <c r="CT4885" s="151"/>
      <c r="CY4885" s="151"/>
    </row>
    <row r="4886" spans="1:103" x14ac:dyDescent="0.2">
      <c r="A4886" s="60"/>
      <c r="B4886" s="60"/>
      <c r="C4886" s="60"/>
      <c r="D4886" s="60"/>
      <c r="E4886" s="60"/>
      <c r="F4886" s="60"/>
      <c r="G4886" s="60"/>
      <c r="H4886" s="60"/>
      <c r="I4886" s="60"/>
      <c r="J4886" s="60"/>
      <c r="K4886" s="60"/>
      <c r="L4886" s="60"/>
      <c r="M4886" s="60"/>
      <c r="N4886" s="60"/>
      <c r="O4886" s="60"/>
      <c r="P4886" s="60"/>
      <c r="Q4886" s="60"/>
      <c r="R4886" s="334">
        <v>14169</v>
      </c>
      <c r="S4886" s="319" t="s">
        <v>359</v>
      </c>
      <c r="BE4886" s="60"/>
      <c r="BR4886" s="60"/>
      <c r="BX4886" s="151"/>
      <c r="CB4886" s="151"/>
      <c r="CM4886" s="151"/>
      <c r="CO4886" s="151"/>
      <c r="CT4886" s="151"/>
      <c r="CY4886" s="151"/>
    </row>
    <row r="4887" spans="1:103" x14ac:dyDescent="0.2">
      <c r="A4887" s="60"/>
      <c r="B4887" s="60"/>
      <c r="C4887" s="60"/>
      <c r="D4887" s="60"/>
      <c r="E4887" s="60"/>
      <c r="F4887" s="60"/>
      <c r="G4887" s="60"/>
      <c r="H4887" s="60"/>
      <c r="I4887" s="60"/>
      <c r="J4887" s="60"/>
      <c r="K4887" s="60"/>
      <c r="L4887" s="60"/>
      <c r="M4887" s="60"/>
      <c r="N4887" s="60"/>
      <c r="O4887" s="60"/>
      <c r="P4887" s="60"/>
      <c r="Q4887" s="60"/>
      <c r="R4887" s="334">
        <v>14170</v>
      </c>
      <c r="S4887" s="319" t="s">
        <v>359</v>
      </c>
      <c r="BE4887" s="60"/>
      <c r="BR4887" s="60"/>
      <c r="BX4887" s="151"/>
      <c r="CB4887" s="151"/>
      <c r="CM4887" s="151"/>
      <c r="CO4887" s="151"/>
      <c r="CT4887" s="151"/>
      <c r="CY4887" s="151"/>
    </row>
    <row r="4888" spans="1:103" x14ac:dyDescent="0.2">
      <c r="A4888" s="60"/>
      <c r="B4888" s="60"/>
      <c r="C4888" s="60"/>
      <c r="D4888" s="60"/>
      <c r="E4888" s="60"/>
      <c r="F4888" s="60"/>
      <c r="G4888" s="60"/>
      <c r="H4888" s="60"/>
      <c r="I4888" s="60"/>
      <c r="J4888" s="60"/>
      <c r="K4888" s="60"/>
      <c r="L4888" s="60"/>
      <c r="M4888" s="60"/>
      <c r="N4888" s="60"/>
      <c r="O4888" s="60"/>
      <c r="P4888" s="60"/>
      <c r="Q4888" s="60"/>
      <c r="R4888" s="334">
        <v>14171</v>
      </c>
      <c r="S4888" s="319" t="s">
        <v>359</v>
      </c>
      <c r="BE4888" s="60"/>
      <c r="BR4888" s="60"/>
      <c r="BX4888" s="151"/>
      <c r="CB4888" s="151"/>
      <c r="CM4888" s="151"/>
      <c r="CO4888" s="151"/>
      <c r="CT4888" s="151"/>
      <c r="CY4888" s="151"/>
    </row>
    <row r="4889" spans="1:103" x14ac:dyDescent="0.2">
      <c r="A4889" s="60"/>
      <c r="B4889" s="60"/>
      <c r="C4889" s="60"/>
      <c r="D4889" s="60"/>
      <c r="E4889" s="60"/>
      <c r="F4889" s="60"/>
      <c r="G4889" s="60"/>
      <c r="H4889" s="60"/>
      <c r="I4889" s="60"/>
      <c r="J4889" s="60"/>
      <c r="K4889" s="60"/>
      <c r="L4889" s="60"/>
      <c r="M4889" s="60"/>
      <c r="N4889" s="60"/>
      <c r="O4889" s="60"/>
      <c r="P4889" s="60"/>
      <c r="Q4889" s="60"/>
      <c r="R4889" s="334">
        <v>14172</v>
      </c>
      <c r="S4889" s="319" t="s">
        <v>359</v>
      </c>
      <c r="BE4889" s="60"/>
      <c r="BR4889" s="60"/>
      <c r="BX4889" s="151"/>
      <c r="CB4889" s="151"/>
      <c r="CM4889" s="151"/>
      <c r="CO4889" s="151"/>
      <c r="CT4889" s="151"/>
      <c r="CY4889" s="151"/>
    </row>
    <row r="4890" spans="1:103" x14ac:dyDescent="0.2">
      <c r="A4890" s="60"/>
      <c r="B4890" s="60"/>
      <c r="C4890" s="60"/>
      <c r="D4890" s="60"/>
      <c r="E4890" s="60"/>
      <c r="F4890" s="60"/>
      <c r="G4890" s="60"/>
      <c r="H4890" s="60"/>
      <c r="I4890" s="60"/>
      <c r="J4890" s="60"/>
      <c r="K4890" s="60"/>
      <c r="L4890" s="60"/>
      <c r="M4890" s="60"/>
      <c r="N4890" s="60"/>
      <c r="O4890" s="60"/>
      <c r="P4890" s="60"/>
      <c r="Q4890" s="60"/>
      <c r="R4890" s="334">
        <v>14173</v>
      </c>
      <c r="S4890" s="319" t="s">
        <v>359</v>
      </c>
      <c r="BE4890" s="60"/>
      <c r="BR4890" s="60"/>
      <c r="BX4890" s="151"/>
      <c r="CB4890" s="151"/>
      <c r="CM4890" s="151"/>
      <c r="CO4890" s="151"/>
      <c r="CT4890" s="151"/>
      <c r="CY4890" s="151"/>
    </row>
    <row r="4891" spans="1:103" x14ac:dyDescent="0.2">
      <c r="A4891" s="60"/>
      <c r="B4891" s="60"/>
      <c r="C4891" s="60"/>
      <c r="D4891" s="60"/>
      <c r="E4891" s="60"/>
      <c r="F4891" s="60"/>
      <c r="G4891" s="60"/>
      <c r="H4891" s="60"/>
      <c r="I4891" s="60"/>
      <c r="J4891" s="60"/>
      <c r="K4891" s="60"/>
      <c r="L4891" s="60"/>
      <c r="M4891" s="60"/>
      <c r="N4891" s="60"/>
      <c r="O4891" s="60"/>
      <c r="P4891" s="60"/>
      <c r="Q4891" s="60"/>
      <c r="R4891" s="334">
        <v>14174</v>
      </c>
      <c r="S4891" s="319" t="s">
        <v>359</v>
      </c>
      <c r="BE4891" s="60"/>
      <c r="BR4891" s="60"/>
      <c r="BX4891" s="151"/>
      <c r="CB4891" s="151"/>
      <c r="CM4891" s="151"/>
      <c r="CO4891" s="151"/>
      <c r="CT4891" s="151"/>
      <c r="CY4891" s="151"/>
    </row>
    <row r="4892" spans="1:103" x14ac:dyDescent="0.2">
      <c r="A4892" s="60"/>
      <c r="B4892" s="60"/>
      <c r="C4892" s="60"/>
      <c r="D4892" s="60"/>
      <c r="E4892" s="60"/>
      <c r="F4892" s="60"/>
      <c r="G4892" s="60"/>
      <c r="H4892" s="60"/>
      <c r="I4892" s="60"/>
      <c r="J4892" s="60"/>
      <c r="K4892" s="60"/>
      <c r="L4892" s="60"/>
      <c r="M4892" s="60"/>
      <c r="N4892" s="60"/>
      <c r="O4892" s="60"/>
      <c r="P4892" s="60"/>
      <c r="Q4892" s="60"/>
      <c r="R4892" s="334">
        <v>14201</v>
      </c>
      <c r="S4892" s="319" t="s">
        <v>359</v>
      </c>
      <c r="BE4892" s="60"/>
      <c r="BR4892" s="60"/>
      <c r="BX4892" s="151"/>
      <c r="CB4892" s="151"/>
      <c r="CM4892" s="151"/>
      <c r="CO4892" s="151"/>
      <c r="CT4892" s="151"/>
      <c r="CY4892" s="151"/>
    </row>
    <row r="4893" spans="1:103" x14ac:dyDescent="0.2">
      <c r="A4893" s="60"/>
      <c r="B4893" s="60"/>
      <c r="C4893" s="60"/>
      <c r="D4893" s="60"/>
      <c r="E4893" s="60"/>
      <c r="F4893" s="60"/>
      <c r="G4893" s="60"/>
      <c r="H4893" s="60"/>
      <c r="I4893" s="60"/>
      <c r="J4893" s="60"/>
      <c r="K4893" s="60"/>
      <c r="L4893" s="60"/>
      <c r="M4893" s="60"/>
      <c r="N4893" s="60"/>
      <c r="O4893" s="60"/>
      <c r="P4893" s="60"/>
      <c r="Q4893" s="60"/>
      <c r="R4893" s="334">
        <v>14202</v>
      </c>
      <c r="S4893" s="319" t="s">
        <v>359</v>
      </c>
      <c r="BE4893" s="60"/>
      <c r="BR4893" s="60"/>
      <c r="BX4893" s="151"/>
      <c r="CB4893" s="151"/>
      <c r="CM4893" s="151"/>
      <c r="CO4893" s="151"/>
      <c r="CT4893" s="151"/>
      <c r="CY4893" s="151"/>
    </row>
    <row r="4894" spans="1:103" x14ac:dyDescent="0.2">
      <c r="A4894" s="60"/>
      <c r="B4894" s="60"/>
      <c r="C4894" s="60"/>
      <c r="D4894" s="60"/>
      <c r="E4894" s="60"/>
      <c r="F4894" s="60"/>
      <c r="G4894" s="60"/>
      <c r="H4894" s="60"/>
      <c r="I4894" s="60"/>
      <c r="J4894" s="60"/>
      <c r="K4894" s="60"/>
      <c r="L4894" s="60"/>
      <c r="M4894" s="60"/>
      <c r="N4894" s="60"/>
      <c r="O4894" s="60"/>
      <c r="P4894" s="60"/>
      <c r="Q4894" s="60"/>
      <c r="R4894" s="334">
        <v>14203</v>
      </c>
      <c r="S4894" s="319" t="s">
        <v>359</v>
      </c>
      <c r="BE4894" s="60"/>
      <c r="BR4894" s="60"/>
      <c r="BX4894" s="151"/>
      <c r="CB4894" s="151"/>
      <c r="CM4894" s="151"/>
      <c r="CO4894" s="151"/>
      <c r="CT4894" s="151"/>
      <c r="CY4894" s="151"/>
    </row>
    <row r="4895" spans="1:103" x14ac:dyDescent="0.2">
      <c r="A4895" s="60"/>
      <c r="B4895" s="60"/>
      <c r="C4895" s="60"/>
      <c r="D4895" s="60"/>
      <c r="E4895" s="60"/>
      <c r="F4895" s="60"/>
      <c r="G4895" s="60"/>
      <c r="H4895" s="60"/>
      <c r="I4895" s="60"/>
      <c r="J4895" s="60"/>
      <c r="K4895" s="60"/>
      <c r="L4895" s="60"/>
      <c r="M4895" s="60"/>
      <c r="N4895" s="60"/>
      <c r="O4895" s="60"/>
      <c r="P4895" s="60"/>
      <c r="Q4895" s="60"/>
      <c r="R4895" s="334">
        <v>14204</v>
      </c>
      <c r="S4895" s="319" t="s">
        <v>359</v>
      </c>
      <c r="BE4895" s="60"/>
      <c r="BR4895" s="60"/>
      <c r="BX4895" s="151"/>
      <c r="CB4895" s="151"/>
      <c r="CM4895" s="151"/>
      <c r="CO4895" s="151"/>
      <c r="CT4895" s="151"/>
      <c r="CY4895" s="151"/>
    </row>
    <row r="4896" spans="1:103" x14ac:dyDescent="0.2">
      <c r="A4896" s="60"/>
      <c r="B4896" s="60"/>
      <c r="C4896" s="60"/>
      <c r="D4896" s="60"/>
      <c r="E4896" s="60"/>
      <c r="F4896" s="60"/>
      <c r="G4896" s="60"/>
      <c r="H4896" s="60"/>
      <c r="I4896" s="60"/>
      <c r="J4896" s="60"/>
      <c r="K4896" s="60"/>
      <c r="L4896" s="60"/>
      <c r="M4896" s="60"/>
      <c r="N4896" s="60"/>
      <c r="O4896" s="60"/>
      <c r="P4896" s="60"/>
      <c r="Q4896" s="60"/>
      <c r="R4896" s="334">
        <v>14206</v>
      </c>
      <c r="S4896" s="319" t="s">
        <v>359</v>
      </c>
      <c r="BE4896" s="60"/>
      <c r="BR4896" s="60"/>
      <c r="BX4896" s="151"/>
      <c r="CB4896" s="151"/>
      <c r="CM4896" s="151"/>
      <c r="CO4896" s="151"/>
      <c r="CT4896" s="151"/>
      <c r="CY4896" s="151"/>
    </row>
    <row r="4897" spans="1:103" x14ac:dyDescent="0.2">
      <c r="A4897" s="60"/>
      <c r="B4897" s="60"/>
      <c r="C4897" s="60"/>
      <c r="D4897" s="60"/>
      <c r="E4897" s="60"/>
      <c r="F4897" s="60"/>
      <c r="G4897" s="60"/>
      <c r="H4897" s="60"/>
      <c r="I4897" s="60"/>
      <c r="J4897" s="60"/>
      <c r="K4897" s="60"/>
      <c r="L4897" s="60"/>
      <c r="M4897" s="60"/>
      <c r="N4897" s="60"/>
      <c r="O4897" s="60"/>
      <c r="P4897" s="60"/>
      <c r="Q4897" s="60"/>
      <c r="R4897" s="334">
        <v>14207</v>
      </c>
      <c r="S4897" s="319" t="s">
        <v>359</v>
      </c>
      <c r="BE4897" s="60"/>
      <c r="BR4897" s="60"/>
      <c r="BX4897" s="151"/>
      <c r="CB4897" s="151"/>
      <c r="CM4897" s="151"/>
      <c r="CO4897" s="151"/>
      <c r="CT4897" s="151"/>
      <c r="CY4897" s="151"/>
    </row>
    <row r="4898" spans="1:103" x14ac:dyDescent="0.2">
      <c r="A4898" s="60"/>
      <c r="B4898" s="60"/>
      <c r="C4898" s="60"/>
      <c r="D4898" s="60"/>
      <c r="E4898" s="60"/>
      <c r="F4898" s="60"/>
      <c r="G4898" s="60"/>
      <c r="H4898" s="60"/>
      <c r="I4898" s="60"/>
      <c r="J4898" s="60"/>
      <c r="K4898" s="60"/>
      <c r="L4898" s="60"/>
      <c r="M4898" s="60"/>
      <c r="N4898" s="60"/>
      <c r="O4898" s="60"/>
      <c r="P4898" s="60"/>
      <c r="Q4898" s="60"/>
      <c r="R4898" s="334">
        <v>14208</v>
      </c>
      <c r="S4898" s="319" t="s">
        <v>359</v>
      </c>
      <c r="BE4898" s="60"/>
      <c r="BR4898" s="60"/>
      <c r="BX4898" s="151"/>
      <c r="CB4898" s="151"/>
      <c r="CM4898" s="151"/>
      <c r="CO4898" s="151"/>
      <c r="CT4898" s="151"/>
      <c r="CY4898" s="151"/>
    </row>
    <row r="4899" spans="1:103" x14ac:dyDescent="0.2">
      <c r="A4899" s="60"/>
      <c r="B4899" s="60"/>
      <c r="C4899" s="60"/>
      <c r="D4899" s="60"/>
      <c r="E4899" s="60"/>
      <c r="F4899" s="60"/>
      <c r="G4899" s="60"/>
      <c r="H4899" s="60"/>
      <c r="I4899" s="60"/>
      <c r="J4899" s="60"/>
      <c r="K4899" s="60"/>
      <c r="L4899" s="60"/>
      <c r="M4899" s="60"/>
      <c r="N4899" s="60"/>
      <c r="O4899" s="60"/>
      <c r="P4899" s="60"/>
      <c r="Q4899" s="60"/>
      <c r="R4899" s="334">
        <v>14209</v>
      </c>
      <c r="S4899" s="319" t="s">
        <v>359</v>
      </c>
      <c r="BE4899" s="60"/>
      <c r="BR4899" s="60"/>
      <c r="BX4899" s="151"/>
      <c r="CB4899" s="151"/>
      <c r="CM4899" s="151"/>
      <c r="CO4899" s="151"/>
      <c r="CT4899" s="151"/>
      <c r="CY4899" s="151"/>
    </row>
    <row r="4900" spans="1:103" x14ac:dyDescent="0.2">
      <c r="A4900" s="60"/>
      <c r="B4900" s="60"/>
      <c r="C4900" s="60"/>
      <c r="D4900" s="60"/>
      <c r="E4900" s="60"/>
      <c r="F4900" s="60"/>
      <c r="G4900" s="60"/>
      <c r="H4900" s="60"/>
      <c r="I4900" s="60"/>
      <c r="J4900" s="60"/>
      <c r="K4900" s="60"/>
      <c r="L4900" s="60"/>
      <c r="M4900" s="60"/>
      <c r="N4900" s="60"/>
      <c r="O4900" s="60"/>
      <c r="P4900" s="60"/>
      <c r="Q4900" s="60"/>
      <c r="R4900" s="334">
        <v>14210</v>
      </c>
      <c r="S4900" s="319" t="s">
        <v>359</v>
      </c>
      <c r="BE4900" s="60"/>
      <c r="BR4900" s="60"/>
      <c r="BX4900" s="151"/>
      <c r="CB4900" s="151"/>
      <c r="CM4900" s="151"/>
      <c r="CO4900" s="151"/>
      <c r="CT4900" s="151"/>
      <c r="CY4900" s="151"/>
    </row>
    <row r="4901" spans="1:103" x14ac:dyDescent="0.2">
      <c r="A4901" s="60"/>
      <c r="B4901" s="60"/>
      <c r="C4901" s="60"/>
      <c r="D4901" s="60"/>
      <c r="E4901" s="60"/>
      <c r="F4901" s="60"/>
      <c r="G4901" s="60"/>
      <c r="H4901" s="60"/>
      <c r="I4901" s="60"/>
      <c r="J4901" s="60"/>
      <c r="K4901" s="60"/>
      <c r="L4901" s="60"/>
      <c r="M4901" s="60"/>
      <c r="N4901" s="60"/>
      <c r="O4901" s="60"/>
      <c r="P4901" s="60"/>
      <c r="Q4901" s="60"/>
      <c r="R4901" s="334">
        <v>14211</v>
      </c>
      <c r="S4901" s="319" t="s">
        <v>359</v>
      </c>
      <c r="BE4901" s="60"/>
      <c r="BR4901" s="60"/>
      <c r="BX4901" s="151"/>
      <c r="CB4901" s="151"/>
      <c r="CM4901" s="151"/>
      <c r="CO4901" s="151"/>
      <c r="CT4901" s="151"/>
      <c r="CY4901" s="151"/>
    </row>
    <row r="4902" spans="1:103" x14ac:dyDescent="0.2">
      <c r="A4902" s="60"/>
      <c r="B4902" s="60"/>
      <c r="C4902" s="60"/>
      <c r="D4902" s="60"/>
      <c r="E4902" s="60"/>
      <c r="F4902" s="60"/>
      <c r="G4902" s="60"/>
      <c r="H4902" s="60"/>
      <c r="I4902" s="60"/>
      <c r="J4902" s="60"/>
      <c r="K4902" s="60"/>
      <c r="L4902" s="60"/>
      <c r="M4902" s="60"/>
      <c r="N4902" s="60"/>
      <c r="O4902" s="60"/>
      <c r="P4902" s="60"/>
      <c r="Q4902" s="60"/>
      <c r="R4902" s="334">
        <v>14212</v>
      </c>
      <c r="S4902" s="319" t="s">
        <v>359</v>
      </c>
      <c r="BE4902" s="60"/>
      <c r="BR4902" s="60"/>
      <c r="BX4902" s="151"/>
      <c r="CB4902" s="151"/>
      <c r="CM4902" s="151"/>
      <c r="CO4902" s="151"/>
      <c r="CT4902" s="151"/>
      <c r="CY4902" s="151"/>
    </row>
    <row r="4903" spans="1:103" x14ac:dyDescent="0.2">
      <c r="A4903" s="60"/>
      <c r="B4903" s="60"/>
      <c r="C4903" s="60"/>
      <c r="D4903" s="60"/>
      <c r="E4903" s="60"/>
      <c r="F4903" s="60"/>
      <c r="G4903" s="60"/>
      <c r="H4903" s="60"/>
      <c r="I4903" s="60"/>
      <c r="J4903" s="60"/>
      <c r="K4903" s="60"/>
      <c r="L4903" s="60"/>
      <c r="M4903" s="60"/>
      <c r="N4903" s="60"/>
      <c r="O4903" s="60"/>
      <c r="P4903" s="60"/>
      <c r="Q4903" s="60"/>
      <c r="R4903" s="334">
        <v>14213</v>
      </c>
      <c r="S4903" s="319" t="s">
        <v>359</v>
      </c>
      <c r="BE4903" s="60"/>
      <c r="BR4903" s="60"/>
      <c r="BX4903" s="151"/>
      <c r="CB4903" s="151"/>
      <c r="CM4903" s="151"/>
      <c r="CO4903" s="151"/>
      <c r="CT4903" s="151"/>
      <c r="CY4903" s="151"/>
    </row>
    <row r="4904" spans="1:103" x14ac:dyDescent="0.2">
      <c r="A4904" s="60"/>
      <c r="B4904" s="60"/>
      <c r="C4904" s="60"/>
      <c r="D4904" s="60"/>
      <c r="E4904" s="60"/>
      <c r="F4904" s="60"/>
      <c r="G4904" s="60"/>
      <c r="H4904" s="60"/>
      <c r="I4904" s="60"/>
      <c r="J4904" s="60"/>
      <c r="K4904" s="60"/>
      <c r="L4904" s="60"/>
      <c r="M4904" s="60"/>
      <c r="N4904" s="60"/>
      <c r="O4904" s="60"/>
      <c r="P4904" s="60"/>
      <c r="Q4904" s="60"/>
      <c r="R4904" s="334">
        <v>14214</v>
      </c>
      <c r="S4904" s="319" t="s">
        <v>359</v>
      </c>
      <c r="BE4904" s="60"/>
      <c r="BR4904" s="60"/>
      <c r="BX4904" s="151"/>
      <c r="CB4904" s="151"/>
      <c r="CM4904" s="151"/>
      <c r="CO4904" s="151"/>
      <c r="CT4904" s="151"/>
      <c r="CY4904" s="151"/>
    </row>
    <row r="4905" spans="1:103" x14ac:dyDescent="0.2">
      <c r="A4905" s="60"/>
      <c r="B4905" s="60"/>
      <c r="C4905" s="60"/>
      <c r="D4905" s="60"/>
      <c r="E4905" s="60"/>
      <c r="F4905" s="60"/>
      <c r="G4905" s="60"/>
      <c r="H4905" s="60"/>
      <c r="I4905" s="60"/>
      <c r="J4905" s="60"/>
      <c r="K4905" s="60"/>
      <c r="L4905" s="60"/>
      <c r="M4905" s="60"/>
      <c r="N4905" s="60"/>
      <c r="O4905" s="60"/>
      <c r="P4905" s="60"/>
      <c r="Q4905" s="60"/>
      <c r="R4905" s="334">
        <v>14215</v>
      </c>
      <c r="S4905" s="319" t="s">
        <v>359</v>
      </c>
      <c r="BE4905" s="60"/>
      <c r="BR4905" s="60"/>
      <c r="BX4905" s="151"/>
      <c r="CB4905" s="151"/>
      <c r="CM4905" s="151"/>
      <c r="CO4905" s="151"/>
      <c r="CT4905" s="151"/>
      <c r="CY4905" s="151"/>
    </row>
    <row r="4906" spans="1:103" x14ac:dyDescent="0.2">
      <c r="A4906" s="60"/>
      <c r="B4906" s="60"/>
      <c r="C4906" s="60"/>
      <c r="D4906" s="60"/>
      <c r="E4906" s="60"/>
      <c r="F4906" s="60"/>
      <c r="G4906" s="60"/>
      <c r="H4906" s="60"/>
      <c r="I4906" s="60"/>
      <c r="J4906" s="60"/>
      <c r="K4906" s="60"/>
      <c r="L4906" s="60"/>
      <c r="M4906" s="60"/>
      <c r="N4906" s="60"/>
      <c r="O4906" s="60"/>
      <c r="P4906" s="60"/>
      <c r="Q4906" s="60"/>
      <c r="R4906" s="334">
        <v>14216</v>
      </c>
      <c r="S4906" s="319" t="s">
        <v>359</v>
      </c>
      <c r="BE4906" s="60"/>
      <c r="BR4906" s="60"/>
      <c r="BX4906" s="151"/>
      <c r="CB4906" s="151"/>
      <c r="CM4906" s="151"/>
      <c r="CO4906" s="151"/>
      <c r="CT4906" s="151"/>
      <c r="CY4906" s="151"/>
    </row>
    <row r="4907" spans="1:103" x14ac:dyDescent="0.2">
      <c r="A4907" s="60"/>
      <c r="B4907" s="60"/>
      <c r="C4907" s="60"/>
      <c r="D4907" s="60"/>
      <c r="E4907" s="60"/>
      <c r="F4907" s="60"/>
      <c r="G4907" s="60"/>
      <c r="H4907" s="60"/>
      <c r="I4907" s="60"/>
      <c r="J4907" s="60"/>
      <c r="K4907" s="60"/>
      <c r="L4907" s="60"/>
      <c r="M4907" s="60"/>
      <c r="N4907" s="60"/>
      <c r="O4907" s="60"/>
      <c r="P4907" s="60"/>
      <c r="Q4907" s="60"/>
      <c r="R4907" s="334">
        <v>14217</v>
      </c>
      <c r="S4907" s="319" t="s">
        <v>359</v>
      </c>
      <c r="BE4907" s="60"/>
      <c r="BR4907" s="60"/>
      <c r="BX4907" s="151"/>
      <c r="CB4907" s="151"/>
      <c r="CM4907" s="151"/>
      <c r="CO4907" s="151"/>
      <c r="CT4907" s="151"/>
      <c r="CY4907" s="151"/>
    </row>
    <row r="4908" spans="1:103" x14ac:dyDescent="0.2">
      <c r="A4908" s="60"/>
      <c r="B4908" s="60"/>
      <c r="C4908" s="60"/>
      <c r="D4908" s="60"/>
      <c r="E4908" s="60"/>
      <c r="F4908" s="60"/>
      <c r="G4908" s="60"/>
      <c r="H4908" s="60"/>
      <c r="I4908" s="60"/>
      <c r="J4908" s="60"/>
      <c r="K4908" s="60"/>
      <c r="L4908" s="60"/>
      <c r="M4908" s="60"/>
      <c r="N4908" s="60"/>
      <c r="O4908" s="60"/>
      <c r="P4908" s="60"/>
      <c r="Q4908" s="60"/>
      <c r="R4908" s="334">
        <v>14218</v>
      </c>
      <c r="S4908" s="319" t="s">
        <v>359</v>
      </c>
      <c r="BE4908" s="60"/>
      <c r="BR4908" s="60"/>
      <c r="BX4908" s="151"/>
      <c r="CB4908" s="151"/>
      <c r="CM4908" s="151"/>
      <c r="CO4908" s="151"/>
      <c r="CT4908" s="151"/>
      <c r="CY4908" s="151"/>
    </row>
    <row r="4909" spans="1:103" x14ac:dyDescent="0.2">
      <c r="A4909" s="60"/>
      <c r="B4909" s="60"/>
      <c r="C4909" s="60"/>
      <c r="D4909" s="60"/>
      <c r="E4909" s="60"/>
      <c r="F4909" s="60"/>
      <c r="G4909" s="60"/>
      <c r="H4909" s="60"/>
      <c r="I4909" s="60"/>
      <c r="J4909" s="60"/>
      <c r="K4909" s="60"/>
      <c r="L4909" s="60"/>
      <c r="M4909" s="60"/>
      <c r="N4909" s="60"/>
      <c r="O4909" s="60"/>
      <c r="P4909" s="60"/>
      <c r="Q4909" s="60"/>
      <c r="R4909" s="334">
        <v>14219</v>
      </c>
      <c r="S4909" s="319" t="s">
        <v>359</v>
      </c>
      <c r="BE4909" s="60"/>
      <c r="BR4909" s="60"/>
      <c r="BX4909" s="151"/>
      <c r="CB4909" s="151"/>
      <c r="CM4909" s="151"/>
      <c r="CO4909" s="151"/>
      <c r="CT4909" s="151"/>
      <c r="CY4909" s="151"/>
    </row>
    <row r="4910" spans="1:103" x14ac:dyDescent="0.2">
      <c r="A4910" s="60"/>
      <c r="B4910" s="60"/>
      <c r="C4910" s="60"/>
      <c r="D4910" s="60"/>
      <c r="E4910" s="60"/>
      <c r="F4910" s="60"/>
      <c r="G4910" s="60"/>
      <c r="H4910" s="60"/>
      <c r="I4910" s="60"/>
      <c r="J4910" s="60"/>
      <c r="K4910" s="60"/>
      <c r="L4910" s="60"/>
      <c r="M4910" s="60"/>
      <c r="N4910" s="60"/>
      <c r="O4910" s="60"/>
      <c r="P4910" s="60"/>
      <c r="Q4910" s="60"/>
      <c r="R4910" s="334">
        <v>14220</v>
      </c>
      <c r="S4910" s="319" t="s">
        <v>359</v>
      </c>
      <c r="BE4910" s="60"/>
      <c r="BR4910" s="60"/>
      <c r="BX4910" s="151"/>
      <c r="CB4910" s="151"/>
      <c r="CM4910" s="151"/>
      <c r="CO4910" s="151"/>
      <c r="CT4910" s="151"/>
      <c r="CY4910" s="151"/>
    </row>
    <row r="4911" spans="1:103" x14ac:dyDescent="0.2">
      <c r="A4911" s="60"/>
      <c r="B4911" s="60"/>
      <c r="C4911" s="60"/>
      <c r="D4911" s="60"/>
      <c r="E4911" s="60"/>
      <c r="F4911" s="60"/>
      <c r="G4911" s="60"/>
      <c r="H4911" s="60"/>
      <c r="I4911" s="60"/>
      <c r="J4911" s="60"/>
      <c r="K4911" s="60"/>
      <c r="L4911" s="60"/>
      <c r="M4911" s="60"/>
      <c r="N4911" s="60"/>
      <c r="O4911" s="60"/>
      <c r="P4911" s="60"/>
      <c r="Q4911" s="60"/>
      <c r="R4911" s="334">
        <v>14221</v>
      </c>
      <c r="S4911" s="319" t="s">
        <v>359</v>
      </c>
      <c r="BE4911" s="60"/>
      <c r="BR4911" s="60"/>
      <c r="BX4911" s="151"/>
      <c r="CB4911" s="151"/>
      <c r="CM4911" s="151"/>
      <c r="CO4911" s="151"/>
      <c r="CT4911" s="151"/>
      <c r="CY4911" s="151"/>
    </row>
    <row r="4912" spans="1:103" x14ac:dyDescent="0.2">
      <c r="A4912" s="60"/>
      <c r="B4912" s="60"/>
      <c r="C4912" s="60"/>
      <c r="D4912" s="60"/>
      <c r="E4912" s="60"/>
      <c r="F4912" s="60"/>
      <c r="G4912" s="60"/>
      <c r="H4912" s="60"/>
      <c r="I4912" s="60"/>
      <c r="J4912" s="60"/>
      <c r="K4912" s="60"/>
      <c r="L4912" s="60"/>
      <c r="M4912" s="60"/>
      <c r="N4912" s="60"/>
      <c r="O4912" s="60"/>
      <c r="P4912" s="60"/>
      <c r="Q4912" s="60"/>
      <c r="R4912" s="334">
        <v>14222</v>
      </c>
      <c r="S4912" s="319" t="s">
        <v>359</v>
      </c>
      <c r="BE4912" s="60"/>
      <c r="BR4912" s="60"/>
      <c r="BX4912" s="151"/>
      <c r="CB4912" s="151"/>
      <c r="CM4912" s="151"/>
      <c r="CO4912" s="151"/>
      <c r="CT4912" s="151"/>
      <c r="CY4912" s="151"/>
    </row>
    <row r="4913" spans="1:103" x14ac:dyDescent="0.2">
      <c r="A4913" s="60"/>
      <c r="B4913" s="60"/>
      <c r="C4913" s="60"/>
      <c r="D4913" s="60"/>
      <c r="E4913" s="60"/>
      <c r="F4913" s="60"/>
      <c r="G4913" s="60"/>
      <c r="H4913" s="60"/>
      <c r="I4913" s="60"/>
      <c r="J4913" s="60"/>
      <c r="K4913" s="60"/>
      <c r="L4913" s="60"/>
      <c r="M4913" s="60"/>
      <c r="N4913" s="60"/>
      <c r="O4913" s="60"/>
      <c r="P4913" s="60"/>
      <c r="Q4913" s="60"/>
      <c r="R4913" s="334">
        <v>14223</v>
      </c>
      <c r="S4913" s="319" t="s">
        <v>359</v>
      </c>
      <c r="BE4913" s="60"/>
      <c r="BR4913" s="60"/>
      <c r="BX4913" s="151"/>
      <c r="CB4913" s="151"/>
      <c r="CM4913" s="151"/>
      <c r="CO4913" s="151"/>
      <c r="CT4913" s="151"/>
      <c r="CY4913" s="151"/>
    </row>
    <row r="4914" spans="1:103" x14ac:dyDescent="0.2">
      <c r="A4914" s="60"/>
      <c r="B4914" s="60"/>
      <c r="C4914" s="60"/>
      <c r="D4914" s="60"/>
      <c r="E4914" s="60"/>
      <c r="F4914" s="60"/>
      <c r="G4914" s="60"/>
      <c r="H4914" s="60"/>
      <c r="I4914" s="60"/>
      <c r="J4914" s="60"/>
      <c r="K4914" s="60"/>
      <c r="L4914" s="60"/>
      <c r="M4914" s="60"/>
      <c r="N4914" s="60"/>
      <c r="O4914" s="60"/>
      <c r="P4914" s="60"/>
      <c r="Q4914" s="60"/>
      <c r="R4914" s="334">
        <v>14224</v>
      </c>
      <c r="S4914" s="319" t="s">
        <v>359</v>
      </c>
      <c r="BE4914" s="60"/>
      <c r="BR4914" s="60"/>
      <c r="BX4914" s="151"/>
      <c r="CB4914" s="151"/>
      <c r="CM4914" s="151"/>
      <c r="CO4914" s="151"/>
      <c r="CT4914" s="151"/>
      <c r="CY4914" s="151"/>
    </row>
    <row r="4915" spans="1:103" x14ac:dyDescent="0.2">
      <c r="A4915" s="60"/>
      <c r="B4915" s="60"/>
      <c r="C4915" s="60"/>
      <c r="D4915" s="60"/>
      <c r="E4915" s="60"/>
      <c r="F4915" s="60"/>
      <c r="G4915" s="60"/>
      <c r="H4915" s="60"/>
      <c r="I4915" s="60"/>
      <c r="J4915" s="60"/>
      <c r="K4915" s="60"/>
      <c r="L4915" s="60"/>
      <c r="M4915" s="60"/>
      <c r="N4915" s="60"/>
      <c r="O4915" s="60"/>
      <c r="P4915" s="60"/>
      <c r="Q4915" s="60"/>
      <c r="R4915" s="334">
        <v>14225</v>
      </c>
      <c r="S4915" s="319" t="s">
        <v>359</v>
      </c>
      <c r="BE4915" s="60"/>
      <c r="BR4915" s="60"/>
      <c r="BX4915" s="151"/>
      <c r="CB4915" s="151"/>
      <c r="CM4915" s="151"/>
      <c r="CO4915" s="151"/>
      <c r="CT4915" s="151"/>
      <c r="CY4915" s="151"/>
    </row>
    <row r="4916" spans="1:103" x14ac:dyDescent="0.2">
      <c r="A4916" s="60"/>
      <c r="B4916" s="60"/>
      <c r="C4916" s="60"/>
      <c r="D4916" s="60"/>
      <c r="E4916" s="60"/>
      <c r="F4916" s="60"/>
      <c r="G4916" s="60"/>
      <c r="H4916" s="60"/>
      <c r="I4916" s="60"/>
      <c r="J4916" s="60"/>
      <c r="K4916" s="60"/>
      <c r="L4916" s="60"/>
      <c r="M4916" s="60"/>
      <c r="N4916" s="60"/>
      <c r="O4916" s="60"/>
      <c r="P4916" s="60"/>
      <c r="Q4916" s="60"/>
      <c r="R4916" s="334">
        <v>14226</v>
      </c>
      <c r="S4916" s="319" t="s">
        <v>359</v>
      </c>
      <c r="BE4916" s="60"/>
      <c r="BR4916" s="60"/>
      <c r="BX4916" s="151"/>
      <c r="CB4916" s="151"/>
      <c r="CM4916" s="151"/>
      <c r="CO4916" s="151"/>
      <c r="CT4916" s="151"/>
      <c r="CY4916" s="151"/>
    </row>
    <row r="4917" spans="1:103" x14ac:dyDescent="0.2">
      <c r="A4917" s="60"/>
      <c r="B4917" s="60"/>
      <c r="C4917" s="60"/>
      <c r="D4917" s="60"/>
      <c r="E4917" s="60"/>
      <c r="F4917" s="60"/>
      <c r="G4917" s="60"/>
      <c r="H4917" s="60"/>
      <c r="I4917" s="60"/>
      <c r="J4917" s="60"/>
      <c r="K4917" s="60"/>
      <c r="L4917" s="60"/>
      <c r="M4917" s="60"/>
      <c r="N4917" s="60"/>
      <c r="O4917" s="60"/>
      <c r="P4917" s="60"/>
      <c r="Q4917" s="60"/>
      <c r="R4917" s="334">
        <v>14227</v>
      </c>
      <c r="S4917" s="319" t="s">
        <v>359</v>
      </c>
      <c r="BE4917" s="60"/>
      <c r="BR4917" s="60"/>
      <c r="BX4917" s="151"/>
      <c r="CB4917" s="151"/>
      <c r="CM4917" s="151"/>
      <c r="CO4917" s="151"/>
      <c r="CT4917" s="151"/>
      <c r="CY4917" s="151"/>
    </row>
    <row r="4918" spans="1:103" x14ac:dyDescent="0.2">
      <c r="A4918" s="60"/>
      <c r="B4918" s="60"/>
      <c r="C4918" s="60"/>
      <c r="D4918" s="60"/>
      <c r="E4918" s="60"/>
      <c r="F4918" s="60"/>
      <c r="G4918" s="60"/>
      <c r="H4918" s="60"/>
      <c r="I4918" s="60"/>
      <c r="J4918" s="60"/>
      <c r="K4918" s="60"/>
      <c r="L4918" s="60"/>
      <c r="M4918" s="60"/>
      <c r="N4918" s="60"/>
      <c r="O4918" s="60"/>
      <c r="P4918" s="60"/>
      <c r="Q4918" s="60"/>
      <c r="R4918" s="334">
        <v>14228</v>
      </c>
      <c r="S4918" s="319" t="s">
        <v>359</v>
      </c>
      <c r="BE4918" s="60"/>
      <c r="BR4918" s="60"/>
      <c r="BX4918" s="151"/>
      <c r="CB4918" s="151"/>
      <c r="CM4918" s="151"/>
      <c r="CO4918" s="151"/>
      <c r="CT4918" s="151"/>
      <c r="CY4918" s="151"/>
    </row>
    <row r="4919" spans="1:103" x14ac:dyDescent="0.2">
      <c r="A4919" s="60"/>
      <c r="B4919" s="60"/>
      <c r="C4919" s="60"/>
      <c r="D4919" s="60"/>
      <c r="E4919" s="60"/>
      <c r="F4919" s="60"/>
      <c r="G4919" s="60"/>
      <c r="H4919" s="60"/>
      <c r="I4919" s="60"/>
      <c r="J4919" s="60"/>
      <c r="K4919" s="60"/>
      <c r="L4919" s="60"/>
      <c r="M4919" s="60"/>
      <c r="N4919" s="60"/>
      <c r="O4919" s="60"/>
      <c r="P4919" s="60"/>
      <c r="Q4919" s="60"/>
      <c r="R4919" s="334">
        <v>14231</v>
      </c>
      <c r="S4919" s="319" t="s">
        <v>359</v>
      </c>
      <c r="BE4919" s="60"/>
      <c r="BR4919" s="60"/>
      <c r="BX4919" s="151"/>
      <c r="CB4919" s="151"/>
      <c r="CM4919" s="151"/>
      <c r="CO4919" s="151"/>
      <c r="CT4919" s="151"/>
      <c r="CY4919" s="151"/>
    </row>
    <row r="4920" spans="1:103" x14ac:dyDescent="0.2">
      <c r="A4920" s="60"/>
      <c r="B4920" s="60"/>
      <c r="C4920" s="60"/>
      <c r="D4920" s="60"/>
      <c r="E4920" s="60"/>
      <c r="F4920" s="60"/>
      <c r="G4920" s="60"/>
      <c r="H4920" s="60"/>
      <c r="I4920" s="60"/>
      <c r="J4920" s="60"/>
      <c r="K4920" s="60"/>
      <c r="L4920" s="60"/>
      <c r="M4920" s="60"/>
      <c r="N4920" s="60"/>
      <c r="O4920" s="60"/>
      <c r="P4920" s="60"/>
      <c r="Q4920" s="60"/>
      <c r="R4920" s="334">
        <v>14240</v>
      </c>
      <c r="S4920" s="319" t="s">
        <v>359</v>
      </c>
      <c r="BE4920" s="60"/>
      <c r="BR4920" s="60"/>
      <c r="BX4920" s="151"/>
      <c r="CB4920" s="151"/>
      <c r="CM4920" s="151"/>
      <c r="CO4920" s="151"/>
      <c r="CT4920" s="151"/>
      <c r="CY4920" s="151"/>
    </row>
    <row r="4921" spans="1:103" x14ac:dyDescent="0.2">
      <c r="A4921" s="60"/>
      <c r="B4921" s="60"/>
      <c r="C4921" s="60"/>
      <c r="D4921" s="60"/>
      <c r="E4921" s="60"/>
      <c r="F4921" s="60"/>
      <c r="G4921" s="60"/>
      <c r="H4921" s="60"/>
      <c r="I4921" s="60"/>
      <c r="J4921" s="60"/>
      <c r="K4921" s="60"/>
      <c r="L4921" s="60"/>
      <c r="M4921" s="60"/>
      <c r="N4921" s="60"/>
      <c r="O4921" s="60"/>
      <c r="P4921" s="60"/>
      <c r="Q4921" s="60"/>
      <c r="R4921" s="334">
        <v>14241</v>
      </c>
      <c r="S4921" s="319" t="s">
        <v>359</v>
      </c>
      <c r="BE4921" s="60"/>
      <c r="BR4921" s="60"/>
      <c r="BX4921" s="151"/>
      <c r="CB4921" s="151"/>
      <c r="CM4921" s="151"/>
      <c r="CO4921" s="151"/>
      <c r="CT4921" s="151"/>
      <c r="CY4921" s="151"/>
    </row>
    <row r="4922" spans="1:103" x14ac:dyDescent="0.2">
      <c r="A4922" s="60"/>
      <c r="B4922" s="60"/>
      <c r="C4922" s="60"/>
      <c r="D4922" s="60"/>
      <c r="E4922" s="60"/>
      <c r="F4922" s="60"/>
      <c r="G4922" s="60"/>
      <c r="H4922" s="60"/>
      <c r="I4922" s="60"/>
      <c r="J4922" s="60"/>
      <c r="K4922" s="60"/>
      <c r="L4922" s="60"/>
      <c r="M4922" s="60"/>
      <c r="N4922" s="60"/>
      <c r="O4922" s="60"/>
      <c r="P4922" s="60"/>
      <c r="Q4922" s="60"/>
      <c r="R4922" s="334">
        <v>14260</v>
      </c>
      <c r="S4922" s="319" t="s">
        <v>359</v>
      </c>
      <c r="BE4922" s="60"/>
      <c r="BR4922" s="60"/>
      <c r="BX4922" s="151"/>
      <c r="CB4922" s="151"/>
      <c r="CM4922" s="151"/>
      <c r="CO4922" s="151"/>
      <c r="CT4922" s="151"/>
      <c r="CY4922" s="151"/>
    </row>
    <row r="4923" spans="1:103" x14ac:dyDescent="0.2">
      <c r="A4923" s="60"/>
      <c r="B4923" s="60"/>
      <c r="C4923" s="60"/>
      <c r="D4923" s="60"/>
      <c r="E4923" s="60"/>
      <c r="F4923" s="60"/>
      <c r="G4923" s="60"/>
      <c r="H4923" s="60"/>
      <c r="I4923" s="60"/>
      <c r="J4923" s="60"/>
      <c r="K4923" s="60"/>
      <c r="L4923" s="60"/>
      <c r="M4923" s="60"/>
      <c r="N4923" s="60"/>
      <c r="O4923" s="60"/>
      <c r="P4923" s="60"/>
      <c r="Q4923" s="60"/>
      <c r="R4923" s="334">
        <v>14261</v>
      </c>
      <c r="S4923" s="319" t="s">
        <v>359</v>
      </c>
      <c r="BE4923" s="60"/>
      <c r="BR4923" s="60"/>
      <c r="BX4923" s="151"/>
      <c r="CB4923" s="151"/>
      <c r="CM4923" s="151"/>
      <c r="CO4923" s="151"/>
      <c r="CT4923" s="151"/>
      <c r="CY4923" s="151"/>
    </row>
    <row r="4924" spans="1:103" x14ac:dyDescent="0.2">
      <c r="A4924" s="60"/>
      <c r="B4924" s="60"/>
      <c r="C4924" s="60"/>
      <c r="D4924" s="60"/>
      <c r="E4924" s="60"/>
      <c r="F4924" s="60"/>
      <c r="G4924" s="60"/>
      <c r="H4924" s="60"/>
      <c r="I4924" s="60"/>
      <c r="J4924" s="60"/>
      <c r="K4924" s="60"/>
      <c r="L4924" s="60"/>
      <c r="M4924" s="60"/>
      <c r="N4924" s="60"/>
      <c r="O4924" s="60"/>
      <c r="P4924" s="60"/>
      <c r="Q4924" s="60"/>
      <c r="R4924" s="334">
        <v>14263</v>
      </c>
      <c r="S4924" s="319" t="s">
        <v>359</v>
      </c>
      <c r="BE4924" s="60"/>
      <c r="BR4924" s="60"/>
      <c r="BX4924" s="151"/>
      <c r="CB4924" s="151"/>
      <c r="CM4924" s="151"/>
      <c r="CO4924" s="151"/>
      <c r="CT4924" s="151"/>
      <c r="CY4924" s="151"/>
    </row>
    <row r="4925" spans="1:103" x14ac:dyDescent="0.2">
      <c r="A4925" s="60"/>
      <c r="B4925" s="60"/>
      <c r="C4925" s="60"/>
      <c r="D4925" s="60"/>
      <c r="E4925" s="60"/>
      <c r="F4925" s="60"/>
      <c r="G4925" s="60"/>
      <c r="H4925" s="60"/>
      <c r="I4925" s="60"/>
      <c r="J4925" s="60"/>
      <c r="K4925" s="60"/>
      <c r="L4925" s="60"/>
      <c r="M4925" s="60"/>
      <c r="N4925" s="60"/>
      <c r="O4925" s="60"/>
      <c r="P4925" s="60"/>
      <c r="Q4925" s="60"/>
      <c r="R4925" s="334">
        <v>14264</v>
      </c>
      <c r="S4925" s="319" t="s">
        <v>359</v>
      </c>
      <c r="BE4925" s="60"/>
      <c r="BR4925" s="60"/>
      <c r="BX4925" s="151"/>
      <c r="CB4925" s="151"/>
      <c r="CM4925" s="151"/>
      <c r="CO4925" s="151"/>
      <c r="CT4925" s="151"/>
      <c r="CY4925" s="151"/>
    </row>
    <row r="4926" spans="1:103" x14ac:dyDescent="0.2">
      <c r="A4926" s="60"/>
      <c r="B4926" s="60"/>
      <c r="C4926" s="60"/>
      <c r="D4926" s="60"/>
      <c r="E4926" s="60"/>
      <c r="F4926" s="60"/>
      <c r="G4926" s="60"/>
      <c r="H4926" s="60"/>
      <c r="I4926" s="60"/>
      <c r="J4926" s="60"/>
      <c r="K4926" s="60"/>
      <c r="L4926" s="60"/>
      <c r="M4926" s="60"/>
      <c r="N4926" s="60"/>
      <c r="O4926" s="60"/>
      <c r="P4926" s="60"/>
      <c r="Q4926" s="60"/>
      <c r="R4926" s="334">
        <v>14265</v>
      </c>
      <c r="S4926" s="319" t="s">
        <v>359</v>
      </c>
      <c r="BE4926" s="60"/>
      <c r="BR4926" s="60"/>
      <c r="BX4926" s="151"/>
      <c r="CB4926" s="151"/>
      <c r="CM4926" s="151"/>
      <c r="CO4926" s="151"/>
      <c r="CT4926" s="151"/>
      <c r="CY4926" s="151"/>
    </row>
    <row r="4927" spans="1:103" x14ac:dyDescent="0.2">
      <c r="A4927" s="60"/>
      <c r="B4927" s="60"/>
      <c r="C4927" s="60"/>
      <c r="D4927" s="60"/>
      <c r="E4927" s="60"/>
      <c r="F4927" s="60"/>
      <c r="G4927" s="60"/>
      <c r="H4927" s="60"/>
      <c r="I4927" s="60"/>
      <c r="J4927" s="60"/>
      <c r="K4927" s="60"/>
      <c r="L4927" s="60"/>
      <c r="M4927" s="60"/>
      <c r="N4927" s="60"/>
      <c r="O4927" s="60"/>
      <c r="P4927" s="60"/>
      <c r="Q4927" s="60"/>
      <c r="R4927" s="334">
        <v>14267</v>
      </c>
      <c r="S4927" s="319" t="s">
        <v>359</v>
      </c>
      <c r="BE4927" s="60"/>
      <c r="BR4927" s="60"/>
      <c r="BX4927" s="151"/>
      <c r="CB4927" s="151"/>
      <c r="CM4927" s="151"/>
      <c r="CO4927" s="151"/>
      <c r="CT4927" s="151"/>
      <c r="CY4927" s="151"/>
    </row>
    <row r="4928" spans="1:103" x14ac:dyDescent="0.2">
      <c r="A4928" s="60"/>
      <c r="B4928" s="60"/>
      <c r="C4928" s="60"/>
      <c r="D4928" s="60"/>
      <c r="E4928" s="60"/>
      <c r="F4928" s="60"/>
      <c r="G4928" s="60"/>
      <c r="H4928" s="60"/>
      <c r="I4928" s="60"/>
      <c r="J4928" s="60"/>
      <c r="K4928" s="60"/>
      <c r="L4928" s="60"/>
      <c r="M4928" s="60"/>
      <c r="N4928" s="60"/>
      <c r="O4928" s="60"/>
      <c r="P4928" s="60"/>
      <c r="Q4928" s="60"/>
      <c r="R4928" s="334">
        <v>14269</v>
      </c>
      <c r="S4928" s="319" t="s">
        <v>359</v>
      </c>
      <c r="BE4928" s="60"/>
      <c r="BR4928" s="60"/>
      <c r="BX4928" s="151"/>
      <c r="CB4928" s="151"/>
      <c r="CM4928" s="151"/>
      <c r="CO4928" s="151"/>
      <c r="CT4928" s="151"/>
      <c r="CY4928" s="151"/>
    </row>
    <row r="4929" spans="1:103" x14ac:dyDescent="0.2">
      <c r="A4929" s="60"/>
      <c r="B4929" s="60"/>
      <c r="C4929" s="60"/>
      <c r="D4929" s="60"/>
      <c r="E4929" s="60"/>
      <c r="F4929" s="60"/>
      <c r="G4929" s="60"/>
      <c r="H4929" s="60"/>
      <c r="I4929" s="60"/>
      <c r="J4929" s="60"/>
      <c r="K4929" s="60"/>
      <c r="L4929" s="60"/>
      <c r="M4929" s="60"/>
      <c r="N4929" s="60"/>
      <c r="O4929" s="60"/>
      <c r="P4929" s="60"/>
      <c r="Q4929" s="60"/>
      <c r="R4929" s="334">
        <v>14272</v>
      </c>
      <c r="S4929" s="319" t="s">
        <v>359</v>
      </c>
      <c r="BE4929" s="60"/>
      <c r="BR4929" s="60"/>
      <c r="BX4929" s="151"/>
      <c r="CB4929" s="151"/>
      <c r="CM4929" s="151"/>
      <c r="CO4929" s="151"/>
      <c r="CT4929" s="151"/>
      <c r="CY4929" s="151"/>
    </row>
    <row r="4930" spans="1:103" x14ac:dyDescent="0.2">
      <c r="A4930" s="60"/>
      <c r="B4930" s="60"/>
      <c r="C4930" s="60"/>
      <c r="D4930" s="60"/>
      <c r="E4930" s="60"/>
      <c r="F4930" s="60"/>
      <c r="G4930" s="60"/>
      <c r="H4930" s="60"/>
      <c r="I4930" s="60"/>
      <c r="J4930" s="60"/>
      <c r="K4930" s="60"/>
      <c r="L4930" s="60"/>
      <c r="M4930" s="60"/>
      <c r="N4930" s="60"/>
      <c r="O4930" s="60"/>
      <c r="P4930" s="60"/>
      <c r="Q4930" s="60"/>
      <c r="R4930" s="334">
        <v>14276</v>
      </c>
      <c r="S4930" s="319" t="s">
        <v>359</v>
      </c>
      <c r="BE4930" s="60"/>
      <c r="BR4930" s="60"/>
      <c r="BX4930" s="151"/>
      <c r="CB4930" s="151"/>
      <c r="CM4930" s="151"/>
      <c r="CO4930" s="151"/>
      <c r="CT4930" s="151"/>
      <c r="CY4930" s="151"/>
    </row>
    <row r="4931" spans="1:103" x14ac:dyDescent="0.2">
      <c r="A4931" s="60"/>
      <c r="B4931" s="60"/>
      <c r="C4931" s="60"/>
      <c r="D4931" s="60"/>
      <c r="E4931" s="60"/>
      <c r="F4931" s="60"/>
      <c r="G4931" s="60"/>
      <c r="H4931" s="60"/>
      <c r="I4931" s="60"/>
      <c r="J4931" s="60"/>
      <c r="K4931" s="60"/>
      <c r="L4931" s="60"/>
      <c r="M4931" s="60"/>
      <c r="N4931" s="60"/>
      <c r="O4931" s="60"/>
      <c r="P4931" s="60"/>
      <c r="Q4931" s="60"/>
      <c r="R4931" s="334">
        <v>14301</v>
      </c>
      <c r="S4931" s="319" t="s">
        <v>359</v>
      </c>
      <c r="BE4931" s="60"/>
      <c r="BR4931" s="60"/>
      <c r="BX4931" s="151"/>
      <c r="CB4931" s="151"/>
      <c r="CM4931" s="151"/>
      <c r="CO4931" s="151"/>
      <c r="CT4931" s="151"/>
      <c r="CY4931" s="151"/>
    </row>
    <row r="4932" spans="1:103" x14ac:dyDescent="0.2">
      <c r="A4932" s="60"/>
      <c r="B4932" s="60"/>
      <c r="C4932" s="60"/>
      <c r="D4932" s="60"/>
      <c r="E4932" s="60"/>
      <c r="F4932" s="60"/>
      <c r="G4932" s="60"/>
      <c r="H4932" s="60"/>
      <c r="I4932" s="60"/>
      <c r="J4932" s="60"/>
      <c r="K4932" s="60"/>
      <c r="L4932" s="60"/>
      <c r="M4932" s="60"/>
      <c r="N4932" s="60"/>
      <c r="O4932" s="60"/>
      <c r="P4932" s="60"/>
      <c r="Q4932" s="60"/>
      <c r="R4932" s="334">
        <v>14302</v>
      </c>
      <c r="S4932" s="319" t="s">
        <v>359</v>
      </c>
      <c r="BE4932" s="60"/>
      <c r="BR4932" s="60"/>
      <c r="BX4932" s="151"/>
      <c r="CB4932" s="151"/>
      <c r="CM4932" s="151"/>
      <c r="CO4932" s="151"/>
      <c r="CT4932" s="151"/>
      <c r="CY4932" s="151"/>
    </row>
    <row r="4933" spans="1:103" x14ac:dyDescent="0.2">
      <c r="A4933" s="60"/>
      <c r="B4933" s="60"/>
      <c r="C4933" s="60"/>
      <c r="D4933" s="60"/>
      <c r="E4933" s="60"/>
      <c r="F4933" s="60"/>
      <c r="G4933" s="60"/>
      <c r="H4933" s="60"/>
      <c r="I4933" s="60"/>
      <c r="J4933" s="60"/>
      <c r="K4933" s="60"/>
      <c r="L4933" s="60"/>
      <c r="M4933" s="60"/>
      <c r="N4933" s="60"/>
      <c r="O4933" s="60"/>
      <c r="P4933" s="60"/>
      <c r="Q4933" s="60"/>
      <c r="R4933" s="334">
        <v>14303</v>
      </c>
      <c r="S4933" s="319" t="s">
        <v>359</v>
      </c>
      <c r="BE4933" s="60"/>
      <c r="BR4933" s="60"/>
      <c r="BX4933" s="151"/>
      <c r="CB4933" s="151"/>
      <c r="CM4933" s="151"/>
      <c r="CO4933" s="151"/>
      <c r="CT4933" s="151"/>
      <c r="CY4933" s="151"/>
    </row>
    <row r="4934" spans="1:103" x14ac:dyDescent="0.2">
      <c r="A4934" s="60"/>
      <c r="B4934" s="60"/>
      <c r="C4934" s="60"/>
      <c r="D4934" s="60"/>
      <c r="E4934" s="60"/>
      <c r="F4934" s="60"/>
      <c r="G4934" s="60"/>
      <c r="H4934" s="60"/>
      <c r="I4934" s="60"/>
      <c r="J4934" s="60"/>
      <c r="K4934" s="60"/>
      <c r="L4934" s="60"/>
      <c r="M4934" s="60"/>
      <c r="N4934" s="60"/>
      <c r="O4934" s="60"/>
      <c r="P4934" s="60"/>
      <c r="Q4934" s="60"/>
      <c r="R4934" s="334">
        <v>14304</v>
      </c>
      <c r="S4934" s="319" t="s">
        <v>359</v>
      </c>
      <c r="BE4934" s="60"/>
      <c r="BR4934" s="60"/>
      <c r="BX4934" s="151"/>
      <c r="CB4934" s="151"/>
      <c r="CM4934" s="151"/>
      <c r="CO4934" s="151"/>
      <c r="CT4934" s="151"/>
      <c r="CY4934" s="151"/>
    </row>
    <row r="4935" spans="1:103" x14ac:dyDescent="0.2">
      <c r="A4935" s="60"/>
      <c r="B4935" s="60"/>
      <c r="C4935" s="60"/>
      <c r="D4935" s="60"/>
      <c r="E4935" s="60"/>
      <c r="F4935" s="60"/>
      <c r="G4935" s="60"/>
      <c r="H4935" s="60"/>
      <c r="I4935" s="60"/>
      <c r="J4935" s="60"/>
      <c r="K4935" s="60"/>
      <c r="L4935" s="60"/>
      <c r="M4935" s="60"/>
      <c r="N4935" s="60"/>
      <c r="O4935" s="60"/>
      <c r="P4935" s="60"/>
      <c r="Q4935" s="60"/>
      <c r="R4935" s="334">
        <v>14305</v>
      </c>
      <c r="S4935" s="319" t="s">
        <v>359</v>
      </c>
      <c r="BE4935" s="60"/>
      <c r="BR4935" s="60"/>
      <c r="BX4935" s="151"/>
      <c r="CB4935" s="151"/>
      <c r="CM4935" s="151"/>
      <c r="CO4935" s="151"/>
      <c r="CT4935" s="151"/>
      <c r="CY4935" s="151"/>
    </row>
    <row r="4936" spans="1:103" x14ac:dyDescent="0.2">
      <c r="A4936" s="60"/>
      <c r="B4936" s="60"/>
      <c r="C4936" s="60"/>
      <c r="D4936" s="60"/>
      <c r="E4936" s="60"/>
      <c r="F4936" s="60"/>
      <c r="G4936" s="60"/>
      <c r="H4936" s="60"/>
      <c r="I4936" s="60"/>
      <c r="J4936" s="60"/>
      <c r="K4936" s="60"/>
      <c r="L4936" s="60"/>
      <c r="M4936" s="60"/>
      <c r="N4936" s="60"/>
      <c r="O4936" s="60"/>
      <c r="P4936" s="60"/>
      <c r="Q4936" s="60"/>
      <c r="R4936" s="334">
        <v>14410</v>
      </c>
      <c r="S4936" s="319" t="s">
        <v>359</v>
      </c>
      <c r="BE4936" s="60"/>
      <c r="BR4936" s="60"/>
      <c r="BX4936" s="151"/>
      <c r="CB4936" s="151"/>
      <c r="CM4936" s="151"/>
      <c r="CO4936" s="151"/>
      <c r="CT4936" s="151"/>
      <c r="CY4936" s="151"/>
    </row>
    <row r="4937" spans="1:103" x14ac:dyDescent="0.2">
      <c r="A4937" s="60"/>
      <c r="B4937" s="60"/>
      <c r="C4937" s="60"/>
      <c r="D4937" s="60"/>
      <c r="E4937" s="60"/>
      <c r="F4937" s="60"/>
      <c r="G4937" s="60"/>
      <c r="H4937" s="60"/>
      <c r="I4937" s="60"/>
      <c r="J4937" s="60"/>
      <c r="K4937" s="60"/>
      <c r="L4937" s="60"/>
      <c r="M4937" s="60"/>
      <c r="N4937" s="60"/>
      <c r="O4937" s="60"/>
      <c r="P4937" s="60"/>
      <c r="Q4937" s="60"/>
      <c r="R4937" s="334">
        <v>14411</v>
      </c>
      <c r="S4937" s="319" t="s">
        <v>359</v>
      </c>
      <c r="BE4937" s="60"/>
      <c r="BR4937" s="60"/>
      <c r="BX4937" s="151"/>
      <c r="CB4937" s="151"/>
      <c r="CM4937" s="151"/>
      <c r="CO4937" s="151"/>
      <c r="CT4937" s="151"/>
      <c r="CY4937" s="151"/>
    </row>
    <row r="4938" spans="1:103" x14ac:dyDescent="0.2">
      <c r="A4938" s="60"/>
      <c r="B4938" s="60"/>
      <c r="C4938" s="60"/>
      <c r="D4938" s="60"/>
      <c r="E4938" s="60"/>
      <c r="F4938" s="60"/>
      <c r="G4938" s="60"/>
      <c r="H4938" s="60"/>
      <c r="I4938" s="60"/>
      <c r="J4938" s="60"/>
      <c r="K4938" s="60"/>
      <c r="L4938" s="60"/>
      <c r="M4938" s="60"/>
      <c r="N4938" s="60"/>
      <c r="O4938" s="60"/>
      <c r="P4938" s="60"/>
      <c r="Q4938" s="60"/>
      <c r="R4938" s="334">
        <v>14413</v>
      </c>
      <c r="S4938" s="319" t="s">
        <v>359</v>
      </c>
      <c r="BE4938" s="60"/>
      <c r="BR4938" s="60"/>
      <c r="BX4938" s="151"/>
      <c r="CB4938" s="151"/>
      <c r="CM4938" s="151"/>
      <c r="CO4938" s="151"/>
      <c r="CT4938" s="151"/>
      <c r="CY4938" s="151"/>
    </row>
    <row r="4939" spans="1:103" x14ac:dyDescent="0.2">
      <c r="A4939" s="60"/>
      <c r="B4939" s="60"/>
      <c r="C4939" s="60"/>
      <c r="D4939" s="60"/>
      <c r="E4939" s="60"/>
      <c r="F4939" s="60"/>
      <c r="G4939" s="60"/>
      <c r="H4939" s="60"/>
      <c r="I4939" s="60"/>
      <c r="J4939" s="60"/>
      <c r="K4939" s="60"/>
      <c r="L4939" s="60"/>
      <c r="M4939" s="60"/>
      <c r="N4939" s="60"/>
      <c r="O4939" s="60"/>
      <c r="P4939" s="60"/>
      <c r="Q4939" s="60"/>
      <c r="R4939" s="334">
        <v>14414</v>
      </c>
      <c r="S4939" s="319" t="s">
        <v>359</v>
      </c>
      <c r="BE4939" s="60"/>
      <c r="BR4939" s="60"/>
      <c r="BX4939" s="151"/>
      <c r="CB4939" s="151"/>
      <c r="CM4939" s="151"/>
      <c r="CO4939" s="151"/>
      <c r="CT4939" s="151"/>
      <c r="CY4939" s="151"/>
    </row>
    <row r="4940" spans="1:103" x14ac:dyDescent="0.2">
      <c r="A4940" s="60"/>
      <c r="B4940" s="60"/>
      <c r="C4940" s="60"/>
      <c r="D4940" s="60"/>
      <c r="E4940" s="60"/>
      <c r="F4940" s="60"/>
      <c r="G4940" s="60"/>
      <c r="H4940" s="60"/>
      <c r="I4940" s="60"/>
      <c r="J4940" s="60"/>
      <c r="K4940" s="60"/>
      <c r="L4940" s="60"/>
      <c r="M4940" s="60"/>
      <c r="N4940" s="60"/>
      <c r="O4940" s="60"/>
      <c r="P4940" s="60"/>
      <c r="Q4940" s="60"/>
      <c r="R4940" s="334">
        <v>14415</v>
      </c>
      <c r="S4940" s="319" t="s">
        <v>359</v>
      </c>
      <c r="BE4940" s="60"/>
      <c r="BR4940" s="60"/>
      <c r="BX4940" s="151"/>
      <c r="CB4940" s="151"/>
      <c r="CM4940" s="151"/>
      <c r="CO4940" s="151"/>
      <c r="CT4940" s="151"/>
      <c r="CY4940" s="151"/>
    </row>
    <row r="4941" spans="1:103" x14ac:dyDescent="0.2">
      <c r="A4941" s="60"/>
      <c r="B4941" s="60"/>
      <c r="C4941" s="60"/>
      <c r="D4941" s="60"/>
      <c r="E4941" s="60"/>
      <c r="F4941" s="60"/>
      <c r="G4941" s="60"/>
      <c r="H4941" s="60"/>
      <c r="I4941" s="60"/>
      <c r="J4941" s="60"/>
      <c r="K4941" s="60"/>
      <c r="L4941" s="60"/>
      <c r="M4941" s="60"/>
      <c r="N4941" s="60"/>
      <c r="O4941" s="60"/>
      <c r="P4941" s="60"/>
      <c r="Q4941" s="60"/>
      <c r="R4941" s="334">
        <v>14416</v>
      </c>
      <c r="S4941" s="319" t="s">
        <v>359</v>
      </c>
      <c r="BE4941" s="60"/>
      <c r="BR4941" s="60"/>
      <c r="BX4941" s="151"/>
      <c r="CB4941" s="151"/>
      <c r="CM4941" s="151"/>
      <c r="CO4941" s="151"/>
      <c r="CT4941" s="151"/>
      <c r="CY4941" s="151"/>
    </row>
    <row r="4942" spans="1:103" x14ac:dyDescent="0.2">
      <c r="A4942" s="60"/>
      <c r="B4942" s="60"/>
      <c r="C4942" s="60"/>
      <c r="D4942" s="60"/>
      <c r="E4942" s="60"/>
      <c r="F4942" s="60"/>
      <c r="G4942" s="60"/>
      <c r="H4942" s="60"/>
      <c r="I4942" s="60"/>
      <c r="J4942" s="60"/>
      <c r="K4942" s="60"/>
      <c r="L4942" s="60"/>
      <c r="M4942" s="60"/>
      <c r="N4942" s="60"/>
      <c r="O4942" s="60"/>
      <c r="P4942" s="60"/>
      <c r="Q4942" s="60"/>
      <c r="R4942" s="334">
        <v>14418</v>
      </c>
      <c r="S4942" s="319" t="s">
        <v>359</v>
      </c>
      <c r="BE4942" s="60"/>
      <c r="BR4942" s="60"/>
      <c r="BX4942" s="151"/>
      <c r="CB4942" s="151"/>
      <c r="CM4942" s="151"/>
      <c r="CO4942" s="151"/>
      <c r="CT4942" s="151"/>
      <c r="CY4942" s="151"/>
    </row>
    <row r="4943" spans="1:103" x14ac:dyDescent="0.2">
      <c r="A4943" s="60"/>
      <c r="B4943" s="60"/>
      <c r="C4943" s="60"/>
      <c r="D4943" s="60"/>
      <c r="E4943" s="60"/>
      <c r="F4943" s="60"/>
      <c r="G4943" s="60"/>
      <c r="H4943" s="60"/>
      <c r="I4943" s="60"/>
      <c r="J4943" s="60"/>
      <c r="K4943" s="60"/>
      <c r="L4943" s="60"/>
      <c r="M4943" s="60"/>
      <c r="N4943" s="60"/>
      <c r="O4943" s="60"/>
      <c r="P4943" s="60"/>
      <c r="Q4943" s="60"/>
      <c r="R4943" s="334">
        <v>14420</v>
      </c>
      <c r="S4943" s="319" t="s">
        <v>359</v>
      </c>
      <c r="BE4943" s="60"/>
      <c r="BR4943" s="60"/>
      <c r="BX4943" s="151"/>
      <c r="CB4943" s="151"/>
      <c r="CM4943" s="151"/>
      <c r="CO4943" s="151"/>
      <c r="CT4943" s="151"/>
      <c r="CY4943" s="151"/>
    </row>
    <row r="4944" spans="1:103" x14ac:dyDescent="0.2">
      <c r="A4944" s="60"/>
      <c r="B4944" s="60"/>
      <c r="C4944" s="60"/>
      <c r="D4944" s="60"/>
      <c r="E4944" s="60"/>
      <c r="F4944" s="60"/>
      <c r="G4944" s="60"/>
      <c r="H4944" s="60"/>
      <c r="I4944" s="60"/>
      <c r="J4944" s="60"/>
      <c r="K4944" s="60"/>
      <c r="L4944" s="60"/>
      <c r="M4944" s="60"/>
      <c r="N4944" s="60"/>
      <c r="O4944" s="60"/>
      <c r="P4944" s="60"/>
      <c r="Q4944" s="60"/>
      <c r="R4944" s="334">
        <v>14422</v>
      </c>
      <c r="S4944" s="319" t="s">
        <v>359</v>
      </c>
      <c r="BE4944" s="60"/>
      <c r="BR4944" s="60"/>
      <c r="BX4944" s="151"/>
      <c r="CB4944" s="151"/>
      <c r="CM4944" s="151"/>
      <c r="CO4944" s="151"/>
      <c r="CT4944" s="151"/>
      <c r="CY4944" s="151"/>
    </row>
    <row r="4945" spans="1:103" x14ac:dyDescent="0.2">
      <c r="A4945" s="60"/>
      <c r="B4945" s="60"/>
      <c r="C4945" s="60"/>
      <c r="D4945" s="60"/>
      <c r="E4945" s="60"/>
      <c r="F4945" s="60"/>
      <c r="G4945" s="60"/>
      <c r="H4945" s="60"/>
      <c r="I4945" s="60"/>
      <c r="J4945" s="60"/>
      <c r="K4945" s="60"/>
      <c r="L4945" s="60"/>
      <c r="M4945" s="60"/>
      <c r="N4945" s="60"/>
      <c r="O4945" s="60"/>
      <c r="P4945" s="60"/>
      <c r="Q4945" s="60"/>
      <c r="R4945" s="334">
        <v>14423</v>
      </c>
      <c r="S4945" s="319" t="s">
        <v>359</v>
      </c>
      <c r="BE4945" s="60"/>
      <c r="BR4945" s="60"/>
      <c r="BX4945" s="151"/>
      <c r="CB4945" s="151"/>
      <c r="CM4945" s="151"/>
      <c r="CO4945" s="151"/>
      <c r="CT4945" s="151"/>
      <c r="CY4945" s="151"/>
    </row>
    <row r="4946" spans="1:103" x14ac:dyDescent="0.2">
      <c r="A4946" s="60"/>
      <c r="B4946" s="60"/>
      <c r="C4946" s="60"/>
      <c r="D4946" s="60"/>
      <c r="E4946" s="60"/>
      <c r="F4946" s="60"/>
      <c r="G4946" s="60"/>
      <c r="H4946" s="60"/>
      <c r="I4946" s="60"/>
      <c r="J4946" s="60"/>
      <c r="K4946" s="60"/>
      <c r="L4946" s="60"/>
      <c r="M4946" s="60"/>
      <c r="N4946" s="60"/>
      <c r="O4946" s="60"/>
      <c r="P4946" s="60"/>
      <c r="Q4946" s="60"/>
      <c r="R4946" s="334">
        <v>14424</v>
      </c>
      <c r="S4946" s="319" t="s">
        <v>359</v>
      </c>
      <c r="BE4946" s="60"/>
      <c r="BR4946" s="60"/>
      <c r="BX4946" s="151"/>
      <c r="CB4946" s="151"/>
      <c r="CM4946" s="151"/>
      <c r="CO4946" s="151"/>
      <c r="CT4946" s="151"/>
      <c r="CY4946" s="151"/>
    </row>
    <row r="4947" spans="1:103" x14ac:dyDescent="0.2">
      <c r="A4947" s="60"/>
      <c r="B4947" s="60"/>
      <c r="C4947" s="60"/>
      <c r="D4947" s="60"/>
      <c r="E4947" s="60"/>
      <c r="F4947" s="60"/>
      <c r="G4947" s="60"/>
      <c r="H4947" s="60"/>
      <c r="I4947" s="60"/>
      <c r="J4947" s="60"/>
      <c r="K4947" s="60"/>
      <c r="L4947" s="60"/>
      <c r="M4947" s="60"/>
      <c r="N4947" s="60"/>
      <c r="O4947" s="60"/>
      <c r="P4947" s="60"/>
      <c r="Q4947" s="60"/>
      <c r="R4947" s="334">
        <v>14425</v>
      </c>
      <c r="S4947" s="319" t="s">
        <v>359</v>
      </c>
      <c r="BE4947" s="60"/>
      <c r="BR4947" s="60"/>
      <c r="BX4947" s="151"/>
      <c r="CB4947" s="151"/>
      <c r="CM4947" s="151"/>
      <c r="CO4947" s="151"/>
      <c r="CT4947" s="151"/>
      <c r="CY4947" s="151"/>
    </row>
    <row r="4948" spans="1:103" x14ac:dyDescent="0.2">
      <c r="A4948" s="60"/>
      <c r="B4948" s="60"/>
      <c r="C4948" s="60"/>
      <c r="D4948" s="60"/>
      <c r="E4948" s="60"/>
      <c r="F4948" s="60"/>
      <c r="G4948" s="60"/>
      <c r="H4948" s="60"/>
      <c r="I4948" s="60"/>
      <c r="J4948" s="60"/>
      <c r="K4948" s="60"/>
      <c r="L4948" s="60"/>
      <c r="M4948" s="60"/>
      <c r="N4948" s="60"/>
      <c r="O4948" s="60"/>
      <c r="P4948" s="60"/>
      <c r="Q4948" s="60"/>
      <c r="R4948" s="334">
        <v>14427</v>
      </c>
      <c r="S4948" s="319" t="s">
        <v>359</v>
      </c>
      <c r="BE4948" s="60"/>
      <c r="BR4948" s="60"/>
      <c r="BX4948" s="151"/>
      <c r="CB4948" s="151"/>
      <c r="CM4948" s="151"/>
      <c r="CO4948" s="151"/>
      <c r="CT4948" s="151"/>
      <c r="CY4948" s="151"/>
    </row>
    <row r="4949" spans="1:103" x14ac:dyDescent="0.2">
      <c r="A4949" s="60"/>
      <c r="B4949" s="60"/>
      <c r="C4949" s="60"/>
      <c r="D4949" s="60"/>
      <c r="E4949" s="60"/>
      <c r="F4949" s="60"/>
      <c r="G4949" s="60"/>
      <c r="H4949" s="60"/>
      <c r="I4949" s="60"/>
      <c r="J4949" s="60"/>
      <c r="K4949" s="60"/>
      <c r="L4949" s="60"/>
      <c r="M4949" s="60"/>
      <c r="N4949" s="60"/>
      <c r="O4949" s="60"/>
      <c r="P4949" s="60"/>
      <c r="Q4949" s="60"/>
      <c r="R4949" s="334">
        <v>14428</v>
      </c>
      <c r="S4949" s="319" t="s">
        <v>359</v>
      </c>
      <c r="BE4949" s="60"/>
      <c r="BR4949" s="60"/>
      <c r="BX4949" s="151"/>
      <c r="CB4949" s="151"/>
      <c r="CM4949" s="151"/>
      <c r="CO4949" s="151"/>
      <c r="CT4949" s="151"/>
      <c r="CY4949" s="151"/>
    </row>
    <row r="4950" spans="1:103" x14ac:dyDescent="0.2">
      <c r="A4950" s="60"/>
      <c r="B4950" s="60"/>
      <c r="C4950" s="60"/>
      <c r="D4950" s="60"/>
      <c r="E4950" s="60"/>
      <c r="F4950" s="60"/>
      <c r="G4950" s="60"/>
      <c r="H4950" s="60"/>
      <c r="I4950" s="60"/>
      <c r="J4950" s="60"/>
      <c r="K4950" s="60"/>
      <c r="L4950" s="60"/>
      <c r="M4950" s="60"/>
      <c r="N4950" s="60"/>
      <c r="O4950" s="60"/>
      <c r="P4950" s="60"/>
      <c r="Q4950" s="60"/>
      <c r="R4950" s="334">
        <v>14429</v>
      </c>
      <c r="S4950" s="319" t="s">
        <v>359</v>
      </c>
      <c r="BE4950" s="60"/>
      <c r="BR4950" s="60"/>
      <c r="BX4950" s="151"/>
      <c r="CB4950" s="151"/>
      <c r="CM4950" s="151"/>
      <c r="CO4950" s="151"/>
      <c r="CT4950" s="151"/>
      <c r="CY4950" s="151"/>
    </row>
    <row r="4951" spans="1:103" x14ac:dyDescent="0.2">
      <c r="A4951" s="60"/>
      <c r="B4951" s="60"/>
      <c r="C4951" s="60"/>
      <c r="D4951" s="60"/>
      <c r="E4951" s="60"/>
      <c r="F4951" s="60"/>
      <c r="G4951" s="60"/>
      <c r="H4951" s="60"/>
      <c r="I4951" s="60"/>
      <c r="J4951" s="60"/>
      <c r="K4951" s="60"/>
      <c r="L4951" s="60"/>
      <c r="M4951" s="60"/>
      <c r="N4951" s="60"/>
      <c r="O4951" s="60"/>
      <c r="P4951" s="60"/>
      <c r="Q4951" s="60"/>
      <c r="R4951" s="334">
        <v>14430</v>
      </c>
      <c r="S4951" s="319" t="s">
        <v>359</v>
      </c>
      <c r="BE4951" s="60"/>
      <c r="BR4951" s="60"/>
      <c r="BX4951" s="151"/>
      <c r="CB4951" s="151"/>
      <c r="CM4951" s="151"/>
      <c r="CO4951" s="151"/>
      <c r="CT4951" s="151"/>
      <c r="CY4951" s="151"/>
    </row>
    <row r="4952" spans="1:103" x14ac:dyDescent="0.2">
      <c r="A4952" s="60"/>
      <c r="B4952" s="60"/>
      <c r="C4952" s="60"/>
      <c r="D4952" s="60"/>
      <c r="E4952" s="60"/>
      <c r="F4952" s="60"/>
      <c r="G4952" s="60"/>
      <c r="H4952" s="60"/>
      <c r="I4952" s="60"/>
      <c r="J4952" s="60"/>
      <c r="K4952" s="60"/>
      <c r="L4952" s="60"/>
      <c r="M4952" s="60"/>
      <c r="N4952" s="60"/>
      <c r="O4952" s="60"/>
      <c r="P4952" s="60"/>
      <c r="Q4952" s="60"/>
      <c r="R4952" s="334">
        <v>14432</v>
      </c>
      <c r="S4952" s="319" t="s">
        <v>359</v>
      </c>
      <c r="BE4952" s="60"/>
      <c r="BR4952" s="60"/>
      <c r="BX4952" s="151"/>
      <c r="CB4952" s="151"/>
      <c r="CM4952" s="151"/>
      <c r="CO4952" s="151"/>
      <c r="CT4952" s="151"/>
      <c r="CY4952" s="151"/>
    </row>
    <row r="4953" spans="1:103" x14ac:dyDescent="0.2">
      <c r="A4953" s="60"/>
      <c r="B4953" s="60"/>
      <c r="C4953" s="60"/>
      <c r="D4953" s="60"/>
      <c r="E4953" s="60"/>
      <c r="F4953" s="60"/>
      <c r="G4953" s="60"/>
      <c r="H4953" s="60"/>
      <c r="I4953" s="60"/>
      <c r="J4953" s="60"/>
      <c r="K4953" s="60"/>
      <c r="L4953" s="60"/>
      <c r="M4953" s="60"/>
      <c r="N4953" s="60"/>
      <c r="O4953" s="60"/>
      <c r="P4953" s="60"/>
      <c r="Q4953" s="60"/>
      <c r="R4953" s="334">
        <v>14433</v>
      </c>
      <c r="S4953" s="319" t="s">
        <v>359</v>
      </c>
      <c r="BE4953" s="60"/>
      <c r="BR4953" s="60"/>
      <c r="BX4953" s="151"/>
      <c r="CB4953" s="151"/>
      <c r="CM4953" s="151"/>
      <c r="CO4953" s="151"/>
      <c r="CT4953" s="151"/>
      <c r="CY4953" s="151"/>
    </row>
    <row r="4954" spans="1:103" x14ac:dyDescent="0.2">
      <c r="A4954" s="60"/>
      <c r="B4954" s="60"/>
      <c r="C4954" s="60"/>
      <c r="D4954" s="60"/>
      <c r="E4954" s="60"/>
      <c r="F4954" s="60"/>
      <c r="G4954" s="60"/>
      <c r="H4954" s="60"/>
      <c r="I4954" s="60"/>
      <c r="J4954" s="60"/>
      <c r="K4954" s="60"/>
      <c r="L4954" s="60"/>
      <c r="M4954" s="60"/>
      <c r="N4954" s="60"/>
      <c r="O4954" s="60"/>
      <c r="P4954" s="60"/>
      <c r="Q4954" s="60"/>
      <c r="R4954" s="334">
        <v>14435</v>
      </c>
      <c r="S4954" s="319" t="s">
        <v>359</v>
      </c>
      <c r="BE4954" s="60"/>
      <c r="BR4954" s="60"/>
      <c r="BX4954" s="151"/>
      <c r="CB4954" s="151"/>
      <c r="CM4954" s="151"/>
      <c r="CO4954" s="151"/>
      <c r="CT4954" s="151"/>
      <c r="CY4954" s="151"/>
    </row>
    <row r="4955" spans="1:103" x14ac:dyDescent="0.2">
      <c r="A4955" s="60"/>
      <c r="B4955" s="60"/>
      <c r="C4955" s="60"/>
      <c r="D4955" s="60"/>
      <c r="E4955" s="60"/>
      <c r="F4955" s="60"/>
      <c r="G4955" s="60"/>
      <c r="H4955" s="60"/>
      <c r="I4955" s="60"/>
      <c r="J4955" s="60"/>
      <c r="K4955" s="60"/>
      <c r="L4955" s="60"/>
      <c r="M4955" s="60"/>
      <c r="N4955" s="60"/>
      <c r="O4955" s="60"/>
      <c r="P4955" s="60"/>
      <c r="Q4955" s="60"/>
      <c r="R4955" s="334">
        <v>14437</v>
      </c>
      <c r="S4955" s="319" t="s">
        <v>359</v>
      </c>
      <c r="BE4955" s="60"/>
      <c r="BR4955" s="60"/>
      <c r="BX4955" s="151"/>
      <c r="CB4955" s="151"/>
      <c r="CM4955" s="151"/>
      <c r="CO4955" s="151"/>
      <c r="CT4955" s="151"/>
      <c r="CY4955" s="151"/>
    </row>
    <row r="4956" spans="1:103" x14ac:dyDescent="0.2">
      <c r="A4956" s="60"/>
      <c r="B4956" s="60"/>
      <c r="C4956" s="60"/>
      <c r="D4956" s="60"/>
      <c r="E4956" s="60"/>
      <c r="F4956" s="60"/>
      <c r="G4956" s="60"/>
      <c r="H4956" s="60"/>
      <c r="I4956" s="60"/>
      <c r="J4956" s="60"/>
      <c r="K4956" s="60"/>
      <c r="L4956" s="60"/>
      <c r="M4956" s="60"/>
      <c r="N4956" s="60"/>
      <c r="O4956" s="60"/>
      <c r="P4956" s="60"/>
      <c r="Q4956" s="60"/>
      <c r="R4956" s="334">
        <v>14441</v>
      </c>
      <c r="S4956" s="319" t="s">
        <v>359</v>
      </c>
      <c r="BE4956" s="60"/>
      <c r="BR4956" s="60"/>
      <c r="BX4956" s="151"/>
      <c r="CB4956" s="151"/>
      <c r="CM4956" s="151"/>
      <c r="CO4956" s="151"/>
      <c r="CT4956" s="151"/>
      <c r="CY4956" s="151"/>
    </row>
    <row r="4957" spans="1:103" x14ac:dyDescent="0.2">
      <c r="A4957" s="60"/>
      <c r="B4957" s="60"/>
      <c r="C4957" s="60"/>
      <c r="D4957" s="60"/>
      <c r="E4957" s="60"/>
      <c r="F4957" s="60"/>
      <c r="G4957" s="60"/>
      <c r="H4957" s="60"/>
      <c r="I4957" s="60"/>
      <c r="J4957" s="60"/>
      <c r="K4957" s="60"/>
      <c r="L4957" s="60"/>
      <c r="M4957" s="60"/>
      <c r="N4957" s="60"/>
      <c r="O4957" s="60"/>
      <c r="P4957" s="60"/>
      <c r="Q4957" s="60"/>
      <c r="R4957" s="334">
        <v>14443</v>
      </c>
      <c r="S4957" s="319" t="s">
        <v>359</v>
      </c>
      <c r="BE4957" s="60"/>
      <c r="BR4957" s="60"/>
      <c r="BX4957" s="151"/>
      <c r="CB4957" s="151"/>
      <c r="CM4957" s="151"/>
      <c r="CO4957" s="151"/>
      <c r="CT4957" s="151"/>
      <c r="CY4957" s="151"/>
    </row>
    <row r="4958" spans="1:103" x14ac:dyDescent="0.2">
      <c r="A4958" s="60"/>
      <c r="B4958" s="60"/>
      <c r="C4958" s="60"/>
      <c r="D4958" s="60"/>
      <c r="E4958" s="60"/>
      <c r="F4958" s="60"/>
      <c r="G4958" s="60"/>
      <c r="H4958" s="60"/>
      <c r="I4958" s="60"/>
      <c r="J4958" s="60"/>
      <c r="K4958" s="60"/>
      <c r="L4958" s="60"/>
      <c r="M4958" s="60"/>
      <c r="N4958" s="60"/>
      <c r="O4958" s="60"/>
      <c r="P4958" s="60"/>
      <c r="Q4958" s="60"/>
      <c r="R4958" s="334">
        <v>14445</v>
      </c>
      <c r="S4958" s="319" t="s">
        <v>359</v>
      </c>
      <c r="BE4958" s="60"/>
      <c r="BR4958" s="60"/>
      <c r="BX4958" s="151"/>
      <c r="CB4958" s="151"/>
      <c r="CM4958" s="151"/>
      <c r="CO4958" s="151"/>
      <c r="CT4958" s="151"/>
      <c r="CY4958" s="151"/>
    </row>
    <row r="4959" spans="1:103" x14ac:dyDescent="0.2">
      <c r="A4959" s="60"/>
      <c r="B4959" s="60"/>
      <c r="C4959" s="60"/>
      <c r="D4959" s="60"/>
      <c r="E4959" s="60"/>
      <c r="F4959" s="60"/>
      <c r="G4959" s="60"/>
      <c r="H4959" s="60"/>
      <c r="I4959" s="60"/>
      <c r="J4959" s="60"/>
      <c r="K4959" s="60"/>
      <c r="L4959" s="60"/>
      <c r="M4959" s="60"/>
      <c r="N4959" s="60"/>
      <c r="O4959" s="60"/>
      <c r="P4959" s="60"/>
      <c r="Q4959" s="60"/>
      <c r="R4959" s="334">
        <v>14449</v>
      </c>
      <c r="S4959" s="319" t="s">
        <v>359</v>
      </c>
      <c r="BE4959" s="60"/>
      <c r="BR4959" s="60"/>
      <c r="BX4959" s="151"/>
      <c r="CB4959" s="151"/>
      <c r="CM4959" s="151"/>
      <c r="CO4959" s="151"/>
      <c r="CT4959" s="151"/>
      <c r="CY4959" s="151"/>
    </row>
    <row r="4960" spans="1:103" x14ac:dyDescent="0.2">
      <c r="A4960" s="60"/>
      <c r="B4960" s="60"/>
      <c r="C4960" s="60"/>
      <c r="D4960" s="60"/>
      <c r="E4960" s="60"/>
      <c r="F4960" s="60"/>
      <c r="G4960" s="60"/>
      <c r="H4960" s="60"/>
      <c r="I4960" s="60"/>
      <c r="J4960" s="60"/>
      <c r="K4960" s="60"/>
      <c r="L4960" s="60"/>
      <c r="M4960" s="60"/>
      <c r="N4960" s="60"/>
      <c r="O4960" s="60"/>
      <c r="P4960" s="60"/>
      <c r="Q4960" s="60"/>
      <c r="R4960" s="334">
        <v>14450</v>
      </c>
      <c r="S4960" s="319" t="s">
        <v>359</v>
      </c>
      <c r="BE4960" s="60"/>
      <c r="BR4960" s="60"/>
      <c r="BX4960" s="151"/>
      <c r="CB4960" s="151"/>
      <c r="CM4960" s="151"/>
      <c r="CO4960" s="151"/>
      <c r="CT4960" s="151"/>
      <c r="CY4960" s="151"/>
    </row>
    <row r="4961" spans="1:103" x14ac:dyDescent="0.2">
      <c r="A4961" s="60"/>
      <c r="B4961" s="60"/>
      <c r="C4961" s="60"/>
      <c r="D4961" s="60"/>
      <c r="E4961" s="60"/>
      <c r="F4961" s="60"/>
      <c r="G4961" s="60"/>
      <c r="H4961" s="60"/>
      <c r="I4961" s="60"/>
      <c r="J4961" s="60"/>
      <c r="K4961" s="60"/>
      <c r="L4961" s="60"/>
      <c r="M4961" s="60"/>
      <c r="N4961" s="60"/>
      <c r="O4961" s="60"/>
      <c r="P4961" s="60"/>
      <c r="Q4961" s="60"/>
      <c r="R4961" s="334">
        <v>14452</v>
      </c>
      <c r="S4961" s="319" t="s">
        <v>359</v>
      </c>
      <c r="BE4961" s="60"/>
      <c r="BR4961" s="60"/>
      <c r="BX4961" s="151"/>
      <c r="CB4961" s="151"/>
      <c r="CM4961" s="151"/>
      <c r="CO4961" s="151"/>
      <c r="CT4961" s="151"/>
      <c r="CY4961" s="151"/>
    </row>
    <row r="4962" spans="1:103" x14ac:dyDescent="0.2">
      <c r="A4962" s="60"/>
      <c r="B4962" s="60"/>
      <c r="C4962" s="60"/>
      <c r="D4962" s="60"/>
      <c r="E4962" s="60"/>
      <c r="F4962" s="60"/>
      <c r="G4962" s="60"/>
      <c r="H4962" s="60"/>
      <c r="I4962" s="60"/>
      <c r="J4962" s="60"/>
      <c r="K4962" s="60"/>
      <c r="L4962" s="60"/>
      <c r="M4962" s="60"/>
      <c r="N4962" s="60"/>
      <c r="O4962" s="60"/>
      <c r="P4962" s="60"/>
      <c r="Q4962" s="60"/>
      <c r="R4962" s="334">
        <v>14453</v>
      </c>
      <c r="S4962" s="319" t="s">
        <v>359</v>
      </c>
      <c r="BE4962" s="60"/>
      <c r="BR4962" s="60"/>
      <c r="BX4962" s="151"/>
      <c r="CB4962" s="151"/>
      <c r="CM4962" s="151"/>
      <c r="CO4962" s="151"/>
      <c r="CT4962" s="151"/>
      <c r="CY4962" s="151"/>
    </row>
    <row r="4963" spans="1:103" x14ac:dyDescent="0.2">
      <c r="A4963" s="60"/>
      <c r="B4963" s="60"/>
      <c r="C4963" s="60"/>
      <c r="D4963" s="60"/>
      <c r="E4963" s="60"/>
      <c r="F4963" s="60"/>
      <c r="G4963" s="60"/>
      <c r="H4963" s="60"/>
      <c r="I4963" s="60"/>
      <c r="J4963" s="60"/>
      <c r="K4963" s="60"/>
      <c r="L4963" s="60"/>
      <c r="M4963" s="60"/>
      <c r="N4963" s="60"/>
      <c r="O4963" s="60"/>
      <c r="P4963" s="60"/>
      <c r="Q4963" s="60"/>
      <c r="R4963" s="334">
        <v>14454</v>
      </c>
      <c r="S4963" s="319" t="s">
        <v>359</v>
      </c>
      <c r="BE4963" s="60"/>
      <c r="BR4963" s="60"/>
      <c r="BX4963" s="151"/>
      <c r="CB4963" s="151"/>
      <c r="CM4963" s="151"/>
      <c r="CO4963" s="151"/>
      <c r="CT4963" s="151"/>
      <c r="CY4963" s="151"/>
    </row>
    <row r="4964" spans="1:103" x14ac:dyDescent="0.2">
      <c r="A4964" s="60"/>
      <c r="B4964" s="60"/>
      <c r="C4964" s="60"/>
      <c r="D4964" s="60"/>
      <c r="E4964" s="60"/>
      <c r="F4964" s="60"/>
      <c r="G4964" s="60"/>
      <c r="H4964" s="60"/>
      <c r="I4964" s="60"/>
      <c r="J4964" s="60"/>
      <c r="K4964" s="60"/>
      <c r="L4964" s="60"/>
      <c r="M4964" s="60"/>
      <c r="N4964" s="60"/>
      <c r="O4964" s="60"/>
      <c r="P4964" s="60"/>
      <c r="Q4964" s="60"/>
      <c r="R4964" s="334">
        <v>14456</v>
      </c>
      <c r="S4964" s="319" t="s">
        <v>359</v>
      </c>
      <c r="BE4964" s="60"/>
      <c r="BR4964" s="60"/>
      <c r="BX4964" s="151"/>
      <c r="CB4964" s="151"/>
      <c r="CM4964" s="151"/>
      <c r="CO4964" s="151"/>
      <c r="CT4964" s="151"/>
      <c r="CY4964" s="151"/>
    </row>
    <row r="4965" spans="1:103" x14ac:dyDescent="0.2">
      <c r="A4965" s="60"/>
      <c r="B4965" s="60"/>
      <c r="C4965" s="60"/>
      <c r="D4965" s="60"/>
      <c r="E4965" s="60"/>
      <c r="F4965" s="60"/>
      <c r="G4965" s="60"/>
      <c r="H4965" s="60"/>
      <c r="I4965" s="60"/>
      <c r="J4965" s="60"/>
      <c r="K4965" s="60"/>
      <c r="L4965" s="60"/>
      <c r="M4965" s="60"/>
      <c r="N4965" s="60"/>
      <c r="O4965" s="60"/>
      <c r="P4965" s="60"/>
      <c r="Q4965" s="60"/>
      <c r="R4965" s="334">
        <v>14461</v>
      </c>
      <c r="S4965" s="319" t="s">
        <v>359</v>
      </c>
      <c r="BE4965" s="60"/>
      <c r="BR4965" s="60"/>
      <c r="BX4965" s="151"/>
      <c r="CB4965" s="151"/>
      <c r="CM4965" s="151"/>
      <c r="CO4965" s="151"/>
      <c r="CT4965" s="151"/>
      <c r="CY4965" s="151"/>
    </row>
    <row r="4966" spans="1:103" x14ac:dyDescent="0.2">
      <c r="A4966" s="60"/>
      <c r="B4966" s="60"/>
      <c r="C4966" s="60"/>
      <c r="D4966" s="60"/>
      <c r="E4966" s="60"/>
      <c r="F4966" s="60"/>
      <c r="G4966" s="60"/>
      <c r="H4966" s="60"/>
      <c r="I4966" s="60"/>
      <c r="J4966" s="60"/>
      <c r="K4966" s="60"/>
      <c r="L4966" s="60"/>
      <c r="M4966" s="60"/>
      <c r="N4966" s="60"/>
      <c r="O4966" s="60"/>
      <c r="P4966" s="60"/>
      <c r="Q4966" s="60"/>
      <c r="R4966" s="334">
        <v>14462</v>
      </c>
      <c r="S4966" s="319" t="s">
        <v>359</v>
      </c>
      <c r="BE4966" s="60"/>
      <c r="BR4966" s="60"/>
      <c r="BX4966" s="151"/>
      <c r="CB4966" s="151"/>
      <c r="CM4966" s="151"/>
      <c r="CO4966" s="151"/>
      <c r="CT4966" s="151"/>
      <c r="CY4966" s="151"/>
    </row>
    <row r="4967" spans="1:103" x14ac:dyDescent="0.2">
      <c r="A4967" s="60"/>
      <c r="B4967" s="60"/>
      <c r="C4967" s="60"/>
      <c r="D4967" s="60"/>
      <c r="E4967" s="60"/>
      <c r="F4967" s="60"/>
      <c r="G4967" s="60"/>
      <c r="H4967" s="60"/>
      <c r="I4967" s="60"/>
      <c r="J4967" s="60"/>
      <c r="K4967" s="60"/>
      <c r="L4967" s="60"/>
      <c r="M4967" s="60"/>
      <c r="N4967" s="60"/>
      <c r="O4967" s="60"/>
      <c r="P4967" s="60"/>
      <c r="Q4967" s="60"/>
      <c r="R4967" s="334">
        <v>14463</v>
      </c>
      <c r="S4967" s="319" t="s">
        <v>359</v>
      </c>
      <c r="BE4967" s="60"/>
      <c r="BR4967" s="60"/>
      <c r="BX4967" s="151"/>
      <c r="CB4967" s="151"/>
      <c r="CM4967" s="151"/>
      <c r="CO4967" s="151"/>
      <c r="CT4967" s="151"/>
      <c r="CY4967" s="151"/>
    </row>
    <row r="4968" spans="1:103" x14ac:dyDescent="0.2">
      <c r="A4968" s="60"/>
      <c r="B4968" s="60"/>
      <c r="C4968" s="60"/>
      <c r="D4968" s="60"/>
      <c r="E4968" s="60"/>
      <c r="F4968" s="60"/>
      <c r="G4968" s="60"/>
      <c r="H4968" s="60"/>
      <c r="I4968" s="60"/>
      <c r="J4968" s="60"/>
      <c r="K4968" s="60"/>
      <c r="L4968" s="60"/>
      <c r="M4968" s="60"/>
      <c r="N4968" s="60"/>
      <c r="O4968" s="60"/>
      <c r="P4968" s="60"/>
      <c r="Q4968" s="60"/>
      <c r="R4968" s="334">
        <v>14464</v>
      </c>
      <c r="S4968" s="319" t="s">
        <v>359</v>
      </c>
      <c r="BE4968" s="60"/>
      <c r="BR4968" s="60"/>
      <c r="BX4968" s="151"/>
      <c r="CB4968" s="151"/>
      <c r="CM4968" s="151"/>
      <c r="CO4968" s="151"/>
      <c r="CT4968" s="151"/>
      <c r="CY4968" s="151"/>
    </row>
    <row r="4969" spans="1:103" x14ac:dyDescent="0.2">
      <c r="A4969" s="60"/>
      <c r="B4969" s="60"/>
      <c r="C4969" s="60"/>
      <c r="D4969" s="60"/>
      <c r="E4969" s="60"/>
      <c r="F4969" s="60"/>
      <c r="G4969" s="60"/>
      <c r="H4969" s="60"/>
      <c r="I4969" s="60"/>
      <c r="J4969" s="60"/>
      <c r="K4969" s="60"/>
      <c r="L4969" s="60"/>
      <c r="M4969" s="60"/>
      <c r="N4969" s="60"/>
      <c r="O4969" s="60"/>
      <c r="P4969" s="60"/>
      <c r="Q4969" s="60"/>
      <c r="R4969" s="334">
        <v>14466</v>
      </c>
      <c r="S4969" s="319" t="s">
        <v>359</v>
      </c>
      <c r="BE4969" s="60"/>
      <c r="BR4969" s="60"/>
      <c r="BX4969" s="151"/>
      <c r="CB4969" s="151"/>
      <c r="CM4969" s="151"/>
      <c r="CO4969" s="151"/>
      <c r="CT4969" s="151"/>
      <c r="CY4969" s="151"/>
    </row>
    <row r="4970" spans="1:103" x14ac:dyDescent="0.2">
      <c r="A4970" s="60"/>
      <c r="B4970" s="60"/>
      <c r="C4970" s="60"/>
      <c r="D4970" s="60"/>
      <c r="E4970" s="60"/>
      <c r="F4970" s="60"/>
      <c r="G4970" s="60"/>
      <c r="H4970" s="60"/>
      <c r="I4970" s="60"/>
      <c r="J4970" s="60"/>
      <c r="K4970" s="60"/>
      <c r="L4970" s="60"/>
      <c r="M4970" s="60"/>
      <c r="N4970" s="60"/>
      <c r="O4970" s="60"/>
      <c r="P4970" s="60"/>
      <c r="Q4970" s="60"/>
      <c r="R4970" s="334">
        <v>14467</v>
      </c>
      <c r="S4970" s="319" t="s">
        <v>359</v>
      </c>
      <c r="BE4970" s="60"/>
      <c r="BR4970" s="60"/>
      <c r="BX4970" s="151"/>
      <c r="CB4970" s="151"/>
      <c r="CM4970" s="151"/>
      <c r="CO4970" s="151"/>
      <c r="CT4970" s="151"/>
      <c r="CY4970" s="151"/>
    </row>
    <row r="4971" spans="1:103" x14ac:dyDescent="0.2">
      <c r="A4971" s="60"/>
      <c r="B4971" s="60"/>
      <c r="C4971" s="60"/>
      <c r="D4971" s="60"/>
      <c r="E4971" s="60"/>
      <c r="F4971" s="60"/>
      <c r="G4971" s="60"/>
      <c r="H4971" s="60"/>
      <c r="I4971" s="60"/>
      <c r="J4971" s="60"/>
      <c r="K4971" s="60"/>
      <c r="L4971" s="60"/>
      <c r="M4971" s="60"/>
      <c r="N4971" s="60"/>
      <c r="O4971" s="60"/>
      <c r="P4971" s="60"/>
      <c r="Q4971" s="60"/>
      <c r="R4971" s="334">
        <v>14468</v>
      </c>
      <c r="S4971" s="319" t="s">
        <v>359</v>
      </c>
      <c r="BE4971" s="60"/>
      <c r="BR4971" s="60"/>
      <c r="BX4971" s="151"/>
      <c r="CB4971" s="151"/>
      <c r="CM4971" s="151"/>
      <c r="CO4971" s="151"/>
      <c r="CT4971" s="151"/>
      <c r="CY4971" s="151"/>
    </row>
    <row r="4972" spans="1:103" x14ac:dyDescent="0.2">
      <c r="A4972" s="60"/>
      <c r="B4972" s="60"/>
      <c r="C4972" s="60"/>
      <c r="D4972" s="60"/>
      <c r="E4972" s="60"/>
      <c r="F4972" s="60"/>
      <c r="G4972" s="60"/>
      <c r="H4972" s="60"/>
      <c r="I4972" s="60"/>
      <c r="J4972" s="60"/>
      <c r="K4972" s="60"/>
      <c r="L4972" s="60"/>
      <c r="M4972" s="60"/>
      <c r="N4972" s="60"/>
      <c r="O4972" s="60"/>
      <c r="P4972" s="60"/>
      <c r="Q4972" s="60"/>
      <c r="R4972" s="334">
        <v>14469</v>
      </c>
      <c r="S4972" s="319" t="s">
        <v>359</v>
      </c>
      <c r="BE4972" s="60"/>
      <c r="BR4972" s="60"/>
      <c r="BX4972" s="151"/>
      <c r="CB4972" s="151"/>
      <c r="CM4972" s="151"/>
      <c r="CO4972" s="151"/>
      <c r="CT4972" s="151"/>
      <c r="CY4972" s="151"/>
    </row>
    <row r="4973" spans="1:103" x14ac:dyDescent="0.2">
      <c r="A4973" s="60"/>
      <c r="B4973" s="60"/>
      <c r="C4973" s="60"/>
      <c r="D4973" s="60"/>
      <c r="E4973" s="60"/>
      <c r="F4973" s="60"/>
      <c r="G4973" s="60"/>
      <c r="H4973" s="60"/>
      <c r="I4973" s="60"/>
      <c r="J4973" s="60"/>
      <c r="K4973" s="60"/>
      <c r="L4973" s="60"/>
      <c r="M4973" s="60"/>
      <c r="N4973" s="60"/>
      <c r="O4973" s="60"/>
      <c r="P4973" s="60"/>
      <c r="Q4973" s="60"/>
      <c r="R4973" s="334">
        <v>14470</v>
      </c>
      <c r="S4973" s="319" t="s">
        <v>359</v>
      </c>
      <c r="BE4973" s="60"/>
      <c r="BR4973" s="60"/>
      <c r="BX4973" s="151"/>
      <c r="CB4973" s="151"/>
      <c r="CM4973" s="151"/>
      <c r="CO4973" s="151"/>
      <c r="CT4973" s="151"/>
      <c r="CY4973" s="151"/>
    </row>
    <row r="4974" spans="1:103" x14ac:dyDescent="0.2">
      <c r="A4974" s="60"/>
      <c r="B4974" s="60"/>
      <c r="C4974" s="60"/>
      <c r="D4974" s="60"/>
      <c r="E4974" s="60"/>
      <c r="F4974" s="60"/>
      <c r="G4974" s="60"/>
      <c r="H4974" s="60"/>
      <c r="I4974" s="60"/>
      <c r="J4974" s="60"/>
      <c r="K4974" s="60"/>
      <c r="L4974" s="60"/>
      <c r="M4974" s="60"/>
      <c r="N4974" s="60"/>
      <c r="O4974" s="60"/>
      <c r="P4974" s="60"/>
      <c r="Q4974" s="60"/>
      <c r="R4974" s="334">
        <v>14471</v>
      </c>
      <c r="S4974" s="319" t="s">
        <v>359</v>
      </c>
      <c r="BE4974" s="60"/>
      <c r="BR4974" s="60"/>
      <c r="BX4974" s="151"/>
      <c r="CB4974" s="151"/>
      <c r="CM4974" s="151"/>
      <c r="CO4974" s="151"/>
      <c r="CT4974" s="151"/>
      <c r="CY4974" s="151"/>
    </row>
    <row r="4975" spans="1:103" x14ac:dyDescent="0.2">
      <c r="A4975" s="60"/>
      <c r="B4975" s="60"/>
      <c r="C4975" s="60"/>
      <c r="D4975" s="60"/>
      <c r="E4975" s="60"/>
      <c r="F4975" s="60"/>
      <c r="G4975" s="60"/>
      <c r="H4975" s="60"/>
      <c r="I4975" s="60"/>
      <c r="J4975" s="60"/>
      <c r="K4975" s="60"/>
      <c r="L4975" s="60"/>
      <c r="M4975" s="60"/>
      <c r="N4975" s="60"/>
      <c r="O4975" s="60"/>
      <c r="P4975" s="60"/>
      <c r="Q4975" s="60"/>
      <c r="R4975" s="334">
        <v>14472</v>
      </c>
      <c r="S4975" s="319" t="s">
        <v>359</v>
      </c>
      <c r="BE4975" s="60"/>
      <c r="BR4975" s="60"/>
      <c r="BX4975" s="151"/>
      <c r="CB4975" s="151"/>
      <c r="CM4975" s="151"/>
      <c r="CO4975" s="151"/>
      <c r="CT4975" s="151"/>
      <c r="CY4975" s="151"/>
    </row>
    <row r="4976" spans="1:103" x14ac:dyDescent="0.2">
      <c r="A4976" s="60"/>
      <c r="B4976" s="60"/>
      <c r="C4976" s="60"/>
      <c r="D4976" s="60"/>
      <c r="E4976" s="60"/>
      <c r="F4976" s="60"/>
      <c r="G4976" s="60"/>
      <c r="H4976" s="60"/>
      <c r="I4976" s="60"/>
      <c r="J4976" s="60"/>
      <c r="K4976" s="60"/>
      <c r="L4976" s="60"/>
      <c r="M4976" s="60"/>
      <c r="N4976" s="60"/>
      <c r="O4976" s="60"/>
      <c r="P4976" s="60"/>
      <c r="Q4976" s="60"/>
      <c r="R4976" s="334">
        <v>14475</v>
      </c>
      <c r="S4976" s="319" t="s">
        <v>359</v>
      </c>
      <c r="BE4976" s="60"/>
      <c r="BR4976" s="60"/>
      <c r="BX4976" s="151"/>
      <c r="CB4976" s="151"/>
      <c r="CM4976" s="151"/>
      <c r="CO4976" s="151"/>
      <c r="CT4976" s="151"/>
      <c r="CY4976" s="151"/>
    </row>
    <row r="4977" spans="1:103" x14ac:dyDescent="0.2">
      <c r="A4977" s="60"/>
      <c r="B4977" s="60"/>
      <c r="C4977" s="60"/>
      <c r="D4977" s="60"/>
      <c r="E4977" s="60"/>
      <c r="F4977" s="60"/>
      <c r="G4977" s="60"/>
      <c r="H4977" s="60"/>
      <c r="I4977" s="60"/>
      <c r="J4977" s="60"/>
      <c r="K4977" s="60"/>
      <c r="L4977" s="60"/>
      <c r="M4977" s="60"/>
      <c r="N4977" s="60"/>
      <c r="O4977" s="60"/>
      <c r="P4977" s="60"/>
      <c r="Q4977" s="60"/>
      <c r="R4977" s="334">
        <v>14476</v>
      </c>
      <c r="S4977" s="319" t="s">
        <v>359</v>
      </c>
      <c r="BE4977" s="60"/>
      <c r="BR4977" s="60"/>
      <c r="BX4977" s="151"/>
      <c r="CB4977" s="151"/>
      <c r="CM4977" s="151"/>
      <c r="CO4977" s="151"/>
      <c r="CT4977" s="151"/>
      <c r="CY4977" s="151"/>
    </row>
    <row r="4978" spans="1:103" x14ac:dyDescent="0.2">
      <c r="A4978" s="60"/>
      <c r="B4978" s="60"/>
      <c r="C4978" s="60"/>
      <c r="D4978" s="60"/>
      <c r="E4978" s="60"/>
      <c r="F4978" s="60"/>
      <c r="G4978" s="60"/>
      <c r="H4978" s="60"/>
      <c r="I4978" s="60"/>
      <c r="J4978" s="60"/>
      <c r="K4978" s="60"/>
      <c r="L4978" s="60"/>
      <c r="M4978" s="60"/>
      <c r="N4978" s="60"/>
      <c r="O4978" s="60"/>
      <c r="P4978" s="60"/>
      <c r="Q4978" s="60"/>
      <c r="R4978" s="334">
        <v>14477</v>
      </c>
      <c r="S4978" s="319" t="s">
        <v>359</v>
      </c>
      <c r="BE4978" s="60"/>
      <c r="BR4978" s="60"/>
      <c r="BX4978" s="151"/>
      <c r="CB4978" s="151"/>
      <c r="CM4978" s="151"/>
      <c r="CO4978" s="151"/>
      <c r="CT4978" s="151"/>
      <c r="CY4978" s="151"/>
    </row>
    <row r="4979" spans="1:103" x14ac:dyDescent="0.2">
      <c r="A4979" s="60"/>
      <c r="B4979" s="60"/>
      <c r="C4979" s="60"/>
      <c r="D4979" s="60"/>
      <c r="E4979" s="60"/>
      <c r="F4979" s="60"/>
      <c r="G4979" s="60"/>
      <c r="H4979" s="60"/>
      <c r="I4979" s="60"/>
      <c r="J4979" s="60"/>
      <c r="K4979" s="60"/>
      <c r="L4979" s="60"/>
      <c r="M4979" s="60"/>
      <c r="N4979" s="60"/>
      <c r="O4979" s="60"/>
      <c r="P4979" s="60"/>
      <c r="Q4979" s="60"/>
      <c r="R4979" s="334">
        <v>14478</v>
      </c>
      <c r="S4979" s="319" t="s">
        <v>359</v>
      </c>
      <c r="BE4979" s="60"/>
      <c r="BR4979" s="60"/>
      <c r="BX4979" s="151"/>
      <c r="CB4979" s="151"/>
      <c r="CM4979" s="151"/>
      <c r="CO4979" s="151"/>
      <c r="CT4979" s="151"/>
      <c r="CY4979" s="151"/>
    </row>
    <row r="4980" spans="1:103" x14ac:dyDescent="0.2">
      <c r="A4980" s="60"/>
      <c r="B4980" s="60"/>
      <c r="C4980" s="60"/>
      <c r="D4980" s="60"/>
      <c r="E4980" s="60"/>
      <c r="F4980" s="60"/>
      <c r="G4980" s="60"/>
      <c r="H4980" s="60"/>
      <c r="I4980" s="60"/>
      <c r="J4980" s="60"/>
      <c r="K4980" s="60"/>
      <c r="L4980" s="60"/>
      <c r="M4980" s="60"/>
      <c r="N4980" s="60"/>
      <c r="O4980" s="60"/>
      <c r="P4980" s="60"/>
      <c r="Q4980" s="60"/>
      <c r="R4980" s="334">
        <v>14479</v>
      </c>
      <c r="S4980" s="319" t="s">
        <v>359</v>
      </c>
      <c r="BE4980" s="60"/>
      <c r="BR4980" s="60"/>
      <c r="BX4980" s="151"/>
      <c r="CB4980" s="151"/>
      <c r="CM4980" s="151"/>
      <c r="CO4980" s="151"/>
      <c r="CT4980" s="151"/>
      <c r="CY4980" s="151"/>
    </row>
    <row r="4981" spans="1:103" x14ac:dyDescent="0.2">
      <c r="A4981" s="60"/>
      <c r="B4981" s="60"/>
      <c r="C4981" s="60"/>
      <c r="D4981" s="60"/>
      <c r="E4981" s="60"/>
      <c r="F4981" s="60"/>
      <c r="G4981" s="60"/>
      <c r="H4981" s="60"/>
      <c r="I4981" s="60"/>
      <c r="J4981" s="60"/>
      <c r="K4981" s="60"/>
      <c r="L4981" s="60"/>
      <c r="M4981" s="60"/>
      <c r="N4981" s="60"/>
      <c r="O4981" s="60"/>
      <c r="P4981" s="60"/>
      <c r="Q4981" s="60"/>
      <c r="R4981" s="334">
        <v>14480</v>
      </c>
      <c r="S4981" s="319" t="s">
        <v>359</v>
      </c>
      <c r="BE4981" s="60"/>
      <c r="BR4981" s="60"/>
      <c r="BX4981" s="151"/>
      <c r="CB4981" s="151"/>
      <c r="CM4981" s="151"/>
      <c r="CO4981" s="151"/>
      <c r="CT4981" s="151"/>
      <c r="CY4981" s="151"/>
    </row>
    <row r="4982" spans="1:103" x14ac:dyDescent="0.2">
      <c r="A4982" s="60"/>
      <c r="B4982" s="60"/>
      <c r="C4982" s="60"/>
      <c r="D4982" s="60"/>
      <c r="E4982" s="60"/>
      <c r="F4982" s="60"/>
      <c r="G4982" s="60"/>
      <c r="H4982" s="60"/>
      <c r="I4982" s="60"/>
      <c r="J4982" s="60"/>
      <c r="K4982" s="60"/>
      <c r="L4982" s="60"/>
      <c r="M4982" s="60"/>
      <c r="N4982" s="60"/>
      <c r="O4982" s="60"/>
      <c r="P4982" s="60"/>
      <c r="Q4982" s="60"/>
      <c r="R4982" s="334">
        <v>14481</v>
      </c>
      <c r="S4982" s="319" t="s">
        <v>359</v>
      </c>
      <c r="BE4982" s="60"/>
      <c r="BR4982" s="60"/>
      <c r="BX4982" s="151"/>
      <c r="CB4982" s="151"/>
      <c r="CM4982" s="151"/>
      <c r="CO4982" s="151"/>
      <c r="CT4982" s="151"/>
      <c r="CY4982" s="151"/>
    </row>
    <row r="4983" spans="1:103" x14ac:dyDescent="0.2">
      <c r="A4983" s="60"/>
      <c r="B4983" s="60"/>
      <c r="C4983" s="60"/>
      <c r="D4983" s="60"/>
      <c r="E4983" s="60"/>
      <c r="F4983" s="60"/>
      <c r="G4983" s="60"/>
      <c r="H4983" s="60"/>
      <c r="I4983" s="60"/>
      <c r="J4983" s="60"/>
      <c r="K4983" s="60"/>
      <c r="L4983" s="60"/>
      <c r="M4983" s="60"/>
      <c r="N4983" s="60"/>
      <c r="O4983" s="60"/>
      <c r="P4983" s="60"/>
      <c r="Q4983" s="60"/>
      <c r="R4983" s="334">
        <v>14482</v>
      </c>
      <c r="S4983" s="319" t="s">
        <v>359</v>
      </c>
      <c r="BE4983" s="60"/>
      <c r="BR4983" s="60"/>
      <c r="BX4983" s="151"/>
      <c r="CB4983" s="151"/>
      <c r="CM4983" s="151"/>
      <c r="CO4983" s="151"/>
      <c r="CT4983" s="151"/>
      <c r="CY4983" s="151"/>
    </row>
    <row r="4984" spans="1:103" x14ac:dyDescent="0.2">
      <c r="A4984" s="60"/>
      <c r="B4984" s="60"/>
      <c r="C4984" s="60"/>
      <c r="D4984" s="60"/>
      <c r="E4984" s="60"/>
      <c r="F4984" s="60"/>
      <c r="G4984" s="60"/>
      <c r="H4984" s="60"/>
      <c r="I4984" s="60"/>
      <c r="J4984" s="60"/>
      <c r="K4984" s="60"/>
      <c r="L4984" s="60"/>
      <c r="M4984" s="60"/>
      <c r="N4984" s="60"/>
      <c r="O4984" s="60"/>
      <c r="P4984" s="60"/>
      <c r="Q4984" s="60"/>
      <c r="R4984" s="334">
        <v>14485</v>
      </c>
      <c r="S4984" s="319" t="s">
        <v>359</v>
      </c>
      <c r="BE4984" s="60"/>
      <c r="BR4984" s="60"/>
      <c r="BX4984" s="151"/>
      <c r="CB4984" s="151"/>
      <c r="CM4984" s="151"/>
      <c r="CO4984" s="151"/>
      <c r="CT4984" s="151"/>
      <c r="CY4984" s="151"/>
    </row>
    <row r="4985" spans="1:103" x14ac:dyDescent="0.2">
      <c r="A4985" s="60"/>
      <c r="B4985" s="60"/>
      <c r="C4985" s="60"/>
      <c r="D4985" s="60"/>
      <c r="E4985" s="60"/>
      <c r="F4985" s="60"/>
      <c r="G4985" s="60"/>
      <c r="H4985" s="60"/>
      <c r="I4985" s="60"/>
      <c r="J4985" s="60"/>
      <c r="K4985" s="60"/>
      <c r="L4985" s="60"/>
      <c r="M4985" s="60"/>
      <c r="N4985" s="60"/>
      <c r="O4985" s="60"/>
      <c r="P4985" s="60"/>
      <c r="Q4985" s="60"/>
      <c r="R4985" s="334">
        <v>14486</v>
      </c>
      <c r="S4985" s="319" t="s">
        <v>359</v>
      </c>
      <c r="BE4985" s="60"/>
      <c r="BR4985" s="60"/>
      <c r="BX4985" s="151"/>
      <c r="CB4985" s="151"/>
      <c r="CM4985" s="151"/>
      <c r="CO4985" s="151"/>
      <c r="CT4985" s="151"/>
      <c r="CY4985" s="151"/>
    </row>
    <row r="4986" spans="1:103" x14ac:dyDescent="0.2">
      <c r="A4986" s="60"/>
      <c r="B4986" s="60"/>
      <c r="C4986" s="60"/>
      <c r="D4986" s="60"/>
      <c r="E4986" s="60"/>
      <c r="F4986" s="60"/>
      <c r="G4986" s="60"/>
      <c r="H4986" s="60"/>
      <c r="I4986" s="60"/>
      <c r="J4986" s="60"/>
      <c r="K4986" s="60"/>
      <c r="L4986" s="60"/>
      <c r="M4986" s="60"/>
      <c r="N4986" s="60"/>
      <c r="O4986" s="60"/>
      <c r="P4986" s="60"/>
      <c r="Q4986" s="60"/>
      <c r="R4986" s="334">
        <v>14487</v>
      </c>
      <c r="S4986" s="319" t="s">
        <v>359</v>
      </c>
      <c r="BE4986" s="60"/>
      <c r="BR4986" s="60"/>
      <c r="BX4986" s="151"/>
      <c r="CB4986" s="151"/>
      <c r="CM4986" s="151"/>
      <c r="CO4986" s="151"/>
      <c r="CT4986" s="151"/>
      <c r="CY4986" s="151"/>
    </row>
    <row r="4987" spans="1:103" x14ac:dyDescent="0.2">
      <c r="A4987" s="60"/>
      <c r="B4987" s="60"/>
      <c r="C4987" s="60"/>
      <c r="D4987" s="60"/>
      <c r="E4987" s="60"/>
      <c r="F4987" s="60"/>
      <c r="G4987" s="60"/>
      <c r="H4987" s="60"/>
      <c r="I4987" s="60"/>
      <c r="J4987" s="60"/>
      <c r="K4987" s="60"/>
      <c r="L4987" s="60"/>
      <c r="M4987" s="60"/>
      <c r="N4987" s="60"/>
      <c r="O4987" s="60"/>
      <c r="P4987" s="60"/>
      <c r="Q4987" s="60"/>
      <c r="R4987" s="334">
        <v>14488</v>
      </c>
      <c r="S4987" s="319" t="s">
        <v>359</v>
      </c>
      <c r="BE4987" s="60"/>
      <c r="BR4987" s="60"/>
      <c r="BX4987" s="151"/>
      <c r="CB4987" s="151"/>
      <c r="CM4987" s="151"/>
      <c r="CO4987" s="151"/>
      <c r="CT4987" s="151"/>
      <c r="CY4987" s="151"/>
    </row>
    <row r="4988" spans="1:103" x14ac:dyDescent="0.2">
      <c r="A4988" s="60"/>
      <c r="B4988" s="60"/>
      <c r="C4988" s="60"/>
      <c r="D4988" s="60"/>
      <c r="E4988" s="60"/>
      <c r="F4988" s="60"/>
      <c r="G4988" s="60"/>
      <c r="H4988" s="60"/>
      <c r="I4988" s="60"/>
      <c r="J4988" s="60"/>
      <c r="K4988" s="60"/>
      <c r="L4988" s="60"/>
      <c r="M4988" s="60"/>
      <c r="N4988" s="60"/>
      <c r="O4988" s="60"/>
      <c r="P4988" s="60"/>
      <c r="Q4988" s="60"/>
      <c r="R4988" s="334">
        <v>14489</v>
      </c>
      <c r="S4988" s="319" t="s">
        <v>359</v>
      </c>
      <c r="BE4988" s="60"/>
      <c r="BR4988" s="60"/>
      <c r="BX4988" s="151"/>
      <c r="CB4988" s="151"/>
      <c r="CM4988" s="151"/>
      <c r="CO4988" s="151"/>
      <c r="CT4988" s="151"/>
      <c r="CY4988" s="151"/>
    </row>
    <row r="4989" spans="1:103" x14ac:dyDescent="0.2">
      <c r="A4989" s="60"/>
      <c r="B4989" s="60"/>
      <c r="C4989" s="60"/>
      <c r="D4989" s="60"/>
      <c r="E4989" s="60"/>
      <c r="F4989" s="60"/>
      <c r="G4989" s="60"/>
      <c r="H4989" s="60"/>
      <c r="I4989" s="60"/>
      <c r="J4989" s="60"/>
      <c r="K4989" s="60"/>
      <c r="L4989" s="60"/>
      <c r="M4989" s="60"/>
      <c r="N4989" s="60"/>
      <c r="O4989" s="60"/>
      <c r="P4989" s="60"/>
      <c r="Q4989" s="60"/>
      <c r="R4989" s="334">
        <v>14502</v>
      </c>
      <c r="S4989" s="319" t="s">
        <v>359</v>
      </c>
      <c r="BE4989" s="60"/>
      <c r="BR4989" s="60"/>
      <c r="BX4989" s="151"/>
      <c r="CB4989" s="151"/>
      <c r="CM4989" s="151"/>
      <c r="CO4989" s="151"/>
      <c r="CT4989" s="151"/>
      <c r="CY4989" s="151"/>
    </row>
    <row r="4990" spans="1:103" x14ac:dyDescent="0.2">
      <c r="A4990" s="60"/>
      <c r="B4990" s="60"/>
      <c r="C4990" s="60"/>
      <c r="D4990" s="60"/>
      <c r="E4990" s="60"/>
      <c r="F4990" s="60"/>
      <c r="G4990" s="60"/>
      <c r="H4990" s="60"/>
      <c r="I4990" s="60"/>
      <c r="J4990" s="60"/>
      <c r="K4990" s="60"/>
      <c r="L4990" s="60"/>
      <c r="M4990" s="60"/>
      <c r="N4990" s="60"/>
      <c r="O4990" s="60"/>
      <c r="P4990" s="60"/>
      <c r="Q4990" s="60"/>
      <c r="R4990" s="334">
        <v>14504</v>
      </c>
      <c r="S4990" s="319" t="s">
        <v>359</v>
      </c>
      <c r="BE4990" s="60"/>
      <c r="BR4990" s="60"/>
      <c r="BX4990" s="151"/>
      <c r="CB4990" s="151"/>
      <c r="CM4990" s="151"/>
      <c r="CO4990" s="151"/>
      <c r="CT4990" s="151"/>
      <c r="CY4990" s="151"/>
    </row>
    <row r="4991" spans="1:103" x14ac:dyDescent="0.2">
      <c r="A4991" s="60"/>
      <c r="B4991" s="60"/>
      <c r="C4991" s="60"/>
      <c r="D4991" s="60"/>
      <c r="E4991" s="60"/>
      <c r="F4991" s="60"/>
      <c r="G4991" s="60"/>
      <c r="H4991" s="60"/>
      <c r="I4991" s="60"/>
      <c r="J4991" s="60"/>
      <c r="K4991" s="60"/>
      <c r="L4991" s="60"/>
      <c r="M4991" s="60"/>
      <c r="N4991" s="60"/>
      <c r="O4991" s="60"/>
      <c r="P4991" s="60"/>
      <c r="Q4991" s="60"/>
      <c r="R4991" s="334">
        <v>14505</v>
      </c>
      <c r="S4991" s="319" t="s">
        <v>359</v>
      </c>
      <c r="BE4991" s="60"/>
      <c r="BR4991" s="60"/>
      <c r="BX4991" s="151"/>
      <c r="CB4991" s="151"/>
      <c r="CM4991" s="151"/>
      <c r="CO4991" s="151"/>
      <c r="CT4991" s="151"/>
      <c r="CY4991" s="151"/>
    </row>
    <row r="4992" spans="1:103" x14ac:dyDescent="0.2">
      <c r="A4992" s="60"/>
      <c r="B4992" s="60"/>
      <c r="C4992" s="60"/>
      <c r="D4992" s="60"/>
      <c r="E4992" s="60"/>
      <c r="F4992" s="60"/>
      <c r="G4992" s="60"/>
      <c r="H4992" s="60"/>
      <c r="I4992" s="60"/>
      <c r="J4992" s="60"/>
      <c r="K4992" s="60"/>
      <c r="L4992" s="60"/>
      <c r="M4992" s="60"/>
      <c r="N4992" s="60"/>
      <c r="O4992" s="60"/>
      <c r="P4992" s="60"/>
      <c r="Q4992" s="60"/>
      <c r="R4992" s="334">
        <v>14506</v>
      </c>
      <c r="S4992" s="319" t="s">
        <v>359</v>
      </c>
      <c r="BE4992" s="60"/>
      <c r="BR4992" s="60"/>
      <c r="BX4992" s="151"/>
      <c r="CB4992" s="151"/>
      <c r="CM4992" s="151"/>
      <c r="CO4992" s="151"/>
      <c r="CT4992" s="151"/>
      <c r="CY4992" s="151"/>
    </row>
    <row r="4993" spans="1:103" x14ac:dyDescent="0.2">
      <c r="A4993" s="60"/>
      <c r="B4993" s="60"/>
      <c r="C4993" s="60"/>
      <c r="D4993" s="60"/>
      <c r="E4993" s="60"/>
      <c r="F4993" s="60"/>
      <c r="G4993" s="60"/>
      <c r="H4993" s="60"/>
      <c r="I4993" s="60"/>
      <c r="J4993" s="60"/>
      <c r="K4993" s="60"/>
      <c r="L4993" s="60"/>
      <c r="M4993" s="60"/>
      <c r="N4993" s="60"/>
      <c r="O4993" s="60"/>
      <c r="P4993" s="60"/>
      <c r="Q4993" s="60"/>
      <c r="R4993" s="334">
        <v>14507</v>
      </c>
      <c r="S4993" s="319" t="s">
        <v>359</v>
      </c>
      <c r="BE4993" s="60"/>
      <c r="BR4993" s="60"/>
      <c r="BX4993" s="151"/>
      <c r="CB4993" s="151"/>
      <c r="CM4993" s="151"/>
      <c r="CO4993" s="151"/>
      <c r="CT4993" s="151"/>
      <c r="CY4993" s="151"/>
    </row>
    <row r="4994" spans="1:103" x14ac:dyDescent="0.2">
      <c r="A4994" s="60"/>
      <c r="B4994" s="60"/>
      <c r="C4994" s="60"/>
      <c r="D4994" s="60"/>
      <c r="E4994" s="60"/>
      <c r="F4994" s="60"/>
      <c r="G4994" s="60"/>
      <c r="H4994" s="60"/>
      <c r="I4994" s="60"/>
      <c r="J4994" s="60"/>
      <c r="K4994" s="60"/>
      <c r="L4994" s="60"/>
      <c r="M4994" s="60"/>
      <c r="N4994" s="60"/>
      <c r="O4994" s="60"/>
      <c r="P4994" s="60"/>
      <c r="Q4994" s="60"/>
      <c r="R4994" s="334">
        <v>14508</v>
      </c>
      <c r="S4994" s="319" t="s">
        <v>359</v>
      </c>
      <c r="BE4994" s="60"/>
      <c r="BR4994" s="60"/>
      <c r="BX4994" s="151"/>
      <c r="CB4994" s="151"/>
      <c r="CM4994" s="151"/>
      <c r="CO4994" s="151"/>
      <c r="CT4994" s="151"/>
      <c r="CY4994" s="151"/>
    </row>
    <row r="4995" spans="1:103" x14ac:dyDescent="0.2">
      <c r="A4995" s="60"/>
      <c r="B4995" s="60"/>
      <c r="C4995" s="60"/>
      <c r="D4995" s="60"/>
      <c r="E4995" s="60"/>
      <c r="F4995" s="60"/>
      <c r="G4995" s="60"/>
      <c r="H4995" s="60"/>
      <c r="I4995" s="60"/>
      <c r="J4995" s="60"/>
      <c r="K4995" s="60"/>
      <c r="L4995" s="60"/>
      <c r="M4995" s="60"/>
      <c r="N4995" s="60"/>
      <c r="O4995" s="60"/>
      <c r="P4995" s="60"/>
      <c r="Q4995" s="60"/>
      <c r="R4995" s="334">
        <v>14510</v>
      </c>
      <c r="S4995" s="319" t="s">
        <v>359</v>
      </c>
      <c r="BE4995" s="60"/>
      <c r="BR4995" s="60"/>
      <c r="BX4995" s="151"/>
      <c r="CB4995" s="151"/>
      <c r="CM4995" s="151"/>
      <c r="CO4995" s="151"/>
      <c r="CT4995" s="151"/>
      <c r="CY4995" s="151"/>
    </row>
    <row r="4996" spans="1:103" x14ac:dyDescent="0.2">
      <c r="A4996" s="60"/>
      <c r="B4996" s="60"/>
      <c r="C4996" s="60"/>
      <c r="D4996" s="60"/>
      <c r="E4996" s="60"/>
      <c r="F4996" s="60"/>
      <c r="G4996" s="60"/>
      <c r="H4996" s="60"/>
      <c r="I4996" s="60"/>
      <c r="J4996" s="60"/>
      <c r="K4996" s="60"/>
      <c r="L4996" s="60"/>
      <c r="M4996" s="60"/>
      <c r="N4996" s="60"/>
      <c r="O4996" s="60"/>
      <c r="P4996" s="60"/>
      <c r="Q4996" s="60"/>
      <c r="R4996" s="334">
        <v>14511</v>
      </c>
      <c r="S4996" s="319" t="s">
        <v>359</v>
      </c>
      <c r="BE4996" s="60"/>
      <c r="BR4996" s="60"/>
      <c r="BX4996" s="151"/>
      <c r="CB4996" s="151"/>
      <c r="CM4996" s="151"/>
      <c r="CO4996" s="151"/>
      <c r="CT4996" s="151"/>
      <c r="CY4996" s="151"/>
    </row>
    <row r="4997" spans="1:103" x14ac:dyDescent="0.2">
      <c r="A4997" s="60"/>
      <c r="B4997" s="60"/>
      <c r="C4997" s="60"/>
      <c r="D4997" s="60"/>
      <c r="E4997" s="60"/>
      <c r="F4997" s="60"/>
      <c r="G4997" s="60"/>
      <c r="H4997" s="60"/>
      <c r="I4997" s="60"/>
      <c r="J4997" s="60"/>
      <c r="K4997" s="60"/>
      <c r="L4997" s="60"/>
      <c r="M4997" s="60"/>
      <c r="N4997" s="60"/>
      <c r="O4997" s="60"/>
      <c r="P4997" s="60"/>
      <c r="Q4997" s="60"/>
      <c r="R4997" s="334">
        <v>14512</v>
      </c>
      <c r="S4997" s="319" t="s">
        <v>359</v>
      </c>
      <c r="BE4997" s="60"/>
      <c r="BR4997" s="60"/>
      <c r="BX4997" s="151"/>
      <c r="CB4997" s="151"/>
      <c r="CM4997" s="151"/>
      <c r="CO4997" s="151"/>
      <c r="CT4997" s="151"/>
      <c r="CY4997" s="151"/>
    </row>
    <row r="4998" spans="1:103" x14ac:dyDescent="0.2">
      <c r="A4998" s="60"/>
      <c r="B4998" s="60"/>
      <c r="C4998" s="60"/>
      <c r="D4998" s="60"/>
      <c r="E4998" s="60"/>
      <c r="F4998" s="60"/>
      <c r="G4998" s="60"/>
      <c r="H4998" s="60"/>
      <c r="I4998" s="60"/>
      <c r="J4998" s="60"/>
      <c r="K4998" s="60"/>
      <c r="L4998" s="60"/>
      <c r="M4998" s="60"/>
      <c r="N4998" s="60"/>
      <c r="O4998" s="60"/>
      <c r="P4998" s="60"/>
      <c r="Q4998" s="60"/>
      <c r="R4998" s="334">
        <v>14513</v>
      </c>
      <c r="S4998" s="319" t="s">
        <v>359</v>
      </c>
      <c r="BE4998" s="60"/>
      <c r="BR4998" s="60"/>
      <c r="BX4998" s="151"/>
      <c r="CB4998" s="151"/>
      <c r="CM4998" s="151"/>
      <c r="CO4998" s="151"/>
      <c r="CT4998" s="151"/>
      <c r="CY4998" s="151"/>
    </row>
    <row r="4999" spans="1:103" x14ac:dyDescent="0.2">
      <c r="A4999" s="60"/>
      <c r="B4999" s="60"/>
      <c r="C4999" s="60"/>
      <c r="D4999" s="60"/>
      <c r="E4999" s="60"/>
      <c r="F4999" s="60"/>
      <c r="G4999" s="60"/>
      <c r="H4999" s="60"/>
      <c r="I4999" s="60"/>
      <c r="J4999" s="60"/>
      <c r="K4999" s="60"/>
      <c r="L4999" s="60"/>
      <c r="M4999" s="60"/>
      <c r="N4999" s="60"/>
      <c r="O4999" s="60"/>
      <c r="P4999" s="60"/>
      <c r="Q4999" s="60"/>
      <c r="R4999" s="334">
        <v>14514</v>
      </c>
      <c r="S4999" s="319" t="s">
        <v>359</v>
      </c>
      <c r="BE4999" s="60"/>
      <c r="BR4999" s="60"/>
      <c r="BX4999" s="151"/>
      <c r="CB4999" s="151"/>
      <c r="CM4999" s="151"/>
      <c r="CO4999" s="151"/>
      <c r="CT4999" s="151"/>
      <c r="CY4999" s="151"/>
    </row>
    <row r="5000" spans="1:103" x14ac:dyDescent="0.2">
      <c r="A5000" s="60"/>
      <c r="B5000" s="60"/>
      <c r="C5000" s="60"/>
      <c r="D5000" s="60"/>
      <c r="E5000" s="60"/>
      <c r="F5000" s="60"/>
      <c r="G5000" s="60"/>
      <c r="H5000" s="60"/>
      <c r="I5000" s="60"/>
      <c r="J5000" s="60"/>
      <c r="K5000" s="60"/>
      <c r="L5000" s="60"/>
      <c r="M5000" s="60"/>
      <c r="N5000" s="60"/>
      <c r="O5000" s="60"/>
      <c r="P5000" s="60"/>
      <c r="Q5000" s="60"/>
      <c r="R5000" s="334">
        <v>14515</v>
      </c>
      <c r="S5000" s="319" t="s">
        <v>359</v>
      </c>
      <c r="BE5000" s="60"/>
      <c r="BR5000" s="60"/>
      <c r="BX5000" s="151"/>
      <c r="CB5000" s="151"/>
      <c r="CM5000" s="151"/>
      <c r="CO5000" s="151"/>
      <c r="CT5000" s="151"/>
      <c r="CY5000" s="151"/>
    </row>
    <row r="5001" spans="1:103" x14ac:dyDescent="0.2">
      <c r="A5001" s="60"/>
      <c r="B5001" s="60"/>
      <c r="C5001" s="60"/>
      <c r="D5001" s="60"/>
      <c r="E5001" s="60"/>
      <c r="F5001" s="60"/>
      <c r="G5001" s="60"/>
      <c r="H5001" s="60"/>
      <c r="I5001" s="60"/>
      <c r="J5001" s="60"/>
      <c r="K5001" s="60"/>
      <c r="L5001" s="60"/>
      <c r="M5001" s="60"/>
      <c r="N5001" s="60"/>
      <c r="O5001" s="60"/>
      <c r="P5001" s="60"/>
      <c r="Q5001" s="60"/>
      <c r="R5001" s="334">
        <v>14516</v>
      </c>
      <c r="S5001" s="319" t="s">
        <v>359</v>
      </c>
      <c r="BE5001" s="60"/>
      <c r="BR5001" s="60"/>
      <c r="BX5001" s="151"/>
      <c r="CB5001" s="151"/>
      <c r="CM5001" s="151"/>
      <c r="CO5001" s="151"/>
      <c r="CT5001" s="151"/>
      <c r="CY5001" s="151"/>
    </row>
    <row r="5002" spans="1:103" x14ac:dyDescent="0.2">
      <c r="A5002" s="60"/>
      <c r="B5002" s="60"/>
      <c r="C5002" s="60"/>
      <c r="D5002" s="60"/>
      <c r="E5002" s="60"/>
      <c r="F5002" s="60"/>
      <c r="G5002" s="60"/>
      <c r="H5002" s="60"/>
      <c r="I5002" s="60"/>
      <c r="J5002" s="60"/>
      <c r="K5002" s="60"/>
      <c r="L5002" s="60"/>
      <c r="M5002" s="60"/>
      <c r="N5002" s="60"/>
      <c r="O5002" s="60"/>
      <c r="P5002" s="60"/>
      <c r="Q5002" s="60"/>
      <c r="R5002" s="334">
        <v>14517</v>
      </c>
      <c r="S5002" s="319" t="s">
        <v>359</v>
      </c>
      <c r="BE5002" s="60"/>
      <c r="BR5002" s="60"/>
      <c r="BX5002" s="151"/>
      <c r="CB5002" s="151"/>
      <c r="CM5002" s="151"/>
      <c r="CO5002" s="151"/>
      <c r="CT5002" s="151"/>
      <c r="CY5002" s="151"/>
    </row>
    <row r="5003" spans="1:103" x14ac:dyDescent="0.2">
      <c r="A5003" s="60"/>
      <c r="B5003" s="60"/>
      <c r="C5003" s="60"/>
      <c r="D5003" s="60"/>
      <c r="E5003" s="60"/>
      <c r="F5003" s="60"/>
      <c r="G5003" s="60"/>
      <c r="H5003" s="60"/>
      <c r="I5003" s="60"/>
      <c r="J5003" s="60"/>
      <c r="K5003" s="60"/>
      <c r="L5003" s="60"/>
      <c r="M5003" s="60"/>
      <c r="N5003" s="60"/>
      <c r="O5003" s="60"/>
      <c r="P5003" s="60"/>
      <c r="Q5003" s="60"/>
      <c r="R5003" s="334">
        <v>14518</v>
      </c>
      <c r="S5003" s="319" t="s">
        <v>359</v>
      </c>
      <c r="BE5003" s="60"/>
      <c r="BR5003" s="60"/>
      <c r="BX5003" s="151"/>
      <c r="CB5003" s="151"/>
      <c r="CM5003" s="151"/>
      <c r="CO5003" s="151"/>
      <c r="CT5003" s="151"/>
      <c r="CY5003" s="151"/>
    </row>
    <row r="5004" spans="1:103" x14ac:dyDescent="0.2">
      <c r="A5004" s="60"/>
      <c r="B5004" s="60"/>
      <c r="C5004" s="60"/>
      <c r="D5004" s="60"/>
      <c r="E5004" s="60"/>
      <c r="F5004" s="60"/>
      <c r="G5004" s="60"/>
      <c r="H5004" s="60"/>
      <c r="I5004" s="60"/>
      <c r="J5004" s="60"/>
      <c r="K5004" s="60"/>
      <c r="L5004" s="60"/>
      <c r="M5004" s="60"/>
      <c r="N5004" s="60"/>
      <c r="O5004" s="60"/>
      <c r="P5004" s="60"/>
      <c r="Q5004" s="60"/>
      <c r="R5004" s="334">
        <v>14519</v>
      </c>
      <c r="S5004" s="319" t="s">
        <v>359</v>
      </c>
      <c r="BE5004" s="60"/>
      <c r="BR5004" s="60"/>
      <c r="BX5004" s="151"/>
      <c r="CB5004" s="151"/>
      <c r="CM5004" s="151"/>
      <c r="CO5004" s="151"/>
      <c r="CT5004" s="151"/>
      <c r="CY5004" s="151"/>
    </row>
    <row r="5005" spans="1:103" x14ac:dyDescent="0.2">
      <c r="A5005" s="60"/>
      <c r="B5005" s="60"/>
      <c r="C5005" s="60"/>
      <c r="D5005" s="60"/>
      <c r="E5005" s="60"/>
      <c r="F5005" s="60"/>
      <c r="G5005" s="60"/>
      <c r="H5005" s="60"/>
      <c r="I5005" s="60"/>
      <c r="J5005" s="60"/>
      <c r="K5005" s="60"/>
      <c r="L5005" s="60"/>
      <c r="M5005" s="60"/>
      <c r="N5005" s="60"/>
      <c r="O5005" s="60"/>
      <c r="P5005" s="60"/>
      <c r="Q5005" s="60"/>
      <c r="R5005" s="334">
        <v>14520</v>
      </c>
      <c r="S5005" s="319" t="s">
        <v>359</v>
      </c>
      <c r="BE5005" s="60"/>
      <c r="BR5005" s="60"/>
      <c r="BX5005" s="151"/>
      <c r="CB5005" s="151"/>
      <c r="CM5005" s="151"/>
      <c r="CO5005" s="151"/>
      <c r="CT5005" s="151"/>
      <c r="CY5005" s="151"/>
    </row>
    <row r="5006" spans="1:103" x14ac:dyDescent="0.2">
      <c r="A5006" s="60"/>
      <c r="B5006" s="60"/>
      <c r="C5006" s="60"/>
      <c r="D5006" s="60"/>
      <c r="E5006" s="60"/>
      <c r="F5006" s="60"/>
      <c r="G5006" s="60"/>
      <c r="H5006" s="60"/>
      <c r="I5006" s="60"/>
      <c r="J5006" s="60"/>
      <c r="K5006" s="60"/>
      <c r="L5006" s="60"/>
      <c r="M5006" s="60"/>
      <c r="N5006" s="60"/>
      <c r="O5006" s="60"/>
      <c r="P5006" s="60"/>
      <c r="Q5006" s="60"/>
      <c r="R5006" s="334">
        <v>14521</v>
      </c>
      <c r="S5006" s="319" t="s">
        <v>359</v>
      </c>
      <c r="BE5006" s="60"/>
      <c r="BR5006" s="60"/>
      <c r="BX5006" s="151"/>
      <c r="CB5006" s="151"/>
      <c r="CM5006" s="151"/>
      <c r="CO5006" s="151"/>
      <c r="CT5006" s="151"/>
      <c r="CY5006" s="151"/>
    </row>
    <row r="5007" spans="1:103" x14ac:dyDescent="0.2">
      <c r="A5007" s="60"/>
      <c r="B5007" s="60"/>
      <c r="C5007" s="60"/>
      <c r="D5007" s="60"/>
      <c r="E5007" s="60"/>
      <c r="F5007" s="60"/>
      <c r="G5007" s="60"/>
      <c r="H5007" s="60"/>
      <c r="I5007" s="60"/>
      <c r="J5007" s="60"/>
      <c r="K5007" s="60"/>
      <c r="L5007" s="60"/>
      <c r="M5007" s="60"/>
      <c r="N5007" s="60"/>
      <c r="O5007" s="60"/>
      <c r="P5007" s="60"/>
      <c r="Q5007" s="60"/>
      <c r="R5007" s="334">
        <v>14522</v>
      </c>
      <c r="S5007" s="319" t="s">
        <v>359</v>
      </c>
      <c r="BE5007" s="60"/>
      <c r="BR5007" s="60"/>
      <c r="BX5007" s="151"/>
      <c r="CB5007" s="151"/>
      <c r="CM5007" s="151"/>
      <c r="CO5007" s="151"/>
      <c r="CT5007" s="151"/>
      <c r="CY5007" s="151"/>
    </row>
    <row r="5008" spans="1:103" x14ac:dyDescent="0.2">
      <c r="A5008" s="60"/>
      <c r="B5008" s="60"/>
      <c r="C5008" s="60"/>
      <c r="D5008" s="60"/>
      <c r="E5008" s="60"/>
      <c r="F5008" s="60"/>
      <c r="G5008" s="60"/>
      <c r="H5008" s="60"/>
      <c r="I5008" s="60"/>
      <c r="J5008" s="60"/>
      <c r="K5008" s="60"/>
      <c r="L5008" s="60"/>
      <c r="M5008" s="60"/>
      <c r="N5008" s="60"/>
      <c r="O5008" s="60"/>
      <c r="P5008" s="60"/>
      <c r="Q5008" s="60"/>
      <c r="R5008" s="334">
        <v>14525</v>
      </c>
      <c r="S5008" s="319" t="s">
        <v>359</v>
      </c>
      <c r="BE5008" s="60"/>
      <c r="BR5008" s="60"/>
      <c r="BX5008" s="151"/>
      <c r="CB5008" s="151"/>
      <c r="CM5008" s="151"/>
      <c r="CO5008" s="151"/>
      <c r="CT5008" s="151"/>
      <c r="CY5008" s="151"/>
    </row>
    <row r="5009" spans="1:103" x14ac:dyDescent="0.2">
      <c r="A5009" s="60"/>
      <c r="B5009" s="60"/>
      <c r="C5009" s="60"/>
      <c r="D5009" s="60"/>
      <c r="E5009" s="60"/>
      <c r="F5009" s="60"/>
      <c r="G5009" s="60"/>
      <c r="H5009" s="60"/>
      <c r="I5009" s="60"/>
      <c r="J5009" s="60"/>
      <c r="K5009" s="60"/>
      <c r="L5009" s="60"/>
      <c r="M5009" s="60"/>
      <c r="N5009" s="60"/>
      <c r="O5009" s="60"/>
      <c r="P5009" s="60"/>
      <c r="Q5009" s="60"/>
      <c r="R5009" s="334">
        <v>14526</v>
      </c>
      <c r="S5009" s="319" t="s">
        <v>359</v>
      </c>
      <c r="BE5009" s="60"/>
      <c r="BR5009" s="60"/>
      <c r="BX5009" s="151"/>
      <c r="CB5009" s="151"/>
      <c r="CM5009" s="151"/>
      <c r="CO5009" s="151"/>
      <c r="CT5009" s="151"/>
      <c r="CY5009" s="151"/>
    </row>
    <row r="5010" spans="1:103" x14ac:dyDescent="0.2">
      <c r="A5010" s="60"/>
      <c r="B5010" s="60"/>
      <c r="C5010" s="60"/>
      <c r="D5010" s="60"/>
      <c r="E5010" s="60"/>
      <c r="F5010" s="60"/>
      <c r="G5010" s="60"/>
      <c r="H5010" s="60"/>
      <c r="I5010" s="60"/>
      <c r="J5010" s="60"/>
      <c r="K5010" s="60"/>
      <c r="L5010" s="60"/>
      <c r="M5010" s="60"/>
      <c r="N5010" s="60"/>
      <c r="O5010" s="60"/>
      <c r="P5010" s="60"/>
      <c r="Q5010" s="60"/>
      <c r="R5010" s="334">
        <v>14527</v>
      </c>
      <c r="S5010" s="319" t="s">
        <v>359</v>
      </c>
      <c r="BE5010" s="60"/>
      <c r="BR5010" s="60"/>
      <c r="BX5010" s="151"/>
      <c r="CB5010" s="151"/>
      <c r="CM5010" s="151"/>
      <c r="CO5010" s="151"/>
      <c r="CT5010" s="151"/>
      <c r="CY5010" s="151"/>
    </row>
    <row r="5011" spans="1:103" x14ac:dyDescent="0.2">
      <c r="A5011" s="60"/>
      <c r="B5011" s="60"/>
      <c r="C5011" s="60"/>
      <c r="D5011" s="60"/>
      <c r="E5011" s="60"/>
      <c r="F5011" s="60"/>
      <c r="G5011" s="60"/>
      <c r="H5011" s="60"/>
      <c r="I5011" s="60"/>
      <c r="J5011" s="60"/>
      <c r="K5011" s="60"/>
      <c r="L5011" s="60"/>
      <c r="M5011" s="60"/>
      <c r="N5011" s="60"/>
      <c r="O5011" s="60"/>
      <c r="P5011" s="60"/>
      <c r="Q5011" s="60"/>
      <c r="R5011" s="334">
        <v>14529</v>
      </c>
      <c r="S5011" s="319" t="s">
        <v>359</v>
      </c>
      <c r="BE5011" s="60"/>
      <c r="BR5011" s="60"/>
      <c r="BX5011" s="151"/>
      <c r="CB5011" s="151"/>
      <c r="CM5011" s="151"/>
      <c r="CO5011" s="151"/>
      <c r="CT5011" s="151"/>
      <c r="CY5011" s="151"/>
    </row>
    <row r="5012" spans="1:103" x14ac:dyDescent="0.2">
      <c r="A5012" s="60"/>
      <c r="B5012" s="60"/>
      <c r="C5012" s="60"/>
      <c r="D5012" s="60"/>
      <c r="E5012" s="60"/>
      <c r="F5012" s="60"/>
      <c r="G5012" s="60"/>
      <c r="H5012" s="60"/>
      <c r="I5012" s="60"/>
      <c r="J5012" s="60"/>
      <c r="K5012" s="60"/>
      <c r="L5012" s="60"/>
      <c r="M5012" s="60"/>
      <c r="N5012" s="60"/>
      <c r="O5012" s="60"/>
      <c r="P5012" s="60"/>
      <c r="Q5012" s="60"/>
      <c r="R5012" s="334">
        <v>14530</v>
      </c>
      <c r="S5012" s="319" t="s">
        <v>359</v>
      </c>
      <c r="BE5012" s="60"/>
      <c r="BR5012" s="60"/>
      <c r="BX5012" s="151"/>
      <c r="CB5012" s="151"/>
      <c r="CM5012" s="151"/>
      <c r="CO5012" s="151"/>
      <c r="CT5012" s="151"/>
      <c r="CY5012" s="151"/>
    </row>
    <row r="5013" spans="1:103" x14ac:dyDescent="0.2">
      <c r="A5013" s="60"/>
      <c r="B5013" s="60"/>
      <c r="C5013" s="60"/>
      <c r="D5013" s="60"/>
      <c r="E5013" s="60"/>
      <c r="F5013" s="60"/>
      <c r="G5013" s="60"/>
      <c r="H5013" s="60"/>
      <c r="I5013" s="60"/>
      <c r="J5013" s="60"/>
      <c r="K5013" s="60"/>
      <c r="L5013" s="60"/>
      <c r="M5013" s="60"/>
      <c r="N5013" s="60"/>
      <c r="O5013" s="60"/>
      <c r="P5013" s="60"/>
      <c r="Q5013" s="60"/>
      <c r="R5013" s="334">
        <v>14532</v>
      </c>
      <c r="S5013" s="319" t="s">
        <v>359</v>
      </c>
      <c r="BE5013" s="60"/>
      <c r="BR5013" s="60"/>
      <c r="BX5013" s="151"/>
      <c r="CB5013" s="151"/>
      <c r="CM5013" s="151"/>
      <c r="CO5013" s="151"/>
      <c r="CT5013" s="151"/>
      <c r="CY5013" s="151"/>
    </row>
    <row r="5014" spans="1:103" x14ac:dyDescent="0.2">
      <c r="A5014" s="60"/>
      <c r="B5014" s="60"/>
      <c r="C5014" s="60"/>
      <c r="D5014" s="60"/>
      <c r="E5014" s="60"/>
      <c r="F5014" s="60"/>
      <c r="G5014" s="60"/>
      <c r="H5014" s="60"/>
      <c r="I5014" s="60"/>
      <c r="J5014" s="60"/>
      <c r="K5014" s="60"/>
      <c r="L5014" s="60"/>
      <c r="M5014" s="60"/>
      <c r="N5014" s="60"/>
      <c r="O5014" s="60"/>
      <c r="P5014" s="60"/>
      <c r="Q5014" s="60"/>
      <c r="R5014" s="334">
        <v>14533</v>
      </c>
      <c r="S5014" s="319" t="s">
        <v>359</v>
      </c>
      <c r="BE5014" s="60"/>
      <c r="BR5014" s="60"/>
      <c r="BX5014" s="151"/>
      <c r="CB5014" s="151"/>
      <c r="CM5014" s="151"/>
      <c r="CO5014" s="151"/>
      <c r="CT5014" s="151"/>
      <c r="CY5014" s="151"/>
    </row>
    <row r="5015" spans="1:103" x14ac:dyDescent="0.2">
      <c r="A5015" s="60"/>
      <c r="B5015" s="60"/>
      <c r="C5015" s="60"/>
      <c r="D5015" s="60"/>
      <c r="E5015" s="60"/>
      <c r="F5015" s="60"/>
      <c r="G5015" s="60"/>
      <c r="H5015" s="60"/>
      <c r="I5015" s="60"/>
      <c r="J5015" s="60"/>
      <c r="K5015" s="60"/>
      <c r="L5015" s="60"/>
      <c r="M5015" s="60"/>
      <c r="N5015" s="60"/>
      <c r="O5015" s="60"/>
      <c r="P5015" s="60"/>
      <c r="Q5015" s="60"/>
      <c r="R5015" s="334">
        <v>14534</v>
      </c>
      <c r="S5015" s="319" t="s">
        <v>359</v>
      </c>
      <c r="BE5015" s="60"/>
      <c r="BR5015" s="60"/>
      <c r="BX5015" s="151"/>
      <c r="CB5015" s="151"/>
      <c r="CM5015" s="151"/>
      <c r="CO5015" s="151"/>
      <c r="CT5015" s="151"/>
      <c r="CY5015" s="151"/>
    </row>
    <row r="5016" spans="1:103" x14ac:dyDescent="0.2">
      <c r="A5016" s="60"/>
      <c r="B5016" s="60"/>
      <c r="C5016" s="60"/>
      <c r="D5016" s="60"/>
      <c r="E5016" s="60"/>
      <c r="F5016" s="60"/>
      <c r="G5016" s="60"/>
      <c r="H5016" s="60"/>
      <c r="I5016" s="60"/>
      <c r="J5016" s="60"/>
      <c r="K5016" s="60"/>
      <c r="L5016" s="60"/>
      <c r="M5016" s="60"/>
      <c r="N5016" s="60"/>
      <c r="O5016" s="60"/>
      <c r="P5016" s="60"/>
      <c r="Q5016" s="60"/>
      <c r="R5016" s="334">
        <v>14536</v>
      </c>
      <c r="S5016" s="319" t="s">
        <v>359</v>
      </c>
      <c r="BE5016" s="60"/>
      <c r="BR5016" s="60"/>
      <c r="BX5016" s="151"/>
      <c r="CB5016" s="151"/>
      <c r="CM5016" s="151"/>
      <c r="CO5016" s="151"/>
      <c r="CT5016" s="151"/>
      <c r="CY5016" s="151"/>
    </row>
    <row r="5017" spans="1:103" x14ac:dyDescent="0.2">
      <c r="A5017" s="60"/>
      <c r="B5017" s="60"/>
      <c r="C5017" s="60"/>
      <c r="D5017" s="60"/>
      <c r="E5017" s="60"/>
      <c r="F5017" s="60"/>
      <c r="G5017" s="60"/>
      <c r="H5017" s="60"/>
      <c r="I5017" s="60"/>
      <c r="J5017" s="60"/>
      <c r="K5017" s="60"/>
      <c r="L5017" s="60"/>
      <c r="M5017" s="60"/>
      <c r="N5017" s="60"/>
      <c r="O5017" s="60"/>
      <c r="P5017" s="60"/>
      <c r="Q5017" s="60"/>
      <c r="R5017" s="334">
        <v>14537</v>
      </c>
      <c r="S5017" s="319" t="s">
        <v>359</v>
      </c>
      <c r="BE5017" s="60"/>
      <c r="BR5017" s="60"/>
      <c r="BX5017" s="151"/>
      <c r="CB5017" s="151"/>
      <c r="CM5017" s="151"/>
      <c r="CO5017" s="151"/>
      <c r="CT5017" s="151"/>
      <c r="CY5017" s="151"/>
    </row>
    <row r="5018" spans="1:103" x14ac:dyDescent="0.2">
      <c r="A5018" s="60"/>
      <c r="B5018" s="60"/>
      <c r="C5018" s="60"/>
      <c r="D5018" s="60"/>
      <c r="E5018" s="60"/>
      <c r="F5018" s="60"/>
      <c r="G5018" s="60"/>
      <c r="H5018" s="60"/>
      <c r="I5018" s="60"/>
      <c r="J5018" s="60"/>
      <c r="K5018" s="60"/>
      <c r="L5018" s="60"/>
      <c r="M5018" s="60"/>
      <c r="N5018" s="60"/>
      <c r="O5018" s="60"/>
      <c r="P5018" s="60"/>
      <c r="Q5018" s="60"/>
      <c r="R5018" s="334">
        <v>14538</v>
      </c>
      <c r="S5018" s="319" t="s">
        <v>359</v>
      </c>
      <c r="BE5018" s="60"/>
      <c r="BR5018" s="60"/>
      <c r="BX5018" s="151"/>
      <c r="CB5018" s="151"/>
      <c r="CM5018" s="151"/>
      <c r="CO5018" s="151"/>
      <c r="CT5018" s="151"/>
      <c r="CY5018" s="151"/>
    </row>
    <row r="5019" spans="1:103" x14ac:dyDescent="0.2">
      <c r="A5019" s="60"/>
      <c r="B5019" s="60"/>
      <c r="C5019" s="60"/>
      <c r="D5019" s="60"/>
      <c r="E5019" s="60"/>
      <c r="F5019" s="60"/>
      <c r="G5019" s="60"/>
      <c r="H5019" s="60"/>
      <c r="I5019" s="60"/>
      <c r="J5019" s="60"/>
      <c r="K5019" s="60"/>
      <c r="L5019" s="60"/>
      <c r="M5019" s="60"/>
      <c r="N5019" s="60"/>
      <c r="O5019" s="60"/>
      <c r="P5019" s="60"/>
      <c r="Q5019" s="60"/>
      <c r="R5019" s="334">
        <v>14539</v>
      </c>
      <c r="S5019" s="319" t="s">
        <v>359</v>
      </c>
      <c r="BE5019" s="60"/>
      <c r="BR5019" s="60"/>
      <c r="BX5019" s="151"/>
      <c r="CB5019" s="151"/>
      <c r="CM5019" s="151"/>
      <c r="CO5019" s="151"/>
      <c r="CT5019" s="151"/>
      <c r="CY5019" s="151"/>
    </row>
    <row r="5020" spans="1:103" x14ac:dyDescent="0.2">
      <c r="A5020" s="60"/>
      <c r="B5020" s="60"/>
      <c r="C5020" s="60"/>
      <c r="D5020" s="60"/>
      <c r="E5020" s="60"/>
      <c r="F5020" s="60"/>
      <c r="G5020" s="60"/>
      <c r="H5020" s="60"/>
      <c r="I5020" s="60"/>
      <c r="J5020" s="60"/>
      <c r="K5020" s="60"/>
      <c r="L5020" s="60"/>
      <c r="M5020" s="60"/>
      <c r="N5020" s="60"/>
      <c r="O5020" s="60"/>
      <c r="P5020" s="60"/>
      <c r="Q5020" s="60"/>
      <c r="R5020" s="334">
        <v>14541</v>
      </c>
      <c r="S5020" s="319" t="s">
        <v>359</v>
      </c>
      <c r="BE5020" s="60"/>
      <c r="BR5020" s="60"/>
      <c r="BX5020" s="151"/>
      <c r="CB5020" s="151"/>
      <c r="CM5020" s="151"/>
      <c r="CO5020" s="151"/>
      <c r="CT5020" s="151"/>
      <c r="CY5020" s="151"/>
    </row>
    <row r="5021" spans="1:103" x14ac:dyDescent="0.2">
      <c r="A5021" s="60"/>
      <c r="B5021" s="60"/>
      <c r="C5021" s="60"/>
      <c r="D5021" s="60"/>
      <c r="E5021" s="60"/>
      <c r="F5021" s="60"/>
      <c r="G5021" s="60"/>
      <c r="H5021" s="60"/>
      <c r="I5021" s="60"/>
      <c r="J5021" s="60"/>
      <c r="K5021" s="60"/>
      <c r="L5021" s="60"/>
      <c r="M5021" s="60"/>
      <c r="N5021" s="60"/>
      <c r="O5021" s="60"/>
      <c r="P5021" s="60"/>
      <c r="Q5021" s="60"/>
      <c r="R5021" s="334">
        <v>14542</v>
      </c>
      <c r="S5021" s="319" t="s">
        <v>359</v>
      </c>
      <c r="BE5021" s="60"/>
      <c r="BR5021" s="60"/>
      <c r="BX5021" s="151"/>
      <c r="CB5021" s="151"/>
      <c r="CM5021" s="151"/>
      <c r="CO5021" s="151"/>
      <c r="CT5021" s="151"/>
      <c r="CY5021" s="151"/>
    </row>
    <row r="5022" spans="1:103" x14ac:dyDescent="0.2">
      <c r="A5022" s="60"/>
      <c r="B5022" s="60"/>
      <c r="C5022" s="60"/>
      <c r="D5022" s="60"/>
      <c r="E5022" s="60"/>
      <c r="F5022" s="60"/>
      <c r="G5022" s="60"/>
      <c r="H5022" s="60"/>
      <c r="I5022" s="60"/>
      <c r="J5022" s="60"/>
      <c r="K5022" s="60"/>
      <c r="L5022" s="60"/>
      <c r="M5022" s="60"/>
      <c r="N5022" s="60"/>
      <c r="O5022" s="60"/>
      <c r="P5022" s="60"/>
      <c r="Q5022" s="60"/>
      <c r="R5022" s="334">
        <v>14543</v>
      </c>
      <c r="S5022" s="319" t="s">
        <v>359</v>
      </c>
      <c r="BE5022" s="60"/>
      <c r="BR5022" s="60"/>
      <c r="BX5022" s="151"/>
      <c r="CB5022" s="151"/>
      <c r="CM5022" s="151"/>
      <c r="CO5022" s="151"/>
      <c r="CT5022" s="151"/>
      <c r="CY5022" s="151"/>
    </row>
    <row r="5023" spans="1:103" x14ac:dyDescent="0.2">
      <c r="A5023" s="60"/>
      <c r="B5023" s="60"/>
      <c r="C5023" s="60"/>
      <c r="D5023" s="60"/>
      <c r="E5023" s="60"/>
      <c r="F5023" s="60"/>
      <c r="G5023" s="60"/>
      <c r="H5023" s="60"/>
      <c r="I5023" s="60"/>
      <c r="J5023" s="60"/>
      <c r="K5023" s="60"/>
      <c r="L5023" s="60"/>
      <c r="M5023" s="60"/>
      <c r="N5023" s="60"/>
      <c r="O5023" s="60"/>
      <c r="P5023" s="60"/>
      <c r="Q5023" s="60"/>
      <c r="R5023" s="334">
        <v>14544</v>
      </c>
      <c r="S5023" s="319" t="s">
        <v>359</v>
      </c>
      <c r="BE5023" s="60"/>
      <c r="BR5023" s="60"/>
      <c r="BX5023" s="151"/>
      <c r="CB5023" s="151"/>
      <c r="CM5023" s="151"/>
      <c r="CO5023" s="151"/>
      <c r="CT5023" s="151"/>
      <c r="CY5023" s="151"/>
    </row>
    <row r="5024" spans="1:103" x14ac:dyDescent="0.2">
      <c r="A5024" s="60"/>
      <c r="B5024" s="60"/>
      <c r="C5024" s="60"/>
      <c r="D5024" s="60"/>
      <c r="E5024" s="60"/>
      <c r="F5024" s="60"/>
      <c r="G5024" s="60"/>
      <c r="H5024" s="60"/>
      <c r="I5024" s="60"/>
      <c r="J5024" s="60"/>
      <c r="K5024" s="60"/>
      <c r="L5024" s="60"/>
      <c r="M5024" s="60"/>
      <c r="N5024" s="60"/>
      <c r="O5024" s="60"/>
      <c r="P5024" s="60"/>
      <c r="Q5024" s="60"/>
      <c r="R5024" s="334">
        <v>14545</v>
      </c>
      <c r="S5024" s="319" t="s">
        <v>359</v>
      </c>
      <c r="BE5024" s="60"/>
      <c r="BR5024" s="60"/>
      <c r="BX5024" s="151"/>
      <c r="CB5024" s="151"/>
      <c r="CM5024" s="151"/>
      <c r="CO5024" s="151"/>
      <c r="CT5024" s="151"/>
      <c r="CY5024" s="151"/>
    </row>
    <row r="5025" spans="1:103" x14ac:dyDescent="0.2">
      <c r="A5025" s="60"/>
      <c r="B5025" s="60"/>
      <c r="C5025" s="60"/>
      <c r="D5025" s="60"/>
      <c r="E5025" s="60"/>
      <c r="F5025" s="60"/>
      <c r="G5025" s="60"/>
      <c r="H5025" s="60"/>
      <c r="I5025" s="60"/>
      <c r="J5025" s="60"/>
      <c r="K5025" s="60"/>
      <c r="L5025" s="60"/>
      <c r="M5025" s="60"/>
      <c r="N5025" s="60"/>
      <c r="O5025" s="60"/>
      <c r="P5025" s="60"/>
      <c r="Q5025" s="60"/>
      <c r="R5025" s="334">
        <v>14546</v>
      </c>
      <c r="S5025" s="319" t="s">
        <v>359</v>
      </c>
      <c r="BE5025" s="60"/>
      <c r="BR5025" s="60"/>
      <c r="BX5025" s="151"/>
      <c r="CB5025" s="151"/>
      <c r="CM5025" s="151"/>
      <c r="CO5025" s="151"/>
      <c r="CT5025" s="151"/>
      <c r="CY5025" s="151"/>
    </row>
    <row r="5026" spans="1:103" x14ac:dyDescent="0.2">
      <c r="A5026" s="60"/>
      <c r="B5026" s="60"/>
      <c r="C5026" s="60"/>
      <c r="D5026" s="60"/>
      <c r="E5026" s="60"/>
      <c r="F5026" s="60"/>
      <c r="G5026" s="60"/>
      <c r="H5026" s="60"/>
      <c r="I5026" s="60"/>
      <c r="J5026" s="60"/>
      <c r="K5026" s="60"/>
      <c r="L5026" s="60"/>
      <c r="M5026" s="60"/>
      <c r="N5026" s="60"/>
      <c r="O5026" s="60"/>
      <c r="P5026" s="60"/>
      <c r="Q5026" s="60"/>
      <c r="R5026" s="334">
        <v>14547</v>
      </c>
      <c r="S5026" s="319" t="s">
        <v>359</v>
      </c>
      <c r="BE5026" s="60"/>
      <c r="BR5026" s="60"/>
      <c r="BX5026" s="151"/>
      <c r="CB5026" s="151"/>
      <c r="CM5026" s="151"/>
      <c r="CO5026" s="151"/>
      <c r="CT5026" s="151"/>
      <c r="CY5026" s="151"/>
    </row>
    <row r="5027" spans="1:103" x14ac:dyDescent="0.2">
      <c r="A5027" s="60"/>
      <c r="B5027" s="60"/>
      <c r="C5027" s="60"/>
      <c r="D5027" s="60"/>
      <c r="E5027" s="60"/>
      <c r="F5027" s="60"/>
      <c r="G5027" s="60"/>
      <c r="H5027" s="60"/>
      <c r="I5027" s="60"/>
      <c r="J5027" s="60"/>
      <c r="K5027" s="60"/>
      <c r="L5027" s="60"/>
      <c r="M5027" s="60"/>
      <c r="N5027" s="60"/>
      <c r="O5027" s="60"/>
      <c r="P5027" s="60"/>
      <c r="Q5027" s="60"/>
      <c r="R5027" s="334">
        <v>14548</v>
      </c>
      <c r="S5027" s="319" t="s">
        <v>359</v>
      </c>
      <c r="BE5027" s="60"/>
      <c r="BR5027" s="60"/>
      <c r="BX5027" s="151"/>
      <c r="CB5027" s="151"/>
      <c r="CM5027" s="151"/>
      <c r="CO5027" s="151"/>
      <c r="CT5027" s="151"/>
      <c r="CY5027" s="151"/>
    </row>
    <row r="5028" spans="1:103" x14ac:dyDescent="0.2">
      <c r="A5028" s="60"/>
      <c r="B5028" s="60"/>
      <c r="C5028" s="60"/>
      <c r="D5028" s="60"/>
      <c r="E5028" s="60"/>
      <c r="F5028" s="60"/>
      <c r="G5028" s="60"/>
      <c r="H5028" s="60"/>
      <c r="I5028" s="60"/>
      <c r="J5028" s="60"/>
      <c r="K5028" s="60"/>
      <c r="L5028" s="60"/>
      <c r="M5028" s="60"/>
      <c r="N5028" s="60"/>
      <c r="O5028" s="60"/>
      <c r="P5028" s="60"/>
      <c r="Q5028" s="60"/>
      <c r="R5028" s="334">
        <v>14549</v>
      </c>
      <c r="S5028" s="319" t="s">
        <v>359</v>
      </c>
      <c r="BE5028" s="60"/>
      <c r="BR5028" s="60"/>
      <c r="BX5028" s="151"/>
      <c r="CB5028" s="151"/>
      <c r="CM5028" s="151"/>
      <c r="CO5028" s="151"/>
      <c r="CT5028" s="151"/>
      <c r="CY5028" s="151"/>
    </row>
    <row r="5029" spans="1:103" x14ac:dyDescent="0.2">
      <c r="A5029" s="60"/>
      <c r="B5029" s="60"/>
      <c r="C5029" s="60"/>
      <c r="D5029" s="60"/>
      <c r="E5029" s="60"/>
      <c r="F5029" s="60"/>
      <c r="G5029" s="60"/>
      <c r="H5029" s="60"/>
      <c r="I5029" s="60"/>
      <c r="J5029" s="60"/>
      <c r="K5029" s="60"/>
      <c r="L5029" s="60"/>
      <c r="M5029" s="60"/>
      <c r="N5029" s="60"/>
      <c r="O5029" s="60"/>
      <c r="P5029" s="60"/>
      <c r="Q5029" s="60"/>
      <c r="R5029" s="334">
        <v>14550</v>
      </c>
      <c r="S5029" s="319" t="s">
        <v>359</v>
      </c>
      <c r="BE5029" s="60"/>
      <c r="BR5029" s="60"/>
      <c r="BX5029" s="151"/>
      <c r="CB5029" s="151"/>
      <c r="CM5029" s="151"/>
      <c r="CO5029" s="151"/>
      <c r="CT5029" s="151"/>
      <c r="CY5029" s="151"/>
    </row>
    <row r="5030" spans="1:103" x14ac:dyDescent="0.2">
      <c r="A5030" s="60"/>
      <c r="B5030" s="60"/>
      <c r="C5030" s="60"/>
      <c r="D5030" s="60"/>
      <c r="E5030" s="60"/>
      <c r="F5030" s="60"/>
      <c r="G5030" s="60"/>
      <c r="H5030" s="60"/>
      <c r="I5030" s="60"/>
      <c r="J5030" s="60"/>
      <c r="K5030" s="60"/>
      <c r="L5030" s="60"/>
      <c r="M5030" s="60"/>
      <c r="N5030" s="60"/>
      <c r="O5030" s="60"/>
      <c r="P5030" s="60"/>
      <c r="Q5030" s="60"/>
      <c r="R5030" s="334">
        <v>14551</v>
      </c>
      <c r="S5030" s="319" t="s">
        <v>359</v>
      </c>
      <c r="BE5030" s="60"/>
      <c r="BR5030" s="60"/>
      <c r="BX5030" s="151"/>
      <c r="CB5030" s="151"/>
      <c r="CM5030" s="151"/>
      <c r="CO5030" s="151"/>
      <c r="CT5030" s="151"/>
      <c r="CY5030" s="151"/>
    </row>
    <row r="5031" spans="1:103" x14ac:dyDescent="0.2">
      <c r="A5031" s="60"/>
      <c r="B5031" s="60"/>
      <c r="C5031" s="60"/>
      <c r="D5031" s="60"/>
      <c r="E5031" s="60"/>
      <c r="F5031" s="60"/>
      <c r="G5031" s="60"/>
      <c r="H5031" s="60"/>
      <c r="I5031" s="60"/>
      <c r="J5031" s="60"/>
      <c r="K5031" s="60"/>
      <c r="L5031" s="60"/>
      <c r="M5031" s="60"/>
      <c r="N5031" s="60"/>
      <c r="O5031" s="60"/>
      <c r="P5031" s="60"/>
      <c r="Q5031" s="60"/>
      <c r="R5031" s="334">
        <v>14555</v>
      </c>
      <c r="S5031" s="319" t="s">
        <v>359</v>
      </c>
      <c r="BE5031" s="60"/>
      <c r="BR5031" s="60"/>
      <c r="BX5031" s="151"/>
      <c r="CB5031" s="151"/>
      <c r="CM5031" s="151"/>
      <c r="CO5031" s="151"/>
      <c r="CT5031" s="151"/>
      <c r="CY5031" s="151"/>
    </row>
    <row r="5032" spans="1:103" x14ac:dyDescent="0.2">
      <c r="A5032" s="60"/>
      <c r="B5032" s="60"/>
      <c r="C5032" s="60"/>
      <c r="D5032" s="60"/>
      <c r="E5032" s="60"/>
      <c r="F5032" s="60"/>
      <c r="G5032" s="60"/>
      <c r="H5032" s="60"/>
      <c r="I5032" s="60"/>
      <c r="J5032" s="60"/>
      <c r="K5032" s="60"/>
      <c r="L5032" s="60"/>
      <c r="M5032" s="60"/>
      <c r="N5032" s="60"/>
      <c r="O5032" s="60"/>
      <c r="P5032" s="60"/>
      <c r="Q5032" s="60"/>
      <c r="R5032" s="334">
        <v>14556</v>
      </c>
      <c r="S5032" s="319" t="s">
        <v>359</v>
      </c>
      <c r="BE5032" s="60"/>
      <c r="BR5032" s="60"/>
      <c r="BX5032" s="151"/>
      <c r="CB5032" s="151"/>
      <c r="CM5032" s="151"/>
      <c r="CO5032" s="151"/>
      <c r="CT5032" s="151"/>
      <c r="CY5032" s="151"/>
    </row>
    <row r="5033" spans="1:103" x14ac:dyDescent="0.2">
      <c r="A5033" s="60"/>
      <c r="B5033" s="60"/>
      <c r="C5033" s="60"/>
      <c r="D5033" s="60"/>
      <c r="E5033" s="60"/>
      <c r="F5033" s="60"/>
      <c r="G5033" s="60"/>
      <c r="H5033" s="60"/>
      <c r="I5033" s="60"/>
      <c r="J5033" s="60"/>
      <c r="K5033" s="60"/>
      <c r="L5033" s="60"/>
      <c r="M5033" s="60"/>
      <c r="N5033" s="60"/>
      <c r="O5033" s="60"/>
      <c r="P5033" s="60"/>
      <c r="Q5033" s="60"/>
      <c r="R5033" s="334">
        <v>14557</v>
      </c>
      <c r="S5033" s="319" t="s">
        <v>359</v>
      </c>
      <c r="BE5033" s="60"/>
      <c r="BR5033" s="60"/>
      <c r="BX5033" s="151"/>
      <c r="CB5033" s="151"/>
      <c r="CM5033" s="151"/>
      <c r="CO5033" s="151"/>
      <c r="CT5033" s="151"/>
      <c r="CY5033" s="151"/>
    </row>
    <row r="5034" spans="1:103" x14ac:dyDescent="0.2">
      <c r="A5034" s="60"/>
      <c r="B5034" s="60"/>
      <c r="C5034" s="60"/>
      <c r="D5034" s="60"/>
      <c r="E5034" s="60"/>
      <c r="F5034" s="60"/>
      <c r="G5034" s="60"/>
      <c r="H5034" s="60"/>
      <c r="I5034" s="60"/>
      <c r="J5034" s="60"/>
      <c r="K5034" s="60"/>
      <c r="L5034" s="60"/>
      <c r="M5034" s="60"/>
      <c r="N5034" s="60"/>
      <c r="O5034" s="60"/>
      <c r="P5034" s="60"/>
      <c r="Q5034" s="60"/>
      <c r="R5034" s="334">
        <v>14558</v>
      </c>
      <c r="S5034" s="319" t="s">
        <v>359</v>
      </c>
      <c r="BE5034" s="60"/>
      <c r="BR5034" s="60"/>
      <c r="BX5034" s="151"/>
      <c r="CB5034" s="151"/>
      <c r="CM5034" s="151"/>
      <c r="CO5034" s="151"/>
      <c r="CT5034" s="151"/>
      <c r="CY5034" s="151"/>
    </row>
    <row r="5035" spans="1:103" x14ac:dyDescent="0.2">
      <c r="A5035" s="60"/>
      <c r="B5035" s="60"/>
      <c r="C5035" s="60"/>
      <c r="D5035" s="60"/>
      <c r="E5035" s="60"/>
      <c r="F5035" s="60"/>
      <c r="G5035" s="60"/>
      <c r="H5035" s="60"/>
      <c r="I5035" s="60"/>
      <c r="J5035" s="60"/>
      <c r="K5035" s="60"/>
      <c r="L5035" s="60"/>
      <c r="M5035" s="60"/>
      <c r="N5035" s="60"/>
      <c r="O5035" s="60"/>
      <c r="P5035" s="60"/>
      <c r="Q5035" s="60"/>
      <c r="R5035" s="334">
        <v>14559</v>
      </c>
      <c r="S5035" s="319" t="s">
        <v>359</v>
      </c>
      <c r="BE5035" s="60"/>
      <c r="BR5035" s="60"/>
      <c r="BX5035" s="151"/>
      <c r="CB5035" s="151"/>
      <c r="CM5035" s="151"/>
      <c r="CO5035" s="151"/>
      <c r="CT5035" s="151"/>
      <c r="CY5035" s="151"/>
    </row>
    <row r="5036" spans="1:103" x14ac:dyDescent="0.2">
      <c r="A5036" s="60"/>
      <c r="B5036" s="60"/>
      <c r="C5036" s="60"/>
      <c r="D5036" s="60"/>
      <c r="E5036" s="60"/>
      <c r="F5036" s="60"/>
      <c r="G5036" s="60"/>
      <c r="H5036" s="60"/>
      <c r="I5036" s="60"/>
      <c r="J5036" s="60"/>
      <c r="K5036" s="60"/>
      <c r="L5036" s="60"/>
      <c r="M5036" s="60"/>
      <c r="N5036" s="60"/>
      <c r="O5036" s="60"/>
      <c r="P5036" s="60"/>
      <c r="Q5036" s="60"/>
      <c r="R5036" s="334">
        <v>14560</v>
      </c>
      <c r="S5036" s="319" t="s">
        <v>359</v>
      </c>
      <c r="BE5036" s="60"/>
      <c r="BR5036" s="60"/>
      <c r="BX5036" s="151"/>
      <c r="CB5036" s="151"/>
      <c r="CM5036" s="151"/>
      <c r="CO5036" s="151"/>
      <c r="CT5036" s="151"/>
      <c r="CY5036" s="151"/>
    </row>
    <row r="5037" spans="1:103" x14ac:dyDescent="0.2">
      <c r="A5037" s="60"/>
      <c r="B5037" s="60"/>
      <c r="C5037" s="60"/>
      <c r="D5037" s="60"/>
      <c r="E5037" s="60"/>
      <c r="F5037" s="60"/>
      <c r="G5037" s="60"/>
      <c r="H5037" s="60"/>
      <c r="I5037" s="60"/>
      <c r="J5037" s="60"/>
      <c r="K5037" s="60"/>
      <c r="L5037" s="60"/>
      <c r="M5037" s="60"/>
      <c r="N5037" s="60"/>
      <c r="O5037" s="60"/>
      <c r="P5037" s="60"/>
      <c r="Q5037" s="60"/>
      <c r="R5037" s="334">
        <v>14561</v>
      </c>
      <c r="S5037" s="319" t="s">
        <v>359</v>
      </c>
      <c r="BE5037" s="60"/>
      <c r="BR5037" s="60"/>
      <c r="BX5037" s="151"/>
      <c r="CB5037" s="151"/>
      <c r="CM5037" s="151"/>
      <c r="CO5037" s="151"/>
      <c r="CT5037" s="151"/>
      <c r="CY5037" s="151"/>
    </row>
    <row r="5038" spans="1:103" x14ac:dyDescent="0.2">
      <c r="A5038" s="60"/>
      <c r="B5038" s="60"/>
      <c r="C5038" s="60"/>
      <c r="D5038" s="60"/>
      <c r="E5038" s="60"/>
      <c r="F5038" s="60"/>
      <c r="G5038" s="60"/>
      <c r="H5038" s="60"/>
      <c r="I5038" s="60"/>
      <c r="J5038" s="60"/>
      <c r="K5038" s="60"/>
      <c r="L5038" s="60"/>
      <c r="M5038" s="60"/>
      <c r="N5038" s="60"/>
      <c r="O5038" s="60"/>
      <c r="P5038" s="60"/>
      <c r="Q5038" s="60"/>
      <c r="R5038" s="334">
        <v>14563</v>
      </c>
      <c r="S5038" s="319" t="s">
        <v>359</v>
      </c>
      <c r="BE5038" s="60"/>
      <c r="BR5038" s="60"/>
      <c r="BX5038" s="151"/>
      <c r="CB5038" s="151"/>
      <c r="CM5038" s="151"/>
      <c r="CO5038" s="151"/>
      <c r="CT5038" s="151"/>
      <c r="CY5038" s="151"/>
    </row>
    <row r="5039" spans="1:103" x14ac:dyDescent="0.2">
      <c r="A5039" s="60"/>
      <c r="B5039" s="60"/>
      <c r="C5039" s="60"/>
      <c r="D5039" s="60"/>
      <c r="E5039" s="60"/>
      <c r="F5039" s="60"/>
      <c r="G5039" s="60"/>
      <c r="H5039" s="60"/>
      <c r="I5039" s="60"/>
      <c r="J5039" s="60"/>
      <c r="K5039" s="60"/>
      <c r="L5039" s="60"/>
      <c r="M5039" s="60"/>
      <c r="N5039" s="60"/>
      <c r="O5039" s="60"/>
      <c r="P5039" s="60"/>
      <c r="Q5039" s="60"/>
      <c r="R5039" s="334">
        <v>14564</v>
      </c>
      <c r="S5039" s="319" t="s">
        <v>359</v>
      </c>
      <c r="BE5039" s="60"/>
      <c r="BR5039" s="60"/>
      <c r="BX5039" s="151"/>
      <c r="CB5039" s="151"/>
      <c r="CM5039" s="151"/>
      <c r="CO5039" s="151"/>
      <c r="CT5039" s="151"/>
      <c r="CY5039" s="151"/>
    </row>
    <row r="5040" spans="1:103" x14ac:dyDescent="0.2">
      <c r="A5040" s="60"/>
      <c r="B5040" s="60"/>
      <c r="C5040" s="60"/>
      <c r="D5040" s="60"/>
      <c r="E5040" s="60"/>
      <c r="F5040" s="60"/>
      <c r="G5040" s="60"/>
      <c r="H5040" s="60"/>
      <c r="I5040" s="60"/>
      <c r="J5040" s="60"/>
      <c r="K5040" s="60"/>
      <c r="L5040" s="60"/>
      <c r="M5040" s="60"/>
      <c r="N5040" s="60"/>
      <c r="O5040" s="60"/>
      <c r="P5040" s="60"/>
      <c r="Q5040" s="60"/>
      <c r="R5040" s="334">
        <v>14568</v>
      </c>
      <c r="S5040" s="319" t="s">
        <v>359</v>
      </c>
      <c r="BE5040" s="60"/>
      <c r="BR5040" s="60"/>
      <c r="BX5040" s="151"/>
      <c r="CB5040" s="151"/>
      <c r="CM5040" s="151"/>
      <c r="CO5040" s="151"/>
      <c r="CT5040" s="151"/>
      <c r="CY5040" s="151"/>
    </row>
    <row r="5041" spans="1:103" x14ac:dyDescent="0.2">
      <c r="A5041" s="60"/>
      <c r="B5041" s="60"/>
      <c r="C5041" s="60"/>
      <c r="D5041" s="60"/>
      <c r="E5041" s="60"/>
      <c r="F5041" s="60"/>
      <c r="G5041" s="60"/>
      <c r="H5041" s="60"/>
      <c r="I5041" s="60"/>
      <c r="J5041" s="60"/>
      <c r="K5041" s="60"/>
      <c r="L5041" s="60"/>
      <c r="M5041" s="60"/>
      <c r="N5041" s="60"/>
      <c r="O5041" s="60"/>
      <c r="P5041" s="60"/>
      <c r="Q5041" s="60"/>
      <c r="R5041" s="334">
        <v>14569</v>
      </c>
      <c r="S5041" s="319" t="s">
        <v>359</v>
      </c>
      <c r="BE5041" s="60"/>
      <c r="BR5041" s="60"/>
      <c r="BX5041" s="151"/>
      <c r="CB5041" s="151"/>
      <c r="CM5041" s="151"/>
      <c r="CO5041" s="151"/>
      <c r="CT5041" s="151"/>
      <c r="CY5041" s="151"/>
    </row>
    <row r="5042" spans="1:103" x14ac:dyDescent="0.2">
      <c r="A5042" s="60"/>
      <c r="B5042" s="60"/>
      <c r="C5042" s="60"/>
      <c r="D5042" s="60"/>
      <c r="E5042" s="60"/>
      <c r="F5042" s="60"/>
      <c r="G5042" s="60"/>
      <c r="H5042" s="60"/>
      <c r="I5042" s="60"/>
      <c r="J5042" s="60"/>
      <c r="K5042" s="60"/>
      <c r="L5042" s="60"/>
      <c r="M5042" s="60"/>
      <c r="N5042" s="60"/>
      <c r="O5042" s="60"/>
      <c r="P5042" s="60"/>
      <c r="Q5042" s="60"/>
      <c r="R5042" s="334">
        <v>14571</v>
      </c>
      <c r="S5042" s="319" t="s">
        <v>359</v>
      </c>
      <c r="BE5042" s="60"/>
      <c r="BR5042" s="60"/>
      <c r="BX5042" s="151"/>
      <c r="CB5042" s="151"/>
      <c r="CM5042" s="151"/>
      <c r="CO5042" s="151"/>
      <c r="CT5042" s="151"/>
      <c r="CY5042" s="151"/>
    </row>
    <row r="5043" spans="1:103" x14ac:dyDescent="0.2">
      <c r="A5043" s="60"/>
      <c r="B5043" s="60"/>
      <c r="C5043" s="60"/>
      <c r="D5043" s="60"/>
      <c r="E5043" s="60"/>
      <c r="F5043" s="60"/>
      <c r="G5043" s="60"/>
      <c r="H5043" s="60"/>
      <c r="I5043" s="60"/>
      <c r="J5043" s="60"/>
      <c r="K5043" s="60"/>
      <c r="L5043" s="60"/>
      <c r="M5043" s="60"/>
      <c r="N5043" s="60"/>
      <c r="O5043" s="60"/>
      <c r="P5043" s="60"/>
      <c r="Q5043" s="60"/>
      <c r="R5043" s="334">
        <v>14572</v>
      </c>
      <c r="S5043" s="319" t="s">
        <v>359</v>
      </c>
      <c r="BE5043" s="60"/>
      <c r="BR5043" s="60"/>
      <c r="BX5043" s="151"/>
      <c r="CB5043" s="151"/>
      <c r="CM5043" s="151"/>
      <c r="CO5043" s="151"/>
      <c r="CT5043" s="151"/>
      <c r="CY5043" s="151"/>
    </row>
    <row r="5044" spans="1:103" x14ac:dyDescent="0.2">
      <c r="A5044" s="60"/>
      <c r="B5044" s="60"/>
      <c r="C5044" s="60"/>
      <c r="D5044" s="60"/>
      <c r="E5044" s="60"/>
      <c r="F5044" s="60"/>
      <c r="G5044" s="60"/>
      <c r="H5044" s="60"/>
      <c r="I5044" s="60"/>
      <c r="J5044" s="60"/>
      <c r="K5044" s="60"/>
      <c r="L5044" s="60"/>
      <c r="M5044" s="60"/>
      <c r="N5044" s="60"/>
      <c r="O5044" s="60"/>
      <c r="P5044" s="60"/>
      <c r="Q5044" s="60"/>
      <c r="R5044" s="334">
        <v>14580</v>
      </c>
      <c r="S5044" s="319" t="s">
        <v>359</v>
      </c>
      <c r="BE5044" s="60"/>
      <c r="BR5044" s="60"/>
      <c r="BX5044" s="151"/>
      <c r="CB5044" s="151"/>
      <c r="CM5044" s="151"/>
      <c r="CO5044" s="151"/>
      <c r="CT5044" s="151"/>
      <c r="CY5044" s="151"/>
    </row>
    <row r="5045" spans="1:103" x14ac:dyDescent="0.2">
      <c r="A5045" s="60"/>
      <c r="B5045" s="60"/>
      <c r="C5045" s="60"/>
      <c r="D5045" s="60"/>
      <c r="E5045" s="60"/>
      <c r="F5045" s="60"/>
      <c r="G5045" s="60"/>
      <c r="H5045" s="60"/>
      <c r="I5045" s="60"/>
      <c r="J5045" s="60"/>
      <c r="K5045" s="60"/>
      <c r="L5045" s="60"/>
      <c r="M5045" s="60"/>
      <c r="N5045" s="60"/>
      <c r="O5045" s="60"/>
      <c r="P5045" s="60"/>
      <c r="Q5045" s="60"/>
      <c r="R5045" s="334">
        <v>14585</v>
      </c>
      <c r="S5045" s="319" t="s">
        <v>359</v>
      </c>
      <c r="BE5045" s="60"/>
      <c r="BR5045" s="60"/>
      <c r="BX5045" s="151"/>
      <c r="CB5045" s="151"/>
      <c r="CM5045" s="151"/>
      <c r="CO5045" s="151"/>
      <c r="CT5045" s="151"/>
      <c r="CY5045" s="151"/>
    </row>
    <row r="5046" spans="1:103" x14ac:dyDescent="0.2">
      <c r="A5046" s="60"/>
      <c r="B5046" s="60"/>
      <c r="C5046" s="60"/>
      <c r="D5046" s="60"/>
      <c r="E5046" s="60"/>
      <c r="F5046" s="60"/>
      <c r="G5046" s="60"/>
      <c r="H5046" s="60"/>
      <c r="I5046" s="60"/>
      <c r="J5046" s="60"/>
      <c r="K5046" s="60"/>
      <c r="L5046" s="60"/>
      <c r="M5046" s="60"/>
      <c r="N5046" s="60"/>
      <c r="O5046" s="60"/>
      <c r="P5046" s="60"/>
      <c r="Q5046" s="60"/>
      <c r="R5046" s="334">
        <v>14586</v>
      </c>
      <c r="S5046" s="319" t="s">
        <v>359</v>
      </c>
      <c r="BE5046" s="60"/>
      <c r="BR5046" s="60"/>
      <c r="BX5046" s="151"/>
      <c r="CB5046" s="151"/>
      <c r="CM5046" s="151"/>
      <c r="CO5046" s="151"/>
      <c r="CT5046" s="151"/>
      <c r="CY5046" s="151"/>
    </row>
    <row r="5047" spans="1:103" x14ac:dyDescent="0.2">
      <c r="A5047" s="60"/>
      <c r="B5047" s="60"/>
      <c r="C5047" s="60"/>
      <c r="D5047" s="60"/>
      <c r="E5047" s="60"/>
      <c r="F5047" s="60"/>
      <c r="G5047" s="60"/>
      <c r="H5047" s="60"/>
      <c r="I5047" s="60"/>
      <c r="J5047" s="60"/>
      <c r="K5047" s="60"/>
      <c r="L5047" s="60"/>
      <c r="M5047" s="60"/>
      <c r="N5047" s="60"/>
      <c r="O5047" s="60"/>
      <c r="P5047" s="60"/>
      <c r="Q5047" s="60"/>
      <c r="R5047" s="334">
        <v>14588</v>
      </c>
      <c r="S5047" s="319" t="s">
        <v>359</v>
      </c>
      <c r="BE5047" s="60"/>
      <c r="BR5047" s="60"/>
      <c r="BX5047" s="151"/>
      <c r="CB5047" s="151"/>
      <c r="CM5047" s="151"/>
      <c r="CO5047" s="151"/>
      <c r="CT5047" s="151"/>
      <c r="CY5047" s="151"/>
    </row>
    <row r="5048" spans="1:103" x14ac:dyDescent="0.2">
      <c r="A5048" s="60"/>
      <c r="B5048" s="60"/>
      <c r="C5048" s="60"/>
      <c r="D5048" s="60"/>
      <c r="E5048" s="60"/>
      <c r="F5048" s="60"/>
      <c r="G5048" s="60"/>
      <c r="H5048" s="60"/>
      <c r="I5048" s="60"/>
      <c r="J5048" s="60"/>
      <c r="K5048" s="60"/>
      <c r="L5048" s="60"/>
      <c r="M5048" s="60"/>
      <c r="N5048" s="60"/>
      <c r="O5048" s="60"/>
      <c r="P5048" s="60"/>
      <c r="Q5048" s="60"/>
      <c r="R5048" s="334">
        <v>14589</v>
      </c>
      <c r="S5048" s="319" t="s">
        <v>359</v>
      </c>
      <c r="BE5048" s="60"/>
      <c r="BR5048" s="60"/>
      <c r="BX5048" s="151"/>
      <c r="CB5048" s="151"/>
      <c r="CM5048" s="151"/>
      <c r="CO5048" s="151"/>
      <c r="CT5048" s="151"/>
      <c r="CY5048" s="151"/>
    </row>
    <row r="5049" spans="1:103" x14ac:dyDescent="0.2">
      <c r="A5049" s="60"/>
      <c r="B5049" s="60"/>
      <c r="C5049" s="60"/>
      <c r="D5049" s="60"/>
      <c r="E5049" s="60"/>
      <c r="F5049" s="60"/>
      <c r="G5049" s="60"/>
      <c r="H5049" s="60"/>
      <c r="I5049" s="60"/>
      <c r="J5049" s="60"/>
      <c r="K5049" s="60"/>
      <c r="L5049" s="60"/>
      <c r="M5049" s="60"/>
      <c r="N5049" s="60"/>
      <c r="O5049" s="60"/>
      <c r="P5049" s="60"/>
      <c r="Q5049" s="60"/>
      <c r="R5049" s="334">
        <v>14590</v>
      </c>
      <c r="S5049" s="319" t="s">
        <v>359</v>
      </c>
      <c r="BE5049" s="60"/>
      <c r="BR5049" s="60"/>
      <c r="BX5049" s="151"/>
      <c r="CB5049" s="151"/>
      <c r="CM5049" s="151"/>
      <c r="CO5049" s="151"/>
      <c r="CT5049" s="151"/>
      <c r="CY5049" s="151"/>
    </row>
    <row r="5050" spans="1:103" x14ac:dyDescent="0.2">
      <c r="A5050" s="60"/>
      <c r="B5050" s="60"/>
      <c r="C5050" s="60"/>
      <c r="D5050" s="60"/>
      <c r="E5050" s="60"/>
      <c r="F5050" s="60"/>
      <c r="G5050" s="60"/>
      <c r="H5050" s="60"/>
      <c r="I5050" s="60"/>
      <c r="J5050" s="60"/>
      <c r="K5050" s="60"/>
      <c r="L5050" s="60"/>
      <c r="M5050" s="60"/>
      <c r="N5050" s="60"/>
      <c r="O5050" s="60"/>
      <c r="P5050" s="60"/>
      <c r="Q5050" s="60"/>
      <c r="R5050" s="334">
        <v>14591</v>
      </c>
      <c r="S5050" s="319" t="s">
        <v>359</v>
      </c>
      <c r="BE5050" s="60"/>
      <c r="BR5050" s="60"/>
      <c r="BX5050" s="151"/>
      <c r="CB5050" s="151"/>
      <c r="CM5050" s="151"/>
      <c r="CO5050" s="151"/>
      <c r="CT5050" s="151"/>
      <c r="CY5050" s="151"/>
    </row>
    <row r="5051" spans="1:103" x14ac:dyDescent="0.2">
      <c r="A5051" s="60"/>
      <c r="B5051" s="60"/>
      <c r="C5051" s="60"/>
      <c r="D5051" s="60"/>
      <c r="E5051" s="60"/>
      <c r="F5051" s="60"/>
      <c r="G5051" s="60"/>
      <c r="H5051" s="60"/>
      <c r="I5051" s="60"/>
      <c r="J5051" s="60"/>
      <c r="K5051" s="60"/>
      <c r="L5051" s="60"/>
      <c r="M5051" s="60"/>
      <c r="N5051" s="60"/>
      <c r="O5051" s="60"/>
      <c r="P5051" s="60"/>
      <c r="Q5051" s="60"/>
      <c r="R5051" s="334">
        <v>14592</v>
      </c>
      <c r="S5051" s="319" t="s">
        <v>359</v>
      </c>
      <c r="BE5051" s="60"/>
      <c r="BR5051" s="60"/>
      <c r="BX5051" s="151"/>
      <c r="CB5051" s="151"/>
      <c r="CM5051" s="151"/>
      <c r="CO5051" s="151"/>
      <c r="CT5051" s="151"/>
      <c r="CY5051" s="151"/>
    </row>
    <row r="5052" spans="1:103" x14ac:dyDescent="0.2">
      <c r="A5052" s="60"/>
      <c r="B5052" s="60"/>
      <c r="C5052" s="60"/>
      <c r="D5052" s="60"/>
      <c r="E5052" s="60"/>
      <c r="F5052" s="60"/>
      <c r="G5052" s="60"/>
      <c r="H5052" s="60"/>
      <c r="I5052" s="60"/>
      <c r="J5052" s="60"/>
      <c r="K5052" s="60"/>
      <c r="L5052" s="60"/>
      <c r="M5052" s="60"/>
      <c r="N5052" s="60"/>
      <c r="O5052" s="60"/>
      <c r="P5052" s="60"/>
      <c r="Q5052" s="60"/>
      <c r="R5052" s="334">
        <v>14602</v>
      </c>
      <c r="S5052" s="319" t="s">
        <v>359</v>
      </c>
      <c r="BE5052" s="60"/>
      <c r="BR5052" s="60"/>
      <c r="BX5052" s="151"/>
      <c r="CB5052" s="151"/>
      <c r="CM5052" s="151"/>
      <c r="CO5052" s="151"/>
      <c r="CT5052" s="151"/>
      <c r="CY5052" s="151"/>
    </row>
    <row r="5053" spans="1:103" x14ac:dyDescent="0.2">
      <c r="A5053" s="60"/>
      <c r="B5053" s="60"/>
      <c r="C5053" s="60"/>
      <c r="D5053" s="60"/>
      <c r="E5053" s="60"/>
      <c r="F5053" s="60"/>
      <c r="G5053" s="60"/>
      <c r="H5053" s="60"/>
      <c r="I5053" s="60"/>
      <c r="J5053" s="60"/>
      <c r="K5053" s="60"/>
      <c r="L5053" s="60"/>
      <c r="M5053" s="60"/>
      <c r="N5053" s="60"/>
      <c r="O5053" s="60"/>
      <c r="P5053" s="60"/>
      <c r="Q5053" s="60"/>
      <c r="R5053" s="334">
        <v>14603</v>
      </c>
      <c r="S5053" s="319" t="s">
        <v>359</v>
      </c>
      <c r="BE5053" s="60"/>
      <c r="BR5053" s="60"/>
      <c r="BX5053" s="151"/>
      <c r="CB5053" s="151"/>
      <c r="CM5053" s="151"/>
      <c r="CO5053" s="151"/>
      <c r="CT5053" s="151"/>
      <c r="CY5053" s="151"/>
    </row>
    <row r="5054" spans="1:103" x14ac:dyDescent="0.2">
      <c r="A5054" s="60"/>
      <c r="B5054" s="60"/>
      <c r="C5054" s="60"/>
      <c r="D5054" s="60"/>
      <c r="E5054" s="60"/>
      <c r="F5054" s="60"/>
      <c r="G5054" s="60"/>
      <c r="H5054" s="60"/>
      <c r="I5054" s="60"/>
      <c r="J5054" s="60"/>
      <c r="K5054" s="60"/>
      <c r="L5054" s="60"/>
      <c r="M5054" s="60"/>
      <c r="N5054" s="60"/>
      <c r="O5054" s="60"/>
      <c r="P5054" s="60"/>
      <c r="Q5054" s="60"/>
      <c r="R5054" s="334">
        <v>14604</v>
      </c>
      <c r="S5054" s="319" t="s">
        <v>359</v>
      </c>
      <c r="BE5054" s="60"/>
      <c r="BR5054" s="60"/>
      <c r="BX5054" s="151"/>
      <c r="CB5054" s="151"/>
      <c r="CM5054" s="151"/>
      <c r="CO5054" s="151"/>
      <c r="CT5054" s="151"/>
      <c r="CY5054" s="151"/>
    </row>
    <row r="5055" spans="1:103" x14ac:dyDescent="0.2">
      <c r="A5055" s="60"/>
      <c r="B5055" s="60"/>
      <c r="C5055" s="60"/>
      <c r="D5055" s="60"/>
      <c r="E5055" s="60"/>
      <c r="F5055" s="60"/>
      <c r="G5055" s="60"/>
      <c r="H5055" s="60"/>
      <c r="I5055" s="60"/>
      <c r="J5055" s="60"/>
      <c r="K5055" s="60"/>
      <c r="L5055" s="60"/>
      <c r="M5055" s="60"/>
      <c r="N5055" s="60"/>
      <c r="O5055" s="60"/>
      <c r="P5055" s="60"/>
      <c r="Q5055" s="60"/>
      <c r="R5055" s="334">
        <v>14605</v>
      </c>
      <c r="S5055" s="319" t="s">
        <v>359</v>
      </c>
      <c r="BE5055" s="60"/>
      <c r="BR5055" s="60"/>
      <c r="BX5055" s="151"/>
      <c r="CB5055" s="151"/>
      <c r="CM5055" s="151"/>
      <c r="CO5055" s="151"/>
      <c r="CT5055" s="151"/>
      <c r="CY5055" s="151"/>
    </row>
    <row r="5056" spans="1:103" x14ac:dyDescent="0.2">
      <c r="A5056" s="60"/>
      <c r="B5056" s="60"/>
      <c r="C5056" s="60"/>
      <c r="D5056" s="60"/>
      <c r="E5056" s="60"/>
      <c r="F5056" s="60"/>
      <c r="G5056" s="60"/>
      <c r="H5056" s="60"/>
      <c r="I5056" s="60"/>
      <c r="J5056" s="60"/>
      <c r="K5056" s="60"/>
      <c r="L5056" s="60"/>
      <c r="M5056" s="60"/>
      <c r="N5056" s="60"/>
      <c r="O5056" s="60"/>
      <c r="P5056" s="60"/>
      <c r="Q5056" s="60"/>
      <c r="R5056" s="334">
        <v>14606</v>
      </c>
      <c r="S5056" s="319" t="s">
        <v>359</v>
      </c>
      <c r="BE5056" s="60"/>
      <c r="BR5056" s="60"/>
      <c r="BX5056" s="151"/>
      <c r="CB5056" s="151"/>
      <c r="CM5056" s="151"/>
      <c r="CO5056" s="151"/>
      <c r="CT5056" s="151"/>
      <c r="CY5056" s="151"/>
    </row>
    <row r="5057" spans="1:103" x14ac:dyDescent="0.2">
      <c r="A5057" s="60"/>
      <c r="B5057" s="60"/>
      <c r="C5057" s="60"/>
      <c r="D5057" s="60"/>
      <c r="E5057" s="60"/>
      <c r="F5057" s="60"/>
      <c r="G5057" s="60"/>
      <c r="H5057" s="60"/>
      <c r="I5057" s="60"/>
      <c r="J5057" s="60"/>
      <c r="K5057" s="60"/>
      <c r="L5057" s="60"/>
      <c r="M5057" s="60"/>
      <c r="N5057" s="60"/>
      <c r="O5057" s="60"/>
      <c r="P5057" s="60"/>
      <c r="Q5057" s="60"/>
      <c r="R5057" s="334">
        <v>14607</v>
      </c>
      <c r="S5057" s="319" t="s">
        <v>359</v>
      </c>
      <c r="BE5057" s="60"/>
      <c r="BR5057" s="60"/>
      <c r="BX5057" s="151"/>
      <c r="CB5057" s="151"/>
      <c r="CM5057" s="151"/>
      <c r="CO5057" s="151"/>
      <c r="CT5057" s="151"/>
      <c r="CY5057" s="151"/>
    </row>
    <row r="5058" spans="1:103" x14ac:dyDescent="0.2">
      <c r="A5058" s="60"/>
      <c r="B5058" s="60"/>
      <c r="C5058" s="60"/>
      <c r="D5058" s="60"/>
      <c r="E5058" s="60"/>
      <c r="F5058" s="60"/>
      <c r="G5058" s="60"/>
      <c r="H5058" s="60"/>
      <c r="I5058" s="60"/>
      <c r="J5058" s="60"/>
      <c r="K5058" s="60"/>
      <c r="L5058" s="60"/>
      <c r="M5058" s="60"/>
      <c r="N5058" s="60"/>
      <c r="O5058" s="60"/>
      <c r="P5058" s="60"/>
      <c r="Q5058" s="60"/>
      <c r="R5058" s="334">
        <v>14608</v>
      </c>
      <c r="S5058" s="319" t="s">
        <v>359</v>
      </c>
      <c r="BE5058" s="60"/>
      <c r="BR5058" s="60"/>
      <c r="BX5058" s="151"/>
      <c r="CB5058" s="151"/>
      <c r="CM5058" s="151"/>
      <c r="CO5058" s="151"/>
      <c r="CT5058" s="151"/>
      <c r="CY5058" s="151"/>
    </row>
    <row r="5059" spans="1:103" x14ac:dyDescent="0.2">
      <c r="A5059" s="60"/>
      <c r="B5059" s="60"/>
      <c r="C5059" s="60"/>
      <c r="D5059" s="60"/>
      <c r="E5059" s="60"/>
      <c r="F5059" s="60"/>
      <c r="G5059" s="60"/>
      <c r="H5059" s="60"/>
      <c r="I5059" s="60"/>
      <c r="J5059" s="60"/>
      <c r="K5059" s="60"/>
      <c r="L5059" s="60"/>
      <c r="M5059" s="60"/>
      <c r="N5059" s="60"/>
      <c r="O5059" s="60"/>
      <c r="P5059" s="60"/>
      <c r="Q5059" s="60"/>
      <c r="R5059" s="334">
        <v>14609</v>
      </c>
      <c r="S5059" s="319" t="s">
        <v>359</v>
      </c>
      <c r="BE5059" s="60"/>
      <c r="BR5059" s="60"/>
      <c r="BX5059" s="151"/>
      <c r="CB5059" s="151"/>
      <c r="CM5059" s="151"/>
      <c r="CO5059" s="151"/>
      <c r="CT5059" s="151"/>
      <c r="CY5059" s="151"/>
    </row>
    <row r="5060" spans="1:103" x14ac:dyDescent="0.2">
      <c r="A5060" s="60"/>
      <c r="B5060" s="60"/>
      <c r="C5060" s="60"/>
      <c r="D5060" s="60"/>
      <c r="E5060" s="60"/>
      <c r="F5060" s="60"/>
      <c r="G5060" s="60"/>
      <c r="H5060" s="60"/>
      <c r="I5060" s="60"/>
      <c r="J5060" s="60"/>
      <c r="K5060" s="60"/>
      <c r="L5060" s="60"/>
      <c r="M5060" s="60"/>
      <c r="N5060" s="60"/>
      <c r="O5060" s="60"/>
      <c r="P5060" s="60"/>
      <c r="Q5060" s="60"/>
      <c r="R5060" s="334">
        <v>14610</v>
      </c>
      <c r="S5060" s="319" t="s">
        <v>359</v>
      </c>
      <c r="BE5060" s="60"/>
      <c r="BR5060" s="60"/>
      <c r="BX5060" s="151"/>
      <c r="CB5060" s="151"/>
      <c r="CM5060" s="151"/>
      <c r="CO5060" s="151"/>
      <c r="CT5060" s="151"/>
      <c r="CY5060" s="151"/>
    </row>
    <row r="5061" spans="1:103" x14ac:dyDescent="0.2">
      <c r="A5061" s="60"/>
      <c r="B5061" s="60"/>
      <c r="C5061" s="60"/>
      <c r="D5061" s="60"/>
      <c r="E5061" s="60"/>
      <c r="F5061" s="60"/>
      <c r="G5061" s="60"/>
      <c r="H5061" s="60"/>
      <c r="I5061" s="60"/>
      <c r="J5061" s="60"/>
      <c r="K5061" s="60"/>
      <c r="L5061" s="60"/>
      <c r="M5061" s="60"/>
      <c r="N5061" s="60"/>
      <c r="O5061" s="60"/>
      <c r="P5061" s="60"/>
      <c r="Q5061" s="60"/>
      <c r="R5061" s="334">
        <v>14611</v>
      </c>
      <c r="S5061" s="319" t="s">
        <v>359</v>
      </c>
      <c r="BE5061" s="60"/>
      <c r="BR5061" s="60"/>
      <c r="BX5061" s="151"/>
      <c r="CB5061" s="151"/>
      <c r="CM5061" s="151"/>
      <c r="CO5061" s="151"/>
      <c r="CT5061" s="151"/>
      <c r="CY5061" s="151"/>
    </row>
    <row r="5062" spans="1:103" x14ac:dyDescent="0.2">
      <c r="A5062" s="60"/>
      <c r="B5062" s="60"/>
      <c r="C5062" s="60"/>
      <c r="D5062" s="60"/>
      <c r="E5062" s="60"/>
      <c r="F5062" s="60"/>
      <c r="G5062" s="60"/>
      <c r="H5062" s="60"/>
      <c r="I5062" s="60"/>
      <c r="J5062" s="60"/>
      <c r="K5062" s="60"/>
      <c r="L5062" s="60"/>
      <c r="M5062" s="60"/>
      <c r="N5062" s="60"/>
      <c r="O5062" s="60"/>
      <c r="P5062" s="60"/>
      <c r="Q5062" s="60"/>
      <c r="R5062" s="334">
        <v>14612</v>
      </c>
      <c r="S5062" s="319" t="s">
        <v>359</v>
      </c>
      <c r="BE5062" s="60"/>
      <c r="BR5062" s="60"/>
      <c r="BX5062" s="151"/>
      <c r="CB5062" s="151"/>
      <c r="CM5062" s="151"/>
      <c r="CO5062" s="151"/>
      <c r="CT5062" s="151"/>
      <c r="CY5062" s="151"/>
    </row>
    <row r="5063" spans="1:103" x14ac:dyDescent="0.2">
      <c r="A5063" s="60"/>
      <c r="B5063" s="60"/>
      <c r="C5063" s="60"/>
      <c r="D5063" s="60"/>
      <c r="E5063" s="60"/>
      <c r="F5063" s="60"/>
      <c r="G5063" s="60"/>
      <c r="H5063" s="60"/>
      <c r="I5063" s="60"/>
      <c r="J5063" s="60"/>
      <c r="K5063" s="60"/>
      <c r="L5063" s="60"/>
      <c r="M5063" s="60"/>
      <c r="N5063" s="60"/>
      <c r="O5063" s="60"/>
      <c r="P5063" s="60"/>
      <c r="Q5063" s="60"/>
      <c r="R5063" s="334">
        <v>14613</v>
      </c>
      <c r="S5063" s="319" t="s">
        <v>359</v>
      </c>
      <c r="BE5063" s="60"/>
      <c r="BR5063" s="60"/>
      <c r="BX5063" s="151"/>
      <c r="CB5063" s="151"/>
      <c r="CM5063" s="151"/>
      <c r="CO5063" s="151"/>
      <c r="CT5063" s="151"/>
      <c r="CY5063" s="151"/>
    </row>
    <row r="5064" spans="1:103" x14ac:dyDescent="0.2">
      <c r="A5064" s="60"/>
      <c r="B5064" s="60"/>
      <c r="C5064" s="60"/>
      <c r="D5064" s="60"/>
      <c r="E5064" s="60"/>
      <c r="F5064" s="60"/>
      <c r="G5064" s="60"/>
      <c r="H5064" s="60"/>
      <c r="I5064" s="60"/>
      <c r="J5064" s="60"/>
      <c r="K5064" s="60"/>
      <c r="L5064" s="60"/>
      <c r="M5064" s="60"/>
      <c r="N5064" s="60"/>
      <c r="O5064" s="60"/>
      <c r="P5064" s="60"/>
      <c r="Q5064" s="60"/>
      <c r="R5064" s="334">
        <v>14614</v>
      </c>
      <c r="S5064" s="319" t="s">
        <v>359</v>
      </c>
      <c r="BE5064" s="60"/>
      <c r="BR5064" s="60"/>
      <c r="BX5064" s="151"/>
      <c r="CB5064" s="151"/>
      <c r="CM5064" s="151"/>
      <c r="CO5064" s="151"/>
      <c r="CT5064" s="151"/>
      <c r="CY5064" s="151"/>
    </row>
    <row r="5065" spans="1:103" x14ac:dyDescent="0.2">
      <c r="A5065" s="60"/>
      <c r="B5065" s="60"/>
      <c r="C5065" s="60"/>
      <c r="D5065" s="60"/>
      <c r="E5065" s="60"/>
      <c r="F5065" s="60"/>
      <c r="G5065" s="60"/>
      <c r="H5065" s="60"/>
      <c r="I5065" s="60"/>
      <c r="J5065" s="60"/>
      <c r="K5065" s="60"/>
      <c r="L5065" s="60"/>
      <c r="M5065" s="60"/>
      <c r="N5065" s="60"/>
      <c r="O5065" s="60"/>
      <c r="P5065" s="60"/>
      <c r="Q5065" s="60"/>
      <c r="R5065" s="334">
        <v>14615</v>
      </c>
      <c r="S5065" s="319" t="s">
        <v>359</v>
      </c>
      <c r="BE5065" s="60"/>
      <c r="BR5065" s="60"/>
      <c r="BX5065" s="151"/>
      <c r="CB5065" s="151"/>
      <c r="CM5065" s="151"/>
      <c r="CO5065" s="151"/>
      <c r="CT5065" s="151"/>
      <c r="CY5065" s="151"/>
    </row>
    <row r="5066" spans="1:103" x14ac:dyDescent="0.2">
      <c r="A5066" s="60"/>
      <c r="B5066" s="60"/>
      <c r="C5066" s="60"/>
      <c r="D5066" s="60"/>
      <c r="E5066" s="60"/>
      <c r="F5066" s="60"/>
      <c r="G5066" s="60"/>
      <c r="H5066" s="60"/>
      <c r="I5066" s="60"/>
      <c r="J5066" s="60"/>
      <c r="K5066" s="60"/>
      <c r="L5066" s="60"/>
      <c r="M5066" s="60"/>
      <c r="N5066" s="60"/>
      <c r="O5066" s="60"/>
      <c r="P5066" s="60"/>
      <c r="Q5066" s="60"/>
      <c r="R5066" s="334">
        <v>14616</v>
      </c>
      <c r="S5066" s="319" t="s">
        <v>359</v>
      </c>
      <c r="BE5066" s="60"/>
      <c r="BR5066" s="60"/>
      <c r="BX5066" s="151"/>
      <c r="CB5066" s="151"/>
      <c r="CM5066" s="151"/>
      <c r="CO5066" s="151"/>
      <c r="CT5066" s="151"/>
      <c r="CY5066" s="151"/>
    </row>
    <row r="5067" spans="1:103" x14ac:dyDescent="0.2">
      <c r="A5067" s="60"/>
      <c r="B5067" s="60"/>
      <c r="C5067" s="60"/>
      <c r="D5067" s="60"/>
      <c r="E5067" s="60"/>
      <c r="F5067" s="60"/>
      <c r="G5067" s="60"/>
      <c r="H5067" s="60"/>
      <c r="I5067" s="60"/>
      <c r="J5067" s="60"/>
      <c r="K5067" s="60"/>
      <c r="L5067" s="60"/>
      <c r="M5067" s="60"/>
      <c r="N5067" s="60"/>
      <c r="O5067" s="60"/>
      <c r="P5067" s="60"/>
      <c r="Q5067" s="60"/>
      <c r="R5067" s="334">
        <v>14617</v>
      </c>
      <c r="S5067" s="319" t="s">
        <v>359</v>
      </c>
      <c r="BE5067" s="60"/>
      <c r="BR5067" s="60"/>
      <c r="BX5067" s="151"/>
      <c r="CB5067" s="151"/>
      <c r="CM5067" s="151"/>
      <c r="CO5067" s="151"/>
      <c r="CT5067" s="151"/>
      <c r="CY5067" s="151"/>
    </row>
    <row r="5068" spans="1:103" x14ac:dyDescent="0.2">
      <c r="A5068" s="60"/>
      <c r="B5068" s="60"/>
      <c r="C5068" s="60"/>
      <c r="D5068" s="60"/>
      <c r="E5068" s="60"/>
      <c r="F5068" s="60"/>
      <c r="G5068" s="60"/>
      <c r="H5068" s="60"/>
      <c r="I5068" s="60"/>
      <c r="J5068" s="60"/>
      <c r="K5068" s="60"/>
      <c r="L5068" s="60"/>
      <c r="M5068" s="60"/>
      <c r="N5068" s="60"/>
      <c r="O5068" s="60"/>
      <c r="P5068" s="60"/>
      <c r="Q5068" s="60"/>
      <c r="R5068" s="334">
        <v>14618</v>
      </c>
      <c r="S5068" s="319" t="s">
        <v>359</v>
      </c>
      <c r="BE5068" s="60"/>
      <c r="BR5068" s="60"/>
      <c r="BX5068" s="151"/>
      <c r="CB5068" s="151"/>
      <c r="CM5068" s="151"/>
      <c r="CO5068" s="151"/>
      <c r="CT5068" s="151"/>
      <c r="CY5068" s="151"/>
    </row>
    <row r="5069" spans="1:103" x14ac:dyDescent="0.2">
      <c r="A5069" s="60"/>
      <c r="B5069" s="60"/>
      <c r="C5069" s="60"/>
      <c r="D5069" s="60"/>
      <c r="E5069" s="60"/>
      <c r="F5069" s="60"/>
      <c r="G5069" s="60"/>
      <c r="H5069" s="60"/>
      <c r="I5069" s="60"/>
      <c r="J5069" s="60"/>
      <c r="K5069" s="60"/>
      <c r="L5069" s="60"/>
      <c r="M5069" s="60"/>
      <c r="N5069" s="60"/>
      <c r="O5069" s="60"/>
      <c r="P5069" s="60"/>
      <c r="Q5069" s="60"/>
      <c r="R5069" s="334">
        <v>14619</v>
      </c>
      <c r="S5069" s="319" t="s">
        <v>359</v>
      </c>
      <c r="BE5069" s="60"/>
      <c r="BR5069" s="60"/>
      <c r="BX5069" s="151"/>
      <c r="CB5069" s="151"/>
      <c r="CM5069" s="151"/>
      <c r="CO5069" s="151"/>
      <c r="CT5069" s="151"/>
      <c r="CY5069" s="151"/>
    </row>
    <row r="5070" spans="1:103" x14ac:dyDescent="0.2">
      <c r="A5070" s="60"/>
      <c r="B5070" s="60"/>
      <c r="C5070" s="60"/>
      <c r="D5070" s="60"/>
      <c r="E5070" s="60"/>
      <c r="F5070" s="60"/>
      <c r="G5070" s="60"/>
      <c r="H5070" s="60"/>
      <c r="I5070" s="60"/>
      <c r="J5070" s="60"/>
      <c r="K5070" s="60"/>
      <c r="L5070" s="60"/>
      <c r="M5070" s="60"/>
      <c r="N5070" s="60"/>
      <c r="O5070" s="60"/>
      <c r="P5070" s="60"/>
      <c r="Q5070" s="60"/>
      <c r="R5070" s="334">
        <v>14620</v>
      </c>
      <c r="S5070" s="319" t="s">
        <v>359</v>
      </c>
      <c r="BE5070" s="60"/>
      <c r="BR5070" s="60"/>
      <c r="BX5070" s="151"/>
      <c r="CB5070" s="151"/>
      <c r="CM5070" s="151"/>
      <c r="CO5070" s="151"/>
      <c r="CT5070" s="151"/>
      <c r="CY5070" s="151"/>
    </row>
    <row r="5071" spans="1:103" x14ac:dyDescent="0.2">
      <c r="A5071" s="60"/>
      <c r="B5071" s="60"/>
      <c r="C5071" s="60"/>
      <c r="D5071" s="60"/>
      <c r="E5071" s="60"/>
      <c r="F5071" s="60"/>
      <c r="G5071" s="60"/>
      <c r="H5071" s="60"/>
      <c r="I5071" s="60"/>
      <c r="J5071" s="60"/>
      <c r="K5071" s="60"/>
      <c r="L5071" s="60"/>
      <c r="M5071" s="60"/>
      <c r="N5071" s="60"/>
      <c r="O5071" s="60"/>
      <c r="P5071" s="60"/>
      <c r="Q5071" s="60"/>
      <c r="R5071" s="334">
        <v>14621</v>
      </c>
      <c r="S5071" s="319" t="s">
        <v>359</v>
      </c>
      <c r="BE5071" s="60"/>
      <c r="BR5071" s="60"/>
      <c r="BX5071" s="151"/>
      <c r="CB5071" s="151"/>
      <c r="CM5071" s="151"/>
      <c r="CO5071" s="151"/>
      <c r="CT5071" s="151"/>
      <c r="CY5071" s="151"/>
    </row>
    <row r="5072" spans="1:103" x14ac:dyDescent="0.2">
      <c r="A5072" s="60"/>
      <c r="B5072" s="60"/>
      <c r="C5072" s="60"/>
      <c r="D5072" s="60"/>
      <c r="E5072" s="60"/>
      <c r="F5072" s="60"/>
      <c r="G5072" s="60"/>
      <c r="H5072" s="60"/>
      <c r="I5072" s="60"/>
      <c r="J5072" s="60"/>
      <c r="K5072" s="60"/>
      <c r="L5072" s="60"/>
      <c r="M5072" s="60"/>
      <c r="N5072" s="60"/>
      <c r="O5072" s="60"/>
      <c r="P5072" s="60"/>
      <c r="Q5072" s="60"/>
      <c r="R5072" s="334">
        <v>14622</v>
      </c>
      <c r="S5072" s="319" t="s">
        <v>359</v>
      </c>
      <c r="BE5072" s="60"/>
      <c r="BR5072" s="60"/>
      <c r="BX5072" s="151"/>
      <c r="CB5072" s="151"/>
      <c r="CM5072" s="151"/>
      <c r="CO5072" s="151"/>
      <c r="CT5072" s="151"/>
      <c r="CY5072" s="151"/>
    </row>
    <row r="5073" spans="1:103" x14ac:dyDescent="0.2">
      <c r="A5073" s="60"/>
      <c r="B5073" s="60"/>
      <c r="C5073" s="60"/>
      <c r="D5073" s="60"/>
      <c r="E5073" s="60"/>
      <c r="F5073" s="60"/>
      <c r="G5073" s="60"/>
      <c r="H5073" s="60"/>
      <c r="I5073" s="60"/>
      <c r="J5073" s="60"/>
      <c r="K5073" s="60"/>
      <c r="L5073" s="60"/>
      <c r="M5073" s="60"/>
      <c r="N5073" s="60"/>
      <c r="O5073" s="60"/>
      <c r="P5073" s="60"/>
      <c r="Q5073" s="60"/>
      <c r="R5073" s="334">
        <v>14623</v>
      </c>
      <c r="S5073" s="319" t="s">
        <v>359</v>
      </c>
      <c r="BE5073" s="60"/>
      <c r="BR5073" s="60"/>
      <c r="BX5073" s="151"/>
      <c r="CB5073" s="151"/>
      <c r="CM5073" s="151"/>
      <c r="CO5073" s="151"/>
      <c r="CT5073" s="151"/>
      <c r="CY5073" s="151"/>
    </row>
    <row r="5074" spans="1:103" x14ac:dyDescent="0.2">
      <c r="A5074" s="60"/>
      <c r="B5074" s="60"/>
      <c r="C5074" s="60"/>
      <c r="D5074" s="60"/>
      <c r="E5074" s="60"/>
      <c r="F5074" s="60"/>
      <c r="G5074" s="60"/>
      <c r="H5074" s="60"/>
      <c r="I5074" s="60"/>
      <c r="J5074" s="60"/>
      <c r="K5074" s="60"/>
      <c r="L5074" s="60"/>
      <c r="M5074" s="60"/>
      <c r="N5074" s="60"/>
      <c r="O5074" s="60"/>
      <c r="P5074" s="60"/>
      <c r="Q5074" s="60"/>
      <c r="R5074" s="334">
        <v>14624</v>
      </c>
      <c r="S5074" s="319" t="s">
        <v>359</v>
      </c>
      <c r="BE5074" s="60"/>
      <c r="BR5074" s="60"/>
      <c r="BX5074" s="151"/>
      <c r="CB5074" s="151"/>
      <c r="CM5074" s="151"/>
      <c r="CO5074" s="151"/>
      <c r="CT5074" s="151"/>
      <c r="CY5074" s="151"/>
    </row>
    <row r="5075" spans="1:103" x14ac:dyDescent="0.2">
      <c r="A5075" s="60"/>
      <c r="B5075" s="60"/>
      <c r="C5075" s="60"/>
      <c r="D5075" s="60"/>
      <c r="E5075" s="60"/>
      <c r="F5075" s="60"/>
      <c r="G5075" s="60"/>
      <c r="H5075" s="60"/>
      <c r="I5075" s="60"/>
      <c r="J5075" s="60"/>
      <c r="K5075" s="60"/>
      <c r="L5075" s="60"/>
      <c r="M5075" s="60"/>
      <c r="N5075" s="60"/>
      <c r="O5075" s="60"/>
      <c r="P5075" s="60"/>
      <c r="Q5075" s="60"/>
      <c r="R5075" s="334">
        <v>14625</v>
      </c>
      <c r="S5075" s="319" t="s">
        <v>359</v>
      </c>
      <c r="BE5075" s="60"/>
      <c r="BR5075" s="60"/>
      <c r="BX5075" s="151"/>
      <c r="CB5075" s="151"/>
      <c r="CM5075" s="151"/>
      <c r="CO5075" s="151"/>
      <c r="CT5075" s="151"/>
      <c r="CY5075" s="151"/>
    </row>
    <row r="5076" spans="1:103" x14ac:dyDescent="0.2">
      <c r="A5076" s="60"/>
      <c r="B5076" s="60"/>
      <c r="C5076" s="60"/>
      <c r="D5076" s="60"/>
      <c r="E5076" s="60"/>
      <c r="F5076" s="60"/>
      <c r="G5076" s="60"/>
      <c r="H5076" s="60"/>
      <c r="I5076" s="60"/>
      <c r="J5076" s="60"/>
      <c r="K5076" s="60"/>
      <c r="L5076" s="60"/>
      <c r="M5076" s="60"/>
      <c r="N5076" s="60"/>
      <c r="O5076" s="60"/>
      <c r="P5076" s="60"/>
      <c r="Q5076" s="60"/>
      <c r="R5076" s="334">
        <v>14626</v>
      </c>
      <c r="S5076" s="319" t="s">
        <v>359</v>
      </c>
      <c r="BE5076" s="60"/>
      <c r="BR5076" s="60"/>
      <c r="BX5076" s="151"/>
      <c r="CB5076" s="151"/>
      <c r="CM5076" s="151"/>
      <c r="CO5076" s="151"/>
      <c r="CT5076" s="151"/>
      <c r="CY5076" s="151"/>
    </row>
    <row r="5077" spans="1:103" x14ac:dyDescent="0.2">
      <c r="A5077" s="60"/>
      <c r="B5077" s="60"/>
      <c r="C5077" s="60"/>
      <c r="D5077" s="60"/>
      <c r="E5077" s="60"/>
      <c r="F5077" s="60"/>
      <c r="G5077" s="60"/>
      <c r="H5077" s="60"/>
      <c r="I5077" s="60"/>
      <c r="J5077" s="60"/>
      <c r="K5077" s="60"/>
      <c r="L5077" s="60"/>
      <c r="M5077" s="60"/>
      <c r="N5077" s="60"/>
      <c r="O5077" s="60"/>
      <c r="P5077" s="60"/>
      <c r="Q5077" s="60"/>
      <c r="R5077" s="334">
        <v>14627</v>
      </c>
      <c r="S5077" s="319" t="s">
        <v>359</v>
      </c>
      <c r="BE5077" s="60"/>
      <c r="BR5077" s="60"/>
      <c r="BX5077" s="151"/>
      <c r="CB5077" s="151"/>
      <c r="CM5077" s="151"/>
      <c r="CO5077" s="151"/>
      <c r="CT5077" s="151"/>
      <c r="CY5077" s="151"/>
    </row>
    <row r="5078" spans="1:103" x14ac:dyDescent="0.2">
      <c r="A5078" s="60"/>
      <c r="B5078" s="60"/>
      <c r="C5078" s="60"/>
      <c r="D5078" s="60"/>
      <c r="E5078" s="60"/>
      <c r="F5078" s="60"/>
      <c r="G5078" s="60"/>
      <c r="H5078" s="60"/>
      <c r="I5078" s="60"/>
      <c r="J5078" s="60"/>
      <c r="K5078" s="60"/>
      <c r="L5078" s="60"/>
      <c r="M5078" s="60"/>
      <c r="N5078" s="60"/>
      <c r="O5078" s="60"/>
      <c r="P5078" s="60"/>
      <c r="Q5078" s="60"/>
      <c r="R5078" s="334">
        <v>14638</v>
      </c>
      <c r="S5078" s="319" t="s">
        <v>359</v>
      </c>
      <c r="BE5078" s="60"/>
      <c r="BR5078" s="60"/>
      <c r="BX5078" s="151"/>
      <c r="CB5078" s="151"/>
      <c r="CM5078" s="151"/>
      <c r="CO5078" s="151"/>
      <c r="CT5078" s="151"/>
      <c r="CY5078" s="151"/>
    </row>
    <row r="5079" spans="1:103" x14ac:dyDescent="0.2">
      <c r="A5079" s="60"/>
      <c r="B5079" s="60"/>
      <c r="C5079" s="60"/>
      <c r="D5079" s="60"/>
      <c r="E5079" s="60"/>
      <c r="F5079" s="60"/>
      <c r="G5079" s="60"/>
      <c r="H5079" s="60"/>
      <c r="I5079" s="60"/>
      <c r="J5079" s="60"/>
      <c r="K5079" s="60"/>
      <c r="L5079" s="60"/>
      <c r="M5079" s="60"/>
      <c r="N5079" s="60"/>
      <c r="O5079" s="60"/>
      <c r="P5079" s="60"/>
      <c r="Q5079" s="60"/>
      <c r="R5079" s="334">
        <v>14639</v>
      </c>
      <c r="S5079" s="319" t="s">
        <v>359</v>
      </c>
      <c r="BE5079" s="60"/>
      <c r="BR5079" s="60"/>
      <c r="BX5079" s="151"/>
      <c r="CB5079" s="151"/>
      <c r="CM5079" s="151"/>
      <c r="CO5079" s="151"/>
      <c r="CT5079" s="151"/>
      <c r="CY5079" s="151"/>
    </row>
    <row r="5080" spans="1:103" x14ac:dyDescent="0.2">
      <c r="A5080" s="60"/>
      <c r="B5080" s="60"/>
      <c r="C5080" s="60"/>
      <c r="D5080" s="60"/>
      <c r="E5080" s="60"/>
      <c r="F5080" s="60"/>
      <c r="G5080" s="60"/>
      <c r="H5080" s="60"/>
      <c r="I5080" s="60"/>
      <c r="J5080" s="60"/>
      <c r="K5080" s="60"/>
      <c r="L5080" s="60"/>
      <c r="M5080" s="60"/>
      <c r="N5080" s="60"/>
      <c r="O5080" s="60"/>
      <c r="P5080" s="60"/>
      <c r="Q5080" s="60"/>
      <c r="R5080" s="334">
        <v>14642</v>
      </c>
      <c r="S5080" s="319" t="s">
        <v>359</v>
      </c>
      <c r="BE5080" s="60"/>
      <c r="BR5080" s="60"/>
      <c r="BX5080" s="151"/>
      <c r="CB5080" s="151"/>
      <c r="CM5080" s="151"/>
      <c r="CO5080" s="151"/>
      <c r="CT5080" s="151"/>
      <c r="CY5080" s="151"/>
    </row>
    <row r="5081" spans="1:103" x14ac:dyDescent="0.2">
      <c r="A5081" s="60"/>
      <c r="B5081" s="60"/>
      <c r="C5081" s="60"/>
      <c r="D5081" s="60"/>
      <c r="E5081" s="60"/>
      <c r="F5081" s="60"/>
      <c r="G5081" s="60"/>
      <c r="H5081" s="60"/>
      <c r="I5081" s="60"/>
      <c r="J5081" s="60"/>
      <c r="K5081" s="60"/>
      <c r="L5081" s="60"/>
      <c r="M5081" s="60"/>
      <c r="N5081" s="60"/>
      <c r="O5081" s="60"/>
      <c r="P5081" s="60"/>
      <c r="Q5081" s="60"/>
      <c r="R5081" s="334">
        <v>14643</v>
      </c>
      <c r="S5081" s="319" t="s">
        <v>359</v>
      </c>
      <c r="BE5081" s="60"/>
      <c r="BR5081" s="60"/>
      <c r="BX5081" s="151"/>
      <c r="CB5081" s="151"/>
      <c r="CM5081" s="151"/>
      <c r="CO5081" s="151"/>
      <c r="CT5081" s="151"/>
      <c r="CY5081" s="151"/>
    </row>
    <row r="5082" spans="1:103" x14ac:dyDescent="0.2">
      <c r="A5082" s="60"/>
      <c r="B5082" s="60"/>
      <c r="C5082" s="60"/>
      <c r="D5082" s="60"/>
      <c r="E5082" s="60"/>
      <c r="F5082" s="60"/>
      <c r="G5082" s="60"/>
      <c r="H5082" s="60"/>
      <c r="I5082" s="60"/>
      <c r="J5082" s="60"/>
      <c r="K5082" s="60"/>
      <c r="L5082" s="60"/>
      <c r="M5082" s="60"/>
      <c r="N5082" s="60"/>
      <c r="O5082" s="60"/>
      <c r="P5082" s="60"/>
      <c r="Q5082" s="60"/>
      <c r="R5082" s="334">
        <v>14644</v>
      </c>
      <c r="S5082" s="319" t="s">
        <v>359</v>
      </c>
      <c r="BE5082" s="60"/>
      <c r="BR5082" s="60"/>
      <c r="BX5082" s="151"/>
      <c r="CB5082" s="151"/>
      <c r="CM5082" s="151"/>
      <c r="CO5082" s="151"/>
      <c r="CT5082" s="151"/>
      <c r="CY5082" s="151"/>
    </row>
    <row r="5083" spans="1:103" x14ac:dyDescent="0.2">
      <c r="A5083" s="60"/>
      <c r="B5083" s="60"/>
      <c r="C5083" s="60"/>
      <c r="D5083" s="60"/>
      <c r="E5083" s="60"/>
      <c r="F5083" s="60"/>
      <c r="G5083" s="60"/>
      <c r="H5083" s="60"/>
      <c r="I5083" s="60"/>
      <c r="J5083" s="60"/>
      <c r="K5083" s="60"/>
      <c r="L5083" s="60"/>
      <c r="M5083" s="60"/>
      <c r="N5083" s="60"/>
      <c r="O5083" s="60"/>
      <c r="P5083" s="60"/>
      <c r="Q5083" s="60"/>
      <c r="R5083" s="334">
        <v>14646</v>
      </c>
      <c r="S5083" s="319" t="s">
        <v>359</v>
      </c>
      <c r="BE5083" s="60"/>
      <c r="BR5083" s="60"/>
      <c r="BX5083" s="151"/>
      <c r="CB5083" s="151"/>
      <c r="CM5083" s="151"/>
      <c r="CO5083" s="151"/>
      <c r="CT5083" s="151"/>
      <c r="CY5083" s="151"/>
    </row>
    <row r="5084" spans="1:103" x14ac:dyDescent="0.2">
      <c r="A5084" s="60"/>
      <c r="B5084" s="60"/>
      <c r="C5084" s="60"/>
      <c r="D5084" s="60"/>
      <c r="E5084" s="60"/>
      <c r="F5084" s="60"/>
      <c r="G5084" s="60"/>
      <c r="H5084" s="60"/>
      <c r="I5084" s="60"/>
      <c r="J5084" s="60"/>
      <c r="K5084" s="60"/>
      <c r="L5084" s="60"/>
      <c r="M5084" s="60"/>
      <c r="N5084" s="60"/>
      <c r="O5084" s="60"/>
      <c r="P5084" s="60"/>
      <c r="Q5084" s="60"/>
      <c r="R5084" s="334">
        <v>14647</v>
      </c>
      <c r="S5084" s="319" t="s">
        <v>359</v>
      </c>
      <c r="BE5084" s="60"/>
      <c r="BR5084" s="60"/>
      <c r="BX5084" s="151"/>
      <c r="CB5084" s="151"/>
      <c r="CM5084" s="151"/>
      <c r="CO5084" s="151"/>
      <c r="CT5084" s="151"/>
      <c r="CY5084" s="151"/>
    </row>
    <row r="5085" spans="1:103" x14ac:dyDescent="0.2">
      <c r="A5085" s="60"/>
      <c r="B5085" s="60"/>
      <c r="C5085" s="60"/>
      <c r="D5085" s="60"/>
      <c r="E5085" s="60"/>
      <c r="F5085" s="60"/>
      <c r="G5085" s="60"/>
      <c r="H5085" s="60"/>
      <c r="I5085" s="60"/>
      <c r="J5085" s="60"/>
      <c r="K5085" s="60"/>
      <c r="L5085" s="60"/>
      <c r="M5085" s="60"/>
      <c r="N5085" s="60"/>
      <c r="O5085" s="60"/>
      <c r="P5085" s="60"/>
      <c r="Q5085" s="60"/>
      <c r="R5085" s="334">
        <v>14649</v>
      </c>
      <c r="S5085" s="319" t="s">
        <v>359</v>
      </c>
      <c r="BE5085" s="60"/>
      <c r="BR5085" s="60"/>
      <c r="BX5085" s="151"/>
      <c r="CB5085" s="151"/>
      <c r="CM5085" s="151"/>
      <c r="CO5085" s="151"/>
      <c r="CT5085" s="151"/>
      <c r="CY5085" s="151"/>
    </row>
    <row r="5086" spans="1:103" x14ac:dyDescent="0.2">
      <c r="A5086" s="60"/>
      <c r="B5086" s="60"/>
      <c r="C5086" s="60"/>
      <c r="D5086" s="60"/>
      <c r="E5086" s="60"/>
      <c r="F5086" s="60"/>
      <c r="G5086" s="60"/>
      <c r="H5086" s="60"/>
      <c r="I5086" s="60"/>
      <c r="J5086" s="60"/>
      <c r="K5086" s="60"/>
      <c r="L5086" s="60"/>
      <c r="M5086" s="60"/>
      <c r="N5086" s="60"/>
      <c r="O5086" s="60"/>
      <c r="P5086" s="60"/>
      <c r="Q5086" s="60"/>
      <c r="R5086" s="334">
        <v>14650</v>
      </c>
      <c r="S5086" s="319" t="s">
        <v>359</v>
      </c>
      <c r="BE5086" s="60"/>
      <c r="BR5086" s="60"/>
      <c r="BX5086" s="151"/>
      <c r="CB5086" s="151"/>
      <c r="CM5086" s="151"/>
      <c r="CO5086" s="151"/>
      <c r="CT5086" s="151"/>
      <c r="CY5086" s="151"/>
    </row>
    <row r="5087" spans="1:103" x14ac:dyDescent="0.2">
      <c r="A5087" s="60"/>
      <c r="B5087" s="60"/>
      <c r="C5087" s="60"/>
      <c r="D5087" s="60"/>
      <c r="E5087" s="60"/>
      <c r="F5087" s="60"/>
      <c r="G5087" s="60"/>
      <c r="H5087" s="60"/>
      <c r="I5087" s="60"/>
      <c r="J5087" s="60"/>
      <c r="K5087" s="60"/>
      <c r="L5087" s="60"/>
      <c r="M5087" s="60"/>
      <c r="N5087" s="60"/>
      <c r="O5087" s="60"/>
      <c r="P5087" s="60"/>
      <c r="Q5087" s="60"/>
      <c r="R5087" s="334">
        <v>14651</v>
      </c>
      <c r="S5087" s="319" t="s">
        <v>359</v>
      </c>
      <c r="BE5087" s="60"/>
      <c r="BR5087" s="60"/>
      <c r="BX5087" s="151"/>
      <c r="CB5087" s="151"/>
      <c r="CM5087" s="151"/>
      <c r="CO5087" s="151"/>
      <c r="CT5087" s="151"/>
      <c r="CY5087" s="151"/>
    </row>
    <row r="5088" spans="1:103" x14ac:dyDescent="0.2">
      <c r="A5088" s="60"/>
      <c r="B5088" s="60"/>
      <c r="C5088" s="60"/>
      <c r="D5088" s="60"/>
      <c r="E5088" s="60"/>
      <c r="F5088" s="60"/>
      <c r="G5088" s="60"/>
      <c r="H5088" s="60"/>
      <c r="I5088" s="60"/>
      <c r="J5088" s="60"/>
      <c r="K5088" s="60"/>
      <c r="L5088" s="60"/>
      <c r="M5088" s="60"/>
      <c r="N5088" s="60"/>
      <c r="O5088" s="60"/>
      <c r="P5088" s="60"/>
      <c r="Q5088" s="60"/>
      <c r="R5088" s="334">
        <v>14652</v>
      </c>
      <c r="S5088" s="319" t="s">
        <v>359</v>
      </c>
      <c r="BE5088" s="60"/>
      <c r="BR5088" s="60"/>
      <c r="BX5088" s="151"/>
      <c r="CB5088" s="151"/>
      <c r="CM5088" s="151"/>
      <c r="CO5088" s="151"/>
      <c r="CT5088" s="151"/>
      <c r="CY5088" s="151"/>
    </row>
    <row r="5089" spans="1:103" x14ac:dyDescent="0.2">
      <c r="A5089" s="60"/>
      <c r="B5089" s="60"/>
      <c r="C5089" s="60"/>
      <c r="D5089" s="60"/>
      <c r="E5089" s="60"/>
      <c r="F5089" s="60"/>
      <c r="G5089" s="60"/>
      <c r="H5089" s="60"/>
      <c r="I5089" s="60"/>
      <c r="J5089" s="60"/>
      <c r="K5089" s="60"/>
      <c r="L5089" s="60"/>
      <c r="M5089" s="60"/>
      <c r="N5089" s="60"/>
      <c r="O5089" s="60"/>
      <c r="P5089" s="60"/>
      <c r="Q5089" s="60"/>
      <c r="R5089" s="334">
        <v>14653</v>
      </c>
      <c r="S5089" s="319" t="s">
        <v>359</v>
      </c>
      <c r="BE5089" s="60"/>
      <c r="BR5089" s="60"/>
      <c r="BX5089" s="151"/>
      <c r="CB5089" s="151"/>
      <c r="CM5089" s="151"/>
      <c r="CO5089" s="151"/>
      <c r="CT5089" s="151"/>
      <c r="CY5089" s="151"/>
    </row>
    <row r="5090" spans="1:103" x14ac:dyDescent="0.2">
      <c r="A5090" s="60"/>
      <c r="B5090" s="60"/>
      <c r="C5090" s="60"/>
      <c r="D5090" s="60"/>
      <c r="E5090" s="60"/>
      <c r="F5090" s="60"/>
      <c r="G5090" s="60"/>
      <c r="H5090" s="60"/>
      <c r="I5090" s="60"/>
      <c r="J5090" s="60"/>
      <c r="K5090" s="60"/>
      <c r="L5090" s="60"/>
      <c r="M5090" s="60"/>
      <c r="N5090" s="60"/>
      <c r="O5090" s="60"/>
      <c r="P5090" s="60"/>
      <c r="Q5090" s="60"/>
      <c r="R5090" s="334">
        <v>14692</v>
      </c>
      <c r="S5090" s="319" t="s">
        <v>359</v>
      </c>
      <c r="BE5090" s="60"/>
      <c r="BR5090" s="60"/>
      <c r="BX5090" s="151"/>
      <c r="CB5090" s="151"/>
      <c r="CM5090" s="151"/>
      <c r="CO5090" s="151"/>
      <c r="CT5090" s="151"/>
      <c r="CY5090" s="151"/>
    </row>
    <row r="5091" spans="1:103" x14ac:dyDescent="0.2">
      <c r="A5091" s="60"/>
      <c r="B5091" s="60"/>
      <c r="C5091" s="60"/>
      <c r="D5091" s="60"/>
      <c r="E5091" s="60"/>
      <c r="F5091" s="60"/>
      <c r="G5091" s="60"/>
      <c r="H5091" s="60"/>
      <c r="I5091" s="60"/>
      <c r="J5091" s="60"/>
      <c r="K5091" s="60"/>
      <c r="L5091" s="60"/>
      <c r="M5091" s="60"/>
      <c r="N5091" s="60"/>
      <c r="O5091" s="60"/>
      <c r="P5091" s="60"/>
      <c r="Q5091" s="60"/>
      <c r="R5091" s="334">
        <v>14694</v>
      </c>
      <c r="S5091" s="319" t="s">
        <v>359</v>
      </c>
      <c r="BE5091" s="60"/>
      <c r="BR5091" s="60"/>
      <c r="BX5091" s="151"/>
      <c r="CB5091" s="151"/>
      <c r="CM5091" s="151"/>
      <c r="CO5091" s="151"/>
      <c r="CT5091" s="151"/>
      <c r="CY5091" s="151"/>
    </row>
    <row r="5092" spans="1:103" x14ac:dyDescent="0.2">
      <c r="A5092" s="60"/>
      <c r="B5092" s="60"/>
      <c r="C5092" s="60"/>
      <c r="D5092" s="60"/>
      <c r="E5092" s="60"/>
      <c r="F5092" s="60"/>
      <c r="G5092" s="60"/>
      <c r="H5092" s="60"/>
      <c r="I5092" s="60"/>
      <c r="J5092" s="60"/>
      <c r="K5092" s="60"/>
      <c r="L5092" s="60"/>
      <c r="M5092" s="60"/>
      <c r="N5092" s="60"/>
      <c r="O5092" s="60"/>
      <c r="P5092" s="60"/>
      <c r="Q5092" s="60"/>
      <c r="R5092" s="334">
        <v>14701</v>
      </c>
      <c r="S5092" s="319" t="s">
        <v>359</v>
      </c>
      <c r="BE5092" s="60"/>
      <c r="BR5092" s="60"/>
      <c r="BX5092" s="151"/>
      <c r="CB5092" s="151"/>
      <c r="CM5092" s="151"/>
      <c r="CO5092" s="151"/>
      <c r="CT5092" s="151"/>
      <c r="CY5092" s="151"/>
    </row>
    <row r="5093" spans="1:103" x14ac:dyDescent="0.2">
      <c r="A5093" s="60"/>
      <c r="B5093" s="60"/>
      <c r="C5093" s="60"/>
      <c r="D5093" s="60"/>
      <c r="E5093" s="60"/>
      <c r="F5093" s="60"/>
      <c r="G5093" s="60"/>
      <c r="H5093" s="60"/>
      <c r="I5093" s="60"/>
      <c r="J5093" s="60"/>
      <c r="K5093" s="60"/>
      <c r="L5093" s="60"/>
      <c r="M5093" s="60"/>
      <c r="N5093" s="60"/>
      <c r="O5093" s="60"/>
      <c r="P5093" s="60"/>
      <c r="Q5093" s="60"/>
      <c r="R5093" s="334">
        <v>14702</v>
      </c>
      <c r="S5093" s="319" t="s">
        <v>359</v>
      </c>
      <c r="BE5093" s="60"/>
      <c r="BR5093" s="60"/>
      <c r="BX5093" s="151"/>
      <c r="CB5093" s="151"/>
      <c r="CM5093" s="151"/>
      <c r="CO5093" s="151"/>
      <c r="CT5093" s="151"/>
      <c r="CY5093" s="151"/>
    </row>
    <row r="5094" spans="1:103" x14ac:dyDescent="0.2">
      <c r="A5094" s="60"/>
      <c r="B5094" s="60"/>
      <c r="C5094" s="60"/>
      <c r="D5094" s="60"/>
      <c r="E5094" s="60"/>
      <c r="F5094" s="60"/>
      <c r="G5094" s="60"/>
      <c r="H5094" s="60"/>
      <c r="I5094" s="60"/>
      <c r="J5094" s="60"/>
      <c r="K5094" s="60"/>
      <c r="L5094" s="60"/>
      <c r="M5094" s="60"/>
      <c r="N5094" s="60"/>
      <c r="O5094" s="60"/>
      <c r="P5094" s="60"/>
      <c r="Q5094" s="60"/>
      <c r="R5094" s="334">
        <v>14706</v>
      </c>
      <c r="S5094" s="319" t="s">
        <v>359</v>
      </c>
      <c r="BE5094" s="60"/>
      <c r="BR5094" s="60"/>
      <c r="BX5094" s="151"/>
      <c r="CB5094" s="151"/>
      <c r="CM5094" s="151"/>
      <c r="CO5094" s="151"/>
      <c r="CT5094" s="151"/>
      <c r="CY5094" s="151"/>
    </row>
    <row r="5095" spans="1:103" x14ac:dyDescent="0.2">
      <c r="A5095" s="60"/>
      <c r="B5095" s="60"/>
      <c r="C5095" s="60"/>
      <c r="D5095" s="60"/>
      <c r="E5095" s="60"/>
      <c r="F5095" s="60"/>
      <c r="G5095" s="60"/>
      <c r="H5095" s="60"/>
      <c r="I5095" s="60"/>
      <c r="J5095" s="60"/>
      <c r="K5095" s="60"/>
      <c r="L5095" s="60"/>
      <c r="M5095" s="60"/>
      <c r="N5095" s="60"/>
      <c r="O5095" s="60"/>
      <c r="P5095" s="60"/>
      <c r="Q5095" s="60"/>
      <c r="R5095" s="334">
        <v>14707</v>
      </c>
      <c r="S5095" s="319" t="s">
        <v>359</v>
      </c>
      <c r="BE5095" s="60"/>
      <c r="BR5095" s="60"/>
      <c r="BX5095" s="151"/>
      <c r="CB5095" s="151"/>
      <c r="CM5095" s="151"/>
      <c r="CO5095" s="151"/>
      <c r="CT5095" s="151"/>
      <c r="CY5095" s="151"/>
    </row>
    <row r="5096" spans="1:103" x14ac:dyDescent="0.2">
      <c r="A5096" s="60"/>
      <c r="B5096" s="60"/>
      <c r="C5096" s="60"/>
      <c r="D5096" s="60"/>
      <c r="E5096" s="60"/>
      <c r="F5096" s="60"/>
      <c r="G5096" s="60"/>
      <c r="H5096" s="60"/>
      <c r="I5096" s="60"/>
      <c r="J5096" s="60"/>
      <c r="K5096" s="60"/>
      <c r="L5096" s="60"/>
      <c r="M5096" s="60"/>
      <c r="N5096" s="60"/>
      <c r="O5096" s="60"/>
      <c r="P5096" s="60"/>
      <c r="Q5096" s="60"/>
      <c r="R5096" s="334">
        <v>14708</v>
      </c>
      <c r="S5096" s="319" t="s">
        <v>359</v>
      </c>
      <c r="BE5096" s="60"/>
      <c r="BR5096" s="60"/>
      <c r="BX5096" s="151"/>
      <c r="CB5096" s="151"/>
      <c r="CM5096" s="151"/>
      <c r="CO5096" s="151"/>
      <c r="CT5096" s="151"/>
      <c r="CY5096" s="151"/>
    </row>
    <row r="5097" spans="1:103" x14ac:dyDescent="0.2">
      <c r="A5097" s="60"/>
      <c r="B5097" s="60"/>
      <c r="C5097" s="60"/>
      <c r="D5097" s="60"/>
      <c r="E5097" s="60"/>
      <c r="F5097" s="60"/>
      <c r="G5097" s="60"/>
      <c r="H5097" s="60"/>
      <c r="I5097" s="60"/>
      <c r="J5097" s="60"/>
      <c r="K5097" s="60"/>
      <c r="L5097" s="60"/>
      <c r="M5097" s="60"/>
      <c r="N5097" s="60"/>
      <c r="O5097" s="60"/>
      <c r="P5097" s="60"/>
      <c r="Q5097" s="60"/>
      <c r="R5097" s="334">
        <v>14709</v>
      </c>
      <c r="S5097" s="319" t="s">
        <v>359</v>
      </c>
      <c r="BE5097" s="60"/>
      <c r="BR5097" s="60"/>
      <c r="BX5097" s="151"/>
      <c r="CB5097" s="151"/>
      <c r="CM5097" s="151"/>
      <c r="CO5097" s="151"/>
      <c r="CT5097" s="151"/>
      <c r="CY5097" s="151"/>
    </row>
    <row r="5098" spans="1:103" x14ac:dyDescent="0.2">
      <c r="A5098" s="60"/>
      <c r="B5098" s="60"/>
      <c r="C5098" s="60"/>
      <c r="D5098" s="60"/>
      <c r="E5098" s="60"/>
      <c r="F5098" s="60"/>
      <c r="G5098" s="60"/>
      <c r="H5098" s="60"/>
      <c r="I5098" s="60"/>
      <c r="J5098" s="60"/>
      <c r="K5098" s="60"/>
      <c r="L5098" s="60"/>
      <c r="M5098" s="60"/>
      <c r="N5098" s="60"/>
      <c r="O5098" s="60"/>
      <c r="P5098" s="60"/>
      <c r="Q5098" s="60"/>
      <c r="R5098" s="334">
        <v>14710</v>
      </c>
      <c r="S5098" s="319" t="s">
        <v>359</v>
      </c>
      <c r="BE5098" s="60"/>
      <c r="BR5098" s="60"/>
      <c r="BX5098" s="151"/>
      <c r="CB5098" s="151"/>
      <c r="CM5098" s="151"/>
      <c r="CO5098" s="151"/>
      <c r="CT5098" s="151"/>
      <c r="CY5098" s="151"/>
    </row>
    <row r="5099" spans="1:103" x14ac:dyDescent="0.2">
      <c r="A5099" s="60"/>
      <c r="B5099" s="60"/>
      <c r="C5099" s="60"/>
      <c r="D5099" s="60"/>
      <c r="E5099" s="60"/>
      <c r="F5099" s="60"/>
      <c r="G5099" s="60"/>
      <c r="H5099" s="60"/>
      <c r="I5099" s="60"/>
      <c r="J5099" s="60"/>
      <c r="K5099" s="60"/>
      <c r="L5099" s="60"/>
      <c r="M5099" s="60"/>
      <c r="N5099" s="60"/>
      <c r="O5099" s="60"/>
      <c r="P5099" s="60"/>
      <c r="Q5099" s="60"/>
      <c r="R5099" s="334">
        <v>14711</v>
      </c>
      <c r="S5099" s="319" t="s">
        <v>359</v>
      </c>
      <c r="BE5099" s="60"/>
      <c r="BR5099" s="60"/>
      <c r="BX5099" s="151"/>
      <c r="CB5099" s="151"/>
      <c r="CM5099" s="151"/>
      <c r="CO5099" s="151"/>
      <c r="CT5099" s="151"/>
      <c r="CY5099" s="151"/>
    </row>
    <row r="5100" spans="1:103" x14ac:dyDescent="0.2">
      <c r="A5100" s="60"/>
      <c r="B5100" s="60"/>
      <c r="C5100" s="60"/>
      <c r="D5100" s="60"/>
      <c r="E5100" s="60"/>
      <c r="F5100" s="60"/>
      <c r="G5100" s="60"/>
      <c r="H5100" s="60"/>
      <c r="I5100" s="60"/>
      <c r="J5100" s="60"/>
      <c r="K5100" s="60"/>
      <c r="L5100" s="60"/>
      <c r="M5100" s="60"/>
      <c r="N5100" s="60"/>
      <c r="O5100" s="60"/>
      <c r="P5100" s="60"/>
      <c r="Q5100" s="60"/>
      <c r="R5100" s="334">
        <v>14712</v>
      </c>
      <c r="S5100" s="319" t="s">
        <v>359</v>
      </c>
      <c r="BE5100" s="60"/>
      <c r="BR5100" s="60"/>
      <c r="BX5100" s="151"/>
      <c r="CB5100" s="151"/>
      <c r="CM5100" s="151"/>
      <c r="CO5100" s="151"/>
      <c r="CT5100" s="151"/>
      <c r="CY5100" s="151"/>
    </row>
    <row r="5101" spans="1:103" x14ac:dyDescent="0.2">
      <c r="A5101" s="60"/>
      <c r="B5101" s="60"/>
      <c r="C5101" s="60"/>
      <c r="D5101" s="60"/>
      <c r="E5101" s="60"/>
      <c r="F5101" s="60"/>
      <c r="G5101" s="60"/>
      <c r="H5101" s="60"/>
      <c r="I5101" s="60"/>
      <c r="J5101" s="60"/>
      <c r="K5101" s="60"/>
      <c r="L5101" s="60"/>
      <c r="M5101" s="60"/>
      <c r="N5101" s="60"/>
      <c r="O5101" s="60"/>
      <c r="P5101" s="60"/>
      <c r="Q5101" s="60"/>
      <c r="R5101" s="334">
        <v>14714</v>
      </c>
      <c r="S5101" s="319" t="s">
        <v>359</v>
      </c>
      <c r="BE5101" s="60"/>
      <c r="BR5101" s="60"/>
      <c r="BX5101" s="151"/>
      <c r="CB5101" s="151"/>
      <c r="CM5101" s="151"/>
      <c r="CO5101" s="151"/>
      <c r="CT5101" s="151"/>
      <c r="CY5101" s="151"/>
    </row>
    <row r="5102" spans="1:103" x14ac:dyDescent="0.2">
      <c r="A5102" s="60"/>
      <c r="B5102" s="60"/>
      <c r="C5102" s="60"/>
      <c r="D5102" s="60"/>
      <c r="E5102" s="60"/>
      <c r="F5102" s="60"/>
      <c r="G5102" s="60"/>
      <c r="H5102" s="60"/>
      <c r="I5102" s="60"/>
      <c r="J5102" s="60"/>
      <c r="K5102" s="60"/>
      <c r="L5102" s="60"/>
      <c r="M5102" s="60"/>
      <c r="N5102" s="60"/>
      <c r="O5102" s="60"/>
      <c r="P5102" s="60"/>
      <c r="Q5102" s="60"/>
      <c r="R5102" s="334">
        <v>14715</v>
      </c>
      <c r="S5102" s="319" t="s">
        <v>359</v>
      </c>
      <c r="BE5102" s="60"/>
      <c r="BR5102" s="60"/>
      <c r="BX5102" s="151"/>
      <c r="CB5102" s="151"/>
      <c r="CM5102" s="151"/>
      <c r="CO5102" s="151"/>
      <c r="CT5102" s="151"/>
      <c r="CY5102" s="151"/>
    </row>
    <row r="5103" spans="1:103" x14ac:dyDescent="0.2">
      <c r="A5103" s="60"/>
      <c r="B5103" s="60"/>
      <c r="C5103" s="60"/>
      <c r="D5103" s="60"/>
      <c r="E5103" s="60"/>
      <c r="F5103" s="60"/>
      <c r="G5103" s="60"/>
      <c r="H5103" s="60"/>
      <c r="I5103" s="60"/>
      <c r="J5103" s="60"/>
      <c r="K5103" s="60"/>
      <c r="L5103" s="60"/>
      <c r="M5103" s="60"/>
      <c r="N5103" s="60"/>
      <c r="O5103" s="60"/>
      <c r="P5103" s="60"/>
      <c r="Q5103" s="60"/>
      <c r="R5103" s="334">
        <v>14716</v>
      </c>
      <c r="S5103" s="319" t="s">
        <v>359</v>
      </c>
      <c r="BE5103" s="60"/>
      <c r="BR5103" s="60"/>
      <c r="BX5103" s="151"/>
      <c r="CB5103" s="151"/>
      <c r="CM5103" s="151"/>
      <c r="CO5103" s="151"/>
      <c r="CT5103" s="151"/>
      <c r="CY5103" s="151"/>
    </row>
    <row r="5104" spans="1:103" x14ac:dyDescent="0.2">
      <c r="A5104" s="60"/>
      <c r="B5104" s="60"/>
      <c r="C5104" s="60"/>
      <c r="D5104" s="60"/>
      <c r="E5104" s="60"/>
      <c r="F5104" s="60"/>
      <c r="G5104" s="60"/>
      <c r="H5104" s="60"/>
      <c r="I5104" s="60"/>
      <c r="J5104" s="60"/>
      <c r="K5104" s="60"/>
      <c r="L5104" s="60"/>
      <c r="M5104" s="60"/>
      <c r="N5104" s="60"/>
      <c r="O5104" s="60"/>
      <c r="P5104" s="60"/>
      <c r="Q5104" s="60"/>
      <c r="R5104" s="334">
        <v>14717</v>
      </c>
      <c r="S5104" s="319" t="s">
        <v>359</v>
      </c>
      <c r="BE5104" s="60"/>
      <c r="BR5104" s="60"/>
      <c r="BX5104" s="151"/>
      <c r="CB5104" s="151"/>
      <c r="CM5104" s="151"/>
      <c r="CO5104" s="151"/>
      <c r="CT5104" s="151"/>
      <c r="CY5104" s="151"/>
    </row>
    <row r="5105" spans="1:103" x14ac:dyDescent="0.2">
      <c r="A5105" s="60"/>
      <c r="B5105" s="60"/>
      <c r="C5105" s="60"/>
      <c r="D5105" s="60"/>
      <c r="E5105" s="60"/>
      <c r="F5105" s="60"/>
      <c r="G5105" s="60"/>
      <c r="H5105" s="60"/>
      <c r="I5105" s="60"/>
      <c r="J5105" s="60"/>
      <c r="K5105" s="60"/>
      <c r="L5105" s="60"/>
      <c r="M5105" s="60"/>
      <c r="N5105" s="60"/>
      <c r="O5105" s="60"/>
      <c r="P5105" s="60"/>
      <c r="Q5105" s="60"/>
      <c r="R5105" s="334">
        <v>14718</v>
      </c>
      <c r="S5105" s="319" t="s">
        <v>359</v>
      </c>
      <c r="BE5105" s="60"/>
      <c r="BR5105" s="60"/>
      <c r="BX5105" s="151"/>
      <c r="CB5105" s="151"/>
      <c r="CM5105" s="151"/>
      <c r="CO5105" s="151"/>
      <c r="CT5105" s="151"/>
      <c r="CY5105" s="151"/>
    </row>
    <row r="5106" spans="1:103" x14ac:dyDescent="0.2">
      <c r="A5106" s="60"/>
      <c r="B5106" s="60"/>
      <c r="C5106" s="60"/>
      <c r="D5106" s="60"/>
      <c r="E5106" s="60"/>
      <c r="F5106" s="60"/>
      <c r="G5106" s="60"/>
      <c r="H5106" s="60"/>
      <c r="I5106" s="60"/>
      <c r="J5106" s="60"/>
      <c r="K5106" s="60"/>
      <c r="L5106" s="60"/>
      <c r="M5106" s="60"/>
      <c r="N5106" s="60"/>
      <c r="O5106" s="60"/>
      <c r="P5106" s="60"/>
      <c r="Q5106" s="60"/>
      <c r="R5106" s="334">
        <v>14719</v>
      </c>
      <c r="S5106" s="319" t="s">
        <v>359</v>
      </c>
      <c r="BE5106" s="60"/>
      <c r="BR5106" s="60"/>
      <c r="BX5106" s="151"/>
      <c r="CB5106" s="151"/>
      <c r="CM5106" s="151"/>
      <c r="CO5106" s="151"/>
      <c r="CT5106" s="151"/>
      <c r="CY5106" s="151"/>
    </row>
    <row r="5107" spans="1:103" x14ac:dyDescent="0.2">
      <c r="A5107" s="60"/>
      <c r="B5107" s="60"/>
      <c r="C5107" s="60"/>
      <c r="D5107" s="60"/>
      <c r="E5107" s="60"/>
      <c r="F5107" s="60"/>
      <c r="G5107" s="60"/>
      <c r="H5107" s="60"/>
      <c r="I5107" s="60"/>
      <c r="J5107" s="60"/>
      <c r="K5107" s="60"/>
      <c r="L5107" s="60"/>
      <c r="M5107" s="60"/>
      <c r="N5107" s="60"/>
      <c r="O5107" s="60"/>
      <c r="P5107" s="60"/>
      <c r="Q5107" s="60"/>
      <c r="R5107" s="334">
        <v>14720</v>
      </c>
      <c r="S5107" s="319" t="s">
        <v>359</v>
      </c>
      <c r="BE5107" s="60"/>
      <c r="BR5107" s="60"/>
      <c r="BX5107" s="151"/>
      <c r="CB5107" s="151"/>
      <c r="CM5107" s="151"/>
      <c r="CO5107" s="151"/>
      <c r="CT5107" s="151"/>
      <c r="CY5107" s="151"/>
    </row>
    <row r="5108" spans="1:103" x14ac:dyDescent="0.2">
      <c r="A5108" s="60"/>
      <c r="B5108" s="60"/>
      <c r="C5108" s="60"/>
      <c r="D5108" s="60"/>
      <c r="E5108" s="60"/>
      <c r="F5108" s="60"/>
      <c r="G5108" s="60"/>
      <c r="H5108" s="60"/>
      <c r="I5108" s="60"/>
      <c r="J5108" s="60"/>
      <c r="K5108" s="60"/>
      <c r="L5108" s="60"/>
      <c r="M5108" s="60"/>
      <c r="N5108" s="60"/>
      <c r="O5108" s="60"/>
      <c r="P5108" s="60"/>
      <c r="Q5108" s="60"/>
      <c r="R5108" s="334">
        <v>14721</v>
      </c>
      <c r="S5108" s="319" t="s">
        <v>359</v>
      </c>
      <c r="BE5108" s="60"/>
      <c r="BR5108" s="60"/>
      <c r="BX5108" s="151"/>
      <c r="CB5108" s="151"/>
      <c r="CM5108" s="151"/>
      <c r="CO5108" s="151"/>
      <c r="CT5108" s="151"/>
      <c r="CY5108" s="151"/>
    </row>
    <row r="5109" spans="1:103" x14ac:dyDescent="0.2">
      <c r="A5109" s="60"/>
      <c r="B5109" s="60"/>
      <c r="C5109" s="60"/>
      <c r="D5109" s="60"/>
      <c r="E5109" s="60"/>
      <c r="F5109" s="60"/>
      <c r="G5109" s="60"/>
      <c r="H5109" s="60"/>
      <c r="I5109" s="60"/>
      <c r="J5109" s="60"/>
      <c r="K5109" s="60"/>
      <c r="L5109" s="60"/>
      <c r="M5109" s="60"/>
      <c r="N5109" s="60"/>
      <c r="O5109" s="60"/>
      <c r="P5109" s="60"/>
      <c r="Q5109" s="60"/>
      <c r="R5109" s="334">
        <v>14722</v>
      </c>
      <c r="S5109" s="319" t="s">
        <v>359</v>
      </c>
      <c r="BE5109" s="60"/>
      <c r="BR5109" s="60"/>
      <c r="BX5109" s="151"/>
      <c r="CB5109" s="151"/>
      <c r="CM5109" s="151"/>
      <c r="CO5109" s="151"/>
      <c r="CT5109" s="151"/>
      <c r="CY5109" s="151"/>
    </row>
    <row r="5110" spans="1:103" x14ac:dyDescent="0.2">
      <c r="A5110" s="60"/>
      <c r="B5110" s="60"/>
      <c r="C5110" s="60"/>
      <c r="D5110" s="60"/>
      <c r="E5110" s="60"/>
      <c r="F5110" s="60"/>
      <c r="G5110" s="60"/>
      <c r="H5110" s="60"/>
      <c r="I5110" s="60"/>
      <c r="J5110" s="60"/>
      <c r="K5110" s="60"/>
      <c r="L5110" s="60"/>
      <c r="M5110" s="60"/>
      <c r="N5110" s="60"/>
      <c r="O5110" s="60"/>
      <c r="P5110" s="60"/>
      <c r="Q5110" s="60"/>
      <c r="R5110" s="334">
        <v>14723</v>
      </c>
      <c r="S5110" s="319" t="s">
        <v>359</v>
      </c>
      <c r="BE5110" s="60"/>
      <c r="BR5110" s="60"/>
      <c r="BX5110" s="151"/>
      <c r="CB5110" s="151"/>
      <c r="CM5110" s="151"/>
      <c r="CO5110" s="151"/>
      <c r="CT5110" s="151"/>
      <c r="CY5110" s="151"/>
    </row>
    <row r="5111" spans="1:103" x14ac:dyDescent="0.2">
      <c r="A5111" s="60"/>
      <c r="B5111" s="60"/>
      <c r="C5111" s="60"/>
      <c r="D5111" s="60"/>
      <c r="E5111" s="60"/>
      <c r="F5111" s="60"/>
      <c r="G5111" s="60"/>
      <c r="H5111" s="60"/>
      <c r="I5111" s="60"/>
      <c r="J5111" s="60"/>
      <c r="K5111" s="60"/>
      <c r="L5111" s="60"/>
      <c r="M5111" s="60"/>
      <c r="N5111" s="60"/>
      <c r="O5111" s="60"/>
      <c r="P5111" s="60"/>
      <c r="Q5111" s="60"/>
      <c r="R5111" s="334">
        <v>14724</v>
      </c>
      <c r="S5111" s="319" t="s">
        <v>359</v>
      </c>
      <c r="BE5111" s="60"/>
      <c r="BR5111" s="60"/>
      <c r="BX5111" s="151"/>
      <c r="CB5111" s="151"/>
      <c r="CM5111" s="151"/>
      <c r="CO5111" s="151"/>
      <c r="CT5111" s="151"/>
      <c r="CY5111" s="151"/>
    </row>
    <row r="5112" spans="1:103" x14ac:dyDescent="0.2">
      <c r="A5112" s="60"/>
      <c r="B5112" s="60"/>
      <c r="C5112" s="60"/>
      <c r="D5112" s="60"/>
      <c r="E5112" s="60"/>
      <c r="F5112" s="60"/>
      <c r="G5112" s="60"/>
      <c r="H5112" s="60"/>
      <c r="I5112" s="60"/>
      <c r="J5112" s="60"/>
      <c r="K5112" s="60"/>
      <c r="L5112" s="60"/>
      <c r="M5112" s="60"/>
      <c r="N5112" s="60"/>
      <c r="O5112" s="60"/>
      <c r="P5112" s="60"/>
      <c r="Q5112" s="60"/>
      <c r="R5112" s="334">
        <v>14726</v>
      </c>
      <c r="S5112" s="319" t="s">
        <v>359</v>
      </c>
      <c r="BE5112" s="60"/>
      <c r="BR5112" s="60"/>
      <c r="BX5112" s="151"/>
      <c r="CB5112" s="151"/>
      <c r="CM5112" s="151"/>
      <c r="CO5112" s="151"/>
      <c r="CT5112" s="151"/>
      <c r="CY5112" s="151"/>
    </row>
    <row r="5113" spans="1:103" x14ac:dyDescent="0.2">
      <c r="A5113" s="60"/>
      <c r="B5113" s="60"/>
      <c r="C5113" s="60"/>
      <c r="D5113" s="60"/>
      <c r="E5113" s="60"/>
      <c r="F5113" s="60"/>
      <c r="G5113" s="60"/>
      <c r="H5113" s="60"/>
      <c r="I5113" s="60"/>
      <c r="J5113" s="60"/>
      <c r="K5113" s="60"/>
      <c r="L5113" s="60"/>
      <c r="M5113" s="60"/>
      <c r="N5113" s="60"/>
      <c r="O5113" s="60"/>
      <c r="P5113" s="60"/>
      <c r="Q5113" s="60"/>
      <c r="R5113" s="334">
        <v>14727</v>
      </c>
      <c r="S5113" s="319" t="s">
        <v>359</v>
      </c>
      <c r="BE5113" s="60"/>
      <c r="BR5113" s="60"/>
      <c r="BX5113" s="151"/>
      <c r="CB5113" s="151"/>
      <c r="CM5113" s="151"/>
      <c r="CO5113" s="151"/>
      <c r="CT5113" s="151"/>
      <c r="CY5113" s="151"/>
    </row>
    <row r="5114" spans="1:103" x14ac:dyDescent="0.2">
      <c r="A5114" s="60"/>
      <c r="B5114" s="60"/>
      <c r="C5114" s="60"/>
      <c r="D5114" s="60"/>
      <c r="E5114" s="60"/>
      <c r="F5114" s="60"/>
      <c r="G5114" s="60"/>
      <c r="H5114" s="60"/>
      <c r="I5114" s="60"/>
      <c r="J5114" s="60"/>
      <c r="K5114" s="60"/>
      <c r="L5114" s="60"/>
      <c r="M5114" s="60"/>
      <c r="N5114" s="60"/>
      <c r="O5114" s="60"/>
      <c r="P5114" s="60"/>
      <c r="Q5114" s="60"/>
      <c r="R5114" s="334">
        <v>14728</v>
      </c>
      <c r="S5114" s="319" t="s">
        <v>359</v>
      </c>
      <c r="BE5114" s="60"/>
      <c r="BR5114" s="60"/>
      <c r="BX5114" s="151"/>
      <c r="CB5114" s="151"/>
      <c r="CM5114" s="151"/>
      <c r="CO5114" s="151"/>
      <c r="CT5114" s="151"/>
      <c r="CY5114" s="151"/>
    </row>
    <row r="5115" spans="1:103" x14ac:dyDescent="0.2">
      <c r="A5115" s="60"/>
      <c r="B5115" s="60"/>
      <c r="C5115" s="60"/>
      <c r="D5115" s="60"/>
      <c r="E5115" s="60"/>
      <c r="F5115" s="60"/>
      <c r="G5115" s="60"/>
      <c r="H5115" s="60"/>
      <c r="I5115" s="60"/>
      <c r="J5115" s="60"/>
      <c r="K5115" s="60"/>
      <c r="L5115" s="60"/>
      <c r="M5115" s="60"/>
      <c r="N5115" s="60"/>
      <c r="O5115" s="60"/>
      <c r="P5115" s="60"/>
      <c r="Q5115" s="60"/>
      <c r="R5115" s="334">
        <v>14729</v>
      </c>
      <c r="S5115" s="319" t="s">
        <v>359</v>
      </c>
      <c r="BE5115" s="60"/>
      <c r="BR5115" s="60"/>
      <c r="BX5115" s="151"/>
      <c r="CB5115" s="151"/>
      <c r="CM5115" s="151"/>
      <c r="CO5115" s="151"/>
      <c r="CT5115" s="151"/>
      <c r="CY5115" s="151"/>
    </row>
    <row r="5116" spans="1:103" x14ac:dyDescent="0.2">
      <c r="A5116" s="60"/>
      <c r="B5116" s="60"/>
      <c r="C5116" s="60"/>
      <c r="D5116" s="60"/>
      <c r="E5116" s="60"/>
      <c r="F5116" s="60"/>
      <c r="G5116" s="60"/>
      <c r="H5116" s="60"/>
      <c r="I5116" s="60"/>
      <c r="J5116" s="60"/>
      <c r="K5116" s="60"/>
      <c r="L5116" s="60"/>
      <c r="M5116" s="60"/>
      <c r="N5116" s="60"/>
      <c r="O5116" s="60"/>
      <c r="P5116" s="60"/>
      <c r="Q5116" s="60"/>
      <c r="R5116" s="334">
        <v>14730</v>
      </c>
      <c r="S5116" s="319" t="s">
        <v>359</v>
      </c>
      <c r="BE5116" s="60"/>
      <c r="BR5116" s="60"/>
      <c r="BX5116" s="151"/>
      <c r="CB5116" s="151"/>
      <c r="CM5116" s="151"/>
      <c r="CO5116" s="151"/>
      <c r="CT5116" s="151"/>
      <c r="CY5116" s="151"/>
    </row>
    <row r="5117" spans="1:103" x14ac:dyDescent="0.2">
      <c r="A5117" s="60"/>
      <c r="B5117" s="60"/>
      <c r="C5117" s="60"/>
      <c r="D5117" s="60"/>
      <c r="E5117" s="60"/>
      <c r="F5117" s="60"/>
      <c r="G5117" s="60"/>
      <c r="H5117" s="60"/>
      <c r="I5117" s="60"/>
      <c r="J5117" s="60"/>
      <c r="K5117" s="60"/>
      <c r="L5117" s="60"/>
      <c r="M5117" s="60"/>
      <c r="N5117" s="60"/>
      <c r="O5117" s="60"/>
      <c r="P5117" s="60"/>
      <c r="Q5117" s="60"/>
      <c r="R5117" s="334">
        <v>14731</v>
      </c>
      <c r="S5117" s="319" t="s">
        <v>359</v>
      </c>
      <c r="BE5117" s="60"/>
      <c r="BR5117" s="60"/>
      <c r="BX5117" s="151"/>
      <c r="CB5117" s="151"/>
      <c r="CM5117" s="151"/>
      <c r="CO5117" s="151"/>
      <c r="CT5117" s="151"/>
      <c r="CY5117" s="151"/>
    </row>
    <row r="5118" spans="1:103" x14ac:dyDescent="0.2">
      <c r="A5118" s="60"/>
      <c r="B5118" s="60"/>
      <c r="C5118" s="60"/>
      <c r="D5118" s="60"/>
      <c r="E5118" s="60"/>
      <c r="F5118" s="60"/>
      <c r="G5118" s="60"/>
      <c r="H5118" s="60"/>
      <c r="I5118" s="60"/>
      <c r="J5118" s="60"/>
      <c r="K5118" s="60"/>
      <c r="L5118" s="60"/>
      <c r="M5118" s="60"/>
      <c r="N5118" s="60"/>
      <c r="O5118" s="60"/>
      <c r="P5118" s="60"/>
      <c r="Q5118" s="60"/>
      <c r="R5118" s="334">
        <v>14732</v>
      </c>
      <c r="S5118" s="319" t="s">
        <v>359</v>
      </c>
      <c r="BE5118" s="60"/>
      <c r="BR5118" s="60"/>
      <c r="BX5118" s="151"/>
      <c r="CB5118" s="151"/>
      <c r="CM5118" s="151"/>
      <c r="CO5118" s="151"/>
      <c r="CT5118" s="151"/>
      <c r="CY5118" s="151"/>
    </row>
    <row r="5119" spans="1:103" x14ac:dyDescent="0.2">
      <c r="A5119" s="60"/>
      <c r="B5119" s="60"/>
      <c r="C5119" s="60"/>
      <c r="D5119" s="60"/>
      <c r="E5119" s="60"/>
      <c r="F5119" s="60"/>
      <c r="G5119" s="60"/>
      <c r="H5119" s="60"/>
      <c r="I5119" s="60"/>
      <c r="J5119" s="60"/>
      <c r="K5119" s="60"/>
      <c r="L5119" s="60"/>
      <c r="M5119" s="60"/>
      <c r="N5119" s="60"/>
      <c r="O5119" s="60"/>
      <c r="P5119" s="60"/>
      <c r="Q5119" s="60"/>
      <c r="R5119" s="334">
        <v>14733</v>
      </c>
      <c r="S5119" s="319" t="s">
        <v>359</v>
      </c>
      <c r="BE5119" s="60"/>
      <c r="BR5119" s="60"/>
      <c r="BX5119" s="151"/>
      <c r="CB5119" s="151"/>
      <c r="CM5119" s="151"/>
      <c r="CO5119" s="151"/>
      <c r="CT5119" s="151"/>
      <c r="CY5119" s="151"/>
    </row>
    <row r="5120" spans="1:103" x14ac:dyDescent="0.2">
      <c r="A5120" s="60"/>
      <c r="B5120" s="60"/>
      <c r="C5120" s="60"/>
      <c r="D5120" s="60"/>
      <c r="E5120" s="60"/>
      <c r="F5120" s="60"/>
      <c r="G5120" s="60"/>
      <c r="H5120" s="60"/>
      <c r="I5120" s="60"/>
      <c r="J5120" s="60"/>
      <c r="K5120" s="60"/>
      <c r="L5120" s="60"/>
      <c r="M5120" s="60"/>
      <c r="N5120" s="60"/>
      <c r="O5120" s="60"/>
      <c r="P5120" s="60"/>
      <c r="Q5120" s="60"/>
      <c r="R5120" s="334">
        <v>14735</v>
      </c>
      <c r="S5120" s="319" t="s">
        <v>359</v>
      </c>
      <c r="BE5120" s="60"/>
      <c r="BR5120" s="60"/>
      <c r="BX5120" s="151"/>
      <c r="CB5120" s="151"/>
      <c r="CM5120" s="151"/>
      <c r="CO5120" s="151"/>
      <c r="CT5120" s="151"/>
      <c r="CY5120" s="151"/>
    </row>
    <row r="5121" spans="1:103" x14ac:dyDescent="0.2">
      <c r="A5121" s="60"/>
      <c r="B5121" s="60"/>
      <c r="C5121" s="60"/>
      <c r="D5121" s="60"/>
      <c r="E5121" s="60"/>
      <c r="F5121" s="60"/>
      <c r="G5121" s="60"/>
      <c r="H5121" s="60"/>
      <c r="I5121" s="60"/>
      <c r="J5121" s="60"/>
      <c r="K5121" s="60"/>
      <c r="L5121" s="60"/>
      <c r="M5121" s="60"/>
      <c r="N5121" s="60"/>
      <c r="O5121" s="60"/>
      <c r="P5121" s="60"/>
      <c r="Q5121" s="60"/>
      <c r="R5121" s="334">
        <v>14736</v>
      </c>
      <c r="S5121" s="319" t="s">
        <v>359</v>
      </c>
      <c r="BE5121" s="60"/>
      <c r="BR5121" s="60"/>
      <c r="BX5121" s="151"/>
      <c r="CB5121" s="151"/>
      <c r="CM5121" s="151"/>
      <c r="CO5121" s="151"/>
      <c r="CT5121" s="151"/>
      <c r="CY5121" s="151"/>
    </row>
    <row r="5122" spans="1:103" x14ac:dyDescent="0.2">
      <c r="A5122" s="60"/>
      <c r="B5122" s="60"/>
      <c r="C5122" s="60"/>
      <c r="D5122" s="60"/>
      <c r="E5122" s="60"/>
      <c r="F5122" s="60"/>
      <c r="G5122" s="60"/>
      <c r="H5122" s="60"/>
      <c r="I5122" s="60"/>
      <c r="J5122" s="60"/>
      <c r="K5122" s="60"/>
      <c r="L5122" s="60"/>
      <c r="M5122" s="60"/>
      <c r="N5122" s="60"/>
      <c r="O5122" s="60"/>
      <c r="P5122" s="60"/>
      <c r="Q5122" s="60"/>
      <c r="R5122" s="334">
        <v>14737</v>
      </c>
      <c r="S5122" s="319" t="s">
        <v>359</v>
      </c>
      <c r="BE5122" s="60"/>
      <c r="BR5122" s="60"/>
      <c r="BX5122" s="151"/>
      <c r="CB5122" s="151"/>
      <c r="CM5122" s="151"/>
      <c r="CO5122" s="151"/>
      <c r="CT5122" s="151"/>
      <c r="CY5122" s="151"/>
    </row>
    <row r="5123" spans="1:103" x14ac:dyDescent="0.2">
      <c r="A5123" s="60"/>
      <c r="B5123" s="60"/>
      <c r="C5123" s="60"/>
      <c r="D5123" s="60"/>
      <c r="E5123" s="60"/>
      <c r="F5123" s="60"/>
      <c r="G5123" s="60"/>
      <c r="H5123" s="60"/>
      <c r="I5123" s="60"/>
      <c r="J5123" s="60"/>
      <c r="K5123" s="60"/>
      <c r="L5123" s="60"/>
      <c r="M5123" s="60"/>
      <c r="N5123" s="60"/>
      <c r="O5123" s="60"/>
      <c r="P5123" s="60"/>
      <c r="Q5123" s="60"/>
      <c r="R5123" s="334">
        <v>14738</v>
      </c>
      <c r="S5123" s="319" t="s">
        <v>359</v>
      </c>
      <c r="BE5123" s="60"/>
      <c r="BR5123" s="60"/>
      <c r="BX5123" s="151"/>
      <c r="CB5123" s="151"/>
      <c r="CM5123" s="151"/>
      <c r="CO5123" s="151"/>
      <c r="CT5123" s="151"/>
      <c r="CY5123" s="151"/>
    </row>
    <row r="5124" spans="1:103" x14ac:dyDescent="0.2">
      <c r="A5124" s="60"/>
      <c r="B5124" s="60"/>
      <c r="C5124" s="60"/>
      <c r="D5124" s="60"/>
      <c r="E5124" s="60"/>
      <c r="F5124" s="60"/>
      <c r="G5124" s="60"/>
      <c r="H5124" s="60"/>
      <c r="I5124" s="60"/>
      <c r="J5124" s="60"/>
      <c r="K5124" s="60"/>
      <c r="L5124" s="60"/>
      <c r="M5124" s="60"/>
      <c r="N5124" s="60"/>
      <c r="O5124" s="60"/>
      <c r="P5124" s="60"/>
      <c r="Q5124" s="60"/>
      <c r="R5124" s="334">
        <v>14739</v>
      </c>
      <c r="S5124" s="319" t="s">
        <v>359</v>
      </c>
      <c r="BE5124" s="60"/>
      <c r="BR5124" s="60"/>
      <c r="BX5124" s="151"/>
      <c r="CB5124" s="151"/>
      <c r="CM5124" s="151"/>
      <c r="CO5124" s="151"/>
      <c r="CT5124" s="151"/>
      <c r="CY5124" s="151"/>
    </row>
    <row r="5125" spans="1:103" x14ac:dyDescent="0.2">
      <c r="A5125" s="60"/>
      <c r="B5125" s="60"/>
      <c r="C5125" s="60"/>
      <c r="D5125" s="60"/>
      <c r="E5125" s="60"/>
      <c r="F5125" s="60"/>
      <c r="G5125" s="60"/>
      <c r="H5125" s="60"/>
      <c r="I5125" s="60"/>
      <c r="J5125" s="60"/>
      <c r="K5125" s="60"/>
      <c r="L5125" s="60"/>
      <c r="M5125" s="60"/>
      <c r="N5125" s="60"/>
      <c r="O5125" s="60"/>
      <c r="P5125" s="60"/>
      <c r="Q5125" s="60"/>
      <c r="R5125" s="334">
        <v>14740</v>
      </c>
      <c r="S5125" s="319" t="s">
        <v>359</v>
      </c>
      <c r="BE5125" s="60"/>
      <c r="BR5125" s="60"/>
      <c r="BX5125" s="151"/>
      <c r="CB5125" s="151"/>
      <c r="CM5125" s="151"/>
      <c r="CO5125" s="151"/>
      <c r="CT5125" s="151"/>
      <c r="CY5125" s="151"/>
    </row>
    <row r="5126" spans="1:103" x14ac:dyDescent="0.2">
      <c r="A5126" s="60"/>
      <c r="B5126" s="60"/>
      <c r="C5126" s="60"/>
      <c r="D5126" s="60"/>
      <c r="E5126" s="60"/>
      <c r="F5126" s="60"/>
      <c r="G5126" s="60"/>
      <c r="H5126" s="60"/>
      <c r="I5126" s="60"/>
      <c r="J5126" s="60"/>
      <c r="K5126" s="60"/>
      <c r="L5126" s="60"/>
      <c r="M5126" s="60"/>
      <c r="N5126" s="60"/>
      <c r="O5126" s="60"/>
      <c r="P5126" s="60"/>
      <c r="Q5126" s="60"/>
      <c r="R5126" s="334">
        <v>14741</v>
      </c>
      <c r="S5126" s="319" t="s">
        <v>359</v>
      </c>
      <c r="BE5126" s="60"/>
      <c r="BR5126" s="60"/>
      <c r="BX5126" s="151"/>
      <c r="CB5126" s="151"/>
      <c r="CM5126" s="151"/>
      <c r="CO5126" s="151"/>
      <c r="CT5126" s="151"/>
      <c r="CY5126" s="151"/>
    </row>
    <row r="5127" spans="1:103" x14ac:dyDescent="0.2">
      <c r="A5127" s="60"/>
      <c r="B5127" s="60"/>
      <c r="C5127" s="60"/>
      <c r="D5127" s="60"/>
      <c r="E5127" s="60"/>
      <c r="F5127" s="60"/>
      <c r="G5127" s="60"/>
      <c r="H5127" s="60"/>
      <c r="I5127" s="60"/>
      <c r="J5127" s="60"/>
      <c r="K5127" s="60"/>
      <c r="L5127" s="60"/>
      <c r="M5127" s="60"/>
      <c r="N5127" s="60"/>
      <c r="O5127" s="60"/>
      <c r="P5127" s="60"/>
      <c r="Q5127" s="60"/>
      <c r="R5127" s="334">
        <v>14742</v>
      </c>
      <c r="S5127" s="319" t="s">
        <v>359</v>
      </c>
      <c r="BE5127" s="60"/>
      <c r="BR5127" s="60"/>
      <c r="BX5127" s="151"/>
      <c r="CB5127" s="151"/>
      <c r="CM5127" s="151"/>
      <c r="CO5127" s="151"/>
      <c r="CT5127" s="151"/>
      <c r="CY5127" s="151"/>
    </row>
    <row r="5128" spans="1:103" x14ac:dyDescent="0.2">
      <c r="A5128" s="60"/>
      <c r="B5128" s="60"/>
      <c r="C5128" s="60"/>
      <c r="D5128" s="60"/>
      <c r="E5128" s="60"/>
      <c r="F5128" s="60"/>
      <c r="G5128" s="60"/>
      <c r="H5128" s="60"/>
      <c r="I5128" s="60"/>
      <c r="J5128" s="60"/>
      <c r="K5128" s="60"/>
      <c r="L5128" s="60"/>
      <c r="M5128" s="60"/>
      <c r="N5128" s="60"/>
      <c r="O5128" s="60"/>
      <c r="P5128" s="60"/>
      <c r="Q5128" s="60"/>
      <c r="R5128" s="334">
        <v>14743</v>
      </c>
      <c r="S5128" s="319" t="s">
        <v>359</v>
      </c>
      <c r="BE5128" s="60"/>
      <c r="BR5128" s="60"/>
      <c r="BX5128" s="151"/>
      <c r="CB5128" s="151"/>
      <c r="CM5128" s="151"/>
      <c r="CO5128" s="151"/>
      <c r="CT5128" s="151"/>
      <c r="CY5128" s="151"/>
    </row>
    <row r="5129" spans="1:103" x14ac:dyDescent="0.2">
      <c r="A5129" s="60"/>
      <c r="B5129" s="60"/>
      <c r="C5129" s="60"/>
      <c r="D5129" s="60"/>
      <c r="E5129" s="60"/>
      <c r="F5129" s="60"/>
      <c r="G5129" s="60"/>
      <c r="H5129" s="60"/>
      <c r="I5129" s="60"/>
      <c r="J5129" s="60"/>
      <c r="K5129" s="60"/>
      <c r="L5129" s="60"/>
      <c r="M5129" s="60"/>
      <c r="N5129" s="60"/>
      <c r="O5129" s="60"/>
      <c r="P5129" s="60"/>
      <c r="Q5129" s="60"/>
      <c r="R5129" s="334">
        <v>14744</v>
      </c>
      <c r="S5129" s="319" t="s">
        <v>359</v>
      </c>
      <c r="BE5129" s="60"/>
      <c r="BR5129" s="60"/>
      <c r="BX5129" s="151"/>
      <c r="CB5129" s="151"/>
      <c r="CM5129" s="151"/>
      <c r="CO5129" s="151"/>
      <c r="CT5129" s="151"/>
      <c r="CY5129" s="151"/>
    </row>
    <row r="5130" spans="1:103" x14ac:dyDescent="0.2">
      <c r="A5130" s="60"/>
      <c r="B5130" s="60"/>
      <c r="C5130" s="60"/>
      <c r="D5130" s="60"/>
      <c r="E5130" s="60"/>
      <c r="F5130" s="60"/>
      <c r="G5130" s="60"/>
      <c r="H5130" s="60"/>
      <c r="I5130" s="60"/>
      <c r="J5130" s="60"/>
      <c r="K5130" s="60"/>
      <c r="L5130" s="60"/>
      <c r="M5130" s="60"/>
      <c r="N5130" s="60"/>
      <c r="O5130" s="60"/>
      <c r="P5130" s="60"/>
      <c r="Q5130" s="60"/>
      <c r="R5130" s="334">
        <v>14745</v>
      </c>
      <c r="S5130" s="319" t="s">
        <v>359</v>
      </c>
      <c r="BE5130" s="60"/>
      <c r="BR5130" s="60"/>
      <c r="BX5130" s="151"/>
      <c r="CB5130" s="151"/>
      <c r="CM5130" s="151"/>
      <c r="CO5130" s="151"/>
      <c r="CT5130" s="151"/>
      <c r="CY5130" s="151"/>
    </row>
    <row r="5131" spans="1:103" x14ac:dyDescent="0.2">
      <c r="A5131" s="60"/>
      <c r="B5131" s="60"/>
      <c r="C5131" s="60"/>
      <c r="D5131" s="60"/>
      <c r="E5131" s="60"/>
      <c r="F5131" s="60"/>
      <c r="G5131" s="60"/>
      <c r="H5131" s="60"/>
      <c r="I5131" s="60"/>
      <c r="J5131" s="60"/>
      <c r="K5131" s="60"/>
      <c r="L5131" s="60"/>
      <c r="M5131" s="60"/>
      <c r="N5131" s="60"/>
      <c r="O5131" s="60"/>
      <c r="P5131" s="60"/>
      <c r="Q5131" s="60"/>
      <c r="R5131" s="334">
        <v>14747</v>
      </c>
      <c r="S5131" s="319" t="s">
        <v>359</v>
      </c>
      <c r="BE5131" s="60"/>
      <c r="BR5131" s="60"/>
      <c r="BX5131" s="151"/>
      <c r="CB5131" s="151"/>
      <c r="CM5131" s="151"/>
      <c r="CO5131" s="151"/>
      <c r="CT5131" s="151"/>
      <c r="CY5131" s="151"/>
    </row>
    <row r="5132" spans="1:103" x14ac:dyDescent="0.2">
      <c r="A5132" s="60"/>
      <c r="B5132" s="60"/>
      <c r="C5132" s="60"/>
      <c r="D5132" s="60"/>
      <c r="E5132" s="60"/>
      <c r="F5132" s="60"/>
      <c r="G5132" s="60"/>
      <c r="H5132" s="60"/>
      <c r="I5132" s="60"/>
      <c r="J5132" s="60"/>
      <c r="K5132" s="60"/>
      <c r="L5132" s="60"/>
      <c r="M5132" s="60"/>
      <c r="N5132" s="60"/>
      <c r="O5132" s="60"/>
      <c r="P5132" s="60"/>
      <c r="Q5132" s="60"/>
      <c r="R5132" s="334">
        <v>14748</v>
      </c>
      <c r="S5132" s="319" t="s">
        <v>359</v>
      </c>
      <c r="BE5132" s="60"/>
      <c r="BR5132" s="60"/>
      <c r="BX5132" s="151"/>
      <c r="CB5132" s="151"/>
      <c r="CM5132" s="151"/>
      <c r="CO5132" s="151"/>
      <c r="CT5132" s="151"/>
      <c r="CY5132" s="151"/>
    </row>
    <row r="5133" spans="1:103" x14ac:dyDescent="0.2">
      <c r="A5133" s="60"/>
      <c r="B5133" s="60"/>
      <c r="C5133" s="60"/>
      <c r="D5133" s="60"/>
      <c r="E5133" s="60"/>
      <c r="F5133" s="60"/>
      <c r="G5133" s="60"/>
      <c r="H5133" s="60"/>
      <c r="I5133" s="60"/>
      <c r="J5133" s="60"/>
      <c r="K5133" s="60"/>
      <c r="L5133" s="60"/>
      <c r="M5133" s="60"/>
      <c r="N5133" s="60"/>
      <c r="O5133" s="60"/>
      <c r="P5133" s="60"/>
      <c r="Q5133" s="60"/>
      <c r="R5133" s="334">
        <v>14750</v>
      </c>
      <c r="S5133" s="319" t="s">
        <v>359</v>
      </c>
      <c r="BE5133" s="60"/>
      <c r="BR5133" s="60"/>
      <c r="BX5133" s="151"/>
      <c r="CB5133" s="151"/>
      <c r="CM5133" s="151"/>
      <c r="CO5133" s="151"/>
      <c r="CT5133" s="151"/>
      <c r="CY5133" s="151"/>
    </row>
    <row r="5134" spans="1:103" x14ac:dyDescent="0.2">
      <c r="A5134" s="60"/>
      <c r="B5134" s="60"/>
      <c r="C5134" s="60"/>
      <c r="D5134" s="60"/>
      <c r="E5134" s="60"/>
      <c r="F5134" s="60"/>
      <c r="G5134" s="60"/>
      <c r="H5134" s="60"/>
      <c r="I5134" s="60"/>
      <c r="J5134" s="60"/>
      <c r="K5134" s="60"/>
      <c r="L5134" s="60"/>
      <c r="M5134" s="60"/>
      <c r="N5134" s="60"/>
      <c r="O5134" s="60"/>
      <c r="P5134" s="60"/>
      <c r="Q5134" s="60"/>
      <c r="R5134" s="334">
        <v>14751</v>
      </c>
      <c r="S5134" s="319" t="s">
        <v>359</v>
      </c>
      <c r="BE5134" s="60"/>
      <c r="BR5134" s="60"/>
      <c r="BX5134" s="151"/>
      <c r="CB5134" s="151"/>
      <c r="CM5134" s="151"/>
      <c r="CO5134" s="151"/>
      <c r="CT5134" s="151"/>
      <c r="CY5134" s="151"/>
    </row>
    <row r="5135" spans="1:103" x14ac:dyDescent="0.2">
      <c r="A5135" s="60"/>
      <c r="B5135" s="60"/>
      <c r="C5135" s="60"/>
      <c r="D5135" s="60"/>
      <c r="E5135" s="60"/>
      <c r="F5135" s="60"/>
      <c r="G5135" s="60"/>
      <c r="H5135" s="60"/>
      <c r="I5135" s="60"/>
      <c r="J5135" s="60"/>
      <c r="K5135" s="60"/>
      <c r="L5135" s="60"/>
      <c r="M5135" s="60"/>
      <c r="N5135" s="60"/>
      <c r="O5135" s="60"/>
      <c r="P5135" s="60"/>
      <c r="Q5135" s="60"/>
      <c r="R5135" s="334">
        <v>14752</v>
      </c>
      <c r="S5135" s="319" t="s">
        <v>359</v>
      </c>
      <c r="BE5135" s="60"/>
      <c r="BR5135" s="60"/>
      <c r="BX5135" s="151"/>
      <c r="CB5135" s="151"/>
      <c r="CM5135" s="151"/>
      <c r="CO5135" s="151"/>
      <c r="CT5135" s="151"/>
      <c r="CY5135" s="151"/>
    </row>
    <row r="5136" spans="1:103" x14ac:dyDescent="0.2">
      <c r="A5136" s="60"/>
      <c r="B5136" s="60"/>
      <c r="C5136" s="60"/>
      <c r="D5136" s="60"/>
      <c r="E5136" s="60"/>
      <c r="F5136" s="60"/>
      <c r="G5136" s="60"/>
      <c r="H5136" s="60"/>
      <c r="I5136" s="60"/>
      <c r="J5136" s="60"/>
      <c r="K5136" s="60"/>
      <c r="L5136" s="60"/>
      <c r="M5136" s="60"/>
      <c r="N5136" s="60"/>
      <c r="O5136" s="60"/>
      <c r="P5136" s="60"/>
      <c r="Q5136" s="60"/>
      <c r="R5136" s="334">
        <v>14753</v>
      </c>
      <c r="S5136" s="319" t="s">
        <v>359</v>
      </c>
      <c r="BE5136" s="60"/>
      <c r="BR5136" s="60"/>
      <c r="BX5136" s="151"/>
      <c r="CB5136" s="151"/>
      <c r="CM5136" s="151"/>
      <c r="CO5136" s="151"/>
      <c r="CT5136" s="151"/>
      <c r="CY5136" s="151"/>
    </row>
    <row r="5137" spans="1:103" x14ac:dyDescent="0.2">
      <c r="A5137" s="60"/>
      <c r="B5137" s="60"/>
      <c r="C5137" s="60"/>
      <c r="D5137" s="60"/>
      <c r="E5137" s="60"/>
      <c r="F5137" s="60"/>
      <c r="G5137" s="60"/>
      <c r="H5137" s="60"/>
      <c r="I5137" s="60"/>
      <c r="J5137" s="60"/>
      <c r="K5137" s="60"/>
      <c r="L5137" s="60"/>
      <c r="M5137" s="60"/>
      <c r="N5137" s="60"/>
      <c r="O5137" s="60"/>
      <c r="P5137" s="60"/>
      <c r="Q5137" s="60"/>
      <c r="R5137" s="334">
        <v>14754</v>
      </c>
      <c r="S5137" s="319" t="s">
        <v>359</v>
      </c>
      <c r="BE5137" s="60"/>
      <c r="BR5137" s="60"/>
      <c r="BX5137" s="151"/>
      <c r="CB5137" s="151"/>
      <c r="CM5137" s="151"/>
      <c r="CO5137" s="151"/>
      <c r="CT5137" s="151"/>
      <c r="CY5137" s="151"/>
    </row>
    <row r="5138" spans="1:103" x14ac:dyDescent="0.2">
      <c r="A5138" s="60"/>
      <c r="B5138" s="60"/>
      <c r="C5138" s="60"/>
      <c r="D5138" s="60"/>
      <c r="E5138" s="60"/>
      <c r="F5138" s="60"/>
      <c r="G5138" s="60"/>
      <c r="H5138" s="60"/>
      <c r="I5138" s="60"/>
      <c r="J5138" s="60"/>
      <c r="K5138" s="60"/>
      <c r="L5138" s="60"/>
      <c r="M5138" s="60"/>
      <c r="N5138" s="60"/>
      <c r="O5138" s="60"/>
      <c r="P5138" s="60"/>
      <c r="Q5138" s="60"/>
      <c r="R5138" s="334">
        <v>14755</v>
      </c>
      <c r="S5138" s="319" t="s">
        <v>359</v>
      </c>
      <c r="BE5138" s="60"/>
      <c r="BR5138" s="60"/>
      <c r="BX5138" s="151"/>
      <c r="CB5138" s="151"/>
      <c r="CM5138" s="151"/>
      <c r="CO5138" s="151"/>
      <c r="CT5138" s="151"/>
      <c r="CY5138" s="151"/>
    </row>
    <row r="5139" spans="1:103" x14ac:dyDescent="0.2">
      <c r="A5139" s="60"/>
      <c r="B5139" s="60"/>
      <c r="C5139" s="60"/>
      <c r="D5139" s="60"/>
      <c r="E5139" s="60"/>
      <c r="F5139" s="60"/>
      <c r="G5139" s="60"/>
      <c r="H5139" s="60"/>
      <c r="I5139" s="60"/>
      <c r="J5139" s="60"/>
      <c r="K5139" s="60"/>
      <c r="L5139" s="60"/>
      <c r="M5139" s="60"/>
      <c r="N5139" s="60"/>
      <c r="O5139" s="60"/>
      <c r="P5139" s="60"/>
      <c r="Q5139" s="60"/>
      <c r="R5139" s="334">
        <v>14756</v>
      </c>
      <c r="S5139" s="319" t="s">
        <v>359</v>
      </c>
      <c r="BE5139" s="60"/>
      <c r="BR5139" s="60"/>
      <c r="BX5139" s="151"/>
      <c r="CB5139" s="151"/>
      <c r="CM5139" s="151"/>
      <c r="CO5139" s="151"/>
      <c r="CT5139" s="151"/>
      <c r="CY5139" s="151"/>
    </row>
    <row r="5140" spans="1:103" x14ac:dyDescent="0.2">
      <c r="A5140" s="60"/>
      <c r="B5140" s="60"/>
      <c r="C5140" s="60"/>
      <c r="D5140" s="60"/>
      <c r="E5140" s="60"/>
      <c r="F5140" s="60"/>
      <c r="G5140" s="60"/>
      <c r="H5140" s="60"/>
      <c r="I5140" s="60"/>
      <c r="J5140" s="60"/>
      <c r="K5140" s="60"/>
      <c r="L5140" s="60"/>
      <c r="M5140" s="60"/>
      <c r="N5140" s="60"/>
      <c r="O5140" s="60"/>
      <c r="P5140" s="60"/>
      <c r="Q5140" s="60"/>
      <c r="R5140" s="334">
        <v>14757</v>
      </c>
      <c r="S5140" s="319" t="s">
        <v>359</v>
      </c>
      <c r="BE5140" s="60"/>
      <c r="BR5140" s="60"/>
      <c r="BX5140" s="151"/>
      <c r="CB5140" s="151"/>
      <c r="CM5140" s="151"/>
      <c r="CO5140" s="151"/>
      <c r="CT5140" s="151"/>
      <c r="CY5140" s="151"/>
    </row>
    <row r="5141" spans="1:103" x14ac:dyDescent="0.2">
      <c r="A5141" s="60"/>
      <c r="B5141" s="60"/>
      <c r="C5141" s="60"/>
      <c r="D5141" s="60"/>
      <c r="E5141" s="60"/>
      <c r="F5141" s="60"/>
      <c r="G5141" s="60"/>
      <c r="H5141" s="60"/>
      <c r="I5141" s="60"/>
      <c r="J5141" s="60"/>
      <c r="K5141" s="60"/>
      <c r="L5141" s="60"/>
      <c r="M5141" s="60"/>
      <c r="N5141" s="60"/>
      <c r="O5141" s="60"/>
      <c r="P5141" s="60"/>
      <c r="Q5141" s="60"/>
      <c r="R5141" s="334">
        <v>14758</v>
      </c>
      <c r="S5141" s="319" t="s">
        <v>359</v>
      </c>
      <c r="BE5141" s="60"/>
      <c r="BR5141" s="60"/>
      <c r="BX5141" s="151"/>
      <c r="CB5141" s="151"/>
      <c r="CM5141" s="151"/>
      <c r="CO5141" s="151"/>
      <c r="CT5141" s="151"/>
      <c r="CY5141" s="151"/>
    </row>
    <row r="5142" spans="1:103" x14ac:dyDescent="0.2">
      <c r="A5142" s="60"/>
      <c r="B5142" s="60"/>
      <c r="C5142" s="60"/>
      <c r="D5142" s="60"/>
      <c r="E5142" s="60"/>
      <c r="F5142" s="60"/>
      <c r="G5142" s="60"/>
      <c r="H5142" s="60"/>
      <c r="I5142" s="60"/>
      <c r="J5142" s="60"/>
      <c r="K5142" s="60"/>
      <c r="L5142" s="60"/>
      <c r="M5142" s="60"/>
      <c r="N5142" s="60"/>
      <c r="O5142" s="60"/>
      <c r="P5142" s="60"/>
      <c r="Q5142" s="60"/>
      <c r="R5142" s="334">
        <v>14760</v>
      </c>
      <c r="S5142" s="319" t="s">
        <v>359</v>
      </c>
      <c r="BE5142" s="60"/>
      <c r="BR5142" s="60"/>
      <c r="BX5142" s="151"/>
      <c r="CB5142" s="151"/>
      <c r="CM5142" s="151"/>
      <c r="CO5142" s="151"/>
      <c r="CT5142" s="151"/>
      <c r="CY5142" s="151"/>
    </row>
    <row r="5143" spans="1:103" x14ac:dyDescent="0.2">
      <c r="A5143" s="60"/>
      <c r="B5143" s="60"/>
      <c r="C5143" s="60"/>
      <c r="D5143" s="60"/>
      <c r="E5143" s="60"/>
      <c r="F5143" s="60"/>
      <c r="G5143" s="60"/>
      <c r="H5143" s="60"/>
      <c r="I5143" s="60"/>
      <c r="J5143" s="60"/>
      <c r="K5143" s="60"/>
      <c r="L5143" s="60"/>
      <c r="M5143" s="60"/>
      <c r="N5143" s="60"/>
      <c r="O5143" s="60"/>
      <c r="P5143" s="60"/>
      <c r="Q5143" s="60"/>
      <c r="R5143" s="334">
        <v>14766</v>
      </c>
      <c r="S5143" s="319" t="s">
        <v>359</v>
      </c>
      <c r="BE5143" s="60"/>
      <c r="BR5143" s="60"/>
      <c r="BX5143" s="151"/>
      <c r="CB5143" s="151"/>
      <c r="CM5143" s="151"/>
      <c r="CO5143" s="151"/>
      <c r="CT5143" s="151"/>
      <c r="CY5143" s="151"/>
    </row>
    <row r="5144" spans="1:103" x14ac:dyDescent="0.2">
      <c r="A5144" s="60"/>
      <c r="B5144" s="60"/>
      <c r="C5144" s="60"/>
      <c r="D5144" s="60"/>
      <c r="E5144" s="60"/>
      <c r="F5144" s="60"/>
      <c r="G5144" s="60"/>
      <c r="H5144" s="60"/>
      <c r="I5144" s="60"/>
      <c r="J5144" s="60"/>
      <c r="K5144" s="60"/>
      <c r="L5144" s="60"/>
      <c r="M5144" s="60"/>
      <c r="N5144" s="60"/>
      <c r="O5144" s="60"/>
      <c r="P5144" s="60"/>
      <c r="Q5144" s="60"/>
      <c r="R5144" s="334">
        <v>14767</v>
      </c>
      <c r="S5144" s="319" t="s">
        <v>359</v>
      </c>
      <c r="BE5144" s="60"/>
      <c r="BR5144" s="60"/>
      <c r="BX5144" s="151"/>
      <c r="CB5144" s="151"/>
      <c r="CM5144" s="151"/>
      <c r="CO5144" s="151"/>
      <c r="CT5144" s="151"/>
      <c r="CY5144" s="151"/>
    </row>
    <row r="5145" spans="1:103" x14ac:dyDescent="0.2">
      <c r="A5145" s="60"/>
      <c r="B5145" s="60"/>
      <c r="C5145" s="60"/>
      <c r="D5145" s="60"/>
      <c r="E5145" s="60"/>
      <c r="F5145" s="60"/>
      <c r="G5145" s="60"/>
      <c r="H5145" s="60"/>
      <c r="I5145" s="60"/>
      <c r="J5145" s="60"/>
      <c r="K5145" s="60"/>
      <c r="L5145" s="60"/>
      <c r="M5145" s="60"/>
      <c r="N5145" s="60"/>
      <c r="O5145" s="60"/>
      <c r="P5145" s="60"/>
      <c r="Q5145" s="60"/>
      <c r="R5145" s="334">
        <v>14769</v>
      </c>
      <c r="S5145" s="319" t="s">
        <v>359</v>
      </c>
      <c r="BE5145" s="60"/>
      <c r="BR5145" s="60"/>
      <c r="BX5145" s="151"/>
      <c r="CB5145" s="151"/>
      <c r="CM5145" s="151"/>
      <c r="CO5145" s="151"/>
      <c r="CT5145" s="151"/>
      <c r="CY5145" s="151"/>
    </row>
    <row r="5146" spans="1:103" x14ac:dyDescent="0.2">
      <c r="A5146" s="60"/>
      <c r="B5146" s="60"/>
      <c r="C5146" s="60"/>
      <c r="D5146" s="60"/>
      <c r="E5146" s="60"/>
      <c r="F5146" s="60"/>
      <c r="G5146" s="60"/>
      <c r="H5146" s="60"/>
      <c r="I5146" s="60"/>
      <c r="J5146" s="60"/>
      <c r="K5146" s="60"/>
      <c r="L5146" s="60"/>
      <c r="M5146" s="60"/>
      <c r="N5146" s="60"/>
      <c r="O5146" s="60"/>
      <c r="P5146" s="60"/>
      <c r="Q5146" s="60"/>
      <c r="R5146" s="334">
        <v>14770</v>
      </c>
      <c r="S5146" s="319" t="s">
        <v>359</v>
      </c>
      <c r="BE5146" s="60"/>
      <c r="BR5146" s="60"/>
      <c r="BX5146" s="151"/>
      <c r="CB5146" s="151"/>
      <c r="CM5146" s="151"/>
      <c r="CO5146" s="151"/>
      <c r="CT5146" s="151"/>
      <c r="CY5146" s="151"/>
    </row>
    <row r="5147" spans="1:103" x14ac:dyDescent="0.2">
      <c r="A5147" s="60"/>
      <c r="B5147" s="60"/>
      <c r="C5147" s="60"/>
      <c r="D5147" s="60"/>
      <c r="E5147" s="60"/>
      <c r="F5147" s="60"/>
      <c r="G5147" s="60"/>
      <c r="H5147" s="60"/>
      <c r="I5147" s="60"/>
      <c r="J5147" s="60"/>
      <c r="K5147" s="60"/>
      <c r="L5147" s="60"/>
      <c r="M5147" s="60"/>
      <c r="N5147" s="60"/>
      <c r="O5147" s="60"/>
      <c r="P5147" s="60"/>
      <c r="Q5147" s="60"/>
      <c r="R5147" s="334">
        <v>14772</v>
      </c>
      <c r="S5147" s="319" t="s">
        <v>359</v>
      </c>
      <c r="BE5147" s="60"/>
      <c r="BR5147" s="60"/>
      <c r="BX5147" s="151"/>
      <c r="CB5147" s="151"/>
      <c r="CM5147" s="151"/>
      <c r="CO5147" s="151"/>
      <c r="CT5147" s="151"/>
      <c r="CY5147" s="151"/>
    </row>
    <row r="5148" spans="1:103" x14ac:dyDescent="0.2">
      <c r="A5148" s="60"/>
      <c r="B5148" s="60"/>
      <c r="C5148" s="60"/>
      <c r="D5148" s="60"/>
      <c r="E5148" s="60"/>
      <c r="F5148" s="60"/>
      <c r="G5148" s="60"/>
      <c r="H5148" s="60"/>
      <c r="I5148" s="60"/>
      <c r="J5148" s="60"/>
      <c r="K5148" s="60"/>
      <c r="L5148" s="60"/>
      <c r="M5148" s="60"/>
      <c r="N5148" s="60"/>
      <c r="O5148" s="60"/>
      <c r="P5148" s="60"/>
      <c r="Q5148" s="60"/>
      <c r="R5148" s="334">
        <v>14774</v>
      </c>
      <c r="S5148" s="319" t="s">
        <v>359</v>
      </c>
      <c r="BE5148" s="60"/>
      <c r="BR5148" s="60"/>
      <c r="BX5148" s="151"/>
      <c r="CB5148" s="151"/>
      <c r="CM5148" s="151"/>
      <c r="CO5148" s="151"/>
      <c r="CT5148" s="151"/>
      <c r="CY5148" s="151"/>
    </row>
    <row r="5149" spans="1:103" x14ac:dyDescent="0.2">
      <c r="A5149" s="60"/>
      <c r="B5149" s="60"/>
      <c r="C5149" s="60"/>
      <c r="D5149" s="60"/>
      <c r="E5149" s="60"/>
      <c r="F5149" s="60"/>
      <c r="G5149" s="60"/>
      <c r="H5149" s="60"/>
      <c r="I5149" s="60"/>
      <c r="J5149" s="60"/>
      <c r="K5149" s="60"/>
      <c r="L5149" s="60"/>
      <c r="M5149" s="60"/>
      <c r="N5149" s="60"/>
      <c r="O5149" s="60"/>
      <c r="P5149" s="60"/>
      <c r="Q5149" s="60"/>
      <c r="R5149" s="334">
        <v>14775</v>
      </c>
      <c r="S5149" s="319" t="s">
        <v>359</v>
      </c>
      <c r="BE5149" s="60"/>
      <c r="BR5149" s="60"/>
      <c r="BX5149" s="151"/>
      <c r="CB5149" s="151"/>
      <c r="CM5149" s="151"/>
      <c r="CO5149" s="151"/>
      <c r="CT5149" s="151"/>
      <c r="CY5149" s="151"/>
    </row>
    <row r="5150" spans="1:103" x14ac:dyDescent="0.2">
      <c r="A5150" s="60"/>
      <c r="B5150" s="60"/>
      <c r="C5150" s="60"/>
      <c r="D5150" s="60"/>
      <c r="E5150" s="60"/>
      <c r="F5150" s="60"/>
      <c r="G5150" s="60"/>
      <c r="H5150" s="60"/>
      <c r="I5150" s="60"/>
      <c r="J5150" s="60"/>
      <c r="K5150" s="60"/>
      <c r="L5150" s="60"/>
      <c r="M5150" s="60"/>
      <c r="N5150" s="60"/>
      <c r="O5150" s="60"/>
      <c r="P5150" s="60"/>
      <c r="Q5150" s="60"/>
      <c r="R5150" s="334">
        <v>14777</v>
      </c>
      <c r="S5150" s="319" t="s">
        <v>359</v>
      </c>
      <c r="BE5150" s="60"/>
      <c r="BR5150" s="60"/>
      <c r="BX5150" s="151"/>
      <c r="CB5150" s="151"/>
      <c r="CM5150" s="151"/>
      <c r="CO5150" s="151"/>
      <c r="CT5150" s="151"/>
      <c r="CY5150" s="151"/>
    </row>
    <row r="5151" spans="1:103" x14ac:dyDescent="0.2">
      <c r="A5151" s="60"/>
      <c r="B5151" s="60"/>
      <c r="C5151" s="60"/>
      <c r="D5151" s="60"/>
      <c r="E5151" s="60"/>
      <c r="F5151" s="60"/>
      <c r="G5151" s="60"/>
      <c r="H5151" s="60"/>
      <c r="I5151" s="60"/>
      <c r="J5151" s="60"/>
      <c r="K5151" s="60"/>
      <c r="L5151" s="60"/>
      <c r="M5151" s="60"/>
      <c r="N5151" s="60"/>
      <c r="O5151" s="60"/>
      <c r="P5151" s="60"/>
      <c r="Q5151" s="60"/>
      <c r="R5151" s="334">
        <v>14778</v>
      </c>
      <c r="S5151" s="319" t="s">
        <v>359</v>
      </c>
      <c r="BE5151" s="60"/>
      <c r="BR5151" s="60"/>
      <c r="BX5151" s="151"/>
      <c r="CB5151" s="151"/>
      <c r="CM5151" s="151"/>
      <c r="CO5151" s="151"/>
      <c r="CT5151" s="151"/>
      <c r="CY5151" s="151"/>
    </row>
    <row r="5152" spans="1:103" x14ac:dyDescent="0.2">
      <c r="A5152" s="60"/>
      <c r="B5152" s="60"/>
      <c r="C5152" s="60"/>
      <c r="D5152" s="60"/>
      <c r="E5152" s="60"/>
      <c r="F5152" s="60"/>
      <c r="G5152" s="60"/>
      <c r="H5152" s="60"/>
      <c r="I5152" s="60"/>
      <c r="J5152" s="60"/>
      <c r="K5152" s="60"/>
      <c r="L5152" s="60"/>
      <c r="M5152" s="60"/>
      <c r="N5152" s="60"/>
      <c r="O5152" s="60"/>
      <c r="P5152" s="60"/>
      <c r="Q5152" s="60"/>
      <c r="R5152" s="334">
        <v>14779</v>
      </c>
      <c r="S5152" s="319" t="s">
        <v>359</v>
      </c>
      <c r="BE5152" s="60"/>
      <c r="BR5152" s="60"/>
      <c r="BX5152" s="151"/>
      <c r="CB5152" s="151"/>
      <c r="CM5152" s="151"/>
      <c r="CO5152" s="151"/>
      <c r="CT5152" s="151"/>
      <c r="CY5152" s="151"/>
    </row>
    <row r="5153" spans="1:103" x14ac:dyDescent="0.2">
      <c r="A5153" s="60"/>
      <c r="B5153" s="60"/>
      <c r="C5153" s="60"/>
      <c r="D5153" s="60"/>
      <c r="E5153" s="60"/>
      <c r="F5153" s="60"/>
      <c r="G5153" s="60"/>
      <c r="H5153" s="60"/>
      <c r="I5153" s="60"/>
      <c r="J5153" s="60"/>
      <c r="K5153" s="60"/>
      <c r="L5153" s="60"/>
      <c r="M5153" s="60"/>
      <c r="N5153" s="60"/>
      <c r="O5153" s="60"/>
      <c r="P5153" s="60"/>
      <c r="Q5153" s="60"/>
      <c r="R5153" s="334">
        <v>14781</v>
      </c>
      <c r="S5153" s="319" t="s">
        <v>359</v>
      </c>
      <c r="BE5153" s="60"/>
      <c r="BR5153" s="60"/>
      <c r="BX5153" s="151"/>
      <c r="CB5153" s="151"/>
      <c r="CM5153" s="151"/>
      <c r="CO5153" s="151"/>
      <c r="CT5153" s="151"/>
      <c r="CY5153" s="151"/>
    </row>
    <row r="5154" spans="1:103" x14ac:dyDescent="0.2">
      <c r="A5154" s="60"/>
      <c r="B5154" s="60"/>
      <c r="C5154" s="60"/>
      <c r="D5154" s="60"/>
      <c r="E5154" s="60"/>
      <c r="F5154" s="60"/>
      <c r="G5154" s="60"/>
      <c r="H5154" s="60"/>
      <c r="I5154" s="60"/>
      <c r="J5154" s="60"/>
      <c r="K5154" s="60"/>
      <c r="L5154" s="60"/>
      <c r="M5154" s="60"/>
      <c r="N5154" s="60"/>
      <c r="O5154" s="60"/>
      <c r="P5154" s="60"/>
      <c r="Q5154" s="60"/>
      <c r="R5154" s="334">
        <v>14782</v>
      </c>
      <c r="S5154" s="319" t="s">
        <v>359</v>
      </c>
      <c r="BE5154" s="60"/>
      <c r="BR5154" s="60"/>
      <c r="BX5154" s="151"/>
      <c r="CB5154" s="151"/>
      <c r="CM5154" s="151"/>
      <c r="CO5154" s="151"/>
      <c r="CT5154" s="151"/>
      <c r="CY5154" s="151"/>
    </row>
    <row r="5155" spans="1:103" x14ac:dyDescent="0.2">
      <c r="A5155" s="60"/>
      <c r="B5155" s="60"/>
      <c r="C5155" s="60"/>
      <c r="D5155" s="60"/>
      <c r="E5155" s="60"/>
      <c r="F5155" s="60"/>
      <c r="G5155" s="60"/>
      <c r="H5155" s="60"/>
      <c r="I5155" s="60"/>
      <c r="J5155" s="60"/>
      <c r="K5155" s="60"/>
      <c r="L5155" s="60"/>
      <c r="M5155" s="60"/>
      <c r="N5155" s="60"/>
      <c r="O5155" s="60"/>
      <c r="P5155" s="60"/>
      <c r="Q5155" s="60"/>
      <c r="R5155" s="334">
        <v>14783</v>
      </c>
      <c r="S5155" s="319" t="s">
        <v>359</v>
      </c>
      <c r="BE5155" s="60"/>
      <c r="BR5155" s="60"/>
      <c r="BX5155" s="151"/>
      <c r="CB5155" s="151"/>
      <c r="CM5155" s="151"/>
      <c r="CO5155" s="151"/>
      <c r="CT5155" s="151"/>
      <c r="CY5155" s="151"/>
    </row>
    <row r="5156" spans="1:103" x14ac:dyDescent="0.2">
      <c r="A5156" s="60"/>
      <c r="B5156" s="60"/>
      <c r="C5156" s="60"/>
      <c r="D5156" s="60"/>
      <c r="E5156" s="60"/>
      <c r="F5156" s="60"/>
      <c r="G5156" s="60"/>
      <c r="H5156" s="60"/>
      <c r="I5156" s="60"/>
      <c r="J5156" s="60"/>
      <c r="K5156" s="60"/>
      <c r="L5156" s="60"/>
      <c r="M5156" s="60"/>
      <c r="N5156" s="60"/>
      <c r="O5156" s="60"/>
      <c r="P5156" s="60"/>
      <c r="Q5156" s="60"/>
      <c r="R5156" s="334">
        <v>14784</v>
      </c>
      <c r="S5156" s="319" t="s">
        <v>359</v>
      </c>
      <c r="BE5156" s="60"/>
      <c r="BR5156" s="60"/>
      <c r="BX5156" s="151"/>
      <c r="CB5156" s="151"/>
      <c r="CM5156" s="151"/>
      <c r="CO5156" s="151"/>
      <c r="CT5156" s="151"/>
      <c r="CY5156" s="151"/>
    </row>
    <row r="5157" spans="1:103" x14ac:dyDescent="0.2">
      <c r="A5157" s="60"/>
      <c r="B5157" s="60"/>
      <c r="C5157" s="60"/>
      <c r="D5157" s="60"/>
      <c r="E5157" s="60"/>
      <c r="F5157" s="60"/>
      <c r="G5157" s="60"/>
      <c r="H5157" s="60"/>
      <c r="I5157" s="60"/>
      <c r="J5157" s="60"/>
      <c r="K5157" s="60"/>
      <c r="L5157" s="60"/>
      <c r="M5157" s="60"/>
      <c r="N5157" s="60"/>
      <c r="O5157" s="60"/>
      <c r="P5157" s="60"/>
      <c r="Q5157" s="60"/>
      <c r="R5157" s="334">
        <v>14785</v>
      </c>
      <c r="S5157" s="319" t="s">
        <v>359</v>
      </c>
      <c r="BE5157" s="60"/>
      <c r="BR5157" s="60"/>
      <c r="BX5157" s="151"/>
      <c r="CB5157" s="151"/>
      <c r="CM5157" s="151"/>
      <c r="CO5157" s="151"/>
      <c r="CT5157" s="151"/>
      <c r="CY5157" s="151"/>
    </row>
    <row r="5158" spans="1:103" x14ac:dyDescent="0.2">
      <c r="A5158" s="60"/>
      <c r="B5158" s="60"/>
      <c r="C5158" s="60"/>
      <c r="D5158" s="60"/>
      <c r="E5158" s="60"/>
      <c r="F5158" s="60"/>
      <c r="G5158" s="60"/>
      <c r="H5158" s="60"/>
      <c r="I5158" s="60"/>
      <c r="J5158" s="60"/>
      <c r="K5158" s="60"/>
      <c r="L5158" s="60"/>
      <c r="M5158" s="60"/>
      <c r="N5158" s="60"/>
      <c r="O5158" s="60"/>
      <c r="P5158" s="60"/>
      <c r="Q5158" s="60"/>
      <c r="R5158" s="334">
        <v>14786</v>
      </c>
      <c r="S5158" s="319" t="s">
        <v>359</v>
      </c>
      <c r="BE5158" s="60"/>
      <c r="BR5158" s="60"/>
      <c r="BX5158" s="151"/>
      <c r="CB5158" s="151"/>
      <c r="CM5158" s="151"/>
      <c r="CO5158" s="151"/>
      <c r="CT5158" s="151"/>
      <c r="CY5158" s="151"/>
    </row>
    <row r="5159" spans="1:103" x14ac:dyDescent="0.2">
      <c r="A5159" s="60"/>
      <c r="B5159" s="60"/>
      <c r="C5159" s="60"/>
      <c r="D5159" s="60"/>
      <c r="E5159" s="60"/>
      <c r="F5159" s="60"/>
      <c r="G5159" s="60"/>
      <c r="H5159" s="60"/>
      <c r="I5159" s="60"/>
      <c r="J5159" s="60"/>
      <c r="K5159" s="60"/>
      <c r="L5159" s="60"/>
      <c r="M5159" s="60"/>
      <c r="N5159" s="60"/>
      <c r="O5159" s="60"/>
      <c r="P5159" s="60"/>
      <c r="Q5159" s="60"/>
      <c r="R5159" s="334">
        <v>14787</v>
      </c>
      <c r="S5159" s="319" t="s">
        <v>359</v>
      </c>
      <c r="BE5159" s="60"/>
      <c r="BR5159" s="60"/>
      <c r="BX5159" s="151"/>
      <c r="CB5159" s="151"/>
      <c r="CM5159" s="151"/>
      <c r="CO5159" s="151"/>
      <c r="CT5159" s="151"/>
      <c r="CY5159" s="151"/>
    </row>
    <row r="5160" spans="1:103" x14ac:dyDescent="0.2">
      <c r="A5160" s="60"/>
      <c r="B5160" s="60"/>
      <c r="C5160" s="60"/>
      <c r="D5160" s="60"/>
      <c r="E5160" s="60"/>
      <c r="F5160" s="60"/>
      <c r="G5160" s="60"/>
      <c r="H5160" s="60"/>
      <c r="I5160" s="60"/>
      <c r="J5160" s="60"/>
      <c r="K5160" s="60"/>
      <c r="L5160" s="60"/>
      <c r="M5160" s="60"/>
      <c r="N5160" s="60"/>
      <c r="O5160" s="60"/>
      <c r="P5160" s="60"/>
      <c r="Q5160" s="60"/>
      <c r="R5160" s="334">
        <v>14788</v>
      </c>
      <c r="S5160" s="319" t="s">
        <v>359</v>
      </c>
      <c r="BE5160" s="60"/>
      <c r="BR5160" s="60"/>
      <c r="BX5160" s="151"/>
      <c r="CB5160" s="151"/>
      <c r="CM5160" s="151"/>
      <c r="CO5160" s="151"/>
      <c r="CT5160" s="151"/>
      <c r="CY5160" s="151"/>
    </row>
    <row r="5161" spans="1:103" x14ac:dyDescent="0.2">
      <c r="A5161" s="60"/>
      <c r="B5161" s="60"/>
      <c r="C5161" s="60"/>
      <c r="D5161" s="60"/>
      <c r="E5161" s="60"/>
      <c r="F5161" s="60"/>
      <c r="G5161" s="60"/>
      <c r="H5161" s="60"/>
      <c r="I5161" s="60"/>
      <c r="J5161" s="60"/>
      <c r="K5161" s="60"/>
      <c r="L5161" s="60"/>
      <c r="M5161" s="60"/>
      <c r="N5161" s="60"/>
      <c r="O5161" s="60"/>
      <c r="P5161" s="60"/>
      <c r="Q5161" s="60"/>
      <c r="R5161" s="334">
        <v>14801</v>
      </c>
      <c r="S5161" s="319" t="s">
        <v>359</v>
      </c>
      <c r="BE5161" s="60"/>
      <c r="BR5161" s="60"/>
      <c r="BX5161" s="151"/>
      <c r="CB5161" s="151"/>
      <c r="CM5161" s="151"/>
      <c r="CO5161" s="151"/>
      <c r="CT5161" s="151"/>
      <c r="CY5161" s="151"/>
    </row>
    <row r="5162" spans="1:103" x14ac:dyDescent="0.2">
      <c r="A5162" s="60"/>
      <c r="B5162" s="60"/>
      <c r="C5162" s="60"/>
      <c r="D5162" s="60"/>
      <c r="E5162" s="60"/>
      <c r="F5162" s="60"/>
      <c r="G5162" s="60"/>
      <c r="H5162" s="60"/>
      <c r="I5162" s="60"/>
      <c r="J5162" s="60"/>
      <c r="K5162" s="60"/>
      <c r="L5162" s="60"/>
      <c r="M5162" s="60"/>
      <c r="N5162" s="60"/>
      <c r="O5162" s="60"/>
      <c r="P5162" s="60"/>
      <c r="Q5162" s="60"/>
      <c r="R5162" s="334">
        <v>14802</v>
      </c>
      <c r="S5162" s="319" t="s">
        <v>359</v>
      </c>
      <c r="BE5162" s="60"/>
      <c r="BR5162" s="60"/>
      <c r="BX5162" s="151"/>
      <c r="CB5162" s="151"/>
      <c r="CM5162" s="151"/>
      <c r="CO5162" s="151"/>
      <c r="CT5162" s="151"/>
      <c r="CY5162" s="151"/>
    </row>
    <row r="5163" spans="1:103" x14ac:dyDescent="0.2">
      <c r="A5163" s="60"/>
      <c r="B5163" s="60"/>
      <c r="C5163" s="60"/>
      <c r="D5163" s="60"/>
      <c r="E5163" s="60"/>
      <c r="F5163" s="60"/>
      <c r="G5163" s="60"/>
      <c r="H5163" s="60"/>
      <c r="I5163" s="60"/>
      <c r="J5163" s="60"/>
      <c r="K5163" s="60"/>
      <c r="L5163" s="60"/>
      <c r="M5163" s="60"/>
      <c r="N5163" s="60"/>
      <c r="O5163" s="60"/>
      <c r="P5163" s="60"/>
      <c r="Q5163" s="60"/>
      <c r="R5163" s="334">
        <v>14803</v>
      </c>
      <c r="S5163" s="319" t="s">
        <v>359</v>
      </c>
      <c r="BE5163" s="60"/>
      <c r="BR5163" s="60"/>
      <c r="BX5163" s="151"/>
      <c r="CB5163" s="151"/>
      <c r="CM5163" s="151"/>
      <c r="CO5163" s="151"/>
      <c r="CT5163" s="151"/>
      <c r="CY5163" s="151"/>
    </row>
    <row r="5164" spans="1:103" x14ac:dyDescent="0.2">
      <c r="A5164" s="60"/>
      <c r="B5164" s="60"/>
      <c r="C5164" s="60"/>
      <c r="D5164" s="60"/>
      <c r="E5164" s="60"/>
      <c r="F5164" s="60"/>
      <c r="G5164" s="60"/>
      <c r="H5164" s="60"/>
      <c r="I5164" s="60"/>
      <c r="J5164" s="60"/>
      <c r="K5164" s="60"/>
      <c r="L5164" s="60"/>
      <c r="M5164" s="60"/>
      <c r="N5164" s="60"/>
      <c r="O5164" s="60"/>
      <c r="P5164" s="60"/>
      <c r="Q5164" s="60"/>
      <c r="R5164" s="334">
        <v>14804</v>
      </c>
      <c r="S5164" s="319" t="s">
        <v>359</v>
      </c>
      <c r="BE5164" s="60"/>
      <c r="BR5164" s="60"/>
      <c r="BX5164" s="151"/>
      <c r="CB5164" s="151"/>
      <c r="CM5164" s="151"/>
      <c r="CO5164" s="151"/>
      <c r="CT5164" s="151"/>
      <c r="CY5164" s="151"/>
    </row>
    <row r="5165" spans="1:103" x14ac:dyDescent="0.2">
      <c r="A5165" s="60"/>
      <c r="B5165" s="60"/>
      <c r="C5165" s="60"/>
      <c r="D5165" s="60"/>
      <c r="E5165" s="60"/>
      <c r="F5165" s="60"/>
      <c r="G5165" s="60"/>
      <c r="H5165" s="60"/>
      <c r="I5165" s="60"/>
      <c r="J5165" s="60"/>
      <c r="K5165" s="60"/>
      <c r="L5165" s="60"/>
      <c r="M5165" s="60"/>
      <c r="N5165" s="60"/>
      <c r="O5165" s="60"/>
      <c r="P5165" s="60"/>
      <c r="Q5165" s="60"/>
      <c r="R5165" s="334">
        <v>14805</v>
      </c>
      <c r="S5165" s="319" t="s">
        <v>359</v>
      </c>
      <c r="BE5165" s="60"/>
      <c r="BR5165" s="60"/>
      <c r="BX5165" s="151"/>
      <c r="CB5165" s="151"/>
      <c r="CM5165" s="151"/>
      <c r="CO5165" s="151"/>
      <c r="CT5165" s="151"/>
      <c r="CY5165" s="151"/>
    </row>
    <row r="5166" spans="1:103" x14ac:dyDescent="0.2">
      <c r="A5166" s="60"/>
      <c r="B5166" s="60"/>
      <c r="C5166" s="60"/>
      <c r="D5166" s="60"/>
      <c r="E5166" s="60"/>
      <c r="F5166" s="60"/>
      <c r="G5166" s="60"/>
      <c r="H5166" s="60"/>
      <c r="I5166" s="60"/>
      <c r="J5166" s="60"/>
      <c r="K5166" s="60"/>
      <c r="L5166" s="60"/>
      <c r="M5166" s="60"/>
      <c r="N5166" s="60"/>
      <c r="O5166" s="60"/>
      <c r="P5166" s="60"/>
      <c r="Q5166" s="60"/>
      <c r="R5166" s="334">
        <v>14806</v>
      </c>
      <c r="S5166" s="319" t="s">
        <v>359</v>
      </c>
      <c r="BE5166" s="60"/>
      <c r="BR5166" s="60"/>
      <c r="BX5166" s="151"/>
      <c r="CB5166" s="151"/>
      <c r="CM5166" s="151"/>
      <c r="CO5166" s="151"/>
      <c r="CT5166" s="151"/>
      <c r="CY5166" s="151"/>
    </row>
    <row r="5167" spans="1:103" x14ac:dyDescent="0.2">
      <c r="A5167" s="60"/>
      <c r="B5167" s="60"/>
      <c r="C5167" s="60"/>
      <c r="D5167" s="60"/>
      <c r="E5167" s="60"/>
      <c r="F5167" s="60"/>
      <c r="G5167" s="60"/>
      <c r="H5167" s="60"/>
      <c r="I5167" s="60"/>
      <c r="J5167" s="60"/>
      <c r="K5167" s="60"/>
      <c r="L5167" s="60"/>
      <c r="M5167" s="60"/>
      <c r="N5167" s="60"/>
      <c r="O5167" s="60"/>
      <c r="P5167" s="60"/>
      <c r="Q5167" s="60"/>
      <c r="R5167" s="334">
        <v>14807</v>
      </c>
      <c r="S5167" s="319" t="s">
        <v>359</v>
      </c>
      <c r="BE5167" s="60"/>
      <c r="BR5167" s="60"/>
      <c r="BX5167" s="151"/>
      <c r="CB5167" s="151"/>
      <c r="CM5167" s="151"/>
      <c r="CO5167" s="151"/>
      <c r="CT5167" s="151"/>
      <c r="CY5167" s="151"/>
    </row>
    <row r="5168" spans="1:103" x14ac:dyDescent="0.2">
      <c r="A5168" s="60"/>
      <c r="B5168" s="60"/>
      <c r="C5168" s="60"/>
      <c r="D5168" s="60"/>
      <c r="E5168" s="60"/>
      <c r="F5168" s="60"/>
      <c r="G5168" s="60"/>
      <c r="H5168" s="60"/>
      <c r="I5168" s="60"/>
      <c r="J5168" s="60"/>
      <c r="K5168" s="60"/>
      <c r="L5168" s="60"/>
      <c r="M5168" s="60"/>
      <c r="N5168" s="60"/>
      <c r="O5168" s="60"/>
      <c r="P5168" s="60"/>
      <c r="Q5168" s="60"/>
      <c r="R5168" s="334">
        <v>14808</v>
      </c>
      <c r="S5168" s="319" t="s">
        <v>359</v>
      </c>
      <c r="BE5168" s="60"/>
      <c r="BR5168" s="60"/>
      <c r="BX5168" s="151"/>
      <c r="CB5168" s="151"/>
      <c r="CM5168" s="151"/>
      <c r="CO5168" s="151"/>
      <c r="CT5168" s="151"/>
      <c r="CY5168" s="151"/>
    </row>
    <row r="5169" spans="1:103" x14ac:dyDescent="0.2">
      <c r="A5169" s="60"/>
      <c r="B5169" s="60"/>
      <c r="C5169" s="60"/>
      <c r="D5169" s="60"/>
      <c r="E5169" s="60"/>
      <c r="F5169" s="60"/>
      <c r="G5169" s="60"/>
      <c r="H5169" s="60"/>
      <c r="I5169" s="60"/>
      <c r="J5169" s="60"/>
      <c r="K5169" s="60"/>
      <c r="L5169" s="60"/>
      <c r="M5169" s="60"/>
      <c r="N5169" s="60"/>
      <c r="O5169" s="60"/>
      <c r="P5169" s="60"/>
      <c r="Q5169" s="60"/>
      <c r="R5169" s="334">
        <v>14809</v>
      </c>
      <c r="S5169" s="319" t="s">
        <v>359</v>
      </c>
      <c r="BE5169" s="60"/>
      <c r="BR5169" s="60"/>
      <c r="BX5169" s="151"/>
      <c r="CB5169" s="151"/>
      <c r="CM5169" s="151"/>
      <c r="CO5169" s="151"/>
      <c r="CT5169" s="151"/>
      <c r="CY5169" s="151"/>
    </row>
    <row r="5170" spans="1:103" x14ac:dyDescent="0.2">
      <c r="A5170" s="60"/>
      <c r="B5170" s="60"/>
      <c r="C5170" s="60"/>
      <c r="D5170" s="60"/>
      <c r="E5170" s="60"/>
      <c r="F5170" s="60"/>
      <c r="G5170" s="60"/>
      <c r="H5170" s="60"/>
      <c r="I5170" s="60"/>
      <c r="J5170" s="60"/>
      <c r="K5170" s="60"/>
      <c r="L5170" s="60"/>
      <c r="M5170" s="60"/>
      <c r="N5170" s="60"/>
      <c r="O5170" s="60"/>
      <c r="P5170" s="60"/>
      <c r="Q5170" s="60"/>
      <c r="R5170" s="334">
        <v>14810</v>
      </c>
      <c r="S5170" s="319" t="s">
        <v>359</v>
      </c>
      <c r="BE5170" s="60"/>
      <c r="BR5170" s="60"/>
      <c r="BX5170" s="151"/>
      <c r="CB5170" s="151"/>
      <c r="CM5170" s="151"/>
      <c r="CO5170" s="151"/>
      <c r="CT5170" s="151"/>
      <c r="CY5170" s="151"/>
    </row>
    <row r="5171" spans="1:103" x14ac:dyDescent="0.2">
      <c r="A5171" s="60"/>
      <c r="B5171" s="60"/>
      <c r="C5171" s="60"/>
      <c r="D5171" s="60"/>
      <c r="E5171" s="60"/>
      <c r="F5171" s="60"/>
      <c r="G5171" s="60"/>
      <c r="H5171" s="60"/>
      <c r="I5171" s="60"/>
      <c r="J5171" s="60"/>
      <c r="K5171" s="60"/>
      <c r="L5171" s="60"/>
      <c r="M5171" s="60"/>
      <c r="N5171" s="60"/>
      <c r="O5171" s="60"/>
      <c r="P5171" s="60"/>
      <c r="Q5171" s="60"/>
      <c r="R5171" s="334">
        <v>14812</v>
      </c>
      <c r="S5171" s="319" t="s">
        <v>359</v>
      </c>
      <c r="BE5171" s="60"/>
      <c r="BR5171" s="60"/>
      <c r="BX5171" s="151"/>
      <c r="CB5171" s="151"/>
      <c r="CM5171" s="151"/>
      <c r="CO5171" s="151"/>
      <c r="CT5171" s="151"/>
      <c r="CY5171" s="151"/>
    </row>
    <row r="5172" spans="1:103" x14ac:dyDescent="0.2">
      <c r="A5172" s="60"/>
      <c r="B5172" s="60"/>
      <c r="C5172" s="60"/>
      <c r="D5172" s="60"/>
      <c r="E5172" s="60"/>
      <c r="F5172" s="60"/>
      <c r="G5172" s="60"/>
      <c r="H5172" s="60"/>
      <c r="I5172" s="60"/>
      <c r="J5172" s="60"/>
      <c r="K5172" s="60"/>
      <c r="L5172" s="60"/>
      <c r="M5172" s="60"/>
      <c r="N5172" s="60"/>
      <c r="O5172" s="60"/>
      <c r="P5172" s="60"/>
      <c r="Q5172" s="60"/>
      <c r="R5172" s="334">
        <v>14813</v>
      </c>
      <c r="S5172" s="319" t="s">
        <v>359</v>
      </c>
      <c r="BE5172" s="60"/>
      <c r="BR5172" s="60"/>
      <c r="BX5172" s="151"/>
      <c r="CB5172" s="151"/>
      <c r="CM5172" s="151"/>
      <c r="CO5172" s="151"/>
      <c r="CT5172" s="151"/>
      <c r="CY5172" s="151"/>
    </row>
    <row r="5173" spans="1:103" x14ac:dyDescent="0.2">
      <c r="A5173" s="60"/>
      <c r="B5173" s="60"/>
      <c r="C5173" s="60"/>
      <c r="D5173" s="60"/>
      <c r="E5173" s="60"/>
      <c r="F5173" s="60"/>
      <c r="G5173" s="60"/>
      <c r="H5173" s="60"/>
      <c r="I5173" s="60"/>
      <c r="J5173" s="60"/>
      <c r="K5173" s="60"/>
      <c r="L5173" s="60"/>
      <c r="M5173" s="60"/>
      <c r="N5173" s="60"/>
      <c r="O5173" s="60"/>
      <c r="P5173" s="60"/>
      <c r="Q5173" s="60"/>
      <c r="R5173" s="334">
        <v>14814</v>
      </c>
      <c r="S5173" s="319" t="s">
        <v>359</v>
      </c>
      <c r="BE5173" s="60"/>
      <c r="BR5173" s="60"/>
      <c r="BX5173" s="151"/>
      <c r="CB5173" s="151"/>
      <c r="CM5173" s="151"/>
      <c r="CO5173" s="151"/>
      <c r="CT5173" s="151"/>
      <c r="CY5173" s="151"/>
    </row>
    <row r="5174" spans="1:103" x14ac:dyDescent="0.2">
      <c r="A5174" s="60"/>
      <c r="B5174" s="60"/>
      <c r="C5174" s="60"/>
      <c r="D5174" s="60"/>
      <c r="E5174" s="60"/>
      <c r="F5174" s="60"/>
      <c r="G5174" s="60"/>
      <c r="H5174" s="60"/>
      <c r="I5174" s="60"/>
      <c r="J5174" s="60"/>
      <c r="K5174" s="60"/>
      <c r="L5174" s="60"/>
      <c r="M5174" s="60"/>
      <c r="N5174" s="60"/>
      <c r="O5174" s="60"/>
      <c r="P5174" s="60"/>
      <c r="Q5174" s="60"/>
      <c r="R5174" s="334">
        <v>14815</v>
      </c>
      <c r="S5174" s="319" t="s">
        <v>359</v>
      </c>
      <c r="BE5174" s="60"/>
      <c r="BR5174" s="60"/>
      <c r="BX5174" s="151"/>
      <c r="CB5174" s="151"/>
      <c r="CM5174" s="151"/>
      <c r="CO5174" s="151"/>
      <c r="CT5174" s="151"/>
      <c r="CY5174" s="151"/>
    </row>
    <row r="5175" spans="1:103" x14ac:dyDescent="0.2">
      <c r="A5175" s="60"/>
      <c r="B5175" s="60"/>
      <c r="C5175" s="60"/>
      <c r="D5175" s="60"/>
      <c r="E5175" s="60"/>
      <c r="F5175" s="60"/>
      <c r="G5175" s="60"/>
      <c r="H5175" s="60"/>
      <c r="I5175" s="60"/>
      <c r="J5175" s="60"/>
      <c r="K5175" s="60"/>
      <c r="L5175" s="60"/>
      <c r="M5175" s="60"/>
      <c r="N5175" s="60"/>
      <c r="O5175" s="60"/>
      <c r="P5175" s="60"/>
      <c r="Q5175" s="60"/>
      <c r="R5175" s="334">
        <v>14816</v>
      </c>
      <c r="S5175" s="319" t="s">
        <v>359</v>
      </c>
      <c r="BE5175" s="60"/>
      <c r="BR5175" s="60"/>
      <c r="BX5175" s="151"/>
      <c r="CB5175" s="151"/>
      <c r="CM5175" s="151"/>
      <c r="CO5175" s="151"/>
      <c r="CT5175" s="151"/>
      <c r="CY5175" s="151"/>
    </row>
    <row r="5176" spans="1:103" x14ac:dyDescent="0.2">
      <c r="A5176" s="60"/>
      <c r="B5176" s="60"/>
      <c r="C5176" s="60"/>
      <c r="D5176" s="60"/>
      <c r="E5176" s="60"/>
      <c r="F5176" s="60"/>
      <c r="G5176" s="60"/>
      <c r="H5176" s="60"/>
      <c r="I5176" s="60"/>
      <c r="J5176" s="60"/>
      <c r="K5176" s="60"/>
      <c r="L5176" s="60"/>
      <c r="M5176" s="60"/>
      <c r="N5176" s="60"/>
      <c r="O5176" s="60"/>
      <c r="P5176" s="60"/>
      <c r="Q5176" s="60"/>
      <c r="R5176" s="334">
        <v>14817</v>
      </c>
      <c r="S5176" s="319" t="s">
        <v>359</v>
      </c>
      <c r="BE5176" s="60"/>
      <c r="BR5176" s="60"/>
      <c r="BX5176" s="151"/>
      <c r="CB5176" s="151"/>
      <c r="CM5176" s="151"/>
      <c r="CO5176" s="151"/>
      <c r="CT5176" s="151"/>
      <c r="CY5176" s="151"/>
    </row>
    <row r="5177" spans="1:103" x14ac:dyDescent="0.2">
      <c r="A5177" s="60"/>
      <c r="B5177" s="60"/>
      <c r="C5177" s="60"/>
      <c r="D5177" s="60"/>
      <c r="E5177" s="60"/>
      <c r="F5177" s="60"/>
      <c r="G5177" s="60"/>
      <c r="H5177" s="60"/>
      <c r="I5177" s="60"/>
      <c r="J5177" s="60"/>
      <c r="K5177" s="60"/>
      <c r="L5177" s="60"/>
      <c r="M5177" s="60"/>
      <c r="N5177" s="60"/>
      <c r="O5177" s="60"/>
      <c r="P5177" s="60"/>
      <c r="Q5177" s="60"/>
      <c r="R5177" s="334">
        <v>14818</v>
      </c>
      <c r="S5177" s="319" t="s">
        <v>359</v>
      </c>
      <c r="BE5177" s="60"/>
      <c r="BR5177" s="60"/>
      <c r="BX5177" s="151"/>
      <c r="CB5177" s="151"/>
      <c r="CM5177" s="151"/>
      <c r="CO5177" s="151"/>
      <c r="CT5177" s="151"/>
      <c r="CY5177" s="151"/>
    </row>
    <row r="5178" spans="1:103" x14ac:dyDescent="0.2">
      <c r="A5178" s="60"/>
      <c r="B5178" s="60"/>
      <c r="C5178" s="60"/>
      <c r="D5178" s="60"/>
      <c r="E5178" s="60"/>
      <c r="F5178" s="60"/>
      <c r="G5178" s="60"/>
      <c r="H5178" s="60"/>
      <c r="I5178" s="60"/>
      <c r="J5178" s="60"/>
      <c r="K5178" s="60"/>
      <c r="L5178" s="60"/>
      <c r="M5178" s="60"/>
      <c r="N5178" s="60"/>
      <c r="O5178" s="60"/>
      <c r="P5178" s="60"/>
      <c r="Q5178" s="60"/>
      <c r="R5178" s="334">
        <v>14819</v>
      </c>
      <c r="S5178" s="319" t="s">
        <v>359</v>
      </c>
      <c r="BE5178" s="60"/>
      <c r="BR5178" s="60"/>
      <c r="BX5178" s="151"/>
      <c r="CB5178" s="151"/>
      <c r="CM5178" s="151"/>
      <c r="CO5178" s="151"/>
      <c r="CT5178" s="151"/>
      <c r="CY5178" s="151"/>
    </row>
    <row r="5179" spans="1:103" x14ac:dyDescent="0.2">
      <c r="A5179" s="60"/>
      <c r="B5179" s="60"/>
      <c r="C5179" s="60"/>
      <c r="D5179" s="60"/>
      <c r="E5179" s="60"/>
      <c r="F5179" s="60"/>
      <c r="G5179" s="60"/>
      <c r="H5179" s="60"/>
      <c r="I5179" s="60"/>
      <c r="J5179" s="60"/>
      <c r="K5179" s="60"/>
      <c r="L5179" s="60"/>
      <c r="M5179" s="60"/>
      <c r="N5179" s="60"/>
      <c r="O5179" s="60"/>
      <c r="P5179" s="60"/>
      <c r="Q5179" s="60"/>
      <c r="R5179" s="334">
        <v>14820</v>
      </c>
      <c r="S5179" s="319" t="s">
        <v>359</v>
      </c>
      <c r="BE5179" s="60"/>
      <c r="BR5179" s="60"/>
      <c r="BX5179" s="151"/>
      <c r="CB5179" s="151"/>
      <c r="CM5179" s="151"/>
      <c r="CO5179" s="151"/>
      <c r="CT5179" s="151"/>
      <c r="CY5179" s="151"/>
    </row>
    <row r="5180" spans="1:103" x14ac:dyDescent="0.2">
      <c r="A5180" s="60"/>
      <c r="B5180" s="60"/>
      <c r="C5180" s="60"/>
      <c r="D5180" s="60"/>
      <c r="E5180" s="60"/>
      <c r="F5180" s="60"/>
      <c r="G5180" s="60"/>
      <c r="H5180" s="60"/>
      <c r="I5180" s="60"/>
      <c r="J5180" s="60"/>
      <c r="K5180" s="60"/>
      <c r="L5180" s="60"/>
      <c r="M5180" s="60"/>
      <c r="N5180" s="60"/>
      <c r="O5180" s="60"/>
      <c r="P5180" s="60"/>
      <c r="Q5180" s="60"/>
      <c r="R5180" s="334">
        <v>14821</v>
      </c>
      <c r="S5180" s="319" t="s">
        <v>359</v>
      </c>
      <c r="BE5180" s="60"/>
      <c r="BR5180" s="60"/>
      <c r="BX5180" s="151"/>
      <c r="CB5180" s="151"/>
      <c r="CM5180" s="151"/>
      <c r="CO5180" s="151"/>
      <c r="CT5180" s="151"/>
      <c r="CY5180" s="151"/>
    </row>
    <row r="5181" spans="1:103" x14ac:dyDescent="0.2">
      <c r="A5181" s="60"/>
      <c r="B5181" s="60"/>
      <c r="C5181" s="60"/>
      <c r="D5181" s="60"/>
      <c r="E5181" s="60"/>
      <c r="F5181" s="60"/>
      <c r="G5181" s="60"/>
      <c r="H5181" s="60"/>
      <c r="I5181" s="60"/>
      <c r="J5181" s="60"/>
      <c r="K5181" s="60"/>
      <c r="L5181" s="60"/>
      <c r="M5181" s="60"/>
      <c r="N5181" s="60"/>
      <c r="O5181" s="60"/>
      <c r="P5181" s="60"/>
      <c r="Q5181" s="60"/>
      <c r="R5181" s="334">
        <v>14822</v>
      </c>
      <c r="S5181" s="319" t="s">
        <v>359</v>
      </c>
      <c r="BE5181" s="60"/>
      <c r="BR5181" s="60"/>
      <c r="BX5181" s="151"/>
      <c r="CB5181" s="151"/>
      <c r="CM5181" s="151"/>
      <c r="CO5181" s="151"/>
      <c r="CT5181" s="151"/>
      <c r="CY5181" s="151"/>
    </row>
    <row r="5182" spans="1:103" x14ac:dyDescent="0.2">
      <c r="A5182" s="60"/>
      <c r="B5182" s="60"/>
      <c r="C5182" s="60"/>
      <c r="D5182" s="60"/>
      <c r="E5182" s="60"/>
      <c r="F5182" s="60"/>
      <c r="G5182" s="60"/>
      <c r="H5182" s="60"/>
      <c r="I5182" s="60"/>
      <c r="J5182" s="60"/>
      <c r="K5182" s="60"/>
      <c r="L5182" s="60"/>
      <c r="M5182" s="60"/>
      <c r="N5182" s="60"/>
      <c r="O5182" s="60"/>
      <c r="P5182" s="60"/>
      <c r="Q5182" s="60"/>
      <c r="R5182" s="334">
        <v>14823</v>
      </c>
      <c r="S5182" s="319" t="s">
        <v>359</v>
      </c>
      <c r="BE5182" s="60"/>
      <c r="BR5182" s="60"/>
      <c r="BX5182" s="151"/>
      <c r="CB5182" s="151"/>
      <c r="CM5182" s="151"/>
      <c r="CO5182" s="151"/>
      <c r="CT5182" s="151"/>
      <c r="CY5182" s="151"/>
    </row>
    <row r="5183" spans="1:103" x14ac:dyDescent="0.2">
      <c r="A5183" s="60"/>
      <c r="B5183" s="60"/>
      <c r="C5183" s="60"/>
      <c r="D5183" s="60"/>
      <c r="E5183" s="60"/>
      <c r="F5183" s="60"/>
      <c r="G5183" s="60"/>
      <c r="H5183" s="60"/>
      <c r="I5183" s="60"/>
      <c r="J5183" s="60"/>
      <c r="K5183" s="60"/>
      <c r="L5183" s="60"/>
      <c r="M5183" s="60"/>
      <c r="N5183" s="60"/>
      <c r="O5183" s="60"/>
      <c r="P5183" s="60"/>
      <c r="Q5183" s="60"/>
      <c r="R5183" s="334">
        <v>14824</v>
      </c>
      <c r="S5183" s="319" t="s">
        <v>359</v>
      </c>
      <c r="BE5183" s="60"/>
      <c r="BR5183" s="60"/>
      <c r="BX5183" s="151"/>
      <c r="CB5183" s="151"/>
      <c r="CM5183" s="151"/>
      <c r="CO5183" s="151"/>
      <c r="CT5183" s="151"/>
      <c r="CY5183" s="151"/>
    </row>
    <row r="5184" spans="1:103" x14ac:dyDescent="0.2">
      <c r="A5184" s="60"/>
      <c r="B5184" s="60"/>
      <c r="C5184" s="60"/>
      <c r="D5184" s="60"/>
      <c r="E5184" s="60"/>
      <c r="F5184" s="60"/>
      <c r="G5184" s="60"/>
      <c r="H5184" s="60"/>
      <c r="I5184" s="60"/>
      <c r="J5184" s="60"/>
      <c r="K5184" s="60"/>
      <c r="L5184" s="60"/>
      <c r="M5184" s="60"/>
      <c r="N5184" s="60"/>
      <c r="O5184" s="60"/>
      <c r="P5184" s="60"/>
      <c r="Q5184" s="60"/>
      <c r="R5184" s="334">
        <v>14825</v>
      </c>
      <c r="S5184" s="319" t="s">
        <v>359</v>
      </c>
      <c r="BE5184" s="60"/>
      <c r="BR5184" s="60"/>
      <c r="BX5184" s="151"/>
      <c r="CB5184" s="151"/>
      <c r="CM5184" s="151"/>
      <c r="CO5184" s="151"/>
      <c r="CT5184" s="151"/>
      <c r="CY5184" s="151"/>
    </row>
    <row r="5185" spans="1:103" x14ac:dyDescent="0.2">
      <c r="A5185" s="60"/>
      <c r="B5185" s="60"/>
      <c r="C5185" s="60"/>
      <c r="D5185" s="60"/>
      <c r="E5185" s="60"/>
      <c r="F5185" s="60"/>
      <c r="G5185" s="60"/>
      <c r="H5185" s="60"/>
      <c r="I5185" s="60"/>
      <c r="J5185" s="60"/>
      <c r="K5185" s="60"/>
      <c r="L5185" s="60"/>
      <c r="M5185" s="60"/>
      <c r="N5185" s="60"/>
      <c r="O5185" s="60"/>
      <c r="P5185" s="60"/>
      <c r="Q5185" s="60"/>
      <c r="R5185" s="334">
        <v>14826</v>
      </c>
      <c r="S5185" s="319" t="s">
        <v>359</v>
      </c>
      <c r="BE5185" s="60"/>
      <c r="BR5185" s="60"/>
      <c r="BX5185" s="151"/>
      <c r="CB5185" s="151"/>
      <c r="CM5185" s="151"/>
      <c r="CO5185" s="151"/>
      <c r="CT5185" s="151"/>
      <c r="CY5185" s="151"/>
    </row>
    <row r="5186" spans="1:103" x14ac:dyDescent="0.2">
      <c r="A5186" s="60"/>
      <c r="B5186" s="60"/>
      <c r="C5186" s="60"/>
      <c r="D5186" s="60"/>
      <c r="E5186" s="60"/>
      <c r="F5186" s="60"/>
      <c r="G5186" s="60"/>
      <c r="H5186" s="60"/>
      <c r="I5186" s="60"/>
      <c r="J5186" s="60"/>
      <c r="K5186" s="60"/>
      <c r="L5186" s="60"/>
      <c r="M5186" s="60"/>
      <c r="N5186" s="60"/>
      <c r="O5186" s="60"/>
      <c r="P5186" s="60"/>
      <c r="Q5186" s="60"/>
      <c r="R5186" s="334">
        <v>14827</v>
      </c>
      <c r="S5186" s="319" t="s">
        <v>359</v>
      </c>
      <c r="BE5186" s="60"/>
      <c r="BR5186" s="60"/>
      <c r="BX5186" s="151"/>
      <c r="CB5186" s="151"/>
      <c r="CM5186" s="151"/>
      <c r="CO5186" s="151"/>
      <c r="CT5186" s="151"/>
      <c r="CY5186" s="151"/>
    </row>
    <row r="5187" spans="1:103" x14ac:dyDescent="0.2">
      <c r="A5187" s="60"/>
      <c r="B5187" s="60"/>
      <c r="C5187" s="60"/>
      <c r="D5187" s="60"/>
      <c r="E5187" s="60"/>
      <c r="F5187" s="60"/>
      <c r="G5187" s="60"/>
      <c r="H5187" s="60"/>
      <c r="I5187" s="60"/>
      <c r="J5187" s="60"/>
      <c r="K5187" s="60"/>
      <c r="L5187" s="60"/>
      <c r="M5187" s="60"/>
      <c r="N5187" s="60"/>
      <c r="O5187" s="60"/>
      <c r="P5187" s="60"/>
      <c r="Q5187" s="60"/>
      <c r="R5187" s="334">
        <v>14830</v>
      </c>
      <c r="S5187" s="319" t="s">
        <v>359</v>
      </c>
      <c r="BE5187" s="60"/>
      <c r="BR5187" s="60"/>
      <c r="BX5187" s="151"/>
      <c r="CB5187" s="151"/>
      <c r="CM5187" s="151"/>
      <c r="CO5187" s="151"/>
      <c r="CT5187" s="151"/>
      <c r="CY5187" s="151"/>
    </row>
    <row r="5188" spans="1:103" x14ac:dyDescent="0.2">
      <c r="A5188" s="60"/>
      <c r="B5188" s="60"/>
      <c r="C5188" s="60"/>
      <c r="D5188" s="60"/>
      <c r="E5188" s="60"/>
      <c r="F5188" s="60"/>
      <c r="G5188" s="60"/>
      <c r="H5188" s="60"/>
      <c r="I5188" s="60"/>
      <c r="J5188" s="60"/>
      <c r="K5188" s="60"/>
      <c r="L5188" s="60"/>
      <c r="M5188" s="60"/>
      <c r="N5188" s="60"/>
      <c r="O5188" s="60"/>
      <c r="P5188" s="60"/>
      <c r="Q5188" s="60"/>
      <c r="R5188" s="334">
        <v>14831</v>
      </c>
      <c r="S5188" s="319" t="s">
        <v>359</v>
      </c>
      <c r="BE5188" s="60"/>
      <c r="BR5188" s="60"/>
      <c r="BX5188" s="151"/>
      <c r="CB5188" s="151"/>
      <c r="CM5188" s="151"/>
      <c r="CO5188" s="151"/>
      <c r="CT5188" s="151"/>
      <c r="CY5188" s="151"/>
    </row>
    <row r="5189" spans="1:103" x14ac:dyDescent="0.2">
      <c r="A5189" s="60"/>
      <c r="B5189" s="60"/>
      <c r="C5189" s="60"/>
      <c r="D5189" s="60"/>
      <c r="E5189" s="60"/>
      <c r="F5189" s="60"/>
      <c r="G5189" s="60"/>
      <c r="H5189" s="60"/>
      <c r="I5189" s="60"/>
      <c r="J5189" s="60"/>
      <c r="K5189" s="60"/>
      <c r="L5189" s="60"/>
      <c r="M5189" s="60"/>
      <c r="N5189" s="60"/>
      <c r="O5189" s="60"/>
      <c r="P5189" s="60"/>
      <c r="Q5189" s="60"/>
      <c r="R5189" s="334">
        <v>14836</v>
      </c>
      <c r="S5189" s="319" t="s">
        <v>359</v>
      </c>
      <c r="BE5189" s="60"/>
      <c r="BR5189" s="60"/>
      <c r="BX5189" s="151"/>
      <c r="CB5189" s="151"/>
      <c r="CM5189" s="151"/>
      <c r="CO5189" s="151"/>
      <c r="CT5189" s="151"/>
      <c r="CY5189" s="151"/>
    </row>
    <row r="5190" spans="1:103" x14ac:dyDescent="0.2">
      <c r="A5190" s="60"/>
      <c r="B5190" s="60"/>
      <c r="C5190" s="60"/>
      <c r="D5190" s="60"/>
      <c r="E5190" s="60"/>
      <c r="F5190" s="60"/>
      <c r="G5190" s="60"/>
      <c r="H5190" s="60"/>
      <c r="I5190" s="60"/>
      <c r="J5190" s="60"/>
      <c r="K5190" s="60"/>
      <c r="L5190" s="60"/>
      <c r="M5190" s="60"/>
      <c r="N5190" s="60"/>
      <c r="O5190" s="60"/>
      <c r="P5190" s="60"/>
      <c r="Q5190" s="60"/>
      <c r="R5190" s="334">
        <v>14837</v>
      </c>
      <c r="S5190" s="319" t="s">
        <v>359</v>
      </c>
      <c r="BE5190" s="60"/>
      <c r="BR5190" s="60"/>
      <c r="BX5190" s="151"/>
      <c r="CB5190" s="151"/>
      <c r="CM5190" s="151"/>
      <c r="CO5190" s="151"/>
      <c r="CT5190" s="151"/>
      <c r="CY5190" s="151"/>
    </row>
    <row r="5191" spans="1:103" x14ac:dyDescent="0.2">
      <c r="A5191" s="60"/>
      <c r="B5191" s="60"/>
      <c r="C5191" s="60"/>
      <c r="D5191" s="60"/>
      <c r="E5191" s="60"/>
      <c r="F5191" s="60"/>
      <c r="G5191" s="60"/>
      <c r="H5191" s="60"/>
      <c r="I5191" s="60"/>
      <c r="J5191" s="60"/>
      <c r="K5191" s="60"/>
      <c r="L5191" s="60"/>
      <c r="M5191" s="60"/>
      <c r="N5191" s="60"/>
      <c r="O5191" s="60"/>
      <c r="P5191" s="60"/>
      <c r="Q5191" s="60"/>
      <c r="R5191" s="334">
        <v>14838</v>
      </c>
      <c r="S5191" s="319" t="s">
        <v>359</v>
      </c>
      <c r="BE5191" s="60"/>
      <c r="BR5191" s="60"/>
      <c r="BX5191" s="151"/>
      <c r="CB5191" s="151"/>
      <c r="CM5191" s="151"/>
      <c r="CO5191" s="151"/>
      <c r="CT5191" s="151"/>
      <c r="CY5191" s="151"/>
    </row>
    <row r="5192" spans="1:103" x14ac:dyDescent="0.2">
      <c r="A5192" s="60"/>
      <c r="B5192" s="60"/>
      <c r="C5192" s="60"/>
      <c r="D5192" s="60"/>
      <c r="E5192" s="60"/>
      <c r="F5192" s="60"/>
      <c r="G5192" s="60"/>
      <c r="H5192" s="60"/>
      <c r="I5192" s="60"/>
      <c r="J5192" s="60"/>
      <c r="K5192" s="60"/>
      <c r="L5192" s="60"/>
      <c r="M5192" s="60"/>
      <c r="N5192" s="60"/>
      <c r="O5192" s="60"/>
      <c r="P5192" s="60"/>
      <c r="Q5192" s="60"/>
      <c r="R5192" s="334">
        <v>14839</v>
      </c>
      <c r="S5192" s="319" t="s">
        <v>359</v>
      </c>
      <c r="BE5192" s="60"/>
      <c r="BR5192" s="60"/>
      <c r="BX5192" s="151"/>
      <c r="CB5192" s="151"/>
      <c r="CM5192" s="151"/>
      <c r="CO5192" s="151"/>
      <c r="CT5192" s="151"/>
      <c r="CY5192" s="151"/>
    </row>
    <row r="5193" spans="1:103" x14ac:dyDescent="0.2">
      <c r="A5193" s="60"/>
      <c r="B5193" s="60"/>
      <c r="C5193" s="60"/>
      <c r="D5193" s="60"/>
      <c r="E5193" s="60"/>
      <c r="F5193" s="60"/>
      <c r="G5193" s="60"/>
      <c r="H5193" s="60"/>
      <c r="I5193" s="60"/>
      <c r="J5193" s="60"/>
      <c r="K5193" s="60"/>
      <c r="L5193" s="60"/>
      <c r="M5193" s="60"/>
      <c r="N5193" s="60"/>
      <c r="O5193" s="60"/>
      <c r="P5193" s="60"/>
      <c r="Q5193" s="60"/>
      <c r="R5193" s="334">
        <v>14840</v>
      </c>
      <c r="S5193" s="319" t="s">
        <v>359</v>
      </c>
      <c r="BE5193" s="60"/>
      <c r="BR5193" s="60"/>
      <c r="BX5193" s="151"/>
      <c r="CB5193" s="151"/>
      <c r="CM5193" s="151"/>
      <c r="CO5193" s="151"/>
      <c r="CT5193" s="151"/>
      <c r="CY5193" s="151"/>
    </row>
    <row r="5194" spans="1:103" x14ac:dyDescent="0.2">
      <c r="A5194" s="60"/>
      <c r="B5194" s="60"/>
      <c r="C5194" s="60"/>
      <c r="D5194" s="60"/>
      <c r="E5194" s="60"/>
      <c r="F5194" s="60"/>
      <c r="G5194" s="60"/>
      <c r="H5194" s="60"/>
      <c r="I5194" s="60"/>
      <c r="J5194" s="60"/>
      <c r="K5194" s="60"/>
      <c r="L5194" s="60"/>
      <c r="M5194" s="60"/>
      <c r="N5194" s="60"/>
      <c r="O5194" s="60"/>
      <c r="P5194" s="60"/>
      <c r="Q5194" s="60"/>
      <c r="R5194" s="334">
        <v>14841</v>
      </c>
      <c r="S5194" s="319" t="s">
        <v>359</v>
      </c>
      <c r="BE5194" s="60"/>
      <c r="BR5194" s="60"/>
      <c r="BX5194" s="151"/>
      <c r="CB5194" s="151"/>
      <c r="CM5194" s="151"/>
      <c r="CO5194" s="151"/>
      <c r="CT5194" s="151"/>
      <c r="CY5194" s="151"/>
    </row>
    <row r="5195" spans="1:103" x14ac:dyDescent="0.2">
      <c r="A5195" s="60"/>
      <c r="B5195" s="60"/>
      <c r="C5195" s="60"/>
      <c r="D5195" s="60"/>
      <c r="E5195" s="60"/>
      <c r="F5195" s="60"/>
      <c r="G5195" s="60"/>
      <c r="H5195" s="60"/>
      <c r="I5195" s="60"/>
      <c r="J5195" s="60"/>
      <c r="K5195" s="60"/>
      <c r="L5195" s="60"/>
      <c r="M5195" s="60"/>
      <c r="N5195" s="60"/>
      <c r="O5195" s="60"/>
      <c r="P5195" s="60"/>
      <c r="Q5195" s="60"/>
      <c r="R5195" s="334">
        <v>14842</v>
      </c>
      <c r="S5195" s="319" t="s">
        <v>359</v>
      </c>
      <c r="BE5195" s="60"/>
      <c r="BR5195" s="60"/>
      <c r="BX5195" s="151"/>
      <c r="CB5195" s="151"/>
      <c r="CM5195" s="151"/>
      <c r="CO5195" s="151"/>
      <c r="CT5195" s="151"/>
      <c r="CY5195" s="151"/>
    </row>
    <row r="5196" spans="1:103" x14ac:dyDescent="0.2">
      <c r="A5196" s="60"/>
      <c r="B5196" s="60"/>
      <c r="C5196" s="60"/>
      <c r="D5196" s="60"/>
      <c r="E5196" s="60"/>
      <c r="F5196" s="60"/>
      <c r="G5196" s="60"/>
      <c r="H5196" s="60"/>
      <c r="I5196" s="60"/>
      <c r="J5196" s="60"/>
      <c r="K5196" s="60"/>
      <c r="L5196" s="60"/>
      <c r="M5196" s="60"/>
      <c r="N5196" s="60"/>
      <c r="O5196" s="60"/>
      <c r="P5196" s="60"/>
      <c r="Q5196" s="60"/>
      <c r="R5196" s="334">
        <v>14843</v>
      </c>
      <c r="S5196" s="319" t="s">
        <v>359</v>
      </c>
      <c r="BE5196" s="60"/>
      <c r="BR5196" s="60"/>
      <c r="BX5196" s="151"/>
      <c r="CB5196" s="151"/>
      <c r="CM5196" s="151"/>
      <c r="CO5196" s="151"/>
      <c r="CT5196" s="151"/>
      <c r="CY5196" s="151"/>
    </row>
    <row r="5197" spans="1:103" x14ac:dyDescent="0.2">
      <c r="A5197" s="60"/>
      <c r="B5197" s="60"/>
      <c r="C5197" s="60"/>
      <c r="D5197" s="60"/>
      <c r="E5197" s="60"/>
      <c r="F5197" s="60"/>
      <c r="G5197" s="60"/>
      <c r="H5197" s="60"/>
      <c r="I5197" s="60"/>
      <c r="J5197" s="60"/>
      <c r="K5197" s="60"/>
      <c r="L5197" s="60"/>
      <c r="M5197" s="60"/>
      <c r="N5197" s="60"/>
      <c r="O5197" s="60"/>
      <c r="P5197" s="60"/>
      <c r="Q5197" s="60"/>
      <c r="R5197" s="334">
        <v>14845</v>
      </c>
      <c r="S5197" s="319" t="s">
        <v>359</v>
      </c>
      <c r="BE5197" s="60"/>
      <c r="BR5197" s="60"/>
      <c r="BX5197" s="151"/>
      <c r="CB5197" s="151"/>
      <c r="CM5197" s="151"/>
      <c r="CO5197" s="151"/>
      <c r="CT5197" s="151"/>
      <c r="CY5197" s="151"/>
    </row>
    <row r="5198" spans="1:103" x14ac:dyDescent="0.2">
      <c r="A5198" s="60"/>
      <c r="B5198" s="60"/>
      <c r="C5198" s="60"/>
      <c r="D5198" s="60"/>
      <c r="E5198" s="60"/>
      <c r="F5198" s="60"/>
      <c r="G5198" s="60"/>
      <c r="H5198" s="60"/>
      <c r="I5198" s="60"/>
      <c r="J5198" s="60"/>
      <c r="K5198" s="60"/>
      <c r="L5198" s="60"/>
      <c r="M5198" s="60"/>
      <c r="N5198" s="60"/>
      <c r="O5198" s="60"/>
      <c r="P5198" s="60"/>
      <c r="Q5198" s="60"/>
      <c r="R5198" s="334">
        <v>14846</v>
      </c>
      <c r="S5198" s="319" t="s">
        <v>359</v>
      </c>
      <c r="BE5198" s="60"/>
      <c r="BR5198" s="60"/>
      <c r="BX5198" s="151"/>
      <c r="CB5198" s="151"/>
      <c r="CM5198" s="151"/>
      <c r="CO5198" s="151"/>
      <c r="CT5198" s="151"/>
      <c r="CY5198" s="151"/>
    </row>
    <row r="5199" spans="1:103" x14ac:dyDescent="0.2">
      <c r="A5199" s="60"/>
      <c r="B5199" s="60"/>
      <c r="C5199" s="60"/>
      <c r="D5199" s="60"/>
      <c r="E5199" s="60"/>
      <c r="F5199" s="60"/>
      <c r="G5199" s="60"/>
      <c r="H5199" s="60"/>
      <c r="I5199" s="60"/>
      <c r="J5199" s="60"/>
      <c r="K5199" s="60"/>
      <c r="L5199" s="60"/>
      <c r="M5199" s="60"/>
      <c r="N5199" s="60"/>
      <c r="O5199" s="60"/>
      <c r="P5199" s="60"/>
      <c r="Q5199" s="60"/>
      <c r="R5199" s="334">
        <v>14847</v>
      </c>
      <c r="S5199" s="319" t="s">
        <v>359</v>
      </c>
      <c r="BE5199" s="60"/>
      <c r="BR5199" s="60"/>
      <c r="BX5199" s="151"/>
      <c r="CB5199" s="151"/>
      <c r="CM5199" s="151"/>
      <c r="CO5199" s="151"/>
      <c r="CT5199" s="151"/>
      <c r="CY5199" s="151"/>
    </row>
    <row r="5200" spans="1:103" x14ac:dyDescent="0.2">
      <c r="A5200" s="60"/>
      <c r="B5200" s="60"/>
      <c r="C5200" s="60"/>
      <c r="D5200" s="60"/>
      <c r="E5200" s="60"/>
      <c r="F5200" s="60"/>
      <c r="G5200" s="60"/>
      <c r="H5200" s="60"/>
      <c r="I5200" s="60"/>
      <c r="J5200" s="60"/>
      <c r="K5200" s="60"/>
      <c r="L5200" s="60"/>
      <c r="M5200" s="60"/>
      <c r="N5200" s="60"/>
      <c r="O5200" s="60"/>
      <c r="P5200" s="60"/>
      <c r="Q5200" s="60"/>
      <c r="R5200" s="334">
        <v>14850</v>
      </c>
      <c r="S5200" s="319" t="s">
        <v>359</v>
      </c>
      <c r="BE5200" s="60"/>
      <c r="BR5200" s="60"/>
      <c r="BX5200" s="151"/>
      <c r="CB5200" s="151"/>
      <c r="CM5200" s="151"/>
      <c r="CO5200" s="151"/>
      <c r="CT5200" s="151"/>
      <c r="CY5200" s="151"/>
    </row>
    <row r="5201" spans="1:103" x14ac:dyDescent="0.2">
      <c r="A5201" s="60"/>
      <c r="B5201" s="60"/>
      <c r="C5201" s="60"/>
      <c r="D5201" s="60"/>
      <c r="E5201" s="60"/>
      <c r="F5201" s="60"/>
      <c r="G5201" s="60"/>
      <c r="H5201" s="60"/>
      <c r="I5201" s="60"/>
      <c r="J5201" s="60"/>
      <c r="K5201" s="60"/>
      <c r="L5201" s="60"/>
      <c r="M5201" s="60"/>
      <c r="N5201" s="60"/>
      <c r="O5201" s="60"/>
      <c r="P5201" s="60"/>
      <c r="Q5201" s="60"/>
      <c r="R5201" s="334">
        <v>14851</v>
      </c>
      <c r="S5201" s="319" t="s">
        <v>359</v>
      </c>
      <c r="BE5201" s="60"/>
      <c r="BR5201" s="60"/>
      <c r="BX5201" s="151"/>
      <c r="CB5201" s="151"/>
      <c r="CM5201" s="151"/>
      <c r="CO5201" s="151"/>
      <c r="CT5201" s="151"/>
      <c r="CY5201" s="151"/>
    </row>
    <row r="5202" spans="1:103" x14ac:dyDescent="0.2">
      <c r="A5202" s="60"/>
      <c r="B5202" s="60"/>
      <c r="C5202" s="60"/>
      <c r="D5202" s="60"/>
      <c r="E5202" s="60"/>
      <c r="F5202" s="60"/>
      <c r="G5202" s="60"/>
      <c r="H5202" s="60"/>
      <c r="I5202" s="60"/>
      <c r="J5202" s="60"/>
      <c r="K5202" s="60"/>
      <c r="L5202" s="60"/>
      <c r="M5202" s="60"/>
      <c r="N5202" s="60"/>
      <c r="O5202" s="60"/>
      <c r="P5202" s="60"/>
      <c r="Q5202" s="60"/>
      <c r="R5202" s="334">
        <v>14852</v>
      </c>
      <c r="S5202" s="319" t="s">
        <v>359</v>
      </c>
      <c r="BE5202" s="60"/>
      <c r="BR5202" s="60"/>
      <c r="BX5202" s="151"/>
      <c r="CB5202" s="151"/>
      <c r="CM5202" s="151"/>
      <c r="CO5202" s="151"/>
      <c r="CT5202" s="151"/>
      <c r="CY5202" s="151"/>
    </row>
    <row r="5203" spans="1:103" x14ac:dyDescent="0.2">
      <c r="A5203" s="60"/>
      <c r="B5203" s="60"/>
      <c r="C5203" s="60"/>
      <c r="D5203" s="60"/>
      <c r="E5203" s="60"/>
      <c r="F5203" s="60"/>
      <c r="G5203" s="60"/>
      <c r="H5203" s="60"/>
      <c r="I5203" s="60"/>
      <c r="J5203" s="60"/>
      <c r="K5203" s="60"/>
      <c r="L5203" s="60"/>
      <c r="M5203" s="60"/>
      <c r="N5203" s="60"/>
      <c r="O5203" s="60"/>
      <c r="P5203" s="60"/>
      <c r="Q5203" s="60"/>
      <c r="R5203" s="334">
        <v>14853</v>
      </c>
      <c r="S5203" s="319" t="s">
        <v>359</v>
      </c>
      <c r="BE5203" s="60"/>
      <c r="BR5203" s="60"/>
      <c r="BX5203" s="151"/>
      <c r="CB5203" s="151"/>
      <c r="CM5203" s="151"/>
      <c r="CO5203" s="151"/>
      <c r="CT5203" s="151"/>
      <c r="CY5203" s="151"/>
    </row>
    <row r="5204" spans="1:103" x14ac:dyDescent="0.2">
      <c r="A5204" s="60"/>
      <c r="B5204" s="60"/>
      <c r="C5204" s="60"/>
      <c r="D5204" s="60"/>
      <c r="E5204" s="60"/>
      <c r="F5204" s="60"/>
      <c r="G5204" s="60"/>
      <c r="H5204" s="60"/>
      <c r="I5204" s="60"/>
      <c r="J5204" s="60"/>
      <c r="K5204" s="60"/>
      <c r="L5204" s="60"/>
      <c r="M5204" s="60"/>
      <c r="N5204" s="60"/>
      <c r="O5204" s="60"/>
      <c r="P5204" s="60"/>
      <c r="Q5204" s="60"/>
      <c r="R5204" s="334">
        <v>14854</v>
      </c>
      <c r="S5204" s="319" t="s">
        <v>359</v>
      </c>
      <c r="BE5204" s="60"/>
      <c r="BR5204" s="60"/>
      <c r="BX5204" s="151"/>
      <c r="CB5204" s="151"/>
      <c r="CM5204" s="151"/>
      <c r="CO5204" s="151"/>
      <c r="CT5204" s="151"/>
      <c r="CY5204" s="151"/>
    </row>
    <row r="5205" spans="1:103" x14ac:dyDescent="0.2">
      <c r="A5205" s="60"/>
      <c r="B5205" s="60"/>
      <c r="C5205" s="60"/>
      <c r="D5205" s="60"/>
      <c r="E5205" s="60"/>
      <c r="F5205" s="60"/>
      <c r="G5205" s="60"/>
      <c r="H5205" s="60"/>
      <c r="I5205" s="60"/>
      <c r="J5205" s="60"/>
      <c r="K5205" s="60"/>
      <c r="L5205" s="60"/>
      <c r="M5205" s="60"/>
      <c r="N5205" s="60"/>
      <c r="O5205" s="60"/>
      <c r="P5205" s="60"/>
      <c r="Q5205" s="60"/>
      <c r="R5205" s="334">
        <v>14855</v>
      </c>
      <c r="S5205" s="319" t="s">
        <v>359</v>
      </c>
      <c r="BE5205" s="60"/>
      <c r="BR5205" s="60"/>
      <c r="BX5205" s="151"/>
      <c r="CB5205" s="151"/>
      <c r="CM5205" s="151"/>
      <c r="CO5205" s="151"/>
      <c r="CT5205" s="151"/>
      <c r="CY5205" s="151"/>
    </row>
    <row r="5206" spans="1:103" x14ac:dyDescent="0.2">
      <c r="A5206" s="60"/>
      <c r="B5206" s="60"/>
      <c r="C5206" s="60"/>
      <c r="D5206" s="60"/>
      <c r="E5206" s="60"/>
      <c r="F5206" s="60"/>
      <c r="G5206" s="60"/>
      <c r="H5206" s="60"/>
      <c r="I5206" s="60"/>
      <c r="J5206" s="60"/>
      <c r="K5206" s="60"/>
      <c r="L5206" s="60"/>
      <c r="M5206" s="60"/>
      <c r="N5206" s="60"/>
      <c r="O5206" s="60"/>
      <c r="P5206" s="60"/>
      <c r="Q5206" s="60"/>
      <c r="R5206" s="334">
        <v>14856</v>
      </c>
      <c r="S5206" s="319" t="s">
        <v>359</v>
      </c>
      <c r="BE5206" s="60"/>
      <c r="BR5206" s="60"/>
      <c r="BX5206" s="151"/>
      <c r="CB5206" s="151"/>
      <c r="CM5206" s="151"/>
      <c r="CO5206" s="151"/>
      <c r="CT5206" s="151"/>
      <c r="CY5206" s="151"/>
    </row>
    <row r="5207" spans="1:103" x14ac:dyDescent="0.2">
      <c r="A5207" s="60"/>
      <c r="B5207" s="60"/>
      <c r="C5207" s="60"/>
      <c r="D5207" s="60"/>
      <c r="E5207" s="60"/>
      <c r="F5207" s="60"/>
      <c r="G5207" s="60"/>
      <c r="H5207" s="60"/>
      <c r="I5207" s="60"/>
      <c r="J5207" s="60"/>
      <c r="K5207" s="60"/>
      <c r="L5207" s="60"/>
      <c r="M5207" s="60"/>
      <c r="N5207" s="60"/>
      <c r="O5207" s="60"/>
      <c r="P5207" s="60"/>
      <c r="Q5207" s="60"/>
      <c r="R5207" s="334">
        <v>14857</v>
      </c>
      <c r="S5207" s="319" t="s">
        <v>359</v>
      </c>
      <c r="BE5207" s="60"/>
      <c r="BR5207" s="60"/>
      <c r="BX5207" s="151"/>
      <c r="CB5207" s="151"/>
      <c r="CM5207" s="151"/>
      <c r="CO5207" s="151"/>
      <c r="CT5207" s="151"/>
      <c r="CY5207" s="151"/>
    </row>
    <row r="5208" spans="1:103" x14ac:dyDescent="0.2">
      <c r="A5208" s="60"/>
      <c r="B5208" s="60"/>
      <c r="C5208" s="60"/>
      <c r="D5208" s="60"/>
      <c r="E5208" s="60"/>
      <c r="F5208" s="60"/>
      <c r="G5208" s="60"/>
      <c r="H5208" s="60"/>
      <c r="I5208" s="60"/>
      <c r="J5208" s="60"/>
      <c r="K5208" s="60"/>
      <c r="L5208" s="60"/>
      <c r="M5208" s="60"/>
      <c r="N5208" s="60"/>
      <c r="O5208" s="60"/>
      <c r="P5208" s="60"/>
      <c r="Q5208" s="60"/>
      <c r="R5208" s="334">
        <v>14858</v>
      </c>
      <c r="S5208" s="319" t="s">
        <v>359</v>
      </c>
      <c r="BE5208" s="60"/>
      <c r="BR5208" s="60"/>
      <c r="BX5208" s="151"/>
      <c r="CB5208" s="151"/>
      <c r="CM5208" s="151"/>
      <c r="CO5208" s="151"/>
      <c r="CT5208" s="151"/>
      <c r="CY5208" s="151"/>
    </row>
    <row r="5209" spans="1:103" x14ac:dyDescent="0.2">
      <c r="A5209" s="60"/>
      <c r="B5209" s="60"/>
      <c r="C5209" s="60"/>
      <c r="D5209" s="60"/>
      <c r="E5209" s="60"/>
      <c r="F5209" s="60"/>
      <c r="G5209" s="60"/>
      <c r="H5209" s="60"/>
      <c r="I5209" s="60"/>
      <c r="J5209" s="60"/>
      <c r="K5209" s="60"/>
      <c r="L5209" s="60"/>
      <c r="M5209" s="60"/>
      <c r="N5209" s="60"/>
      <c r="O5209" s="60"/>
      <c r="P5209" s="60"/>
      <c r="Q5209" s="60"/>
      <c r="R5209" s="334">
        <v>14859</v>
      </c>
      <c r="S5209" s="319" t="s">
        <v>359</v>
      </c>
      <c r="BE5209" s="60"/>
      <c r="BR5209" s="60"/>
      <c r="BX5209" s="151"/>
      <c r="CB5209" s="151"/>
      <c r="CM5209" s="151"/>
      <c r="CO5209" s="151"/>
      <c r="CT5209" s="151"/>
      <c r="CY5209" s="151"/>
    </row>
    <row r="5210" spans="1:103" x14ac:dyDescent="0.2">
      <c r="A5210" s="60"/>
      <c r="B5210" s="60"/>
      <c r="C5210" s="60"/>
      <c r="D5210" s="60"/>
      <c r="E5210" s="60"/>
      <c r="F5210" s="60"/>
      <c r="G5210" s="60"/>
      <c r="H5210" s="60"/>
      <c r="I5210" s="60"/>
      <c r="J5210" s="60"/>
      <c r="K5210" s="60"/>
      <c r="L5210" s="60"/>
      <c r="M5210" s="60"/>
      <c r="N5210" s="60"/>
      <c r="O5210" s="60"/>
      <c r="P5210" s="60"/>
      <c r="Q5210" s="60"/>
      <c r="R5210" s="334">
        <v>14860</v>
      </c>
      <c r="S5210" s="319" t="s">
        <v>359</v>
      </c>
      <c r="BE5210" s="60"/>
      <c r="BR5210" s="60"/>
      <c r="BX5210" s="151"/>
      <c r="CB5210" s="151"/>
      <c r="CM5210" s="151"/>
      <c r="CO5210" s="151"/>
      <c r="CT5210" s="151"/>
      <c r="CY5210" s="151"/>
    </row>
    <row r="5211" spans="1:103" x14ac:dyDescent="0.2">
      <c r="A5211" s="60"/>
      <c r="B5211" s="60"/>
      <c r="C5211" s="60"/>
      <c r="D5211" s="60"/>
      <c r="E5211" s="60"/>
      <c r="F5211" s="60"/>
      <c r="G5211" s="60"/>
      <c r="H5211" s="60"/>
      <c r="I5211" s="60"/>
      <c r="J5211" s="60"/>
      <c r="K5211" s="60"/>
      <c r="L5211" s="60"/>
      <c r="M5211" s="60"/>
      <c r="N5211" s="60"/>
      <c r="O5211" s="60"/>
      <c r="P5211" s="60"/>
      <c r="Q5211" s="60"/>
      <c r="R5211" s="334">
        <v>14861</v>
      </c>
      <c r="S5211" s="319" t="s">
        <v>359</v>
      </c>
      <c r="BE5211" s="60"/>
      <c r="BR5211" s="60"/>
      <c r="BX5211" s="151"/>
      <c r="CB5211" s="151"/>
      <c r="CM5211" s="151"/>
      <c r="CO5211" s="151"/>
      <c r="CT5211" s="151"/>
      <c r="CY5211" s="151"/>
    </row>
    <row r="5212" spans="1:103" x14ac:dyDescent="0.2">
      <c r="A5212" s="60"/>
      <c r="B5212" s="60"/>
      <c r="C5212" s="60"/>
      <c r="D5212" s="60"/>
      <c r="E5212" s="60"/>
      <c r="F5212" s="60"/>
      <c r="G5212" s="60"/>
      <c r="H5212" s="60"/>
      <c r="I5212" s="60"/>
      <c r="J5212" s="60"/>
      <c r="K5212" s="60"/>
      <c r="L5212" s="60"/>
      <c r="M5212" s="60"/>
      <c r="N5212" s="60"/>
      <c r="O5212" s="60"/>
      <c r="P5212" s="60"/>
      <c r="Q5212" s="60"/>
      <c r="R5212" s="334">
        <v>14863</v>
      </c>
      <c r="S5212" s="319" t="s">
        <v>359</v>
      </c>
      <c r="BE5212" s="60"/>
      <c r="BR5212" s="60"/>
      <c r="BX5212" s="151"/>
      <c r="CB5212" s="151"/>
      <c r="CM5212" s="151"/>
      <c r="CO5212" s="151"/>
      <c r="CT5212" s="151"/>
      <c r="CY5212" s="151"/>
    </row>
    <row r="5213" spans="1:103" x14ac:dyDescent="0.2">
      <c r="A5213" s="60"/>
      <c r="B5213" s="60"/>
      <c r="C5213" s="60"/>
      <c r="D5213" s="60"/>
      <c r="E5213" s="60"/>
      <c r="F5213" s="60"/>
      <c r="G5213" s="60"/>
      <c r="H5213" s="60"/>
      <c r="I5213" s="60"/>
      <c r="J5213" s="60"/>
      <c r="K5213" s="60"/>
      <c r="L5213" s="60"/>
      <c r="M5213" s="60"/>
      <c r="N5213" s="60"/>
      <c r="O5213" s="60"/>
      <c r="P5213" s="60"/>
      <c r="Q5213" s="60"/>
      <c r="R5213" s="334">
        <v>14864</v>
      </c>
      <c r="S5213" s="319" t="s">
        <v>359</v>
      </c>
      <c r="BE5213" s="60"/>
      <c r="BR5213" s="60"/>
      <c r="BX5213" s="151"/>
      <c r="CB5213" s="151"/>
      <c r="CM5213" s="151"/>
      <c r="CO5213" s="151"/>
      <c r="CT5213" s="151"/>
      <c r="CY5213" s="151"/>
    </row>
    <row r="5214" spans="1:103" x14ac:dyDescent="0.2">
      <c r="A5214" s="60"/>
      <c r="B5214" s="60"/>
      <c r="C5214" s="60"/>
      <c r="D5214" s="60"/>
      <c r="E5214" s="60"/>
      <c r="F5214" s="60"/>
      <c r="G5214" s="60"/>
      <c r="H5214" s="60"/>
      <c r="I5214" s="60"/>
      <c r="J5214" s="60"/>
      <c r="K5214" s="60"/>
      <c r="L5214" s="60"/>
      <c r="M5214" s="60"/>
      <c r="N5214" s="60"/>
      <c r="O5214" s="60"/>
      <c r="P5214" s="60"/>
      <c r="Q5214" s="60"/>
      <c r="R5214" s="334">
        <v>14865</v>
      </c>
      <c r="S5214" s="319" t="s">
        <v>359</v>
      </c>
      <c r="BE5214" s="60"/>
      <c r="BR5214" s="60"/>
      <c r="BX5214" s="151"/>
      <c r="CB5214" s="151"/>
      <c r="CM5214" s="151"/>
      <c r="CO5214" s="151"/>
      <c r="CT5214" s="151"/>
      <c r="CY5214" s="151"/>
    </row>
    <row r="5215" spans="1:103" x14ac:dyDescent="0.2">
      <c r="A5215" s="60"/>
      <c r="B5215" s="60"/>
      <c r="C5215" s="60"/>
      <c r="D5215" s="60"/>
      <c r="E5215" s="60"/>
      <c r="F5215" s="60"/>
      <c r="G5215" s="60"/>
      <c r="H5215" s="60"/>
      <c r="I5215" s="60"/>
      <c r="J5215" s="60"/>
      <c r="K5215" s="60"/>
      <c r="L5215" s="60"/>
      <c r="M5215" s="60"/>
      <c r="N5215" s="60"/>
      <c r="O5215" s="60"/>
      <c r="P5215" s="60"/>
      <c r="Q5215" s="60"/>
      <c r="R5215" s="334">
        <v>14867</v>
      </c>
      <c r="S5215" s="319" t="s">
        <v>359</v>
      </c>
      <c r="BE5215" s="60"/>
      <c r="BR5215" s="60"/>
      <c r="BX5215" s="151"/>
      <c r="CB5215" s="151"/>
      <c r="CM5215" s="151"/>
      <c r="CO5215" s="151"/>
      <c r="CT5215" s="151"/>
      <c r="CY5215" s="151"/>
    </row>
    <row r="5216" spans="1:103" x14ac:dyDescent="0.2">
      <c r="A5216" s="60"/>
      <c r="B5216" s="60"/>
      <c r="C5216" s="60"/>
      <c r="D5216" s="60"/>
      <c r="E5216" s="60"/>
      <c r="F5216" s="60"/>
      <c r="G5216" s="60"/>
      <c r="H5216" s="60"/>
      <c r="I5216" s="60"/>
      <c r="J5216" s="60"/>
      <c r="K5216" s="60"/>
      <c r="L5216" s="60"/>
      <c r="M5216" s="60"/>
      <c r="N5216" s="60"/>
      <c r="O5216" s="60"/>
      <c r="P5216" s="60"/>
      <c r="Q5216" s="60"/>
      <c r="R5216" s="334">
        <v>14869</v>
      </c>
      <c r="S5216" s="319" t="s">
        <v>359</v>
      </c>
      <c r="BE5216" s="60"/>
      <c r="BR5216" s="60"/>
      <c r="BX5216" s="151"/>
      <c r="CB5216" s="151"/>
      <c r="CM5216" s="151"/>
      <c r="CO5216" s="151"/>
      <c r="CT5216" s="151"/>
      <c r="CY5216" s="151"/>
    </row>
    <row r="5217" spans="1:103" x14ac:dyDescent="0.2">
      <c r="A5217" s="60"/>
      <c r="B5217" s="60"/>
      <c r="C5217" s="60"/>
      <c r="D5217" s="60"/>
      <c r="E5217" s="60"/>
      <c r="F5217" s="60"/>
      <c r="G5217" s="60"/>
      <c r="H5217" s="60"/>
      <c r="I5217" s="60"/>
      <c r="J5217" s="60"/>
      <c r="K5217" s="60"/>
      <c r="L5217" s="60"/>
      <c r="M5217" s="60"/>
      <c r="N5217" s="60"/>
      <c r="O5217" s="60"/>
      <c r="P5217" s="60"/>
      <c r="Q5217" s="60"/>
      <c r="R5217" s="334">
        <v>14870</v>
      </c>
      <c r="S5217" s="319" t="s">
        <v>359</v>
      </c>
      <c r="BE5217" s="60"/>
      <c r="BR5217" s="60"/>
      <c r="BX5217" s="151"/>
      <c r="CB5217" s="151"/>
      <c r="CM5217" s="151"/>
      <c r="CO5217" s="151"/>
      <c r="CT5217" s="151"/>
      <c r="CY5217" s="151"/>
    </row>
    <row r="5218" spans="1:103" x14ac:dyDescent="0.2">
      <c r="A5218" s="60"/>
      <c r="B5218" s="60"/>
      <c r="C5218" s="60"/>
      <c r="D5218" s="60"/>
      <c r="E5218" s="60"/>
      <c r="F5218" s="60"/>
      <c r="G5218" s="60"/>
      <c r="H5218" s="60"/>
      <c r="I5218" s="60"/>
      <c r="J5218" s="60"/>
      <c r="K5218" s="60"/>
      <c r="L5218" s="60"/>
      <c r="M5218" s="60"/>
      <c r="N5218" s="60"/>
      <c r="O5218" s="60"/>
      <c r="P5218" s="60"/>
      <c r="Q5218" s="60"/>
      <c r="R5218" s="334">
        <v>14871</v>
      </c>
      <c r="S5218" s="319" t="s">
        <v>359</v>
      </c>
      <c r="BE5218" s="60"/>
      <c r="BR5218" s="60"/>
      <c r="BX5218" s="151"/>
      <c r="CB5218" s="151"/>
      <c r="CM5218" s="151"/>
      <c r="CO5218" s="151"/>
      <c r="CT5218" s="151"/>
      <c r="CY5218" s="151"/>
    </row>
    <row r="5219" spans="1:103" x14ac:dyDescent="0.2">
      <c r="A5219" s="60"/>
      <c r="B5219" s="60"/>
      <c r="C5219" s="60"/>
      <c r="D5219" s="60"/>
      <c r="E5219" s="60"/>
      <c r="F5219" s="60"/>
      <c r="G5219" s="60"/>
      <c r="H5219" s="60"/>
      <c r="I5219" s="60"/>
      <c r="J5219" s="60"/>
      <c r="K5219" s="60"/>
      <c r="L5219" s="60"/>
      <c r="M5219" s="60"/>
      <c r="N5219" s="60"/>
      <c r="O5219" s="60"/>
      <c r="P5219" s="60"/>
      <c r="Q5219" s="60"/>
      <c r="R5219" s="334">
        <v>14872</v>
      </c>
      <c r="S5219" s="319" t="s">
        <v>359</v>
      </c>
      <c r="BE5219" s="60"/>
      <c r="BR5219" s="60"/>
      <c r="BX5219" s="151"/>
      <c r="CB5219" s="151"/>
      <c r="CM5219" s="151"/>
      <c r="CO5219" s="151"/>
      <c r="CT5219" s="151"/>
      <c r="CY5219" s="151"/>
    </row>
    <row r="5220" spans="1:103" x14ac:dyDescent="0.2">
      <c r="A5220" s="60"/>
      <c r="B5220" s="60"/>
      <c r="C5220" s="60"/>
      <c r="D5220" s="60"/>
      <c r="E5220" s="60"/>
      <c r="F5220" s="60"/>
      <c r="G5220" s="60"/>
      <c r="H5220" s="60"/>
      <c r="I5220" s="60"/>
      <c r="J5220" s="60"/>
      <c r="K5220" s="60"/>
      <c r="L5220" s="60"/>
      <c r="M5220" s="60"/>
      <c r="N5220" s="60"/>
      <c r="O5220" s="60"/>
      <c r="P5220" s="60"/>
      <c r="Q5220" s="60"/>
      <c r="R5220" s="334">
        <v>14873</v>
      </c>
      <c r="S5220" s="319" t="s">
        <v>359</v>
      </c>
      <c r="BE5220" s="60"/>
      <c r="BR5220" s="60"/>
      <c r="BX5220" s="151"/>
      <c r="CB5220" s="151"/>
      <c r="CM5220" s="151"/>
      <c r="CO5220" s="151"/>
      <c r="CT5220" s="151"/>
      <c r="CY5220" s="151"/>
    </row>
    <row r="5221" spans="1:103" x14ac:dyDescent="0.2">
      <c r="A5221" s="60"/>
      <c r="B5221" s="60"/>
      <c r="C5221" s="60"/>
      <c r="D5221" s="60"/>
      <c r="E5221" s="60"/>
      <c r="F5221" s="60"/>
      <c r="G5221" s="60"/>
      <c r="H5221" s="60"/>
      <c r="I5221" s="60"/>
      <c r="J5221" s="60"/>
      <c r="K5221" s="60"/>
      <c r="L5221" s="60"/>
      <c r="M5221" s="60"/>
      <c r="N5221" s="60"/>
      <c r="O5221" s="60"/>
      <c r="P5221" s="60"/>
      <c r="Q5221" s="60"/>
      <c r="R5221" s="334">
        <v>14874</v>
      </c>
      <c r="S5221" s="319" t="s">
        <v>359</v>
      </c>
      <c r="BE5221" s="60"/>
      <c r="BR5221" s="60"/>
      <c r="BX5221" s="151"/>
      <c r="CB5221" s="151"/>
      <c r="CM5221" s="151"/>
      <c r="CO5221" s="151"/>
      <c r="CT5221" s="151"/>
      <c r="CY5221" s="151"/>
    </row>
    <row r="5222" spans="1:103" x14ac:dyDescent="0.2">
      <c r="A5222" s="60"/>
      <c r="B5222" s="60"/>
      <c r="C5222" s="60"/>
      <c r="D5222" s="60"/>
      <c r="E5222" s="60"/>
      <c r="F5222" s="60"/>
      <c r="G5222" s="60"/>
      <c r="H5222" s="60"/>
      <c r="I5222" s="60"/>
      <c r="J5222" s="60"/>
      <c r="K5222" s="60"/>
      <c r="L5222" s="60"/>
      <c r="M5222" s="60"/>
      <c r="N5222" s="60"/>
      <c r="O5222" s="60"/>
      <c r="P5222" s="60"/>
      <c r="Q5222" s="60"/>
      <c r="R5222" s="334">
        <v>14876</v>
      </c>
      <c r="S5222" s="319" t="s">
        <v>359</v>
      </c>
      <c r="BE5222" s="60"/>
      <c r="BR5222" s="60"/>
      <c r="BX5222" s="151"/>
      <c r="CB5222" s="151"/>
      <c r="CM5222" s="151"/>
      <c r="CO5222" s="151"/>
      <c r="CT5222" s="151"/>
      <c r="CY5222" s="151"/>
    </row>
    <row r="5223" spans="1:103" x14ac:dyDescent="0.2">
      <c r="A5223" s="60"/>
      <c r="B5223" s="60"/>
      <c r="C5223" s="60"/>
      <c r="D5223" s="60"/>
      <c r="E5223" s="60"/>
      <c r="F5223" s="60"/>
      <c r="G5223" s="60"/>
      <c r="H5223" s="60"/>
      <c r="I5223" s="60"/>
      <c r="J5223" s="60"/>
      <c r="K5223" s="60"/>
      <c r="L5223" s="60"/>
      <c r="M5223" s="60"/>
      <c r="N5223" s="60"/>
      <c r="O5223" s="60"/>
      <c r="P5223" s="60"/>
      <c r="Q5223" s="60"/>
      <c r="R5223" s="334">
        <v>14877</v>
      </c>
      <c r="S5223" s="319" t="s">
        <v>359</v>
      </c>
      <c r="BE5223" s="60"/>
      <c r="BR5223" s="60"/>
      <c r="BX5223" s="151"/>
      <c r="CB5223" s="151"/>
      <c r="CM5223" s="151"/>
      <c r="CO5223" s="151"/>
      <c r="CT5223" s="151"/>
      <c r="CY5223" s="151"/>
    </row>
    <row r="5224" spans="1:103" x14ac:dyDescent="0.2">
      <c r="A5224" s="60"/>
      <c r="B5224" s="60"/>
      <c r="C5224" s="60"/>
      <c r="D5224" s="60"/>
      <c r="E5224" s="60"/>
      <c r="F5224" s="60"/>
      <c r="G5224" s="60"/>
      <c r="H5224" s="60"/>
      <c r="I5224" s="60"/>
      <c r="J5224" s="60"/>
      <c r="K5224" s="60"/>
      <c r="L5224" s="60"/>
      <c r="M5224" s="60"/>
      <c r="N5224" s="60"/>
      <c r="O5224" s="60"/>
      <c r="P5224" s="60"/>
      <c r="Q5224" s="60"/>
      <c r="R5224" s="334">
        <v>14878</v>
      </c>
      <c r="S5224" s="319" t="s">
        <v>359</v>
      </c>
      <c r="BE5224" s="60"/>
      <c r="BR5224" s="60"/>
      <c r="BX5224" s="151"/>
      <c r="CB5224" s="151"/>
      <c r="CM5224" s="151"/>
      <c r="CO5224" s="151"/>
      <c r="CT5224" s="151"/>
      <c r="CY5224" s="151"/>
    </row>
    <row r="5225" spans="1:103" x14ac:dyDescent="0.2">
      <c r="A5225" s="60"/>
      <c r="B5225" s="60"/>
      <c r="C5225" s="60"/>
      <c r="D5225" s="60"/>
      <c r="E5225" s="60"/>
      <c r="F5225" s="60"/>
      <c r="G5225" s="60"/>
      <c r="H5225" s="60"/>
      <c r="I5225" s="60"/>
      <c r="J5225" s="60"/>
      <c r="K5225" s="60"/>
      <c r="L5225" s="60"/>
      <c r="M5225" s="60"/>
      <c r="N5225" s="60"/>
      <c r="O5225" s="60"/>
      <c r="P5225" s="60"/>
      <c r="Q5225" s="60"/>
      <c r="R5225" s="334">
        <v>14879</v>
      </c>
      <c r="S5225" s="319" t="s">
        <v>359</v>
      </c>
      <c r="BE5225" s="60"/>
      <c r="BR5225" s="60"/>
      <c r="BX5225" s="151"/>
      <c r="CB5225" s="151"/>
      <c r="CM5225" s="151"/>
      <c r="CO5225" s="151"/>
      <c r="CT5225" s="151"/>
      <c r="CY5225" s="151"/>
    </row>
    <row r="5226" spans="1:103" x14ac:dyDescent="0.2">
      <c r="A5226" s="60"/>
      <c r="B5226" s="60"/>
      <c r="C5226" s="60"/>
      <c r="D5226" s="60"/>
      <c r="E5226" s="60"/>
      <c r="F5226" s="60"/>
      <c r="G5226" s="60"/>
      <c r="H5226" s="60"/>
      <c r="I5226" s="60"/>
      <c r="J5226" s="60"/>
      <c r="K5226" s="60"/>
      <c r="L5226" s="60"/>
      <c r="M5226" s="60"/>
      <c r="N5226" s="60"/>
      <c r="O5226" s="60"/>
      <c r="P5226" s="60"/>
      <c r="Q5226" s="60"/>
      <c r="R5226" s="334">
        <v>14880</v>
      </c>
      <c r="S5226" s="319" t="s">
        <v>359</v>
      </c>
      <c r="BE5226" s="60"/>
      <c r="BR5226" s="60"/>
      <c r="BX5226" s="151"/>
      <c r="CB5226" s="151"/>
      <c r="CM5226" s="151"/>
      <c r="CO5226" s="151"/>
      <c r="CT5226" s="151"/>
      <c r="CY5226" s="151"/>
    </row>
    <row r="5227" spans="1:103" x14ac:dyDescent="0.2">
      <c r="A5227" s="60"/>
      <c r="B5227" s="60"/>
      <c r="C5227" s="60"/>
      <c r="D5227" s="60"/>
      <c r="E5227" s="60"/>
      <c r="F5227" s="60"/>
      <c r="G5227" s="60"/>
      <c r="H5227" s="60"/>
      <c r="I5227" s="60"/>
      <c r="J5227" s="60"/>
      <c r="K5227" s="60"/>
      <c r="L5227" s="60"/>
      <c r="M5227" s="60"/>
      <c r="N5227" s="60"/>
      <c r="O5227" s="60"/>
      <c r="P5227" s="60"/>
      <c r="Q5227" s="60"/>
      <c r="R5227" s="334">
        <v>14881</v>
      </c>
      <c r="S5227" s="319" t="s">
        <v>359</v>
      </c>
      <c r="BE5227" s="60"/>
      <c r="BR5227" s="60"/>
      <c r="BX5227" s="151"/>
      <c r="CB5227" s="151"/>
      <c r="CM5227" s="151"/>
      <c r="CO5227" s="151"/>
      <c r="CT5227" s="151"/>
      <c r="CY5227" s="151"/>
    </row>
    <row r="5228" spans="1:103" x14ac:dyDescent="0.2">
      <c r="A5228" s="60"/>
      <c r="B5228" s="60"/>
      <c r="C5228" s="60"/>
      <c r="D5228" s="60"/>
      <c r="E5228" s="60"/>
      <c r="F5228" s="60"/>
      <c r="G5228" s="60"/>
      <c r="H5228" s="60"/>
      <c r="I5228" s="60"/>
      <c r="J5228" s="60"/>
      <c r="K5228" s="60"/>
      <c r="L5228" s="60"/>
      <c r="M5228" s="60"/>
      <c r="N5228" s="60"/>
      <c r="O5228" s="60"/>
      <c r="P5228" s="60"/>
      <c r="Q5228" s="60"/>
      <c r="R5228" s="334">
        <v>14882</v>
      </c>
      <c r="S5228" s="319" t="s">
        <v>359</v>
      </c>
      <c r="BE5228" s="60"/>
      <c r="BR5228" s="60"/>
      <c r="BX5228" s="151"/>
      <c r="CB5228" s="151"/>
      <c r="CM5228" s="151"/>
      <c r="CO5228" s="151"/>
      <c r="CT5228" s="151"/>
      <c r="CY5228" s="151"/>
    </row>
    <row r="5229" spans="1:103" x14ac:dyDescent="0.2">
      <c r="A5229" s="60"/>
      <c r="B5229" s="60"/>
      <c r="C5229" s="60"/>
      <c r="D5229" s="60"/>
      <c r="E5229" s="60"/>
      <c r="F5229" s="60"/>
      <c r="G5229" s="60"/>
      <c r="H5229" s="60"/>
      <c r="I5229" s="60"/>
      <c r="J5229" s="60"/>
      <c r="K5229" s="60"/>
      <c r="L5229" s="60"/>
      <c r="M5229" s="60"/>
      <c r="N5229" s="60"/>
      <c r="O5229" s="60"/>
      <c r="P5229" s="60"/>
      <c r="Q5229" s="60"/>
      <c r="R5229" s="334">
        <v>14883</v>
      </c>
      <c r="S5229" s="319" t="s">
        <v>359</v>
      </c>
      <c r="BE5229" s="60"/>
      <c r="BR5229" s="60"/>
      <c r="BX5229" s="151"/>
      <c r="CB5229" s="151"/>
      <c r="CM5229" s="151"/>
      <c r="CO5229" s="151"/>
      <c r="CT5229" s="151"/>
      <c r="CY5229" s="151"/>
    </row>
    <row r="5230" spans="1:103" x14ac:dyDescent="0.2">
      <c r="A5230" s="60"/>
      <c r="B5230" s="60"/>
      <c r="C5230" s="60"/>
      <c r="D5230" s="60"/>
      <c r="E5230" s="60"/>
      <c r="F5230" s="60"/>
      <c r="G5230" s="60"/>
      <c r="H5230" s="60"/>
      <c r="I5230" s="60"/>
      <c r="J5230" s="60"/>
      <c r="K5230" s="60"/>
      <c r="L5230" s="60"/>
      <c r="M5230" s="60"/>
      <c r="N5230" s="60"/>
      <c r="O5230" s="60"/>
      <c r="P5230" s="60"/>
      <c r="Q5230" s="60"/>
      <c r="R5230" s="334">
        <v>14884</v>
      </c>
      <c r="S5230" s="319" t="s">
        <v>359</v>
      </c>
      <c r="BE5230" s="60"/>
      <c r="BR5230" s="60"/>
      <c r="BX5230" s="151"/>
      <c r="CB5230" s="151"/>
      <c r="CM5230" s="151"/>
      <c r="CO5230" s="151"/>
      <c r="CT5230" s="151"/>
      <c r="CY5230" s="151"/>
    </row>
    <row r="5231" spans="1:103" x14ac:dyDescent="0.2">
      <c r="A5231" s="60"/>
      <c r="B5231" s="60"/>
      <c r="C5231" s="60"/>
      <c r="D5231" s="60"/>
      <c r="E5231" s="60"/>
      <c r="F5231" s="60"/>
      <c r="G5231" s="60"/>
      <c r="H5231" s="60"/>
      <c r="I5231" s="60"/>
      <c r="J5231" s="60"/>
      <c r="K5231" s="60"/>
      <c r="L5231" s="60"/>
      <c r="M5231" s="60"/>
      <c r="N5231" s="60"/>
      <c r="O5231" s="60"/>
      <c r="P5231" s="60"/>
      <c r="Q5231" s="60"/>
      <c r="R5231" s="334">
        <v>14885</v>
      </c>
      <c r="S5231" s="319" t="s">
        <v>359</v>
      </c>
      <c r="BE5231" s="60"/>
      <c r="BR5231" s="60"/>
      <c r="BX5231" s="151"/>
      <c r="CB5231" s="151"/>
      <c r="CM5231" s="151"/>
      <c r="CO5231" s="151"/>
      <c r="CT5231" s="151"/>
      <c r="CY5231" s="151"/>
    </row>
    <row r="5232" spans="1:103" x14ac:dyDescent="0.2">
      <c r="A5232" s="60"/>
      <c r="B5232" s="60"/>
      <c r="C5232" s="60"/>
      <c r="D5232" s="60"/>
      <c r="E5232" s="60"/>
      <c r="F5232" s="60"/>
      <c r="G5232" s="60"/>
      <c r="H5232" s="60"/>
      <c r="I5232" s="60"/>
      <c r="J5232" s="60"/>
      <c r="K5232" s="60"/>
      <c r="L5232" s="60"/>
      <c r="M5232" s="60"/>
      <c r="N5232" s="60"/>
      <c r="O5232" s="60"/>
      <c r="P5232" s="60"/>
      <c r="Q5232" s="60"/>
      <c r="R5232" s="334">
        <v>14886</v>
      </c>
      <c r="S5232" s="319" t="s">
        <v>359</v>
      </c>
      <c r="BE5232" s="60"/>
      <c r="BR5232" s="60"/>
      <c r="BX5232" s="151"/>
      <c r="CB5232" s="151"/>
      <c r="CM5232" s="151"/>
      <c r="CO5232" s="151"/>
      <c r="CT5232" s="151"/>
      <c r="CY5232" s="151"/>
    </row>
    <row r="5233" spans="1:103" x14ac:dyDescent="0.2">
      <c r="A5233" s="60"/>
      <c r="B5233" s="60"/>
      <c r="C5233" s="60"/>
      <c r="D5233" s="60"/>
      <c r="E5233" s="60"/>
      <c r="F5233" s="60"/>
      <c r="G5233" s="60"/>
      <c r="H5233" s="60"/>
      <c r="I5233" s="60"/>
      <c r="J5233" s="60"/>
      <c r="K5233" s="60"/>
      <c r="L5233" s="60"/>
      <c r="M5233" s="60"/>
      <c r="N5233" s="60"/>
      <c r="O5233" s="60"/>
      <c r="P5233" s="60"/>
      <c r="Q5233" s="60"/>
      <c r="R5233" s="334">
        <v>14887</v>
      </c>
      <c r="S5233" s="319" t="s">
        <v>359</v>
      </c>
      <c r="BE5233" s="60"/>
      <c r="BR5233" s="60"/>
      <c r="BX5233" s="151"/>
      <c r="CB5233" s="151"/>
      <c r="CM5233" s="151"/>
      <c r="CO5233" s="151"/>
      <c r="CT5233" s="151"/>
      <c r="CY5233" s="151"/>
    </row>
    <row r="5234" spans="1:103" x14ac:dyDescent="0.2">
      <c r="A5234" s="60"/>
      <c r="B5234" s="60"/>
      <c r="C5234" s="60"/>
      <c r="D5234" s="60"/>
      <c r="E5234" s="60"/>
      <c r="F5234" s="60"/>
      <c r="G5234" s="60"/>
      <c r="H5234" s="60"/>
      <c r="I5234" s="60"/>
      <c r="J5234" s="60"/>
      <c r="K5234" s="60"/>
      <c r="L5234" s="60"/>
      <c r="M5234" s="60"/>
      <c r="N5234" s="60"/>
      <c r="O5234" s="60"/>
      <c r="P5234" s="60"/>
      <c r="Q5234" s="60"/>
      <c r="R5234" s="334">
        <v>14889</v>
      </c>
      <c r="S5234" s="319" t="s">
        <v>359</v>
      </c>
      <c r="BE5234" s="60"/>
      <c r="BR5234" s="60"/>
      <c r="BX5234" s="151"/>
      <c r="CB5234" s="151"/>
      <c r="CM5234" s="151"/>
      <c r="CO5234" s="151"/>
      <c r="CT5234" s="151"/>
      <c r="CY5234" s="151"/>
    </row>
    <row r="5235" spans="1:103" x14ac:dyDescent="0.2">
      <c r="A5235" s="60"/>
      <c r="B5235" s="60"/>
      <c r="C5235" s="60"/>
      <c r="D5235" s="60"/>
      <c r="E5235" s="60"/>
      <c r="F5235" s="60"/>
      <c r="G5235" s="60"/>
      <c r="H5235" s="60"/>
      <c r="I5235" s="60"/>
      <c r="J5235" s="60"/>
      <c r="K5235" s="60"/>
      <c r="L5235" s="60"/>
      <c r="M5235" s="60"/>
      <c r="N5235" s="60"/>
      <c r="O5235" s="60"/>
      <c r="P5235" s="60"/>
      <c r="Q5235" s="60"/>
      <c r="R5235" s="334">
        <v>14891</v>
      </c>
      <c r="S5235" s="319" t="s">
        <v>359</v>
      </c>
      <c r="BE5235" s="60"/>
      <c r="BR5235" s="60"/>
      <c r="BX5235" s="151"/>
      <c r="CB5235" s="151"/>
      <c r="CM5235" s="151"/>
      <c r="CO5235" s="151"/>
      <c r="CT5235" s="151"/>
      <c r="CY5235" s="151"/>
    </row>
    <row r="5236" spans="1:103" x14ac:dyDescent="0.2">
      <c r="A5236" s="60"/>
      <c r="B5236" s="60"/>
      <c r="C5236" s="60"/>
      <c r="D5236" s="60"/>
      <c r="E5236" s="60"/>
      <c r="F5236" s="60"/>
      <c r="G5236" s="60"/>
      <c r="H5236" s="60"/>
      <c r="I5236" s="60"/>
      <c r="J5236" s="60"/>
      <c r="K5236" s="60"/>
      <c r="L5236" s="60"/>
      <c r="M5236" s="60"/>
      <c r="N5236" s="60"/>
      <c r="O5236" s="60"/>
      <c r="P5236" s="60"/>
      <c r="Q5236" s="60"/>
      <c r="R5236" s="334">
        <v>14892</v>
      </c>
      <c r="S5236" s="319" t="s">
        <v>359</v>
      </c>
      <c r="BE5236" s="60"/>
      <c r="BR5236" s="60"/>
      <c r="BX5236" s="151"/>
      <c r="CB5236" s="151"/>
      <c r="CM5236" s="151"/>
      <c r="CO5236" s="151"/>
      <c r="CT5236" s="151"/>
      <c r="CY5236" s="151"/>
    </row>
    <row r="5237" spans="1:103" x14ac:dyDescent="0.2">
      <c r="A5237" s="60"/>
      <c r="B5237" s="60"/>
      <c r="C5237" s="60"/>
      <c r="D5237" s="60"/>
      <c r="E5237" s="60"/>
      <c r="F5237" s="60"/>
      <c r="G5237" s="60"/>
      <c r="H5237" s="60"/>
      <c r="I5237" s="60"/>
      <c r="J5237" s="60"/>
      <c r="K5237" s="60"/>
      <c r="L5237" s="60"/>
      <c r="M5237" s="60"/>
      <c r="N5237" s="60"/>
      <c r="O5237" s="60"/>
      <c r="P5237" s="60"/>
      <c r="Q5237" s="60"/>
      <c r="R5237" s="334">
        <v>14893</v>
      </c>
      <c r="S5237" s="319" t="s">
        <v>359</v>
      </c>
      <c r="BE5237" s="60"/>
      <c r="BR5237" s="60"/>
      <c r="BX5237" s="151"/>
      <c r="CB5237" s="151"/>
      <c r="CM5237" s="151"/>
      <c r="CO5237" s="151"/>
      <c r="CT5237" s="151"/>
      <c r="CY5237" s="151"/>
    </row>
    <row r="5238" spans="1:103" x14ac:dyDescent="0.2">
      <c r="A5238" s="60"/>
      <c r="B5238" s="60"/>
      <c r="C5238" s="60"/>
      <c r="D5238" s="60"/>
      <c r="E5238" s="60"/>
      <c r="F5238" s="60"/>
      <c r="G5238" s="60"/>
      <c r="H5238" s="60"/>
      <c r="I5238" s="60"/>
      <c r="J5238" s="60"/>
      <c r="K5238" s="60"/>
      <c r="L5238" s="60"/>
      <c r="M5238" s="60"/>
      <c r="N5238" s="60"/>
      <c r="O5238" s="60"/>
      <c r="P5238" s="60"/>
      <c r="Q5238" s="60"/>
      <c r="R5238" s="334">
        <v>14894</v>
      </c>
      <c r="S5238" s="319" t="s">
        <v>359</v>
      </c>
      <c r="BE5238" s="60"/>
      <c r="BR5238" s="60"/>
      <c r="BX5238" s="151"/>
      <c r="CB5238" s="151"/>
      <c r="CM5238" s="151"/>
      <c r="CO5238" s="151"/>
      <c r="CT5238" s="151"/>
      <c r="CY5238" s="151"/>
    </row>
    <row r="5239" spans="1:103" x14ac:dyDescent="0.2">
      <c r="A5239" s="60"/>
      <c r="B5239" s="60"/>
      <c r="C5239" s="60"/>
      <c r="D5239" s="60"/>
      <c r="E5239" s="60"/>
      <c r="F5239" s="60"/>
      <c r="G5239" s="60"/>
      <c r="H5239" s="60"/>
      <c r="I5239" s="60"/>
      <c r="J5239" s="60"/>
      <c r="K5239" s="60"/>
      <c r="L5239" s="60"/>
      <c r="M5239" s="60"/>
      <c r="N5239" s="60"/>
      <c r="O5239" s="60"/>
      <c r="P5239" s="60"/>
      <c r="Q5239" s="60"/>
      <c r="R5239" s="334">
        <v>14895</v>
      </c>
      <c r="S5239" s="319" t="s">
        <v>359</v>
      </c>
      <c r="BE5239" s="60"/>
      <c r="BR5239" s="60"/>
      <c r="BX5239" s="151"/>
      <c r="CB5239" s="151"/>
      <c r="CM5239" s="151"/>
      <c r="CO5239" s="151"/>
      <c r="CT5239" s="151"/>
      <c r="CY5239" s="151"/>
    </row>
    <row r="5240" spans="1:103" x14ac:dyDescent="0.2">
      <c r="A5240" s="60"/>
      <c r="B5240" s="60"/>
      <c r="C5240" s="60"/>
      <c r="D5240" s="60"/>
      <c r="E5240" s="60"/>
      <c r="F5240" s="60"/>
      <c r="G5240" s="60"/>
      <c r="H5240" s="60"/>
      <c r="I5240" s="60"/>
      <c r="J5240" s="60"/>
      <c r="K5240" s="60"/>
      <c r="L5240" s="60"/>
      <c r="M5240" s="60"/>
      <c r="N5240" s="60"/>
      <c r="O5240" s="60"/>
      <c r="P5240" s="60"/>
      <c r="Q5240" s="60"/>
      <c r="R5240" s="334">
        <v>14897</v>
      </c>
      <c r="S5240" s="319" t="s">
        <v>359</v>
      </c>
      <c r="BE5240" s="60"/>
      <c r="BR5240" s="60"/>
      <c r="BX5240" s="151"/>
      <c r="CB5240" s="151"/>
      <c r="CM5240" s="151"/>
      <c r="CO5240" s="151"/>
      <c r="CT5240" s="151"/>
      <c r="CY5240" s="151"/>
    </row>
    <row r="5241" spans="1:103" x14ac:dyDescent="0.2">
      <c r="A5241" s="60"/>
      <c r="B5241" s="60"/>
      <c r="C5241" s="60"/>
      <c r="D5241" s="60"/>
      <c r="E5241" s="60"/>
      <c r="F5241" s="60"/>
      <c r="G5241" s="60"/>
      <c r="H5241" s="60"/>
      <c r="I5241" s="60"/>
      <c r="J5241" s="60"/>
      <c r="K5241" s="60"/>
      <c r="L5241" s="60"/>
      <c r="M5241" s="60"/>
      <c r="N5241" s="60"/>
      <c r="O5241" s="60"/>
      <c r="P5241" s="60"/>
      <c r="Q5241" s="60"/>
      <c r="R5241" s="334">
        <v>14898</v>
      </c>
      <c r="S5241" s="319" t="s">
        <v>359</v>
      </c>
      <c r="BE5241" s="60"/>
      <c r="BR5241" s="60"/>
      <c r="BX5241" s="151"/>
      <c r="CB5241" s="151"/>
      <c r="CM5241" s="151"/>
      <c r="CO5241" s="151"/>
      <c r="CT5241" s="151"/>
      <c r="CY5241" s="151"/>
    </row>
    <row r="5242" spans="1:103" x14ac:dyDescent="0.2">
      <c r="A5242" s="60"/>
      <c r="B5242" s="60"/>
      <c r="C5242" s="60"/>
      <c r="D5242" s="60"/>
      <c r="E5242" s="60"/>
      <c r="F5242" s="60"/>
      <c r="G5242" s="60"/>
      <c r="H5242" s="60"/>
      <c r="I5242" s="60"/>
      <c r="J5242" s="60"/>
      <c r="K5242" s="60"/>
      <c r="L5242" s="60"/>
      <c r="M5242" s="60"/>
      <c r="N5242" s="60"/>
      <c r="O5242" s="60"/>
      <c r="P5242" s="60"/>
      <c r="Q5242" s="60"/>
      <c r="R5242" s="334">
        <v>14901</v>
      </c>
      <c r="S5242" s="319" t="s">
        <v>359</v>
      </c>
      <c r="BE5242" s="60"/>
      <c r="BR5242" s="60"/>
      <c r="BX5242" s="151"/>
      <c r="CB5242" s="151"/>
      <c r="CM5242" s="151"/>
      <c r="CO5242" s="151"/>
      <c r="CT5242" s="151"/>
      <c r="CY5242" s="151"/>
    </row>
    <row r="5243" spans="1:103" x14ac:dyDescent="0.2">
      <c r="A5243" s="60"/>
      <c r="B5243" s="60"/>
      <c r="C5243" s="60"/>
      <c r="D5243" s="60"/>
      <c r="E5243" s="60"/>
      <c r="F5243" s="60"/>
      <c r="G5243" s="60"/>
      <c r="H5243" s="60"/>
      <c r="I5243" s="60"/>
      <c r="J5243" s="60"/>
      <c r="K5243" s="60"/>
      <c r="L5243" s="60"/>
      <c r="M5243" s="60"/>
      <c r="N5243" s="60"/>
      <c r="O5243" s="60"/>
      <c r="P5243" s="60"/>
      <c r="Q5243" s="60"/>
      <c r="R5243" s="334">
        <v>14902</v>
      </c>
      <c r="S5243" s="319" t="s">
        <v>359</v>
      </c>
      <c r="BE5243" s="60"/>
      <c r="BR5243" s="60"/>
      <c r="BX5243" s="151"/>
      <c r="CB5243" s="151"/>
      <c r="CM5243" s="151"/>
      <c r="CO5243" s="151"/>
      <c r="CT5243" s="151"/>
      <c r="CY5243" s="151"/>
    </row>
    <row r="5244" spans="1:103" x14ac:dyDescent="0.2">
      <c r="A5244" s="60"/>
      <c r="B5244" s="60"/>
      <c r="C5244" s="60"/>
      <c r="D5244" s="60"/>
      <c r="E5244" s="60"/>
      <c r="F5244" s="60"/>
      <c r="G5244" s="60"/>
      <c r="H5244" s="60"/>
      <c r="I5244" s="60"/>
      <c r="J5244" s="60"/>
      <c r="K5244" s="60"/>
      <c r="L5244" s="60"/>
      <c r="M5244" s="60"/>
      <c r="N5244" s="60"/>
      <c r="O5244" s="60"/>
      <c r="P5244" s="60"/>
      <c r="Q5244" s="60"/>
      <c r="R5244" s="334">
        <v>14903</v>
      </c>
      <c r="S5244" s="319" t="s">
        <v>359</v>
      </c>
      <c r="BE5244" s="60"/>
      <c r="BR5244" s="60"/>
      <c r="BX5244" s="151"/>
      <c r="CB5244" s="151"/>
      <c r="CM5244" s="151"/>
      <c r="CO5244" s="151"/>
      <c r="CT5244" s="151"/>
      <c r="CY5244" s="151"/>
    </row>
    <row r="5245" spans="1:103" x14ac:dyDescent="0.2">
      <c r="A5245" s="60"/>
      <c r="B5245" s="60"/>
      <c r="C5245" s="60"/>
      <c r="D5245" s="60"/>
      <c r="E5245" s="60"/>
      <c r="F5245" s="60"/>
      <c r="G5245" s="60"/>
      <c r="H5245" s="60"/>
      <c r="I5245" s="60"/>
      <c r="J5245" s="60"/>
      <c r="K5245" s="60"/>
      <c r="L5245" s="60"/>
      <c r="M5245" s="60"/>
      <c r="N5245" s="60"/>
      <c r="O5245" s="60"/>
      <c r="P5245" s="60"/>
      <c r="Q5245" s="60"/>
      <c r="R5245" s="334">
        <v>14904</v>
      </c>
      <c r="S5245" s="319" t="s">
        <v>359</v>
      </c>
      <c r="BE5245" s="60"/>
      <c r="BR5245" s="60"/>
      <c r="BX5245" s="151"/>
      <c r="CB5245" s="151"/>
      <c r="CM5245" s="151"/>
      <c r="CO5245" s="151"/>
      <c r="CT5245" s="151"/>
      <c r="CY5245" s="151"/>
    </row>
    <row r="5246" spans="1:103" x14ac:dyDescent="0.2">
      <c r="A5246" s="60"/>
      <c r="B5246" s="60"/>
      <c r="C5246" s="60"/>
      <c r="D5246" s="60"/>
      <c r="E5246" s="60"/>
      <c r="F5246" s="60"/>
      <c r="G5246" s="60"/>
      <c r="H5246" s="60"/>
      <c r="I5246" s="60"/>
      <c r="J5246" s="60"/>
      <c r="K5246" s="60"/>
      <c r="L5246" s="60"/>
      <c r="M5246" s="60"/>
      <c r="N5246" s="60"/>
      <c r="O5246" s="60"/>
      <c r="P5246" s="60"/>
      <c r="Q5246" s="60"/>
      <c r="R5246" s="334">
        <v>14905</v>
      </c>
      <c r="S5246" s="319" t="s">
        <v>359</v>
      </c>
      <c r="BE5246" s="60"/>
      <c r="BR5246" s="60"/>
      <c r="BX5246" s="151"/>
      <c r="CB5246" s="151"/>
      <c r="CM5246" s="151"/>
      <c r="CO5246" s="151"/>
      <c r="CT5246" s="151"/>
      <c r="CY5246" s="151"/>
    </row>
    <row r="5247" spans="1:103" x14ac:dyDescent="0.2">
      <c r="A5247" s="60"/>
      <c r="B5247" s="60"/>
      <c r="C5247" s="60"/>
      <c r="D5247" s="60"/>
      <c r="E5247" s="60"/>
      <c r="F5247" s="60"/>
      <c r="G5247" s="60"/>
      <c r="H5247" s="60"/>
      <c r="I5247" s="60"/>
      <c r="J5247" s="60"/>
      <c r="K5247" s="60"/>
      <c r="L5247" s="60"/>
      <c r="M5247" s="60"/>
      <c r="N5247" s="60"/>
      <c r="O5247" s="60"/>
      <c r="P5247" s="60"/>
      <c r="Q5247" s="60"/>
      <c r="R5247" s="334">
        <v>14925</v>
      </c>
      <c r="S5247" s="319" t="s">
        <v>359</v>
      </c>
      <c r="BE5247" s="60"/>
      <c r="BR5247" s="60"/>
      <c r="BX5247" s="151"/>
      <c r="CB5247" s="151"/>
      <c r="CM5247" s="151"/>
      <c r="CO5247" s="151"/>
      <c r="CT5247" s="151"/>
      <c r="CY5247" s="151"/>
    </row>
    <row r="5248" spans="1:103" x14ac:dyDescent="0.2">
      <c r="A5248" s="60"/>
      <c r="B5248" s="60"/>
      <c r="C5248" s="60"/>
      <c r="D5248" s="60"/>
      <c r="E5248" s="60"/>
      <c r="F5248" s="60"/>
      <c r="G5248" s="60"/>
      <c r="H5248" s="60"/>
      <c r="I5248" s="60"/>
      <c r="J5248" s="60"/>
      <c r="K5248" s="60"/>
      <c r="L5248" s="60"/>
      <c r="M5248" s="60"/>
      <c r="N5248" s="60"/>
      <c r="O5248" s="60"/>
      <c r="P5248" s="60"/>
      <c r="Q5248" s="60"/>
      <c r="R5248" s="334">
        <v>15001</v>
      </c>
      <c r="S5248" s="319" t="s">
        <v>351</v>
      </c>
      <c r="BE5248" s="60"/>
      <c r="BR5248" s="60"/>
      <c r="BX5248" s="151"/>
      <c r="CB5248" s="151"/>
      <c r="CM5248" s="151"/>
      <c r="CO5248" s="151"/>
      <c r="CT5248" s="151"/>
      <c r="CY5248" s="151"/>
    </row>
    <row r="5249" spans="1:103" x14ac:dyDescent="0.2">
      <c r="A5249" s="60"/>
      <c r="B5249" s="60"/>
      <c r="C5249" s="60"/>
      <c r="D5249" s="60"/>
      <c r="E5249" s="60"/>
      <c r="F5249" s="60"/>
      <c r="G5249" s="60"/>
      <c r="H5249" s="60"/>
      <c r="I5249" s="60"/>
      <c r="J5249" s="60"/>
      <c r="K5249" s="60"/>
      <c r="L5249" s="60"/>
      <c r="M5249" s="60"/>
      <c r="N5249" s="60"/>
      <c r="O5249" s="60"/>
      <c r="P5249" s="60"/>
      <c r="Q5249" s="60"/>
      <c r="R5249" s="334">
        <v>15003</v>
      </c>
      <c r="S5249" s="319" t="s">
        <v>351</v>
      </c>
      <c r="BE5249" s="60"/>
      <c r="BR5249" s="60"/>
      <c r="BX5249" s="151"/>
      <c r="CB5249" s="151"/>
      <c r="CM5249" s="151"/>
      <c r="CO5249" s="151"/>
      <c r="CT5249" s="151"/>
      <c r="CY5249" s="151"/>
    </row>
    <row r="5250" spans="1:103" x14ac:dyDescent="0.2">
      <c r="A5250" s="60"/>
      <c r="B5250" s="60"/>
      <c r="C5250" s="60"/>
      <c r="D5250" s="60"/>
      <c r="E5250" s="60"/>
      <c r="F5250" s="60"/>
      <c r="G5250" s="60"/>
      <c r="H5250" s="60"/>
      <c r="I5250" s="60"/>
      <c r="J5250" s="60"/>
      <c r="K5250" s="60"/>
      <c r="L5250" s="60"/>
      <c r="M5250" s="60"/>
      <c r="N5250" s="60"/>
      <c r="O5250" s="60"/>
      <c r="P5250" s="60"/>
      <c r="Q5250" s="60"/>
      <c r="R5250" s="334">
        <v>15004</v>
      </c>
      <c r="S5250" s="319" t="s">
        <v>351</v>
      </c>
      <c r="BE5250" s="60"/>
      <c r="BR5250" s="60"/>
      <c r="BX5250" s="151"/>
      <c r="CB5250" s="151"/>
      <c r="CM5250" s="151"/>
      <c r="CO5250" s="151"/>
      <c r="CT5250" s="151"/>
      <c r="CY5250" s="151"/>
    </row>
    <row r="5251" spans="1:103" x14ac:dyDescent="0.2">
      <c r="A5251" s="60"/>
      <c r="B5251" s="60"/>
      <c r="C5251" s="60"/>
      <c r="D5251" s="60"/>
      <c r="E5251" s="60"/>
      <c r="F5251" s="60"/>
      <c r="G5251" s="60"/>
      <c r="H5251" s="60"/>
      <c r="I5251" s="60"/>
      <c r="J5251" s="60"/>
      <c r="K5251" s="60"/>
      <c r="L5251" s="60"/>
      <c r="M5251" s="60"/>
      <c r="N5251" s="60"/>
      <c r="O5251" s="60"/>
      <c r="P5251" s="60"/>
      <c r="Q5251" s="60"/>
      <c r="R5251" s="334">
        <v>15005</v>
      </c>
      <c r="S5251" s="319" t="s">
        <v>351</v>
      </c>
      <c r="BE5251" s="60"/>
      <c r="BR5251" s="60"/>
      <c r="BX5251" s="151"/>
      <c r="CB5251" s="151"/>
      <c r="CM5251" s="151"/>
      <c r="CO5251" s="151"/>
      <c r="CT5251" s="151"/>
      <c r="CY5251" s="151"/>
    </row>
    <row r="5252" spans="1:103" x14ac:dyDescent="0.2">
      <c r="A5252" s="60"/>
      <c r="B5252" s="60"/>
      <c r="C5252" s="60"/>
      <c r="D5252" s="60"/>
      <c r="E5252" s="60"/>
      <c r="F5252" s="60"/>
      <c r="G5252" s="60"/>
      <c r="H5252" s="60"/>
      <c r="I5252" s="60"/>
      <c r="J5252" s="60"/>
      <c r="K5252" s="60"/>
      <c r="L5252" s="60"/>
      <c r="M5252" s="60"/>
      <c r="N5252" s="60"/>
      <c r="O5252" s="60"/>
      <c r="P5252" s="60"/>
      <c r="Q5252" s="60"/>
      <c r="R5252" s="334">
        <v>15006</v>
      </c>
      <c r="S5252" s="319" t="s">
        <v>356</v>
      </c>
      <c r="BE5252" s="60"/>
      <c r="BR5252" s="60"/>
      <c r="BX5252" s="151"/>
      <c r="CB5252" s="151"/>
      <c r="CM5252" s="151"/>
      <c r="CO5252" s="151"/>
      <c r="CT5252" s="151"/>
      <c r="CY5252" s="151"/>
    </row>
    <row r="5253" spans="1:103" x14ac:dyDescent="0.2">
      <c r="A5253" s="60"/>
      <c r="B5253" s="60"/>
      <c r="C5253" s="60"/>
      <c r="D5253" s="60"/>
      <c r="E5253" s="60"/>
      <c r="F5253" s="60"/>
      <c r="G5253" s="60"/>
      <c r="H5253" s="60"/>
      <c r="I5253" s="60"/>
      <c r="J5253" s="60"/>
      <c r="K5253" s="60"/>
      <c r="L5253" s="60"/>
      <c r="M5253" s="60"/>
      <c r="N5253" s="60"/>
      <c r="O5253" s="60"/>
      <c r="P5253" s="60"/>
      <c r="Q5253" s="60"/>
      <c r="R5253" s="334">
        <v>15007</v>
      </c>
      <c r="S5253" s="319" t="s">
        <v>356</v>
      </c>
      <c r="BE5253" s="60"/>
      <c r="BR5253" s="60"/>
      <c r="BX5253" s="151"/>
      <c r="CB5253" s="151"/>
      <c r="CM5253" s="151"/>
      <c r="CO5253" s="151"/>
      <c r="CT5253" s="151"/>
      <c r="CY5253" s="151"/>
    </row>
    <row r="5254" spans="1:103" x14ac:dyDescent="0.2">
      <c r="A5254" s="60"/>
      <c r="B5254" s="60"/>
      <c r="C5254" s="60"/>
      <c r="D5254" s="60"/>
      <c r="E5254" s="60"/>
      <c r="F5254" s="60"/>
      <c r="G5254" s="60"/>
      <c r="H5254" s="60"/>
      <c r="I5254" s="60"/>
      <c r="J5254" s="60"/>
      <c r="K5254" s="60"/>
      <c r="L5254" s="60"/>
      <c r="M5254" s="60"/>
      <c r="N5254" s="60"/>
      <c r="O5254" s="60"/>
      <c r="P5254" s="60"/>
      <c r="Q5254" s="60"/>
      <c r="R5254" s="334">
        <v>15009</v>
      </c>
      <c r="S5254" s="319" t="s">
        <v>351</v>
      </c>
      <c r="BE5254" s="60"/>
      <c r="BR5254" s="60"/>
      <c r="BX5254" s="151"/>
      <c r="CB5254" s="151"/>
      <c r="CM5254" s="151"/>
      <c r="CO5254" s="151"/>
      <c r="CT5254" s="151"/>
      <c r="CY5254" s="151"/>
    </row>
    <row r="5255" spans="1:103" x14ac:dyDescent="0.2">
      <c r="A5255" s="60"/>
      <c r="B5255" s="60"/>
      <c r="C5255" s="60"/>
      <c r="D5255" s="60"/>
      <c r="E5255" s="60"/>
      <c r="F5255" s="60"/>
      <c r="G5255" s="60"/>
      <c r="H5255" s="60"/>
      <c r="I5255" s="60"/>
      <c r="J5255" s="60"/>
      <c r="K5255" s="60"/>
      <c r="L5255" s="60"/>
      <c r="M5255" s="60"/>
      <c r="N5255" s="60"/>
      <c r="O5255" s="60"/>
      <c r="P5255" s="60"/>
      <c r="Q5255" s="60"/>
      <c r="R5255" s="334">
        <v>15010</v>
      </c>
      <c r="S5255" s="319" t="s">
        <v>351</v>
      </c>
      <c r="BE5255" s="60"/>
      <c r="BR5255" s="60"/>
      <c r="BX5255" s="151"/>
      <c r="CB5255" s="151"/>
      <c r="CM5255" s="151"/>
      <c r="CO5255" s="151"/>
      <c r="CT5255" s="151"/>
      <c r="CY5255" s="151"/>
    </row>
    <row r="5256" spans="1:103" x14ac:dyDescent="0.2">
      <c r="A5256" s="60"/>
      <c r="B5256" s="60"/>
      <c r="C5256" s="60"/>
      <c r="D5256" s="60"/>
      <c r="E5256" s="60"/>
      <c r="F5256" s="60"/>
      <c r="G5256" s="60"/>
      <c r="H5256" s="60"/>
      <c r="I5256" s="60"/>
      <c r="J5256" s="60"/>
      <c r="K5256" s="60"/>
      <c r="L5256" s="60"/>
      <c r="M5256" s="60"/>
      <c r="N5256" s="60"/>
      <c r="O5256" s="60"/>
      <c r="P5256" s="60"/>
      <c r="Q5256" s="60"/>
      <c r="R5256" s="334">
        <v>15012</v>
      </c>
      <c r="S5256" s="319" t="s">
        <v>351</v>
      </c>
      <c r="BE5256" s="60"/>
      <c r="BR5256" s="60"/>
      <c r="BX5256" s="151"/>
      <c r="CB5256" s="151"/>
      <c r="CM5256" s="151"/>
      <c r="CO5256" s="151"/>
      <c r="CT5256" s="151"/>
      <c r="CY5256" s="151"/>
    </row>
    <row r="5257" spans="1:103" x14ac:dyDescent="0.2">
      <c r="A5257" s="60"/>
      <c r="B5257" s="60"/>
      <c r="C5257" s="60"/>
      <c r="D5257" s="60"/>
      <c r="E5257" s="60"/>
      <c r="F5257" s="60"/>
      <c r="G5257" s="60"/>
      <c r="H5257" s="60"/>
      <c r="I5257" s="60"/>
      <c r="J5257" s="60"/>
      <c r="K5257" s="60"/>
      <c r="L5257" s="60"/>
      <c r="M5257" s="60"/>
      <c r="N5257" s="60"/>
      <c r="O5257" s="60"/>
      <c r="P5257" s="60"/>
      <c r="Q5257" s="60"/>
      <c r="R5257" s="334">
        <v>15014</v>
      </c>
      <c r="S5257" s="319" t="s">
        <v>351</v>
      </c>
      <c r="BE5257" s="60"/>
      <c r="BR5257" s="60"/>
      <c r="BX5257" s="151"/>
      <c r="CB5257" s="151"/>
      <c r="CM5257" s="151"/>
      <c r="CO5257" s="151"/>
      <c r="CT5257" s="151"/>
      <c r="CY5257" s="151"/>
    </row>
    <row r="5258" spans="1:103" x14ac:dyDescent="0.2">
      <c r="A5258" s="60"/>
      <c r="B5258" s="60"/>
      <c r="C5258" s="60"/>
      <c r="D5258" s="60"/>
      <c r="E5258" s="60"/>
      <c r="F5258" s="60"/>
      <c r="G5258" s="60"/>
      <c r="H5258" s="60"/>
      <c r="I5258" s="60"/>
      <c r="J5258" s="60"/>
      <c r="K5258" s="60"/>
      <c r="L5258" s="60"/>
      <c r="M5258" s="60"/>
      <c r="N5258" s="60"/>
      <c r="O5258" s="60"/>
      <c r="P5258" s="60"/>
      <c r="Q5258" s="60"/>
      <c r="R5258" s="334">
        <v>15015</v>
      </c>
      <c r="S5258" s="319" t="s">
        <v>351</v>
      </c>
      <c r="BE5258" s="60"/>
      <c r="BR5258" s="60"/>
      <c r="BX5258" s="151"/>
      <c r="CB5258" s="151"/>
      <c r="CM5258" s="151"/>
      <c r="CO5258" s="151"/>
      <c r="CT5258" s="151"/>
      <c r="CY5258" s="151"/>
    </row>
    <row r="5259" spans="1:103" x14ac:dyDescent="0.2">
      <c r="A5259" s="60"/>
      <c r="B5259" s="60"/>
      <c r="C5259" s="60"/>
      <c r="D5259" s="60"/>
      <c r="E5259" s="60"/>
      <c r="F5259" s="60"/>
      <c r="G5259" s="60"/>
      <c r="H5259" s="60"/>
      <c r="I5259" s="60"/>
      <c r="J5259" s="60"/>
      <c r="K5259" s="60"/>
      <c r="L5259" s="60"/>
      <c r="M5259" s="60"/>
      <c r="N5259" s="60"/>
      <c r="O5259" s="60"/>
      <c r="P5259" s="60"/>
      <c r="Q5259" s="60"/>
      <c r="R5259" s="334">
        <v>15017</v>
      </c>
      <c r="S5259" s="319" t="s">
        <v>351</v>
      </c>
      <c r="BE5259" s="60"/>
      <c r="BR5259" s="60"/>
      <c r="BX5259" s="151"/>
      <c r="CB5259" s="151"/>
      <c r="CM5259" s="151"/>
      <c r="CO5259" s="151"/>
      <c r="CT5259" s="151"/>
      <c r="CY5259" s="151"/>
    </row>
    <row r="5260" spans="1:103" x14ac:dyDescent="0.2">
      <c r="A5260" s="60"/>
      <c r="B5260" s="60"/>
      <c r="C5260" s="60"/>
      <c r="D5260" s="60"/>
      <c r="E5260" s="60"/>
      <c r="F5260" s="60"/>
      <c r="G5260" s="60"/>
      <c r="H5260" s="60"/>
      <c r="I5260" s="60"/>
      <c r="J5260" s="60"/>
      <c r="K5260" s="60"/>
      <c r="L5260" s="60"/>
      <c r="M5260" s="60"/>
      <c r="N5260" s="60"/>
      <c r="O5260" s="60"/>
      <c r="P5260" s="60"/>
      <c r="Q5260" s="60"/>
      <c r="R5260" s="334">
        <v>15018</v>
      </c>
      <c r="S5260" s="319" t="s">
        <v>351</v>
      </c>
      <c r="BE5260" s="60"/>
      <c r="BR5260" s="60"/>
      <c r="BX5260" s="151"/>
      <c r="CB5260" s="151"/>
      <c r="CM5260" s="151"/>
      <c r="CO5260" s="151"/>
      <c r="CT5260" s="151"/>
      <c r="CY5260" s="151"/>
    </row>
    <row r="5261" spans="1:103" x14ac:dyDescent="0.2">
      <c r="A5261" s="60"/>
      <c r="B5261" s="60"/>
      <c r="C5261" s="60"/>
      <c r="D5261" s="60"/>
      <c r="E5261" s="60"/>
      <c r="F5261" s="60"/>
      <c r="G5261" s="60"/>
      <c r="H5261" s="60"/>
      <c r="I5261" s="60"/>
      <c r="J5261" s="60"/>
      <c r="K5261" s="60"/>
      <c r="L5261" s="60"/>
      <c r="M5261" s="60"/>
      <c r="N5261" s="60"/>
      <c r="O5261" s="60"/>
      <c r="P5261" s="60"/>
      <c r="Q5261" s="60"/>
      <c r="R5261" s="334">
        <v>15019</v>
      </c>
      <c r="S5261" s="319" t="s">
        <v>351</v>
      </c>
      <c r="BE5261" s="60"/>
      <c r="BR5261" s="60"/>
      <c r="BX5261" s="151"/>
      <c r="CB5261" s="151"/>
      <c r="CM5261" s="151"/>
      <c r="CO5261" s="151"/>
      <c r="CT5261" s="151"/>
      <c r="CY5261" s="151"/>
    </row>
    <row r="5262" spans="1:103" x14ac:dyDescent="0.2">
      <c r="A5262" s="60"/>
      <c r="B5262" s="60"/>
      <c r="C5262" s="60"/>
      <c r="D5262" s="60"/>
      <c r="E5262" s="60"/>
      <c r="F5262" s="60"/>
      <c r="G5262" s="60"/>
      <c r="H5262" s="60"/>
      <c r="I5262" s="60"/>
      <c r="J5262" s="60"/>
      <c r="K5262" s="60"/>
      <c r="L5262" s="60"/>
      <c r="M5262" s="60"/>
      <c r="N5262" s="60"/>
      <c r="O5262" s="60"/>
      <c r="P5262" s="60"/>
      <c r="Q5262" s="60"/>
      <c r="R5262" s="334">
        <v>15020</v>
      </c>
      <c r="S5262" s="319" t="s">
        <v>351</v>
      </c>
      <c r="BE5262" s="60"/>
      <c r="BR5262" s="60"/>
      <c r="BX5262" s="151"/>
      <c r="CB5262" s="151"/>
      <c r="CM5262" s="151"/>
      <c r="CO5262" s="151"/>
      <c r="CT5262" s="151"/>
      <c r="CY5262" s="151"/>
    </row>
    <row r="5263" spans="1:103" x14ac:dyDescent="0.2">
      <c r="A5263" s="60"/>
      <c r="B5263" s="60"/>
      <c r="C5263" s="60"/>
      <c r="D5263" s="60"/>
      <c r="E5263" s="60"/>
      <c r="F5263" s="60"/>
      <c r="G5263" s="60"/>
      <c r="H5263" s="60"/>
      <c r="I5263" s="60"/>
      <c r="J5263" s="60"/>
      <c r="K5263" s="60"/>
      <c r="L5263" s="60"/>
      <c r="M5263" s="60"/>
      <c r="N5263" s="60"/>
      <c r="O5263" s="60"/>
      <c r="P5263" s="60"/>
      <c r="Q5263" s="60"/>
      <c r="R5263" s="334">
        <v>15021</v>
      </c>
      <c r="S5263" s="319" t="s">
        <v>351</v>
      </c>
      <c r="BE5263" s="60"/>
      <c r="BR5263" s="60"/>
      <c r="BX5263" s="151"/>
      <c r="CB5263" s="151"/>
      <c r="CM5263" s="151"/>
      <c r="CO5263" s="151"/>
      <c r="CT5263" s="151"/>
      <c r="CY5263" s="151"/>
    </row>
    <row r="5264" spans="1:103" x14ac:dyDescent="0.2">
      <c r="A5264" s="60"/>
      <c r="B5264" s="60"/>
      <c r="C5264" s="60"/>
      <c r="D5264" s="60"/>
      <c r="E5264" s="60"/>
      <c r="F5264" s="60"/>
      <c r="G5264" s="60"/>
      <c r="H5264" s="60"/>
      <c r="I5264" s="60"/>
      <c r="J5264" s="60"/>
      <c r="K5264" s="60"/>
      <c r="L5264" s="60"/>
      <c r="M5264" s="60"/>
      <c r="N5264" s="60"/>
      <c r="O5264" s="60"/>
      <c r="P5264" s="60"/>
      <c r="Q5264" s="60"/>
      <c r="R5264" s="334">
        <v>15022</v>
      </c>
      <c r="S5264" s="319" t="s">
        <v>351</v>
      </c>
      <c r="BE5264" s="60"/>
      <c r="BR5264" s="60"/>
      <c r="BX5264" s="151"/>
      <c r="CB5264" s="151"/>
      <c r="CM5264" s="151"/>
      <c r="CO5264" s="151"/>
      <c r="CT5264" s="151"/>
      <c r="CY5264" s="151"/>
    </row>
    <row r="5265" spans="1:103" x14ac:dyDescent="0.2">
      <c r="A5265" s="60"/>
      <c r="B5265" s="60"/>
      <c r="C5265" s="60"/>
      <c r="D5265" s="60"/>
      <c r="E5265" s="60"/>
      <c r="F5265" s="60"/>
      <c r="G5265" s="60"/>
      <c r="H5265" s="60"/>
      <c r="I5265" s="60"/>
      <c r="J5265" s="60"/>
      <c r="K5265" s="60"/>
      <c r="L5265" s="60"/>
      <c r="M5265" s="60"/>
      <c r="N5265" s="60"/>
      <c r="O5265" s="60"/>
      <c r="P5265" s="60"/>
      <c r="Q5265" s="60"/>
      <c r="R5265" s="334">
        <v>15024</v>
      </c>
      <c r="S5265" s="319" t="s">
        <v>351</v>
      </c>
      <c r="BE5265" s="60"/>
      <c r="BR5265" s="60"/>
      <c r="BX5265" s="151"/>
      <c r="CB5265" s="151"/>
      <c r="CM5265" s="151"/>
      <c r="CO5265" s="151"/>
      <c r="CT5265" s="151"/>
      <c r="CY5265" s="151"/>
    </row>
    <row r="5266" spans="1:103" x14ac:dyDescent="0.2">
      <c r="A5266" s="60"/>
      <c r="B5266" s="60"/>
      <c r="C5266" s="60"/>
      <c r="D5266" s="60"/>
      <c r="E5266" s="60"/>
      <c r="F5266" s="60"/>
      <c r="G5266" s="60"/>
      <c r="H5266" s="60"/>
      <c r="I5266" s="60"/>
      <c r="J5266" s="60"/>
      <c r="K5266" s="60"/>
      <c r="L5266" s="60"/>
      <c r="M5266" s="60"/>
      <c r="N5266" s="60"/>
      <c r="O5266" s="60"/>
      <c r="P5266" s="60"/>
      <c r="Q5266" s="60"/>
      <c r="R5266" s="334">
        <v>15025</v>
      </c>
      <c r="S5266" s="319" t="s">
        <v>351</v>
      </c>
      <c r="BE5266" s="60"/>
      <c r="BR5266" s="60"/>
      <c r="BX5266" s="151"/>
      <c r="CB5266" s="151"/>
      <c r="CM5266" s="151"/>
      <c r="CO5266" s="151"/>
      <c r="CT5266" s="151"/>
      <c r="CY5266" s="151"/>
    </row>
    <row r="5267" spans="1:103" x14ac:dyDescent="0.2">
      <c r="A5267" s="60"/>
      <c r="B5267" s="60"/>
      <c r="C5267" s="60"/>
      <c r="D5267" s="60"/>
      <c r="E5267" s="60"/>
      <c r="F5267" s="60"/>
      <c r="G5267" s="60"/>
      <c r="H5267" s="60"/>
      <c r="I5267" s="60"/>
      <c r="J5267" s="60"/>
      <c r="K5267" s="60"/>
      <c r="L5267" s="60"/>
      <c r="M5267" s="60"/>
      <c r="N5267" s="60"/>
      <c r="O5267" s="60"/>
      <c r="P5267" s="60"/>
      <c r="Q5267" s="60"/>
      <c r="R5267" s="334">
        <v>15026</v>
      </c>
      <c r="S5267" s="319" t="s">
        <v>351</v>
      </c>
      <c r="BE5267" s="60"/>
      <c r="BR5267" s="60"/>
      <c r="BX5267" s="151"/>
      <c r="CB5267" s="151"/>
      <c r="CM5267" s="151"/>
      <c r="CO5267" s="151"/>
      <c r="CT5267" s="151"/>
      <c r="CY5267" s="151"/>
    </row>
    <row r="5268" spans="1:103" x14ac:dyDescent="0.2">
      <c r="A5268" s="60"/>
      <c r="B5268" s="60"/>
      <c r="C5268" s="60"/>
      <c r="D5268" s="60"/>
      <c r="E5268" s="60"/>
      <c r="F5268" s="60"/>
      <c r="G5268" s="60"/>
      <c r="H5268" s="60"/>
      <c r="I5268" s="60"/>
      <c r="J5268" s="60"/>
      <c r="K5268" s="60"/>
      <c r="L5268" s="60"/>
      <c r="M5268" s="60"/>
      <c r="N5268" s="60"/>
      <c r="O5268" s="60"/>
      <c r="P5268" s="60"/>
      <c r="Q5268" s="60"/>
      <c r="R5268" s="334">
        <v>15027</v>
      </c>
      <c r="S5268" s="319" t="s">
        <v>351</v>
      </c>
      <c r="BE5268" s="60"/>
      <c r="BR5268" s="60"/>
      <c r="BX5268" s="151"/>
      <c r="CB5268" s="151"/>
      <c r="CM5268" s="151"/>
      <c r="CO5268" s="151"/>
      <c r="CT5268" s="151"/>
      <c r="CY5268" s="151"/>
    </row>
    <row r="5269" spans="1:103" x14ac:dyDescent="0.2">
      <c r="A5269" s="60"/>
      <c r="B5269" s="60"/>
      <c r="C5269" s="60"/>
      <c r="D5269" s="60"/>
      <c r="E5269" s="60"/>
      <c r="F5269" s="60"/>
      <c r="G5269" s="60"/>
      <c r="H5269" s="60"/>
      <c r="I5269" s="60"/>
      <c r="J5269" s="60"/>
      <c r="K5269" s="60"/>
      <c r="L5269" s="60"/>
      <c r="M5269" s="60"/>
      <c r="N5269" s="60"/>
      <c r="O5269" s="60"/>
      <c r="P5269" s="60"/>
      <c r="Q5269" s="60"/>
      <c r="R5269" s="334">
        <v>15028</v>
      </c>
      <c r="S5269" s="319" t="s">
        <v>351</v>
      </c>
      <c r="BE5269" s="60"/>
      <c r="BR5269" s="60"/>
      <c r="BX5269" s="151"/>
      <c r="CB5269" s="151"/>
      <c r="CM5269" s="151"/>
      <c r="CO5269" s="151"/>
      <c r="CT5269" s="151"/>
      <c r="CY5269" s="151"/>
    </row>
    <row r="5270" spans="1:103" x14ac:dyDescent="0.2">
      <c r="A5270" s="60"/>
      <c r="B5270" s="60"/>
      <c r="C5270" s="60"/>
      <c r="D5270" s="60"/>
      <c r="E5270" s="60"/>
      <c r="F5270" s="60"/>
      <c r="G5270" s="60"/>
      <c r="H5270" s="60"/>
      <c r="I5270" s="60"/>
      <c r="J5270" s="60"/>
      <c r="K5270" s="60"/>
      <c r="L5270" s="60"/>
      <c r="M5270" s="60"/>
      <c r="N5270" s="60"/>
      <c r="O5270" s="60"/>
      <c r="P5270" s="60"/>
      <c r="Q5270" s="60"/>
      <c r="R5270" s="334">
        <v>15030</v>
      </c>
      <c r="S5270" s="319" t="s">
        <v>351</v>
      </c>
      <c r="BE5270" s="60"/>
      <c r="BR5270" s="60"/>
      <c r="BX5270" s="151"/>
      <c r="CB5270" s="151"/>
      <c r="CM5270" s="151"/>
      <c r="CO5270" s="151"/>
      <c r="CT5270" s="151"/>
      <c r="CY5270" s="151"/>
    </row>
    <row r="5271" spans="1:103" x14ac:dyDescent="0.2">
      <c r="A5271" s="60"/>
      <c r="B5271" s="60"/>
      <c r="C5271" s="60"/>
      <c r="D5271" s="60"/>
      <c r="E5271" s="60"/>
      <c r="F5271" s="60"/>
      <c r="G5271" s="60"/>
      <c r="H5271" s="60"/>
      <c r="I5271" s="60"/>
      <c r="J5271" s="60"/>
      <c r="K5271" s="60"/>
      <c r="L5271" s="60"/>
      <c r="M5271" s="60"/>
      <c r="N5271" s="60"/>
      <c r="O5271" s="60"/>
      <c r="P5271" s="60"/>
      <c r="Q5271" s="60"/>
      <c r="R5271" s="334">
        <v>15031</v>
      </c>
      <c r="S5271" s="319" t="s">
        <v>351</v>
      </c>
      <c r="BE5271" s="60"/>
      <c r="BR5271" s="60"/>
      <c r="BX5271" s="151"/>
      <c r="CB5271" s="151"/>
      <c r="CM5271" s="151"/>
      <c r="CO5271" s="151"/>
      <c r="CT5271" s="151"/>
      <c r="CY5271" s="151"/>
    </row>
    <row r="5272" spans="1:103" x14ac:dyDescent="0.2">
      <c r="A5272" s="60"/>
      <c r="B5272" s="60"/>
      <c r="C5272" s="60"/>
      <c r="D5272" s="60"/>
      <c r="E5272" s="60"/>
      <c r="F5272" s="60"/>
      <c r="G5272" s="60"/>
      <c r="H5272" s="60"/>
      <c r="I5272" s="60"/>
      <c r="J5272" s="60"/>
      <c r="K5272" s="60"/>
      <c r="L5272" s="60"/>
      <c r="M5272" s="60"/>
      <c r="N5272" s="60"/>
      <c r="O5272" s="60"/>
      <c r="P5272" s="60"/>
      <c r="Q5272" s="60"/>
      <c r="R5272" s="334">
        <v>15032</v>
      </c>
      <c r="S5272" s="319" t="s">
        <v>351</v>
      </c>
      <c r="BE5272" s="60"/>
      <c r="BR5272" s="60"/>
      <c r="BX5272" s="151"/>
      <c r="CB5272" s="151"/>
      <c r="CM5272" s="151"/>
      <c r="CO5272" s="151"/>
      <c r="CT5272" s="151"/>
      <c r="CY5272" s="151"/>
    </row>
    <row r="5273" spans="1:103" x14ac:dyDescent="0.2">
      <c r="A5273" s="60"/>
      <c r="B5273" s="60"/>
      <c r="C5273" s="60"/>
      <c r="D5273" s="60"/>
      <c r="E5273" s="60"/>
      <c r="F5273" s="60"/>
      <c r="G5273" s="60"/>
      <c r="H5273" s="60"/>
      <c r="I5273" s="60"/>
      <c r="J5273" s="60"/>
      <c r="K5273" s="60"/>
      <c r="L5273" s="60"/>
      <c r="M5273" s="60"/>
      <c r="N5273" s="60"/>
      <c r="O5273" s="60"/>
      <c r="P5273" s="60"/>
      <c r="Q5273" s="60"/>
      <c r="R5273" s="334">
        <v>15033</v>
      </c>
      <c r="S5273" s="319" t="s">
        <v>351</v>
      </c>
      <c r="BE5273" s="60"/>
      <c r="BR5273" s="60"/>
      <c r="BX5273" s="151"/>
      <c r="CB5273" s="151"/>
      <c r="CM5273" s="151"/>
      <c r="CO5273" s="151"/>
      <c r="CT5273" s="151"/>
      <c r="CY5273" s="151"/>
    </row>
    <row r="5274" spans="1:103" x14ac:dyDescent="0.2">
      <c r="A5274" s="60"/>
      <c r="B5274" s="60"/>
      <c r="C5274" s="60"/>
      <c r="D5274" s="60"/>
      <c r="E5274" s="60"/>
      <c r="F5274" s="60"/>
      <c r="G5274" s="60"/>
      <c r="H5274" s="60"/>
      <c r="I5274" s="60"/>
      <c r="J5274" s="60"/>
      <c r="K5274" s="60"/>
      <c r="L5274" s="60"/>
      <c r="M5274" s="60"/>
      <c r="N5274" s="60"/>
      <c r="O5274" s="60"/>
      <c r="P5274" s="60"/>
      <c r="Q5274" s="60"/>
      <c r="R5274" s="334">
        <v>15034</v>
      </c>
      <c r="S5274" s="319" t="s">
        <v>351</v>
      </c>
      <c r="BE5274" s="60"/>
      <c r="BR5274" s="60"/>
      <c r="BX5274" s="151"/>
      <c r="CB5274" s="151"/>
      <c r="CM5274" s="151"/>
      <c r="CO5274" s="151"/>
      <c r="CT5274" s="151"/>
      <c r="CY5274" s="151"/>
    </row>
    <row r="5275" spans="1:103" x14ac:dyDescent="0.2">
      <c r="A5275" s="60"/>
      <c r="B5275" s="60"/>
      <c r="C5275" s="60"/>
      <c r="D5275" s="60"/>
      <c r="E5275" s="60"/>
      <c r="F5275" s="60"/>
      <c r="G5275" s="60"/>
      <c r="H5275" s="60"/>
      <c r="I5275" s="60"/>
      <c r="J5275" s="60"/>
      <c r="K5275" s="60"/>
      <c r="L5275" s="60"/>
      <c r="M5275" s="60"/>
      <c r="N5275" s="60"/>
      <c r="O5275" s="60"/>
      <c r="P5275" s="60"/>
      <c r="Q5275" s="60"/>
      <c r="R5275" s="334">
        <v>15035</v>
      </c>
      <c r="S5275" s="319" t="s">
        <v>351</v>
      </c>
      <c r="BE5275" s="60"/>
      <c r="BR5275" s="60"/>
      <c r="BX5275" s="151"/>
      <c r="CB5275" s="151"/>
      <c r="CM5275" s="151"/>
      <c r="CO5275" s="151"/>
      <c r="CT5275" s="151"/>
      <c r="CY5275" s="151"/>
    </row>
    <row r="5276" spans="1:103" x14ac:dyDescent="0.2">
      <c r="A5276" s="60"/>
      <c r="B5276" s="60"/>
      <c r="C5276" s="60"/>
      <c r="D5276" s="60"/>
      <c r="E5276" s="60"/>
      <c r="F5276" s="60"/>
      <c r="G5276" s="60"/>
      <c r="H5276" s="60"/>
      <c r="I5276" s="60"/>
      <c r="J5276" s="60"/>
      <c r="K5276" s="60"/>
      <c r="L5276" s="60"/>
      <c r="M5276" s="60"/>
      <c r="N5276" s="60"/>
      <c r="O5276" s="60"/>
      <c r="P5276" s="60"/>
      <c r="Q5276" s="60"/>
      <c r="R5276" s="334">
        <v>15037</v>
      </c>
      <c r="S5276" s="319" t="s">
        <v>351</v>
      </c>
      <c r="BE5276" s="60"/>
      <c r="BR5276" s="60"/>
      <c r="BX5276" s="151"/>
      <c r="CB5276" s="151"/>
      <c r="CM5276" s="151"/>
      <c r="CO5276" s="151"/>
      <c r="CT5276" s="151"/>
      <c r="CY5276" s="151"/>
    </row>
    <row r="5277" spans="1:103" x14ac:dyDescent="0.2">
      <c r="A5277" s="60"/>
      <c r="B5277" s="60"/>
      <c r="C5277" s="60"/>
      <c r="D5277" s="60"/>
      <c r="E5277" s="60"/>
      <c r="F5277" s="60"/>
      <c r="G5277" s="60"/>
      <c r="H5277" s="60"/>
      <c r="I5277" s="60"/>
      <c r="J5277" s="60"/>
      <c r="K5277" s="60"/>
      <c r="L5277" s="60"/>
      <c r="M5277" s="60"/>
      <c r="N5277" s="60"/>
      <c r="O5277" s="60"/>
      <c r="P5277" s="60"/>
      <c r="Q5277" s="60"/>
      <c r="R5277" s="334">
        <v>15038</v>
      </c>
      <c r="S5277" s="319" t="s">
        <v>351</v>
      </c>
      <c r="BE5277" s="60"/>
      <c r="BR5277" s="60"/>
      <c r="BX5277" s="151"/>
      <c r="CB5277" s="151"/>
      <c r="CM5277" s="151"/>
      <c r="CO5277" s="151"/>
      <c r="CT5277" s="151"/>
      <c r="CY5277" s="151"/>
    </row>
    <row r="5278" spans="1:103" x14ac:dyDescent="0.2">
      <c r="A5278" s="60"/>
      <c r="B5278" s="60"/>
      <c r="C5278" s="60"/>
      <c r="D5278" s="60"/>
      <c r="E5278" s="60"/>
      <c r="F5278" s="60"/>
      <c r="G5278" s="60"/>
      <c r="H5278" s="60"/>
      <c r="I5278" s="60"/>
      <c r="J5278" s="60"/>
      <c r="K5278" s="60"/>
      <c r="L5278" s="60"/>
      <c r="M5278" s="60"/>
      <c r="N5278" s="60"/>
      <c r="O5278" s="60"/>
      <c r="P5278" s="60"/>
      <c r="Q5278" s="60"/>
      <c r="R5278" s="334">
        <v>15042</v>
      </c>
      <c r="S5278" s="319" t="s">
        <v>351</v>
      </c>
      <c r="BE5278" s="60"/>
      <c r="BR5278" s="60"/>
      <c r="BX5278" s="151"/>
      <c r="CB5278" s="151"/>
      <c r="CM5278" s="151"/>
      <c r="CO5278" s="151"/>
      <c r="CT5278" s="151"/>
      <c r="CY5278" s="151"/>
    </row>
    <row r="5279" spans="1:103" x14ac:dyDescent="0.2">
      <c r="A5279" s="60"/>
      <c r="B5279" s="60"/>
      <c r="C5279" s="60"/>
      <c r="D5279" s="60"/>
      <c r="E5279" s="60"/>
      <c r="F5279" s="60"/>
      <c r="G5279" s="60"/>
      <c r="H5279" s="60"/>
      <c r="I5279" s="60"/>
      <c r="J5279" s="60"/>
      <c r="K5279" s="60"/>
      <c r="L5279" s="60"/>
      <c r="M5279" s="60"/>
      <c r="N5279" s="60"/>
      <c r="O5279" s="60"/>
      <c r="P5279" s="60"/>
      <c r="Q5279" s="60"/>
      <c r="R5279" s="334">
        <v>15043</v>
      </c>
      <c r="S5279" s="319" t="s">
        <v>351</v>
      </c>
      <c r="BE5279" s="60"/>
      <c r="BR5279" s="60"/>
      <c r="BX5279" s="151"/>
      <c r="CB5279" s="151"/>
      <c r="CM5279" s="151"/>
      <c r="CO5279" s="151"/>
      <c r="CT5279" s="151"/>
      <c r="CY5279" s="151"/>
    </row>
    <row r="5280" spans="1:103" x14ac:dyDescent="0.2">
      <c r="A5280" s="60"/>
      <c r="B5280" s="60"/>
      <c r="C5280" s="60"/>
      <c r="D5280" s="60"/>
      <c r="E5280" s="60"/>
      <c r="F5280" s="60"/>
      <c r="G5280" s="60"/>
      <c r="H5280" s="60"/>
      <c r="I5280" s="60"/>
      <c r="J5280" s="60"/>
      <c r="K5280" s="60"/>
      <c r="L5280" s="60"/>
      <c r="M5280" s="60"/>
      <c r="N5280" s="60"/>
      <c r="O5280" s="60"/>
      <c r="P5280" s="60"/>
      <c r="Q5280" s="60"/>
      <c r="R5280" s="334">
        <v>15044</v>
      </c>
      <c r="S5280" s="319" t="s">
        <v>351</v>
      </c>
      <c r="BE5280" s="60"/>
      <c r="BR5280" s="60"/>
      <c r="BX5280" s="151"/>
      <c r="CB5280" s="151"/>
      <c r="CM5280" s="151"/>
      <c r="CO5280" s="151"/>
      <c r="CT5280" s="151"/>
      <c r="CY5280" s="151"/>
    </row>
    <row r="5281" spans="1:103" x14ac:dyDescent="0.2">
      <c r="A5281" s="60"/>
      <c r="B5281" s="60"/>
      <c r="C5281" s="60"/>
      <c r="D5281" s="60"/>
      <c r="E5281" s="60"/>
      <c r="F5281" s="60"/>
      <c r="G5281" s="60"/>
      <c r="H5281" s="60"/>
      <c r="I5281" s="60"/>
      <c r="J5281" s="60"/>
      <c r="K5281" s="60"/>
      <c r="L5281" s="60"/>
      <c r="M5281" s="60"/>
      <c r="N5281" s="60"/>
      <c r="O5281" s="60"/>
      <c r="P5281" s="60"/>
      <c r="Q5281" s="60"/>
      <c r="R5281" s="334">
        <v>15045</v>
      </c>
      <c r="S5281" s="319" t="s">
        <v>351</v>
      </c>
      <c r="BE5281" s="60"/>
      <c r="BR5281" s="60"/>
      <c r="BX5281" s="151"/>
      <c r="CB5281" s="151"/>
      <c r="CM5281" s="151"/>
      <c r="CO5281" s="151"/>
      <c r="CT5281" s="151"/>
      <c r="CY5281" s="151"/>
    </row>
    <row r="5282" spans="1:103" x14ac:dyDescent="0.2">
      <c r="A5282" s="60"/>
      <c r="B5282" s="60"/>
      <c r="C5282" s="60"/>
      <c r="D5282" s="60"/>
      <c r="E5282" s="60"/>
      <c r="F5282" s="60"/>
      <c r="G5282" s="60"/>
      <c r="H5282" s="60"/>
      <c r="I5282" s="60"/>
      <c r="J5282" s="60"/>
      <c r="K5282" s="60"/>
      <c r="L5282" s="60"/>
      <c r="M5282" s="60"/>
      <c r="N5282" s="60"/>
      <c r="O5282" s="60"/>
      <c r="P5282" s="60"/>
      <c r="Q5282" s="60"/>
      <c r="R5282" s="334">
        <v>15046</v>
      </c>
      <c r="S5282" s="319" t="s">
        <v>351</v>
      </c>
      <c r="BE5282" s="60"/>
      <c r="BR5282" s="60"/>
      <c r="BX5282" s="151"/>
      <c r="CB5282" s="151"/>
      <c r="CM5282" s="151"/>
      <c r="CO5282" s="151"/>
      <c r="CT5282" s="151"/>
      <c r="CY5282" s="151"/>
    </row>
    <row r="5283" spans="1:103" x14ac:dyDescent="0.2">
      <c r="A5283" s="60"/>
      <c r="B5283" s="60"/>
      <c r="C5283" s="60"/>
      <c r="D5283" s="60"/>
      <c r="E5283" s="60"/>
      <c r="F5283" s="60"/>
      <c r="G5283" s="60"/>
      <c r="H5283" s="60"/>
      <c r="I5283" s="60"/>
      <c r="J5283" s="60"/>
      <c r="K5283" s="60"/>
      <c r="L5283" s="60"/>
      <c r="M5283" s="60"/>
      <c r="N5283" s="60"/>
      <c r="O5283" s="60"/>
      <c r="P5283" s="60"/>
      <c r="Q5283" s="60"/>
      <c r="R5283" s="334">
        <v>15047</v>
      </c>
      <c r="S5283" s="319" t="s">
        <v>351</v>
      </c>
      <c r="BE5283" s="60"/>
      <c r="BR5283" s="60"/>
      <c r="BX5283" s="151"/>
      <c r="CB5283" s="151"/>
      <c r="CM5283" s="151"/>
      <c r="CO5283" s="151"/>
      <c r="CT5283" s="151"/>
      <c r="CY5283" s="151"/>
    </row>
    <row r="5284" spans="1:103" x14ac:dyDescent="0.2">
      <c r="A5284" s="60"/>
      <c r="B5284" s="60"/>
      <c r="C5284" s="60"/>
      <c r="D5284" s="60"/>
      <c r="E5284" s="60"/>
      <c r="F5284" s="60"/>
      <c r="G5284" s="60"/>
      <c r="H5284" s="60"/>
      <c r="I5284" s="60"/>
      <c r="J5284" s="60"/>
      <c r="K5284" s="60"/>
      <c r="L5284" s="60"/>
      <c r="M5284" s="60"/>
      <c r="N5284" s="60"/>
      <c r="O5284" s="60"/>
      <c r="P5284" s="60"/>
      <c r="Q5284" s="60"/>
      <c r="R5284" s="334">
        <v>15049</v>
      </c>
      <c r="S5284" s="319" t="s">
        <v>351</v>
      </c>
      <c r="BE5284" s="60"/>
      <c r="BR5284" s="60"/>
      <c r="BX5284" s="151"/>
      <c r="CB5284" s="151"/>
      <c r="CM5284" s="151"/>
      <c r="CO5284" s="151"/>
      <c r="CT5284" s="151"/>
      <c r="CY5284" s="151"/>
    </row>
    <row r="5285" spans="1:103" x14ac:dyDescent="0.2">
      <c r="A5285" s="60"/>
      <c r="B5285" s="60"/>
      <c r="C5285" s="60"/>
      <c r="D5285" s="60"/>
      <c r="E5285" s="60"/>
      <c r="F5285" s="60"/>
      <c r="G5285" s="60"/>
      <c r="H5285" s="60"/>
      <c r="I5285" s="60"/>
      <c r="J5285" s="60"/>
      <c r="K5285" s="60"/>
      <c r="L5285" s="60"/>
      <c r="M5285" s="60"/>
      <c r="N5285" s="60"/>
      <c r="O5285" s="60"/>
      <c r="P5285" s="60"/>
      <c r="Q5285" s="60"/>
      <c r="R5285" s="334">
        <v>15050</v>
      </c>
      <c r="S5285" s="319" t="s">
        <v>351</v>
      </c>
      <c r="BE5285" s="60"/>
      <c r="BR5285" s="60"/>
      <c r="BX5285" s="151"/>
      <c r="CB5285" s="151"/>
      <c r="CM5285" s="151"/>
      <c r="CO5285" s="151"/>
      <c r="CT5285" s="151"/>
      <c r="CY5285" s="151"/>
    </row>
    <row r="5286" spans="1:103" x14ac:dyDescent="0.2">
      <c r="A5286" s="60"/>
      <c r="B5286" s="60"/>
      <c r="C5286" s="60"/>
      <c r="D5286" s="60"/>
      <c r="E5286" s="60"/>
      <c r="F5286" s="60"/>
      <c r="G5286" s="60"/>
      <c r="H5286" s="60"/>
      <c r="I5286" s="60"/>
      <c r="J5286" s="60"/>
      <c r="K5286" s="60"/>
      <c r="L5286" s="60"/>
      <c r="M5286" s="60"/>
      <c r="N5286" s="60"/>
      <c r="O5286" s="60"/>
      <c r="P5286" s="60"/>
      <c r="Q5286" s="60"/>
      <c r="R5286" s="334">
        <v>15051</v>
      </c>
      <c r="S5286" s="319" t="s">
        <v>351</v>
      </c>
      <c r="BE5286" s="60"/>
      <c r="BR5286" s="60"/>
      <c r="BX5286" s="151"/>
      <c r="CB5286" s="151"/>
      <c r="CM5286" s="151"/>
      <c r="CO5286" s="151"/>
      <c r="CT5286" s="151"/>
      <c r="CY5286" s="151"/>
    </row>
    <row r="5287" spans="1:103" x14ac:dyDescent="0.2">
      <c r="A5287" s="60"/>
      <c r="B5287" s="60"/>
      <c r="C5287" s="60"/>
      <c r="D5287" s="60"/>
      <c r="E5287" s="60"/>
      <c r="F5287" s="60"/>
      <c r="G5287" s="60"/>
      <c r="H5287" s="60"/>
      <c r="I5287" s="60"/>
      <c r="J5287" s="60"/>
      <c r="K5287" s="60"/>
      <c r="L5287" s="60"/>
      <c r="M5287" s="60"/>
      <c r="N5287" s="60"/>
      <c r="O5287" s="60"/>
      <c r="P5287" s="60"/>
      <c r="Q5287" s="60"/>
      <c r="R5287" s="334">
        <v>15052</v>
      </c>
      <c r="S5287" s="319" t="s">
        <v>351</v>
      </c>
      <c r="BE5287" s="60"/>
      <c r="BR5287" s="60"/>
      <c r="BX5287" s="151"/>
      <c r="CB5287" s="151"/>
      <c r="CM5287" s="151"/>
      <c r="CO5287" s="151"/>
      <c r="CT5287" s="151"/>
      <c r="CY5287" s="151"/>
    </row>
    <row r="5288" spans="1:103" x14ac:dyDescent="0.2">
      <c r="A5288" s="60"/>
      <c r="B5288" s="60"/>
      <c r="C5288" s="60"/>
      <c r="D5288" s="60"/>
      <c r="E5288" s="60"/>
      <c r="F5288" s="60"/>
      <c r="G5288" s="60"/>
      <c r="H5288" s="60"/>
      <c r="I5288" s="60"/>
      <c r="J5288" s="60"/>
      <c r="K5288" s="60"/>
      <c r="L5288" s="60"/>
      <c r="M5288" s="60"/>
      <c r="N5288" s="60"/>
      <c r="O5288" s="60"/>
      <c r="P5288" s="60"/>
      <c r="Q5288" s="60"/>
      <c r="R5288" s="334">
        <v>15053</v>
      </c>
      <c r="S5288" s="319" t="s">
        <v>351</v>
      </c>
      <c r="BE5288" s="60"/>
      <c r="BR5288" s="60"/>
      <c r="BX5288" s="151"/>
      <c r="CB5288" s="151"/>
      <c r="CM5288" s="151"/>
      <c r="CO5288" s="151"/>
      <c r="CT5288" s="151"/>
      <c r="CY5288" s="151"/>
    </row>
    <row r="5289" spans="1:103" x14ac:dyDescent="0.2">
      <c r="A5289" s="60"/>
      <c r="B5289" s="60"/>
      <c r="C5289" s="60"/>
      <c r="D5289" s="60"/>
      <c r="E5289" s="60"/>
      <c r="F5289" s="60"/>
      <c r="G5289" s="60"/>
      <c r="H5289" s="60"/>
      <c r="I5289" s="60"/>
      <c r="J5289" s="60"/>
      <c r="K5289" s="60"/>
      <c r="L5289" s="60"/>
      <c r="M5289" s="60"/>
      <c r="N5289" s="60"/>
      <c r="O5289" s="60"/>
      <c r="P5289" s="60"/>
      <c r="Q5289" s="60"/>
      <c r="R5289" s="334">
        <v>15054</v>
      </c>
      <c r="S5289" s="319" t="s">
        <v>351</v>
      </c>
      <c r="BE5289" s="60"/>
      <c r="BR5289" s="60"/>
      <c r="BX5289" s="151"/>
      <c r="CB5289" s="151"/>
      <c r="CM5289" s="151"/>
      <c r="CO5289" s="151"/>
      <c r="CT5289" s="151"/>
      <c r="CY5289" s="151"/>
    </row>
    <row r="5290" spans="1:103" x14ac:dyDescent="0.2">
      <c r="A5290" s="60"/>
      <c r="B5290" s="60"/>
      <c r="C5290" s="60"/>
      <c r="D5290" s="60"/>
      <c r="E5290" s="60"/>
      <c r="F5290" s="60"/>
      <c r="G5290" s="60"/>
      <c r="H5290" s="60"/>
      <c r="I5290" s="60"/>
      <c r="J5290" s="60"/>
      <c r="K5290" s="60"/>
      <c r="L5290" s="60"/>
      <c r="M5290" s="60"/>
      <c r="N5290" s="60"/>
      <c r="O5290" s="60"/>
      <c r="P5290" s="60"/>
      <c r="Q5290" s="60"/>
      <c r="R5290" s="334">
        <v>15055</v>
      </c>
      <c r="S5290" s="319" t="s">
        <v>351</v>
      </c>
      <c r="BE5290" s="60"/>
      <c r="BR5290" s="60"/>
      <c r="BX5290" s="151"/>
      <c r="CB5290" s="151"/>
      <c r="CM5290" s="151"/>
      <c r="CO5290" s="151"/>
      <c r="CT5290" s="151"/>
      <c r="CY5290" s="151"/>
    </row>
    <row r="5291" spans="1:103" x14ac:dyDescent="0.2">
      <c r="A5291" s="60"/>
      <c r="B5291" s="60"/>
      <c r="C5291" s="60"/>
      <c r="D5291" s="60"/>
      <c r="E5291" s="60"/>
      <c r="F5291" s="60"/>
      <c r="G5291" s="60"/>
      <c r="H5291" s="60"/>
      <c r="I5291" s="60"/>
      <c r="J5291" s="60"/>
      <c r="K5291" s="60"/>
      <c r="L5291" s="60"/>
      <c r="M5291" s="60"/>
      <c r="N5291" s="60"/>
      <c r="O5291" s="60"/>
      <c r="P5291" s="60"/>
      <c r="Q5291" s="60"/>
      <c r="R5291" s="334">
        <v>15056</v>
      </c>
      <c r="S5291" s="319" t="s">
        <v>351</v>
      </c>
      <c r="BE5291" s="60"/>
      <c r="BR5291" s="60"/>
      <c r="BX5291" s="151"/>
      <c r="CB5291" s="151"/>
      <c r="CM5291" s="151"/>
      <c r="CO5291" s="151"/>
      <c r="CT5291" s="151"/>
      <c r="CY5291" s="151"/>
    </row>
    <row r="5292" spans="1:103" x14ac:dyDescent="0.2">
      <c r="A5292" s="60"/>
      <c r="B5292" s="60"/>
      <c r="C5292" s="60"/>
      <c r="D5292" s="60"/>
      <c r="E5292" s="60"/>
      <c r="F5292" s="60"/>
      <c r="G5292" s="60"/>
      <c r="H5292" s="60"/>
      <c r="I5292" s="60"/>
      <c r="J5292" s="60"/>
      <c r="K5292" s="60"/>
      <c r="L5292" s="60"/>
      <c r="M5292" s="60"/>
      <c r="N5292" s="60"/>
      <c r="O5292" s="60"/>
      <c r="P5292" s="60"/>
      <c r="Q5292" s="60"/>
      <c r="R5292" s="334">
        <v>15057</v>
      </c>
      <c r="S5292" s="319" t="s">
        <v>351</v>
      </c>
      <c r="BE5292" s="60"/>
      <c r="BR5292" s="60"/>
      <c r="BX5292" s="151"/>
      <c r="CB5292" s="151"/>
      <c r="CM5292" s="151"/>
      <c r="CO5292" s="151"/>
      <c r="CT5292" s="151"/>
      <c r="CY5292" s="151"/>
    </row>
    <row r="5293" spans="1:103" x14ac:dyDescent="0.2">
      <c r="A5293" s="60"/>
      <c r="B5293" s="60"/>
      <c r="C5293" s="60"/>
      <c r="D5293" s="60"/>
      <c r="E5293" s="60"/>
      <c r="F5293" s="60"/>
      <c r="G5293" s="60"/>
      <c r="H5293" s="60"/>
      <c r="I5293" s="60"/>
      <c r="J5293" s="60"/>
      <c r="K5293" s="60"/>
      <c r="L5293" s="60"/>
      <c r="M5293" s="60"/>
      <c r="N5293" s="60"/>
      <c r="O5293" s="60"/>
      <c r="P5293" s="60"/>
      <c r="Q5293" s="60"/>
      <c r="R5293" s="334">
        <v>15059</v>
      </c>
      <c r="S5293" s="319" t="s">
        <v>351</v>
      </c>
      <c r="BE5293" s="60"/>
      <c r="BR5293" s="60"/>
      <c r="BX5293" s="151"/>
      <c r="CB5293" s="151"/>
      <c r="CM5293" s="151"/>
      <c r="CO5293" s="151"/>
      <c r="CT5293" s="151"/>
      <c r="CY5293" s="151"/>
    </row>
    <row r="5294" spans="1:103" x14ac:dyDescent="0.2">
      <c r="A5294" s="60"/>
      <c r="B5294" s="60"/>
      <c r="C5294" s="60"/>
      <c r="D5294" s="60"/>
      <c r="E5294" s="60"/>
      <c r="F5294" s="60"/>
      <c r="G5294" s="60"/>
      <c r="H5294" s="60"/>
      <c r="I5294" s="60"/>
      <c r="J5294" s="60"/>
      <c r="K5294" s="60"/>
      <c r="L5294" s="60"/>
      <c r="M5294" s="60"/>
      <c r="N5294" s="60"/>
      <c r="O5294" s="60"/>
      <c r="P5294" s="60"/>
      <c r="Q5294" s="60"/>
      <c r="R5294" s="334">
        <v>15060</v>
      </c>
      <c r="S5294" s="319" t="s">
        <v>351</v>
      </c>
      <c r="BE5294" s="60"/>
      <c r="BR5294" s="60"/>
      <c r="BX5294" s="151"/>
      <c r="CB5294" s="151"/>
      <c r="CM5294" s="151"/>
      <c r="CO5294" s="151"/>
      <c r="CT5294" s="151"/>
      <c r="CY5294" s="151"/>
    </row>
    <row r="5295" spans="1:103" x14ac:dyDescent="0.2">
      <c r="A5295" s="60"/>
      <c r="B5295" s="60"/>
      <c r="C5295" s="60"/>
      <c r="D5295" s="60"/>
      <c r="E5295" s="60"/>
      <c r="F5295" s="60"/>
      <c r="G5295" s="60"/>
      <c r="H5295" s="60"/>
      <c r="I5295" s="60"/>
      <c r="J5295" s="60"/>
      <c r="K5295" s="60"/>
      <c r="L5295" s="60"/>
      <c r="M5295" s="60"/>
      <c r="N5295" s="60"/>
      <c r="O5295" s="60"/>
      <c r="P5295" s="60"/>
      <c r="Q5295" s="60"/>
      <c r="R5295" s="334">
        <v>15061</v>
      </c>
      <c r="S5295" s="319" t="s">
        <v>351</v>
      </c>
      <c r="BE5295" s="60"/>
      <c r="BR5295" s="60"/>
      <c r="BX5295" s="151"/>
      <c r="CB5295" s="151"/>
      <c r="CM5295" s="151"/>
      <c r="CO5295" s="151"/>
      <c r="CT5295" s="151"/>
      <c r="CY5295" s="151"/>
    </row>
    <row r="5296" spans="1:103" x14ac:dyDescent="0.2">
      <c r="A5296" s="60"/>
      <c r="B5296" s="60"/>
      <c r="C5296" s="60"/>
      <c r="D5296" s="60"/>
      <c r="E5296" s="60"/>
      <c r="F5296" s="60"/>
      <c r="G5296" s="60"/>
      <c r="H5296" s="60"/>
      <c r="I5296" s="60"/>
      <c r="J5296" s="60"/>
      <c r="K5296" s="60"/>
      <c r="L5296" s="60"/>
      <c r="M5296" s="60"/>
      <c r="N5296" s="60"/>
      <c r="O5296" s="60"/>
      <c r="P5296" s="60"/>
      <c r="Q5296" s="60"/>
      <c r="R5296" s="334">
        <v>15062</v>
      </c>
      <c r="S5296" s="319" t="s">
        <v>351</v>
      </c>
      <c r="BE5296" s="60"/>
      <c r="BR5296" s="60"/>
      <c r="BX5296" s="151"/>
      <c r="CB5296" s="151"/>
      <c r="CM5296" s="151"/>
      <c r="CO5296" s="151"/>
      <c r="CT5296" s="151"/>
      <c r="CY5296" s="151"/>
    </row>
    <row r="5297" spans="1:103" x14ac:dyDescent="0.2">
      <c r="A5297" s="60"/>
      <c r="B5297" s="60"/>
      <c r="C5297" s="60"/>
      <c r="D5297" s="60"/>
      <c r="E5297" s="60"/>
      <c r="F5297" s="60"/>
      <c r="G5297" s="60"/>
      <c r="H5297" s="60"/>
      <c r="I5297" s="60"/>
      <c r="J5297" s="60"/>
      <c r="K5297" s="60"/>
      <c r="L5297" s="60"/>
      <c r="M5297" s="60"/>
      <c r="N5297" s="60"/>
      <c r="O5297" s="60"/>
      <c r="P5297" s="60"/>
      <c r="Q5297" s="60"/>
      <c r="R5297" s="334">
        <v>15063</v>
      </c>
      <c r="S5297" s="319" t="s">
        <v>351</v>
      </c>
      <c r="BE5297" s="60"/>
      <c r="BR5297" s="60"/>
      <c r="BX5297" s="151"/>
      <c r="CB5297" s="151"/>
      <c r="CM5297" s="151"/>
      <c r="CO5297" s="151"/>
      <c r="CT5297" s="151"/>
      <c r="CY5297" s="151"/>
    </row>
    <row r="5298" spans="1:103" x14ac:dyDescent="0.2">
      <c r="A5298" s="60"/>
      <c r="B5298" s="60"/>
      <c r="C5298" s="60"/>
      <c r="D5298" s="60"/>
      <c r="E5298" s="60"/>
      <c r="F5298" s="60"/>
      <c r="G5298" s="60"/>
      <c r="H5298" s="60"/>
      <c r="I5298" s="60"/>
      <c r="J5298" s="60"/>
      <c r="K5298" s="60"/>
      <c r="L5298" s="60"/>
      <c r="M5298" s="60"/>
      <c r="N5298" s="60"/>
      <c r="O5298" s="60"/>
      <c r="P5298" s="60"/>
      <c r="Q5298" s="60"/>
      <c r="R5298" s="334">
        <v>15064</v>
      </c>
      <c r="S5298" s="319" t="s">
        <v>351</v>
      </c>
      <c r="BE5298" s="60"/>
      <c r="BR5298" s="60"/>
      <c r="BX5298" s="151"/>
      <c r="CB5298" s="151"/>
      <c r="CM5298" s="151"/>
      <c r="CO5298" s="151"/>
      <c r="CT5298" s="151"/>
      <c r="CY5298" s="151"/>
    </row>
    <row r="5299" spans="1:103" x14ac:dyDescent="0.2">
      <c r="A5299" s="60"/>
      <c r="B5299" s="60"/>
      <c r="C5299" s="60"/>
      <c r="D5299" s="60"/>
      <c r="E5299" s="60"/>
      <c r="F5299" s="60"/>
      <c r="G5299" s="60"/>
      <c r="H5299" s="60"/>
      <c r="I5299" s="60"/>
      <c r="J5299" s="60"/>
      <c r="K5299" s="60"/>
      <c r="L5299" s="60"/>
      <c r="M5299" s="60"/>
      <c r="N5299" s="60"/>
      <c r="O5299" s="60"/>
      <c r="P5299" s="60"/>
      <c r="Q5299" s="60"/>
      <c r="R5299" s="334">
        <v>15065</v>
      </c>
      <c r="S5299" s="319" t="s">
        <v>351</v>
      </c>
      <c r="BE5299" s="60"/>
      <c r="BR5299" s="60"/>
      <c r="BX5299" s="151"/>
      <c r="CB5299" s="151"/>
      <c r="CM5299" s="151"/>
      <c r="CO5299" s="151"/>
      <c r="CT5299" s="151"/>
      <c r="CY5299" s="151"/>
    </row>
    <row r="5300" spans="1:103" x14ac:dyDescent="0.2">
      <c r="A5300" s="60"/>
      <c r="B5300" s="60"/>
      <c r="C5300" s="60"/>
      <c r="D5300" s="60"/>
      <c r="E5300" s="60"/>
      <c r="F5300" s="60"/>
      <c r="G5300" s="60"/>
      <c r="H5300" s="60"/>
      <c r="I5300" s="60"/>
      <c r="J5300" s="60"/>
      <c r="K5300" s="60"/>
      <c r="L5300" s="60"/>
      <c r="M5300" s="60"/>
      <c r="N5300" s="60"/>
      <c r="O5300" s="60"/>
      <c r="P5300" s="60"/>
      <c r="Q5300" s="60"/>
      <c r="R5300" s="334">
        <v>15066</v>
      </c>
      <c r="S5300" s="319" t="s">
        <v>351</v>
      </c>
      <c r="BE5300" s="60"/>
      <c r="BR5300" s="60"/>
      <c r="BX5300" s="151"/>
      <c r="CB5300" s="151"/>
      <c r="CM5300" s="151"/>
      <c r="CO5300" s="151"/>
      <c r="CT5300" s="151"/>
      <c r="CY5300" s="151"/>
    </row>
    <row r="5301" spans="1:103" x14ac:dyDescent="0.2">
      <c r="A5301" s="60"/>
      <c r="B5301" s="60"/>
      <c r="C5301" s="60"/>
      <c r="D5301" s="60"/>
      <c r="E5301" s="60"/>
      <c r="F5301" s="60"/>
      <c r="G5301" s="60"/>
      <c r="H5301" s="60"/>
      <c r="I5301" s="60"/>
      <c r="J5301" s="60"/>
      <c r="K5301" s="60"/>
      <c r="L5301" s="60"/>
      <c r="M5301" s="60"/>
      <c r="N5301" s="60"/>
      <c r="O5301" s="60"/>
      <c r="P5301" s="60"/>
      <c r="Q5301" s="60"/>
      <c r="R5301" s="334">
        <v>15067</v>
      </c>
      <c r="S5301" s="319" t="s">
        <v>351</v>
      </c>
      <c r="BE5301" s="60"/>
      <c r="BR5301" s="60"/>
      <c r="BX5301" s="151"/>
      <c r="CB5301" s="151"/>
      <c r="CM5301" s="151"/>
      <c r="CO5301" s="151"/>
      <c r="CT5301" s="151"/>
      <c r="CY5301" s="151"/>
    </row>
    <row r="5302" spans="1:103" x14ac:dyDescent="0.2">
      <c r="A5302" s="60"/>
      <c r="B5302" s="60"/>
      <c r="C5302" s="60"/>
      <c r="D5302" s="60"/>
      <c r="E5302" s="60"/>
      <c r="F5302" s="60"/>
      <c r="G5302" s="60"/>
      <c r="H5302" s="60"/>
      <c r="I5302" s="60"/>
      <c r="J5302" s="60"/>
      <c r="K5302" s="60"/>
      <c r="L5302" s="60"/>
      <c r="M5302" s="60"/>
      <c r="N5302" s="60"/>
      <c r="O5302" s="60"/>
      <c r="P5302" s="60"/>
      <c r="Q5302" s="60"/>
      <c r="R5302" s="334">
        <v>15068</v>
      </c>
      <c r="S5302" s="319" t="s">
        <v>351</v>
      </c>
      <c r="BE5302" s="60"/>
      <c r="BR5302" s="60"/>
      <c r="BX5302" s="151"/>
      <c r="CB5302" s="151"/>
      <c r="CM5302" s="151"/>
      <c r="CO5302" s="151"/>
      <c r="CT5302" s="151"/>
      <c r="CY5302" s="151"/>
    </row>
    <row r="5303" spans="1:103" x14ac:dyDescent="0.2">
      <c r="A5303" s="60"/>
      <c r="B5303" s="60"/>
      <c r="C5303" s="60"/>
      <c r="D5303" s="60"/>
      <c r="E5303" s="60"/>
      <c r="F5303" s="60"/>
      <c r="G5303" s="60"/>
      <c r="H5303" s="60"/>
      <c r="I5303" s="60"/>
      <c r="J5303" s="60"/>
      <c r="K5303" s="60"/>
      <c r="L5303" s="60"/>
      <c r="M5303" s="60"/>
      <c r="N5303" s="60"/>
      <c r="O5303" s="60"/>
      <c r="P5303" s="60"/>
      <c r="Q5303" s="60"/>
      <c r="R5303" s="334">
        <v>15069</v>
      </c>
      <c r="S5303" s="319" t="s">
        <v>351</v>
      </c>
      <c r="BE5303" s="60"/>
      <c r="BR5303" s="60"/>
      <c r="BX5303" s="151"/>
      <c r="CB5303" s="151"/>
      <c r="CM5303" s="151"/>
      <c r="CO5303" s="151"/>
      <c r="CT5303" s="151"/>
      <c r="CY5303" s="151"/>
    </row>
    <row r="5304" spans="1:103" x14ac:dyDescent="0.2">
      <c r="A5304" s="60"/>
      <c r="B5304" s="60"/>
      <c r="C5304" s="60"/>
      <c r="D5304" s="60"/>
      <c r="E5304" s="60"/>
      <c r="F5304" s="60"/>
      <c r="G5304" s="60"/>
      <c r="H5304" s="60"/>
      <c r="I5304" s="60"/>
      <c r="J5304" s="60"/>
      <c r="K5304" s="60"/>
      <c r="L5304" s="60"/>
      <c r="M5304" s="60"/>
      <c r="N5304" s="60"/>
      <c r="O5304" s="60"/>
      <c r="P5304" s="60"/>
      <c r="Q5304" s="60"/>
      <c r="R5304" s="334">
        <v>15071</v>
      </c>
      <c r="S5304" s="319" t="s">
        <v>351</v>
      </c>
      <c r="BE5304" s="60"/>
      <c r="BR5304" s="60"/>
      <c r="BX5304" s="151"/>
      <c r="CB5304" s="151"/>
      <c r="CM5304" s="151"/>
      <c r="CO5304" s="151"/>
      <c r="CT5304" s="151"/>
      <c r="CY5304" s="151"/>
    </row>
    <row r="5305" spans="1:103" x14ac:dyDescent="0.2">
      <c r="A5305" s="60"/>
      <c r="B5305" s="60"/>
      <c r="C5305" s="60"/>
      <c r="D5305" s="60"/>
      <c r="E5305" s="60"/>
      <c r="F5305" s="60"/>
      <c r="G5305" s="60"/>
      <c r="H5305" s="60"/>
      <c r="I5305" s="60"/>
      <c r="J5305" s="60"/>
      <c r="K5305" s="60"/>
      <c r="L5305" s="60"/>
      <c r="M5305" s="60"/>
      <c r="N5305" s="60"/>
      <c r="O5305" s="60"/>
      <c r="P5305" s="60"/>
      <c r="Q5305" s="60"/>
      <c r="R5305" s="334">
        <v>15072</v>
      </c>
      <c r="S5305" s="319" t="s">
        <v>351</v>
      </c>
      <c r="BE5305" s="60"/>
      <c r="BR5305" s="60"/>
      <c r="BX5305" s="151"/>
      <c r="CB5305" s="151"/>
      <c r="CM5305" s="151"/>
      <c r="CO5305" s="151"/>
      <c r="CT5305" s="151"/>
      <c r="CY5305" s="151"/>
    </row>
    <row r="5306" spans="1:103" x14ac:dyDescent="0.2">
      <c r="A5306" s="60"/>
      <c r="B5306" s="60"/>
      <c r="C5306" s="60"/>
      <c r="D5306" s="60"/>
      <c r="E5306" s="60"/>
      <c r="F5306" s="60"/>
      <c r="G5306" s="60"/>
      <c r="H5306" s="60"/>
      <c r="I5306" s="60"/>
      <c r="J5306" s="60"/>
      <c r="K5306" s="60"/>
      <c r="L5306" s="60"/>
      <c r="M5306" s="60"/>
      <c r="N5306" s="60"/>
      <c r="O5306" s="60"/>
      <c r="P5306" s="60"/>
      <c r="Q5306" s="60"/>
      <c r="R5306" s="334">
        <v>15074</v>
      </c>
      <c r="S5306" s="319" t="s">
        <v>351</v>
      </c>
      <c r="BE5306" s="60"/>
      <c r="BR5306" s="60"/>
      <c r="BX5306" s="151"/>
      <c r="CB5306" s="151"/>
      <c r="CM5306" s="151"/>
      <c r="CO5306" s="151"/>
      <c r="CT5306" s="151"/>
      <c r="CY5306" s="151"/>
    </row>
    <row r="5307" spans="1:103" x14ac:dyDescent="0.2">
      <c r="A5307" s="60"/>
      <c r="B5307" s="60"/>
      <c r="C5307" s="60"/>
      <c r="D5307" s="60"/>
      <c r="E5307" s="60"/>
      <c r="F5307" s="60"/>
      <c r="G5307" s="60"/>
      <c r="H5307" s="60"/>
      <c r="I5307" s="60"/>
      <c r="J5307" s="60"/>
      <c r="K5307" s="60"/>
      <c r="L5307" s="60"/>
      <c r="M5307" s="60"/>
      <c r="N5307" s="60"/>
      <c r="O5307" s="60"/>
      <c r="P5307" s="60"/>
      <c r="Q5307" s="60"/>
      <c r="R5307" s="334">
        <v>15075</v>
      </c>
      <c r="S5307" s="319" t="s">
        <v>351</v>
      </c>
      <c r="BE5307" s="60"/>
      <c r="BR5307" s="60"/>
      <c r="BX5307" s="151"/>
      <c r="CB5307" s="151"/>
      <c r="CM5307" s="151"/>
      <c r="CO5307" s="151"/>
      <c r="CT5307" s="151"/>
      <c r="CY5307" s="151"/>
    </row>
    <row r="5308" spans="1:103" x14ac:dyDescent="0.2">
      <c r="A5308" s="60"/>
      <c r="B5308" s="60"/>
      <c r="C5308" s="60"/>
      <c r="D5308" s="60"/>
      <c r="E5308" s="60"/>
      <c r="F5308" s="60"/>
      <c r="G5308" s="60"/>
      <c r="H5308" s="60"/>
      <c r="I5308" s="60"/>
      <c r="J5308" s="60"/>
      <c r="K5308" s="60"/>
      <c r="L5308" s="60"/>
      <c r="M5308" s="60"/>
      <c r="N5308" s="60"/>
      <c r="O5308" s="60"/>
      <c r="P5308" s="60"/>
      <c r="Q5308" s="60"/>
      <c r="R5308" s="334">
        <v>15076</v>
      </c>
      <c r="S5308" s="319" t="s">
        <v>351</v>
      </c>
      <c r="BE5308" s="60"/>
      <c r="BR5308" s="60"/>
      <c r="BX5308" s="151"/>
      <c r="CB5308" s="151"/>
      <c r="CM5308" s="151"/>
      <c r="CO5308" s="151"/>
      <c r="CT5308" s="151"/>
      <c r="CY5308" s="151"/>
    </row>
    <row r="5309" spans="1:103" x14ac:dyDescent="0.2">
      <c r="A5309" s="60"/>
      <c r="B5309" s="60"/>
      <c r="C5309" s="60"/>
      <c r="D5309" s="60"/>
      <c r="E5309" s="60"/>
      <c r="F5309" s="60"/>
      <c r="G5309" s="60"/>
      <c r="H5309" s="60"/>
      <c r="I5309" s="60"/>
      <c r="J5309" s="60"/>
      <c r="K5309" s="60"/>
      <c r="L5309" s="60"/>
      <c r="M5309" s="60"/>
      <c r="N5309" s="60"/>
      <c r="O5309" s="60"/>
      <c r="P5309" s="60"/>
      <c r="Q5309" s="60"/>
      <c r="R5309" s="334">
        <v>15077</v>
      </c>
      <c r="S5309" s="319" t="s">
        <v>351</v>
      </c>
      <c r="BE5309" s="60"/>
      <c r="BR5309" s="60"/>
      <c r="BX5309" s="151"/>
      <c r="CB5309" s="151"/>
      <c r="CM5309" s="151"/>
      <c r="CO5309" s="151"/>
      <c r="CT5309" s="151"/>
      <c r="CY5309" s="151"/>
    </row>
    <row r="5310" spans="1:103" x14ac:dyDescent="0.2">
      <c r="A5310" s="60"/>
      <c r="B5310" s="60"/>
      <c r="C5310" s="60"/>
      <c r="D5310" s="60"/>
      <c r="E5310" s="60"/>
      <c r="F5310" s="60"/>
      <c r="G5310" s="60"/>
      <c r="H5310" s="60"/>
      <c r="I5310" s="60"/>
      <c r="J5310" s="60"/>
      <c r="K5310" s="60"/>
      <c r="L5310" s="60"/>
      <c r="M5310" s="60"/>
      <c r="N5310" s="60"/>
      <c r="O5310" s="60"/>
      <c r="P5310" s="60"/>
      <c r="Q5310" s="60"/>
      <c r="R5310" s="334">
        <v>15078</v>
      </c>
      <c r="S5310" s="319" t="s">
        <v>351</v>
      </c>
      <c r="BE5310" s="60"/>
      <c r="BR5310" s="60"/>
      <c r="BX5310" s="151"/>
      <c r="CB5310" s="151"/>
      <c r="CM5310" s="151"/>
      <c r="CO5310" s="151"/>
      <c r="CT5310" s="151"/>
      <c r="CY5310" s="151"/>
    </row>
    <row r="5311" spans="1:103" x14ac:dyDescent="0.2">
      <c r="A5311" s="60"/>
      <c r="B5311" s="60"/>
      <c r="C5311" s="60"/>
      <c r="D5311" s="60"/>
      <c r="E5311" s="60"/>
      <c r="F5311" s="60"/>
      <c r="G5311" s="60"/>
      <c r="H5311" s="60"/>
      <c r="I5311" s="60"/>
      <c r="J5311" s="60"/>
      <c r="K5311" s="60"/>
      <c r="L5311" s="60"/>
      <c r="M5311" s="60"/>
      <c r="N5311" s="60"/>
      <c r="O5311" s="60"/>
      <c r="P5311" s="60"/>
      <c r="Q5311" s="60"/>
      <c r="R5311" s="334">
        <v>15081</v>
      </c>
      <c r="S5311" s="319" t="s">
        <v>351</v>
      </c>
      <c r="BE5311" s="60"/>
      <c r="BR5311" s="60"/>
      <c r="BX5311" s="151"/>
      <c r="CB5311" s="151"/>
      <c r="CM5311" s="151"/>
      <c r="CO5311" s="151"/>
      <c r="CT5311" s="151"/>
      <c r="CY5311" s="151"/>
    </row>
    <row r="5312" spans="1:103" x14ac:dyDescent="0.2">
      <c r="A5312" s="60"/>
      <c r="B5312" s="60"/>
      <c r="C5312" s="60"/>
      <c r="D5312" s="60"/>
      <c r="E5312" s="60"/>
      <c r="F5312" s="60"/>
      <c r="G5312" s="60"/>
      <c r="H5312" s="60"/>
      <c r="I5312" s="60"/>
      <c r="J5312" s="60"/>
      <c r="K5312" s="60"/>
      <c r="L5312" s="60"/>
      <c r="M5312" s="60"/>
      <c r="N5312" s="60"/>
      <c r="O5312" s="60"/>
      <c r="P5312" s="60"/>
      <c r="Q5312" s="60"/>
      <c r="R5312" s="334">
        <v>15082</v>
      </c>
      <c r="S5312" s="319" t="s">
        <v>351</v>
      </c>
      <c r="BE5312" s="60"/>
      <c r="BR5312" s="60"/>
      <c r="BX5312" s="151"/>
      <c r="CB5312" s="151"/>
      <c r="CM5312" s="151"/>
      <c r="CO5312" s="151"/>
      <c r="CT5312" s="151"/>
      <c r="CY5312" s="151"/>
    </row>
    <row r="5313" spans="1:103" x14ac:dyDescent="0.2">
      <c r="A5313" s="60"/>
      <c r="B5313" s="60"/>
      <c r="C5313" s="60"/>
      <c r="D5313" s="60"/>
      <c r="E5313" s="60"/>
      <c r="F5313" s="60"/>
      <c r="G5313" s="60"/>
      <c r="H5313" s="60"/>
      <c r="I5313" s="60"/>
      <c r="J5313" s="60"/>
      <c r="K5313" s="60"/>
      <c r="L5313" s="60"/>
      <c r="M5313" s="60"/>
      <c r="N5313" s="60"/>
      <c r="O5313" s="60"/>
      <c r="P5313" s="60"/>
      <c r="Q5313" s="60"/>
      <c r="R5313" s="334">
        <v>15083</v>
      </c>
      <c r="S5313" s="319" t="s">
        <v>351</v>
      </c>
      <c r="BE5313" s="60"/>
      <c r="BR5313" s="60"/>
      <c r="BX5313" s="151"/>
      <c r="CB5313" s="151"/>
      <c r="CM5313" s="151"/>
      <c r="CO5313" s="151"/>
      <c r="CT5313" s="151"/>
      <c r="CY5313" s="151"/>
    </row>
    <row r="5314" spans="1:103" x14ac:dyDescent="0.2">
      <c r="A5314" s="60"/>
      <c r="B5314" s="60"/>
      <c r="C5314" s="60"/>
      <c r="D5314" s="60"/>
      <c r="E5314" s="60"/>
      <c r="F5314" s="60"/>
      <c r="G5314" s="60"/>
      <c r="H5314" s="60"/>
      <c r="I5314" s="60"/>
      <c r="J5314" s="60"/>
      <c r="K5314" s="60"/>
      <c r="L5314" s="60"/>
      <c r="M5314" s="60"/>
      <c r="N5314" s="60"/>
      <c r="O5314" s="60"/>
      <c r="P5314" s="60"/>
      <c r="Q5314" s="60"/>
      <c r="R5314" s="334">
        <v>15084</v>
      </c>
      <c r="S5314" s="319" t="s">
        <v>351</v>
      </c>
      <c r="BE5314" s="60"/>
      <c r="BR5314" s="60"/>
      <c r="BX5314" s="151"/>
      <c r="CB5314" s="151"/>
      <c r="CM5314" s="151"/>
      <c r="CO5314" s="151"/>
      <c r="CT5314" s="151"/>
      <c r="CY5314" s="151"/>
    </row>
    <row r="5315" spans="1:103" x14ac:dyDescent="0.2">
      <c r="A5315" s="60"/>
      <c r="B5315" s="60"/>
      <c r="C5315" s="60"/>
      <c r="D5315" s="60"/>
      <c r="E5315" s="60"/>
      <c r="F5315" s="60"/>
      <c r="G5315" s="60"/>
      <c r="H5315" s="60"/>
      <c r="I5315" s="60"/>
      <c r="J5315" s="60"/>
      <c r="K5315" s="60"/>
      <c r="L5315" s="60"/>
      <c r="M5315" s="60"/>
      <c r="N5315" s="60"/>
      <c r="O5315" s="60"/>
      <c r="P5315" s="60"/>
      <c r="Q5315" s="60"/>
      <c r="R5315" s="334">
        <v>15085</v>
      </c>
      <c r="S5315" s="319" t="s">
        <v>351</v>
      </c>
      <c r="BE5315" s="60"/>
      <c r="BR5315" s="60"/>
      <c r="BX5315" s="151"/>
      <c r="CB5315" s="151"/>
      <c r="CM5315" s="151"/>
      <c r="CO5315" s="151"/>
      <c r="CT5315" s="151"/>
      <c r="CY5315" s="151"/>
    </row>
    <row r="5316" spans="1:103" x14ac:dyDescent="0.2">
      <c r="A5316" s="60"/>
      <c r="B5316" s="60"/>
      <c r="C5316" s="60"/>
      <c r="D5316" s="60"/>
      <c r="E5316" s="60"/>
      <c r="F5316" s="60"/>
      <c r="G5316" s="60"/>
      <c r="H5316" s="60"/>
      <c r="I5316" s="60"/>
      <c r="J5316" s="60"/>
      <c r="K5316" s="60"/>
      <c r="L5316" s="60"/>
      <c r="M5316" s="60"/>
      <c r="N5316" s="60"/>
      <c r="O5316" s="60"/>
      <c r="P5316" s="60"/>
      <c r="Q5316" s="60"/>
      <c r="R5316" s="334">
        <v>15086</v>
      </c>
      <c r="S5316" s="319" t="s">
        <v>351</v>
      </c>
      <c r="BE5316" s="60"/>
      <c r="BR5316" s="60"/>
      <c r="BX5316" s="151"/>
      <c r="CB5316" s="151"/>
      <c r="CM5316" s="151"/>
      <c r="CO5316" s="151"/>
      <c r="CT5316" s="151"/>
      <c r="CY5316" s="151"/>
    </row>
    <row r="5317" spans="1:103" x14ac:dyDescent="0.2">
      <c r="A5317" s="60"/>
      <c r="B5317" s="60"/>
      <c r="C5317" s="60"/>
      <c r="D5317" s="60"/>
      <c r="E5317" s="60"/>
      <c r="F5317" s="60"/>
      <c r="G5317" s="60"/>
      <c r="H5317" s="60"/>
      <c r="I5317" s="60"/>
      <c r="J5317" s="60"/>
      <c r="K5317" s="60"/>
      <c r="L5317" s="60"/>
      <c r="M5317" s="60"/>
      <c r="N5317" s="60"/>
      <c r="O5317" s="60"/>
      <c r="P5317" s="60"/>
      <c r="Q5317" s="60"/>
      <c r="R5317" s="334">
        <v>15087</v>
      </c>
      <c r="S5317" s="319" t="s">
        <v>351</v>
      </c>
      <c r="BE5317" s="60"/>
      <c r="BR5317" s="60"/>
      <c r="BX5317" s="151"/>
      <c r="CB5317" s="151"/>
      <c r="CM5317" s="151"/>
      <c r="CO5317" s="151"/>
      <c r="CT5317" s="151"/>
      <c r="CY5317" s="151"/>
    </row>
    <row r="5318" spans="1:103" x14ac:dyDescent="0.2">
      <c r="A5318" s="60"/>
      <c r="B5318" s="60"/>
      <c r="C5318" s="60"/>
      <c r="D5318" s="60"/>
      <c r="E5318" s="60"/>
      <c r="F5318" s="60"/>
      <c r="G5318" s="60"/>
      <c r="H5318" s="60"/>
      <c r="I5318" s="60"/>
      <c r="J5318" s="60"/>
      <c r="K5318" s="60"/>
      <c r="L5318" s="60"/>
      <c r="M5318" s="60"/>
      <c r="N5318" s="60"/>
      <c r="O5318" s="60"/>
      <c r="P5318" s="60"/>
      <c r="Q5318" s="60"/>
      <c r="R5318" s="334">
        <v>15088</v>
      </c>
      <c r="S5318" s="319" t="s">
        <v>351</v>
      </c>
      <c r="BE5318" s="60"/>
      <c r="BR5318" s="60"/>
      <c r="BX5318" s="151"/>
      <c r="CB5318" s="151"/>
      <c r="CM5318" s="151"/>
      <c r="CO5318" s="151"/>
      <c r="CT5318" s="151"/>
      <c r="CY5318" s="151"/>
    </row>
    <row r="5319" spans="1:103" x14ac:dyDescent="0.2">
      <c r="A5319" s="60"/>
      <c r="B5319" s="60"/>
      <c r="C5319" s="60"/>
      <c r="D5319" s="60"/>
      <c r="E5319" s="60"/>
      <c r="F5319" s="60"/>
      <c r="G5319" s="60"/>
      <c r="H5319" s="60"/>
      <c r="I5319" s="60"/>
      <c r="J5319" s="60"/>
      <c r="K5319" s="60"/>
      <c r="L5319" s="60"/>
      <c r="M5319" s="60"/>
      <c r="N5319" s="60"/>
      <c r="O5319" s="60"/>
      <c r="P5319" s="60"/>
      <c r="Q5319" s="60"/>
      <c r="R5319" s="334">
        <v>15089</v>
      </c>
      <c r="S5319" s="319" t="s">
        <v>351</v>
      </c>
      <c r="BE5319" s="60"/>
      <c r="BR5319" s="60"/>
      <c r="BX5319" s="151"/>
      <c r="CB5319" s="151"/>
      <c r="CM5319" s="151"/>
      <c r="CO5319" s="151"/>
      <c r="CT5319" s="151"/>
      <c r="CY5319" s="151"/>
    </row>
    <row r="5320" spans="1:103" x14ac:dyDescent="0.2">
      <c r="A5320" s="60"/>
      <c r="B5320" s="60"/>
      <c r="C5320" s="60"/>
      <c r="D5320" s="60"/>
      <c r="E5320" s="60"/>
      <c r="F5320" s="60"/>
      <c r="G5320" s="60"/>
      <c r="H5320" s="60"/>
      <c r="I5320" s="60"/>
      <c r="J5320" s="60"/>
      <c r="K5320" s="60"/>
      <c r="L5320" s="60"/>
      <c r="M5320" s="60"/>
      <c r="N5320" s="60"/>
      <c r="O5320" s="60"/>
      <c r="P5320" s="60"/>
      <c r="Q5320" s="60"/>
      <c r="R5320" s="334">
        <v>15090</v>
      </c>
      <c r="S5320" s="319" t="s">
        <v>351</v>
      </c>
      <c r="BE5320" s="60"/>
      <c r="BR5320" s="60"/>
      <c r="BX5320" s="151"/>
      <c r="CB5320" s="151"/>
      <c r="CM5320" s="151"/>
      <c r="CO5320" s="151"/>
      <c r="CT5320" s="151"/>
      <c r="CY5320" s="151"/>
    </row>
    <row r="5321" spans="1:103" x14ac:dyDescent="0.2">
      <c r="A5321" s="60"/>
      <c r="B5321" s="60"/>
      <c r="C5321" s="60"/>
      <c r="D5321" s="60"/>
      <c r="E5321" s="60"/>
      <c r="F5321" s="60"/>
      <c r="G5321" s="60"/>
      <c r="H5321" s="60"/>
      <c r="I5321" s="60"/>
      <c r="J5321" s="60"/>
      <c r="K5321" s="60"/>
      <c r="L5321" s="60"/>
      <c r="M5321" s="60"/>
      <c r="N5321" s="60"/>
      <c r="O5321" s="60"/>
      <c r="P5321" s="60"/>
      <c r="Q5321" s="60"/>
      <c r="R5321" s="334">
        <v>15091</v>
      </c>
      <c r="S5321" s="319" t="s">
        <v>351</v>
      </c>
      <c r="BE5321" s="60"/>
      <c r="BR5321" s="60"/>
      <c r="BX5321" s="151"/>
      <c r="CB5321" s="151"/>
      <c r="CM5321" s="151"/>
      <c r="CO5321" s="151"/>
      <c r="CT5321" s="151"/>
      <c r="CY5321" s="151"/>
    </row>
    <row r="5322" spans="1:103" x14ac:dyDescent="0.2">
      <c r="A5322" s="60"/>
      <c r="B5322" s="60"/>
      <c r="C5322" s="60"/>
      <c r="D5322" s="60"/>
      <c r="E5322" s="60"/>
      <c r="F5322" s="60"/>
      <c r="G5322" s="60"/>
      <c r="H5322" s="60"/>
      <c r="I5322" s="60"/>
      <c r="J5322" s="60"/>
      <c r="K5322" s="60"/>
      <c r="L5322" s="60"/>
      <c r="M5322" s="60"/>
      <c r="N5322" s="60"/>
      <c r="O5322" s="60"/>
      <c r="P5322" s="60"/>
      <c r="Q5322" s="60"/>
      <c r="R5322" s="334">
        <v>15095</v>
      </c>
      <c r="S5322" s="319" t="s">
        <v>351</v>
      </c>
      <c r="BE5322" s="60"/>
      <c r="BR5322" s="60"/>
      <c r="BX5322" s="151"/>
      <c r="CB5322" s="151"/>
      <c r="CM5322" s="151"/>
      <c r="CO5322" s="151"/>
      <c r="CT5322" s="151"/>
      <c r="CY5322" s="151"/>
    </row>
    <row r="5323" spans="1:103" x14ac:dyDescent="0.2">
      <c r="A5323" s="60"/>
      <c r="B5323" s="60"/>
      <c r="C5323" s="60"/>
      <c r="D5323" s="60"/>
      <c r="E5323" s="60"/>
      <c r="F5323" s="60"/>
      <c r="G5323" s="60"/>
      <c r="H5323" s="60"/>
      <c r="I5323" s="60"/>
      <c r="J5323" s="60"/>
      <c r="K5323" s="60"/>
      <c r="L5323" s="60"/>
      <c r="M5323" s="60"/>
      <c r="N5323" s="60"/>
      <c r="O5323" s="60"/>
      <c r="P5323" s="60"/>
      <c r="Q5323" s="60"/>
      <c r="R5323" s="334">
        <v>15096</v>
      </c>
      <c r="S5323" s="319" t="s">
        <v>351</v>
      </c>
      <c r="BE5323" s="60"/>
      <c r="BR5323" s="60"/>
      <c r="BX5323" s="151"/>
      <c r="CB5323" s="151"/>
      <c r="CM5323" s="151"/>
      <c r="CO5323" s="151"/>
      <c r="CT5323" s="151"/>
      <c r="CY5323" s="151"/>
    </row>
    <row r="5324" spans="1:103" x14ac:dyDescent="0.2">
      <c r="A5324" s="60"/>
      <c r="B5324" s="60"/>
      <c r="C5324" s="60"/>
      <c r="D5324" s="60"/>
      <c r="E5324" s="60"/>
      <c r="F5324" s="60"/>
      <c r="G5324" s="60"/>
      <c r="H5324" s="60"/>
      <c r="I5324" s="60"/>
      <c r="J5324" s="60"/>
      <c r="K5324" s="60"/>
      <c r="L5324" s="60"/>
      <c r="M5324" s="60"/>
      <c r="N5324" s="60"/>
      <c r="O5324" s="60"/>
      <c r="P5324" s="60"/>
      <c r="Q5324" s="60"/>
      <c r="R5324" s="334">
        <v>15101</v>
      </c>
      <c r="S5324" s="319" t="s">
        <v>351</v>
      </c>
      <c r="BE5324" s="60"/>
      <c r="BR5324" s="60"/>
      <c r="BX5324" s="151"/>
      <c r="CB5324" s="151"/>
      <c r="CM5324" s="151"/>
      <c r="CO5324" s="151"/>
      <c r="CT5324" s="151"/>
      <c r="CY5324" s="151"/>
    </row>
    <row r="5325" spans="1:103" x14ac:dyDescent="0.2">
      <c r="A5325" s="60"/>
      <c r="B5325" s="60"/>
      <c r="C5325" s="60"/>
      <c r="D5325" s="60"/>
      <c r="E5325" s="60"/>
      <c r="F5325" s="60"/>
      <c r="G5325" s="60"/>
      <c r="H5325" s="60"/>
      <c r="I5325" s="60"/>
      <c r="J5325" s="60"/>
      <c r="K5325" s="60"/>
      <c r="L5325" s="60"/>
      <c r="M5325" s="60"/>
      <c r="N5325" s="60"/>
      <c r="O5325" s="60"/>
      <c r="P5325" s="60"/>
      <c r="Q5325" s="60"/>
      <c r="R5325" s="334">
        <v>15102</v>
      </c>
      <c r="S5325" s="319" t="s">
        <v>351</v>
      </c>
      <c r="BE5325" s="60"/>
      <c r="BR5325" s="60"/>
      <c r="BX5325" s="151"/>
      <c r="CB5325" s="151"/>
      <c r="CM5325" s="151"/>
      <c r="CO5325" s="151"/>
      <c r="CT5325" s="151"/>
      <c r="CY5325" s="151"/>
    </row>
    <row r="5326" spans="1:103" x14ac:dyDescent="0.2">
      <c r="A5326" s="60"/>
      <c r="B5326" s="60"/>
      <c r="C5326" s="60"/>
      <c r="D5326" s="60"/>
      <c r="E5326" s="60"/>
      <c r="F5326" s="60"/>
      <c r="G5326" s="60"/>
      <c r="H5326" s="60"/>
      <c r="I5326" s="60"/>
      <c r="J5326" s="60"/>
      <c r="K5326" s="60"/>
      <c r="L5326" s="60"/>
      <c r="M5326" s="60"/>
      <c r="N5326" s="60"/>
      <c r="O5326" s="60"/>
      <c r="P5326" s="60"/>
      <c r="Q5326" s="60"/>
      <c r="R5326" s="334">
        <v>15104</v>
      </c>
      <c r="S5326" s="319" t="s">
        <v>351</v>
      </c>
      <c r="BE5326" s="60"/>
      <c r="BR5326" s="60"/>
      <c r="BX5326" s="151"/>
      <c r="CB5326" s="151"/>
      <c r="CM5326" s="151"/>
      <c r="CO5326" s="151"/>
      <c r="CT5326" s="151"/>
      <c r="CY5326" s="151"/>
    </row>
    <row r="5327" spans="1:103" x14ac:dyDescent="0.2">
      <c r="A5327" s="60"/>
      <c r="B5327" s="60"/>
      <c r="C5327" s="60"/>
      <c r="D5327" s="60"/>
      <c r="E5327" s="60"/>
      <c r="F5327" s="60"/>
      <c r="G5327" s="60"/>
      <c r="H5327" s="60"/>
      <c r="I5327" s="60"/>
      <c r="J5327" s="60"/>
      <c r="K5327" s="60"/>
      <c r="L5327" s="60"/>
      <c r="M5327" s="60"/>
      <c r="N5327" s="60"/>
      <c r="O5327" s="60"/>
      <c r="P5327" s="60"/>
      <c r="Q5327" s="60"/>
      <c r="R5327" s="334">
        <v>15106</v>
      </c>
      <c r="S5327" s="319" t="s">
        <v>351</v>
      </c>
      <c r="BE5327" s="60"/>
      <c r="BR5327" s="60"/>
      <c r="BX5327" s="151"/>
      <c r="CB5327" s="151"/>
      <c r="CM5327" s="151"/>
      <c r="CO5327" s="151"/>
      <c r="CT5327" s="151"/>
      <c r="CY5327" s="151"/>
    </row>
    <row r="5328" spans="1:103" x14ac:dyDescent="0.2">
      <c r="A5328" s="60"/>
      <c r="B5328" s="60"/>
      <c r="C5328" s="60"/>
      <c r="D5328" s="60"/>
      <c r="E5328" s="60"/>
      <c r="F5328" s="60"/>
      <c r="G5328" s="60"/>
      <c r="H5328" s="60"/>
      <c r="I5328" s="60"/>
      <c r="J5328" s="60"/>
      <c r="K5328" s="60"/>
      <c r="L5328" s="60"/>
      <c r="M5328" s="60"/>
      <c r="N5328" s="60"/>
      <c r="O5328" s="60"/>
      <c r="P5328" s="60"/>
      <c r="Q5328" s="60"/>
      <c r="R5328" s="334">
        <v>15108</v>
      </c>
      <c r="S5328" s="319" t="s">
        <v>351</v>
      </c>
      <c r="BE5328" s="60"/>
      <c r="BR5328" s="60"/>
      <c r="BX5328" s="151"/>
      <c r="CB5328" s="151"/>
      <c r="CM5328" s="151"/>
      <c r="CO5328" s="151"/>
      <c r="CT5328" s="151"/>
      <c r="CY5328" s="151"/>
    </row>
    <row r="5329" spans="1:103" x14ac:dyDescent="0.2">
      <c r="A5329" s="60"/>
      <c r="B5329" s="60"/>
      <c r="C5329" s="60"/>
      <c r="D5329" s="60"/>
      <c r="E5329" s="60"/>
      <c r="F5329" s="60"/>
      <c r="G5329" s="60"/>
      <c r="H5329" s="60"/>
      <c r="I5329" s="60"/>
      <c r="J5329" s="60"/>
      <c r="K5329" s="60"/>
      <c r="L5329" s="60"/>
      <c r="M5329" s="60"/>
      <c r="N5329" s="60"/>
      <c r="O5329" s="60"/>
      <c r="P5329" s="60"/>
      <c r="Q5329" s="60"/>
      <c r="R5329" s="334">
        <v>15110</v>
      </c>
      <c r="S5329" s="319" t="s">
        <v>351</v>
      </c>
      <c r="BE5329" s="60"/>
      <c r="BR5329" s="60"/>
      <c r="BX5329" s="151"/>
      <c r="CB5329" s="151"/>
      <c r="CM5329" s="151"/>
      <c r="CO5329" s="151"/>
      <c r="CT5329" s="151"/>
      <c r="CY5329" s="151"/>
    </row>
    <row r="5330" spans="1:103" x14ac:dyDescent="0.2">
      <c r="A5330" s="60"/>
      <c r="B5330" s="60"/>
      <c r="C5330" s="60"/>
      <c r="D5330" s="60"/>
      <c r="E5330" s="60"/>
      <c r="F5330" s="60"/>
      <c r="G5330" s="60"/>
      <c r="H5330" s="60"/>
      <c r="I5330" s="60"/>
      <c r="J5330" s="60"/>
      <c r="K5330" s="60"/>
      <c r="L5330" s="60"/>
      <c r="M5330" s="60"/>
      <c r="N5330" s="60"/>
      <c r="O5330" s="60"/>
      <c r="P5330" s="60"/>
      <c r="Q5330" s="60"/>
      <c r="R5330" s="334">
        <v>15112</v>
      </c>
      <c r="S5330" s="319" t="s">
        <v>351</v>
      </c>
      <c r="BE5330" s="60"/>
      <c r="BR5330" s="60"/>
      <c r="BX5330" s="151"/>
      <c r="CB5330" s="151"/>
      <c r="CM5330" s="151"/>
      <c r="CO5330" s="151"/>
      <c r="CT5330" s="151"/>
      <c r="CY5330" s="151"/>
    </row>
    <row r="5331" spans="1:103" x14ac:dyDescent="0.2">
      <c r="A5331" s="60"/>
      <c r="B5331" s="60"/>
      <c r="C5331" s="60"/>
      <c r="D5331" s="60"/>
      <c r="E5331" s="60"/>
      <c r="F5331" s="60"/>
      <c r="G5331" s="60"/>
      <c r="H5331" s="60"/>
      <c r="I5331" s="60"/>
      <c r="J5331" s="60"/>
      <c r="K5331" s="60"/>
      <c r="L5331" s="60"/>
      <c r="M5331" s="60"/>
      <c r="N5331" s="60"/>
      <c r="O5331" s="60"/>
      <c r="P5331" s="60"/>
      <c r="Q5331" s="60"/>
      <c r="R5331" s="334">
        <v>15116</v>
      </c>
      <c r="S5331" s="319" t="s">
        <v>351</v>
      </c>
      <c r="BE5331" s="60"/>
      <c r="BR5331" s="60"/>
      <c r="BX5331" s="151"/>
      <c r="CB5331" s="151"/>
      <c r="CM5331" s="151"/>
      <c r="CO5331" s="151"/>
      <c r="CT5331" s="151"/>
      <c r="CY5331" s="151"/>
    </row>
    <row r="5332" spans="1:103" x14ac:dyDescent="0.2">
      <c r="A5332" s="60"/>
      <c r="B5332" s="60"/>
      <c r="C5332" s="60"/>
      <c r="D5332" s="60"/>
      <c r="E5332" s="60"/>
      <c r="F5332" s="60"/>
      <c r="G5332" s="60"/>
      <c r="H5332" s="60"/>
      <c r="I5332" s="60"/>
      <c r="J5332" s="60"/>
      <c r="K5332" s="60"/>
      <c r="L5332" s="60"/>
      <c r="M5332" s="60"/>
      <c r="N5332" s="60"/>
      <c r="O5332" s="60"/>
      <c r="P5332" s="60"/>
      <c r="Q5332" s="60"/>
      <c r="R5332" s="334">
        <v>15120</v>
      </c>
      <c r="S5332" s="319" t="s">
        <v>351</v>
      </c>
      <c r="BE5332" s="60"/>
      <c r="BR5332" s="60"/>
      <c r="BX5332" s="151"/>
      <c r="CB5332" s="151"/>
      <c r="CM5332" s="151"/>
      <c r="CO5332" s="151"/>
      <c r="CT5332" s="151"/>
      <c r="CY5332" s="151"/>
    </row>
    <row r="5333" spans="1:103" x14ac:dyDescent="0.2">
      <c r="A5333" s="60"/>
      <c r="B5333" s="60"/>
      <c r="C5333" s="60"/>
      <c r="D5333" s="60"/>
      <c r="E5333" s="60"/>
      <c r="F5333" s="60"/>
      <c r="G5333" s="60"/>
      <c r="H5333" s="60"/>
      <c r="I5333" s="60"/>
      <c r="J5333" s="60"/>
      <c r="K5333" s="60"/>
      <c r="L5333" s="60"/>
      <c r="M5333" s="60"/>
      <c r="N5333" s="60"/>
      <c r="O5333" s="60"/>
      <c r="P5333" s="60"/>
      <c r="Q5333" s="60"/>
      <c r="R5333" s="334">
        <v>15122</v>
      </c>
      <c r="S5333" s="319" t="s">
        <v>351</v>
      </c>
      <c r="BE5333" s="60"/>
      <c r="BR5333" s="60"/>
      <c r="BX5333" s="151"/>
      <c r="CB5333" s="151"/>
      <c r="CM5333" s="151"/>
      <c r="CO5333" s="151"/>
      <c r="CT5333" s="151"/>
      <c r="CY5333" s="151"/>
    </row>
    <row r="5334" spans="1:103" x14ac:dyDescent="0.2">
      <c r="A5334" s="60"/>
      <c r="B5334" s="60"/>
      <c r="C5334" s="60"/>
      <c r="D5334" s="60"/>
      <c r="E5334" s="60"/>
      <c r="F5334" s="60"/>
      <c r="G5334" s="60"/>
      <c r="H5334" s="60"/>
      <c r="I5334" s="60"/>
      <c r="J5334" s="60"/>
      <c r="K5334" s="60"/>
      <c r="L5334" s="60"/>
      <c r="M5334" s="60"/>
      <c r="N5334" s="60"/>
      <c r="O5334" s="60"/>
      <c r="P5334" s="60"/>
      <c r="Q5334" s="60"/>
      <c r="R5334" s="334">
        <v>15123</v>
      </c>
      <c r="S5334" s="319" t="s">
        <v>351</v>
      </c>
      <c r="BE5334" s="60"/>
      <c r="BR5334" s="60"/>
      <c r="BX5334" s="151"/>
      <c r="CB5334" s="151"/>
      <c r="CM5334" s="151"/>
      <c r="CO5334" s="151"/>
      <c r="CT5334" s="151"/>
      <c r="CY5334" s="151"/>
    </row>
    <row r="5335" spans="1:103" x14ac:dyDescent="0.2">
      <c r="A5335" s="60"/>
      <c r="B5335" s="60"/>
      <c r="C5335" s="60"/>
      <c r="D5335" s="60"/>
      <c r="E5335" s="60"/>
      <c r="F5335" s="60"/>
      <c r="G5335" s="60"/>
      <c r="H5335" s="60"/>
      <c r="I5335" s="60"/>
      <c r="J5335" s="60"/>
      <c r="K5335" s="60"/>
      <c r="L5335" s="60"/>
      <c r="M5335" s="60"/>
      <c r="N5335" s="60"/>
      <c r="O5335" s="60"/>
      <c r="P5335" s="60"/>
      <c r="Q5335" s="60"/>
      <c r="R5335" s="334">
        <v>15126</v>
      </c>
      <c r="S5335" s="319" t="s">
        <v>351</v>
      </c>
      <c r="BE5335" s="60"/>
      <c r="BR5335" s="60"/>
      <c r="BX5335" s="151"/>
      <c r="CB5335" s="151"/>
      <c r="CM5335" s="151"/>
      <c r="CO5335" s="151"/>
      <c r="CT5335" s="151"/>
      <c r="CY5335" s="151"/>
    </row>
    <row r="5336" spans="1:103" x14ac:dyDescent="0.2">
      <c r="A5336" s="60"/>
      <c r="B5336" s="60"/>
      <c r="C5336" s="60"/>
      <c r="D5336" s="60"/>
      <c r="E5336" s="60"/>
      <c r="F5336" s="60"/>
      <c r="G5336" s="60"/>
      <c r="H5336" s="60"/>
      <c r="I5336" s="60"/>
      <c r="J5336" s="60"/>
      <c r="K5336" s="60"/>
      <c r="L5336" s="60"/>
      <c r="M5336" s="60"/>
      <c r="N5336" s="60"/>
      <c r="O5336" s="60"/>
      <c r="P5336" s="60"/>
      <c r="Q5336" s="60"/>
      <c r="R5336" s="334">
        <v>15127</v>
      </c>
      <c r="S5336" s="319" t="s">
        <v>351</v>
      </c>
      <c r="BE5336" s="60"/>
      <c r="BR5336" s="60"/>
      <c r="BX5336" s="151"/>
      <c r="CB5336" s="151"/>
      <c r="CM5336" s="151"/>
      <c r="CO5336" s="151"/>
      <c r="CT5336" s="151"/>
      <c r="CY5336" s="151"/>
    </row>
    <row r="5337" spans="1:103" x14ac:dyDescent="0.2">
      <c r="A5337" s="60"/>
      <c r="B5337" s="60"/>
      <c r="C5337" s="60"/>
      <c r="D5337" s="60"/>
      <c r="E5337" s="60"/>
      <c r="F5337" s="60"/>
      <c r="G5337" s="60"/>
      <c r="H5337" s="60"/>
      <c r="I5337" s="60"/>
      <c r="J5337" s="60"/>
      <c r="K5337" s="60"/>
      <c r="L5337" s="60"/>
      <c r="M5337" s="60"/>
      <c r="N5337" s="60"/>
      <c r="O5337" s="60"/>
      <c r="P5337" s="60"/>
      <c r="Q5337" s="60"/>
      <c r="R5337" s="334">
        <v>15129</v>
      </c>
      <c r="S5337" s="319" t="s">
        <v>351</v>
      </c>
      <c r="BE5337" s="60"/>
      <c r="BR5337" s="60"/>
      <c r="BX5337" s="151"/>
      <c r="CB5337" s="151"/>
      <c r="CM5337" s="151"/>
      <c r="CO5337" s="151"/>
      <c r="CT5337" s="151"/>
      <c r="CY5337" s="151"/>
    </row>
    <row r="5338" spans="1:103" x14ac:dyDescent="0.2">
      <c r="A5338" s="60"/>
      <c r="B5338" s="60"/>
      <c r="C5338" s="60"/>
      <c r="D5338" s="60"/>
      <c r="E5338" s="60"/>
      <c r="F5338" s="60"/>
      <c r="G5338" s="60"/>
      <c r="H5338" s="60"/>
      <c r="I5338" s="60"/>
      <c r="J5338" s="60"/>
      <c r="K5338" s="60"/>
      <c r="L5338" s="60"/>
      <c r="M5338" s="60"/>
      <c r="N5338" s="60"/>
      <c r="O5338" s="60"/>
      <c r="P5338" s="60"/>
      <c r="Q5338" s="60"/>
      <c r="R5338" s="334">
        <v>15131</v>
      </c>
      <c r="S5338" s="319" t="s">
        <v>351</v>
      </c>
      <c r="BE5338" s="60"/>
      <c r="BR5338" s="60"/>
      <c r="BX5338" s="151"/>
      <c r="CB5338" s="151"/>
      <c r="CM5338" s="151"/>
      <c r="CO5338" s="151"/>
      <c r="CT5338" s="151"/>
      <c r="CY5338" s="151"/>
    </row>
    <row r="5339" spans="1:103" x14ac:dyDescent="0.2">
      <c r="A5339" s="60"/>
      <c r="B5339" s="60"/>
      <c r="C5339" s="60"/>
      <c r="D5339" s="60"/>
      <c r="E5339" s="60"/>
      <c r="F5339" s="60"/>
      <c r="G5339" s="60"/>
      <c r="H5339" s="60"/>
      <c r="I5339" s="60"/>
      <c r="J5339" s="60"/>
      <c r="K5339" s="60"/>
      <c r="L5339" s="60"/>
      <c r="M5339" s="60"/>
      <c r="N5339" s="60"/>
      <c r="O5339" s="60"/>
      <c r="P5339" s="60"/>
      <c r="Q5339" s="60"/>
      <c r="R5339" s="334">
        <v>15132</v>
      </c>
      <c r="S5339" s="319" t="s">
        <v>351</v>
      </c>
      <c r="BE5339" s="60"/>
      <c r="BR5339" s="60"/>
      <c r="BX5339" s="151"/>
      <c r="CB5339" s="151"/>
      <c r="CM5339" s="151"/>
      <c r="CO5339" s="151"/>
      <c r="CT5339" s="151"/>
      <c r="CY5339" s="151"/>
    </row>
    <row r="5340" spans="1:103" x14ac:dyDescent="0.2">
      <c r="A5340" s="60"/>
      <c r="B5340" s="60"/>
      <c r="C5340" s="60"/>
      <c r="D5340" s="60"/>
      <c r="E5340" s="60"/>
      <c r="F5340" s="60"/>
      <c r="G5340" s="60"/>
      <c r="H5340" s="60"/>
      <c r="I5340" s="60"/>
      <c r="J5340" s="60"/>
      <c r="K5340" s="60"/>
      <c r="L5340" s="60"/>
      <c r="M5340" s="60"/>
      <c r="N5340" s="60"/>
      <c r="O5340" s="60"/>
      <c r="P5340" s="60"/>
      <c r="Q5340" s="60"/>
      <c r="R5340" s="334">
        <v>15133</v>
      </c>
      <c r="S5340" s="319" t="s">
        <v>351</v>
      </c>
      <c r="BE5340" s="60"/>
      <c r="BR5340" s="60"/>
      <c r="BX5340" s="151"/>
      <c r="CB5340" s="151"/>
      <c r="CM5340" s="151"/>
      <c r="CO5340" s="151"/>
      <c r="CT5340" s="151"/>
      <c r="CY5340" s="151"/>
    </row>
    <row r="5341" spans="1:103" x14ac:dyDescent="0.2">
      <c r="A5341" s="60"/>
      <c r="B5341" s="60"/>
      <c r="C5341" s="60"/>
      <c r="D5341" s="60"/>
      <c r="E5341" s="60"/>
      <c r="F5341" s="60"/>
      <c r="G5341" s="60"/>
      <c r="H5341" s="60"/>
      <c r="I5341" s="60"/>
      <c r="J5341" s="60"/>
      <c r="K5341" s="60"/>
      <c r="L5341" s="60"/>
      <c r="M5341" s="60"/>
      <c r="N5341" s="60"/>
      <c r="O5341" s="60"/>
      <c r="P5341" s="60"/>
      <c r="Q5341" s="60"/>
      <c r="R5341" s="334">
        <v>15134</v>
      </c>
      <c r="S5341" s="319" t="s">
        <v>351</v>
      </c>
      <c r="BE5341" s="60"/>
      <c r="BR5341" s="60"/>
      <c r="BX5341" s="151"/>
      <c r="CB5341" s="151"/>
      <c r="CM5341" s="151"/>
      <c r="CO5341" s="151"/>
      <c r="CT5341" s="151"/>
      <c r="CY5341" s="151"/>
    </row>
    <row r="5342" spans="1:103" x14ac:dyDescent="0.2">
      <c r="A5342" s="60"/>
      <c r="B5342" s="60"/>
      <c r="C5342" s="60"/>
      <c r="D5342" s="60"/>
      <c r="E5342" s="60"/>
      <c r="F5342" s="60"/>
      <c r="G5342" s="60"/>
      <c r="H5342" s="60"/>
      <c r="I5342" s="60"/>
      <c r="J5342" s="60"/>
      <c r="K5342" s="60"/>
      <c r="L5342" s="60"/>
      <c r="M5342" s="60"/>
      <c r="N5342" s="60"/>
      <c r="O5342" s="60"/>
      <c r="P5342" s="60"/>
      <c r="Q5342" s="60"/>
      <c r="R5342" s="334">
        <v>15135</v>
      </c>
      <c r="S5342" s="319" t="s">
        <v>351</v>
      </c>
      <c r="BE5342" s="60"/>
      <c r="BR5342" s="60"/>
      <c r="BX5342" s="151"/>
      <c r="CB5342" s="151"/>
      <c r="CM5342" s="151"/>
      <c r="CO5342" s="151"/>
      <c r="CT5342" s="151"/>
      <c r="CY5342" s="151"/>
    </row>
    <row r="5343" spans="1:103" x14ac:dyDescent="0.2">
      <c r="A5343" s="60"/>
      <c r="B5343" s="60"/>
      <c r="C5343" s="60"/>
      <c r="D5343" s="60"/>
      <c r="E5343" s="60"/>
      <c r="F5343" s="60"/>
      <c r="G5343" s="60"/>
      <c r="H5343" s="60"/>
      <c r="I5343" s="60"/>
      <c r="J5343" s="60"/>
      <c r="K5343" s="60"/>
      <c r="L5343" s="60"/>
      <c r="M5343" s="60"/>
      <c r="N5343" s="60"/>
      <c r="O5343" s="60"/>
      <c r="P5343" s="60"/>
      <c r="Q5343" s="60"/>
      <c r="R5343" s="334">
        <v>15136</v>
      </c>
      <c r="S5343" s="319" t="s">
        <v>351</v>
      </c>
      <c r="BE5343" s="60"/>
      <c r="BR5343" s="60"/>
      <c r="BX5343" s="151"/>
      <c r="CB5343" s="151"/>
      <c r="CM5343" s="151"/>
      <c r="CO5343" s="151"/>
      <c r="CT5343" s="151"/>
      <c r="CY5343" s="151"/>
    </row>
    <row r="5344" spans="1:103" x14ac:dyDescent="0.2">
      <c r="A5344" s="60"/>
      <c r="B5344" s="60"/>
      <c r="C5344" s="60"/>
      <c r="D5344" s="60"/>
      <c r="E5344" s="60"/>
      <c r="F5344" s="60"/>
      <c r="G5344" s="60"/>
      <c r="H5344" s="60"/>
      <c r="I5344" s="60"/>
      <c r="J5344" s="60"/>
      <c r="K5344" s="60"/>
      <c r="L5344" s="60"/>
      <c r="M5344" s="60"/>
      <c r="N5344" s="60"/>
      <c r="O5344" s="60"/>
      <c r="P5344" s="60"/>
      <c r="Q5344" s="60"/>
      <c r="R5344" s="334">
        <v>15137</v>
      </c>
      <c r="S5344" s="319" t="s">
        <v>351</v>
      </c>
      <c r="BE5344" s="60"/>
      <c r="BR5344" s="60"/>
      <c r="BX5344" s="151"/>
      <c r="CB5344" s="151"/>
      <c r="CM5344" s="151"/>
      <c r="CO5344" s="151"/>
      <c r="CT5344" s="151"/>
      <c r="CY5344" s="151"/>
    </row>
    <row r="5345" spans="1:103" x14ac:dyDescent="0.2">
      <c r="A5345" s="60"/>
      <c r="B5345" s="60"/>
      <c r="C5345" s="60"/>
      <c r="D5345" s="60"/>
      <c r="E5345" s="60"/>
      <c r="F5345" s="60"/>
      <c r="G5345" s="60"/>
      <c r="H5345" s="60"/>
      <c r="I5345" s="60"/>
      <c r="J5345" s="60"/>
      <c r="K5345" s="60"/>
      <c r="L5345" s="60"/>
      <c r="M5345" s="60"/>
      <c r="N5345" s="60"/>
      <c r="O5345" s="60"/>
      <c r="P5345" s="60"/>
      <c r="Q5345" s="60"/>
      <c r="R5345" s="334">
        <v>15139</v>
      </c>
      <c r="S5345" s="319" t="s">
        <v>351</v>
      </c>
      <c r="BE5345" s="60"/>
      <c r="BR5345" s="60"/>
      <c r="BX5345" s="151"/>
      <c r="CB5345" s="151"/>
      <c r="CM5345" s="151"/>
      <c r="CO5345" s="151"/>
      <c r="CT5345" s="151"/>
      <c r="CY5345" s="151"/>
    </row>
    <row r="5346" spans="1:103" x14ac:dyDescent="0.2">
      <c r="A5346" s="60"/>
      <c r="B5346" s="60"/>
      <c r="C5346" s="60"/>
      <c r="D5346" s="60"/>
      <c r="E5346" s="60"/>
      <c r="F5346" s="60"/>
      <c r="G5346" s="60"/>
      <c r="H5346" s="60"/>
      <c r="I5346" s="60"/>
      <c r="J5346" s="60"/>
      <c r="K5346" s="60"/>
      <c r="L5346" s="60"/>
      <c r="M5346" s="60"/>
      <c r="N5346" s="60"/>
      <c r="O5346" s="60"/>
      <c r="P5346" s="60"/>
      <c r="Q5346" s="60"/>
      <c r="R5346" s="334">
        <v>15140</v>
      </c>
      <c r="S5346" s="319" t="s">
        <v>351</v>
      </c>
      <c r="BE5346" s="60"/>
      <c r="BR5346" s="60"/>
      <c r="BX5346" s="151"/>
      <c r="CB5346" s="151"/>
      <c r="CM5346" s="151"/>
      <c r="CO5346" s="151"/>
      <c r="CT5346" s="151"/>
      <c r="CY5346" s="151"/>
    </row>
    <row r="5347" spans="1:103" x14ac:dyDescent="0.2">
      <c r="A5347" s="60"/>
      <c r="B5347" s="60"/>
      <c r="C5347" s="60"/>
      <c r="D5347" s="60"/>
      <c r="E5347" s="60"/>
      <c r="F5347" s="60"/>
      <c r="G5347" s="60"/>
      <c r="H5347" s="60"/>
      <c r="I5347" s="60"/>
      <c r="J5347" s="60"/>
      <c r="K5347" s="60"/>
      <c r="L5347" s="60"/>
      <c r="M5347" s="60"/>
      <c r="N5347" s="60"/>
      <c r="O5347" s="60"/>
      <c r="P5347" s="60"/>
      <c r="Q5347" s="60"/>
      <c r="R5347" s="334">
        <v>15142</v>
      </c>
      <c r="S5347" s="319" t="s">
        <v>351</v>
      </c>
      <c r="BE5347" s="60"/>
      <c r="BR5347" s="60"/>
      <c r="BX5347" s="151"/>
      <c r="CB5347" s="151"/>
      <c r="CM5347" s="151"/>
      <c r="CO5347" s="151"/>
      <c r="CT5347" s="151"/>
      <c r="CY5347" s="151"/>
    </row>
    <row r="5348" spans="1:103" x14ac:dyDescent="0.2">
      <c r="A5348" s="60"/>
      <c r="B5348" s="60"/>
      <c r="C5348" s="60"/>
      <c r="D5348" s="60"/>
      <c r="E5348" s="60"/>
      <c r="F5348" s="60"/>
      <c r="G5348" s="60"/>
      <c r="H5348" s="60"/>
      <c r="I5348" s="60"/>
      <c r="J5348" s="60"/>
      <c r="K5348" s="60"/>
      <c r="L5348" s="60"/>
      <c r="M5348" s="60"/>
      <c r="N5348" s="60"/>
      <c r="O5348" s="60"/>
      <c r="P5348" s="60"/>
      <c r="Q5348" s="60"/>
      <c r="R5348" s="334">
        <v>15143</v>
      </c>
      <c r="S5348" s="319" t="s">
        <v>351</v>
      </c>
      <c r="BE5348" s="60"/>
      <c r="BR5348" s="60"/>
      <c r="BX5348" s="151"/>
      <c r="CB5348" s="151"/>
      <c r="CM5348" s="151"/>
      <c r="CO5348" s="151"/>
      <c r="CT5348" s="151"/>
      <c r="CY5348" s="151"/>
    </row>
    <row r="5349" spans="1:103" x14ac:dyDescent="0.2">
      <c r="A5349" s="60"/>
      <c r="B5349" s="60"/>
      <c r="C5349" s="60"/>
      <c r="D5349" s="60"/>
      <c r="E5349" s="60"/>
      <c r="F5349" s="60"/>
      <c r="G5349" s="60"/>
      <c r="H5349" s="60"/>
      <c r="I5349" s="60"/>
      <c r="J5349" s="60"/>
      <c r="K5349" s="60"/>
      <c r="L5349" s="60"/>
      <c r="M5349" s="60"/>
      <c r="N5349" s="60"/>
      <c r="O5349" s="60"/>
      <c r="P5349" s="60"/>
      <c r="Q5349" s="60"/>
      <c r="R5349" s="334">
        <v>15144</v>
      </c>
      <c r="S5349" s="319" t="s">
        <v>351</v>
      </c>
      <c r="BE5349" s="60"/>
      <c r="BR5349" s="60"/>
      <c r="BX5349" s="151"/>
      <c r="CB5349" s="151"/>
      <c r="CM5349" s="151"/>
      <c r="CO5349" s="151"/>
      <c r="CT5349" s="151"/>
      <c r="CY5349" s="151"/>
    </row>
    <row r="5350" spans="1:103" x14ac:dyDescent="0.2">
      <c r="A5350" s="60"/>
      <c r="B5350" s="60"/>
      <c r="C5350" s="60"/>
      <c r="D5350" s="60"/>
      <c r="E5350" s="60"/>
      <c r="F5350" s="60"/>
      <c r="G5350" s="60"/>
      <c r="H5350" s="60"/>
      <c r="I5350" s="60"/>
      <c r="J5350" s="60"/>
      <c r="K5350" s="60"/>
      <c r="L5350" s="60"/>
      <c r="M5350" s="60"/>
      <c r="N5350" s="60"/>
      <c r="O5350" s="60"/>
      <c r="P5350" s="60"/>
      <c r="Q5350" s="60"/>
      <c r="R5350" s="334">
        <v>15145</v>
      </c>
      <c r="S5350" s="319" t="s">
        <v>351</v>
      </c>
      <c r="BE5350" s="60"/>
      <c r="BR5350" s="60"/>
      <c r="BX5350" s="151"/>
      <c r="CB5350" s="151"/>
      <c r="CM5350" s="151"/>
      <c r="CO5350" s="151"/>
      <c r="CT5350" s="151"/>
      <c r="CY5350" s="151"/>
    </row>
    <row r="5351" spans="1:103" x14ac:dyDescent="0.2">
      <c r="A5351" s="60"/>
      <c r="B5351" s="60"/>
      <c r="C5351" s="60"/>
      <c r="D5351" s="60"/>
      <c r="E5351" s="60"/>
      <c r="F5351" s="60"/>
      <c r="G5351" s="60"/>
      <c r="H5351" s="60"/>
      <c r="I5351" s="60"/>
      <c r="J5351" s="60"/>
      <c r="K5351" s="60"/>
      <c r="L5351" s="60"/>
      <c r="M5351" s="60"/>
      <c r="N5351" s="60"/>
      <c r="O5351" s="60"/>
      <c r="P5351" s="60"/>
      <c r="Q5351" s="60"/>
      <c r="R5351" s="334">
        <v>15146</v>
      </c>
      <c r="S5351" s="319" t="s">
        <v>351</v>
      </c>
      <c r="BE5351" s="60"/>
      <c r="BR5351" s="60"/>
      <c r="BX5351" s="151"/>
      <c r="CB5351" s="151"/>
      <c r="CM5351" s="151"/>
      <c r="CO5351" s="151"/>
      <c r="CT5351" s="151"/>
      <c r="CY5351" s="151"/>
    </row>
    <row r="5352" spans="1:103" x14ac:dyDescent="0.2">
      <c r="A5352" s="60"/>
      <c r="B5352" s="60"/>
      <c r="C5352" s="60"/>
      <c r="D5352" s="60"/>
      <c r="E5352" s="60"/>
      <c r="F5352" s="60"/>
      <c r="G5352" s="60"/>
      <c r="H5352" s="60"/>
      <c r="I5352" s="60"/>
      <c r="J5352" s="60"/>
      <c r="K5352" s="60"/>
      <c r="L5352" s="60"/>
      <c r="M5352" s="60"/>
      <c r="N5352" s="60"/>
      <c r="O5352" s="60"/>
      <c r="P5352" s="60"/>
      <c r="Q5352" s="60"/>
      <c r="R5352" s="334">
        <v>15147</v>
      </c>
      <c r="S5352" s="319" t="s">
        <v>351</v>
      </c>
      <c r="BE5352" s="60"/>
      <c r="BR5352" s="60"/>
      <c r="BX5352" s="151"/>
      <c r="CB5352" s="151"/>
      <c r="CM5352" s="151"/>
      <c r="CO5352" s="151"/>
      <c r="CT5352" s="151"/>
      <c r="CY5352" s="151"/>
    </row>
    <row r="5353" spans="1:103" x14ac:dyDescent="0.2">
      <c r="A5353" s="60"/>
      <c r="B5353" s="60"/>
      <c r="C5353" s="60"/>
      <c r="D5353" s="60"/>
      <c r="E5353" s="60"/>
      <c r="F5353" s="60"/>
      <c r="G5353" s="60"/>
      <c r="H5353" s="60"/>
      <c r="I5353" s="60"/>
      <c r="J5353" s="60"/>
      <c r="K5353" s="60"/>
      <c r="L5353" s="60"/>
      <c r="M5353" s="60"/>
      <c r="N5353" s="60"/>
      <c r="O5353" s="60"/>
      <c r="P5353" s="60"/>
      <c r="Q5353" s="60"/>
      <c r="R5353" s="334">
        <v>15148</v>
      </c>
      <c r="S5353" s="319" t="s">
        <v>351</v>
      </c>
      <c r="BE5353" s="60"/>
      <c r="BR5353" s="60"/>
      <c r="BX5353" s="151"/>
      <c r="CB5353" s="151"/>
      <c r="CM5353" s="151"/>
      <c r="CO5353" s="151"/>
      <c r="CT5353" s="151"/>
      <c r="CY5353" s="151"/>
    </row>
    <row r="5354" spans="1:103" x14ac:dyDescent="0.2">
      <c r="A5354" s="60"/>
      <c r="B5354" s="60"/>
      <c r="C5354" s="60"/>
      <c r="D5354" s="60"/>
      <c r="E5354" s="60"/>
      <c r="F5354" s="60"/>
      <c r="G5354" s="60"/>
      <c r="H5354" s="60"/>
      <c r="I5354" s="60"/>
      <c r="J5354" s="60"/>
      <c r="K5354" s="60"/>
      <c r="L5354" s="60"/>
      <c r="M5354" s="60"/>
      <c r="N5354" s="60"/>
      <c r="O5354" s="60"/>
      <c r="P5354" s="60"/>
      <c r="Q5354" s="60"/>
      <c r="R5354" s="334">
        <v>15201</v>
      </c>
      <c r="S5354" s="319" t="s">
        <v>351</v>
      </c>
      <c r="BE5354" s="60"/>
      <c r="BR5354" s="60"/>
      <c r="BX5354" s="151"/>
      <c r="CB5354" s="151"/>
      <c r="CM5354" s="151"/>
      <c r="CO5354" s="151"/>
      <c r="CT5354" s="151"/>
      <c r="CY5354" s="151"/>
    </row>
    <row r="5355" spans="1:103" x14ac:dyDescent="0.2">
      <c r="A5355" s="60"/>
      <c r="B5355" s="60"/>
      <c r="C5355" s="60"/>
      <c r="D5355" s="60"/>
      <c r="E5355" s="60"/>
      <c r="F5355" s="60"/>
      <c r="G5355" s="60"/>
      <c r="H5355" s="60"/>
      <c r="I5355" s="60"/>
      <c r="J5355" s="60"/>
      <c r="K5355" s="60"/>
      <c r="L5355" s="60"/>
      <c r="M5355" s="60"/>
      <c r="N5355" s="60"/>
      <c r="O5355" s="60"/>
      <c r="P5355" s="60"/>
      <c r="Q5355" s="60"/>
      <c r="R5355" s="334">
        <v>15202</v>
      </c>
      <c r="S5355" s="319" t="s">
        <v>351</v>
      </c>
      <c r="BE5355" s="60"/>
      <c r="BR5355" s="60"/>
      <c r="BX5355" s="151"/>
      <c r="CB5355" s="151"/>
      <c r="CM5355" s="151"/>
      <c r="CO5355" s="151"/>
      <c r="CT5355" s="151"/>
      <c r="CY5355" s="151"/>
    </row>
    <row r="5356" spans="1:103" x14ac:dyDescent="0.2">
      <c r="A5356" s="60"/>
      <c r="B5356" s="60"/>
      <c r="C5356" s="60"/>
      <c r="D5356" s="60"/>
      <c r="E5356" s="60"/>
      <c r="F5356" s="60"/>
      <c r="G5356" s="60"/>
      <c r="H5356" s="60"/>
      <c r="I5356" s="60"/>
      <c r="J5356" s="60"/>
      <c r="K5356" s="60"/>
      <c r="L5356" s="60"/>
      <c r="M5356" s="60"/>
      <c r="N5356" s="60"/>
      <c r="O5356" s="60"/>
      <c r="P5356" s="60"/>
      <c r="Q5356" s="60"/>
      <c r="R5356" s="334">
        <v>15203</v>
      </c>
      <c r="S5356" s="319" t="s">
        <v>351</v>
      </c>
      <c r="BE5356" s="60"/>
      <c r="BR5356" s="60"/>
      <c r="BX5356" s="151"/>
      <c r="CB5356" s="151"/>
      <c r="CM5356" s="151"/>
      <c r="CO5356" s="151"/>
      <c r="CT5356" s="151"/>
      <c r="CY5356" s="151"/>
    </row>
    <row r="5357" spans="1:103" x14ac:dyDescent="0.2">
      <c r="A5357" s="60"/>
      <c r="B5357" s="60"/>
      <c r="C5357" s="60"/>
      <c r="D5357" s="60"/>
      <c r="E5357" s="60"/>
      <c r="F5357" s="60"/>
      <c r="G5357" s="60"/>
      <c r="H5357" s="60"/>
      <c r="I5357" s="60"/>
      <c r="J5357" s="60"/>
      <c r="K5357" s="60"/>
      <c r="L5357" s="60"/>
      <c r="M5357" s="60"/>
      <c r="N5357" s="60"/>
      <c r="O5357" s="60"/>
      <c r="P5357" s="60"/>
      <c r="Q5357" s="60"/>
      <c r="R5357" s="334">
        <v>15204</v>
      </c>
      <c r="S5357" s="319" t="s">
        <v>351</v>
      </c>
      <c r="BE5357" s="60"/>
      <c r="BR5357" s="60"/>
      <c r="BX5357" s="151"/>
      <c r="CB5357" s="151"/>
      <c r="CM5357" s="151"/>
      <c r="CO5357" s="151"/>
      <c r="CT5357" s="151"/>
      <c r="CY5357" s="151"/>
    </row>
    <row r="5358" spans="1:103" x14ac:dyDescent="0.2">
      <c r="A5358" s="60"/>
      <c r="B5358" s="60"/>
      <c r="C5358" s="60"/>
      <c r="D5358" s="60"/>
      <c r="E5358" s="60"/>
      <c r="F5358" s="60"/>
      <c r="G5358" s="60"/>
      <c r="H5358" s="60"/>
      <c r="I5358" s="60"/>
      <c r="J5358" s="60"/>
      <c r="K5358" s="60"/>
      <c r="L5358" s="60"/>
      <c r="M5358" s="60"/>
      <c r="N5358" s="60"/>
      <c r="O5358" s="60"/>
      <c r="P5358" s="60"/>
      <c r="Q5358" s="60"/>
      <c r="R5358" s="334">
        <v>15205</v>
      </c>
      <c r="S5358" s="319" t="s">
        <v>351</v>
      </c>
      <c r="BE5358" s="60"/>
      <c r="BR5358" s="60"/>
      <c r="BX5358" s="151"/>
      <c r="CB5358" s="151"/>
      <c r="CM5358" s="151"/>
      <c r="CO5358" s="151"/>
      <c r="CT5358" s="151"/>
      <c r="CY5358" s="151"/>
    </row>
    <row r="5359" spans="1:103" x14ac:dyDescent="0.2">
      <c r="A5359" s="60"/>
      <c r="B5359" s="60"/>
      <c r="C5359" s="60"/>
      <c r="D5359" s="60"/>
      <c r="E5359" s="60"/>
      <c r="F5359" s="60"/>
      <c r="G5359" s="60"/>
      <c r="H5359" s="60"/>
      <c r="I5359" s="60"/>
      <c r="J5359" s="60"/>
      <c r="K5359" s="60"/>
      <c r="L5359" s="60"/>
      <c r="M5359" s="60"/>
      <c r="N5359" s="60"/>
      <c r="O5359" s="60"/>
      <c r="P5359" s="60"/>
      <c r="Q5359" s="60"/>
      <c r="R5359" s="334">
        <v>15206</v>
      </c>
      <c r="S5359" s="319" t="s">
        <v>351</v>
      </c>
      <c r="BE5359" s="60"/>
      <c r="BR5359" s="60"/>
      <c r="BX5359" s="151"/>
      <c r="CB5359" s="151"/>
      <c r="CM5359" s="151"/>
      <c r="CO5359" s="151"/>
      <c r="CT5359" s="151"/>
      <c r="CY5359" s="151"/>
    </row>
    <row r="5360" spans="1:103" x14ac:dyDescent="0.2">
      <c r="A5360" s="60"/>
      <c r="B5360" s="60"/>
      <c r="C5360" s="60"/>
      <c r="D5360" s="60"/>
      <c r="E5360" s="60"/>
      <c r="F5360" s="60"/>
      <c r="G5360" s="60"/>
      <c r="H5360" s="60"/>
      <c r="I5360" s="60"/>
      <c r="J5360" s="60"/>
      <c r="K5360" s="60"/>
      <c r="L5360" s="60"/>
      <c r="M5360" s="60"/>
      <c r="N5360" s="60"/>
      <c r="O5360" s="60"/>
      <c r="P5360" s="60"/>
      <c r="Q5360" s="60"/>
      <c r="R5360" s="334">
        <v>15207</v>
      </c>
      <c r="S5360" s="319" t="s">
        <v>351</v>
      </c>
      <c r="BE5360" s="60"/>
      <c r="BR5360" s="60"/>
      <c r="BX5360" s="151"/>
      <c r="CB5360" s="151"/>
      <c r="CM5360" s="151"/>
      <c r="CO5360" s="151"/>
      <c r="CT5360" s="151"/>
      <c r="CY5360" s="151"/>
    </row>
    <row r="5361" spans="1:103" x14ac:dyDescent="0.2">
      <c r="A5361" s="60"/>
      <c r="B5361" s="60"/>
      <c r="C5361" s="60"/>
      <c r="D5361" s="60"/>
      <c r="E5361" s="60"/>
      <c r="F5361" s="60"/>
      <c r="G5361" s="60"/>
      <c r="H5361" s="60"/>
      <c r="I5361" s="60"/>
      <c r="J5361" s="60"/>
      <c r="K5361" s="60"/>
      <c r="L5361" s="60"/>
      <c r="M5361" s="60"/>
      <c r="N5361" s="60"/>
      <c r="O5361" s="60"/>
      <c r="P5361" s="60"/>
      <c r="Q5361" s="60"/>
      <c r="R5361" s="334">
        <v>15208</v>
      </c>
      <c r="S5361" s="319" t="s">
        <v>351</v>
      </c>
      <c r="BE5361" s="60"/>
      <c r="BR5361" s="60"/>
      <c r="BX5361" s="151"/>
      <c r="CB5361" s="151"/>
      <c r="CM5361" s="151"/>
      <c r="CO5361" s="151"/>
      <c r="CT5361" s="151"/>
      <c r="CY5361" s="151"/>
    </row>
    <row r="5362" spans="1:103" x14ac:dyDescent="0.2">
      <c r="A5362" s="60"/>
      <c r="B5362" s="60"/>
      <c r="C5362" s="60"/>
      <c r="D5362" s="60"/>
      <c r="E5362" s="60"/>
      <c r="F5362" s="60"/>
      <c r="G5362" s="60"/>
      <c r="H5362" s="60"/>
      <c r="I5362" s="60"/>
      <c r="J5362" s="60"/>
      <c r="K5362" s="60"/>
      <c r="L5362" s="60"/>
      <c r="M5362" s="60"/>
      <c r="N5362" s="60"/>
      <c r="O5362" s="60"/>
      <c r="P5362" s="60"/>
      <c r="Q5362" s="60"/>
      <c r="R5362" s="334">
        <v>15209</v>
      </c>
      <c r="S5362" s="319" t="s">
        <v>351</v>
      </c>
      <c r="BE5362" s="60"/>
      <c r="BR5362" s="60"/>
      <c r="BX5362" s="151"/>
      <c r="CB5362" s="151"/>
      <c r="CM5362" s="151"/>
      <c r="CO5362" s="151"/>
      <c r="CT5362" s="151"/>
      <c r="CY5362" s="151"/>
    </row>
    <row r="5363" spans="1:103" x14ac:dyDescent="0.2">
      <c r="A5363" s="60"/>
      <c r="B5363" s="60"/>
      <c r="C5363" s="60"/>
      <c r="D5363" s="60"/>
      <c r="E5363" s="60"/>
      <c r="F5363" s="60"/>
      <c r="G5363" s="60"/>
      <c r="H5363" s="60"/>
      <c r="I5363" s="60"/>
      <c r="J5363" s="60"/>
      <c r="K5363" s="60"/>
      <c r="L5363" s="60"/>
      <c r="M5363" s="60"/>
      <c r="N5363" s="60"/>
      <c r="O5363" s="60"/>
      <c r="P5363" s="60"/>
      <c r="Q5363" s="60"/>
      <c r="R5363" s="334">
        <v>15210</v>
      </c>
      <c r="S5363" s="319" t="s">
        <v>351</v>
      </c>
      <c r="BE5363" s="60"/>
      <c r="BR5363" s="60"/>
      <c r="BX5363" s="151"/>
      <c r="CB5363" s="151"/>
      <c r="CM5363" s="151"/>
      <c r="CO5363" s="151"/>
      <c r="CT5363" s="151"/>
      <c r="CY5363" s="151"/>
    </row>
    <row r="5364" spans="1:103" x14ac:dyDescent="0.2">
      <c r="A5364" s="60"/>
      <c r="B5364" s="60"/>
      <c r="C5364" s="60"/>
      <c r="D5364" s="60"/>
      <c r="E5364" s="60"/>
      <c r="F5364" s="60"/>
      <c r="G5364" s="60"/>
      <c r="H5364" s="60"/>
      <c r="I5364" s="60"/>
      <c r="J5364" s="60"/>
      <c r="K5364" s="60"/>
      <c r="L5364" s="60"/>
      <c r="M5364" s="60"/>
      <c r="N5364" s="60"/>
      <c r="O5364" s="60"/>
      <c r="P5364" s="60"/>
      <c r="Q5364" s="60"/>
      <c r="R5364" s="334">
        <v>15211</v>
      </c>
      <c r="S5364" s="319" t="s">
        <v>351</v>
      </c>
      <c r="BE5364" s="60"/>
      <c r="BR5364" s="60"/>
      <c r="BX5364" s="151"/>
      <c r="CB5364" s="151"/>
      <c r="CM5364" s="151"/>
      <c r="CO5364" s="151"/>
      <c r="CT5364" s="151"/>
      <c r="CY5364" s="151"/>
    </row>
    <row r="5365" spans="1:103" x14ac:dyDescent="0.2">
      <c r="A5365" s="60"/>
      <c r="B5365" s="60"/>
      <c r="C5365" s="60"/>
      <c r="D5365" s="60"/>
      <c r="E5365" s="60"/>
      <c r="F5365" s="60"/>
      <c r="G5365" s="60"/>
      <c r="H5365" s="60"/>
      <c r="I5365" s="60"/>
      <c r="J5365" s="60"/>
      <c r="K5365" s="60"/>
      <c r="L5365" s="60"/>
      <c r="M5365" s="60"/>
      <c r="N5365" s="60"/>
      <c r="O5365" s="60"/>
      <c r="P5365" s="60"/>
      <c r="Q5365" s="60"/>
      <c r="R5365" s="334">
        <v>15212</v>
      </c>
      <c r="S5365" s="319" t="s">
        <v>351</v>
      </c>
      <c r="BE5365" s="60"/>
      <c r="BR5365" s="60"/>
      <c r="BX5365" s="151"/>
      <c r="CB5365" s="151"/>
      <c r="CM5365" s="151"/>
      <c r="CO5365" s="151"/>
      <c r="CT5365" s="151"/>
      <c r="CY5365" s="151"/>
    </row>
    <row r="5366" spans="1:103" x14ac:dyDescent="0.2">
      <c r="A5366" s="60"/>
      <c r="B5366" s="60"/>
      <c r="C5366" s="60"/>
      <c r="D5366" s="60"/>
      <c r="E5366" s="60"/>
      <c r="F5366" s="60"/>
      <c r="G5366" s="60"/>
      <c r="H5366" s="60"/>
      <c r="I5366" s="60"/>
      <c r="J5366" s="60"/>
      <c r="K5366" s="60"/>
      <c r="L5366" s="60"/>
      <c r="M5366" s="60"/>
      <c r="N5366" s="60"/>
      <c r="O5366" s="60"/>
      <c r="P5366" s="60"/>
      <c r="Q5366" s="60"/>
      <c r="R5366" s="334">
        <v>15213</v>
      </c>
      <c r="S5366" s="319" t="s">
        <v>351</v>
      </c>
      <c r="BE5366" s="60"/>
      <c r="BR5366" s="60"/>
      <c r="BX5366" s="151"/>
      <c r="CB5366" s="151"/>
      <c r="CM5366" s="151"/>
      <c r="CO5366" s="151"/>
      <c r="CT5366" s="151"/>
      <c r="CY5366" s="151"/>
    </row>
    <row r="5367" spans="1:103" x14ac:dyDescent="0.2">
      <c r="A5367" s="60"/>
      <c r="B5367" s="60"/>
      <c r="C5367" s="60"/>
      <c r="D5367" s="60"/>
      <c r="E5367" s="60"/>
      <c r="F5367" s="60"/>
      <c r="G5367" s="60"/>
      <c r="H5367" s="60"/>
      <c r="I5367" s="60"/>
      <c r="J5367" s="60"/>
      <c r="K5367" s="60"/>
      <c r="L5367" s="60"/>
      <c r="M5367" s="60"/>
      <c r="N5367" s="60"/>
      <c r="O5367" s="60"/>
      <c r="P5367" s="60"/>
      <c r="Q5367" s="60"/>
      <c r="R5367" s="334">
        <v>15214</v>
      </c>
      <c r="S5367" s="319" t="s">
        <v>351</v>
      </c>
      <c r="BE5367" s="60"/>
      <c r="BR5367" s="60"/>
      <c r="BX5367" s="151"/>
      <c r="CB5367" s="151"/>
      <c r="CM5367" s="151"/>
      <c r="CO5367" s="151"/>
      <c r="CT5367" s="151"/>
      <c r="CY5367" s="151"/>
    </row>
    <row r="5368" spans="1:103" x14ac:dyDescent="0.2">
      <c r="A5368" s="60"/>
      <c r="B5368" s="60"/>
      <c r="C5368" s="60"/>
      <c r="D5368" s="60"/>
      <c r="E5368" s="60"/>
      <c r="F5368" s="60"/>
      <c r="G5368" s="60"/>
      <c r="H5368" s="60"/>
      <c r="I5368" s="60"/>
      <c r="J5368" s="60"/>
      <c r="K5368" s="60"/>
      <c r="L5368" s="60"/>
      <c r="M5368" s="60"/>
      <c r="N5368" s="60"/>
      <c r="O5368" s="60"/>
      <c r="P5368" s="60"/>
      <c r="Q5368" s="60"/>
      <c r="R5368" s="334">
        <v>15215</v>
      </c>
      <c r="S5368" s="319" t="s">
        <v>351</v>
      </c>
      <c r="BE5368" s="60"/>
      <c r="BR5368" s="60"/>
      <c r="BX5368" s="151"/>
      <c r="CB5368" s="151"/>
      <c r="CM5368" s="151"/>
      <c r="CO5368" s="151"/>
      <c r="CT5368" s="151"/>
      <c r="CY5368" s="151"/>
    </row>
    <row r="5369" spans="1:103" x14ac:dyDescent="0.2">
      <c r="A5369" s="60"/>
      <c r="B5369" s="60"/>
      <c r="C5369" s="60"/>
      <c r="D5369" s="60"/>
      <c r="E5369" s="60"/>
      <c r="F5369" s="60"/>
      <c r="G5369" s="60"/>
      <c r="H5369" s="60"/>
      <c r="I5369" s="60"/>
      <c r="J5369" s="60"/>
      <c r="K5369" s="60"/>
      <c r="L5369" s="60"/>
      <c r="M5369" s="60"/>
      <c r="N5369" s="60"/>
      <c r="O5369" s="60"/>
      <c r="P5369" s="60"/>
      <c r="Q5369" s="60"/>
      <c r="R5369" s="334">
        <v>15216</v>
      </c>
      <c r="S5369" s="319" t="s">
        <v>351</v>
      </c>
      <c r="BE5369" s="60"/>
      <c r="BR5369" s="60"/>
      <c r="BX5369" s="151"/>
      <c r="CB5369" s="151"/>
      <c r="CM5369" s="151"/>
      <c r="CO5369" s="151"/>
      <c r="CT5369" s="151"/>
      <c r="CY5369" s="151"/>
    </row>
    <row r="5370" spans="1:103" x14ac:dyDescent="0.2">
      <c r="A5370" s="60"/>
      <c r="B5370" s="60"/>
      <c r="C5370" s="60"/>
      <c r="D5370" s="60"/>
      <c r="E5370" s="60"/>
      <c r="F5370" s="60"/>
      <c r="G5370" s="60"/>
      <c r="H5370" s="60"/>
      <c r="I5370" s="60"/>
      <c r="J5370" s="60"/>
      <c r="K5370" s="60"/>
      <c r="L5370" s="60"/>
      <c r="M5370" s="60"/>
      <c r="N5370" s="60"/>
      <c r="O5370" s="60"/>
      <c r="P5370" s="60"/>
      <c r="Q5370" s="60"/>
      <c r="R5370" s="334">
        <v>15217</v>
      </c>
      <c r="S5370" s="319" t="s">
        <v>351</v>
      </c>
      <c r="BE5370" s="60"/>
      <c r="BR5370" s="60"/>
      <c r="BX5370" s="151"/>
      <c r="CB5370" s="151"/>
      <c r="CM5370" s="151"/>
      <c r="CO5370" s="151"/>
      <c r="CT5370" s="151"/>
      <c r="CY5370" s="151"/>
    </row>
    <row r="5371" spans="1:103" x14ac:dyDescent="0.2">
      <c r="A5371" s="60"/>
      <c r="B5371" s="60"/>
      <c r="C5371" s="60"/>
      <c r="D5371" s="60"/>
      <c r="E5371" s="60"/>
      <c r="F5371" s="60"/>
      <c r="G5371" s="60"/>
      <c r="H5371" s="60"/>
      <c r="I5371" s="60"/>
      <c r="J5371" s="60"/>
      <c r="K5371" s="60"/>
      <c r="L5371" s="60"/>
      <c r="M5371" s="60"/>
      <c r="N5371" s="60"/>
      <c r="O5371" s="60"/>
      <c r="P5371" s="60"/>
      <c r="Q5371" s="60"/>
      <c r="R5371" s="334">
        <v>15218</v>
      </c>
      <c r="S5371" s="319" t="s">
        <v>351</v>
      </c>
      <c r="BE5371" s="60"/>
      <c r="BR5371" s="60"/>
      <c r="BX5371" s="151"/>
      <c r="CB5371" s="151"/>
      <c r="CM5371" s="151"/>
      <c r="CO5371" s="151"/>
      <c r="CT5371" s="151"/>
      <c r="CY5371" s="151"/>
    </row>
    <row r="5372" spans="1:103" x14ac:dyDescent="0.2">
      <c r="A5372" s="60"/>
      <c r="B5372" s="60"/>
      <c r="C5372" s="60"/>
      <c r="D5372" s="60"/>
      <c r="E5372" s="60"/>
      <c r="F5372" s="60"/>
      <c r="G5372" s="60"/>
      <c r="H5372" s="60"/>
      <c r="I5372" s="60"/>
      <c r="J5372" s="60"/>
      <c r="K5372" s="60"/>
      <c r="L5372" s="60"/>
      <c r="M5372" s="60"/>
      <c r="N5372" s="60"/>
      <c r="O5372" s="60"/>
      <c r="P5372" s="60"/>
      <c r="Q5372" s="60"/>
      <c r="R5372" s="334">
        <v>15219</v>
      </c>
      <c r="S5372" s="319" t="s">
        <v>351</v>
      </c>
      <c r="BE5372" s="60"/>
      <c r="BR5372" s="60"/>
      <c r="BX5372" s="151"/>
      <c r="CB5372" s="151"/>
      <c r="CM5372" s="151"/>
      <c r="CO5372" s="151"/>
      <c r="CT5372" s="151"/>
      <c r="CY5372" s="151"/>
    </row>
    <row r="5373" spans="1:103" x14ac:dyDescent="0.2">
      <c r="A5373" s="60"/>
      <c r="B5373" s="60"/>
      <c r="C5373" s="60"/>
      <c r="D5373" s="60"/>
      <c r="E5373" s="60"/>
      <c r="F5373" s="60"/>
      <c r="G5373" s="60"/>
      <c r="H5373" s="60"/>
      <c r="I5373" s="60"/>
      <c r="J5373" s="60"/>
      <c r="K5373" s="60"/>
      <c r="L5373" s="60"/>
      <c r="M5373" s="60"/>
      <c r="N5373" s="60"/>
      <c r="O5373" s="60"/>
      <c r="P5373" s="60"/>
      <c r="Q5373" s="60"/>
      <c r="R5373" s="334">
        <v>15220</v>
      </c>
      <c r="S5373" s="319" t="s">
        <v>351</v>
      </c>
      <c r="BE5373" s="60"/>
      <c r="BR5373" s="60"/>
      <c r="BX5373" s="151"/>
      <c r="CB5373" s="151"/>
      <c r="CM5373" s="151"/>
      <c r="CO5373" s="151"/>
      <c r="CT5373" s="151"/>
      <c r="CY5373" s="151"/>
    </row>
    <row r="5374" spans="1:103" x14ac:dyDescent="0.2">
      <c r="A5374" s="60"/>
      <c r="B5374" s="60"/>
      <c r="C5374" s="60"/>
      <c r="D5374" s="60"/>
      <c r="E5374" s="60"/>
      <c r="F5374" s="60"/>
      <c r="G5374" s="60"/>
      <c r="H5374" s="60"/>
      <c r="I5374" s="60"/>
      <c r="J5374" s="60"/>
      <c r="K5374" s="60"/>
      <c r="L5374" s="60"/>
      <c r="M5374" s="60"/>
      <c r="N5374" s="60"/>
      <c r="O5374" s="60"/>
      <c r="P5374" s="60"/>
      <c r="Q5374" s="60"/>
      <c r="R5374" s="334">
        <v>15221</v>
      </c>
      <c r="S5374" s="319" t="s">
        <v>351</v>
      </c>
      <c r="BE5374" s="60"/>
      <c r="BR5374" s="60"/>
      <c r="BX5374" s="151"/>
      <c r="CB5374" s="151"/>
      <c r="CM5374" s="151"/>
      <c r="CO5374" s="151"/>
      <c r="CT5374" s="151"/>
      <c r="CY5374" s="151"/>
    </row>
    <row r="5375" spans="1:103" x14ac:dyDescent="0.2">
      <c r="A5375" s="60"/>
      <c r="B5375" s="60"/>
      <c r="C5375" s="60"/>
      <c r="D5375" s="60"/>
      <c r="E5375" s="60"/>
      <c r="F5375" s="60"/>
      <c r="G5375" s="60"/>
      <c r="H5375" s="60"/>
      <c r="I5375" s="60"/>
      <c r="J5375" s="60"/>
      <c r="K5375" s="60"/>
      <c r="L5375" s="60"/>
      <c r="M5375" s="60"/>
      <c r="N5375" s="60"/>
      <c r="O5375" s="60"/>
      <c r="P5375" s="60"/>
      <c r="Q5375" s="60"/>
      <c r="R5375" s="334">
        <v>15222</v>
      </c>
      <c r="S5375" s="319" t="s">
        <v>351</v>
      </c>
      <c r="BE5375" s="60"/>
      <c r="BR5375" s="60"/>
      <c r="BX5375" s="151"/>
      <c r="CB5375" s="151"/>
      <c r="CM5375" s="151"/>
      <c r="CO5375" s="151"/>
      <c r="CT5375" s="151"/>
      <c r="CY5375" s="151"/>
    </row>
    <row r="5376" spans="1:103" x14ac:dyDescent="0.2">
      <c r="A5376" s="60"/>
      <c r="B5376" s="60"/>
      <c r="C5376" s="60"/>
      <c r="D5376" s="60"/>
      <c r="E5376" s="60"/>
      <c r="F5376" s="60"/>
      <c r="G5376" s="60"/>
      <c r="H5376" s="60"/>
      <c r="I5376" s="60"/>
      <c r="J5376" s="60"/>
      <c r="K5376" s="60"/>
      <c r="L5376" s="60"/>
      <c r="M5376" s="60"/>
      <c r="N5376" s="60"/>
      <c r="O5376" s="60"/>
      <c r="P5376" s="60"/>
      <c r="Q5376" s="60"/>
      <c r="R5376" s="334">
        <v>15223</v>
      </c>
      <c r="S5376" s="319" t="s">
        <v>351</v>
      </c>
      <c r="BE5376" s="60"/>
      <c r="BR5376" s="60"/>
      <c r="BX5376" s="151"/>
      <c r="CB5376" s="151"/>
      <c r="CM5376" s="151"/>
      <c r="CO5376" s="151"/>
      <c r="CT5376" s="151"/>
      <c r="CY5376" s="151"/>
    </row>
    <row r="5377" spans="1:103" x14ac:dyDescent="0.2">
      <c r="A5377" s="60"/>
      <c r="B5377" s="60"/>
      <c r="C5377" s="60"/>
      <c r="D5377" s="60"/>
      <c r="E5377" s="60"/>
      <c r="F5377" s="60"/>
      <c r="G5377" s="60"/>
      <c r="H5377" s="60"/>
      <c r="I5377" s="60"/>
      <c r="J5377" s="60"/>
      <c r="K5377" s="60"/>
      <c r="L5377" s="60"/>
      <c r="M5377" s="60"/>
      <c r="N5377" s="60"/>
      <c r="O5377" s="60"/>
      <c r="P5377" s="60"/>
      <c r="Q5377" s="60"/>
      <c r="R5377" s="334">
        <v>15224</v>
      </c>
      <c r="S5377" s="319" t="s">
        <v>351</v>
      </c>
      <c r="BE5377" s="60"/>
      <c r="BR5377" s="60"/>
      <c r="BX5377" s="151"/>
      <c r="CB5377" s="151"/>
      <c r="CM5377" s="151"/>
      <c r="CO5377" s="151"/>
      <c r="CT5377" s="151"/>
      <c r="CY5377" s="151"/>
    </row>
    <row r="5378" spans="1:103" x14ac:dyDescent="0.2">
      <c r="A5378" s="60"/>
      <c r="B5378" s="60"/>
      <c r="C5378" s="60"/>
      <c r="D5378" s="60"/>
      <c r="E5378" s="60"/>
      <c r="F5378" s="60"/>
      <c r="G5378" s="60"/>
      <c r="H5378" s="60"/>
      <c r="I5378" s="60"/>
      <c r="J5378" s="60"/>
      <c r="K5378" s="60"/>
      <c r="L5378" s="60"/>
      <c r="M5378" s="60"/>
      <c r="N5378" s="60"/>
      <c r="O5378" s="60"/>
      <c r="P5378" s="60"/>
      <c r="Q5378" s="60"/>
      <c r="R5378" s="334">
        <v>15225</v>
      </c>
      <c r="S5378" s="319" t="s">
        <v>351</v>
      </c>
      <c r="BE5378" s="60"/>
      <c r="BR5378" s="60"/>
      <c r="BX5378" s="151"/>
      <c r="CB5378" s="151"/>
      <c r="CM5378" s="151"/>
      <c r="CO5378" s="151"/>
      <c r="CT5378" s="151"/>
      <c r="CY5378" s="151"/>
    </row>
    <row r="5379" spans="1:103" x14ac:dyDescent="0.2">
      <c r="A5379" s="60"/>
      <c r="B5379" s="60"/>
      <c r="C5379" s="60"/>
      <c r="D5379" s="60"/>
      <c r="E5379" s="60"/>
      <c r="F5379" s="60"/>
      <c r="G5379" s="60"/>
      <c r="H5379" s="60"/>
      <c r="I5379" s="60"/>
      <c r="J5379" s="60"/>
      <c r="K5379" s="60"/>
      <c r="L5379" s="60"/>
      <c r="M5379" s="60"/>
      <c r="N5379" s="60"/>
      <c r="O5379" s="60"/>
      <c r="P5379" s="60"/>
      <c r="Q5379" s="60"/>
      <c r="R5379" s="334">
        <v>15226</v>
      </c>
      <c r="S5379" s="319" t="s">
        <v>351</v>
      </c>
      <c r="BE5379" s="60"/>
      <c r="BR5379" s="60"/>
      <c r="BX5379" s="151"/>
      <c r="CB5379" s="151"/>
      <c r="CM5379" s="151"/>
      <c r="CO5379" s="151"/>
      <c r="CT5379" s="151"/>
      <c r="CY5379" s="151"/>
    </row>
    <row r="5380" spans="1:103" x14ac:dyDescent="0.2">
      <c r="A5380" s="60"/>
      <c r="B5380" s="60"/>
      <c r="C5380" s="60"/>
      <c r="D5380" s="60"/>
      <c r="E5380" s="60"/>
      <c r="F5380" s="60"/>
      <c r="G5380" s="60"/>
      <c r="H5380" s="60"/>
      <c r="I5380" s="60"/>
      <c r="J5380" s="60"/>
      <c r="K5380" s="60"/>
      <c r="L5380" s="60"/>
      <c r="M5380" s="60"/>
      <c r="N5380" s="60"/>
      <c r="O5380" s="60"/>
      <c r="P5380" s="60"/>
      <c r="Q5380" s="60"/>
      <c r="R5380" s="334">
        <v>15227</v>
      </c>
      <c r="S5380" s="319" t="s">
        <v>351</v>
      </c>
      <c r="BE5380" s="60"/>
      <c r="BR5380" s="60"/>
      <c r="BX5380" s="151"/>
      <c r="CB5380" s="151"/>
      <c r="CM5380" s="151"/>
      <c r="CO5380" s="151"/>
      <c r="CT5380" s="151"/>
      <c r="CY5380" s="151"/>
    </row>
    <row r="5381" spans="1:103" x14ac:dyDescent="0.2">
      <c r="A5381" s="60"/>
      <c r="B5381" s="60"/>
      <c r="C5381" s="60"/>
      <c r="D5381" s="60"/>
      <c r="E5381" s="60"/>
      <c r="F5381" s="60"/>
      <c r="G5381" s="60"/>
      <c r="H5381" s="60"/>
      <c r="I5381" s="60"/>
      <c r="J5381" s="60"/>
      <c r="K5381" s="60"/>
      <c r="L5381" s="60"/>
      <c r="M5381" s="60"/>
      <c r="N5381" s="60"/>
      <c r="O5381" s="60"/>
      <c r="P5381" s="60"/>
      <c r="Q5381" s="60"/>
      <c r="R5381" s="334">
        <v>15228</v>
      </c>
      <c r="S5381" s="319" t="s">
        <v>351</v>
      </c>
      <c r="BE5381" s="60"/>
      <c r="BR5381" s="60"/>
      <c r="BX5381" s="151"/>
      <c r="CB5381" s="151"/>
      <c r="CM5381" s="151"/>
      <c r="CO5381" s="151"/>
      <c r="CT5381" s="151"/>
      <c r="CY5381" s="151"/>
    </row>
    <row r="5382" spans="1:103" x14ac:dyDescent="0.2">
      <c r="A5382" s="60"/>
      <c r="B5382" s="60"/>
      <c r="C5382" s="60"/>
      <c r="D5382" s="60"/>
      <c r="E5382" s="60"/>
      <c r="F5382" s="60"/>
      <c r="G5382" s="60"/>
      <c r="H5382" s="60"/>
      <c r="I5382" s="60"/>
      <c r="J5382" s="60"/>
      <c r="K5382" s="60"/>
      <c r="L5382" s="60"/>
      <c r="M5382" s="60"/>
      <c r="N5382" s="60"/>
      <c r="O5382" s="60"/>
      <c r="P5382" s="60"/>
      <c r="Q5382" s="60"/>
      <c r="R5382" s="334">
        <v>15229</v>
      </c>
      <c r="S5382" s="319" t="s">
        <v>351</v>
      </c>
      <c r="BE5382" s="60"/>
      <c r="BR5382" s="60"/>
      <c r="BX5382" s="151"/>
      <c r="CB5382" s="151"/>
      <c r="CM5382" s="151"/>
      <c r="CO5382" s="151"/>
      <c r="CT5382" s="151"/>
      <c r="CY5382" s="151"/>
    </row>
    <row r="5383" spans="1:103" x14ac:dyDescent="0.2">
      <c r="A5383" s="60"/>
      <c r="B5383" s="60"/>
      <c r="C5383" s="60"/>
      <c r="D5383" s="60"/>
      <c r="E5383" s="60"/>
      <c r="F5383" s="60"/>
      <c r="G5383" s="60"/>
      <c r="H5383" s="60"/>
      <c r="I5383" s="60"/>
      <c r="J5383" s="60"/>
      <c r="K5383" s="60"/>
      <c r="L5383" s="60"/>
      <c r="M5383" s="60"/>
      <c r="N5383" s="60"/>
      <c r="O5383" s="60"/>
      <c r="P5383" s="60"/>
      <c r="Q5383" s="60"/>
      <c r="R5383" s="334">
        <v>15230</v>
      </c>
      <c r="S5383" s="319" t="s">
        <v>351</v>
      </c>
      <c r="BE5383" s="60"/>
      <c r="BR5383" s="60"/>
      <c r="BX5383" s="151"/>
      <c r="CB5383" s="151"/>
      <c r="CM5383" s="151"/>
      <c r="CO5383" s="151"/>
      <c r="CT5383" s="151"/>
      <c r="CY5383" s="151"/>
    </row>
    <row r="5384" spans="1:103" x14ac:dyDescent="0.2">
      <c r="A5384" s="60"/>
      <c r="B5384" s="60"/>
      <c r="C5384" s="60"/>
      <c r="D5384" s="60"/>
      <c r="E5384" s="60"/>
      <c r="F5384" s="60"/>
      <c r="G5384" s="60"/>
      <c r="H5384" s="60"/>
      <c r="I5384" s="60"/>
      <c r="J5384" s="60"/>
      <c r="K5384" s="60"/>
      <c r="L5384" s="60"/>
      <c r="M5384" s="60"/>
      <c r="N5384" s="60"/>
      <c r="O5384" s="60"/>
      <c r="P5384" s="60"/>
      <c r="Q5384" s="60"/>
      <c r="R5384" s="334">
        <v>15231</v>
      </c>
      <c r="S5384" s="319" t="s">
        <v>351</v>
      </c>
      <c r="BE5384" s="60"/>
      <c r="BR5384" s="60"/>
      <c r="BX5384" s="151"/>
      <c r="CB5384" s="151"/>
      <c r="CM5384" s="151"/>
      <c r="CO5384" s="151"/>
      <c r="CT5384" s="151"/>
      <c r="CY5384" s="151"/>
    </row>
    <row r="5385" spans="1:103" x14ac:dyDescent="0.2">
      <c r="A5385" s="60"/>
      <c r="B5385" s="60"/>
      <c r="C5385" s="60"/>
      <c r="D5385" s="60"/>
      <c r="E5385" s="60"/>
      <c r="F5385" s="60"/>
      <c r="G5385" s="60"/>
      <c r="H5385" s="60"/>
      <c r="I5385" s="60"/>
      <c r="J5385" s="60"/>
      <c r="K5385" s="60"/>
      <c r="L5385" s="60"/>
      <c r="M5385" s="60"/>
      <c r="N5385" s="60"/>
      <c r="O5385" s="60"/>
      <c r="P5385" s="60"/>
      <c r="Q5385" s="60"/>
      <c r="R5385" s="334">
        <v>15232</v>
      </c>
      <c r="S5385" s="319" t="s">
        <v>351</v>
      </c>
      <c r="BE5385" s="60"/>
      <c r="BR5385" s="60"/>
      <c r="BX5385" s="151"/>
      <c r="CB5385" s="151"/>
      <c r="CM5385" s="151"/>
      <c r="CO5385" s="151"/>
      <c r="CT5385" s="151"/>
      <c r="CY5385" s="151"/>
    </row>
    <row r="5386" spans="1:103" x14ac:dyDescent="0.2">
      <c r="A5386" s="60"/>
      <c r="B5386" s="60"/>
      <c r="C5386" s="60"/>
      <c r="D5386" s="60"/>
      <c r="E5386" s="60"/>
      <c r="F5386" s="60"/>
      <c r="G5386" s="60"/>
      <c r="H5386" s="60"/>
      <c r="I5386" s="60"/>
      <c r="J5386" s="60"/>
      <c r="K5386" s="60"/>
      <c r="L5386" s="60"/>
      <c r="M5386" s="60"/>
      <c r="N5386" s="60"/>
      <c r="O5386" s="60"/>
      <c r="P5386" s="60"/>
      <c r="Q5386" s="60"/>
      <c r="R5386" s="334">
        <v>15233</v>
      </c>
      <c r="S5386" s="319" t="s">
        <v>351</v>
      </c>
      <c r="BE5386" s="60"/>
      <c r="BR5386" s="60"/>
      <c r="BX5386" s="151"/>
      <c r="CB5386" s="151"/>
      <c r="CM5386" s="151"/>
      <c r="CO5386" s="151"/>
      <c r="CT5386" s="151"/>
      <c r="CY5386" s="151"/>
    </row>
    <row r="5387" spans="1:103" x14ac:dyDescent="0.2">
      <c r="A5387" s="60"/>
      <c r="B5387" s="60"/>
      <c r="C5387" s="60"/>
      <c r="D5387" s="60"/>
      <c r="E5387" s="60"/>
      <c r="F5387" s="60"/>
      <c r="G5387" s="60"/>
      <c r="H5387" s="60"/>
      <c r="I5387" s="60"/>
      <c r="J5387" s="60"/>
      <c r="K5387" s="60"/>
      <c r="L5387" s="60"/>
      <c r="M5387" s="60"/>
      <c r="N5387" s="60"/>
      <c r="O5387" s="60"/>
      <c r="P5387" s="60"/>
      <c r="Q5387" s="60"/>
      <c r="R5387" s="334">
        <v>15234</v>
      </c>
      <c r="S5387" s="319" t="s">
        <v>351</v>
      </c>
      <c r="BE5387" s="60"/>
      <c r="BR5387" s="60"/>
      <c r="BX5387" s="151"/>
      <c r="CB5387" s="151"/>
      <c r="CM5387" s="151"/>
      <c r="CO5387" s="151"/>
      <c r="CT5387" s="151"/>
      <c r="CY5387" s="151"/>
    </row>
    <row r="5388" spans="1:103" x14ac:dyDescent="0.2">
      <c r="A5388" s="60"/>
      <c r="B5388" s="60"/>
      <c r="C5388" s="60"/>
      <c r="D5388" s="60"/>
      <c r="E5388" s="60"/>
      <c r="F5388" s="60"/>
      <c r="G5388" s="60"/>
      <c r="H5388" s="60"/>
      <c r="I5388" s="60"/>
      <c r="J5388" s="60"/>
      <c r="K5388" s="60"/>
      <c r="L5388" s="60"/>
      <c r="M5388" s="60"/>
      <c r="N5388" s="60"/>
      <c r="O5388" s="60"/>
      <c r="P5388" s="60"/>
      <c r="Q5388" s="60"/>
      <c r="R5388" s="334">
        <v>15235</v>
      </c>
      <c r="S5388" s="319" t="s">
        <v>351</v>
      </c>
      <c r="BE5388" s="60"/>
      <c r="BR5388" s="60"/>
      <c r="BX5388" s="151"/>
      <c r="CB5388" s="151"/>
      <c r="CM5388" s="151"/>
      <c r="CO5388" s="151"/>
      <c r="CT5388" s="151"/>
      <c r="CY5388" s="151"/>
    </row>
    <row r="5389" spans="1:103" x14ac:dyDescent="0.2">
      <c r="A5389" s="60"/>
      <c r="B5389" s="60"/>
      <c r="C5389" s="60"/>
      <c r="D5389" s="60"/>
      <c r="E5389" s="60"/>
      <c r="F5389" s="60"/>
      <c r="G5389" s="60"/>
      <c r="H5389" s="60"/>
      <c r="I5389" s="60"/>
      <c r="J5389" s="60"/>
      <c r="K5389" s="60"/>
      <c r="L5389" s="60"/>
      <c r="M5389" s="60"/>
      <c r="N5389" s="60"/>
      <c r="O5389" s="60"/>
      <c r="P5389" s="60"/>
      <c r="Q5389" s="60"/>
      <c r="R5389" s="334">
        <v>15236</v>
      </c>
      <c r="S5389" s="319" t="s">
        <v>351</v>
      </c>
      <c r="BE5389" s="60"/>
      <c r="BR5389" s="60"/>
      <c r="BX5389" s="151"/>
      <c r="CB5389" s="151"/>
      <c r="CM5389" s="151"/>
      <c r="CO5389" s="151"/>
      <c r="CT5389" s="151"/>
      <c r="CY5389" s="151"/>
    </row>
    <row r="5390" spans="1:103" x14ac:dyDescent="0.2">
      <c r="A5390" s="60"/>
      <c r="B5390" s="60"/>
      <c r="C5390" s="60"/>
      <c r="D5390" s="60"/>
      <c r="E5390" s="60"/>
      <c r="F5390" s="60"/>
      <c r="G5390" s="60"/>
      <c r="H5390" s="60"/>
      <c r="I5390" s="60"/>
      <c r="J5390" s="60"/>
      <c r="K5390" s="60"/>
      <c r="L5390" s="60"/>
      <c r="M5390" s="60"/>
      <c r="N5390" s="60"/>
      <c r="O5390" s="60"/>
      <c r="P5390" s="60"/>
      <c r="Q5390" s="60"/>
      <c r="R5390" s="334">
        <v>15237</v>
      </c>
      <c r="S5390" s="319" t="s">
        <v>351</v>
      </c>
      <c r="BE5390" s="60"/>
      <c r="BR5390" s="60"/>
      <c r="BX5390" s="151"/>
      <c r="CB5390" s="151"/>
      <c r="CM5390" s="151"/>
      <c r="CO5390" s="151"/>
      <c r="CT5390" s="151"/>
      <c r="CY5390" s="151"/>
    </row>
    <row r="5391" spans="1:103" x14ac:dyDescent="0.2">
      <c r="A5391" s="60"/>
      <c r="B5391" s="60"/>
      <c r="C5391" s="60"/>
      <c r="D5391" s="60"/>
      <c r="E5391" s="60"/>
      <c r="F5391" s="60"/>
      <c r="G5391" s="60"/>
      <c r="H5391" s="60"/>
      <c r="I5391" s="60"/>
      <c r="J5391" s="60"/>
      <c r="K5391" s="60"/>
      <c r="L5391" s="60"/>
      <c r="M5391" s="60"/>
      <c r="N5391" s="60"/>
      <c r="O5391" s="60"/>
      <c r="P5391" s="60"/>
      <c r="Q5391" s="60"/>
      <c r="R5391" s="334">
        <v>15238</v>
      </c>
      <c r="S5391" s="319" t="s">
        <v>351</v>
      </c>
      <c r="BE5391" s="60"/>
      <c r="BR5391" s="60"/>
      <c r="BX5391" s="151"/>
      <c r="CB5391" s="151"/>
      <c r="CM5391" s="151"/>
      <c r="CO5391" s="151"/>
      <c r="CT5391" s="151"/>
      <c r="CY5391" s="151"/>
    </row>
    <row r="5392" spans="1:103" x14ac:dyDescent="0.2">
      <c r="A5392" s="60"/>
      <c r="B5392" s="60"/>
      <c r="C5392" s="60"/>
      <c r="D5392" s="60"/>
      <c r="E5392" s="60"/>
      <c r="F5392" s="60"/>
      <c r="G5392" s="60"/>
      <c r="H5392" s="60"/>
      <c r="I5392" s="60"/>
      <c r="J5392" s="60"/>
      <c r="K5392" s="60"/>
      <c r="L5392" s="60"/>
      <c r="M5392" s="60"/>
      <c r="N5392" s="60"/>
      <c r="O5392" s="60"/>
      <c r="P5392" s="60"/>
      <c r="Q5392" s="60"/>
      <c r="R5392" s="334">
        <v>15239</v>
      </c>
      <c r="S5392" s="319" t="s">
        <v>351</v>
      </c>
      <c r="BE5392" s="60"/>
      <c r="BR5392" s="60"/>
      <c r="BX5392" s="151"/>
      <c r="CB5392" s="151"/>
      <c r="CM5392" s="151"/>
      <c r="CO5392" s="151"/>
      <c r="CT5392" s="151"/>
      <c r="CY5392" s="151"/>
    </row>
    <row r="5393" spans="1:103" x14ac:dyDescent="0.2">
      <c r="A5393" s="60"/>
      <c r="B5393" s="60"/>
      <c r="C5393" s="60"/>
      <c r="D5393" s="60"/>
      <c r="E5393" s="60"/>
      <c r="F5393" s="60"/>
      <c r="G5393" s="60"/>
      <c r="H5393" s="60"/>
      <c r="I5393" s="60"/>
      <c r="J5393" s="60"/>
      <c r="K5393" s="60"/>
      <c r="L5393" s="60"/>
      <c r="M5393" s="60"/>
      <c r="N5393" s="60"/>
      <c r="O5393" s="60"/>
      <c r="P5393" s="60"/>
      <c r="Q5393" s="60"/>
      <c r="R5393" s="334">
        <v>15240</v>
      </c>
      <c r="S5393" s="319" t="s">
        <v>351</v>
      </c>
      <c r="BE5393" s="60"/>
      <c r="BR5393" s="60"/>
      <c r="BX5393" s="151"/>
      <c r="CB5393" s="151"/>
      <c r="CM5393" s="151"/>
      <c r="CO5393" s="151"/>
      <c r="CT5393" s="151"/>
      <c r="CY5393" s="151"/>
    </row>
    <row r="5394" spans="1:103" x14ac:dyDescent="0.2">
      <c r="A5394" s="60"/>
      <c r="B5394" s="60"/>
      <c r="C5394" s="60"/>
      <c r="D5394" s="60"/>
      <c r="E5394" s="60"/>
      <c r="F5394" s="60"/>
      <c r="G5394" s="60"/>
      <c r="H5394" s="60"/>
      <c r="I5394" s="60"/>
      <c r="J5394" s="60"/>
      <c r="K5394" s="60"/>
      <c r="L5394" s="60"/>
      <c r="M5394" s="60"/>
      <c r="N5394" s="60"/>
      <c r="O5394" s="60"/>
      <c r="P5394" s="60"/>
      <c r="Q5394" s="60"/>
      <c r="R5394" s="334">
        <v>15241</v>
      </c>
      <c r="S5394" s="319" t="s">
        <v>351</v>
      </c>
      <c r="BE5394" s="60"/>
      <c r="BR5394" s="60"/>
      <c r="BX5394" s="151"/>
      <c r="CB5394" s="151"/>
      <c r="CM5394" s="151"/>
      <c r="CO5394" s="151"/>
      <c r="CT5394" s="151"/>
      <c r="CY5394" s="151"/>
    </row>
    <row r="5395" spans="1:103" x14ac:dyDescent="0.2">
      <c r="A5395" s="60"/>
      <c r="B5395" s="60"/>
      <c r="C5395" s="60"/>
      <c r="D5395" s="60"/>
      <c r="E5395" s="60"/>
      <c r="F5395" s="60"/>
      <c r="G5395" s="60"/>
      <c r="H5395" s="60"/>
      <c r="I5395" s="60"/>
      <c r="J5395" s="60"/>
      <c r="K5395" s="60"/>
      <c r="L5395" s="60"/>
      <c r="M5395" s="60"/>
      <c r="N5395" s="60"/>
      <c r="O5395" s="60"/>
      <c r="P5395" s="60"/>
      <c r="Q5395" s="60"/>
      <c r="R5395" s="334">
        <v>15242</v>
      </c>
      <c r="S5395" s="319" t="s">
        <v>351</v>
      </c>
      <c r="BE5395" s="60"/>
      <c r="BR5395" s="60"/>
      <c r="BX5395" s="151"/>
      <c r="CB5395" s="151"/>
      <c r="CM5395" s="151"/>
      <c r="CO5395" s="151"/>
      <c r="CT5395" s="151"/>
      <c r="CY5395" s="151"/>
    </row>
    <row r="5396" spans="1:103" x14ac:dyDescent="0.2">
      <c r="A5396" s="60"/>
      <c r="B5396" s="60"/>
      <c r="C5396" s="60"/>
      <c r="D5396" s="60"/>
      <c r="E5396" s="60"/>
      <c r="F5396" s="60"/>
      <c r="G5396" s="60"/>
      <c r="H5396" s="60"/>
      <c r="I5396" s="60"/>
      <c r="J5396" s="60"/>
      <c r="K5396" s="60"/>
      <c r="L5396" s="60"/>
      <c r="M5396" s="60"/>
      <c r="N5396" s="60"/>
      <c r="O5396" s="60"/>
      <c r="P5396" s="60"/>
      <c r="Q5396" s="60"/>
      <c r="R5396" s="334">
        <v>15243</v>
      </c>
      <c r="S5396" s="319" t="s">
        <v>351</v>
      </c>
      <c r="BE5396" s="60"/>
      <c r="BR5396" s="60"/>
      <c r="BX5396" s="151"/>
      <c r="CB5396" s="151"/>
      <c r="CM5396" s="151"/>
      <c r="CO5396" s="151"/>
      <c r="CT5396" s="151"/>
      <c r="CY5396" s="151"/>
    </row>
    <row r="5397" spans="1:103" x14ac:dyDescent="0.2">
      <c r="A5397" s="60"/>
      <c r="B5397" s="60"/>
      <c r="C5397" s="60"/>
      <c r="D5397" s="60"/>
      <c r="E5397" s="60"/>
      <c r="F5397" s="60"/>
      <c r="G5397" s="60"/>
      <c r="H5397" s="60"/>
      <c r="I5397" s="60"/>
      <c r="J5397" s="60"/>
      <c r="K5397" s="60"/>
      <c r="L5397" s="60"/>
      <c r="M5397" s="60"/>
      <c r="N5397" s="60"/>
      <c r="O5397" s="60"/>
      <c r="P5397" s="60"/>
      <c r="Q5397" s="60"/>
      <c r="R5397" s="334">
        <v>15244</v>
      </c>
      <c r="S5397" s="319" t="s">
        <v>351</v>
      </c>
      <c r="BE5397" s="60"/>
      <c r="BR5397" s="60"/>
      <c r="BX5397" s="151"/>
      <c r="CB5397" s="151"/>
      <c r="CM5397" s="151"/>
      <c r="CO5397" s="151"/>
      <c r="CT5397" s="151"/>
      <c r="CY5397" s="151"/>
    </row>
    <row r="5398" spans="1:103" x14ac:dyDescent="0.2">
      <c r="A5398" s="60"/>
      <c r="B5398" s="60"/>
      <c r="C5398" s="60"/>
      <c r="D5398" s="60"/>
      <c r="E5398" s="60"/>
      <c r="F5398" s="60"/>
      <c r="G5398" s="60"/>
      <c r="H5398" s="60"/>
      <c r="I5398" s="60"/>
      <c r="J5398" s="60"/>
      <c r="K5398" s="60"/>
      <c r="L5398" s="60"/>
      <c r="M5398" s="60"/>
      <c r="N5398" s="60"/>
      <c r="O5398" s="60"/>
      <c r="P5398" s="60"/>
      <c r="Q5398" s="60"/>
      <c r="R5398" s="334">
        <v>15250</v>
      </c>
      <c r="S5398" s="319" t="s">
        <v>351</v>
      </c>
      <c r="BE5398" s="60"/>
      <c r="BR5398" s="60"/>
      <c r="BX5398" s="151"/>
      <c r="CB5398" s="151"/>
      <c r="CM5398" s="151"/>
      <c r="CO5398" s="151"/>
      <c r="CT5398" s="151"/>
      <c r="CY5398" s="151"/>
    </row>
    <row r="5399" spans="1:103" x14ac:dyDescent="0.2">
      <c r="A5399" s="60"/>
      <c r="B5399" s="60"/>
      <c r="C5399" s="60"/>
      <c r="D5399" s="60"/>
      <c r="E5399" s="60"/>
      <c r="F5399" s="60"/>
      <c r="G5399" s="60"/>
      <c r="H5399" s="60"/>
      <c r="I5399" s="60"/>
      <c r="J5399" s="60"/>
      <c r="K5399" s="60"/>
      <c r="L5399" s="60"/>
      <c r="M5399" s="60"/>
      <c r="N5399" s="60"/>
      <c r="O5399" s="60"/>
      <c r="P5399" s="60"/>
      <c r="Q5399" s="60"/>
      <c r="R5399" s="334">
        <v>15251</v>
      </c>
      <c r="S5399" s="319" t="s">
        <v>351</v>
      </c>
      <c r="BE5399" s="60"/>
      <c r="BR5399" s="60"/>
      <c r="BX5399" s="151"/>
      <c r="CB5399" s="151"/>
      <c r="CM5399" s="151"/>
      <c r="CO5399" s="151"/>
      <c r="CT5399" s="151"/>
      <c r="CY5399" s="151"/>
    </row>
    <row r="5400" spans="1:103" x14ac:dyDescent="0.2">
      <c r="A5400" s="60"/>
      <c r="B5400" s="60"/>
      <c r="C5400" s="60"/>
      <c r="D5400" s="60"/>
      <c r="E5400" s="60"/>
      <c r="F5400" s="60"/>
      <c r="G5400" s="60"/>
      <c r="H5400" s="60"/>
      <c r="I5400" s="60"/>
      <c r="J5400" s="60"/>
      <c r="K5400" s="60"/>
      <c r="L5400" s="60"/>
      <c r="M5400" s="60"/>
      <c r="N5400" s="60"/>
      <c r="O5400" s="60"/>
      <c r="P5400" s="60"/>
      <c r="Q5400" s="60"/>
      <c r="R5400" s="334">
        <v>15252</v>
      </c>
      <c r="S5400" s="319" t="s">
        <v>351</v>
      </c>
      <c r="BE5400" s="60"/>
      <c r="BR5400" s="60"/>
      <c r="BX5400" s="151"/>
      <c r="CB5400" s="151"/>
      <c r="CM5400" s="151"/>
      <c r="CO5400" s="151"/>
      <c r="CT5400" s="151"/>
      <c r="CY5400" s="151"/>
    </row>
    <row r="5401" spans="1:103" x14ac:dyDescent="0.2">
      <c r="A5401" s="60"/>
      <c r="B5401" s="60"/>
      <c r="C5401" s="60"/>
      <c r="D5401" s="60"/>
      <c r="E5401" s="60"/>
      <c r="F5401" s="60"/>
      <c r="G5401" s="60"/>
      <c r="H5401" s="60"/>
      <c r="I5401" s="60"/>
      <c r="J5401" s="60"/>
      <c r="K5401" s="60"/>
      <c r="L5401" s="60"/>
      <c r="M5401" s="60"/>
      <c r="N5401" s="60"/>
      <c r="O5401" s="60"/>
      <c r="P5401" s="60"/>
      <c r="Q5401" s="60"/>
      <c r="R5401" s="334">
        <v>15253</v>
      </c>
      <c r="S5401" s="319" t="s">
        <v>351</v>
      </c>
      <c r="BE5401" s="60"/>
      <c r="BR5401" s="60"/>
      <c r="BX5401" s="151"/>
      <c r="CB5401" s="151"/>
      <c r="CM5401" s="151"/>
      <c r="CO5401" s="151"/>
      <c r="CT5401" s="151"/>
      <c r="CY5401" s="151"/>
    </row>
    <row r="5402" spans="1:103" x14ac:dyDescent="0.2">
      <c r="A5402" s="60"/>
      <c r="B5402" s="60"/>
      <c r="C5402" s="60"/>
      <c r="D5402" s="60"/>
      <c r="E5402" s="60"/>
      <c r="F5402" s="60"/>
      <c r="G5402" s="60"/>
      <c r="H5402" s="60"/>
      <c r="I5402" s="60"/>
      <c r="J5402" s="60"/>
      <c r="K5402" s="60"/>
      <c r="L5402" s="60"/>
      <c r="M5402" s="60"/>
      <c r="N5402" s="60"/>
      <c r="O5402" s="60"/>
      <c r="P5402" s="60"/>
      <c r="Q5402" s="60"/>
      <c r="R5402" s="334">
        <v>15254</v>
      </c>
      <c r="S5402" s="319" t="s">
        <v>351</v>
      </c>
      <c r="BE5402" s="60"/>
      <c r="BR5402" s="60"/>
      <c r="BX5402" s="151"/>
      <c r="CB5402" s="151"/>
      <c r="CM5402" s="151"/>
      <c r="CO5402" s="151"/>
      <c r="CT5402" s="151"/>
      <c r="CY5402" s="151"/>
    </row>
    <row r="5403" spans="1:103" x14ac:dyDescent="0.2">
      <c r="A5403" s="60"/>
      <c r="B5403" s="60"/>
      <c r="C5403" s="60"/>
      <c r="D5403" s="60"/>
      <c r="E5403" s="60"/>
      <c r="F5403" s="60"/>
      <c r="G5403" s="60"/>
      <c r="H5403" s="60"/>
      <c r="I5403" s="60"/>
      <c r="J5403" s="60"/>
      <c r="K5403" s="60"/>
      <c r="L5403" s="60"/>
      <c r="M5403" s="60"/>
      <c r="N5403" s="60"/>
      <c r="O5403" s="60"/>
      <c r="P5403" s="60"/>
      <c r="Q5403" s="60"/>
      <c r="R5403" s="334">
        <v>15255</v>
      </c>
      <c r="S5403" s="319" t="s">
        <v>351</v>
      </c>
      <c r="BE5403" s="60"/>
      <c r="BR5403" s="60"/>
      <c r="BX5403" s="151"/>
      <c r="CB5403" s="151"/>
      <c r="CM5403" s="151"/>
      <c r="CO5403" s="151"/>
      <c r="CT5403" s="151"/>
      <c r="CY5403" s="151"/>
    </row>
    <row r="5404" spans="1:103" x14ac:dyDescent="0.2">
      <c r="A5404" s="60"/>
      <c r="B5404" s="60"/>
      <c r="C5404" s="60"/>
      <c r="D5404" s="60"/>
      <c r="E5404" s="60"/>
      <c r="F5404" s="60"/>
      <c r="G5404" s="60"/>
      <c r="H5404" s="60"/>
      <c r="I5404" s="60"/>
      <c r="J5404" s="60"/>
      <c r="K5404" s="60"/>
      <c r="L5404" s="60"/>
      <c r="M5404" s="60"/>
      <c r="N5404" s="60"/>
      <c r="O5404" s="60"/>
      <c r="P5404" s="60"/>
      <c r="Q5404" s="60"/>
      <c r="R5404" s="334">
        <v>15257</v>
      </c>
      <c r="S5404" s="319" t="s">
        <v>351</v>
      </c>
      <c r="BE5404" s="60"/>
      <c r="BR5404" s="60"/>
      <c r="BX5404" s="151"/>
      <c r="CB5404" s="151"/>
      <c r="CM5404" s="151"/>
      <c r="CO5404" s="151"/>
      <c r="CT5404" s="151"/>
      <c r="CY5404" s="151"/>
    </row>
    <row r="5405" spans="1:103" x14ac:dyDescent="0.2">
      <c r="A5405" s="60"/>
      <c r="B5405" s="60"/>
      <c r="C5405" s="60"/>
      <c r="D5405" s="60"/>
      <c r="E5405" s="60"/>
      <c r="F5405" s="60"/>
      <c r="G5405" s="60"/>
      <c r="H5405" s="60"/>
      <c r="I5405" s="60"/>
      <c r="J5405" s="60"/>
      <c r="K5405" s="60"/>
      <c r="L5405" s="60"/>
      <c r="M5405" s="60"/>
      <c r="N5405" s="60"/>
      <c r="O5405" s="60"/>
      <c r="P5405" s="60"/>
      <c r="Q5405" s="60"/>
      <c r="R5405" s="334">
        <v>15258</v>
      </c>
      <c r="S5405" s="319" t="s">
        <v>351</v>
      </c>
      <c r="BE5405" s="60"/>
      <c r="BR5405" s="60"/>
      <c r="BX5405" s="151"/>
      <c r="CB5405" s="151"/>
      <c r="CM5405" s="151"/>
      <c r="CO5405" s="151"/>
      <c r="CT5405" s="151"/>
      <c r="CY5405" s="151"/>
    </row>
    <row r="5406" spans="1:103" x14ac:dyDescent="0.2">
      <c r="A5406" s="60"/>
      <c r="B5406" s="60"/>
      <c r="C5406" s="60"/>
      <c r="D5406" s="60"/>
      <c r="E5406" s="60"/>
      <c r="F5406" s="60"/>
      <c r="G5406" s="60"/>
      <c r="H5406" s="60"/>
      <c r="I5406" s="60"/>
      <c r="J5406" s="60"/>
      <c r="K5406" s="60"/>
      <c r="L5406" s="60"/>
      <c r="M5406" s="60"/>
      <c r="N5406" s="60"/>
      <c r="O5406" s="60"/>
      <c r="P5406" s="60"/>
      <c r="Q5406" s="60"/>
      <c r="R5406" s="334">
        <v>15259</v>
      </c>
      <c r="S5406" s="319" t="s">
        <v>351</v>
      </c>
      <c r="BE5406" s="60"/>
      <c r="BR5406" s="60"/>
      <c r="BX5406" s="151"/>
      <c r="CB5406" s="151"/>
      <c r="CM5406" s="151"/>
      <c r="CO5406" s="151"/>
      <c r="CT5406" s="151"/>
      <c r="CY5406" s="151"/>
    </row>
    <row r="5407" spans="1:103" x14ac:dyDescent="0.2">
      <c r="A5407" s="60"/>
      <c r="B5407" s="60"/>
      <c r="C5407" s="60"/>
      <c r="D5407" s="60"/>
      <c r="E5407" s="60"/>
      <c r="F5407" s="60"/>
      <c r="G5407" s="60"/>
      <c r="H5407" s="60"/>
      <c r="I5407" s="60"/>
      <c r="J5407" s="60"/>
      <c r="K5407" s="60"/>
      <c r="L5407" s="60"/>
      <c r="M5407" s="60"/>
      <c r="N5407" s="60"/>
      <c r="O5407" s="60"/>
      <c r="P5407" s="60"/>
      <c r="Q5407" s="60"/>
      <c r="R5407" s="334">
        <v>15260</v>
      </c>
      <c r="S5407" s="319" t="s">
        <v>351</v>
      </c>
      <c r="BE5407" s="60"/>
      <c r="BR5407" s="60"/>
      <c r="BX5407" s="151"/>
      <c r="CB5407" s="151"/>
      <c r="CM5407" s="151"/>
      <c r="CO5407" s="151"/>
      <c r="CT5407" s="151"/>
      <c r="CY5407" s="151"/>
    </row>
    <row r="5408" spans="1:103" x14ac:dyDescent="0.2">
      <c r="A5408" s="60"/>
      <c r="B5408" s="60"/>
      <c r="C5408" s="60"/>
      <c r="D5408" s="60"/>
      <c r="E5408" s="60"/>
      <c r="F5408" s="60"/>
      <c r="G5408" s="60"/>
      <c r="H5408" s="60"/>
      <c r="I5408" s="60"/>
      <c r="J5408" s="60"/>
      <c r="K5408" s="60"/>
      <c r="L5408" s="60"/>
      <c r="M5408" s="60"/>
      <c r="N5408" s="60"/>
      <c r="O5408" s="60"/>
      <c r="P5408" s="60"/>
      <c r="Q5408" s="60"/>
      <c r="R5408" s="334">
        <v>15261</v>
      </c>
      <c r="S5408" s="319" t="s">
        <v>351</v>
      </c>
      <c r="BE5408" s="60"/>
      <c r="BR5408" s="60"/>
      <c r="BX5408" s="151"/>
      <c r="CB5408" s="151"/>
      <c r="CM5408" s="151"/>
      <c r="CO5408" s="151"/>
      <c r="CT5408" s="151"/>
      <c r="CY5408" s="151"/>
    </row>
    <row r="5409" spans="1:103" x14ac:dyDescent="0.2">
      <c r="A5409" s="60"/>
      <c r="B5409" s="60"/>
      <c r="C5409" s="60"/>
      <c r="D5409" s="60"/>
      <c r="E5409" s="60"/>
      <c r="F5409" s="60"/>
      <c r="G5409" s="60"/>
      <c r="H5409" s="60"/>
      <c r="I5409" s="60"/>
      <c r="J5409" s="60"/>
      <c r="K5409" s="60"/>
      <c r="L5409" s="60"/>
      <c r="M5409" s="60"/>
      <c r="N5409" s="60"/>
      <c r="O5409" s="60"/>
      <c r="P5409" s="60"/>
      <c r="Q5409" s="60"/>
      <c r="R5409" s="334">
        <v>15262</v>
      </c>
      <c r="S5409" s="319" t="s">
        <v>351</v>
      </c>
      <c r="BE5409" s="60"/>
      <c r="BR5409" s="60"/>
      <c r="BX5409" s="151"/>
      <c r="CB5409" s="151"/>
      <c r="CM5409" s="151"/>
      <c r="CO5409" s="151"/>
      <c r="CT5409" s="151"/>
      <c r="CY5409" s="151"/>
    </row>
    <row r="5410" spans="1:103" x14ac:dyDescent="0.2">
      <c r="A5410" s="60"/>
      <c r="B5410" s="60"/>
      <c r="C5410" s="60"/>
      <c r="D5410" s="60"/>
      <c r="E5410" s="60"/>
      <c r="F5410" s="60"/>
      <c r="G5410" s="60"/>
      <c r="H5410" s="60"/>
      <c r="I5410" s="60"/>
      <c r="J5410" s="60"/>
      <c r="K5410" s="60"/>
      <c r="L5410" s="60"/>
      <c r="M5410" s="60"/>
      <c r="N5410" s="60"/>
      <c r="O5410" s="60"/>
      <c r="P5410" s="60"/>
      <c r="Q5410" s="60"/>
      <c r="R5410" s="334">
        <v>15264</v>
      </c>
      <c r="S5410" s="319" t="s">
        <v>351</v>
      </c>
      <c r="BE5410" s="60"/>
      <c r="BR5410" s="60"/>
      <c r="BX5410" s="151"/>
      <c r="CB5410" s="151"/>
      <c r="CM5410" s="151"/>
      <c r="CO5410" s="151"/>
      <c r="CT5410" s="151"/>
      <c r="CY5410" s="151"/>
    </row>
    <row r="5411" spans="1:103" x14ac:dyDescent="0.2">
      <c r="A5411" s="60"/>
      <c r="B5411" s="60"/>
      <c r="C5411" s="60"/>
      <c r="D5411" s="60"/>
      <c r="E5411" s="60"/>
      <c r="F5411" s="60"/>
      <c r="G5411" s="60"/>
      <c r="H5411" s="60"/>
      <c r="I5411" s="60"/>
      <c r="J5411" s="60"/>
      <c r="K5411" s="60"/>
      <c r="L5411" s="60"/>
      <c r="M5411" s="60"/>
      <c r="N5411" s="60"/>
      <c r="O5411" s="60"/>
      <c r="P5411" s="60"/>
      <c r="Q5411" s="60"/>
      <c r="R5411" s="334">
        <v>15265</v>
      </c>
      <c r="S5411" s="319" t="s">
        <v>351</v>
      </c>
      <c r="BE5411" s="60"/>
      <c r="BR5411" s="60"/>
      <c r="BX5411" s="151"/>
      <c r="CB5411" s="151"/>
      <c r="CM5411" s="151"/>
      <c r="CO5411" s="151"/>
      <c r="CT5411" s="151"/>
      <c r="CY5411" s="151"/>
    </row>
    <row r="5412" spans="1:103" x14ac:dyDescent="0.2">
      <c r="A5412" s="60"/>
      <c r="B5412" s="60"/>
      <c r="C5412" s="60"/>
      <c r="D5412" s="60"/>
      <c r="E5412" s="60"/>
      <c r="F5412" s="60"/>
      <c r="G5412" s="60"/>
      <c r="H5412" s="60"/>
      <c r="I5412" s="60"/>
      <c r="J5412" s="60"/>
      <c r="K5412" s="60"/>
      <c r="L5412" s="60"/>
      <c r="M5412" s="60"/>
      <c r="N5412" s="60"/>
      <c r="O5412" s="60"/>
      <c r="P5412" s="60"/>
      <c r="Q5412" s="60"/>
      <c r="R5412" s="334">
        <v>15267</v>
      </c>
      <c r="S5412" s="319" t="s">
        <v>351</v>
      </c>
      <c r="BE5412" s="60"/>
      <c r="BR5412" s="60"/>
      <c r="BX5412" s="151"/>
      <c r="CB5412" s="151"/>
      <c r="CM5412" s="151"/>
      <c r="CO5412" s="151"/>
      <c r="CT5412" s="151"/>
      <c r="CY5412" s="151"/>
    </row>
    <row r="5413" spans="1:103" x14ac:dyDescent="0.2">
      <c r="A5413" s="60"/>
      <c r="B5413" s="60"/>
      <c r="C5413" s="60"/>
      <c r="D5413" s="60"/>
      <c r="E5413" s="60"/>
      <c r="F5413" s="60"/>
      <c r="G5413" s="60"/>
      <c r="H5413" s="60"/>
      <c r="I5413" s="60"/>
      <c r="J5413" s="60"/>
      <c r="K5413" s="60"/>
      <c r="L5413" s="60"/>
      <c r="M5413" s="60"/>
      <c r="N5413" s="60"/>
      <c r="O5413" s="60"/>
      <c r="P5413" s="60"/>
      <c r="Q5413" s="60"/>
      <c r="R5413" s="334">
        <v>15268</v>
      </c>
      <c r="S5413" s="319" t="s">
        <v>351</v>
      </c>
      <c r="BE5413" s="60"/>
      <c r="BR5413" s="60"/>
      <c r="BX5413" s="151"/>
      <c r="CB5413" s="151"/>
      <c r="CM5413" s="151"/>
      <c r="CO5413" s="151"/>
      <c r="CT5413" s="151"/>
      <c r="CY5413" s="151"/>
    </row>
    <row r="5414" spans="1:103" x14ac:dyDescent="0.2">
      <c r="A5414" s="60"/>
      <c r="B5414" s="60"/>
      <c r="C5414" s="60"/>
      <c r="D5414" s="60"/>
      <c r="E5414" s="60"/>
      <c r="F5414" s="60"/>
      <c r="G5414" s="60"/>
      <c r="H5414" s="60"/>
      <c r="I5414" s="60"/>
      <c r="J5414" s="60"/>
      <c r="K5414" s="60"/>
      <c r="L5414" s="60"/>
      <c r="M5414" s="60"/>
      <c r="N5414" s="60"/>
      <c r="O5414" s="60"/>
      <c r="P5414" s="60"/>
      <c r="Q5414" s="60"/>
      <c r="R5414" s="334">
        <v>15270</v>
      </c>
      <c r="S5414" s="319" t="s">
        <v>351</v>
      </c>
      <c r="BE5414" s="60"/>
      <c r="BR5414" s="60"/>
      <c r="BX5414" s="151"/>
      <c r="CB5414" s="151"/>
      <c r="CM5414" s="151"/>
      <c r="CO5414" s="151"/>
      <c r="CT5414" s="151"/>
      <c r="CY5414" s="151"/>
    </row>
    <row r="5415" spans="1:103" x14ac:dyDescent="0.2">
      <c r="A5415" s="60"/>
      <c r="B5415" s="60"/>
      <c r="C5415" s="60"/>
      <c r="D5415" s="60"/>
      <c r="E5415" s="60"/>
      <c r="F5415" s="60"/>
      <c r="G5415" s="60"/>
      <c r="H5415" s="60"/>
      <c r="I5415" s="60"/>
      <c r="J5415" s="60"/>
      <c r="K5415" s="60"/>
      <c r="L5415" s="60"/>
      <c r="M5415" s="60"/>
      <c r="N5415" s="60"/>
      <c r="O5415" s="60"/>
      <c r="P5415" s="60"/>
      <c r="Q5415" s="60"/>
      <c r="R5415" s="334">
        <v>15272</v>
      </c>
      <c r="S5415" s="319" t="s">
        <v>351</v>
      </c>
      <c r="BE5415" s="60"/>
      <c r="BR5415" s="60"/>
      <c r="BX5415" s="151"/>
      <c r="CB5415" s="151"/>
      <c r="CM5415" s="151"/>
      <c r="CO5415" s="151"/>
      <c r="CT5415" s="151"/>
      <c r="CY5415" s="151"/>
    </row>
    <row r="5416" spans="1:103" x14ac:dyDescent="0.2">
      <c r="A5416" s="60"/>
      <c r="B5416" s="60"/>
      <c r="C5416" s="60"/>
      <c r="D5416" s="60"/>
      <c r="E5416" s="60"/>
      <c r="F5416" s="60"/>
      <c r="G5416" s="60"/>
      <c r="H5416" s="60"/>
      <c r="I5416" s="60"/>
      <c r="J5416" s="60"/>
      <c r="K5416" s="60"/>
      <c r="L5416" s="60"/>
      <c r="M5416" s="60"/>
      <c r="N5416" s="60"/>
      <c r="O5416" s="60"/>
      <c r="P5416" s="60"/>
      <c r="Q5416" s="60"/>
      <c r="R5416" s="334">
        <v>15274</v>
      </c>
      <c r="S5416" s="319" t="s">
        <v>351</v>
      </c>
      <c r="BE5416" s="60"/>
      <c r="BR5416" s="60"/>
      <c r="BX5416" s="151"/>
      <c r="CB5416" s="151"/>
      <c r="CM5416" s="151"/>
      <c r="CO5416" s="151"/>
      <c r="CT5416" s="151"/>
      <c r="CY5416" s="151"/>
    </row>
    <row r="5417" spans="1:103" x14ac:dyDescent="0.2">
      <c r="A5417" s="60"/>
      <c r="B5417" s="60"/>
      <c r="C5417" s="60"/>
      <c r="D5417" s="60"/>
      <c r="E5417" s="60"/>
      <c r="F5417" s="60"/>
      <c r="G5417" s="60"/>
      <c r="H5417" s="60"/>
      <c r="I5417" s="60"/>
      <c r="J5417" s="60"/>
      <c r="K5417" s="60"/>
      <c r="L5417" s="60"/>
      <c r="M5417" s="60"/>
      <c r="N5417" s="60"/>
      <c r="O5417" s="60"/>
      <c r="P5417" s="60"/>
      <c r="Q5417" s="60"/>
      <c r="R5417" s="334">
        <v>15275</v>
      </c>
      <c r="S5417" s="319" t="s">
        <v>351</v>
      </c>
      <c r="BE5417" s="60"/>
      <c r="BR5417" s="60"/>
      <c r="BX5417" s="151"/>
      <c r="CB5417" s="151"/>
      <c r="CM5417" s="151"/>
      <c r="CO5417" s="151"/>
      <c r="CT5417" s="151"/>
      <c r="CY5417" s="151"/>
    </row>
    <row r="5418" spans="1:103" x14ac:dyDescent="0.2">
      <c r="A5418" s="60"/>
      <c r="B5418" s="60"/>
      <c r="C5418" s="60"/>
      <c r="D5418" s="60"/>
      <c r="E5418" s="60"/>
      <c r="F5418" s="60"/>
      <c r="G5418" s="60"/>
      <c r="H5418" s="60"/>
      <c r="I5418" s="60"/>
      <c r="J5418" s="60"/>
      <c r="K5418" s="60"/>
      <c r="L5418" s="60"/>
      <c r="M5418" s="60"/>
      <c r="N5418" s="60"/>
      <c r="O5418" s="60"/>
      <c r="P5418" s="60"/>
      <c r="Q5418" s="60"/>
      <c r="R5418" s="334">
        <v>15276</v>
      </c>
      <c r="S5418" s="319" t="s">
        <v>351</v>
      </c>
      <c r="BE5418" s="60"/>
      <c r="BR5418" s="60"/>
      <c r="BX5418" s="151"/>
      <c r="CB5418" s="151"/>
      <c r="CM5418" s="151"/>
      <c r="CO5418" s="151"/>
      <c r="CT5418" s="151"/>
      <c r="CY5418" s="151"/>
    </row>
    <row r="5419" spans="1:103" x14ac:dyDescent="0.2">
      <c r="A5419" s="60"/>
      <c r="B5419" s="60"/>
      <c r="C5419" s="60"/>
      <c r="D5419" s="60"/>
      <c r="E5419" s="60"/>
      <c r="F5419" s="60"/>
      <c r="G5419" s="60"/>
      <c r="H5419" s="60"/>
      <c r="I5419" s="60"/>
      <c r="J5419" s="60"/>
      <c r="K5419" s="60"/>
      <c r="L5419" s="60"/>
      <c r="M5419" s="60"/>
      <c r="N5419" s="60"/>
      <c r="O5419" s="60"/>
      <c r="P5419" s="60"/>
      <c r="Q5419" s="60"/>
      <c r="R5419" s="334">
        <v>15277</v>
      </c>
      <c r="S5419" s="319" t="s">
        <v>351</v>
      </c>
      <c r="BE5419" s="60"/>
      <c r="BR5419" s="60"/>
      <c r="BX5419" s="151"/>
      <c r="CB5419" s="151"/>
      <c r="CM5419" s="151"/>
      <c r="CO5419" s="151"/>
      <c r="CT5419" s="151"/>
      <c r="CY5419" s="151"/>
    </row>
    <row r="5420" spans="1:103" x14ac:dyDescent="0.2">
      <c r="A5420" s="60"/>
      <c r="B5420" s="60"/>
      <c r="C5420" s="60"/>
      <c r="D5420" s="60"/>
      <c r="E5420" s="60"/>
      <c r="F5420" s="60"/>
      <c r="G5420" s="60"/>
      <c r="H5420" s="60"/>
      <c r="I5420" s="60"/>
      <c r="J5420" s="60"/>
      <c r="K5420" s="60"/>
      <c r="L5420" s="60"/>
      <c r="M5420" s="60"/>
      <c r="N5420" s="60"/>
      <c r="O5420" s="60"/>
      <c r="P5420" s="60"/>
      <c r="Q5420" s="60"/>
      <c r="R5420" s="334">
        <v>15278</v>
      </c>
      <c r="S5420" s="319" t="s">
        <v>351</v>
      </c>
      <c r="BE5420" s="60"/>
      <c r="BR5420" s="60"/>
      <c r="BX5420" s="151"/>
      <c r="CB5420" s="151"/>
      <c r="CM5420" s="151"/>
      <c r="CO5420" s="151"/>
      <c r="CT5420" s="151"/>
      <c r="CY5420" s="151"/>
    </row>
    <row r="5421" spans="1:103" x14ac:dyDescent="0.2">
      <c r="A5421" s="60"/>
      <c r="B5421" s="60"/>
      <c r="C5421" s="60"/>
      <c r="D5421" s="60"/>
      <c r="E5421" s="60"/>
      <c r="F5421" s="60"/>
      <c r="G5421" s="60"/>
      <c r="H5421" s="60"/>
      <c r="I5421" s="60"/>
      <c r="J5421" s="60"/>
      <c r="K5421" s="60"/>
      <c r="L5421" s="60"/>
      <c r="M5421" s="60"/>
      <c r="N5421" s="60"/>
      <c r="O5421" s="60"/>
      <c r="P5421" s="60"/>
      <c r="Q5421" s="60"/>
      <c r="R5421" s="334">
        <v>15279</v>
      </c>
      <c r="S5421" s="319" t="s">
        <v>351</v>
      </c>
      <c r="BE5421" s="60"/>
      <c r="BR5421" s="60"/>
      <c r="BX5421" s="151"/>
      <c r="CB5421" s="151"/>
      <c r="CM5421" s="151"/>
      <c r="CO5421" s="151"/>
      <c r="CT5421" s="151"/>
      <c r="CY5421" s="151"/>
    </row>
    <row r="5422" spans="1:103" x14ac:dyDescent="0.2">
      <c r="A5422" s="60"/>
      <c r="B5422" s="60"/>
      <c r="C5422" s="60"/>
      <c r="D5422" s="60"/>
      <c r="E5422" s="60"/>
      <c r="F5422" s="60"/>
      <c r="G5422" s="60"/>
      <c r="H5422" s="60"/>
      <c r="I5422" s="60"/>
      <c r="J5422" s="60"/>
      <c r="K5422" s="60"/>
      <c r="L5422" s="60"/>
      <c r="M5422" s="60"/>
      <c r="N5422" s="60"/>
      <c r="O5422" s="60"/>
      <c r="P5422" s="60"/>
      <c r="Q5422" s="60"/>
      <c r="R5422" s="334">
        <v>15281</v>
      </c>
      <c r="S5422" s="319" t="s">
        <v>351</v>
      </c>
      <c r="BE5422" s="60"/>
      <c r="BR5422" s="60"/>
      <c r="BX5422" s="151"/>
      <c r="CB5422" s="151"/>
      <c r="CM5422" s="151"/>
      <c r="CO5422" s="151"/>
      <c r="CT5422" s="151"/>
      <c r="CY5422" s="151"/>
    </row>
    <row r="5423" spans="1:103" x14ac:dyDescent="0.2">
      <c r="A5423" s="60"/>
      <c r="B5423" s="60"/>
      <c r="C5423" s="60"/>
      <c r="D5423" s="60"/>
      <c r="E5423" s="60"/>
      <c r="F5423" s="60"/>
      <c r="G5423" s="60"/>
      <c r="H5423" s="60"/>
      <c r="I5423" s="60"/>
      <c r="J5423" s="60"/>
      <c r="K5423" s="60"/>
      <c r="L5423" s="60"/>
      <c r="M5423" s="60"/>
      <c r="N5423" s="60"/>
      <c r="O5423" s="60"/>
      <c r="P5423" s="60"/>
      <c r="Q5423" s="60"/>
      <c r="R5423" s="334">
        <v>15282</v>
      </c>
      <c r="S5423" s="319" t="s">
        <v>351</v>
      </c>
      <c r="BE5423" s="60"/>
      <c r="BR5423" s="60"/>
      <c r="BX5423" s="151"/>
      <c r="CB5423" s="151"/>
      <c r="CM5423" s="151"/>
      <c r="CO5423" s="151"/>
      <c r="CT5423" s="151"/>
      <c r="CY5423" s="151"/>
    </row>
    <row r="5424" spans="1:103" x14ac:dyDescent="0.2">
      <c r="A5424" s="60"/>
      <c r="B5424" s="60"/>
      <c r="C5424" s="60"/>
      <c r="D5424" s="60"/>
      <c r="E5424" s="60"/>
      <c r="F5424" s="60"/>
      <c r="G5424" s="60"/>
      <c r="H5424" s="60"/>
      <c r="I5424" s="60"/>
      <c r="J5424" s="60"/>
      <c r="K5424" s="60"/>
      <c r="L5424" s="60"/>
      <c r="M5424" s="60"/>
      <c r="N5424" s="60"/>
      <c r="O5424" s="60"/>
      <c r="P5424" s="60"/>
      <c r="Q5424" s="60"/>
      <c r="R5424" s="334">
        <v>15283</v>
      </c>
      <c r="S5424" s="319" t="s">
        <v>351</v>
      </c>
      <c r="BE5424" s="60"/>
      <c r="BR5424" s="60"/>
      <c r="BX5424" s="151"/>
      <c r="CB5424" s="151"/>
      <c r="CM5424" s="151"/>
      <c r="CO5424" s="151"/>
      <c r="CT5424" s="151"/>
      <c r="CY5424" s="151"/>
    </row>
    <row r="5425" spans="1:103" x14ac:dyDescent="0.2">
      <c r="A5425" s="60"/>
      <c r="B5425" s="60"/>
      <c r="C5425" s="60"/>
      <c r="D5425" s="60"/>
      <c r="E5425" s="60"/>
      <c r="F5425" s="60"/>
      <c r="G5425" s="60"/>
      <c r="H5425" s="60"/>
      <c r="I5425" s="60"/>
      <c r="J5425" s="60"/>
      <c r="K5425" s="60"/>
      <c r="L5425" s="60"/>
      <c r="M5425" s="60"/>
      <c r="N5425" s="60"/>
      <c r="O5425" s="60"/>
      <c r="P5425" s="60"/>
      <c r="Q5425" s="60"/>
      <c r="R5425" s="334">
        <v>15286</v>
      </c>
      <c r="S5425" s="319" t="s">
        <v>351</v>
      </c>
      <c r="BE5425" s="60"/>
      <c r="BR5425" s="60"/>
      <c r="BX5425" s="151"/>
      <c r="CB5425" s="151"/>
      <c r="CM5425" s="151"/>
      <c r="CO5425" s="151"/>
      <c r="CT5425" s="151"/>
      <c r="CY5425" s="151"/>
    </row>
    <row r="5426" spans="1:103" x14ac:dyDescent="0.2">
      <c r="A5426" s="60"/>
      <c r="B5426" s="60"/>
      <c r="C5426" s="60"/>
      <c r="D5426" s="60"/>
      <c r="E5426" s="60"/>
      <c r="F5426" s="60"/>
      <c r="G5426" s="60"/>
      <c r="H5426" s="60"/>
      <c r="I5426" s="60"/>
      <c r="J5426" s="60"/>
      <c r="K5426" s="60"/>
      <c r="L5426" s="60"/>
      <c r="M5426" s="60"/>
      <c r="N5426" s="60"/>
      <c r="O5426" s="60"/>
      <c r="P5426" s="60"/>
      <c r="Q5426" s="60"/>
      <c r="R5426" s="334">
        <v>15289</v>
      </c>
      <c r="S5426" s="319" t="s">
        <v>351</v>
      </c>
      <c r="BE5426" s="60"/>
      <c r="BR5426" s="60"/>
      <c r="BX5426" s="151"/>
      <c r="CB5426" s="151"/>
      <c r="CM5426" s="151"/>
      <c r="CO5426" s="151"/>
      <c r="CT5426" s="151"/>
      <c r="CY5426" s="151"/>
    </row>
    <row r="5427" spans="1:103" x14ac:dyDescent="0.2">
      <c r="A5427" s="60"/>
      <c r="B5427" s="60"/>
      <c r="C5427" s="60"/>
      <c r="D5427" s="60"/>
      <c r="E5427" s="60"/>
      <c r="F5427" s="60"/>
      <c r="G5427" s="60"/>
      <c r="H5427" s="60"/>
      <c r="I5427" s="60"/>
      <c r="J5427" s="60"/>
      <c r="K5427" s="60"/>
      <c r="L5427" s="60"/>
      <c r="M5427" s="60"/>
      <c r="N5427" s="60"/>
      <c r="O5427" s="60"/>
      <c r="P5427" s="60"/>
      <c r="Q5427" s="60"/>
      <c r="R5427" s="334">
        <v>15290</v>
      </c>
      <c r="S5427" s="319" t="s">
        <v>351</v>
      </c>
      <c r="BE5427" s="60"/>
      <c r="BR5427" s="60"/>
      <c r="BX5427" s="151"/>
      <c r="CB5427" s="151"/>
      <c r="CM5427" s="151"/>
      <c r="CO5427" s="151"/>
      <c r="CT5427" s="151"/>
      <c r="CY5427" s="151"/>
    </row>
    <row r="5428" spans="1:103" x14ac:dyDescent="0.2">
      <c r="A5428" s="60"/>
      <c r="B5428" s="60"/>
      <c r="C5428" s="60"/>
      <c r="D5428" s="60"/>
      <c r="E5428" s="60"/>
      <c r="F5428" s="60"/>
      <c r="G5428" s="60"/>
      <c r="H5428" s="60"/>
      <c r="I5428" s="60"/>
      <c r="J5428" s="60"/>
      <c r="K5428" s="60"/>
      <c r="L5428" s="60"/>
      <c r="M5428" s="60"/>
      <c r="N5428" s="60"/>
      <c r="O5428" s="60"/>
      <c r="P5428" s="60"/>
      <c r="Q5428" s="60"/>
      <c r="R5428" s="334">
        <v>15295</v>
      </c>
      <c r="S5428" s="319" t="s">
        <v>351</v>
      </c>
      <c r="BE5428" s="60"/>
      <c r="BR5428" s="60"/>
      <c r="BX5428" s="151"/>
      <c r="CB5428" s="151"/>
      <c r="CM5428" s="151"/>
      <c r="CO5428" s="151"/>
      <c r="CT5428" s="151"/>
      <c r="CY5428" s="151"/>
    </row>
    <row r="5429" spans="1:103" x14ac:dyDescent="0.2">
      <c r="A5429" s="60"/>
      <c r="B5429" s="60"/>
      <c r="C5429" s="60"/>
      <c r="D5429" s="60"/>
      <c r="E5429" s="60"/>
      <c r="F5429" s="60"/>
      <c r="G5429" s="60"/>
      <c r="H5429" s="60"/>
      <c r="I5429" s="60"/>
      <c r="J5429" s="60"/>
      <c r="K5429" s="60"/>
      <c r="L5429" s="60"/>
      <c r="M5429" s="60"/>
      <c r="N5429" s="60"/>
      <c r="O5429" s="60"/>
      <c r="P5429" s="60"/>
      <c r="Q5429" s="60"/>
      <c r="R5429" s="334">
        <v>15301</v>
      </c>
      <c r="S5429" s="319" t="s">
        <v>351</v>
      </c>
      <c r="BE5429" s="60"/>
      <c r="BR5429" s="60"/>
      <c r="BX5429" s="151"/>
      <c r="CB5429" s="151"/>
      <c r="CM5429" s="151"/>
      <c r="CO5429" s="151"/>
      <c r="CT5429" s="151"/>
      <c r="CY5429" s="151"/>
    </row>
    <row r="5430" spans="1:103" x14ac:dyDescent="0.2">
      <c r="A5430" s="60"/>
      <c r="B5430" s="60"/>
      <c r="C5430" s="60"/>
      <c r="D5430" s="60"/>
      <c r="E5430" s="60"/>
      <c r="F5430" s="60"/>
      <c r="G5430" s="60"/>
      <c r="H5430" s="60"/>
      <c r="I5430" s="60"/>
      <c r="J5430" s="60"/>
      <c r="K5430" s="60"/>
      <c r="L5430" s="60"/>
      <c r="M5430" s="60"/>
      <c r="N5430" s="60"/>
      <c r="O5430" s="60"/>
      <c r="P5430" s="60"/>
      <c r="Q5430" s="60"/>
      <c r="R5430" s="334">
        <v>15310</v>
      </c>
      <c r="S5430" s="319" t="s">
        <v>351</v>
      </c>
      <c r="BE5430" s="60"/>
      <c r="BR5430" s="60"/>
      <c r="BX5430" s="151"/>
      <c r="CB5430" s="151"/>
      <c r="CM5430" s="151"/>
      <c r="CO5430" s="151"/>
      <c r="CT5430" s="151"/>
      <c r="CY5430" s="151"/>
    </row>
    <row r="5431" spans="1:103" x14ac:dyDescent="0.2">
      <c r="A5431" s="60"/>
      <c r="B5431" s="60"/>
      <c r="C5431" s="60"/>
      <c r="D5431" s="60"/>
      <c r="E5431" s="60"/>
      <c r="F5431" s="60"/>
      <c r="G5431" s="60"/>
      <c r="H5431" s="60"/>
      <c r="I5431" s="60"/>
      <c r="J5431" s="60"/>
      <c r="K5431" s="60"/>
      <c r="L5431" s="60"/>
      <c r="M5431" s="60"/>
      <c r="N5431" s="60"/>
      <c r="O5431" s="60"/>
      <c r="P5431" s="60"/>
      <c r="Q5431" s="60"/>
      <c r="R5431" s="334">
        <v>15311</v>
      </c>
      <c r="S5431" s="319" t="s">
        <v>351</v>
      </c>
      <c r="BE5431" s="60"/>
      <c r="BR5431" s="60"/>
      <c r="BX5431" s="151"/>
      <c r="CB5431" s="151"/>
      <c r="CM5431" s="151"/>
      <c r="CO5431" s="151"/>
      <c r="CT5431" s="151"/>
      <c r="CY5431" s="151"/>
    </row>
    <row r="5432" spans="1:103" x14ac:dyDescent="0.2">
      <c r="A5432" s="60"/>
      <c r="B5432" s="60"/>
      <c r="C5432" s="60"/>
      <c r="D5432" s="60"/>
      <c r="E5432" s="60"/>
      <c r="F5432" s="60"/>
      <c r="G5432" s="60"/>
      <c r="H5432" s="60"/>
      <c r="I5432" s="60"/>
      <c r="J5432" s="60"/>
      <c r="K5432" s="60"/>
      <c r="L5432" s="60"/>
      <c r="M5432" s="60"/>
      <c r="N5432" s="60"/>
      <c r="O5432" s="60"/>
      <c r="P5432" s="60"/>
      <c r="Q5432" s="60"/>
      <c r="R5432" s="334">
        <v>15312</v>
      </c>
      <c r="S5432" s="319" t="s">
        <v>351</v>
      </c>
      <c r="BE5432" s="60"/>
      <c r="BR5432" s="60"/>
      <c r="BX5432" s="151"/>
      <c r="CB5432" s="151"/>
      <c r="CM5432" s="151"/>
      <c r="CO5432" s="151"/>
      <c r="CT5432" s="151"/>
      <c r="CY5432" s="151"/>
    </row>
    <row r="5433" spans="1:103" x14ac:dyDescent="0.2">
      <c r="A5433" s="60"/>
      <c r="B5433" s="60"/>
      <c r="C5433" s="60"/>
      <c r="D5433" s="60"/>
      <c r="E5433" s="60"/>
      <c r="F5433" s="60"/>
      <c r="G5433" s="60"/>
      <c r="H5433" s="60"/>
      <c r="I5433" s="60"/>
      <c r="J5433" s="60"/>
      <c r="K5433" s="60"/>
      <c r="L5433" s="60"/>
      <c r="M5433" s="60"/>
      <c r="N5433" s="60"/>
      <c r="O5433" s="60"/>
      <c r="P5433" s="60"/>
      <c r="Q5433" s="60"/>
      <c r="R5433" s="334">
        <v>15313</v>
      </c>
      <c r="S5433" s="319" t="s">
        <v>351</v>
      </c>
      <c r="BE5433" s="60"/>
      <c r="BR5433" s="60"/>
      <c r="BX5433" s="151"/>
      <c r="CB5433" s="151"/>
      <c r="CM5433" s="151"/>
      <c r="CO5433" s="151"/>
      <c r="CT5433" s="151"/>
      <c r="CY5433" s="151"/>
    </row>
    <row r="5434" spans="1:103" x14ac:dyDescent="0.2">
      <c r="A5434" s="60"/>
      <c r="B5434" s="60"/>
      <c r="C5434" s="60"/>
      <c r="D5434" s="60"/>
      <c r="E5434" s="60"/>
      <c r="F5434" s="60"/>
      <c r="G5434" s="60"/>
      <c r="H5434" s="60"/>
      <c r="I5434" s="60"/>
      <c r="J5434" s="60"/>
      <c r="K5434" s="60"/>
      <c r="L5434" s="60"/>
      <c r="M5434" s="60"/>
      <c r="N5434" s="60"/>
      <c r="O5434" s="60"/>
      <c r="P5434" s="60"/>
      <c r="Q5434" s="60"/>
      <c r="R5434" s="334">
        <v>15314</v>
      </c>
      <c r="S5434" s="319" t="s">
        <v>351</v>
      </c>
      <c r="BE5434" s="60"/>
      <c r="BR5434" s="60"/>
      <c r="BX5434" s="151"/>
      <c r="CB5434" s="151"/>
      <c r="CM5434" s="151"/>
      <c r="CO5434" s="151"/>
      <c r="CT5434" s="151"/>
      <c r="CY5434" s="151"/>
    </row>
    <row r="5435" spans="1:103" x14ac:dyDescent="0.2">
      <c r="A5435" s="60"/>
      <c r="B5435" s="60"/>
      <c r="C5435" s="60"/>
      <c r="D5435" s="60"/>
      <c r="E5435" s="60"/>
      <c r="F5435" s="60"/>
      <c r="G5435" s="60"/>
      <c r="H5435" s="60"/>
      <c r="I5435" s="60"/>
      <c r="J5435" s="60"/>
      <c r="K5435" s="60"/>
      <c r="L5435" s="60"/>
      <c r="M5435" s="60"/>
      <c r="N5435" s="60"/>
      <c r="O5435" s="60"/>
      <c r="P5435" s="60"/>
      <c r="Q5435" s="60"/>
      <c r="R5435" s="334">
        <v>15315</v>
      </c>
      <c r="S5435" s="319" t="s">
        <v>351</v>
      </c>
      <c r="BE5435" s="60"/>
      <c r="BR5435" s="60"/>
      <c r="BX5435" s="151"/>
      <c r="CB5435" s="151"/>
      <c r="CM5435" s="151"/>
      <c r="CO5435" s="151"/>
      <c r="CT5435" s="151"/>
      <c r="CY5435" s="151"/>
    </row>
    <row r="5436" spans="1:103" x14ac:dyDescent="0.2">
      <c r="A5436" s="60"/>
      <c r="B5436" s="60"/>
      <c r="C5436" s="60"/>
      <c r="D5436" s="60"/>
      <c r="E5436" s="60"/>
      <c r="F5436" s="60"/>
      <c r="G5436" s="60"/>
      <c r="H5436" s="60"/>
      <c r="I5436" s="60"/>
      <c r="J5436" s="60"/>
      <c r="K5436" s="60"/>
      <c r="L5436" s="60"/>
      <c r="M5436" s="60"/>
      <c r="N5436" s="60"/>
      <c r="O5436" s="60"/>
      <c r="P5436" s="60"/>
      <c r="Q5436" s="60"/>
      <c r="R5436" s="334">
        <v>15316</v>
      </c>
      <c r="S5436" s="319" t="s">
        <v>351</v>
      </c>
      <c r="BE5436" s="60"/>
      <c r="BR5436" s="60"/>
      <c r="BX5436" s="151"/>
      <c r="CB5436" s="151"/>
      <c r="CM5436" s="151"/>
      <c r="CO5436" s="151"/>
      <c r="CT5436" s="151"/>
      <c r="CY5436" s="151"/>
    </row>
    <row r="5437" spans="1:103" x14ac:dyDescent="0.2">
      <c r="A5437" s="60"/>
      <c r="B5437" s="60"/>
      <c r="C5437" s="60"/>
      <c r="D5437" s="60"/>
      <c r="E5437" s="60"/>
      <c r="F5437" s="60"/>
      <c r="G5437" s="60"/>
      <c r="H5437" s="60"/>
      <c r="I5437" s="60"/>
      <c r="J5437" s="60"/>
      <c r="K5437" s="60"/>
      <c r="L5437" s="60"/>
      <c r="M5437" s="60"/>
      <c r="N5437" s="60"/>
      <c r="O5437" s="60"/>
      <c r="P5437" s="60"/>
      <c r="Q5437" s="60"/>
      <c r="R5437" s="334">
        <v>15317</v>
      </c>
      <c r="S5437" s="319" t="s">
        <v>351</v>
      </c>
      <c r="BE5437" s="60"/>
      <c r="BR5437" s="60"/>
      <c r="BX5437" s="151"/>
      <c r="CB5437" s="151"/>
      <c r="CM5437" s="151"/>
      <c r="CO5437" s="151"/>
      <c r="CT5437" s="151"/>
      <c r="CY5437" s="151"/>
    </row>
    <row r="5438" spans="1:103" x14ac:dyDescent="0.2">
      <c r="A5438" s="60"/>
      <c r="B5438" s="60"/>
      <c r="C5438" s="60"/>
      <c r="D5438" s="60"/>
      <c r="E5438" s="60"/>
      <c r="F5438" s="60"/>
      <c r="G5438" s="60"/>
      <c r="H5438" s="60"/>
      <c r="I5438" s="60"/>
      <c r="J5438" s="60"/>
      <c r="K5438" s="60"/>
      <c r="L5438" s="60"/>
      <c r="M5438" s="60"/>
      <c r="N5438" s="60"/>
      <c r="O5438" s="60"/>
      <c r="P5438" s="60"/>
      <c r="Q5438" s="60"/>
      <c r="R5438" s="334">
        <v>15320</v>
      </c>
      <c r="S5438" s="319" t="s">
        <v>351</v>
      </c>
      <c r="BE5438" s="60"/>
      <c r="BR5438" s="60"/>
      <c r="BX5438" s="151"/>
      <c r="CB5438" s="151"/>
      <c r="CM5438" s="151"/>
      <c r="CO5438" s="151"/>
      <c r="CT5438" s="151"/>
      <c r="CY5438" s="151"/>
    </row>
    <row r="5439" spans="1:103" x14ac:dyDescent="0.2">
      <c r="A5439" s="60"/>
      <c r="B5439" s="60"/>
      <c r="C5439" s="60"/>
      <c r="D5439" s="60"/>
      <c r="E5439" s="60"/>
      <c r="F5439" s="60"/>
      <c r="G5439" s="60"/>
      <c r="H5439" s="60"/>
      <c r="I5439" s="60"/>
      <c r="J5439" s="60"/>
      <c r="K5439" s="60"/>
      <c r="L5439" s="60"/>
      <c r="M5439" s="60"/>
      <c r="N5439" s="60"/>
      <c r="O5439" s="60"/>
      <c r="P5439" s="60"/>
      <c r="Q5439" s="60"/>
      <c r="R5439" s="334">
        <v>15321</v>
      </c>
      <c r="S5439" s="319" t="s">
        <v>351</v>
      </c>
      <c r="BE5439" s="60"/>
      <c r="BR5439" s="60"/>
      <c r="BX5439" s="151"/>
      <c r="CB5439" s="151"/>
      <c r="CM5439" s="151"/>
      <c r="CO5439" s="151"/>
      <c r="CT5439" s="151"/>
      <c r="CY5439" s="151"/>
    </row>
    <row r="5440" spans="1:103" x14ac:dyDescent="0.2">
      <c r="A5440" s="60"/>
      <c r="B5440" s="60"/>
      <c r="C5440" s="60"/>
      <c r="D5440" s="60"/>
      <c r="E5440" s="60"/>
      <c r="F5440" s="60"/>
      <c r="G5440" s="60"/>
      <c r="H5440" s="60"/>
      <c r="I5440" s="60"/>
      <c r="J5440" s="60"/>
      <c r="K5440" s="60"/>
      <c r="L5440" s="60"/>
      <c r="M5440" s="60"/>
      <c r="N5440" s="60"/>
      <c r="O5440" s="60"/>
      <c r="P5440" s="60"/>
      <c r="Q5440" s="60"/>
      <c r="R5440" s="334">
        <v>15322</v>
      </c>
      <c r="S5440" s="319" t="s">
        <v>351</v>
      </c>
      <c r="BE5440" s="60"/>
      <c r="BR5440" s="60"/>
      <c r="BX5440" s="151"/>
      <c r="CB5440" s="151"/>
      <c r="CM5440" s="151"/>
      <c r="CO5440" s="151"/>
      <c r="CT5440" s="151"/>
      <c r="CY5440" s="151"/>
    </row>
    <row r="5441" spans="1:103" x14ac:dyDescent="0.2">
      <c r="A5441" s="60"/>
      <c r="B5441" s="60"/>
      <c r="C5441" s="60"/>
      <c r="D5441" s="60"/>
      <c r="E5441" s="60"/>
      <c r="F5441" s="60"/>
      <c r="G5441" s="60"/>
      <c r="H5441" s="60"/>
      <c r="I5441" s="60"/>
      <c r="J5441" s="60"/>
      <c r="K5441" s="60"/>
      <c r="L5441" s="60"/>
      <c r="M5441" s="60"/>
      <c r="N5441" s="60"/>
      <c r="O5441" s="60"/>
      <c r="P5441" s="60"/>
      <c r="Q5441" s="60"/>
      <c r="R5441" s="334">
        <v>15323</v>
      </c>
      <c r="S5441" s="319" t="s">
        <v>351</v>
      </c>
      <c r="BE5441" s="60"/>
      <c r="BR5441" s="60"/>
      <c r="BX5441" s="151"/>
      <c r="CB5441" s="151"/>
      <c r="CM5441" s="151"/>
      <c r="CO5441" s="151"/>
      <c r="CT5441" s="151"/>
      <c r="CY5441" s="151"/>
    </row>
    <row r="5442" spans="1:103" x14ac:dyDescent="0.2">
      <c r="A5442" s="60"/>
      <c r="B5442" s="60"/>
      <c r="C5442" s="60"/>
      <c r="D5442" s="60"/>
      <c r="E5442" s="60"/>
      <c r="F5442" s="60"/>
      <c r="G5442" s="60"/>
      <c r="H5442" s="60"/>
      <c r="I5442" s="60"/>
      <c r="J5442" s="60"/>
      <c r="K5442" s="60"/>
      <c r="L5442" s="60"/>
      <c r="M5442" s="60"/>
      <c r="N5442" s="60"/>
      <c r="O5442" s="60"/>
      <c r="P5442" s="60"/>
      <c r="Q5442" s="60"/>
      <c r="R5442" s="334">
        <v>15324</v>
      </c>
      <c r="S5442" s="319" t="s">
        <v>351</v>
      </c>
      <c r="BE5442" s="60"/>
      <c r="BR5442" s="60"/>
      <c r="BX5442" s="151"/>
      <c r="CB5442" s="151"/>
      <c r="CM5442" s="151"/>
      <c r="CO5442" s="151"/>
      <c r="CT5442" s="151"/>
      <c r="CY5442" s="151"/>
    </row>
    <row r="5443" spans="1:103" x14ac:dyDescent="0.2">
      <c r="A5443" s="60"/>
      <c r="B5443" s="60"/>
      <c r="C5443" s="60"/>
      <c r="D5443" s="60"/>
      <c r="E5443" s="60"/>
      <c r="F5443" s="60"/>
      <c r="G5443" s="60"/>
      <c r="H5443" s="60"/>
      <c r="I5443" s="60"/>
      <c r="J5443" s="60"/>
      <c r="K5443" s="60"/>
      <c r="L5443" s="60"/>
      <c r="M5443" s="60"/>
      <c r="N5443" s="60"/>
      <c r="O5443" s="60"/>
      <c r="P5443" s="60"/>
      <c r="Q5443" s="60"/>
      <c r="R5443" s="334">
        <v>15325</v>
      </c>
      <c r="S5443" s="319" t="s">
        <v>351</v>
      </c>
      <c r="BE5443" s="60"/>
      <c r="BR5443" s="60"/>
      <c r="BX5443" s="151"/>
      <c r="CB5443" s="151"/>
      <c r="CM5443" s="151"/>
      <c r="CO5443" s="151"/>
      <c r="CT5443" s="151"/>
      <c r="CY5443" s="151"/>
    </row>
    <row r="5444" spans="1:103" x14ac:dyDescent="0.2">
      <c r="A5444" s="60"/>
      <c r="B5444" s="60"/>
      <c r="C5444" s="60"/>
      <c r="D5444" s="60"/>
      <c r="E5444" s="60"/>
      <c r="F5444" s="60"/>
      <c r="G5444" s="60"/>
      <c r="H5444" s="60"/>
      <c r="I5444" s="60"/>
      <c r="J5444" s="60"/>
      <c r="K5444" s="60"/>
      <c r="L5444" s="60"/>
      <c r="M5444" s="60"/>
      <c r="N5444" s="60"/>
      <c r="O5444" s="60"/>
      <c r="P5444" s="60"/>
      <c r="Q5444" s="60"/>
      <c r="R5444" s="334">
        <v>15327</v>
      </c>
      <c r="S5444" s="319" t="s">
        <v>351</v>
      </c>
      <c r="BE5444" s="60"/>
      <c r="BR5444" s="60"/>
      <c r="BX5444" s="151"/>
      <c r="CB5444" s="151"/>
      <c r="CM5444" s="151"/>
      <c r="CO5444" s="151"/>
      <c r="CT5444" s="151"/>
      <c r="CY5444" s="151"/>
    </row>
    <row r="5445" spans="1:103" x14ac:dyDescent="0.2">
      <c r="A5445" s="60"/>
      <c r="B5445" s="60"/>
      <c r="C5445" s="60"/>
      <c r="D5445" s="60"/>
      <c r="E5445" s="60"/>
      <c r="F5445" s="60"/>
      <c r="G5445" s="60"/>
      <c r="H5445" s="60"/>
      <c r="I5445" s="60"/>
      <c r="J5445" s="60"/>
      <c r="K5445" s="60"/>
      <c r="L5445" s="60"/>
      <c r="M5445" s="60"/>
      <c r="N5445" s="60"/>
      <c r="O5445" s="60"/>
      <c r="P5445" s="60"/>
      <c r="Q5445" s="60"/>
      <c r="R5445" s="334">
        <v>15329</v>
      </c>
      <c r="S5445" s="319" t="s">
        <v>351</v>
      </c>
      <c r="BE5445" s="60"/>
      <c r="BR5445" s="60"/>
      <c r="BX5445" s="151"/>
      <c r="CB5445" s="151"/>
      <c r="CM5445" s="151"/>
      <c r="CO5445" s="151"/>
      <c r="CT5445" s="151"/>
      <c r="CY5445" s="151"/>
    </row>
    <row r="5446" spans="1:103" x14ac:dyDescent="0.2">
      <c r="A5446" s="60"/>
      <c r="B5446" s="60"/>
      <c r="C5446" s="60"/>
      <c r="D5446" s="60"/>
      <c r="E5446" s="60"/>
      <c r="F5446" s="60"/>
      <c r="G5446" s="60"/>
      <c r="H5446" s="60"/>
      <c r="I5446" s="60"/>
      <c r="J5446" s="60"/>
      <c r="K5446" s="60"/>
      <c r="L5446" s="60"/>
      <c r="M5446" s="60"/>
      <c r="N5446" s="60"/>
      <c r="O5446" s="60"/>
      <c r="P5446" s="60"/>
      <c r="Q5446" s="60"/>
      <c r="R5446" s="334">
        <v>15330</v>
      </c>
      <c r="S5446" s="319" t="s">
        <v>351</v>
      </c>
      <c r="BE5446" s="60"/>
      <c r="BR5446" s="60"/>
      <c r="BX5446" s="151"/>
      <c r="CB5446" s="151"/>
      <c r="CM5446" s="151"/>
      <c r="CO5446" s="151"/>
      <c r="CT5446" s="151"/>
      <c r="CY5446" s="151"/>
    </row>
    <row r="5447" spans="1:103" x14ac:dyDescent="0.2">
      <c r="A5447" s="60"/>
      <c r="B5447" s="60"/>
      <c r="C5447" s="60"/>
      <c r="D5447" s="60"/>
      <c r="E5447" s="60"/>
      <c r="F5447" s="60"/>
      <c r="G5447" s="60"/>
      <c r="H5447" s="60"/>
      <c r="I5447" s="60"/>
      <c r="J5447" s="60"/>
      <c r="K5447" s="60"/>
      <c r="L5447" s="60"/>
      <c r="M5447" s="60"/>
      <c r="N5447" s="60"/>
      <c r="O5447" s="60"/>
      <c r="P5447" s="60"/>
      <c r="Q5447" s="60"/>
      <c r="R5447" s="334">
        <v>15331</v>
      </c>
      <c r="S5447" s="319" t="s">
        <v>351</v>
      </c>
      <c r="BE5447" s="60"/>
      <c r="BR5447" s="60"/>
      <c r="BX5447" s="151"/>
      <c r="CB5447" s="151"/>
      <c r="CM5447" s="151"/>
      <c r="CO5447" s="151"/>
      <c r="CT5447" s="151"/>
      <c r="CY5447" s="151"/>
    </row>
    <row r="5448" spans="1:103" x14ac:dyDescent="0.2">
      <c r="A5448" s="60"/>
      <c r="B5448" s="60"/>
      <c r="C5448" s="60"/>
      <c r="D5448" s="60"/>
      <c r="E5448" s="60"/>
      <c r="F5448" s="60"/>
      <c r="G5448" s="60"/>
      <c r="H5448" s="60"/>
      <c r="I5448" s="60"/>
      <c r="J5448" s="60"/>
      <c r="K5448" s="60"/>
      <c r="L5448" s="60"/>
      <c r="M5448" s="60"/>
      <c r="N5448" s="60"/>
      <c r="O5448" s="60"/>
      <c r="P5448" s="60"/>
      <c r="Q5448" s="60"/>
      <c r="R5448" s="334">
        <v>15332</v>
      </c>
      <c r="S5448" s="319" t="s">
        <v>351</v>
      </c>
      <c r="BE5448" s="60"/>
      <c r="BR5448" s="60"/>
      <c r="BX5448" s="151"/>
      <c r="CB5448" s="151"/>
      <c r="CM5448" s="151"/>
      <c r="CO5448" s="151"/>
      <c r="CT5448" s="151"/>
      <c r="CY5448" s="151"/>
    </row>
    <row r="5449" spans="1:103" x14ac:dyDescent="0.2">
      <c r="A5449" s="60"/>
      <c r="B5449" s="60"/>
      <c r="C5449" s="60"/>
      <c r="D5449" s="60"/>
      <c r="E5449" s="60"/>
      <c r="F5449" s="60"/>
      <c r="G5449" s="60"/>
      <c r="H5449" s="60"/>
      <c r="I5449" s="60"/>
      <c r="J5449" s="60"/>
      <c r="K5449" s="60"/>
      <c r="L5449" s="60"/>
      <c r="M5449" s="60"/>
      <c r="N5449" s="60"/>
      <c r="O5449" s="60"/>
      <c r="P5449" s="60"/>
      <c r="Q5449" s="60"/>
      <c r="R5449" s="334">
        <v>15333</v>
      </c>
      <c r="S5449" s="319" t="s">
        <v>351</v>
      </c>
      <c r="BE5449" s="60"/>
      <c r="BR5449" s="60"/>
      <c r="BX5449" s="151"/>
      <c r="CB5449" s="151"/>
      <c r="CM5449" s="151"/>
      <c r="CO5449" s="151"/>
      <c r="CT5449" s="151"/>
      <c r="CY5449" s="151"/>
    </row>
    <row r="5450" spans="1:103" x14ac:dyDescent="0.2">
      <c r="A5450" s="60"/>
      <c r="B5450" s="60"/>
      <c r="C5450" s="60"/>
      <c r="D5450" s="60"/>
      <c r="E5450" s="60"/>
      <c r="F5450" s="60"/>
      <c r="G5450" s="60"/>
      <c r="H5450" s="60"/>
      <c r="I5450" s="60"/>
      <c r="J5450" s="60"/>
      <c r="K5450" s="60"/>
      <c r="L5450" s="60"/>
      <c r="M5450" s="60"/>
      <c r="N5450" s="60"/>
      <c r="O5450" s="60"/>
      <c r="P5450" s="60"/>
      <c r="Q5450" s="60"/>
      <c r="R5450" s="334">
        <v>15334</v>
      </c>
      <c r="S5450" s="319" t="s">
        <v>351</v>
      </c>
      <c r="BE5450" s="60"/>
      <c r="BR5450" s="60"/>
      <c r="BX5450" s="151"/>
      <c r="CB5450" s="151"/>
      <c r="CM5450" s="151"/>
      <c r="CO5450" s="151"/>
      <c r="CT5450" s="151"/>
      <c r="CY5450" s="151"/>
    </row>
    <row r="5451" spans="1:103" x14ac:dyDescent="0.2">
      <c r="A5451" s="60"/>
      <c r="B5451" s="60"/>
      <c r="C5451" s="60"/>
      <c r="D5451" s="60"/>
      <c r="E5451" s="60"/>
      <c r="F5451" s="60"/>
      <c r="G5451" s="60"/>
      <c r="H5451" s="60"/>
      <c r="I5451" s="60"/>
      <c r="J5451" s="60"/>
      <c r="K5451" s="60"/>
      <c r="L5451" s="60"/>
      <c r="M5451" s="60"/>
      <c r="N5451" s="60"/>
      <c r="O5451" s="60"/>
      <c r="P5451" s="60"/>
      <c r="Q5451" s="60"/>
      <c r="R5451" s="334">
        <v>15336</v>
      </c>
      <c r="S5451" s="319" t="s">
        <v>351</v>
      </c>
      <c r="BE5451" s="60"/>
      <c r="BR5451" s="60"/>
      <c r="BX5451" s="151"/>
      <c r="CB5451" s="151"/>
      <c r="CM5451" s="151"/>
      <c r="CO5451" s="151"/>
      <c r="CT5451" s="151"/>
      <c r="CY5451" s="151"/>
    </row>
    <row r="5452" spans="1:103" x14ac:dyDescent="0.2">
      <c r="A5452" s="60"/>
      <c r="B5452" s="60"/>
      <c r="C5452" s="60"/>
      <c r="D5452" s="60"/>
      <c r="E5452" s="60"/>
      <c r="F5452" s="60"/>
      <c r="G5452" s="60"/>
      <c r="H5452" s="60"/>
      <c r="I5452" s="60"/>
      <c r="J5452" s="60"/>
      <c r="K5452" s="60"/>
      <c r="L5452" s="60"/>
      <c r="M5452" s="60"/>
      <c r="N5452" s="60"/>
      <c r="O5452" s="60"/>
      <c r="P5452" s="60"/>
      <c r="Q5452" s="60"/>
      <c r="R5452" s="334">
        <v>15337</v>
      </c>
      <c r="S5452" s="319" t="s">
        <v>351</v>
      </c>
      <c r="BE5452" s="60"/>
      <c r="BR5452" s="60"/>
      <c r="BX5452" s="151"/>
      <c r="CB5452" s="151"/>
      <c r="CM5452" s="151"/>
      <c r="CO5452" s="151"/>
      <c r="CT5452" s="151"/>
      <c r="CY5452" s="151"/>
    </row>
    <row r="5453" spans="1:103" x14ac:dyDescent="0.2">
      <c r="A5453" s="60"/>
      <c r="B5453" s="60"/>
      <c r="C5453" s="60"/>
      <c r="D5453" s="60"/>
      <c r="E5453" s="60"/>
      <c r="F5453" s="60"/>
      <c r="G5453" s="60"/>
      <c r="H5453" s="60"/>
      <c r="I5453" s="60"/>
      <c r="J5453" s="60"/>
      <c r="K5453" s="60"/>
      <c r="L5453" s="60"/>
      <c r="M5453" s="60"/>
      <c r="N5453" s="60"/>
      <c r="O5453" s="60"/>
      <c r="P5453" s="60"/>
      <c r="Q5453" s="60"/>
      <c r="R5453" s="334">
        <v>15338</v>
      </c>
      <c r="S5453" s="319" t="s">
        <v>351</v>
      </c>
      <c r="BE5453" s="60"/>
      <c r="BR5453" s="60"/>
      <c r="BX5453" s="151"/>
      <c r="CB5453" s="151"/>
      <c r="CM5453" s="151"/>
      <c r="CO5453" s="151"/>
      <c r="CT5453" s="151"/>
      <c r="CY5453" s="151"/>
    </row>
    <row r="5454" spans="1:103" x14ac:dyDescent="0.2">
      <c r="A5454" s="60"/>
      <c r="B5454" s="60"/>
      <c r="C5454" s="60"/>
      <c r="D5454" s="60"/>
      <c r="E5454" s="60"/>
      <c r="F5454" s="60"/>
      <c r="G5454" s="60"/>
      <c r="H5454" s="60"/>
      <c r="I5454" s="60"/>
      <c r="J5454" s="60"/>
      <c r="K5454" s="60"/>
      <c r="L5454" s="60"/>
      <c r="M5454" s="60"/>
      <c r="N5454" s="60"/>
      <c r="O5454" s="60"/>
      <c r="P5454" s="60"/>
      <c r="Q5454" s="60"/>
      <c r="R5454" s="334">
        <v>15339</v>
      </c>
      <c r="S5454" s="319" t="s">
        <v>351</v>
      </c>
      <c r="BE5454" s="60"/>
      <c r="BR5454" s="60"/>
      <c r="BX5454" s="151"/>
      <c r="CB5454" s="151"/>
      <c r="CM5454" s="151"/>
      <c r="CO5454" s="151"/>
      <c r="CT5454" s="151"/>
      <c r="CY5454" s="151"/>
    </row>
    <row r="5455" spans="1:103" x14ac:dyDescent="0.2">
      <c r="A5455" s="60"/>
      <c r="B5455" s="60"/>
      <c r="C5455" s="60"/>
      <c r="D5455" s="60"/>
      <c r="E5455" s="60"/>
      <c r="F5455" s="60"/>
      <c r="G5455" s="60"/>
      <c r="H5455" s="60"/>
      <c r="I5455" s="60"/>
      <c r="J5455" s="60"/>
      <c r="K5455" s="60"/>
      <c r="L5455" s="60"/>
      <c r="M5455" s="60"/>
      <c r="N5455" s="60"/>
      <c r="O5455" s="60"/>
      <c r="P5455" s="60"/>
      <c r="Q5455" s="60"/>
      <c r="R5455" s="334">
        <v>15340</v>
      </c>
      <c r="S5455" s="319" t="s">
        <v>351</v>
      </c>
      <c r="BE5455" s="60"/>
      <c r="BR5455" s="60"/>
      <c r="BX5455" s="151"/>
      <c r="CB5455" s="151"/>
      <c r="CM5455" s="151"/>
      <c r="CO5455" s="151"/>
      <c r="CT5455" s="151"/>
      <c r="CY5455" s="151"/>
    </row>
    <row r="5456" spans="1:103" x14ac:dyDescent="0.2">
      <c r="A5456" s="60"/>
      <c r="B5456" s="60"/>
      <c r="C5456" s="60"/>
      <c r="D5456" s="60"/>
      <c r="E5456" s="60"/>
      <c r="F5456" s="60"/>
      <c r="G5456" s="60"/>
      <c r="H5456" s="60"/>
      <c r="I5456" s="60"/>
      <c r="J5456" s="60"/>
      <c r="K5456" s="60"/>
      <c r="L5456" s="60"/>
      <c r="M5456" s="60"/>
      <c r="N5456" s="60"/>
      <c r="O5456" s="60"/>
      <c r="P5456" s="60"/>
      <c r="Q5456" s="60"/>
      <c r="R5456" s="334">
        <v>15341</v>
      </c>
      <c r="S5456" s="319" t="s">
        <v>351</v>
      </c>
      <c r="BE5456" s="60"/>
      <c r="BR5456" s="60"/>
      <c r="BX5456" s="151"/>
      <c r="CB5456" s="151"/>
      <c r="CM5456" s="151"/>
      <c r="CO5456" s="151"/>
      <c r="CT5456" s="151"/>
      <c r="CY5456" s="151"/>
    </row>
    <row r="5457" spans="1:103" x14ac:dyDescent="0.2">
      <c r="A5457" s="60"/>
      <c r="B5457" s="60"/>
      <c r="C5457" s="60"/>
      <c r="D5457" s="60"/>
      <c r="E5457" s="60"/>
      <c r="F5457" s="60"/>
      <c r="G5457" s="60"/>
      <c r="H5457" s="60"/>
      <c r="I5457" s="60"/>
      <c r="J5457" s="60"/>
      <c r="K5457" s="60"/>
      <c r="L5457" s="60"/>
      <c r="M5457" s="60"/>
      <c r="N5457" s="60"/>
      <c r="O5457" s="60"/>
      <c r="P5457" s="60"/>
      <c r="Q5457" s="60"/>
      <c r="R5457" s="334">
        <v>15342</v>
      </c>
      <c r="S5457" s="319" t="s">
        <v>351</v>
      </c>
      <c r="BE5457" s="60"/>
      <c r="BR5457" s="60"/>
      <c r="BX5457" s="151"/>
      <c r="CB5457" s="151"/>
      <c r="CM5457" s="151"/>
      <c r="CO5457" s="151"/>
      <c r="CT5457" s="151"/>
      <c r="CY5457" s="151"/>
    </row>
    <row r="5458" spans="1:103" x14ac:dyDescent="0.2">
      <c r="A5458" s="60"/>
      <c r="B5458" s="60"/>
      <c r="C5458" s="60"/>
      <c r="D5458" s="60"/>
      <c r="E5458" s="60"/>
      <c r="F5458" s="60"/>
      <c r="G5458" s="60"/>
      <c r="H5458" s="60"/>
      <c r="I5458" s="60"/>
      <c r="J5458" s="60"/>
      <c r="K5458" s="60"/>
      <c r="L5458" s="60"/>
      <c r="M5458" s="60"/>
      <c r="N5458" s="60"/>
      <c r="O5458" s="60"/>
      <c r="P5458" s="60"/>
      <c r="Q5458" s="60"/>
      <c r="R5458" s="334">
        <v>15344</v>
      </c>
      <c r="S5458" s="319" t="s">
        <v>351</v>
      </c>
      <c r="BE5458" s="60"/>
      <c r="BR5458" s="60"/>
      <c r="BX5458" s="151"/>
      <c r="CB5458" s="151"/>
      <c r="CM5458" s="151"/>
      <c r="CO5458" s="151"/>
      <c r="CT5458" s="151"/>
      <c r="CY5458" s="151"/>
    </row>
    <row r="5459" spans="1:103" x14ac:dyDescent="0.2">
      <c r="A5459" s="60"/>
      <c r="B5459" s="60"/>
      <c r="C5459" s="60"/>
      <c r="D5459" s="60"/>
      <c r="E5459" s="60"/>
      <c r="F5459" s="60"/>
      <c r="G5459" s="60"/>
      <c r="H5459" s="60"/>
      <c r="I5459" s="60"/>
      <c r="J5459" s="60"/>
      <c r="K5459" s="60"/>
      <c r="L5459" s="60"/>
      <c r="M5459" s="60"/>
      <c r="N5459" s="60"/>
      <c r="O5459" s="60"/>
      <c r="P5459" s="60"/>
      <c r="Q5459" s="60"/>
      <c r="R5459" s="334">
        <v>15345</v>
      </c>
      <c r="S5459" s="319" t="s">
        <v>351</v>
      </c>
      <c r="BE5459" s="60"/>
      <c r="BR5459" s="60"/>
      <c r="BX5459" s="151"/>
      <c r="CB5459" s="151"/>
      <c r="CM5459" s="151"/>
      <c r="CO5459" s="151"/>
      <c r="CT5459" s="151"/>
      <c r="CY5459" s="151"/>
    </row>
    <row r="5460" spans="1:103" x14ac:dyDescent="0.2">
      <c r="A5460" s="60"/>
      <c r="B5460" s="60"/>
      <c r="C5460" s="60"/>
      <c r="D5460" s="60"/>
      <c r="E5460" s="60"/>
      <c r="F5460" s="60"/>
      <c r="G5460" s="60"/>
      <c r="H5460" s="60"/>
      <c r="I5460" s="60"/>
      <c r="J5460" s="60"/>
      <c r="K5460" s="60"/>
      <c r="L5460" s="60"/>
      <c r="M5460" s="60"/>
      <c r="N5460" s="60"/>
      <c r="O5460" s="60"/>
      <c r="P5460" s="60"/>
      <c r="Q5460" s="60"/>
      <c r="R5460" s="334">
        <v>15346</v>
      </c>
      <c r="S5460" s="319" t="s">
        <v>351</v>
      </c>
      <c r="BE5460" s="60"/>
      <c r="BR5460" s="60"/>
      <c r="BX5460" s="151"/>
      <c r="CB5460" s="151"/>
      <c r="CM5460" s="151"/>
      <c r="CO5460" s="151"/>
      <c r="CT5460" s="151"/>
      <c r="CY5460" s="151"/>
    </row>
    <row r="5461" spans="1:103" x14ac:dyDescent="0.2">
      <c r="A5461" s="60"/>
      <c r="B5461" s="60"/>
      <c r="C5461" s="60"/>
      <c r="D5461" s="60"/>
      <c r="E5461" s="60"/>
      <c r="F5461" s="60"/>
      <c r="G5461" s="60"/>
      <c r="H5461" s="60"/>
      <c r="I5461" s="60"/>
      <c r="J5461" s="60"/>
      <c r="K5461" s="60"/>
      <c r="L5461" s="60"/>
      <c r="M5461" s="60"/>
      <c r="N5461" s="60"/>
      <c r="O5461" s="60"/>
      <c r="P5461" s="60"/>
      <c r="Q5461" s="60"/>
      <c r="R5461" s="334">
        <v>15347</v>
      </c>
      <c r="S5461" s="319" t="s">
        <v>351</v>
      </c>
      <c r="BE5461" s="60"/>
      <c r="BR5461" s="60"/>
      <c r="BX5461" s="151"/>
      <c r="CB5461" s="151"/>
      <c r="CM5461" s="151"/>
      <c r="CO5461" s="151"/>
      <c r="CT5461" s="151"/>
      <c r="CY5461" s="151"/>
    </row>
    <row r="5462" spans="1:103" x14ac:dyDescent="0.2">
      <c r="A5462" s="60"/>
      <c r="B5462" s="60"/>
      <c r="C5462" s="60"/>
      <c r="D5462" s="60"/>
      <c r="E5462" s="60"/>
      <c r="F5462" s="60"/>
      <c r="G5462" s="60"/>
      <c r="H5462" s="60"/>
      <c r="I5462" s="60"/>
      <c r="J5462" s="60"/>
      <c r="K5462" s="60"/>
      <c r="L5462" s="60"/>
      <c r="M5462" s="60"/>
      <c r="N5462" s="60"/>
      <c r="O5462" s="60"/>
      <c r="P5462" s="60"/>
      <c r="Q5462" s="60"/>
      <c r="R5462" s="334">
        <v>15348</v>
      </c>
      <c r="S5462" s="319" t="s">
        <v>351</v>
      </c>
      <c r="BE5462" s="60"/>
      <c r="BR5462" s="60"/>
      <c r="BX5462" s="151"/>
      <c r="CB5462" s="151"/>
      <c r="CM5462" s="151"/>
      <c r="CO5462" s="151"/>
      <c r="CT5462" s="151"/>
      <c r="CY5462" s="151"/>
    </row>
    <row r="5463" spans="1:103" x14ac:dyDescent="0.2">
      <c r="A5463" s="60"/>
      <c r="B5463" s="60"/>
      <c r="C5463" s="60"/>
      <c r="D5463" s="60"/>
      <c r="E5463" s="60"/>
      <c r="F5463" s="60"/>
      <c r="G5463" s="60"/>
      <c r="H5463" s="60"/>
      <c r="I5463" s="60"/>
      <c r="J5463" s="60"/>
      <c r="K5463" s="60"/>
      <c r="L5463" s="60"/>
      <c r="M5463" s="60"/>
      <c r="N5463" s="60"/>
      <c r="O5463" s="60"/>
      <c r="P5463" s="60"/>
      <c r="Q5463" s="60"/>
      <c r="R5463" s="334">
        <v>15349</v>
      </c>
      <c r="S5463" s="319" t="s">
        <v>351</v>
      </c>
      <c r="BE5463" s="60"/>
      <c r="BR5463" s="60"/>
      <c r="BX5463" s="151"/>
      <c r="CB5463" s="151"/>
      <c r="CM5463" s="151"/>
      <c r="CO5463" s="151"/>
      <c r="CT5463" s="151"/>
      <c r="CY5463" s="151"/>
    </row>
    <row r="5464" spans="1:103" x14ac:dyDescent="0.2">
      <c r="A5464" s="60"/>
      <c r="B5464" s="60"/>
      <c r="C5464" s="60"/>
      <c r="D5464" s="60"/>
      <c r="E5464" s="60"/>
      <c r="F5464" s="60"/>
      <c r="G5464" s="60"/>
      <c r="H5464" s="60"/>
      <c r="I5464" s="60"/>
      <c r="J5464" s="60"/>
      <c r="K5464" s="60"/>
      <c r="L5464" s="60"/>
      <c r="M5464" s="60"/>
      <c r="N5464" s="60"/>
      <c r="O5464" s="60"/>
      <c r="P5464" s="60"/>
      <c r="Q5464" s="60"/>
      <c r="R5464" s="334">
        <v>15350</v>
      </c>
      <c r="S5464" s="319" t="s">
        <v>351</v>
      </c>
      <c r="BE5464" s="60"/>
      <c r="BR5464" s="60"/>
      <c r="BX5464" s="151"/>
      <c r="CB5464" s="151"/>
      <c r="CM5464" s="151"/>
      <c r="CO5464" s="151"/>
      <c r="CT5464" s="151"/>
      <c r="CY5464" s="151"/>
    </row>
    <row r="5465" spans="1:103" x14ac:dyDescent="0.2">
      <c r="A5465" s="60"/>
      <c r="B5465" s="60"/>
      <c r="C5465" s="60"/>
      <c r="D5465" s="60"/>
      <c r="E5465" s="60"/>
      <c r="F5465" s="60"/>
      <c r="G5465" s="60"/>
      <c r="H5465" s="60"/>
      <c r="I5465" s="60"/>
      <c r="J5465" s="60"/>
      <c r="K5465" s="60"/>
      <c r="L5465" s="60"/>
      <c r="M5465" s="60"/>
      <c r="N5465" s="60"/>
      <c r="O5465" s="60"/>
      <c r="P5465" s="60"/>
      <c r="Q5465" s="60"/>
      <c r="R5465" s="334">
        <v>15351</v>
      </c>
      <c r="S5465" s="319" t="s">
        <v>351</v>
      </c>
      <c r="BE5465" s="60"/>
      <c r="BR5465" s="60"/>
      <c r="BX5465" s="151"/>
      <c r="CB5465" s="151"/>
      <c r="CM5465" s="151"/>
      <c r="CO5465" s="151"/>
      <c r="CT5465" s="151"/>
      <c r="CY5465" s="151"/>
    </row>
    <row r="5466" spans="1:103" x14ac:dyDescent="0.2">
      <c r="A5466" s="60"/>
      <c r="B5466" s="60"/>
      <c r="C5466" s="60"/>
      <c r="D5466" s="60"/>
      <c r="E5466" s="60"/>
      <c r="F5466" s="60"/>
      <c r="G5466" s="60"/>
      <c r="H5466" s="60"/>
      <c r="I5466" s="60"/>
      <c r="J5466" s="60"/>
      <c r="K5466" s="60"/>
      <c r="L5466" s="60"/>
      <c r="M5466" s="60"/>
      <c r="N5466" s="60"/>
      <c r="O5466" s="60"/>
      <c r="P5466" s="60"/>
      <c r="Q5466" s="60"/>
      <c r="R5466" s="334">
        <v>15352</v>
      </c>
      <c r="S5466" s="319" t="s">
        <v>351</v>
      </c>
      <c r="BE5466" s="60"/>
      <c r="BR5466" s="60"/>
      <c r="BX5466" s="151"/>
      <c r="CB5466" s="151"/>
      <c r="CM5466" s="151"/>
      <c r="CO5466" s="151"/>
      <c r="CT5466" s="151"/>
      <c r="CY5466" s="151"/>
    </row>
    <row r="5467" spans="1:103" x14ac:dyDescent="0.2">
      <c r="A5467" s="60"/>
      <c r="B5467" s="60"/>
      <c r="C5467" s="60"/>
      <c r="D5467" s="60"/>
      <c r="E5467" s="60"/>
      <c r="F5467" s="60"/>
      <c r="G5467" s="60"/>
      <c r="H5467" s="60"/>
      <c r="I5467" s="60"/>
      <c r="J5467" s="60"/>
      <c r="K5467" s="60"/>
      <c r="L5467" s="60"/>
      <c r="M5467" s="60"/>
      <c r="N5467" s="60"/>
      <c r="O5467" s="60"/>
      <c r="P5467" s="60"/>
      <c r="Q5467" s="60"/>
      <c r="R5467" s="334">
        <v>15353</v>
      </c>
      <c r="S5467" s="319" t="s">
        <v>351</v>
      </c>
      <c r="BE5467" s="60"/>
      <c r="BR5467" s="60"/>
      <c r="BX5467" s="151"/>
      <c r="CB5467" s="151"/>
      <c r="CM5467" s="151"/>
      <c r="CO5467" s="151"/>
      <c r="CT5467" s="151"/>
      <c r="CY5467" s="151"/>
    </row>
    <row r="5468" spans="1:103" x14ac:dyDescent="0.2">
      <c r="A5468" s="60"/>
      <c r="B5468" s="60"/>
      <c r="C5468" s="60"/>
      <c r="D5468" s="60"/>
      <c r="E5468" s="60"/>
      <c r="F5468" s="60"/>
      <c r="G5468" s="60"/>
      <c r="H5468" s="60"/>
      <c r="I5468" s="60"/>
      <c r="J5468" s="60"/>
      <c r="K5468" s="60"/>
      <c r="L5468" s="60"/>
      <c r="M5468" s="60"/>
      <c r="N5468" s="60"/>
      <c r="O5468" s="60"/>
      <c r="P5468" s="60"/>
      <c r="Q5468" s="60"/>
      <c r="R5468" s="334">
        <v>15357</v>
      </c>
      <c r="S5468" s="319" t="s">
        <v>351</v>
      </c>
      <c r="BE5468" s="60"/>
      <c r="BR5468" s="60"/>
      <c r="BX5468" s="151"/>
      <c r="CB5468" s="151"/>
      <c r="CM5468" s="151"/>
      <c r="CO5468" s="151"/>
      <c r="CT5468" s="151"/>
      <c r="CY5468" s="151"/>
    </row>
    <row r="5469" spans="1:103" x14ac:dyDescent="0.2">
      <c r="A5469" s="60"/>
      <c r="B5469" s="60"/>
      <c r="C5469" s="60"/>
      <c r="D5469" s="60"/>
      <c r="E5469" s="60"/>
      <c r="F5469" s="60"/>
      <c r="G5469" s="60"/>
      <c r="H5469" s="60"/>
      <c r="I5469" s="60"/>
      <c r="J5469" s="60"/>
      <c r="K5469" s="60"/>
      <c r="L5469" s="60"/>
      <c r="M5469" s="60"/>
      <c r="N5469" s="60"/>
      <c r="O5469" s="60"/>
      <c r="P5469" s="60"/>
      <c r="Q5469" s="60"/>
      <c r="R5469" s="334">
        <v>15358</v>
      </c>
      <c r="S5469" s="319" t="s">
        <v>351</v>
      </c>
      <c r="BE5469" s="60"/>
      <c r="BR5469" s="60"/>
      <c r="BX5469" s="151"/>
      <c r="CB5469" s="151"/>
      <c r="CM5469" s="151"/>
      <c r="CO5469" s="151"/>
      <c r="CT5469" s="151"/>
      <c r="CY5469" s="151"/>
    </row>
    <row r="5470" spans="1:103" x14ac:dyDescent="0.2">
      <c r="A5470" s="60"/>
      <c r="B5470" s="60"/>
      <c r="C5470" s="60"/>
      <c r="D5470" s="60"/>
      <c r="E5470" s="60"/>
      <c r="F5470" s="60"/>
      <c r="G5470" s="60"/>
      <c r="H5470" s="60"/>
      <c r="I5470" s="60"/>
      <c r="J5470" s="60"/>
      <c r="K5470" s="60"/>
      <c r="L5470" s="60"/>
      <c r="M5470" s="60"/>
      <c r="N5470" s="60"/>
      <c r="O5470" s="60"/>
      <c r="P5470" s="60"/>
      <c r="Q5470" s="60"/>
      <c r="R5470" s="334">
        <v>15359</v>
      </c>
      <c r="S5470" s="319" t="s">
        <v>351</v>
      </c>
      <c r="BE5470" s="60"/>
      <c r="BR5470" s="60"/>
      <c r="BX5470" s="151"/>
      <c r="CB5470" s="151"/>
      <c r="CM5470" s="151"/>
      <c r="CO5470" s="151"/>
      <c r="CT5470" s="151"/>
      <c r="CY5470" s="151"/>
    </row>
    <row r="5471" spans="1:103" x14ac:dyDescent="0.2">
      <c r="A5471" s="60"/>
      <c r="B5471" s="60"/>
      <c r="C5471" s="60"/>
      <c r="D5471" s="60"/>
      <c r="E5471" s="60"/>
      <c r="F5471" s="60"/>
      <c r="G5471" s="60"/>
      <c r="H5471" s="60"/>
      <c r="I5471" s="60"/>
      <c r="J5471" s="60"/>
      <c r="K5471" s="60"/>
      <c r="L5471" s="60"/>
      <c r="M5471" s="60"/>
      <c r="N5471" s="60"/>
      <c r="O5471" s="60"/>
      <c r="P5471" s="60"/>
      <c r="Q5471" s="60"/>
      <c r="R5471" s="334">
        <v>15360</v>
      </c>
      <c r="S5471" s="319" t="s">
        <v>351</v>
      </c>
      <c r="BE5471" s="60"/>
      <c r="BR5471" s="60"/>
      <c r="BX5471" s="151"/>
      <c r="CB5471" s="151"/>
      <c r="CM5471" s="151"/>
      <c r="CO5471" s="151"/>
      <c r="CT5471" s="151"/>
      <c r="CY5471" s="151"/>
    </row>
    <row r="5472" spans="1:103" x14ac:dyDescent="0.2">
      <c r="A5472" s="60"/>
      <c r="B5472" s="60"/>
      <c r="C5472" s="60"/>
      <c r="D5472" s="60"/>
      <c r="E5472" s="60"/>
      <c r="F5472" s="60"/>
      <c r="G5472" s="60"/>
      <c r="H5472" s="60"/>
      <c r="I5472" s="60"/>
      <c r="J5472" s="60"/>
      <c r="K5472" s="60"/>
      <c r="L5472" s="60"/>
      <c r="M5472" s="60"/>
      <c r="N5472" s="60"/>
      <c r="O5472" s="60"/>
      <c r="P5472" s="60"/>
      <c r="Q5472" s="60"/>
      <c r="R5472" s="334">
        <v>15361</v>
      </c>
      <c r="S5472" s="319" t="s">
        <v>351</v>
      </c>
      <c r="BE5472" s="60"/>
      <c r="BR5472" s="60"/>
      <c r="BX5472" s="151"/>
      <c r="CB5472" s="151"/>
      <c r="CM5472" s="151"/>
      <c r="CO5472" s="151"/>
      <c r="CT5472" s="151"/>
      <c r="CY5472" s="151"/>
    </row>
    <row r="5473" spans="1:103" x14ac:dyDescent="0.2">
      <c r="A5473" s="60"/>
      <c r="B5473" s="60"/>
      <c r="C5473" s="60"/>
      <c r="D5473" s="60"/>
      <c r="E5473" s="60"/>
      <c r="F5473" s="60"/>
      <c r="G5473" s="60"/>
      <c r="H5473" s="60"/>
      <c r="I5473" s="60"/>
      <c r="J5473" s="60"/>
      <c r="K5473" s="60"/>
      <c r="L5473" s="60"/>
      <c r="M5473" s="60"/>
      <c r="N5473" s="60"/>
      <c r="O5473" s="60"/>
      <c r="P5473" s="60"/>
      <c r="Q5473" s="60"/>
      <c r="R5473" s="334">
        <v>15362</v>
      </c>
      <c r="S5473" s="319" t="s">
        <v>351</v>
      </c>
      <c r="BE5473" s="60"/>
      <c r="BR5473" s="60"/>
      <c r="BX5473" s="151"/>
      <c r="CB5473" s="151"/>
      <c r="CM5473" s="151"/>
      <c r="CO5473" s="151"/>
      <c r="CT5473" s="151"/>
      <c r="CY5473" s="151"/>
    </row>
    <row r="5474" spans="1:103" x14ac:dyDescent="0.2">
      <c r="A5474" s="60"/>
      <c r="B5474" s="60"/>
      <c r="C5474" s="60"/>
      <c r="D5474" s="60"/>
      <c r="E5474" s="60"/>
      <c r="F5474" s="60"/>
      <c r="G5474" s="60"/>
      <c r="H5474" s="60"/>
      <c r="I5474" s="60"/>
      <c r="J5474" s="60"/>
      <c r="K5474" s="60"/>
      <c r="L5474" s="60"/>
      <c r="M5474" s="60"/>
      <c r="N5474" s="60"/>
      <c r="O5474" s="60"/>
      <c r="P5474" s="60"/>
      <c r="Q5474" s="60"/>
      <c r="R5474" s="334">
        <v>15363</v>
      </c>
      <c r="S5474" s="319" t="s">
        <v>351</v>
      </c>
      <c r="BE5474" s="60"/>
      <c r="BR5474" s="60"/>
      <c r="BX5474" s="151"/>
      <c r="CB5474" s="151"/>
      <c r="CM5474" s="151"/>
      <c r="CO5474" s="151"/>
      <c r="CT5474" s="151"/>
      <c r="CY5474" s="151"/>
    </row>
    <row r="5475" spans="1:103" x14ac:dyDescent="0.2">
      <c r="A5475" s="60"/>
      <c r="B5475" s="60"/>
      <c r="C5475" s="60"/>
      <c r="D5475" s="60"/>
      <c r="E5475" s="60"/>
      <c r="F5475" s="60"/>
      <c r="G5475" s="60"/>
      <c r="H5475" s="60"/>
      <c r="I5475" s="60"/>
      <c r="J5475" s="60"/>
      <c r="K5475" s="60"/>
      <c r="L5475" s="60"/>
      <c r="M5475" s="60"/>
      <c r="N5475" s="60"/>
      <c r="O5475" s="60"/>
      <c r="P5475" s="60"/>
      <c r="Q5475" s="60"/>
      <c r="R5475" s="334">
        <v>15364</v>
      </c>
      <c r="S5475" s="319" t="s">
        <v>351</v>
      </c>
      <c r="BE5475" s="60"/>
      <c r="BR5475" s="60"/>
      <c r="BX5475" s="151"/>
      <c r="CB5475" s="151"/>
      <c r="CM5475" s="151"/>
      <c r="CO5475" s="151"/>
      <c r="CT5475" s="151"/>
      <c r="CY5475" s="151"/>
    </row>
    <row r="5476" spans="1:103" x14ac:dyDescent="0.2">
      <c r="A5476" s="60"/>
      <c r="B5476" s="60"/>
      <c r="C5476" s="60"/>
      <c r="D5476" s="60"/>
      <c r="E5476" s="60"/>
      <c r="F5476" s="60"/>
      <c r="G5476" s="60"/>
      <c r="H5476" s="60"/>
      <c r="I5476" s="60"/>
      <c r="J5476" s="60"/>
      <c r="K5476" s="60"/>
      <c r="L5476" s="60"/>
      <c r="M5476" s="60"/>
      <c r="N5476" s="60"/>
      <c r="O5476" s="60"/>
      <c r="P5476" s="60"/>
      <c r="Q5476" s="60"/>
      <c r="R5476" s="334">
        <v>15365</v>
      </c>
      <c r="S5476" s="319" t="s">
        <v>351</v>
      </c>
      <c r="BE5476" s="60"/>
      <c r="BR5476" s="60"/>
      <c r="BX5476" s="151"/>
      <c r="CB5476" s="151"/>
      <c r="CM5476" s="151"/>
      <c r="CO5476" s="151"/>
      <c r="CT5476" s="151"/>
      <c r="CY5476" s="151"/>
    </row>
    <row r="5477" spans="1:103" x14ac:dyDescent="0.2">
      <c r="A5477" s="60"/>
      <c r="B5477" s="60"/>
      <c r="C5477" s="60"/>
      <c r="D5477" s="60"/>
      <c r="E5477" s="60"/>
      <c r="F5477" s="60"/>
      <c r="G5477" s="60"/>
      <c r="H5477" s="60"/>
      <c r="I5477" s="60"/>
      <c r="J5477" s="60"/>
      <c r="K5477" s="60"/>
      <c r="L5477" s="60"/>
      <c r="M5477" s="60"/>
      <c r="N5477" s="60"/>
      <c r="O5477" s="60"/>
      <c r="P5477" s="60"/>
      <c r="Q5477" s="60"/>
      <c r="R5477" s="334">
        <v>15366</v>
      </c>
      <c r="S5477" s="319" t="s">
        <v>351</v>
      </c>
      <c r="BE5477" s="60"/>
      <c r="BR5477" s="60"/>
      <c r="BX5477" s="151"/>
      <c r="CB5477" s="151"/>
      <c r="CM5477" s="151"/>
      <c r="CO5477" s="151"/>
      <c r="CT5477" s="151"/>
      <c r="CY5477" s="151"/>
    </row>
    <row r="5478" spans="1:103" x14ac:dyDescent="0.2">
      <c r="A5478" s="60"/>
      <c r="B5478" s="60"/>
      <c r="C5478" s="60"/>
      <c r="D5478" s="60"/>
      <c r="E5478" s="60"/>
      <c r="F5478" s="60"/>
      <c r="G5478" s="60"/>
      <c r="H5478" s="60"/>
      <c r="I5478" s="60"/>
      <c r="J5478" s="60"/>
      <c r="K5478" s="60"/>
      <c r="L5478" s="60"/>
      <c r="M5478" s="60"/>
      <c r="N5478" s="60"/>
      <c r="O5478" s="60"/>
      <c r="P5478" s="60"/>
      <c r="Q5478" s="60"/>
      <c r="R5478" s="334">
        <v>15367</v>
      </c>
      <c r="S5478" s="319" t="s">
        <v>351</v>
      </c>
      <c r="BE5478" s="60"/>
      <c r="BR5478" s="60"/>
      <c r="BX5478" s="151"/>
      <c r="CB5478" s="151"/>
      <c r="CM5478" s="151"/>
      <c r="CO5478" s="151"/>
      <c r="CT5478" s="151"/>
      <c r="CY5478" s="151"/>
    </row>
    <row r="5479" spans="1:103" x14ac:dyDescent="0.2">
      <c r="A5479" s="60"/>
      <c r="B5479" s="60"/>
      <c r="C5479" s="60"/>
      <c r="D5479" s="60"/>
      <c r="E5479" s="60"/>
      <c r="F5479" s="60"/>
      <c r="G5479" s="60"/>
      <c r="H5479" s="60"/>
      <c r="I5479" s="60"/>
      <c r="J5479" s="60"/>
      <c r="K5479" s="60"/>
      <c r="L5479" s="60"/>
      <c r="M5479" s="60"/>
      <c r="N5479" s="60"/>
      <c r="O5479" s="60"/>
      <c r="P5479" s="60"/>
      <c r="Q5479" s="60"/>
      <c r="R5479" s="334">
        <v>15368</v>
      </c>
      <c r="S5479" s="319" t="s">
        <v>351</v>
      </c>
      <c r="BE5479" s="60"/>
      <c r="BR5479" s="60"/>
      <c r="BX5479" s="151"/>
      <c r="CB5479" s="151"/>
      <c r="CM5479" s="151"/>
      <c r="CO5479" s="151"/>
      <c r="CT5479" s="151"/>
      <c r="CY5479" s="151"/>
    </row>
    <row r="5480" spans="1:103" x14ac:dyDescent="0.2">
      <c r="A5480" s="60"/>
      <c r="B5480" s="60"/>
      <c r="C5480" s="60"/>
      <c r="D5480" s="60"/>
      <c r="E5480" s="60"/>
      <c r="F5480" s="60"/>
      <c r="G5480" s="60"/>
      <c r="H5480" s="60"/>
      <c r="I5480" s="60"/>
      <c r="J5480" s="60"/>
      <c r="K5480" s="60"/>
      <c r="L5480" s="60"/>
      <c r="M5480" s="60"/>
      <c r="N5480" s="60"/>
      <c r="O5480" s="60"/>
      <c r="P5480" s="60"/>
      <c r="Q5480" s="60"/>
      <c r="R5480" s="334">
        <v>15370</v>
      </c>
      <c r="S5480" s="319" t="s">
        <v>351</v>
      </c>
      <c r="BE5480" s="60"/>
      <c r="BR5480" s="60"/>
      <c r="BX5480" s="151"/>
      <c r="CB5480" s="151"/>
      <c r="CM5480" s="151"/>
      <c r="CO5480" s="151"/>
      <c r="CT5480" s="151"/>
      <c r="CY5480" s="151"/>
    </row>
    <row r="5481" spans="1:103" x14ac:dyDescent="0.2">
      <c r="A5481" s="60"/>
      <c r="B5481" s="60"/>
      <c r="C5481" s="60"/>
      <c r="D5481" s="60"/>
      <c r="E5481" s="60"/>
      <c r="F5481" s="60"/>
      <c r="G5481" s="60"/>
      <c r="H5481" s="60"/>
      <c r="I5481" s="60"/>
      <c r="J5481" s="60"/>
      <c r="K5481" s="60"/>
      <c r="L5481" s="60"/>
      <c r="M5481" s="60"/>
      <c r="N5481" s="60"/>
      <c r="O5481" s="60"/>
      <c r="P5481" s="60"/>
      <c r="Q5481" s="60"/>
      <c r="R5481" s="334">
        <v>15376</v>
      </c>
      <c r="S5481" s="319" t="s">
        <v>351</v>
      </c>
      <c r="BE5481" s="60"/>
      <c r="BR5481" s="60"/>
      <c r="BX5481" s="151"/>
      <c r="CB5481" s="151"/>
      <c r="CM5481" s="151"/>
      <c r="CO5481" s="151"/>
      <c r="CT5481" s="151"/>
      <c r="CY5481" s="151"/>
    </row>
    <row r="5482" spans="1:103" x14ac:dyDescent="0.2">
      <c r="A5482" s="60"/>
      <c r="B5482" s="60"/>
      <c r="C5482" s="60"/>
      <c r="D5482" s="60"/>
      <c r="E5482" s="60"/>
      <c r="F5482" s="60"/>
      <c r="G5482" s="60"/>
      <c r="H5482" s="60"/>
      <c r="I5482" s="60"/>
      <c r="J5482" s="60"/>
      <c r="K5482" s="60"/>
      <c r="L5482" s="60"/>
      <c r="M5482" s="60"/>
      <c r="N5482" s="60"/>
      <c r="O5482" s="60"/>
      <c r="P5482" s="60"/>
      <c r="Q5482" s="60"/>
      <c r="R5482" s="334">
        <v>15377</v>
      </c>
      <c r="S5482" s="319" t="s">
        <v>351</v>
      </c>
      <c r="BE5482" s="60"/>
      <c r="BR5482" s="60"/>
      <c r="BX5482" s="151"/>
      <c r="CB5482" s="151"/>
      <c r="CM5482" s="151"/>
      <c r="CO5482" s="151"/>
      <c r="CT5482" s="151"/>
      <c r="CY5482" s="151"/>
    </row>
    <row r="5483" spans="1:103" x14ac:dyDescent="0.2">
      <c r="A5483" s="60"/>
      <c r="B5483" s="60"/>
      <c r="C5483" s="60"/>
      <c r="D5483" s="60"/>
      <c r="E5483" s="60"/>
      <c r="F5483" s="60"/>
      <c r="G5483" s="60"/>
      <c r="H5483" s="60"/>
      <c r="I5483" s="60"/>
      <c r="J5483" s="60"/>
      <c r="K5483" s="60"/>
      <c r="L5483" s="60"/>
      <c r="M5483" s="60"/>
      <c r="N5483" s="60"/>
      <c r="O5483" s="60"/>
      <c r="P5483" s="60"/>
      <c r="Q5483" s="60"/>
      <c r="R5483" s="334">
        <v>15378</v>
      </c>
      <c r="S5483" s="319" t="s">
        <v>351</v>
      </c>
      <c r="BE5483" s="60"/>
      <c r="BR5483" s="60"/>
      <c r="BX5483" s="151"/>
      <c r="CB5483" s="151"/>
      <c r="CM5483" s="151"/>
      <c r="CO5483" s="151"/>
      <c r="CT5483" s="151"/>
      <c r="CY5483" s="151"/>
    </row>
    <row r="5484" spans="1:103" x14ac:dyDescent="0.2">
      <c r="A5484" s="60"/>
      <c r="B5484" s="60"/>
      <c r="C5484" s="60"/>
      <c r="D5484" s="60"/>
      <c r="E5484" s="60"/>
      <c r="F5484" s="60"/>
      <c r="G5484" s="60"/>
      <c r="H5484" s="60"/>
      <c r="I5484" s="60"/>
      <c r="J5484" s="60"/>
      <c r="K5484" s="60"/>
      <c r="L5484" s="60"/>
      <c r="M5484" s="60"/>
      <c r="N5484" s="60"/>
      <c r="O5484" s="60"/>
      <c r="P5484" s="60"/>
      <c r="Q5484" s="60"/>
      <c r="R5484" s="334">
        <v>15379</v>
      </c>
      <c r="S5484" s="319" t="s">
        <v>351</v>
      </c>
      <c r="BE5484" s="60"/>
      <c r="BR5484" s="60"/>
      <c r="BX5484" s="151"/>
      <c r="CB5484" s="151"/>
      <c r="CM5484" s="151"/>
      <c r="CO5484" s="151"/>
      <c r="CT5484" s="151"/>
      <c r="CY5484" s="151"/>
    </row>
    <row r="5485" spans="1:103" x14ac:dyDescent="0.2">
      <c r="A5485" s="60"/>
      <c r="B5485" s="60"/>
      <c r="C5485" s="60"/>
      <c r="D5485" s="60"/>
      <c r="E5485" s="60"/>
      <c r="F5485" s="60"/>
      <c r="G5485" s="60"/>
      <c r="H5485" s="60"/>
      <c r="I5485" s="60"/>
      <c r="J5485" s="60"/>
      <c r="K5485" s="60"/>
      <c r="L5485" s="60"/>
      <c r="M5485" s="60"/>
      <c r="N5485" s="60"/>
      <c r="O5485" s="60"/>
      <c r="P5485" s="60"/>
      <c r="Q5485" s="60"/>
      <c r="R5485" s="334">
        <v>15380</v>
      </c>
      <c r="S5485" s="319" t="s">
        <v>351</v>
      </c>
      <c r="BE5485" s="60"/>
      <c r="BR5485" s="60"/>
      <c r="BX5485" s="151"/>
      <c r="CB5485" s="151"/>
      <c r="CM5485" s="151"/>
      <c r="CO5485" s="151"/>
      <c r="CT5485" s="151"/>
      <c r="CY5485" s="151"/>
    </row>
    <row r="5486" spans="1:103" x14ac:dyDescent="0.2">
      <c r="A5486" s="60"/>
      <c r="B5486" s="60"/>
      <c r="C5486" s="60"/>
      <c r="D5486" s="60"/>
      <c r="E5486" s="60"/>
      <c r="F5486" s="60"/>
      <c r="G5486" s="60"/>
      <c r="H5486" s="60"/>
      <c r="I5486" s="60"/>
      <c r="J5486" s="60"/>
      <c r="K5486" s="60"/>
      <c r="L5486" s="60"/>
      <c r="M5486" s="60"/>
      <c r="N5486" s="60"/>
      <c r="O5486" s="60"/>
      <c r="P5486" s="60"/>
      <c r="Q5486" s="60"/>
      <c r="R5486" s="334">
        <v>15401</v>
      </c>
      <c r="S5486" s="319" t="s">
        <v>351</v>
      </c>
      <c r="BE5486" s="60"/>
      <c r="BR5486" s="60"/>
      <c r="BX5486" s="151"/>
      <c r="CB5486" s="151"/>
      <c r="CM5486" s="151"/>
      <c r="CO5486" s="151"/>
      <c r="CT5486" s="151"/>
      <c r="CY5486" s="151"/>
    </row>
    <row r="5487" spans="1:103" x14ac:dyDescent="0.2">
      <c r="A5487" s="60"/>
      <c r="B5487" s="60"/>
      <c r="C5487" s="60"/>
      <c r="D5487" s="60"/>
      <c r="E5487" s="60"/>
      <c r="F5487" s="60"/>
      <c r="G5487" s="60"/>
      <c r="H5487" s="60"/>
      <c r="I5487" s="60"/>
      <c r="J5487" s="60"/>
      <c r="K5487" s="60"/>
      <c r="L5487" s="60"/>
      <c r="M5487" s="60"/>
      <c r="N5487" s="60"/>
      <c r="O5487" s="60"/>
      <c r="P5487" s="60"/>
      <c r="Q5487" s="60"/>
      <c r="R5487" s="334">
        <v>15410</v>
      </c>
      <c r="S5487" s="319" t="s">
        <v>351</v>
      </c>
      <c r="BE5487" s="60"/>
      <c r="BR5487" s="60"/>
      <c r="BX5487" s="151"/>
      <c r="CB5487" s="151"/>
      <c r="CM5487" s="151"/>
      <c r="CO5487" s="151"/>
      <c r="CT5487" s="151"/>
      <c r="CY5487" s="151"/>
    </row>
    <row r="5488" spans="1:103" x14ac:dyDescent="0.2">
      <c r="A5488" s="60"/>
      <c r="B5488" s="60"/>
      <c r="C5488" s="60"/>
      <c r="D5488" s="60"/>
      <c r="E5488" s="60"/>
      <c r="F5488" s="60"/>
      <c r="G5488" s="60"/>
      <c r="H5488" s="60"/>
      <c r="I5488" s="60"/>
      <c r="J5488" s="60"/>
      <c r="K5488" s="60"/>
      <c r="L5488" s="60"/>
      <c r="M5488" s="60"/>
      <c r="N5488" s="60"/>
      <c r="O5488" s="60"/>
      <c r="P5488" s="60"/>
      <c r="Q5488" s="60"/>
      <c r="R5488" s="334">
        <v>15411</v>
      </c>
      <c r="S5488" s="319" t="s">
        <v>356</v>
      </c>
      <c r="BE5488" s="60"/>
      <c r="BR5488" s="60"/>
      <c r="BX5488" s="151"/>
      <c r="CB5488" s="151"/>
      <c r="CM5488" s="151"/>
      <c r="CO5488" s="151"/>
      <c r="CT5488" s="151"/>
      <c r="CY5488" s="151"/>
    </row>
    <row r="5489" spans="1:103" x14ac:dyDescent="0.2">
      <c r="A5489" s="60"/>
      <c r="B5489" s="60"/>
      <c r="C5489" s="60"/>
      <c r="D5489" s="60"/>
      <c r="E5489" s="60"/>
      <c r="F5489" s="60"/>
      <c r="G5489" s="60"/>
      <c r="H5489" s="60"/>
      <c r="I5489" s="60"/>
      <c r="J5489" s="60"/>
      <c r="K5489" s="60"/>
      <c r="L5489" s="60"/>
      <c r="M5489" s="60"/>
      <c r="N5489" s="60"/>
      <c r="O5489" s="60"/>
      <c r="P5489" s="60"/>
      <c r="Q5489" s="60"/>
      <c r="R5489" s="334">
        <v>15412</v>
      </c>
      <c r="S5489" s="319" t="s">
        <v>351</v>
      </c>
      <c r="BE5489" s="60"/>
      <c r="BR5489" s="60"/>
      <c r="BX5489" s="151"/>
      <c r="CB5489" s="151"/>
      <c r="CM5489" s="151"/>
      <c r="CO5489" s="151"/>
      <c r="CT5489" s="151"/>
      <c r="CY5489" s="151"/>
    </row>
    <row r="5490" spans="1:103" x14ac:dyDescent="0.2">
      <c r="A5490" s="60"/>
      <c r="B5490" s="60"/>
      <c r="C5490" s="60"/>
      <c r="D5490" s="60"/>
      <c r="E5490" s="60"/>
      <c r="F5490" s="60"/>
      <c r="G5490" s="60"/>
      <c r="H5490" s="60"/>
      <c r="I5490" s="60"/>
      <c r="J5490" s="60"/>
      <c r="K5490" s="60"/>
      <c r="L5490" s="60"/>
      <c r="M5490" s="60"/>
      <c r="N5490" s="60"/>
      <c r="O5490" s="60"/>
      <c r="P5490" s="60"/>
      <c r="Q5490" s="60"/>
      <c r="R5490" s="334">
        <v>15413</v>
      </c>
      <c r="S5490" s="319" t="s">
        <v>351</v>
      </c>
      <c r="BE5490" s="60"/>
      <c r="BR5490" s="60"/>
      <c r="BX5490" s="151"/>
      <c r="CB5490" s="151"/>
      <c r="CM5490" s="151"/>
      <c r="CO5490" s="151"/>
      <c r="CT5490" s="151"/>
      <c r="CY5490" s="151"/>
    </row>
    <row r="5491" spans="1:103" x14ac:dyDescent="0.2">
      <c r="A5491" s="60"/>
      <c r="B5491" s="60"/>
      <c r="C5491" s="60"/>
      <c r="D5491" s="60"/>
      <c r="E5491" s="60"/>
      <c r="F5491" s="60"/>
      <c r="G5491" s="60"/>
      <c r="H5491" s="60"/>
      <c r="I5491" s="60"/>
      <c r="J5491" s="60"/>
      <c r="K5491" s="60"/>
      <c r="L5491" s="60"/>
      <c r="M5491" s="60"/>
      <c r="N5491" s="60"/>
      <c r="O5491" s="60"/>
      <c r="P5491" s="60"/>
      <c r="Q5491" s="60"/>
      <c r="R5491" s="334">
        <v>15415</v>
      </c>
      <c r="S5491" s="319" t="s">
        <v>351</v>
      </c>
      <c r="BE5491" s="60"/>
      <c r="BR5491" s="60"/>
      <c r="BX5491" s="151"/>
      <c r="CB5491" s="151"/>
      <c r="CM5491" s="151"/>
      <c r="CO5491" s="151"/>
      <c r="CT5491" s="151"/>
      <c r="CY5491" s="151"/>
    </row>
    <row r="5492" spans="1:103" x14ac:dyDescent="0.2">
      <c r="A5492" s="60"/>
      <c r="B5492" s="60"/>
      <c r="C5492" s="60"/>
      <c r="D5492" s="60"/>
      <c r="E5492" s="60"/>
      <c r="F5492" s="60"/>
      <c r="G5492" s="60"/>
      <c r="H5492" s="60"/>
      <c r="I5492" s="60"/>
      <c r="J5492" s="60"/>
      <c r="K5492" s="60"/>
      <c r="L5492" s="60"/>
      <c r="M5492" s="60"/>
      <c r="N5492" s="60"/>
      <c r="O5492" s="60"/>
      <c r="P5492" s="60"/>
      <c r="Q5492" s="60"/>
      <c r="R5492" s="334">
        <v>15416</v>
      </c>
      <c r="S5492" s="319" t="s">
        <v>351</v>
      </c>
      <c r="BE5492" s="60"/>
      <c r="BR5492" s="60"/>
      <c r="BX5492" s="151"/>
      <c r="CB5492" s="151"/>
      <c r="CM5492" s="151"/>
      <c r="CO5492" s="151"/>
      <c r="CT5492" s="151"/>
      <c r="CY5492" s="151"/>
    </row>
    <row r="5493" spans="1:103" x14ac:dyDescent="0.2">
      <c r="A5493" s="60"/>
      <c r="B5493" s="60"/>
      <c r="C5493" s="60"/>
      <c r="D5493" s="60"/>
      <c r="E5493" s="60"/>
      <c r="F5493" s="60"/>
      <c r="G5493" s="60"/>
      <c r="H5493" s="60"/>
      <c r="I5493" s="60"/>
      <c r="J5493" s="60"/>
      <c r="K5493" s="60"/>
      <c r="L5493" s="60"/>
      <c r="M5493" s="60"/>
      <c r="N5493" s="60"/>
      <c r="O5493" s="60"/>
      <c r="P5493" s="60"/>
      <c r="Q5493" s="60"/>
      <c r="R5493" s="334">
        <v>15417</v>
      </c>
      <c r="S5493" s="319" t="s">
        <v>351</v>
      </c>
      <c r="BE5493" s="60"/>
      <c r="BR5493" s="60"/>
      <c r="BX5493" s="151"/>
      <c r="CB5493" s="151"/>
      <c r="CM5493" s="151"/>
      <c r="CO5493" s="151"/>
      <c r="CT5493" s="151"/>
      <c r="CY5493" s="151"/>
    </row>
    <row r="5494" spans="1:103" x14ac:dyDescent="0.2">
      <c r="A5494" s="60"/>
      <c r="B5494" s="60"/>
      <c r="C5494" s="60"/>
      <c r="D5494" s="60"/>
      <c r="E5494" s="60"/>
      <c r="F5494" s="60"/>
      <c r="G5494" s="60"/>
      <c r="H5494" s="60"/>
      <c r="I5494" s="60"/>
      <c r="J5494" s="60"/>
      <c r="K5494" s="60"/>
      <c r="L5494" s="60"/>
      <c r="M5494" s="60"/>
      <c r="N5494" s="60"/>
      <c r="O5494" s="60"/>
      <c r="P5494" s="60"/>
      <c r="Q5494" s="60"/>
      <c r="R5494" s="334">
        <v>15419</v>
      </c>
      <c r="S5494" s="319" t="s">
        <v>351</v>
      </c>
      <c r="BE5494" s="60"/>
      <c r="BR5494" s="60"/>
      <c r="BX5494" s="151"/>
      <c r="CB5494" s="151"/>
      <c r="CM5494" s="151"/>
      <c r="CO5494" s="151"/>
      <c r="CT5494" s="151"/>
      <c r="CY5494" s="151"/>
    </row>
    <row r="5495" spans="1:103" x14ac:dyDescent="0.2">
      <c r="A5495" s="60"/>
      <c r="B5495" s="60"/>
      <c r="C5495" s="60"/>
      <c r="D5495" s="60"/>
      <c r="E5495" s="60"/>
      <c r="F5495" s="60"/>
      <c r="G5495" s="60"/>
      <c r="H5495" s="60"/>
      <c r="I5495" s="60"/>
      <c r="J5495" s="60"/>
      <c r="K5495" s="60"/>
      <c r="L5495" s="60"/>
      <c r="M5495" s="60"/>
      <c r="N5495" s="60"/>
      <c r="O5495" s="60"/>
      <c r="P5495" s="60"/>
      <c r="Q5495" s="60"/>
      <c r="R5495" s="334">
        <v>15420</v>
      </c>
      <c r="S5495" s="319" t="s">
        <v>351</v>
      </c>
      <c r="BE5495" s="60"/>
      <c r="BR5495" s="60"/>
      <c r="BX5495" s="151"/>
      <c r="CB5495" s="151"/>
      <c r="CM5495" s="151"/>
      <c r="CO5495" s="151"/>
      <c r="CT5495" s="151"/>
      <c r="CY5495" s="151"/>
    </row>
    <row r="5496" spans="1:103" x14ac:dyDescent="0.2">
      <c r="A5496" s="60"/>
      <c r="B5496" s="60"/>
      <c r="C5496" s="60"/>
      <c r="D5496" s="60"/>
      <c r="E5496" s="60"/>
      <c r="F5496" s="60"/>
      <c r="G5496" s="60"/>
      <c r="H5496" s="60"/>
      <c r="I5496" s="60"/>
      <c r="J5496" s="60"/>
      <c r="K5496" s="60"/>
      <c r="L5496" s="60"/>
      <c r="M5496" s="60"/>
      <c r="N5496" s="60"/>
      <c r="O5496" s="60"/>
      <c r="P5496" s="60"/>
      <c r="Q5496" s="60"/>
      <c r="R5496" s="334">
        <v>15421</v>
      </c>
      <c r="S5496" s="319" t="s">
        <v>351</v>
      </c>
      <c r="BE5496" s="60"/>
      <c r="BR5496" s="60"/>
      <c r="BX5496" s="151"/>
      <c r="CB5496" s="151"/>
      <c r="CM5496" s="151"/>
      <c r="CO5496" s="151"/>
      <c r="CT5496" s="151"/>
      <c r="CY5496" s="151"/>
    </row>
    <row r="5497" spans="1:103" x14ac:dyDescent="0.2">
      <c r="A5497" s="60"/>
      <c r="B5497" s="60"/>
      <c r="C5497" s="60"/>
      <c r="D5497" s="60"/>
      <c r="E5497" s="60"/>
      <c r="F5497" s="60"/>
      <c r="G5497" s="60"/>
      <c r="H5497" s="60"/>
      <c r="I5497" s="60"/>
      <c r="J5497" s="60"/>
      <c r="K5497" s="60"/>
      <c r="L5497" s="60"/>
      <c r="M5497" s="60"/>
      <c r="N5497" s="60"/>
      <c r="O5497" s="60"/>
      <c r="P5497" s="60"/>
      <c r="Q5497" s="60"/>
      <c r="R5497" s="334">
        <v>15422</v>
      </c>
      <c r="S5497" s="319" t="s">
        <v>351</v>
      </c>
      <c r="BE5497" s="60"/>
      <c r="BR5497" s="60"/>
      <c r="BX5497" s="151"/>
      <c r="CB5497" s="151"/>
      <c r="CM5497" s="151"/>
      <c r="CO5497" s="151"/>
      <c r="CT5497" s="151"/>
      <c r="CY5497" s="151"/>
    </row>
    <row r="5498" spans="1:103" x14ac:dyDescent="0.2">
      <c r="A5498" s="60"/>
      <c r="B5498" s="60"/>
      <c r="C5498" s="60"/>
      <c r="D5498" s="60"/>
      <c r="E5498" s="60"/>
      <c r="F5498" s="60"/>
      <c r="G5498" s="60"/>
      <c r="H5498" s="60"/>
      <c r="I5498" s="60"/>
      <c r="J5498" s="60"/>
      <c r="K5498" s="60"/>
      <c r="L5498" s="60"/>
      <c r="M5498" s="60"/>
      <c r="N5498" s="60"/>
      <c r="O5498" s="60"/>
      <c r="P5498" s="60"/>
      <c r="Q5498" s="60"/>
      <c r="R5498" s="334">
        <v>15423</v>
      </c>
      <c r="S5498" s="319" t="s">
        <v>351</v>
      </c>
      <c r="BE5498" s="60"/>
      <c r="BR5498" s="60"/>
      <c r="BX5498" s="151"/>
      <c r="CB5498" s="151"/>
      <c r="CM5498" s="151"/>
      <c r="CO5498" s="151"/>
      <c r="CT5498" s="151"/>
      <c r="CY5498" s="151"/>
    </row>
    <row r="5499" spans="1:103" x14ac:dyDescent="0.2">
      <c r="A5499" s="60"/>
      <c r="B5499" s="60"/>
      <c r="C5499" s="60"/>
      <c r="D5499" s="60"/>
      <c r="E5499" s="60"/>
      <c r="F5499" s="60"/>
      <c r="G5499" s="60"/>
      <c r="H5499" s="60"/>
      <c r="I5499" s="60"/>
      <c r="J5499" s="60"/>
      <c r="K5499" s="60"/>
      <c r="L5499" s="60"/>
      <c r="M5499" s="60"/>
      <c r="N5499" s="60"/>
      <c r="O5499" s="60"/>
      <c r="P5499" s="60"/>
      <c r="Q5499" s="60"/>
      <c r="R5499" s="334">
        <v>15424</v>
      </c>
      <c r="S5499" s="319" t="s">
        <v>356</v>
      </c>
      <c r="BE5499" s="60"/>
      <c r="BR5499" s="60"/>
      <c r="BX5499" s="151"/>
      <c r="CB5499" s="151"/>
      <c r="CM5499" s="151"/>
      <c r="CO5499" s="151"/>
      <c r="CT5499" s="151"/>
      <c r="CY5499" s="151"/>
    </row>
    <row r="5500" spans="1:103" x14ac:dyDescent="0.2">
      <c r="A5500" s="60"/>
      <c r="B5500" s="60"/>
      <c r="C5500" s="60"/>
      <c r="D5500" s="60"/>
      <c r="E5500" s="60"/>
      <c r="F5500" s="60"/>
      <c r="G5500" s="60"/>
      <c r="H5500" s="60"/>
      <c r="I5500" s="60"/>
      <c r="J5500" s="60"/>
      <c r="K5500" s="60"/>
      <c r="L5500" s="60"/>
      <c r="M5500" s="60"/>
      <c r="N5500" s="60"/>
      <c r="O5500" s="60"/>
      <c r="P5500" s="60"/>
      <c r="Q5500" s="60"/>
      <c r="R5500" s="334">
        <v>15425</v>
      </c>
      <c r="S5500" s="319" t="s">
        <v>351</v>
      </c>
      <c r="BE5500" s="60"/>
      <c r="BR5500" s="60"/>
      <c r="BX5500" s="151"/>
      <c r="CB5500" s="151"/>
      <c r="CM5500" s="151"/>
      <c r="CO5500" s="151"/>
      <c r="CT5500" s="151"/>
      <c r="CY5500" s="151"/>
    </row>
    <row r="5501" spans="1:103" x14ac:dyDescent="0.2">
      <c r="A5501" s="60"/>
      <c r="B5501" s="60"/>
      <c r="C5501" s="60"/>
      <c r="D5501" s="60"/>
      <c r="E5501" s="60"/>
      <c r="F5501" s="60"/>
      <c r="G5501" s="60"/>
      <c r="H5501" s="60"/>
      <c r="I5501" s="60"/>
      <c r="J5501" s="60"/>
      <c r="K5501" s="60"/>
      <c r="L5501" s="60"/>
      <c r="M5501" s="60"/>
      <c r="N5501" s="60"/>
      <c r="O5501" s="60"/>
      <c r="P5501" s="60"/>
      <c r="Q5501" s="60"/>
      <c r="R5501" s="334">
        <v>15427</v>
      </c>
      <c r="S5501" s="319" t="s">
        <v>351</v>
      </c>
      <c r="BE5501" s="60"/>
      <c r="BR5501" s="60"/>
      <c r="BX5501" s="151"/>
      <c r="CB5501" s="151"/>
      <c r="CM5501" s="151"/>
      <c r="CO5501" s="151"/>
      <c r="CT5501" s="151"/>
      <c r="CY5501" s="151"/>
    </row>
    <row r="5502" spans="1:103" x14ac:dyDescent="0.2">
      <c r="A5502" s="60"/>
      <c r="B5502" s="60"/>
      <c r="C5502" s="60"/>
      <c r="D5502" s="60"/>
      <c r="E5502" s="60"/>
      <c r="F5502" s="60"/>
      <c r="G5502" s="60"/>
      <c r="H5502" s="60"/>
      <c r="I5502" s="60"/>
      <c r="J5502" s="60"/>
      <c r="K5502" s="60"/>
      <c r="L5502" s="60"/>
      <c r="M5502" s="60"/>
      <c r="N5502" s="60"/>
      <c r="O5502" s="60"/>
      <c r="P5502" s="60"/>
      <c r="Q5502" s="60"/>
      <c r="R5502" s="334">
        <v>15428</v>
      </c>
      <c r="S5502" s="319" t="s">
        <v>351</v>
      </c>
      <c r="BE5502" s="60"/>
      <c r="BR5502" s="60"/>
      <c r="BX5502" s="151"/>
      <c r="CB5502" s="151"/>
      <c r="CM5502" s="151"/>
      <c r="CO5502" s="151"/>
      <c r="CT5502" s="151"/>
      <c r="CY5502" s="151"/>
    </row>
    <row r="5503" spans="1:103" x14ac:dyDescent="0.2">
      <c r="A5503" s="60"/>
      <c r="B5503" s="60"/>
      <c r="C5503" s="60"/>
      <c r="D5503" s="60"/>
      <c r="E5503" s="60"/>
      <c r="F5503" s="60"/>
      <c r="G5503" s="60"/>
      <c r="H5503" s="60"/>
      <c r="I5503" s="60"/>
      <c r="J5503" s="60"/>
      <c r="K5503" s="60"/>
      <c r="L5503" s="60"/>
      <c r="M5503" s="60"/>
      <c r="N5503" s="60"/>
      <c r="O5503" s="60"/>
      <c r="P5503" s="60"/>
      <c r="Q5503" s="60"/>
      <c r="R5503" s="334">
        <v>15429</v>
      </c>
      <c r="S5503" s="319" t="s">
        <v>351</v>
      </c>
      <c r="BE5503" s="60"/>
      <c r="BR5503" s="60"/>
      <c r="BX5503" s="151"/>
      <c r="CB5503" s="151"/>
      <c r="CM5503" s="151"/>
      <c r="CO5503" s="151"/>
      <c r="CT5503" s="151"/>
      <c r="CY5503" s="151"/>
    </row>
    <row r="5504" spans="1:103" x14ac:dyDescent="0.2">
      <c r="A5504" s="60"/>
      <c r="B5504" s="60"/>
      <c r="C5504" s="60"/>
      <c r="D5504" s="60"/>
      <c r="E5504" s="60"/>
      <c r="F5504" s="60"/>
      <c r="G5504" s="60"/>
      <c r="H5504" s="60"/>
      <c r="I5504" s="60"/>
      <c r="J5504" s="60"/>
      <c r="K5504" s="60"/>
      <c r="L5504" s="60"/>
      <c r="M5504" s="60"/>
      <c r="N5504" s="60"/>
      <c r="O5504" s="60"/>
      <c r="P5504" s="60"/>
      <c r="Q5504" s="60"/>
      <c r="R5504" s="334">
        <v>15430</v>
      </c>
      <c r="S5504" s="319" t="s">
        <v>351</v>
      </c>
      <c r="BE5504" s="60"/>
      <c r="BR5504" s="60"/>
      <c r="BX5504" s="151"/>
      <c r="CB5504" s="151"/>
      <c r="CM5504" s="151"/>
      <c r="CO5504" s="151"/>
      <c r="CT5504" s="151"/>
      <c r="CY5504" s="151"/>
    </row>
    <row r="5505" spans="1:103" x14ac:dyDescent="0.2">
      <c r="A5505" s="60"/>
      <c r="B5505" s="60"/>
      <c r="C5505" s="60"/>
      <c r="D5505" s="60"/>
      <c r="E5505" s="60"/>
      <c r="F5505" s="60"/>
      <c r="G5505" s="60"/>
      <c r="H5505" s="60"/>
      <c r="I5505" s="60"/>
      <c r="J5505" s="60"/>
      <c r="K5505" s="60"/>
      <c r="L5505" s="60"/>
      <c r="M5505" s="60"/>
      <c r="N5505" s="60"/>
      <c r="O5505" s="60"/>
      <c r="P5505" s="60"/>
      <c r="Q5505" s="60"/>
      <c r="R5505" s="334">
        <v>15431</v>
      </c>
      <c r="S5505" s="319" t="s">
        <v>351</v>
      </c>
      <c r="BE5505" s="60"/>
      <c r="BR5505" s="60"/>
      <c r="BX5505" s="151"/>
      <c r="CB5505" s="151"/>
      <c r="CM5505" s="151"/>
      <c r="CO5505" s="151"/>
      <c r="CT5505" s="151"/>
      <c r="CY5505" s="151"/>
    </row>
    <row r="5506" spans="1:103" x14ac:dyDescent="0.2">
      <c r="A5506" s="60"/>
      <c r="B5506" s="60"/>
      <c r="C5506" s="60"/>
      <c r="D5506" s="60"/>
      <c r="E5506" s="60"/>
      <c r="F5506" s="60"/>
      <c r="G5506" s="60"/>
      <c r="H5506" s="60"/>
      <c r="I5506" s="60"/>
      <c r="J5506" s="60"/>
      <c r="K5506" s="60"/>
      <c r="L5506" s="60"/>
      <c r="M5506" s="60"/>
      <c r="N5506" s="60"/>
      <c r="O5506" s="60"/>
      <c r="P5506" s="60"/>
      <c r="Q5506" s="60"/>
      <c r="R5506" s="334">
        <v>15432</v>
      </c>
      <c r="S5506" s="319" t="s">
        <v>351</v>
      </c>
      <c r="BE5506" s="60"/>
      <c r="BR5506" s="60"/>
      <c r="BX5506" s="151"/>
      <c r="CB5506" s="151"/>
      <c r="CM5506" s="151"/>
      <c r="CO5506" s="151"/>
      <c r="CT5506" s="151"/>
      <c r="CY5506" s="151"/>
    </row>
    <row r="5507" spans="1:103" x14ac:dyDescent="0.2">
      <c r="A5507" s="60"/>
      <c r="B5507" s="60"/>
      <c r="C5507" s="60"/>
      <c r="D5507" s="60"/>
      <c r="E5507" s="60"/>
      <c r="F5507" s="60"/>
      <c r="G5507" s="60"/>
      <c r="H5507" s="60"/>
      <c r="I5507" s="60"/>
      <c r="J5507" s="60"/>
      <c r="K5507" s="60"/>
      <c r="L5507" s="60"/>
      <c r="M5507" s="60"/>
      <c r="N5507" s="60"/>
      <c r="O5507" s="60"/>
      <c r="P5507" s="60"/>
      <c r="Q5507" s="60"/>
      <c r="R5507" s="334">
        <v>15433</v>
      </c>
      <c r="S5507" s="319" t="s">
        <v>351</v>
      </c>
      <c r="BE5507" s="60"/>
      <c r="BR5507" s="60"/>
      <c r="BX5507" s="151"/>
      <c r="CB5507" s="151"/>
      <c r="CM5507" s="151"/>
      <c r="CO5507" s="151"/>
      <c r="CT5507" s="151"/>
      <c r="CY5507" s="151"/>
    </row>
    <row r="5508" spans="1:103" x14ac:dyDescent="0.2">
      <c r="A5508" s="60"/>
      <c r="B5508" s="60"/>
      <c r="C5508" s="60"/>
      <c r="D5508" s="60"/>
      <c r="E5508" s="60"/>
      <c r="F5508" s="60"/>
      <c r="G5508" s="60"/>
      <c r="H5508" s="60"/>
      <c r="I5508" s="60"/>
      <c r="J5508" s="60"/>
      <c r="K5508" s="60"/>
      <c r="L5508" s="60"/>
      <c r="M5508" s="60"/>
      <c r="N5508" s="60"/>
      <c r="O5508" s="60"/>
      <c r="P5508" s="60"/>
      <c r="Q5508" s="60"/>
      <c r="R5508" s="334">
        <v>15434</v>
      </c>
      <c r="S5508" s="319" t="s">
        <v>351</v>
      </c>
      <c r="BE5508" s="60"/>
      <c r="BR5508" s="60"/>
      <c r="BX5508" s="151"/>
      <c r="CB5508" s="151"/>
      <c r="CM5508" s="151"/>
      <c r="CO5508" s="151"/>
      <c r="CT5508" s="151"/>
      <c r="CY5508" s="151"/>
    </row>
    <row r="5509" spans="1:103" x14ac:dyDescent="0.2">
      <c r="A5509" s="60"/>
      <c r="B5509" s="60"/>
      <c r="C5509" s="60"/>
      <c r="D5509" s="60"/>
      <c r="E5509" s="60"/>
      <c r="F5509" s="60"/>
      <c r="G5509" s="60"/>
      <c r="H5509" s="60"/>
      <c r="I5509" s="60"/>
      <c r="J5509" s="60"/>
      <c r="K5509" s="60"/>
      <c r="L5509" s="60"/>
      <c r="M5509" s="60"/>
      <c r="N5509" s="60"/>
      <c r="O5509" s="60"/>
      <c r="P5509" s="60"/>
      <c r="Q5509" s="60"/>
      <c r="R5509" s="334">
        <v>15435</v>
      </c>
      <c r="S5509" s="319" t="s">
        <v>351</v>
      </c>
      <c r="BE5509" s="60"/>
      <c r="BR5509" s="60"/>
      <c r="BX5509" s="151"/>
      <c r="CB5509" s="151"/>
      <c r="CM5509" s="151"/>
      <c r="CO5509" s="151"/>
      <c r="CT5509" s="151"/>
      <c r="CY5509" s="151"/>
    </row>
    <row r="5510" spans="1:103" x14ac:dyDescent="0.2">
      <c r="A5510" s="60"/>
      <c r="B5510" s="60"/>
      <c r="C5510" s="60"/>
      <c r="D5510" s="60"/>
      <c r="E5510" s="60"/>
      <c r="F5510" s="60"/>
      <c r="G5510" s="60"/>
      <c r="H5510" s="60"/>
      <c r="I5510" s="60"/>
      <c r="J5510" s="60"/>
      <c r="K5510" s="60"/>
      <c r="L5510" s="60"/>
      <c r="M5510" s="60"/>
      <c r="N5510" s="60"/>
      <c r="O5510" s="60"/>
      <c r="P5510" s="60"/>
      <c r="Q5510" s="60"/>
      <c r="R5510" s="334">
        <v>15436</v>
      </c>
      <c r="S5510" s="319" t="s">
        <v>351</v>
      </c>
      <c r="BE5510" s="60"/>
      <c r="BR5510" s="60"/>
      <c r="BX5510" s="151"/>
      <c r="CB5510" s="151"/>
      <c r="CM5510" s="151"/>
      <c r="CO5510" s="151"/>
      <c r="CT5510" s="151"/>
      <c r="CY5510" s="151"/>
    </row>
    <row r="5511" spans="1:103" x14ac:dyDescent="0.2">
      <c r="A5511" s="60"/>
      <c r="B5511" s="60"/>
      <c r="C5511" s="60"/>
      <c r="D5511" s="60"/>
      <c r="E5511" s="60"/>
      <c r="F5511" s="60"/>
      <c r="G5511" s="60"/>
      <c r="H5511" s="60"/>
      <c r="I5511" s="60"/>
      <c r="J5511" s="60"/>
      <c r="K5511" s="60"/>
      <c r="L5511" s="60"/>
      <c r="M5511" s="60"/>
      <c r="N5511" s="60"/>
      <c r="O5511" s="60"/>
      <c r="P5511" s="60"/>
      <c r="Q5511" s="60"/>
      <c r="R5511" s="334">
        <v>15437</v>
      </c>
      <c r="S5511" s="319" t="s">
        <v>351</v>
      </c>
      <c r="BE5511" s="60"/>
      <c r="BR5511" s="60"/>
      <c r="BX5511" s="151"/>
      <c r="CB5511" s="151"/>
      <c r="CM5511" s="151"/>
      <c r="CO5511" s="151"/>
      <c r="CT5511" s="151"/>
      <c r="CY5511" s="151"/>
    </row>
    <row r="5512" spans="1:103" x14ac:dyDescent="0.2">
      <c r="A5512" s="60"/>
      <c r="B5512" s="60"/>
      <c r="C5512" s="60"/>
      <c r="D5512" s="60"/>
      <c r="E5512" s="60"/>
      <c r="F5512" s="60"/>
      <c r="G5512" s="60"/>
      <c r="H5512" s="60"/>
      <c r="I5512" s="60"/>
      <c r="J5512" s="60"/>
      <c r="K5512" s="60"/>
      <c r="L5512" s="60"/>
      <c r="M5512" s="60"/>
      <c r="N5512" s="60"/>
      <c r="O5512" s="60"/>
      <c r="P5512" s="60"/>
      <c r="Q5512" s="60"/>
      <c r="R5512" s="334">
        <v>15438</v>
      </c>
      <c r="S5512" s="319" t="s">
        <v>351</v>
      </c>
      <c r="BE5512" s="60"/>
      <c r="BR5512" s="60"/>
      <c r="BX5512" s="151"/>
      <c r="CB5512" s="151"/>
      <c r="CM5512" s="151"/>
      <c r="CO5512" s="151"/>
      <c r="CT5512" s="151"/>
      <c r="CY5512" s="151"/>
    </row>
    <row r="5513" spans="1:103" x14ac:dyDescent="0.2">
      <c r="A5513" s="60"/>
      <c r="B5513" s="60"/>
      <c r="C5513" s="60"/>
      <c r="D5513" s="60"/>
      <c r="E5513" s="60"/>
      <c r="F5513" s="60"/>
      <c r="G5513" s="60"/>
      <c r="H5513" s="60"/>
      <c r="I5513" s="60"/>
      <c r="J5513" s="60"/>
      <c r="K5513" s="60"/>
      <c r="L5513" s="60"/>
      <c r="M5513" s="60"/>
      <c r="N5513" s="60"/>
      <c r="O5513" s="60"/>
      <c r="P5513" s="60"/>
      <c r="Q5513" s="60"/>
      <c r="R5513" s="334">
        <v>15439</v>
      </c>
      <c r="S5513" s="319" t="s">
        <v>351</v>
      </c>
      <c r="BE5513" s="60"/>
      <c r="BR5513" s="60"/>
      <c r="BX5513" s="151"/>
      <c r="CB5513" s="151"/>
      <c r="CM5513" s="151"/>
      <c r="CO5513" s="151"/>
      <c r="CT5513" s="151"/>
      <c r="CY5513" s="151"/>
    </row>
    <row r="5514" spans="1:103" x14ac:dyDescent="0.2">
      <c r="A5514" s="60"/>
      <c r="B5514" s="60"/>
      <c r="C5514" s="60"/>
      <c r="D5514" s="60"/>
      <c r="E5514" s="60"/>
      <c r="F5514" s="60"/>
      <c r="G5514" s="60"/>
      <c r="H5514" s="60"/>
      <c r="I5514" s="60"/>
      <c r="J5514" s="60"/>
      <c r="K5514" s="60"/>
      <c r="L5514" s="60"/>
      <c r="M5514" s="60"/>
      <c r="N5514" s="60"/>
      <c r="O5514" s="60"/>
      <c r="P5514" s="60"/>
      <c r="Q5514" s="60"/>
      <c r="R5514" s="334">
        <v>15440</v>
      </c>
      <c r="S5514" s="319" t="s">
        <v>351</v>
      </c>
      <c r="BE5514" s="60"/>
      <c r="BR5514" s="60"/>
      <c r="BX5514" s="151"/>
      <c r="CB5514" s="151"/>
      <c r="CM5514" s="151"/>
      <c r="CO5514" s="151"/>
      <c r="CT5514" s="151"/>
      <c r="CY5514" s="151"/>
    </row>
    <row r="5515" spans="1:103" x14ac:dyDescent="0.2">
      <c r="A5515" s="60"/>
      <c r="B5515" s="60"/>
      <c r="C5515" s="60"/>
      <c r="D5515" s="60"/>
      <c r="E5515" s="60"/>
      <c r="F5515" s="60"/>
      <c r="G5515" s="60"/>
      <c r="H5515" s="60"/>
      <c r="I5515" s="60"/>
      <c r="J5515" s="60"/>
      <c r="K5515" s="60"/>
      <c r="L5515" s="60"/>
      <c r="M5515" s="60"/>
      <c r="N5515" s="60"/>
      <c r="O5515" s="60"/>
      <c r="P5515" s="60"/>
      <c r="Q5515" s="60"/>
      <c r="R5515" s="334">
        <v>15442</v>
      </c>
      <c r="S5515" s="319" t="s">
        <v>351</v>
      </c>
      <c r="BE5515" s="60"/>
      <c r="BR5515" s="60"/>
      <c r="BX5515" s="151"/>
      <c r="CB5515" s="151"/>
      <c r="CM5515" s="151"/>
      <c r="CO5515" s="151"/>
      <c r="CT5515" s="151"/>
      <c r="CY5515" s="151"/>
    </row>
    <row r="5516" spans="1:103" x14ac:dyDescent="0.2">
      <c r="A5516" s="60"/>
      <c r="B5516" s="60"/>
      <c r="C5516" s="60"/>
      <c r="D5516" s="60"/>
      <c r="E5516" s="60"/>
      <c r="F5516" s="60"/>
      <c r="G5516" s="60"/>
      <c r="H5516" s="60"/>
      <c r="I5516" s="60"/>
      <c r="J5516" s="60"/>
      <c r="K5516" s="60"/>
      <c r="L5516" s="60"/>
      <c r="M5516" s="60"/>
      <c r="N5516" s="60"/>
      <c r="O5516" s="60"/>
      <c r="P5516" s="60"/>
      <c r="Q5516" s="60"/>
      <c r="R5516" s="334">
        <v>15443</v>
      </c>
      <c r="S5516" s="319" t="s">
        <v>351</v>
      </c>
      <c r="BE5516" s="60"/>
      <c r="BR5516" s="60"/>
      <c r="BX5516" s="151"/>
      <c r="CB5516" s="151"/>
      <c r="CM5516" s="151"/>
      <c r="CO5516" s="151"/>
      <c r="CT5516" s="151"/>
      <c r="CY5516" s="151"/>
    </row>
    <row r="5517" spans="1:103" x14ac:dyDescent="0.2">
      <c r="A5517" s="60"/>
      <c r="B5517" s="60"/>
      <c r="C5517" s="60"/>
      <c r="D5517" s="60"/>
      <c r="E5517" s="60"/>
      <c r="F5517" s="60"/>
      <c r="G5517" s="60"/>
      <c r="H5517" s="60"/>
      <c r="I5517" s="60"/>
      <c r="J5517" s="60"/>
      <c r="K5517" s="60"/>
      <c r="L5517" s="60"/>
      <c r="M5517" s="60"/>
      <c r="N5517" s="60"/>
      <c r="O5517" s="60"/>
      <c r="P5517" s="60"/>
      <c r="Q5517" s="60"/>
      <c r="R5517" s="334">
        <v>15444</v>
      </c>
      <c r="S5517" s="319" t="s">
        <v>351</v>
      </c>
      <c r="BE5517" s="60"/>
      <c r="BR5517" s="60"/>
      <c r="BX5517" s="151"/>
      <c r="CB5517" s="151"/>
      <c r="CM5517" s="151"/>
      <c r="CO5517" s="151"/>
      <c r="CT5517" s="151"/>
      <c r="CY5517" s="151"/>
    </row>
    <row r="5518" spans="1:103" x14ac:dyDescent="0.2">
      <c r="A5518" s="60"/>
      <c r="B5518" s="60"/>
      <c r="C5518" s="60"/>
      <c r="D5518" s="60"/>
      <c r="E5518" s="60"/>
      <c r="F5518" s="60"/>
      <c r="G5518" s="60"/>
      <c r="H5518" s="60"/>
      <c r="I5518" s="60"/>
      <c r="J5518" s="60"/>
      <c r="K5518" s="60"/>
      <c r="L5518" s="60"/>
      <c r="M5518" s="60"/>
      <c r="N5518" s="60"/>
      <c r="O5518" s="60"/>
      <c r="P5518" s="60"/>
      <c r="Q5518" s="60"/>
      <c r="R5518" s="334">
        <v>15445</v>
      </c>
      <c r="S5518" s="319" t="s">
        <v>351</v>
      </c>
      <c r="BE5518" s="60"/>
      <c r="BR5518" s="60"/>
      <c r="BX5518" s="151"/>
      <c r="CB5518" s="151"/>
      <c r="CM5518" s="151"/>
      <c r="CO5518" s="151"/>
      <c r="CT5518" s="151"/>
      <c r="CY5518" s="151"/>
    </row>
    <row r="5519" spans="1:103" x14ac:dyDescent="0.2">
      <c r="A5519" s="60"/>
      <c r="B5519" s="60"/>
      <c r="C5519" s="60"/>
      <c r="D5519" s="60"/>
      <c r="E5519" s="60"/>
      <c r="F5519" s="60"/>
      <c r="G5519" s="60"/>
      <c r="H5519" s="60"/>
      <c r="I5519" s="60"/>
      <c r="J5519" s="60"/>
      <c r="K5519" s="60"/>
      <c r="L5519" s="60"/>
      <c r="M5519" s="60"/>
      <c r="N5519" s="60"/>
      <c r="O5519" s="60"/>
      <c r="P5519" s="60"/>
      <c r="Q5519" s="60"/>
      <c r="R5519" s="334">
        <v>15446</v>
      </c>
      <c r="S5519" s="319" t="s">
        <v>351</v>
      </c>
      <c r="BE5519" s="60"/>
      <c r="BR5519" s="60"/>
      <c r="BX5519" s="151"/>
      <c r="CB5519" s="151"/>
      <c r="CM5519" s="151"/>
      <c r="CO5519" s="151"/>
      <c r="CT5519" s="151"/>
      <c r="CY5519" s="151"/>
    </row>
    <row r="5520" spans="1:103" x14ac:dyDescent="0.2">
      <c r="A5520" s="60"/>
      <c r="B5520" s="60"/>
      <c r="C5520" s="60"/>
      <c r="D5520" s="60"/>
      <c r="E5520" s="60"/>
      <c r="F5520" s="60"/>
      <c r="G5520" s="60"/>
      <c r="H5520" s="60"/>
      <c r="I5520" s="60"/>
      <c r="J5520" s="60"/>
      <c r="K5520" s="60"/>
      <c r="L5520" s="60"/>
      <c r="M5520" s="60"/>
      <c r="N5520" s="60"/>
      <c r="O5520" s="60"/>
      <c r="P5520" s="60"/>
      <c r="Q5520" s="60"/>
      <c r="R5520" s="334">
        <v>15447</v>
      </c>
      <c r="S5520" s="319" t="s">
        <v>351</v>
      </c>
      <c r="BE5520" s="60"/>
      <c r="BR5520" s="60"/>
      <c r="BX5520" s="151"/>
      <c r="CB5520" s="151"/>
      <c r="CM5520" s="151"/>
      <c r="CO5520" s="151"/>
      <c r="CT5520" s="151"/>
      <c r="CY5520" s="151"/>
    </row>
    <row r="5521" spans="1:103" x14ac:dyDescent="0.2">
      <c r="A5521" s="60"/>
      <c r="B5521" s="60"/>
      <c r="C5521" s="60"/>
      <c r="D5521" s="60"/>
      <c r="E5521" s="60"/>
      <c r="F5521" s="60"/>
      <c r="G5521" s="60"/>
      <c r="H5521" s="60"/>
      <c r="I5521" s="60"/>
      <c r="J5521" s="60"/>
      <c r="K5521" s="60"/>
      <c r="L5521" s="60"/>
      <c r="M5521" s="60"/>
      <c r="N5521" s="60"/>
      <c r="O5521" s="60"/>
      <c r="P5521" s="60"/>
      <c r="Q5521" s="60"/>
      <c r="R5521" s="334">
        <v>15448</v>
      </c>
      <c r="S5521" s="319" t="s">
        <v>351</v>
      </c>
      <c r="BE5521" s="60"/>
      <c r="BR5521" s="60"/>
      <c r="BX5521" s="151"/>
      <c r="CB5521" s="151"/>
      <c r="CM5521" s="151"/>
      <c r="CO5521" s="151"/>
      <c r="CT5521" s="151"/>
      <c r="CY5521" s="151"/>
    </row>
    <row r="5522" spans="1:103" x14ac:dyDescent="0.2">
      <c r="A5522" s="60"/>
      <c r="B5522" s="60"/>
      <c r="C5522" s="60"/>
      <c r="D5522" s="60"/>
      <c r="E5522" s="60"/>
      <c r="F5522" s="60"/>
      <c r="G5522" s="60"/>
      <c r="H5522" s="60"/>
      <c r="I5522" s="60"/>
      <c r="J5522" s="60"/>
      <c r="K5522" s="60"/>
      <c r="L5522" s="60"/>
      <c r="M5522" s="60"/>
      <c r="N5522" s="60"/>
      <c r="O5522" s="60"/>
      <c r="P5522" s="60"/>
      <c r="Q5522" s="60"/>
      <c r="R5522" s="334">
        <v>15449</v>
      </c>
      <c r="S5522" s="319" t="s">
        <v>351</v>
      </c>
      <c r="BE5522" s="60"/>
      <c r="BR5522" s="60"/>
      <c r="BX5522" s="151"/>
      <c r="CB5522" s="151"/>
      <c r="CM5522" s="151"/>
      <c r="CO5522" s="151"/>
      <c r="CT5522" s="151"/>
      <c r="CY5522" s="151"/>
    </row>
    <row r="5523" spans="1:103" x14ac:dyDescent="0.2">
      <c r="A5523" s="60"/>
      <c r="B5523" s="60"/>
      <c r="C5523" s="60"/>
      <c r="D5523" s="60"/>
      <c r="E5523" s="60"/>
      <c r="F5523" s="60"/>
      <c r="G5523" s="60"/>
      <c r="H5523" s="60"/>
      <c r="I5523" s="60"/>
      <c r="J5523" s="60"/>
      <c r="K5523" s="60"/>
      <c r="L5523" s="60"/>
      <c r="M5523" s="60"/>
      <c r="N5523" s="60"/>
      <c r="O5523" s="60"/>
      <c r="P5523" s="60"/>
      <c r="Q5523" s="60"/>
      <c r="R5523" s="334">
        <v>15450</v>
      </c>
      <c r="S5523" s="319" t="s">
        <v>351</v>
      </c>
      <c r="BE5523" s="60"/>
      <c r="BR5523" s="60"/>
      <c r="BX5523" s="151"/>
      <c r="CB5523" s="151"/>
      <c r="CM5523" s="151"/>
      <c r="CO5523" s="151"/>
      <c r="CT5523" s="151"/>
      <c r="CY5523" s="151"/>
    </row>
    <row r="5524" spans="1:103" x14ac:dyDescent="0.2">
      <c r="A5524" s="60"/>
      <c r="B5524" s="60"/>
      <c r="C5524" s="60"/>
      <c r="D5524" s="60"/>
      <c r="E5524" s="60"/>
      <c r="F5524" s="60"/>
      <c r="G5524" s="60"/>
      <c r="H5524" s="60"/>
      <c r="I5524" s="60"/>
      <c r="J5524" s="60"/>
      <c r="K5524" s="60"/>
      <c r="L5524" s="60"/>
      <c r="M5524" s="60"/>
      <c r="N5524" s="60"/>
      <c r="O5524" s="60"/>
      <c r="P5524" s="60"/>
      <c r="Q5524" s="60"/>
      <c r="R5524" s="334">
        <v>15451</v>
      </c>
      <c r="S5524" s="319" t="s">
        <v>351</v>
      </c>
      <c r="BE5524" s="60"/>
      <c r="BR5524" s="60"/>
      <c r="BX5524" s="151"/>
      <c r="CB5524" s="151"/>
      <c r="CM5524" s="151"/>
      <c r="CO5524" s="151"/>
      <c r="CT5524" s="151"/>
      <c r="CY5524" s="151"/>
    </row>
    <row r="5525" spans="1:103" x14ac:dyDescent="0.2">
      <c r="A5525" s="60"/>
      <c r="B5525" s="60"/>
      <c r="C5525" s="60"/>
      <c r="D5525" s="60"/>
      <c r="E5525" s="60"/>
      <c r="F5525" s="60"/>
      <c r="G5525" s="60"/>
      <c r="H5525" s="60"/>
      <c r="I5525" s="60"/>
      <c r="J5525" s="60"/>
      <c r="K5525" s="60"/>
      <c r="L5525" s="60"/>
      <c r="M5525" s="60"/>
      <c r="N5525" s="60"/>
      <c r="O5525" s="60"/>
      <c r="P5525" s="60"/>
      <c r="Q5525" s="60"/>
      <c r="R5525" s="334">
        <v>15454</v>
      </c>
      <c r="S5525" s="319" t="s">
        <v>351</v>
      </c>
      <c r="BE5525" s="60"/>
      <c r="BR5525" s="60"/>
      <c r="BX5525" s="151"/>
      <c r="CB5525" s="151"/>
      <c r="CM5525" s="151"/>
      <c r="CO5525" s="151"/>
      <c r="CT5525" s="151"/>
      <c r="CY5525" s="151"/>
    </row>
    <row r="5526" spans="1:103" x14ac:dyDescent="0.2">
      <c r="A5526" s="60"/>
      <c r="B5526" s="60"/>
      <c r="C5526" s="60"/>
      <c r="D5526" s="60"/>
      <c r="E5526" s="60"/>
      <c r="F5526" s="60"/>
      <c r="G5526" s="60"/>
      <c r="H5526" s="60"/>
      <c r="I5526" s="60"/>
      <c r="J5526" s="60"/>
      <c r="K5526" s="60"/>
      <c r="L5526" s="60"/>
      <c r="M5526" s="60"/>
      <c r="N5526" s="60"/>
      <c r="O5526" s="60"/>
      <c r="P5526" s="60"/>
      <c r="Q5526" s="60"/>
      <c r="R5526" s="334">
        <v>15455</v>
      </c>
      <c r="S5526" s="319" t="s">
        <v>351</v>
      </c>
      <c r="BE5526" s="60"/>
      <c r="BR5526" s="60"/>
      <c r="BX5526" s="151"/>
      <c r="CB5526" s="151"/>
      <c r="CM5526" s="151"/>
      <c r="CO5526" s="151"/>
      <c r="CT5526" s="151"/>
      <c r="CY5526" s="151"/>
    </row>
    <row r="5527" spans="1:103" x14ac:dyDescent="0.2">
      <c r="A5527" s="60"/>
      <c r="B5527" s="60"/>
      <c r="C5527" s="60"/>
      <c r="D5527" s="60"/>
      <c r="E5527" s="60"/>
      <c r="F5527" s="60"/>
      <c r="G5527" s="60"/>
      <c r="H5527" s="60"/>
      <c r="I5527" s="60"/>
      <c r="J5527" s="60"/>
      <c r="K5527" s="60"/>
      <c r="L5527" s="60"/>
      <c r="M5527" s="60"/>
      <c r="N5527" s="60"/>
      <c r="O5527" s="60"/>
      <c r="P5527" s="60"/>
      <c r="Q5527" s="60"/>
      <c r="R5527" s="334">
        <v>15456</v>
      </c>
      <c r="S5527" s="319" t="s">
        <v>351</v>
      </c>
      <c r="BE5527" s="60"/>
      <c r="BR5527" s="60"/>
      <c r="BX5527" s="151"/>
      <c r="CB5527" s="151"/>
      <c r="CM5527" s="151"/>
      <c r="CO5527" s="151"/>
      <c r="CT5527" s="151"/>
      <c r="CY5527" s="151"/>
    </row>
    <row r="5528" spans="1:103" x14ac:dyDescent="0.2">
      <c r="A5528" s="60"/>
      <c r="B5528" s="60"/>
      <c r="C5528" s="60"/>
      <c r="D5528" s="60"/>
      <c r="E5528" s="60"/>
      <c r="F5528" s="60"/>
      <c r="G5528" s="60"/>
      <c r="H5528" s="60"/>
      <c r="I5528" s="60"/>
      <c r="J5528" s="60"/>
      <c r="K5528" s="60"/>
      <c r="L5528" s="60"/>
      <c r="M5528" s="60"/>
      <c r="N5528" s="60"/>
      <c r="O5528" s="60"/>
      <c r="P5528" s="60"/>
      <c r="Q5528" s="60"/>
      <c r="R5528" s="334">
        <v>15458</v>
      </c>
      <c r="S5528" s="319" t="s">
        <v>351</v>
      </c>
      <c r="BE5528" s="60"/>
      <c r="BR5528" s="60"/>
      <c r="BX5528" s="151"/>
      <c r="CB5528" s="151"/>
      <c r="CM5528" s="151"/>
      <c r="CO5528" s="151"/>
      <c r="CT5528" s="151"/>
      <c r="CY5528" s="151"/>
    </row>
    <row r="5529" spans="1:103" x14ac:dyDescent="0.2">
      <c r="A5529" s="60"/>
      <c r="B5529" s="60"/>
      <c r="C5529" s="60"/>
      <c r="D5529" s="60"/>
      <c r="E5529" s="60"/>
      <c r="F5529" s="60"/>
      <c r="G5529" s="60"/>
      <c r="H5529" s="60"/>
      <c r="I5529" s="60"/>
      <c r="J5529" s="60"/>
      <c r="K5529" s="60"/>
      <c r="L5529" s="60"/>
      <c r="M5529" s="60"/>
      <c r="N5529" s="60"/>
      <c r="O5529" s="60"/>
      <c r="P5529" s="60"/>
      <c r="Q5529" s="60"/>
      <c r="R5529" s="334">
        <v>15459</v>
      </c>
      <c r="S5529" s="319" t="s">
        <v>356</v>
      </c>
      <c r="BE5529" s="60"/>
      <c r="BR5529" s="60"/>
      <c r="BX5529" s="151"/>
      <c r="CB5529" s="151"/>
      <c r="CM5529" s="151"/>
      <c r="CO5529" s="151"/>
      <c r="CT5529" s="151"/>
      <c r="CY5529" s="151"/>
    </row>
    <row r="5530" spans="1:103" x14ac:dyDescent="0.2">
      <c r="A5530" s="60"/>
      <c r="B5530" s="60"/>
      <c r="C5530" s="60"/>
      <c r="D5530" s="60"/>
      <c r="E5530" s="60"/>
      <c r="F5530" s="60"/>
      <c r="G5530" s="60"/>
      <c r="H5530" s="60"/>
      <c r="I5530" s="60"/>
      <c r="J5530" s="60"/>
      <c r="K5530" s="60"/>
      <c r="L5530" s="60"/>
      <c r="M5530" s="60"/>
      <c r="N5530" s="60"/>
      <c r="O5530" s="60"/>
      <c r="P5530" s="60"/>
      <c r="Q5530" s="60"/>
      <c r="R5530" s="334">
        <v>15460</v>
      </c>
      <c r="S5530" s="319" t="s">
        <v>351</v>
      </c>
      <c r="BE5530" s="60"/>
      <c r="BR5530" s="60"/>
      <c r="BX5530" s="151"/>
      <c r="CB5530" s="151"/>
      <c r="CM5530" s="151"/>
      <c r="CO5530" s="151"/>
      <c r="CT5530" s="151"/>
      <c r="CY5530" s="151"/>
    </row>
    <row r="5531" spans="1:103" x14ac:dyDescent="0.2">
      <c r="A5531" s="60"/>
      <c r="B5531" s="60"/>
      <c r="C5531" s="60"/>
      <c r="D5531" s="60"/>
      <c r="E5531" s="60"/>
      <c r="F5531" s="60"/>
      <c r="G5531" s="60"/>
      <c r="H5531" s="60"/>
      <c r="I5531" s="60"/>
      <c r="J5531" s="60"/>
      <c r="K5531" s="60"/>
      <c r="L5531" s="60"/>
      <c r="M5531" s="60"/>
      <c r="N5531" s="60"/>
      <c r="O5531" s="60"/>
      <c r="P5531" s="60"/>
      <c r="Q5531" s="60"/>
      <c r="R5531" s="334">
        <v>15461</v>
      </c>
      <c r="S5531" s="319" t="s">
        <v>351</v>
      </c>
      <c r="BE5531" s="60"/>
      <c r="BR5531" s="60"/>
      <c r="BX5531" s="151"/>
      <c r="CB5531" s="151"/>
      <c r="CM5531" s="151"/>
      <c r="CO5531" s="151"/>
      <c r="CT5531" s="151"/>
      <c r="CY5531" s="151"/>
    </row>
    <row r="5532" spans="1:103" x14ac:dyDescent="0.2">
      <c r="A5532" s="60"/>
      <c r="B5532" s="60"/>
      <c r="C5532" s="60"/>
      <c r="D5532" s="60"/>
      <c r="E5532" s="60"/>
      <c r="F5532" s="60"/>
      <c r="G5532" s="60"/>
      <c r="H5532" s="60"/>
      <c r="I5532" s="60"/>
      <c r="J5532" s="60"/>
      <c r="K5532" s="60"/>
      <c r="L5532" s="60"/>
      <c r="M5532" s="60"/>
      <c r="N5532" s="60"/>
      <c r="O5532" s="60"/>
      <c r="P5532" s="60"/>
      <c r="Q5532" s="60"/>
      <c r="R5532" s="334">
        <v>15462</v>
      </c>
      <c r="S5532" s="319" t="s">
        <v>351</v>
      </c>
      <c r="BE5532" s="60"/>
      <c r="BR5532" s="60"/>
      <c r="BX5532" s="151"/>
      <c r="CB5532" s="151"/>
      <c r="CM5532" s="151"/>
      <c r="CO5532" s="151"/>
      <c r="CT5532" s="151"/>
      <c r="CY5532" s="151"/>
    </row>
    <row r="5533" spans="1:103" x14ac:dyDescent="0.2">
      <c r="A5533" s="60"/>
      <c r="B5533" s="60"/>
      <c r="C5533" s="60"/>
      <c r="D5533" s="60"/>
      <c r="E5533" s="60"/>
      <c r="F5533" s="60"/>
      <c r="G5533" s="60"/>
      <c r="H5533" s="60"/>
      <c r="I5533" s="60"/>
      <c r="J5533" s="60"/>
      <c r="K5533" s="60"/>
      <c r="L5533" s="60"/>
      <c r="M5533" s="60"/>
      <c r="N5533" s="60"/>
      <c r="O5533" s="60"/>
      <c r="P5533" s="60"/>
      <c r="Q5533" s="60"/>
      <c r="R5533" s="334">
        <v>15463</v>
      </c>
      <c r="S5533" s="319" t="s">
        <v>351</v>
      </c>
      <c r="BE5533" s="60"/>
      <c r="BR5533" s="60"/>
      <c r="BX5533" s="151"/>
      <c r="CB5533" s="151"/>
      <c r="CM5533" s="151"/>
      <c r="CO5533" s="151"/>
      <c r="CT5533" s="151"/>
      <c r="CY5533" s="151"/>
    </row>
    <row r="5534" spans="1:103" x14ac:dyDescent="0.2">
      <c r="A5534" s="60"/>
      <c r="B5534" s="60"/>
      <c r="C5534" s="60"/>
      <c r="D5534" s="60"/>
      <c r="E5534" s="60"/>
      <c r="F5534" s="60"/>
      <c r="G5534" s="60"/>
      <c r="H5534" s="60"/>
      <c r="I5534" s="60"/>
      <c r="J5534" s="60"/>
      <c r="K5534" s="60"/>
      <c r="L5534" s="60"/>
      <c r="M5534" s="60"/>
      <c r="N5534" s="60"/>
      <c r="O5534" s="60"/>
      <c r="P5534" s="60"/>
      <c r="Q5534" s="60"/>
      <c r="R5534" s="334">
        <v>15464</v>
      </c>
      <c r="S5534" s="319" t="s">
        <v>356</v>
      </c>
      <c r="BE5534" s="60"/>
      <c r="BR5534" s="60"/>
      <c r="BX5534" s="151"/>
      <c r="CB5534" s="151"/>
      <c r="CM5534" s="151"/>
      <c r="CO5534" s="151"/>
      <c r="CT5534" s="151"/>
      <c r="CY5534" s="151"/>
    </row>
    <row r="5535" spans="1:103" x14ac:dyDescent="0.2">
      <c r="A5535" s="60"/>
      <c r="B5535" s="60"/>
      <c r="C5535" s="60"/>
      <c r="D5535" s="60"/>
      <c r="E5535" s="60"/>
      <c r="F5535" s="60"/>
      <c r="G5535" s="60"/>
      <c r="H5535" s="60"/>
      <c r="I5535" s="60"/>
      <c r="J5535" s="60"/>
      <c r="K5535" s="60"/>
      <c r="L5535" s="60"/>
      <c r="M5535" s="60"/>
      <c r="N5535" s="60"/>
      <c r="O5535" s="60"/>
      <c r="P5535" s="60"/>
      <c r="Q5535" s="60"/>
      <c r="R5535" s="334">
        <v>15465</v>
      </c>
      <c r="S5535" s="319" t="s">
        <v>351</v>
      </c>
      <c r="BE5535" s="60"/>
      <c r="BR5535" s="60"/>
      <c r="BX5535" s="151"/>
      <c r="CB5535" s="151"/>
      <c r="CM5535" s="151"/>
      <c r="CO5535" s="151"/>
      <c r="CT5535" s="151"/>
      <c r="CY5535" s="151"/>
    </row>
    <row r="5536" spans="1:103" x14ac:dyDescent="0.2">
      <c r="A5536" s="60"/>
      <c r="B5536" s="60"/>
      <c r="C5536" s="60"/>
      <c r="D5536" s="60"/>
      <c r="E5536" s="60"/>
      <c r="F5536" s="60"/>
      <c r="G5536" s="60"/>
      <c r="H5536" s="60"/>
      <c r="I5536" s="60"/>
      <c r="J5536" s="60"/>
      <c r="K5536" s="60"/>
      <c r="L5536" s="60"/>
      <c r="M5536" s="60"/>
      <c r="N5536" s="60"/>
      <c r="O5536" s="60"/>
      <c r="P5536" s="60"/>
      <c r="Q5536" s="60"/>
      <c r="R5536" s="334">
        <v>15466</v>
      </c>
      <c r="S5536" s="319" t="s">
        <v>351</v>
      </c>
      <c r="BE5536" s="60"/>
      <c r="BR5536" s="60"/>
      <c r="BX5536" s="151"/>
      <c r="CB5536" s="151"/>
      <c r="CM5536" s="151"/>
      <c r="CO5536" s="151"/>
      <c r="CT5536" s="151"/>
      <c r="CY5536" s="151"/>
    </row>
    <row r="5537" spans="1:103" x14ac:dyDescent="0.2">
      <c r="A5537" s="60"/>
      <c r="B5537" s="60"/>
      <c r="C5537" s="60"/>
      <c r="D5537" s="60"/>
      <c r="E5537" s="60"/>
      <c r="F5537" s="60"/>
      <c r="G5537" s="60"/>
      <c r="H5537" s="60"/>
      <c r="I5537" s="60"/>
      <c r="J5537" s="60"/>
      <c r="K5537" s="60"/>
      <c r="L5537" s="60"/>
      <c r="M5537" s="60"/>
      <c r="N5537" s="60"/>
      <c r="O5537" s="60"/>
      <c r="P5537" s="60"/>
      <c r="Q5537" s="60"/>
      <c r="R5537" s="334">
        <v>15467</v>
      </c>
      <c r="S5537" s="319" t="s">
        <v>351</v>
      </c>
      <c r="BE5537" s="60"/>
      <c r="BR5537" s="60"/>
      <c r="BX5537" s="151"/>
      <c r="CB5537" s="151"/>
      <c r="CM5537" s="151"/>
      <c r="CO5537" s="151"/>
      <c r="CT5537" s="151"/>
      <c r="CY5537" s="151"/>
    </row>
    <row r="5538" spans="1:103" x14ac:dyDescent="0.2">
      <c r="A5538" s="60"/>
      <c r="B5538" s="60"/>
      <c r="C5538" s="60"/>
      <c r="D5538" s="60"/>
      <c r="E5538" s="60"/>
      <c r="F5538" s="60"/>
      <c r="G5538" s="60"/>
      <c r="H5538" s="60"/>
      <c r="I5538" s="60"/>
      <c r="J5538" s="60"/>
      <c r="K5538" s="60"/>
      <c r="L5538" s="60"/>
      <c r="M5538" s="60"/>
      <c r="N5538" s="60"/>
      <c r="O5538" s="60"/>
      <c r="P5538" s="60"/>
      <c r="Q5538" s="60"/>
      <c r="R5538" s="334">
        <v>15468</v>
      </c>
      <c r="S5538" s="319" t="s">
        <v>351</v>
      </c>
      <c r="BE5538" s="60"/>
      <c r="BR5538" s="60"/>
      <c r="BX5538" s="151"/>
      <c r="CB5538" s="151"/>
      <c r="CM5538" s="151"/>
      <c r="CO5538" s="151"/>
      <c r="CT5538" s="151"/>
      <c r="CY5538" s="151"/>
    </row>
    <row r="5539" spans="1:103" x14ac:dyDescent="0.2">
      <c r="A5539" s="60"/>
      <c r="B5539" s="60"/>
      <c r="C5539" s="60"/>
      <c r="D5539" s="60"/>
      <c r="E5539" s="60"/>
      <c r="F5539" s="60"/>
      <c r="G5539" s="60"/>
      <c r="H5539" s="60"/>
      <c r="I5539" s="60"/>
      <c r="J5539" s="60"/>
      <c r="K5539" s="60"/>
      <c r="L5539" s="60"/>
      <c r="M5539" s="60"/>
      <c r="N5539" s="60"/>
      <c r="O5539" s="60"/>
      <c r="P5539" s="60"/>
      <c r="Q5539" s="60"/>
      <c r="R5539" s="334">
        <v>15469</v>
      </c>
      <c r="S5539" s="319" t="s">
        <v>351</v>
      </c>
      <c r="BE5539" s="60"/>
      <c r="BR5539" s="60"/>
      <c r="BX5539" s="151"/>
      <c r="CB5539" s="151"/>
      <c r="CM5539" s="151"/>
      <c r="CO5539" s="151"/>
      <c r="CT5539" s="151"/>
      <c r="CY5539" s="151"/>
    </row>
    <row r="5540" spans="1:103" x14ac:dyDescent="0.2">
      <c r="A5540" s="60"/>
      <c r="B5540" s="60"/>
      <c r="C5540" s="60"/>
      <c r="D5540" s="60"/>
      <c r="E5540" s="60"/>
      <c r="F5540" s="60"/>
      <c r="G5540" s="60"/>
      <c r="H5540" s="60"/>
      <c r="I5540" s="60"/>
      <c r="J5540" s="60"/>
      <c r="K5540" s="60"/>
      <c r="L5540" s="60"/>
      <c r="M5540" s="60"/>
      <c r="N5540" s="60"/>
      <c r="O5540" s="60"/>
      <c r="P5540" s="60"/>
      <c r="Q5540" s="60"/>
      <c r="R5540" s="334">
        <v>15470</v>
      </c>
      <c r="S5540" s="319" t="s">
        <v>351</v>
      </c>
      <c r="BE5540" s="60"/>
      <c r="BR5540" s="60"/>
      <c r="BX5540" s="151"/>
      <c r="CB5540" s="151"/>
      <c r="CM5540" s="151"/>
      <c r="CO5540" s="151"/>
      <c r="CT5540" s="151"/>
      <c r="CY5540" s="151"/>
    </row>
    <row r="5541" spans="1:103" x14ac:dyDescent="0.2">
      <c r="A5541" s="60"/>
      <c r="B5541" s="60"/>
      <c r="C5541" s="60"/>
      <c r="D5541" s="60"/>
      <c r="E5541" s="60"/>
      <c r="F5541" s="60"/>
      <c r="G5541" s="60"/>
      <c r="H5541" s="60"/>
      <c r="I5541" s="60"/>
      <c r="J5541" s="60"/>
      <c r="K5541" s="60"/>
      <c r="L5541" s="60"/>
      <c r="M5541" s="60"/>
      <c r="N5541" s="60"/>
      <c r="O5541" s="60"/>
      <c r="P5541" s="60"/>
      <c r="Q5541" s="60"/>
      <c r="R5541" s="334">
        <v>15472</v>
      </c>
      <c r="S5541" s="319" t="s">
        <v>351</v>
      </c>
      <c r="BE5541" s="60"/>
      <c r="BR5541" s="60"/>
      <c r="BX5541" s="151"/>
      <c r="CB5541" s="151"/>
      <c r="CM5541" s="151"/>
      <c r="CO5541" s="151"/>
      <c r="CT5541" s="151"/>
      <c r="CY5541" s="151"/>
    </row>
    <row r="5542" spans="1:103" x14ac:dyDescent="0.2">
      <c r="A5542" s="60"/>
      <c r="B5542" s="60"/>
      <c r="C5542" s="60"/>
      <c r="D5542" s="60"/>
      <c r="E5542" s="60"/>
      <c r="F5542" s="60"/>
      <c r="G5542" s="60"/>
      <c r="H5542" s="60"/>
      <c r="I5542" s="60"/>
      <c r="J5542" s="60"/>
      <c r="K5542" s="60"/>
      <c r="L5542" s="60"/>
      <c r="M5542" s="60"/>
      <c r="N5542" s="60"/>
      <c r="O5542" s="60"/>
      <c r="P5542" s="60"/>
      <c r="Q5542" s="60"/>
      <c r="R5542" s="334">
        <v>15473</v>
      </c>
      <c r="S5542" s="319" t="s">
        <v>351</v>
      </c>
      <c r="BE5542" s="60"/>
      <c r="BR5542" s="60"/>
      <c r="BX5542" s="151"/>
      <c r="CB5542" s="151"/>
      <c r="CM5542" s="151"/>
      <c r="CO5542" s="151"/>
      <c r="CT5542" s="151"/>
      <c r="CY5542" s="151"/>
    </row>
    <row r="5543" spans="1:103" x14ac:dyDescent="0.2">
      <c r="A5543" s="60"/>
      <c r="B5543" s="60"/>
      <c r="C5543" s="60"/>
      <c r="D5543" s="60"/>
      <c r="E5543" s="60"/>
      <c r="F5543" s="60"/>
      <c r="G5543" s="60"/>
      <c r="H5543" s="60"/>
      <c r="I5543" s="60"/>
      <c r="J5543" s="60"/>
      <c r="K5543" s="60"/>
      <c r="L5543" s="60"/>
      <c r="M5543" s="60"/>
      <c r="N5543" s="60"/>
      <c r="O5543" s="60"/>
      <c r="P5543" s="60"/>
      <c r="Q5543" s="60"/>
      <c r="R5543" s="334">
        <v>15474</v>
      </c>
      <c r="S5543" s="319" t="s">
        <v>351</v>
      </c>
      <c r="BE5543" s="60"/>
      <c r="BR5543" s="60"/>
      <c r="BX5543" s="151"/>
      <c r="CB5543" s="151"/>
      <c r="CM5543" s="151"/>
      <c r="CO5543" s="151"/>
      <c r="CT5543" s="151"/>
      <c r="CY5543" s="151"/>
    </row>
    <row r="5544" spans="1:103" x14ac:dyDescent="0.2">
      <c r="A5544" s="60"/>
      <c r="B5544" s="60"/>
      <c r="C5544" s="60"/>
      <c r="D5544" s="60"/>
      <c r="E5544" s="60"/>
      <c r="F5544" s="60"/>
      <c r="G5544" s="60"/>
      <c r="H5544" s="60"/>
      <c r="I5544" s="60"/>
      <c r="J5544" s="60"/>
      <c r="K5544" s="60"/>
      <c r="L5544" s="60"/>
      <c r="M5544" s="60"/>
      <c r="N5544" s="60"/>
      <c r="O5544" s="60"/>
      <c r="P5544" s="60"/>
      <c r="Q5544" s="60"/>
      <c r="R5544" s="334">
        <v>15475</v>
      </c>
      <c r="S5544" s="319" t="s">
        <v>351</v>
      </c>
      <c r="BE5544" s="60"/>
      <c r="BR5544" s="60"/>
      <c r="BX5544" s="151"/>
      <c r="CB5544" s="151"/>
      <c r="CM5544" s="151"/>
      <c r="CO5544" s="151"/>
      <c r="CT5544" s="151"/>
      <c r="CY5544" s="151"/>
    </row>
    <row r="5545" spans="1:103" x14ac:dyDescent="0.2">
      <c r="A5545" s="60"/>
      <c r="B5545" s="60"/>
      <c r="C5545" s="60"/>
      <c r="D5545" s="60"/>
      <c r="E5545" s="60"/>
      <c r="F5545" s="60"/>
      <c r="G5545" s="60"/>
      <c r="H5545" s="60"/>
      <c r="I5545" s="60"/>
      <c r="J5545" s="60"/>
      <c r="K5545" s="60"/>
      <c r="L5545" s="60"/>
      <c r="M5545" s="60"/>
      <c r="N5545" s="60"/>
      <c r="O5545" s="60"/>
      <c r="P5545" s="60"/>
      <c r="Q5545" s="60"/>
      <c r="R5545" s="334">
        <v>15476</v>
      </c>
      <c r="S5545" s="319" t="s">
        <v>351</v>
      </c>
      <c r="BE5545" s="60"/>
      <c r="BR5545" s="60"/>
      <c r="BX5545" s="151"/>
      <c r="CB5545" s="151"/>
      <c r="CM5545" s="151"/>
      <c r="CO5545" s="151"/>
      <c r="CT5545" s="151"/>
      <c r="CY5545" s="151"/>
    </row>
    <row r="5546" spans="1:103" x14ac:dyDescent="0.2">
      <c r="A5546" s="60"/>
      <c r="B5546" s="60"/>
      <c r="C5546" s="60"/>
      <c r="D5546" s="60"/>
      <c r="E5546" s="60"/>
      <c r="F5546" s="60"/>
      <c r="G5546" s="60"/>
      <c r="H5546" s="60"/>
      <c r="I5546" s="60"/>
      <c r="J5546" s="60"/>
      <c r="K5546" s="60"/>
      <c r="L5546" s="60"/>
      <c r="M5546" s="60"/>
      <c r="N5546" s="60"/>
      <c r="O5546" s="60"/>
      <c r="P5546" s="60"/>
      <c r="Q5546" s="60"/>
      <c r="R5546" s="334">
        <v>15477</v>
      </c>
      <c r="S5546" s="319" t="s">
        <v>351</v>
      </c>
      <c r="BE5546" s="60"/>
      <c r="BR5546" s="60"/>
      <c r="BX5546" s="151"/>
      <c r="CB5546" s="151"/>
      <c r="CM5546" s="151"/>
      <c r="CO5546" s="151"/>
      <c r="CT5546" s="151"/>
      <c r="CY5546" s="151"/>
    </row>
    <row r="5547" spans="1:103" x14ac:dyDescent="0.2">
      <c r="A5547" s="60"/>
      <c r="B5547" s="60"/>
      <c r="C5547" s="60"/>
      <c r="D5547" s="60"/>
      <c r="E5547" s="60"/>
      <c r="F5547" s="60"/>
      <c r="G5547" s="60"/>
      <c r="H5547" s="60"/>
      <c r="I5547" s="60"/>
      <c r="J5547" s="60"/>
      <c r="K5547" s="60"/>
      <c r="L5547" s="60"/>
      <c r="M5547" s="60"/>
      <c r="N5547" s="60"/>
      <c r="O5547" s="60"/>
      <c r="P5547" s="60"/>
      <c r="Q5547" s="60"/>
      <c r="R5547" s="334">
        <v>15478</v>
      </c>
      <c r="S5547" s="319" t="s">
        <v>351</v>
      </c>
      <c r="BE5547" s="60"/>
      <c r="BR5547" s="60"/>
      <c r="BX5547" s="151"/>
      <c r="CB5547" s="151"/>
      <c r="CM5547" s="151"/>
      <c r="CO5547" s="151"/>
      <c r="CT5547" s="151"/>
      <c r="CY5547" s="151"/>
    </row>
    <row r="5548" spans="1:103" x14ac:dyDescent="0.2">
      <c r="A5548" s="60"/>
      <c r="B5548" s="60"/>
      <c r="C5548" s="60"/>
      <c r="D5548" s="60"/>
      <c r="E5548" s="60"/>
      <c r="F5548" s="60"/>
      <c r="G5548" s="60"/>
      <c r="H5548" s="60"/>
      <c r="I5548" s="60"/>
      <c r="J5548" s="60"/>
      <c r="K5548" s="60"/>
      <c r="L5548" s="60"/>
      <c r="M5548" s="60"/>
      <c r="N5548" s="60"/>
      <c r="O5548" s="60"/>
      <c r="P5548" s="60"/>
      <c r="Q5548" s="60"/>
      <c r="R5548" s="334">
        <v>15479</v>
      </c>
      <c r="S5548" s="319" t="s">
        <v>351</v>
      </c>
      <c r="BE5548" s="60"/>
      <c r="BR5548" s="60"/>
      <c r="BX5548" s="151"/>
      <c r="CB5548" s="151"/>
      <c r="CM5548" s="151"/>
      <c r="CO5548" s="151"/>
      <c r="CT5548" s="151"/>
      <c r="CY5548" s="151"/>
    </row>
    <row r="5549" spans="1:103" x14ac:dyDescent="0.2">
      <c r="A5549" s="60"/>
      <c r="B5549" s="60"/>
      <c r="C5549" s="60"/>
      <c r="D5549" s="60"/>
      <c r="E5549" s="60"/>
      <c r="F5549" s="60"/>
      <c r="G5549" s="60"/>
      <c r="H5549" s="60"/>
      <c r="I5549" s="60"/>
      <c r="J5549" s="60"/>
      <c r="K5549" s="60"/>
      <c r="L5549" s="60"/>
      <c r="M5549" s="60"/>
      <c r="N5549" s="60"/>
      <c r="O5549" s="60"/>
      <c r="P5549" s="60"/>
      <c r="Q5549" s="60"/>
      <c r="R5549" s="334">
        <v>15480</v>
      </c>
      <c r="S5549" s="319" t="s">
        <v>351</v>
      </c>
      <c r="BE5549" s="60"/>
      <c r="BR5549" s="60"/>
      <c r="BX5549" s="151"/>
      <c r="CB5549" s="151"/>
      <c r="CM5549" s="151"/>
      <c r="CO5549" s="151"/>
      <c r="CT5549" s="151"/>
      <c r="CY5549" s="151"/>
    </row>
    <row r="5550" spans="1:103" x14ac:dyDescent="0.2">
      <c r="A5550" s="60"/>
      <c r="B5550" s="60"/>
      <c r="C5550" s="60"/>
      <c r="D5550" s="60"/>
      <c r="E5550" s="60"/>
      <c r="F5550" s="60"/>
      <c r="G5550" s="60"/>
      <c r="H5550" s="60"/>
      <c r="I5550" s="60"/>
      <c r="J5550" s="60"/>
      <c r="K5550" s="60"/>
      <c r="L5550" s="60"/>
      <c r="M5550" s="60"/>
      <c r="N5550" s="60"/>
      <c r="O5550" s="60"/>
      <c r="P5550" s="60"/>
      <c r="Q5550" s="60"/>
      <c r="R5550" s="334">
        <v>15482</v>
      </c>
      <c r="S5550" s="319" t="s">
        <v>351</v>
      </c>
      <c r="BE5550" s="60"/>
      <c r="BR5550" s="60"/>
      <c r="BX5550" s="151"/>
      <c r="CB5550" s="151"/>
      <c r="CM5550" s="151"/>
      <c r="CO5550" s="151"/>
      <c r="CT5550" s="151"/>
      <c r="CY5550" s="151"/>
    </row>
    <row r="5551" spans="1:103" x14ac:dyDescent="0.2">
      <c r="A5551" s="60"/>
      <c r="B5551" s="60"/>
      <c r="C5551" s="60"/>
      <c r="D5551" s="60"/>
      <c r="E5551" s="60"/>
      <c r="F5551" s="60"/>
      <c r="G5551" s="60"/>
      <c r="H5551" s="60"/>
      <c r="I5551" s="60"/>
      <c r="J5551" s="60"/>
      <c r="K5551" s="60"/>
      <c r="L5551" s="60"/>
      <c r="M5551" s="60"/>
      <c r="N5551" s="60"/>
      <c r="O5551" s="60"/>
      <c r="P5551" s="60"/>
      <c r="Q5551" s="60"/>
      <c r="R5551" s="334">
        <v>15483</v>
      </c>
      <c r="S5551" s="319" t="s">
        <v>351</v>
      </c>
      <c r="BE5551" s="60"/>
      <c r="BR5551" s="60"/>
      <c r="BX5551" s="151"/>
      <c r="CB5551" s="151"/>
      <c r="CM5551" s="151"/>
      <c r="CO5551" s="151"/>
      <c r="CT5551" s="151"/>
      <c r="CY5551" s="151"/>
    </row>
    <row r="5552" spans="1:103" x14ac:dyDescent="0.2">
      <c r="A5552" s="60"/>
      <c r="B5552" s="60"/>
      <c r="C5552" s="60"/>
      <c r="D5552" s="60"/>
      <c r="E5552" s="60"/>
      <c r="F5552" s="60"/>
      <c r="G5552" s="60"/>
      <c r="H5552" s="60"/>
      <c r="I5552" s="60"/>
      <c r="J5552" s="60"/>
      <c r="K5552" s="60"/>
      <c r="L5552" s="60"/>
      <c r="M5552" s="60"/>
      <c r="N5552" s="60"/>
      <c r="O5552" s="60"/>
      <c r="P5552" s="60"/>
      <c r="Q5552" s="60"/>
      <c r="R5552" s="334">
        <v>15484</v>
      </c>
      <c r="S5552" s="319" t="s">
        <v>351</v>
      </c>
      <c r="BE5552" s="60"/>
      <c r="BR5552" s="60"/>
      <c r="BX5552" s="151"/>
      <c r="CB5552" s="151"/>
      <c r="CM5552" s="151"/>
      <c r="CO5552" s="151"/>
      <c r="CT5552" s="151"/>
      <c r="CY5552" s="151"/>
    </row>
    <row r="5553" spans="1:103" x14ac:dyDescent="0.2">
      <c r="A5553" s="60"/>
      <c r="B5553" s="60"/>
      <c r="C5553" s="60"/>
      <c r="D5553" s="60"/>
      <c r="E5553" s="60"/>
      <c r="F5553" s="60"/>
      <c r="G5553" s="60"/>
      <c r="H5553" s="60"/>
      <c r="I5553" s="60"/>
      <c r="J5553" s="60"/>
      <c r="K5553" s="60"/>
      <c r="L5553" s="60"/>
      <c r="M5553" s="60"/>
      <c r="N5553" s="60"/>
      <c r="O5553" s="60"/>
      <c r="P5553" s="60"/>
      <c r="Q5553" s="60"/>
      <c r="R5553" s="334">
        <v>15485</v>
      </c>
      <c r="S5553" s="319" t="s">
        <v>356</v>
      </c>
      <c r="BE5553" s="60"/>
      <c r="BR5553" s="60"/>
      <c r="BX5553" s="151"/>
      <c r="CB5553" s="151"/>
      <c r="CM5553" s="151"/>
      <c r="CO5553" s="151"/>
      <c r="CT5553" s="151"/>
      <c r="CY5553" s="151"/>
    </row>
    <row r="5554" spans="1:103" x14ac:dyDescent="0.2">
      <c r="A5554" s="60"/>
      <c r="B5554" s="60"/>
      <c r="C5554" s="60"/>
      <c r="D5554" s="60"/>
      <c r="E5554" s="60"/>
      <c r="F5554" s="60"/>
      <c r="G5554" s="60"/>
      <c r="H5554" s="60"/>
      <c r="I5554" s="60"/>
      <c r="J5554" s="60"/>
      <c r="K5554" s="60"/>
      <c r="L5554" s="60"/>
      <c r="M5554" s="60"/>
      <c r="N5554" s="60"/>
      <c r="O5554" s="60"/>
      <c r="P5554" s="60"/>
      <c r="Q5554" s="60"/>
      <c r="R5554" s="334">
        <v>15486</v>
      </c>
      <c r="S5554" s="319" t="s">
        <v>351</v>
      </c>
      <c r="BE5554" s="60"/>
      <c r="BR5554" s="60"/>
      <c r="BX5554" s="151"/>
      <c r="CB5554" s="151"/>
      <c r="CM5554" s="151"/>
      <c r="CO5554" s="151"/>
      <c r="CT5554" s="151"/>
      <c r="CY5554" s="151"/>
    </row>
    <row r="5555" spans="1:103" x14ac:dyDescent="0.2">
      <c r="A5555" s="60"/>
      <c r="B5555" s="60"/>
      <c r="C5555" s="60"/>
      <c r="D5555" s="60"/>
      <c r="E5555" s="60"/>
      <c r="F5555" s="60"/>
      <c r="G5555" s="60"/>
      <c r="H5555" s="60"/>
      <c r="I5555" s="60"/>
      <c r="J5555" s="60"/>
      <c r="K5555" s="60"/>
      <c r="L5555" s="60"/>
      <c r="M5555" s="60"/>
      <c r="N5555" s="60"/>
      <c r="O5555" s="60"/>
      <c r="P5555" s="60"/>
      <c r="Q5555" s="60"/>
      <c r="R5555" s="334">
        <v>15488</v>
      </c>
      <c r="S5555" s="319" t="s">
        <v>351</v>
      </c>
      <c r="BE5555" s="60"/>
      <c r="BR5555" s="60"/>
      <c r="BX5555" s="151"/>
      <c r="CB5555" s="151"/>
      <c r="CM5555" s="151"/>
      <c r="CO5555" s="151"/>
      <c r="CT5555" s="151"/>
      <c r="CY5555" s="151"/>
    </row>
    <row r="5556" spans="1:103" x14ac:dyDescent="0.2">
      <c r="A5556" s="60"/>
      <c r="B5556" s="60"/>
      <c r="C5556" s="60"/>
      <c r="D5556" s="60"/>
      <c r="E5556" s="60"/>
      <c r="F5556" s="60"/>
      <c r="G5556" s="60"/>
      <c r="H5556" s="60"/>
      <c r="I5556" s="60"/>
      <c r="J5556" s="60"/>
      <c r="K5556" s="60"/>
      <c r="L5556" s="60"/>
      <c r="M5556" s="60"/>
      <c r="N5556" s="60"/>
      <c r="O5556" s="60"/>
      <c r="P5556" s="60"/>
      <c r="Q5556" s="60"/>
      <c r="R5556" s="334">
        <v>15489</v>
      </c>
      <c r="S5556" s="319" t="s">
        <v>351</v>
      </c>
      <c r="BE5556" s="60"/>
      <c r="BR5556" s="60"/>
      <c r="BX5556" s="151"/>
      <c r="CB5556" s="151"/>
      <c r="CM5556" s="151"/>
      <c r="CO5556" s="151"/>
      <c r="CT5556" s="151"/>
      <c r="CY5556" s="151"/>
    </row>
    <row r="5557" spans="1:103" x14ac:dyDescent="0.2">
      <c r="A5557" s="60"/>
      <c r="B5557" s="60"/>
      <c r="C5557" s="60"/>
      <c r="D5557" s="60"/>
      <c r="E5557" s="60"/>
      <c r="F5557" s="60"/>
      <c r="G5557" s="60"/>
      <c r="H5557" s="60"/>
      <c r="I5557" s="60"/>
      <c r="J5557" s="60"/>
      <c r="K5557" s="60"/>
      <c r="L5557" s="60"/>
      <c r="M5557" s="60"/>
      <c r="N5557" s="60"/>
      <c r="O5557" s="60"/>
      <c r="P5557" s="60"/>
      <c r="Q5557" s="60"/>
      <c r="R5557" s="334">
        <v>15490</v>
      </c>
      <c r="S5557" s="319" t="s">
        <v>351</v>
      </c>
      <c r="BE5557" s="60"/>
      <c r="BR5557" s="60"/>
      <c r="BX5557" s="151"/>
      <c r="CB5557" s="151"/>
      <c r="CM5557" s="151"/>
      <c r="CO5557" s="151"/>
      <c r="CT5557" s="151"/>
      <c r="CY5557" s="151"/>
    </row>
    <row r="5558" spans="1:103" x14ac:dyDescent="0.2">
      <c r="A5558" s="60"/>
      <c r="B5558" s="60"/>
      <c r="C5558" s="60"/>
      <c r="D5558" s="60"/>
      <c r="E5558" s="60"/>
      <c r="F5558" s="60"/>
      <c r="G5558" s="60"/>
      <c r="H5558" s="60"/>
      <c r="I5558" s="60"/>
      <c r="J5558" s="60"/>
      <c r="K5558" s="60"/>
      <c r="L5558" s="60"/>
      <c r="M5558" s="60"/>
      <c r="N5558" s="60"/>
      <c r="O5558" s="60"/>
      <c r="P5558" s="60"/>
      <c r="Q5558" s="60"/>
      <c r="R5558" s="334">
        <v>15492</v>
      </c>
      <c r="S5558" s="319" t="s">
        <v>351</v>
      </c>
      <c r="BE5558" s="60"/>
      <c r="BR5558" s="60"/>
      <c r="BX5558" s="151"/>
      <c r="CB5558" s="151"/>
      <c r="CM5558" s="151"/>
      <c r="CO5558" s="151"/>
      <c r="CT5558" s="151"/>
      <c r="CY5558" s="151"/>
    </row>
    <row r="5559" spans="1:103" x14ac:dyDescent="0.2">
      <c r="A5559" s="60"/>
      <c r="B5559" s="60"/>
      <c r="C5559" s="60"/>
      <c r="D5559" s="60"/>
      <c r="E5559" s="60"/>
      <c r="F5559" s="60"/>
      <c r="G5559" s="60"/>
      <c r="H5559" s="60"/>
      <c r="I5559" s="60"/>
      <c r="J5559" s="60"/>
      <c r="K5559" s="60"/>
      <c r="L5559" s="60"/>
      <c r="M5559" s="60"/>
      <c r="N5559" s="60"/>
      <c r="O5559" s="60"/>
      <c r="P5559" s="60"/>
      <c r="Q5559" s="60"/>
      <c r="R5559" s="334">
        <v>15501</v>
      </c>
      <c r="S5559" s="319" t="s">
        <v>356</v>
      </c>
      <c r="BE5559" s="60"/>
      <c r="BR5559" s="60"/>
      <c r="BX5559" s="151"/>
      <c r="CB5559" s="151"/>
      <c r="CM5559" s="151"/>
      <c r="CO5559" s="151"/>
      <c r="CT5559" s="151"/>
      <c r="CY5559" s="151"/>
    </row>
    <row r="5560" spans="1:103" x14ac:dyDescent="0.2">
      <c r="A5560" s="60"/>
      <c r="B5560" s="60"/>
      <c r="C5560" s="60"/>
      <c r="D5560" s="60"/>
      <c r="E5560" s="60"/>
      <c r="F5560" s="60"/>
      <c r="G5560" s="60"/>
      <c r="H5560" s="60"/>
      <c r="I5560" s="60"/>
      <c r="J5560" s="60"/>
      <c r="K5560" s="60"/>
      <c r="L5560" s="60"/>
      <c r="M5560" s="60"/>
      <c r="N5560" s="60"/>
      <c r="O5560" s="60"/>
      <c r="P5560" s="60"/>
      <c r="Q5560" s="60"/>
      <c r="R5560" s="334">
        <v>15502</v>
      </c>
      <c r="S5560" s="319" t="s">
        <v>356</v>
      </c>
      <c r="BE5560" s="60"/>
      <c r="BR5560" s="60"/>
      <c r="BX5560" s="151"/>
      <c r="CB5560" s="151"/>
      <c r="CM5560" s="151"/>
      <c r="CO5560" s="151"/>
      <c r="CT5560" s="151"/>
      <c r="CY5560" s="151"/>
    </row>
    <row r="5561" spans="1:103" x14ac:dyDescent="0.2">
      <c r="A5561" s="60"/>
      <c r="B5561" s="60"/>
      <c r="C5561" s="60"/>
      <c r="D5561" s="60"/>
      <c r="E5561" s="60"/>
      <c r="F5561" s="60"/>
      <c r="G5561" s="60"/>
      <c r="H5561" s="60"/>
      <c r="I5561" s="60"/>
      <c r="J5561" s="60"/>
      <c r="K5561" s="60"/>
      <c r="L5561" s="60"/>
      <c r="M5561" s="60"/>
      <c r="N5561" s="60"/>
      <c r="O5561" s="60"/>
      <c r="P5561" s="60"/>
      <c r="Q5561" s="60"/>
      <c r="R5561" s="334">
        <v>15510</v>
      </c>
      <c r="S5561" s="319" t="s">
        <v>356</v>
      </c>
      <c r="BE5561" s="60"/>
      <c r="BR5561" s="60"/>
      <c r="BX5561" s="151"/>
      <c r="CB5561" s="151"/>
      <c r="CM5561" s="151"/>
      <c r="CO5561" s="151"/>
      <c r="CT5561" s="151"/>
      <c r="CY5561" s="151"/>
    </row>
    <row r="5562" spans="1:103" x14ac:dyDescent="0.2">
      <c r="A5562" s="60"/>
      <c r="B5562" s="60"/>
      <c r="C5562" s="60"/>
      <c r="D5562" s="60"/>
      <c r="E5562" s="60"/>
      <c r="F5562" s="60"/>
      <c r="G5562" s="60"/>
      <c r="H5562" s="60"/>
      <c r="I5562" s="60"/>
      <c r="J5562" s="60"/>
      <c r="K5562" s="60"/>
      <c r="L5562" s="60"/>
      <c r="M5562" s="60"/>
      <c r="N5562" s="60"/>
      <c r="O5562" s="60"/>
      <c r="P5562" s="60"/>
      <c r="Q5562" s="60"/>
      <c r="R5562" s="334">
        <v>15520</v>
      </c>
      <c r="S5562" s="319" t="s">
        <v>356</v>
      </c>
      <c r="BE5562" s="60"/>
      <c r="BR5562" s="60"/>
      <c r="BX5562" s="151"/>
      <c r="CB5562" s="151"/>
      <c r="CM5562" s="151"/>
      <c r="CO5562" s="151"/>
      <c r="CT5562" s="151"/>
      <c r="CY5562" s="151"/>
    </row>
    <row r="5563" spans="1:103" x14ac:dyDescent="0.2">
      <c r="A5563" s="60"/>
      <c r="B5563" s="60"/>
      <c r="C5563" s="60"/>
      <c r="D5563" s="60"/>
      <c r="E5563" s="60"/>
      <c r="F5563" s="60"/>
      <c r="G5563" s="60"/>
      <c r="H5563" s="60"/>
      <c r="I5563" s="60"/>
      <c r="J5563" s="60"/>
      <c r="K5563" s="60"/>
      <c r="L5563" s="60"/>
      <c r="M5563" s="60"/>
      <c r="N5563" s="60"/>
      <c r="O5563" s="60"/>
      <c r="P5563" s="60"/>
      <c r="Q5563" s="60"/>
      <c r="R5563" s="334">
        <v>15521</v>
      </c>
      <c r="S5563" s="319" t="s">
        <v>356</v>
      </c>
      <c r="BE5563" s="60"/>
      <c r="BR5563" s="60"/>
      <c r="BX5563" s="151"/>
      <c r="CB5563" s="151"/>
      <c r="CM5563" s="151"/>
      <c r="CO5563" s="151"/>
      <c r="CT5563" s="151"/>
      <c r="CY5563" s="151"/>
    </row>
    <row r="5564" spans="1:103" x14ac:dyDescent="0.2">
      <c r="A5564" s="60"/>
      <c r="B5564" s="60"/>
      <c r="C5564" s="60"/>
      <c r="D5564" s="60"/>
      <c r="E5564" s="60"/>
      <c r="F5564" s="60"/>
      <c r="G5564" s="60"/>
      <c r="H5564" s="60"/>
      <c r="I5564" s="60"/>
      <c r="J5564" s="60"/>
      <c r="K5564" s="60"/>
      <c r="L5564" s="60"/>
      <c r="M5564" s="60"/>
      <c r="N5564" s="60"/>
      <c r="O5564" s="60"/>
      <c r="P5564" s="60"/>
      <c r="Q5564" s="60"/>
      <c r="R5564" s="334">
        <v>15522</v>
      </c>
      <c r="S5564" s="319" t="s">
        <v>356</v>
      </c>
      <c r="BE5564" s="60"/>
      <c r="BR5564" s="60"/>
      <c r="BX5564" s="151"/>
      <c r="CB5564" s="151"/>
      <c r="CM5564" s="151"/>
      <c r="CO5564" s="151"/>
      <c r="CT5564" s="151"/>
      <c r="CY5564" s="151"/>
    </row>
    <row r="5565" spans="1:103" x14ac:dyDescent="0.2">
      <c r="A5565" s="60"/>
      <c r="B5565" s="60"/>
      <c r="C5565" s="60"/>
      <c r="D5565" s="60"/>
      <c r="E5565" s="60"/>
      <c r="F5565" s="60"/>
      <c r="G5565" s="60"/>
      <c r="H5565" s="60"/>
      <c r="I5565" s="60"/>
      <c r="J5565" s="60"/>
      <c r="K5565" s="60"/>
      <c r="L5565" s="60"/>
      <c r="M5565" s="60"/>
      <c r="N5565" s="60"/>
      <c r="O5565" s="60"/>
      <c r="P5565" s="60"/>
      <c r="Q5565" s="60"/>
      <c r="R5565" s="334">
        <v>15530</v>
      </c>
      <c r="S5565" s="319" t="s">
        <v>356</v>
      </c>
      <c r="BE5565" s="60"/>
      <c r="BR5565" s="60"/>
      <c r="BX5565" s="151"/>
      <c r="CB5565" s="151"/>
      <c r="CM5565" s="151"/>
      <c r="CO5565" s="151"/>
      <c r="CT5565" s="151"/>
      <c r="CY5565" s="151"/>
    </row>
    <row r="5566" spans="1:103" x14ac:dyDescent="0.2">
      <c r="A5566" s="60"/>
      <c r="B5566" s="60"/>
      <c r="C5566" s="60"/>
      <c r="D5566" s="60"/>
      <c r="E5566" s="60"/>
      <c r="F5566" s="60"/>
      <c r="G5566" s="60"/>
      <c r="H5566" s="60"/>
      <c r="I5566" s="60"/>
      <c r="J5566" s="60"/>
      <c r="K5566" s="60"/>
      <c r="L5566" s="60"/>
      <c r="M5566" s="60"/>
      <c r="N5566" s="60"/>
      <c r="O5566" s="60"/>
      <c r="P5566" s="60"/>
      <c r="Q5566" s="60"/>
      <c r="R5566" s="334">
        <v>15531</v>
      </c>
      <c r="S5566" s="319" t="s">
        <v>356</v>
      </c>
      <c r="BE5566" s="60"/>
      <c r="BR5566" s="60"/>
      <c r="BX5566" s="151"/>
      <c r="CB5566" s="151"/>
      <c r="CM5566" s="151"/>
      <c r="CO5566" s="151"/>
      <c r="CT5566" s="151"/>
      <c r="CY5566" s="151"/>
    </row>
    <row r="5567" spans="1:103" x14ac:dyDescent="0.2">
      <c r="A5567" s="60"/>
      <c r="B5567" s="60"/>
      <c r="C5567" s="60"/>
      <c r="D5567" s="60"/>
      <c r="E5567" s="60"/>
      <c r="F5567" s="60"/>
      <c r="G5567" s="60"/>
      <c r="H5567" s="60"/>
      <c r="I5567" s="60"/>
      <c r="J5567" s="60"/>
      <c r="K5567" s="60"/>
      <c r="L5567" s="60"/>
      <c r="M5567" s="60"/>
      <c r="N5567" s="60"/>
      <c r="O5567" s="60"/>
      <c r="P5567" s="60"/>
      <c r="Q5567" s="60"/>
      <c r="R5567" s="334">
        <v>15532</v>
      </c>
      <c r="S5567" s="319" t="s">
        <v>356</v>
      </c>
      <c r="BE5567" s="60"/>
      <c r="BR5567" s="60"/>
      <c r="BX5567" s="151"/>
      <c r="CB5567" s="151"/>
      <c r="CM5567" s="151"/>
      <c r="CO5567" s="151"/>
      <c r="CT5567" s="151"/>
      <c r="CY5567" s="151"/>
    </row>
    <row r="5568" spans="1:103" x14ac:dyDescent="0.2">
      <c r="A5568" s="60"/>
      <c r="B5568" s="60"/>
      <c r="C5568" s="60"/>
      <c r="D5568" s="60"/>
      <c r="E5568" s="60"/>
      <c r="F5568" s="60"/>
      <c r="G5568" s="60"/>
      <c r="H5568" s="60"/>
      <c r="I5568" s="60"/>
      <c r="J5568" s="60"/>
      <c r="K5568" s="60"/>
      <c r="L5568" s="60"/>
      <c r="M5568" s="60"/>
      <c r="N5568" s="60"/>
      <c r="O5568" s="60"/>
      <c r="P5568" s="60"/>
      <c r="Q5568" s="60"/>
      <c r="R5568" s="334">
        <v>15533</v>
      </c>
      <c r="S5568" s="319" t="s">
        <v>356</v>
      </c>
      <c r="BE5568" s="60"/>
      <c r="BR5568" s="60"/>
      <c r="BX5568" s="151"/>
      <c r="CB5568" s="151"/>
      <c r="CM5568" s="151"/>
      <c r="CO5568" s="151"/>
      <c r="CT5568" s="151"/>
      <c r="CY5568" s="151"/>
    </row>
    <row r="5569" spans="1:103" x14ac:dyDescent="0.2">
      <c r="A5569" s="60"/>
      <c r="B5569" s="60"/>
      <c r="C5569" s="60"/>
      <c r="D5569" s="60"/>
      <c r="E5569" s="60"/>
      <c r="F5569" s="60"/>
      <c r="G5569" s="60"/>
      <c r="H5569" s="60"/>
      <c r="I5569" s="60"/>
      <c r="J5569" s="60"/>
      <c r="K5569" s="60"/>
      <c r="L5569" s="60"/>
      <c r="M5569" s="60"/>
      <c r="N5569" s="60"/>
      <c r="O5569" s="60"/>
      <c r="P5569" s="60"/>
      <c r="Q5569" s="60"/>
      <c r="R5569" s="334">
        <v>15534</v>
      </c>
      <c r="S5569" s="319" t="s">
        <v>356</v>
      </c>
      <c r="BE5569" s="60"/>
      <c r="BR5569" s="60"/>
      <c r="BX5569" s="151"/>
      <c r="CB5569" s="151"/>
      <c r="CM5569" s="151"/>
      <c r="CO5569" s="151"/>
      <c r="CT5569" s="151"/>
      <c r="CY5569" s="151"/>
    </row>
    <row r="5570" spans="1:103" x14ac:dyDescent="0.2">
      <c r="A5570" s="60"/>
      <c r="B5570" s="60"/>
      <c r="C5570" s="60"/>
      <c r="D5570" s="60"/>
      <c r="E5570" s="60"/>
      <c r="F5570" s="60"/>
      <c r="G5570" s="60"/>
      <c r="H5570" s="60"/>
      <c r="I5570" s="60"/>
      <c r="J5570" s="60"/>
      <c r="K5570" s="60"/>
      <c r="L5570" s="60"/>
      <c r="M5570" s="60"/>
      <c r="N5570" s="60"/>
      <c r="O5570" s="60"/>
      <c r="P5570" s="60"/>
      <c r="Q5570" s="60"/>
      <c r="R5570" s="334">
        <v>15535</v>
      </c>
      <c r="S5570" s="319" t="s">
        <v>351</v>
      </c>
      <c r="BE5570" s="60"/>
      <c r="BR5570" s="60"/>
      <c r="BX5570" s="151"/>
      <c r="CB5570" s="151"/>
      <c r="CM5570" s="151"/>
      <c r="CO5570" s="151"/>
      <c r="CT5570" s="151"/>
      <c r="CY5570" s="151"/>
    </row>
    <row r="5571" spans="1:103" x14ac:dyDescent="0.2">
      <c r="A5571" s="60"/>
      <c r="B5571" s="60"/>
      <c r="C5571" s="60"/>
      <c r="D5571" s="60"/>
      <c r="E5571" s="60"/>
      <c r="F5571" s="60"/>
      <c r="G5571" s="60"/>
      <c r="H5571" s="60"/>
      <c r="I5571" s="60"/>
      <c r="J5571" s="60"/>
      <c r="K5571" s="60"/>
      <c r="L5571" s="60"/>
      <c r="M5571" s="60"/>
      <c r="N5571" s="60"/>
      <c r="O5571" s="60"/>
      <c r="P5571" s="60"/>
      <c r="Q5571" s="60"/>
      <c r="R5571" s="334">
        <v>15536</v>
      </c>
      <c r="S5571" s="319" t="s">
        <v>351</v>
      </c>
      <c r="BE5571" s="60"/>
      <c r="BR5571" s="60"/>
      <c r="BX5571" s="151"/>
      <c r="CB5571" s="151"/>
      <c r="CM5571" s="151"/>
      <c r="CO5571" s="151"/>
      <c r="CT5571" s="151"/>
      <c r="CY5571" s="151"/>
    </row>
    <row r="5572" spans="1:103" x14ac:dyDescent="0.2">
      <c r="A5572" s="60"/>
      <c r="B5572" s="60"/>
      <c r="C5572" s="60"/>
      <c r="D5572" s="60"/>
      <c r="E5572" s="60"/>
      <c r="F5572" s="60"/>
      <c r="G5572" s="60"/>
      <c r="H5572" s="60"/>
      <c r="I5572" s="60"/>
      <c r="J5572" s="60"/>
      <c r="K5572" s="60"/>
      <c r="L5572" s="60"/>
      <c r="M5572" s="60"/>
      <c r="N5572" s="60"/>
      <c r="O5572" s="60"/>
      <c r="P5572" s="60"/>
      <c r="Q5572" s="60"/>
      <c r="R5572" s="334">
        <v>15537</v>
      </c>
      <c r="S5572" s="319" t="s">
        <v>356</v>
      </c>
      <c r="BE5572" s="60"/>
      <c r="BR5572" s="60"/>
      <c r="BX5572" s="151"/>
      <c r="CB5572" s="151"/>
      <c r="CM5572" s="151"/>
      <c r="CO5572" s="151"/>
      <c r="CT5572" s="151"/>
      <c r="CY5572" s="151"/>
    </row>
    <row r="5573" spans="1:103" x14ac:dyDescent="0.2">
      <c r="A5573" s="60"/>
      <c r="B5573" s="60"/>
      <c r="C5573" s="60"/>
      <c r="D5573" s="60"/>
      <c r="E5573" s="60"/>
      <c r="F5573" s="60"/>
      <c r="G5573" s="60"/>
      <c r="H5573" s="60"/>
      <c r="I5573" s="60"/>
      <c r="J5573" s="60"/>
      <c r="K5573" s="60"/>
      <c r="L5573" s="60"/>
      <c r="M5573" s="60"/>
      <c r="N5573" s="60"/>
      <c r="O5573" s="60"/>
      <c r="P5573" s="60"/>
      <c r="Q5573" s="60"/>
      <c r="R5573" s="334">
        <v>15538</v>
      </c>
      <c r="S5573" s="319" t="s">
        <v>356</v>
      </c>
      <c r="BE5573" s="60"/>
      <c r="BR5573" s="60"/>
      <c r="BX5573" s="151"/>
      <c r="CB5573" s="151"/>
      <c r="CM5573" s="151"/>
      <c r="CO5573" s="151"/>
      <c r="CT5573" s="151"/>
      <c r="CY5573" s="151"/>
    </row>
    <row r="5574" spans="1:103" x14ac:dyDescent="0.2">
      <c r="A5574" s="60"/>
      <c r="B5574" s="60"/>
      <c r="C5574" s="60"/>
      <c r="D5574" s="60"/>
      <c r="E5574" s="60"/>
      <c r="F5574" s="60"/>
      <c r="G5574" s="60"/>
      <c r="H5574" s="60"/>
      <c r="I5574" s="60"/>
      <c r="J5574" s="60"/>
      <c r="K5574" s="60"/>
      <c r="L5574" s="60"/>
      <c r="M5574" s="60"/>
      <c r="N5574" s="60"/>
      <c r="O5574" s="60"/>
      <c r="P5574" s="60"/>
      <c r="Q5574" s="60"/>
      <c r="R5574" s="334">
        <v>15539</v>
      </c>
      <c r="S5574" s="319" t="s">
        <v>356</v>
      </c>
      <c r="BE5574" s="60"/>
      <c r="BR5574" s="60"/>
      <c r="BX5574" s="151"/>
      <c r="CB5574" s="151"/>
      <c r="CM5574" s="151"/>
      <c r="CO5574" s="151"/>
      <c r="CT5574" s="151"/>
      <c r="CY5574" s="151"/>
    </row>
    <row r="5575" spans="1:103" x14ac:dyDescent="0.2">
      <c r="A5575" s="60"/>
      <c r="B5575" s="60"/>
      <c r="C5575" s="60"/>
      <c r="D5575" s="60"/>
      <c r="E5575" s="60"/>
      <c r="F5575" s="60"/>
      <c r="G5575" s="60"/>
      <c r="H5575" s="60"/>
      <c r="I5575" s="60"/>
      <c r="J5575" s="60"/>
      <c r="K5575" s="60"/>
      <c r="L5575" s="60"/>
      <c r="M5575" s="60"/>
      <c r="N5575" s="60"/>
      <c r="O5575" s="60"/>
      <c r="P5575" s="60"/>
      <c r="Q5575" s="60"/>
      <c r="R5575" s="334">
        <v>15540</v>
      </c>
      <c r="S5575" s="319" t="s">
        <v>356</v>
      </c>
      <c r="BE5575" s="60"/>
      <c r="BR5575" s="60"/>
      <c r="BX5575" s="151"/>
      <c r="CB5575" s="151"/>
      <c r="CM5575" s="151"/>
      <c r="CO5575" s="151"/>
      <c r="CT5575" s="151"/>
      <c r="CY5575" s="151"/>
    </row>
    <row r="5576" spans="1:103" x14ac:dyDescent="0.2">
      <c r="A5576" s="60"/>
      <c r="B5576" s="60"/>
      <c r="C5576" s="60"/>
      <c r="D5576" s="60"/>
      <c r="E5576" s="60"/>
      <c r="F5576" s="60"/>
      <c r="G5576" s="60"/>
      <c r="H5576" s="60"/>
      <c r="I5576" s="60"/>
      <c r="J5576" s="60"/>
      <c r="K5576" s="60"/>
      <c r="L5576" s="60"/>
      <c r="M5576" s="60"/>
      <c r="N5576" s="60"/>
      <c r="O5576" s="60"/>
      <c r="P5576" s="60"/>
      <c r="Q5576" s="60"/>
      <c r="R5576" s="334">
        <v>15541</v>
      </c>
      <c r="S5576" s="319" t="s">
        <v>356</v>
      </c>
      <c r="BE5576" s="60"/>
      <c r="BR5576" s="60"/>
      <c r="BX5576" s="151"/>
      <c r="CB5576" s="151"/>
      <c r="CM5576" s="151"/>
      <c r="CO5576" s="151"/>
      <c r="CT5576" s="151"/>
      <c r="CY5576" s="151"/>
    </row>
    <row r="5577" spans="1:103" x14ac:dyDescent="0.2">
      <c r="A5577" s="60"/>
      <c r="B5577" s="60"/>
      <c r="C5577" s="60"/>
      <c r="D5577" s="60"/>
      <c r="E5577" s="60"/>
      <c r="F5577" s="60"/>
      <c r="G5577" s="60"/>
      <c r="H5577" s="60"/>
      <c r="I5577" s="60"/>
      <c r="J5577" s="60"/>
      <c r="K5577" s="60"/>
      <c r="L5577" s="60"/>
      <c r="M5577" s="60"/>
      <c r="N5577" s="60"/>
      <c r="O5577" s="60"/>
      <c r="P5577" s="60"/>
      <c r="Q5577" s="60"/>
      <c r="R5577" s="334">
        <v>15542</v>
      </c>
      <c r="S5577" s="319" t="s">
        <v>356</v>
      </c>
      <c r="BE5577" s="60"/>
      <c r="BR5577" s="60"/>
      <c r="BX5577" s="151"/>
      <c r="CB5577" s="151"/>
      <c r="CM5577" s="151"/>
      <c r="CO5577" s="151"/>
      <c r="CT5577" s="151"/>
      <c r="CY5577" s="151"/>
    </row>
    <row r="5578" spans="1:103" x14ac:dyDescent="0.2">
      <c r="A5578" s="60"/>
      <c r="B5578" s="60"/>
      <c r="C5578" s="60"/>
      <c r="D5578" s="60"/>
      <c r="E5578" s="60"/>
      <c r="F5578" s="60"/>
      <c r="G5578" s="60"/>
      <c r="H5578" s="60"/>
      <c r="I5578" s="60"/>
      <c r="J5578" s="60"/>
      <c r="K5578" s="60"/>
      <c r="L5578" s="60"/>
      <c r="M5578" s="60"/>
      <c r="N5578" s="60"/>
      <c r="O5578" s="60"/>
      <c r="P5578" s="60"/>
      <c r="Q5578" s="60"/>
      <c r="R5578" s="334">
        <v>15544</v>
      </c>
      <c r="S5578" s="319" t="s">
        <v>356</v>
      </c>
      <c r="BE5578" s="60"/>
      <c r="BR5578" s="60"/>
      <c r="BX5578" s="151"/>
      <c r="CB5578" s="151"/>
      <c r="CM5578" s="151"/>
      <c r="CO5578" s="151"/>
      <c r="CT5578" s="151"/>
      <c r="CY5578" s="151"/>
    </row>
    <row r="5579" spans="1:103" x14ac:dyDescent="0.2">
      <c r="A5579" s="60"/>
      <c r="B5579" s="60"/>
      <c r="C5579" s="60"/>
      <c r="D5579" s="60"/>
      <c r="E5579" s="60"/>
      <c r="F5579" s="60"/>
      <c r="G5579" s="60"/>
      <c r="H5579" s="60"/>
      <c r="I5579" s="60"/>
      <c r="J5579" s="60"/>
      <c r="K5579" s="60"/>
      <c r="L5579" s="60"/>
      <c r="M5579" s="60"/>
      <c r="N5579" s="60"/>
      <c r="O5579" s="60"/>
      <c r="P5579" s="60"/>
      <c r="Q5579" s="60"/>
      <c r="R5579" s="334">
        <v>15545</v>
      </c>
      <c r="S5579" s="319" t="s">
        <v>351</v>
      </c>
      <c r="BE5579" s="60"/>
      <c r="BR5579" s="60"/>
      <c r="BX5579" s="151"/>
      <c r="CB5579" s="151"/>
      <c r="CM5579" s="151"/>
      <c r="CO5579" s="151"/>
      <c r="CT5579" s="151"/>
      <c r="CY5579" s="151"/>
    </row>
    <row r="5580" spans="1:103" x14ac:dyDescent="0.2">
      <c r="A5580" s="60"/>
      <c r="B5580" s="60"/>
      <c r="C5580" s="60"/>
      <c r="D5580" s="60"/>
      <c r="E5580" s="60"/>
      <c r="F5580" s="60"/>
      <c r="G5580" s="60"/>
      <c r="H5580" s="60"/>
      <c r="I5580" s="60"/>
      <c r="J5580" s="60"/>
      <c r="K5580" s="60"/>
      <c r="L5580" s="60"/>
      <c r="M5580" s="60"/>
      <c r="N5580" s="60"/>
      <c r="O5580" s="60"/>
      <c r="P5580" s="60"/>
      <c r="Q5580" s="60"/>
      <c r="R5580" s="334">
        <v>15546</v>
      </c>
      <c r="S5580" s="319" t="s">
        <v>356</v>
      </c>
      <c r="BE5580" s="60"/>
      <c r="BR5580" s="60"/>
      <c r="BX5580" s="151"/>
      <c r="CB5580" s="151"/>
      <c r="CM5580" s="151"/>
      <c r="CO5580" s="151"/>
      <c r="CT5580" s="151"/>
      <c r="CY5580" s="151"/>
    </row>
    <row r="5581" spans="1:103" x14ac:dyDescent="0.2">
      <c r="A5581" s="60"/>
      <c r="B5581" s="60"/>
      <c r="C5581" s="60"/>
      <c r="D5581" s="60"/>
      <c r="E5581" s="60"/>
      <c r="F5581" s="60"/>
      <c r="G5581" s="60"/>
      <c r="H5581" s="60"/>
      <c r="I5581" s="60"/>
      <c r="J5581" s="60"/>
      <c r="K5581" s="60"/>
      <c r="L5581" s="60"/>
      <c r="M5581" s="60"/>
      <c r="N5581" s="60"/>
      <c r="O5581" s="60"/>
      <c r="P5581" s="60"/>
      <c r="Q5581" s="60"/>
      <c r="R5581" s="334">
        <v>15547</v>
      </c>
      <c r="S5581" s="319" t="s">
        <v>356</v>
      </c>
      <c r="BE5581" s="60"/>
      <c r="BR5581" s="60"/>
      <c r="BX5581" s="151"/>
      <c r="CB5581" s="151"/>
      <c r="CM5581" s="151"/>
      <c r="CO5581" s="151"/>
      <c r="CT5581" s="151"/>
      <c r="CY5581" s="151"/>
    </row>
    <row r="5582" spans="1:103" x14ac:dyDescent="0.2">
      <c r="A5582" s="60"/>
      <c r="B5582" s="60"/>
      <c r="C5582" s="60"/>
      <c r="D5582" s="60"/>
      <c r="E5582" s="60"/>
      <c r="F5582" s="60"/>
      <c r="G5582" s="60"/>
      <c r="H5582" s="60"/>
      <c r="I5582" s="60"/>
      <c r="J5582" s="60"/>
      <c r="K5582" s="60"/>
      <c r="L5582" s="60"/>
      <c r="M5582" s="60"/>
      <c r="N5582" s="60"/>
      <c r="O5582" s="60"/>
      <c r="P5582" s="60"/>
      <c r="Q5582" s="60"/>
      <c r="R5582" s="334">
        <v>15548</v>
      </c>
      <c r="S5582" s="319" t="s">
        <v>356</v>
      </c>
      <c r="BE5582" s="60"/>
      <c r="BR5582" s="60"/>
      <c r="BX5582" s="151"/>
      <c r="CB5582" s="151"/>
      <c r="CM5582" s="151"/>
      <c r="CO5582" s="151"/>
      <c r="CT5582" s="151"/>
      <c r="CY5582" s="151"/>
    </row>
    <row r="5583" spans="1:103" x14ac:dyDescent="0.2">
      <c r="A5583" s="60"/>
      <c r="B5583" s="60"/>
      <c r="C5583" s="60"/>
      <c r="D5583" s="60"/>
      <c r="E5583" s="60"/>
      <c r="F5583" s="60"/>
      <c r="G5583" s="60"/>
      <c r="H5583" s="60"/>
      <c r="I5583" s="60"/>
      <c r="J5583" s="60"/>
      <c r="K5583" s="60"/>
      <c r="L5583" s="60"/>
      <c r="M5583" s="60"/>
      <c r="N5583" s="60"/>
      <c r="O5583" s="60"/>
      <c r="P5583" s="60"/>
      <c r="Q5583" s="60"/>
      <c r="R5583" s="334">
        <v>15549</v>
      </c>
      <c r="S5583" s="319" t="s">
        <v>356</v>
      </c>
      <c r="BE5583" s="60"/>
      <c r="BR5583" s="60"/>
      <c r="BX5583" s="151"/>
      <c r="CB5583" s="151"/>
      <c r="CM5583" s="151"/>
      <c r="CO5583" s="151"/>
      <c r="CT5583" s="151"/>
      <c r="CY5583" s="151"/>
    </row>
    <row r="5584" spans="1:103" x14ac:dyDescent="0.2">
      <c r="A5584" s="60"/>
      <c r="B5584" s="60"/>
      <c r="C5584" s="60"/>
      <c r="D5584" s="60"/>
      <c r="E5584" s="60"/>
      <c r="F5584" s="60"/>
      <c r="G5584" s="60"/>
      <c r="H5584" s="60"/>
      <c r="I5584" s="60"/>
      <c r="J5584" s="60"/>
      <c r="K5584" s="60"/>
      <c r="L5584" s="60"/>
      <c r="M5584" s="60"/>
      <c r="N5584" s="60"/>
      <c r="O5584" s="60"/>
      <c r="P5584" s="60"/>
      <c r="Q5584" s="60"/>
      <c r="R5584" s="334">
        <v>15550</v>
      </c>
      <c r="S5584" s="319" t="s">
        <v>356</v>
      </c>
      <c r="BE5584" s="60"/>
      <c r="BR5584" s="60"/>
      <c r="BX5584" s="151"/>
      <c r="CB5584" s="151"/>
      <c r="CM5584" s="151"/>
      <c r="CO5584" s="151"/>
      <c r="CT5584" s="151"/>
      <c r="CY5584" s="151"/>
    </row>
    <row r="5585" spans="1:103" x14ac:dyDescent="0.2">
      <c r="A5585" s="60"/>
      <c r="B5585" s="60"/>
      <c r="C5585" s="60"/>
      <c r="D5585" s="60"/>
      <c r="E5585" s="60"/>
      <c r="F5585" s="60"/>
      <c r="G5585" s="60"/>
      <c r="H5585" s="60"/>
      <c r="I5585" s="60"/>
      <c r="J5585" s="60"/>
      <c r="K5585" s="60"/>
      <c r="L5585" s="60"/>
      <c r="M5585" s="60"/>
      <c r="N5585" s="60"/>
      <c r="O5585" s="60"/>
      <c r="P5585" s="60"/>
      <c r="Q5585" s="60"/>
      <c r="R5585" s="334">
        <v>15551</v>
      </c>
      <c r="S5585" s="319" t="s">
        <v>356</v>
      </c>
      <c r="BE5585" s="60"/>
      <c r="BR5585" s="60"/>
      <c r="BX5585" s="151"/>
      <c r="CB5585" s="151"/>
      <c r="CM5585" s="151"/>
      <c r="CO5585" s="151"/>
      <c r="CT5585" s="151"/>
      <c r="CY5585" s="151"/>
    </row>
    <row r="5586" spans="1:103" x14ac:dyDescent="0.2">
      <c r="A5586" s="60"/>
      <c r="B5586" s="60"/>
      <c r="C5586" s="60"/>
      <c r="D5586" s="60"/>
      <c r="E5586" s="60"/>
      <c r="F5586" s="60"/>
      <c r="G5586" s="60"/>
      <c r="H5586" s="60"/>
      <c r="I5586" s="60"/>
      <c r="J5586" s="60"/>
      <c r="K5586" s="60"/>
      <c r="L5586" s="60"/>
      <c r="M5586" s="60"/>
      <c r="N5586" s="60"/>
      <c r="O5586" s="60"/>
      <c r="P5586" s="60"/>
      <c r="Q5586" s="60"/>
      <c r="R5586" s="334">
        <v>15552</v>
      </c>
      <c r="S5586" s="319" t="s">
        <v>356</v>
      </c>
      <c r="BE5586" s="60"/>
      <c r="BR5586" s="60"/>
      <c r="BX5586" s="151"/>
      <c r="CB5586" s="151"/>
      <c r="CM5586" s="151"/>
      <c r="CO5586" s="151"/>
      <c r="CT5586" s="151"/>
      <c r="CY5586" s="151"/>
    </row>
    <row r="5587" spans="1:103" x14ac:dyDescent="0.2">
      <c r="A5587" s="60"/>
      <c r="B5587" s="60"/>
      <c r="C5587" s="60"/>
      <c r="D5587" s="60"/>
      <c r="E5587" s="60"/>
      <c r="F5587" s="60"/>
      <c r="G5587" s="60"/>
      <c r="H5587" s="60"/>
      <c r="I5587" s="60"/>
      <c r="J5587" s="60"/>
      <c r="K5587" s="60"/>
      <c r="L5587" s="60"/>
      <c r="M5587" s="60"/>
      <c r="N5587" s="60"/>
      <c r="O5587" s="60"/>
      <c r="P5587" s="60"/>
      <c r="Q5587" s="60"/>
      <c r="R5587" s="334">
        <v>15553</v>
      </c>
      <c r="S5587" s="319" t="s">
        <v>356</v>
      </c>
      <c r="BE5587" s="60"/>
      <c r="BR5587" s="60"/>
      <c r="BX5587" s="151"/>
      <c r="CB5587" s="151"/>
      <c r="CM5587" s="151"/>
      <c r="CO5587" s="151"/>
      <c r="CT5587" s="151"/>
      <c r="CY5587" s="151"/>
    </row>
    <row r="5588" spans="1:103" x14ac:dyDescent="0.2">
      <c r="A5588" s="60"/>
      <c r="B5588" s="60"/>
      <c r="C5588" s="60"/>
      <c r="D5588" s="60"/>
      <c r="E5588" s="60"/>
      <c r="F5588" s="60"/>
      <c r="G5588" s="60"/>
      <c r="H5588" s="60"/>
      <c r="I5588" s="60"/>
      <c r="J5588" s="60"/>
      <c r="K5588" s="60"/>
      <c r="L5588" s="60"/>
      <c r="M5588" s="60"/>
      <c r="N5588" s="60"/>
      <c r="O5588" s="60"/>
      <c r="P5588" s="60"/>
      <c r="Q5588" s="60"/>
      <c r="R5588" s="334">
        <v>15554</v>
      </c>
      <c r="S5588" s="319" t="s">
        <v>356</v>
      </c>
      <c r="BE5588" s="60"/>
      <c r="BR5588" s="60"/>
      <c r="BX5588" s="151"/>
      <c r="CB5588" s="151"/>
      <c r="CM5588" s="151"/>
      <c r="CO5588" s="151"/>
      <c r="CT5588" s="151"/>
      <c r="CY5588" s="151"/>
    </row>
    <row r="5589" spans="1:103" x14ac:dyDescent="0.2">
      <c r="A5589" s="60"/>
      <c r="B5589" s="60"/>
      <c r="C5589" s="60"/>
      <c r="D5589" s="60"/>
      <c r="E5589" s="60"/>
      <c r="F5589" s="60"/>
      <c r="G5589" s="60"/>
      <c r="H5589" s="60"/>
      <c r="I5589" s="60"/>
      <c r="J5589" s="60"/>
      <c r="K5589" s="60"/>
      <c r="L5589" s="60"/>
      <c r="M5589" s="60"/>
      <c r="N5589" s="60"/>
      <c r="O5589" s="60"/>
      <c r="P5589" s="60"/>
      <c r="Q5589" s="60"/>
      <c r="R5589" s="334">
        <v>15555</v>
      </c>
      <c r="S5589" s="319" t="s">
        <v>356</v>
      </c>
      <c r="BE5589" s="60"/>
      <c r="BR5589" s="60"/>
      <c r="BX5589" s="151"/>
      <c r="CB5589" s="151"/>
      <c r="CM5589" s="151"/>
      <c r="CO5589" s="151"/>
      <c r="CT5589" s="151"/>
      <c r="CY5589" s="151"/>
    </row>
    <row r="5590" spans="1:103" x14ac:dyDescent="0.2">
      <c r="A5590" s="60"/>
      <c r="B5590" s="60"/>
      <c r="C5590" s="60"/>
      <c r="D5590" s="60"/>
      <c r="E5590" s="60"/>
      <c r="F5590" s="60"/>
      <c r="G5590" s="60"/>
      <c r="H5590" s="60"/>
      <c r="I5590" s="60"/>
      <c r="J5590" s="60"/>
      <c r="K5590" s="60"/>
      <c r="L5590" s="60"/>
      <c r="M5590" s="60"/>
      <c r="N5590" s="60"/>
      <c r="O5590" s="60"/>
      <c r="P5590" s="60"/>
      <c r="Q5590" s="60"/>
      <c r="R5590" s="334">
        <v>15557</v>
      </c>
      <c r="S5590" s="319" t="s">
        <v>356</v>
      </c>
      <c r="BE5590" s="60"/>
      <c r="BR5590" s="60"/>
      <c r="BX5590" s="151"/>
      <c r="CB5590" s="151"/>
      <c r="CM5590" s="151"/>
      <c r="CO5590" s="151"/>
      <c r="CT5590" s="151"/>
      <c r="CY5590" s="151"/>
    </row>
    <row r="5591" spans="1:103" x14ac:dyDescent="0.2">
      <c r="A5591" s="60"/>
      <c r="B5591" s="60"/>
      <c r="C5591" s="60"/>
      <c r="D5591" s="60"/>
      <c r="E5591" s="60"/>
      <c r="F5591" s="60"/>
      <c r="G5591" s="60"/>
      <c r="H5591" s="60"/>
      <c r="I5591" s="60"/>
      <c r="J5591" s="60"/>
      <c r="K5591" s="60"/>
      <c r="L5591" s="60"/>
      <c r="M5591" s="60"/>
      <c r="N5591" s="60"/>
      <c r="O5591" s="60"/>
      <c r="P5591" s="60"/>
      <c r="Q5591" s="60"/>
      <c r="R5591" s="334">
        <v>15558</v>
      </c>
      <c r="S5591" s="319" t="s">
        <v>356</v>
      </c>
      <c r="BE5591" s="60"/>
      <c r="BR5591" s="60"/>
      <c r="BX5591" s="151"/>
      <c r="CB5591" s="151"/>
      <c r="CM5591" s="151"/>
      <c r="CO5591" s="151"/>
      <c r="CT5591" s="151"/>
      <c r="CY5591" s="151"/>
    </row>
    <row r="5592" spans="1:103" x14ac:dyDescent="0.2">
      <c r="A5592" s="60"/>
      <c r="B5592" s="60"/>
      <c r="C5592" s="60"/>
      <c r="D5592" s="60"/>
      <c r="E5592" s="60"/>
      <c r="F5592" s="60"/>
      <c r="G5592" s="60"/>
      <c r="H5592" s="60"/>
      <c r="I5592" s="60"/>
      <c r="J5592" s="60"/>
      <c r="K5592" s="60"/>
      <c r="L5592" s="60"/>
      <c r="M5592" s="60"/>
      <c r="N5592" s="60"/>
      <c r="O5592" s="60"/>
      <c r="P5592" s="60"/>
      <c r="Q5592" s="60"/>
      <c r="R5592" s="334">
        <v>15559</v>
      </c>
      <c r="S5592" s="319" t="s">
        <v>356</v>
      </c>
      <c r="BE5592" s="60"/>
      <c r="BR5592" s="60"/>
      <c r="BX5592" s="151"/>
      <c r="CB5592" s="151"/>
      <c r="CM5592" s="151"/>
      <c r="CO5592" s="151"/>
      <c r="CT5592" s="151"/>
      <c r="CY5592" s="151"/>
    </row>
    <row r="5593" spans="1:103" x14ac:dyDescent="0.2">
      <c r="A5593" s="60"/>
      <c r="B5593" s="60"/>
      <c r="C5593" s="60"/>
      <c r="D5593" s="60"/>
      <c r="E5593" s="60"/>
      <c r="F5593" s="60"/>
      <c r="G5593" s="60"/>
      <c r="H5593" s="60"/>
      <c r="I5593" s="60"/>
      <c r="J5593" s="60"/>
      <c r="K5593" s="60"/>
      <c r="L5593" s="60"/>
      <c r="M5593" s="60"/>
      <c r="N5593" s="60"/>
      <c r="O5593" s="60"/>
      <c r="P5593" s="60"/>
      <c r="Q5593" s="60"/>
      <c r="R5593" s="334">
        <v>15560</v>
      </c>
      <c r="S5593" s="319" t="s">
        <v>356</v>
      </c>
      <c r="BE5593" s="60"/>
      <c r="BR5593" s="60"/>
      <c r="BX5593" s="151"/>
      <c r="CB5593" s="151"/>
      <c r="CM5593" s="151"/>
      <c r="CO5593" s="151"/>
      <c r="CT5593" s="151"/>
      <c r="CY5593" s="151"/>
    </row>
    <row r="5594" spans="1:103" x14ac:dyDescent="0.2">
      <c r="A5594" s="60"/>
      <c r="B5594" s="60"/>
      <c r="C5594" s="60"/>
      <c r="D5594" s="60"/>
      <c r="E5594" s="60"/>
      <c r="F5594" s="60"/>
      <c r="G5594" s="60"/>
      <c r="H5594" s="60"/>
      <c r="I5594" s="60"/>
      <c r="J5594" s="60"/>
      <c r="K5594" s="60"/>
      <c r="L5594" s="60"/>
      <c r="M5594" s="60"/>
      <c r="N5594" s="60"/>
      <c r="O5594" s="60"/>
      <c r="P5594" s="60"/>
      <c r="Q5594" s="60"/>
      <c r="R5594" s="334">
        <v>15561</v>
      </c>
      <c r="S5594" s="319" t="s">
        <v>356</v>
      </c>
      <c r="BE5594" s="60"/>
      <c r="BR5594" s="60"/>
      <c r="BX5594" s="151"/>
      <c r="CB5594" s="151"/>
      <c r="CM5594" s="151"/>
      <c r="CO5594" s="151"/>
      <c r="CT5594" s="151"/>
      <c r="CY5594" s="151"/>
    </row>
    <row r="5595" spans="1:103" x14ac:dyDescent="0.2">
      <c r="A5595" s="60"/>
      <c r="B5595" s="60"/>
      <c r="C5595" s="60"/>
      <c r="D5595" s="60"/>
      <c r="E5595" s="60"/>
      <c r="F5595" s="60"/>
      <c r="G5595" s="60"/>
      <c r="H5595" s="60"/>
      <c r="I5595" s="60"/>
      <c r="J5595" s="60"/>
      <c r="K5595" s="60"/>
      <c r="L5595" s="60"/>
      <c r="M5595" s="60"/>
      <c r="N5595" s="60"/>
      <c r="O5595" s="60"/>
      <c r="P5595" s="60"/>
      <c r="Q5595" s="60"/>
      <c r="R5595" s="334">
        <v>15562</v>
      </c>
      <c r="S5595" s="319" t="s">
        <v>356</v>
      </c>
      <c r="BE5595" s="60"/>
      <c r="BR5595" s="60"/>
      <c r="BX5595" s="151"/>
      <c r="CB5595" s="151"/>
      <c r="CM5595" s="151"/>
      <c r="CO5595" s="151"/>
      <c r="CT5595" s="151"/>
      <c r="CY5595" s="151"/>
    </row>
    <row r="5596" spans="1:103" x14ac:dyDescent="0.2">
      <c r="A5596" s="60"/>
      <c r="B5596" s="60"/>
      <c r="C5596" s="60"/>
      <c r="D5596" s="60"/>
      <c r="E5596" s="60"/>
      <c r="F5596" s="60"/>
      <c r="G5596" s="60"/>
      <c r="H5596" s="60"/>
      <c r="I5596" s="60"/>
      <c r="J5596" s="60"/>
      <c r="K5596" s="60"/>
      <c r="L5596" s="60"/>
      <c r="M5596" s="60"/>
      <c r="N5596" s="60"/>
      <c r="O5596" s="60"/>
      <c r="P5596" s="60"/>
      <c r="Q5596" s="60"/>
      <c r="R5596" s="334">
        <v>15563</v>
      </c>
      <c r="S5596" s="319" t="s">
        <v>356</v>
      </c>
      <c r="BE5596" s="60"/>
      <c r="BR5596" s="60"/>
      <c r="BX5596" s="151"/>
      <c r="CB5596" s="151"/>
      <c r="CM5596" s="151"/>
      <c r="CO5596" s="151"/>
      <c r="CT5596" s="151"/>
      <c r="CY5596" s="151"/>
    </row>
    <row r="5597" spans="1:103" x14ac:dyDescent="0.2">
      <c r="A5597" s="60"/>
      <c r="B5597" s="60"/>
      <c r="C5597" s="60"/>
      <c r="D5597" s="60"/>
      <c r="E5597" s="60"/>
      <c r="F5597" s="60"/>
      <c r="G5597" s="60"/>
      <c r="H5597" s="60"/>
      <c r="I5597" s="60"/>
      <c r="J5597" s="60"/>
      <c r="K5597" s="60"/>
      <c r="L5597" s="60"/>
      <c r="M5597" s="60"/>
      <c r="N5597" s="60"/>
      <c r="O5597" s="60"/>
      <c r="P5597" s="60"/>
      <c r="Q5597" s="60"/>
      <c r="R5597" s="334">
        <v>15564</v>
      </c>
      <c r="S5597" s="319" t="s">
        <v>356</v>
      </c>
      <c r="BE5597" s="60"/>
      <c r="BR5597" s="60"/>
      <c r="BX5597" s="151"/>
      <c r="CB5597" s="151"/>
      <c r="CM5597" s="151"/>
      <c r="CO5597" s="151"/>
      <c r="CT5597" s="151"/>
      <c r="CY5597" s="151"/>
    </row>
    <row r="5598" spans="1:103" x14ac:dyDescent="0.2">
      <c r="A5598" s="60"/>
      <c r="B5598" s="60"/>
      <c r="C5598" s="60"/>
      <c r="D5598" s="60"/>
      <c r="E5598" s="60"/>
      <c r="F5598" s="60"/>
      <c r="G5598" s="60"/>
      <c r="H5598" s="60"/>
      <c r="I5598" s="60"/>
      <c r="J5598" s="60"/>
      <c r="K5598" s="60"/>
      <c r="L5598" s="60"/>
      <c r="M5598" s="60"/>
      <c r="N5598" s="60"/>
      <c r="O5598" s="60"/>
      <c r="P5598" s="60"/>
      <c r="Q5598" s="60"/>
      <c r="R5598" s="334">
        <v>15565</v>
      </c>
      <c r="S5598" s="319" t="s">
        <v>356</v>
      </c>
      <c r="BE5598" s="60"/>
      <c r="BR5598" s="60"/>
      <c r="BX5598" s="151"/>
      <c r="CB5598" s="151"/>
      <c r="CM5598" s="151"/>
      <c r="CO5598" s="151"/>
      <c r="CT5598" s="151"/>
      <c r="CY5598" s="151"/>
    </row>
    <row r="5599" spans="1:103" x14ac:dyDescent="0.2">
      <c r="A5599" s="60"/>
      <c r="B5599" s="60"/>
      <c r="C5599" s="60"/>
      <c r="D5599" s="60"/>
      <c r="E5599" s="60"/>
      <c r="F5599" s="60"/>
      <c r="G5599" s="60"/>
      <c r="H5599" s="60"/>
      <c r="I5599" s="60"/>
      <c r="J5599" s="60"/>
      <c r="K5599" s="60"/>
      <c r="L5599" s="60"/>
      <c r="M5599" s="60"/>
      <c r="N5599" s="60"/>
      <c r="O5599" s="60"/>
      <c r="P5599" s="60"/>
      <c r="Q5599" s="60"/>
      <c r="R5599" s="334">
        <v>15601</v>
      </c>
      <c r="S5599" s="319" t="s">
        <v>351</v>
      </c>
      <c r="BE5599" s="60"/>
      <c r="BR5599" s="60"/>
      <c r="BX5599" s="151"/>
      <c r="CB5599" s="151"/>
      <c r="CM5599" s="151"/>
      <c r="CO5599" s="151"/>
      <c r="CT5599" s="151"/>
      <c r="CY5599" s="151"/>
    </row>
    <row r="5600" spans="1:103" x14ac:dyDescent="0.2">
      <c r="A5600" s="60"/>
      <c r="B5600" s="60"/>
      <c r="C5600" s="60"/>
      <c r="D5600" s="60"/>
      <c r="E5600" s="60"/>
      <c r="F5600" s="60"/>
      <c r="G5600" s="60"/>
      <c r="H5600" s="60"/>
      <c r="I5600" s="60"/>
      <c r="J5600" s="60"/>
      <c r="K5600" s="60"/>
      <c r="L5600" s="60"/>
      <c r="M5600" s="60"/>
      <c r="N5600" s="60"/>
      <c r="O5600" s="60"/>
      <c r="P5600" s="60"/>
      <c r="Q5600" s="60"/>
      <c r="R5600" s="334">
        <v>15605</v>
      </c>
      <c r="S5600" s="319" t="s">
        <v>351</v>
      </c>
      <c r="BE5600" s="60"/>
      <c r="BR5600" s="60"/>
      <c r="BX5600" s="151"/>
      <c r="CB5600" s="151"/>
      <c r="CM5600" s="151"/>
      <c r="CO5600" s="151"/>
      <c r="CT5600" s="151"/>
      <c r="CY5600" s="151"/>
    </row>
    <row r="5601" spans="1:103" x14ac:dyDescent="0.2">
      <c r="A5601" s="60"/>
      <c r="B5601" s="60"/>
      <c r="C5601" s="60"/>
      <c r="D5601" s="60"/>
      <c r="E5601" s="60"/>
      <c r="F5601" s="60"/>
      <c r="G5601" s="60"/>
      <c r="H5601" s="60"/>
      <c r="I5601" s="60"/>
      <c r="J5601" s="60"/>
      <c r="K5601" s="60"/>
      <c r="L5601" s="60"/>
      <c r="M5601" s="60"/>
      <c r="N5601" s="60"/>
      <c r="O5601" s="60"/>
      <c r="P5601" s="60"/>
      <c r="Q5601" s="60"/>
      <c r="R5601" s="334">
        <v>15606</v>
      </c>
      <c r="S5601" s="319" t="s">
        <v>351</v>
      </c>
      <c r="BE5601" s="60"/>
      <c r="BR5601" s="60"/>
      <c r="BX5601" s="151"/>
      <c r="CB5601" s="151"/>
      <c r="CM5601" s="151"/>
      <c r="CO5601" s="151"/>
      <c r="CT5601" s="151"/>
      <c r="CY5601" s="151"/>
    </row>
    <row r="5602" spans="1:103" x14ac:dyDescent="0.2">
      <c r="A5602" s="60"/>
      <c r="B5602" s="60"/>
      <c r="C5602" s="60"/>
      <c r="D5602" s="60"/>
      <c r="E5602" s="60"/>
      <c r="F5602" s="60"/>
      <c r="G5602" s="60"/>
      <c r="H5602" s="60"/>
      <c r="I5602" s="60"/>
      <c r="J5602" s="60"/>
      <c r="K5602" s="60"/>
      <c r="L5602" s="60"/>
      <c r="M5602" s="60"/>
      <c r="N5602" s="60"/>
      <c r="O5602" s="60"/>
      <c r="P5602" s="60"/>
      <c r="Q5602" s="60"/>
      <c r="R5602" s="334">
        <v>15610</v>
      </c>
      <c r="S5602" s="319" t="s">
        <v>351</v>
      </c>
      <c r="BE5602" s="60"/>
      <c r="BR5602" s="60"/>
      <c r="BX5602" s="151"/>
      <c r="CB5602" s="151"/>
      <c r="CM5602" s="151"/>
      <c r="CO5602" s="151"/>
      <c r="CT5602" s="151"/>
      <c r="CY5602" s="151"/>
    </row>
    <row r="5603" spans="1:103" x14ac:dyDescent="0.2">
      <c r="A5603" s="60"/>
      <c r="B5603" s="60"/>
      <c r="C5603" s="60"/>
      <c r="D5603" s="60"/>
      <c r="E5603" s="60"/>
      <c r="F5603" s="60"/>
      <c r="G5603" s="60"/>
      <c r="H5603" s="60"/>
      <c r="I5603" s="60"/>
      <c r="J5603" s="60"/>
      <c r="K5603" s="60"/>
      <c r="L5603" s="60"/>
      <c r="M5603" s="60"/>
      <c r="N5603" s="60"/>
      <c r="O5603" s="60"/>
      <c r="P5603" s="60"/>
      <c r="Q5603" s="60"/>
      <c r="R5603" s="334">
        <v>15611</v>
      </c>
      <c r="S5603" s="319" t="s">
        <v>351</v>
      </c>
      <c r="BE5603" s="60"/>
      <c r="BR5603" s="60"/>
      <c r="BX5603" s="151"/>
      <c r="CB5603" s="151"/>
      <c r="CM5603" s="151"/>
      <c r="CO5603" s="151"/>
      <c r="CT5603" s="151"/>
      <c r="CY5603" s="151"/>
    </row>
    <row r="5604" spans="1:103" x14ac:dyDescent="0.2">
      <c r="A5604" s="60"/>
      <c r="B5604" s="60"/>
      <c r="C5604" s="60"/>
      <c r="D5604" s="60"/>
      <c r="E5604" s="60"/>
      <c r="F5604" s="60"/>
      <c r="G5604" s="60"/>
      <c r="H5604" s="60"/>
      <c r="I5604" s="60"/>
      <c r="J5604" s="60"/>
      <c r="K5604" s="60"/>
      <c r="L5604" s="60"/>
      <c r="M5604" s="60"/>
      <c r="N5604" s="60"/>
      <c r="O5604" s="60"/>
      <c r="P5604" s="60"/>
      <c r="Q5604" s="60"/>
      <c r="R5604" s="334">
        <v>15612</v>
      </c>
      <c r="S5604" s="319" t="s">
        <v>351</v>
      </c>
      <c r="BE5604" s="60"/>
      <c r="BR5604" s="60"/>
      <c r="BX5604" s="151"/>
      <c r="CB5604" s="151"/>
      <c r="CM5604" s="151"/>
      <c r="CO5604" s="151"/>
      <c r="CT5604" s="151"/>
      <c r="CY5604" s="151"/>
    </row>
    <row r="5605" spans="1:103" x14ac:dyDescent="0.2">
      <c r="A5605" s="60"/>
      <c r="B5605" s="60"/>
      <c r="C5605" s="60"/>
      <c r="D5605" s="60"/>
      <c r="E5605" s="60"/>
      <c r="F5605" s="60"/>
      <c r="G5605" s="60"/>
      <c r="H5605" s="60"/>
      <c r="I5605" s="60"/>
      <c r="J5605" s="60"/>
      <c r="K5605" s="60"/>
      <c r="L5605" s="60"/>
      <c r="M5605" s="60"/>
      <c r="N5605" s="60"/>
      <c r="O5605" s="60"/>
      <c r="P5605" s="60"/>
      <c r="Q5605" s="60"/>
      <c r="R5605" s="334">
        <v>15613</v>
      </c>
      <c r="S5605" s="319" t="s">
        <v>351</v>
      </c>
      <c r="BE5605" s="60"/>
      <c r="BR5605" s="60"/>
      <c r="BX5605" s="151"/>
      <c r="CB5605" s="151"/>
      <c r="CM5605" s="151"/>
      <c r="CO5605" s="151"/>
      <c r="CT5605" s="151"/>
      <c r="CY5605" s="151"/>
    </row>
    <row r="5606" spans="1:103" x14ac:dyDescent="0.2">
      <c r="A5606" s="60"/>
      <c r="B5606" s="60"/>
      <c r="C5606" s="60"/>
      <c r="D5606" s="60"/>
      <c r="E5606" s="60"/>
      <c r="F5606" s="60"/>
      <c r="G5606" s="60"/>
      <c r="H5606" s="60"/>
      <c r="I5606" s="60"/>
      <c r="J5606" s="60"/>
      <c r="K5606" s="60"/>
      <c r="L5606" s="60"/>
      <c r="M5606" s="60"/>
      <c r="N5606" s="60"/>
      <c r="O5606" s="60"/>
      <c r="P5606" s="60"/>
      <c r="Q5606" s="60"/>
      <c r="R5606" s="334">
        <v>15615</v>
      </c>
      <c r="S5606" s="319" t="s">
        <v>351</v>
      </c>
      <c r="BE5606" s="60"/>
      <c r="BR5606" s="60"/>
      <c r="BX5606" s="151"/>
      <c r="CB5606" s="151"/>
      <c r="CM5606" s="151"/>
      <c r="CO5606" s="151"/>
      <c r="CT5606" s="151"/>
      <c r="CY5606" s="151"/>
    </row>
    <row r="5607" spans="1:103" x14ac:dyDescent="0.2">
      <c r="A5607" s="60"/>
      <c r="B5607" s="60"/>
      <c r="C5607" s="60"/>
      <c r="D5607" s="60"/>
      <c r="E5607" s="60"/>
      <c r="F5607" s="60"/>
      <c r="G5607" s="60"/>
      <c r="H5607" s="60"/>
      <c r="I5607" s="60"/>
      <c r="J5607" s="60"/>
      <c r="K5607" s="60"/>
      <c r="L5607" s="60"/>
      <c r="M5607" s="60"/>
      <c r="N5607" s="60"/>
      <c r="O5607" s="60"/>
      <c r="P5607" s="60"/>
      <c r="Q5607" s="60"/>
      <c r="R5607" s="334">
        <v>15616</v>
      </c>
      <c r="S5607" s="319" t="s">
        <v>351</v>
      </c>
      <c r="BE5607" s="60"/>
      <c r="BR5607" s="60"/>
      <c r="BX5607" s="151"/>
      <c r="CB5607" s="151"/>
      <c r="CM5607" s="151"/>
      <c r="CO5607" s="151"/>
      <c r="CT5607" s="151"/>
      <c r="CY5607" s="151"/>
    </row>
    <row r="5608" spans="1:103" x14ac:dyDescent="0.2">
      <c r="A5608" s="60"/>
      <c r="B5608" s="60"/>
      <c r="C5608" s="60"/>
      <c r="D5608" s="60"/>
      <c r="E5608" s="60"/>
      <c r="F5608" s="60"/>
      <c r="G5608" s="60"/>
      <c r="H5608" s="60"/>
      <c r="I5608" s="60"/>
      <c r="J5608" s="60"/>
      <c r="K5608" s="60"/>
      <c r="L5608" s="60"/>
      <c r="M5608" s="60"/>
      <c r="N5608" s="60"/>
      <c r="O5608" s="60"/>
      <c r="P5608" s="60"/>
      <c r="Q5608" s="60"/>
      <c r="R5608" s="334">
        <v>15617</v>
      </c>
      <c r="S5608" s="319" t="s">
        <v>351</v>
      </c>
      <c r="BE5608" s="60"/>
      <c r="BR5608" s="60"/>
      <c r="BX5608" s="151"/>
      <c r="CB5608" s="151"/>
      <c r="CM5608" s="151"/>
      <c r="CO5608" s="151"/>
      <c r="CT5608" s="151"/>
      <c r="CY5608" s="151"/>
    </row>
    <row r="5609" spans="1:103" x14ac:dyDescent="0.2">
      <c r="A5609" s="60"/>
      <c r="B5609" s="60"/>
      <c r="C5609" s="60"/>
      <c r="D5609" s="60"/>
      <c r="E5609" s="60"/>
      <c r="F5609" s="60"/>
      <c r="G5609" s="60"/>
      <c r="H5609" s="60"/>
      <c r="I5609" s="60"/>
      <c r="J5609" s="60"/>
      <c r="K5609" s="60"/>
      <c r="L5609" s="60"/>
      <c r="M5609" s="60"/>
      <c r="N5609" s="60"/>
      <c r="O5609" s="60"/>
      <c r="P5609" s="60"/>
      <c r="Q5609" s="60"/>
      <c r="R5609" s="334">
        <v>15618</v>
      </c>
      <c r="S5609" s="319" t="s">
        <v>351</v>
      </c>
      <c r="BE5609" s="60"/>
      <c r="BR5609" s="60"/>
      <c r="BX5609" s="151"/>
      <c r="CB5609" s="151"/>
      <c r="CM5609" s="151"/>
      <c r="CO5609" s="151"/>
      <c r="CT5609" s="151"/>
      <c r="CY5609" s="151"/>
    </row>
    <row r="5610" spans="1:103" x14ac:dyDescent="0.2">
      <c r="A5610" s="60"/>
      <c r="B5610" s="60"/>
      <c r="C5610" s="60"/>
      <c r="D5610" s="60"/>
      <c r="E5610" s="60"/>
      <c r="F5610" s="60"/>
      <c r="G5610" s="60"/>
      <c r="H5610" s="60"/>
      <c r="I5610" s="60"/>
      <c r="J5610" s="60"/>
      <c r="K5610" s="60"/>
      <c r="L5610" s="60"/>
      <c r="M5610" s="60"/>
      <c r="N5610" s="60"/>
      <c r="O5610" s="60"/>
      <c r="P5610" s="60"/>
      <c r="Q5610" s="60"/>
      <c r="R5610" s="334">
        <v>15619</v>
      </c>
      <c r="S5610" s="319" t="s">
        <v>351</v>
      </c>
      <c r="BE5610" s="60"/>
      <c r="BR5610" s="60"/>
      <c r="BX5610" s="151"/>
      <c r="CB5610" s="151"/>
      <c r="CM5610" s="151"/>
      <c r="CO5610" s="151"/>
      <c r="CT5610" s="151"/>
      <c r="CY5610" s="151"/>
    </row>
    <row r="5611" spans="1:103" x14ac:dyDescent="0.2">
      <c r="A5611" s="60"/>
      <c r="B5611" s="60"/>
      <c r="C5611" s="60"/>
      <c r="D5611" s="60"/>
      <c r="E5611" s="60"/>
      <c r="F5611" s="60"/>
      <c r="G5611" s="60"/>
      <c r="H5611" s="60"/>
      <c r="I5611" s="60"/>
      <c r="J5611" s="60"/>
      <c r="K5611" s="60"/>
      <c r="L5611" s="60"/>
      <c r="M5611" s="60"/>
      <c r="N5611" s="60"/>
      <c r="O5611" s="60"/>
      <c r="P5611" s="60"/>
      <c r="Q5611" s="60"/>
      <c r="R5611" s="334">
        <v>15620</v>
      </c>
      <c r="S5611" s="319" t="s">
        <v>351</v>
      </c>
      <c r="BE5611" s="60"/>
      <c r="BR5611" s="60"/>
      <c r="BX5611" s="151"/>
      <c r="CB5611" s="151"/>
      <c r="CM5611" s="151"/>
      <c r="CO5611" s="151"/>
      <c r="CT5611" s="151"/>
      <c r="CY5611" s="151"/>
    </row>
    <row r="5612" spans="1:103" x14ac:dyDescent="0.2">
      <c r="A5612" s="60"/>
      <c r="B5612" s="60"/>
      <c r="C5612" s="60"/>
      <c r="D5612" s="60"/>
      <c r="E5612" s="60"/>
      <c r="F5612" s="60"/>
      <c r="G5612" s="60"/>
      <c r="H5612" s="60"/>
      <c r="I5612" s="60"/>
      <c r="J5612" s="60"/>
      <c r="K5612" s="60"/>
      <c r="L5612" s="60"/>
      <c r="M5612" s="60"/>
      <c r="N5612" s="60"/>
      <c r="O5612" s="60"/>
      <c r="P5612" s="60"/>
      <c r="Q5612" s="60"/>
      <c r="R5612" s="334">
        <v>15621</v>
      </c>
      <c r="S5612" s="319" t="s">
        <v>351</v>
      </c>
      <c r="BE5612" s="60"/>
      <c r="BR5612" s="60"/>
      <c r="BX5612" s="151"/>
      <c r="CB5612" s="151"/>
      <c r="CM5612" s="151"/>
      <c r="CO5612" s="151"/>
      <c r="CT5612" s="151"/>
      <c r="CY5612" s="151"/>
    </row>
    <row r="5613" spans="1:103" x14ac:dyDescent="0.2">
      <c r="A5613" s="60"/>
      <c r="B5613" s="60"/>
      <c r="C5613" s="60"/>
      <c r="D5613" s="60"/>
      <c r="E5613" s="60"/>
      <c r="F5613" s="60"/>
      <c r="G5613" s="60"/>
      <c r="H5613" s="60"/>
      <c r="I5613" s="60"/>
      <c r="J5613" s="60"/>
      <c r="K5613" s="60"/>
      <c r="L5613" s="60"/>
      <c r="M5613" s="60"/>
      <c r="N5613" s="60"/>
      <c r="O5613" s="60"/>
      <c r="P5613" s="60"/>
      <c r="Q5613" s="60"/>
      <c r="R5613" s="334">
        <v>15622</v>
      </c>
      <c r="S5613" s="319" t="s">
        <v>356</v>
      </c>
      <c r="BE5613" s="60"/>
      <c r="BR5613" s="60"/>
      <c r="BX5613" s="151"/>
      <c r="CB5613" s="151"/>
      <c r="CM5613" s="151"/>
      <c r="CO5613" s="151"/>
      <c r="CT5613" s="151"/>
      <c r="CY5613" s="151"/>
    </row>
    <row r="5614" spans="1:103" x14ac:dyDescent="0.2">
      <c r="A5614" s="60"/>
      <c r="B5614" s="60"/>
      <c r="C5614" s="60"/>
      <c r="D5614" s="60"/>
      <c r="E5614" s="60"/>
      <c r="F5614" s="60"/>
      <c r="G5614" s="60"/>
      <c r="H5614" s="60"/>
      <c r="I5614" s="60"/>
      <c r="J5614" s="60"/>
      <c r="K5614" s="60"/>
      <c r="L5614" s="60"/>
      <c r="M5614" s="60"/>
      <c r="N5614" s="60"/>
      <c r="O5614" s="60"/>
      <c r="P5614" s="60"/>
      <c r="Q5614" s="60"/>
      <c r="R5614" s="334">
        <v>15623</v>
      </c>
      <c r="S5614" s="319" t="s">
        <v>351</v>
      </c>
      <c r="BE5614" s="60"/>
      <c r="BR5614" s="60"/>
      <c r="BX5614" s="151"/>
      <c r="CB5614" s="151"/>
      <c r="CM5614" s="151"/>
      <c r="CO5614" s="151"/>
      <c r="CT5614" s="151"/>
      <c r="CY5614" s="151"/>
    </row>
    <row r="5615" spans="1:103" x14ac:dyDescent="0.2">
      <c r="A5615" s="60"/>
      <c r="B5615" s="60"/>
      <c r="C5615" s="60"/>
      <c r="D5615" s="60"/>
      <c r="E5615" s="60"/>
      <c r="F5615" s="60"/>
      <c r="G5615" s="60"/>
      <c r="H5615" s="60"/>
      <c r="I5615" s="60"/>
      <c r="J5615" s="60"/>
      <c r="K5615" s="60"/>
      <c r="L5615" s="60"/>
      <c r="M5615" s="60"/>
      <c r="N5615" s="60"/>
      <c r="O5615" s="60"/>
      <c r="P5615" s="60"/>
      <c r="Q5615" s="60"/>
      <c r="R5615" s="334">
        <v>15624</v>
      </c>
      <c r="S5615" s="319" t="s">
        <v>351</v>
      </c>
      <c r="BE5615" s="60"/>
      <c r="BR5615" s="60"/>
      <c r="BX5615" s="151"/>
      <c r="CB5615" s="151"/>
      <c r="CM5615" s="151"/>
      <c r="CO5615" s="151"/>
      <c r="CT5615" s="151"/>
      <c r="CY5615" s="151"/>
    </row>
    <row r="5616" spans="1:103" x14ac:dyDescent="0.2">
      <c r="A5616" s="60"/>
      <c r="B5616" s="60"/>
      <c r="C5616" s="60"/>
      <c r="D5616" s="60"/>
      <c r="E5616" s="60"/>
      <c r="F5616" s="60"/>
      <c r="G5616" s="60"/>
      <c r="H5616" s="60"/>
      <c r="I5616" s="60"/>
      <c r="J5616" s="60"/>
      <c r="K5616" s="60"/>
      <c r="L5616" s="60"/>
      <c r="M5616" s="60"/>
      <c r="N5616" s="60"/>
      <c r="O5616" s="60"/>
      <c r="P5616" s="60"/>
      <c r="Q5616" s="60"/>
      <c r="R5616" s="334">
        <v>15625</v>
      </c>
      <c r="S5616" s="319" t="s">
        <v>351</v>
      </c>
      <c r="BE5616" s="60"/>
      <c r="BR5616" s="60"/>
      <c r="BX5616" s="151"/>
      <c r="CB5616" s="151"/>
      <c r="CM5616" s="151"/>
      <c r="CO5616" s="151"/>
      <c r="CT5616" s="151"/>
      <c r="CY5616" s="151"/>
    </row>
    <row r="5617" spans="1:103" x14ac:dyDescent="0.2">
      <c r="A5617" s="60"/>
      <c r="B5617" s="60"/>
      <c r="C5617" s="60"/>
      <c r="D5617" s="60"/>
      <c r="E5617" s="60"/>
      <c r="F5617" s="60"/>
      <c r="G5617" s="60"/>
      <c r="H5617" s="60"/>
      <c r="I5617" s="60"/>
      <c r="J5617" s="60"/>
      <c r="K5617" s="60"/>
      <c r="L5617" s="60"/>
      <c r="M5617" s="60"/>
      <c r="N5617" s="60"/>
      <c r="O5617" s="60"/>
      <c r="P5617" s="60"/>
      <c r="Q5617" s="60"/>
      <c r="R5617" s="334">
        <v>15626</v>
      </c>
      <c r="S5617" s="319" t="s">
        <v>351</v>
      </c>
      <c r="BE5617" s="60"/>
      <c r="BR5617" s="60"/>
      <c r="BX5617" s="151"/>
      <c r="CB5617" s="151"/>
      <c r="CM5617" s="151"/>
      <c r="CO5617" s="151"/>
      <c r="CT5617" s="151"/>
      <c r="CY5617" s="151"/>
    </row>
    <row r="5618" spans="1:103" x14ac:dyDescent="0.2">
      <c r="A5618" s="60"/>
      <c r="B5618" s="60"/>
      <c r="C5618" s="60"/>
      <c r="D5618" s="60"/>
      <c r="E5618" s="60"/>
      <c r="F5618" s="60"/>
      <c r="G5618" s="60"/>
      <c r="H5618" s="60"/>
      <c r="I5618" s="60"/>
      <c r="J5618" s="60"/>
      <c r="K5618" s="60"/>
      <c r="L5618" s="60"/>
      <c r="M5618" s="60"/>
      <c r="N5618" s="60"/>
      <c r="O5618" s="60"/>
      <c r="P5618" s="60"/>
      <c r="Q5618" s="60"/>
      <c r="R5618" s="334">
        <v>15627</v>
      </c>
      <c r="S5618" s="319" t="s">
        <v>351</v>
      </c>
      <c r="BE5618" s="60"/>
      <c r="BR5618" s="60"/>
      <c r="BX5618" s="151"/>
      <c r="CB5618" s="151"/>
      <c r="CM5618" s="151"/>
      <c r="CO5618" s="151"/>
      <c r="CT5618" s="151"/>
      <c r="CY5618" s="151"/>
    </row>
    <row r="5619" spans="1:103" x14ac:dyDescent="0.2">
      <c r="A5619" s="60"/>
      <c r="B5619" s="60"/>
      <c r="C5619" s="60"/>
      <c r="D5619" s="60"/>
      <c r="E5619" s="60"/>
      <c r="F5619" s="60"/>
      <c r="G5619" s="60"/>
      <c r="H5619" s="60"/>
      <c r="I5619" s="60"/>
      <c r="J5619" s="60"/>
      <c r="K5619" s="60"/>
      <c r="L5619" s="60"/>
      <c r="M5619" s="60"/>
      <c r="N5619" s="60"/>
      <c r="O5619" s="60"/>
      <c r="P5619" s="60"/>
      <c r="Q5619" s="60"/>
      <c r="R5619" s="334">
        <v>15628</v>
      </c>
      <c r="S5619" s="319" t="s">
        <v>351</v>
      </c>
      <c r="BE5619" s="60"/>
      <c r="BR5619" s="60"/>
      <c r="BX5619" s="151"/>
      <c r="CB5619" s="151"/>
      <c r="CM5619" s="151"/>
      <c r="CO5619" s="151"/>
      <c r="CT5619" s="151"/>
      <c r="CY5619" s="151"/>
    </row>
    <row r="5620" spans="1:103" x14ac:dyDescent="0.2">
      <c r="A5620" s="60"/>
      <c r="B5620" s="60"/>
      <c r="C5620" s="60"/>
      <c r="D5620" s="60"/>
      <c r="E5620" s="60"/>
      <c r="F5620" s="60"/>
      <c r="G5620" s="60"/>
      <c r="H5620" s="60"/>
      <c r="I5620" s="60"/>
      <c r="J5620" s="60"/>
      <c r="K5620" s="60"/>
      <c r="L5620" s="60"/>
      <c r="M5620" s="60"/>
      <c r="N5620" s="60"/>
      <c r="O5620" s="60"/>
      <c r="P5620" s="60"/>
      <c r="Q5620" s="60"/>
      <c r="R5620" s="334">
        <v>15629</v>
      </c>
      <c r="S5620" s="319" t="s">
        <v>351</v>
      </c>
      <c r="BE5620" s="60"/>
      <c r="BR5620" s="60"/>
      <c r="BX5620" s="151"/>
      <c r="CB5620" s="151"/>
      <c r="CM5620" s="151"/>
      <c r="CO5620" s="151"/>
      <c r="CT5620" s="151"/>
      <c r="CY5620" s="151"/>
    </row>
    <row r="5621" spans="1:103" x14ac:dyDescent="0.2">
      <c r="A5621" s="60"/>
      <c r="B5621" s="60"/>
      <c r="C5621" s="60"/>
      <c r="D5621" s="60"/>
      <c r="E5621" s="60"/>
      <c r="F5621" s="60"/>
      <c r="G5621" s="60"/>
      <c r="H5621" s="60"/>
      <c r="I5621" s="60"/>
      <c r="J5621" s="60"/>
      <c r="K5621" s="60"/>
      <c r="L5621" s="60"/>
      <c r="M5621" s="60"/>
      <c r="N5621" s="60"/>
      <c r="O5621" s="60"/>
      <c r="P5621" s="60"/>
      <c r="Q5621" s="60"/>
      <c r="R5621" s="334">
        <v>15631</v>
      </c>
      <c r="S5621" s="319" t="s">
        <v>351</v>
      </c>
      <c r="BE5621" s="60"/>
      <c r="BR5621" s="60"/>
      <c r="BX5621" s="151"/>
      <c r="CB5621" s="151"/>
      <c r="CM5621" s="151"/>
      <c r="CO5621" s="151"/>
      <c r="CT5621" s="151"/>
      <c r="CY5621" s="151"/>
    </row>
    <row r="5622" spans="1:103" x14ac:dyDescent="0.2">
      <c r="A5622" s="60"/>
      <c r="B5622" s="60"/>
      <c r="C5622" s="60"/>
      <c r="D5622" s="60"/>
      <c r="E5622" s="60"/>
      <c r="F5622" s="60"/>
      <c r="G5622" s="60"/>
      <c r="H5622" s="60"/>
      <c r="I5622" s="60"/>
      <c r="J5622" s="60"/>
      <c r="K5622" s="60"/>
      <c r="L5622" s="60"/>
      <c r="M5622" s="60"/>
      <c r="N5622" s="60"/>
      <c r="O5622" s="60"/>
      <c r="P5622" s="60"/>
      <c r="Q5622" s="60"/>
      <c r="R5622" s="334">
        <v>15632</v>
      </c>
      <c r="S5622" s="319" t="s">
        <v>351</v>
      </c>
      <c r="BE5622" s="60"/>
      <c r="BR5622" s="60"/>
      <c r="BX5622" s="151"/>
      <c r="CB5622" s="151"/>
      <c r="CM5622" s="151"/>
      <c r="CO5622" s="151"/>
      <c r="CT5622" s="151"/>
      <c r="CY5622" s="151"/>
    </row>
    <row r="5623" spans="1:103" x14ac:dyDescent="0.2">
      <c r="A5623" s="60"/>
      <c r="B5623" s="60"/>
      <c r="C5623" s="60"/>
      <c r="D5623" s="60"/>
      <c r="E5623" s="60"/>
      <c r="F5623" s="60"/>
      <c r="G5623" s="60"/>
      <c r="H5623" s="60"/>
      <c r="I5623" s="60"/>
      <c r="J5623" s="60"/>
      <c r="K5623" s="60"/>
      <c r="L5623" s="60"/>
      <c r="M5623" s="60"/>
      <c r="N5623" s="60"/>
      <c r="O5623" s="60"/>
      <c r="P5623" s="60"/>
      <c r="Q5623" s="60"/>
      <c r="R5623" s="334">
        <v>15633</v>
      </c>
      <c r="S5623" s="319" t="s">
        <v>351</v>
      </c>
      <c r="BE5623" s="60"/>
      <c r="BR5623" s="60"/>
      <c r="BX5623" s="151"/>
      <c r="CB5623" s="151"/>
      <c r="CM5623" s="151"/>
      <c r="CO5623" s="151"/>
      <c r="CT5623" s="151"/>
      <c r="CY5623" s="151"/>
    </row>
    <row r="5624" spans="1:103" x14ac:dyDescent="0.2">
      <c r="A5624" s="60"/>
      <c r="B5624" s="60"/>
      <c r="C5624" s="60"/>
      <c r="D5624" s="60"/>
      <c r="E5624" s="60"/>
      <c r="F5624" s="60"/>
      <c r="G5624" s="60"/>
      <c r="H5624" s="60"/>
      <c r="I5624" s="60"/>
      <c r="J5624" s="60"/>
      <c r="K5624" s="60"/>
      <c r="L5624" s="60"/>
      <c r="M5624" s="60"/>
      <c r="N5624" s="60"/>
      <c r="O5624" s="60"/>
      <c r="P5624" s="60"/>
      <c r="Q5624" s="60"/>
      <c r="R5624" s="334">
        <v>15634</v>
      </c>
      <c r="S5624" s="319" t="s">
        <v>351</v>
      </c>
      <c r="BE5624" s="60"/>
      <c r="BR5624" s="60"/>
      <c r="BX5624" s="151"/>
      <c r="CB5624" s="151"/>
      <c r="CM5624" s="151"/>
      <c r="CO5624" s="151"/>
      <c r="CT5624" s="151"/>
      <c r="CY5624" s="151"/>
    </row>
    <row r="5625" spans="1:103" x14ac:dyDescent="0.2">
      <c r="A5625" s="60"/>
      <c r="B5625" s="60"/>
      <c r="C5625" s="60"/>
      <c r="D5625" s="60"/>
      <c r="E5625" s="60"/>
      <c r="F5625" s="60"/>
      <c r="G5625" s="60"/>
      <c r="H5625" s="60"/>
      <c r="I5625" s="60"/>
      <c r="J5625" s="60"/>
      <c r="K5625" s="60"/>
      <c r="L5625" s="60"/>
      <c r="M5625" s="60"/>
      <c r="N5625" s="60"/>
      <c r="O5625" s="60"/>
      <c r="P5625" s="60"/>
      <c r="Q5625" s="60"/>
      <c r="R5625" s="334">
        <v>15635</v>
      </c>
      <c r="S5625" s="319" t="s">
        <v>351</v>
      </c>
      <c r="BE5625" s="60"/>
      <c r="BR5625" s="60"/>
      <c r="BX5625" s="151"/>
      <c r="CB5625" s="151"/>
      <c r="CM5625" s="151"/>
      <c r="CO5625" s="151"/>
      <c r="CT5625" s="151"/>
      <c r="CY5625" s="151"/>
    </row>
    <row r="5626" spans="1:103" x14ac:dyDescent="0.2">
      <c r="A5626" s="60"/>
      <c r="B5626" s="60"/>
      <c r="C5626" s="60"/>
      <c r="D5626" s="60"/>
      <c r="E5626" s="60"/>
      <c r="F5626" s="60"/>
      <c r="G5626" s="60"/>
      <c r="H5626" s="60"/>
      <c r="I5626" s="60"/>
      <c r="J5626" s="60"/>
      <c r="K5626" s="60"/>
      <c r="L5626" s="60"/>
      <c r="M5626" s="60"/>
      <c r="N5626" s="60"/>
      <c r="O5626" s="60"/>
      <c r="P5626" s="60"/>
      <c r="Q5626" s="60"/>
      <c r="R5626" s="334">
        <v>15636</v>
      </c>
      <c r="S5626" s="319" t="s">
        <v>351</v>
      </c>
      <c r="BE5626" s="60"/>
      <c r="BR5626" s="60"/>
      <c r="BX5626" s="151"/>
      <c r="CB5626" s="151"/>
      <c r="CM5626" s="151"/>
      <c r="CO5626" s="151"/>
      <c r="CT5626" s="151"/>
      <c r="CY5626" s="151"/>
    </row>
    <row r="5627" spans="1:103" x14ac:dyDescent="0.2">
      <c r="A5627" s="60"/>
      <c r="B5627" s="60"/>
      <c r="C5627" s="60"/>
      <c r="D5627" s="60"/>
      <c r="E5627" s="60"/>
      <c r="F5627" s="60"/>
      <c r="G5627" s="60"/>
      <c r="H5627" s="60"/>
      <c r="I5627" s="60"/>
      <c r="J5627" s="60"/>
      <c r="K5627" s="60"/>
      <c r="L5627" s="60"/>
      <c r="M5627" s="60"/>
      <c r="N5627" s="60"/>
      <c r="O5627" s="60"/>
      <c r="P5627" s="60"/>
      <c r="Q5627" s="60"/>
      <c r="R5627" s="334">
        <v>15637</v>
      </c>
      <c r="S5627" s="319" t="s">
        <v>351</v>
      </c>
      <c r="BE5627" s="60"/>
      <c r="BR5627" s="60"/>
      <c r="BX5627" s="151"/>
      <c r="CB5627" s="151"/>
      <c r="CM5627" s="151"/>
      <c r="CO5627" s="151"/>
      <c r="CT5627" s="151"/>
      <c r="CY5627" s="151"/>
    </row>
    <row r="5628" spans="1:103" x14ac:dyDescent="0.2">
      <c r="A5628" s="60"/>
      <c r="B5628" s="60"/>
      <c r="C5628" s="60"/>
      <c r="D5628" s="60"/>
      <c r="E5628" s="60"/>
      <c r="F5628" s="60"/>
      <c r="G5628" s="60"/>
      <c r="H5628" s="60"/>
      <c r="I5628" s="60"/>
      <c r="J5628" s="60"/>
      <c r="K5628" s="60"/>
      <c r="L5628" s="60"/>
      <c r="M5628" s="60"/>
      <c r="N5628" s="60"/>
      <c r="O5628" s="60"/>
      <c r="P5628" s="60"/>
      <c r="Q5628" s="60"/>
      <c r="R5628" s="334">
        <v>15638</v>
      </c>
      <c r="S5628" s="319" t="s">
        <v>351</v>
      </c>
      <c r="BE5628" s="60"/>
      <c r="BR5628" s="60"/>
      <c r="BX5628" s="151"/>
      <c r="CB5628" s="151"/>
      <c r="CM5628" s="151"/>
      <c r="CO5628" s="151"/>
      <c r="CT5628" s="151"/>
      <c r="CY5628" s="151"/>
    </row>
    <row r="5629" spans="1:103" x14ac:dyDescent="0.2">
      <c r="A5629" s="60"/>
      <c r="B5629" s="60"/>
      <c r="C5629" s="60"/>
      <c r="D5629" s="60"/>
      <c r="E5629" s="60"/>
      <c r="F5629" s="60"/>
      <c r="G5629" s="60"/>
      <c r="H5629" s="60"/>
      <c r="I5629" s="60"/>
      <c r="J5629" s="60"/>
      <c r="K5629" s="60"/>
      <c r="L5629" s="60"/>
      <c r="M5629" s="60"/>
      <c r="N5629" s="60"/>
      <c r="O5629" s="60"/>
      <c r="P5629" s="60"/>
      <c r="Q5629" s="60"/>
      <c r="R5629" s="334">
        <v>15639</v>
      </c>
      <c r="S5629" s="319" t="s">
        <v>351</v>
      </c>
      <c r="BE5629" s="60"/>
      <c r="BR5629" s="60"/>
      <c r="BX5629" s="151"/>
      <c r="CB5629" s="151"/>
      <c r="CM5629" s="151"/>
      <c r="CO5629" s="151"/>
      <c r="CT5629" s="151"/>
      <c r="CY5629" s="151"/>
    </row>
    <row r="5630" spans="1:103" x14ac:dyDescent="0.2">
      <c r="A5630" s="60"/>
      <c r="B5630" s="60"/>
      <c r="C5630" s="60"/>
      <c r="D5630" s="60"/>
      <c r="E5630" s="60"/>
      <c r="F5630" s="60"/>
      <c r="G5630" s="60"/>
      <c r="H5630" s="60"/>
      <c r="I5630" s="60"/>
      <c r="J5630" s="60"/>
      <c r="K5630" s="60"/>
      <c r="L5630" s="60"/>
      <c r="M5630" s="60"/>
      <c r="N5630" s="60"/>
      <c r="O5630" s="60"/>
      <c r="P5630" s="60"/>
      <c r="Q5630" s="60"/>
      <c r="R5630" s="334">
        <v>15640</v>
      </c>
      <c r="S5630" s="319" t="s">
        <v>351</v>
      </c>
      <c r="BE5630" s="60"/>
      <c r="BR5630" s="60"/>
      <c r="BX5630" s="151"/>
      <c r="CB5630" s="151"/>
      <c r="CM5630" s="151"/>
      <c r="CO5630" s="151"/>
      <c r="CT5630" s="151"/>
      <c r="CY5630" s="151"/>
    </row>
    <row r="5631" spans="1:103" x14ac:dyDescent="0.2">
      <c r="A5631" s="60"/>
      <c r="B5631" s="60"/>
      <c r="C5631" s="60"/>
      <c r="D5631" s="60"/>
      <c r="E5631" s="60"/>
      <c r="F5631" s="60"/>
      <c r="G5631" s="60"/>
      <c r="H5631" s="60"/>
      <c r="I5631" s="60"/>
      <c r="J5631" s="60"/>
      <c r="K5631" s="60"/>
      <c r="L5631" s="60"/>
      <c r="M5631" s="60"/>
      <c r="N5631" s="60"/>
      <c r="O5631" s="60"/>
      <c r="P5631" s="60"/>
      <c r="Q5631" s="60"/>
      <c r="R5631" s="334">
        <v>15641</v>
      </c>
      <c r="S5631" s="319" t="s">
        <v>351</v>
      </c>
      <c r="BE5631" s="60"/>
      <c r="BR5631" s="60"/>
      <c r="BX5631" s="151"/>
      <c r="CB5631" s="151"/>
      <c r="CM5631" s="151"/>
      <c r="CO5631" s="151"/>
      <c r="CT5631" s="151"/>
      <c r="CY5631" s="151"/>
    </row>
    <row r="5632" spans="1:103" x14ac:dyDescent="0.2">
      <c r="A5632" s="60"/>
      <c r="B5632" s="60"/>
      <c r="C5632" s="60"/>
      <c r="D5632" s="60"/>
      <c r="E5632" s="60"/>
      <c r="F5632" s="60"/>
      <c r="G5632" s="60"/>
      <c r="H5632" s="60"/>
      <c r="I5632" s="60"/>
      <c r="J5632" s="60"/>
      <c r="K5632" s="60"/>
      <c r="L5632" s="60"/>
      <c r="M5632" s="60"/>
      <c r="N5632" s="60"/>
      <c r="O5632" s="60"/>
      <c r="P5632" s="60"/>
      <c r="Q5632" s="60"/>
      <c r="R5632" s="334">
        <v>15642</v>
      </c>
      <c r="S5632" s="319" t="s">
        <v>351</v>
      </c>
      <c r="BE5632" s="60"/>
      <c r="BR5632" s="60"/>
      <c r="BX5632" s="151"/>
      <c r="CB5632" s="151"/>
      <c r="CM5632" s="151"/>
      <c r="CO5632" s="151"/>
      <c r="CT5632" s="151"/>
      <c r="CY5632" s="151"/>
    </row>
    <row r="5633" spans="1:103" x14ac:dyDescent="0.2">
      <c r="A5633" s="60"/>
      <c r="B5633" s="60"/>
      <c r="C5633" s="60"/>
      <c r="D5633" s="60"/>
      <c r="E5633" s="60"/>
      <c r="F5633" s="60"/>
      <c r="G5633" s="60"/>
      <c r="H5633" s="60"/>
      <c r="I5633" s="60"/>
      <c r="J5633" s="60"/>
      <c r="K5633" s="60"/>
      <c r="L5633" s="60"/>
      <c r="M5633" s="60"/>
      <c r="N5633" s="60"/>
      <c r="O5633" s="60"/>
      <c r="P5633" s="60"/>
      <c r="Q5633" s="60"/>
      <c r="R5633" s="334">
        <v>15644</v>
      </c>
      <c r="S5633" s="319" t="s">
        <v>351</v>
      </c>
      <c r="BE5633" s="60"/>
      <c r="BR5633" s="60"/>
      <c r="BX5633" s="151"/>
      <c r="CB5633" s="151"/>
      <c r="CM5633" s="151"/>
      <c r="CO5633" s="151"/>
      <c r="CT5633" s="151"/>
      <c r="CY5633" s="151"/>
    </row>
    <row r="5634" spans="1:103" x14ac:dyDescent="0.2">
      <c r="A5634" s="60"/>
      <c r="B5634" s="60"/>
      <c r="C5634" s="60"/>
      <c r="D5634" s="60"/>
      <c r="E5634" s="60"/>
      <c r="F5634" s="60"/>
      <c r="G5634" s="60"/>
      <c r="H5634" s="60"/>
      <c r="I5634" s="60"/>
      <c r="J5634" s="60"/>
      <c r="K5634" s="60"/>
      <c r="L5634" s="60"/>
      <c r="M5634" s="60"/>
      <c r="N5634" s="60"/>
      <c r="O5634" s="60"/>
      <c r="P5634" s="60"/>
      <c r="Q5634" s="60"/>
      <c r="R5634" s="334">
        <v>15646</v>
      </c>
      <c r="S5634" s="319" t="s">
        <v>351</v>
      </c>
      <c r="BE5634" s="60"/>
      <c r="BR5634" s="60"/>
      <c r="BX5634" s="151"/>
      <c r="CB5634" s="151"/>
      <c r="CM5634" s="151"/>
      <c r="CO5634" s="151"/>
      <c r="CT5634" s="151"/>
      <c r="CY5634" s="151"/>
    </row>
    <row r="5635" spans="1:103" x14ac:dyDescent="0.2">
      <c r="A5635" s="60"/>
      <c r="B5635" s="60"/>
      <c r="C5635" s="60"/>
      <c r="D5635" s="60"/>
      <c r="E5635" s="60"/>
      <c r="F5635" s="60"/>
      <c r="G5635" s="60"/>
      <c r="H5635" s="60"/>
      <c r="I5635" s="60"/>
      <c r="J5635" s="60"/>
      <c r="K5635" s="60"/>
      <c r="L5635" s="60"/>
      <c r="M5635" s="60"/>
      <c r="N5635" s="60"/>
      <c r="O5635" s="60"/>
      <c r="P5635" s="60"/>
      <c r="Q5635" s="60"/>
      <c r="R5635" s="334">
        <v>15647</v>
      </c>
      <c r="S5635" s="319" t="s">
        <v>351</v>
      </c>
      <c r="BE5635" s="60"/>
      <c r="BR5635" s="60"/>
      <c r="BX5635" s="151"/>
      <c r="CB5635" s="151"/>
      <c r="CM5635" s="151"/>
      <c r="CO5635" s="151"/>
      <c r="CT5635" s="151"/>
      <c r="CY5635" s="151"/>
    </row>
    <row r="5636" spans="1:103" x14ac:dyDescent="0.2">
      <c r="A5636" s="60"/>
      <c r="B5636" s="60"/>
      <c r="C5636" s="60"/>
      <c r="D5636" s="60"/>
      <c r="E5636" s="60"/>
      <c r="F5636" s="60"/>
      <c r="G5636" s="60"/>
      <c r="H5636" s="60"/>
      <c r="I5636" s="60"/>
      <c r="J5636" s="60"/>
      <c r="K5636" s="60"/>
      <c r="L5636" s="60"/>
      <c r="M5636" s="60"/>
      <c r="N5636" s="60"/>
      <c r="O5636" s="60"/>
      <c r="P5636" s="60"/>
      <c r="Q5636" s="60"/>
      <c r="R5636" s="334">
        <v>15650</v>
      </c>
      <c r="S5636" s="319" t="s">
        <v>351</v>
      </c>
      <c r="BE5636" s="60"/>
      <c r="BR5636" s="60"/>
      <c r="BX5636" s="151"/>
      <c r="CB5636" s="151"/>
      <c r="CM5636" s="151"/>
      <c r="CO5636" s="151"/>
      <c r="CT5636" s="151"/>
      <c r="CY5636" s="151"/>
    </row>
    <row r="5637" spans="1:103" x14ac:dyDescent="0.2">
      <c r="A5637" s="60"/>
      <c r="B5637" s="60"/>
      <c r="C5637" s="60"/>
      <c r="D5637" s="60"/>
      <c r="E5637" s="60"/>
      <c r="F5637" s="60"/>
      <c r="G5637" s="60"/>
      <c r="H5637" s="60"/>
      <c r="I5637" s="60"/>
      <c r="J5637" s="60"/>
      <c r="K5637" s="60"/>
      <c r="L5637" s="60"/>
      <c r="M5637" s="60"/>
      <c r="N5637" s="60"/>
      <c r="O5637" s="60"/>
      <c r="P5637" s="60"/>
      <c r="Q5637" s="60"/>
      <c r="R5637" s="334">
        <v>15655</v>
      </c>
      <c r="S5637" s="319" t="s">
        <v>351</v>
      </c>
      <c r="BE5637" s="60"/>
      <c r="BR5637" s="60"/>
      <c r="BX5637" s="151"/>
      <c r="CB5637" s="151"/>
      <c r="CM5637" s="151"/>
      <c r="CO5637" s="151"/>
      <c r="CT5637" s="151"/>
      <c r="CY5637" s="151"/>
    </row>
    <row r="5638" spans="1:103" x14ac:dyDescent="0.2">
      <c r="A5638" s="60"/>
      <c r="B5638" s="60"/>
      <c r="C5638" s="60"/>
      <c r="D5638" s="60"/>
      <c r="E5638" s="60"/>
      <c r="F5638" s="60"/>
      <c r="G5638" s="60"/>
      <c r="H5638" s="60"/>
      <c r="I5638" s="60"/>
      <c r="J5638" s="60"/>
      <c r="K5638" s="60"/>
      <c r="L5638" s="60"/>
      <c r="M5638" s="60"/>
      <c r="N5638" s="60"/>
      <c r="O5638" s="60"/>
      <c r="P5638" s="60"/>
      <c r="Q5638" s="60"/>
      <c r="R5638" s="334">
        <v>15656</v>
      </c>
      <c r="S5638" s="319" t="s">
        <v>351</v>
      </c>
      <c r="BE5638" s="60"/>
      <c r="BR5638" s="60"/>
      <c r="BX5638" s="151"/>
      <c r="CB5638" s="151"/>
      <c r="CM5638" s="151"/>
      <c r="CO5638" s="151"/>
      <c r="CT5638" s="151"/>
      <c r="CY5638" s="151"/>
    </row>
    <row r="5639" spans="1:103" x14ac:dyDescent="0.2">
      <c r="A5639" s="60"/>
      <c r="B5639" s="60"/>
      <c r="C5639" s="60"/>
      <c r="D5639" s="60"/>
      <c r="E5639" s="60"/>
      <c r="F5639" s="60"/>
      <c r="G5639" s="60"/>
      <c r="H5639" s="60"/>
      <c r="I5639" s="60"/>
      <c r="J5639" s="60"/>
      <c r="K5639" s="60"/>
      <c r="L5639" s="60"/>
      <c r="M5639" s="60"/>
      <c r="N5639" s="60"/>
      <c r="O5639" s="60"/>
      <c r="P5639" s="60"/>
      <c r="Q5639" s="60"/>
      <c r="R5639" s="334">
        <v>15658</v>
      </c>
      <c r="S5639" s="319" t="s">
        <v>351</v>
      </c>
      <c r="BE5639" s="60"/>
      <c r="BR5639" s="60"/>
      <c r="BX5639" s="151"/>
      <c r="CB5639" s="151"/>
      <c r="CM5639" s="151"/>
      <c r="CO5639" s="151"/>
      <c r="CT5639" s="151"/>
      <c r="CY5639" s="151"/>
    </row>
    <row r="5640" spans="1:103" x14ac:dyDescent="0.2">
      <c r="A5640" s="60"/>
      <c r="B5640" s="60"/>
      <c r="C5640" s="60"/>
      <c r="D5640" s="60"/>
      <c r="E5640" s="60"/>
      <c r="F5640" s="60"/>
      <c r="G5640" s="60"/>
      <c r="H5640" s="60"/>
      <c r="I5640" s="60"/>
      <c r="J5640" s="60"/>
      <c r="K5640" s="60"/>
      <c r="L5640" s="60"/>
      <c r="M5640" s="60"/>
      <c r="N5640" s="60"/>
      <c r="O5640" s="60"/>
      <c r="P5640" s="60"/>
      <c r="Q5640" s="60"/>
      <c r="R5640" s="334">
        <v>15660</v>
      </c>
      <c r="S5640" s="319" t="s">
        <v>351</v>
      </c>
      <c r="BE5640" s="60"/>
      <c r="BR5640" s="60"/>
      <c r="BX5640" s="151"/>
      <c r="CB5640" s="151"/>
      <c r="CM5640" s="151"/>
      <c r="CO5640" s="151"/>
      <c r="CT5640" s="151"/>
      <c r="CY5640" s="151"/>
    </row>
    <row r="5641" spans="1:103" x14ac:dyDescent="0.2">
      <c r="A5641" s="60"/>
      <c r="B5641" s="60"/>
      <c r="C5641" s="60"/>
      <c r="D5641" s="60"/>
      <c r="E5641" s="60"/>
      <c r="F5641" s="60"/>
      <c r="G5641" s="60"/>
      <c r="H5641" s="60"/>
      <c r="I5641" s="60"/>
      <c r="J5641" s="60"/>
      <c r="K5641" s="60"/>
      <c r="L5641" s="60"/>
      <c r="M5641" s="60"/>
      <c r="N5641" s="60"/>
      <c r="O5641" s="60"/>
      <c r="P5641" s="60"/>
      <c r="Q5641" s="60"/>
      <c r="R5641" s="334">
        <v>15661</v>
      </c>
      <c r="S5641" s="319" t="s">
        <v>351</v>
      </c>
      <c r="BE5641" s="60"/>
      <c r="BR5641" s="60"/>
      <c r="BX5641" s="151"/>
      <c r="CB5641" s="151"/>
      <c r="CM5641" s="151"/>
      <c r="CO5641" s="151"/>
      <c r="CT5641" s="151"/>
      <c r="CY5641" s="151"/>
    </row>
    <row r="5642" spans="1:103" x14ac:dyDescent="0.2">
      <c r="A5642" s="60"/>
      <c r="B5642" s="60"/>
      <c r="C5642" s="60"/>
      <c r="D5642" s="60"/>
      <c r="E5642" s="60"/>
      <c r="F5642" s="60"/>
      <c r="G5642" s="60"/>
      <c r="H5642" s="60"/>
      <c r="I5642" s="60"/>
      <c r="J5642" s="60"/>
      <c r="K5642" s="60"/>
      <c r="L5642" s="60"/>
      <c r="M5642" s="60"/>
      <c r="N5642" s="60"/>
      <c r="O5642" s="60"/>
      <c r="P5642" s="60"/>
      <c r="Q5642" s="60"/>
      <c r="R5642" s="334">
        <v>15662</v>
      </c>
      <c r="S5642" s="319" t="s">
        <v>351</v>
      </c>
      <c r="BE5642" s="60"/>
      <c r="BR5642" s="60"/>
      <c r="BX5642" s="151"/>
      <c r="CB5642" s="151"/>
      <c r="CM5642" s="151"/>
      <c r="CO5642" s="151"/>
      <c r="CT5642" s="151"/>
      <c r="CY5642" s="151"/>
    </row>
    <row r="5643" spans="1:103" x14ac:dyDescent="0.2">
      <c r="A5643" s="60"/>
      <c r="B5643" s="60"/>
      <c r="C5643" s="60"/>
      <c r="D5643" s="60"/>
      <c r="E5643" s="60"/>
      <c r="F5643" s="60"/>
      <c r="G5643" s="60"/>
      <c r="H5643" s="60"/>
      <c r="I5643" s="60"/>
      <c r="J5643" s="60"/>
      <c r="K5643" s="60"/>
      <c r="L5643" s="60"/>
      <c r="M5643" s="60"/>
      <c r="N5643" s="60"/>
      <c r="O5643" s="60"/>
      <c r="P5643" s="60"/>
      <c r="Q5643" s="60"/>
      <c r="R5643" s="334">
        <v>15663</v>
      </c>
      <c r="S5643" s="319" t="s">
        <v>351</v>
      </c>
      <c r="BE5643" s="60"/>
      <c r="BR5643" s="60"/>
      <c r="BX5643" s="151"/>
      <c r="CB5643" s="151"/>
      <c r="CM5643" s="151"/>
      <c r="CO5643" s="151"/>
      <c r="CT5643" s="151"/>
      <c r="CY5643" s="151"/>
    </row>
    <row r="5644" spans="1:103" x14ac:dyDescent="0.2">
      <c r="A5644" s="60"/>
      <c r="B5644" s="60"/>
      <c r="C5644" s="60"/>
      <c r="D5644" s="60"/>
      <c r="E5644" s="60"/>
      <c r="F5644" s="60"/>
      <c r="G5644" s="60"/>
      <c r="H5644" s="60"/>
      <c r="I5644" s="60"/>
      <c r="J5644" s="60"/>
      <c r="K5644" s="60"/>
      <c r="L5644" s="60"/>
      <c r="M5644" s="60"/>
      <c r="N5644" s="60"/>
      <c r="O5644" s="60"/>
      <c r="P5644" s="60"/>
      <c r="Q5644" s="60"/>
      <c r="R5644" s="334">
        <v>15664</v>
      </c>
      <c r="S5644" s="319" t="s">
        <v>351</v>
      </c>
      <c r="BE5644" s="60"/>
      <c r="BR5644" s="60"/>
      <c r="BX5644" s="151"/>
      <c r="CB5644" s="151"/>
      <c r="CM5644" s="151"/>
      <c r="CO5644" s="151"/>
      <c r="CT5644" s="151"/>
      <c r="CY5644" s="151"/>
    </row>
    <row r="5645" spans="1:103" x14ac:dyDescent="0.2">
      <c r="A5645" s="60"/>
      <c r="B5645" s="60"/>
      <c r="C5645" s="60"/>
      <c r="D5645" s="60"/>
      <c r="E5645" s="60"/>
      <c r="F5645" s="60"/>
      <c r="G5645" s="60"/>
      <c r="H5645" s="60"/>
      <c r="I5645" s="60"/>
      <c r="J5645" s="60"/>
      <c r="K5645" s="60"/>
      <c r="L5645" s="60"/>
      <c r="M5645" s="60"/>
      <c r="N5645" s="60"/>
      <c r="O5645" s="60"/>
      <c r="P5645" s="60"/>
      <c r="Q5645" s="60"/>
      <c r="R5645" s="334">
        <v>15665</v>
      </c>
      <c r="S5645" s="319" t="s">
        <v>351</v>
      </c>
      <c r="BE5645" s="60"/>
      <c r="BR5645" s="60"/>
      <c r="BX5645" s="151"/>
      <c r="CB5645" s="151"/>
      <c r="CM5645" s="151"/>
      <c r="CO5645" s="151"/>
      <c r="CT5645" s="151"/>
      <c r="CY5645" s="151"/>
    </row>
    <row r="5646" spans="1:103" x14ac:dyDescent="0.2">
      <c r="A5646" s="60"/>
      <c r="B5646" s="60"/>
      <c r="C5646" s="60"/>
      <c r="D5646" s="60"/>
      <c r="E5646" s="60"/>
      <c r="F5646" s="60"/>
      <c r="G5646" s="60"/>
      <c r="H5646" s="60"/>
      <c r="I5646" s="60"/>
      <c r="J5646" s="60"/>
      <c r="K5646" s="60"/>
      <c r="L5646" s="60"/>
      <c r="M5646" s="60"/>
      <c r="N5646" s="60"/>
      <c r="O5646" s="60"/>
      <c r="P5646" s="60"/>
      <c r="Q5646" s="60"/>
      <c r="R5646" s="334">
        <v>15666</v>
      </c>
      <c r="S5646" s="319" t="s">
        <v>351</v>
      </c>
      <c r="BE5646" s="60"/>
      <c r="BR5646" s="60"/>
      <c r="BX5646" s="151"/>
      <c r="CB5646" s="151"/>
      <c r="CM5646" s="151"/>
      <c r="CO5646" s="151"/>
      <c r="CT5646" s="151"/>
      <c r="CY5646" s="151"/>
    </row>
    <row r="5647" spans="1:103" x14ac:dyDescent="0.2">
      <c r="A5647" s="60"/>
      <c r="B5647" s="60"/>
      <c r="C5647" s="60"/>
      <c r="D5647" s="60"/>
      <c r="E5647" s="60"/>
      <c r="F5647" s="60"/>
      <c r="G5647" s="60"/>
      <c r="H5647" s="60"/>
      <c r="I5647" s="60"/>
      <c r="J5647" s="60"/>
      <c r="K5647" s="60"/>
      <c r="L5647" s="60"/>
      <c r="M5647" s="60"/>
      <c r="N5647" s="60"/>
      <c r="O5647" s="60"/>
      <c r="P5647" s="60"/>
      <c r="Q5647" s="60"/>
      <c r="R5647" s="334">
        <v>15668</v>
      </c>
      <c r="S5647" s="319" t="s">
        <v>351</v>
      </c>
      <c r="BE5647" s="60"/>
      <c r="BR5647" s="60"/>
      <c r="BX5647" s="151"/>
      <c r="CB5647" s="151"/>
      <c r="CM5647" s="151"/>
      <c r="CO5647" s="151"/>
      <c r="CT5647" s="151"/>
      <c r="CY5647" s="151"/>
    </row>
    <row r="5648" spans="1:103" x14ac:dyDescent="0.2">
      <c r="A5648" s="60"/>
      <c r="B5648" s="60"/>
      <c r="C5648" s="60"/>
      <c r="D5648" s="60"/>
      <c r="E5648" s="60"/>
      <c r="F5648" s="60"/>
      <c r="G5648" s="60"/>
      <c r="H5648" s="60"/>
      <c r="I5648" s="60"/>
      <c r="J5648" s="60"/>
      <c r="K5648" s="60"/>
      <c r="L5648" s="60"/>
      <c r="M5648" s="60"/>
      <c r="N5648" s="60"/>
      <c r="O5648" s="60"/>
      <c r="P5648" s="60"/>
      <c r="Q5648" s="60"/>
      <c r="R5648" s="334">
        <v>15670</v>
      </c>
      <c r="S5648" s="319" t="s">
        <v>351</v>
      </c>
      <c r="BE5648" s="60"/>
      <c r="BR5648" s="60"/>
      <c r="BX5648" s="151"/>
      <c r="CB5648" s="151"/>
      <c r="CM5648" s="151"/>
      <c r="CO5648" s="151"/>
      <c r="CT5648" s="151"/>
      <c r="CY5648" s="151"/>
    </row>
    <row r="5649" spans="1:103" x14ac:dyDescent="0.2">
      <c r="A5649" s="60"/>
      <c r="B5649" s="60"/>
      <c r="C5649" s="60"/>
      <c r="D5649" s="60"/>
      <c r="E5649" s="60"/>
      <c r="F5649" s="60"/>
      <c r="G5649" s="60"/>
      <c r="H5649" s="60"/>
      <c r="I5649" s="60"/>
      <c r="J5649" s="60"/>
      <c r="K5649" s="60"/>
      <c r="L5649" s="60"/>
      <c r="M5649" s="60"/>
      <c r="N5649" s="60"/>
      <c r="O5649" s="60"/>
      <c r="P5649" s="60"/>
      <c r="Q5649" s="60"/>
      <c r="R5649" s="334">
        <v>15671</v>
      </c>
      <c r="S5649" s="319" t="s">
        <v>351</v>
      </c>
      <c r="BE5649" s="60"/>
      <c r="BR5649" s="60"/>
      <c r="BX5649" s="151"/>
      <c r="CB5649" s="151"/>
      <c r="CM5649" s="151"/>
      <c r="CO5649" s="151"/>
      <c r="CT5649" s="151"/>
      <c r="CY5649" s="151"/>
    </row>
    <row r="5650" spans="1:103" x14ac:dyDescent="0.2">
      <c r="A5650" s="60"/>
      <c r="B5650" s="60"/>
      <c r="C5650" s="60"/>
      <c r="D5650" s="60"/>
      <c r="E5650" s="60"/>
      <c r="F5650" s="60"/>
      <c r="G5650" s="60"/>
      <c r="H5650" s="60"/>
      <c r="I5650" s="60"/>
      <c r="J5650" s="60"/>
      <c r="K5650" s="60"/>
      <c r="L5650" s="60"/>
      <c r="M5650" s="60"/>
      <c r="N5650" s="60"/>
      <c r="O5650" s="60"/>
      <c r="P5650" s="60"/>
      <c r="Q5650" s="60"/>
      <c r="R5650" s="334">
        <v>15672</v>
      </c>
      <c r="S5650" s="319" t="s">
        <v>351</v>
      </c>
      <c r="BE5650" s="60"/>
      <c r="BR5650" s="60"/>
      <c r="BX5650" s="151"/>
      <c r="CB5650" s="151"/>
      <c r="CM5650" s="151"/>
      <c r="CO5650" s="151"/>
      <c r="CT5650" s="151"/>
      <c r="CY5650" s="151"/>
    </row>
    <row r="5651" spans="1:103" x14ac:dyDescent="0.2">
      <c r="A5651" s="60"/>
      <c r="B5651" s="60"/>
      <c r="C5651" s="60"/>
      <c r="D5651" s="60"/>
      <c r="E5651" s="60"/>
      <c r="F5651" s="60"/>
      <c r="G5651" s="60"/>
      <c r="H5651" s="60"/>
      <c r="I5651" s="60"/>
      <c r="J5651" s="60"/>
      <c r="K5651" s="60"/>
      <c r="L5651" s="60"/>
      <c r="M5651" s="60"/>
      <c r="N5651" s="60"/>
      <c r="O5651" s="60"/>
      <c r="P5651" s="60"/>
      <c r="Q5651" s="60"/>
      <c r="R5651" s="334">
        <v>15673</v>
      </c>
      <c r="S5651" s="319" t="s">
        <v>351</v>
      </c>
      <c r="BE5651" s="60"/>
      <c r="BR5651" s="60"/>
      <c r="BX5651" s="151"/>
      <c r="CB5651" s="151"/>
      <c r="CM5651" s="151"/>
      <c r="CO5651" s="151"/>
      <c r="CT5651" s="151"/>
      <c r="CY5651" s="151"/>
    </row>
    <row r="5652" spans="1:103" x14ac:dyDescent="0.2">
      <c r="A5652" s="60"/>
      <c r="B5652" s="60"/>
      <c r="C5652" s="60"/>
      <c r="D5652" s="60"/>
      <c r="E5652" s="60"/>
      <c r="F5652" s="60"/>
      <c r="G5652" s="60"/>
      <c r="H5652" s="60"/>
      <c r="I5652" s="60"/>
      <c r="J5652" s="60"/>
      <c r="K5652" s="60"/>
      <c r="L5652" s="60"/>
      <c r="M5652" s="60"/>
      <c r="N5652" s="60"/>
      <c r="O5652" s="60"/>
      <c r="P5652" s="60"/>
      <c r="Q5652" s="60"/>
      <c r="R5652" s="334">
        <v>15674</v>
      </c>
      <c r="S5652" s="319" t="s">
        <v>351</v>
      </c>
      <c r="BE5652" s="60"/>
      <c r="BR5652" s="60"/>
      <c r="BX5652" s="151"/>
      <c r="CB5652" s="151"/>
      <c r="CM5652" s="151"/>
      <c r="CO5652" s="151"/>
      <c r="CT5652" s="151"/>
      <c r="CY5652" s="151"/>
    </row>
    <row r="5653" spans="1:103" x14ac:dyDescent="0.2">
      <c r="A5653" s="60"/>
      <c r="B5653" s="60"/>
      <c r="C5653" s="60"/>
      <c r="D5653" s="60"/>
      <c r="E5653" s="60"/>
      <c r="F5653" s="60"/>
      <c r="G5653" s="60"/>
      <c r="H5653" s="60"/>
      <c r="I5653" s="60"/>
      <c r="J5653" s="60"/>
      <c r="K5653" s="60"/>
      <c r="L5653" s="60"/>
      <c r="M5653" s="60"/>
      <c r="N5653" s="60"/>
      <c r="O5653" s="60"/>
      <c r="P5653" s="60"/>
      <c r="Q5653" s="60"/>
      <c r="R5653" s="334">
        <v>15675</v>
      </c>
      <c r="S5653" s="319" t="s">
        <v>351</v>
      </c>
      <c r="BE5653" s="60"/>
      <c r="BR5653" s="60"/>
      <c r="BX5653" s="151"/>
      <c r="CB5653" s="151"/>
      <c r="CM5653" s="151"/>
      <c r="CO5653" s="151"/>
      <c r="CT5653" s="151"/>
      <c r="CY5653" s="151"/>
    </row>
    <row r="5654" spans="1:103" x14ac:dyDescent="0.2">
      <c r="A5654" s="60"/>
      <c r="B5654" s="60"/>
      <c r="C5654" s="60"/>
      <c r="D5654" s="60"/>
      <c r="E5654" s="60"/>
      <c r="F5654" s="60"/>
      <c r="G5654" s="60"/>
      <c r="H5654" s="60"/>
      <c r="I5654" s="60"/>
      <c r="J5654" s="60"/>
      <c r="K5654" s="60"/>
      <c r="L5654" s="60"/>
      <c r="M5654" s="60"/>
      <c r="N5654" s="60"/>
      <c r="O5654" s="60"/>
      <c r="P5654" s="60"/>
      <c r="Q5654" s="60"/>
      <c r="R5654" s="334">
        <v>15676</v>
      </c>
      <c r="S5654" s="319" t="s">
        <v>351</v>
      </c>
      <c r="BE5654" s="60"/>
      <c r="BR5654" s="60"/>
      <c r="BX5654" s="151"/>
      <c r="CB5654" s="151"/>
      <c r="CM5654" s="151"/>
      <c r="CO5654" s="151"/>
      <c r="CT5654" s="151"/>
      <c r="CY5654" s="151"/>
    </row>
    <row r="5655" spans="1:103" x14ac:dyDescent="0.2">
      <c r="A5655" s="60"/>
      <c r="B5655" s="60"/>
      <c r="C5655" s="60"/>
      <c r="D5655" s="60"/>
      <c r="E5655" s="60"/>
      <c r="F5655" s="60"/>
      <c r="G5655" s="60"/>
      <c r="H5655" s="60"/>
      <c r="I5655" s="60"/>
      <c r="J5655" s="60"/>
      <c r="K5655" s="60"/>
      <c r="L5655" s="60"/>
      <c r="M5655" s="60"/>
      <c r="N5655" s="60"/>
      <c r="O5655" s="60"/>
      <c r="P5655" s="60"/>
      <c r="Q5655" s="60"/>
      <c r="R5655" s="334">
        <v>15677</v>
      </c>
      <c r="S5655" s="319" t="s">
        <v>351</v>
      </c>
      <c r="BE5655" s="60"/>
      <c r="BR5655" s="60"/>
      <c r="BX5655" s="151"/>
      <c r="CB5655" s="151"/>
      <c r="CM5655" s="151"/>
      <c r="CO5655" s="151"/>
      <c r="CT5655" s="151"/>
      <c r="CY5655" s="151"/>
    </row>
    <row r="5656" spans="1:103" x14ac:dyDescent="0.2">
      <c r="A5656" s="60"/>
      <c r="B5656" s="60"/>
      <c r="C5656" s="60"/>
      <c r="D5656" s="60"/>
      <c r="E5656" s="60"/>
      <c r="F5656" s="60"/>
      <c r="G5656" s="60"/>
      <c r="H5656" s="60"/>
      <c r="I5656" s="60"/>
      <c r="J5656" s="60"/>
      <c r="K5656" s="60"/>
      <c r="L5656" s="60"/>
      <c r="M5656" s="60"/>
      <c r="N5656" s="60"/>
      <c r="O5656" s="60"/>
      <c r="P5656" s="60"/>
      <c r="Q5656" s="60"/>
      <c r="R5656" s="334">
        <v>15678</v>
      </c>
      <c r="S5656" s="319" t="s">
        <v>351</v>
      </c>
      <c r="BE5656" s="60"/>
      <c r="BR5656" s="60"/>
      <c r="BX5656" s="151"/>
      <c r="CB5656" s="151"/>
      <c r="CM5656" s="151"/>
      <c r="CO5656" s="151"/>
      <c r="CT5656" s="151"/>
      <c r="CY5656" s="151"/>
    </row>
    <row r="5657" spans="1:103" x14ac:dyDescent="0.2">
      <c r="A5657" s="60"/>
      <c r="B5657" s="60"/>
      <c r="C5657" s="60"/>
      <c r="D5657" s="60"/>
      <c r="E5657" s="60"/>
      <c r="F5657" s="60"/>
      <c r="G5657" s="60"/>
      <c r="H5657" s="60"/>
      <c r="I5657" s="60"/>
      <c r="J5657" s="60"/>
      <c r="K5657" s="60"/>
      <c r="L5657" s="60"/>
      <c r="M5657" s="60"/>
      <c r="N5657" s="60"/>
      <c r="O5657" s="60"/>
      <c r="P5657" s="60"/>
      <c r="Q5657" s="60"/>
      <c r="R5657" s="334">
        <v>15679</v>
      </c>
      <c r="S5657" s="319" t="s">
        <v>351</v>
      </c>
      <c r="BE5657" s="60"/>
      <c r="BR5657" s="60"/>
      <c r="BX5657" s="151"/>
      <c r="CB5657" s="151"/>
      <c r="CM5657" s="151"/>
      <c r="CO5657" s="151"/>
      <c r="CT5657" s="151"/>
      <c r="CY5657" s="151"/>
    </row>
    <row r="5658" spans="1:103" x14ac:dyDescent="0.2">
      <c r="A5658" s="60"/>
      <c r="B5658" s="60"/>
      <c r="C5658" s="60"/>
      <c r="D5658" s="60"/>
      <c r="E5658" s="60"/>
      <c r="F5658" s="60"/>
      <c r="G5658" s="60"/>
      <c r="H5658" s="60"/>
      <c r="I5658" s="60"/>
      <c r="J5658" s="60"/>
      <c r="K5658" s="60"/>
      <c r="L5658" s="60"/>
      <c r="M5658" s="60"/>
      <c r="N5658" s="60"/>
      <c r="O5658" s="60"/>
      <c r="P5658" s="60"/>
      <c r="Q5658" s="60"/>
      <c r="R5658" s="334">
        <v>15680</v>
      </c>
      <c r="S5658" s="319" t="s">
        <v>351</v>
      </c>
      <c r="BE5658" s="60"/>
      <c r="BR5658" s="60"/>
      <c r="BX5658" s="151"/>
      <c r="CB5658" s="151"/>
      <c r="CM5658" s="151"/>
      <c r="CO5658" s="151"/>
      <c r="CT5658" s="151"/>
      <c r="CY5658" s="151"/>
    </row>
    <row r="5659" spans="1:103" x14ac:dyDescent="0.2">
      <c r="A5659" s="60"/>
      <c r="B5659" s="60"/>
      <c r="C5659" s="60"/>
      <c r="D5659" s="60"/>
      <c r="E5659" s="60"/>
      <c r="F5659" s="60"/>
      <c r="G5659" s="60"/>
      <c r="H5659" s="60"/>
      <c r="I5659" s="60"/>
      <c r="J5659" s="60"/>
      <c r="K5659" s="60"/>
      <c r="L5659" s="60"/>
      <c r="M5659" s="60"/>
      <c r="N5659" s="60"/>
      <c r="O5659" s="60"/>
      <c r="P5659" s="60"/>
      <c r="Q5659" s="60"/>
      <c r="R5659" s="334">
        <v>15681</v>
      </c>
      <c r="S5659" s="319" t="s">
        <v>356</v>
      </c>
      <c r="BE5659" s="60"/>
      <c r="BR5659" s="60"/>
      <c r="BX5659" s="151"/>
      <c r="CB5659" s="151"/>
      <c r="CM5659" s="151"/>
      <c r="CO5659" s="151"/>
      <c r="CT5659" s="151"/>
      <c r="CY5659" s="151"/>
    </row>
    <row r="5660" spans="1:103" x14ac:dyDescent="0.2">
      <c r="A5660" s="60"/>
      <c r="B5660" s="60"/>
      <c r="C5660" s="60"/>
      <c r="D5660" s="60"/>
      <c r="E5660" s="60"/>
      <c r="F5660" s="60"/>
      <c r="G5660" s="60"/>
      <c r="H5660" s="60"/>
      <c r="I5660" s="60"/>
      <c r="J5660" s="60"/>
      <c r="K5660" s="60"/>
      <c r="L5660" s="60"/>
      <c r="M5660" s="60"/>
      <c r="N5660" s="60"/>
      <c r="O5660" s="60"/>
      <c r="P5660" s="60"/>
      <c r="Q5660" s="60"/>
      <c r="R5660" s="334">
        <v>15682</v>
      </c>
      <c r="S5660" s="319" t="s">
        <v>351</v>
      </c>
      <c r="BE5660" s="60"/>
      <c r="BR5660" s="60"/>
      <c r="BX5660" s="151"/>
      <c r="CB5660" s="151"/>
      <c r="CM5660" s="151"/>
      <c r="CO5660" s="151"/>
      <c r="CT5660" s="151"/>
      <c r="CY5660" s="151"/>
    </row>
    <row r="5661" spans="1:103" x14ac:dyDescent="0.2">
      <c r="A5661" s="60"/>
      <c r="B5661" s="60"/>
      <c r="C5661" s="60"/>
      <c r="D5661" s="60"/>
      <c r="E5661" s="60"/>
      <c r="F5661" s="60"/>
      <c r="G5661" s="60"/>
      <c r="H5661" s="60"/>
      <c r="I5661" s="60"/>
      <c r="J5661" s="60"/>
      <c r="K5661" s="60"/>
      <c r="L5661" s="60"/>
      <c r="M5661" s="60"/>
      <c r="N5661" s="60"/>
      <c r="O5661" s="60"/>
      <c r="P5661" s="60"/>
      <c r="Q5661" s="60"/>
      <c r="R5661" s="334">
        <v>15683</v>
      </c>
      <c r="S5661" s="319" t="s">
        <v>351</v>
      </c>
      <c r="BE5661" s="60"/>
      <c r="BR5661" s="60"/>
      <c r="BX5661" s="151"/>
      <c r="CB5661" s="151"/>
      <c r="CM5661" s="151"/>
      <c r="CO5661" s="151"/>
      <c r="CT5661" s="151"/>
      <c r="CY5661" s="151"/>
    </row>
    <row r="5662" spans="1:103" x14ac:dyDescent="0.2">
      <c r="A5662" s="60"/>
      <c r="B5662" s="60"/>
      <c r="C5662" s="60"/>
      <c r="D5662" s="60"/>
      <c r="E5662" s="60"/>
      <c r="F5662" s="60"/>
      <c r="G5662" s="60"/>
      <c r="H5662" s="60"/>
      <c r="I5662" s="60"/>
      <c r="J5662" s="60"/>
      <c r="K5662" s="60"/>
      <c r="L5662" s="60"/>
      <c r="M5662" s="60"/>
      <c r="N5662" s="60"/>
      <c r="O5662" s="60"/>
      <c r="P5662" s="60"/>
      <c r="Q5662" s="60"/>
      <c r="R5662" s="334">
        <v>15684</v>
      </c>
      <c r="S5662" s="319" t="s">
        <v>351</v>
      </c>
      <c r="BE5662" s="60"/>
      <c r="BR5662" s="60"/>
      <c r="BX5662" s="151"/>
      <c r="CB5662" s="151"/>
      <c r="CM5662" s="151"/>
      <c r="CO5662" s="151"/>
      <c r="CT5662" s="151"/>
      <c r="CY5662" s="151"/>
    </row>
    <row r="5663" spans="1:103" x14ac:dyDescent="0.2">
      <c r="A5663" s="60"/>
      <c r="B5663" s="60"/>
      <c r="C5663" s="60"/>
      <c r="D5663" s="60"/>
      <c r="E5663" s="60"/>
      <c r="F5663" s="60"/>
      <c r="G5663" s="60"/>
      <c r="H5663" s="60"/>
      <c r="I5663" s="60"/>
      <c r="J5663" s="60"/>
      <c r="K5663" s="60"/>
      <c r="L5663" s="60"/>
      <c r="M5663" s="60"/>
      <c r="N5663" s="60"/>
      <c r="O5663" s="60"/>
      <c r="P5663" s="60"/>
      <c r="Q5663" s="60"/>
      <c r="R5663" s="334">
        <v>15685</v>
      </c>
      <c r="S5663" s="319" t="s">
        <v>351</v>
      </c>
      <c r="BE5663" s="60"/>
      <c r="BR5663" s="60"/>
      <c r="BX5663" s="151"/>
      <c r="CB5663" s="151"/>
      <c r="CM5663" s="151"/>
      <c r="CO5663" s="151"/>
      <c r="CT5663" s="151"/>
      <c r="CY5663" s="151"/>
    </row>
    <row r="5664" spans="1:103" x14ac:dyDescent="0.2">
      <c r="A5664" s="60"/>
      <c r="B5664" s="60"/>
      <c r="C5664" s="60"/>
      <c r="D5664" s="60"/>
      <c r="E5664" s="60"/>
      <c r="F5664" s="60"/>
      <c r="G5664" s="60"/>
      <c r="H5664" s="60"/>
      <c r="I5664" s="60"/>
      <c r="J5664" s="60"/>
      <c r="K5664" s="60"/>
      <c r="L5664" s="60"/>
      <c r="M5664" s="60"/>
      <c r="N5664" s="60"/>
      <c r="O5664" s="60"/>
      <c r="P5664" s="60"/>
      <c r="Q5664" s="60"/>
      <c r="R5664" s="334">
        <v>15686</v>
      </c>
      <c r="S5664" s="319" t="s">
        <v>351</v>
      </c>
      <c r="BE5664" s="60"/>
      <c r="BR5664" s="60"/>
      <c r="BX5664" s="151"/>
      <c r="CB5664" s="151"/>
      <c r="CM5664" s="151"/>
      <c r="CO5664" s="151"/>
      <c r="CT5664" s="151"/>
      <c r="CY5664" s="151"/>
    </row>
    <row r="5665" spans="1:103" x14ac:dyDescent="0.2">
      <c r="A5665" s="60"/>
      <c r="B5665" s="60"/>
      <c r="C5665" s="60"/>
      <c r="D5665" s="60"/>
      <c r="E5665" s="60"/>
      <c r="F5665" s="60"/>
      <c r="G5665" s="60"/>
      <c r="H5665" s="60"/>
      <c r="I5665" s="60"/>
      <c r="J5665" s="60"/>
      <c r="K5665" s="60"/>
      <c r="L5665" s="60"/>
      <c r="M5665" s="60"/>
      <c r="N5665" s="60"/>
      <c r="O5665" s="60"/>
      <c r="P5665" s="60"/>
      <c r="Q5665" s="60"/>
      <c r="R5665" s="334">
        <v>15687</v>
      </c>
      <c r="S5665" s="319" t="s">
        <v>351</v>
      </c>
      <c r="BE5665" s="60"/>
      <c r="BR5665" s="60"/>
      <c r="BX5665" s="151"/>
      <c r="CB5665" s="151"/>
      <c r="CM5665" s="151"/>
      <c r="CO5665" s="151"/>
      <c r="CT5665" s="151"/>
      <c r="CY5665" s="151"/>
    </row>
    <row r="5666" spans="1:103" x14ac:dyDescent="0.2">
      <c r="A5666" s="60"/>
      <c r="B5666" s="60"/>
      <c r="C5666" s="60"/>
      <c r="D5666" s="60"/>
      <c r="E5666" s="60"/>
      <c r="F5666" s="60"/>
      <c r="G5666" s="60"/>
      <c r="H5666" s="60"/>
      <c r="I5666" s="60"/>
      <c r="J5666" s="60"/>
      <c r="K5666" s="60"/>
      <c r="L5666" s="60"/>
      <c r="M5666" s="60"/>
      <c r="N5666" s="60"/>
      <c r="O5666" s="60"/>
      <c r="P5666" s="60"/>
      <c r="Q5666" s="60"/>
      <c r="R5666" s="334">
        <v>15688</v>
      </c>
      <c r="S5666" s="319" t="s">
        <v>351</v>
      </c>
      <c r="BE5666" s="60"/>
      <c r="BR5666" s="60"/>
      <c r="BX5666" s="151"/>
      <c r="CB5666" s="151"/>
      <c r="CM5666" s="151"/>
      <c r="CO5666" s="151"/>
      <c r="CT5666" s="151"/>
      <c r="CY5666" s="151"/>
    </row>
    <row r="5667" spans="1:103" x14ac:dyDescent="0.2">
      <c r="A5667" s="60"/>
      <c r="B5667" s="60"/>
      <c r="C5667" s="60"/>
      <c r="D5667" s="60"/>
      <c r="E5667" s="60"/>
      <c r="F5667" s="60"/>
      <c r="G5667" s="60"/>
      <c r="H5667" s="60"/>
      <c r="I5667" s="60"/>
      <c r="J5667" s="60"/>
      <c r="K5667" s="60"/>
      <c r="L5667" s="60"/>
      <c r="M5667" s="60"/>
      <c r="N5667" s="60"/>
      <c r="O5667" s="60"/>
      <c r="P5667" s="60"/>
      <c r="Q5667" s="60"/>
      <c r="R5667" s="334">
        <v>15689</v>
      </c>
      <c r="S5667" s="319" t="s">
        <v>351</v>
      </c>
      <c r="BE5667" s="60"/>
      <c r="BR5667" s="60"/>
      <c r="BX5667" s="151"/>
      <c r="CB5667" s="151"/>
      <c r="CM5667" s="151"/>
      <c r="CO5667" s="151"/>
      <c r="CT5667" s="151"/>
      <c r="CY5667" s="151"/>
    </row>
    <row r="5668" spans="1:103" x14ac:dyDescent="0.2">
      <c r="A5668" s="60"/>
      <c r="B5668" s="60"/>
      <c r="C5668" s="60"/>
      <c r="D5668" s="60"/>
      <c r="E5668" s="60"/>
      <c r="F5668" s="60"/>
      <c r="G5668" s="60"/>
      <c r="H5668" s="60"/>
      <c r="I5668" s="60"/>
      <c r="J5668" s="60"/>
      <c r="K5668" s="60"/>
      <c r="L5668" s="60"/>
      <c r="M5668" s="60"/>
      <c r="N5668" s="60"/>
      <c r="O5668" s="60"/>
      <c r="P5668" s="60"/>
      <c r="Q5668" s="60"/>
      <c r="R5668" s="334">
        <v>15690</v>
      </c>
      <c r="S5668" s="319" t="s">
        <v>351</v>
      </c>
      <c r="BE5668" s="60"/>
      <c r="BR5668" s="60"/>
      <c r="BX5668" s="151"/>
      <c r="CB5668" s="151"/>
      <c r="CM5668" s="151"/>
      <c r="CO5668" s="151"/>
      <c r="CT5668" s="151"/>
      <c r="CY5668" s="151"/>
    </row>
    <row r="5669" spans="1:103" x14ac:dyDescent="0.2">
      <c r="A5669" s="60"/>
      <c r="B5669" s="60"/>
      <c r="C5669" s="60"/>
      <c r="D5669" s="60"/>
      <c r="E5669" s="60"/>
      <c r="F5669" s="60"/>
      <c r="G5669" s="60"/>
      <c r="H5669" s="60"/>
      <c r="I5669" s="60"/>
      <c r="J5669" s="60"/>
      <c r="K5669" s="60"/>
      <c r="L5669" s="60"/>
      <c r="M5669" s="60"/>
      <c r="N5669" s="60"/>
      <c r="O5669" s="60"/>
      <c r="P5669" s="60"/>
      <c r="Q5669" s="60"/>
      <c r="R5669" s="334">
        <v>15691</v>
      </c>
      <c r="S5669" s="319" t="s">
        <v>351</v>
      </c>
      <c r="BE5669" s="60"/>
      <c r="BR5669" s="60"/>
      <c r="BX5669" s="151"/>
      <c r="CB5669" s="151"/>
      <c r="CM5669" s="151"/>
      <c r="CO5669" s="151"/>
      <c r="CT5669" s="151"/>
      <c r="CY5669" s="151"/>
    </row>
    <row r="5670" spans="1:103" x14ac:dyDescent="0.2">
      <c r="A5670" s="60"/>
      <c r="B5670" s="60"/>
      <c r="C5670" s="60"/>
      <c r="D5670" s="60"/>
      <c r="E5670" s="60"/>
      <c r="F5670" s="60"/>
      <c r="G5670" s="60"/>
      <c r="H5670" s="60"/>
      <c r="I5670" s="60"/>
      <c r="J5670" s="60"/>
      <c r="K5670" s="60"/>
      <c r="L5670" s="60"/>
      <c r="M5670" s="60"/>
      <c r="N5670" s="60"/>
      <c r="O5670" s="60"/>
      <c r="P5670" s="60"/>
      <c r="Q5670" s="60"/>
      <c r="R5670" s="334">
        <v>15692</v>
      </c>
      <c r="S5670" s="319" t="s">
        <v>351</v>
      </c>
      <c r="BE5670" s="60"/>
      <c r="BR5670" s="60"/>
      <c r="BX5670" s="151"/>
      <c r="CB5670" s="151"/>
      <c r="CM5670" s="151"/>
      <c r="CO5670" s="151"/>
      <c r="CT5670" s="151"/>
      <c r="CY5670" s="151"/>
    </row>
    <row r="5671" spans="1:103" x14ac:dyDescent="0.2">
      <c r="A5671" s="60"/>
      <c r="B5671" s="60"/>
      <c r="C5671" s="60"/>
      <c r="D5671" s="60"/>
      <c r="E5671" s="60"/>
      <c r="F5671" s="60"/>
      <c r="G5671" s="60"/>
      <c r="H5671" s="60"/>
      <c r="I5671" s="60"/>
      <c r="J5671" s="60"/>
      <c r="K5671" s="60"/>
      <c r="L5671" s="60"/>
      <c r="M5671" s="60"/>
      <c r="N5671" s="60"/>
      <c r="O5671" s="60"/>
      <c r="P5671" s="60"/>
      <c r="Q5671" s="60"/>
      <c r="R5671" s="334">
        <v>15693</v>
      </c>
      <c r="S5671" s="319" t="s">
        <v>351</v>
      </c>
      <c r="BE5671" s="60"/>
      <c r="BR5671" s="60"/>
      <c r="BX5671" s="151"/>
      <c r="CB5671" s="151"/>
      <c r="CM5671" s="151"/>
      <c r="CO5671" s="151"/>
      <c r="CT5671" s="151"/>
      <c r="CY5671" s="151"/>
    </row>
    <row r="5672" spans="1:103" x14ac:dyDescent="0.2">
      <c r="A5672" s="60"/>
      <c r="B5672" s="60"/>
      <c r="C5672" s="60"/>
      <c r="D5672" s="60"/>
      <c r="E5672" s="60"/>
      <c r="F5672" s="60"/>
      <c r="G5672" s="60"/>
      <c r="H5672" s="60"/>
      <c r="I5672" s="60"/>
      <c r="J5672" s="60"/>
      <c r="K5672" s="60"/>
      <c r="L5672" s="60"/>
      <c r="M5672" s="60"/>
      <c r="N5672" s="60"/>
      <c r="O5672" s="60"/>
      <c r="P5672" s="60"/>
      <c r="Q5672" s="60"/>
      <c r="R5672" s="334">
        <v>15695</v>
      </c>
      <c r="S5672" s="319" t="s">
        <v>351</v>
      </c>
      <c r="BE5672" s="60"/>
      <c r="BR5672" s="60"/>
      <c r="BX5672" s="151"/>
      <c r="CB5672" s="151"/>
      <c r="CM5672" s="151"/>
      <c r="CO5672" s="151"/>
      <c r="CT5672" s="151"/>
      <c r="CY5672" s="151"/>
    </row>
    <row r="5673" spans="1:103" x14ac:dyDescent="0.2">
      <c r="A5673" s="60"/>
      <c r="B5673" s="60"/>
      <c r="C5673" s="60"/>
      <c r="D5673" s="60"/>
      <c r="E5673" s="60"/>
      <c r="F5673" s="60"/>
      <c r="G5673" s="60"/>
      <c r="H5673" s="60"/>
      <c r="I5673" s="60"/>
      <c r="J5673" s="60"/>
      <c r="K5673" s="60"/>
      <c r="L5673" s="60"/>
      <c r="M5673" s="60"/>
      <c r="N5673" s="60"/>
      <c r="O5673" s="60"/>
      <c r="P5673" s="60"/>
      <c r="Q5673" s="60"/>
      <c r="R5673" s="334">
        <v>15696</v>
      </c>
      <c r="S5673" s="319" t="s">
        <v>351</v>
      </c>
      <c r="BE5673" s="60"/>
      <c r="BR5673" s="60"/>
      <c r="BX5673" s="151"/>
      <c r="CB5673" s="151"/>
      <c r="CM5673" s="151"/>
      <c r="CO5673" s="151"/>
      <c r="CT5673" s="151"/>
      <c r="CY5673" s="151"/>
    </row>
    <row r="5674" spans="1:103" x14ac:dyDescent="0.2">
      <c r="A5674" s="60"/>
      <c r="B5674" s="60"/>
      <c r="C5674" s="60"/>
      <c r="D5674" s="60"/>
      <c r="E5674" s="60"/>
      <c r="F5674" s="60"/>
      <c r="G5674" s="60"/>
      <c r="H5674" s="60"/>
      <c r="I5674" s="60"/>
      <c r="J5674" s="60"/>
      <c r="K5674" s="60"/>
      <c r="L5674" s="60"/>
      <c r="M5674" s="60"/>
      <c r="N5674" s="60"/>
      <c r="O5674" s="60"/>
      <c r="P5674" s="60"/>
      <c r="Q5674" s="60"/>
      <c r="R5674" s="334">
        <v>15697</v>
      </c>
      <c r="S5674" s="319" t="s">
        <v>351</v>
      </c>
      <c r="BE5674" s="60"/>
      <c r="BR5674" s="60"/>
      <c r="BX5674" s="151"/>
      <c r="CB5674" s="151"/>
      <c r="CM5674" s="151"/>
      <c r="CO5674" s="151"/>
      <c r="CT5674" s="151"/>
      <c r="CY5674" s="151"/>
    </row>
    <row r="5675" spans="1:103" x14ac:dyDescent="0.2">
      <c r="A5675" s="60"/>
      <c r="B5675" s="60"/>
      <c r="C5675" s="60"/>
      <c r="D5675" s="60"/>
      <c r="E5675" s="60"/>
      <c r="F5675" s="60"/>
      <c r="G5675" s="60"/>
      <c r="H5675" s="60"/>
      <c r="I5675" s="60"/>
      <c r="J5675" s="60"/>
      <c r="K5675" s="60"/>
      <c r="L5675" s="60"/>
      <c r="M5675" s="60"/>
      <c r="N5675" s="60"/>
      <c r="O5675" s="60"/>
      <c r="P5675" s="60"/>
      <c r="Q5675" s="60"/>
      <c r="R5675" s="334">
        <v>15698</v>
      </c>
      <c r="S5675" s="319" t="s">
        <v>351</v>
      </c>
      <c r="BE5675" s="60"/>
      <c r="BR5675" s="60"/>
      <c r="BX5675" s="151"/>
      <c r="CB5675" s="151"/>
      <c r="CM5675" s="151"/>
      <c r="CO5675" s="151"/>
      <c r="CT5675" s="151"/>
      <c r="CY5675" s="151"/>
    </row>
    <row r="5676" spans="1:103" x14ac:dyDescent="0.2">
      <c r="A5676" s="60"/>
      <c r="B5676" s="60"/>
      <c r="C5676" s="60"/>
      <c r="D5676" s="60"/>
      <c r="E5676" s="60"/>
      <c r="F5676" s="60"/>
      <c r="G5676" s="60"/>
      <c r="H5676" s="60"/>
      <c r="I5676" s="60"/>
      <c r="J5676" s="60"/>
      <c r="K5676" s="60"/>
      <c r="L5676" s="60"/>
      <c r="M5676" s="60"/>
      <c r="N5676" s="60"/>
      <c r="O5676" s="60"/>
      <c r="P5676" s="60"/>
      <c r="Q5676" s="60"/>
      <c r="R5676" s="334">
        <v>15701</v>
      </c>
      <c r="S5676" s="319" t="s">
        <v>356</v>
      </c>
      <c r="BE5676" s="60"/>
      <c r="BR5676" s="60"/>
      <c r="BX5676" s="151"/>
      <c r="CB5676" s="151"/>
      <c r="CM5676" s="151"/>
      <c r="CO5676" s="151"/>
      <c r="CT5676" s="151"/>
      <c r="CY5676" s="151"/>
    </row>
    <row r="5677" spans="1:103" x14ac:dyDescent="0.2">
      <c r="A5677" s="60"/>
      <c r="B5677" s="60"/>
      <c r="C5677" s="60"/>
      <c r="D5677" s="60"/>
      <c r="E5677" s="60"/>
      <c r="F5677" s="60"/>
      <c r="G5677" s="60"/>
      <c r="H5677" s="60"/>
      <c r="I5677" s="60"/>
      <c r="J5677" s="60"/>
      <c r="K5677" s="60"/>
      <c r="L5677" s="60"/>
      <c r="M5677" s="60"/>
      <c r="N5677" s="60"/>
      <c r="O5677" s="60"/>
      <c r="P5677" s="60"/>
      <c r="Q5677" s="60"/>
      <c r="R5677" s="334">
        <v>15705</v>
      </c>
      <c r="S5677" s="319" t="s">
        <v>356</v>
      </c>
      <c r="BE5677" s="60"/>
      <c r="BR5677" s="60"/>
      <c r="BX5677" s="151"/>
      <c r="CB5677" s="151"/>
      <c r="CM5677" s="151"/>
      <c r="CO5677" s="151"/>
      <c r="CT5677" s="151"/>
      <c r="CY5677" s="151"/>
    </row>
    <row r="5678" spans="1:103" x14ac:dyDescent="0.2">
      <c r="A5678" s="60"/>
      <c r="B5678" s="60"/>
      <c r="C5678" s="60"/>
      <c r="D5678" s="60"/>
      <c r="E5678" s="60"/>
      <c r="F5678" s="60"/>
      <c r="G5678" s="60"/>
      <c r="H5678" s="60"/>
      <c r="I5678" s="60"/>
      <c r="J5678" s="60"/>
      <c r="K5678" s="60"/>
      <c r="L5678" s="60"/>
      <c r="M5678" s="60"/>
      <c r="N5678" s="60"/>
      <c r="O5678" s="60"/>
      <c r="P5678" s="60"/>
      <c r="Q5678" s="60"/>
      <c r="R5678" s="334">
        <v>15710</v>
      </c>
      <c r="S5678" s="319" t="s">
        <v>356</v>
      </c>
      <c r="BE5678" s="60"/>
      <c r="BR5678" s="60"/>
      <c r="BX5678" s="151"/>
      <c r="CB5678" s="151"/>
      <c r="CM5678" s="151"/>
      <c r="CO5678" s="151"/>
      <c r="CT5678" s="151"/>
      <c r="CY5678" s="151"/>
    </row>
    <row r="5679" spans="1:103" x14ac:dyDescent="0.2">
      <c r="A5679" s="60"/>
      <c r="B5679" s="60"/>
      <c r="C5679" s="60"/>
      <c r="D5679" s="60"/>
      <c r="E5679" s="60"/>
      <c r="F5679" s="60"/>
      <c r="G5679" s="60"/>
      <c r="H5679" s="60"/>
      <c r="I5679" s="60"/>
      <c r="J5679" s="60"/>
      <c r="K5679" s="60"/>
      <c r="L5679" s="60"/>
      <c r="M5679" s="60"/>
      <c r="N5679" s="60"/>
      <c r="O5679" s="60"/>
      <c r="P5679" s="60"/>
      <c r="Q5679" s="60"/>
      <c r="R5679" s="334">
        <v>15711</v>
      </c>
      <c r="S5679" s="319" t="s">
        <v>356</v>
      </c>
      <c r="BE5679" s="60"/>
      <c r="BR5679" s="60"/>
      <c r="BX5679" s="151"/>
      <c r="CB5679" s="151"/>
      <c r="CM5679" s="151"/>
      <c r="CO5679" s="151"/>
      <c r="CT5679" s="151"/>
      <c r="CY5679" s="151"/>
    </row>
    <row r="5680" spans="1:103" x14ac:dyDescent="0.2">
      <c r="A5680" s="60"/>
      <c r="B5680" s="60"/>
      <c r="C5680" s="60"/>
      <c r="D5680" s="60"/>
      <c r="E5680" s="60"/>
      <c r="F5680" s="60"/>
      <c r="G5680" s="60"/>
      <c r="H5680" s="60"/>
      <c r="I5680" s="60"/>
      <c r="J5680" s="60"/>
      <c r="K5680" s="60"/>
      <c r="L5680" s="60"/>
      <c r="M5680" s="60"/>
      <c r="N5680" s="60"/>
      <c r="O5680" s="60"/>
      <c r="P5680" s="60"/>
      <c r="Q5680" s="60"/>
      <c r="R5680" s="334">
        <v>15712</v>
      </c>
      <c r="S5680" s="319" t="s">
        <v>356</v>
      </c>
      <c r="BE5680" s="60"/>
      <c r="BR5680" s="60"/>
      <c r="BX5680" s="151"/>
      <c r="CB5680" s="151"/>
      <c r="CM5680" s="151"/>
      <c r="CO5680" s="151"/>
      <c r="CT5680" s="151"/>
      <c r="CY5680" s="151"/>
    </row>
    <row r="5681" spans="1:103" x14ac:dyDescent="0.2">
      <c r="A5681" s="60"/>
      <c r="B5681" s="60"/>
      <c r="C5681" s="60"/>
      <c r="D5681" s="60"/>
      <c r="E5681" s="60"/>
      <c r="F5681" s="60"/>
      <c r="G5681" s="60"/>
      <c r="H5681" s="60"/>
      <c r="I5681" s="60"/>
      <c r="J5681" s="60"/>
      <c r="K5681" s="60"/>
      <c r="L5681" s="60"/>
      <c r="M5681" s="60"/>
      <c r="N5681" s="60"/>
      <c r="O5681" s="60"/>
      <c r="P5681" s="60"/>
      <c r="Q5681" s="60"/>
      <c r="R5681" s="334">
        <v>15713</v>
      </c>
      <c r="S5681" s="319" t="s">
        <v>356</v>
      </c>
      <c r="BE5681" s="60"/>
      <c r="BR5681" s="60"/>
      <c r="BX5681" s="151"/>
      <c r="CB5681" s="151"/>
      <c r="CM5681" s="151"/>
      <c r="CO5681" s="151"/>
      <c r="CT5681" s="151"/>
      <c r="CY5681" s="151"/>
    </row>
    <row r="5682" spans="1:103" x14ac:dyDescent="0.2">
      <c r="A5682" s="60"/>
      <c r="B5682" s="60"/>
      <c r="C5682" s="60"/>
      <c r="D5682" s="60"/>
      <c r="E5682" s="60"/>
      <c r="F5682" s="60"/>
      <c r="G5682" s="60"/>
      <c r="H5682" s="60"/>
      <c r="I5682" s="60"/>
      <c r="J5682" s="60"/>
      <c r="K5682" s="60"/>
      <c r="L5682" s="60"/>
      <c r="M5682" s="60"/>
      <c r="N5682" s="60"/>
      <c r="O5682" s="60"/>
      <c r="P5682" s="60"/>
      <c r="Q5682" s="60"/>
      <c r="R5682" s="334">
        <v>15714</v>
      </c>
      <c r="S5682" s="319" t="s">
        <v>356</v>
      </c>
      <c r="BE5682" s="60"/>
      <c r="BR5682" s="60"/>
      <c r="BX5682" s="151"/>
      <c r="CB5682" s="151"/>
      <c r="CM5682" s="151"/>
      <c r="CO5682" s="151"/>
      <c r="CT5682" s="151"/>
      <c r="CY5682" s="151"/>
    </row>
    <row r="5683" spans="1:103" x14ac:dyDescent="0.2">
      <c r="A5683" s="60"/>
      <c r="B5683" s="60"/>
      <c r="C5683" s="60"/>
      <c r="D5683" s="60"/>
      <c r="E5683" s="60"/>
      <c r="F5683" s="60"/>
      <c r="G5683" s="60"/>
      <c r="H5683" s="60"/>
      <c r="I5683" s="60"/>
      <c r="J5683" s="60"/>
      <c r="K5683" s="60"/>
      <c r="L5683" s="60"/>
      <c r="M5683" s="60"/>
      <c r="N5683" s="60"/>
      <c r="O5683" s="60"/>
      <c r="P5683" s="60"/>
      <c r="Q5683" s="60"/>
      <c r="R5683" s="334">
        <v>15715</v>
      </c>
      <c r="S5683" s="319" t="s">
        <v>356</v>
      </c>
      <c r="BE5683" s="60"/>
      <c r="BR5683" s="60"/>
      <c r="BX5683" s="151"/>
      <c r="CB5683" s="151"/>
      <c r="CM5683" s="151"/>
      <c r="CO5683" s="151"/>
      <c r="CT5683" s="151"/>
      <c r="CY5683" s="151"/>
    </row>
    <row r="5684" spans="1:103" x14ac:dyDescent="0.2">
      <c r="A5684" s="60"/>
      <c r="B5684" s="60"/>
      <c r="C5684" s="60"/>
      <c r="D5684" s="60"/>
      <c r="E5684" s="60"/>
      <c r="F5684" s="60"/>
      <c r="G5684" s="60"/>
      <c r="H5684" s="60"/>
      <c r="I5684" s="60"/>
      <c r="J5684" s="60"/>
      <c r="K5684" s="60"/>
      <c r="L5684" s="60"/>
      <c r="M5684" s="60"/>
      <c r="N5684" s="60"/>
      <c r="O5684" s="60"/>
      <c r="P5684" s="60"/>
      <c r="Q5684" s="60"/>
      <c r="R5684" s="334">
        <v>15716</v>
      </c>
      <c r="S5684" s="319" t="s">
        <v>356</v>
      </c>
      <c r="BE5684" s="60"/>
      <c r="BR5684" s="60"/>
      <c r="BX5684" s="151"/>
      <c r="CB5684" s="151"/>
      <c r="CM5684" s="151"/>
      <c r="CO5684" s="151"/>
      <c r="CT5684" s="151"/>
      <c r="CY5684" s="151"/>
    </row>
    <row r="5685" spans="1:103" x14ac:dyDescent="0.2">
      <c r="A5685" s="60"/>
      <c r="B5685" s="60"/>
      <c r="C5685" s="60"/>
      <c r="D5685" s="60"/>
      <c r="E5685" s="60"/>
      <c r="F5685" s="60"/>
      <c r="G5685" s="60"/>
      <c r="H5685" s="60"/>
      <c r="I5685" s="60"/>
      <c r="J5685" s="60"/>
      <c r="K5685" s="60"/>
      <c r="L5685" s="60"/>
      <c r="M5685" s="60"/>
      <c r="N5685" s="60"/>
      <c r="O5685" s="60"/>
      <c r="P5685" s="60"/>
      <c r="Q5685" s="60"/>
      <c r="R5685" s="334">
        <v>15717</v>
      </c>
      <c r="S5685" s="319" t="s">
        <v>356</v>
      </c>
      <c r="BE5685" s="60"/>
      <c r="BR5685" s="60"/>
      <c r="BX5685" s="151"/>
      <c r="CB5685" s="151"/>
      <c r="CM5685" s="151"/>
      <c r="CO5685" s="151"/>
      <c r="CT5685" s="151"/>
      <c r="CY5685" s="151"/>
    </row>
    <row r="5686" spans="1:103" x14ac:dyDescent="0.2">
      <c r="A5686" s="60"/>
      <c r="B5686" s="60"/>
      <c r="C5686" s="60"/>
      <c r="D5686" s="60"/>
      <c r="E5686" s="60"/>
      <c r="F5686" s="60"/>
      <c r="G5686" s="60"/>
      <c r="H5686" s="60"/>
      <c r="I5686" s="60"/>
      <c r="J5686" s="60"/>
      <c r="K5686" s="60"/>
      <c r="L5686" s="60"/>
      <c r="M5686" s="60"/>
      <c r="N5686" s="60"/>
      <c r="O5686" s="60"/>
      <c r="P5686" s="60"/>
      <c r="Q5686" s="60"/>
      <c r="R5686" s="334">
        <v>15720</v>
      </c>
      <c r="S5686" s="319" t="s">
        <v>356</v>
      </c>
      <c r="BE5686" s="60"/>
      <c r="BR5686" s="60"/>
      <c r="BX5686" s="151"/>
      <c r="CB5686" s="151"/>
      <c r="CM5686" s="151"/>
      <c r="CO5686" s="151"/>
      <c r="CT5686" s="151"/>
      <c r="CY5686" s="151"/>
    </row>
    <row r="5687" spans="1:103" x14ac:dyDescent="0.2">
      <c r="A5687" s="60"/>
      <c r="B5687" s="60"/>
      <c r="C5687" s="60"/>
      <c r="D5687" s="60"/>
      <c r="E5687" s="60"/>
      <c r="F5687" s="60"/>
      <c r="G5687" s="60"/>
      <c r="H5687" s="60"/>
      <c r="I5687" s="60"/>
      <c r="J5687" s="60"/>
      <c r="K5687" s="60"/>
      <c r="L5687" s="60"/>
      <c r="M5687" s="60"/>
      <c r="N5687" s="60"/>
      <c r="O5687" s="60"/>
      <c r="P5687" s="60"/>
      <c r="Q5687" s="60"/>
      <c r="R5687" s="334">
        <v>15721</v>
      </c>
      <c r="S5687" s="319" t="s">
        <v>356</v>
      </c>
      <c r="BE5687" s="60"/>
      <c r="BR5687" s="60"/>
      <c r="BX5687" s="151"/>
      <c r="CB5687" s="151"/>
      <c r="CM5687" s="151"/>
      <c r="CO5687" s="151"/>
      <c r="CT5687" s="151"/>
      <c r="CY5687" s="151"/>
    </row>
    <row r="5688" spans="1:103" x14ac:dyDescent="0.2">
      <c r="A5688" s="60"/>
      <c r="B5688" s="60"/>
      <c r="C5688" s="60"/>
      <c r="D5688" s="60"/>
      <c r="E5688" s="60"/>
      <c r="F5688" s="60"/>
      <c r="G5688" s="60"/>
      <c r="H5688" s="60"/>
      <c r="I5688" s="60"/>
      <c r="J5688" s="60"/>
      <c r="K5688" s="60"/>
      <c r="L5688" s="60"/>
      <c r="M5688" s="60"/>
      <c r="N5688" s="60"/>
      <c r="O5688" s="60"/>
      <c r="P5688" s="60"/>
      <c r="Q5688" s="60"/>
      <c r="R5688" s="334">
        <v>15722</v>
      </c>
      <c r="S5688" s="319" t="s">
        <v>356</v>
      </c>
      <c r="BE5688" s="60"/>
      <c r="BR5688" s="60"/>
      <c r="BX5688" s="151"/>
      <c r="CB5688" s="151"/>
      <c r="CM5688" s="151"/>
      <c r="CO5688" s="151"/>
      <c r="CT5688" s="151"/>
      <c r="CY5688" s="151"/>
    </row>
    <row r="5689" spans="1:103" x14ac:dyDescent="0.2">
      <c r="A5689" s="60"/>
      <c r="B5689" s="60"/>
      <c r="C5689" s="60"/>
      <c r="D5689" s="60"/>
      <c r="E5689" s="60"/>
      <c r="F5689" s="60"/>
      <c r="G5689" s="60"/>
      <c r="H5689" s="60"/>
      <c r="I5689" s="60"/>
      <c r="J5689" s="60"/>
      <c r="K5689" s="60"/>
      <c r="L5689" s="60"/>
      <c r="M5689" s="60"/>
      <c r="N5689" s="60"/>
      <c r="O5689" s="60"/>
      <c r="P5689" s="60"/>
      <c r="Q5689" s="60"/>
      <c r="R5689" s="334">
        <v>15723</v>
      </c>
      <c r="S5689" s="319" t="s">
        <v>356</v>
      </c>
      <c r="BE5689" s="60"/>
      <c r="BR5689" s="60"/>
      <c r="BX5689" s="151"/>
      <c r="CB5689" s="151"/>
      <c r="CM5689" s="151"/>
      <c r="CO5689" s="151"/>
      <c r="CT5689" s="151"/>
      <c r="CY5689" s="151"/>
    </row>
    <row r="5690" spans="1:103" x14ac:dyDescent="0.2">
      <c r="A5690" s="60"/>
      <c r="B5690" s="60"/>
      <c r="C5690" s="60"/>
      <c r="D5690" s="60"/>
      <c r="E5690" s="60"/>
      <c r="F5690" s="60"/>
      <c r="G5690" s="60"/>
      <c r="H5690" s="60"/>
      <c r="I5690" s="60"/>
      <c r="J5690" s="60"/>
      <c r="K5690" s="60"/>
      <c r="L5690" s="60"/>
      <c r="M5690" s="60"/>
      <c r="N5690" s="60"/>
      <c r="O5690" s="60"/>
      <c r="P5690" s="60"/>
      <c r="Q5690" s="60"/>
      <c r="R5690" s="334">
        <v>15724</v>
      </c>
      <c r="S5690" s="319" t="s">
        <v>356</v>
      </c>
      <c r="BE5690" s="60"/>
      <c r="BR5690" s="60"/>
      <c r="BX5690" s="151"/>
      <c r="CB5690" s="151"/>
      <c r="CM5690" s="151"/>
      <c r="CO5690" s="151"/>
      <c r="CT5690" s="151"/>
      <c r="CY5690" s="151"/>
    </row>
    <row r="5691" spans="1:103" x14ac:dyDescent="0.2">
      <c r="A5691" s="60"/>
      <c r="B5691" s="60"/>
      <c r="C5691" s="60"/>
      <c r="D5691" s="60"/>
      <c r="E5691" s="60"/>
      <c r="F5691" s="60"/>
      <c r="G5691" s="60"/>
      <c r="H5691" s="60"/>
      <c r="I5691" s="60"/>
      <c r="J5691" s="60"/>
      <c r="K5691" s="60"/>
      <c r="L5691" s="60"/>
      <c r="M5691" s="60"/>
      <c r="N5691" s="60"/>
      <c r="O5691" s="60"/>
      <c r="P5691" s="60"/>
      <c r="Q5691" s="60"/>
      <c r="R5691" s="334">
        <v>15725</v>
      </c>
      <c r="S5691" s="319" t="s">
        <v>356</v>
      </c>
      <c r="BE5691" s="60"/>
      <c r="BR5691" s="60"/>
      <c r="BX5691" s="151"/>
      <c r="CB5691" s="151"/>
      <c r="CM5691" s="151"/>
      <c r="CO5691" s="151"/>
      <c r="CT5691" s="151"/>
      <c r="CY5691" s="151"/>
    </row>
    <row r="5692" spans="1:103" x14ac:dyDescent="0.2">
      <c r="A5692" s="60"/>
      <c r="B5692" s="60"/>
      <c r="C5692" s="60"/>
      <c r="D5692" s="60"/>
      <c r="E5692" s="60"/>
      <c r="F5692" s="60"/>
      <c r="G5692" s="60"/>
      <c r="H5692" s="60"/>
      <c r="I5692" s="60"/>
      <c r="J5692" s="60"/>
      <c r="K5692" s="60"/>
      <c r="L5692" s="60"/>
      <c r="M5692" s="60"/>
      <c r="N5692" s="60"/>
      <c r="O5692" s="60"/>
      <c r="P5692" s="60"/>
      <c r="Q5692" s="60"/>
      <c r="R5692" s="334">
        <v>15727</v>
      </c>
      <c r="S5692" s="319" t="s">
        <v>356</v>
      </c>
      <c r="BE5692" s="60"/>
      <c r="BR5692" s="60"/>
      <c r="BX5692" s="151"/>
      <c r="CB5692" s="151"/>
      <c r="CM5692" s="151"/>
      <c r="CO5692" s="151"/>
      <c r="CT5692" s="151"/>
      <c r="CY5692" s="151"/>
    </row>
    <row r="5693" spans="1:103" x14ac:dyDescent="0.2">
      <c r="A5693" s="60"/>
      <c r="B5693" s="60"/>
      <c r="C5693" s="60"/>
      <c r="D5693" s="60"/>
      <c r="E5693" s="60"/>
      <c r="F5693" s="60"/>
      <c r="G5693" s="60"/>
      <c r="H5693" s="60"/>
      <c r="I5693" s="60"/>
      <c r="J5693" s="60"/>
      <c r="K5693" s="60"/>
      <c r="L5693" s="60"/>
      <c r="M5693" s="60"/>
      <c r="N5693" s="60"/>
      <c r="O5693" s="60"/>
      <c r="P5693" s="60"/>
      <c r="Q5693" s="60"/>
      <c r="R5693" s="334">
        <v>15728</v>
      </c>
      <c r="S5693" s="319" t="s">
        <v>356</v>
      </c>
      <c r="BE5693" s="60"/>
      <c r="BR5693" s="60"/>
      <c r="BX5693" s="151"/>
      <c r="CB5693" s="151"/>
      <c r="CM5693" s="151"/>
      <c r="CO5693" s="151"/>
      <c r="CT5693" s="151"/>
      <c r="CY5693" s="151"/>
    </row>
    <row r="5694" spans="1:103" x14ac:dyDescent="0.2">
      <c r="A5694" s="60"/>
      <c r="B5694" s="60"/>
      <c r="C5694" s="60"/>
      <c r="D5694" s="60"/>
      <c r="E5694" s="60"/>
      <c r="F5694" s="60"/>
      <c r="G5694" s="60"/>
      <c r="H5694" s="60"/>
      <c r="I5694" s="60"/>
      <c r="J5694" s="60"/>
      <c r="K5694" s="60"/>
      <c r="L5694" s="60"/>
      <c r="M5694" s="60"/>
      <c r="N5694" s="60"/>
      <c r="O5694" s="60"/>
      <c r="P5694" s="60"/>
      <c r="Q5694" s="60"/>
      <c r="R5694" s="334">
        <v>15729</v>
      </c>
      <c r="S5694" s="319" t="s">
        <v>356</v>
      </c>
      <c r="BE5694" s="60"/>
      <c r="BR5694" s="60"/>
      <c r="BX5694" s="151"/>
      <c r="CB5694" s="151"/>
      <c r="CM5694" s="151"/>
      <c r="CO5694" s="151"/>
      <c r="CT5694" s="151"/>
      <c r="CY5694" s="151"/>
    </row>
    <row r="5695" spans="1:103" x14ac:dyDescent="0.2">
      <c r="A5695" s="60"/>
      <c r="B5695" s="60"/>
      <c r="C5695" s="60"/>
      <c r="D5695" s="60"/>
      <c r="E5695" s="60"/>
      <c r="F5695" s="60"/>
      <c r="G5695" s="60"/>
      <c r="H5695" s="60"/>
      <c r="I5695" s="60"/>
      <c r="J5695" s="60"/>
      <c r="K5695" s="60"/>
      <c r="L5695" s="60"/>
      <c r="M5695" s="60"/>
      <c r="N5695" s="60"/>
      <c r="O5695" s="60"/>
      <c r="P5695" s="60"/>
      <c r="Q5695" s="60"/>
      <c r="R5695" s="334">
        <v>15730</v>
      </c>
      <c r="S5695" s="319" t="s">
        <v>356</v>
      </c>
      <c r="BE5695" s="60"/>
      <c r="BR5695" s="60"/>
      <c r="BX5695" s="151"/>
      <c r="CB5695" s="151"/>
      <c r="CM5695" s="151"/>
      <c r="CO5695" s="151"/>
      <c r="CT5695" s="151"/>
      <c r="CY5695" s="151"/>
    </row>
    <row r="5696" spans="1:103" x14ac:dyDescent="0.2">
      <c r="A5696" s="60"/>
      <c r="B5696" s="60"/>
      <c r="C5696" s="60"/>
      <c r="D5696" s="60"/>
      <c r="E5696" s="60"/>
      <c r="F5696" s="60"/>
      <c r="G5696" s="60"/>
      <c r="H5696" s="60"/>
      <c r="I5696" s="60"/>
      <c r="J5696" s="60"/>
      <c r="K5696" s="60"/>
      <c r="L5696" s="60"/>
      <c r="M5696" s="60"/>
      <c r="N5696" s="60"/>
      <c r="O5696" s="60"/>
      <c r="P5696" s="60"/>
      <c r="Q5696" s="60"/>
      <c r="R5696" s="334">
        <v>15731</v>
      </c>
      <c r="S5696" s="319" t="s">
        <v>356</v>
      </c>
      <c r="BE5696" s="60"/>
      <c r="BR5696" s="60"/>
      <c r="BX5696" s="151"/>
      <c r="CB5696" s="151"/>
      <c r="CM5696" s="151"/>
      <c r="CO5696" s="151"/>
      <c r="CT5696" s="151"/>
      <c r="CY5696" s="151"/>
    </row>
    <row r="5697" spans="1:103" x14ac:dyDescent="0.2">
      <c r="A5697" s="60"/>
      <c r="B5697" s="60"/>
      <c r="C5697" s="60"/>
      <c r="D5697" s="60"/>
      <c r="E5697" s="60"/>
      <c r="F5697" s="60"/>
      <c r="G5697" s="60"/>
      <c r="H5697" s="60"/>
      <c r="I5697" s="60"/>
      <c r="J5697" s="60"/>
      <c r="K5697" s="60"/>
      <c r="L5697" s="60"/>
      <c r="M5697" s="60"/>
      <c r="N5697" s="60"/>
      <c r="O5697" s="60"/>
      <c r="P5697" s="60"/>
      <c r="Q5697" s="60"/>
      <c r="R5697" s="334">
        <v>15732</v>
      </c>
      <c r="S5697" s="319" t="s">
        <v>356</v>
      </c>
      <c r="BE5697" s="60"/>
      <c r="BR5697" s="60"/>
      <c r="BX5697" s="151"/>
      <c r="CB5697" s="151"/>
      <c r="CM5697" s="151"/>
      <c r="CO5697" s="151"/>
      <c r="CT5697" s="151"/>
      <c r="CY5697" s="151"/>
    </row>
    <row r="5698" spans="1:103" x14ac:dyDescent="0.2">
      <c r="A5698" s="60"/>
      <c r="B5698" s="60"/>
      <c r="C5698" s="60"/>
      <c r="D5698" s="60"/>
      <c r="E5698" s="60"/>
      <c r="F5698" s="60"/>
      <c r="G5698" s="60"/>
      <c r="H5698" s="60"/>
      <c r="I5698" s="60"/>
      <c r="J5698" s="60"/>
      <c r="K5698" s="60"/>
      <c r="L5698" s="60"/>
      <c r="M5698" s="60"/>
      <c r="N5698" s="60"/>
      <c r="O5698" s="60"/>
      <c r="P5698" s="60"/>
      <c r="Q5698" s="60"/>
      <c r="R5698" s="334">
        <v>15733</v>
      </c>
      <c r="S5698" s="319" t="s">
        <v>356</v>
      </c>
      <c r="BE5698" s="60"/>
      <c r="BR5698" s="60"/>
      <c r="BX5698" s="151"/>
      <c r="CB5698" s="151"/>
      <c r="CM5698" s="151"/>
      <c r="CO5698" s="151"/>
      <c r="CT5698" s="151"/>
      <c r="CY5698" s="151"/>
    </row>
    <row r="5699" spans="1:103" x14ac:dyDescent="0.2">
      <c r="A5699" s="60"/>
      <c r="B5699" s="60"/>
      <c r="C5699" s="60"/>
      <c r="D5699" s="60"/>
      <c r="E5699" s="60"/>
      <c r="F5699" s="60"/>
      <c r="G5699" s="60"/>
      <c r="H5699" s="60"/>
      <c r="I5699" s="60"/>
      <c r="J5699" s="60"/>
      <c r="K5699" s="60"/>
      <c r="L5699" s="60"/>
      <c r="M5699" s="60"/>
      <c r="N5699" s="60"/>
      <c r="O5699" s="60"/>
      <c r="P5699" s="60"/>
      <c r="Q5699" s="60"/>
      <c r="R5699" s="334">
        <v>15734</v>
      </c>
      <c r="S5699" s="319" t="s">
        <v>356</v>
      </c>
      <c r="BE5699" s="60"/>
      <c r="BR5699" s="60"/>
      <c r="BX5699" s="151"/>
      <c r="CB5699" s="151"/>
      <c r="CM5699" s="151"/>
      <c r="CO5699" s="151"/>
      <c r="CT5699" s="151"/>
      <c r="CY5699" s="151"/>
    </row>
    <row r="5700" spans="1:103" x14ac:dyDescent="0.2">
      <c r="A5700" s="60"/>
      <c r="B5700" s="60"/>
      <c r="C5700" s="60"/>
      <c r="D5700" s="60"/>
      <c r="E5700" s="60"/>
      <c r="F5700" s="60"/>
      <c r="G5700" s="60"/>
      <c r="H5700" s="60"/>
      <c r="I5700" s="60"/>
      <c r="J5700" s="60"/>
      <c r="K5700" s="60"/>
      <c r="L5700" s="60"/>
      <c r="M5700" s="60"/>
      <c r="N5700" s="60"/>
      <c r="O5700" s="60"/>
      <c r="P5700" s="60"/>
      <c r="Q5700" s="60"/>
      <c r="R5700" s="334">
        <v>15736</v>
      </c>
      <c r="S5700" s="319" t="s">
        <v>356</v>
      </c>
      <c r="BE5700" s="60"/>
      <c r="BR5700" s="60"/>
      <c r="BX5700" s="151"/>
      <c r="CB5700" s="151"/>
      <c r="CM5700" s="151"/>
      <c r="CO5700" s="151"/>
      <c r="CT5700" s="151"/>
      <c r="CY5700" s="151"/>
    </row>
    <row r="5701" spans="1:103" x14ac:dyDescent="0.2">
      <c r="A5701" s="60"/>
      <c r="B5701" s="60"/>
      <c r="C5701" s="60"/>
      <c r="D5701" s="60"/>
      <c r="E5701" s="60"/>
      <c r="F5701" s="60"/>
      <c r="G5701" s="60"/>
      <c r="H5701" s="60"/>
      <c r="I5701" s="60"/>
      <c r="J5701" s="60"/>
      <c r="K5701" s="60"/>
      <c r="L5701" s="60"/>
      <c r="M5701" s="60"/>
      <c r="N5701" s="60"/>
      <c r="O5701" s="60"/>
      <c r="P5701" s="60"/>
      <c r="Q5701" s="60"/>
      <c r="R5701" s="334">
        <v>15737</v>
      </c>
      <c r="S5701" s="319" t="s">
        <v>356</v>
      </c>
      <c r="BE5701" s="60"/>
      <c r="BR5701" s="60"/>
      <c r="BX5701" s="151"/>
      <c r="CB5701" s="151"/>
      <c r="CM5701" s="151"/>
      <c r="CO5701" s="151"/>
      <c r="CT5701" s="151"/>
      <c r="CY5701" s="151"/>
    </row>
    <row r="5702" spans="1:103" x14ac:dyDescent="0.2">
      <c r="A5702" s="60"/>
      <c r="B5702" s="60"/>
      <c r="C5702" s="60"/>
      <c r="D5702" s="60"/>
      <c r="E5702" s="60"/>
      <c r="F5702" s="60"/>
      <c r="G5702" s="60"/>
      <c r="H5702" s="60"/>
      <c r="I5702" s="60"/>
      <c r="J5702" s="60"/>
      <c r="K5702" s="60"/>
      <c r="L5702" s="60"/>
      <c r="M5702" s="60"/>
      <c r="N5702" s="60"/>
      <c r="O5702" s="60"/>
      <c r="P5702" s="60"/>
      <c r="Q5702" s="60"/>
      <c r="R5702" s="334">
        <v>15738</v>
      </c>
      <c r="S5702" s="319" t="s">
        <v>356</v>
      </c>
      <c r="BE5702" s="60"/>
      <c r="BR5702" s="60"/>
      <c r="BX5702" s="151"/>
      <c r="CB5702" s="151"/>
      <c r="CM5702" s="151"/>
      <c r="CO5702" s="151"/>
      <c r="CT5702" s="151"/>
      <c r="CY5702" s="151"/>
    </row>
    <row r="5703" spans="1:103" x14ac:dyDescent="0.2">
      <c r="A5703" s="60"/>
      <c r="B5703" s="60"/>
      <c r="C5703" s="60"/>
      <c r="D5703" s="60"/>
      <c r="E5703" s="60"/>
      <c r="F5703" s="60"/>
      <c r="G5703" s="60"/>
      <c r="H5703" s="60"/>
      <c r="I5703" s="60"/>
      <c r="J5703" s="60"/>
      <c r="K5703" s="60"/>
      <c r="L5703" s="60"/>
      <c r="M5703" s="60"/>
      <c r="N5703" s="60"/>
      <c r="O5703" s="60"/>
      <c r="P5703" s="60"/>
      <c r="Q5703" s="60"/>
      <c r="R5703" s="334">
        <v>15739</v>
      </c>
      <c r="S5703" s="319" t="s">
        <v>356</v>
      </c>
      <c r="BE5703" s="60"/>
      <c r="BR5703" s="60"/>
      <c r="BX5703" s="151"/>
      <c r="CB5703" s="151"/>
      <c r="CM5703" s="151"/>
      <c r="CO5703" s="151"/>
      <c r="CT5703" s="151"/>
      <c r="CY5703" s="151"/>
    </row>
    <row r="5704" spans="1:103" x14ac:dyDescent="0.2">
      <c r="A5704" s="60"/>
      <c r="B5704" s="60"/>
      <c r="C5704" s="60"/>
      <c r="D5704" s="60"/>
      <c r="E5704" s="60"/>
      <c r="F5704" s="60"/>
      <c r="G5704" s="60"/>
      <c r="H5704" s="60"/>
      <c r="I5704" s="60"/>
      <c r="J5704" s="60"/>
      <c r="K5704" s="60"/>
      <c r="L5704" s="60"/>
      <c r="M5704" s="60"/>
      <c r="N5704" s="60"/>
      <c r="O5704" s="60"/>
      <c r="P5704" s="60"/>
      <c r="Q5704" s="60"/>
      <c r="R5704" s="334">
        <v>15741</v>
      </c>
      <c r="S5704" s="319" t="s">
        <v>356</v>
      </c>
      <c r="BE5704" s="60"/>
      <c r="BR5704" s="60"/>
      <c r="BX5704" s="151"/>
      <c r="CB5704" s="151"/>
      <c r="CM5704" s="151"/>
      <c r="CO5704" s="151"/>
      <c r="CT5704" s="151"/>
      <c r="CY5704" s="151"/>
    </row>
    <row r="5705" spans="1:103" x14ac:dyDescent="0.2">
      <c r="A5705" s="60"/>
      <c r="B5705" s="60"/>
      <c r="C5705" s="60"/>
      <c r="D5705" s="60"/>
      <c r="E5705" s="60"/>
      <c r="F5705" s="60"/>
      <c r="G5705" s="60"/>
      <c r="H5705" s="60"/>
      <c r="I5705" s="60"/>
      <c r="J5705" s="60"/>
      <c r="K5705" s="60"/>
      <c r="L5705" s="60"/>
      <c r="M5705" s="60"/>
      <c r="N5705" s="60"/>
      <c r="O5705" s="60"/>
      <c r="P5705" s="60"/>
      <c r="Q5705" s="60"/>
      <c r="R5705" s="334">
        <v>15742</v>
      </c>
      <c r="S5705" s="319" t="s">
        <v>356</v>
      </c>
      <c r="BE5705" s="60"/>
      <c r="BR5705" s="60"/>
      <c r="BX5705" s="151"/>
      <c r="CB5705" s="151"/>
      <c r="CM5705" s="151"/>
      <c r="CO5705" s="151"/>
      <c r="CT5705" s="151"/>
      <c r="CY5705" s="151"/>
    </row>
    <row r="5706" spans="1:103" x14ac:dyDescent="0.2">
      <c r="A5706" s="60"/>
      <c r="B5706" s="60"/>
      <c r="C5706" s="60"/>
      <c r="D5706" s="60"/>
      <c r="E5706" s="60"/>
      <c r="F5706" s="60"/>
      <c r="G5706" s="60"/>
      <c r="H5706" s="60"/>
      <c r="I5706" s="60"/>
      <c r="J5706" s="60"/>
      <c r="K5706" s="60"/>
      <c r="L5706" s="60"/>
      <c r="M5706" s="60"/>
      <c r="N5706" s="60"/>
      <c r="O5706" s="60"/>
      <c r="P5706" s="60"/>
      <c r="Q5706" s="60"/>
      <c r="R5706" s="334">
        <v>15744</v>
      </c>
      <c r="S5706" s="319" t="s">
        <v>356</v>
      </c>
      <c r="BE5706" s="60"/>
      <c r="BR5706" s="60"/>
      <c r="BX5706" s="151"/>
      <c r="CB5706" s="151"/>
      <c r="CM5706" s="151"/>
      <c r="CO5706" s="151"/>
      <c r="CT5706" s="151"/>
      <c r="CY5706" s="151"/>
    </row>
    <row r="5707" spans="1:103" x14ac:dyDescent="0.2">
      <c r="A5707" s="60"/>
      <c r="B5707" s="60"/>
      <c r="C5707" s="60"/>
      <c r="D5707" s="60"/>
      <c r="E5707" s="60"/>
      <c r="F5707" s="60"/>
      <c r="G5707" s="60"/>
      <c r="H5707" s="60"/>
      <c r="I5707" s="60"/>
      <c r="J5707" s="60"/>
      <c r="K5707" s="60"/>
      <c r="L5707" s="60"/>
      <c r="M5707" s="60"/>
      <c r="N5707" s="60"/>
      <c r="O5707" s="60"/>
      <c r="P5707" s="60"/>
      <c r="Q5707" s="60"/>
      <c r="R5707" s="334">
        <v>15745</v>
      </c>
      <c r="S5707" s="319" t="s">
        <v>356</v>
      </c>
      <c r="BE5707" s="60"/>
      <c r="BR5707" s="60"/>
      <c r="BX5707" s="151"/>
      <c r="CB5707" s="151"/>
      <c r="CM5707" s="151"/>
      <c r="CO5707" s="151"/>
      <c r="CT5707" s="151"/>
      <c r="CY5707" s="151"/>
    </row>
    <row r="5708" spans="1:103" x14ac:dyDescent="0.2">
      <c r="A5708" s="60"/>
      <c r="B5708" s="60"/>
      <c r="C5708" s="60"/>
      <c r="D5708" s="60"/>
      <c r="E5708" s="60"/>
      <c r="F5708" s="60"/>
      <c r="G5708" s="60"/>
      <c r="H5708" s="60"/>
      <c r="I5708" s="60"/>
      <c r="J5708" s="60"/>
      <c r="K5708" s="60"/>
      <c r="L5708" s="60"/>
      <c r="M5708" s="60"/>
      <c r="N5708" s="60"/>
      <c r="O5708" s="60"/>
      <c r="P5708" s="60"/>
      <c r="Q5708" s="60"/>
      <c r="R5708" s="334">
        <v>15746</v>
      </c>
      <c r="S5708" s="319" t="s">
        <v>356</v>
      </c>
      <c r="BE5708" s="60"/>
      <c r="BR5708" s="60"/>
      <c r="BX5708" s="151"/>
      <c r="CB5708" s="151"/>
      <c r="CM5708" s="151"/>
      <c r="CO5708" s="151"/>
      <c r="CT5708" s="151"/>
      <c r="CY5708" s="151"/>
    </row>
    <row r="5709" spans="1:103" x14ac:dyDescent="0.2">
      <c r="A5709" s="60"/>
      <c r="B5709" s="60"/>
      <c r="C5709" s="60"/>
      <c r="D5709" s="60"/>
      <c r="E5709" s="60"/>
      <c r="F5709" s="60"/>
      <c r="G5709" s="60"/>
      <c r="H5709" s="60"/>
      <c r="I5709" s="60"/>
      <c r="J5709" s="60"/>
      <c r="K5709" s="60"/>
      <c r="L5709" s="60"/>
      <c r="M5709" s="60"/>
      <c r="N5709" s="60"/>
      <c r="O5709" s="60"/>
      <c r="P5709" s="60"/>
      <c r="Q5709" s="60"/>
      <c r="R5709" s="334">
        <v>15747</v>
      </c>
      <c r="S5709" s="319" t="s">
        <v>356</v>
      </c>
      <c r="BE5709" s="60"/>
      <c r="BR5709" s="60"/>
      <c r="BX5709" s="151"/>
      <c r="CB5709" s="151"/>
      <c r="CM5709" s="151"/>
      <c r="CO5709" s="151"/>
      <c r="CT5709" s="151"/>
      <c r="CY5709" s="151"/>
    </row>
    <row r="5710" spans="1:103" x14ac:dyDescent="0.2">
      <c r="A5710" s="60"/>
      <c r="B5710" s="60"/>
      <c r="C5710" s="60"/>
      <c r="D5710" s="60"/>
      <c r="E5710" s="60"/>
      <c r="F5710" s="60"/>
      <c r="G5710" s="60"/>
      <c r="H5710" s="60"/>
      <c r="I5710" s="60"/>
      <c r="J5710" s="60"/>
      <c r="K5710" s="60"/>
      <c r="L5710" s="60"/>
      <c r="M5710" s="60"/>
      <c r="N5710" s="60"/>
      <c r="O5710" s="60"/>
      <c r="P5710" s="60"/>
      <c r="Q5710" s="60"/>
      <c r="R5710" s="334">
        <v>15748</v>
      </c>
      <c r="S5710" s="319" t="s">
        <v>356</v>
      </c>
      <c r="BE5710" s="60"/>
      <c r="BR5710" s="60"/>
      <c r="BX5710" s="151"/>
      <c r="CB5710" s="151"/>
      <c r="CM5710" s="151"/>
      <c r="CO5710" s="151"/>
      <c r="CT5710" s="151"/>
      <c r="CY5710" s="151"/>
    </row>
    <row r="5711" spans="1:103" x14ac:dyDescent="0.2">
      <c r="A5711" s="60"/>
      <c r="B5711" s="60"/>
      <c r="C5711" s="60"/>
      <c r="D5711" s="60"/>
      <c r="E5711" s="60"/>
      <c r="F5711" s="60"/>
      <c r="G5711" s="60"/>
      <c r="H5711" s="60"/>
      <c r="I5711" s="60"/>
      <c r="J5711" s="60"/>
      <c r="K5711" s="60"/>
      <c r="L5711" s="60"/>
      <c r="M5711" s="60"/>
      <c r="N5711" s="60"/>
      <c r="O5711" s="60"/>
      <c r="P5711" s="60"/>
      <c r="Q5711" s="60"/>
      <c r="R5711" s="334">
        <v>15750</v>
      </c>
      <c r="S5711" s="319" t="s">
        <v>356</v>
      </c>
      <c r="BE5711" s="60"/>
      <c r="BR5711" s="60"/>
      <c r="BX5711" s="151"/>
      <c r="CB5711" s="151"/>
      <c r="CM5711" s="151"/>
      <c r="CO5711" s="151"/>
      <c r="CT5711" s="151"/>
      <c r="CY5711" s="151"/>
    </row>
    <row r="5712" spans="1:103" x14ac:dyDescent="0.2">
      <c r="A5712" s="60"/>
      <c r="B5712" s="60"/>
      <c r="C5712" s="60"/>
      <c r="D5712" s="60"/>
      <c r="E5712" s="60"/>
      <c r="F5712" s="60"/>
      <c r="G5712" s="60"/>
      <c r="H5712" s="60"/>
      <c r="I5712" s="60"/>
      <c r="J5712" s="60"/>
      <c r="K5712" s="60"/>
      <c r="L5712" s="60"/>
      <c r="M5712" s="60"/>
      <c r="N5712" s="60"/>
      <c r="O5712" s="60"/>
      <c r="P5712" s="60"/>
      <c r="Q5712" s="60"/>
      <c r="R5712" s="334">
        <v>15752</v>
      </c>
      <c r="S5712" s="319" t="s">
        <v>356</v>
      </c>
      <c r="BE5712" s="60"/>
      <c r="BR5712" s="60"/>
      <c r="BX5712" s="151"/>
      <c r="CB5712" s="151"/>
      <c r="CM5712" s="151"/>
      <c r="CO5712" s="151"/>
      <c r="CT5712" s="151"/>
      <c r="CY5712" s="151"/>
    </row>
    <row r="5713" spans="1:103" x14ac:dyDescent="0.2">
      <c r="A5713" s="60"/>
      <c r="B5713" s="60"/>
      <c r="C5713" s="60"/>
      <c r="D5713" s="60"/>
      <c r="E5713" s="60"/>
      <c r="F5713" s="60"/>
      <c r="G5713" s="60"/>
      <c r="H5713" s="60"/>
      <c r="I5713" s="60"/>
      <c r="J5713" s="60"/>
      <c r="K5713" s="60"/>
      <c r="L5713" s="60"/>
      <c r="M5713" s="60"/>
      <c r="N5713" s="60"/>
      <c r="O5713" s="60"/>
      <c r="P5713" s="60"/>
      <c r="Q5713" s="60"/>
      <c r="R5713" s="334">
        <v>15753</v>
      </c>
      <c r="S5713" s="319" t="s">
        <v>356</v>
      </c>
      <c r="BE5713" s="60"/>
      <c r="BR5713" s="60"/>
      <c r="BX5713" s="151"/>
      <c r="CB5713" s="151"/>
      <c r="CM5713" s="151"/>
      <c r="CO5713" s="151"/>
      <c r="CT5713" s="151"/>
      <c r="CY5713" s="151"/>
    </row>
    <row r="5714" spans="1:103" x14ac:dyDescent="0.2">
      <c r="A5714" s="60"/>
      <c r="B5714" s="60"/>
      <c r="C5714" s="60"/>
      <c r="D5714" s="60"/>
      <c r="E5714" s="60"/>
      <c r="F5714" s="60"/>
      <c r="G5714" s="60"/>
      <c r="H5714" s="60"/>
      <c r="I5714" s="60"/>
      <c r="J5714" s="60"/>
      <c r="K5714" s="60"/>
      <c r="L5714" s="60"/>
      <c r="M5714" s="60"/>
      <c r="N5714" s="60"/>
      <c r="O5714" s="60"/>
      <c r="P5714" s="60"/>
      <c r="Q5714" s="60"/>
      <c r="R5714" s="334">
        <v>15754</v>
      </c>
      <c r="S5714" s="319" t="s">
        <v>356</v>
      </c>
      <c r="BE5714" s="60"/>
      <c r="BR5714" s="60"/>
      <c r="BX5714" s="151"/>
      <c r="CB5714" s="151"/>
      <c r="CM5714" s="151"/>
      <c r="CO5714" s="151"/>
      <c r="CT5714" s="151"/>
      <c r="CY5714" s="151"/>
    </row>
    <row r="5715" spans="1:103" x14ac:dyDescent="0.2">
      <c r="A5715" s="60"/>
      <c r="B5715" s="60"/>
      <c r="C5715" s="60"/>
      <c r="D5715" s="60"/>
      <c r="E5715" s="60"/>
      <c r="F5715" s="60"/>
      <c r="G5715" s="60"/>
      <c r="H5715" s="60"/>
      <c r="I5715" s="60"/>
      <c r="J5715" s="60"/>
      <c r="K5715" s="60"/>
      <c r="L5715" s="60"/>
      <c r="M5715" s="60"/>
      <c r="N5715" s="60"/>
      <c r="O5715" s="60"/>
      <c r="P5715" s="60"/>
      <c r="Q5715" s="60"/>
      <c r="R5715" s="334">
        <v>15756</v>
      </c>
      <c r="S5715" s="319" t="s">
        <v>356</v>
      </c>
      <c r="BE5715" s="60"/>
      <c r="BR5715" s="60"/>
      <c r="BX5715" s="151"/>
      <c r="CB5715" s="151"/>
      <c r="CM5715" s="151"/>
      <c r="CO5715" s="151"/>
      <c r="CT5715" s="151"/>
      <c r="CY5715" s="151"/>
    </row>
    <row r="5716" spans="1:103" x14ac:dyDescent="0.2">
      <c r="A5716" s="60"/>
      <c r="B5716" s="60"/>
      <c r="C5716" s="60"/>
      <c r="D5716" s="60"/>
      <c r="E5716" s="60"/>
      <c r="F5716" s="60"/>
      <c r="G5716" s="60"/>
      <c r="H5716" s="60"/>
      <c r="I5716" s="60"/>
      <c r="J5716" s="60"/>
      <c r="K5716" s="60"/>
      <c r="L5716" s="60"/>
      <c r="M5716" s="60"/>
      <c r="N5716" s="60"/>
      <c r="O5716" s="60"/>
      <c r="P5716" s="60"/>
      <c r="Q5716" s="60"/>
      <c r="R5716" s="334">
        <v>15757</v>
      </c>
      <c r="S5716" s="319" t="s">
        <v>356</v>
      </c>
      <c r="BE5716" s="60"/>
      <c r="BR5716" s="60"/>
      <c r="BX5716" s="151"/>
      <c r="CB5716" s="151"/>
      <c r="CM5716" s="151"/>
      <c r="CO5716" s="151"/>
      <c r="CT5716" s="151"/>
      <c r="CY5716" s="151"/>
    </row>
    <row r="5717" spans="1:103" x14ac:dyDescent="0.2">
      <c r="A5717" s="60"/>
      <c r="B5717" s="60"/>
      <c r="C5717" s="60"/>
      <c r="D5717" s="60"/>
      <c r="E5717" s="60"/>
      <c r="F5717" s="60"/>
      <c r="G5717" s="60"/>
      <c r="H5717" s="60"/>
      <c r="I5717" s="60"/>
      <c r="J5717" s="60"/>
      <c r="K5717" s="60"/>
      <c r="L5717" s="60"/>
      <c r="M5717" s="60"/>
      <c r="N5717" s="60"/>
      <c r="O5717" s="60"/>
      <c r="P5717" s="60"/>
      <c r="Q5717" s="60"/>
      <c r="R5717" s="334">
        <v>15758</v>
      </c>
      <c r="S5717" s="319" t="s">
        <v>356</v>
      </c>
      <c r="BE5717" s="60"/>
      <c r="BR5717" s="60"/>
      <c r="BX5717" s="151"/>
      <c r="CB5717" s="151"/>
      <c r="CM5717" s="151"/>
      <c r="CO5717" s="151"/>
      <c r="CT5717" s="151"/>
      <c r="CY5717" s="151"/>
    </row>
    <row r="5718" spans="1:103" x14ac:dyDescent="0.2">
      <c r="A5718" s="60"/>
      <c r="B5718" s="60"/>
      <c r="C5718" s="60"/>
      <c r="D5718" s="60"/>
      <c r="E5718" s="60"/>
      <c r="F5718" s="60"/>
      <c r="G5718" s="60"/>
      <c r="H5718" s="60"/>
      <c r="I5718" s="60"/>
      <c r="J5718" s="60"/>
      <c r="K5718" s="60"/>
      <c r="L5718" s="60"/>
      <c r="M5718" s="60"/>
      <c r="N5718" s="60"/>
      <c r="O5718" s="60"/>
      <c r="P5718" s="60"/>
      <c r="Q5718" s="60"/>
      <c r="R5718" s="334">
        <v>15759</v>
      </c>
      <c r="S5718" s="319" t="s">
        <v>356</v>
      </c>
      <c r="BE5718" s="60"/>
      <c r="BR5718" s="60"/>
      <c r="BX5718" s="151"/>
      <c r="CB5718" s="151"/>
      <c r="CM5718" s="151"/>
      <c r="CO5718" s="151"/>
      <c r="CT5718" s="151"/>
      <c r="CY5718" s="151"/>
    </row>
    <row r="5719" spans="1:103" x14ac:dyDescent="0.2">
      <c r="A5719" s="60"/>
      <c r="B5719" s="60"/>
      <c r="C5719" s="60"/>
      <c r="D5719" s="60"/>
      <c r="E5719" s="60"/>
      <c r="F5719" s="60"/>
      <c r="G5719" s="60"/>
      <c r="H5719" s="60"/>
      <c r="I5719" s="60"/>
      <c r="J5719" s="60"/>
      <c r="K5719" s="60"/>
      <c r="L5719" s="60"/>
      <c r="M5719" s="60"/>
      <c r="N5719" s="60"/>
      <c r="O5719" s="60"/>
      <c r="P5719" s="60"/>
      <c r="Q5719" s="60"/>
      <c r="R5719" s="334">
        <v>15760</v>
      </c>
      <c r="S5719" s="319" t="s">
        <v>356</v>
      </c>
      <c r="BE5719" s="60"/>
      <c r="BR5719" s="60"/>
      <c r="BX5719" s="151"/>
      <c r="CB5719" s="151"/>
      <c r="CM5719" s="151"/>
      <c r="CO5719" s="151"/>
      <c r="CT5719" s="151"/>
      <c r="CY5719" s="151"/>
    </row>
    <row r="5720" spans="1:103" x14ac:dyDescent="0.2">
      <c r="A5720" s="60"/>
      <c r="B5720" s="60"/>
      <c r="C5720" s="60"/>
      <c r="D5720" s="60"/>
      <c r="E5720" s="60"/>
      <c r="F5720" s="60"/>
      <c r="G5720" s="60"/>
      <c r="H5720" s="60"/>
      <c r="I5720" s="60"/>
      <c r="J5720" s="60"/>
      <c r="K5720" s="60"/>
      <c r="L5720" s="60"/>
      <c r="M5720" s="60"/>
      <c r="N5720" s="60"/>
      <c r="O5720" s="60"/>
      <c r="P5720" s="60"/>
      <c r="Q5720" s="60"/>
      <c r="R5720" s="334">
        <v>15761</v>
      </c>
      <c r="S5720" s="319" t="s">
        <v>356</v>
      </c>
      <c r="BE5720" s="60"/>
      <c r="BR5720" s="60"/>
      <c r="BX5720" s="151"/>
      <c r="CB5720" s="151"/>
      <c r="CM5720" s="151"/>
      <c r="CO5720" s="151"/>
      <c r="CT5720" s="151"/>
      <c r="CY5720" s="151"/>
    </row>
    <row r="5721" spans="1:103" x14ac:dyDescent="0.2">
      <c r="A5721" s="60"/>
      <c r="B5721" s="60"/>
      <c r="C5721" s="60"/>
      <c r="D5721" s="60"/>
      <c r="E5721" s="60"/>
      <c r="F5721" s="60"/>
      <c r="G5721" s="60"/>
      <c r="H5721" s="60"/>
      <c r="I5721" s="60"/>
      <c r="J5721" s="60"/>
      <c r="K5721" s="60"/>
      <c r="L5721" s="60"/>
      <c r="M5721" s="60"/>
      <c r="N5721" s="60"/>
      <c r="O5721" s="60"/>
      <c r="P5721" s="60"/>
      <c r="Q5721" s="60"/>
      <c r="R5721" s="334">
        <v>15762</v>
      </c>
      <c r="S5721" s="319" t="s">
        <v>356</v>
      </c>
      <c r="BE5721" s="60"/>
      <c r="BR5721" s="60"/>
      <c r="BX5721" s="151"/>
      <c r="CB5721" s="151"/>
      <c r="CM5721" s="151"/>
      <c r="CO5721" s="151"/>
      <c r="CT5721" s="151"/>
      <c r="CY5721" s="151"/>
    </row>
    <row r="5722" spans="1:103" x14ac:dyDescent="0.2">
      <c r="A5722" s="60"/>
      <c r="B5722" s="60"/>
      <c r="C5722" s="60"/>
      <c r="D5722" s="60"/>
      <c r="E5722" s="60"/>
      <c r="F5722" s="60"/>
      <c r="G5722" s="60"/>
      <c r="H5722" s="60"/>
      <c r="I5722" s="60"/>
      <c r="J5722" s="60"/>
      <c r="K5722" s="60"/>
      <c r="L5722" s="60"/>
      <c r="M5722" s="60"/>
      <c r="N5722" s="60"/>
      <c r="O5722" s="60"/>
      <c r="P5722" s="60"/>
      <c r="Q5722" s="60"/>
      <c r="R5722" s="334">
        <v>15763</v>
      </c>
      <c r="S5722" s="319" t="s">
        <v>356</v>
      </c>
      <c r="BE5722" s="60"/>
      <c r="BR5722" s="60"/>
      <c r="BX5722" s="151"/>
      <c r="CB5722" s="151"/>
      <c r="CM5722" s="151"/>
      <c r="CO5722" s="151"/>
      <c r="CT5722" s="151"/>
      <c r="CY5722" s="151"/>
    </row>
    <row r="5723" spans="1:103" x14ac:dyDescent="0.2">
      <c r="A5723" s="60"/>
      <c r="B5723" s="60"/>
      <c r="C5723" s="60"/>
      <c r="D5723" s="60"/>
      <c r="E5723" s="60"/>
      <c r="F5723" s="60"/>
      <c r="G5723" s="60"/>
      <c r="H5723" s="60"/>
      <c r="I5723" s="60"/>
      <c r="J5723" s="60"/>
      <c r="K5723" s="60"/>
      <c r="L5723" s="60"/>
      <c r="M5723" s="60"/>
      <c r="N5723" s="60"/>
      <c r="O5723" s="60"/>
      <c r="P5723" s="60"/>
      <c r="Q5723" s="60"/>
      <c r="R5723" s="334">
        <v>15764</v>
      </c>
      <c r="S5723" s="319" t="s">
        <v>356</v>
      </c>
      <c r="BE5723" s="60"/>
      <c r="BR5723" s="60"/>
      <c r="BX5723" s="151"/>
      <c r="CB5723" s="151"/>
      <c r="CM5723" s="151"/>
      <c r="CO5723" s="151"/>
      <c r="CT5723" s="151"/>
      <c r="CY5723" s="151"/>
    </row>
    <row r="5724" spans="1:103" x14ac:dyDescent="0.2">
      <c r="A5724" s="60"/>
      <c r="B5724" s="60"/>
      <c r="C5724" s="60"/>
      <c r="D5724" s="60"/>
      <c r="E5724" s="60"/>
      <c r="F5724" s="60"/>
      <c r="G5724" s="60"/>
      <c r="H5724" s="60"/>
      <c r="I5724" s="60"/>
      <c r="J5724" s="60"/>
      <c r="K5724" s="60"/>
      <c r="L5724" s="60"/>
      <c r="M5724" s="60"/>
      <c r="N5724" s="60"/>
      <c r="O5724" s="60"/>
      <c r="P5724" s="60"/>
      <c r="Q5724" s="60"/>
      <c r="R5724" s="334">
        <v>15765</v>
      </c>
      <c r="S5724" s="319" t="s">
        <v>356</v>
      </c>
      <c r="BE5724" s="60"/>
      <c r="BR5724" s="60"/>
      <c r="BX5724" s="151"/>
      <c r="CB5724" s="151"/>
      <c r="CM5724" s="151"/>
      <c r="CO5724" s="151"/>
      <c r="CT5724" s="151"/>
      <c r="CY5724" s="151"/>
    </row>
    <row r="5725" spans="1:103" x14ac:dyDescent="0.2">
      <c r="A5725" s="60"/>
      <c r="B5725" s="60"/>
      <c r="C5725" s="60"/>
      <c r="D5725" s="60"/>
      <c r="E5725" s="60"/>
      <c r="F5725" s="60"/>
      <c r="G5725" s="60"/>
      <c r="H5725" s="60"/>
      <c r="I5725" s="60"/>
      <c r="J5725" s="60"/>
      <c r="K5725" s="60"/>
      <c r="L5725" s="60"/>
      <c r="M5725" s="60"/>
      <c r="N5725" s="60"/>
      <c r="O5725" s="60"/>
      <c r="P5725" s="60"/>
      <c r="Q5725" s="60"/>
      <c r="R5725" s="334">
        <v>15767</v>
      </c>
      <c r="S5725" s="319" t="s">
        <v>356</v>
      </c>
      <c r="BE5725" s="60"/>
      <c r="BR5725" s="60"/>
      <c r="BX5725" s="151"/>
      <c r="CB5725" s="151"/>
      <c r="CM5725" s="151"/>
      <c r="CO5725" s="151"/>
      <c r="CT5725" s="151"/>
      <c r="CY5725" s="151"/>
    </row>
    <row r="5726" spans="1:103" x14ac:dyDescent="0.2">
      <c r="A5726" s="60"/>
      <c r="B5726" s="60"/>
      <c r="C5726" s="60"/>
      <c r="D5726" s="60"/>
      <c r="E5726" s="60"/>
      <c r="F5726" s="60"/>
      <c r="G5726" s="60"/>
      <c r="H5726" s="60"/>
      <c r="I5726" s="60"/>
      <c r="J5726" s="60"/>
      <c r="K5726" s="60"/>
      <c r="L5726" s="60"/>
      <c r="M5726" s="60"/>
      <c r="N5726" s="60"/>
      <c r="O5726" s="60"/>
      <c r="P5726" s="60"/>
      <c r="Q5726" s="60"/>
      <c r="R5726" s="334">
        <v>15770</v>
      </c>
      <c r="S5726" s="319" t="s">
        <v>356</v>
      </c>
      <c r="BE5726" s="60"/>
      <c r="BR5726" s="60"/>
      <c r="BX5726" s="151"/>
      <c r="CB5726" s="151"/>
      <c r="CM5726" s="151"/>
      <c r="CO5726" s="151"/>
      <c r="CT5726" s="151"/>
      <c r="CY5726" s="151"/>
    </row>
    <row r="5727" spans="1:103" x14ac:dyDescent="0.2">
      <c r="A5727" s="60"/>
      <c r="B5727" s="60"/>
      <c r="C5727" s="60"/>
      <c r="D5727" s="60"/>
      <c r="E5727" s="60"/>
      <c r="F5727" s="60"/>
      <c r="G5727" s="60"/>
      <c r="H5727" s="60"/>
      <c r="I5727" s="60"/>
      <c r="J5727" s="60"/>
      <c r="K5727" s="60"/>
      <c r="L5727" s="60"/>
      <c r="M5727" s="60"/>
      <c r="N5727" s="60"/>
      <c r="O5727" s="60"/>
      <c r="P5727" s="60"/>
      <c r="Q5727" s="60"/>
      <c r="R5727" s="334">
        <v>15771</v>
      </c>
      <c r="S5727" s="319" t="s">
        <v>356</v>
      </c>
      <c r="BE5727" s="60"/>
      <c r="BR5727" s="60"/>
      <c r="BX5727" s="151"/>
      <c r="CB5727" s="151"/>
      <c r="CM5727" s="151"/>
      <c r="CO5727" s="151"/>
      <c r="CT5727" s="151"/>
      <c r="CY5727" s="151"/>
    </row>
    <row r="5728" spans="1:103" x14ac:dyDescent="0.2">
      <c r="A5728" s="60"/>
      <c r="B5728" s="60"/>
      <c r="C5728" s="60"/>
      <c r="D5728" s="60"/>
      <c r="E5728" s="60"/>
      <c r="F5728" s="60"/>
      <c r="G5728" s="60"/>
      <c r="H5728" s="60"/>
      <c r="I5728" s="60"/>
      <c r="J5728" s="60"/>
      <c r="K5728" s="60"/>
      <c r="L5728" s="60"/>
      <c r="M5728" s="60"/>
      <c r="N5728" s="60"/>
      <c r="O5728" s="60"/>
      <c r="P5728" s="60"/>
      <c r="Q5728" s="60"/>
      <c r="R5728" s="334">
        <v>15772</v>
      </c>
      <c r="S5728" s="319" t="s">
        <v>356</v>
      </c>
      <c r="BE5728" s="60"/>
      <c r="BR5728" s="60"/>
      <c r="BX5728" s="151"/>
      <c r="CB5728" s="151"/>
      <c r="CM5728" s="151"/>
      <c r="CO5728" s="151"/>
      <c r="CT5728" s="151"/>
      <c r="CY5728" s="151"/>
    </row>
    <row r="5729" spans="1:103" x14ac:dyDescent="0.2">
      <c r="A5729" s="60"/>
      <c r="B5729" s="60"/>
      <c r="C5729" s="60"/>
      <c r="D5729" s="60"/>
      <c r="E5729" s="60"/>
      <c r="F5729" s="60"/>
      <c r="G5729" s="60"/>
      <c r="H5729" s="60"/>
      <c r="I5729" s="60"/>
      <c r="J5729" s="60"/>
      <c r="K5729" s="60"/>
      <c r="L5729" s="60"/>
      <c r="M5729" s="60"/>
      <c r="N5729" s="60"/>
      <c r="O5729" s="60"/>
      <c r="P5729" s="60"/>
      <c r="Q5729" s="60"/>
      <c r="R5729" s="334">
        <v>15773</v>
      </c>
      <c r="S5729" s="319" t="s">
        <v>356</v>
      </c>
      <c r="BE5729" s="60"/>
      <c r="BR5729" s="60"/>
      <c r="BX5729" s="151"/>
      <c r="CB5729" s="151"/>
      <c r="CM5729" s="151"/>
      <c r="CO5729" s="151"/>
      <c r="CT5729" s="151"/>
      <c r="CY5729" s="151"/>
    </row>
    <row r="5730" spans="1:103" x14ac:dyDescent="0.2">
      <c r="A5730" s="60"/>
      <c r="B5730" s="60"/>
      <c r="C5730" s="60"/>
      <c r="D5730" s="60"/>
      <c r="E5730" s="60"/>
      <c r="F5730" s="60"/>
      <c r="G5730" s="60"/>
      <c r="H5730" s="60"/>
      <c r="I5730" s="60"/>
      <c r="J5730" s="60"/>
      <c r="K5730" s="60"/>
      <c r="L5730" s="60"/>
      <c r="M5730" s="60"/>
      <c r="N5730" s="60"/>
      <c r="O5730" s="60"/>
      <c r="P5730" s="60"/>
      <c r="Q5730" s="60"/>
      <c r="R5730" s="334">
        <v>15774</v>
      </c>
      <c r="S5730" s="319" t="s">
        <v>356</v>
      </c>
      <c r="BE5730" s="60"/>
      <c r="BR5730" s="60"/>
      <c r="BX5730" s="151"/>
      <c r="CB5730" s="151"/>
      <c r="CM5730" s="151"/>
      <c r="CO5730" s="151"/>
      <c r="CT5730" s="151"/>
      <c r="CY5730" s="151"/>
    </row>
    <row r="5731" spans="1:103" x14ac:dyDescent="0.2">
      <c r="A5731" s="60"/>
      <c r="B5731" s="60"/>
      <c r="C5731" s="60"/>
      <c r="D5731" s="60"/>
      <c r="E5731" s="60"/>
      <c r="F5731" s="60"/>
      <c r="G5731" s="60"/>
      <c r="H5731" s="60"/>
      <c r="I5731" s="60"/>
      <c r="J5731" s="60"/>
      <c r="K5731" s="60"/>
      <c r="L5731" s="60"/>
      <c r="M5731" s="60"/>
      <c r="N5731" s="60"/>
      <c r="O5731" s="60"/>
      <c r="P5731" s="60"/>
      <c r="Q5731" s="60"/>
      <c r="R5731" s="334">
        <v>15775</v>
      </c>
      <c r="S5731" s="319" t="s">
        <v>356</v>
      </c>
      <c r="BE5731" s="60"/>
      <c r="BR5731" s="60"/>
      <c r="BX5731" s="151"/>
      <c r="CB5731" s="151"/>
      <c r="CM5731" s="151"/>
      <c r="CO5731" s="151"/>
      <c r="CT5731" s="151"/>
      <c r="CY5731" s="151"/>
    </row>
    <row r="5732" spans="1:103" x14ac:dyDescent="0.2">
      <c r="A5732" s="60"/>
      <c r="B5732" s="60"/>
      <c r="C5732" s="60"/>
      <c r="D5732" s="60"/>
      <c r="E5732" s="60"/>
      <c r="F5732" s="60"/>
      <c r="G5732" s="60"/>
      <c r="H5732" s="60"/>
      <c r="I5732" s="60"/>
      <c r="J5732" s="60"/>
      <c r="K5732" s="60"/>
      <c r="L5732" s="60"/>
      <c r="M5732" s="60"/>
      <c r="N5732" s="60"/>
      <c r="O5732" s="60"/>
      <c r="P5732" s="60"/>
      <c r="Q5732" s="60"/>
      <c r="R5732" s="334">
        <v>15776</v>
      </c>
      <c r="S5732" s="319" t="s">
        <v>356</v>
      </c>
      <c r="BE5732" s="60"/>
      <c r="BR5732" s="60"/>
      <c r="BX5732" s="151"/>
      <c r="CB5732" s="151"/>
      <c r="CM5732" s="151"/>
      <c r="CO5732" s="151"/>
      <c r="CT5732" s="151"/>
      <c r="CY5732" s="151"/>
    </row>
    <row r="5733" spans="1:103" x14ac:dyDescent="0.2">
      <c r="A5733" s="60"/>
      <c r="B5733" s="60"/>
      <c r="C5733" s="60"/>
      <c r="D5733" s="60"/>
      <c r="E5733" s="60"/>
      <c r="F5733" s="60"/>
      <c r="G5733" s="60"/>
      <c r="H5733" s="60"/>
      <c r="I5733" s="60"/>
      <c r="J5733" s="60"/>
      <c r="K5733" s="60"/>
      <c r="L5733" s="60"/>
      <c r="M5733" s="60"/>
      <c r="N5733" s="60"/>
      <c r="O5733" s="60"/>
      <c r="P5733" s="60"/>
      <c r="Q5733" s="60"/>
      <c r="R5733" s="334">
        <v>15777</v>
      </c>
      <c r="S5733" s="319" t="s">
        <v>356</v>
      </c>
      <c r="BE5733" s="60"/>
      <c r="BR5733" s="60"/>
      <c r="BX5733" s="151"/>
      <c r="CB5733" s="151"/>
      <c r="CM5733" s="151"/>
      <c r="CO5733" s="151"/>
      <c r="CT5733" s="151"/>
      <c r="CY5733" s="151"/>
    </row>
    <row r="5734" spans="1:103" x14ac:dyDescent="0.2">
      <c r="A5734" s="60"/>
      <c r="B5734" s="60"/>
      <c r="C5734" s="60"/>
      <c r="D5734" s="60"/>
      <c r="E5734" s="60"/>
      <c r="F5734" s="60"/>
      <c r="G5734" s="60"/>
      <c r="H5734" s="60"/>
      <c r="I5734" s="60"/>
      <c r="J5734" s="60"/>
      <c r="K5734" s="60"/>
      <c r="L5734" s="60"/>
      <c r="M5734" s="60"/>
      <c r="N5734" s="60"/>
      <c r="O5734" s="60"/>
      <c r="P5734" s="60"/>
      <c r="Q5734" s="60"/>
      <c r="R5734" s="334">
        <v>15778</v>
      </c>
      <c r="S5734" s="319" t="s">
        <v>356</v>
      </c>
      <c r="BE5734" s="60"/>
      <c r="BR5734" s="60"/>
      <c r="BX5734" s="151"/>
      <c r="CB5734" s="151"/>
      <c r="CM5734" s="151"/>
      <c r="CO5734" s="151"/>
      <c r="CT5734" s="151"/>
      <c r="CY5734" s="151"/>
    </row>
    <row r="5735" spans="1:103" x14ac:dyDescent="0.2">
      <c r="A5735" s="60"/>
      <c r="B5735" s="60"/>
      <c r="C5735" s="60"/>
      <c r="D5735" s="60"/>
      <c r="E5735" s="60"/>
      <c r="F5735" s="60"/>
      <c r="G5735" s="60"/>
      <c r="H5735" s="60"/>
      <c r="I5735" s="60"/>
      <c r="J5735" s="60"/>
      <c r="K5735" s="60"/>
      <c r="L5735" s="60"/>
      <c r="M5735" s="60"/>
      <c r="N5735" s="60"/>
      <c r="O5735" s="60"/>
      <c r="P5735" s="60"/>
      <c r="Q5735" s="60"/>
      <c r="R5735" s="334">
        <v>15779</v>
      </c>
      <c r="S5735" s="319" t="s">
        <v>351</v>
      </c>
      <c r="BE5735" s="60"/>
      <c r="BR5735" s="60"/>
      <c r="BX5735" s="151"/>
      <c r="CB5735" s="151"/>
      <c r="CM5735" s="151"/>
      <c r="CO5735" s="151"/>
      <c r="CT5735" s="151"/>
      <c r="CY5735" s="151"/>
    </row>
    <row r="5736" spans="1:103" x14ac:dyDescent="0.2">
      <c r="A5736" s="60"/>
      <c r="B5736" s="60"/>
      <c r="C5736" s="60"/>
      <c r="D5736" s="60"/>
      <c r="E5736" s="60"/>
      <c r="F5736" s="60"/>
      <c r="G5736" s="60"/>
      <c r="H5736" s="60"/>
      <c r="I5736" s="60"/>
      <c r="J5736" s="60"/>
      <c r="K5736" s="60"/>
      <c r="L5736" s="60"/>
      <c r="M5736" s="60"/>
      <c r="N5736" s="60"/>
      <c r="O5736" s="60"/>
      <c r="P5736" s="60"/>
      <c r="Q5736" s="60"/>
      <c r="R5736" s="334">
        <v>15780</v>
      </c>
      <c r="S5736" s="319" t="s">
        <v>356</v>
      </c>
      <c r="BE5736" s="60"/>
      <c r="BR5736" s="60"/>
      <c r="BX5736" s="151"/>
      <c r="CB5736" s="151"/>
      <c r="CM5736" s="151"/>
      <c r="CO5736" s="151"/>
      <c r="CT5736" s="151"/>
      <c r="CY5736" s="151"/>
    </row>
    <row r="5737" spans="1:103" x14ac:dyDescent="0.2">
      <c r="A5737" s="60"/>
      <c r="B5737" s="60"/>
      <c r="C5737" s="60"/>
      <c r="D5737" s="60"/>
      <c r="E5737" s="60"/>
      <c r="F5737" s="60"/>
      <c r="G5737" s="60"/>
      <c r="H5737" s="60"/>
      <c r="I5737" s="60"/>
      <c r="J5737" s="60"/>
      <c r="K5737" s="60"/>
      <c r="L5737" s="60"/>
      <c r="M5737" s="60"/>
      <c r="N5737" s="60"/>
      <c r="O5737" s="60"/>
      <c r="P5737" s="60"/>
      <c r="Q5737" s="60"/>
      <c r="R5737" s="334">
        <v>15781</v>
      </c>
      <c r="S5737" s="319" t="s">
        <v>356</v>
      </c>
      <c r="BE5737" s="60"/>
      <c r="BR5737" s="60"/>
      <c r="BX5737" s="151"/>
      <c r="CB5737" s="151"/>
      <c r="CM5737" s="151"/>
      <c r="CO5737" s="151"/>
      <c r="CT5737" s="151"/>
      <c r="CY5737" s="151"/>
    </row>
    <row r="5738" spans="1:103" x14ac:dyDescent="0.2">
      <c r="A5738" s="60"/>
      <c r="B5738" s="60"/>
      <c r="C5738" s="60"/>
      <c r="D5738" s="60"/>
      <c r="E5738" s="60"/>
      <c r="F5738" s="60"/>
      <c r="G5738" s="60"/>
      <c r="H5738" s="60"/>
      <c r="I5738" s="60"/>
      <c r="J5738" s="60"/>
      <c r="K5738" s="60"/>
      <c r="L5738" s="60"/>
      <c r="M5738" s="60"/>
      <c r="N5738" s="60"/>
      <c r="O5738" s="60"/>
      <c r="P5738" s="60"/>
      <c r="Q5738" s="60"/>
      <c r="R5738" s="334">
        <v>15783</v>
      </c>
      <c r="S5738" s="319" t="s">
        <v>356</v>
      </c>
      <c r="BE5738" s="60"/>
      <c r="BR5738" s="60"/>
      <c r="BX5738" s="151"/>
      <c r="CB5738" s="151"/>
      <c r="CM5738" s="151"/>
      <c r="CO5738" s="151"/>
      <c r="CT5738" s="151"/>
      <c r="CY5738" s="151"/>
    </row>
    <row r="5739" spans="1:103" x14ac:dyDescent="0.2">
      <c r="A5739" s="60"/>
      <c r="B5739" s="60"/>
      <c r="C5739" s="60"/>
      <c r="D5739" s="60"/>
      <c r="E5739" s="60"/>
      <c r="F5739" s="60"/>
      <c r="G5739" s="60"/>
      <c r="H5739" s="60"/>
      <c r="I5739" s="60"/>
      <c r="J5739" s="60"/>
      <c r="K5739" s="60"/>
      <c r="L5739" s="60"/>
      <c r="M5739" s="60"/>
      <c r="N5739" s="60"/>
      <c r="O5739" s="60"/>
      <c r="P5739" s="60"/>
      <c r="Q5739" s="60"/>
      <c r="R5739" s="334">
        <v>15784</v>
      </c>
      <c r="S5739" s="319" t="s">
        <v>356</v>
      </c>
      <c r="BE5739" s="60"/>
      <c r="BR5739" s="60"/>
      <c r="BX5739" s="151"/>
      <c r="CB5739" s="151"/>
      <c r="CM5739" s="151"/>
      <c r="CO5739" s="151"/>
      <c r="CT5739" s="151"/>
      <c r="CY5739" s="151"/>
    </row>
    <row r="5740" spans="1:103" x14ac:dyDescent="0.2">
      <c r="A5740" s="60"/>
      <c r="B5740" s="60"/>
      <c r="C5740" s="60"/>
      <c r="D5740" s="60"/>
      <c r="E5740" s="60"/>
      <c r="F5740" s="60"/>
      <c r="G5740" s="60"/>
      <c r="H5740" s="60"/>
      <c r="I5740" s="60"/>
      <c r="J5740" s="60"/>
      <c r="K5740" s="60"/>
      <c r="L5740" s="60"/>
      <c r="M5740" s="60"/>
      <c r="N5740" s="60"/>
      <c r="O5740" s="60"/>
      <c r="P5740" s="60"/>
      <c r="Q5740" s="60"/>
      <c r="R5740" s="334">
        <v>15801</v>
      </c>
      <c r="S5740" s="319" t="s">
        <v>356</v>
      </c>
      <c r="BE5740" s="60"/>
      <c r="BR5740" s="60"/>
      <c r="BX5740" s="151"/>
      <c r="CB5740" s="151"/>
      <c r="CM5740" s="151"/>
      <c r="CO5740" s="151"/>
      <c r="CT5740" s="151"/>
      <c r="CY5740" s="151"/>
    </row>
    <row r="5741" spans="1:103" x14ac:dyDescent="0.2">
      <c r="A5741" s="60"/>
      <c r="B5741" s="60"/>
      <c r="C5741" s="60"/>
      <c r="D5741" s="60"/>
      <c r="E5741" s="60"/>
      <c r="F5741" s="60"/>
      <c r="G5741" s="60"/>
      <c r="H5741" s="60"/>
      <c r="I5741" s="60"/>
      <c r="J5741" s="60"/>
      <c r="K5741" s="60"/>
      <c r="L5741" s="60"/>
      <c r="M5741" s="60"/>
      <c r="N5741" s="60"/>
      <c r="O5741" s="60"/>
      <c r="P5741" s="60"/>
      <c r="Q5741" s="60"/>
      <c r="R5741" s="334">
        <v>15821</v>
      </c>
      <c r="S5741" s="319" t="s">
        <v>351</v>
      </c>
      <c r="BE5741" s="60"/>
      <c r="BR5741" s="60"/>
      <c r="BX5741" s="151"/>
      <c r="CB5741" s="151"/>
      <c r="CM5741" s="151"/>
      <c r="CO5741" s="151"/>
      <c r="CT5741" s="151"/>
      <c r="CY5741" s="151"/>
    </row>
    <row r="5742" spans="1:103" x14ac:dyDescent="0.2">
      <c r="A5742" s="60"/>
      <c r="B5742" s="60"/>
      <c r="C5742" s="60"/>
      <c r="D5742" s="60"/>
      <c r="E5742" s="60"/>
      <c r="F5742" s="60"/>
      <c r="G5742" s="60"/>
      <c r="H5742" s="60"/>
      <c r="I5742" s="60"/>
      <c r="J5742" s="60"/>
      <c r="K5742" s="60"/>
      <c r="L5742" s="60"/>
      <c r="M5742" s="60"/>
      <c r="N5742" s="60"/>
      <c r="O5742" s="60"/>
      <c r="P5742" s="60"/>
      <c r="Q5742" s="60"/>
      <c r="R5742" s="334">
        <v>15822</v>
      </c>
      <c r="S5742" s="319" t="s">
        <v>351</v>
      </c>
      <c r="BE5742" s="60"/>
      <c r="BR5742" s="60"/>
      <c r="BX5742" s="151"/>
      <c r="CB5742" s="151"/>
      <c r="CM5742" s="151"/>
      <c r="CO5742" s="151"/>
      <c r="CT5742" s="151"/>
      <c r="CY5742" s="151"/>
    </row>
    <row r="5743" spans="1:103" x14ac:dyDescent="0.2">
      <c r="A5743" s="60"/>
      <c r="B5743" s="60"/>
      <c r="C5743" s="60"/>
      <c r="D5743" s="60"/>
      <c r="E5743" s="60"/>
      <c r="F5743" s="60"/>
      <c r="G5743" s="60"/>
      <c r="H5743" s="60"/>
      <c r="I5743" s="60"/>
      <c r="J5743" s="60"/>
      <c r="K5743" s="60"/>
      <c r="L5743" s="60"/>
      <c r="M5743" s="60"/>
      <c r="N5743" s="60"/>
      <c r="O5743" s="60"/>
      <c r="P5743" s="60"/>
      <c r="Q5743" s="60"/>
      <c r="R5743" s="334">
        <v>15823</v>
      </c>
      <c r="S5743" s="319" t="s">
        <v>356</v>
      </c>
      <c r="BE5743" s="60"/>
      <c r="BR5743" s="60"/>
      <c r="BX5743" s="151"/>
      <c r="CB5743" s="151"/>
      <c r="CM5743" s="151"/>
      <c r="CO5743" s="151"/>
      <c r="CT5743" s="151"/>
      <c r="CY5743" s="151"/>
    </row>
    <row r="5744" spans="1:103" x14ac:dyDescent="0.2">
      <c r="A5744" s="60"/>
      <c r="B5744" s="60"/>
      <c r="C5744" s="60"/>
      <c r="D5744" s="60"/>
      <c r="E5744" s="60"/>
      <c r="F5744" s="60"/>
      <c r="G5744" s="60"/>
      <c r="H5744" s="60"/>
      <c r="I5744" s="60"/>
      <c r="J5744" s="60"/>
      <c r="K5744" s="60"/>
      <c r="L5744" s="60"/>
      <c r="M5744" s="60"/>
      <c r="N5744" s="60"/>
      <c r="O5744" s="60"/>
      <c r="P5744" s="60"/>
      <c r="Q5744" s="60"/>
      <c r="R5744" s="334">
        <v>15824</v>
      </c>
      <c r="S5744" s="319" t="s">
        <v>356</v>
      </c>
      <c r="BE5744" s="60"/>
      <c r="BR5744" s="60"/>
      <c r="BX5744" s="151"/>
      <c r="CB5744" s="151"/>
      <c r="CM5744" s="151"/>
      <c r="CO5744" s="151"/>
      <c r="CT5744" s="151"/>
      <c r="CY5744" s="151"/>
    </row>
    <row r="5745" spans="1:103" x14ac:dyDescent="0.2">
      <c r="A5745" s="60"/>
      <c r="B5745" s="60"/>
      <c r="C5745" s="60"/>
      <c r="D5745" s="60"/>
      <c r="E5745" s="60"/>
      <c r="F5745" s="60"/>
      <c r="G5745" s="60"/>
      <c r="H5745" s="60"/>
      <c r="I5745" s="60"/>
      <c r="J5745" s="60"/>
      <c r="K5745" s="60"/>
      <c r="L5745" s="60"/>
      <c r="M5745" s="60"/>
      <c r="N5745" s="60"/>
      <c r="O5745" s="60"/>
      <c r="P5745" s="60"/>
      <c r="Q5745" s="60"/>
      <c r="R5745" s="334">
        <v>15825</v>
      </c>
      <c r="S5745" s="319" t="s">
        <v>356</v>
      </c>
      <c r="BE5745" s="60"/>
      <c r="BR5745" s="60"/>
      <c r="BX5745" s="151"/>
      <c r="CB5745" s="151"/>
      <c r="CM5745" s="151"/>
      <c r="CO5745" s="151"/>
      <c r="CT5745" s="151"/>
      <c r="CY5745" s="151"/>
    </row>
    <row r="5746" spans="1:103" x14ac:dyDescent="0.2">
      <c r="A5746" s="60"/>
      <c r="B5746" s="60"/>
      <c r="C5746" s="60"/>
      <c r="D5746" s="60"/>
      <c r="E5746" s="60"/>
      <c r="F5746" s="60"/>
      <c r="G5746" s="60"/>
      <c r="H5746" s="60"/>
      <c r="I5746" s="60"/>
      <c r="J5746" s="60"/>
      <c r="K5746" s="60"/>
      <c r="L5746" s="60"/>
      <c r="M5746" s="60"/>
      <c r="N5746" s="60"/>
      <c r="O5746" s="60"/>
      <c r="P5746" s="60"/>
      <c r="Q5746" s="60"/>
      <c r="R5746" s="334">
        <v>15827</v>
      </c>
      <c r="S5746" s="319" t="s">
        <v>351</v>
      </c>
      <c r="BE5746" s="60"/>
      <c r="BR5746" s="60"/>
      <c r="BX5746" s="151"/>
      <c r="CB5746" s="151"/>
      <c r="CM5746" s="151"/>
      <c r="CO5746" s="151"/>
      <c r="CT5746" s="151"/>
      <c r="CY5746" s="151"/>
    </row>
    <row r="5747" spans="1:103" x14ac:dyDescent="0.2">
      <c r="A5747" s="60"/>
      <c r="B5747" s="60"/>
      <c r="C5747" s="60"/>
      <c r="D5747" s="60"/>
      <c r="E5747" s="60"/>
      <c r="F5747" s="60"/>
      <c r="G5747" s="60"/>
      <c r="H5747" s="60"/>
      <c r="I5747" s="60"/>
      <c r="J5747" s="60"/>
      <c r="K5747" s="60"/>
      <c r="L5747" s="60"/>
      <c r="M5747" s="60"/>
      <c r="N5747" s="60"/>
      <c r="O5747" s="60"/>
      <c r="P5747" s="60"/>
      <c r="Q5747" s="60"/>
      <c r="R5747" s="334">
        <v>15828</v>
      </c>
      <c r="S5747" s="319" t="s">
        <v>356</v>
      </c>
      <c r="BE5747" s="60"/>
      <c r="BR5747" s="60"/>
      <c r="BX5747" s="151"/>
      <c r="CB5747" s="151"/>
      <c r="CM5747" s="151"/>
      <c r="CO5747" s="151"/>
      <c r="CT5747" s="151"/>
      <c r="CY5747" s="151"/>
    </row>
    <row r="5748" spans="1:103" x14ac:dyDescent="0.2">
      <c r="A5748" s="60"/>
      <c r="B5748" s="60"/>
      <c r="C5748" s="60"/>
      <c r="D5748" s="60"/>
      <c r="E5748" s="60"/>
      <c r="F5748" s="60"/>
      <c r="G5748" s="60"/>
      <c r="H5748" s="60"/>
      <c r="I5748" s="60"/>
      <c r="J5748" s="60"/>
      <c r="K5748" s="60"/>
      <c r="L5748" s="60"/>
      <c r="M5748" s="60"/>
      <c r="N5748" s="60"/>
      <c r="O5748" s="60"/>
      <c r="P5748" s="60"/>
      <c r="Q5748" s="60"/>
      <c r="R5748" s="334">
        <v>15829</v>
      </c>
      <c r="S5748" s="319" t="s">
        <v>356</v>
      </c>
      <c r="BE5748" s="60"/>
      <c r="BR5748" s="60"/>
      <c r="BX5748" s="151"/>
      <c r="CB5748" s="151"/>
      <c r="CM5748" s="151"/>
      <c r="CO5748" s="151"/>
      <c r="CT5748" s="151"/>
      <c r="CY5748" s="151"/>
    </row>
    <row r="5749" spans="1:103" x14ac:dyDescent="0.2">
      <c r="A5749" s="60"/>
      <c r="B5749" s="60"/>
      <c r="C5749" s="60"/>
      <c r="D5749" s="60"/>
      <c r="E5749" s="60"/>
      <c r="F5749" s="60"/>
      <c r="G5749" s="60"/>
      <c r="H5749" s="60"/>
      <c r="I5749" s="60"/>
      <c r="J5749" s="60"/>
      <c r="K5749" s="60"/>
      <c r="L5749" s="60"/>
      <c r="M5749" s="60"/>
      <c r="N5749" s="60"/>
      <c r="O5749" s="60"/>
      <c r="P5749" s="60"/>
      <c r="Q5749" s="60"/>
      <c r="R5749" s="334">
        <v>15831</v>
      </c>
      <c r="S5749" s="319" t="s">
        <v>351</v>
      </c>
      <c r="BE5749" s="60"/>
      <c r="BR5749" s="60"/>
      <c r="BX5749" s="151"/>
      <c r="CB5749" s="151"/>
      <c r="CM5749" s="151"/>
      <c r="CO5749" s="151"/>
      <c r="CT5749" s="151"/>
      <c r="CY5749" s="151"/>
    </row>
    <row r="5750" spans="1:103" x14ac:dyDescent="0.2">
      <c r="A5750" s="60"/>
      <c r="B5750" s="60"/>
      <c r="C5750" s="60"/>
      <c r="D5750" s="60"/>
      <c r="E5750" s="60"/>
      <c r="F5750" s="60"/>
      <c r="G5750" s="60"/>
      <c r="H5750" s="60"/>
      <c r="I5750" s="60"/>
      <c r="J5750" s="60"/>
      <c r="K5750" s="60"/>
      <c r="L5750" s="60"/>
      <c r="M5750" s="60"/>
      <c r="N5750" s="60"/>
      <c r="O5750" s="60"/>
      <c r="P5750" s="60"/>
      <c r="Q5750" s="60"/>
      <c r="R5750" s="334">
        <v>15832</v>
      </c>
      <c r="S5750" s="319" t="s">
        <v>351</v>
      </c>
      <c r="BE5750" s="60"/>
      <c r="BR5750" s="60"/>
      <c r="BX5750" s="151"/>
      <c r="CB5750" s="151"/>
      <c r="CM5750" s="151"/>
      <c r="CO5750" s="151"/>
      <c r="CT5750" s="151"/>
      <c r="CY5750" s="151"/>
    </row>
    <row r="5751" spans="1:103" x14ac:dyDescent="0.2">
      <c r="A5751" s="60"/>
      <c r="B5751" s="60"/>
      <c r="C5751" s="60"/>
      <c r="D5751" s="60"/>
      <c r="E5751" s="60"/>
      <c r="F5751" s="60"/>
      <c r="G5751" s="60"/>
      <c r="H5751" s="60"/>
      <c r="I5751" s="60"/>
      <c r="J5751" s="60"/>
      <c r="K5751" s="60"/>
      <c r="L5751" s="60"/>
      <c r="M5751" s="60"/>
      <c r="N5751" s="60"/>
      <c r="O5751" s="60"/>
      <c r="P5751" s="60"/>
      <c r="Q5751" s="60"/>
      <c r="R5751" s="334">
        <v>15834</v>
      </c>
      <c r="S5751" s="319" t="s">
        <v>351</v>
      </c>
      <c r="BE5751" s="60"/>
      <c r="BR5751" s="60"/>
      <c r="BX5751" s="151"/>
      <c r="CB5751" s="151"/>
      <c r="CM5751" s="151"/>
      <c r="CO5751" s="151"/>
      <c r="CT5751" s="151"/>
      <c r="CY5751" s="151"/>
    </row>
    <row r="5752" spans="1:103" x14ac:dyDescent="0.2">
      <c r="A5752" s="60"/>
      <c r="B5752" s="60"/>
      <c r="C5752" s="60"/>
      <c r="D5752" s="60"/>
      <c r="E5752" s="60"/>
      <c r="F5752" s="60"/>
      <c r="G5752" s="60"/>
      <c r="H5752" s="60"/>
      <c r="I5752" s="60"/>
      <c r="J5752" s="60"/>
      <c r="K5752" s="60"/>
      <c r="L5752" s="60"/>
      <c r="M5752" s="60"/>
      <c r="N5752" s="60"/>
      <c r="O5752" s="60"/>
      <c r="P5752" s="60"/>
      <c r="Q5752" s="60"/>
      <c r="R5752" s="334">
        <v>15840</v>
      </c>
      <c r="S5752" s="319" t="s">
        <v>356</v>
      </c>
      <c r="BE5752" s="60"/>
      <c r="BR5752" s="60"/>
      <c r="BX5752" s="151"/>
      <c r="CB5752" s="151"/>
      <c r="CM5752" s="151"/>
      <c r="CO5752" s="151"/>
      <c r="CT5752" s="151"/>
      <c r="CY5752" s="151"/>
    </row>
    <row r="5753" spans="1:103" x14ac:dyDescent="0.2">
      <c r="A5753" s="60"/>
      <c r="B5753" s="60"/>
      <c r="C5753" s="60"/>
      <c r="D5753" s="60"/>
      <c r="E5753" s="60"/>
      <c r="F5753" s="60"/>
      <c r="G5753" s="60"/>
      <c r="H5753" s="60"/>
      <c r="I5753" s="60"/>
      <c r="J5753" s="60"/>
      <c r="K5753" s="60"/>
      <c r="L5753" s="60"/>
      <c r="M5753" s="60"/>
      <c r="N5753" s="60"/>
      <c r="O5753" s="60"/>
      <c r="P5753" s="60"/>
      <c r="Q5753" s="60"/>
      <c r="R5753" s="334">
        <v>15841</v>
      </c>
      <c r="S5753" s="319" t="s">
        <v>356</v>
      </c>
      <c r="BE5753" s="60"/>
      <c r="BR5753" s="60"/>
      <c r="BX5753" s="151"/>
      <c r="CB5753" s="151"/>
      <c r="CM5753" s="151"/>
      <c r="CO5753" s="151"/>
      <c r="CT5753" s="151"/>
      <c r="CY5753" s="151"/>
    </row>
    <row r="5754" spans="1:103" x14ac:dyDescent="0.2">
      <c r="A5754" s="60"/>
      <c r="B5754" s="60"/>
      <c r="C5754" s="60"/>
      <c r="D5754" s="60"/>
      <c r="E5754" s="60"/>
      <c r="F5754" s="60"/>
      <c r="G5754" s="60"/>
      <c r="H5754" s="60"/>
      <c r="I5754" s="60"/>
      <c r="J5754" s="60"/>
      <c r="K5754" s="60"/>
      <c r="L5754" s="60"/>
      <c r="M5754" s="60"/>
      <c r="N5754" s="60"/>
      <c r="O5754" s="60"/>
      <c r="P5754" s="60"/>
      <c r="Q5754" s="60"/>
      <c r="R5754" s="334">
        <v>15845</v>
      </c>
      <c r="S5754" s="319" t="s">
        <v>351</v>
      </c>
      <c r="BE5754" s="60"/>
      <c r="BR5754" s="60"/>
      <c r="BX5754" s="151"/>
      <c r="CB5754" s="151"/>
      <c r="CM5754" s="151"/>
      <c r="CO5754" s="151"/>
      <c r="CT5754" s="151"/>
      <c r="CY5754" s="151"/>
    </row>
    <row r="5755" spans="1:103" x14ac:dyDescent="0.2">
      <c r="A5755" s="60"/>
      <c r="B5755" s="60"/>
      <c r="C5755" s="60"/>
      <c r="D5755" s="60"/>
      <c r="E5755" s="60"/>
      <c r="F5755" s="60"/>
      <c r="G5755" s="60"/>
      <c r="H5755" s="60"/>
      <c r="I5755" s="60"/>
      <c r="J5755" s="60"/>
      <c r="K5755" s="60"/>
      <c r="L5755" s="60"/>
      <c r="M5755" s="60"/>
      <c r="N5755" s="60"/>
      <c r="O5755" s="60"/>
      <c r="P5755" s="60"/>
      <c r="Q5755" s="60"/>
      <c r="R5755" s="334">
        <v>15846</v>
      </c>
      <c r="S5755" s="319" t="s">
        <v>351</v>
      </c>
      <c r="BE5755" s="60"/>
      <c r="BR5755" s="60"/>
      <c r="BX5755" s="151"/>
      <c r="CB5755" s="151"/>
      <c r="CM5755" s="151"/>
      <c r="CO5755" s="151"/>
      <c r="CT5755" s="151"/>
      <c r="CY5755" s="151"/>
    </row>
    <row r="5756" spans="1:103" x14ac:dyDescent="0.2">
      <c r="A5756" s="60"/>
      <c r="B5756" s="60"/>
      <c r="C5756" s="60"/>
      <c r="D5756" s="60"/>
      <c r="E5756" s="60"/>
      <c r="F5756" s="60"/>
      <c r="G5756" s="60"/>
      <c r="H5756" s="60"/>
      <c r="I5756" s="60"/>
      <c r="J5756" s="60"/>
      <c r="K5756" s="60"/>
      <c r="L5756" s="60"/>
      <c r="M5756" s="60"/>
      <c r="N5756" s="60"/>
      <c r="O5756" s="60"/>
      <c r="P5756" s="60"/>
      <c r="Q5756" s="60"/>
      <c r="R5756" s="334">
        <v>15847</v>
      </c>
      <c r="S5756" s="319" t="s">
        <v>356</v>
      </c>
      <c r="BE5756" s="60"/>
      <c r="BR5756" s="60"/>
      <c r="BX5756" s="151"/>
      <c r="CB5756" s="151"/>
      <c r="CM5756" s="151"/>
      <c r="CO5756" s="151"/>
      <c r="CT5756" s="151"/>
      <c r="CY5756" s="151"/>
    </row>
    <row r="5757" spans="1:103" x14ac:dyDescent="0.2">
      <c r="A5757" s="60"/>
      <c r="B5757" s="60"/>
      <c r="C5757" s="60"/>
      <c r="D5757" s="60"/>
      <c r="E5757" s="60"/>
      <c r="F5757" s="60"/>
      <c r="G5757" s="60"/>
      <c r="H5757" s="60"/>
      <c r="I5757" s="60"/>
      <c r="J5757" s="60"/>
      <c r="K5757" s="60"/>
      <c r="L5757" s="60"/>
      <c r="M5757" s="60"/>
      <c r="N5757" s="60"/>
      <c r="O5757" s="60"/>
      <c r="P5757" s="60"/>
      <c r="Q5757" s="60"/>
      <c r="R5757" s="334">
        <v>15848</v>
      </c>
      <c r="S5757" s="319" t="s">
        <v>356</v>
      </c>
      <c r="BE5757" s="60"/>
      <c r="BR5757" s="60"/>
      <c r="BX5757" s="151"/>
      <c r="CB5757" s="151"/>
      <c r="CM5757" s="151"/>
      <c r="CO5757" s="151"/>
      <c r="CT5757" s="151"/>
      <c r="CY5757" s="151"/>
    </row>
    <row r="5758" spans="1:103" x14ac:dyDescent="0.2">
      <c r="A5758" s="60"/>
      <c r="B5758" s="60"/>
      <c r="C5758" s="60"/>
      <c r="D5758" s="60"/>
      <c r="E5758" s="60"/>
      <c r="F5758" s="60"/>
      <c r="G5758" s="60"/>
      <c r="H5758" s="60"/>
      <c r="I5758" s="60"/>
      <c r="J5758" s="60"/>
      <c r="K5758" s="60"/>
      <c r="L5758" s="60"/>
      <c r="M5758" s="60"/>
      <c r="N5758" s="60"/>
      <c r="O5758" s="60"/>
      <c r="P5758" s="60"/>
      <c r="Q5758" s="60"/>
      <c r="R5758" s="334">
        <v>15849</v>
      </c>
      <c r="S5758" s="319" t="s">
        <v>356</v>
      </c>
      <c r="BE5758" s="60"/>
      <c r="BR5758" s="60"/>
      <c r="BX5758" s="151"/>
      <c r="CB5758" s="151"/>
      <c r="CM5758" s="151"/>
      <c r="CO5758" s="151"/>
      <c r="CT5758" s="151"/>
      <c r="CY5758" s="151"/>
    </row>
    <row r="5759" spans="1:103" x14ac:dyDescent="0.2">
      <c r="A5759" s="60"/>
      <c r="B5759" s="60"/>
      <c r="C5759" s="60"/>
      <c r="D5759" s="60"/>
      <c r="E5759" s="60"/>
      <c r="F5759" s="60"/>
      <c r="G5759" s="60"/>
      <c r="H5759" s="60"/>
      <c r="I5759" s="60"/>
      <c r="J5759" s="60"/>
      <c r="K5759" s="60"/>
      <c r="L5759" s="60"/>
      <c r="M5759" s="60"/>
      <c r="N5759" s="60"/>
      <c r="O5759" s="60"/>
      <c r="P5759" s="60"/>
      <c r="Q5759" s="60"/>
      <c r="R5759" s="334">
        <v>15851</v>
      </c>
      <c r="S5759" s="319" t="s">
        <v>356</v>
      </c>
      <c r="BE5759" s="60"/>
      <c r="BR5759" s="60"/>
      <c r="BX5759" s="151"/>
      <c r="CB5759" s="151"/>
      <c r="CM5759" s="151"/>
      <c r="CO5759" s="151"/>
      <c r="CT5759" s="151"/>
      <c r="CY5759" s="151"/>
    </row>
    <row r="5760" spans="1:103" x14ac:dyDescent="0.2">
      <c r="A5760" s="60"/>
      <c r="B5760" s="60"/>
      <c r="C5760" s="60"/>
      <c r="D5760" s="60"/>
      <c r="E5760" s="60"/>
      <c r="F5760" s="60"/>
      <c r="G5760" s="60"/>
      <c r="H5760" s="60"/>
      <c r="I5760" s="60"/>
      <c r="J5760" s="60"/>
      <c r="K5760" s="60"/>
      <c r="L5760" s="60"/>
      <c r="M5760" s="60"/>
      <c r="N5760" s="60"/>
      <c r="O5760" s="60"/>
      <c r="P5760" s="60"/>
      <c r="Q5760" s="60"/>
      <c r="R5760" s="334">
        <v>15853</v>
      </c>
      <c r="S5760" s="319" t="s">
        <v>351</v>
      </c>
      <c r="BE5760" s="60"/>
      <c r="BR5760" s="60"/>
      <c r="BX5760" s="151"/>
      <c r="CB5760" s="151"/>
      <c r="CM5760" s="151"/>
      <c r="CO5760" s="151"/>
      <c r="CT5760" s="151"/>
      <c r="CY5760" s="151"/>
    </row>
    <row r="5761" spans="1:103" x14ac:dyDescent="0.2">
      <c r="A5761" s="60"/>
      <c r="B5761" s="60"/>
      <c r="C5761" s="60"/>
      <c r="D5761" s="60"/>
      <c r="E5761" s="60"/>
      <c r="F5761" s="60"/>
      <c r="G5761" s="60"/>
      <c r="H5761" s="60"/>
      <c r="I5761" s="60"/>
      <c r="J5761" s="60"/>
      <c r="K5761" s="60"/>
      <c r="L5761" s="60"/>
      <c r="M5761" s="60"/>
      <c r="N5761" s="60"/>
      <c r="O5761" s="60"/>
      <c r="P5761" s="60"/>
      <c r="Q5761" s="60"/>
      <c r="R5761" s="334">
        <v>15856</v>
      </c>
      <c r="S5761" s="319" t="s">
        <v>356</v>
      </c>
      <c r="BE5761" s="60"/>
      <c r="BR5761" s="60"/>
      <c r="BX5761" s="151"/>
      <c r="CB5761" s="151"/>
      <c r="CM5761" s="151"/>
      <c r="CO5761" s="151"/>
      <c r="CT5761" s="151"/>
      <c r="CY5761" s="151"/>
    </row>
    <row r="5762" spans="1:103" x14ac:dyDescent="0.2">
      <c r="A5762" s="60"/>
      <c r="B5762" s="60"/>
      <c r="C5762" s="60"/>
      <c r="D5762" s="60"/>
      <c r="E5762" s="60"/>
      <c r="F5762" s="60"/>
      <c r="G5762" s="60"/>
      <c r="H5762" s="60"/>
      <c r="I5762" s="60"/>
      <c r="J5762" s="60"/>
      <c r="K5762" s="60"/>
      <c r="L5762" s="60"/>
      <c r="M5762" s="60"/>
      <c r="N5762" s="60"/>
      <c r="O5762" s="60"/>
      <c r="P5762" s="60"/>
      <c r="Q5762" s="60"/>
      <c r="R5762" s="334">
        <v>15857</v>
      </c>
      <c r="S5762" s="319" t="s">
        <v>351</v>
      </c>
      <c r="BE5762" s="60"/>
      <c r="BR5762" s="60"/>
      <c r="BX5762" s="151"/>
      <c r="CB5762" s="151"/>
      <c r="CM5762" s="151"/>
      <c r="CO5762" s="151"/>
      <c r="CT5762" s="151"/>
      <c r="CY5762" s="151"/>
    </row>
    <row r="5763" spans="1:103" x14ac:dyDescent="0.2">
      <c r="A5763" s="60"/>
      <c r="B5763" s="60"/>
      <c r="C5763" s="60"/>
      <c r="D5763" s="60"/>
      <c r="E5763" s="60"/>
      <c r="F5763" s="60"/>
      <c r="G5763" s="60"/>
      <c r="H5763" s="60"/>
      <c r="I5763" s="60"/>
      <c r="J5763" s="60"/>
      <c r="K5763" s="60"/>
      <c r="L5763" s="60"/>
      <c r="M5763" s="60"/>
      <c r="N5763" s="60"/>
      <c r="O5763" s="60"/>
      <c r="P5763" s="60"/>
      <c r="Q5763" s="60"/>
      <c r="R5763" s="334">
        <v>15860</v>
      </c>
      <c r="S5763" s="319" t="s">
        <v>356</v>
      </c>
      <c r="BE5763" s="60"/>
      <c r="BR5763" s="60"/>
      <c r="BX5763" s="151"/>
      <c r="CB5763" s="151"/>
      <c r="CM5763" s="151"/>
      <c r="CO5763" s="151"/>
      <c r="CT5763" s="151"/>
      <c r="CY5763" s="151"/>
    </row>
    <row r="5764" spans="1:103" x14ac:dyDescent="0.2">
      <c r="A5764" s="60"/>
      <c r="B5764" s="60"/>
      <c r="C5764" s="60"/>
      <c r="D5764" s="60"/>
      <c r="E5764" s="60"/>
      <c r="F5764" s="60"/>
      <c r="G5764" s="60"/>
      <c r="H5764" s="60"/>
      <c r="I5764" s="60"/>
      <c r="J5764" s="60"/>
      <c r="K5764" s="60"/>
      <c r="L5764" s="60"/>
      <c r="M5764" s="60"/>
      <c r="N5764" s="60"/>
      <c r="O5764" s="60"/>
      <c r="P5764" s="60"/>
      <c r="Q5764" s="60"/>
      <c r="R5764" s="334">
        <v>15861</v>
      </c>
      <c r="S5764" s="319" t="s">
        <v>351</v>
      </c>
      <c r="BE5764" s="60"/>
      <c r="BR5764" s="60"/>
      <c r="BX5764" s="151"/>
      <c r="CB5764" s="151"/>
      <c r="CM5764" s="151"/>
      <c r="CO5764" s="151"/>
      <c r="CT5764" s="151"/>
      <c r="CY5764" s="151"/>
    </row>
    <row r="5765" spans="1:103" x14ac:dyDescent="0.2">
      <c r="A5765" s="60"/>
      <c r="B5765" s="60"/>
      <c r="C5765" s="60"/>
      <c r="D5765" s="60"/>
      <c r="E5765" s="60"/>
      <c r="F5765" s="60"/>
      <c r="G5765" s="60"/>
      <c r="H5765" s="60"/>
      <c r="I5765" s="60"/>
      <c r="J5765" s="60"/>
      <c r="K5765" s="60"/>
      <c r="L5765" s="60"/>
      <c r="M5765" s="60"/>
      <c r="N5765" s="60"/>
      <c r="O5765" s="60"/>
      <c r="P5765" s="60"/>
      <c r="Q5765" s="60"/>
      <c r="R5765" s="334">
        <v>15863</v>
      </c>
      <c r="S5765" s="319" t="s">
        <v>356</v>
      </c>
      <c r="BE5765" s="60"/>
      <c r="BR5765" s="60"/>
      <c r="BX5765" s="151"/>
      <c r="CB5765" s="151"/>
      <c r="CM5765" s="151"/>
      <c r="CO5765" s="151"/>
      <c r="CT5765" s="151"/>
      <c r="CY5765" s="151"/>
    </row>
    <row r="5766" spans="1:103" x14ac:dyDescent="0.2">
      <c r="A5766" s="60"/>
      <c r="B5766" s="60"/>
      <c r="C5766" s="60"/>
      <c r="D5766" s="60"/>
      <c r="E5766" s="60"/>
      <c r="F5766" s="60"/>
      <c r="G5766" s="60"/>
      <c r="H5766" s="60"/>
      <c r="I5766" s="60"/>
      <c r="J5766" s="60"/>
      <c r="K5766" s="60"/>
      <c r="L5766" s="60"/>
      <c r="M5766" s="60"/>
      <c r="N5766" s="60"/>
      <c r="O5766" s="60"/>
      <c r="P5766" s="60"/>
      <c r="Q5766" s="60"/>
      <c r="R5766" s="334">
        <v>15864</v>
      </c>
      <c r="S5766" s="319" t="s">
        <v>356</v>
      </c>
      <c r="BE5766" s="60"/>
      <c r="BR5766" s="60"/>
      <c r="BX5766" s="151"/>
      <c r="CB5766" s="151"/>
      <c r="CM5766" s="151"/>
      <c r="CO5766" s="151"/>
      <c r="CT5766" s="151"/>
      <c r="CY5766" s="151"/>
    </row>
    <row r="5767" spans="1:103" x14ac:dyDescent="0.2">
      <c r="A5767" s="60"/>
      <c r="B5767" s="60"/>
      <c r="C5767" s="60"/>
      <c r="D5767" s="60"/>
      <c r="E5767" s="60"/>
      <c r="F5767" s="60"/>
      <c r="G5767" s="60"/>
      <c r="H5767" s="60"/>
      <c r="I5767" s="60"/>
      <c r="J5767" s="60"/>
      <c r="K5767" s="60"/>
      <c r="L5767" s="60"/>
      <c r="M5767" s="60"/>
      <c r="N5767" s="60"/>
      <c r="O5767" s="60"/>
      <c r="P5767" s="60"/>
      <c r="Q5767" s="60"/>
      <c r="R5767" s="334">
        <v>15865</v>
      </c>
      <c r="S5767" s="319" t="s">
        <v>356</v>
      </c>
      <c r="BE5767" s="60"/>
      <c r="BR5767" s="60"/>
      <c r="BX5767" s="151"/>
      <c r="CB5767" s="151"/>
      <c r="CM5767" s="151"/>
      <c r="CO5767" s="151"/>
      <c r="CT5767" s="151"/>
      <c r="CY5767" s="151"/>
    </row>
    <row r="5768" spans="1:103" x14ac:dyDescent="0.2">
      <c r="A5768" s="60"/>
      <c r="B5768" s="60"/>
      <c r="C5768" s="60"/>
      <c r="D5768" s="60"/>
      <c r="E5768" s="60"/>
      <c r="F5768" s="60"/>
      <c r="G5768" s="60"/>
      <c r="H5768" s="60"/>
      <c r="I5768" s="60"/>
      <c r="J5768" s="60"/>
      <c r="K5768" s="60"/>
      <c r="L5768" s="60"/>
      <c r="M5768" s="60"/>
      <c r="N5768" s="60"/>
      <c r="O5768" s="60"/>
      <c r="P5768" s="60"/>
      <c r="Q5768" s="60"/>
      <c r="R5768" s="334">
        <v>15866</v>
      </c>
      <c r="S5768" s="319" t="s">
        <v>356</v>
      </c>
      <c r="BE5768" s="60"/>
      <c r="BR5768" s="60"/>
      <c r="BX5768" s="151"/>
      <c r="CB5768" s="151"/>
      <c r="CM5768" s="151"/>
      <c r="CO5768" s="151"/>
      <c r="CT5768" s="151"/>
      <c r="CY5768" s="151"/>
    </row>
    <row r="5769" spans="1:103" x14ac:dyDescent="0.2">
      <c r="A5769" s="60"/>
      <c r="B5769" s="60"/>
      <c r="C5769" s="60"/>
      <c r="D5769" s="60"/>
      <c r="E5769" s="60"/>
      <c r="F5769" s="60"/>
      <c r="G5769" s="60"/>
      <c r="H5769" s="60"/>
      <c r="I5769" s="60"/>
      <c r="J5769" s="60"/>
      <c r="K5769" s="60"/>
      <c r="L5769" s="60"/>
      <c r="M5769" s="60"/>
      <c r="N5769" s="60"/>
      <c r="O5769" s="60"/>
      <c r="P5769" s="60"/>
      <c r="Q5769" s="60"/>
      <c r="R5769" s="334">
        <v>15868</v>
      </c>
      <c r="S5769" s="319" t="s">
        <v>351</v>
      </c>
      <c r="BE5769" s="60"/>
      <c r="BR5769" s="60"/>
      <c r="BX5769" s="151"/>
      <c r="CB5769" s="151"/>
      <c r="CM5769" s="151"/>
      <c r="CO5769" s="151"/>
      <c r="CT5769" s="151"/>
      <c r="CY5769" s="151"/>
    </row>
    <row r="5770" spans="1:103" x14ac:dyDescent="0.2">
      <c r="A5770" s="60"/>
      <c r="B5770" s="60"/>
      <c r="C5770" s="60"/>
      <c r="D5770" s="60"/>
      <c r="E5770" s="60"/>
      <c r="F5770" s="60"/>
      <c r="G5770" s="60"/>
      <c r="H5770" s="60"/>
      <c r="I5770" s="60"/>
      <c r="J5770" s="60"/>
      <c r="K5770" s="60"/>
      <c r="L5770" s="60"/>
      <c r="M5770" s="60"/>
      <c r="N5770" s="60"/>
      <c r="O5770" s="60"/>
      <c r="P5770" s="60"/>
      <c r="Q5770" s="60"/>
      <c r="R5770" s="334">
        <v>15870</v>
      </c>
      <c r="S5770" s="319" t="s">
        <v>351</v>
      </c>
      <c r="BE5770" s="60"/>
      <c r="BR5770" s="60"/>
      <c r="BX5770" s="151"/>
      <c r="CB5770" s="151"/>
      <c r="CM5770" s="151"/>
      <c r="CO5770" s="151"/>
      <c r="CT5770" s="151"/>
      <c r="CY5770" s="151"/>
    </row>
    <row r="5771" spans="1:103" x14ac:dyDescent="0.2">
      <c r="A5771" s="60"/>
      <c r="B5771" s="60"/>
      <c r="C5771" s="60"/>
      <c r="D5771" s="60"/>
      <c r="E5771" s="60"/>
      <c r="F5771" s="60"/>
      <c r="G5771" s="60"/>
      <c r="H5771" s="60"/>
      <c r="I5771" s="60"/>
      <c r="J5771" s="60"/>
      <c r="K5771" s="60"/>
      <c r="L5771" s="60"/>
      <c r="M5771" s="60"/>
      <c r="N5771" s="60"/>
      <c r="O5771" s="60"/>
      <c r="P5771" s="60"/>
      <c r="Q5771" s="60"/>
      <c r="R5771" s="334">
        <v>15901</v>
      </c>
      <c r="S5771" s="319" t="s">
        <v>356</v>
      </c>
      <c r="BE5771" s="60"/>
      <c r="BR5771" s="60"/>
      <c r="BX5771" s="151"/>
      <c r="CB5771" s="151"/>
      <c r="CM5771" s="151"/>
      <c r="CO5771" s="151"/>
      <c r="CT5771" s="151"/>
      <c r="CY5771" s="151"/>
    </row>
    <row r="5772" spans="1:103" x14ac:dyDescent="0.2">
      <c r="A5772" s="60"/>
      <c r="B5772" s="60"/>
      <c r="C5772" s="60"/>
      <c r="D5772" s="60"/>
      <c r="E5772" s="60"/>
      <c r="F5772" s="60"/>
      <c r="G5772" s="60"/>
      <c r="H5772" s="60"/>
      <c r="I5772" s="60"/>
      <c r="J5772" s="60"/>
      <c r="K5772" s="60"/>
      <c r="L5772" s="60"/>
      <c r="M5772" s="60"/>
      <c r="N5772" s="60"/>
      <c r="O5772" s="60"/>
      <c r="P5772" s="60"/>
      <c r="Q5772" s="60"/>
      <c r="R5772" s="334">
        <v>15902</v>
      </c>
      <c r="S5772" s="319" t="s">
        <v>356</v>
      </c>
      <c r="BE5772" s="60"/>
      <c r="BR5772" s="60"/>
      <c r="BX5772" s="151"/>
      <c r="CB5772" s="151"/>
      <c r="CM5772" s="151"/>
      <c r="CO5772" s="151"/>
      <c r="CT5772" s="151"/>
      <c r="CY5772" s="151"/>
    </row>
    <row r="5773" spans="1:103" x14ac:dyDescent="0.2">
      <c r="A5773" s="60"/>
      <c r="B5773" s="60"/>
      <c r="C5773" s="60"/>
      <c r="D5773" s="60"/>
      <c r="E5773" s="60"/>
      <c r="F5773" s="60"/>
      <c r="G5773" s="60"/>
      <c r="H5773" s="60"/>
      <c r="I5773" s="60"/>
      <c r="J5773" s="60"/>
      <c r="K5773" s="60"/>
      <c r="L5773" s="60"/>
      <c r="M5773" s="60"/>
      <c r="N5773" s="60"/>
      <c r="O5773" s="60"/>
      <c r="P5773" s="60"/>
      <c r="Q5773" s="60"/>
      <c r="R5773" s="334">
        <v>15904</v>
      </c>
      <c r="S5773" s="319" t="s">
        <v>356</v>
      </c>
      <c r="BE5773" s="60"/>
      <c r="BR5773" s="60"/>
      <c r="BX5773" s="151"/>
      <c r="CB5773" s="151"/>
      <c r="CM5773" s="151"/>
      <c r="CO5773" s="151"/>
      <c r="CT5773" s="151"/>
      <c r="CY5773" s="151"/>
    </row>
    <row r="5774" spans="1:103" x14ac:dyDescent="0.2">
      <c r="A5774" s="60"/>
      <c r="B5774" s="60"/>
      <c r="C5774" s="60"/>
      <c r="D5774" s="60"/>
      <c r="E5774" s="60"/>
      <c r="F5774" s="60"/>
      <c r="G5774" s="60"/>
      <c r="H5774" s="60"/>
      <c r="I5774" s="60"/>
      <c r="J5774" s="60"/>
      <c r="K5774" s="60"/>
      <c r="L5774" s="60"/>
      <c r="M5774" s="60"/>
      <c r="N5774" s="60"/>
      <c r="O5774" s="60"/>
      <c r="P5774" s="60"/>
      <c r="Q5774" s="60"/>
      <c r="R5774" s="334">
        <v>15905</v>
      </c>
      <c r="S5774" s="319" t="s">
        <v>356</v>
      </c>
      <c r="BE5774" s="60"/>
      <c r="BR5774" s="60"/>
      <c r="BX5774" s="151"/>
      <c r="CB5774" s="151"/>
      <c r="CM5774" s="151"/>
      <c r="CO5774" s="151"/>
      <c r="CT5774" s="151"/>
      <c r="CY5774" s="151"/>
    </row>
    <row r="5775" spans="1:103" x14ac:dyDescent="0.2">
      <c r="A5775" s="60"/>
      <c r="B5775" s="60"/>
      <c r="C5775" s="60"/>
      <c r="D5775" s="60"/>
      <c r="E5775" s="60"/>
      <c r="F5775" s="60"/>
      <c r="G5775" s="60"/>
      <c r="H5775" s="60"/>
      <c r="I5775" s="60"/>
      <c r="J5775" s="60"/>
      <c r="K5775" s="60"/>
      <c r="L5775" s="60"/>
      <c r="M5775" s="60"/>
      <c r="N5775" s="60"/>
      <c r="O5775" s="60"/>
      <c r="P5775" s="60"/>
      <c r="Q5775" s="60"/>
      <c r="R5775" s="334">
        <v>15906</v>
      </c>
      <c r="S5775" s="319" t="s">
        <v>356</v>
      </c>
      <c r="BE5775" s="60"/>
      <c r="BR5775" s="60"/>
      <c r="BX5775" s="151"/>
      <c r="CB5775" s="151"/>
      <c r="CM5775" s="151"/>
      <c r="CO5775" s="151"/>
      <c r="CT5775" s="151"/>
      <c r="CY5775" s="151"/>
    </row>
    <row r="5776" spans="1:103" x14ac:dyDescent="0.2">
      <c r="A5776" s="60"/>
      <c r="B5776" s="60"/>
      <c r="C5776" s="60"/>
      <c r="D5776" s="60"/>
      <c r="E5776" s="60"/>
      <c r="F5776" s="60"/>
      <c r="G5776" s="60"/>
      <c r="H5776" s="60"/>
      <c r="I5776" s="60"/>
      <c r="J5776" s="60"/>
      <c r="K5776" s="60"/>
      <c r="L5776" s="60"/>
      <c r="M5776" s="60"/>
      <c r="N5776" s="60"/>
      <c r="O5776" s="60"/>
      <c r="P5776" s="60"/>
      <c r="Q5776" s="60"/>
      <c r="R5776" s="334">
        <v>15907</v>
      </c>
      <c r="S5776" s="319" t="s">
        <v>356</v>
      </c>
      <c r="BE5776" s="60"/>
      <c r="BR5776" s="60"/>
      <c r="BX5776" s="151"/>
      <c r="CB5776" s="151"/>
      <c r="CM5776" s="151"/>
      <c r="CO5776" s="151"/>
      <c r="CT5776" s="151"/>
      <c r="CY5776" s="151"/>
    </row>
    <row r="5777" spans="1:103" x14ac:dyDescent="0.2">
      <c r="A5777" s="60"/>
      <c r="B5777" s="60"/>
      <c r="C5777" s="60"/>
      <c r="D5777" s="60"/>
      <c r="E5777" s="60"/>
      <c r="F5777" s="60"/>
      <c r="G5777" s="60"/>
      <c r="H5777" s="60"/>
      <c r="I5777" s="60"/>
      <c r="J5777" s="60"/>
      <c r="K5777" s="60"/>
      <c r="L5777" s="60"/>
      <c r="M5777" s="60"/>
      <c r="N5777" s="60"/>
      <c r="O5777" s="60"/>
      <c r="P5777" s="60"/>
      <c r="Q5777" s="60"/>
      <c r="R5777" s="334">
        <v>15909</v>
      </c>
      <c r="S5777" s="319" t="s">
        <v>356</v>
      </c>
      <c r="BE5777" s="60"/>
      <c r="BR5777" s="60"/>
      <c r="BX5777" s="151"/>
      <c r="CB5777" s="151"/>
      <c r="CM5777" s="151"/>
      <c r="CO5777" s="151"/>
      <c r="CT5777" s="151"/>
      <c r="CY5777" s="151"/>
    </row>
    <row r="5778" spans="1:103" x14ac:dyDescent="0.2">
      <c r="A5778" s="60"/>
      <c r="B5778" s="60"/>
      <c r="C5778" s="60"/>
      <c r="D5778" s="60"/>
      <c r="E5778" s="60"/>
      <c r="F5778" s="60"/>
      <c r="G5778" s="60"/>
      <c r="H5778" s="60"/>
      <c r="I5778" s="60"/>
      <c r="J5778" s="60"/>
      <c r="K5778" s="60"/>
      <c r="L5778" s="60"/>
      <c r="M5778" s="60"/>
      <c r="N5778" s="60"/>
      <c r="O5778" s="60"/>
      <c r="P5778" s="60"/>
      <c r="Q5778" s="60"/>
      <c r="R5778" s="334">
        <v>15920</v>
      </c>
      <c r="S5778" s="319" t="s">
        <v>356</v>
      </c>
      <c r="BE5778" s="60"/>
      <c r="BR5778" s="60"/>
      <c r="BX5778" s="151"/>
      <c r="CB5778" s="151"/>
      <c r="CM5778" s="151"/>
      <c r="CO5778" s="151"/>
      <c r="CT5778" s="151"/>
      <c r="CY5778" s="151"/>
    </row>
    <row r="5779" spans="1:103" x14ac:dyDescent="0.2">
      <c r="A5779" s="60"/>
      <c r="B5779" s="60"/>
      <c r="C5779" s="60"/>
      <c r="D5779" s="60"/>
      <c r="E5779" s="60"/>
      <c r="F5779" s="60"/>
      <c r="G5779" s="60"/>
      <c r="H5779" s="60"/>
      <c r="I5779" s="60"/>
      <c r="J5779" s="60"/>
      <c r="K5779" s="60"/>
      <c r="L5779" s="60"/>
      <c r="M5779" s="60"/>
      <c r="N5779" s="60"/>
      <c r="O5779" s="60"/>
      <c r="P5779" s="60"/>
      <c r="Q5779" s="60"/>
      <c r="R5779" s="334">
        <v>15921</v>
      </c>
      <c r="S5779" s="319" t="s">
        <v>356</v>
      </c>
      <c r="BE5779" s="60"/>
      <c r="BR5779" s="60"/>
      <c r="BX5779" s="151"/>
      <c r="CB5779" s="151"/>
      <c r="CM5779" s="151"/>
      <c r="CO5779" s="151"/>
      <c r="CT5779" s="151"/>
      <c r="CY5779" s="151"/>
    </row>
    <row r="5780" spans="1:103" x14ac:dyDescent="0.2">
      <c r="A5780" s="60"/>
      <c r="B5780" s="60"/>
      <c r="C5780" s="60"/>
      <c r="D5780" s="60"/>
      <c r="E5780" s="60"/>
      <c r="F5780" s="60"/>
      <c r="G5780" s="60"/>
      <c r="H5780" s="60"/>
      <c r="I5780" s="60"/>
      <c r="J5780" s="60"/>
      <c r="K5780" s="60"/>
      <c r="L5780" s="60"/>
      <c r="M5780" s="60"/>
      <c r="N5780" s="60"/>
      <c r="O5780" s="60"/>
      <c r="P5780" s="60"/>
      <c r="Q5780" s="60"/>
      <c r="R5780" s="334">
        <v>15922</v>
      </c>
      <c r="S5780" s="319" t="s">
        <v>356</v>
      </c>
      <c r="BE5780" s="60"/>
      <c r="BR5780" s="60"/>
      <c r="BX5780" s="151"/>
      <c r="CB5780" s="151"/>
      <c r="CM5780" s="151"/>
      <c r="CO5780" s="151"/>
      <c r="CT5780" s="151"/>
      <c r="CY5780" s="151"/>
    </row>
    <row r="5781" spans="1:103" x14ac:dyDescent="0.2">
      <c r="A5781" s="60"/>
      <c r="B5781" s="60"/>
      <c r="C5781" s="60"/>
      <c r="D5781" s="60"/>
      <c r="E5781" s="60"/>
      <c r="F5781" s="60"/>
      <c r="G5781" s="60"/>
      <c r="H5781" s="60"/>
      <c r="I5781" s="60"/>
      <c r="J5781" s="60"/>
      <c r="K5781" s="60"/>
      <c r="L5781" s="60"/>
      <c r="M5781" s="60"/>
      <c r="N5781" s="60"/>
      <c r="O5781" s="60"/>
      <c r="P5781" s="60"/>
      <c r="Q5781" s="60"/>
      <c r="R5781" s="334">
        <v>15923</v>
      </c>
      <c r="S5781" s="319" t="s">
        <v>351</v>
      </c>
      <c r="BE5781" s="60"/>
      <c r="BR5781" s="60"/>
      <c r="BX5781" s="151"/>
      <c r="CB5781" s="151"/>
      <c r="CM5781" s="151"/>
      <c r="CO5781" s="151"/>
      <c r="CT5781" s="151"/>
      <c r="CY5781" s="151"/>
    </row>
    <row r="5782" spans="1:103" x14ac:dyDescent="0.2">
      <c r="A5782" s="60"/>
      <c r="B5782" s="60"/>
      <c r="C5782" s="60"/>
      <c r="D5782" s="60"/>
      <c r="E5782" s="60"/>
      <c r="F5782" s="60"/>
      <c r="G5782" s="60"/>
      <c r="H5782" s="60"/>
      <c r="I5782" s="60"/>
      <c r="J5782" s="60"/>
      <c r="K5782" s="60"/>
      <c r="L5782" s="60"/>
      <c r="M5782" s="60"/>
      <c r="N5782" s="60"/>
      <c r="O5782" s="60"/>
      <c r="P5782" s="60"/>
      <c r="Q5782" s="60"/>
      <c r="R5782" s="334">
        <v>15924</v>
      </c>
      <c r="S5782" s="319" t="s">
        <v>356</v>
      </c>
      <c r="BE5782" s="60"/>
      <c r="BR5782" s="60"/>
      <c r="BX5782" s="151"/>
      <c r="CB5782" s="151"/>
      <c r="CM5782" s="151"/>
      <c r="CO5782" s="151"/>
      <c r="CT5782" s="151"/>
      <c r="CY5782" s="151"/>
    </row>
    <row r="5783" spans="1:103" x14ac:dyDescent="0.2">
      <c r="A5783" s="60"/>
      <c r="B5783" s="60"/>
      <c r="C5783" s="60"/>
      <c r="D5783" s="60"/>
      <c r="E5783" s="60"/>
      <c r="F5783" s="60"/>
      <c r="G5783" s="60"/>
      <c r="H5783" s="60"/>
      <c r="I5783" s="60"/>
      <c r="J5783" s="60"/>
      <c r="K5783" s="60"/>
      <c r="L5783" s="60"/>
      <c r="M5783" s="60"/>
      <c r="N5783" s="60"/>
      <c r="O5783" s="60"/>
      <c r="P5783" s="60"/>
      <c r="Q5783" s="60"/>
      <c r="R5783" s="334">
        <v>15925</v>
      </c>
      <c r="S5783" s="319" t="s">
        <v>356</v>
      </c>
      <c r="BE5783" s="60"/>
      <c r="BR5783" s="60"/>
      <c r="BX5783" s="151"/>
      <c r="CB5783" s="151"/>
      <c r="CM5783" s="151"/>
      <c r="CO5783" s="151"/>
      <c r="CT5783" s="151"/>
      <c r="CY5783" s="151"/>
    </row>
    <row r="5784" spans="1:103" x14ac:dyDescent="0.2">
      <c r="A5784" s="60"/>
      <c r="B5784" s="60"/>
      <c r="C5784" s="60"/>
      <c r="D5784" s="60"/>
      <c r="E5784" s="60"/>
      <c r="F5784" s="60"/>
      <c r="G5784" s="60"/>
      <c r="H5784" s="60"/>
      <c r="I5784" s="60"/>
      <c r="J5784" s="60"/>
      <c r="K5784" s="60"/>
      <c r="L5784" s="60"/>
      <c r="M5784" s="60"/>
      <c r="N5784" s="60"/>
      <c r="O5784" s="60"/>
      <c r="P5784" s="60"/>
      <c r="Q5784" s="60"/>
      <c r="R5784" s="334">
        <v>15926</v>
      </c>
      <c r="S5784" s="319" t="s">
        <v>356</v>
      </c>
      <c r="BE5784" s="60"/>
      <c r="BR5784" s="60"/>
      <c r="BX5784" s="151"/>
      <c r="CB5784" s="151"/>
      <c r="CM5784" s="151"/>
      <c r="CO5784" s="151"/>
      <c r="CT5784" s="151"/>
      <c r="CY5784" s="151"/>
    </row>
    <row r="5785" spans="1:103" x14ac:dyDescent="0.2">
      <c r="A5785" s="60"/>
      <c r="B5785" s="60"/>
      <c r="C5785" s="60"/>
      <c r="D5785" s="60"/>
      <c r="E5785" s="60"/>
      <c r="F5785" s="60"/>
      <c r="G5785" s="60"/>
      <c r="H5785" s="60"/>
      <c r="I5785" s="60"/>
      <c r="J5785" s="60"/>
      <c r="K5785" s="60"/>
      <c r="L5785" s="60"/>
      <c r="M5785" s="60"/>
      <c r="N5785" s="60"/>
      <c r="O5785" s="60"/>
      <c r="P5785" s="60"/>
      <c r="Q5785" s="60"/>
      <c r="R5785" s="334">
        <v>15927</v>
      </c>
      <c r="S5785" s="319" t="s">
        <v>356</v>
      </c>
      <c r="BE5785" s="60"/>
      <c r="BR5785" s="60"/>
      <c r="BX5785" s="151"/>
      <c r="CB5785" s="151"/>
      <c r="CM5785" s="151"/>
      <c r="CO5785" s="151"/>
      <c r="CT5785" s="151"/>
      <c r="CY5785" s="151"/>
    </row>
    <row r="5786" spans="1:103" x14ac:dyDescent="0.2">
      <c r="A5786" s="60"/>
      <c r="B5786" s="60"/>
      <c r="C5786" s="60"/>
      <c r="D5786" s="60"/>
      <c r="E5786" s="60"/>
      <c r="F5786" s="60"/>
      <c r="G5786" s="60"/>
      <c r="H5786" s="60"/>
      <c r="I5786" s="60"/>
      <c r="J5786" s="60"/>
      <c r="K5786" s="60"/>
      <c r="L5786" s="60"/>
      <c r="M5786" s="60"/>
      <c r="N5786" s="60"/>
      <c r="O5786" s="60"/>
      <c r="P5786" s="60"/>
      <c r="Q5786" s="60"/>
      <c r="R5786" s="334">
        <v>15928</v>
      </c>
      <c r="S5786" s="319" t="s">
        <v>356</v>
      </c>
      <c r="BE5786" s="60"/>
      <c r="BR5786" s="60"/>
      <c r="BX5786" s="151"/>
      <c r="CB5786" s="151"/>
      <c r="CM5786" s="151"/>
      <c r="CO5786" s="151"/>
      <c r="CT5786" s="151"/>
      <c r="CY5786" s="151"/>
    </row>
    <row r="5787" spans="1:103" x14ac:dyDescent="0.2">
      <c r="A5787" s="60"/>
      <c r="B5787" s="60"/>
      <c r="C5787" s="60"/>
      <c r="D5787" s="60"/>
      <c r="E5787" s="60"/>
      <c r="F5787" s="60"/>
      <c r="G5787" s="60"/>
      <c r="H5787" s="60"/>
      <c r="I5787" s="60"/>
      <c r="J5787" s="60"/>
      <c r="K5787" s="60"/>
      <c r="L5787" s="60"/>
      <c r="M5787" s="60"/>
      <c r="N5787" s="60"/>
      <c r="O5787" s="60"/>
      <c r="P5787" s="60"/>
      <c r="Q5787" s="60"/>
      <c r="R5787" s="334">
        <v>15929</v>
      </c>
      <c r="S5787" s="319" t="s">
        <v>356</v>
      </c>
      <c r="BE5787" s="60"/>
      <c r="BR5787" s="60"/>
      <c r="BX5787" s="151"/>
      <c r="CB5787" s="151"/>
      <c r="CM5787" s="151"/>
      <c r="CO5787" s="151"/>
      <c r="CT5787" s="151"/>
      <c r="CY5787" s="151"/>
    </row>
    <row r="5788" spans="1:103" x14ac:dyDescent="0.2">
      <c r="A5788" s="60"/>
      <c r="B5788" s="60"/>
      <c r="C5788" s="60"/>
      <c r="D5788" s="60"/>
      <c r="E5788" s="60"/>
      <c r="F5788" s="60"/>
      <c r="G5788" s="60"/>
      <c r="H5788" s="60"/>
      <c r="I5788" s="60"/>
      <c r="J5788" s="60"/>
      <c r="K5788" s="60"/>
      <c r="L5788" s="60"/>
      <c r="M5788" s="60"/>
      <c r="N5788" s="60"/>
      <c r="O5788" s="60"/>
      <c r="P5788" s="60"/>
      <c r="Q5788" s="60"/>
      <c r="R5788" s="334">
        <v>15930</v>
      </c>
      <c r="S5788" s="319" t="s">
        <v>356</v>
      </c>
      <c r="BE5788" s="60"/>
      <c r="BR5788" s="60"/>
      <c r="BX5788" s="151"/>
      <c r="CB5788" s="151"/>
      <c r="CM5788" s="151"/>
      <c r="CO5788" s="151"/>
      <c r="CT5788" s="151"/>
      <c r="CY5788" s="151"/>
    </row>
    <row r="5789" spans="1:103" x14ac:dyDescent="0.2">
      <c r="A5789" s="60"/>
      <c r="B5789" s="60"/>
      <c r="C5789" s="60"/>
      <c r="D5789" s="60"/>
      <c r="E5789" s="60"/>
      <c r="F5789" s="60"/>
      <c r="G5789" s="60"/>
      <c r="H5789" s="60"/>
      <c r="I5789" s="60"/>
      <c r="J5789" s="60"/>
      <c r="K5789" s="60"/>
      <c r="L5789" s="60"/>
      <c r="M5789" s="60"/>
      <c r="N5789" s="60"/>
      <c r="O5789" s="60"/>
      <c r="P5789" s="60"/>
      <c r="Q5789" s="60"/>
      <c r="R5789" s="334">
        <v>15931</v>
      </c>
      <c r="S5789" s="319" t="s">
        <v>356</v>
      </c>
      <c r="BE5789" s="60"/>
      <c r="BR5789" s="60"/>
      <c r="BX5789" s="151"/>
      <c r="CB5789" s="151"/>
      <c r="CM5789" s="151"/>
      <c r="CO5789" s="151"/>
      <c r="CT5789" s="151"/>
      <c r="CY5789" s="151"/>
    </row>
    <row r="5790" spans="1:103" x14ac:dyDescent="0.2">
      <c r="A5790" s="60"/>
      <c r="B5790" s="60"/>
      <c r="C5790" s="60"/>
      <c r="D5790" s="60"/>
      <c r="E5790" s="60"/>
      <c r="F5790" s="60"/>
      <c r="G5790" s="60"/>
      <c r="H5790" s="60"/>
      <c r="I5790" s="60"/>
      <c r="J5790" s="60"/>
      <c r="K5790" s="60"/>
      <c r="L5790" s="60"/>
      <c r="M5790" s="60"/>
      <c r="N5790" s="60"/>
      <c r="O5790" s="60"/>
      <c r="P5790" s="60"/>
      <c r="Q5790" s="60"/>
      <c r="R5790" s="334">
        <v>15934</v>
      </c>
      <c r="S5790" s="319" t="s">
        <v>356</v>
      </c>
      <c r="BE5790" s="60"/>
      <c r="BR5790" s="60"/>
      <c r="BX5790" s="151"/>
      <c r="CB5790" s="151"/>
      <c r="CM5790" s="151"/>
      <c r="CO5790" s="151"/>
      <c r="CT5790" s="151"/>
      <c r="CY5790" s="151"/>
    </row>
    <row r="5791" spans="1:103" x14ac:dyDescent="0.2">
      <c r="A5791" s="60"/>
      <c r="B5791" s="60"/>
      <c r="C5791" s="60"/>
      <c r="D5791" s="60"/>
      <c r="E5791" s="60"/>
      <c r="F5791" s="60"/>
      <c r="G5791" s="60"/>
      <c r="H5791" s="60"/>
      <c r="I5791" s="60"/>
      <c r="J5791" s="60"/>
      <c r="K5791" s="60"/>
      <c r="L5791" s="60"/>
      <c r="M5791" s="60"/>
      <c r="N5791" s="60"/>
      <c r="O5791" s="60"/>
      <c r="P5791" s="60"/>
      <c r="Q5791" s="60"/>
      <c r="R5791" s="334">
        <v>15935</v>
      </c>
      <c r="S5791" s="319" t="s">
        <v>356</v>
      </c>
      <c r="BE5791" s="60"/>
      <c r="BR5791" s="60"/>
      <c r="BX5791" s="151"/>
      <c r="CB5791" s="151"/>
      <c r="CM5791" s="151"/>
      <c r="CO5791" s="151"/>
      <c r="CT5791" s="151"/>
      <c r="CY5791" s="151"/>
    </row>
    <row r="5792" spans="1:103" x14ac:dyDescent="0.2">
      <c r="A5792" s="60"/>
      <c r="B5792" s="60"/>
      <c r="C5792" s="60"/>
      <c r="D5792" s="60"/>
      <c r="E5792" s="60"/>
      <c r="F5792" s="60"/>
      <c r="G5792" s="60"/>
      <c r="H5792" s="60"/>
      <c r="I5792" s="60"/>
      <c r="J5792" s="60"/>
      <c r="K5792" s="60"/>
      <c r="L5792" s="60"/>
      <c r="M5792" s="60"/>
      <c r="N5792" s="60"/>
      <c r="O5792" s="60"/>
      <c r="P5792" s="60"/>
      <c r="Q5792" s="60"/>
      <c r="R5792" s="334">
        <v>15936</v>
      </c>
      <c r="S5792" s="319" t="s">
        <v>356</v>
      </c>
      <c r="BE5792" s="60"/>
      <c r="BR5792" s="60"/>
      <c r="BX5792" s="151"/>
      <c r="CB5792" s="151"/>
      <c r="CM5792" s="151"/>
      <c r="CO5792" s="151"/>
      <c r="CT5792" s="151"/>
      <c r="CY5792" s="151"/>
    </row>
    <row r="5793" spans="1:103" x14ac:dyDescent="0.2">
      <c r="A5793" s="60"/>
      <c r="B5793" s="60"/>
      <c r="C5793" s="60"/>
      <c r="D5793" s="60"/>
      <c r="E5793" s="60"/>
      <c r="F5793" s="60"/>
      <c r="G5793" s="60"/>
      <c r="H5793" s="60"/>
      <c r="I5793" s="60"/>
      <c r="J5793" s="60"/>
      <c r="K5793" s="60"/>
      <c r="L5793" s="60"/>
      <c r="M5793" s="60"/>
      <c r="N5793" s="60"/>
      <c r="O5793" s="60"/>
      <c r="P5793" s="60"/>
      <c r="Q5793" s="60"/>
      <c r="R5793" s="334">
        <v>15937</v>
      </c>
      <c r="S5793" s="319" t="s">
        <v>356</v>
      </c>
      <c r="BE5793" s="60"/>
      <c r="BR5793" s="60"/>
      <c r="BX5793" s="151"/>
      <c r="CB5793" s="151"/>
      <c r="CM5793" s="151"/>
      <c r="CO5793" s="151"/>
      <c r="CT5793" s="151"/>
      <c r="CY5793" s="151"/>
    </row>
    <row r="5794" spans="1:103" x14ac:dyDescent="0.2">
      <c r="A5794" s="60"/>
      <c r="B5794" s="60"/>
      <c r="C5794" s="60"/>
      <c r="D5794" s="60"/>
      <c r="E5794" s="60"/>
      <c r="F5794" s="60"/>
      <c r="G5794" s="60"/>
      <c r="H5794" s="60"/>
      <c r="I5794" s="60"/>
      <c r="J5794" s="60"/>
      <c r="K5794" s="60"/>
      <c r="L5794" s="60"/>
      <c r="M5794" s="60"/>
      <c r="N5794" s="60"/>
      <c r="O5794" s="60"/>
      <c r="P5794" s="60"/>
      <c r="Q5794" s="60"/>
      <c r="R5794" s="334">
        <v>15938</v>
      </c>
      <c r="S5794" s="319" t="s">
        <v>356</v>
      </c>
      <c r="BE5794" s="60"/>
      <c r="BR5794" s="60"/>
      <c r="BX5794" s="151"/>
      <c r="CB5794" s="151"/>
      <c r="CM5794" s="151"/>
      <c r="CO5794" s="151"/>
      <c r="CT5794" s="151"/>
      <c r="CY5794" s="151"/>
    </row>
    <row r="5795" spans="1:103" x14ac:dyDescent="0.2">
      <c r="A5795" s="60"/>
      <c r="B5795" s="60"/>
      <c r="C5795" s="60"/>
      <c r="D5795" s="60"/>
      <c r="E5795" s="60"/>
      <c r="F5795" s="60"/>
      <c r="G5795" s="60"/>
      <c r="H5795" s="60"/>
      <c r="I5795" s="60"/>
      <c r="J5795" s="60"/>
      <c r="K5795" s="60"/>
      <c r="L5795" s="60"/>
      <c r="M5795" s="60"/>
      <c r="N5795" s="60"/>
      <c r="O5795" s="60"/>
      <c r="P5795" s="60"/>
      <c r="Q5795" s="60"/>
      <c r="R5795" s="334">
        <v>15940</v>
      </c>
      <c r="S5795" s="319" t="s">
        <v>356</v>
      </c>
      <c r="BE5795" s="60"/>
      <c r="BR5795" s="60"/>
      <c r="BX5795" s="151"/>
      <c r="CB5795" s="151"/>
      <c r="CM5795" s="151"/>
      <c r="CO5795" s="151"/>
      <c r="CT5795" s="151"/>
      <c r="CY5795" s="151"/>
    </row>
    <row r="5796" spans="1:103" x14ac:dyDescent="0.2">
      <c r="A5796" s="60"/>
      <c r="B5796" s="60"/>
      <c r="C5796" s="60"/>
      <c r="D5796" s="60"/>
      <c r="E5796" s="60"/>
      <c r="F5796" s="60"/>
      <c r="G5796" s="60"/>
      <c r="H5796" s="60"/>
      <c r="I5796" s="60"/>
      <c r="J5796" s="60"/>
      <c r="K5796" s="60"/>
      <c r="L5796" s="60"/>
      <c r="M5796" s="60"/>
      <c r="N5796" s="60"/>
      <c r="O5796" s="60"/>
      <c r="P5796" s="60"/>
      <c r="Q5796" s="60"/>
      <c r="R5796" s="334">
        <v>15942</v>
      </c>
      <c r="S5796" s="319" t="s">
        <v>356</v>
      </c>
      <c r="BE5796" s="60"/>
      <c r="BR5796" s="60"/>
      <c r="BX5796" s="151"/>
      <c r="CB5796" s="151"/>
      <c r="CM5796" s="151"/>
      <c r="CO5796" s="151"/>
      <c r="CT5796" s="151"/>
      <c r="CY5796" s="151"/>
    </row>
    <row r="5797" spans="1:103" x14ac:dyDescent="0.2">
      <c r="A5797" s="60"/>
      <c r="B5797" s="60"/>
      <c r="C5797" s="60"/>
      <c r="D5797" s="60"/>
      <c r="E5797" s="60"/>
      <c r="F5797" s="60"/>
      <c r="G5797" s="60"/>
      <c r="H5797" s="60"/>
      <c r="I5797" s="60"/>
      <c r="J5797" s="60"/>
      <c r="K5797" s="60"/>
      <c r="L5797" s="60"/>
      <c r="M5797" s="60"/>
      <c r="N5797" s="60"/>
      <c r="O5797" s="60"/>
      <c r="P5797" s="60"/>
      <c r="Q5797" s="60"/>
      <c r="R5797" s="334">
        <v>15943</v>
      </c>
      <c r="S5797" s="319" t="s">
        <v>356</v>
      </c>
      <c r="BE5797" s="60"/>
      <c r="BR5797" s="60"/>
      <c r="BX5797" s="151"/>
      <c r="CB5797" s="151"/>
      <c r="CM5797" s="151"/>
      <c r="CO5797" s="151"/>
      <c r="CT5797" s="151"/>
      <c r="CY5797" s="151"/>
    </row>
    <row r="5798" spans="1:103" x14ac:dyDescent="0.2">
      <c r="A5798" s="60"/>
      <c r="B5798" s="60"/>
      <c r="C5798" s="60"/>
      <c r="D5798" s="60"/>
      <c r="E5798" s="60"/>
      <c r="F5798" s="60"/>
      <c r="G5798" s="60"/>
      <c r="H5798" s="60"/>
      <c r="I5798" s="60"/>
      <c r="J5798" s="60"/>
      <c r="K5798" s="60"/>
      <c r="L5798" s="60"/>
      <c r="M5798" s="60"/>
      <c r="N5798" s="60"/>
      <c r="O5798" s="60"/>
      <c r="P5798" s="60"/>
      <c r="Q5798" s="60"/>
      <c r="R5798" s="334">
        <v>15944</v>
      </c>
      <c r="S5798" s="319" t="s">
        <v>351</v>
      </c>
      <c r="BE5798" s="60"/>
      <c r="BR5798" s="60"/>
      <c r="BX5798" s="151"/>
      <c r="CB5798" s="151"/>
      <c r="CM5798" s="151"/>
      <c r="CO5798" s="151"/>
      <c r="CT5798" s="151"/>
      <c r="CY5798" s="151"/>
    </row>
    <row r="5799" spans="1:103" x14ac:dyDescent="0.2">
      <c r="A5799" s="60"/>
      <c r="B5799" s="60"/>
      <c r="C5799" s="60"/>
      <c r="D5799" s="60"/>
      <c r="E5799" s="60"/>
      <c r="F5799" s="60"/>
      <c r="G5799" s="60"/>
      <c r="H5799" s="60"/>
      <c r="I5799" s="60"/>
      <c r="J5799" s="60"/>
      <c r="K5799" s="60"/>
      <c r="L5799" s="60"/>
      <c r="M5799" s="60"/>
      <c r="N5799" s="60"/>
      <c r="O5799" s="60"/>
      <c r="P5799" s="60"/>
      <c r="Q5799" s="60"/>
      <c r="R5799" s="334">
        <v>15945</v>
      </c>
      <c r="S5799" s="319" t="s">
        <v>356</v>
      </c>
      <c r="BE5799" s="60"/>
      <c r="BR5799" s="60"/>
      <c r="BX5799" s="151"/>
      <c r="CB5799" s="151"/>
      <c r="CM5799" s="151"/>
      <c r="CO5799" s="151"/>
      <c r="CT5799" s="151"/>
      <c r="CY5799" s="151"/>
    </row>
    <row r="5800" spans="1:103" x14ac:dyDescent="0.2">
      <c r="A5800" s="60"/>
      <c r="B5800" s="60"/>
      <c r="C5800" s="60"/>
      <c r="D5800" s="60"/>
      <c r="E5800" s="60"/>
      <c r="F5800" s="60"/>
      <c r="G5800" s="60"/>
      <c r="H5800" s="60"/>
      <c r="I5800" s="60"/>
      <c r="J5800" s="60"/>
      <c r="K5800" s="60"/>
      <c r="L5800" s="60"/>
      <c r="M5800" s="60"/>
      <c r="N5800" s="60"/>
      <c r="O5800" s="60"/>
      <c r="P5800" s="60"/>
      <c r="Q5800" s="60"/>
      <c r="R5800" s="334">
        <v>15946</v>
      </c>
      <c r="S5800" s="319" t="s">
        <v>356</v>
      </c>
      <c r="BE5800" s="60"/>
      <c r="BR5800" s="60"/>
      <c r="BX5800" s="151"/>
      <c r="CB5800" s="151"/>
      <c r="CM5800" s="151"/>
      <c r="CO5800" s="151"/>
      <c r="CT5800" s="151"/>
      <c r="CY5800" s="151"/>
    </row>
    <row r="5801" spans="1:103" x14ac:dyDescent="0.2">
      <c r="A5801" s="60"/>
      <c r="B5801" s="60"/>
      <c r="C5801" s="60"/>
      <c r="D5801" s="60"/>
      <c r="E5801" s="60"/>
      <c r="F5801" s="60"/>
      <c r="G5801" s="60"/>
      <c r="H5801" s="60"/>
      <c r="I5801" s="60"/>
      <c r="J5801" s="60"/>
      <c r="K5801" s="60"/>
      <c r="L5801" s="60"/>
      <c r="M5801" s="60"/>
      <c r="N5801" s="60"/>
      <c r="O5801" s="60"/>
      <c r="P5801" s="60"/>
      <c r="Q5801" s="60"/>
      <c r="R5801" s="334">
        <v>15948</v>
      </c>
      <c r="S5801" s="319" t="s">
        <v>356</v>
      </c>
      <c r="BE5801" s="60"/>
      <c r="BR5801" s="60"/>
      <c r="BX5801" s="151"/>
      <c r="CB5801" s="151"/>
      <c r="CM5801" s="151"/>
      <c r="CO5801" s="151"/>
      <c r="CT5801" s="151"/>
      <c r="CY5801" s="151"/>
    </row>
    <row r="5802" spans="1:103" x14ac:dyDescent="0.2">
      <c r="A5802" s="60"/>
      <c r="B5802" s="60"/>
      <c r="C5802" s="60"/>
      <c r="D5802" s="60"/>
      <c r="E5802" s="60"/>
      <c r="F5802" s="60"/>
      <c r="G5802" s="60"/>
      <c r="H5802" s="60"/>
      <c r="I5802" s="60"/>
      <c r="J5802" s="60"/>
      <c r="K5802" s="60"/>
      <c r="L5802" s="60"/>
      <c r="M5802" s="60"/>
      <c r="N5802" s="60"/>
      <c r="O5802" s="60"/>
      <c r="P5802" s="60"/>
      <c r="Q5802" s="60"/>
      <c r="R5802" s="334">
        <v>15949</v>
      </c>
      <c r="S5802" s="319" t="s">
        <v>356</v>
      </c>
      <c r="BE5802" s="60"/>
      <c r="BR5802" s="60"/>
      <c r="BX5802" s="151"/>
      <c r="CB5802" s="151"/>
      <c r="CM5802" s="151"/>
      <c r="CO5802" s="151"/>
      <c r="CT5802" s="151"/>
      <c r="CY5802" s="151"/>
    </row>
    <row r="5803" spans="1:103" x14ac:dyDescent="0.2">
      <c r="A5803" s="60"/>
      <c r="B5803" s="60"/>
      <c r="C5803" s="60"/>
      <c r="D5803" s="60"/>
      <c r="E5803" s="60"/>
      <c r="F5803" s="60"/>
      <c r="G5803" s="60"/>
      <c r="H5803" s="60"/>
      <c r="I5803" s="60"/>
      <c r="J5803" s="60"/>
      <c r="K5803" s="60"/>
      <c r="L5803" s="60"/>
      <c r="M5803" s="60"/>
      <c r="N5803" s="60"/>
      <c r="O5803" s="60"/>
      <c r="P5803" s="60"/>
      <c r="Q5803" s="60"/>
      <c r="R5803" s="334">
        <v>15951</v>
      </c>
      <c r="S5803" s="319" t="s">
        <v>356</v>
      </c>
      <c r="BE5803" s="60"/>
      <c r="BR5803" s="60"/>
      <c r="BX5803" s="151"/>
      <c r="CB5803" s="151"/>
      <c r="CM5803" s="151"/>
      <c r="CO5803" s="151"/>
      <c r="CT5803" s="151"/>
      <c r="CY5803" s="151"/>
    </row>
    <row r="5804" spans="1:103" x14ac:dyDescent="0.2">
      <c r="A5804" s="60"/>
      <c r="B5804" s="60"/>
      <c r="C5804" s="60"/>
      <c r="D5804" s="60"/>
      <c r="E5804" s="60"/>
      <c r="F5804" s="60"/>
      <c r="G5804" s="60"/>
      <c r="H5804" s="60"/>
      <c r="I5804" s="60"/>
      <c r="J5804" s="60"/>
      <c r="K5804" s="60"/>
      <c r="L5804" s="60"/>
      <c r="M5804" s="60"/>
      <c r="N5804" s="60"/>
      <c r="O5804" s="60"/>
      <c r="P5804" s="60"/>
      <c r="Q5804" s="60"/>
      <c r="R5804" s="334">
        <v>15952</v>
      </c>
      <c r="S5804" s="319" t="s">
        <v>356</v>
      </c>
      <c r="BE5804" s="60"/>
      <c r="BR5804" s="60"/>
      <c r="BX5804" s="151"/>
      <c r="CB5804" s="151"/>
      <c r="CM5804" s="151"/>
      <c r="CO5804" s="151"/>
      <c r="CT5804" s="151"/>
      <c r="CY5804" s="151"/>
    </row>
    <row r="5805" spans="1:103" x14ac:dyDescent="0.2">
      <c r="A5805" s="60"/>
      <c r="B5805" s="60"/>
      <c r="C5805" s="60"/>
      <c r="D5805" s="60"/>
      <c r="E5805" s="60"/>
      <c r="F5805" s="60"/>
      <c r="G5805" s="60"/>
      <c r="H5805" s="60"/>
      <c r="I5805" s="60"/>
      <c r="J5805" s="60"/>
      <c r="K5805" s="60"/>
      <c r="L5805" s="60"/>
      <c r="M5805" s="60"/>
      <c r="N5805" s="60"/>
      <c r="O5805" s="60"/>
      <c r="P5805" s="60"/>
      <c r="Q5805" s="60"/>
      <c r="R5805" s="334">
        <v>15953</v>
      </c>
      <c r="S5805" s="319" t="s">
        <v>356</v>
      </c>
      <c r="BE5805" s="60"/>
      <c r="BR5805" s="60"/>
      <c r="BX5805" s="151"/>
      <c r="CB5805" s="151"/>
      <c r="CM5805" s="151"/>
      <c r="CO5805" s="151"/>
      <c r="CT5805" s="151"/>
      <c r="CY5805" s="151"/>
    </row>
    <row r="5806" spans="1:103" x14ac:dyDescent="0.2">
      <c r="A5806" s="60"/>
      <c r="B5806" s="60"/>
      <c r="C5806" s="60"/>
      <c r="D5806" s="60"/>
      <c r="E5806" s="60"/>
      <c r="F5806" s="60"/>
      <c r="G5806" s="60"/>
      <c r="H5806" s="60"/>
      <c r="I5806" s="60"/>
      <c r="J5806" s="60"/>
      <c r="K5806" s="60"/>
      <c r="L5806" s="60"/>
      <c r="M5806" s="60"/>
      <c r="N5806" s="60"/>
      <c r="O5806" s="60"/>
      <c r="P5806" s="60"/>
      <c r="Q5806" s="60"/>
      <c r="R5806" s="334">
        <v>15954</v>
      </c>
      <c r="S5806" s="319" t="s">
        <v>356</v>
      </c>
      <c r="BE5806" s="60"/>
      <c r="BR5806" s="60"/>
      <c r="BX5806" s="151"/>
      <c r="CB5806" s="151"/>
      <c r="CM5806" s="151"/>
      <c r="CO5806" s="151"/>
      <c r="CT5806" s="151"/>
      <c r="CY5806" s="151"/>
    </row>
    <row r="5807" spans="1:103" x14ac:dyDescent="0.2">
      <c r="A5807" s="60"/>
      <c r="B5807" s="60"/>
      <c r="C5807" s="60"/>
      <c r="D5807" s="60"/>
      <c r="E5807" s="60"/>
      <c r="F5807" s="60"/>
      <c r="G5807" s="60"/>
      <c r="H5807" s="60"/>
      <c r="I5807" s="60"/>
      <c r="J5807" s="60"/>
      <c r="K5807" s="60"/>
      <c r="L5807" s="60"/>
      <c r="M5807" s="60"/>
      <c r="N5807" s="60"/>
      <c r="O5807" s="60"/>
      <c r="P5807" s="60"/>
      <c r="Q5807" s="60"/>
      <c r="R5807" s="334">
        <v>15955</v>
      </c>
      <c r="S5807" s="319" t="s">
        <v>356</v>
      </c>
      <c r="BE5807" s="60"/>
      <c r="BR5807" s="60"/>
      <c r="BX5807" s="151"/>
      <c r="CB5807" s="151"/>
      <c r="CM5807" s="151"/>
      <c r="CO5807" s="151"/>
      <c r="CT5807" s="151"/>
      <c r="CY5807" s="151"/>
    </row>
    <row r="5808" spans="1:103" x14ac:dyDescent="0.2">
      <c r="A5808" s="60"/>
      <c r="B5808" s="60"/>
      <c r="C5808" s="60"/>
      <c r="D5808" s="60"/>
      <c r="E5808" s="60"/>
      <c r="F5808" s="60"/>
      <c r="G5808" s="60"/>
      <c r="H5808" s="60"/>
      <c r="I5808" s="60"/>
      <c r="J5808" s="60"/>
      <c r="K5808" s="60"/>
      <c r="L5808" s="60"/>
      <c r="M5808" s="60"/>
      <c r="N5808" s="60"/>
      <c r="O5808" s="60"/>
      <c r="P5808" s="60"/>
      <c r="Q5808" s="60"/>
      <c r="R5808" s="334">
        <v>15956</v>
      </c>
      <c r="S5808" s="319" t="s">
        <v>356</v>
      </c>
      <c r="BE5808" s="60"/>
      <c r="BR5808" s="60"/>
      <c r="BX5808" s="151"/>
      <c r="CB5808" s="151"/>
      <c r="CM5808" s="151"/>
      <c r="CO5808" s="151"/>
      <c r="CT5808" s="151"/>
      <c r="CY5808" s="151"/>
    </row>
    <row r="5809" spans="1:103" x14ac:dyDescent="0.2">
      <c r="A5809" s="60"/>
      <c r="B5809" s="60"/>
      <c r="C5809" s="60"/>
      <c r="D5809" s="60"/>
      <c r="E5809" s="60"/>
      <c r="F5809" s="60"/>
      <c r="G5809" s="60"/>
      <c r="H5809" s="60"/>
      <c r="I5809" s="60"/>
      <c r="J5809" s="60"/>
      <c r="K5809" s="60"/>
      <c r="L5809" s="60"/>
      <c r="M5809" s="60"/>
      <c r="N5809" s="60"/>
      <c r="O5809" s="60"/>
      <c r="P5809" s="60"/>
      <c r="Q5809" s="60"/>
      <c r="R5809" s="334">
        <v>15957</v>
      </c>
      <c r="S5809" s="319" t="s">
        <v>356</v>
      </c>
      <c r="BE5809" s="60"/>
      <c r="BR5809" s="60"/>
      <c r="BX5809" s="151"/>
      <c r="CB5809" s="151"/>
      <c r="CM5809" s="151"/>
      <c r="CO5809" s="151"/>
      <c r="CT5809" s="151"/>
      <c r="CY5809" s="151"/>
    </row>
    <row r="5810" spans="1:103" x14ac:dyDescent="0.2">
      <c r="A5810" s="60"/>
      <c r="B5810" s="60"/>
      <c r="C5810" s="60"/>
      <c r="D5810" s="60"/>
      <c r="E5810" s="60"/>
      <c r="F5810" s="60"/>
      <c r="G5810" s="60"/>
      <c r="H5810" s="60"/>
      <c r="I5810" s="60"/>
      <c r="J5810" s="60"/>
      <c r="K5810" s="60"/>
      <c r="L5810" s="60"/>
      <c r="M5810" s="60"/>
      <c r="N5810" s="60"/>
      <c r="O5810" s="60"/>
      <c r="P5810" s="60"/>
      <c r="Q5810" s="60"/>
      <c r="R5810" s="334">
        <v>15958</v>
      </c>
      <c r="S5810" s="319" t="s">
        <v>356</v>
      </c>
      <c r="BE5810" s="60"/>
      <c r="BR5810" s="60"/>
      <c r="BX5810" s="151"/>
      <c r="CB5810" s="151"/>
      <c r="CM5810" s="151"/>
      <c r="CO5810" s="151"/>
      <c r="CT5810" s="151"/>
      <c r="CY5810" s="151"/>
    </row>
    <row r="5811" spans="1:103" x14ac:dyDescent="0.2">
      <c r="A5811" s="60"/>
      <c r="B5811" s="60"/>
      <c r="C5811" s="60"/>
      <c r="D5811" s="60"/>
      <c r="E5811" s="60"/>
      <c r="F5811" s="60"/>
      <c r="G5811" s="60"/>
      <c r="H5811" s="60"/>
      <c r="I5811" s="60"/>
      <c r="J5811" s="60"/>
      <c r="K5811" s="60"/>
      <c r="L5811" s="60"/>
      <c r="M5811" s="60"/>
      <c r="N5811" s="60"/>
      <c r="O5811" s="60"/>
      <c r="P5811" s="60"/>
      <c r="Q5811" s="60"/>
      <c r="R5811" s="334">
        <v>15959</v>
      </c>
      <c r="S5811" s="319" t="s">
        <v>356</v>
      </c>
      <c r="BE5811" s="60"/>
      <c r="BR5811" s="60"/>
      <c r="BX5811" s="151"/>
      <c r="CB5811" s="151"/>
      <c r="CM5811" s="151"/>
      <c r="CO5811" s="151"/>
      <c r="CT5811" s="151"/>
      <c r="CY5811" s="151"/>
    </row>
    <row r="5812" spans="1:103" x14ac:dyDescent="0.2">
      <c r="A5812" s="60"/>
      <c r="B5812" s="60"/>
      <c r="C5812" s="60"/>
      <c r="D5812" s="60"/>
      <c r="E5812" s="60"/>
      <c r="F5812" s="60"/>
      <c r="G5812" s="60"/>
      <c r="H5812" s="60"/>
      <c r="I5812" s="60"/>
      <c r="J5812" s="60"/>
      <c r="K5812" s="60"/>
      <c r="L5812" s="60"/>
      <c r="M5812" s="60"/>
      <c r="N5812" s="60"/>
      <c r="O5812" s="60"/>
      <c r="P5812" s="60"/>
      <c r="Q5812" s="60"/>
      <c r="R5812" s="334">
        <v>15960</v>
      </c>
      <c r="S5812" s="319" t="s">
        <v>356</v>
      </c>
      <c r="BE5812" s="60"/>
      <c r="BR5812" s="60"/>
      <c r="BX5812" s="151"/>
      <c r="CB5812" s="151"/>
      <c r="CM5812" s="151"/>
      <c r="CO5812" s="151"/>
      <c r="CT5812" s="151"/>
      <c r="CY5812" s="151"/>
    </row>
    <row r="5813" spans="1:103" x14ac:dyDescent="0.2">
      <c r="A5813" s="60"/>
      <c r="B5813" s="60"/>
      <c r="C5813" s="60"/>
      <c r="D5813" s="60"/>
      <c r="E5813" s="60"/>
      <c r="F5813" s="60"/>
      <c r="G5813" s="60"/>
      <c r="H5813" s="60"/>
      <c r="I5813" s="60"/>
      <c r="J5813" s="60"/>
      <c r="K5813" s="60"/>
      <c r="L5813" s="60"/>
      <c r="M5813" s="60"/>
      <c r="N5813" s="60"/>
      <c r="O5813" s="60"/>
      <c r="P5813" s="60"/>
      <c r="Q5813" s="60"/>
      <c r="R5813" s="334">
        <v>15961</v>
      </c>
      <c r="S5813" s="319" t="s">
        <v>356</v>
      </c>
      <c r="BE5813" s="60"/>
      <c r="BR5813" s="60"/>
      <c r="BX5813" s="151"/>
      <c r="CB5813" s="151"/>
      <c r="CM5813" s="151"/>
      <c r="CO5813" s="151"/>
      <c r="CT5813" s="151"/>
      <c r="CY5813" s="151"/>
    </row>
    <row r="5814" spans="1:103" x14ac:dyDescent="0.2">
      <c r="A5814" s="60"/>
      <c r="B5814" s="60"/>
      <c r="C5814" s="60"/>
      <c r="D5814" s="60"/>
      <c r="E5814" s="60"/>
      <c r="F5814" s="60"/>
      <c r="G5814" s="60"/>
      <c r="H5814" s="60"/>
      <c r="I5814" s="60"/>
      <c r="J5814" s="60"/>
      <c r="K5814" s="60"/>
      <c r="L5814" s="60"/>
      <c r="M5814" s="60"/>
      <c r="N5814" s="60"/>
      <c r="O5814" s="60"/>
      <c r="P5814" s="60"/>
      <c r="Q5814" s="60"/>
      <c r="R5814" s="334">
        <v>15962</v>
      </c>
      <c r="S5814" s="319" t="s">
        <v>356</v>
      </c>
      <c r="BE5814" s="60"/>
      <c r="BR5814" s="60"/>
      <c r="BX5814" s="151"/>
      <c r="CB5814" s="151"/>
      <c r="CM5814" s="151"/>
      <c r="CO5814" s="151"/>
      <c r="CT5814" s="151"/>
      <c r="CY5814" s="151"/>
    </row>
    <row r="5815" spans="1:103" x14ac:dyDescent="0.2">
      <c r="A5815" s="60"/>
      <c r="B5815" s="60"/>
      <c r="C5815" s="60"/>
      <c r="D5815" s="60"/>
      <c r="E5815" s="60"/>
      <c r="F5815" s="60"/>
      <c r="G5815" s="60"/>
      <c r="H5815" s="60"/>
      <c r="I5815" s="60"/>
      <c r="J5815" s="60"/>
      <c r="K5815" s="60"/>
      <c r="L5815" s="60"/>
      <c r="M5815" s="60"/>
      <c r="N5815" s="60"/>
      <c r="O5815" s="60"/>
      <c r="P5815" s="60"/>
      <c r="Q5815" s="60"/>
      <c r="R5815" s="334">
        <v>15963</v>
      </c>
      <c r="S5815" s="319" t="s">
        <v>356</v>
      </c>
      <c r="BE5815" s="60"/>
      <c r="BR5815" s="60"/>
      <c r="BX5815" s="151"/>
      <c r="CB5815" s="151"/>
      <c r="CM5815" s="151"/>
      <c r="CO5815" s="151"/>
      <c r="CT5815" s="151"/>
      <c r="CY5815" s="151"/>
    </row>
    <row r="5816" spans="1:103" x14ac:dyDescent="0.2">
      <c r="A5816" s="60"/>
      <c r="B5816" s="60"/>
      <c r="C5816" s="60"/>
      <c r="D5816" s="60"/>
      <c r="E5816" s="60"/>
      <c r="F5816" s="60"/>
      <c r="G5816" s="60"/>
      <c r="H5816" s="60"/>
      <c r="I5816" s="60"/>
      <c r="J5816" s="60"/>
      <c r="K5816" s="60"/>
      <c r="L5816" s="60"/>
      <c r="M5816" s="60"/>
      <c r="N5816" s="60"/>
      <c r="O5816" s="60"/>
      <c r="P5816" s="60"/>
      <c r="Q5816" s="60"/>
      <c r="R5816" s="334">
        <v>16001</v>
      </c>
      <c r="S5816" s="319" t="s">
        <v>351</v>
      </c>
      <c r="BE5816" s="60"/>
      <c r="BR5816" s="60"/>
      <c r="BX5816" s="151"/>
      <c r="CB5816" s="151"/>
      <c r="CM5816" s="151"/>
      <c r="CO5816" s="151"/>
      <c r="CT5816" s="151"/>
      <c r="CY5816" s="151"/>
    </row>
    <row r="5817" spans="1:103" x14ac:dyDescent="0.2">
      <c r="A5817" s="60"/>
      <c r="B5817" s="60"/>
      <c r="C5817" s="60"/>
      <c r="D5817" s="60"/>
      <c r="E5817" s="60"/>
      <c r="F5817" s="60"/>
      <c r="G5817" s="60"/>
      <c r="H5817" s="60"/>
      <c r="I5817" s="60"/>
      <c r="J5817" s="60"/>
      <c r="K5817" s="60"/>
      <c r="L5817" s="60"/>
      <c r="M5817" s="60"/>
      <c r="N5817" s="60"/>
      <c r="O5817" s="60"/>
      <c r="P5817" s="60"/>
      <c r="Q5817" s="60"/>
      <c r="R5817" s="334">
        <v>16002</v>
      </c>
      <c r="S5817" s="319" t="s">
        <v>351</v>
      </c>
      <c r="BE5817" s="60"/>
      <c r="BR5817" s="60"/>
      <c r="BX5817" s="151"/>
      <c r="CB5817" s="151"/>
      <c r="CM5817" s="151"/>
      <c r="CO5817" s="151"/>
      <c r="CT5817" s="151"/>
      <c r="CY5817" s="151"/>
    </row>
    <row r="5818" spans="1:103" x14ac:dyDescent="0.2">
      <c r="A5818" s="60"/>
      <c r="B5818" s="60"/>
      <c r="C5818" s="60"/>
      <c r="D5818" s="60"/>
      <c r="E5818" s="60"/>
      <c r="F5818" s="60"/>
      <c r="G5818" s="60"/>
      <c r="H5818" s="60"/>
      <c r="I5818" s="60"/>
      <c r="J5818" s="60"/>
      <c r="K5818" s="60"/>
      <c r="L5818" s="60"/>
      <c r="M5818" s="60"/>
      <c r="N5818" s="60"/>
      <c r="O5818" s="60"/>
      <c r="P5818" s="60"/>
      <c r="Q5818" s="60"/>
      <c r="R5818" s="334">
        <v>16003</v>
      </c>
      <c r="S5818" s="319" t="s">
        <v>351</v>
      </c>
      <c r="BE5818" s="60"/>
      <c r="BR5818" s="60"/>
      <c r="BX5818" s="151"/>
      <c r="CB5818" s="151"/>
      <c r="CM5818" s="151"/>
      <c r="CO5818" s="151"/>
      <c r="CT5818" s="151"/>
      <c r="CY5818" s="151"/>
    </row>
    <row r="5819" spans="1:103" x14ac:dyDescent="0.2">
      <c r="A5819" s="60"/>
      <c r="B5819" s="60"/>
      <c r="C5819" s="60"/>
      <c r="D5819" s="60"/>
      <c r="E5819" s="60"/>
      <c r="F5819" s="60"/>
      <c r="G5819" s="60"/>
      <c r="H5819" s="60"/>
      <c r="I5819" s="60"/>
      <c r="J5819" s="60"/>
      <c r="K5819" s="60"/>
      <c r="L5819" s="60"/>
      <c r="M5819" s="60"/>
      <c r="N5819" s="60"/>
      <c r="O5819" s="60"/>
      <c r="P5819" s="60"/>
      <c r="Q5819" s="60"/>
      <c r="R5819" s="334">
        <v>16016</v>
      </c>
      <c r="S5819" s="319" t="s">
        <v>351</v>
      </c>
      <c r="BE5819" s="60"/>
      <c r="BR5819" s="60"/>
      <c r="BX5819" s="151"/>
      <c r="CB5819" s="151"/>
      <c r="CM5819" s="151"/>
      <c r="CO5819" s="151"/>
      <c r="CT5819" s="151"/>
      <c r="CY5819" s="151"/>
    </row>
    <row r="5820" spans="1:103" x14ac:dyDescent="0.2">
      <c r="A5820" s="60"/>
      <c r="B5820" s="60"/>
      <c r="C5820" s="60"/>
      <c r="D5820" s="60"/>
      <c r="E5820" s="60"/>
      <c r="F5820" s="60"/>
      <c r="G5820" s="60"/>
      <c r="H5820" s="60"/>
      <c r="I5820" s="60"/>
      <c r="J5820" s="60"/>
      <c r="K5820" s="60"/>
      <c r="L5820" s="60"/>
      <c r="M5820" s="60"/>
      <c r="N5820" s="60"/>
      <c r="O5820" s="60"/>
      <c r="P5820" s="60"/>
      <c r="Q5820" s="60"/>
      <c r="R5820" s="334">
        <v>16017</v>
      </c>
      <c r="S5820" s="319" t="s">
        <v>351</v>
      </c>
      <c r="BE5820" s="60"/>
      <c r="BR5820" s="60"/>
      <c r="BX5820" s="151"/>
      <c r="CB5820" s="151"/>
      <c r="CM5820" s="151"/>
      <c r="CO5820" s="151"/>
      <c r="CT5820" s="151"/>
      <c r="CY5820" s="151"/>
    </row>
    <row r="5821" spans="1:103" x14ac:dyDescent="0.2">
      <c r="A5821" s="60"/>
      <c r="B5821" s="60"/>
      <c r="C5821" s="60"/>
      <c r="D5821" s="60"/>
      <c r="E5821" s="60"/>
      <c r="F5821" s="60"/>
      <c r="G5821" s="60"/>
      <c r="H5821" s="60"/>
      <c r="I5821" s="60"/>
      <c r="J5821" s="60"/>
      <c r="K5821" s="60"/>
      <c r="L5821" s="60"/>
      <c r="M5821" s="60"/>
      <c r="N5821" s="60"/>
      <c r="O5821" s="60"/>
      <c r="P5821" s="60"/>
      <c r="Q5821" s="60"/>
      <c r="R5821" s="334">
        <v>16018</v>
      </c>
      <c r="S5821" s="319" t="s">
        <v>351</v>
      </c>
      <c r="BE5821" s="60"/>
      <c r="BR5821" s="60"/>
      <c r="BX5821" s="151"/>
      <c r="CB5821" s="151"/>
      <c r="CM5821" s="151"/>
      <c r="CO5821" s="151"/>
      <c r="CT5821" s="151"/>
      <c r="CY5821" s="151"/>
    </row>
    <row r="5822" spans="1:103" x14ac:dyDescent="0.2">
      <c r="A5822" s="60"/>
      <c r="B5822" s="60"/>
      <c r="C5822" s="60"/>
      <c r="D5822" s="60"/>
      <c r="E5822" s="60"/>
      <c r="F5822" s="60"/>
      <c r="G5822" s="60"/>
      <c r="H5822" s="60"/>
      <c r="I5822" s="60"/>
      <c r="J5822" s="60"/>
      <c r="K5822" s="60"/>
      <c r="L5822" s="60"/>
      <c r="M5822" s="60"/>
      <c r="N5822" s="60"/>
      <c r="O5822" s="60"/>
      <c r="P5822" s="60"/>
      <c r="Q5822" s="60"/>
      <c r="R5822" s="334">
        <v>16020</v>
      </c>
      <c r="S5822" s="319" t="s">
        <v>356</v>
      </c>
      <c r="BE5822" s="60"/>
      <c r="BR5822" s="60"/>
      <c r="BX5822" s="151"/>
      <c r="CB5822" s="151"/>
      <c r="CM5822" s="151"/>
      <c r="CO5822" s="151"/>
      <c r="CT5822" s="151"/>
      <c r="CY5822" s="151"/>
    </row>
    <row r="5823" spans="1:103" x14ac:dyDescent="0.2">
      <c r="A5823" s="60"/>
      <c r="B5823" s="60"/>
      <c r="C5823" s="60"/>
      <c r="D5823" s="60"/>
      <c r="E5823" s="60"/>
      <c r="F5823" s="60"/>
      <c r="G5823" s="60"/>
      <c r="H5823" s="60"/>
      <c r="I5823" s="60"/>
      <c r="J5823" s="60"/>
      <c r="K5823" s="60"/>
      <c r="L5823" s="60"/>
      <c r="M5823" s="60"/>
      <c r="N5823" s="60"/>
      <c r="O5823" s="60"/>
      <c r="P5823" s="60"/>
      <c r="Q5823" s="60"/>
      <c r="R5823" s="334">
        <v>16021</v>
      </c>
      <c r="S5823" s="319" t="s">
        <v>351</v>
      </c>
      <c r="BE5823" s="60"/>
      <c r="BR5823" s="60"/>
      <c r="BX5823" s="151"/>
      <c r="CB5823" s="151"/>
      <c r="CM5823" s="151"/>
      <c r="CO5823" s="151"/>
      <c r="CT5823" s="151"/>
      <c r="CY5823" s="151"/>
    </row>
    <row r="5824" spans="1:103" x14ac:dyDescent="0.2">
      <c r="A5824" s="60"/>
      <c r="B5824" s="60"/>
      <c r="C5824" s="60"/>
      <c r="D5824" s="60"/>
      <c r="E5824" s="60"/>
      <c r="F5824" s="60"/>
      <c r="G5824" s="60"/>
      <c r="H5824" s="60"/>
      <c r="I5824" s="60"/>
      <c r="J5824" s="60"/>
      <c r="K5824" s="60"/>
      <c r="L5824" s="60"/>
      <c r="M5824" s="60"/>
      <c r="N5824" s="60"/>
      <c r="O5824" s="60"/>
      <c r="P5824" s="60"/>
      <c r="Q5824" s="60"/>
      <c r="R5824" s="334">
        <v>16022</v>
      </c>
      <c r="S5824" s="319" t="s">
        <v>351</v>
      </c>
      <c r="BE5824" s="60"/>
      <c r="BR5824" s="60"/>
      <c r="BX5824" s="151"/>
      <c r="CB5824" s="151"/>
      <c r="CM5824" s="151"/>
      <c r="CO5824" s="151"/>
      <c r="CT5824" s="151"/>
      <c r="CY5824" s="151"/>
    </row>
    <row r="5825" spans="1:103" x14ac:dyDescent="0.2">
      <c r="A5825" s="60"/>
      <c r="B5825" s="60"/>
      <c r="C5825" s="60"/>
      <c r="D5825" s="60"/>
      <c r="E5825" s="60"/>
      <c r="F5825" s="60"/>
      <c r="G5825" s="60"/>
      <c r="H5825" s="60"/>
      <c r="I5825" s="60"/>
      <c r="J5825" s="60"/>
      <c r="K5825" s="60"/>
      <c r="L5825" s="60"/>
      <c r="M5825" s="60"/>
      <c r="N5825" s="60"/>
      <c r="O5825" s="60"/>
      <c r="P5825" s="60"/>
      <c r="Q5825" s="60"/>
      <c r="R5825" s="334">
        <v>16023</v>
      </c>
      <c r="S5825" s="319" t="s">
        <v>351</v>
      </c>
      <c r="BE5825" s="60"/>
      <c r="BR5825" s="60"/>
      <c r="BX5825" s="151"/>
      <c r="CB5825" s="151"/>
      <c r="CM5825" s="151"/>
      <c r="CO5825" s="151"/>
      <c r="CT5825" s="151"/>
      <c r="CY5825" s="151"/>
    </row>
    <row r="5826" spans="1:103" x14ac:dyDescent="0.2">
      <c r="A5826" s="60"/>
      <c r="B5826" s="60"/>
      <c r="C5826" s="60"/>
      <c r="D5826" s="60"/>
      <c r="E5826" s="60"/>
      <c r="F5826" s="60"/>
      <c r="G5826" s="60"/>
      <c r="H5826" s="60"/>
      <c r="I5826" s="60"/>
      <c r="J5826" s="60"/>
      <c r="K5826" s="60"/>
      <c r="L5826" s="60"/>
      <c r="M5826" s="60"/>
      <c r="N5826" s="60"/>
      <c r="O5826" s="60"/>
      <c r="P5826" s="60"/>
      <c r="Q5826" s="60"/>
      <c r="R5826" s="334">
        <v>16024</v>
      </c>
      <c r="S5826" s="319" t="s">
        <v>351</v>
      </c>
      <c r="BE5826" s="60"/>
      <c r="BR5826" s="60"/>
      <c r="BX5826" s="151"/>
      <c r="CB5826" s="151"/>
      <c r="CM5826" s="151"/>
      <c r="CO5826" s="151"/>
      <c r="CT5826" s="151"/>
      <c r="CY5826" s="151"/>
    </row>
    <row r="5827" spans="1:103" x14ac:dyDescent="0.2">
      <c r="A5827" s="60"/>
      <c r="B5827" s="60"/>
      <c r="C5827" s="60"/>
      <c r="D5827" s="60"/>
      <c r="E5827" s="60"/>
      <c r="F5827" s="60"/>
      <c r="G5827" s="60"/>
      <c r="H5827" s="60"/>
      <c r="I5827" s="60"/>
      <c r="J5827" s="60"/>
      <c r="K5827" s="60"/>
      <c r="L5827" s="60"/>
      <c r="M5827" s="60"/>
      <c r="N5827" s="60"/>
      <c r="O5827" s="60"/>
      <c r="P5827" s="60"/>
      <c r="Q5827" s="60"/>
      <c r="R5827" s="334">
        <v>16025</v>
      </c>
      <c r="S5827" s="319" t="s">
        <v>351</v>
      </c>
      <c r="BE5827" s="60"/>
      <c r="BR5827" s="60"/>
      <c r="BX5827" s="151"/>
      <c r="CB5827" s="151"/>
      <c r="CM5827" s="151"/>
      <c r="CO5827" s="151"/>
      <c r="CT5827" s="151"/>
      <c r="CY5827" s="151"/>
    </row>
    <row r="5828" spans="1:103" x14ac:dyDescent="0.2">
      <c r="A5828" s="60"/>
      <c r="B5828" s="60"/>
      <c r="C5828" s="60"/>
      <c r="D5828" s="60"/>
      <c r="E5828" s="60"/>
      <c r="F5828" s="60"/>
      <c r="G5828" s="60"/>
      <c r="H5828" s="60"/>
      <c r="I5828" s="60"/>
      <c r="J5828" s="60"/>
      <c r="K5828" s="60"/>
      <c r="L5828" s="60"/>
      <c r="M5828" s="60"/>
      <c r="N5828" s="60"/>
      <c r="O5828" s="60"/>
      <c r="P5828" s="60"/>
      <c r="Q5828" s="60"/>
      <c r="R5828" s="334">
        <v>16027</v>
      </c>
      <c r="S5828" s="319" t="s">
        <v>351</v>
      </c>
      <c r="BE5828" s="60"/>
      <c r="BR5828" s="60"/>
      <c r="BX5828" s="151"/>
      <c r="CB5828" s="151"/>
      <c r="CM5828" s="151"/>
      <c r="CO5828" s="151"/>
      <c r="CT5828" s="151"/>
      <c r="CY5828" s="151"/>
    </row>
    <row r="5829" spans="1:103" x14ac:dyDescent="0.2">
      <c r="A5829" s="60"/>
      <c r="B5829" s="60"/>
      <c r="C5829" s="60"/>
      <c r="D5829" s="60"/>
      <c r="E5829" s="60"/>
      <c r="F5829" s="60"/>
      <c r="G5829" s="60"/>
      <c r="H5829" s="60"/>
      <c r="I5829" s="60"/>
      <c r="J5829" s="60"/>
      <c r="K5829" s="60"/>
      <c r="L5829" s="60"/>
      <c r="M5829" s="60"/>
      <c r="N5829" s="60"/>
      <c r="O5829" s="60"/>
      <c r="P5829" s="60"/>
      <c r="Q5829" s="60"/>
      <c r="R5829" s="334">
        <v>16028</v>
      </c>
      <c r="S5829" s="319" t="s">
        <v>351</v>
      </c>
      <c r="BE5829" s="60"/>
      <c r="BR5829" s="60"/>
      <c r="BX5829" s="151"/>
      <c r="CB5829" s="151"/>
      <c r="CM5829" s="151"/>
      <c r="CO5829" s="151"/>
      <c r="CT5829" s="151"/>
      <c r="CY5829" s="151"/>
    </row>
    <row r="5830" spans="1:103" x14ac:dyDescent="0.2">
      <c r="A5830" s="60"/>
      <c r="B5830" s="60"/>
      <c r="C5830" s="60"/>
      <c r="D5830" s="60"/>
      <c r="E5830" s="60"/>
      <c r="F5830" s="60"/>
      <c r="G5830" s="60"/>
      <c r="H5830" s="60"/>
      <c r="I5830" s="60"/>
      <c r="J5830" s="60"/>
      <c r="K5830" s="60"/>
      <c r="L5830" s="60"/>
      <c r="M5830" s="60"/>
      <c r="N5830" s="60"/>
      <c r="O5830" s="60"/>
      <c r="P5830" s="60"/>
      <c r="Q5830" s="60"/>
      <c r="R5830" s="334">
        <v>16029</v>
      </c>
      <c r="S5830" s="319" t="s">
        <v>351</v>
      </c>
      <c r="BE5830" s="60"/>
      <c r="BR5830" s="60"/>
      <c r="BX5830" s="151"/>
      <c r="CB5830" s="151"/>
      <c r="CM5830" s="151"/>
      <c r="CO5830" s="151"/>
      <c r="CT5830" s="151"/>
      <c r="CY5830" s="151"/>
    </row>
    <row r="5831" spans="1:103" x14ac:dyDescent="0.2">
      <c r="A5831" s="60"/>
      <c r="B5831" s="60"/>
      <c r="C5831" s="60"/>
      <c r="D5831" s="60"/>
      <c r="E5831" s="60"/>
      <c r="F5831" s="60"/>
      <c r="G5831" s="60"/>
      <c r="H5831" s="60"/>
      <c r="I5831" s="60"/>
      <c r="J5831" s="60"/>
      <c r="K5831" s="60"/>
      <c r="L5831" s="60"/>
      <c r="M5831" s="60"/>
      <c r="N5831" s="60"/>
      <c r="O5831" s="60"/>
      <c r="P5831" s="60"/>
      <c r="Q5831" s="60"/>
      <c r="R5831" s="334">
        <v>16030</v>
      </c>
      <c r="S5831" s="319" t="s">
        <v>351</v>
      </c>
      <c r="BE5831" s="60"/>
      <c r="BR5831" s="60"/>
      <c r="BX5831" s="151"/>
      <c r="CB5831" s="151"/>
      <c r="CM5831" s="151"/>
      <c r="CO5831" s="151"/>
      <c r="CT5831" s="151"/>
      <c r="CY5831" s="151"/>
    </row>
    <row r="5832" spans="1:103" x14ac:dyDescent="0.2">
      <c r="A5832" s="60"/>
      <c r="B5832" s="60"/>
      <c r="C5832" s="60"/>
      <c r="D5832" s="60"/>
      <c r="E5832" s="60"/>
      <c r="F5832" s="60"/>
      <c r="G5832" s="60"/>
      <c r="H5832" s="60"/>
      <c r="I5832" s="60"/>
      <c r="J5832" s="60"/>
      <c r="K5832" s="60"/>
      <c r="L5832" s="60"/>
      <c r="M5832" s="60"/>
      <c r="N5832" s="60"/>
      <c r="O5832" s="60"/>
      <c r="P5832" s="60"/>
      <c r="Q5832" s="60"/>
      <c r="R5832" s="334">
        <v>16033</v>
      </c>
      <c r="S5832" s="319" t="s">
        <v>351</v>
      </c>
      <c r="BE5832" s="60"/>
      <c r="BR5832" s="60"/>
      <c r="BX5832" s="151"/>
      <c r="CB5832" s="151"/>
      <c r="CM5832" s="151"/>
      <c r="CO5832" s="151"/>
      <c r="CT5832" s="151"/>
      <c r="CY5832" s="151"/>
    </row>
    <row r="5833" spans="1:103" x14ac:dyDescent="0.2">
      <c r="A5833" s="60"/>
      <c r="B5833" s="60"/>
      <c r="C5833" s="60"/>
      <c r="D5833" s="60"/>
      <c r="E5833" s="60"/>
      <c r="F5833" s="60"/>
      <c r="G5833" s="60"/>
      <c r="H5833" s="60"/>
      <c r="I5833" s="60"/>
      <c r="J5833" s="60"/>
      <c r="K5833" s="60"/>
      <c r="L5833" s="60"/>
      <c r="M5833" s="60"/>
      <c r="N5833" s="60"/>
      <c r="O5833" s="60"/>
      <c r="P5833" s="60"/>
      <c r="Q5833" s="60"/>
      <c r="R5833" s="334">
        <v>16034</v>
      </c>
      <c r="S5833" s="319" t="s">
        <v>351</v>
      </c>
      <c r="BE5833" s="60"/>
      <c r="BR5833" s="60"/>
      <c r="BX5833" s="151"/>
      <c r="CB5833" s="151"/>
      <c r="CM5833" s="151"/>
      <c r="CO5833" s="151"/>
      <c r="CT5833" s="151"/>
      <c r="CY5833" s="151"/>
    </row>
    <row r="5834" spans="1:103" x14ac:dyDescent="0.2">
      <c r="A5834" s="60"/>
      <c r="B5834" s="60"/>
      <c r="C5834" s="60"/>
      <c r="D5834" s="60"/>
      <c r="E5834" s="60"/>
      <c r="F5834" s="60"/>
      <c r="G5834" s="60"/>
      <c r="H5834" s="60"/>
      <c r="I5834" s="60"/>
      <c r="J5834" s="60"/>
      <c r="K5834" s="60"/>
      <c r="L5834" s="60"/>
      <c r="M5834" s="60"/>
      <c r="N5834" s="60"/>
      <c r="O5834" s="60"/>
      <c r="P5834" s="60"/>
      <c r="Q5834" s="60"/>
      <c r="R5834" s="334">
        <v>16035</v>
      </c>
      <c r="S5834" s="319" t="s">
        <v>351</v>
      </c>
      <c r="BE5834" s="60"/>
      <c r="BR5834" s="60"/>
      <c r="BX5834" s="151"/>
      <c r="CB5834" s="151"/>
      <c r="CM5834" s="151"/>
      <c r="CO5834" s="151"/>
      <c r="CT5834" s="151"/>
      <c r="CY5834" s="151"/>
    </row>
    <row r="5835" spans="1:103" x14ac:dyDescent="0.2">
      <c r="A5835" s="60"/>
      <c r="B5835" s="60"/>
      <c r="C5835" s="60"/>
      <c r="D5835" s="60"/>
      <c r="E5835" s="60"/>
      <c r="F5835" s="60"/>
      <c r="G5835" s="60"/>
      <c r="H5835" s="60"/>
      <c r="I5835" s="60"/>
      <c r="J5835" s="60"/>
      <c r="K5835" s="60"/>
      <c r="L5835" s="60"/>
      <c r="M5835" s="60"/>
      <c r="N5835" s="60"/>
      <c r="O5835" s="60"/>
      <c r="P5835" s="60"/>
      <c r="Q5835" s="60"/>
      <c r="R5835" s="334">
        <v>16036</v>
      </c>
      <c r="S5835" s="319" t="s">
        <v>356</v>
      </c>
      <c r="BE5835" s="60"/>
      <c r="BR5835" s="60"/>
      <c r="BX5835" s="151"/>
      <c r="CB5835" s="151"/>
      <c r="CM5835" s="151"/>
      <c r="CO5835" s="151"/>
      <c r="CT5835" s="151"/>
      <c r="CY5835" s="151"/>
    </row>
    <row r="5836" spans="1:103" x14ac:dyDescent="0.2">
      <c r="A5836" s="60"/>
      <c r="B5836" s="60"/>
      <c r="C5836" s="60"/>
      <c r="D5836" s="60"/>
      <c r="E5836" s="60"/>
      <c r="F5836" s="60"/>
      <c r="G5836" s="60"/>
      <c r="H5836" s="60"/>
      <c r="I5836" s="60"/>
      <c r="J5836" s="60"/>
      <c r="K5836" s="60"/>
      <c r="L5836" s="60"/>
      <c r="M5836" s="60"/>
      <c r="N5836" s="60"/>
      <c r="O5836" s="60"/>
      <c r="P5836" s="60"/>
      <c r="Q5836" s="60"/>
      <c r="R5836" s="334">
        <v>16037</v>
      </c>
      <c r="S5836" s="319" t="s">
        <v>356</v>
      </c>
      <c r="BE5836" s="60"/>
      <c r="BR5836" s="60"/>
      <c r="BX5836" s="151"/>
      <c r="CB5836" s="151"/>
      <c r="CM5836" s="151"/>
      <c r="CO5836" s="151"/>
      <c r="CT5836" s="151"/>
      <c r="CY5836" s="151"/>
    </row>
    <row r="5837" spans="1:103" x14ac:dyDescent="0.2">
      <c r="A5837" s="60"/>
      <c r="B5837" s="60"/>
      <c r="C5837" s="60"/>
      <c r="D5837" s="60"/>
      <c r="E5837" s="60"/>
      <c r="F5837" s="60"/>
      <c r="G5837" s="60"/>
      <c r="H5837" s="60"/>
      <c r="I5837" s="60"/>
      <c r="J5837" s="60"/>
      <c r="K5837" s="60"/>
      <c r="L5837" s="60"/>
      <c r="M5837" s="60"/>
      <c r="N5837" s="60"/>
      <c r="O5837" s="60"/>
      <c r="P5837" s="60"/>
      <c r="Q5837" s="60"/>
      <c r="R5837" s="334">
        <v>16038</v>
      </c>
      <c r="S5837" s="319" t="s">
        <v>356</v>
      </c>
      <c r="BE5837" s="60"/>
      <c r="BR5837" s="60"/>
      <c r="BX5837" s="151"/>
      <c r="CB5837" s="151"/>
      <c r="CM5837" s="151"/>
      <c r="CO5837" s="151"/>
      <c r="CT5837" s="151"/>
      <c r="CY5837" s="151"/>
    </row>
    <row r="5838" spans="1:103" x14ac:dyDescent="0.2">
      <c r="A5838" s="60"/>
      <c r="B5838" s="60"/>
      <c r="C5838" s="60"/>
      <c r="D5838" s="60"/>
      <c r="E5838" s="60"/>
      <c r="F5838" s="60"/>
      <c r="G5838" s="60"/>
      <c r="H5838" s="60"/>
      <c r="I5838" s="60"/>
      <c r="J5838" s="60"/>
      <c r="K5838" s="60"/>
      <c r="L5838" s="60"/>
      <c r="M5838" s="60"/>
      <c r="N5838" s="60"/>
      <c r="O5838" s="60"/>
      <c r="P5838" s="60"/>
      <c r="Q5838" s="60"/>
      <c r="R5838" s="334">
        <v>16039</v>
      </c>
      <c r="S5838" s="319" t="s">
        <v>351</v>
      </c>
      <c r="BE5838" s="60"/>
      <c r="BR5838" s="60"/>
      <c r="BX5838" s="151"/>
      <c r="CB5838" s="151"/>
      <c r="CM5838" s="151"/>
      <c r="CO5838" s="151"/>
      <c r="CT5838" s="151"/>
      <c r="CY5838" s="151"/>
    </row>
    <row r="5839" spans="1:103" x14ac:dyDescent="0.2">
      <c r="A5839" s="60"/>
      <c r="B5839" s="60"/>
      <c r="C5839" s="60"/>
      <c r="D5839" s="60"/>
      <c r="E5839" s="60"/>
      <c r="F5839" s="60"/>
      <c r="G5839" s="60"/>
      <c r="H5839" s="60"/>
      <c r="I5839" s="60"/>
      <c r="J5839" s="60"/>
      <c r="K5839" s="60"/>
      <c r="L5839" s="60"/>
      <c r="M5839" s="60"/>
      <c r="N5839" s="60"/>
      <c r="O5839" s="60"/>
      <c r="P5839" s="60"/>
      <c r="Q5839" s="60"/>
      <c r="R5839" s="334">
        <v>16040</v>
      </c>
      <c r="S5839" s="319" t="s">
        <v>351</v>
      </c>
      <c r="BE5839" s="60"/>
      <c r="BR5839" s="60"/>
      <c r="BX5839" s="151"/>
      <c r="CB5839" s="151"/>
      <c r="CM5839" s="151"/>
      <c r="CO5839" s="151"/>
      <c r="CT5839" s="151"/>
      <c r="CY5839" s="151"/>
    </row>
    <row r="5840" spans="1:103" x14ac:dyDescent="0.2">
      <c r="A5840" s="60"/>
      <c r="B5840" s="60"/>
      <c r="C5840" s="60"/>
      <c r="D5840" s="60"/>
      <c r="E5840" s="60"/>
      <c r="F5840" s="60"/>
      <c r="G5840" s="60"/>
      <c r="H5840" s="60"/>
      <c r="I5840" s="60"/>
      <c r="J5840" s="60"/>
      <c r="K5840" s="60"/>
      <c r="L5840" s="60"/>
      <c r="M5840" s="60"/>
      <c r="N5840" s="60"/>
      <c r="O5840" s="60"/>
      <c r="P5840" s="60"/>
      <c r="Q5840" s="60"/>
      <c r="R5840" s="334">
        <v>16041</v>
      </c>
      <c r="S5840" s="319" t="s">
        <v>351</v>
      </c>
      <c r="BE5840" s="60"/>
      <c r="BR5840" s="60"/>
      <c r="BX5840" s="151"/>
      <c r="CB5840" s="151"/>
      <c r="CM5840" s="151"/>
      <c r="CO5840" s="151"/>
      <c r="CT5840" s="151"/>
      <c r="CY5840" s="151"/>
    </row>
    <row r="5841" spans="1:103" x14ac:dyDescent="0.2">
      <c r="A5841" s="60"/>
      <c r="B5841" s="60"/>
      <c r="C5841" s="60"/>
      <c r="D5841" s="60"/>
      <c r="E5841" s="60"/>
      <c r="F5841" s="60"/>
      <c r="G5841" s="60"/>
      <c r="H5841" s="60"/>
      <c r="I5841" s="60"/>
      <c r="J5841" s="60"/>
      <c r="K5841" s="60"/>
      <c r="L5841" s="60"/>
      <c r="M5841" s="60"/>
      <c r="N5841" s="60"/>
      <c r="O5841" s="60"/>
      <c r="P5841" s="60"/>
      <c r="Q5841" s="60"/>
      <c r="R5841" s="334">
        <v>16045</v>
      </c>
      <c r="S5841" s="319" t="s">
        <v>351</v>
      </c>
      <c r="BE5841" s="60"/>
      <c r="BR5841" s="60"/>
      <c r="BX5841" s="151"/>
      <c r="CB5841" s="151"/>
      <c r="CM5841" s="151"/>
      <c r="CO5841" s="151"/>
      <c r="CT5841" s="151"/>
      <c r="CY5841" s="151"/>
    </row>
    <row r="5842" spans="1:103" x14ac:dyDescent="0.2">
      <c r="A5842" s="60"/>
      <c r="B5842" s="60"/>
      <c r="C5842" s="60"/>
      <c r="D5842" s="60"/>
      <c r="E5842" s="60"/>
      <c r="F5842" s="60"/>
      <c r="G5842" s="60"/>
      <c r="H5842" s="60"/>
      <c r="I5842" s="60"/>
      <c r="J5842" s="60"/>
      <c r="K5842" s="60"/>
      <c r="L5842" s="60"/>
      <c r="M5842" s="60"/>
      <c r="N5842" s="60"/>
      <c r="O5842" s="60"/>
      <c r="P5842" s="60"/>
      <c r="Q5842" s="60"/>
      <c r="R5842" s="334">
        <v>16046</v>
      </c>
      <c r="S5842" s="319" t="s">
        <v>351</v>
      </c>
      <c r="BE5842" s="60"/>
      <c r="BR5842" s="60"/>
      <c r="BX5842" s="151"/>
      <c r="CB5842" s="151"/>
      <c r="CM5842" s="151"/>
      <c r="CO5842" s="151"/>
      <c r="CT5842" s="151"/>
      <c r="CY5842" s="151"/>
    </row>
    <row r="5843" spans="1:103" x14ac:dyDescent="0.2">
      <c r="A5843" s="60"/>
      <c r="B5843" s="60"/>
      <c r="C5843" s="60"/>
      <c r="D5843" s="60"/>
      <c r="E5843" s="60"/>
      <c r="F5843" s="60"/>
      <c r="G5843" s="60"/>
      <c r="H5843" s="60"/>
      <c r="I5843" s="60"/>
      <c r="J5843" s="60"/>
      <c r="K5843" s="60"/>
      <c r="L5843" s="60"/>
      <c r="M5843" s="60"/>
      <c r="N5843" s="60"/>
      <c r="O5843" s="60"/>
      <c r="P5843" s="60"/>
      <c r="Q5843" s="60"/>
      <c r="R5843" s="334">
        <v>16048</v>
      </c>
      <c r="S5843" s="319" t="s">
        <v>351</v>
      </c>
      <c r="BE5843" s="60"/>
      <c r="BR5843" s="60"/>
      <c r="BX5843" s="151"/>
      <c r="CB5843" s="151"/>
      <c r="CM5843" s="151"/>
      <c r="CO5843" s="151"/>
      <c r="CT5843" s="151"/>
      <c r="CY5843" s="151"/>
    </row>
    <row r="5844" spans="1:103" x14ac:dyDescent="0.2">
      <c r="A5844" s="60"/>
      <c r="B5844" s="60"/>
      <c r="C5844" s="60"/>
      <c r="D5844" s="60"/>
      <c r="E5844" s="60"/>
      <c r="F5844" s="60"/>
      <c r="G5844" s="60"/>
      <c r="H5844" s="60"/>
      <c r="I5844" s="60"/>
      <c r="J5844" s="60"/>
      <c r="K5844" s="60"/>
      <c r="L5844" s="60"/>
      <c r="M5844" s="60"/>
      <c r="N5844" s="60"/>
      <c r="O5844" s="60"/>
      <c r="P5844" s="60"/>
      <c r="Q5844" s="60"/>
      <c r="R5844" s="334">
        <v>16049</v>
      </c>
      <c r="S5844" s="319" t="s">
        <v>356</v>
      </c>
      <c r="BE5844" s="60"/>
      <c r="BR5844" s="60"/>
      <c r="BX5844" s="151"/>
      <c r="CB5844" s="151"/>
      <c r="CM5844" s="151"/>
      <c r="CO5844" s="151"/>
      <c r="CT5844" s="151"/>
      <c r="CY5844" s="151"/>
    </row>
    <row r="5845" spans="1:103" x14ac:dyDescent="0.2">
      <c r="A5845" s="60"/>
      <c r="B5845" s="60"/>
      <c r="C5845" s="60"/>
      <c r="D5845" s="60"/>
      <c r="E5845" s="60"/>
      <c r="F5845" s="60"/>
      <c r="G5845" s="60"/>
      <c r="H5845" s="60"/>
      <c r="I5845" s="60"/>
      <c r="J5845" s="60"/>
      <c r="K5845" s="60"/>
      <c r="L5845" s="60"/>
      <c r="M5845" s="60"/>
      <c r="N5845" s="60"/>
      <c r="O5845" s="60"/>
      <c r="P5845" s="60"/>
      <c r="Q5845" s="60"/>
      <c r="R5845" s="334">
        <v>16050</v>
      </c>
      <c r="S5845" s="319" t="s">
        <v>351</v>
      </c>
      <c r="BE5845" s="60"/>
      <c r="BR5845" s="60"/>
      <c r="BX5845" s="151"/>
      <c r="CB5845" s="151"/>
      <c r="CM5845" s="151"/>
      <c r="CO5845" s="151"/>
      <c r="CT5845" s="151"/>
      <c r="CY5845" s="151"/>
    </row>
    <row r="5846" spans="1:103" x14ac:dyDescent="0.2">
      <c r="A5846" s="60"/>
      <c r="B5846" s="60"/>
      <c r="C5846" s="60"/>
      <c r="D5846" s="60"/>
      <c r="E5846" s="60"/>
      <c r="F5846" s="60"/>
      <c r="G5846" s="60"/>
      <c r="H5846" s="60"/>
      <c r="I5846" s="60"/>
      <c r="J5846" s="60"/>
      <c r="K5846" s="60"/>
      <c r="L5846" s="60"/>
      <c r="M5846" s="60"/>
      <c r="N5846" s="60"/>
      <c r="O5846" s="60"/>
      <c r="P5846" s="60"/>
      <c r="Q5846" s="60"/>
      <c r="R5846" s="334">
        <v>16051</v>
      </c>
      <c r="S5846" s="319" t="s">
        <v>351</v>
      </c>
      <c r="BE5846" s="60"/>
      <c r="BR5846" s="60"/>
      <c r="BX5846" s="151"/>
      <c r="CB5846" s="151"/>
      <c r="CM5846" s="151"/>
      <c r="CO5846" s="151"/>
      <c r="CT5846" s="151"/>
      <c r="CY5846" s="151"/>
    </row>
    <row r="5847" spans="1:103" x14ac:dyDescent="0.2">
      <c r="A5847" s="60"/>
      <c r="B5847" s="60"/>
      <c r="C5847" s="60"/>
      <c r="D5847" s="60"/>
      <c r="E5847" s="60"/>
      <c r="F5847" s="60"/>
      <c r="G5847" s="60"/>
      <c r="H5847" s="60"/>
      <c r="I5847" s="60"/>
      <c r="J5847" s="60"/>
      <c r="K5847" s="60"/>
      <c r="L5847" s="60"/>
      <c r="M5847" s="60"/>
      <c r="N5847" s="60"/>
      <c r="O5847" s="60"/>
      <c r="P5847" s="60"/>
      <c r="Q5847" s="60"/>
      <c r="R5847" s="334">
        <v>16052</v>
      </c>
      <c r="S5847" s="319" t="s">
        <v>351</v>
      </c>
      <c r="BE5847" s="60"/>
      <c r="BR5847" s="60"/>
      <c r="BX5847" s="151"/>
      <c r="CB5847" s="151"/>
      <c r="CM5847" s="151"/>
      <c r="CO5847" s="151"/>
      <c r="CT5847" s="151"/>
      <c r="CY5847" s="151"/>
    </row>
    <row r="5848" spans="1:103" x14ac:dyDescent="0.2">
      <c r="A5848" s="60"/>
      <c r="B5848" s="60"/>
      <c r="C5848" s="60"/>
      <c r="D5848" s="60"/>
      <c r="E5848" s="60"/>
      <c r="F5848" s="60"/>
      <c r="G5848" s="60"/>
      <c r="H5848" s="60"/>
      <c r="I5848" s="60"/>
      <c r="J5848" s="60"/>
      <c r="K5848" s="60"/>
      <c r="L5848" s="60"/>
      <c r="M5848" s="60"/>
      <c r="N5848" s="60"/>
      <c r="O5848" s="60"/>
      <c r="P5848" s="60"/>
      <c r="Q5848" s="60"/>
      <c r="R5848" s="334">
        <v>16053</v>
      </c>
      <c r="S5848" s="319" t="s">
        <v>351</v>
      </c>
      <c r="BE5848" s="60"/>
      <c r="BR5848" s="60"/>
      <c r="BX5848" s="151"/>
      <c r="CB5848" s="151"/>
      <c r="CM5848" s="151"/>
      <c r="CO5848" s="151"/>
      <c r="CT5848" s="151"/>
      <c r="CY5848" s="151"/>
    </row>
    <row r="5849" spans="1:103" x14ac:dyDescent="0.2">
      <c r="A5849" s="60"/>
      <c r="B5849" s="60"/>
      <c r="C5849" s="60"/>
      <c r="D5849" s="60"/>
      <c r="E5849" s="60"/>
      <c r="F5849" s="60"/>
      <c r="G5849" s="60"/>
      <c r="H5849" s="60"/>
      <c r="I5849" s="60"/>
      <c r="J5849" s="60"/>
      <c r="K5849" s="60"/>
      <c r="L5849" s="60"/>
      <c r="M5849" s="60"/>
      <c r="N5849" s="60"/>
      <c r="O5849" s="60"/>
      <c r="P5849" s="60"/>
      <c r="Q5849" s="60"/>
      <c r="R5849" s="334">
        <v>16054</v>
      </c>
      <c r="S5849" s="319" t="s">
        <v>356</v>
      </c>
      <c r="BE5849" s="60"/>
      <c r="BR5849" s="60"/>
      <c r="BX5849" s="151"/>
      <c r="CB5849" s="151"/>
      <c r="CM5849" s="151"/>
      <c r="CO5849" s="151"/>
      <c r="CT5849" s="151"/>
      <c r="CY5849" s="151"/>
    </row>
    <row r="5850" spans="1:103" x14ac:dyDescent="0.2">
      <c r="A5850" s="60"/>
      <c r="B5850" s="60"/>
      <c r="C5850" s="60"/>
      <c r="D5850" s="60"/>
      <c r="E5850" s="60"/>
      <c r="F5850" s="60"/>
      <c r="G5850" s="60"/>
      <c r="H5850" s="60"/>
      <c r="I5850" s="60"/>
      <c r="J5850" s="60"/>
      <c r="K5850" s="60"/>
      <c r="L5850" s="60"/>
      <c r="M5850" s="60"/>
      <c r="N5850" s="60"/>
      <c r="O5850" s="60"/>
      <c r="P5850" s="60"/>
      <c r="Q5850" s="60"/>
      <c r="R5850" s="334">
        <v>16055</v>
      </c>
      <c r="S5850" s="319" t="s">
        <v>351</v>
      </c>
      <c r="BE5850" s="60"/>
      <c r="BR5850" s="60"/>
      <c r="BX5850" s="151"/>
      <c r="CB5850" s="151"/>
      <c r="CM5850" s="151"/>
      <c r="CO5850" s="151"/>
      <c r="CT5850" s="151"/>
      <c r="CY5850" s="151"/>
    </row>
    <row r="5851" spans="1:103" x14ac:dyDescent="0.2">
      <c r="A5851" s="60"/>
      <c r="B5851" s="60"/>
      <c r="C5851" s="60"/>
      <c r="D5851" s="60"/>
      <c r="E5851" s="60"/>
      <c r="F5851" s="60"/>
      <c r="G5851" s="60"/>
      <c r="H5851" s="60"/>
      <c r="I5851" s="60"/>
      <c r="J5851" s="60"/>
      <c r="K5851" s="60"/>
      <c r="L5851" s="60"/>
      <c r="M5851" s="60"/>
      <c r="N5851" s="60"/>
      <c r="O5851" s="60"/>
      <c r="P5851" s="60"/>
      <c r="Q5851" s="60"/>
      <c r="R5851" s="334">
        <v>16056</v>
      </c>
      <c r="S5851" s="319" t="s">
        <v>351</v>
      </c>
      <c r="BE5851" s="60"/>
      <c r="BR5851" s="60"/>
      <c r="BX5851" s="151"/>
      <c r="CB5851" s="151"/>
      <c r="CM5851" s="151"/>
      <c r="CO5851" s="151"/>
      <c r="CT5851" s="151"/>
      <c r="CY5851" s="151"/>
    </row>
    <row r="5852" spans="1:103" x14ac:dyDescent="0.2">
      <c r="A5852" s="60"/>
      <c r="B5852" s="60"/>
      <c r="C5852" s="60"/>
      <c r="D5852" s="60"/>
      <c r="E5852" s="60"/>
      <c r="F5852" s="60"/>
      <c r="G5852" s="60"/>
      <c r="H5852" s="60"/>
      <c r="I5852" s="60"/>
      <c r="J5852" s="60"/>
      <c r="K5852" s="60"/>
      <c r="L5852" s="60"/>
      <c r="M5852" s="60"/>
      <c r="N5852" s="60"/>
      <c r="O5852" s="60"/>
      <c r="P5852" s="60"/>
      <c r="Q5852" s="60"/>
      <c r="R5852" s="334">
        <v>16057</v>
      </c>
      <c r="S5852" s="319" t="s">
        <v>351</v>
      </c>
      <c r="BE5852" s="60"/>
      <c r="BR5852" s="60"/>
      <c r="BX5852" s="151"/>
      <c r="CB5852" s="151"/>
      <c r="CM5852" s="151"/>
      <c r="CO5852" s="151"/>
      <c r="CT5852" s="151"/>
      <c r="CY5852" s="151"/>
    </row>
    <row r="5853" spans="1:103" x14ac:dyDescent="0.2">
      <c r="A5853" s="60"/>
      <c r="B5853" s="60"/>
      <c r="C5853" s="60"/>
      <c r="D5853" s="60"/>
      <c r="E5853" s="60"/>
      <c r="F5853" s="60"/>
      <c r="G5853" s="60"/>
      <c r="H5853" s="60"/>
      <c r="I5853" s="60"/>
      <c r="J5853" s="60"/>
      <c r="K5853" s="60"/>
      <c r="L5853" s="60"/>
      <c r="M5853" s="60"/>
      <c r="N5853" s="60"/>
      <c r="O5853" s="60"/>
      <c r="P5853" s="60"/>
      <c r="Q5853" s="60"/>
      <c r="R5853" s="334">
        <v>16058</v>
      </c>
      <c r="S5853" s="319" t="s">
        <v>356</v>
      </c>
      <c r="BE5853" s="60"/>
      <c r="BR5853" s="60"/>
      <c r="BX5853" s="151"/>
      <c r="CB5853" s="151"/>
      <c r="CM5853" s="151"/>
      <c r="CO5853" s="151"/>
      <c r="CT5853" s="151"/>
      <c r="CY5853" s="151"/>
    </row>
    <row r="5854" spans="1:103" x14ac:dyDescent="0.2">
      <c r="A5854" s="60"/>
      <c r="B5854" s="60"/>
      <c r="C5854" s="60"/>
      <c r="D5854" s="60"/>
      <c r="E5854" s="60"/>
      <c r="F5854" s="60"/>
      <c r="G5854" s="60"/>
      <c r="H5854" s="60"/>
      <c r="I5854" s="60"/>
      <c r="J5854" s="60"/>
      <c r="K5854" s="60"/>
      <c r="L5854" s="60"/>
      <c r="M5854" s="60"/>
      <c r="N5854" s="60"/>
      <c r="O5854" s="60"/>
      <c r="P5854" s="60"/>
      <c r="Q5854" s="60"/>
      <c r="R5854" s="334">
        <v>16059</v>
      </c>
      <c r="S5854" s="319" t="s">
        <v>356</v>
      </c>
      <c r="BE5854" s="60"/>
      <c r="BR5854" s="60"/>
      <c r="BX5854" s="151"/>
      <c r="CB5854" s="151"/>
      <c r="CM5854" s="151"/>
      <c r="CO5854" s="151"/>
      <c r="CT5854" s="151"/>
      <c r="CY5854" s="151"/>
    </row>
    <row r="5855" spans="1:103" x14ac:dyDescent="0.2">
      <c r="A5855" s="60"/>
      <c r="B5855" s="60"/>
      <c r="C5855" s="60"/>
      <c r="D5855" s="60"/>
      <c r="E5855" s="60"/>
      <c r="F5855" s="60"/>
      <c r="G5855" s="60"/>
      <c r="H5855" s="60"/>
      <c r="I5855" s="60"/>
      <c r="J5855" s="60"/>
      <c r="K5855" s="60"/>
      <c r="L5855" s="60"/>
      <c r="M5855" s="60"/>
      <c r="N5855" s="60"/>
      <c r="O5855" s="60"/>
      <c r="P5855" s="60"/>
      <c r="Q5855" s="60"/>
      <c r="R5855" s="334">
        <v>16061</v>
      </c>
      <c r="S5855" s="319" t="s">
        <v>351</v>
      </c>
      <c r="BE5855" s="60"/>
      <c r="BR5855" s="60"/>
      <c r="BX5855" s="151"/>
      <c r="CB5855" s="151"/>
      <c r="CM5855" s="151"/>
      <c r="CO5855" s="151"/>
      <c r="CT5855" s="151"/>
      <c r="CY5855" s="151"/>
    </row>
    <row r="5856" spans="1:103" x14ac:dyDescent="0.2">
      <c r="A5856" s="60"/>
      <c r="B5856" s="60"/>
      <c r="C5856" s="60"/>
      <c r="D5856" s="60"/>
      <c r="E5856" s="60"/>
      <c r="F5856" s="60"/>
      <c r="G5856" s="60"/>
      <c r="H5856" s="60"/>
      <c r="I5856" s="60"/>
      <c r="J5856" s="60"/>
      <c r="K5856" s="60"/>
      <c r="L5856" s="60"/>
      <c r="M5856" s="60"/>
      <c r="N5856" s="60"/>
      <c r="O5856" s="60"/>
      <c r="P5856" s="60"/>
      <c r="Q5856" s="60"/>
      <c r="R5856" s="334">
        <v>16063</v>
      </c>
      <c r="S5856" s="319" t="s">
        <v>351</v>
      </c>
      <c r="BE5856" s="60"/>
      <c r="BR5856" s="60"/>
      <c r="BX5856" s="151"/>
      <c r="CB5856" s="151"/>
      <c r="CM5856" s="151"/>
      <c r="CO5856" s="151"/>
      <c r="CT5856" s="151"/>
      <c r="CY5856" s="151"/>
    </row>
    <row r="5857" spans="1:103" x14ac:dyDescent="0.2">
      <c r="A5857" s="60"/>
      <c r="B5857" s="60"/>
      <c r="C5857" s="60"/>
      <c r="D5857" s="60"/>
      <c r="E5857" s="60"/>
      <c r="F5857" s="60"/>
      <c r="G5857" s="60"/>
      <c r="H5857" s="60"/>
      <c r="I5857" s="60"/>
      <c r="J5857" s="60"/>
      <c r="K5857" s="60"/>
      <c r="L5857" s="60"/>
      <c r="M5857" s="60"/>
      <c r="N5857" s="60"/>
      <c r="O5857" s="60"/>
      <c r="P5857" s="60"/>
      <c r="Q5857" s="60"/>
      <c r="R5857" s="334">
        <v>16066</v>
      </c>
      <c r="S5857" s="319" t="s">
        <v>351</v>
      </c>
      <c r="BE5857" s="60"/>
      <c r="BR5857" s="60"/>
      <c r="BX5857" s="151"/>
      <c r="CB5857" s="151"/>
      <c r="CM5857" s="151"/>
      <c r="CO5857" s="151"/>
      <c r="CT5857" s="151"/>
      <c r="CY5857" s="151"/>
    </row>
    <row r="5858" spans="1:103" x14ac:dyDescent="0.2">
      <c r="A5858" s="60"/>
      <c r="B5858" s="60"/>
      <c r="C5858" s="60"/>
      <c r="D5858" s="60"/>
      <c r="E5858" s="60"/>
      <c r="F5858" s="60"/>
      <c r="G5858" s="60"/>
      <c r="H5858" s="60"/>
      <c r="I5858" s="60"/>
      <c r="J5858" s="60"/>
      <c r="K5858" s="60"/>
      <c r="L5858" s="60"/>
      <c r="M5858" s="60"/>
      <c r="N5858" s="60"/>
      <c r="O5858" s="60"/>
      <c r="P5858" s="60"/>
      <c r="Q5858" s="60"/>
      <c r="R5858" s="334">
        <v>16101</v>
      </c>
      <c r="S5858" s="319" t="s">
        <v>351</v>
      </c>
      <c r="BE5858" s="60"/>
      <c r="BR5858" s="60"/>
      <c r="BX5858" s="151"/>
      <c r="CB5858" s="151"/>
      <c r="CM5858" s="151"/>
      <c r="CO5858" s="151"/>
      <c r="CT5858" s="151"/>
      <c r="CY5858" s="151"/>
    </row>
    <row r="5859" spans="1:103" x14ac:dyDescent="0.2">
      <c r="A5859" s="60"/>
      <c r="B5859" s="60"/>
      <c r="C5859" s="60"/>
      <c r="D5859" s="60"/>
      <c r="E5859" s="60"/>
      <c r="F5859" s="60"/>
      <c r="G5859" s="60"/>
      <c r="H5859" s="60"/>
      <c r="I5859" s="60"/>
      <c r="J5859" s="60"/>
      <c r="K5859" s="60"/>
      <c r="L5859" s="60"/>
      <c r="M5859" s="60"/>
      <c r="N5859" s="60"/>
      <c r="O5859" s="60"/>
      <c r="P5859" s="60"/>
      <c r="Q5859" s="60"/>
      <c r="R5859" s="334">
        <v>16102</v>
      </c>
      <c r="S5859" s="319" t="s">
        <v>351</v>
      </c>
      <c r="BE5859" s="60"/>
      <c r="BR5859" s="60"/>
      <c r="BX5859" s="151"/>
      <c r="CB5859" s="151"/>
      <c r="CM5859" s="151"/>
      <c r="CO5859" s="151"/>
      <c r="CT5859" s="151"/>
      <c r="CY5859" s="151"/>
    </row>
    <row r="5860" spans="1:103" x14ac:dyDescent="0.2">
      <c r="A5860" s="60"/>
      <c r="B5860" s="60"/>
      <c r="C5860" s="60"/>
      <c r="D5860" s="60"/>
      <c r="E5860" s="60"/>
      <c r="F5860" s="60"/>
      <c r="G5860" s="60"/>
      <c r="H5860" s="60"/>
      <c r="I5860" s="60"/>
      <c r="J5860" s="60"/>
      <c r="K5860" s="60"/>
      <c r="L5860" s="60"/>
      <c r="M5860" s="60"/>
      <c r="N5860" s="60"/>
      <c r="O5860" s="60"/>
      <c r="P5860" s="60"/>
      <c r="Q5860" s="60"/>
      <c r="R5860" s="334">
        <v>16103</v>
      </c>
      <c r="S5860" s="319" t="s">
        <v>351</v>
      </c>
      <c r="BE5860" s="60"/>
      <c r="BR5860" s="60"/>
      <c r="BX5860" s="151"/>
      <c r="CB5860" s="151"/>
      <c r="CM5860" s="151"/>
      <c r="CO5860" s="151"/>
      <c r="CT5860" s="151"/>
      <c r="CY5860" s="151"/>
    </row>
    <row r="5861" spans="1:103" x14ac:dyDescent="0.2">
      <c r="A5861" s="60"/>
      <c r="B5861" s="60"/>
      <c r="C5861" s="60"/>
      <c r="D5861" s="60"/>
      <c r="E5861" s="60"/>
      <c r="F5861" s="60"/>
      <c r="G5861" s="60"/>
      <c r="H5861" s="60"/>
      <c r="I5861" s="60"/>
      <c r="J5861" s="60"/>
      <c r="K5861" s="60"/>
      <c r="L5861" s="60"/>
      <c r="M5861" s="60"/>
      <c r="N5861" s="60"/>
      <c r="O5861" s="60"/>
      <c r="P5861" s="60"/>
      <c r="Q5861" s="60"/>
      <c r="R5861" s="334">
        <v>16105</v>
      </c>
      <c r="S5861" s="319" t="s">
        <v>351</v>
      </c>
      <c r="BE5861" s="60"/>
      <c r="BR5861" s="60"/>
      <c r="BX5861" s="151"/>
      <c r="CB5861" s="151"/>
      <c r="CM5861" s="151"/>
      <c r="CO5861" s="151"/>
      <c r="CT5861" s="151"/>
      <c r="CY5861" s="151"/>
    </row>
    <row r="5862" spans="1:103" x14ac:dyDescent="0.2">
      <c r="A5862" s="60"/>
      <c r="B5862" s="60"/>
      <c r="C5862" s="60"/>
      <c r="D5862" s="60"/>
      <c r="E5862" s="60"/>
      <c r="F5862" s="60"/>
      <c r="G5862" s="60"/>
      <c r="H5862" s="60"/>
      <c r="I5862" s="60"/>
      <c r="J5862" s="60"/>
      <c r="K5862" s="60"/>
      <c r="L5862" s="60"/>
      <c r="M5862" s="60"/>
      <c r="N5862" s="60"/>
      <c r="O5862" s="60"/>
      <c r="P5862" s="60"/>
      <c r="Q5862" s="60"/>
      <c r="R5862" s="334">
        <v>16107</v>
      </c>
      <c r="S5862" s="319" t="s">
        <v>351</v>
      </c>
      <c r="BE5862" s="60"/>
      <c r="BR5862" s="60"/>
      <c r="BX5862" s="151"/>
      <c r="CB5862" s="151"/>
      <c r="CM5862" s="151"/>
      <c r="CO5862" s="151"/>
      <c r="CT5862" s="151"/>
      <c r="CY5862" s="151"/>
    </row>
    <row r="5863" spans="1:103" x14ac:dyDescent="0.2">
      <c r="A5863" s="60"/>
      <c r="B5863" s="60"/>
      <c r="C5863" s="60"/>
      <c r="D5863" s="60"/>
      <c r="E5863" s="60"/>
      <c r="F5863" s="60"/>
      <c r="G5863" s="60"/>
      <c r="H5863" s="60"/>
      <c r="I5863" s="60"/>
      <c r="J5863" s="60"/>
      <c r="K5863" s="60"/>
      <c r="L5863" s="60"/>
      <c r="M5863" s="60"/>
      <c r="N5863" s="60"/>
      <c r="O5863" s="60"/>
      <c r="P5863" s="60"/>
      <c r="Q5863" s="60"/>
      <c r="R5863" s="334">
        <v>16108</v>
      </c>
      <c r="S5863" s="319" t="s">
        <v>351</v>
      </c>
      <c r="BE5863" s="60"/>
      <c r="BR5863" s="60"/>
      <c r="BX5863" s="151"/>
      <c r="CB5863" s="151"/>
      <c r="CM5863" s="151"/>
      <c r="CO5863" s="151"/>
      <c r="CT5863" s="151"/>
      <c r="CY5863" s="151"/>
    </row>
    <row r="5864" spans="1:103" x14ac:dyDescent="0.2">
      <c r="A5864" s="60"/>
      <c r="B5864" s="60"/>
      <c r="C5864" s="60"/>
      <c r="D5864" s="60"/>
      <c r="E5864" s="60"/>
      <c r="F5864" s="60"/>
      <c r="G5864" s="60"/>
      <c r="H5864" s="60"/>
      <c r="I5864" s="60"/>
      <c r="J5864" s="60"/>
      <c r="K5864" s="60"/>
      <c r="L5864" s="60"/>
      <c r="M5864" s="60"/>
      <c r="N5864" s="60"/>
      <c r="O5864" s="60"/>
      <c r="P5864" s="60"/>
      <c r="Q5864" s="60"/>
      <c r="R5864" s="334">
        <v>16110</v>
      </c>
      <c r="S5864" s="319" t="s">
        <v>351</v>
      </c>
      <c r="BE5864" s="60"/>
      <c r="BR5864" s="60"/>
      <c r="BX5864" s="151"/>
      <c r="CB5864" s="151"/>
      <c r="CM5864" s="151"/>
      <c r="CO5864" s="151"/>
      <c r="CT5864" s="151"/>
      <c r="CY5864" s="151"/>
    </row>
    <row r="5865" spans="1:103" x14ac:dyDescent="0.2">
      <c r="A5865" s="60"/>
      <c r="B5865" s="60"/>
      <c r="C5865" s="60"/>
      <c r="D5865" s="60"/>
      <c r="E5865" s="60"/>
      <c r="F5865" s="60"/>
      <c r="G5865" s="60"/>
      <c r="H5865" s="60"/>
      <c r="I5865" s="60"/>
      <c r="J5865" s="60"/>
      <c r="K5865" s="60"/>
      <c r="L5865" s="60"/>
      <c r="M5865" s="60"/>
      <c r="N5865" s="60"/>
      <c r="O5865" s="60"/>
      <c r="P5865" s="60"/>
      <c r="Q5865" s="60"/>
      <c r="R5865" s="334">
        <v>16111</v>
      </c>
      <c r="S5865" s="319" t="s">
        <v>356</v>
      </c>
      <c r="BE5865" s="60"/>
      <c r="BR5865" s="60"/>
      <c r="BX5865" s="151"/>
      <c r="CB5865" s="151"/>
      <c r="CM5865" s="151"/>
      <c r="CO5865" s="151"/>
      <c r="CT5865" s="151"/>
      <c r="CY5865" s="151"/>
    </row>
    <row r="5866" spans="1:103" x14ac:dyDescent="0.2">
      <c r="A5866" s="60"/>
      <c r="B5866" s="60"/>
      <c r="C5866" s="60"/>
      <c r="D5866" s="60"/>
      <c r="E5866" s="60"/>
      <c r="F5866" s="60"/>
      <c r="G5866" s="60"/>
      <c r="H5866" s="60"/>
      <c r="I5866" s="60"/>
      <c r="J5866" s="60"/>
      <c r="K5866" s="60"/>
      <c r="L5866" s="60"/>
      <c r="M5866" s="60"/>
      <c r="N5866" s="60"/>
      <c r="O5866" s="60"/>
      <c r="P5866" s="60"/>
      <c r="Q5866" s="60"/>
      <c r="R5866" s="334">
        <v>16112</v>
      </c>
      <c r="S5866" s="319" t="s">
        <v>351</v>
      </c>
      <c r="BE5866" s="60"/>
      <c r="BR5866" s="60"/>
      <c r="BX5866" s="151"/>
      <c r="CB5866" s="151"/>
      <c r="CM5866" s="151"/>
      <c r="CO5866" s="151"/>
      <c r="CT5866" s="151"/>
      <c r="CY5866" s="151"/>
    </row>
    <row r="5867" spans="1:103" x14ac:dyDescent="0.2">
      <c r="A5867" s="60"/>
      <c r="B5867" s="60"/>
      <c r="C5867" s="60"/>
      <c r="D5867" s="60"/>
      <c r="E5867" s="60"/>
      <c r="F5867" s="60"/>
      <c r="G5867" s="60"/>
      <c r="H5867" s="60"/>
      <c r="I5867" s="60"/>
      <c r="J5867" s="60"/>
      <c r="K5867" s="60"/>
      <c r="L5867" s="60"/>
      <c r="M5867" s="60"/>
      <c r="N5867" s="60"/>
      <c r="O5867" s="60"/>
      <c r="P5867" s="60"/>
      <c r="Q5867" s="60"/>
      <c r="R5867" s="334">
        <v>16113</v>
      </c>
      <c r="S5867" s="319" t="s">
        <v>351</v>
      </c>
      <c r="BE5867" s="60"/>
      <c r="BR5867" s="60"/>
      <c r="BX5867" s="151"/>
      <c r="CB5867" s="151"/>
      <c r="CM5867" s="151"/>
      <c r="CO5867" s="151"/>
      <c r="CT5867" s="151"/>
      <c r="CY5867" s="151"/>
    </row>
    <row r="5868" spans="1:103" x14ac:dyDescent="0.2">
      <c r="A5868" s="60"/>
      <c r="B5868" s="60"/>
      <c r="C5868" s="60"/>
      <c r="D5868" s="60"/>
      <c r="E5868" s="60"/>
      <c r="F5868" s="60"/>
      <c r="G5868" s="60"/>
      <c r="H5868" s="60"/>
      <c r="I5868" s="60"/>
      <c r="J5868" s="60"/>
      <c r="K5868" s="60"/>
      <c r="L5868" s="60"/>
      <c r="M5868" s="60"/>
      <c r="N5868" s="60"/>
      <c r="O5868" s="60"/>
      <c r="P5868" s="60"/>
      <c r="Q5868" s="60"/>
      <c r="R5868" s="334">
        <v>16114</v>
      </c>
      <c r="S5868" s="319" t="s">
        <v>351</v>
      </c>
      <c r="BE5868" s="60"/>
      <c r="BR5868" s="60"/>
      <c r="BX5868" s="151"/>
      <c r="CB5868" s="151"/>
      <c r="CM5868" s="151"/>
      <c r="CO5868" s="151"/>
      <c r="CT5868" s="151"/>
      <c r="CY5868" s="151"/>
    </row>
    <row r="5869" spans="1:103" x14ac:dyDescent="0.2">
      <c r="A5869" s="60"/>
      <c r="B5869" s="60"/>
      <c r="C5869" s="60"/>
      <c r="D5869" s="60"/>
      <c r="E5869" s="60"/>
      <c r="F5869" s="60"/>
      <c r="G5869" s="60"/>
      <c r="H5869" s="60"/>
      <c r="I5869" s="60"/>
      <c r="J5869" s="60"/>
      <c r="K5869" s="60"/>
      <c r="L5869" s="60"/>
      <c r="M5869" s="60"/>
      <c r="N5869" s="60"/>
      <c r="O5869" s="60"/>
      <c r="P5869" s="60"/>
      <c r="Q5869" s="60"/>
      <c r="R5869" s="334">
        <v>16115</v>
      </c>
      <c r="S5869" s="319" t="s">
        <v>351</v>
      </c>
      <c r="BE5869" s="60"/>
      <c r="BR5869" s="60"/>
      <c r="BX5869" s="151"/>
      <c r="CB5869" s="151"/>
      <c r="CM5869" s="151"/>
      <c r="CO5869" s="151"/>
      <c r="CT5869" s="151"/>
      <c r="CY5869" s="151"/>
    </row>
    <row r="5870" spans="1:103" x14ac:dyDescent="0.2">
      <c r="A5870" s="60"/>
      <c r="B5870" s="60"/>
      <c r="C5870" s="60"/>
      <c r="D5870" s="60"/>
      <c r="E5870" s="60"/>
      <c r="F5870" s="60"/>
      <c r="G5870" s="60"/>
      <c r="H5870" s="60"/>
      <c r="I5870" s="60"/>
      <c r="J5870" s="60"/>
      <c r="K5870" s="60"/>
      <c r="L5870" s="60"/>
      <c r="M5870" s="60"/>
      <c r="N5870" s="60"/>
      <c r="O5870" s="60"/>
      <c r="P5870" s="60"/>
      <c r="Q5870" s="60"/>
      <c r="R5870" s="334">
        <v>16116</v>
      </c>
      <c r="S5870" s="319" t="s">
        <v>351</v>
      </c>
      <c r="BE5870" s="60"/>
      <c r="BR5870" s="60"/>
      <c r="BX5870" s="151"/>
      <c r="CB5870" s="151"/>
      <c r="CM5870" s="151"/>
      <c r="CO5870" s="151"/>
      <c r="CT5870" s="151"/>
      <c r="CY5870" s="151"/>
    </row>
    <row r="5871" spans="1:103" x14ac:dyDescent="0.2">
      <c r="A5871" s="60"/>
      <c r="B5871" s="60"/>
      <c r="C5871" s="60"/>
      <c r="D5871" s="60"/>
      <c r="E5871" s="60"/>
      <c r="F5871" s="60"/>
      <c r="G5871" s="60"/>
      <c r="H5871" s="60"/>
      <c r="I5871" s="60"/>
      <c r="J5871" s="60"/>
      <c r="K5871" s="60"/>
      <c r="L5871" s="60"/>
      <c r="M5871" s="60"/>
      <c r="N5871" s="60"/>
      <c r="O5871" s="60"/>
      <c r="P5871" s="60"/>
      <c r="Q5871" s="60"/>
      <c r="R5871" s="334">
        <v>16117</v>
      </c>
      <c r="S5871" s="319" t="s">
        <v>351</v>
      </c>
      <c r="BE5871" s="60"/>
      <c r="BR5871" s="60"/>
      <c r="BX5871" s="151"/>
      <c r="CB5871" s="151"/>
      <c r="CM5871" s="151"/>
      <c r="CO5871" s="151"/>
      <c r="CT5871" s="151"/>
      <c r="CY5871" s="151"/>
    </row>
    <row r="5872" spans="1:103" x14ac:dyDescent="0.2">
      <c r="A5872" s="60"/>
      <c r="B5872" s="60"/>
      <c r="C5872" s="60"/>
      <c r="D5872" s="60"/>
      <c r="E5872" s="60"/>
      <c r="F5872" s="60"/>
      <c r="G5872" s="60"/>
      <c r="H5872" s="60"/>
      <c r="I5872" s="60"/>
      <c r="J5872" s="60"/>
      <c r="K5872" s="60"/>
      <c r="L5872" s="60"/>
      <c r="M5872" s="60"/>
      <c r="N5872" s="60"/>
      <c r="O5872" s="60"/>
      <c r="P5872" s="60"/>
      <c r="Q5872" s="60"/>
      <c r="R5872" s="334">
        <v>16120</v>
      </c>
      <c r="S5872" s="319" t="s">
        <v>351</v>
      </c>
      <c r="BE5872" s="60"/>
      <c r="BR5872" s="60"/>
      <c r="BX5872" s="151"/>
      <c r="CB5872" s="151"/>
      <c r="CM5872" s="151"/>
      <c r="CO5872" s="151"/>
      <c r="CT5872" s="151"/>
      <c r="CY5872" s="151"/>
    </row>
    <row r="5873" spans="1:103" x14ac:dyDescent="0.2">
      <c r="A5873" s="60"/>
      <c r="B5873" s="60"/>
      <c r="C5873" s="60"/>
      <c r="D5873" s="60"/>
      <c r="E5873" s="60"/>
      <c r="F5873" s="60"/>
      <c r="G5873" s="60"/>
      <c r="H5873" s="60"/>
      <c r="I5873" s="60"/>
      <c r="J5873" s="60"/>
      <c r="K5873" s="60"/>
      <c r="L5873" s="60"/>
      <c r="M5873" s="60"/>
      <c r="N5873" s="60"/>
      <c r="O5873" s="60"/>
      <c r="P5873" s="60"/>
      <c r="Q5873" s="60"/>
      <c r="R5873" s="334">
        <v>16121</v>
      </c>
      <c r="S5873" s="319" t="s">
        <v>351</v>
      </c>
      <c r="BE5873" s="60"/>
      <c r="BR5873" s="60"/>
      <c r="BX5873" s="151"/>
      <c r="CB5873" s="151"/>
      <c r="CM5873" s="151"/>
      <c r="CO5873" s="151"/>
      <c r="CT5873" s="151"/>
      <c r="CY5873" s="151"/>
    </row>
    <row r="5874" spans="1:103" x14ac:dyDescent="0.2">
      <c r="A5874" s="60"/>
      <c r="B5874" s="60"/>
      <c r="C5874" s="60"/>
      <c r="D5874" s="60"/>
      <c r="E5874" s="60"/>
      <c r="F5874" s="60"/>
      <c r="G5874" s="60"/>
      <c r="H5874" s="60"/>
      <c r="I5874" s="60"/>
      <c r="J5874" s="60"/>
      <c r="K5874" s="60"/>
      <c r="L5874" s="60"/>
      <c r="M5874" s="60"/>
      <c r="N5874" s="60"/>
      <c r="O5874" s="60"/>
      <c r="P5874" s="60"/>
      <c r="Q5874" s="60"/>
      <c r="R5874" s="334">
        <v>16123</v>
      </c>
      <c r="S5874" s="319" t="s">
        <v>351</v>
      </c>
      <c r="BE5874" s="60"/>
      <c r="BR5874" s="60"/>
      <c r="BX5874" s="151"/>
      <c r="CB5874" s="151"/>
      <c r="CM5874" s="151"/>
      <c r="CO5874" s="151"/>
      <c r="CT5874" s="151"/>
      <c r="CY5874" s="151"/>
    </row>
    <row r="5875" spans="1:103" x14ac:dyDescent="0.2">
      <c r="A5875" s="60"/>
      <c r="B5875" s="60"/>
      <c r="C5875" s="60"/>
      <c r="D5875" s="60"/>
      <c r="E5875" s="60"/>
      <c r="F5875" s="60"/>
      <c r="G5875" s="60"/>
      <c r="H5875" s="60"/>
      <c r="I5875" s="60"/>
      <c r="J5875" s="60"/>
      <c r="K5875" s="60"/>
      <c r="L5875" s="60"/>
      <c r="M5875" s="60"/>
      <c r="N5875" s="60"/>
      <c r="O5875" s="60"/>
      <c r="P5875" s="60"/>
      <c r="Q5875" s="60"/>
      <c r="R5875" s="334">
        <v>16124</v>
      </c>
      <c r="S5875" s="319" t="s">
        <v>351</v>
      </c>
      <c r="BE5875" s="60"/>
      <c r="BR5875" s="60"/>
      <c r="BX5875" s="151"/>
      <c r="CB5875" s="151"/>
      <c r="CM5875" s="151"/>
      <c r="CO5875" s="151"/>
      <c r="CT5875" s="151"/>
      <c r="CY5875" s="151"/>
    </row>
    <row r="5876" spans="1:103" x14ac:dyDescent="0.2">
      <c r="A5876" s="60"/>
      <c r="B5876" s="60"/>
      <c r="C5876" s="60"/>
      <c r="D5876" s="60"/>
      <c r="E5876" s="60"/>
      <c r="F5876" s="60"/>
      <c r="G5876" s="60"/>
      <c r="H5876" s="60"/>
      <c r="I5876" s="60"/>
      <c r="J5876" s="60"/>
      <c r="K5876" s="60"/>
      <c r="L5876" s="60"/>
      <c r="M5876" s="60"/>
      <c r="N5876" s="60"/>
      <c r="O5876" s="60"/>
      <c r="P5876" s="60"/>
      <c r="Q5876" s="60"/>
      <c r="R5876" s="334">
        <v>16125</v>
      </c>
      <c r="S5876" s="319" t="s">
        <v>351</v>
      </c>
      <c r="BE5876" s="60"/>
      <c r="BR5876" s="60"/>
      <c r="BX5876" s="151"/>
      <c r="CB5876" s="151"/>
      <c r="CM5876" s="151"/>
      <c r="CO5876" s="151"/>
      <c r="CT5876" s="151"/>
      <c r="CY5876" s="151"/>
    </row>
    <row r="5877" spans="1:103" x14ac:dyDescent="0.2">
      <c r="A5877" s="60"/>
      <c r="B5877" s="60"/>
      <c r="C5877" s="60"/>
      <c r="D5877" s="60"/>
      <c r="E5877" s="60"/>
      <c r="F5877" s="60"/>
      <c r="G5877" s="60"/>
      <c r="H5877" s="60"/>
      <c r="I5877" s="60"/>
      <c r="J5877" s="60"/>
      <c r="K5877" s="60"/>
      <c r="L5877" s="60"/>
      <c r="M5877" s="60"/>
      <c r="N5877" s="60"/>
      <c r="O5877" s="60"/>
      <c r="P5877" s="60"/>
      <c r="Q5877" s="60"/>
      <c r="R5877" s="334">
        <v>16127</v>
      </c>
      <c r="S5877" s="319" t="s">
        <v>351</v>
      </c>
      <c r="BE5877" s="60"/>
      <c r="BR5877" s="60"/>
      <c r="BX5877" s="151"/>
      <c r="CB5877" s="151"/>
      <c r="CM5877" s="151"/>
      <c r="CO5877" s="151"/>
      <c r="CT5877" s="151"/>
      <c r="CY5877" s="151"/>
    </row>
    <row r="5878" spans="1:103" x14ac:dyDescent="0.2">
      <c r="A5878" s="60"/>
      <c r="B5878" s="60"/>
      <c r="C5878" s="60"/>
      <c r="D5878" s="60"/>
      <c r="E5878" s="60"/>
      <c r="F5878" s="60"/>
      <c r="G5878" s="60"/>
      <c r="H5878" s="60"/>
      <c r="I5878" s="60"/>
      <c r="J5878" s="60"/>
      <c r="K5878" s="60"/>
      <c r="L5878" s="60"/>
      <c r="M5878" s="60"/>
      <c r="N5878" s="60"/>
      <c r="O5878" s="60"/>
      <c r="P5878" s="60"/>
      <c r="Q5878" s="60"/>
      <c r="R5878" s="334">
        <v>16130</v>
      </c>
      <c r="S5878" s="319" t="s">
        <v>351</v>
      </c>
      <c r="BE5878" s="60"/>
      <c r="BR5878" s="60"/>
      <c r="BX5878" s="151"/>
      <c r="CB5878" s="151"/>
      <c r="CM5878" s="151"/>
      <c r="CO5878" s="151"/>
      <c r="CT5878" s="151"/>
      <c r="CY5878" s="151"/>
    </row>
    <row r="5879" spans="1:103" x14ac:dyDescent="0.2">
      <c r="A5879" s="60"/>
      <c r="B5879" s="60"/>
      <c r="C5879" s="60"/>
      <c r="D5879" s="60"/>
      <c r="E5879" s="60"/>
      <c r="F5879" s="60"/>
      <c r="G5879" s="60"/>
      <c r="H5879" s="60"/>
      <c r="I5879" s="60"/>
      <c r="J5879" s="60"/>
      <c r="K5879" s="60"/>
      <c r="L5879" s="60"/>
      <c r="M5879" s="60"/>
      <c r="N5879" s="60"/>
      <c r="O5879" s="60"/>
      <c r="P5879" s="60"/>
      <c r="Q5879" s="60"/>
      <c r="R5879" s="334">
        <v>16131</v>
      </c>
      <c r="S5879" s="319" t="s">
        <v>351</v>
      </c>
      <c r="BE5879" s="60"/>
      <c r="BR5879" s="60"/>
      <c r="BX5879" s="151"/>
      <c r="CB5879" s="151"/>
      <c r="CM5879" s="151"/>
      <c r="CO5879" s="151"/>
      <c r="CT5879" s="151"/>
      <c r="CY5879" s="151"/>
    </row>
    <row r="5880" spans="1:103" x14ac:dyDescent="0.2">
      <c r="A5880" s="60"/>
      <c r="B5880" s="60"/>
      <c r="C5880" s="60"/>
      <c r="D5880" s="60"/>
      <c r="E5880" s="60"/>
      <c r="F5880" s="60"/>
      <c r="G5880" s="60"/>
      <c r="H5880" s="60"/>
      <c r="I5880" s="60"/>
      <c r="J5880" s="60"/>
      <c r="K5880" s="60"/>
      <c r="L5880" s="60"/>
      <c r="M5880" s="60"/>
      <c r="N5880" s="60"/>
      <c r="O5880" s="60"/>
      <c r="P5880" s="60"/>
      <c r="Q5880" s="60"/>
      <c r="R5880" s="334">
        <v>16132</v>
      </c>
      <c r="S5880" s="319" t="s">
        <v>351</v>
      </c>
      <c r="BE5880" s="60"/>
      <c r="BR5880" s="60"/>
      <c r="BX5880" s="151"/>
      <c r="CB5880" s="151"/>
      <c r="CM5880" s="151"/>
      <c r="CO5880" s="151"/>
      <c r="CT5880" s="151"/>
      <c r="CY5880" s="151"/>
    </row>
    <row r="5881" spans="1:103" x14ac:dyDescent="0.2">
      <c r="A5881" s="60"/>
      <c r="B5881" s="60"/>
      <c r="C5881" s="60"/>
      <c r="D5881" s="60"/>
      <c r="E5881" s="60"/>
      <c r="F5881" s="60"/>
      <c r="G5881" s="60"/>
      <c r="H5881" s="60"/>
      <c r="I5881" s="60"/>
      <c r="J5881" s="60"/>
      <c r="K5881" s="60"/>
      <c r="L5881" s="60"/>
      <c r="M5881" s="60"/>
      <c r="N5881" s="60"/>
      <c r="O5881" s="60"/>
      <c r="P5881" s="60"/>
      <c r="Q5881" s="60"/>
      <c r="R5881" s="334">
        <v>16133</v>
      </c>
      <c r="S5881" s="319" t="s">
        <v>351</v>
      </c>
      <c r="BE5881" s="60"/>
      <c r="BR5881" s="60"/>
      <c r="BX5881" s="151"/>
      <c r="CB5881" s="151"/>
      <c r="CM5881" s="151"/>
      <c r="CO5881" s="151"/>
      <c r="CT5881" s="151"/>
      <c r="CY5881" s="151"/>
    </row>
    <row r="5882" spans="1:103" x14ac:dyDescent="0.2">
      <c r="A5882" s="60"/>
      <c r="B5882" s="60"/>
      <c r="C5882" s="60"/>
      <c r="D5882" s="60"/>
      <c r="E5882" s="60"/>
      <c r="F5882" s="60"/>
      <c r="G5882" s="60"/>
      <c r="H5882" s="60"/>
      <c r="I5882" s="60"/>
      <c r="J5882" s="60"/>
      <c r="K5882" s="60"/>
      <c r="L5882" s="60"/>
      <c r="M5882" s="60"/>
      <c r="N5882" s="60"/>
      <c r="O5882" s="60"/>
      <c r="P5882" s="60"/>
      <c r="Q5882" s="60"/>
      <c r="R5882" s="334">
        <v>16134</v>
      </c>
      <c r="S5882" s="319" t="s">
        <v>351</v>
      </c>
      <c r="BE5882" s="60"/>
      <c r="BR5882" s="60"/>
      <c r="BX5882" s="151"/>
      <c r="CB5882" s="151"/>
      <c r="CM5882" s="151"/>
      <c r="CO5882" s="151"/>
      <c r="CT5882" s="151"/>
      <c r="CY5882" s="151"/>
    </row>
    <row r="5883" spans="1:103" x14ac:dyDescent="0.2">
      <c r="A5883" s="60"/>
      <c r="B5883" s="60"/>
      <c r="C5883" s="60"/>
      <c r="D5883" s="60"/>
      <c r="E5883" s="60"/>
      <c r="F5883" s="60"/>
      <c r="G5883" s="60"/>
      <c r="H5883" s="60"/>
      <c r="I5883" s="60"/>
      <c r="J5883" s="60"/>
      <c r="K5883" s="60"/>
      <c r="L5883" s="60"/>
      <c r="M5883" s="60"/>
      <c r="N5883" s="60"/>
      <c r="O5883" s="60"/>
      <c r="P5883" s="60"/>
      <c r="Q5883" s="60"/>
      <c r="R5883" s="334">
        <v>16136</v>
      </c>
      <c r="S5883" s="319" t="s">
        <v>351</v>
      </c>
      <c r="BE5883" s="60"/>
      <c r="BR5883" s="60"/>
      <c r="BX5883" s="151"/>
      <c r="CB5883" s="151"/>
      <c r="CM5883" s="151"/>
      <c r="CO5883" s="151"/>
      <c r="CT5883" s="151"/>
      <c r="CY5883" s="151"/>
    </row>
    <row r="5884" spans="1:103" x14ac:dyDescent="0.2">
      <c r="A5884" s="60"/>
      <c r="B5884" s="60"/>
      <c r="C5884" s="60"/>
      <c r="D5884" s="60"/>
      <c r="E5884" s="60"/>
      <c r="F5884" s="60"/>
      <c r="G5884" s="60"/>
      <c r="H5884" s="60"/>
      <c r="I5884" s="60"/>
      <c r="J5884" s="60"/>
      <c r="K5884" s="60"/>
      <c r="L5884" s="60"/>
      <c r="M5884" s="60"/>
      <c r="N5884" s="60"/>
      <c r="O5884" s="60"/>
      <c r="P5884" s="60"/>
      <c r="Q5884" s="60"/>
      <c r="R5884" s="334">
        <v>16137</v>
      </c>
      <c r="S5884" s="319" t="s">
        <v>351</v>
      </c>
      <c r="BE5884" s="60"/>
      <c r="BR5884" s="60"/>
      <c r="BX5884" s="151"/>
      <c r="CB5884" s="151"/>
      <c r="CM5884" s="151"/>
      <c r="CO5884" s="151"/>
      <c r="CT5884" s="151"/>
      <c r="CY5884" s="151"/>
    </row>
    <row r="5885" spans="1:103" x14ac:dyDescent="0.2">
      <c r="A5885" s="60"/>
      <c r="B5885" s="60"/>
      <c r="C5885" s="60"/>
      <c r="D5885" s="60"/>
      <c r="E5885" s="60"/>
      <c r="F5885" s="60"/>
      <c r="G5885" s="60"/>
      <c r="H5885" s="60"/>
      <c r="I5885" s="60"/>
      <c r="J5885" s="60"/>
      <c r="K5885" s="60"/>
      <c r="L5885" s="60"/>
      <c r="M5885" s="60"/>
      <c r="N5885" s="60"/>
      <c r="O5885" s="60"/>
      <c r="P5885" s="60"/>
      <c r="Q5885" s="60"/>
      <c r="R5885" s="334">
        <v>16140</v>
      </c>
      <c r="S5885" s="319" t="s">
        <v>351</v>
      </c>
      <c r="BE5885" s="60"/>
      <c r="BR5885" s="60"/>
      <c r="BX5885" s="151"/>
      <c r="CB5885" s="151"/>
      <c r="CM5885" s="151"/>
      <c r="CO5885" s="151"/>
      <c r="CT5885" s="151"/>
      <c r="CY5885" s="151"/>
    </row>
    <row r="5886" spans="1:103" x14ac:dyDescent="0.2">
      <c r="A5886" s="60"/>
      <c r="B5886" s="60"/>
      <c r="C5886" s="60"/>
      <c r="D5886" s="60"/>
      <c r="E5886" s="60"/>
      <c r="F5886" s="60"/>
      <c r="G5886" s="60"/>
      <c r="H5886" s="60"/>
      <c r="I5886" s="60"/>
      <c r="J5886" s="60"/>
      <c r="K5886" s="60"/>
      <c r="L5886" s="60"/>
      <c r="M5886" s="60"/>
      <c r="N5886" s="60"/>
      <c r="O5886" s="60"/>
      <c r="P5886" s="60"/>
      <c r="Q5886" s="60"/>
      <c r="R5886" s="334">
        <v>16141</v>
      </c>
      <c r="S5886" s="319" t="s">
        <v>351</v>
      </c>
      <c r="BE5886" s="60"/>
      <c r="BR5886" s="60"/>
      <c r="BX5886" s="151"/>
      <c r="CB5886" s="151"/>
      <c r="CM5886" s="151"/>
      <c r="CO5886" s="151"/>
      <c r="CT5886" s="151"/>
      <c r="CY5886" s="151"/>
    </row>
    <row r="5887" spans="1:103" x14ac:dyDescent="0.2">
      <c r="A5887" s="60"/>
      <c r="B5887" s="60"/>
      <c r="C5887" s="60"/>
      <c r="D5887" s="60"/>
      <c r="E5887" s="60"/>
      <c r="F5887" s="60"/>
      <c r="G5887" s="60"/>
      <c r="H5887" s="60"/>
      <c r="I5887" s="60"/>
      <c r="J5887" s="60"/>
      <c r="K5887" s="60"/>
      <c r="L5887" s="60"/>
      <c r="M5887" s="60"/>
      <c r="N5887" s="60"/>
      <c r="O5887" s="60"/>
      <c r="P5887" s="60"/>
      <c r="Q5887" s="60"/>
      <c r="R5887" s="334">
        <v>16142</v>
      </c>
      <c r="S5887" s="319" t="s">
        <v>351</v>
      </c>
      <c r="BE5887" s="60"/>
      <c r="BR5887" s="60"/>
      <c r="BX5887" s="151"/>
      <c r="CB5887" s="151"/>
      <c r="CM5887" s="151"/>
      <c r="CO5887" s="151"/>
      <c r="CT5887" s="151"/>
      <c r="CY5887" s="151"/>
    </row>
    <row r="5888" spans="1:103" x14ac:dyDescent="0.2">
      <c r="A5888" s="60"/>
      <c r="B5888" s="60"/>
      <c r="C5888" s="60"/>
      <c r="D5888" s="60"/>
      <c r="E5888" s="60"/>
      <c r="F5888" s="60"/>
      <c r="G5888" s="60"/>
      <c r="H5888" s="60"/>
      <c r="I5888" s="60"/>
      <c r="J5888" s="60"/>
      <c r="K5888" s="60"/>
      <c r="L5888" s="60"/>
      <c r="M5888" s="60"/>
      <c r="N5888" s="60"/>
      <c r="O5888" s="60"/>
      <c r="P5888" s="60"/>
      <c r="Q5888" s="60"/>
      <c r="R5888" s="334">
        <v>16143</v>
      </c>
      <c r="S5888" s="319" t="s">
        <v>351</v>
      </c>
      <c r="BE5888" s="60"/>
      <c r="BR5888" s="60"/>
      <c r="BX5888" s="151"/>
      <c r="CB5888" s="151"/>
      <c r="CM5888" s="151"/>
      <c r="CO5888" s="151"/>
      <c r="CT5888" s="151"/>
      <c r="CY5888" s="151"/>
    </row>
    <row r="5889" spans="1:103" x14ac:dyDescent="0.2">
      <c r="A5889" s="60"/>
      <c r="B5889" s="60"/>
      <c r="C5889" s="60"/>
      <c r="D5889" s="60"/>
      <c r="E5889" s="60"/>
      <c r="F5889" s="60"/>
      <c r="G5889" s="60"/>
      <c r="H5889" s="60"/>
      <c r="I5889" s="60"/>
      <c r="J5889" s="60"/>
      <c r="K5889" s="60"/>
      <c r="L5889" s="60"/>
      <c r="M5889" s="60"/>
      <c r="N5889" s="60"/>
      <c r="O5889" s="60"/>
      <c r="P5889" s="60"/>
      <c r="Q5889" s="60"/>
      <c r="R5889" s="334">
        <v>16145</v>
      </c>
      <c r="S5889" s="319" t="s">
        <v>351</v>
      </c>
      <c r="BE5889" s="60"/>
      <c r="BR5889" s="60"/>
      <c r="BX5889" s="151"/>
      <c r="CB5889" s="151"/>
      <c r="CM5889" s="151"/>
      <c r="CO5889" s="151"/>
      <c r="CT5889" s="151"/>
      <c r="CY5889" s="151"/>
    </row>
    <row r="5890" spans="1:103" x14ac:dyDescent="0.2">
      <c r="A5890" s="60"/>
      <c r="B5890" s="60"/>
      <c r="C5890" s="60"/>
      <c r="D5890" s="60"/>
      <c r="E5890" s="60"/>
      <c r="F5890" s="60"/>
      <c r="G5890" s="60"/>
      <c r="H5890" s="60"/>
      <c r="I5890" s="60"/>
      <c r="J5890" s="60"/>
      <c r="K5890" s="60"/>
      <c r="L5890" s="60"/>
      <c r="M5890" s="60"/>
      <c r="N5890" s="60"/>
      <c r="O5890" s="60"/>
      <c r="P5890" s="60"/>
      <c r="Q5890" s="60"/>
      <c r="R5890" s="334">
        <v>16146</v>
      </c>
      <c r="S5890" s="319" t="s">
        <v>351</v>
      </c>
      <c r="BE5890" s="60"/>
      <c r="BR5890" s="60"/>
      <c r="BX5890" s="151"/>
      <c r="CB5890" s="151"/>
      <c r="CM5890" s="151"/>
      <c r="CO5890" s="151"/>
      <c r="CT5890" s="151"/>
      <c r="CY5890" s="151"/>
    </row>
    <row r="5891" spans="1:103" x14ac:dyDescent="0.2">
      <c r="A5891" s="60"/>
      <c r="B5891" s="60"/>
      <c r="C5891" s="60"/>
      <c r="D5891" s="60"/>
      <c r="E5891" s="60"/>
      <c r="F5891" s="60"/>
      <c r="G5891" s="60"/>
      <c r="H5891" s="60"/>
      <c r="I5891" s="60"/>
      <c r="J5891" s="60"/>
      <c r="K5891" s="60"/>
      <c r="L5891" s="60"/>
      <c r="M5891" s="60"/>
      <c r="N5891" s="60"/>
      <c r="O5891" s="60"/>
      <c r="P5891" s="60"/>
      <c r="Q5891" s="60"/>
      <c r="R5891" s="334">
        <v>16148</v>
      </c>
      <c r="S5891" s="319" t="s">
        <v>351</v>
      </c>
      <c r="BE5891" s="60"/>
      <c r="BR5891" s="60"/>
      <c r="BX5891" s="151"/>
      <c r="CB5891" s="151"/>
      <c r="CM5891" s="151"/>
      <c r="CO5891" s="151"/>
      <c r="CT5891" s="151"/>
      <c r="CY5891" s="151"/>
    </row>
    <row r="5892" spans="1:103" x14ac:dyDescent="0.2">
      <c r="A5892" s="60"/>
      <c r="B5892" s="60"/>
      <c r="C5892" s="60"/>
      <c r="D5892" s="60"/>
      <c r="E5892" s="60"/>
      <c r="F5892" s="60"/>
      <c r="G5892" s="60"/>
      <c r="H5892" s="60"/>
      <c r="I5892" s="60"/>
      <c r="J5892" s="60"/>
      <c r="K5892" s="60"/>
      <c r="L5892" s="60"/>
      <c r="M5892" s="60"/>
      <c r="N5892" s="60"/>
      <c r="O5892" s="60"/>
      <c r="P5892" s="60"/>
      <c r="Q5892" s="60"/>
      <c r="R5892" s="334">
        <v>16150</v>
      </c>
      <c r="S5892" s="319" t="s">
        <v>351</v>
      </c>
      <c r="BE5892" s="60"/>
      <c r="BR5892" s="60"/>
      <c r="BX5892" s="151"/>
      <c r="CB5892" s="151"/>
      <c r="CM5892" s="151"/>
      <c r="CO5892" s="151"/>
      <c r="CT5892" s="151"/>
      <c r="CY5892" s="151"/>
    </row>
    <row r="5893" spans="1:103" x14ac:dyDescent="0.2">
      <c r="A5893" s="60"/>
      <c r="B5893" s="60"/>
      <c r="C5893" s="60"/>
      <c r="D5893" s="60"/>
      <c r="E5893" s="60"/>
      <c r="F5893" s="60"/>
      <c r="G5893" s="60"/>
      <c r="H5893" s="60"/>
      <c r="I5893" s="60"/>
      <c r="J5893" s="60"/>
      <c r="K5893" s="60"/>
      <c r="L5893" s="60"/>
      <c r="M5893" s="60"/>
      <c r="N5893" s="60"/>
      <c r="O5893" s="60"/>
      <c r="P5893" s="60"/>
      <c r="Q5893" s="60"/>
      <c r="R5893" s="334">
        <v>16151</v>
      </c>
      <c r="S5893" s="319" t="s">
        <v>351</v>
      </c>
      <c r="BE5893" s="60"/>
      <c r="BR5893" s="60"/>
      <c r="BX5893" s="151"/>
      <c r="CB5893" s="151"/>
      <c r="CM5893" s="151"/>
      <c r="CO5893" s="151"/>
      <c r="CT5893" s="151"/>
      <c r="CY5893" s="151"/>
    </row>
    <row r="5894" spans="1:103" x14ac:dyDescent="0.2">
      <c r="A5894" s="60"/>
      <c r="B5894" s="60"/>
      <c r="C5894" s="60"/>
      <c r="D5894" s="60"/>
      <c r="E5894" s="60"/>
      <c r="F5894" s="60"/>
      <c r="G5894" s="60"/>
      <c r="H5894" s="60"/>
      <c r="I5894" s="60"/>
      <c r="J5894" s="60"/>
      <c r="K5894" s="60"/>
      <c r="L5894" s="60"/>
      <c r="M5894" s="60"/>
      <c r="N5894" s="60"/>
      <c r="O5894" s="60"/>
      <c r="P5894" s="60"/>
      <c r="Q5894" s="60"/>
      <c r="R5894" s="334">
        <v>16153</v>
      </c>
      <c r="S5894" s="319" t="s">
        <v>351</v>
      </c>
      <c r="BE5894" s="60"/>
      <c r="BR5894" s="60"/>
      <c r="BX5894" s="151"/>
      <c r="CB5894" s="151"/>
      <c r="CM5894" s="151"/>
      <c r="CO5894" s="151"/>
      <c r="CT5894" s="151"/>
      <c r="CY5894" s="151"/>
    </row>
    <row r="5895" spans="1:103" x14ac:dyDescent="0.2">
      <c r="A5895" s="60"/>
      <c r="B5895" s="60"/>
      <c r="C5895" s="60"/>
      <c r="D5895" s="60"/>
      <c r="E5895" s="60"/>
      <c r="F5895" s="60"/>
      <c r="G5895" s="60"/>
      <c r="H5895" s="60"/>
      <c r="I5895" s="60"/>
      <c r="J5895" s="60"/>
      <c r="K5895" s="60"/>
      <c r="L5895" s="60"/>
      <c r="M5895" s="60"/>
      <c r="N5895" s="60"/>
      <c r="O5895" s="60"/>
      <c r="P5895" s="60"/>
      <c r="Q5895" s="60"/>
      <c r="R5895" s="334">
        <v>16154</v>
      </c>
      <c r="S5895" s="319" t="s">
        <v>351</v>
      </c>
      <c r="BE5895" s="60"/>
      <c r="BR5895" s="60"/>
      <c r="BX5895" s="151"/>
      <c r="CB5895" s="151"/>
      <c r="CM5895" s="151"/>
      <c r="CO5895" s="151"/>
      <c r="CT5895" s="151"/>
      <c r="CY5895" s="151"/>
    </row>
    <row r="5896" spans="1:103" x14ac:dyDescent="0.2">
      <c r="A5896" s="60"/>
      <c r="B5896" s="60"/>
      <c r="C5896" s="60"/>
      <c r="D5896" s="60"/>
      <c r="E5896" s="60"/>
      <c r="F5896" s="60"/>
      <c r="G5896" s="60"/>
      <c r="H5896" s="60"/>
      <c r="I5896" s="60"/>
      <c r="J5896" s="60"/>
      <c r="K5896" s="60"/>
      <c r="L5896" s="60"/>
      <c r="M5896" s="60"/>
      <c r="N5896" s="60"/>
      <c r="O5896" s="60"/>
      <c r="P5896" s="60"/>
      <c r="Q5896" s="60"/>
      <c r="R5896" s="334">
        <v>16155</v>
      </c>
      <c r="S5896" s="319" t="s">
        <v>351</v>
      </c>
      <c r="BE5896" s="60"/>
      <c r="BR5896" s="60"/>
      <c r="BX5896" s="151"/>
      <c r="CB5896" s="151"/>
      <c r="CM5896" s="151"/>
      <c r="CO5896" s="151"/>
      <c r="CT5896" s="151"/>
      <c r="CY5896" s="151"/>
    </row>
    <row r="5897" spans="1:103" x14ac:dyDescent="0.2">
      <c r="A5897" s="60"/>
      <c r="B5897" s="60"/>
      <c r="C5897" s="60"/>
      <c r="D5897" s="60"/>
      <c r="E5897" s="60"/>
      <c r="F5897" s="60"/>
      <c r="G5897" s="60"/>
      <c r="H5897" s="60"/>
      <c r="I5897" s="60"/>
      <c r="J5897" s="60"/>
      <c r="K5897" s="60"/>
      <c r="L5897" s="60"/>
      <c r="M5897" s="60"/>
      <c r="N5897" s="60"/>
      <c r="O5897" s="60"/>
      <c r="P5897" s="60"/>
      <c r="Q5897" s="60"/>
      <c r="R5897" s="334">
        <v>16156</v>
      </c>
      <c r="S5897" s="319" t="s">
        <v>351</v>
      </c>
      <c r="BE5897" s="60"/>
      <c r="BR5897" s="60"/>
      <c r="BX5897" s="151"/>
      <c r="CB5897" s="151"/>
      <c r="CM5897" s="151"/>
      <c r="CO5897" s="151"/>
      <c r="CT5897" s="151"/>
      <c r="CY5897" s="151"/>
    </row>
    <row r="5898" spans="1:103" x14ac:dyDescent="0.2">
      <c r="A5898" s="60"/>
      <c r="B5898" s="60"/>
      <c r="C5898" s="60"/>
      <c r="D5898" s="60"/>
      <c r="E5898" s="60"/>
      <c r="F5898" s="60"/>
      <c r="G5898" s="60"/>
      <c r="H5898" s="60"/>
      <c r="I5898" s="60"/>
      <c r="J5898" s="60"/>
      <c r="K5898" s="60"/>
      <c r="L5898" s="60"/>
      <c r="M5898" s="60"/>
      <c r="N5898" s="60"/>
      <c r="O5898" s="60"/>
      <c r="P5898" s="60"/>
      <c r="Q5898" s="60"/>
      <c r="R5898" s="334">
        <v>16157</v>
      </c>
      <c r="S5898" s="319" t="s">
        <v>351</v>
      </c>
      <c r="BE5898" s="60"/>
      <c r="BR5898" s="60"/>
      <c r="BX5898" s="151"/>
      <c r="CB5898" s="151"/>
      <c r="CM5898" s="151"/>
      <c r="CO5898" s="151"/>
      <c r="CT5898" s="151"/>
      <c r="CY5898" s="151"/>
    </row>
    <row r="5899" spans="1:103" x14ac:dyDescent="0.2">
      <c r="A5899" s="60"/>
      <c r="B5899" s="60"/>
      <c r="C5899" s="60"/>
      <c r="D5899" s="60"/>
      <c r="E5899" s="60"/>
      <c r="F5899" s="60"/>
      <c r="G5899" s="60"/>
      <c r="H5899" s="60"/>
      <c r="I5899" s="60"/>
      <c r="J5899" s="60"/>
      <c r="K5899" s="60"/>
      <c r="L5899" s="60"/>
      <c r="M5899" s="60"/>
      <c r="N5899" s="60"/>
      <c r="O5899" s="60"/>
      <c r="P5899" s="60"/>
      <c r="Q5899" s="60"/>
      <c r="R5899" s="334">
        <v>16159</v>
      </c>
      <c r="S5899" s="319" t="s">
        <v>351</v>
      </c>
      <c r="BE5899" s="60"/>
      <c r="BR5899" s="60"/>
      <c r="BX5899" s="151"/>
      <c r="CB5899" s="151"/>
      <c r="CM5899" s="151"/>
      <c r="CO5899" s="151"/>
      <c r="CT5899" s="151"/>
      <c r="CY5899" s="151"/>
    </row>
    <row r="5900" spans="1:103" x14ac:dyDescent="0.2">
      <c r="A5900" s="60"/>
      <c r="B5900" s="60"/>
      <c r="C5900" s="60"/>
      <c r="D5900" s="60"/>
      <c r="E5900" s="60"/>
      <c r="F5900" s="60"/>
      <c r="G5900" s="60"/>
      <c r="H5900" s="60"/>
      <c r="I5900" s="60"/>
      <c r="J5900" s="60"/>
      <c r="K5900" s="60"/>
      <c r="L5900" s="60"/>
      <c r="M5900" s="60"/>
      <c r="N5900" s="60"/>
      <c r="O5900" s="60"/>
      <c r="P5900" s="60"/>
      <c r="Q5900" s="60"/>
      <c r="R5900" s="334">
        <v>16160</v>
      </c>
      <c r="S5900" s="319" t="s">
        <v>351</v>
      </c>
      <c r="BE5900" s="60"/>
      <c r="BR5900" s="60"/>
      <c r="BX5900" s="151"/>
      <c r="CB5900" s="151"/>
      <c r="CM5900" s="151"/>
      <c r="CO5900" s="151"/>
      <c r="CT5900" s="151"/>
      <c r="CY5900" s="151"/>
    </row>
    <row r="5901" spans="1:103" x14ac:dyDescent="0.2">
      <c r="A5901" s="60"/>
      <c r="B5901" s="60"/>
      <c r="C5901" s="60"/>
      <c r="D5901" s="60"/>
      <c r="E5901" s="60"/>
      <c r="F5901" s="60"/>
      <c r="G5901" s="60"/>
      <c r="H5901" s="60"/>
      <c r="I5901" s="60"/>
      <c r="J5901" s="60"/>
      <c r="K5901" s="60"/>
      <c r="L5901" s="60"/>
      <c r="M5901" s="60"/>
      <c r="N5901" s="60"/>
      <c r="O5901" s="60"/>
      <c r="P5901" s="60"/>
      <c r="Q5901" s="60"/>
      <c r="R5901" s="334">
        <v>16161</v>
      </c>
      <c r="S5901" s="319" t="s">
        <v>351</v>
      </c>
      <c r="BE5901" s="60"/>
      <c r="BR5901" s="60"/>
      <c r="BX5901" s="151"/>
      <c r="CB5901" s="151"/>
      <c r="CM5901" s="151"/>
      <c r="CO5901" s="151"/>
      <c r="CT5901" s="151"/>
      <c r="CY5901" s="151"/>
    </row>
    <row r="5902" spans="1:103" x14ac:dyDescent="0.2">
      <c r="A5902" s="60"/>
      <c r="B5902" s="60"/>
      <c r="C5902" s="60"/>
      <c r="D5902" s="60"/>
      <c r="E5902" s="60"/>
      <c r="F5902" s="60"/>
      <c r="G5902" s="60"/>
      <c r="H5902" s="60"/>
      <c r="I5902" s="60"/>
      <c r="J5902" s="60"/>
      <c r="K5902" s="60"/>
      <c r="L5902" s="60"/>
      <c r="M5902" s="60"/>
      <c r="N5902" s="60"/>
      <c r="O5902" s="60"/>
      <c r="P5902" s="60"/>
      <c r="Q5902" s="60"/>
      <c r="R5902" s="334">
        <v>16172</v>
      </c>
      <c r="S5902" s="319" t="s">
        <v>351</v>
      </c>
      <c r="BE5902" s="60"/>
      <c r="BR5902" s="60"/>
      <c r="BX5902" s="151"/>
      <c r="CB5902" s="151"/>
      <c r="CM5902" s="151"/>
      <c r="CO5902" s="151"/>
      <c r="CT5902" s="151"/>
      <c r="CY5902" s="151"/>
    </row>
    <row r="5903" spans="1:103" x14ac:dyDescent="0.2">
      <c r="A5903" s="60"/>
      <c r="B5903" s="60"/>
      <c r="C5903" s="60"/>
      <c r="D5903" s="60"/>
      <c r="E5903" s="60"/>
      <c r="F5903" s="60"/>
      <c r="G5903" s="60"/>
      <c r="H5903" s="60"/>
      <c r="I5903" s="60"/>
      <c r="J5903" s="60"/>
      <c r="K5903" s="60"/>
      <c r="L5903" s="60"/>
      <c r="M5903" s="60"/>
      <c r="N5903" s="60"/>
      <c r="O5903" s="60"/>
      <c r="P5903" s="60"/>
      <c r="Q5903" s="60"/>
      <c r="R5903" s="334">
        <v>16201</v>
      </c>
      <c r="S5903" s="319" t="s">
        <v>351</v>
      </c>
      <c r="BE5903" s="60"/>
      <c r="BR5903" s="60"/>
      <c r="BX5903" s="151"/>
      <c r="CB5903" s="151"/>
      <c r="CM5903" s="151"/>
      <c r="CO5903" s="151"/>
      <c r="CT5903" s="151"/>
      <c r="CY5903" s="151"/>
    </row>
    <row r="5904" spans="1:103" x14ac:dyDescent="0.2">
      <c r="A5904" s="60"/>
      <c r="B5904" s="60"/>
      <c r="C5904" s="60"/>
      <c r="D5904" s="60"/>
      <c r="E5904" s="60"/>
      <c r="F5904" s="60"/>
      <c r="G5904" s="60"/>
      <c r="H5904" s="60"/>
      <c r="I5904" s="60"/>
      <c r="J5904" s="60"/>
      <c r="K5904" s="60"/>
      <c r="L5904" s="60"/>
      <c r="M5904" s="60"/>
      <c r="N5904" s="60"/>
      <c r="O5904" s="60"/>
      <c r="P5904" s="60"/>
      <c r="Q5904" s="60"/>
      <c r="R5904" s="334">
        <v>16210</v>
      </c>
      <c r="S5904" s="319" t="s">
        <v>351</v>
      </c>
      <c r="BE5904" s="60"/>
      <c r="BR5904" s="60"/>
      <c r="BX5904" s="151"/>
      <c r="CB5904" s="151"/>
      <c r="CM5904" s="151"/>
      <c r="CO5904" s="151"/>
      <c r="CT5904" s="151"/>
      <c r="CY5904" s="151"/>
    </row>
    <row r="5905" spans="1:103" x14ac:dyDescent="0.2">
      <c r="A5905" s="60"/>
      <c r="B5905" s="60"/>
      <c r="C5905" s="60"/>
      <c r="D5905" s="60"/>
      <c r="E5905" s="60"/>
      <c r="F5905" s="60"/>
      <c r="G5905" s="60"/>
      <c r="H5905" s="60"/>
      <c r="I5905" s="60"/>
      <c r="J5905" s="60"/>
      <c r="K5905" s="60"/>
      <c r="L5905" s="60"/>
      <c r="M5905" s="60"/>
      <c r="N5905" s="60"/>
      <c r="O5905" s="60"/>
      <c r="P5905" s="60"/>
      <c r="Q5905" s="60"/>
      <c r="R5905" s="334">
        <v>16211</v>
      </c>
      <c r="S5905" s="319" t="s">
        <v>356</v>
      </c>
      <c r="BE5905" s="60"/>
      <c r="BR5905" s="60"/>
      <c r="BX5905" s="151"/>
      <c r="CB5905" s="151"/>
      <c r="CM5905" s="151"/>
      <c r="CO5905" s="151"/>
      <c r="CT5905" s="151"/>
      <c r="CY5905" s="151"/>
    </row>
    <row r="5906" spans="1:103" x14ac:dyDescent="0.2">
      <c r="A5906" s="60"/>
      <c r="B5906" s="60"/>
      <c r="C5906" s="60"/>
      <c r="D5906" s="60"/>
      <c r="E5906" s="60"/>
      <c r="F5906" s="60"/>
      <c r="G5906" s="60"/>
      <c r="H5906" s="60"/>
      <c r="I5906" s="60"/>
      <c r="J5906" s="60"/>
      <c r="K5906" s="60"/>
      <c r="L5906" s="60"/>
      <c r="M5906" s="60"/>
      <c r="N5906" s="60"/>
      <c r="O5906" s="60"/>
      <c r="P5906" s="60"/>
      <c r="Q5906" s="60"/>
      <c r="R5906" s="334">
        <v>16212</v>
      </c>
      <c r="S5906" s="319" t="s">
        <v>351</v>
      </c>
      <c r="BE5906" s="60"/>
      <c r="BR5906" s="60"/>
      <c r="BX5906" s="151"/>
      <c r="CB5906" s="151"/>
      <c r="CM5906" s="151"/>
      <c r="CO5906" s="151"/>
      <c r="CT5906" s="151"/>
      <c r="CY5906" s="151"/>
    </row>
    <row r="5907" spans="1:103" x14ac:dyDescent="0.2">
      <c r="A5907" s="60"/>
      <c r="B5907" s="60"/>
      <c r="C5907" s="60"/>
      <c r="D5907" s="60"/>
      <c r="E5907" s="60"/>
      <c r="F5907" s="60"/>
      <c r="G5907" s="60"/>
      <c r="H5907" s="60"/>
      <c r="I5907" s="60"/>
      <c r="J5907" s="60"/>
      <c r="K5907" s="60"/>
      <c r="L5907" s="60"/>
      <c r="M5907" s="60"/>
      <c r="N5907" s="60"/>
      <c r="O5907" s="60"/>
      <c r="P5907" s="60"/>
      <c r="Q5907" s="60"/>
      <c r="R5907" s="334">
        <v>16213</v>
      </c>
      <c r="S5907" s="319" t="s">
        <v>356</v>
      </c>
      <c r="BE5907" s="60"/>
      <c r="BR5907" s="60"/>
      <c r="BX5907" s="151"/>
      <c r="CB5907" s="151"/>
      <c r="CM5907" s="151"/>
      <c r="CO5907" s="151"/>
      <c r="CT5907" s="151"/>
      <c r="CY5907" s="151"/>
    </row>
    <row r="5908" spans="1:103" x14ac:dyDescent="0.2">
      <c r="A5908" s="60"/>
      <c r="B5908" s="60"/>
      <c r="C5908" s="60"/>
      <c r="D5908" s="60"/>
      <c r="E5908" s="60"/>
      <c r="F5908" s="60"/>
      <c r="G5908" s="60"/>
      <c r="H5908" s="60"/>
      <c r="I5908" s="60"/>
      <c r="J5908" s="60"/>
      <c r="K5908" s="60"/>
      <c r="L5908" s="60"/>
      <c r="M5908" s="60"/>
      <c r="N5908" s="60"/>
      <c r="O5908" s="60"/>
      <c r="P5908" s="60"/>
      <c r="Q5908" s="60"/>
      <c r="R5908" s="334">
        <v>16214</v>
      </c>
      <c r="S5908" s="319" t="s">
        <v>356</v>
      </c>
      <c r="BE5908" s="60"/>
      <c r="BR5908" s="60"/>
      <c r="BX5908" s="151"/>
      <c r="CB5908" s="151"/>
      <c r="CM5908" s="151"/>
      <c r="CO5908" s="151"/>
      <c r="CT5908" s="151"/>
      <c r="CY5908" s="151"/>
    </row>
    <row r="5909" spans="1:103" x14ac:dyDescent="0.2">
      <c r="A5909" s="60"/>
      <c r="B5909" s="60"/>
      <c r="C5909" s="60"/>
      <c r="D5909" s="60"/>
      <c r="E5909" s="60"/>
      <c r="F5909" s="60"/>
      <c r="G5909" s="60"/>
      <c r="H5909" s="60"/>
      <c r="I5909" s="60"/>
      <c r="J5909" s="60"/>
      <c r="K5909" s="60"/>
      <c r="L5909" s="60"/>
      <c r="M5909" s="60"/>
      <c r="N5909" s="60"/>
      <c r="O5909" s="60"/>
      <c r="P5909" s="60"/>
      <c r="Q5909" s="60"/>
      <c r="R5909" s="334">
        <v>16217</v>
      </c>
      <c r="S5909" s="319" t="s">
        <v>356</v>
      </c>
      <c r="BE5909" s="60"/>
      <c r="BR5909" s="60"/>
      <c r="BX5909" s="151"/>
      <c r="CB5909" s="151"/>
      <c r="CM5909" s="151"/>
      <c r="CO5909" s="151"/>
      <c r="CT5909" s="151"/>
      <c r="CY5909" s="151"/>
    </row>
    <row r="5910" spans="1:103" x14ac:dyDescent="0.2">
      <c r="A5910" s="60"/>
      <c r="B5910" s="60"/>
      <c r="C5910" s="60"/>
      <c r="D5910" s="60"/>
      <c r="E5910" s="60"/>
      <c r="F5910" s="60"/>
      <c r="G5910" s="60"/>
      <c r="H5910" s="60"/>
      <c r="I5910" s="60"/>
      <c r="J5910" s="60"/>
      <c r="K5910" s="60"/>
      <c r="L5910" s="60"/>
      <c r="M5910" s="60"/>
      <c r="N5910" s="60"/>
      <c r="O5910" s="60"/>
      <c r="P5910" s="60"/>
      <c r="Q5910" s="60"/>
      <c r="R5910" s="334">
        <v>16218</v>
      </c>
      <c r="S5910" s="319" t="s">
        <v>351</v>
      </c>
      <c r="BE5910" s="60"/>
      <c r="BR5910" s="60"/>
      <c r="BX5910" s="151"/>
      <c r="CB5910" s="151"/>
      <c r="CM5910" s="151"/>
      <c r="CO5910" s="151"/>
      <c r="CT5910" s="151"/>
      <c r="CY5910" s="151"/>
    </row>
    <row r="5911" spans="1:103" x14ac:dyDescent="0.2">
      <c r="A5911" s="60"/>
      <c r="B5911" s="60"/>
      <c r="C5911" s="60"/>
      <c r="D5911" s="60"/>
      <c r="E5911" s="60"/>
      <c r="F5911" s="60"/>
      <c r="G5911" s="60"/>
      <c r="H5911" s="60"/>
      <c r="I5911" s="60"/>
      <c r="J5911" s="60"/>
      <c r="K5911" s="60"/>
      <c r="L5911" s="60"/>
      <c r="M5911" s="60"/>
      <c r="N5911" s="60"/>
      <c r="O5911" s="60"/>
      <c r="P5911" s="60"/>
      <c r="Q5911" s="60"/>
      <c r="R5911" s="334">
        <v>16220</v>
      </c>
      <c r="S5911" s="319" t="s">
        <v>356</v>
      </c>
      <c r="BE5911" s="60"/>
      <c r="BR5911" s="60"/>
      <c r="BX5911" s="151"/>
      <c r="CB5911" s="151"/>
      <c r="CM5911" s="151"/>
      <c r="CO5911" s="151"/>
      <c r="CT5911" s="151"/>
      <c r="CY5911" s="151"/>
    </row>
    <row r="5912" spans="1:103" x14ac:dyDescent="0.2">
      <c r="A5912" s="60"/>
      <c r="B5912" s="60"/>
      <c r="C5912" s="60"/>
      <c r="D5912" s="60"/>
      <c r="E5912" s="60"/>
      <c r="F5912" s="60"/>
      <c r="G5912" s="60"/>
      <c r="H5912" s="60"/>
      <c r="I5912" s="60"/>
      <c r="J5912" s="60"/>
      <c r="K5912" s="60"/>
      <c r="L5912" s="60"/>
      <c r="M5912" s="60"/>
      <c r="N5912" s="60"/>
      <c r="O5912" s="60"/>
      <c r="P5912" s="60"/>
      <c r="Q5912" s="60"/>
      <c r="R5912" s="334">
        <v>16221</v>
      </c>
      <c r="S5912" s="319" t="s">
        <v>356</v>
      </c>
      <c r="BE5912" s="60"/>
      <c r="BR5912" s="60"/>
      <c r="BX5912" s="151"/>
      <c r="CB5912" s="151"/>
      <c r="CM5912" s="151"/>
      <c r="CO5912" s="151"/>
      <c r="CT5912" s="151"/>
      <c r="CY5912" s="151"/>
    </row>
    <row r="5913" spans="1:103" x14ac:dyDescent="0.2">
      <c r="A5913" s="60"/>
      <c r="B5913" s="60"/>
      <c r="C5913" s="60"/>
      <c r="D5913" s="60"/>
      <c r="E5913" s="60"/>
      <c r="F5913" s="60"/>
      <c r="G5913" s="60"/>
      <c r="H5913" s="60"/>
      <c r="I5913" s="60"/>
      <c r="J5913" s="60"/>
      <c r="K5913" s="60"/>
      <c r="L5913" s="60"/>
      <c r="M5913" s="60"/>
      <c r="N5913" s="60"/>
      <c r="O5913" s="60"/>
      <c r="P5913" s="60"/>
      <c r="Q5913" s="60"/>
      <c r="R5913" s="334">
        <v>16222</v>
      </c>
      <c r="S5913" s="319" t="s">
        <v>351</v>
      </c>
      <c r="BE5913" s="60"/>
      <c r="BR5913" s="60"/>
      <c r="BX5913" s="151"/>
      <c r="CB5913" s="151"/>
      <c r="CM5913" s="151"/>
      <c r="CO5913" s="151"/>
      <c r="CT5913" s="151"/>
      <c r="CY5913" s="151"/>
    </row>
    <row r="5914" spans="1:103" x14ac:dyDescent="0.2">
      <c r="A5914" s="60"/>
      <c r="B5914" s="60"/>
      <c r="C5914" s="60"/>
      <c r="D5914" s="60"/>
      <c r="E5914" s="60"/>
      <c r="F5914" s="60"/>
      <c r="G5914" s="60"/>
      <c r="H5914" s="60"/>
      <c r="I5914" s="60"/>
      <c r="J5914" s="60"/>
      <c r="K5914" s="60"/>
      <c r="L5914" s="60"/>
      <c r="M5914" s="60"/>
      <c r="N5914" s="60"/>
      <c r="O5914" s="60"/>
      <c r="P5914" s="60"/>
      <c r="Q5914" s="60"/>
      <c r="R5914" s="334">
        <v>16223</v>
      </c>
      <c r="S5914" s="319" t="s">
        <v>351</v>
      </c>
      <c r="BE5914" s="60"/>
      <c r="BR5914" s="60"/>
      <c r="BX5914" s="151"/>
      <c r="CB5914" s="151"/>
      <c r="CM5914" s="151"/>
      <c r="CO5914" s="151"/>
      <c r="CT5914" s="151"/>
      <c r="CY5914" s="151"/>
    </row>
    <row r="5915" spans="1:103" x14ac:dyDescent="0.2">
      <c r="A5915" s="60"/>
      <c r="B5915" s="60"/>
      <c r="C5915" s="60"/>
      <c r="D5915" s="60"/>
      <c r="E5915" s="60"/>
      <c r="F5915" s="60"/>
      <c r="G5915" s="60"/>
      <c r="H5915" s="60"/>
      <c r="I5915" s="60"/>
      <c r="J5915" s="60"/>
      <c r="K5915" s="60"/>
      <c r="L5915" s="60"/>
      <c r="M5915" s="60"/>
      <c r="N5915" s="60"/>
      <c r="O5915" s="60"/>
      <c r="P5915" s="60"/>
      <c r="Q5915" s="60"/>
      <c r="R5915" s="334">
        <v>16224</v>
      </c>
      <c r="S5915" s="319" t="s">
        <v>351</v>
      </c>
      <c r="BE5915" s="60"/>
      <c r="BR5915" s="60"/>
      <c r="BX5915" s="151"/>
      <c r="CB5915" s="151"/>
      <c r="CM5915" s="151"/>
      <c r="CO5915" s="151"/>
      <c r="CT5915" s="151"/>
      <c r="CY5915" s="151"/>
    </row>
    <row r="5916" spans="1:103" x14ac:dyDescent="0.2">
      <c r="A5916" s="60"/>
      <c r="B5916" s="60"/>
      <c r="C5916" s="60"/>
      <c r="D5916" s="60"/>
      <c r="E5916" s="60"/>
      <c r="F5916" s="60"/>
      <c r="G5916" s="60"/>
      <c r="H5916" s="60"/>
      <c r="I5916" s="60"/>
      <c r="J5916" s="60"/>
      <c r="K5916" s="60"/>
      <c r="L5916" s="60"/>
      <c r="M5916" s="60"/>
      <c r="N5916" s="60"/>
      <c r="O5916" s="60"/>
      <c r="P5916" s="60"/>
      <c r="Q5916" s="60"/>
      <c r="R5916" s="334">
        <v>16225</v>
      </c>
      <c r="S5916" s="319" t="s">
        <v>356</v>
      </c>
      <c r="BE5916" s="60"/>
      <c r="BR5916" s="60"/>
      <c r="BX5916" s="151"/>
      <c r="CB5916" s="151"/>
      <c r="CM5916" s="151"/>
      <c r="CO5916" s="151"/>
      <c r="CT5916" s="151"/>
      <c r="CY5916" s="151"/>
    </row>
    <row r="5917" spans="1:103" x14ac:dyDescent="0.2">
      <c r="A5917" s="60"/>
      <c r="B5917" s="60"/>
      <c r="C5917" s="60"/>
      <c r="D5917" s="60"/>
      <c r="E5917" s="60"/>
      <c r="F5917" s="60"/>
      <c r="G5917" s="60"/>
      <c r="H5917" s="60"/>
      <c r="I5917" s="60"/>
      <c r="J5917" s="60"/>
      <c r="K5917" s="60"/>
      <c r="L5917" s="60"/>
      <c r="M5917" s="60"/>
      <c r="N5917" s="60"/>
      <c r="O5917" s="60"/>
      <c r="P5917" s="60"/>
      <c r="Q5917" s="60"/>
      <c r="R5917" s="334">
        <v>16226</v>
      </c>
      <c r="S5917" s="319" t="s">
        <v>351</v>
      </c>
      <c r="BE5917" s="60"/>
      <c r="BR5917" s="60"/>
      <c r="BX5917" s="151"/>
      <c r="CB5917" s="151"/>
      <c r="CM5917" s="151"/>
      <c r="CO5917" s="151"/>
      <c r="CT5917" s="151"/>
      <c r="CY5917" s="151"/>
    </row>
    <row r="5918" spans="1:103" x14ac:dyDescent="0.2">
      <c r="A5918" s="60"/>
      <c r="B5918" s="60"/>
      <c r="C5918" s="60"/>
      <c r="D5918" s="60"/>
      <c r="E5918" s="60"/>
      <c r="F5918" s="60"/>
      <c r="G5918" s="60"/>
      <c r="H5918" s="60"/>
      <c r="I5918" s="60"/>
      <c r="J5918" s="60"/>
      <c r="K5918" s="60"/>
      <c r="L5918" s="60"/>
      <c r="M5918" s="60"/>
      <c r="N5918" s="60"/>
      <c r="O5918" s="60"/>
      <c r="P5918" s="60"/>
      <c r="Q5918" s="60"/>
      <c r="R5918" s="334">
        <v>16228</v>
      </c>
      <c r="S5918" s="319" t="s">
        <v>351</v>
      </c>
      <c r="BE5918" s="60"/>
      <c r="BR5918" s="60"/>
      <c r="BX5918" s="151"/>
      <c r="CB5918" s="151"/>
      <c r="CM5918" s="151"/>
      <c r="CO5918" s="151"/>
      <c r="CT5918" s="151"/>
      <c r="CY5918" s="151"/>
    </row>
    <row r="5919" spans="1:103" x14ac:dyDescent="0.2">
      <c r="A5919" s="60"/>
      <c r="B5919" s="60"/>
      <c r="C5919" s="60"/>
      <c r="D5919" s="60"/>
      <c r="E5919" s="60"/>
      <c r="F5919" s="60"/>
      <c r="G5919" s="60"/>
      <c r="H5919" s="60"/>
      <c r="I5919" s="60"/>
      <c r="J5919" s="60"/>
      <c r="K5919" s="60"/>
      <c r="L5919" s="60"/>
      <c r="M5919" s="60"/>
      <c r="N5919" s="60"/>
      <c r="O5919" s="60"/>
      <c r="P5919" s="60"/>
      <c r="Q5919" s="60"/>
      <c r="R5919" s="334">
        <v>16229</v>
      </c>
      <c r="S5919" s="319" t="s">
        <v>351</v>
      </c>
      <c r="BE5919" s="60"/>
      <c r="BR5919" s="60"/>
      <c r="BX5919" s="151"/>
      <c r="CB5919" s="151"/>
      <c r="CM5919" s="151"/>
      <c r="CO5919" s="151"/>
      <c r="CT5919" s="151"/>
      <c r="CY5919" s="151"/>
    </row>
    <row r="5920" spans="1:103" x14ac:dyDescent="0.2">
      <c r="A5920" s="60"/>
      <c r="B5920" s="60"/>
      <c r="C5920" s="60"/>
      <c r="D5920" s="60"/>
      <c r="E5920" s="60"/>
      <c r="F5920" s="60"/>
      <c r="G5920" s="60"/>
      <c r="H5920" s="60"/>
      <c r="I5920" s="60"/>
      <c r="J5920" s="60"/>
      <c r="K5920" s="60"/>
      <c r="L5920" s="60"/>
      <c r="M5920" s="60"/>
      <c r="N5920" s="60"/>
      <c r="O5920" s="60"/>
      <c r="P5920" s="60"/>
      <c r="Q5920" s="60"/>
      <c r="R5920" s="334">
        <v>16230</v>
      </c>
      <c r="S5920" s="319" t="s">
        <v>356</v>
      </c>
      <c r="BE5920" s="60"/>
      <c r="BR5920" s="60"/>
      <c r="BX5920" s="151"/>
      <c r="CB5920" s="151"/>
      <c r="CM5920" s="151"/>
      <c r="CO5920" s="151"/>
      <c r="CT5920" s="151"/>
      <c r="CY5920" s="151"/>
    </row>
    <row r="5921" spans="1:103" x14ac:dyDescent="0.2">
      <c r="A5921" s="60"/>
      <c r="B5921" s="60"/>
      <c r="C5921" s="60"/>
      <c r="D5921" s="60"/>
      <c r="E5921" s="60"/>
      <c r="F5921" s="60"/>
      <c r="G5921" s="60"/>
      <c r="H5921" s="60"/>
      <c r="I5921" s="60"/>
      <c r="J5921" s="60"/>
      <c r="K5921" s="60"/>
      <c r="L5921" s="60"/>
      <c r="M5921" s="60"/>
      <c r="N5921" s="60"/>
      <c r="O5921" s="60"/>
      <c r="P5921" s="60"/>
      <c r="Q5921" s="60"/>
      <c r="R5921" s="334">
        <v>16232</v>
      </c>
      <c r="S5921" s="319" t="s">
        <v>356</v>
      </c>
      <c r="BE5921" s="60"/>
      <c r="BR5921" s="60"/>
      <c r="BX5921" s="151"/>
      <c r="CB5921" s="151"/>
      <c r="CM5921" s="151"/>
      <c r="CO5921" s="151"/>
      <c r="CT5921" s="151"/>
      <c r="CY5921" s="151"/>
    </row>
    <row r="5922" spans="1:103" x14ac:dyDescent="0.2">
      <c r="A5922" s="60"/>
      <c r="B5922" s="60"/>
      <c r="C5922" s="60"/>
      <c r="D5922" s="60"/>
      <c r="E5922" s="60"/>
      <c r="F5922" s="60"/>
      <c r="G5922" s="60"/>
      <c r="H5922" s="60"/>
      <c r="I5922" s="60"/>
      <c r="J5922" s="60"/>
      <c r="K5922" s="60"/>
      <c r="L5922" s="60"/>
      <c r="M5922" s="60"/>
      <c r="N5922" s="60"/>
      <c r="O5922" s="60"/>
      <c r="P5922" s="60"/>
      <c r="Q5922" s="60"/>
      <c r="R5922" s="334">
        <v>16233</v>
      </c>
      <c r="S5922" s="319" t="s">
        <v>356</v>
      </c>
      <c r="BE5922" s="60"/>
      <c r="BR5922" s="60"/>
      <c r="BX5922" s="151"/>
      <c r="CB5922" s="151"/>
      <c r="CM5922" s="151"/>
      <c r="CO5922" s="151"/>
      <c r="CT5922" s="151"/>
      <c r="CY5922" s="151"/>
    </row>
    <row r="5923" spans="1:103" x14ac:dyDescent="0.2">
      <c r="A5923" s="60"/>
      <c r="B5923" s="60"/>
      <c r="C5923" s="60"/>
      <c r="D5923" s="60"/>
      <c r="E5923" s="60"/>
      <c r="F5923" s="60"/>
      <c r="G5923" s="60"/>
      <c r="H5923" s="60"/>
      <c r="I5923" s="60"/>
      <c r="J5923" s="60"/>
      <c r="K5923" s="60"/>
      <c r="L5923" s="60"/>
      <c r="M5923" s="60"/>
      <c r="N5923" s="60"/>
      <c r="O5923" s="60"/>
      <c r="P5923" s="60"/>
      <c r="Q5923" s="60"/>
      <c r="R5923" s="334">
        <v>16234</v>
      </c>
      <c r="S5923" s="319" t="s">
        <v>351</v>
      </c>
      <c r="BE5923" s="60"/>
      <c r="BR5923" s="60"/>
      <c r="BX5923" s="151"/>
      <c r="CB5923" s="151"/>
      <c r="CM5923" s="151"/>
      <c r="CO5923" s="151"/>
      <c r="CT5923" s="151"/>
      <c r="CY5923" s="151"/>
    </row>
    <row r="5924" spans="1:103" x14ac:dyDescent="0.2">
      <c r="A5924" s="60"/>
      <c r="B5924" s="60"/>
      <c r="C5924" s="60"/>
      <c r="D5924" s="60"/>
      <c r="E5924" s="60"/>
      <c r="F5924" s="60"/>
      <c r="G5924" s="60"/>
      <c r="H5924" s="60"/>
      <c r="I5924" s="60"/>
      <c r="J5924" s="60"/>
      <c r="K5924" s="60"/>
      <c r="L5924" s="60"/>
      <c r="M5924" s="60"/>
      <c r="N5924" s="60"/>
      <c r="O5924" s="60"/>
      <c r="P5924" s="60"/>
      <c r="Q5924" s="60"/>
      <c r="R5924" s="334">
        <v>16235</v>
      </c>
      <c r="S5924" s="319" t="s">
        <v>356</v>
      </c>
      <c r="BE5924" s="60"/>
      <c r="BR5924" s="60"/>
      <c r="BX5924" s="151"/>
      <c r="CB5924" s="151"/>
      <c r="CM5924" s="151"/>
      <c r="CO5924" s="151"/>
      <c r="CT5924" s="151"/>
      <c r="CY5924" s="151"/>
    </row>
    <row r="5925" spans="1:103" x14ac:dyDescent="0.2">
      <c r="A5925" s="60"/>
      <c r="B5925" s="60"/>
      <c r="C5925" s="60"/>
      <c r="D5925" s="60"/>
      <c r="E5925" s="60"/>
      <c r="F5925" s="60"/>
      <c r="G5925" s="60"/>
      <c r="H5925" s="60"/>
      <c r="I5925" s="60"/>
      <c r="J5925" s="60"/>
      <c r="K5925" s="60"/>
      <c r="L5925" s="60"/>
      <c r="M5925" s="60"/>
      <c r="N5925" s="60"/>
      <c r="O5925" s="60"/>
      <c r="P5925" s="60"/>
      <c r="Q5925" s="60"/>
      <c r="R5925" s="334">
        <v>16236</v>
      </c>
      <c r="S5925" s="319" t="s">
        <v>351</v>
      </c>
      <c r="BE5925" s="60"/>
      <c r="BR5925" s="60"/>
      <c r="BX5925" s="151"/>
      <c r="CB5925" s="151"/>
      <c r="CM5925" s="151"/>
      <c r="CO5925" s="151"/>
      <c r="CT5925" s="151"/>
      <c r="CY5925" s="151"/>
    </row>
    <row r="5926" spans="1:103" x14ac:dyDescent="0.2">
      <c r="A5926" s="60"/>
      <c r="B5926" s="60"/>
      <c r="C5926" s="60"/>
      <c r="D5926" s="60"/>
      <c r="E5926" s="60"/>
      <c r="F5926" s="60"/>
      <c r="G5926" s="60"/>
      <c r="H5926" s="60"/>
      <c r="I5926" s="60"/>
      <c r="J5926" s="60"/>
      <c r="K5926" s="60"/>
      <c r="L5926" s="60"/>
      <c r="M5926" s="60"/>
      <c r="N5926" s="60"/>
      <c r="O5926" s="60"/>
      <c r="P5926" s="60"/>
      <c r="Q5926" s="60"/>
      <c r="R5926" s="334">
        <v>16238</v>
      </c>
      <c r="S5926" s="319" t="s">
        <v>351</v>
      </c>
      <c r="BE5926" s="60"/>
      <c r="BR5926" s="60"/>
      <c r="BX5926" s="151"/>
      <c r="CB5926" s="151"/>
      <c r="CM5926" s="151"/>
      <c r="CO5926" s="151"/>
      <c r="CT5926" s="151"/>
      <c r="CY5926" s="151"/>
    </row>
    <row r="5927" spans="1:103" x14ac:dyDescent="0.2">
      <c r="A5927" s="60"/>
      <c r="B5927" s="60"/>
      <c r="C5927" s="60"/>
      <c r="D5927" s="60"/>
      <c r="E5927" s="60"/>
      <c r="F5927" s="60"/>
      <c r="G5927" s="60"/>
      <c r="H5927" s="60"/>
      <c r="I5927" s="60"/>
      <c r="J5927" s="60"/>
      <c r="K5927" s="60"/>
      <c r="L5927" s="60"/>
      <c r="M5927" s="60"/>
      <c r="N5927" s="60"/>
      <c r="O5927" s="60"/>
      <c r="P5927" s="60"/>
      <c r="Q5927" s="60"/>
      <c r="R5927" s="334">
        <v>16239</v>
      </c>
      <c r="S5927" s="319" t="s">
        <v>356</v>
      </c>
      <c r="BE5927" s="60"/>
      <c r="BR5927" s="60"/>
      <c r="BX5927" s="151"/>
      <c r="CB5927" s="151"/>
      <c r="CM5927" s="151"/>
      <c r="CO5927" s="151"/>
      <c r="CT5927" s="151"/>
      <c r="CY5927" s="151"/>
    </row>
    <row r="5928" spans="1:103" x14ac:dyDescent="0.2">
      <c r="A5928" s="60"/>
      <c r="B5928" s="60"/>
      <c r="C5928" s="60"/>
      <c r="D5928" s="60"/>
      <c r="E5928" s="60"/>
      <c r="F5928" s="60"/>
      <c r="G5928" s="60"/>
      <c r="H5928" s="60"/>
      <c r="I5928" s="60"/>
      <c r="J5928" s="60"/>
      <c r="K5928" s="60"/>
      <c r="L5928" s="60"/>
      <c r="M5928" s="60"/>
      <c r="N5928" s="60"/>
      <c r="O5928" s="60"/>
      <c r="P5928" s="60"/>
      <c r="Q5928" s="60"/>
      <c r="R5928" s="334">
        <v>16240</v>
      </c>
      <c r="S5928" s="319" t="s">
        <v>351</v>
      </c>
      <c r="BE5928" s="60"/>
      <c r="BR5928" s="60"/>
      <c r="BX5928" s="151"/>
      <c r="CB5928" s="151"/>
      <c r="CM5928" s="151"/>
      <c r="CO5928" s="151"/>
      <c r="CT5928" s="151"/>
      <c r="CY5928" s="151"/>
    </row>
    <row r="5929" spans="1:103" x14ac:dyDescent="0.2">
      <c r="A5929" s="60"/>
      <c r="B5929" s="60"/>
      <c r="C5929" s="60"/>
      <c r="D5929" s="60"/>
      <c r="E5929" s="60"/>
      <c r="F5929" s="60"/>
      <c r="G5929" s="60"/>
      <c r="H5929" s="60"/>
      <c r="I5929" s="60"/>
      <c r="J5929" s="60"/>
      <c r="K5929" s="60"/>
      <c r="L5929" s="60"/>
      <c r="M5929" s="60"/>
      <c r="N5929" s="60"/>
      <c r="O5929" s="60"/>
      <c r="P5929" s="60"/>
      <c r="Q5929" s="60"/>
      <c r="R5929" s="334">
        <v>16242</v>
      </c>
      <c r="S5929" s="319" t="s">
        <v>351</v>
      </c>
      <c r="BE5929" s="60"/>
      <c r="BR5929" s="60"/>
      <c r="BX5929" s="151"/>
      <c r="CB5929" s="151"/>
      <c r="CM5929" s="151"/>
      <c r="CO5929" s="151"/>
      <c r="CT5929" s="151"/>
      <c r="CY5929" s="151"/>
    </row>
    <row r="5930" spans="1:103" x14ac:dyDescent="0.2">
      <c r="A5930" s="60"/>
      <c r="B5930" s="60"/>
      <c r="C5930" s="60"/>
      <c r="D5930" s="60"/>
      <c r="E5930" s="60"/>
      <c r="F5930" s="60"/>
      <c r="G5930" s="60"/>
      <c r="H5930" s="60"/>
      <c r="I5930" s="60"/>
      <c r="J5930" s="60"/>
      <c r="K5930" s="60"/>
      <c r="L5930" s="60"/>
      <c r="M5930" s="60"/>
      <c r="N5930" s="60"/>
      <c r="O5930" s="60"/>
      <c r="P5930" s="60"/>
      <c r="Q5930" s="60"/>
      <c r="R5930" s="334">
        <v>16244</v>
      </c>
      <c r="S5930" s="319" t="s">
        <v>351</v>
      </c>
      <c r="BE5930" s="60"/>
      <c r="BR5930" s="60"/>
      <c r="BX5930" s="151"/>
      <c r="CB5930" s="151"/>
      <c r="CM5930" s="151"/>
      <c r="CO5930" s="151"/>
      <c r="CT5930" s="151"/>
      <c r="CY5930" s="151"/>
    </row>
    <row r="5931" spans="1:103" x14ac:dyDescent="0.2">
      <c r="A5931" s="60"/>
      <c r="B5931" s="60"/>
      <c r="C5931" s="60"/>
      <c r="D5931" s="60"/>
      <c r="E5931" s="60"/>
      <c r="F5931" s="60"/>
      <c r="G5931" s="60"/>
      <c r="H5931" s="60"/>
      <c r="I5931" s="60"/>
      <c r="J5931" s="60"/>
      <c r="K5931" s="60"/>
      <c r="L5931" s="60"/>
      <c r="M5931" s="60"/>
      <c r="N5931" s="60"/>
      <c r="O5931" s="60"/>
      <c r="P5931" s="60"/>
      <c r="Q5931" s="60"/>
      <c r="R5931" s="334">
        <v>16245</v>
      </c>
      <c r="S5931" s="319" t="s">
        <v>351</v>
      </c>
      <c r="BE5931" s="60"/>
      <c r="BR5931" s="60"/>
      <c r="BX5931" s="151"/>
      <c r="CB5931" s="151"/>
      <c r="CM5931" s="151"/>
      <c r="CO5931" s="151"/>
      <c r="CT5931" s="151"/>
      <c r="CY5931" s="151"/>
    </row>
    <row r="5932" spans="1:103" x14ac:dyDescent="0.2">
      <c r="A5932" s="60"/>
      <c r="B5932" s="60"/>
      <c r="C5932" s="60"/>
      <c r="D5932" s="60"/>
      <c r="E5932" s="60"/>
      <c r="F5932" s="60"/>
      <c r="G5932" s="60"/>
      <c r="H5932" s="60"/>
      <c r="I5932" s="60"/>
      <c r="J5932" s="60"/>
      <c r="K5932" s="60"/>
      <c r="L5932" s="60"/>
      <c r="M5932" s="60"/>
      <c r="N5932" s="60"/>
      <c r="O5932" s="60"/>
      <c r="P5932" s="60"/>
      <c r="Q5932" s="60"/>
      <c r="R5932" s="334">
        <v>16246</v>
      </c>
      <c r="S5932" s="319" t="s">
        <v>356</v>
      </c>
      <c r="BE5932" s="60"/>
      <c r="BR5932" s="60"/>
      <c r="BX5932" s="151"/>
      <c r="CB5932" s="151"/>
      <c r="CM5932" s="151"/>
      <c r="CO5932" s="151"/>
      <c r="CT5932" s="151"/>
      <c r="CY5932" s="151"/>
    </row>
    <row r="5933" spans="1:103" x14ac:dyDescent="0.2">
      <c r="A5933" s="60"/>
      <c r="B5933" s="60"/>
      <c r="C5933" s="60"/>
      <c r="D5933" s="60"/>
      <c r="E5933" s="60"/>
      <c r="F5933" s="60"/>
      <c r="G5933" s="60"/>
      <c r="H5933" s="60"/>
      <c r="I5933" s="60"/>
      <c r="J5933" s="60"/>
      <c r="K5933" s="60"/>
      <c r="L5933" s="60"/>
      <c r="M5933" s="60"/>
      <c r="N5933" s="60"/>
      <c r="O5933" s="60"/>
      <c r="P5933" s="60"/>
      <c r="Q5933" s="60"/>
      <c r="R5933" s="334">
        <v>16248</v>
      </c>
      <c r="S5933" s="319" t="s">
        <v>351</v>
      </c>
      <c r="BE5933" s="60"/>
      <c r="BR5933" s="60"/>
      <c r="BX5933" s="151"/>
      <c r="CB5933" s="151"/>
      <c r="CM5933" s="151"/>
      <c r="CO5933" s="151"/>
      <c r="CT5933" s="151"/>
      <c r="CY5933" s="151"/>
    </row>
    <row r="5934" spans="1:103" x14ac:dyDescent="0.2">
      <c r="A5934" s="60"/>
      <c r="B5934" s="60"/>
      <c r="C5934" s="60"/>
      <c r="D5934" s="60"/>
      <c r="E5934" s="60"/>
      <c r="F5934" s="60"/>
      <c r="G5934" s="60"/>
      <c r="H5934" s="60"/>
      <c r="I5934" s="60"/>
      <c r="J5934" s="60"/>
      <c r="K5934" s="60"/>
      <c r="L5934" s="60"/>
      <c r="M5934" s="60"/>
      <c r="N5934" s="60"/>
      <c r="O5934" s="60"/>
      <c r="P5934" s="60"/>
      <c r="Q5934" s="60"/>
      <c r="R5934" s="334">
        <v>16249</v>
      </c>
      <c r="S5934" s="319" t="s">
        <v>351</v>
      </c>
      <c r="BE5934" s="60"/>
      <c r="BR5934" s="60"/>
      <c r="BX5934" s="151"/>
      <c r="CB5934" s="151"/>
      <c r="CM5934" s="151"/>
      <c r="CO5934" s="151"/>
      <c r="CT5934" s="151"/>
      <c r="CY5934" s="151"/>
    </row>
    <row r="5935" spans="1:103" x14ac:dyDescent="0.2">
      <c r="A5935" s="60"/>
      <c r="B5935" s="60"/>
      <c r="C5935" s="60"/>
      <c r="D5935" s="60"/>
      <c r="E5935" s="60"/>
      <c r="F5935" s="60"/>
      <c r="G5935" s="60"/>
      <c r="H5935" s="60"/>
      <c r="I5935" s="60"/>
      <c r="J5935" s="60"/>
      <c r="K5935" s="60"/>
      <c r="L5935" s="60"/>
      <c r="M5935" s="60"/>
      <c r="N5935" s="60"/>
      <c r="O5935" s="60"/>
      <c r="P5935" s="60"/>
      <c r="Q5935" s="60"/>
      <c r="R5935" s="334">
        <v>16250</v>
      </c>
      <c r="S5935" s="319" t="s">
        <v>351</v>
      </c>
      <c r="BE5935" s="60"/>
      <c r="BR5935" s="60"/>
      <c r="BX5935" s="151"/>
      <c r="CB5935" s="151"/>
      <c r="CM5935" s="151"/>
      <c r="CO5935" s="151"/>
      <c r="CT5935" s="151"/>
      <c r="CY5935" s="151"/>
    </row>
    <row r="5936" spans="1:103" x14ac:dyDescent="0.2">
      <c r="A5936" s="60"/>
      <c r="B5936" s="60"/>
      <c r="C5936" s="60"/>
      <c r="D5936" s="60"/>
      <c r="E5936" s="60"/>
      <c r="F5936" s="60"/>
      <c r="G5936" s="60"/>
      <c r="H5936" s="60"/>
      <c r="I5936" s="60"/>
      <c r="J5936" s="60"/>
      <c r="K5936" s="60"/>
      <c r="L5936" s="60"/>
      <c r="M5936" s="60"/>
      <c r="N5936" s="60"/>
      <c r="O5936" s="60"/>
      <c r="P5936" s="60"/>
      <c r="Q5936" s="60"/>
      <c r="R5936" s="334">
        <v>16253</v>
      </c>
      <c r="S5936" s="319" t="s">
        <v>351</v>
      </c>
      <c r="BE5936" s="60"/>
      <c r="BR5936" s="60"/>
      <c r="BX5936" s="151"/>
      <c r="CB5936" s="151"/>
      <c r="CM5936" s="151"/>
      <c r="CO5936" s="151"/>
      <c r="CT5936" s="151"/>
      <c r="CY5936" s="151"/>
    </row>
    <row r="5937" spans="1:103" x14ac:dyDescent="0.2">
      <c r="A5937" s="60"/>
      <c r="B5937" s="60"/>
      <c r="C5937" s="60"/>
      <c r="D5937" s="60"/>
      <c r="E5937" s="60"/>
      <c r="F5937" s="60"/>
      <c r="G5937" s="60"/>
      <c r="H5937" s="60"/>
      <c r="I5937" s="60"/>
      <c r="J5937" s="60"/>
      <c r="K5937" s="60"/>
      <c r="L5937" s="60"/>
      <c r="M5937" s="60"/>
      <c r="N5937" s="60"/>
      <c r="O5937" s="60"/>
      <c r="P5937" s="60"/>
      <c r="Q5937" s="60"/>
      <c r="R5937" s="334">
        <v>16254</v>
      </c>
      <c r="S5937" s="319" t="s">
        <v>356</v>
      </c>
      <c r="BE5937" s="60"/>
      <c r="BR5937" s="60"/>
      <c r="BX5937" s="151"/>
      <c r="CB5937" s="151"/>
      <c r="CM5937" s="151"/>
      <c r="CO5937" s="151"/>
      <c r="CT5937" s="151"/>
      <c r="CY5937" s="151"/>
    </row>
    <row r="5938" spans="1:103" x14ac:dyDescent="0.2">
      <c r="A5938" s="60"/>
      <c r="B5938" s="60"/>
      <c r="C5938" s="60"/>
      <c r="D5938" s="60"/>
      <c r="E5938" s="60"/>
      <c r="F5938" s="60"/>
      <c r="G5938" s="60"/>
      <c r="H5938" s="60"/>
      <c r="I5938" s="60"/>
      <c r="J5938" s="60"/>
      <c r="K5938" s="60"/>
      <c r="L5938" s="60"/>
      <c r="M5938" s="60"/>
      <c r="N5938" s="60"/>
      <c r="O5938" s="60"/>
      <c r="P5938" s="60"/>
      <c r="Q5938" s="60"/>
      <c r="R5938" s="334">
        <v>16255</v>
      </c>
      <c r="S5938" s="319" t="s">
        <v>356</v>
      </c>
      <c r="BE5938" s="60"/>
      <c r="BR5938" s="60"/>
      <c r="BX5938" s="151"/>
      <c r="CB5938" s="151"/>
      <c r="CM5938" s="151"/>
      <c r="CO5938" s="151"/>
      <c r="CT5938" s="151"/>
      <c r="CY5938" s="151"/>
    </row>
    <row r="5939" spans="1:103" x14ac:dyDescent="0.2">
      <c r="A5939" s="60"/>
      <c r="B5939" s="60"/>
      <c r="C5939" s="60"/>
      <c r="D5939" s="60"/>
      <c r="E5939" s="60"/>
      <c r="F5939" s="60"/>
      <c r="G5939" s="60"/>
      <c r="H5939" s="60"/>
      <c r="I5939" s="60"/>
      <c r="J5939" s="60"/>
      <c r="K5939" s="60"/>
      <c r="L5939" s="60"/>
      <c r="M5939" s="60"/>
      <c r="N5939" s="60"/>
      <c r="O5939" s="60"/>
      <c r="P5939" s="60"/>
      <c r="Q5939" s="60"/>
      <c r="R5939" s="334">
        <v>16256</v>
      </c>
      <c r="S5939" s="319" t="s">
        <v>356</v>
      </c>
      <c r="BE5939" s="60"/>
      <c r="BR5939" s="60"/>
      <c r="BX5939" s="151"/>
      <c r="CB5939" s="151"/>
      <c r="CM5939" s="151"/>
      <c r="CO5939" s="151"/>
      <c r="CT5939" s="151"/>
      <c r="CY5939" s="151"/>
    </row>
    <row r="5940" spans="1:103" x14ac:dyDescent="0.2">
      <c r="A5940" s="60"/>
      <c r="B5940" s="60"/>
      <c r="C5940" s="60"/>
      <c r="D5940" s="60"/>
      <c r="E5940" s="60"/>
      <c r="F5940" s="60"/>
      <c r="G5940" s="60"/>
      <c r="H5940" s="60"/>
      <c r="I5940" s="60"/>
      <c r="J5940" s="60"/>
      <c r="K5940" s="60"/>
      <c r="L5940" s="60"/>
      <c r="M5940" s="60"/>
      <c r="N5940" s="60"/>
      <c r="O5940" s="60"/>
      <c r="P5940" s="60"/>
      <c r="Q5940" s="60"/>
      <c r="R5940" s="334">
        <v>16257</v>
      </c>
      <c r="S5940" s="319" t="s">
        <v>356</v>
      </c>
      <c r="BE5940" s="60"/>
      <c r="BR5940" s="60"/>
      <c r="BX5940" s="151"/>
      <c r="CB5940" s="151"/>
      <c r="CM5940" s="151"/>
      <c r="CO5940" s="151"/>
      <c r="CT5940" s="151"/>
      <c r="CY5940" s="151"/>
    </row>
    <row r="5941" spans="1:103" x14ac:dyDescent="0.2">
      <c r="A5941" s="60"/>
      <c r="B5941" s="60"/>
      <c r="C5941" s="60"/>
      <c r="D5941" s="60"/>
      <c r="E5941" s="60"/>
      <c r="F5941" s="60"/>
      <c r="G5941" s="60"/>
      <c r="H5941" s="60"/>
      <c r="I5941" s="60"/>
      <c r="J5941" s="60"/>
      <c r="K5941" s="60"/>
      <c r="L5941" s="60"/>
      <c r="M5941" s="60"/>
      <c r="N5941" s="60"/>
      <c r="O5941" s="60"/>
      <c r="P5941" s="60"/>
      <c r="Q5941" s="60"/>
      <c r="R5941" s="334">
        <v>16258</v>
      </c>
      <c r="S5941" s="319" t="s">
        <v>356</v>
      </c>
      <c r="BE5941" s="60"/>
      <c r="BR5941" s="60"/>
      <c r="BX5941" s="151"/>
      <c r="CB5941" s="151"/>
      <c r="CM5941" s="151"/>
      <c r="CO5941" s="151"/>
      <c r="CT5941" s="151"/>
      <c r="CY5941" s="151"/>
    </row>
    <row r="5942" spans="1:103" x14ac:dyDescent="0.2">
      <c r="A5942" s="60"/>
      <c r="B5942" s="60"/>
      <c r="C5942" s="60"/>
      <c r="D5942" s="60"/>
      <c r="E5942" s="60"/>
      <c r="F5942" s="60"/>
      <c r="G5942" s="60"/>
      <c r="H5942" s="60"/>
      <c r="I5942" s="60"/>
      <c r="J5942" s="60"/>
      <c r="K5942" s="60"/>
      <c r="L5942" s="60"/>
      <c r="M5942" s="60"/>
      <c r="N5942" s="60"/>
      <c r="O5942" s="60"/>
      <c r="P5942" s="60"/>
      <c r="Q5942" s="60"/>
      <c r="R5942" s="334">
        <v>16259</v>
      </c>
      <c r="S5942" s="319" t="s">
        <v>351</v>
      </c>
      <c r="BE5942" s="60"/>
      <c r="BR5942" s="60"/>
      <c r="BX5942" s="151"/>
      <c r="CB5942" s="151"/>
      <c r="CM5942" s="151"/>
      <c r="CO5942" s="151"/>
      <c r="CT5942" s="151"/>
      <c r="CY5942" s="151"/>
    </row>
    <row r="5943" spans="1:103" x14ac:dyDescent="0.2">
      <c r="A5943" s="60"/>
      <c r="B5943" s="60"/>
      <c r="C5943" s="60"/>
      <c r="D5943" s="60"/>
      <c r="E5943" s="60"/>
      <c r="F5943" s="60"/>
      <c r="G5943" s="60"/>
      <c r="H5943" s="60"/>
      <c r="I5943" s="60"/>
      <c r="J5943" s="60"/>
      <c r="K5943" s="60"/>
      <c r="L5943" s="60"/>
      <c r="M5943" s="60"/>
      <c r="N5943" s="60"/>
      <c r="O5943" s="60"/>
      <c r="P5943" s="60"/>
      <c r="Q5943" s="60"/>
      <c r="R5943" s="334">
        <v>16260</v>
      </c>
      <c r="S5943" s="319" t="s">
        <v>356</v>
      </c>
      <c r="BE5943" s="60"/>
      <c r="BR5943" s="60"/>
      <c r="BX5943" s="151"/>
      <c r="CB5943" s="151"/>
      <c r="CM5943" s="151"/>
      <c r="CO5943" s="151"/>
      <c r="CT5943" s="151"/>
      <c r="CY5943" s="151"/>
    </row>
    <row r="5944" spans="1:103" x14ac:dyDescent="0.2">
      <c r="A5944" s="60"/>
      <c r="B5944" s="60"/>
      <c r="C5944" s="60"/>
      <c r="D5944" s="60"/>
      <c r="E5944" s="60"/>
      <c r="F5944" s="60"/>
      <c r="G5944" s="60"/>
      <c r="H5944" s="60"/>
      <c r="I5944" s="60"/>
      <c r="J5944" s="60"/>
      <c r="K5944" s="60"/>
      <c r="L5944" s="60"/>
      <c r="M5944" s="60"/>
      <c r="N5944" s="60"/>
      <c r="O5944" s="60"/>
      <c r="P5944" s="60"/>
      <c r="Q5944" s="60"/>
      <c r="R5944" s="334">
        <v>16261</v>
      </c>
      <c r="S5944" s="319" t="s">
        <v>351</v>
      </c>
      <c r="BE5944" s="60"/>
      <c r="BR5944" s="60"/>
      <c r="BX5944" s="151"/>
      <c r="CB5944" s="151"/>
      <c r="CM5944" s="151"/>
      <c r="CO5944" s="151"/>
      <c r="CT5944" s="151"/>
      <c r="CY5944" s="151"/>
    </row>
    <row r="5945" spans="1:103" x14ac:dyDescent="0.2">
      <c r="A5945" s="60"/>
      <c r="B5945" s="60"/>
      <c r="C5945" s="60"/>
      <c r="D5945" s="60"/>
      <c r="E5945" s="60"/>
      <c r="F5945" s="60"/>
      <c r="G5945" s="60"/>
      <c r="H5945" s="60"/>
      <c r="I5945" s="60"/>
      <c r="J5945" s="60"/>
      <c r="K5945" s="60"/>
      <c r="L5945" s="60"/>
      <c r="M5945" s="60"/>
      <c r="N5945" s="60"/>
      <c r="O5945" s="60"/>
      <c r="P5945" s="60"/>
      <c r="Q5945" s="60"/>
      <c r="R5945" s="334">
        <v>16262</v>
      </c>
      <c r="S5945" s="319" t="s">
        <v>351</v>
      </c>
      <c r="BE5945" s="60"/>
      <c r="BR5945" s="60"/>
      <c r="BX5945" s="151"/>
      <c r="CB5945" s="151"/>
      <c r="CM5945" s="151"/>
      <c r="CO5945" s="151"/>
      <c r="CT5945" s="151"/>
      <c r="CY5945" s="151"/>
    </row>
    <row r="5946" spans="1:103" x14ac:dyDescent="0.2">
      <c r="A5946" s="60"/>
      <c r="B5946" s="60"/>
      <c r="C5946" s="60"/>
      <c r="D5946" s="60"/>
      <c r="E5946" s="60"/>
      <c r="F5946" s="60"/>
      <c r="G5946" s="60"/>
      <c r="H5946" s="60"/>
      <c r="I5946" s="60"/>
      <c r="J5946" s="60"/>
      <c r="K5946" s="60"/>
      <c r="L5946" s="60"/>
      <c r="M5946" s="60"/>
      <c r="N5946" s="60"/>
      <c r="O5946" s="60"/>
      <c r="P5946" s="60"/>
      <c r="Q5946" s="60"/>
      <c r="R5946" s="334">
        <v>16263</v>
      </c>
      <c r="S5946" s="319" t="s">
        <v>351</v>
      </c>
      <c r="BE5946" s="60"/>
      <c r="BR5946" s="60"/>
      <c r="BX5946" s="151"/>
      <c r="CB5946" s="151"/>
      <c r="CM5946" s="151"/>
      <c r="CO5946" s="151"/>
      <c r="CT5946" s="151"/>
      <c r="CY5946" s="151"/>
    </row>
    <row r="5947" spans="1:103" x14ac:dyDescent="0.2">
      <c r="A5947" s="60"/>
      <c r="B5947" s="60"/>
      <c r="C5947" s="60"/>
      <c r="D5947" s="60"/>
      <c r="E5947" s="60"/>
      <c r="F5947" s="60"/>
      <c r="G5947" s="60"/>
      <c r="H5947" s="60"/>
      <c r="I5947" s="60"/>
      <c r="J5947" s="60"/>
      <c r="K5947" s="60"/>
      <c r="L5947" s="60"/>
      <c r="M5947" s="60"/>
      <c r="N5947" s="60"/>
      <c r="O5947" s="60"/>
      <c r="P5947" s="60"/>
      <c r="Q5947" s="60"/>
      <c r="R5947" s="334">
        <v>16301</v>
      </c>
      <c r="S5947" s="319" t="s">
        <v>356</v>
      </c>
      <c r="BE5947" s="60"/>
      <c r="BR5947" s="60"/>
      <c r="BX5947" s="151"/>
      <c r="CB5947" s="151"/>
      <c r="CM5947" s="151"/>
      <c r="CO5947" s="151"/>
      <c r="CT5947" s="151"/>
      <c r="CY5947" s="151"/>
    </row>
    <row r="5948" spans="1:103" x14ac:dyDescent="0.2">
      <c r="A5948" s="60"/>
      <c r="B5948" s="60"/>
      <c r="C5948" s="60"/>
      <c r="D5948" s="60"/>
      <c r="E5948" s="60"/>
      <c r="F5948" s="60"/>
      <c r="G5948" s="60"/>
      <c r="H5948" s="60"/>
      <c r="I5948" s="60"/>
      <c r="J5948" s="60"/>
      <c r="K5948" s="60"/>
      <c r="L5948" s="60"/>
      <c r="M5948" s="60"/>
      <c r="N5948" s="60"/>
      <c r="O5948" s="60"/>
      <c r="P5948" s="60"/>
      <c r="Q5948" s="60"/>
      <c r="R5948" s="334">
        <v>16311</v>
      </c>
      <c r="S5948" s="319" t="s">
        <v>351</v>
      </c>
      <c r="BE5948" s="60"/>
      <c r="BR5948" s="60"/>
      <c r="BX5948" s="151"/>
      <c r="CB5948" s="151"/>
      <c r="CM5948" s="151"/>
      <c r="CO5948" s="151"/>
      <c r="CT5948" s="151"/>
      <c r="CY5948" s="151"/>
    </row>
    <row r="5949" spans="1:103" x14ac:dyDescent="0.2">
      <c r="A5949" s="60"/>
      <c r="B5949" s="60"/>
      <c r="C5949" s="60"/>
      <c r="D5949" s="60"/>
      <c r="E5949" s="60"/>
      <c r="F5949" s="60"/>
      <c r="G5949" s="60"/>
      <c r="H5949" s="60"/>
      <c r="I5949" s="60"/>
      <c r="J5949" s="60"/>
      <c r="K5949" s="60"/>
      <c r="L5949" s="60"/>
      <c r="M5949" s="60"/>
      <c r="N5949" s="60"/>
      <c r="O5949" s="60"/>
      <c r="P5949" s="60"/>
      <c r="Q5949" s="60"/>
      <c r="R5949" s="334">
        <v>16312</v>
      </c>
      <c r="S5949" s="319" t="s">
        <v>356</v>
      </c>
      <c r="BE5949" s="60"/>
      <c r="BR5949" s="60"/>
      <c r="BX5949" s="151"/>
      <c r="CB5949" s="151"/>
      <c r="CM5949" s="151"/>
      <c r="CO5949" s="151"/>
      <c r="CT5949" s="151"/>
      <c r="CY5949" s="151"/>
    </row>
    <row r="5950" spans="1:103" x14ac:dyDescent="0.2">
      <c r="A5950" s="60"/>
      <c r="B5950" s="60"/>
      <c r="C5950" s="60"/>
      <c r="D5950" s="60"/>
      <c r="E5950" s="60"/>
      <c r="F5950" s="60"/>
      <c r="G5950" s="60"/>
      <c r="H5950" s="60"/>
      <c r="I5950" s="60"/>
      <c r="J5950" s="60"/>
      <c r="K5950" s="60"/>
      <c r="L5950" s="60"/>
      <c r="M5950" s="60"/>
      <c r="N5950" s="60"/>
      <c r="O5950" s="60"/>
      <c r="P5950" s="60"/>
      <c r="Q5950" s="60"/>
      <c r="R5950" s="334">
        <v>16313</v>
      </c>
      <c r="S5950" s="319" t="s">
        <v>356</v>
      </c>
      <c r="BE5950" s="60"/>
      <c r="BR5950" s="60"/>
      <c r="BX5950" s="151"/>
      <c r="CB5950" s="151"/>
      <c r="CM5950" s="151"/>
      <c r="CO5950" s="151"/>
      <c r="CT5950" s="151"/>
      <c r="CY5950" s="151"/>
    </row>
    <row r="5951" spans="1:103" x14ac:dyDescent="0.2">
      <c r="A5951" s="60"/>
      <c r="B5951" s="60"/>
      <c r="C5951" s="60"/>
      <c r="D5951" s="60"/>
      <c r="E5951" s="60"/>
      <c r="F5951" s="60"/>
      <c r="G5951" s="60"/>
      <c r="H5951" s="60"/>
      <c r="I5951" s="60"/>
      <c r="J5951" s="60"/>
      <c r="K5951" s="60"/>
      <c r="L5951" s="60"/>
      <c r="M5951" s="60"/>
      <c r="N5951" s="60"/>
      <c r="O5951" s="60"/>
      <c r="P5951" s="60"/>
      <c r="Q5951" s="60"/>
      <c r="R5951" s="334">
        <v>16314</v>
      </c>
      <c r="S5951" s="319" t="s">
        <v>356</v>
      </c>
      <c r="BE5951" s="60"/>
      <c r="BR5951" s="60"/>
      <c r="BX5951" s="151"/>
      <c r="CB5951" s="151"/>
      <c r="CM5951" s="151"/>
      <c r="CO5951" s="151"/>
      <c r="CT5951" s="151"/>
      <c r="CY5951" s="151"/>
    </row>
    <row r="5952" spans="1:103" x14ac:dyDescent="0.2">
      <c r="A5952" s="60"/>
      <c r="B5952" s="60"/>
      <c r="C5952" s="60"/>
      <c r="D5952" s="60"/>
      <c r="E5952" s="60"/>
      <c r="F5952" s="60"/>
      <c r="G5952" s="60"/>
      <c r="H5952" s="60"/>
      <c r="I5952" s="60"/>
      <c r="J5952" s="60"/>
      <c r="K5952" s="60"/>
      <c r="L5952" s="60"/>
      <c r="M5952" s="60"/>
      <c r="N5952" s="60"/>
      <c r="O5952" s="60"/>
      <c r="P5952" s="60"/>
      <c r="Q5952" s="60"/>
      <c r="R5952" s="334">
        <v>16316</v>
      </c>
      <c r="S5952" s="319" t="s">
        <v>356</v>
      </c>
      <c r="BE5952" s="60"/>
      <c r="BR5952" s="60"/>
      <c r="BX5952" s="151"/>
      <c r="CB5952" s="151"/>
      <c r="CM5952" s="151"/>
      <c r="CO5952" s="151"/>
      <c r="CT5952" s="151"/>
      <c r="CY5952" s="151"/>
    </row>
    <row r="5953" spans="1:103" x14ac:dyDescent="0.2">
      <c r="A5953" s="60"/>
      <c r="B5953" s="60"/>
      <c r="C5953" s="60"/>
      <c r="D5953" s="60"/>
      <c r="E5953" s="60"/>
      <c r="F5953" s="60"/>
      <c r="G5953" s="60"/>
      <c r="H5953" s="60"/>
      <c r="I5953" s="60"/>
      <c r="J5953" s="60"/>
      <c r="K5953" s="60"/>
      <c r="L5953" s="60"/>
      <c r="M5953" s="60"/>
      <c r="N5953" s="60"/>
      <c r="O5953" s="60"/>
      <c r="P5953" s="60"/>
      <c r="Q5953" s="60"/>
      <c r="R5953" s="334">
        <v>16317</v>
      </c>
      <c r="S5953" s="319" t="s">
        <v>356</v>
      </c>
      <c r="BE5953" s="60"/>
      <c r="BR5953" s="60"/>
      <c r="BX5953" s="151"/>
      <c r="CB5953" s="151"/>
      <c r="CM5953" s="151"/>
      <c r="CO5953" s="151"/>
      <c r="CT5953" s="151"/>
      <c r="CY5953" s="151"/>
    </row>
    <row r="5954" spans="1:103" x14ac:dyDescent="0.2">
      <c r="A5954" s="60"/>
      <c r="B5954" s="60"/>
      <c r="C5954" s="60"/>
      <c r="D5954" s="60"/>
      <c r="E5954" s="60"/>
      <c r="F5954" s="60"/>
      <c r="G5954" s="60"/>
      <c r="H5954" s="60"/>
      <c r="I5954" s="60"/>
      <c r="J5954" s="60"/>
      <c r="K5954" s="60"/>
      <c r="L5954" s="60"/>
      <c r="M5954" s="60"/>
      <c r="N5954" s="60"/>
      <c r="O5954" s="60"/>
      <c r="P5954" s="60"/>
      <c r="Q5954" s="60"/>
      <c r="R5954" s="334">
        <v>16319</v>
      </c>
      <c r="S5954" s="319" t="s">
        <v>356</v>
      </c>
      <c r="BE5954" s="60"/>
      <c r="BR5954" s="60"/>
      <c r="BX5954" s="151"/>
      <c r="CB5954" s="151"/>
      <c r="CM5954" s="151"/>
      <c r="CO5954" s="151"/>
      <c r="CT5954" s="151"/>
      <c r="CY5954" s="151"/>
    </row>
    <row r="5955" spans="1:103" x14ac:dyDescent="0.2">
      <c r="A5955" s="60"/>
      <c r="B5955" s="60"/>
      <c r="C5955" s="60"/>
      <c r="D5955" s="60"/>
      <c r="E5955" s="60"/>
      <c r="F5955" s="60"/>
      <c r="G5955" s="60"/>
      <c r="H5955" s="60"/>
      <c r="I5955" s="60"/>
      <c r="J5955" s="60"/>
      <c r="K5955" s="60"/>
      <c r="L5955" s="60"/>
      <c r="M5955" s="60"/>
      <c r="N5955" s="60"/>
      <c r="O5955" s="60"/>
      <c r="P5955" s="60"/>
      <c r="Q5955" s="60"/>
      <c r="R5955" s="334">
        <v>16321</v>
      </c>
      <c r="S5955" s="319" t="s">
        <v>356</v>
      </c>
      <c r="BE5955" s="60"/>
      <c r="BR5955" s="60"/>
      <c r="BX5955" s="151"/>
      <c r="CB5955" s="151"/>
      <c r="CM5955" s="151"/>
      <c r="CO5955" s="151"/>
      <c r="CT5955" s="151"/>
      <c r="CY5955" s="151"/>
    </row>
    <row r="5956" spans="1:103" x14ac:dyDescent="0.2">
      <c r="A5956" s="60"/>
      <c r="B5956" s="60"/>
      <c r="C5956" s="60"/>
      <c r="D5956" s="60"/>
      <c r="E5956" s="60"/>
      <c r="F5956" s="60"/>
      <c r="G5956" s="60"/>
      <c r="H5956" s="60"/>
      <c r="I5956" s="60"/>
      <c r="J5956" s="60"/>
      <c r="K5956" s="60"/>
      <c r="L5956" s="60"/>
      <c r="M5956" s="60"/>
      <c r="N5956" s="60"/>
      <c r="O5956" s="60"/>
      <c r="P5956" s="60"/>
      <c r="Q5956" s="60"/>
      <c r="R5956" s="334">
        <v>16322</v>
      </c>
      <c r="S5956" s="319" t="s">
        <v>356</v>
      </c>
      <c r="BE5956" s="60"/>
      <c r="BR5956" s="60"/>
      <c r="BX5956" s="151"/>
      <c r="CB5956" s="151"/>
      <c r="CM5956" s="151"/>
      <c r="CO5956" s="151"/>
      <c r="CT5956" s="151"/>
      <c r="CY5956" s="151"/>
    </row>
    <row r="5957" spans="1:103" x14ac:dyDescent="0.2">
      <c r="A5957" s="60"/>
      <c r="B5957" s="60"/>
      <c r="C5957" s="60"/>
      <c r="D5957" s="60"/>
      <c r="E5957" s="60"/>
      <c r="F5957" s="60"/>
      <c r="G5957" s="60"/>
      <c r="H5957" s="60"/>
      <c r="I5957" s="60"/>
      <c r="J5957" s="60"/>
      <c r="K5957" s="60"/>
      <c r="L5957" s="60"/>
      <c r="M5957" s="60"/>
      <c r="N5957" s="60"/>
      <c r="O5957" s="60"/>
      <c r="P5957" s="60"/>
      <c r="Q5957" s="60"/>
      <c r="R5957" s="334">
        <v>16323</v>
      </c>
      <c r="S5957" s="319" t="s">
        <v>356</v>
      </c>
      <c r="BE5957" s="60"/>
      <c r="BR5957" s="60"/>
      <c r="BX5957" s="151"/>
      <c r="CB5957" s="151"/>
      <c r="CM5957" s="151"/>
      <c r="CO5957" s="151"/>
      <c r="CT5957" s="151"/>
      <c r="CY5957" s="151"/>
    </row>
    <row r="5958" spans="1:103" x14ac:dyDescent="0.2">
      <c r="A5958" s="60"/>
      <c r="B5958" s="60"/>
      <c r="C5958" s="60"/>
      <c r="D5958" s="60"/>
      <c r="E5958" s="60"/>
      <c r="F5958" s="60"/>
      <c r="G5958" s="60"/>
      <c r="H5958" s="60"/>
      <c r="I5958" s="60"/>
      <c r="J5958" s="60"/>
      <c r="K5958" s="60"/>
      <c r="L5958" s="60"/>
      <c r="M5958" s="60"/>
      <c r="N5958" s="60"/>
      <c r="O5958" s="60"/>
      <c r="P5958" s="60"/>
      <c r="Q5958" s="60"/>
      <c r="R5958" s="334">
        <v>16326</v>
      </c>
      <c r="S5958" s="319" t="s">
        <v>356</v>
      </c>
      <c r="BE5958" s="60"/>
      <c r="BR5958" s="60"/>
      <c r="BX5958" s="151"/>
      <c r="CB5958" s="151"/>
      <c r="CM5958" s="151"/>
      <c r="CO5958" s="151"/>
      <c r="CT5958" s="151"/>
      <c r="CY5958" s="151"/>
    </row>
    <row r="5959" spans="1:103" x14ac:dyDescent="0.2">
      <c r="A5959" s="60"/>
      <c r="B5959" s="60"/>
      <c r="C5959" s="60"/>
      <c r="D5959" s="60"/>
      <c r="E5959" s="60"/>
      <c r="F5959" s="60"/>
      <c r="G5959" s="60"/>
      <c r="H5959" s="60"/>
      <c r="I5959" s="60"/>
      <c r="J5959" s="60"/>
      <c r="K5959" s="60"/>
      <c r="L5959" s="60"/>
      <c r="M5959" s="60"/>
      <c r="N5959" s="60"/>
      <c r="O5959" s="60"/>
      <c r="P5959" s="60"/>
      <c r="Q5959" s="60"/>
      <c r="R5959" s="334">
        <v>16327</v>
      </c>
      <c r="S5959" s="319" t="s">
        <v>356</v>
      </c>
      <c r="BE5959" s="60"/>
      <c r="BR5959" s="60"/>
      <c r="BX5959" s="151"/>
      <c r="CB5959" s="151"/>
      <c r="CM5959" s="151"/>
      <c r="CO5959" s="151"/>
      <c r="CT5959" s="151"/>
      <c r="CY5959" s="151"/>
    </row>
    <row r="5960" spans="1:103" x14ac:dyDescent="0.2">
      <c r="A5960" s="60"/>
      <c r="B5960" s="60"/>
      <c r="C5960" s="60"/>
      <c r="D5960" s="60"/>
      <c r="E5960" s="60"/>
      <c r="F5960" s="60"/>
      <c r="G5960" s="60"/>
      <c r="H5960" s="60"/>
      <c r="I5960" s="60"/>
      <c r="J5960" s="60"/>
      <c r="K5960" s="60"/>
      <c r="L5960" s="60"/>
      <c r="M5960" s="60"/>
      <c r="N5960" s="60"/>
      <c r="O5960" s="60"/>
      <c r="P5960" s="60"/>
      <c r="Q5960" s="60"/>
      <c r="R5960" s="334">
        <v>16328</v>
      </c>
      <c r="S5960" s="319" t="s">
        <v>356</v>
      </c>
      <c r="BE5960" s="60"/>
      <c r="BR5960" s="60"/>
      <c r="BX5960" s="151"/>
      <c r="CB5960" s="151"/>
      <c r="CM5960" s="151"/>
      <c r="CO5960" s="151"/>
      <c r="CT5960" s="151"/>
      <c r="CY5960" s="151"/>
    </row>
    <row r="5961" spans="1:103" x14ac:dyDescent="0.2">
      <c r="A5961" s="60"/>
      <c r="B5961" s="60"/>
      <c r="C5961" s="60"/>
      <c r="D5961" s="60"/>
      <c r="E5961" s="60"/>
      <c r="F5961" s="60"/>
      <c r="G5961" s="60"/>
      <c r="H5961" s="60"/>
      <c r="I5961" s="60"/>
      <c r="J5961" s="60"/>
      <c r="K5961" s="60"/>
      <c r="L5961" s="60"/>
      <c r="M5961" s="60"/>
      <c r="N5961" s="60"/>
      <c r="O5961" s="60"/>
      <c r="P5961" s="60"/>
      <c r="Q5961" s="60"/>
      <c r="R5961" s="334">
        <v>16329</v>
      </c>
      <c r="S5961" s="319" t="s">
        <v>356</v>
      </c>
      <c r="BE5961" s="60"/>
      <c r="BR5961" s="60"/>
      <c r="BX5961" s="151"/>
      <c r="CB5961" s="151"/>
      <c r="CM5961" s="151"/>
      <c r="CO5961" s="151"/>
      <c r="CT5961" s="151"/>
      <c r="CY5961" s="151"/>
    </row>
    <row r="5962" spans="1:103" x14ac:dyDescent="0.2">
      <c r="A5962" s="60"/>
      <c r="B5962" s="60"/>
      <c r="C5962" s="60"/>
      <c r="D5962" s="60"/>
      <c r="E5962" s="60"/>
      <c r="F5962" s="60"/>
      <c r="G5962" s="60"/>
      <c r="H5962" s="60"/>
      <c r="I5962" s="60"/>
      <c r="J5962" s="60"/>
      <c r="K5962" s="60"/>
      <c r="L5962" s="60"/>
      <c r="M5962" s="60"/>
      <c r="N5962" s="60"/>
      <c r="O5962" s="60"/>
      <c r="P5962" s="60"/>
      <c r="Q5962" s="60"/>
      <c r="R5962" s="334">
        <v>16331</v>
      </c>
      <c r="S5962" s="319" t="s">
        <v>356</v>
      </c>
      <c r="BE5962" s="60"/>
      <c r="BR5962" s="60"/>
      <c r="BX5962" s="151"/>
      <c r="CB5962" s="151"/>
      <c r="CM5962" s="151"/>
      <c r="CO5962" s="151"/>
      <c r="CT5962" s="151"/>
      <c r="CY5962" s="151"/>
    </row>
    <row r="5963" spans="1:103" x14ac:dyDescent="0.2">
      <c r="A5963" s="60"/>
      <c r="B5963" s="60"/>
      <c r="C5963" s="60"/>
      <c r="D5963" s="60"/>
      <c r="E5963" s="60"/>
      <c r="F5963" s="60"/>
      <c r="G5963" s="60"/>
      <c r="H5963" s="60"/>
      <c r="I5963" s="60"/>
      <c r="J5963" s="60"/>
      <c r="K5963" s="60"/>
      <c r="L5963" s="60"/>
      <c r="M5963" s="60"/>
      <c r="N5963" s="60"/>
      <c r="O5963" s="60"/>
      <c r="P5963" s="60"/>
      <c r="Q5963" s="60"/>
      <c r="R5963" s="334">
        <v>16332</v>
      </c>
      <c r="S5963" s="319" t="s">
        <v>356</v>
      </c>
      <c r="BE5963" s="60"/>
      <c r="BR5963" s="60"/>
      <c r="BX5963" s="151"/>
      <c r="CB5963" s="151"/>
      <c r="CM5963" s="151"/>
      <c r="CO5963" s="151"/>
      <c r="CT5963" s="151"/>
      <c r="CY5963" s="151"/>
    </row>
    <row r="5964" spans="1:103" x14ac:dyDescent="0.2">
      <c r="A5964" s="60"/>
      <c r="B5964" s="60"/>
      <c r="C5964" s="60"/>
      <c r="D5964" s="60"/>
      <c r="E5964" s="60"/>
      <c r="F5964" s="60"/>
      <c r="G5964" s="60"/>
      <c r="H5964" s="60"/>
      <c r="I5964" s="60"/>
      <c r="J5964" s="60"/>
      <c r="K5964" s="60"/>
      <c r="L5964" s="60"/>
      <c r="M5964" s="60"/>
      <c r="N5964" s="60"/>
      <c r="O5964" s="60"/>
      <c r="P5964" s="60"/>
      <c r="Q5964" s="60"/>
      <c r="R5964" s="334">
        <v>16333</v>
      </c>
      <c r="S5964" s="319" t="s">
        <v>356</v>
      </c>
      <c r="BE5964" s="60"/>
      <c r="BR5964" s="60"/>
      <c r="BX5964" s="151"/>
      <c r="CB5964" s="151"/>
      <c r="CM5964" s="151"/>
      <c r="CO5964" s="151"/>
      <c r="CT5964" s="151"/>
      <c r="CY5964" s="151"/>
    </row>
    <row r="5965" spans="1:103" x14ac:dyDescent="0.2">
      <c r="A5965" s="60"/>
      <c r="B5965" s="60"/>
      <c r="C5965" s="60"/>
      <c r="D5965" s="60"/>
      <c r="E5965" s="60"/>
      <c r="F5965" s="60"/>
      <c r="G5965" s="60"/>
      <c r="H5965" s="60"/>
      <c r="I5965" s="60"/>
      <c r="J5965" s="60"/>
      <c r="K5965" s="60"/>
      <c r="L5965" s="60"/>
      <c r="M5965" s="60"/>
      <c r="N5965" s="60"/>
      <c r="O5965" s="60"/>
      <c r="P5965" s="60"/>
      <c r="Q5965" s="60"/>
      <c r="R5965" s="334">
        <v>16334</v>
      </c>
      <c r="S5965" s="319" t="s">
        <v>356</v>
      </c>
      <c r="BE5965" s="60"/>
      <c r="BR5965" s="60"/>
      <c r="BX5965" s="151"/>
      <c r="CB5965" s="151"/>
      <c r="CM5965" s="151"/>
      <c r="CO5965" s="151"/>
      <c r="CT5965" s="151"/>
      <c r="CY5965" s="151"/>
    </row>
    <row r="5966" spans="1:103" x14ac:dyDescent="0.2">
      <c r="A5966" s="60"/>
      <c r="B5966" s="60"/>
      <c r="C5966" s="60"/>
      <c r="D5966" s="60"/>
      <c r="E5966" s="60"/>
      <c r="F5966" s="60"/>
      <c r="G5966" s="60"/>
      <c r="H5966" s="60"/>
      <c r="I5966" s="60"/>
      <c r="J5966" s="60"/>
      <c r="K5966" s="60"/>
      <c r="L5966" s="60"/>
      <c r="M5966" s="60"/>
      <c r="N5966" s="60"/>
      <c r="O5966" s="60"/>
      <c r="P5966" s="60"/>
      <c r="Q5966" s="60"/>
      <c r="R5966" s="334">
        <v>16335</v>
      </c>
      <c r="S5966" s="319" t="s">
        <v>356</v>
      </c>
      <c r="BE5966" s="60"/>
      <c r="BR5966" s="60"/>
      <c r="BX5966" s="151"/>
      <c r="CB5966" s="151"/>
      <c r="CM5966" s="151"/>
      <c r="CO5966" s="151"/>
      <c r="CT5966" s="151"/>
      <c r="CY5966" s="151"/>
    </row>
    <row r="5967" spans="1:103" x14ac:dyDescent="0.2">
      <c r="A5967" s="60"/>
      <c r="B5967" s="60"/>
      <c r="C5967" s="60"/>
      <c r="D5967" s="60"/>
      <c r="E5967" s="60"/>
      <c r="F5967" s="60"/>
      <c r="G5967" s="60"/>
      <c r="H5967" s="60"/>
      <c r="I5967" s="60"/>
      <c r="J5967" s="60"/>
      <c r="K5967" s="60"/>
      <c r="L5967" s="60"/>
      <c r="M5967" s="60"/>
      <c r="N5967" s="60"/>
      <c r="O5967" s="60"/>
      <c r="P5967" s="60"/>
      <c r="Q5967" s="60"/>
      <c r="R5967" s="334">
        <v>16340</v>
      </c>
      <c r="S5967" s="319" t="s">
        <v>356</v>
      </c>
      <c r="BE5967" s="60"/>
      <c r="BR5967" s="60"/>
      <c r="BX5967" s="151"/>
      <c r="CB5967" s="151"/>
      <c r="CM5967" s="151"/>
      <c r="CO5967" s="151"/>
      <c r="CT5967" s="151"/>
      <c r="CY5967" s="151"/>
    </row>
    <row r="5968" spans="1:103" x14ac:dyDescent="0.2">
      <c r="A5968" s="60"/>
      <c r="B5968" s="60"/>
      <c r="C5968" s="60"/>
      <c r="D5968" s="60"/>
      <c r="E5968" s="60"/>
      <c r="F5968" s="60"/>
      <c r="G5968" s="60"/>
      <c r="H5968" s="60"/>
      <c r="I5968" s="60"/>
      <c r="J5968" s="60"/>
      <c r="K5968" s="60"/>
      <c r="L5968" s="60"/>
      <c r="M5968" s="60"/>
      <c r="N5968" s="60"/>
      <c r="O5968" s="60"/>
      <c r="P5968" s="60"/>
      <c r="Q5968" s="60"/>
      <c r="R5968" s="334">
        <v>16341</v>
      </c>
      <c r="S5968" s="319" t="s">
        <v>356</v>
      </c>
      <c r="BE5968" s="60"/>
      <c r="BR5968" s="60"/>
      <c r="BX5968" s="151"/>
      <c r="CB5968" s="151"/>
      <c r="CM5968" s="151"/>
      <c r="CO5968" s="151"/>
      <c r="CT5968" s="151"/>
      <c r="CY5968" s="151"/>
    </row>
    <row r="5969" spans="1:103" x14ac:dyDescent="0.2">
      <c r="A5969" s="60"/>
      <c r="B5969" s="60"/>
      <c r="C5969" s="60"/>
      <c r="D5969" s="60"/>
      <c r="E5969" s="60"/>
      <c r="F5969" s="60"/>
      <c r="G5969" s="60"/>
      <c r="H5969" s="60"/>
      <c r="I5969" s="60"/>
      <c r="J5969" s="60"/>
      <c r="K5969" s="60"/>
      <c r="L5969" s="60"/>
      <c r="M5969" s="60"/>
      <c r="N5969" s="60"/>
      <c r="O5969" s="60"/>
      <c r="P5969" s="60"/>
      <c r="Q5969" s="60"/>
      <c r="R5969" s="334">
        <v>16342</v>
      </c>
      <c r="S5969" s="319" t="s">
        <v>356</v>
      </c>
      <c r="BE5969" s="60"/>
      <c r="BR5969" s="60"/>
      <c r="BX5969" s="151"/>
      <c r="CB5969" s="151"/>
      <c r="CM5969" s="151"/>
      <c r="CO5969" s="151"/>
      <c r="CT5969" s="151"/>
      <c r="CY5969" s="151"/>
    </row>
    <row r="5970" spans="1:103" x14ac:dyDescent="0.2">
      <c r="A5970" s="60"/>
      <c r="B5970" s="60"/>
      <c r="C5970" s="60"/>
      <c r="D5970" s="60"/>
      <c r="E5970" s="60"/>
      <c r="F5970" s="60"/>
      <c r="G5970" s="60"/>
      <c r="H5970" s="60"/>
      <c r="I5970" s="60"/>
      <c r="J5970" s="60"/>
      <c r="K5970" s="60"/>
      <c r="L5970" s="60"/>
      <c r="M5970" s="60"/>
      <c r="N5970" s="60"/>
      <c r="O5970" s="60"/>
      <c r="P5970" s="60"/>
      <c r="Q5970" s="60"/>
      <c r="R5970" s="334">
        <v>16343</v>
      </c>
      <c r="S5970" s="319" t="s">
        <v>356</v>
      </c>
      <c r="BE5970" s="60"/>
      <c r="BR5970" s="60"/>
      <c r="BX5970" s="151"/>
      <c r="CB5970" s="151"/>
      <c r="CM5970" s="151"/>
      <c r="CO5970" s="151"/>
      <c r="CT5970" s="151"/>
      <c r="CY5970" s="151"/>
    </row>
    <row r="5971" spans="1:103" x14ac:dyDescent="0.2">
      <c r="A5971" s="60"/>
      <c r="B5971" s="60"/>
      <c r="C5971" s="60"/>
      <c r="D5971" s="60"/>
      <c r="E5971" s="60"/>
      <c r="F5971" s="60"/>
      <c r="G5971" s="60"/>
      <c r="H5971" s="60"/>
      <c r="I5971" s="60"/>
      <c r="J5971" s="60"/>
      <c r="K5971" s="60"/>
      <c r="L5971" s="60"/>
      <c r="M5971" s="60"/>
      <c r="N5971" s="60"/>
      <c r="O5971" s="60"/>
      <c r="P5971" s="60"/>
      <c r="Q5971" s="60"/>
      <c r="R5971" s="334">
        <v>16344</v>
      </c>
      <c r="S5971" s="319" t="s">
        <v>356</v>
      </c>
      <c r="BE5971" s="60"/>
      <c r="BR5971" s="60"/>
      <c r="BX5971" s="151"/>
      <c r="CB5971" s="151"/>
      <c r="CM5971" s="151"/>
      <c r="CO5971" s="151"/>
      <c r="CT5971" s="151"/>
      <c r="CY5971" s="151"/>
    </row>
    <row r="5972" spans="1:103" x14ac:dyDescent="0.2">
      <c r="A5972" s="60"/>
      <c r="B5972" s="60"/>
      <c r="C5972" s="60"/>
      <c r="D5972" s="60"/>
      <c r="E5972" s="60"/>
      <c r="F5972" s="60"/>
      <c r="G5972" s="60"/>
      <c r="H5972" s="60"/>
      <c r="I5972" s="60"/>
      <c r="J5972" s="60"/>
      <c r="K5972" s="60"/>
      <c r="L5972" s="60"/>
      <c r="M5972" s="60"/>
      <c r="N5972" s="60"/>
      <c r="O5972" s="60"/>
      <c r="P5972" s="60"/>
      <c r="Q5972" s="60"/>
      <c r="R5972" s="334">
        <v>16345</v>
      </c>
      <c r="S5972" s="319" t="s">
        <v>356</v>
      </c>
      <c r="BE5972" s="60"/>
      <c r="BR5972" s="60"/>
      <c r="BX5972" s="151"/>
      <c r="CB5972" s="151"/>
      <c r="CM5972" s="151"/>
      <c r="CO5972" s="151"/>
      <c r="CT5972" s="151"/>
      <c r="CY5972" s="151"/>
    </row>
    <row r="5973" spans="1:103" x14ac:dyDescent="0.2">
      <c r="A5973" s="60"/>
      <c r="B5973" s="60"/>
      <c r="C5973" s="60"/>
      <c r="D5973" s="60"/>
      <c r="E5973" s="60"/>
      <c r="F5973" s="60"/>
      <c r="G5973" s="60"/>
      <c r="H5973" s="60"/>
      <c r="I5973" s="60"/>
      <c r="J5973" s="60"/>
      <c r="K5973" s="60"/>
      <c r="L5973" s="60"/>
      <c r="M5973" s="60"/>
      <c r="N5973" s="60"/>
      <c r="O5973" s="60"/>
      <c r="P5973" s="60"/>
      <c r="Q5973" s="60"/>
      <c r="R5973" s="334">
        <v>16346</v>
      </c>
      <c r="S5973" s="319" t="s">
        <v>356</v>
      </c>
      <c r="BE5973" s="60"/>
      <c r="BR5973" s="60"/>
      <c r="BX5973" s="151"/>
      <c r="CB5973" s="151"/>
      <c r="CM5973" s="151"/>
      <c r="CO5973" s="151"/>
      <c r="CT5973" s="151"/>
      <c r="CY5973" s="151"/>
    </row>
    <row r="5974" spans="1:103" x14ac:dyDescent="0.2">
      <c r="A5974" s="60"/>
      <c r="B5974" s="60"/>
      <c r="C5974" s="60"/>
      <c r="D5974" s="60"/>
      <c r="E5974" s="60"/>
      <c r="F5974" s="60"/>
      <c r="G5974" s="60"/>
      <c r="H5974" s="60"/>
      <c r="I5974" s="60"/>
      <c r="J5974" s="60"/>
      <c r="K5974" s="60"/>
      <c r="L5974" s="60"/>
      <c r="M5974" s="60"/>
      <c r="N5974" s="60"/>
      <c r="O5974" s="60"/>
      <c r="P5974" s="60"/>
      <c r="Q5974" s="60"/>
      <c r="R5974" s="334">
        <v>16347</v>
      </c>
      <c r="S5974" s="319" t="s">
        <v>356</v>
      </c>
      <c r="BE5974" s="60"/>
      <c r="BR5974" s="60"/>
      <c r="BX5974" s="151"/>
      <c r="CB5974" s="151"/>
      <c r="CM5974" s="151"/>
      <c r="CO5974" s="151"/>
      <c r="CT5974" s="151"/>
      <c r="CY5974" s="151"/>
    </row>
    <row r="5975" spans="1:103" x14ac:dyDescent="0.2">
      <c r="A5975" s="60"/>
      <c r="B5975" s="60"/>
      <c r="C5975" s="60"/>
      <c r="D5975" s="60"/>
      <c r="E5975" s="60"/>
      <c r="F5975" s="60"/>
      <c r="G5975" s="60"/>
      <c r="H5975" s="60"/>
      <c r="I5975" s="60"/>
      <c r="J5975" s="60"/>
      <c r="K5975" s="60"/>
      <c r="L5975" s="60"/>
      <c r="M5975" s="60"/>
      <c r="N5975" s="60"/>
      <c r="O5975" s="60"/>
      <c r="P5975" s="60"/>
      <c r="Q5975" s="60"/>
      <c r="R5975" s="334">
        <v>16350</v>
      </c>
      <c r="S5975" s="319" t="s">
        <v>356</v>
      </c>
      <c r="BE5975" s="60"/>
      <c r="BR5975" s="60"/>
      <c r="BX5975" s="151"/>
      <c r="CB5975" s="151"/>
      <c r="CM5975" s="151"/>
      <c r="CO5975" s="151"/>
      <c r="CT5975" s="151"/>
      <c r="CY5975" s="151"/>
    </row>
    <row r="5976" spans="1:103" x14ac:dyDescent="0.2">
      <c r="A5976" s="60"/>
      <c r="B5976" s="60"/>
      <c r="C5976" s="60"/>
      <c r="D5976" s="60"/>
      <c r="E5976" s="60"/>
      <c r="F5976" s="60"/>
      <c r="G5976" s="60"/>
      <c r="H5976" s="60"/>
      <c r="I5976" s="60"/>
      <c r="J5976" s="60"/>
      <c r="K5976" s="60"/>
      <c r="L5976" s="60"/>
      <c r="M5976" s="60"/>
      <c r="N5976" s="60"/>
      <c r="O5976" s="60"/>
      <c r="P5976" s="60"/>
      <c r="Q5976" s="60"/>
      <c r="R5976" s="334">
        <v>16351</v>
      </c>
      <c r="S5976" s="319" t="s">
        <v>356</v>
      </c>
      <c r="BE5976" s="60"/>
      <c r="BR5976" s="60"/>
      <c r="BX5976" s="151"/>
      <c r="CB5976" s="151"/>
      <c r="CM5976" s="151"/>
      <c r="CO5976" s="151"/>
      <c r="CT5976" s="151"/>
      <c r="CY5976" s="151"/>
    </row>
    <row r="5977" spans="1:103" x14ac:dyDescent="0.2">
      <c r="A5977" s="60"/>
      <c r="B5977" s="60"/>
      <c r="C5977" s="60"/>
      <c r="D5977" s="60"/>
      <c r="E5977" s="60"/>
      <c r="F5977" s="60"/>
      <c r="G5977" s="60"/>
      <c r="H5977" s="60"/>
      <c r="I5977" s="60"/>
      <c r="J5977" s="60"/>
      <c r="K5977" s="60"/>
      <c r="L5977" s="60"/>
      <c r="M5977" s="60"/>
      <c r="N5977" s="60"/>
      <c r="O5977" s="60"/>
      <c r="P5977" s="60"/>
      <c r="Q5977" s="60"/>
      <c r="R5977" s="334">
        <v>16352</v>
      </c>
      <c r="S5977" s="319" t="s">
        <v>356</v>
      </c>
      <c r="BE5977" s="60"/>
      <c r="BR5977" s="60"/>
      <c r="BX5977" s="151"/>
      <c r="CB5977" s="151"/>
      <c r="CM5977" s="151"/>
      <c r="CO5977" s="151"/>
      <c r="CT5977" s="151"/>
      <c r="CY5977" s="151"/>
    </row>
    <row r="5978" spans="1:103" x14ac:dyDescent="0.2">
      <c r="A5978" s="60"/>
      <c r="B5978" s="60"/>
      <c r="C5978" s="60"/>
      <c r="D5978" s="60"/>
      <c r="E5978" s="60"/>
      <c r="F5978" s="60"/>
      <c r="G5978" s="60"/>
      <c r="H5978" s="60"/>
      <c r="I5978" s="60"/>
      <c r="J5978" s="60"/>
      <c r="K5978" s="60"/>
      <c r="L5978" s="60"/>
      <c r="M5978" s="60"/>
      <c r="N5978" s="60"/>
      <c r="O5978" s="60"/>
      <c r="P5978" s="60"/>
      <c r="Q5978" s="60"/>
      <c r="R5978" s="334">
        <v>16353</v>
      </c>
      <c r="S5978" s="319" t="s">
        <v>356</v>
      </c>
      <c r="BE5978" s="60"/>
      <c r="BR5978" s="60"/>
      <c r="BX5978" s="151"/>
      <c r="CB5978" s="151"/>
      <c r="CM5978" s="151"/>
      <c r="CO5978" s="151"/>
      <c r="CT5978" s="151"/>
      <c r="CY5978" s="151"/>
    </row>
    <row r="5979" spans="1:103" x14ac:dyDescent="0.2">
      <c r="A5979" s="60"/>
      <c r="B5979" s="60"/>
      <c r="C5979" s="60"/>
      <c r="D5979" s="60"/>
      <c r="E5979" s="60"/>
      <c r="F5979" s="60"/>
      <c r="G5979" s="60"/>
      <c r="H5979" s="60"/>
      <c r="I5979" s="60"/>
      <c r="J5979" s="60"/>
      <c r="K5979" s="60"/>
      <c r="L5979" s="60"/>
      <c r="M5979" s="60"/>
      <c r="N5979" s="60"/>
      <c r="O5979" s="60"/>
      <c r="P5979" s="60"/>
      <c r="Q5979" s="60"/>
      <c r="R5979" s="334">
        <v>16354</v>
      </c>
      <c r="S5979" s="319" t="s">
        <v>356</v>
      </c>
      <c r="BE5979" s="60"/>
      <c r="BR5979" s="60"/>
      <c r="BX5979" s="151"/>
      <c r="CB5979" s="151"/>
      <c r="CM5979" s="151"/>
      <c r="CO5979" s="151"/>
      <c r="CT5979" s="151"/>
      <c r="CY5979" s="151"/>
    </row>
    <row r="5980" spans="1:103" x14ac:dyDescent="0.2">
      <c r="A5980" s="60"/>
      <c r="B5980" s="60"/>
      <c r="C5980" s="60"/>
      <c r="D5980" s="60"/>
      <c r="E5980" s="60"/>
      <c r="F5980" s="60"/>
      <c r="G5980" s="60"/>
      <c r="H5980" s="60"/>
      <c r="I5980" s="60"/>
      <c r="J5980" s="60"/>
      <c r="K5980" s="60"/>
      <c r="L5980" s="60"/>
      <c r="M5980" s="60"/>
      <c r="N5980" s="60"/>
      <c r="O5980" s="60"/>
      <c r="P5980" s="60"/>
      <c r="Q5980" s="60"/>
      <c r="R5980" s="334">
        <v>16360</v>
      </c>
      <c r="S5980" s="319" t="s">
        <v>356</v>
      </c>
      <c r="BE5980" s="60"/>
      <c r="BR5980" s="60"/>
      <c r="BX5980" s="151"/>
      <c r="CB5980" s="151"/>
      <c r="CM5980" s="151"/>
      <c r="CO5980" s="151"/>
      <c r="CT5980" s="151"/>
      <c r="CY5980" s="151"/>
    </row>
    <row r="5981" spans="1:103" x14ac:dyDescent="0.2">
      <c r="A5981" s="60"/>
      <c r="B5981" s="60"/>
      <c r="C5981" s="60"/>
      <c r="D5981" s="60"/>
      <c r="E5981" s="60"/>
      <c r="F5981" s="60"/>
      <c r="G5981" s="60"/>
      <c r="H5981" s="60"/>
      <c r="I5981" s="60"/>
      <c r="J5981" s="60"/>
      <c r="K5981" s="60"/>
      <c r="L5981" s="60"/>
      <c r="M5981" s="60"/>
      <c r="N5981" s="60"/>
      <c r="O5981" s="60"/>
      <c r="P5981" s="60"/>
      <c r="Q5981" s="60"/>
      <c r="R5981" s="334">
        <v>16361</v>
      </c>
      <c r="S5981" s="319" t="s">
        <v>356</v>
      </c>
      <c r="BE5981" s="60"/>
      <c r="BR5981" s="60"/>
      <c r="BX5981" s="151"/>
      <c r="CB5981" s="151"/>
      <c r="CM5981" s="151"/>
      <c r="CO5981" s="151"/>
      <c r="CT5981" s="151"/>
      <c r="CY5981" s="151"/>
    </row>
    <row r="5982" spans="1:103" x14ac:dyDescent="0.2">
      <c r="A5982" s="60"/>
      <c r="B5982" s="60"/>
      <c r="C5982" s="60"/>
      <c r="D5982" s="60"/>
      <c r="E5982" s="60"/>
      <c r="F5982" s="60"/>
      <c r="G5982" s="60"/>
      <c r="H5982" s="60"/>
      <c r="I5982" s="60"/>
      <c r="J5982" s="60"/>
      <c r="K5982" s="60"/>
      <c r="L5982" s="60"/>
      <c r="M5982" s="60"/>
      <c r="N5982" s="60"/>
      <c r="O5982" s="60"/>
      <c r="P5982" s="60"/>
      <c r="Q5982" s="60"/>
      <c r="R5982" s="334">
        <v>16362</v>
      </c>
      <c r="S5982" s="319" t="s">
        <v>356</v>
      </c>
      <c r="BE5982" s="60"/>
      <c r="BR5982" s="60"/>
      <c r="BX5982" s="151"/>
      <c r="CB5982" s="151"/>
      <c r="CM5982" s="151"/>
      <c r="CO5982" s="151"/>
      <c r="CT5982" s="151"/>
      <c r="CY5982" s="151"/>
    </row>
    <row r="5983" spans="1:103" x14ac:dyDescent="0.2">
      <c r="A5983" s="60"/>
      <c r="B5983" s="60"/>
      <c r="C5983" s="60"/>
      <c r="D5983" s="60"/>
      <c r="E5983" s="60"/>
      <c r="F5983" s="60"/>
      <c r="G5983" s="60"/>
      <c r="H5983" s="60"/>
      <c r="I5983" s="60"/>
      <c r="J5983" s="60"/>
      <c r="K5983" s="60"/>
      <c r="L5983" s="60"/>
      <c r="M5983" s="60"/>
      <c r="N5983" s="60"/>
      <c r="O5983" s="60"/>
      <c r="P5983" s="60"/>
      <c r="Q5983" s="60"/>
      <c r="R5983" s="334">
        <v>16364</v>
      </c>
      <c r="S5983" s="319" t="s">
        <v>356</v>
      </c>
      <c r="BE5983" s="60"/>
      <c r="BR5983" s="60"/>
      <c r="BX5983" s="151"/>
      <c r="CB5983" s="151"/>
      <c r="CM5983" s="151"/>
      <c r="CO5983" s="151"/>
      <c r="CT5983" s="151"/>
      <c r="CY5983" s="151"/>
    </row>
    <row r="5984" spans="1:103" x14ac:dyDescent="0.2">
      <c r="A5984" s="60"/>
      <c r="B5984" s="60"/>
      <c r="C5984" s="60"/>
      <c r="D5984" s="60"/>
      <c r="E5984" s="60"/>
      <c r="F5984" s="60"/>
      <c r="G5984" s="60"/>
      <c r="H5984" s="60"/>
      <c r="I5984" s="60"/>
      <c r="J5984" s="60"/>
      <c r="K5984" s="60"/>
      <c r="L5984" s="60"/>
      <c r="M5984" s="60"/>
      <c r="N5984" s="60"/>
      <c r="O5984" s="60"/>
      <c r="P5984" s="60"/>
      <c r="Q5984" s="60"/>
      <c r="R5984" s="334">
        <v>16365</v>
      </c>
      <c r="S5984" s="319" t="s">
        <v>356</v>
      </c>
      <c r="BE5984" s="60"/>
      <c r="BR5984" s="60"/>
      <c r="BX5984" s="151"/>
      <c r="CB5984" s="151"/>
      <c r="CM5984" s="151"/>
      <c r="CO5984" s="151"/>
      <c r="CT5984" s="151"/>
      <c r="CY5984" s="151"/>
    </row>
    <row r="5985" spans="1:103" x14ac:dyDescent="0.2">
      <c r="A5985" s="60"/>
      <c r="B5985" s="60"/>
      <c r="C5985" s="60"/>
      <c r="D5985" s="60"/>
      <c r="E5985" s="60"/>
      <c r="F5985" s="60"/>
      <c r="G5985" s="60"/>
      <c r="H5985" s="60"/>
      <c r="I5985" s="60"/>
      <c r="J5985" s="60"/>
      <c r="K5985" s="60"/>
      <c r="L5985" s="60"/>
      <c r="M5985" s="60"/>
      <c r="N5985" s="60"/>
      <c r="O5985" s="60"/>
      <c r="P5985" s="60"/>
      <c r="Q5985" s="60"/>
      <c r="R5985" s="334">
        <v>16366</v>
      </c>
      <c r="S5985" s="319" t="s">
        <v>356</v>
      </c>
      <c r="BE5985" s="60"/>
      <c r="BR5985" s="60"/>
      <c r="BX5985" s="151"/>
      <c r="CB5985" s="151"/>
      <c r="CM5985" s="151"/>
      <c r="CO5985" s="151"/>
      <c r="CT5985" s="151"/>
      <c r="CY5985" s="151"/>
    </row>
    <row r="5986" spans="1:103" x14ac:dyDescent="0.2">
      <c r="A5986" s="60"/>
      <c r="B5986" s="60"/>
      <c r="C5986" s="60"/>
      <c r="D5986" s="60"/>
      <c r="E5986" s="60"/>
      <c r="F5986" s="60"/>
      <c r="G5986" s="60"/>
      <c r="H5986" s="60"/>
      <c r="I5986" s="60"/>
      <c r="J5986" s="60"/>
      <c r="K5986" s="60"/>
      <c r="L5986" s="60"/>
      <c r="M5986" s="60"/>
      <c r="N5986" s="60"/>
      <c r="O5986" s="60"/>
      <c r="P5986" s="60"/>
      <c r="Q5986" s="60"/>
      <c r="R5986" s="334">
        <v>16367</v>
      </c>
      <c r="S5986" s="319" t="s">
        <v>356</v>
      </c>
      <c r="BE5986" s="60"/>
      <c r="BR5986" s="60"/>
      <c r="BX5986" s="151"/>
      <c r="CB5986" s="151"/>
      <c r="CM5986" s="151"/>
      <c r="CO5986" s="151"/>
      <c r="CT5986" s="151"/>
      <c r="CY5986" s="151"/>
    </row>
    <row r="5987" spans="1:103" x14ac:dyDescent="0.2">
      <c r="A5987" s="60"/>
      <c r="B5987" s="60"/>
      <c r="C5987" s="60"/>
      <c r="D5987" s="60"/>
      <c r="E5987" s="60"/>
      <c r="F5987" s="60"/>
      <c r="G5987" s="60"/>
      <c r="H5987" s="60"/>
      <c r="I5987" s="60"/>
      <c r="J5987" s="60"/>
      <c r="K5987" s="60"/>
      <c r="L5987" s="60"/>
      <c r="M5987" s="60"/>
      <c r="N5987" s="60"/>
      <c r="O5987" s="60"/>
      <c r="P5987" s="60"/>
      <c r="Q5987" s="60"/>
      <c r="R5987" s="334">
        <v>16368</v>
      </c>
      <c r="S5987" s="319" t="s">
        <v>356</v>
      </c>
      <c r="BE5987" s="60"/>
      <c r="BR5987" s="60"/>
      <c r="BX5987" s="151"/>
      <c r="CB5987" s="151"/>
      <c r="CM5987" s="151"/>
      <c r="CO5987" s="151"/>
      <c r="CT5987" s="151"/>
      <c r="CY5987" s="151"/>
    </row>
    <row r="5988" spans="1:103" x14ac:dyDescent="0.2">
      <c r="A5988" s="60"/>
      <c r="B5988" s="60"/>
      <c r="C5988" s="60"/>
      <c r="D5988" s="60"/>
      <c r="E5988" s="60"/>
      <c r="F5988" s="60"/>
      <c r="G5988" s="60"/>
      <c r="H5988" s="60"/>
      <c r="I5988" s="60"/>
      <c r="J5988" s="60"/>
      <c r="K5988" s="60"/>
      <c r="L5988" s="60"/>
      <c r="M5988" s="60"/>
      <c r="N5988" s="60"/>
      <c r="O5988" s="60"/>
      <c r="P5988" s="60"/>
      <c r="Q5988" s="60"/>
      <c r="R5988" s="334">
        <v>16369</v>
      </c>
      <c r="S5988" s="319" t="s">
        <v>356</v>
      </c>
      <c r="BE5988" s="60"/>
      <c r="BR5988" s="60"/>
      <c r="BX5988" s="151"/>
      <c r="CB5988" s="151"/>
      <c r="CM5988" s="151"/>
      <c r="CO5988" s="151"/>
      <c r="CT5988" s="151"/>
      <c r="CY5988" s="151"/>
    </row>
    <row r="5989" spans="1:103" x14ac:dyDescent="0.2">
      <c r="A5989" s="60"/>
      <c r="B5989" s="60"/>
      <c r="C5989" s="60"/>
      <c r="D5989" s="60"/>
      <c r="E5989" s="60"/>
      <c r="F5989" s="60"/>
      <c r="G5989" s="60"/>
      <c r="H5989" s="60"/>
      <c r="I5989" s="60"/>
      <c r="J5989" s="60"/>
      <c r="K5989" s="60"/>
      <c r="L5989" s="60"/>
      <c r="M5989" s="60"/>
      <c r="N5989" s="60"/>
      <c r="O5989" s="60"/>
      <c r="P5989" s="60"/>
      <c r="Q5989" s="60"/>
      <c r="R5989" s="334">
        <v>16370</v>
      </c>
      <c r="S5989" s="319" t="s">
        <v>356</v>
      </c>
      <c r="BE5989" s="60"/>
      <c r="BR5989" s="60"/>
      <c r="BX5989" s="151"/>
      <c r="CB5989" s="151"/>
      <c r="CM5989" s="151"/>
      <c r="CO5989" s="151"/>
      <c r="CT5989" s="151"/>
      <c r="CY5989" s="151"/>
    </row>
    <row r="5990" spans="1:103" x14ac:dyDescent="0.2">
      <c r="A5990" s="60"/>
      <c r="B5990" s="60"/>
      <c r="C5990" s="60"/>
      <c r="D5990" s="60"/>
      <c r="E5990" s="60"/>
      <c r="F5990" s="60"/>
      <c r="G5990" s="60"/>
      <c r="H5990" s="60"/>
      <c r="I5990" s="60"/>
      <c r="J5990" s="60"/>
      <c r="K5990" s="60"/>
      <c r="L5990" s="60"/>
      <c r="M5990" s="60"/>
      <c r="N5990" s="60"/>
      <c r="O5990" s="60"/>
      <c r="P5990" s="60"/>
      <c r="Q5990" s="60"/>
      <c r="R5990" s="334">
        <v>16371</v>
      </c>
      <c r="S5990" s="319" t="s">
        <v>356</v>
      </c>
      <c r="BE5990" s="60"/>
      <c r="BR5990" s="60"/>
      <c r="BX5990" s="151"/>
      <c r="CB5990" s="151"/>
      <c r="CM5990" s="151"/>
      <c r="CO5990" s="151"/>
      <c r="CT5990" s="151"/>
      <c r="CY5990" s="151"/>
    </row>
    <row r="5991" spans="1:103" x14ac:dyDescent="0.2">
      <c r="A5991" s="60"/>
      <c r="B5991" s="60"/>
      <c r="C5991" s="60"/>
      <c r="D5991" s="60"/>
      <c r="E5991" s="60"/>
      <c r="F5991" s="60"/>
      <c r="G5991" s="60"/>
      <c r="H5991" s="60"/>
      <c r="I5991" s="60"/>
      <c r="J5991" s="60"/>
      <c r="K5991" s="60"/>
      <c r="L5991" s="60"/>
      <c r="M5991" s="60"/>
      <c r="N5991" s="60"/>
      <c r="O5991" s="60"/>
      <c r="P5991" s="60"/>
      <c r="Q5991" s="60"/>
      <c r="R5991" s="334">
        <v>16372</v>
      </c>
      <c r="S5991" s="319" t="s">
        <v>356</v>
      </c>
      <c r="BE5991" s="60"/>
      <c r="BR5991" s="60"/>
      <c r="BX5991" s="151"/>
      <c r="CB5991" s="151"/>
      <c r="CM5991" s="151"/>
      <c r="CO5991" s="151"/>
      <c r="CT5991" s="151"/>
      <c r="CY5991" s="151"/>
    </row>
    <row r="5992" spans="1:103" x14ac:dyDescent="0.2">
      <c r="A5992" s="60"/>
      <c r="B5992" s="60"/>
      <c r="C5992" s="60"/>
      <c r="D5992" s="60"/>
      <c r="E5992" s="60"/>
      <c r="F5992" s="60"/>
      <c r="G5992" s="60"/>
      <c r="H5992" s="60"/>
      <c r="I5992" s="60"/>
      <c r="J5992" s="60"/>
      <c r="K5992" s="60"/>
      <c r="L5992" s="60"/>
      <c r="M5992" s="60"/>
      <c r="N5992" s="60"/>
      <c r="O5992" s="60"/>
      <c r="P5992" s="60"/>
      <c r="Q5992" s="60"/>
      <c r="R5992" s="334">
        <v>16373</v>
      </c>
      <c r="S5992" s="319" t="s">
        <v>356</v>
      </c>
      <c r="BE5992" s="60"/>
      <c r="BR5992" s="60"/>
      <c r="BX5992" s="151"/>
      <c r="CB5992" s="151"/>
      <c r="CM5992" s="151"/>
      <c r="CO5992" s="151"/>
      <c r="CT5992" s="151"/>
      <c r="CY5992" s="151"/>
    </row>
    <row r="5993" spans="1:103" x14ac:dyDescent="0.2">
      <c r="A5993" s="60"/>
      <c r="B5993" s="60"/>
      <c r="C5993" s="60"/>
      <c r="D5993" s="60"/>
      <c r="E5993" s="60"/>
      <c r="F5993" s="60"/>
      <c r="G5993" s="60"/>
      <c r="H5993" s="60"/>
      <c r="I5993" s="60"/>
      <c r="J5993" s="60"/>
      <c r="K5993" s="60"/>
      <c r="L5993" s="60"/>
      <c r="M5993" s="60"/>
      <c r="N5993" s="60"/>
      <c r="O5993" s="60"/>
      <c r="P5993" s="60"/>
      <c r="Q5993" s="60"/>
      <c r="R5993" s="334">
        <v>16374</v>
      </c>
      <c r="S5993" s="319" t="s">
        <v>356</v>
      </c>
      <c r="BE5993" s="60"/>
      <c r="BR5993" s="60"/>
      <c r="BX5993" s="151"/>
      <c r="CB5993" s="151"/>
      <c r="CM5993" s="151"/>
      <c r="CO5993" s="151"/>
      <c r="CT5993" s="151"/>
      <c r="CY5993" s="151"/>
    </row>
    <row r="5994" spans="1:103" x14ac:dyDescent="0.2">
      <c r="A5994" s="60"/>
      <c r="B5994" s="60"/>
      <c r="C5994" s="60"/>
      <c r="D5994" s="60"/>
      <c r="E5994" s="60"/>
      <c r="F5994" s="60"/>
      <c r="G5994" s="60"/>
      <c r="H5994" s="60"/>
      <c r="I5994" s="60"/>
      <c r="J5994" s="60"/>
      <c r="K5994" s="60"/>
      <c r="L5994" s="60"/>
      <c r="M5994" s="60"/>
      <c r="N5994" s="60"/>
      <c r="O5994" s="60"/>
      <c r="P5994" s="60"/>
      <c r="Q5994" s="60"/>
      <c r="R5994" s="334">
        <v>16375</v>
      </c>
      <c r="S5994" s="319" t="s">
        <v>356</v>
      </c>
      <c r="BE5994" s="60"/>
      <c r="BR5994" s="60"/>
      <c r="BX5994" s="151"/>
      <c r="CB5994" s="151"/>
      <c r="CM5994" s="151"/>
      <c r="CO5994" s="151"/>
      <c r="CT5994" s="151"/>
      <c r="CY5994" s="151"/>
    </row>
    <row r="5995" spans="1:103" x14ac:dyDescent="0.2">
      <c r="A5995" s="60"/>
      <c r="B5995" s="60"/>
      <c r="C5995" s="60"/>
      <c r="D5995" s="60"/>
      <c r="E5995" s="60"/>
      <c r="F5995" s="60"/>
      <c r="G5995" s="60"/>
      <c r="H5995" s="60"/>
      <c r="I5995" s="60"/>
      <c r="J5995" s="60"/>
      <c r="K5995" s="60"/>
      <c r="L5995" s="60"/>
      <c r="M5995" s="60"/>
      <c r="N5995" s="60"/>
      <c r="O5995" s="60"/>
      <c r="P5995" s="60"/>
      <c r="Q5995" s="60"/>
      <c r="R5995" s="334">
        <v>16388</v>
      </c>
      <c r="S5995" s="319" t="s">
        <v>356</v>
      </c>
      <c r="BE5995" s="60"/>
      <c r="BR5995" s="60"/>
      <c r="BX5995" s="151"/>
      <c r="CB5995" s="151"/>
      <c r="CM5995" s="151"/>
      <c r="CO5995" s="151"/>
      <c r="CT5995" s="151"/>
      <c r="CY5995" s="151"/>
    </row>
    <row r="5996" spans="1:103" x14ac:dyDescent="0.2">
      <c r="A5996" s="60"/>
      <c r="B5996" s="60"/>
      <c r="C5996" s="60"/>
      <c r="D5996" s="60"/>
      <c r="E5996" s="60"/>
      <c r="F5996" s="60"/>
      <c r="G5996" s="60"/>
      <c r="H5996" s="60"/>
      <c r="I5996" s="60"/>
      <c r="J5996" s="60"/>
      <c r="K5996" s="60"/>
      <c r="L5996" s="60"/>
      <c r="M5996" s="60"/>
      <c r="N5996" s="60"/>
      <c r="O5996" s="60"/>
      <c r="P5996" s="60"/>
      <c r="Q5996" s="60"/>
      <c r="R5996" s="334">
        <v>16401</v>
      </c>
      <c r="S5996" s="319" t="s">
        <v>356</v>
      </c>
      <c r="BE5996" s="60"/>
      <c r="BR5996" s="60"/>
      <c r="BX5996" s="151"/>
      <c r="CB5996" s="151"/>
      <c r="CM5996" s="151"/>
      <c r="CO5996" s="151"/>
      <c r="CT5996" s="151"/>
      <c r="CY5996" s="151"/>
    </row>
    <row r="5997" spans="1:103" x14ac:dyDescent="0.2">
      <c r="A5997" s="60"/>
      <c r="B5997" s="60"/>
      <c r="C5997" s="60"/>
      <c r="D5997" s="60"/>
      <c r="E5997" s="60"/>
      <c r="F5997" s="60"/>
      <c r="G5997" s="60"/>
      <c r="H5997" s="60"/>
      <c r="I5997" s="60"/>
      <c r="J5997" s="60"/>
      <c r="K5997" s="60"/>
      <c r="L5997" s="60"/>
      <c r="M5997" s="60"/>
      <c r="N5997" s="60"/>
      <c r="O5997" s="60"/>
      <c r="P5997" s="60"/>
      <c r="Q5997" s="60"/>
      <c r="R5997" s="334">
        <v>16402</v>
      </c>
      <c r="S5997" s="319" t="s">
        <v>356</v>
      </c>
      <c r="BE5997" s="60"/>
      <c r="BR5997" s="60"/>
      <c r="BX5997" s="151"/>
      <c r="CB5997" s="151"/>
      <c r="CM5997" s="151"/>
      <c r="CO5997" s="151"/>
      <c r="CT5997" s="151"/>
      <c r="CY5997" s="151"/>
    </row>
    <row r="5998" spans="1:103" x14ac:dyDescent="0.2">
      <c r="A5998" s="60"/>
      <c r="B5998" s="60"/>
      <c r="C5998" s="60"/>
      <c r="D5998" s="60"/>
      <c r="E5998" s="60"/>
      <c r="F5998" s="60"/>
      <c r="G5998" s="60"/>
      <c r="H5998" s="60"/>
      <c r="I5998" s="60"/>
      <c r="J5998" s="60"/>
      <c r="K5998" s="60"/>
      <c r="L5998" s="60"/>
      <c r="M5998" s="60"/>
      <c r="N5998" s="60"/>
      <c r="O5998" s="60"/>
      <c r="P5998" s="60"/>
      <c r="Q5998" s="60"/>
      <c r="R5998" s="334">
        <v>16403</v>
      </c>
      <c r="S5998" s="319" t="s">
        <v>356</v>
      </c>
      <c r="BE5998" s="60"/>
      <c r="BR5998" s="60"/>
      <c r="BX5998" s="151"/>
      <c r="CB5998" s="151"/>
      <c r="CM5998" s="151"/>
      <c r="CO5998" s="151"/>
      <c r="CT5998" s="151"/>
      <c r="CY5998" s="151"/>
    </row>
    <row r="5999" spans="1:103" x14ac:dyDescent="0.2">
      <c r="A5999" s="60"/>
      <c r="B5999" s="60"/>
      <c r="C5999" s="60"/>
      <c r="D5999" s="60"/>
      <c r="E5999" s="60"/>
      <c r="F5999" s="60"/>
      <c r="G5999" s="60"/>
      <c r="H5999" s="60"/>
      <c r="I5999" s="60"/>
      <c r="J5999" s="60"/>
      <c r="K5999" s="60"/>
      <c r="L5999" s="60"/>
      <c r="M5999" s="60"/>
      <c r="N5999" s="60"/>
      <c r="O5999" s="60"/>
      <c r="P5999" s="60"/>
      <c r="Q5999" s="60"/>
      <c r="R5999" s="334">
        <v>16404</v>
      </c>
      <c r="S5999" s="319" t="s">
        <v>356</v>
      </c>
      <c r="BE5999" s="60"/>
      <c r="BR5999" s="60"/>
      <c r="BX5999" s="151"/>
      <c r="CB5999" s="151"/>
      <c r="CM5999" s="151"/>
      <c r="CO5999" s="151"/>
      <c r="CT5999" s="151"/>
      <c r="CY5999" s="151"/>
    </row>
    <row r="6000" spans="1:103" x14ac:dyDescent="0.2">
      <c r="A6000" s="60"/>
      <c r="B6000" s="60"/>
      <c r="C6000" s="60"/>
      <c r="D6000" s="60"/>
      <c r="E6000" s="60"/>
      <c r="F6000" s="60"/>
      <c r="G6000" s="60"/>
      <c r="H6000" s="60"/>
      <c r="I6000" s="60"/>
      <c r="J6000" s="60"/>
      <c r="K6000" s="60"/>
      <c r="L6000" s="60"/>
      <c r="M6000" s="60"/>
      <c r="N6000" s="60"/>
      <c r="O6000" s="60"/>
      <c r="P6000" s="60"/>
      <c r="Q6000" s="60"/>
      <c r="R6000" s="334">
        <v>16405</v>
      </c>
      <c r="S6000" s="319" t="s">
        <v>356</v>
      </c>
      <c r="BE6000" s="60"/>
      <c r="BR6000" s="60"/>
      <c r="BX6000" s="151"/>
      <c r="CB6000" s="151"/>
      <c r="CM6000" s="151"/>
      <c r="CO6000" s="151"/>
      <c r="CT6000" s="151"/>
      <c r="CY6000" s="151"/>
    </row>
    <row r="6001" spans="1:103" x14ac:dyDescent="0.2">
      <c r="A6001" s="60"/>
      <c r="B6001" s="60"/>
      <c r="C6001" s="60"/>
      <c r="D6001" s="60"/>
      <c r="E6001" s="60"/>
      <c r="F6001" s="60"/>
      <c r="G6001" s="60"/>
      <c r="H6001" s="60"/>
      <c r="I6001" s="60"/>
      <c r="J6001" s="60"/>
      <c r="K6001" s="60"/>
      <c r="L6001" s="60"/>
      <c r="M6001" s="60"/>
      <c r="N6001" s="60"/>
      <c r="O6001" s="60"/>
      <c r="P6001" s="60"/>
      <c r="Q6001" s="60"/>
      <c r="R6001" s="334">
        <v>16406</v>
      </c>
      <c r="S6001" s="319" t="s">
        <v>356</v>
      </c>
      <c r="BE6001" s="60"/>
      <c r="BR6001" s="60"/>
      <c r="BX6001" s="151"/>
      <c r="CB6001" s="151"/>
      <c r="CM6001" s="151"/>
      <c r="CO6001" s="151"/>
      <c r="CT6001" s="151"/>
      <c r="CY6001" s="151"/>
    </row>
    <row r="6002" spans="1:103" x14ac:dyDescent="0.2">
      <c r="A6002" s="60"/>
      <c r="B6002" s="60"/>
      <c r="C6002" s="60"/>
      <c r="D6002" s="60"/>
      <c r="E6002" s="60"/>
      <c r="F6002" s="60"/>
      <c r="G6002" s="60"/>
      <c r="H6002" s="60"/>
      <c r="I6002" s="60"/>
      <c r="J6002" s="60"/>
      <c r="K6002" s="60"/>
      <c r="L6002" s="60"/>
      <c r="M6002" s="60"/>
      <c r="N6002" s="60"/>
      <c r="O6002" s="60"/>
      <c r="P6002" s="60"/>
      <c r="Q6002" s="60"/>
      <c r="R6002" s="334">
        <v>16407</v>
      </c>
      <c r="S6002" s="319" t="s">
        <v>356</v>
      </c>
      <c r="BE6002" s="60"/>
      <c r="BR6002" s="60"/>
      <c r="BX6002" s="151"/>
      <c r="CB6002" s="151"/>
      <c r="CM6002" s="151"/>
      <c r="CO6002" s="151"/>
      <c r="CT6002" s="151"/>
      <c r="CY6002" s="151"/>
    </row>
    <row r="6003" spans="1:103" x14ac:dyDescent="0.2">
      <c r="A6003" s="60"/>
      <c r="B6003" s="60"/>
      <c r="C6003" s="60"/>
      <c r="D6003" s="60"/>
      <c r="E6003" s="60"/>
      <c r="F6003" s="60"/>
      <c r="G6003" s="60"/>
      <c r="H6003" s="60"/>
      <c r="I6003" s="60"/>
      <c r="J6003" s="60"/>
      <c r="K6003" s="60"/>
      <c r="L6003" s="60"/>
      <c r="M6003" s="60"/>
      <c r="N6003" s="60"/>
      <c r="O6003" s="60"/>
      <c r="P6003" s="60"/>
      <c r="Q6003" s="60"/>
      <c r="R6003" s="334">
        <v>16410</v>
      </c>
      <c r="S6003" s="319" t="s">
        <v>356</v>
      </c>
      <c r="BE6003" s="60"/>
      <c r="BR6003" s="60"/>
      <c r="BX6003" s="151"/>
      <c r="CB6003" s="151"/>
      <c r="CM6003" s="151"/>
      <c r="CO6003" s="151"/>
      <c r="CT6003" s="151"/>
      <c r="CY6003" s="151"/>
    </row>
    <row r="6004" spans="1:103" x14ac:dyDescent="0.2">
      <c r="A6004" s="60"/>
      <c r="B6004" s="60"/>
      <c r="C6004" s="60"/>
      <c r="D6004" s="60"/>
      <c r="E6004" s="60"/>
      <c r="F6004" s="60"/>
      <c r="G6004" s="60"/>
      <c r="H6004" s="60"/>
      <c r="I6004" s="60"/>
      <c r="J6004" s="60"/>
      <c r="K6004" s="60"/>
      <c r="L6004" s="60"/>
      <c r="M6004" s="60"/>
      <c r="N6004" s="60"/>
      <c r="O6004" s="60"/>
      <c r="P6004" s="60"/>
      <c r="Q6004" s="60"/>
      <c r="R6004" s="334">
        <v>16411</v>
      </c>
      <c r="S6004" s="319" t="s">
        <v>356</v>
      </c>
      <c r="BE6004" s="60"/>
      <c r="BR6004" s="60"/>
      <c r="BX6004" s="151"/>
      <c r="CB6004" s="151"/>
      <c r="CM6004" s="151"/>
      <c r="CO6004" s="151"/>
      <c r="CT6004" s="151"/>
      <c r="CY6004" s="151"/>
    </row>
    <row r="6005" spans="1:103" x14ac:dyDescent="0.2">
      <c r="A6005" s="60"/>
      <c r="B6005" s="60"/>
      <c r="C6005" s="60"/>
      <c r="D6005" s="60"/>
      <c r="E6005" s="60"/>
      <c r="F6005" s="60"/>
      <c r="G6005" s="60"/>
      <c r="H6005" s="60"/>
      <c r="I6005" s="60"/>
      <c r="J6005" s="60"/>
      <c r="K6005" s="60"/>
      <c r="L6005" s="60"/>
      <c r="M6005" s="60"/>
      <c r="N6005" s="60"/>
      <c r="O6005" s="60"/>
      <c r="P6005" s="60"/>
      <c r="Q6005" s="60"/>
      <c r="R6005" s="334">
        <v>16412</v>
      </c>
      <c r="S6005" s="319" t="s">
        <v>356</v>
      </c>
      <c r="BE6005" s="60"/>
      <c r="BR6005" s="60"/>
      <c r="BX6005" s="151"/>
      <c r="CB6005" s="151"/>
      <c r="CM6005" s="151"/>
      <c r="CO6005" s="151"/>
      <c r="CT6005" s="151"/>
      <c r="CY6005" s="151"/>
    </row>
    <row r="6006" spans="1:103" x14ac:dyDescent="0.2">
      <c r="A6006" s="60"/>
      <c r="B6006" s="60"/>
      <c r="C6006" s="60"/>
      <c r="D6006" s="60"/>
      <c r="E6006" s="60"/>
      <c r="F6006" s="60"/>
      <c r="G6006" s="60"/>
      <c r="H6006" s="60"/>
      <c r="I6006" s="60"/>
      <c r="J6006" s="60"/>
      <c r="K6006" s="60"/>
      <c r="L6006" s="60"/>
      <c r="M6006" s="60"/>
      <c r="N6006" s="60"/>
      <c r="O6006" s="60"/>
      <c r="P6006" s="60"/>
      <c r="Q6006" s="60"/>
      <c r="R6006" s="334">
        <v>16413</v>
      </c>
      <c r="S6006" s="319" t="s">
        <v>356</v>
      </c>
      <c r="BE6006" s="60"/>
      <c r="BR6006" s="60"/>
      <c r="BX6006" s="151"/>
      <c r="CB6006" s="151"/>
      <c r="CM6006" s="151"/>
      <c r="CO6006" s="151"/>
      <c r="CT6006" s="151"/>
      <c r="CY6006" s="151"/>
    </row>
    <row r="6007" spans="1:103" x14ac:dyDescent="0.2">
      <c r="A6007" s="60"/>
      <c r="B6007" s="60"/>
      <c r="C6007" s="60"/>
      <c r="D6007" s="60"/>
      <c r="E6007" s="60"/>
      <c r="F6007" s="60"/>
      <c r="G6007" s="60"/>
      <c r="H6007" s="60"/>
      <c r="I6007" s="60"/>
      <c r="J6007" s="60"/>
      <c r="K6007" s="60"/>
      <c r="L6007" s="60"/>
      <c r="M6007" s="60"/>
      <c r="N6007" s="60"/>
      <c r="O6007" s="60"/>
      <c r="P6007" s="60"/>
      <c r="Q6007" s="60"/>
      <c r="R6007" s="334">
        <v>16415</v>
      </c>
      <c r="S6007" s="319" t="s">
        <v>356</v>
      </c>
      <c r="BE6007" s="60"/>
      <c r="BR6007" s="60"/>
      <c r="BX6007" s="151"/>
      <c r="CB6007" s="151"/>
      <c r="CM6007" s="151"/>
      <c r="CO6007" s="151"/>
      <c r="CT6007" s="151"/>
      <c r="CY6007" s="151"/>
    </row>
    <row r="6008" spans="1:103" x14ac:dyDescent="0.2">
      <c r="A6008" s="60"/>
      <c r="B6008" s="60"/>
      <c r="C6008" s="60"/>
      <c r="D6008" s="60"/>
      <c r="E6008" s="60"/>
      <c r="F6008" s="60"/>
      <c r="G6008" s="60"/>
      <c r="H6008" s="60"/>
      <c r="I6008" s="60"/>
      <c r="J6008" s="60"/>
      <c r="K6008" s="60"/>
      <c r="L6008" s="60"/>
      <c r="M6008" s="60"/>
      <c r="N6008" s="60"/>
      <c r="O6008" s="60"/>
      <c r="P6008" s="60"/>
      <c r="Q6008" s="60"/>
      <c r="R6008" s="334">
        <v>16416</v>
      </c>
      <c r="S6008" s="319" t="s">
        <v>356</v>
      </c>
      <c r="BE6008" s="60"/>
      <c r="BR6008" s="60"/>
      <c r="BX6008" s="151"/>
      <c r="CB6008" s="151"/>
      <c r="CM6008" s="151"/>
      <c r="CO6008" s="151"/>
      <c r="CT6008" s="151"/>
      <c r="CY6008" s="151"/>
    </row>
    <row r="6009" spans="1:103" x14ac:dyDescent="0.2">
      <c r="A6009" s="60"/>
      <c r="B6009" s="60"/>
      <c r="C6009" s="60"/>
      <c r="D6009" s="60"/>
      <c r="E6009" s="60"/>
      <c r="F6009" s="60"/>
      <c r="G6009" s="60"/>
      <c r="H6009" s="60"/>
      <c r="I6009" s="60"/>
      <c r="J6009" s="60"/>
      <c r="K6009" s="60"/>
      <c r="L6009" s="60"/>
      <c r="M6009" s="60"/>
      <c r="N6009" s="60"/>
      <c r="O6009" s="60"/>
      <c r="P6009" s="60"/>
      <c r="Q6009" s="60"/>
      <c r="R6009" s="334">
        <v>16417</v>
      </c>
      <c r="S6009" s="319" t="s">
        <v>356</v>
      </c>
      <c r="BE6009" s="60"/>
      <c r="BR6009" s="60"/>
      <c r="BX6009" s="151"/>
      <c r="CB6009" s="151"/>
      <c r="CM6009" s="151"/>
      <c r="CO6009" s="151"/>
      <c r="CT6009" s="151"/>
      <c r="CY6009" s="151"/>
    </row>
    <row r="6010" spans="1:103" x14ac:dyDescent="0.2">
      <c r="A6010" s="60"/>
      <c r="B6010" s="60"/>
      <c r="C6010" s="60"/>
      <c r="D6010" s="60"/>
      <c r="E6010" s="60"/>
      <c r="F6010" s="60"/>
      <c r="G6010" s="60"/>
      <c r="H6010" s="60"/>
      <c r="I6010" s="60"/>
      <c r="J6010" s="60"/>
      <c r="K6010" s="60"/>
      <c r="L6010" s="60"/>
      <c r="M6010" s="60"/>
      <c r="N6010" s="60"/>
      <c r="O6010" s="60"/>
      <c r="P6010" s="60"/>
      <c r="Q6010" s="60"/>
      <c r="R6010" s="334">
        <v>16420</v>
      </c>
      <c r="S6010" s="319" t="s">
        <v>356</v>
      </c>
      <c r="BE6010" s="60"/>
      <c r="BR6010" s="60"/>
      <c r="BX6010" s="151"/>
      <c r="CB6010" s="151"/>
      <c r="CM6010" s="151"/>
      <c r="CO6010" s="151"/>
      <c r="CT6010" s="151"/>
      <c r="CY6010" s="151"/>
    </row>
    <row r="6011" spans="1:103" x14ac:dyDescent="0.2">
      <c r="A6011" s="60"/>
      <c r="B6011" s="60"/>
      <c r="C6011" s="60"/>
      <c r="D6011" s="60"/>
      <c r="E6011" s="60"/>
      <c r="F6011" s="60"/>
      <c r="G6011" s="60"/>
      <c r="H6011" s="60"/>
      <c r="I6011" s="60"/>
      <c r="J6011" s="60"/>
      <c r="K6011" s="60"/>
      <c r="L6011" s="60"/>
      <c r="M6011" s="60"/>
      <c r="N6011" s="60"/>
      <c r="O6011" s="60"/>
      <c r="P6011" s="60"/>
      <c r="Q6011" s="60"/>
      <c r="R6011" s="334">
        <v>16421</v>
      </c>
      <c r="S6011" s="319" t="s">
        <v>356</v>
      </c>
      <c r="BE6011" s="60"/>
      <c r="BR6011" s="60"/>
      <c r="BX6011" s="151"/>
      <c r="CB6011" s="151"/>
      <c r="CM6011" s="151"/>
      <c r="CO6011" s="151"/>
      <c r="CT6011" s="151"/>
      <c r="CY6011" s="151"/>
    </row>
    <row r="6012" spans="1:103" x14ac:dyDescent="0.2">
      <c r="A6012" s="60"/>
      <c r="B6012" s="60"/>
      <c r="C6012" s="60"/>
      <c r="D6012" s="60"/>
      <c r="E6012" s="60"/>
      <c r="F6012" s="60"/>
      <c r="G6012" s="60"/>
      <c r="H6012" s="60"/>
      <c r="I6012" s="60"/>
      <c r="J6012" s="60"/>
      <c r="K6012" s="60"/>
      <c r="L6012" s="60"/>
      <c r="M6012" s="60"/>
      <c r="N6012" s="60"/>
      <c r="O6012" s="60"/>
      <c r="P6012" s="60"/>
      <c r="Q6012" s="60"/>
      <c r="R6012" s="334">
        <v>16422</v>
      </c>
      <c r="S6012" s="319" t="s">
        <v>356</v>
      </c>
      <c r="BE6012" s="60"/>
      <c r="BR6012" s="60"/>
      <c r="BX6012" s="151"/>
      <c r="CB6012" s="151"/>
      <c r="CM6012" s="151"/>
      <c r="CO6012" s="151"/>
      <c r="CT6012" s="151"/>
      <c r="CY6012" s="151"/>
    </row>
    <row r="6013" spans="1:103" x14ac:dyDescent="0.2">
      <c r="A6013" s="60"/>
      <c r="B6013" s="60"/>
      <c r="C6013" s="60"/>
      <c r="D6013" s="60"/>
      <c r="E6013" s="60"/>
      <c r="F6013" s="60"/>
      <c r="G6013" s="60"/>
      <c r="H6013" s="60"/>
      <c r="I6013" s="60"/>
      <c r="J6013" s="60"/>
      <c r="K6013" s="60"/>
      <c r="L6013" s="60"/>
      <c r="M6013" s="60"/>
      <c r="N6013" s="60"/>
      <c r="O6013" s="60"/>
      <c r="P6013" s="60"/>
      <c r="Q6013" s="60"/>
      <c r="R6013" s="334">
        <v>16423</v>
      </c>
      <c r="S6013" s="319" t="s">
        <v>356</v>
      </c>
      <c r="BE6013" s="60"/>
      <c r="BR6013" s="60"/>
      <c r="BX6013" s="151"/>
      <c r="CB6013" s="151"/>
      <c r="CM6013" s="151"/>
      <c r="CO6013" s="151"/>
      <c r="CT6013" s="151"/>
      <c r="CY6013" s="151"/>
    </row>
    <row r="6014" spans="1:103" x14ac:dyDescent="0.2">
      <c r="A6014" s="60"/>
      <c r="B6014" s="60"/>
      <c r="C6014" s="60"/>
      <c r="D6014" s="60"/>
      <c r="E6014" s="60"/>
      <c r="F6014" s="60"/>
      <c r="G6014" s="60"/>
      <c r="H6014" s="60"/>
      <c r="I6014" s="60"/>
      <c r="J6014" s="60"/>
      <c r="K6014" s="60"/>
      <c r="L6014" s="60"/>
      <c r="M6014" s="60"/>
      <c r="N6014" s="60"/>
      <c r="O6014" s="60"/>
      <c r="P6014" s="60"/>
      <c r="Q6014" s="60"/>
      <c r="R6014" s="334">
        <v>16424</v>
      </c>
      <c r="S6014" s="319" t="s">
        <v>356</v>
      </c>
      <c r="BE6014" s="60"/>
      <c r="BR6014" s="60"/>
      <c r="BX6014" s="151"/>
      <c r="CB6014" s="151"/>
      <c r="CM6014" s="151"/>
      <c r="CO6014" s="151"/>
      <c r="CT6014" s="151"/>
      <c r="CY6014" s="151"/>
    </row>
    <row r="6015" spans="1:103" x14ac:dyDescent="0.2">
      <c r="A6015" s="60"/>
      <c r="B6015" s="60"/>
      <c r="C6015" s="60"/>
      <c r="D6015" s="60"/>
      <c r="E6015" s="60"/>
      <c r="F6015" s="60"/>
      <c r="G6015" s="60"/>
      <c r="H6015" s="60"/>
      <c r="I6015" s="60"/>
      <c r="J6015" s="60"/>
      <c r="K6015" s="60"/>
      <c r="L6015" s="60"/>
      <c r="M6015" s="60"/>
      <c r="N6015" s="60"/>
      <c r="O6015" s="60"/>
      <c r="P6015" s="60"/>
      <c r="Q6015" s="60"/>
      <c r="R6015" s="334">
        <v>16426</v>
      </c>
      <c r="S6015" s="319" t="s">
        <v>356</v>
      </c>
      <c r="BE6015" s="60"/>
      <c r="BR6015" s="60"/>
      <c r="BX6015" s="151"/>
      <c r="CB6015" s="151"/>
      <c r="CM6015" s="151"/>
      <c r="CO6015" s="151"/>
      <c r="CT6015" s="151"/>
      <c r="CY6015" s="151"/>
    </row>
    <row r="6016" spans="1:103" x14ac:dyDescent="0.2">
      <c r="A6016" s="60"/>
      <c r="B6016" s="60"/>
      <c r="C6016" s="60"/>
      <c r="D6016" s="60"/>
      <c r="E6016" s="60"/>
      <c r="F6016" s="60"/>
      <c r="G6016" s="60"/>
      <c r="H6016" s="60"/>
      <c r="I6016" s="60"/>
      <c r="J6016" s="60"/>
      <c r="K6016" s="60"/>
      <c r="L6016" s="60"/>
      <c r="M6016" s="60"/>
      <c r="N6016" s="60"/>
      <c r="O6016" s="60"/>
      <c r="P6016" s="60"/>
      <c r="Q6016" s="60"/>
      <c r="R6016" s="334">
        <v>16427</v>
      </c>
      <c r="S6016" s="319" t="s">
        <v>356</v>
      </c>
      <c r="BE6016" s="60"/>
      <c r="BR6016" s="60"/>
      <c r="BX6016" s="151"/>
      <c r="CB6016" s="151"/>
      <c r="CM6016" s="151"/>
      <c r="CO6016" s="151"/>
      <c r="CT6016" s="151"/>
      <c r="CY6016" s="151"/>
    </row>
    <row r="6017" spans="1:103" x14ac:dyDescent="0.2">
      <c r="A6017" s="60"/>
      <c r="B6017" s="60"/>
      <c r="C6017" s="60"/>
      <c r="D6017" s="60"/>
      <c r="E6017" s="60"/>
      <c r="F6017" s="60"/>
      <c r="G6017" s="60"/>
      <c r="H6017" s="60"/>
      <c r="I6017" s="60"/>
      <c r="J6017" s="60"/>
      <c r="K6017" s="60"/>
      <c r="L6017" s="60"/>
      <c r="M6017" s="60"/>
      <c r="N6017" s="60"/>
      <c r="O6017" s="60"/>
      <c r="P6017" s="60"/>
      <c r="Q6017" s="60"/>
      <c r="R6017" s="334">
        <v>16428</v>
      </c>
      <c r="S6017" s="319" t="s">
        <v>356</v>
      </c>
      <c r="BE6017" s="60"/>
      <c r="BR6017" s="60"/>
      <c r="BX6017" s="151"/>
      <c r="CB6017" s="151"/>
      <c r="CM6017" s="151"/>
      <c r="CO6017" s="151"/>
      <c r="CT6017" s="151"/>
      <c r="CY6017" s="151"/>
    </row>
    <row r="6018" spans="1:103" x14ac:dyDescent="0.2">
      <c r="A6018" s="60"/>
      <c r="B6018" s="60"/>
      <c r="C6018" s="60"/>
      <c r="D6018" s="60"/>
      <c r="E6018" s="60"/>
      <c r="F6018" s="60"/>
      <c r="G6018" s="60"/>
      <c r="H6018" s="60"/>
      <c r="I6018" s="60"/>
      <c r="J6018" s="60"/>
      <c r="K6018" s="60"/>
      <c r="L6018" s="60"/>
      <c r="M6018" s="60"/>
      <c r="N6018" s="60"/>
      <c r="O6018" s="60"/>
      <c r="P6018" s="60"/>
      <c r="Q6018" s="60"/>
      <c r="R6018" s="334">
        <v>16430</v>
      </c>
      <c r="S6018" s="319" t="s">
        <v>356</v>
      </c>
      <c r="BE6018" s="60"/>
      <c r="BR6018" s="60"/>
      <c r="BX6018" s="151"/>
      <c r="CB6018" s="151"/>
      <c r="CM6018" s="151"/>
      <c r="CO6018" s="151"/>
      <c r="CT6018" s="151"/>
      <c r="CY6018" s="151"/>
    </row>
    <row r="6019" spans="1:103" x14ac:dyDescent="0.2">
      <c r="A6019" s="60"/>
      <c r="B6019" s="60"/>
      <c r="C6019" s="60"/>
      <c r="D6019" s="60"/>
      <c r="E6019" s="60"/>
      <c r="F6019" s="60"/>
      <c r="G6019" s="60"/>
      <c r="H6019" s="60"/>
      <c r="I6019" s="60"/>
      <c r="J6019" s="60"/>
      <c r="K6019" s="60"/>
      <c r="L6019" s="60"/>
      <c r="M6019" s="60"/>
      <c r="N6019" s="60"/>
      <c r="O6019" s="60"/>
      <c r="P6019" s="60"/>
      <c r="Q6019" s="60"/>
      <c r="R6019" s="334">
        <v>16432</v>
      </c>
      <c r="S6019" s="319" t="s">
        <v>356</v>
      </c>
      <c r="BE6019" s="60"/>
      <c r="BR6019" s="60"/>
      <c r="BX6019" s="151"/>
      <c r="CB6019" s="151"/>
      <c r="CM6019" s="151"/>
      <c r="CO6019" s="151"/>
      <c r="CT6019" s="151"/>
      <c r="CY6019" s="151"/>
    </row>
    <row r="6020" spans="1:103" x14ac:dyDescent="0.2">
      <c r="A6020" s="60"/>
      <c r="B6020" s="60"/>
      <c r="C6020" s="60"/>
      <c r="D6020" s="60"/>
      <c r="E6020" s="60"/>
      <c r="F6020" s="60"/>
      <c r="G6020" s="60"/>
      <c r="H6020" s="60"/>
      <c r="I6020" s="60"/>
      <c r="J6020" s="60"/>
      <c r="K6020" s="60"/>
      <c r="L6020" s="60"/>
      <c r="M6020" s="60"/>
      <c r="N6020" s="60"/>
      <c r="O6020" s="60"/>
      <c r="P6020" s="60"/>
      <c r="Q6020" s="60"/>
      <c r="R6020" s="334">
        <v>16433</v>
      </c>
      <c r="S6020" s="319" t="s">
        <v>356</v>
      </c>
      <c r="BE6020" s="60"/>
      <c r="BR6020" s="60"/>
      <c r="BX6020" s="151"/>
      <c r="CB6020" s="151"/>
      <c r="CM6020" s="151"/>
      <c r="CO6020" s="151"/>
      <c r="CT6020" s="151"/>
      <c r="CY6020" s="151"/>
    </row>
    <row r="6021" spans="1:103" x14ac:dyDescent="0.2">
      <c r="A6021" s="60"/>
      <c r="B6021" s="60"/>
      <c r="C6021" s="60"/>
      <c r="D6021" s="60"/>
      <c r="E6021" s="60"/>
      <c r="F6021" s="60"/>
      <c r="G6021" s="60"/>
      <c r="H6021" s="60"/>
      <c r="I6021" s="60"/>
      <c r="J6021" s="60"/>
      <c r="K6021" s="60"/>
      <c r="L6021" s="60"/>
      <c r="M6021" s="60"/>
      <c r="N6021" s="60"/>
      <c r="O6021" s="60"/>
      <c r="P6021" s="60"/>
      <c r="Q6021" s="60"/>
      <c r="R6021" s="334">
        <v>16434</v>
      </c>
      <c r="S6021" s="319" t="s">
        <v>356</v>
      </c>
      <c r="BE6021" s="60"/>
      <c r="BR6021" s="60"/>
      <c r="BX6021" s="151"/>
      <c r="CB6021" s="151"/>
      <c r="CM6021" s="151"/>
      <c r="CO6021" s="151"/>
      <c r="CT6021" s="151"/>
      <c r="CY6021" s="151"/>
    </row>
    <row r="6022" spans="1:103" x14ac:dyDescent="0.2">
      <c r="A6022" s="60"/>
      <c r="B6022" s="60"/>
      <c r="C6022" s="60"/>
      <c r="D6022" s="60"/>
      <c r="E6022" s="60"/>
      <c r="F6022" s="60"/>
      <c r="G6022" s="60"/>
      <c r="H6022" s="60"/>
      <c r="I6022" s="60"/>
      <c r="J6022" s="60"/>
      <c r="K6022" s="60"/>
      <c r="L6022" s="60"/>
      <c r="M6022" s="60"/>
      <c r="N6022" s="60"/>
      <c r="O6022" s="60"/>
      <c r="P6022" s="60"/>
      <c r="Q6022" s="60"/>
      <c r="R6022" s="334">
        <v>16435</v>
      </c>
      <c r="S6022" s="319" t="s">
        <v>356</v>
      </c>
      <c r="BE6022" s="60"/>
      <c r="BR6022" s="60"/>
      <c r="BX6022" s="151"/>
      <c r="CB6022" s="151"/>
      <c r="CM6022" s="151"/>
      <c r="CO6022" s="151"/>
      <c r="CT6022" s="151"/>
      <c r="CY6022" s="151"/>
    </row>
    <row r="6023" spans="1:103" x14ac:dyDescent="0.2">
      <c r="A6023" s="60"/>
      <c r="B6023" s="60"/>
      <c r="C6023" s="60"/>
      <c r="D6023" s="60"/>
      <c r="E6023" s="60"/>
      <c r="F6023" s="60"/>
      <c r="G6023" s="60"/>
      <c r="H6023" s="60"/>
      <c r="I6023" s="60"/>
      <c r="J6023" s="60"/>
      <c r="K6023" s="60"/>
      <c r="L6023" s="60"/>
      <c r="M6023" s="60"/>
      <c r="N6023" s="60"/>
      <c r="O6023" s="60"/>
      <c r="P6023" s="60"/>
      <c r="Q6023" s="60"/>
      <c r="R6023" s="334">
        <v>16436</v>
      </c>
      <c r="S6023" s="319" t="s">
        <v>356</v>
      </c>
      <c r="BE6023" s="60"/>
      <c r="BR6023" s="60"/>
      <c r="BX6023" s="151"/>
      <c r="CB6023" s="151"/>
      <c r="CM6023" s="151"/>
      <c r="CO6023" s="151"/>
      <c r="CT6023" s="151"/>
      <c r="CY6023" s="151"/>
    </row>
    <row r="6024" spans="1:103" x14ac:dyDescent="0.2">
      <c r="A6024" s="60"/>
      <c r="B6024" s="60"/>
      <c r="C6024" s="60"/>
      <c r="D6024" s="60"/>
      <c r="E6024" s="60"/>
      <c r="F6024" s="60"/>
      <c r="G6024" s="60"/>
      <c r="H6024" s="60"/>
      <c r="I6024" s="60"/>
      <c r="J6024" s="60"/>
      <c r="K6024" s="60"/>
      <c r="L6024" s="60"/>
      <c r="M6024" s="60"/>
      <c r="N6024" s="60"/>
      <c r="O6024" s="60"/>
      <c r="P6024" s="60"/>
      <c r="Q6024" s="60"/>
      <c r="R6024" s="334">
        <v>16438</v>
      </c>
      <c r="S6024" s="319" t="s">
        <v>356</v>
      </c>
      <c r="BE6024" s="60"/>
      <c r="BR6024" s="60"/>
      <c r="BX6024" s="151"/>
      <c r="CB6024" s="151"/>
      <c r="CM6024" s="151"/>
      <c r="CO6024" s="151"/>
      <c r="CT6024" s="151"/>
      <c r="CY6024" s="151"/>
    </row>
    <row r="6025" spans="1:103" x14ac:dyDescent="0.2">
      <c r="A6025" s="60"/>
      <c r="B6025" s="60"/>
      <c r="C6025" s="60"/>
      <c r="D6025" s="60"/>
      <c r="E6025" s="60"/>
      <c r="F6025" s="60"/>
      <c r="G6025" s="60"/>
      <c r="H6025" s="60"/>
      <c r="I6025" s="60"/>
      <c r="J6025" s="60"/>
      <c r="K6025" s="60"/>
      <c r="L6025" s="60"/>
      <c r="M6025" s="60"/>
      <c r="N6025" s="60"/>
      <c r="O6025" s="60"/>
      <c r="P6025" s="60"/>
      <c r="Q6025" s="60"/>
      <c r="R6025" s="334">
        <v>16440</v>
      </c>
      <c r="S6025" s="319" t="s">
        <v>356</v>
      </c>
      <c r="BE6025" s="60"/>
      <c r="BR6025" s="60"/>
      <c r="BX6025" s="151"/>
      <c r="CB6025" s="151"/>
      <c r="CM6025" s="151"/>
      <c r="CO6025" s="151"/>
      <c r="CT6025" s="151"/>
      <c r="CY6025" s="151"/>
    </row>
    <row r="6026" spans="1:103" x14ac:dyDescent="0.2">
      <c r="A6026" s="60"/>
      <c r="B6026" s="60"/>
      <c r="C6026" s="60"/>
      <c r="D6026" s="60"/>
      <c r="E6026" s="60"/>
      <c r="F6026" s="60"/>
      <c r="G6026" s="60"/>
      <c r="H6026" s="60"/>
      <c r="I6026" s="60"/>
      <c r="J6026" s="60"/>
      <c r="K6026" s="60"/>
      <c r="L6026" s="60"/>
      <c r="M6026" s="60"/>
      <c r="N6026" s="60"/>
      <c r="O6026" s="60"/>
      <c r="P6026" s="60"/>
      <c r="Q6026" s="60"/>
      <c r="R6026" s="334">
        <v>16441</v>
      </c>
      <c r="S6026" s="319" t="s">
        <v>356</v>
      </c>
      <c r="BE6026" s="60"/>
      <c r="BR6026" s="60"/>
      <c r="BX6026" s="151"/>
      <c r="CB6026" s="151"/>
      <c r="CM6026" s="151"/>
      <c r="CO6026" s="151"/>
      <c r="CT6026" s="151"/>
      <c r="CY6026" s="151"/>
    </row>
    <row r="6027" spans="1:103" x14ac:dyDescent="0.2">
      <c r="A6027" s="60"/>
      <c r="B6027" s="60"/>
      <c r="C6027" s="60"/>
      <c r="D6027" s="60"/>
      <c r="E6027" s="60"/>
      <c r="F6027" s="60"/>
      <c r="G6027" s="60"/>
      <c r="H6027" s="60"/>
      <c r="I6027" s="60"/>
      <c r="J6027" s="60"/>
      <c r="K6027" s="60"/>
      <c r="L6027" s="60"/>
      <c r="M6027" s="60"/>
      <c r="N6027" s="60"/>
      <c r="O6027" s="60"/>
      <c r="P6027" s="60"/>
      <c r="Q6027" s="60"/>
      <c r="R6027" s="334">
        <v>16442</v>
      </c>
      <c r="S6027" s="319" t="s">
        <v>356</v>
      </c>
      <c r="BE6027" s="60"/>
      <c r="BR6027" s="60"/>
      <c r="BX6027" s="151"/>
      <c r="CB6027" s="151"/>
      <c r="CM6027" s="151"/>
      <c r="CO6027" s="151"/>
      <c r="CT6027" s="151"/>
      <c r="CY6027" s="151"/>
    </row>
    <row r="6028" spans="1:103" x14ac:dyDescent="0.2">
      <c r="A6028" s="60"/>
      <c r="B6028" s="60"/>
      <c r="C6028" s="60"/>
      <c r="D6028" s="60"/>
      <c r="E6028" s="60"/>
      <c r="F6028" s="60"/>
      <c r="G6028" s="60"/>
      <c r="H6028" s="60"/>
      <c r="I6028" s="60"/>
      <c r="J6028" s="60"/>
      <c r="K6028" s="60"/>
      <c r="L6028" s="60"/>
      <c r="M6028" s="60"/>
      <c r="N6028" s="60"/>
      <c r="O6028" s="60"/>
      <c r="P6028" s="60"/>
      <c r="Q6028" s="60"/>
      <c r="R6028" s="334">
        <v>16443</v>
      </c>
      <c r="S6028" s="319" t="s">
        <v>356</v>
      </c>
      <c r="BE6028" s="60"/>
      <c r="BR6028" s="60"/>
      <c r="BX6028" s="151"/>
      <c r="CB6028" s="151"/>
      <c r="CM6028" s="151"/>
      <c r="CO6028" s="151"/>
      <c r="CT6028" s="151"/>
      <c r="CY6028" s="151"/>
    </row>
    <row r="6029" spans="1:103" x14ac:dyDescent="0.2">
      <c r="A6029" s="60"/>
      <c r="B6029" s="60"/>
      <c r="C6029" s="60"/>
      <c r="D6029" s="60"/>
      <c r="E6029" s="60"/>
      <c r="F6029" s="60"/>
      <c r="G6029" s="60"/>
      <c r="H6029" s="60"/>
      <c r="I6029" s="60"/>
      <c r="J6029" s="60"/>
      <c r="K6029" s="60"/>
      <c r="L6029" s="60"/>
      <c r="M6029" s="60"/>
      <c r="N6029" s="60"/>
      <c r="O6029" s="60"/>
      <c r="P6029" s="60"/>
      <c r="Q6029" s="60"/>
      <c r="R6029" s="334">
        <v>16444</v>
      </c>
      <c r="S6029" s="319" t="s">
        <v>356</v>
      </c>
      <c r="BE6029" s="60"/>
      <c r="BR6029" s="60"/>
      <c r="BX6029" s="151"/>
      <c r="CB6029" s="151"/>
      <c r="CM6029" s="151"/>
      <c r="CO6029" s="151"/>
      <c r="CT6029" s="151"/>
      <c r="CY6029" s="151"/>
    </row>
    <row r="6030" spans="1:103" x14ac:dyDescent="0.2">
      <c r="A6030" s="60"/>
      <c r="B6030" s="60"/>
      <c r="C6030" s="60"/>
      <c r="D6030" s="60"/>
      <c r="E6030" s="60"/>
      <c r="F6030" s="60"/>
      <c r="G6030" s="60"/>
      <c r="H6030" s="60"/>
      <c r="I6030" s="60"/>
      <c r="J6030" s="60"/>
      <c r="K6030" s="60"/>
      <c r="L6030" s="60"/>
      <c r="M6030" s="60"/>
      <c r="N6030" s="60"/>
      <c r="O6030" s="60"/>
      <c r="P6030" s="60"/>
      <c r="Q6030" s="60"/>
      <c r="R6030" s="334">
        <v>16475</v>
      </c>
      <c r="S6030" s="319" t="s">
        <v>356</v>
      </c>
      <c r="BE6030" s="60"/>
      <c r="BR6030" s="60"/>
      <c r="BX6030" s="151"/>
      <c r="CB6030" s="151"/>
      <c r="CM6030" s="151"/>
      <c r="CO6030" s="151"/>
      <c r="CT6030" s="151"/>
      <c r="CY6030" s="151"/>
    </row>
    <row r="6031" spans="1:103" x14ac:dyDescent="0.2">
      <c r="A6031" s="60"/>
      <c r="B6031" s="60"/>
      <c r="C6031" s="60"/>
      <c r="D6031" s="60"/>
      <c r="E6031" s="60"/>
      <c r="F6031" s="60"/>
      <c r="G6031" s="60"/>
      <c r="H6031" s="60"/>
      <c r="I6031" s="60"/>
      <c r="J6031" s="60"/>
      <c r="K6031" s="60"/>
      <c r="L6031" s="60"/>
      <c r="M6031" s="60"/>
      <c r="N6031" s="60"/>
      <c r="O6031" s="60"/>
      <c r="P6031" s="60"/>
      <c r="Q6031" s="60"/>
      <c r="R6031" s="334">
        <v>16501</v>
      </c>
      <c r="S6031" s="319" t="s">
        <v>356</v>
      </c>
      <c r="BE6031" s="60"/>
      <c r="BR6031" s="60"/>
      <c r="BX6031" s="151"/>
      <c r="CB6031" s="151"/>
      <c r="CM6031" s="151"/>
      <c r="CO6031" s="151"/>
      <c r="CT6031" s="151"/>
      <c r="CY6031" s="151"/>
    </row>
    <row r="6032" spans="1:103" x14ac:dyDescent="0.2">
      <c r="A6032" s="60"/>
      <c r="B6032" s="60"/>
      <c r="C6032" s="60"/>
      <c r="D6032" s="60"/>
      <c r="E6032" s="60"/>
      <c r="F6032" s="60"/>
      <c r="G6032" s="60"/>
      <c r="H6032" s="60"/>
      <c r="I6032" s="60"/>
      <c r="J6032" s="60"/>
      <c r="K6032" s="60"/>
      <c r="L6032" s="60"/>
      <c r="M6032" s="60"/>
      <c r="N6032" s="60"/>
      <c r="O6032" s="60"/>
      <c r="P6032" s="60"/>
      <c r="Q6032" s="60"/>
      <c r="R6032" s="334">
        <v>16502</v>
      </c>
      <c r="S6032" s="319" t="s">
        <v>356</v>
      </c>
      <c r="BE6032" s="60"/>
      <c r="BR6032" s="60"/>
      <c r="BX6032" s="151"/>
      <c r="CB6032" s="151"/>
      <c r="CM6032" s="151"/>
      <c r="CO6032" s="151"/>
      <c r="CT6032" s="151"/>
      <c r="CY6032" s="151"/>
    </row>
    <row r="6033" spans="1:103" x14ac:dyDescent="0.2">
      <c r="A6033" s="60"/>
      <c r="B6033" s="60"/>
      <c r="C6033" s="60"/>
      <c r="D6033" s="60"/>
      <c r="E6033" s="60"/>
      <c r="F6033" s="60"/>
      <c r="G6033" s="60"/>
      <c r="H6033" s="60"/>
      <c r="I6033" s="60"/>
      <c r="J6033" s="60"/>
      <c r="K6033" s="60"/>
      <c r="L6033" s="60"/>
      <c r="M6033" s="60"/>
      <c r="N6033" s="60"/>
      <c r="O6033" s="60"/>
      <c r="P6033" s="60"/>
      <c r="Q6033" s="60"/>
      <c r="R6033" s="334">
        <v>16503</v>
      </c>
      <c r="S6033" s="319" t="s">
        <v>356</v>
      </c>
      <c r="BE6033" s="60"/>
      <c r="BR6033" s="60"/>
      <c r="BX6033" s="151"/>
      <c r="CB6033" s="151"/>
      <c r="CM6033" s="151"/>
      <c r="CO6033" s="151"/>
      <c r="CT6033" s="151"/>
      <c r="CY6033" s="151"/>
    </row>
    <row r="6034" spans="1:103" x14ac:dyDescent="0.2">
      <c r="A6034" s="60"/>
      <c r="B6034" s="60"/>
      <c r="C6034" s="60"/>
      <c r="D6034" s="60"/>
      <c r="E6034" s="60"/>
      <c r="F6034" s="60"/>
      <c r="G6034" s="60"/>
      <c r="H6034" s="60"/>
      <c r="I6034" s="60"/>
      <c r="J6034" s="60"/>
      <c r="K6034" s="60"/>
      <c r="L6034" s="60"/>
      <c r="M6034" s="60"/>
      <c r="N6034" s="60"/>
      <c r="O6034" s="60"/>
      <c r="P6034" s="60"/>
      <c r="Q6034" s="60"/>
      <c r="R6034" s="334">
        <v>16504</v>
      </c>
      <c r="S6034" s="319" t="s">
        <v>356</v>
      </c>
      <c r="BE6034" s="60"/>
      <c r="BR6034" s="60"/>
      <c r="BX6034" s="151"/>
      <c r="CB6034" s="151"/>
      <c r="CM6034" s="151"/>
      <c r="CO6034" s="151"/>
      <c r="CT6034" s="151"/>
      <c r="CY6034" s="151"/>
    </row>
    <row r="6035" spans="1:103" x14ac:dyDescent="0.2">
      <c r="A6035" s="60"/>
      <c r="B6035" s="60"/>
      <c r="C6035" s="60"/>
      <c r="D6035" s="60"/>
      <c r="E6035" s="60"/>
      <c r="F6035" s="60"/>
      <c r="G6035" s="60"/>
      <c r="H6035" s="60"/>
      <c r="I6035" s="60"/>
      <c r="J6035" s="60"/>
      <c r="K6035" s="60"/>
      <c r="L6035" s="60"/>
      <c r="M6035" s="60"/>
      <c r="N6035" s="60"/>
      <c r="O6035" s="60"/>
      <c r="P6035" s="60"/>
      <c r="Q6035" s="60"/>
      <c r="R6035" s="334">
        <v>16505</v>
      </c>
      <c r="S6035" s="319" t="s">
        <v>356</v>
      </c>
      <c r="BE6035" s="60"/>
      <c r="BR6035" s="60"/>
      <c r="BX6035" s="151"/>
      <c r="CB6035" s="151"/>
      <c r="CM6035" s="151"/>
      <c r="CO6035" s="151"/>
      <c r="CT6035" s="151"/>
      <c r="CY6035" s="151"/>
    </row>
    <row r="6036" spans="1:103" x14ac:dyDescent="0.2">
      <c r="A6036" s="60"/>
      <c r="B6036" s="60"/>
      <c r="C6036" s="60"/>
      <c r="D6036" s="60"/>
      <c r="E6036" s="60"/>
      <c r="F6036" s="60"/>
      <c r="G6036" s="60"/>
      <c r="H6036" s="60"/>
      <c r="I6036" s="60"/>
      <c r="J6036" s="60"/>
      <c r="K6036" s="60"/>
      <c r="L6036" s="60"/>
      <c r="M6036" s="60"/>
      <c r="N6036" s="60"/>
      <c r="O6036" s="60"/>
      <c r="P6036" s="60"/>
      <c r="Q6036" s="60"/>
      <c r="R6036" s="334">
        <v>16506</v>
      </c>
      <c r="S6036" s="319" t="s">
        <v>356</v>
      </c>
      <c r="BE6036" s="60"/>
      <c r="BR6036" s="60"/>
      <c r="BX6036" s="151"/>
      <c r="CB6036" s="151"/>
      <c r="CM6036" s="151"/>
      <c r="CO6036" s="151"/>
      <c r="CT6036" s="151"/>
      <c r="CY6036" s="151"/>
    </row>
    <row r="6037" spans="1:103" x14ac:dyDescent="0.2">
      <c r="A6037" s="60"/>
      <c r="B6037" s="60"/>
      <c r="C6037" s="60"/>
      <c r="D6037" s="60"/>
      <c r="E6037" s="60"/>
      <c r="F6037" s="60"/>
      <c r="G6037" s="60"/>
      <c r="H6037" s="60"/>
      <c r="I6037" s="60"/>
      <c r="J6037" s="60"/>
      <c r="K6037" s="60"/>
      <c r="L6037" s="60"/>
      <c r="M6037" s="60"/>
      <c r="N6037" s="60"/>
      <c r="O6037" s="60"/>
      <c r="P6037" s="60"/>
      <c r="Q6037" s="60"/>
      <c r="R6037" s="334">
        <v>16507</v>
      </c>
      <c r="S6037" s="319" t="s">
        <v>356</v>
      </c>
      <c r="BE6037" s="60"/>
      <c r="BR6037" s="60"/>
      <c r="BX6037" s="151"/>
      <c r="CB6037" s="151"/>
      <c r="CM6037" s="151"/>
      <c r="CO6037" s="151"/>
      <c r="CT6037" s="151"/>
      <c r="CY6037" s="151"/>
    </row>
    <row r="6038" spans="1:103" x14ac:dyDescent="0.2">
      <c r="A6038" s="60"/>
      <c r="B6038" s="60"/>
      <c r="C6038" s="60"/>
      <c r="D6038" s="60"/>
      <c r="E6038" s="60"/>
      <c r="F6038" s="60"/>
      <c r="G6038" s="60"/>
      <c r="H6038" s="60"/>
      <c r="I6038" s="60"/>
      <c r="J6038" s="60"/>
      <c r="K6038" s="60"/>
      <c r="L6038" s="60"/>
      <c r="M6038" s="60"/>
      <c r="N6038" s="60"/>
      <c r="O6038" s="60"/>
      <c r="P6038" s="60"/>
      <c r="Q6038" s="60"/>
      <c r="R6038" s="334">
        <v>16508</v>
      </c>
      <c r="S6038" s="319" t="s">
        <v>356</v>
      </c>
      <c r="BE6038" s="60"/>
      <c r="BR6038" s="60"/>
      <c r="BX6038" s="151"/>
      <c r="CB6038" s="151"/>
      <c r="CM6038" s="151"/>
      <c r="CO6038" s="151"/>
      <c r="CT6038" s="151"/>
      <c r="CY6038" s="151"/>
    </row>
    <row r="6039" spans="1:103" x14ac:dyDescent="0.2">
      <c r="A6039" s="60"/>
      <c r="B6039" s="60"/>
      <c r="C6039" s="60"/>
      <c r="D6039" s="60"/>
      <c r="E6039" s="60"/>
      <c r="F6039" s="60"/>
      <c r="G6039" s="60"/>
      <c r="H6039" s="60"/>
      <c r="I6039" s="60"/>
      <c r="J6039" s="60"/>
      <c r="K6039" s="60"/>
      <c r="L6039" s="60"/>
      <c r="M6039" s="60"/>
      <c r="N6039" s="60"/>
      <c r="O6039" s="60"/>
      <c r="P6039" s="60"/>
      <c r="Q6039" s="60"/>
      <c r="R6039" s="334">
        <v>16509</v>
      </c>
      <c r="S6039" s="319" t="s">
        <v>356</v>
      </c>
      <c r="BE6039" s="60"/>
      <c r="BR6039" s="60"/>
      <c r="BX6039" s="151"/>
      <c r="CB6039" s="151"/>
      <c r="CM6039" s="151"/>
      <c r="CO6039" s="151"/>
      <c r="CT6039" s="151"/>
      <c r="CY6039" s="151"/>
    </row>
    <row r="6040" spans="1:103" x14ac:dyDescent="0.2">
      <c r="A6040" s="60"/>
      <c r="B6040" s="60"/>
      <c r="C6040" s="60"/>
      <c r="D6040" s="60"/>
      <c r="E6040" s="60"/>
      <c r="F6040" s="60"/>
      <c r="G6040" s="60"/>
      <c r="H6040" s="60"/>
      <c r="I6040" s="60"/>
      <c r="J6040" s="60"/>
      <c r="K6040" s="60"/>
      <c r="L6040" s="60"/>
      <c r="M6040" s="60"/>
      <c r="N6040" s="60"/>
      <c r="O6040" s="60"/>
      <c r="P6040" s="60"/>
      <c r="Q6040" s="60"/>
      <c r="R6040" s="334">
        <v>16510</v>
      </c>
      <c r="S6040" s="319" t="s">
        <v>356</v>
      </c>
      <c r="BE6040" s="60"/>
      <c r="BR6040" s="60"/>
      <c r="BX6040" s="151"/>
      <c r="CB6040" s="151"/>
      <c r="CM6040" s="151"/>
      <c r="CO6040" s="151"/>
      <c r="CT6040" s="151"/>
      <c r="CY6040" s="151"/>
    </row>
    <row r="6041" spans="1:103" x14ac:dyDescent="0.2">
      <c r="A6041" s="60"/>
      <c r="B6041" s="60"/>
      <c r="C6041" s="60"/>
      <c r="D6041" s="60"/>
      <c r="E6041" s="60"/>
      <c r="F6041" s="60"/>
      <c r="G6041" s="60"/>
      <c r="H6041" s="60"/>
      <c r="I6041" s="60"/>
      <c r="J6041" s="60"/>
      <c r="K6041" s="60"/>
      <c r="L6041" s="60"/>
      <c r="M6041" s="60"/>
      <c r="N6041" s="60"/>
      <c r="O6041" s="60"/>
      <c r="P6041" s="60"/>
      <c r="Q6041" s="60"/>
      <c r="R6041" s="334">
        <v>16511</v>
      </c>
      <c r="S6041" s="319" t="s">
        <v>356</v>
      </c>
      <c r="BE6041" s="60"/>
      <c r="BR6041" s="60"/>
      <c r="BX6041" s="151"/>
      <c r="CB6041" s="151"/>
      <c r="CM6041" s="151"/>
      <c r="CO6041" s="151"/>
      <c r="CT6041" s="151"/>
      <c r="CY6041" s="151"/>
    </row>
    <row r="6042" spans="1:103" x14ac:dyDescent="0.2">
      <c r="A6042" s="60"/>
      <c r="B6042" s="60"/>
      <c r="C6042" s="60"/>
      <c r="D6042" s="60"/>
      <c r="E6042" s="60"/>
      <c r="F6042" s="60"/>
      <c r="G6042" s="60"/>
      <c r="H6042" s="60"/>
      <c r="I6042" s="60"/>
      <c r="J6042" s="60"/>
      <c r="K6042" s="60"/>
      <c r="L6042" s="60"/>
      <c r="M6042" s="60"/>
      <c r="N6042" s="60"/>
      <c r="O6042" s="60"/>
      <c r="P6042" s="60"/>
      <c r="Q6042" s="60"/>
      <c r="R6042" s="334">
        <v>16512</v>
      </c>
      <c r="S6042" s="319" t="s">
        <v>356</v>
      </c>
      <c r="BE6042" s="60"/>
      <c r="BR6042" s="60"/>
      <c r="BX6042" s="151"/>
      <c r="CB6042" s="151"/>
      <c r="CM6042" s="151"/>
      <c r="CO6042" s="151"/>
      <c r="CT6042" s="151"/>
      <c r="CY6042" s="151"/>
    </row>
    <row r="6043" spans="1:103" x14ac:dyDescent="0.2">
      <c r="A6043" s="60"/>
      <c r="B6043" s="60"/>
      <c r="C6043" s="60"/>
      <c r="D6043" s="60"/>
      <c r="E6043" s="60"/>
      <c r="F6043" s="60"/>
      <c r="G6043" s="60"/>
      <c r="H6043" s="60"/>
      <c r="I6043" s="60"/>
      <c r="J6043" s="60"/>
      <c r="K6043" s="60"/>
      <c r="L6043" s="60"/>
      <c r="M6043" s="60"/>
      <c r="N6043" s="60"/>
      <c r="O6043" s="60"/>
      <c r="P6043" s="60"/>
      <c r="Q6043" s="60"/>
      <c r="R6043" s="334">
        <v>16514</v>
      </c>
      <c r="S6043" s="319" t="s">
        <v>356</v>
      </c>
      <c r="BE6043" s="60"/>
      <c r="BR6043" s="60"/>
      <c r="BX6043" s="151"/>
      <c r="CB6043" s="151"/>
      <c r="CM6043" s="151"/>
      <c r="CO6043" s="151"/>
      <c r="CT6043" s="151"/>
      <c r="CY6043" s="151"/>
    </row>
    <row r="6044" spans="1:103" x14ac:dyDescent="0.2">
      <c r="A6044" s="60"/>
      <c r="B6044" s="60"/>
      <c r="C6044" s="60"/>
      <c r="D6044" s="60"/>
      <c r="E6044" s="60"/>
      <c r="F6044" s="60"/>
      <c r="G6044" s="60"/>
      <c r="H6044" s="60"/>
      <c r="I6044" s="60"/>
      <c r="J6044" s="60"/>
      <c r="K6044" s="60"/>
      <c r="L6044" s="60"/>
      <c r="M6044" s="60"/>
      <c r="N6044" s="60"/>
      <c r="O6044" s="60"/>
      <c r="P6044" s="60"/>
      <c r="Q6044" s="60"/>
      <c r="R6044" s="334">
        <v>16515</v>
      </c>
      <c r="S6044" s="319" t="s">
        <v>356</v>
      </c>
      <c r="BE6044" s="60"/>
      <c r="BR6044" s="60"/>
      <c r="BX6044" s="151"/>
      <c r="CB6044" s="151"/>
      <c r="CM6044" s="151"/>
      <c r="CO6044" s="151"/>
      <c r="CT6044" s="151"/>
      <c r="CY6044" s="151"/>
    </row>
    <row r="6045" spans="1:103" x14ac:dyDescent="0.2">
      <c r="A6045" s="60"/>
      <c r="B6045" s="60"/>
      <c r="C6045" s="60"/>
      <c r="D6045" s="60"/>
      <c r="E6045" s="60"/>
      <c r="F6045" s="60"/>
      <c r="G6045" s="60"/>
      <c r="H6045" s="60"/>
      <c r="I6045" s="60"/>
      <c r="J6045" s="60"/>
      <c r="K6045" s="60"/>
      <c r="L6045" s="60"/>
      <c r="M6045" s="60"/>
      <c r="N6045" s="60"/>
      <c r="O6045" s="60"/>
      <c r="P6045" s="60"/>
      <c r="Q6045" s="60"/>
      <c r="R6045" s="334">
        <v>16522</v>
      </c>
      <c r="S6045" s="319" t="s">
        <v>356</v>
      </c>
      <c r="BE6045" s="60"/>
      <c r="BR6045" s="60"/>
      <c r="BX6045" s="151"/>
      <c r="CB6045" s="151"/>
      <c r="CM6045" s="151"/>
      <c r="CO6045" s="151"/>
      <c r="CT6045" s="151"/>
      <c r="CY6045" s="151"/>
    </row>
    <row r="6046" spans="1:103" x14ac:dyDescent="0.2">
      <c r="A6046" s="60"/>
      <c r="B6046" s="60"/>
      <c r="C6046" s="60"/>
      <c r="D6046" s="60"/>
      <c r="E6046" s="60"/>
      <c r="F6046" s="60"/>
      <c r="G6046" s="60"/>
      <c r="H6046" s="60"/>
      <c r="I6046" s="60"/>
      <c r="J6046" s="60"/>
      <c r="K6046" s="60"/>
      <c r="L6046" s="60"/>
      <c r="M6046" s="60"/>
      <c r="N6046" s="60"/>
      <c r="O6046" s="60"/>
      <c r="P6046" s="60"/>
      <c r="Q6046" s="60"/>
      <c r="R6046" s="334">
        <v>16530</v>
      </c>
      <c r="S6046" s="319" t="s">
        <v>356</v>
      </c>
      <c r="BE6046" s="60"/>
      <c r="BR6046" s="60"/>
      <c r="BX6046" s="151"/>
      <c r="CB6046" s="151"/>
      <c r="CM6046" s="151"/>
      <c r="CO6046" s="151"/>
      <c r="CT6046" s="151"/>
      <c r="CY6046" s="151"/>
    </row>
    <row r="6047" spans="1:103" x14ac:dyDescent="0.2">
      <c r="A6047" s="60"/>
      <c r="B6047" s="60"/>
      <c r="C6047" s="60"/>
      <c r="D6047" s="60"/>
      <c r="E6047" s="60"/>
      <c r="F6047" s="60"/>
      <c r="G6047" s="60"/>
      <c r="H6047" s="60"/>
      <c r="I6047" s="60"/>
      <c r="J6047" s="60"/>
      <c r="K6047" s="60"/>
      <c r="L6047" s="60"/>
      <c r="M6047" s="60"/>
      <c r="N6047" s="60"/>
      <c r="O6047" s="60"/>
      <c r="P6047" s="60"/>
      <c r="Q6047" s="60"/>
      <c r="R6047" s="334">
        <v>16531</v>
      </c>
      <c r="S6047" s="319" t="s">
        <v>356</v>
      </c>
      <c r="BE6047" s="60"/>
      <c r="BR6047" s="60"/>
      <c r="BX6047" s="151"/>
      <c r="CB6047" s="151"/>
      <c r="CM6047" s="151"/>
      <c r="CO6047" s="151"/>
      <c r="CT6047" s="151"/>
      <c r="CY6047" s="151"/>
    </row>
    <row r="6048" spans="1:103" x14ac:dyDescent="0.2">
      <c r="A6048" s="60"/>
      <c r="B6048" s="60"/>
      <c r="C6048" s="60"/>
      <c r="D6048" s="60"/>
      <c r="E6048" s="60"/>
      <c r="F6048" s="60"/>
      <c r="G6048" s="60"/>
      <c r="H6048" s="60"/>
      <c r="I6048" s="60"/>
      <c r="J6048" s="60"/>
      <c r="K6048" s="60"/>
      <c r="L6048" s="60"/>
      <c r="M6048" s="60"/>
      <c r="N6048" s="60"/>
      <c r="O6048" s="60"/>
      <c r="P6048" s="60"/>
      <c r="Q6048" s="60"/>
      <c r="R6048" s="334">
        <v>16534</v>
      </c>
      <c r="S6048" s="319" t="s">
        <v>356</v>
      </c>
      <c r="BE6048" s="60"/>
      <c r="BR6048" s="60"/>
      <c r="BX6048" s="151"/>
      <c r="CB6048" s="151"/>
      <c r="CM6048" s="151"/>
      <c r="CO6048" s="151"/>
      <c r="CT6048" s="151"/>
      <c r="CY6048" s="151"/>
    </row>
    <row r="6049" spans="1:103" x14ac:dyDescent="0.2">
      <c r="A6049" s="60"/>
      <c r="B6049" s="60"/>
      <c r="C6049" s="60"/>
      <c r="D6049" s="60"/>
      <c r="E6049" s="60"/>
      <c r="F6049" s="60"/>
      <c r="G6049" s="60"/>
      <c r="H6049" s="60"/>
      <c r="I6049" s="60"/>
      <c r="J6049" s="60"/>
      <c r="K6049" s="60"/>
      <c r="L6049" s="60"/>
      <c r="M6049" s="60"/>
      <c r="N6049" s="60"/>
      <c r="O6049" s="60"/>
      <c r="P6049" s="60"/>
      <c r="Q6049" s="60"/>
      <c r="R6049" s="334">
        <v>16538</v>
      </c>
      <c r="S6049" s="319" t="s">
        <v>356</v>
      </c>
      <c r="BE6049" s="60"/>
      <c r="BR6049" s="60"/>
      <c r="BX6049" s="151"/>
      <c r="CB6049" s="151"/>
      <c r="CM6049" s="151"/>
      <c r="CO6049" s="151"/>
      <c r="CT6049" s="151"/>
      <c r="CY6049" s="151"/>
    </row>
    <row r="6050" spans="1:103" x14ac:dyDescent="0.2">
      <c r="A6050" s="60"/>
      <c r="B6050" s="60"/>
      <c r="C6050" s="60"/>
      <c r="D6050" s="60"/>
      <c r="E6050" s="60"/>
      <c r="F6050" s="60"/>
      <c r="G6050" s="60"/>
      <c r="H6050" s="60"/>
      <c r="I6050" s="60"/>
      <c r="J6050" s="60"/>
      <c r="K6050" s="60"/>
      <c r="L6050" s="60"/>
      <c r="M6050" s="60"/>
      <c r="N6050" s="60"/>
      <c r="O6050" s="60"/>
      <c r="P6050" s="60"/>
      <c r="Q6050" s="60"/>
      <c r="R6050" s="334">
        <v>16541</v>
      </c>
      <c r="S6050" s="319" t="s">
        <v>356</v>
      </c>
      <c r="BE6050" s="60"/>
      <c r="BR6050" s="60"/>
      <c r="BX6050" s="151"/>
      <c r="CB6050" s="151"/>
      <c r="CM6050" s="151"/>
      <c r="CO6050" s="151"/>
      <c r="CT6050" s="151"/>
      <c r="CY6050" s="151"/>
    </row>
    <row r="6051" spans="1:103" x14ac:dyDescent="0.2">
      <c r="A6051" s="60"/>
      <c r="B6051" s="60"/>
      <c r="C6051" s="60"/>
      <c r="D6051" s="60"/>
      <c r="E6051" s="60"/>
      <c r="F6051" s="60"/>
      <c r="G6051" s="60"/>
      <c r="H6051" s="60"/>
      <c r="I6051" s="60"/>
      <c r="J6051" s="60"/>
      <c r="K6051" s="60"/>
      <c r="L6051" s="60"/>
      <c r="M6051" s="60"/>
      <c r="N6051" s="60"/>
      <c r="O6051" s="60"/>
      <c r="P6051" s="60"/>
      <c r="Q6051" s="60"/>
      <c r="R6051" s="334">
        <v>16544</v>
      </c>
      <c r="S6051" s="319" t="s">
        <v>356</v>
      </c>
      <c r="BE6051" s="60"/>
      <c r="BR6051" s="60"/>
      <c r="BX6051" s="151"/>
      <c r="CB6051" s="151"/>
      <c r="CM6051" s="151"/>
      <c r="CO6051" s="151"/>
      <c r="CT6051" s="151"/>
      <c r="CY6051" s="151"/>
    </row>
    <row r="6052" spans="1:103" x14ac:dyDescent="0.2">
      <c r="A6052" s="60"/>
      <c r="B6052" s="60"/>
      <c r="C6052" s="60"/>
      <c r="D6052" s="60"/>
      <c r="E6052" s="60"/>
      <c r="F6052" s="60"/>
      <c r="G6052" s="60"/>
      <c r="H6052" s="60"/>
      <c r="I6052" s="60"/>
      <c r="J6052" s="60"/>
      <c r="K6052" s="60"/>
      <c r="L6052" s="60"/>
      <c r="M6052" s="60"/>
      <c r="N6052" s="60"/>
      <c r="O6052" s="60"/>
      <c r="P6052" s="60"/>
      <c r="Q6052" s="60"/>
      <c r="R6052" s="334">
        <v>16546</v>
      </c>
      <c r="S6052" s="319" t="s">
        <v>356</v>
      </c>
      <c r="BE6052" s="60"/>
      <c r="BR6052" s="60"/>
      <c r="BX6052" s="151"/>
      <c r="CB6052" s="151"/>
      <c r="CM6052" s="151"/>
      <c r="CO6052" s="151"/>
      <c r="CT6052" s="151"/>
      <c r="CY6052" s="151"/>
    </row>
    <row r="6053" spans="1:103" x14ac:dyDescent="0.2">
      <c r="A6053" s="60"/>
      <c r="B6053" s="60"/>
      <c r="C6053" s="60"/>
      <c r="D6053" s="60"/>
      <c r="E6053" s="60"/>
      <c r="F6053" s="60"/>
      <c r="G6053" s="60"/>
      <c r="H6053" s="60"/>
      <c r="I6053" s="60"/>
      <c r="J6053" s="60"/>
      <c r="K6053" s="60"/>
      <c r="L6053" s="60"/>
      <c r="M6053" s="60"/>
      <c r="N6053" s="60"/>
      <c r="O6053" s="60"/>
      <c r="P6053" s="60"/>
      <c r="Q6053" s="60"/>
      <c r="R6053" s="334">
        <v>16550</v>
      </c>
      <c r="S6053" s="319" t="s">
        <v>356</v>
      </c>
      <c r="BE6053" s="60"/>
      <c r="BR6053" s="60"/>
      <c r="BX6053" s="151"/>
      <c r="CB6053" s="151"/>
      <c r="CM6053" s="151"/>
      <c r="CO6053" s="151"/>
      <c r="CT6053" s="151"/>
      <c r="CY6053" s="151"/>
    </row>
    <row r="6054" spans="1:103" x14ac:dyDescent="0.2">
      <c r="A6054" s="60"/>
      <c r="B6054" s="60"/>
      <c r="C6054" s="60"/>
      <c r="D6054" s="60"/>
      <c r="E6054" s="60"/>
      <c r="F6054" s="60"/>
      <c r="G6054" s="60"/>
      <c r="H6054" s="60"/>
      <c r="I6054" s="60"/>
      <c r="J6054" s="60"/>
      <c r="K6054" s="60"/>
      <c r="L6054" s="60"/>
      <c r="M6054" s="60"/>
      <c r="N6054" s="60"/>
      <c r="O6054" s="60"/>
      <c r="P6054" s="60"/>
      <c r="Q6054" s="60"/>
      <c r="R6054" s="334">
        <v>16553</v>
      </c>
      <c r="S6054" s="319" t="s">
        <v>356</v>
      </c>
      <c r="BE6054" s="60"/>
      <c r="BR6054" s="60"/>
      <c r="BX6054" s="151"/>
      <c r="CB6054" s="151"/>
      <c r="CM6054" s="151"/>
      <c r="CO6054" s="151"/>
      <c r="CT6054" s="151"/>
      <c r="CY6054" s="151"/>
    </row>
    <row r="6055" spans="1:103" x14ac:dyDescent="0.2">
      <c r="A6055" s="60"/>
      <c r="B6055" s="60"/>
      <c r="C6055" s="60"/>
      <c r="D6055" s="60"/>
      <c r="E6055" s="60"/>
      <c r="F6055" s="60"/>
      <c r="G6055" s="60"/>
      <c r="H6055" s="60"/>
      <c r="I6055" s="60"/>
      <c r="J6055" s="60"/>
      <c r="K6055" s="60"/>
      <c r="L6055" s="60"/>
      <c r="M6055" s="60"/>
      <c r="N6055" s="60"/>
      <c r="O6055" s="60"/>
      <c r="P6055" s="60"/>
      <c r="Q6055" s="60"/>
      <c r="R6055" s="334">
        <v>16563</v>
      </c>
      <c r="S6055" s="319" t="s">
        <v>356</v>
      </c>
      <c r="BE6055" s="60"/>
      <c r="BR6055" s="60"/>
      <c r="BX6055" s="151"/>
      <c r="CB6055" s="151"/>
      <c r="CM6055" s="151"/>
      <c r="CO6055" s="151"/>
      <c r="CT6055" s="151"/>
      <c r="CY6055" s="151"/>
    </row>
    <row r="6056" spans="1:103" x14ac:dyDescent="0.2">
      <c r="A6056" s="60"/>
      <c r="B6056" s="60"/>
      <c r="C6056" s="60"/>
      <c r="D6056" s="60"/>
      <c r="E6056" s="60"/>
      <c r="F6056" s="60"/>
      <c r="G6056" s="60"/>
      <c r="H6056" s="60"/>
      <c r="I6056" s="60"/>
      <c r="J6056" s="60"/>
      <c r="K6056" s="60"/>
      <c r="L6056" s="60"/>
      <c r="M6056" s="60"/>
      <c r="N6056" s="60"/>
      <c r="O6056" s="60"/>
      <c r="P6056" s="60"/>
      <c r="Q6056" s="60"/>
      <c r="R6056" s="334">
        <v>16565</v>
      </c>
      <c r="S6056" s="319" t="s">
        <v>356</v>
      </c>
      <c r="BE6056" s="60"/>
      <c r="BR6056" s="60"/>
      <c r="BX6056" s="151"/>
      <c r="CB6056" s="151"/>
      <c r="CM6056" s="151"/>
      <c r="CO6056" s="151"/>
      <c r="CT6056" s="151"/>
      <c r="CY6056" s="151"/>
    </row>
    <row r="6057" spans="1:103" x14ac:dyDescent="0.2">
      <c r="A6057" s="60"/>
      <c r="B6057" s="60"/>
      <c r="C6057" s="60"/>
      <c r="D6057" s="60"/>
      <c r="E6057" s="60"/>
      <c r="F6057" s="60"/>
      <c r="G6057" s="60"/>
      <c r="H6057" s="60"/>
      <c r="I6057" s="60"/>
      <c r="J6057" s="60"/>
      <c r="K6057" s="60"/>
      <c r="L6057" s="60"/>
      <c r="M6057" s="60"/>
      <c r="N6057" s="60"/>
      <c r="O6057" s="60"/>
      <c r="P6057" s="60"/>
      <c r="Q6057" s="60"/>
      <c r="R6057" s="334">
        <v>16601</v>
      </c>
      <c r="S6057" s="319" t="s">
        <v>356</v>
      </c>
      <c r="BE6057" s="60"/>
      <c r="BR6057" s="60"/>
      <c r="BX6057" s="151"/>
      <c r="CB6057" s="151"/>
      <c r="CM6057" s="151"/>
      <c r="CO6057" s="151"/>
      <c r="CT6057" s="151"/>
      <c r="CY6057" s="151"/>
    </row>
    <row r="6058" spans="1:103" x14ac:dyDescent="0.2">
      <c r="A6058" s="60"/>
      <c r="B6058" s="60"/>
      <c r="C6058" s="60"/>
      <c r="D6058" s="60"/>
      <c r="E6058" s="60"/>
      <c r="F6058" s="60"/>
      <c r="G6058" s="60"/>
      <c r="H6058" s="60"/>
      <c r="I6058" s="60"/>
      <c r="J6058" s="60"/>
      <c r="K6058" s="60"/>
      <c r="L6058" s="60"/>
      <c r="M6058" s="60"/>
      <c r="N6058" s="60"/>
      <c r="O6058" s="60"/>
      <c r="P6058" s="60"/>
      <c r="Q6058" s="60"/>
      <c r="R6058" s="334">
        <v>16602</v>
      </c>
      <c r="S6058" s="319" t="s">
        <v>356</v>
      </c>
      <c r="BE6058" s="60"/>
      <c r="BR6058" s="60"/>
      <c r="BX6058" s="151"/>
      <c r="CB6058" s="151"/>
      <c r="CM6058" s="151"/>
      <c r="CO6058" s="151"/>
      <c r="CT6058" s="151"/>
      <c r="CY6058" s="151"/>
    </row>
    <row r="6059" spans="1:103" x14ac:dyDescent="0.2">
      <c r="A6059" s="60"/>
      <c r="B6059" s="60"/>
      <c r="C6059" s="60"/>
      <c r="D6059" s="60"/>
      <c r="E6059" s="60"/>
      <c r="F6059" s="60"/>
      <c r="G6059" s="60"/>
      <c r="H6059" s="60"/>
      <c r="I6059" s="60"/>
      <c r="J6059" s="60"/>
      <c r="K6059" s="60"/>
      <c r="L6059" s="60"/>
      <c r="M6059" s="60"/>
      <c r="N6059" s="60"/>
      <c r="O6059" s="60"/>
      <c r="P6059" s="60"/>
      <c r="Q6059" s="60"/>
      <c r="R6059" s="334">
        <v>16603</v>
      </c>
      <c r="S6059" s="319" t="s">
        <v>356</v>
      </c>
      <c r="BE6059" s="60"/>
      <c r="BR6059" s="60"/>
      <c r="BX6059" s="151"/>
      <c r="CB6059" s="151"/>
      <c r="CM6059" s="151"/>
      <c r="CO6059" s="151"/>
      <c r="CT6059" s="151"/>
      <c r="CY6059" s="151"/>
    </row>
    <row r="6060" spans="1:103" x14ac:dyDescent="0.2">
      <c r="A6060" s="60"/>
      <c r="B6060" s="60"/>
      <c r="C6060" s="60"/>
      <c r="D6060" s="60"/>
      <c r="E6060" s="60"/>
      <c r="F6060" s="60"/>
      <c r="G6060" s="60"/>
      <c r="H6060" s="60"/>
      <c r="I6060" s="60"/>
      <c r="J6060" s="60"/>
      <c r="K6060" s="60"/>
      <c r="L6060" s="60"/>
      <c r="M6060" s="60"/>
      <c r="N6060" s="60"/>
      <c r="O6060" s="60"/>
      <c r="P6060" s="60"/>
      <c r="Q6060" s="60"/>
      <c r="R6060" s="334">
        <v>16611</v>
      </c>
      <c r="S6060" s="319" t="s">
        <v>356</v>
      </c>
      <c r="BE6060" s="60"/>
      <c r="BR6060" s="60"/>
      <c r="BX6060" s="151"/>
      <c r="CB6060" s="151"/>
      <c r="CM6060" s="151"/>
      <c r="CO6060" s="151"/>
      <c r="CT6060" s="151"/>
      <c r="CY6060" s="151"/>
    </row>
    <row r="6061" spans="1:103" x14ac:dyDescent="0.2">
      <c r="A6061" s="60"/>
      <c r="B6061" s="60"/>
      <c r="C6061" s="60"/>
      <c r="D6061" s="60"/>
      <c r="E6061" s="60"/>
      <c r="F6061" s="60"/>
      <c r="G6061" s="60"/>
      <c r="H6061" s="60"/>
      <c r="I6061" s="60"/>
      <c r="J6061" s="60"/>
      <c r="K6061" s="60"/>
      <c r="L6061" s="60"/>
      <c r="M6061" s="60"/>
      <c r="N6061" s="60"/>
      <c r="O6061" s="60"/>
      <c r="P6061" s="60"/>
      <c r="Q6061" s="60"/>
      <c r="R6061" s="334">
        <v>16613</v>
      </c>
      <c r="S6061" s="319" t="s">
        <v>356</v>
      </c>
      <c r="BE6061" s="60"/>
      <c r="BR6061" s="60"/>
      <c r="BX6061" s="151"/>
      <c r="CB6061" s="151"/>
      <c r="CM6061" s="151"/>
      <c r="CO6061" s="151"/>
      <c r="CT6061" s="151"/>
      <c r="CY6061" s="151"/>
    </row>
    <row r="6062" spans="1:103" x14ac:dyDescent="0.2">
      <c r="A6062" s="60"/>
      <c r="B6062" s="60"/>
      <c r="C6062" s="60"/>
      <c r="D6062" s="60"/>
      <c r="E6062" s="60"/>
      <c r="F6062" s="60"/>
      <c r="G6062" s="60"/>
      <c r="H6062" s="60"/>
      <c r="I6062" s="60"/>
      <c r="J6062" s="60"/>
      <c r="K6062" s="60"/>
      <c r="L6062" s="60"/>
      <c r="M6062" s="60"/>
      <c r="N6062" s="60"/>
      <c r="O6062" s="60"/>
      <c r="P6062" s="60"/>
      <c r="Q6062" s="60"/>
      <c r="R6062" s="334">
        <v>16616</v>
      </c>
      <c r="S6062" s="319" t="s">
        <v>356</v>
      </c>
      <c r="BE6062" s="60"/>
      <c r="BR6062" s="60"/>
      <c r="BX6062" s="151"/>
      <c r="CB6062" s="151"/>
      <c r="CM6062" s="151"/>
      <c r="CO6062" s="151"/>
      <c r="CT6062" s="151"/>
      <c r="CY6062" s="151"/>
    </row>
    <row r="6063" spans="1:103" x14ac:dyDescent="0.2">
      <c r="A6063" s="60"/>
      <c r="B6063" s="60"/>
      <c r="C6063" s="60"/>
      <c r="D6063" s="60"/>
      <c r="E6063" s="60"/>
      <c r="F6063" s="60"/>
      <c r="G6063" s="60"/>
      <c r="H6063" s="60"/>
      <c r="I6063" s="60"/>
      <c r="J6063" s="60"/>
      <c r="K6063" s="60"/>
      <c r="L6063" s="60"/>
      <c r="M6063" s="60"/>
      <c r="N6063" s="60"/>
      <c r="O6063" s="60"/>
      <c r="P6063" s="60"/>
      <c r="Q6063" s="60"/>
      <c r="R6063" s="334">
        <v>16617</v>
      </c>
      <c r="S6063" s="319" t="s">
        <v>356</v>
      </c>
      <c r="BE6063" s="60"/>
      <c r="BR6063" s="60"/>
      <c r="BX6063" s="151"/>
      <c r="CB6063" s="151"/>
      <c r="CM6063" s="151"/>
      <c r="CO6063" s="151"/>
      <c r="CT6063" s="151"/>
      <c r="CY6063" s="151"/>
    </row>
    <row r="6064" spans="1:103" x14ac:dyDescent="0.2">
      <c r="A6064" s="60"/>
      <c r="B6064" s="60"/>
      <c r="C6064" s="60"/>
      <c r="D6064" s="60"/>
      <c r="E6064" s="60"/>
      <c r="F6064" s="60"/>
      <c r="G6064" s="60"/>
      <c r="H6064" s="60"/>
      <c r="I6064" s="60"/>
      <c r="J6064" s="60"/>
      <c r="K6064" s="60"/>
      <c r="L6064" s="60"/>
      <c r="M6064" s="60"/>
      <c r="N6064" s="60"/>
      <c r="O6064" s="60"/>
      <c r="P6064" s="60"/>
      <c r="Q6064" s="60"/>
      <c r="R6064" s="334">
        <v>16619</v>
      </c>
      <c r="S6064" s="319" t="s">
        <v>356</v>
      </c>
      <c r="BE6064" s="60"/>
      <c r="BR6064" s="60"/>
      <c r="BX6064" s="151"/>
      <c r="CB6064" s="151"/>
      <c r="CM6064" s="151"/>
      <c r="CO6064" s="151"/>
      <c r="CT6064" s="151"/>
      <c r="CY6064" s="151"/>
    </row>
    <row r="6065" spans="1:103" x14ac:dyDescent="0.2">
      <c r="A6065" s="60"/>
      <c r="B6065" s="60"/>
      <c r="C6065" s="60"/>
      <c r="D6065" s="60"/>
      <c r="E6065" s="60"/>
      <c r="F6065" s="60"/>
      <c r="G6065" s="60"/>
      <c r="H6065" s="60"/>
      <c r="I6065" s="60"/>
      <c r="J6065" s="60"/>
      <c r="K6065" s="60"/>
      <c r="L6065" s="60"/>
      <c r="M6065" s="60"/>
      <c r="N6065" s="60"/>
      <c r="O6065" s="60"/>
      <c r="P6065" s="60"/>
      <c r="Q6065" s="60"/>
      <c r="R6065" s="334">
        <v>16620</v>
      </c>
      <c r="S6065" s="319" t="s">
        <v>356</v>
      </c>
      <c r="BE6065" s="60"/>
      <c r="BR6065" s="60"/>
      <c r="BX6065" s="151"/>
      <c r="CB6065" s="151"/>
      <c r="CM6065" s="151"/>
      <c r="CO6065" s="151"/>
      <c r="CT6065" s="151"/>
      <c r="CY6065" s="151"/>
    </row>
    <row r="6066" spans="1:103" x14ac:dyDescent="0.2">
      <c r="A6066" s="60"/>
      <c r="B6066" s="60"/>
      <c r="C6066" s="60"/>
      <c r="D6066" s="60"/>
      <c r="E6066" s="60"/>
      <c r="F6066" s="60"/>
      <c r="G6066" s="60"/>
      <c r="H6066" s="60"/>
      <c r="I6066" s="60"/>
      <c r="J6066" s="60"/>
      <c r="K6066" s="60"/>
      <c r="L6066" s="60"/>
      <c r="M6066" s="60"/>
      <c r="N6066" s="60"/>
      <c r="O6066" s="60"/>
      <c r="P6066" s="60"/>
      <c r="Q6066" s="60"/>
      <c r="R6066" s="334">
        <v>16621</v>
      </c>
      <c r="S6066" s="319" t="s">
        <v>356</v>
      </c>
      <c r="BE6066" s="60"/>
      <c r="BR6066" s="60"/>
      <c r="BX6066" s="151"/>
      <c r="CB6066" s="151"/>
      <c r="CM6066" s="151"/>
      <c r="CO6066" s="151"/>
      <c r="CT6066" s="151"/>
      <c r="CY6066" s="151"/>
    </row>
    <row r="6067" spans="1:103" x14ac:dyDescent="0.2">
      <c r="A6067" s="60"/>
      <c r="B6067" s="60"/>
      <c r="C6067" s="60"/>
      <c r="D6067" s="60"/>
      <c r="E6067" s="60"/>
      <c r="F6067" s="60"/>
      <c r="G6067" s="60"/>
      <c r="H6067" s="60"/>
      <c r="I6067" s="60"/>
      <c r="J6067" s="60"/>
      <c r="K6067" s="60"/>
      <c r="L6067" s="60"/>
      <c r="M6067" s="60"/>
      <c r="N6067" s="60"/>
      <c r="O6067" s="60"/>
      <c r="P6067" s="60"/>
      <c r="Q6067" s="60"/>
      <c r="R6067" s="334">
        <v>16622</v>
      </c>
      <c r="S6067" s="319" t="s">
        <v>356</v>
      </c>
      <c r="BE6067" s="60"/>
      <c r="BR6067" s="60"/>
      <c r="BX6067" s="151"/>
      <c r="CB6067" s="151"/>
      <c r="CM6067" s="151"/>
      <c r="CO6067" s="151"/>
      <c r="CT6067" s="151"/>
      <c r="CY6067" s="151"/>
    </row>
    <row r="6068" spans="1:103" x14ac:dyDescent="0.2">
      <c r="A6068" s="60"/>
      <c r="B6068" s="60"/>
      <c r="C6068" s="60"/>
      <c r="D6068" s="60"/>
      <c r="E6068" s="60"/>
      <c r="F6068" s="60"/>
      <c r="G6068" s="60"/>
      <c r="H6068" s="60"/>
      <c r="I6068" s="60"/>
      <c r="J6068" s="60"/>
      <c r="K6068" s="60"/>
      <c r="L6068" s="60"/>
      <c r="M6068" s="60"/>
      <c r="N6068" s="60"/>
      <c r="O6068" s="60"/>
      <c r="P6068" s="60"/>
      <c r="Q6068" s="60"/>
      <c r="R6068" s="334">
        <v>16623</v>
      </c>
      <c r="S6068" s="319" t="s">
        <v>356</v>
      </c>
      <c r="BE6068" s="60"/>
      <c r="BR6068" s="60"/>
      <c r="BX6068" s="151"/>
      <c r="CB6068" s="151"/>
      <c r="CM6068" s="151"/>
      <c r="CO6068" s="151"/>
      <c r="CT6068" s="151"/>
      <c r="CY6068" s="151"/>
    </row>
    <row r="6069" spans="1:103" x14ac:dyDescent="0.2">
      <c r="A6069" s="60"/>
      <c r="B6069" s="60"/>
      <c r="C6069" s="60"/>
      <c r="D6069" s="60"/>
      <c r="E6069" s="60"/>
      <c r="F6069" s="60"/>
      <c r="G6069" s="60"/>
      <c r="H6069" s="60"/>
      <c r="I6069" s="60"/>
      <c r="J6069" s="60"/>
      <c r="K6069" s="60"/>
      <c r="L6069" s="60"/>
      <c r="M6069" s="60"/>
      <c r="N6069" s="60"/>
      <c r="O6069" s="60"/>
      <c r="P6069" s="60"/>
      <c r="Q6069" s="60"/>
      <c r="R6069" s="334">
        <v>16624</v>
      </c>
      <c r="S6069" s="319" t="s">
        <v>356</v>
      </c>
      <c r="BE6069" s="60"/>
      <c r="BR6069" s="60"/>
      <c r="BX6069" s="151"/>
      <c r="CB6069" s="151"/>
      <c r="CM6069" s="151"/>
      <c r="CO6069" s="151"/>
      <c r="CT6069" s="151"/>
      <c r="CY6069" s="151"/>
    </row>
    <row r="6070" spans="1:103" x14ac:dyDescent="0.2">
      <c r="A6070" s="60"/>
      <c r="B6070" s="60"/>
      <c r="C6070" s="60"/>
      <c r="D6070" s="60"/>
      <c r="E6070" s="60"/>
      <c r="F6070" s="60"/>
      <c r="G6070" s="60"/>
      <c r="H6070" s="60"/>
      <c r="I6070" s="60"/>
      <c r="J6070" s="60"/>
      <c r="K6070" s="60"/>
      <c r="L6070" s="60"/>
      <c r="M6070" s="60"/>
      <c r="N6070" s="60"/>
      <c r="O6070" s="60"/>
      <c r="P6070" s="60"/>
      <c r="Q6070" s="60"/>
      <c r="R6070" s="334">
        <v>16625</v>
      </c>
      <c r="S6070" s="319" t="s">
        <v>356</v>
      </c>
      <c r="BE6070" s="60"/>
      <c r="BR6070" s="60"/>
      <c r="BX6070" s="151"/>
      <c r="CB6070" s="151"/>
      <c r="CM6070" s="151"/>
      <c r="CO6070" s="151"/>
      <c r="CT6070" s="151"/>
      <c r="CY6070" s="151"/>
    </row>
    <row r="6071" spans="1:103" x14ac:dyDescent="0.2">
      <c r="A6071" s="60"/>
      <c r="B6071" s="60"/>
      <c r="C6071" s="60"/>
      <c r="D6071" s="60"/>
      <c r="E6071" s="60"/>
      <c r="F6071" s="60"/>
      <c r="G6071" s="60"/>
      <c r="H6071" s="60"/>
      <c r="I6071" s="60"/>
      <c r="J6071" s="60"/>
      <c r="K6071" s="60"/>
      <c r="L6071" s="60"/>
      <c r="M6071" s="60"/>
      <c r="N6071" s="60"/>
      <c r="O6071" s="60"/>
      <c r="P6071" s="60"/>
      <c r="Q6071" s="60"/>
      <c r="R6071" s="334">
        <v>16627</v>
      </c>
      <c r="S6071" s="319" t="s">
        <v>356</v>
      </c>
      <c r="BE6071" s="60"/>
      <c r="BR6071" s="60"/>
      <c r="BX6071" s="151"/>
      <c r="CB6071" s="151"/>
      <c r="CM6071" s="151"/>
      <c r="CO6071" s="151"/>
      <c r="CT6071" s="151"/>
      <c r="CY6071" s="151"/>
    </row>
    <row r="6072" spans="1:103" x14ac:dyDescent="0.2">
      <c r="A6072" s="60"/>
      <c r="B6072" s="60"/>
      <c r="C6072" s="60"/>
      <c r="D6072" s="60"/>
      <c r="E6072" s="60"/>
      <c r="F6072" s="60"/>
      <c r="G6072" s="60"/>
      <c r="H6072" s="60"/>
      <c r="I6072" s="60"/>
      <c r="J6072" s="60"/>
      <c r="K6072" s="60"/>
      <c r="L6072" s="60"/>
      <c r="M6072" s="60"/>
      <c r="N6072" s="60"/>
      <c r="O6072" s="60"/>
      <c r="P6072" s="60"/>
      <c r="Q6072" s="60"/>
      <c r="R6072" s="334">
        <v>16629</v>
      </c>
      <c r="S6072" s="319" t="s">
        <v>356</v>
      </c>
      <c r="BE6072" s="60"/>
      <c r="BR6072" s="60"/>
      <c r="BX6072" s="151"/>
      <c r="CB6072" s="151"/>
      <c r="CM6072" s="151"/>
      <c r="CO6072" s="151"/>
      <c r="CT6072" s="151"/>
      <c r="CY6072" s="151"/>
    </row>
    <row r="6073" spans="1:103" x14ac:dyDescent="0.2">
      <c r="A6073" s="60"/>
      <c r="B6073" s="60"/>
      <c r="C6073" s="60"/>
      <c r="D6073" s="60"/>
      <c r="E6073" s="60"/>
      <c r="F6073" s="60"/>
      <c r="G6073" s="60"/>
      <c r="H6073" s="60"/>
      <c r="I6073" s="60"/>
      <c r="J6073" s="60"/>
      <c r="K6073" s="60"/>
      <c r="L6073" s="60"/>
      <c r="M6073" s="60"/>
      <c r="N6073" s="60"/>
      <c r="O6073" s="60"/>
      <c r="P6073" s="60"/>
      <c r="Q6073" s="60"/>
      <c r="R6073" s="334">
        <v>16630</v>
      </c>
      <c r="S6073" s="319" t="s">
        <v>356</v>
      </c>
      <c r="BE6073" s="60"/>
      <c r="BR6073" s="60"/>
      <c r="BX6073" s="151"/>
      <c r="CB6073" s="151"/>
      <c r="CM6073" s="151"/>
      <c r="CO6073" s="151"/>
      <c r="CT6073" s="151"/>
      <c r="CY6073" s="151"/>
    </row>
    <row r="6074" spans="1:103" x14ac:dyDescent="0.2">
      <c r="A6074" s="60"/>
      <c r="B6074" s="60"/>
      <c r="C6074" s="60"/>
      <c r="D6074" s="60"/>
      <c r="E6074" s="60"/>
      <c r="F6074" s="60"/>
      <c r="G6074" s="60"/>
      <c r="H6074" s="60"/>
      <c r="I6074" s="60"/>
      <c r="J6074" s="60"/>
      <c r="K6074" s="60"/>
      <c r="L6074" s="60"/>
      <c r="M6074" s="60"/>
      <c r="N6074" s="60"/>
      <c r="O6074" s="60"/>
      <c r="P6074" s="60"/>
      <c r="Q6074" s="60"/>
      <c r="R6074" s="334">
        <v>16631</v>
      </c>
      <c r="S6074" s="319" t="s">
        <v>356</v>
      </c>
      <c r="BE6074" s="60"/>
      <c r="BR6074" s="60"/>
      <c r="BX6074" s="151"/>
      <c r="CB6074" s="151"/>
      <c r="CM6074" s="151"/>
      <c r="CO6074" s="151"/>
      <c r="CT6074" s="151"/>
      <c r="CY6074" s="151"/>
    </row>
    <row r="6075" spans="1:103" x14ac:dyDescent="0.2">
      <c r="A6075" s="60"/>
      <c r="B6075" s="60"/>
      <c r="C6075" s="60"/>
      <c r="D6075" s="60"/>
      <c r="E6075" s="60"/>
      <c r="F6075" s="60"/>
      <c r="G6075" s="60"/>
      <c r="H6075" s="60"/>
      <c r="I6075" s="60"/>
      <c r="J6075" s="60"/>
      <c r="K6075" s="60"/>
      <c r="L6075" s="60"/>
      <c r="M6075" s="60"/>
      <c r="N6075" s="60"/>
      <c r="O6075" s="60"/>
      <c r="P6075" s="60"/>
      <c r="Q6075" s="60"/>
      <c r="R6075" s="334">
        <v>16633</v>
      </c>
      <c r="S6075" s="319" t="s">
        <v>356</v>
      </c>
      <c r="BE6075" s="60"/>
      <c r="BR6075" s="60"/>
      <c r="BX6075" s="151"/>
      <c r="CB6075" s="151"/>
      <c r="CM6075" s="151"/>
      <c r="CO6075" s="151"/>
      <c r="CT6075" s="151"/>
      <c r="CY6075" s="151"/>
    </row>
    <row r="6076" spans="1:103" x14ac:dyDescent="0.2">
      <c r="A6076" s="60"/>
      <c r="B6076" s="60"/>
      <c r="C6076" s="60"/>
      <c r="D6076" s="60"/>
      <c r="E6076" s="60"/>
      <c r="F6076" s="60"/>
      <c r="G6076" s="60"/>
      <c r="H6076" s="60"/>
      <c r="I6076" s="60"/>
      <c r="J6076" s="60"/>
      <c r="K6076" s="60"/>
      <c r="L6076" s="60"/>
      <c r="M6076" s="60"/>
      <c r="N6076" s="60"/>
      <c r="O6076" s="60"/>
      <c r="P6076" s="60"/>
      <c r="Q6076" s="60"/>
      <c r="R6076" s="334">
        <v>16634</v>
      </c>
      <c r="S6076" s="319" t="s">
        <v>356</v>
      </c>
      <c r="BE6076" s="60"/>
      <c r="BR6076" s="60"/>
      <c r="BX6076" s="151"/>
      <c r="CB6076" s="151"/>
      <c r="CM6076" s="151"/>
      <c r="CO6076" s="151"/>
      <c r="CT6076" s="151"/>
      <c r="CY6076" s="151"/>
    </row>
    <row r="6077" spans="1:103" x14ac:dyDescent="0.2">
      <c r="A6077" s="60"/>
      <c r="B6077" s="60"/>
      <c r="C6077" s="60"/>
      <c r="D6077" s="60"/>
      <c r="E6077" s="60"/>
      <c r="F6077" s="60"/>
      <c r="G6077" s="60"/>
      <c r="H6077" s="60"/>
      <c r="I6077" s="60"/>
      <c r="J6077" s="60"/>
      <c r="K6077" s="60"/>
      <c r="L6077" s="60"/>
      <c r="M6077" s="60"/>
      <c r="N6077" s="60"/>
      <c r="O6077" s="60"/>
      <c r="P6077" s="60"/>
      <c r="Q6077" s="60"/>
      <c r="R6077" s="334">
        <v>16635</v>
      </c>
      <c r="S6077" s="319" t="s">
        <v>356</v>
      </c>
      <c r="BE6077" s="60"/>
      <c r="BR6077" s="60"/>
      <c r="BX6077" s="151"/>
      <c r="CB6077" s="151"/>
      <c r="CM6077" s="151"/>
      <c r="CO6077" s="151"/>
      <c r="CT6077" s="151"/>
      <c r="CY6077" s="151"/>
    </row>
    <row r="6078" spans="1:103" x14ac:dyDescent="0.2">
      <c r="A6078" s="60"/>
      <c r="B6078" s="60"/>
      <c r="C6078" s="60"/>
      <c r="D6078" s="60"/>
      <c r="E6078" s="60"/>
      <c r="F6078" s="60"/>
      <c r="G6078" s="60"/>
      <c r="H6078" s="60"/>
      <c r="I6078" s="60"/>
      <c r="J6078" s="60"/>
      <c r="K6078" s="60"/>
      <c r="L6078" s="60"/>
      <c r="M6078" s="60"/>
      <c r="N6078" s="60"/>
      <c r="O6078" s="60"/>
      <c r="P6078" s="60"/>
      <c r="Q6078" s="60"/>
      <c r="R6078" s="334">
        <v>16636</v>
      </c>
      <c r="S6078" s="319" t="s">
        <v>356</v>
      </c>
      <c r="BE6078" s="60"/>
      <c r="BR6078" s="60"/>
      <c r="BX6078" s="151"/>
      <c r="CB6078" s="151"/>
      <c r="CM6078" s="151"/>
      <c r="CO6078" s="151"/>
      <c r="CT6078" s="151"/>
      <c r="CY6078" s="151"/>
    </row>
    <row r="6079" spans="1:103" x14ac:dyDescent="0.2">
      <c r="A6079" s="60"/>
      <c r="B6079" s="60"/>
      <c r="C6079" s="60"/>
      <c r="D6079" s="60"/>
      <c r="E6079" s="60"/>
      <c r="F6079" s="60"/>
      <c r="G6079" s="60"/>
      <c r="H6079" s="60"/>
      <c r="I6079" s="60"/>
      <c r="J6079" s="60"/>
      <c r="K6079" s="60"/>
      <c r="L6079" s="60"/>
      <c r="M6079" s="60"/>
      <c r="N6079" s="60"/>
      <c r="O6079" s="60"/>
      <c r="P6079" s="60"/>
      <c r="Q6079" s="60"/>
      <c r="R6079" s="334">
        <v>16637</v>
      </c>
      <c r="S6079" s="319" t="s">
        <v>356</v>
      </c>
      <c r="BE6079" s="60"/>
      <c r="BR6079" s="60"/>
      <c r="BX6079" s="151"/>
      <c r="CB6079" s="151"/>
      <c r="CM6079" s="151"/>
      <c r="CO6079" s="151"/>
      <c r="CT6079" s="151"/>
      <c r="CY6079" s="151"/>
    </row>
    <row r="6080" spans="1:103" x14ac:dyDescent="0.2">
      <c r="A6080" s="60"/>
      <c r="B6080" s="60"/>
      <c r="C6080" s="60"/>
      <c r="D6080" s="60"/>
      <c r="E6080" s="60"/>
      <c r="F6080" s="60"/>
      <c r="G6080" s="60"/>
      <c r="H6080" s="60"/>
      <c r="I6080" s="60"/>
      <c r="J6080" s="60"/>
      <c r="K6080" s="60"/>
      <c r="L6080" s="60"/>
      <c r="M6080" s="60"/>
      <c r="N6080" s="60"/>
      <c r="O6080" s="60"/>
      <c r="P6080" s="60"/>
      <c r="Q6080" s="60"/>
      <c r="R6080" s="334">
        <v>16638</v>
      </c>
      <c r="S6080" s="319" t="s">
        <v>356</v>
      </c>
      <c r="BE6080" s="60"/>
      <c r="BR6080" s="60"/>
      <c r="BX6080" s="151"/>
      <c r="CB6080" s="151"/>
      <c r="CM6080" s="151"/>
      <c r="CO6080" s="151"/>
      <c r="CT6080" s="151"/>
      <c r="CY6080" s="151"/>
    </row>
    <row r="6081" spans="1:103" x14ac:dyDescent="0.2">
      <c r="A6081" s="60"/>
      <c r="B6081" s="60"/>
      <c r="C6081" s="60"/>
      <c r="D6081" s="60"/>
      <c r="E6081" s="60"/>
      <c r="F6081" s="60"/>
      <c r="G6081" s="60"/>
      <c r="H6081" s="60"/>
      <c r="I6081" s="60"/>
      <c r="J6081" s="60"/>
      <c r="K6081" s="60"/>
      <c r="L6081" s="60"/>
      <c r="M6081" s="60"/>
      <c r="N6081" s="60"/>
      <c r="O6081" s="60"/>
      <c r="P6081" s="60"/>
      <c r="Q6081" s="60"/>
      <c r="R6081" s="334">
        <v>16639</v>
      </c>
      <c r="S6081" s="319" t="s">
        <v>356</v>
      </c>
      <c r="BE6081" s="60"/>
      <c r="BR6081" s="60"/>
      <c r="BX6081" s="151"/>
      <c r="CB6081" s="151"/>
      <c r="CM6081" s="151"/>
      <c r="CO6081" s="151"/>
      <c r="CT6081" s="151"/>
      <c r="CY6081" s="151"/>
    </row>
    <row r="6082" spans="1:103" x14ac:dyDescent="0.2">
      <c r="A6082" s="60"/>
      <c r="B6082" s="60"/>
      <c r="C6082" s="60"/>
      <c r="D6082" s="60"/>
      <c r="E6082" s="60"/>
      <c r="F6082" s="60"/>
      <c r="G6082" s="60"/>
      <c r="H6082" s="60"/>
      <c r="I6082" s="60"/>
      <c r="J6082" s="60"/>
      <c r="K6082" s="60"/>
      <c r="L6082" s="60"/>
      <c r="M6082" s="60"/>
      <c r="N6082" s="60"/>
      <c r="O6082" s="60"/>
      <c r="P6082" s="60"/>
      <c r="Q6082" s="60"/>
      <c r="R6082" s="334">
        <v>16640</v>
      </c>
      <c r="S6082" s="319" t="s">
        <v>356</v>
      </c>
      <c r="BE6082" s="60"/>
      <c r="BR6082" s="60"/>
      <c r="BX6082" s="151"/>
      <c r="CB6082" s="151"/>
      <c r="CM6082" s="151"/>
      <c r="CO6082" s="151"/>
      <c r="CT6082" s="151"/>
      <c r="CY6082" s="151"/>
    </row>
    <row r="6083" spans="1:103" x14ac:dyDescent="0.2">
      <c r="A6083" s="60"/>
      <c r="B6083" s="60"/>
      <c r="C6083" s="60"/>
      <c r="D6083" s="60"/>
      <c r="E6083" s="60"/>
      <c r="F6083" s="60"/>
      <c r="G6083" s="60"/>
      <c r="H6083" s="60"/>
      <c r="I6083" s="60"/>
      <c r="J6083" s="60"/>
      <c r="K6083" s="60"/>
      <c r="L6083" s="60"/>
      <c r="M6083" s="60"/>
      <c r="N6083" s="60"/>
      <c r="O6083" s="60"/>
      <c r="P6083" s="60"/>
      <c r="Q6083" s="60"/>
      <c r="R6083" s="334">
        <v>16641</v>
      </c>
      <c r="S6083" s="319" t="s">
        <v>356</v>
      </c>
      <c r="BE6083" s="60"/>
      <c r="BR6083" s="60"/>
      <c r="BX6083" s="151"/>
      <c r="CB6083" s="151"/>
      <c r="CM6083" s="151"/>
      <c r="CO6083" s="151"/>
      <c r="CT6083" s="151"/>
      <c r="CY6083" s="151"/>
    </row>
    <row r="6084" spans="1:103" x14ac:dyDescent="0.2">
      <c r="A6084" s="60"/>
      <c r="B6084" s="60"/>
      <c r="C6084" s="60"/>
      <c r="D6084" s="60"/>
      <c r="E6084" s="60"/>
      <c r="F6084" s="60"/>
      <c r="G6084" s="60"/>
      <c r="H6084" s="60"/>
      <c r="I6084" s="60"/>
      <c r="J6084" s="60"/>
      <c r="K6084" s="60"/>
      <c r="L6084" s="60"/>
      <c r="M6084" s="60"/>
      <c r="N6084" s="60"/>
      <c r="O6084" s="60"/>
      <c r="P6084" s="60"/>
      <c r="Q6084" s="60"/>
      <c r="R6084" s="334">
        <v>16644</v>
      </c>
      <c r="S6084" s="319" t="s">
        <v>356</v>
      </c>
      <c r="BE6084" s="60"/>
      <c r="BR6084" s="60"/>
      <c r="BX6084" s="151"/>
      <c r="CB6084" s="151"/>
      <c r="CM6084" s="151"/>
      <c r="CO6084" s="151"/>
      <c r="CT6084" s="151"/>
      <c r="CY6084" s="151"/>
    </row>
    <row r="6085" spans="1:103" x14ac:dyDescent="0.2">
      <c r="A6085" s="60"/>
      <c r="B6085" s="60"/>
      <c r="C6085" s="60"/>
      <c r="D6085" s="60"/>
      <c r="E6085" s="60"/>
      <c r="F6085" s="60"/>
      <c r="G6085" s="60"/>
      <c r="H6085" s="60"/>
      <c r="I6085" s="60"/>
      <c r="J6085" s="60"/>
      <c r="K6085" s="60"/>
      <c r="L6085" s="60"/>
      <c r="M6085" s="60"/>
      <c r="N6085" s="60"/>
      <c r="O6085" s="60"/>
      <c r="P6085" s="60"/>
      <c r="Q6085" s="60"/>
      <c r="R6085" s="334">
        <v>16645</v>
      </c>
      <c r="S6085" s="319" t="s">
        <v>356</v>
      </c>
      <c r="BE6085" s="60"/>
      <c r="BR6085" s="60"/>
      <c r="BX6085" s="151"/>
      <c r="CB6085" s="151"/>
      <c r="CM6085" s="151"/>
      <c r="CO6085" s="151"/>
      <c r="CT6085" s="151"/>
      <c r="CY6085" s="151"/>
    </row>
    <row r="6086" spans="1:103" x14ac:dyDescent="0.2">
      <c r="A6086" s="60"/>
      <c r="B6086" s="60"/>
      <c r="C6086" s="60"/>
      <c r="D6086" s="60"/>
      <c r="E6086" s="60"/>
      <c r="F6086" s="60"/>
      <c r="G6086" s="60"/>
      <c r="H6086" s="60"/>
      <c r="I6086" s="60"/>
      <c r="J6086" s="60"/>
      <c r="K6086" s="60"/>
      <c r="L6086" s="60"/>
      <c r="M6086" s="60"/>
      <c r="N6086" s="60"/>
      <c r="O6086" s="60"/>
      <c r="P6086" s="60"/>
      <c r="Q6086" s="60"/>
      <c r="R6086" s="334">
        <v>16646</v>
      </c>
      <c r="S6086" s="319" t="s">
        <v>356</v>
      </c>
      <c r="BE6086" s="60"/>
      <c r="BR6086" s="60"/>
      <c r="BX6086" s="151"/>
      <c r="CB6086" s="151"/>
      <c r="CM6086" s="151"/>
      <c r="CO6086" s="151"/>
      <c r="CT6086" s="151"/>
      <c r="CY6086" s="151"/>
    </row>
    <row r="6087" spans="1:103" x14ac:dyDescent="0.2">
      <c r="A6087" s="60"/>
      <c r="B6087" s="60"/>
      <c r="C6087" s="60"/>
      <c r="D6087" s="60"/>
      <c r="E6087" s="60"/>
      <c r="F6087" s="60"/>
      <c r="G6087" s="60"/>
      <c r="H6087" s="60"/>
      <c r="I6087" s="60"/>
      <c r="J6087" s="60"/>
      <c r="K6087" s="60"/>
      <c r="L6087" s="60"/>
      <c r="M6087" s="60"/>
      <c r="N6087" s="60"/>
      <c r="O6087" s="60"/>
      <c r="P6087" s="60"/>
      <c r="Q6087" s="60"/>
      <c r="R6087" s="334">
        <v>16647</v>
      </c>
      <c r="S6087" s="319" t="s">
        <v>356</v>
      </c>
      <c r="BE6087" s="60"/>
      <c r="BR6087" s="60"/>
      <c r="BX6087" s="151"/>
      <c r="CB6087" s="151"/>
      <c r="CM6087" s="151"/>
      <c r="CO6087" s="151"/>
      <c r="CT6087" s="151"/>
      <c r="CY6087" s="151"/>
    </row>
    <row r="6088" spans="1:103" x14ac:dyDescent="0.2">
      <c r="A6088" s="60"/>
      <c r="B6088" s="60"/>
      <c r="C6088" s="60"/>
      <c r="D6088" s="60"/>
      <c r="E6088" s="60"/>
      <c r="F6088" s="60"/>
      <c r="G6088" s="60"/>
      <c r="H6088" s="60"/>
      <c r="I6088" s="60"/>
      <c r="J6088" s="60"/>
      <c r="K6088" s="60"/>
      <c r="L6088" s="60"/>
      <c r="M6088" s="60"/>
      <c r="N6088" s="60"/>
      <c r="O6088" s="60"/>
      <c r="P6088" s="60"/>
      <c r="Q6088" s="60"/>
      <c r="R6088" s="334">
        <v>16648</v>
      </c>
      <c r="S6088" s="319" t="s">
        <v>356</v>
      </c>
      <c r="BE6088" s="60"/>
      <c r="BR6088" s="60"/>
      <c r="BX6088" s="151"/>
      <c r="CB6088" s="151"/>
      <c r="CM6088" s="151"/>
      <c r="CO6088" s="151"/>
      <c r="CT6088" s="151"/>
      <c r="CY6088" s="151"/>
    </row>
    <row r="6089" spans="1:103" x14ac:dyDescent="0.2">
      <c r="A6089" s="60"/>
      <c r="B6089" s="60"/>
      <c r="C6089" s="60"/>
      <c r="D6089" s="60"/>
      <c r="E6089" s="60"/>
      <c r="F6089" s="60"/>
      <c r="G6089" s="60"/>
      <c r="H6089" s="60"/>
      <c r="I6089" s="60"/>
      <c r="J6089" s="60"/>
      <c r="K6089" s="60"/>
      <c r="L6089" s="60"/>
      <c r="M6089" s="60"/>
      <c r="N6089" s="60"/>
      <c r="O6089" s="60"/>
      <c r="P6089" s="60"/>
      <c r="Q6089" s="60"/>
      <c r="R6089" s="334">
        <v>16650</v>
      </c>
      <c r="S6089" s="319" t="s">
        <v>356</v>
      </c>
      <c r="BE6089" s="60"/>
      <c r="BR6089" s="60"/>
      <c r="BX6089" s="151"/>
      <c r="CB6089" s="151"/>
      <c r="CM6089" s="151"/>
      <c r="CO6089" s="151"/>
      <c r="CT6089" s="151"/>
      <c r="CY6089" s="151"/>
    </row>
    <row r="6090" spans="1:103" x14ac:dyDescent="0.2">
      <c r="A6090" s="60"/>
      <c r="B6090" s="60"/>
      <c r="C6090" s="60"/>
      <c r="D6090" s="60"/>
      <c r="E6090" s="60"/>
      <c r="F6090" s="60"/>
      <c r="G6090" s="60"/>
      <c r="H6090" s="60"/>
      <c r="I6090" s="60"/>
      <c r="J6090" s="60"/>
      <c r="K6090" s="60"/>
      <c r="L6090" s="60"/>
      <c r="M6090" s="60"/>
      <c r="N6090" s="60"/>
      <c r="O6090" s="60"/>
      <c r="P6090" s="60"/>
      <c r="Q6090" s="60"/>
      <c r="R6090" s="334">
        <v>16651</v>
      </c>
      <c r="S6090" s="319" t="s">
        <v>356</v>
      </c>
      <c r="BE6090" s="60"/>
      <c r="BR6090" s="60"/>
      <c r="BX6090" s="151"/>
      <c r="CB6090" s="151"/>
      <c r="CM6090" s="151"/>
      <c r="CO6090" s="151"/>
      <c r="CT6090" s="151"/>
      <c r="CY6090" s="151"/>
    </row>
    <row r="6091" spans="1:103" x14ac:dyDescent="0.2">
      <c r="A6091" s="60"/>
      <c r="B6091" s="60"/>
      <c r="C6091" s="60"/>
      <c r="D6091" s="60"/>
      <c r="E6091" s="60"/>
      <c r="F6091" s="60"/>
      <c r="G6091" s="60"/>
      <c r="H6091" s="60"/>
      <c r="I6091" s="60"/>
      <c r="J6091" s="60"/>
      <c r="K6091" s="60"/>
      <c r="L6091" s="60"/>
      <c r="M6091" s="60"/>
      <c r="N6091" s="60"/>
      <c r="O6091" s="60"/>
      <c r="P6091" s="60"/>
      <c r="Q6091" s="60"/>
      <c r="R6091" s="334">
        <v>16652</v>
      </c>
      <c r="S6091" s="319" t="s">
        <v>356</v>
      </c>
      <c r="BE6091" s="60"/>
      <c r="BR6091" s="60"/>
      <c r="BX6091" s="151"/>
      <c r="CB6091" s="151"/>
      <c r="CM6091" s="151"/>
      <c r="CO6091" s="151"/>
      <c r="CT6091" s="151"/>
      <c r="CY6091" s="151"/>
    </row>
    <row r="6092" spans="1:103" x14ac:dyDescent="0.2">
      <c r="A6092" s="60"/>
      <c r="B6092" s="60"/>
      <c r="C6092" s="60"/>
      <c r="D6092" s="60"/>
      <c r="E6092" s="60"/>
      <c r="F6092" s="60"/>
      <c r="G6092" s="60"/>
      <c r="H6092" s="60"/>
      <c r="I6092" s="60"/>
      <c r="J6092" s="60"/>
      <c r="K6092" s="60"/>
      <c r="L6092" s="60"/>
      <c r="M6092" s="60"/>
      <c r="N6092" s="60"/>
      <c r="O6092" s="60"/>
      <c r="P6092" s="60"/>
      <c r="Q6092" s="60"/>
      <c r="R6092" s="334">
        <v>16654</v>
      </c>
      <c r="S6092" s="319" t="s">
        <v>356</v>
      </c>
      <c r="BE6092" s="60"/>
      <c r="BR6092" s="60"/>
      <c r="BX6092" s="151"/>
      <c r="CB6092" s="151"/>
      <c r="CM6092" s="151"/>
      <c r="CO6092" s="151"/>
      <c r="CT6092" s="151"/>
      <c r="CY6092" s="151"/>
    </row>
    <row r="6093" spans="1:103" x14ac:dyDescent="0.2">
      <c r="A6093" s="60"/>
      <c r="B6093" s="60"/>
      <c r="C6093" s="60"/>
      <c r="D6093" s="60"/>
      <c r="E6093" s="60"/>
      <c r="F6093" s="60"/>
      <c r="G6093" s="60"/>
      <c r="H6093" s="60"/>
      <c r="I6093" s="60"/>
      <c r="J6093" s="60"/>
      <c r="K6093" s="60"/>
      <c r="L6093" s="60"/>
      <c r="M6093" s="60"/>
      <c r="N6093" s="60"/>
      <c r="O6093" s="60"/>
      <c r="P6093" s="60"/>
      <c r="Q6093" s="60"/>
      <c r="R6093" s="334">
        <v>16655</v>
      </c>
      <c r="S6093" s="319" t="s">
        <v>356</v>
      </c>
      <c r="BE6093" s="60"/>
      <c r="BR6093" s="60"/>
      <c r="BX6093" s="151"/>
      <c r="CB6093" s="151"/>
      <c r="CM6093" s="151"/>
      <c r="CO6093" s="151"/>
      <c r="CT6093" s="151"/>
      <c r="CY6093" s="151"/>
    </row>
    <row r="6094" spans="1:103" x14ac:dyDescent="0.2">
      <c r="A6094" s="60"/>
      <c r="B6094" s="60"/>
      <c r="C6094" s="60"/>
      <c r="D6094" s="60"/>
      <c r="E6094" s="60"/>
      <c r="F6094" s="60"/>
      <c r="G6094" s="60"/>
      <c r="H6094" s="60"/>
      <c r="I6094" s="60"/>
      <c r="J6094" s="60"/>
      <c r="K6094" s="60"/>
      <c r="L6094" s="60"/>
      <c r="M6094" s="60"/>
      <c r="N6094" s="60"/>
      <c r="O6094" s="60"/>
      <c r="P6094" s="60"/>
      <c r="Q6094" s="60"/>
      <c r="R6094" s="334">
        <v>16656</v>
      </c>
      <c r="S6094" s="319" t="s">
        <v>356</v>
      </c>
      <c r="BE6094" s="60"/>
      <c r="BR6094" s="60"/>
      <c r="BX6094" s="151"/>
      <c r="CB6094" s="151"/>
      <c r="CM6094" s="151"/>
      <c r="CO6094" s="151"/>
      <c r="CT6094" s="151"/>
      <c r="CY6094" s="151"/>
    </row>
    <row r="6095" spans="1:103" x14ac:dyDescent="0.2">
      <c r="A6095" s="60"/>
      <c r="B6095" s="60"/>
      <c r="C6095" s="60"/>
      <c r="D6095" s="60"/>
      <c r="E6095" s="60"/>
      <c r="F6095" s="60"/>
      <c r="G6095" s="60"/>
      <c r="H6095" s="60"/>
      <c r="I6095" s="60"/>
      <c r="J6095" s="60"/>
      <c r="K6095" s="60"/>
      <c r="L6095" s="60"/>
      <c r="M6095" s="60"/>
      <c r="N6095" s="60"/>
      <c r="O6095" s="60"/>
      <c r="P6095" s="60"/>
      <c r="Q6095" s="60"/>
      <c r="R6095" s="334">
        <v>16657</v>
      </c>
      <c r="S6095" s="319" t="s">
        <v>356</v>
      </c>
      <c r="BE6095" s="60"/>
      <c r="BR6095" s="60"/>
      <c r="BX6095" s="151"/>
      <c r="CB6095" s="151"/>
      <c r="CM6095" s="151"/>
      <c r="CO6095" s="151"/>
      <c r="CT6095" s="151"/>
      <c r="CY6095" s="151"/>
    </row>
    <row r="6096" spans="1:103" x14ac:dyDescent="0.2">
      <c r="A6096" s="60"/>
      <c r="B6096" s="60"/>
      <c r="C6096" s="60"/>
      <c r="D6096" s="60"/>
      <c r="E6096" s="60"/>
      <c r="F6096" s="60"/>
      <c r="G6096" s="60"/>
      <c r="H6096" s="60"/>
      <c r="I6096" s="60"/>
      <c r="J6096" s="60"/>
      <c r="K6096" s="60"/>
      <c r="L6096" s="60"/>
      <c r="M6096" s="60"/>
      <c r="N6096" s="60"/>
      <c r="O6096" s="60"/>
      <c r="P6096" s="60"/>
      <c r="Q6096" s="60"/>
      <c r="R6096" s="334">
        <v>16659</v>
      </c>
      <c r="S6096" s="319" t="s">
        <v>356</v>
      </c>
      <c r="BE6096" s="60"/>
      <c r="BR6096" s="60"/>
      <c r="BX6096" s="151"/>
      <c r="CB6096" s="151"/>
      <c r="CM6096" s="151"/>
      <c r="CO6096" s="151"/>
      <c r="CT6096" s="151"/>
      <c r="CY6096" s="151"/>
    </row>
    <row r="6097" spans="1:103" x14ac:dyDescent="0.2">
      <c r="A6097" s="60"/>
      <c r="B6097" s="60"/>
      <c r="C6097" s="60"/>
      <c r="D6097" s="60"/>
      <c r="E6097" s="60"/>
      <c r="F6097" s="60"/>
      <c r="G6097" s="60"/>
      <c r="H6097" s="60"/>
      <c r="I6097" s="60"/>
      <c r="J6097" s="60"/>
      <c r="K6097" s="60"/>
      <c r="L6097" s="60"/>
      <c r="M6097" s="60"/>
      <c r="N6097" s="60"/>
      <c r="O6097" s="60"/>
      <c r="P6097" s="60"/>
      <c r="Q6097" s="60"/>
      <c r="R6097" s="334">
        <v>16660</v>
      </c>
      <c r="S6097" s="319" t="s">
        <v>356</v>
      </c>
      <c r="BE6097" s="60"/>
      <c r="BR6097" s="60"/>
      <c r="BX6097" s="151"/>
      <c r="CB6097" s="151"/>
      <c r="CM6097" s="151"/>
      <c r="CO6097" s="151"/>
      <c r="CT6097" s="151"/>
      <c r="CY6097" s="151"/>
    </row>
    <row r="6098" spans="1:103" x14ac:dyDescent="0.2">
      <c r="A6098" s="60"/>
      <c r="B6098" s="60"/>
      <c r="C6098" s="60"/>
      <c r="D6098" s="60"/>
      <c r="E6098" s="60"/>
      <c r="F6098" s="60"/>
      <c r="G6098" s="60"/>
      <c r="H6098" s="60"/>
      <c r="I6098" s="60"/>
      <c r="J6098" s="60"/>
      <c r="K6098" s="60"/>
      <c r="L6098" s="60"/>
      <c r="M6098" s="60"/>
      <c r="N6098" s="60"/>
      <c r="O6098" s="60"/>
      <c r="P6098" s="60"/>
      <c r="Q6098" s="60"/>
      <c r="R6098" s="334">
        <v>16661</v>
      </c>
      <c r="S6098" s="319" t="s">
        <v>356</v>
      </c>
      <c r="BE6098" s="60"/>
      <c r="BR6098" s="60"/>
      <c r="BX6098" s="151"/>
      <c r="CB6098" s="151"/>
      <c r="CM6098" s="151"/>
      <c r="CO6098" s="151"/>
      <c r="CT6098" s="151"/>
      <c r="CY6098" s="151"/>
    </row>
    <row r="6099" spans="1:103" x14ac:dyDescent="0.2">
      <c r="A6099" s="60"/>
      <c r="B6099" s="60"/>
      <c r="C6099" s="60"/>
      <c r="D6099" s="60"/>
      <c r="E6099" s="60"/>
      <c r="F6099" s="60"/>
      <c r="G6099" s="60"/>
      <c r="H6099" s="60"/>
      <c r="I6099" s="60"/>
      <c r="J6099" s="60"/>
      <c r="K6099" s="60"/>
      <c r="L6099" s="60"/>
      <c r="M6099" s="60"/>
      <c r="N6099" s="60"/>
      <c r="O6099" s="60"/>
      <c r="P6099" s="60"/>
      <c r="Q6099" s="60"/>
      <c r="R6099" s="334">
        <v>16662</v>
      </c>
      <c r="S6099" s="319" t="s">
        <v>356</v>
      </c>
      <c r="BE6099" s="60"/>
      <c r="BR6099" s="60"/>
      <c r="BX6099" s="151"/>
      <c r="CB6099" s="151"/>
      <c r="CM6099" s="151"/>
      <c r="CO6099" s="151"/>
      <c r="CT6099" s="151"/>
      <c r="CY6099" s="151"/>
    </row>
    <row r="6100" spans="1:103" x14ac:dyDescent="0.2">
      <c r="A6100" s="60"/>
      <c r="B6100" s="60"/>
      <c r="C6100" s="60"/>
      <c r="D6100" s="60"/>
      <c r="E6100" s="60"/>
      <c r="F6100" s="60"/>
      <c r="G6100" s="60"/>
      <c r="H6100" s="60"/>
      <c r="I6100" s="60"/>
      <c r="J6100" s="60"/>
      <c r="K6100" s="60"/>
      <c r="L6100" s="60"/>
      <c r="M6100" s="60"/>
      <c r="N6100" s="60"/>
      <c r="O6100" s="60"/>
      <c r="P6100" s="60"/>
      <c r="Q6100" s="60"/>
      <c r="R6100" s="334">
        <v>16663</v>
      </c>
      <c r="S6100" s="319" t="s">
        <v>356</v>
      </c>
      <c r="BE6100" s="60"/>
      <c r="BR6100" s="60"/>
      <c r="BX6100" s="151"/>
      <c r="CB6100" s="151"/>
      <c r="CM6100" s="151"/>
      <c r="CO6100" s="151"/>
      <c r="CT6100" s="151"/>
      <c r="CY6100" s="151"/>
    </row>
    <row r="6101" spans="1:103" x14ac:dyDescent="0.2">
      <c r="A6101" s="60"/>
      <c r="B6101" s="60"/>
      <c r="C6101" s="60"/>
      <c r="D6101" s="60"/>
      <c r="E6101" s="60"/>
      <c r="F6101" s="60"/>
      <c r="G6101" s="60"/>
      <c r="H6101" s="60"/>
      <c r="I6101" s="60"/>
      <c r="J6101" s="60"/>
      <c r="K6101" s="60"/>
      <c r="L6101" s="60"/>
      <c r="M6101" s="60"/>
      <c r="N6101" s="60"/>
      <c r="O6101" s="60"/>
      <c r="P6101" s="60"/>
      <c r="Q6101" s="60"/>
      <c r="R6101" s="334">
        <v>16664</v>
      </c>
      <c r="S6101" s="319" t="s">
        <v>356</v>
      </c>
      <c r="BE6101" s="60"/>
      <c r="BR6101" s="60"/>
      <c r="BX6101" s="151"/>
      <c r="CB6101" s="151"/>
      <c r="CM6101" s="151"/>
      <c r="CO6101" s="151"/>
      <c r="CT6101" s="151"/>
      <c r="CY6101" s="151"/>
    </row>
    <row r="6102" spans="1:103" x14ac:dyDescent="0.2">
      <c r="A6102" s="60"/>
      <c r="B6102" s="60"/>
      <c r="C6102" s="60"/>
      <c r="D6102" s="60"/>
      <c r="E6102" s="60"/>
      <c r="F6102" s="60"/>
      <c r="G6102" s="60"/>
      <c r="H6102" s="60"/>
      <c r="I6102" s="60"/>
      <c r="J6102" s="60"/>
      <c r="K6102" s="60"/>
      <c r="L6102" s="60"/>
      <c r="M6102" s="60"/>
      <c r="N6102" s="60"/>
      <c r="O6102" s="60"/>
      <c r="P6102" s="60"/>
      <c r="Q6102" s="60"/>
      <c r="R6102" s="334">
        <v>16665</v>
      </c>
      <c r="S6102" s="319" t="s">
        <v>356</v>
      </c>
      <c r="BE6102" s="60"/>
      <c r="BR6102" s="60"/>
      <c r="BX6102" s="151"/>
      <c r="CB6102" s="151"/>
      <c r="CM6102" s="151"/>
      <c r="CO6102" s="151"/>
      <c r="CT6102" s="151"/>
      <c r="CY6102" s="151"/>
    </row>
    <row r="6103" spans="1:103" x14ac:dyDescent="0.2">
      <c r="A6103" s="60"/>
      <c r="B6103" s="60"/>
      <c r="C6103" s="60"/>
      <c r="D6103" s="60"/>
      <c r="E6103" s="60"/>
      <c r="F6103" s="60"/>
      <c r="G6103" s="60"/>
      <c r="H6103" s="60"/>
      <c r="I6103" s="60"/>
      <c r="J6103" s="60"/>
      <c r="K6103" s="60"/>
      <c r="L6103" s="60"/>
      <c r="M6103" s="60"/>
      <c r="N6103" s="60"/>
      <c r="O6103" s="60"/>
      <c r="P6103" s="60"/>
      <c r="Q6103" s="60"/>
      <c r="R6103" s="334">
        <v>16666</v>
      </c>
      <c r="S6103" s="319" t="s">
        <v>356</v>
      </c>
      <c r="BE6103" s="60"/>
      <c r="BR6103" s="60"/>
      <c r="BX6103" s="151"/>
      <c r="CB6103" s="151"/>
      <c r="CM6103" s="151"/>
      <c r="CO6103" s="151"/>
      <c r="CT6103" s="151"/>
      <c r="CY6103" s="151"/>
    </row>
    <row r="6104" spans="1:103" x14ac:dyDescent="0.2">
      <c r="A6104" s="60"/>
      <c r="B6104" s="60"/>
      <c r="C6104" s="60"/>
      <c r="D6104" s="60"/>
      <c r="E6104" s="60"/>
      <c r="F6104" s="60"/>
      <c r="G6104" s="60"/>
      <c r="H6104" s="60"/>
      <c r="I6104" s="60"/>
      <c r="J6104" s="60"/>
      <c r="K6104" s="60"/>
      <c r="L6104" s="60"/>
      <c r="M6104" s="60"/>
      <c r="N6104" s="60"/>
      <c r="O6104" s="60"/>
      <c r="P6104" s="60"/>
      <c r="Q6104" s="60"/>
      <c r="R6104" s="334">
        <v>16667</v>
      </c>
      <c r="S6104" s="319" t="s">
        <v>356</v>
      </c>
      <c r="BE6104" s="60"/>
      <c r="BR6104" s="60"/>
      <c r="BX6104" s="151"/>
      <c r="CB6104" s="151"/>
      <c r="CM6104" s="151"/>
      <c r="CO6104" s="151"/>
      <c r="CT6104" s="151"/>
      <c r="CY6104" s="151"/>
    </row>
    <row r="6105" spans="1:103" x14ac:dyDescent="0.2">
      <c r="A6105" s="60"/>
      <c r="B6105" s="60"/>
      <c r="C6105" s="60"/>
      <c r="D6105" s="60"/>
      <c r="E6105" s="60"/>
      <c r="F6105" s="60"/>
      <c r="G6105" s="60"/>
      <c r="H6105" s="60"/>
      <c r="I6105" s="60"/>
      <c r="J6105" s="60"/>
      <c r="K6105" s="60"/>
      <c r="L6105" s="60"/>
      <c r="M6105" s="60"/>
      <c r="N6105" s="60"/>
      <c r="O6105" s="60"/>
      <c r="P6105" s="60"/>
      <c r="Q6105" s="60"/>
      <c r="R6105" s="334">
        <v>16668</v>
      </c>
      <c r="S6105" s="319" t="s">
        <v>356</v>
      </c>
      <c r="BE6105" s="60"/>
      <c r="BR6105" s="60"/>
      <c r="BX6105" s="151"/>
      <c r="CB6105" s="151"/>
      <c r="CM6105" s="151"/>
      <c r="CO6105" s="151"/>
      <c r="CT6105" s="151"/>
      <c r="CY6105" s="151"/>
    </row>
    <row r="6106" spans="1:103" x14ac:dyDescent="0.2">
      <c r="A6106" s="60"/>
      <c r="B6106" s="60"/>
      <c r="C6106" s="60"/>
      <c r="D6106" s="60"/>
      <c r="E6106" s="60"/>
      <c r="F6106" s="60"/>
      <c r="G6106" s="60"/>
      <c r="H6106" s="60"/>
      <c r="I6106" s="60"/>
      <c r="J6106" s="60"/>
      <c r="K6106" s="60"/>
      <c r="L6106" s="60"/>
      <c r="M6106" s="60"/>
      <c r="N6106" s="60"/>
      <c r="O6106" s="60"/>
      <c r="P6106" s="60"/>
      <c r="Q6106" s="60"/>
      <c r="R6106" s="334">
        <v>16669</v>
      </c>
      <c r="S6106" s="319" t="s">
        <v>356</v>
      </c>
      <c r="BE6106" s="60"/>
      <c r="BR6106" s="60"/>
      <c r="BX6106" s="151"/>
      <c r="CB6106" s="151"/>
      <c r="CM6106" s="151"/>
      <c r="CO6106" s="151"/>
      <c r="CT6106" s="151"/>
      <c r="CY6106" s="151"/>
    </row>
    <row r="6107" spans="1:103" x14ac:dyDescent="0.2">
      <c r="A6107" s="60"/>
      <c r="B6107" s="60"/>
      <c r="C6107" s="60"/>
      <c r="D6107" s="60"/>
      <c r="E6107" s="60"/>
      <c r="F6107" s="60"/>
      <c r="G6107" s="60"/>
      <c r="H6107" s="60"/>
      <c r="I6107" s="60"/>
      <c r="J6107" s="60"/>
      <c r="K6107" s="60"/>
      <c r="L6107" s="60"/>
      <c r="M6107" s="60"/>
      <c r="N6107" s="60"/>
      <c r="O6107" s="60"/>
      <c r="P6107" s="60"/>
      <c r="Q6107" s="60"/>
      <c r="R6107" s="334">
        <v>16670</v>
      </c>
      <c r="S6107" s="319" t="s">
        <v>356</v>
      </c>
      <c r="BE6107" s="60"/>
      <c r="BR6107" s="60"/>
      <c r="BX6107" s="151"/>
      <c r="CB6107" s="151"/>
      <c r="CM6107" s="151"/>
      <c r="CO6107" s="151"/>
      <c r="CT6107" s="151"/>
      <c r="CY6107" s="151"/>
    </row>
    <row r="6108" spans="1:103" x14ac:dyDescent="0.2">
      <c r="A6108" s="60"/>
      <c r="B6108" s="60"/>
      <c r="C6108" s="60"/>
      <c r="D6108" s="60"/>
      <c r="E6108" s="60"/>
      <c r="F6108" s="60"/>
      <c r="G6108" s="60"/>
      <c r="H6108" s="60"/>
      <c r="I6108" s="60"/>
      <c r="J6108" s="60"/>
      <c r="K6108" s="60"/>
      <c r="L6108" s="60"/>
      <c r="M6108" s="60"/>
      <c r="N6108" s="60"/>
      <c r="O6108" s="60"/>
      <c r="P6108" s="60"/>
      <c r="Q6108" s="60"/>
      <c r="R6108" s="334">
        <v>16671</v>
      </c>
      <c r="S6108" s="319" t="s">
        <v>356</v>
      </c>
      <c r="BE6108" s="60"/>
      <c r="BR6108" s="60"/>
      <c r="BX6108" s="151"/>
      <c r="CB6108" s="151"/>
      <c r="CM6108" s="151"/>
      <c r="CO6108" s="151"/>
      <c r="CT6108" s="151"/>
      <c r="CY6108" s="151"/>
    </row>
    <row r="6109" spans="1:103" x14ac:dyDescent="0.2">
      <c r="A6109" s="60"/>
      <c r="B6109" s="60"/>
      <c r="C6109" s="60"/>
      <c r="D6109" s="60"/>
      <c r="E6109" s="60"/>
      <c r="F6109" s="60"/>
      <c r="G6109" s="60"/>
      <c r="H6109" s="60"/>
      <c r="I6109" s="60"/>
      <c r="J6109" s="60"/>
      <c r="K6109" s="60"/>
      <c r="L6109" s="60"/>
      <c r="M6109" s="60"/>
      <c r="N6109" s="60"/>
      <c r="O6109" s="60"/>
      <c r="P6109" s="60"/>
      <c r="Q6109" s="60"/>
      <c r="R6109" s="334">
        <v>16672</v>
      </c>
      <c r="S6109" s="319" t="s">
        <v>356</v>
      </c>
      <c r="BE6109" s="60"/>
      <c r="BR6109" s="60"/>
      <c r="BX6109" s="151"/>
      <c r="CB6109" s="151"/>
      <c r="CM6109" s="151"/>
      <c r="CO6109" s="151"/>
      <c r="CT6109" s="151"/>
      <c r="CY6109" s="151"/>
    </row>
    <row r="6110" spans="1:103" x14ac:dyDescent="0.2">
      <c r="A6110" s="60"/>
      <c r="B6110" s="60"/>
      <c r="C6110" s="60"/>
      <c r="D6110" s="60"/>
      <c r="E6110" s="60"/>
      <c r="F6110" s="60"/>
      <c r="G6110" s="60"/>
      <c r="H6110" s="60"/>
      <c r="I6110" s="60"/>
      <c r="J6110" s="60"/>
      <c r="K6110" s="60"/>
      <c r="L6110" s="60"/>
      <c r="M6110" s="60"/>
      <c r="N6110" s="60"/>
      <c r="O6110" s="60"/>
      <c r="P6110" s="60"/>
      <c r="Q6110" s="60"/>
      <c r="R6110" s="334">
        <v>16673</v>
      </c>
      <c r="S6110" s="319" t="s">
        <v>356</v>
      </c>
      <c r="BE6110" s="60"/>
      <c r="BR6110" s="60"/>
      <c r="BX6110" s="151"/>
      <c r="CB6110" s="151"/>
      <c r="CM6110" s="151"/>
      <c r="CO6110" s="151"/>
      <c r="CT6110" s="151"/>
      <c r="CY6110" s="151"/>
    </row>
    <row r="6111" spans="1:103" x14ac:dyDescent="0.2">
      <c r="A6111" s="60"/>
      <c r="B6111" s="60"/>
      <c r="C6111" s="60"/>
      <c r="D6111" s="60"/>
      <c r="E6111" s="60"/>
      <c r="F6111" s="60"/>
      <c r="G6111" s="60"/>
      <c r="H6111" s="60"/>
      <c r="I6111" s="60"/>
      <c r="J6111" s="60"/>
      <c r="K6111" s="60"/>
      <c r="L6111" s="60"/>
      <c r="M6111" s="60"/>
      <c r="N6111" s="60"/>
      <c r="O6111" s="60"/>
      <c r="P6111" s="60"/>
      <c r="Q6111" s="60"/>
      <c r="R6111" s="334">
        <v>16674</v>
      </c>
      <c r="S6111" s="319" t="s">
        <v>356</v>
      </c>
      <c r="BE6111" s="60"/>
      <c r="BR6111" s="60"/>
      <c r="BX6111" s="151"/>
      <c r="CB6111" s="151"/>
      <c r="CM6111" s="151"/>
      <c r="CO6111" s="151"/>
      <c r="CT6111" s="151"/>
      <c r="CY6111" s="151"/>
    </row>
    <row r="6112" spans="1:103" x14ac:dyDescent="0.2">
      <c r="A6112" s="60"/>
      <c r="B6112" s="60"/>
      <c r="C6112" s="60"/>
      <c r="D6112" s="60"/>
      <c r="E6112" s="60"/>
      <c r="F6112" s="60"/>
      <c r="G6112" s="60"/>
      <c r="H6112" s="60"/>
      <c r="I6112" s="60"/>
      <c r="J6112" s="60"/>
      <c r="K6112" s="60"/>
      <c r="L6112" s="60"/>
      <c r="M6112" s="60"/>
      <c r="N6112" s="60"/>
      <c r="O6112" s="60"/>
      <c r="P6112" s="60"/>
      <c r="Q6112" s="60"/>
      <c r="R6112" s="334">
        <v>16675</v>
      </c>
      <c r="S6112" s="319" t="s">
        <v>356</v>
      </c>
      <c r="BE6112" s="60"/>
      <c r="BR6112" s="60"/>
      <c r="BX6112" s="151"/>
      <c r="CB6112" s="151"/>
      <c r="CM6112" s="151"/>
      <c r="CO6112" s="151"/>
      <c r="CT6112" s="151"/>
      <c r="CY6112" s="151"/>
    </row>
    <row r="6113" spans="1:103" x14ac:dyDescent="0.2">
      <c r="A6113" s="60"/>
      <c r="B6113" s="60"/>
      <c r="C6113" s="60"/>
      <c r="D6113" s="60"/>
      <c r="E6113" s="60"/>
      <c r="F6113" s="60"/>
      <c r="G6113" s="60"/>
      <c r="H6113" s="60"/>
      <c r="I6113" s="60"/>
      <c r="J6113" s="60"/>
      <c r="K6113" s="60"/>
      <c r="L6113" s="60"/>
      <c r="M6113" s="60"/>
      <c r="N6113" s="60"/>
      <c r="O6113" s="60"/>
      <c r="P6113" s="60"/>
      <c r="Q6113" s="60"/>
      <c r="R6113" s="334">
        <v>16677</v>
      </c>
      <c r="S6113" s="319" t="s">
        <v>356</v>
      </c>
      <c r="BE6113" s="60"/>
      <c r="BR6113" s="60"/>
      <c r="BX6113" s="151"/>
      <c r="CB6113" s="151"/>
      <c r="CM6113" s="151"/>
      <c r="CO6113" s="151"/>
      <c r="CT6113" s="151"/>
      <c r="CY6113" s="151"/>
    </row>
    <row r="6114" spans="1:103" x14ac:dyDescent="0.2">
      <c r="A6114" s="60"/>
      <c r="B6114" s="60"/>
      <c r="C6114" s="60"/>
      <c r="D6114" s="60"/>
      <c r="E6114" s="60"/>
      <c r="F6114" s="60"/>
      <c r="G6114" s="60"/>
      <c r="H6114" s="60"/>
      <c r="I6114" s="60"/>
      <c r="J6114" s="60"/>
      <c r="K6114" s="60"/>
      <c r="L6114" s="60"/>
      <c r="M6114" s="60"/>
      <c r="N6114" s="60"/>
      <c r="O6114" s="60"/>
      <c r="P6114" s="60"/>
      <c r="Q6114" s="60"/>
      <c r="R6114" s="334">
        <v>16678</v>
      </c>
      <c r="S6114" s="319" t="s">
        <v>356</v>
      </c>
      <c r="BE6114" s="60"/>
      <c r="BR6114" s="60"/>
      <c r="BX6114" s="151"/>
      <c r="CB6114" s="151"/>
      <c r="CM6114" s="151"/>
      <c r="CO6114" s="151"/>
      <c r="CT6114" s="151"/>
      <c r="CY6114" s="151"/>
    </row>
    <row r="6115" spans="1:103" x14ac:dyDescent="0.2">
      <c r="A6115" s="60"/>
      <c r="B6115" s="60"/>
      <c r="C6115" s="60"/>
      <c r="D6115" s="60"/>
      <c r="E6115" s="60"/>
      <c r="F6115" s="60"/>
      <c r="G6115" s="60"/>
      <c r="H6115" s="60"/>
      <c r="I6115" s="60"/>
      <c r="J6115" s="60"/>
      <c r="K6115" s="60"/>
      <c r="L6115" s="60"/>
      <c r="M6115" s="60"/>
      <c r="N6115" s="60"/>
      <c r="O6115" s="60"/>
      <c r="P6115" s="60"/>
      <c r="Q6115" s="60"/>
      <c r="R6115" s="334">
        <v>16679</v>
      </c>
      <c r="S6115" s="319" t="s">
        <v>356</v>
      </c>
      <c r="BE6115" s="60"/>
      <c r="BR6115" s="60"/>
      <c r="BX6115" s="151"/>
      <c r="CB6115" s="151"/>
      <c r="CM6115" s="151"/>
      <c r="CO6115" s="151"/>
      <c r="CT6115" s="151"/>
      <c r="CY6115" s="151"/>
    </row>
    <row r="6116" spans="1:103" x14ac:dyDescent="0.2">
      <c r="A6116" s="60"/>
      <c r="B6116" s="60"/>
      <c r="C6116" s="60"/>
      <c r="D6116" s="60"/>
      <c r="E6116" s="60"/>
      <c r="F6116" s="60"/>
      <c r="G6116" s="60"/>
      <c r="H6116" s="60"/>
      <c r="I6116" s="60"/>
      <c r="J6116" s="60"/>
      <c r="K6116" s="60"/>
      <c r="L6116" s="60"/>
      <c r="M6116" s="60"/>
      <c r="N6116" s="60"/>
      <c r="O6116" s="60"/>
      <c r="P6116" s="60"/>
      <c r="Q6116" s="60"/>
      <c r="R6116" s="334">
        <v>16680</v>
      </c>
      <c r="S6116" s="319" t="s">
        <v>356</v>
      </c>
      <c r="BE6116" s="60"/>
      <c r="BR6116" s="60"/>
      <c r="BX6116" s="151"/>
      <c r="CB6116" s="151"/>
      <c r="CM6116" s="151"/>
      <c r="CO6116" s="151"/>
      <c r="CT6116" s="151"/>
      <c r="CY6116" s="151"/>
    </row>
    <row r="6117" spans="1:103" x14ac:dyDescent="0.2">
      <c r="A6117" s="60"/>
      <c r="B6117" s="60"/>
      <c r="C6117" s="60"/>
      <c r="D6117" s="60"/>
      <c r="E6117" s="60"/>
      <c r="F6117" s="60"/>
      <c r="G6117" s="60"/>
      <c r="H6117" s="60"/>
      <c r="I6117" s="60"/>
      <c r="J6117" s="60"/>
      <c r="K6117" s="60"/>
      <c r="L6117" s="60"/>
      <c r="M6117" s="60"/>
      <c r="N6117" s="60"/>
      <c r="O6117" s="60"/>
      <c r="P6117" s="60"/>
      <c r="Q6117" s="60"/>
      <c r="R6117" s="334">
        <v>16681</v>
      </c>
      <c r="S6117" s="319" t="s">
        <v>356</v>
      </c>
      <c r="BE6117" s="60"/>
      <c r="BR6117" s="60"/>
      <c r="BX6117" s="151"/>
      <c r="CB6117" s="151"/>
      <c r="CM6117" s="151"/>
      <c r="CO6117" s="151"/>
      <c r="CT6117" s="151"/>
      <c r="CY6117" s="151"/>
    </row>
    <row r="6118" spans="1:103" x14ac:dyDescent="0.2">
      <c r="A6118" s="60"/>
      <c r="B6118" s="60"/>
      <c r="C6118" s="60"/>
      <c r="D6118" s="60"/>
      <c r="E6118" s="60"/>
      <c r="F6118" s="60"/>
      <c r="G6118" s="60"/>
      <c r="H6118" s="60"/>
      <c r="I6118" s="60"/>
      <c r="J6118" s="60"/>
      <c r="K6118" s="60"/>
      <c r="L6118" s="60"/>
      <c r="M6118" s="60"/>
      <c r="N6118" s="60"/>
      <c r="O6118" s="60"/>
      <c r="P6118" s="60"/>
      <c r="Q6118" s="60"/>
      <c r="R6118" s="334">
        <v>16682</v>
      </c>
      <c r="S6118" s="319" t="s">
        <v>356</v>
      </c>
      <c r="BE6118" s="60"/>
      <c r="BR6118" s="60"/>
      <c r="BX6118" s="151"/>
      <c r="CB6118" s="151"/>
      <c r="CM6118" s="151"/>
      <c r="CO6118" s="151"/>
      <c r="CT6118" s="151"/>
      <c r="CY6118" s="151"/>
    </row>
    <row r="6119" spans="1:103" x14ac:dyDescent="0.2">
      <c r="A6119" s="60"/>
      <c r="B6119" s="60"/>
      <c r="C6119" s="60"/>
      <c r="D6119" s="60"/>
      <c r="E6119" s="60"/>
      <c r="F6119" s="60"/>
      <c r="G6119" s="60"/>
      <c r="H6119" s="60"/>
      <c r="I6119" s="60"/>
      <c r="J6119" s="60"/>
      <c r="K6119" s="60"/>
      <c r="L6119" s="60"/>
      <c r="M6119" s="60"/>
      <c r="N6119" s="60"/>
      <c r="O6119" s="60"/>
      <c r="P6119" s="60"/>
      <c r="Q6119" s="60"/>
      <c r="R6119" s="334">
        <v>16683</v>
      </c>
      <c r="S6119" s="319" t="s">
        <v>356</v>
      </c>
      <c r="BE6119" s="60"/>
      <c r="BR6119" s="60"/>
      <c r="BX6119" s="151"/>
      <c r="CB6119" s="151"/>
      <c r="CM6119" s="151"/>
      <c r="CO6119" s="151"/>
      <c r="CT6119" s="151"/>
      <c r="CY6119" s="151"/>
    </row>
    <row r="6120" spans="1:103" x14ac:dyDescent="0.2">
      <c r="A6120" s="60"/>
      <c r="B6120" s="60"/>
      <c r="C6120" s="60"/>
      <c r="D6120" s="60"/>
      <c r="E6120" s="60"/>
      <c r="F6120" s="60"/>
      <c r="G6120" s="60"/>
      <c r="H6120" s="60"/>
      <c r="I6120" s="60"/>
      <c r="J6120" s="60"/>
      <c r="K6120" s="60"/>
      <c r="L6120" s="60"/>
      <c r="M6120" s="60"/>
      <c r="N6120" s="60"/>
      <c r="O6120" s="60"/>
      <c r="P6120" s="60"/>
      <c r="Q6120" s="60"/>
      <c r="R6120" s="334">
        <v>16684</v>
      </c>
      <c r="S6120" s="319" t="s">
        <v>356</v>
      </c>
      <c r="BE6120" s="60"/>
      <c r="BR6120" s="60"/>
      <c r="BX6120" s="151"/>
      <c r="CB6120" s="151"/>
      <c r="CM6120" s="151"/>
      <c r="CO6120" s="151"/>
      <c r="CT6120" s="151"/>
      <c r="CY6120" s="151"/>
    </row>
    <row r="6121" spans="1:103" x14ac:dyDescent="0.2">
      <c r="A6121" s="60"/>
      <c r="B6121" s="60"/>
      <c r="C6121" s="60"/>
      <c r="D6121" s="60"/>
      <c r="E6121" s="60"/>
      <c r="F6121" s="60"/>
      <c r="G6121" s="60"/>
      <c r="H6121" s="60"/>
      <c r="I6121" s="60"/>
      <c r="J6121" s="60"/>
      <c r="K6121" s="60"/>
      <c r="L6121" s="60"/>
      <c r="M6121" s="60"/>
      <c r="N6121" s="60"/>
      <c r="O6121" s="60"/>
      <c r="P6121" s="60"/>
      <c r="Q6121" s="60"/>
      <c r="R6121" s="334">
        <v>16685</v>
      </c>
      <c r="S6121" s="319" t="s">
        <v>356</v>
      </c>
      <c r="BE6121" s="60"/>
      <c r="BR6121" s="60"/>
      <c r="BX6121" s="151"/>
      <c r="CB6121" s="151"/>
      <c r="CM6121" s="151"/>
      <c r="CO6121" s="151"/>
      <c r="CT6121" s="151"/>
      <c r="CY6121" s="151"/>
    </row>
    <row r="6122" spans="1:103" x14ac:dyDescent="0.2">
      <c r="A6122" s="60"/>
      <c r="B6122" s="60"/>
      <c r="C6122" s="60"/>
      <c r="D6122" s="60"/>
      <c r="E6122" s="60"/>
      <c r="F6122" s="60"/>
      <c r="G6122" s="60"/>
      <c r="H6122" s="60"/>
      <c r="I6122" s="60"/>
      <c r="J6122" s="60"/>
      <c r="K6122" s="60"/>
      <c r="L6122" s="60"/>
      <c r="M6122" s="60"/>
      <c r="N6122" s="60"/>
      <c r="O6122" s="60"/>
      <c r="P6122" s="60"/>
      <c r="Q6122" s="60"/>
      <c r="R6122" s="334">
        <v>16686</v>
      </c>
      <c r="S6122" s="319" t="s">
        <v>356</v>
      </c>
      <c r="BE6122" s="60"/>
      <c r="BR6122" s="60"/>
      <c r="BX6122" s="151"/>
      <c r="CB6122" s="151"/>
      <c r="CM6122" s="151"/>
      <c r="CO6122" s="151"/>
      <c r="CT6122" s="151"/>
      <c r="CY6122" s="151"/>
    </row>
    <row r="6123" spans="1:103" x14ac:dyDescent="0.2">
      <c r="A6123" s="60"/>
      <c r="B6123" s="60"/>
      <c r="C6123" s="60"/>
      <c r="D6123" s="60"/>
      <c r="E6123" s="60"/>
      <c r="F6123" s="60"/>
      <c r="G6123" s="60"/>
      <c r="H6123" s="60"/>
      <c r="I6123" s="60"/>
      <c r="J6123" s="60"/>
      <c r="K6123" s="60"/>
      <c r="L6123" s="60"/>
      <c r="M6123" s="60"/>
      <c r="N6123" s="60"/>
      <c r="O6123" s="60"/>
      <c r="P6123" s="60"/>
      <c r="Q6123" s="60"/>
      <c r="R6123" s="334">
        <v>16689</v>
      </c>
      <c r="S6123" s="319" t="s">
        <v>356</v>
      </c>
      <c r="BE6123" s="60"/>
      <c r="BR6123" s="60"/>
      <c r="BX6123" s="151"/>
      <c r="CB6123" s="151"/>
      <c r="CM6123" s="151"/>
      <c r="CO6123" s="151"/>
      <c r="CT6123" s="151"/>
      <c r="CY6123" s="151"/>
    </row>
    <row r="6124" spans="1:103" x14ac:dyDescent="0.2">
      <c r="A6124" s="60"/>
      <c r="B6124" s="60"/>
      <c r="C6124" s="60"/>
      <c r="D6124" s="60"/>
      <c r="E6124" s="60"/>
      <c r="F6124" s="60"/>
      <c r="G6124" s="60"/>
      <c r="H6124" s="60"/>
      <c r="I6124" s="60"/>
      <c r="J6124" s="60"/>
      <c r="K6124" s="60"/>
      <c r="L6124" s="60"/>
      <c r="M6124" s="60"/>
      <c r="N6124" s="60"/>
      <c r="O6124" s="60"/>
      <c r="P6124" s="60"/>
      <c r="Q6124" s="60"/>
      <c r="R6124" s="334">
        <v>16691</v>
      </c>
      <c r="S6124" s="319" t="s">
        <v>351</v>
      </c>
      <c r="BE6124" s="60"/>
      <c r="BR6124" s="60"/>
      <c r="BX6124" s="151"/>
      <c r="CB6124" s="151"/>
      <c r="CM6124" s="151"/>
      <c r="CO6124" s="151"/>
      <c r="CT6124" s="151"/>
      <c r="CY6124" s="151"/>
    </row>
    <row r="6125" spans="1:103" x14ac:dyDescent="0.2">
      <c r="A6125" s="60"/>
      <c r="B6125" s="60"/>
      <c r="C6125" s="60"/>
      <c r="D6125" s="60"/>
      <c r="E6125" s="60"/>
      <c r="F6125" s="60"/>
      <c r="G6125" s="60"/>
      <c r="H6125" s="60"/>
      <c r="I6125" s="60"/>
      <c r="J6125" s="60"/>
      <c r="K6125" s="60"/>
      <c r="L6125" s="60"/>
      <c r="M6125" s="60"/>
      <c r="N6125" s="60"/>
      <c r="O6125" s="60"/>
      <c r="P6125" s="60"/>
      <c r="Q6125" s="60"/>
      <c r="R6125" s="334">
        <v>16692</v>
      </c>
      <c r="S6125" s="319" t="s">
        <v>356</v>
      </c>
      <c r="BE6125" s="60"/>
      <c r="BR6125" s="60"/>
      <c r="BX6125" s="151"/>
      <c r="CB6125" s="151"/>
      <c r="CM6125" s="151"/>
      <c r="CO6125" s="151"/>
      <c r="CT6125" s="151"/>
      <c r="CY6125" s="151"/>
    </row>
    <row r="6126" spans="1:103" x14ac:dyDescent="0.2">
      <c r="A6126" s="60"/>
      <c r="B6126" s="60"/>
      <c r="C6126" s="60"/>
      <c r="D6126" s="60"/>
      <c r="E6126" s="60"/>
      <c r="F6126" s="60"/>
      <c r="G6126" s="60"/>
      <c r="H6126" s="60"/>
      <c r="I6126" s="60"/>
      <c r="J6126" s="60"/>
      <c r="K6126" s="60"/>
      <c r="L6126" s="60"/>
      <c r="M6126" s="60"/>
      <c r="N6126" s="60"/>
      <c r="O6126" s="60"/>
      <c r="P6126" s="60"/>
      <c r="Q6126" s="60"/>
      <c r="R6126" s="334">
        <v>16693</v>
      </c>
      <c r="S6126" s="319" t="s">
        <v>356</v>
      </c>
      <c r="BE6126" s="60"/>
      <c r="BR6126" s="60"/>
      <c r="BX6126" s="151"/>
      <c r="CB6126" s="151"/>
      <c r="CM6126" s="151"/>
      <c r="CO6126" s="151"/>
      <c r="CT6126" s="151"/>
      <c r="CY6126" s="151"/>
    </row>
    <row r="6127" spans="1:103" x14ac:dyDescent="0.2">
      <c r="A6127" s="60"/>
      <c r="B6127" s="60"/>
      <c r="C6127" s="60"/>
      <c r="D6127" s="60"/>
      <c r="E6127" s="60"/>
      <c r="F6127" s="60"/>
      <c r="G6127" s="60"/>
      <c r="H6127" s="60"/>
      <c r="I6127" s="60"/>
      <c r="J6127" s="60"/>
      <c r="K6127" s="60"/>
      <c r="L6127" s="60"/>
      <c r="M6127" s="60"/>
      <c r="N6127" s="60"/>
      <c r="O6127" s="60"/>
      <c r="P6127" s="60"/>
      <c r="Q6127" s="60"/>
      <c r="R6127" s="334">
        <v>16694</v>
      </c>
      <c r="S6127" s="319" t="s">
        <v>356</v>
      </c>
      <c r="BE6127" s="60"/>
      <c r="BR6127" s="60"/>
      <c r="BX6127" s="151"/>
      <c r="CB6127" s="151"/>
      <c r="CM6127" s="151"/>
      <c r="CO6127" s="151"/>
      <c r="CT6127" s="151"/>
      <c r="CY6127" s="151"/>
    </row>
    <row r="6128" spans="1:103" x14ac:dyDescent="0.2">
      <c r="A6128" s="60"/>
      <c r="B6128" s="60"/>
      <c r="C6128" s="60"/>
      <c r="D6128" s="60"/>
      <c r="E6128" s="60"/>
      <c r="F6128" s="60"/>
      <c r="G6128" s="60"/>
      <c r="H6128" s="60"/>
      <c r="I6128" s="60"/>
      <c r="J6128" s="60"/>
      <c r="K6128" s="60"/>
      <c r="L6128" s="60"/>
      <c r="M6128" s="60"/>
      <c r="N6128" s="60"/>
      <c r="O6128" s="60"/>
      <c r="P6128" s="60"/>
      <c r="Q6128" s="60"/>
      <c r="R6128" s="334">
        <v>16695</v>
      </c>
      <c r="S6128" s="319" t="s">
        <v>356</v>
      </c>
      <c r="BE6128" s="60"/>
      <c r="BR6128" s="60"/>
      <c r="BX6128" s="151"/>
      <c r="CB6128" s="151"/>
      <c r="CM6128" s="151"/>
      <c r="CO6128" s="151"/>
      <c r="CT6128" s="151"/>
      <c r="CY6128" s="151"/>
    </row>
    <row r="6129" spans="1:103" x14ac:dyDescent="0.2">
      <c r="A6129" s="60"/>
      <c r="B6129" s="60"/>
      <c r="C6129" s="60"/>
      <c r="D6129" s="60"/>
      <c r="E6129" s="60"/>
      <c r="F6129" s="60"/>
      <c r="G6129" s="60"/>
      <c r="H6129" s="60"/>
      <c r="I6129" s="60"/>
      <c r="J6129" s="60"/>
      <c r="K6129" s="60"/>
      <c r="L6129" s="60"/>
      <c r="M6129" s="60"/>
      <c r="N6129" s="60"/>
      <c r="O6129" s="60"/>
      <c r="P6129" s="60"/>
      <c r="Q6129" s="60"/>
      <c r="R6129" s="334">
        <v>16698</v>
      </c>
      <c r="S6129" s="319" t="s">
        <v>356</v>
      </c>
      <c r="BE6129" s="60"/>
      <c r="BR6129" s="60"/>
      <c r="BX6129" s="151"/>
      <c r="CB6129" s="151"/>
      <c r="CM6129" s="151"/>
      <c r="CO6129" s="151"/>
      <c r="CT6129" s="151"/>
      <c r="CY6129" s="151"/>
    </row>
    <row r="6130" spans="1:103" x14ac:dyDescent="0.2">
      <c r="A6130" s="60"/>
      <c r="B6130" s="60"/>
      <c r="C6130" s="60"/>
      <c r="D6130" s="60"/>
      <c r="E6130" s="60"/>
      <c r="F6130" s="60"/>
      <c r="G6130" s="60"/>
      <c r="H6130" s="60"/>
      <c r="I6130" s="60"/>
      <c r="J6130" s="60"/>
      <c r="K6130" s="60"/>
      <c r="L6130" s="60"/>
      <c r="M6130" s="60"/>
      <c r="N6130" s="60"/>
      <c r="O6130" s="60"/>
      <c r="P6130" s="60"/>
      <c r="Q6130" s="60"/>
      <c r="R6130" s="334">
        <v>16699</v>
      </c>
      <c r="S6130" s="319" t="s">
        <v>356</v>
      </c>
      <c r="BE6130" s="60"/>
      <c r="BR6130" s="60"/>
      <c r="BX6130" s="151"/>
      <c r="CB6130" s="151"/>
      <c r="CM6130" s="151"/>
      <c r="CO6130" s="151"/>
      <c r="CT6130" s="151"/>
      <c r="CY6130" s="151"/>
    </row>
    <row r="6131" spans="1:103" x14ac:dyDescent="0.2">
      <c r="A6131" s="60"/>
      <c r="B6131" s="60"/>
      <c r="C6131" s="60"/>
      <c r="D6131" s="60"/>
      <c r="E6131" s="60"/>
      <c r="F6131" s="60"/>
      <c r="G6131" s="60"/>
      <c r="H6131" s="60"/>
      <c r="I6131" s="60"/>
      <c r="J6131" s="60"/>
      <c r="K6131" s="60"/>
      <c r="L6131" s="60"/>
      <c r="M6131" s="60"/>
      <c r="N6131" s="60"/>
      <c r="O6131" s="60"/>
      <c r="P6131" s="60"/>
      <c r="Q6131" s="60"/>
      <c r="R6131" s="334">
        <v>16701</v>
      </c>
      <c r="S6131" s="319" t="s">
        <v>356</v>
      </c>
      <c r="BE6131" s="60"/>
      <c r="BR6131" s="60"/>
      <c r="BX6131" s="151"/>
      <c r="CB6131" s="151"/>
      <c r="CM6131" s="151"/>
      <c r="CO6131" s="151"/>
      <c r="CT6131" s="151"/>
      <c r="CY6131" s="151"/>
    </row>
    <row r="6132" spans="1:103" x14ac:dyDescent="0.2">
      <c r="A6132" s="60"/>
      <c r="B6132" s="60"/>
      <c r="C6132" s="60"/>
      <c r="D6132" s="60"/>
      <c r="E6132" s="60"/>
      <c r="F6132" s="60"/>
      <c r="G6132" s="60"/>
      <c r="H6132" s="60"/>
      <c r="I6132" s="60"/>
      <c r="J6132" s="60"/>
      <c r="K6132" s="60"/>
      <c r="L6132" s="60"/>
      <c r="M6132" s="60"/>
      <c r="N6132" s="60"/>
      <c r="O6132" s="60"/>
      <c r="P6132" s="60"/>
      <c r="Q6132" s="60"/>
      <c r="R6132" s="334">
        <v>16720</v>
      </c>
      <c r="S6132" s="319" t="s">
        <v>351</v>
      </c>
      <c r="BE6132" s="60"/>
      <c r="BR6132" s="60"/>
      <c r="BX6132" s="151"/>
      <c r="CB6132" s="151"/>
      <c r="CM6132" s="151"/>
      <c r="CO6132" s="151"/>
      <c r="CT6132" s="151"/>
      <c r="CY6132" s="151"/>
    </row>
    <row r="6133" spans="1:103" x14ac:dyDescent="0.2">
      <c r="A6133" s="60"/>
      <c r="B6133" s="60"/>
      <c r="C6133" s="60"/>
      <c r="D6133" s="60"/>
      <c r="E6133" s="60"/>
      <c r="F6133" s="60"/>
      <c r="G6133" s="60"/>
      <c r="H6133" s="60"/>
      <c r="I6133" s="60"/>
      <c r="J6133" s="60"/>
      <c r="K6133" s="60"/>
      <c r="L6133" s="60"/>
      <c r="M6133" s="60"/>
      <c r="N6133" s="60"/>
      <c r="O6133" s="60"/>
      <c r="P6133" s="60"/>
      <c r="Q6133" s="60"/>
      <c r="R6133" s="334">
        <v>16724</v>
      </c>
      <c r="S6133" s="319" t="s">
        <v>351</v>
      </c>
      <c r="BE6133" s="60"/>
      <c r="BR6133" s="60"/>
      <c r="BX6133" s="151"/>
      <c r="CB6133" s="151"/>
      <c r="CM6133" s="151"/>
      <c r="CO6133" s="151"/>
      <c r="CT6133" s="151"/>
      <c r="CY6133" s="151"/>
    </row>
    <row r="6134" spans="1:103" x14ac:dyDescent="0.2">
      <c r="A6134" s="60"/>
      <c r="B6134" s="60"/>
      <c r="C6134" s="60"/>
      <c r="D6134" s="60"/>
      <c r="E6134" s="60"/>
      <c r="F6134" s="60"/>
      <c r="G6134" s="60"/>
      <c r="H6134" s="60"/>
      <c r="I6134" s="60"/>
      <c r="J6134" s="60"/>
      <c r="K6134" s="60"/>
      <c r="L6134" s="60"/>
      <c r="M6134" s="60"/>
      <c r="N6134" s="60"/>
      <c r="O6134" s="60"/>
      <c r="P6134" s="60"/>
      <c r="Q6134" s="60"/>
      <c r="R6134" s="334">
        <v>16725</v>
      </c>
      <c r="S6134" s="319" t="s">
        <v>356</v>
      </c>
      <c r="BE6134" s="60"/>
      <c r="BR6134" s="60"/>
      <c r="BX6134" s="151"/>
      <c r="CB6134" s="151"/>
      <c r="CM6134" s="151"/>
      <c r="CO6134" s="151"/>
      <c r="CT6134" s="151"/>
      <c r="CY6134" s="151"/>
    </row>
    <row r="6135" spans="1:103" x14ac:dyDescent="0.2">
      <c r="A6135" s="60"/>
      <c r="B6135" s="60"/>
      <c r="C6135" s="60"/>
      <c r="D6135" s="60"/>
      <c r="E6135" s="60"/>
      <c r="F6135" s="60"/>
      <c r="G6135" s="60"/>
      <c r="H6135" s="60"/>
      <c r="I6135" s="60"/>
      <c r="J6135" s="60"/>
      <c r="K6135" s="60"/>
      <c r="L6135" s="60"/>
      <c r="M6135" s="60"/>
      <c r="N6135" s="60"/>
      <c r="O6135" s="60"/>
      <c r="P6135" s="60"/>
      <c r="Q6135" s="60"/>
      <c r="R6135" s="334">
        <v>16726</v>
      </c>
      <c r="S6135" s="319" t="s">
        <v>356</v>
      </c>
      <c r="BE6135" s="60"/>
      <c r="BR6135" s="60"/>
      <c r="BX6135" s="151"/>
      <c r="CB6135" s="151"/>
      <c r="CM6135" s="151"/>
      <c r="CO6135" s="151"/>
      <c r="CT6135" s="151"/>
      <c r="CY6135" s="151"/>
    </row>
    <row r="6136" spans="1:103" x14ac:dyDescent="0.2">
      <c r="A6136" s="60"/>
      <c r="B6136" s="60"/>
      <c r="C6136" s="60"/>
      <c r="D6136" s="60"/>
      <c r="E6136" s="60"/>
      <c r="F6136" s="60"/>
      <c r="G6136" s="60"/>
      <c r="H6136" s="60"/>
      <c r="I6136" s="60"/>
      <c r="J6136" s="60"/>
      <c r="K6136" s="60"/>
      <c r="L6136" s="60"/>
      <c r="M6136" s="60"/>
      <c r="N6136" s="60"/>
      <c r="O6136" s="60"/>
      <c r="P6136" s="60"/>
      <c r="Q6136" s="60"/>
      <c r="R6136" s="334">
        <v>16727</v>
      </c>
      <c r="S6136" s="319" t="s">
        <v>356</v>
      </c>
      <c r="BE6136" s="60"/>
      <c r="BR6136" s="60"/>
      <c r="BX6136" s="151"/>
      <c r="CB6136" s="151"/>
      <c r="CM6136" s="151"/>
      <c r="CO6136" s="151"/>
      <c r="CT6136" s="151"/>
      <c r="CY6136" s="151"/>
    </row>
    <row r="6137" spans="1:103" x14ac:dyDescent="0.2">
      <c r="A6137" s="60"/>
      <c r="B6137" s="60"/>
      <c r="C6137" s="60"/>
      <c r="D6137" s="60"/>
      <c r="E6137" s="60"/>
      <c r="F6137" s="60"/>
      <c r="G6137" s="60"/>
      <c r="H6137" s="60"/>
      <c r="I6137" s="60"/>
      <c r="J6137" s="60"/>
      <c r="K6137" s="60"/>
      <c r="L6137" s="60"/>
      <c r="M6137" s="60"/>
      <c r="N6137" s="60"/>
      <c r="O6137" s="60"/>
      <c r="P6137" s="60"/>
      <c r="Q6137" s="60"/>
      <c r="R6137" s="334">
        <v>16728</v>
      </c>
      <c r="S6137" s="319" t="s">
        <v>351</v>
      </c>
      <c r="BE6137" s="60"/>
      <c r="BR6137" s="60"/>
      <c r="BX6137" s="151"/>
      <c r="CB6137" s="151"/>
      <c r="CM6137" s="151"/>
      <c r="CO6137" s="151"/>
      <c r="CT6137" s="151"/>
      <c r="CY6137" s="151"/>
    </row>
    <row r="6138" spans="1:103" x14ac:dyDescent="0.2">
      <c r="A6138" s="60"/>
      <c r="B6138" s="60"/>
      <c r="C6138" s="60"/>
      <c r="D6138" s="60"/>
      <c r="E6138" s="60"/>
      <c r="F6138" s="60"/>
      <c r="G6138" s="60"/>
      <c r="H6138" s="60"/>
      <c r="I6138" s="60"/>
      <c r="J6138" s="60"/>
      <c r="K6138" s="60"/>
      <c r="L6138" s="60"/>
      <c r="M6138" s="60"/>
      <c r="N6138" s="60"/>
      <c r="O6138" s="60"/>
      <c r="P6138" s="60"/>
      <c r="Q6138" s="60"/>
      <c r="R6138" s="334">
        <v>16729</v>
      </c>
      <c r="S6138" s="319" t="s">
        <v>356</v>
      </c>
      <c r="BE6138" s="60"/>
      <c r="BR6138" s="60"/>
      <c r="BX6138" s="151"/>
      <c r="CB6138" s="151"/>
      <c r="CM6138" s="151"/>
      <c r="CO6138" s="151"/>
      <c r="CT6138" s="151"/>
      <c r="CY6138" s="151"/>
    </row>
    <row r="6139" spans="1:103" x14ac:dyDescent="0.2">
      <c r="A6139" s="60"/>
      <c r="B6139" s="60"/>
      <c r="C6139" s="60"/>
      <c r="D6139" s="60"/>
      <c r="E6139" s="60"/>
      <c r="F6139" s="60"/>
      <c r="G6139" s="60"/>
      <c r="H6139" s="60"/>
      <c r="I6139" s="60"/>
      <c r="J6139" s="60"/>
      <c r="K6139" s="60"/>
      <c r="L6139" s="60"/>
      <c r="M6139" s="60"/>
      <c r="N6139" s="60"/>
      <c r="O6139" s="60"/>
      <c r="P6139" s="60"/>
      <c r="Q6139" s="60"/>
      <c r="R6139" s="334">
        <v>16730</v>
      </c>
      <c r="S6139" s="319" t="s">
        <v>356</v>
      </c>
      <c r="BE6139" s="60"/>
      <c r="BR6139" s="60"/>
      <c r="BX6139" s="151"/>
      <c r="CB6139" s="151"/>
      <c r="CM6139" s="151"/>
      <c r="CO6139" s="151"/>
      <c r="CT6139" s="151"/>
      <c r="CY6139" s="151"/>
    </row>
    <row r="6140" spans="1:103" x14ac:dyDescent="0.2">
      <c r="A6140" s="60"/>
      <c r="B6140" s="60"/>
      <c r="C6140" s="60"/>
      <c r="D6140" s="60"/>
      <c r="E6140" s="60"/>
      <c r="F6140" s="60"/>
      <c r="G6140" s="60"/>
      <c r="H6140" s="60"/>
      <c r="I6140" s="60"/>
      <c r="J6140" s="60"/>
      <c r="K6140" s="60"/>
      <c r="L6140" s="60"/>
      <c r="M6140" s="60"/>
      <c r="N6140" s="60"/>
      <c r="O6140" s="60"/>
      <c r="P6140" s="60"/>
      <c r="Q6140" s="60"/>
      <c r="R6140" s="334">
        <v>16731</v>
      </c>
      <c r="S6140" s="319" t="s">
        <v>356</v>
      </c>
      <c r="BE6140" s="60"/>
      <c r="BR6140" s="60"/>
      <c r="BX6140" s="151"/>
      <c r="CB6140" s="151"/>
      <c r="CM6140" s="151"/>
      <c r="CO6140" s="151"/>
      <c r="CT6140" s="151"/>
      <c r="CY6140" s="151"/>
    </row>
    <row r="6141" spans="1:103" x14ac:dyDescent="0.2">
      <c r="A6141" s="60"/>
      <c r="B6141" s="60"/>
      <c r="C6141" s="60"/>
      <c r="D6141" s="60"/>
      <c r="E6141" s="60"/>
      <c r="F6141" s="60"/>
      <c r="G6141" s="60"/>
      <c r="H6141" s="60"/>
      <c r="I6141" s="60"/>
      <c r="J6141" s="60"/>
      <c r="K6141" s="60"/>
      <c r="L6141" s="60"/>
      <c r="M6141" s="60"/>
      <c r="N6141" s="60"/>
      <c r="O6141" s="60"/>
      <c r="P6141" s="60"/>
      <c r="Q6141" s="60"/>
      <c r="R6141" s="334">
        <v>16732</v>
      </c>
      <c r="S6141" s="319" t="s">
        <v>356</v>
      </c>
      <c r="BE6141" s="60"/>
      <c r="BR6141" s="60"/>
      <c r="BX6141" s="151"/>
      <c r="CB6141" s="151"/>
      <c r="CM6141" s="151"/>
      <c r="CO6141" s="151"/>
      <c r="CT6141" s="151"/>
      <c r="CY6141" s="151"/>
    </row>
    <row r="6142" spans="1:103" x14ac:dyDescent="0.2">
      <c r="A6142" s="60"/>
      <c r="B6142" s="60"/>
      <c r="C6142" s="60"/>
      <c r="D6142" s="60"/>
      <c r="E6142" s="60"/>
      <c r="F6142" s="60"/>
      <c r="G6142" s="60"/>
      <c r="H6142" s="60"/>
      <c r="I6142" s="60"/>
      <c r="J6142" s="60"/>
      <c r="K6142" s="60"/>
      <c r="L6142" s="60"/>
      <c r="M6142" s="60"/>
      <c r="N6142" s="60"/>
      <c r="O6142" s="60"/>
      <c r="P6142" s="60"/>
      <c r="Q6142" s="60"/>
      <c r="R6142" s="334">
        <v>16733</v>
      </c>
      <c r="S6142" s="319" t="s">
        <v>356</v>
      </c>
      <c r="BE6142" s="60"/>
      <c r="BR6142" s="60"/>
      <c r="BX6142" s="151"/>
      <c r="CB6142" s="151"/>
      <c r="CM6142" s="151"/>
      <c r="CO6142" s="151"/>
      <c r="CT6142" s="151"/>
      <c r="CY6142" s="151"/>
    </row>
    <row r="6143" spans="1:103" x14ac:dyDescent="0.2">
      <c r="A6143" s="60"/>
      <c r="B6143" s="60"/>
      <c r="C6143" s="60"/>
      <c r="D6143" s="60"/>
      <c r="E6143" s="60"/>
      <c r="F6143" s="60"/>
      <c r="G6143" s="60"/>
      <c r="H6143" s="60"/>
      <c r="I6143" s="60"/>
      <c r="J6143" s="60"/>
      <c r="K6143" s="60"/>
      <c r="L6143" s="60"/>
      <c r="M6143" s="60"/>
      <c r="N6143" s="60"/>
      <c r="O6143" s="60"/>
      <c r="P6143" s="60"/>
      <c r="Q6143" s="60"/>
      <c r="R6143" s="334">
        <v>16734</v>
      </c>
      <c r="S6143" s="319" t="s">
        <v>351</v>
      </c>
      <c r="BE6143" s="60"/>
      <c r="BR6143" s="60"/>
      <c r="BX6143" s="151"/>
      <c r="CB6143" s="151"/>
      <c r="CM6143" s="151"/>
      <c r="CO6143" s="151"/>
      <c r="CT6143" s="151"/>
      <c r="CY6143" s="151"/>
    </row>
    <row r="6144" spans="1:103" x14ac:dyDescent="0.2">
      <c r="A6144" s="60"/>
      <c r="B6144" s="60"/>
      <c r="C6144" s="60"/>
      <c r="D6144" s="60"/>
      <c r="E6144" s="60"/>
      <c r="F6144" s="60"/>
      <c r="G6144" s="60"/>
      <c r="H6144" s="60"/>
      <c r="I6144" s="60"/>
      <c r="J6144" s="60"/>
      <c r="K6144" s="60"/>
      <c r="L6144" s="60"/>
      <c r="M6144" s="60"/>
      <c r="N6144" s="60"/>
      <c r="O6144" s="60"/>
      <c r="P6144" s="60"/>
      <c r="Q6144" s="60"/>
      <c r="R6144" s="334">
        <v>16735</v>
      </c>
      <c r="S6144" s="319" t="s">
        <v>351</v>
      </c>
      <c r="BE6144" s="60"/>
      <c r="BR6144" s="60"/>
      <c r="BX6144" s="151"/>
      <c r="CB6144" s="151"/>
      <c r="CM6144" s="151"/>
      <c r="CO6144" s="151"/>
      <c r="CT6144" s="151"/>
      <c r="CY6144" s="151"/>
    </row>
    <row r="6145" spans="1:103" x14ac:dyDescent="0.2">
      <c r="A6145" s="60"/>
      <c r="B6145" s="60"/>
      <c r="C6145" s="60"/>
      <c r="D6145" s="60"/>
      <c r="E6145" s="60"/>
      <c r="F6145" s="60"/>
      <c r="G6145" s="60"/>
      <c r="H6145" s="60"/>
      <c r="I6145" s="60"/>
      <c r="J6145" s="60"/>
      <c r="K6145" s="60"/>
      <c r="L6145" s="60"/>
      <c r="M6145" s="60"/>
      <c r="N6145" s="60"/>
      <c r="O6145" s="60"/>
      <c r="P6145" s="60"/>
      <c r="Q6145" s="60"/>
      <c r="R6145" s="334">
        <v>16738</v>
      </c>
      <c r="S6145" s="319" t="s">
        <v>356</v>
      </c>
      <c r="BE6145" s="60"/>
      <c r="BR6145" s="60"/>
      <c r="BX6145" s="151"/>
      <c r="CB6145" s="151"/>
      <c r="CM6145" s="151"/>
      <c r="CO6145" s="151"/>
      <c r="CT6145" s="151"/>
      <c r="CY6145" s="151"/>
    </row>
    <row r="6146" spans="1:103" x14ac:dyDescent="0.2">
      <c r="A6146" s="60"/>
      <c r="B6146" s="60"/>
      <c r="C6146" s="60"/>
      <c r="D6146" s="60"/>
      <c r="E6146" s="60"/>
      <c r="F6146" s="60"/>
      <c r="G6146" s="60"/>
      <c r="H6146" s="60"/>
      <c r="I6146" s="60"/>
      <c r="J6146" s="60"/>
      <c r="K6146" s="60"/>
      <c r="L6146" s="60"/>
      <c r="M6146" s="60"/>
      <c r="N6146" s="60"/>
      <c r="O6146" s="60"/>
      <c r="P6146" s="60"/>
      <c r="Q6146" s="60"/>
      <c r="R6146" s="334">
        <v>16740</v>
      </c>
      <c r="S6146" s="319" t="s">
        <v>351</v>
      </c>
      <c r="BE6146" s="60"/>
      <c r="BR6146" s="60"/>
      <c r="BX6146" s="151"/>
      <c r="CB6146" s="151"/>
      <c r="CM6146" s="151"/>
      <c r="CO6146" s="151"/>
      <c r="CT6146" s="151"/>
      <c r="CY6146" s="151"/>
    </row>
    <row r="6147" spans="1:103" x14ac:dyDescent="0.2">
      <c r="A6147" s="60"/>
      <c r="B6147" s="60"/>
      <c r="C6147" s="60"/>
      <c r="D6147" s="60"/>
      <c r="E6147" s="60"/>
      <c r="F6147" s="60"/>
      <c r="G6147" s="60"/>
      <c r="H6147" s="60"/>
      <c r="I6147" s="60"/>
      <c r="J6147" s="60"/>
      <c r="K6147" s="60"/>
      <c r="L6147" s="60"/>
      <c r="M6147" s="60"/>
      <c r="N6147" s="60"/>
      <c r="O6147" s="60"/>
      <c r="P6147" s="60"/>
      <c r="Q6147" s="60"/>
      <c r="R6147" s="334">
        <v>16743</v>
      </c>
      <c r="S6147" s="319" t="s">
        <v>356</v>
      </c>
      <c r="BE6147" s="60"/>
      <c r="BR6147" s="60"/>
      <c r="BX6147" s="151"/>
      <c r="CB6147" s="151"/>
      <c r="CM6147" s="151"/>
      <c r="CO6147" s="151"/>
      <c r="CT6147" s="151"/>
      <c r="CY6147" s="151"/>
    </row>
    <row r="6148" spans="1:103" x14ac:dyDescent="0.2">
      <c r="A6148" s="60"/>
      <c r="B6148" s="60"/>
      <c r="C6148" s="60"/>
      <c r="D6148" s="60"/>
      <c r="E6148" s="60"/>
      <c r="F6148" s="60"/>
      <c r="G6148" s="60"/>
      <c r="H6148" s="60"/>
      <c r="I6148" s="60"/>
      <c r="J6148" s="60"/>
      <c r="K6148" s="60"/>
      <c r="L6148" s="60"/>
      <c r="M6148" s="60"/>
      <c r="N6148" s="60"/>
      <c r="O6148" s="60"/>
      <c r="P6148" s="60"/>
      <c r="Q6148" s="60"/>
      <c r="R6148" s="334">
        <v>16744</v>
      </c>
      <c r="S6148" s="319" t="s">
        <v>356</v>
      </c>
      <c r="BE6148" s="60"/>
      <c r="BR6148" s="60"/>
      <c r="BX6148" s="151"/>
      <c r="CB6148" s="151"/>
      <c r="CM6148" s="151"/>
      <c r="CO6148" s="151"/>
      <c r="CT6148" s="151"/>
      <c r="CY6148" s="151"/>
    </row>
    <row r="6149" spans="1:103" x14ac:dyDescent="0.2">
      <c r="A6149" s="60"/>
      <c r="B6149" s="60"/>
      <c r="C6149" s="60"/>
      <c r="D6149" s="60"/>
      <c r="E6149" s="60"/>
      <c r="F6149" s="60"/>
      <c r="G6149" s="60"/>
      <c r="H6149" s="60"/>
      <c r="I6149" s="60"/>
      <c r="J6149" s="60"/>
      <c r="K6149" s="60"/>
      <c r="L6149" s="60"/>
      <c r="M6149" s="60"/>
      <c r="N6149" s="60"/>
      <c r="O6149" s="60"/>
      <c r="P6149" s="60"/>
      <c r="Q6149" s="60"/>
      <c r="R6149" s="334">
        <v>16745</v>
      </c>
      <c r="S6149" s="319" t="s">
        <v>356</v>
      </c>
      <c r="BE6149" s="60"/>
      <c r="BR6149" s="60"/>
      <c r="BX6149" s="151"/>
      <c r="CB6149" s="151"/>
      <c r="CM6149" s="151"/>
      <c r="CO6149" s="151"/>
      <c r="CT6149" s="151"/>
      <c r="CY6149" s="151"/>
    </row>
    <row r="6150" spans="1:103" x14ac:dyDescent="0.2">
      <c r="A6150" s="60"/>
      <c r="B6150" s="60"/>
      <c r="C6150" s="60"/>
      <c r="D6150" s="60"/>
      <c r="E6150" s="60"/>
      <c r="F6150" s="60"/>
      <c r="G6150" s="60"/>
      <c r="H6150" s="60"/>
      <c r="I6150" s="60"/>
      <c r="J6150" s="60"/>
      <c r="K6150" s="60"/>
      <c r="L6150" s="60"/>
      <c r="M6150" s="60"/>
      <c r="N6150" s="60"/>
      <c r="O6150" s="60"/>
      <c r="P6150" s="60"/>
      <c r="Q6150" s="60"/>
      <c r="R6150" s="334">
        <v>16746</v>
      </c>
      <c r="S6150" s="319" t="s">
        <v>356</v>
      </c>
      <c r="BE6150" s="60"/>
      <c r="BR6150" s="60"/>
      <c r="BX6150" s="151"/>
      <c r="CB6150" s="151"/>
      <c r="CM6150" s="151"/>
      <c r="CO6150" s="151"/>
      <c r="CT6150" s="151"/>
      <c r="CY6150" s="151"/>
    </row>
    <row r="6151" spans="1:103" x14ac:dyDescent="0.2">
      <c r="A6151" s="60"/>
      <c r="B6151" s="60"/>
      <c r="C6151" s="60"/>
      <c r="D6151" s="60"/>
      <c r="E6151" s="60"/>
      <c r="F6151" s="60"/>
      <c r="G6151" s="60"/>
      <c r="H6151" s="60"/>
      <c r="I6151" s="60"/>
      <c r="J6151" s="60"/>
      <c r="K6151" s="60"/>
      <c r="L6151" s="60"/>
      <c r="M6151" s="60"/>
      <c r="N6151" s="60"/>
      <c r="O6151" s="60"/>
      <c r="P6151" s="60"/>
      <c r="Q6151" s="60"/>
      <c r="R6151" s="334">
        <v>16748</v>
      </c>
      <c r="S6151" s="319" t="s">
        <v>356</v>
      </c>
      <c r="BE6151" s="60"/>
      <c r="BR6151" s="60"/>
      <c r="BX6151" s="151"/>
      <c r="CB6151" s="151"/>
      <c r="CM6151" s="151"/>
      <c r="CO6151" s="151"/>
      <c r="CT6151" s="151"/>
      <c r="CY6151" s="151"/>
    </row>
    <row r="6152" spans="1:103" x14ac:dyDescent="0.2">
      <c r="A6152" s="60"/>
      <c r="B6152" s="60"/>
      <c r="C6152" s="60"/>
      <c r="D6152" s="60"/>
      <c r="E6152" s="60"/>
      <c r="F6152" s="60"/>
      <c r="G6152" s="60"/>
      <c r="H6152" s="60"/>
      <c r="I6152" s="60"/>
      <c r="J6152" s="60"/>
      <c r="K6152" s="60"/>
      <c r="L6152" s="60"/>
      <c r="M6152" s="60"/>
      <c r="N6152" s="60"/>
      <c r="O6152" s="60"/>
      <c r="P6152" s="60"/>
      <c r="Q6152" s="60"/>
      <c r="R6152" s="334">
        <v>16749</v>
      </c>
      <c r="S6152" s="319" t="s">
        <v>356</v>
      </c>
      <c r="BE6152" s="60"/>
      <c r="BR6152" s="60"/>
      <c r="BX6152" s="151"/>
      <c r="CB6152" s="151"/>
      <c r="CM6152" s="151"/>
      <c r="CO6152" s="151"/>
      <c r="CT6152" s="151"/>
      <c r="CY6152" s="151"/>
    </row>
    <row r="6153" spans="1:103" x14ac:dyDescent="0.2">
      <c r="A6153" s="60"/>
      <c r="B6153" s="60"/>
      <c r="C6153" s="60"/>
      <c r="D6153" s="60"/>
      <c r="E6153" s="60"/>
      <c r="F6153" s="60"/>
      <c r="G6153" s="60"/>
      <c r="H6153" s="60"/>
      <c r="I6153" s="60"/>
      <c r="J6153" s="60"/>
      <c r="K6153" s="60"/>
      <c r="L6153" s="60"/>
      <c r="M6153" s="60"/>
      <c r="N6153" s="60"/>
      <c r="O6153" s="60"/>
      <c r="P6153" s="60"/>
      <c r="Q6153" s="60"/>
      <c r="R6153" s="334">
        <v>16750</v>
      </c>
      <c r="S6153" s="319" t="s">
        <v>356</v>
      </c>
      <c r="BE6153" s="60"/>
      <c r="BR6153" s="60"/>
      <c r="BX6153" s="151"/>
      <c r="CB6153" s="151"/>
      <c r="CM6153" s="151"/>
      <c r="CO6153" s="151"/>
      <c r="CT6153" s="151"/>
      <c r="CY6153" s="151"/>
    </row>
    <row r="6154" spans="1:103" x14ac:dyDescent="0.2">
      <c r="A6154" s="60"/>
      <c r="B6154" s="60"/>
      <c r="C6154" s="60"/>
      <c r="D6154" s="60"/>
      <c r="E6154" s="60"/>
      <c r="F6154" s="60"/>
      <c r="G6154" s="60"/>
      <c r="H6154" s="60"/>
      <c r="I6154" s="60"/>
      <c r="J6154" s="60"/>
      <c r="K6154" s="60"/>
      <c r="L6154" s="60"/>
      <c r="M6154" s="60"/>
      <c r="N6154" s="60"/>
      <c r="O6154" s="60"/>
      <c r="P6154" s="60"/>
      <c r="Q6154" s="60"/>
      <c r="R6154" s="334">
        <v>16801</v>
      </c>
      <c r="S6154" s="319" t="s">
        <v>351</v>
      </c>
      <c r="BE6154" s="60"/>
      <c r="BR6154" s="60"/>
      <c r="BX6154" s="151"/>
      <c r="CB6154" s="151"/>
      <c r="CM6154" s="151"/>
      <c r="CO6154" s="151"/>
      <c r="CT6154" s="151"/>
      <c r="CY6154" s="151"/>
    </row>
    <row r="6155" spans="1:103" x14ac:dyDescent="0.2">
      <c r="A6155" s="60"/>
      <c r="B6155" s="60"/>
      <c r="C6155" s="60"/>
      <c r="D6155" s="60"/>
      <c r="E6155" s="60"/>
      <c r="F6155" s="60"/>
      <c r="G6155" s="60"/>
      <c r="H6155" s="60"/>
      <c r="I6155" s="60"/>
      <c r="J6155" s="60"/>
      <c r="K6155" s="60"/>
      <c r="L6155" s="60"/>
      <c r="M6155" s="60"/>
      <c r="N6155" s="60"/>
      <c r="O6155" s="60"/>
      <c r="P6155" s="60"/>
      <c r="Q6155" s="60"/>
      <c r="R6155" s="334">
        <v>16802</v>
      </c>
      <c r="S6155" s="319" t="s">
        <v>351</v>
      </c>
      <c r="BE6155" s="60"/>
      <c r="BR6155" s="60"/>
      <c r="BX6155" s="151"/>
      <c r="CB6155" s="151"/>
      <c r="CM6155" s="151"/>
      <c r="CO6155" s="151"/>
      <c r="CT6155" s="151"/>
      <c r="CY6155" s="151"/>
    </row>
    <row r="6156" spans="1:103" x14ac:dyDescent="0.2">
      <c r="A6156" s="60"/>
      <c r="B6156" s="60"/>
      <c r="C6156" s="60"/>
      <c r="D6156" s="60"/>
      <c r="E6156" s="60"/>
      <c r="F6156" s="60"/>
      <c r="G6156" s="60"/>
      <c r="H6156" s="60"/>
      <c r="I6156" s="60"/>
      <c r="J6156" s="60"/>
      <c r="K6156" s="60"/>
      <c r="L6156" s="60"/>
      <c r="M6156" s="60"/>
      <c r="N6156" s="60"/>
      <c r="O6156" s="60"/>
      <c r="P6156" s="60"/>
      <c r="Q6156" s="60"/>
      <c r="R6156" s="334">
        <v>16803</v>
      </c>
      <c r="S6156" s="319" t="s">
        <v>351</v>
      </c>
      <c r="BE6156" s="60"/>
      <c r="BR6156" s="60"/>
      <c r="BX6156" s="151"/>
      <c r="CB6156" s="151"/>
      <c r="CM6156" s="151"/>
      <c r="CO6156" s="151"/>
      <c r="CT6156" s="151"/>
      <c r="CY6156" s="151"/>
    </row>
    <row r="6157" spans="1:103" x14ac:dyDescent="0.2">
      <c r="A6157" s="60"/>
      <c r="B6157" s="60"/>
      <c r="C6157" s="60"/>
      <c r="D6157" s="60"/>
      <c r="E6157" s="60"/>
      <c r="F6157" s="60"/>
      <c r="G6157" s="60"/>
      <c r="H6157" s="60"/>
      <c r="I6157" s="60"/>
      <c r="J6157" s="60"/>
      <c r="K6157" s="60"/>
      <c r="L6157" s="60"/>
      <c r="M6157" s="60"/>
      <c r="N6157" s="60"/>
      <c r="O6157" s="60"/>
      <c r="P6157" s="60"/>
      <c r="Q6157" s="60"/>
      <c r="R6157" s="334">
        <v>16804</v>
      </c>
      <c r="S6157" s="319" t="s">
        <v>351</v>
      </c>
      <c r="BE6157" s="60"/>
      <c r="BR6157" s="60"/>
      <c r="BX6157" s="151"/>
      <c r="CB6157" s="151"/>
      <c r="CM6157" s="151"/>
      <c r="CO6157" s="151"/>
      <c r="CT6157" s="151"/>
      <c r="CY6157" s="151"/>
    </row>
    <row r="6158" spans="1:103" x14ac:dyDescent="0.2">
      <c r="A6158" s="60"/>
      <c r="B6158" s="60"/>
      <c r="C6158" s="60"/>
      <c r="D6158" s="60"/>
      <c r="E6158" s="60"/>
      <c r="F6158" s="60"/>
      <c r="G6158" s="60"/>
      <c r="H6158" s="60"/>
      <c r="I6158" s="60"/>
      <c r="J6158" s="60"/>
      <c r="K6158" s="60"/>
      <c r="L6158" s="60"/>
      <c r="M6158" s="60"/>
      <c r="N6158" s="60"/>
      <c r="O6158" s="60"/>
      <c r="P6158" s="60"/>
      <c r="Q6158" s="60"/>
      <c r="R6158" s="334">
        <v>16805</v>
      </c>
      <c r="S6158" s="319" t="s">
        <v>351</v>
      </c>
      <c r="BE6158" s="60"/>
      <c r="BR6158" s="60"/>
      <c r="BX6158" s="151"/>
      <c r="CB6158" s="151"/>
      <c r="CM6158" s="151"/>
      <c r="CO6158" s="151"/>
      <c r="CT6158" s="151"/>
      <c r="CY6158" s="151"/>
    </row>
    <row r="6159" spans="1:103" x14ac:dyDescent="0.2">
      <c r="A6159" s="60"/>
      <c r="B6159" s="60"/>
      <c r="C6159" s="60"/>
      <c r="D6159" s="60"/>
      <c r="E6159" s="60"/>
      <c r="F6159" s="60"/>
      <c r="G6159" s="60"/>
      <c r="H6159" s="60"/>
      <c r="I6159" s="60"/>
      <c r="J6159" s="60"/>
      <c r="K6159" s="60"/>
      <c r="L6159" s="60"/>
      <c r="M6159" s="60"/>
      <c r="N6159" s="60"/>
      <c r="O6159" s="60"/>
      <c r="P6159" s="60"/>
      <c r="Q6159" s="60"/>
      <c r="R6159" s="334">
        <v>16820</v>
      </c>
      <c r="S6159" s="319" t="s">
        <v>351</v>
      </c>
      <c r="BE6159" s="60"/>
      <c r="BR6159" s="60"/>
      <c r="BX6159" s="151"/>
      <c r="CB6159" s="151"/>
      <c r="CM6159" s="151"/>
      <c r="CO6159" s="151"/>
      <c r="CT6159" s="151"/>
      <c r="CY6159" s="151"/>
    </row>
    <row r="6160" spans="1:103" x14ac:dyDescent="0.2">
      <c r="A6160" s="60"/>
      <c r="B6160" s="60"/>
      <c r="C6160" s="60"/>
      <c r="D6160" s="60"/>
      <c r="E6160" s="60"/>
      <c r="F6160" s="60"/>
      <c r="G6160" s="60"/>
      <c r="H6160" s="60"/>
      <c r="I6160" s="60"/>
      <c r="J6160" s="60"/>
      <c r="K6160" s="60"/>
      <c r="L6160" s="60"/>
      <c r="M6160" s="60"/>
      <c r="N6160" s="60"/>
      <c r="O6160" s="60"/>
      <c r="P6160" s="60"/>
      <c r="Q6160" s="60"/>
      <c r="R6160" s="334">
        <v>16821</v>
      </c>
      <c r="S6160" s="319" t="s">
        <v>356</v>
      </c>
      <c r="BE6160" s="60"/>
      <c r="BR6160" s="60"/>
      <c r="BX6160" s="151"/>
      <c r="CB6160" s="151"/>
      <c r="CM6160" s="151"/>
      <c r="CO6160" s="151"/>
      <c r="CT6160" s="151"/>
      <c r="CY6160" s="151"/>
    </row>
    <row r="6161" spans="1:103" x14ac:dyDescent="0.2">
      <c r="A6161" s="60"/>
      <c r="B6161" s="60"/>
      <c r="C6161" s="60"/>
      <c r="D6161" s="60"/>
      <c r="E6161" s="60"/>
      <c r="F6161" s="60"/>
      <c r="G6161" s="60"/>
      <c r="H6161" s="60"/>
      <c r="I6161" s="60"/>
      <c r="J6161" s="60"/>
      <c r="K6161" s="60"/>
      <c r="L6161" s="60"/>
      <c r="M6161" s="60"/>
      <c r="N6161" s="60"/>
      <c r="O6161" s="60"/>
      <c r="P6161" s="60"/>
      <c r="Q6161" s="60"/>
      <c r="R6161" s="334">
        <v>16822</v>
      </c>
      <c r="S6161" s="319" t="s">
        <v>351</v>
      </c>
      <c r="BE6161" s="60"/>
      <c r="BR6161" s="60"/>
      <c r="BX6161" s="151"/>
      <c r="CB6161" s="151"/>
      <c r="CM6161" s="151"/>
      <c r="CO6161" s="151"/>
      <c r="CT6161" s="151"/>
      <c r="CY6161" s="151"/>
    </row>
    <row r="6162" spans="1:103" x14ac:dyDescent="0.2">
      <c r="A6162" s="60"/>
      <c r="B6162" s="60"/>
      <c r="C6162" s="60"/>
      <c r="D6162" s="60"/>
      <c r="E6162" s="60"/>
      <c r="F6162" s="60"/>
      <c r="G6162" s="60"/>
      <c r="H6162" s="60"/>
      <c r="I6162" s="60"/>
      <c r="J6162" s="60"/>
      <c r="K6162" s="60"/>
      <c r="L6162" s="60"/>
      <c r="M6162" s="60"/>
      <c r="N6162" s="60"/>
      <c r="O6162" s="60"/>
      <c r="P6162" s="60"/>
      <c r="Q6162" s="60"/>
      <c r="R6162" s="334">
        <v>16823</v>
      </c>
      <c r="S6162" s="319" t="s">
        <v>351</v>
      </c>
      <c r="BE6162" s="60"/>
      <c r="BR6162" s="60"/>
      <c r="BX6162" s="151"/>
      <c r="CB6162" s="151"/>
      <c r="CM6162" s="151"/>
      <c r="CO6162" s="151"/>
      <c r="CT6162" s="151"/>
      <c r="CY6162" s="151"/>
    </row>
    <row r="6163" spans="1:103" x14ac:dyDescent="0.2">
      <c r="A6163" s="60"/>
      <c r="B6163" s="60"/>
      <c r="C6163" s="60"/>
      <c r="D6163" s="60"/>
      <c r="E6163" s="60"/>
      <c r="F6163" s="60"/>
      <c r="G6163" s="60"/>
      <c r="H6163" s="60"/>
      <c r="I6163" s="60"/>
      <c r="J6163" s="60"/>
      <c r="K6163" s="60"/>
      <c r="L6163" s="60"/>
      <c r="M6163" s="60"/>
      <c r="N6163" s="60"/>
      <c r="O6163" s="60"/>
      <c r="P6163" s="60"/>
      <c r="Q6163" s="60"/>
      <c r="R6163" s="334">
        <v>16825</v>
      </c>
      <c r="S6163" s="319" t="s">
        <v>356</v>
      </c>
      <c r="BE6163" s="60"/>
      <c r="BR6163" s="60"/>
      <c r="BX6163" s="151"/>
      <c r="CB6163" s="151"/>
      <c r="CM6163" s="151"/>
      <c r="CO6163" s="151"/>
      <c r="CT6163" s="151"/>
      <c r="CY6163" s="151"/>
    </row>
    <row r="6164" spans="1:103" x14ac:dyDescent="0.2">
      <c r="A6164" s="60"/>
      <c r="B6164" s="60"/>
      <c r="C6164" s="60"/>
      <c r="D6164" s="60"/>
      <c r="E6164" s="60"/>
      <c r="F6164" s="60"/>
      <c r="G6164" s="60"/>
      <c r="H6164" s="60"/>
      <c r="I6164" s="60"/>
      <c r="J6164" s="60"/>
      <c r="K6164" s="60"/>
      <c r="L6164" s="60"/>
      <c r="M6164" s="60"/>
      <c r="N6164" s="60"/>
      <c r="O6164" s="60"/>
      <c r="P6164" s="60"/>
      <c r="Q6164" s="60"/>
      <c r="R6164" s="334">
        <v>16826</v>
      </c>
      <c r="S6164" s="319" t="s">
        <v>351</v>
      </c>
      <c r="BE6164" s="60"/>
      <c r="BR6164" s="60"/>
      <c r="BX6164" s="151"/>
      <c r="CB6164" s="151"/>
      <c r="CM6164" s="151"/>
      <c r="CO6164" s="151"/>
      <c r="CT6164" s="151"/>
      <c r="CY6164" s="151"/>
    </row>
    <row r="6165" spans="1:103" x14ac:dyDescent="0.2">
      <c r="A6165" s="60"/>
      <c r="B6165" s="60"/>
      <c r="C6165" s="60"/>
      <c r="D6165" s="60"/>
      <c r="E6165" s="60"/>
      <c r="F6165" s="60"/>
      <c r="G6165" s="60"/>
      <c r="H6165" s="60"/>
      <c r="I6165" s="60"/>
      <c r="J6165" s="60"/>
      <c r="K6165" s="60"/>
      <c r="L6165" s="60"/>
      <c r="M6165" s="60"/>
      <c r="N6165" s="60"/>
      <c r="O6165" s="60"/>
      <c r="P6165" s="60"/>
      <c r="Q6165" s="60"/>
      <c r="R6165" s="334">
        <v>16827</v>
      </c>
      <c r="S6165" s="319" t="s">
        <v>351</v>
      </c>
      <c r="BE6165" s="60"/>
      <c r="BR6165" s="60"/>
      <c r="BX6165" s="151"/>
      <c r="CB6165" s="151"/>
      <c r="CM6165" s="151"/>
      <c r="CO6165" s="151"/>
      <c r="CT6165" s="151"/>
      <c r="CY6165" s="151"/>
    </row>
    <row r="6166" spans="1:103" x14ac:dyDescent="0.2">
      <c r="A6166" s="60"/>
      <c r="B6166" s="60"/>
      <c r="C6166" s="60"/>
      <c r="D6166" s="60"/>
      <c r="E6166" s="60"/>
      <c r="F6166" s="60"/>
      <c r="G6166" s="60"/>
      <c r="H6166" s="60"/>
      <c r="I6166" s="60"/>
      <c r="J6166" s="60"/>
      <c r="K6166" s="60"/>
      <c r="L6166" s="60"/>
      <c r="M6166" s="60"/>
      <c r="N6166" s="60"/>
      <c r="O6166" s="60"/>
      <c r="P6166" s="60"/>
      <c r="Q6166" s="60"/>
      <c r="R6166" s="334">
        <v>16828</v>
      </c>
      <c r="S6166" s="319" t="s">
        <v>351</v>
      </c>
      <c r="BE6166" s="60"/>
      <c r="BR6166" s="60"/>
      <c r="BX6166" s="151"/>
      <c r="CB6166" s="151"/>
      <c r="CM6166" s="151"/>
      <c r="CO6166" s="151"/>
      <c r="CT6166" s="151"/>
      <c r="CY6166" s="151"/>
    </row>
    <row r="6167" spans="1:103" x14ac:dyDescent="0.2">
      <c r="A6167" s="60"/>
      <c r="B6167" s="60"/>
      <c r="C6167" s="60"/>
      <c r="D6167" s="60"/>
      <c r="E6167" s="60"/>
      <c r="F6167" s="60"/>
      <c r="G6167" s="60"/>
      <c r="H6167" s="60"/>
      <c r="I6167" s="60"/>
      <c r="J6167" s="60"/>
      <c r="K6167" s="60"/>
      <c r="L6167" s="60"/>
      <c r="M6167" s="60"/>
      <c r="N6167" s="60"/>
      <c r="O6167" s="60"/>
      <c r="P6167" s="60"/>
      <c r="Q6167" s="60"/>
      <c r="R6167" s="334">
        <v>16829</v>
      </c>
      <c r="S6167" s="319" t="s">
        <v>356</v>
      </c>
      <c r="BE6167" s="60"/>
      <c r="BR6167" s="60"/>
      <c r="BX6167" s="151"/>
      <c r="CB6167" s="151"/>
      <c r="CM6167" s="151"/>
      <c r="CO6167" s="151"/>
      <c r="CT6167" s="151"/>
      <c r="CY6167" s="151"/>
    </row>
    <row r="6168" spans="1:103" x14ac:dyDescent="0.2">
      <c r="A6168" s="60"/>
      <c r="B6168" s="60"/>
      <c r="C6168" s="60"/>
      <c r="D6168" s="60"/>
      <c r="E6168" s="60"/>
      <c r="F6168" s="60"/>
      <c r="G6168" s="60"/>
      <c r="H6168" s="60"/>
      <c r="I6168" s="60"/>
      <c r="J6168" s="60"/>
      <c r="K6168" s="60"/>
      <c r="L6168" s="60"/>
      <c r="M6168" s="60"/>
      <c r="N6168" s="60"/>
      <c r="O6168" s="60"/>
      <c r="P6168" s="60"/>
      <c r="Q6168" s="60"/>
      <c r="R6168" s="334">
        <v>16830</v>
      </c>
      <c r="S6168" s="319" t="s">
        <v>356</v>
      </c>
      <c r="BE6168" s="60"/>
      <c r="BR6168" s="60"/>
      <c r="BX6168" s="151"/>
      <c r="CB6168" s="151"/>
      <c r="CM6168" s="151"/>
      <c r="CO6168" s="151"/>
      <c r="CT6168" s="151"/>
      <c r="CY6168" s="151"/>
    </row>
    <row r="6169" spans="1:103" x14ac:dyDescent="0.2">
      <c r="A6169" s="60"/>
      <c r="B6169" s="60"/>
      <c r="C6169" s="60"/>
      <c r="D6169" s="60"/>
      <c r="E6169" s="60"/>
      <c r="F6169" s="60"/>
      <c r="G6169" s="60"/>
      <c r="H6169" s="60"/>
      <c r="I6169" s="60"/>
      <c r="J6169" s="60"/>
      <c r="K6169" s="60"/>
      <c r="L6169" s="60"/>
      <c r="M6169" s="60"/>
      <c r="N6169" s="60"/>
      <c r="O6169" s="60"/>
      <c r="P6169" s="60"/>
      <c r="Q6169" s="60"/>
      <c r="R6169" s="334">
        <v>16832</v>
      </c>
      <c r="S6169" s="319" t="s">
        <v>351</v>
      </c>
      <c r="BE6169" s="60"/>
      <c r="BR6169" s="60"/>
      <c r="BX6169" s="151"/>
      <c r="CB6169" s="151"/>
      <c r="CM6169" s="151"/>
      <c r="CO6169" s="151"/>
      <c r="CT6169" s="151"/>
      <c r="CY6169" s="151"/>
    </row>
    <row r="6170" spans="1:103" x14ac:dyDescent="0.2">
      <c r="A6170" s="60"/>
      <c r="B6170" s="60"/>
      <c r="C6170" s="60"/>
      <c r="D6170" s="60"/>
      <c r="E6170" s="60"/>
      <c r="F6170" s="60"/>
      <c r="G6170" s="60"/>
      <c r="H6170" s="60"/>
      <c r="I6170" s="60"/>
      <c r="J6170" s="60"/>
      <c r="K6170" s="60"/>
      <c r="L6170" s="60"/>
      <c r="M6170" s="60"/>
      <c r="N6170" s="60"/>
      <c r="O6170" s="60"/>
      <c r="P6170" s="60"/>
      <c r="Q6170" s="60"/>
      <c r="R6170" s="334">
        <v>16833</v>
      </c>
      <c r="S6170" s="319" t="s">
        <v>356</v>
      </c>
      <c r="BE6170" s="60"/>
      <c r="BR6170" s="60"/>
      <c r="BX6170" s="151"/>
      <c r="CB6170" s="151"/>
      <c r="CM6170" s="151"/>
      <c r="CO6170" s="151"/>
      <c r="CT6170" s="151"/>
      <c r="CY6170" s="151"/>
    </row>
    <row r="6171" spans="1:103" x14ac:dyDescent="0.2">
      <c r="A6171" s="60"/>
      <c r="B6171" s="60"/>
      <c r="C6171" s="60"/>
      <c r="D6171" s="60"/>
      <c r="E6171" s="60"/>
      <c r="F6171" s="60"/>
      <c r="G6171" s="60"/>
      <c r="H6171" s="60"/>
      <c r="I6171" s="60"/>
      <c r="J6171" s="60"/>
      <c r="K6171" s="60"/>
      <c r="L6171" s="60"/>
      <c r="M6171" s="60"/>
      <c r="N6171" s="60"/>
      <c r="O6171" s="60"/>
      <c r="P6171" s="60"/>
      <c r="Q6171" s="60"/>
      <c r="R6171" s="334">
        <v>16834</v>
      </c>
      <c r="S6171" s="319" t="s">
        <v>356</v>
      </c>
      <c r="BE6171" s="60"/>
      <c r="BR6171" s="60"/>
      <c r="BX6171" s="151"/>
      <c r="CB6171" s="151"/>
      <c r="CM6171" s="151"/>
      <c r="CO6171" s="151"/>
      <c r="CT6171" s="151"/>
      <c r="CY6171" s="151"/>
    </row>
    <row r="6172" spans="1:103" x14ac:dyDescent="0.2">
      <c r="A6172" s="60"/>
      <c r="B6172" s="60"/>
      <c r="C6172" s="60"/>
      <c r="D6172" s="60"/>
      <c r="E6172" s="60"/>
      <c r="F6172" s="60"/>
      <c r="G6172" s="60"/>
      <c r="H6172" s="60"/>
      <c r="I6172" s="60"/>
      <c r="J6172" s="60"/>
      <c r="K6172" s="60"/>
      <c r="L6172" s="60"/>
      <c r="M6172" s="60"/>
      <c r="N6172" s="60"/>
      <c r="O6172" s="60"/>
      <c r="P6172" s="60"/>
      <c r="Q6172" s="60"/>
      <c r="R6172" s="334">
        <v>16835</v>
      </c>
      <c r="S6172" s="319" t="s">
        <v>351</v>
      </c>
      <c r="BE6172" s="60"/>
      <c r="BR6172" s="60"/>
      <c r="BX6172" s="151"/>
      <c r="CB6172" s="151"/>
      <c r="CM6172" s="151"/>
      <c r="CO6172" s="151"/>
      <c r="CT6172" s="151"/>
      <c r="CY6172" s="151"/>
    </row>
    <row r="6173" spans="1:103" x14ac:dyDescent="0.2">
      <c r="A6173" s="60"/>
      <c r="B6173" s="60"/>
      <c r="C6173" s="60"/>
      <c r="D6173" s="60"/>
      <c r="E6173" s="60"/>
      <c r="F6173" s="60"/>
      <c r="G6173" s="60"/>
      <c r="H6173" s="60"/>
      <c r="I6173" s="60"/>
      <c r="J6173" s="60"/>
      <c r="K6173" s="60"/>
      <c r="L6173" s="60"/>
      <c r="M6173" s="60"/>
      <c r="N6173" s="60"/>
      <c r="O6173" s="60"/>
      <c r="P6173" s="60"/>
      <c r="Q6173" s="60"/>
      <c r="R6173" s="334">
        <v>16836</v>
      </c>
      <c r="S6173" s="319" t="s">
        <v>356</v>
      </c>
      <c r="BE6173" s="60"/>
      <c r="BR6173" s="60"/>
      <c r="BX6173" s="151"/>
      <c r="CB6173" s="151"/>
      <c r="CM6173" s="151"/>
      <c r="CO6173" s="151"/>
      <c r="CT6173" s="151"/>
      <c r="CY6173" s="151"/>
    </row>
    <row r="6174" spans="1:103" x14ac:dyDescent="0.2">
      <c r="A6174" s="60"/>
      <c r="B6174" s="60"/>
      <c r="C6174" s="60"/>
      <c r="D6174" s="60"/>
      <c r="E6174" s="60"/>
      <c r="F6174" s="60"/>
      <c r="G6174" s="60"/>
      <c r="H6174" s="60"/>
      <c r="I6174" s="60"/>
      <c r="J6174" s="60"/>
      <c r="K6174" s="60"/>
      <c r="L6174" s="60"/>
      <c r="M6174" s="60"/>
      <c r="N6174" s="60"/>
      <c r="O6174" s="60"/>
      <c r="P6174" s="60"/>
      <c r="Q6174" s="60"/>
      <c r="R6174" s="334">
        <v>16837</v>
      </c>
      <c r="S6174" s="319" t="s">
        <v>356</v>
      </c>
      <c r="BE6174" s="60"/>
      <c r="BR6174" s="60"/>
      <c r="BX6174" s="151"/>
      <c r="CB6174" s="151"/>
      <c r="CM6174" s="151"/>
      <c r="CO6174" s="151"/>
      <c r="CT6174" s="151"/>
      <c r="CY6174" s="151"/>
    </row>
    <row r="6175" spans="1:103" x14ac:dyDescent="0.2">
      <c r="A6175" s="60"/>
      <c r="B6175" s="60"/>
      <c r="C6175" s="60"/>
      <c r="D6175" s="60"/>
      <c r="E6175" s="60"/>
      <c r="F6175" s="60"/>
      <c r="G6175" s="60"/>
      <c r="H6175" s="60"/>
      <c r="I6175" s="60"/>
      <c r="J6175" s="60"/>
      <c r="K6175" s="60"/>
      <c r="L6175" s="60"/>
      <c r="M6175" s="60"/>
      <c r="N6175" s="60"/>
      <c r="O6175" s="60"/>
      <c r="P6175" s="60"/>
      <c r="Q6175" s="60"/>
      <c r="R6175" s="334">
        <v>16838</v>
      </c>
      <c r="S6175" s="319" t="s">
        <v>356</v>
      </c>
      <c r="BE6175" s="60"/>
      <c r="BR6175" s="60"/>
      <c r="BX6175" s="151"/>
      <c r="CB6175" s="151"/>
      <c r="CM6175" s="151"/>
      <c r="CO6175" s="151"/>
      <c r="CT6175" s="151"/>
      <c r="CY6175" s="151"/>
    </row>
    <row r="6176" spans="1:103" x14ac:dyDescent="0.2">
      <c r="A6176" s="60"/>
      <c r="B6176" s="60"/>
      <c r="C6176" s="60"/>
      <c r="D6176" s="60"/>
      <c r="E6176" s="60"/>
      <c r="F6176" s="60"/>
      <c r="G6176" s="60"/>
      <c r="H6176" s="60"/>
      <c r="I6176" s="60"/>
      <c r="J6176" s="60"/>
      <c r="K6176" s="60"/>
      <c r="L6176" s="60"/>
      <c r="M6176" s="60"/>
      <c r="N6176" s="60"/>
      <c r="O6176" s="60"/>
      <c r="P6176" s="60"/>
      <c r="Q6176" s="60"/>
      <c r="R6176" s="334">
        <v>16839</v>
      </c>
      <c r="S6176" s="319" t="s">
        <v>356</v>
      </c>
      <c r="BE6176" s="60"/>
      <c r="BR6176" s="60"/>
      <c r="BX6176" s="151"/>
      <c r="CB6176" s="151"/>
      <c r="CM6176" s="151"/>
      <c r="CO6176" s="151"/>
      <c r="CT6176" s="151"/>
      <c r="CY6176" s="151"/>
    </row>
    <row r="6177" spans="1:103" x14ac:dyDescent="0.2">
      <c r="A6177" s="60"/>
      <c r="B6177" s="60"/>
      <c r="C6177" s="60"/>
      <c r="D6177" s="60"/>
      <c r="E6177" s="60"/>
      <c r="F6177" s="60"/>
      <c r="G6177" s="60"/>
      <c r="H6177" s="60"/>
      <c r="I6177" s="60"/>
      <c r="J6177" s="60"/>
      <c r="K6177" s="60"/>
      <c r="L6177" s="60"/>
      <c r="M6177" s="60"/>
      <c r="N6177" s="60"/>
      <c r="O6177" s="60"/>
      <c r="P6177" s="60"/>
      <c r="Q6177" s="60"/>
      <c r="R6177" s="334">
        <v>16840</v>
      </c>
      <c r="S6177" s="319" t="s">
        <v>356</v>
      </c>
      <c r="BE6177" s="60"/>
      <c r="BR6177" s="60"/>
      <c r="BX6177" s="151"/>
      <c r="CB6177" s="151"/>
      <c r="CM6177" s="151"/>
      <c r="CO6177" s="151"/>
      <c r="CT6177" s="151"/>
      <c r="CY6177" s="151"/>
    </row>
    <row r="6178" spans="1:103" x14ac:dyDescent="0.2">
      <c r="A6178" s="60"/>
      <c r="B6178" s="60"/>
      <c r="C6178" s="60"/>
      <c r="D6178" s="60"/>
      <c r="E6178" s="60"/>
      <c r="F6178" s="60"/>
      <c r="G6178" s="60"/>
      <c r="H6178" s="60"/>
      <c r="I6178" s="60"/>
      <c r="J6178" s="60"/>
      <c r="K6178" s="60"/>
      <c r="L6178" s="60"/>
      <c r="M6178" s="60"/>
      <c r="N6178" s="60"/>
      <c r="O6178" s="60"/>
      <c r="P6178" s="60"/>
      <c r="Q6178" s="60"/>
      <c r="R6178" s="334">
        <v>16841</v>
      </c>
      <c r="S6178" s="319" t="s">
        <v>351</v>
      </c>
      <c r="BE6178" s="60"/>
      <c r="BR6178" s="60"/>
      <c r="BX6178" s="151"/>
      <c r="CB6178" s="151"/>
      <c r="CM6178" s="151"/>
      <c r="CO6178" s="151"/>
      <c r="CT6178" s="151"/>
      <c r="CY6178" s="151"/>
    </row>
    <row r="6179" spans="1:103" x14ac:dyDescent="0.2">
      <c r="A6179" s="60"/>
      <c r="B6179" s="60"/>
      <c r="C6179" s="60"/>
      <c r="D6179" s="60"/>
      <c r="E6179" s="60"/>
      <c r="F6179" s="60"/>
      <c r="G6179" s="60"/>
      <c r="H6179" s="60"/>
      <c r="I6179" s="60"/>
      <c r="J6179" s="60"/>
      <c r="K6179" s="60"/>
      <c r="L6179" s="60"/>
      <c r="M6179" s="60"/>
      <c r="N6179" s="60"/>
      <c r="O6179" s="60"/>
      <c r="P6179" s="60"/>
      <c r="Q6179" s="60"/>
      <c r="R6179" s="334">
        <v>16843</v>
      </c>
      <c r="S6179" s="319" t="s">
        <v>356</v>
      </c>
      <c r="BE6179" s="60"/>
      <c r="BR6179" s="60"/>
      <c r="BX6179" s="151"/>
      <c r="CB6179" s="151"/>
      <c r="CM6179" s="151"/>
      <c r="CO6179" s="151"/>
      <c r="CT6179" s="151"/>
      <c r="CY6179" s="151"/>
    </row>
    <row r="6180" spans="1:103" x14ac:dyDescent="0.2">
      <c r="A6180" s="60"/>
      <c r="B6180" s="60"/>
      <c r="C6180" s="60"/>
      <c r="D6180" s="60"/>
      <c r="E6180" s="60"/>
      <c r="F6180" s="60"/>
      <c r="G6180" s="60"/>
      <c r="H6180" s="60"/>
      <c r="I6180" s="60"/>
      <c r="J6180" s="60"/>
      <c r="K6180" s="60"/>
      <c r="L6180" s="60"/>
      <c r="M6180" s="60"/>
      <c r="N6180" s="60"/>
      <c r="O6180" s="60"/>
      <c r="P6180" s="60"/>
      <c r="Q6180" s="60"/>
      <c r="R6180" s="334">
        <v>16844</v>
      </c>
      <c r="S6180" s="319" t="s">
        <v>351</v>
      </c>
      <c r="BE6180" s="60"/>
      <c r="BR6180" s="60"/>
      <c r="BX6180" s="151"/>
      <c r="CB6180" s="151"/>
      <c r="CM6180" s="151"/>
      <c r="CO6180" s="151"/>
      <c r="CT6180" s="151"/>
      <c r="CY6180" s="151"/>
    </row>
    <row r="6181" spans="1:103" x14ac:dyDescent="0.2">
      <c r="A6181" s="60"/>
      <c r="B6181" s="60"/>
      <c r="C6181" s="60"/>
      <c r="D6181" s="60"/>
      <c r="E6181" s="60"/>
      <c r="F6181" s="60"/>
      <c r="G6181" s="60"/>
      <c r="H6181" s="60"/>
      <c r="I6181" s="60"/>
      <c r="J6181" s="60"/>
      <c r="K6181" s="60"/>
      <c r="L6181" s="60"/>
      <c r="M6181" s="60"/>
      <c r="N6181" s="60"/>
      <c r="O6181" s="60"/>
      <c r="P6181" s="60"/>
      <c r="Q6181" s="60"/>
      <c r="R6181" s="334">
        <v>16845</v>
      </c>
      <c r="S6181" s="319" t="s">
        <v>356</v>
      </c>
      <c r="BE6181" s="60"/>
      <c r="BR6181" s="60"/>
      <c r="BX6181" s="151"/>
      <c r="CB6181" s="151"/>
      <c r="CM6181" s="151"/>
      <c r="CO6181" s="151"/>
      <c r="CT6181" s="151"/>
      <c r="CY6181" s="151"/>
    </row>
    <row r="6182" spans="1:103" x14ac:dyDescent="0.2">
      <c r="A6182" s="60"/>
      <c r="B6182" s="60"/>
      <c r="C6182" s="60"/>
      <c r="D6182" s="60"/>
      <c r="E6182" s="60"/>
      <c r="F6182" s="60"/>
      <c r="G6182" s="60"/>
      <c r="H6182" s="60"/>
      <c r="I6182" s="60"/>
      <c r="J6182" s="60"/>
      <c r="K6182" s="60"/>
      <c r="L6182" s="60"/>
      <c r="M6182" s="60"/>
      <c r="N6182" s="60"/>
      <c r="O6182" s="60"/>
      <c r="P6182" s="60"/>
      <c r="Q6182" s="60"/>
      <c r="R6182" s="334">
        <v>16847</v>
      </c>
      <c r="S6182" s="319" t="s">
        <v>356</v>
      </c>
      <c r="BE6182" s="60"/>
      <c r="BR6182" s="60"/>
      <c r="BX6182" s="151"/>
      <c r="CB6182" s="151"/>
      <c r="CM6182" s="151"/>
      <c r="CO6182" s="151"/>
      <c r="CT6182" s="151"/>
      <c r="CY6182" s="151"/>
    </row>
    <row r="6183" spans="1:103" x14ac:dyDescent="0.2">
      <c r="A6183" s="60"/>
      <c r="B6183" s="60"/>
      <c r="C6183" s="60"/>
      <c r="D6183" s="60"/>
      <c r="E6183" s="60"/>
      <c r="F6183" s="60"/>
      <c r="G6183" s="60"/>
      <c r="H6183" s="60"/>
      <c r="I6183" s="60"/>
      <c r="J6183" s="60"/>
      <c r="K6183" s="60"/>
      <c r="L6183" s="60"/>
      <c r="M6183" s="60"/>
      <c r="N6183" s="60"/>
      <c r="O6183" s="60"/>
      <c r="P6183" s="60"/>
      <c r="Q6183" s="60"/>
      <c r="R6183" s="334">
        <v>16848</v>
      </c>
      <c r="S6183" s="319" t="s">
        <v>351</v>
      </c>
      <c r="BE6183" s="60"/>
      <c r="BR6183" s="60"/>
      <c r="BX6183" s="151"/>
      <c r="CB6183" s="151"/>
      <c r="CM6183" s="151"/>
      <c r="CO6183" s="151"/>
      <c r="CT6183" s="151"/>
      <c r="CY6183" s="151"/>
    </row>
    <row r="6184" spans="1:103" x14ac:dyDescent="0.2">
      <c r="A6184" s="60"/>
      <c r="B6184" s="60"/>
      <c r="C6184" s="60"/>
      <c r="D6184" s="60"/>
      <c r="E6184" s="60"/>
      <c r="F6184" s="60"/>
      <c r="G6184" s="60"/>
      <c r="H6184" s="60"/>
      <c r="I6184" s="60"/>
      <c r="J6184" s="60"/>
      <c r="K6184" s="60"/>
      <c r="L6184" s="60"/>
      <c r="M6184" s="60"/>
      <c r="N6184" s="60"/>
      <c r="O6184" s="60"/>
      <c r="P6184" s="60"/>
      <c r="Q6184" s="60"/>
      <c r="R6184" s="334">
        <v>16849</v>
      </c>
      <c r="S6184" s="319" t="s">
        <v>356</v>
      </c>
      <c r="BE6184" s="60"/>
      <c r="BR6184" s="60"/>
      <c r="BX6184" s="151"/>
      <c r="CB6184" s="151"/>
      <c r="CM6184" s="151"/>
      <c r="CO6184" s="151"/>
      <c r="CT6184" s="151"/>
      <c r="CY6184" s="151"/>
    </row>
    <row r="6185" spans="1:103" x14ac:dyDescent="0.2">
      <c r="A6185" s="60"/>
      <c r="B6185" s="60"/>
      <c r="C6185" s="60"/>
      <c r="D6185" s="60"/>
      <c r="E6185" s="60"/>
      <c r="F6185" s="60"/>
      <c r="G6185" s="60"/>
      <c r="H6185" s="60"/>
      <c r="I6185" s="60"/>
      <c r="J6185" s="60"/>
      <c r="K6185" s="60"/>
      <c r="L6185" s="60"/>
      <c r="M6185" s="60"/>
      <c r="N6185" s="60"/>
      <c r="O6185" s="60"/>
      <c r="P6185" s="60"/>
      <c r="Q6185" s="60"/>
      <c r="R6185" s="334">
        <v>16850</v>
      </c>
      <c r="S6185" s="319" t="s">
        <v>356</v>
      </c>
      <c r="BE6185" s="60"/>
      <c r="BR6185" s="60"/>
      <c r="BX6185" s="151"/>
      <c r="CB6185" s="151"/>
      <c r="CM6185" s="151"/>
      <c r="CO6185" s="151"/>
      <c r="CT6185" s="151"/>
      <c r="CY6185" s="151"/>
    </row>
    <row r="6186" spans="1:103" x14ac:dyDescent="0.2">
      <c r="A6186" s="60"/>
      <c r="B6186" s="60"/>
      <c r="C6186" s="60"/>
      <c r="D6186" s="60"/>
      <c r="E6186" s="60"/>
      <c r="F6186" s="60"/>
      <c r="G6186" s="60"/>
      <c r="H6186" s="60"/>
      <c r="I6186" s="60"/>
      <c r="J6186" s="60"/>
      <c r="K6186" s="60"/>
      <c r="L6186" s="60"/>
      <c r="M6186" s="60"/>
      <c r="N6186" s="60"/>
      <c r="O6186" s="60"/>
      <c r="P6186" s="60"/>
      <c r="Q6186" s="60"/>
      <c r="R6186" s="334">
        <v>16851</v>
      </c>
      <c r="S6186" s="319" t="s">
        <v>351</v>
      </c>
      <c r="BE6186" s="60"/>
      <c r="BR6186" s="60"/>
      <c r="BX6186" s="151"/>
      <c r="CB6186" s="151"/>
      <c r="CM6186" s="151"/>
      <c r="CO6186" s="151"/>
      <c r="CT6186" s="151"/>
      <c r="CY6186" s="151"/>
    </row>
    <row r="6187" spans="1:103" x14ac:dyDescent="0.2">
      <c r="A6187" s="60"/>
      <c r="B6187" s="60"/>
      <c r="C6187" s="60"/>
      <c r="D6187" s="60"/>
      <c r="E6187" s="60"/>
      <c r="F6187" s="60"/>
      <c r="G6187" s="60"/>
      <c r="H6187" s="60"/>
      <c r="I6187" s="60"/>
      <c r="J6187" s="60"/>
      <c r="K6187" s="60"/>
      <c r="L6187" s="60"/>
      <c r="M6187" s="60"/>
      <c r="N6187" s="60"/>
      <c r="O6187" s="60"/>
      <c r="P6187" s="60"/>
      <c r="Q6187" s="60"/>
      <c r="R6187" s="334">
        <v>16852</v>
      </c>
      <c r="S6187" s="319" t="s">
        <v>351</v>
      </c>
      <c r="BE6187" s="60"/>
      <c r="BR6187" s="60"/>
      <c r="BX6187" s="151"/>
      <c r="CB6187" s="151"/>
      <c r="CM6187" s="151"/>
      <c r="CO6187" s="151"/>
      <c r="CT6187" s="151"/>
      <c r="CY6187" s="151"/>
    </row>
    <row r="6188" spans="1:103" x14ac:dyDescent="0.2">
      <c r="A6188" s="60"/>
      <c r="B6188" s="60"/>
      <c r="C6188" s="60"/>
      <c r="D6188" s="60"/>
      <c r="E6188" s="60"/>
      <c r="F6188" s="60"/>
      <c r="G6188" s="60"/>
      <c r="H6188" s="60"/>
      <c r="I6188" s="60"/>
      <c r="J6188" s="60"/>
      <c r="K6188" s="60"/>
      <c r="L6188" s="60"/>
      <c r="M6188" s="60"/>
      <c r="N6188" s="60"/>
      <c r="O6188" s="60"/>
      <c r="P6188" s="60"/>
      <c r="Q6188" s="60"/>
      <c r="R6188" s="334">
        <v>16853</v>
      </c>
      <c r="S6188" s="319" t="s">
        <v>351</v>
      </c>
      <c r="BE6188" s="60"/>
      <c r="BR6188" s="60"/>
      <c r="BX6188" s="151"/>
      <c r="CB6188" s="151"/>
      <c r="CM6188" s="151"/>
      <c r="CO6188" s="151"/>
      <c r="CT6188" s="151"/>
      <c r="CY6188" s="151"/>
    </row>
    <row r="6189" spans="1:103" x14ac:dyDescent="0.2">
      <c r="A6189" s="60"/>
      <c r="B6189" s="60"/>
      <c r="C6189" s="60"/>
      <c r="D6189" s="60"/>
      <c r="E6189" s="60"/>
      <c r="F6189" s="60"/>
      <c r="G6189" s="60"/>
      <c r="H6189" s="60"/>
      <c r="I6189" s="60"/>
      <c r="J6189" s="60"/>
      <c r="K6189" s="60"/>
      <c r="L6189" s="60"/>
      <c r="M6189" s="60"/>
      <c r="N6189" s="60"/>
      <c r="O6189" s="60"/>
      <c r="P6189" s="60"/>
      <c r="Q6189" s="60"/>
      <c r="R6189" s="334">
        <v>16854</v>
      </c>
      <c r="S6189" s="319" t="s">
        <v>351</v>
      </c>
      <c r="BE6189" s="60"/>
      <c r="BR6189" s="60"/>
      <c r="BX6189" s="151"/>
      <c r="CB6189" s="151"/>
      <c r="CM6189" s="151"/>
      <c r="CO6189" s="151"/>
      <c r="CT6189" s="151"/>
      <c r="CY6189" s="151"/>
    </row>
    <row r="6190" spans="1:103" x14ac:dyDescent="0.2">
      <c r="A6190" s="60"/>
      <c r="B6190" s="60"/>
      <c r="C6190" s="60"/>
      <c r="D6190" s="60"/>
      <c r="E6190" s="60"/>
      <c r="F6190" s="60"/>
      <c r="G6190" s="60"/>
      <c r="H6190" s="60"/>
      <c r="I6190" s="60"/>
      <c r="J6190" s="60"/>
      <c r="K6190" s="60"/>
      <c r="L6190" s="60"/>
      <c r="M6190" s="60"/>
      <c r="N6190" s="60"/>
      <c r="O6190" s="60"/>
      <c r="P6190" s="60"/>
      <c r="Q6190" s="60"/>
      <c r="R6190" s="334">
        <v>16855</v>
      </c>
      <c r="S6190" s="319" t="s">
        <v>356</v>
      </c>
      <c r="BE6190" s="60"/>
      <c r="BR6190" s="60"/>
      <c r="BX6190" s="151"/>
      <c r="CB6190" s="151"/>
      <c r="CM6190" s="151"/>
      <c r="CO6190" s="151"/>
      <c r="CT6190" s="151"/>
      <c r="CY6190" s="151"/>
    </row>
    <row r="6191" spans="1:103" x14ac:dyDescent="0.2">
      <c r="A6191" s="60"/>
      <c r="B6191" s="60"/>
      <c r="C6191" s="60"/>
      <c r="D6191" s="60"/>
      <c r="E6191" s="60"/>
      <c r="F6191" s="60"/>
      <c r="G6191" s="60"/>
      <c r="H6191" s="60"/>
      <c r="I6191" s="60"/>
      <c r="J6191" s="60"/>
      <c r="K6191" s="60"/>
      <c r="L6191" s="60"/>
      <c r="M6191" s="60"/>
      <c r="N6191" s="60"/>
      <c r="O6191" s="60"/>
      <c r="P6191" s="60"/>
      <c r="Q6191" s="60"/>
      <c r="R6191" s="334">
        <v>16856</v>
      </c>
      <c r="S6191" s="319" t="s">
        <v>351</v>
      </c>
      <c r="BE6191" s="60"/>
      <c r="BR6191" s="60"/>
      <c r="BX6191" s="151"/>
      <c r="CB6191" s="151"/>
      <c r="CM6191" s="151"/>
      <c r="CO6191" s="151"/>
      <c r="CT6191" s="151"/>
      <c r="CY6191" s="151"/>
    </row>
    <row r="6192" spans="1:103" x14ac:dyDescent="0.2">
      <c r="A6192" s="60"/>
      <c r="B6192" s="60"/>
      <c r="C6192" s="60"/>
      <c r="D6192" s="60"/>
      <c r="E6192" s="60"/>
      <c r="F6192" s="60"/>
      <c r="G6192" s="60"/>
      <c r="H6192" s="60"/>
      <c r="I6192" s="60"/>
      <c r="J6192" s="60"/>
      <c r="K6192" s="60"/>
      <c r="L6192" s="60"/>
      <c r="M6192" s="60"/>
      <c r="N6192" s="60"/>
      <c r="O6192" s="60"/>
      <c r="P6192" s="60"/>
      <c r="Q6192" s="60"/>
      <c r="R6192" s="334">
        <v>16858</v>
      </c>
      <c r="S6192" s="319" t="s">
        <v>356</v>
      </c>
      <c r="BE6192" s="60"/>
      <c r="BR6192" s="60"/>
      <c r="BX6192" s="151"/>
      <c r="CB6192" s="151"/>
      <c r="CM6192" s="151"/>
      <c r="CO6192" s="151"/>
      <c r="CT6192" s="151"/>
      <c r="CY6192" s="151"/>
    </row>
    <row r="6193" spans="1:103" x14ac:dyDescent="0.2">
      <c r="A6193" s="60"/>
      <c r="B6193" s="60"/>
      <c r="C6193" s="60"/>
      <c r="D6193" s="60"/>
      <c r="E6193" s="60"/>
      <c r="F6193" s="60"/>
      <c r="G6193" s="60"/>
      <c r="H6193" s="60"/>
      <c r="I6193" s="60"/>
      <c r="J6193" s="60"/>
      <c r="K6193" s="60"/>
      <c r="L6193" s="60"/>
      <c r="M6193" s="60"/>
      <c r="N6193" s="60"/>
      <c r="O6193" s="60"/>
      <c r="P6193" s="60"/>
      <c r="Q6193" s="60"/>
      <c r="R6193" s="334">
        <v>16859</v>
      </c>
      <c r="S6193" s="319" t="s">
        <v>356</v>
      </c>
      <c r="BE6193" s="60"/>
      <c r="BR6193" s="60"/>
      <c r="BX6193" s="151"/>
      <c r="CB6193" s="151"/>
      <c r="CM6193" s="151"/>
      <c r="CO6193" s="151"/>
      <c r="CT6193" s="151"/>
      <c r="CY6193" s="151"/>
    </row>
    <row r="6194" spans="1:103" x14ac:dyDescent="0.2">
      <c r="A6194" s="60"/>
      <c r="B6194" s="60"/>
      <c r="C6194" s="60"/>
      <c r="D6194" s="60"/>
      <c r="E6194" s="60"/>
      <c r="F6194" s="60"/>
      <c r="G6194" s="60"/>
      <c r="H6194" s="60"/>
      <c r="I6194" s="60"/>
      <c r="J6194" s="60"/>
      <c r="K6194" s="60"/>
      <c r="L6194" s="60"/>
      <c r="M6194" s="60"/>
      <c r="N6194" s="60"/>
      <c r="O6194" s="60"/>
      <c r="P6194" s="60"/>
      <c r="Q6194" s="60"/>
      <c r="R6194" s="334">
        <v>16860</v>
      </c>
      <c r="S6194" s="319" t="s">
        <v>356</v>
      </c>
      <c r="BE6194" s="60"/>
      <c r="BR6194" s="60"/>
      <c r="BX6194" s="151"/>
      <c r="CB6194" s="151"/>
      <c r="CM6194" s="151"/>
      <c r="CO6194" s="151"/>
      <c r="CT6194" s="151"/>
      <c r="CY6194" s="151"/>
    </row>
    <row r="6195" spans="1:103" x14ac:dyDescent="0.2">
      <c r="A6195" s="60"/>
      <c r="B6195" s="60"/>
      <c r="C6195" s="60"/>
      <c r="D6195" s="60"/>
      <c r="E6195" s="60"/>
      <c r="F6195" s="60"/>
      <c r="G6195" s="60"/>
      <c r="H6195" s="60"/>
      <c r="I6195" s="60"/>
      <c r="J6195" s="60"/>
      <c r="K6195" s="60"/>
      <c r="L6195" s="60"/>
      <c r="M6195" s="60"/>
      <c r="N6195" s="60"/>
      <c r="O6195" s="60"/>
      <c r="P6195" s="60"/>
      <c r="Q6195" s="60"/>
      <c r="R6195" s="334">
        <v>16861</v>
      </c>
      <c r="S6195" s="319" t="s">
        <v>356</v>
      </c>
      <c r="BE6195" s="60"/>
      <c r="BR6195" s="60"/>
      <c r="BX6195" s="151"/>
      <c r="CB6195" s="151"/>
      <c r="CM6195" s="151"/>
      <c r="CO6195" s="151"/>
      <c r="CT6195" s="151"/>
      <c r="CY6195" s="151"/>
    </row>
    <row r="6196" spans="1:103" x14ac:dyDescent="0.2">
      <c r="A6196" s="60"/>
      <c r="B6196" s="60"/>
      <c r="C6196" s="60"/>
      <c r="D6196" s="60"/>
      <c r="E6196" s="60"/>
      <c r="F6196" s="60"/>
      <c r="G6196" s="60"/>
      <c r="H6196" s="60"/>
      <c r="I6196" s="60"/>
      <c r="J6196" s="60"/>
      <c r="K6196" s="60"/>
      <c r="L6196" s="60"/>
      <c r="M6196" s="60"/>
      <c r="N6196" s="60"/>
      <c r="O6196" s="60"/>
      <c r="P6196" s="60"/>
      <c r="Q6196" s="60"/>
      <c r="R6196" s="334">
        <v>16863</v>
      </c>
      <c r="S6196" s="319" t="s">
        <v>356</v>
      </c>
      <c r="BE6196" s="60"/>
      <c r="BR6196" s="60"/>
      <c r="BX6196" s="151"/>
      <c r="CB6196" s="151"/>
      <c r="CM6196" s="151"/>
      <c r="CO6196" s="151"/>
      <c r="CT6196" s="151"/>
      <c r="CY6196" s="151"/>
    </row>
    <row r="6197" spans="1:103" x14ac:dyDescent="0.2">
      <c r="A6197" s="60"/>
      <c r="B6197" s="60"/>
      <c r="C6197" s="60"/>
      <c r="D6197" s="60"/>
      <c r="E6197" s="60"/>
      <c r="F6197" s="60"/>
      <c r="G6197" s="60"/>
      <c r="H6197" s="60"/>
      <c r="I6197" s="60"/>
      <c r="J6197" s="60"/>
      <c r="K6197" s="60"/>
      <c r="L6197" s="60"/>
      <c r="M6197" s="60"/>
      <c r="N6197" s="60"/>
      <c r="O6197" s="60"/>
      <c r="P6197" s="60"/>
      <c r="Q6197" s="60"/>
      <c r="R6197" s="334">
        <v>16864</v>
      </c>
      <c r="S6197" s="319" t="s">
        <v>351</v>
      </c>
      <c r="BE6197" s="60"/>
      <c r="BR6197" s="60"/>
      <c r="BX6197" s="151"/>
      <c r="CB6197" s="151"/>
      <c r="CM6197" s="151"/>
      <c r="CO6197" s="151"/>
      <c r="CT6197" s="151"/>
      <c r="CY6197" s="151"/>
    </row>
    <row r="6198" spans="1:103" x14ac:dyDescent="0.2">
      <c r="A6198" s="60"/>
      <c r="B6198" s="60"/>
      <c r="C6198" s="60"/>
      <c r="D6198" s="60"/>
      <c r="E6198" s="60"/>
      <c r="F6198" s="60"/>
      <c r="G6198" s="60"/>
      <c r="H6198" s="60"/>
      <c r="I6198" s="60"/>
      <c r="J6198" s="60"/>
      <c r="K6198" s="60"/>
      <c r="L6198" s="60"/>
      <c r="M6198" s="60"/>
      <c r="N6198" s="60"/>
      <c r="O6198" s="60"/>
      <c r="P6198" s="60"/>
      <c r="Q6198" s="60"/>
      <c r="R6198" s="334">
        <v>16865</v>
      </c>
      <c r="S6198" s="319" t="s">
        <v>351</v>
      </c>
      <c r="BE6198" s="60"/>
      <c r="BR6198" s="60"/>
      <c r="BX6198" s="151"/>
      <c r="CB6198" s="151"/>
      <c r="CM6198" s="151"/>
      <c r="CO6198" s="151"/>
      <c r="CT6198" s="151"/>
      <c r="CY6198" s="151"/>
    </row>
    <row r="6199" spans="1:103" x14ac:dyDescent="0.2">
      <c r="A6199" s="60"/>
      <c r="B6199" s="60"/>
      <c r="C6199" s="60"/>
      <c r="D6199" s="60"/>
      <c r="E6199" s="60"/>
      <c r="F6199" s="60"/>
      <c r="G6199" s="60"/>
      <c r="H6199" s="60"/>
      <c r="I6199" s="60"/>
      <c r="J6199" s="60"/>
      <c r="K6199" s="60"/>
      <c r="L6199" s="60"/>
      <c r="M6199" s="60"/>
      <c r="N6199" s="60"/>
      <c r="O6199" s="60"/>
      <c r="P6199" s="60"/>
      <c r="Q6199" s="60"/>
      <c r="R6199" s="334">
        <v>16866</v>
      </c>
      <c r="S6199" s="319" t="s">
        <v>356</v>
      </c>
      <c r="BE6199" s="60"/>
      <c r="BR6199" s="60"/>
      <c r="BX6199" s="151"/>
      <c r="CB6199" s="151"/>
      <c r="CM6199" s="151"/>
      <c r="CO6199" s="151"/>
      <c r="CT6199" s="151"/>
      <c r="CY6199" s="151"/>
    </row>
    <row r="6200" spans="1:103" x14ac:dyDescent="0.2">
      <c r="A6200" s="60"/>
      <c r="B6200" s="60"/>
      <c r="C6200" s="60"/>
      <c r="D6200" s="60"/>
      <c r="E6200" s="60"/>
      <c r="F6200" s="60"/>
      <c r="G6200" s="60"/>
      <c r="H6200" s="60"/>
      <c r="I6200" s="60"/>
      <c r="J6200" s="60"/>
      <c r="K6200" s="60"/>
      <c r="L6200" s="60"/>
      <c r="M6200" s="60"/>
      <c r="N6200" s="60"/>
      <c r="O6200" s="60"/>
      <c r="P6200" s="60"/>
      <c r="Q6200" s="60"/>
      <c r="R6200" s="334">
        <v>16868</v>
      </c>
      <c r="S6200" s="319" t="s">
        <v>351</v>
      </c>
      <c r="BE6200" s="60"/>
      <c r="BR6200" s="60"/>
      <c r="BX6200" s="151"/>
      <c r="CB6200" s="151"/>
      <c r="CM6200" s="151"/>
      <c r="CO6200" s="151"/>
      <c r="CT6200" s="151"/>
      <c r="CY6200" s="151"/>
    </row>
    <row r="6201" spans="1:103" x14ac:dyDescent="0.2">
      <c r="A6201" s="60"/>
      <c r="B6201" s="60"/>
      <c r="C6201" s="60"/>
      <c r="D6201" s="60"/>
      <c r="E6201" s="60"/>
      <c r="F6201" s="60"/>
      <c r="G6201" s="60"/>
      <c r="H6201" s="60"/>
      <c r="I6201" s="60"/>
      <c r="J6201" s="60"/>
      <c r="K6201" s="60"/>
      <c r="L6201" s="60"/>
      <c r="M6201" s="60"/>
      <c r="N6201" s="60"/>
      <c r="O6201" s="60"/>
      <c r="P6201" s="60"/>
      <c r="Q6201" s="60"/>
      <c r="R6201" s="334">
        <v>16870</v>
      </c>
      <c r="S6201" s="319" t="s">
        <v>351</v>
      </c>
      <c r="BE6201" s="60"/>
      <c r="BR6201" s="60"/>
      <c r="BX6201" s="151"/>
      <c r="CB6201" s="151"/>
      <c r="CM6201" s="151"/>
      <c r="CO6201" s="151"/>
      <c r="CT6201" s="151"/>
      <c r="CY6201" s="151"/>
    </row>
    <row r="6202" spans="1:103" x14ac:dyDescent="0.2">
      <c r="A6202" s="60"/>
      <c r="B6202" s="60"/>
      <c r="C6202" s="60"/>
      <c r="D6202" s="60"/>
      <c r="E6202" s="60"/>
      <c r="F6202" s="60"/>
      <c r="G6202" s="60"/>
      <c r="H6202" s="60"/>
      <c r="I6202" s="60"/>
      <c r="J6202" s="60"/>
      <c r="K6202" s="60"/>
      <c r="L6202" s="60"/>
      <c r="M6202" s="60"/>
      <c r="N6202" s="60"/>
      <c r="O6202" s="60"/>
      <c r="P6202" s="60"/>
      <c r="Q6202" s="60"/>
      <c r="R6202" s="334">
        <v>16871</v>
      </c>
      <c r="S6202" s="319" t="s">
        <v>351</v>
      </c>
      <c r="BE6202" s="60"/>
      <c r="BR6202" s="60"/>
      <c r="BX6202" s="151"/>
      <c r="CB6202" s="151"/>
      <c r="CM6202" s="151"/>
      <c r="CO6202" s="151"/>
      <c r="CT6202" s="151"/>
      <c r="CY6202" s="151"/>
    </row>
    <row r="6203" spans="1:103" x14ac:dyDescent="0.2">
      <c r="A6203" s="60"/>
      <c r="B6203" s="60"/>
      <c r="C6203" s="60"/>
      <c r="D6203" s="60"/>
      <c r="E6203" s="60"/>
      <c r="F6203" s="60"/>
      <c r="G6203" s="60"/>
      <c r="H6203" s="60"/>
      <c r="I6203" s="60"/>
      <c r="J6203" s="60"/>
      <c r="K6203" s="60"/>
      <c r="L6203" s="60"/>
      <c r="M6203" s="60"/>
      <c r="N6203" s="60"/>
      <c r="O6203" s="60"/>
      <c r="P6203" s="60"/>
      <c r="Q6203" s="60"/>
      <c r="R6203" s="334">
        <v>16872</v>
      </c>
      <c r="S6203" s="319" t="s">
        <v>351</v>
      </c>
      <c r="BE6203" s="60"/>
      <c r="BR6203" s="60"/>
      <c r="BX6203" s="151"/>
      <c r="CB6203" s="151"/>
      <c r="CM6203" s="151"/>
      <c r="CO6203" s="151"/>
      <c r="CT6203" s="151"/>
      <c r="CY6203" s="151"/>
    </row>
    <row r="6204" spans="1:103" x14ac:dyDescent="0.2">
      <c r="A6204" s="60"/>
      <c r="B6204" s="60"/>
      <c r="C6204" s="60"/>
      <c r="D6204" s="60"/>
      <c r="E6204" s="60"/>
      <c r="F6204" s="60"/>
      <c r="G6204" s="60"/>
      <c r="H6204" s="60"/>
      <c r="I6204" s="60"/>
      <c r="J6204" s="60"/>
      <c r="K6204" s="60"/>
      <c r="L6204" s="60"/>
      <c r="M6204" s="60"/>
      <c r="N6204" s="60"/>
      <c r="O6204" s="60"/>
      <c r="P6204" s="60"/>
      <c r="Q6204" s="60"/>
      <c r="R6204" s="334">
        <v>16873</v>
      </c>
      <c r="S6204" s="319" t="s">
        <v>356</v>
      </c>
      <c r="BE6204" s="60"/>
      <c r="BR6204" s="60"/>
      <c r="BX6204" s="151"/>
      <c r="CB6204" s="151"/>
      <c r="CM6204" s="151"/>
      <c r="CO6204" s="151"/>
      <c r="CT6204" s="151"/>
      <c r="CY6204" s="151"/>
    </row>
    <row r="6205" spans="1:103" x14ac:dyDescent="0.2">
      <c r="A6205" s="60"/>
      <c r="B6205" s="60"/>
      <c r="C6205" s="60"/>
      <c r="D6205" s="60"/>
      <c r="E6205" s="60"/>
      <c r="F6205" s="60"/>
      <c r="G6205" s="60"/>
      <c r="H6205" s="60"/>
      <c r="I6205" s="60"/>
      <c r="J6205" s="60"/>
      <c r="K6205" s="60"/>
      <c r="L6205" s="60"/>
      <c r="M6205" s="60"/>
      <c r="N6205" s="60"/>
      <c r="O6205" s="60"/>
      <c r="P6205" s="60"/>
      <c r="Q6205" s="60"/>
      <c r="R6205" s="334">
        <v>16874</v>
      </c>
      <c r="S6205" s="319" t="s">
        <v>356</v>
      </c>
      <c r="BE6205" s="60"/>
      <c r="BR6205" s="60"/>
      <c r="BX6205" s="151"/>
      <c r="CB6205" s="151"/>
      <c r="CM6205" s="151"/>
      <c r="CO6205" s="151"/>
      <c r="CT6205" s="151"/>
      <c r="CY6205" s="151"/>
    </row>
    <row r="6206" spans="1:103" x14ac:dyDescent="0.2">
      <c r="A6206" s="60"/>
      <c r="B6206" s="60"/>
      <c r="C6206" s="60"/>
      <c r="D6206" s="60"/>
      <c r="E6206" s="60"/>
      <c r="F6206" s="60"/>
      <c r="G6206" s="60"/>
      <c r="H6206" s="60"/>
      <c r="I6206" s="60"/>
      <c r="J6206" s="60"/>
      <c r="K6206" s="60"/>
      <c r="L6206" s="60"/>
      <c r="M6206" s="60"/>
      <c r="N6206" s="60"/>
      <c r="O6206" s="60"/>
      <c r="P6206" s="60"/>
      <c r="Q6206" s="60"/>
      <c r="R6206" s="334">
        <v>16875</v>
      </c>
      <c r="S6206" s="319" t="s">
        <v>351</v>
      </c>
      <c r="BE6206" s="60"/>
      <c r="BR6206" s="60"/>
      <c r="BX6206" s="151"/>
      <c r="CB6206" s="151"/>
      <c r="CM6206" s="151"/>
      <c r="CO6206" s="151"/>
      <c r="CT6206" s="151"/>
      <c r="CY6206" s="151"/>
    </row>
    <row r="6207" spans="1:103" x14ac:dyDescent="0.2">
      <c r="A6207" s="60"/>
      <c r="B6207" s="60"/>
      <c r="C6207" s="60"/>
      <c r="D6207" s="60"/>
      <c r="E6207" s="60"/>
      <c r="F6207" s="60"/>
      <c r="G6207" s="60"/>
      <c r="H6207" s="60"/>
      <c r="I6207" s="60"/>
      <c r="J6207" s="60"/>
      <c r="K6207" s="60"/>
      <c r="L6207" s="60"/>
      <c r="M6207" s="60"/>
      <c r="N6207" s="60"/>
      <c r="O6207" s="60"/>
      <c r="P6207" s="60"/>
      <c r="Q6207" s="60"/>
      <c r="R6207" s="334">
        <v>16876</v>
      </c>
      <c r="S6207" s="319" t="s">
        <v>356</v>
      </c>
      <c r="BE6207" s="60"/>
      <c r="BR6207" s="60"/>
      <c r="BX6207" s="151"/>
      <c r="CB6207" s="151"/>
      <c r="CM6207" s="151"/>
      <c r="CO6207" s="151"/>
      <c r="CT6207" s="151"/>
      <c r="CY6207" s="151"/>
    </row>
    <row r="6208" spans="1:103" x14ac:dyDescent="0.2">
      <c r="A6208" s="60"/>
      <c r="B6208" s="60"/>
      <c r="C6208" s="60"/>
      <c r="D6208" s="60"/>
      <c r="E6208" s="60"/>
      <c r="F6208" s="60"/>
      <c r="G6208" s="60"/>
      <c r="H6208" s="60"/>
      <c r="I6208" s="60"/>
      <c r="J6208" s="60"/>
      <c r="K6208" s="60"/>
      <c r="L6208" s="60"/>
      <c r="M6208" s="60"/>
      <c r="N6208" s="60"/>
      <c r="O6208" s="60"/>
      <c r="P6208" s="60"/>
      <c r="Q6208" s="60"/>
      <c r="R6208" s="334">
        <v>16877</v>
      </c>
      <c r="S6208" s="319" t="s">
        <v>356</v>
      </c>
      <c r="BE6208" s="60"/>
      <c r="BR6208" s="60"/>
      <c r="BX6208" s="151"/>
      <c r="CB6208" s="151"/>
      <c r="CM6208" s="151"/>
      <c r="CO6208" s="151"/>
      <c r="CT6208" s="151"/>
      <c r="CY6208" s="151"/>
    </row>
    <row r="6209" spans="1:103" x14ac:dyDescent="0.2">
      <c r="A6209" s="60"/>
      <c r="B6209" s="60"/>
      <c r="C6209" s="60"/>
      <c r="D6209" s="60"/>
      <c r="E6209" s="60"/>
      <c r="F6209" s="60"/>
      <c r="G6209" s="60"/>
      <c r="H6209" s="60"/>
      <c r="I6209" s="60"/>
      <c r="J6209" s="60"/>
      <c r="K6209" s="60"/>
      <c r="L6209" s="60"/>
      <c r="M6209" s="60"/>
      <c r="N6209" s="60"/>
      <c r="O6209" s="60"/>
      <c r="P6209" s="60"/>
      <c r="Q6209" s="60"/>
      <c r="R6209" s="334">
        <v>16878</v>
      </c>
      <c r="S6209" s="319" t="s">
        <v>356</v>
      </c>
      <c r="BE6209" s="60"/>
      <c r="BR6209" s="60"/>
      <c r="BX6209" s="151"/>
      <c r="CB6209" s="151"/>
      <c r="CM6209" s="151"/>
      <c r="CO6209" s="151"/>
      <c r="CT6209" s="151"/>
      <c r="CY6209" s="151"/>
    </row>
    <row r="6210" spans="1:103" x14ac:dyDescent="0.2">
      <c r="A6210" s="60"/>
      <c r="B6210" s="60"/>
      <c r="C6210" s="60"/>
      <c r="D6210" s="60"/>
      <c r="E6210" s="60"/>
      <c r="F6210" s="60"/>
      <c r="G6210" s="60"/>
      <c r="H6210" s="60"/>
      <c r="I6210" s="60"/>
      <c r="J6210" s="60"/>
      <c r="K6210" s="60"/>
      <c r="L6210" s="60"/>
      <c r="M6210" s="60"/>
      <c r="N6210" s="60"/>
      <c r="O6210" s="60"/>
      <c r="P6210" s="60"/>
      <c r="Q6210" s="60"/>
      <c r="R6210" s="334">
        <v>16879</v>
      </c>
      <c r="S6210" s="319" t="s">
        <v>356</v>
      </c>
      <c r="BE6210" s="60"/>
      <c r="BR6210" s="60"/>
      <c r="BX6210" s="151"/>
      <c r="CB6210" s="151"/>
      <c r="CM6210" s="151"/>
      <c r="CO6210" s="151"/>
      <c r="CT6210" s="151"/>
      <c r="CY6210" s="151"/>
    </row>
    <row r="6211" spans="1:103" x14ac:dyDescent="0.2">
      <c r="A6211" s="60"/>
      <c r="B6211" s="60"/>
      <c r="C6211" s="60"/>
      <c r="D6211" s="60"/>
      <c r="E6211" s="60"/>
      <c r="F6211" s="60"/>
      <c r="G6211" s="60"/>
      <c r="H6211" s="60"/>
      <c r="I6211" s="60"/>
      <c r="J6211" s="60"/>
      <c r="K6211" s="60"/>
      <c r="L6211" s="60"/>
      <c r="M6211" s="60"/>
      <c r="N6211" s="60"/>
      <c r="O6211" s="60"/>
      <c r="P6211" s="60"/>
      <c r="Q6211" s="60"/>
      <c r="R6211" s="334">
        <v>16881</v>
      </c>
      <c r="S6211" s="319" t="s">
        <v>356</v>
      </c>
      <c r="BE6211" s="60"/>
      <c r="BR6211" s="60"/>
      <c r="BX6211" s="151"/>
      <c r="CB6211" s="151"/>
      <c r="CM6211" s="151"/>
      <c r="CO6211" s="151"/>
      <c r="CT6211" s="151"/>
      <c r="CY6211" s="151"/>
    </row>
    <row r="6212" spans="1:103" x14ac:dyDescent="0.2">
      <c r="A6212" s="60"/>
      <c r="B6212" s="60"/>
      <c r="C6212" s="60"/>
      <c r="D6212" s="60"/>
      <c r="E6212" s="60"/>
      <c r="F6212" s="60"/>
      <c r="G6212" s="60"/>
      <c r="H6212" s="60"/>
      <c r="I6212" s="60"/>
      <c r="J6212" s="60"/>
      <c r="K6212" s="60"/>
      <c r="L6212" s="60"/>
      <c r="M6212" s="60"/>
      <c r="N6212" s="60"/>
      <c r="O6212" s="60"/>
      <c r="P6212" s="60"/>
      <c r="Q6212" s="60"/>
      <c r="R6212" s="334">
        <v>16882</v>
      </c>
      <c r="S6212" s="319" t="s">
        <v>351</v>
      </c>
      <c r="BE6212" s="60"/>
      <c r="BR6212" s="60"/>
      <c r="BX6212" s="151"/>
      <c r="CB6212" s="151"/>
      <c r="CM6212" s="151"/>
      <c r="CO6212" s="151"/>
      <c r="CT6212" s="151"/>
      <c r="CY6212" s="151"/>
    </row>
    <row r="6213" spans="1:103" x14ac:dyDescent="0.2">
      <c r="A6213" s="60"/>
      <c r="B6213" s="60"/>
      <c r="C6213" s="60"/>
      <c r="D6213" s="60"/>
      <c r="E6213" s="60"/>
      <c r="F6213" s="60"/>
      <c r="G6213" s="60"/>
      <c r="H6213" s="60"/>
      <c r="I6213" s="60"/>
      <c r="J6213" s="60"/>
      <c r="K6213" s="60"/>
      <c r="L6213" s="60"/>
      <c r="M6213" s="60"/>
      <c r="N6213" s="60"/>
      <c r="O6213" s="60"/>
      <c r="P6213" s="60"/>
      <c r="Q6213" s="60"/>
      <c r="R6213" s="334">
        <v>16901</v>
      </c>
      <c r="S6213" s="319" t="s">
        <v>356</v>
      </c>
      <c r="BE6213" s="60"/>
      <c r="BR6213" s="60"/>
      <c r="BX6213" s="151"/>
      <c r="CB6213" s="151"/>
      <c r="CM6213" s="151"/>
      <c r="CO6213" s="151"/>
      <c r="CT6213" s="151"/>
      <c r="CY6213" s="151"/>
    </row>
    <row r="6214" spans="1:103" x14ac:dyDescent="0.2">
      <c r="A6214" s="60"/>
      <c r="B6214" s="60"/>
      <c r="C6214" s="60"/>
      <c r="D6214" s="60"/>
      <c r="E6214" s="60"/>
      <c r="F6214" s="60"/>
      <c r="G6214" s="60"/>
      <c r="H6214" s="60"/>
      <c r="I6214" s="60"/>
      <c r="J6214" s="60"/>
      <c r="K6214" s="60"/>
      <c r="L6214" s="60"/>
      <c r="M6214" s="60"/>
      <c r="N6214" s="60"/>
      <c r="O6214" s="60"/>
      <c r="P6214" s="60"/>
      <c r="Q6214" s="60"/>
      <c r="R6214" s="334">
        <v>16910</v>
      </c>
      <c r="S6214" s="319" t="s">
        <v>356</v>
      </c>
      <c r="BE6214" s="60"/>
      <c r="BR6214" s="60"/>
      <c r="BX6214" s="151"/>
      <c r="CB6214" s="151"/>
      <c r="CM6214" s="151"/>
      <c r="CO6214" s="151"/>
      <c r="CT6214" s="151"/>
      <c r="CY6214" s="151"/>
    </row>
    <row r="6215" spans="1:103" x14ac:dyDescent="0.2">
      <c r="A6215" s="60"/>
      <c r="B6215" s="60"/>
      <c r="C6215" s="60"/>
      <c r="D6215" s="60"/>
      <c r="E6215" s="60"/>
      <c r="F6215" s="60"/>
      <c r="G6215" s="60"/>
      <c r="H6215" s="60"/>
      <c r="I6215" s="60"/>
      <c r="J6215" s="60"/>
      <c r="K6215" s="60"/>
      <c r="L6215" s="60"/>
      <c r="M6215" s="60"/>
      <c r="N6215" s="60"/>
      <c r="O6215" s="60"/>
      <c r="P6215" s="60"/>
      <c r="Q6215" s="60"/>
      <c r="R6215" s="334">
        <v>16911</v>
      </c>
      <c r="S6215" s="319" t="s">
        <v>356</v>
      </c>
      <c r="BE6215" s="60"/>
      <c r="BR6215" s="60"/>
      <c r="BX6215" s="151"/>
      <c r="CB6215" s="151"/>
      <c r="CM6215" s="151"/>
      <c r="CO6215" s="151"/>
      <c r="CT6215" s="151"/>
      <c r="CY6215" s="151"/>
    </row>
    <row r="6216" spans="1:103" x14ac:dyDescent="0.2">
      <c r="A6216" s="60"/>
      <c r="B6216" s="60"/>
      <c r="C6216" s="60"/>
      <c r="D6216" s="60"/>
      <c r="E6216" s="60"/>
      <c r="F6216" s="60"/>
      <c r="G6216" s="60"/>
      <c r="H6216" s="60"/>
      <c r="I6216" s="60"/>
      <c r="J6216" s="60"/>
      <c r="K6216" s="60"/>
      <c r="L6216" s="60"/>
      <c r="M6216" s="60"/>
      <c r="N6216" s="60"/>
      <c r="O6216" s="60"/>
      <c r="P6216" s="60"/>
      <c r="Q6216" s="60"/>
      <c r="R6216" s="334">
        <v>16912</v>
      </c>
      <c r="S6216" s="319" t="s">
        <v>356</v>
      </c>
      <c r="BE6216" s="60"/>
      <c r="BR6216" s="60"/>
      <c r="BX6216" s="151"/>
      <c r="CB6216" s="151"/>
      <c r="CM6216" s="151"/>
      <c r="CO6216" s="151"/>
      <c r="CT6216" s="151"/>
      <c r="CY6216" s="151"/>
    </row>
    <row r="6217" spans="1:103" x14ac:dyDescent="0.2">
      <c r="A6217" s="60"/>
      <c r="B6217" s="60"/>
      <c r="C6217" s="60"/>
      <c r="D6217" s="60"/>
      <c r="E6217" s="60"/>
      <c r="F6217" s="60"/>
      <c r="G6217" s="60"/>
      <c r="H6217" s="60"/>
      <c r="I6217" s="60"/>
      <c r="J6217" s="60"/>
      <c r="K6217" s="60"/>
      <c r="L6217" s="60"/>
      <c r="M6217" s="60"/>
      <c r="N6217" s="60"/>
      <c r="O6217" s="60"/>
      <c r="P6217" s="60"/>
      <c r="Q6217" s="60"/>
      <c r="R6217" s="334">
        <v>16914</v>
      </c>
      <c r="S6217" s="319" t="s">
        <v>356</v>
      </c>
      <c r="BE6217" s="60"/>
      <c r="BR6217" s="60"/>
      <c r="BX6217" s="151"/>
      <c r="CB6217" s="151"/>
      <c r="CM6217" s="151"/>
      <c r="CO6217" s="151"/>
      <c r="CT6217" s="151"/>
      <c r="CY6217" s="151"/>
    </row>
    <row r="6218" spans="1:103" x14ac:dyDescent="0.2">
      <c r="A6218" s="60"/>
      <c r="B6218" s="60"/>
      <c r="C6218" s="60"/>
      <c r="D6218" s="60"/>
      <c r="E6218" s="60"/>
      <c r="F6218" s="60"/>
      <c r="G6218" s="60"/>
      <c r="H6218" s="60"/>
      <c r="I6218" s="60"/>
      <c r="J6218" s="60"/>
      <c r="K6218" s="60"/>
      <c r="L6218" s="60"/>
      <c r="M6218" s="60"/>
      <c r="N6218" s="60"/>
      <c r="O6218" s="60"/>
      <c r="P6218" s="60"/>
      <c r="Q6218" s="60"/>
      <c r="R6218" s="334">
        <v>16915</v>
      </c>
      <c r="S6218" s="319" t="s">
        <v>356</v>
      </c>
      <c r="BE6218" s="60"/>
      <c r="BR6218" s="60"/>
      <c r="BX6218" s="151"/>
      <c r="CB6218" s="151"/>
      <c r="CM6218" s="151"/>
      <c r="CO6218" s="151"/>
      <c r="CT6218" s="151"/>
      <c r="CY6218" s="151"/>
    </row>
    <row r="6219" spans="1:103" x14ac:dyDescent="0.2">
      <c r="A6219" s="60"/>
      <c r="B6219" s="60"/>
      <c r="C6219" s="60"/>
      <c r="D6219" s="60"/>
      <c r="E6219" s="60"/>
      <c r="F6219" s="60"/>
      <c r="G6219" s="60"/>
      <c r="H6219" s="60"/>
      <c r="I6219" s="60"/>
      <c r="J6219" s="60"/>
      <c r="K6219" s="60"/>
      <c r="L6219" s="60"/>
      <c r="M6219" s="60"/>
      <c r="N6219" s="60"/>
      <c r="O6219" s="60"/>
      <c r="P6219" s="60"/>
      <c r="Q6219" s="60"/>
      <c r="R6219" s="334">
        <v>16917</v>
      </c>
      <c r="S6219" s="319" t="s">
        <v>356</v>
      </c>
      <c r="BE6219" s="60"/>
      <c r="BR6219" s="60"/>
      <c r="BX6219" s="151"/>
      <c r="CB6219" s="151"/>
      <c r="CM6219" s="151"/>
      <c r="CO6219" s="151"/>
      <c r="CT6219" s="151"/>
      <c r="CY6219" s="151"/>
    </row>
    <row r="6220" spans="1:103" x14ac:dyDescent="0.2">
      <c r="A6220" s="60"/>
      <c r="B6220" s="60"/>
      <c r="C6220" s="60"/>
      <c r="D6220" s="60"/>
      <c r="E6220" s="60"/>
      <c r="F6220" s="60"/>
      <c r="G6220" s="60"/>
      <c r="H6220" s="60"/>
      <c r="I6220" s="60"/>
      <c r="J6220" s="60"/>
      <c r="K6220" s="60"/>
      <c r="L6220" s="60"/>
      <c r="M6220" s="60"/>
      <c r="N6220" s="60"/>
      <c r="O6220" s="60"/>
      <c r="P6220" s="60"/>
      <c r="Q6220" s="60"/>
      <c r="R6220" s="334">
        <v>16920</v>
      </c>
      <c r="S6220" s="319" t="s">
        <v>356</v>
      </c>
      <c r="BE6220" s="60"/>
      <c r="BR6220" s="60"/>
      <c r="BX6220" s="151"/>
      <c r="CB6220" s="151"/>
      <c r="CM6220" s="151"/>
      <c r="CO6220" s="151"/>
      <c r="CT6220" s="151"/>
      <c r="CY6220" s="151"/>
    </row>
    <row r="6221" spans="1:103" x14ac:dyDescent="0.2">
      <c r="A6221" s="60"/>
      <c r="B6221" s="60"/>
      <c r="C6221" s="60"/>
      <c r="D6221" s="60"/>
      <c r="E6221" s="60"/>
      <c r="F6221" s="60"/>
      <c r="G6221" s="60"/>
      <c r="H6221" s="60"/>
      <c r="I6221" s="60"/>
      <c r="J6221" s="60"/>
      <c r="K6221" s="60"/>
      <c r="L6221" s="60"/>
      <c r="M6221" s="60"/>
      <c r="N6221" s="60"/>
      <c r="O6221" s="60"/>
      <c r="P6221" s="60"/>
      <c r="Q6221" s="60"/>
      <c r="R6221" s="334">
        <v>16921</v>
      </c>
      <c r="S6221" s="319" t="s">
        <v>356</v>
      </c>
      <c r="BE6221" s="60"/>
      <c r="BR6221" s="60"/>
      <c r="BX6221" s="151"/>
      <c r="CB6221" s="151"/>
      <c r="CM6221" s="151"/>
      <c r="CO6221" s="151"/>
      <c r="CT6221" s="151"/>
      <c r="CY6221" s="151"/>
    </row>
    <row r="6222" spans="1:103" x14ac:dyDescent="0.2">
      <c r="A6222" s="60"/>
      <c r="B6222" s="60"/>
      <c r="C6222" s="60"/>
      <c r="D6222" s="60"/>
      <c r="E6222" s="60"/>
      <c r="F6222" s="60"/>
      <c r="G6222" s="60"/>
      <c r="H6222" s="60"/>
      <c r="I6222" s="60"/>
      <c r="J6222" s="60"/>
      <c r="K6222" s="60"/>
      <c r="L6222" s="60"/>
      <c r="M6222" s="60"/>
      <c r="N6222" s="60"/>
      <c r="O6222" s="60"/>
      <c r="P6222" s="60"/>
      <c r="Q6222" s="60"/>
      <c r="R6222" s="334">
        <v>16922</v>
      </c>
      <c r="S6222" s="319" t="s">
        <v>356</v>
      </c>
      <c r="BE6222" s="60"/>
      <c r="BR6222" s="60"/>
      <c r="BX6222" s="151"/>
      <c r="CB6222" s="151"/>
      <c r="CM6222" s="151"/>
      <c r="CO6222" s="151"/>
      <c r="CT6222" s="151"/>
      <c r="CY6222" s="151"/>
    </row>
    <row r="6223" spans="1:103" x14ac:dyDescent="0.2">
      <c r="A6223" s="60"/>
      <c r="B6223" s="60"/>
      <c r="C6223" s="60"/>
      <c r="D6223" s="60"/>
      <c r="E6223" s="60"/>
      <c r="F6223" s="60"/>
      <c r="G6223" s="60"/>
      <c r="H6223" s="60"/>
      <c r="I6223" s="60"/>
      <c r="J6223" s="60"/>
      <c r="K6223" s="60"/>
      <c r="L6223" s="60"/>
      <c r="M6223" s="60"/>
      <c r="N6223" s="60"/>
      <c r="O6223" s="60"/>
      <c r="P6223" s="60"/>
      <c r="Q6223" s="60"/>
      <c r="R6223" s="334">
        <v>16923</v>
      </c>
      <c r="S6223" s="319" t="s">
        <v>356</v>
      </c>
      <c r="BE6223" s="60"/>
      <c r="BR6223" s="60"/>
      <c r="BX6223" s="151"/>
      <c r="CB6223" s="151"/>
      <c r="CM6223" s="151"/>
      <c r="CO6223" s="151"/>
      <c r="CT6223" s="151"/>
      <c r="CY6223" s="151"/>
    </row>
    <row r="6224" spans="1:103" x14ac:dyDescent="0.2">
      <c r="A6224" s="60"/>
      <c r="B6224" s="60"/>
      <c r="C6224" s="60"/>
      <c r="D6224" s="60"/>
      <c r="E6224" s="60"/>
      <c r="F6224" s="60"/>
      <c r="G6224" s="60"/>
      <c r="H6224" s="60"/>
      <c r="I6224" s="60"/>
      <c r="J6224" s="60"/>
      <c r="K6224" s="60"/>
      <c r="L6224" s="60"/>
      <c r="M6224" s="60"/>
      <c r="N6224" s="60"/>
      <c r="O6224" s="60"/>
      <c r="P6224" s="60"/>
      <c r="Q6224" s="60"/>
      <c r="R6224" s="334">
        <v>16925</v>
      </c>
      <c r="S6224" s="319" t="s">
        <v>356</v>
      </c>
      <c r="BE6224" s="60"/>
      <c r="BR6224" s="60"/>
      <c r="BX6224" s="151"/>
      <c r="CB6224" s="151"/>
      <c r="CM6224" s="151"/>
      <c r="CO6224" s="151"/>
      <c r="CT6224" s="151"/>
      <c r="CY6224" s="151"/>
    </row>
    <row r="6225" spans="1:103" x14ac:dyDescent="0.2">
      <c r="A6225" s="60"/>
      <c r="B6225" s="60"/>
      <c r="C6225" s="60"/>
      <c r="D6225" s="60"/>
      <c r="E6225" s="60"/>
      <c r="F6225" s="60"/>
      <c r="G6225" s="60"/>
      <c r="H6225" s="60"/>
      <c r="I6225" s="60"/>
      <c r="J6225" s="60"/>
      <c r="K6225" s="60"/>
      <c r="L6225" s="60"/>
      <c r="M6225" s="60"/>
      <c r="N6225" s="60"/>
      <c r="O6225" s="60"/>
      <c r="P6225" s="60"/>
      <c r="Q6225" s="60"/>
      <c r="R6225" s="334">
        <v>16926</v>
      </c>
      <c r="S6225" s="319" t="s">
        <v>356</v>
      </c>
      <c r="BE6225" s="60"/>
      <c r="BR6225" s="60"/>
      <c r="BX6225" s="151"/>
      <c r="CB6225" s="151"/>
      <c r="CM6225" s="151"/>
      <c r="CO6225" s="151"/>
      <c r="CT6225" s="151"/>
      <c r="CY6225" s="151"/>
    </row>
    <row r="6226" spans="1:103" x14ac:dyDescent="0.2">
      <c r="A6226" s="60"/>
      <c r="B6226" s="60"/>
      <c r="C6226" s="60"/>
      <c r="D6226" s="60"/>
      <c r="E6226" s="60"/>
      <c r="F6226" s="60"/>
      <c r="G6226" s="60"/>
      <c r="H6226" s="60"/>
      <c r="I6226" s="60"/>
      <c r="J6226" s="60"/>
      <c r="K6226" s="60"/>
      <c r="L6226" s="60"/>
      <c r="M6226" s="60"/>
      <c r="N6226" s="60"/>
      <c r="O6226" s="60"/>
      <c r="P6226" s="60"/>
      <c r="Q6226" s="60"/>
      <c r="R6226" s="334">
        <v>16927</v>
      </c>
      <c r="S6226" s="319" t="s">
        <v>356</v>
      </c>
      <c r="BE6226" s="60"/>
      <c r="BR6226" s="60"/>
      <c r="BX6226" s="151"/>
      <c r="CB6226" s="151"/>
      <c r="CM6226" s="151"/>
      <c r="CO6226" s="151"/>
      <c r="CT6226" s="151"/>
      <c r="CY6226" s="151"/>
    </row>
    <row r="6227" spans="1:103" x14ac:dyDescent="0.2">
      <c r="A6227" s="60"/>
      <c r="B6227" s="60"/>
      <c r="C6227" s="60"/>
      <c r="D6227" s="60"/>
      <c r="E6227" s="60"/>
      <c r="F6227" s="60"/>
      <c r="G6227" s="60"/>
      <c r="H6227" s="60"/>
      <c r="I6227" s="60"/>
      <c r="J6227" s="60"/>
      <c r="K6227" s="60"/>
      <c r="L6227" s="60"/>
      <c r="M6227" s="60"/>
      <c r="N6227" s="60"/>
      <c r="O6227" s="60"/>
      <c r="P6227" s="60"/>
      <c r="Q6227" s="60"/>
      <c r="R6227" s="334">
        <v>16928</v>
      </c>
      <c r="S6227" s="319" t="s">
        <v>356</v>
      </c>
      <c r="BE6227" s="60"/>
      <c r="BR6227" s="60"/>
      <c r="BX6227" s="151"/>
      <c r="CB6227" s="151"/>
      <c r="CM6227" s="151"/>
      <c r="CO6227" s="151"/>
      <c r="CT6227" s="151"/>
      <c r="CY6227" s="151"/>
    </row>
    <row r="6228" spans="1:103" x14ac:dyDescent="0.2">
      <c r="A6228" s="60"/>
      <c r="B6228" s="60"/>
      <c r="C6228" s="60"/>
      <c r="D6228" s="60"/>
      <c r="E6228" s="60"/>
      <c r="F6228" s="60"/>
      <c r="G6228" s="60"/>
      <c r="H6228" s="60"/>
      <c r="I6228" s="60"/>
      <c r="J6228" s="60"/>
      <c r="K6228" s="60"/>
      <c r="L6228" s="60"/>
      <c r="M6228" s="60"/>
      <c r="N6228" s="60"/>
      <c r="O6228" s="60"/>
      <c r="P6228" s="60"/>
      <c r="Q6228" s="60"/>
      <c r="R6228" s="334">
        <v>16929</v>
      </c>
      <c r="S6228" s="319" t="s">
        <v>356</v>
      </c>
      <c r="BE6228" s="60"/>
      <c r="BR6228" s="60"/>
      <c r="BX6228" s="151"/>
      <c r="CB6228" s="151"/>
      <c r="CM6228" s="151"/>
      <c r="CO6228" s="151"/>
      <c r="CT6228" s="151"/>
      <c r="CY6228" s="151"/>
    </row>
    <row r="6229" spans="1:103" x14ac:dyDescent="0.2">
      <c r="A6229" s="60"/>
      <c r="B6229" s="60"/>
      <c r="C6229" s="60"/>
      <c r="D6229" s="60"/>
      <c r="E6229" s="60"/>
      <c r="F6229" s="60"/>
      <c r="G6229" s="60"/>
      <c r="H6229" s="60"/>
      <c r="I6229" s="60"/>
      <c r="J6229" s="60"/>
      <c r="K6229" s="60"/>
      <c r="L6229" s="60"/>
      <c r="M6229" s="60"/>
      <c r="N6229" s="60"/>
      <c r="O6229" s="60"/>
      <c r="P6229" s="60"/>
      <c r="Q6229" s="60"/>
      <c r="R6229" s="334">
        <v>16930</v>
      </c>
      <c r="S6229" s="319" t="s">
        <v>356</v>
      </c>
      <c r="BE6229" s="60"/>
      <c r="BR6229" s="60"/>
      <c r="BX6229" s="151"/>
      <c r="CB6229" s="151"/>
      <c r="CM6229" s="151"/>
      <c r="CO6229" s="151"/>
      <c r="CT6229" s="151"/>
      <c r="CY6229" s="151"/>
    </row>
    <row r="6230" spans="1:103" x14ac:dyDescent="0.2">
      <c r="A6230" s="60"/>
      <c r="B6230" s="60"/>
      <c r="C6230" s="60"/>
      <c r="D6230" s="60"/>
      <c r="E6230" s="60"/>
      <c r="F6230" s="60"/>
      <c r="G6230" s="60"/>
      <c r="H6230" s="60"/>
      <c r="I6230" s="60"/>
      <c r="J6230" s="60"/>
      <c r="K6230" s="60"/>
      <c r="L6230" s="60"/>
      <c r="M6230" s="60"/>
      <c r="N6230" s="60"/>
      <c r="O6230" s="60"/>
      <c r="P6230" s="60"/>
      <c r="Q6230" s="60"/>
      <c r="R6230" s="334">
        <v>16932</v>
      </c>
      <c r="S6230" s="319" t="s">
        <v>356</v>
      </c>
      <c r="BE6230" s="60"/>
      <c r="BR6230" s="60"/>
      <c r="BX6230" s="151"/>
      <c r="CB6230" s="151"/>
      <c r="CM6230" s="151"/>
      <c r="CO6230" s="151"/>
      <c r="CT6230" s="151"/>
      <c r="CY6230" s="151"/>
    </row>
    <row r="6231" spans="1:103" x14ac:dyDescent="0.2">
      <c r="A6231" s="60"/>
      <c r="B6231" s="60"/>
      <c r="C6231" s="60"/>
      <c r="D6231" s="60"/>
      <c r="E6231" s="60"/>
      <c r="F6231" s="60"/>
      <c r="G6231" s="60"/>
      <c r="H6231" s="60"/>
      <c r="I6231" s="60"/>
      <c r="J6231" s="60"/>
      <c r="K6231" s="60"/>
      <c r="L6231" s="60"/>
      <c r="M6231" s="60"/>
      <c r="N6231" s="60"/>
      <c r="O6231" s="60"/>
      <c r="P6231" s="60"/>
      <c r="Q6231" s="60"/>
      <c r="R6231" s="334">
        <v>16933</v>
      </c>
      <c r="S6231" s="319" t="s">
        <v>356</v>
      </c>
      <c r="BE6231" s="60"/>
      <c r="BR6231" s="60"/>
      <c r="BX6231" s="151"/>
      <c r="CB6231" s="151"/>
      <c r="CM6231" s="151"/>
      <c r="CO6231" s="151"/>
      <c r="CT6231" s="151"/>
      <c r="CY6231" s="151"/>
    </row>
    <row r="6232" spans="1:103" x14ac:dyDescent="0.2">
      <c r="A6232" s="60"/>
      <c r="B6232" s="60"/>
      <c r="C6232" s="60"/>
      <c r="D6232" s="60"/>
      <c r="E6232" s="60"/>
      <c r="F6232" s="60"/>
      <c r="G6232" s="60"/>
      <c r="H6232" s="60"/>
      <c r="I6232" s="60"/>
      <c r="J6232" s="60"/>
      <c r="K6232" s="60"/>
      <c r="L6232" s="60"/>
      <c r="M6232" s="60"/>
      <c r="N6232" s="60"/>
      <c r="O6232" s="60"/>
      <c r="P6232" s="60"/>
      <c r="Q6232" s="60"/>
      <c r="R6232" s="334">
        <v>16935</v>
      </c>
      <c r="S6232" s="319" t="s">
        <v>356</v>
      </c>
      <c r="BE6232" s="60"/>
      <c r="BR6232" s="60"/>
      <c r="BX6232" s="151"/>
      <c r="CB6232" s="151"/>
      <c r="CM6232" s="151"/>
      <c r="CO6232" s="151"/>
      <c r="CT6232" s="151"/>
      <c r="CY6232" s="151"/>
    </row>
    <row r="6233" spans="1:103" x14ac:dyDescent="0.2">
      <c r="A6233" s="60"/>
      <c r="B6233" s="60"/>
      <c r="C6233" s="60"/>
      <c r="D6233" s="60"/>
      <c r="E6233" s="60"/>
      <c r="F6233" s="60"/>
      <c r="G6233" s="60"/>
      <c r="H6233" s="60"/>
      <c r="I6233" s="60"/>
      <c r="J6233" s="60"/>
      <c r="K6233" s="60"/>
      <c r="L6233" s="60"/>
      <c r="M6233" s="60"/>
      <c r="N6233" s="60"/>
      <c r="O6233" s="60"/>
      <c r="P6233" s="60"/>
      <c r="Q6233" s="60"/>
      <c r="R6233" s="334">
        <v>16936</v>
      </c>
      <c r="S6233" s="319" t="s">
        <v>356</v>
      </c>
      <c r="BE6233" s="60"/>
      <c r="BR6233" s="60"/>
      <c r="BX6233" s="151"/>
      <c r="CB6233" s="151"/>
      <c r="CM6233" s="151"/>
      <c r="CO6233" s="151"/>
      <c r="CT6233" s="151"/>
      <c r="CY6233" s="151"/>
    </row>
    <row r="6234" spans="1:103" x14ac:dyDescent="0.2">
      <c r="A6234" s="60"/>
      <c r="B6234" s="60"/>
      <c r="C6234" s="60"/>
      <c r="D6234" s="60"/>
      <c r="E6234" s="60"/>
      <c r="F6234" s="60"/>
      <c r="G6234" s="60"/>
      <c r="H6234" s="60"/>
      <c r="I6234" s="60"/>
      <c r="J6234" s="60"/>
      <c r="K6234" s="60"/>
      <c r="L6234" s="60"/>
      <c r="M6234" s="60"/>
      <c r="N6234" s="60"/>
      <c r="O6234" s="60"/>
      <c r="P6234" s="60"/>
      <c r="Q6234" s="60"/>
      <c r="R6234" s="334">
        <v>16937</v>
      </c>
      <c r="S6234" s="319" t="s">
        <v>356</v>
      </c>
      <c r="BE6234" s="60"/>
      <c r="BR6234" s="60"/>
      <c r="BX6234" s="151"/>
      <c r="CB6234" s="151"/>
      <c r="CM6234" s="151"/>
      <c r="CO6234" s="151"/>
      <c r="CT6234" s="151"/>
      <c r="CY6234" s="151"/>
    </row>
    <row r="6235" spans="1:103" x14ac:dyDescent="0.2">
      <c r="A6235" s="60"/>
      <c r="B6235" s="60"/>
      <c r="C6235" s="60"/>
      <c r="D6235" s="60"/>
      <c r="E6235" s="60"/>
      <c r="F6235" s="60"/>
      <c r="G6235" s="60"/>
      <c r="H6235" s="60"/>
      <c r="I6235" s="60"/>
      <c r="J6235" s="60"/>
      <c r="K6235" s="60"/>
      <c r="L6235" s="60"/>
      <c r="M6235" s="60"/>
      <c r="N6235" s="60"/>
      <c r="O6235" s="60"/>
      <c r="P6235" s="60"/>
      <c r="Q6235" s="60"/>
      <c r="R6235" s="334">
        <v>16938</v>
      </c>
      <c r="S6235" s="319" t="s">
        <v>356</v>
      </c>
      <c r="BE6235" s="60"/>
      <c r="BR6235" s="60"/>
      <c r="BX6235" s="151"/>
      <c r="CB6235" s="151"/>
      <c r="CM6235" s="151"/>
      <c r="CO6235" s="151"/>
      <c r="CT6235" s="151"/>
      <c r="CY6235" s="151"/>
    </row>
    <row r="6236" spans="1:103" x14ac:dyDescent="0.2">
      <c r="A6236" s="60"/>
      <c r="B6236" s="60"/>
      <c r="C6236" s="60"/>
      <c r="D6236" s="60"/>
      <c r="E6236" s="60"/>
      <c r="F6236" s="60"/>
      <c r="G6236" s="60"/>
      <c r="H6236" s="60"/>
      <c r="I6236" s="60"/>
      <c r="J6236" s="60"/>
      <c r="K6236" s="60"/>
      <c r="L6236" s="60"/>
      <c r="M6236" s="60"/>
      <c r="N6236" s="60"/>
      <c r="O6236" s="60"/>
      <c r="P6236" s="60"/>
      <c r="Q6236" s="60"/>
      <c r="R6236" s="334">
        <v>16939</v>
      </c>
      <c r="S6236" s="319" t="s">
        <v>356</v>
      </c>
      <c r="BE6236" s="60"/>
      <c r="BR6236" s="60"/>
      <c r="BX6236" s="151"/>
      <c r="CB6236" s="151"/>
      <c r="CM6236" s="151"/>
      <c r="CO6236" s="151"/>
      <c r="CT6236" s="151"/>
      <c r="CY6236" s="151"/>
    </row>
    <row r="6237" spans="1:103" x14ac:dyDescent="0.2">
      <c r="A6237" s="60"/>
      <c r="B6237" s="60"/>
      <c r="C6237" s="60"/>
      <c r="D6237" s="60"/>
      <c r="E6237" s="60"/>
      <c r="F6237" s="60"/>
      <c r="G6237" s="60"/>
      <c r="H6237" s="60"/>
      <c r="I6237" s="60"/>
      <c r="J6237" s="60"/>
      <c r="K6237" s="60"/>
      <c r="L6237" s="60"/>
      <c r="M6237" s="60"/>
      <c r="N6237" s="60"/>
      <c r="O6237" s="60"/>
      <c r="P6237" s="60"/>
      <c r="Q6237" s="60"/>
      <c r="R6237" s="334">
        <v>16940</v>
      </c>
      <c r="S6237" s="319" t="s">
        <v>356</v>
      </c>
      <c r="BE6237" s="60"/>
      <c r="BR6237" s="60"/>
      <c r="BX6237" s="151"/>
      <c r="CB6237" s="151"/>
      <c r="CM6237" s="151"/>
      <c r="CO6237" s="151"/>
      <c r="CT6237" s="151"/>
      <c r="CY6237" s="151"/>
    </row>
    <row r="6238" spans="1:103" x14ac:dyDescent="0.2">
      <c r="A6238" s="60"/>
      <c r="B6238" s="60"/>
      <c r="C6238" s="60"/>
      <c r="D6238" s="60"/>
      <c r="E6238" s="60"/>
      <c r="F6238" s="60"/>
      <c r="G6238" s="60"/>
      <c r="H6238" s="60"/>
      <c r="I6238" s="60"/>
      <c r="J6238" s="60"/>
      <c r="K6238" s="60"/>
      <c r="L6238" s="60"/>
      <c r="M6238" s="60"/>
      <c r="N6238" s="60"/>
      <c r="O6238" s="60"/>
      <c r="P6238" s="60"/>
      <c r="Q6238" s="60"/>
      <c r="R6238" s="334">
        <v>16941</v>
      </c>
      <c r="S6238" s="319" t="s">
        <v>356</v>
      </c>
      <c r="BE6238" s="60"/>
      <c r="BR6238" s="60"/>
      <c r="BX6238" s="151"/>
      <c r="CB6238" s="151"/>
      <c r="CM6238" s="151"/>
      <c r="CO6238" s="151"/>
      <c r="CT6238" s="151"/>
      <c r="CY6238" s="151"/>
    </row>
    <row r="6239" spans="1:103" x14ac:dyDescent="0.2">
      <c r="A6239" s="60"/>
      <c r="B6239" s="60"/>
      <c r="C6239" s="60"/>
      <c r="D6239" s="60"/>
      <c r="E6239" s="60"/>
      <c r="F6239" s="60"/>
      <c r="G6239" s="60"/>
      <c r="H6239" s="60"/>
      <c r="I6239" s="60"/>
      <c r="J6239" s="60"/>
      <c r="K6239" s="60"/>
      <c r="L6239" s="60"/>
      <c r="M6239" s="60"/>
      <c r="N6239" s="60"/>
      <c r="O6239" s="60"/>
      <c r="P6239" s="60"/>
      <c r="Q6239" s="60"/>
      <c r="R6239" s="334">
        <v>16942</v>
      </c>
      <c r="S6239" s="319" t="s">
        <v>356</v>
      </c>
      <c r="BE6239" s="60"/>
      <c r="BR6239" s="60"/>
      <c r="BX6239" s="151"/>
      <c r="CB6239" s="151"/>
      <c r="CM6239" s="151"/>
      <c r="CO6239" s="151"/>
      <c r="CT6239" s="151"/>
      <c r="CY6239" s="151"/>
    </row>
    <row r="6240" spans="1:103" x14ac:dyDescent="0.2">
      <c r="A6240" s="60"/>
      <c r="B6240" s="60"/>
      <c r="C6240" s="60"/>
      <c r="D6240" s="60"/>
      <c r="E6240" s="60"/>
      <c r="F6240" s="60"/>
      <c r="G6240" s="60"/>
      <c r="H6240" s="60"/>
      <c r="I6240" s="60"/>
      <c r="J6240" s="60"/>
      <c r="K6240" s="60"/>
      <c r="L6240" s="60"/>
      <c r="M6240" s="60"/>
      <c r="N6240" s="60"/>
      <c r="O6240" s="60"/>
      <c r="P6240" s="60"/>
      <c r="Q6240" s="60"/>
      <c r="R6240" s="334">
        <v>16943</v>
      </c>
      <c r="S6240" s="319" t="s">
        <v>356</v>
      </c>
      <c r="BE6240" s="60"/>
      <c r="BR6240" s="60"/>
      <c r="BX6240" s="151"/>
      <c r="CB6240" s="151"/>
      <c r="CM6240" s="151"/>
      <c r="CO6240" s="151"/>
      <c r="CT6240" s="151"/>
      <c r="CY6240" s="151"/>
    </row>
    <row r="6241" spans="1:103" x14ac:dyDescent="0.2">
      <c r="A6241" s="60"/>
      <c r="B6241" s="60"/>
      <c r="C6241" s="60"/>
      <c r="D6241" s="60"/>
      <c r="E6241" s="60"/>
      <c r="F6241" s="60"/>
      <c r="G6241" s="60"/>
      <c r="H6241" s="60"/>
      <c r="I6241" s="60"/>
      <c r="J6241" s="60"/>
      <c r="K6241" s="60"/>
      <c r="L6241" s="60"/>
      <c r="M6241" s="60"/>
      <c r="N6241" s="60"/>
      <c r="O6241" s="60"/>
      <c r="P6241" s="60"/>
      <c r="Q6241" s="60"/>
      <c r="R6241" s="334">
        <v>16945</v>
      </c>
      <c r="S6241" s="319" t="s">
        <v>356</v>
      </c>
      <c r="BE6241" s="60"/>
      <c r="BR6241" s="60"/>
      <c r="BX6241" s="151"/>
      <c r="CB6241" s="151"/>
      <c r="CM6241" s="151"/>
      <c r="CO6241" s="151"/>
      <c r="CT6241" s="151"/>
      <c r="CY6241" s="151"/>
    </row>
    <row r="6242" spans="1:103" x14ac:dyDescent="0.2">
      <c r="A6242" s="60"/>
      <c r="B6242" s="60"/>
      <c r="C6242" s="60"/>
      <c r="D6242" s="60"/>
      <c r="E6242" s="60"/>
      <c r="F6242" s="60"/>
      <c r="G6242" s="60"/>
      <c r="H6242" s="60"/>
      <c r="I6242" s="60"/>
      <c r="J6242" s="60"/>
      <c r="K6242" s="60"/>
      <c r="L6242" s="60"/>
      <c r="M6242" s="60"/>
      <c r="N6242" s="60"/>
      <c r="O6242" s="60"/>
      <c r="P6242" s="60"/>
      <c r="Q6242" s="60"/>
      <c r="R6242" s="334">
        <v>16946</v>
      </c>
      <c r="S6242" s="319" t="s">
        <v>356</v>
      </c>
      <c r="BE6242" s="60"/>
      <c r="BR6242" s="60"/>
      <c r="BX6242" s="151"/>
      <c r="CB6242" s="151"/>
      <c r="CM6242" s="151"/>
      <c r="CO6242" s="151"/>
      <c r="CT6242" s="151"/>
      <c r="CY6242" s="151"/>
    </row>
    <row r="6243" spans="1:103" x14ac:dyDescent="0.2">
      <c r="A6243" s="60"/>
      <c r="B6243" s="60"/>
      <c r="C6243" s="60"/>
      <c r="D6243" s="60"/>
      <c r="E6243" s="60"/>
      <c r="F6243" s="60"/>
      <c r="G6243" s="60"/>
      <c r="H6243" s="60"/>
      <c r="I6243" s="60"/>
      <c r="J6243" s="60"/>
      <c r="K6243" s="60"/>
      <c r="L6243" s="60"/>
      <c r="M6243" s="60"/>
      <c r="N6243" s="60"/>
      <c r="O6243" s="60"/>
      <c r="P6243" s="60"/>
      <c r="Q6243" s="60"/>
      <c r="R6243" s="334">
        <v>16947</v>
      </c>
      <c r="S6243" s="319" t="s">
        <v>356</v>
      </c>
      <c r="BE6243" s="60"/>
      <c r="BR6243" s="60"/>
      <c r="BX6243" s="151"/>
      <c r="CB6243" s="151"/>
      <c r="CM6243" s="151"/>
      <c r="CO6243" s="151"/>
      <c r="CT6243" s="151"/>
      <c r="CY6243" s="151"/>
    </row>
    <row r="6244" spans="1:103" x14ac:dyDescent="0.2">
      <c r="A6244" s="60"/>
      <c r="B6244" s="60"/>
      <c r="C6244" s="60"/>
      <c r="D6244" s="60"/>
      <c r="E6244" s="60"/>
      <c r="F6244" s="60"/>
      <c r="G6244" s="60"/>
      <c r="H6244" s="60"/>
      <c r="I6244" s="60"/>
      <c r="J6244" s="60"/>
      <c r="K6244" s="60"/>
      <c r="L6244" s="60"/>
      <c r="M6244" s="60"/>
      <c r="N6244" s="60"/>
      <c r="O6244" s="60"/>
      <c r="P6244" s="60"/>
      <c r="Q6244" s="60"/>
      <c r="R6244" s="334">
        <v>16948</v>
      </c>
      <c r="S6244" s="319" t="s">
        <v>356</v>
      </c>
      <c r="BE6244" s="60"/>
      <c r="BR6244" s="60"/>
      <c r="BX6244" s="151"/>
      <c r="CB6244" s="151"/>
      <c r="CM6244" s="151"/>
      <c r="CO6244" s="151"/>
      <c r="CT6244" s="151"/>
      <c r="CY6244" s="151"/>
    </row>
    <row r="6245" spans="1:103" x14ac:dyDescent="0.2">
      <c r="A6245" s="60"/>
      <c r="B6245" s="60"/>
      <c r="C6245" s="60"/>
      <c r="D6245" s="60"/>
      <c r="E6245" s="60"/>
      <c r="F6245" s="60"/>
      <c r="G6245" s="60"/>
      <c r="H6245" s="60"/>
      <c r="I6245" s="60"/>
      <c r="J6245" s="60"/>
      <c r="K6245" s="60"/>
      <c r="L6245" s="60"/>
      <c r="M6245" s="60"/>
      <c r="N6245" s="60"/>
      <c r="O6245" s="60"/>
      <c r="P6245" s="60"/>
      <c r="Q6245" s="60"/>
      <c r="R6245" s="334">
        <v>16950</v>
      </c>
      <c r="S6245" s="319" t="s">
        <v>356</v>
      </c>
      <c r="BE6245" s="60"/>
      <c r="BR6245" s="60"/>
      <c r="BX6245" s="151"/>
      <c r="CB6245" s="151"/>
      <c r="CM6245" s="151"/>
      <c r="CO6245" s="151"/>
      <c r="CT6245" s="151"/>
      <c r="CY6245" s="151"/>
    </row>
    <row r="6246" spans="1:103" x14ac:dyDescent="0.2">
      <c r="A6246" s="60"/>
      <c r="B6246" s="60"/>
      <c r="C6246" s="60"/>
      <c r="D6246" s="60"/>
      <c r="E6246" s="60"/>
      <c r="F6246" s="60"/>
      <c r="G6246" s="60"/>
      <c r="H6246" s="60"/>
      <c r="I6246" s="60"/>
      <c r="J6246" s="60"/>
      <c r="K6246" s="60"/>
      <c r="L6246" s="60"/>
      <c r="M6246" s="60"/>
      <c r="N6246" s="60"/>
      <c r="O6246" s="60"/>
      <c r="P6246" s="60"/>
      <c r="Q6246" s="60"/>
      <c r="R6246" s="334">
        <v>17001</v>
      </c>
      <c r="S6246" s="319" t="s">
        <v>356</v>
      </c>
      <c r="BE6246" s="60"/>
      <c r="BR6246" s="60"/>
      <c r="BX6246" s="151"/>
      <c r="CB6246" s="151"/>
      <c r="CM6246" s="151"/>
      <c r="CO6246" s="151"/>
      <c r="CT6246" s="151"/>
      <c r="CY6246" s="151"/>
    </row>
    <row r="6247" spans="1:103" x14ac:dyDescent="0.2">
      <c r="A6247" s="60"/>
      <c r="B6247" s="60"/>
      <c r="C6247" s="60"/>
      <c r="D6247" s="60"/>
      <c r="E6247" s="60"/>
      <c r="F6247" s="60"/>
      <c r="G6247" s="60"/>
      <c r="H6247" s="60"/>
      <c r="I6247" s="60"/>
      <c r="J6247" s="60"/>
      <c r="K6247" s="60"/>
      <c r="L6247" s="60"/>
      <c r="M6247" s="60"/>
      <c r="N6247" s="60"/>
      <c r="O6247" s="60"/>
      <c r="P6247" s="60"/>
      <c r="Q6247" s="60"/>
      <c r="R6247" s="334">
        <v>17002</v>
      </c>
      <c r="S6247" s="319" t="s">
        <v>356</v>
      </c>
      <c r="BE6247" s="60"/>
      <c r="BR6247" s="60"/>
      <c r="BX6247" s="151"/>
      <c r="CB6247" s="151"/>
      <c r="CM6247" s="151"/>
      <c r="CO6247" s="151"/>
      <c r="CT6247" s="151"/>
      <c r="CY6247" s="151"/>
    </row>
    <row r="6248" spans="1:103" x14ac:dyDescent="0.2">
      <c r="A6248" s="60"/>
      <c r="B6248" s="60"/>
      <c r="C6248" s="60"/>
      <c r="D6248" s="60"/>
      <c r="E6248" s="60"/>
      <c r="F6248" s="60"/>
      <c r="G6248" s="60"/>
      <c r="H6248" s="60"/>
      <c r="I6248" s="60"/>
      <c r="J6248" s="60"/>
      <c r="K6248" s="60"/>
      <c r="L6248" s="60"/>
      <c r="M6248" s="60"/>
      <c r="N6248" s="60"/>
      <c r="O6248" s="60"/>
      <c r="P6248" s="60"/>
      <c r="Q6248" s="60"/>
      <c r="R6248" s="334">
        <v>17003</v>
      </c>
      <c r="S6248" s="319" t="s">
        <v>356</v>
      </c>
      <c r="BE6248" s="60"/>
      <c r="BR6248" s="60"/>
      <c r="BX6248" s="151"/>
      <c r="CB6248" s="151"/>
      <c r="CM6248" s="151"/>
      <c r="CO6248" s="151"/>
      <c r="CT6248" s="151"/>
      <c r="CY6248" s="151"/>
    </row>
    <row r="6249" spans="1:103" x14ac:dyDescent="0.2">
      <c r="A6249" s="60"/>
      <c r="B6249" s="60"/>
      <c r="C6249" s="60"/>
      <c r="D6249" s="60"/>
      <c r="E6249" s="60"/>
      <c r="F6249" s="60"/>
      <c r="G6249" s="60"/>
      <c r="H6249" s="60"/>
      <c r="I6249" s="60"/>
      <c r="J6249" s="60"/>
      <c r="K6249" s="60"/>
      <c r="L6249" s="60"/>
      <c r="M6249" s="60"/>
      <c r="N6249" s="60"/>
      <c r="O6249" s="60"/>
      <c r="P6249" s="60"/>
      <c r="Q6249" s="60"/>
      <c r="R6249" s="334">
        <v>17004</v>
      </c>
      <c r="S6249" s="319" t="s">
        <v>356</v>
      </c>
      <c r="BE6249" s="60"/>
      <c r="BR6249" s="60"/>
      <c r="BX6249" s="151"/>
      <c r="CB6249" s="151"/>
      <c r="CM6249" s="151"/>
      <c r="CO6249" s="151"/>
      <c r="CT6249" s="151"/>
      <c r="CY6249" s="151"/>
    </row>
    <row r="6250" spans="1:103" x14ac:dyDescent="0.2">
      <c r="A6250" s="60"/>
      <c r="B6250" s="60"/>
      <c r="C6250" s="60"/>
      <c r="D6250" s="60"/>
      <c r="E6250" s="60"/>
      <c r="F6250" s="60"/>
      <c r="G6250" s="60"/>
      <c r="H6250" s="60"/>
      <c r="I6250" s="60"/>
      <c r="J6250" s="60"/>
      <c r="K6250" s="60"/>
      <c r="L6250" s="60"/>
      <c r="M6250" s="60"/>
      <c r="N6250" s="60"/>
      <c r="O6250" s="60"/>
      <c r="P6250" s="60"/>
      <c r="Q6250" s="60"/>
      <c r="R6250" s="334">
        <v>17005</v>
      </c>
      <c r="S6250" s="319" t="s">
        <v>356</v>
      </c>
      <c r="BE6250" s="60"/>
      <c r="BR6250" s="60"/>
      <c r="BX6250" s="151"/>
      <c r="CB6250" s="151"/>
      <c r="CM6250" s="151"/>
      <c r="CO6250" s="151"/>
      <c r="CT6250" s="151"/>
      <c r="CY6250" s="151"/>
    </row>
    <row r="6251" spans="1:103" x14ac:dyDescent="0.2">
      <c r="A6251" s="60"/>
      <c r="B6251" s="60"/>
      <c r="C6251" s="60"/>
      <c r="D6251" s="60"/>
      <c r="E6251" s="60"/>
      <c r="F6251" s="60"/>
      <c r="G6251" s="60"/>
      <c r="H6251" s="60"/>
      <c r="I6251" s="60"/>
      <c r="J6251" s="60"/>
      <c r="K6251" s="60"/>
      <c r="L6251" s="60"/>
      <c r="M6251" s="60"/>
      <c r="N6251" s="60"/>
      <c r="O6251" s="60"/>
      <c r="P6251" s="60"/>
      <c r="Q6251" s="60"/>
      <c r="R6251" s="334">
        <v>17006</v>
      </c>
      <c r="S6251" s="319" t="s">
        <v>356</v>
      </c>
      <c r="BE6251" s="60"/>
      <c r="BR6251" s="60"/>
      <c r="BX6251" s="151"/>
      <c r="CB6251" s="151"/>
      <c r="CM6251" s="151"/>
      <c r="CO6251" s="151"/>
      <c r="CT6251" s="151"/>
      <c r="CY6251" s="151"/>
    </row>
    <row r="6252" spans="1:103" x14ac:dyDescent="0.2">
      <c r="A6252" s="60"/>
      <c r="B6252" s="60"/>
      <c r="C6252" s="60"/>
      <c r="D6252" s="60"/>
      <c r="E6252" s="60"/>
      <c r="F6252" s="60"/>
      <c r="G6252" s="60"/>
      <c r="H6252" s="60"/>
      <c r="I6252" s="60"/>
      <c r="J6252" s="60"/>
      <c r="K6252" s="60"/>
      <c r="L6252" s="60"/>
      <c r="M6252" s="60"/>
      <c r="N6252" s="60"/>
      <c r="O6252" s="60"/>
      <c r="P6252" s="60"/>
      <c r="Q6252" s="60"/>
      <c r="R6252" s="334">
        <v>17007</v>
      </c>
      <c r="S6252" s="319" t="s">
        <v>356</v>
      </c>
      <c r="BE6252" s="60"/>
      <c r="BR6252" s="60"/>
      <c r="BX6252" s="151"/>
      <c r="CB6252" s="151"/>
      <c r="CM6252" s="151"/>
      <c r="CO6252" s="151"/>
      <c r="CT6252" s="151"/>
      <c r="CY6252" s="151"/>
    </row>
    <row r="6253" spans="1:103" x14ac:dyDescent="0.2">
      <c r="A6253" s="60"/>
      <c r="B6253" s="60"/>
      <c r="C6253" s="60"/>
      <c r="D6253" s="60"/>
      <c r="E6253" s="60"/>
      <c r="F6253" s="60"/>
      <c r="G6253" s="60"/>
      <c r="H6253" s="60"/>
      <c r="I6253" s="60"/>
      <c r="J6253" s="60"/>
      <c r="K6253" s="60"/>
      <c r="L6253" s="60"/>
      <c r="M6253" s="60"/>
      <c r="N6253" s="60"/>
      <c r="O6253" s="60"/>
      <c r="P6253" s="60"/>
      <c r="Q6253" s="60"/>
      <c r="R6253" s="334">
        <v>17009</v>
      </c>
      <c r="S6253" s="319" t="s">
        <v>356</v>
      </c>
      <c r="BE6253" s="60"/>
      <c r="BR6253" s="60"/>
      <c r="BX6253" s="151"/>
      <c r="CB6253" s="151"/>
      <c r="CM6253" s="151"/>
      <c r="CO6253" s="151"/>
      <c r="CT6253" s="151"/>
      <c r="CY6253" s="151"/>
    </row>
    <row r="6254" spans="1:103" x14ac:dyDescent="0.2">
      <c r="A6254" s="60"/>
      <c r="B6254" s="60"/>
      <c r="C6254" s="60"/>
      <c r="D6254" s="60"/>
      <c r="E6254" s="60"/>
      <c r="F6254" s="60"/>
      <c r="G6254" s="60"/>
      <c r="H6254" s="60"/>
      <c r="I6254" s="60"/>
      <c r="J6254" s="60"/>
      <c r="K6254" s="60"/>
      <c r="L6254" s="60"/>
      <c r="M6254" s="60"/>
      <c r="N6254" s="60"/>
      <c r="O6254" s="60"/>
      <c r="P6254" s="60"/>
      <c r="Q6254" s="60"/>
      <c r="R6254" s="334">
        <v>17010</v>
      </c>
      <c r="S6254" s="319" t="s">
        <v>356</v>
      </c>
      <c r="BE6254" s="60"/>
      <c r="BR6254" s="60"/>
      <c r="BX6254" s="151"/>
      <c r="CB6254" s="151"/>
      <c r="CM6254" s="151"/>
      <c r="CO6254" s="151"/>
      <c r="CT6254" s="151"/>
      <c r="CY6254" s="151"/>
    </row>
    <row r="6255" spans="1:103" x14ac:dyDescent="0.2">
      <c r="A6255" s="60"/>
      <c r="B6255" s="60"/>
      <c r="C6255" s="60"/>
      <c r="D6255" s="60"/>
      <c r="E6255" s="60"/>
      <c r="F6255" s="60"/>
      <c r="G6255" s="60"/>
      <c r="H6255" s="60"/>
      <c r="I6255" s="60"/>
      <c r="J6255" s="60"/>
      <c r="K6255" s="60"/>
      <c r="L6255" s="60"/>
      <c r="M6255" s="60"/>
      <c r="N6255" s="60"/>
      <c r="O6255" s="60"/>
      <c r="P6255" s="60"/>
      <c r="Q6255" s="60"/>
      <c r="R6255" s="334">
        <v>17011</v>
      </c>
      <c r="S6255" s="319" t="s">
        <v>356</v>
      </c>
      <c r="BE6255" s="60"/>
      <c r="BR6255" s="60"/>
      <c r="BX6255" s="151"/>
      <c r="CB6255" s="151"/>
      <c r="CM6255" s="151"/>
      <c r="CO6255" s="151"/>
      <c r="CT6255" s="151"/>
      <c r="CY6255" s="151"/>
    </row>
    <row r="6256" spans="1:103" x14ac:dyDescent="0.2">
      <c r="A6256" s="60"/>
      <c r="B6256" s="60"/>
      <c r="C6256" s="60"/>
      <c r="D6256" s="60"/>
      <c r="E6256" s="60"/>
      <c r="F6256" s="60"/>
      <c r="G6256" s="60"/>
      <c r="H6256" s="60"/>
      <c r="I6256" s="60"/>
      <c r="J6256" s="60"/>
      <c r="K6256" s="60"/>
      <c r="L6256" s="60"/>
      <c r="M6256" s="60"/>
      <c r="N6256" s="60"/>
      <c r="O6256" s="60"/>
      <c r="P6256" s="60"/>
      <c r="Q6256" s="60"/>
      <c r="R6256" s="334">
        <v>17012</v>
      </c>
      <c r="S6256" s="319" t="s">
        <v>356</v>
      </c>
      <c r="BE6256" s="60"/>
      <c r="BR6256" s="60"/>
      <c r="BX6256" s="151"/>
      <c r="CB6256" s="151"/>
      <c r="CM6256" s="151"/>
      <c r="CO6256" s="151"/>
      <c r="CT6256" s="151"/>
      <c r="CY6256" s="151"/>
    </row>
    <row r="6257" spans="1:103" x14ac:dyDescent="0.2">
      <c r="A6257" s="60"/>
      <c r="B6257" s="60"/>
      <c r="C6257" s="60"/>
      <c r="D6257" s="60"/>
      <c r="E6257" s="60"/>
      <c r="F6257" s="60"/>
      <c r="G6257" s="60"/>
      <c r="H6257" s="60"/>
      <c r="I6257" s="60"/>
      <c r="J6257" s="60"/>
      <c r="K6257" s="60"/>
      <c r="L6257" s="60"/>
      <c r="M6257" s="60"/>
      <c r="N6257" s="60"/>
      <c r="O6257" s="60"/>
      <c r="P6257" s="60"/>
      <c r="Q6257" s="60"/>
      <c r="R6257" s="334">
        <v>17013</v>
      </c>
      <c r="S6257" s="319" t="s">
        <v>356</v>
      </c>
      <c r="BE6257" s="60"/>
      <c r="BR6257" s="60"/>
      <c r="BX6257" s="151"/>
      <c r="CB6257" s="151"/>
      <c r="CM6257" s="151"/>
      <c r="CO6257" s="151"/>
      <c r="CT6257" s="151"/>
      <c r="CY6257" s="151"/>
    </row>
    <row r="6258" spans="1:103" x14ac:dyDescent="0.2">
      <c r="A6258" s="60"/>
      <c r="B6258" s="60"/>
      <c r="C6258" s="60"/>
      <c r="D6258" s="60"/>
      <c r="E6258" s="60"/>
      <c r="F6258" s="60"/>
      <c r="G6258" s="60"/>
      <c r="H6258" s="60"/>
      <c r="I6258" s="60"/>
      <c r="J6258" s="60"/>
      <c r="K6258" s="60"/>
      <c r="L6258" s="60"/>
      <c r="M6258" s="60"/>
      <c r="N6258" s="60"/>
      <c r="O6258" s="60"/>
      <c r="P6258" s="60"/>
      <c r="Q6258" s="60"/>
      <c r="R6258" s="334">
        <v>17014</v>
      </c>
      <c r="S6258" s="319" t="s">
        <v>356</v>
      </c>
      <c r="BE6258" s="60"/>
      <c r="BR6258" s="60"/>
      <c r="BX6258" s="151"/>
      <c r="CB6258" s="151"/>
      <c r="CM6258" s="151"/>
      <c r="CO6258" s="151"/>
      <c r="CT6258" s="151"/>
      <c r="CY6258" s="151"/>
    </row>
    <row r="6259" spans="1:103" x14ac:dyDescent="0.2">
      <c r="A6259" s="60"/>
      <c r="B6259" s="60"/>
      <c r="C6259" s="60"/>
      <c r="D6259" s="60"/>
      <c r="E6259" s="60"/>
      <c r="F6259" s="60"/>
      <c r="G6259" s="60"/>
      <c r="H6259" s="60"/>
      <c r="I6259" s="60"/>
      <c r="J6259" s="60"/>
      <c r="K6259" s="60"/>
      <c r="L6259" s="60"/>
      <c r="M6259" s="60"/>
      <c r="N6259" s="60"/>
      <c r="O6259" s="60"/>
      <c r="P6259" s="60"/>
      <c r="Q6259" s="60"/>
      <c r="R6259" s="334">
        <v>17015</v>
      </c>
      <c r="S6259" s="319" t="s">
        <v>356</v>
      </c>
      <c r="BE6259" s="60"/>
      <c r="BR6259" s="60"/>
      <c r="BX6259" s="151"/>
      <c r="CB6259" s="151"/>
      <c r="CM6259" s="151"/>
      <c r="CO6259" s="151"/>
      <c r="CT6259" s="151"/>
      <c r="CY6259" s="151"/>
    </row>
    <row r="6260" spans="1:103" x14ac:dyDescent="0.2">
      <c r="A6260" s="60"/>
      <c r="B6260" s="60"/>
      <c r="C6260" s="60"/>
      <c r="D6260" s="60"/>
      <c r="E6260" s="60"/>
      <c r="F6260" s="60"/>
      <c r="G6260" s="60"/>
      <c r="H6260" s="60"/>
      <c r="I6260" s="60"/>
      <c r="J6260" s="60"/>
      <c r="K6260" s="60"/>
      <c r="L6260" s="60"/>
      <c r="M6260" s="60"/>
      <c r="N6260" s="60"/>
      <c r="O6260" s="60"/>
      <c r="P6260" s="60"/>
      <c r="Q6260" s="60"/>
      <c r="R6260" s="334">
        <v>17016</v>
      </c>
      <c r="S6260" s="319" t="s">
        <v>356</v>
      </c>
      <c r="BE6260" s="60"/>
      <c r="BR6260" s="60"/>
      <c r="BX6260" s="151"/>
      <c r="CB6260" s="151"/>
      <c r="CM6260" s="151"/>
      <c r="CO6260" s="151"/>
      <c r="CT6260" s="151"/>
      <c r="CY6260" s="151"/>
    </row>
    <row r="6261" spans="1:103" x14ac:dyDescent="0.2">
      <c r="A6261" s="60"/>
      <c r="B6261" s="60"/>
      <c r="C6261" s="60"/>
      <c r="D6261" s="60"/>
      <c r="E6261" s="60"/>
      <c r="F6261" s="60"/>
      <c r="G6261" s="60"/>
      <c r="H6261" s="60"/>
      <c r="I6261" s="60"/>
      <c r="J6261" s="60"/>
      <c r="K6261" s="60"/>
      <c r="L6261" s="60"/>
      <c r="M6261" s="60"/>
      <c r="N6261" s="60"/>
      <c r="O6261" s="60"/>
      <c r="P6261" s="60"/>
      <c r="Q6261" s="60"/>
      <c r="R6261" s="334">
        <v>17017</v>
      </c>
      <c r="S6261" s="319" t="s">
        <v>356</v>
      </c>
      <c r="BE6261" s="60"/>
      <c r="BR6261" s="60"/>
      <c r="BX6261" s="151"/>
      <c r="CB6261" s="151"/>
      <c r="CM6261" s="151"/>
      <c r="CO6261" s="151"/>
      <c r="CT6261" s="151"/>
      <c r="CY6261" s="151"/>
    </row>
    <row r="6262" spans="1:103" x14ac:dyDescent="0.2">
      <c r="A6262" s="60"/>
      <c r="B6262" s="60"/>
      <c r="C6262" s="60"/>
      <c r="D6262" s="60"/>
      <c r="E6262" s="60"/>
      <c r="F6262" s="60"/>
      <c r="G6262" s="60"/>
      <c r="H6262" s="60"/>
      <c r="I6262" s="60"/>
      <c r="J6262" s="60"/>
      <c r="K6262" s="60"/>
      <c r="L6262" s="60"/>
      <c r="M6262" s="60"/>
      <c r="N6262" s="60"/>
      <c r="O6262" s="60"/>
      <c r="P6262" s="60"/>
      <c r="Q6262" s="60"/>
      <c r="R6262" s="334">
        <v>17018</v>
      </c>
      <c r="S6262" s="319" t="s">
        <v>356</v>
      </c>
      <c r="BE6262" s="60"/>
      <c r="BR6262" s="60"/>
      <c r="BX6262" s="151"/>
      <c r="CB6262" s="151"/>
      <c r="CM6262" s="151"/>
      <c r="CO6262" s="151"/>
      <c r="CT6262" s="151"/>
      <c r="CY6262" s="151"/>
    </row>
    <row r="6263" spans="1:103" x14ac:dyDescent="0.2">
      <c r="A6263" s="60"/>
      <c r="B6263" s="60"/>
      <c r="C6263" s="60"/>
      <c r="D6263" s="60"/>
      <c r="E6263" s="60"/>
      <c r="F6263" s="60"/>
      <c r="G6263" s="60"/>
      <c r="H6263" s="60"/>
      <c r="I6263" s="60"/>
      <c r="J6263" s="60"/>
      <c r="K6263" s="60"/>
      <c r="L6263" s="60"/>
      <c r="M6263" s="60"/>
      <c r="N6263" s="60"/>
      <c r="O6263" s="60"/>
      <c r="P6263" s="60"/>
      <c r="Q6263" s="60"/>
      <c r="R6263" s="334">
        <v>17019</v>
      </c>
      <c r="S6263" s="319" t="s">
        <v>356</v>
      </c>
      <c r="BE6263" s="60"/>
      <c r="BR6263" s="60"/>
      <c r="BX6263" s="151"/>
      <c r="CB6263" s="151"/>
      <c r="CM6263" s="151"/>
      <c r="CO6263" s="151"/>
      <c r="CT6263" s="151"/>
      <c r="CY6263" s="151"/>
    </row>
    <row r="6264" spans="1:103" x14ac:dyDescent="0.2">
      <c r="A6264" s="60"/>
      <c r="B6264" s="60"/>
      <c r="C6264" s="60"/>
      <c r="D6264" s="60"/>
      <c r="E6264" s="60"/>
      <c r="F6264" s="60"/>
      <c r="G6264" s="60"/>
      <c r="H6264" s="60"/>
      <c r="I6264" s="60"/>
      <c r="J6264" s="60"/>
      <c r="K6264" s="60"/>
      <c r="L6264" s="60"/>
      <c r="M6264" s="60"/>
      <c r="N6264" s="60"/>
      <c r="O6264" s="60"/>
      <c r="P6264" s="60"/>
      <c r="Q6264" s="60"/>
      <c r="R6264" s="334">
        <v>17020</v>
      </c>
      <c r="S6264" s="319" t="s">
        <v>356</v>
      </c>
      <c r="BE6264" s="60"/>
      <c r="BR6264" s="60"/>
      <c r="BX6264" s="151"/>
      <c r="CB6264" s="151"/>
      <c r="CM6264" s="151"/>
      <c r="CO6264" s="151"/>
      <c r="CT6264" s="151"/>
      <c r="CY6264" s="151"/>
    </row>
    <row r="6265" spans="1:103" x14ac:dyDescent="0.2">
      <c r="A6265" s="60"/>
      <c r="B6265" s="60"/>
      <c r="C6265" s="60"/>
      <c r="D6265" s="60"/>
      <c r="E6265" s="60"/>
      <c r="F6265" s="60"/>
      <c r="G6265" s="60"/>
      <c r="H6265" s="60"/>
      <c r="I6265" s="60"/>
      <c r="J6265" s="60"/>
      <c r="K6265" s="60"/>
      <c r="L6265" s="60"/>
      <c r="M6265" s="60"/>
      <c r="N6265" s="60"/>
      <c r="O6265" s="60"/>
      <c r="P6265" s="60"/>
      <c r="Q6265" s="60"/>
      <c r="R6265" s="334">
        <v>17021</v>
      </c>
      <c r="S6265" s="319" t="s">
        <v>356</v>
      </c>
      <c r="BE6265" s="60"/>
      <c r="BR6265" s="60"/>
      <c r="BX6265" s="151"/>
      <c r="CB6265" s="151"/>
      <c r="CM6265" s="151"/>
      <c r="CO6265" s="151"/>
      <c r="CT6265" s="151"/>
      <c r="CY6265" s="151"/>
    </row>
    <row r="6266" spans="1:103" x14ac:dyDescent="0.2">
      <c r="A6266" s="60"/>
      <c r="B6266" s="60"/>
      <c r="C6266" s="60"/>
      <c r="D6266" s="60"/>
      <c r="E6266" s="60"/>
      <c r="F6266" s="60"/>
      <c r="G6266" s="60"/>
      <c r="H6266" s="60"/>
      <c r="I6266" s="60"/>
      <c r="J6266" s="60"/>
      <c r="K6266" s="60"/>
      <c r="L6266" s="60"/>
      <c r="M6266" s="60"/>
      <c r="N6266" s="60"/>
      <c r="O6266" s="60"/>
      <c r="P6266" s="60"/>
      <c r="Q6266" s="60"/>
      <c r="R6266" s="334">
        <v>17022</v>
      </c>
      <c r="S6266" s="319" t="s">
        <v>356</v>
      </c>
      <c r="BE6266" s="60"/>
      <c r="BR6266" s="60"/>
      <c r="BX6266" s="151"/>
      <c r="CB6266" s="151"/>
      <c r="CM6266" s="151"/>
      <c r="CO6266" s="151"/>
      <c r="CT6266" s="151"/>
      <c r="CY6266" s="151"/>
    </row>
    <row r="6267" spans="1:103" x14ac:dyDescent="0.2">
      <c r="A6267" s="60"/>
      <c r="B6267" s="60"/>
      <c r="C6267" s="60"/>
      <c r="D6267" s="60"/>
      <c r="E6267" s="60"/>
      <c r="F6267" s="60"/>
      <c r="G6267" s="60"/>
      <c r="H6267" s="60"/>
      <c r="I6267" s="60"/>
      <c r="J6267" s="60"/>
      <c r="K6267" s="60"/>
      <c r="L6267" s="60"/>
      <c r="M6267" s="60"/>
      <c r="N6267" s="60"/>
      <c r="O6267" s="60"/>
      <c r="P6267" s="60"/>
      <c r="Q6267" s="60"/>
      <c r="R6267" s="334">
        <v>17023</v>
      </c>
      <c r="S6267" s="319" t="s">
        <v>356</v>
      </c>
      <c r="BE6267" s="60"/>
      <c r="BR6267" s="60"/>
      <c r="BX6267" s="151"/>
      <c r="CB6267" s="151"/>
      <c r="CM6267" s="151"/>
      <c r="CO6267" s="151"/>
      <c r="CT6267" s="151"/>
      <c r="CY6267" s="151"/>
    </row>
    <row r="6268" spans="1:103" x14ac:dyDescent="0.2">
      <c r="A6268" s="60"/>
      <c r="B6268" s="60"/>
      <c r="C6268" s="60"/>
      <c r="D6268" s="60"/>
      <c r="E6268" s="60"/>
      <c r="F6268" s="60"/>
      <c r="G6268" s="60"/>
      <c r="H6268" s="60"/>
      <c r="I6268" s="60"/>
      <c r="J6268" s="60"/>
      <c r="K6268" s="60"/>
      <c r="L6268" s="60"/>
      <c r="M6268" s="60"/>
      <c r="N6268" s="60"/>
      <c r="O6268" s="60"/>
      <c r="P6268" s="60"/>
      <c r="Q6268" s="60"/>
      <c r="R6268" s="334">
        <v>17024</v>
      </c>
      <c r="S6268" s="319" t="s">
        <v>356</v>
      </c>
      <c r="BE6268" s="60"/>
      <c r="BR6268" s="60"/>
      <c r="BX6268" s="151"/>
      <c r="CB6268" s="151"/>
      <c r="CM6268" s="151"/>
      <c r="CO6268" s="151"/>
      <c r="CT6268" s="151"/>
      <c r="CY6268" s="151"/>
    </row>
    <row r="6269" spans="1:103" x14ac:dyDescent="0.2">
      <c r="A6269" s="60"/>
      <c r="B6269" s="60"/>
      <c r="C6269" s="60"/>
      <c r="D6269" s="60"/>
      <c r="E6269" s="60"/>
      <c r="F6269" s="60"/>
      <c r="G6269" s="60"/>
      <c r="H6269" s="60"/>
      <c r="I6269" s="60"/>
      <c r="J6269" s="60"/>
      <c r="K6269" s="60"/>
      <c r="L6269" s="60"/>
      <c r="M6269" s="60"/>
      <c r="N6269" s="60"/>
      <c r="O6269" s="60"/>
      <c r="P6269" s="60"/>
      <c r="Q6269" s="60"/>
      <c r="R6269" s="334">
        <v>17025</v>
      </c>
      <c r="S6269" s="319" t="s">
        <v>356</v>
      </c>
      <c r="BE6269" s="60"/>
      <c r="BR6269" s="60"/>
      <c r="BX6269" s="151"/>
      <c r="CB6269" s="151"/>
      <c r="CM6269" s="151"/>
      <c r="CO6269" s="151"/>
      <c r="CT6269" s="151"/>
      <c r="CY6269" s="151"/>
    </row>
    <row r="6270" spans="1:103" x14ac:dyDescent="0.2">
      <c r="A6270" s="60"/>
      <c r="B6270" s="60"/>
      <c r="C6270" s="60"/>
      <c r="D6270" s="60"/>
      <c r="E6270" s="60"/>
      <c r="F6270" s="60"/>
      <c r="G6270" s="60"/>
      <c r="H6270" s="60"/>
      <c r="I6270" s="60"/>
      <c r="J6270" s="60"/>
      <c r="K6270" s="60"/>
      <c r="L6270" s="60"/>
      <c r="M6270" s="60"/>
      <c r="N6270" s="60"/>
      <c r="O6270" s="60"/>
      <c r="P6270" s="60"/>
      <c r="Q6270" s="60"/>
      <c r="R6270" s="334">
        <v>17026</v>
      </c>
      <c r="S6270" s="319" t="s">
        <v>356</v>
      </c>
      <c r="BE6270" s="60"/>
      <c r="BR6270" s="60"/>
      <c r="BX6270" s="151"/>
      <c r="CB6270" s="151"/>
      <c r="CM6270" s="151"/>
      <c r="CO6270" s="151"/>
      <c r="CT6270" s="151"/>
      <c r="CY6270" s="151"/>
    </row>
    <row r="6271" spans="1:103" x14ac:dyDescent="0.2">
      <c r="A6271" s="60"/>
      <c r="B6271" s="60"/>
      <c r="C6271" s="60"/>
      <c r="D6271" s="60"/>
      <c r="E6271" s="60"/>
      <c r="F6271" s="60"/>
      <c r="G6271" s="60"/>
      <c r="H6271" s="60"/>
      <c r="I6271" s="60"/>
      <c r="J6271" s="60"/>
      <c r="K6271" s="60"/>
      <c r="L6271" s="60"/>
      <c r="M6271" s="60"/>
      <c r="N6271" s="60"/>
      <c r="O6271" s="60"/>
      <c r="P6271" s="60"/>
      <c r="Q6271" s="60"/>
      <c r="R6271" s="334">
        <v>17027</v>
      </c>
      <c r="S6271" s="319" t="s">
        <v>356</v>
      </c>
      <c r="BE6271" s="60"/>
      <c r="BR6271" s="60"/>
      <c r="BX6271" s="151"/>
      <c r="CB6271" s="151"/>
      <c r="CM6271" s="151"/>
      <c r="CO6271" s="151"/>
      <c r="CT6271" s="151"/>
      <c r="CY6271" s="151"/>
    </row>
    <row r="6272" spans="1:103" x14ac:dyDescent="0.2">
      <c r="A6272" s="60"/>
      <c r="B6272" s="60"/>
      <c r="C6272" s="60"/>
      <c r="D6272" s="60"/>
      <c r="E6272" s="60"/>
      <c r="F6272" s="60"/>
      <c r="G6272" s="60"/>
      <c r="H6272" s="60"/>
      <c r="I6272" s="60"/>
      <c r="J6272" s="60"/>
      <c r="K6272" s="60"/>
      <c r="L6272" s="60"/>
      <c r="M6272" s="60"/>
      <c r="N6272" s="60"/>
      <c r="O6272" s="60"/>
      <c r="P6272" s="60"/>
      <c r="Q6272" s="60"/>
      <c r="R6272" s="334">
        <v>17028</v>
      </c>
      <c r="S6272" s="319" t="s">
        <v>356</v>
      </c>
      <c r="BE6272" s="60"/>
      <c r="BR6272" s="60"/>
      <c r="BX6272" s="151"/>
      <c r="CB6272" s="151"/>
      <c r="CM6272" s="151"/>
      <c r="CO6272" s="151"/>
      <c r="CT6272" s="151"/>
      <c r="CY6272" s="151"/>
    </row>
    <row r="6273" spans="1:103" x14ac:dyDescent="0.2">
      <c r="A6273" s="60"/>
      <c r="B6273" s="60"/>
      <c r="C6273" s="60"/>
      <c r="D6273" s="60"/>
      <c r="E6273" s="60"/>
      <c r="F6273" s="60"/>
      <c r="G6273" s="60"/>
      <c r="H6273" s="60"/>
      <c r="I6273" s="60"/>
      <c r="J6273" s="60"/>
      <c r="K6273" s="60"/>
      <c r="L6273" s="60"/>
      <c r="M6273" s="60"/>
      <c r="N6273" s="60"/>
      <c r="O6273" s="60"/>
      <c r="P6273" s="60"/>
      <c r="Q6273" s="60"/>
      <c r="R6273" s="334">
        <v>17029</v>
      </c>
      <c r="S6273" s="319" t="s">
        <v>356</v>
      </c>
      <c r="BE6273" s="60"/>
      <c r="BR6273" s="60"/>
      <c r="BX6273" s="151"/>
      <c r="CB6273" s="151"/>
      <c r="CM6273" s="151"/>
      <c r="CO6273" s="151"/>
      <c r="CT6273" s="151"/>
      <c r="CY6273" s="151"/>
    </row>
    <row r="6274" spans="1:103" x14ac:dyDescent="0.2">
      <c r="A6274" s="60"/>
      <c r="B6274" s="60"/>
      <c r="C6274" s="60"/>
      <c r="D6274" s="60"/>
      <c r="E6274" s="60"/>
      <c r="F6274" s="60"/>
      <c r="G6274" s="60"/>
      <c r="H6274" s="60"/>
      <c r="I6274" s="60"/>
      <c r="J6274" s="60"/>
      <c r="K6274" s="60"/>
      <c r="L6274" s="60"/>
      <c r="M6274" s="60"/>
      <c r="N6274" s="60"/>
      <c r="O6274" s="60"/>
      <c r="P6274" s="60"/>
      <c r="Q6274" s="60"/>
      <c r="R6274" s="334">
        <v>17030</v>
      </c>
      <c r="S6274" s="319" t="s">
        <v>356</v>
      </c>
      <c r="BE6274" s="60"/>
      <c r="BR6274" s="60"/>
      <c r="BX6274" s="151"/>
      <c r="CB6274" s="151"/>
      <c r="CM6274" s="151"/>
      <c r="CO6274" s="151"/>
      <c r="CT6274" s="151"/>
      <c r="CY6274" s="151"/>
    </row>
    <row r="6275" spans="1:103" x14ac:dyDescent="0.2">
      <c r="A6275" s="60"/>
      <c r="B6275" s="60"/>
      <c r="C6275" s="60"/>
      <c r="D6275" s="60"/>
      <c r="E6275" s="60"/>
      <c r="F6275" s="60"/>
      <c r="G6275" s="60"/>
      <c r="H6275" s="60"/>
      <c r="I6275" s="60"/>
      <c r="J6275" s="60"/>
      <c r="K6275" s="60"/>
      <c r="L6275" s="60"/>
      <c r="M6275" s="60"/>
      <c r="N6275" s="60"/>
      <c r="O6275" s="60"/>
      <c r="P6275" s="60"/>
      <c r="Q6275" s="60"/>
      <c r="R6275" s="334">
        <v>17032</v>
      </c>
      <c r="S6275" s="319" t="s">
        <v>356</v>
      </c>
      <c r="BE6275" s="60"/>
      <c r="BR6275" s="60"/>
      <c r="BX6275" s="151"/>
      <c r="CB6275" s="151"/>
      <c r="CM6275" s="151"/>
      <c r="CO6275" s="151"/>
      <c r="CT6275" s="151"/>
      <c r="CY6275" s="151"/>
    </row>
    <row r="6276" spans="1:103" x14ac:dyDescent="0.2">
      <c r="A6276" s="60"/>
      <c r="B6276" s="60"/>
      <c r="C6276" s="60"/>
      <c r="D6276" s="60"/>
      <c r="E6276" s="60"/>
      <c r="F6276" s="60"/>
      <c r="G6276" s="60"/>
      <c r="H6276" s="60"/>
      <c r="I6276" s="60"/>
      <c r="J6276" s="60"/>
      <c r="K6276" s="60"/>
      <c r="L6276" s="60"/>
      <c r="M6276" s="60"/>
      <c r="N6276" s="60"/>
      <c r="O6276" s="60"/>
      <c r="P6276" s="60"/>
      <c r="Q6276" s="60"/>
      <c r="R6276" s="334">
        <v>17033</v>
      </c>
      <c r="S6276" s="319" t="s">
        <v>356</v>
      </c>
      <c r="BE6276" s="60"/>
      <c r="BR6276" s="60"/>
      <c r="BX6276" s="151"/>
      <c r="CB6276" s="151"/>
      <c r="CM6276" s="151"/>
      <c r="CO6276" s="151"/>
      <c r="CT6276" s="151"/>
      <c r="CY6276" s="151"/>
    </row>
    <row r="6277" spans="1:103" x14ac:dyDescent="0.2">
      <c r="A6277" s="60"/>
      <c r="B6277" s="60"/>
      <c r="C6277" s="60"/>
      <c r="D6277" s="60"/>
      <c r="E6277" s="60"/>
      <c r="F6277" s="60"/>
      <c r="G6277" s="60"/>
      <c r="H6277" s="60"/>
      <c r="I6277" s="60"/>
      <c r="J6277" s="60"/>
      <c r="K6277" s="60"/>
      <c r="L6277" s="60"/>
      <c r="M6277" s="60"/>
      <c r="N6277" s="60"/>
      <c r="O6277" s="60"/>
      <c r="P6277" s="60"/>
      <c r="Q6277" s="60"/>
      <c r="R6277" s="334">
        <v>17034</v>
      </c>
      <c r="S6277" s="319" t="s">
        <v>356</v>
      </c>
      <c r="BE6277" s="60"/>
      <c r="BR6277" s="60"/>
      <c r="BX6277" s="151"/>
      <c r="CB6277" s="151"/>
      <c r="CM6277" s="151"/>
      <c r="CO6277" s="151"/>
      <c r="CT6277" s="151"/>
      <c r="CY6277" s="151"/>
    </row>
    <row r="6278" spans="1:103" x14ac:dyDescent="0.2">
      <c r="A6278" s="60"/>
      <c r="B6278" s="60"/>
      <c r="C6278" s="60"/>
      <c r="D6278" s="60"/>
      <c r="E6278" s="60"/>
      <c r="F6278" s="60"/>
      <c r="G6278" s="60"/>
      <c r="H6278" s="60"/>
      <c r="I6278" s="60"/>
      <c r="J6278" s="60"/>
      <c r="K6278" s="60"/>
      <c r="L6278" s="60"/>
      <c r="M6278" s="60"/>
      <c r="N6278" s="60"/>
      <c r="O6278" s="60"/>
      <c r="P6278" s="60"/>
      <c r="Q6278" s="60"/>
      <c r="R6278" s="334">
        <v>17035</v>
      </c>
      <c r="S6278" s="319" t="s">
        <v>356</v>
      </c>
      <c r="BE6278" s="60"/>
      <c r="BR6278" s="60"/>
      <c r="BX6278" s="151"/>
      <c r="CB6278" s="151"/>
      <c r="CM6278" s="151"/>
      <c r="CO6278" s="151"/>
      <c r="CT6278" s="151"/>
      <c r="CY6278" s="151"/>
    </row>
    <row r="6279" spans="1:103" x14ac:dyDescent="0.2">
      <c r="A6279" s="60"/>
      <c r="B6279" s="60"/>
      <c r="C6279" s="60"/>
      <c r="D6279" s="60"/>
      <c r="E6279" s="60"/>
      <c r="F6279" s="60"/>
      <c r="G6279" s="60"/>
      <c r="H6279" s="60"/>
      <c r="I6279" s="60"/>
      <c r="J6279" s="60"/>
      <c r="K6279" s="60"/>
      <c r="L6279" s="60"/>
      <c r="M6279" s="60"/>
      <c r="N6279" s="60"/>
      <c r="O6279" s="60"/>
      <c r="P6279" s="60"/>
      <c r="Q6279" s="60"/>
      <c r="R6279" s="334">
        <v>17036</v>
      </c>
      <c r="S6279" s="319" t="s">
        <v>356</v>
      </c>
      <c r="BE6279" s="60"/>
      <c r="BR6279" s="60"/>
      <c r="BX6279" s="151"/>
      <c r="CB6279" s="151"/>
      <c r="CM6279" s="151"/>
      <c r="CO6279" s="151"/>
      <c r="CT6279" s="151"/>
      <c r="CY6279" s="151"/>
    </row>
    <row r="6280" spans="1:103" x14ac:dyDescent="0.2">
      <c r="A6280" s="60"/>
      <c r="B6280" s="60"/>
      <c r="C6280" s="60"/>
      <c r="D6280" s="60"/>
      <c r="E6280" s="60"/>
      <c r="F6280" s="60"/>
      <c r="G6280" s="60"/>
      <c r="H6280" s="60"/>
      <c r="I6280" s="60"/>
      <c r="J6280" s="60"/>
      <c r="K6280" s="60"/>
      <c r="L6280" s="60"/>
      <c r="M6280" s="60"/>
      <c r="N6280" s="60"/>
      <c r="O6280" s="60"/>
      <c r="P6280" s="60"/>
      <c r="Q6280" s="60"/>
      <c r="R6280" s="334">
        <v>17037</v>
      </c>
      <c r="S6280" s="319" t="s">
        <v>356</v>
      </c>
      <c r="BE6280" s="60"/>
      <c r="BR6280" s="60"/>
      <c r="BX6280" s="151"/>
      <c r="CB6280" s="151"/>
      <c r="CM6280" s="151"/>
      <c r="CO6280" s="151"/>
      <c r="CT6280" s="151"/>
      <c r="CY6280" s="151"/>
    </row>
    <row r="6281" spans="1:103" x14ac:dyDescent="0.2">
      <c r="A6281" s="60"/>
      <c r="B6281" s="60"/>
      <c r="C6281" s="60"/>
      <c r="D6281" s="60"/>
      <c r="E6281" s="60"/>
      <c r="F6281" s="60"/>
      <c r="G6281" s="60"/>
      <c r="H6281" s="60"/>
      <c r="I6281" s="60"/>
      <c r="J6281" s="60"/>
      <c r="K6281" s="60"/>
      <c r="L6281" s="60"/>
      <c r="M6281" s="60"/>
      <c r="N6281" s="60"/>
      <c r="O6281" s="60"/>
      <c r="P6281" s="60"/>
      <c r="Q6281" s="60"/>
      <c r="R6281" s="334">
        <v>17038</v>
      </c>
      <c r="S6281" s="319" t="s">
        <v>356</v>
      </c>
      <c r="BE6281" s="60"/>
      <c r="BR6281" s="60"/>
      <c r="BX6281" s="151"/>
      <c r="CB6281" s="151"/>
      <c r="CM6281" s="151"/>
      <c r="CO6281" s="151"/>
      <c r="CT6281" s="151"/>
      <c r="CY6281" s="151"/>
    </row>
    <row r="6282" spans="1:103" x14ac:dyDescent="0.2">
      <c r="A6282" s="60"/>
      <c r="B6282" s="60"/>
      <c r="C6282" s="60"/>
      <c r="D6282" s="60"/>
      <c r="E6282" s="60"/>
      <c r="F6282" s="60"/>
      <c r="G6282" s="60"/>
      <c r="H6282" s="60"/>
      <c r="I6282" s="60"/>
      <c r="J6282" s="60"/>
      <c r="K6282" s="60"/>
      <c r="L6282" s="60"/>
      <c r="M6282" s="60"/>
      <c r="N6282" s="60"/>
      <c r="O6282" s="60"/>
      <c r="P6282" s="60"/>
      <c r="Q6282" s="60"/>
      <c r="R6282" s="334">
        <v>17039</v>
      </c>
      <c r="S6282" s="319" t="s">
        <v>356</v>
      </c>
      <c r="BE6282" s="60"/>
      <c r="BR6282" s="60"/>
      <c r="BX6282" s="151"/>
      <c r="CB6282" s="151"/>
      <c r="CM6282" s="151"/>
      <c r="CO6282" s="151"/>
      <c r="CT6282" s="151"/>
      <c r="CY6282" s="151"/>
    </row>
    <row r="6283" spans="1:103" x14ac:dyDescent="0.2">
      <c r="A6283" s="60"/>
      <c r="B6283" s="60"/>
      <c r="C6283" s="60"/>
      <c r="D6283" s="60"/>
      <c r="E6283" s="60"/>
      <c r="F6283" s="60"/>
      <c r="G6283" s="60"/>
      <c r="H6283" s="60"/>
      <c r="I6283" s="60"/>
      <c r="J6283" s="60"/>
      <c r="K6283" s="60"/>
      <c r="L6283" s="60"/>
      <c r="M6283" s="60"/>
      <c r="N6283" s="60"/>
      <c r="O6283" s="60"/>
      <c r="P6283" s="60"/>
      <c r="Q6283" s="60"/>
      <c r="R6283" s="334">
        <v>17040</v>
      </c>
      <c r="S6283" s="319" t="s">
        <v>356</v>
      </c>
      <c r="BE6283" s="60"/>
      <c r="BR6283" s="60"/>
      <c r="BX6283" s="151"/>
      <c r="CB6283" s="151"/>
      <c r="CM6283" s="151"/>
      <c r="CO6283" s="151"/>
      <c r="CT6283" s="151"/>
      <c r="CY6283" s="151"/>
    </row>
    <row r="6284" spans="1:103" x14ac:dyDescent="0.2">
      <c r="A6284" s="60"/>
      <c r="B6284" s="60"/>
      <c r="C6284" s="60"/>
      <c r="D6284" s="60"/>
      <c r="E6284" s="60"/>
      <c r="F6284" s="60"/>
      <c r="G6284" s="60"/>
      <c r="H6284" s="60"/>
      <c r="I6284" s="60"/>
      <c r="J6284" s="60"/>
      <c r="K6284" s="60"/>
      <c r="L6284" s="60"/>
      <c r="M6284" s="60"/>
      <c r="N6284" s="60"/>
      <c r="O6284" s="60"/>
      <c r="P6284" s="60"/>
      <c r="Q6284" s="60"/>
      <c r="R6284" s="334">
        <v>17041</v>
      </c>
      <c r="S6284" s="319" t="s">
        <v>356</v>
      </c>
      <c r="BE6284" s="60"/>
      <c r="BR6284" s="60"/>
      <c r="BX6284" s="151"/>
      <c r="CB6284" s="151"/>
      <c r="CM6284" s="151"/>
      <c r="CO6284" s="151"/>
      <c r="CT6284" s="151"/>
      <c r="CY6284" s="151"/>
    </row>
    <row r="6285" spans="1:103" x14ac:dyDescent="0.2">
      <c r="A6285" s="60"/>
      <c r="B6285" s="60"/>
      <c r="C6285" s="60"/>
      <c r="D6285" s="60"/>
      <c r="E6285" s="60"/>
      <c r="F6285" s="60"/>
      <c r="G6285" s="60"/>
      <c r="H6285" s="60"/>
      <c r="I6285" s="60"/>
      <c r="J6285" s="60"/>
      <c r="K6285" s="60"/>
      <c r="L6285" s="60"/>
      <c r="M6285" s="60"/>
      <c r="N6285" s="60"/>
      <c r="O6285" s="60"/>
      <c r="P6285" s="60"/>
      <c r="Q6285" s="60"/>
      <c r="R6285" s="334">
        <v>17042</v>
      </c>
      <c r="S6285" s="319" t="s">
        <v>356</v>
      </c>
      <c r="BE6285" s="60"/>
      <c r="BR6285" s="60"/>
      <c r="BX6285" s="151"/>
      <c r="CB6285" s="151"/>
      <c r="CM6285" s="151"/>
      <c r="CO6285" s="151"/>
      <c r="CT6285" s="151"/>
      <c r="CY6285" s="151"/>
    </row>
    <row r="6286" spans="1:103" x14ac:dyDescent="0.2">
      <c r="A6286" s="60"/>
      <c r="B6286" s="60"/>
      <c r="C6286" s="60"/>
      <c r="D6286" s="60"/>
      <c r="E6286" s="60"/>
      <c r="F6286" s="60"/>
      <c r="G6286" s="60"/>
      <c r="H6286" s="60"/>
      <c r="I6286" s="60"/>
      <c r="J6286" s="60"/>
      <c r="K6286" s="60"/>
      <c r="L6286" s="60"/>
      <c r="M6286" s="60"/>
      <c r="N6286" s="60"/>
      <c r="O6286" s="60"/>
      <c r="P6286" s="60"/>
      <c r="Q6286" s="60"/>
      <c r="R6286" s="334">
        <v>17043</v>
      </c>
      <c r="S6286" s="319" t="s">
        <v>356</v>
      </c>
      <c r="BE6286" s="60"/>
      <c r="BR6286" s="60"/>
      <c r="BX6286" s="151"/>
      <c r="CB6286" s="151"/>
      <c r="CM6286" s="151"/>
      <c r="CO6286" s="151"/>
      <c r="CT6286" s="151"/>
      <c r="CY6286" s="151"/>
    </row>
    <row r="6287" spans="1:103" x14ac:dyDescent="0.2">
      <c r="A6287" s="60"/>
      <c r="B6287" s="60"/>
      <c r="C6287" s="60"/>
      <c r="D6287" s="60"/>
      <c r="E6287" s="60"/>
      <c r="F6287" s="60"/>
      <c r="G6287" s="60"/>
      <c r="H6287" s="60"/>
      <c r="I6287" s="60"/>
      <c r="J6287" s="60"/>
      <c r="K6287" s="60"/>
      <c r="L6287" s="60"/>
      <c r="M6287" s="60"/>
      <c r="N6287" s="60"/>
      <c r="O6287" s="60"/>
      <c r="P6287" s="60"/>
      <c r="Q6287" s="60"/>
      <c r="R6287" s="334">
        <v>17044</v>
      </c>
      <c r="S6287" s="319" t="s">
        <v>356</v>
      </c>
      <c r="BE6287" s="60"/>
      <c r="BR6287" s="60"/>
      <c r="BX6287" s="151"/>
      <c r="CB6287" s="151"/>
      <c r="CM6287" s="151"/>
      <c r="CO6287" s="151"/>
      <c r="CT6287" s="151"/>
      <c r="CY6287" s="151"/>
    </row>
    <row r="6288" spans="1:103" x14ac:dyDescent="0.2">
      <c r="A6288" s="60"/>
      <c r="B6288" s="60"/>
      <c r="C6288" s="60"/>
      <c r="D6288" s="60"/>
      <c r="E6288" s="60"/>
      <c r="F6288" s="60"/>
      <c r="G6288" s="60"/>
      <c r="H6288" s="60"/>
      <c r="I6288" s="60"/>
      <c r="J6288" s="60"/>
      <c r="K6288" s="60"/>
      <c r="L6288" s="60"/>
      <c r="M6288" s="60"/>
      <c r="N6288" s="60"/>
      <c r="O6288" s="60"/>
      <c r="P6288" s="60"/>
      <c r="Q6288" s="60"/>
      <c r="R6288" s="334">
        <v>17045</v>
      </c>
      <c r="S6288" s="319" t="s">
        <v>356</v>
      </c>
      <c r="BE6288" s="60"/>
      <c r="BR6288" s="60"/>
      <c r="BX6288" s="151"/>
      <c r="CB6288" s="151"/>
      <c r="CM6288" s="151"/>
      <c r="CO6288" s="151"/>
      <c r="CT6288" s="151"/>
      <c r="CY6288" s="151"/>
    </row>
    <row r="6289" spans="1:103" x14ac:dyDescent="0.2">
      <c r="A6289" s="60"/>
      <c r="B6289" s="60"/>
      <c r="C6289" s="60"/>
      <c r="D6289" s="60"/>
      <c r="E6289" s="60"/>
      <c r="F6289" s="60"/>
      <c r="G6289" s="60"/>
      <c r="H6289" s="60"/>
      <c r="I6289" s="60"/>
      <c r="J6289" s="60"/>
      <c r="K6289" s="60"/>
      <c r="L6289" s="60"/>
      <c r="M6289" s="60"/>
      <c r="N6289" s="60"/>
      <c r="O6289" s="60"/>
      <c r="P6289" s="60"/>
      <c r="Q6289" s="60"/>
      <c r="R6289" s="334">
        <v>17046</v>
      </c>
      <c r="S6289" s="319" t="s">
        <v>356</v>
      </c>
      <c r="BE6289" s="60"/>
      <c r="BR6289" s="60"/>
      <c r="BX6289" s="151"/>
      <c r="CB6289" s="151"/>
      <c r="CM6289" s="151"/>
      <c r="CO6289" s="151"/>
      <c r="CT6289" s="151"/>
      <c r="CY6289" s="151"/>
    </row>
    <row r="6290" spans="1:103" x14ac:dyDescent="0.2">
      <c r="A6290" s="60"/>
      <c r="B6290" s="60"/>
      <c r="C6290" s="60"/>
      <c r="D6290" s="60"/>
      <c r="E6290" s="60"/>
      <c r="F6290" s="60"/>
      <c r="G6290" s="60"/>
      <c r="H6290" s="60"/>
      <c r="I6290" s="60"/>
      <c r="J6290" s="60"/>
      <c r="K6290" s="60"/>
      <c r="L6290" s="60"/>
      <c r="M6290" s="60"/>
      <c r="N6290" s="60"/>
      <c r="O6290" s="60"/>
      <c r="P6290" s="60"/>
      <c r="Q6290" s="60"/>
      <c r="R6290" s="334">
        <v>17047</v>
      </c>
      <c r="S6290" s="319" t="s">
        <v>356</v>
      </c>
      <c r="BE6290" s="60"/>
      <c r="BR6290" s="60"/>
      <c r="BX6290" s="151"/>
      <c r="CB6290" s="151"/>
      <c r="CM6290" s="151"/>
      <c r="CO6290" s="151"/>
      <c r="CT6290" s="151"/>
      <c r="CY6290" s="151"/>
    </row>
    <row r="6291" spans="1:103" x14ac:dyDescent="0.2">
      <c r="A6291" s="60"/>
      <c r="B6291" s="60"/>
      <c r="C6291" s="60"/>
      <c r="D6291" s="60"/>
      <c r="E6291" s="60"/>
      <c r="F6291" s="60"/>
      <c r="G6291" s="60"/>
      <c r="H6291" s="60"/>
      <c r="I6291" s="60"/>
      <c r="J6291" s="60"/>
      <c r="K6291" s="60"/>
      <c r="L6291" s="60"/>
      <c r="M6291" s="60"/>
      <c r="N6291" s="60"/>
      <c r="O6291" s="60"/>
      <c r="P6291" s="60"/>
      <c r="Q6291" s="60"/>
      <c r="R6291" s="334">
        <v>17048</v>
      </c>
      <c r="S6291" s="319" t="s">
        <v>356</v>
      </c>
      <c r="BE6291" s="60"/>
      <c r="BR6291" s="60"/>
      <c r="BX6291" s="151"/>
      <c r="CB6291" s="151"/>
      <c r="CM6291" s="151"/>
      <c r="CO6291" s="151"/>
      <c r="CT6291" s="151"/>
      <c r="CY6291" s="151"/>
    </row>
    <row r="6292" spans="1:103" x14ac:dyDescent="0.2">
      <c r="A6292" s="60"/>
      <c r="B6292" s="60"/>
      <c r="C6292" s="60"/>
      <c r="D6292" s="60"/>
      <c r="E6292" s="60"/>
      <c r="F6292" s="60"/>
      <c r="G6292" s="60"/>
      <c r="H6292" s="60"/>
      <c r="I6292" s="60"/>
      <c r="J6292" s="60"/>
      <c r="K6292" s="60"/>
      <c r="L6292" s="60"/>
      <c r="M6292" s="60"/>
      <c r="N6292" s="60"/>
      <c r="O6292" s="60"/>
      <c r="P6292" s="60"/>
      <c r="Q6292" s="60"/>
      <c r="R6292" s="334">
        <v>17049</v>
      </c>
      <c r="S6292" s="319" t="s">
        <v>356</v>
      </c>
      <c r="BE6292" s="60"/>
      <c r="BR6292" s="60"/>
      <c r="BX6292" s="151"/>
      <c r="CB6292" s="151"/>
      <c r="CM6292" s="151"/>
      <c r="CO6292" s="151"/>
      <c r="CT6292" s="151"/>
      <c r="CY6292" s="151"/>
    </row>
    <row r="6293" spans="1:103" x14ac:dyDescent="0.2">
      <c r="A6293" s="60"/>
      <c r="B6293" s="60"/>
      <c r="C6293" s="60"/>
      <c r="D6293" s="60"/>
      <c r="E6293" s="60"/>
      <c r="F6293" s="60"/>
      <c r="G6293" s="60"/>
      <c r="H6293" s="60"/>
      <c r="I6293" s="60"/>
      <c r="J6293" s="60"/>
      <c r="K6293" s="60"/>
      <c r="L6293" s="60"/>
      <c r="M6293" s="60"/>
      <c r="N6293" s="60"/>
      <c r="O6293" s="60"/>
      <c r="P6293" s="60"/>
      <c r="Q6293" s="60"/>
      <c r="R6293" s="334">
        <v>17050</v>
      </c>
      <c r="S6293" s="319" t="s">
        <v>356</v>
      </c>
      <c r="BE6293" s="60"/>
      <c r="BR6293" s="60"/>
      <c r="BX6293" s="151"/>
      <c r="CB6293" s="151"/>
      <c r="CM6293" s="151"/>
      <c r="CO6293" s="151"/>
      <c r="CT6293" s="151"/>
      <c r="CY6293" s="151"/>
    </row>
    <row r="6294" spans="1:103" x14ac:dyDescent="0.2">
      <c r="A6294" s="60"/>
      <c r="B6294" s="60"/>
      <c r="C6294" s="60"/>
      <c r="D6294" s="60"/>
      <c r="E6294" s="60"/>
      <c r="F6294" s="60"/>
      <c r="G6294" s="60"/>
      <c r="H6294" s="60"/>
      <c r="I6294" s="60"/>
      <c r="J6294" s="60"/>
      <c r="K6294" s="60"/>
      <c r="L6294" s="60"/>
      <c r="M6294" s="60"/>
      <c r="N6294" s="60"/>
      <c r="O6294" s="60"/>
      <c r="P6294" s="60"/>
      <c r="Q6294" s="60"/>
      <c r="R6294" s="334">
        <v>17051</v>
      </c>
      <c r="S6294" s="319" t="s">
        <v>356</v>
      </c>
      <c r="BE6294" s="60"/>
      <c r="BR6294" s="60"/>
      <c r="BX6294" s="151"/>
      <c r="CB6294" s="151"/>
      <c r="CM6294" s="151"/>
      <c r="CO6294" s="151"/>
      <c r="CT6294" s="151"/>
      <c r="CY6294" s="151"/>
    </row>
    <row r="6295" spans="1:103" x14ac:dyDescent="0.2">
      <c r="A6295" s="60"/>
      <c r="B6295" s="60"/>
      <c r="C6295" s="60"/>
      <c r="D6295" s="60"/>
      <c r="E6295" s="60"/>
      <c r="F6295" s="60"/>
      <c r="G6295" s="60"/>
      <c r="H6295" s="60"/>
      <c r="I6295" s="60"/>
      <c r="J6295" s="60"/>
      <c r="K6295" s="60"/>
      <c r="L6295" s="60"/>
      <c r="M6295" s="60"/>
      <c r="N6295" s="60"/>
      <c r="O6295" s="60"/>
      <c r="P6295" s="60"/>
      <c r="Q6295" s="60"/>
      <c r="R6295" s="334">
        <v>17052</v>
      </c>
      <c r="S6295" s="319" t="s">
        <v>356</v>
      </c>
      <c r="BE6295" s="60"/>
      <c r="BR6295" s="60"/>
      <c r="BX6295" s="151"/>
      <c r="CB6295" s="151"/>
      <c r="CM6295" s="151"/>
      <c r="CO6295" s="151"/>
      <c r="CT6295" s="151"/>
      <c r="CY6295" s="151"/>
    </row>
    <row r="6296" spans="1:103" x14ac:dyDescent="0.2">
      <c r="A6296" s="60"/>
      <c r="B6296" s="60"/>
      <c r="C6296" s="60"/>
      <c r="D6296" s="60"/>
      <c r="E6296" s="60"/>
      <c r="F6296" s="60"/>
      <c r="G6296" s="60"/>
      <c r="H6296" s="60"/>
      <c r="I6296" s="60"/>
      <c r="J6296" s="60"/>
      <c r="K6296" s="60"/>
      <c r="L6296" s="60"/>
      <c r="M6296" s="60"/>
      <c r="N6296" s="60"/>
      <c r="O6296" s="60"/>
      <c r="P6296" s="60"/>
      <c r="Q6296" s="60"/>
      <c r="R6296" s="334">
        <v>17053</v>
      </c>
      <c r="S6296" s="319" t="s">
        <v>356</v>
      </c>
      <c r="BE6296" s="60"/>
      <c r="BR6296" s="60"/>
      <c r="BX6296" s="151"/>
      <c r="CB6296" s="151"/>
      <c r="CM6296" s="151"/>
      <c r="CO6296" s="151"/>
      <c r="CT6296" s="151"/>
      <c r="CY6296" s="151"/>
    </row>
    <row r="6297" spans="1:103" x14ac:dyDescent="0.2">
      <c r="A6297" s="60"/>
      <c r="B6297" s="60"/>
      <c r="C6297" s="60"/>
      <c r="D6297" s="60"/>
      <c r="E6297" s="60"/>
      <c r="F6297" s="60"/>
      <c r="G6297" s="60"/>
      <c r="H6297" s="60"/>
      <c r="I6297" s="60"/>
      <c r="J6297" s="60"/>
      <c r="K6297" s="60"/>
      <c r="L6297" s="60"/>
      <c r="M6297" s="60"/>
      <c r="N6297" s="60"/>
      <c r="O6297" s="60"/>
      <c r="P6297" s="60"/>
      <c r="Q6297" s="60"/>
      <c r="R6297" s="334">
        <v>17054</v>
      </c>
      <c r="S6297" s="319" t="s">
        <v>356</v>
      </c>
      <c r="BE6297" s="60"/>
      <c r="BR6297" s="60"/>
      <c r="BX6297" s="151"/>
      <c r="CB6297" s="151"/>
      <c r="CM6297" s="151"/>
      <c r="CO6297" s="151"/>
      <c r="CT6297" s="151"/>
      <c r="CY6297" s="151"/>
    </row>
    <row r="6298" spans="1:103" x14ac:dyDescent="0.2">
      <c r="A6298" s="60"/>
      <c r="B6298" s="60"/>
      <c r="C6298" s="60"/>
      <c r="D6298" s="60"/>
      <c r="E6298" s="60"/>
      <c r="F6298" s="60"/>
      <c r="G6298" s="60"/>
      <c r="H6298" s="60"/>
      <c r="I6298" s="60"/>
      <c r="J6298" s="60"/>
      <c r="K6298" s="60"/>
      <c r="L6298" s="60"/>
      <c r="M6298" s="60"/>
      <c r="N6298" s="60"/>
      <c r="O6298" s="60"/>
      <c r="P6298" s="60"/>
      <c r="Q6298" s="60"/>
      <c r="R6298" s="334">
        <v>17055</v>
      </c>
      <c r="S6298" s="319" t="s">
        <v>356</v>
      </c>
      <c r="BE6298" s="60"/>
      <c r="BR6298" s="60"/>
      <c r="BX6298" s="151"/>
      <c r="CB6298" s="151"/>
      <c r="CM6298" s="151"/>
      <c r="CO6298" s="151"/>
      <c r="CT6298" s="151"/>
      <c r="CY6298" s="151"/>
    </row>
    <row r="6299" spans="1:103" x14ac:dyDescent="0.2">
      <c r="A6299" s="60"/>
      <c r="B6299" s="60"/>
      <c r="C6299" s="60"/>
      <c r="D6299" s="60"/>
      <c r="E6299" s="60"/>
      <c r="F6299" s="60"/>
      <c r="G6299" s="60"/>
      <c r="H6299" s="60"/>
      <c r="I6299" s="60"/>
      <c r="J6299" s="60"/>
      <c r="K6299" s="60"/>
      <c r="L6299" s="60"/>
      <c r="M6299" s="60"/>
      <c r="N6299" s="60"/>
      <c r="O6299" s="60"/>
      <c r="P6299" s="60"/>
      <c r="Q6299" s="60"/>
      <c r="R6299" s="334">
        <v>17056</v>
      </c>
      <c r="S6299" s="319" t="s">
        <v>356</v>
      </c>
      <c r="BE6299" s="60"/>
      <c r="BR6299" s="60"/>
      <c r="BX6299" s="151"/>
      <c r="CB6299" s="151"/>
      <c r="CM6299" s="151"/>
      <c r="CO6299" s="151"/>
      <c r="CT6299" s="151"/>
      <c r="CY6299" s="151"/>
    </row>
    <row r="6300" spans="1:103" x14ac:dyDescent="0.2">
      <c r="A6300" s="60"/>
      <c r="B6300" s="60"/>
      <c r="C6300" s="60"/>
      <c r="D6300" s="60"/>
      <c r="E6300" s="60"/>
      <c r="F6300" s="60"/>
      <c r="G6300" s="60"/>
      <c r="H6300" s="60"/>
      <c r="I6300" s="60"/>
      <c r="J6300" s="60"/>
      <c r="K6300" s="60"/>
      <c r="L6300" s="60"/>
      <c r="M6300" s="60"/>
      <c r="N6300" s="60"/>
      <c r="O6300" s="60"/>
      <c r="P6300" s="60"/>
      <c r="Q6300" s="60"/>
      <c r="R6300" s="334">
        <v>17057</v>
      </c>
      <c r="S6300" s="319" t="s">
        <v>356</v>
      </c>
      <c r="BE6300" s="60"/>
      <c r="BR6300" s="60"/>
      <c r="BX6300" s="151"/>
      <c r="CB6300" s="151"/>
      <c r="CM6300" s="151"/>
      <c r="CO6300" s="151"/>
      <c r="CT6300" s="151"/>
      <c r="CY6300" s="151"/>
    </row>
    <row r="6301" spans="1:103" x14ac:dyDescent="0.2">
      <c r="A6301" s="60"/>
      <c r="B6301" s="60"/>
      <c r="C6301" s="60"/>
      <c r="D6301" s="60"/>
      <c r="E6301" s="60"/>
      <c r="F6301" s="60"/>
      <c r="G6301" s="60"/>
      <c r="H6301" s="60"/>
      <c r="I6301" s="60"/>
      <c r="J6301" s="60"/>
      <c r="K6301" s="60"/>
      <c r="L6301" s="60"/>
      <c r="M6301" s="60"/>
      <c r="N6301" s="60"/>
      <c r="O6301" s="60"/>
      <c r="P6301" s="60"/>
      <c r="Q6301" s="60"/>
      <c r="R6301" s="334">
        <v>17058</v>
      </c>
      <c r="S6301" s="319" t="s">
        <v>356</v>
      </c>
      <c r="BE6301" s="60"/>
      <c r="BR6301" s="60"/>
      <c r="BX6301" s="151"/>
      <c r="CB6301" s="151"/>
      <c r="CM6301" s="151"/>
      <c r="CO6301" s="151"/>
      <c r="CT6301" s="151"/>
      <c r="CY6301" s="151"/>
    </row>
    <row r="6302" spans="1:103" x14ac:dyDescent="0.2">
      <c r="A6302" s="60"/>
      <c r="B6302" s="60"/>
      <c r="C6302" s="60"/>
      <c r="D6302" s="60"/>
      <c r="E6302" s="60"/>
      <c r="F6302" s="60"/>
      <c r="G6302" s="60"/>
      <c r="H6302" s="60"/>
      <c r="I6302" s="60"/>
      <c r="J6302" s="60"/>
      <c r="K6302" s="60"/>
      <c r="L6302" s="60"/>
      <c r="M6302" s="60"/>
      <c r="N6302" s="60"/>
      <c r="O6302" s="60"/>
      <c r="P6302" s="60"/>
      <c r="Q6302" s="60"/>
      <c r="R6302" s="334">
        <v>17059</v>
      </c>
      <c r="S6302" s="319" t="s">
        <v>356</v>
      </c>
      <c r="BE6302" s="60"/>
      <c r="BR6302" s="60"/>
      <c r="BX6302" s="151"/>
      <c r="CB6302" s="151"/>
      <c r="CM6302" s="151"/>
      <c r="CO6302" s="151"/>
      <c r="CT6302" s="151"/>
      <c r="CY6302" s="151"/>
    </row>
    <row r="6303" spans="1:103" x14ac:dyDescent="0.2">
      <c r="A6303" s="60"/>
      <c r="B6303" s="60"/>
      <c r="C6303" s="60"/>
      <c r="D6303" s="60"/>
      <c r="E6303" s="60"/>
      <c r="F6303" s="60"/>
      <c r="G6303" s="60"/>
      <c r="H6303" s="60"/>
      <c r="I6303" s="60"/>
      <c r="J6303" s="60"/>
      <c r="K6303" s="60"/>
      <c r="L6303" s="60"/>
      <c r="M6303" s="60"/>
      <c r="N6303" s="60"/>
      <c r="O6303" s="60"/>
      <c r="P6303" s="60"/>
      <c r="Q6303" s="60"/>
      <c r="R6303" s="334">
        <v>17060</v>
      </c>
      <c r="S6303" s="319" t="s">
        <v>356</v>
      </c>
      <c r="BE6303" s="60"/>
      <c r="BR6303" s="60"/>
      <c r="BX6303" s="151"/>
      <c r="CB6303" s="151"/>
      <c r="CM6303" s="151"/>
      <c r="CO6303" s="151"/>
      <c r="CT6303" s="151"/>
      <c r="CY6303" s="151"/>
    </row>
    <row r="6304" spans="1:103" x14ac:dyDescent="0.2">
      <c r="A6304" s="60"/>
      <c r="B6304" s="60"/>
      <c r="C6304" s="60"/>
      <c r="D6304" s="60"/>
      <c r="E6304" s="60"/>
      <c r="F6304" s="60"/>
      <c r="G6304" s="60"/>
      <c r="H6304" s="60"/>
      <c r="I6304" s="60"/>
      <c r="J6304" s="60"/>
      <c r="K6304" s="60"/>
      <c r="L6304" s="60"/>
      <c r="M6304" s="60"/>
      <c r="N6304" s="60"/>
      <c r="O6304" s="60"/>
      <c r="P6304" s="60"/>
      <c r="Q6304" s="60"/>
      <c r="R6304" s="334">
        <v>17061</v>
      </c>
      <c r="S6304" s="319" t="s">
        <v>356</v>
      </c>
      <c r="BE6304" s="60"/>
      <c r="BR6304" s="60"/>
      <c r="BX6304" s="151"/>
      <c r="CB6304" s="151"/>
      <c r="CM6304" s="151"/>
      <c r="CO6304" s="151"/>
      <c r="CT6304" s="151"/>
      <c r="CY6304" s="151"/>
    </row>
    <row r="6305" spans="1:103" x14ac:dyDescent="0.2">
      <c r="A6305" s="60"/>
      <c r="B6305" s="60"/>
      <c r="C6305" s="60"/>
      <c r="D6305" s="60"/>
      <c r="E6305" s="60"/>
      <c r="F6305" s="60"/>
      <c r="G6305" s="60"/>
      <c r="H6305" s="60"/>
      <c r="I6305" s="60"/>
      <c r="J6305" s="60"/>
      <c r="K6305" s="60"/>
      <c r="L6305" s="60"/>
      <c r="M6305" s="60"/>
      <c r="N6305" s="60"/>
      <c r="O6305" s="60"/>
      <c r="P6305" s="60"/>
      <c r="Q6305" s="60"/>
      <c r="R6305" s="334">
        <v>17062</v>
      </c>
      <c r="S6305" s="319" t="s">
        <v>356</v>
      </c>
      <c r="BE6305" s="60"/>
      <c r="BR6305" s="60"/>
      <c r="BX6305" s="151"/>
      <c r="CB6305" s="151"/>
      <c r="CM6305" s="151"/>
      <c r="CO6305" s="151"/>
      <c r="CT6305" s="151"/>
      <c r="CY6305" s="151"/>
    </row>
    <row r="6306" spans="1:103" x14ac:dyDescent="0.2">
      <c r="A6306" s="60"/>
      <c r="B6306" s="60"/>
      <c r="C6306" s="60"/>
      <c r="D6306" s="60"/>
      <c r="E6306" s="60"/>
      <c r="F6306" s="60"/>
      <c r="G6306" s="60"/>
      <c r="H6306" s="60"/>
      <c r="I6306" s="60"/>
      <c r="J6306" s="60"/>
      <c r="K6306" s="60"/>
      <c r="L6306" s="60"/>
      <c r="M6306" s="60"/>
      <c r="N6306" s="60"/>
      <c r="O6306" s="60"/>
      <c r="P6306" s="60"/>
      <c r="Q6306" s="60"/>
      <c r="R6306" s="334">
        <v>17063</v>
      </c>
      <c r="S6306" s="319" t="s">
        <v>356</v>
      </c>
      <c r="BE6306" s="60"/>
      <c r="BR6306" s="60"/>
      <c r="BX6306" s="151"/>
      <c r="CB6306" s="151"/>
      <c r="CM6306" s="151"/>
      <c r="CO6306" s="151"/>
      <c r="CT6306" s="151"/>
      <c r="CY6306" s="151"/>
    </row>
    <row r="6307" spans="1:103" x14ac:dyDescent="0.2">
      <c r="A6307" s="60"/>
      <c r="B6307" s="60"/>
      <c r="C6307" s="60"/>
      <c r="D6307" s="60"/>
      <c r="E6307" s="60"/>
      <c r="F6307" s="60"/>
      <c r="G6307" s="60"/>
      <c r="H6307" s="60"/>
      <c r="I6307" s="60"/>
      <c r="J6307" s="60"/>
      <c r="K6307" s="60"/>
      <c r="L6307" s="60"/>
      <c r="M6307" s="60"/>
      <c r="N6307" s="60"/>
      <c r="O6307" s="60"/>
      <c r="P6307" s="60"/>
      <c r="Q6307" s="60"/>
      <c r="R6307" s="334">
        <v>17064</v>
      </c>
      <c r="S6307" s="319" t="s">
        <v>356</v>
      </c>
      <c r="BE6307" s="60"/>
      <c r="BR6307" s="60"/>
      <c r="BX6307" s="151"/>
      <c r="CB6307" s="151"/>
      <c r="CM6307" s="151"/>
      <c r="CO6307" s="151"/>
      <c r="CT6307" s="151"/>
      <c r="CY6307" s="151"/>
    </row>
    <row r="6308" spans="1:103" x14ac:dyDescent="0.2">
      <c r="A6308" s="60"/>
      <c r="B6308" s="60"/>
      <c r="C6308" s="60"/>
      <c r="D6308" s="60"/>
      <c r="E6308" s="60"/>
      <c r="F6308" s="60"/>
      <c r="G6308" s="60"/>
      <c r="H6308" s="60"/>
      <c r="I6308" s="60"/>
      <c r="J6308" s="60"/>
      <c r="K6308" s="60"/>
      <c r="L6308" s="60"/>
      <c r="M6308" s="60"/>
      <c r="N6308" s="60"/>
      <c r="O6308" s="60"/>
      <c r="P6308" s="60"/>
      <c r="Q6308" s="60"/>
      <c r="R6308" s="334">
        <v>17065</v>
      </c>
      <c r="S6308" s="319" t="s">
        <v>356</v>
      </c>
      <c r="BE6308" s="60"/>
      <c r="BR6308" s="60"/>
      <c r="BX6308" s="151"/>
      <c r="CB6308" s="151"/>
      <c r="CM6308" s="151"/>
      <c r="CO6308" s="151"/>
      <c r="CT6308" s="151"/>
      <c r="CY6308" s="151"/>
    </row>
    <row r="6309" spans="1:103" x14ac:dyDescent="0.2">
      <c r="A6309" s="60"/>
      <c r="B6309" s="60"/>
      <c r="C6309" s="60"/>
      <c r="D6309" s="60"/>
      <c r="E6309" s="60"/>
      <c r="F6309" s="60"/>
      <c r="G6309" s="60"/>
      <c r="H6309" s="60"/>
      <c r="I6309" s="60"/>
      <c r="J6309" s="60"/>
      <c r="K6309" s="60"/>
      <c r="L6309" s="60"/>
      <c r="M6309" s="60"/>
      <c r="N6309" s="60"/>
      <c r="O6309" s="60"/>
      <c r="P6309" s="60"/>
      <c r="Q6309" s="60"/>
      <c r="R6309" s="334">
        <v>17066</v>
      </c>
      <c r="S6309" s="319" t="s">
        <v>356</v>
      </c>
      <c r="BE6309" s="60"/>
      <c r="BR6309" s="60"/>
      <c r="BX6309" s="151"/>
      <c r="CB6309" s="151"/>
      <c r="CM6309" s="151"/>
      <c r="CO6309" s="151"/>
      <c r="CT6309" s="151"/>
      <c r="CY6309" s="151"/>
    </row>
    <row r="6310" spans="1:103" x14ac:dyDescent="0.2">
      <c r="A6310" s="60"/>
      <c r="B6310" s="60"/>
      <c r="C6310" s="60"/>
      <c r="D6310" s="60"/>
      <c r="E6310" s="60"/>
      <c r="F6310" s="60"/>
      <c r="G6310" s="60"/>
      <c r="H6310" s="60"/>
      <c r="I6310" s="60"/>
      <c r="J6310" s="60"/>
      <c r="K6310" s="60"/>
      <c r="L6310" s="60"/>
      <c r="M6310" s="60"/>
      <c r="N6310" s="60"/>
      <c r="O6310" s="60"/>
      <c r="P6310" s="60"/>
      <c r="Q6310" s="60"/>
      <c r="R6310" s="334">
        <v>17067</v>
      </c>
      <c r="S6310" s="319" t="s">
        <v>356</v>
      </c>
      <c r="BE6310" s="60"/>
      <c r="BR6310" s="60"/>
      <c r="BX6310" s="151"/>
      <c r="CB6310" s="151"/>
      <c r="CM6310" s="151"/>
      <c r="CO6310" s="151"/>
      <c r="CT6310" s="151"/>
      <c r="CY6310" s="151"/>
    </row>
    <row r="6311" spans="1:103" x14ac:dyDescent="0.2">
      <c r="A6311" s="60"/>
      <c r="B6311" s="60"/>
      <c r="C6311" s="60"/>
      <c r="D6311" s="60"/>
      <c r="E6311" s="60"/>
      <c r="F6311" s="60"/>
      <c r="G6311" s="60"/>
      <c r="H6311" s="60"/>
      <c r="I6311" s="60"/>
      <c r="J6311" s="60"/>
      <c r="K6311" s="60"/>
      <c r="L6311" s="60"/>
      <c r="M6311" s="60"/>
      <c r="N6311" s="60"/>
      <c r="O6311" s="60"/>
      <c r="P6311" s="60"/>
      <c r="Q6311" s="60"/>
      <c r="R6311" s="334">
        <v>17068</v>
      </c>
      <c r="S6311" s="319" t="s">
        <v>356</v>
      </c>
      <c r="BE6311" s="60"/>
      <c r="BR6311" s="60"/>
      <c r="BX6311" s="151"/>
      <c r="CB6311" s="151"/>
      <c r="CM6311" s="151"/>
      <c r="CO6311" s="151"/>
      <c r="CT6311" s="151"/>
      <c r="CY6311" s="151"/>
    </row>
    <row r="6312" spans="1:103" x14ac:dyDescent="0.2">
      <c r="A6312" s="60"/>
      <c r="B6312" s="60"/>
      <c r="C6312" s="60"/>
      <c r="D6312" s="60"/>
      <c r="E6312" s="60"/>
      <c r="F6312" s="60"/>
      <c r="G6312" s="60"/>
      <c r="H6312" s="60"/>
      <c r="I6312" s="60"/>
      <c r="J6312" s="60"/>
      <c r="K6312" s="60"/>
      <c r="L6312" s="60"/>
      <c r="M6312" s="60"/>
      <c r="N6312" s="60"/>
      <c r="O6312" s="60"/>
      <c r="P6312" s="60"/>
      <c r="Q6312" s="60"/>
      <c r="R6312" s="334">
        <v>17069</v>
      </c>
      <c r="S6312" s="319" t="s">
        <v>356</v>
      </c>
      <c r="BE6312" s="60"/>
      <c r="BR6312" s="60"/>
      <c r="BX6312" s="151"/>
      <c r="CB6312" s="151"/>
      <c r="CM6312" s="151"/>
      <c r="CO6312" s="151"/>
      <c r="CT6312" s="151"/>
      <c r="CY6312" s="151"/>
    </row>
    <row r="6313" spans="1:103" x14ac:dyDescent="0.2">
      <c r="A6313" s="60"/>
      <c r="B6313" s="60"/>
      <c r="C6313" s="60"/>
      <c r="D6313" s="60"/>
      <c r="E6313" s="60"/>
      <c r="F6313" s="60"/>
      <c r="G6313" s="60"/>
      <c r="H6313" s="60"/>
      <c r="I6313" s="60"/>
      <c r="J6313" s="60"/>
      <c r="K6313" s="60"/>
      <c r="L6313" s="60"/>
      <c r="M6313" s="60"/>
      <c r="N6313" s="60"/>
      <c r="O6313" s="60"/>
      <c r="P6313" s="60"/>
      <c r="Q6313" s="60"/>
      <c r="R6313" s="334">
        <v>17070</v>
      </c>
      <c r="S6313" s="319" t="s">
        <v>356</v>
      </c>
      <c r="BE6313" s="60"/>
      <c r="BR6313" s="60"/>
      <c r="BX6313" s="151"/>
      <c r="CB6313" s="151"/>
      <c r="CM6313" s="151"/>
      <c r="CO6313" s="151"/>
      <c r="CT6313" s="151"/>
      <c r="CY6313" s="151"/>
    </row>
    <row r="6314" spans="1:103" x14ac:dyDescent="0.2">
      <c r="A6314" s="60"/>
      <c r="B6314" s="60"/>
      <c r="C6314" s="60"/>
      <c r="D6314" s="60"/>
      <c r="E6314" s="60"/>
      <c r="F6314" s="60"/>
      <c r="G6314" s="60"/>
      <c r="H6314" s="60"/>
      <c r="I6314" s="60"/>
      <c r="J6314" s="60"/>
      <c r="K6314" s="60"/>
      <c r="L6314" s="60"/>
      <c r="M6314" s="60"/>
      <c r="N6314" s="60"/>
      <c r="O6314" s="60"/>
      <c r="P6314" s="60"/>
      <c r="Q6314" s="60"/>
      <c r="R6314" s="334">
        <v>17071</v>
      </c>
      <c r="S6314" s="319" t="s">
        <v>356</v>
      </c>
      <c r="BE6314" s="60"/>
      <c r="BR6314" s="60"/>
      <c r="BX6314" s="151"/>
      <c r="CB6314" s="151"/>
      <c r="CM6314" s="151"/>
      <c r="CO6314" s="151"/>
      <c r="CT6314" s="151"/>
      <c r="CY6314" s="151"/>
    </row>
    <row r="6315" spans="1:103" x14ac:dyDescent="0.2">
      <c r="A6315" s="60"/>
      <c r="B6315" s="60"/>
      <c r="C6315" s="60"/>
      <c r="D6315" s="60"/>
      <c r="E6315" s="60"/>
      <c r="F6315" s="60"/>
      <c r="G6315" s="60"/>
      <c r="H6315" s="60"/>
      <c r="I6315" s="60"/>
      <c r="J6315" s="60"/>
      <c r="K6315" s="60"/>
      <c r="L6315" s="60"/>
      <c r="M6315" s="60"/>
      <c r="N6315" s="60"/>
      <c r="O6315" s="60"/>
      <c r="P6315" s="60"/>
      <c r="Q6315" s="60"/>
      <c r="R6315" s="334">
        <v>17072</v>
      </c>
      <c r="S6315" s="319" t="s">
        <v>356</v>
      </c>
      <c r="BE6315" s="60"/>
      <c r="BR6315" s="60"/>
      <c r="BX6315" s="151"/>
      <c r="CB6315" s="151"/>
      <c r="CM6315" s="151"/>
      <c r="CO6315" s="151"/>
      <c r="CT6315" s="151"/>
      <c r="CY6315" s="151"/>
    </row>
    <row r="6316" spans="1:103" x14ac:dyDescent="0.2">
      <c r="A6316" s="60"/>
      <c r="B6316" s="60"/>
      <c r="C6316" s="60"/>
      <c r="D6316" s="60"/>
      <c r="E6316" s="60"/>
      <c r="F6316" s="60"/>
      <c r="G6316" s="60"/>
      <c r="H6316" s="60"/>
      <c r="I6316" s="60"/>
      <c r="J6316" s="60"/>
      <c r="K6316" s="60"/>
      <c r="L6316" s="60"/>
      <c r="M6316" s="60"/>
      <c r="N6316" s="60"/>
      <c r="O6316" s="60"/>
      <c r="P6316" s="60"/>
      <c r="Q6316" s="60"/>
      <c r="R6316" s="334">
        <v>17073</v>
      </c>
      <c r="S6316" s="319" t="s">
        <v>356</v>
      </c>
      <c r="BE6316" s="60"/>
      <c r="BR6316" s="60"/>
      <c r="BX6316" s="151"/>
      <c r="CB6316" s="151"/>
      <c r="CM6316" s="151"/>
      <c r="CO6316" s="151"/>
      <c r="CT6316" s="151"/>
      <c r="CY6316" s="151"/>
    </row>
    <row r="6317" spans="1:103" x14ac:dyDescent="0.2">
      <c r="A6317" s="60"/>
      <c r="B6317" s="60"/>
      <c r="C6317" s="60"/>
      <c r="D6317" s="60"/>
      <c r="E6317" s="60"/>
      <c r="F6317" s="60"/>
      <c r="G6317" s="60"/>
      <c r="H6317" s="60"/>
      <c r="I6317" s="60"/>
      <c r="J6317" s="60"/>
      <c r="K6317" s="60"/>
      <c r="L6317" s="60"/>
      <c r="M6317" s="60"/>
      <c r="N6317" s="60"/>
      <c r="O6317" s="60"/>
      <c r="P6317" s="60"/>
      <c r="Q6317" s="60"/>
      <c r="R6317" s="334">
        <v>17074</v>
      </c>
      <c r="S6317" s="319" t="s">
        <v>356</v>
      </c>
      <c r="BE6317" s="60"/>
      <c r="BR6317" s="60"/>
      <c r="BX6317" s="151"/>
      <c r="CB6317" s="151"/>
      <c r="CM6317" s="151"/>
      <c r="CO6317" s="151"/>
      <c r="CT6317" s="151"/>
      <c r="CY6317" s="151"/>
    </row>
    <row r="6318" spans="1:103" x14ac:dyDescent="0.2">
      <c r="A6318" s="60"/>
      <c r="B6318" s="60"/>
      <c r="C6318" s="60"/>
      <c r="D6318" s="60"/>
      <c r="E6318" s="60"/>
      <c r="F6318" s="60"/>
      <c r="G6318" s="60"/>
      <c r="H6318" s="60"/>
      <c r="I6318" s="60"/>
      <c r="J6318" s="60"/>
      <c r="K6318" s="60"/>
      <c r="L6318" s="60"/>
      <c r="M6318" s="60"/>
      <c r="N6318" s="60"/>
      <c r="O6318" s="60"/>
      <c r="P6318" s="60"/>
      <c r="Q6318" s="60"/>
      <c r="R6318" s="334">
        <v>17075</v>
      </c>
      <c r="S6318" s="319" t="s">
        <v>356</v>
      </c>
      <c r="BE6318" s="60"/>
      <c r="BR6318" s="60"/>
      <c r="BX6318" s="151"/>
      <c r="CB6318" s="151"/>
      <c r="CM6318" s="151"/>
      <c r="CO6318" s="151"/>
      <c r="CT6318" s="151"/>
      <c r="CY6318" s="151"/>
    </row>
    <row r="6319" spans="1:103" x14ac:dyDescent="0.2">
      <c r="A6319" s="60"/>
      <c r="B6319" s="60"/>
      <c r="C6319" s="60"/>
      <c r="D6319" s="60"/>
      <c r="E6319" s="60"/>
      <c r="F6319" s="60"/>
      <c r="G6319" s="60"/>
      <c r="H6319" s="60"/>
      <c r="I6319" s="60"/>
      <c r="J6319" s="60"/>
      <c r="K6319" s="60"/>
      <c r="L6319" s="60"/>
      <c r="M6319" s="60"/>
      <c r="N6319" s="60"/>
      <c r="O6319" s="60"/>
      <c r="P6319" s="60"/>
      <c r="Q6319" s="60"/>
      <c r="R6319" s="334">
        <v>17076</v>
      </c>
      <c r="S6319" s="319" t="s">
        <v>356</v>
      </c>
      <c r="BE6319" s="60"/>
      <c r="BR6319" s="60"/>
      <c r="BX6319" s="151"/>
      <c r="CB6319" s="151"/>
      <c r="CM6319" s="151"/>
      <c r="CO6319" s="151"/>
      <c r="CT6319" s="151"/>
      <c r="CY6319" s="151"/>
    </row>
    <row r="6320" spans="1:103" x14ac:dyDescent="0.2">
      <c r="A6320" s="60"/>
      <c r="B6320" s="60"/>
      <c r="C6320" s="60"/>
      <c r="D6320" s="60"/>
      <c r="E6320" s="60"/>
      <c r="F6320" s="60"/>
      <c r="G6320" s="60"/>
      <c r="H6320" s="60"/>
      <c r="I6320" s="60"/>
      <c r="J6320" s="60"/>
      <c r="K6320" s="60"/>
      <c r="L6320" s="60"/>
      <c r="M6320" s="60"/>
      <c r="N6320" s="60"/>
      <c r="O6320" s="60"/>
      <c r="P6320" s="60"/>
      <c r="Q6320" s="60"/>
      <c r="R6320" s="334">
        <v>17077</v>
      </c>
      <c r="S6320" s="319" t="s">
        <v>356</v>
      </c>
      <c r="BE6320" s="60"/>
      <c r="BR6320" s="60"/>
      <c r="BX6320" s="151"/>
      <c r="CB6320" s="151"/>
      <c r="CM6320" s="151"/>
      <c r="CO6320" s="151"/>
      <c r="CT6320" s="151"/>
      <c r="CY6320" s="151"/>
    </row>
    <row r="6321" spans="1:103" x14ac:dyDescent="0.2">
      <c r="A6321" s="60"/>
      <c r="B6321" s="60"/>
      <c r="C6321" s="60"/>
      <c r="D6321" s="60"/>
      <c r="E6321" s="60"/>
      <c r="F6321" s="60"/>
      <c r="G6321" s="60"/>
      <c r="H6321" s="60"/>
      <c r="I6321" s="60"/>
      <c r="J6321" s="60"/>
      <c r="K6321" s="60"/>
      <c r="L6321" s="60"/>
      <c r="M6321" s="60"/>
      <c r="N6321" s="60"/>
      <c r="O6321" s="60"/>
      <c r="P6321" s="60"/>
      <c r="Q6321" s="60"/>
      <c r="R6321" s="334">
        <v>17078</v>
      </c>
      <c r="S6321" s="319" t="s">
        <v>356</v>
      </c>
      <c r="BE6321" s="60"/>
      <c r="BR6321" s="60"/>
      <c r="BX6321" s="151"/>
      <c r="CB6321" s="151"/>
      <c r="CM6321" s="151"/>
      <c r="CO6321" s="151"/>
      <c r="CT6321" s="151"/>
      <c r="CY6321" s="151"/>
    </row>
    <row r="6322" spans="1:103" x14ac:dyDescent="0.2">
      <c r="A6322" s="60"/>
      <c r="B6322" s="60"/>
      <c r="C6322" s="60"/>
      <c r="D6322" s="60"/>
      <c r="E6322" s="60"/>
      <c r="F6322" s="60"/>
      <c r="G6322" s="60"/>
      <c r="H6322" s="60"/>
      <c r="I6322" s="60"/>
      <c r="J6322" s="60"/>
      <c r="K6322" s="60"/>
      <c r="L6322" s="60"/>
      <c r="M6322" s="60"/>
      <c r="N6322" s="60"/>
      <c r="O6322" s="60"/>
      <c r="P6322" s="60"/>
      <c r="Q6322" s="60"/>
      <c r="R6322" s="334">
        <v>17080</v>
      </c>
      <c r="S6322" s="319" t="s">
        <v>356</v>
      </c>
      <c r="BE6322" s="60"/>
      <c r="BR6322" s="60"/>
      <c r="BX6322" s="151"/>
      <c r="CB6322" s="151"/>
      <c r="CM6322" s="151"/>
      <c r="CO6322" s="151"/>
      <c r="CT6322" s="151"/>
      <c r="CY6322" s="151"/>
    </row>
    <row r="6323" spans="1:103" x14ac:dyDescent="0.2">
      <c r="A6323" s="60"/>
      <c r="B6323" s="60"/>
      <c r="C6323" s="60"/>
      <c r="D6323" s="60"/>
      <c r="E6323" s="60"/>
      <c r="F6323" s="60"/>
      <c r="G6323" s="60"/>
      <c r="H6323" s="60"/>
      <c r="I6323" s="60"/>
      <c r="J6323" s="60"/>
      <c r="K6323" s="60"/>
      <c r="L6323" s="60"/>
      <c r="M6323" s="60"/>
      <c r="N6323" s="60"/>
      <c r="O6323" s="60"/>
      <c r="P6323" s="60"/>
      <c r="Q6323" s="60"/>
      <c r="R6323" s="334">
        <v>17081</v>
      </c>
      <c r="S6323" s="319" t="s">
        <v>356</v>
      </c>
      <c r="BE6323" s="60"/>
      <c r="BR6323" s="60"/>
      <c r="BX6323" s="151"/>
      <c r="CB6323" s="151"/>
      <c r="CM6323" s="151"/>
      <c r="CO6323" s="151"/>
      <c r="CT6323" s="151"/>
      <c r="CY6323" s="151"/>
    </row>
    <row r="6324" spans="1:103" x14ac:dyDescent="0.2">
      <c r="A6324" s="60"/>
      <c r="B6324" s="60"/>
      <c r="C6324" s="60"/>
      <c r="D6324" s="60"/>
      <c r="E6324" s="60"/>
      <c r="F6324" s="60"/>
      <c r="G6324" s="60"/>
      <c r="H6324" s="60"/>
      <c r="I6324" s="60"/>
      <c r="J6324" s="60"/>
      <c r="K6324" s="60"/>
      <c r="L6324" s="60"/>
      <c r="M6324" s="60"/>
      <c r="N6324" s="60"/>
      <c r="O6324" s="60"/>
      <c r="P6324" s="60"/>
      <c r="Q6324" s="60"/>
      <c r="R6324" s="334">
        <v>17082</v>
      </c>
      <c r="S6324" s="319" t="s">
        <v>356</v>
      </c>
      <c r="BE6324" s="60"/>
      <c r="BR6324" s="60"/>
      <c r="BX6324" s="151"/>
      <c r="CB6324" s="151"/>
      <c r="CM6324" s="151"/>
      <c r="CO6324" s="151"/>
      <c r="CT6324" s="151"/>
      <c r="CY6324" s="151"/>
    </row>
    <row r="6325" spans="1:103" x14ac:dyDescent="0.2">
      <c r="A6325" s="60"/>
      <c r="B6325" s="60"/>
      <c r="C6325" s="60"/>
      <c r="D6325" s="60"/>
      <c r="E6325" s="60"/>
      <c r="F6325" s="60"/>
      <c r="G6325" s="60"/>
      <c r="H6325" s="60"/>
      <c r="I6325" s="60"/>
      <c r="J6325" s="60"/>
      <c r="K6325" s="60"/>
      <c r="L6325" s="60"/>
      <c r="M6325" s="60"/>
      <c r="N6325" s="60"/>
      <c r="O6325" s="60"/>
      <c r="P6325" s="60"/>
      <c r="Q6325" s="60"/>
      <c r="R6325" s="334">
        <v>17083</v>
      </c>
      <c r="S6325" s="319" t="s">
        <v>356</v>
      </c>
      <c r="BE6325" s="60"/>
      <c r="BR6325" s="60"/>
      <c r="BX6325" s="151"/>
      <c r="CB6325" s="151"/>
      <c r="CM6325" s="151"/>
      <c r="CO6325" s="151"/>
      <c r="CT6325" s="151"/>
      <c r="CY6325" s="151"/>
    </row>
    <row r="6326" spans="1:103" x14ac:dyDescent="0.2">
      <c r="A6326" s="60"/>
      <c r="B6326" s="60"/>
      <c r="C6326" s="60"/>
      <c r="D6326" s="60"/>
      <c r="E6326" s="60"/>
      <c r="F6326" s="60"/>
      <c r="G6326" s="60"/>
      <c r="H6326" s="60"/>
      <c r="I6326" s="60"/>
      <c r="J6326" s="60"/>
      <c r="K6326" s="60"/>
      <c r="L6326" s="60"/>
      <c r="M6326" s="60"/>
      <c r="N6326" s="60"/>
      <c r="O6326" s="60"/>
      <c r="P6326" s="60"/>
      <c r="Q6326" s="60"/>
      <c r="R6326" s="334">
        <v>17084</v>
      </c>
      <c r="S6326" s="319" t="s">
        <v>356</v>
      </c>
      <c r="BE6326" s="60"/>
      <c r="BR6326" s="60"/>
      <c r="BX6326" s="151"/>
      <c r="CB6326" s="151"/>
      <c r="CM6326" s="151"/>
      <c r="CO6326" s="151"/>
      <c r="CT6326" s="151"/>
      <c r="CY6326" s="151"/>
    </row>
    <row r="6327" spans="1:103" x14ac:dyDescent="0.2">
      <c r="A6327" s="60"/>
      <c r="B6327" s="60"/>
      <c r="C6327" s="60"/>
      <c r="D6327" s="60"/>
      <c r="E6327" s="60"/>
      <c r="F6327" s="60"/>
      <c r="G6327" s="60"/>
      <c r="H6327" s="60"/>
      <c r="I6327" s="60"/>
      <c r="J6327" s="60"/>
      <c r="K6327" s="60"/>
      <c r="L6327" s="60"/>
      <c r="M6327" s="60"/>
      <c r="N6327" s="60"/>
      <c r="O6327" s="60"/>
      <c r="P6327" s="60"/>
      <c r="Q6327" s="60"/>
      <c r="R6327" s="334">
        <v>17085</v>
      </c>
      <c r="S6327" s="319" t="s">
        <v>356</v>
      </c>
      <c r="BE6327" s="60"/>
      <c r="BR6327" s="60"/>
      <c r="BX6327" s="151"/>
      <c r="CB6327" s="151"/>
      <c r="CM6327" s="151"/>
      <c r="CO6327" s="151"/>
      <c r="CT6327" s="151"/>
      <c r="CY6327" s="151"/>
    </row>
    <row r="6328" spans="1:103" x14ac:dyDescent="0.2">
      <c r="A6328" s="60"/>
      <c r="B6328" s="60"/>
      <c r="C6328" s="60"/>
      <c r="D6328" s="60"/>
      <c r="E6328" s="60"/>
      <c r="F6328" s="60"/>
      <c r="G6328" s="60"/>
      <c r="H6328" s="60"/>
      <c r="I6328" s="60"/>
      <c r="J6328" s="60"/>
      <c r="K6328" s="60"/>
      <c r="L6328" s="60"/>
      <c r="M6328" s="60"/>
      <c r="N6328" s="60"/>
      <c r="O6328" s="60"/>
      <c r="P6328" s="60"/>
      <c r="Q6328" s="60"/>
      <c r="R6328" s="334">
        <v>17086</v>
      </c>
      <c r="S6328" s="319" t="s">
        <v>356</v>
      </c>
      <c r="BE6328" s="60"/>
      <c r="BR6328" s="60"/>
      <c r="BX6328" s="151"/>
      <c r="CB6328" s="151"/>
      <c r="CM6328" s="151"/>
      <c r="CO6328" s="151"/>
      <c r="CT6328" s="151"/>
      <c r="CY6328" s="151"/>
    </row>
    <row r="6329" spans="1:103" x14ac:dyDescent="0.2">
      <c r="A6329" s="60"/>
      <c r="B6329" s="60"/>
      <c r="C6329" s="60"/>
      <c r="D6329" s="60"/>
      <c r="E6329" s="60"/>
      <c r="F6329" s="60"/>
      <c r="G6329" s="60"/>
      <c r="H6329" s="60"/>
      <c r="I6329" s="60"/>
      <c r="J6329" s="60"/>
      <c r="K6329" s="60"/>
      <c r="L6329" s="60"/>
      <c r="M6329" s="60"/>
      <c r="N6329" s="60"/>
      <c r="O6329" s="60"/>
      <c r="P6329" s="60"/>
      <c r="Q6329" s="60"/>
      <c r="R6329" s="334">
        <v>17087</v>
      </c>
      <c r="S6329" s="319" t="s">
        <v>356</v>
      </c>
      <c r="BE6329" s="60"/>
      <c r="BR6329" s="60"/>
      <c r="BX6329" s="151"/>
      <c r="CB6329" s="151"/>
      <c r="CM6329" s="151"/>
      <c r="CO6329" s="151"/>
      <c r="CT6329" s="151"/>
      <c r="CY6329" s="151"/>
    </row>
    <row r="6330" spans="1:103" x14ac:dyDescent="0.2">
      <c r="A6330" s="60"/>
      <c r="B6330" s="60"/>
      <c r="C6330" s="60"/>
      <c r="D6330" s="60"/>
      <c r="E6330" s="60"/>
      <c r="F6330" s="60"/>
      <c r="G6330" s="60"/>
      <c r="H6330" s="60"/>
      <c r="I6330" s="60"/>
      <c r="J6330" s="60"/>
      <c r="K6330" s="60"/>
      <c r="L6330" s="60"/>
      <c r="M6330" s="60"/>
      <c r="N6330" s="60"/>
      <c r="O6330" s="60"/>
      <c r="P6330" s="60"/>
      <c r="Q6330" s="60"/>
      <c r="R6330" s="334">
        <v>17088</v>
      </c>
      <c r="S6330" s="319" t="s">
        <v>356</v>
      </c>
      <c r="BE6330" s="60"/>
      <c r="BR6330" s="60"/>
      <c r="BX6330" s="151"/>
      <c r="CB6330" s="151"/>
      <c r="CM6330" s="151"/>
      <c r="CO6330" s="151"/>
      <c r="CT6330" s="151"/>
      <c r="CY6330" s="151"/>
    </row>
    <row r="6331" spans="1:103" x14ac:dyDescent="0.2">
      <c r="A6331" s="60"/>
      <c r="B6331" s="60"/>
      <c r="C6331" s="60"/>
      <c r="D6331" s="60"/>
      <c r="E6331" s="60"/>
      <c r="F6331" s="60"/>
      <c r="G6331" s="60"/>
      <c r="H6331" s="60"/>
      <c r="I6331" s="60"/>
      <c r="J6331" s="60"/>
      <c r="K6331" s="60"/>
      <c r="L6331" s="60"/>
      <c r="M6331" s="60"/>
      <c r="N6331" s="60"/>
      <c r="O6331" s="60"/>
      <c r="P6331" s="60"/>
      <c r="Q6331" s="60"/>
      <c r="R6331" s="334">
        <v>17089</v>
      </c>
      <c r="S6331" s="319" t="s">
        <v>356</v>
      </c>
      <c r="BE6331" s="60"/>
      <c r="BR6331" s="60"/>
      <c r="BX6331" s="151"/>
      <c r="CB6331" s="151"/>
      <c r="CM6331" s="151"/>
      <c r="CO6331" s="151"/>
      <c r="CT6331" s="151"/>
      <c r="CY6331" s="151"/>
    </row>
    <row r="6332" spans="1:103" x14ac:dyDescent="0.2">
      <c r="A6332" s="60"/>
      <c r="B6332" s="60"/>
      <c r="C6332" s="60"/>
      <c r="D6332" s="60"/>
      <c r="E6332" s="60"/>
      <c r="F6332" s="60"/>
      <c r="G6332" s="60"/>
      <c r="H6332" s="60"/>
      <c r="I6332" s="60"/>
      <c r="J6332" s="60"/>
      <c r="K6332" s="60"/>
      <c r="L6332" s="60"/>
      <c r="M6332" s="60"/>
      <c r="N6332" s="60"/>
      <c r="O6332" s="60"/>
      <c r="P6332" s="60"/>
      <c r="Q6332" s="60"/>
      <c r="R6332" s="334">
        <v>17090</v>
      </c>
      <c r="S6332" s="319" t="s">
        <v>356</v>
      </c>
      <c r="BE6332" s="60"/>
      <c r="BR6332" s="60"/>
      <c r="BX6332" s="151"/>
      <c r="CB6332" s="151"/>
      <c r="CM6332" s="151"/>
      <c r="CO6332" s="151"/>
      <c r="CT6332" s="151"/>
      <c r="CY6332" s="151"/>
    </row>
    <row r="6333" spans="1:103" x14ac:dyDescent="0.2">
      <c r="A6333" s="60"/>
      <c r="B6333" s="60"/>
      <c r="C6333" s="60"/>
      <c r="D6333" s="60"/>
      <c r="E6333" s="60"/>
      <c r="F6333" s="60"/>
      <c r="G6333" s="60"/>
      <c r="H6333" s="60"/>
      <c r="I6333" s="60"/>
      <c r="J6333" s="60"/>
      <c r="K6333" s="60"/>
      <c r="L6333" s="60"/>
      <c r="M6333" s="60"/>
      <c r="N6333" s="60"/>
      <c r="O6333" s="60"/>
      <c r="P6333" s="60"/>
      <c r="Q6333" s="60"/>
      <c r="R6333" s="334">
        <v>17093</v>
      </c>
      <c r="S6333" s="319" t="s">
        <v>356</v>
      </c>
      <c r="BE6333" s="60"/>
      <c r="BR6333" s="60"/>
      <c r="BX6333" s="151"/>
      <c r="CB6333" s="151"/>
      <c r="CM6333" s="151"/>
      <c r="CO6333" s="151"/>
      <c r="CT6333" s="151"/>
      <c r="CY6333" s="151"/>
    </row>
    <row r="6334" spans="1:103" x14ac:dyDescent="0.2">
      <c r="A6334" s="60"/>
      <c r="B6334" s="60"/>
      <c r="C6334" s="60"/>
      <c r="D6334" s="60"/>
      <c r="E6334" s="60"/>
      <c r="F6334" s="60"/>
      <c r="G6334" s="60"/>
      <c r="H6334" s="60"/>
      <c r="I6334" s="60"/>
      <c r="J6334" s="60"/>
      <c r="K6334" s="60"/>
      <c r="L6334" s="60"/>
      <c r="M6334" s="60"/>
      <c r="N6334" s="60"/>
      <c r="O6334" s="60"/>
      <c r="P6334" s="60"/>
      <c r="Q6334" s="60"/>
      <c r="R6334" s="334">
        <v>17094</v>
      </c>
      <c r="S6334" s="319" t="s">
        <v>356</v>
      </c>
      <c r="BE6334" s="60"/>
      <c r="BR6334" s="60"/>
      <c r="BX6334" s="151"/>
      <c r="CB6334" s="151"/>
      <c r="CM6334" s="151"/>
      <c r="CO6334" s="151"/>
      <c r="CT6334" s="151"/>
      <c r="CY6334" s="151"/>
    </row>
    <row r="6335" spans="1:103" x14ac:dyDescent="0.2">
      <c r="A6335" s="60"/>
      <c r="B6335" s="60"/>
      <c r="C6335" s="60"/>
      <c r="D6335" s="60"/>
      <c r="E6335" s="60"/>
      <c r="F6335" s="60"/>
      <c r="G6335" s="60"/>
      <c r="H6335" s="60"/>
      <c r="I6335" s="60"/>
      <c r="J6335" s="60"/>
      <c r="K6335" s="60"/>
      <c r="L6335" s="60"/>
      <c r="M6335" s="60"/>
      <c r="N6335" s="60"/>
      <c r="O6335" s="60"/>
      <c r="P6335" s="60"/>
      <c r="Q6335" s="60"/>
      <c r="R6335" s="334">
        <v>17097</v>
      </c>
      <c r="S6335" s="319" t="s">
        <v>356</v>
      </c>
      <c r="BE6335" s="60"/>
      <c r="BR6335" s="60"/>
      <c r="BX6335" s="151"/>
      <c r="CB6335" s="151"/>
      <c r="CM6335" s="151"/>
      <c r="CO6335" s="151"/>
      <c r="CT6335" s="151"/>
      <c r="CY6335" s="151"/>
    </row>
    <row r="6336" spans="1:103" x14ac:dyDescent="0.2">
      <c r="A6336" s="60"/>
      <c r="B6336" s="60"/>
      <c r="C6336" s="60"/>
      <c r="D6336" s="60"/>
      <c r="E6336" s="60"/>
      <c r="F6336" s="60"/>
      <c r="G6336" s="60"/>
      <c r="H6336" s="60"/>
      <c r="I6336" s="60"/>
      <c r="J6336" s="60"/>
      <c r="K6336" s="60"/>
      <c r="L6336" s="60"/>
      <c r="M6336" s="60"/>
      <c r="N6336" s="60"/>
      <c r="O6336" s="60"/>
      <c r="P6336" s="60"/>
      <c r="Q6336" s="60"/>
      <c r="R6336" s="334">
        <v>17098</v>
      </c>
      <c r="S6336" s="319" t="s">
        <v>356</v>
      </c>
      <c r="BE6336" s="60"/>
      <c r="BR6336" s="60"/>
      <c r="BX6336" s="151"/>
      <c r="CB6336" s="151"/>
      <c r="CM6336" s="151"/>
      <c r="CO6336" s="151"/>
      <c r="CT6336" s="151"/>
      <c r="CY6336" s="151"/>
    </row>
    <row r="6337" spans="1:103" x14ac:dyDescent="0.2">
      <c r="A6337" s="60"/>
      <c r="B6337" s="60"/>
      <c r="C6337" s="60"/>
      <c r="D6337" s="60"/>
      <c r="E6337" s="60"/>
      <c r="F6337" s="60"/>
      <c r="G6337" s="60"/>
      <c r="H6337" s="60"/>
      <c r="I6337" s="60"/>
      <c r="J6337" s="60"/>
      <c r="K6337" s="60"/>
      <c r="L6337" s="60"/>
      <c r="M6337" s="60"/>
      <c r="N6337" s="60"/>
      <c r="O6337" s="60"/>
      <c r="P6337" s="60"/>
      <c r="Q6337" s="60"/>
      <c r="R6337" s="334">
        <v>17099</v>
      </c>
      <c r="S6337" s="319" t="s">
        <v>356</v>
      </c>
      <c r="BE6337" s="60"/>
      <c r="BR6337" s="60"/>
      <c r="BX6337" s="151"/>
      <c r="CB6337" s="151"/>
      <c r="CM6337" s="151"/>
      <c r="CO6337" s="151"/>
      <c r="CT6337" s="151"/>
      <c r="CY6337" s="151"/>
    </row>
    <row r="6338" spans="1:103" x14ac:dyDescent="0.2">
      <c r="A6338" s="60"/>
      <c r="B6338" s="60"/>
      <c r="C6338" s="60"/>
      <c r="D6338" s="60"/>
      <c r="E6338" s="60"/>
      <c r="F6338" s="60"/>
      <c r="G6338" s="60"/>
      <c r="H6338" s="60"/>
      <c r="I6338" s="60"/>
      <c r="J6338" s="60"/>
      <c r="K6338" s="60"/>
      <c r="L6338" s="60"/>
      <c r="M6338" s="60"/>
      <c r="N6338" s="60"/>
      <c r="O6338" s="60"/>
      <c r="P6338" s="60"/>
      <c r="Q6338" s="60"/>
      <c r="R6338" s="334">
        <v>17101</v>
      </c>
      <c r="S6338" s="319" t="s">
        <v>356</v>
      </c>
      <c r="BE6338" s="60"/>
      <c r="BR6338" s="60"/>
      <c r="BX6338" s="151"/>
      <c r="CB6338" s="151"/>
      <c r="CM6338" s="151"/>
      <c r="CO6338" s="151"/>
      <c r="CT6338" s="151"/>
      <c r="CY6338" s="151"/>
    </row>
    <row r="6339" spans="1:103" x14ac:dyDescent="0.2">
      <c r="A6339" s="60"/>
      <c r="B6339" s="60"/>
      <c r="C6339" s="60"/>
      <c r="D6339" s="60"/>
      <c r="E6339" s="60"/>
      <c r="F6339" s="60"/>
      <c r="G6339" s="60"/>
      <c r="H6339" s="60"/>
      <c r="I6339" s="60"/>
      <c r="J6339" s="60"/>
      <c r="K6339" s="60"/>
      <c r="L6339" s="60"/>
      <c r="M6339" s="60"/>
      <c r="N6339" s="60"/>
      <c r="O6339" s="60"/>
      <c r="P6339" s="60"/>
      <c r="Q6339" s="60"/>
      <c r="R6339" s="334">
        <v>17102</v>
      </c>
      <c r="S6339" s="319" t="s">
        <v>356</v>
      </c>
      <c r="BE6339" s="60"/>
      <c r="BR6339" s="60"/>
      <c r="BX6339" s="151"/>
      <c r="CB6339" s="151"/>
      <c r="CM6339" s="151"/>
      <c r="CO6339" s="151"/>
      <c r="CT6339" s="151"/>
      <c r="CY6339" s="151"/>
    </row>
    <row r="6340" spans="1:103" x14ac:dyDescent="0.2">
      <c r="A6340" s="60"/>
      <c r="B6340" s="60"/>
      <c r="C6340" s="60"/>
      <c r="D6340" s="60"/>
      <c r="E6340" s="60"/>
      <c r="F6340" s="60"/>
      <c r="G6340" s="60"/>
      <c r="H6340" s="60"/>
      <c r="I6340" s="60"/>
      <c r="J6340" s="60"/>
      <c r="K6340" s="60"/>
      <c r="L6340" s="60"/>
      <c r="M6340" s="60"/>
      <c r="N6340" s="60"/>
      <c r="O6340" s="60"/>
      <c r="P6340" s="60"/>
      <c r="Q6340" s="60"/>
      <c r="R6340" s="334">
        <v>17103</v>
      </c>
      <c r="S6340" s="319" t="s">
        <v>356</v>
      </c>
      <c r="BE6340" s="60"/>
      <c r="BR6340" s="60"/>
      <c r="BX6340" s="151"/>
      <c r="CB6340" s="151"/>
      <c r="CM6340" s="151"/>
      <c r="CO6340" s="151"/>
      <c r="CT6340" s="151"/>
      <c r="CY6340" s="151"/>
    </row>
    <row r="6341" spans="1:103" x14ac:dyDescent="0.2">
      <c r="A6341" s="60"/>
      <c r="B6341" s="60"/>
      <c r="C6341" s="60"/>
      <c r="D6341" s="60"/>
      <c r="E6341" s="60"/>
      <c r="F6341" s="60"/>
      <c r="G6341" s="60"/>
      <c r="H6341" s="60"/>
      <c r="I6341" s="60"/>
      <c r="J6341" s="60"/>
      <c r="K6341" s="60"/>
      <c r="L6341" s="60"/>
      <c r="M6341" s="60"/>
      <c r="N6341" s="60"/>
      <c r="O6341" s="60"/>
      <c r="P6341" s="60"/>
      <c r="Q6341" s="60"/>
      <c r="R6341" s="334">
        <v>17104</v>
      </c>
      <c r="S6341" s="319" t="s">
        <v>356</v>
      </c>
      <c r="BE6341" s="60"/>
      <c r="BR6341" s="60"/>
      <c r="BX6341" s="151"/>
      <c r="CB6341" s="151"/>
      <c r="CM6341" s="151"/>
      <c r="CO6341" s="151"/>
      <c r="CT6341" s="151"/>
      <c r="CY6341" s="151"/>
    </row>
    <row r="6342" spans="1:103" x14ac:dyDescent="0.2">
      <c r="A6342" s="60"/>
      <c r="B6342" s="60"/>
      <c r="C6342" s="60"/>
      <c r="D6342" s="60"/>
      <c r="E6342" s="60"/>
      <c r="F6342" s="60"/>
      <c r="G6342" s="60"/>
      <c r="H6342" s="60"/>
      <c r="I6342" s="60"/>
      <c r="J6342" s="60"/>
      <c r="K6342" s="60"/>
      <c r="L6342" s="60"/>
      <c r="M6342" s="60"/>
      <c r="N6342" s="60"/>
      <c r="O6342" s="60"/>
      <c r="P6342" s="60"/>
      <c r="Q6342" s="60"/>
      <c r="R6342" s="334">
        <v>17105</v>
      </c>
      <c r="S6342" s="319" t="s">
        <v>356</v>
      </c>
      <c r="BE6342" s="60"/>
      <c r="BR6342" s="60"/>
      <c r="BX6342" s="151"/>
      <c r="CB6342" s="151"/>
      <c r="CM6342" s="151"/>
      <c r="CO6342" s="151"/>
      <c r="CT6342" s="151"/>
      <c r="CY6342" s="151"/>
    </row>
    <row r="6343" spans="1:103" x14ac:dyDescent="0.2">
      <c r="A6343" s="60"/>
      <c r="B6343" s="60"/>
      <c r="C6343" s="60"/>
      <c r="D6343" s="60"/>
      <c r="E6343" s="60"/>
      <c r="F6343" s="60"/>
      <c r="G6343" s="60"/>
      <c r="H6343" s="60"/>
      <c r="I6343" s="60"/>
      <c r="J6343" s="60"/>
      <c r="K6343" s="60"/>
      <c r="L6343" s="60"/>
      <c r="M6343" s="60"/>
      <c r="N6343" s="60"/>
      <c r="O6343" s="60"/>
      <c r="P6343" s="60"/>
      <c r="Q6343" s="60"/>
      <c r="R6343" s="334">
        <v>17106</v>
      </c>
      <c r="S6343" s="319" t="s">
        <v>356</v>
      </c>
      <c r="BE6343" s="60"/>
      <c r="BR6343" s="60"/>
      <c r="BX6343" s="151"/>
      <c r="CB6343" s="151"/>
      <c r="CM6343" s="151"/>
      <c r="CO6343" s="151"/>
      <c r="CT6343" s="151"/>
      <c r="CY6343" s="151"/>
    </row>
    <row r="6344" spans="1:103" x14ac:dyDescent="0.2">
      <c r="A6344" s="60"/>
      <c r="B6344" s="60"/>
      <c r="C6344" s="60"/>
      <c r="D6344" s="60"/>
      <c r="E6344" s="60"/>
      <c r="F6344" s="60"/>
      <c r="G6344" s="60"/>
      <c r="H6344" s="60"/>
      <c r="I6344" s="60"/>
      <c r="J6344" s="60"/>
      <c r="K6344" s="60"/>
      <c r="L6344" s="60"/>
      <c r="M6344" s="60"/>
      <c r="N6344" s="60"/>
      <c r="O6344" s="60"/>
      <c r="P6344" s="60"/>
      <c r="Q6344" s="60"/>
      <c r="R6344" s="334">
        <v>17107</v>
      </c>
      <c r="S6344" s="319" t="s">
        <v>356</v>
      </c>
      <c r="BE6344" s="60"/>
      <c r="BR6344" s="60"/>
      <c r="BX6344" s="151"/>
      <c r="CB6344" s="151"/>
      <c r="CM6344" s="151"/>
      <c r="CO6344" s="151"/>
      <c r="CT6344" s="151"/>
      <c r="CY6344" s="151"/>
    </row>
    <row r="6345" spans="1:103" x14ac:dyDescent="0.2">
      <c r="A6345" s="60"/>
      <c r="B6345" s="60"/>
      <c r="C6345" s="60"/>
      <c r="D6345" s="60"/>
      <c r="E6345" s="60"/>
      <c r="F6345" s="60"/>
      <c r="G6345" s="60"/>
      <c r="H6345" s="60"/>
      <c r="I6345" s="60"/>
      <c r="J6345" s="60"/>
      <c r="K6345" s="60"/>
      <c r="L6345" s="60"/>
      <c r="M6345" s="60"/>
      <c r="N6345" s="60"/>
      <c r="O6345" s="60"/>
      <c r="P6345" s="60"/>
      <c r="Q6345" s="60"/>
      <c r="R6345" s="334">
        <v>17108</v>
      </c>
      <c r="S6345" s="319" t="s">
        <v>356</v>
      </c>
      <c r="BE6345" s="60"/>
      <c r="BR6345" s="60"/>
      <c r="BX6345" s="151"/>
      <c r="CB6345" s="151"/>
      <c r="CM6345" s="151"/>
      <c r="CO6345" s="151"/>
      <c r="CT6345" s="151"/>
      <c r="CY6345" s="151"/>
    </row>
    <row r="6346" spans="1:103" x14ac:dyDescent="0.2">
      <c r="A6346" s="60"/>
      <c r="B6346" s="60"/>
      <c r="C6346" s="60"/>
      <c r="D6346" s="60"/>
      <c r="E6346" s="60"/>
      <c r="F6346" s="60"/>
      <c r="G6346" s="60"/>
      <c r="H6346" s="60"/>
      <c r="I6346" s="60"/>
      <c r="J6346" s="60"/>
      <c r="K6346" s="60"/>
      <c r="L6346" s="60"/>
      <c r="M6346" s="60"/>
      <c r="N6346" s="60"/>
      <c r="O6346" s="60"/>
      <c r="P6346" s="60"/>
      <c r="Q6346" s="60"/>
      <c r="R6346" s="334">
        <v>17109</v>
      </c>
      <c r="S6346" s="319" t="s">
        <v>356</v>
      </c>
      <c r="BE6346" s="60"/>
      <c r="BR6346" s="60"/>
      <c r="BX6346" s="151"/>
      <c r="CB6346" s="151"/>
      <c r="CM6346" s="151"/>
      <c r="CO6346" s="151"/>
      <c r="CT6346" s="151"/>
      <c r="CY6346" s="151"/>
    </row>
    <row r="6347" spans="1:103" x14ac:dyDescent="0.2">
      <c r="A6347" s="60"/>
      <c r="B6347" s="60"/>
      <c r="C6347" s="60"/>
      <c r="D6347" s="60"/>
      <c r="E6347" s="60"/>
      <c r="F6347" s="60"/>
      <c r="G6347" s="60"/>
      <c r="H6347" s="60"/>
      <c r="I6347" s="60"/>
      <c r="J6347" s="60"/>
      <c r="K6347" s="60"/>
      <c r="L6347" s="60"/>
      <c r="M6347" s="60"/>
      <c r="N6347" s="60"/>
      <c r="O6347" s="60"/>
      <c r="P6347" s="60"/>
      <c r="Q6347" s="60"/>
      <c r="R6347" s="334">
        <v>17110</v>
      </c>
      <c r="S6347" s="319" t="s">
        <v>356</v>
      </c>
      <c r="BE6347" s="60"/>
      <c r="BR6347" s="60"/>
      <c r="BX6347" s="151"/>
      <c r="CB6347" s="151"/>
      <c r="CM6347" s="151"/>
      <c r="CO6347" s="151"/>
      <c r="CT6347" s="151"/>
      <c r="CY6347" s="151"/>
    </row>
    <row r="6348" spans="1:103" x14ac:dyDescent="0.2">
      <c r="A6348" s="60"/>
      <c r="B6348" s="60"/>
      <c r="C6348" s="60"/>
      <c r="D6348" s="60"/>
      <c r="E6348" s="60"/>
      <c r="F6348" s="60"/>
      <c r="G6348" s="60"/>
      <c r="H6348" s="60"/>
      <c r="I6348" s="60"/>
      <c r="J6348" s="60"/>
      <c r="K6348" s="60"/>
      <c r="L6348" s="60"/>
      <c r="M6348" s="60"/>
      <c r="N6348" s="60"/>
      <c r="O6348" s="60"/>
      <c r="P6348" s="60"/>
      <c r="Q6348" s="60"/>
      <c r="R6348" s="334">
        <v>17111</v>
      </c>
      <c r="S6348" s="319" t="s">
        <v>356</v>
      </c>
      <c r="BE6348" s="60"/>
      <c r="BR6348" s="60"/>
      <c r="BX6348" s="151"/>
      <c r="CB6348" s="151"/>
      <c r="CM6348" s="151"/>
      <c r="CO6348" s="151"/>
      <c r="CT6348" s="151"/>
      <c r="CY6348" s="151"/>
    </row>
    <row r="6349" spans="1:103" x14ac:dyDescent="0.2">
      <c r="A6349" s="60"/>
      <c r="B6349" s="60"/>
      <c r="C6349" s="60"/>
      <c r="D6349" s="60"/>
      <c r="E6349" s="60"/>
      <c r="F6349" s="60"/>
      <c r="G6349" s="60"/>
      <c r="H6349" s="60"/>
      <c r="I6349" s="60"/>
      <c r="J6349" s="60"/>
      <c r="K6349" s="60"/>
      <c r="L6349" s="60"/>
      <c r="M6349" s="60"/>
      <c r="N6349" s="60"/>
      <c r="O6349" s="60"/>
      <c r="P6349" s="60"/>
      <c r="Q6349" s="60"/>
      <c r="R6349" s="334">
        <v>17112</v>
      </c>
      <c r="S6349" s="319" t="s">
        <v>356</v>
      </c>
      <c r="BE6349" s="60"/>
      <c r="BR6349" s="60"/>
      <c r="BX6349" s="151"/>
      <c r="CB6349" s="151"/>
      <c r="CM6349" s="151"/>
      <c r="CO6349" s="151"/>
      <c r="CT6349" s="151"/>
      <c r="CY6349" s="151"/>
    </row>
    <row r="6350" spans="1:103" x14ac:dyDescent="0.2">
      <c r="A6350" s="60"/>
      <c r="B6350" s="60"/>
      <c r="C6350" s="60"/>
      <c r="D6350" s="60"/>
      <c r="E6350" s="60"/>
      <c r="F6350" s="60"/>
      <c r="G6350" s="60"/>
      <c r="H6350" s="60"/>
      <c r="I6350" s="60"/>
      <c r="J6350" s="60"/>
      <c r="K6350" s="60"/>
      <c r="L6350" s="60"/>
      <c r="M6350" s="60"/>
      <c r="N6350" s="60"/>
      <c r="O6350" s="60"/>
      <c r="P6350" s="60"/>
      <c r="Q6350" s="60"/>
      <c r="R6350" s="334">
        <v>17113</v>
      </c>
      <c r="S6350" s="319" t="s">
        <v>356</v>
      </c>
      <c r="BE6350" s="60"/>
      <c r="BR6350" s="60"/>
      <c r="BX6350" s="151"/>
      <c r="CB6350" s="151"/>
      <c r="CM6350" s="151"/>
      <c r="CO6350" s="151"/>
      <c r="CT6350" s="151"/>
      <c r="CY6350" s="151"/>
    </row>
    <row r="6351" spans="1:103" x14ac:dyDescent="0.2">
      <c r="A6351" s="60"/>
      <c r="B6351" s="60"/>
      <c r="C6351" s="60"/>
      <c r="D6351" s="60"/>
      <c r="E6351" s="60"/>
      <c r="F6351" s="60"/>
      <c r="G6351" s="60"/>
      <c r="H6351" s="60"/>
      <c r="I6351" s="60"/>
      <c r="J6351" s="60"/>
      <c r="K6351" s="60"/>
      <c r="L6351" s="60"/>
      <c r="M6351" s="60"/>
      <c r="N6351" s="60"/>
      <c r="O6351" s="60"/>
      <c r="P6351" s="60"/>
      <c r="Q6351" s="60"/>
      <c r="R6351" s="334">
        <v>17120</v>
      </c>
      <c r="S6351" s="319" t="s">
        <v>356</v>
      </c>
      <c r="BE6351" s="60"/>
      <c r="BR6351" s="60"/>
      <c r="BX6351" s="151"/>
      <c r="CB6351" s="151"/>
      <c r="CM6351" s="151"/>
      <c r="CO6351" s="151"/>
      <c r="CT6351" s="151"/>
      <c r="CY6351" s="151"/>
    </row>
    <row r="6352" spans="1:103" x14ac:dyDescent="0.2">
      <c r="A6352" s="60"/>
      <c r="B6352" s="60"/>
      <c r="C6352" s="60"/>
      <c r="D6352" s="60"/>
      <c r="E6352" s="60"/>
      <c r="F6352" s="60"/>
      <c r="G6352" s="60"/>
      <c r="H6352" s="60"/>
      <c r="I6352" s="60"/>
      <c r="J6352" s="60"/>
      <c r="K6352" s="60"/>
      <c r="L6352" s="60"/>
      <c r="M6352" s="60"/>
      <c r="N6352" s="60"/>
      <c r="O6352" s="60"/>
      <c r="P6352" s="60"/>
      <c r="Q6352" s="60"/>
      <c r="R6352" s="334">
        <v>17121</v>
      </c>
      <c r="S6352" s="319" t="s">
        <v>356</v>
      </c>
      <c r="BE6352" s="60"/>
      <c r="BR6352" s="60"/>
      <c r="BX6352" s="151"/>
      <c r="CB6352" s="151"/>
      <c r="CM6352" s="151"/>
      <c r="CO6352" s="151"/>
      <c r="CT6352" s="151"/>
      <c r="CY6352" s="151"/>
    </row>
    <row r="6353" spans="1:103" x14ac:dyDescent="0.2">
      <c r="A6353" s="60"/>
      <c r="B6353" s="60"/>
      <c r="C6353" s="60"/>
      <c r="D6353" s="60"/>
      <c r="E6353" s="60"/>
      <c r="F6353" s="60"/>
      <c r="G6353" s="60"/>
      <c r="H6353" s="60"/>
      <c r="I6353" s="60"/>
      <c r="J6353" s="60"/>
      <c r="K6353" s="60"/>
      <c r="L6353" s="60"/>
      <c r="M6353" s="60"/>
      <c r="N6353" s="60"/>
      <c r="O6353" s="60"/>
      <c r="P6353" s="60"/>
      <c r="Q6353" s="60"/>
      <c r="R6353" s="334">
        <v>17122</v>
      </c>
      <c r="S6353" s="319" t="s">
        <v>356</v>
      </c>
      <c r="BE6353" s="60"/>
      <c r="BR6353" s="60"/>
      <c r="BX6353" s="151"/>
      <c r="CB6353" s="151"/>
      <c r="CM6353" s="151"/>
      <c r="CO6353" s="151"/>
      <c r="CT6353" s="151"/>
      <c r="CY6353" s="151"/>
    </row>
    <row r="6354" spans="1:103" x14ac:dyDescent="0.2">
      <c r="A6354" s="60"/>
      <c r="B6354" s="60"/>
      <c r="C6354" s="60"/>
      <c r="D6354" s="60"/>
      <c r="E6354" s="60"/>
      <c r="F6354" s="60"/>
      <c r="G6354" s="60"/>
      <c r="H6354" s="60"/>
      <c r="I6354" s="60"/>
      <c r="J6354" s="60"/>
      <c r="K6354" s="60"/>
      <c r="L6354" s="60"/>
      <c r="M6354" s="60"/>
      <c r="N6354" s="60"/>
      <c r="O6354" s="60"/>
      <c r="P6354" s="60"/>
      <c r="Q6354" s="60"/>
      <c r="R6354" s="334">
        <v>17123</v>
      </c>
      <c r="S6354" s="319" t="s">
        <v>356</v>
      </c>
      <c r="BE6354" s="60"/>
      <c r="BR6354" s="60"/>
      <c r="BX6354" s="151"/>
      <c r="CB6354" s="151"/>
      <c r="CM6354" s="151"/>
      <c r="CO6354" s="151"/>
      <c r="CT6354" s="151"/>
      <c r="CY6354" s="151"/>
    </row>
    <row r="6355" spans="1:103" x14ac:dyDescent="0.2">
      <c r="A6355" s="60"/>
      <c r="B6355" s="60"/>
      <c r="C6355" s="60"/>
      <c r="D6355" s="60"/>
      <c r="E6355" s="60"/>
      <c r="F6355" s="60"/>
      <c r="G6355" s="60"/>
      <c r="H6355" s="60"/>
      <c r="I6355" s="60"/>
      <c r="J6355" s="60"/>
      <c r="K6355" s="60"/>
      <c r="L6355" s="60"/>
      <c r="M6355" s="60"/>
      <c r="N6355" s="60"/>
      <c r="O6355" s="60"/>
      <c r="P6355" s="60"/>
      <c r="Q6355" s="60"/>
      <c r="R6355" s="334">
        <v>17124</v>
      </c>
      <c r="S6355" s="319" t="s">
        <v>356</v>
      </c>
      <c r="BE6355" s="60"/>
      <c r="BR6355" s="60"/>
      <c r="BX6355" s="151"/>
      <c r="CB6355" s="151"/>
      <c r="CM6355" s="151"/>
      <c r="CO6355" s="151"/>
      <c r="CT6355" s="151"/>
      <c r="CY6355" s="151"/>
    </row>
    <row r="6356" spans="1:103" x14ac:dyDescent="0.2">
      <c r="A6356" s="60"/>
      <c r="B6356" s="60"/>
      <c r="C6356" s="60"/>
      <c r="D6356" s="60"/>
      <c r="E6356" s="60"/>
      <c r="F6356" s="60"/>
      <c r="G6356" s="60"/>
      <c r="H6356" s="60"/>
      <c r="I6356" s="60"/>
      <c r="J6356" s="60"/>
      <c r="K6356" s="60"/>
      <c r="L6356" s="60"/>
      <c r="M6356" s="60"/>
      <c r="N6356" s="60"/>
      <c r="O6356" s="60"/>
      <c r="P6356" s="60"/>
      <c r="Q6356" s="60"/>
      <c r="R6356" s="334">
        <v>17125</v>
      </c>
      <c r="S6356" s="319" t="s">
        <v>356</v>
      </c>
      <c r="BE6356" s="60"/>
      <c r="BR6356" s="60"/>
      <c r="BX6356" s="151"/>
      <c r="CB6356" s="151"/>
      <c r="CM6356" s="151"/>
      <c r="CO6356" s="151"/>
      <c r="CT6356" s="151"/>
      <c r="CY6356" s="151"/>
    </row>
    <row r="6357" spans="1:103" x14ac:dyDescent="0.2">
      <c r="A6357" s="60"/>
      <c r="B6357" s="60"/>
      <c r="C6357" s="60"/>
      <c r="D6357" s="60"/>
      <c r="E6357" s="60"/>
      <c r="F6357" s="60"/>
      <c r="G6357" s="60"/>
      <c r="H6357" s="60"/>
      <c r="I6357" s="60"/>
      <c r="J6357" s="60"/>
      <c r="K6357" s="60"/>
      <c r="L6357" s="60"/>
      <c r="M6357" s="60"/>
      <c r="N6357" s="60"/>
      <c r="O6357" s="60"/>
      <c r="P6357" s="60"/>
      <c r="Q6357" s="60"/>
      <c r="R6357" s="334">
        <v>17126</v>
      </c>
      <c r="S6357" s="319" t="s">
        <v>356</v>
      </c>
      <c r="BE6357" s="60"/>
      <c r="BR6357" s="60"/>
      <c r="BX6357" s="151"/>
      <c r="CB6357" s="151"/>
      <c r="CM6357" s="151"/>
      <c r="CO6357" s="151"/>
      <c r="CT6357" s="151"/>
      <c r="CY6357" s="151"/>
    </row>
    <row r="6358" spans="1:103" x14ac:dyDescent="0.2">
      <c r="A6358" s="60"/>
      <c r="B6358" s="60"/>
      <c r="C6358" s="60"/>
      <c r="D6358" s="60"/>
      <c r="E6358" s="60"/>
      <c r="F6358" s="60"/>
      <c r="G6358" s="60"/>
      <c r="H6358" s="60"/>
      <c r="I6358" s="60"/>
      <c r="J6358" s="60"/>
      <c r="K6358" s="60"/>
      <c r="L6358" s="60"/>
      <c r="M6358" s="60"/>
      <c r="N6358" s="60"/>
      <c r="O6358" s="60"/>
      <c r="P6358" s="60"/>
      <c r="Q6358" s="60"/>
      <c r="R6358" s="334">
        <v>17127</v>
      </c>
      <c r="S6358" s="319" t="s">
        <v>356</v>
      </c>
      <c r="BE6358" s="60"/>
      <c r="BR6358" s="60"/>
      <c r="BX6358" s="151"/>
      <c r="CB6358" s="151"/>
      <c r="CM6358" s="151"/>
      <c r="CO6358" s="151"/>
      <c r="CT6358" s="151"/>
      <c r="CY6358" s="151"/>
    </row>
    <row r="6359" spans="1:103" x14ac:dyDescent="0.2">
      <c r="A6359" s="60"/>
      <c r="B6359" s="60"/>
      <c r="C6359" s="60"/>
      <c r="D6359" s="60"/>
      <c r="E6359" s="60"/>
      <c r="F6359" s="60"/>
      <c r="G6359" s="60"/>
      <c r="H6359" s="60"/>
      <c r="I6359" s="60"/>
      <c r="J6359" s="60"/>
      <c r="K6359" s="60"/>
      <c r="L6359" s="60"/>
      <c r="M6359" s="60"/>
      <c r="N6359" s="60"/>
      <c r="O6359" s="60"/>
      <c r="P6359" s="60"/>
      <c r="Q6359" s="60"/>
      <c r="R6359" s="334">
        <v>17128</v>
      </c>
      <c r="S6359" s="319" t="s">
        <v>356</v>
      </c>
      <c r="BE6359" s="60"/>
      <c r="BR6359" s="60"/>
      <c r="BX6359" s="151"/>
      <c r="CB6359" s="151"/>
      <c r="CM6359" s="151"/>
      <c r="CO6359" s="151"/>
      <c r="CT6359" s="151"/>
      <c r="CY6359" s="151"/>
    </row>
    <row r="6360" spans="1:103" x14ac:dyDescent="0.2">
      <c r="A6360" s="60"/>
      <c r="B6360" s="60"/>
      <c r="C6360" s="60"/>
      <c r="D6360" s="60"/>
      <c r="E6360" s="60"/>
      <c r="F6360" s="60"/>
      <c r="G6360" s="60"/>
      <c r="H6360" s="60"/>
      <c r="I6360" s="60"/>
      <c r="J6360" s="60"/>
      <c r="K6360" s="60"/>
      <c r="L6360" s="60"/>
      <c r="M6360" s="60"/>
      <c r="N6360" s="60"/>
      <c r="O6360" s="60"/>
      <c r="P6360" s="60"/>
      <c r="Q6360" s="60"/>
      <c r="R6360" s="334">
        <v>17129</v>
      </c>
      <c r="S6360" s="319" t="s">
        <v>356</v>
      </c>
      <c r="BE6360" s="60"/>
      <c r="BR6360" s="60"/>
      <c r="BX6360" s="151"/>
      <c r="CB6360" s="151"/>
      <c r="CM6360" s="151"/>
      <c r="CO6360" s="151"/>
      <c r="CT6360" s="151"/>
      <c r="CY6360" s="151"/>
    </row>
    <row r="6361" spans="1:103" x14ac:dyDescent="0.2">
      <c r="A6361" s="60"/>
      <c r="B6361" s="60"/>
      <c r="C6361" s="60"/>
      <c r="D6361" s="60"/>
      <c r="E6361" s="60"/>
      <c r="F6361" s="60"/>
      <c r="G6361" s="60"/>
      <c r="H6361" s="60"/>
      <c r="I6361" s="60"/>
      <c r="J6361" s="60"/>
      <c r="K6361" s="60"/>
      <c r="L6361" s="60"/>
      <c r="M6361" s="60"/>
      <c r="N6361" s="60"/>
      <c r="O6361" s="60"/>
      <c r="P6361" s="60"/>
      <c r="Q6361" s="60"/>
      <c r="R6361" s="334">
        <v>17130</v>
      </c>
      <c r="S6361" s="319" t="s">
        <v>356</v>
      </c>
      <c r="BE6361" s="60"/>
      <c r="BR6361" s="60"/>
      <c r="BX6361" s="151"/>
      <c r="CB6361" s="151"/>
      <c r="CM6361" s="151"/>
      <c r="CO6361" s="151"/>
      <c r="CT6361" s="151"/>
      <c r="CY6361" s="151"/>
    </row>
    <row r="6362" spans="1:103" x14ac:dyDescent="0.2">
      <c r="A6362" s="60"/>
      <c r="B6362" s="60"/>
      <c r="C6362" s="60"/>
      <c r="D6362" s="60"/>
      <c r="E6362" s="60"/>
      <c r="F6362" s="60"/>
      <c r="G6362" s="60"/>
      <c r="H6362" s="60"/>
      <c r="I6362" s="60"/>
      <c r="J6362" s="60"/>
      <c r="K6362" s="60"/>
      <c r="L6362" s="60"/>
      <c r="M6362" s="60"/>
      <c r="N6362" s="60"/>
      <c r="O6362" s="60"/>
      <c r="P6362" s="60"/>
      <c r="Q6362" s="60"/>
      <c r="R6362" s="334">
        <v>17140</v>
      </c>
      <c r="S6362" s="319" t="s">
        <v>356</v>
      </c>
      <c r="BE6362" s="60"/>
      <c r="BR6362" s="60"/>
      <c r="BX6362" s="151"/>
      <c r="CB6362" s="151"/>
      <c r="CM6362" s="151"/>
      <c r="CO6362" s="151"/>
      <c r="CT6362" s="151"/>
      <c r="CY6362" s="151"/>
    </row>
    <row r="6363" spans="1:103" x14ac:dyDescent="0.2">
      <c r="A6363" s="60"/>
      <c r="B6363" s="60"/>
      <c r="C6363" s="60"/>
      <c r="D6363" s="60"/>
      <c r="E6363" s="60"/>
      <c r="F6363" s="60"/>
      <c r="G6363" s="60"/>
      <c r="H6363" s="60"/>
      <c r="I6363" s="60"/>
      <c r="J6363" s="60"/>
      <c r="K6363" s="60"/>
      <c r="L6363" s="60"/>
      <c r="M6363" s="60"/>
      <c r="N6363" s="60"/>
      <c r="O6363" s="60"/>
      <c r="P6363" s="60"/>
      <c r="Q6363" s="60"/>
      <c r="R6363" s="334">
        <v>17177</v>
      </c>
      <c r="S6363" s="319" t="s">
        <v>356</v>
      </c>
      <c r="BE6363" s="60"/>
      <c r="BR6363" s="60"/>
      <c r="BX6363" s="151"/>
      <c r="CB6363" s="151"/>
      <c r="CM6363" s="151"/>
      <c r="CO6363" s="151"/>
      <c r="CT6363" s="151"/>
      <c r="CY6363" s="151"/>
    </row>
    <row r="6364" spans="1:103" x14ac:dyDescent="0.2">
      <c r="A6364" s="60"/>
      <c r="B6364" s="60"/>
      <c r="C6364" s="60"/>
      <c r="D6364" s="60"/>
      <c r="E6364" s="60"/>
      <c r="F6364" s="60"/>
      <c r="G6364" s="60"/>
      <c r="H6364" s="60"/>
      <c r="I6364" s="60"/>
      <c r="J6364" s="60"/>
      <c r="K6364" s="60"/>
      <c r="L6364" s="60"/>
      <c r="M6364" s="60"/>
      <c r="N6364" s="60"/>
      <c r="O6364" s="60"/>
      <c r="P6364" s="60"/>
      <c r="Q6364" s="60"/>
      <c r="R6364" s="334">
        <v>17201</v>
      </c>
      <c r="S6364" s="319" t="s">
        <v>351</v>
      </c>
      <c r="BE6364" s="60"/>
      <c r="BR6364" s="60"/>
      <c r="BX6364" s="151"/>
      <c r="CB6364" s="151"/>
      <c r="CM6364" s="151"/>
      <c r="CO6364" s="151"/>
      <c r="CT6364" s="151"/>
      <c r="CY6364" s="151"/>
    </row>
    <row r="6365" spans="1:103" x14ac:dyDescent="0.2">
      <c r="A6365" s="60"/>
      <c r="B6365" s="60"/>
      <c r="C6365" s="60"/>
      <c r="D6365" s="60"/>
      <c r="E6365" s="60"/>
      <c r="F6365" s="60"/>
      <c r="G6365" s="60"/>
      <c r="H6365" s="60"/>
      <c r="I6365" s="60"/>
      <c r="J6365" s="60"/>
      <c r="K6365" s="60"/>
      <c r="L6365" s="60"/>
      <c r="M6365" s="60"/>
      <c r="N6365" s="60"/>
      <c r="O6365" s="60"/>
      <c r="P6365" s="60"/>
      <c r="Q6365" s="60"/>
      <c r="R6365" s="334">
        <v>17202</v>
      </c>
      <c r="S6365" s="319" t="s">
        <v>351</v>
      </c>
      <c r="BE6365" s="60"/>
      <c r="BR6365" s="60"/>
      <c r="BX6365" s="151"/>
      <c r="CB6365" s="151"/>
      <c r="CM6365" s="151"/>
      <c r="CO6365" s="151"/>
      <c r="CT6365" s="151"/>
      <c r="CY6365" s="151"/>
    </row>
    <row r="6366" spans="1:103" x14ac:dyDescent="0.2">
      <c r="A6366" s="60"/>
      <c r="B6366" s="60"/>
      <c r="C6366" s="60"/>
      <c r="D6366" s="60"/>
      <c r="E6366" s="60"/>
      <c r="F6366" s="60"/>
      <c r="G6366" s="60"/>
      <c r="H6366" s="60"/>
      <c r="I6366" s="60"/>
      <c r="J6366" s="60"/>
      <c r="K6366" s="60"/>
      <c r="L6366" s="60"/>
      <c r="M6366" s="60"/>
      <c r="N6366" s="60"/>
      <c r="O6366" s="60"/>
      <c r="P6366" s="60"/>
      <c r="Q6366" s="60"/>
      <c r="R6366" s="334">
        <v>17210</v>
      </c>
      <c r="S6366" s="319" t="s">
        <v>356</v>
      </c>
      <c r="BE6366" s="60"/>
      <c r="BR6366" s="60"/>
      <c r="BX6366" s="151"/>
      <c r="CB6366" s="151"/>
      <c r="CM6366" s="151"/>
      <c r="CO6366" s="151"/>
      <c r="CT6366" s="151"/>
      <c r="CY6366" s="151"/>
    </row>
    <row r="6367" spans="1:103" x14ac:dyDescent="0.2">
      <c r="A6367" s="60"/>
      <c r="B6367" s="60"/>
      <c r="C6367" s="60"/>
      <c r="D6367" s="60"/>
      <c r="E6367" s="60"/>
      <c r="F6367" s="60"/>
      <c r="G6367" s="60"/>
      <c r="H6367" s="60"/>
      <c r="I6367" s="60"/>
      <c r="J6367" s="60"/>
      <c r="K6367" s="60"/>
      <c r="L6367" s="60"/>
      <c r="M6367" s="60"/>
      <c r="N6367" s="60"/>
      <c r="O6367" s="60"/>
      <c r="P6367" s="60"/>
      <c r="Q6367" s="60"/>
      <c r="R6367" s="334">
        <v>17211</v>
      </c>
      <c r="S6367" s="319" t="s">
        <v>351</v>
      </c>
      <c r="BE6367" s="60"/>
      <c r="BR6367" s="60"/>
      <c r="BX6367" s="151"/>
      <c r="CB6367" s="151"/>
      <c r="CM6367" s="151"/>
      <c r="CO6367" s="151"/>
      <c r="CT6367" s="151"/>
      <c r="CY6367" s="151"/>
    </row>
    <row r="6368" spans="1:103" x14ac:dyDescent="0.2">
      <c r="A6368" s="60"/>
      <c r="B6368" s="60"/>
      <c r="C6368" s="60"/>
      <c r="D6368" s="60"/>
      <c r="E6368" s="60"/>
      <c r="F6368" s="60"/>
      <c r="G6368" s="60"/>
      <c r="H6368" s="60"/>
      <c r="I6368" s="60"/>
      <c r="J6368" s="60"/>
      <c r="K6368" s="60"/>
      <c r="L6368" s="60"/>
      <c r="M6368" s="60"/>
      <c r="N6368" s="60"/>
      <c r="O6368" s="60"/>
      <c r="P6368" s="60"/>
      <c r="Q6368" s="60"/>
      <c r="R6368" s="334">
        <v>17212</v>
      </c>
      <c r="S6368" s="319" t="s">
        <v>351</v>
      </c>
      <c r="BE6368" s="60"/>
      <c r="BR6368" s="60"/>
      <c r="BX6368" s="151"/>
      <c r="CB6368" s="151"/>
      <c r="CM6368" s="151"/>
      <c r="CO6368" s="151"/>
      <c r="CT6368" s="151"/>
      <c r="CY6368" s="151"/>
    </row>
    <row r="6369" spans="1:103" x14ac:dyDescent="0.2">
      <c r="A6369" s="60"/>
      <c r="B6369" s="60"/>
      <c r="C6369" s="60"/>
      <c r="D6369" s="60"/>
      <c r="E6369" s="60"/>
      <c r="F6369" s="60"/>
      <c r="G6369" s="60"/>
      <c r="H6369" s="60"/>
      <c r="I6369" s="60"/>
      <c r="J6369" s="60"/>
      <c r="K6369" s="60"/>
      <c r="L6369" s="60"/>
      <c r="M6369" s="60"/>
      <c r="N6369" s="60"/>
      <c r="O6369" s="60"/>
      <c r="P6369" s="60"/>
      <c r="Q6369" s="60"/>
      <c r="R6369" s="334">
        <v>17213</v>
      </c>
      <c r="S6369" s="319" t="s">
        <v>356</v>
      </c>
      <c r="BE6369" s="60"/>
      <c r="BR6369" s="60"/>
      <c r="BX6369" s="151"/>
      <c r="CB6369" s="151"/>
      <c r="CM6369" s="151"/>
      <c r="CO6369" s="151"/>
      <c r="CT6369" s="151"/>
      <c r="CY6369" s="151"/>
    </row>
    <row r="6370" spans="1:103" x14ac:dyDescent="0.2">
      <c r="A6370" s="60"/>
      <c r="B6370" s="60"/>
      <c r="C6370" s="60"/>
      <c r="D6370" s="60"/>
      <c r="E6370" s="60"/>
      <c r="F6370" s="60"/>
      <c r="G6370" s="60"/>
      <c r="H6370" s="60"/>
      <c r="I6370" s="60"/>
      <c r="J6370" s="60"/>
      <c r="K6370" s="60"/>
      <c r="L6370" s="60"/>
      <c r="M6370" s="60"/>
      <c r="N6370" s="60"/>
      <c r="O6370" s="60"/>
      <c r="P6370" s="60"/>
      <c r="Q6370" s="60"/>
      <c r="R6370" s="334">
        <v>17214</v>
      </c>
      <c r="S6370" s="319" t="s">
        <v>351</v>
      </c>
      <c r="BE6370" s="60"/>
      <c r="BR6370" s="60"/>
      <c r="BX6370" s="151"/>
      <c r="CB6370" s="151"/>
      <c r="CM6370" s="151"/>
      <c r="CO6370" s="151"/>
      <c r="CT6370" s="151"/>
      <c r="CY6370" s="151"/>
    </row>
    <row r="6371" spans="1:103" x14ac:dyDescent="0.2">
      <c r="A6371" s="60"/>
      <c r="B6371" s="60"/>
      <c r="C6371" s="60"/>
      <c r="D6371" s="60"/>
      <c r="E6371" s="60"/>
      <c r="F6371" s="60"/>
      <c r="G6371" s="60"/>
      <c r="H6371" s="60"/>
      <c r="I6371" s="60"/>
      <c r="J6371" s="60"/>
      <c r="K6371" s="60"/>
      <c r="L6371" s="60"/>
      <c r="M6371" s="60"/>
      <c r="N6371" s="60"/>
      <c r="O6371" s="60"/>
      <c r="P6371" s="60"/>
      <c r="Q6371" s="60"/>
      <c r="R6371" s="334">
        <v>17215</v>
      </c>
      <c r="S6371" s="319" t="s">
        <v>356</v>
      </c>
      <c r="BE6371" s="60"/>
      <c r="BR6371" s="60"/>
      <c r="BX6371" s="151"/>
      <c r="CB6371" s="151"/>
      <c r="CM6371" s="151"/>
      <c r="CO6371" s="151"/>
      <c r="CT6371" s="151"/>
      <c r="CY6371" s="151"/>
    </row>
    <row r="6372" spans="1:103" x14ac:dyDescent="0.2">
      <c r="A6372" s="60"/>
      <c r="B6372" s="60"/>
      <c r="C6372" s="60"/>
      <c r="D6372" s="60"/>
      <c r="E6372" s="60"/>
      <c r="F6372" s="60"/>
      <c r="G6372" s="60"/>
      <c r="H6372" s="60"/>
      <c r="I6372" s="60"/>
      <c r="J6372" s="60"/>
      <c r="K6372" s="60"/>
      <c r="L6372" s="60"/>
      <c r="M6372" s="60"/>
      <c r="N6372" s="60"/>
      <c r="O6372" s="60"/>
      <c r="P6372" s="60"/>
      <c r="Q6372" s="60"/>
      <c r="R6372" s="334">
        <v>17217</v>
      </c>
      <c r="S6372" s="319" t="s">
        <v>356</v>
      </c>
      <c r="BE6372" s="60"/>
      <c r="BR6372" s="60"/>
      <c r="BX6372" s="151"/>
      <c r="CB6372" s="151"/>
      <c r="CM6372" s="151"/>
      <c r="CO6372" s="151"/>
      <c r="CT6372" s="151"/>
      <c r="CY6372" s="151"/>
    </row>
    <row r="6373" spans="1:103" x14ac:dyDescent="0.2">
      <c r="A6373" s="60"/>
      <c r="B6373" s="60"/>
      <c r="C6373" s="60"/>
      <c r="D6373" s="60"/>
      <c r="E6373" s="60"/>
      <c r="F6373" s="60"/>
      <c r="G6373" s="60"/>
      <c r="H6373" s="60"/>
      <c r="I6373" s="60"/>
      <c r="J6373" s="60"/>
      <c r="K6373" s="60"/>
      <c r="L6373" s="60"/>
      <c r="M6373" s="60"/>
      <c r="N6373" s="60"/>
      <c r="O6373" s="60"/>
      <c r="P6373" s="60"/>
      <c r="Q6373" s="60"/>
      <c r="R6373" s="334">
        <v>17219</v>
      </c>
      <c r="S6373" s="319" t="s">
        <v>356</v>
      </c>
      <c r="BE6373" s="60"/>
      <c r="BR6373" s="60"/>
      <c r="BX6373" s="151"/>
      <c r="CB6373" s="151"/>
      <c r="CM6373" s="151"/>
      <c r="CO6373" s="151"/>
      <c r="CT6373" s="151"/>
      <c r="CY6373" s="151"/>
    </row>
    <row r="6374" spans="1:103" x14ac:dyDescent="0.2">
      <c r="A6374" s="60"/>
      <c r="B6374" s="60"/>
      <c r="C6374" s="60"/>
      <c r="D6374" s="60"/>
      <c r="E6374" s="60"/>
      <c r="F6374" s="60"/>
      <c r="G6374" s="60"/>
      <c r="H6374" s="60"/>
      <c r="I6374" s="60"/>
      <c r="J6374" s="60"/>
      <c r="K6374" s="60"/>
      <c r="L6374" s="60"/>
      <c r="M6374" s="60"/>
      <c r="N6374" s="60"/>
      <c r="O6374" s="60"/>
      <c r="P6374" s="60"/>
      <c r="Q6374" s="60"/>
      <c r="R6374" s="334">
        <v>17220</v>
      </c>
      <c r="S6374" s="319" t="s">
        <v>356</v>
      </c>
      <c r="BE6374" s="60"/>
      <c r="BR6374" s="60"/>
      <c r="BX6374" s="151"/>
      <c r="CB6374" s="151"/>
      <c r="CM6374" s="151"/>
      <c r="CO6374" s="151"/>
      <c r="CT6374" s="151"/>
      <c r="CY6374" s="151"/>
    </row>
    <row r="6375" spans="1:103" x14ac:dyDescent="0.2">
      <c r="A6375" s="60"/>
      <c r="B6375" s="60"/>
      <c r="C6375" s="60"/>
      <c r="D6375" s="60"/>
      <c r="E6375" s="60"/>
      <c r="F6375" s="60"/>
      <c r="G6375" s="60"/>
      <c r="H6375" s="60"/>
      <c r="I6375" s="60"/>
      <c r="J6375" s="60"/>
      <c r="K6375" s="60"/>
      <c r="L6375" s="60"/>
      <c r="M6375" s="60"/>
      <c r="N6375" s="60"/>
      <c r="O6375" s="60"/>
      <c r="P6375" s="60"/>
      <c r="Q6375" s="60"/>
      <c r="R6375" s="334">
        <v>17221</v>
      </c>
      <c r="S6375" s="319" t="s">
        <v>356</v>
      </c>
      <c r="BE6375" s="60"/>
      <c r="BR6375" s="60"/>
      <c r="BX6375" s="151"/>
      <c r="CB6375" s="151"/>
      <c r="CM6375" s="151"/>
      <c r="CO6375" s="151"/>
      <c r="CT6375" s="151"/>
      <c r="CY6375" s="151"/>
    </row>
    <row r="6376" spans="1:103" x14ac:dyDescent="0.2">
      <c r="A6376" s="60"/>
      <c r="B6376" s="60"/>
      <c r="C6376" s="60"/>
      <c r="D6376" s="60"/>
      <c r="E6376" s="60"/>
      <c r="F6376" s="60"/>
      <c r="G6376" s="60"/>
      <c r="H6376" s="60"/>
      <c r="I6376" s="60"/>
      <c r="J6376" s="60"/>
      <c r="K6376" s="60"/>
      <c r="L6376" s="60"/>
      <c r="M6376" s="60"/>
      <c r="N6376" s="60"/>
      <c r="O6376" s="60"/>
      <c r="P6376" s="60"/>
      <c r="Q6376" s="60"/>
      <c r="R6376" s="334">
        <v>17222</v>
      </c>
      <c r="S6376" s="319" t="s">
        <v>351</v>
      </c>
      <c r="BE6376" s="60"/>
      <c r="BR6376" s="60"/>
      <c r="BX6376" s="151"/>
      <c r="CB6376" s="151"/>
      <c r="CM6376" s="151"/>
      <c r="CO6376" s="151"/>
      <c r="CT6376" s="151"/>
      <c r="CY6376" s="151"/>
    </row>
    <row r="6377" spans="1:103" x14ac:dyDescent="0.2">
      <c r="A6377" s="60"/>
      <c r="B6377" s="60"/>
      <c r="C6377" s="60"/>
      <c r="D6377" s="60"/>
      <c r="E6377" s="60"/>
      <c r="F6377" s="60"/>
      <c r="G6377" s="60"/>
      <c r="H6377" s="60"/>
      <c r="I6377" s="60"/>
      <c r="J6377" s="60"/>
      <c r="K6377" s="60"/>
      <c r="L6377" s="60"/>
      <c r="M6377" s="60"/>
      <c r="N6377" s="60"/>
      <c r="O6377" s="60"/>
      <c r="P6377" s="60"/>
      <c r="Q6377" s="60"/>
      <c r="R6377" s="334">
        <v>17223</v>
      </c>
      <c r="S6377" s="319" t="s">
        <v>356</v>
      </c>
      <c r="BE6377" s="60"/>
      <c r="BR6377" s="60"/>
      <c r="BX6377" s="151"/>
      <c r="CB6377" s="151"/>
      <c r="CM6377" s="151"/>
      <c r="CO6377" s="151"/>
      <c r="CT6377" s="151"/>
      <c r="CY6377" s="151"/>
    </row>
    <row r="6378" spans="1:103" x14ac:dyDescent="0.2">
      <c r="A6378" s="60"/>
      <c r="B6378" s="60"/>
      <c r="C6378" s="60"/>
      <c r="D6378" s="60"/>
      <c r="E6378" s="60"/>
      <c r="F6378" s="60"/>
      <c r="G6378" s="60"/>
      <c r="H6378" s="60"/>
      <c r="I6378" s="60"/>
      <c r="J6378" s="60"/>
      <c r="K6378" s="60"/>
      <c r="L6378" s="60"/>
      <c r="M6378" s="60"/>
      <c r="N6378" s="60"/>
      <c r="O6378" s="60"/>
      <c r="P6378" s="60"/>
      <c r="Q6378" s="60"/>
      <c r="R6378" s="334">
        <v>17224</v>
      </c>
      <c r="S6378" s="319" t="s">
        <v>356</v>
      </c>
      <c r="BE6378" s="60"/>
      <c r="BR6378" s="60"/>
      <c r="BX6378" s="151"/>
      <c r="CB6378" s="151"/>
      <c r="CM6378" s="151"/>
      <c r="CO6378" s="151"/>
      <c r="CT6378" s="151"/>
      <c r="CY6378" s="151"/>
    </row>
    <row r="6379" spans="1:103" x14ac:dyDescent="0.2">
      <c r="A6379" s="60"/>
      <c r="B6379" s="60"/>
      <c r="C6379" s="60"/>
      <c r="D6379" s="60"/>
      <c r="E6379" s="60"/>
      <c r="F6379" s="60"/>
      <c r="G6379" s="60"/>
      <c r="H6379" s="60"/>
      <c r="I6379" s="60"/>
      <c r="J6379" s="60"/>
      <c r="K6379" s="60"/>
      <c r="L6379" s="60"/>
      <c r="M6379" s="60"/>
      <c r="N6379" s="60"/>
      <c r="O6379" s="60"/>
      <c r="P6379" s="60"/>
      <c r="Q6379" s="60"/>
      <c r="R6379" s="334">
        <v>17225</v>
      </c>
      <c r="S6379" s="319" t="s">
        <v>351</v>
      </c>
      <c r="BE6379" s="60"/>
      <c r="BR6379" s="60"/>
      <c r="BX6379" s="151"/>
      <c r="CB6379" s="151"/>
      <c r="CM6379" s="151"/>
      <c r="CO6379" s="151"/>
      <c r="CT6379" s="151"/>
      <c r="CY6379" s="151"/>
    </row>
    <row r="6380" spans="1:103" x14ac:dyDescent="0.2">
      <c r="A6380" s="60"/>
      <c r="B6380" s="60"/>
      <c r="C6380" s="60"/>
      <c r="D6380" s="60"/>
      <c r="E6380" s="60"/>
      <c r="F6380" s="60"/>
      <c r="G6380" s="60"/>
      <c r="H6380" s="60"/>
      <c r="I6380" s="60"/>
      <c r="J6380" s="60"/>
      <c r="K6380" s="60"/>
      <c r="L6380" s="60"/>
      <c r="M6380" s="60"/>
      <c r="N6380" s="60"/>
      <c r="O6380" s="60"/>
      <c r="P6380" s="60"/>
      <c r="Q6380" s="60"/>
      <c r="R6380" s="334">
        <v>17228</v>
      </c>
      <c r="S6380" s="319" t="s">
        <v>356</v>
      </c>
      <c r="BE6380" s="60"/>
      <c r="BR6380" s="60"/>
      <c r="BX6380" s="151"/>
      <c r="CB6380" s="151"/>
      <c r="CM6380" s="151"/>
      <c r="CO6380" s="151"/>
      <c r="CT6380" s="151"/>
      <c r="CY6380" s="151"/>
    </row>
    <row r="6381" spans="1:103" x14ac:dyDescent="0.2">
      <c r="A6381" s="60"/>
      <c r="B6381" s="60"/>
      <c r="C6381" s="60"/>
      <c r="D6381" s="60"/>
      <c r="E6381" s="60"/>
      <c r="F6381" s="60"/>
      <c r="G6381" s="60"/>
      <c r="H6381" s="60"/>
      <c r="I6381" s="60"/>
      <c r="J6381" s="60"/>
      <c r="K6381" s="60"/>
      <c r="L6381" s="60"/>
      <c r="M6381" s="60"/>
      <c r="N6381" s="60"/>
      <c r="O6381" s="60"/>
      <c r="P6381" s="60"/>
      <c r="Q6381" s="60"/>
      <c r="R6381" s="334">
        <v>17229</v>
      </c>
      <c r="S6381" s="319" t="s">
        <v>356</v>
      </c>
      <c r="BE6381" s="60"/>
      <c r="BR6381" s="60"/>
      <c r="BX6381" s="151"/>
      <c r="CB6381" s="151"/>
      <c r="CM6381" s="151"/>
      <c r="CO6381" s="151"/>
      <c r="CT6381" s="151"/>
      <c r="CY6381" s="151"/>
    </row>
    <row r="6382" spans="1:103" x14ac:dyDescent="0.2">
      <c r="A6382" s="60"/>
      <c r="B6382" s="60"/>
      <c r="C6382" s="60"/>
      <c r="D6382" s="60"/>
      <c r="E6382" s="60"/>
      <c r="F6382" s="60"/>
      <c r="G6382" s="60"/>
      <c r="H6382" s="60"/>
      <c r="I6382" s="60"/>
      <c r="J6382" s="60"/>
      <c r="K6382" s="60"/>
      <c r="L6382" s="60"/>
      <c r="M6382" s="60"/>
      <c r="N6382" s="60"/>
      <c r="O6382" s="60"/>
      <c r="P6382" s="60"/>
      <c r="Q6382" s="60"/>
      <c r="R6382" s="334">
        <v>17231</v>
      </c>
      <c r="S6382" s="319" t="s">
        <v>351</v>
      </c>
      <c r="BE6382" s="60"/>
      <c r="BR6382" s="60"/>
      <c r="BX6382" s="151"/>
      <c r="CB6382" s="151"/>
      <c r="CM6382" s="151"/>
      <c r="CO6382" s="151"/>
      <c r="CT6382" s="151"/>
      <c r="CY6382" s="151"/>
    </row>
    <row r="6383" spans="1:103" x14ac:dyDescent="0.2">
      <c r="A6383" s="60"/>
      <c r="B6383" s="60"/>
      <c r="C6383" s="60"/>
      <c r="D6383" s="60"/>
      <c r="E6383" s="60"/>
      <c r="F6383" s="60"/>
      <c r="G6383" s="60"/>
      <c r="H6383" s="60"/>
      <c r="I6383" s="60"/>
      <c r="J6383" s="60"/>
      <c r="K6383" s="60"/>
      <c r="L6383" s="60"/>
      <c r="M6383" s="60"/>
      <c r="N6383" s="60"/>
      <c r="O6383" s="60"/>
      <c r="P6383" s="60"/>
      <c r="Q6383" s="60"/>
      <c r="R6383" s="334">
        <v>17232</v>
      </c>
      <c r="S6383" s="319" t="s">
        <v>356</v>
      </c>
      <c r="BE6383" s="60"/>
      <c r="BR6383" s="60"/>
      <c r="BX6383" s="151"/>
      <c r="CB6383" s="151"/>
      <c r="CM6383" s="151"/>
      <c r="CO6383" s="151"/>
      <c r="CT6383" s="151"/>
      <c r="CY6383" s="151"/>
    </row>
    <row r="6384" spans="1:103" x14ac:dyDescent="0.2">
      <c r="A6384" s="60"/>
      <c r="B6384" s="60"/>
      <c r="C6384" s="60"/>
      <c r="D6384" s="60"/>
      <c r="E6384" s="60"/>
      <c r="F6384" s="60"/>
      <c r="G6384" s="60"/>
      <c r="H6384" s="60"/>
      <c r="I6384" s="60"/>
      <c r="J6384" s="60"/>
      <c r="K6384" s="60"/>
      <c r="L6384" s="60"/>
      <c r="M6384" s="60"/>
      <c r="N6384" s="60"/>
      <c r="O6384" s="60"/>
      <c r="P6384" s="60"/>
      <c r="Q6384" s="60"/>
      <c r="R6384" s="334">
        <v>17233</v>
      </c>
      <c r="S6384" s="319" t="s">
        <v>351</v>
      </c>
      <c r="BE6384" s="60"/>
      <c r="BR6384" s="60"/>
      <c r="BX6384" s="151"/>
      <c r="CB6384" s="151"/>
      <c r="CM6384" s="151"/>
      <c r="CO6384" s="151"/>
      <c r="CT6384" s="151"/>
      <c r="CY6384" s="151"/>
    </row>
    <row r="6385" spans="1:103" x14ac:dyDescent="0.2">
      <c r="A6385" s="60"/>
      <c r="B6385" s="60"/>
      <c r="C6385" s="60"/>
      <c r="D6385" s="60"/>
      <c r="E6385" s="60"/>
      <c r="F6385" s="60"/>
      <c r="G6385" s="60"/>
      <c r="H6385" s="60"/>
      <c r="I6385" s="60"/>
      <c r="J6385" s="60"/>
      <c r="K6385" s="60"/>
      <c r="L6385" s="60"/>
      <c r="M6385" s="60"/>
      <c r="N6385" s="60"/>
      <c r="O6385" s="60"/>
      <c r="P6385" s="60"/>
      <c r="Q6385" s="60"/>
      <c r="R6385" s="334">
        <v>17235</v>
      </c>
      <c r="S6385" s="319" t="s">
        <v>351</v>
      </c>
      <c r="BE6385" s="60"/>
      <c r="BR6385" s="60"/>
      <c r="BX6385" s="151"/>
      <c r="CB6385" s="151"/>
      <c r="CM6385" s="151"/>
      <c r="CO6385" s="151"/>
      <c r="CT6385" s="151"/>
      <c r="CY6385" s="151"/>
    </row>
    <row r="6386" spans="1:103" x14ac:dyDescent="0.2">
      <c r="A6386" s="60"/>
      <c r="B6386" s="60"/>
      <c r="C6386" s="60"/>
      <c r="D6386" s="60"/>
      <c r="E6386" s="60"/>
      <c r="F6386" s="60"/>
      <c r="G6386" s="60"/>
      <c r="H6386" s="60"/>
      <c r="I6386" s="60"/>
      <c r="J6386" s="60"/>
      <c r="K6386" s="60"/>
      <c r="L6386" s="60"/>
      <c r="M6386" s="60"/>
      <c r="N6386" s="60"/>
      <c r="O6386" s="60"/>
      <c r="P6386" s="60"/>
      <c r="Q6386" s="60"/>
      <c r="R6386" s="334">
        <v>17236</v>
      </c>
      <c r="S6386" s="319" t="s">
        <v>351</v>
      </c>
      <c r="BE6386" s="60"/>
      <c r="BR6386" s="60"/>
      <c r="BX6386" s="151"/>
      <c r="CB6386" s="151"/>
      <c r="CM6386" s="151"/>
      <c r="CO6386" s="151"/>
      <c r="CT6386" s="151"/>
      <c r="CY6386" s="151"/>
    </row>
    <row r="6387" spans="1:103" x14ac:dyDescent="0.2">
      <c r="A6387" s="60"/>
      <c r="B6387" s="60"/>
      <c r="C6387" s="60"/>
      <c r="D6387" s="60"/>
      <c r="E6387" s="60"/>
      <c r="F6387" s="60"/>
      <c r="G6387" s="60"/>
      <c r="H6387" s="60"/>
      <c r="I6387" s="60"/>
      <c r="J6387" s="60"/>
      <c r="K6387" s="60"/>
      <c r="L6387" s="60"/>
      <c r="M6387" s="60"/>
      <c r="N6387" s="60"/>
      <c r="O6387" s="60"/>
      <c r="P6387" s="60"/>
      <c r="Q6387" s="60"/>
      <c r="R6387" s="334">
        <v>17237</v>
      </c>
      <c r="S6387" s="319" t="s">
        <v>351</v>
      </c>
      <c r="BE6387" s="60"/>
      <c r="BR6387" s="60"/>
      <c r="BX6387" s="151"/>
      <c r="CB6387" s="151"/>
      <c r="CM6387" s="151"/>
      <c r="CO6387" s="151"/>
      <c r="CT6387" s="151"/>
      <c r="CY6387" s="151"/>
    </row>
    <row r="6388" spans="1:103" x14ac:dyDescent="0.2">
      <c r="A6388" s="60"/>
      <c r="B6388" s="60"/>
      <c r="C6388" s="60"/>
      <c r="D6388" s="60"/>
      <c r="E6388" s="60"/>
      <c r="F6388" s="60"/>
      <c r="G6388" s="60"/>
      <c r="H6388" s="60"/>
      <c r="I6388" s="60"/>
      <c r="J6388" s="60"/>
      <c r="K6388" s="60"/>
      <c r="L6388" s="60"/>
      <c r="M6388" s="60"/>
      <c r="N6388" s="60"/>
      <c r="O6388" s="60"/>
      <c r="P6388" s="60"/>
      <c r="Q6388" s="60"/>
      <c r="R6388" s="334">
        <v>17238</v>
      </c>
      <c r="S6388" s="319" t="s">
        <v>351</v>
      </c>
      <c r="BE6388" s="60"/>
      <c r="BR6388" s="60"/>
      <c r="BX6388" s="151"/>
      <c r="CB6388" s="151"/>
      <c r="CM6388" s="151"/>
      <c r="CO6388" s="151"/>
      <c r="CT6388" s="151"/>
      <c r="CY6388" s="151"/>
    </row>
    <row r="6389" spans="1:103" x14ac:dyDescent="0.2">
      <c r="A6389" s="60"/>
      <c r="B6389" s="60"/>
      <c r="C6389" s="60"/>
      <c r="D6389" s="60"/>
      <c r="E6389" s="60"/>
      <c r="F6389" s="60"/>
      <c r="G6389" s="60"/>
      <c r="H6389" s="60"/>
      <c r="I6389" s="60"/>
      <c r="J6389" s="60"/>
      <c r="K6389" s="60"/>
      <c r="L6389" s="60"/>
      <c r="M6389" s="60"/>
      <c r="N6389" s="60"/>
      <c r="O6389" s="60"/>
      <c r="P6389" s="60"/>
      <c r="Q6389" s="60"/>
      <c r="R6389" s="334">
        <v>17239</v>
      </c>
      <c r="S6389" s="319" t="s">
        <v>356</v>
      </c>
      <c r="BE6389" s="60"/>
      <c r="BR6389" s="60"/>
      <c r="BX6389" s="151"/>
      <c r="CB6389" s="151"/>
      <c r="CM6389" s="151"/>
      <c r="CO6389" s="151"/>
      <c r="CT6389" s="151"/>
      <c r="CY6389" s="151"/>
    </row>
    <row r="6390" spans="1:103" x14ac:dyDescent="0.2">
      <c r="A6390" s="60"/>
      <c r="B6390" s="60"/>
      <c r="C6390" s="60"/>
      <c r="D6390" s="60"/>
      <c r="E6390" s="60"/>
      <c r="F6390" s="60"/>
      <c r="G6390" s="60"/>
      <c r="H6390" s="60"/>
      <c r="I6390" s="60"/>
      <c r="J6390" s="60"/>
      <c r="K6390" s="60"/>
      <c r="L6390" s="60"/>
      <c r="M6390" s="60"/>
      <c r="N6390" s="60"/>
      <c r="O6390" s="60"/>
      <c r="P6390" s="60"/>
      <c r="Q6390" s="60"/>
      <c r="R6390" s="334">
        <v>17240</v>
      </c>
      <c r="S6390" s="319" t="s">
        <v>356</v>
      </c>
      <c r="BE6390" s="60"/>
      <c r="BR6390" s="60"/>
      <c r="BX6390" s="151"/>
      <c r="CB6390" s="151"/>
      <c r="CM6390" s="151"/>
      <c r="CO6390" s="151"/>
      <c r="CT6390" s="151"/>
      <c r="CY6390" s="151"/>
    </row>
    <row r="6391" spans="1:103" x14ac:dyDescent="0.2">
      <c r="A6391" s="60"/>
      <c r="B6391" s="60"/>
      <c r="C6391" s="60"/>
      <c r="D6391" s="60"/>
      <c r="E6391" s="60"/>
      <c r="F6391" s="60"/>
      <c r="G6391" s="60"/>
      <c r="H6391" s="60"/>
      <c r="I6391" s="60"/>
      <c r="J6391" s="60"/>
      <c r="K6391" s="60"/>
      <c r="L6391" s="60"/>
      <c r="M6391" s="60"/>
      <c r="N6391" s="60"/>
      <c r="O6391" s="60"/>
      <c r="P6391" s="60"/>
      <c r="Q6391" s="60"/>
      <c r="R6391" s="334">
        <v>17241</v>
      </c>
      <c r="S6391" s="319" t="s">
        <v>356</v>
      </c>
      <c r="BE6391" s="60"/>
      <c r="BR6391" s="60"/>
      <c r="BX6391" s="151"/>
      <c r="CB6391" s="151"/>
      <c r="CM6391" s="151"/>
      <c r="CO6391" s="151"/>
      <c r="CT6391" s="151"/>
      <c r="CY6391" s="151"/>
    </row>
    <row r="6392" spans="1:103" x14ac:dyDescent="0.2">
      <c r="A6392" s="60"/>
      <c r="B6392" s="60"/>
      <c r="C6392" s="60"/>
      <c r="D6392" s="60"/>
      <c r="E6392" s="60"/>
      <c r="F6392" s="60"/>
      <c r="G6392" s="60"/>
      <c r="H6392" s="60"/>
      <c r="I6392" s="60"/>
      <c r="J6392" s="60"/>
      <c r="K6392" s="60"/>
      <c r="L6392" s="60"/>
      <c r="M6392" s="60"/>
      <c r="N6392" s="60"/>
      <c r="O6392" s="60"/>
      <c r="P6392" s="60"/>
      <c r="Q6392" s="60"/>
      <c r="R6392" s="334">
        <v>17243</v>
      </c>
      <c r="S6392" s="319" t="s">
        <v>356</v>
      </c>
      <c r="BE6392" s="60"/>
      <c r="BR6392" s="60"/>
      <c r="BX6392" s="151"/>
      <c r="CB6392" s="151"/>
      <c r="CM6392" s="151"/>
      <c r="CO6392" s="151"/>
      <c r="CT6392" s="151"/>
      <c r="CY6392" s="151"/>
    </row>
    <row r="6393" spans="1:103" x14ac:dyDescent="0.2">
      <c r="A6393" s="60"/>
      <c r="B6393" s="60"/>
      <c r="C6393" s="60"/>
      <c r="D6393" s="60"/>
      <c r="E6393" s="60"/>
      <c r="F6393" s="60"/>
      <c r="G6393" s="60"/>
      <c r="H6393" s="60"/>
      <c r="I6393" s="60"/>
      <c r="J6393" s="60"/>
      <c r="K6393" s="60"/>
      <c r="L6393" s="60"/>
      <c r="M6393" s="60"/>
      <c r="N6393" s="60"/>
      <c r="O6393" s="60"/>
      <c r="P6393" s="60"/>
      <c r="Q6393" s="60"/>
      <c r="R6393" s="334">
        <v>17244</v>
      </c>
      <c r="S6393" s="319" t="s">
        <v>356</v>
      </c>
      <c r="BE6393" s="60"/>
      <c r="BR6393" s="60"/>
      <c r="BX6393" s="151"/>
      <c r="CB6393" s="151"/>
      <c r="CM6393" s="151"/>
      <c r="CO6393" s="151"/>
      <c r="CT6393" s="151"/>
      <c r="CY6393" s="151"/>
    </row>
    <row r="6394" spans="1:103" x14ac:dyDescent="0.2">
      <c r="A6394" s="60"/>
      <c r="B6394" s="60"/>
      <c r="C6394" s="60"/>
      <c r="D6394" s="60"/>
      <c r="E6394" s="60"/>
      <c r="F6394" s="60"/>
      <c r="G6394" s="60"/>
      <c r="H6394" s="60"/>
      <c r="I6394" s="60"/>
      <c r="J6394" s="60"/>
      <c r="K6394" s="60"/>
      <c r="L6394" s="60"/>
      <c r="M6394" s="60"/>
      <c r="N6394" s="60"/>
      <c r="O6394" s="60"/>
      <c r="P6394" s="60"/>
      <c r="Q6394" s="60"/>
      <c r="R6394" s="334">
        <v>17246</v>
      </c>
      <c r="S6394" s="319" t="s">
        <v>356</v>
      </c>
      <c r="BE6394" s="60"/>
      <c r="BR6394" s="60"/>
      <c r="BX6394" s="151"/>
      <c r="CB6394" s="151"/>
      <c r="CM6394" s="151"/>
      <c r="CO6394" s="151"/>
      <c r="CT6394" s="151"/>
      <c r="CY6394" s="151"/>
    </row>
    <row r="6395" spans="1:103" x14ac:dyDescent="0.2">
      <c r="A6395" s="60"/>
      <c r="B6395" s="60"/>
      <c r="C6395" s="60"/>
      <c r="D6395" s="60"/>
      <c r="E6395" s="60"/>
      <c r="F6395" s="60"/>
      <c r="G6395" s="60"/>
      <c r="H6395" s="60"/>
      <c r="I6395" s="60"/>
      <c r="J6395" s="60"/>
      <c r="K6395" s="60"/>
      <c r="L6395" s="60"/>
      <c r="M6395" s="60"/>
      <c r="N6395" s="60"/>
      <c r="O6395" s="60"/>
      <c r="P6395" s="60"/>
      <c r="Q6395" s="60"/>
      <c r="R6395" s="334">
        <v>17247</v>
      </c>
      <c r="S6395" s="319" t="s">
        <v>351</v>
      </c>
      <c r="BE6395" s="60"/>
      <c r="BR6395" s="60"/>
      <c r="BX6395" s="151"/>
      <c r="CB6395" s="151"/>
      <c r="CM6395" s="151"/>
      <c r="CO6395" s="151"/>
      <c r="CT6395" s="151"/>
      <c r="CY6395" s="151"/>
    </row>
    <row r="6396" spans="1:103" x14ac:dyDescent="0.2">
      <c r="A6396" s="60"/>
      <c r="B6396" s="60"/>
      <c r="C6396" s="60"/>
      <c r="D6396" s="60"/>
      <c r="E6396" s="60"/>
      <c r="F6396" s="60"/>
      <c r="G6396" s="60"/>
      <c r="H6396" s="60"/>
      <c r="I6396" s="60"/>
      <c r="J6396" s="60"/>
      <c r="K6396" s="60"/>
      <c r="L6396" s="60"/>
      <c r="M6396" s="60"/>
      <c r="N6396" s="60"/>
      <c r="O6396" s="60"/>
      <c r="P6396" s="60"/>
      <c r="Q6396" s="60"/>
      <c r="R6396" s="334">
        <v>17249</v>
      </c>
      <c r="S6396" s="319" t="s">
        <v>356</v>
      </c>
      <c r="BE6396" s="60"/>
      <c r="BR6396" s="60"/>
      <c r="BX6396" s="151"/>
      <c r="CB6396" s="151"/>
      <c r="CM6396" s="151"/>
      <c r="CO6396" s="151"/>
      <c r="CT6396" s="151"/>
      <c r="CY6396" s="151"/>
    </row>
    <row r="6397" spans="1:103" x14ac:dyDescent="0.2">
      <c r="A6397" s="60"/>
      <c r="B6397" s="60"/>
      <c r="C6397" s="60"/>
      <c r="D6397" s="60"/>
      <c r="E6397" s="60"/>
      <c r="F6397" s="60"/>
      <c r="G6397" s="60"/>
      <c r="H6397" s="60"/>
      <c r="I6397" s="60"/>
      <c r="J6397" s="60"/>
      <c r="K6397" s="60"/>
      <c r="L6397" s="60"/>
      <c r="M6397" s="60"/>
      <c r="N6397" s="60"/>
      <c r="O6397" s="60"/>
      <c r="P6397" s="60"/>
      <c r="Q6397" s="60"/>
      <c r="R6397" s="334">
        <v>17250</v>
      </c>
      <c r="S6397" s="319" t="s">
        <v>351</v>
      </c>
      <c r="BE6397" s="60"/>
      <c r="BR6397" s="60"/>
      <c r="BX6397" s="151"/>
      <c r="CB6397" s="151"/>
      <c r="CM6397" s="151"/>
      <c r="CO6397" s="151"/>
      <c r="CT6397" s="151"/>
      <c r="CY6397" s="151"/>
    </row>
    <row r="6398" spans="1:103" x14ac:dyDescent="0.2">
      <c r="A6398" s="60"/>
      <c r="B6398" s="60"/>
      <c r="C6398" s="60"/>
      <c r="D6398" s="60"/>
      <c r="E6398" s="60"/>
      <c r="F6398" s="60"/>
      <c r="G6398" s="60"/>
      <c r="H6398" s="60"/>
      <c r="I6398" s="60"/>
      <c r="J6398" s="60"/>
      <c r="K6398" s="60"/>
      <c r="L6398" s="60"/>
      <c r="M6398" s="60"/>
      <c r="N6398" s="60"/>
      <c r="O6398" s="60"/>
      <c r="P6398" s="60"/>
      <c r="Q6398" s="60"/>
      <c r="R6398" s="334">
        <v>17251</v>
      </c>
      <c r="S6398" s="319" t="s">
        <v>356</v>
      </c>
      <c r="BE6398" s="60"/>
      <c r="BR6398" s="60"/>
      <c r="BX6398" s="151"/>
      <c r="CB6398" s="151"/>
      <c r="CM6398" s="151"/>
      <c r="CO6398" s="151"/>
      <c r="CT6398" s="151"/>
      <c r="CY6398" s="151"/>
    </row>
    <row r="6399" spans="1:103" x14ac:dyDescent="0.2">
      <c r="A6399" s="60"/>
      <c r="B6399" s="60"/>
      <c r="C6399" s="60"/>
      <c r="D6399" s="60"/>
      <c r="E6399" s="60"/>
      <c r="F6399" s="60"/>
      <c r="G6399" s="60"/>
      <c r="H6399" s="60"/>
      <c r="I6399" s="60"/>
      <c r="J6399" s="60"/>
      <c r="K6399" s="60"/>
      <c r="L6399" s="60"/>
      <c r="M6399" s="60"/>
      <c r="N6399" s="60"/>
      <c r="O6399" s="60"/>
      <c r="P6399" s="60"/>
      <c r="Q6399" s="60"/>
      <c r="R6399" s="334">
        <v>17252</v>
      </c>
      <c r="S6399" s="319" t="s">
        <v>351</v>
      </c>
      <c r="BE6399" s="60"/>
      <c r="BR6399" s="60"/>
      <c r="BX6399" s="151"/>
      <c r="CB6399" s="151"/>
      <c r="CM6399" s="151"/>
      <c r="CO6399" s="151"/>
      <c r="CT6399" s="151"/>
      <c r="CY6399" s="151"/>
    </row>
    <row r="6400" spans="1:103" x14ac:dyDescent="0.2">
      <c r="A6400" s="60"/>
      <c r="B6400" s="60"/>
      <c r="C6400" s="60"/>
      <c r="D6400" s="60"/>
      <c r="E6400" s="60"/>
      <c r="F6400" s="60"/>
      <c r="G6400" s="60"/>
      <c r="H6400" s="60"/>
      <c r="I6400" s="60"/>
      <c r="J6400" s="60"/>
      <c r="K6400" s="60"/>
      <c r="L6400" s="60"/>
      <c r="M6400" s="60"/>
      <c r="N6400" s="60"/>
      <c r="O6400" s="60"/>
      <c r="P6400" s="60"/>
      <c r="Q6400" s="60"/>
      <c r="R6400" s="334">
        <v>17253</v>
      </c>
      <c r="S6400" s="319" t="s">
        <v>356</v>
      </c>
      <c r="BE6400" s="60"/>
      <c r="BR6400" s="60"/>
      <c r="BX6400" s="151"/>
      <c r="CB6400" s="151"/>
      <c r="CM6400" s="151"/>
      <c r="CO6400" s="151"/>
      <c r="CT6400" s="151"/>
      <c r="CY6400" s="151"/>
    </row>
    <row r="6401" spans="1:103" x14ac:dyDescent="0.2">
      <c r="A6401" s="60"/>
      <c r="B6401" s="60"/>
      <c r="C6401" s="60"/>
      <c r="D6401" s="60"/>
      <c r="E6401" s="60"/>
      <c r="F6401" s="60"/>
      <c r="G6401" s="60"/>
      <c r="H6401" s="60"/>
      <c r="I6401" s="60"/>
      <c r="J6401" s="60"/>
      <c r="K6401" s="60"/>
      <c r="L6401" s="60"/>
      <c r="M6401" s="60"/>
      <c r="N6401" s="60"/>
      <c r="O6401" s="60"/>
      <c r="P6401" s="60"/>
      <c r="Q6401" s="60"/>
      <c r="R6401" s="334">
        <v>17254</v>
      </c>
      <c r="S6401" s="319" t="s">
        <v>351</v>
      </c>
      <c r="BE6401" s="60"/>
      <c r="BR6401" s="60"/>
      <c r="BX6401" s="151"/>
      <c r="CB6401" s="151"/>
      <c r="CM6401" s="151"/>
      <c r="CO6401" s="151"/>
      <c r="CT6401" s="151"/>
      <c r="CY6401" s="151"/>
    </row>
    <row r="6402" spans="1:103" x14ac:dyDescent="0.2">
      <c r="A6402" s="60"/>
      <c r="B6402" s="60"/>
      <c r="C6402" s="60"/>
      <c r="D6402" s="60"/>
      <c r="E6402" s="60"/>
      <c r="F6402" s="60"/>
      <c r="G6402" s="60"/>
      <c r="H6402" s="60"/>
      <c r="I6402" s="60"/>
      <c r="J6402" s="60"/>
      <c r="K6402" s="60"/>
      <c r="L6402" s="60"/>
      <c r="M6402" s="60"/>
      <c r="N6402" s="60"/>
      <c r="O6402" s="60"/>
      <c r="P6402" s="60"/>
      <c r="Q6402" s="60"/>
      <c r="R6402" s="334">
        <v>17255</v>
      </c>
      <c r="S6402" s="319" t="s">
        <v>356</v>
      </c>
      <c r="BE6402" s="60"/>
      <c r="BR6402" s="60"/>
      <c r="BX6402" s="151"/>
      <c r="CB6402" s="151"/>
      <c r="CM6402" s="151"/>
      <c r="CO6402" s="151"/>
      <c r="CT6402" s="151"/>
      <c r="CY6402" s="151"/>
    </row>
    <row r="6403" spans="1:103" x14ac:dyDescent="0.2">
      <c r="A6403" s="60"/>
      <c r="B6403" s="60"/>
      <c r="C6403" s="60"/>
      <c r="D6403" s="60"/>
      <c r="E6403" s="60"/>
      <c r="F6403" s="60"/>
      <c r="G6403" s="60"/>
      <c r="H6403" s="60"/>
      <c r="I6403" s="60"/>
      <c r="J6403" s="60"/>
      <c r="K6403" s="60"/>
      <c r="L6403" s="60"/>
      <c r="M6403" s="60"/>
      <c r="N6403" s="60"/>
      <c r="O6403" s="60"/>
      <c r="P6403" s="60"/>
      <c r="Q6403" s="60"/>
      <c r="R6403" s="334">
        <v>17256</v>
      </c>
      <c r="S6403" s="319" t="s">
        <v>351</v>
      </c>
      <c r="BE6403" s="60"/>
      <c r="BR6403" s="60"/>
      <c r="BX6403" s="151"/>
      <c r="CB6403" s="151"/>
      <c r="CM6403" s="151"/>
      <c r="CO6403" s="151"/>
      <c r="CT6403" s="151"/>
      <c r="CY6403" s="151"/>
    </row>
    <row r="6404" spans="1:103" x14ac:dyDescent="0.2">
      <c r="A6404" s="60"/>
      <c r="B6404" s="60"/>
      <c r="C6404" s="60"/>
      <c r="D6404" s="60"/>
      <c r="E6404" s="60"/>
      <c r="F6404" s="60"/>
      <c r="G6404" s="60"/>
      <c r="H6404" s="60"/>
      <c r="I6404" s="60"/>
      <c r="J6404" s="60"/>
      <c r="K6404" s="60"/>
      <c r="L6404" s="60"/>
      <c r="M6404" s="60"/>
      <c r="N6404" s="60"/>
      <c r="O6404" s="60"/>
      <c r="P6404" s="60"/>
      <c r="Q6404" s="60"/>
      <c r="R6404" s="334">
        <v>17257</v>
      </c>
      <c r="S6404" s="319" t="s">
        <v>356</v>
      </c>
      <c r="BE6404" s="60"/>
      <c r="BR6404" s="60"/>
      <c r="BX6404" s="151"/>
      <c r="CB6404" s="151"/>
      <c r="CM6404" s="151"/>
      <c r="CO6404" s="151"/>
      <c r="CT6404" s="151"/>
      <c r="CY6404" s="151"/>
    </row>
    <row r="6405" spans="1:103" x14ac:dyDescent="0.2">
      <c r="A6405" s="60"/>
      <c r="B6405" s="60"/>
      <c r="C6405" s="60"/>
      <c r="D6405" s="60"/>
      <c r="E6405" s="60"/>
      <c r="F6405" s="60"/>
      <c r="G6405" s="60"/>
      <c r="H6405" s="60"/>
      <c r="I6405" s="60"/>
      <c r="J6405" s="60"/>
      <c r="K6405" s="60"/>
      <c r="L6405" s="60"/>
      <c r="M6405" s="60"/>
      <c r="N6405" s="60"/>
      <c r="O6405" s="60"/>
      <c r="P6405" s="60"/>
      <c r="Q6405" s="60"/>
      <c r="R6405" s="334">
        <v>17260</v>
      </c>
      <c r="S6405" s="319" t="s">
        <v>356</v>
      </c>
      <c r="BE6405" s="60"/>
      <c r="BR6405" s="60"/>
      <c r="BX6405" s="151"/>
      <c r="CB6405" s="151"/>
      <c r="CM6405" s="151"/>
      <c r="CO6405" s="151"/>
      <c r="CT6405" s="151"/>
      <c r="CY6405" s="151"/>
    </row>
    <row r="6406" spans="1:103" x14ac:dyDescent="0.2">
      <c r="A6406" s="60"/>
      <c r="B6406" s="60"/>
      <c r="C6406" s="60"/>
      <c r="D6406" s="60"/>
      <c r="E6406" s="60"/>
      <c r="F6406" s="60"/>
      <c r="G6406" s="60"/>
      <c r="H6406" s="60"/>
      <c r="I6406" s="60"/>
      <c r="J6406" s="60"/>
      <c r="K6406" s="60"/>
      <c r="L6406" s="60"/>
      <c r="M6406" s="60"/>
      <c r="N6406" s="60"/>
      <c r="O6406" s="60"/>
      <c r="P6406" s="60"/>
      <c r="Q6406" s="60"/>
      <c r="R6406" s="334">
        <v>17261</v>
      </c>
      <c r="S6406" s="319" t="s">
        <v>351</v>
      </c>
      <c r="BE6406" s="60"/>
      <c r="BR6406" s="60"/>
      <c r="BX6406" s="151"/>
      <c r="CB6406" s="151"/>
      <c r="CM6406" s="151"/>
      <c r="CO6406" s="151"/>
      <c r="CT6406" s="151"/>
      <c r="CY6406" s="151"/>
    </row>
    <row r="6407" spans="1:103" x14ac:dyDescent="0.2">
      <c r="A6407" s="60"/>
      <c r="B6407" s="60"/>
      <c r="C6407" s="60"/>
      <c r="D6407" s="60"/>
      <c r="E6407" s="60"/>
      <c r="F6407" s="60"/>
      <c r="G6407" s="60"/>
      <c r="H6407" s="60"/>
      <c r="I6407" s="60"/>
      <c r="J6407" s="60"/>
      <c r="K6407" s="60"/>
      <c r="L6407" s="60"/>
      <c r="M6407" s="60"/>
      <c r="N6407" s="60"/>
      <c r="O6407" s="60"/>
      <c r="P6407" s="60"/>
      <c r="Q6407" s="60"/>
      <c r="R6407" s="334">
        <v>17262</v>
      </c>
      <c r="S6407" s="319" t="s">
        <v>356</v>
      </c>
      <c r="BE6407" s="60"/>
      <c r="BR6407" s="60"/>
      <c r="BX6407" s="151"/>
      <c r="CB6407" s="151"/>
      <c r="CM6407" s="151"/>
      <c r="CO6407" s="151"/>
      <c r="CT6407" s="151"/>
      <c r="CY6407" s="151"/>
    </row>
    <row r="6408" spans="1:103" x14ac:dyDescent="0.2">
      <c r="A6408" s="60"/>
      <c r="B6408" s="60"/>
      <c r="C6408" s="60"/>
      <c r="D6408" s="60"/>
      <c r="E6408" s="60"/>
      <c r="F6408" s="60"/>
      <c r="G6408" s="60"/>
      <c r="H6408" s="60"/>
      <c r="I6408" s="60"/>
      <c r="J6408" s="60"/>
      <c r="K6408" s="60"/>
      <c r="L6408" s="60"/>
      <c r="M6408" s="60"/>
      <c r="N6408" s="60"/>
      <c r="O6408" s="60"/>
      <c r="P6408" s="60"/>
      <c r="Q6408" s="60"/>
      <c r="R6408" s="334">
        <v>17263</v>
      </c>
      <c r="S6408" s="319" t="s">
        <v>351</v>
      </c>
      <c r="BE6408" s="60"/>
      <c r="BR6408" s="60"/>
      <c r="BX6408" s="151"/>
      <c r="CB6408" s="151"/>
      <c r="CM6408" s="151"/>
      <c r="CO6408" s="151"/>
      <c r="CT6408" s="151"/>
      <c r="CY6408" s="151"/>
    </row>
    <row r="6409" spans="1:103" x14ac:dyDescent="0.2">
      <c r="A6409" s="60"/>
      <c r="B6409" s="60"/>
      <c r="C6409" s="60"/>
      <c r="D6409" s="60"/>
      <c r="E6409" s="60"/>
      <c r="F6409" s="60"/>
      <c r="G6409" s="60"/>
      <c r="H6409" s="60"/>
      <c r="I6409" s="60"/>
      <c r="J6409" s="60"/>
      <c r="K6409" s="60"/>
      <c r="L6409" s="60"/>
      <c r="M6409" s="60"/>
      <c r="N6409" s="60"/>
      <c r="O6409" s="60"/>
      <c r="P6409" s="60"/>
      <c r="Q6409" s="60"/>
      <c r="R6409" s="334">
        <v>17264</v>
      </c>
      <c r="S6409" s="319" t="s">
        <v>356</v>
      </c>
      <c r="BE6409" s="60"/>
      <c r="BR6409" s="60"/>
      <c r="BX6409" s="151"/>
      <c r="CB6409" s="151"/>
      <c r="CM6409" s="151"/>
      <c r="CO6409" s="151"/>
      <c r="CT6409" s="151"/>
      <c r="CY6409" s="151"/>
    </row>
    <row r="6410" spans="1:103" x14ac:dyDescent="0.2">
      <c r="A6410" s="60"/>
      <c r="B6410" s="60"/>
      <c r="C6410" s="60"/>
      <c r="D6410" s="60"/>
      <c r="E6410" s="60"/>
      <c r="F6410" s="60"/>
      <c r="G6410" s="60"/>
      <c r="H6410" s="60"/>
      <c r="I6410" s="60"/>
      <c r="J6410" s="60"/>
      <c r="K6410" s="60"/>
      <c r="L6410" s="60"/>
      <c r="M6410" s="60"/>
      <c r="N6410" s="60"/>
      <c r="O6410" s="60"/>
      <c r="P6410" s="60"/>
      <c r="Q6410" s="60"/>
      <c r="R6410" s="334">
        <v>17265</v>
      </c>
      <c r="S6410" s="319" t="s">
        <v>356</v>
      </c>
      <c r="BE6410" s="60"/>
      <c r="BR6410" s="60"/>
      <c r="BX6410" s="151"/>
      <c r="CB6410" s="151"/>
      <c r="CM6410" s="151"/>
      <c r="CO6410" s="151"/>
      <c r="CT6410" s="151"/>
      <c r="CY6410" s="151"/>
    </row>
    <row r="6411" spans="1:103" x14ac:dyDescent="0.2">
      <c r="A6411" s="60"/>
      <c r="B6411" s="60"/>
      <c r="C6411" s="60"/>
      <c r="D6411" s="60"/>
      <c r="E6411" s="60"/>
      <c r="F6411" s="60"/>
      <c r="G6411" s="60"/>
      <c r="H6411" s="60"/>
      <c r="I6411" s="60"/>
      <c r="J6411" s="60"/>
      <c r="K6411" s="60"/>
      <c r="L6411" s="60"/>
      <c r="M6411" s="60"/>
      <c r="N6411" s="60"/>
      <c r="O6411" s="60"/>
      <c r="P6411" s="60"/>
      <c r="Q6411" s="60"/>
      <c r="R6411" s="334">
        <v>17266</v>
      </c>
      <c r="S6411" s="319" t="s">
        <v>356</v>
      </c>
      <c r="BE6411" s="60"/>
      <c r="BR6411" s="60"/>
      <c r="BX6411" s="151"/>
      <c r="CB6411" s="151"/>
      <c r="CM6411" s="151"/>
      <c r="CO6411" s="151"/>
      <c r="CT6411" s="151"/>
      <c r="CY6411" s="151"/>
    </row>
    <row r="6412" spans="1:103" x14ac:dyDescent="0.2">
      <c r="A6412" s="60"/>
      <c r="B6412" s="60"/>
      <c r="C6412" s="60"/>
      <c r="D6412" s="60"/>
      <c r="E6412" s="60"/>
      <c r="F6412" s="60"/>
      <c r="G6412" s="60"/>
      <c r="H6412" s="60"/>
      <c r="I6412" s="60"/>
      <c r="J6412" s="60"/>
      <c r="K6412" s="60"/>
      <c r="L6412" s="60"/>
      <c r="M6412" s="60"/>
      <c r="N6412" s="60"/>
      <c r="O6412" s="60"/>
      <c r="P6412" s="60"/>
      <c r="Q6412" s="60"/>
      <c r="R6412" s="334">
        <v>17267</v>
      </c>
      <c r="S6412" s="319" t="s">
        <v>351</v>
      </c>
      <c r="BE6412" s="60"/>
      <c r="BR6412" s="60"/>
      <c r="BX6412" s="151"/>
      <c r="CB6412" s="151"/>
      <c r="CM6412" s="151"/>
      <c r="CO6412" s="151"/>
      <c r="CT6412" s="151"/>
      <c r="CY6412" s="151"/>
    </row>
    <row r="6413" spans="1:103" x14ac:dyDescent="0.2">
      <c r="A6413" s="60"/>
      <c r="B6413" s="60"/>
      <c r="C6413" s="60"/>
      <c r="D6413" s="60"/>
      <c r="E6413" s="60"/>
      <c r="F6413" s="60"/>
      <c r="G6413" s="60"/>
      <c r="H6413" s="60"/>
      <c r="I6413" s="60"/>
      <c r="J6413" s="60"/>
      <c r="K6413" s="60"/>
      <c r="L6413" s="60"/>
      <c r="M6413" s="60"/>
      <c r="N6413" s="60"/>
      <c r="O6413" s="60"/>
      <c r="P6413" s="60"/>
      <c r="Q6413" s="60"/>
      <c r="R6413" s="334">
        <v>17268</v>
      </c>
      <c r="S6413" s="319" t="s">
        <v>351</v>
      </c>
      <c r="BE6413" s="60"/>
      <c r="BR6413" s="60"/>
      <c r="BX6413" s="151"/>
      <c r="CB6413" s="151"/>
      <c r="CM6413" s="151"/>
      <c r="CO6413" s="151"/>
      <c r="CT6413" s="151"/>
      <c r="CY6413" s="151"/>
    </row>
    <row r="6414" spans="1:103" x14ac:dyDescent="0.2">
      <c r="A6414" s="60"/>
      <c r="B6414" s="60"/>
      <c r="C6414" s="60"/>
      <c r="D6414" s="60"/>
      <c r="E6414" s="60"/>
      <c r="F6414" s="60"/>
      <c r="G6414" s="60"/>
      <c r="H6414" s="60"/>
      <c r="I6414" s="60"/>
      <c r="J6414" s="60"/>
      <c r="K6414" s="60"/>
      <c r="L6414" s="60"/>
      <c r="M6414" s="60"/>
      <c r="N6414" s="60"/>
      <c r="O6414" s="60"/>
      <c r="P6414" s="60"/>
      <c r="Q6414" s="60"/>
      <c r="R6414" s="334">
        <v>17270</v>
      </c>
      <c r="S6414" s="319" t="s">
        <v>351</v>
      </c>
      <c r="BE6414" s="60"/>
      <c r="BR6414" s="60"/>
      <c r="BX6414" s="151"/>
      <c r="CB6414" s="151"/>
      <c r="CM6414" s="151"/>
      <c r="CO6414" s="151"/>
      <c r="CT6414" s="151"/>
      <c r="CY6414" s="151"/>
    </row>
    <row r="6415" spans="1:103" x14ac:dyDescent="0.2">
      <c r="A6415" s="60"/>
      <c r="B6415" s="60"/>
      <c r="C6415" s="60"/>
      <c r="D6415" s="60"/>
      <c r="E6415" s="60"/>
      <c r="F6415" s="60"/>
      <c r="G6415" s="60"/>
      <c r="H6415" s="60"/>
      <c r="I6415" s="60"/>
      <c r="J6415" s="60"/>
      <c r="K6415" s="60"/>
      <c r="L6415" s="60"/>
      <c r="M6415" s="60"/>
      <c r="N6415" s="60"/>
      <c r="O6415" s="60"/>
      <c r="P6415" s="60"/>
      <c r="Q6415" s="60"/>
      <c r="R6415" s="334">
        <v>17271</v>
      </c>
      <c r="S6415" s="319" t="s">
        <v>356</v>
      </c>
      <c r="BE6415" s="60"/>
      <c r="BR6415" s="60"/>
      <c r="BX6415" s="151"/>
      <c r="CB6415" s="151"/>
      <c r="CM6415" s="151"/>
      <c r="CO6415" s="151"/>
      <c r="CT6415" s="151"/>
      <c r="CY6415" s="151"/>
    </row>
    <row r="6416" spans="1:103" x14ac:dyDescent="0.2">
      <c r="A6416" s="60"/>
      <c r="B6416" s="60"/>
      <c r="C6416" s="60"/>
      <c r="D6416" s="60"/>
      <c r="E6416" s="60"/>
      <c r="F6416" s="60"/>
      <c r="G6416" s="60"/>
      <c r="H6416" s="60"/>
      <c r="I6416" s="60"/>
      <c r="J6416" s="60"/>
      <c r="K6416" s="60"/>
      <c r="L6416" s="60"/>
      <c r="M6416" s="60"/>
      <c r="N6416" s="60"/>
      <c r="O6416" s="60"/>
      <c r="P6416" s="60"/>
      <c r="Q6416" s="60"/>
      <c r="R6416" s="334">
        <v>17272</v>
      </c>
      <c r="S6416" s="319" t="s">
        <v>351</v>
      </c>
      <c r="BE6416" s="60"/>
      <c r="BR6416" s="60"/>
      <c r="BX6416" s="151"/>
      <c r="CB6416" s="151"/>
      <c r="CM6416" s="151"/>
      <c r="CO6416" s="151"/>
      <c r="CT6416" s="151"/>
      <c r="CY6416" s="151"/>
    </row>
    <row r="6417" spans="1:103" x14ac:dyDescent="0.2">
      <c r="A6417" s="60"/>
      <c r="B6417" s="60"/>
      <c r="C6417" s="60"/>
      <c r="D6417" s="60"/>
      <c r="E6417" s="60"/>
      <c r="F6417" s="60"/>
      <c r="G6417" s="60"/>
      <c r="H6417" s="60"/>
      <c r="I6417" s="60"/>
      <c r="J6417" s="60"/>
      <c r="K6417" s="60"/>
      <c r="L6417" s="60"/>
      <c r="M6417" s="60"/>
      <c r="N6417" s="60"/>
      <c r="O6417" s="60"/>
      <c r="P6417" s="60"/>
      <c r="Q6417" s="60"/>
      <c r="R6417" s="334">
        <v>17301</v>
      </c>
      <c r="S6417" s="319" t="s">
        <v>356</v>
      </c>
      <c r="BE6417" s="60"/>
      <c r="BR6417" s="60"/>
      <c r="BX6417" s="151"/>
      <c r="CB6417" s="151"/>
      <c r="CM6417" s="151"/>
      <c r="CO6417" s="151"/>
      <c r="CT6417" s="151"/>
      <c r="CY6417" s="151"/>
    </row>
    <row r="6418" spans="1:103" x14ac:dyDescent="0.2">
      <c r="A6418" s="60"/>
      <c r="B6418" s="60"/>
      <c r="C6418" s="60"/>
      <c r="D6418" s="60"/>
      <c r="E6418" s="60"/>
      <c r="F6418" s="60"/>
      <c r="G6418" s="60"/>
      <c r="H6418" s="60"/>
      <c r="I6418" s="60"/>
      <c r="J6418" s="60"/>
      <c r="K6418" s="60"/>
      <c r="L6418" s="60"/>
      <c r="M6418" s="60"/>
      <c r="N6418" s="60"/>
      <c r="O6418" s="60"/>
      <c r="P6418" s="60"/>
      <c r="Q6418" s="60"/>
      <c r="R6418" s="334">
        <v>17302</v>
      </c>
      <c r="S6418" s="319" t="s">
        <v>356</v>
      </c>
      <c r="BE6418" s="60"/>
      <c r="BR6418" s="60"/>
      <c r="BX6418" s="151"/>
      <c r="CB6418" s="151"/>
      <c r="CM6418" s="151"/>
      <c r="CO6418" s="151"/>
      <c r="CT6418" s="151"/>
      <c r="CY6418" s="151"/>
    </row>
    <row r="6419" spans="1:103" x14ac:dyDescent="0.2">
      <c r="A6419" s="60"/>
      <c r="B6419" s="60"/>
      <c r="C6419" s="60"/>
      <c r="D6419" s="60"/>
      <c r="E6419" s="60"/>
      <c r="F6419" s="60"/>
      <c r="G6419" s="60"/>
      <c r="H6419" s="60"/>
      <c r="I6419" s="60"/>
      <c r="J6419" s="60"/>
      <c r="K6419" s="60"/>
      <c r="L6419" s="60"/>
      <c r="M6419" s="60"/>
      <c r="N6419" s="60"/>
      <c r="O6419" s="60"/>
      <c r="P6419" s="60"/>
      <c r="Q6419" s="60"/>
      <c r="R6419" s="334">
        <v>17303</v>
      </c>
      <c r="S6419" s="319" t="s">
        <v>356</v>
      </c>
      <c r="BE6419" s="60"/>
      <c r="BR6419" s="60"/>
      <c r="BX6419" s="151"/>
      <c r="CB6419" s="151"/>
      <c r="CM6419" s="151"/>
      <c r="CO6419" s="151"/>
      <c r="CT6419" s="151"/>
      <c r="CY6419" s="151"/>
    </row>
    <row r="6420" spans="1:103" x14ac:dyDescent="0.2">
      <c r="A6420" s="60"/>
      <c r="B6420" s="60"/>
      <c r="C6420" s="60"/>
      <c r="D6420" s="60"/>
      <c r="E6420" s="60"/>
      <c r="F6420" s="60"/>
      <c r="G6420" s="60"/>
      <c r="H6420" s="60"/>
      <c r="I6420" s="60"/>
      <c r="J6420" s="60"/>
      <c r="K6420" s="60"/>
      <c r="L6420" s="60"/>
      <c r="M6420" s="60"/>
      <c r="N6420" s="60"/>
      <c r="O6420" s="60"/>
      <c r="P6420" s="60"/>
      <c r="Q6420" s="60"/>
      <c r="R6420" s="334">
        <v>17304</v>
      </c>
      <c r="S6420" s="319" t="s">
        <v>356</v>
      </c>
      <c r="BE6420" s="60"/>
      <c r="BR6420" s="60"/>
      <c r="BX6420" s="151"/>
      <c r="CB6420" s="151"/>
      <c r="CM6420" s="151"/>
      <c r="CO6420" s="151"/>
      <c r="CT6420" s="151"/>
      <c r="CY6420" s="151"/>
    </row>
    <row r="6421" spans="1:103" x14ac:dyDescent="0.2">
      <c r="A6421" s="60"/>
      <c r="B6421" s="60"/>
      <c r="C6421" s="60"/>
      <c r="D6421" s="60"/>
      <c r="E6421" s="60"/>
      <c r="F6421" s="60"/>
      <c r="G6421" s="60"/>
      <c r="H6421" s="60"/>
      <c r="I6421" s="60"/>
      <c r="J6421" s="60"/>
      <c r="K6421" s="60"/>
      <c r="L6421" s="60"/>
      <c r="M6421" s="60"/>
      <c r="N6421" s="60"/>
      <c r="O6421" s="60"/>
      <c r="P6421" s="60"/>
      <c r="Q6421" s="60"/>
      <c r="R6421" s="334">
        <v>17306</v>
      </c>
      <c r="S6421" s="319" t="s">
        <v>356</v>
      </c>
      <c r="BE6421" s="60"/>
      <c r="BR6421" s="60"/>
      <c r="BX6421" s="151"/>
      <c r="CB6421" s="151"/>
      <c r="CM6421" s="151"/>
      <c r="CO6421" s="151"/>
      <c r="CT6421" s="151"/>
      <c r="CY6421" s="151"/>
    </row>
    <row r="6422" spans="1:103" x14ac:dyDescent="0.2">
      <c r="A6422" s="60"/>
      <c r="B6422" s="60"/>
      <c r="C6422" s="60"/>
      <c r="D6422" s="60"/>
      <c r="E6422" s="60"/>
      <c r="F6422" s="60"/>
      <c r="G6422" s="60"/>
      <c r="H6422" s="60"/>
      <c r="I6422" s="60"/>
      <c r="J6422" s="60"/>
      <c r="K6422" s="60"/>
      <c r="L6422" s="60"/>
      <c r="M6422" s="60"/>
      <c r="N6422" s="60"/>
      <c r="O6422" s="60"/>
      <c r="P6422" s="60"/>
      <c r="Q6422" s="60"/>
      <c r="R6422" s="334">
        <v>17307</v>
      </c>
      <c r="S6422" s="319" t="s">
        <v>356</v>
      </c>
      <c r="BE6422" s="60"/>
      <c r="BR6422" s="60"/>
      <c r="BX6422" s="151"/>
      <c r="CB6422" s="151"/>
      <c r="CM6422" s="151"/>
      <c r="CO6422" s="151"/>
      <c r="CT6422" s="151"/>
      <c r="CY6422" s="151"/>
    </row>
    <row r="6423" spans="1:103" x14ac:dyDescent="0.2">
      <c r="A6423" s="60"/>
      <c r="B6423" s="60"/>
      <c r="C6423" s="60"/>
      <c r="D6423" s="60"/>
      <c r="E6423" s="60"/>
      <c r="F6423" s="60"/>
      <c r="G6423" s="60"/>
      <c r="H6423" s="60"/>
      <c r="I6423" s="60"/>
      <c r="J6423" s="60"/>
      <c r="K6423" s="60"/>
      <c r="L6423" s="60"/>
      <c r="M6423" s="60"/>
      <c r="N6423" s="60"/>
      <c r="O6423" s="60"/>
      <c r="P6423" s="60"/>
      <c r="Q6423" s="60"/>
      <c r="R6423" s="334">
        <v>17309</v>
      </c>
      <c r="S6423" s="319" t="s">
        <v>356</v>
      </c>
      <c r="BE6423" s="60"/>
      <c r="BR6423" s="60"/>
      <c r="BX6423" s="151"/>
      <c r="CB6423" s="151"/>
      <c r="CM6423" s="151"/>
      <c r="CO6423" s="151"/>
      <c r="CT6423" s="151"/>
      <c r="CY6423" s="151"/>
    </row>
    <row r="6424" spans="1:103" x14ac:dyDescent="0.2">
      <c r="A6424" s="60"/>
      <c r="B6424" s="60"/>
      <c r="C6424" s="60"/>
      <c r="D6424" s="60"/>
      <c r="E6424" s="60"/>
      <c r="F6424" s="60"/>
      <c r="G6424" s="60"/>
      <c r="H6424" s="60"/>
      <c r="I6424" s="60"/>
      <c r="J6424" s="60"/>
      <c r="K6424" s="60"/>
      <c r="L6424" s="60"/>
      <c r="M6424" s="60"/>
      <c r="N6424" s="60"/>
      <c r="O6424" s="60"/>
      <c r="P6424" s="60"/>
      <c r="Q6424" s="60"/>
      <c r="R6424" s="334">
        <v>17310</v>
      </c>
      <c r="S6424" s="319" t="s">
        <v>356</v>
      </c>
      <c r="BE6424" s="60"/>
      <c r="BR6424" s="60"/>
      <c r="BX6424" s="151"/>
      <c r="CB6424" s="151"/>
      <c r="CM6424" s="151"/>
      <c r="CO6424" s="151"/>
      <c r="CT6424" s="151"/>
      <c r="CY6424" s="151"/>
    </row>
    <row r="6425" spans="1:103" x14ac:dyDescent="0.2">
      <c r="A6425" s="60"/>
      <c r="B6425" s="60"/>
      <c r="C6425" s="60"/>
      <c r="D6425" s="60"/>
      <c r="E6425" s="60"/>
      <c r="F6425" s="60"/>
      <c r="G6425" s="60"/>
      <c r="H6425" s="60"/>
      <c r="I6425" s="60"/>
      <c r="J6425" s="60"/>
      <c r="K6425" s="60"/>
      <c r="L6425" s="60"/>
      <c r="M6425" s="60"/>
      <c r="N6425" s="60"/>
      <c r="O6425" s="60"/>
      <c r="P6425" s="60"/>
      <c r="Q6425" s="60"/>
      <c r="R6425" s="334">
        <v>17311</v>
      </c>
      <c r="S6425" s="319" t="s">
        <v>356</v>
      </c>
      <c r="BE6425" s="60"/>
      <c r="BR6425" s="60"/>
      <c r="BX6425" s="151"/>
      <c r="CB6425" s="151"/>
      <c r="CM6425" s="151"/>
      <c r="CO6425" s="151"/>
      <c r="CT6425" s="151"/>
      <c r="CY6425" s="151"/>
    </row>
    <row r="6426" spans="1:103" x14ac:dyDescent="0.2">
      <c r="A6426" s="60"/>
      <c r="B6426" s="60"/>
      <c r="C6426" s="60"/>
      <c r="D6426" s="60"/>
      <c r="E6426" s="60"/>
      <c r="F6426" s="60"/>
      <c r="G6426" s="60"/>
      <c r="H6426" s="60"/>
      <c r="I6426" s="60"/>
      <c r="J6426" s="60"/>
      <c r="K6426" s="60"/>
      <c r="L6426" s="60"/>
      <c r="M6426" s="60"/>
      <c r="N6426" s="60"/>
      <c r="O6426" s="60"/>
      <c r="P6426" s="60"/>
      <c r="Q6426" s="60"/>
      <c r="R6426" s="334">
        <v>17312</v>
      </c>
      <c r="S6426" s="319" t="s">
        <v>356</v>
      </c>
      <c r="BE6426" s="60"/>
      <c r="BR6426" s="60"/>
      <c r="BX6426" s="151"/>
      <c r="CB6426" s="151"/>
      <c r="CM6426" s="151"/>
      <c r="CO6426" s="151"/>
      <c r="CT6426" s="151"/>
      <c r="CY6426" s="151"/>
    </row>
    <row r="6427" spans="1:103" x14ac:dyDescent="0.2">
      <c r="A6427" s="60"/>
      <c r="B6427" s="60"/>
      <c r="C6427" s="60"/>
      <c r="D6427" s="60"/>
      <c r="E6427" s="60"/>
      <c r="F6427" s="60"/>
      <c r="G6427" s="60"/>
      <c r="H6427" s="60"/>
      <c r="I6427" s="60"/>
      <c r="J6427" s="60"/>
      <c r="K6427" s="60"/>
      <c r="L6427" s="60"/>
      <c r="M6427" s="60"/>
      <c r="N6427" s="60"/>
      <c r="O6427" s="60"/>
      <c r="P6427" s="60"/>
      <c r="Q6427" s="60"/>
      <c r="R6427" s="334">
        <v>17313</v>
      </c>
      <c r="S6427" s="319" t="s">
        <v>356</v>
      </c>
      <c r="BE6427" s="60"/>
      <c r="BR6427" s="60"/>
      <c r="BX6427" s="151"/>
      <c r="CB6427" s="151"/>
      <c r="CM6427" s="151"/>
      <c r="CO6427" s="151"/>
      <c r="CT6427" s="151"/>
      <c r="CY6427" s="151"/>
    </row>
    <row r="6428" spans="1:103" x14ac:dyDescent="0.2">
      <c r="A6428" s="60"/>
      <c r="B6428" s="60"/>
      <c r="C6428" s="60"/>
      <c r="D6428" s="60"/>
      <c r="E6428" s="60"/>
      <c r="F6428" s="60"/>
      <c r="G6428" s="60"/>
      <c r="H6428" s="60"/>
      <c r="I6428" s="60"/>
      <c r="J6428" s="60"/>
      <c r="K6428" s="60"/>
      <c r="L6428" s="60"/>
      <c r="M6428" s="60"/>
      <c r="N6428" s="60"/>
      <c r="O6428" s="60"/>
      <c r="P6428" s="60"/>
      <c r="Q6428" s="60"/>
      <c r="R6428" s="334">
        <v>17314</v>
      </c>
      <c r="S6428" s="319" t="s">
        <v>356</v>
      </c>
      <c r="BE6428" s="60"/>
      <c r="BR6428" s="60"/>
      <c r="BX6428" s="151"/>
      <c r="CB6428" s="151"/>
      <c r="CM6428" s="151"/>
      <c r="CO6428" s="151"/>
      <c r="CT6428" s="151"/>
      <c r="CY6428" s="151"/>
    </row>
    <row r="6429" spans="1:103" x14ac:dyDescent="0.2">
      <c r="A6429" s="60"/>
      <c r="B6429" s="60"/>
      <c r="C6429" s="60"/>
      <c r="D6429" s="60"/>
      <c r="E6429" s="60"/>
      <c r="F6429" s="60"/>
      <c r="G6429" s="60"/>
      <c r="H6429" s="60"/>
      <c r="I6429" s="60"/>
      <c r="J6429" s="60"/>
      <c r="K6429" s="60"/>
      <c r="L6429" s="60"/>
      <c r="M6429" s="60"/>
      <c r="N6429" s="60"/>
      <c r="O6429" s="60"/>
      <c r="P6429" s="60"/>
      <c r="Q6429" s="60"/>
      <c r="R6429" s="334">
        <v>17315</v>
      </c>
      <c r="S6429" s="319" t="s">
        <v>356</v>
      </c>
      <c r="BE6429" s="60"/>
      <c r="BR6429" s="60"/>
      <c r="BX6429" s="151"/>
      <c r="CB6429" s="151"/>
      <c r="CM6429" s="151"/>
      <c r="CO6429" s="151"/>
      <c r="CT6429" s="151"/>
      <c r="CY6429" s="151"/>
    </row>
    <row r="6430" spans="1:103" x14ac:dyDescent="0.2">
      <c r="A6430" s="60"/>
      <c r="B6430" s="60"/>
      <c r="C6430" s="60"/>
      <c r="D6430" s="60"/>
      <c r="E6430" s="60"/>
      <c r="F6430" s="60"/>
      <c r="G6430" s="60"/>
      <c r="H6430" s="60"/>
      <c r="I6430" s="60"/>
      <c r="J6430" s="60"/>
      <c r="K6430" s="60"/>
      <c r="L6430" s="60"/>
      <c r="M6430" s="60"/>
      <c r="N6430" s="60"/>
      <c r="O6430" s="60"/>
      <c r="P6430" s="60"/>
      <c r="Q6430" s="60"/>
      <c r="R6430" s="334">
        <v>17316</v>
      </c>
      <c r="S6430" s="319" t="s">
        <v>356</v>
      </c>
      <c r="BE6430" s="60"/>
      <c r="BR6430" s="60"/>
      <c r="BX6430" s="151"/>
      <c r="CB6430" s="151"/>
      <c r="CM6430" s="151"/>
      <c r="CO6430" s="151"/>
      <c r="CT6430" s="151"/>
      <c r="CY6430" s="151"/>
    </row>
    <row r="6431" spans="1:103" x14ac:dyDescent="0.2">
      <c r="A6431" s="60"/>
      <c r="B6431" s="60"/>
      <c r="C6431" s="60"/>
      <c r="D6431" s="60"/>
      <c r="E6431" s="60"/>
      <c r="F6431" s="60"/>
      <c r="G6431" s="60"/>
      <c r="H6431" s="60"/>
      <c r="I6431" s="60"/>
      <c r="J6431" s="60"/>
      <c r="K6431" s="60"/>
      <c r="L6431" s="60"/>
      <c r="M6431" s="60"/>
      <c r="N6431" s="60"/>
      <c r="O6431" s="60"/>
      <c r="P6431" s="60"/>
      <c r="Q6431" s="60"/>
      <c r="R6431" s="334">
        <v>17317</v>
      </c>
      <c r="S6431" s="319" t="s">
        <v>356</v>
      </c>
      <c r="BE6431" s="60"/>
      <c r="BR6431" s="60"/>
      <c r="BX6431" s="151"/>
      <c r="CB6431" s="151"/>
      <c r="CM6431" s="151"/>
      <c r="CO6431" s="151"/>
      <c r="CT6431" s="151"/>
      <c r="CY6431" s="151"/>
    </row>
    <row r="6432" spans="1:103" x14ac:dyDescent="0.2">
      <c r="A6432" s="60"/>
      <c r="B6432" s="60"/>
      <c r="C6432" s="60"/>
      <c r="D6432" s="60"/>
      <c r="E6432" s="60"/>
      <c r="F6432" s="60"/>
      <c r="G6432" s="60"/>
      <c r="H6432" s="60"/>
      <c r="I6432" s="60"/>
      <c r="J6432" s="60"/>
      <c r="K6432" s="60"/>
      <c r="L6432" s="60"/>
      <c r="M6432" s="60"/>
      <c r="N6432" s="60"/>
      <c r="O6432" s="60"/>
      <c r="P6432" s="60"/>
      <c r="Q6432" s="60"/>
      <c r="R6432" s="334">
        <v>17318</v>
      </c>
      <c r="S6432" s="319" t="s">
        <v>356</v>
      </c>
      <c r="BE6432" s="60"/>
      <c r="BR6432" s="60"/>
      <c r="BX6432" s="151"/>
      <c r="CB6432" s="151"/>
      <c r="CM6432" s="151"/>
      <c r="CO6432" s="151"/>
      <c r="CT6432" s="151"/>
      <c r="CY6432" s="151"/>
    </row>
    <row r="6433" spans="1:103" x14ac:dyDescent="0.2">
      <c r="A6433" s="60"/>
      <c r="B6433" s="60"/>
      <c r="C6433" s="60"/>
      <c r="D6433" s="60"/>
      <c r="E6433" s="60"/>
      <c r="F6433" s="60"/>
      <c r="G6433" s="60"/>
      <c r="H6433" s="60"/>
      <c r="I6433" s="60"/>
      <c r="J6433" s="60"/>
      <c r="K6433" s="60"/>
      <c r="L6433" s="60"/>
      <c r="M6433" s="60"/>
      <c r="N6433" s="60"/>
      <c r="O6433" s="60"/>
      <c r="P6433" s="60"/>
      <c r="Q6433" s="60"/>
      <c r="R6433" s="334">
        <v>17319</v>
      </c>
      <c r="S6433" s="319" t="s">
        <v>356</v>
      </c>
      <c r="BE6433" s="60"/>
      <c r="BR6433" s="60"/>
      <c r="BX6433" s="151"/>
      <c r="CB6433" s="151"/>
      <c r="CM6433" s="151"/>
      <c r="CO6433" s="151"/>
      <c r="CT6433" s="151"/>
      <c r="CY6433" s="151"/>
    </row>
    <row r="6434" spans="1:103" x14ac:dyDescent="0.2">
      <c r="A6434" s="60"/>
      <c r="B6434" s="60"/>
      <c r="C6434" s="60"/>
      <c r="D6434" s="60"/>
      <c r="E6434" s="60"/>
      <c r="F6434" s="60"/>
      <c r="G6434" s="60"/>
      <c r="H6434" s="60"/>
      <c r="I6434" s="60"/>
      <c r="J6434" s="60"/>
      <c r="K6434" s="60"/>
      <c r="L6434" s="60"/>
      <c r="M6434" s="60"/>
      <c r="N6434" s="60"/>
      <c r="O6434" s="60"/>
      <c r="P6434" s="60"/>
      <c r="Q6434" s="60"/>
      <c r="R6434" s="334">
        <v>17320</v>
      </c>
      <c r="S6434" s="319" t="s">
        <v>356</v>
      </c>
      <c r="BE6434" s="60"/>
      <c r="BR6434" s="60"/>
      <c r="BX6434" s="151"/>
      <c r="CB6434" s="151"/>
      <c r="CM6434" s="151"/>
      <c r="CO6434" s="151"/>
      <c r="CT6434" s="151"/>
      <c r="CY6434" s="151"/>
    </row>
    <row r="6435" spans="1:103" x14ac:dyDescent="0.2">
      <c r="A6435" s="60"/>
      <c r="B6435" s="60"/>
      <c r="C6435" s="60"/>
      <c r="D6435" s="60"/>
      <c r="E6435" s="60"/>
      <c r="F6435" s="60"/>
      <c r="G6435" s="60"/>
      <c r="H6435" s="60"/>
      <c r="I6435" s="60"/>
      <c r="J6435" s="60"/>
      <c r="K6435" s="60"/>
      <c r="L6435" s="60"/>
      <c r="M6435" s="60"/>
      <c r="N6435" s="60"/>
      <c r="O6435" s="60"/>
      <c r="P6435" s="60"/>
      <c r="Q6435" s="60"/>
      <c r="R6435" s="334">
        <v>17321</v>
      </c>
      <c r="S6435" s="319" t="s">
        <v>356</v>
      </c>
      <c r="BE6435" s="60"/>
      <c r="BR6435" s="60"/>
      <c r="BX6435" s="151"/>
      <c r="CB6435" s="151"/>
      <c r="CM6435" s="151"/>
      <c r="CO6435" s="151"/>
      <c r="CT6435" s="151"/>
      <c r="CY6435" s="151"/>
    </row>
    <row r="6436" spans="1:103" x14ac:dyDescent="0.2">
      <c r="A6436" s="60"/>
      <c r="B6436" s="60"/>
      <c r="C6436" s="60"/>
      <c r="D6436" s="60"/>
      <c r="E6436" s="60"/>
      <c r="F6436" s="60"/>
      <c r="G6436" s="60"/>
      <c r="H6436" s="60"/>
      <c r="I6436" s="60"/>
      <c r="J6436" s="60"/>
      <c r="K6436" s="60"/>
      <c r="L6436" s="60"/>
      <c r="M6436" s="60"/>
      <c r="N6436" s="60"/>
      <c r="O6436" s="60"/>
      <c r="P6436" s="60"/>
      <c r="Q6436" s="60"/>
      <c r="R6436" s="334">
        <v>17322</v>
      </c>
      <c r="S6436" s="319" t="s">
        <v>356</v>
      </c>
      <c r="BE6436" s="60"/>
      <c r="BR6436" s="60"/>
      <c r="BX6436" s="151"/>
      <c r="CB6436" s="151"/>
      <c r="CM6436" s="151"/>
      <c r="CO6436" s="151"/>
      <c r="CT6436" s="151"/>
      <c r="CY6436" s="151"/>
    </row>
    <row r="6437" spans="1:103" x14ac:dyDescent="0.2">
      <c r="A6437" s="60"/>
      <c r="B6437" s="60"/>
      <c r="C6437" s="60"/>
      <c r="D6437" s="60"/>
      <c r="E6437" s="60"/>
      <c r="F6437" s="60"/>
      <c r="G6437" s="60"/>
      <c r="H6437" s="60"/>
      <c r="I6437" s="60"/>
      <c r="J6437" s="60"/>
      <c r="K6437" s="60"/>
      <c r="L6437" s="60"/>
      <c r="M6437" s="60"/>
      <c r="N6437" s="60"/>
      <c r="O6437" s="60"/>
      <c r="P6437" s="60"/>
      <c r="Q6437" s="60"/>
      <c r="R6437" s="334">
        <v>17323</v>
      </c>
      <c r="S6437" s="319" t="s">
        <v>356</v>
      </c>
      <c r="BE6437" s="60"/>
      <c r="BR6437" s="60"/>
      <c r="BX6437" s="151"/>
      <c r="CB6437" s="151"/>
      <c r="CM6437" s="151"/>
      <c r="CO6437" s="151"/>
      <c r="CT6437" s="151"/>
      <c r="CY6437" s="151"/>
    </row>
    <row r="6438" spans="1:103" x14ac:dyDescent="0.2">
      <c r="A6438" s="60"/>
      <c r="B6438" s="60"/>
      <c r="C6438" s="60"/>
      <c r="D6438" s="60"/>
      <c r="E6438" s="60"/>
      <c r="F6438" s="60"/>
      <c r="G6438" s="60"/>
      <c r="H6438" s="60"/>
      <c r="I6438" s="60"/>
      <c r="J6438" s="60"/>
      <c r="K6438" s="60"/>
      <c r="L6438" s="60"/>
      <c r="M6438" s="60"/>
      <c r="N6438" s="60"/>
      <c r="O6438" s="60"/>
      <c r="P6438" s="60"/>
      <c r="Q6438" s="60"/>
      <c r="R6438" s="334">
        <v>17324</v>
      </c>
      <c r="S6438" s="319" t="s">
        <v>356</v>
      </c>
      <c r="BE6438" s="60"/>
      <c r="BR6438" s="60"/>
      <c r="BX6438" s="151"/>
      <c r="CB6438" s="151"/>
      <c r="CM6438" s="151"/>
      <c r="CO6438" s="151"/>
      <c r="CT6438" s="151"/>
      <c r="CY6438" s="151"/>
    </row>
    <row r="6439" spans="1:103" x14ac:dyDescent="0.2">
      <c r="A6439" s="60"/>
      <c r="B6439" s="60"/>
      <c r="C6439" s="60"/>
      <c r="D6439" s="60"/>
      <c r="E6439" s="60"/>
      <c r="F6439" s="60"/>
      <c r="G6439" s="60"/>
      <c r="H6439" s="60"/>
      <c r="I6439" s="60"/>
      <c r="J6439" s="60"/>
      <c r="K6439" s="60"/>
      <c r="L6439" s="60"/>
      <c r="M6439" s="60"/>
      <c r="N6439" s="60"/>
      <c r="O6439" s="60"/>
      <c r="P6439" s="60"/>
      <c r="Q6439" s="60"/>
      <c r="R6439" s="334">
        <v>17325</v>
      </c>
      <c r="S6439" s="319" t="s">
        <v>356</v>
      </c>
      <c r="BE6439" s="60"/>
      <c r="BR6439" s="60"/>
      <c r="BX6439" s="151"/>
      <c r="CB6439" s="151"/>
      <c r="CM6439" s="151"/>
      <c r="CO6439" s="151"/>
      <c r="CT6439" s="151"/>
      <c r="CY6439" s="151"/>
    </row>
    <row r="6440" spans="1:103" x14ac:dyDescent="0.2">
      <c r="A6440" s="60"/>
      <c r="B6440" s="60"/>
      <c r="C6440" s="60"/>
      <c r="D6440" s="60"/>
      <c r="E6440" s="60"/>
      <c r="F6440" s="60"/>
      <c r="G6440" s="60"/>
      <c r="H6440" s="60"/>
      <c r="I6440" s="60"/>
      <c r="J6440" s="60"/>
      <c r="K6440" s="60"/>
      <c r="L6440" s="60"/>
      <c r="M6440" s="60"/>
      <c r="N6440" s="60"/>
      <c r="O6440" s="60"/>
      <c r="P6440" s="60"/>
      <c r="Q6440" s="60"/>
      <c r="R6440" s="334">
        <v>17327</v>
      </c>
      <c r="S6440" s="319" t="s">
        <v>356</v>
      </c>
      <c r="BE6440" s="60"/>
      <c r="BR6440" s="60"/>
      <c r="BX6440" s="151"/>
      <c r="CB6440" s="151"/>
      <c r="CM6440" s="151"/>
      <c r="CO6440" s="151"/>
      <c r="CT6440" s="151"/>
      <c r="CY6440" s="151"/>
    </row>
    <row r="6441" spans="1:103" x14ac:dyDescent="0.2">
      <c r="A6441" s="60"/>
      <c r="B6441" s="60"/>
      <c r="C6441" s="60"/>
      <c r="D6441" s="60"/>
      <c r="E6441" s="60"/>
      <c r="F6441" s="60"/>
      <c r="G6441" s="60"/>
      <c r="H6441" s="60"/>
      <c r="I6441" s="60"/>
      <c r="J6441" s="60"/>
      <c r="K6441" s="60"/>
      <c r="L6441" s="60"/>
      <c r="M6441" s="60"/>
      <c r="N6441" s="60"/>
      <c r="O6441" s="60"/>
      <c r="P6441" s="60"/>
      <c r="Q6441" s="60"/>
      <c r="R6441" s="334">
        <v>17329</v>
      </c>
      <c r="S6441" s="319" t="s">
        <v>356</v>
      </c>
      <c r="BE6441" s="60"/>
      <c r="BR6441" s="60"/>
      <c r="BX6441" s="151"/>
      <c r="CB6441" s="151"/>
      <c r="CM6441" s="151"/>
      <c r="CO6441" s="151"/>
      <c r="CT6441" s="151"/>
      <c r="CY6441" s="151"/>
    </row>
    <row r="6442" spans="1:103" x14ac:dyDescent="0.2">
      <c r="A6442" s="60"/>
      <c r="B6442" s="60"/>
      <c r="C6442" s="60"/>
      <c r="D6442" s="60"/>
      <c r="E6442" s="60"/>
      <c r="F6442" s="60"/>
      <c r="G6442" s="60"/>
      <c r="H6442" s="60"/>
      <c r="I6442" s="60"/>
      <c r="J6442" s="60"/>
      <c r="K6442" s="60"/>
      <c r="L6442" s="60"/>
      <c r="M6442" s="60"/>
      <c r="N6442" s="60"/>
      <c r="O6442" s="60"/>
      <c r="P6442" s="60"/>
      <c r="Q6442" s="60"/>
      <c r="R6442" s="334">
        <v>17331</v>
      </c>
      <c r="S6442" s="319" t="s">
        <v>356</v>
      </c>
      <c r="BE6442" s="60"/>
      <c r="BR6442" s="60"/>
      <c r="BX6442" s="151"/>
      <c r="CB6442" s="151"/>
      <c r="CM6442" s="151"/>
      <c r="CO6442" s="151"/>
      <c r="CT6442" s="151"/>
      <c r="CY6442" s="151"/>
    </row>
    <row r="6443" spans="1:103" x14ac:dyDescent="0.2">
      <c r="A6443" s="60"/>
      <c r="B6443" s="60"/>
      <c r="C6443" s="60"/>
      <c r="D6443" s="60"/>
      <c r="E6443" s="60"/>
      <c r="F6443" s="60"/>
      <c r="G6443" s="60"/>
      <c r="H6443" s="60"/>
      <c r="I6443" s="60"/>
      <c r="J6443" s="60"/>
      <c r="K6443" s="60"/>
      <c r="L6443" s="60"/>
      <c r="M6443" s="60"/>
      <c r="N6443" s="60"/>
      <c r="O6443" s="60"/>
      <c r="P6443" s="60"/>
      <c r="Q6443" s="60"/>
      <c r="R6443" s="334">
        <v>17332</v>
      </c>
      <c r="S6443" s="319" t="s">
        <v>356</v>
      </c>
      <c r="BE6443" s="60"/>
      <c r="BR6443" s="60"/>
      <c r="BX6443" s="151"/>
      <c r="CB6443" s="151"/>
      <c r="CM6443" s="151"/>
      <c r="CO6443" s="151"/>
      <c r="CT6443" s="151"/>
      <c r="CY6443" s="151"/>
    </row>
    <row r="6444" spans="1:103" x14ac:dyDescent="0.2">
      <c r="A6444" s="60"/>
      <c r="B6444" s="60"/>
      <c r="C6444" s="60"/>
      <c r="D6444" s="60"/>
      <c r="E6444" s="60"/>
      <c r="F6444" s="60"/>
      <c r="G6444" s="60"/>
      <c r="H6444" s="60"/>
      <c r="I6444" s="60"/>
      <c r="J6444" s="60"/>
      <c r="K6444" s="60"/>
      <c r="L6444" s="60"/>
      <c r="M6444" s="60"/>
      <c r="N6444" s="60"/>
      <c r="O6444" s="60"/>
      <c r="P6444" s="60"/>
      <c r="Q6444" s="60"/>
      <c r="R6444" s="334">
        <v>17333</v>
      </c>
      <c r="S6444" s="319" t="s">
        <v>356</v>
      </c>
      <c r="BE6444" s="60"/>
      <c r="BR6444" s="60"/>
      <c r="BX6444" s="151"/>
      <c r="CB6444" s="151"/>
      <c r="CM6444" s="151"/>
      <c r="CO6444" s="151"/>
      <c r="CT6444" s="151"/>
      <c r="CY6444" s="151"/>
    </row>
    <row r="6445" spans="1:103" x14ac:dyDescent="0.2">
      <c r="A6445" s="60"/>
      <c r="B6445" s="60"/>
      <c r="C6445" s="60"/>
      <c r="D6445" s="60"/>
      <c r="E6445" s="60"/>
      <c r="F6445" s="60"/>
      <c r="G6445" s="60"/>
      <c r="H6445" s="60"/>
      <c r="I6445" s="60"/>
      <c r="J6445" s="60"/>
      <c r="K6445" s="60"/>
      <c r="L6445" s="60"/>
      <c r="M6445" s="60"/>
      <c r="N6445" s="60"/>
      <c r="O6445" s="60"/>
      <c r="P6445" s="60"/>
      <c r="Q6445" s="60"/>
      <c r="R6445" s="334">
        <v>17334</v>
      </c>
      <c r="S6445" s="319" t="s">
        <v>356</v>
      </c>
      <c r="BE6445" s="60"/>
      <c r="BR6445" s="60"/>
      <c r="BX6445" s="151"/>
      <c r="CB6445" s="151"/>
      <c r="CM6445" s="151"/>
      <c r="CO6445" s="151"/>
      <c r="CT6445" s="151"/>
      <c r="CY6445" s="151"/>
    </row>
    <row r="6446" spans="1:103" x14ac:dyDescent="0.2">
      <c r="A6446" s="60"/>
      <c r="B6446" s="60"/>
      <c r="C6446" s="60"/>
      <c r="D6446" s="60"/>
      <c r="E6446" s="60"/>
      <c r="F6446" s="60"/>
      <c r="G6446" s="60"/>
      <c r="H6446" s="60"/>
      <c r="I6446" s="60"/>
      <c r="J6446" s="60"/>
      <c r="K6446" s="60"/>
      <c r="L6446" s="60"/>
      <c r="M6446" s="60"/>
      <c r="N6446" s="60"/>
      <c r="O6446" s="60"/>
      <c r="P6446" s="60"/>
      <c r="Q6446" s="60"/>
      <c r="R6446" s="334">
        <v>17335</v>
      </c>
      <c r="S6446" s="319" t="s">
        <v>356</v>
      </c>
      <c r="BE6446" s="60"/>
      <c r="BR6446" s="60"/>
      <c r="BX6446" s="151"/>
      <c r="CB6446" s="151"/>
      <c r="CM6446" s="151"/>
      <c r="CO6446" s="151"/>
      <c r="CT6446" s="151"/>
      <c r="CY6446" s="151"/>
    </row>
    <row r="6447" spans="1:103" x14ac:dyDescent="0.2">
      <c r="A6447" s="60"/>
      <c r="B6447" s="60"/>
      <c r="C6447" s="60"/>
      <c r="D6447" s="60"/>
      <c r="E6447" s="60"/>
      <c r="F6447" s="60"/>
      <c r="G6447" s="60"/>
      <c r="H6447" s="60"/>
      <c r="I6447" s="60"/>
      <c r="J6447" s="60"/>
      <c r="K6447" s="60"/>
      <c r="L6447" s="60"/>
      <c r="M6447" s="60"/>
      <c r="N6447" s="60"/>
      <c r="O6447" s="60"/>
      <c r="P6447" s="60"/>
      <c r="Q6447" s="60"/>
      <c r="R6447" s="334">
        <v>17337</v>
      </c>
      <c r="S6447" s="319" t="s">
        <v>356</v>
      </c>
      <c r="BE6447" s="60"/>
      <c r="BR6447" s="60"/>
      <c r="BX6447" s="151"/>
      <c r="CB6447" s="151"/>
      <c r="CM6447" s="151"/>
      <c r="CO6447" s="151"/>
      <c r="CT6447" s="151"/>
      <c r="CY6447" s="151"/>
    </row>
    <row r="6448" spans="1:103" x14ac:dyDescent="0.2">
      <c r="A6448" s="60"/>
      <c r="B6448" s="60"/>
      <c r="C6448" s="60"/>
      <c r="D6448" s="60"/>
      <c r="E6448" s="60"/>
      <c r="F6448" s="60"/>
      <c r="G6448" s="60"/>
      <c r="H6448" s="60"/>
      <c r="I6448" s="60"/>
      <c r="J6448" s="60"/>
      <c r="K6448" s="60"/>
      <c r="L6448" s="60"/>
      <c r="M6448" s="60"/>
      <c r="N6448" s="60"/>
      <c r="O6448" s="60"/>
      <c r="P6448" s="60"/>
      <c r="Q6448" s="60"/>
      <c r="R6448" s="334">
        <v>17339</v>
      </c>
      <c r="S6448" s="319" t="s">
        <v>356</v>
      </c>
      <c r="BE6448" s="60"/>
      <c r="BR6448" s="60"/>
      <c r="BX6448" s="151"/>
      <c r="CB6448" s="151"/>
      <c r="CM6448" s="151"/>
      <c r="CO6448" s="151"/>
      <c r="CT6448" s="151"/>
      <c r="CY6448" s="151"/>
    </row>
    <row r="6449" spans="1:103" x14ac:dyDescent="0.2">
      <c r="A6449" s="60"/>
      <c r="B6449" s="60"/>
      <c r="C6449" s="60"/>
      <c r="D6449" s="60"/>
      <c r="E6449" s="60"/>
      <c r="F6449" s="60"/>
      <c r="G6449" s="60"/>
      <c r="H6449" s="60"/>
      <c r="I6449" s="60"/>
      <c r="J6449" s="60"/>
      <c r="K6449" s="60"/>
      <c r="L6449" s="60"/>
      <c r="M6449" s="60"/>
      <c r="N6449" s="60"/>
      <c r="O6449" s="60"/>
      <c r="P6449" s="60"/>
      <c r="Q6449" s="60"/>
      <c r="R6449" s="334">
        <v>17340</v>
      </c>
      <c r="S6449" s="319" t="s">
        <v>356</v>
      </c>
      <c r="BE6449" s="60"/>
      <c r="BR6449" s="60"/>
      <c r="BX6449" s="151"/>
      <c r="CB6449" s="151"/>
      <c r="CM6449" s="151"/>
      <c r="CO6449" s="151"/>
      <c r="CT6449" s="151"/>
      <c r="CY6449" s="151"/>
    </row>
    <row r="6450" spans="1:103" x14ac:dyDescent="0.2">
      <c r="A6450" s="60"/>
      <c r="B6450" s="60"/>
      <c r="C6450" s="60"/>
      <c r="D6450" s="60"/>
      <c r="E6450" s="60"/>
      <c r="F6450" s="60"/>
      <c r="G6450" s="60"/>
      <c r="H6450" s="60"/>
      <c r="I6450" s="60"/>
      <c r="J6450" s="60"/>
      <c r="K6450" s="60"/>
      <c r="L6450" s="60"/>
      <c r="M6450" s="60"/>
      <c r="N6450" s="60"/>
      <c r="O6450" s="60"/>
      <c r="P6450" s="60"/>
      <c r="Q6450" s="60"/>
      <c r="R6450" s="334">
        <v>17342</v>
      </c>
      <c r="S6450" s="319" t="s">
        <v>356</v>
      </c>
      <c r="BE6450" s="60"/>
      <c r="BR6450" s="60"/>
      <c r="BX6450" s="151"/>
      <c r="CB6450" s="151"/>
      <c r="CM6450" s="151"/>
      <c r="CO6450" s="151"/>
      <c r="CT6450" s="151"/>
      <c r="CY6450" s="151"/>
    </row>
    <row r="6451" spans="1:103" x14ac:dyDescent="0.2">
      <c r="A6451" s="60"/>
      <c r="B6451" s="60"/>
      <c r="C6451" s="60"/>
      <c r="D6451" s="60"/>
      <c r="E6451" s="60"/>
      <c r="F6451" s="60"/>
      <c r="G6451" s="60"/>
      <c r="H6451" s="60"/>
      <c r="I6451" s="60"/>
      <c r="J6451" s="60"/>
      <c r="K6451" s="60"/>
      <c r="L6451" s="60"/>
      <c r="M6451" s="60"/>
      <c r="N6451" s="60"/>
      <c r="O6451" s="60"/>
      <c r="P6451" s="60"/>
      <c r="Q6451" s="60"/>
      <c r="R6451" s="334">
        <v>17343</v>
      </c>
      <c r="S6451" s="319" t="s">
        <v>356</v>
      </c>
      <c r="BE6451" s="60"/>
      <c r="BR6451" s="60"/>
      <c r="BX6451" s="151"/>
      <c r="CB6451" s="151"/>
      <c r="CM6451" s="151"/>
      <c r="CO6451" s="151"/>
      <c r="CT6451" s="151"/>
      <c r="CY6451" s="151"/>
    </row>
    <row r="6452" spans="1:103" x14ac:dyDescent="0.2">
      <c r="A6452" s="60"/>
      <c r="B6452" s="60"/>
      <c r="C6452" s="60"/>
      <c r="D6452" s="60"/>
      <c r="E6452" s="60"/>
      <c r="F6452" s="60"/>
      <c r="G6452" s="60"/>
      <c r="H6452" s="60"/>
      <c r="I6452" s="60"/>
      <c r="J6452" s="60"/>
      <c r="K6452" s="60"/>
      <c r="L6452" s="60"/>
      <c r="M6452" s="60"/>
      <c r="N6452" s="60"/>
      <c r="O6452" s="60"/>
      <c r="P6452" s="60"/>
      <c r="Q6452" s="60"/>
      <c r="R6452" s="334">
        <v>17344</v>
      </c>
      <c r="S6452" s="319" t="s">
        <v>356</v>
      </c>
      <c r="BE6452" s="60"/>
      <c r="BR6452" s="60"/>
      <c r="BX6452" s="151"/>
      <c r="CB6452" s="151"/>
      <c r="CM6452" s="151"/>
      <c r="CO6452" s="151"/>
      <c r="CT6452" s="151"/>
      <c r="CY6452" s="151"/>
    </row>
    <row r="6453" spans="1:103" x14ac:dyDescent="0.2">
      <c r="A6453" s="60"/>
      <c r="B6453" s="60"/>
      <c r="C6453" s="60"/>
      <c r="D6453" s="60"/>
      <c r="E6453" s="60"/>
      <c r="F6453" s="60"/>
      <c r="G6453" s="60"/>
      <c r="H6453" s="60"/>
      <c r="I6453" s="60"/>
      <c r="J6453" s="60"/>
      <c r="K6453" s="60"/>
      <c r="L6453" s="60"/>
      <c r="M6453" s="60"/>
      <c r="N6453" s="60"/>
      <c r="O6453" s="60"/>
      <c r="P6453" s="60"/>
      <c r="Q6453" s="60"/>
      <c r="R6453" s="334">
        <v>17345</v>
      </c>
      <c r="S6453" s="319" t="s">
        <v>356</v>
      </c>
      <c r="BE6453" s="60"/>
      <c r="BR6453" s="60"/>
      <c r="BX6453" s="151"/>
      <c r="CB6453" s="151"/>
      <c r="CM6453" s="151"/>
      <c r="CO6453" s="151"/>
      <c r="CT6453" s="151"/>
      <c r="CY6453" s="151"/>
    </row>
    <row r="6454" spans="1:103" x14ac:dyDescent="0.2">
      <c r="A6454" s="60"/>
      <c r="B6454" s="60"/>
      <c r="C6454" s="60"/>
      <c r="D6454" s="60"/>
      <c r="E6454" s="60"/>
      <c r="F6454" s="60"/>
      <c r="G6454" s="60"/>
      <c r="H6454" s="60"/>
      <c r="I6454" s="60"/>
      <c r="J6454" s="60"/>
      <c r="K6454" s="60"/>
      <c r="L6454" s="60"/>
      <c r="M6454" s="60"/>
      <c r="N6454" s="60"/>
      <c r="O6454" s="60"/>
      <c r="P6454" s="60"/>
      <c r="Q6454" s="60"/>
      <c r="R6454" s="334">
        <v>17347</v>
      </c>
      <c r="S6454" s="319" t="s">
        <v>356</v>
      </c>
      <c r="BE6454" s="60"/>
      <c r="BR6454" s="60"/>
      <c r="BX6454" s="151"/>
      <c r="CB6454" s="151"/>
      <c r="CM6454" s="151"/>
      <c r="CO6454" s="151"/>
      <c r="CT6454" s="151"/>
      <c r="CY6454" s="151"/>
    </row>
    <row r="6455" spans="1:103" x14ac:dyDescent="0.2">
      <c r="A6455" s="60"/>
      <c r="B6455" s="60"/>
      <c r="C6455" s="60"/>
      <c r="D6455" s="60"/>
      <c r="E6455" s="60"/>
      <c r="F6455" s="60"/>
      <c r="G6455" s="60"/>
      <c r="H6455" s="60"/>
      <c r="I6455" s="60"/>
      <c r="J6455" s="60"/>
      <c r="K6455" s="60"/>
      <c r="L6455" s="60"/>
      <c r="M6455" s="60"/>
      <c r="N6455" s="60"/>
      <c r="O6455" s="60"/>
      <c r="P6455" s="60"/>
      <c r="Q6455" s="60"/>
      <c r="R6455" s="334">
        <v>17349</v>
      </c>
      <c r="S6455" s="319" t="s">
        <v>356</v>
      </c>
      <c r="BE6455" s="60"/>
      <c r="BR6455" s="60"/>
      <c r="BX6455" s="151"/>
      <c r="CB6455" s="151"/>
      <c r="CM6455" s="151"/>
      <c r="CO6455" s="151"/>
      <c r="CT6455" s="151"/>
      <c r="CY6455" s="151"/>
    </row>
    <row r="6456" spans="1:103" x14ac:dyDescent="0.2">
      <c r="A6456" s="60"/>
      <c r="B6456" s="60"/>
      <c r="C6456" s="60"/>
      <c r="D6456" s="60"/>
      <c r="E6456" s="60"/>
      <c r="F6456" s="60"/>
      <c r="G6456" s="60"/>
      <c r="H6456" s="60"/>
      <c r="I6456" s="60"/>
      <c r="J6456" s="60"/>
      <c r="K6456" s="60"/>
      <c r="L6456" s="60"/>
      <c r="M6456" s="60"/>
      <c r="N6456" s="60"/>
      <c r="O6456" s="60"/>
      <c r="P6456" s="60"/>
      <c r="Q6456" s="60"/>
      <c r="R6456" s="334">
        <v>17350</v>
      </c>
      <c r="S6456" s="319" t="s">
        <v>356</v>
      </c>
      <c r="BE6456" s="60"/>
      <c r="BR6456" s="60"/>
      <c r="BX6456" s="151"/>
      <c r="CB6456" s="151"/>
      <c r="CM6456" s="151"/>
      <c r="CO6456" s="151"/>
      <c r="CT6456" s="151"/>
      <c r="CY6456" s="151"/>
    </row>
    <row r="6457" spans="1:103" x14ac:dyDescent="0.2">
      <c r="A6457" s="60"/>
      <c r="B6457" s="60"/>
      <c r="C6457" s="60"/>
      <c r="D6457" s="60"/>
      <c r="E6457" s="60"/>
      <c r="F6457" s="60"/>
      <c r="G6457" s="60"/>
      <c r="H6457" s="60"/>
      <c r="I6457" s="60"/>
      <c r="J6457" s="60"/>
      <c r="K6457" s="60"/>
      <c r="L6457" s="60"/>
      <c r="M6457" s="60"/>
      <c r="N6457" s="60"/>
      <c r="O6457" s="60"/>
      <c r="P6457" s="60"/>
      <c r="Q6457" s="60"/>
      <c r="R6457" s="334">
        <v>17352</v>
      </c>
      <c r="S6457" s="319" t="s">
        <v>356</v>
      </c>
      <c r="BE6457" s="60"/>
      <c r="BR6457" s="60"/>
      <c r="BX6457" s="151"/>
      <c r="CB6457" s="151"/>
      <c r="CM6457" s="151"/>
      <c r="CO6457" s="151"/>
      <c r="CT6457" s="151"/>
      <c r="CY6457" s="151"/>
    </row>
    <row r="6458" spans="1:103" x14ac:dyDescent="0.2">
      <c r="A6458" s="60"/>
      <c r="B6458" s="60"/>
      <c r="C6458" s="60"/>
      <c r="D6458" s="60"/>
      <c r="E6458" s="60"/>
      <c r="F6458" s="60"/>
      <c r="G6458" s="60"/>
      <c r="H6458" s="60"/>
      <c r="I6458" s="60"/>
      <c r="J6458" s="60"/>
      <c r="K6458" s="60"/>
      <c r="L6458" s="60"/>
      <c r="M6458" s="60"/>
      <c r="N6458" s="60"/>
      <c r="O6458" s="60"/>
      <c r="P6458" s="60"/>
      <c r="Q6458" s="60"/>
      <c r="R6458" s="334">
        <v>17353</v>
      </c>
      <c r="S6458" s="319" t="s">
        <v>356</v>
      </c>
      <c r="BE6458" s="60"/>
      <c r="BR6458" s="60"/>
      <c r="BX6458" s="151"/>
      <c r="CB6458" s="151"/>
      <c r="CM6458" s="151"/>
      <c r="CO6458" s="151"/>
      <c r="CT6458" s="151"/>
      <c r="CY6458" s="151"/>
    </row>
    <row r="6459" spans="1:103" x14ac:dyDescent="0.2">
      <c r="A6459" s="60"/>
      <c r="B6459" s="60"/>
      <c r="C6459" s="60"/>
      <c r="D6459" s="60"/>
      <c r="E6459" s="60"/>
      <c r="F6459" s="60"/>
      <c r="G6459" s="60"/>
      <c r="H6459" s="60"/>
      <c r="I6459" s="60"/>
      <c r="J6459" s="60"/>
      <c r="K6459" s="60"/>
      <c r="L6459" s="60"/>
      <c r="M6459" s="60"/>
      <c r="N6459" s="60"/>
      <c r="O6459" s="60"/>
      <c r="P6459" s="60"/>
      <c r="Q6459" s="60"/>
      <c r="R6459" s="334">
        <v>17354</v>
      </c>
      <c r="S6459" s="319" t="s">
        <v>356</v>
      </c>
      <c r="BE6459" s="60"/>
      <c r="BR6459" s="60"/>
      <c r="BX6459" s="151"/>
      <c r="CB6459" s="151"/>
      <c r="CM6459" s="151"/>
      <c r="CO6459" s="151"/>
      <c r="CT6459" s="151"/>
      <c r="CY6459" s="151"/>
    </row>
    <row r="6460" spans="1:103" x14ac:dyDescent="0.2">
      <c r="A6460" s="60"/>
      <c r="B6460" s="60"/>
      <c r="C6460" s="60"/>
      <c r="D6460" s="60"/>
      <c r="E6460" s="60"/>
      <c r="F6460" s="60"/>
      <c r="G6460" s="60"/>
      <c r="H6460" s="60"/>
      <c r="I6460" s="60"/>
      <c r="J6460" s="60"/>
      <c r="K6460" s="60"/>
      <c r="L6460" s="60"/>
      <c r="M6460" s="60"/>
      <c r="N6460" s="60"/>
      <c r="O6460" s="60"/>
      <c r="P6460" s="60"/>
      <c r="Q6460" s="60"/>
      <c r="R6460" s="334">
        <v>17355</v>
      </c>
      <c r="S6460" s="319" t="s">
        <v>356</v>
      </c>
      <c r="BE6460" s="60"/>
      <c r="BR6460" s="60"/>
      <c r="BX6460" s="151"/>
      <c r="CB6460" s="151"/>
      <c r="CM6460" s="151"/>
      <c r="CO6460" s="151"/>
      <c r="CT6460" s="151"/>
      <c r="CY6460" s="151"/>
    </row>
    <row r="6461" spans="1:103" x14ac:dyDescent="0.2">
      <c r="A6461" s="60"/>
      <c r="B6461" s="60"/>
      <c r="C6461" s="60"/>
      <c r="D6461" s="60"/>
      <c r="E6461" s="60"/>
      <c r="F6461" s="60"/>
      <c r="G6461" s="60"/>
      <c r="H6461" s="60"/>
      <c r="I6461" s="60"/>
      <c r="J6461" s="60"/>
      <c r="K6461" s="60"/>
      <c r="L6461" s="60"/>
      <c r="M6461" s="60"/>
      <c r="N6461" s="60"/>
      <c r="O6461" s="60"/>
      <c r="P6461" s="60"/>
      <c r="Q6461" s="60"/>
      <c r="R6461" s="334">
        <v>17356</v>
      </c>
      <c r="S6461" s="319" t="s">
        <v>356</v>
      </c>
      <c r="BE6461" s="60"/>
      <c r="BR6461" s="60"/>
      <c r="BX6461" s="151"/>
      <c r="CB6461" s="151"/>
      <c r="CM6461" s="151"/>
      <c r="CO6461" s="151"/>
      <c r="CT6461" s="151"/>
      <c r="CY6461" s="151"/>
    </row>
    <row r="6462" spans="1:103" x14ac:dyDescent="0.2">
      <c r="A6462" s="60"/>
      <c r="B6462" s="60"/>
      <c r="C6462" s="60"/>
      <c r="D6462" s="60"/>
      <c r="E6462" s="60"/>
      <c r="F6462" s="60"/>
      <c r="G6462" s="60"/>
      <c r="H6462" s="60"/>
      <c r="I6462" s="60"/>
      <c r="J6462" s="60"/>
      <c r="K6462" s="60"/>
      <c r="L6462" s="60"/>
      <c r="M6462" s="60"/>
      <c r="N6462" s="60"/>
      <c r="O6462" s="60"/>
      <c r="P6462" s="60"/>
      <c r="Q6462" s="60"/>
      <c r="R6462" s="334">
        <v>17358</v>
      </c>
      <c r="S6462" s="319" t="s">
        <v>356</v>
      </c>
      <c r="BE6462" s="60"/>
      <c r="BR6462" s="60"/>
      <c r="BX6462" s="151"/>
      <c r="CB6462" s="151"/>
      <c r="CM6462" s="151"/>
      <c r="CO6462" s="151"/>
      <c r="CT6462" s="151"/>
      <c r="CY6462" s="151"/>
    </row>
    <row r="6463" spans="1:103" x14ac:dyDescent="0.2">
      <c r="A6463" s="60"/>
      <c r="B6463" s="60"/>
      <c r="C6463" s="60"/>
      <c r="D6463" s="60"/>
      <c r="E6463" s="60"/>
      <c r="F6463" s="60"/>
      <c r="G6463" s="60"/>
      <c r="H6463" s="60"/>
      <c r="I6463" s="60"/>
      <c r="J6463" s="60"/>
      <c r="K6463" s="60"/>
      <c r="L6463" s="60"/>
      <c r="M6463" s="60"/>
      <c r="N6463" s="60"/>
      <c r="O6463" s="60"/>
      <c r="P6463" s="60"/>
      <c r="Q6463" s="60"/>
      <c r="R6463" s="334">
        <v>17360</v>
      </c>
      <c r="S6463" s="319" t="s">
        <v>356</v>
      </c>
      <c r="BE6463" s="60"/>
      <c r="BR6463" s="60"/>
      <c r="BX6463" s="151"/>
      <c r="CB6463" s="151"/>
      <c r="CM6463" s="151"/>
      <c r="CO6463" s="151"/>
      <c r="CT6463" s="151"/>
      <c r="CY6463" s="151"/>
    </row>
    <row r="6464" spans="1:103" x14ac:dyDescent="0.2">
      <c r="A6464" s="60"/>
      <c r="B6464" s="60"/>
      <c r="C6464" s="60"/>
      <c r="D6464" s="60"/>
      <c r="E6464" s="60"/>
      <c r="F6464" s="60"/>
      <c r="G6464" s="60"/>
      <c r="H6464" s="60"/>
      <c r="I6464" s="60"/>
      <c r="J6464" s="60"/>
      <c r="K6464" s="60"/>
      <c r="L6464" s="60"/>
      <c r="M6464" s="60"/>
      <c r="N6464" s="60"/>
      <c r="O6464" s="60"/>
      <c r="P6464" s="60"/>
      <c r="Q6464" s="60"/>
      <c r="R6464" s="334">
        <v>17361</v>
      </c>
      <c r="S6464" s="319" t="s">
        <v>356</v>
      </c>
      <c r="BE6464" s="60"/>
      <c r="BR6464" s="60"/>
      <c r="BX6464" s="151"/>
      <c r="CB6464" s="151"/>
      <c r="CM6464" s="151"/>
      <c r="CO6464" s="151"/>
      <c r="CT6464" s="151"/>
      <c r="CY6464" s="151"/>
    </row>
    <row r="6465" spans="1:103" x14ac:dyDescent="0.2">
      <c r="A6465" s="60"/>
      <c r="B6465" s="60"/>
      <c r="C6465" s="60"/>
      <c r="D6465" s="60"/>
      <c r="E6465" s="60"/>
      <c r="F6465" s="60"/>
      <c r="G6465" s="60"/>
      <c r="H6465" s="60"/>
      <c r="I6465" s="60"/>
      <c r="J6465" s="60"/>
      <c r="K6465" s="60"/>
      <c r="L6465" s="60"/>
      <c r="M6465" s="60"/>
      <c r="N6465" s="60"/>
      <c r="O6465" s="60"/>
      <c r="P6465" s="60"/>
      <c r="Q6465" s="60"/>
      <c r="R6465" s="334">
        <v>17362</v>
      </c>
      <c r="S6465" s="319" t="s">
        <v>356</v>
      </c>
      <c r="BE6465" s="60"/>
      <c r="BR6465" s="60"/>
      <c r="BX6465" s="151"/>
      <c r="CB6465" s="151"/>
      <c r="CM6465" s="151"/>
      <c r="CO6465" s="151"/>
      <c r="CT6465" s="151"/>
      <c r="CY6465" s="151"/>
    </row>
    <row r="6466" spans="1:103" x14ac:dyDescent="0.2">
      <c r="A6466" s="60"/>
      <c r="B6466" s="60"/>
      <c r="C6466" s="60"/>
      <c r="D6466" s="60"/>
      <c r="E6466" s="60"/>
      <c r="F6466" s="60"/>
      <c r="G6466" s="60"/>
      <c r="H6466" s="60"/>
      <c r="I6466" s="60"/>
      <c r="J6466" s="60"/>
      <c r="K6466" s="60"/>
      <c r="L6466" s="60"/>
      <c r="M6466" s="60"/>
      <c r="N6466" s="60"/>
      <c r="O6466" s="60"/>
      <c r="P6466" s="60"/>
      <c r="Q6466" s="60"/>
      <c r="R6466" s="334">
        <v>17363</v>
      </c>
      <c r="S6466" s="319" t="s">
        <v>356</v>
      </c>
      <c r="BE6466" s="60"/>
      <c r="BR6466" s="60"/>
      <c r="BX6466" s="151"/>
      <c r="CB6466" s="151"/>
      <c r="CM6466" s="151"/>
      <c r="CO6466" s="151"/>
      <c r="CT6466" s="151"/>
      <c r="CY6466" s="151"/>
    </row>
    <row r="6467" spans="1:103" x14ac:dyDescent="0.2">
      <c r="A6467" s="60"/>
      <c r="B6467" s="60"/>
      <c r="C6467" s="60"/>
      <c r="D6467" s="60"/>
      <c r="E6467" s="60"/>
      <c r="F6467" s="60"/>
      <c r="G6467" s="60"/>
      <c r="H6467" s="60"/>
      <c r="I6467" s="60"/>
      <c r="J6467" s="60"/>
      <c r="K6467" s="60"/>
      <c r="L6467" s="60"/>
      <c r="M6467" s="60"/>
      <c r="N6467" s="60"/>
      <c r="O6467" s="60"/>
      <c r="P6467" s="60"/>
      <c r="Q6467" s="60"/>
      <c r="R6467" s="334">
        <v>17364</v>
      </c>
      <c r="S6467" s="319" t="s">
        <v>356</v>
      </c>
      <c r="BE6467" s="60"/>
      <c r="BR6467" s="60"/>
      <c r="BX6467" s="151"/>
      <c r="CB6467" s="151"/>
      <c r="CM6467" s="151"/>
      <c r="CO6467" s="151"/>
      <c r="CT6467" s="151"/>
      <c r="CY6467" s="151"/>
    </row>
    <row r="6468" spans="1:103" x14ac:dyDescent="0.2">
      <c r="A6468" s="60"/>
      <c r="B6468" s="60"/>
      <c r="C6468" s="60"/>
      <c r="D6468" s="60"/>
      <c r="E6468" s="60"/>
      <c r="F6468" s="60"/>
      <c r="G6468" s="60"/>
      <c r="H6468" s="60"/>
      <c r="I6468" s="60"/>
      <c r="J6468" s="60"/>
      <c r="K6468" s="60"/>
      <c r="L6468" s="60"/>
      <c r="M6468" s="60"/>
      <c r="N6468" s="60"/>
      <c r="O6468" s="60"/>
      <c r="P6468" s="60"/>
      <c r="Q6468" s="60"/>
      <c r="R6468" s="334">
        <v>17365</v>
      </c>
      <c r="S6468" s="319" t="s">
        <v>356</v>
      </c>
      <c r="BE6468" s="60"/>
      <c r="BR6468" s="60"/>
      <c r="BX6468" s="151"/>
      <c r="CB6468" s="151"/>
      <c r="CM6468" s="151"/>
      <c r="CO6468" s="151"/>
      <c r="CT6468" s="151"/>
      <c r="CY6468" s="151"/>
    </row>
    <row r="6469" spans="1:103" x14ac:dyDescent="0.2">
      <c r="A6469" s="60"/>
      <c r="B6469" s="60"/>
      <c r="C6469" s="60"/>
      <c r="D6469" s="60"/>
      <c r="E6469" s="60"/>
      <c r="F6469" s="60"/>
      <c r="G6469" s="60"/>
      <c r="H6469" s="60"/>
      <c r="I6469" s="60"/>
      <c r="J6469" s="60"/>
      <c r="K6469" s="60"/>
      <c r="L6469" s="60"/>
      <c r="M6469" s="60"/>
      <c r="N6469" s="60"/>
      <c r="O6469" s="60"/>
      <c r="P6469" s="60"/>
      <c r="Q6469" s="60"/>
      <c r="R6469" s="334">
        <v>17366</v>
      </c>
      <c r="S6469" s="319" t="s">
        <v>356</v>
      </c>
      <c r="BE6469" s="60"/>
      <c r="BR6469" s="60"/>
      <c r="BX6469" s="151"/>
      <c r="CB6469" s="151"/>
      <c r="CM6469" s="151"/>
      <c r="CO6469" s="151"/>
      <c r="CT6469" s="151"/>
      <c r="CY6469" s="151"/>
    </row>
    <row r="6470" spans="1:103" x14ac:dyDescent="0.2">
      <c r="A6470" s="60"/>
      <c r="B6470" s="60"/>
      <c r="C6470" s="60"/>
      <c r="D6470" s="60"/>
      <c r="E6470" s="60"/>
      <c r="F6470" s="60"/>
      <c r="G6470" s="60"/>
      <c r="H6470" s="60"/>
      <c r="I6470" s="60"/>
      <c r="J6470" s="60"/>
      <c r="K6470" s="60"/>
      <c r="L6470" s="60"/>
      <c r="M6470" s="60"/>
      <c r="N6470" s="60"/>
      <c r="O6470" s="60"/>
      <c r="P6470" s="60"/>
      <c r="Q6470" s="60"/>
      <c r="R6470" s="334">
        <v>17368</v>
      </c>
      <c r="S6470" s="319" t="s">
        <v>356</v>
      </c>
      <c r="BE6470" s="60"/>
      <c r="BR6470" s="60"/>
      <c r="BX6470" s="151"/>
      <c r="CB6470" s="151"/>
      <c r="CM6470" s="151"/>
      <c r="CO6470" s="151"/>
      <c r="CT6470" s="151"/>
      <c r="CY6470" s="151"/>
    </row>
    <row r="6471" spans="1:103" x14ac:dyDescent="0.2">
      <c r="A6471" s="60"/>
      <c r="B6471" s="60"/>
      <c r="C6471" s="60"/>
      <c r="D6471" s="60"/>
      <c r="E6471" s="60"/>
      <c r="F6471" s="60"/>
      <c r="G6471" s="60"/>
      <c r="H6471" s="60"/>
      <c r="I6471" s="60"/>
      <c r="J6471" s="60"/>
      <c r="K6471" s="60"/>
      <c r="L6471" s="60"/>
      <c r="M6471" s="60"/>
      <c r="N6471" s="60"/>
      <c r="O6471" s="60"/>
      <c r="P6471" s="60"/>
      <c r="Q6471" s="60"/>
      <c r="R6471" s="334">
        <v>17370</v>
      </c>
      <c r="S6471" s="319" t="s">
        <v>356</v>
      </c>
      <c r="BE6471" s="60"/>
      <c r="BR6471" s="60"/>
      <c r="BX6471" s="151"/>
      <c r="CB6471" s="151"/>
      <c r="CM6471" s="151"/>
      <c r="CO6471" s="151"/>
      <c r="CT6471" s="151"/>
      <c r="CY6471" s="151"/>
    </row>
    <row r="6472" spans="1:103" x14ac:dyDescent="0.2">
      <c r="A6472" s="60"/>
      <c r="B6472" s="60"/>
      <c r="C6472" s="60"/>
      <c r="D6472" s="60"/>
      <c r="E6472" s="60"/>
      <c r="F6472" s="60"/>
      <c r="G6472" s="60"/>
      <c r="H6472" s="60"/>
      <c r="I6472" s="60"/>
      <c r="J6472" s="60"/>
      <c r="K6472" s="60"/>
      <c r="L6472" s="60"/>
      <c r="M6472" s="60"/>
      <c r="N6472" s="60"/>
      <c r="O6472" s="60"/>
      <c r="P6472" s="60"/>
      <c r="Q6472" s="60"/>
      <c r="R6472" s="334">
        <v>17371</v>
      </c>
      <c r="S6472" s="319" t="s">
        <v>356</v>
      </c>
      <c r="BE6472" s="60"/>
      <c r="BR6472" s="60"/>
      <c r="BX6472" s="151"/>
      <c r="CB6472" s="151"/>
      <c r="CM6472" s="151"/>
      <c r="CO6472" s="151"/>
      <c r="CT6472" s="151"/>
      <c r="CY6472" s="151"/>
    </row>
    <row r="6473" spans="1:103" x14ac:dyDescent="0.2">
      <c r="A6473" s="60"/>
      <c r="B6473" s="60"/>
      <c r="C6473" s="60"/>
      <c r="D6473" s="60"/>
      <c r="E6473" s="60"/>
      <c r="F6473" s="60"/>
      <c r="G6473" s="60"/>
      <c r="H6473" s="60"/>
      <c r="I6473" s="60"/>
      <c r="J6473" s="60"/>
      <c r="K6473" s="60"/>
      <c r="L6473" s="60"/>
      <c r="M6473" s="60"/>
      <c r="N6473" s="60"/>
      <c r="O6473" s="60"/>
      <c r="P6473" s="60"/>
      <c r="Q6473" s="60"/>
      <c r="R6473" s="334">
        <v>17372</v>
      </c>
      <c r="S6473" s="319" t="s">
        <v>356</v>
      </c>
      <c r="BE6473" s="60"/>
      <c r="BR6473" s="60"/>
      <c r="BX6473" s="151"/>
      <c r="CB6473" s="151"/>
      <c r="CM6473" s="151"/>
      <c r="CO6473" s="151"/>
      <c r="CT6473" s="151"/>
      <c r="CY6473" s="151"/>
    </row>
    <row r="6474" spans="1:103" x14ac:dyDescent="0.2">
      <c r="A6474" s="60"/>
      <c r="B6474" s="60"/>
      <c r="C6474" s="60"/>
      <c r="D6474" s="60"/>
      <c r="E6474" s="60"/>
      <c r="F6474" s="60"/>
      <c r="G6474" s="60"/>
      <c r="H6474" s="60"/>
      <c r="I6474" s="60"/>
      <c r="J6474" s="60"/>
      <c r="K6474" s="60"/>
      <c r="L6474" s="60"/>
      <c r="M6474" s="60"/>
      <c r="N6474" s="60"/>
      <c r="O6474" s="60"/>
      <c r="P6474" s="60"/>
      <c r="Q6474" s="60"/>
      <c r="R6474" s="334">
        <v>17375</v>
      </c>
      <c r="S6474" s="319" t="s">
        <v>356</v>
      </c>
      <c r="BE6474" s="60"/>
      <c r="BR6474" s="60"/>
      <c r="BX6474" s="151"/>
      <c r="CB6474" s="151"/>
      <c r="CM6474" s="151"/>
      <c r="CO6474" s="151"/>
      <c r="CT6474" s="151"/>
      <c r="CY6474" s="151"/>
    </row>
    <row r="6475" spans="1:103" x14ac:dyDescent="0.2">
      <c r="A6475" s="60"/>
      <c r="B6475" s="60"/>
      <c r="C6475" s="60"/>
      <c r="D6475" s="60"/>
      <c r="E6475" s="60"/>
      <c r="F6475" s="60"/>
      <c r="G6475" s="60"/>
      <c r="H6475" s="60"/>
      <c r="I6475" s="60"/>
      <c r="J6475" s="60"/>
      <c r="K6475" s="60"/>
      <c r="L6475" s="60"/>
      <c r="M6475" s="60"/>
      <c r="N6475" s="60"/>
      <c r="O6475" s="60"/>
      <c r="P6475" s="60"/>
      <c r="Q6475" s="60"/>
      <c r="R6475" s="334">
        <v>17401</v>
      </c>
      <c r="S6475" s="319" t="s">
        <v>356</v>
      </c>
      <c r="BE6475" s="60"/>
      <c r="BR6475" s="60"/>
      <c r="BX6475" s="151"/>
      <c r="CB6475" s="151"/>
      <c r="CM6475" s="151"/>
      <c r="CO6475" s="151"/>
      <c r="CT6475" s="151"/>
      <c r="CY6475" s="151"/>
    </row>
    <row r="6476" spans="1:103" x14ac:dyDescent="0.2">
      <c r="A6476" s="60"/>
      <c r="B6476" s="60"/>
      <c r="C6476" s="60"/>
      <c r="D6476" s="60"/>
      <c r="E6476" s="60"/>
      <c r="F6476" s="60"/>
      <c r="G6476" s="60"/>
      <c r="H6476" s="60"/>
      <c r="I6476" s="60"/>
      <c r="J6476" s="60"/>
      <c r="K6476" s="60"/>
      <c r="L6476" s="60"/>
      <c r="M6476" s="60"/>
      <c r="N6476" s="60"/>
      <c r="O6476" s="60"/>
      <c r="P6476" s="60"/>
      <c r="Q6476" s="60"/>
      <c r="R6476" s="334">
        <v>17402</v>
      </c>
      <c r="S6476" s="319" t="s">
        <v>356</v>
      </c>
      <c r="BE6476" s="60"/>
      <c r="BR6476" s="60"/>
      <c r="BX6476" s="151"/>
      <c r="CB6476" s="151"/>
      <c r="CM6476" s="151"/>
      <c r="CO6476" s="151"/>
      <c r="CT6476" s="151"/>
      <c r="CY6476" s="151"/>
    </row>
    <row r="6477" spans="1:103" x14ac:dyDescent="0.2">
      <c r="A6477" s="60"/>
      <c r="B6477" s="60"/>
      <c r="C6477" s="60"/>
      <c r="D6477" s="60"/>
      <c r="E6477" s="60"/>
      <c r="F6477" s="60"/>
      <c r="G6477" s="60"/>
      <c r="H6477" s="60"/>
      <c r="I6477" s="60"/>
      <c r="J6477" s="60"/>
      <c r="K6477" s="60"/>
      <c r="L6477" s="60"/>
      <c r="M6477" s="60"/>
      <c r="N6477" s="60"/>
      <c r="O6477" s="60"/>
      <c r="P6477" s="60"/>
      <c r="Q6477" s="60"/>
      <c r="R6477" s="334">
        <v>17403</v>
      </c>
      <c r="S6477" s="319" t="s">
        <v>356</v>
      </c>
      <c r="BE6477" s="60"/>
      <c r="BR6477" s="60"/>
      <c r="BX6477" s="151"/>
      <c r="CB6477" s="151"/>
      <c r="CM6477" s="151"/>
      <c r="CO6477" s="151"/>
      <c r="CT6477" s="151"/>
      <c r="CY6477" s="151"/>
    </row>
    <row r="6478" spans="1:103" x14ac:dyDescent="0.2">
      <c r="A6478" s="60"/>
      <c r="B6478" s="60"/>
      <c r="C6478" s="60"/>
      <c r="D6478" s="60"/>
      <c r="E6478" s="60"/>
      <c r="F6478" s="60"/>
      <c r="G6478" s="60"/>
      <c r="H6478" s="60"/>
      <c r="I6478" s="60"/>
      <c r="J6478" s="60"/>
      <c r="K6478" s="60"/>
      <c r="L6478" s="60"/>
      <c r="M6478" s="60"/>
      <c r="N6478" s="60"/>
      <c r="O6478" s="60"/>
      <c r="P6478" s="60"/>
      <c r="Q6478" s="60"/>
      <c r="R6478" s="334">
        <v>17404</v>
      </c>
      <c r="S6478" s="319" t="s">
        <v>356</v>
      </c>
      <c r="BE6478" s="60"/>
      <c r="BR6478" s="60"/>
      <c r="BX6478" s="151"/>
      <c r="CB6478" s="151"/>
      <c r="CM6478" s="151"/>
      <c r="CO6478" s="151"/>
      <c r="CT6478" s="151"/>
      <c r="CY6478" s="151"/>
    </row>
    <row r="6479" spans="1:103" x14ac:dyDescent="0.2">
      <c r="A6479" s="60"/>
      <c r="B6479" s="60"/>
      <c r="C6479" s="60"/>
      <c r="D6479" s="60"/>
      <c r="E6479" s="60"/>
      <c r="F6479" s="60"/>
      <c r="G6479" s="60"/>
      <c r="H6479" s="60"/>
      <c r="I6479" s="60"/>
      <c r="J6479" s="60"/>
      <c r="K6479" s="60"/>
      <c r="L6479" s="60"/>
      <c r="M6479" s="60"/>
      <c r="N6479" s="60"/>
      <c r="O6479" s="60"/>
      <c r="P6479" s="60"/>
      <c r="Q6479" s="60"/>
      <c r="R6479" s="334">
        <v>17405</v>
      </c>
      <c r="S6479" s="319" t="s">
        <v>356</v>
      </c>
      <c r="BE6479" s="60"/>
      <c r="BR6479" s="60"/>
      <c r="BX6479" s="151"/>
      <c r="CB6479" s="151"/>
      <c r="CM6479" s="151"/>
      <c r="CO6479" s="151"/>
      <c r="CT6479" s="151"/>
      <c r="CY6479" s="151"/>
    </row>
    <row r="6480" spans="1:103" x14ac:dyDescent="0.2">
      <c r="A6480" s="60"/>
      <c r="B6480" s="60"/>
      <c r="C6480" s="60"/>
      <c r="D6480" s="60"/>
      <c r="E6480" s="60"/>
      <c r="F6480" s="60"/>
      <c r="G6480" s="60"/>
      <c r="H6480" s="60"/>
      <c r="I6480" s="60"/>
      <c r="J6480" s="60"/>
      <c r="K6480" s="60"/>
      <c r="L6480" s="60"/>
      <c r="M6480" s="60"/>
      <c r="N6480" s="60"/>
      <c r="O6480" s="60"/>
      <c r="P6480" s="60"/>
      <c r="Q6480" s="60"/>
      <c r="R6480" s="334">
        <v>17406</v>
      </c>
      <c r="S6480" s="319" t="s">
        <v>356</v>
      </c>
      <c r="BE6480" s="60"/>
      <c r="BR6480" s="60"/>
      <c r="BX6480" s="151"/>
      <c r="CB6480" s="151"/>
      <c r="CM6480" s="151"/>
      <c r="CO6480" s="151"/>
      <c r="CT6480" s="151"/>
      <c r="CY6480" s="151"/>
    </row>
    <row r="6481" spans="1:103" x14ac:dyDescent="0.2">
      <c r="A6481" s="60"/>
      <c r="B6481" s="60"/>
      <c r="C6481" s="60"/>
      <c r="D6481" s="60"/>
      <c r="E6481" s="60"/>
      <c r="F6481" s="60"/>
      <c r="G6481" s="60"/>
      <c r="H6481" s="60"/>
      <c r="I6481" s="60"/>
      <c r="J6481" s="60"/>
      <c r="K6481" s="60"/>
      <c r="L6481" s="60"/>
      <c r="M6481" s="60"/>
      <c r="N6481" s="60"/>
      <c r="O6481" s="60"/>
      <c r="P6481" s="60"/>
      <c r="Q6481" s="60"/>
      <c r="R6481" s="334">
        <v>17407</v>
      </c>
      <c r="S6481" s="319" t="s">
        <v>356</v>
      </c>
      <c r="BE6481" s="60"/>
      <c r="BR6481" s="60"/>
      <c r="BX6481" s="151"/>
      <c r="CB6481" s="151"/>
      <c r="CM6481" s="151"/>
      <c r="CO6481" s="151"/>
      <c r="CT6481" s="151"/>
      <c r="CY6481" s="151"/>
    </row>
    <row r="6482" spans="1:103" x14ac:dyDescent="0.2">
      <c r="A6482" s="60"/>
      <c r="B6482" s="60"/>
      <c r="C6482" s="60"/>
      <c r="D6482" s="60"/>
      <c r="E6482" s="60"/>
      <c r="F6482" s="60"/>
      <c r="G6482" s="60"/>
      <c r="H6482" s="60"/>
      <c r="I6482" s="60"/>
      <c r="J6482" s="60"/>
      <c r="K6482" s="60"/>
      <c r="L6482" s="60"/>
      <c r="M6482" s="60"/>
      <c r="N6482" s="60"/>
      <c r="O6482" s="60"/>
      <c r="P6482" s="60"/>
      <c r="Q6482" s="60"/>
      <c r="R6482" s="334">
        <v>17408</v>
      </c>
      <c r="S6482" s="319" t="s">
        <v>356</v>
      </c>
      <c r="BE6482" s="60"/>
      <c r="BR6482" s="60"/>
      <c r="BX6482" s="151"/>
      <c r="CB6482" s="151"/>
      <c r="CM6482" s="151"/>
      <c r="CO6482" s="151"/>
      <c r="CT6482" s="151"/>
      <c r="CY6482" s="151"/>
    </row>
    <row r="6483" spans="1:103" x14ac:dyDescent="0.2">
      <c r="A6483" s="60"/>
      <c r="B6483" s="60"/>
      <c r="C6483" s="60"/>
      <c r="D6483" s="60"/>
      <c r="E6483" s="60"/>
      <c r="F6483" s="60"/>
      <c r="G6483" s="60"/>
      <c r="H6483" s="60"/>
      <c r="I6483" s="60"/>
      <c r="J6483" s="60"/>
      <c r="K6483" s="60"/>
      <c r="L6483" s="60"/>
      <c r="M6483" s="60"/>
      <c r="N6483" s="60"/>
      <c r="O6483" s="60"/>
      <c r="P6483" s="60"/>
      <c r="Q6483" s="60"/>
      <c r="R6483" s="334">
        <v>17415</v>
      </c>
      <c r="S6483" s="319" t="s">
        <v>356</v>
      </c>
      <c r="BE6483" s="60"/>
      <c r="BR6483" s="60"/>
      <c r="BX6483" s="151"/>
      <c r="CB6483" s="151"/>
      <c r="CM6483" s="151"/>
      <c r="CO6483" s="151"/>
      <c r="CT6483" s="151"/>
      <c r="CY6483" s="151"/>
    </row>
    <row r="6484" spans="1:103" x14ac:dyDescent="0.2">
      <c r="A6484" s="60"/>
      <c r="B6484" s="60"/>
      <c r="C6484" s="60"/>
      <c r="D6484" s="60"/>
      <c r="E6484" s="60"/>
      <c r="F6484" s="60"/>
      <c r="G6484" s="60"/>
      <c r="H6484" s="60"/>
      <c r="I6484" s="60"/>
      <c r="J6484" s="60"/>
      <c r="K6484" s="60"/>
      <c r="L6484" s="60"/>
      <c r="M6484" s="60"/>
      <c r="N6484" s="60"/>
      <c r="O6484" s="60"/>
      <c r="P6484" s="60"/>
      <c r="Q6484" s="60"/>
      <c r="R6484" s="334">
        <v>17501</v>
      </c>
      <c r="S6484" s="319" t="s">
        <v>356</v>
      </c>
      <c r="BE6484" s="60"/>
      <c r="BR6484" s="60"/>
      <c r="BX6484" s="151"/>
      <c r="CB6484" s="151"/>
      <c r="CM6484" s="151"/>
      <c r="CO6484" s="151"/>
      <c r="CT6484" s="151"/>
      <c r="CY6484" s="151"/>
    </row>
    <row r="6485" spans="1:103" x14ac:dyDescent="0.2">
      <c r="A6485" s="60"/>
      <c r="B6485" s="60"/>
      <c r="C6485" s="60"/>
      <c r="D6485" s="60"/>
      <c r="E6485" s="60"/>
      <c r="F6485" s="60"/>
      <c r="G6485" s="60"/>
      <c r="H6485" s="60"/>
      <c r="I6485" s="60"/>
      <c r="J6485" s="60"/>
      <c r="K6485" s="60"/>
      <c r="L6485" s="60"/>
      <c r="M6485" s="60"/>
      <c r="N6485" s="60"/>
      <c r="O6485" s="60"/>
      <c r="P6485" s="60"/>
      <c r="Q6485" s="60"/>
      <c r="R6485" s="334">
        <v>17502</v>
      </c>
      <c r="S6485" s="319" t="s">
        <v>356</v>
      </c>
      <c r="BE6485" s="60"/>
      <c r="BR6485" s="60"/>
      <c r="BX6485" s="151"/>
      <c r="CB6485" s="151"/>
      <c r="CM6485" s="151"/>
      <c r="CO6485" s="151"/>
      <c r="CT6485" s="151"/>
      <c r="CY6485" s="151"/>
    </row>
    <row r="6486" spans="1:103" x14ac:dyDescent="0.2">
      <c r="A6486" s="60"/>
      <c r="B6486" s="60"/>
      <c r="C6486" s="60"/>
      <c r="D6486" s="60"/>
      <c r="E6486" s="60"/>
      <c r="F6486" s="60"/>
      <c r="G6486" s="60"/>
      <c r="H6486" s="60"/>
      <c r="I6486" s="60"/>
      <c r="J6486" s="60"/>
      <c r="K6486" s="60"/>
      <c r="L6486" s="60"/>
      <c r="M6486" s="60"/>
      <c r="N6486" s="60"/>
      <c r="O6486" s="60"/>
      <c r="P6486" s="60"/>
      <c r="Q6486" s="60"/>
      <c r="R6486" s="334">
        <v>17503</v>
      </c>
      <c r="S6486" s="319" t="s">
        <v>356</v>
      </c>
      <c r="BE6486" s="60"/>
      <c r="BR6486" s="60"/>
      <c r="BX6486" s="151"/>
      <c r="CB6486" s="151"/>
      <c r="CM6486" s="151"/>
      <c r="CO6486" s="151"/>
      <c r="CT6486" s="151"/>
      <c r="CY6486" s="151"/>
    </row>
    <row r="6487" spans="1:103" x14ac:dyDescent="0.2">
      <c r="A6487" s="60"/>
      <c r="B6487" s="60"/>
      <c r="C6487" s="60"/>
      <c r="D6487" s="60"/>
      <c r="E6487" s="60"/>
      <c r="F6487" s="60"/>
      <c r="G6487" s="60"/>
      <c r="H6487" s="60"/>
      <c r="I6487" s="60"/>
      <c r="J6487" s="60"/>
      <c r="K6487" s="60"/>
      <c r="L6487" s="60"/>
      <c r="M6487" s="60"/>
      <c r="N6487" s="60"/>
      <c r="O6487" s="60"/>
      <c r="P6487" s="60"/>
      <c r="Q6487" s="60"/>
      <c r="R6487" s="334">
        <v>17504</v>
      </c>
      <c r="S6487" s="319" t="s">
        <v>356</v>
      </c>
      <c r="BE6487" s="60"/>
      <c r="BR6487" s="60"/>
      <c r="BX6487" s="151"/>
      <c r="CB6487" s="151"/>
      <c r="CM6487" s="151"/>
      <c r="CO6487" s="151"/>
      <c r="CT6487" s="151"/>
      <c r="CY6487" s="151"/>
    </row>
    <row r="6488" spans="1:103" x14ac:dyDescent="0.2">
      <c r="A6488" s="60"/>
      <c r="B6488" s="60"/>
      <c r="C6488" s="60"/>
      <c r="D6488" s="60"/>
      <c r="E6488" s="60"/>
      <c r="F6488" s="60"/>
      <c r="G6488" s="60"/>
      <c r="H6488" s="60"/>
      <c r="I6488" s="60"/>
      <c r="J6488" s="60"/>
      <c r="K6488" s="60"/>
      <c r="L6488" s="60"/>
      <c r="M6488" s="60"/>
      <c r="N6488" s="60"/>
      <c r="O6488" s="60"/>
      <c r="P6488" s="60"/>
      <c r="Q6488" s="60"/>
      <c r="R6488" s="334">
        <v>17505</v>
      </c>
      <c r="S6488" s="319" t="s">
        <v>356</v>
      </c>
      <c r="BE6488" s="60"/>
      <c r="BR6488" s="60"/>
      <c r="BX6488" s="151"/>
      <c r="CB6488" s="151"/>
      <c r="CM6488" s="151"/>
      <c r="CO6488" s="151"/>
      <c r="CT6488" s="151"/>
      <c r="CY6488" s="151"/>
    </row>
    <row r="6489" spans="1:103" x14ac:dyDescent="0.2">
      <c r="A6489" s="60"/>
      <c r="B6489" s="60"/>
      <c r="C6489" s="60"/>
      <c r="D6489" s="60"/>
      <c r="E6489" s="60"/>
      <c r="F6489" s="60"/>
      <c r="G6489" s="60"/>
      <c r="H6489" s="60"/>
      <c r="I6489" s="60"/>
      <c r="J6489" s="60"/>
      <c r="K6489" s="60"/>
      <c r="L6489" s="60"/>
      <c r="M6489" s="60"/>
      <c r="N6489" s="60"/>
      <c r="O6489" s="60"/>
      <c r="P6489" s="60"/>
      <c r="Q6489" s="60"/>
      <c r="R6489" s="334">
        <v>17506</v>
      </c>
      <c r="S6489" s="319" t="s">
        <v>356</v>
      </c>
      <c r="BE6489" s="60"/>
      <c r="BR6489" s="60"/>
      <c r="BX6489" s="151"/>
      <c r="CB6489" s="151"/>
      <c r="CM6489" s="151"/>
      <c r="CO6489" s="151"/>
      <c r="CT6489" s="151"/>
      <c r="CY6489" s="151"/>
    </row>
    <row r="6490" spans="1:103" x14ac:dyDescent="0.2">
      <c r="A6490" s="60"/>
      <c r="B6490" s="60"/>
      <c r="C6490" s="60"/>
      <c r="D6490" s="60"/>
      <c r="E6490" s="60"/>
      <c r="F6490" s="60"/>
      <c r="G6490" s="60"/>
      <c r="H6490" s="60"/>
      <c r="I6490" s="60"/>
      <c r="J6490" s="60"/>
      <c r="K6490" s="60"/>
      <c r="L6490" s="60"/>
      <c r="M6490" s="60"/>
      <c r="N6490" s="60"/>
      <c r="O6490" s="60"/>
      <c r="P6490" s="60"/>
      <c r="Q6490" s="60"/>
      <c r="R6490" s="334">
        <v>17507</v>
      </c>
      <c r="S6490" s="319" t="s">
        <v>356</v>
      </c>
      <c r="BE6490" s="60"/>
      <c r="BR6490" s="60"/>
      <c r="BX6490" s="151"/>
      <c r="CB6490" s="151"/>
      <c r="CM6490" s="151"/>
      <c r="CO6490" s="151"/>
      <c r="CT6490" s="151"/>
      <c r="CY6490" s="151"/>
    </row>
    <row r="6491" spans="1:103" x14ac:dyDescent="0.2">
      <c r="A6491" s="60"/>
      <c r="B6491" s="60"/>
      <c r="C6491" s="60"/>
      <c r="D6491" s="60"/>
      <c r="E6491" s="60"/>
      <c r="F6491" s="60"/>
      <c r="G6491" s="60"/>
      <c r="H6491" s="60"/>
      <c r="I6491" s="60"/>
      <c r="J6491" s="60"/>
      <c r="K6491" s="60"/>
      <c r="L6491" s="60"/>
      <c r="M6491" s="60"/>
      <c r="N6491" s="60"/>
      <c r="O6491" s="60"/>
      <c r="P6491" s="60"/>
      <c r="Q6491" s="60"/>
      <c r="R6491" s="334">
        <v>17508</v>
      </c>
      <c r="S6491" s="319" t="s">
        <v>356</v>
      </c>
      <c r="BE6491" s="60"/>
      <c r="BR6491" s="60"/>
      <c r="BX6491" s="151"/>
      <c r="CB6491" s="151"/>
      <c r="CM6491" s="151"/>
      <c r="CO6491" s="151"/>
      <c r="CT6491" s="151"/>
      <c r="CY6491" s="151"/>
    </row>
    <row r="6492" spans="1:103" x14ac:dyDescent="0.2">
      <c r="A6492" s="60"/>
      <c r="B6492" s="60"/>
      <c r="C6492" s="60"/>
      <c r="D6492" s="60"/>
      <c r="E6492" s="60"/>
      <c r="F6492" s="60"/>
      <c r="G6492" s="60"/>
      <c r="H6492" s="60"/>
      <c r="I6492" s="60"/>
      <c r="J6492" s="60"/>
      <c r="K6492" s="60"/>
      <c r="L6492" s="60"/>
      <c r="M6492" s="60"/>
      <c r="N6492" s="60"/>
      <c r="O6492" s="60"/>
      <c r="P6492" s="60"/>
      <c r="Q6492" s="60"/>
      <c r="R6492" s="334">
        <v>17509</v>
      </c>
      <c r="S6492" s="319" t="s">
        <v>356</v>
      </c>
      <c r="BE6492" s="60"/>
      <c r="BR6492" s="60"/>
      <c r="BX6492" s="151"/>
      <c r="CB6492" s="151"/>
      <c r="CM6492" s="151"/>
      <c r="CO6492" s="151"/>
      <c r="CT6492" s="151"/>
      <c r="CY6492" s="151"/>
    </row>
    <row r="6493" spans="1:103" x14ac:dyDescent="0.2">
      <c r="A6493" s="60"/>
      <c r="B6493" s="60"/>
      <c r="C6493" s="60"/>
      <c r="D6493" s="60"/>
      <c r="E6493" s="60"/>
      <c r="F6493" s="60"/>
      <c r="G6493" s="60"/>
      <c r="H6493" s="60"/>
      <c r="I6493" s="60"/>
      <c r="J6493" s="60"/>
      <c r="K6493" s="60"/>
      <c r="L6493" s="60"/>
      <c r="M6493" s="60"/>
      <c r="N6493" s="60"/>
      <c r="O6493" s="60"/>
      <c r="P6493" s="60"/>
      <c r="Q6493" s="60"/>
      <c r="R6493" s="334">
        <v>17512</v>
      </c>
      <c r="S6493" s="319" t="s">
        <v>356</v>
      </c>
      <c r="BE6493" s="60"/>
      <c r="BR6493" s="60"/>
      <c r="BX6493" s="151"/>
      <c r="CB6493" s="151"/>
      <c r="CM6493" s="151"/>
      <c r="CO6493" s="151"/>
      <c r="CT6493" s="151"/>
      <c r="CY6493" s="151"/>
    </row>
    <row r="6494" spans="1:103" x14ac:dyDescent="0.2">
      <c r="A6494" s="60"/>
      <c r="B6494" s="60"/>
      <c r="C6494" s="60"/>
      <c r="D6494" s="60"/>
      <c r="E6494" s="60"/>
      <c r="F6494" s="60"/>
      <c r="G6494" s="60"/>
      <c r="H6494" s="60"/>
      <c r="I6494" s="60"/>
      <c r="J6494" s="60"/>
      <c r="K6494" s="60"/>
      <c r="L6494" s="60"/>
      <c r="M6494" s="60"/>
      <c r="N6494" s="60"/>
      <c r="O6494" s="60"/>
      <c r="P6494" s="60"/>
      <c r="Q6494" s="60"/>
      <c r="R6494" s="334">
        <v>17516</v>
      </c>
      <c r="S6494" s="319" t="s">
        <v>356</v>
      </c>
      <c r="BE6494" s="60"/>
      <c r="BR6494" s="60"/>
      <c r="BX6494" s="151"/>
      <c r="CB6494" s="151"/>
      <c r="CM6494" s="151"/>
      <c r="CO6494" s="151"/>
      <c r="CT6494" s="151"/>
      <c r="CY6494" s="151"/>
    </row>
    <row r="6495" spans="1:103" x14ac:dyDescent="0.2">
      <c r="A6495" s="60"/>
      <c r="B6495" s="60"/>
      <c r="C6495" s="60"/>
      <c r="D6495" s="60"/>
      <c r="E6495" s="60"/>
      <c r="F6495" s="60"/>
      <c r="G6495" s="60"/>
      <c r="H6495" s="60"/>
      <c r="I6495" s="60"/>
      <c r="J6495" s="60"/>
      <c r="K6495" s="60"/>
      <c r="L6495" s="60"/>
      <c r="M6495" s="60"/>
      <c r="N6495" s="60"/>
      <c r="O6495" s="60"/>
      <c r="P6495" s="60"/>
      <c r="Q6495" s="60"/>
      <c r="R6495" s="334">
        <v>17517</v>
      </c>
      <c r="S6495" s="319" t="s">
        <v>356</v>
      </c>
      <c r="BE6495" s="60"/>
      <c r="BR6495" s="60"/>
      <c r="BX6495" s="151"/>
      <c r="CB6495" s="151"/>
      <c r="CM6495" s="151"/>
      <c r="CO6495" s="151"/>
      <c r="CT6495" s="151"/>
      <c r="CY6495" s="151"/>
    </row>
    <row r="6496" spans="1:103" x14ac:dyDescent="0.2">
      <c r="A6496" s="60"/>
      <c r="B6496" s="60"/>
      <c r="C6496" s="60"/>
      <c r="D6496" s="60"/>
      <c r="E6496" s="60"/>
      <c r="F6496" s="60"/>
      <c r="G6496" s="60"/>
      <c r="H6496" s="60"/>
      <c r="I6496" s="60"/>
      <c r="J6496" s="60"/>
      <c r="K6496" s="60"/>
      <c r="L6496" s="60"/>
      <c r="M6496" s="60"/>
      <c r="N6496" s="60"/>
      <c r="O6496" s="60"/>
      <c r="P6496" s="60"/>
      <c r="Q6496" s="60"/>
      <c r="R6496" s="334">
        <v>17518</v>
      </c>
      <c r="S6496" s="319" t="s">
        <v>356</v>
      </c>
      <c r="BE6496" s="60"/>
      <c r="BR6496" s="60"/>
      <c r="BX6496" s="151"/>
      <c r="CB6496" s="151"/>
      <c r="CM6496" s="151"/>
      <c r="CO6496" s="151"/>
      <c r="CT6496" s="151"/>
      <c r="CY6496" s="151"/>
    </row>
    <row r="6497" spans="1:103" x14ac:dyDescent="0.2">
      <c r="A6497" s="60"/>
      <c r="B6497" s="60"/>
      <c r="C6497" s="60"/>
      <c r="D6497" s="60"/>
      <c r="E6497" s="60"/>
      <c r="F6497" s="60"/>
      <c r="G6497" s="60"/>
      <c r="H6497" s="60"/>
      <c r="I6497" s="60"/>
      <c r="J6497" s="60"/>
      <c r="K6497" s="60"/>
      <c r="L6497" s="60"/>
      <c r="M6497" s="60"/>
      <c r="N6497" s="60"/>
      <c r="O6497" s="60"/>
      <c r="P6497" s="60"/>
      <c r="Q6497" s="60"/>
      <c r="R6497" s="334">
        <v>17519</v>
      </c>
      <c r="S6497" s="319" t="s">
        <v>356</v>
      </c>
      <c r="BE6497" s="60"/>
      <c r="BR6497" s="60"/>
      <c r="BX6497" s="151"/>
      <c r="CB6497" s="151"/>
      <c r="CM6497" s="151"/>
      <c r="CO6497" s="151"/>
      <c r="CT6497" s="151"/>
      <c r="CY6497" s="151"/>
    </row>
    <row r="6498" spans="1:103" x14ac:dyDescent="0.2">
      <c r="A6498" s="60"/>
      <c r="B6498" s="60"/>
      <c r="C6498" s="60"/>
      <c r="D6498" s="60"/>
      <c r="E6498" s="60"/>
      <c r="F6498" s="60"/>
      <c r="G6498" s="60"/>
      <c r="H6498" s="60"/>
      <c r="I6498" s="60"/>
      <c r="J6498" s="60"/>
      <c r="K6498" s="60"/>
      <c r="L6498" s="60"/>
      <c r="M6498" s="60"/>
      <c r="N6498" s="60"/>
      <c r="O6498" s="60"/>
      <c r="P6498" s="60"/>
      <c r="Q6498" s="60"/>
      <c r="R6498" s="334">
        <v>17520</v>
      </c>
      <c r="S6498" s="319" t="s">
        <v>356</v>
      </c>
      <c r="BE6498" s="60"/>
      <c r="BR6498" s="60"/>
      <c r="BX6498" s="151"/>
      <c r="CB6498" s="151"/>
      <c r="CM6498" s="151"/>
      <c r="CO6498" s="151"/>
      <c r="CT6498" s="151"/>
      <c r="CY6498" s="151"/>
    </row>
    <row r="6499" spans="1:103" x14ac:dyDescent="0.2">
      <c r="A6499" s="60"/>
      <c r="B6499" s="60"/>
      <c r="C6499" s="60"/>
      <c r="D6499" s="60"/>
      <c r="E6499" s="60"/>
      <c r="F6499" s="60"/>
      <c r="G6499" s="60"/>
      <c r="H6499" s="60"/>
      <c r="I6499" s="60"/>
      <c r="J6499" s="60"/>
      <c r="K6499" s="60"/>
      <c r="L6499" s="60"/>
      <c r="M6499" s="60"/>
      <c r="N6499" s="60"/>
      <c r="O6499" s="60"/>
      <c r="P6499" s="60"/>
      <c r="Q6499" s="60"/>
      <c r="R6499" s="334">
        <v>17521</v>
      </c>
      <c r="S6499" s="319" t="s">
        <v>356</v>
      </c>
      <c r="BE6499" s="60"/>
      <c r="BR6499" s="60"/>
      <c r="BX6499" s="151"/>
      <c r="CB6499" s="151"/>
      <c r="CM6499" s="151"/>
      <c r="CO6499" s="151"/>
      <c r="CT6499" s="151"/>
      <c r="CY6499" s="151"/>
    </row>
    <row r="6500" spans="1:103" x14ac:dyDescent="0.2">
      <c r="A6500" s="60"/>
      <c r="B6500" s="60"/>
      <c r="C6500" s="60"/>
      <c r="D6500" s="60"/>
      <c r="E6500" s="60"/>
      <c r="F6500" s="60"/>
      <c r="G6500" s="60"/>
      <c r="H6500" s="60"/>
      <c r="I6500" s="60"/>
      <c r="J6500" s="60"/>
      <c r="K6500" s="60"/>
      <c r="L6500" s="60"/>
      <c r="M6500" s="60"/>
      <c r="N6500" s="60"/>
      <c r="O6500" s="60"/>
      <c r="P6500" s="60"/>
      <c r="Q6500" s="60"/>
      <c r="R6500" s="334">
        <v>17522</v>
      </c>
      <c r="S6500" s="319" t="s">
        <v>356</v>
      </c>
      <c r="BE6500" s="60"/>
      <c r="BR6500" s="60"/>
      <c r="BX6500" s="151"/>
      <c r="CB6500" s="151"/>
      <c r="CM6500" s="151"/>
      <c r="CO6500" s="151"/>
      <c r="CT6500" s="151"/>
      <c r="CY6500" s="151"/>
    </row>
    <row r="6501" spans="1:103" x14ac:dyDescent="0.2">
      <c r="A6501" s="60"/>
      <c r="B6501" s="60"/>
      <c r="C6501" s="60"/>
      <c r="D6501" s="60"/>
      <c r="E6501" s="60"/>
      <c r="F6501" s="60"/>
      <c r="G6501" s="60"/>
      <c r="H6501" s="60"/>
      <c r="I6501" s="60"/>
      <c r="J6501" s="60"/>
      <c r="K6501" s="60"/>
      <c r="L6501" s="60"/>
      <c r="M6501" s="60"/>
      <c r="N6501" s="60"/>
      <c r="O6501" s="60"/>
      <c r="P6501" s="60"/>
      <c r="Q6501" s="60"/>
      <c r="R6501" s="334">
        <v>17527</v>
      </c>
      <c r="S6501" s="319" t="s">
        <v>356</v>
      </c>
      <c r="BE6501" s="60"/>
      <c r="BR6501" s="60"/>
      <c r="BX6501" s="151"/>
      <c r="CB6501" s="151"/>
      <c r="CM6501" s="151"/>
      <c r="CO6501" s="151"/>
      <c r="CT6501" s="151"/>
      <c r="CY6501" s="151"/>
    </row>
    <row r="6502" spans="1:103" x14ac:dyDescent="0.2">
      <c r="A6502" s="60"/>
      <c r="B6502" s="60"/>
      <c r="C6502" s="60"/>
      <c r="D6502" s="60"/>
      <c r="E6502" s="60"/>
      <c r="F6502" s="60"/>
      <c r="G6502" s="60"/>
      <c r="H6502" s="60"/>
      <c r="I6502" s="60"/>
      <c r="J6502" s="60"/>
      <c r="K6502" s="60"/>
      <c r="L6502" s="60"/>
      <c r="M6502" s="60"/>
      <c r="N6502" s="60"/>
      <c r="O6502" s="60"/>
      <c r="P6502" s="60"/>
      <c r="Q6502" s="60"/>
      <c r="R6502" s="334">
        <v>17528</v>
      </c>
      <c r="S6502" s="319" t="s">
        <v>356</v>
      </c>
      <c r="BE6502" s="60"/>
      <c r="BR6502" s="60"/>
      <c r="BX6502" s="151"/>
      <c r="CB6502" s="151"/>
      <c r="CM6502" s="151"/>
      <c r="CO6502" s="151"/>
      <c r="CT6502" s="151"/>
      <c r="CY6502" s="151"/>
    </row>
    <row r="6503" spans="1:103" x14ac:dyDescent="0.2">
      <c r="A6503" s="60"/>
      <c r="B6503" s="60"/>
      <c r="C6503" s="60"/>
      <c r="D6503" s="60"/>
      <c r="E6503" s="60"/>
      <c r="F6503" s="60"/>
      <c r="G6503" s="60"/>
      <c r="H6503" s="60"/>
      <c r="I6503" s="60"/>
      <c r="J6503" s="60"/>
      <c r="K6503" s="60"/>
      <c r="L6503" s="60"/>
      <c r="M6503" s="60"/>
      <c r="N6503" s="60"/>
      <c r="O6503" s="60"/>
      <c r="P6503" s="60"/>
      <c r="Q6503" s="60"/>
      <c r="R6503" s="334">
        <v>17529</v>
      </c>
      <c r="S6503" s="319" t="s">
        <v>356</v>
      </c>
      <c r="BE6503" s="60"/>
      <c r="BR6503" s="60"/>
      <c r="BX6503" s="151"/>
      <c r="CB6503" s="151"/>
      <c r="CM6503" s="151"/>
      <c r="CO6503" s="151"/>
      <c r="CT6503" s="151"/>
      <c r="CY6503" s="151"/>
    </row>
    <row r="6504" spans="1:103" x14ac:dyDescent="0.2">
      <c r="A6504" s="60"/>
      <c r="B6504" s="60"/>
      <c r="C6504" s="60"/>
      <c r="D6504" s="60"/>
      <c r="E6504" s="60"/>
      <c r="F6504" s="60"/>
      <c r="G6504" s="60"/>
      <c r="H6504" s="60"/>
      <c r="I6504" s="60"/>
      <c r="J6504" s="60"/>
      <c r="K6504" s="60"/>
      <c r="L6504" s="60"/>
      <c r="M6504" s="60"/>
      <c r="N6504" s="60"/>
      <c r="O6504" s="60"/>
      <c r="P6504" s="60"/>
      <c r="Q6504" s="60"/>
      <c r="R6504" s="334">
        <v>17532</v>
      </c>
      <c r="S6504" s="319" t="s">
        <v>356</v>
      </c>
      <c r="BE6504" s="60"/>
      <c r="BR6504" s="60"/>
      <c r="BX6504" s="151"/>
      <c r="CB6504" s="151"/>
      <c r="CM6504" s="151"/>
      <c r="CO6504" s="151"/>
      <c r="CT6504" s="151"/>
      <c r="CY6504" s="151"/>
    </row>
    <row r="6505" spans="1:103" x14ac:dyDescent="0.2">
      <c r="A6505" s="60"/>
      <c r="B6505" s="60"/>
      <c r="C6505" s="60"/>
      <c r="D6505" s="60"/>
      <c r="E6505" s="60"/>
      <c r="F6505" s="60"/>
      <c r="G6505" s="60"/>
      <c r="H6505" s="60"/>
      <c r="I6505" s="60"/>
      <c r="J6505" s="60"/>
      <c r="K6505" s="60"/>
      <c r="L6505" s="60"/>
      <c r="M6505" s="60"/>
      <c r="N6505" s="60"/>
      <c r="O6505" s="60"/>
      <c r="P6505" s="60"/>
      <c r="Q6505" s="60"/>
      <c r="R6505" s="334">
        <v>17533</v>
      </c>
      <c r="S6505" s="319" t="s">
        <v>356</v>
      </c>
      <c r="BE6505" s="60"/>
      <c r="BR6505" s="60"/>
      <c r="BX6505" s="151"/>
      <c r="CB6505" s="151"/>
      <c r="CM6505" s="151"/>
      <c r="CO6505" s="151"/>
      <c r="CT6505" s="151"/>
      <c r="CY6505" s="151"/>
    </row>
    <row r="6506" spans="1:103" x14ac:dyDescent="0.2">
      <c r="A6506" s="60"/>
      <c r="B6506" s="60"/>
      <c r="C6506" s="60"/>
      <c r="D6506" s="60"/>
      <c r="E6506" s="60"/>
      <c r="F6506" s="60"/>
      <c r="G6506" s="60"/>
      <c r="H6506" s="60"/>
      <c r="I6506" s="60"/>
      <c r="J6506" s="60"/>
      <c r="K6506" s="60"/>
      <c r="L6506" s="60"/>
      <c r="M6506" s="60"/>
      <c r="N6506" s="60"/>
      <c r="O6506" s="60"/>
      <c r="P6506" s="60"/>
      <c r="Q6506" s="60"/>
      <c r="R6506" s="334">
        <v>17534</v>
      </c>
      <c r="S6506" s="319" t="s">
        <v>356</v>
      </c>
      <c r="BE6506" s="60"/>
      <c r="BR6506" s="60"/>
      <c r="BX6506" s="151"/>
      <c r="CB6506" s="151"/>
      <c r="CM6506" s="151"/>
      <c r="CO6506" s="151"/>
      <c r="CT6506" s="151"/>
      <c r="CY6506" s="151"/>
    </row>
    <row r="6507" spans="1:103" x14ac:dyDescent="0.2">
      <c r="A6507" s="60"/>
      <c r="B6507" s="60"/>
      <c r="C6507" s="60"/>
      <c r="D6507" s="60"/>
      <c r="E6507" s="60"/>
      <c r="F6507" s="60"/>
      <c r="G6507" s="60"/>
      <c r="H6507" s="60"/>
      <c r="I6507" s="60"/>
      <c r="J6507" s="60"/>
      <c r="K6507" s="60"/>
      <c r="L6507" s="60"/>
      <c r="M6507" s="60"/>
      <c r="N6507" s="60"/>
      <c r="O6507" s="60"/>
      <c r="P6507" s="60"/>
      <c r="Q6507" s="60"/>
      <c r="R6507" s="334">
        <v>17535</v>
      </c>
      <c r="S6507" s="319" t="s">
        <v>356</v>
      </c>
      <c r="BE6507" s="60"/>
      <c r="BR6507" s="60"/>
      <c r="BX6507" s="151"/>
      <c r="CB6507" s="151"/>
      <c r="CM6507" s="151"/>
      <c r="CO6507" s="151"/>
      <c r="CT6507" s="151"/>
      <c r="CY6507" s="151"/>
    </row>
    <row r="6508" spans="1:103" x14ac:dyDescent="0.2">
      <c r="A6508" s="60"/>
      <c r="B6508" s="60"/>
      <c r="C6508" s="60"/>
      <c r="D6508" s="60"/>
      <c r="E6508" s="60"/>
      <c r="F6508" s="60"/>
      <c r="G6508" s="60"/>
      <c r="H6508" s="60"/>
      <c r="I6508" s="60"/>
      <c r="J6508" s="60"/>
      <c r="K6508" s="60"/>
      <c r="L6508" s="60"/>
      <c r="M6508" s="60"/>
      <c r="N6508" s="60"/>
      <c r="O6508" s="60"/>
      <c r="P6508" s="60"/>
      <c r="Q6508" s="60"/>
      <c r="R6508" s="334">
        <v>17536</v>
      </c>
      <c r="S6508" s="319" t="s">
        <v>356</v>
      </c>
      <c r="BE6508" s="60"/>
      <c r="BR6508" s="60"/>
      <c r="BX6508" s="151"/>
      <c r="CB6508" s="151"/>
      <c r="CM6508" s="151"/>
      <c r="CO6508" s="151"/>
      <c r="CT6508" s="151"/>
      <c r="CY6508" s="151"/>
    </row>
    <row r="6509" spans="1:103" x14ac:dyDescent="0.2">
      <c r="A6509" s="60"/>
      <c r="B6509" s="60"/>
      <c r="C6509" s="60"/>
      <c r="D6509" s="60"/>
      <c r="E6509" s="60"/>
      <c r="F6509" s="60"/>
      <c r="G6509" s="60"/>
      <c r="H6509" s="60"/>
      <c r="I6509" s="60"/>
      <c r="J6509" s="60"/>
      <c r="K6509" s="60"/>
      <c r="L6509" s="60"/>
      <c r="M6509" s="60"/>
      <c r="N6509" s="60"/>
      <c r="O6509" s="60"/>
      <c r="P6509" s="60"/>
      <c r="Q6509" s="60"/>
      <c r="R6509" s="334">
        <v>17537</v>
      </c>
      <c r="S6509" s="319" t="s">
        <v>356</v>
      </c>
      <c r="BE6509" s="60"/>
      <c r="BR6509" s="60"/>
      <c r="BX6509" s="151"/>
      <c r="CB6509" s="151"/>
      <c r="CM6509" s="151"/>
      <c r="CO6509" s="151"/>
      <c r="CT6509" s="151"/>
      <c r="CY6509" s="151"/>
    </row>
    <row r="6510" spans="1:103" x14ac:dyDescent="0.2">
      <c r="A6510" s="60"/>
      <c r="B6510" s="60"/>
      <c r="C6510" s="60"/>
      <c r="D6510" s="60"/>
      <c r="E6510" s="60"/>
      <c r="F6510" s="60"/>
      <c r="G6510" s="60"/>
      <c r="H6510" s="60"/>
      <c r="I6510" s="60"/>
      <c r="J6510" s="60"/>
      <c r="K6510" s="60"/>
      <c r="L6510" s="60"/>
      <c r="M6510" s="60"/>
      <c r="N6510" s="60"/>
      <c r="O6510" s="60"/>
      <c r="P6510" s="60"/>
      <c r="Q6510" s="60"/>
      <c r="R6510" s="334">
        <v>17538</v>
      </c>
      <c r="S6510" s="319" t="s">
        <v>356</v>
      </c>
      <c r="BE6510" s="60"/>
      <c r="BR6510" s="60"/>
      <c r="BX6510" s="151"/>
      <c r="CB6510" s="151"/>
      <c r="CM6510" s="151"/>
      <c r="CO6510" s="151"/>
      <c r="CT6510" s="151"/>
      <c r="CY6510" s="151"/>
    </row>
    <row r="6511" spans="1:103" x14ac:dyDescent="0.2">
      <c r="A6511" s="60"/>
      <c r="B6511" s="60"/>
      <c r="C6511" s="60"/>
      <c r="D6511" s="60"/>
      <c r="E6511" s="60"/>
      <c r="F6511" s="60"/>
      <c r="G6511" s="60"/>
      <c r="H6511" s="60"/>
      <c r="I6511" s="60"/>
      <c r="J6511" s="60"/>
      <c r="K6511" s="60"/>
      <c r="L6511" s="60"/>
      <c r="M6511" s="60"/>
      <c r="N6511" s="60"/>
      <c r="O6511" s="60"/>
      <c r="P6511" s="60"/>
      <c r="Q6511" s="60"/>
      <c r="R6511" s="334">
        <v>17540</v>
      </c>
      <c r="S6511" s="319" t="s">
        <v>356</v>
      </c>
      <c r="BE6511" s="60"/>
      <c r="BR6511" s="60"/>
      <c r="BX6511" s="151"/>
      <c r="CB6511" s="151"/>
      <c r="CM6511" s="151"/>
      <c r="CO6511" s="151"/>
      <c r="CT6511" s="151"/>
      <c r="CY6511" s="151"/>
    </row>
    <row r="6512" spans="1:103" x14ac:dyDescent="0.2">
      <c r="A6512" s="60"/>
      <c r="B6512" s="60"/>
      <c r="C6512" s="60"/>
      <c r="D6512" s="60"/>
      <c r="E6512" s="60"/>
      <c r="F6512" s="60"/>
      <c r="G6512" s="60"/>
      <c r="H6512" s="60"/>
      <c r="I6512" s="60"/>
      <c r="J6512" s="60"/>
      <c r="K6512" s="60"/>
      <c r="L6512" s="60"/>
      <c r="M6512" s="60"/>
      <c r="N6512" s="60"/>
      <c r="O6512" s="60"/>
      <c r="P6512" s="60"/>
      <c r="Q6512" s="60"/>
      <c r="R6512" s="334">
        <v>17543</v>
      </c>
      <c r="S6512" s="319" t="s">
        <v>356</v>
      </c>
      <c r="BE6512" s="60"/>
      <c r="BR6512" s="60"/>
      <c r="BX6512" s="151"/>
      <c r="CB6512" s="151"/>
      <c r="CM6512" s="151"/>
      <c r="CO6512" s="151"/>
      <c r="CT6512" s="151"/>
      <c r="CY6512" s="151"/>
    </row>
    <row r="6513" spans="1:103" x14ac:dyDescent="0.2">
      <c r="A6513" s="60"/>
      <c r="B6513" s="60"/>
      <c r="C6513" s="60"/>
      <c r="D6513" s="60"/>
      <c r="E6513" s="60"/>
      <c r="F6513" s="60"/>
      <c r="G6513" s="60"/>
      <c r="H6513" s="60"/>
      <c r="I6513" s="60"/>
      <c r="J6513" s="60"/>
      <c r="K6513" s="60"/>
      <c r="L6513" s="60"/>
      <c r="M6513" s="60"/>
      <c r="N6513" s="60"/>
      <c r="O6513" s="60"/>
      <c r="P6513" s="60"/>
      <c r="Q6513" s="60"/>
      <c r="R6513" s="334">
        <v>17545</v>
      </c>
      <c r="S6513" s="319" t="s">
        <v>356</v>
      </c>
      <c r="BE6513" s="60"/>
      <c r="BR6513" s="60"/>
      <c r="BX6513" s="151"/>
      <c r="CB6513" s="151"/>
      <c r="CM6513" s="151"/>
      <c r="CO6513" s="151"/>
      <c r="CT6513" s="151"/>
      <c r="CY6513" s="151"/>
    </row>
    <row r="6514" spans="1:103" x14ac:dyDescent="0.2">
      <c r="A6514" s="60"/>
      <c r="B6514" s="60"/>
      <c r="C6514" s="60"/>
      <c r="D6514" s="60"/>
      <c r="E6514" s="60"/>
      <c r="F6514" s="60"/>
      <c r="G6514" s="60"/>
      <c r="H6514" s="60"/>
      <c r="I6514" s="60"/>
      <c r="J6514" s="60"/>
      <c r="K6514" s="60"/>
      <c r="L6514" s="60"/>
      <c r="M6514" s="60"/>
      <c r="N6514" s="60"/>
      <c r="O6514" s="60"/>
      <c r="P6514" s="60"/>
      <c r="Q6514" s="60"/>
      <c r="R6514" s="334">
        <v>17547</v>
      </c>
      <c r="S6514" s="319" t="s">
        <v>356</v>
      </c>
      <c r="BE6514" s="60"/>
      <c r="BR6514" s="60"/>
      <c r="BX6514" s="151"/>
      <c r="CB6514" s="151"/>
      <c r="CM6514" s="151"/>
      <c r="CO6514" s="151"/>
      <c r="CT6514" s="151"/>
      <c r="CY6514" s="151"/>
    </row>
    <row r="6515" spans="1:103" x14ac:dyDescent="0.2">
      <c r="A6515" s="60"/>
      <c r="B6515" s="60"/>
      <c r="C6515" s="60"/>
      <c r="D6515" s="60"/>
      <c r="E6515" s="60"/>
      <c r="F6515" s="60"/>
      <c r="G6515" s="60"/>
      <c r="H6515" s="60"/>
      <c r="I6515" s="60"/>
      <c r="J6515" s="60"/>
      <c r="K6515" s="60"/>
      <c r="L6515" s="60"/>
      <c r="M6515" s="60"/>
      <c r="N6515" s="60"/>
      <c r="O6515" s="60"/>
      <c r="P6515" s="60"/>
      <c r="Q6515" s="60"/>
      <c r="R6515" s="334">
        <v>17549</v>
      </c>
      <c r="S6515" s="319" t="s">
        <v>356</v>
      </c>
      <c r="BE6515" s="60"/>
      <c r="BR6515" s="60"/>
      <c r="BX6515" s="151"/>
      <c r="CB6515" s="151"/>
      <c r="CM6515" s="151"/>
      <c r="CO6515" s="151"/>
      <c r="CT6515" s="151"/>
      <c r="CY6515" s="151"/>
    </row>
    <row r="6516" spans="1:103" x14ac:dyDescent="0.2">
      <c r="A6516" s="60"/>
      <c r="B6516" s="60"/>
      <c r="C6516" s="60"/>
      <c r="D6516" s="60"/>
      <c r="E6516" s="60"/>
      <c r="F6516" s="60"/>
      <c r="G6516" s="60"/>
      <c r="H6516" s="60"/>
      <c r="I6516" s="60"/>
      <c r="J6516" s="60"/>
      <c r="K6516" s="60"/>
      <c r="L6516" s="60"/>
      <c r="M6516" s="60"/>
      <c r="N6516" s="60"/>
      <c r="O6516" s="60"/>
      <c r="P6516" s="60"/>
      <c r="Q6516" s="60"/>
      <c r="R6516" s="334">
        <v>17550</v>
      </c>
      <c r="S6516" s="319" t="s">
        <v>356</v>
      </c>
      <c r="BE6516" s="60"/>
      <c r="BR6516" s="60"/>
      <c r="BX6516" s="151"/>
      <c r="CB6516" s="151"/>
      <c r="CM6516" s="151"/>
      <c r="CO6516" s="151"/>
      <c r="CT6516" s="151"/>
      <c r="CY6516" s="151"/>
    </row>
    <row r="6517" spans="1:103" x14ac:dyDescent="0.2">
      <c r="A6517" s="60"/>
      <c r="B6517" s="60"/>
      <c r="C6517" s="60"/>
      <c r="D6517" s="60"/>
      <c r="E6517" s="60"/>
      <c r="F6517" s="60"/>
      <c r="G6517" s="60"/>
      <c r="H6517" s="60"/>
      <c r="I6517" s="60"/>
      <c r="J6517" s="60"/>
      <c r="K6517" s="60"/>
      <c r="L6517" s="60"/>
      <c r="M6517" s="60"/>
      <c r="N6517" s="60"/>
      <c r="O6517" s="60"/>
      <c r="P6517" s="60"/>
      <c r="Q6517" s="60"/>
      <c r="R6517" s="334">
        <v>17551</v>
      </c>
      <c r="S6517" s="319" t="s">
        <v>356</v>
      </c>
      <c r="BE6517" s="60"/>
      <c r="BR6517" s="60"/>
      <c r="BX6517" s="151"/>
      <c r="CB6517" s="151"/>
      <c r="CM6517" s="151"/>
      <c r="CO6517" s="151"/>
      <c r="CT6517" s="151"/>
      <c r="CY6517" s="151"/>
    </row>
    <row r="6518" spans="1:103" x14ac:dyDescent="0.2">
      <c r="A6518" s="60"/>
      <c r="B6518" s="60"/>
      <c r="C6518" s="60"/>
      <c r="D6518" s="60"/>
      <c r="E6518" s="60"/>
      <c r="F6518" s="60"/>
      <c r="G6518" s="60"/>
      <c r="H6518" s="60"/>
      <c r="I6518" s="60"/>
      <c r="J6518" s="60"/>
      <c r="K6518" s="60"/>
      <c r="L6518" s="60"/>
      <c r="M6518" s="60"/>
      <c r="N6518" s="60"/>
      <c r="O6518" s="60"/>
      <c r="P6518" s="60"/>
      <c r="Q6518" s="60"/>
      <c r="R6518" s="334">
        <v>17552</v>
      </c>
      <c r="S6518" s="319" t="s">
        <v>356</v>
      </c>
      <c r="BE6518" s="60"/>
      <c r="BR6518" s="60"/>
      <c r="BX6518" s="151"/>
      <c r="CB6518" s="151"/>
      <c r="CM6518" s="151"/>
      <c r="CO6518" s="151"/>
      <c r="CT6518" s="151"/>
      <c r="CY6518" s="151"/>
    </row>
    <row r="6519" spans="1:103" x14ac:dyDescent="0.2">
      <c r="A6519" s="60"/>
      <c r="B6519" s="60"/>
      <c r="C6519" s="60"/>
      <c r="D6519" s="60"/>
      <c r="E6519" s="60"/>
      <c r="F6519" s="60"/>
      <c r="G6519" s="60"/>
      <c r="H6519" s="60"/>
      <c r="I6519" s="60"/>
      <c r="J6519" s="60"/>
      <c r="K6519" s="60"/>
      <c r="L6519" s="60"/>
      <c r="M6519" s="60"/>
      <c r="N6519" s="60"/>
      <c r="O6519" s="60"/>
      <c r="P6519" s="60"/>
      <c r="Q6519" s="60"/>
      <c r="R6519" s="334">
        <v>17554</v>
      </c>
      <c r="S6519" s="319" t="s">
        <v>356</v>
      </c>
      <c r="BE6519" s="60"/>
      <c r="BR6519" s="60"/>
      <c r="BX6519" s="151"/>
      <c r="CB6519" s="151"/>
      <c r="CM6519" s="151"/>
      <c r="CO6519" s="151"/>
      <c r="CT6519" s="151"/>
      <c r="CY6519" s="151"/>
    </row>
    <row r="6520" spans="1:103" x14ac:dyDescent="0.2">
      <c r="A6520" s="60"/>
      <c r="B6520" s="60"/>
      <c r="C6520" s="60"/>
      <c r="D6520" s="60"/>
      <c r="E6520" s="60"/>
      <c r="F6520" s="60"/>
      <c r="G6520" s="60"/>
      <c r="H6520" s="60"/>
      <c r="I6520" s="60"/>
      <c r="J6520" s="60"/>
      <c r="K6520" s="60"/>
      <c r="L6520" s="60"/>
      <c r="M6520" s="60"/>
      <c r="N6520" s="60"/>
      <c r="O6520" s="60"/>
      <c r="P6520" s="60"/>
      <c r="Q6520" s="60"/>
      <c r="R6520" s="334">
        <v>17555</v>
      </c>
      <c r="S6520" s="319" t="s">
        <v>356</v>
      </c>
      <c r="BE6520" s="60"/>
      <c r="BR6520" s="60"/>
      <c r="BX6520" s="151"/>
      <c r="CB6520" s="151"/>
      <c r="CM6520" s="151"/>
      <c r="CO6520" s="151"/>
      <c r="CT6520" s="151"/>
      <c r="CY6520" s="151"/>
    </row>
    <row r="6521" spans="1:103" x14ac:dyDescent="0.2">
      <c r="A6521" s="60"/>
      <c r="B6521" s="60"/>
      <c r="C6521" s="60"/>
      <c r="D6521" s="60"/>
      <c r="E6521" s="60"/>
      <c r="F6521" s="60"/>
      <c r="G6521" s="60"/>
      <c r="H6521" s="60"/>
      <c r="I6521" s="60"/>
      <c r="J6521" s="60"/>
      <c r="K6521" s="60"/>
      <c r="L6521" s="60"/>
      <c r="M6521" s="60"/>
      <c r="N6521" s="60"/>
      <c r="O6521" s="60"/>
      <c r="P6521" s="60"/>
      <c r="Q6521" s="60"/>
      <c r="R6521" s="334">
        <v>17557</v>
      </c>
      <c r="S6521" s="319" t="s">
        <v>356</v>
      </c>
      <c r="BE6521" s="60"/>
      <c r="BR6521" s="60"/>
      <c r="BX6521" s="151"/>
      <c r="CB6521" s="151"/>
      <c r="CM6521" s="151"/>
      <c r="CO6521" s="151"/>
      <c r="CT6521" s="151"/>
      <c r="CY6521" s="151"/>
    </row>
    <row r="6522" spans="1:103" x14ac:dyDescent="0.2">
      <c r="A6522" s="60"/>
      <c r="B6522" s="60"/>
      <c r="C6522" s="60"/>
      <c r="D6522" s="60"/>
      <c r="E6522" s="60"/>
      <c r="F6522" s="60"/>
      <c r="G6522" s="60"/>
      <c r="H6522" s="60"/>
      <c r="I6522" s="60"/>
      <c r="J6522" s="60"/>
      <c r="K6522" s="60"/>
      <c r="L6522" s="60"/>
      <c r="M6522" s="60"/>
      <c r="N6522" s="60"/>
      <c r="O6522" s="60"/>
      <c r="P6522" s="60"/>
      <c r="Q6522" s="60"/>
      <c r="R6522" s="334">
        <v>17560</v>
      </c>
      <c r="S6522" s="319" t="s">
        <v>356</v>
      </c>
      <c r="BE6522" s="60"/>
      <c r="BR6522" s="60"/>
      <c r="BX6522" s="151"/>
      <c r="CB6522" s="151"/>
      <c r="CM6522" s="151"/>
      <c r="CO6522" s="151"/>
      <c r="CT6522" s="151"/>
      <c r="CY6522" s="151"/>
    </row>
    <row r="6523" spans="1:103" x14ac:dyDescent="0.2">
      <c r="A6523" s="60"/>
      <c r="B6523" s="60"/>
      <c r="C6523" s="60"/>
      <c r="D6523" s="60"/>
      <c r="E6523" s="60"/>
      <c r="F6523" s="60"/>
      <c r="G6523" s="60"/>
      <c r="H6523" s="60"/>
      <c r="I6523" s="60"/>
      <c r="J6523" s="60"/>
      <c r="K6523" s="60"/>
      <c r="L6523" s="60"/>
      <c r="M6523" s="60"/>
      <c r="N6523" s="60"/>
      <c r="O6523" s="60"/>
      <c r="P6523" s="60"/>
      <c r="Q6523" s="60"/>
      <c r="R6523" s="334">
        <v>17562</v>
      </c>
      <c r="S6523" s="319" t="s">
        <v>356</v>
      </c>
      <c r="BE6523" s="60"/>
      <c r="BR6523" s="60"/>
      <c r="BX6523" s="151"/>
      <c r="CB6523" s="151"/>
      <c r="CM6523" s="151"/>
      <c r="CO6523" s="151"/>
      <c r="CT6523" s="151"/>
      <c r="CY6523" s="151"/>
    </row>
    <row r="6524" spans="1:103" x14ac:dyDescent="0.2">
      <c r="A6524" s="60"/>
      <c r="B6524" s="60"/>
      <c r="C6524" s="60"/>
      <c r="D6524" s="60"/>
      <c r="E6524" s="60"/>
      <c r="F6524" s="60"/>
      <c r="G6524" s="60"/>
      <c r="H6524" s="60"/>
      <c r="I6524" s="60"/>
      <c r="J6524" s="60"/>
      <c r="K6524" s="60"/>
      <c r="L6524" s="60"/>
      <c r="M6524" s="60"/>
      <c r="N6524" s="60"/>
      <c r="O6524" s="60"/>
      <c r="P6524" s="60"/>
      <c r="Q6524" s="60"/>
      <c r="R6524" s="334">
        <v>17563</v>
      </c>
      <c r="S6524" s="319" t="s">
        <v>356</v>
      </c>
      <c r="BE6524" s="60"/>
      <c r="BR6524" s="60"/>
      <c r="BX6524" s="151"/>
      <c r="CB6524" s="151"/>
      <c r="CM6524" s="151"/>
      <c r="CO6524" s="151"/>
      <c r="CT6524" s="151"/>
      <c r="CY6524" s="151"/>
    </row>
    <row r="6525" spans="1:103" x14ac:dyDescent="0.2">
      <c r="A6525" s="60"/>
      <c r="B6525" s="60"/>
      <c r="C6525" s="60"/>
      <c r="D6525" s="60"/>
      <c r="E6525" s="60"/>
      <c r="F6525" s="60"/>
      <c r="G6525" s="60"/>
      <c r="H6525" s="60"/>
      <c r="I6525" s="60"/>
      <c r="J6525" s="60"/>
      <c r="K6525" s="60"/>
      <c r="L6525" s="60"/>
      <c r="M6525" s="60"/>
      <c r="N6525" s="60"/>
      <c r="O6525" s="60"/>
      <c r="P6525" s="60"/>
      <c r="Q6525" s="60"/>
      <c r="R6525" s="334">
        <v>17564</v>
      </c>
      <c r="S6525" s="319" t="s">
        <v>356</v>
      </c>
      <c r="BE6525" s="60"/>
      <c r="BR6525" s="60"/>
      <c r="BX6525" s="151"/>
      <c r="CB6525" s="151"/>
      <c r="CM6525" s="151"/>
      <c r="CO6525" s="151"/>
      <c r="CT6525" s="151"/>
      <c r="CY6525" s="151"/>
    </row>
    <row r="6526" spans="1:103" x14ac:dyDescent="0.2">
      <c r="A6526" s="60"/>
      <c r="B6526" s="60"/>
      <c r="C6526" s="60"/>
      <c r="D6526" s="60"/>
      <c r="E6526" s="60"/>
      <c r="F6526" s="60"/>
      <c r="G6526" s="60"/>
      <c r="H6526" s="60"/>
      <c r="I6526" s="60"/>
      <c r="J6526" s="60"/>
      <c r="K6526" s="60"/>
      <c r="L6526" s="60"/>
      <c r="M6526" s="60"/>
      <c r="N6526" s="60"/>
      <c r="O6526" s="60"/>
      <c r="P6526" s="60"/>
      <c r="Q6526" s="60"/>
      <c r="R6526" s="334">
        <v>17565</v>
      </c>
      <c r="S6526" s="319" t="s">
        <v>356</v>
      </c>
      <c r="BE6526" s="60"/>
      <c r="BR6526" s="60"/>
      <c r="BX6526" s="151"/>
      <c r="CB6526" s="151"/>
      <c r="CM6526" s="151"/>
      <c r="CO6526" s="151"/>
      <c r="CT6526" s="151"/>
      <c r="CY6526" s="151"/>
    </row>
    <row r="6527" spans="1:103" x14ac:dyDescent="0.2">
      <c r="A6527" s="60"/>
      <c r="B6527" s="60"/>
      <c r="C6527" s="60"/>
      <c r="D6527" s="60"/>
      <c r="E6527" s="60"/>
      <c r="F6527" s="60"/>
      <c r="G6527" s="60"/>
      <c r="H6527" s="60"/>
      <c r="I6527" s="60"/>
      <c r="J6527" s="60"/>
      <c r="K6527" s="60"/>
      <c r="L6527" s="60"/>
      <c r="M6527" s="60"/>
      <c r="N6527" s="60"/>
      <c r="O6527" s="60"/>
      <c r="P6527" s="60"/>
      <c r="Q6527" s="60"/>
      <c r="R6527" s="334">
        <v>17566</v>
      </c>
      <c r="S6527" s="319" t="s">
        <v>356</v>
      </c>
      <c r="BE6527" s="60"/>
      <c r="BR6527" s="60"/>
      <c r="BX6527" s="151"/>
      <c r="CB6527" s="151"/>
      <c r="CM6527" s="151"/>
      <c r="CO6527" s="151"/>
      <c r="CT6527" s="151"/>
      <c r="CY6527" s="151"/>
    </row>
    <row r="6528" spans="1:103" x14ac:dyDescent="0.2">
      <c r="A6528" s="60"/>
      <c r="B6528" s="60"/>
      <c r="C6528" s="60"/>
      <c r="D6528" s="60"/>
      <c r="E6528" s="60"/>
      <c r="F6528" s="60"/>
      <c r="G6528" s="60"/>
      <c r="H6528" s="60"/>
      <c r="I6528" s="60"/>
      <c r="J6528" s="60"/>
      <c r="K6528" s="60"/>
      <c r="L6528" s="60"/>
      <c r="M6528" s="60"/>
      <c r="N6528" s="60"/>
      <c r="O6528" s="60"/>
      <c r="P6528" s="60"/>
      <c r="Q6528" s="60"/>
      <c r="R6528" s="334">
        <v>17567</v>
      </c>
      <c r="S6528" s="319" t="s">
        <v>356</v>
      </c>
      <c r="BE6528" s="60"/>
      <c r="BR6528" s="60"/>
      <c r="BX6528" s="151"/>
      <c r="CB6528" s="151"/>
      <c r="CM6528" s="151"/>
      <c r="CO6528" s="151"/>
      <c r="CT6528" s="151"/>
      <c r="CY6528" s="151"/>
    </row>
    <row r="6529" spans="1:103" x14ac:dyDescent="0.2">
      <c r="A6529" s="60"/>
      <c r="B6529" s="60"/>
      <c r="C6529" s="60"/>
      <c r="D6529" s="60"/>
      <c r="E6529" s="60"/>
      <c r="F6529" s="60"/>
      <c r="G6529" s="60"/>
      <c r="H6529" s="60"/>
      <c r="I6529" s="60"/>
      <c r="J6529" s="60"/>
      <c r="K6529" s="60"/>
      <c r="L6529" s="60"/>
      <c r="M6529" s="60"/>
      <c r="N6529" s="60"/>
      <c r="O6529" s="60"/>
      <c r="P6529" s="60"/>
      <c r="Q6529" s="60"/>
      <c r="R6529" s="334">
        <v>17568</v>
      </c>
      <c r="S6529" s="319" t="s">
        <v>356</v>
      </c>
      <c r="BE6529" s="60"/>
      <c r="BR6529" s="60"/>
      <c r="BX6529" s="151"/>
      <c r="CB6529" s="151"/>
      <c r="CM6529" s="151"/>
      <c r="CO6529" s="151"/>
      <c r="CT6529" s="151"/>
      <c r="CY6529" s="151"/>
    </row>
    <row r="6530" spans="1:103" x14ac:dyDescent="0.2">
      <c r="A6530" s="60"/>
      <c r="B6530" s="60"/>
      <c r="C6530" s="60"/>
      <c r="D6530" s="60"/>
      <c r="E6530" s="60"/>
      <c r="F6530" s="60"/>
      <c r="G6530" s="60"/>
      <c r="H6530" s="60"/>
      <c r="I6530" s="60"/>
      <c r="J6530" s="60"/>
      <c r="K6530" s="60"/>
      <c r="L6530" s="60"/>
      <c r="M6530" s="60"/>
      <c r="N6530" s="60"/>
      <c r="O6530" s="60"/>
      <c r="P6530" s="60"/>
      <c r="Q6530" s="60"/>
      <c r="R6530" s="334">
        <v>17569</v>
      </c>
      <c r="S6530" s="319" t="s">
        <v>356</v>
      </c>
      <c r="BE6530" s="60"/>
      <c r="BR6530" s="60"/>
      <c r="BX6530" s="151"/>
      <c r="CB6530" s="151"/>
      <c r="CM6530" s="151"/>
      <c r="CO6530" s="151"/>
      <c r="CT6530" s="151"/>
      <c r="CY6530" s="151"/>
    </row>
    <row r="6531" spans="1:103" x14ac:dyDescent="0.2">
      <c r="A6531" s="60"/>
      <c r="B6531" s="60"/>
      <c r="C6531" s="60"/>
      <c r="D6531" s="60"/>
      <c r="E6531" s="60"/>
      <c r="F6531" s="60"/>
      <c r="G6531" s="60"/>
      <c r="H6531" s="60"/>
      <c r="I6531" s="60"/>
      <c r="J6531" s="60"/>
      <c r="K6531" s="60"/>
      <c r="L6531" s="60"/>
      <c r="M6531" s="60"/>
      <c r="N6531" s="60"/>
      <c r="O6531" s="60"/>
      <c r="P6531" s="60"/>
      <c r="Q6531" s="60"/>
      <c r="R6531" s="334">
        <v>17570</v>
      </c>
      <c r="S6531" s="319" t="s">
        <v>356</v>
      </c>
      <c r="BE6531" s="60"/>
      <c r="BR6531" s="60"/>
      <c r="BX6531" s="151"/>
      <c r="CB6531" s="151"/>
      <c r="CM6531" s="151"/>
      <c r="CO6531" s="151"/>
      <c r="CT6531" s="151"/>
      <c r="CY6531" s="151"/>
    </row>
    <row r="6532" spans="1:103" x14ac:dyDescent="0.2">
      <c r="A6532" s="60"/>
      <c r="B6532" s="60"/>
      <c r="C6532" s="60"/>
      <c r="D6532" s="60"/>
      <c r="E6532" s="60"/>
      <c r="F6532" s="60"/>
      <c r="G6532" s="60"/>
      <c r="H6532" s="60"/>
      <c r="I6532" s="60"/>
      <c r="J6532" s="60"/>
      <c r="K6532" s="60"/>
      <c r="L6532" s="60"/>
      <c r="M6532" s="60"/>
      <c r="N6532" s="60"/>
      <c r="O6532" s="60"/>
      <c r="P6532" s="60"/>
      <c r="Q6532" s="60"/>
      <c r="R6532" s="334">
        <v>17572</v>
      </c>
      <c r="S6532" s="319" t="s">
        <v>356</v>
      </c>
      <c r="BE6532" s="60"/>
      <c r="BR6532" s="60"/>
      <c r="BX6532" s="151"/>
      <c r="CB6532" s="151"/>
      <c r="CM6532" s="151"/>
      <c r="CO6532" s="151"/>
      <c r="CT6532" s="151"/>
      <c r="CY6532" s="151"/>
    </row>
    <row r="6533" spans="1:103" x14ac:dyDescent="0.2">
      <c r="A6533" s="60"/>
      <c r="B6533" s="60"/>
      <c r="C6533" s="60"/>
      <c r="D6533" s="60"/>
      <c r="E6533" s="60"/>
      <c r="F6533" s="60"/>
      <c r="G6533" s="60"/>
      <c r="H6533" s="60"/>
      <c r="I6533" s="60"/>
      <c r="J6533" s="60"/>
      <c r="K6533" s="60"/>
      <c r="L6533" s="60"/>
      <c r="M6533" s="60"/>
      <c r="N6533" s="60"/>
      <c r="O6533" s="60"/>
      <c r="P6533" s="60"/>
      <c r="Q6533" s="60"/>
      <c r="R6533" s="334">
        <v>17573</v>
      </c>
      <c r="S6533" s="319" t="s">
        <v>356</v>
      </c>
      <c r="BE6533" s="60"/>
      <c r="BR6533" s="60"/>
      <c r="BX6533" s="151"/>
      <c r="CB6533" s="151"/>
      <c r="CM6533" s="151"/>
      <c r="CO6533" s="151"/>
      <c r="CT6533" s="151"/>
      <c r="CY6533" s="151"/>
    </row>
    <row r="6534" spans="1:103" x14ac:dyDescent="0.2">
      <c r="A6534" s="60"/>
      <c r="B6534" s="60"/>
      <c r="C6534" s="60"/>
      <c r="D6534" s="60"/>
      <c r="E6534" s="60"/>
      <c r="F6534" s="60"/>
      <c r="G6534" s="60"/>
      <c r="H6534" s="60"/>
      <c r="I6534" s="60"/>
      <c r="J6534" s="60"/>
      <c r="K6534" s="60"/>
      <c r="L6534" s="60"/>
      <c r="M6534" s="60"/>
      <c r="N6534" s="60"/>
      <c r="O6534" s="60"/>
      <c r="P6534" s="60"/>
      <c r="Q6534" s="60"/>
      <c r="R6534" s="334">
        <v>17575</v>
      </c>
      <c r="S6534" s="319" t="s">
        <v>356</v>
      </c>
      <c r="BE6534" s="60"/>
      <c r="BR6534" s="60"/>
      <c r="BX6534" s="151"/>
      <c r="CB6534" s="151"/>
      <c r="CM6534" s="151"/>
      <c r="CO6534" s="151"/>
      <c r="CT6534" s="151"/>
      <c r="CY6534" s="151"/>
    </row>
    <row r="6535" spans="1:103" x14ac:dyDescent="0.2">
      <c r="A6535" s="60"/>
      <c r="B6535" s="60"/>
      <c r="C6535" s="60"/>
      <c r="D6535" s="60"/>
      <c r="E6535" s="60"/>
      <c r="F6535" s="60"/>
      <c r="G6535" s="60"/>
      <c r="H6535" s="60"/>
      <c r="I6535" s="60"/>
      <c r="J6535" s="60"/>
      <c r="K6535" s="60"/>
      <c r="L6535" s="60"/>
      <c r="M6535" s="60"/>
      <c r="N6535" s="60"/>
      <c r="O6535" s="60"/>
      <c r="P6535" s="60"/>
      <c r="Q6535" s="60"/>
      <c r="R6535" s="334">
        <v>17576</v>
      </c>
      <c r="S6535" s="319" t="s">
        <v>356</v>
      </c>
      <c r="BE6535" s="60"/>
      <c r="BR6535" s="60"/>
      <c r="BX6535" s="151"/>
      <c r="CB6535" s="151"/>
      <c r="CM6535" s="151"/>
      <c r="CO6535" s="151"/>
      <c r="CT6535" s="151"/>
      <c r="CY6535" s="151"/>
    </row>
    <row r="6536" spans="1:103" x14ac:dyDescent="0.2">
      <c r="A6536" s="60"/>
      <c r="B6536" s="60"/>
      <c r="C6536" s="60"/>
      <c r="D6536" s="60"/>
      <c r="E6536" s="60"/>
      <c r="F6536" s="60"/>
      <c r="G6536" s="60"/>
      <c r="H6536" s="60"/>
      <c r="I6536" s="60"/>
      <c r="J6536" s="60"/>
      <c r="K6536" s="60"/>
      <c r="L6536" s="60"/>
      <c r="M6536" s="60"/>
      <c r="N6536" s="60"/>
      <c r="O6536" s="60"/>
      <c r="P6536" s="60"/>
      <c r="Q6536" s="60"/>
      <c r="R6536" s="334">
        <v>17578</v>
      </c>
      <c r="S6536" s="319" t="s">
        <v>356</v>
      </c>
      <c r="BE6536" s="60"/>
      <c r="BR6536" s="60"/>
      <c r="BX6536" s="151"/>
      <c r="CB6536" s="151"/>
      <c r="CM6536" s="151"/>
      <c r="CO6536" s="151"/>
      <c r="CT6536" s="151"/>
      <c r="CY6536" s="151"/>
    </row>
    <row r="6537" spans="1:103" x14ac:dyDescent="0.2">
      <c r="A6537" s="60"/>
      <c r="B6537" s="60"/>
      <c r="C6537" s="60"/>
      <c r="D6537" s="60"/>
      <c r="E6537" s="60"/>
      <c r="F6537" s="60"/>
      <c r="G6537" s="60"/>
      <c r="H6537" s="60"/>
      <c r="I6537" s="60"/>
      <c r="J6537" s="60"/>
      <c r="K6537" s="60"/>
      <c r="L6537" s="60"/>
      <c r="M6537" s="60"/>
      <c r="N6537" s="60"/>
      <c r="O6537" s="60"/>
      <c r="P6537" s="60"/>
      <c r="Q6537" s="60"/>
      <c r="R6537" s="334">
        <v>17579</v>
      </c>
      <c r="S6537" s="319" t="s">
        <v>356</v>
      </c>
      <c r="BE6537" s="60"/>
      <c r="BR6537" s="60"/>
      <c r="BX6537" s="151"/>
      <c r="CB6537" s="151"/>
      <c r="CM6537" s="151"/>
      <c r="CO6537" s="151"/>
      <c r="CT6537" s="151"/>
      <c r="CY6537" s="151"/>
    </row>
    <row r="6538" spans="1:103" x14ac:dyDescent="0.2">
      <c r="A6538" s="60"/>
      <c r="B6538" s="60"/>
      <c r="C6538" s="60"/>
      <c r="D6538" s="60"/>
      <c r="E6538" s="60"/>
      <c r="F6538" s="60"/>
      <c r="G6538" s="60"/>
      <c r="H6538" s="60"/>
      <c r="I6538" s="60"/>
      <c r="J6538" s="60"/>
      <c r="K6538" s="60"/>
      <c r="L6538" s="60"/>
      <c r="M6538" s="60"/>
      <c r="N6538" s="60"/>
      <c r="O6538" s="60"/>
      <c r="P6538" s="60"/>
      <c r="Q6538" s="60"/>
      <c r="R6538" s="334">
        <v>17580</v>
      </c>
      <c r="S6538" s="319" t="s">
        <v>356</v>
      </c>
      <c r="BE6538" s="60"/>
      <c r="BR6538" s="60"/>
      <c r="BX6538" s="151"/>
      <c r="CB6538" s="151"/>
      <c r="CM6538" s="151"/>
      <c r="CO6538" s="151"/>
      <c r="CT6538" s="151"/>
      <c r="CY6538" s="151"/>
    </row>
    <row r="6539" spans="1:103" x14ac:dyDescent="0.2">
      <c r="A6539" s="60"/>
      <c r="B6539" s="60"/>
      <c r="C6539" s="60"/>
      <c r="D6539" s="60"/>
      <c r="E6539" s="60"/>
      <c r="F6539" s="60"/>
      <c r="G6539" s="60"/>
      <c r="H6539" s="60"/>
      <c r="I6539" s="60"/>
      <c r="J6539" s="60"/>
      <c r="K6539" s="60"/>
      <c r="L6539" s="60"/>
      <c r="M6539" s="60"/>
      <c r="N6539" s="60"/>
      <c r="O6539" s="60"/>
      <c r="P6539" s="60"/>
      <c r="Q6539" s="60"/>
      <c r="R6539" s="334">
        <v>17581</v>
      </c>
      <c r="S6539" s="319" t="s">
        <v>356</v>
      </c>
      <c r="BE6539" s="60"/>
      <c r="BR6539" s="60"/>
      <c r="BX6539" s="151"/>
      <c r="CB6539" s="151"/>
      <c r="CM6539" s="151"/>
      <c r="CO6539" s="151"/>
      <c r="CT6539" s="151"/>
      <c r="CY6539" s="151"/>
    </row>
    <row r="6540" spans="1:103" x14ac:dyDescent="0.2">
      <c r="A6540" s="60"/>
      <c r="B6540" s="60"/>
      <c r="C6540" s="60"/>
      <c r="D6540" s="60"/>
      <c r="E6540" s="60"/>
      <c r="F6540" s="60"/>
      <c r="G6540" s="60"/>
      <c r="H6540" s="60"/>
      <c r="I6540" s="60"/>
      <c r="J6540" s="60"/>
      <c r="K6540" s="60"/>
      <c r="L6540" s="60"/>
      <c r="M6540" s="60"/>
      <c r="N6540" s="60"/>
      <c r="O6540" s="60"/>
      <c r="P6540" s="60"/>
      <c r="Q6540" s="60"/>
      <c r="R6540" s="334">
        <v>17582</v>
      </c>
      <c r="S6540" s="319" t="s">
        <v>356</v>
      </c>
      <c r="BE6540" s="60"/>
      <c r="BR6540" s="60"/>
      <c r="BX6540" s="151"/>
      <c r="CB6540" s="151"/>
      <c r="CM6540" s="151"/>
      <c r="CO6540" s="151"/>
      <c r="CT6540" s="151"/>
      <c r="CY6540" s="151"/>
    </row>
    <row r="6541" spans="1:103" x14ac:dyDescent="0.2">
      <c r="A6541" s="60"/>
      <c r="B6541" s="60"/>
      <c r="C6541" s="60"/>
      <c r="D6541" s="60"/>
      <c r="E6541" s="60"/>
      <c r="F6541" s="60"/>
      <c r="G6541" s="60"/>
      <c r="H6541" s="60"/>
      <c r="I6541" s="60"/>
      <c r="J6541" s="60"/>
      <c r="K6541" s="60"/>
      <c r="L6541" s="60"/>
      <c r="M6541" s="60"/>
      <c r="N6541" s="60"/>
      <c r="O6541" s="60"/>
      <c r="P6541" s="60"/>
      <c r="Q6541" s="60"/>
      <c r="R6541" s="334">
        <v>17583</v>
      </c>
      <c r="S6541" s="319" t="s">
        <v>356</v>
      </c>
      <c r="BE6541" s="60"/>
      <c r="BR6541" s="60"/>
      <c r="BX6541" s="151"/>
      <c r="CB6541" s="151"/>
      <c r="CM6541" s="151"/>
      <c r="CO6541" s="151"/>
      <c r="CT6541" s="151"/>
      <c r="CY6541" s="151"/>
    </row>
    <row r="6542" spans="1:103" x14ac:dyDescent="0.2">
      <c r="A6542" s="60"/>
      <c r="B6542" s="60"/>
      <c r="C6542" s="60"/>
      <c r="D6542" s="60"/>
      <c r="E6542" s="60"/>
      <c r="F6542" s="60"/>
      <c r="G6542" s="60"/>
      <c r="H6542" s="60"/>
      <c r="I6542" s="60"/>
      <c r="J6542" s="60"/>
      <c r="K6542" s="60"/>
      <c r="L6542" s="60"/>
      <c r="M6542" s="60"/>
      <c r="N6542" s="60"/>
      <c r="O6542" s="60"/>
      <c r="P6542" s="60"/>
      <c r="Q6542" s="60"/>
      <c r="R6542" s="334">
        <v>17584</v>
      </c>
      <c r="S6542" s="319" t="s">
        <v>356</v>
      </c>
      <c r="BE6542" s="60"/>
      <c r="BR6542" s="60"/>
      <c r="BX6542" s="151"/>
      <c r="CB6542" s="151"/>
      <c r="CM6542" s="151"/>
      <c r="CO6542" s="151"/>
      <c r="CT6542" s="151"/>
      <c r="CY6542" s="151"/>
    </row>
    <row r="6543" spans="1:103" x14ac:dyDescent="0.2">
      <c r="A6543" s="60"/>
      <c r="B6543" s="60"/>
      <c r="C6543" s="60"/>
      <c r="D6543" s="60"/>
      <c r="E6543" s="60"/>
      <c r="F6543" s="60"/>
      <c r="G6543" s="60"/>
      <c r="H6543" s="60"/>
      <c r="I6543" s="60"/>
      <c r="J6543" s="60"/>
      <c r="K6543" s="60"/>
      <c r="L6543" s="60"/>
      <c r="M6543" s="60"/>
      <c r="N6543" s="60"/>
      <c r="O6543" s="60"/>
      <c r="P6543" s="60"/>
      <c r="Q6543" s="60"/>
      <c r="R6543" s="334">
        <v>17585</v>
      </c>
      <c r="S6543" s="319" t="s">
        <v>356</v>
      </c>
      <c r="BE6543" s="60"/>
      <c r="BR6543" s="60"/>
      <c r="BX6543" s="151"/>
      <c r="CB6543" s="151"/>
      <c r="CM6543" s="151"/>
      <c r="CO6543" s="151"/>
      <c r="CT6543" s="151"/>
      <c r="CY6543" s="151"/>
    </row>
    <row r="6544" spans="1:103" x14ac:dyDescent="0.2">
      <c r="A6544" s="60"/>
      <c r="B6544" s="60"/>
      <c r="C6544" s="60"/>
      <c r="D6544" s="60"/>
      <c r="E6544" s="60"/>
      <c r="F6544" s="60"/>
      <c r="G6544" s="60"/>
      <c r="H6544" s="60"/>
      <c r="I6544" s="60"/>
      <c r="J6544" s="60"/>
      <c r="K6544" s="60"/>
      <c r="L6544" s="60"/>
      <c r="M6544" s="60"/>
      <c r="N6544" s="60"/>
      <c r="O6544" s="60"/>
      <c r="P6544" s="60"/>
      <c r="Q6544" s="60"/>
      <c r="R6544" s="334">
        <v>17601</v>
      </c>
      <c r="S6544" s="319" t="s">
        <v>356</v>
      </c>
      <c r="BE6544" s="60"/>
      <c r="BR6544" s="60"/>
      <c r="BX6544" s="151"/>
      <c r="CB6544" s="151"/>
      <c r="CM6544" s="151"/>
      <c r="CO6544" s="151"/>
      <c r="CT6544" s="151"/>
      <c r="CY6544" s="151"/>
    </row>
    <row r="6545" spans="1:103" x14ac:dyDescent="0.2">
      <c r="A6545" s="60"/>
      <c r="B6545" s="60"/>
      <c r="C6545" s="60"/>
      <c r="D6545" s="60"/>
      <c r="E6545" s="60"/>
      <c r="F6545" s="60"/>
      <c r="G6545" s="60"/>
      <c r="H6545" s="60"/>
      <c r="I6545" s="60"/>
      <c r="J6545" s="60"/>
      <c r="K6545" s="60"/>
      <c r="L6545" s="60"/>
      <c r="M6545" s="60"/>
      <c r="N6545" s="60"/>
      <c r="O6545" s="60"/>
      <c r="P6545" s="60"/>
      <c r="Q6545" s="60"/>
      <c r="R6545" s="334">
        <v>17602</v>
      </c>
      <c r="S6545" s="319" t="s">
        <v>356</v>
      </c>
      <c r="BE6545" s="60"/>
      <c r="BR6545" s="60"/>
      <c r="BX6545" s="151"/>
      <c r="CB6545" s="151"/>
      <c r="CM6545" s="151"/>
      <c r="CO6545" s="151"/>
      <c r="CT6545" s="151"/>
      <c r="CY6545" s="151"/>
    </row>
    <row r="6546" spans="1:103" x14ac:dyDescent="0.2">
      <c r="A6546" s="60"/>
      <c r="B6546" s="60"/>
      <c r="C6546" s="60"/>
      <c r="D6546" s="60"/>
      <c r="E6546" s="60"/>
      <c r="F6546" s="60"/>
      <c r="G6546" s="60"/>
      <c r="H6546" s="60"/>
      <c r="I6546" s="60"/>
      <c r="J6546" s="60"/>
      <c r="K6546" s="60"/>
      <c r="L6546" s="60"/>
      <c r="M6546" s="60"/>
      <c r="N6546" s="60"/>
      <c r="O6546" s="60"/>
      <c r="P6546" s="60"/>
      <c r="Q6546" s="60"/>
      <c r="R6546" s="334">
        <v>17603</v>
      </c>
      <c r="S6546" s="319" t="s">
        <v>356</v>
      </c>
      <c r="BE6546" s="60"/>
      <c r="BR6546" s="60"/>
      <c r="BX6546" s="151"/>
      <c r="CB6546" s="151"/>
      <c r="CM6546" s="151"/>
      <c r="CO6546" s="151"/>
      <c r="CT6546" s="151"/>
      <c r="CY6546" s="151"/>
    </row>
    <row r="6547" spans="1:103" x14ac:dyDescent="0.2">
      <c r="A6547" s="60"/>
      <c r="B6547" s="60"/>
      <c r="C6547" s="60"/>
      <c r="D6547" s="60"/>
      <c r="E6547" s="60"/>
      <c r="F6547" s="60"/>
      <c r="G6547" s="60"/>
      <c r="H6547" s="60"/>
      <c r="I6547" s="60"/>
      <c r="J6547" s="60"/>
      <c r="K6547" s="60"/>
      <c r="L6547" s="60"/>
      <c r="M6547" s="60"/>
      <c r="N6547" s="60"/>
      <c r="O6547" s="60"/>
      <c r="P6547" s="60"/>
      <c r="Q6547" s="60"/>
      <c r="R6547" s="334">
        <v>17604</v>
      </c>
      <c r="S6547" s="319" t="s">
        <v>356</v>
      </c>
      <c r="BE6547" s="60"/>
      <c r="BR6547" s="60"/>
      <c r="BX6547" s="151"/>
      <c r="CB6547" s="151"/>
      <c r="CM6547" s="151"/>
      <c r="CO6547" s="151"/>
      <c r="CT6547" s="151"/>
      <c r="CY6547" s="151"/>
    </row>
    <row r="6548" spans="1:103" x14ac:dyDescent="0.2">
      <c r="A6548" s="60"/>
      <c r="B6548" s="60"/>
      <c r="C6548" s="60"/>
      <c r="D6548" s="60"/>
      <c r="E6548" s="60"/>
      <c r="F6548" s="60"/>
      <c r="G6548" s="60"/>
      <c r="H6548" s="60"/>
      <c r="I6548" s="60"/>
      <c r="J6548" s="60"/>
      <c r="K6548" s="60"/>
      <c r="L6548" s="60"/>
      <c r="M6548" s="60"/>
      <c r="N6548" s="60"/>
      <c r="O6548" s="60"/>
      <c r="P6548" s="60"/>
      <c r="Q6548" s="60"/>
      <c r="R6548" s="334">
        <v>17605</v>
      </c>
      <c r="S6548" s="319" t="s">
        <v>356</v>
      </c>
      <c r="BE6548" s="60"/>
      <c r="BR6548" s="60"/>
      <c r="BX6548" s="151"/>
      <c r="CB6548" s="151"/>
      <c r="CM6548" s="151"/>
      <c r="CO6548" s="151"/>
      <c r="CT6548" s="151"/>
      <c r="CY6548" s="151"/>
    </row>
    <row r="6549" spans="1:103" x14ac:dyDescent="0.2">
      <c r="A6549" s="60"/>
      <c r="B6549" s="60"/>
      <c r="C6549" s="60"/>
      <c r="D6549" s="60"/>
      <c r="E6549" s="60"/>
      <c r="F6549" s="60"/>
      <c r="G6549" s="60"/>
      <c r="H6549" s="60"/>
      <c r="I6549" s="60"/>
      <c r="J6549" s="60"/>
      <c r="K6549" s="60"/>
      <c r="L6549" s="60"/>
      <c r="M6549" s="60"/>
      <c r="N6549" s="60"/>
      <c r="O6549" s="60"/>
      <c r="P6549" s="60"/>
      <c r="Q6549" s="60"/>
      <c r="R6549" s="334">
        <v>17606</v>
      </c>
      <c r="S6549" s="319" t="s">
        <v>356</v>
      </c>
      <c r="BE6549" s="60"/>
      <c r="BR6549" s="60"/>
      <c r="BX6549" s="151"/>
      <c r="CB6549" s="151"/>
      <c r="CM6549" s="151"/>
      <c r="CO6549" s="151"/>
      <c r="CT6549" s="151"/>
      <c r="CY6549" s="151"/>
    </row>
    <row r="6550" spans="1:103" x14ac:dyDescent="0.2">
      <c r="A6550" s="60"/>
      <c r="B6550" s="60"/>
      <c r="C6550" s="60"/>
      <c r="D6550" s="60"/>
      <c r="E6550" s="60"/>
      <c r="F6550" s="60"/>
      <c r="G6550" s="60"/>
      <c r="H6550" s="60"/>
      <c r="I6550" s="60"/>
      <c r="J6550" s="60"/>
      <c r="K6550" s="60"/>
      <c r="L6550" s="60"/>
      <c r="M6550" s="60"/>
      <c r="N6550" s="60"/>
      <c r="O6550" s="60"/>
      <c r="P6550" s="60"/>
      <c r="Q6550" s="60"/>
      <c r="R6550" s="334">
        <v>17607</v>
      </c>
      <c r="S6550" s="319" t="s">
        <v>356</v>
      </c>
      <c r="BE6550" s="60"/>
      <c r="BR6550" s="60"/>
      <c r="BX6550" s="151"/>
      <c r="CB6550" s="151"/>
      <c r="CM6550" s="151"/>
      <c r="CO6550" s="151"/>
      <c r="CT6550" s="151"/>
      <c r="CY6550" s="151"/>
    </row>
    <row r="6551" spans="1:103" x14ac:dyDescent="0.2">
      <c r="A6551" s="60"/>
      <c r="B6551" s="60"/>
      <c r="C6551" s="60"/>
      <c r="D6551" s="60"/>
      <c r="E6551" s="60"/>
      <c r="F6551" s="60"/>
      <c r="G6551" s="60"/>
      <c r="H6551" s="60"/>
      <c r="I6551" s="60"/>
      <c r="J6551" s="60"/>
      <c r="K6551" s="60"/>
      <c r="L6551" s="60"/>
      <c r="M6551" s="60"/>
      <c r="N6551" s="60"/>
      <c r="O6551" s="60"/>
      <c r="P6551" s="60"/>
      <c r="Q6551" s="60"/>
      <c r="R6551" s="334">
        <v>17608</v>
      </c>
      <c r="S6551" s="319" t="s">
        <v>356</v>
      </c>
      <c r="BE6551" s="60"/>
      <c r="BR6551" s="60"/>
      <c r="BX6551" s="151"/>
      <c r="CB6551" s="151"/>
      <c r="CM6551" s="151"/>
      <c r="CO6551" s="151"/>
      <c r="CT6551" s="151"/>
      <c r="CY6551" s="151"/>
    </row>
    <row r="6552" spans="1:103" x14ac:dyDescent="0.2">
      <c r="A6552" s="60"/>
      <c r="B6552" s="60"/>
      <c r="C6552" s="60"/>
      <c r="D6552" s="60"/>
      <c r="E6552" s="60"/>
      <c r="F6552" s="60"/>
      <c r="G6552" s="60"/>
      <c r="H6552" s="60"/>
      <c r="I6552" s="60"/>
      <c r="J6552" s="60"/>
      <c r="K6552" s="60"/>
      <c r="L6552" s="60"/>
      <c r="M6552" s="60"/>
      <c r="N6552" s="60"/>
      <c r="O6552" s="60"/>
      <c r="P6552" s="60"/>
      <c r="Q6552" s="60"/>
      <c r="R6552" s="334">
        <v>17611</v>
      </c>
      <c r="S6552" s="319" t="s">
        <v>356</v>
      </c>
      <c r="BE6552" s="60"/>
      <c r="BR6552" s="60"/>
      <c r="BX6552" s="151"/>
      <c r="CB6552" s="151"/>
      <c r="CM6552" s="151"/>
      <c r="CO6552" s="151"/>
      <c r="CT6552" s="151"/>
      <c r="CY6552" s="151"/>
    </row>
    <row r="6553" spans="1:103" x14ac:dyDescent="0.2">
      <c r="A6553" s="60"/>
      <c r="B6553" s="60"/>
      <c r="C6553" s="60"/>
      <c r="D6553" s="60"/>
      <c r="E6553" s="60"/>
      <c r="F6553" s="60"/>
      <c r="G6553" s="60"/>
      <c r="H6553" s="60"/>
      <c r="I6553" s="60"/>
      <c r="J6553" s="60"/>
      <c r="K6553" s="60"/>
      <c r="L6553" s="60"/>
      <c r="M6553" s="60"/>
      <c r="N6553" s="60"/>
      <c r="O6553" s="60"/>
      <c r="P6553" s="60"/>
      <c r="Q6553" s="60"/>
      <c r="R6553" s="334">
        <v>17622</v>
      </c>
      <c r="S6553" s="319" t="s">
        <v>356</v>
      </c>
      <c r="BE6553" s="60"/>
      <c r="BR6553" s="60"/>
      <c r="BX6553" s="151"/>
      <c r="CB6553" s="151"/>
      <c r="CM6553" s="151"/>
      <c r="CO6553" s="151"/>
      <c r="CT6553" s="151"/>
      <c r="CY6553" s="151"/>
    </row>
    <row r="6554" spans="1:103" x14ac:dyDescent="0.2">
      <c r="A6554" s="60"/>
      <c r="B6554" s="60"/>
      <c r="C6554" s="60"/>
      <c r="D6554" s="60"/>
      <c r="E6554" s="60"/>
      <c r="F6554" s="60"/>
      <c r="G6554" s="60"/>
      <c r="H6554" s="60"/>
      <c r="I6554" s="60"/>
      <c r="J6554" s="60"/>
      <c r="K6554" s="60"/>
      <c r="L6554" s="60"/>
      <c r="M6554" s="60"/>
      <c r="N6554" s="60"/>
      <c r="O6554" s="60"/>
      <c r="P6554" s="60"/>
      <c r="Q6554" s="60"/>
      <c r="R6554" s="334">
        <v>17701</v>
      </c>
      <c r="S6554" s="319" t="s">
        <v>356</v>
      </c>
      <c r="BE6554" s="60"/>
      <c r="BR6554" s="60"/>
      <c r="BX6554" s="151"/>
      <c r="CB6554" s="151"/>
      <c r="CM6554" s="151"/>
      <c r="CO6554" s="151"/>
      <c r="CT6554" s="151"/>
      <c r="CY6554" s="151"/>
    </row>
    <row r="6555" spans="1:103" x14ac:dyDescent="0.2">
      <c r="A6555" s="60"/>
      <c r="B6555" s="60"/>
      <c r="C6555" s="60"/>
      <c r="D6555" s="60"/>
      <c r="E6555" s="60"/>
      <c r="F6555" s="60"/>
      <c r="G6555" s="60"/>
      <c r="H6555" s="60"/>
      <c r="I6555" s="60"/>
      <c r="J6555" s="60"/>
      <c r="K6555" s="60"/>
      <c r="L6555" s="60"/>
      <c r="M6555" s="60"/>
      <c r="N6555" s="60"/>
      <c r="O6555" s="60"/>
      <c r="P6555" s="60"/>
      <c r="Q6555" s="60"/>
      <c r="R6555" s="334">
        <v>17702</v>
      </c>
      <c r="S6555" s="319" t="s">
        <v>356</v>
      </c>
      <c r="BE6555" s="60"/>
      <c r="BR6555" s="60"/>
      <c r="BX6555" s="151"/>
      <c r="CB6555" s="151"/>
      <c r="CM6555" s="151"/>
      <c r="CO6555" s="151"/>
      <c r="CT6555" s="151"/>
      <c r="CY6555" s="151"/>
    </row>
    <row r="6556" spans="1:103" x14ac:dyDescent="0.2">
      <c r="A6556" s="60"/>
      <c r="B6556" s="60"/>
      <c r="C6556" s="60"/>
      <c r="D6556" s="60"/>
      <c r="E6556" s="60"/>
      <c r="F6556" s="60"/>
      <c r="G6556" s="60"/>
      <c r="H6556" s="60"/>
      <c r="I6556" s="60"/>
      <c r="J6556" s="60"/>
      <c r="K6556" s="60"/>
      <c r="L6556" s="60"/>
      <c r="M6556" s="60"/>
      <c r="N6556" s="60"/>
      <c r="O6556" s="60"/>
      <c r="P6556" s="60"/>
      <c r="Q6556" s="60"/>
      <c r="R6556" s="334">
        <v>17703</v>
      </c>
      <c r="S6556" s="319" t="s">
        <v>356</v>
      </c>
      <c r="BE6556" s="60"/>
      <c r="BR6556" s="60"/>
      <c r="BX6556" s="151"/>
      <c r="CB6556" s="151"/>
      <c r="CM6556" s="151"/>
      <c r="CO6556" s="151"/>
      <c r="CT6556" s="151"/>
      <c r="CY6556" s="151"/>
    </row>
    <row r="6557" spans="1:103" x14ac:dyDescent="0.2">
      <c r="A6557" s="60"/>
      <c r="B6557" s="60"/>
      <c r="C6557" s="60"/>
      <c r="D6557" s="60"/>
      <c r="E6557" s="60"/>
      <c r="F6557" s="60"/>
      <c r="G6557" s="60"/>
      <c r="H6557" s="60"/>
      <c r="I6557" s="60"/>
      <c r="J6557" s="60"/>
      <c r="K6557" s="60"/>
      <c r="L6557" s="60"/>
      <c r="M6557" s="60"/>
      <c r="N6557" s="60"/>
      <c r="O6557" s="60"/>
      <c r="P6557" s="60"/>
      <c r="Q6557" s="60"/>
      <c r="R6557" s="334">
        <v>17705</v>
      </c>
      <c r="S6557" s="319" t="s">
        <v>356</v>
      </c>
      <c r="BE6557" s="60"/>
      <c r="BR6557" s="60"/>
      <c r="BX6557" s="151"/>
      <c r="CB6557" s="151"/>
      <c r="CM6557" s="151"/>
      <c r="CO6557" s="151"/>
      <c r="CT6557" s="151"/>
      <c r="CY6557" s="151"/>
    </row>
    <row r="6558" spans="1:103" x14ac:dyDescent="0.2">
      <c r="A6558" s="60"/>
      <c r="B6558" s="60"/>
      <c r="C6558" s="60"/>
      <c r="D6558" s="60"/>
      <c r="E6558" s="60"/>
      <c r="F6558" s="60"/>
      <c r="G6558" s="60"/>
      <c r="H6558" s="60"/>
      <c r="I6558" s="60"/>
      <c r="J6558" s="60"/>
      <c r="K6558" s="60"/>
      <c r="L6558" s="60"/>
      <c r="M6558" s="60"/>
      <c r="N6558" s="60"/>
      <c r="O6558" s="60"/>
      <c r="P6558" s="60"/>
      <c r="Q6558" s="60"/>
      <c r="R6558" s="334">
        <v>17720</v>
      </c>
      <c r="S6558" s="319" t="s">
        <v>356</v>
      </c>
      <c r="BE6558" s="60"/>
      <c r="BR6558" s="60"/>
      <c r="BX6558" s="151"/>
      <c r="CB6558" s="151"/>
      <c r="CM6558" s="151"/>
      <c r="CO6558" s="151"/>
      <c r="CT6558" s="151"/>
      <c r="CY6558" s="151"/>
    </row>
    <row r="6559" spans="1:103" x14ac:dyDescent="0.2">
      <c r="A6559" s="60"/>
      <c r="B6559" s="60"/>
      <c r="C6559" s="60"/>
      <c r="D6559" s="60"/>
      <c r="E6559" s="60"/>
      <c r="F6559" s="60"/>
      <c r="G6559" s="60"/>
      <c r="H6559" s="60"/>
      <c r="I6559" s="60"/>
      <c r="J6559" s="60"/>
      <c r="K6559" s="60"/>
      <c r="L6559" s="60"/>
      <c r="M6559" s="60"/>
      <c r="N6559" s="60"/>
      <c r="O6559" s="60"/>
      <c r="P6559" s="60"/>
      <c r="Q6559" s="60"/>
      <c r="R6559" s="334">
        <v>17721</v>
      </c>
      <c r="S6559" s="319" t="s">
        <v>356</v>
      </c>
      <c r="BE6559" s="60"/>
      <c r="BR6559" s="60"/>
      <c r="BX6559" s="151"/>
      <c r="CB6559" s="151"/>
      <c r="CM6559" s="151"/>
      <c r="CO6559" s="151"/>
      <c r="CT6559" s="151"/>
      <c r="CY6559" s="151"/>
    </row>
    <row r="6560" spans="1:103" x14ac:dyDescent="0.2">
      <c r="A6560" s="60"/>
      <c r="B6560" s="60"/>
      <c r="C6560" s="60"/>
      <c r="D6560" s="60"/>
      <c r="E6560" s="60"/>
      <c r="F6560" s="60"/>
      <c r="G6560" s="60"/>
      <c r="H6560" s="60"/>
      <c r="I6560" s="60"/>
      <c r="J6560" s="60"/>
      <c r="K6560" s="60"/>
      <c r="L6560" s="60"/>
      <c r="M6560" s="60"/>
      <c r="N6560" s="60"/>
      <c r="O6560" s="60"/>
      <c r="P6560" s="60"/>
      <c r="Q6560" s="60"/>
      <c r="R6560" s="334">
        <v>17723</v>
      </c>
      <c r="S6560" s="319" t="s">
        <v>356</v>
      </c>
      <c r="BE6560" s="60"/>
      <c r="BR6560" s="60"/>
      <c r="BX6560" s="151"/>
      <c r="CB6560" s="151"/>
      <c r="CM6560" s="151"/>
      <c r="CO6560" s="151"/>
      <c r="CT6560" s="151"/>
      <c r="CY6560" s="151"/>
    </row>
    <row r="6561" spans="1:103" x14ac:dyDescent="0.2">
      <c r="A6561" s="60"/>
      <c r="B6561" s="60"/>
      <c r="C6561" s="60"/>
      <c r="D6561" s="60"/>
      <c r="E6561" s="60"/>
      <c r="F6561" s="60"/>
      <c r="G6561" s="60"/>
      <c r="H6561" s="60"/>
      <c r="I6561" s="60"/>
      <c r="J6561" s="60"/>
      <c r="K6561" s="60"/>
      <c r="L6561" s="60"/>
      <c r="M6561" s="60"/>
      <c r="N6561" s="60"/>
      <c r="O6561" s="60"/>
      <c r="P6561" s="60"/>
      <c r="Q6561" s="60"/>
      <c r="R6561" s="334">
        <v>17724</v>
      </c>
      <c r="S6561" s="319" t="s">
        <v>356</v>
      </c>
      <c r="BE6561" s="60"/>
      <c r="BR6561" s="60"/>
      <c r="BX6561" s="151"/>
      <c r="CB6561" s="151"/>
      <c r="CM6561" s="151"/>
      <c r="CO6561" s="151"/>
      <c r="CT6561" s="151"/>
      <c r="CY6561" s="151"/>
    </row>
    <row r="6562" spans="1:103" x14ac:dyDescent="0.2">
      <c r="A6562" s="60"/>
      <c r="B6562" s="60"/>
      <c r="C6562" s="60"/>
      <c r="D6562" s="60"/>
      <c r="E6562" s="60"/>
      <c r="F6562" s="60"/>
      <c r="G6562" s="60"/>
      <c r="H6562" s="60"/>
      <c r="I6562" s="60"/>
      <c r="J6562" s="60"/>
      <c r="K6562" s="60"/>
      <c r="L6562" s="60"/>
      <c r="M6562" s="60"/>
      <c r="N6562" s="60"/>
      <c r="O6562" s="60"/>
      <c r="P6562" s="60"/>
      <c r="Q6562" s="60"/>
      <c r="R6562" s="334">
        <v>17726</v>
      </c>
      <c r="S6562" s="319" t="s">
        <v>356</v>
      </c>
      <c r="BE6562" s="60"/>
      <c r="BR6562" s="60"/>
      <c r="BX6562" s="151"/>
      <c r="CB6562" s="151"/>
      <c r="CM6562" s="151"/>
      <c r="CO6562" s="151"/>
      <c r="CT6562" s="151"/>
      <c r="CY6562" s="151"/>
    </row>
    <row r="6563" spans="1:103" x14ac:dyDescent="0.2">
      <c r="A6563" s="60"/>
      <c r="B6563" s="60"/>
      <c r="C6563" s="60"/>
      <c r="D6563" s="60"/>
      <c r="E6563" s="60"/>
      <c r="F6563" s="60"/>
      <c r="G6563" s="60"/>
      <c r="H6563" s="60"/>
      <c r="I6563" s="60"/>
      <c r="J6563" s="60"/>
      <c r="K6563" s="60"/>
      <c r="L6563" s="60"/>
      <c r="M6563" s="60"/>
      <c r="N6563" s="60"/>
      <c r="O6563" s="60"/>
      <c r="P6563" s="60"/>
      <c r="Q6563" s="60"/>
      <c r="R6563" s="334">
        <v>17727</v>
      </c>
      <c r="S6563" s="319" t="s">
        <v>356</v>
      </c>
      <c r="BE6563" s="60"/>
      <c r="BR6563" s="60"/>
      <c r="BX6563" s="151"/>
      <c r="CB6563" s="151"/>
      <c r="CM6563" s="151"/>
      <c r="CO6563" s="151"/>
      <c r="CT6563" s="151"/>
      <c r="CY6563" s="151"/>
    </row>
    <row r="6564" spans="1:103" x14ac:dyDescent="0.2">
      <c r="A6564" s="60"/>
      <c r="B6564" s="60"/>
      <c r="C6564" s="60"/>
      <c r="D6564" s="60"/>
      <c r="E6564" s="60"/>
      <c r="F6564" s="60"/>
      <c r="G6564" s="60"/>
      <c r="H6564" s="60"/>
      <c r="I6564" s="60"/>
      <c r="J6564" s="60"/>
      <c r="K6564" s="60"/>
      <c r="L6564" s="60"/>
      <c r="M6564" s="60"/>
      <c r="N6564" s="60"/>
      <c r="O6564" s="60"/>
      <c r="P6564" s="60"/>
      <c r="Q6564" s="60"/>
      <c r="R6564" s="334">
        <v>17728</v>
      </c>
      <c r="S6564" s="319" t="s">
        <v>356</v>
      </c>
      <c r="BE6564" s="60"/>
      <c r="BR6564" s="60"/>
      <c r="BX6564" s="151"/>
      <c r="CB6564" s="151"/>
      <c r="CM6564" s="151"/>
      <c r="CO6564" s="151"/>
      <c r="CT6564" s="151"/>
      <c r="CY6564" s="151"/>
    </row>
    <row r="6565" spans="1:103" x14ac:dyDescent="0.2">
      <c r="A6565" s="60"/>
      <c r="B6565" s="60"/>
      <c r="C6565" s="60"/>
      <c r="D6565" s="60"/>
      <c r="E6565" s="60"/>
      <c r="F6565" s="60"/>
      <c r="G6565" s="60"/>
      <c r="H6565" s="60"/>
      <c r="I6565" s="60"/>
      <c r="J6565" s="60"/>
      <c r="K6565" s="60"/>
      <c r="L6565" s="60"/>
      <c r="M6565" s="60"/>
      <c r="N6565" s="60"/>
      <c r="O6565" s="60"/>
      <c r="P6565" s="60"/>
      <c r="Q6565" s="60"/>
      <c r="R6565" s="334">
        <v>17729</v>
      </c>
      <c r="S6565" s="319" t="s">
        <v>356</v>
      </c>
      <c r="BE6565" s="60"/>
      <c r="BR6565" s="60"/>
      <c r="BX6565" s="151"/>
      <c r="CB6565" s="151"/>
      <c r="CM6565" s="151"/>
      <c r="CO6565" s="151"/>
      <c r="CT6565" s="151"/>
      <c r="CY6565" s="151"/>
    </row>
    <row r="6566" spans="1:103" x14ac:dyDescent="0.2">
      <c r="A6566" s="60"/>
      <c r="B6566" s="60"/>
      <c r="C6566" s="60"/>
      <c r="D6566" s="60"/>
      <c r="E6566" s="60"/>
      <c r="F6566" s="60"/>
      <c r="G6566" s="60"/>
      <c r="H6566" s="60"/>
      <c r="I6566" s="60"/>
      <c r="J6566" s="60"/>
      <c r="K6566" s="60"/>
      <c r="L6566" s="60"/>
      <c r="M6566" s="60"/>
      <c r="N6566" s="60"/>
      <c r="O6566" s="60"/>
      <c r="P6566" s="60"/>
      <c r="Q6566" s="60"/>
      <c r="R6566" s="334">
        <v>17730</v>
      </c>
      <c r="S6566" s="319" t="s">
        <v>356</v>
      </c>
      <c r="BE6566" s="60"/>
      <c r="BR6566" s="60"/>
      <c r="BX6566" s="151"/>
      <c r="CB6566" s="151"/>
      <c r="CM6566" s="151"/>
      <c r="CO6566" s="151"/>
      <c r="CT6566" s="151"/>
      <c r="CY6566" s="151"/>
    </row>
    <row r="6567" spans="1:103" x14ac:dyDescent="0.2">
      <c r="A6567" s="60"/>
      <c r="B6567" s="60"/>
      <c r="C6567" s="60"/>
      <c r="D6567" s="60"/>
      <c r="E6567" s="60"/>
      <c r="F6567" s="60"/>
      <c r="G6567" s="60"/>
      <c r="H6567" s="60"/>
      <c r="I6567" s="60"/>
      <c r="J6567" s="60"/>
      <c r="K6567" s="60"/>
      <c r="L6567" s="60"/>
      <c r="M6567" s="60"/>
      <c r="N6567" s="60"/>
      <c r="O6567" s="60"/>
      <c r="P6567" s="60"/>
      <c r="Q6567" s="60"/>
      <c r="R6567" s="334">
        <v>17731</v>
      </c>
      <c r="S6567" s="319" t="s">
        <v>356</v>
      </c>
      <c r="BE6567" s="60"/>
      <c r="BR6567" s="60"/>
      <c r="BX6567" s="151"/>
      <c r="CB6567" s="151"/>
      <c r="CM6567" s="151"/>
      <c r="CO6567" s="151"/>
      <c r="CT6567" s="151"/>
      <c r="CY6567" s="151"/>
    </row>
    <row r="6568" spans="1:103" x14ac:dyDescent="0.2">
      <c r="A6568" s="60"/>
      <c r="B6568" s="60"/>
      <c r="C6568" s="60"/>
      <c r="D6568" s="60"/>
      <c r="E6568" s="60"/>
      <c r="F6568" s="60"/>
      <c r="G6568" s="60"/>
      <c r="H6568" s="60"/>
      <c r="I6568" s="60"/>
      <c r="J6568" s="60"/>
      <c r="K6568" s="60"/>
      <c r="L6568" s="60"/>
      <c r="M6568" s="60"/>
      <c r="N6568" s="60"/>
      <c r="O6568" s="60"/>
      <c r="P6568" s="60"/>
      <c r="Q6568" s="60"/>
      <c r="R6568" s="334">
        <v>17735</v>
      </c>
      <c r="S6568" s="319" t="s">
        <v>356</v>
      </c>
      <c r="BE6568" s="60"/>
      <c r="BR6568" s="60"/>
      <c r="BX6568" s="151"/>
      <c r="CB6568" s="151"/>
      <c r="CM6568" s="151"/>
      <c r="CO6568" s="151"/>
      <c r="CT6568" s="151"/>
      <c r="CY6568" s="151"/>
    </row>
    <row r="6569" spans="1:103" x14ac:dyDescent="0.2">
      <c r="A6569" s="60"/>
      <c r="B6569" s="60"/>
      <c r="C6569" s="60"/>
      <c r="D6569" s="60"/>
      <c r="E6569" s="60"/>
      <c r="F6569" s="60"/>
      <c r="G6569" s="60"/>
      <c r="H6569" s="60"/>
      <c r="I6569" s="60"/>
      <c r="J6569" s="60"/>
      <c r="K6569" s="60"/>
      <c r="L6569" s="60"/>
      <c r="M6569" s="60"/>
      <c r="N6569" s="60"/>
      <c r="O6569" s="60"/>
      <c r="P6569" s="60"/>
      <c r="Q6569" s="60"/>
      <c r="R6569" s="334">
        <v>17737</v>
      </c>
      <c r="S6569" s="319" t="s">
        <v>356</v>
      </c>
      <c r="BE6569" s="60"/>
      <c r="BR6569" s="60"/>
      <c r="BX6569" s="151"/>
      <c r="CB6569" s="151"/>
      <c r="CM6569" s="151"/>
      <c r="CO6569" s="151"/>
      <c r="CT6569" s="151"/>
      <c r="CY6569" s="151"/>
    </row>
    <row r="6570" spans="1:103" x14ac:dyDescent="0.2">
      <c r="A6570" s="60"/>
      <c r="B6570" s="60"/>
      <c r="C6570" s="60"/>
      <c r="D6570" s="60"/>
      <c r="E6570" s="60"/>
      <c r="F6570" s="60"/>
      <c r="G6570" s="60"/>
      <c r="H6570" s="60"/>
      <c r="I6570" s="60"/>
      <c r="J6570" s="60"/>
      <c r="K6570" s="60"/>
      <c r="L6570" s="60"/>
      <c r="M6570" s="60"/>
      <c r="N6570" s="60"/>
      <c r="O6570" s="60"/>
      <c r="P6570" s="60"/>
      <c r="Q6570" s="60"/>
      <c r="R6570" s="334">
        <v>17738</v>
      </c>
      <c r="S6570" s="319" t="s">
        <v>356</v>
      </c>
      <c r="BE6570" s="60"/>
      <c r="BR6570" s="60"/>
      <c r="BX6570" s="151"/>
      <c r="CB6570" s="151"/>
      <c r="CM6570" s="151"/>
      <c r="CO6570" s="151"/>
      <c r="CT6570" s="151"/>
      <c r="CY6570" s="151"/>
    </row>
    <row r="6571" spans="1:103" x14ac:dyDescent="0.2">
      <c r="A6571" s="60"/>
      <c r="B6571" s="60"/>
      <c r="C6571" s="60"/>
      <c r="D6571" s="60"/>
      <c r="E6571" s="60"/>
      <c r="F6571" s="60"/>
      <c r="G6571" s="60"/>
      <c r="H6571" s="60"/>
      <c r="I6571" s="60"/>
      <c r="J6571" s="60"/>
      <c r="K6571" s="60"/>
      <c r="L6571" s="60"/>
      <c r="M6571" s="60"/>
      <c r="N6571" s="60"/>
      <c r="O6571" s="60"/>
      <c r="P6571" s="60"/>
      <c r="Q6571" s="60"/>
      <c r="R6571" s="334">
        <v>17739</v>
      </c>
      <c r="S6571" s="319" t="s">
        <v>356</v>
      </c>
      <c r="BE6571" s="60"/>
      <c r="BR6571" s="60"/>
      <c r="BX6571" s="151"/>
      <c r="CB6571" s="151"/>
      <c r="CM6571" s="151"/>
      <c r="CO6571" s="151"/>
      <c r="CT6571" s="151"/>
      <c r="CY6571" s="151"/>
    </row>
    <row r="6572" spans="1:103" x14ac:dyDescent="0.2">
      <c r="A6572" s="60"/>
      <c r="B6572" s="60"/>
      <c r="C6572" s="60"/>
      <c r="D6572" s="60"/>
      <c r="E6572" s="60"/>
      <c r="F6572" s="60"/>
      <c r="G6572" s="60"/>
      <c r="H6572" s="60"/>
      <c r="I6572" s="60"/>
      <c r="J6572" s="60"/>
      <c r="K6572" s="60"/>
      <c r="L6572" s="60"/>
      <c r="M6572" s="60"/>
      <c r="N6572" s="60"/>
      <c r="O6572" s="60"/>
      <c r="P6572" s="60"/>
      <c r="Q6572" s="60"/>
      <c r="R6572" s="334">
        <v>17740</v>
      </c>
      <c r="S6572" s="319" t="s">
        <v>356</v>
      </c>
      <c r="BE6572" s="60"/>
      <c r="BR6572" s="60"/>
      <c r="BX6572" s="151"/>
      <c r="CB6572" s="151"/>
      <c r="CM6572" s="151"/>
      <c r="CO6572" s="151"/>
      <c r="CT6572" s="151"/>
      <c r="CY6572" s="151"/>
    </row>
    <row r="6573" spans="1:103" x14ac:dyDescent="0.2">
      <c r="A6573" s="60"/>
      <c r="B6573" s="60"/>
      <c r="C6573" s="60"/>
      <c r="D6573" s="60"/>
      <c r="E6573" s="60"/>
      <c r="F6573" s="60"/>
      <c r="G6573" s="60"/>
      <c r="H6573" s="60"/>
      <c r="I6573" s="60"/>
      <c r="J6573" s="60"/>
      <c r="K6573" s="60"/>
      <c r="L6573" s="60"/>
      <c r="M6573" s="60"/>
      <c r="N6573" s="60"/>
      <c r="O6573" s="60"/>
      <c r="P6573" s="60"/>
      <c r="Q6573" s="60"/>
      <c r="R6573" s="334">
        <v>17742</v>
      </c>
      <c r="S6573" s="319" t="s">
        <v>356</v>
      </c>
      <c r="BE6573" s="60"/>
      <c r="BR6573" s="60"/>
      <c r="BX6573" s="151"/>
      <c r="CB6573" s="151"/>
      <c r="CM6573" s="151"/>
      <c r="CO6573" s="151"/>
      <c r="CT6573" s="151"/>
      <c r="CY6573" s="151"/>
    </row>
    <row r="6574" spans="1:103" x14ac:dyDescent="0.2">
      <c r="A6574" s="60"/>
      <c r="B6574" s="60"/>
      <c r="C6574" s="60"/>
      <c r="D6574" s="60"/>
      <c r="E6574" s="60"/>
      <c r="F6574" s="60"/>
      <c r="G6574" s="60"/>
      <c r="H6574" s="60"/>
      <c r="I6574" s="60"/>
      <c r="J6574" s="60"/>
      <c r="K6574" s="60"/>
      <c r="L6574" s="60"/>
      <c r="M6574" s="60"/>
      <c r="N6574" s="60"/>
      <c r="O6574" s="60"/>
      <c r="P6574" s="60"/>
      <c r="Q6574" s="60"/>
      <c r="R6574" s="334">
        <v>17744</v>
      </c>
      <c r="S6574" s="319" t="s">
        <v>356</v>
      </c>
      <c r="BE6574" s="60"/>
      <c r="BR6574" s="60"/>
      <c r="BX6574" s="151"/>
      <c r="CB6574" s="151"/>
      <c r="CM6574" s="151"/>
      <c r="CO6574" s="151"/>
      <c r="CT6574" s="151"/>
      <c r="CY6574" s="151"/>
    </row>
    <row r="6575" spans="1:103" x14ac:dyDescent="0.2">
      <c r="A6575" s="60"/>
      <c r="B6575" s="60"/>
      <c r="C6575" s="60"/>
      <c r="D6575" s="60"/>
      <c r="E6575" s="60"/>
      <c r="F6575" s="60"/>
      <c r="G6575" s="60"/>
      <c r="H6575" s="60"/>
      <c r="I6575" s="60"/>
      <c r="J6575" s="60"/>
      <c r="K6575" s="60"/>
      <c r="L6575" s="60"/>
      <c r="M6575" s="60"/>
      <c r="N6575" s="60"/>
      <c r="O6575" s="60"/>
      <c r="P6575" s="60"/>
      <c r="Q6575" s="60"/>
      <c r="R6575" s="334">
        <v>17745</v>
      </c>
      <c r="S6575" s="319" t="s">
        <v>356</v>
      </c>
      <c r="BE6575" s="60"/>
      <c r="BR6575" s="60"/>
      <c r="BX6575" s="151"/>
      <c r="CB6575" s="151"/>
      <c r="CM6575" s="151"/>
      <c r="CO6575" s="151"/>
      <c r="CT6575" s="151"/>
      <c r="CY6575" s="151"/>
    </row>
    <row r="6576" spans="1:103" x14ac:dyDescent="0.2">
      <c r="A6576" s="60"/>
      <c r="B6576" s="60"/>
      <c r="C6576" s="60"/>
      <c r="D6576" s="60"/>
      <c r="E6576" s="60"/>
      <c r="F6576" s="60"/>
      <c r="G6576" s="60"/>
      <c r="H6576" s="60"/>
      <c r="I6576" s="60"/>
      <c r="J6576" s="60"/>
      <c r="K6576" s="60"/>
      <c r="L6576" s="60"/>
      <c r="M6576" s="60"/>
      <c r="N6576" s="60"/>
      <c r="O6576" s="60"/>
      <c r="P6576" s="60"/>
      <c r="Q6576" s="60"/>
      <c r="R6576" s="334">
        <v>17747</v>
      </c>
      <c r="S6576" s="319" t="s">
        <v>356</v>
      </c>
      <c r="BE6576" s="60"/>
      <c r="BR6576" s="60"/>
      <c r="BX6576" s="151"/>
      <c r="CB6576" s="151"/>
      <c r="CM6576" s="151"/>
      <c r="CO6576" s="151"/>
      <c r="CT6576" s="151"/>
      <c r="CY6576" s="151"/>
    </row>
    <row r="6577" spans="1:103" x14ac:dyDescent="0.2">
      <c r="A6577" s="60"/>
      <c r="B6577" s="60"/>
      <c r="C6577" s="60"/>
      <c r="D6577" s="60"/>
      <c r="E6577" s="60"/>
      <c r="F6577" s="60"/>
      <c r="G6577" s="60"/>
      <c r="H6577" s="60"/>
      <c r="I6577" s="60"/>
      <c r="J6577" s="60"/>
      <c r="K6577" s="60"/>
      <c r="L6577" s="60"/>
      <c r="M6577" s="60"/>
      <c r="N6577" s="60"/>
      <c r="O6577" s="60"/>
      <c r="P6577" s="60"/>
      <c r="Q6577" s="60"/>
      <c r="R6577" s="334">
        <v>17748</v>
      </c>
      <c r="S6577" s="319" t="s">
        <v>356</v>
      </c>
      <c r="BE6577" s="60"/>
      <c r="BR6577" s="60"/>
      <c r="BX6577" s="151"/>
      <c r="CB6577" s="151"/>
      <c r="CM6577" s="151"/>
      <c r="CO6577" s="151"/>
      <c r="CT6577" s="151"/>
      <c r="CY6577" s="151"/>
    </row>
    <row r="6578" spans="1:103" x14ac:dyDescent="0.2">
      <c r="A6578" s="60"/>
      <c r="B6578" s="60"/>
      <c r="C6578" s="60"/>
      <c r="D6578" s="60"/>
      <c r="E6578" s="60"/>
      <c r="F6578" s="60"/>
      <c r="G6578" s="60"/>
      <c r="H6578" s="60"/>
      <c r="I6578" s="60"/>
      <c r="J6578" s="60"/>
      <c r="K6578" s="60"/>
      <c r="L6578" s="60"/>
      <c r="M6578" s="60"/>
      <c r="N6578" s="60"/>
      <c r="O6578" s="60"/>
      <c r="P6578" s="60"/>
      <c r="Q6578" s="60"/>
      <c r="R6578" s="334">
        <v>17749</v>
      </c>
      <c r="S6578" s="319" t="s">
        <v>356</v>
      </c>
      <c r="BE6578" s="60"/>
      <c r="BR6578" s="60"/>
      <c r="BX6578" s="151"/>
      <c r="CB6578" s="151"/>
      <c r="CM6578" s="151"/>
      <c r="CO6578" s="151"/>
      <c r="CT6578" s="151"/>
      <c r="CY6578" s="151"/>
    </row>
    <row r="6579" spans="1:103" x14ac:dyDescent="0.2">
      <c r="A6579" s="60"/>
      <c r="B6579" s="60"/>
      <c r="C6579" s="60"/>
      <c r="D6579" s="60"/>
      <c r="E6579" s="60"/>
      <c r="F6579" s="60"/>
      <c r="G6579" s="60"/>
      <c r="H6579" s="60"/>
      <c r="I6579" s="60"/>
      <c r="J6579" s="60"/>
      <c r="K6579" s="60"/>
      <c r="L6579" s="60"/>
      <c r="M6579" s="60"/>
      <c r="N6579" s="60"/>
      <c r="O6579" s="60"/>
      <c r="P6579" s="60"/>
      <c r="Q6579" s="60"/>
      <c r="R6579" s="334">
        <v>17750</v>
      </c>
      <c r="S6579" s="319" t="s">
        <v>351</v>
      </c>
      <c r="BE6579" s="60"/>
      <c r="BR6579" s="60"/>
      <c r="BX6579" s="151"/>
      <c r="CB6579" s="151"/>
      <c r="CM6579" s="151"/>
      <c r="CO6579" s="151"/>
      <c r="CT6579" s="151"/>
      <c r="CY6579" s="151"/>
    </row>
    <row r="6580" spans="1:103" x14ac:dyDescent="0.2">
      <c r="A6580" s="60"/>
      <c r="B6580" s="60"/>
      <c r="C6580" s="60"/>
      <c r="D6580" s="60"/>
      <c r="E6580" s="60"/>
      <c r="F6580" s="60"/>
      <c r="G6580" s="60"/>
      <c r="H6580" s="60"/>
      <c r="I6580" s="60"/>
      <c r="J6580" s="60"/>
      <c r="K6580" s="60"/>
      <c r="L6580" s="60"/>
      <c r="M6580" s="60"/>
      <c r="N6580" s="60"/>
      <c r="O6580" s="60"/>
      <c r="P6580" s="60"/>
      <c r="Q6580" s="60"/>
      <c r="R6580" s="334">
        <v>17751</v>
      </c>
      <c r="S6580" s="319" t="s">
        <v>351</v>
      </c>
      <c r="BE6580" s="60"/>
      <c r="BR6580" s="60"/>
      <c r="BX6580" s="151"/>
      <c r="CB6580" s="151"/>
      <c r="CM6580" s="151"/>
      <c r="CO6580" s="151"/>
      <c r="CT6580" s="151"/>
      <c r="CY6580" s="151"/>
    </row>
    <row r="6581" spans="1:103" x14ac:dyDescent="0.2">
      <c r="A6581" s="60"/>
      <c r="B6581" s="60"/>
      <c r="C6581" s="60"/>
      <c r="D6581" s="60"/>
      <c r="E6581" s="60"/>
      <c r="F6581" s="60"/>
      <c r="G6581" s="60"/>
      <c r="H6581" s="60"/>
      <c r="I6581" s="60"/>
      <c r="J6581" s="60"/>
      <c r="K6581" s="60"/>
      <c r="L6581" s="60"/>
      <c r="M6581" s="60"/>
      <c r="N6581" s="60"/>
      <c r="O6581" s="60"/>
      <c r="P6581" s="60"/>
      <c r="Q6581" s="60"/>
      <c r="R6581" s="334">
        <v>17752</v>
      </c>
      <c r="S6581" s="319" t="s">
        <v>356</v>
      </c>
      <c r="BE6581" s="60"/>
      <c r="BR6581" s="60"/>
      <c r="BX6581" s="151"/>
      <c r="CB6581" s="151"/>
      <c r="CM6581" s="151"/>
      <c r="CO6581" s="151"/>
      <c r="CT6581" s="151"/>
      <c r="CY6581" s="151"/>
    </row>
    <row r="6582" spans="1:103" x14ac:dyDescent="0.2">
      <c r="A6582" s="60"/>
      <c r="B6582" s="60"/>
      <c r="C6582" s="60"/>
      <c r="D6582" s="60"/>
      <c r="E6582" s="60"/>
      <c r="F6582" s="60"/>
      <c r="G6582" s="60"/>
      <c r="H6582" s="60"/>
      <c r="I6582" s="60"/>
      <c r="J6582" s="60"/>
      <c r="K6582" s="60"/>
      <c r="L6582" s="60"/>
      <c r="M6582" s="60"/>
      <c r="N6582" s="60"/>
      <c r="O6582" s="60"/>
      <c r="P6582" s="60"/>
      <c r="Q6582" s="60"/>
      <c r="R6582" s="334">
        <v>17754</v>
      </c>
      <c r="S6582" s="319" t="s">
        <v>356</v>
      </c>
      <c r="BE6582" s="60"/>
      <c r="BR6582" s="60"/>
      <c r="BX6582" s="151"/>
      <c r="CB6582" s="151"/>
      <c r="CM6582" s="151"/>
      <c r="CO6582" s="151"/>
      <c r="CT6582" s="151"/>
      <c r="CY6582" s="151"/>
    </row>
    <row r="6583" spans="1:103" x14ac:dyDescent="0.2">
      <c r="A6583" s="60"/>
      <c r="B6583" s="60"/>
      <c r="C6583" s="60"/>
      <c r="D6583" s="60"/>
      <c r="E6583" s="60"/>
      <c r="F6583" s="60"/>
      <c r="G6583" s="60"/>
      <c r="H6583" s="60"/>
      <c r="I6583" s="60"/>
      <c r="J6583" s="60"/>
      <c r="K6583" s="60"/>
      <c r="L6583" s="60"/>
      <c r="M6583" s="60"/>
      <c r="N6583" s="60"/>
      <c r="O6583" s="60"/>
      <c r="P6583" s="60"/>
      <c r="Q6583" s="60"/>
      <c r="R6583" s="334">
        <v>17756</v>
      </c>
      <c r="S6583" s="319" t="s">
        <v>356</v>
      </c>
      <c r="BE6583" s="60"/>
      <c r="BR6583" s="60"/>
      <c r="BX6583" s="151"/>
      <c r="CB6583" s="151"/>
      <c r="CM6583" s="151"/>
      <c r="CO6583" s="151"/>
      <c r="CT6583" s="151"/>
      <c r="CY6583" s="151"/>
    </row>
    <row r="6584" spans="1:103" x14ac:dyDescent="0.2">
      <c r="A6584" s="60"/>
      <c r="B6584" s="60"/>
      <c r="C6584" s="60"/>
      <c r="D6584" s="60"/>
      <c r="E6584" s="60"/>
      <c r="F6584" s="60"/>
      <c r="G6584" s="60"/>
      <c r="H6584" s="60"/>
      <c r="I6584" s="60"/>
      <c r="J6584" s="60"/>
      <c r="K6584" s="60"/>
      <c r="L6584" s="60"/>
      <c r="M6584" s="60"/>
      <c r="N6584" s="60"/>
      <c r="O6584" s="60"/>
      <c r="P6584" s="60"/>
      <c r="Q6584" s="60"/>
      <c r="R6584" s="334">
        <v>17758</v>
      </c>
      <c r="S6584" s="319" t="s">
        <v>356</v>
      </c>
      <c r="BE6584" s="60"/>
      <c r="BR6584" s="60"/>
      <c r="BX6584" s="151"/>
      <c r="CB6584" s="151"/>
      <c r="CM6584" s="151"/>
      <c r="CO6584" s="151"/>
      <c r="CT6584" s="151"/>
      <c r="CY6584" s="151"/>
    </row>
    <row r="6585" spans="1:103" x14ac:dyDescent="0.2">
      <c r="A6585" s="60"/>
      <c r="B6585" s="60"/>
      <c r="C6585" s="60"/>
      <c r="D6585" s="60"/>
      <c r="E6585" s="60"/>
      <c r="F6585" s="60"/>
      <c r="G6585" s="60"/>
      <c r="H6585" s="60"/>
      <c r="I6585" s="60"/>
      <c r="J6585" s="60"/>
      <c r="K6585" s="60"/>
      <c r="L6585" s="60"/>
      <c r="M6585" s="60"/>
      <c r="N6585" s="60"/>
      <c r="O6585" s="60"/>
      <c r="P6585" s="60"/>
      <c r="Q6585" s="60"/>
      <c r="R6585" s="334">
        <v>17760</v>
      </c>
      <c r="S6585" s="319" t="s">
        <v>356</v>
      </c>
      <c r="BE6585" s="60"/>
      <c r="BR6585" s="60"/>
      <c r="BX6585" s="151"/>
      <c r="CB6585" s="151"/>
      <c r="CM6585" s="151"/>
      <c r="CO6585" s="151"/>
      <c r="CT6585" s="151"/>
      <c r="CY6585" s="151"/>
    </row>
    <row r="6586" spans="1:103" x14ac:dyDescent="0.2">
      <c r="A6586" s="60"/>
      <c r="B6586" s="60"/>
      <c r="C6586" s="60"/>
      <c r="D6586" s="60"/>
      <c r="E6586" s="60"/>
      <c r="F6586" s="60"/>
      <c r="G6586" s="60"/>
      <c r="H6586" s="60"/>
      <c r="I6586" s="60"/>
      <c r="J6586" s="60"/>
      <c r="K6586" s="60"/>
      <c r="L6586" s="60"/>
      <c r="M6586" s="60"/>
      <c r="N6586" s="60"/>
      <c r="O6586" s="60"/>
      <c r="P6586" s="60"/>
      <c r="Q6586" s="60"/>
      <c r="R6586" s="334">
        <v>17762</v>
      </c>
      <c r="S6586" s="319" t="s">
        <v>356</v>
      </c>
      <c r="BE6586" s="60"/>
      <c r="BR6586" s="60"/>
      <c r="BX6586" s="151"/>
      <c r="CB6586" s="151"/>
      <c r="CM6586" s="151"/>
      <c r="CO6586" s="151"/>
      <c r="CT6586" s="151"/>
      <c r="CY6586" s="151"/>
    </row>
    <row r="6587" spans="1:103" x14ac:dyDescent="0.2">
      <c r="A6587" s="60"/>
      <c r="B6587" s="60"/>
      <c r="C6587" s="60"/>
      <c r="D6587" s="60"/>
      <c r="E6587" s="60"/>
      <c r="F6587" s="60"/>
      <c r="G6587" s="60"/>
      <c r="H6587" s="60"/>
      <c r="I6587" s="60"/>
      <c r="J6587" s="60"/>
      <c r="K6587" s="60"/>
      <c r="L6587" s="60"/>
      <c r="M6587" s="60"/>
      <c r="N6587" s="60"/>
      <c r="O6587" s="60"/>
      <c r="P6587" s="60"/>
      <c r="Q6587" s="60"/>
      <c r="R6587" s="334">
        <v>17763</v>
      </c>
      <c r="S6587" s="319" t="s">
        <v>356</v>
      </c>
      <c r="BE6587" s="60"/>
      <c r="BR6587" s="60"/>
      <c r="BX6587" s="151"/>
      <c r="CB6587" s="151"/>
      <c r="CM6587" s="151"/>
      <c r="CO6587" s="151"/>
      <c r="CT6587" s="151"/>
      <c r="CY6587" s="151"/>
    </row>
    <row r="6588" spans="1:103" x14ac:dyDescent="0.2">
      <c r="A6588" s="60"/>
      <c r="B6588" s="60"/>
      <c r="C6588" s="60"/>
      <c r="D6588" s="60"/>
      <c r="E6588" s="60"/>
      <c r="F6588" s="60"/>
      <c r="G6588" s="60"/>
      <c r="H6588" s="60"/>
      <c r="I6588" s="60"/>
      <c r="J6588" s="60"/>
      <c r="K6588" s="60"/>
      <c r="L6588" s="60"/>
      <c r="M6588" s="60"/>
      <c r="N6588" s="60"/>
      <c r="O6588" s="60"/>
      <c r="P6588" s="60"/>
      <c r="Q6588" s="60"/>
      <c r="R6588" s="334">
        <v>17764</v>
      </c>
      <c r="S6588" s="319" t="s">
        <v>356</v>
      </c>
      <c r="BE6588" s="60"/>
      <c r="BR6588" s="60"/>
      <c r="BX6588" s="151"/>
      <c r="CB6588" s="151"/>
      <c r="CM6588" s="151"/>
      <c r="CO6588" s="151"/>
      <c r="CT6588" s="151"/>
      <c r="CY6588" s="151"/>
    </row>
    <row r="6589" spans="1:103" x14ac:dyDescent="0.2">
      <c r="A6589" s="60"/>
      <c r="B6589" s="60"/>
      <c r="C6589" s="60"/>
      <c r="D6589" s="60"/>
      <c r="E6589" s="60"/>
      <c r="F6589" s="60"/>
      <c r="G6589" s="60"/>
      <c r="H6589" s="60"/>
      <c r="I6589" s="60"/>
      <c r="J6589" s="60"/>
      <c r="K6589" s="60"/>
      <c r="L6589" s="60"/>
      <c r="M6589" s="60"/>
      <c r="N6589" s="60"/>
      <c r="O6589" s="60"/>
      <c r="P6589" s="60"/>
      <c r="Q6589" s="60"/>
      <c r="R6589" s="334">
        <v>17765</v>
      </c>
      <c r="S6589" s="319" t="s">
        <v>356</v>
      </c>
      <c r="BE6589" s="60"/>
      <c r="BR6589" s="60"/>
      <c r="BX6589" s="151"/>
      <c r="CB6589" s="151"/>
      <c r="CM6589" s="151"/>
      <c r="CO6589" s="151"/>
      <c r="CT6589" s="151"/>
      <c r="CY6589" s="151"/>
    </row>
    <row r="6590" spans="1:103" x14ac:dyDescent="0.2">
      <c r="A6590" s="60"/>
      <c r="B6590" s="60"/>
      <c r="C6590" s="60"/>
      <c r="D6590" s="60"/>
      <c r="E6590" s="60"/>
      <c r="F6590" s="60"/>
      <c r="G6590" s="60"/>
      <c r="H6590" s="60"/>
      <c r="I6590" s="60"/>
      <c r="J6590" s="60"/>
      <c r="K6590" s="60"/>
      <c r="L6590" s="60"/>
      <c r="M6590" s="60"/>
      <c r="N6590" s="60"/>
      <c r="O6590" s="60"/>
      <c r="P6590" s="60"/>
      <c r="Q6590" s="60"/>
      <c r="R6590" s="334">
        <v>17767</v>
      </c>
      <c r="S6590" s="319" t="s">
        <v>351</v>
      </c>
      <c r="BE6590" s="60"/>
      <c r="BR6590" s="60"/>
      <c r="BX6590" s="151"/>
      <c r="CB6590" s="151"/>
      <c r="CM6590" s="151"/>
      <c r="CO6590" s="151"/>
      <c r="CT6590" s="151"/>
      <c r="CY6590" s="151"/>
    </row>
    <row r="6591" spans="1:103" x14ac:dyDescent="0.2">
      <c r="A6591" s="60"/>
      <c r="B6591" s="60"/>
      <c r="C6591" s="60"/>
      <c r="D6591" s="60"/>
      <c r="E6591" s="60"/>
      <c r="F6591" s="60"/>
      <c r="G6591" s="60"/>
      <c r="H6591" s="60"/>
      <c r="I6591" s="60"/>
      <c r="J6591" s="60"/>
      <c r="K6591" s="60"/>
      <c r="L6591" s="60"/>
      <c r="M6591" s="60"/>
      <c r="N6591" s="60"/>
      <c r="O6591" s="60"/>
      <c r="P6591" s="60"/>
      <c r="Q6591" s="60"/>
      <c r="R6591" s="334">
        <v>17768</v>
      </c>
      <c r="S6591" s="319" t="s">
        <v>356</v>
      </c>
      <c r="BE6591" s="60"/>
      <c r="BR6591" s="60"/>
      <c r="BX6591" s="151"/>
      <c r="CB6591" s="151"/>
      <c r="CM6591" s="151"/>
      <c r="CO6591" s="151"/>
      <c r="CT6591" s="151"/>
      <c r="CY6591" s="151"/>
    </row>
    <row r="6592" spans="1:103" x14ac:dyDescent="0.2">
      <c r="A6592" s="60"/>
      <c r="B6592" s="60"/>
      <c r="C6592" s="60"/>
      <c r="D6592" s="60"/>
      <c r="E6592" s="60"/>
      <c r="F6592" s="60"/>
      <c r="G6592" s="60"/>
      <c r="H6592" s="60"/>
      <c r="I6592" s="60"/>
      <c r="J6592" s="60"/>
      <c r="K6592" s="60"/>
      <c r="L6592" s="60"/>
      <c r="M6592" s="60"/>
      <c r="N6592" s="60"/>
      <c r="O6592" s="60"/>
      <c r="P6592" s="60"/>
      <c r="Q6592" s="60"/>
      <c r="R6592" s="334">
        <v>17769</v>
      </c>
      <c r="S6592" s="319" t="s">
        <v>356</v>
      </c>
      <c r="BE6592" s="60"/>
      <c r="BR6592" s="60"/>
      <c r="BX6592" s="151"/>
      <c r="CB6592" s="151"/>
      <c r="CM6592" s="151"/>
      <c r="CO6592" s="151"/>
      <c r="CT6592" s="151"/>
      <c r="CY6592" s="151"/>
    </row>
    <row r="6593" spans="1:103" x14ac:dyDescent="0.2">
      <c r="A6593" s="60"/>
      <c r="B6593" s="60"/>
      <c r="C6593" s="60"/>
      <c r="D6593" s="60"/>
      <c r="E6593" s="60"/>
      <c r="F6593" s="60"/>
      <c r="G6593" s="60"/>
      <c r="H6593" s="60"/>
      <c r="I6593" s="60"/>
      <c r="J6593" s="60"/>
      <c r="K6593" s="60"/>
      <c r="L6593" s="60"/>
      <c r="M6593" s="60"/>
      <c r="N6593" s="60"/>
      <c r="O6593" s="60"/>
      <c r="P6593" s="60"/>
      <c r="Q6593" s="60"/>
      <c r="R6593" s="334">
        <v>17771</v>
      </c>
      <c r="S6593" s="319" t="s">
        <v>356</v>
      </c>
      <c r="BE6593" s="60"/>
      <c r="BR6593" s="60"/>
      <c r="BX6593" s="151"/>
      <c r="CB6593" s="151"/>
      <c r="CM6593" s="151"/>
      <c r="CO6593" s="151"/>
      <c r="CT6593" s="151"/>
      <c r="CY6593" s="151"/>
    </row>
    <row r="6594" spans="1:103" x14ac:dyDescent="0.2">
      <c r="A6594" s="60"/>
      <c r="B6594" s="60"/>
      <c r="C6594" s="60"/>
      <c r="D6594" s="60"/>
      <c r="E6594" s="60"/>
      <c r="F6594" s="60"/>
      <c r="G6594" s="60"/>
      <c r="H6594" s="60"/>
      <c r="I6594" s="60"/>
      <c r="J6594" s="60"/>
      <c r="K6594" s="60"/>
      <c r="L6594" s="60"/>
      <c r="M6594" s="60"/>
      <c r="N6594" s="60"/>
      <c r="O6594" s="60"/>
      <c r="P6594" s="60"/>
      <c r="Q6594" s="60"/>
      <c r="R6594" s="334">
        <v>17772</v>
      </c>
      <c r="S6594" s="319" t="s">
        <v>356</v>
      </c>
      <c r="BE6594" s="60"/>
      <c r="BR6594" s="60"/>
      <c r="BX6594" s="151"/>
      <c r="CB6594" s="151"/>
      <c r="CM6594" s="151"/>
      <c r="CO6594" s="151"/>
      <c r="CT6594" s="151"/>
      <c r="CY6594" s="151"/>
    </row>
    <row r="6595" spans="1:103" x14ac:dyDescent="0.2">
      <c r="A6595" s="60"/>
      <c r="B6595" s="60"/>
      <c r="C6595" s="60"/>
      <c r="D6595" s="60"/>
      <c r="E6595" s="60"/>
      <c r="F6595" s="60"/>
      <c r="G6595" s="60"/>
      <c r="H6595" s="60"/>
      <c r="I6595" s="60"/>
      <c r="J6595" s="60"/>
      <c r="K6595" s="60"/>
      <c r="L6595" s="60"/>
      <c r="M6595" s="60"/>
      <c r="N6595" s="60"/>
      <c r="O6595" s="60"/>
      <c r="P6595" s="60"/>
      <c r="Q6595" s="60"/>
      <c r="R6595" s="334">
        <v>17773</v>
      </c>
      <c r="S6595" s="319" t="s">
        <v>356</v>
      </c>
      <c r="BE6595" s="60"/>
      <c r="BR6595" s="60"/>
      <c r="BX6595" s="151"/>
      <c r="CB6595" s="151"/>
      <c r="CM6595" s="151"/>
      <c r="CO6595" s="151"/>
      <c r="CT6595" s="151"/>
      <c r="CY6595" s="151"/>
    </row>
    <row r="6596" spans="1:103" x14ac:dyDescent="0.2">
      <c r="A6596" s="60"/>
      <c r="B6596" s="60"/>
      <c r="C6596" s="60"/>
      <c r="D6596" s="60"/>
      <c r="E6596" s="60"/>
      <c r="F6596" s="60"/>
      <c r="G6596" s="60"/>
      <c r="H6596" s="60"/>
      <c r="I6596" s="60"/>
      <c r="J6596" s="60"/>
      <c r="K6596" s="60"/>
      <c r="L6596" s="60"/>
      <c r="M6596" s="60"/>
      <c r="N6596" s="60"/>
      <c r="O6596" s="60"/>
      <c r="P6596" s="60"/>
      <c r="Q6596" s="60"/>
      <c r="R6596" s="334">
        <v>17774</v>
      </c>
      <c r="S6596" s="319" t="s">
        <v>356</v>
      </c>
      <c r="BE6596" s="60"/>
      <c r="BR6596" s="60"/>
      <c r="BX6596" s="151"/>
      <c r="CB6596" s="151"/>
      <c r="CM6596" s="151"/>
      <c r="CO6596" s="151"/>
      <c r="CT6596" s="151"/>
      <c r="CY6596" s="151"/>
    </row>
    <row r="6597" spans="1:103" x14ac:dyDescent="0.2">
      <c r="A6597" s="60"/>
      <c r="B6597" s="60"/>
      <c r="C6597" s="60"/>
      <c r="D6597" s="60"/>
      <c r="E6597" s="60"/>
      <c r="F6597" s="60"/>
      <c r="G6597" s="60"/>
      <c r="H6597" s="60"/>
      <c r="I6597" s="60"/>
      <c r="J6597" s="60"/>
      <c r="K6597" s="60"/>
      <c r="L6597" s="60"/>
      <c r="M6597" s="60"/>
      <c r="N6597" s="60"/>
      <c r="O6597" s="60"/>
      <c r="P6597" s="60"/>
      <c r="Q6597" s="60"/>
      <c r="R6597" s="334">
        <v>17776</v>
      </c>
      <c r="S6597" s="319" t="s">
        <v>351</v>
      </c>
      <c r="BE6597" s="60"/>
      <c r="BR6597" s="60"/>
      <c r="BX6597" s="151"/>
      <c r="CB6597" s="151"/>
      <c r="CM6597" s="151"/>
      <c r="CO6597" s="151"/>
      <c r="CT6597" s="151"/>
      <c r="CY6597" s="151"/>
    </row>
    <row r="6598" spans="1:103" x14ac:dyDescent="0.2">
      <c r="A6598" s="60"/>
      <c r="B6598" s="60"/>
      <c r="C6598" s="60"/>
      <c r="D6598" s="60"/>
      <c r="E6598" s="60"/>
      <c r="F6598" s="60"/>
      <c r="G6598" s="60"/>
      <c r="H6598" s="60"/>
      <c r="I6598" s="60"/>
      <c r="J6598" s="60"/>
      <c r="K6598" s="60"/>
      <c r="L6598" s="60"/>
      <c r="M6598" s="60"/>
      <c r="N6598" s="60"/>
      <c r="O6598" s="60"/>
      <c r="P6598" s="60"/>
      <c r="Q6598" s="60"/>
      <c r="R6598" s="334">
        <v>17777</v>
      </c>
      <c r="S6598" s="319" t="s">
        <v>356</v>
      </c>
      <c r="BE6598" s="60"/>
      <c r="BR6598" s="60"/>
      <c r="BX6598" s="151"/>
      <c r="CB6598" s="151"/>
      <c r="CM6598" s="151"/>
      <c r="CO6598" s="151"/>
      <c r="CT6598" s="151"/>
      <c r="CY6598" s="151"/>
    </row>
    <row r="6599" spans="1:103" x14ac:dyDescent="0.2">
      <c r="A6599" s="60"/>
      <c r="B6599" s="60"/>
      <c r="C6599" s="60"/>
      <c r="D6599" s="60"/>
      <c r="E6599" s="60"/>
      <c r="F6599" s="60"/>
      <c r="G6599" s="60"/>
      <c r="H6599" s="60"/>
      <c r="I6599" s="60"/>
      <c r="J6599" s="60"/>
      <c r="K6599" s="60"/>
      <c r="L6599" s="60"/>
      <c r="M6599" s="60"/>
      <c r="N6599" s="60"/>
      <c r="O6599" s="60"/>
      <c r="P6599" s="60"/>
      <c r="Q6599" s="60"/>
      <c r="R6599" s="334">
        <v>17778</v>
      </c>
      <c r="S6599" s="319" t="s">
        <v>351</v>
      </c>
      <c r="BE6599" s="60"/>
      <c r="BR6599" s="60"/>
      <c r="BX6599" s="151"/>
      <c r="CB6599" s="151"/>
      <c r="CM6599" s="151"/>
      <c r="CO6599" s="151"/>
      <c r="CT6599" s="151"/>
      <c r="CY6599" s="151"/>
    </row>
    <row r="6600" spans="1:103" x14ac:dyDescent="0.2">
      <c r="A6600" s="60"/>
      <c r="B6600" s="60"/>
      <c r="C6600" s="60"/>
      <c r="D6600" s="60"/>
      <c r="E6600" s="60"/>
      <c r="F6600" s="60"/>
      <c r="G6600" s="60"/>
      <c r="H6600" s="60"/>
      <c r="I6600" s="60"/>
      <c r="J6600" s="60"/>
      <c r="K6600" s="60"/>
      <c r="L6600" s="60"/>
      <c r="M6600" s="60"/>
      <c r="N6600" s="60"/>
      <c r="O6600" s="60"/>
      <c r="P6600" s="60"/>
      <c r="Q6600" s="60"/>
      <c r="R6600" s="334">
        <v>17779</v>
      </c>
      <c r="S6600" s="319" t="s">
        <v>356</v>
      </c>
      <c r="BE6600" s="60"/>
      <c r="BR6600" s="60"/>
      <c r="BX6600" s="151"/>
      <c r="CB6600" s="151"/>
      <c r="CM6600" s="151"/>
      <c r="CO6600" s="151"/>
      <c r="CT6600" s="151"/>
      <c r="CY6600" s="151"/>
    </row>
    <row r="6601" spans="1:103" x14ac:dyDescent="0.2">
      <c r="A6601" s="60"/>
      <c r="B6601" s="60"/>
      <c r="C6601" s="60"/>
      <c r="D6601" s="60"/>
      <c r="E6601" s="60"/>
      <c r="F6601" s="60"/>
      <c r="G6601" s="60"/>
      <c r="H6601" s="60"/>
      <c r="I6601" s="60"/>
      <c r="J6601" s="60"/>
      <c r="K6601" s="60"/>
      <c r="L6601" s="60"/>
      <c r="M6601" s="60"/>
      <c r="N6601" s="60"/>
      <c r="O6601" s="60"/>
      <c r="P6601" s="60"/>
      <c r="Q6601" s="60"/>
      <c r="R6601" s="334">
        <v>17801</v>
      </c>
      <c r="S6601" s="319" t="s">
        <v>356</v>
      </c>
      <c r="BE6601" s="60"/>
      <c r="BR6601" s="60"/>
      <c r="BX6601" s="151"/>
      <c r="CB6601" s="151"/>
      <c r="CM6601" s="151"/>
      <c r="CO6601" s="151"/>
      <c r="CT6601" s="151"/>
      <c r="CY6601" s="151"/>
    </row>
    <row r="6602" spans="1:103" x14ac:dyDescent="0.2">
      <c r="A6602" s="60"/>
      <c r="B6602" s="60"/>
      <c r="C6602" s="60"/>
      <c r="D6602" s="60"/>
      <c r="E6602" s="60"/>
      <c r="F6602" s="60"/>
      <c r="G6602" s="60"/>
      <c r="H6602" s="60"/>
      <c r="I6602" s="60"/>
      <c r="J6602" s="60"/>
      <c r="K6602" s="60"/>
      <c r="L6602" s="60"/>
      <c r="M6602" s="60"/>
      <c r="N6602" s="60"/>
      <c r="O6602" s="60"/>
      <c r="P6602" s="60"/>
      <c r="Q6602" s="60"/>
      <c r="R6602" s="334">
        <v>17810</v>
      </c>
      <c r="S6602" s="319" t="s">
        <v>356</v>
      </c>
      <c r="BE6602" s="60"/>
      <c r="BR6602" s="60"/>
      <c r="BX6602" s="151"/>
      <c r="CB6602" s="151"/>
      <c r="CM6602" s="151"/>
      <c r="CO6602" s="151"/>
      <c r="CT6602" s="151"/>
      <c r="CY6602" s="151"/>
    </row>
    <row r="6603" spans="1:103" x14ac:dyDescent="0.2">
      <c r="A6603" s="60"/>
      <c r="B6603" s="60"/>
      <c r="C6603" s="60"/>
      <c r="D6603" s="60"/>
      <c r="E6603" s="60"/>
      <c r="F6603" s="60"/>
      <c r="G6603" s="60"/>
      <c r="H6603" s="60"/>
      <c r="I6603" s="60"/>
      <c r="J6603" s="60"/>
      <c r="K6603" s="60"/>
      <c r="L6603" s="60"/>
      <c r="M6603" s="60"/>
      <c r="N6603" s="60"/>
      <c r="O6603" s="60"/>
      <c r="P6603" s="60"/>
      <c r="Q6603" s="60"/>
      <c r="R6603" s="334">
        <v>17812</v>
      </c>
      <c r="S6603" s="319" t="s">
        <v>356</v>
      </c>
      <c r="BE6603" s="60"/>
      <c r="BR6603" s="60"/>
      <c r="BX6603" s="151"/>
      <c r="CB6603" s="151"/>
      <c r="CM6603" s="151"/>
      <c r="CO6603" s="151"/>
      <c r="CT6603" s="151"/>
      <c r="CY6603" s="151"/>
    </row>
    <row r="6604" spans="1:103" x14ac:dyDescent="0.2">
      <c r="A6604" s="60"/>
      <c r="B6604" s="60"/>
      <c r="C6604" s="60"/>
      <c r="D6604" s="60"/>
      <c r="E6604" s="60"/>
      <c r="F6604" s="60"/>
      <c r="G6604" s="60"/>
      <c r="H6604" s="60"/>
      <c r="I6604" s="60"/>
      <c r="J6604" s="60"/>
      <c r="K6604" s="60"/>
      <c r="L6604" s="60"/>
      <c r="M6604" s="60"/>
      <c r="N6604" s="60"/>
      <c r="O6604" s="60"/>
      <c r="P6604" s="60"/>
      <c r="Q6604" s="60"/>
      <c r="R6604" s="334">
        <v>17813</v>
      </c>
      <c r="S6604" s="319" t="s">
        <v>356</v>
      </c>
      <c r="BE6604" s="60"/>
      <c r="BR6604" s="60"/>
      <c r="BX6604" s="151"/>
      <c r="CB6604" s="151"/>
      <c r="CM6604" s="151"/>
      <c r="CO6604" s="151"/>
      <c r="CT6604" s="151"/>
      <c r="CY6604" s="151"/>
    </row>
    <row r="6605" spans="1:103" x14ac:dyDescent="0.2">
      <c r="A6605" s="60"/>
      <c r="B6605" s="60"/>
      <c r="C6605" s="60"/>
      <c r="D6605" s="60"/>
      <c r="E6605" s="60"/>
      <c r="F6605" s="60"/>
      <c r="G6605" s="60"/>
      <c r="H6605" s="60"/>
      <c r="I6605" s="60"/>
      <c r="J6605" s="60"/>
      <c r="K6605" s="60"/>
      <c r="L6605" s="60"/>
      <c r="M6605" s="60"/>
      <c r="N6605" s="60"/>
      <c r="O6605" s="60"/>
      <c r="P6605" s="60"/>
      <c r="Q6605" s="60"/>
      <c r="R6605" s="334">
        <v>17814</v>
      </c>
      <c r="S6605" s="319" t="s">
        <v>356</v>
      </c>
      <c r="BE6605" s="60"/>
      <c r="BR6605" s="60"/>
      <c r="BX6605" s="151"/>
      <c r="CB6605" s="151"/>
      <c r="CM6605" s="151"/>
      <c r="CO6605" s="151"/>
      <c r="CT6605" s="151"/>
      <c r="CY6605" s="151"/>
    </row>
    <row r="6606" spans="1:103" x14ac:dyDescent="0.2">
      <c r="A6606" s="60"/>
      <c r="B6606" s="60"/>
      <c r="C6606" s="60"/>
      <c r="D6606" s="60"/>
      <c r="E6606" s="60"/>
      <c r="F6606" s="60"/>
      <c r="G6606" s="60"/>
      <c r="H6606" s="60"/>
      <c r="I6606" s="60"/>
      <c r="J6606" s="60"/>
      <c r="K6606" s="60"/>
      <c r="L6606" s="60"/>
      <c r="M6606" s="60"/>
      <c r="N6606" s="60"/>
      <c r="O6606" s="60"/>
      <c r="P6606" s="60"/>
      <c r="Q6606" s="60"/>
      <c r="R6606" s="334">
        <v>17815</v>
      </c>
      <c r="S6606" s="319" t="s">
        <v>356</v>
      </c>
      <c r="BE6606" s="60"/>
      <c r="BR6606" s="60"/>
      <c r="BX6606" s="151"/>
      <c r="CB6606" s="151"/>
      <c r="CM6606" s="151"/>
      <c r="CO6606" s="151"/>
      <c r="CT6606" s="151"/>
      <c r="CY6606" s="151"/>
    </row>
    <row r="6607" spans="1:103" x14ac:dyDescent="0.2">
      <c r="A6607" s="60"/>
      <c r="B6607" s="60"/>
      <c r="C6607" s="60"/>
      <c r="D6607" s="60"/>
      <c r="E6607" s="60"/>
      <c r="F6607" s="60"/>
      <c r="G6607" s="60"/>
      <c r="H6607" s="60"/>
      <c r="I6607" s="60"/>
      <c r="J6607" s="60"/>
      <c r="K6607" s="60"/>
      <c r="L6607" s="60"/>
      <c r="M6607" s="60"/>
      <c r="N6607" s="60"/>
      <c r="O6607" s="60"/>
      <c r="P6607" s="60"/>
      <c r="Q6607" s="60"/>
      <c r="R6607" s="334">
        <v>17820</v>
      </c>
      <c r="S6607" s="319" t="s">
        <v>356</v>
      </c>
      <c r="BE6607" s="60"/>
      <c r="BR6607" s="60"/>
      <c r="BX6607" s="151"/>
      <c r="CB6607" s="151"/>
      <c r="CM6607" s="151"/>
      <c r="CO6607" s="151"/>
      <c r="CT6607" s="151"/>
      <c r="CY6607" s="151"/>
    </row>
    <row r="6608" spans="1:103" x14ac:dyDescent="0.2">
      <c r="A6608" s="60"/>
      <c r="B6608" s="60"/>
      <c r="C6608" s="60"/>
      <c r="D6608" s="60"/>
      <c r="E6608" s="60"/>
      <c r="F6608" s="60"/>
      <c r="G6608" s="60"/>
      <c r="H6608" s="60"/>
      <c r="I6608" s="60"/>
      <c r="J6608" s="60"/>
      <c r="K6608" s="60"/>
      <c r="L6608" s="60"/>
      <c r="M6608" s="60"/>
      <c r="N6608" s="60"/>
      <c r="O6608" s="60"/>
      <c r="P6608" s="60"/>
      <c r="Q6608" s="60"/>
      <c r="R6608" s="334">
        <v>17821</v>
      </c>
      <c r="S6608" s="319" t="s">
        <v>356</v>
      </c>
      <c r="BE6608" s="60"/>
      <c r="BR6608" s="60"/>
      <c r="BX6608" s="151"/>
      <c r="CB6608" s="151"/>
      <c r="CM6608" s="151"/>
      <c r="CO6608" s="151"/>
      <c r="CT6608" s="151"/>
      <c r="CY6608" s="151"/>
    </row>
    <row r="6609" spans="1:103" x14ac:dyDescent="0.2">
      <c r="A6609" s="60"/>
      <c r="B6609" s="60"/>
      <c r="C6609" s="60"/>
      <c r="D6609" s="60"/>
      <c r="E6609" s="60"/>
      <c r="F6609" s="60"/>
      <c r="G6609" s="60"/>
      <c r="H6609" s="60"/>
      <c r="I6609" s="60"/>
      <c r="J6609" s="60"/>
      <c r="K6609" s="60"/>
      <c r="L6609" s="60"/>
      <c r="M6609" s="60"/>
      <c r="N6609" s="60"/>
      <c r="O6609" s="60"/>
      <c r="P6609" s="60"/>
      <c r="Q6609" s="60"/>
      <c r="R6609" s="334">
        <v>17822</v>
      </c>
      <c r="S6609" s="319" t="s">
        <v>356</v>
      </c>
      <c r="BE6609" s="60"/>
      <c r="BR6609" s="60"/>
      <c r="BX6609" s="151"/>
      <c r="CB6609" s="151"/>
      <c r="CM6609" s="151"/>
      <c r="CO6609" s="151"/>
      <c r="CT6609" s="151"/>
      <c r="CY6609" s="151"/>
    </row>
    <row r="6610" spans="1:103" x14ac:dyDescent="0.2">
      <c r="A6610" s="60"/>
      <c r="B6610" s="60"/>
      <c r="C6610" s="60"/>
      <c r="D6610" s="60"/>
      <c r="E6610" s="60"/>
      <c r="F6610" s="60"/>
      <c r="G6610" s="60"/>
      <c r="H6610" s="60"/>
      <c r="I6610" s="60"/>
      <c r="J6610" s="60"/>
      <c r="K6610" s="60"/>
      <c r="L6610" s="60"/>
      <c r="M6610" s="60"/>
      <c r="N6610" s="60"/>
      <c r="O6610" s="60"/>
      <c r="P6610" s="60"/>
      <c r="Q6610" s="60"/>
      <c r="R6610" s="334">
        <v>17823</v>
      </c>
      <c r="S6610" s="319" t="s">
        <v>356</v>
      </c>
      <c r="BE6610" s="60"/>
      <c r="BR6610" s="60"/>
      <c r="BX6610" s="151"/>
      <c r="CB6610" s="151"/>
      <c r="CM6610" s="151"/>
      <c r="CO6610" s="151"/>
      <c r="CT6610" s="151"/>
      <c r="CY6610" s="151"/>
    </row>
    <row r="6611" spans="1:103" x14ac:dyDescent="0.2">
      <c r="A6611" s="60"/>
      <c r="B6611" s="60"/>
      <c r="C6611" s="60"/>
      <c r="D6611" s="60"/>
      <c r="E6611" s="60"/>
      <c r="F6611" s="60"/>
      <c r="G6611" s="60"/>
      <c r="H6611" s="60"/>
      <c r="I6611" s="60"/>
      <c r="J6611" s="60"/>
      <c r="K6611" s="60"/>
      <c r="L6611" s="60"/>
      <c r="M6611" s="60"/>
      <c r="N6611" s="60"/>
      <c r="O6611" s="60"/>
      <c r="P6611" s="60"/>
      <c r="Q6611" s="60"/>
      <c r="R6611" s="334">
        <v>17824</v>
      </c>
      <c r="S6611" s="319" t="s">
        <v>356</v>
      </c>
      <c r="BE6611" s="60"/>
      <c r="BR6611" s="60"/>
      <c r="BX6611" s="151"/>
      <c r="CB6611" s="151"/>
      <c r="CM6611" s="151"/>
      <c r="CO6611" s="151"/>
      <c r="CT6611" s="151"/>
      <c r="CY6611" s="151"/>
    </row>
    <row r="6612" spans="1:103" x14ac:dyDescent="0.2">
      <c r="A6612" s="60"/>
      <c r="B6612" s="60"/>
      <c r="C6612" s="60"/>
      <c r="D6612" s="60"/>
      <c r="E6612" s="60"/>
      <c r="F6612" s="60"/>
      <c r="G6612" s="60"/>
      <c r="H6612" s="60"/>
      <c r="I6612" s="60"/>
      <c r="J6612" s="60"/>
      <c r="K6612" s="60"/>
      <c r="L6612" s="60"/>
      <c r="M6612" s="60"/>
      <c r="N6612" s="60"/>
      <c r="O6612" s="60"/>
      <c r="P6612" s="60"/>
      <c r="Q6612" s="60"/>
      <c r="R6612" s="334">
        <v>17827</v>
      </c>
      <c r="S6612" s="319" t="s">
        <v>356</v>
      </c>
      <c r="BE6612" s="60"/>
      <c r="BR6612" s="60"/>
      <c r="BX6612" s="151"/>
      <c r="CB6612" s="151"/>
      <c r="CM6612" s="151"/>
      <c r="CO6612" s="151"/>
      <c r="CT6612" s="151"/>
      <c r="CY6612" s="151"/>
    </row>
    <row r="6613" spans="1:103" x14ac:dyDescent="0.2">
      <c r="A6613" s="60"/>
      <c r="B6613" s="60"/>
      <c r="C6613" s="60"/>
      <c r="D6613" s="60"/>
      <c r="E6613" s="60"/>
      <c r="F6613" s="60"/>
      <c r="G6613" s="60"/>
      <c r="H6613" s="60"/>
      <c r="I6613" s="60"/>
      <c r="J6613" s="60"/>
      <c r="K6613" s="60"/>
      <c r="L6613" s="60"/>
      <c r="M6613" s="60"/>
      <c r="N6613" s="60"/>
      <c r="O6613" s="60"/>
      <c r="P6613" s="60"/>
      <c r="Q6613" s="60"/>
      <c r="R6613" s="334">
        <v>17829</v>
      </c>
      <c r="S6613" s="319" t="s">
        <v>356</v>
      </c>
      <c r="BE6613" s="60"/>
      <c r="BR6613" s="60"/>
      <c r="BX6613" s="151"/>
      <c r="CB6613" s="151"/>
      <c r="CM6613" s="151"/>
      <c r="CO6613" s="151"/>
      <c r="CT6613" s="151"/>
      <c r="CY6613" s="151"/>
    </row>
    <row r="6614" spans="1:103" x14ac:dyDescent="0.2">
      <c r="A6614" s="60"/>
      <c r="B6614" s="60"/>
      <c r="C6614" s="60"/>
      <c r="D6614" s="60"/>
      <c r="E6614" s="60"/>
      <c r="F6614" s="60"/>
      <c r="G6614" s="60"/>
      <c r="H6614" s="60"/>
      <c r="I6614" s="60"/>
      <c r="J6614" s="60"/>
      <c r="K6614" s="60"/>
      <c r="L6614" s="60"/>
      <c r="M6614" s="60"/>
      <c r="N6614" s="60"/>
      <c r="O6614" s="60"/>
      <c r="P6614" s="60"/>
      <c r="Q6614" s="60"/>
      <c r="R6614" s="334">
        <v>17830</v>
      </c>
      <c r="S6614" s="319" t="s">
        <v>356</v>
      </c>
      <c r="BE6614" s="60"/>
      <c r="BR6614" s="60"/>
      <c r="BX6614" s="151"/>
      <c r="CB6614" s="151"/>
      <c r="CM6614" s="151"/>
      <c r="CO6614" s="151"/>
      <c r="CT6614" s="151"/>
      <c r="CY6614" s="151"/>
    </row>
    <row r="6615" spans="1:103" x14ac:dyDescent="0.2">
      <c r="A6615" s="60"/>
      <c r="B6615" s="60"/>
      <c r="C6615" s="60"/>
      <c r="D6615" s="60"/>
      <c r="E6615" s="60"/>
      <c r="F6615" s="60"/>
      <c r="G6615" s="60"/>
      <c r="H6615" s="60"/>
      <c r="I6615" s="60"/>
      <c r="J6615" s="60"/>
      <c r="K6615" s="60"/>
      <c r="L6615" s="60"/>
      <c r="M6615" s="60"/>
      <c r="N6615" s="60"/>
      <c r="O6615" s="60"/>
      <c r="P6615" s="60"/>
      <c r="Q6615" s="60"/>
      <c r="R6615" s="334">
        <v>17831</v>
      </c>
      <c r="S6615" s="319" t="s">
        <v>356</v>
      </c>
      <c r="BE6615" s="60"/>
      <c r="BR6615" s="60"/>
      <c r="BX6615" s="151"/>
      <c r="CB6615" s="151"/>
      <c r="CM6615" s="151"/>
      <c r="CO6615" s="151"/>
      <c r="CT6615" s="151"/>
      <c r="CY6615" s="151"/>
    </row>
    <row r="6616" spans="1:103" x14ac:dyDescent="0.2">
      <c r="A6616" s="60"/>
      <c r="B6616" s="60"/>
      <c r="C6616" s="60"/>
      <c r="D6616" s="60"/>
      <c r="E6616" s="60"/>
      <c r="F6616" s="60"/>
      <c r="G6616" s="60"/>
      <c r="H6616" s="60"/>
      <c r="I6616" s="60"/>
      <c r="J6616" s="60"/>
      <c r="K6616" s="60"/>
      <c r="L6616" s="60"/>
      <c r="M6616" s="60"/>
      <c r="N6616" s="60"/>
      <c r="O6616" s="60"/>
      <c r="P6616" s="60"/>
      <c r="Q6616" s="60"/>
      <c r="R6616" s="334">
        <v>17832</v>
      </c>
      <c r="S6616" s="319" t="s">
        <v>356</v>
      </c>
      <c r="BE6616" s="60"/>
      <c r="BR6616" s="60"/>
      <c r="BX6616" s="151"/>
      <c r="CB6616" s="151"/>
      <c r="CM6616" s="151"/>
      <c r="CO6616" s="151"/>
      <c r="CT6616" s="151"/>
      <c r="CY6616" s="151"/>
    </row>
    <row r="6617" spans="1:103" x14ac:dyDescent="0.2">
      <c r="A6617" s="60"/>
      <c r="B6617" s="60"/>
      <c r="C6617" s="60"/>
      <c r="D6617" s="60"/>
      <c r="E6617" s="60"/>
      <c r="F6617" s="60"/>
      <c r="G6617" s="60"/>
      <c r="H6617" s="60"/>
      <c r="I6617" s="60"/>
      <c r="J6617" s="60"/>
      <c r="K6617" s="60"/>
      <c r="L6617" s="60"/>
      <c r="M6617" s="60"/>
      <c r="N6617" s="60"/>
      <c r="O6617" s="60"/>
      <c r="P6617" s="60"/>
      <c r="Q6617" s="60"/>
      <c r="R6617" s="334">
        <v>17833</v>
      </c>
      <c r="S6617" s="319" t="s">
        <v>356</v>
      </c>
      <c r="BE6617" s="60"/>
      <c r="BR6617" s="60"/>
      <c r="BX6617" s="151"/>
      <c r="CB6617" s="151"/>
      <c r="CM6617" s="151"/>
      <c r="CO6617" s="151"/>
      <c r="CT6617" s="151"/>
      <c r="CY6617" s="151"/>
    </row>
    <row r="6618" spans="1:103" x14ac:dyDescent="0.2">
      <c r="A6618" s="60"/>
      <c r="B6618" s="60"/>
      <c r="C6618" s="60"/>
      <c r="D6618" s="60"/>
      <c r="E6618" s="60"/>
      <c r="F6618" s="60"/>
      <c r="G6618" s="60"/>
      <c r="H6618" s="60"/>
      <c r="I6618" s="60"/>
      <c r="J6618" s="60"/>
      <c r="K6618" s="60"/>
      <c r="L6618" s="60"/>
      <c r="M6618" s="60"/>
      <c r="N6618" s="60"/>
      <c r="O6618" s="60"/>
      <c r="P6618" s="60"/>
      <c r="Q6618" s="60"/>
      <c r="R6618" s="334">
        <v>17834</v>
      </c>
      <c r="S6618" s="319" t="s">
        <v>356</v>
      </c>
      <c r="BE6618" s="60"/>
      <c r="BR6618" s="60"/>
      <c r="BX6618" s="151"/>
      <c r="CB6618" s="151"/>
      <c r="CM6618" s="151"/>
      <c r="CO6618" s="151"/>
      <c r="CT6618" s="151"/>
      <c r="CY6618" s="151"/>
    </row>
    <row r="6619" spans="1:103" x14ac:dyDescent="0.2">
      <c r="A6619" s="60"/>
      <c r="B6619" s="60"/>
      <c r="C6619" s="60"/>
      <c r="D6619" s="60"/>
      <c r="E6619" s="60"/>
      <c r="F6619" s="60"/>
      <c r="G6619" s="60"/>
      <c r="H6619" s="60"/>
      <c r="I6619" s="60"/>
      <c r="J6619" s="60"/>
      <c r="K6619" s="60"/>
      <c r="L6619" s="60"/>
      <c r="M6619" s="60"/>
      <c r="N6619" s="60"/>
      <c r="O6619" s="60"/>
      <c r="P6619" s="60"/>
      <c r="Q6619" s="60"/>
      <c r="R6619" s="334">
        <v>17835</v>
      </c>
      <c r="S6619" s="319" t="s">
        <v>356</v>
      </c>
      <c r="BE6619" s="60"/>
      <c r="BR6619" s="60"/>
      <c r="BX6619" s="151"/>
      <c r="CB6619" s="151"/>
      <c r="CM6619" s="151"/>
      <c r="CO6619" s="151"/>
      <c r="CT6619" s="151"/>
      <c r="CY6619" s="151"/>
    </row>
    <row r="6620" spans="1:103" x14ac:dyDescent="0.2">
      <c r="A6620" s="60"/>
      <c r="B6620" s="60"/>
      <c r="C6620" s="60"/>
      <c r="D6620" s="60"/>
      <c r="E6620" s="60"/>
      <c r="F6620" s="60"/>
      <c r="G6620" s="60"/>
      <c r="H6620" s="60"/>
      <c r="I6620" s="60"/>
      <c r="J6620" s="60"/>
      <c r="K6620" s="60"/>
      <c r="L6620" s="60"/>
      <c r="M6620" s="60"/>
      <c r="N6620" s="60"/>
      <c r="O6620" s="60"/>
      <c r="P6620" s="60"/>
      <c r="Q6620" s="60"/>
      <c r="R6620" s="334">
        <v>17836</v>
      </c>
      <c r="S6620" s="319" t="s">
        <v>356</v>
      </c>
      <c r="BE6620" s="60"/>
      <c r="BR6620" s="60"/>
      <c r="BX6620" s="151"/>
      <c r="CB6620" s="151"/>
      <c r="CM6620" s="151"/>
      <c r="CO6620" s="151"/>
      <c r="CT6620" s="151"/>
      <c r="CY6620" s="151"/>
    </row>
    <row r="6621" spans="1:103" x14ac:dyDescent="0.2">
      <c r="A6621" s="60"/>
      <c r="B6621" s="60"/>
      <c r="C6621" s="60"/>
      <c r="D6621" s="60"/>
      <c r="E6621" s="60"/>
      <c r="F6621" s="60"/>
      <c r="G6621" s="60"/>
      <c r="H6621" s="60"/>
      <c r="I6621" s="60"/>
      <c r="J6621" s="60"/>
      <c r="K6621" s="60"/>
      <c r="L6621" s="60"/>
      <c r="M6621" s="60"/>
      <c r="N6621" s="60"/>
      <c r="O6621" s="60"/>
      <c r="P6621" s="60"/>
      <c r="Q6621" s="60"/>
      <c r="R6621" s="334">
        <v>17837</v>
      </c>
      <c r="S6621" s="319" t="s">
        <v>356</v>
      </c>
      <c r="BE6621" s="60"/>
      <c r="BR6621" s="60"/>
      <c r="BX6621" s="151"/>
      <c r="CB6621" s="151"/>
      <c r="CM6621" s="151"/>
      <c r="CO6621" s="151"/>
      <c r="CT6621" s="151"/>
      <c r="CY6621" s="151"/>
    </row>
    <row r="6622" spans="1:103" x14ac:dyDescent="0.2">
      <c r="A6622" s="60"/>
      <c r="B6622" s="60"/>
      <c r="C6622" s="60"/>
      <c r="D6622" s="60"/>
      <c r="E6622" s="60"/>
      <c r="F6622" s="60"/>
      <c r="G6622" s="60"/>
      <c r="H6622" s="60"/>
      <c r="I6622" s="60"/>
      <c r="J6622" s="60"/>
      <c r="K6622" s="60"/>
      <c r="L6622" s="60"/>
      <c r="M6622" s="60"/>
      <c r="N6622" s="60"/>
      <c r="O6622" s="60"/>
      <c r="P6622" s="60"/>
      <c r="Q6622" s="60"/>
      <c r="R6622" s="334">
        <v>17839</v>
      </c>
      <c r="S6622" s="319" t="s">
        <v>356</v>
      </c>
      <c r="BE6622" s="60"/>
      <c r="BR6622" s="60"/>
      <c r="BX6622" s="151"/>
      <c r="CB6622" s="151"/>
      <c r="CM6622" s="151"/>
      <c r="CO6622" s="151"/>
      <c r="CT6622" s="151"/>
      <c r="CY6622" s="151"/>
    </row>
    <row r="6623" spans="1:103" x14ac:dyDescent="0.2">
      <c r="A6623" s="60"/>
      <c r="B6623" s="60"/>
      <c r="C6623" s="60"/>
      <c r="D6623" s="60"/>
      <c r="E6623" s="60"/>
      <c r="F6623" s="60"/>
      <c r="G6623" s="60"/>
      <c r="H6623" s="60"/>
      <c r="I6623" s="60"/>
      <c r="J6623" s="60"/>
      <c r="K6623" s="60"/>
      <c r="L6623" s="60"/>
      <c r="M6623" s="60"/>
      <c r="N6623" s="60"/>
      <c r="O6623" s="60"/>
      <c r="P6623" s="60"/>
      <c r="Q6623" s="60"/>
      <c r="R6623" s="334">
        <v>17840</v>
      </c>
      <c r="S6623" s="319" t="s">
        <v>356</v>
      </c>
      <c r="BE6623" s="60"/>
      <c r="BR6623" s="60"/>
      <c r="BX6623" s="151"/>
      <c r="CB6623" s="151"/>
      <c r="CM6623" s="151"/>
      <c r="CO6623" s="151"/>
      <c r="CT6623" s="151"/>
      <c r="CY6623" s="151"/>
    </row>
    <row r="6624" spans="1:103" x14ac:dyDescent="0.2">
      <c r="A6624" s="60"/>
      <c r="B6624" s="60"/>
      <c r="C6624" s="60"/>
      <c r="D6624" s="60"/>
      <c r="E6624" s="60"/>
      <c r="F6624" s="60"/>
      <c r="G6624" s="60"/>
      <c r="H6624" s="60"/>
      <c r="I6624" s="60"/>
      <c r="J6624" s="60"/>
      <c r="K6624" s="60"/>
      <c r="L6624" s="60"/>
      <c r="M6624" s="60"/>
      <c r="N6624" s="60"/>
      <c r="O6624" s="60"/>
      <c r="P6624" s="60"/>
      <c r="Q6624" s="60"/>
      <c r="R6624" s="334">
        <v>17841</v>
      </c>
      <c r="S6624" s="319" t="s">
        <v>356</v>
      </c>
      <c r="BE6624" s="60"/>
      <c r="BR6624" s="60"/>
      <c r="BX6624" s="151"/>
      <c r="CB6624" s="151"/>
      <c r="CM6624" s="151"/>
      <c r="CO6624" s="151"/>
      <c r="CT6624" s="151"/>
      <c r="CY6624" s="151"/>
    </row>
    <row r="6625" spans="1:103" x14ac:dyDescent="0.2">
      <c r="A6625" s="60"/>
      <c r="B6625" s="60"/>
      <c r="C6625" s="60"/>
      <c r="D6625" s="60"/>
      <c r="E6625" s="60"/>
      <c r="F6625" s="60"/>
      <c r="G6625" s="60"/>
      <c r="H6625" s="60"/>
      <c r="I6625" s="60"/>
      <c r="J6625" s="60"/>
      <c r="K6625" s="60"/>
      <c r="L6625" s="60"/>
      <c r="M6625" s="60"/>
      <c r="N6625" s="60"/>
      <c r="O6625" s="60"/>
      <c r="P6625" s="60"/>
      <c r="Q6625" s="60"/>
      <c r="R6625" s="334">
        <v>17842</v>
      </c>
      <c r="S6625" s="319" t="s">
        <v>356</v>
      </c>
      <c r="BE6625" s="60"/>
      <c r="BR6625" s="60"/>
      <c r="BX6625" s="151"/>
      <c r="CB6625" s="151"/>
      <c r="CM6625" s="151"/>
      <c r="CO6625" s="151"/>
      <c r="CT6625" s="151"/>
      <c r="CY6625" s="151"/>
    </row>
    <row r="6626" spans="1:103" x14ac:dyDescent="0.2">
      <c r="A6626" s="60"/>
      <c r="B6626" s="60"/>
      <c r="C6626" s="60"/>
      <c r="D6626" s="60"/>
      <c r="E6626" s="60"/>
      <c r="F6626" s="60"/>
      <c r="G6626" s="60"/>
      <c r="H6626" s="60"/>
      <c r="I6626" s="60"/>
      <c r="J6626" s="60"/>
      <c r="K6626" s="60"/>
      <c r="L6626" s="60"/>
      <c r="M6626" s="60"/>
      <c r="N6626" s="60"/>
      <c r="O6626" s="60"/>
      <c r="P6626" s="60"/>
      <c r="Q6626" s="60"/>
      <c r="R6626" s="334">
        <v>17843</v>
      </c>
      <c r="S6626" s="319" t="s">
        <v>356</v>
      </c>
      <c r="BE6626" s="60"/>
      <c r="BR6626" s="60"/>
      <c r="BX6626" s="151"/>
      <c r="CB6626" s="151"/>
      <c r="CM6626" s="151"/>
      <c r="CO6626" s="151"/>
      <c r="CT6626" s="151"/>
      <c r="CY6626" s="151"/>
    </row>
    <row r="6627" spans="1:103" x14ac:dyDescent="0.2">
      <c r="A6627" s="60"/>
      <c r="B6627" s="60"/>
      <c r="C6627" s="60"/>
      <c r="D6627" s="60"/>
      <c r="E6627" s="60"/>
      <c r="F6627" s="60"/>
      <c r="G6627" s="60"/>
      <c r="H6627" s="60"/>
      <c r="I6627" s="60"/>
      <c r="J6627" s="60"/>
      <c r="K6627" s="60"/>
      <c r="L6627" s="60"/>
      <c r="M6627" s="60"/>
      <c r="N6627" s="60"/>
      <c r="O6627" s="60"/>
      <c r="P6627" s="60"/>
      <c r="Q6627" s="60"/>
      <c r="R6627" s="334">
        <v>17844</v>
      </c>
      <c r="S6627" s="319" t="s">
        <v>356</v>
      </c>
      <c r="BE6627" s="60"/>
      <c r="BR6627" s="60"/>
      <c r="BX6627" s="151"/>
      <c r="CB6627" s="151"/>
      <c r="CM6627" s="151"/>
      <c r="CO6627" s="151"/>
      <c r="CT6627" s="151"/>
      <c r="CY6627" s="151"/>
    </row>
    <row r="6628" spans="1:103" x14ac:dyDescent="0.2">
      <c r="A6628" s="60"/>
      <c r="B6628" s="60"/>
      <c r="C6628" s="60"/>
      <c r="D6628" s="60"/>
      <c r="E6628" s="60"/>
      <c r="F6628" s="60"/>
      <c r="G6628" s="60"/>
      <c r="H6628" s="60"/>
      <c r="I6628" s="60"/>
      <c r="J6628" s="60"/>
      <c r="K6628" s="60"/>
      <c r="L6628" s="60"/>
      <c r="M6628" s="60"/>
      <c r="N6628" s="60"/>
      <c r="O6628" s="60"/>
      <c r="P6628" s="60"/>
      <c r="Q6628" s="60"/>
      <c r="R6628" s="334">
        <v>17845</v>
      </c>
      <c r="S6628" s="319" t="s">
        <v>356</v>
      </c>
      <c r="BE6628" s="60"/>
      <c r="BR6628" s="60"/>
      <c r="BX6628" s="151"/>
      <c r="CB6628" s="151"/>
      <c r="CM6628" s="151"/>
      <c r="CO6628" s="151"/>
      <c r="CT6628" s="151"/>
      <c r="CY6628" s="151"/>
    </row>
    <row r="6629" spans="1:103" x14ac:dyDescent="0.2">
      <c r="A6629" s="60"/>
      <c r="B6629" s="60"/>
      <c r="C6629" s="60"/>
      <c r="D6629" s="60"/>
      <c r="E6629" s="60"/>
      <c r="F6629" s="60"/>
      <c r="G6629" s="60"/>
      <c r="H6629" s="60"/>
      <c r="I6629" s="60"/>
      <c r="J6629" s="60"/>
      <c r="K6629" s="60"/>
      <c r="L6629" s="60"/>
      <c r="M6629" s="60"/>
      <c r="N6629" s="60"/>
      <c r="O6629" s="60"/>
      <c r="P6629" s="60"/>
      <c r="Q6629" s="60"/>
      <c r="R6629" s="334">
        <v>17846</v>
      </c>
      <c r="S6629" s="319" t="s">
        <v>356</v>
      </c>
      <c r="BE6629" s="60"/>
      <c r="BR6629" s="60"/>
      <c r="BX6629" s="151"/>
      <c r="CB6629" s="151"/>
      <c r="CM6629" s="151"/>
      <c r="CO6629" s="151"/>
      <c r="CT6629" s="151"/>
      <c r="CY6629" s="151"/>
    </row>
    <row r="6630" spans="1:103" x14ac:dyDescent="0.2">
      <c r="A6630" s="60"/>
      <c r="B6630" s="60"/>
      <c r="C6630" s="60"/>
      <c r="D6630" s="60"/>
      <c r="E6630" s="60"/>
      <c r="F6630" s="60"/>
      <c r="G6630" s="60"/>
      <c r="H6630" s="60"/>
      <c r="I6630" s="60"/>
      <c r="J6630" s="60"/>
      <c r="K6630" s="60"/>
      <c r="L6630" s="60"/>
      <c r="M6630" s="60"/>
      <c r="N6630" s="60"/>
      <c r="O6630" s="60"/>
      <c r="P6630" s="60"/>
      <c r="Q6630" s="60"/>
      <c r="R6630" s="334">
        <v>17847</v>
      </c>
      <c r="S6630" s="319" t="s">
        <v>356</v>
      </c>
      <c r="BE6630" s="60"/>
      <c r="BR6630" s="60"/>
      <c r="BX6630" s="151"/>
      <c r="CB6630" s="151"/>
      <c r="CM6630" s="151"/>
      <c r="CO6630" s="151"/>
      <c r="CT6630" s="151"/>
      <c r="CY6630" s="151"/>
    </row>
    <row r="6631" spans="1:103" x14ac:dyDescent="0.2">
      <c r="A6631" s="60"/>
      <c r="B6631" s="60"/>
      <c r="C6631" s="60"/>
      <c r="D6631" s="60"/>
      <c r="E6631" s="60"/>
      <c r="F6631" s="60"/>
      <c r="G6631" s="60"/>
      <c r="H6631" s="60"/>
      <c r="I6631" s="60"/>
      <c r="J6631" s="60"/>
      <c r="K6631" s="60"/>
      <c r="L6631" s="60"/>
      <c r="M6631" s="60"/>
      <c r="N6631" s="60"/>
      <c r="O6631" s="60"/>
      <c r="P6631" s="60"/>
      <c r="Q6631" s="60"/>
      <c r="R6631" s="334">
        <v>17850</v>
      </c>
      <c r="S6631" s="319" t="s">
        <v>356</v>
      </c>
      <c r="BE6631" s="60"/>
      <c r="BR6631" s="60"/>
      <c r="BX6631" s="151"/>
      <c r="CB6631" s="151"/>
      <c r="CM6631" s="151"/>
      <c r="CO6631" s="151"/>
      <c r="CT6631" s="151"/>
      <c r="CY6631" s="151"/>
    </row>
    <row r="6632" spans="1:103" x14ac:dyDescent="0.2">
      <c r="A6632" s="60"/>
      <c r="B6632" s="60"/>
      <c r="C6632" s="60"/>
      <c r="D6632" s="60"/>
      <c r="E6632" s="60"/>
      <c r="F6632" s="60"/>
      <c r="G6632" s="60"/>
      <c r="H6632" s="60"/>
      <c r="I6632" s="60"/>
      <c r="J6632" s="60"/>
      <c r="K6632" s="60"/>
      <c r="L6632" s="60"/>
      <c r="M6632" s="60"/>
      <c r="N6632" s="60"/>
      <c r="O6632" s="60"/>
      <c r="P6632" s="60"/>
      <c r="Q6632" s="60"/>
      <c r="R6632" s="334">
        <v>17851</v>
      </c>
      <c r="S6632" s="319" t="s">
        <v>356</v>
      </c>
      <c r="BE6632" s="60"/>
      <c r="BR6632" s="60"/>
      <c r="BX6632" s="151"/>
      <c r="CB6632" s="151"/>
      <c r="CM6632" s="151"/>
      <c r="CO6632" s="151"/>
      <c r="CT6632" s="151"/>
      <c r="CY6632" s="151"/>
    </row>
    <row r="6633" spans="1:103" x14ac:dyDescent="0.2">
      <c r="A6633" s="60"/>
      <c r="B6633" s="60"/>
      <c r="C6633" s="60"/>
      <c r="D6633" s="60"/>
      <c r="E6633" s="60"/>
      <c r="F6633" s="60"/>
      <c r="G6633" s="60"/>
      <c r="H6633" s="60"/>
      <c r="I6633" s="60"/>
      <c r="J6633" s="60"/>
      <c r="K6633" s="60"/>
      <c r="L6633" s="60"/>
      <c r="M6633" s="60"/>
      <c r="N6633" s="60"/>
      <c r="O6633" s="60"/>
      <c r="P6633" s="60"/>
      <c r="Q6633" s="60"/>
      <c r="R6633" s="334">
        <v>17853</v>
      </c>
      <c r="S6633" s="319" t="s">
        <v>356</v>
      </c>
      <c r="BE6633" s="60"/>
      <c r="BR6633" s="60"/>
      <c r="BX6633" s="151"/>
      <c r="CB6633" s="151"/>
      <c r="CM6633" s="151"/>
      <c r="CO6633" s="151"/>
      <c r="CT6633" s="151"/>
      <c r="CY6633" s="151"/>
    </row>
    <row r="6634" spans="1:103" x14ac:dyDescent="0.2">
      <c r="A6634" s="60"/>
      <c r="B6634" s="60"/>
      <c r="C6634" s="60"/>
      <c r="D6634" s="60"/>
      <c r="E6634" s="60"/>
      <c r="F6634" s="60"/>
      <c r="G6634" s="60"/>
      <c r="H6634" s="60"/>
      <c r="I6634" s="60"/>
      <c r="J6634" s="60"/>
      <c r="K6634" s="60"/>
      <c r="L6634" s="60"/>
      <c r="M6634" s="60"/>
      <c r="N6634" s="60"/>
      <c r="O6634" s="60"/>
      <c r="P6634" s="60"/>
      <c r="Q6634" s="60"/>
      <c r="R6634" s="334">
        <v>17855</v>
      </c>
      <c r="S6634" s="319" t="s">
        <v>356</v>
      </c>
      <c r="BE6634" s="60"/>
      <c r="BR6634" s="60"/>
      <c r="BX6634" s="151"/>
      <c r="CB6634" s="151"/>
      <c r="CM6634" s="151"/>
      <c r="CO6634" s="151"/>
      <c r="CT6634" s="151"/>
      <c r="CY6634" s="151"/>
    </row>
    <row r="6635" spans="1:103" x14ac:dyDescent="0.2">
      <c r="A6635" s="60"/>
      <c r="B6635" s="60"/>
      <c r="C6635" s="60"/>
      <c r="D6635" s="60"/>
      <c r="E6635" s="60"/>
      <c r="F6635" s="60"/>
      <c r="G6635" s="60"/>
      <c r="H6635" s="60"/>
      <c r="I6635" s="60"/>
      <c r="J6635" s="60"/>
      <c r="K6635" s="60"/>
      <c r="L6635" s="60"/>
      <c r="M6635" s="60"/>
      <c r="N6635" s="60"/>
      <c r="O6635" s="60"/>
      <c r="P6635" s="60"/>
      <c r="Q6635" s="60"/>
      <c r="R6635" s="334">
        <v>17856</v>
      </c>
      <c r="S6635" s="319" t="s">
        <v>356</v>
      </c>
      <c r="BE6635" s="60"/>
      <c r="BR6635" s="60"/>
      <c r="BX6635" s="151"/>
      <c r="CB6635" s="151"/>
      <c r="CM6635" s="151"/>
      <c r="CO6635" s="151"/>
      <c r="CT6635" s="151"/>
      <c r="CY6635" s="151"/>
    </row>
    <row r="6636" spans="1:103" x14ac:dyDescent="0.2">
      <c r="A6636" s="60"/>
      <c r="B6636" s="60"/>
      <c r="C6636" s="60"/>
      <c r="D6636" s="60"/>
      <c r="E6636" s="60"/>
      <c r="F6636" s="60"/>
      <c r="G6636" s="60"/>
      <c r="H6636" s="60"/>
      <c r="I6636" s="60"/>
      <c r="J6636" s="60"/>
      <c r="K6636" s="60"/>
      <c r="L6636" s="60"/>
      <c r="M6636" s="60"/>
      <c r="N6636" s="60"/>
      <c r="O6636" s="60"/>
      <c r="P6636" s="60"/>
      <c r="Q6636" s="60"/>
      <c r="R6636" s="334">
        <v>17857</v>
      </c>
      <c r="S6636" s="319" t="s">
        <v>356</v>
      </c>
      <c r="BE6636" s="60"/>
      <c r="BR6636" s="60"/>
      <c r="BX6636" s="151"/>
      <c r="CB6636" s="151"/>
      <c r="CM6636" s="151"/>
      <c r="CO6636" s="151"/>
      <c r="CT6636" s="151"/>
      <c r="CY6636" s="151"/>
    </row>
    <row r="6637" spans="1:103" x14ac:dyDescent="0.2">
      <c r="A6637" s="60"/>
      <c r="B6637" s="60"/>
      <c r="C6637" s="60"/>
      <c r="D6637" s="60"/>
      <c r="E6637" s="60"/>
      <c r="F6637" s="60"/>
      <c r="G6637" s="60"/>
      <c r="H6637" s="60"/>
      <c r="I6637" s="60"/>
      <c r="J6637" s="60"/>
      <c r="K6637" s="60"/>
      <c r="L6637" s="60"/>
      <c r="M6637" s="60"/>
      <c r="N6637" s="60"/>
      <c r="O6637" s="60"/>
      <c r="P6637" s="60"/>
      <c r="Q6637" s="60"/>
      <c r="R6637" s="334">
        <v>17858</v>
      </c>
      <c r="S6637" s="319" t="s">
        <v>356</v>
      </c>
      <c r="BE6637" s="60"/>
      <c r="BR6637" s="60"/>
      <c r="BX6637" s="151"/>
      <c r="CB6637" s="151"/>
      <c r="CM6637" s="151"/>
      <c r="CO6637" s="151"/>
      <c r="CT6637" s="151"/>
      <c r="CY6637" s="151"/>
    </row>
    <row r="6638" spans="1:103" x14ac:dyDescent="0.2">
      <c r="A6638" s="60"/>
      <c r="B6638" s="60"/>
      <c r="C6638" s="60"/>
      <c r="D6638" s="60"/>
      <c r="E6638" s="60"/>
      <c r="F6638" s="60"/>
      <c r="G6638" s="60"/>
      <c r="H6638" s="60"/>
      <c r="I6638" s="60"/>
      <c r="J6638" s="60"/>
      <c r="K6638" s="60"/>
      <c r="L6638" s="60"/>
      <c r="M6638" s="60"/>
      <c r="N6638" s="60"/>
      <c r="O6638" s="60"/>
      <c r="P6638" s="60"/>
      <c r="Q6638" s="60"/>
      <c r="R6638" s="334">
        <v>17859</v>
      </c>
      <c r="S6638" s="319" t="s">
        <v>356</v>
      </c>
      <c r="BE6638" s="60"/>
      <c r="BR6638" s="60"/>
      <c r="BX6638" s="151"/>
      <c r="CB6638" s="151"/>
      <c r="CM6638" s="151"/>
      <c r="CO6638" s="151"/>
      <c r="CT6638" s="151"/>
      <c r="CY6638" s="151"/>
    </row>
    <row r="6639" spans="1:103" x14ac:dyDescent="0.2">
      <c r="A6639" s="60"/>
      <c r="B6639" s="60"/>
      <c r="C6639" s="60"/>
      <c r="D6639" s="60"/>
      <c r="E6639" s="60"/>
      <c r="F6639" s="60"/>
      <c r="G6639" s="60"/>
      <c r="H6639" s="60"/>
      <c r="I6639" s="60"/>
      <c r="J6639" s="60"/>
      <c r="K6639" s="60"/>
      <c r="L6639" s="60"/>
      <c r="M6639" s="60"/>
      <c r="N6639" s="60"/>
      <c r="O6639" s="60"/>
      <c r="P6639" s="60"/>
      <c r="Q6639" s="60"/>
      <c r="R6639" s="334">
        <v>17860</v>
      </c>
      <c r="S6639" s="319" t="s">
        <v>356</v>
      </c>
      <c r="BE6639" s="60"/>
      <c r="BR6639" s="60"/>
      <c r="BX6639" s="151"/>
      <c r="CB6639" s="151"/>
      <c r="CM6639" s="151"/>
      <c r="CO6639" s="151"/>
      <c r="CT6639" s="151"/>
      <c r="CY6639" s="151"/>
    </row>
    <row r="6640" spans="1:103" x14ac:dyDescent="0.2">
      <c r="A6640" s="60"/>
      <c r="B6640" s="60"/>
      <c r="C6640" s="60"/>
      <c r="D6640" s="60"/>
      <c r="E6640" s="60"/>
      <c r="F6640" s="60"/>
      <c r="G6640" s="60"/>
      <c r="H6640" s="60"/>
      <c r="I6640" s="60"/>
      <c r="J6640" s="60"/>
      <c r="K6640" s="60"/>
      <c r="L6640" s="60"/>
      <c r="M6640" s="60"/>
      <c r="N6640" s="60"/>
      <c r="O6640" s="60"/>
      <c r="P6640" s="60"/>
      <c r="Q6640" s="60"/>
      <c r="R6640" s="334">
        <v>17861</v>
      </c>
      <c r="S6640" s="319" t="s">
        <v>356</v>
      </c>
      <c r="BE6640" s="60"/>
      <c r="BR6640" s="60"/>
      <c r="BX6640" s="151"/>
      <c r="CB6640" s="151"/>
      <c r="CM6640" s="151"/>
      <c r="CO6640" s="151"/>
      <c r="CT6640" s="151"/>
      <c r="CY6640" s="151"/>
    </row>
    <row r="6641" spans="1:103" x14ac:dyDescent="0.2">
      <c r="A6641" s="60"/>
      <c r="B6641" s="60"/>
      <c r="C6641" s="60"/>
      <c r="D6641" s="60"/>
      <c r="E6641" s="60"/>
      <c r="F6641" s="60"/>
      <c r="G6641" s="60"/>
      <c r="H6641" s="60"/>
      <c r="I6641" s="60"/>
      <c r="J6641" s="60"/>
      <c r="K6641" s="60"/>
      <c r="L6641" s="60"/>
      <c r="M6641" s="60"/>
      <c r="N6641" s="60"/>
      <c r="O6641" s="60"/>
      <c r="P6641" s="60"/>
      <c r="Q6641" s="60"/>
      <c r="R6641" s="334">
        <v>17862</v>
      </c>
      <c r="S6641" s="319" t="s">
        <v>356</v>
      </c>
      <c r="BE6641" s="60"/>
      <c r="BR6641" s="60"/>
      <c r="BX6641" s="151"/>
      <c r="CB6641" s="151"/>
      <c r="CM6641" s="151"/>
      <c r="CO6641" s="151"/>
      <c r="CT6641" s="151"/>
      <c r="CY6641" s="151"/>
    </row>
    <row r="6642" spans="1:103" x14ac:dyDescent="0.2">
      <c r="A6642" s="60"/>
      <c r="B6642" s="60"/>
      <c r="C6642" s="60"/>
      <c r="D6642" s="60"/>
      <c r="E6642" s="60"/>
      <c r="F6642" s="60"/>
      <c r="G6642" s="60"/>
      <c r="H6642" s="60"/>
      <c r="I6642" s="60"/>
      <c r="J6642" s="60"/>
      <c r="K6642" s="60"/>
      <c r="L6642" s="60"/>
      <c r="M6642" s="60"/>
      <c r="N6642" s="60"/>
      <c r="O6642" s="60"/>
      <c r="P6642" s="60"/>
      <c r="Q6642" s="60"/>
      <c r="R6642" s="334">
        <v>17864</v>
      </c>
      <c r="S6642" s="319" t="s">
        <v>356</v>
      </c>
      <c r="BE6642" s="60"/>
      <c r="BR6642" s="60"/>
      <c r="BX6642" s="151"/>
      <c r="CB6642" s="151"/>
      <c r="CM6642" s="151"/>
      <c r="CO6642" s="151"/>
      <c r="CT6642" s="151"/>
      <c r="CY6642" s="151"/>
    </row>
    <row r="6643" spans="1:103" x14ac:dyDescent="0.2">
      <c r="A6643" s="60"/>
      <c r="B6643" s="60"/>
      <c r="C6643" s="60"/>
      <c r="D6643" s="60"/>
      <c r="E6643" s="60"/>
      <c r="F6643" s="60"/>
      <c r="G6643" s="60"/>
      <c r="H6643" s="60"/>
      <c r="I6643" s="60"/>
      <c r="J6643" s="60"/>
      <c r="K6643" s="60"/>
      <c r="L6643" s="60"/>
      <c r="M6643" s="60"/>
      <c r="N6643" s="60"/>
      <c r="O6643" s="60"/>
      <c r="P6643" s="60"/>
      <c r="Q6643" s="60"/>
      <c r="R6643" s="334">
        <v>17865</v>
      </c>
      <c r="S6643" s="319" t="s">
        <v>356</v>
      </c>
      <c r="BE6643" s="60"/>
      <c r="BR6643" s="60"/>
      <c r="BX6643" s="151"/>
      <c r="CB6643" s="151"/>
      <c r="CM6643" s="151"/>
      <c r="CO6643" s="151"/>
      <c r="CT6643" s="151"/>
      <c r="CY6643" s="151"/>
    </row>
    <row r="6644" spans="1:103" x14ac:dyDescent="0.2">
      <c r="A6644" s="60"/>
      <c r="B6644" s="60"/>
      <c r="C6644" s="60"/>
      <c r="D6644" s="60"/>
      <c r="E6644" s="60"/>
      <c r="F6644" s="60"/>
      <c r="G6644" s="60"/>
      <c r="H6644" s="60"/>
      <c r="I6644" s="60"/>
      <c r="J6644" s="60"/>
      <c r="K6644" s="60"/>
      <c r="L6644" s="60"/>
      <c r="M6644" s="60"/>
      <c r="N6644" s="60"/>
      <c r="O6644" s="60"/>
      <c r="P6644" s="60"/>
      <c r="Q6644" s="60"/>
      <c r="R6644" s="334">
        <v>17866</v>
      </c>
      <c r="S6644" s="319" t="s">
        <v>356</v>
      </c>
      <c r="BE6644" s="60"/>
      <c r="BR6644" s="60"/>
      <c r="BX6644" s="151"/>
      <c r="CB6644" s="151"/>
      <c r="CM6644" s="151"/>
      <c r="CO6644" s="151"/>
      <c r="CT6644" s="151"/>
      <c r="CY6644" s="151"/>
    </row>
    <row r="6645" spans="1:103" x14ac:dyDescent="0.2">
      <c r="A6645" s="60"/>
      <c r="B6645" s="60"/>
      <c r="C6645" s="60"/>
      <c r="D6645" s="60"/>
      <c r="E6645" s="60"/>
      <c r="F6645" s="60"/>
      <c r="G6645" s="60"/>
      <c r="H6645" s="60"/>
      <c r="I6645" s="60"/>
      <c r="J6645" s="60"/>
      <c r="K6645" s="60"/>
      <c r="L6645" s="60"/>
      <c r="M6645" s="60"/>
      <c r="N6645" s="60"/>
      <c r="O6645" s="60"/>
      <c r="P6645" s="60"/>
      <c r="Q6645" s="60"/>
      <c r="R6645" s="334">
        <v>17867</v>
      </c>
      <c r="S6645" s="319" t="s">
        <v>356</v>
      </c>
      <c r="BE6645" s="60"/>
      <c r="BR6645" s="60"/>
      <c r="BX6645" s="151"/>
      <c r="CB6645" s="151"/>
      <c r="CM6645" s="151"/>
      <c r="CO6645" s="151"/>
      <c r="CT6645" s="151"/>
      <c r="CY6645" s="151"/>
    </row>
    <row r="6646" spans="1:103" x14ac:dyDescent="0.2">
      <c r="A6646" s="60"/>
      <c r="B6646" s="60"/>
      <c r="C6646" s="60"/>
      <c r="D6646" s="60"/>
      <c r="E6646" s="60"/>
      <c r="F6646" s="60"/>
      <c r="G6646" s="60"/>
      <c r="H6646" s="60"/>
      <c r="I6646" s="60"/>
      <c r="J6646" s="60"/>
      <c r="K6646" s="60"/>
      <c r="L6646" s="60"/>
      <c r="M6646" s="60"/>
      <c r="N6646" s="60"/>
      <c r="O6646" s="60"/>
      <c r="P6646" s="60"/>
      <c r="Q6646" s="60"/>
      <c r="R6646" s="334">
        <v>17868</v>
      </c>
      <c r="S6646" s="319" t="s">
        <v>356</v>
      </c>
      <c r="BE6646" s="60"/>
      <c r="BR6646" s="60"/>
      <c r="BX6646" s="151"/>
      <c r="CB6646" s="151"/>
      <c r="CM6646" s="151"/>
      <c r="CO6646" s="151"/>
      <c r="CT6646" s="151"/>
      <c r="CY6646" s="151"/>
    </row>
    <row r="6647" spans="1:103" x14ac:dyDescent="0.2">
      <c r="A6647" s="60"/>
      <c r="B6647" s="60"/>
      <c r="C6647" s="60"/>
      <c r="D6647" s="60"/>
      <c r="E6647" s="60"/>
      <c r="F6647" s="60"/>
      <c r="G6647" s="60"/>
      <c r="H6647" s="60"/>
      <c r="I6647" s="60"/>
      <c r="J6647" s="60"/>
      <c r="K6647" s="60"/>
      <c r="L6647" s="60"/>
      <c r="M6647" s="60"/>
      <c r="N6647" s="60"/>
      <c r="O6647" s="60"/>
      <c r="P6647" s="60"/>
      <c r="Q6647" s="60"/>
      <c r="R6647" s="334">
        <v>17870</v>
      </c>
      <c r="S6647" s="319" t="s">
        <v>356</v>
      </c>
      <c r="BE6647" s="60"/>
      <c r="BR6647" s="60"/>
      <c r="BX6647" s="151"/>
      <c r="CB6647" s="151"/>
      <c r="CM6647" s="151"/>
      <c r="CO6647" s="151"/>
      <c r="CT6647" s="151"/>
      <c r="CY6647" s="151"/>
    </row>
    <row r="6648" spans="1:103" x14ac:dyDescent="0.2">
      <c r="A6648" s="60"/>
      <c r="B6648" s="60"/>
      <c r="C6648" s="60"/>
      <c r="D6648" s="60"/>
      <c r="E6648" s="60"/>
      <c r="F6648" s="60"/>
      <c r="G6648" s="60"/>
      <c r="H6648" s="60"/>
      <c r="I6648" s="60"/>
      <c r="J6648" s="60"/>
      <c r="K6648" s="60"/>
      <c r="L6648" s="60"/>
      <c r="M6648" s="60"/>
      <c r="N6648" s="60"/>
      <c r="O6648" s="60"/>
      <c r="P6648" s="60"/>
      <c r="Q6648" s="60"/>
      <c r="R6648" s="334">
        <v>17872</v>
      </c>
      <c r="S6648" s="319" t="s">
        <v>356</v>
      </c>
      <c r="BE6648" s="60"/>
      <c r="BR6648" s="60"/>
      <c r="BX6648" s="151"/>
      <c r="CB6648" s="151"/>
      <c r="CM6648" s="151"/>
      <c r="CO6648" s="151"/>
      <c r="CT6648" s="151"/>
      <c r="CY6648" s="151"/>
    </row>
    <row r="6649" spans="1:103" x14ac:dyDescent="0.2">
      <c r="A6649" s="60"/>
      <c r="B6649" s="60"/>
      <c r="C6649" s="60"/>
      <c r="D6649" s="60"/>
      <c r="E6649" s="60"/>
      <c r="F6649" s="60"/>
      <c r="G6649" s="60"/>
      <c r="H6649" s="60"/>
      <c r="I6649" s="60"/>
      <c r="J6649" s="60"/>
      <c r="K6649" s="60"/>
      <c r="L6649" s="60"/>
      <c r="M6649" s="60"/>
      <c r="N6649" s="60"/>
      <c r="O6649" s="60"/>
      <c r="P6649" s="60"/>
      <c r="Q6649" s="60"/>
      <c r="R6649" s="334">
        <v>17876</v>
      </c>
      <c r="S6649" s="319" t="s">
        <v>356</v>
      </c>
      <c r="BE6649" s="60"/>
      <c r="BR6649" s="60"/>
      <c r="BX6649" s="151"/>
      <c r="CB6649" s="151"/>
      <c r="CM6649" s="151"/>
      <c r="CO6649" s="151"/>
      <c r="CT6649" s="151"/>
      <c r="CY6649" s="151"/>
    </row>
    <row r="6650" spans="1:103" x14ac:dyDescent="0.2">
      <c r="A6650" s="60"/>
      <c r="B6650" s="60"/>
      <c r="C6650" s="60"/>
      <c r="D6650" s="60"/>
      <c r="E6650" s="60"/>
      <c r="F6650" s="60"/>
      <c r="G6650" s="60"/>
      <c r="H6650" s="60"/>
      <c r="I6650" s="60"/>
      <c r="J6650" s="60"/>
      <c r="K6650" s="60"/>
      <c r="L6650" s="60"/>
      <c r="M6650" s="60"/>
      <c r="N6650" s="60"/>
      <c r="O6650" s="60"/>
      <c r="P6650" s="60"/>
      <c r="Q6650" s="60"/>
      <c r="R6650" s="334">
        <v>17877</v>
      </c>
      <c r="S6650" s="319" t="s">
        <v>356</v>
      </c>
      <c r="BE6650" s="60"/>
      <c r="BR6650" s="60"/>
      <c r="BX6650" s="151"/>
      <c r="CB6650" s="151"/>
      <c r="CM6650" s="151"/>
      <c r="CO6650" s="151"/>
      <c r="CT6650" s="151"/>
      <c r="CY6650" s="151"/>
    </row>
    <row r="6651" spans="1:103" x14ac:dyDescent="0.2">
      <c r="A6651" s="60"/>
      <c r="B6651" s="60"/>
      <c r="C6651" s="60"/>
      <c r="D6651" s="60"/>
      <c r="E6651" s="60"/>
      <c r="F6651" s="60"/>
      <c r="G6651" s="60"/>
      <c r="H6651" s="60"/>
      <c r="I6651" s="60"/>
      <c r="J6651" s="60"/>
      <c r="K6651" s="60"/>
      <c r="L6651" s="60"/>
      <c r="M6651" s="60"/>
      <c r="N6651" s="60"/>
      <c r="O6651" s="60"/>
      <c r="P6651" s="60"/>
      <c r="Q6651" s="60"/>
      <c r="R6651" s="334">
        <v>17878</v>
      </c>
      <c r="S6651" s="319" t="s">
        <v>356</v>
      </c>
      <c r="BE6651" s="60"/>
      <c r="BR6651" s="60"/>
      <c r="BX6651" s="151"/>
      <c r="CB6651" s="151"/>
      <c r="CM6651" s="151"/>
      <c r="CO6651" s="151"/>
      <c r="CT6651" s="151"/>
      <c r="CY6651" s="151"/>
    </row>
    <row r="6652" spans="1:103" x14ac:dyDescent="0.2">
      <c r="A6652" s="60"/>
      <c r="B6652" s="60"/>
      <c r="C6652" s="60"/>
      <c r="D6652" s="60"/>
      <c r="E6652" s="60"/>
      <c r="F6652" s="60"/>
      <c r="G6652" s="60"/>
      <c r="H6652" s="60"/>
      <c r="I6652" s="60"/>
      <c r="J6652" s="60"/>
      <c r="K6652" s="60"/>
      <c r="L6652" s="60"/>
      <c r="M6652" s="60"/>
      <c r="N6652" s="60"/>
      <c r="O6652" s="60"/>
      <c r="P6652" s="60"/>
      <c r="Q6652" s="60"/>
      <c r="R6652" s="334">
        <v>17880</v>
      </c>
      <c r="S6652" s="319" t="s">
        <v>356</v>
      </c>
      <c r="BE6652" s="60"/>
      <c r="BR6652" s="60"/>
      <c r="BX6652" s="151"/>
      <c r="CB6652" s="151"/>
      <c r="CM6652" s="151"/>
      <c r="CO6652" s="151"/>
      <c r="CT6652" s="151"/>
      <c r="CY6652" s="151"/>
    </row>
    <row r="6653" spans="1:103" x14ac:dyDescent="0.2">
      <c r="A6653" s="60"/>
      <c r="B6653" s="60"/>
      <c r="C6653" s="60"/>
      <c r="D6653" s="60"/>
      <c r="E6653" s="60"/>
      <c r="F6653" s="60"/>
      <c r="G6653" s="60"/>
      <c r="H6653" s="60"/>
      <c r="I6653" s="60"/>
      <c r="J6653" s="60"/>
      <c r="K6653" s="60"/>
      <c r="L6653" s="60"/>
      <c r="M6653" s="60"/>
      <c r="N6653" s="60"/>
      <c r="O6653" s="60"/>
      <c r="P6653" s="60"/>
      <c r="Q6653" s="60"/>
      <c r="R6653" s="334">
        <v>17881</v>
      </c>
      <c r="S6653" s="319" t="s">
        <v>356</v>
      </c>
      <c r="BE6653" s="60"/>
      <c r="BR6653" s="60"/>
      <c r="BX6653" s="151"/>
      <c r="CB6653" s="151"/>
      <c r="CM6653" s="151"/>
      <c r="CO6653" s="151"/>
      <c r="CT6653" s="151"/>
      <c r="CY6653" s="151"/>
    </row>
    <row r="6654" spans="1:103" x14ac:dyDescent="0.2">
      <c r="A6654" s="60"/>
      <c r="B6654" s="60"/>
      <c r="C6654" s="60"/>
      <c r="D6654" s="60"/>
      <c r="E6654" s="60"/>
      <c r="F6654" s="60"/>
      <c r="G6654" s="60"/>
      <c r="H6654" s="60"/>
      <c r="I6654" s="60"/>
      <c r="J6654" s="60"/>
      <c r="K6654" s="60"/>
      <c r="L6654" s="60"/>
      <c r="M6654" s="60"/>
      <c r="N6654" s="60"/>
      <c r="O6654" s="60"/>
      <c r="P6654" s="60"/>
      <c r="Q6654" s="60"/>
      <c r="R6654" s="334">
        <v>17882</v>
      </c>
      <c r="S6654" s="319" t="s">
        <v>356</v>
      </c>
      <c r="BE6654" s="60"/>
      <c r="BR6654" s="60"/>
      <c r="BX6654" s="151"/>
      <c r="CB6654" s="151"/>
      <c r="CM6654" s="151"/>
      <c r="CO6654" s="151"/>
      <c r="CT6654" s="151"/>
      <c r="CY6654" s="151"/>
    </row>
    <row r="6655" spans="1:103" x14ac:dyDescent="0.2">
      <c r="A6655" s="60"/>
      <c r="B6655" s="60"/>
      <c r="C6655" s="60"/>
      <c r="D6655" s="60"/>
      <c r="E6655" s="60"/>
      <c r="F6655" s="60"/>
      <c r="G6655" s="60"/>
      <c r="H6655" s="60"/>
      <c r="I6655" s="60"/>
      <c r="J6655" s="60"/>
      <c r="K6655" s="60"/>
      <c r="L6655" s="60"/>
      <c r="M6655" s="60"/>
      <c r="N6655" s="60"/>
      <c r="O6655" s="60"/>
      <c r="P6655" s="60"/>
      <c r="Q6655" s="60"/>
      <c r="R6655" s="334">
        <v>17883</v>
      </c>
      <c r="S6655" s="319" t="s">
        <v>356</v>
      </c>
      <c r="BE6655" s="60"/>
      <c r="BR6655" s="60"/>
      <c r="BX6655" s="151"/>
      <c r="CB6655" s="151"/>
      <c r="CM6655" s="151"/>
      <c r="CO6655" s="151"/>
      <c r="CT6655" s="151"/>
      <c r="CY6655" s="151"/>
    </row>
    <row r="6656" spans="1:103" x14ac:dyDescent="0.2">
      <c r="A6656" s="60"/>
      <c r="B6656" s="60"/>
      <c r="C6656" s="60"/>
      <c r="D6656" s="60"/>
      <c r="E6656" s="60"/>
      <c r="F6656" s="60"/>
      <c r="G6656" s="60"/>
      <c r="H6656" s="60"/>
      <c r="I6656" s="60"/>
      <c r="J6656" s="60"/>
      <c r="K6656" s="60"/>
      <c r="L6656" s="60"/>
      <c r="M6656" s="60"/>
      <c r="N6656" s="60"/>
      <c r="O6656" s="60"/>
      <c r="P6656" s="60"/>
      <c r="Q6656" s="60"/>
      <c r="R6656" s="334">
        <v>17884</v>
      </c>
      <c r="S6656" s="319" t="s">
        <v>356</v>
      </c>
      <c r="BE6656" s="60"/>
      <c r="BR6656" s="60"/>
      <c r="BX6656" s="151"/>
      <c r="CB6656" s="151"/>
      <c r="CM6656" s="151"/>
      <c r="CO6656" s="151"/>
      <c r="CT6656" s="151"/>
      <c r="CY6656" s="151"/>
    </row>
    <row r="6657" spans="1:103" x14ac:dyDescent="0.2">
      <c r="A6657" s="60"/>
      <c r="B6657" s="60"/>
      <c r="C6657" s="60"/>
      <c r="D6657" s="60"/>
      <c r="E6657" s="60"/>
      <c r="F6657" s="60"/>
      <c r="G6657" s="60"/>
      <c r="H6657" s="60"/>
      <c r="I6657" s="60"/>
      <c r="J6657" s="60"/>
      <c r="K6657" s="60"/>
      <c r="L6657" s="60"/>
      <c r="M6657" s="60"/>
      <c r="N6657" s="60"/>
      <c r="O6657" s="60"/>
      <c r="P6657" s="60"/>
      <c r="Q6657" s="60"/>
      <c r="R6657" s="334">
        <v>17885</v>
      </c>
      <c r="S6657" s="319" t="s">
        <v>356</v>
      </c>
      <c r="BE6657" s="60"/>
      <c r="BR6657" s="60"/>
      <c r="BX6657" s="151"/>
      <c r="CB6657" s="151"/>
      <c r="CM6657" s="151"/>
      <c r="CO6657" s="151"/>
      <c r="CT6657" s="151"/>
      <c r="CY6657" s="151"/>
    </row>
    <row r="6658" spans="1:103" x14ac:dyDescent="0.2">
      <c r="A6658" s="60"/>
      <c r="B6658" s="60"/>
      <c r="C6658" s="60"/>
      <c r="D6658" s="60"/>
      <c r="E6658" s="60"/>
      <c r="F6658" s="60"/>
      <c r="G6658" s="60"/>
      <c r="H6658" s="60"/>
      <c r="I6658" s="60"/>
      <c r="J6658" s="60"/>
      <c r="K6658" s="60"/>
      <c r="L6658" s="60"/>
      <c r="M6658" s="60"/>
      <c r="N6658" s="60"/>
      <c r="O6658" s="60"/>
      <c r="P6658" s="60"/>
      <c r="Q6658" s="60"/>
      <c r="R6658" s="334">
        <v>17886</v>
      </c>
      <c r="S6658" s="319" t="s">
        <v>356</v>
      </c>
      <c r="BE6658" s="60"/>
      <c r="BR6658" s="60"/>
      <c r="BX6658" s="151"/>
      <c r="CB6658" s="151"/>
      <c r="CM6658" s="151"/>
      <c r="CO6658" s="151"/>
      <c r="CT6658" s="151"/>
      <c r="CY6658" s="151"/>
    </row>
    <row r="6659" spans="1:103" x14ac:dyDescent="0.2">
      <c r="A6659" s="60"/>
      <c r="B6659" s="60"/>
      <c r="C6659" s="60"/>
      <c r="D6659" s="60"/>
      <c r="E6659" s="60"/>
      <c r="F6659" s="60"/>
      <c r="G6659" s="60"/>
      <c r="H6659" s="60"/>
      <c r="I6659" s="60"/>
      <c r="J6659" s="60"/>
      <c r="K6659" s="60"/>
      <c r="L6659" s="60"/>
      <c r="M6659" s="60"/>
      <c r="N6659" s="60"/>
      <c r="O6659" s="60"/>
      <c r="P6659" s="60"/>
      <c r="Q6659" s="60"/>
      <c r="R6659" s="334">
        <v>17887</v>
      </c>
      <c r="S6659" s="319" t="s">
        <v>356</v>
      </c>
      <c r="BE6659" s="60"/>
      <c r="BR6659" s="60"/>
      <c r="BX6659" s="151"/>
      <c r="CB6659" s="151"/>
      <c r="CM6659" s="151"/>
      <c r="CO6659" s="151"/>
      <c r="CT6659" s="151"/>
      <c r="CY6659" s="151"/>
    </row>
    <row r="6660" spans="1:103" x14ac:dyDescent="0.2">
      <c r="A6660" s="60"/>
      <c r="B6660" s="60"/>
      <c r="C6660" s="60"/>
      <c r="D6660" s="60"/>
      <c r="E6660" s="60"/>
      <c r="F6660" s="60"/>
      <c r="G6660" s="60"/>
      <c r="H6660" s="60"/>
      <c r="I6660" s="60"/>
      <c r="J6660" s="60"/>
      <c r="K6660" s="60"/>
      <c r="L6660" s="60"/>
      <c r="M6660" s="60"/>
      <c r="N6660" s="60"/>
      <c r="O6660" s="60"/>
      <c r="P6660" s="60"/>
      <c r="Q6660" s="60"/>
      <c r="R6660" s="334">
        <v>17888</v>
      </c>
      <c r="S6660" s="319" t="s">
        <v>356</v>
      </c>
      <c r="BE6660" s="60"/>
      <c r="BR6660" s="60"/>
      <c r="BX6660" s="151"/>
      <c r="CB6660" s="151"/>
      <c r="CM6660" s="151"/>
      <c r="CO6660" s="151"/>
      <c r="CT6660" s="151"/>
      <c r="CY6660" s="151"/>
    </row>
    <row r="6661" spans="1:103" x14ac:dyDescent="0.2">
      <c r="A6661" s="60"/>
      <c r="B6661" s="60"/>
      <c r="C6661" s="60"/>
      <c r="D6661" s="60"/>
      <c r="E6661" s="60"/>
      <c r="F6661" s="60"/>
      <c r="G6661" s="60"/>
      <c r="H6661" s="60"/>
      <c r="I6661" s="60"/>
      <c r="J6661" s="60"/>
      <c r="K6661" s="60"/>
      <c r="L6661" s="60"/>
      <c r="M6661" s="60"/>
      <c r="N6661" s="60"/>
      <c r="O6661" s="60"/>
      <c r="P6661" s="60"/>
      <c r="Q6661" s="60"/>
      <c r="R6661" s="334">
        <v>17889</v>
      </c>
      <c r="S6661" s="319" t="s">
        <v>356</v>
      </c>
      <c r="BE6661" s="60"/>
      <c r="BR6661" s="60"/>
      <c r="BX6661" s="151"/>
      <c r="CB6661" s="151"/>
      <c r="CM6661" s="151"/>
      <c r="CO6661" s="151"/>
      <c r="CT6661" s="151"/>
      <c r="CY6661" s="151"/>
    </row>
    <row r="6662" spans="1:103" x14ac:dyDescent="0.2">
      <c r="A6662" s="60"/>
      <c r="B6662" s="60"/>
      <c r="C6662" s="60"/>
      <c r="D6662" s="60"/>
      <c r="E6662" s="60"/>
      <c r="F6662" s="60"/>
      <c r="G6662" s="60"/>
      <c r="H6662" s="60"/>
      <c r="I6662" s="60"/>
      <c r="J6662" s="60"/>
      <c r="K6662" s="60"/>
      <c r="L6662" s="60"/>
      <c r="M6662" s="60"/>
      <c r="N6662" s="60"/>
      <c r="O6662" s="60"/>
      <c r="P6662" s="60"/>
      <c r="Q6662" s="60"/>
      <c r="R6662" s="334">
        <v>17901</v>
      </c>
      <c r="S6662" s="319" t="s">
        <v>356</v>
      </c>
      <c r="BE6662" s="60"/>
      <c r="BR6662" s="60"/>
      <c r="BX6662" s="151"/>
      <c r="CB6662" s="151"/>
      <c r="CM6662" s="151"/>
      <c r="CO6662" s="151"/>
      <c r="CT6662" s="151"/>
      <c r="CY6662" s="151"/>
    </row>
    <row r="6663" spans="1:103" x14ac:dyDescent="0.2">
      <c r="A6663" s="60"/>
      <c r="B6663" s="60"/>
      <c r="C6663" s="60"/>
      <c r="D6663" s="60"/>
      <c r="E6663" s="60"/>
      <c r="F6663" s="60"/>
      <c r="G6663" s="60"/>
      <c r="H6663" s="60"/>
      <c r="I6663" s="60"/>
      <c r="J6663" s="60"/>
      <c r="K6663" s="60"/>
      <c r="L6663" s="60"/>
      <c r="M6663" s="60"/>
      <c r="N6663" s="60"/>
      <c r="O6663" s="60"/>
      <c r="P6663" s="60"/>
      <c r="Q6663" s="60"/>
      <c r="R6663" s="334">
        <v>17920</v>
      </c>
      <c r="S6663" s="319" t="s">
        <v>356</v>
      </c>
      <c r="BE6663" s="60"/>
      <c r="BR6663" s="60"/>
      <c r="BX6663" s="151"/>
      <c r="CB6663" s="151"/>
      <c r="CM6663" s="151"/>
      <c r="CO6663" s="151"/>
      <c r="CT6663" s="151"/>
      <c r="CY6663" s="151"/>
    </row>
    <row r="6664" spans="1:103" x14ac:dyDescent="0.2">
      <c r="A6664" s="60"/>
      <c r="B6664" s="60"/>
      <c r="C6664" s="60"/>
      <c r="D6664" s="60"/>
      <c r="E6664" s="60"/>
      <c r="F6664" s="60"/>
      <c r="G6664" s="60"/>
      <c r="H6664" s="60"/>
      <c r="I6664" s="60"/>
      <c r="J6664" s="60"/>
      <c r="K6664" s="60"/>
      <c r="L6664" s="60"/>
      <c r="M6664" s="60"/>
      <c r="N6664" s="60"/>
      <c r="O6664" s="60"/>
      <c r="P6664" s="60"/>
      <c r="Q6664" s="60"/>
      <c r="R6664" s="334">
        <v>17921</v>
      </c>
      <c r="S6664" s="319" t="s">
        <v>356</v>
      </c>
      <c r="BE6664" s="60"/>
      <c r="BR6664" s="60"/>
      <c r="BX6664" s="151"/>
      <c r="CB6664" s="151"/>
      <c r="CM6664" s="151"/>
      <c r="CO6664" s="151"/>
      <c r="CT6664" s="151"/>
      <c r="CY6664" s="151"/>
    </row>
    <row r="6665" spans="1:103" x14ac:dyDescent="0.2">
      <c r="A6665" s="60"/>
      <c r="B6665" s="60"/>
      <c r="C6665" s="60"/>
      <c r="D6665" s="60"/>
      <c r="E6665" s="60"/>
      <c r="F6665" s="60"/>
      <c r="G6665" s="60"/>
      <c r="H6665" s="60"/>
      <c r="I6665" s="60"/>
      <c r="J6665" s="60"/>
      <c r="K6665" s="60"/>
      <c r="L6665" s="60"/>
      <c r="M6665" s="60"/>
      <c r="N6665" s="60"/>
      <c r="O6665" s="60"/>
      <c r="P6665" s="60"/>
      <c r="Q6665" s="60"/>
      <c r="R6665" s="334">
        <v>17922</v>
      </c>
      <c r="S6665" s="319" t="s">
        <v>356</v>
      </c>
      <c r="BE6665" s="60"/>
      <c r="BR6665" s="60"/>
      <c r="BX6665" s="151"/>
      <c r="CB6665" s="151"/>
      <c r="CM6665" s="151"/>
      <c r="CO6665" s="151"/>
      <c r="CT6665" s="151"/>
      <c r="CY6665" s="151"/>
    </row>
    <row r="6666" spans="1:103" x14ac:dyDescent="0.2">
      <c r="A6666" s="60"/>
      <c r="B6666" s="60"/>
      <c r="C6666" s="60"/>
      <c r="D6666" s="60"/>
      <c r="E6666" s="60"/>
      <c r="F6666" s="60"/>
      <c r="G6666" s="60"/>
      <c r="H6666" s="60"/>
      <c r="I6666" s="60"/>
      <c r="J6666" s="60"/>
      <c r="K6666" s="60"/>
      <c r="L6666" s="60"/>
      <c r="M6666" s="60"/>
      <c r="N6666" s="60"/>
      <c r="O6666" s="60"/>
      <c r="P6666" s="60"/>
      <c r="Q6666" s="60"/>
      <c r="R6666" s="334">
        <v>17923</v>
      </c>
      <c r="S6666" s="319" t="s">
        <v>356</v>
      </c>
      <c r="BE6666" s="60"/>
      <c r="BR6666" s="60"/>
      <c r="BX6666" s="151"/>
      <c r="CB6666" s="151"/>
      <c r="CM6666" s="151"/>
      <c r="CO6666" s="151"/>
      <c r="CT6666" s="151"/>
      <c r="CY6666" s="151"/>
    </row>
    <row r="6667" spans="1:103" x14ac:dyDescent="0.2">
      <c r="A6667" s="60"/>
      <c r="B6667" s="60"/>
      <c r="C6667" s="60"/>
      <c r="D6667" s="60"/>
      <c r="E6667" s="60"/>
      <c r="F6667" s="60"/>
      <c r="G6667" s="60"/>
      <c r="H6667" s="60"/>
      <c r="I6667" s="60"/>
      <c r="J6667" s="60"/>
      <c r="K6667" s="60"/>
      <c r="L6667" s="60"/>
      <c r="M6667" s="60"/>
      <c r="N6667" s="60"/>
      <c r="O6667" s="60"/>
      <c r="P6667" s="60"/>
      <c r="Q6667" s="60"/>
      <c r="R6667" s="334">
        <v>17925</v>
      </c>
      <c r="S6667" s="319" t="s">
        <v>356</v>
      </c>
      <c r="BE6667" s="60"/>
      <c r="BR6667" s="60"/>
      <c r="BX6667" s="151"/>
      <c r="CB6667" s="151"/>
      <c r="CM6667" s="151"/>
      <c r="CO6667" s="151"/>
      <c r="CT6667" s="151"/>
      <c r="CY6667" s="151"/>
    </row>
    <row r="6668" spans="1:103" x14ac:dyDescent="0.2">
      <c r="A6668" s="60"/>
      <c r="B6668" s="60"/>
      <c r="C6668" s="60"/>
      <c r="D6668" s="60"/>
      <c r="E6668" s="60"/>
      <c r="F6668" s="60"/>
      <c r="G6668" s="60"/>
      <c r="H6668" s="60"/>
      <c r="I6668" s="60"/>
      <c r="J6668" s="60"/>
      <c r="K6668" s="60"/>
      <c r="L6668" s="60"/>
      <c r="M6668" s="60"/>
      <c r="N6668" s="60"/>
      <c r="O6668" s="60"/>
      <c r="P6668" s="60"/>
      <c r="Q6668" s="60"/>
      <c r="R6668" s="334">
        <v>17929</v>
      </c>
      <c r="S6668" s="319" t="s">
        <v>356</v>
      </c>
      <c r="BE6668" s="60"/>
      <c r="BR6668" s="60"/>
      <c r="BX6668" s="151"/>
      <c r="CB6668" s="151"/>
      <c r="CM6668" s="151"/>
      <c r="CO6668" s="151"/>
      <c r="CT6668" s="151"/>
      <c r="CY6668" s="151"/>
    </row>
    <row r="6669" spans="1:103" x14ac:dyDescent="0.2">
      <c r="A6669" s="60"/>
      <c r="B6669" s="60"/>
      <c r="C6669" s="60"/>
      <c r="D6669" s="60"/>
      <c r="E6669" s="60"/>
      <c r="F6669" s="60"/>
      <c r="G6669" s="60"/>
      <c r="H6669" s="60"/>
      <c r="I6669" s="60"/>
      <c r="J6669" s="60"/>
      <c r="K6669" s="60"/>
      <c r="L6669" s="60"/>
      <c r="M6669" s="60"/>
      <c r="N6669" s="60"/>
      <c r="O6669" s="60"/>
      <c r="P6669" s="60"/>
      <c r="Q6669" s="60"/>
      <c r="R6669" s="334">
        <v>17930</v>
      </c>
      <c r="S6669" s="319" t="s">
        <v>356</v>
      </c>
      <c r="BE6669" s="60"/>
      <c r="BR6669" s="60"/>
      <c r="BX6669" s="151"/>
      <c r="CB6669" s="151"/>
      <c r="CM6669" s="151"/>
      <c r="CO6669" s="151"/>
      <c r="CT6669" s="151"/>
      <c r="CY6669" s="151"/>
    </row>
    <row r="6670" spans="1:103" x14ac:dyDescent="0.2">
      <c r="A6670" s="60"/>
      <c r="B6670" s="60"/>
      <c r="C6670" s="60"/>
      <c r="D6670" s="60"/>
      <c r="E6670" s="60"/>
      <c r="F6670" s="60"/>
      <c r="G6670" s="60"/>
      <c r="H6670" s="60"/>
      <c r="I6670" s="60"/>
      <c r="J6670" s="60"/>
      <c r="K6670" s="60"/>
      <c r="L6670" s="60"/>
      <c r="M6670" s="60"/>
      <c r="N6670" s="60"/>
      <c r="O6670" s="60"/>
      <c r="P6670" s="60"/>
      <c r="Q6670" s="60"/>
      <c r="R6670" s="334">
        <v>17931</v>
      </c>
      <c r="S6670" s="319" t="s">
        <v>356</v>
      </c>
      <c r="BE6670" s="60"/>
      <c r="BR6670" s="60"/>
      <c r="BX6670" s="151"/>
      <c r="CB6670" s="151"/>
      <c r="CM6670" s="151"/>
      <c r="CO6670" s="151"/>
      <c r="CT6670" s="151"/>
      <c r="CY6670" s="151"/>
    </row>
    <row r="6671" spans="1:103" x14ac:dyDescent="0.2">
      <c r="A6671" s="60"/>
      <c r="B6671" s="60"/>
      <c r="C6671" s="60"/>
      <c r="D6671" s="60"/>
      <c r="E6671" s="60"/>
      <c r="F6671" s="60"/>
      <c r="G6671" s="60"/>
      <c r="H6671" s="60"/>
      <c r="I6671" s="60"/>
      <c r="J6671" s="60"/>
      <c r="K6671" s="60"/>
      <c r="L6671" s="60"/>
      <c r="M6671" s="60"/>
      <c r="N6671" s="60"/>
      <c r="O6671" s="60"/>
      <c r="P6671" s="60"/>
      <c r="Q6671" s="60"/>
      <c r="R6671" s="334">
        <v>17932</v>
      </c>
      <c r="S6671" s="319" t="s">
        <v>356</v>
      </c>
      <c r="BE6671" s="60"/>
      <c r="BR6671" s="60"/>
      <c r="BX6671" s="151"/>
      <c r="CB6671" s="151"/>
      <c r="CM6671" s="151"/>
      <c r="CO6671" s="151"/>
      <c r="CT6671" s="151"/>
      <c r="CY6671" s="151"/>
    </row>
    <row r="6672" spans="1:103" x14ac:dyDescent="0.2">
      <c r="A6672" s="60"/>
      <c r="B6672" s="60"/>
      <c r="C6672" s="60"/>
      <c r="D6672" s="60"/>
      <c r="E6672" s="60"/>
      <c r="F6672" s="60"/>
      <c r="G6672" s="60"/>
      <c r="H6672" s="60"/>
      <c r="I6672" s="60"/>
      <c r="J6672" s="60"/>
      <c r="K6672" s="60"/>
      <c r="L6672" s="60"/>
      <c r="M6672" s="60"/>
      <c r="N6672" s="60"/>
      <c r="O6672" s="60"/>
      <c r="P6672" s="60"/>
      <c r="Q6672" s="60"/>
      <c r="R6672" s="334">
        <v>17933</v>
      </c>
      <c r="S6672" s="319" t="s">
        <v>356</v>
      </c>
      <c r="BE6672" s="60"/>
      <c r="BR6672" s="60"/>
      <c r="BX6672" s="151"/>
      <c r="CB6672" s="151"/>
      <c r="CM6672" s="151"/>
      <c r="CO6672" s="151"/>
      <c r="CT6672" s="151"/>
      <c r="CY6672" s="151"/>
    </row>
    <row r="6673" spans="1:103" x14ac:dyDescent="0.2">
      <c r="A6673" s="60"/>
      <c r="B6673" s="60"/>
      <c r="C6673" s="60"/>
      <c r="D6673" s="60"/>
      <c r="E6673" s="60"/>
      <c r="F6673" s="60"/>
      <c r="G6673" s="60"/>
      <c r="H6673" s="60"/>
      <c r="I6673" s="60"/>
      <c r="J6673" s="60"/>
      <c r="K6673" s="60"/>
      <c r="L6673" s="60"/>
      <c r="M6673" s="60"/>
      <c r="N6673" s="60"/>
      <c r="O6673" s="60"/>
      <c r="P6673" s="60"/>
      <c r="Q6673" s="60"/>
      <c r="R6673" s="334">
        <v>17934</v>
      </c>
      <c r="S6673" s="319" t="s">
        <v>356</v>
      </c>
      <c r="BE6673" s="60"/>
      <c r="BR6673" s="60"/>
      <c r="BX6673" s="151"/>
      <c r="CB6673" s="151"/>
      <c r="CM6673" s="151"/>
      <c r="CO6673" s="151"/>
      <c r="CT6673" s="151"/>
      <c r="CY6673" s="151"/>
    </row>
    <row r="6674" spans="1:103" x14ac:dyDescent="0.2">
      <c r="A6674" s="60"/>
      <c r="B6674" s="60"/>
      <c r="C6674" s="60"/>
      <c r="D6674" s="60"/>
      <c r="E6674" s="60"/>
      <c r="F6674" s="60"/>
      <c r="G6674" s="60"/>
      <c r="H6674" s="60"/>
      <c r="I6674" s="60"/>
      <c r="J6674" s="60"/>
      <c r="K6674" s="60"/>
      <c r="L6674" s="60"/>
      <c r="M6674" s="60"/>
      <c r="N6674" s="60"/>
      <c r="O6674" s="60"/>
      <c r="P6674" s="60"/>
      <c r="Q6674" s="60"/>
      <c r="R6674" s="334">
        <v>17935</v>
      </c>
      <c r="S6674" s="319" t="s">
        <v>356</v>
      </c>
      <c r="BE6674" s="60"/>
      <c r="BR6674" s="60"/>
      <c r="BX6674" s="151"/>
      <c r="CB6674" s="151"/>
      <c r="CM6674" s="151"/>
      <c r="CO6674" s="151"/>
      <c r="CT6674" s="151"/>
      <c r="CY6674" s="151"/>
    </row>
    <row r="6675" spans="1:103" x14ac:dyDescent="0.2">
      <c r="A6675" s="60"/>
      <c r="B6675" s="60"/>
      <c r="C6675" s="60"/>
      <c r="D6675" s="60"/>
      <c r="E6675" s="60"/>
      <c r="F6675" s="60"/>
      <c r="G6675" s="60"/>
      <c r="H6675" s="60"/>
      <c r="I6675" s="60"/>
      <c r="J6675" s="60"/>
      <c r="K6675" s="60"/>
      <c r="L6675" s="60"/>
      <c r="M6675" s="60"/>
      <c r="N6675" s="60"/>
      <c r="O6675" s="60"/>
      <c r="P6675" s="60"/>
      <c r="Q6675" s="60"/>
      <c r="R6675" s="334">
        <v>17936</v>
      </c>
      <c r="S6675" s="319" t="s">
        <v>356</v>
      </c>
      <c r="BE6675" s="60"/>
      <c r="BR6675" s="60"/>
      <c r="BX6675" s="151"/>
      <c r="CB6675" s="151"/>
      <c r="CM6675" s="151"/>
      <c r="CO6675" s="151"/>
      <c r="CT6675" s="151"/>
      <c r="CY6675" s="151"/>
    </row>
    <row r="6676" spans="1:103" x14ac:dyDescent="0.2">
      <c r="A6676" s="60"/>
      <c r="B6676" s="60"/>
      <c r="C6676" s="60"/>
      <c r="D6676" s="60"/>
      <c r="E6676" s="60"/>
      <c r="F6676" s="60"/>
      <c r="G6676" s="60"/>
      <c r="H6676" s="60"/>
      <c r="I6676" s="60"/>
      <c r="J6676" s="60"/>
      <c r="K6676" s="60"/>
      <c r="L6676" s="60"/>
      <c r="M6676" s="60"/>
      <c r="N6676" s="60"/>
      <c r="O6676" s="60"/>
      <c r="P6676" s="60"/>
      <c r="Q6676" s="60"/>
      <c r="R6676" s="334">
        <v>17938</v>
      </c>
      <c r="S6676" s="319" t="s">
        <v>356</v>
      </c>
      <c r="BE6676" s="60"/>
      <c r="BR6676" s="60"/>
      <c r="BX6676" s="151"/>
      <c r="CB6676" s="151"/>
      <c r="CM6676" s="151"/>
      <c r="CO6676" s="151"/>
      <c r="CT6676" s="151"/>
      <c r="CY6676" s="151"/>
    </row>
    <row r="6677" spans="1:103" x14ac:dyDescent="0.2">
      <c r="A6677" s="60"/>
      <c r="B6677" s="60"/>
      <c r="C6677" s="60"/>
      <c r="D6677" s="60"/>
      <c r="E6677" s="60"/>
      <c r="F6677" s="60"/>
      <c r="G6677" s="60"/>
      <c r="H6677" s="60"/>
      <c r="I6677" s="60"/>
      <c r="J6677" s="60"/>
      <c r="K6677" s="60"/>
      <c r="L6677" s="60"/>
      <c r="M6677" s="60"/>
      <c r="N6677" s="60"/>
      <c r="O6677" s="60"/>
      <c r="P6677" s="60"/>
      <c r="Q6677" s="60"/>
      <c r="R6677" s="334">
        <v>17941</v>
      </c>
      <c r="S6677" s="319" t="s">
        <v>356</v>
      </c>
      <c r="BE6677" s="60"/>
      <c r="BR6677" s="60"/>
      <c r="BX6677" s="151"/>
      <c r="CB6677" s="151"/>
      <c r="CM6677" s="151"/>
      <c r="CO6677" s="151"/>
      <c r="CT6677" s="151"/>
      <c r="CY6677" s="151"/>
    </row>
    <row r="6678" spans="1:103" x14ac:dyDescent="0.2">
      <c r="A6678" s="60"/>
      <c r="B6678" s="60"/>
      <c r="C6678" s="60"/>
      <c r="D6678" s="60"/>
      <c r="E6678" s="60"/>
      <c r="F6678" s="60"/>
      <c r="G6678" s="60"/>
      <c r="H6678" s="60"/>
      <c r="I6678" s="60"/>
      <c r="J6678" s="60"/>
      <c r="K6678" s="60"/>
      <c r="L6678" s="60"/>
      <c r="M6678" s="60"/>
      <c r="N6678" s="60"/>
      <c r="O6678" s="60"/>
      <c r="P6678" s="60"/>
      <c r="Q6678" s="60"/>
      <c r="R6678" s="334">
        <v>17942</v>
      </c>
      <c r="S6678" s="319" t="s">
        <v>356</v>
      </c>
      <c r="BE6678" s="60"/>
      <c r="BR6678" s="60"/>
      <c r="BX6678" s="151"/>
      <c r="CB6678" s="151"/>
      <c r="CM6678" s="151"/>
      <c r="CO6678" s="151"/>
      <c r="CT6678" s="151"/>
      <c r="CY6678" s="151"/>
    </row>
    <row r="6679" spans="1:103" x14ac:dyDescent="0.2">
      <c r="A6679" s="60"/>
      <c r="B6679" s="60"/>
      <c r="C6679" s="60"/>
      <c r="D6679" s="60"/>
      <c r="E6679" s="60"/>
      <c r="F6679" s="60"/>
      <c r="G6679" s="60"/>
      <c r="H6679" s="60"/>
      <c r="I6679" s="60"/>
      <c r="J6679" s="60"/>
      <c r="K6679" s="60"/>
      <c r="L6679" s="60"/>
      <c r="M6679" s="60"/>
      <c r="N6679" s="60"/>
      <c r="O6679" s="60"/>
      <c r="P6679" s="60"/>
      <c r="Q6679" s="60"/>
      <c r="R6679" s="334">
        <v>17943</v>
      </c>
      <c r="S6679" s="319" t="s">
        <v>356</v>
      </c>
      <c r="BE6679" s="60"/>
      <c r="BR6679" s="60"/>
      <c r="BX6679" s="151"/>
      <c r="CB6679" s="151"/>
      <c r="CM6679" s="151"/>
      <c r="CO6679" s="151"/>
      <c r="CT6679" s="151"/>
      <c r="CY6679" s="151"/>
    </row>
    <row r="6680" spans="1:103" x14ac:dyDescent="0.2">
      <c r="A6680" s="60"/>
      <c r="B6680" s="60"/>
      <c r="C6680" s="60"/>
      <c r="D6680" s="60"/>
      <c r="E6680" s="60"/>
      <c r="F6680" s="60"/>
      <c r="G6680" s="60"/>
      <c r="H6680" s="60"/>
      <c r="I6680" s="60"/>
      <c r="J6680" s="60"/>
      <c r="K6680" s="60"/>
      <c r="L6680" s="60"/>
      <c r="M6680" s="60"/>
      <c r="N6680" s="60"/>
      <c r="O6680" s="60"/>
      <c r="P6680" s="60"/>
      <c r="Q6680" s="60"/>
      <c r="R6680" s="334">
        <v>17944</v>
      </c>
      <c r="S6680" s="319" t="s">
        <v>356</v>
      </c>
      <c r="BE6680" s="60"/>
      <c r="BR6680" s="60"/>
      <c r="BX6680" s="151"/>
      <c r="CB6680" s="151"/>
      <c r="CM6680" s="151"/>
      <c r="CO6680" s="151"/>
      <c r="CT6680" s="151"/>
      <c r="CY6680" s="151"/>
    </row>
    <row r="6681" spans="1:103" x14ac:dyDescent="0.2">
      <c r="A6681" s="60"/>
      <c r="B6681" s="60"/>
      <c r="C6681" s="60"/>
      <c r="D6681" s="60"/>
      <c r="E6681" s="60"/>
      <c r="F6681" s="60"/>
      <c r="G6681" s="60"/>
      <c r="H6681" s="60"/>
      <c r="I6681" s="60"/>
      <c r="J6681" s="60"/>
      <c r="K6681" s="60"/>
      <c r="L6681" s="60"/>
      <c r="M6681" s="60"/>
      <c r="N6681" s="60"/>
      <c r="O6681" s="60"/>
      <c r="P6681" s="60"/>
      <c r="Q6681" s="60"/>
      <c r="R6681" s="334">
        <v>17945</v>
      </c>
      <c r="S6681" s="319" t="s">
        <v>356</v>
      </c>
      <c r="BE6681" s="60"/>
      <c r="BR6681" s="60"/>
      <c r="BX6681" s="151"/>
      <c r="CB6681" s="151"/>
      <c r="CM6681" s="151"/>
      <c r="CO6681" s="151"/>
      <c r="CT6681" s="151"/>
      <c r="CY6681" s="151"/>
    </row>
    <row r="6682" spans="1:103" x14ac:dyDescent="0.2">
      <c r="A6682" s="60"/>
      <c r="B6682" s="60"/>
      <c r="C6682" s="60"/>
      <c r="D6682" s="60"/>
      <c r="E6682" s="60"/>
      <c r="F6682" s="60"/>
      <c r="G6682" s="60"/>
      <c r="H6682" s="60"/>
      <c r="I6682" s="60"/>
      <c r="J6682" s="60"/>
      <c r="K6682" s="60"/>
      <c r="L6682" s="60"/>
      <c r="M6682" s="60"/>
      <c r="N6682" s="60"/>
      <c r="O6682" s="60"/>
      <c r="P6682" s="60"/>
      <c r="Q6682" s="60"/>
      <c r="R6682" s="334">
        <v>17946</v>
      </c>
      <c r="S6682" s="319" t="s">
        <v>356</v>
      </c>
      <c r="BE6682" s="60"/>
      <c r="BR6682" s="60"/>
      <c r="BX6682" s="151"/>
      <c r="CB6682" s="151"/>
      <c r="CM6682" s="151"/>
      <c r="CO6682" s="151"/>
      <c r="CT6682" s="151"/>
      <c r="CY6682" s="151"/>
    </row>
    <row r="6683" spans="1:103" x14ac:dyDescent="0.2">
      <c r="A6683" s="60"/>
      <c r="B6683" s="60"/>
      <c r="C6683" s="60"/>
      <c r="D6683" s="60"/>
      <c r="E6683" s="60"/>
      <c r="F6683" s="60"/>
      <c r="G6683" s="60"/>
      <c r="H6683" s="60"/>
      <c r="I6683" s="60"/>
      <c r="J6683" s="60"/>
      <c r="K6683" s="60"/>
      <c r="L6683" s="60"/>
      <c r="M6683" s="60"/>
      <c r="N6683" s="60"/>
      <c r="O6683" s="60"/>
      <c r="P6683" s="60"/>
      <c r="Q6683" s="60"/>
      <c r="R6683" s="334">
        <v>17948</v>
      </c>
      <c r="S6683" s="319" t="s">
        <v>356</v>
      </c>
      <c r="BE6683" s="60"/>
      <c r="BR6683" s="60"/>
      <c r="BX6683" s="151"/>
      <c r="CB6683" s="151"/>
      <c r="CM6683" s="151"/>
      <c r="CO6683" s="151"/>
      <c r="CT6683" s="151"/>
      <c r="CY6683" s="151"/>
    </row>
    <row r="6684" spans="1:103" x14ac:dyDescent="0.2">
      <c r="A6684" s="60"/>
      <c r="B6684" s="60"/>
      <c r="C6684" s="60"/>
      <c r="D6684" s="60"/>
      <c r="E6684" s="60"/>
      <c r="F6684" s="60"/>
      <c r="G6684" s="60"/>
      <c r="H6684" s="60"/>
      <c r="I6684" s="60"/>
      <c r="J6684" s="60"/>
      <c r="K6684" s="60"/>
      <c r="L6684" s="60"/>
      <c r="M6684" s="60"/>
      <c r="N6684" s="60"/>
      <c r="O6684" s="60"/>
      <c r="P6684" s="60"/>
      <c r="Q6684" s="60"/>
      <c r="R6684" s="334">
        <v>17949</v>
      </c>
      <c r="S6684" s="319" t="s">
        <v>356</v>
      </c>
      <c r="BE6684" s="60"/>
      <c r="BR6684" s="60"/>
      <c r="BX6684" s="151"/>
      <c r="CB6684" s="151"/>
      <c r="CM6684" s="151"/>
      <c r="CO6684" s="151"/>
      <c r="CT6684" s="151"/>
      <c r="CY6684" s="151"/>
    </row>
    <row r="6685" spans="1:103" x14ac:dyDescent="0.2">
      <c r="A6685" s="60"/>
      <c r="B6685" s="60"/>
      <c r="C6685" s="60"/>
      <c r="D6685" s="60"/>
      <c r="E6685" s="60"/>
      <c r="F6685" s="60"/>
      <c r="G6685" s="60"/>
      <c r="H6685" s="60"/>
      <c r="I6685" s="60"/>
      <c r="J6685" s="60"/>
      <c r="K6685" s="60"/>
      <c r="L6685" s="60"/>
      <c r="M6685" s="60"/>
      <c r="N6685" s="60"/>
      <c r="O6685" s="60"/>
      <c r="P6685" s="60"/>
      <c r="Q6685" s="60"/>
      <c r="R6685" s="334">
        <v>17951</v>
      </c>
      <c r="S6685" s="319" t="s">
        <v>356</v>
      </c>
      <c r="BE6685" s="60"/>
      <c r="BR6685" s="60"/>
      <c r="BX6685" s="151"/>
      <c r="CB6685" s="151"/>
      <c r="CM6685" s="151"/>
      <c r="CO6685" s="151"/>
      <c r="CT6685" s="151"/>
      <c r="CY6685" s="151"/>
    </row>
    <row r="6686" spans="1:103" x14ac:dyDescent="0.2">
      <c r="A6686" s="60"/>
      <c r="B6686" s="60"/>
      <c r="C6686" s="60"/>
      <c r="D6686" s="60"/>
      <c r="E6686" s="60"/>
      <c r="F6686" s="60"/>
      <c r="G6686" s="60"/>
      <c r="H6686" s="60"/>
      <c r="I6686" s="60"/>
      <c r="J6686" s="60"/>
      <c r="K6686" s="60"/>
      <c r="L6686" s="60"/>
      <c r="M6686" s="60"/>
      <c r="N6686" s="60"/>
      <c r="O6686" s="60"/>
      <c r="P6686" s="60"/>
      <c r="Q6686" s="60"/>
      <c r="R6686" s="334">
        <v>17952</v>
      </c>
      <c r="S6686" s="319" t="s">
        <v>356</v>
      </c>
      <c r="BE6686" s="60"/>
      <c r="BR6686" s="60"/>
      <c r="BX6686" s="151"/>
      <c r="CB6686" s="151"/>
      <c r="CM6686" s="151"/>
      <c r="CO6686" s="151"/>
      <c r="CT6686" s="151"/>
      <c r="CY6686" s="151"/>
    </row>
    <row r="6687" spans="1:103" x14ac:dyDescent="0.2">
      <c r="A6687" s="60"/>
      <c r="B6687" s="60"/>
      <c r="C6687" s="60"/>
      <c r="D6687" s="60"/>
      <c r="E6687" s="60"/>
      <c r="F6687" s="60"/>
      <c r="G6687" s="60"/>
      <c r="H6687" s="60"/>
      <c r="I6687" s="60"/>
      <c r="J6687" s="60"/>
      <c r="K6687" s="60"/>
      <c r="L6687" s="60"/>
      <c r="M6687" s="60"/>
      <c r="N6687" s="60"/>
      <c r="O6687" s="60"/>
      <c r="P6687" s="60"/>
      <c r="Q6687" s="60"/>
      <c r="R6687" s="334">
        <v>17953</v>
      </c>
      <c r="S6687" s="319" t="s">
        <v>356</v>
      </c>
      <c r="BE6687" s="60"/>
      <c r="BR6687" s="60"/>
      <c r="BX6687" s="151"/>
      <c r="CB6687" s="151"/>
      <c r="CM6687" s="151"/>
      <c r="CO6687" s="151"/>
      <c r="CT6687" s="151"/>
      <c r="CY6687" s="151"/>
    </row>
    <row r="6688" spans="1:103" x14ac:dyDescent="0.2">
      <c r="A6688" s="60"/>
      <c r="B6688" s="60"/>
      <c r="C6688" s="60"/>
      <c r="D6688" s="60"/>
      <c r="E6688" s="60"/>
      <c r="F6688" s="60"/>
      <c r="G6688" s="60"/>
      <c r="H6688" s="60"/>
      <c r="I6688" s="60"/>
      <c r="J6688" s="60"/>
      <c r="K6688" s="60"/>
      <c r="L6688" s="60"/>
      <c r="M6688" s="60"/>
      <c r="N6688" s="60"/>
      <c r="O6688" s="60"/>
      <c r="P6688" s="60"/>
      <c r="Q6688" s="60"/>
      <c r="R6688" s="334">
        <v>17954</v>
      </c>
      <c r="S6688" s="319" t="s">
        <v>356</v>
      </c>
      <c r="BE6688" s="60"/>
      <c r="BR6688" s="60"/>
      <c r="BX6688" s="151"/>
      <c r="CB6688" s="151"/>
      <c r="CM6688" s="151"/>
      <c r="CO6688" s="151"/>
      <c r="CT6688" s="151"/>
      <c r="CY6688" s="151"/>
    </row>
    <row r="6689" spans="1:103" x14ac:dyDescent="0.2">
      <c r="A6689" s="60"/>
      <c r="B6689" s="60"/>
      <c r="C6689" s="60"/>
      <c r="D6689" s="60"/>
      <c r="E6689" s="60"/>
      <c r="F6689" s="60"/>
      <c r="G6689" s="60"/>
      <c r="H6689" s="60"/>
      <c r="I6689" s="60"/>
      <c r="J6689" s="60"/>
      <c r="K6689" s="60"/>
      <c r="L6689" s="60"/>
      <c r="M6689" s="60"/>
      <c r="N6689" s="60"/>
      <c r="O6689" s="60"/>
      <c r="P6689" s="60"/>
      <c r="Q6689" s="60"/>
      <c r="R6689" s="334">
        <v>17957</v>
      </c>
      <c r="S6689" s="319" t="s">
        <v>356</v>
      </c>
      <c r="BE6689" s="60"/>
      <c r="BR6689" s="60"/>
      <c r="BX6689" s="151"/>
      <c r="CB6689" s="151"/>
      <c r="CM6689" s="151"/>
      <c r="CO6689" s="151"/>
      <c r="CT6689" s="151"/>
      <c r="CY6689" s="151"/>
    </row>
    <row r="6690" spans="1:103" x14ac:dyDescent="0.2">
      <c r="A6690" s="60"/>
      <c r="B6690" s="60"/>
      <c r="C6690" s="60"/>
      <c r="D6690" s="60"/>
      <c r="E6690" s="60"/>
      <c r="F6690" s="60"/>
      <c r="G6690" s="60"/>
      <c r="H6690" s="60"/>
      <c r="I6690" s="60"/>
      <c r="J6690" s="60"/>
      <c r="K6690" s="60"/>
      <c r="L6690" s="60"/>
      <c r="M6690" s="60"/>
      <c r="N6690" s="60"/>
      <c r="O6690" s="60"/>
      <c r="P6690" s="60"/>
      <c r="Q6690" s="60"/>
      <c r="R6690" s="334">
        <v>17959</v>
      </c>
      <c r="S6690" s="319" t="s">
        <v>356</v>
      </c>
      <c r="BE6690" s="60"/>
      <c r="BR6690" s="60"/>
      <c r="BX6690" s="151"/>
      <c r="CB6690" s="151"/>
      <c r="CM6690" s="151"/>
      <c r="CO6690" s="151"/>
      <c r="CT6690" s="151"/>
      <c r="CY6690" s="151"/>
    </row>
    <row r="6691" spans="1:103" x14ac:dyDescent="0.2">
      <c r="A6691" s="60"/>
      <c r="B6691" s="60"/>
      <c r="C6691" s="60"/>
      <c r="D6691" s="60"/>
      <c r="E6691" s="60"/>
      <c r="F6691" s="60"/>
      <c r="G6691" s="60"/>
      <c r="H6691" s="60"/>
      <c r="I6691" s="60"/>
      <c r="J6691" s="60"/>
      <c r="K6691" s="60"/>
      <c r="L6691" s="60"/>
      <c r="M6691" s="60"/>
      <c r="N6691" s="60"/>
      <c r="O6691" s="60"/>
      <c r="P6691" s="60"/>
      <c r="Q6691" s="60"/>
      <c r="R6691" s="334">
        <v>17960</v>
      </c>
      <c r="S6691" s="319" t="s">
        <v>356</v>
      </c>
      <c r="BE6691" s="60"/>
      <c r="BR6691" s="60"/>
      <c r="BX6691" s="151"/>
      <c r="CB6691" s="151"/>
      <c r="CM6691" s="151"/>
      <c r="CO6691" s="151"/>
      <c r="CT6691" s="151"/>
      <c r="CY6691" s="151"/>
    </row>
    <row r="6692" spans="1:103" x14ac:dyDescent="0.2">
      <c r="A6692" s="60"/>
      <c r="B6692" s="60"/>
      <c r="C6692" s="60"/>
      <c r="D6692" s="60"/>
      <c r="E6692" s="60"/>
      <c r="F6692" s="60"/>
      <c r="G6692" s="60"/>
      <c r="H6692" s="60"/>
      <c r="I6692" s="60"/>
      <c r="J6692" s="60"/>
      <c r="K6692" s="60"/>
      <c r="L6692" s="60"/>
      <c r="M6692" s="60"/>
      <c r="N6692" s="60"/>
      <c r="O6692" s="60"/>
      <c r="P6692" s="60"/>
      <c r="Q6692" s="60"/>
      <c r="R6692" s="334">
        <v>17961</v>
      </c>
      <c r="S6692" s="319" t="s">
        <v>356</v>
      </c>
      <c r="BE6692" s="60"/>
      <c r="BR6692" s="60"/>
      <c r="BX6692" s="151"/>
      <c r="CB6692" s="151"/>
      <c r="CM6692" s="151"/>
      <c r="CO6692" s="151"/>
      <c r="CT6692" s="151"/>
      <c r="CY6692" s="151"/>
    </row>
    <row r="6693" spans="1:103" x14ac:dyDescent="0.2">
      <c r="A6693" s="60"/>
      <c r="B6693" s="60"/>
      <c r="C6693" s="60"/>
      <c r="D6693" s="60"/>
      <c r="E6693" s="60"/>
      <c r="F6693" s="60"/>
      <c r="G6693" s="60"/>
      <c r="H6693" s="60"/>
      <c r="I6693" s="60"/>
      <c r="J6693" s="60"/>
      <c r="K6693" s="60"/>
      <c r="L6693" s="60"/>
      <c r="M6693" s="60"/>
      <c r="N6693" s="60"/>
      <c r="O6693" s="60"/>
      <c r="P6693" s="60"/>
      <c r="Q6693" s="60"/>
      <c r="R6693" s="334">
        <v>17963</v>
      </c>
      <c r="S6693" s="319" t="s">
        <v>356</v>
      </c>
      <c r="BE6693" s="60"/>
      <c r="BR6693" s="60"/>
      <c r="BX6693" s="151"/>
      <c r="CB6693" s="151"/>
      <c r="CM6693" s="151"/>
      <c r="CO6693" s="151"/>
      <c r="CT6693" s="151"/>
      <c r="CY6693" s="151"/>
    </row>
    <row r="6694" spans="1:103" x14ac:dyDescent="0.2">
      <c r="A6694" s="60"/>
      <c r="B6694" s="60"/>
      <c r="C6694" s="60"/>
      <c r="D6694" s="60"/>
      <c r="E6694" s="60"/>
      <c r="F6694" s="60"/>
      <c r="G6694" s="60"/>
      <c r="H6694" s="60"/>
      <c r="I6694" s="60"/>
      <c r="J6694" s="60"/>
      <c r="K6694" s="60"/>
      <c r="L6694" s="60"/>
      <c r="M6694" s="60"/>
      <c r="N6694" s="60"/>
      <c r="O6694" s="60"/>
      <c r="P6694" s="60"/>
      <c r="Q6694" s="60"/>
      <c r="R6694" s="334">
        <v>17964</v>
      </c>
      <c r="S6694" s="319" t="s">
        <v>356</v>
      </c>
      <c r="BE6694" s="60"/>
      <c r="BR6694" s="60"/>
      <c r="BX6694" s="151"/>
      <c r="CB6694" s="151"/>
      <c r="CM6694" s="151"/>
      <c r="CO6694" s="151"/>
      <c r="CT6694" s="151"/>
      <c r="CY6694" s="151"/>
    </row>
    <row r="6695" spans="1:103" x14ac:dyDescent="0.2">
      <c r="A6695" s="60"/>
      <c r="B6695" s="60"/>
      <c r="C6695" s="60"/>
      <c r="D6695" s="60"/>
      <c r="E6695" s="60"/>
      <c r="F6695" s="60"/>
      <c r="G6695" s="60"/>
      <c r="H6695" s="60"/>
      <c r="I6695" s="60"/>
      <c r="J6695" s="60"/>
      <c r="K6695" s="60"/>
      <c r="L6695" s="60"/>
      <c r="M6695" s="60"/>
      <c r="N6695" s="60"/>
      <c r="O6695" s="60"/>
      <c r="P6695" s="60"/>
      <c r="Q6695" s="60"/>
      <c r="R6695" s="334">
        <v>17965</v>
      </c>
      <c r="S6695" s="319" t="s">
        <v>356</v>
      </c>
      <c r="BE6695" s="60"/>
      <c r="BR6695" s="60"/>
      <c r="BX6695" s="151"/>
      <c r="CB6695" s="151"/>
      <c r="CM6695" s="151"/>
      <c r="CO6695" s="151"/>
      <c r="CT6695" s="151"/>
      <c r="CY6695" s="151"/>
    </row>
    <row r="6696" spans="1:103" x14ac:dyDescent="0.2">
      <c r="A6696" s="60"/>
      <c r="B6696" s="60"/>
      <c r="C6696" s="60"/>
      <c r="D6696" s="60"/>
      <c r="E6696" s="60"/>
      <c r="F6696" s="60"/>
      <c r="G6696" s="60"/>
      <c r="H6696" s="60"/>
      <c r="I6696" s="60"/>
      <c r="J6696" s="60"/>
      <c r="K6696" s="60"/>
      <c r="L6696" s="60"/>
      <c r="M6696" s="60"/>
      <c r="N6696" s="60"/>
      <c r="O6696" s="60"/>
      <c r="P6696" s="60"/>
      <c r="Q6696" s="60"/>
      <c r="R6696" s="334">
        <v>17966</v>
      </c>
      <c r="S6696" s="319" t="s">
        <v>356</v>
      </c>
      <c r="BE6696" s="60"/>
      <c r="BR6696" s="60"/>
      <c r="BX6696" s="151"/>
      <c r="CB6696" s="151"/>
      <c r="CM6696" s="151"/>
      <c r="CO6696" s="151"/>
      <c r="CT6696" s="151"/>
      <c r="CY6696" s="151"/>
    </row>
    <row r="6697" spans="1:103" x14ac:dyDescent="0.2">
      <c r="A6697" s="60"/>
      <c r="B6697" s="60"/>
      <c r="C6697" s="60"/>
      <c r="D6697" s="60"/>
      <c r="E6697" s="60"/>
      <c r="F6697" s="60"/>
      <c r="G6697" s="60"/>
      <c r="H6697" s="60"/>
      <c r="I6697" s="60"/>
      <c r="J6697" s="60"/>
      <c r="K6697" s="60"/>
      <c r="L6697" s="60"/>
      <c r="M6697" s="60"/>
      <c r="N6697" s="60"/>
      <c r="O6697" s="60"/>
      <c r="P6697" s="60"/>
      <c r="Q6697" s="60"/>
      <c r="R6697" s="334">
        <v>17967</v>
      </c>
      <c r="S6697" s="319" t="s">
        <v>356</v>
      </c>
      <c r="BE6697" s="60"/>
      <c r="BR6697" s="60"/>
      <c r="BX6697" s="151"/>
      <c r="CB6697" s="151"/>
      <c r="CM6697" s="151"/>
      <c r="CO6697" s="151"/>
      <c r="CT6697" s="151"/>
      <c r="CY6697" s="151"/>
    </row>
    <row r="6698" spans="1:103" x14ac:dyDescent="0.2">
      <c r="A6698" s="60"/>
      <c r="B6698" s="60"/>
      <c r="C6698" s="60"/>
      <c r="D6698" s="60"/>
      <c r="E6698" s="60"/>
      <c r="F6698" s="60"/>
      <c r="G6698" s="60"/>
      <c r="H6698" s="60"/>
      <c r="I6698" s="60"/>
      <c r="J6698" s="60"/>
      <c r="K6698" s="60"/>
      <c r="L6698" s="60"/>
      <c r="M6698" s="60"/>
      <c r="N6698" s="60"/>
      <c r="O6698" s="60"/>
      <c r="P6698" s="60"/>
      <c r="Q6698" s="60"/>
      <c r="R6698" s="334">
        <v>17968</v>
      </c>
      <c r="S6698" s="319" t="s">
        <v>356</v>
      </c>
      <c r="BE6698" s="60"/>
      <c r="BR6698" s="60"/>
      <c r="BX6698" s="151"/>
      <c r="CB6698" s="151"/>
      <c r="CM6698" s="151"/>
      <c r="CO6698" s="151"/>
      <c r="CT6698" s="151"/>
      <c r="CY6698" s="151"/>
    </row>
    <row r="6699" spans="1:103" x14ac:dyDescent="0.2">
      <c r="A6699" s="60"/>
      <c r="B6699" s="60"/>
      <c r="C6699" s="60"/>
      <c r="D6699" s="60"/>
      <c r="E6699" s="60"/>
      <c r="F6699" s="60"/>
      <c r="G6699" s="60"/>
      <c r="H6699" s="60"/>
      <c r="I6699" s="60"/>
      <c r="J6699" s="60"/>
      <c r="K6699" s="60"/>
      <c r="L6699" s="60"/>
      <c r="M6699" s="60"/>
      <c r="N6699" s="60"/>
      <c r="O6699" s="60"/>
      <c r="P6699" s="60"/>
      <c r="Q6699" s="60"/>
      <c r="R6699" s="334">
        <v>17970</v>
      </c>
      <c r="S6699" s="319" t="s">
        <v>356</v>
      </c>
      <c r="BE6699" s="60"/>
      <c r="BR6699" s="60"/>
      <c r="BX6699" s="151"/>
      <c r="CB6699" s="151"/>
      <c r="CM6699" s="151"/>
      <c r="CO6699" s="151"/>
      <c r="CT6699" s="151"/>
      <c r="CY6699" s="151"/>
    </row>
    <row r="6700" spans="1:103" x14ac:dyDescent="0.2">
      <c r="A6700" s="60"/>
      <c r="B6700" s="60"/>
      <c r="C6700" s="60"/>
      <c r="D6700" s="60"/>
      <c r="E6700" s="60"/>
      <c r="F6700" s="60"/>
      <c r="G6700" s="60"/>
      <c r="H6700" s="60"/>
      <c r="I6700" s="60"/>
      <c r="J6700" s="60"/>
      <c r="K6700" s="60"/>
      <c r="L6700" s="60"/>
      <c r="M6700" s="60"/>
      <c r="N6700" s="60"/>
      <c r="O6700" s="60"/>
      <c r="P6700" s="60"/>
      <c r="Q6700" s="60"/>
      <c r="R6700" s="334">
        <v>17972</v>
      </c>
      <c r="S6700" s="319" t="s">
        <v>356</v>
      </c>
      <c r="BE6700" s="60"/>
      <c r="BR6700" s="60"/>
      <c r="BX6700" s="151"/>
      <c r="CB6700" s="151"/>
      <c r="CM6700" s="151"/>
      <c r="CO6700" s="151"/>
      <c r="CT6700" s="151"/>
      <c r="CY6700" s="151"/>
    </row>
    <row r="6701" spans="1:103" x14ac:dyDescent="0.2">
      <c r="A6701" s="60"/>
      <c r="B6701" s="60"/>
      <c r="C6701" s="60"/>
      <c r="D6701" s="60"/>
      <c r="E6701" s="60"/>
      <c r="F6701" s="60"/>
      <c r="G6701" s="60"/>
      <c r="H6701" s="60"/>
      <c r="I6701" s="60"/>
      <c r="J6701" s="60"/>
      <c r="K6701" s="60"/>
      <c r="L6701" s="60"/>
      <c r="M6701" s="60"/>
      <c r="N6701" s="60"/>
      <c r="O6701" s="60"/>
      <c r="P6701" s="60"/>
      <c r="Q6701" s="60"/>
      <c r="R6701" s="334">
        <v>17974</v>
      </c>
      <c r="S6701" s="319" t="s">
        <v>356</v>
      </c>
      <c r="BE6701" s="60"/>
      <c r="BR6701" s="60"/>
      <c r="BX6701" s="151"/>
      <c r="CB6701" s="151"/>
      <c r="CM6701" s="151"/>
      <c r="CO6701" s="151"/>
      <c r="CT6701" s="151"/>
      <c r="CY6701" s="151"/>
    </row>
    <row r="6702" spans="1:103" x14ac:dyDescent="0.2">
      <c r="A6702" s="60"/>
      <c r="B6702" s="60"/>
      <c r="C6702" s="60"/>
      <c r="D6702" s="60"/>
      <c r="E6702" s="60"/>
      <c r="F6702" s="60"/>
      <c r="G6702" s="60"/>
      <c r="H6702" s="60"/>
      <c r="I6702" s="60"/>
      <c r="J6702" s="60"/>
      <c r="K6702" s="60"/>
      <c r="L6702" s="60"/>
      <c r="M6702" s="60"/>
      <c r="N6702" s="60"/>
      <c r="O6702" s="60"/>
      <c r="P6702" s="60"/>
      <c r="Q6702" s="60"/>
      <c r="R6702" s="334">
        <v>17976</v>
      </c>
      <c r="S6702" s="319" t="s">
        <v>356</v>
      </c>
      <c r="BE6702" s="60"/>
      <c r="BR6702" s="60"/>
      <c r="BX6702" s="151"/>
      <c r="CB6702" s="151"/>
      <c r="CM6702" s="151"/>
      <c r="CO6702" s="151"/>
      <c r="CT6702" s="151"/>
      <c r="CY6702" s="151"/>
    </row>
    <row r="6703" spans="1:103" x14ac:dyDescent="0.2">
      <c r="A6703" s="60"/>
      <c r="B6703" s="60"/>
      <c r="C6703" s="60"/>
      <c r="D6703" s="60"/>
      <c r="E6703" s="60"/>
      <c r="F6703" s="60"/>
      <c r="G6703" s="60"/>
      <c r="H6703" s="60"/>
      <c r="I6703" s="60"/>
      <c r="J6703" s="60"/>
      <c r="K6703" s="60"/>
      <c r="L6703" s="60"/>
      <c r="M6703" s="60"/>
      <c r="N6703" s="60"/>
      <c r="O6703" s="60"/>
      <c r="P6703" s="60"/>
      <c r="Q6703" s="60"/>
      <c r="R6703" s="334">
        <v>17978</v>
      </c>
      <c r="S6703" s="319" t="s">
        <v>356</v>
      </c>
      <c r="BE6703" s="60"/>
      <c r="BR6703" s="60"/>
      <c r="BX6703" s="151"/>
      <c r="CB6703" s="151"/>
      <c r="CM6703" s="151"/>
      <c r="CO6703" s="151"/>
      <c r="CT6703" s="151"/>
      <c r="CY6703" s="151"/>
    </row>
    <row r="6704" spans="1:103" x14ac:dyDescent="0.2">
      <c r="A6704" s="60"/>
      <c r="B6704" s="60"/>
      <c r="C6704" s="60"/>
      <c r="D6704" s="60"/>
      <c r="E6704" s="60"/>
      <c r="F6704" s="60"/>
      <c r="G6704" s="60"/>
      <c r="H6704" s="60"/>
      <c r="I6704" s="60"/>
      <c r="J6704" s="60"/>
      <c r="K6704" s="60"/>
      <c r="L6704" s="60"/>
      <c r="M6704" s="60"/>
      <c r="N6704" s="60"/>
      <c r="O6704" s="60"/>
      <c r="P6704" s="60"/>
      <c r="Q6704" s="60"/>
      <c r="R6704" s="334">
        <v>17979</v>
      </c>
      <c r="S6704" s="319" t="s">
        <v>356</v>
      </c>
      <c r="BE6704" s="60"/>
      <c r="BR6704" s="60"/>
      <c r="BX6704" s="151"/>
      <c r="CB6704" s="151"/>
      <c r="CM6704" s="151"/>
      <c r="CO6704" s="151"/>
      <c r="CT6704" s="151"/>
      <c r="CY6704" s="151"/>
    </row>
    <row r="6705" spans="1:103" x14ac:dyDescent="0.2">
      <c r="A6705" s="60"/>
      <c r="B6705" s="60"/>
      <c r="C6705" s="60"/>
      <c r="D6705" s="60"/>
      <c r="E6705" s="60"/>
      <c r="F6705" s="60"/>
      <c r="G6705" s="60"/>
      <c r="H6705" s="60"/>
      <c r="I6705" s="60"/>
      <c r="J6705" s="60"/>
      <c r="K6705" s="60"/>
      <c r="L6705" s="60"/>
      <c r="M6705" s="60"/>
      <c r="N6705" s="60"/>
      <c r="O6705" s="60"/>
      <c r="P6705" s="60"/>
      <c r="Q6705" s="60"/>
      <c r="R6705" s="334">
        <v>17980</v>
      </c>
      <c r="S6705" s="319" t="s">
        <v>356</v>
      </c>
      <c r="BE6705" s="60"/>
      <c r="BR6705" s="60"/>
      <c r="BX6705" s="151"/>
      <c r="CB6705" s="151"/>
      <c r="CM6705" s="151"/>
      <c r="CO6705" s="151"/>
      <c r="CT6705" s="151"/>
      <c r="CY6705" s="151"/>
    </row>
    <row r="6706" spans="1:103" x14ac:dyDescent="0.2">
      <c r="A6706" s="60"/>
      <c r="B6706" s="60"/>
      <c r="C6706" s="60"/>
      <c r="D6706" s="60"/>
      <c r="E6706" s="60"/>
      <c r="F6706" s="60"/>
      <c r="G6706" s="60"/>
      <c r="H6706" s="60"/>
      <c r="I6706" s="60"/>
      <c r="J6706" s="60"/>
      <c r="K6706" s="60"/>
      <c r="L6706" s="60"/>
      <c r="M6706" s="60"/>
      <c r="N6706" s="60"/>
      <c r="O6706" s="60"/>
      <c r="P6706" s="60"/>
      <c r="Q6706" s="60"/>
      <c r="R6706" s="334">
        <v>17981</v>
      </c>
      <c r="S6706" s="319" t="s">
        <v>356</v>
      </c>
      <c r="BE6706" s="60"/>
      <c r="BR6706" s="60"/>
      <c r="BX6706" s="151"/>
      <c r="CB6706" s="151"/>
      <c r="CM6706" s="151"/>
      <c r="CO6706" s="151"/>
      <c r="CT6706" s="151"/>
      <c r="CY6706" s="151"/>
    </row>
    <row r="6707" spans="1:103" x14ac:dyDescent="0.2">
      <c r="A6707" s="60"/>
      <c r="B6707" s="60"/>
      <c r="C6707" s="60"/>
      <c r="D6707" s="60"/>
      <c r="E6707" s="60"/>
      <c r="F6707" s="60"/>
      <c r="G6707" s="60"/>
      <c r="H6707" s="60"/>
      <c r="I6707" s="60"/>
      <c r="J6707" s="60"/>
      <c r="K6707" s="60"/>
      <c r="L6707" s="60"/>
      <c r="M6707" s="60"/>
      <c r="N6707" s="60"/>
      <c r="O6707" s="60"/>
      <c r="P6707" s="60"/>
      <c r="Q6707" s="60"/>
      <c r="R6707" s="334">
        <v>17982</v>
      </c>
      <c r="S6707" s="319" t="s">
        <v>356</v>
      </c>
      <c r="BE6707" s="60"/>
      <c r="BR6707" s="60"/>
      <c r="BX6707" s="151"/>
      <c r="CB6707" s="151"/>
      <c r="CM6707" s="151"/>
      <c r="CO6707" s="151"/>
      <c r="CT6707" s="151"/>
      <c r="CY6707" s="151"/>
    </row>
    <row r="6708" spans="1:103" x14ac:dyDescent="0.2">
      <c r="A6708" s="60"/>
      <c r="B6708" s="60"/>
      <c r="C6708" s="60"/>
      <c r="D6708" s="60"/>
      <c r="E6708" s="60"/>
      <c r="F6708" s="60"/>
      <c r="G6708" s="60"/>
      <c r="H6708" s="60"/>
      <c r="I6708" s="60"/>
      <c r="J6708" s="60"/>
      <c r="K6708" s="60"/>
      <c r="L6708" s="60"/>
      <c r="M6708" s="60"/>
      <c r="N6708" s="60"/>
      <c r="O6708" s="60"/>
      <c r="P6708" s="60"/>
      <c r="Q6708" s="60"/>
      <c r="R6708" s="334">
        <v>17983</v>
      </c>
      <c r="S6708" s="319" t="s">
        <v>356</v>
      </c>
      <c r="BE6708" s="60"/>
      <c r="BR6708" s="60"/>
      <c r="BX6708" s="151"/>
      <c r="CB6708" s="151"/>
      <c r="CM6708" s="151"/>
      <c r="CO6708" s="151"/>
      <c r="CT6708" s="151"/>
      <c r="CY6708" s="151"/>
    </row>
    <row r="6709" spans="1:103" x14ac:dyDescent="0.2">
      <c r="A6709" s="60"/>
      <c r="B6709" s="60"/>
      <c r="C6709" s="60"/>
      <c r="D6709" s="60"/>
      <c r="E6709" s="60"/>
      <c r="F6709" s="60"/>
      <c r="G6709" s="60"/>
      <c r="H6709" s="60"/>
      <c r="I6709" s="60"/>
      <c r="J6709" s="60"/>
      <c r="K6709" s="60"/>
      <c r="L6709" s="60"/>
      <c r="M6709" s="60"/>
      <c r="N6709" s="60"/>
      <c r="O6709" s="60"/>
      <c r="P6709" s="60"/>
      <c r="Q6709" s="60"/>
      <c r="R6709" s="334">
        <v>17985</v>
      </c>
      <c r="S6709" s="319" t="s">
        <v>356</v>
      </c>
      <c r="BE6709" s="60"/>
      <c r="BR6709" s="60"/>
      <c r="BX6709" s="151"/>
      <c r="CB6709" s="151"/>
      <c r="CM6709" s="151"/>
      <c r="CO6709" s="151"/>
      <c r="CT6709" s="151"/>
      <c r="CY6709" s="151"/>
    </row>
    <row r="6710" spans="1:103" x14ac:dyDescent="0.2">
      <c r="A6710" s="60"/>
      <c r="B6710" s="60"/>
      <c r="C6710" s="60"/>
      <c r="D6710" s="60"/>
      <c r="E6710" s="60"/>
      <c r="F6710" s="60"/>
      <c r="G6710" s="60"/>
      <c r="H6710" s="60"/>
      <c r="I6710" s="60"/>
      <c r="J6710" s="60"/>
      <c r="K6710" s="60"/>
      <c r="L6710" s="60"/>
      <c r="M6710" s="60"/>
      <c r="N6710" s="60"/>
      <c r="O6710" s="60"/>
      <c r="P6710" s="60"/>
      <c r="Q6710" s="60"/>
      <c r="R6710" s="334">
        <v>18001</v>
      </c>
      <c r="S6710" s="319" t="s">
        <v>356</v>
      </c>
      <c r="BE6710" s="60"/>
      <c r="BR6710" s="60"/>
      <c r="BX6710" s="151"/>
      <c r="CB6710" s="151"/>
      <c r="CM6710" s="151"/>
      <c r="CO6710" s="151"/>
      <c r="CT6710" s="151"/>
      <c r="CY6710" s="151"/>
    </row>
    <row r="6711" spans="1:103" x14ac:dyDescent="0.2">
      <c r="A6711" s="60"/>
      <c r="B6711" s="60"/>
      <c r="C6711" s="60"/>
      <c r="D6711" s="60"/>
      <c r="E6711" s="60"/>
      <c r="F6711" s="60"/>
      <c r="G6711" s="60"/>
      <c r="H6711" s="60"/>
      <c r="I6711" s="60"/>
      <c r="J6711" s="60"/>
      <c r="K6711" s="60"/>
      <c r="L6711" s="60"/>
      <c r="M6711" s="60"/>
      <c r="N6711" s="60"/>
      <c r="O6711" s="60"/>
      <c r="P6711" s="60"/>
      <c r="Q6711" s="60"/>
      <c r="R6711" s="334">
        <v>18002</v>
      </c>
      <c r="S6711" s="319" t="s">
        <v>356</v>
      </c>
      <c r="BE6711" s="60"/>
      <c r="BR6711" s="60"/>
      <c r="BX6711" s="151"/>
      <c r="CB6711" s="151"/>
      <c r="CM6711" s="151"/>
      <c r="CO6711" s="151"/>
      <c r="CT6711" s="151"/>
      <c r="CY6711" s="151"/>
    </row>
    <row r="6712" spans="1:103" x14ac:dyDescent="0.2">
      <c r="A6712" s="60"/>
      <c r="B6712" s="60"/>
      <c r="C6712" s="60"/>
      <c r="D6712" s="60"/>
      <c r="E6712" s="60"/>
      <c r="F6712" s="60"/>
      <c r="G6712" s="60"/>
      <c r="H6712" s="60"/>
      <c r="I6712" s="60"/>
      <c r="J6712" s="60"/>
      <c r="K6712" s="60"/>
      <c r="L6712" s="60"/>
      <c r="M6712" s="60"/>
      <c r="N6712" s="60"/>
      <c r="O6712" s="60"/>
      <c r="P6712" s="60"/>
      <c r="Q6712" s="60"/>
      <c r="R6712" s="334">
        <v>18003</v>
      </c>
      <c r="S6712" s="319" t="s">
        <v>356</v>
      </c>
      <c r="BE6712" s="60"/>
      <c r="BR6712" s="60"/>
      <c r="BX6712" s="151"/>
      <c r="CB6712" s="151"/>
      <c r="CM6712" s="151"/>
      <c r="CO6712" s="151"/>
      <c r="CT6712" s="151"/>
      <c r="CY6712" s="151"/>
    </row>
    <row r="6713" spans="1:103" x14ac:dyDescent="0.2">
      <c r="A6713" s="60"/>
      <c r="B6713" s="60"/>
      <c r="C6713" s="60"/>
      <c r="D6713" s="60"/>
      <c r="E6713" s="60"/>
      <c r="F6713" s="60"/>
      <c r="G6713" s="60"/>
      <c r="H6713" s="60"/>
      <c r="I6713" s="60"/>
      <c r="J6713" s="60"/>
      <c r="K6713" s="60"/>
      <c r="L6713" s="60"/>
      <c r="M6713" s="60"/>
      <c r="N6713" s="60"/>
      <c r="O6713" s="60"/>
      <c r="P6713" s="60"/>
      <c r="Q6713" s="60"/>
      <c r="R6713" s="334">
        <v>18010</v>
      </c>
      <c r="S6713" s="319" t="s">
        <v>356</v>
      </c>
      <c r="BE6713" s="60"/>
      <c r="BR6713" s="60"/>
      <c r="BX6713" s="151"/>
      <c r="CB6713" s="151"/>
      <c r="CM6713" s="151"/>
      <c r="CO6713" s="151"/>
      <c r="CT6713" s="151"/>
      <c r="CY6713" s="151"/>
    </row>
    <row r="6714" spans="1:103" x14ac:dyDescent="0.2">
      <c r="A6714" s="60"/>
      <c r="B6714" s="60"/>
      <c r="C6714" s="60"/>
      <c r="D6714" s="60"/>
      <c r="E6714" s="60"/>
      <c r="F6714" s="60"/>
      <c r="G6714" s="60"/>
      <c r="H6714" s="60"/>
      <c r="I6714" s="60"/>
      <c r="J6714" s="60"/>
      <c r="K6714" s="60"/>
      <c r="L6714" s="60"/>
      <c r="M6714" s="60"/>
      <c r="N6714" s="60"/>
      <c r="O6714" s="60"/>
      <c r="P6714" s="60"/>
      <c r="Q6714" s="60"/>
      <c r="R6714" s="334">
        <v>18011</v>
      </c>
      <c r="S6714" s="319" t="s">
        <v>356</v>
      </c>
      <c r="BE6714" s="60"/>
      <c r="BR6714" s="60"/>
      <c r="BX6714" s="151"/>
      <c r="CB6714" s="151"/>
      <c r="CM6714" s="151"/>
      <c r="CO6714" s="151"/>
      <c r="CT6714" s="151"/>
      <c r="CY6714" s="151"/>
    </row>
    <row r="6715" spans="1:103" x14ac:dyDescent="0.2">
      <c r="A6715" s="60"/>
      <c r="B6715" s="60"/>
      <c r="C6715" s="60"/>
      <c r="D6715" s="60"/>
      <c r="E6715" s="60"/>
      <c r="F6715" s="60"/>
      <c r="G6715" s="60"/>
      <c r="H6715" s="60"/>
      <c r="I6715" s="60"/>
      <c r="J6715" s="60"/>
      <c r="K6715" s="60"/>
      <c r="L6715" s="60"/>
      <c r="M6715" s="60"/>
      <c r="N6715" s="60"/>
      <c r="O6715" s="60"/>
      <c r="P6715" s="60"/>
      <c r="Q6715" s="60"/>
      <c r="R6715" s="334">
        <v>18012</v>
      </c>
      <c r="S6715" s="319" t="s">
        <v>356</v>
      </c>
      <c r="BE6715" s="60"/>
      <c r="BR6715" s="60"/>
      <c r="BX6715" s="151"/>
      <c r="CB6715" s="151"/>
      <c r="CM6715" s="151"/>
      <c r="CO6715" s="151"/>
      <c r="CT6715" s="151"/>
      <c r="CY6715" s="151"/>
    </row>
    <row r="6716" spans="1:103" x14ac:dyDescent="0.2">
      <c r="A6716" s="60"/>
      <c r="B6716" s="60"/>
      <c r="C6716" s="60"/>
      <c r="D6716" s="60"/>
      <c r="E6716" s="60"/>
      <c r="F6716" s="60"/>
      <c r="G6716" s="60"/>
      <c r="H6716" s="60"/>
      <c r="I6716" s="60"/>
      <c r="J6716" s="60"/>
      <c r="K6716" s="60"/>
      <c r="L6716" s="60"/>
      <c r="M6716" s="60"/>
      <c r="N6716" s="60"/>
      <c r="O6716" s="60"/>
      <c r="P6716" s="60"/>
      <c r="Q6716" s="60"/>
      <c r="R6716" s="334">
        <v>18013</v>
      </c>
      <c r="S6716" s="319" t="s">
        <v>356</v>
      </c>
      <c r="BE6716" s="60"/>
      <c r="BR6716" s="60"/>
      <c r="BX6716" s="151"/>
      <c r="CB6716" s="151"/>
      <c r="CM6716" s="151"/>
      <c r="CO6716" s="151"/>
      <c r="CT6716" s="151"/>
      <c r="CY6716" s="151"/>
    </row>
    <row r="6717" spans="1:103" x14ac:dyDescent="0.2">
      <c r="A6717" s="60"/>
      <c r="B6717" s="60"/>
      <c r="C6717" s="60"/>
      <c r="D6717" s="60"/>
      <c r="E6717" s="60"/>
      <c r="F6717" s="60"/>
      <c r="G6717" s="60"/>
      <c r="H6717" s="60"/>
      <c r="I6717" s="60"/>
      <c r="J6717" s="60"/>
      <c r="K6717" s="60"/>
      <c r="L6717" s="60"/>
      <c r="M6717" s="60"/>
      <c r="N6717" s="60"/>
      <c r="O6717" s="60"/>
      <c r="P6717" s="60"/>
      <c r="Q6717" s="60"/>
      <c r="R6717" s="334">
        <v>18014</v>
      </c>
      <c r="S6717" s="319" t="s">
        <v>356</v>
      </c>
      <c r="BE6717" s="60"/>
      <c r="BR6717" s="60"/>
      <c r="BX6717" s="151"/>
      <c r="CB6717" s="151"/>
      <c r="CM6717" s="151"/>
      <c r="CO6717" s="151"/>
      <c r="CT6717" s="151"/>
      <c r="CY6717" s="151"/>
    </row>
    <row r="6718" spans="1:103" x14ac:dyDescent="0.2">
      <c r="A6718" s="60"/>
      <c r="B6718" s="60"/>
      <c r="C6718" s="60"/>
      <c r="D6718" s="60"/>
      <c r="E6718" s="60"/>
      <c r="F6718" s="60"/>
      <c r="G6718" s="60"/>
      <c r="H6718" s="60"/>
      <c r="I6718" s="60"/>
      <c r="J6718" s="60"/>
      <c r="K6718" s="60"/>
      <c r="L6718" s="60"/>
      <c r="M6718" s="60"/>
      <c r="N6718" s="60"/>
      <c r="O6718" s="60"/>
      <c r="P6718" s="60"/>
      <c r="Q6718" s="60"/>
      <c r="R6718" s="334">
        <v>18015</v>
      </c>
      <c r="S6718" s="319" t="s">
        <v>356</v>
      </c>
      <c r="BE6718" s="60"/>
      <c r="BR6718" s="60"/>
      <c r="BX6718" s="151"/>
      <c r="CB6718" s="151"/>
      <c r="CM6718" s="151"/>
      <c r="CO6718" s="151"/>
      <c r="CT6718" s="151"/>
      <c r="CY6718" s="151"/>
    </row>
    <row r="6719" spans="1:103" x14ac:dyDescent="0.2">
      <c r="A6719" s="60"/>
      <c r="B6719" s="60"/>
      <c r="C6719" s="60"/>
      <c r="D6719" s="60"/>
      <c r="E6719" s="60"/>
      <c r="F6719" s="60"/>
      <c r="G6719" s="60"/>
      <c r="H6719" s="60"/>
      <c r="I6719" s="60"/>
      <c r="J6719" s="60"/>
      <c r="K6719" s="60"/>
      <c r="L6719" s="60"/>
      <c r="M6719" s="60"/>
      <c r="N6719" s="60"/>
      <c r="O6719" s="60"/>
      <c r="P6719" s="60"/>
      <c r="Q6719" s="60"/>
      <c r="R6719" s="334">
        <v>18016</v>
      </c>
      <c r="S6719" s="319" t="s">
        <v>356</v>
      </c>
      <c r="BE6719" s="60"/>
      <c r="BR6719" s="60"/>
      <c r="BX6719" s="151"/>
      <c r="CB6719" s="151"/>
      <c r="CM6719" s="151"/>
      <c r="CO6719" s="151"/>
      <c r="CT6719" s="151"/>
      <c r="CY6719" s="151"/>
    </row>
    <row r="6720" spans="1:103" x14ac:dyDescent="0.2">
      <c r="A6720" s="60"/>
      <c r="B6720" s="60"/>
      <c r="C6720" s="60"/>
      <c r="D6720" s="60"/>
      <c r="E6720" s="60"/>
      <c r="F6720" s="60"/>
      <c r="G6720" s="60"/>
      <c r="H6720" s="60"/>
      <c r="I6720" s="60"/>
      <c r="J6720" s="60"/>
      <c r="K6720" s="60"/>
      <c r="L6720" s="60"/>
      <c r="M6720" s="60"/>
      <c r="N6720" s="60"/>
      <c r="O6720" s="60"/>
      <c r="P6720" s="60"/>
      <c r="Q6720" s="60"/>
      <c r="R6720" s="334">
        <v>18017</v>
      </c>
      <c r="S6720" s="319" t="s">
        <v>356</v>
      </c>
      <c r="BE6720" s="60"/>
      <c r="BR6720" s="60"/>
      <c r="BX6720" s="151"/>
      <c r="CB6720" s="151"/>
      <c r="CM6720" s="151"/>
      <c r="CO6720" s="151"/>
      <c r="CT6720" s="151"/>
      <c r="CY6720" s="151"/>
    </row>
    <row r="6721" spans="1:103" x14ac:dyDescent="0.2">
      <c r="A6721" s="60"/>
      <c r="B6721" s="60"/>
      <c r="C6721" s="60"/>
      <c r="D6721" s="60"/>
      <c r="E6721" s="60"/>
      <c r="F6721" s="60"/>
      <c r="G6721" s="60"/>
      <c r="H6721" s="60"/>
      <c r="I6721" s="60"/>
      <c r="J6721" s="60"/>
      <c r="K6721" s="60"/>
      <c r="L6721" s="60"/>
      <c r="M6721" s="60"/>
      <c r="N6721" s="60"/>
      <c r="O6721" s="60"/>
      <c r="P6721" s="60"/>
      <c r="Q6721" s="60"/>
      <c r="R6721" s="334">
        <v>18018</v>
      </c>
      <c r="S6721" s="319" t="s">
        <v>356</v>
      </c>
      <c r="BE6721" s="60"/>
      <c r="BR6721" s="60"/>
      <c r="BX6721" s="151"/>
      <c r="CB6721" s="151"/>
      <c r="CM6721" s="151"/>
      <c r="CO6721" s="151"/>
      <c r="CT6721" s="151"/>
      <c r="CY6721" s="151"/>
    </row>
    <row r="6722" spans="1:103" x14ac:dyDescent="0.2">
      <c r="A6722" s="60"/>
      <c r="B6722" s="60"/>
      <c r="C6722" s="60"/>
      <c r="D6722" s="60"/>
      <c r="E6722" s="60"/>
      <c r="F6722" s="60"/>
      <c r="G6722" s="60"/>
      <c r="H6722" s="60"/>
      <c r="I6722" s="60"/>
      <c r="J6722" s="60"/>
      <c r="K6722" s="60"/>
      <c r="L6722" s="60"/>
      <c r="M6722" s="60"/>
      <c r="N6722" s="60"/>
      <c r="O6722" s="60"/>
      <c r="P6722" s="60"/>
      <c r="Q6722" s="60"/>
      <c r="R6722" s="334">
        <v>18020</v>
      </c>
      <c r="S6722" s="319" t="s">
        <v>356</v>
      </c>
      <c r="BE6722" s="60"/>
      <c r="BR6722" s="60"/>
      <c r="BX6722" s="151"/>
      <c r="CB6722" s="151"/>
      <c r="CM6722" s="151"/>
      <c r="CO6722" s="151"/>
      <c r="CT6722" s="151"/>
      <c r="CY6722" s="151"/>
    </row>
    <row r="6723" spans="1:103" x14ac:dyDescent="0.2">
      <c r="A6723" s="60"/>
      <c r="B6723" s="60"/>
      <c r="C6723" s="60"/>
      <c r="D6723" s="60"/>
      <c r="E6723" s="60"/>
      <c r="F6723" s="60"/>
      <c r="G6723" s="60"/>
      <c r="H6723" s="60"/>
      <c r="I6723" s="60"/>
      <c r="J6723" s="60"/>
      <c r="K6723" s="60"/>
      <c r="L6723" s="60"/>
      <c r="M6723" s="60"/>
      <c r="N6723" s="60"/>
      <c r="O6723" s="60"/>
      <c r="P6723" s="60"/>
      <c r="Q6723" s="60"/>
      <c r="R6723" s="334">
        <v>18025</v>
      </c>
      <c r="S6723" s="319" t="s">
        <v>356</v>
      </c>
      <c r="BE6723" s="60"/>
      <c r="BR6723" s="60"/>
      <c r="BX6723" s="151"/>
      <c r="CB6723" s="151"/>
      <c r="CM6723" s="151"/>
      <c r="CO6723" s="151"/>
      <c r="CT6723" s="151"/>
      <c r="CY6723" s="151"/>
    </row>
    <row r="6724" spans="1:103" x14ac:dyDescent="0.2">
      <c r="A6724" s="60"/>
      <c r="B6724" s="60"/>
      <c r="C6724" s="60"/>
      <c r="D6724" s="60"/>
      <c r="E6724" s="60"/>
      <c r="F6724" s="60"/>
      <c r="G6724" s="60"/>
      <c r="H6724" s="60"/>
      <c r="I6724" s="60"/>
      <c r="J6724" s="60"/>
      <c r="K6724" s="60"/>
      <c r="L6724" s="60"/>
      <c r="M6724" s="60"/>
      <c r="N6724" s="60"/>
      <c r="O6724" s="60"/>
      <c r="P6724" s="60"/>
      <c r="Q6724" s="60"/>
      <c r="R6724" s="334">
        <v>18030</v>
      </c>
      <c r="S6724" s="319" t="s">
        <v>356</v>
      </c>
      <c r="BE6724" s="60"/>
      <c r="BR6724" s="60"/>
      <c r="BX6724" s="151"/>
      <c r="CB6724" s="151"/>
      <c r="CM6724" s="151"/>
      <c r="CO6724" s="151"/>
      <c r="CT6724" s="151"/>
      <c r="CY6724" s="151"/>
    </row>
    <row r="6725" spans="1:103" x14ac:dyDescent="0.2">
      <c r="A6725" s="60"/>
      <c r="B6725" s="60"/>
      <c r="C6725" s="60"/>
      <c r="D6725" s="60"/>
      <c r="E6725" s="60"/>
      <c r="F6725" s="60"/>
      <c r="G6725" s="60"/>
      <c r="H6725" s="60"/>
      <c r="I6725" s="60"/>
      <c r="J6725" s="60"/>
      <c r="K6725" s="60"/>
      <c r="L6725" s="60"/>
      <c r="M6725" s="60"/>
      <c r="N6725" s="60"/>
      <c r="O6725" s="60"/>
      <c r="P6725" s="60"/>
      <c r="Q6725" s="60"/>
      <c r="R6725" s="334">
        <v>18031</v>
      </c>
      <c r="S6725" s="319" t="s">
        <v>356</v>
      </c>
      <c r="BE6725" s="60"/>
      <c r="BR6725" s="60"/>
      <c r="BX6725" s="151"/>
      <c r="CB6725" s="151"/>
      <c r="CM6725" s="151"/>
      <c r="CO6725" s="151"/>
      <c r="CT6725" s="151"/>
      <c r="CY6725" s="151"/>
    </row>
    <row r="6726" spans="1:103" x14ac:dyDescent="0.2">
      <c r="A6726" s="60"/>
      <c r="B6726" s="60"/>
      <c r="C6726" s="60"/>
      <c r="D6726" s="60"/>
      <c r="E6726" s="60"/>
      <c r="F6726" s="60"/>
      <c r="G6726" s="60"/>
      <c r="H6726" s="60"/>
      <c r="I6726" s="60"/>
      <c r="J6726" s="60"/>
      <c r="K6726" s="60"/>
      <c r="L6726" s="60"/>
      <c r="M6726" s="60"/>
      <c r="N6726" s="60"/>
      <c r="O6726" s="60"/>
      <c r="P6726" s="60"/>
      <c r="Q6726" s="60"/>
      <c r="R6726" s="334">
        <v>18032</v>
      </c>
      <c r="S6726" s="319" t="s">
        <v>356</v>
      </c>
      <c r="BE6726" s="60"/>
      <c r="BR6726" s="60"/>
      <c r="BX6726" s="151"/>
      <c r="CB6726" s="151"/>
      <c r="CM6726" s="151"/>
      <c r="CO6726" s="151"/>
      <c r="CT6726" s="151"/>
      <c r="CY6726" s="151"/>
    </row>
    <row r="6727" spans="1:103" x14ac:dyDescent="0.2">
      <c r="A6727" s="60"/>
      <c r="B6727" s="60"/>
      <c r="C6727" s="60"/>
      <c r="D6727" s="60"/>
      <c r="E6727" s="60"/>
      <c r="F6727" s="60"/>
      <c r="G6727" s="60"/>
      <c r="H6727" s="60"/>
      <c r="I6727" s="60"/>
      <c r="J6727" s="60"/>
      <c r="K6727" s="60"/>
      <c r="L6727" s="60"/>
      <c r="M6727" s="60"/>
      <c r="N6727" s="60"/>
      <c r="O6727" s="60"/>
      <c r="P6727" s="60"/>
      <c r="Q6727" s="60"/>
      <c r="R6727" s="334">
        <v>18034</v>
      </c>
      <c r="S6727" s="319" t="s">
        <v>356</v>
      </c>
      <c r="BE6727" s="60"/>
      <c r="BR6727" s="60"/>
      <c r="BX6727" s="151"/>
      <c r="CB6727" s="151"/>
      <c r="CM6727" s="151"/>
      <c r="CO6727" s="151"/>
      <c r="CT6727" s="151"/>
      <c r="CY6727" s="151"/>
    </row>
    <row r="6728" spans="1:103" x14ac:dyDescent="0.2">
      <c r="A6728" s="60"/>
      <c r="B6728" s="60"/>
      <c r="C6728" s="60"/>
      <c r="D6728" s="60"/>
      <c r="E6728" s="60"/>
      <c r="F6728" s="60"/>
      <c r="G6728" s="60"/>
      <c r="H6728" s="60"/>
      <c r="I6728" s="60"/>
      <c r="J6728" s="60"/>
      <c r="K6728" s="60"/>
      <c r="L6728" s="60"/>
      <c r="M6728" s="60"/>
      <c r="N6728" s="60"/>
      <c r="O6728" s="60"/>
      <c r="P6728" s="60"/>
      <c r="Q6728" s="60"/>
      <c r="R6728" s="334">
        <v>18035</v>
      </c>
      <c r="S6728" s="319" t="s">
        <v>356</v>
      </c>
      <c r="BE6728" s="60"/>
      <c r="BR6728" s="60"/>
      <c r="BX6728" s="151"/>
      <c r="CB6728" s="151"/>
      <c r="CM6728" s="151"/>
      <c r="CO6728" s="151"/>
      <c r="CT6728" s="151"/>
      <c r="CY6728" s="151"/>
    </row>
    <row r="6729" spans="1:103" x14ac:dyDescent="0.2">
      <c r="A6729" s="60"/>
      <c r="B6729" s="60"/>
      <c r="C6729" s="60"/>
      <c r="D6729" s="60"/>
      <c r="E6729" s="60"/>
      <c r="F6729" s="60"/>
      <c r="G6729" s="60"/>
      <c r="H6729" s="60"/>
      <c r="I6729" s="60"/>
      <c r="J6729" s="60"/>
      <c r="K6729" s="60"/>
      <c r="L6729" s="60"/>
      <c r="M6729" s="60"/>
      <c r="N6729" s="60"/>
      <c r="O6729" s="60"/>
      <c r="P6729" s="60"/>
      <c r="Q6729" s="60"/>
      <c r="R6729" s="334">
        <v>18036</v>
      </c>
      <c r="S6729" s="319" t="s">
        <v>356</v>
      </c>
      <c r="BE6729" s="60"/>
      <c r="BR6729" s="60"/>
      <c r="BX6729" s="151"/>
      <c r="CB6729" s="151"/>
      <c r="CM6729" s="151"/>
      <c r="CO6729" s="151"/>
      <c r="CT6729" s="151"/>
      <c r="CY6729" s="151"/>
    </row>
    <row r="6730" spans="1:103" x14ac:dyDescent="0.2">
      <c r="A6730" s="60"/>
      <c r="B6730" s="60"/>
      <c r="C6730" s="60"/>
      <c r="D6730" s="60"/>
      <c r="E6730" s="60"/>
      <c r="F6730" s="60"/>
      <c r="G6730" s="60"/>
      <c r="H6730" s="60"/>
      <c r="I6730" s="60"/>
      <c r="J6730" s="60"/>
      <c r="K6730" s="60"/>
      <c r="L6730" s="60"/>
      <c r="M6730" s="60"/>
      <c r="N6730" s="60"/>
      <c r="O6730" s="60"/>
      <c r="P6730" s="60"/>
      <c r="Q6730" s="60"/>
      <c r="R6730" s="334">
        <v>18037</v>
      </c>
      <c r="S6730" s="319" t="s">
        <v>356</v>
      </c>
      <c r="BE6730" s="60"/>
      <c r="BR6730" s="60"/>
      <c r="BX6730" s="151"/>
      <c r="CB6730" s="151"/>
      <c r="CM6730" s="151"/>
      <c r="CO6730" s="151"/>
      <c r="CT6730" s="151"/>
      <c r="CY6730" s="151"/>
    </row>
    <row r="6731" spans="1:103" x14ac:dyDescent="0.2">
      <c r="A6731" s="60"/>
      <c r="B6731" s="60"/>
      <c r="C6731" s="60"/>
      <c r="D6731" s="60"/>
      <c r="E6731" s="60"/>
      <c r="F6731" s="60"/>
      <c r="G6731" s="60"/>
      <c r="H6731" s="60"/>
      <c r="I6731" s="60"/>
      <c r="J6731" s="60"/>
      <c r="K6731" s="60"/>
      <c r="L6731" s="60"/>
      <c r="M6731" s="60"/>
      <c r="N6731" s="60"/>
      <c r="O6731" s="60"/>
      <c r="P6731" s="60"/>
      <c r="Q6731" s="60"/>
      <c r="R6731" s="334">
        <v>18038</v>
      </c>
      <c r="S6731" s="319" t="s">
        <v>356</v>
      </c>
      <c r="BE6731" s="60"/>
      <c r="BR6731" s="60"/>
      <c r="BX6731" s="151"/>
      <c r="CB6731" s="151"/>
      <c r="CM6731" s="151"/>
      <c r="CO6731" s="151"/>
      <c r="CT6731" s="151"/>
      <c r="CY6731" s="151"/>
    </row>
    <row r="6732" spans="1:103" x14ac:dyDescent="0.2">
      <c r="A6732" s="60"/>
      <c r="B6732" s="60"/>
      <c r="C6732" s="60"/>
      <c r="D6732" s="60"/>
      <c r="E6732" s="60"/>
      <c r="F6732" s="60"/>
      <c r="G6732" s="60"/>
      <c r="H6732" s="60"/>
      <c r="I6732" s="60"/>
      <c r="J6732" s="60"/>
      <c r="K6732" s="60"/>
      <c r="L6732" s="60"/>
      <c r="M6732" s="60"/>
      <c r="N6732" s="60"/>
      <c r="O6732" s="60"/>
      <c r="P6732" s="60"/>
      <c r="Q6732" s="60"/>
      <c r="R6732" s="334">
        <v>18039</v>
      </c>
      <c r="S6732" s="319" t="s">
        <v>356</v>
      </c>
      <c r="BE6732" s="60"/>
      <c r="BR6732" s="60"/>
      <c r="BX6732" s="151"/>
      <c r="CB6732" s="151"/>
      <c r="CM6732" s="151"/>
      <c r="CO6732" s="151"/>
      <c r="CT6732" s="151"/>
      <c r="CY6732" s="151"/>
    </row>
    <row r="6733" spans="1:103" x14ac:dyDescent="0.2">
      <c r="A6733" s="60"/>
      <c r="B6733" s="60"/>
      <c r="C6733" s="60"/>
      <c r="D6733" s="60"/>
      <c r="E6733" s="60"/>
      <c r="F6733" s="60"/>
      <c r="G6733" s="60"/>
      <c r="H6733" s="60"/>
      <c r="I6733" s="60"/>
      <c r="J6733" s="60"/>
      <c r="K6733" s="60"/>
      <c r="L6733" s="60"/>
      <c r="M6733" s="60"/>
      <c r="N6733" s="60"/>
      <c r="O6733" s="60"/>
      <c r="P6733" s="60"/>
      <c r="Q6733" s="60"/>
      <c r="R6733" s="334">
        <v>18040</v>
      </c>
      <c r="S6733" s="319" t="s">
        <v>356</v>
      </c>
      <c r="BE6733" s="60"/>
      <c r="BR6733" s="60"/>
      <c r="BX6733" s="151"/>
      <c r="CB6733" s="151"/>
      <c r="CM6733" s="151"/>
      <c r="CO6733" s="151"/>
      <c r="CT6733" s="151"/>
      <c r="CY6733" s="151"/>
    </row>
    <row r="6734" spans="1:103" x14ac:dyDescent="0.2">
      <c r="A6734" s="60"/>
      <c r="B6734" s="60"/>
      <c r="C6734" s="60"/>
      <c r="D6734" s="60"/>
      <c r="E6734" s="60"/>
      <c r="F6734" s="60"/>
      <c r="G6734" s="60"/>
      <c r="H6734" s="60"/>
      <c r="I6734" s="60"/>
      <c r="J6734" s="60"/>
      <c r="K6734" s="60"/>
      <c r="L6734" s="60"/>
      <c r="M6734" s="60"/>
      <c r="N6734" s="60"/>
      <c r="O6734" s="60"/>
      <c r="P6734" s="60"/>
      <c r="Q6734" s="60"/>
      <c r="R6734" s="334">
        <v>18041</v>
      </c>
      <c r="S6734" s="319" t="s">
        <v>356</v>
      </c>
      <c r="BE6734" s="60"/>
      <c r="BR6734" s="60"/>
      <c r="BX6734" s="151"/>
      <c r="CB6734" s="151"/>
      <c r="CM6734" s="151"/>
      <c r="CO6734" s="151"/>
      <c r="CT6734" s="151"/>
      <c r="CY6734" s="151"/>
    </row>
    <row r="6735" spans="1:103" x14ac:dyDescent="0.2">
      <c r="A6735" s="60"/>
      <c r="B6735" s="60"/>
      <c r="C6735" s="60"/>
      <c r="D6735" s="60"/>
      <c r="E6735" s="60"/>
      <c r="F6735" s="60"/>
      <c r="G6735" s="60"/>
      <c r="H6735" s="60"/>
      <c r="I6735" s="60"/>
      <c r="J6735" s="60"/>
      <c r="K6735" s="60"/>
      <c r="L6735" s="60"/>
      <c r="M6735" s="60"/>
      <c r="N6735" s="60"/>
      <c r="O6735" s="60"/>
      <c r="P6735" s="60"/>
      <c r="Q6735" s="60"/>
      <c r="R6735" s="334">
        <v>18042</v>
      </c>
      <c r="S6735" s="319" t="s">
        <v>356</v>
      </c>
      <c r="BE6735" s="60"/>
      <c r="BR6735" s="60"/>
      <c r="BX6735" s="151"/>
      <c r="CB6735" s="151"/>
      <c r="CM6735" s="151"/>
      <c r="CO6735" s="151"/>
      <c r="CT6735" s="151"/>
      <c r="CY6735" s="151"/>
    </row>
    <row r="6736" spans="1:103" x14ac:dyDescent="0.2">
      <c r="A6736" s="60"/>
      <c r="B6736" s="60"/>
      <c r="C6736" s="60"/>
      <c r="D6736" s="60"/>
      <c r="E6736" s="60"/>
      <c r="F6736" s="60"/>
      <c r="G6736" s="60"/>
      <c r="H6736" s="60"/>
      <c r="I6736" s="60"/>
      <c r="J6736" s="60"/>
      <c r="K6736" s="60"/>
      <c r="L6736" s="60"/>
      <c r="M6736" s="60"/>
      <c r="N6736" s="60"/>
      <c r="O6736" s="60"/>
      <c r="P6736" s="60"/>
      <c r="Q6736" s="60"/>
      <c r="R6736" s="334">
        <v>18043</v>
      </c>
      <c r="S6736" s="319" t="s">
        <v>356</v>
      </c>
      <c r="BE6736" s="60"/>
      <c r="BR6736" s="60"/>
      <c r="BX6736" s="151"/>
      <c r="CB6736" s="151"/>
      <c r="CM6736" s="151"/>
      <c r="CO6736" s="151"/>
      <c r="CT6736" s="151"/>
      <c r="CY6736" s="151"/>
    </row>
    <row r="6737" spans="1:103" x14ac:dyDescent="0.2">
      <c r="A6737" s="60"/>
      <c r="B6737" s="60"/>
      <c r="C6737" s="60"/>
      <c r="D6737" s="60"/>
      <c r="E6737" s="60"/>
      <c r="F6737" s="60"/>
      <c r="G6737" s="60"/>
      <c r="H6737" s="60"/>
      <c r="I6737" s="60"/>
      <c r="J6737" s="60"/>
      <c r="K6737" s="60"/>
      <c r="L6737" s="60"/>
      <c r="M6737" s="60"/>
      <c r="N6737" s="60"/>
      <c r="O6737" s="60"/>
      <c r="P6737" s="60"/>
      <c r="Q6737" s="60"/>
      <c r="R6737" s="334">
        <v>18044</v>
      </c>
      <c r="S6737" s="319" t="s">
        <v>356</v>
      </c>
      <c r="BE6737" s="60"/>
      <c r="BR6737" s="60"/>
      <c r="BX6737" s="151"/>
      <c r="CB6737" s="151"/>
      <c r="CM6737" s="151"/>
      <c r="CO6737" s="151"/>
      <c r="CT6737" s="151"/>
      <c r="CY6737" s="151"/>
    </row>
    <row r="6738" spans="1:103" x14ac:dyDescent="0.2">
      <c r="A6738" s="60"/>
      <c r="B6738" s="60"/>
      <c r="C6738" s="60"/>
      <c r="D6738" s="60"/>
      <c r="E6738" s="60"/>
      <c r="F6738" s="60"/>
      <c r="G6738" s="60"/>
      <c r="H6738" s="60"/>
      <c r="I6738" s="60"/>
      <c r="J6738" s="60"/>
      <c r="K6738" s="60"/>
      <c r="L6738" s="60"/>
      <c r="M6738" s="60"/>
      <c r="N6738" s="60"/>
      <c r="O6738" s="60"/>
      <c r="P6738" s="60"/>
      <c r="Q6738" s="60"/>
      <c r="R6738" s="334">
        <v>18045</v>
      </c>
      <c r="S6738" s="319" t="s">
        <v>356</v>
      </c>
      <c r="BE6738" s="60"/>
      <c r="BR6738" s="60"/>
      <c r="BX6738" s="151"/>
      <c r="CB6738" s="151"/>
      <c r="CM6738" s="151"/>
      <c r="CO6738" s="151"/>
      <c r="CT6738" s="151"/>
      <c r="CY6738" s="151"/>
    </row>
    <row r="6739" spans="1:103" x14ac:dyDescent="0.2">
      <c r="A6739" s="60"/>
      <c r="B6739" s="60"/>
      <c r="C6739" s="60"/>
      <c r="D6739" s="60"/>
      <c r="E6739" s="60"/>
      <c r="F6739" s="60"/>
      <c r="G6739" s="60"/>
      <c r="H6739" s="60"/>
      <c r="I6739" s="60"/>
      <c r="J6739" s="60"/>
      <c r="K6739" s="60"/>
      <c r="L6739" s="60"/>
      <c r="M6739" s="60"/>
      <c r="N6739" s="60"/>
      <c r="O6739" s="60"/>
      <c r="P6739" s="60"/>
      <c r="Q6739" s="60"/>
      <c r="R6739" s="334">
        <v>18046</v>
      </c>
      <c r="S6739" s="319" t="s">
        <v>356</v>
      </c>
      <c r="BE6739" s="60"/>
      <c r="BR6739" s="60"/>
      <c r="BX6739" s="151"/>
      <c r="CB6739" s="151"/>
      <c r="CM6739" s="151"/>
      <c r="CO6739" s="151"/>
      <c r="CT6739" s="151"/>
      <c r="CY6739" s="151"/>
    </row>
    <row r="6740" spans="1:103" x14ac:dyDescent="0.2">
      <c r="A6740" s="60"/>
      <c r="B6740" s="60"/>
      <c r="C6740" s="60"/>
      <c r="D6740" s="60"/>
      <c r="E6740" s="60"/>
      <c r="F6740" s="60"/>
      <c r="G6740" s="60"/>
      <c r="H6740" s="60"/>
      <c r="I6740" s="60"/>
      <c r="J6740" s="60"/>
      <c r="K6740" s="60"/>
      <c r="L6740" s="60"/>
      <c r="M6740" s="60"/>
      <c r="N6740" s="60"/>
      <c r="O6740" s="60"/>
      <c r="P6740" s="60"/>
      <c r="Q6740" s="60"/>
      <c r="R6740" s="334">
        <v>18049</v>
      </c>
      <c r="S6740" s="319" t="s">
        <v>356</v>
      </c>
      <c r="BE6740" s="60"/>
      <c r="BR6740" s="60"/>
      <c r="BX6740" s="151"/>
      <c r="CB6740" s="151"/>
      <c r="CM6740" s="151"/>
      <c r="CO6740" s="151"/>
      <c r="CT6740" s="151"/>
      <c r="CY6740" s="151"/>
    </row>
    <row r="6741" spans="1:103" x14ac:dyDescent="0.2">
      <c r="A6741" s="60"/>
      <c r="B6741" s="60"/>
      <c r="C6741" s="60"/>
      <c r="D6741" s="60"/>
      <c r="E6741" s="60"/>
      <c r="F6741" s="60"/>
      <c r="G6741" s="60"/>
      <c r="H6741" s="60"/>
      <c r="I6741" s="60"/>
      <c r="J6741" s="60"/>
      <c r="K6741" s="60"/>
      <c r="L6741" s="60"/>
      <c r="M6741" s="60"/>
      <c r="N6741" s="60"/>
      <c r="O6741" s="60"/>
      <c r="P6741" s="60"/>
      <c r="Q6741" s="60"/>
      <c r="R6741" s="334">
        <v>18050</v>
      </c>
      <c r="S6741" s="319" t="s">
        <v>356</v>
      </c>
      <c r="BE6741" s="60"/>
      <c r="BR6741" s="60"/>
      <c r="BX6741" s="151"/>
      <c r="CB6741" s="151"/>
      <c r="CM6741" s="151"/>
      <c r="CO6741" s="151"/>
      <c r="CT6741" s="151"/>
      <c r="CY6741" s="151"/>
    </row>
    <row r="6742" spans="1:103" x14ac:dyDescent="0.2">
      <c r="A6742" s="60"/>
      <c r="B6742" s="60"/>
      <c r="C6742" s="60"/>
      <c r="D6742" s="60"/>
      <c r="E6742" s="60"/>
      <c r="F6742" s="60"/>
      <c r="G6742" s="60"/>
      <c r="H6742" s="60"/>
      <c r="I6742" s="60"/>
      <c r="J6742" s="60"/>
      <c r="K6742" s="60"/>
      <c r="L6742" s="60"/>
      <c r="M6742" s="60"/>
      <c r="N6742" s="60"/>
      <c r="O6742" s="60"/>
      <c r="P6742" s="60"/>
      <c r="Q6742" s="60"/>
      <c r="R6742" s="334">
        <v>18051</v>
      </c>
      <c r="S6742" s="319" t="s">
        <v>356</v>
      </c>
      <c r="BE6742" s="60"/>
      <c r="BR6742" s="60"/>
      <c r="BX6742" s="151"/>
      <c r="CB6742" s="151"/>
      <c r="CM6742" s="151"/>
      <c r="CO6742" s="151"/>
      <c r="CT6742" s="151"/>
      <c r="CY6742" s="151"/>
    </row>
    <row r="6743" spans="1:103" x14ac:dyDescent="0.2">
      <c r="A6743" s="60"/>
      <c r="B6743" s="60"/>
      <c r="C6743" s="60"/>
      <c r="D6743" s="60"/>
      <c r="E6743" s="60"/>
      <c r="F6743" s="60"/>
      <c r="G6743" s="60"/>
      <c r="H6743" s="60"/>
      <c r="I6743" s="60"/>
      <c r="J6743" s="60"/>
      <c r="K6743" s="60"/>
      <c r="L6743" s="60"/>
      <c r="M6743" s="60"/>
      <c r="N6743" s="60"/>
      <c r="O6743" s="60"/>
      <c r="P6743" s="60"/>
      <c r="Q6743" s="60"/>
      <c r="R6743" s="334">
        <v>18052</v>
      </c>
      <c r="S6743" s="319" t="s">
        <v>356</v>
      </c>
      <c r="BE6743" s="60"/>
      <c r="BR6743" s="60"/>
      <c r="BX6743" s="151"/>
      <c r="CB6743" s="151"/>
      <c r="CM6743" s="151"/>
      <c r="CO6743" s="151"/>
      <c r="CT6743" s="151"/>
      <c r="CY6743" s="151"/>
    </row>
    <row r="6744" spans="1:103" x14ac:dyDescent="0.2">
      <c r="A6744" s="60"/>
      <c r="B6744" s="60"/>
      <c r="C6744" s="60"/>
      <c r="D6744" s="60"/>
      <c r="E6744" s="60"/>
      <c r="F6744" s="60"/>
      <c r="G6744" s="60"/>
      <c r="H6744" s="60"/>
      <c r="I6744" s="60"/>
      <c r="J6744" s="60"/>
      <c r="K6744" s="60"/>
      <c r="L6744" s="60"/>
      <c r="M6744" s="60"/>
      <c r="N6744" s="60"/>
      <c r="O6744" s="60"/>
      <c r="P6744" s="60"/>
      <c r="Q6744" s="60"/>
      <c r="R6744" s="334">
        <v>18053</v>
      </c>
      <c r="S6744" s="319" t="s">
        <v>356</v>
      </c>
      <c r="BE6744" s="60"/>
      <c r="BR6744" s="60"/>
      <c r="BX6744" s="151"/>
      <c r="CB6744" s="151"/>
      <c r="CM6744" s="151"/>
      <c r="CO6744" s="151"/>
      <c r="CT6744" s="151"/>
      <c r="CY6744" s="151"/>
    </row>
    <row r="6745" spans="1:103" x14ac:dyDescent="0.2">
      <c r="A6745" s="60"/>
      <c r="B6745" s="60"/>
      <c r="C6745" s="60"/>
      <c r="D6745" s="60"/>
      <c r="E6745" s="60"/>
      <c r="F6745" s="60"/>
      <c r="G6745" s="60"/>
      <c r="H6745" s="60"/>
      <c r="I6745" s="60"/>
      <c r="J6745" s="60"/>
      <c r="K6745" s="60"/>
      <c r="L6745" s="60"/>
      <c r="M6745" s="60"/>
      <c r="N6745" s="60"/>
      <c r="O6745" s="60"/>
      <c r="P6745" s="60"/>
      <c r="Q6745" s="60"/>
      <c r="R6745" s="334">
        <v>18054</v>
      </c>
      <c r="S6745" s="319" t="s">
        <v>356</v>
      </c>
      <c r="BE6745" s="60"/>
      <c r="BR6745" s="60"/>
      <c r="BX6745" s="151"/>
      <c r="CB6745" s="151"/>
      <c r="CM6745" s="151"/>
      <c r="CO6745" s="151"/>
      <c r="CT6745" s="151"/>
      <c r="CY6745" s="151"/>
    </row>
    <row r="6746" spans="1:103" x14ac:dyDescent="0.2">
      <c r="A6746" s="60"/>
      <c r="B6746" s="60"/>
      <c r="C6746" s="60"/>
      <c r="D6746" s="60"/>
      <c r="E6746" s="60"/>
      <c r="F6746" s="60"/>
      <c r="G6746" s="60"/>
      <c r="H6746" s="60"/>
      <c r="I6746" s="60"/>
      <c r="J6746" s="60"/>
      <c r="K6746" s="60"/>
      <c r="L6746" s="60"/>
      <c r="M6746" s="60"/>
      <c r="N6746" s="60"/>
      <c r="O6746" s="60"/>
      <c r="P6746" s="60"/>
      <c r="Q6746" s="60"/>
      <c r="R6746" s="334">
        <v>18055</v>
      </c>
      <c r="S6746" s="319" t="s">
        <v>356</v>
      </c>
      <c r="BE6746" s="60"/>
      <c r="BR6746" s="60"/>
      <c r="BX6746" s="151"/>
      <c r="CB6746" s="151"/>
      <c r="CM6746" s="151"/>
      <c r="CO6746" s="151"/>
      <c r="CT6746" s="151"/>
      <c r="CY6746" s="151"/>
    </row>
    <row r="6747" spans="1:103" x14ac:dyDescent="0.2">
      <c r="A6747" s="60"/>
      <c r="B6747" s="60"/>
      <c r="C6747" s="60"/>
      <c r="D6747" s="60"/>
      <c r="E6747" s="60"/>
      <c r="F6747" s="60"/>
      <c r="G6747" s="60"/>
      <c r="H6747" s="60"/>
      <c r="I6747" s="60"/>
      <c r="J6747" s="60"/>
      <c r="K6747" s="60"/>
      <c r="L6747" s="60"/>
      <c r="M6747" s="60"/>
      <c r="N6747" s="60"/>
      <c r="O6747" s="60"/>
      <c r="P6747" s="60"/>
      <c r="Q6747" s="60"/>
      <c r="R6747" s="334">
        <v>18056</v>
      </c>
      <c r="S6747" s="319" t="s">
        <v>356</v>
      </c>
      <c r="BE6747" s="60"/>
      <c r="BR6747" s="60"/>
      <c r="BX6747" s="151"/>
      <c r="CB6747" s="151"/>
      <c r="CM6747" s="151"/>
      <c r="CO6747" s="151"/>
      <c r="CT6747" s="151"/>
      <c r="CY6747" s="151"/>
    </row>
    <row r="6748" spans="1:103" x14ac:dyDescent="0.2">
      <c r="A6748" s="60"/>
      <c r="B6748" s="60"/>
      <c r="C6748" s="60"/>
      <c r="D6748" s="60"/>
      <c r="E6748" s="60"/>
      <c r="F6748" s="60"/>
      <c r="G6748" s="60"/>
      <c r="H6748" s="60"/>
      <c r="I6748" s="60"/>
      <c r="J6748" s="60"/>
      <c r="K6748" s="60"/>
      <c r="L6748" s="60"/>
      <c r="M6748" s="60"/>
      <c r="N6748" s="60"/>
      <c r="O6748" s="60"/>
      <c r="P6748" s="60"/>
      <c r="Q6748" s="60"/>
      <c r="R6748" s="334">
        <v>18058</v>
      </c>
      <c r="S6748" s="319" t="s">
        <v>356</v>
      </c>
      <c r="BE6748" s="60"/>
      <c r="BR6748" s="60"/>
      <c r="BX6748" s="151"/>
      <c r="CB6748" s="151"/>
      <c r="CM6748" s="151"/>
      <c r="CO6748" s="151"/>
      <c r="CT6748" s="151"/>
      <c r="CY6748" s="151"/>
    </row>
    <row r="6749" spans="1:103" x14ac:dyDescent="0.2">
      <c r="A6749" s="60"/>
      <c r="B6749" s="60"/>
      <c r="C6749" s="60"/>
      <c r="D6749" s="60"/>
      <c r="E6749" s="60"/>
      <c r="F6749" s="60"/>
      <c r="G6749" s="60"/>
      <c r="H6749" s="60"/>
      <c r="I6749" s="60"/>
      <c r="J6749" s="60"/>
      <c r="K6749" s="60"/>
      <c r="L6749" s="60"/>
      <c r="M6749" s="60"/>
      <c r="N6749" s="60"/>
      <c r="O6749" s="60"/>
      <c r="P6749" s="60"/>
      <c r="Q6749" s="60"/>
      <c r="R6749" s="334">
        <v>18059</v>
      </c>
      <c r="S6749" s="319" t="s">
        <v>356</v>
      </c>
      <c r="BE6749" s="60"/>
      <c r="BR6749" s="60"/>
      <c r="BX6749" s="151"/>
      <c r="CB6749" s="151"/>
      <c r="CM6749" s="151"/>
      <c r="CO6749" s="151"/>
      <c r="CT6749" s="151"/>
      <c r="CY6749" s="151"/>
    </row>
    <row r="6750" spans="1:103" x14ac:dyDescent="0.2">
      <c r="A6750" s="60"/>
      <c r="B6750" s="60"/>
      <c r="C6750" s="60"/>
      <c r="D6750" s="60"/>
      <c r="E6750" s="60"/>
      <c r="F6750" s="60"/>
      <c r="G6750" s="60"/>
      <c r="H6750" s="60"/>
      <c r="I6750" s="60"/>
      <c r="J6750" s="60"/>
      <c r="K6750" s="60"/>
      <c r="L6750" s="60"/>
      <c r="M6750" s="60"/>
      <c r="N6750" s="60"/>
      <c r="O6750" s="60"/>
      <c r="P6750" s="60"/>
      <c r="Q6750" s="60"/>
      <c r="R6750" s="334">
        <v>18060</v>
      </c>
      <c r="S6750" s="319" t="s">
        <v>356</v>
      </c>
      <c r="BE6750" s="60"/>
      <c r="BR6750" s="60"/>
      <c r="BX6750" s="151"/>
      <c r="CB6750" s="151"/>
      <c r="CM6750" s="151"/>
      <c r="CO6750" s="151"/>
      <c r="CT6750" s="151"/>
      <c r="CY6750" s="151"/>
    </row>
    <row r="6751" spans="1:103" x14ac:dyDescent="0.2">
      <c r="A6751" s="60"/>
      <c r="B6751" s="60"/>
      <c r="C6751" s="60"/>
      <c r="D6751" s="60"/>
      <c r="E6751" s="60"/>
      <c r="F6751" s="60"/>
      <c r="G6751" s="60"/>
      <c r="H6751" s="60"/>
      <c r="I6751" s="60"/>
      <c r="J6751" s="60"/>
      <c r="K6751" s="60"/>
      <c r="L6751" s="60"/>
      <c r="M6751" s="60"/>
      <c r="N6751" s="60"/>
      <c r="O6751" s="60"/>
      <c r="P6751" s="60"/>
      <c r="Q6751" s="60"/>
      <c r="R6751" s="334">
        <v>18062</v>
      </c>
      <c r="S6751" s="319" t="s">
        <v>356</v>
      </c>
      <c r="BE6751" s="60"/>
      <c r="BR6751" s="60"/>
      <c r="BX6751" s="151"/>
      <c r="CB6751" s="151"/>
      <c r="CM6751" s="151"/>
      <c r="CO6751" s="151"/>
      <c r="CT6751" s="151"/>
      <c r="CY6751" s="151"/>
    </row>
    <row r="6752" spans="1:103" x14ac:dyDescent="0.2">
      <c r="A6752" s="60"/>
      <c r="B6752" s="60"/>
      <c r="C6752" s="60"/>
      <c r="D6752" s="60"/>
      <c r="E6752" s="60"/>
      <c r="F6752" s="60"/>
      <c r="G6752" s="60"/>
      <c r="H6752" s="60"/>
      <c r="I6752" s="60"/>
      <c r="J6752" s="60"/>
      <c r="K6752" s="60"/>
      <c r="L6752" s="60"/>
      <c r="M6752" s="60"/>
      <c r="N6752" s="60"/>
      <c r="O6752" s="60"/>
      <c r="P6752" s="60"/>
      <c r="Q6752" s="60"/>
      <c r="R6752" s="334">
        <v>18063</v>
      </c>
      <c r="S6752" s="319" t="s">
        <v>356</v>
      </c>
      <c r="BE6752" s="60"/>
      <c r="BR6752" s="60"/>
      <c r="BX6752" s="151"/>
      <c r="CB6752" s="151"/>
      <c r="CM6752" s="151"/>
      <c r="CO6752" s="151"/>
      <c r="CT6752" s="151"/>
      <c r="CY6752" s="151"/>
    </row>
    <row r="6753" spans="1:103" x14ac:dyDescent="0.2">
      <c r="A6753" s="60"/>
      <c r="B6753" s="60"/>
      <c r="C6753" s="60"/>
      <c r="D6753" s="60"/>
      <c r="E6753" s="60"/>
      <c r="F6753" s="60"/>
      <c r="G6753" s="60"/>
      <c r="H6753" s="60"/>
      <c r="I6753" s="60"/>
      <c r="J6753" s="60"/>
      <c r="K6753" s="60"/>
      <c r="L6753" s="60"/>
      <c r="M6753" s="60"/>
      <c r="N6753" s="60"/>
      <c r="O6753" s="60"/>
      <c r="P6753" s="60"/>
      <c r="Q6753" s="60"/>
      <c r="R6753" s="334">
        <v>18064</v>
      </c>
      <c r="S6753" s="319" t="s">
        <v>356</v>
      </c>
      <c r="BE6753" s="60"/>
      <c r="BR6753" s="60"/>
      <c r="BX6753" s="151"/>
      <c r="CB6753" s="151"/>
      <c r="CM6753" s="151"/>
      <c r="CO6753" s="151"/>
      <c r="CT6753" s="151"/>
      <c r="CY6753" s="151"/>
    </row>
    <row r="6754" spans="1:103" x14ac:dyDescent="0.2">
      <c r="A6754" s="60"/>
      <c r="B6754" s="60"/>
      <c r="C6754" s="60"/>
      <c r="D6754" s="60"/>
      <c r="E6754" s="60"/>
      <c r="F6754" s="60"/>
      <c r="G6754" s="60"/>
      <c r="H6754" s="60"/>
      <c r="I6754" s="60"/>
      <c r="J6754" s="60"/>
      <c r="K6754" s="60"/>
      <c r="L6754" s="60"/>
      <c r="M6754" s="60"/>
      <c r="N6754" s="60"/>
      <c r="O6754" s="60"/>
      <c r="P6754" s="60"/>
      <c r="Q6754" s="60"/>
      <c r="R6754" s="334">
        <v>18065</v>
      </c>
      <c r="S6754" s="319" t="s">
        <v>356</v>
      </c>
      <c r="BE6754" s="60"/>
      <c r="BR6754" s="60"/>
      <c r="BX6754" s="151"/>
      <c r="CB6754" s="151"/>
      <c r="CM6754" s="151"/>
      <c r="CO6754" s="151"/>
      <c r="CT6754" s="151"/>
      <c r="CY6754" s="151"/>
    </row>
    <row r="6755" spans="1:103" x14ac:dyDescent="0.2">
      <c r="A6755" s="60"/>
      <c r="B6755" s="60"/>
      <c r="C6755" s="60"/>
      <c r="D6755" s="60"/>
      <c r="E6755" s="60"/>
      <c r="F6755" s="60"/>
      <c r="G6755" s="60"/>
      <c r="H6755" s="60"/>
      <c r="I6755" s="60"/>
      <c r="J6755" s="60"/>
      <c r="K6755" s="60"/>
      <c r="L6755" s="60"/>
      <c r="M6755" s="60"/>
      <c r="N6755" s="60"/>
      <c r="O6755" s="60"/>
      <c r="P6755" s="60"/>
      <c r="Q6755" s="60"/>
      <c r="R6755" s="334">
        <v>18066</v>
      </c>
      <c r="S6755" s="319" t="s">
        <v>356</v>
      </c>
      <c r="BE6755" s="60"/>
      <c r="BR6755" s="60"/>
      <c r="BX6755" s="151"/>
      <c r="CB6755" s="151"/>
      <c r="CM6755" s="151"/>
      <c r="CO6755" s="151"/>
      <c r="CT6755" s="151"/>
      <c r="CY6755" s="151"/>
    </row>
    <row r="6756" spans="1:103" x14ac:dyDescent="0.2">
      <c r="A6756" s="60"/>
      <c r="B6756" s="60"/>
      <c r="C6756" s="60"/>
      <c r="D6756" s="60"/>
      <c r="E6756" s="60"/>
      <c r="F6756" s="60"/>
      <c r="G6756" s="60"/>
      <c r="H6756" s="60"/>
      <c r="I6756" s="60"/>
      <c r="J6756" s="60"/>
      <c r="K6756" s="60"/>
      <c r="L6756" s="60"/>
      <c r="M6756" s="60"/>
      <c r="N6756" s="60"/>
      <c r="O6756" s="60"/>
      <c r="P6756" s="60"/>
      <c r="Q6756" s="60"/>
      <c r="R6756" s="334">
        <v>18067</v>
      </c>
      <c r="S6756" s="319" t="s">
        <v>356</v>
      </c>
      <c r="BE6756" s="60"/>
      <c r="BR6756" s="60"/>
      <c r="BX6756" s="151"/>
      <c r="CB6756" s="151"/>
      <c r="CM6756" s="151"/>
      <c r="CO6756" s="151"/>
      <c r="CT6756" s="151"/>
      <c r="CY6756" s="151"/>
    </row>
    <row r="6757" spans="1:103" x14ac:dyDescent="0.2">
      <c r="A6757" s="60"/>
      <c r="B6757" s="60"/>
      <c r="C6757" s="60"/>
      <c r="D6757" s="60"/>
      <c r="E6757" s="60"/>
      <c r="F6757" s="60"/>
      <c r="G6757" s="60"/>
      <c r="H6757" s="60"/>
      <c r="I6757" s="60"/>
      <c r="J6757" s="60"/>
      <c r="K6757" s="60"/>
      <c r="L6757" s="60"/>
      <c r="M6757" s="60"/>
      <c r="N6757" s="60"/>
      <c r="O6757" s="60"/>
      <c r="P6757" s="60"/>
      <c r="Q6757" s="60"/>
      <c r="R6757" s="334">
        <v>18068</v>
      </c>
      <c r="S6757" s="319" t="s">
        <v>356</v>
      </c>
      <c r="BE6757" s="60"/>
      <c r="BR6757" s="60"/>
      <c r="BX6757" s="151"/>
      <c r="CB6757" s="151"/>
      <c r="CM6757" s="151"/>
      <c r="CO6757" s="151"/>
      <c r="CT6757" s="151"/>
      <c r="CY6757" s="151"/>
    </row>
    <row r="6758" spans="1:103" x14ac:dyDescent="0.2">
      <c r="A6758" s="60"/>
      <c r="B6758" s="60"/>
      <c r="C6758" s="60"/>
      <c r="D6758" s="60"/>
      <c r="E6758" s="60"/>
      <c r="F6758" s="60"/>
      <c r="G6758" s="60"/>
      <c r="H6758" s="60"/>
      <c r="I6758" s="60"/>
      <c r="J6758" s="60"/>
      <c r="K6758" s="60"/>
      <c r="L6758" s="60"/>
      <c r="M6758" s="60"/>
      <c r="N6758" s="60"/>
      <c r="O6758" s="60"/>
      <c r="P6758" s="60"/>
      <c r="Q6758" s="60"/>
      <c r="R6758" s="334">
        <v>18069</v>
      </c>
      <c r="S6758" s="319" t="s">
        <v>356</v>
      </c>
      <c r="BE6758" s="60"/>
      <c r="BR6758" s="60"/>
      <c r="BX6758" s="151"/>
      <c r="CB6758" s="151"/>
      <c r="CM6758" s="151"/>
      <c r="CO6758" s="151"/>
      <c r="CT6758" s="151"/>
      <c r="CY6758" s="151"/>
    </row>
    <row r="6759" spans="1:103" x14ac:dyDescent="0.2">
      <c r="A6759" s="60"/>
      <c r="B6759" s="60"/>
      <c r="C6759" s="60"/>
      <c r="D6759" s="60"/>
      <c r="E6759" s="60"/>
      <c r="F6759" s="60"/>
      <c r="G6759" s="60"/>
      <c r="H6759" s="60"/>
      <c r="I6759" s="60"/>
      <c r="J6759" s="60"/>
      <c r="K6759" s="60"/>
      <c r="L6759" s="60"/>
      <c r="M6759" s="60"/>
      <c r="N6759" s="60"/>
      <c r="O6759" s="60"/>
      <c r="P6759" s="60"/>
      <c r="Q6759" s="60"/>
      <c r="R6759" s="334">
        <v>18070</v>
      </c>
      <c r="S6759" s="319" t="s">
        <v>356</v>
      </c>
      <c r="BE6759" s="60"/>
      <c r="BR6759" s="60"/>
      <c r="BX6759" s="151"/>
      <c r="CB6759" s="151"/>
      <c r="CM6759" s="151"/>
      <c r="CO6759" s="151"/>
      <c r="CT6759" s="151"/>
      <c r="CY6759" s="151"/>
    </row>
    <row r="6760" spans="1:103" x14ac:dyDescent="0.2">
      <c r="A6760" s="60"/>
      <c r="B6760" s="60"/>
      <c r="C6760" s="60"/>
      <c r="D6760" s="60"/>
      <c r="E6760" s="60"/>
      <c r="F6760" s="60"/>
      <c r="G6760" s="60"/>
      <c r="H6760" s="60"/>
      <c r="I6760" s="60"/>
      <c r="J6760" s="60"/>
      <c r="K6760" s="60"/>
      <c r="L6760" s="60"/>
      <c r="M6760" s="60"/>
      <c r="N6760" s="60"/>
      <c r="O6760" s="60"/>
      <c r="P6760" s="60"/>
      <c r="Q6760" s="60"/>
      <c r="R6760" s="334">
        <v>18071</v>
      </c>
      <c r="S6760" s="319" t="s">
        <v>356</v>
      </c>
      <c r="BE6760" s="60"/>
      <c r="BR6760" s="60"/>
      <c r="BX6760" s="151"/>
      <c r="CB6760" s="151"/>
      <c r="CM6760" s="151"/>
      <c r="CO6760" s="151"/>
      <c r="CT6760" s="151"/>
      <c r="CY6760" s="151"/>
    </row>
    <row r="6761" spans="1:103" x14ac:dyDescent="0.2">
      <c r="A6761" s="60"/>
      <c r="B6761" s="60"/>
      <c r="C6761" s="60"/>
      <c r="D6761" s="60"/>
      <c r="E6761" s="60"/>
      <c r="F6761" s="60"/>
      <c r="G6761" s="60"/>
      <c r="H6761" s="60"/>
      <c r="I6761" s="60"/>
      <c r="J6761" s="60"/>
      <c r="K6761" s="60"/>
      <c r="L6761" s="60"/>
      <c r="M6761" s="60"/>
      <c r="N6761" s="60"/>
      <c r="O6761" s="60"/>
      <c r="P6761" s="60"/>
      <c r="Q6761" s="60"/>
      <c r="R6761" s="334">
        <v>18072</v>
      </c>
      <c r="S6761" s="319" t="s">
        <v>356</v>
      </c>
      <c r="BE6761" s="60"/>
      <c r="BR6761" s="60"/>
      <c r="BX6761" s="151"/>
      <c r="CB6761" s="151"/>
      <c r="CM6761" s="151"/>
      <c r="CO6761" s="151"/>
      <c r="CT6761" s="151"/>
      <c r="CY6761" s="151"/>
    </row>
    <row r="6762" spans="1:103" x14ac:dyDescent="0.2">
      <c r="A6762" s="60"/>
      <c r="B6762" s="60"/>
      <c r="C6762" s="60"/>
      <c r="D6762" s="60"/>
      <c r="E6762" s="60"/>
      <c r="F6762" s="60"/>
      <c r="G6762" s="60"/>
      <c r="H6762" s="60"/>
      <c r="I6762" s="60"/>
      <c r="J6762" s="60"/>
      <c r="K6762" s="60"/>
      <c r="L6762" s="60"/>
      <c r="M6762" s="60"/>
      <c r="N6762" s="60"/>
      <c r="O6762" s="60"/>
      <c r="P6762" s="60"/>
      <c r="Q6762" s="60"/>
      <c r="R6762" s="334">
        <v>18073</v>
      </c>
      <c r="S6762" s="319" t="s">
        <v>356</v>
      </c>
      <c r="BE6762" s="60"/>
      <c r="BR6762" s="60"/>
      <c r="BX6762" s="151"/>
      <c r="CB6762" s="151"/>
      <c r="CM6762" s="151"/>
      <c r="CO6762" s="151"/>
      <c r="CT6762" s="151"/>
      <c r="CY6762" s="151"/>
    </row>
    <row r="6763" spans="1:103" x14ac:dyDescent="0.2">
      <c r="A6763" s="60"/>
      <c r="B6763" s="60"/>
      <c r="C6763" s="60"/>
      <c r="D6763" s="60"/>
      <c r="E6763" s="60"/>
      <c r="F6763" s="60"/>
      <c r="G6763" s="60"/>
      <c r="H6763" s="60"/>
      <c r="I6763" s="60"/>
      <c r="J6763" s="60"/>
      <c r="K6763" s="60"/>
      <c r="L6763" s="60"/>
      <c r="M6763" s="60"/>
      <c r="N6763" s="60"/>
      <c r="O6763" s="60"/>
      <c r="P6763" s="60"/>
      <c r="Q6763" s="60"/>
      <c r="R6763" s="334">
        <v>18074</v>
      </c>
      <c r="S6763" s="319" t="s">
        <v>356</v>
      </c>
      <c r="BE6763" s="60"/>
      <c r="BR6763" s="60"/>
      <c r="BX6763" s="151"/>
      <c r="CB6763" s="151"/>
      <c r="CM6763" s="151"/>
      <c r="CO6763" s="151"/>
      <c r="CT6763" s="151"/>
      <c r="CY6763" s="151"/>
    </row>
    <row r="6764" spans="1:103" x14ac:dyDescent="0.2">
      <c r="A6764" s="60"/>
      <c r="B6764" s="60"/>
      <c r="C6764" s="60"/>
      <c r="D6764" s="60"/>
      <c r="E6764" s="60"/>
      <c r="F6764" s="60"/>
      <c r="G6764" s="60"/>
      <c r="H6764" s="60"/>
      <c r="I6764" s="60"/>
      <c r="J6764" s="60"/>
      <c r="K6764" s="60"/>
      <c r="L6764" s="60"/>
      <c r="M6764" s="60"/>
      <c r="N6764" s="60"/>
      <c r="O6764" s="60"/>
      <c r="P6764" s="60"/>
      <c r="Q6764" s="60"/>
      <c r="R6764" s="334">
        <v>18076</v>
      </c>
      <c r="S6764" s="319" t="s">
        <v>356</v>
      </c>
      <c r="BE6764" s="60"/>
      <c r="BR6764" s="60"/>
      <c r="BX6764" s="151"/>
      <c r="CB6764" s="151"/>
      <c r="CM6764" s="151"/>
      <c r="CO6764" s="151"/>
      <c r="CT6764" s="151"/>
      <c r="CY6764" s="151"/>
    </row>
    <row r="6765" spans="1:103" x14ac:dyDescent="0.2">
      <c r="A6765" s="60"/>
      <c r="B6765" s="60"/>
      <c r="C6765" s="60"/>
      <c r="D6765" s="60"/>
      <c r="E6765" s="60"/>
      <c r="F6765" s="60"/>
      <c r="G6765" s="60"/>
      <c r="H6765" s="60"/>
      <c r="I6765" s="60"/>
      <c r="J6765" s="60"/>
      <c r="K6765" s="60"/>
      <c r="L6765" s="60"/>
      <c r="M6765" s="60"/>
      <c r="N6765" s="60"/>
      <c r="O6765" s="60"/>
      <c r="P6765" s="60"/>
      <c r="Q6765" s="60"/>
      <c r="R6765" s="334">
        <v>18077</v>
      </c>
      <c r="S6765" s="319" t="s">
        <v>356</v>
      </c>
      <c r="BE6765" s="60"/>
      <c r="BR6765" s="60"/>
      <c r="BX6765" s="151"/>
      <c r="CB6765" s="151"/>
      <c r="CM6765" s="151"/>
      <c r="CO6765" s="151"/>
      <c r="CT6765" s="151"/>
      <c r="CY6765" s="151"/>
    </row>
    <row r="6766" spans="1:103" x14ac:dyDescent="0.2">
      <c r="A6766" s="60"/>
      <c r="B6766" s="60"/>
      <c r="C6766" s="60"/>
      <c r="D6766" s="60"/>
      <c r="E6766" s="60"/>
      <c r="F6766" s="60"/>
      <c r="G6766" s="60"/>
      <c r="H6766" s="60"/>
      <c r="I6766" s="60"/>
      <c r="J6766" s="60"/>
      <c r="K6766" s="60"/>
      <c r="L6766" s="60"/>
      <c r="M6766" s="60"/>
      <c r="N6766" s="60"/>
      <c r="O6766" s="60"/>
      <c r="P6766" s="60"/>
      <c r="Q6766" s="60"/>
      <c r="R6766" s="334">
        <v>18078</v>
      </c>
      <c r="S6766" s="319" t="s">
        <v>356</v>
      </c>
      <c r="BE6766" s="60"/>
      <c r="BR6766" s="60"/>
      <c r="BX6766" s="151"/>
      <c r="CB6766" s="151"/>
      <c r="CM6766" s="151"/>
      <c r="CO6766" s="151"/>
      <c r="CT6766" s="151"/>
      <c r="CY6766" s="151"/>
    </row>
    <row r="6767" spans="1:103" x14ac:dyDescent="0.2">
      <c r="A6767" s="60"/>
      <c r="B6767" s="60"/>
      <c r="C6767" s="60"/>
      <c r="D6767" s="60"/>
      <c r="E6767" s="60"/>
      <c r="F6767" s="60"/>
      <c r="G6767" s="60"/>
      <c r="H6767" s="60"/>
      <c r="I6767" s="60"/>
      <c r="J6767" s="60"/>
      <c r="K6767" s="60"/>
      <c r="L6767" s="60"/>
      <c r="M6767" s="60"/>
      <c r="N6767" s="60"/>
      <c r="O6767" s="60"/>
      <c r="P6767" s="60"/>
      <c r="Q6767" s="60"/>
      <c r="R6767" s="334">
        <v>18079</v>
      </c>
      <c r="S6767" s="319" t="s">
        <v>356</v>
      </c>
      <c r="BE6767" s="60"/>
      <c r="BR6767" s="60"/>
      <c r="BX6767" s="151"/>
      <c r="CB6767" s="151"/>
      <c r="CM6767" s="151"/>
      <c r="CO6767" s="151"/>
      <c r="CT6767" s="151"/>
      <c r="CY6767" s="151"/>
    </row>
    <row r="6768" spans="1:103" x14ac:dyDescent="0.2">
      <c r="A6768" s="60"/>
      <c r="B6768" s="60"/>
      <c r="C6768" s="60"/>
      <c r="D6768" s="60"/>
      <c r="E6768" s="60"/>
      <c r="F6768" s="60"/>
      <c r="G6768" s="60"/>
      <c r="H6768" s="60"/>
      <c r="I6768" s="60"/>
      <c r="J6768" s="60"/>
      <c r="K6768" s="60"/>
      <c r="L6768" s="60"/>
      <c r="M6768" s="60"/>
      <c r="N6768" s="60"/>
      <c r="O6768" s="60"/>
      <c r="P6768" s="60"/>
      <c r="Q6768" s="60"/>
      <c r="R6768" s="334">
        <v>18080</v>
      </c>
      <c r="S6768" s="319" t="s">
        <v>356</v>
      </c>
      <c r="BE6768" s="60"/>
      <c r="BR6768" s="60"/>
      <c r="BX6768" s="151"/>
      <c r="CB6768" s="151"/>
      <c r="CM6768" s="151"/>
      <c r="CO6768" s="151"/>
      <c r="CT6768" s="151"/>
      <c r="CY6768" s="151"/>
    </row>
    <row r="6769" spans="1:103" x14ac:dyDescent="0.2">
      <c r="A6769" s="60"/>
      <c r="B6769" s="60"/>
      <c r="C6769" s="60"/>
      <c r="D6769" s="60"/>
      <c r="E6769" s="60"/>
      <c r="F6769" s="60"/>
      <c r="G6769" s="60"/>
      <c r="H6769" s="60"/>
      <c r="I6769" s="60"/>
      <c r="J6769" s="60"/>
      <c r="K6769" s="60"/>
      <c r="L6769" s="60"/>
      <c r="M6769" s="60"/>
      <c r="N6769" s="60"/>
      <c r="O6769" s="60"/>
      <c r="P6769" s="60"/>
      <c r="Q6769" s="60"/>
      <c r="R6769" s="334">
        <v>18081</v>
      </c>
      <c r="S6769" s="319" t="s">
        <v>356</v>
      </c>
      <c r="BE6769" s="60"/>
      <c r="BR6769" s="60"/>
      <c r="BX6769" s="151"/>
      <c r="CB6769" s="151"/>
      <c r="CM6769" s="151"/>
      <c r="CO6769" s="151"/>
      <c r="CT6769" s="151"/>
      <c r="CY6769" s="151"/>
    </row>
    <row r="6770" spans="1:103" x14ac:dyDescent="0.2">
      <c r="A6770" s="60"/>
      <c r="B6770" s="60"/>
      <c r="C6770" s="60"/>
      <c r="D6770" s="60"/>
      <c r="E6770" s="60"/>
      <c r="F6770" s="60"/>
      <c r="G6770" s="60"/>
      <c r="H6770" s="60"/>
      <c r="I6770" s="60"/>
      <c r="J6770" s="60"/>
      <c r="K6770" s="60"/>
      <c r="L6770" s="60"/>
      <c r="M6770" s="60"/>
      <c r="N6770" s="60"/>
      <c r="O6770" s="60"/>
      <c r="P6770" s="60"/>
      <c r="Q6770" s="60"/>
      <c r="R6770" s="334">
        <v>18083</v>
      </c>
      <c r="S6770" s="319" t="s">
        <v>356</v>
      </c>
      <c r="BE6770" s="60"/>
      <c r="BR6770" s="60"/>
      <c r="BX6770" s="151"/>
      <c r="CB6770" s="151"/>
      <c r="CM6770" s="151"/>
      <c r="CO6770" s="151"/>
      <c r="CT6770" s="151"/>
      <c r="CY6770" s="151"/>
    </row>
    <row r="6771" spans="1:103" x14ac:dyDescent="0.2">
      <c r="A6771" s="60"/>
      <c r="B6771" s="60"/>
      <c r="C6771" s="60"/>
      <c r="D6771" s="60"/>
      <c r="E6771" s="60"/>
      <c r="F6771" s="60"/>
      <c r="G6771" s="60"/>
      <c r="H6771" s="60"/>
      <c r="I6771" s="60"/>
      <c r="J6771" s="60"/>
      <c r="K6771" s="60"/>
      <c r="L6771" s="60"/>
      <c r="M6771" s="60"/>
      <c r="N6771" s="60"/>
      <c r="O6771" s="60"/>
      <c r="P6771" s="60"/>
      <c r="Q6771" s="60"/>
      <c r="R6771" s="334">
        <v>18084</v>
      </c>
      <c r="S6771" s="319" t="s">
        <v>356</v>
      </c>
      <c r="BE6771" s="60"/>
      <c r="BR6771" s="60"/>
      <c r="BX6771" s="151"/>
      <c r="CB6771" s="151"/>
      <c r="CM6771" s="151"/>
      <c r="CO6771" s="151"/>
      <c r="CT6771" s="151"/>
      <c r="CY6771" s="151"/>
    </row>
    <row r="6772" spans="1:103" x14ac:dyDescent="0.2">
      <c r="A6772" s="60"/>
      <c r="B6772" s="60"/>
      <c r="C6772" s="60"/>
      <c r="D6772" s="60"/>
      <c r="E6772" s="60"/>
      <c r="F6772" s="60"/>
      <c r="G6772" s="60"/>
      <c r="H6772" s="60"/>
      <c r="I6772" s="60"/>
      <c r="J6772" s="60"/>
      <c r="K6772" s="60"/>
      <c r="L6772" s="60"/>
      <c r="M6772" s="60"/>
      <c r="N6772" s="60"/>
      <c r="O6772" s="60"/>
      <c r="P6772" s="60"/>
      <c r="Q6772" s="60"/>
      <c r="R6772" s="334">
        <v>18085</v>
      </c>
      <c r="S6772" s="319" t="s">
        <v>356</v>
      </c>
      <c r="BE6772" s="60"/>
      <c r="BR6772" s="60"/>
      <c r="BX6772" s="151"/>
      <c r="CB6772" s="151"/>
      <c r="CM6772" s="151"/>
      <c r="CO6772" s="151"/>
      <c r="CT6772" s="151"/>
      <c r="CY6772" s="151"/>
    </row>
    <row r="6773" spans="1:103" x14ac:dyDescent="0.2">
      <c r="A6773" s="60"/>
      <c r="B6773" s="60"/>
      <c r="C6773" s="60"/>
      <c r="D6773" s="60"/>
      <c r="E6773" s="60"/>
      <c r="F6773" s="60"/>
      <c r="G6773" s="60"/>
      <c r="H6773" s="60"/>
      <c r="I6773" s="60"/>
      <c r="J6773" s="60"/>
      <c r="K6773" s="60"/>
      <c r="L6773" s="60"/>
      <c r="M6773" s="60"/>
      <c r="N6773" s="60"/>
      <c r="O6773" s="60"/>
      <c r="P6773" s="60"/>
      <c r="Q6773" s="60"/>
      <c r="R6773" s="334">
        <v>18086</v>
      </c>
      <c r="S6773" s="319" t="s">
        <v>356</v>
      </c>
      <c r="BE6773" s="60"/>
      <c r="BR6773" s="60"/>
      <c r="BX6773" s="151"/>
      <c r="CB6773" s="151"/>
      <c r="CM6773" s="151"/>
      <c r="CO6773" s="151"/>
      <c r="CT6773" s="151"/>
      <c r="CY6773" s="151"/>
    </row>
    <row r="6774" spans="1:103" x14ac:dyDescent="0.2">
      <c r="A6774" s="60"/>
      <c r="B6774" s="60"/>
      <c r="C6774" s="60"/>
      <c r="D6774" s="60"/>
      <c r="E6774" s="60"/>
      <c r="F6774" s="60"/>
      <c r="G6774" s="60"/>
      <c r="H6774" s="60"/>
      <c r="I6774" s="60"/>
      <c r="J6774" s="60"/>
      <c r="K6774" s="60"/>
      <c r="L6774" s="60"/>
      <c r="M6774" s="60"/>
      <c r="N6774" s="60"/>
      <c r="O6774" s="60"/>
      <c r="P6774" s="60"/>
      <c r="Q6774" s="60"/>
      <c r="R6774" s="334">
        <v>18087</v>
      </c>
      <c r="S6774" s="319" t="s">
        <v>356</v>
      </c>
      <c r="BE6774" s="60"/>
      <c r="BR6774" s="60"/>
      <c r="BX6774" s="151"/>
      <c r="CB6774" s="151"/>
      <c r="CM6774" s="151"/>
      <c r="CO6774" s="151"/>
      <c r="CT6774" s="151"/>
      <c r="CY6774" s="151"/>
    </row>
    <row r="6775" spans="1:103" x14ac:dyDescent="0.2">
      <c r="A6775" s="60"/>
      <c r="B6775" s="60"/>
      <c r="C6775" s="60"/>
      <c r="D6775" s="60"/>
      <c r="E6775" s="60"/>
      <c r="F6775" s="60"/>
      <c r="G6775" s="60"/>
      <c r="H6775" s="60"/>
      <c r="I6775" s="60"/>
      <c r="J6775" s="60"/>
      <c r="K6775" s="60"/>
      <c r="L6775" s="60"/>
      <c r="M6775" s="60"/>
      <c r="N6775" s="60"/>
      <c r="O6775" s="60"/>
      <c r="P6775" s="60"/>
      <c r="Q6775" s="60"/>
      <c r="R6775" s="334">
        <v>18088</v>
      </c>
      <c r="S6775" s="319" t="s">
        <v>356</v>
      </c>
      <c r="BE6775" s="60"/>
      <c r="BR6775" s="60"/>
      <c r="BX6775" s="151"/>
      <c r="CB6775" s="151"/>
      <c r="CM6775" s="151"/>
      <c r="CO6775" s="151"/>
      <c r="CT6775" s="151"/>
      <c r="CY6775" s="151"/>
    </row>
    <row r="6776" spans="1:103" x14ac:dyDescent="0.2">
      <c r="A6776" s="60"/>
      <c r="B6776" s="60"/>
      <c r="C6776" s="60"/>
      <c r="D6776" s="60"/>
      <c r="E6776" s="60"/>
      <c r="F6776" s="60"/>
      <c r="G6776" s="60"/>
      <c r="H6776" s="60"/>
      <c r="I6776" s="60"/>
      <c r="J6776" s="60"/>
      <c r="K6776" s="60"/>
      <c r="L6776" s="60"/>
      <c r="M6776" s="60"/>
      <c r="N6776" s="60"/>
      <c r="O6776" s="60"/>
      <c r="P6776" s="60"/>
      <c r="Q6776" s="60"/>
      <c r="R6776" s="334">
        <v>18091</v>
      </c>
      <c r="S6776" s="319" t="s">
        <v>356</v>
      </c>
      <c r="BE6776" s="60"/>
      <c r="BR6776" s="60"/>
      <c r="BX6776" s="151"/>
      <c r="CB6776" s="151"/>
      <c r="CM6776" s="151"/>
      <c r="CO6776" s="151"/>
      <c r="CT6776" s="151"/>
      <c r="CY6776" s="151"/>
    </row>
    <row r="6777" spans="1:103" x14ac:dyDescent="0.2">
      <c r="A6777" s="60"/>
      <c r="B6777" s="60"/>
      <c r="C6777" s="60"/>
      <c r="D6777" s="60"/>
      <c r="E6777" s="60"/>
      <c r="F6777" s="60"/>
      <c r="G6777" s="60"/>
      <c r="H6777" s="60"/>
      <c r="I6777" s="60"/>
      <c r="J6777" s="60"/>
      <c r="K6777" s="60"/>
      <c r="L6777" s="60"/>
      <c r="M6777" s="60"/>
      <c r="N6777" s="60"/>
      <c r="O6777" s="60"/>
      <c r="P6777" s="60"/>
      <c r="Q6777" s="60"/>
      <c r="R6777" s="334">
        <v>18092</v>
      </c>
      <c r="S6777" s="319" t="s">
        <v>356</v>
      </c>
      <c r="BE6777" s="60"/>
      <c r="BR6777" s="60"/>
      <c r="BX6777" s="151"/>
      <c r="CB6777" s="151"/>
      <c r="CM6777" s="151"/>
      <c r="CO6777" s="151"/>
      <c r="CT6777" s="151"/>
      <c r="CY6777" s="151"/>
    </row>
    <row r="6778" spans="1:103" x14ac:dyDescent="0.2">
      <c r="A6778" s="60"/>
      <c r="B6778" s="60"/>
      <c r="C6778" s="60"/>
      <c r="D6778" s="60"/>
      <c r="E6778" s="60"/>
      <c r="F6778" s="60"/>
      <c r="G6778" s="60"/>
      <c r="H6778" s="60"/>
      <c r="I6778" s="60"/>
      <c r="J6778" s="60"/>
      <c r="K6778" s="60"/>
      <c r="L6778" s="60"/>
      <c r="M6778" s="60"/>
      <c r="N6778" s="60"/>
      <c r="O6778" s="60"/>
      <c r="P6778" s="60"/>
      <c r="Q6778" s="60"/>
      <c r="R6778" s="334">
        <v>18098</v>
      </c>
      <c r="S6778" s="319" t="s">
        <v>356</v>
      </c>
      <c r="BE6778" s="60"/>
      <c r="BR6778" s="60"/>
      <c r="BX6778" s="151"/>
      <c r="CB6778" s="151"/>
      <c r="CM6778" s="151"/>
      <c r="CO6778" s="151"/>
      <c r="CT6778" s="151"/>
      <c r="CY6778" s="151"/>
    </row>
    <row r="6779" spans="1:103" x14ac:dyDescent="0.2">
      <c r="A6779" s="60"/>
      <c r="B6779" s="60"/>
      <c r="C6779" s="60"/>
      <c r="D6779" s="60"/>
      <c r="E6779" s="60"/>
      <c r="F6779" s="60"/>
      <c r="G6779" s="60"/>
      <c r="H6779" s="60"/>
      <c r="I6779" s="60"/>
      <c r="J6779" s="60"/>
      <c r="K6779" s="60"/>
      <c r="L6779" s="60"/>
      <c r="M6779" s="60"/>
      <c r="N6779" s="60"/>
      <c r="O6779" s="60"/>
      <c r="P6779" s="60"/>
      <c r="Q6779" s="60"/>
      <c r="R6779" s="334">
        <v>18099</v>
      </c>
      <c r="S6779" s="319" t="s">
        <v>356</v>
      </c>
      <c r="BE6779" s="60"/>
      <c r="BR6779" s="60"/>
      <c r="BX6779" s="151"/>
      <c r="CB6779" s="151"/>
      <c r="CM6779" s="151"/>
      <c r="CO6779" s="151"/>
      <c r="CT6779" s="151"/>
      <c r="CY6779" s="151"/>
    </row>
    <row r="6780" spans="1:103" x14ac:dyDescent="0.2">
      <c r="A6780" s="60"/>
      <c r="B6780" s="60"/>
      <c r="C6780" s="60"/>
      <c r="D6780" s="60"/>
      <c r="E6780" s="60"/>
      <c r="F6780" s="60"/>
      <c r="G6780" s="60"/>
      <c r="H6780" s="60"/>
      <c r="I6780" s="60"/>
      <c r="J6780" s="60"/>
      <c r="K6780" s="60"/>
      <c r="L6780" s="60"/>
      <c r="M6780" s="60"/>
      <c r="N6780" s="60"/>
      <c r="O6780" s="60"/>
      <c r="P6780" s="60"/>
      <c r="Q6780" s="60"/>
      <c r="R6780" s="334">
        <v>18101</v>
      </c>
      <c r="S6780" s="319" t="s">
        <v>356</v>
      </c>
      <c r="BE6780" s="60"/>
      <c r="BR6780" s="60"/>
      <c r="BX6780" s="151"/>
      <c r="CB6780" s="151"/>
      <c r="CM6780" s="151"/>
      <c r="CO6780" s="151"/>
      <c r="CT6780" s="151"/>
      <c r="CY6780" s="151"/>
    </row>
    <row r="6781" spans="1:103" x14ac:dyDescent="0.2">
      <c r="A6781" s="60"/>
      <c r="B6781" s="60"/>
      <c r="C6781" s="60"/>
      <c r="D6781" s="60"/>
      <c r="E6781" s="60"/>
      <c r="F6781" s="60"/>
      <c r="G6781" s="60"/>
      <c r="H6781" s="60"/>
      <c r="I6781" s="60"/>
      <c r="J6781" s="60"/>
      <c r="K6781" s="60"/>
      <c r="L6781" s="60"/>
      <c r="M6781" s="60"/>
      <c r="N6781" s="60"/>
      <c r="O6781" s="60"/>
      <c r="P6781" s="60"/>
      <c r="Q6781" s="60"/>
      <c r="R6781" s="334">
        <v>18102</v>
      </c>
      <c r="S6781" s="319" t="s">
        <v>356</v>
      </c>
      <c r="BE6781" s="60"/>
      <c r="BR6781" s="60"/>
      <c r="BX6781" s="151"/>
      <c r="CB6781" s="151"/>
      <c r="CM6781" s="151"/>
      <c r="CO6781" s="151"/>
      <c r="CT6781" s="151"/>
      <c r="CY6781" s="151"/>
    </row>
    <row r="6782" spans="1:103" x14ac:dyDescent="0.2">
      <c r="A6782" s="60"/>
      <c r="B6782" s="60"/>
      <c r="C6782" s="60"/>
      <c r="D6782" s="60"/>
      <c r="E6782" s="60"/>
      <c r="F6782" s="60"/>
      <c r="G6782" s="60"/>
      <c r="H6782" s="60"/>
      <c r="I6782" s="60"/>
      <c r="J6782" s="60"/>
      <c r="K6782" s="60"/>
      <c r="L6782" s="60"/>
      <c r="M6782" s="60"/>
      <c r="N6782" s="60"/>
      <c r="O6782" s="60"/>
      <c r="P6782" s="60"/>
      <c r="Q6782" s="60"/>
      <c r="R6782" s="334">
        <v>18103</v>
      </c>
      <c r="S6782" s="319" t="s">
        <v>356</v>
      </c>
      <c r="BE6782" s="60"/>
      <c r="BR6782" s="60"/>
      <c r="BX6782" s="151"/>
      <c r="CB6782" s="151"/>
      <c r="CM6782" s="151"/>
      <c r="CO6782" s="151"/>
      <c r="CT6782" s="151"/>
      <c r="CY6782" s="151"/>
    </row>
    <row r="6783" spans="1:103" x14ac:dyDescent="0.2">
      <c r="A6783" s="60"/>
      <c r="B6783" s="60"/>
      <c r="C6783" s="60"/>
      <c r="D6783" s="60"/>
      <c r="E6783" s="60"/>
      <c r="F6783" s="60"/>
      <c r="G6783" s="60"/>
      <c r="H6783" s="60"/>
      <c r="I6783" s="60"/>
      <c r="J6783" s="60"/>
      <c r="K6783" s="60"/>
      <c r="L6783" s="60"/>
      <c r="M6783" s="60"/>
      <c r="N6783" s="60"/>
      <c r="O6783" s="60"/>
      <c r="P6783" s="60"/>
      <c r="Q6783" s="60"/>
      <c r="R6783" s="334">
        <v>18104</v>
      </c>
      <c r="S6783" s="319" t="s">
        <v>356</v>
      </c>
      <c r="BE6783" s="60"/>
      <c r="BR6783" s="60"/>
      <c r="BX6783" s="151"/>
      <c r="CB6783" s="151"/>
      <c r="CM6783" s="151"/>
      <c r="CO6783" s="151"/>
      <c r="CT6783" s="151"/>
      <c r="CY6783" s="151"/>
    </row>
    <row r="6784" spans="1:103" x14ac:dyDescent="0.2">
      <c r="A6784" s="60"/>
      <c r="B6784" s="60"/>
      <c r="C6784" s="60"/>
      <c r="D6784" s="60"/>
      <c r="E6784" s="60"/>
      <c r="F6784" s="60"/>
      <c r="G6784" s="60"/>
      <c r="H6784" s="60"/>
      <c r="I6784" s="60"/>
      <c r="J6784" s="60"/>
      <c r="K6784" s="60"/>
      <c r="L6784" s="60"/>
      <c r="M6784" s="60"/>
      <c r="N6784" s="60"/>
      <c r="O6784" s="60"/>
      <c r="P6784" s="60"/>
      <c r="Q6784" s="60"/>
      <c r="R6784" s="334">
        <v>18105</v>
      </c>
      <c r="S6784" s="319" t="s">
        <v>356</v>
      </c>
      <c r="BE6784" s="60"/>
      <c r="BR6784" s="60"/>
      <c r="BX6784" s="151"/>
      <c r="CB6784" s="151"/>
      <c r="CM6784" s="151"/>
      <c r="CO6784" s="151"/>
      <c r="CT6784" s="151"/>
      <c r="CY6784" s="151"/>
    </row>
    <row r="6785" spans="1:103" x14ac:dyDescent="0.2">
      <c r="A6785" s="60"/>
      <c r="B6785" s="60"/>
      <c r="C6785" s="60"/>
      <c r="D6785" s="60"/>
      <c r="E6785" s="60"/>
      <c r="F6785" s="60"/>
      <c r="G6785" s="60"/>
      <c r="H6785" s="60"/>
      <c r="I6785" s="60"/>
      <c r="J6785" s="60"/>
      <c r="K6785" s="60"/>
      <c r="L6785" s="60"/>
      <c r="M6785" s="60"/>
      <c r="N6785" s="60"/>
      <c r="O6785" s="60"/>
      <c r="P6785" s="60"/>
      <c r="Q6785" s="60"/>
      <c r="R6785" s="334">
        <v>18106</v>
      </c>
      <c r="S6785" s="319" t="s">
        <v>356</v>
      </c>
      <c r="BE6785" s="60"/>
      <c r="BR6785" s="60"/>
      <c r="BX6785" s="151"/>
      <c r="CB6785" s="151"/>
      <c r="CM6785" s="151"/>
      <c r="CO6785" s="151"/>
      <c r="CT6785" s="151"/>
      <c r="CY6785" s="151"/>
    </row>
    <row r="6786" spans="1:103" x14ac:dyDescent="0.2">
      <c r="A6786" s="60"/>
      <c r="B6786" s="60"/>
      <c r="C6786" s="60"/>
      <c r="D6786" s="60"/>
      <c r="E6786" s="60"/>
      <c r="F6786" s="60"/>
      <c r="G6786" s="60"/>
      <c r="H6786" s="60"/>
      <c r="I6786" s="60"/>
      <c r="J6786" s="60"/>
      <c r="K6786" s="60"/>
      <c r="L6786" s="60"/>
      <c r="M6786" s="60"/>
      <c r="N6786" s="60"/>
      <c r="O6786" s="60"/>
      <c r="P6786" s="60"/>
      <c r="Q6786" s="60"/>
      <c r="R6786" s="334">
        <v>18109</v>
      </c>
      <c r="S6786" s="319" t="s">
        <v>356</v>
      </c>
      <c r="BE6786" s="60"/>
      <c r="BR6786" s="60"/>
      <c r="BX6786" s="151"/>
      <c r="CB6786" s="151"/>
      <c r="CM6786" s="151"/>
      <c r="CO6786" s="151"/>
      <c r="CT6786" s="151"/>
      <c r="CY6786" s="151"/>
    </row>
    <row r="6787" spans="1:103" x14ac:dyDescent="0.2">
      <c r="A6787" s="60"/>
      <c r="B6787" s="60"/>
      <c r="C6787" s="60"/>
      <c r="D6787" s="60"/>
      <c r="E6787" s="60"/>
      <c r="F6787" s="60"/>
      <c r="G6787" s="60"/>
      <c r="H6787" s="60"/>
      <c r="I6787" s="60"/>
      <c r="J6787" s="60"/>
      <c r="K6787" s="60"/>
      <c r="L6787" s="60"/>
      <c r="M6787" s="60"/>
      <c r="N6787" s="60"/>
      <c r="O6787" s="60"/>
      <c r="P6787" s="60"/>
      <c r="Q6787" s="60"/>
      <c r="R6787" s="334">
        <v>18195</v>
      </c>
      <c r="S6787" s="319" t="s">
        <v>356</v>
      </c>
      <c r="BE6787" s="60"/>
      <c r="BR6787" s="60"/>
      <c r="BX6787" s="151"/>
      <c r="CB6787" s="151"/>
      <c r="CM6787" s="151"/>
      <c r="CO6787" s="151"/>
      <c r="CT6787" s="151"/>
      <c r="CY6787" s="151"/>
    </row>
    <row r="6788" spans="1:103" x14ac:dyDescent="0.2">
      <c r="A6788" s="60"/>
      <c r="B6788" s="60"/>
      <c r="C6788" s="60"/>
      <c r="D6788" s="60"/>
      <c r="E6788" s="60"/>
      <c r="F6788" s="60"/>
      <c r="G6788" s="60"/>
      <c r="H6788" s="60"/>
      <c r="I6788" s="60"/>
      <c r="J6788" s="60"/>
      <c r="K6788" s="60"/>
      <c r="L6788" s="60"/>
      <c r="M6788" s="60"/>
      <c r="N6788" s="60"/>
      <c r="O6788" s="60"/>
      <c r="P6788" s="60"/>
      <c r="Q6788" s="60"/>
      <c r="R6788" s="334">
        <v>18201</v>
      </c>
      <c r="S6788" s="319" t="s">
        <v>356</v>
      </c>
      <c r="BE6788" s="60"/>
      <c r="BR6788" s="60"/>
      <c r="BX6788" s="151"/>
      <c r="CB6788" s="151"/>
      <c r="CM6788" s="151"/>
      <c r="CO6788" s="151"/>
      <c r="CT6788" s="151"/>
      <c r="CY6788" s="151"/>
    </row>
    <row r="6789" spans="1:103" x14ac:dyDescent="0.2">
      <c r="A6789" s="60"/>
      <c r="B6789" s="60"/>
      <c r="C6789" s="60"/>
      <c r="D6789" s="60"/>
      <c r="E6789" s="60"/>
      <c r="F6789" s="60"/>
      <c r="G6789" s="60"/>
      <c r="H6789" s="60"/>
      <c r="I6789" s="60"/>
      <c r="J6789" s="60"/>
      <c r="K6789" s="60"/>
      <c r="L6789" s="60"/>
      <c r="M6789" s="60"/>
      <c r="N6789" s="60"/>
      <c r="O6789" s="60"/>
      <c r="P6789" s="60"/>
      <c r="Q6789" s="60"/>
      <c r="R6789" s="334">
        <v>18202</v>
      </c>
      <c r="S6789" s="319" t="s">
        <v>356</v>
      </c>
      <c r="BE6789" s="60"/>
      <c r="BR6789" s="60"/>
      <c r="BX6789" s="151"/>
      <c r="CB6789" s="151"/>
      <c r="CM6789" s="151"/>
      <c r="CO6789" s="151"/>
      <c r="CT6789" s="151"/>
      <c r="CY6789" s="151"/>
    </row>
    <row r="6790" spans="1:103" x14ac:dyDescent="0.2">
      <c r="A6790" s="60"/>
      <c r="B6790" s="60"/>
      <c r="C6790" s="60"/>
      <c r="D6790" s="60"/>
      <c r="E6790" s="60"/>
      <c r="F6790" s="60"/>
      <c r="G6790" s="60"/>
      <c r="H6790" s="60"/>
      <c r="I6790" s="60"/>
      <c r="J6790" s="60"/>
      <c r="K6790" s="60"/>
      <c r="L6790" s="60"/>
      <c r="M6790" s="60"/>
      <c r="N6790" s="60"/>
      <c r="O6790" s="60"/>
      <c r="P6790" s="60"/>
      <c r="Q6790" s="60"/>
      <c r="R6790" s="334">
        <v>18210</v>
      </c>
      <c r="S6790" s="319" t="s">
        <v>356</v>
      </c>
      <c r="BE6790" s="60"/>
      <c r="BR6790" s="60"/>
      <c r="BX6790" s="151"/>
      <c r="CB6790" s="151"/>
      <c r="CM6790" s="151"/>
      <c r="CO6790" s="151"/>
      <c r="CT6790" s="151"/>
      <c r="CY6790" s="151"/>
    </row>
    <row r="6791" spans="1:103" x14ac:dyDescent="0.2">
      <c r="A6791" s="60"/>
      <c r="B6791" s="60"/>
      <c r="C6791" s="60"/>
      <c r="D6791" s="60"/>
      <c r="E6791" s="60"/>
      <c r="F6791" s="60"/>
      <c r="G6791" s="60"/>
      <c r="H6791" s="60"/>
      <c r="I6791" s="60"/>
      <c r="J6791" s="60"/>
      <c r="K6791" s="60"/>
      <c r="L6791" s="60"/>
      <c r="M6791" s="60"/>
      <c r="N6791" s="60"/>
      <c r="O6791" s="60"/>
      <c r="P6791" s="60"/>
      <c r="Q6791" s="60"/>
      <c r="R6791" s="334">
        <v>18211</v>
      </c>
      <c r="S6791" s="319" t="s">
        <v>356</v>
      </c>
      <c r="BE6791" s="60"/>
      <c r="BR6791" s="60"/>
      <c r="BX6791" s="151"/>
      <c r="CB6791" s="151"/>
      <c r="CM6791" s="151"/>
      <c r="CO6791" s="151"/>
      <c r="CT6791" s="151"/>
      <c r="CY6791" s="151"/>
    </row>
    <row r="6792" spans="1:103" x14ac:dyDescent="0.2">
      <c r="A6792" s="60"/>
      <c r="B6792" s="60"/>
      <c r="C6792" s="60"/>
      <c r="D6792" s="60"/>
      <c r="E6792" s="60"/>
      <c r="F6792" s="60"/>
      <c r="G6792" s="60"/>
      <c r="H6792" s="60"/>
      <c r="I6792" s="60"/>
      <c r="J6792" s="60"/>
      <c r="K6792" s="60"/>
      <c r="L6792" s="60"/>
      <c r="M6792" s="60"/>
      <c r="N6792" s="60"/>
      <c r="O6792" s="60"/>
      <c r="P6792" s="60"/>
      <c r="Q6792" s="60"/>
      <c r="R6792" s="334">
        <v>18212</v>
      </c>
      <c r="S6792" s="319" t="s">
        <v>356</v>
      </c>
      <c r="BE6792" s="60"/>
      <c r="BR6792" s="60"/>
      <c r="BX6792" s="151"/>
      <c r="CB6792" s="151"/>
      <c r="CM6792" s="151"/>
      <c r="CO6792" s="151"/>
      <c r="CT6792" s="151"/>
      <c r="CY6792" s="151"/>
    </row>
    <row r="6793" spans="1:103" x14ac:dyDescent="0.2">
      <c r="A6793" s="60"/>
      <c r="B6793" s="60"/>
      <c r="C6793" s="60"/>
      <c r="D6793" s="60"/>
      <c r="E6793" s="60"/>
      <c r="F6793" s="60"/>
      <c r="G6793" s="60"/>
      <c r="H6793" s="60"/>
      <c r="I6793" s="60"/>
      <c r="J6793" s="60"/>
      <c r="K6793" s="60"/>
      <c r="L6793" s="60"/>
      <c r="M6793" s="60"/>
      <c r="N6793" s="60"/>
      <c r="O6793" s="60"/>
      <c r="P6793" s="60"/>
      <c r="Q6793" s="60"/>
      <c r="R6793" s="334">
        <v>18214</v>
      </c>
      <c r="S6793" s="319" t="s">
        <v>356</v>
      </c>
      <c r="BE6793" s="60"/>
      <c r="BR6793" s="60"/>
      <c r="BX6793" s="151"/>
      <c r="CB6793" s="151"/>
      <c r="CM6793" s="151"/>
      <c r="CO6793" s="151"/>
      <c r="CT6793" s="151"/>
      <c r="CY6793" s="151"/>
    </row>
    <row r="6794" spans="1:103" x14ac:dyDescent="0.2">
      <c r="A6794" s="60"/>
      <c r="B6794" s="60"/>
      <c r="C6794" s="60"/>
      <c r="D6794" s="60"/>
      <c r="E6794" s="60"/>
      <c r="F6794" s="60"/>
      <c r="G6794" s="60"/>
      <c r="H6794" s="60"/>
      <c r="I6794" s="60"/>
      <c r="J6794" s="60"/>
      <c r="K6794" s="60"/>
      <c r="L6794" s="60"/>
      <c r="M6794" s="60"/>
      <c r="N6794" s="60"/>
      <c r="O6794" s="60"/>
      <c r="P6794" s="60"/>
      <c r="Q6794" s="60"/>
      <c r="R6794" s="334">
        <v>18216</v>
      </c>
      <c r="S6794" s="319" t="s">
        <v>356</v>
      </c>
      <c r="BE6794" s="60"/>
      <c r="BR6794" s="60"/>
      <c r="BX6794" s="151"/>
      <c r="CB6794" s="151"/>
      <c r="CM6794" s="151"/>
      <c r="CO6794" s="151"/>
      <c r="CT6794" s="151"/>
      <c r="CY6794" s="151"/>
    </row>
    <row r="6795" spans="1:103" x14ac:dyDescent="0.2">
      <c r="A6795" s="60"/>
      <c r="B6795" s="60"/>
      <c r="C6795" s="60"/>
      <c r="D6795" s="60"/>
      <c r="E6795" s="60"/>
      <c r="F6795" s="60"/>
      <c r="G6795" s="60"/>
      <c r="H6795" s="60"/>
      <c r="I6795" s="60"/>
      <c r="J6795" s="60"/>
      <c r="K6795" s="60"/>
      <c r="L6795" s="60"/>
      <c r="M6795" s="60"/>
      <c r="N6795" s="60"/>
      <c r="O6795" s="60"/>
      <c r="P6795" s="60"/>
      <c r="Q6795" s="60"/>
      <c r="R6795" s="334">
        <v>18218</v>
      </c>
      <c r="S6795" s="319" t="s">
        <v>356</v>
      </c>
      <c r="BE6795" s="60"/>
      <c r="BR6795" s="60"/>
      <c r="BX6795" s="151"/>
      <c r="CB6795" s="151"/>
      <c r="CM6795" s="151"/>
      <c r="CO6795" s="151"/>
      <c r="CT6795" s="151"/>
      <c r="CY6795" s="151"/>
    </row>
    <row r="6796" spans="1:103" x14ac:dyDescent="0.2">
      <c r="A6796" s="60"/>
      <c r="B6796" s="60"/>
      <c r="C6796" s="60"/>
      <c r="D6796" s="60"/>
      <c r="E6796" s="60"/>
      <c r="F6796" s="60"/>
      <c r="G6796" s="60"/>
      <c r="H6796" s="60"/>
      <c r="I6796" s="60"/>
      <c r="J6796" s="60"/>
      <c r="K6796" s="60"/>
      <c r="L6796" s="60"/>
      <c r="M6796" s="60"/>
      <c r="N6796" s="60"/>
      <c r="O6796" s="60"/>
      <c r="P6796" s="60"/>
      <c r="Q6796" s="60"/>
      <c r="R6796" s="334">
        <v>18219</v>
      </c>
      <c r="S6796" s="319" t="s">
        <v>356</v>
      </c>
      <c r="BE6796" s="60"/>
      <c r="BR6796" s="60"/>
      <c r="BX6796" s="151"/>
      <c r="CB6796" s="151"/>
      <c r="CM6796" s="151"/>
      <c r="CO6796" s="151"/>
      <c r="CT6796" s="151"/>
      <c r="CY6796" s="151"/>
    </row>
    <row r="6797" spans="1:103" x14ac:dyDescent="0.2">
      <c r="A6797" s="60"/>
      <c r="B6797" s="60"/>
      <c r="C6797" s="60"/>
      <c r="D6797" s="60"/>
      <c r="E6797" s="60"/>
      <c r="F6797" s="60"/>
      <c r="G6797" s="60"/>
      <c r="H6797" s="60"/>
      <c r="I6797" s="60"/>
      <c r="J6797" s="60"/>
      <c r="K6797" s="60"/>
      <c r="L6797" s="60"/>
      <c r="M6797" s="60"/>
      <c r="N6797" s="60"/>
      <c r="O6797" s="60"/>
      <c r="P6797" s="60"/>
      <c r="Q6797" s="60"/>
      <c r="R6797" s="334">
        <v>18220</v>
      </c>
      <c r="S6797" s="319" t="s">
        <v>356</v>
      </c>
      <c r="BE6797" s="60"/>
      <c r="BR6797" s="60"/>
      <c r="BX6797" s="151"/>
      <c r="CB6797" s="151"/>
      <c r="CM6797" s="151"/>
      <c r="CO6797" s="151"/>
      <c r="CT6797" s="151"/>
      <c r="CY6797" s="151"/>
    </row>
    <row r="6798" spans="1:103" x14ac:dyDescent="0.2">
      <c r="A6798" s="60"/>
      <c r="B6798" s="60"/>
      <c r="C6798" s="60"/>
      <c r="D6798" s="60"/>
      <c r="E6798" s="60"/>
      <c r="F6798" s="60"/>
      <c r="G6798" s="60"/>
      <c r="H6798" s="60"/>
      <c r="I6798" s="60"/>
      <c r="J6798" s="60"/>
      <c r="K6798" s="60"/>
      <c r="L6798" s="60"/>
      <c r="M6798" s="60"/>
      <c r="N6798" s="60"/>
      <c r="O6798" s="60"/>
      <c r="P6798" s="60"/>
      <c r="Q6798" s="60"/>
      <c r="R6798" s="334">
        <v>18221</v>
      </c>
      <c r="S6798" s="319" t="s">
        <v>356</v>
      </c>
      <c r="BE6798" s="60"/>
      <c r="BR6798" s="60"/>
      <c r="BX6798" s="151"/>
      <c r="CB6798" s="151"/>
      <c r="CM6798" s="151"/>
      <c r="CO6798" s="151"/>
      <c r="CT6798" s="151"/>
      <c r="CY6798" s="151"/>
    </row>
    <row r="6799" spans="1:103" x14ac:dyDescent="0.2">
      <c r="A6799" s="60"/>
      <c r="B6799" s="60"/>
      <c r="C6799" s="60"/>
      <c r="D6799" s="60"/>
      <c r="E6799" s="60"/>
      <c r="F6799" s="60"/>
      <c r="G6799" s="60"/>
      <c r="H6799" s="60"/>
      <c r="I6799" s="60"/>
      <c r="J6799" s="60"/>
      <c r="K6799" s="60"/>
      <c r="L6799" s="60"/>
      <c r="M6799" s="60"/>
      <c r="N6799" s="60"/>
      <c r="O6799" s="60"/>
      <c r="P6799" s="60"/>
      <c r="Q6799" s="60"/>
      <c r="R6799" s="334">
        <v>18222</v>
      </c>
      <c r="S6799" s="319" t="s">
        <v>356</v>
      </c>
      <c r="BE6799" s="60"/>
      <c r="BR6799" s="60"/>
      <c r="BX6799" s="151"/>
      <c r="CB6799" s="151"/>
      <c r="CM6799" s="151"/>
      <c r="CO6799" s="151"/>
      <c r="CT6799" s="151"/>
      <c r="CY6799" s="151"/>
    </row>
    <row r="6800" spans="1:103" x14ac:dyDescent="0.2">
      <c r="A6800" s="60"/>
      <c r="B6800" s="60"/>
      <c r="C6800" s="60"/>
      <c r="D6800" s="60"/>
      <c r="E6800" s="60"/>
      <c r="F6800" s="60"/>
      <c r="G6800" s="60"/>
      <c r="H6800" s="60"/>
      <c r="I6800" s="60"/>
      <c r="J6800" s="60"/>
      <c r="K6800" s="60"/>
      <c r="L6800" s="60"/>
      <c r="M6800" s="60"/>
      <c r="N6800" s="60"/>
      <c r="O6800" s="60"/>
      <c r="P6800" s="60"/>
      <c r="Q6800" s="60"/>
      <c r="R6800" s="334">
        <v>18223</v>
      </c>
      <c r="S6800" s="319" t="s">
        <v>356</v>
      </c>
      <c r="BE6800" s="60"/>
      <c r="BR6800" s="60"/>
      <c r="BX6800" s="151"/>
      <c r="CB6800" s="151"/>
      <c r="CM6800" s="151"/>
      <c r="CO6800" s="151"/>
      <c r="CT6800" s="151"/>
      <c r="CY6800" s="151"/>
    </row>
    <row r="6801" spans="1:103" x14ac:dyDescent="0.2">
      <c r="A6801" s="60"/>
      <c r="B6801" s="60"/>
      <c r="C6801" s="60"/>
      <c r="D6801" s="60"/>
      <c r="E6801" s="60"/>
      <c r="F6801" s="60"/>
      <c r="G6801" s="60"/>
      <c r="H6801" s="60"/>
      <c r="I6801" s="60"/>
      <c r="J6801" s="60"/>
      <c r="K6801" s="60"/>
      <c r="L6801" s="60"/>
      <c r="M6801" s="60"/>
      <c r="N6801" s="60"/>
      <c r="O6801" s="60"/>
      <c r="P6801" s="60"/>
      <c r="Q6801" s="60"/>
      <c r="R6801" s="334">
        <v>18224</v>
      </c>
      <c r="S6801" s="319" t="s">
        <v>356</v>
      </c>
      <c r="BE6801" s="60"/>
      <c r="BR6801" s="60"/>
      <c r="BX6801" s="151"/>
      <c r="CB6801" s="151"/>
      <c r="CM6801" s="151"/>
      <c r="CO6801" s="151"/>
      <c r="CT6801" s="151"/>
      <c r="CY6801" s="151"/>
    </row>
    <row r="6802" spans="1:103" x14ac:dyDescent="0.2">
      <c r="A6802" s="60"/>
      <c r="B6802" s="60"/>
      <c r="C6802" s="60"/>
      <c r="D6802" s="60"/>
      <c r="E6802" s="60"/>
      <c r="F6802" s="60"/>
      <c r="G6802" s="60"/>
      <c r="H6802" s="60"/>
      <c r="I6802" s="60"/>
      <c r="J6802" s="60"/>
      <c r="K6802" s="60"/>
      <c r="L6802" s="60"/>
      <c r="M6802" s="60"/>
      <c r="N6802" s="60"/>
      <c r="O6802" s="60"/>
      <c r="P6802" s="60"/>
      <c r="Q6802" s="60"/>
      <c r="R6802" s="334">
        <v>18225</v>
      </c>
      <c r="S6802" s="319" t="s">
        <v>356</v>
      </c>
      <c r="BE6802" s="60"/>
      <c r="BR6802" s="60"/>
      <c r="BX6802" s="151"/>
      <c r="CB6802" s="151"/>
      <c r="CM6802" s="151"/>
      <c r="CO6802" s="151"/>
      <c r="CT6802" s="151"/>
      <c r="CY6802" s="151"/>
    </row>
    <row r="6803" spans="1:103" x14ac:dyDescent="0.2">
      <c r="A6803" s="60"/>
      <c r="B6803" s="60"/>
      <c r="C6803" s="60"/>
      <c r="D6803" s="60"/>
      <c r="E6803" s="60"/>
      <c r="F6803" s="60"/>
      <c r="G6803" s="60"/>
      <c r="H6803" s="60"/>
      <c r="I6803" s="60"/>
      <c r="J6803" s="60"/>
      <c r="K6803" s="60"/>
      <c r="L6803" s="60"/>
      <c r="M6803" s="60"/>
      <c r="N6803" s="60"/>
      <c r="O6803" s="60"/>
      <c r="P6803" s="60"/>
      <c r="Q6803" s="60"/>
      <c r="R6803" s="334">
        <v>18229</v>
      </c>
      <c r="S6803" s="319" t="s">
        <v>356</v>
      </c>
      <c r="BE6803" s="60"/>
      <c r="BR6803" s="60"/>
      <c r="BX6803" s="151"/>
      <c r="CB6803" s="151"/>
      <c r="CM6803" s="151"/>
      <c r="CO6803" s="151"/>
      <c r="CT6803" s="151"/>
      <c r="CY6803" s="151"/>
    </row>
    <row r="6804" spans="1:103" x14ac:dyDescent="0.2">
      <c r="A6804" s="60"/>
      <c r="B6804" s="60"/>
      <c r="C6804" s="60"/>
      <c r="D6804" s="60"/>
      <c r="E6804" s="60"/>
      <c r="F6804" s="60"/>
      <c r="G6804" s="60"/>
      <c r="H6804" s="60"/>
      <c r="I6804" s="60"/>
      <c r="J6804" s="60"/>
      <c r="K6804" s="60"/>
      <c r="L6804" s="60"/>
      <c r="M6804" s="60"/>
      <c r="N6804" s="60"/>
      <c r="O6804" s="60"/>
      <c r="P6804" s="60"/>
      <c r="Q6804" s="60"/>
      <c r="R6804" s="334">
        <v>18230</v>
      </c>
      <c r="S6804" s="319" t="s">
        <v>356</v>
      </c>
      <c r="BE6804" s="60"/>
      <c r="BR6804" s="60"/>
      <c r="BX6804" s="151"/>
      <c r="CB6804" s="151"/>
      <c r="CM6804" s="151"/>
      <c r="CO6804" s="151"/>
      <c r="CT6804" s="151"/>
      <c r="CY6804" s="151"/>
    </row>
    <row r="6805" spans="1:103" x14ac:dyDescent="0.2">
      <c r="A6805" s="60"/>
      <c r="B6805" s="60"/>
      <c r="C6805" s="60"/>
      <c r="D6805" s="60"/>
      <c r="E6805" s="60"/>
      <c r="F6805" s="60"/>
      <c r="G6805" s="60"/>
      <c r="H6805" s="60"/>
      <c r="I6805" s="60"/>
      <c r="J6805" s="60"/>
      <c r="K6805" s="60"/>
      <c r="L6805" s="60"/>
      <c r="M6805" s="60"/>
      <c r="N6805" s="60"/>
      <c r="O6805" s="60"/>
      <c r="P6805" s="60"/>
      <c r="Q6805" s="60"/>
      <c r="R6805" s="334">
        <v>18231</v>
      </c>
      <c r="S6805" s="319" t="s">
        <v>356</v>
      </c>
      <c r="BE6805" s="60"/>
      <c r="BR6805" s="60"/>
      <c r="BX6805" s="151"/>
      <c r="CB6805" s="151"/>
      <c r="CM6805" s="151"/>
      <c r="CO6805" s="151"/>
      <c r="CT6805" s="151"/>
      <c r="CY6805" s="151"/>
    </row>
    <row r="6806" spans="1:103" x14ac:dyDescent="0.2">
      <c r="A6806" s="60"/>
      <c r="B6806" s="60"/>
      <c r="C6806" s="60"/>
      <c r="D6806" s="60"/>
      <c r="E6806" s="60"/>
      <c r="F6806" s="60"/>
      <c r="G6806" s="60"/>
      <c r="H6806" s="60"/>
      <c r="I6806" s="60"/>
      <c r="J6806" s="60"/>
      <c r="K6806" s="60"/>
      <c r="L6806" s="60"/>
      <c r="M6806" s="60"/>
      <c r="N6806" s="60"/>
      <c r="O6806" s="60"/>
      <c r="P6806" s="60"/>
      <c r="Q6806" s="60"/>
      <c r="R6806" s="334">
        <v>18232</v>
      </c>
      <c r="S6806" s="319" t="s">
        <v>356</v>
      </c>
      <c r="BE6806" s="60"/>
      <c r="BR6806" s="60"/>
      <c r="BX6806" s="151"/>
      <c r="CB6806" s="151"/>
      <c r="CM6806" s="151"/>
      <c r="CO6806" s="151"/>
      <c r="CT6806" s="151"/>
      <c r="CY6806" s="151"/>
    </row>
    <row r="6807" spans="1:103" x14ac:dyDescent="0.2">
      <c r="A6807" s="60"/>
      <c r="B6807" s="60"/>
      <c r="C6807" s="60"/>
      <c r="D6807" s="60"/>
      <c r="E6807" s="60"/>
      <c r="F6807" s="60"/>
      <c r="G6807" s="60"/>
      <c r="H6807" s="60"/>
      <c r="I6807" s="60"/>
      <c r="J6807" s="60"/>
      <c r="K6807" s="60"/>
      <c r="L6807" s="60"/>
      <c r="M6807" s="60"/>
      <c r="N6807" s="60"/>
      <c r="O6807" s="60"/>
      <c r="P6807" s="60"/>
      <c r="Q6807" s="60"/>
      <c r="R6807" s="334">
        <v>18234</v>
      </c>
      <c r="S6807" s="319" t="s">
        <v>356</v>
      </c>
      <c r="BE6807" s="60"/>
      <c r="BR6807" s="60"/>
      <c r="BX6807" s="151"/>
      <c r="CB6807" s="151"/>
      <c r="CM6807" s="151"/>
      <c r="CO6807" s="151"/>
      <c r="CT6807" s="151"/>
      <c r="CY6807" s="151"/>
    </row>
    <row r="6808" spans="1:103" x14ac:dyDescent="0.2">
      <c r="A6808" s="60"/>
      <c r="B6808" s="60"/>
      <c r="C6808" s="60"/>
      <c r="D6808" s="60"/>
      <c r="E6808" s="60"/>
      <c r="F6808" s="60"/>
      <c r="G6808" s="60"/>
      <c r="H6808" s="60"/>
      <c r="I6808" s="60"/>
      <c r="J6808" s="60"/>
      <c r="K6808" s="60"/>
      <c r="L6808" s="60"/>
      <c r="M6808" s="60"/>
      <c r="N6808" s="60"/>
      <c r="O6808" s="60"/>
      <c r="P6808" s="60"/>
      <c r="Q6808" s="60"/>
      <c r="R6808" s="334">
        <v>18235</v>
      </c>
      <c r="S6808" s="319" t="s">
        <v>356</v>
      </c>
      <c r="BE6808" s="60"/>
      <c r="BR6808" s="60"/>
      <c r="BX6808" s="151"/>
      <c r="CB6808" s="151"/>
      <c r="CM6808" s="151"/>
      <c r="CO6808" s="151"/>
      <c r="CT6808" s="151"/>
      <c r="CY6808" s="151"/>
    </row>
    <row r="6809" spans="1:103" x14ac:dyDescent="0.2">
      <c r="A6809" s="60"/>
      <c r="B6809" s="60"/>
      <c r="C6809" s="60"/>
      <c r="D6809" s="60"/>
      <c r="E6809" s="60"/>
      <c r="F6809" s="60"/>
      <c r="G6809" s="60"/>
      <c r="H6809" s="60"/>
      <c r="I6809" s="60"/>
      <c r="J6809" s="60"/>
      <c r="K6809" s="60"/>
      <c r="L6809" s="60"/>
      <c r="M6809" s="60"/>
      <c r="N6809" s="60"/>
      <c r="O6809" s="60"/>
      <c r="P6809" s="60"/>
      <c r="Q6809" s="60"/>
      <c r="R6809" s="334">
        <v>18237</v>
      </c>
      <c r="S6809" s="319" t="s">
        <v>356</v>
      </c>
      <c r="BE6809" s="60"/>
      <c r="BR6809" s="60"/>
      <c r="BX6809" s="151"/>
      <c r="CB6809" s="151"/>
      <c r="CM6809" s="151"/>
      <c r="CO6809" s="151"/>
      <c r="CT6809" s="151"/>
      <c r="CY6809" s="151"/>
    </row>
    <row r="6810" spans="1:103" x14ac:dyDescent="0.2">
      <c r="A6810" s="60"/>
      <c r="B6810" s="60"/>
      <c r="C6810" s="60"/>
      <c r="D6810" s="60"/>
      <c r="E6810" s="60"/>
      <c r="F6810" s="60"/>
      <c r="G6810" s="60"/>
      <c r="H6810" s="60"/>
      <c r="I6810" s="60"/>
      <c r="J6810" s="60"/>
      <c r="K6810" s="60"/>
      <c r="L6810" s="60"/>
      <c r="M6810" s="60"/>
      <c r="N6810" s="60"/>
      <c r="O6810" s="60"/>
      <c r="P6810" s="60"/>
      <c r="Q6810" s="60"/>
      <c r="R6810" s="334">
        <v>18239</v>
      </c>
      <c r="S6810" s="319" t="s">
        <v>356</v>
      </c>
      <c r="BE6810" s="60"/>
      <c r="BR6810" s="60"/>
      <c r="BX6810" s="151"/>
      <c r="CB6810" s="151"/>
      <c r="CM6810" s="151"/>
      <c r="CO6810" s="151"/>
      <c r="CT6810" s="151"/>
      <c r="CY6810" s="151"/>
    </row>
    <row r="6811" spans="1:103" x14ac:dyDescent="0.2">
      <c r="A6811" s="60"/>
      <c r="B6811" s="60"/>
      <c r="C6811" s="60"/>
      <c r="D6811" s="60"/>
      <c r="E6811" s="60"/>
      <c r="F6811" s="60"/>
      <c r="G6811" s="60"/>
      <c r="H6811" s="60"/>
      <c r="I6811" s="60"/>
      <c r="J6811" s="60"/>
      <c r="K6811" s="60"/>
      <c r="L6811" s="60"/>
      <c r="M6811" s="60"/>
      <c r="N6811" s="60"/>
      <c r="O6811" s="60"/>
      <c r="P6811" s="60"/>
      <c r="Q6811" s="60"/>
      <c r="R6811" s="334">
        <v>18240</v>
      </c>
      <c r="S6811" s="319" t="s">
        <v>356</v>
      </c>
      <c r="BE6811" s="60"/>
      <c r="BR6811" s="60"/>
      <c r="BX6811" s="151"/>
      <c r="CB6811" s="151"/>
      <c r="CM6811" s="151"/>
      <c r="CO6811" s="151"/>
      <c r="CT6811" s="151"/>
      <c r="CY6811" s="151"/>
    </row>
    <row r="6812" spans="1:103" x14ac:dyDescent="0.2">
      <c r="A6812" s="60"/>
      <c r="B6812" s="60"/>
      <c r="C6812" s="60"/>
      <c r="D6812" s="60"/>
      <c r="E6812" s="60"/>
      <c r="F6812" s="60"/>
      <c r="G6812" s="60"/>
      <c r="H6812" s="60"/>
      <c r="I6812" s="60"/>
      <c r="J6812" s="60"/>
      <c r="K6812" s="60"/>
      <c r="L6812" s="60"/>
      <c r="M6812" s="60"/>
      <c r="N6812" s="60"/>
      <c r="O6812" s="60"/>
      <c r="P6812" s="60"/>
      <c r="Q6812" s="60"/>
      <c r="R6812" s="334">
        <v>18241</v>
      </c>
      <c r="S6812" s="319" t="s">
        <v>356</v>
      </c>
      <c r="BE6812" s="60"/>
      <c r="BR6812" s="60"/>
      <c r="BX6812" s="151"/>
      <c r="CB6812" s="151"/>
      <c r="CM6812" s="151"/>
      <c r="CO6812" s="151"/>
      <c r="CT6812" s="151"/>
      <c r="CY6812" s="151"/>
    </row>
    <row r="6813" spans="1:103" x14ac:dyDescent="0.2">
      <c r="A6813" s="60"/>
      <c r="B6813" s="60"/>
      <c r="C6813" s="60"/>
      <c r="D6813" s="60"/>
      <c r="E6813" s="60"/>
      <c r="F6813" s="60"/>
      <c r="G6813" s="60"/>
      <c r="H6813" s="60"/>
      <c r="I6813" s="60"/>
      <c r="J6813" s="60"/>
      <c r="K6813" s="60"/>
      <c r="L6813" s="60"/>
      <c r="M6813" s="60"/>
      <c r="N6813" s="60"/>
      <c r="O6813" s="60"/>
      <c r="P6813" s="60"/>
      <c r="Q6813" s="60"/>
      <c r="R6813" s="334">
        <v>18242</v>
      </c>
      <c r="S6813" s="319" t="s">
        <v>356</v>
      </c>
      <c r="BE6813" s="60"/>
      <c r="BR6813" s="60"/>
      <c r="BX6813" s="151"/>
      <c r="CB6813" s="151"/>
      <c r="CM6813" s="151"/>
      <c r="CO6813" s="151"/>
      <c r="CT6813" s="151"/>
      <c r="CY6813" s="151"/>
    </row>
    <row r="6814" spans="1:103" x14ac:dyDescent="0.2">
      <c r="A6814" s="60"/>
      <c r="B6814" s="60"/>
      <c r="C6814" s="60"/>
      <c r="D6814" s="60"/>
      <c r="E6814" s="60"/>
      <c r="F6814" s="60"/>
      <c r="G6814" s="60"/>
      <c r="H6814" s="60"/>
      <c r="I6814" s="60"/>
      <c r="J6814" s="60"/>
      <c r="K6814" s="60"/>
      <c r="L6814" s="60"/>
      <c r="M6814" s="60"/>
      <c r="N6814" s="60"/>
      <c r="O6814" s="60"/>
      <c r="P6814" s="60"/>
      <c r="Q6814" s="60"/>
      <c r="R6814" s="334">
        <v>18244</v>
      </c>
      <c r="S6814" s="319" t="s">
        <v>356</v>
      </c>
      <c r="BE6814" s="60"/>
      <c r="BR6814" s="60"/>
      <c r="BX6814" s="151"/>
      <c r="CB6814" s="151"/>
      <c r="CM6814" s="151"/>
      <c r="CO6814" s="151"/>
      <c r="CT6814" s="151"/>
      <c r="CY6814" s="151"/>
    </row>
    <row r="6815" spans="1:103" x14ac:dyDescent="0.2">
      <c r="A6815" s="60"/>
      <c r="B6815" s="60"/>
      <c r="C6815" s="60"/>
      <c r="D6815" s="60"/>
      <c r="E6815" s="60"/>
      <c r="F6815" s="60"/>
      <c r="G6815" s="60"/>
      <c r="H6815" s="60"/>
      <c r="I6815" s="60"/>
      <c r="J6815" s="60"/>
      <c r="K6815" s="60"/>
      <c r="L6815" s="60"/>
      <c r="M6815" s="60"/>
      <c r="N6815" s="60"/>
      <c r="O6815" s="60"/>
      <c r="P6815" s="60"/>
      <c r="Q6815" s="60"/>
      <c r="R6815" s="334">
        <v>18245</v>
      </c>
      <c r="S6815" s="319" t="s">
        <v>356</v>
      </c>
      <c r="BE6815" s="60"/>
      <c r="BR6815" s="60"/>
      <c r="BX6815" s="151"/>
      <c r="CB6815" s="151"/>
      <c r="CM6815" s="151"/>
      <c r="CO6815" s="151"/>
      <c r="CT6815" s="151"/>
      <c r="CY6815" s="151"/>
    </row>
    <row r="6816" spans="1:103" x14ac:dyDescent="0.2">
      <c r="A6816" s="60"/>
      <c r="B6816" s="60"/>
      <c r="C6816" s="60"/>
      <c r="D6816" s="60"/>
      <c r="E6816" s="60"/>
      <c r="F6816" s="60"/>
      <c r="G6816" s="60"/>
      <c r="H6816" s="60"/>
      <c r="I6816" s="60"/>
      <c r="J6816" s="60"/>
      <c r="K6816" s="60"/>
      <c r="L6816" s="60"/>
      <c r="M6816" s="60"/>
      <c r="N6816" s="60"/>
      <c r="O6816" s="60"/>
      <c r="P6816" s="60"/>
      <c r="Q6816" s="60"/>
      <c r="R6816" s="334">
        <v>18246</v>
      </c>
      <c r="S6816" s="319" t="s">
        <v>356</v>
      </c>
      <c r="BE6816" s="60"/>
      <c r="BR6816" s="60"/>
      <c r="BX6816" s="151"/>
      <c r="CB6816" s="151"/>
      <c r="CM6816" s="151"/>
      <c r="CO6816" s="151"/>
      <c r="CT6816" s="151"/>
      <c r="CY6816" s="151"/>
    </row>
    <row r="6817" spans="1:103" x14ac:dyDescent="0.2">
      <c r="A6817" s="60"/>
      <c r="B6817" s="60"/>
      <c r="C6817" s="60"/>
      <c r="D6817" s="60"/>
      <c r="E6817" s="60"/>
      <c r="F6817" s="60"/>
      <c r="G6817" s="60"/>
      <c r="H6817" s="60"/>
      <c r="I6817" s="60"/>
      <c r="J6817" s="60"/>
      <c r="K6817" s="60"/>
      <c r="L6817" s="60"/>
      <c r="M6817" s="60"/>
      <c r="N6817" s="60"/>
      <c r="O6817" s="60"/>
      <c r="P6817" s="60"/>
      <c r="Q6817" s="60"/>
      <c r="R6817" s="334">
        <v>18247</v>
      </c>
      <c r="S6817" s="319" t="s">
        <v>356</v>
      </c>
      <c r="BE6817" s="60"/>
      <c r="BR6817" s="60"/>
      <c r="BX6817" s="151"/>
      <c r="CB6817" s="151"/>
      <c r="CM6817" s="151"/>
      <c r="CO6817" s="151"/>
      <c r="CT6817" s="151"/>
      <c r="CY6817" s="151"/>
    </row>
    <row r="6818" spans="1:103" x14ac:dyDescent="0.2">
      <c r="A6818" s="60"/>
      <c r="B6818" s="60"/>
      <c r="C6818" s="60"/>
      <c r="D6818" s="60"/>
      <c r="E6818" s="60"/>
      <c r="F6818" s="60"/>
      <c r="G6818" s="60"/>
      <c r="H6818" s="60"/>
      <c r="I6818" s="60"/>
      <c r="J6818" s="60"/>
      <c r="K6818" s="60"/>
      <c r="L6818" s="60"/>
      <c r="M6818" s="60"/>
      <c r="N6818" s="60"/>
      <c r="O6818" s="60"/>
      <c r="P6818" s="60"/>
      <c r="Q6818" s="60"/>
      <c r="R6818" s="334">
        <v>18248</v>
      </c>
      <c r="S6818" s="319" t="s">
        <v>356</v>
      </c>
      <c r="BE6818" s="60"/>
      <c r="BR6818" s="60"/>
      <c r="BX6818" s="151"/>
      <c r="CB6818" s="151"/>
      <c r="CM6818" s="151"/>
      <c r="CO6818" s="151"/>
      <c r="CT6818" s="151"/>
      <c r="CY6818" s="151"/>
    </row>
    <row r="6819" spans="1:103" x14ac:dyDescent="0.2">
      <c r="A6819" s="60"/>
      <c r="B6819" s="60"/>
      <c r="C6819" s="60"/>
      <c r="D6819" s="60"/>
      <c r="E6819" s="60"/>
      <c r="F6819" s="60"/>
      <c r="G6819" s="60"/>
      <c r="H6819" s="60"/>
      <c r="I6819" s="60"/>
      <c r="J6819" s="60"/>
      <c r="K6819" s="60"/>
      <c r="L6819" s="60"/>
      <c r="M6819" s="60"/>
      <c r="N6819" s="60"/>
      <c r="O6819" s="60"/>
      <c r="P6819" s="60"/>
      <c r="Q6819" s="60"/>
      <c r="R6819" s="334">
        <v>18249</v>
      </c>
      <c r="S6819" s="319" t="s">
        <v>356</v>
      </c>
      <c r="BE6819" s="60"/>
      <c r="BR6819" s="60"/>
      <c r="BX6819" s="151"/>
      <c r="CB6819" s="151"/>
      <c r="CM6819" s="151"/>
      <c r="CO6819" s="151"/>
      <c r="CT6819" s="151"/>
      <c r="CY6819" s="151"/>
    </row>
    <row r="6820" spans="1:103" x14ac:dyDescent="0.2">
      <c r="A6820" s="60"/>
      <c r="B6820" s="60"/>
      <c r="C6820" s="60"/>
      <c r="D6820" s="60"/>
      <c r="E6820" s="60"/>
      <c r="F6820" s="60"/>
      <c r="G6820" s="60"/>
      <c r="H6820" s="60"/>
      <c r="I6820" s="60"/>
      <c r="J6820" s="60"/>
      <c r="K6820" s="60"/>
      <c r="L6820" s="60"/>
      <c r="M6820" s="60"/>
      <c r="N6820" s="60"/>
      <c r="O6820" s="60"/>
      <c r="P6820" s="60"/>
      <c r="Q6820" s="60"/>
      <c r="R6820" s="334">
        <v>18250</v>
      </c>
      <c r="S6820" s="319" t="s">
        <v>356</v>
      </c>
      <c r="BE6820" s="60"/>
      <c r="BR6820" s="60"/>
      <c r="BX6820" s="151"/>
      <c r="CB6820" s="151"/>
      <c r="CM6820" s="151"/>
      <c r="CO6820" s="151"/>
      <c r="CT6820" s="151"/>
      <c r="CY6820" s="151"/>
    </row>
    <row r="6821" spans="1:103" x14ac:dyDescent="0.2">
      <c r="A6821" s="60"/>
      <c r="B6821" s="60"/>
      <c r="C6821" s="60"/>
      <c r="D6821" s="60"/>
      <c r="E6821" s="60"/>
      <c r="F6821" s="60"/>
      <c r="G6821" s="60"/>
      <c r="H6821" s="60"/>
      <c r="I6821" s="60"/>
      <c r="J6821" s="60"/>
      <c r="K6821" s="60"/>
      <c r="L6821" s="60"/>
      <c r="M6821" s="60"/>
      <c r="N6821" s="60"/>
      <c r="O6821" s="60"/>
      <c r="P6821" s="60"/>
      <c r="Q6821" s="60"/>
      <c r="R6821" s="334">
        <v>18251</v>
      </c>
      <c r="S6821" s="319" t="s">
        <v>356</v>
      </c>
      <c r="BE6821" s="60"/>
      <c r="BR6821" s="60"/>
      <c r="BX6821" s="151"/>
      <c r="CB6821" s="151"/>
      <c r="CM6821" s="151"/>
      <c r="CO6821" s="151"/>
      <c r="CT6821" s="151"/>
      <c r="CY6821" s="151"/>
    </row>
    <row r="6822" spans="1:103" x14ac:dyDescent="0.2">
      <c r="A6822" s="60"/>
      <c r="B6822" s="60"/>
      <c r="C6822" s="60"/>
      <c r="D6822" s="60"/>
      <c r="E6822" s="60"/>
      <c r="F6822" s="60"/>
      <c r="G6822" s="60"/>
      <c r="H6822" s="60"/>
      <c r="I6822" s="60"/>
      <c r="J6822" s="60"/>
      <c r="K6822" s="60"/>
      <c r="L6822" s="60"/>
      <c r="M6822" s="60"/>
      <c r="N6822" s="60"/>
      <c r="O6822" s="60"/>
      <c r="P6822" s="60"/>
      <c r="Q6822" s="60"/>
      <c r="R6822" s="334">
        <v>18252</v>
      </c>
      <c r="S6822" s="319" t="s">
        <v>356</v>
      </c>
      <c r="BE6822" s="60"/>
      <c r="BR6822" s="60"/>
      <c r="BX6822" s="151"/>
      <c r="CB6822" s="151"/>
      <c r="CM6822" s="151"/>
      <c r="CO6822" s="151"/>
      <c r="CT6822" s="151"/>
      <c r="CY6822" s="151"/>
    </row>
    <row r="6823" spans="1:103" x14ac:dyDescent="0.2">
      <c r="A6823" s="60"/>
      <c r="B6823" s="60"/>
      <c r="C6823" s="60"/>
      <c r="D6823" s="60"/>
      <c r="E6823" s="60"/>
      <c r="F6823" s="60"/>
      <c r="G6823" s="60"/>
      <c r="H6823" s="60"/>
      <c r="I6823" s="60"/>
      <c r="J6823" s="60"/>
      <c r="K6823" s="60"/>
      <c r="L6823" s="60"/>
      <c r="M6823" s="60"/>
      <c r="N6823" s="60"/>
      <c r="O6823" s="60"/>
      <c r="P6823" s="60"/>
      <c r="Q6823" s="60"/>
      <c r="R6823" s="334">
        <v>18254</v>
      </c>
      <c r="S6823" s="319" t="s">
        <v>356</v>
      </c>
      <c r="BE6823" s="60"/>
      <c r="BR6823" s="60"/>
      <c r="BX6823" s="151"/>
      <c r="CB6823" s="151"/>
      <c r="CM6823" s="151"/>
      <c r="CO6823" s="151"/>
      <c r="CT6823" s="151"/>
      <c r="CY6823" s="151"/>
    </row>
    <row r="6824" spans="1:103" x14ac:dyDescent="0.2">
      <c r="A6824" s="60"/>
      <c r="B6824" s="60"/>
      <c r="C6824" s="60"/>
      <c r="D6824" s="60"/>
      <c r="E6824" s="60"/>
      <c r="F6824" s="60"/>
      <c r="G6824" s="60"/>
      <c r="H6824" s="60"/>
      <c r="I6824" s="60"/>
      <c r="J6824" s="60"/>
      <c r="K6824" s="60"/>
      <c r="L6824" s="60"/>
      <c r="M6824" s="60"/>
      <c r="N6824" s="60"/>
      <c r="O6824" s="60"/>
      <c r="P6824" s="60"/>
      <c r="Q6824" s="60"/>
      <c r="R6824" s="334">
        <v>18255</v>
      </c>
      <c r="S6824" s="319" t="s">
        <v>356</v>
      </c>
      <c r="BE6824" s="60"/>
      <c r="BR6824" s="60"/>
      <c r="BX6824" s="151"/>
      <c r="CB6824" s="151"/>
      <c r="CM6824" s="151"/>
      <c r="CO6824" s="151"/>
      <c r="CT6824" s="151"/>
      <c r="CY6824" s="151"/>
    </row>
    <row r="6825" spans="1:103" x14ac:dyDescent="0.2">
      <c r="A6825" s="60"/>
      <c r="B6825" s="60"/>
      <c r="C6825" s="60"/>
      <c r="D6825" s="60"/>
      <c r="E6825" s="60"/>
      <c r="F6825" s="60"/>
      <c r="G6825" s="60"/>
      <c r="H6825" s="60"/>
      <c r="I6825" s="60"/>
      <c r="J6825" s="60"/>
      <c r="K6825" s="60"/>
      <c r="L6825" s="60"/>
      <c r="M6825" s="60"/>
      <c r="N6825" s="60"/>
      <c r="O6825" s="60"/>
      <c r="P6825" s="60"/>
      <c r="Q6825" s="60"/>
      <c r="R6825" s="334">
        <v>18256</v>
      </c>
      <c r="S6825" s="319" t="s">
        <v>356</v>
      </c>
      <c r="BE6825" s="60"/>
      <c r="BR6825" s="60"/>
      <c r="BX6825" s="151"/>
      <c r="CB6825" s="151"/>
      <c r="CM6825" s="151"/>
      <c r="CO6825" s="151"/>
      <c r="CT6825" s="151"/>
      <c r="CY6825" s="151"/>
    </row>
    <row r="6826" spans="1:103" x14ac:dyDescent="0.2">
      <c r="A6826" s="60"/>
      <c r="B6826" s="60"/>
      <c r="C6826" s="60"/>
      <c r="D6826" s="60"/>
      <c r="E6826" s="60"/>
      <c r="F6826" s="60"/>
      <c r="G6826" s="60"/>
      <c r="H6826" s="60"/>
      <c r="I6826" s="60"/>
      <c r="J6826" s="60"/>
      <c r="K6826" s="60"/>
      <c r="L6826" s="60"/>
      <c r="M6826" s="60"/>
      <c r="N6826" s="60"/>
      <c r="O6826" s="60"/>
      <c r="P6826" s="60"/>
      <c r="Q6826" s="60"/>
      <c r="R6826" s="334">
        <v>18301</v>
      </c>
      <c r="S6826" s="319" t="s">
        <v>356</v>
      </c>
      <c r="BE6826" s="60"/>
      <c r="BR6826" s="60"/>
      <c r="BX6826" s="151"/>
      <c r="CB6826" s="151"/>
      <c r="CM6826" s="151"/>
      <c r="CO6826" s="151"/>
      <c r="CT6826" s="151"/>
      <c r="CY6826" s="151"/>
    </row>
    <row r="6827" spans="1:103" x14ac:dyDescent="0.2">
      <c r="A6827" s="60"/>
      <c r="B6827" s="60"/>
      <c r="C6827" s="60"/>
      <c r="D6827" s="60"/>
      <c r="E6827" s="60"/>
      <c r="F6827" s="60"/>
      <c r="G6827" s="60"/>
      <c r="H6827" s="60"/>
      <c r="I6827" s="60"/>
      <c r="J6827" s="60"/>
      <c r="K6827" s="60"/>
      <c r="L6827" s="60"/>
      <c r="M6827" s="60"/>
      <c r="N6827" s="60"/>
      <c r="O6827" s="60"/>
      <c r="P6827" s="60"/>
      <c r="Q6827" s="60"/>
      <c r="R6827" s="334">
        <v>18302</v>
      </c>
      <c r="S6827" s="319" t="s">
        <v>356</v>
      </c>
      <c r="BE6827" s="60"/>
      <c r="BR6827" s="60"/>
      <c r="BX6827" s="151"/>
      <c r="CB6827" s="151"/>
      <c r="CM6827" s="151"/>
      <c r="CO6827" s="151"/>
      <c r="CT6827" s="151"/>
      <c r="CY6827" s="151"/>
    </row>
    <row r="6828" spans="1:103" x14ac:dyDescent="0.2">
      <c r="A6828" s="60"/>
      <c r="B6828" s="60"/>
      <c r="C6828" s="60"/>
      <c r="D6828" s="60"/>
      <c r="E6828" s="60"/>
      <c r="F6828" s="60"/>
      <c r="G6828" s="60"/>
      <c r="H6828" s="60"/>
      <c r="I6828" s="60"/>
      <c r="J6828" s="60"/>
      <c r="K6828" s="60"/>
      <c r="L6828" s="60"/>
      <c r="M6828" s="60"/>
      <c r="N6828" s="60"/>
      <c r="O6828" s="60"/>
      <c r="P6828" s="60"/>
      <c r="Q6828" s="60"/>
      <c r="R6828" s="334">
        <v>18320</v>
      </c>
      <c r="S6828" s="319" t="s">
        <v>356</v>
      </c>
      <c r="BE6828" s="60"/>
      <c r="BR6828" s="60"/>
      <c r="BX6828" s="151"/>
      <c r="CB6828" s="151"/>
      <c r="CM6828" s="151"/>
      <c r="CO6828" s="151"/>
      <c r="CT6828" s="151"/>
      <c r="CY6828" s="151"/>
    </row>
    <row r="6829" spans="1:103" x14ac:dyDescent="0.2">
      <c r="A6829" s="60"/>
      <c r="B6829" s="60"/>
      <c r="C6829" s="60"/>
      <c r="D6829" s="60"/>
      <c r="E6829" s="60"/>
      <c r="F6829" s="60"/>
      <c r="G6829" s="60"/>
      <c r="H6829" s="60"/>
      <c r="I6829" s="60"/>
      <c r="J6829" s="60"/>
      <c r="K6829" s="60"/>
      <c r="L6829" s="60"/>
      <c r="M6829" s="60"/>
      <c r="N6829" s="60"/>
      <c r="O6829" s="60"/>
      <c r="P6829" s="60"/>
      <c r="Q6829" s="60"/>
      <c r="R6829" s="334">
        <v>18321</v>
      </c>
      <c r="S6829" s="319" t="s">
        <v>356</v>
      </c>
      <c r="BE6829" s="60"/>
      <c r="BR6829" s="60"/>
      <c r="BX6829" s="151"/>
      <c r="CB6829" s="151"/>
      <c r="CM6829" s="151"/>
      <c r="CO6829" s="151"/>
      <c r="CT6829" s="151"/>
      <c r="CY6829" s="151"/>
    </row>
    <row r="6830" spans="1:103" x14ac:dyDescent="0.2">
      <c r="A6830" s="60"/>
      <c r="B6830" s="60"/>
      <c r="C6830" s="60"/>
      <c r="D6830" s="60"/>
      <c r="E6830" s="60"/>
      <c r="F6830" s="60"/>
      <c r="G6830" s="60"/>
      <c r="H6830" s="60"/>
      <c r="I6830" s="60"/>
      <c r="J6830" s="60"/>
      <c r="K6830" s="60"/>
      <c r="L6830" s="60"/>
      <c r="M6830" s="60"/>
      <c r="N6830" s="60"/>
      <c r="O6830" s="60"/>
      <c r="P6830" s="60"/>
      <c r="Q6830" s="60"/>
      <c r="R6830" s="334">
        <v>18322</v>
      </c>
      <c r="S6830" s="319" t="s">
        <v>356</v>
      </c>
      <c r="BE6830" s="60"/>
      <c r="BR6830" s="60"/>
      <c r="BX6830" s="151"/>
      <c r="CB6830" s="151"/>
      <c r="CM6830" s="151"/>
      <c r="CO6830" s="151"/>
      <c r="CT6830" s="151"/>
      <c r="CY6830" s="151"/>
    </row>
    <row r="6831" spans="1:103" x14ac:dyDescent="0.2">
      <c r="A6831" s="60"/>
      <c r="B6831" s="60"/>
      <c r="C6831" s="60"/>
      <c r="D6831" s="60"/>
      <c r="E6831" s="60"/>
      <c r="F6831" s="60"/>
      <c r="G6831" s="60"/>
      <c r="H6831" s="60"/>
      <c r="I6831" s="60"/>
      <c r="J6831" s="60"/>
      <c r="K6831" s="60"/>
      <c r="L6831" s="60"/>
      <c r="M6831" s="60"/>
      <c r="N6831" s="60"/>
      <c r="O6831" s="60"/>
      <c r="P6831" s="60"/>
      <c r="Q6831" s="60"/>
      <c r="R6831" s="334">
        <v>18323</v>
      </c>
      <c r="S6831" s="319" t="s">
        <v>356</v>
      </c>
      <c r="BE6831" s="60"/>
      <c r="BR6831" s="60"/>
      <c r="BX6831" s="151"/>
      <c r="CB6831" s="151"/>
      <c r="CM6831" s="151"/>
      <c r="CO6831" s="151"/>
      <c r="CT6831" s="151"/>
      <c r="CY6831" s="151"/>
    </row>
    <row r="6832" spans="1:103" x14ac:dyDescent="0.2">
      <c r="A6832" s="60"/>
      <c r="B6832" s="60"/>
      <c r="C6832" s="60"/>
      <c r="D6832" s="60"/>
      <c r="E6832" s="60"/>
      <c r="F6832" s="60"/>
      <c r="G6832" s="60"/>
      <c r="H6832" s="60"/>
      <c r="I6832" s="60"/>
      <c r="J6832" s="60"/>
      <c r="K6832" s="60"/>
      <c r="L6832" s="60"/>
      <c r="M6832" s="60"/>
      <c r="N6832" s="60"/>
      <c r="O6832" s="60"/>
      <c r="P6832" s="60"/>
      <c r="Q6832" s="60"/>
      <c r="R6832" s="334">
        <v>18324</v>
      </c>
      <c r="S6832" s="319" t="s">
        <v>356</v>
      </c>
      <c r="BE6832" s="60"/>
      <c r="BR6832" s="60"/>
      <c r="BX6832" s="151"/>
      <c r="CB6832" s="151"/>
      <c r="CM6832" s="151"/>
      <c r="CO6832" s="151"/>
      <c r="CT6832" s="151"/>
      <c r="CY6832" s="151"/>
    </row>
    <row r="6833" spans="1:103" x14ac:dyDescent="0.2">
      <c r="A6833" s="60"/>
      <c r="B6833" s="60"/>
      <c r="C6833" s="60"/>
      <c r="D6833" s="60"/>
      <c r="E6833" s="60"/>
      <c r="F6833" s="60"/>
      <c r="G6833" s="60"/>
      <c r="H6833" s="60"/>
      <c r="I6833" s="60"/>
      <c r="J6833" s="60"/>
      <c r="K6833" s="60"/>
      <c r="L6833" s="60"/>
      <c r="M6833" s="60"/>
      <c r="N6833" s="60"/>
      <c r="O6833" s="60"/>
      <c r="P6833" s="60"/>
      <c r="Q6833" s="60"/>
      <c r="R6833" s="334">
        <v>18325</v>
      </c>
      <c r="S6833" s="319" t="s">
        <v>356</v>
      </c>
      <c r="BE6833" s="60"/>
      <c r="BR6833" s="60"/>
      <c r="BX6833" s="151"/>
      <c r="CB6833" s="151"/>
      <c r="CM6833" s="151"/>
      <c r="CO6833" s="151"/>
      <c r="CT6833" s="151"/>
      <c r="CY6833" s="151"/>
    </row>
    <row r="6834" spans="1:103" x14ac:dyDescent="0.2">
      <c r="A6834" s="60"/>
      <c r="B6834" s="60"/>
      <c r="C6834" s="60"/>
      <c r="D6834" s="60"/>
      <c r="E6834" s="60"/>
      <c r="F6834" s="60"/>
      <c r="G6834" s="60"/>
      <c r="H6834" s="60"/>
      <c r="I6834" s="60"/>
      <c r="J6834" s="60"/>
      <c r="K6834" s="60"/>
      <c r="L6834" s="60"/>
      <c r="M6834" s="60"/>
      <c r="N6834" s="60"/>
      <c r="O6834" s="60"/>
      <c r="P6834" s="60"/>
      <c r="Q6834" s="60"/>
      <c r="R6834" s="334">
        <v>18326</v>
      </c>
      <c r="S6834" s="319" t="s">
        <v>356</v>
      </c>
      <c r="BE6834" s="60"/>
      <c r="BR6834" s="60"/>
      <c r="BX6834" s="151"/>
      <c r="CB6834" s="151"/>
      <c r="CM6834" s="151"/>
      <c r="CO6834" s="151"/>
      <c r="CT6834" s="151"/>
      <c r="CY6834" s="151"/>
    </row>
    <row r="6835" spans="1:103" x14ac:dyDescent="0.2">
      <c r="A6835" s="60"/>
      <c r="B6835" s="60"/>
      <c r="C6835" s="60"/>
      <c r="D6835" s="60"/>
      <c r="E6835" s="60"/>
      <c r="F6835" s="60"/>
      <c r="G6835" s="60"/>
      <c r="H6835" s="60"/>
      <c r="I6835" s="60"/>
      <c r="J6835" s="60"/>
      <c r="K6835" s="60"/>
      <c r="L6835" s="60"/>
      <c r="M6835" s="60"/>
      <c r="N6835" s="60"/>
      <c r="O6835" s="60"/>
      <c r="P6835" s="60"/>
      <c r="Q6835" s="60"/>
      <c r="R6835" s="334">
        <v>18327</v>
      </c>
      <c r="S6835" s="319" t="s">
        <v>356</v>
      </c>
      <c r="BE6835" s="60"/>
      <c r="BR6835" s="60"/>
      <c r="BX6835" s="151"/>
      <c r="CB6835" s="151"/>
      <c r="CM6835" s="151"/>
      <c r="CO6835" s="151"/>
      <c r="CT6835" s="151"/>
      <c r="CY6835" s="151"/>
    </row>
    <row r="6836" spans="1:103" x14ac:dyDescent="0.2">
      <c r="A6836" s="60"/>
      <c r="B6836" s="60"/>
      <c r="C6836" s="60"/>
      <c r="D6836" s="60"/>
      <c r="E6836" s="60"/>
      <c r="F6836" s="60"/>
      <c r="G6836" s="60"/>
      <c r="H6836" s="60"/>
      <c r="I6836" s="60"/>
      <c r="J6836" s="60"/>
      <c r="K6836" s="60"/>
      <c r="L6836" s="60"/>
      <c r="M6836" s="60"/>
      <c r="N6836" s="60"/>
      <c r="O6836" s="60"/>
      <c r="P6836" s="60"/>
      <c r="Q6836" s="60"/>
      <c r="R6836" s="334">
        <v>18328</v>
      </c>
      <c r="S6836" s="319" t="s">
        <v>356</v>
      </c>
      <c r="BE6836" s="60"/>
      <c r="BR6836" s="60"/>
      <c r="BX6836" s="151"/>
      <c r="CB6836" s="151"/>
      <c r="CM6836" s="151"/>
      <c r="CO6836" s="151"/>
      <c r="CT6836" s="151"/>
      <c r="CY6836" s="151"/>
    </row>
    <row r="6837" spans="1:103" x14ac:dyDescent="0.2">
      <c r="A6837" s="60"/>
      <c r="B6837" s="60"/>
      <c r="C6837" s="60"/>
      <c r="D6837" s="60"/>
      <c r="E6837" s="60"/>
      <c r="F6837" s="60"/>
      <c r="G6837" s="60"/>
      <c r="H6837" s="60"/>
      <c r="I6837" s="60"/>
      <c r="J6837" s="60"/>
      <c r="K6837" s="60"/>
      <c r="L6837" s="60"/>
      <c r="M6837" s="60"/>
      <c r="N6837" s="60"/>
      <c r="O6837" s="60"/>
      <c r="P6837" s="60"/>
      <c r="Q6837" s="60"/>
      <c r="R6837" s="334">
        <v>18330</v>
      </c>
      <c r="S6837" s="319" t="s">
        <v>356</v>
      </c>
      <c r="BE6837" s="60"/>
      <c r="BR6837" s="60"/>
      <c r="BX6837" s="151"/>
      <c r="CB6837" s="151"/>
      <c r="CM6837" s="151"/>
      <c r="CO6837" s="151"/>
      <c r="CT6837" s="151"/>
      <c r="CY6837" s="151"/>
    </row>
    <row r="6838" spans="1:103" x14ac:dyDescent="0.2">
      <c r="A6838" s="60"/>
      <c r="B6838" s="60"/>
      <c r="C6838" s="60"/>
      <c r="D6838" s="60"/>
      <c r="E6838" s="60"/>
      <c r="F6838" s="60"/>
      <c r="G6838" s="60"/>
      <c r="H6838" s="60"/>
      <c r="I6838" s="60"/>
      <c r="J6838" s="60"/>
      <c r="K6838" s="60"/>
      <c r="L6838" s="60"/>
      <c r="M6838" s="60"/>
      <c r="N6838" s="60"/>
      <c r="O6838" s="60"/>
      <c r="P6838" s="60"/>
      <c r="Q6838" s="60"/>
      <c r="R6838" s="334">
        <v>18331</v>
      </c>
      <c r="S6838" s="319" t="s">
        <v>356</v>
      </c>
      <c r="BE6838" s="60"/>
      <c r="BR6838" s="60"/>
      <c r="BX6838" s="151"/>
      <c r="CB6838" s="151"/>
      <c r="CM6838" s="151"/>
      <c r="CO6838" s="151"/>
      <c r="CT6838" s="151"/>
      <c r="CY6838" s="151"/>
    </row>
    <row r="6839" spans="1:103" x14ac:dyDescent="0.2">
      <c r="A6839" s="60"/>
      <c r="B6839" s="60"/>
      <c r="C6839" s="60"/>
      <c r="D6839" s="60"/>
      <c r="E6839" s="60"/>
      <c r="F6839" s="60"/>
      <c r="G6839" s="60"/>
      <c r="H6839" s="60"/>
      <c r="I6839" s="60"/>
      <c r="J6839" s="60"/>
      <c r="K6839" s="60"/>
      <c r="L6839" s="60"/>
      <c r="M6839" s="60"/>
      <c r="N6839" s="60"/>
      <c r="O6839" s="60"/>
      <c r="P6839" s="60"/>
      <c r="Q6839" s="60"/>
      <c r="R6839" s="334">
        <v>18332</v>
      </c>
      <c r="S6839" s="319" t="s">
        <v>356</v>
      </c>
      <c r="BE6839" s="60"/>
      <c r="BR6839" s="60"/>
      <c r="BX6839" s="151"/>
      <c r="CB6839" s="151"/>
      <c r="CM6839" s="151"/>
      <c r="CO6839" s="151"/>
      <c r="CT6839" s="151"/>
      <c r="CY6839" s="151"/>
    </row>
    <row r="6840" spans="1:103" x14ac:dyDescent="0.2">
      <c r="A6840" s="60"/>
      <c r="B6840" s="60"/>
      <c r="C6840" s="60"/>
      <c r="D6840" s="60"/>
      <c r="E6840" s="60"/>
      <c r="F6840" s="60"/>
      <c r="G6840" s="60"/>
      <c r="H6840" s="60"/>
      <c r="I6840" s="60"/>
      <c r="J6840" s="60"/>
      <c r="K6840" s="60"/>
      <c r="L6840" s="60"/>
      <c r="M6840" s="60"/>
      <c r="N6840" s="60"/>
      <c r="O6840" s="60"/>
      <c r="P6840" s="60"/>
      <c r="Q6840" s="60"/>
      <c r="R6840" s="334">
        <v>18333</v>
      </c>
      <c r="S6840" s="319" t="s">
        <v>356</v>
      </c>
      <c r="BE6840" s="60"/>
      <c r="BR6840" s="60"/>
      <c r="BX6840" s="151"/>
      <c r="CB6840" s="151"/>
      <c r="CM6840" s="151"/>
      <c r="CO6840" s="151"/>
      <c r="CT6840" s="151"/>
      <c r="CY6840" s="151"/>
    </row>
    <row r="6841" spans="1:103" x14ac:dyDescent="0.2">
      <c r="A6841" s="60"/>
      <c r="B6841" s="60"/>
      <c r="C6841" s="60"/>
      <c r="D6841" s="60"/>
      <c r="E6841" s="60"/>
      <c r="F6841" s="60"/>
      <c r="G6841" s="60"/>
      <c r="H6841" s="60"/>
      <c r="I6841" s="60"/>
      <c r="J6841" s="60"/>
      <c r="K6841" s="60"/>
      <c r="L6841" s="60"/>
      <c r="M6841" s="60"/>
      <c r="N6841" s="60"/>
      <c r="O6841" s="60"/>
      <c r="P6841" s="60"/>
      <c r="Q6841" s="60"/>
      <c r="R6841" s="334">
        <v>18334</v>
      </c>
      <c r="S6841" s="319" t="s">
        <v>356</v>
      </c>
      <c r="BE6841" s="60"/>
      <c r="BR6841" s="60"/>
      <c r="BX6841" s="151"/>
      <c r="CB6841" s="151"/>
      <c r="CM6841" s="151"/>
      <c r="CO6841" s="151"/>
      <c r="CT6841" s="151"/>
      <c r="CY6841" s="151"/>
    </row>
    <row r="6842" spans="1:103" x14ac:dyDescent="0.2">
      <c r="A6842" s="60"/>
      <c r="B6842" s="60"/>
      <c r="C6842" s="60"/>
      <c r="D6842" s="60"/>
      <c r="E6842" s="60"/>
      <c r="F6842" s="60"/>
      <c r="G6842" s="60"/>
      <c r="H6842" s="60"/>
      <c r="I6842" s="60"/>
      <c r="J6842" s="60"/>
      <c r="K6842" s="60"/>
      <c r="L6842" s="60"/>
      <c r="M6842" s="60"/>
      <c r="N6842" s="60"/>
      <c r="O6842" s="60"/>
      <c r="P6842" s="60"/>
      <c r="Q6842" s="60"/>
      <c r="R6842" s="334">
        <v>18335</v>
      </c>
      <c r="S6842" s="319" t="s">
        <v>356</v>
      </c>
      <c r="BE6842" s="60"/>
      <c r="BR6842" s="60"/>
      <c r="BX6842" s="151"/>
      <c r="CB6842" s="151"/>
      <c r="CM6842" s="151"/>
      <c r="CO6842" s="151"/>
      <c r="CT6842" s="151"/>
      <c r="CY6842" s="151"/>
    </row>
    <row r="6843" spans="1:103" x14ac:dyDescent="0.2">
      <c r="A6843" s="60"/>
      <c r="B6843" s="60"/>
      <c r="C6843" s="60"/>
      <c r="D6843" s="60"/>
      <c r="E6843" s="60"/>
      <c r="F6843" s="60"/>
      <c r="G6843" s="60"/>
      <c r="H6843" s="60"/>
      <c r="I6843" s="60"/>
      <c r="J6843" s="60"/>
      <c r="K6843" s="60"/>
      <c r="L6843" s="60"/>
      <c r="M6843" s="60"/>
      <c r="N6843" s="60"/>
      <c r="O6843" s="60"/>
      <c r="P6843" s="60"/>
      <c r="Q6843" s="60"/>
      <c r="R6843" s="334">
        <v>18336</v>
      </c>
      <c r="S6843" s="319" t="s">
        <v>359</v>
      </c>
      <c r="BE6843" s="60"/>
      <c r="BR6843" s="60"/>
      <c r="BX6843" s="151"/>
      <c r="CB6843" s="151"/>
      <c r="CM6843" s="151"/>
      <c r="CO6843" s="151"/>
      <c r="CT6843" s="151"/>
      <c r="CY6843" s="151"/>
    </row>
    <row r="6844" spans="1:103" x14ac:dyDescent="0.2">
      <c r="A6844" s="60"/>
      <c r="B6844" s="60"/>
      <c r="C6844" s="60"/>
      <c r="D6844" s="60"/>
      <c r="E6844" s="60"/>
      <c r="F6844" s="60"/>
      <c r="G6844" s="60"/>
      <c r="H6844" s="60"/>
      <c r="I6844" s="60"/>
      <c r="J6844" s="60"/>
      <c r="K6844" s="60"/>
      <c r="L6844" s="60"/>
      <c r="M6844" s="60"/>
      <c r="N6844" s="60"/>
      <c r="O6844" s="60"/>
      <c r="P6844" s="60"/>
      <c r="Q6844" s="60"/>
      <c r="R6844" s="334">
        <v>18337</v>
      </c>
      <c r="S6844" s="319" t="s">
        <v>356</v>
      </c>
      <c r="BE6844" s="60"/>
      <c r="BR6844" s="60"/>
      <c r="BX6844" s="151"/>
      <c r="CB6844" s="151"/>
      <c r="CM6844" s="151"/>
      <c r="CO6844" s="151"/>
      <c r="CT6844" s="151"/>
      <c r="CY6844" s="151"/>
    </row>
    <row r="6845" spans="1:103" x14ac:dyDescent="0.2">
      <c r="A6845" s="60"/>
      <c r="B6845" s="60"/>
      <c r="C6845" s="60"/>
      <c r="D6845" s="60"/>
      <c r="E6845" s="60"/>
      <c r="F6845" s="60"/>
      <c r="G6845" s="60"/>
      <c r="H6845" s="60"/>
      <c r="I6845" s="60"/>
      <c r="J6845" s="60"/>
      <c r="K6845" s="60"/>
      <c r="L6845" s="60"/>
      <c r="M6845" s="60"/>
      <c r="N6845" s="60"/>
      <c r="O6845" s="60"/>
      <c r="P6845" s="60"/>
      <c r="Q6845" s="60"/>
      <c r="R6845" s="334">
        <v>18340</v>
      </c>
      <c r="S6845" s="319" t="s">
        <v>359</v>
      </c>
      <c r="BE6845" s="60"/>
      <c r="BR6845" s="60"/>
      <c r="BX6845" s="151"/>
      <c r="CB6845" s="151"/>
      <c r="CM6845" s="151"/>
      <c r="CO6845" s="151"/>
      <c r="CT6845" s="151"/>
      <c r="CY6845" s="151"/>
    </row>
    <row r="6846" spans="1:103" x14ac:dyDescent="0.2">
      <c r="A6846" s="60"/>
      <c r="B6846" s="60"/>
      <c r="C6846" s="60"/>
      <c r="D6846" s="60"/>
      <c r="E6846" s="60"/>
      <c r="F6846" s="60"/>
      <c r="G6846" s="60"/>
      <c r="H6846" s="60"/>
      <c r="I6846" s="60"/>
      <c r="J6846" s="60"/>
      <c r="K6846" s="60"/>
      <c r="L6846" s="60"/>
      <c r="M6846" s="60"/>
      <c r="N6846" s="60"/>
      <c r="O6846" s="60"/>
      <c r="P6846" s="60"/>
      <c r="Q6846" s="60"/>
      <c r="R6846" s="334">
        <v>18341</v>
      </c>
      <c r="S6846" s="319" t="s">
        <v>356</v>
      </c>
      <c r="BE6846" s="60"/>
      <c r="BR6846" s="60"/>
      <c r="BX6846" s="151"/>
      <c r="CB6846" s="151"/>
      <c r="CM6846" s="151"/>
      <c r="CO6846" s="151"/>
      <c r="CT6846" s="151"/>
      <c r="CY6846" s="151"/>
    </row>
    <row r="6847" spans="1:103" x14ac:dyDescent="0.2">
      <c r="A6847" s="60"/>
      <c r="B6847" s="60"/>
      <c r="C6847" s="60"/>
      <c r="D6847" s="60"/>
      <c r="E6847" s="60"/>
      <c r="F6847" s="60"/>
      <c r="G6847" s="60"/>
      <c r="H6847" s="60"/>
      <c r="I6847" s="60"/>
      <c r="J6847" s="60"/>
      <c r="K6847" s="60"/>
      <c r="L6847" s="60"/>
      <c r="M6847" s="60"/>
      <c r="N6847" s="60"/>
      <c r="O6847" s="60"/>
      <c r="P6847" s="60"/>
      <c r="Q6847" s="60"/>
      <c r="R6847" s="334">
        <v>18342</v>
      </c>
      <c r="S6847" s="319" t="s">
        <v>356</v>
      </c>
      <c r="BE6847" s="60"/>
      <c r="BR6847" s="60"/>
      <c r="BX6847" s="151"/>
      <c r="CB6847" s="151"/>
      <c r="CM6847" s="151"/>
      <c r="CO6847" s="151"/>
      <c r="CT6847" s="151"/>
      <c r="CY6847" s="151"/>
    </row>
    <row r="6848" spans="1:103" x14ac:dyDescent="0.2">
      <c r="A6848" s="60"/>
      <c r="B6848" s="60"/>
      <c r="C6848" s="60"/>
      <c r="D6848" s="60"/>
      <c r="E6848" s="60"/>
      <c r="F6848" s="60"/>
      <c r="G6848" s="60"/>
      <c r="H6848" s="60"/>
      <c r="I6848" s="60"/>
      <c r="J6848" s="60"/>
      <c r="K6848" s="60"/>
      <c r="L6848" s="60"/>
      <c r="M6848" s="60"/>
      <c r="N6848" s="60"/>
      <c r="O6848" s="60"/>
      <c r="P6848" s="60"/>
      <c r="Q6848" s="60"/>
      <c r="R6848" s="334">
        <v>18343</v>
      </c>
      <c r="S6848" s="319" t="s">
        <v>356</v>
      </c>
      <c r="BE6848" s="60"/>
      <c r="BR6848" s="60"/>
      <c r="BX6848" s="151"/>
      <c r="CB6848" s="151"/>
      <c r="CM6848" s="151"/>
      <c r="CO6848" s="151"/>
      <c r="CT6848" s="151"/>
      <c r="CY6848" s="151"/>
    </row>
    <row r="6849" spans="1:103" x14ac:dyDescent="0.2">
      <c r="A6849" s="60"/>
      <c r="B6849" s="60"/>
      <c r="C6849" s="60"/>
      <c r="D6849" s="60"/>
      <c r="E6849" s="60"/>
      <c r="F6849" s="60"/>
      <c r="G6849" s="60"/>
      <c r="H6849" s="60"/>
      <c r="I6849" s="60"/>
      <c r="J6849" s="60"/>
      <c r="K6849" s="60"/>
      <c r="L6849" s="60"/>
      <c r="M6849" s="60"/>
      <c r="N6849" s="60"/>
      <c r="O6849" s="60"/>
      <c r="P6849" s="60"/>
      <c r="Q6849" s="60"/>
      <c r="R6849" s="334">
        <v>18344</v>
      </c>
      <c r="S6849" s="319" t="s">
        <v>356</v>
      </c>
      <c r="BE6849" s="60"/>
      <c r="BR6849" s="60"/>
      <c r="BX6849" s="151"/>
      <c r="CB6849" s="151"/>
      <c r="CM6849" s="151"/>
      <c r="CO6849" s="151"/>
      <c r="CT6849" s="151"/>
      <c r="CY6849" s="151"/>
    </row>
    <row r="6850" spans="1:103" x14ac:dyDescent="0.2">
      <c r="A6850" s="60"/>
      <c r="B6850" s="60"/>
      <c r="C6850" s="60"/>
      <c r="D6850" s="60"/>
      <c r="E6850" s="60"/>
      <c r="F6850" s="60"/>
      <c r="G6850" s="60"/>
      <c r="H6850" s="60"/>
      <c r="I6850" s="60"/>
      <c r="J6850" s="60"/>
      <c r="K6850" s="60"/>
      <c r="L6850" s="60"/>
      <c r="M6850" s="60"/>
      <c r="N6850" s="60"/>
      <c r="O6850" s="60"/>
      <c r="P6850" s="60"/>
      <c r="Q6850" s="60"/>
      <c r="R6850" s="334">
        <v>18346</v>
      </c>
      <c r="S6850" s="319" t="s">
        <v>356</v>
      </c>
      <c r="BE6850" s="60"/>
      <c r="BR6850" s="60"/>
      <c r="BX6850" s="151"/>
      <c r="CB6850" s="151"/>
      <c r="CM6850" s="151"/>
      <c r="CO6850" s="151"/>
      <c r="CT6850" s="151"/>
      <c r="CY6850" s="151"/>
    </row>
    <row r="6851" spans="1:103" x14ac:dyDescent="0.2">
      <c r="A6851" s="60"/>
      <c r="B6851" s="60"/>
      <c r="C6851" s="60"/>
      <c r="D6851" s="60"/>
      <c r="E6851" s="60"/>
      <c r="F6851" s="60"/>
      <c r="G6851" s="60"/>
      <c r="H6851" s="60"/>
      <c r="I6851" s="60"/>
      <c r="J6851" s="60"/>
      <c r="K6851" s="60"/>
      <c r="L6851" s="60"/>
      <c r="M6851" s="60"/>
      <c r="N6851" s="60"/>
      <c r="O6851" s="60"/>
      <c r="P6851" s="60"/>
      <c r="Q6851" s="60"/>
      <c r="R6851" s="334">
        <v>18347</v>
      </c>
      <c r="S6851" s="319" t="s">
        <v>356</v>
      </c>
      <c r="BE6851" s="60"/>
      <c r="BR6851" s="60"/>
      <c r="BX6851" s="151"/>
      <c r="CB6851" s="151"/>
      <c r="CM6851" s="151"/>
      <c r="CO6851" s="151"/>
      <c r="CT6851" s="151"/>
      <c r="CY6851" s="151"/>
    </row>
    <row r="6852" spans="1:103" x14ac:dyDescent="0.2">
      <c r="A6852" s="60"/>
      <c r="B6852" s="60"/>
      <c r="C6852" s="60"/>
      <c r="D6852" s="60"/>
      <c r="E6852" s="60"/>
      <c r="F6852" s="60"/>
      <c r="G6852" s="60"/>
      <c r="H6852" s="60"/>
      <c r="I6852" s="60"/>
      <c r="J6852" s="60"/>
      <c r="K6852" s="60"/>
      <c r="L6852" s="60"/>
      <c r="M6852" s="60"/>
      <c r="N6852" s="60"/>
      <c r="O6852" s="60"/>
      <c r="P6852" s="60"/>
      <c r="Q6852" s="60"/>
      <c r="R6852" s="334">
        <v>18348</v>
      </c>
      <c r="S6852" s="319" t="s">
        <v>356</v>
      </c>
      <c r="BE6852" s="60"/>
      <c r="BR6852" s="60"/>
      <c r="BX6852" s="151"/>
      <c r="CB6852" s="151"/>
      <c r="CM6852" s="151"/>
      <c r="CO6852" s="151"/>
      <c r="CT6852" s="151"/>
      <c r="CY6852" s="151"/>
    </row>
    <row r="6853" spans="1:103" x14ac:dyDescent="0.2">
      <c r="A6853" s="60"/>
      <c r="B6853" s="60"/>
      <c r="C6853" s="60"/>
      <c r="D6853" s="60"/>
      <c r="E6853" s="60"/>
      <c r="F6853" s="60"/>
      <c r="G6853" s="60"/>
      <c r="H6853" s="60"/>
      <c r="I6853" s="60"/>
      <c r="J6853" s="60"/>
      <c r="K6853" s="60"/>
      <c r="L6853" s="60"/>
      <c r="M6853" s="60"/>
      <c r="N6853" s="60"/>
      <c r="O6853" s="60"/>
      <c r="P6853" s="60"/>
      <c r="Q6853" s="60"/>
      <c r="R6853" s="334">
        <v>18349</v>
      </c>
      <c r="S6853" s="319" t="s">
        <v>356</v>
      </c>
      <c r="BE6853" s="60"/>
      <c r="BR6853" s="60"/>
      <c r="BX6853" s="151"/>
      <c r="CB6853" s="151"/>
      <c r="CM6853" s="151"/>
      <c r="CO6853" s="151"/>
      <c r="CT6853" s="151"/>
      <c r="CY6853" s="151"/>
    </row>
    <row r="6854" spans="1:103" x14ac:dyDescent="0.2">
      <c r="A6854" s="60"/>
      <c r="B6854" s="60"/>
      <c r="C6854" s="60"/>
      <c r="D6854" s="60"/>
      <c r="E6854" s="60"/>
      <c r="F6854" s="60"/>
      <c r="G6854" s="60"/>
      <c r="H6854" s="60"/>
      <c r="I6854" s="60"/>
      <c r="J6854" s="60"/>
      <c r="K6854" s="60"/>
      <c r="L6854" s="60"/>
      <c r="M6854" s="60"/>
      <c r="N6854" s="60"/>
      <c r="O6854" s="60"/>
      <c r="P6854" s="60"/>
      <c r="Q6854" s="60"/>
      <c r="R6854" s="334">
        <v>18350</v>
      </c>
      <c r="S6854" s="319" t="s">
        <v>356</v>
      </c>
      <c r="BE6854" s="60"/>
      <c r="BR6854" s="60"/>
      <c r="BX6854" s="151"/>
      <c r="CB6854" s="151"/>
      <c r="CM6854" s="151"/>
      <c r="CO6854" s="151"/>
      <c r="CT6854" s="151"/>
      <c r="CY6854" s="151"/>
    </row>
    <row r="6855" spans="1:103" x14ac:dyDescent="0.2">
      <c r="A6855" s="60"/>
      <c r="B6855" s="60"/>
      <c r="C6855" s="60"/>
      <c r="D6855" s="60"/>
      <c r="E6855" s="60"/>
      <c r="F6855" s="60"/>
      <c r="G6855" s="60"/>
      <c r="H6855" s="60"/>
      <c r="I6855" s="60"/>
      <c r="J6855" s="60"/>
      <c r="K6855" s="60"/>
      <c r="L6855" s="60"/>
      <c r="M6855" s="60"/>
      <c r="N6855" s="60"/>
      <c r="O6855" s="60"/>
      <c r="P6855" s="60"/>
      <c r="Q6855" s="60"/>
      <c r="R6855" s="334">
        <v>18351</v>
      </c>
      <c r="S6855" s="319" t="s">
        <v>356</v>
      </c>
      <c r="BE6855" s="60"/>
      <c r="BR6855" s="60"/>
      <c r="BX6855" s="151"/>
      <c r="CB6855" s="151"/>
      <c r="CM6855" s="151"/>
      <c r="CO6855" s="151"/>
      <c r="CT6855" s="151"/>
      <c r="CY6855" s="151"/>
    </row>
    <row r="6856" spans="1:103" x14ac:dyDescent="0.2">
      <c r="A6856" s="60"/>
      <c r="B6856" s="60"/>
      <c r="C6856" s="60"/>
      <c r="D6856" s="60"/>
      <c r="E6856" s="60"/>
      <c r="F6856" s="60"/>
      <c r="G6856" s="60"/>
      <c r="H6856" s="60"/>
      <c r="I6856" s="60"/>
      <c r="J6856" s="60"/>
      <c r="K6856" s="60"/>
      <c r="L6856" s="60"/>
      <c r="M6856" s="60"/>
      <c r="N6856" s="60"/>
      <c r="O6856" s="60"/>
      <c r="P6856" s="60"/>
      <c r="Q6856" s="60"/>
      <c r="R6856" s="334">
        <v>18352</v>
      </c>
      <c r="S6856" s="319" t="s">
        <v>356</v>
      </c>
      <c r="BE6856" s="60"/>
      <c r="BR6856" s="60"/>
      <c r="BX6856" s="151"/>
      <c r="CB6856" s="151"/>
      <c r="CM6856" s="151"/>
      <c r="CO6856" s="151"/>
      <c r="CT6856" s="151"/>
      <c r="CY6856" s="151"/>
    </row>
    <row r="6857" spans="1:103" x14ac:dyDescent="0.2">
      <c r="A6857" s="60"/>
      <c r="B6857" s="60"/>
      <c r="C6857" s="60"/>
      <c r="D6857" s="60"/>
      <c r="E6857" s="60"/>
      <c r="F6857" s="60"/>
      <c r="G6857" s="60"/>
      <c r="H6857" s="60"/>
      <c r="I6857" s="60"/>
      <c r="J6857" s="60"/>
      <c r="K6857" s="60"/>
      <c r="L6857" s="60"/>
      <c r="M6857" s="60"/>
      <c r="N6857" s="60"/>
      <c r="O6857" s="60"/>
      <c r="P6857" s="60"/>
      <c r="Q6857" s="60"/>
      <c r="R6857" s="334">
        <v>18353</v>
      </c>
      <c r="S6857" s="319" t="s">
        <v>356</v>
      </c>
      <c r="BE6857" s="60"/>
      <c r="BR6857" s="60"/>
      <c r="BX6857" s="151"/>
      <c r="CB6857" s="151"/>
      <c r="CM6857" s="151"/>
      <c r="CO6857" s="151"/>
      <c r="CT6857" s="151"/>
      <c r="CY6857" s="151"/>
    </row>
    <row r="6858" spans="1:103" x14ac:dyDescent="0.2">
      <c r="A6858" s="60"/>
      <c r="B6858" s="60"/>
      <c r="C6858" s="60"/>
      <c r="D6858" s="60"/>
      <c r="E6858" s="60"/>
      <c r="F6858" s="60"/>
      <c r="G6858" s="60"/>
      <c r="H6858" s="60"/>
      <c r="I6858" s="60"/>
      <c r="J6858" s="60"/>
      <c r="K6858" s="60"/>
      <c r="L6858" s="60"/>
      <c r="M6858" s="60"/>
      <c r="N6858" s="60"/>
      <c r="O6858" s="60"/>
      <c r="P6858" s="60"/>
      <c r="Q6858" s="60"/>
      <c r="R6858" s="334">
        <v>18354</v>
      </c>
      <c r="S6858" s="319" t="s">
        <v>356</v>
      </c>
      <c r="BE6858" s="60"/>
      <c r="BR6858" s="60"/>
      <c r="BX6858" s="151"/>
      <c r="CB6858" s="151"/>
      <c r="CM6858" s="151"/>
      <c r="CO6858" s="151"/>
      <c r="CT6858" s="151"/>
      <c r="CY6858" s="151"/>
    </row>
    <row r="6859" spans="1:103" x14ac:dyDescent="0.2">
      <c r="A6859" s="60"/>
      <c r="B6859" s="60"/>
      <c r="C6859" s="60"/>
      <c r="D6859" s="60"/>
      <c r="E6859" s="60"/>
      <c r="F6859" s="60"/>
      <c r="G6859" s="60"/>
      <c r="H6859" s="60"/>
      <c r="I6859" s="60"/>
      <c r="J6859" s="60"/>
      <c r="K6859" s="60"/>
      <c r="L6859" s="60"/>
      <c r="M6859" s="60"/>
      <c r="N6859" s="60"/>
      <c r="O6859" s="60"/>
      <c r="P6859" s="60"/>
      <c r="Q6859" s="60"/>
      <c r="R6859" s="334">
        <v>18355</v>
      </c>
      <c r="S6859" s="319" t="s">
        <v>356</v>
      </c>
      <c r="BE6859" s="60"/>
      <c r="BR6859" s="60"/>
      <c r="BX6859" s="151"/>
      <c r="CB6859" s="151"/>
      <c r="CM6859" s="151"/>
      <c r="CO6859" s="151"/>
      <c r="CT6859" s="151"/>
      <c r="CY6859" s="151"/>
    </row>
    <row r="6860" spans="1:103" x14ac:dyDescent="0.2">
      <c r="A6860" s="60"/>
      <c r="B6860" s="60"/>
      <c r="C6860" s="60"/>
      <c r="D6860" s="60"/>
      <c r="E6860" s="60"/>
      <c r="F6860" s="60"/>
      <c r="G6860" s="60"/>
      <c r="H6860" s="60"/>
      <c r="I6860" s="60"/>
      <c r="J6860" s="60"/>
      <c r="K6860" s="60"/>
      <c r="L6860" s="60"/>
      <c r="M6860" s="60"/>
      <c r="N6860" s="60"/>
      <c r="O6860" s="60"/>
      <c r="P6860" s="60"/>
      <c r="Q6860" s="60"/>
      <c r="R6860" s="334">
        <v>18356</v>
      </c>
      <c r="S6860" s="319" t="s">
        <v>356</v>
      </c>
      <c r="BE6860" s="60"/>
      <c r="BR6860" s="60"/>
      <c r="BX6860" s="151"/>
      <c r="CB6860" s="151"/>
      <c r="CM6860" s="151"/>
      <c r="CO6860" s="151"/>
      <c r="CT6860" s="151"/>
      <c r="CY6860" s="151"/>
    </row>
    <row r="6861" spans="1:103" x14ac:dyDescent="0.2">
      <c r="A6861" s="60"/>
      <c r="B6861" s="60"/>
      <c r="C6861" s="60"/>
      <c r="D6861" s="60"/>
      <c r="E6861" s="60"/>
      <c r="F6861" s="60"/>
      <c r="G6861" s="60"/>
      <c r="H6861" s="60"/>
      <c r="I6861" s="60"/>
      <c r="J6861" s="60"/>
      <c r="K6861" s="60"/>
      <c r="L6861" s="60"/>
      <c r="M6861" s="60"/>
      <c r="N6861" s="60"/>
      <c r="O6861" s="60"/>
      <c r="P6861" s="60"/>
      <c r="Q6861" s="60"/>
      <c r="R6861" s="334">
        <v>18357</v>
      </c>
      <c r="S6861" s="319" t="s">
        <v>356</v>
      </c>
      <c r="BE6861" s="60"/>
      <c r="BR6861" s="60"/>
      <c r="BX6861" s="151"/>
      <c r="CB6861" s="151"/>
      <c r="CM6861" s="151"/>
      <c r="CO6861" s="151"/>
      <c r="CT6861" s="151"/>
      <c r="CY6861" s="151"/>
    </row>
    <row r="6862" spans="1:103" x14ac:dyDescent="0.2">
      <c r="A6862" s="60"/>
      <c r="B6862" s="60"/>
      <c r="C6862" s="60"/>
      <c r="D6862" s="60"/>
      <c r="E6862" s="60"/>
      <c r="F6862" s="60"/>
      <c r="G6862" s="60"/>
      <c r="H6862" s="60"/>
      <c r="I6862" s="60"/>
      <c r="J6862" s="60"/>
      <c r="K6862" s="60"/>
      <c r="L6862" s="60"/>
      <c r="M6862" s="60"/>
      <c r="N6862" s="60"/>
      <c r="O6862" s="60"/>
      <c r="P6862" s="60"/>
      <c r="Q6862" s="60"/>
      <c r="R6862" s="334">
        <v>18360</v>
      </c>
      <c r="S6862" s="319" t="s">
        <v>356</v>
      </c>
      <c r="BE6862" s="60"/>
      <c r="BR6862" s="60"/>
      <c r="BX6862" s="151"/>
      <c r="CB6862" s="151"/>
      <c r="CM6862" s="151"/>
      <c r="CO6862" s="151"/>
      <c r="CT6862" s="151"/>
      <c r="CY6862" s="151"/>
    </row>
    <row r="6863" spans="1:103" x14ac:dyDescent="0.2">
      <c r="A6863" s="60"/>
      <c r="B6863" s="60"/>
      <c r="C6863" s="60"/>
      <c r="D6863" s="60"/>
      <c r="E6863" s="60"/>
      <c r="F6863" s="60"/>
      <c r="G6863" s="60"/>
      <c r="H6863" s="60"/>
      <c r="I6863" s="60"/>
      <c r="J6863" s="60"/>
      <c r="K6863" s="60"/>
      <c r="L6863" s="60"/>
      <c r="M6863" s="60"/>
      <c r="N6863" s="60"/>
      <c r="O6863" s="60"/>
      <c r="P6863" s="60"/>
      <c r="Q6863" s="60"/>
      <c r="R6863" s="334">
        <v>18370</v>
      </c>
      <c r="S6863" s="319" t="s">
        <v>356</v>
      </c>
      <c r="BE6863" s="60"/>
      <c r="BR6863" s="60"/>
      <c r="BX6863" s="151"/>
      <c r="CB6863" s="151"/>
      <c r="CM6863" s="151"/>
      <c r="CO6863" s="151"/>
      <c r="CT6863" s="151"/>
      <c r="CY6863" s="151"/>
    </row>
    <row r="6864" spans="1:103" x14ac:dyDescent="0.2">
      <c r="A6864" s="60"/>
      <c r="B6864" s="60"/>
      <c r="C6864" s="60"/>
      <c r="D6864" s="60"/>
      <c r="E6864" s="60"/>
      <c r="F6864" s="60"/>
      <c r="G6864" s="60"/>
      <c r="H6864" s="60"/>
      <c r="I6864" s="60"/>
      <c r="J6864" s="60"/>
      <c r="K6864" s="60"/>
      <c r="L6864" s="60"/>
      <c r="M6864" s="60"/>
      <c r="N6864" s="60"/>
      <c r="O6864" s="60"/>
      <c r="P6864" s="60"/>
      <c r="Q6864" s="60"/>
      <c r="R6864" s="334">
        <v>18371</v>
      </c>
      <c r="S6864" s="319" t="s">
        <v>356</v>
      </c>
      <c r="BE6864" s="60"/>
      <c r="BR6864" s="60"/>
      <c r="BX6864" s="151"/>
      <c r="CB6864" s="151"/>
      <c r="CM6864" s="151"/>
      <c r="CO6864" s="151"/>
      <c r="CT6864" s="151"/>
      <c r="CY6864" s="151"/>
    </row>
    <row r="6865" spans="1:103" x14ac:dyDescent="0.2">
      <c r="A6865" s="60"/>
      <c r="B6865" s="60"/>
      <c r="C6865" s="60"/>
      <c r="D6865" s="60"/>
      <c r="E6865" s="60"/>
      <c r="F6865" s="60"/>
      <c r="G6865" s="60"/>
      <c r="H6865" s="60"/>
      <c r="I6865" s="60"/>
      <c r="J6865" s="60"/>
      <c r="K6865" s="60"/>
      <c r="L6865" s="60"/>
      <c r="M6865" s="60"/>
      <c r="N6865" s="60"/>
      <c r="O6865" s="60"/>
      <c r="P6865" s="60"/>
      <c r="Q6865" s="60"/>
      <c r="R6865" s="334">
        <v>18372</v>
      </c>
      <c r="S6865" s="319" t="s">
        <v>356</v>
      </c>
      <c r="BE6865" s="60"/>
      <c r="BR6865" s="60"/>
      <c r="BX6865" s="151"/>
      <c r="CB6865" s="151"/>
      <c r="CM6865" s="151"/>
      <c r="CO6865" s="151"/>
      <c r="CT6865" s="151"/>
      <c r="CY6865" s="151"/>
    </row>
    <row r="6866" spans="1:103" x14ac:dyDescent="0.2">
      <c r="A6866" s="60"/>
      <c r="B6866" s="60"/>
      <c r="C6866" s="60"/>
      <c r="D6866" s="60"/>
      <c r="E6866" s="60"/>
      <c r="F6866" s="60"/>
      <c r="G6866" s="60"/>
      <c r="H6866" s="60"/>
      <c r="I6866" s="60"/>
      <c r="J6866" s="60"/>
      <c r="K6866" s="60"/>
      <c r="L6866" s="60"/>
      <c r="M6866" s="60"/>
      <c r="N6866" s="60"/>
      <c r="O6866" s="60"/>
      <c r="P6866" s="60"/>
      <c r="Q6866" s="60"/>
      <c r="R6866" s="334">
        <v>18403</v>
      </c>
      <c r="S6866" s="319" t="s">
        <v>356</v>
      </c>
      <c r="BE6866" s="60"/>
      <c r="BR6866" s="60"/>
      <c r="BX6866" s="151"/>
      <c r="CB6866" s="151"/>
      <c r="CM6866" s="151"/>
      <c r="CO6866" s="151"/>
      <c r="CT6866" s="151"/>
      <c r="CY6866" s="151"/>
    </row>
    <row r="6867" spans="1:103" x14ac:dyDescent="0.2">
      <c r="A6867" s="60"/>
      <c r="B6867" s="60"/>
      <c r="C6867" s="60"/>
      <c r="D6867" s="60"/>
      <c r="E6867" s="60"/>
      <c r="F6867" s="60"/>
      <c r="G6867" s="60"/>
      <c r="H6867" s="60"/>
      <c r="I6867" s="60"/>
      <c r="J6867" s="60"/>
      <c r="K6867" s="60"/>
      <c r="L6867" s="60"/>
      <c r="M6867" s="60"/>
      <c r="N6867" s="60"/>
      <c r="O6867" s="60"/>
      <c r="P6867" s="60"/>
      <c r="Q6867" s="60"/>
      <c r="R6867" s="334">
        <v>18405</v>
      </c>
      <c r="S6867" s="319" t="s">
        <v>356</v>
      </c>
      <c r="BE6867" s="60"/>
      <c r="BR6867" s="60"/>
      <c r="BX6867" s="151"/>
      <c r="CB6867" s="151"/>
      <c r="CM6867" s="151"/>
      <c r="CO6867" s="151"/>
      <c r="CT6867" s="151"/>
      <c r="CY6867" s="151"/>
    </row>
    <row r="6868" spans="1:103" x14ac:dyDescent="0.2">
      <c r="A6868" s="60"/>
      <c r="B6868" s="60"/>
      <c r="C6868" s="60"/>
      <c r="D6868" s="60"/>
      <c r="E6868" s="60"/>
      <c r="F6868" s="60"/>
      <c r="G6868" s="60"/>
      <c r="H6868" s="60"/>
      <c r="I6868" s="60"/>
      <c r="J6868" s="60"/>
      <c r="K6868" s="60"/>
      <c r="L6868" s="60"/>
      <c r="M6868" s="60"/>
      <c r="N6868" s="60"/>
      <c r="O6868" s="60"/>
      <c r="P6868" s="60"/>
      <c r="Q6868" s="60"/>
      <c r="R6868" s="334">
        <v>18407</v>
      </c>
      <c r="S6868" s="319" t="s">
        <v>356</v>
      </c>
      <c r="BE6868" s="60"/>
      <c r="BR6868" s="60"/>
      <c r="BX6868" s="151"/>
      <c r="CB6868" s="151"/>
      <c r="CM6868" s="151"/>
      <c r="CO6868" s="151"/>
      <c r="CT6868" s="151"/>
      <c r="CY6868" s="151"/>
    </row>
    <row r="6869" spans="1:103" x14ac:dyDescent="0.2">
      <c r="A6869" s="60"/>
      <c r="B6869" s="60"/>
      <c r="C6869" s="60"/>
      <c r="D6869" s="60"/>
      <c r="E6869" s="60"/>
      <c r="F6869" s="60"/>
      <c r="G6869" s="60"/>
      <c r="H6869" s="60"/>
      <c r="I6869" s="60"/>
      <c r="J6869" s="60"/>
      <c r="K6869" s="60"/>
      <c r="L6869" s="60"/>
      <c r="M6869" s="60"/>
      <c r="N6869" s="60"/>
      <c r="O6869" s="60"/>
      <c r="P6869" s="60"/>
      <c r="Q6869" s="60"/>
      <c r="R6869" s="334">
        <v>18410</v>
      </c>
      <c r="S6869" s="319" t="s">
        <v>356</v>
      </c>
      <c r="BE6869" s="60"/>
      <c r="BR6869" s="60"/>
      <c r="BX6869" s="151"/>
      <c r="CB6869" s="151"/>
      <c r="CM6869" s="151"/>
      <c r="CO6869" s="151"/>
      <c r="CT6869" s="151"/>
      <c r="CY6869" s="151"/>
    </row>
    <row r="6870" spans="1:103" x14ac:dyDescent="0.2">
      <c r="A6870" s="60"/>
      <c r="B6870" s="60"/>
      <c r="C6870" s="60"/>
      <c r="D6870" s="60"/>
      <c r="E6870" s="60"/>
      <c r="F6870" s="60"/>
      <c r="G6870" s="60"/>
      <c r="H6870" s="60"/>
      <c r="I6870" s="60"/>
      <c r="J6870" s="60"/>
      <c r="K6870" s="60"/>
      <c r="L6870" s="60"/>
      <c r="M6870" s="60"/>
      <c r="N6870" s="60"/>
      <c r="O6870" s="60"/>
      <c r="P6870" s="60"/>
      <c r="Q6870" s="60"/>
      <c r="R6870" s="334">
        <v>18411</v>
      </c>
      <c r="S6870" s="319" t="s">
        <v>356</v>
      </c>
      <c r="BE6870" s="60"/>
      <c r="BR6870" s="60"/>
      <c r="BX6870" s="151"/>
      <c r="CB6870" s="151"/>
      <c r="CM6870" s="151"/>
      <c r="CO6870" s="151"/>
      <c r="CT6870" s="151"/>
      <c r="CY6870" s="151"/>
    </row>
    <row r="6871" spans="1:103" x14ac:dyDescent="0.2">
      <c r="A6871" s="60"/>
      <c r="B6871" s="60"/>
      <c r="C6871" s="60"/>
      <c r="D6871" s="60"/>
      <c r="E6871" s="60"/>
      <c r="F6871" s="60"/>
      <c r="G6871" s="60"/>
      <c r="H6871" s="60"/>
      <c r="I6871" s="60"/>
      <c r="J6871" s="60"/>
      <c r="K6871" s="60"/>
      <c r="L6871" s="60"/>
      <c r="M6871" s="60"/>
      <c r="N6871" s="60"/>
      <c r="O6871" s="60"/>
      <c r="P6871" s="60"/>
      <c r="Q6871" s="60"/>
      <c r="R6871" s="334">
        <v>18413</v>
      </c>
      <c r="S6871" s="319" t="s">
        <v>356</v>
      </c>
      <c r="BE6871" s="60"/>
      <c r="BR6871" s="60"/>
      <c r="BX6871" s="151"/>
      <c r="CB6871" s="151"/>
      <c r="CM6871" s="151"/>
      <c r="CO6871" s="151"/>
      <c r="CT6871" s="151"/>
      <c r="CY6871" s="151"/>
    </row>
    <row r="6872" spans="1:103" x14ac:dyDescent="0.2">
      <c r="A6872" s="60"/>
      <c r="B6872" s="60"/>
      <c r="C6872" s="60"/>
      <c r="D6872" s="60"/>
      <c r="E6872" s="60"/>
      <c r="F6872" s="60"/>
      <c r="G6872" s="60"/>
      <c r="H6872" s="60"/>
      <c r="I6872" s="60"/>
      <c r="J6872" s="60"/>
      <c r="K6872" s="60"/>
      <c r="L6872" s="60"/>
      <c r="M6872" s="60"/>
      <c r="N6872" s="60"/>
      <c r="O6872" s="60"/>
      <c r="P6872" s="60"/>
      <c r="Q6872" s="60"/>
      <c r="R6872" s="334">
        <v>18414</v>
      </c>
      <c r="S6872" s="319" t="s">
        <v>356</v>
      </c>
      <c r="BE6872" s="60"/>
      <c r="BR6872" s="60"/>
      <c r="BX6872" s="151"/>
      <c r="CB6872" s="151"/>
      <c r="CM6872" s="151"/>
      <c r="CO6872" s="151"/>
      <c r="CT6872" s="151"/>
      <c r="CY6872" s="151"/>
    </row>
    <row r="6873" spans="1:103" x14ac:dyDescent="0.2">
      <c r="A6873" s="60"/>
      <c r="B6873" s="60"/>
      <c r="C6873" s="60"/>
      <c r="D6873" s="60"/>
      <c r="E6873" s="60"/>
      <c r="F6873" s="60"/>
      <c r="G6873" s="60"/>
      <c r="H6873" s="60"/>
      <c r="I6873" s="60"/>
      <c r="J6873" s="60"/>
      <c r="K6873" s="60"/>
      <c r="L6873" s="60"/>
      <c r="M6873" s="60"/>
      <c r="N6873" s="60"/>
      <c r="O6873" s="60"/>
      <c r="P6873" s="60"/>
      <c r="Q6873" s="60"/>
      <c r="R6873" s="334">
        <v>18415</v>
      </c>
      <c r="S6873" s="319" t="s">
        <v>356</v>
      </c>
      <c r="BE6873" s="60"/>
      <c r="BR6873" s="60"/>
      <c r="BX6873" s="151"/>
      <c r="CB6873" s="151"/>
      <c r="CM6873" s="151"/>
      <c r="CO6873" s="151"/>
      <c r="CT6873" s="151"/>
      <c r="CY6873" s="151"/>
    </row>
    <row r="6874" spans="1:103" x14ac:dyDescent="0.2">
      <c r="A6874" s="60"/>
      <c r="B6874" s="60"/>
      <c r="C6874" s="60"/>
      <c r="D6874" s="60"/>
      <c r="E6874" s="60"/>
      <c r="F6874" s="60"/>
      <c r="G6874" s="60"/>
      <c r="H6874" s="60"/>
      <c r="I6874" s="60"/>
      <c r="J6874" s="60"/>
      <c r="K6874" s="60"/>
      <c r="L6874" s="60"/>
      <c r="M6874" s="60"/>
      <c r="N6874" s="60"/>
      <c r="O6874" s="60"/>
      <c r="P6874" s="60"/>
      <c r="Q6874" s="60"/>
      <c r="R6874" s="334">
        <v>18416</v>
      </c>
      <c r="S6874" s="319" t="s">
        <v>356</v>
      </c>
      <c r="BE6874" s="60"/>
      <c r="BR6874" s="60"/>
      <c r="BX6874" s="151"/>
      <c r="CB6874" s="151"/>
      <c r="CM6874" s="151"/>
      <c r="CO6874" s="151"/>
      <c r="CT6874" s="151"/>
      <c r="CY6874" s="151"/>
    </row>
    <row r="6875" spans="1:103" x14ac:dyDescent="0.2">
      <c r="A6875" s="60"/>
      <c r="B6875" s="60"/>
      <c r="C6875" s="60"/>
      <c r="D6875" s="60"/>
      <c r="E6875" s="60"/>
      <c r="F6875" s="60"/>
      <c r="G6875" s="60"/>
      <c r="H6875" s="60"/>
      <c r="I6875" s="60"/>
      <c r="J6875" s="60"/>
      <c r="K6875" s="60"/>
      <c r="L6875" s="60"/>
      <c r="M6875" s="60"/>
      <c r="N6875" s="60"/>
      <c r="O6875" s="60"/>
      <c r="P6875" s="60"/>
      <c r="Q6875" s="60"/>
      <c r="R6875" s="334">
        <v>18417</v>
      </c>
      <c r="S6875" s="319" t="s">
        <v>356</v>
      </c>
      <c r="BE6875" s="60"/>
      <c r="BR6875" s="60"/>
      <c r="BX6875" s="151"/>
      <c r="CB6875" s="151"/>
      <c r="CM6875" s="151"/>
      <c r="CO6875" s="151"/>
      <c r="CT6875" s="151"/>
      <c r="CY6875" s="151"/>
    </row>
    <row r="6876" spans="1:103" x14ac:dyDescent="0.2">
      <c r="A6876" s="60"/>
      <c r="B6876" s="60"/>
      <c r="C6876" s="60"/>
      <c r="D6876" s="60"/>
      <c r="E6876" s="60"/>
      <c r="F6876" s="60"/>
      <c r="G6876" s="60"/>
      <c r="H6876" s="60"/>
      <c r="I6876" s="60"/>
      <c r="J6876" s="60"/>
      <c r="K6876" s="60"/>
      <c r="L6876" s="60"/>
      <c r="M6876" s="60"/>
      <c r="N6876" s="60"/>
      <c r="O6876" s="60"/>
      <c r="P6876" s="60"/>
      <c r="Q6876" s="60"/>
      <c r="R6876" s="334">
        <v>18419</v>
      </c>
      <c r="S6876" s="319" t="s">
        <v>356</v>
      </c>
      <c r="BE6876" s="60"/>
      <c r="BR6876" s="60"/>
      <c r="BX6876" s="151"/>
      <c r="CB6876" s="151"/>
      <c r="CM6876" s="151"/>
      <c r="CO6876" s="151"/>
      <c r="CT6876" s="151"/>
      <c r="CY6876" s="151"/>
    </row>
    <row r="6877" spans="1:103" x14ac:dyDescent="0.2">
      <c r="A6877" s="60"/>
      <c r="B6877" s="60"/>
      <c r="C6877" s="60"/>
      <c r="D6877" s="60"/>
      <c r="E6877" s="60"/>
      <c r="F6877" s="60"/>
      <c r="G6877" s="60"/>
      <c r="H6877" s="60"/>
      <c r="I6877" s="60"/>
      <c r="J6877" s="60"/>
      <c r="K6877" s="60"/>
      <c r="L6877" s="60"/>
      <c r="M6877" s="60"/>
      <c r="N6877" s="60"/>
      <c r="O6877" s="60"/>
      <c r="P6877" s="60"/>
      <c r="Q6877" s="60"/>
      <c r="R6877" s="334">
        <v>18420</v>
      </c>
      <c r="S6877" s="319" t="s">
        <v>356</v>
      </c>
      <c r="BE6877" s="60"/>
      <c r="BR6877" s="60"/>
      <c r="BX6877" s="151"/>
      <c r="CB6877" s="151"/>
      <c r="CM6877" s="151"/>
      <c r="CO6877" s="151"/>
      <c r="CT6877" s="151"/>
      <c r="CY6877" s="151"/>
    </row>
    <row r="6878" spans="1:103" x14ac:dyDescent="0.2">
      <c r="A6878" s="60"/>
      <c r="B6878" s="60"/>
      <c r="C6878" s="60"/>
      <c r="D6878" s="60"/>
      <c r="E6878" s="60"/>
      <c r="F6878" s="60"/>
      <c r="G6878" s="60"/>
      <c r="H6878" s="60"/>
      <c r="I6878" s="60"/>
      <c r="J6878" s="60"/>
      <c r="K6878" s="60"/>
      <c r="L6878" s="60"/>
      <c r="M6878" s="60"/>
      <c r="N6878" s="60"/>
      <c r="O6878" s="60"/>
      <c r="P6878" s="60"/>
      <c r="Q6878" s="60"/>
      <c r="R6878" s="334">
        <v>18421</v>
      </c>
      <c r="S6878" s="319" t="s">
        <v>356</v>
      </c>
      <c r="BE6878" s="60"/>
      <c r="BR6878" s="60"/>
      <c r="BX6878" s="151"/>
      <c r="CB6878" s="151"/>
      <c r="CM6878" s="151"/>
      <c r="CO6878" s="151"/>
      <c r="CT6878" s="151"/>
      <c r="CY6878" s="151"/>
    </row>
    <row r="6879" spans="1:103" x14ac:dyDescent="0.2">
      <c r="A6879" s="60"/>
      <c r="B6879" s="60"/>
      <c r="C6879" s="60"/>
      <c r="D6879" s="60"/>
      <c r="E6879" s="60"/>
      <c r="F6879" s="60"/>
      <c r="G6879" s="60"/>
      <c r="H6879" s="60"/>
      <c r="I6879" s="60"/>
      <c r="J6879" s="60"/>
      <c r="K6879" s="60"/>
      <c r="L6879" s="60"/>
      <c r="M6879" s="60"/>
      <c r="N6879" s="60"/>
      <c r="O6879" s="60"/>
      <c r="P6879" s="60"/>
      <c r="Q6879" s="60"/>
      <c r="R6879" s="334">
        <v>18424</v>
      </c>
      <c r="S6879" s="319" t="s">
        <v>356</v>
      </c>
      <c r="BE6879" s="60"/>
      <c r="BR6879" s="60"/>
      <c r="BX6879" s="151"/>
      <c r="CB6879" s="151"/>
      <c r="CM6879" s="151"/>
      <c r="CO6879" s="151"/>
      <c r="CT6879" s="151"/>
      <c r="CY6879" s="151"/>
    </row>
    <row r="6880" spans="1:103" x14ac:dyDescent="0.2">
      <c r="A6880" s="60"/>
      <c r="B6880" s="60"/>
      <c r="C6880" s="60"/>
      <c r="D6880" s="60"/>
      <c r="E6880" s="60"/>
      <c r="F6880" s="60"/>
      <c r="G6880" s="60"/>
      <c r="H6880" s="60"/>
      <c r="I6880" s="60"/>
      <c r="J6880" s="60"/>
      <c r="K6880" s="60"/>
      <c r="L6880" s="60"/>
      <c r="M6880" s="60"/>
      <c r="N6880" s="60"/>
      <c r="O6880" s="60"/>
      <c r="P6880" s="60"/>
      <c r="Q6880" s="60"/>
      <c r="R6880" s="334">
        <v>18425</v>
      </c>
      <c r="S6880" s="319" t="s">
        <v>356</v>
      </c>
      <c r="BE6880" s="60"/>
      <c r="BR6880" s="60"/>
      <c r="BX6880" s="151"/>
      <c r="CB6880" s="151"/>
      <c r="CM6880" s="151"/>
      <c r="CO6880" s="151"/>
      <c r="CT6880" s="151"/>
      <c r="CY6880" s="151"/>
    </row>
    <row r="6881" spans="1:103" x14ac:dyDescent="0.2">
      <c r="A6881" s="60"/>
      <c r="B6881" s="60"/>
      <c r="C6881" s="60"/>
      <c r="D6881" s="60"/>
      <c r="E6881" s="60"/>
      <c r="F6881" s="60"/>
      <c r="G6881" s="60"/>
      <c r="H6881" s="60"/>
      <c r="I6881" s="60"/>
      <c r="J6881" s="60"/>
      <c r="K6881" s="60"/>
      <c r="L6881" s="60"/>
      <c r="M6881" s="60"/>
      <c r="N6881" s="60"/>
      <c r="O6881" s="60"/>
      <c r="P6881" s="60"/>
      <c r="Q6881" s="60"/>
      <c r="R6881" s="334">
        <v>18426</v>
      </c>
      <c r="S6881" s="319" t="s">
        <v>356</v>
      </c>
      <c r="BE6881" s="60"/>
      <c r="BR6881" s="60"/>
      <c r="BX6881" s="151"/>
      <c r="CB6881" s="151"/>
      <c r="CM6881" s="151"/>
      <c r="CO6881" s="151"/>
      <c r="CT6881" s="151"/>
      <c r="CY6881" s="151"/>
    </row>
    <row r="6882" spans="1:103" x14ac:dyDescent="0.2">
      <c r="A6882" s="60"/>
      <c r="B6882" s="60"/>
      <c r="C6882" s="60"/>
      <c r="D6882" s="60"/>
      <c r="E6882" s="60"/>
      <c r="F6882" s="60"/>
      <c r="G6882" s="60"/>
      <c r="H6882" s="60"/>
      <c r="I6882" s="60"/>
      <c r="J6882" s="60"/>
      <c r="K6882" s="60"/>
      <c r="L6882" s="60"/>
      <c r="M6882" s="60"/>
      <c r="N6882" s="60"/>
      <c r="O6882" s="60"/>
      <c r="P6882" s="60"/>
      <c r="Q6882" s="60"/>
      <c r="R6882" s="334">
        <v>18427</v>
      </c>
      <c r="S6882" s="319" t="s">
        <v>356</v>
      </c>
      <c r="BE6882" s="60"/>
      <c r="BR6882" s="60"/>
      <c r="BX6882" s="151"/>
      <c r="CB6882" s="151"/>
      <c r="CM6882" s="151"/>
      <c r="CO6882" s="151"/>
      <c r="CT6882" s="151"/>
      <c r="CY6882" s="151"/>
    </row>
    <row r="6883" spans="1:103" x14ac:dyDescent="0.2">
      <c r="A6883" s="60"/>
      <c r="B6883" s="60"/>
      <c r="C6883" s="60"/>
      <c r="D6883" s="60"/>
      <c r="E6883" s="60"/>
      <c r="F6883" s="60"/>
      <c r="G6883" s="60"/>
      <c r="H6883" s="60"/>
      <c r="I6883" s="60"/>
      <c r="J6883" s="60"/>
      <c r="K6883" s="60"/>
      <c r="L6883" s="60"/>
      <c r="M6883" s="60"/>
      <c r="N6883" s="60"/>
      <c r="O6883" s="60"/>
      <c r="P6883" s="60"/>
      <c r="Q6883" s="60"/>
      <c r="R6883" s="334">
        <v>18428</v>
      </c>
      <c r="S6883" s="319" t="s">
        <v>356</v>
      </c>
      <c r="BE6883" s="60"/>
      <c r="BR6883" s="60"/>
      <c r="BX6883" s="151"/>
      <c r="CB6883" s="151"/>
      <c r="CM6883" s="151"/>
      <c r="CO6883" s="151"/>
      <c r="CT6883" s="151"/>
      <c r="CY6883" s="151"/>
    </row>
    <row r="6884" spans="1:103" x14ac:dyDescent="0.2">
      <c r="A6884" s="60"/>
      <c r="B6884" s="60"/>
      <c r="C6884" s="60"/>
      <c r="D6884" s="60"/>
      <c r="E6884" s="60"/>
      <c r="F6884" s="60"/>
      <c r="G6884" s="60"/>
      <c r="H6884" s="60"/>
      <c r="I6884" s="60"/>
      <c r="J6884" s="60"/>
      <c r="K6884" s="60"/>
      <c r="L6884" s="60"/>
      <c r="M6884" s="60"/>
      <c r="N6884" s="60"/>
      <c r="O6884" s="60"/>
      <c r="P6884" s="60"/>
      <c r="Q6884" s="60"/>
      <c r="R6884" s="334">
        <v>18430</v>
      </c>
      <c r="S6884" s="319" t="s">
        <v>356</v>
      </c>
      <c r="BE6884" s="60"/>
      <c r="BR6884" s="60"/>
      <c r="BX6884" s="151"/>
      <c r="CB6884" s="151"/>
      <c r="CM6884" s="151"/>
      <c r="CO6884" s="151"/>
      <c r="CT6884" s="151"/>
      <c r="CY6884" s="151"/>
    </row>
    <row r="6885" spans="1:103" x14ac:dyDescent="0.2">
      <c r="A6885" s="60"/>
      <c r="B6885" s="60"/>
      <c r="C6885" s="60"/>
      <c r="D6885" s="60"/>
      <c r="E6885" s="60"/>
      <c r="F6885" s="60"/>
      <c r="G6885" s="60"/>
      <c r="H6885" s="60"/>
      <c r="I6885" s="60"/>
      <c r="J6885" s="60"/>
      <c r="K6885" s="60"/>
      <c r="L6885" s="60"/>
      <c r="M6885" s="60"/>
      <c r="N6885" s="60"/>
      <c r="O6885" s="60"/>
      <c r="P6885" s="60"/>
      <c r="Q6885" s="60"/>
      <c r="R6885" s="334">
        <v>18431</v>
      </c>
      <c r="S6885" s="319" t="s">
        <v>356</v>
      </c>
      <c r="BE6885" s="60"/>
      <c r="BR6885" s="60"/>
      <c r="BX6885" s="151"/>
      <c r="CB6885" s="151"/>
      <c r="CM6885" s="151"/>
      <c r="CO6885" s="151"/>
      <c r="CT6885" s="151"/>
      <c r="CY6885" s="151"/>
    </row>
    <row r="6886" spans="1:103" x14ac:dyDescent="0.2">
      <c r="A6886" s="60"/>
      <c r="B6886" s="60"/>
      <c r="C6886" s="60"/>
      <c r="D6886" s="60"/>
      <c r="E6886" s="60"/>
      <c r="F6886" s="60"/>
      <c r="G6886" s="60"/>
      <c r="H6886" s="60"/>
      <c r="I6886" s="60"/>
      <c r="J6886" s="60"/>
      <c r="K6886" s="60"/>
      <c r="L6886" s="60"/>
      <c r="M6886" s="60"/>
      <c r="N6886" s="60"/>
      <c r="O6886" s="60"/>
      <c r="P6886" s="60"/>
      <c r="Q6886" s="60"/>
      <c r="R6886" s="334">
        <v>18433</v>
      </c>
      <c r="S6886" s="319" t="s">
        <v>356</v>
      </c>
      <c r="BE6886" s="60"/>
      <c r="BR6886" s="60"/>
      <c r="BX6886" s="151"/>
      <c r="CB6886" s="151"/>
      <c r="CM6886" s="151"/>
      <c r="CO6886" s="151"/>
      <c r="CT6886" s="151"/>
      <c r="CY6886" s="151"/>
    </row>
    <row r="6887" spans="1:103" x14ac:dyDescent="0.2">
      <c r="A6887" s="60"/>
      <c r="B6887" s="60"/>
      <c r="C6887" s="60"/>
      <c r="D6887" s="60"/>
      <c r="E6887" s="60"/>
      <c r="F6887" s="60"/>
      <c r="G6887" s="60"/>
      <c r="H6887" s="60"/>
      <c r="I6887" s="60"/>
      <c r="J6887" s="60"/>
      <c r="K6887" s="60"/>
      <c r="L6887" s="60"/>
      <c r="M6887" s="60"/>
      <c r="N6887" s="60"/>
      <c r="O6887" s="60"/>
      <c r="P6887" s="60"/>
      <c r="Q6887" s="60"/>
      <c r="R6887" s="334">
        <v>18434</v>
      </c>
      <c r="S6887" s="319" t="s">
        <v>356</v>
      </c>
      <c r="BE6887" s="60"/>
      <c r="BR6887" s="60"/>
      <c r="BX6887" s="151"/>
      <c r="CB6887" s="151"/>
      <c r="CM6887" s="151"/>
      <c r="CO6887" s="151"/>
      <c r="CT6887" s="151"/>
      <c r="CY6887" s="151"/>
    </row>
    <row r="6888" spans="1:103" x14ac:dyDescent="0.2">
      <c r="A6888" s="60"/>
      <c r="B6888" s="60"/>
      <c r="C6888" s="60"/>
      <c r="D6888" s="60"/>
      <c r="E6888" s="60"/>
      <c r="F6888" s="60"/>
      <c r="G6888" s="60"/>
      <c r="H6888" s="60"/>
      <c r="I6888" s="60"/>
      <c r="J6888" s="60"/>
      <c r="K6888" s="60"/>
      <c r="L6888" s="60"/>
      <c r="M6888" s="60"/>
      <c r="N6888" s="60"/>
      <c r="O6888" s="60"/>
      <c r="P6888" s="60"/>
      <c r="Q6888" s="60"/>
      <c r="R6888" s="334">
        <v>18435</v>
      </c>
      <c r="S6888" s="319" t="s">
        <v>356</v>
      </c>
      <c r="BE6888" s="60"/>
      <c r="BR6888" s="60"/>
      <c r="BX6888" s="151"/>
      <c r="CB6888" s="151"/>
      <c r="CM6888" s="151"/>
      <c r="CO6888" s="151"/>
      <c r="CT6888" s="151"/>
      <c r="CY6888" s="151"/>
    </row>
    <row r="6889" spans="1:103" x14ac:dyDescent="0.2">
      <c r="A6889" s="60"/>
      <c r="B6889" s="60"/>
      <c r="C6889" s="60"/>
      <c r="D6889" s="60"/>
      <c r="E6889" s="60"/>
      <c r="F6889" s="60"/>
      <c r="G6889" s="60"/>
      <c r="H6889" s="60"/>
      <c r="I6889" s="60"/>
      <c r="J6889" s="60"/>
      <c r="K6889" s="60"/>
      <c r="L6889" s="60"/>
      <c r="M6889" s="60"/>
      <c r="N6889" s="60"/>
      <c r="O6889" s="60"/>
      <c r="P6889" s="60"/>
      <c r="Q6889" s="60"/>
      <c r="R6889" s="334">
        <v>18436</v>
      </c>
      <c r="S6889" s="319" t="s">
        <v>356</v>
      </c>
      <c r="BE6889" s="60"/>
      <c r="BR6889" s="60"/>
      <c r="BX6889" s="151"/>
      <c r="CB6889" s="151"/>
      <c r="CM6889" s="151"/>
      <c r="CO6889" s="151"/>
      <c r="CT6889" s="151"/>
      <c r="CY6889" s="151"/>
    </row>
    <row r="6890" spans="1:103" x14ac:dyDescent="0.2">
      <c r="A6890" s="60"/>
      <c r="B6890" s="60"/>
      <c r="C6890" s="60"/>
      <c r="D6890" s="60"/>
      <c r="E6890" s="60"/>
      <c r="F6890" s="60"/>
      <c r="G6890" s="60"/>
      <c r="H6890" s="60"/>
      <c r="I6890" s="60"/>
      <c r="J6890" s="60"/>
      <c r="K6890" s="60"/>
      <c r="L6890" s="60"/>
      <c r="M6890" s="60"/>
      <c r="N6890" s="60"/>
      <c r="O6890" s="60"/>
      <c r="P6890" s="60"/>
      <c r="Q6890" s="60"/>
      <c r="R6890" s="334">
        <v>18437</v>
      </c>
      <c r="S6890" s="319" t="s">
        <v>356</v>
      </c>
      <c r="BE6890" s="60"/>
      <c r="BR6890" s="60"/>
      <c r="BX6890" s="151"/>
      <c r="CB6890" s="151"/>
      <c r="CM6890" s="151"/>
      <c r="CO6890" s="151"/>
      <c r="CT6890" s="151"/>
      <c r="CY6890" s="151"/>
    </row>
    <row r="6891" spans="1:103" x14ac:dyDescent="0.2">
      <c r="A6891" s="60"/>
      <c r="B6891" s="60"/>
      <c r="C6891" s="60"/>
      <c r="D6891" s="60"/>
      <c r="E6891" s="60"/>
      <c r="F6891" s="60"/>
      <c r="G6891" s="60"/>
      <c r="H6891" s="60"/>
      <c r="I6891" s="60"/>
      <c r="J6891" s="60"/>
      <c r="K6891" s="60"/>
      <c r="L6891" s="60"/>
      <c r="M6891" s="60"/>
      <c r="N6891" s="60"/>
      <c r="O6891" s="60"/>
      <c r="P6891" s="60"/>
      <c r="Q6891" s="60"/>
      <c r="R6891" s="334">
        <v>18438</v>
      </c>
      <c r="S6891" s="319" t="s">
        <v>356</v>
      </c>
      <c r="BE6891" s="60"/>
      <c r="BR6891" s="60"/>
      <c r="BX6891" s="151"/>
      <c r="CB6891" s="151"/>
      <c r="CM6891" s="151"/>
      <c r="CO6891" s="151"/>
      <c r="CT6891" s="151"/>
      <c r="CY6891" s="151"/>
    </row>
    <row r="6892" spans="1:103" x14ac:dyDescent="0.2">
      <c r="A6892" s="60"/>
      <c r="B6892" s="60"/>
      <c r="C6892" s="60"/>
      <c r="D6892" s="60"/>
      <c r="E6892" s="60"/>
      <c r="F6892" s="60"/>
      <c r="G6892" s="60"/>
      <c r="H6892" s="60"/>
      <c r="I6892" s="60"/>
      <c r="J6892" s="60"/>
      <c r="K6892" s="60"/>
      <c r="L6892" s="60"/>
      <c r="M6892" s="60"/>
      <c r="N6892" s="60"/>
      <c r="O6892" s="60"/>
      <c r="P6892" s="60"/>
      <c r="Q6892" s="60"/>
      <c r="R6892" s="334">
        <v>18439</v>
      </c>
      <c r="S6892" s="319" t="s">
        <v>356</v>
      </c>
      <c r="BE6892" s="60"/>
      <c r="BR6892" s="60"/>
      <c r="BX6892" s="151"/>
      <c r="CB6892" s="151"/>
      <c r="CM6892" s="151"/>
      <c r="CO6892" s="151"/>
      <c r="CT6892" s="151"/>
      <c r="CY6892" s="151"/>
    </row>
    <row r="6893" spans="1:103" x14ac:dyDescent="0.2">
      <c r="A6893" s="60"/>
      <c r="B6893" s="60"/>
      <c r="C6893" s="60"/>
      <c r="D6893" s="60"/>
      <c r="E6893" s="60"/>
      <c r="F6893" s="60"/>
      <c r="G6893" s="60"/>
      <c r="H6893" s="60"/>
      <c r="I6893" s="60"/>
      <c r="J6893" s="60"/>
      <c r="K6893" s="60"/>
      <c r="L6893" s="60"/>
      <c r="M6893" s="60"/>
      <c r="N6893" s="60"/>
      <c r="O6893" s="60"/>
      <c r="P6893" s="60"/>
      <c r="Q6893" s="60"/>
      <c r="R6893" s="334">
        <v>18440</v>
      </c>
      <c r="S6893" s="319" t="s">
        <v>356</v>
      </c>
      <c r="BE6893" s="60"/>
      <c r="BR6893" s="60"/>
      <c r="BX6893" s="151"/>
      <c r="CB6893" s="151"/>
      <c r="CM6893" s="151"/>
      <c r="CO6893" s="151"/>
      <c r="CT6893" s="151"/>
      <c r="CY6893" s="151"/>
    </row>
    <row r="6894" spans="1:103" x14ac:dyDescent="0.2">
      <c r="A6894" s="60"/>
      <c r="B6894" s="60"/>
      <c r="C6894" s="60"/>
      <c r="D6894" s="60"/>
      <c r="E6894" s="60"/>
      <c r="F6894" s="60"/>
      <c r="G6894" s="60"/>
      <c r="H6894" s="60"/>
      <c r="I6894" s="60"/>
      <c r="J6894" s="60"/>
      <c r="K6894" s="60"/>
      <c r="L6894" s="60"/>
      <c r="M6894" s="60"/>
      <c r="N6894" s="60"/>
      <c r="O6894" s="60"/>
      <c r="P6894" s="60"/>
      <c r="Q6894" s="60"/>
      <c r="R6894" s="334">
        <v>18441</v>
      </c>
      <c r="S6894" s="319" t="s">
        <v>356</v>
      </c>
      <c r="BE6894" s="60"/>
      <c r="BR6894" s="60"/>
      <c r="BX6894" s="151"/>
      <c r="CB6894" s="151"/>
      <c r="CM6894" s="151"/>
      <c r="CO6894" s="151"/>
      <c r="CT6894" s="151"/>
      <c r="CY6894" s="151"/>
    </row>
    <row r="6895" spans="1:103" x14ac:dyDescent="0.2">
      <c r="A6895" s="60"/>
      <c r="B6895" s="60"/>
      <c r="C6895" s="60"/>
      <c r="D6895" s="60"/>
      <c r="E6895" s="60"/>
      <c r="F6895" s="60"/>
      <c r="G6895" s="60"/>
      <c r="H6895" s="60"/>
      <c r="I6895" s="60"/>
      <c r="J6895" s="60"/>
      <c r="K6895" s="60"/>
      <c r="L6895" s="60"/>
      <c r="M6895" s="60"/>
      <c r="N6895" s="60"/>
      <c r="O6895" s="60"/>
      <c r="P6895" s="60"/>
      <c r="Q6895" s="60"/>
      <c r="R6895" s="334">
        <v>18443</v>
      </c>
      <c r="S6895" s="319" t="s">
        <v>356</v>
      </c>
      <c r="BE6895" s="60"/>
      <c r="BR6895" s="60"/>
      <c r="BX6895" s="151"/>
      <c r="CB6895" s="151"/>
      <c r="CM6895" s="151"/>
      <c r="CO6895" s="151"/>
      <c r="CT6895" s="151"/>
      <c r="CY6895" s="151"/>
    </row>
    <row r="6896" spans="1:103" x14ac:dyDescent="0.2">
      <c r="A6896" s="60"/>
      <c r="B6896" s="60"/>
      <c r="C6896" s="60"/>
      <c r="D6896" s="60"/>
      <c r="E6896" s="60"/>
      <c r="F6896" s="60"/>
      <c r="G6896" s="60"/>
      <c r="H6896" s="60"/>
      <c r="I6896" s="60"/>
      <c r="J6896" s="60"/>
      <c r="K6896" s="60"/>
      <c r="L6896" s="60"/>
      <c r="M6896" s="60"/>
      <c r="N6896" s="60"/>
      <c r="O6896" s="60"/>
      <c r="P6896" s="60"/>
      <c r="Q6896" s="60"/>
      <c r="R6896" s="334">
        <v>18444</v>
      </c>
      <c r="S6896" s="319" t="s">
        <v>356</v>
      </c>
      <c r="BE6896" s="60"/>
      <c r="BR6896" s="60"/>
      <c r="BX6896" s="151"/>
      <c r="CB6896" s="151"/>
      <c r="CM6896" s="151"/>
      <c r="CO6896" s="151"/>
      <c r="CT6896" s="151"/>
      <c r="CY6896" s="151"/>
    </row>
    <row r="6897" spans="1:103" x14ac:dyDescent="0.2">
      <c r="A6897" s="60"/>
      <c r="B6897" s="60"/>
      <c r="C6897" s="60"/>
      <c r="D6897" s="60"/>
      <c r="E6897" s="60"/>
      <c r="F6897" s="60"/>
      <c r="G6897" s="60"/>
      <c r="H6897" s="60"/>
      <c r="I6897" s="60"/>
      <c r="J6897" s="60"/>
      <c r="K6897" s="60"/>
      <c r="L6897" s="60"/>
      <c r="M6897" s="60"/>
      <c r="N6897" s="60"/>
      <c r="O6897" s="60"/>
      <c r="P6897" s="60"/>
      <c r="Q6897" s="60"/>
      <c r="R6897" s="334">
        <v>18445</v>
      </c>
      <c r="S6897" s="319" t="s">
        <v>356</v>
      </c>
      <c r="BE6897" s="60"/>
      <c r="BR6897" s="60"/>
      <c r="BX6897" s="151"/>
      <c r="CB6897" s="151"/>
      <c r="CM6897" s="151"/>
      <c r="CO6897" s="151"/>
      <c r="CT6897" s="151"/>
      <c r="CY6897" s="151"/>
    </row>
    <row r="6898" spans="1:103" x14ac:dyDescent="0.2">
      <c r="A6898" s="60"/>
      <c r="B6898" s="60"/>
      <c r="C6898" s="60"/>
      <c r="D6898" s="60"/>
      <c r="E6898" s="60"/>
      <c r="F6898" s="60"/>
      <c r="G6898" s="60"/>
      <c r="H6898" s="60"/>
      <c r="I6898" s="60"/>
      <c r="J6898" s="60"/>
      <c r="K6898" s="60"/>
      <c r="L6898" s="60"/>
      <c r="M6898" s="60"/>
      <c r="N6898" s="60"/>
      <c r="O6898" s="60"/>
      <c r="P6898" s="60"/>
      <c r="Q6898" s="60"/>
      <c r="R6898" s="334">
        <v>18446</v>
      </c>
      <c r="S6898" s="319" t="s">
        <v>356</v>
      </c>
      <c r="BE6898" s="60"/>
      <c r="BR6898" s="60"/>
      <c r="BX6898" s="151"/>
      <c r="CB6898" s="151"/>
      <c r="CM6898" s="151"/>
      <c r="CO6898" s="151"/>
      <c r="CT6898" s="151"/>
      <c r="CY6898" s="151"/>
    </row>
    <row r="6899" spans="1:103" x14ac:dyDescent="0.2">
      <c r="A6899" s="60"/>
      <c r="B6899" s="60"/>
      <c r="C6899" s="60"/>
      <c r="D6899" s="60"/>
      <c r="E6899" s="60"/>
      <c r="F6899" s="60"/>
      <c r="G6899" s="60"/>
      <c r="H6899" s="60"/>
      <c r="I6899" s="60"/>
      <c r="J6899" s="60"/>
      <c r="K6899" s="60"/>
      <c r="L6899" s="60"/>
      <c r="M6899" s="60"/>
      <c r="N6899" s="60"/>
      <c r="O6899" s="60"/>
      <c r="P6899" s="60"/>
      <c r="Q6899" s="60"/>
      <c r="R6899" s="334">
        <v>18447</v>
      </c>
      <c r="S6899" s="319" t="s">
        <v>356</v>
      </c>
      <c r="BE6899" s="60"/>
      <c r="BR6899" s="60"/>
      <c r="BX6899" s="151"/>
      <c r="CB6899" s="151"/>
      <c r="CM6899" s="151"/>
      <c r="CO6899" s="151"/>
      <c r="CT6899" s="151"/>
      <c r="CY6899" s="151"/>
    </row>
    <row r="6900" spans="1:103" x14ac:dyDescent="0.2">
      <c r="A6900" s="60"/>
      <c r="B6900" s="60"/>
      <c r="C6900" s="60"/>
      <c r="D6900" s="60"/>
      <c r="E6900" s="60"/>
      <c r="F6900" s="60"/>
      <c r="G6900" s="60"/>
      <c r="H6900" s="60"/>
      <c r="I6900" s="60"/>
      <c r="J6900" s="60"/>
      <c r="K6900" s="60"/>
      <c r="L6900" s="60"/>
      <c r="M6900" s="60"/>
      <c r="N6900" s="60"/>
      <c r="O6900" s="60"/>
      <c r="P6900" s="60"/>
      <c r="Q6900" s="60"/>
      <c r="R6900" s="334">
        <v>18448</v>
      </c>
      <c r="S6900" s="319" t="s">
        <v>356</v>
      </c>
      <c r="BE6900" s="60"/>
      <c r="BR6900" s="60"/>
      <c r="BX6900" s="151"/>
      <c r="CB6900" s="151"/>
      <c r="CM6900" s="151"/>
      <c r="CO6900" s="151"/>
      <c r="CT6900" s="151"/>
      <c r="CY6900" s="151"/>
    </row>
    <row r="6901" spans="1:103" x14ac:dyDescent="0.2">
      <c r="A6901" s="60"/>
      <c r="B6901" s="60"/>
      <c r="C6901" s="60"/>
      <c r="D6901" s="60"/>
      <c r="E6901" s="60"/>
      <c r="F6901" s="60"/>
      <c r="G6901" s="60"/>
      <c r="H6901" s="60"/>
      <c r="I6901" s="60"/>
      <c r="J6901" s="60"/>
      <c r="K6901" s="60"/>
      <c r="L6901" s="60"/>
      <c r="M6901" s="60"/>
      <c r="N6901" s="60"/>
      <c r="O6901" s="60"/>
      <c r="P6901" s="60"/>
      <c r="Q6901" s="60"/>
      <c r="R6901" s="334">
        <v>18449</v>
      </c>
      <c r="S6901" s="319" t="s">
        <v>356</v>
      </c>
      <c r="BE6901" s="60"/>
      <c r="BR6901" s="60"/>
      <c r="BX6901" s="151"/>
      <c r="CB6901" s="151"/>
      <c r="CM6901" s="151"/>
      <c r="CO6901" s="151"/>
      <c r="CT6901" s="151"/>
      <c r="CY6901" s="151"/>
    </row>
    <row r="6902" spans="1:103" x14ac:dyDescent="0.2">
      <c r="A6902" s="60"/>
      <c r="B6902" s="60"/>
      <c r="C6902" s="60"/>
      <c r="D6902" s="60"/>
      <c r="E6902" s="60"/>
      <c r="F6902" s="60"/>
      <c r="G6902" s="60"/>
      <c r="H6902" s="60"/>
      <c r="I6902" s="60"/>
      <c r="J6902" s="60"/>
      <c r="K6902" s="60"/>
      <c r="L6902" s="60"/>
      <c r="M6902" s="60"/>
      <c r="N6902" s="60"/>
      <c r="O6902" s="60"/>
      <c r="P6902" s="60"/>
      <c r="Q6902" s="60"/>
      <c r="R6902" s="334">
        <v>18451</v>
      </c>
      <c r="S6902" s="319" t="s">
        <v>356</v>
      </c>
      <c r="BE6902" s="60"/>
      <c r="BR6902" s="60"/>
      <c r="BX6902" s="151"/>
      <c r="CB6902" s="151"/>
      <c r="CM6902" s="151"/>
      <c r="CO6902" s="151"/>
      <c r="CT6902" s="151"/>
      <c r="CY6902" s="151"/>
    </row>
    <row r="6903" spans="1:103" x14ac:dyDescent="0.2">
      <c r="A6903" s="60"/>
      <c r="B6903" s="60"/>
      <c r="C6903" s="60"/>
      <c r="D6903" s="60"/>
      <c r="E6903" s="60"/>
      <c r="F6903" s="60"/>
      <c r="G6903" s="60"/>
      <c r="H6903" s="60"/>
      <c r="I6903" s="60"/>
      <c r="J6903" s="60"/>
      <c r="K6903" s="60"/>
      <c r="L6903" s="60"/>
      <c r="M6903" s="60"/>
      <c r="N6903" s="60"/>
      <c r="O6903" s="60"/>
      <c r="P6903" s="60"/>
      <c r="Q6903" s="60"/>
      <c r="R6903" s="334">
        <v>18452</v>
      </c>
      <c r="S6903" s="319" t="s">
        <v>356</v>
      </c>
      <c r="BE6903" s="60"/>
      <c r="BR6903" s="60"/>
      <c r="BX6903" s="151"/>
      <c r="CB6903" s="151"/>
      <c r="CM6903" s="151"/>
      <c r="CO6903" s="151"/>
      <c r="CT6903" s="151"/>
      <c r="CY6903" s="151"/>
    </row>
    <row r="6904" spans="1:103" x14ac:dyDescent="0.2">
      <c r="A6904" s="60"/>
      <c r="B6904" s="60"/>
      <c r="C6904" s="60"/>
      <c r="D6904" s="60"/>
      <c r="E6904" s="60"/>
      <c r="F6904" s="60"/>
      <c r="G6904" s="60"/>
      <c r="H6904" s="60"/>
      <c r="I6904" s="60"/>
      <c r="J6904" s="60"/>
      <c r="K6904" s="60"/>
      <c r="L6904" s="60"/>
      <c r="M6904" s="60"/>
      <c r="N6904" s="60"/>
      <c r="O6904" s="60"/>
      <c r="P6904" s="60"/>
      <c r="Q6904" s="60"/>
      <c r="R6904" s="334">
        <v>18453</v>
      </c>
      <c r="S6904" s="319" t="s">
        <v>356</v>
      </c>
      <c r="BE6904" s="60"/>
      <c r="BR6904" s="60"/>
      <c r="BX6904" s="151"/>
      <c r="CB6904" s="151"/>
      <c r="CM6904" s="151"/>
      <c r="CO6904" s="151"/>
      <c r="CT6904" s="151"/>
      <c r="CY6904" s="151"/>
    </row>
    <row r="6905" spans="1:103" x14ac:dyDescent="0.2">
      <c r="A6905" s="60"/>
      <c r="B6905" s="60"/>
      <c r="C6905" s="60"/>
      <c r="D6905" s="60"/>
      <c r="E6905" s="60"/>
      <c r="F6905" s="60"/>
      <c r="G6905" s="60"/>
      <c r="H6905" s="60"/>
      <c r="I6905" s="60"/>
      <c r="J6905" s="60"/>
      <c r="K6905" s="60"/>
      <c r="L6905" s="60"/>
      <c r="M6905" s="60"/>
      <c r="N6905" s="60"/>
      <c r="O6905" s="60"/>
      <c r="P6905" s="60"/>
      <c r="Q6905" s="60"/>
      <c r="R6905" s="334">
        <v>18454</v>
      </c>
      <c r="S6905" s="319" t="s">
        <v>356</v>
      </c>
      <c r="BE6905" s="60"/>
      <c r="BR6905" s="60"/>
      <c r="BX6905" s="151"/>
      <c r="CB6905" s="151"/>
      <c r="CM6905" s="151"/>
      <c r="CO6905" s="151"/>
      <c r="CT6905" s="151"/>
      <c r="CY6905" s="151"/>
    </row>
    <row r="6906" spans="1:103" x14ac:dyDescent="0.2">
      <c r="A6906" s="60"/>
      <c r="B6906" s="60"/>
      <c r="C6906" s="60"/>
      <c r="D6906" s="60"/>
      <c r="E6906" s="60"/>
      <c r="F6906" s="60"/>
      <c r="G6906" s="60"/>
      <c r="H6906" s="60"/>
      <c r="I6906" s="60"/>
      <c r="J6906" s="60"/>
      <c r="K6906" s="60"/>
      <c r="L6906" s="60"/>
      <c r="M6906" s="60"/>
      <c r="N6906" s="60"/>
      <c r="O6906" s="60"/>
      <c r="P6906" s="60"/>
      <c r="Q6906" s="60"/>
      <c r="R6906" s="334">
        <v>18455</v>
      </c>
      <c r="S6906" s="319" t="s">
        <v>356</v>
      </c>
      <c r="BE6906" s="60"/>
      <c r="BR6906" s="60"/>
      <c r="BX6906" s="151"/>
      <c r="CB6906" s="151"/>
      <c r="CM6906" s="151"/>
      <c r="CO6906" s="151"/>
      <c r="CT6906" s="151"/>
      <c r="CY6906" s="151"/>
    </row>
    <row r="6907" spans="1:103" x14ac:dyDescent="0.2">
      <c r="A6907" s="60"/>
      <c r="B6907" s="60"/>
      <c r="C6907" s="60"/>
      <c r="D6907" s="60"/>
      <c r="E6907" s="60"/>
      <c r="F6907" s="60"/>
      <c r="G6907" s="60"/>
      <c r="H6907" s="60"/>
      <c r="I6907" s="60"/>
      <c r="J6907" s="60"/>
      <c r="K6907" s="60"/>
      <c r="L6907" s="60"/>
      <c r="M6907" s="60"/>
      <c r="N6907" s="60"/>
      <c r="O6907" s="60"/>
      <c r="P6907" s="60"/>
      <c r="Q6907" s="60"/>
      <c r="R6907" s="334">
        <v>18456</v>
      </c>
      <c r="S6907" s="319" t="s">
        <v>356</v>
      </c>
      <c r="BE6907" s="60"/>
      <c r="BR6907" s="60"/>
      <c r="BX6907" s="151"/>
      <c r="CB6907" s="151"/>
      <c r="CM6907" s="151"/>
      <c r="CO6907" s="151"/>
      <c r="CT6907" s="151"/>
      <c r="CY6907" s="151"/>
    </row>
    <row r="6908" spans="1:103" x14ac:dyDescent="0.2">
      <c r="A6908" s="60"/>
      <c r="B6908" s="60"/>
      <c r="C6908" s="60"/>
      <c r="D6908" s="60"/>
      <c r="E6908" s="60"/>
      <c r="F6908" s="60"/>
      <c r="G6908" s="60"/>
      <c r="H6908" s="60"/>
      <c r="I6908" s="60"/>
      <c r="J6908" s="60"/>
      <c r="K6908" s="60"/>
      <c r="L6908" s="60"/>
      <c r="M6908" s="60"/>
      <c r="N6908" s="60"/>
      <c r="O6908" s="60"/>
      <c r="P6908" s="60"/>
      <c r="Q6908" s="60"/>
      <c r="R6908" s="334">
        <v>18457</v>
      </c>
      <c r="S6908" s="319" t="s">
        <v>356</v>
      </c>
      <c r="BE6908" s="60"/>
      <c r="BR6908" s="60"/>
      <c r="BX6908" s="151"/>
      <c r="CB6908" s="151"/>
      <c r="CM6908" s="151"/>
      <c r="CO6908" s="151"/>
      <c r="CT6908" s="151"/>
      <c r="CY6908" s="151"/>
    </row>
    <row r="6909" spans="1:103" x14ac:dyDescent="0.2">
      <c r="A6909" s="60"/>
      <c r="B6909" s="60"/>
      <c r="C6909" s="60"/>
      <c r="D6909" s="60"/>
      <c r="E6909" s="60"/>
      <c r="F6909" s="60"/>
      <c r="G6909" s="60"/>
      <c r="H6909" s="60"/>
      <c r="I6909" s="60"/>
      <c r="J6909" s="60"/>
      <c r="K6909" s="60"/>
      <c r="L6909" s="60"/>
      <c r="M6909" s="60"/>
      <c r="N6909" s="60"/>
      <c r="O6909" s="60"/>
      <c r="P6909" s="60"/>
      <c r="Q6909" s="60"/>
      <c r="R6909" s="334">
        <v>18458</v>
      </c>
      <c r="S6909" s="319" t="s">
        <v>356</v>
      </c>
      <c r="BE6909" s="60"/>
      <c r="BR6909" s="60"/>
      <c r="BX6909" s="151"/>
      <c r="CB6909" s="151"/>
      <c r="CM6909" s="151"/>
      <c r="CO6909" s="151"/>
      <c r="CT6909" s="151"/>
      <c r="CY6909" s="151"/>
    </row>
    <row r="6910" spans="1:103" x14ac:dyDescent="0.2">
      <c r="A6910" s="60"/>
      <c r="B6910" s="60"/>
      <c r="C6910" s="60"/>
      <c r="D6910" s="60"/>
      <c r="E6910" s="60"/>
      <c r="F6910" s="60"/>
      <c r="G6910" s="60"/>
      <c r="H6910" s="60"/>
      <c r="I6910" s="60"/>
      <c r="J6910" s="60"/>
      <c r="K6910" s="60"/>
      <c r="L6910" s="60"/>
      <c r="M6910" s="60"/>
      <c r="N6910" s="60"/>
      <c r="O6910" s="60"/>
      <c r="P6910" s="60"/>
      <c r="Q6910" s="60"/>
      <c r="R6910" s="334">
        <v>18459</v>
      </c>
      <c r="S6910" s="319" t="s">
        <v>356</v>
      </c>
      <c r="BE6910" s="60"/>
      <c r="BR6910" s="60"/>
      <c r="BX6910" s="151"/>
      <c r="CB6910" s="151"/>
      <c r="CM6910" s="151"/>
      <c r="CO6910" s="151"/>
      <c r="CT6910" s="151"/>
      <c r="CY6910" s="151"/>
    </row>
    <row r="6911" spans="1:103" x14ac:dyDescent="0.2">
      <c r="A6911" s="60"/>
      <c r="B6911" s="60"/>
      <c r="C6911" s="60"/>
      <c r="D6911" s="60"/>
      <c r="E6911" s="60"/>
      <c r="F6911" s="60"/>
      <c r="G6911" s="60"/>
      <c r="H6911" s="60"/>
      <c r="I6911" s="60"/>
      <c r="J6911" s="60"/>
      <c r="K6911" s="60"/>
      <c r="L6911" s="60"/>
      <c r="M6911" s="60"/>
      <c r="N6911" s="60"/>
      <c r="O6911" s="60"/>
      <c r="P6911" s="60"/>
      <c r="Q6911" s="60"/>
      <c r="R6911" s="334">
        <v>18460</v>
      </c>
      <c r="S6911" s="319" t="s">
        <v>356</v>
      </c>
      <c r="BE6911" s="60"/>
      <c r="BR6911" s="60"/>
      <c r="BX6911" s="151"/>
      <c r="CB6911" s="151"/>
      <c r="CM6911" s="151"/>
      <c r="CO6911" s="151"/>
      <c r="CT6911" s="151"/>
      <c r="CY6911" s="151"/>
    </row>
    <row r="6912" spans="1:103" x14ac:dyDescent="0.2">
      <c r="A6912" s="60"/>
      <c r="B6912" s="60"/>
      <c r="C6912" s="60"/>
      <c r="D6912" s="60"/>
      <c r="E6912" s="60"/>
      <c r="F6912" s="60"/>
      <c r="G6912" s="60"/>
      <c r="H6912" s="60"/>
      <c r="I6912" s="60"/>
      <c r="J6912" s="60"/>
      <c r="K6912" s="60"/>
      <c r="L6912" s="60"/>
      <c r="M6912" s="60"/>
      <c r="N6912" s="60"/>
      <c r="O6912" s="60"/>
      <c r="P6912" s="60"/>
      <c r="Q6912" s="60"/>
      <c r="R6912" s="334">
        <v>18461</v>
      </c>
      <c r="S6912" s="319" t="s">
        <v>356</v>
      </c>
      <c r="BE6912" s="60"/>
      <c r="BR6912" s="60"/>
      <c r="BX6912" s="151"/>
      <c r="CB6912" s="151"/>
      <c r="CM6912" s="151"/>
      <c r="CO6912" s="151"/>
      <c r="CT6912" s="151"/>
      <c r="CY6912" s="151"/>
    </row>
    <row r="6913" spans="1:103" x14ac:dyDescent="0.2">
      <c r="A6913" s="60"/>
      <c r="B6913" s="60"/>
      <c r="C6913" s="60"/>
      <c r="D6913" s="60"/>
      <c r="E6913" s="60"/>
      <c r="F6913" s="60"/>
      <c r="G6913" s="60"/>
      <c r="H6913" s="60"/>
      <c r="I6913" s="60"/>
      <c r="J6913" s="60"/>
      <c r="K6913" s="60"/>
      <c r="L6913" s="60"/>
      <c r="M6913" s="60"/>
      <c r="N6913" s="60"/>
      <c r="O6913" s="60"/>
      <c r="P6913" s="60"/>
      <c r="Q6913" s="60"/>
      <c r="R6913" s="334">
        <v>18462</v>
      </c>
      <c r="S6913" s="319" t="s">
        <v>356</v>
      </c>
      <c r="BE6913" s="60"/>
      <c r="BR6913" s="60"/>
      <c r="BX6913" s="151"/>
      <c r="CB6913" s="151"/>
      <c r="CM6913" s="151"/>
      <c r="CO6913" s="151"/>
      <c r="CT6913" s="151"/>
      <c r="CY6913" s="151"/>
    </row>
    <row r="6914" spans="1:103" x14ac:dyDescent="0.2">
      <c r="A6914" s="60"/>
      <c r="B6914" s="60"/>
      <c r="C6914" s="60"/>
      <c r="D6914" s="60"/>
      <c r="E6914" s="60"/>
      <c r="F6914" s="60"/>
      <c r="G6914" s="60"/>
      <c r="H6914" s="60"/>
      <c r="I6914" s="60"/>
      <c r="J6914" s="60"/>
      <c r="K6914" s="60"/>
      <c r="L6914" s="60"/>
      <c r="M6914" s="60"/>
      <c r="N6914" s="60"/>
      <c r="O6914" s="60"/>
      <c r="P6914" s="60"/>
      <c r="Q6914" s="60"/>
      <c r="R6914" s="334">
        <v>18463</v>
      </c>
      <c r="S6914" s="319" t="s">
        <v>356</v>
      </c>
      <c r="BE6914" s="60"/>
      <c r="BR6914" s="60"/>
      <c r="BX6914" s="151"/>
      <c r="CB6914" s="151"/>
      <c r="CM6914" s="151"/>
      <c r="CO6914" s="151"/>
      <c r="CT6914" s="151"/>
      <c r="CY6914" s="151"/>
    </row>
    <row r="6915" spans="1:103" x14ac:dyDescent="0.2">
      <c r="A6915" s="60"/>
      <c r="B6915" s="60"/>
      <c r="C6915" s="60"/>
      <c r="D6915" s="60"/>
      <c r="E6915" s="60"/>
      <c r="F6915" s="60"/>
      <c r="G6915" s="60"/>
      <c r="H6915" s="60"/>
      <c r="I6915" s="60"/>
      <c r="J6915" s="60"/>
      <c r="K6915" s="60"/>
      <c r="L6915" s="60"/>
      <c r="M6915" s="60"/>
      <c r="N6915" s="60"/>
      <c r="O6915" s="60"/>
      <c r="P6915" s="60"/>
      <c r="Q6915" s="60"/>
      <c r="R6915" s="334">
        <v>18464</v>
      </c>
      <c r="S6915" s="319" t="s">
        <v>356</v>
      </c>
      <c r="BE6915" s="60"/>
      <c r="BR6915" s="60"/>
      <c r="BX6915" s="151"/>
      <c r="CB6915" s="151"/>
      <c r="CM6915" s="151"/>
      <c r="CO6915" s="151"/>
      <c r="CT6915" s="151"/>
      <c r="CY6915" s="151"/>
    </row>
    <row r="6916" spans="1:103" x14ac:dyDescent="0.2">
      <c r="A6916" s="60"/>
      <c r="B6916" s="60"/>
      <c r="C6916" s="60"/>
      <c r="D6916" s="60"/>
      <c r="E6916" s="60"/>
      <c r="F6916" s="60"/>
      <c r="G6916" s="60"/>
      <c r="H6916" s="60"/>
      <c r="I6916" s="60"/>
      <c r="J6916" s="60"/>
      <c r="K6916" s="60"/>
      <c r="L6916" s="60"/>
      <c r="M6916" s="60"/>
      <c r="N6916" s="60"/>
      <c r="O6916" s="60"/>
      <c r="P6916" s="60"/>
      <c r="Q6916" s="60"/>
      <c r="R6916" s="334">
        <v>18465</v>
      </c>
      <c r="S6916" s="319" t="s">
        <v>356</v>
      </c>
      <c r="BE6916" s="60"/>
      <c r="BR6916" s="60"/>
      <c r="BX6916" s="151"/>
      <c r="CB6916" s="151"/>
      <c r="CM6916" s="151"/>
      <c r="CO6916" s="151"/>
      <c r="CT6916" s="151"/>
      <c r="CY6916" s="151"/>
    </row>
    <row r="6917" spans="1:103" x14ac:dyDescent="0.2">
      <c r="A6917" s="60"/>
      <c r="B6917" s="60"/>
      <c r="C6917" s="60"/>
      <c r="D6917" s="60"/>
      <c r="E6917" s="60"/>
      <c r="F6917" s="60"/>
      <c r="G6917" s="60"/>
      <c r="H6917" s="60"/>
      <c r="I6917" s="60"/>
      <c r="J6917" s="60"/>
      <c r="K6917" s="60"/>
      <c r="L6917" s="60"/>
      <c r="M6917" s="60"/>
      <c r="N6917" s="60"/>
      <c r="O6917" s="60"/>
      <c r="P6917" s="60"/>
      <c r="Q6917" s="60"/>
      <c r="R6917" s="334">
        <v>18466</v>
      </c>
      <c r="S6917" s="319" t="s">
        <v>356</v>
      </c>
      <c r="BE6917" s="60"/>
      <c r="BR6917" s="60"/>
      <c r="BX6917" s="151"/>
      <c r="CB6917" s="151"/>
      <c r="CM6917" s="151"/>
      <c r="CO6917" s="151"/>
      <c r="CT6917" s="151"/>
      <c r="CY6917" s="151"/>
    </row>
    <row r="6918" spans="1:103" x14ac:dyDescent="0.2">
      <c r="A6918" s="60"/>
      <c r="B6918" s="60"/>
      <c r="C6918" s="60"/>
      <c r="D6918" s="60"/>
      <c r="E6918" s="60"/>
      <c r="F6918" s="60"/>
      <c r="G6918" s="60"/>
      <c r="H6918" s="60"/>
      <c r="I6918" s="60"/>
      <c r="J6918" s="60"/>
      <c r="K6918" s="60"/>
      <c r="L6918" s="60"/>
      <c r="M6918" s="60"/>
      <c r="N6918" s="60"/>
      <c r="O6918" s="60"/>
      <c r="P6918" s="60"/>
      <c r="Q6918" s="60"/>
      <c r="R6918" s="334">
        <v>18469</v>
      </c>
      <c r="S6918" s="319" t="s">
        <v>356</v>
      </c>
      <c r="BE6918" s="60"/>
      <c r="BR6918" s="60"/>
      <c r="BX6918" s="151"/>
      <c r="CB6918" s="151"/>
      <c r="CM6918" s="151"/>
      <c r="CO6918" s="151"/>
      <c r="CT6918" s="151"/>
      <c r="CY6918" s="151"/>
    </row>
    <row r="6919" spans="1:103" x14ac:dyDescent="0.2">
      <c r="A6919" s="60"/>
      <c r="B6919" s="60"/>
      <c r="C6919" s="60"/>
      <c r="D6919" s="60"/>
      <c r="E6919" s="60"/>
      <c r="F6919" s="60"/>
      <c r="G6919" s="60"/>
      <c r="H6919" s="60"/>
      <c r="I6919" s="60"/>
      <c r="J6919" s="60"/>
      <c r="K6919" s="60"/>
      <c r="L6919" s="60"/>
      <c r="M6919" s="60"/>
      <c r="N6919" s="60"/>
      <c r="O6919" s="60"/>
      <c r="P6919" s="60"/>
      <c r="Q6919" s="60"/>
      <c r="R6919" s="334">
        <v>18470</v>
      </c>
      <c r="S6919" s="319" t="s">
        <v>356</v>
      </c>
      <c r="BE6919" s="60"/>
      <c r="BR6919" s="60"/>
      <c r="BX6919" s="151"/>
      <c r="CB6919" s="151"/>
      <c r="CM6919" s="151"/>
      <c r="CO6919" s="151"/>
      <c r="CT6919" s="151"/>
      <c r="CY6919" s="151"/>
    </row>
    <row r="6920" spans="1:103" x14ac:dyDescent="0.2">
      <c r="A6920" s="60"/>
      <c r="B6920" s="60"/>
      <c r="C6920" s="60"/>
      <c r="D6920" s="60"/>
      <c r="E6920" s="60"/>
      <c r="F6920" s="60"/>
      <c r="G6920" s="60"/>
      <c r="H6920" s="60"/>
      <c r="I6920" s="60"/>
      <c r="J6920" s="60"/>
      <c r="K6920" s="60"/>
      <c r="L6920" s="60"/>
      <c r="M6920" s="60"/>
      <c r="N6920" s="60"/>
      <c r="O6920" s="60"/>
      <c r="P6920" s="60"/>
      <c r="Q6920" s="60"/>
      <c r="R6920" s="334">
        <v>18471</v>
      </c>
      <c r="S6920" s="319" t="s">
        <v>356</v>
      </c>
      <c r="BE6920" s="60"/>
      <c r="BR6920" s="60"/>
      <c r="BX6920" s="151"/>
      <c r="CB6920" s="151"/>
      <c r="CM6920" s="151"/>
      <c r="CO6920" s="151"/>
      <c r="CT6920" s="151"/>
      <c r="CY6920" s="151"/>
    </row>
    <row r="6921" spans="1:103" x14ac:dyDescent="0.2">
      <c r="A6921" s="60"/>
      <c r="B6921" s="60"/>
      <c r="C6921" s="60"/>
      <c r="D6921" s="60"/>
      <c r="E6921" s="60"/>
      <c r="F6921" s="60"/>
      <c r="G6921" s="60"/>
      <c r="H6921" s="60"/>
      <c r="I6921" s="60"/>
      <c r="J6921" s="60"/>
      <c r="K6921" s="60"/>
      <c r="L6921" s="60"/>
      <c r="M6921" s="60"/>
      <c r="N6921" s="60"/>
      <c r="O6921" s="60"/>
      <c r="P6921" s="60"/>
      <c r="Q6921" s="60"/>
      <c r="R6921" s="334">
        <v>18472</v>
      </c>
      <c r="S6921" s="319" t="s">
        <v>356</v>
      </c>
      <c r="BE6921" s="60"/>
      <c r="BR6921" s="60"/>
      <c r="BX6921" s="151"/>
      <c r="CB6921" s="151"/>
      <c r="CM6921" s="151"/>
      <c r="CO6921" s="151"/>
      <c r="CT6921" s="151"/>
      <c r="CY6921" s="151"/>
    </row>
    <row r="6922" spans="1:103" x14ac:dyDescent="0.2">
      <c r="A6922" s="60"/>
      <c r="B6922" s="60"/>
      <c r="C6922" s="60"/>
      <c r="D6922" s="60"/>
      <c r="E6922" s="60"/>
      <c r="F6922" s="60"/>
      <c r="G6922" s="60"/>
      <c r="H6922" s="60"/>
      <c r="I6922" s="60"/>
      <c r="J6922" s="60"/>
      <c r="K6922" s="60"/>
      <c r="L6922" s="60"/>
      <c r="M6922" s="60"/>
      <c r="N6922" s="60"/>
      <c r="O6922" s="60"/>
      <c r="P6922" s="60"/>
      <c r="Q6922" s="60"/>
      <c r="R6922" s="334">
        <v>18473</v>
      </c>
      <c r="S6922" s="319" t="s">
        <v>356</v>
      </c>
      <c r="BE6922" s="60"/>
      <c r="BR6922" s="60"/>
      <c r="BX6922" s="151"/>
      <c r="CB6922" s="151"/>
      <c r="CM6922" s="151"/>
      <c r="CO6922" s="151"/>
      <c r="CT6922" s="151"/>
      <c r="CY6922" s="151"/>
    </row>
    <row r="6923" spans="1:103" x14ac:dyDescent="0.2">
      <c r="A6923" s="60"/>
      <c r="B6923" s="60"/>
      <c r="C6923" s="60"/>
      <c r="D6923" s="60"/>
      <c r="E6923" s="60"/>
      <c r="F6923" s="60"/>
      <c r="G6923" s="60"/>
      <c r="H6923" s="60"/>
      <c r="I6923" s="60"/>
      <c r="J6923" s="60"/>
      <c r="K6923" s="60"/>
      <c r="L6923" s="60"/>
      <c r="M6923" s="60"/>
      <c r="N6923" s="60"/>
      <c r="O6923" s="60"/>
      <c r="P6923" s="60"/>
      <c r="Q6923" s="60"/>
      <c r="R6923" s="334">
        <v>18501</v>
      </c>
      <c r="S6923" s="319" t="s">
        <v>356</v>
      </c>
      <c r="BE6923" s="60"/>
      <c r="BR6923" s="60"/>
      <c r="BX6923" s="151"/>
      <c r="CB6923" s="151"/>
      <c r="CM6923" s="151"/>
      <c r="CO6923" s="151"/>
      <c r="CT6923" s="151"/>
      <c r="CY6923" s="151"/>
    </row>
    <row r="6924" spans="1:103" x14ac:dyDescent="0.2">
      <c r="A6924" s="60"/>
      <c r="B6924" s="60"/>
      <c r="C6924" s="60"/>
      <c r="D6924" s="60"/>
      <c r="E6924" s="60"/>
      <c r="F6924" s="60"/>
      <c r="G6924" s="60"/>
      <c r="H6924" s="60"/>
      <c r="I6924" s="60"/>
      <c r="J6924" s="60"/>
      <c r="K6924" s="60"/>
      <c r="L6924" s="60"/>
      <c r="M6924" s="60"/>
      <c r="N6924" s="60"/>
      <c r="O6924" s="60"/>
      <c r="P6924" s="60"/>
      <c r="Q6924" s="60"/>
      <c r="R6924" s="334">
        <v>18502</v>
      </c>
      <c r="S6924" s="319" t="s">
        <v>356</v>
      </c>
      <c r="BE6924" s="60"/>
      <c r="BR6924" s="60"/>
      <c r="BX6924" s="151"/>
      <c r="CB6924" s="151"/>
      <c r="CM6924" s="151"/>
      <c r="CO6924" s="151"/>
      <c r="CT6924" s="151"/>
      <c r="CY6924" s="151"/>
    </row>
    <row r="6925" spans="1:103" x14ac:dyDescent="0.2">
      <c r="A6925" s="60"/>
      <c r="B6925" s="60"/>
      <c r="C6925" s="60"/>
      <c r="D6925" s="60"/>
      <c r="E6925" s="60"/>
      <c r="F6925" s="60"/>
      <c r="G6925" s="60"/>
      <c r="H6925" s="60"/>
      <c r="I6925" s="60"/>
      <c r="J6925" s="60"/>
      <c r="K6925" s="60"/>
      <c r="L6925" s="60"/>
      <c r="M6925" s="60"/>
      <c r="N6925" s="60"/>
      <c r="O6925" s="60"/>
      <c r="P6925" s="60"/>
      <c r="Q6925" s="60"/>
      <c r="R6925" s="334">
        <v>18503</v>
      </c>
      <c r="S6925" s="319" t="s">
        <v>356</v>
      </c>
      <c r="BE6925" s="60"/>
      <c r="BR6925" s="60"/>
      <c r="BX6925" s="151"/>
      <c r="CB6925" s="151"/>
      <c r="CM6925" s="151"/>
      <c r="CO6925" s="151"/>
      <c r="CT6925" s="151"/>
      <c r="CY6925" s="151"/>
    </row>
    <row r="6926" spans="1:103" x14ac:dyDescent="0.2">
      <c r="A6926" s="60"/>
      <c r="B6926" s="60"/>
      <c r="C6926" s="60"/>
      <c r="D6926" s="60"/>
      <c r="E6926" s="60"/>
      <c r="F6926" s="60"/>
      <c r="G6926" s="60"/>
      <c r="H6926" s="60"/>
      <c r="I6926" s="60"/>
      <c r="J6926" s="60"/>
      <c r="K6926" s="60"/>
      <c r="L6926" s="60"/>
      <c r="M6926" s="60"/>
      <c r="N6926" s="60"/>
      <c r="O6926" s="60"/>
      <c r="P6926" s="60"/>
      <c r="Q6926" s="60"/>
      <c r="R6926" s="334">
        <v>18504</v>
      </c>
      <c r="S6926" s="319" t="s">
        <v>356</v>
      </c>
      <c r="BE6926" s="60"/>
      <c r="BR6926" s="60"/>
      <c r="BX6926" s="151"/>
      <c r="CB6926" s="151"/>
      <c r="CM6926" s="151"/>
      <c r="CO6926" s="151"/>
      <c r="CT6926" s="151"/>
      <c r="CY6926" s="151"/>
    </row>
    <row r="6927" spans="1:103" x14ac:dyDescent="0.2">
      <c r="A6927" s="60"/>
      <c r="B6927" s="60"/>
      <c r="C6927" s="60"/>
      <c r="D6927" s="60"/>
      <c r="E6927" s="60"/>
      <c r="F6927" s="60"/>
      <c r="G6927" s="60"/>
      <c r="H6927" s="60"/>
      <c r="I6927" s="60"/>
      <c r="J6927" s="60"/>
      <c r="K6927" s="60"/>
      <c r="L6927" s="60"/>
      <c r="M6927" s="60"/>
      <c r="N6927" s="60"/>
      <c r="O6927" s="60"/>
      <c r="P6927" s="60"/>
      <c r="Q6927" s="60"/>
      <c r="R6927" s="334">
        <v>18505</v>
      </c>
      <c r="S6927" s="319" t="s">
        <v>356</v>
      </c>
      <c r="BE6927" s="60"/>
      <c r="BR6927" s="60"/>
      <c r="BX6927" s="151"/>
      <c r="CB6927" s="151"/>
      <c r="CM6927" s="151"/>
      <c r="CO6927" s="151"/>
      <c r="CT6927" s="151"/>
      <c r="CY6927" s="151"/>
    </row>
    <row r="6928" spans="1:103" x14ac:dyDescent="0.2">
      <c r="A6928" s="60"/>
      <c r="B6928" s="60"/>
      <c r="C6928" s="60"/>
      <c r="D6928" s="60"/>
      <c r="E6928" s="60"/>
      <c r="F6928" s="60"/>
      <c r="G6928" s="60"/>
      <c r="H6928" s="60"/>
      <c r="I6928" s="60"/>
      <c r="J6928" s="60"/>
      <c r="K6928" s="60"/>
      <c r="L6928" s="60"/>
      <c r="M6928" s="60"/>
      <c r="N6928" s="60"/>
      <c r="O6928" s="60"/>
      <c r="P6928" s="60"/>
      <c r="Q6928" s="60"/>
      <c r="R6928" s="334">
        <v>18507</v>
      </c>
      <c r="S6928" s="319" t="s">
        <v>356</v>
      </c>
      <c r="BE6928" s="60"/>
      <c r="BR6928" s="60"/>
      <c r="BX6928" s="151"/>
      <c r="CB6928" s="151"/>
      <c r="CM6928" s="151"/>
      <c r="CO6928" s="151"/>
      <c r="CT6928" s="151"/>
      <c r="CY6928" s="151"/>
    </row>
    <row r="6929" spans="1:103" x14ac:dyDescent="0.2">
      <c r="A6929" s="60"/>
      <c r="B6929" s="60"/>
      <c r="C6929" s="60"/>
      <c r="D6929" s="60"/>
      <c r="E6929" s="60"/>
      <c r="F6929" s="60"/>
      <c r="G6929" s="60"/>
      <c r="H6929" s="60"/>
      <c r="I6929" s="60"/>
      <c r="J6929" s="60"/>
      <c r="K6929" s="60"/>
      <c r="L6929" s="60"/>
      <c r="M6929" s="60"/>
      <c r="N6929" s="60"/>
      <c r="O6929" s="60"/>
      <c r="P6929" s="60"/>
      <c r="Q6929" s="60"/>
      <c r="R6929" s="334">
        <v>18508</v>
      </c>
      <c r="S6929" s="319" t="s">
        <v>356</v>
      </c>
      <c r="BE6929" s="60"/>
      <c r="BR6929" s="60"/>
      <c r="BX6929" s="151"/>
      <c r="CB6929" s="151"/>
      <c r="CM6929" s="151"/>
      <c r="CO6929" s="151"/>
      <c r="CT6929" s="151"/>
      <c r="CY6929" s="151"/>
    </row>
    <row r="6930" spans="1:103" x14ac:dyDescent="0.2">
      <c r="A6930" s="60"/>
      <c r="B6930" s="60"/>
      <c r="C6930" s="60"/>
      <c r="D6930" s="60"/>
      <c r="E6930" s="60"/>
      <c r="F6930" s="60"/>
      <c r="G6930" s="60"/>
      <c r="H6930" s="60"/>
      <c r="I6930" s="60"/>
      <c r="J6930" s="60"/>
      <c r="K6930" s="60"/>
      <c r="L6930" s="60"/>
      <c r="M6930" s="60"/>
      <c r="N6930" s="60"/>
      <c r="O6930" s="60"/>
      <c r="P6930" s="60"/>
      <c r="Q6930" s="60"/>
      <c r="R6930" s="334">
        <v>18509</v>
      </c>
      <c r="S6930" s="319" t="s">
        <v>356</v>
      </c>
      <c r="BE6930" s="60"/>
      <c r="BR6930" s="60"/>
      <c r="BX6930" s="151"/>
      <c r="CB6930" s="151"/>
      <c r="CM6930" s="151"/>
      <c r="CO6930" s="151"/>
      <c r="CT6930" s="151"/>
      <c r="CY6930" s="151"/>
    </row>
    <row r="6931" spans="1:103" x14ac:dyDescent="0.2">
      <c r="A6931" s="60"/>
      <c r="B6931" s="60"/>
      <c r="C6931" s="60"/>
      <c r="D6931" s="60"/>
      <c r="E6931" s="60"/>
      <c r="F6931" s="60"/>
      <c r="G6931" s="60"/>
      <c r="H6931" s="60"/>
      <c r="I6931" s="60"/>
      <c r="J6931" s="60"/>
      <c r="K6931" s="60"/>
      <c r="L6931" s="60"/>
      <c r="M6931" s="60"/>
      <c r="N6931" s="60"/>
      <c r="O6931" s="60"/>
      <c r="P6931" s="60"/>
      <c r="Q6931" s="60"/>
      <c r="R6931" s="334">
        <v>18510</v>
      </c>
      <c r="S6931" s="319" t="s">
        <v>356</v>
      </c>
      <c r="BE6931" s="60"/>
      <c r="BR6931" s="60"/>
      <c r="BX6931" s="151"/>
      <c r="CB6931" s="151"/>
      <c r="CM6931" s="151"/>
      <c r="CO6931" s="151"/>
      <c r="CT6931" s="151"/>
      <c r="CY6931" s="151"/>
    </row>
    <row r="6932" spans="1:103" x14ac:dyDescent="0.2">
      <c r="A6932" s="60"/>
      <c r="B6932" s="60"/>
      <c r="C6932" s="60"/>
      <c r="D6932" s="60"/>
      <c r="E6932" s="60"/>
      <c r="F6932" s="60"/>
      <c r="G6932" s="60"/>
      <c r="H6932" s="60"/>
      <c r="I6932" s="60"/>
      <c r="J6932" s="60"/>
      <c r="K6932" s="60"/>
      <c r="L6932" s="60"/>
      <c r="M6932" s="60"/>
      <c r="N6932" s="60"/>
      <c r="O6932" s="60"/>
      <c r="P6932" s="60"/>
      <c r="Q6932" s="60"/>
      <c r="R6932" s="334">
        <v>18512</v>
      </c>
      <c r="S6932" s="319" t="s">
        <v>356</v>
      </c>
      <c r="BE6932" s="60"/>
      <c r="BR6932" s="60"/>
      <c r="BX6932" s="151"/>
      <c r="CB6932" s="151"/>
      <c r="CM6932" s="151"/>
      <c r="CO6932" s="151"/>
      <c r="CT6932" s="151"/>
      <c r="CY6932" s="151"/>
    </row>
    <row r="6933" spans="1:103" x14ac:dyDescent="0.2">
      <c r="A6933" s="60"/>
      <c r="B6933" s="60"/>
      <c r="C6933" s="60"/>
      <c r="D6933" s="60"/>
      <c r="E6933" s="60"/>
      <c r="F6933" s="60"/>
      <c r="G6933" s="60"/>
      <c r="H6933" s="60"/>
      <c r="I6933" s="60"/>
      <c r="J6933" s="60"/>
      <c r="K6933" s="60"/>
      <c r="L6933" s="60"/>
      <c r="M6933" s="60"/>
      <c r="N6933" s="60"/>
      <c r="O6933" s="60"/>
      <c r="P6933" s="60"/>
      <c r="Q6933" s="60"/>
      <c r="R6933" s="334">
        <v>18515</v>
      </c>
      <c r="S6933" s="319" t="s">
        <v>356</v>
      </c>
      <c r="BE6933" s="60"/>
      <c r="BR6933" s="60"/>
      <c r="BX6933" s="151"/>
      <c r="CB6933" s="151"/>
      <c r="CM6933" s="151"/>
      <c r="CO6933" s="151"/>
      <c r="CT6933" s="151"/>
      <c r="CY6933" s="151"/>
    </row>
    <row r="6934" spans="1:103" x14ac:dyDescent="0.2">
      <c r="A6934" s="60"/>
      <c r="B6934" s="60"/>
      <c r="C6934" s="60"/>
      <c r="D6934" s="60"/>
      <c r="E6934" s="60"/>
      <c r="F6934" s="60"/>
      <c r="G6934" s="60"/>
      <c r="H6934" s="60"/>
      <c r="I6934" s="60"/>
      <c r="J6934" s="60"/>
      <c r="K6934" s="60"/>
      <c r="L6934" s="60"/>
      <c r="M6934" s="60"/>
      <c r="N6934" s="60"/>
      <c r="O6934" s="60"/>
      <c r="P6934" s="60"/>
      <c r="Q6934" s="60"/>
      <c r="R6934" s="334">
        <v>18517</v>
      </c>
      <c r="S6934" s="319" t="s">
        <v>356</v>
      </c>
      <c r="BE6934" s="60"/>
      <c r="BR6934" s="60"/>
      <c r="BX6934" s="151"/>
      <c r="CB6934" s="151"/>
      <c r="CM6934" s="151"/>
      <c r="CO6934" s="151"/>
      <c r="CT6934" s="151"/>
      <c r="CY6934" s="151"/>
    </row>
    <row r="6935" spans="1:103" x14ac:dyDescent="0.2">
      <c r="A6935" s="60"/>
      <c r="B6935" s="60"/>
      <c r="C6935" s="60"/>
      <c r="D6935" s="60"/>
      <c r="E6935" s="60"/>
      <c r="F6935" s="60"/>
      <c r="G6935" s="60"/>
      <c r="H6935" s="60"/>
      <c r="I6935" s="60"/>
      <c r="J6935" s="60"/>
      <c r="K6935" s="60"/>
      <c r="L6935" s="60"/>
      <c r="M6935" s="60"/>
      <c r="N6935" s="60"/>
      <c r="O6935" s="60"/>
      <c r="P6935" s="60"/>
      <c r="Q6935" s="60"/>
      <c r="R6935" s="334">
        <v>18518</v>
      </c>
      <c r="S6935" s="319" t="s">
        <v>356</v>
      </c>
      <c r="BE6935" s="60"/>
      <c r="BR6935" s="60"/>
      <c r="BX6935" s="151"/>
      <c r="CB6935" s="151"/>
      <c r="CM6935" s="151"/>
      <c r="CO6935" s="151"/>
      <c r="CT6935" s="151"/>
      <c r="CY6935" s="151"/>
    </row>
    <row r="6936" spans="1:103" x14ac:dyDescent="0.2">
      <c r="A6936" s="60"/>
      <c r="B6936" s="60"/>
      <c r="C6936" s="60"/>
      <c r="D6936" s="60"/>
      <c r="E6936" s="60"/>
      <c r="F6936" s="60"/>
      <c r="G6936" s="60"/>
      <c r="H6936" s="60"/>
      <c r="I6936" s="60"/>
      <c r="J6936" s="60"/>
      <c r="K6936" s="60"/>
      <c r="L6936" s="60"/>
      <c r="M6936" s="60"/>
      <c r="N6936" s="60"/>
      <c r="O6936" s="60"/>
      <c r="P6936" s="60"/>
      <c r="Q6936" s="60"/>
      <c r="R6936" s="334">
        <v>18519</v>
      </c>
      <c r="S6936" s="319" t="s">
        <v>356</v>
      </c>
      <c r="BE6936" s="60"/>
      <c r="BR6936" s="60"/>
      <c r="BX6936" s="151"/>
      <c r="CB6936" s="151"/>
      <c r="CM6936" s="151"/>
      <c r="CO6936" s="151"/>
      <c r="CT6936" s="151"/>
      <c r="CY6936" s="151"/>
    </row>
    <row r="6937" spans="1:103" x14ac:dyDescent="0.2">
      <c r="A6937" s="60"/>
      <c r="B6937" s="60"/>
      <c r="C6937" s="60"/>
      <c r="D6937" s="60"/>
      <c r="E6937" s="60"/>
      <c r="F6937" s="60"/>
      <c r="G6937" s="60"/>
      <c r="H6937" s="60"/>
      <c r="I6937" s="60"/>
      <c r="J6937" s="60"/>
      <c r="K6937" s="60"/>
      <c r="L6937" s="60"/>
      <c r="M6937" s="60"/>
      <c r="N6937" s="60"/>
      <c r="O6937" s="60"/>
      <c r="P6937" s="60"/>
      <c r="Q6937" s="60"/>
      <c r="R6937" s="334">
        <v>18601</v>
      </c>
      <c r="S6937" s="319" t="s">
        <v>356</v>
      </c>
      <c r="BE6937" s="60"/>
      <c r="BR6937" s="60"/>
      <c r="BX6937" s="151"/>
      <c r="CB6937" s="151"/>
      <c r="CM6937" s="151"/>
      <c r="CO6937" s="151"/>
      <c r="CT6937" s="151"/>
      <c r="CY6937" s="151"/>
    </row>
    <row r="6938" spans="1:103" x14ac:dyDescent="0.2">
      <c r="A6938" s="60"/>
      <c r="B6938" s="60"/>
      <c r="C6938" s="60"/>
      <c r="D6938" s="60"/>
      <c r="E6938" s="60"/>
      <c r="F6938" s="60"/>
      <c r="G6938" s="60"/>
      <c r="H6938" s="60"/>
      <c r="I6938" s="60"/>
      <c r="J6938" s="60"/>
      <c r="K6938" s="60"/>
      <c r="L6938" s="60"/>
      <c r="M6938" s="60"/>
      <c r="N6938" s="60"/>
      <c r="O6938" s="60"/>
      <c r="P6938" s="60"/>
      <c r="Q6938" s="60"/>
      <c r="R6938" s="334">
        <v>18602</v>
      </c>
      <c r="S6938" s="319" t="s">
        <v>356</v>
      </c>
      <c r="BE6938" s="60"/>
      <c r="BR6938" s="60"/>
      <c r="BX6938" s="151"/>
      <c r="CB6938" s="151"/>
      <c r="CM6938" s="151"/>
      <c r="CO6938" s="151"/>
      <c r="CT6938" s="151"/>
      <c r="CY6938" s="151"/>
    </row>
    <row r="6939" spans="1:103" x14ac:dyDescent="0.2">
      <c r="A6939" s="60"/>
      <c r="B6939" s="60"/>
      <c r="C6939" s="60"/>
      <c r="D6939" s="60"/>
      <c r="E6939" s="60"/>
      <c r="F6939" s="60"/>
      <c r="G6939" s="60"/>
      <c r="H6939" s="60"/>
      <c r="I6939" s="60"/>
      <c r="J6939" s="60"/>
      <c r="K6939" s="60"/>
      <c r="L6939" s="60"/>
      <c r="M6939" s="60"/>
      <c r="N6939" s="60"/>
      <c r="O6939" s="60"/>
      <c r="P6939" s="60"/>
      <c r="Q6939" s="60"/>
      <c r="R6939" s="334">
        <v>18603</v>
      </c>
      <c r="S6939" s="319" t="s">
        <v>356</v>
      </c>
      <c r="BE6939" s="60"/>
      <c r="BR6939" s="60"/>
      <c r="BX6939" s="151"/>
      <c r="CB6939" s="151"/>
      <c r="CM6939" s="151"/>
      <c r="CO6939" s="151"/>
      <c r="CT6939" s="151"/>
      <c r="CY6939" s="151"/>
    </row>
    <row r="6940" spans="1:103" x14ac:dyDescent="0.2">
      <c r="A6940" s="60"/>
      <c r="B6940" s="60"/>
      <c r="C6940" s="60"/>
      <c r="D6940" s="60"/>
      <c r="E6940" s="60"/>
      <c r="F6940" s="60"/>
      <c r="G6940" s="60"/>
      <c r="H6940" s="60"/>
      <c r="I6940" s="60"/>
      <c r="J6940" s="60"/>
      <c r="K6940" s="60"/>
      <c r="L6940" s="60"/>
      <c r="M6940" s="60"/>
      <c r="N6940" s="60"/>
      <c r="O6940" s="60"/>
      <c r="P6940" s="60"/>
      <c r="Q6940" s="60"/>
      <c r="R6940" s="334">
        <v>18610</v>
      </c>
      <c r="S6940" s="319" t="s">
        <v>356</v>
      </c>
      <c r="BE6940" s="60"/>
      <c r="BR6940" s="60"/>
      <c r="BX6940" s="151"/>
      <c r="CB6940" s="151"/>
      <c r="CM6940" s="151"/>
      <c r="CO6940" s="151"/>
      <c r="CT6940" s="151"/>
      <c r="CY6940" s="151"/>
    </row>
    <row r="6941" spans="1:103" x14ac:dyDescent="0.2">
      <c r="A6941" s="60"/>
      <c r="B6941" s="60"/>
      <c r="C6941" s="60"/>
      <c r="D6941" s="60"/>
      <c r="E6941" s="60"/>
      <c r="F6941" s="60"/>
      <c r="G6941" s="60"/>
      <c r="H6941" s="60"/>
      <c r="I6941" s="60"/>
      <c r="J6941" s="60"/>
      <c r="K6941" s="60"/>
      <c r="L6941" s="60"/>
      <c r="M6941" s="60"/>
      <c r="N6941" s="60"/>
      <c r="O6941" s="60"/>
      <c r="P6941" s="60"/>
      <c r="Q6941" s="60"/>
      <c r="R6941" s="334">
        <v>18611</v>
      </c>
      <c r="S6941" s="319" t="s">
        <v>356</v>
      </c>
      <c r="BE6941" s="60"/>
      <c r="BR6941" s="60"/>
      <c r="BX6941" s="151"/>
      <c r="CB6941" s="151"/>
      <c r="CM6941" s="151"/>
      <c r="CO6941" s="151"/>
      <c r="CT6941" s="151"/>
      <c r="CY6941" s="151"/>
    </row>
    <row r="6942" spans="1:103" x14ac:dyDescent="0.2">
      <c r="A6942" s="60"/>
      <c r="B6942" s="60"/>
      <c r="C6942" s="60"/>
      <c r="D6942" s="60"/>
      <c r="E6942" s="60"/>
      <c r="F6942" s="60"/>
      <c r="G6942" s="60"/>
      <c r="H6942" s="60"/>
      <c r="I6942" s="60"/>
      <c r="J6942" s="60"/>
      <c r="K6942" s="60"/>
      <c r="L6942" s="60"/>
      <c r="M6942" s="60"/>
      <c r="N6942" s="60"/>
      <c r="O6942" s="60"/>
      <c r="P6942" s="60"/>
      <c r="Q6942" s="60"/>
      <c r="R6942" s="334">
        <v>18612</v>
      </c>
      <c r="S6942" s="319" t="s">
        <v>356</v>
      </c>
      <c r="BE6942" s="60"/>
      <c r="BR6942" s="60"/>
      <c r="BX6942" s="151"/>
      <c r="CB6942" s="151"/>
      <c r="CM6942" s="151"/>
      <c r="CO6942" s="151"/>
      <c r="CT6942" s="151"/>
      <c r="CY6942" s="151"/>
    </row>
    <row r="6943" spans="1:103" x14ac:dyDescent="0.2">
      <c r="A6943" s="60"/>
      <c r="B6943" s="60"/>
      <c r="C6943" s="60"/>
      <c r="D6943" s="60"/>
      <c r="E6943" s="60"/>
      <c r="F6943" s="60"/>
      <c r="G6943" s="60"/>
      <c r="H6943" s="60"/>
      <c r="I6943" s="60"/>
      <c r="J6943" s="60"/>
      <c r="K6943" s="60"/>
      <c r="L6943" s="60"/>
      <c r="M6943" s="60"/>
      <c r="N6943" s="60"/>
      <c r="O6943" s="60"/>
      <c r="P6943" s="60"/>
      <c r="Q6943" s="60"/>
      <c r="R6943" s="334">
        <v>18614</v>
      </c>
      <c r="S6943" s="319" t="s">
        <v>356</v>
      </c>
      <c r="BE6943" s="60"/>
      <c r="BR6943" s="60"/>
      <c r="BX6943" s="151"/>
      <c r="CB6943" s="151"/>
      <c r="CM6943" s="151"/>
      <c r="CO6943" s="151"/>
      <c r="CT6943" s="151"/>
      <c r="CY6943" s="151"/>
    </row>
    <row r="6944" spans="1:103" x14ac:dyDescent="0.2">
      <c r="A6944" s="60"/>
      <c r="B6944" s="60"/>
      <c r="C6944" s="60"/>
      <c r="D6944" s="60"/>
      <c r="E6944" s="60"/>
      <c r="F6944" s="60"/>
      <c r="G6944" s="60"/>
      <c r="H6944" s="60"/>
      <c r="I6944" s="60"/>
      <c r="J6944" s="60"/>
      <c r="K6944" s="60"/>
      <c r="L6944" s="60"/>
      <c r="M6944" s="60"/>
      <c r="N6944" s="60"/>
      <c r="O6944" s="60"/>
      <c r="P6944" s="60"/>
      <c r="Q6944" s="60"/>
      <c r="R6944" s="334">
        <v>18615</v>
      </c>
      <c r="S6944" s="319" t="s">
        <v>356</v>
      </c>
      <c r="BE6944" s="60"/>
      <c r="BR6944" s="60"/>
      <c r="BX6944" s="151"/>
      <c r="CB6944" s="151"/>
      <c r="CM6944" s="151"/>
      <c r="CO6944" s="151"/>
      <c r="CT6944" s="151"/>
      <c r="CY6944" s="151"/>
    </row>
    <row r="6945" spans="1:103" x14ac:dyDescent="0.2">
      <c r="A6945" s="60"/>
      <c r="B6945" s="60"/>
      <c r="C6945" s="60"/>
      <c r="D6945" s="60"/>
      <c r="E6945" s="60"/>
      <c r="F6945" s="60"/>
      <c r="G6945" s="60"/>
      <c r="H6945" s="60"/>
      <c r="I6945" s="60"/>
      <c r="J6945" s="60"/>
      <c r="K6945" s="60"/>
      <c r="L6945" s="60"/>
      <c r="M6945" s="60"/>
      <c r="N6945" s="60"/>
      <c r="O6945" s="60"/>
      <c r="P6945" s="60"/>
      <c r="Q6945" s="60"/>
      <c r="R6945" s="334">
        <v>18616</v>
      </c>
      <c r="S6945" s="319" t="s">
        <v>356</v>
      </c>
      <c r="BE6945" s="60"/>
      <c r="BR6945" s="60"/>
      <c r="BX6945" s="151"/>
      <c r="CB6945" s="151"/>
      <c r="CM6945" s="151"/>
      <c r="CO6945" s="151"/>
      <c r="CT6945" s="151"/>
      <c r="CY6945" s="151"/>
    </row>
    <row r="6946" spans="1:103" x14ac:dyDescent="0.2">
      <c r="A6946" s="60"/>
      <c r="B6946" s="60"/>
      <c r="C6946" s="60"/>
      <c r="D6946" s="60"/>
      <c r="E6946" s="60"/>
      <c r="F6946" s="60"/>
      <c r="G6946" s="60"/>
      <c r="H6946" s="60"/>
      <c r="I6946" s="60"/>
      <c r="J6946" s="60"/>
      <c r="K6946" s="60"/>
      <c r="L6946" s="60"/>
      <c r="M6946" s="60"/>
      <c r="N6946" s="60"/>
      <c r="O6946" s="60"/>
      <c r="P6946" s="60"/>
      <c r="Q6946" s="60"/>
      <c r="R6946" s="334">
        <v>18617</v>
      </c>
      <c r="S6946" s="319" t="s">
        <v>356</v>
      </c>
      <c r="BE6946" s="60"/>
      <c r="BR6946" s="60"/>
      <c r="BX6946" s="151"/>
      <c r="CB6946" s="151"/>
      <c r="CM6946" s="151"/>
      <c r="CO6946" s="151"/>
      <c r="CT6946" s="151"/>
      <c r="CY6946" s="151"/>
    </row>
    <row r="6947" spans="1:103" x14ac:dyDescent="0.2">
      <c r="A6947" s="60"/>
      <c r="B6947" s="60"/>
      <c r="C6947" s="60"/>
      <c r="D6947" s="60"/>
      <c r="E6947" s="60"/>
      <c r="F6947" s="60"/>
      <c r="G6947" s="60"/>
      <c r="H6947" s="60"/>
      <c r="I6947" s="60"/>
      <c r="J6947" s="60"/>
      <c r="K6947" s="60"/>
      <c r="L6947" s="60"/>
      <c r="M6947" s="60"/>
      <c r="N6947" s="60"/>
      <c r="O6947" s="60"/>
      <c r="P6947" s="60"/>
      <c r="Q6947" s="60"/>
      <c r="R6947" s="334">
        <v>18618</v>
      </c>
      <c r="S6947" s="319" t="s">
        <v>356</v>
      </c>
      <c r="BE6947" s="60"/>
      <c r="BR6947" s="60"/>
      <c r="BX6947" s="151"/>
      <c r="CB6947" s="151"/>
      <c r="CM6947" s="151"/>
      <c r="CO6947" s="151"/>
      <c r="CT6947" s="151"/>
      <c r="CY6947" s="151"/>
    </row>
    <row r="6948" spans="1:103" x14ac:dyDescent="0.2">
      <c r="A6948" s="60"/>
      <c r="B6948" s="60"/>
      <c r="C6948" s="60"/>
      <c r="D6948" s="60"/>
      <c r="E6948" s="60"/>
      <c r="F6948" s="60"/>
      <c r="G6948" s="60"/>
      <c r="H6948" s="60"/>
      <c r="I6948" s="60"/>
      <c r="J6948" s="60"/>
      <c r="K6948" s="60"/>
      <c r="L6948" s="60"/>
      <c r="M6948" s="60"/>
      <c r="N6948" s="60"/>
      <c r="O6948" s="60"/>
      <c r="P6948" s="60"/>
      <c r="Q6948" s="60"/>
      <c r="R6948" s="334">
        <v>18619</v>
      </c>
      <c r="S6948" s="319" t="s">
        <v>356</v>
      </c>
      <c r="BE6948" s="60"/>
      <c r="BR6948" s="60"/>
      <c r="BX6948" s="151"/>
      <c r="CB6948" s="151"/>
      <c r="CM6948" s="151"/>
      <c r="CO6948" s="151"/>
      <c r="CT6948" s="151"/>
      <c r="CY6948" s="151"/>
    </row>
    <row r="6949" spans="1:103" x14ac:dyDescent="0.2">
      <c r="A6949" s="60"/>
      <c r="B6949" s="60"/>
      <c r="C6949" s="60"/>
      <c r="D6949" s="60"/>
      <c r="E6949" s="60"/>
      <c r="F6949" s="60"/>
      <c r="G6949" s="60"/>
      <c r="H6949" s="60"/>
      <c r="I6949" s="60"/>
      <c r="J6949" s="60"/>
      <c r="K6949" s="60"/>
      <c r="L6949" s="60"/>
      <c r="M6949" s="60"/>
      <c r="N6949" s="60"/>
      <c r="O6949" s="60"/>
      <c r="P6949" s="60"/>
      <c r="Q6949" s="60"/>
      <c r="R6949" s="334">
        <v>18621</v>
      </c>
      <c r="S6949" s="319" t="s">
        <v>356</v>
      </c>
      <c r="BE6949" s="60"/>
      <c r="BR6949" s="60"/>
      <c r="BX6949" s="151"/>
      <c r="CB6949" s="151"/>
      <c r="CM6949" s="151"/>
      <c r="CO6949" s="151"/>
      <c r="CT6949" s="151"/>
      <c r="CY6949" s="151"/>
    </row>
    <row r="6950" spans="1:103" x14ac:dyDescent="0.2">
      <c r="A6950" s="60"/>
      <c r="B6950" s="60"/>
      <c r="C6950" s="60"/>
      <c r="D6950" s="60"/>
      <c r="E6950" s="60"/>
      <c r="F6950" s="60"/>
      <c r="G6950" s="60"/>
      <c r="H6950" s="60"/>
      <c r="I6950" s="60"/>
      <c r="J6950" s="60"/>
      <c r="K6950" s="60"/>
      <c r="L6950" s="60"/>
      <c r="M6950" s="60"/>
      <c r="N6950" s="60"/>
      <c r="O6950" s="60"/>
      <c r="P6950" s="60"/>
      <c r="Q6950" s="60"/>
      <c r="R6950" s="334">
        <v>18622</v>
      </c>
      <c r="S6950" s="319" t="s">
        <v>356</v>
      </c>
      <c r="BE6950" s="60"/>
      <c r="BR6950" s="60"/>
      <c r="BX6950" s="151"/>
      <c r="CB6950" s="151"/>
      <c r="CM6950" s="151"/>
      <c r="CO6950" s="151"/>
      <c r="CT6950" s="151"/>
      <c r="CY6950" s="151"/>
    </row>
    <row r="6951" spans="1:103" x14ac:dyDescent="0.2">
      <c r="A6951" s="60"/>
      <c r="B6951" s="60"/>
      <c r="C6951" s="60"/>
      <c r="D6951" s="60"/>
      <c r="E6951" s="60"/>
      <c r="F6951" s="60"/>
      <c r="G6951" s="60"/>
      <c r="H6951" s="60"/>
      <c r="I6951" s="60"/>
      <c r="J6951" s="60"/>
      <c r="K6951" s="60"/>
      <c r="L6951" s="60"/>
      <c r="M6951" s="60"/>
      <c r="N6951" s="60"/>
      <c r="O6951" s="60"/>
      <c r="P6951" s="60"/>
      <c r="Q6951" s="60"/>
      <c r="R6951" s="334">
        <v>18623</v>
      </c>
      <c r="S6951" s="319" t="s">
        <v>356</v>
      </c>
      <c r="BE6951" s="60"/>
      <c r="BR6951" s="60"/>
      <c r="BX6951" s="151"/>
      <c r="CB6951" s="151"/>
      <c r="CM6951" s="151"/>
      <c r="CO6951" s="151"/>
      <c r="CT6951" s="151"/>
      <c r="CY6951" s="151"/>
    </row>
    <row r="6952" spans="1:103" x14ac:dyDescent="0.2">
      <c r="A6952" s="60"/>
      <c r="B6952" s="60"/>
      <c r="C6952" s="60"/>
      <c r="D6952" s="60"/>
      <c r="E6952" s="60"/>
      <c r="F6952" s="60"/>
      <c r="G6952" s="60"/>
      <c r="H6952" s="60"/>
      <c r="I6952" s="60"/>
      <c r="J6952" s="60"/>
      <c r="K6952" s="60"/>
      <c r="L6952" s="60"/>
      <c r="M6952" s="60"/>
      <c r="N6952" s="60"/>
      <c r="O6952" s="60"/>
      <c r="P6952" s="60"/>
      <c r="Q6952" s="60"/>
      <c r="R6952" s="334">
        <v>18624</v>
      </c>
      <c r="S6952" s="319" t="s">
        <v>356</v>
      </c>
      <c r="BE6952" s="60"/>
      <c r="BR6952" s="60"/>
      <c r="BX6952" s="151"/>
      <c r="CB6952" s="151"/>
      <c r="CM6952" s="151"/>
      <c r="CO6952" s="151"/>
      <c r="CT6952" s="151"/>
      <c r="CY6952" s="151"/>
    </row>
    <row r="6953" spans="1:103" x14ac:dyDescent="0.2">
      <c r="A6953" s="60"/>
      <c r="B6953" s="60"/>
      <c r="C6953" s="60"/>
      <c r="D6953" s="60"/>
      <c r="E6953" s="60"/>
      <c r="F6953" s="60"/>
      <c r="G6953" s="60"/>
      <c r="H6953" s="60"/>
      <c r="I6953" s="60"/>
      <c r="J6953" s="60"/>
      <c r="K6953" s="60"/>
      <c r="L6953" s="60"/>
      <c r="M6953" s="60"/>
      <c r="N6953" s="60"/>
      <c r="O6953" s="60"/>
      <c r="P6953" s="60"/>
      <c r="Q6953" s="60"/>
      <c r="R6953" s="334">
        <v>18625</v>
      </c>
      <c r="S6953" s="319" t="s">
        <v>356</v>
      </c>
      <c r="BE6953" s="60"/>
      <c r="BR6953" s="60"/>
      <c r="BX6953" s="151"/>
      <c r="CB6953" s="151"/>
      <c r="CM6953" s="151"/>
      <c r="CO6953" s="151"/>
      <c r="CT6953" s="151"/>
      <c r="CY6953" s="151"/>
    </row>
    <row r="6954" spans="1:103" x14ac:dyDescent="0.2">
      <c r="A6954" s="60"/>
      <c r="B6954" s="60"/>
      <c r="C6954" s="60"/>
      <c r="D6954" s="60"/>
      <c r="E6954" s="60"/>
      <c r="F6954" s="60"/>
      <c r="G6954" s="60"/>
      <c r="H6954" s="60"/>
      <c r="I6954" s="60"/>
      <c r="J6954" s="60"/>
      <c r="K6954" s="60"/>
      <c r="L6954" s="60"/>
      <c r="M6954" s="60"/>
      <c r="N6954" s="60"/>
      <c r="O6954" s="60"/>
      <c r="P6954" s="60"/>
      <c r="Q6954" s="60"/>
      <c r="R6954" s="334">
        <v>18626</v>
      </c>
      <c r="S6954" s="319" t="s">
        <v>356</v>
      </c>
      <c r="BE6954" s="60"/>
      <c r="BR6954" s="60"/>
      <c r="BX6954" s="151"/>
      <c r="CB6954" s="151"/>
      <c r="CM6954" s="151"/>
      <c r="CO6954" s="151"/>
      <c r="CT6954" s="151"/>
      <c r="CY6954" s="151"/>
    </row>
    <row r="6955" spans="1:103" x14ac:dyDescent="0.2">
      <c r="A6955" s="60"/>
      <c r="B6955" s="60"/>
      <c r="C6955" s="60"/>
      <c r="D6955" s="60"/>
      <c r="E6955" s="60"/>
      <c r="F6955" s="60"/>
      <c r="G6955" s="60"/>
      <c r="H6955" s="60"/>
      <c r="I6955" s="60"/>
      <c r="J6955" s="60"/>
      <c r="K6955" s="60"/>
      <c r="L6955" s="60"/>
      <c r="M6955" s="60"/>
      <c r="N6955" s="60"/>
      <c r="O6955" s="60"/>
      <c r="P6955" s="60"/>
      <c r="Q6955" s="60"/>
      <c r="R6955" s="334">
        <v>18627</v>
      </c>
      <c r="S6955" s="319" t="s">
        <v>356</v>
      </c>
      <c r="BE6955" s="60"/>
      <c r="BR6955" s="60"/>
      <c r="BX6955" s="151"/>
      <c r="CB6955" s="151"/>
      <c r="CM6955" s="151"/>
      <c r="CO6955" s="151"/>
      <c r="CT6955" s="151"/>
      <c r="CY6955" s="151"/>
    </row>
    <row r="6956" spans="1:103" x14ac:dyDescent="0.2">
      <c r="A6956" s="60"/>
      <c r="B6956" s="60"/>
      <c r="C6956" s="60"/>
      <c r="D6956" s="60"/>
      <c r="E6956" s="60"/>
      <c r="F6956" s="60"/>
      <c r="G6956" s="60"/>
      <c r="H6956" s="60"/>
      <c r="I6956" s="60"/>
      <c r="J6956" s="60"/>
      <c r="K6956" s="60"/>
      <c r="L6956" s="60"/>
      <c r="M6956" s="60"/>
      <c r="N6956" s="60"/>
      <c r="O6956" s="60"/>
      <c r="P6956" s="60"/>
      <c r="Q6956" s="60"/>
      <c r="R6956" s="334">
        <v>18628</v>
      </c>
      <c r="S6956" s="319" t="s">
        <v>356</v>
      </c>
      <c r="BE6956" s="60"/>
      <c r="BR6956" s="60"/>
      <c r="BX6956" s="151"/>
      <c r="CB6956" s="151"/>
      <c r="CM6956" s="151"/>
      <c r="CO6956" s="151"/>
      <c r="CT6956" s="151"/>
      <c r="CY6956" s="151"/>
    </row>
    <row r="6957" spans="1:103" x14ac:dyDescent="0.2">
      <c r="A6957" s="60"/>
      <c r="B6957" s="60"/>
      <c r="C6957" s="60"/>
      <c r="D6957" s="60"/>
      <c r="E6957" s="60"/>
      <c r="F6957" s="60"/>
      <c r="G6957" s="60"/>
      <c r="H6957" s="60"/>
      <c r="I6957" s="60"/>
      <c r="J6957" s="60"/>
      <c r="K6957" s="60"/>
      <c r="L6957" s="60"/>
      <c r="M6957" s="60"/>
      <c r="N6957" s="60"/>
      <c r="O6957" s="60"/>
      <c r="P6957" s="60"/>
      <c r="Q6957" s="60"/>
      <c r="R6957" s="334">
        <v>18629</v>
      </c>
      <c r="S6957" s="319" t="s">
        <v>356</v>
      </c>
      <c r="BE6957" s="60"/>
      <c r="BR6957" s="60"/>
      <c r="BX6957" s="151"/>
      <c r="CB6957" s="151"/>
      <c r="CM6957" s="151"/>
      <c r="CO6957" s="151"/>
      <c r="CT6957" s="151"/>
      <c r="CY6957" s="151"/>
    </row>
    <row r="6958" spans="1:103" x14ac:dyDescent="0.2">
      <c r="A6958" s="60"/>
      <c r="B6958" s="60"/>
      <c r="C6958" s="60"/>
      <c r="D6958" s="60"/>
      <c r="E6958" s="60"/>
      <c r="F6958" s="60"/>
      <c r="G6958" s="60"/>
      <c r="H6958" s="60"/>
      <c r="I6958" s="60"/>
      <c r="J6958" s="60"/>
      <c r="K6958" s="60"/>
      <c r="L6958" s="60"/>
      <c r="M6958" s="60"/>
      <c r="N6958" s="60"/>
      <c r="O6958" s="60"/>
      <c r="P6958" s="60"/>
      <c r="Q6958" s="60"/>
      <c r="R6958" s="334">
        <v>18630</v>
      </c>
      <c r="S6958" s="319" t="s">
        <v>356</v>
      </c>
      <c r="BE6958" s="60"/>
      <c r="BR6958" s="60"/>
      <c r="BX6958" s="151"/>
      <c r="CB6958" s="151"/>
      <c r="CM6958" s="151"/>
      <c r="CO6958" s="151"/>
      <c r="CT6958" s="151"/>
      <c r="CY6958" s="151"/>
    </row>
    <row r="6959" spans="1:103" x14ac:dyDescent="0.2">
      <c r="A6959" s="60"/>
      <c r="B6959" s="60"/>
      <c r="C6959" s="60"/>
      <c r="D6959" s="60"/>
      <c r="E6959" s="60"/>
      <c r="F6959" s="60"/>
      <c r="G6959" s="60"/>
      <c r="H6959" s="60"/>
      <c r="I6959" s="60"/>
      <c r="J6959" s="60"/>
      <c r="K6959" s="60"/>
      <c r="L6959" s="60"/>
      <c r="M6959" s="60"/>
      <c r="N6959" s="60"/>
      <c r="O6959" s="60"/>
      <c r="P6959" s="60"/>
      <c r="Q6959" s="60"/>
      <c r="R6959" s="334">
        <v>18631</v>
      </c>
      <c r="S6959" s="319" t="s">
        <v>356</v>
      </c>
      <c r="BE6959" s="60"/>
      <c r="BR6959" s="60"/>
      <c r="BX6959" s="151"/>
      <c r="CB6959" s="151"/>
      <c r="CM6959" s="151"/>
      <c r="CO6959" s="151"/>
      <c r="CT6959" s="151"/>
      <c r="CY6959" s="151"/>
    </row>
    <row r="6960" spans="1:103" x14ac:dyDescent="0.2">
      <c r="A6960" s="60"/>
      <c r="B6960" s="60"/>
      <c r="C6960" s="60"/>
      <c r="D6960" s="60"/>
      <c r="E6960" s="60"/>
      <c r="F6960" s="60"/>
      <c r="G6960" s="60"/>
      <c r="H6960" s="60"/>
      <c r="I6960" s="60"/>
      <c r="J6960" s="60"/>
      <c r="K6960" s="60"/>
      <c r="L6960" s="60"/>
      <c r="M6960" s="60"/>
      <c r="N6960" s="60"/>
      <c r="O6960" s="60"/>
      <c r="P6960" s="60"/>
      <c r="Q6960" s="60"/>
      <c r="R6960" s="334">
        <v>18632</v>
      </c>
      <c r="S6960" s="319" t="s">
        <v>356</v>
      </c>
      <c r="BE6960" s="60"/>
      <c r="BR6960" s="60"/>
      <c r="BX6960" s="151"/>
      <c r="CB6960" s="151"/>
      <c r="CM6960" s="151"/>
      <c r="CO6960" s="151"/>
      <c r="CT6960" s="151"/>
      <c r="CY6960" s="151"/>
    </row>
    <row r="6961" spans="1:103" x14ac:dyDescent="0.2">
      <c r="A6961" s="60"/>
      <c r="B6961" s="60"/>
      <c r="C6961" s="60"/>
      <c r="D6961" s="60"/>
      <c r="E6961" s="60"/>
      <c r="F6961" s="60"/>
      <c r="G6961" s="60"/>
      <c r="H6961" s="60"/>
      <c r="I6961" s="60"/>
      <c r="J6961" s="60"/>
      <c r="K6961" s="60"/>
      <c r="L6961" s="60"/>
      <c r="M6961" s="60"/>
      <c r="N6961" s="60"/>
      <c r="O6961" s="60"/>
      <c r="P6961" s="60"/>
      <c r="Q6961" s="60"/>
      <c r="R6961" s="334">
        <v>18634</v>
      </c>
      <c r="S6961" s="319" t="s">
        <v>356</v>
      </c>
      <c r="BE6961" s="60"/>
      <c r="BR6961" s="60"/>
      <c r="BX6961" s="151"/>
      <c r="CB6961" s="151"/>
      <c r="CM6961" s="151"/>
      <c r="CO6961" s="151"/>
      <c r="CT6961" s="151"/>
      <c r="CY6961" s="151"/>
    </row>
    <row r="6962" spans="1:103" x14ac:dyDescent="0.2">
      <c r="A6962" s="60"/>
      <c r="B6962" s="60"/>
      <c r="C6962" s="60"/>
      <c r="D6962" s="60"/>
      <c r="E6962" s="60"/>
      <c r="F6962" s="60"/>
      <c r="G6962" s="60"/>
      <c r="H6962" s="60"/>
      <c r="I6962" s="60"/>
      <c r="J6962" s="60"/>
      <c r="K6962" s="60"/>
      <c r="L6962" s="60"/>
      <c r="M6962" s="60"/>
      <c r="N6962" s="60"/>
      <c r="O6962" s="60"/>
      <c r="P6962" s="60"/>
      <c r="Q6962" s="60"/>
      <c r="R6962" s="334">
        <v>18635</v>
      </c>
      <c r="S6962" s="319" t="s">
        <v>356</v>
      </c>
      <c r="BE6962" s="60"/>
      <c r="BR6962" s="60"/>
      <c r="BX6962" s="151"/>
      <c r="CB6962" s="151"/>
      <c r="CM6962" s="151"/>
      <c r="CO6962" s="151"/>
      <c r="CT6962" s="151"/>
      <c r="CY6962" s="151"/>
    </row>
    <row r="6963" spans="1:103" x14ac:dyDescent="0.2">
      <c r="A6963" s="60"/>
      <c r="B6963" s="60"/>
      <c r="C6963" s="60"/>
      <c r="D6963" s="60"/>
      <c r="E6963" s="60"/>
      <c r="F6963" s="60"/>
      <c r="G6963" s="60"/>
      <c r="H6963" s="60"/>
      <c r="I6963" s="60"/>
      <c r="J6963" s="60"/>
      <c r="K6963" s="60"/>
      <c r="L6963" s="60"/>
      <c r="M6963" s="60"/>
      <c r="N6963" s="60"/>
      <c r="O6963" s="60"/>
      <c r="P6963" s="60"/>
      <c r="Q6963" s="60"/>
      <c r="R6963" s="334">
        <v>18636</v>
      </c>
      <c r="S6963" s="319" t="s">
        <v>356</v>
      </c>
      <c r="BE6963" s="60"/>
      <c r="BR6963" s="60"/>
      <c r="BX6963" s="151"/>
      <c r="CB6963" s="151"/>
      <c r="CM6963" s="151"/>
      <c r="CO6963" s="151"/>
      <c r="CT6963" s="151"/>
      <c r="CY6963" s="151"/>
    </row>
    <row r="6964" spans="1:103" x14ac:dyDescent="0.2">
      <c r="A6964" s="60"/>
      <c r="B6964" s="60"/>
      <c r="C6964" s="60"/>
      <c r="D6964" s="60"/>
      <c r="E6964" s="60"/>
      <c r="F6964" s="60"/>
      <c r="G6964" s="60"/>
      <c r="H6964" s="60"/>
      <c r="I6964" s="60"/>
      <c r="J6964" s="60"/>
      <c r="K6964" s="60"/>
      <c r="L6964" s="60"/>
      <c r="M6964" s="60"/>
      <c r="N6964" s="60"/>
      <c r="O6964" s="60"/>
      <c r="P6964" s="60"/>
      <c r="Q6964" s="60"/>
      <c r="R6964" s="334">
        <v>18640</v>
      </c>
      <c r="S6964" s="319" t="s">
        <v>356</v>
      </c>
      <c r="BE6964" s="60"/>
      <c r="BR6964" s="60"/>
      <c r="BX6964" s="151"/>
      <c r="CB6964" s="151"/>
      <c r="CM6964" s="151"/>
      <c r="CO6964" s="151"/>
      <c r="CT6964" s="151"/>
      <c r="CY6964" s="151"/>
    </row>
    <row r="6965" spans="1:103" x14ac:dyDescent="0.2">
      <c r="A6965" s="60"/>
      <c r="B6965" s="60"/>
      <c r="C6965" s="60"/>
      <c r="D6965" s="60"/>
      <c r="E6965" s="60"/>
      <c r="F6965" s="60"/>
      <c r="G6965" s="60"/>
      <c r="H6965" s="60"/>
      <c r="I6965" s="60"/>
      <c r="J6965" s="60"/>
      <c r="K6965" s="60"/>
      <c r="L6965" s="60"/>
      <c r="M6965" s="60"/>
      <c r="N6965" s="60"/>
      <c r="O6965" s="60"/>
      <c r="P6965" s="60"/>
      <c r="Q6965" s="60"/>
      <c r="R6965" s="334">
        <v>18641</v>
      </c>
      <c r="S6965" s="319" t="s">
        <v>356</v>
      </c>
      <c r="BE6965" s="60"/>
      <c r="BR6965" s="60"/>
      <c r="BX6965" s="151"/>
      <c r="CB6965" s="151"/>
      <c r="CM6965" s="151"/>
      <c r="CO6965" s="151"/>
      <c r="CT6965" s="151"/>
      <c r="CY6965" s="151"/>
    </row>
    <row r="6966" spans="1:103" x14ac:dyDescent="0.2">
      <c r="A6966" s="60"/>
      <c r="B6966" s="60"/>
      <c r="C6966" s="60"/>
      <c r="D6966" s="60"/>
      <c r="E6966" s="60"/>
      <c r="F6966" s="60"/>
      <c r="G6966" s="60"/>
      <c r="H6966" s="60"/>
      <c r="I6966" s="60"/>
      <c r="J6966" s="60"/>
      <c r="K6966" s="60"/>
      <c r="L6966" s="60"/>
      <c r="M6966" s="60"/>
      <c r="N6966" s="60"/>
      <c r="O6966" s="60"/>
      <c r="P6966" s="60"/>
      <c r="Q6966" s="60"/>
      <c r="R6966" s="334">
        <v>18642</v>
      </c>
      <c r="S6966" s="319" t="s">
        <v>356</v>
      </c>
      <c r="BE6966" s="60"/>
      <c r="BR6966" s="60"/>
      <c r="BX6966" s="151"/>
      <c r="CB6966" s="151"/>
      <c r="CM6966" s="151"/>
      <c r="CO6966" s="151"/>
      <c r="CT6966" s="151"/>
      <c r="CY6966" s="151"/>
    </row>
    <row r="6967" spans="1:103" x14ac:dyDescent="0.2">
      <c r="A6967" s="60"/>
      <c r="B6967" s="60"/>
      <c r="C6967" s="60"/>
      <c r="D6967" s="60"/>
      <c r="E6967" s="60"/>
      <c r="F6967" s="60"/>
      <c r="G6967" s="60"/>
      <c r="H6967" s="60"/>
      <c r="I6967" s="60"/>
      <c r="J6967" s="60"/>
      <c r="K6967" s="60"/>
      <c r="L6967" s="60"/>
      <c r="M6967" s="60"/>
      <c r="N6967" s="60"/>
      <c r="O6967" s="60"/>
      <c r="P6967" s="60"/>
      <c r="Q6967" s="60"/>
      <c r="R6967" s="334">
        <v>18643</v>
      </c>
      <c r="S6967" s="319" t="s">
        <v>356</v>
      </c>
      <c r="BE6967" s="60"/>
      <c r="BR6967" s="60"/>
      <c r="BX6967" s="151"/>
      <c r="CB6967" s="151"/>
      <c r="CM6967" s="151"/>
      <c r="CO6967" s="151"/>
      <c r="CT6967" s="151"/>
      <c r="CY6967" s="151"/>
    </row>
    <row r="6968" spans="1:103" x14ac:dyDescent="0.2">
      <c r="A6968" s="60"/>
      <c r="B6968" s="60"/>
      <c r="C6968" s="60"/>
      <c r="D6968" s="60"/>
      <c r="E6968" s="60"/>
      <c r="F6968" s="60"/>
      <c r="G6968" s="60"/>
      <c r="H6968" s="60"/>
      <c r="I6968" s="60"/>
      <c r="J6968" s="60"/>
      <c r="K6968" s="60"/>
      <c r="L6968" s="60"/>
      <c r="M6968" s="60"/>
      <c r="N6968" s="60"/>
      <c r="O6968" s="60"/>
      <c r="P6968" s="60"/>
      <c r="Q6968" s="60"/>
      <c r="R6968" s="334">
        <v>18644</v>
      </c>
      <c r="S6968" s="319" t="s">
        <v>356</v>
      </c>
      <c r="BE6968" s="60"/>
      <c r="BR6968" s="60"/>
      <c r="BX6968" s="151"/>
      <c r="CB6968" s="151"/>
      <c r="CM6968" s="151"/>
      <c r="CO6968" s="151"/>
      <c r="CT6968" s="151"/>
      <c r="CY6968" s="151"/>
    </row>
    <row r="6969" spans="1:103" x14ac:dyDescent="0.2">
      <c r="A6969" s="60"/>
      <c r="B6969" s="60"/>
      <c r="C6969" s="60"/>
      <c r="D6969" s="60"/>
      <c r="E6969" s="60"/>
      <c r="F6969" s="60"/>
      <c r="G6969" s="60"/>
      <c r="H6969" s="60"/>
      <c r="I6969" s="60"/>
      <c r="J6969" s="60"/>
      <c r="K6969" s="60"/>
      <c r="L6969" s="60"/>
      <c r="M6969" s="60"/>
      <c r="N6969" s="60"/>
      <c r="O6969" s="60"/>
      <c r="P6969" s="60"/>
      <c r="Q6969" s="60"/>
      <c r="R6969" s="334">
        <v>18651</v>
      </c>
      <c r="S6969" s="319" t="s">
        <v>356</v>
      </c>
      <c r="BE6969" s="60"/>
      <c r="BR6969" s="60"/>
      <c r="BX6969" s="151"/>
      <c r="CB6969" s="151"/>
      <c r="CM6969" s="151"/>
      <c r="CO6969" s="151"/>
      <c r="CT6969" s="151"/>
      <c r="CY6969" s="151"/>
    </row>
    <row r="6970" spans="1:103" x14ac:dyDescent="0.2">
      <c r="A6970" s="60"/>
      <c r="B6970" s="60"/>
      <c r="C6970" s="60"/>
      <c r="D6970" s="60"/>
      <c r="E6970" s="60"/>
      <c r="F6970" s="60"/>
      <c r="G6970" s="60"/>
      <c r="H6970" s="60"/>
      <c r="I6970" s="60"/>
      <c r="J6970" s="60"/>
      <c r="K6970" s="60"/>
      <c r="L6970" s="60"/>
      <c r="M6970" s="60"/>
      <c r="N6970" s="60"/>
      <c r="O6970" s="60"/>
      <c r="P6970" s="60"/>
      <c r="Q6970" s="60"/>
      <c r="R6970" s="334">
        <v>18653</v>
      </c>
      <c r="S6970" s="319" t="s">
        <v>356</v>
      </c>
      <c r="BE6970" s="60"/>
      <c r="BR6970" s="60"/>
      <c r="BX6970" s="151"/>
      <c r="CB6970" s="151"/>
      <c r="CM6970" s="151"/>
      <c r="CO6970" s="151"/>
      <c r="CT6970" s="151"/>
      <c r="CY6970" s="151"/>
    </row>
    <row r="6971" spans="1:103" x14ac:dyDescent="0.2">
      <c r="A6971" s="60"/>
      <c r="B6971" s="60"/>
      <c r="C6971" s="60"/>
      <c r="D6971" s="60"/>
      <c r="E6971" s="60"/>
      <c r="F6971" s="60"/>
      <c r="G6971" s="60"/>
      <c r="H6971" s="60"/>
      <c r="I6971" s="60"/>
      <c r="J6971" s="60"/>
      <c r="K6971" s="60"/>
      <c r="L6971" s="60"/>
      <c r="M6971" s="60"/>
      <c r="N6971" s="60"/>
      <c r="O6971" s="60"/>
      <c r="P6971" s="60"/>
      <c r="Q6971" s="60"/>
      <c r="R6971" s="334">
        <v>18654</v>
      </c>
      <c r="S6971" s="319" t="s">
        <v>356</v>
      </c>
      <c r="BE6971" s="60"/>
      <c r="BR6971" s="60"/>
      <c r="BX6971" s="151"/>
      <c r="CB6971" s="151"/>
      <c r="CM6971" s="151"/>
      <c r="CO6971" s="151"/>
      <c r="CT6971" s="151"/>
      <c r="CY6971" s="151"/>
    </row>
    <row r="6972" spans="1:103" x14ac:dyDescent="0.2">
      <c r="A6972" s="60"/>
      <c r="B6972" s="60"/>
      <c r="C6972" s="60"/>
      <c r="D6972" s="60"/>
      <c r="E6972" s="60"/>
      <c r="F6972" s="60"/>
      <c r="G6972" s="60"/>
      <c r="H6972" s="60"/>
      <c r="I6972" s="60"/>
      <c r="J6972" s="60"/>
      <c r="K6972" s="60"/>
      <c r="L6972" s="60"/>
      <c r="M6972" s="60"/>
      <c r="N6972" s="60"/>
      <c r="O6972" s="60"/>
      <c r="P6972" s="60"/>
      <c r="Q6972" s="60"/>
      <c r="R6972" s="334">
        <v>18655</v>
      </c>
      <c r="S6972" s="319" t="s">
        <v>356</v>
      </c>
      <c r="BE6972" s="60"/>
      <c r="BR6972" s="60"/>
      <c r="BX6972" s="151"/>
      <c r="CB6972" s="151"/>
      <c r="CM6972" s="151"/>
      <c r="CO6972" s="151"/>
      <c r="CT6972" s="151"/>
      <c r="CY6972" s="151"/>
    </row>
    <row r="6973" spans="1:103" x14ac:dyDescent="0.2">
      <c r="A6973" s="60"/>
      <c r="B6973" s="60"/>
      <c r="C6973" s="60"/>
      <c r="D6973" s="60"/>
      <c r="E6973" s="60"/>
      <c r="F6973" s="60"/>
      <c r="G6973" s="60"/>
      <c r="H6973" s="60"/>
      <c r="I6973" s="60"/>
      <c r="J6973" s="60"/>
      <c r="K6973" s="60"/>
      <c r="L6973" s="60"/>
      <c r="M6973" s="60"/>
      <c r="N6973" s="60"/>
      <c r="O6973" s="60"/>
      <c r="P6973" s="60"/>
      <c r="Q6973" s="60"/>
      <c r="R6973" s="334">
        <v>18656</v>
      </c>
      <c r="S6973" s="319" t="s">
        <v>356</v>
      </c>
      <c r="BE6973" s="60"/>
      <c r="BR6973" s="60"/>
      <c r="BX6973" s="151"/>
      <c r="CB6973" s="151"/>
      <c r="CM6973" s="151"/>
      <c r="CO6973" s="151"/>
      <c r="CT6973" s="151"/>
      <c r="CY6973" s="151"/>
    </row>
    <row r="6974" spans="1:103" x14ac:dyDescent="0.2">
      <c r="A6974" s="60"/>
      <c r="B6974" s="60"/>
      <c r="C6974" s="60"/>
      <c r="D6974" s="60"/>
      <c r="E6974" s="60"/>
      <c r="F6974" s="60"/>
      <c r="G6974" s="60"/>
      <c r="H6974" s="60"/>
      <c r="I6974" s="60"/>
      <c r="J6974" s="60"/>
      <c r="K6974" s="60"/>
      <c r="L6974" s="60"/>
      <c r="M6974" s="60"/>
      <c r="N6974" s="60"/>
      <c r="O6974" s="60"/>
      <c r="P6974" s="60"/>
      <c r="Q6974" s="60"/>
      <c r="R6974" s="334">
        <v>18657</v>
      </c>
      <c r="S6974" s="319" t="s">
        <v>356</v>
      </c>
      <c r="BE6974" s="60"/>
      <c r="BR6974" s="60"/>
      <c r="BX6974" s="151"/>
      <c r="CB6974" s="151"/>
      <c r="CM6974" s="151"/>
      <c r="CO6974" s="151"/>
      <c r="CT6974" s="151"/>
      <c r="CY6974" s="151"/>
    </row>
    <row r="6975" spans="1:103" x14ac:dyDescent="0.2">
      <c r="A6975" s="60"/>
      <c r="B6975" s="60"/>
      <c r="C6975" s="60"/>
      <c r="D6975" s="60"/>
      <c r="E6975" s="60"/>
      <c r="F6975" s="60"/>
      <c r="G6975" s="60"/>
      <c r="H6975" s="60"/>
      <c r="I6975" s="60"/>
      <c r="J6975" s="60"/>
      <c r="K6975" s="60"/>
      <c r="L6975" s="60"/>
      <c r="M6975" s="60"/>
      <c r="N6975" s="60"/>
      <c r="O6975" s="60"/>
      <c r="P6975" s="60"/>
      <c r="Q6975" s="60"/>
      <c r="R6975" s="334">
        <v>18660</v>
      </c>
      <c r="S6975" s="319" t="s">
        <v>356</v>
      </c>
      <c r="BE6975" s="60"/>
      <c r="BR6975" s="60"/>
      <c r="BX6975" s="151"/>
      <c r="CB6975" s="151"/>
      <c r="CM6975" s="151"/>
      <c r="CO6975" s="151"/>
      <c r="CT6975" s="151"/>
      <c r="CY6975" s="151"/>
    </row>
    <row r="6976" spans="1:103" x14ac:dyDescent="0.2">
      <c r="A6976" s="60"/>
      <c r="B6976" s="60"/>
      <c r="C6976" s="60"/>
      <c r="D6976" s="60"/>
      <c r="E6976" s="60"/>
      <c r="F6976" s="60"/>
      <c r="G6976" s="60"/>
      <c r="H6976" s="60"/>
      <c r="I6976" s="60"/>
      <c r="J6976" s="60"/>
      <c r="K6976" s="60"/>
      <c r="L6976" s="60"/>
      <c r="M6976" s="60"/>
      <c r="N6976" s="60"/>
      <c r="O6976" s="60"/>
      <c r="P6976" s="60"/>
      <c r="Q6976" s="60"/>
      <c r="R6976" s="334">
        <v>18661</v>
      </c>
      <c r="S6976" s="319" t="s">
        <v>356</v>
      </c>
      <c r="BE6976" s="60"/>
      <c r="BR6976" s="60"/>
      <c r="BX6976" s="151"/>
      <c r="CB6976" s="151"/>
      <c r="CM6976" s="151"/>
      <c r="CO6976" s="151"/>
      <c r="CT6976" s="151"/>
      <c r="CY6976" s="151"/>
    </row>
    <row r="6977" spans="1:103" x14ac:dyDescent="0.2">
      <c r="A6977" s="60"/>
      <c r="B6977" s="60"/>
      <c r="C6977" s="60"/>
      <c r="D6977" s="60"/>
      <c r="E6977" s="60"/>
      <c r="F6977" s="60"/>
      <c r="G6977" s="60"/>
      <c r="H6977" s="60"/>
      <c r="I6977" s="60"/>
      <c r="J6977" s="60"/>
      <c r="K6977" s="60"/>
      <c r="L6977" s="60"/>
      <c r="M6977" s="60"/>
      <c r="N6977" s="60"/>
      <c r="O6977" s="60"/>
      <c r="P6977" s="60"/>
      <c r="Q6977" s="60"/>
      <c r="R6977" s="334">
        <v>18701</v>
      </c>
      <c r="S6977" s="319" t="s">
        <v>356</v>
      </c>
      <c r="BE6977" s="60"/>
      <c r="BR6977" s="60"/>
      <c r="BX6977" s="151"/>
      <c r="CB6977" s="151"/>
      <c r="CM6977" s="151"/>
      <c r="CO6977" s="151"/>
      <c r="CT6977" s="151"/>
      <c r="CY6977" s="151"/>
    </row>
    <row r="6978" spans="1:103" x14ac:dyDescent="0.2">
      <c r="A6978" s="60"/>
      <c r="B6978" s="60"/>
      <c r="C6978" s="60"/>
      <c r="D6978" s="60"/>
      <c r="E6978" s="60"/>
      <c r="F6978" s="60"/>
      <c r="G6978" s="60"/>
      <c r="H6978" s="60"/>
      <c r="I6978" s="60"/>
      <c r="J6978" s="60"/>
      <c r="K6978" s="60"/>
      <c r="L6978" s="60"/>
      <c r="M6978" s="60"/>
      <c r="N6978" s="60"/>
      <c r="O6978" s="60"/>
      <c r="P6978" s="60"/>
      <c r="Q6978" s="60"/>
      <c r="R6978" s="334">
        <v>18702</v>
      </c>
      <c r="S6978" s="319" t="s">
        <v>356</v>
      </c>
      <c r="BE6978" s="60"/>
      <c r="BR6978" s="60"/>
      <c r="BX6978" s="151"/>
      <c r="CB6978" s="151"/>
      <c r="CM6978" s="151"/>
      <c r="CO6978" s="151"/>
      <c r="CT6978" s="151"/>
      <c r="CY6978" s="151"/>
    </row>
    <row r="6979" spans="1:103" x14ac:dyDescent="0.2">
      <c r="A6979" s="60"/>
      <c r="B6979" s="60"/>
      <c r="C6979" s="60"/>
      <c r="D6979" s="60"/>
      <c r="E6979" s="60"/>
      <c r="F6979" s="60"/>
      <c r="G6979" s="60"/>
      <c r="H6979" s="60"/>
      <c r="I6979" s="60"/>
      <c r="J6979" s="60"/>
      <c r="K6979" s="60"/>
      <c r="L6979" s="60"/>
      <c r="M6979" s="60"/>
      <c r="N6979" s="60"/>
      <c r="O6979" s="60"/>
      <c r="P6979" s="60"/>
      <c r="Q6979" s="60"/>
      <c r="R6979" s="334">
        <v>18703</v>
      </c>
      <c r="S6979" s="319" t="s">
        <v>356</v>
      </c>
      <c r="BE6979" s="60"/>
      <c r="BR6979" s="60"/>
      <c r="BX6979" s="151"/>
      <c r="CB6979" s="151"/>
      <c r="CM6979" s="151"/>
      <c r="CO6979" s="151"/>
      <c r="CT6979" s="151"/>
      <c r="CY6979" s="151"/>
    </row>
    <row r="6980" spans="1:103" x14ac:dyDescent="0.2">
      <c r="A6980" s="60"/>
      <c r="B6980" s="60"/>
      <c r="C6980" s="60"/>
      <c r="D6980" s="60"/>
      <c r="E6980" s="60"/>
      <c r="F6980" s="60"/>
      <c r="G6980" s="60"/>
      <c r="H6980" s="60"/>
      <c r="I6980" s="60"/>
      <c r="J6980" s="60"/>
      <c r="K6980" s="60"/>
      <c r="L6980" s="60"/>
      <c r="M6980" s="60"/>
      <c r="N6980" s="60"/>
      <c r="O6980" s="60"/>
      <c r="P6980" s="60"/>
      <c r="Q6980" s="60"/>
      <c r="R6980" s="334">
        <v>18704</v>
      </c>
      <c r="S6980" s="319" t="s">
        <v>356</v>
      </c>
      <c r="BE6980" s="60"/>
      <c r="BR6980" s="60"/>
      <c r="BX6980" s="151"/>
      <c r="CB6980" s="151"/>
      <c r="CM6980" s="151"/>
      <c r="CO6980" s="151"/>
      <c r="CT6980" s="151"/>
      <c r="CY6980" s="151"/>
    </row>
    <row r="6981" spans="1:103" x14ac:dyDescent="0.2">
      <c r="A6981" s="60"/>
      <c r="B6981" s="60"/>
      <c r="C6981" s="60"/>
      <c r="D6981" s="60"/>
      <c r="E6981" s="60"/>
      <c r="F6981" s="60"/>
      <c r="G6981" s="60"/>
      <c r="H6981" s="60"/>
      <c r="I6981" s="60"/>
      <c r="J6981" s="60"/>
      <c r="K6981" s="60"/>
      <c r="L6981" s="60"/>
      <c r="M6981" s="60"/>
      <c r="N6981" s="60"/>
      <c r="O6981" s="60"/>
      <c r="P6981" s="60"/>
      <c r="Q6981" s="60"/>
      <c r="R6981" s="334">
        <v>18705</v>
      </c>
      <c r="S6981" s="319" t="s">
        <v>356</v>
      </c>
      <c r="BE6981" s="60"/>
      <c r="BR6981" s="60"/>
      <c r="BX6981" s="151"/>
      <c r="CB6981" s="151"/>
      <c r="CM6981" s="151"/>
      <c r="CO6981" s="151"/>
      <c r="CT6981" s="151"/>
      <c r="CY6981" s="151"/>
    </row>
    <row r="6982" spans="1:103" x14ac:dyDescent="0.2">
      <c r="A6982" s="60"/>
      <c r="B6982" s="60"/>
      <c r="C6982" s="60"/>
      <c r="D6982" s="60"/>
      <c r="E6982" s="60"/>
      <c r="F6982" s="60"/>
      <c r="G6982" s="60"/>
      <c r="H6982" s="60"/>
      <c r="I6982" s="60"/>
      <c r="J6982" s="60"/>
      <c r="K6982" s="60"/>
      <c r="L6982" s="60"/>
      <c r="M6982" s="60"/>
      <c r="N6982" s="60"/>
      <c r="O6982" s="60"/>
      <c r="P6982" s="60"/>
      <c r="Q6982" s="60"/>
      <c r="R6982" s="334">
        <v>18706</v>
      </c>
      <c r="S6982" s="319" t="s">
        <v>356</v>
      </c>
      <c r="BE6982" s="60"/>
      <c r="BR6982" s="60"/>
      <c r="BX6982" s="151"/>
      <c r="CB6982" s="151"/>
      <c r="CM6982" s="151"/>
      <c r="CO6982" s="151"/>
      <c r="CT6982" s="151"/>
      <c r="CY6982" s="151"/>
    </row>
    <row r="6983" spans="1:103" x14ac:dyDescent="0.2">
      <c r="A6983" s="60"/>
      <c r="B6983" s="60"/>
      <c r="C6983" s="60"/>
      <c r="D6983" s="60"/>
      <c r="E6983" s="60"/>
      <c r="F6983" s="60"/>
      <c r="G6983" s="60"/>
      <c r="H6983" s="60"/>
      <c r="I6983" s="60"/>
      <c r="J6983" s="60"/>
      <c r="K6983" s="60"/>
      <c r="L6983" s="60"/>
      <c r="M6983" s="60"/>
      <c r="N6983" s="60"/>
      <c r="O6983" s="60"/>
      <c r="P6983" s="60"/>
      <c r="Q6983" s="60"/>
      <c r="R6983" s="334">
        <v>18707</v>
      </c>
      <c r="S6983" s="319" t="s">
        <v>356</v>
      </c>
      <c r="BE6983" s="60"/>
      <c r="BR6983" s="60"/>
      <c r="BX6983" s="151"/>
      <c r="CB6983" s="151"/>
      <c r="CM6983" s="151"/>
      <c r="CO6983" s="151"/>
      <c r="CT6983" s="151"/>
      <c r="CY6983" s="151"/>
    </row>
    <row r="6984" spans="1:103" x14ac:dyDescent="0.2">
      <c r="A6984" s="60"/>
      <c r="B6984" s="60"/>
      <c r="C6984" s="60"/>
      <c r="D6984" s="60"/>
      <c r="E6984" s="60"/>
      <c r="F6984" s="60"/>
      <c r="G6984" s="60"/>
      <c r="H6984" s="60"/>
      <c r="I6984" s="60"/>
      <c r="J6984" s="60"/>
      <c r="K6984" s="60"/>
      <c r="L6984" s="60"/>
      <c r="M6984" s="60"/>
      <c r="N6984" s="60"/>
      <c r="O6984" s="60"/>
      <c r="P6984" s="60"/>
      <c r="Q6984" s="60"/>
      <c r="R6984" s="334">
        <v>18708</v>
      </c>
      <c r="S6984" s="319" t="s">
        <v>356</v>
      </c>
      <c r="BE6984" s="60"/>
      <c r="BR6984" s="60"/>
      <c r="BX6984" s="151"/>
      <c r="CB6984" s="151"/>
      <c r="CM6984" s="151"/>
      <c r="CO6984" s="151"/>
      <c r="CT6984" s="151"/>
      <c r="CY6984" s="151"/>
    </row>
    <row r="6985" spans="1:103" x14ac:dyDescent="0.2">
      <c r="A6985" s="60"/>
      <c r="B6985" s="60"/>
      <c r="C6985" s="60"/>
      <c r="D6985" s="60"/>
      <c r="E6985" s="60"/>
      <c r="F6985" s="60"/>
      <c r="G6985" s="60"/>
      <c r="H6985" s="60"/>
      <c r="I6985" s="60"/>
      <c r="J6985" s="60"/>
      <c r="K6985" s="60"/>
      <c r="L6985" s="60"/>
      <c r="M6985" s="60"/>
      <c r="N6985" s="60"/>
      <c r="O6985" s="60"/>
      <c r="P6985" s="60"/>
      <c r="Q6985" s="60"/>
      <c r="R6985" s="334">
        <v>18709</v>
      </c>
      <c r="S6985" s="319" t="s">
        <v>356</v>
      </c>
      <c r="BE6985" s="60"/>
      <c r="BR6985" s="60"/>
      <c r="BX6985" s="151"/>
      <c r="CB6985" s="151"/>
      <c r="CM6985" s="151"/>
      <c r="CO6985" s="151"/>
      <c r="CT6985" s="151"/>
      <c r="CY6985" s="151"/>
    </row>
    <row r="6986" spans="1:103" x14ac:dyDescent="0.2">
      <c r="A6986" s="60"/>
      <c r="B6986" s="60"/>
      <c r="C6986" s="60"/>
      <c r="D6986" s="60"/>
      <c r="E6986" s="60"/>
      <c r="F6986" s="60"/>
      <c r="G6986" s="60"/>
      <c r="H6986" s="60"/>
      <c r="I6986" s="60"/>
      <c r="J6986" s="60"/>
      <c r="K6986" s="60"/>
      <c r="L6986" s="60"/>
      <c r="M6986" s="60"/>
      <c r="N6986" s="60"/>
      <c r="O6986" s="60"/>
      <c r="P6986" s="60"/>
      <c r="Q6986" s="60"/>
      <c r="R6986" s="334">
        <v>18710</v>
      </c>
      <c r="S6986" s="319" t="s">
        <v>356</v>
      </c>
      <c r="BE6986" s="60"/>
      <c r="BR6986" s="60"/>
      <c r="BX6986" s="151"/>
      <c r="CB6986" s="151"/>
      <c r="CM6986" s="151"/>
      <c r="CO6986" s="151"/>
      <c r="CT6986" s="151"/>
      <c r="CY6986" s="151"/>
    </row>
    <row r="6987" spans="1:103" x14ac:dyDescent="0.2">
      <c r="A6987" s="60"/>
      <c r="B6987" s="60"/>
      <c r="C6987" s="60"/>
      <c r="D6987" s="60"/>
      <c r="E6987" s="60"/>
      <c r="F6987" s="60"/>
      <c r="G6987" s="60"/>
      <c r="H6987" s="60"/>
      <c r="I6987" s="60"/>
      <c r="J6987" s="60"/>
      <c r="K6987" s="60"/>
      <c r="L6987" s="60"/>
      <c r="M6987" s="60"/>
      <c r="N6987" s="60"/>
      <c r="O6987" s="60"/>
      <c r="P6987" s="60"/>
      <c r="Q6987" s="60"/>
      <c r="R6987" s="334">
        <v>18711</v>
      </c>
      <c r="S6987" s="319" t="s">
        <v>356</v>
      </c>
      <c r="BE6987" s="60"/>
      <c r="BR6987" s="60"/>
      <c r="BX6987" s="151"/>
      <c r="CB6987" s="151"/>
      <c r="CM6987" s="151"/>
      <c r="CO6987" s="151"/>
      <c r="CT6987" s="151"/>
      <c r="CY6987" s="151"/>
    </row>
    <row r="6988" spans="1:103" x14ac:dyDescent="0.2">
      <c r="A6988" s="60"/>
      <c r="B6988" s="60"/>
      <c r="C6988" s="60"/>
      <c r="D6988" s="60"/>
      <c r="E6988" s="60"/>
      <c r="F6988" s="60"/>
      <c r="G6988" s="60"/>
      <c r="H6988" s="60"/>
      <c r="I6988" s="60"/>
      <c r="J6988" s="60"/>
      <c r="K6988" s="60"/>
      <c r="L6988" s="60"/>
      <c r="M6988" s="60"/>
      <c r="N6988" s="60"/>
      <c r="O6988" s="60"/>
      <c r="P6988" s="60"/>
      <c r="Q6988" s="60"/>
      <c r="R6988" s="334">
        <v>18762</v>
      </c>
      <c r="S6988" s="319" t="s">
        <v>356</v>
      </c>
      <c r="BE6988" s="60"/>
      <c r="BR6988" s="60"/>
      <c r="BX6988" s="151"/>
      <c r="CB6988" s="151"/>
      <c r="CM6988" s="151"/>
      <c r="CO6988" s="151"/>
      <c r="CT6988" s="151"/>
      <c r="CY6988" s="151"/>
    </row>
    <row r="6989" spans="1:103" x14ac:dyDescent="0.2">
      <c r="A6989" s="60"/>
      <c r="B6989" s="60"/>
      <c r="C6989" s="60"/>
      <c r="D6989" s="60"/>
      <c r="E6989" s="60"/>
      <c r="F6989" s="60"/>
      <c r="G6989" s="60"/>
      <c r="H6989" s="60"/>
      <c r="I6989" s="60"/>
      <c r="J6989" s="60"/>
      <c r="K6989" s="60"/>
      <c r="L6989" s="60"/>
      <c r="M6989" s="60"/>
      <c r="N6989" s="60"/>
      <c r="O6989" s="60"/>
      <c r="P6989" s="60"/>
      <c r="Q6989" s="60"/>
      <c r="R6989" s="334">
        <v>18764</v>
      </c>
      <c r="S6989" s="319" t="s">
        <v>356</v>
      </c>
      <c r="BE6989" s="60"/>
      <c r="BR6989" s="60"/>
      <c r="BX6989" s="151"/>
      <c r="CB6989" s="151"/>
      <c r="CM6989" s="151"/>
      <c r="CO6989" s="151"/>
      <c r="CT6989" s="151"/>
      <c r="CY6989" s="151"/>
    </row>
    <row r="6990" spans="1:103" x14ac:dyDescent="0.2">
      <c r="A6990" s="60"/>
      <c r="B6990" s="60"/>
      <c r="C6990" s="60"/>
      <c r="D6990" s="60"/>
      <c r="E6990" s="60"/>
      <c r="F6990" s="60"/>
      <c r="G6990" s="60"/>
      <c r="H6990" s="60"/>
      <c r="I6990" s="60"/>
      <c r="J6990" s="60"/>
      <c r="K6990" s="60"/>
      <c r="L6990" s="60"/>
      <c r="M6990" s="60"/>
      <c r="N6990" s="60"/>
      <c r="O6990" s="60"/>
      <c r="P6990" s="60"/>
      <c r="Q6990" s="60"/>
      <c r="R6990" s="334">
        <v>18765</v>
      </c>
      <c r="S6990" s="319" t="s">
        <v>356</v>
      </c>
      <c r="BE6990" s="60"/>
      <c r="BR6990" s="60"/>
      <c r="BX6990" s="151"/>
      <c r="CB6990" s="151"/>
      <c r="CM6990" s="151"/>
      <c r="CO6990" s="151"/>
      <c r="CT6990" s="151"/>
      <c r="CY6990" s="151"/>
    </row>
    <row r="6991" spans="1:103" x14ac:dyDescent="0.2">
      <c r="A6991" s="60"/>
      <c r="B6991" s="60"/>
      <c r="C6991" s="60"/>
      <c r="D6991" s="60"/>
      <c r="E6991" s="60"/>
      <c r="F6991" s="60"/>
      <c r="G6991" s="60"/>
      <c r="H6991" s="60"/>
      <c r="I6991" s="60"/>
      <c r="J6991" s="60"/>
      <c r="K6991" s="60"/>
      <c r="L6991" s="60"/>
      <c r="M6991" s="60"/>
      <c r="N6991" s="60"/>
      <c r="O6991" s="60"/>
      <c r="P6991" s="60"/>
      <c r="Q6991" s="60"/>
      <c r="R6991" s="334">
        <v>18766</v>
      </c>
      <c r="S6991" s="319" t="s">
        <v>356</v>
      </c>
      <c r="BE6991" s="60"/>
      <c r="BR6991" s="60"/>
      <c r="BX6991" s="151"/>
      <c r="CB6991" s="151"/>
      <c r="CM6991" s="151"/>
      <c r="CO6991" s="151"/>
      <c r="CT6991" s="151"/>
      <c r="CY6991" s="151"/>
    </row>
    <row r="6992" spans="1:103" x14ac:dyDescent="0.2">
      <c r="A6992" s="60"/>
      <c r="B6992" s="60"/>
      <c r="C6992" s="60"/>
      <c r="D6992" s="60"/>
      <c r="E6992" s="60"/>
      <c r="F6992" s="60"/>
      <c r="G6992" s="60"/>
      <c r="H6992" s="60"/>
      <c r="I6992" s="60"/>
      <c r="J6992" s="60"/>
      <c r="K6992" s="60"/>
      <c r="L6992" s="60"/>
      <c r="M6992" s="60"/>
      <c r="N6992" s="60"/>
      <c r="O6992" s="60"/>
      <c r="P6992" s="60"/>
      <c r="Q6992" s="60"/>
      <c r="R6992" s="334">
        <v>18767</v>
      </c>
      <c r="S6992" s="319" t="s">
        <v>356</v>
      </c>
      <c r="BE6992" s="60"/>
      <c r="BR6992" s="60"/>
      <c r="BX6992" s="151"/>
      <c r="CB6992" s="151"/>
      <c r="CM6992" s="151"/>
      <c r="CO6992" s="151"/>
      <c r="CT6992" s="151"/>
      <c r="CY6992" s="151"/>
    </row>
    <row r="6993" spans="1:103" x14ac:dyDescent="0.2">
      <c r="A6993" s="60"/>
      <c r="B6993" s="60"/>
      <c r="C6993" s="60"/>
      <c r="D6993" s="60"/>
      <c r="E6993" s="60"/>
      <c r="F6993" s="60"/>
      <c r="G6993" s="60"/>
      <c r="H6993" s="60"/>
      <c r="I6993" s="60"/>
      <c r="J6993" s="60"/>
      <c r="K6993" s="60"/>
      <c r="L6993" s="60"/>
      <c r="M6993" s="60"/>
      <c r="N6993" s="60"/>
      <c r="O6993" s="60"/>
      <c r="P6993" s="60"/>
      <c r="Q6993" s="60"/>
      <c r="R6993" s="334">
        <v>18769</v>
      </c>
      <c r="S6993" s="319" t="s">
        <v>356</v>
      </c>
      <c r="BE6993" s="60"/>
      <c r="BR6993" s="60"/>
      <c r="BX6993" s="151"/>
      <c r="CB6993" s="151"/>
      <c r="CM6993" s="151"/>
      <c r="CO6993" s="151"/>
      <c r="CT6993" s="151"/>
      <c r="CY6993" s="151"/>
    </row>
    <row r="6994" spans="1:103" x14ac:dyDescent="0.2">
      <c r="A6994" s="60"/>
      <c r="B6994" s="60"/>
      <c r="C6994" s="60"/>
      <c r="D6994" s="60"/>
      <c r="E6994" s="60"/>
      <c r="F6994" s="60"/>
      <c r="G6994" s="60"/>
      <c r="H6994" s="60"/>
      <c r="I6994" s="60"/>
      <c r="J6994" s="60"/>
      <c r="K6994" s="60"/>
      <c r="L6994" s="60"/>
      <c r="M6994" s="60"/>
      <c r="N6994" s="60"/>
      <c r="O6994" s="60"/>
      <c r="P6994" s="60"/>
      <c r="Q6994" s="60"/>
      <c r="R6994" s="334">
        <v>18773</v>
      </c>
      <c r="S6994" s="319" t="s">
        <v>356</v>
      </c>
      <c r="BE6994" s="60"/>
      <c r="BR6994" s="60"/>
      <c r="BX6994" s="151"/>
      <c r="CB6994" s="151"/>
      <c r="CM6994" s="151"/>
      <c r="CO6994" s="151"/>
      <c r="CT6994" s="151"/>
      <c r="CY6994" s="151"/>
    </row>
    <row r="6995" spans="1:103" x14ac:dyDescent="0.2">
      <c r="A6995" s="60"/>
      <c r="B6995" s="60"/>
      <c r="C6995" s="60"/>
      <c r="D6995" s="60"/>
      <c r="E6995" s="60"/>
      <c r="F6995" s="60"/>
      <c r="G6995" s="60"/>
      <c r="H6995" s="60"/>
      <c r="I6995" s="60"/>
      <c r="J6995" s="60"/>
      <c r="K6995" s="60"/>
      <c r="L6995" s="60"/>
      <c r="M6995" s="60"/>
      <c r="N6995" s="60"/>
      <c r="O6995" s="60"/>
      <c r="P6995" s="60"/>
      <c r="Q6995" s="60"/>
      <c r="R6995" s="334">
        <v>18801</v>
      </c>
      <c r="S6995" s="319" t="s">
        <v>356</v>
      </c>
      <c r="BE6995" s="60"/>
      <c r="BR6995" s="60"/>
      <c r="BX6995" s="151"/>
      <c r="CB6995" s="151"/>
      <c r="CM6995" s="151"/>
      <c r="CO6995" s="151"/>
      <c r="CT6995" s="151"/>
      <c r="CY6995" s="151"/>
    </row>
    <row r="6996" spans="1:103" x14ac:dyDescent="0.2">
      <c r="A6996" s="60"/>
      <c r="B6996" s="60"/>
      <c r="C6996" s="60"/>
      <c r="D6996" s="60"/>
      <c r="E6996" s="60"/>
      <c r="F6996" s="60"/>
      <c r="G6996" s="60"/>
      <c r="H6996" s="60"/>
      <c r="I6996" s="60"/>
      <c r="J6996" s="60"/>
      <c r="K6996" s="60"/>
      <c r="L6996" s="60"/>
      <c r="M6996" s="60"/>
      <c r="N6996" s="60"/>
      <c r="O6996" s="60"/>
      <c r="P6996" s="60"/>
      <c r="Q6996" s="60"/>
      <c r="R6996" s="334">
        <v>18810</v>
      </c>
      <c r="S6996" s="319" t="s">
        <v>356</v>
      </c>
      <c r="BE6996" s="60"/>
      <c r="BR6996" s="60"/>
      <c r="BX6996" s="151"/>
      <c r="CB6996" s="151"/>
      <c r="CM6996" s="151"/>
      <c r="CO6996" s="151"/>
      <c r="CT6996" s="151"/>
      <c r="CY6996" s="151"/>
    </row>
    <row r="6997" spans="1:103" x14ac:dyDescent="0.2">
      <c r="A6997" s="60"/>
      <c r="B6997" s="60"/>
      <c r="C6997" s="60"/>
      <c r="D6997" s="60"/>
      <c r="E6997" s="60"/>
      <c r="F6997" s="60"/>
      <c r="G6997" s="60"/>
      <c r="H6997" s="60"/>
      <c r="I6997" s="60"/>
      <c r="J6997" s="60"/>
      <c r="K6997" s="60"/>
      <c r="L6997" s="60"/>
      <c r="M6997" s="60"/>
      <c r="N6997" s="60"/>
      <c r="O6997" s="60"/>
      <c r="P6997" s="60"/>
      <c r="Q6997" s="60"/>
      <c r="R6997" s="334">
        <v>18812</v>
      </c>
      <c r="S6997" s="319" t="s">
        <v>356</v>
      </c>
      <c r="BE6997" s="60"/>
      <c r="BR6997" s="60"/>
      <c r="BX6997" s="151"/>
      <c r="CB6997" s="151"/>
      <c r="CM6997" s="151"/>
      <c r="CO6997" s="151"/>
      <c r="CT6997" s="151"/>
      <c r="CY6997" s="151"/>
    </row>
    <row r="6998" spans="1:103" x14ac:dyDescent="0.2">
      <c r="A6998" s="60"/>
      <c r="B6998" s="60"/>
      <c r="C6998" s="60"/>
      <c r="D6998" s="60"/>
      <c r="E6998" s="60"/>
      <c r="F6998" s="60"/>
      <c r="G6998" s="60"/>
      <c r="H6998" s="60"/>
      <c r="I6998" s="60"/>
      <c r="J6998" s="60"/>
      <c r="K6998" s="60"/>
      <c r="L6998" s="60"/>
      <c r="M6998" s="60"/>
      <c r="N6998" s="60"/>
      <c r="O6998" s="60"/>
      <c r="P6998" s="60"/>
      <c r="Q6998" s="60"/>
      <c r="R6998" s="334">
        <v>18813</v>
      </c>
      <c r="S6998" s="319" t="s">
        <v>356</v>
      </c>
      <c r="BE6998" s="60"/>
      <c r="BR6998" s="60"/>
      <c r="BX6998" s="151"/>
      <c r="CB6998" s="151"/>
      <c r="CM6998" s="151"/>
      <c r="CO6998" s="151"/>
      <c r="CT6998" s="151"/>
      <c r="CY6998" s="151"/>
    </row>
    <row r="6999" spans="1:103" x14ac:dyDescent="0.2">
      <c r="A6999" s="60"/>
      <c r="B6999" s="60"/>
      <c r="C6999" s="60"/>
      <c r="D6999" s="60"/>
      <c r="E6999" s="60"/>
      <c r="F6999" s="60"/>
      <c r="G6999" s="60"/>
      <c r="H6999" s="60"/>
      <c r="I6999" s="60"/>
      <c r="J6999" s="60"/>
      <c r="K6999" s="60"/>
      <c r="L6999" s="60"/>
      <c r="M6999" s="60"/>
      <c r="N6999" s="60"/>
      <c r="O6999" s="60"/>
      <c r="P6999" s="60"/>
      <c r="Q6999" s="60"/>
      <c r="R6999" s="334">
        <v>18814</v>
      </c>
      <c r="S6999" s="319" t="s">
        <v>356</v>
      </c>
      <c r="BE6999" s="60"/>
      <c r="BR6999" s="60"/>
      <c r="BX6999" s="151"/>
      <c r="CB6999" s="151"/>
      <c r="CM6999" s="151"/>
      <c r="CO6999" s="151"/>
      <c r="CT6999" s="151"/>
      <c r="CY6999" s="151"/>
    </row>
    <row r="7000" spans="1:103" x14ac:dyDescent="0.2">
      <c r="A7000" s="60"/>
      <c r="B7000" s="60"/>
      <c r="C7000" s="60"/>
      <c r="D7000" s="60"/>
      <c r="E7000" s="60"/>
      <c r="F7000" s="60"/>
      <c r="G7000" s="60"/>
      <c r="H7000" s="60"/>
      <c r="I7000" s="60"/>
      <c r="J7000" s="60"/>
      <c r="K7000" s="60"/>
      <c r="L7000" s="60"/>
      <c r="M7000" s="60"/>
      <c r="N7000" s="60"/>
      <c r="O7000" s="60"/>
      <c r="P7000" s="60"/>
      <c r="Q7000" s="60"/>
      <c r="R7000" s="334">
        <v>18815</v>
      </c>
      <c r="S7000" s="319" t="s">
        <v>356</v>
      </c>
      <c r="BE7000" s="60"/>
      <c r="BR7000" s="60"/>
      <c r="BX7000" s="151"/>
      <c r="CB7000" s="151"/>
      <c r="CM7000" s="151"/>
      <c r="CO7000" s="151"/>
      <c r="CT7000" s="151"/>
      <c r="CY7000" s="151"/>
    </row>
    <row r="7001" spans="1:103" x14ac:dyDescent="0.2">
      <c r="A7001" s="60"/>
      <c r="B7001" s="60"/>
      <c r="C7001" s="60"/>
      <c r="D7001" s="60"/>
      <c r="E7001" s="60"/>
      <c r="F7001" s="60"/>
      <c r="G7001" s="60"/>
      <c r="H7001" s="60"/>
      <c r="I7001" s="60"/>
      <c r="J7001" s="60"/>
      <c r="K7001" s="60"/>
      <c r="L7001" s="60"/>
      <c r="M7001" s="60"/>
      <c r="N7001" s="60"/>
      <c r="O7001" s="60"/>
      <c r="P7001" s="60"/>
      <c r="Q7001" s="60"/>
      <c r="R7001" s="334">
        <v>18816</v>
      </c>
      <c r="S7001" s="319" t="s">
        <v>356</v>
      </c>
      <c r="BE7001" s="60"/>
      <c r="BR7001" s="60"/>
      <c r="BX7001" s="151"/>
      <c r="CB7001" s="151"/>
      <c r="CM7001" s="151"/>
      <c r="CO7001" s="151"/>
      <c r="CT7001" s="151"/>
      <c r="CY7001" s="151"/>
    </row>
    <row r="7002" spans="1:103" x14ac:dyDescent="0.2">
      <c r="A7002" s="60"/>
      <c r="B7002" s="60"/>
      <c r="C7002" s="60"/>
      <c r="D7002" s="60"/>
      <c r="E7002" s="60"/>
      <c r="F7002" s="60"/>
      <c r="G7002" s="60"/>
      <c r="H7002" s="60"/>
      <c r="I7002" s="60"/>
      <c r="J7002" s="60"/>
      <c r="K7002" s="60"/>
      <c r="L7002" s="60"/>
      <c r="M7002" s="60"/>
      <c r="N7002" s="60"/>
      <c r="O7002" s="60"/>
      <c r="P7002" s="60"/>
      <c r="Q7002" s="60"/>
      <c r="R7002" s="334">
        <v>18817</v>
      </c>
      <c r="S7002" s="319" t="s">
        <v>356</v>
      </c>
      <c r="BE7002" s="60"/>
      <c r="BR7002" s="60"/>
      <c r="BX7002" s="151"/>
      <c r="CB7002" s="151"/>
      <c r="CM7002" s="151"/>
      <c r="CO7002" s="151"/>
      <c r="CT7002" s="151"/>
      <c r="CY7002" s="151"/>
    </row>
    <row r="7003" spans="1:103" x14ac:dyDescent="0.2">
      <c r="A7003" s="60"/>
      <c r="B7003" s="60"/>
      <c r="C7003" s="60"/>
      <c r="D7003" s="60"/>
      <c r="E7003" s="60"/>
      <c r="F7003" s="60"/>
      <c r="G7003" s="60"/>
      <c r="H7003" s="60"/>
      <c r="I7003" s="60"/>
      <c r="J7003" s="60"/>
      <c r="K7003" s="60"/>
      <c r="L7003" s="60"/>
      <c r="M7003" s="60"/>
      <c r="N7003" s="60"/>
      <c r="O7003" s="60"/>
      <c r="P7003" s="60"/>
      <c r="Q7003" s="60"/>
      <c r="R7003" s="334">
        <v>18818</v>
      </c>
      <c r="S7003" s="319" t="s">
        <v>356</v>
      </c>
      <c r="BE7003" s="60"/>
      <c r="BR7003" s="60"/>
      <c r="BX7003" s="151"/>
      <c r="CB7003" s="151"/>
      <c r="CM7003" s="151"/>
      <c r="CO7003" s="151"/>
      <c r="CT7003" s="151"/>
      <c r="CY7003" s="151"/>
    </row>
    <row r="7004" spans="1:103" x14ac:dyDescent="0.2">
      <c r="A7004" s="60"/>
      <c r="B7004" s="60"/>
      <c r="C7004" s="60"/>
      <c r="D7004" s="60"/>
      <c r="E7004" s="60"/>
      <c r="F7004" s="60"/>
      <c r="G7004" s="60"/>
      <c r="H7004" s="60"/>
      <c r="I7004" s="60"/>
      <c r="J7004" s="60"/>
      <c r="K7004" s="60"/>
      <c r="L7004" s="60"/>
      <c r="M7004" s="60"/>
      <c r="N7004" s="60"/>
      <c r="O7004" s="60"/>
      <c r="P7004" s="60"/>
      <c r="Q7004" s="60"/>
      <c r="R7004" s="334">
        <v>18820</v>
      </c>
      <c r="S7004" s="319" t="s">
        <v>356</v>
      </c>
      <c r="BE7004" s="60"/>
      <c r="BR7004" s="60"/>
      <c r="BX7004" s="151"/>
      <c r="CB7004" s="151"/>
      <c r="CM7004" s="151"/>
      <c r="CO7004" s="151"/>
      <c r="CT7004" s="151"/>
      <c r="CY7004" s="151"/>
    </row>
    <row r="7005" spans="1:103" x14ac:dyDescent="0.2">
      <c r="A7005" s="60"/>
      <c r="B7005" s="60"/>
      <c r="C7005" s="60"/>
      <c r="D7005" s="60"/>
      <c r="E7005" s="60"/>
      <c r="F7005" s="60"/>
      <c r="G7005" s="60"/>
      <c r="H7005" s="60"/>
      <c r="I7005" s="60"/>
      <c r="J7005" s="60"/>
      <c r="K7005" s="60"/>
      <c r="L7005" s="60"/>
      <c r="M7005" s="60"/>
      <c r="N7005" s="60"/>
      <c r="O7005" s="60"/>
      <c r="P7005" s="60"/>
      <c r="Q7005" s="60"/>
      <c r="R7005" s="334">
        <v>18821</v>
      </c>
      <c r="S7005" s="319" t="s">
        <v>356</v>
      </c>
      <c r="BE7005" s="60"/>
      <c r="BR7005" s="60"/>
      <c r="BX7005" s="151"/>
      <c r="CB7005" s="151"/>
      <c r="CM7005" s="151"/>
      <c r="CO7005" s="151"/>
      <c r="CT7005" s="151"/>
      <c r="CY7005" s="151"/>
    </row>
    <row r="7006" spans="1:103" x14ac:dyDescent="0.2">
      <c r="A7006" s="60"/>
      <c r="B7006" s="60"/>
      <c r="C7006" s="60"/>
      <c r="D7006" s="60"/>
      <c r="E7006" s="60"/>
      <c r="F7006" s="60"/>
      <c r="G7006" s="60"/>
      <c r="H7006" s="60"/>
      <c r="I7006" s="60"/>
      <c r="J7006" s="60"/>
      <c r="K7006" s="60"/>
      <c r="L7006" s="60"/>
      <c r="M7006" s="60"/>
      <c r="N7006" s="60"/>
      <c r="O7006" s="60"/>
      <c r="P7006" s="60"/>
      <c r="Q7006" s="60"/>
      <c r="R7006" s="334">
        <v>18822</v>
      </c>
      <c r="S7006" s="319" t="s">
        <v>356</v>
      </c>
      <c r="BE7006" s="60"/>
      <c r="BR7006" s="60"/>
      <c r="BX7006" s="151"/>
      <c r="CB7006" s="151"/>
      <c r="CM7006" s="151"/>
      <c r="CO7006" s="151"/>
      <c r="CT7006" s="151"/>
      <c r="CY7006" s="151"/>
    </row>
    <row r="7007" spans="1:103" x14ac:dyDescent="0.2">
      <c r="A7007" s="60"/>
      <c r="B7007" s="60"/>
      <c r="C7007" s="60"/>
      <c r="D7007" s="60"/>
      <c r="E7007" s="60"/>
      <c r="F7007" s="60"/>
      <c r="G7007" s="60"/>
      <c r="H7007" s="60"/>
      <c r="I7007" s="60"/>
      <c r="J7007" s="60"/>
      <c r="K7007" s="60"/>
      <c r="L7007" s="60"/>
      <c r="M7007" s="60"/>
      <c r="N7007" s="60"/>
      <c r="O7007" s="60"/>
      <c r="P7007" s="60"/>
      <c r="Q7007" s="60"/>
      <c r="R7007" s="334">
        <v>18823</v>
      </c>
      <c r="S7007" s="319" t="s">
        <v>356</v>
      </c>
      <c r="BE7007" s="60"/>
      <c r="BR7007" s="60"/>
      <c r="BX7007" s="151"/>
      <c r="CB7007" s="151"/>
      <c r="CM7007" s="151"/>
      <c r="CO7007" s="151"/>
      <c r="CT7007" s="151"/>
      <c r="CY7007" s="151"/>
    </row>
    <row r="7008" spans="1:103" x14ac:dyDescent="0.2">
      <c r="A7008" s="60"/>
      <c r="B7008" s="60"/>
      <c r="C7008" s="60"/>
      <c r="D7008" s="60"/>
      <c r="E7008" s="60"/>
      <c r="F7008" s="60"/>
      <c r="G7008" s="60"/>
      <c r="H7008" s="60"/>
      <c r="I7008" s="60"/>
      <c r="J7008" s="60"/>
      <c r="K7008" s="60"/>
      <c r="L7008" s="60"/>
      <c r="M7008" s="60"/>
      <c r="N7008" s="60"/>
      <c r="O7008" s="60"/>
      <c r="P7008" s="60"/>
      <c r="Q7008" s="60"/>
      <c r="R7008" s="334">
        <v>18824</v>
      </c>
      <c r="S7008" s="319" t="s">
        <v>356</v>
      </c>
      <c r="BE7008" s="60"/>
      <c r="BR7008" s="60"/>
      <c r="BX7008" s="151"/>
      <c r="CB7008" s="151"/>
      <c r="CM7008" s="151"/>
      <c r="CO7008" s="151"/>
      <c r="CT7008" s="151"/>
      <c r="CY7008" s="151"/>
    </row>
    <row r="7009" spans="1:103" x14ac:dyDescent="0.2">
      <c r="A7009" s="60"/>
      <c r="B7009" s="60"/>
      <c r="C7009" s="60"/>
      <c r="D7009" s="60"/>
      <c r="E7009" s="60"/>
      <c r="F7009" s="60"/>
      <c r="G7009" s="60"/>
      <c r="H7009" s="60"/>
      <c r="I7009" s="60"/>
      <c r="J7009" s="60"/>
      <c r="K7009" s="60"/>
      <c r="L7009" s="60"/>
      <c r="M7009" s="60"/>
      <c r="N7009" s="60"/>
      <c r="O7009" s="60"/>
      <c r="P7009" s="60"/>
      <c r="Q7009" s="60"/>
      <c r="R7009" s="334">
        <v>18825</v>
      </c>
      <c r="S7009" s="319" t="s">
        <v>356</v>
      </c>
      <c r="BE7009" s="60"/>
      <c r="BR7009" s="60"/>
      <c r="BX7009" s="151"/>
      <c r="CB7009" s="151"/>
      <c r="CM7009" s="151"/>
      <c r="CO7009" s="151"/>
      <c r="CT7009" s="151"/>
      <c r="CY7009" s="151"/>
    </row>
    <row r="7010" spans="1:103" x14ac:dyDescent="0.2">
      <c r="A7010" s="60"/>
      <c r="B7010" s="60"/>
      <c r="C7010" s="60"/>
      <c r="D7010" s="60"/>
      <c r="E7010" s="60"/>
      <c r="F7010" s="60"/>
      <c r="G7010" s="60"/>
      <c r="H7010" s="60"/>
      <c r="I7010" s="60"/>
      <c r="J7010" s="60"/>
      <c r="K7010" s="60"/>
      <c r="L7010" s="60"/>
      <c r="M7010" s="60"/>
      <c r="N7010" s="60"/>
      <c r="O7010" s="60"/>
      <c r="P7010" s="60"/>
      <c r="Q7010" s="60"/>
      <c r="R7010" s="334">
        <v>18826</v>
      </c>
      <c r="S7010" s="319" t="s">
        <v>356</v>
      </c>
      <c r="BE7010" s="60"/>
      <c r="BR7010" s="60"/>
      <c r="BX7010" s="151"/>
      <c r="CB7010" s="151"/>
      <c r="CM7010" s="151"/>
      <c r="CO7010" s="151"/>
      <c r="CT7010" s="151"/>
      <c r="CY7010" s="151"/>
    </row>
    <row r="7011" spans="1:103" x14ac:dyDescent="0.2">
      <c r="A7011" s="60"/>
      <c r="B7011" s="60"/>
      <c r="C7011" s="60"/>
      <c r="D7011" s="60"/>
      <c r="E7011" s="60"/>
      <c r="F7011" s="60"/>
      <c r="G7011" s="60"/>
      <c r="H7011" s="60"/>
      <c r="I7011" s="60"/>
      <c r="J7011" s="60"/>
      <c r="K7011" s="60"/>
      <c r="L7011" s="60"/>
      <c r="M7011" s="60"/>
      <c r="N7011" s="60"/>
      <c r="O7011" s="60"/>
      <c r="P7011" s="60"/>
      <c r="Q7011" s="60"/>
      <c r="R7011" s="334">
        <v>18827</v>
      </c>
      <c r="S7011" s="319" t="s">
        <v>356</v>
      </c>
      <c r="BE7011" s="60"/>
      <c r="BR7011" s="60"/>
      <c r="BX7011" s="151"/>
      <c r="CB7011" s="151"/>
      <c r="CM7011" s="151"/>
      <c r="CO7011" s="151"/>
      <c r="CT7011" s="151"/>
      <c r="CY7011" s="151"/>
    </row>
    <row r="7012" spans="1:103" x14ac:dyDescent="0.2">
      <c r="A7012" s="60"/>
      <c r="B7012" s="60"/>
      <c r="C7012" s="60"/>
      <c r="D7012" s="60"/>
      <c r="E7012" s="60"/>
      <c r="F7012" s="60"/>
      <c r="G7012" s="60"/>
      <c r="H7012" s="60"/>
      <c r="I7012" s="60"/>
      <c r="J7012" s="60"/>
      <c r="K7012" s="60"/>
      <c r="L7012" s="60"/>
      <c r="M7012" s="60"/>
      <c r="N7012" s="60"/>
      <c r="O7012" s="60"/>
      <c r="P7012" s="60"/>
      <c r="Q7012" s="60"/>
      <c r="R7012" s="334">
        <v>18828</v>
      </c>
      <c r="S7012" s="319" t="s">
        <v>356</v>
      </c>
      <c r="BE7012" s="60"/>
      <c r="BR7012" s="60"/>
      <c r="BX7012" s="151"/>
      <c r="CB7012" s="151"/>
      <c r="CM7012" s="151"/>
      <c r="CO7012" s="151"/>
      <c r="CT7012" s="151"/>
      <c r="CY7012" s="151"/>
    </row>
    <row r="7013" spans="1:103" x14ac:dyDescent="0.2">
      <c r="A7013" s="60"/>
      <c r="B7013" s="60"/>
      <c r="C7013" s="60"/>
      <c r="D7013" s="60"/>
      <c r="E7013" s="60"/>
      <c r="F7013" s="60"/>
      <c r="G7013" s="60"/>
      <c r="H7013" s="60"/>
      <c r="I7013" s="60"/>
      <c r="J7013" s="60"/>
      <c r="K7013" s="60"/>
      <c r="L7013" s="60"/>
      <c r="M7013" s="60"/>
      <c r="N7013" s="60"/>
      <c r="O7013" s="60"/>
      <c r="P7013" s="60"/>
      <c r="Q7013" s="60"/>
      <c r="R7013" s="334">
        <v>18829</v>
      </c>
      <c r="S7013" s="319" t="s">
        <v>356</v>
      </c>
      <c r="BE7013" s="60"/>
      <c r="BR7013" s="60"/>
      <c r="BX7013" s="151"/>
      <c r="CB7013" s="151"/>
      <c r="CM7013" s="151"/>
      <c r="CO7013" s="151"/>
      <c r="CT7013" s="151"/>
      <c r="CY7013" s="151"/>
    </row>
    <row r="7014" spans="1:103" x14ac:dyDescent="0.2">
      <c r="A7014" s="60"/>
      <c r="B7014" s="60"/>
      <c r="C7014" s="60"/>
      <c r="D7014" s="60"/>
      <c r="E7014" s="60"/>
      <c r="F7014" s="60"/>
      <c r="G7014" s="60"/>
      <c r="H7014" s="60"/>
      <c r="I7014" s="60"/>
      <c r="J7014" s="60"/>
      <c r="K7014" s="60"/>
      <c r="L7014" s="60"/>
      <c r="M7014" s="60"/>
      <c r="N7014" s="60"/>
      <c r="O7014" s="60"/>
      <c r="P7014" s="60"/>
      <c r="Q7014" s="60"/>
      <c r="R7014" s="334">
        <v>18830</v>
      </c>
      <c r="S7014" s="319" t="s">
        <v>356</v>
      </c>
      <c r="BE7014" s="60"/>
      <c r="BR7014" s="60"/>
      <c r="BX7014" s="151"/>
      <c r="CB7014" s="151"/>
      <c r="CM7014" s="151"/>
      <c r="CO7014" s="151"/>
      <c r="CT7014" s="151"/>
      <c r="CY7014" s="151"/>
    </row>
    <row r="7015" spans="1:103" x14ac:dyDescent="0.2">
      <c r="A7015" s="60"/>
      <c r="B7015" s="60"/>
      <c r="C7015" s="60"/>
      <c r="D7015" s="60"/>
      <c r="E7015" s="60"/>
      <c r="F7015" s="60"/>
      <c r="G7015" s="60"/>
      <c r="H7015" s="60"/>
      <c r="I7015" s="60"/>
      <c r="J7015" s="60"/>
      <c r="K7015" s="60"/>
      <c r="L7015" s="60"/>
      <c r="M7015" s="60"/>
      <c r="N7015" s="60"/>
      <c r="O7015" s="60"/>
      <c r="P7015" s="60"/>
      <c r="Q7015" s="60"/>
      <c r="R7015" s="334">
        <v>18831</v>
      </c>
      <c r="S7015" s="319" t="s">
        <v>356</v>
      </c>
      <c r="BE7015" s="60"/>
      <c r="BR7015" s="60"/>
      <c r="BX7015" s="151"/>
      <c r="CB7015" s="151"/>
      <c r="CM7015" s="151"/>
      <c r="CO7015" s="151"/>
      <c r="CT7015" s="151"/>
      <c r="CY7015" s="151"/>
    </row>
    <row r="7016" spans="1:103" x14ac:dyDescent="0.2">
      <c r="A7016" s="60"/>
      <c r="B7016" s="60"/>
      <c r="C7016" s="60"/>
      <c r="D7016" s="60"/>
      <c r="E7016" s="60"/>
      <c r="F7016" s="60"/>
      <c r="G7016" s="60"/>
      <c r="H7016" s="60"/>
      <c r="I7016" s="60"/>
      <c r="J7016" s="60"/>
      <c r="K7016" s="60"/>
      <c r="L7016" s="60"/>
      <c r="M7016" s="60"/>
      <c r="N7016" s="60"/>
      <c r="O7016" s="60"/>
      <c r="P7016" s="60"/>
      <c r="Q7016" s="60"/>
      <c r="R7016" s="334">
        <v>18832</v>
      </c>
      <c r="S7016" s="319" t="s">
        <v>356</v>
      </c>
      <c r="BE7016" s="60"/>
      <c r="BR7016" s="60"/>
      <c r="BX7016" s="151"/>
      <c r="CB7016" s="151"/>
      <c r="CM7016" s="151"/>
      <c r="CO7016" s="151"/>
      <c r="CT7016" s="151"/>
      <c r="CY7016" s="151"/>
    </row>
    <row r="7017" spans="1:103" x14ac:dyDescent="0.2">
      <c r="A7017" s="60"/>
      <c r="B7017" s="60"/>
      <c r="C7017" s="60"/>
      <c r="D7017" s="60"/>
      <c r="E7017" s="60"/>
      <c r="F7017" s="60"/>
      <c r="G7017" s="60"/>
      <c r="H7017" s="60"/>
      <c r="I7017" s="60"/>
      <c r="J7017" s="60"/>
      <c r="K7017" s="60"/>
      <c r="L7017" s="60"/>
      <c r="M7017" s="60"/>
      <c r="N7017" s="60"/>
      <c r="O7017" s="60"/>
      <c r="P7017" s="60"/>
      <c r="Q7017" s="60"/>
      <c r="R7017" s="334">
        <v>18833</v>
      </c>
      <c r="S7017" s="319" t="s">
        <v>356</v>
      </c>
      <c r="BE7017" s="60"/>
      <c r="BR7017" s="60"/>
      <c r="BX7017" s="151"/>
      <c r="CB7017" s="151"/>
      <c r="CM7017" s="151"/>
      <c r="CO7017" s="151"/>
      <c r="CT7017" s="151"/>
      <c r="CY7017" s="151"/>
    </row>
    <row r="7018" spans="1:103" x14ac:dyDescent="0.2">
      <c r="A7018" s="60"/>
      <c r="B7018" s="60"/>
      <c r="C7018" s="60"/>
      <c r="D7018" s="60"/>
      <c r="E7018" s="60"/>
      <c r="F7018" s="60"/>
      <c r="G7018" s="60"/>
      <c r="H7018" s="60"/>
      <c r="I7018" s="60"/>
      <c r="J7018" s="60"/>
      <c r="K7018" s="60"/>
      <c r="L7018" s="60"/>
      <c r="M7018" s="60"/>
      <c r="N7018" s="60"/>
      <c r="O7018" s="60"/>
      <c r="P7018" s="60"/>
      <c r="Q7018" s="60"/>
      <c r="R7018" s="334">
        <v>18834</v>
      </c>
      <c r="S7018" s="319" t="s">
        <v>356</v>
      </c>
      <c r="BE7018" s="60"/>
      <c r="BR7018" s="60"/>
      <c r="BX7018" s="151"/>
      <c r="CB7018" s="151"/>
      <c r="CM7018" s="151"/>
      <c r="CO7018" s="151"/>
      <c r="CT7018" s="151"/>
      <c r="CY7018" s="151"/>
    </row>
    <row r="7019" spans="1:103" x14ac:dyDescent="0.2">
      <c r="A7019" s="60"/>
      <c r="B7019" s="60"/>
      <c r="C7019" s="60"/>
      <c r="D7019" s="60"/>
      <c r="E7019" s="60"/>
      <c r="F7019" s="60"/>
      <c r="G7019" s="60"/>
      <c r="H7019" s="60"/>
      <c r="I7019" s="60"/>
      <c r="J7019" s="60"/>
      <c r="K7019" s="60"/>
      <c r="L7019" s="60"/>
      <c r="M7019" s="60"/>
      <c r="N7019" s="60"/>
      <c r="O7019" s="60"/>
      <c r="P7019" s="60"/>
      <c r="Q7019" s="60"/>
      <c r="R7019" s="334">
        <v>18837</v>
      </c>
      <c r="S7019" s="319" t="s">
        <v>356</v>
      </c>
      <c r="BE7019" s="60"/>
      <c r="BR7019" s="60"/>
      <c r="BX7019" s="151"/>
      <c r="CB7019" s="151"/>
      <c r="CM7019" s="151"/>
      <c r="CO7019" s="151"/>
      <c r="CT7019" s="151"/>
      <c r="CY7019" s="151"/>
    </row>
    <row r="7020" spans="1:103" x14ac:dyDescent="0.2">
      <c r="A7020" s="60"/>
      <c r="B7020" s="60"/>
      <c r="C7020" s="60"/>
      <c r="D7020" s="60"/>
      <c r="E7020" s="60"/>
      <c r="F7020" s="60"/>
      <c r="G7020" s="60"/>
      <c r="H7020" s="60"/>
      <c r="I7020" s="60"/>
      <c r="J7020" s="60"/>
      <c r="K7020" s="60"/>
      <c r="L7020" s="60"/>
      <c r="M7020" s="60"/>
      <c r="N7020" s="60"/>
      <c r="O7020" s="60"/>
      <c r="P7020" s="60"/>
      <c r="Q7020" s="60"/>
      <c r="R7020" s="334">
        <v>18840</v>
      </c>
      <c r="S7020" s="319" t="s">
        <v>356</v>
      </c>
      <c r="BE7020" s="60"/>
      <c r="BR7020" s="60"/>
      <c r="BX7020" s="151"/>
      <c r="CB7020" s="151"/>
      <c r="CM7020" s="151"/>
      <c r="CO7020" s="151"/>
      <c r="CT7020" s="151"/>
      <c r="CY7020" s="151"/>
    </row>
    <row r="7021" spans="1:103" x14ac:dyDescent="0.2">
      <c r="A7021" s="60"/>
      <c r="B7021" s="60"/>
      <c r="C7021" s="60"/>
      <c r="D7021" s="60"/>
      <c r="E7021" s="60"/>
      <c r="F7021" s="60"/>
      <c r="G7021" s="60"/>
      <c r="H7021" s="60"/>
      <c r="I7021" s="60"/>
      <c r="J7021" s="60"/>
      <c r="K7021" s="60"/>
      <c r="L7021" s="60"/>
      <c r="M7021" s="60"/>
      <c r="N7021" s="60"/>
      <c r="O7021" s="60"/>
      <c r="P7021" s="60"/>
      <c r="Q7021" s="60"/>
      <c r="R7021" s="334">
        <v>18842</v>
      </c>
      <c r="S7021" s="319" t="s">
        <v>356</v>
      </c>
      <c r="BE7021" s="60"/>
      <c r="BR7021" s="60"/>
      <c r="BX7021" s="151"/>
      <c r="CB7021" s="151"/>
      <c r="CM7021" s="151"/>
      <c r="CO7021" s="151"/>
      <c r="CT7021" s="151"/>
      <c r="CY7021" s="151"/>
    </row>
    <row r="7022" spans="1:103" x14ac:dyDescent="0.2">
      <c r="A7022" s="60"/>
      <c r="B7022" s="60"/>
      <c r="C7022" s="60"/>
      <c r="D7022" s="60"/>
      <c r="E7022" s="60"/>
      <c r="F7022" s="60"/>
      <c r="G7022" s="60"/>
      <c r="H7022" s="60"/>
      <c r="I7022" s="60"/>
      <c r="J7022" s="60"/>
      <c r="K7022" s="60"/>
      <c r="L7022" s="60"/>
      <c r="M7022" s="60"/>
      <c r="N7022" s="60"/>
      <c r="O7022" s="60"/>
      <c r="P7022" s="60"/>
      <c r="Q7022" s="60"/>
      <c r="R7022" s="334">
        <v>18843</v>
      </c>
      <c r="S7022" s="319" t="s">
        <v>356</v>
      </c>
      <c r="BE7022" s="60"/>
      <c r="BR7022" s="60"/>
      <c r="BX7022" s="151"/>
      <c r="CB7022" s="151"/>
      <c r="CM7022" s="151"/>
      <c r="CO7022" s="151"/>
      <c r="CT7022" s="151"/>
      <c r="CY7022" s="151"/>
    </row>
    <row r="7023" spans="1:103" x14ac:dyDescent="0.2">
      <c r="A7023" s="60"/>
      <c r="B7023" s="60"/>
      <c r="C7023" s="60"/>
      <c r="D7023" s="60"/>
      <c r="E7023" s="60"/>
      <c r="F7023" s="60"/>
      <c r="G7023" s="60"/>
      <c r="H7023" s="60"/>
      <c r="I7023" s="60"/>
      <c r="J7023" s="60"/>
      <c r="K7023" s="60"/>
      <c r="L7023" s="60"/>
      <c r="M7023" s="60"/>
      <c r="N7023" s="60"/>
      <c r="O7023" s="60"/>
      <c r="P7023" s="60"/>
      <c r="Q7023" s="60"/>
      <c r="R7023" s="334">
        <v>18844</v>
      </c>
      <c r="S7023" s="319" t="s">
        <v>356</v>
      </c>
      <c r="BE7023" s="60"/>
      <c r="BR7023" s="60"/>
      <c r="BX7023" s="151"/>
      <c r="CB7023" s="151"/>
      <c r="CM7023" s="151"/>
      <c r="CO7023" s="151"/>
      <c r="CT7023" s="151"/>
      <c r="CY7023" s="151"/>
    </row>
    <row r="7024" spans="1:103" x14ac:dyDescent="0.2">
      <c r="A7024" s="60"/>
      <c r="B7024" s="60"/>
      <c r="C7024" s="60"/>
      <c r="D7024" s="60"/>
      <c r="E7024" s="60"/>
      <c r="F7024" s="60"/>
      <c r="G7024" s="60"/>
      <c r="H7024" s="60"/>
      <c r="I7024" s="60"/>
      <c r="J7024" s="60"/>
      <c r="K7024" s="60"/>
      <c r="L7024" s="60"/>
      <c r="M7024" s="60"/>
      <c r="N7024" s="60"/>
      <c r="O7024" s="60"/>
      <c r="P7024" s="60"/>
      <c r="Q7024" s="60"/>
      <c r="R7024" s="334">
        <v>18845</v>
      </c>
      <c r="S7024" s="319" t="s">
        <v>356</v>
      </c>
      <c r="BE7024" s="60"/>
      <c r="BR7024" s="60"/>
      <c r="BX7024" s="151"/>
      <c r="CB7024" s="151"/>
      <c r="CM7024" s="151"/>
      <c r="CO7024" s="151"/>
      <c r="CT7024" s="151"/>
      <c r="CY7024" s="151"/>
    </row>
    <row r="7025" spans="1:103" x14ac:dyDescent="0.2">
      <c r="A7025" s="60"/>
      <c r="B7025" s="60"/>
      <c r="C7025" s="60"/>
      <c r="D7025" s="60"/>
      <c r="E7025" s="60"/>
      <c r="F7025" s="60"/>
      <c r="G7025" s="60"/>
      <c r="H7025" s="60"/>
      <c r="I7025" s="60"/>
      <c r="J7025" s="60"/>
      <c r="K7025" s="60"/>
      <c r="L7025" s="60"/>
      <c r="M7025" s="60"/>
      <c r="N7025" s="60"/>
      <c r="O7025" s="60"/>
      <c r="P7025" s="60"/>
      <c r="Q7025" s="60"/>
      <c r="R7025" s="334">
        <v>18846</v>
      </c>
      <c r="S7025" s="319" t="s">
        <v>356</v>
      </c>
      <c r="BE7025" s="60"/>
      <c r="BR7025" s="60"/>
      <c r="BX7025" s="151"/>
      <c r="CB7025" s="151"/>
      <c r="CM7025" s="151"/>
      <c r="CO7025" s="151"/>
      <c r="CT7025" s="151"/>
      <c r="CY7025" s="151"/>
    </row>
    <row r="7026" spans="1:103" x14ac:dyDescent="0.2">
      <c r="A7026" s="60"/>
      <c r="B7026" s="60"/>
      <c r="C7026" s="60"/>
      <c r="D7026" s="60"/>
      <c r="E7026" s="60"/>
      <c r="F7026" s="60"/>
      <c r="G7026" s="60"/>
      <c r="H7026" s="60"/>
      <c r="I7026" s="60"/>
      <c r="J7026" s="60"/>
      <c r="K7026" s="60"/>
      <c r="L7026" s="60"/>
      <c r="M7026" s="60"/>
      <c r="N7026" s="60"/>
      <c r="O7026" s="60"/>
      <c r="P7026" s="60"/>
      <c r="Q7026" s="60"/>
      <c r="R7026" s="334">
        <v>18847</v>
      </c>
      <c r="S7026" s="319" t="s">
        <v>356</v>
      </c>
      <c r="BE7026" s="60"/>
      <c r="BR7026" s="60"/>
      <c r="BX7026" s="151"/>
      <c r="CB7026" s="151"/>
      <c r="CM7026" s="151"/>
      <c r="CO7026" s="151"/>
      <c r="CT7026" s="151"/>
      <c r="CY7026" s="151"/>
    </row>
    <row r="7027" spans="1:103" x14ac:dyDescent="0.2">
      <c r="A7027" s="60"/>
      <c r="B7027" s="60"/>
      <c r="C7027" s="60"/>
      <c r="D7027" s="60"/>
      <c r="E7027" s="60"/>
      <c r="F7027" s="60"/>
      <c r="G7027" s="60"/>
      <c r="H7027" s="60"/>
      <c r="I7027" s="60"/>
      <c r="J7027" s="60"/>
      <c r="K7027" s="60"/>
      <c r="L7027" s="60"/>
      <c r="M7027" s="60"/>
      <c r="N7027" s="60"/>
      <c r="O7027" s="60"/>
      <c r="P7027" s="60"/>
      <c r="Q7027" s="60"/>
      <c r="R7027" s="334">
        <v>18848</v>
      </c>
      <c r="S7027" s="319" t="s">
        <v>356</v>
      </c>
      <c r="BE7027" s="60"/>
      <c r="BR7027" s="60"/>
      <c r="BX7027" s="151"/>
      <c r="CB7027" s="151"/>
      <c r="CM7027" s="151"/>
      <c r="CO7027" s="151"/>
      <c r="CT7027" s="151"/>
      <c r="CY7027" s="151"/>
    </row>
    <row r="7028" spans="1:103" x14ac:dyDescent="0.2">
      <c r="A7028" s="60"/>
      <c r="B7028" s="60"/>
      <c r="C7028" s="60"/>
      <c r="D7028" s="60"/>
      <c r="E7028" s="60"/>
      <c r="F7028" s="60"/>
      <c r="G7028" s="60"/>
      <c r="H7028" s="60"/>
      <c r="I7028" s="60"/>
      <c r="J7028" s="60"/>
      <c r="K7028" s="60"/>
      <c r="L7028" s="60"/>
      <c r="M7028" s="60"/>
      <c r="N7028" s="60"/>
      <c r="O7028" s="60"/>
      <c r="P7028" s="60"/>
      <c r="Q7028" s="60"/>
      <c r="R7028" s="334">
        <v>18850</v>
      </c>
      <c r="S7028" s="319" t="s">
        <v>356</v>
      </c>
      <c r="BE7028" s="60"/>
      <c r="BR7028" s="60"/>
      <c r="BX7028" s="151"/>
      <c r="CB7028" s="151"/>
      <c r="CM7028" s="151"/>
      <c r="CO7028" s="151"/>
      <c r="CT7028" s="151"/>
      <c r="CY7028" s="151"/>
    </row>
    <row r="7029" spans="1:103" x14ac:dyDescent="0.2">
      <c r="A7029" s="60"/>
      <c r="B7029" s="60"/>
      <c r="C7029" s="60"/>
      <c r="D7029" s="60"/>
      <c r="E7029" s="60"/>
      <c r="F7029" s="60"/>
      <c r="G7029" s="60"/>
      <c r="H7029" s="60"/>
      <c r="I7029" s="60"/>
      <c r="J7029" s="60"/>
      <c r="K7029" s="60"/>
      <c r="L7029" s="60"/>
      <c r="M7029" s="60"/>
      <c r="N7029" s="60"/>
      <c r="O7029" s="60"/>
      <c r="P7029" s="60"/>
      <c r="Q7029" s="60"/>
      <c r="R7029" s="334">
        <v>18851</v>
      </c>
      <c r="S7029" s="319" t="s">
        <v>356</v>
      </c>
      <c r="BE7029" s="60"/>
      <c r="BR7029" s="60"/>
      <c r="BX7029" s="151"/>
      <c r="CB7029" s="151"/>
      <c r="CM7029" s="151"/>
      <c r="CO7029" s="151"/>
      <c r="CT7029" s="151"/>
      <c r="CY7029" s="151"/>
    </row>
    <row r="7030" spans="1:103" x14ac:dyDescent="0.2">
      <c r="A7030" s="60"/>
      <c r="B7030" s="60"/>
      <c r="C7030" s="60"/>
      <c r="D7030" s="60"/>
      <c r="E7030" s="60"/>
      <c r="F7030" s="60"/>
      <c r="G7030" s="60"/>
      <c r="H7030" s="60"/>
      <c r="I7030" s="60"/>
      <c r="J7030" s="60"/>
      <c r="K7030" s="60"/>
      <c r="L7030" s="60"/>
      <c r="M7030" s="60"/>
      <c r="N7030" s="60"/>
      <c r="O7030" s="60"/>
      <c r="P7030" s="60"/>
      <c r="Q7030" s="60"/>
      <c r="R7030" s="334">
        <v>18853</v>
      </c>
      <c r="S7030" s="319" t="s">
        <v>356</v>
      </c>
      <c r="BE7030" s="60"/>
      <c r="BR7030" s="60"/>
      <c r="BX7030" s="151"/>
      <c r="CB7030" s="151"/>
      <c r="CM7030" s="151"/>
      <c r="CO7030" s="151"/>
      <c r="CT7030" s="151"/>
      <c r="CY7030" s="151"/>
    </row>
    <row r="7031" spans="1:103" x14ac:dyDescent="0.2">
      <c r="A7031" s="60"/>
      <c r="B7031" s="60"/>
      <c r="C7031" s="60"/>
      <c r="D7031" s="60"/>
      <c r="E7031" s="60"/>
      <c r="F7031" s="60"/>
      <c r="G7031" s="60"/>
      <c r="H7031" s="60"/>
      <c r="I7031" s="60"/>
      <c r="J7031" s="60"/>
      <c r="K7031" s="60"/>
      <c r="L7031" s="60"/>
      <c r="M7031" s="60"/>
      <c r="N7031" s="60"/>
      <c r="O7031" s="60"/>
      <c r="P7031" s="60"/>
      <c r="Q7031" s="60"/>
      <c r="R7031" s="334">
        <v>18854</v>
      </c>
      <c r="S7031" s="319" t="s">
        <v>356</v>
      </c>
      <c r="BE7031" s="60"/>
      <c r="BR7031" s="60"/>
      <c r="BX7031" s="151"/>
      <c r="CB7031" s="151"/>
      <c r="CM7031" s="151"/>
      <c r="CO7031" s="151"/>
      <c r="CT7031" s="151"/>
      <c r="CY7031" s="151"/>
    </row>
    <row r="7032" spans="1:103" x14ac:dyDescent="0.2">
      <c r="A7032" s="60"/>
      <c r="B7032" s="60"/>
      <c r="C7032" s="60"/>
      <c r="D7032" s="60"/>
      <c r="E7032" s="60"/>
      <c r="F7032" s="60"/>
      <c r="G7032" s="60"/>
      <c r="H7032" s="60"/>
      <c r="I7032" s="60"/>
      <c r="J7032" s="60"/>
      <c r="K7032" s="60"/>
      <c r="L7032" s="60"/>
      <c r="M7032" s="60"/>
      <c r="N7032" s="60"/>
      <c r="O7032" s="60"/>
      <c r="P7032" s="60"/>
      <c r="Q7032" s="60"/>
      <c r="R7032" s="334">
        <v>18901</v>
      </c>
      <c r="S7032" s="319" t="s">
        <v>356</v>
      </c>
      <c r="BE7032" s="60"/>
      <c r="BR7032" s="60"/>
      <c r="BX7032" s="151"/>
      <c r="CB7032" s="151"/>
      <c r="CM7032" s="151"/>
      <c r="CO7032" s="151"/>
      <c r="CT7032" s="151"/>
      <c r="CY7032" s="151"/>
    </row>
    <row r="7033" spans="1:103" x14ac:dyDescent="0.2">
      <c r="A7033" s="60"/>
      <c r="B7033" s="60"/>
      <c r="C7033" s="60"/>
      <c r="D7033" s="60"/>
      <c r="E7033" s="60"/>
      <c r="F7033" s="60"/>
      <c r="G7033" s="60"/>
      <c r="H7033" s="60"/>
      <c r="I7033" s="60"/>
      <c r="J7033" s="60"/>
      <c r="K7033" s="60"/>
      <c r="L7033" s="60"/>
      <c r="M7033" s="60"/>
      <c r="N7033" s="60"/>
      <c r="O7033" s="60"/>
      <c r="P7033" s="60"/>
      <c r="Q7033" s="60"/>
      <c r="R7033" s="334">
        <v>18902</v>
      </c>
      <c r="S7033" s="319" t="s">
        <v>356</v>
      </c>
      <c r="BE7033" s="60"/>
      <c r="BR7033" s="60"/>
      <c r="BX7033" s="151"/>
      <c r="CB7033" s="151"/>
      <c r="CM7033" s="151"/>
      <c r="CO7033" s="151"/>
      <c r="CT7033" s="151"/>
      <c r="CY7033" s="151"/>
    </row>
    <row r="7034" spans="1:103" x14ac:dyDescent="0.2">
      <c r="A7034" s="60"/>
      <c r="B7034" s="60"/>
      <c r="C7034" s="60"/>
      <c r="D7034" s="60"/>
      <c r="E7034" s="60"/>
      <c r="F7034" s="60"/>
      <c r="G7034" s="60"/>
      <c r="H7034" s="60"/>
      <c r="I7034" s="60"/>
      <c r="J7034" s="60"/>
      <c r="K7034" s="60"/>
      <c r="L7034" s="60"/>
      <c r="M7034" s="60"/>
      <c r="N7034" s="60"/>
      <c r="O7034" s="60"/>
      <c r="P7034" s="60"/>
      <c r="Q7034" s="60"/>
      <c r="R7034" s="334">
        <v>18910</v>
      </c>
      <c r="S7034" s="319" t="s">
        <v>356</v>
      </c>
      <c r="BE7034" s="60"/>
      <c r="BR7034" s="60"/>
      <c r="BX7034" s="151"/>
      <c r="CB7034" s="151"/>
      <c r="CM7034" s="151"/>
      <c r="CO7034" s="151"/>
      <c r="CT7034" s="151"/>
      <c r="CY7034" s="151"/>
    </row>
    <row r="7035" spans="1:103" x14ac:dyDescent="0.2">
      <c r="A7035" s="60"/>
      <c r="B7035" s="60"/>
      <c r="C7035" s="60"/>
      <c r="D7035" s="60"/>
      <c r="E7035" s="60"/>
      <c r="F7035" s="60"/>
      <c r="G7035" s="60"/>
      <c r="H7035" s="60"/>
      <c r="I7035" s="60"/>
      <c r="J7035" s="60"/>
      <c r="K7035" s="60"/>
      <c r="L7035" s="60"/>
      <c r="M7035" s="60"/>
      <c r="N7035" s="60"/>
      <c r="O7035" s="60"/>
      <c r="P7035" s="60"/>
      <c r="Q7035" s="60"/>
      <c r="R7035" s="334">
        <v>18911</v>
      </c>
      <c r="S7035" s="319" t="s">
        <v>356</v>
      </c>
      <c r="BE7035" s="60"/>
      <c r="BR7035" s="60"/>
      <c r="BX7035" s="151"/>
      <c r="CB7035" s="151"/>
      <c r="CM7035" s="151"/>
      <c r="CO7035" s="151"/>
      <c r="CT7035" s="151"/>
      <c r="CY7035" s="151"/>
    </row>
    <row r="7036" spans="1:103" x14ac:dyDescent="0.2">
      <c r="A7036" s="60"/>
      <c r="B7036" s="60"/>
      <c r="C7036" s="60"/>
      <c r="D7036" s="60"/>
      <c r="E7036" s="60"/>
      <c r="F7036" s="60"/>
      <c r="G7036" s="60"/>
      <c r="H7036" s="60"/>
      <c r="I7036" s="60"/>
      <c r="J7036" s="60"/>
      <c r="K7036" s="60"/>
      <c r="L7036" s="60"/>
      <c r="M7036" s="60"/>
      <c r="N7036" s="60"/>
      <c r="O7036" s="60"/>
      <c r="P7036" s="60"/>
      <c r="Q7036" s="60"/>
      <c r="R7036" s="334">
        <v>18912</v>
      </c>
      <c r="S7036" s="319" t="s">
        <v>356</v>
      </c>
      <c r="BE7036" s="60"/>
      <c r="BR7036" s="60"/>
      <c r="BX7036" s="151"/>
      <c r="CB7036" s="151"/>
      <c r="CM7036" s="151"/>
      <c r="CO7036" s="151"/>
      <c r="CT7036" s="151"/>
      <c r="CY7036" s="151"/>
    </row>
    <row r="7037" spans="1:103" x14ac:dyDescent="0.2">
      <c r="A7037" s="60"/>
      <c r="B7037" s="60"/>
      <c r="C7037" s="60"/>
      <c r="D7037" s="60"/>
      <c r="E7037" s="60"/>
      <c r="F7037" s="60"/>
      <c r="G7037" s="60"/>
      <c r="H7037" s="60"/>
      <c r="I7037" s="60"/>
      <c r="J7037" s="60"/>
      <c r="K7037" s="60"/>
      <c r="L7037" s="60"/>
      <c r="M7037" s="60"/>
      <c r="N7037" s="60"/>
      <c r="O7037" s="60"/>
      <c r="P7037" s="60"/>
      <c r="Q7037" s="60"/>
      <c r="R7037" s="334">
        <v>18913</v>
      </c>
      <c r="S7037" s="319" t="s">
        <v>356</v>
      </c>
      <c r="BE7037" s="60"/>
      <c r="BR7037" s="60"/>
      <c r="BX7037" s="151"/>
      <c r="CB7037" s="151"/>
      <c r="CM7037" s="151"/>
      <c r="CO7037" s="151"/>
      <c r="CT7037" s="151"/>
      <c r="CY7037" s="151"/>
    </row>
    <row r="7038" spans="1:103" x14ac:dyDescent="0.2">
      <c r="A7038" s="60"/>
      <c r="B7038" s="60"/>
      <c r="C7038" s="60"/>
      <c r="D7038" s="60"/>
      <c r="E7038" s="60"/>
      <c r="F7038" s="60"/>
      <c r="G7038" s="60"/>
      <c r="H7038" s="60"/>
      <c r="I7038" s="60"/>
      <c r="J7038" s="60"/>
      <c r="K7038" s="60"/>
      <c r="L7038" s="60"/>
      <c r="M7038" s="60"/>
      <c r="N7038" s="60"/>
      <c r="O7038" s="60"/>
      <c r="P7038" s="60"/>
      <c r="Q7038" s="60"/>
      <c r="R7038" s="334">
        <v>18914</v>
      </c>
      <c r="S7038" s="319" t="s">
        <v>356</v>
      </c>
      <c r="BE7038" s="60"/>
      <c r="BR7038" s="60"/>
      <c r="BX7038" s="151"/>
      <c r="CB7038" s="151"/>
      <c r="CM7038" s="151"/>
      <c r="CO7038" s="151"/>
      <c r="CT7038" s="151"/>
      <c r="CY7038" s="151"/>
    </row>
    <row r="7039" spans="1:103" x14ac:dyDescent="0.2">
      <c r="A7039" s="60"/>
      <c r="B7039" s="60"/>
      <c r="C7039" s="60"/>
      <c r="D7039" s="60"/>
      <c r="E7039" s="60"/>
      <c r="F7039" s="60"/>
      <c r="G7039" s="60"/>
      <c r="H7039" s="60"/>
      <c r="I7039" s="60"/>
      <c r="J7039" s="60"/>
      <c r="K7039" s="60"/>
      <c r="L7039" s="60"/>
      <c r="M7039" s="60"/>
      <c r="N7039" s="60"/>
      <c r="O7039" s="60"/>
      <c r="P7039" s="60"/>
      <c r="Q7039" s="60"/>
      <c r="R7039" s="334">
        <v>18915</v>
      </c>
      <c r="S7039" s="319" t="s">
        <v>356</v>
      </c>
      <c r="BE7039" s="60"/>
      <c r="BR7039" s="60"/>
      <c r="BX7039" s="151"/>
      <c r="CB7039" s="151"/>
      <c r="CM7039" s="151"/>
      <c r="CO7039" s="151"/>
      <c r="CT7039" s="151"/>
      <c r="CY7039" s="151"/>
    </row>
    <row r="7040" spans="1:103" x14ac:dyDescent="0.2">
      <c r="A7040" s="60"/>
      <c r="B7040" s="60"/>
      <c r="C7040" s="60"/>
      <c r="D7040" s="60"/>
      <c r="E7040" s="60"/>
      <c r="F7040" s="60"/>
      <c r="G7040" s="60"/>
      <c r="H7040" s="60"/>
      <c r="I7040" s="60"/>
      <c r="J7040" s="60"/>
      <c r="K7040" s="60"/>
      <c r="L7040" s="60"/>
      <c r="M7040" s="60"/>
      <c r="N7040" s="60"/>
      <c r="O7040" s="60"/>
      <c r="P7040" s="60"/>
      <c r="Q7040" s="60"/>
      <c r="R7040" s="334">
        <v>18916</v>
      </c>
      <c r="S7040" s="319" t="s">
        <v>356</v>
      </c>
      <c r="BE7040" s="60"/>
      <c r="BR7040" s="60"/>
      <c r="BX7040" s="151"/>
      <c r="CB7040" s="151"/>
      <c r="CM7040" s="151"/>
      <c r="CO7040" s="151"/>
      <c r="CT7040" s="151"/>
      <c r="CY7040" s="151"/>
    </row>
    <row r="7041" spans="1:103" x14ac:dyDescent="0.2">
      <c r="A7041" s="60"/>
      <c r="B7041" s="60"/>
      <c r="C7041" s="60"/>
      <c r="D7041" s="60"/>
      <c r="E7041" s="60"/>
      <c r="F7041" s="60"/>
      <c r="G7041" s="60"/>
      <c r="H7041" s="60"/>
      <c r="I7041" s="60"/>
      <c r="J7041" s="60"/>
      <c r="K7041" s="60"/>
      <c r="L7041" s="60"/>
      <c r="M7041" s="60"/>
      <c r="N7041" s="60"/>
      <c r="O7041" s="60"/>
      <c r="P7041" s="60"/>
      <c r="Q7041" s="60"/>
      <c r="R7041" s="334">
        <v>18917</v>
      </c>
      <c r="S7041" s="319" t="s">
        <v>356</v>
      </c>
      <c r="BE7041" s="60"/>
      <c r="BR7041" s="60"/>
      <c r="BX7041" s="151"/>
      <c r="CB7041" s="151"/>
      <c r="CM7041" s="151"/>
      <c r="CO7041" s="151"/>
      <c r="CT7041" s="151"/>
      <c r="CY7041" s="151"/>
    </row>
    <row r="7042" spans="1:103" x14ac:dyDescent="0.2">
      <c r="A7042" s="60"/>
      <c r="B7042" s="60"/>
      <c r="C7042" s="60"/>
      <c r="D7042" s="60"/>
      <c r="E7042" s="60"/>
      <c r="F7042" s="60"/>
      <c r="G7042" s="60"/>
      <c r="H7042" s="60"/>
      <c r="I7042" s="60"/>
      <c r="J7042" s="60"/>
      <c r="K7042" s="60"/>
      <c r="L7042" s="60"/>
      <c r="M7042" s="60"/>
      <c r="N7042" s="60"/>
      <c r="O7042" s="60"/>
      <c r="P7042" s="60"/>
      <c r="Q7042" s="60"/>
      <c r="R7042" s="334">
        <v>18918</v>
      </c>
      <c r="S7042" s="319" t="s">
        <v>356</v>
      </c>
      <c r="BE7042" s="60"/>
      <c r="BR7042" s="60"/>
      <c r="BX7042" s="151"/>
      <c r="CB7042" s="151"/>
      <c r="CM7042" s="151"/>
      <c r="CO7042" s="151"/>
      <c r="CT7042" s="151"/>
      <c r="CY7042" s="151"/>
    </row>
    <row r="7043" spans="1:103" x14ac:dyDescent="0.2">
      <c r="A7043" s="60"/>
      <c r="B7043" s="60"/>
      <c r="C7043" s="60"/>
      <c r="D7043" s="60"/>
      <c r="E7043" s="60"/>
      <c r="F7043" s="60"/>
      <c r="G7043" s="60"/>
      <c r="H7043" s="60"/>
      <c r="I7043" s="60"/>
      <c r="J7043" s="60"/>
      <c r="K7043" s="60"/>
      <c r="L7043" s="60"/>
      <c r="M7043" s="60"/>
      <c r="N7043" s="60"/>
      <c r="O7043" s="60"/>
      <c r="P7043" s="60"/>
      <c r="Q7043" s="60"/>
      <c r="R7043" s="334">
        <v>18920</v>
      </c>
      <c r="S7043" s="319" t="s">
        <v>356</v>
      </c>
      <c r="BE7043" s="60"/>
      <c r="BR7043" s="60"/>
      <c r="BX7043" s="151"/>
      <c r="CB7043" s="151"/>
      <c r="CM7043" s="151"/>
      <c r="CO7043" s="151"/>
      <c r="CT7043" s="151"/>
      <c r="CY7043" s="151"/>
    </row>
    <row r="7044" spans="1:103" x14ac:dyDescent="0.2">
      <c r="A7044" s="60"/>
      <c r="B7044" s="60"/>
      <c r="C7044" s="60"/>
      <c r="D7044" s="60"/>
      <c r="E7044" s="60"/>
      <c r="F7044" s="60"/>
      <c r="G7044" s="60"/>
      <c r="H7044" s="60"/>
      <c r="I7044" s="60"/>
      <c r="J7044" s="60"/>
      <c r="K7044" s="60"/>
      <c r="L7044" s="60"/>
      <c r="M7044" s="60"/>
      <c r="N7044" s="60"/>
      <c r="O7044" s="60"/>
      <c r="P7044" s="60"/>
      <c r="Q7044" s="60"/>
      <c r="R7044" s="334">
        <v>18921</v>
      </c>
      <c r="S7044" s="319" t="s">
        <v>356</v>
      </c>
      <c r="BE7044" s="60"/>
      <c r="BR7044" s="60"/>
      <c r="BX7044" s="151"/>
      <c r="CB7044" s="151"/>
      <c r="CM7044" s="151"/>
      <c r="CO7044" s="151"/>
      <c r="CT7044" s="151"/>
      <c r="CY7044" s="151"/>
    </row>
    <row r="7045" spans="1:103" x14ac:dyDescent="0.2">
      <c r="A7045" s="60"/>
      <c r="B7045" s="60"/>
      <c r="C7045" s="60"/>
      <c r="D7045" s="60"/>
      <c r="E7045" s="60"/>
      <c r="F7045" s="60"/>
      <c r="G7045" s="60"/>
      <c r="H7045" s="60"/>
      <c r="I7045" s="60"/>
      <c r="J7045" s="60"/>
      <c r="K7045" s="60"/>
      <c r="L7045" s="60"/>
      <c r="M7045" s="60"/>
      <c r="N7045" s="60"/>
      <c r="O7045" s="60"/>
      <c r="P7045" s="60"/>
      <c r="Q7045" s="60"/>
      <c r="R7045" s="334">
        <v>18922</v>
      </c>
      <c r="S7045" s="319" t="s">
        <v>356</v>
      </c>
      <c r="BE7045" s="60"/>
      <c r="BR7045" s="60"/>
      <c r="BX7045" s="151"/>
      <c r="CB7045" s="151"/>
      <c r="CM7045" s="151"/>
      <c r="CO7045" s="151"/>
      <c r="CT7045" s="151"/>
      <c r="CY7045" s="151"/>
    </row>
    <row r="7046" spans="1:103" x14ac:dyDescent="0.2">
      <c r="A7046" s="60"/>
      <c r="B7046" s="60"/>
      <c r="C7046" s="60"/>
      <c r="D7046" s="60"/>
      <c r="E7046" s="60"/>
      <c r="F7046" s="60"/>
      <c r="G7046" s="60"/>
      <c r="H7046" s="60"/>
      <c r="I7046" s="60"/>
      <c r="J7046" s="60"/>
      <c r="K7046" s="60"/>
      <c r="L7046" s="60"/>
      <c r="M7046" s="60"/>
      <c r="N7046" s="60"/>
      <c r="O7046" s="60"/>
      <c r="P7046" s="60"/>
      <c r="Q7046" s="60"/>
      <c r="R7046" s="334">
        <v>18923</v>
      </c>
      <c r="S7046" s="319" t="s">
        <v>356</v>
      </c>
      <c r="BE7046" s="60"/>
      <c r="BR7046" s="60"/>
      <c r="BX7046" s="151"/>
      <c r="CB7046" s="151"/>
      <c r="CM7046" s="151"/>
      <c r="CO7046" s="151"/>
      <c r="CT7046" s="151"/>
      <c r="CY7046" s="151"/>
    </row>
    <row r="7047" spans="1:103" x14ac:dyDescent="0.2">
      <c r="A7047" s="60"/>
      <c r="B7047" s="60"/>
      <c r="C7047" s="60"/>
      <c r="D7047" s="60"/>
      <c r="E7047" s="60"/>
      <c r="F7047" s="60"/>
      <c r="G7047" s="60"/>
      <c r="H7047" s="60"/>
      <c r="I7047" s="60"/>
      <c r="J7047" s="60"/>
      <c r="K7047" s="60"/>
      <c r="L7047" s="60"/>
      <c r="M7047" s="60"/>
      <c r="N7047" s="60"/>
      <c r="O7047" s="60"/>
      <c r="P7047" s="60"/>
      <c r="Q7047" s="60"/>
      <c r="R7047" s="334">
        <v>18924</v>
      </c>
      <c r="S7047" s="319" t="s">
        <v>356</v>
      </c>
      <c r="BE7047" s="60"/>
      <c r="BR7047" s="60"/>
      <c r="BX7047" s="151"/>
      <c r="CB7047" s="151"/>
      <c r="CM7047" s="151"/>
      <c r="CO7047" s="151"/>
      <c r="CT7047" s="151"/>
      <c r="CY7047" s="151"/>
    </row>
    <row r="7048" spans="1:103" x14ac:dyDescent="0.2">
      <c r="A7048" s="60"/>
      <c r="B7048" s="60"/>
      <c r="C7048" s="60"/>
      <c r="D7048" s="60"/>
      <c r="E7048" s="60"/>
      <c r="F7048" s="60"/>
      <c r="G7048" s="60"/>
      <c r="H7048" s="60"/>
      <c r="I7048" s="60"/>
      <c r="J7048" s="60"/>
      <c r="K7048" s="60"/>
      <c r="L7048" s="60"/>
      <c r="M7048" s="60"/>
      <c r="N7048" s="60"/>
      <c r="O7048" s="60"/>
      <c r="P7048" s="60"/>
      <c r="Q7048" s="60"/>
      <c r="R7048" s="334">
        <v>18925</v>
      </c>
      <c r="S7048" s="319" t="s">
        <v>356</v>
      </c>
      <c r="BE7048" s="60"/>
      <c r="BR7048" s="60"/>
      <c r="BX7048" s="151"/>
      <c r="CB7048" s="151"/>
      <c r="CM7048" s="151"/>
      <c r="CO7048" s="151"/>
      <c r="CT7048" s="151"/>
      <c r="CY7048" s="151"/>
    </row>
    <row r="7049" spans="1:103" x14ac:dyDescent="0.2">
      <c r="A7049" s="60"/>
      <c r="B7049" s="60"/>
      <c r="C7049" s="60"/>
      <c r="D7049" s="60"/>
      <c r="E7049" s="60"/>
      <c r="F7049" s="60"/>
      <c r="G7049" s="60"/>
      <c r="H7049" s="60"/>
      <c r="I7049" s="60"/>
      <c r="J7049" s="60"/>
      <c r="K7049" s="60"/>
      <c r="L7049" s="60"/>
      <c r="M7049" s="60"/>
      <c r="N7049" s="60"/>
      <c r="O7049" s="60"/>
      <c r="P7049" s="60"/>
      <c r="Q7049" s="60"/>
      <c r="R7049" s="334">
        <v>18926</v>
      </c>
      <c r="S7049" s="319" t="s">
        <v>356</v>
      </c>
      <c r="BE7049" s="60"/>
      <c r="BR7049" s="60"/>
      <c r="BX7049" s="151"/>
      <c r="CB7049" s="151"/>
      <c r="CM7049" s="151"/>
      <c r="CO7049" s="151"/>
      <c r="CT7049" s="151"/>
      <c r="CY7049" s="151"/>
    </row>
    <row r="7050" spans="1:103" x14ac:dyDescent="0.2">
      <c r="A7050" s="60"/>
      <c r="B7050" s="60"/>
      <c r="C7050" s="60"/>
      <c r="D7050" s="60"/>
      <c r="E7050" s="60"/>
      <c r="F7050" s="60"/>
      <c r="G7050" s="60"/>
      <c r="H7050" s="60"/>
      <c r="I7050" s="60"/>
      <c r="J7050" s="60"/>
      <c r="K7050" s="60"/>
      <c r="L7050" s="60"/>
      <c r="M7050" s="60"/>
      <c r="N7050" s="60"/>
      <c r="O7050" s="60"/>
      <c r="P7050" s="60"/>
      <c r="Q7050" s="60"/>
      <c r="R7050" s="334">
        <v>18927</v>
      </c>
      <c r="S7050" s="319" t="s">
        <v>356</v>
      </c>
      <c r="BE7050" s="60"/>
      <c r="BR7050" s="60"/>
      <c r="BX7050" s="151"/>
      <c r="CB7050" s="151"/>
      <c r="CM7050" s="151"/>
      <c r="CO7050" s="151"/>
      <c r="CT7050" s="151"/>
      <c r="CY7050" s="151"/>
    </row>
    <row r="7051" spans="1:103" x14ac:dyDescent="0.2">
      <c r="A7051" s="60"/>
      <c r="B7051" s="60"/>
      <c r="C7051" s="60"/>
      <c r="D7051" s="60"/>
      <c r="E7051" s="60"/>
      <c r="F7051" s="60"/>
      <c r="G7051" s="60"/>
      <c r="H7051" s="60"/>
      <c r="I7051" s="60"/>
      <c r="J7051" s="60"/>
      <c r="K7051" s="60"/>
      <c r="L7051" s="60"/>
      <c r="M7051" s="60"/>
      <c r="N7051" s="60"/>
      <c r="O7051" s="60"/>
      <c r="P7051" s="60"/>
      <c r="Q7051" s="60"/>
      <c r="R7051" s="334">
        <v>18928</v>
      </c>
      <c r="S7051" s="319" t="s">
        <v>356</v>
      </c>
      <c r="BE7051" s="60"/>
      <c r="BR7051" s="60"/>
      <c r="BX7051" s="151"/>
      <c r="CB7051" s="151"/>
      <c r="CM7051" s="151"/>
      <c r="CO7051" s="151"/>
      <c r="CT7051" s="151"/>
      <c r="CY7051" s="151"/>
    </row>
    <row r="7052" spans="1:103" x14ac:dyDescent="0.2">
      <c r="A7052" s="60"/>
      <c r="B7052" s="60"/>
      <c r="C7052" s="60"/>
      <c r="D7052" s="60"/>
      <c r="E7052" s="60"/>
      <c r="F7052" s="60"/>
      <c r="G7052" s="60"/>
      <c r="H7052" s="60"/>
      <c r="I7052" s="60"/>
      <c r="J7052" s="60"/>
      <c r="K7052" s="60"/>
      <c r="L7052" s="60"/>
      <c r="M7052" s="60"/>
      <c r="N7052" s="60"/>
      <c r="O7052" s="60"/>
      <c r="P7052" s="60"/>
      <c r="Q7052" s="60"/>
      <c r="R7052" s="334">
        <v>18929</v>
      </c>
      <c r="S7052" s="319" t="s">
        <v>356</v>
      </c>
      <c r="BE7052" s="60"/>
      <c r="BR7052" s="60"/>
      <c r="BX7052" s="151"/>
      <c r="CB7052" s="151"/>
      <c r="CM7052" s="151"/>
      <c r="CO7052" s="151"/>
      <c r="CT7052" s="151"/>
      <c r="CY7052" s="151"/>
    </row>
    <row r="7053" spans="1:103" x14ac:dyDescent="0.2">
      <c r="A7053" s="60"/>
      <c r="B7053" s="60"/>
      <c r="C7053" s="60"/>
      <c r="D7053" s="60"/>
      <c r="E7053" s="60"/>
      <c r="F7053" s="60"/>
      <c r="G7053" s="60"/>
      <c r="H7053" s="60"/>
      <c r="I7053" s="60"/>
      <c r="J7053" s="60"/>
      <c r="K7053" s="60"/>
      <c r="L7053" s="60"/>
      <c r="M7053" s="60"/>
      <c r="N7053" s="60"/>
      <c r="O7053" s="60"/>
      <c r="P7053" s="60"/>
      <c r="Q7053" s="60"/>
      <c r="R7053" s="334">
        <v>18930</v>
      </c>
      <c r="S7053" s="319" t="s">
        <v>356</v>
      </c>
      <c r="BE7053" s="60"/>
      <c r="BR7053" s="60"/>
      <c r="BX7053" s="151"/>
      <c r="CB7053" s="151"/>
      <c r="CM7053" s="151"/>
      <c r="CO7053" s="151"/>
      <c r="CT7053" s="151"/>
      <c r="CY7053" s="151"/>
    </row>
    <row r="7054" spans="1:103" x14ac:dyDescent="0.2">
      <c r="A7054" s="60"/>
      <c r="B7054" s="60"/>
      <c r="C7054" s="60"/>
      <c r="D7054" s="60"/>
      <c r="E7054" s="60"/>
      <c r="F7054" s="60"/>
      <c r="G7054" s="60"/>
      <c r="H7054" s="60"/>
      <c r="I7054" s="60"/>
      <c r="J7054" s="60"/>
      <c r="K7054" s="60"/>
      <c r="L7054" s="60"/>
      <c r="M7054" s="60"/>
      <c r="N7054" s="60"/>
      <c r="O7054" s="60"/>
      <c r="P7054" s="60"/>
      <c r="Q7054" s="60"/>
      <c r="R7054" s="334">
        <v>18931</v>
      </c>
      <c r="S7054" s="319" t="s">
        <v>356</v>
      </c>
      <c r="BE7054" s="60"/>
      <c r="BR7054" s="60"/>
      <c r="BX7054" s="151"/>
      <c r="CB7054" s="151"/>
      <c r="CM7054" s="151"/>
      <c r="CO7054" s="151"/>
      <c r="CT7054" s="151"/>
      <c r="CY7054" s="151"/>
    </row>
    <row r="7055" spans="1:103" x14ac:dyDescent="0.2">
      <c r="A7055" s="60"/>
      <c r="B7055" s="60"/>
      <c r="C7055" s="60"/>
      <c r="D7055" s="60"/>
      <c r="E7055" s="60"/>
      <c r="F7055" s="60"/>
      <c r="G7055" s="60"/>
      <c r="H7055" s="60"/>
      <c r="I7055" s="60"/>
      <c r="J7055" s="60"/>
      <c r="K7055" s="60"/>
      <c r="L7055" s="60"/>
      <c r="M7055" s="60"/>
      <c r="N7055" s="60"/>
      <c r="O7055" s="60"/>
      <c r="P7055" s="60"/>
      <c r="Q7055" s="60"/>
      <c r="R7055" s="334">
        <v>18932</v>
      </c>
      <c r="S7055" s="319" t="s">
        <v>356</v>
      </c>
      <c r="BE7055" s="60"/>
      <c r="BR7055" s="60"/>
      <c r="BX7055" s="151"/>
      <c r="CB7055" s="151"/>
      <c r="CM7055" s="151"/>
      <c r="CO7055" s="151"/>
      <c r="CT7055" s="151"/>
      <c r="CY7055" s="151"/>
    </row>
    <row r="7056" spans="1:103" x14ac:dyDescent="0.2">
      <c r="A7056" s="60"/>
      <c r="B7056" s="60"/>
      <c r="C7056" s="60"/>
      <c r="D7056" s="60"/>
      <c r="E7056" s="60"/>
      <c r="F7056" s="60"/>
      <c r="G7056" s="60"/>
      <c r="H7056" s="60"/>
      <c r="I7056" s="60"/>
      <c r="J7056" s="60"/>
      <c r="K7056" s="60"/>
      <c r="L7056" s="60"/>
      <c r="M7056" s="60"/>
      <c r="N7056" s="60"/>
      <c r="O7056" s="60"/>
      <c r="P7056" s="60"/>
      <c r="Q7056" s="60"/>
      <c r="R7056" s="334">
        <v>18933</v>
      </c>
      <c r="S7056" s="319" t="s">
        <v>356</v>
      </c>
      <c r="BE7056" s="60"/>
      <c r="BR7056" s="60"/>
      <c r="BX7056" s="151"/>
      <c r="CB7056" s="151"/>
      <c r="CM7056" s="151"/>
      <c r="CO7056" s="151"/>
      <c r="CT7056" s="151"/>
      <c r="CY7056" s="151"/>
    </row>
    <row r="7057" spans="1:103" x14ac:dyDescent="0.2">
      <c r="A7057" s="60"/>
      <c r="B7057" s="60"/>
      <c r="C7057" s="60"/>
      <c r="D7057" s="60"/>
      <c r="E7057" s="60"/>
      <c r="F7057" s="60"/>
      <c r="G7057" s="60"/>
      <c r="H7057" s="60"/>
      <c r="I7057" s="60"/>
      <c r="J7057" s="60"/>
      <c r="K7057" s="60"/>
      <c r="L7057" s="60"/>
      <c r="M7057" s="60"/>
      <c r="N7057" s="60"/>
      <c r="O7057" s="60"/>
      <c r="P7057" s="60"/>
      <c r="Q7057" s="60"/>
      <c r="R7057" s="334">
        <v>18934</v>
      </c>
      <c r="S7057" s="319" t="s">
        <v>356</v>
      </c>
      <c r="BE7057" s="60"/>
      <c r="BR7057" s="60"/>
      <c r="BX7057" s="151"/>
      <c r="CB7057" s="151"/>
      <c r="CM7057" s="151"/>
      <c r="CO7057" s="151"/>
      <c r="CT7057" s="151"/>
      <c r="CY7057" s="151"/>
    </row>
    <row r="7058" spans="1:103" x14ac:dyDescent="0.2">
      <c r="A7058" s="60"/>
      <c r="B7058" s="60"/>
      <c r="C7058" s="60"/>
      <c r="D7058" s="60"/>
      <c r="E7058" s="60"/>
      <c r="F7058" s="60"/>
      <c r="G7058" s="60"/>
      <c r="H7058" s="60"/>
      <c r="I7058" s="60"/>
      <c r="J7058" s="60"/>
      <c r="K7058" s="60"/>
      <c r="L7058" s="60"/>
      <c r="M7058" s="60"/>
      <c r="N7058" s="60"/>
      <c r="O7058" s="60"/>
      <c r="P7058" s="60"/>
      <c r="Q7058" s="60"/>
      <c r="R7058" s="334">
        <v>18935</v>
      </c>
      <c r="S7058" s="319" t="s">
        <v>356</v>
      </c>
      <c r="BE7058" s="60"/>
      <c r="BR7058" s="60"/>
      <c r="BX7058" s="151"/>
      <c r="CB7058" s="151"/>
      <c r="CM7058" s="151"/>
      <c r="CO7058" s="151"/>
      <c r="CT7058" s="151"/>
      <c r="CY7058" s="151"/>
    </row>
    <row r="7059" spans="1:103" x14ac:dyDescent="0.2">
      <c r="A7059" s="60"/>
      <c r="B7059" s="60"/>
      <c r="C7059" s="60"/>
      <c r="D7059" s="60"/>
      <c r="E7059" s="60"/>
      <c r="F7059" s="60"/>
      <c r="G7059" s="60"/>
      <c r="H7059" s="60"/>
      <c r="I7059" s="60"/>
      <c r="J7059" s="60"/>
      <c r="K7059" s="60"/>
      <c r="L7059" s="60"/>
      <c r="M7059" s="60"/>
      <c r="N7059" s="60"/>
      <c r="O7059" s="60"/>
      <c r="P7059" s="60"/>
      <c r="Q7059" s="60"/>
      <c r="R7059" s="334">
        <v>18936</v>
      </c>
      <c r="S7059" s="319" t="s">
        <v>356</v>
      </c>
      <c r="BE7059" s="60"/>
      <c r="BR7059" s="60"/>
      <c r="BX7059" s="151"/>
      <c r="CB7059" s="151"/>
      <c r="CM7059" s="151"/>
      <c r="CO7059" s="151"/>
      <c r="CT7059" s="151"/>
      <c r="CY7059" s="151"/>
    </row>
    <row r="7060" spans="1:103" x14ac:dyDescent="0.2">
      <c r="A7060" s="60"/>
      <c r="B7060" s="60"/>
      <c r="C7060" s="60"/>
      <c r="D7060" s="60"/>
      <c r="E7060" s="60"/>
      <c r="F7060" s="60"/>
      <c r="G7060" s="60"/>
      <c r="H7060" s="60"/>
      <c r="I7060" s="60"/>
      <c r="J7060" s="60"/>
      <c r="K7060" s="60"/>
      <c r="L7060" s="60"/>
      <c r="M7060" s="60"/>
      <c r="N7060" s="60"/>
      <c r="O7060" s="60"/>
      <c r="P7060" s="60"/>
      <c r="Q7060" s="60"/>
      <c r="R7060" s="334">
        <v>18938</v>
      </c>
      <c r="S7060" s="319" t="s">
        <v>356</v>
      </c>
      <c r="BE7060" s="60"/>
      <c r="BR7060" s="60"/>
      <c r="BX7060" s="151"/>
      <c r="CB7060" s="151"/>
      <c r="CM7060" s="151"/>
      <c r="CO7060" s="151"/>
      <c r="CT7060" s="151"/>
      <c r="CY7060" s="151"/>
    </row>
    <row r="7061" spans="1:103" x14ac:dyDescent="0.2">
      <c r="A7061" s="60"/>
      <c r="B7061" s="60"/>
      <c r="C7061" s="60"/>
      <c r="D7061" s="60"/>
      <c r="E7061" s="60"/>
      <c r="F7061" s="60"/>
      <c r="G7061" s="60"/>
      <c r="H7061" s="60"/>
      <c r="I7061" s="60"/>
      <c r="J7061" s="60"/>
      <c r="K7061" s="60"/>
      <c r="L7061" s="60"/>
      <c r="M7061" s="60"/>
      <c r="N7061" s="60"/>
      <c r="O7061" s="60"/>
      <c r="P7061" s="60"/>
      <c r="Q7061" s="60"/>
      <c r="R7061" s="334">
        <v>18940</v>
      </c>
      <c r="S7061" s="319" t="s">
        <v>356</v>
      </c>
      <c r="BE7061" s="60"/>
      <c r="BR7061" s="60"/>
      <c r="BX7061" s="151"/>
      <c r="CB7061" s="151"/>
      <c r="CM7061" s="151"/>
      <c r="CO7061" s="151"/>
      <c r="CT7061" s="151"/>
      <c r="CY7061" s="151"/>
    </row>
    <row r="7062" spans="1:103" x14ac:dyDescent="0.2">
      <c r="A7062" s="60"/>
      <c r="B7062" s="60"/>
      <c r="C7062" s="60"/>
      <c r="D7062" s="60"/>
      <c r="E7062" s="60"/>
      <c r="F7062" s="60"/>
      <c r="G7062" s="60"/>
      <c r="H7062" s="60"/>
      <c r="I7062" s="60"/>
      <c r="J7062" s="60"/>
      <c r="K7062" s="60"/>
      <c r="L7062" s="60"/>
      <c r="M7062" s="60"/>
      <c r="N7062" s="60"/>
      <c r="O7062" s="60"/>
      <c r="P7062" s="60"/>
      <c r="Q7062" s="60"/>
      <c r="R7062" s="334">
        <v>18942</v>
      </c>
      <c r="S7062" s="319" t="s">
        <v>356</v>
      </c>
      <c r="BE7062" s="60"/>
      <c r="BR7062" s="60"/>
      <c r="BX7062" s="151"/>
      <c r="CB7062" s="151"/>
      <c r="CM7062" s="151"/>
      <c r="CO7062" s="151"/>
      <c r="CT7062" s="151"/>
      <c r="CY7062" s="151"/>
    </row>
    <row r="7063" spans="1:103" x14ac:dyDescent="0.2">
      <c r="A7063" s="60"/>
      <c r="B7063" s="60"/>
      <c r="C7063" s="60"/>
      <c r="D7063" s="60"/>
      <c r="E7063" s="60"/>
      <c r="F7063" s="60"/>
      <c r="G7063" s="60"/>
      <c r="H7063" s="60"/>
      <c r="I7063" s="60"/>
      <c r="J7063" s="60"/>
      <c r="K7063" s="60"/>
      <c r="L7063" s="60"/>
      <c r="M7063" s="60"/>
      <c r="N7063" s="60"/>
      <c r="O7063" s="60"/>
      <c r="P7063" s="60"/>
      <c r="Q7063" s="60"/>
      <c r="R7063" s="334">
        <v>18943</v>
      </c>
      <c r="S7063" s="319" t="s">
        <v>356</v>
      </c>
      <c r="BE7063" s="60"/>
      <c r="BR7063" s="60"/>
      <c r="BX7063" s="151"/>
      <c r="CB7063" s="151"/>
      <c r="CM7063" s="151"/>
      <c r="CO7063" s="151"/>
      <c r="CT7063" s="151"/>
      <c r="CY7063" s="151"/>
    </row>
    <row r="7064" spans="1:103" x14ac:dyDescent="0.2">
      <c r="A7064" s="60"/>
      <c r="B7064" s="60"/>
      <c r="C7064" s="60"/>
      <c r="D7064" s="60"/>
      <c r="E7064" s="60"/>
      <c r="F7064" s="60"/>
      <c r="G7064" s="60"/>
      <c r="H7064" s="60"/>
      <c r="I7064" s="60"/>
      <c r="J7064" s="60"/>
      <c r="K7064" s="60"/>
      <c r="L7064" s="60"/>
      <c r="M7064" s="60"/>
      <c r="N7064" s="60"/>
      <c r="O7064" s="60"/>
      <c r="P7064" s="60"/>
      <c r="Q7064" s="60"/>
      <c r="R7064" s="334">
        <v>18944</v>
      </c>
      <c r="S7064" s="319" t="s">
        <v>356</v>
      </c>
      <c r="BE7064" s="60"/>
      <c r="BR7064" s="60"/>
      <c r="BX7064" s="151"/>
      <c r="CB7064" s="151"/>
      <c r="CM7064" s="151"/>
      <c r="CO7064" s="151"/>
      <c r="CT7064" s="151"/>
      <c r="CY7064" s="151"/>
    </row>
    <row r="7065" spans="1:103" x14ac:dyDescent="0.2">
      <c r="A7065" s="60"/>
      <c r="B7065" s="60"/>
      <c r="C7065" s="60"/>
      <c r="D7065" s="60"/>
      <c r="E7065" s="60"/>
      <c r="F7065" s="60"/>
      <c r="G7065" s="60"/>
      <c r="H7065" s="60"/>
      <c r="I7065" s="60"/>
      <c r="J7065" s="60"/>
      <c r="K7065" s="60"/>
      <c r="L7065" s="60"/>
      <c r="M7065" s="60"/>
      <c r="N7065" s="60"/>
      <c r="O7065" s="60"/>
      <c r="P7065" s="60"/>
      <c r="Q7065" s="60"/>
      <c r="R7065" s="334">
        <v>18946</v>
      </c>
      <c r="S7065" s="319" t="s">
        <v>356</v>
      </c>
      <c r="BE7065" s="60"/>
      <c r="BR7065" s="60"/>
      <c r="BX7065" s="151"/>
      <c r="CB7065" s="151"/>
      <c r="CM7065" s="151"/>
      <c r="CO7065" s="151"/>
      <c r="CT7065" s="151"/>
      <c r="CY7065" s="151"/>
    </row>
    <row r="7066" spans="1:103" x14ac:dyDescent="0.2">
      <c r="A7066" s="60"/>
      <c r="B7066" s="60"/>
      <c r="C7066" s="60"/>
      <c r="D7066" s="60"/>
      <c r="E7066" s="60"/>
      <c r="F7066" s="60"/>
      <c r="G7066" s="60"/>
      <c r="H7066" s="60"/>
      <c r="I7066" s="60"/>
      <c r="J7066" s="60"/>
      <c r="K7066" s="60"/>
      <c r="L7066" s="60"/>
      <c r="M7066" s="60"/>
      <c r="N7066" s="60"/>
      <c r="O7066" s="60"/>
      <c r="P7066" s="60"/>
      <c r="Q7066" s="60"/>
      <c r="R7066" s="334">
        <v>18947</v>
      </c>
      <c r="S7066" s="319" t="s">
        <v>356</v>
      </c>
      <c r="BE7066" s="60"/>
      <c r="BR7066" s="60"/>
      <c r="BX7066" s="151"/>
      <c r="CB7066" s="151"/>
      <c r="CM7066" s="151"/>
      <c r="CO7066" s="151"/>
      <c r="CT7066" s="151"/>
      <c r="CY7066" s="151"/>
    </row>
    <row r="7067" spans="1:103" x14ac:dyDescent="0.2">
      <c r="A7067" s="60"/>
      <c r="B7067" s="60"/>
      <c r="C7067" s="60"/>
      <c r="D7067" s="60"/>
      <c r="E7067" s="60"/>
      <c r="F7067" s="60"/>
      <c r="G7067" s="60"/>
      <c r="H7067" s="60"/>
      <c r="I7067" s="60"/>
      <c r="J7067" s="60"/>
      <c r="K7067" s="60"/>
      <c r="L7067" s="60"/>
      <c r="M7067" s="60"/>
      <c r="N7067" s="60"/>
      <c r="O7067" s="60"/>
      <c r="P7067" s="60"/>
      <c r="Q7067" s="60"/>
      <c r="R7067" s="334">
        <v>18949</v>
      </c>
      <c r="S7067" s="319" t="s">
        <v>356</v>
      </c>
      <c r="BE7067" s="60"/>
      <c r="BR7067" s="60"/>
      <c r="BX7067" s="151"/>
      <c r="CB7067" s="151"/>
      <c r="CM7067" s="151"/>
      <c r="CO7067" s="151"/>
      <c r="CT7067" s="151"/>
      <c r="CY7067" s="151"/>
    </row>
    <row r="7068" spans="1:103" x14ac:dyDescent="0.2">
      <c r="A7068" s="60"/>
      <c r="B7068" s="60"/>
      <c r="C7068" s="60"/>
      <c r="D7068" s="60"/>
      <c r="E7068" s="60"/>
      <c r="F7068" s="60"/>
      <c r="G7068" s="60"/>
      <c r="H7068" s="60"/>
      <c r="I7068" s="60"/>
      <c r="J7068" s="60"/>
      <c r="K7068" s="60"/>
      <c r="L7068" s="60"/>
      <c r="M7068" s="60"/>
      <c r="N7068" s="60"/>
      <c r="O7068" s="60"/>
      <c r="P7068" s="60"/>
      <c r="Q7068" s="60"/>
      <c r="R7068" s="334">
        <v>18950</v>
      </c>
      <c r="S7068" s="319" t="s">
        <v>356</v>
      </c>
      <c r="BE7068" s="60"/>
      <c r="BR7068" s="60"/>
      <c r="BX7068" s="151"/>
      <c r="CB7068" s="151"/>
      <c r="CM7068" s="151"/>
      <c r="CO7068" s="151"/>
      <c r="CT7068" s="151"/>
      <c r="CY7068" s="151"/>
    </row>
    <row r="7069" spans="1:103" x14ac:dyDescent="0.2">
      <c r="A7069" s="60"/>
      <c r="B7069" s="60"/>
      <c r="C7069" s="60"/>
      <c r="D7069" s="60"/>
      <c r="E7069" s="60"/>
      <c r="F7069" s="60"/>
      <c r="G7069" s="60"/>
      <c r="H7069" s="60"/>
      <c r="I7069" s="60"/>
      <c r="J7069" s="60"/>
      <c r="K7069" s="60"/>
      <c r="L7069" s="60"/>
      <c r="M7069" s="60"/>
      <c r="N7069" s="60"/>
      <c r="O7069" s="60"/>
      <c r="P7069" s="60"/>
      <c r="Q7069" s="60"/>
      <c r="R7069" s="334">
        <v>18951</v>
      </c>
      <c r="S7069" s="319" t="s">
        <v>356</v>
      </c>
      <c r="BE7069" s="60"/>
      <c r="BR7069" s="60"/>
      <c r="BX7069" s="151"/>
      <c r="CB7069" s="151"/>
      <c r="CM7069" s="151"/>
      <c r="CO7069" s="151"/>
      <c r="CT7069" s="151"/>
      <c r="CY7069" s="151"/>
    </row>
    <row r="7070" spans="1:103" x14ac:dyDescent="0.2">
      <c r="A7070" s="60"/>
      <c r="B7070" s="60"/>
      <c r="C7070" s="60"/>
      <c r="D7070" s="60"/>
      <c r="E7070" s="60"/>
      <c r="F7070" s="60"/>
      <c r="G7070" s="60"/>
      <c r="H7070" s="60"/>
      <c r="I7070" s="60"/>
      <c r="J7070" s="60"/>
      <c r="K7070" s="60"/>
      <c r="L7070" s="60"/>
      <c r="M7070" s="60"/>
      <c r="N7070" s="60"/>
      <c r="O7070" s="60"/>
      <c r="P7070" s="60"/>
      <c r="Q7070" s="60"/>
      <c r="R7070" s="334">
        <v>18953</v>
      </c>
      <c r="S7070" s="319" t="s">
        <v>356</v>
      </c>
      <c r="BE7070" s="60"/>
      <c r="BR7070" s="60"/>
      <c r="BX7070" s="151"/>
      <c r="CB7070" s="151"/>
      <c r="CM7070" s="151"/>
      <c r="CO7070" s="151"/>
      <c r="CT7070" s="151"/>
      <c r="CY7070" s="151"/>
    </row>
    <row r="7071" spans="1:103" x14ac:dyDescent="0.2">
      <c r="A7071" s="60"/>
      <c r="B7071" s="60"/>
      <c r="C7071" s="60"/>
      <c r="D7071" s="60"/>
      <c r="E7071" s="60"/>
      <c r="F7071" s="60"/>
      <c r="G7071" s="60"/>
      <c r="H7071" s="60"/>
      <c r="I7071" s="60"/>
      <c r="J7071" s="60"/>
      <c r="K7071" s="60"/>
      <c r="L7071" s="60"/>
      <c r="M7071" s="60"/>
      <c r="N7071" s="60"/>
      <c r="O7071" s="60"/>
      <c r="P7071" s="60"/>
      <c r="Q7071" s="60"/>
      <c r="R7071" s="334">
        <v>18954</v>
      </c>
      <c r="S7071" s="319" t="s">
        <v>356</v>
      </c>
      <c r="BE7071" s="60"/>
      <c r="BR7071" s="60"/>
      <c r="BX7071" s="151"/>
      <c r="CB7071" s="151"/>
      <c r="CM7071" s="151"/>
      <c r="CO7071" s="151"/>
      <c r="CT7071" s="151"/>
      <c r="CY7071" s="151"/>
    </row>
    <row r="7072" spans="1:103" x14ac:dyDescent="0.2">
      <c r="A7072" s="60"/>
      <c r="B7072" s="60"/>
      <c r="C7072" s="60"/>
      <c r="D7072" s="60"/>
      <c r="E7072" s="60"/>
      <c r="F7072" s="60"/>
      <c r="G7072" s="60"/>
      <c r="H7072" s="60"/>
      <c r="I7072" s="60"/>
      <c r="J7072" s="60"/>
      <c r="K7072" s="60"/>
      <c r="L7072" s="60"/>
      <c r="M7072" s="60"/>
      <c r="N7072" s="60"/>
      <c r="O7072" s="60"/>
      <c r="P7072" s="60"/>
      <c r="Q7072" s="60"/>
      <c r="R7072" s="334">
        <v>18955</v>
      </c>
      <c r="S7072" s="319" t="s">
        <v>356</v>
      </c>
      <c r="BE7072" s="60"/>
      <c r="BR7072" s="60"/>
      <c r="BX7072" s="151"/>
      <c r="CB7072" s="151"/>
      <c r="CM7072" s="151"/>
      <c r="CO7072" s="151"/>
      <c r="CT7072" s="151"/>
      <c r="CY7072" s="151"/>
    </row>
    <row r="7073" spans="1:103" x14ac:dyDescent="0.2">
      <c r="A7073" s="60"/>
      <c r="B7073" s="60"/>
      <c r="C7073" s="60"/>
      <c r="D7073" s="60"/>
      <c r="E7073" s="60"/>
      <c r="F7073" s="60"/>
      <c r="G7073" s="60"/>
      <c r="H7073" s="60"/>
      <c r="I7073" s="60"/>
      <c r="J7073" s="60"/>
      <c r="K7073" s="60"/>
      <c r="L7073" s="60"/>
      <c r="M7073" s="60"/>
      <c r="N7073" s="60"/>
      <c r="O7073" s="60"/>
      <c r="P7073" s="60"/>
      <c r="Q7073" s="60"/>
      <c r="R7073" s="334">
        <v>18956</v>
      </c>
      <c r="S7073" s="319" t="s">
        <v>356</v>
      </c>
      <c r="BE7073" s="60"/>
      <c r="BR7073" s="60"/>
      <c r="BX7073" s="151"/>
      <c r="CB7073" s="151"/>
      <c r="CM7073" s="151"/>
      <c r="CO7073" s="151"/>
      <c r="CT7073" s="151"/>
      <c r="CY7073" s="151"/>
    </row>
    <row r="7074" spans="1:103" x14ac:dyDescent="0.2">
      <c r="A7074" s="60"/>
      <c r="B7074" s="60"/>
      <c r="C7074" s="60"/>
      <c r="D7074" s="60"/>
      <c r="E7074" s="60"/>
      <c r="F7074" s="60"/>
      <c r="G7074" s="60"/>
      <c r="H7074" s="60"/>
      <c r="I7074" s="60"/>
      <c r="J7074" s="60"/>
      <c r="K7074" s="60"/>
      <c r="L7074" s="60"/>
      <c r="M7074" s="60"/>
      <c r="N7074" s="60"/>
      <c r="O7074" s="60"/>
      <c r="P7074" s="60"/>
      <c r="Q7074" s="60"/>
      <c r="R7074" s="334">
        <v>18957</v>
      </c>
      <c r="S7074" s="319" t="s">
        <v>356</v>
      </c>
      <c r="BE7074" s="60"/>
      <c r="BR7074" s="60"/>
      <c r="BX7074" s="151"/>
      <c r="CB7074" s="151"/>
      <c r="CM7074" s="151"/>
      <c r="CO7074" s="151"/>
      <c r="CT7074" s="151"/>
      <c r="CY7074" s="151"/>
    </row>
    <row r="7075" spans="1:103" x14ac:dyDescent="0.2">
      <c r="A7075" s="60"/>
      <c r="B7075" s="60"/>
      <c r="C7075" s="60"/>
      <c r="D7075" s="60"/>
      <c r="E7075" s="60"/>
      <c r="F7075" s="60"/>
      <c r="G7075" s="60"/>
      <c r="H7075" s="60"/>
      <c r="I7075" s="60"/>
      <c r="J7075" s="60"/>
      <c r="K7075" s="60"/>
      <c r="L7075" s="60"/>
      <c r="M7075" s="60"/>
      <c r="N7075" s="60"/>
      <c r="O7075" s="60"/>
      <c r="P7075" s="60"/>
      <c r="Q7075" s="60"/>
      <c r="R7075" s="334">
        <v>18958</v>
      </c>
      <c r="S7075" s="319" t="s">
        <v>356</v>
      </c>
      <c r="BE7075" s="60"/>
      <c r="BR7075" s="60"/>
      <c r="BX7075" s="151"/>
      <c r="CB7075" s="151"/>
      <c r="CM7075" s="151"/>
      <c r="CO7075" s="151"/>
      <c r="CT7075" s="151"/>
      <c r="CY7075" s="151"/>
    </row>
    <row r="7076" spans="1:103" x14ac:dyDescent="0.2">
      <c r="A7076" s="60"/>
      <c r="B7076" s="60"/>
      <c r="C7076" s="60"/>
      <c r="D7076" s="60"/>
      <c r="E7076" s="60"/>
      <c r="F7076" s="60"/>
      <c r="G7076" s="60"/>
      <c r="H7076" s="60"/>
      <c r="I7076" s="60"/>
      <c r="J7076" s="60"/>
      <c r="K7076" s="60"/>
      <c r="L7076" s="60"/>
      <c r="M7076" s="60"/>
      <c r="N7076" s="60"/>
      <c r="O7076" s="60"/>
      <c r="P7076" s="60"/>
      <c r="Q7076" s="60"/>
      <c r="R7076" s="334">
        <v>18960</v>
      </c>
      <c r="S7076" s="319" t="s">
        <v>356</v>
      </c>
      <c r="BE7076" s="60"/>
      <c r="BR7076" s="60"/>
      <c r="BX7076" s="151"/>
      <c r="CB7076" s="151"/>
      <c r="CM7076" s="151"/>
      <c r="CO7076" s="151"/>
      <c r="CT7076" s="151"/>
      <c r="CY7076" s="151"/>
    </row>
    <row r="7077" spans="1:103" x14ac:dyDescent="0.2">
      <c r="A7077" s="60"/>
      <c r="B7077" s="60"/>
      <c r="C7077" s="60"/>
      <c r="D7077" s="60"/>
      <c r="E7077" s="60"/>
      <c r="F7077" s="60"/>
      <c r="G7077" s="60"/>
      <c r="H7077" s="60"/>
      <c r="I7077" s="60"/>
      <c r="J7077" s="60"/>
      <c r="K7077" s="60"/>
      <c r="L7077" s="60"/>
      <c r="M7077" s="60"/>
      <c r="N7077" s="60"/>
      <c r="O7077" s="60"/>
      <c r="P7077" s="60"/>
      <c r="Q7077" s="60"/>
      <c r="R7077" s="334">
        <v>18962</v>
      </c>
      <c r="S7077" s="319" t="s">
        <v>356</v>
      </c>
      <c r="BE7077" s="60"/>
      <c r="BR7077" s="60"/>
      <c r="BX7077" s="151"/>
      <c r="CB7077" s="151"/>
      <c r="CM7077" s="151"/>
      <c r="CO7077" s="151"/>
      <c r="CT7077" s="151"/>
      <c r="CY7077" s="151"/>
    </row>
    <row r="7078" spans="1:103" x14ac:dyDescent="0.2">
      <c r="A7078" s="60"/>
      <c r="B7078" s="60"/>
      <c r="C7078" s="60"/>
      <c r="D7078" s="60"/>
      <c r="E7078" s="60"/>
      <c r="F7078" s="60"/>
      <c r="G7078" s="60"/>
      <c r="H7078" s="60"/>
      <c r="I7078" s="60"/>
      <c r="J7078" s="60"/>
      <c r="K7078" s="60"/>
      <c r="L7078" s="60"/>
      <c r="M7078" s="60"/>
      <c r="N7078" s="60"/>
      <c r="O7078" s="60"/>
      <c r="P7078" s="60"/>
      <c r="Q7078" s="60"/>
      <c r="R7078" s="334">
        <v>18963</v>
      </c>
      <c r="S7078" s="319" t="s">
        <v>356</v>
      </c>
      <c r="BE7078" s="60"/>
      <c r="BR7078" s="60"/>
      <c r="BX7078" s="151"/>
      <c r="CB7078" s="151"/>
      <c r="CM7078" s="151"/>
      <c r="CO7078" s="151"/>
      <c r="CT7078" s="151"/>
      <c r="CY7078" s="151"/>
    </row>
    <row r="7079" spans="1:103" x14ac:dyDescent="0.2">
      <c r="A7079" s="60"/>
      <c r="B7079" s="60"/>
      <c r="C7079" s="60"/>
      <c r="D7079" s="60"/>
      <c r="E7079" s="60"/>
      <c r="F7079" s="60"/>
      <c r="G7079" s="60"/>
      <c r="H7079" s="60"/>
      <c r="I7079" s="60"/>
      <c r="J7079" s="60"/>
      <c r="K7079" s="60"/>
      <c r="L7079" s="60"/>
      <c r="M7079" s="60"/>
      <c r="N7079" s="60"/>
      <c r="O7079" s="60"/>
      <c r="P7079" s="60"/>
      <c r="Q7079" s="60"/>
      <c r="R7079" s="334">
        <v>18964</v>
      </c>
      <c r="S7079" s="319" t="s">
        <v>356</v>
      </c>
      <c r="BE7079" s="60"/>
      <c r="BR7079" s="60"/>
      <c r="BX7079" s="151"/>
      <c r="CB7079" s="151"/>
      <c r="CM7079" s="151"/>
      <c r="CO7079" s="151"/>
      <c r="CT7079" s="151"/>
      <c r="CY7079" s="151"/>
    </row>
    <row r="7080" spans="1:103" x14ac:dyDescent="0.2">
      <c r="A7080" s="60"/>
      <c r="B7080" s="60"/>
      <c r="C7080" s="60"/>
      <c r="D7080" s="60"/>
      <c r="E7080" s="60"/>
      <c r="F7080" s="60"/>
      <c r="G7080" s="60"/>
      <c r="H7080" s="60"/>
      <c r="I7080" s="60"/>
      <c r="J7080" s="60"/>
      <c r="K7080" s="60"/>
      <c r="L7080" s="60"/>
      <c r="M7080" s="60"/>
      <c r="N7080" s="60"/>
      <c r="O7080" s="60"/>
      <c r="P7080" s="60"/>
      <c r="Q7080" s="60"/>
      <c r="R7080" s="334">
        <v>18966</v>
      </c>
      <c r="S7080" s="319" t="s">
        <v>356</v>
      </c>
      <c r="BE7080" s="60"/>
      <c r="BR7080" s="60"/>
      <c r="BX7080" s="151"/>
      <c r="CB7080" s="151"/>
      <c r="CM7080" s="151"/>
      <c r="CO7080" s="151"/>
      <c r="CT7080" s="151"/>
      <c r="CY7080" s="151"/>
    </row>
    <row r="7081" spans="1:103" x14ac:dyDescent="0.2">
      <c r="A7081" s="60"/>
      <c r="B7081" s="60"/>
      <c r="C7081" s="60"/>
      <c r="D7081" s="60"/>
      <c r="E7081" s="60"/>
      <c r="F7081" s="60"/>
      <c r="G7081" s="60"/>
      <c r="H7081" s="60"/>
      <c r="I7081" s="60"/>
      <c r="J7081" s="60"/>
      <c r="K7081" s="60"/>
      <c r="L7081" s="60"/>
      <c r="M7081" s="60"/>
      <c r="N7081" s="60"/>
      <c r="O7081" s="60"/>
      <c r="P7081" s="60"/>
      <c r="Q7081" s="60"/>
      <c r="R7081" s="334">
        <v>18968</v>
      </c>
      <c r="S7081" s="319" t="s">
        <v>356</v>
      </c>
      <c r="BE7081" s="60"/>
      <c r="BR7081" s="60"/>
      <c r="BX7081" s="151"/>
      <c r="CB7081" s="151"/>
      <c r="CM7081" s="151"/>
      <c r="CO7081" s="151"/>
      <c r="CT7081" s="151"/>
      <c r="CY7081" s="151"/>
    </row>
    <row r="7082" spans="1:103" x14ac:dyDescent="0.2">
      <c r="A7082" s="60"/>
      <c r="B7082" s="60"/>
      <c r="C7082" s="60"/>
      <c r="D7082" s="60"/>
      <c r="E7082" s="60"/>
      <c r="F7082" s="60"/>
      <c r="G7082" s="60"/>
      <c r="H7082" s="60"/>
      <c r="I7082" s="60"/>
      <c r="J7082" s="60"/>
      <c r="K7082" s="60"/>
      <c r="L7082" s="60"/>
      <c r="M7082" s="60"/>
      <c r="N7082" s="60"/>
      <c r="O7082" s="60"/>
      <c r="P7082" s="60"/>
      <c r="Q7082" s="60"/>
      <c r="R7082" s="334">
        <v>18969</v>
      </c>
      <c r="S7082" s="319" t="s">
        <v>356</v>
      </c>
      <c r="BE7082" s="60"/>
      <c r="BR7082" s="60"/>
      <c r="BX7082" s="151"/>
      <c r="CB7082" s="151"/>
      <c r="CM7082" s="151"/>
      <c r="CO7082" s="151"/>
      <c r="CT7082" s="151"/>
      <c r="CY7082" s="151"/>
    </row>
    <row r="7083" spans="1:103" x14ac:dyDescent="0.2">
      <c r="A7083" s="60"/>
      <c r="B7083" s="60"/>
      <c r="C7083" s="60"/>
      <c r="D7083" s="60"/>
      <c r="E7083" s="60"/>
      <c r="F7083" s="60"/>
      <c r="G7083" s="60"/>
      <c r="H7083" s="60"/>
      <c r="I7083" s="60"/>
      <c r="J7083" s="60"/>
      <c r="K7083" s="60"/>
      <c r="L7083" s="60"/>
      <c r="M7083" s="60"/>
      <c r="N7083" s="60"/>
      <c r="O7083" s="60"/>
      <c r="P7083" s="60"/>
      <c r="Q7083" s="60"/>
      <c r="R7083" s="334">
        <v>18970</v>
      </c>
      <c r="S7083" s="319" t="s">
        <v>356</v>
      </c>
      <c r="BE7083" s="60"/>
      <c r="BR7083" s="60"/>
      <c r="BX7083" s="151"/>
      <c r="CB7083" s="151"/>
      <c r="CM7083" s="151"/>
      <c r="CO7083" s="151"/>
      <c r="CT7083" s="151"/>
      <c r="CY7083" s="151"/>
    </row>
    <row r="7084" spans="1:103" x14ac:dyDescent="0.2">
      <c r="A7084" s="60"/>
      <c r="B7084" s="60"/>
      <c r="C7084" s="60"/>
      <c r="D7084" s="60"/>
      <c r="E7084" s="60"/>
      <c r="F7084" s="60"/>
      <c r="G7084" s="60"/>
      <c r="H7084" s="60"/>
      <c r="I7084" s="60"/>
      <c r="J7084" s="60"/>
      <c r="K7084" s="60"/>
      <c r="L7084" s="60"/>
      <c r="M7084" s="60"/>
      <c r="N7084" s="60"/>
      <c r="O7084" s="60"/>
      <c r="P7084" s="60"/>
      <c r="Q7084" s="60"/>
      <c r="R7084" s="334">
        <v>18971</v>
      </c>
      <c r="S7084" s="319" t="s">
        <v>356</v>
      </c>
      <c r="BE7084" s="60"/>
      <c r="BR7084" s="60"/>
      <c r="BX7084" s="151"/>
      <c r="CB7084" s="151"/>
      <c r="CM7084" s="151"/>
      <c r="CO7084" s="151"/>
      <c r="CT7084" s="151"/>
      <c r="CY7084" s="151"/>
    </row>
    <row r="7085" spans="1:103" x14ac:dyDescent="0.2">
      <c r="A7085" s="60"/>
      <c r="B7085" s="60"/>
      <c r="C7085" s="60"/>
      <c r="D7085" s="60"/>
      <c r="E7085" s="60"/>
      <c r="F7085" s="60"/>
      <c r="G7085" s="60"/>
      <c r="H7085" s="60"/>
      <c r="I7085" s="60"/>
      <c r="J7085" s="60"/>
      <c r="K7085" s="60"/>
      <c r="L7085" s="60"/>
      <c r="M7085" s="60"/>
      <c r="N7085" s="60"/>
      <c r="O7085" s="60"/>
      <c r="P7085" s="60"/>
      <c r="Q7085" s="60"/>
      <c r="R7085" s="334">
        <v>18972</v>
      </c>
      <c r="S7085" s="319" t="s">
        <v>356</v>
      </c>
      <c r="BE7085" s="60"/>
      <c r="BR7085" s="60"/>
      <c r="BX7085" s="151"/>
      <c r="CB7085" s="151"/>
      <c r="CM7085" s="151"/>
      <c r="CO7085" s="151"/>
      <c r="CT7085" s="151"/>
      <c r="CY7085" s="151"/>
    </row>
    <row r="7086" spans="1:103" x14ac:dyDescent="0.2">
      <c r="A7086" s="60"/>
      <c r="B7086" s="60"/>
      <c r="C7086" s="60"/>
      <c r="D7086" s="60"/>
      <c r="E7086" s="60"/>
      <c r="F7086" s="60"/>
      <c r="G7086" s="60"/>
      <c r="H7086" s="60"/>
      <c r="I7086" s="60"/>
      <c r="J7086" s="60"/>
      <c r="K7086" s="60"/>
      <c r="L7086" s="60"/>
      <c r="M7086" s="60"/>
      <c r="N7086" s="60"/>
      <c r="O7086" s="60"/>
      <c r="P7086" s="60"/>
      <c r="Q7086" s="60"/>
      <c r="R7086" s="334">
        <v>18974</v>
      </c>
      <c r="S7086" s="319" t="s">
        <v>356</v>
      </c>
      <c r="BE7086" s="60"/>
      <c r="BR7086" s="60"/>
      <c r="BX7086" s="151"/>
      <c r="CB7086" s="151"/>
      <c r="CM7086" s="151"/>
      <c r="CO7086" s="151"/>
      <c r="CT7086" s="151"/>
      <c r="CY7086" s="151"/>
    </row>
    <row r="7087" spans="1:103" x14ac:dyDescent="0.2">
      <c r="A7087" s="60"/>
      <c r="B7087" s="60"/>
      <c r="C7087" s="60"/>
      <c r="D7087" s="60"/>
      <c r="E7087" s="60"/>
      <c r="F7087" s="60"/>
      <c r="G7087" s="60"/>
      <c r="H7087" s="60"/>
      <c r="I7087" s="60"/>
      <c r="J7087" s="60"/>
      <c r="K7087" s="60"/>
      <c r="L7087" s="60"/>
      <c r="M7087" s="60"/>
      <c r="N7087" s="60"/>
      <c r="O7087" s="60"/>
      <c r="P7087" s="60"/>
      <c r="Q7087" s="60"/>
      <c r="R7087" s="334">
        <v>18976</v>
      </c>
      <c r="S7087" s="319" t="s">
        <v>356</v>
      </c>
      <c r="BE7087" s="60"/>
      <c r="BR7087" s="60"/>
      <c r="BX7087" s="151"/>
      <c r="CB7087" s="151"/>
      <c r="CM7087" s="151"/>
      <c r="CO7087" s="151"/>
      <c r="CT7087" s="151"/>
      <c r="CY7087" s="151"/>
    </row>
    <row r="7088" spans="1:103" x14ac:dyDescent="0.2">
      <c r="A7088" s="60"/>
      <c r="B7088" s="60"/>
      <c r="C7088" s="60"/>
      <c r="D7088" s="60"/>
      <c r="E7088" s="60"/>
      <c r="F7088" s="60"/>
      <c r="G7088" s="60"/>
      <c r="H7088" s="60"/>
      <c r="I7088" s="60"/>
      <c r="J7088" s="60"/>
      <c r="K7088" s="60"/>
      <c r="L7088" s="60"/>
      <c r="M7088" s="60"/>
      <c r="N7088" s="60"/>
      <c r="O7088" s="60"/>
      <c r="P7088" s="60"/>
      <c r="Q7088" s="60"/>
      <c r="R7088" s="334">
        <v>18977</v>
      </c>
      <c r="S7088" s="319" t="s">
        <v>356</v>
      </c>
      <c r="BE7088" s="60"/>
      <c r="BR7088" s="60"/>
      <c r="BX7088" s="151"/>
      <c r="CB7088" s="151"/>
      <c r="CM7088" s="151"/>
      <c r="CO7088" s="151"/>
      <c r="CT7088" s="151"/>
      <c r="CY7088" s="151"/>
    </row>
    <row r="7089" spans="1:103" x14ac:dyDescent="0.2">
      <c r="A7089" s="60"/>
      <c r="B7089" s="60"/>
      <c r="C7089" s="60"/>
      <c r="D7089" s="60"/>
      <c r="E7089" s="60"/>
      <c r="F7089" s="60"/>
      <c r="G7089" s="60"/>
      <c r="H7089" s="60"/>
      <c r="I7089" s="60"/>
      <c r="J7089" s="60"/>
      <c r="K7089" s="60"/>
      <c r="L7089" s="60"/>
      <c r="M7089" s="60"/>
      <c r="N7089" s="60"/>
      <c r="O7089" s="60"/>
      <c r="P7089" s="60"/>
      <c r="Q7089" s="60"/>
      <c r="R7089" s="334">
        <v>18979</v>
      </c>
      <c r="S7089" s="319" t="s">
        <v>356</v>
      </c>
      <c r="BE7089" s="60"/>
      <c r="BR7089" s="60"/>
      <c r="BX7089" s="151"/>
      <c r="CB7089" s="151"/>
      <c r="CM7089" s="151"/>
      <c r="CO7089" s="151"/>
      <c r="CT7089" s="151"/>
      <c r="CY7089" s="151"/>
    </row>
    <row r="7090" spans="1:103" x14ac:dyDescent="0.2">
      <c r="A7090" s="60"/>
      <c r="B7090" s="60"/>
      <c r="C7090" s="60"/>
      <c r="D7090" s="60"/>
      <c r="E7090" s="60"/>
      <c r="F7090" s="60"/>
      <c r="G7090" s="60"/>
      <c r="H7090" s="60"/>
      <c r="I7090" s="60"/>
      <c r="J7090" s="60"/>
      <c r="K7090" s="60"/>
      <c r="L7090" s="60"/>
      <c r="M7090" s="60"/>
      <c r="N7090" s="60"/>
      <c r="O7090" s="60"/>
      <c r="P7090" s="60"/>
      <c r="Q7090" s="60"/>
      <c r="R7090" s="334">
        <v>18980</v>
      </c>
      <c r="S7090" s="319" t="s">
        <v>356</v>
      </c>
      <c r="BE7090" s="60"/>
      <c r="BR7090" s="60"/>
      <c r="BX7090" s="151"/>
      <c r="CB7090" s="151"/>
      <c r="CM7090" s="151"/>
      <c r="CO7090" s="151"/>
      <c r="CT7090" s="151"/>
      <c r="CY7090" s="151"/>
    </row>
    <row r="7091" spans="1:103" x14ac:dyDescent="0.2">
      <c r="A7091" s="60"/>
      <c r="B7091" s="60"/>
      <c r="C7091" s="60"/>
      <c r="D7091" s="60"/>
      <c r="E7091" s="60"/>
      <c r="F7091" s="60"/>
      <c r="G7091" s="60"/>
      <c r="H7091" s="60"/>
      <c r="I7091" s="60"/>
      <c r="J7091" s="60"/>
      <c r="K7091" s="60"/>
      <c r="L7091" s="60"/>
      <c r="M7091" s="60"/>
      <c r="N7091" s="60"/>
      <c r="O7091" s="60"/>
      <c r="P7091" s="60"/>
      <c r="Q7091" s="60"/>
      <c r="R7091" s="334">
        <v>18981</v>
      </c>
      <c r="S7091" s="319" t="s">
        <v>356</v>
      </c>
      <c r="BE7091" s="60"/>
      <c r="BR7091" s="60"/>
      <c r="BX7091" s="151"/>
      <c r="CB7091" s="151"/>
      <c r="CM7091" s="151"/>
      <c r="CO7091" s="151"/>
      <c r="CT7091" s="151"/>
      <c r="CY7091" s="151"/>
    </row>
    <row r="7092" spans="1:103" x14ac:dyDescent="0.2">
      <c r="A7092" s="60"/>
      <c r="B7092" s="60"/>
      <c r="C7092" s="60"/>
      <c r="D7092" s="60"/>
      <c r="E7092" s="60"/>
      <c r="F7092" s="60"/>
      <c r="G7092" s="60"/>
      <c r="H7092" s="60"/>
      <c r="I7092" s="60"/>
      <c r="J7092" s="60"/>
      <c r="K7092" s="60"/>
      <c r="L7092" s="60"/>
      <c r="M7092" s="60"/>
      <c r="N7092" s="60"/>
      <c r="O7092" s="60"/>
      <c r="P7092" s="60"/>
      <c r="Q7092" s="60"/>
      <c r="R7092" s="334">
        <v>18991</v>
      </c>
      <c r="S7092" s="319" t="s">
        <v>356</v>
      </c>
      <c r="BE7092" s="60"/>
      <c r="BR7092" s="60"/>
      <c r="BX7092" s="151"/>
      <c r="CB7092" s="151"/>
      <c r="CM7092" s="151"/>
      <c r="CO7092" s="151"/>
      <c r="CT7092" s="151"/>
      <c r="CY7092" s="151"/>
    </row>
    <row r="7093" spans="1:103" x14ac:dyDescent="0.2">
      <c r="A7093" s="60"/>
      <c r="B7093" s="60"/>
      <c r="C7093" s="60"/>
      <c r="D7093" s="60"/>
      <c r="E7093" s="60"/>
      <c r="F7093" s="60"/>
      <c r="G7093" s="60"/>
      <c r="H7093" s="60"/>
      <c r="I7093" s="60"/>
      <c r="J7093" s="60"/>
      <c r="K7093" s="60"/>
      <c r="L7093" s="60"/>
      <c r="M7093" s="60"/>
      <c r="N7093" s="60"/>
      <c r="O7093" s="60"/>
      <c r="P7093" s="60"/>
      <c r="Q7093" s="60"/>
      <c r="R7093" s="334">
        <v>19001</v>
      </c>
      <c r="S7093" s="319" t="s">
        <v>356</v>
      </c>
      <c r="BE7093" s="60"/>
      <c r="BR7093" s="60"/>
      <c r="BX7093" s="151"/>
      <c r="CB7093" s="151"/>
      <c r="CM7093" s="151"/>
      <c r="CO7093" s="151"/>
      <c r="CT7093" s="151"/>
      <c r="CY7093" s="151"/>
    </row>
    <row r="7094" spans="1:103" x14ac:dyDescent="0.2">
      <c r="A7094" s="60"/>
      <c r="B7094" s="60"/>
      <c r="C7094" s="60"/>
      <c r="D7094" s="60"/>
      <c r="E7094" s="60"/>
      <c r="F7094" s="60"/>
      <c r="G7094" s="60"/>
      <c r="H7094" s="60"/>
      <c r="I7094" s="60"/>
      <c r="J7094" s="60"/>
      <c r="K7094" s="60"/>
      <c r="L7094" s="60"/>
      <c r="M7094" s="60"/>
      <c r="N7094" s="60"/>
      <c r="O7094" s="60"/>
      <c r="P7094" s="60"/>
      <c r="Q7094" s="60"/>
      <c r="R7094" s="334">
        <v>19002</v>
      </c>
      <c r="S7094" s="319" t="s">
        <v>356</v>
      </c>
      <c r="BE7094" s="60"/>
      <c r="BR7094" s="60"/>
      <c r="BX7094" s="151"/>
      <c r="CB7094" s="151"/>
      <c r="CM7094" s="151"/>
      <c r="CO7094" s="151"/>
      <c r="CT7094" s="151"/>
      <c r="CY7094" s="151"/>
    </row>
    <row r="7095" spans="1:103" x14ac:dyDescent="0.2">
      <c r="A7095" s="60"/>
      <c r="B7095" s="60"/>
      <c r="C7095" s="60"/>
      <c r="D7095" s="60"/>
      <c r="E7095" s="60"/>
      <c r="F7095" s="60"/>
      <c r="G7095" s="60"/>
      <c r="H7095" s="60"/>
      <c r="I7095" s="60"/>
      <c r="J7095" s="60"/>
      <c r="K7095" s="60"/>
      <c r="L7095" s="60"/>
      <c r="M7095" s="60"/>
      <c r="N7095" s="60"/>
      <c r="O7095" s="60"/>
      <c r="P7095" s="60"/>
      <c r="Q7095" s="60"/>
      <c r="R7095" s="334">
        <v>19003</v>
      </c>
      <c r="S7095" s="319" t="s">
        <v>356</v>
      </c>
      <c r="BE7095" s="60"/>
      <c r="BR7095" s="60"/>
      <c r="BX7095" s="151"/>
      <c r="CB7095" s="151"/>
      <c r="CM7095" s="151"/>
      <c r="CO7095" s="151"/>
      <c r="CT7095" s="151"/>
      <c r="CY7095" s="151"/>
    </row>
    <row r="7096" spans="1:103" x14ac:dyDescent="0.2">
      <c r="A7096" s="60"/>
      <c r="B7096" s="60"/>
      <c r="C7096" s="60"/>
      <c r="D7096" s="60"/>
      <c r="E7096" s="60"/>
      <c r="F7096" s="60"/>
      <c r="G7096" s="60"/>
      <c r="H7096" s="60"/>
      <c r="I7096" s="60"/>
      <c r="J7096" s="60"/>
      <c r="K7096" s="60"/>
      <c r="L7096" s="60"/>
      <c r="M7096" s="60"/>
      <c r="N7096" s="60"/>
      <c r="O7096" s="60"/>
      <c r="P7096" s="60"/>
      <c r="Q7096" s="60"/>
      <c r="R7096" s="334">
        <v>19004</v>
      </c>
      <c r="S7096" s="319" t="s">
        <v>356</v>
      </c>
      <c r="BE7096" s="60"/>
      <c r="BR7096" s="60"/>
      <c r="BX7096" s="151"/>
      <c r="CB7096" s="151"/>
      <c r="CM7096" s="151"/>
      <c r="CO7096" s="151"/>
      <c r="CT7096" s="151"/>
      <c r="CY7096" s="151"/>
    </row>
    <row r="7097" spans="1:103" x14ac:dyDescent="0.2">
      <c r="A7097" s="60"/>
      <c r="B7097" s="60"/>
      <c r="C7097" s="60"/>
      <c r="D7097" s="60"/>
      <c r="E7097" s="60"/>
      <c r="F7097" s="60"/>
      <c r="G7097" s="60"/>
      <c r="H7097" s="60"/>
      <c r="I7097" s="60"/>
      <c r="J7097" s="60"/>
      <c r="K7097" s="60"/>
      <c r="L7097" s="60"/>
      <c r="M7097" s="60"/>
      <c r="N7097" s="60"/>
      <c r="O7097" s="60"/>
      <c r="P7097" s="60"/>
      <c r="Q7097" s="60"/>
      <c r="R7097" s="334">
        <v>19006</v>
      </c>
      <c r="S7097" s="319" t="s">
        <v>356</v>
      </c>
      <c r="BE7097" s="60"/>
      <c r="BR7097" s="60"/>
      <c r="BX7097" s="151"/>
      <c r="CB7097" s="151"/>
      <c r="CM7097" s="151"/>
      <c r="CO7097" s="151"/>
      <c r="CT7097" s="151"/>
      <c r="CY7097" s="151"/>
    </row>
    <row r="7098" spans="1:103" x14ac:dyDescent="0.2">
      <c r="A7098" s="60"/>
      <c r="B7098" s="60"/>
      <c r="C7098" s="60"/>
      <c r="D7098" s="60"/>
      <c r="E7098" s="60"/>
      <c r="F7098" s="60"/>
      <c r="G7098" s="60"/>
      <c r="H7098" s="60"/>
      <c r="I7098" s="60"/>
      <c r="J7098" s="60"/>
      <c r="K7098" s="60"/>
      <c r="L7098" s="60"/>
      <c r="M7098" s="60"/>
      <c r="N7098" s="60"/>
      <c r="O7098" s="60"/>
      <c r="P7098" s="60"/>
      <c r="Q7098" s="60"/>
      <c r="R7098" s="334">
        <v>19007</v>
      </c>
      <c r="S7098" s="319" t="s">
        <v>356</v>
      </c>
      <c r="BE7098" s="60"/>
      <c r="BR7098" s="60"/>
      <c r="BX7098" s="151"/>
      <c r="CB7098" s="151"/>
      <c r="CM7098" s="151"/>
      <c r="CO7098" s="151"/>
      <c r="CT7098" s="151"/>
      <c r="CY7098" s="151"/>
    </row>
    <row r="7099" spans="1:103" x14ac:dyDescent="0.2">
      <c r="A7099" s="60"/>
      <c r="B7099" s="60"/>
      <c r="C7099" s="60"/>
      <c r="D7099" s="60"/>
      <c r="E7099" s="60"/>
      <c r="F7099" s="60"/>
      <c r="G7099" s="60"/>
      <c r="H7099" s="60"/>
      <c r="I7099" s="60"/>
      <c r="J7099" s="60"/>
      <c r="K7099" s="60"/>
      <c r="L7099" s="60"/>
      <c r="M7099" s="60"/>
      <c r="N7099" s="60"/>
      <c r="O7099" s="60"/>
      <c r="P7099" s="60"/>
      <c r="Q7099" s="60"/>
      <c r="R7099" s="334">
        <v>19008</v>
      </c>
      <c r="S7099" s="319" t="s">
        <v>356</v>
      </c>
      <c r="BE7099" s="60"/>
      <c r="BR7099" s="60"/>
      <c r="BX7099" s="151"/>
      <c r="CB7099" s="151"/>
      <c r="CM7099" s="151"/>
      <c r="CO7099" s="151"/>
      <c r="CT7099" s="151"/>
      <c r="CY7099" s="151"/>
    </row>
    <row r="7100" spans="1:103" x14ac:dyDescent="0.2">
      <c r="A7100" s="60"/>
      <c r="B7100" s="60"/>
      <c r="C7100" s="60"/>
      <c r="D7100" s="60"/>
      <c r="E7100" s="60"/>
      <c r="F7100" s="60"/>
      <c r="G7100" s="60"/>
      <c r="H7100" s="60"/>
      <c r="I7100" s="60"/>
      <c r="J7100" s="60"/>
      <c r="K7100" s="60"/>
      <c r="L7100" s="60"/>
      <c r="M7100" s="60"/>
      <c r="N7100" s="60"/>
      <c r="O7100" s="60"/>
      <c r="P7100" s="60"/>
      <c r="Q7100" s="60"/>
      <c r="R7100" s="334">
        <v>19009</v>
      </c>
      <c r="S7100" s="319" t="s">
        <v>356</v>
      </c>
      <c r="BE7100" s="60"/>
      <c r="BR7100" s="60"/>
      <c r="BX7100" s="151"/>
      <c r="CB7100" s="151"/>
      <c r="CM7100" s="151"/>
      <c r="CO7100" s="151"/>
      <c r="CT7100" s="151"/>
      <c r="CY7100" s="151"/>
    </row>
    <row r="7101" spans="1:103" x14ac:dyDescent="0.2">
      <c r="A7101" s="60"/>
      <c r="B7101" s="60"/>
      <c r="C7101" s="60"/>
      <c r="D7101" s="60"/>
      <c r="E7101" s="60"/>
      <c r="F7101" s="60"/>
      <c r="G7101" s="60"/>
      <c r="H7101" s="60"/>
      <c r="I7101" s="60"/>
      <c r="J7101" s="60"/>
      <c r="K7101" s="60"/>
      <c r="L7101" s="60"/>
      <c r="M7101" s="60"/>
      <c r="N7101" s="60"/>
      <c r="O7101" s="60"/>
      <c r="P7101" s="60"/>
      <c r="Q7101" s="60"/>
      <c r="R7101" s="334">
        <v>19010</v>
      </c>
      <c r="S7101" s="319" t="s">
        <v>356</v>
      </c>
      <c r="BE7101" s="60"/>
      <c r="BR7101" s="60"/>
      <c r="BX7101" s="151"/>
      <c r="CB7101" s="151"/>
      <c r="CM7101" s="151"/>
      <c r="CO7101" s="151"/>
      <c r="CT7101" s="151"/>
      <c r="CY7101" s="151"/>
    </row>
    <row r="7102" spans="1:103" x14ac:dyDescent="0.2">
      <c r="A7102" s="60"/>
      <c r="B7102" s="60"/>
      <c r="C7102" s="60"/>
      <c r="D7102" s="60"/>
      <c r="E7102" s="60"/>
      <c r="F7102" s="60"/>
      <c r="G7102" s="60"/>
      <c r="H7102" s="60"/>
      <c r="I7102" s="60"/>
      <c r="J7102" s="60"/>
      <c r="K7102" s="60"/>
      <c r="L7102" s="60"/>
      <c r="M7102" s="60"/>
      <c r="N7102" s="60"/>
      <c r="O7102" s="60"/>
      <c r="P7102" s="60"/>
      <c r="Q7102" s="60"/>
      <c r="R7102" s="334">
        <v>19012</v>
      </c>
      <c r="S7102" s="319" t="s">
        <v>356</v>
      </c>
      <c r="BE7102" s="60"/>
      <c r="BR7102" s="60"/>
      <c r="BX7102" s="151"/>
      <c r="CB7102" s="151"/>
      <c r="CM7102" s="151"/>
      <c r="CO7102" s="151"/>
      <c r="CT7102" s="151"/>
      <c r="CY7102" s="151"/>
    </row>
    <row r="7103" spans="1:103" x14ac:dyDescent="0.2">
      <c r="A7103" s="60"/>
      <c r="B7103" s="60"/>
      <c r="C7103" s="60"/>
      <c r="D7103" s="60"/>
      <c r="E7103" s="60"/>
      <c r="F7103" s="60"/>
      <c r="G7103" s="60"/>
      <c r="H7103" s="60"/>
      <c r="I7103" s="60"/>
      <c r="J7103" s="60"/>
      <c r="K7103" s="60"/>
      <c r="L7103" s="60"/>
      <c r="M7103" s="60"/>
      <c r="N7103" s="60"/>
      <c r="O7103" s="60"/>
      <c r="P7103" s="60"/>
      <c r="Q7103" s="60"/>
      <c r="R7103" s="334">
        <v>19013</v>
      </c>
      <c r="S7103" s="319" t="s">
        <v>356</v>
      </c>
      <c r="BE7103" s="60"/>
      <c r="BR7103" s="60"/>
      <c r="BX7103" s="151"/>
      <c r="CB7103" s="151"/>
      <c r="CM7103" s="151"/>
      <c r="CO7103" s="151"/>
      <c r="CT7103" s="151"/>
      <c r="CY7103" s="151"/>
    </row>
    <row r="7104" spans="1:103" x14ac:dyDescent="0.2">
      <c r="A7104" s="60"/>
      <c r="B7104" s="60"/>
      <c r="C7104" s="60"/>
      <c r="D7104" s="60"/>
      <c r="E7104" s="60"/>
      <c r="F7104" s="60"/>
      <c r="G7104" s="60"/>
      <c r="H7104" s="60"/>
      <c r="I7104" s="60"/>
      <c r="J7104" s="60"/>
      <c r="K7104" s="60"/>
      <c r="L7104" s="60"/>
      <c r="M7104" s="60"/>
      <c r="N7104" s="60"/>
      <c r="O7104" s="60"/>
      <c r="P7104" s="60"/>
      <c r="Q7104" s="60"/>
      <c r="R7104" s="334">
        <v>19014</v>
      </c>
      <c r="S7104" s="319" t="s">
        <v>356</v>
      </c>
      <c r="BE7104" s="60"/>
      <c r="BR7104" s="60"/>
      <c r="BX7104" s="151"/>
      <c r="CB7104" s="151"/>
      <c r="CM7104" s="151"/>
      <c r="CO7104" s="151"/>
      <c r="CT7104" s="151"/>
      <c r="CY7104" s="151"/>
    </row>
    <row r="7105" spans="1:103" x14ac:dyDescent="0.2">
      <c r="A7105" s="60"/>
      <c r="B7105" s="60"/>
      <c r="C7105" s="60"/>
      <c r="D7105" s="60"/>
      <c r="E7105" s="60"/>
      <c r="F7105" s="60"/>
      <c r="G7105" s="60"/>
      <c r="H7105" s="60"/>
      <c r="I7105" s="60"/>
      <c r="J7105" s="60"/>
      <c r="K7105" s="60"/>
      <c r="L7105" s="60"/>
      <c r="M7105" s="60"/>
      <c r="N7105" s="60"/>
      <c r="O7105" s="60"/>
      <c r="P7105" s="60"/>
      <c r="Q7105" s="60"/>
      <c r="R7105" s="334">
        <v>19015</v>
      </c>
      <c r="S7105" s="319" t="s">
        <v>356</v>
      </c>
      <c r="BE7105" s="60"/>
      <c r="BR7105" s="60"/>
      <c r="BX7105" s="151"/>
      <c r="CB7105" s="151"/>
      <c r="CM7105" s="151"/>
      <c r="CO7105" s="151"/>
      <c r="CT7105" s="151"/>
      <c r="CY7105" s="151"/>
    </row>
    <row r="7106" spans="1:103" x14ac:dyDescent="0.2">
      <c r="A7106" s="60"/>
      <c r="B7106" s="60"/>
      <c r="C7106" s="60"/>
      <c r="D7106" s="60"/>
      <c r="E7106" s="60"/>
      <c r="F7106" s="60"/>
      <c r="G7106" s="60"/>
      <c r="H7106" s="60"/>
      <c r="I7106" s="60"/>
      <c r="J7106" s="60"/>
      <c r="K7106" s="60"/>
      <c r="L7106" s="60"/>
      <c r="M7106" s="60"/>
      <c r="N7106" s="60"/>
      <c r="O7106" s="60"/>
      <c r="P7106" s="60"/>
      <c r="Q7106" s="60"/>
      <c r="R7106" s="334">
        <v>19016</v>
      </c>
      <c r="S7106" s="319" t="s">
        <v>356</v>
      </c>
      <c r="BE7106" s="60"/>
      <c r="BR7106" s="60"/>
      <c r="BX7106" s="151"/>
      <c r="CB7106" s="151"/>
      <c r="CM7106" s="151"/>
      <c r="CO7106" s="151"/>
      <c r="CT7106" s="151"/>
      <c r="CY7106" s="151"/>
    </row>
    <row r="7107" spans="1:103" x14ac:dyDescent="0.2">
      <c r="A7107" s="60"/>
      <c r="B7107" s="60"/>
      <c r="C7107" s="60"/>
      <c r="D7107" s="60"/>
      <c r="E7107" s="60"/>
      <c r="F7107" s="60"/>
      <c r="G7107" s="60"/>
      <c r="H7107" s="60"/>
      <c r="I7107" s="60"/>
      <c r="J7107" s="60"/>
      <c r="K7107" s="60"/>
      <c r="L7107" s="60"/>
      <c r="M7107" s="60"/>
      <c r="N7107" s="60"/>
      <c r="O7107" s="60"/>
      <c r="P7107" s="60"/>
      <c r="Q7107" s="60"/>
      <c r="R7107" s="334">
        <v>19017</v>
      </c>
      <c r="S7107" s="319" t="s">
        <v>356</v>
      </c>
      <c r="BE7107" s="60"/>
      <c r="BR7107" s="60"/>
      <c r="BX7107" s="151"/>
      <c r="CB7107" s="151"/>
      <c r="CM7107" s="151"/>
      <c r="CO7107" s="151"/>
      <c r="CT7107" s="151"/>
      <c r="CY7107" s="151"/>
    </row>
    <row r="7108" spans="1:103" x14ac:dyDescent="0.2">
      <c r="A7108" s="60"/>
      <c r="B7108" s="60"/>
      <c r="C7108" s="60"/>
      <c r="D7108" s="60"/>
      <c r="E7108" s="60"/>
      <c r="F7108" s="60"/>
      <c r="G7108" s="60"/>
      <c r="H7108" s="60"/>
      <c r="I7108" s="60"/>
      <c r="J7108" s="60"/>
      <c r="K7108" s="60"/>
      <c r="L7108" s="60"/>
      <c r="M7108" s="60"/>
      <c r="N7108" s="60"/>
      <c r="O7108" s="60"/>
      <c r="P7108" s="60"/>
      <c r="Q7108" s="60"/>
      <c r="R7108" s="334">
        <v>19018</v>
      </c>
      <c r="S7108" s="319" t="s">
        <v>356</v>
      </c>
      <c r="BE7108" s="60"/>
      <c r="BR7108" s="60"/>
      <c r="BX7108" s="151"/>
      <c r="CB7108" s="151"/>
      <c r="CM7108" s="151"/>
      <c r="CO7108" s="151"/>
      <c r="CT7108" s="151"/>
      <c r="CY7108" s="151"/>
    </row>
    <row r="7109" spans="1:103" x14ac:dyDescent="0.2">
      <c r="A7109" s="60"/>
      <c r="B7109" s="60"/>
      <c r="C7109" s="60"/>
      <c r="D7109" s="60"/>
      <c r="E7109" s="60"/>
      <c r="F7109" s="60"/>
      <c r="G7109" s="60"/>
      <c r="H7109" s="60"/>
      <c r="I7109" s="60"/>
      <c r="J7109" s="60"/>
      <c r="K7109" s="60"/>
      <c r="L7109" s="60"/>
      <c r="M7109" s="60"/>
      <c r="N7109" s="60"/>
      <c r="O7109" s="60"/>
      <c r="P7109" s="60"/>
      <c r="Q7109" s="60"/>
      <c r="R7109" s="334">
        <v>19019</v>
      </c>
      <c r="S7109" s="319" t="s">
        <v>356</v>
      </c>
      <c r="BE7109" s="60"/>
      <c r="BR7109" s="60"/>
      <c r="BX7109" s="151"/>
      <c r="CB7109" s="151"/>
      <c r="CM7109" s="151"/>
      <c r="CO7109" s="151"/>
      <c r="CT7109" s="151"/>
      <c r="CY7109" s="151"/>
    </row>
    <row r="7110" spans="1:103" x14ac:dyDescent="0.2">
      <c r="A7110" s="60"/>
      <c r="B7110" s="60"/>
      <c r="C7110" s="60"/>
      <c r="D7110" s="60"/>
      <c r="E7110" s="60"/>
      <c r="F7110" s="60"/>
      <c r="G7110" s="60"/>
      <c r="H7110" s="60"/>
      <c r="I7110" s="60"/>
      <c r="J7110" s="60"/>
      <c r="K7110" s="60"/>
      <c r="L7110" s="60"/>
      <c r="M7110" s="60"/>
      <c r="N7110" s="60"/>
      <c r="O7110" s="60"/>
      <c r="P7110" s="60"/>
      <c r="Q7110" s="60"/>
      <c r="R7110" s="334">
        <v>19020</v>
      </c>
      <c r="S7110" s="319" t="s">
        <v>356</v>
      </c>
      <c r="BE7110" s="60"/>
      <c r="BR7110" s="60"/>
      <c r="BX7110" s="151"/>
      <c r="CB7110" s="151"/>
      <c r="CM7110" s="151"/>
      <c r="CO7110" s="151"/>
      <c r="CT7110" s="151"/>
      <c r="CY7110" s="151"/>
    </row>
    <row r="7111" spans="1:103" x14ac:dyDescent="0.2">
      <c r="A7111" s="60"/>
      <c r="B7111" s="60"/>
      <c r="C7111" s="60"/>
      <c r="D7111" s="60"/>
      <c r="E7111" s="60"/>
      <c r="F7111" s="60"/>
      <c r="G7111" s="60"/>
      <c r="H7111" s="60"/>
      <c r="I7111" s="60"/>
      <c r="J7111" s="60"/>
      <c r="K7111" s="60"/>
      <c r="L7111" s="60"/>
      <c r="M7111" s="60"/>
      <c r="N7111" s="60"/>
      <c r="O7111" s="60"/>
      <c r="P7111" s="60"/>
      <c r="Q7111" s="60"/>
      <c r="R7111" s="334">
        <v>19021</v>
      </c>
      <c r="S7111" s="319" t="s">
        <v>356</v>
      </c>
      <c r="BE7111" s="60"/>
      <c r="BR7111" s="60"/>
      <c r="BX7111" s="151"/>
      <c r="CB7111" s="151"/>
      <c r="CM7111" s="151"/>
      <c r="CO7111" s="151"/>
      <c r="CT7111" s="151"/>
      <c r="CY7111" s="151"/>
    </row>
    <row r="7112" spans="1:103" x14ac:dyDescent="0.2">
      <c r="A7112" s="60"/>
      <c r="B7112" s="60"/>
      <c r="C7112" s="60"/>
      <c r="D7112" s="60"/>
      <c r="E7112" s="60"/>
      <c r="F7112" s="60"/>
      <c r="G7112" s="60"/>
      <c r="H7112" s="60"/>
      <c r="I7112" s="60"/>
      <c r="J7112" s="60"/>
      <c r="K7112" s="60"/>
      <c r="L7112" s="60"/>
      <c r="M7112" s="60"/>
      <c r="N7112" s="60"/>
      <c r="O7112" s="60"/>
      <c r="P7112" s="60"/>
      <c r="Q7112" s="60"/>
      <c r="R7112" s="334">
        <v>19022</v>
      </c>
      <c r="S7112" s="319" t="s">
        <v>356</v>
      </c>
      <c r="BE7112" s="60"/>
      <c r="BR7112" s="60"/>
      <c r="BX7112" s="151"/>
      <c r="CB7112" s="151"/>
      <c r="CM7112" s="151"/>
      <c r="CO7112" s="151"/>
      <c r="CT7112" s="151"/>
      <c r="CY7112" s="151"/>
    </row>
    <row r="7113" spans="1:103" x14ac:dyDescent="0.2">
      <c r="A7113" s="60"/>
      <c r="B7113" s="60"/>
      <c r="C7113" s="60"/>
      <c r="D7113" s="60"/>
      <c r="E7113" s="60"/>
      <c r="F7113" s="60"/>
      <c r="G7113" s="60"/>
      <c r="H7113" s="60"/>
      <c r="I7113" s="60"/>
      <c r="J7113" s="60"/>
      <c r="K7113" s="60"/>
      <c r="L7113" s="60"/>
      <c r="M7113" s="60"/>
      <c r="N7113" s="60"/>
      <c r="O7113" s="60"/>
      <c r="P7113" s="60"/>
      <c r="Q7113" s="60"/>
      <c r="R7113" s="334">
        <v>19023</v>
      </c>
      <c r="S7113" s="319" t="s">
        <v>356</v>
      </c>
      <c r="BE7113" s="60"/>
      <c r="BR7113" s="60"/>
      <c r="BX7113" s="151"/>
      <c r="CB7113" s="151"/>
      <c r="CM7113" s="151"/>
      <c r="CO7113" s="151"/>
      <c r="CT7113" s="151"/>
      <c r="CY7113" s="151"/>
    </row>
    <row r="7114" spans="1:103" x14ac:dyDescent="0.2">
      <c r="A7114" s="60"/>
      <c r="B7114" s="60"/>
      <c r="C7114" s="60"/>
      <c r="D7114" s="60"/>
      <c r="E7114" s="60"/>
      <c r="F7114" s="60"/>
      <c r="G7114" s="60"/>
      <c r="H7114" s="60"/>
      <c r="I7114" s="60"/>
      <c r="J7114" s="60"/>
      <c r="K7114" s="60"/>
      <c r="L7114" s="60"/>
      <c r="M7114" s="60"/>
      <c r="N7114" s="60"/>
      <c r="O7114" s="60"/>
      <c r="P7114" s="60"/>
      <c r="Q7114" s="60"/>
      <c r="R7114" s="334">
        <v>19025</v>
      </c>
      <c r="S7114" s="319" t="s">
        <v>356</v>
      </c>
      <c r="BE7114" s="60"/>
      <c r="BR7114" s="60"/>
      <c r="BX7114" s="151"/>
      <c r="CB7114" s="151"/>
      <c r="CM7114" s="151"/>
      <c r="CO7114" s="151"/>
      <c r="CT7114" s="151"/>
      <c r="CY7114" s="151"/>
    </row>
    <row r="7115" spans="1:103" x14ac:dyDescent="0.2">
      <c r="A7115" s="60"/>
      <c r="B7115" s="60"/>
      <c r="C7115" s="60"/>
      <c r="D7115" s="60"/>
      <c r="E7115" s="60"/>
      <c r="F7115" s="60"/>
      <c r="G7115" s="60"/>
      <c r="H7115" s="60"/>
      <c r="I7115" s="60"/>
      <c r="J7115" s="60"/>
      <c r="K7115" s="60"/>
      <c r="L7115" s="60"/>
      <c r="M7115" s="60"/>
      <c r="N7115" s="60"/>
      <c r="O7115" s="60"/>
      <c r="P7115" s="60"/>
      <c r="Q7115" s="60"/>
      <c r="R7115" s="334">
        <v>19026</v>
      </c>
      <c r="S7115" s="319" t="s">
        <v>356</v>
      </c>
      <c r="BE7115" s="60"/>
      <c r="BR7115" s="60"/>
      <c r="BX7115" s="151"/>
      <c r="CB7115" s="151"/>
      <c r="CM7115" s="151"/>
      <c r="CO7115" s="151"/>
      <c r="CT7115" s="151"/>
      <c r="CY7115" s="151"/>
    </row>
    <row r="7116" spans="1:103" x14ac:dyDescent="0.2">
      <c r="A7116" s="60"/>
      <c r="B7116" s="60"/>
      <c r="C7116" s="60"/>
      <c r="D7116" s="60"/>
      <c r="E7116" s="60"/>
      <c r="F7116" s="60"/>
      <c r="G7116" s="60"/>
      <c r="H7116" s="60"/>
      <c r="I7116" s="60"/>
      <c r="J7116" s="60"/>
      <c r="K7116" s="60"/>
      <c r="L7116" s="60"/>
      <c r="M7116" s="60"/>
      <c r="N7116" s="60"/>
      <c r="O7116" s="60"/>
      <c r="P7116" s="60"/>
      <c r="Q7116" s="60"/>
      <c r="R7116" s="334">
        <v>19027</v>
      </c>
      <c r="S7116" s="319" t="s">
        <v>356</v>
      </c>
      <c r="BE7116" s="60"/>
      <c r="BR7116" s="60"/>
      <c r="BX7116" s="151"/>
      <c r="CB7116" s="151"/>
      <c r="CM7116" s="151"/>
      <c r="CO7116" s="151"/>
      <c r="CT7116" s="151"/>
      <c r="CY7116" s="151"/>
    </row>
    <row r="7117" spans="1:103" x14ac:dyDescent="0.2">
      <c r="A7117" s="60"/>
      <c r="B7117" s="60"/>
      <c r="C7117" s="60"/>
      <c r="D7117" s="60"/>
      <c r="E7117" s="60"/>
      <c r="F7117" s="60"/>
      <c r="G7117" s="60"/>
      <c r="H7117" s="60"/>
      <c r="I7117" s="60"/>
      <c r="J7117" s="60"/>
      <c r="K7117" s="60"/>
      <c r="L7117" s="60"/>
      <c r="M7117" s="60"/>
      <c r="N7117" s="60"/>
      <c r="O7117" s="60"/>
      <c r="P7117" s="60"/>
      <c r="Q7117" s="60"/>
      <c r="R7117" s="334">
        <v>19028</v>
      </c>
      <c r="S7117" s="319" t="s">
        <v>356</v>
      </c>
      <c r="BE7117" s="60"/>
      <c r="BR7117" s="60"/>
      <c r="BX7117" s="151"/>
      <c r="CB7117" s="151"/>
      <c r="CM7117" s="151"/>
      <c r="CO7117" s="151"/>
      <c r="CT7117" s="151"/>
      <c r="CY7117" s="151"/>
    </row>
    <row r="7118" spans="1:103" x14ac:dyDescent="0.2">
      <c r="A7118" s="60"/>
      <c r="B7118" s="60"/>
      <c r="C7118" s="60"/>
      <c r="D7118" s="60"/>
      <c r="E7118" s="60"/>
      <c r="F7118" s="60"/>
      <c r="G7118" s="60"/>
      <c r="H7118" s="60"/>
      <c r="I7118" s="60"/>
      <c r="J7118" s="60"/>
      <c r="K7118" s="60"/>
      <c r="L7118" s="60"/>
      <c r="M7118" s="60"/>
      <c r="N7118" s="60"/>
      <c r="O7118" s="60"/>
      <c r="P7118" s="60"/>
      <c r="Q7118" s="60"/>
      <c r="R7118" s="334">
        <v>19029</v>
      </c>
      <c r="S7118" s="319" t="s">
        <v>356</v>
      </c>
      <c r="BE7118" s="60"/>
      <c r="BR7118" s="60"/>
      <c r="BX7118" s="151"/>
      <c r="CB7118" s="151"/>
      <c r="CM7118" s="151"/>
      <c r="CO7118" s="151"/>
      <c r="CT7118" s="151"/>
      <c r="CY7118" s="151"/>
    </row>
    <row r="7119" spans="1:103" x14ac:dyDescent="0.2">
      <c r="A7119" s="60"/>
      <c r="B7119" s="60"/>
      <c r="C7119" s="60"/>
      <c r="D7119" s="60"/>
      <c r="E7119" s="60"/>
      <c r="F7119" s="60"/>
      <c r="G7119" s="60"/>
      <c r="H7119" s="60"/>
      <c r="I7119" s="60"/>
      <c r="J7119" s="60"/>
      <c r="K7119" s="60"/>
      <c r="L7119" s="60"/>
      <c r="M7119" s="60"/>
      <c r="N7119" s="60"/>
      <c r="O7119" s="60"/>
      <c r="P7119" s="60"/>
      <c r="Q7119" s="60"/>
      <c r="R7119" s="334">
        <v>19030</v>
      </c>
      <c r="S7119" s="319" t="s">
        <v>356</v>
      </c>
      <c r="BE7119" s="60"/>
      <c r="BR7119" s="60"/>
      <c r="BX7119" s="151"/>
      <c r="CB7119" s="151"/>
      <c r="CM7119" s="151"/>
      <c r="CO7119" s="151"/>
      <c r="CT7119" s="151"/>
      <c r="CY7119" s="151"/>
    </row>
    <row r="7120" spans="1:103" x14ac:dyDescent="0.2">
      <c r="A7120" s="60"/>
      <c r="B7120" s="60"/>
      <c r="C7120" s="60"/>
      <c r="D7120" s="60"/>
      <c r="E7120" s="60"/>
      <c r="F7120" s="60"/>
      <c r="G7120" s="60"/>
      <c r="H7120" s="60"/>
      <c r="I7120" s="60"/>
      <c r="J7120" s="60"/>
      <c r="K7120" s="60"/>
      <c r="L7120" s="60"/>
      <c r="M7120" s="60"/>
      <c r="N7120" s="60"/>
      <c r="O7120" s="60"/>
      <c r="P7120" s="60"/>
      <c r="Q7120" s="60"/>
      <c r="R7120" s="334">
        <v>19031</v>
      </c>
      <c r="S7120" s="319" t="s">
        <v>356</v>
      </c>
      <c r="BE7120" s="60"/>
      <c r="BR7120" s="60"/>
      <c r="BX7120" s="151"/>
      <c r="CB7120" s="151"/>
      <c r="CM7120" s="151"/>
      <c r="CO7120" s="151"/>
      <c r="CT7120" s="151"/>
      <c r="CY7120" s="151"/>
    </row>
    <row r="7121" spans="1:103" x14ac:dyDescent="0.2">
      <c r="A7121" s="60"/>
      <c r="B7121" s="60"/>
      <c r="C7121" s="60"/>
      <c r="D7121" s="60"/>
      <c r="E7121" s="60"/>
      <c r="F7121" s="60"/>
      <c r="G7121" s="60"/>
      <c r="H7121" s="60"/>
      <c r="I7121" s="60"/>
      <c r="J7121" s="60"/>
      <c r="K7121" s="60"/>
      <c r="L7121" s="60"/>
      <c r="M7121" s="60"/>
      <c r="N7121" s="60"/>
      <c r="O7121" s="60"/>
      <c r="P7121" s="60"/>
      <c r="Q7121" s="60"/>
      <c r="R7121" s="334">
        <v>19032</v>
      </c>
      <c r="S7121" s="319" t="s">
        <v>356</v>
      </c>
      <c r="BE7121" s="60"/>
      <c r="BR7121" s="60"/>
      <c r="BX7121" s="151"/>
      <c r="CB7121" s="151"/>
      <c r="CM7121" s="151"/>
      <c r="CO7121" s="151"/>
      <c r="CT7121" s="151"/>
      <c r="CY7121" s="151"/>
    </row>
    <row r="7122" spans="1:103" x14ac:dyDescent="0.2">
      <c r="A7122" s="60"/>
      <c r="B7122" s="60"/>
      <c r="C7122" s="60"/>
      <c r="D7122" s="60"/>
      <c r="E7122" s="60"/>
      <c r="F7122" s="60"/>
      <c r="G7122" s="60"/>
      <c r="H7122" s="60"/>
      <c r="I7122" s="60"/>
      <c r="J7122" s="60"/>
      <c r="K7122" s="60"/>
      <c r="L7122" s="60"/>
      <c r="M7122" s="60"/>
      <c r="N7122" s="60"/>
      <c r="O7122" s="60"/>
      <c r="P7122" s="60"/>
      <c r="Q7122" s="60"/>
      <c r="R7122" s="334">
        <v>19033</v>
      </c>
      <c r="S7122" s="319" t="s">
        <v>356</v>
      </c>
      <c r="BE7122" s="60"/>
      <c r="BR7122" s="60"/>
      <c r="BX7122" s="151"/>
      <c r="CB7122" s="151"/>
      <c r="CM7122" s="151"/>
      <c r="CO7122" s="151"/>
      <c r="CT7122" s="151"/>
      <c r="CY7122" s="151"/>
    </row>
    <row r="7123" spans="1:103" x14ac:dyDescent="0.2">
      <c r="A7123" s="60"/>
      <c r="B7123" s="60"/>
      <c r="C7123" s="60"/>
      <c r="D7123" s="60"/>
      <c r="E7123" s="60"/>
      <c r="F7123" s="60"/>
      <c r="G7123" s="60"/>
      <c r="H7123" s="60"/>
      <c r="I7123" s="60"/>
      <c r="J7123" s="60"/>
      <c r="K7123" s="60"/>
      <c r="L7123" s="60"/>
      <c r="M7123" s="60"/>
      <c r="N7123" s="60"/>
      <c r="O7123" s="60"/>
      <c r="P7123" s="60"/>
      <c r="Q7123" s="60"/>
      <c r="R7123" s="334">
        <v>19034</v>
      </c>
      <c r="S7123" s="319" t="s">
        <v>356</v>
      </c>
      <c r="BE7123" s="60"/>
      <c r="BR7123" s="60"/>
      <c r="BX7123" s="151"/>
      <c r="CB7123" s="151"/>
      <c r="CM7123" s="151"/>
      <c r="CO7123" s="151"/>
      <c r="CT7123" s="151"/>
      <c r="CY7123" s="151"/>
    </row>
    <row r="7124" spans="1:103" x14ac:dyDescent="0.2">
      <c r="A7124" s="60"/>
      <c r="B7124" s="60"/>
      <c r="C7124" s="60"/>
      <c r="D7124" s="60"/>
      <c r="E7124" s="60"/>
      <c r="F7124" s="60"/>
      <c r="G7124" s="60"/>
      <c r="H7124" s="60"/>
      <c r="I7124" s="60"/>
      <c r="J7124" s="60"/>
      <c r="K7124" s="60"/>
      <c r="L7124" s="60"/>
      <c r="M7124" s="60"/>
      <c r="N7124" s="60"/>
      <c r="O7124" s="60"/>
      <c r="P7124" s="60"/>
      <c r="Q7124" s="60"/>
      <c r="R7124" s="334">
        <v>19035</v>
      </c>
      <c r="S7124" s="319" t="s">
        <v>356</v>
      </c>
      <c r="BE7124" s="60"/>
      <c r="BR7124" s="60"/>
      <c r="BX7124" s="151"/>
      <c r="CB7124" s="151"/>
      <c r="CM7124" s="151"/>
      <c r="CO7124" s="151"/>
      <c r="CT7124" s="151"/>
      <c r="CY7124" s="151"/>
    </row>
    <row r="7125" spans="1:103" x14ac:dyDescent="0.2">
      <c r="A7125" s="60"/>
      <c r="B7125" s="60"/>
      <c r="C7125" s="60"/>
      <c r="D7125" s="60"/>
      <c r="E7125" s="60"/>
      <c r="F7125" s="60"/>
      <c r="G7125" s="60"/>
      <c r="H7125" s="60"/>
      <c r="I7125" s="60"/>
      <c r="J7125" s="60"/>
      <c r="K7125" s="60"/>
      <c r="L7125" s="60"/>
      <c r="M7125" s="60"/>
      <c r="N7125" s="60"/>
      <c r="O7125" s="60"/>
      <c r="P7125" s="60"/>
      <c r="Q7125" s="60"/>
      <c r="R7125" s="334">
        <v>19036</v>
      </c>
      <c r="S7125" s="319" t="s">
        <v>356</v>
      </c>
      <c r="BE7125" s="60"/>
      <c r="BR7125" s="60"/>
      <c r="BX7125" s="151"/>
      <c r="CB7125" s="151"/>
      <c r="CM7125" s="151"/>
      <c r="CO7125" s="151"/>
      <c r="CT7125" s="151"/>
      <c r="CY7125" s="151"/>
    </row>
    <row r="7126" spans="1:103" x14ac:dyDescent="0.2">
      <c r="A7126" s="60"/>
      <c r="B7126" s="60"/>
      <c r="C7126" s="60"/>
      <c r="D7126" s="60"/>
      <c r="E7126" s="60"/>
      <c r="F7126" s="60"/>
      <c r="G7126" s="60"/>
      <c r="H7126" s="60"/>
      <c r="I7126" s="60"/>
      <c r="J7126" s="60"/>
      <c r="K7126" s="60"/>
      <c r="L7126" s="60"/>
      <c r="M7126" s="60"/>
      <c r="N7126" s="60"/>
      <c r="O7126" s="60"/>
      <c r="P7126" s="60"/>
      <c r="Q7126" s="60"/>
      <c r="R7126" s="334">
        <v>19037</v>
      </c>
      <c r="S7126" s="319" t="s">
        <v>356</v>
      </c>
      <c r="BE7126" s="60"/>
      <c r="BR7126" s="60"/>
      <c r="BX7126" s="151"/>
      <c r="CB7126" s="151"/>
      <c r="CM7126" s="151"/>
      <c r="CO7126" s="151"/>
      <c r="CT7126" s="151"/>
      <c r="CY7126" s="151"/>
    </row>
    <row r="7127" spans="1:103" x14ac:dyDescent="0.2">
      <c r="A7127" s="60"/>
      <c r="B7127" s="60"/>
      <c r="C7127" s="60"/>
      <c r="D7127" s="60"/>
      <c r="E7127" s="60"/>
      <c r="F7127" s="60"/>
      <c r="G7127" s="60"/>
      <c r="H7127" s="60"/>
      <c r="I7127" s="60"/>
      <c r="J7127" s="60"/>
      <c r="K7127" s="60"/>
      <c r="L7127" s="60"/>
      <c r="M7127" s="60"/>
      <c r="N7127" s="60"/>
      <c r="O7127" s="60"/>
      <c r="P7127" s="60"/>
      <c r="Q7127" s="60"/>
      <c r="R7127" s="334">
        <v>19038</v>
      </c>
      <c r="S7127" s="319" t="s">
        <v>356</v>
      </c>
      <c r="BE7127" s="60"/>
      <c r="BR7127" s="60"/>
      <c r="BX7127" s="151"/>
      <c r="CB7127" s="151"/>
      <c r="CM7127" s="151"/>
      <c r="CO7127" s="151"/>
      <c r="CT7127" s="151"/>
      <c r="CY7127" s="151"/>
    </row>
    <row r="7128" spans="1:103" x14ac:dyDescent="0.2">
      <c r="A7128" s="60"/>
      <c r="B7128" s="60"/>
      <c r="C7128" s="60"/>
      <c r="D7128" s="60"/>
      <c r="E7128" s="60"/>
      <c r="F7128" s="60"/>
      <c r="G7128" s="60"/>
      <c r="H7128" s="60"/>
      <c r="I7128" s="60"/>
      <c r="J7128" s="60"/>
      <c r="K7128" s="60"/>
      <c r="L7128" s="60"/>
      <c r="M7128" s="60"/>
      <c r="N7128" s="60"/>
      <c r="O7128" s="60"/>
      <c r="P7128" s="60"/>
      <c r="Q7128" s="60"/>
      <c r="R7128" s="334">
        <v>19039</v>
      </c>
      <c r="S7128" s="319" t="s">
        <v>356</v>
      </c>
      <c r="BE7128" s="60"/>
      <c r="BR7128" s="60"/>
      <c r="BX7128" s="151"/>
      <c r="CB7128" s="151"/>
      <c r="CM7128" s="151"/>
      <c r="CO7128" s="151"/>
      <c r="CT7128" s="151"/>
      <c r="CY7128" s="151"/>
    </row>
    <row r="7129" spans="1:103" x14ac:dyDescent="0.2">
      <c r="A7129" s="60"/>
      <c r="B7129" s="60"/>
      <c r="C7129" s="60"/>
      <c r="D7129" s="60"/>
      <c r="E7129" s="60"/>
      <c r="F7129" s="60"/>
      <c r="G7129" s="60"/>
      <c r="H7129" s="60"/>
      <c r="I7129" s="60"/>
      <c r="J7129" s="60"/>
      <c r="K7129" s="60"/>
      <c r="L7129" s="60"/>
      <c r="M7129" s="60"/>
      <c r="N7129" s="60"/>
      <c r="O7129" s="60"/>
      <c r="P7129" s="60"/>
      <c r="Q7129" s="60"/>
      <c r="R7129" s="334">
        <v>19040</v>
      </c>
      <c r="S7129" s="319" t="s">
        <v>356</v>
      </c>
      <c r="BE7129" s="60"/>
      <c r="BR7129" s="60"/>
      <c r="BX7129" s="151"/>
      <c r="CB7129" s="151"/>
      <c r="CM7129" s="151"/>
      <c r="CO7129" s="151"/>
      <c r="CT7129" s="151"/>
      <c r="CY7129" s="151"/>
    </row>
    <row r="7130" spans="1:103" x14ac:dyDescent="0.2">
      <c r="A7130" s="60"/>
      <c r="B7130" s="60"/>
      <c r="C7130" s="60"/>
      <c r="D7130" s="60"/>
      <c r="E7130" s="60"/>
      <c r="F7130" s="60"/>
      <c r="G7130" s="60"/>
      <c r="H7130" s="60"/>
      <c r="I7130" s="60"/>
      <c r="J7130" s="60"/>
      <c r="K7130" s="60"/>
      <c r="L7130" s="60"/>
      <c r="M7130" s="60"/>
      <c r="N7130" s="60"/>
      <c r="O7130" s="60"/>
      <c r="P7130" s="60"/>
      <c r="Q7130" s="60"/>
      <c r="R7130" s="334">
        <v>19041</v>
      </c>
      <c r="S7130" s="319" t="s">
        <v>356</v>
      </c>
      <c r="BE7130" s="60"/>
      <c r="BR7130" s="60"/>
      <c r="BX7130" s="151"/>
      <c r="CB7130" s="151"/>
      <c r="CM7130" s="151"/>
      <c r="CO7130" s="151"/>
      <c r="CT7130" s="151"/>
      <c r="CY7130" s="151"/>
    </row>
    <row r="7131" spans="1:103" x14ac:dyDescent="0.2">
      <c r="A7131" s="60"/>
      <c r="B7131" s="60"/>
      <c r="C7131" s="60"/>
      <c r="D7131" s="60"/>
      <c r="E7131" s="60"/>
      <c r="F7131" s="60"/>
      <c r="G7131" s="60"/>
      <c r="H7131" s="60"/>
      <c r="I7131" s="60"/>
      <c r="J7131" s="60"/>
      <c r="K7131" s="60"/>
      <c r="L7131" s="60"/>
      <c r="M7131" s="60"/>
      <c r="N7131" s="60"/>
      <c r="O7131" s="60"/>
      <c r="P7131" s="60"/>
      <c r="Q7131" s="60"/>
      <c r="R7131" s="334">
        <v>19043</v>
      </c>
      <c r="S7131" s="319" t="s">
        <v>356</v>
      </c>
      <c r="BE7131" s="60"/>
      <c r="BR7131" s="60"/>
      <c r="BX7131" s="151"/>
      <c r="CB7131" s="151"/>
      <c r="CM7131" s="151"/>
      <c r="CO7131" s="151"/>
      <c r="CT7131" s="151"/>
      <c r="CY7131" s="151"/>
    </row>
    <row r="7132" spans="1:103" x14ac:dyDescent="0.2">
      <c r="A7132" s="60"/>
      <c r="B7132" s="60"/>
      <c r="C7132" s="60"/>
      <c r="D7132" s="60"/>
      <c r="E7132" s="60"/>
      <c r="F7132" s="60"/>
      <c r="G7132" s="60"/>
      <c r="H7132" s="60"/>
      <c r="I7132" s="60"/>
      <c r="J7132" s="60"/>
      <c r="K7132" s="60"/>
      <c r="L7132" s="60"/>
      <c r="M7132" s="60"/>
      <c r="N7132" s="60"/>
      <c r="O7132" s="60"/>
      <c r="P7132" s="60"/>
      <c r="Q7132" s="60"/>
      <c r="R7132" s="334">
        <v>19044</v>
      </c>
      <c r="S7132" s="319" t="s">
        <v>356</v>
      </c>
      <c r="BE7132" s="60"/>
      <c r="BR7132" s="60"/>
      <c r="BX7132" s="151"/>
      <c r="CB7132" s="151"/>
      <c r="CM7132" s="151"/>
      <c r="CO7132" s="151"/>
      <c r="CT7132" s="151"/>
      <c r="CY7132" s="151"/>
    </row>
    <row r="7133" spans="1:103" x14ac:dyDescent="0.2">
      <c r="A7133" s="60"/>
      <c r="B7133" s="60"/>
      <c r="C7133" s="60"/>
      <c r="D7133" s="60"/>
      <c r="E7133" s="60"/>
      <c r="F7133" s="60"/>
      <c r="G7133" s="60"/>
      <c r="H7133" s="60"/>
      <c r="I7133" s="60"/>
      <c r="J7133" s="60"/>
      <c r="K7133" s="60"/>
      <c r="L7133" s="60"/>
      <c r="M7133" s="60"/>
      <c r="N7133" s="60"/>
      <c r="O7133" s="60"/>
      <c r="P7133" s="60"/>
      <c r="Q7133" s="60"/>
      <c r="R7133" s="334">
        <v>19046</v>
      </c>
      <c r="S7133" s="319" t="s">
        <v>356</v>
      </c>
      <c r="BE7133" s="60"/>
      <c r="BR7133" s="60"/>
      <c r="BX7133" s="151"/>
      <c r="CB7133" s="151"/>
      <c r="CM7133" s="151"/>
      <c r="CO7133" s="151"/>
      <c r="CT7133" s="151"/>
      <c r="CY7133" s="151"/>
    </row>
    <row r="7134" spans="1:103" x14ac:dyDescent="0.2">
      <c r="A7134" s="60"/>
      <c r="B7134" s="60"/>
      <c r="C7134" s="60"/>
      <c r="D7134" s="60"/>
      <c r="E7134" s="60"/>
      <c r="F7134" s="60"/>
      <c r="G7134" s="60"/>
      <c r="H7134" s="60"/>
      <c r="I7134" s="60"/>
      <c r="J7134" s="60"/>
      <c r="K7134" s="60"/>
      <c r="L7134" s="60"/>
      <c r="M7134" s="60"/>
      <c r="N7134" s="60"/>
      <c r="O7134" s="60"/>
      <c r="P7134" s="60"/>
      <c r="Q7134" s="60"/>
      <c r="R7134" s="334">
        <v>19047</v>
      </c>
      <c r="S7134" s="319" t="s">
        <v>356</v>
      </c>
      <c r="BE7134" s="60"/>
      <c r="BR7134" s="60"/>
      <c r="BX7134" s="151"/>
      <c r="CB7134" s="151"/>
      <c r="CM7134" s="151"/>
      <c r="CO7134" s="151"/>
      <c r="CT7134" s="151"/>
      <c r="CY7134" s="151"/>
    </row>
    <row r="7135" spans="1:103" x14ac:dyDescent="0.2">
      <c r="A7135" s="60"/>
      <c r="B7135" s="60"/>
      <c r="C7135" s="60"/>
      <c r="D7135" s="60"/>
      <c r="E7135" s="60"/>
      <c r="F7135" s="60"/>
      <c r="G7135" s="60"/>
      <c r="H7135" s="60"/>
      <c r="I7135" s="60"/>
      <c r="J7135" s="60"/>
      <c r="K7135" s="60"/>
      <c r="L7135" s="60"/>
      <c r="M7135" s="60"/>
      <c r="N7135" s="60"/>
      <c r="O7135" s="60"/>
      <c r="P7135" s="60"/>
      <c r="Q7135" s="60"/>
      <c r="R7135" s="334">
        <v>19048</v>
      </c>
      <c r="S7135" s="319" t="s">
        <v>356</v>
      </c>
      <c r="BE7135" s="60"/>
      <c r="BR7135" s="60"/>
      <c r="BX7135" s="151"/>
      <c r="CB7135" s="151"/>
      <c r="CM7135" s="151"/>
      <c r="CO7135" s="151"/>
      <c r="CT7135" s="151"/>
      <c r="CY7135" s="151"/>
    </row>
    <row r="7136" spans="1:103" x14ac:dyDescent="0.2">
      <c r="A7136" s="60"/>
      <c r="B7136" s="60"/>
      <c r="C7136" s="60"/>
      <c r="D7136" s="60"/>
      <c r="E7136" s="60"/>
      <c r="F7136" s="60"/>
      <c r="G7136" s="60"/>
      <c r="H7136" s="60"/>
      <c r="I7136" s="60"/>
      <c r="J7136" s="60"/>
      <c r="K7136" s="60"/>
      <c r="L7136" s="60"/>
      <c r="M7136" s="60"/>
      <c r="N7136" s="60"/>
      <c r="O7136" s="60"/>
      <c r="P7136" s="60"/>
      <c r="Q7136" s="60"/>
      <c r="R7136" s="334">
        <v>19049</v>
      </c>
      <c r="S7136" s="319" t="s">
        <v>356</v>
      </c>
      <c r="BE7136" s="60"/>
      <c r="BR7136" s="60"/>
      <c r="BX7136" s="151"/>
      <c r="CB7136" s="151"/>
      <c r="CM7136" s="151"/>
      <c r="CO7136" s="151"/>
      <c r="CT7136" s="151"/>
      <c r="CY7136" s="151"/>
    </row>
    <row r="7137" spans="1:103" x14ac:dyDescent="0.2">
      <c r="A7137" s="60"/>
      <c r="B7137" s="60"/>
      <c r="C7137" s="60"/>
      <c r="D7137" s="60"/>
      <c r="E7137" s="60"/>
      <c r="F7137" s="60"/>
      <c r="G7137" s="60"/>
      <c r="H7137" s="60"/>
      <c r="I7137" s="60"/>
      <c r="J7137" s="60"/>
      <c r="K7137" s="60"/>
      <c r="L7137" s="60"/>
      <c r="M7137" s="60"/>
      <c r="N7137" s="60"/>
      <c r="O7137" s="60"/>
      <c r="P7137" s="60"/>
      <c r="Q7137" s="60"/>
      <c r="R7137" s="334">
        <v>19050</v>
      </c>
      <c r="S7137" s="319" t="s">
        <v>356</v>
      </c>
      <c r="BE7137" s="60"/>
      <c r="BR7137" s="60"/>
      <c r="BX7137" s="151"/>
      <c r="CB7137" s="151"/>
      <c r="CM7137" s="151"/>
      <c r="CO7137" s="151"/>
      <c r="CT7137" s="151"/>
      <c r="CY7137" s="151"/>
    </row>
    <row r="7138" spans="1:103" x14ac:dyDescent="0.2">
      <c r="A7138" s="60"/>
      <c r="B7138" s="60"/>
      <c r="C7138" s="60"/>
      <c r="D7138" s="60"/>
      <c r="E7138" s="60"/>
      <c r="F7138" s="60"/>
      <c r="G7138" s="60"/>
      <c r="H7138" s="60"/>
      <c r="I7138" s="60"/>
      <c r="J7138" s="60"/>
      <c r="K7138" s="60"/>
      <c r="L7138" s="60"/>
      <c r="M7138" s="60"/>
      <c r="N7138" s="60"/>
      <c r="O7138" s="60"/>
      <c r="P7138" s="60"/>
      <c r="Q7138" s="60"/>
      <c r="R7138" s="334">
        <v>19052</v>
      </c>
      <c r="S7138" s="319" t="s">
        <v>356</v>
      </c>
      <c r="BE7138" s="60"/>
      <c r="BR7138" s="60"/>
      <c r="BX7138" s="151"/>
      <c r="CB7138" s="151"/>
      <c r="CM7138" s="151"/>
      <c r="CO7138" s="151"/>
      <c r="CT7138" s="151"/>
      <c r="CY7138" s="151"/>
    </row>
    <row r="7139" spans="1:103" x14ac:dyDescent="0.2">
      <c r="A7139" s="60"/>
      <c r="B7139" s="60"/>
      <c r="C7139" s="60"/>
      <c r="D7139" s="60"/>
      <c r="E7139" s="60"/>
      <c r="F7139" s="60"/>
      <c r="G7139" s="60"/>
      <c r="H7139" s="60"/>
      <c r="I7139" s="60"/>
      <c r="J7139" s="60"/>
      <c r="K7139" s="60"/>
      <c r="L7139" s="60"/>
      <c r="M7139" s="60"/>
      <c r="N7139" s="60"/>
      <c r="O7139" s="60"/>
      <c r="P7139" s="60"/>
      <c r="Q7139" s="60"/>
      <c r="R7139" s="334">
        <v>19053</v>
      </c>
      <c r="S7139" s="319" t="s">
        <v>356</v>
      </c>
      <c r="BE7139" s="60"/>
      <c r="BR7139" s="60"/>
      <c r="BX7139" s="151"/>
      <c r="CB7139" s="151"/>
      <c r="CM7139" s="151"/>
      <c r="CO7139" s="151"/>
      <c r="CT7139" s="151"/>
      <c r="CY7139" s="151"/>
    </row>
    <row r="7140" spans="1:103" x14ac:dyDescent="0.2">
      <c r="A7140" s="60"/>
      <c r="B7140" s="60"/>
      <c r="C7140" s="60"/>
      <c r="D7140" s="60"/>
      <c r="E7140" s="60"/>
      <c r="F7140" s="60"/>
      <c r="G7140" s="60"/>
      <c r="H7140" s="60"/>
      <c r="I7140" s="60"/>
      <c r="J7140" s="60"/>
      <c r="K7140" s="60"/>
      <c r="L7140" s="60"/>
      <c r="M7140" s="60"/>
      <c r="N7140" s="60"/>
      <c r="O7140" s="60"/>
      <c r="P7140" s="60"/>
      <c r="Q7140" s="60"/>
      <c r="R7140" s="334">
        <v>19054</v>
      </c>
      <c r="S7140" s="319" t="s">
        <v>356</v>
      </c>
      <c r="BE7140" s="60"/>
      <c r="BR7140" s="60"/>
      <c r="BX7140" s="151"/>
      <c r="CB7140" s="151"/>
      <c r="CM7140" s="151"/>
      <c r="CO7140" s="151"/>
      <c r="CT7140" s="151"/>
      <c r="CY7140" s="151"/>
    </row>
    <row r="7141" spans="1:103" x14ac:dyDescent="0.2">
      <c r="A7141" s="60"/>
      <c r="B7141" s="60"/>
      <c r="C7141" s="60"/>
      <c r="D7141" s="60"/>
      <c r="E7141" s="60"/>
      <c r="F7141" s="60"/>
      <c r="G7141" s="60"/>
      <c r="H7141" s="60"/>
      <c r="I7141" s="60"/>
      <c r="J7141" s="60"/>
      <c r="K7141" s="60"/>
      <c r="L7141" s="60"/>
      <c r="M7141" s="60"/>
      <c r="N7141" s="60"/>
      <c r="O7141" s="60"/>
      <c r="P7141" s="60"/>
      <c r="Q7141" s="60"/>
      <c r="R7141" s="334">
        <v>19055</v>
      </c>
      <c r="S7141" s="319" t="s">
        <v>356</v>
      </c>
      <c r="BE7141" s="60"/>
      <c r="BR7141" s="60"/>
      <c r="BX7141" s="151"/>
      <c r="CB7141" s="151"/>
      <c r="CM7141" s="151"/>
      <c r="CO7141" s="151"/>
      <c r="CT7141" s="151"/>
      <c r="CY7141" s="151"/>
    </row>
    <row r="7142" spans="1:103" x14ac:dyDescent="0.2">
      <c r="A7142" s="60"/>
      <c r="B7142" s="60"/>
      <c r="C7142" s="60"/>
      <c r="D7142" s="60"/>
      <c r="E7142" s="60"/>
      <c r="F7142" s="60"/>
      <c r="G7142" s="60"/>
      <c r="H7142" s="60"/>
      <c r="I7142" s="60"/>
      <c r="J7142" s="60"/>
      <c r="K7142" s="60"/>
      <c r="L7142" s="60"/>
      <c r="M7142" s="60"/>
      <c r="N7142" s="60"/>
      <c r="O7142" s="60"/>
      <c r="P7142" s="60"/>
      <c r="Q7142" s="60"/>
      <c r="R7142" s="334">
        <v>19056</v>
      </c>
      <c r="S7142" s="319" t="s">
        <v>356</v>
      </c>
      <c r="BE7142" s="60"/>
      <c r="BR7142" s="60"/>
      <c r="BX7142" s="151"/>
      <c r="CB7142" s="151"/>
      <c r="CM7142" s="151"/>
      <c r="CO7142" s="151"/>
      <c r="CT7142" s="151"/>
      <c r="CY7142" s="151"/>
    </row>
    <row r="7143" spans="1:103" x14ac:dyDescent="0.2">
      <c r="A7143" s="60"/>
      <c r="B7143" s="60"/>
      <c r="C7143" s="60"/>
      <c r="D7143" s="60"/>
      <c r="E7143" s="60"/>
      <c r="F7143" s="60"/>
      <c r="G7143" s="60"/>
      <c r="H7143" s="60"/>
      <c r="I7143" s="60"/>
      <c r="J7143" s="60"/>
      <c r="K7143" s="60"/>
      <c r="L7143" s="60"/>
      <c r="M7143" s="60"/>
      <c r="N7143" s="60"/>
      <c r="O7143" s="60"/>
      <c r="P7143" s="60"/>
      <c r="Q7143" s="60"/>
      <c r="R7143" s="334">
        <v>19057</v>
      </c>
      <c r="S7143" s="319" t="s">
        <v>356</v>
      </c>
      <c r="BE7143" s="60"/>
      <c r="BR7143" s="60"/>
      <c r="BX7143" s="151"/>
      <c r="CB7143" s="151"/>
      <c r="CM7143" s="151"/>
      <c r="CO7143" s="151"/>
      <c r="CT7143" s="151"/>
      <c r="CY7143" s="151"/>
    </row>
    <row r="7144" spans="1:103" x14ac:dyDescent="0.2">
      <c r="A7144" s="60"/>
      <c r="B7144" s="60"/>
      <c r="C7144" s="60"/>
      <c r="D7144" s="60"/>
      <c r="E7144" s="60"/>
      <c r="F7144" s="60"/>
      <c r="G7144" s="60"/>
      <c r="H7144" s="60"/>
      <c r="I7144" s="60"/>
      <c r="J7144" s="60"/>
      <c r="K7144" s="60"/>
      <c r="L7144" s="60"/>
      <c r="M7144" s="60"/>
      <c r="N7144" s="60"/>
      <c r="O7144" s="60"/>
      <c r="P7144" s="60"/>
      <c r="Q7144" s="60"/>
      <c r="R7144" s="334">
        <v>19058</v>
      </c>
      <c r="S7144" s="319" t="s">
        <v>356</v>
      </c>
      <c r="BE7144" s="60"/>
      <c r="BR7144" s="60"/>
      <c r="BX7144" s="151"/>
      <c r="CB7144" s="151"/>
      <c r="CM7144" s="151"/>
      <c r="CO7144" s="151"/>
      <c r="CT7144" s="151"/>
      <c r="CY7144" s="151"/>
    </row>
    <row r="7145" spans="1:103" x14ac:dyDescent="0.2">
      <c r="A7145" s="60"/>
      <c r="B7145" s="60"/>
      <c r="C7145" s="60"/>
      <c r="D7145" s="60"/>
      <c r="E7145" s="60"/>
      <c r="F7145" s="60"/>
      <c r="G7145" s="60"/>
      <c r="H7145" s="60"/>
      <c r="I7145" s="60"/>
      <c r="J7145" s="60"/>
      <c r="K7145" s="60"/>
      <c r="L7145" s="60"/>
      <c r="M7145" s="60"/>
      <c r="N7145" s="60"/>
      <c r="O7145" s="60"/>
      <c r="P7145" s="60"/>
      <c r="Q7145" s="60"/>
      <c r="R7145" s="334">
        <v>19060</v>
      </c>
      <c r="S7145" s="319" t="s">
        <v>356</v>
      </c>
      <c r="BE7145" s="60"/>
      <c r="BR7145" s="60"/>
      <c r="BX7145" s="151"/>
      <c r="CB7145" s="151"/>
      <c r="CM7145" s="151"/>
      <c r="CO7145" s="151"/>
      <c r="CT7145" s="151"/>
      <c r="CY7145" s="151"/>
    </row>
    <row r="7146" spans="1:103" x14ac:dyDescent="0.2">
      <c r="A7146" s="60"/>
      <c r="B7146" s="60"/>
      <c r="C7146" s="60"/>
      <c r="D7146" s="60"/>
      <c r="E7146" s="60"/>
      <c r="F7146" s="60"/>
      <c r="G7146" s="60"/>
      <c r="H7146" s="60"/>
      <c r="I7146" s="60"/>
      <c r="J7146" s="60"/>
      <c r="K7146" s="60"/>
      <c r="L7146" s="60"/>
      <c r="M7146" s="60"/>
      <c r="N7146" s="60"/>
      <c r="O7146" s="60"/>
      <c r="P7146" s="60"/>
      <c r="Q7146" s="60"/>
      <c r="R7146" s="334">
        <v>19061</v>
      </c>
      <c r="S7146" s="319" t="s">
        <v>356</v>
      </c>
      <c r="BE7146" s="60"/>
      <c r="BR7146" s="60"/>
      <c r="BX7146" s="151"/>
      <c r="CB7146" s="151"/>
      <c r="CM7146" s="151"/>
      <c r="CO7146" s="151"/>
      <c r="CT7146" s="151"/>
      <c r="CY7146" s="151"/>
    </row>
    <row r="7147" spans="1:103" x14ac:dyDescent="0.2">
      <c r="A7147" s="60"/>
      <c r="B7147" s="60"/>
      <c r="C7147" s="60"/>
      <c r="D7147" s="60"/>
      <c r="E7147" s="60"/>
      <c r="F7147" s="60"/>
      <c r="G7147" s="60"/>
      <c r="H7147" s="60"/>
      <c r="I7147" s="60"/>
      <c r="J7147" s="60"/>
      <c r="K7147" s="60"/>
      <c r="L7147" s="60"/>
      <c r="M7147" s="60"/>
      <c r="N7147" s="60"/>
      <c r="O7147" s="60"/>
      <c r="P7147" s="60"/>
      <c r="Q7147" s="60"/>
      <c r="R7147" s="334">
        <v>19063</v>
      </c>
      <c r="S7147" s="319" t="s">
        <v>356</v>
      </c>
      <c r="BE7147" s="60"/>
      <c r="BR7147" s="60"/>
      <c r="BX7147" s="151"/>
      <c r="CB7147" s="151"/>
      <c r="CM7147" s="151"/>
      <c r="CO7147" s="151"/>
      <c r="CT7147" s="151"/>
      <c r="CY7147" s="151"/>
    </row>
    <row r="7148" spans="1:103" x14ac:dyDescent="0.2">
      <c r="A7148" s="60"/>
      <c r="B7148" s="60"/>
      <c r="C7148" s="60"/>
      <c r="D7148" s="60"/>
      <c r="E7148" s="60"/>
      <c r="F7148" s="60"/>
      <c r="G7148" s="60"/>
      <c r="H7148" s="60"/>
      <c r="I7148" s="60"/>
      <c r="J7148" s="60"/>
      <c r="K7148" s="60"/>
      <c r="L7148" s="60"/>
      <c r="M7148" s="60"/>
      <c r="N7148" s="60"/>
      <c r="O7148" s="60"/>
      <c r="P7148" s="60"/>
      <c r="Q7148" s="60"/>
      <c r="R7148" s="334">
        <v>19064</v>
      </c>
      <c r="S7148" s="319" t="s">
        <v>356</v>
      </c>
      <c r="BE7148" s="60"/>
      <c r="BR7148" s="60"/>
      <c r="BX7148" s="151"/>
      <c r="CB7148" s="151"/>
      <c r="CM7148" s="151"/>
      <c r="CO7148" s="151"/>
      <c r="CT7148" s="151"/>
      <c r="CY7148" s="151"/>
    </row>
    <row r="7149" spans="1:103" x14ac:dyDescent="0.2">
      <c r="A7149" s="60"/>
      <c r="B7149" s="60"/>
      <c r="C7149" s="60"/>
      <c r="D7149" s="60"/>
      <c r="E7149" s="60"/>
      <c r="F7149" s="60"/>
      <c r="G7149" s="60"/>
      <c r="H7149" s="60"/>
      <c r="I7149" s="60"/>
      <c r="J7149" s="60"/>
      <c r="K7149" s="60"/>
      <c r="L7149" s="60"/>
      <c r="M7149" s="60"/>
      <c r="N7149" s="60"/>
      <c r="O7149" s="60"/>
      <c r="P7149" s="60"/>
      <c r="Q7149" s="60"/>
      <c r="R7149" s="334">
        <v>19065</v>
      </c>
      <c r="S7149" s="319" t="s">
        <v>356</v>
      </c>
      <c r="BE7149" s="60"/>
      <c r="BR7149" s="60"/>
      <c r="BX7149" s="151"/>
      <c r="CB7149" s="151"/>
      <c r="CM7149" s="151"/>
      <c r="CO7149" s="151"/>
      <c r="CT7149" s="151"/>
      <c r="CY7149" s="151"/>
    </row>
    <row r="7150" spans="1:103" x14ac:dyDescent="0.2">
      <c r="A7150" s="60"/>
      <c r="B7150" s="60"/>
      <c r="C7150" s="60"/>
      <c r="D7150" s="60"/>
      <c r="E7150" s="60"/>
      <c r="F7150" s="60"/>
      <c r="G7150" s="60"/>
      <c r="H7150" s="60"/>
      <c r="I7150" s="60"/>
      <c r="J7150" s="60"/>
      <c r="K7150" s="60"/>
      <c r="L7150" s="60"/>
      <c r="M7150" s="60"/>
      <c r="N7150" s="60"/>
      <c r="O7150" s="60"/>
      <c r="P7150" s="60"/>
      <c r="Q7150" s="60"/>
      <c r="R7150" s="334">
        <v>19066</v>
      </c>
      <c r="S7150" s="319" t="s">
        <v>356</v>
      </c>
      <c r="BE7150" s="60"/>
      <c r="BR7150" s="60"/>
      <c r="BX7150" s="151"/>
      <c r="CB7150" s="151"/>
      <c r="CM7150" s="151"/>
      <c r="CO7150" s="151"/>
      <c r="CT7150" s="151"/>
      <c r="CY7150" s="151"/>
    </row>
    <row r="7151" spans="1:103" x14ac:dyDescent="0.2">
      <c r="A7151" s="60"/>
      <c r="B7151" s="60"/>
      <c r="C7151" s="60"/>
      <c r="D7151" s="60"/>
      <c r="E7151" s="60"/>
      <c r="F7151" s="60"/>
      <c r="G7151" s="60"/>
      <c r="H7151" s="60"/>
      <c r="I7151" s="60"/>
      <c r="J7151" s="60"/>
      <c r="K7151" s="60"/>
      <c r="L7151" s="60"/>
      <c r="M7151" s="60"/>
      <c r="N7151" s="60"/>
      <c r="O7151" s="60"/>
      <c r="P7151" s="60"/>
      <c r="Q7151" s="60"/>
      <c r="R7151" s="334">
        <v>19067</v>
      </c>
      <c r="S7151" s="319" t="s">
        <v>356</v>
      </c>
      <c r="BE7151" s="60"/>
      <c r="BR7151" s="60"/>
      <c r="BX7151" s="151"/>
      <c r="CB7151" s="151"/>
      <c r="CM7151" s="151"/>
      <c r="CO7151" s="151"/>
      <c r="CT7151" s="151"/>
      <c r="CY7151" s="151"/>
    </row>
    <row r="7152" spans="1:103" x14ac:dyDescent="0.2">
      <c r="A7152" s="60"/>
      <c r="B7152" s="60"/>
      <c r="C7152" s="60"/>
      <c r="D7152" s="60"/>
      <c r="E7152" s="60"/>
      <c r="F7152" s="60"/>
      <c r="G7152" s="60"/>
      <c r="H7152" s="60"/>
      <c r="I7152" s="60"/>
      <c r="J7152" s="60"/>
      <c r="K7152" s="60"/>
      <c r="L7152" s="60"/>
      <c r="M7152" s="60"/>
      <c r="N7152" s="60"/>
      <c r="O7152" s="60"/>
      <c r="P7152" s="60"/>
      <c r="Q7152" s="60"/>
      <c r="R7152" s="334">
        <v>19070</v>
      </c>
      <c r="S7152" s="319" t="s">
        <v>356</v>
      </c>
      <c r="BE7152" s="60"/>
      <c r="BR7152" s="60"/>
      <c r="BX7152" s="151"/>
      <c r="CB7152" s="151"/>
      <c r="CM7152" s="151"/>
      <c r="CO7152" s="151"/>
      <c r="CT7152" s="151"/>
      <c r="CY7152" s="151"/>
    </row>
    <row r="7153" spans="1:103" x14ac:dyDescent="0.2">
      <c r="A7153" s="60"/>
      <c r="B7153" s="60"/>
      <c r="C7153" s="60"/>
      <c r="D7153" s="60"/>
      <c r="E7153" s="60"/>
      <c r="F7153" s="60"/>
      <c r="G7153" s="60"/>
      <c r="H7153" s="60"/>
      <c r="I7153" s="60"/>
      <c r="J7153" s="60"/>
      <c r="K7153" s="60"/>
      <c r="L7153" s="60"/>
      <c r="M7153" s="60"/>
      <c r="N7153" s="60"/>
      <c r="O7153" s="60"/>
      <c r="P7153" s="60"/>
      <c r="Q7153" s="60"/>
      <c r="R7153" s="334">
        <v>19072</v>
      </c>
      <c r="S7153" s="319" t="s">
        <v>356</v>
      </c>
      <c r="BE7153" s="60"/>
      <c r="BR7153" s="60"/>
      <c r="BX7153" s="151"/>
      <c r="CB7153" s="151"/>
      <c r="CM7153" s="151"/>
      <c r="CO7153" s="151"/>
      <c r="CT7153" s="151"/>
      <c r="CY7153" s="151"/>
    </row>
    <row r="7154" spans="1:103" x14ac:dyDescent="0.2">
      <c r="A7154" s="60"/>
      <c r="B7154" s="60"/>
      <c r="C7154" s="60"/>
      <c r="D7154" s="60"/>
      <c r="E7154" s="60"/>
      <c r="F7154" s="60"/>
      <c r="G7154" s="60"/>
      <c r="H7154" s="60"/>
      <c r="I7154" s="60"/>
      <c r="J7154" s="60"/>
      <c r="K7154" s="60"/>
      <c r="L7154" s="60"/>
      <c r="M7154" s="60"/>
      <c r="N7154" s="60"/>
      <c r="O7154" s="60"/>
      <c r="P7154" s="60"/>
      <c r="Q7154" s="60"/>
      <c r="R7154" s="334">
        <v>19073</v>
      </c>
      <c r="S7154" s="319" t="s">
        <v>356</v>
      </c>
      <c r="BE7154" s="60"/>
      <c r="BR7154" s="60"/>
      <c r="BX7154" s="151"/>
      <c r="CB7154" s="151"/>
      <c r="CM7154" s="151"/>
      <c r="CO7154" s="151"/>
      <c r="CT7154" s="151"/>
      <c r="CY7154" s="151"/>
    </row>
    <row r="7155" spans="1:103" x14ac:dyDescent="0.2">
      <c r="A7155" s="60"/>
      <c r="B7155" s="60"/>
      <c r="C7155" s="60"/>
      <c r="D7155" s="60"/>
      <c r="E7155" s="60"/>
      <c r="F7155" s="60"/>
      <c r="G7155" s="60"/>
      <c r="H7155" s="60"/>
      <c r="I7155" s="60"/>
      <c r="J7155" s="60"/>
      <c r="K7155" s="60"/>
      <c r="L7155" s="60"/>
      <c r="M7155" s="60"/>
      <c r="N7155" s="60"/>
      <c r="O7155" s="60"/>
      <c r="P7155" s="60"/>
      <c r="Q7155" s="60"/>
      <c r="R7155" s="334">
        <v>19074</v>
      </c>
      <c r="S7155" s="319" t="s">
        <v>356</v>
      </c>
      <c r="BE7155" s="60"/>
      <c r="BR7155" s="60"/>
      <c r="BX7155" s="151"/>
      <c r="CB7155" s="151"/>
      <c r="CM7155" s="151"/>
      <c r="CO7155" s="151"/>
      <c r="CT7155" s="151"/>
      <c r="CY7155" s="151"/>
    </row>
    <row r="7156" spans="1:103" x14ac:dyDescent="0.2">
      <c r="A7156" s="60"/>
      <c r="B7156" s="60"/>
      <c r="C7156" s="60"/>
      <c r="D7156" s="60"/>
      <c r="E7156" s="60"/>
      <c r="F7156" s="60"/>
      <c r="G7156" s="60"/>
      <c r="H7156" s="60"/>
      <c r="I7156" s="60"/>
      <c r="J7156" s="60"/>
      <c r="K7156" s="60"/>
      <c r="L7156" s="60"/>
      <c r="M7156" s="60"/>
      <c r="N7156" s="60"/>
      <c r="O7156" s="60"/>
      <c r="P7156" s="60"/>
      <c r="Q7156" s="60"/>
      <c r="R7156" s="334">
        <v>19075</v>
      </c>
      <c r="S7156" s="319" t="s">
        <v>356</v>
      </c>
      <c r="BE7156" s="60"/>
      <c r="BR7156" s="60"/>
      <c r="BX7156" s="151"/>
      <c r="CB7156" s="151"/>
      <c r="CM7156" s="151"/>
      <c r="CO7156" s="151"/>
      <c r="CT7156" s="151"/>
      <c r="CY7156" s="151"/>
    </row>
    <row r="7157" spans="1:103" x14ac:dyDescent="0.2">
      <c r="A7157" s="60"/>
      <c r="B7157" s="60"/>
      <c r="C7157" s="60"/>
      <c r="D7157" s="60"/>
      <c r="E7157" s="60"/>
      <c r="F7157" s="60"/>
      <c r="G7157" s="60"/>
      <c r="H7157" s="60"/>
      <c r="I7157" s="60"/>
      <c r="J7157" s="60"/>
      <c r="K7157" s="60"/>
      <c r="L7157" s="60"/>
      <c r="M7157" s="60"/>
      <c r="N7157" s="60"/>
      <c r="O7157" s="60"/>
      <c r="P7157" s="60"/>
      <c r="Q7157" s="60"/>
      <c r="R7157" s="334">
        <v>19076</v>
      </c>
      <c r="S7157" s="319" t="s">
        <v>356</v>
      </c>
      <c r="BE7157" s="60"/>
      <c r="BR7157" s="60"/>
      <c r="BX7157" s="151"/>
      <c r="CB7157" s="151"/>
      <c r="CM7157" s="151"/>
      <c r="CO7157" s="151"/>
      <c r="CT7157" s="151"/>
      <c r="CY7157" s="151"/>
    </row>
    <row r="7158" spans="1:103" x14ac:dyDescent="0.2">
      <c r="A7158" s="60"/>
      <c r="B7158" s="60"/>
      <c r="C7158" s="60"/>
      <c r="D7158" s="60"/>
      <c r="E7158" s="60"/>
      <c r="F7158" s="60"/>
      <c r="G7158" s="60"/>
      <c r="H7158" s="60"/>
      <c r="I7158" s="60"/>
      <c r="J7158" s="60"/>
      <c r="K7158" s="60"/>
      <c r="L7158" s="60"/>
      <c r="M7158" s="60"/>
      <c r="N7158" s="60"/>
      <c r="O7158" s="60"/>
      <c r="P7158" s="60"/>
      <c r="Q7158" s="60"/>
      <c r="R7158" s="334">
        <v>19078</v>
      </c>
      <c r="S7158" s="319" t="s">
        <v>356</v>
      </c>
      <c r="BE7158" s="60"/>
      <c r="BR7158" s="60"/>
      <c r="BX7158" s="151"/>
      <c r="CB7158" s="151"/>
      <c r="CM7158" s="151"/>
      <c r="CO7158" s="151"/>
      <c r="CT7158" s="151"/>
      <c r="CY7158" s="151"/>
    </row>
    <row r="7159" spans="1:103" x14ac:dyDescent="0.2">
      <c r="A7159" s="60"/>
      <c r="B7159" s="60"/>
      <c r="C7159" s="60"/>
      <c r="D7159" s="60"/>
      <c r="E7159" s="60"/>
      <c r="F7159" s="60"/>
      <c r="G7159" s="60"/>
      <c r="H7159" s="60"/>
      <c r="I7159" s="60"/>
      <c r="J7159" s="60"/>
      <c r="K7159" s="60"/>
      <c r="L7159" s="60"/>
      <c r="M7159" s="60"/>
      <c r="N7159" s="60"/>
      <c r="O7159" s="60"/>
      <c r="P7159" s="60"/>
      <c r="Q7159" s="60"/>
      <c r="R7159" s="334">
        <v>19079</v>
      </c>
      <c r="S7159" s="319" t="s">
        <v>356</v>
      </c>
      <c r="BE7159" s="60"/>
      <c r="BR7159" s="60"/>
      <c r="BX7159" s="151"/>
      <c r="CB7159" s="151"/>
      <c r="CM7159" s="151"/>
      <c r="CO7159" s="151"/>
      <c r="CT7159" s="151"/>
      <c r="CY7159" s="151"/>
    </row>
    <row r="7160" spans="1:103" x14ac:dyDescent="0.2">
      <c r="A7160" s="60"/>
      <c r="B7160" s="60"/>
      <c r="C7160" s="60"/>
      <c r="D7160" s="60"/>
      <c r="E7160" s="60"/>
      <c r="F7160" s="60"/>
      <c r="G7160" s="60"/>
      <c r="H7160" s="60"/>
      <c r="I7160" s="60"/>
      <c r="J7160" s="60"/>
      <c r="K7160" s="60"/>
      <c r="L7160" s="60"/>
      <c r="M7160" s="60"/>
      <c r="N7160" s="60"/>
      <c r="O7160" s="60"/>
      <c r="P7160" s="60"/>
      <c r="Q7160" s="60"/>
      <c r="R7160" s="334">
        <v>19080</v>
      </c>
      <c r="S7160" s="319" t="s">
        <v>356</v>
      </c>
      <c r="BE7160" s="60"/>
      <c r="BR7160" s="60"/>
      <c r="BX7160" s="151"/>
      <c r="CB7160" s="151"/>
      <c r="CM7160" s="151"/>
      <c r="CO7160" s="151"/>
      <c r="CT7160" s="151"/>
      <c r="CY7160" s="151"/>
    </row>
    <row r="7161" spans="1:103" x14ac:dyDescent="0.2">
      <c r="A7161" s="60"/>
      <c r="B7161" s="60"/>
      <c r="C7161" s="60"/>
      <c r="D7161" s="60"/>
      <c r="E7161" s="60"/>
      <c r="F7161" s="60"/>
      <c r="G7161" s="60"/>
      <c r="H7161" s="60"/>
      <c r="I7161" s="60"/>
      <c r="J7161" s="60"/>
      <c r="K7161" s="60"/>
      <c r="L7161" s="60"/>
      <c r="M7161" s="60"/>
      <c r="N7161" s="60"/>
      <c r="O7161" s="60"/>
      <c r="P7161" s="60"/>
      <c r="Q7161" s="60"/>
      <c r="R7161" s="334">
        <v>19081</v>
      </c>
      <c r="S7161" s="319" t="s">
        <v>356</v>
      </c>
      <c r="BE7161" s="60"/>
      <c r="BR7161" s="60"/>
      <c r="BX7161" s="151"/>
      <c r="CB7161" s="151"/>
      <c r="CM7161" s="151"/>
      <c r="CO7161" s="151"/>
      <c r="CT7161" s="151"/>
      <c r="CY7161" s="151"/>
    </row>
    <row r="7162" spans="1:103" x14ac:dyDescent="0.2">
      <c r="A7162" s="60"/>
      <c r="B7162" s="60"/>
      <c r="C7162" s="60"/>
      <c r="D7162" s="60"/>
      <c r="E7162" s="60"/>
      <c r="F7162" s="60"/>
      <c r="G7162" s="60"/>
      <c r="H7162" s="60"/>
      <c r="I7162" s="60"/>
      <c r="J7162" s="60"/>
      <c r="K7162" s="60"/>
      <c r="L7162" s="60"/>
      <c r="M7162" s="60"/>
      <c r="N7162" s="60"/>
      <c r="O7162" s="60"/>
      <c r="P7162" s="60"/>
      <c r="Q7162" s="60"/>
      <c r="R7162" s="334">
        <v>19082</v>
      </c>
      <c r="S7162" s="319" t="s">
        <v>356</v>
      </c>
      <c r="BE7162" s="60"/>
      <c r="BR7162" s="60"/>
      <c r="BX7162" s="151"/>
      <c r="CB7162" s="151"/>
      <c r="CM7162" s="151"/>
      <c r="CO7162" s="151"/>
      <c r="CT7162" s="151"/>
      <c r="CY7162" s="151"/>
    </row>
    <row r="7163" spans="1:103" x14ac:dyDescent="0.2">
      <c r="A7163" s="60"/>
      <c r="B7163" s="60"/>
      <c r="C7163" s="60"/>
      <c r="D7163" s="60"/>
      <c r="E7163" s="60"/>
      <c r="F7163" s="60"/>
      <c r="G7163" s="60"/>
      <c r="H7163" s="60"/>
      <c r="I7163" s="60"/>
      <c r="J7163" s="60"/>
      <c r="K7163" s="60"/>
      <c r="L7163" s="60"/>
      <c r="M7163" s="60"/>
      <c r="N7163" s="60"/>
      <c r="O7163" s="60"/>
      <c r="P7163" s="60"/>
      <c r="Q7163" s="60"/>
      <c r="R7163" s="334">
        <v>19083</v>
      </c>
      <c r="S7163" s="319" t="s">
        <v>356</v>
      </c>
      <c r="BE7163" s="60"/>
      <c r="BR7163" s="60"/>
      <c r="BX7163" s="151"/>
      <c r="CB7163" s="151"/>
      <c r="CM7163" s="151"/>
      <c r="CO7163" s="151"/>
      <c r="CT7163" s="151"/>
      <c r="CY7163" s="151"/>
    </row>
    <row r="7164" spans="1:103" x14ac:dyDescent="0.2">
      <c r="A7164" s="60"/>
      <c r="B7164" s="60"/>
      <c r="C7164" s="60"/>
      <c r="D7164" s="60"/>
      <c r="E7164" s="60"/>
      <c r="F7164" s="60"/>
      <c r="G7164" s="60"/>
      <c r="H7164" s="60"/>
      <c r="I7164" s="60"/>
      <c r="J7164" s="60"/>
      <c r="K7164" s="60"/>
      <c r="L7164" s="60"/>
      <c r="M7164" s="60"/>
      <c r="N7164" s="60"/>
      <c r="O7164" s="60"/>
      <c r="P7164" s="60"/>
      <c r="Q7164" s="60"/>
      <c r="R7164" s="334">
        <v>19085</v>
      </c>
      <c r="S7164" s="319" t="s">
        <v>356</v>
      </c>
      <c r="BE7164" s="60"/>
      <c r="BR7164" s="60"/>
      <c r="BX7164" s="151"/>
      <c r="CB7164" s="151"/>
      <c r="CM7164" s="151"/>
      <c r="CO7164" s="151"/>
      <c r="CT7164" s="151"/>
      <c r="CY7164" s="151"/>
    </row>
    <row r="7165" spans="1:103" x14ac:dyDescent="0.2">
      <c r="A7165" s="60"/>
      <c r="B7165" s="60"/>
      <c r="C7165" s="60"/>
      <c r="D7165" s="60"/>
      <c r="E7165" s="60"/>
      <c r="F7165" s="60"/>
      <c r="G7165" s="60"/>
      <c r="H7165" s="60"/>
      <c r="I7165" s="60"/>
      <c r="J7165" s="60"/>
      <c r="K7165" s="60"/>
      <c r="L7165" s="60"/>
      <c r="M7165" s="60"/>
      <c r="N7165" s="60"/>
      <c r="O7165" s="60"/>
      <c r="P7165" s="60"/>
      <c r="Q7165" s="60"/>
      <c r="R7165" s="334">
        <v>19086</v>
      </c>
      <c r="S7165" s="319" t="s">
        <v>356</v>
      </c>
      <c r="BE7165" s="60"/>
      <c r="BR7165" s="60"/>
      <c r="BX7165" s="151"/>
      <c r="CB7165" s="151"/>
      <c r="CM7165" s="151"/>
      <c r="CO7165" s="151"/>
      <c r="CT7165" s="151"/>
      <c r="CY7165" s="151"/>
    </row>
    <row r="7166" spans="1:103" x14ac:dyDescent="0.2">
      <c r="A7166" s="60"/>
      <c r="B7166" s="60"/>
      <c r="C7166" s="60"/>
      <c r="D7166" s="60"/>
      <c r="E7166" s="60"/>
      <c r="F7166" s="60"/>
      <c r="G7166" s="60"/>
      <c r="H7166" s="60"/>
      <c r="I7166" s="60"/>
      <c r="J7166" s="60"/>
      <c r="K7166" s="60"/>
      <c r="L7166" s="60"/>
      <c r="M7166" s="60"/>
      <c r="N7166" s="60"/>
      <c r="O7166" s="60"/>
      <c r="P7166" s="60"/>
      <c r="Q7166" s="60"/>
      <c r="R7166" s="334">
        <v>19087</v>
      </c>
      <c r="S7166" s="319" t="s">
        <v>356</v>
      </c>
      <c r="BE7166" s="60"/>
      <c r="BR7166" s="60"/>
      <c r="BX7166" s="151"/>
      <c r="CB7166" s="151"/>
      <c r="CM7166" s="151"/>
      <c r="CO7166" s="151"/>
      <c r="CT7166" s="151"/>
      <c r="CY7166" s="151"/>
    </row>
    <row r="7167" spans="1:103" x14ac:dyDescent="0.2">
      <c r="A7167" s="60"/>
      <c r="B7167" s="60"/>
      <c r="C7167" s="60"/>
      <c r="D7167" s="60"/>
      <c r="E7167" s="60"/>
      <c r="F7167" s="60"/>
      <c r="G7167" s="60"/>
      <c r="H7167" s="60"/>
      <c r="I7167" s="60"/>
      <c r="J7167" s="60"/>
      <c r="K7167" s="60"/>
      <c r="L7167" s="60"/>
      <c r="M7167" s="60"/>
      <c r="N7167" s="60"/>
      <c r="O7167" s="60"/>
      <c r="P7167" s="60"/>
      <c r="Q7167" s="60"/>
      <c r="R7167" s="334">
        <v>19088</v>
      </c>
      <c r="S7167" s="319" t="s">
        <v>356</v>
      </c>
      <c r="BE7167" s="60"/>
      <c r="BR7167" s="60"/>
      <c r="BX7167" s="151"/>
      <c r="CB7167" s="151"/>
      <c r="CM7167" s="151"/>
      <c r="CO7167" s="151"/>
      <c r="CT7167" s="151"/>
      <c r="CY7167" s="151"/>
    </row>
    <row r="7168" spans="1:103" x14ac:dyDescent="0.2">
      <c r="A7168" s="60"/>
      <c r="B7168" s="60"/>
      <c r="C7168" s="60"/>
      <c r="D7168" s="60"/>
      <c r="E7168" s="60"/>
      <c r="F7168" s="60"/>
      <c r="G7168" s="60"/>
      <c r="H7168" s="60"/>
      <c r="I7168" s="60"/>
      <c r="J7168" s="60"/>
      <c r="K7168" s="60"/>
      <c r="L7168" s="60"/>
      <c r="M7168" s="60"/>
      <c r="N7168" s="60"/>
      <c r="O7168" s="60"/>
      <c r="P7168" s="60"/>
      <c r="Q7168" s="60"/>
      <c r="R7168" s="334">
        <v>19089</v>
      </c>
      <c r="S7168" s="319" t="s">
        <v>356</v>
      </c>
      <c r="BE7168" s="60"/>
      <c r="BR7168" s="60"/>
      <c r="BX7168" s="151"/>
      <c r="CB7168" s="151"/>
      <c r="CM7168" s="151"/>
      <c r="CO7168" s="151"/>
      <c r="CT7168" s="151"/>
      <c r="CY7168" s="151"/>
    </row>
    <row r="7169" spans="1:103" x14ac:dyDescent="0.2">
      <c r="A7169" s="60"/>
      <c r="B7169" s="60"/>
      <c r="C7169" s="60"/>
      <c r="D7169" s="60"/>
      <c r="E7169" s="60"/>
      <c r="F7169" s="60"/>
      <c r="G7169" s="60"/>
      <c r="H7169" s="60"/>
      <c r="I7169" s="60"/>
      <c r="J7169" s="60"/>
      <c r="K7169" s="60"/>
      <c r="L7169" s="60"/>
      <c r="M7169" s="60"/>
      <c r="N7169" s="60"/>
      <c r="O7169" s="60"/>
      <c r="P7169" s="60"/>
      <c r="Q7169" s="60"/>
      <c r="R7169" s="334">
        <v>19090</v>
      </c>
      <c r="S7169" s="319" t="s">
        <v>356</v>
      </c>
      <c r="BE7169" s="60"/>
      <c r="BR7169" s="60"/>
      <c r="BX7169" s="151"/>
      <c r="CB7169" s="151"/>
      <c r="CM7169" s="151"/>
      <c r="CO7169" s="151"/>
      <c r="CT7169" s="151"/>
      <c r="CY7169" s="151"/>
    </row>
    <row r="7170" spans="1:103" x14ac:dyDescent="0.2">
      <c r="A7170" s="60"/>
      <c r="B7170" s="60"/>
      <c r="C7170" s="60"/>
      <c r="D7170" s="60"/>
      <c r="E7170" s="60"/>
      <c r="F7170" s="60"/>
      <c r="G7170" s="60"/>
      <c r="H7170" s="60"/>
      <c r="I7170" s="60"/>
      <c r="J7170" s="60"/>
      <c r="K7170" s="60"/>
      <c r="L7170" s="60"/>
      <c r="M7170" s="60"/>
      <c r="N7170" s="60"/>
      <c r="O7170" s="60"/>
      <c r="P7170" s="60"/>
      <c r="Q7170" s="60"/>
      <c r="R7170" s="334">
        <v>19091</v>
      </c>
      <c r="S7170" s="319" t="s">
        <v>356</v>
      </c>
      <c r="BE7170" s="60"/>
      <c r="BR7170" s="60"/>
      <c r="BX7170" s="151"/>
      <c r="CB7170" s="151"/>
      <c r="CM7170" s="151"/>
      <c r="CO7170" s="151"/>
      <c r="CT7170" s="151"/>
      <c r="CY7170" s="151"/>
    </row>
    <row r="7171" spans="1:103" x14ac:dyDescent="0.2">
      <c r="A7171" s="60"/>
      <c r="B7171" s="60"/>
      <c r="C7171" s="60"/>
      <c r="D7171" s="60"/>
      <c r="E7171" s="60"/>
      <c r="F7171" s="60"/>
      <c r="G7171" s="60"/>
      <c r="H7171" s="60"/>
      <c r="I7171" s="60"/>
      <c r="J7171" s="60"/>
      <c r="K7171" s="60"/>
      <c r="L7171" s="60"/>
      <c r="M7171" s="60"/>
      <c r="N7171" s="60"/>
      <c r="O7171" s="60"/>
      <c r="P7171" s="60"/>
      <c r="Q7171" s="60"/>
      <c r="R7171" s="334">
        <v>19092</v>
      </c>
      <c r="S7171" s="319" t="s">
        <v>356</v>
      </c>
      <c r="BE7171" s="60"/>
      <c r="BR7171" s="60"/>
      <c r="BX7171" s="151"/>
      <c r="CB7171" s="151"/>
      <c r="CM7171" s="151"/>
      <c r="CO7171" s="151"/>
      <c r="CT7171" s="151"/>
      <c r="CY7171" s="151"/>
    </row>
    <row r="7172" spans="1:103" x14ac:dyDescent="0.2">
      <c r="A7172" s="60"/>
      <c r="B7172" s="60"/>
      <c r="C7172" s="60"/>
      <c r="D7172" s="60"/>
      <c r="E7172" s="60"/>
      <c r="F7172" s="60"/>
      <c r="G7172" s="60"/>
      <c r="H7172" s="60"/>
      <c r="I7172" s="60"/>
      <c r="J7172" s="60"/>
      <c r="K7172" s="60"/>
      <c r="L7172" s="60"/>
      <c r="M7172" s="60"/>
      <c r="N7172" s="60"/>
      <c r="O7172" s="60"/>
      <c r="P7172" s="60"/>
      <c r="Q7172" s="60"/>
      <c r="R7172" s="334">
        <v>19093</v>
      </c>
      <c r="S7172" s="319" t="s">
        <v>356</v>
      </c>
      <c r="BE7172" s="60"/>
      <c r="BR7172" s="60"/>
      <c r="BX7172" s="151"/>
      <c r="CB7172" s="151"/>
      <c r="CM7172" s="151"/>
      <c r="CO7172" s="151"/>
      <c r="CT7172" s="151"/>
      <c r="CY7172" s="151"/>
    </row>
    <row r="7173" spans="1:103" x14ac:dyDescent="0.2">
      <c r="A7173" s="60"/>
      <c r="B7173" s="60"/>
      <c r="C7173" s="60"/>
      <c r="D7173" s="60"/>
      <c r="E7173" s="60"/>
      <c r="F7173" s="60"/>
      <c r="G7173" s="60"/>
      <c r="H7173" s="60"/>
      <c r="I7173" s="60"/>
      <c r="J7173" s="60"/>
      <c r="K7173" s="60"/>
      <c r="L7173" s="60"/>
      <c r="M7173" s="60"/>
      <c r="N7173" s="60"/>
      <c r="O7173" s="60"/>
      <c r="P7173" s="60"/>
      <c r="Q7173" s="60"/>
      <c r="R7173" s="334">
        <v>19094</v>
      </c>
      <c r="S7173" s="319" t="s">
        <v>356</v>
      </c>
      <c r="BE7173" s="60"/>
      <c r="BR7173" s="60"/>
      <c r="BX7173" s="151"/>
      <c r="CB7173" s="151"/>
      <c r="CM7173" s="151"/>
      <c r="CO7173" s="151"/>
      <c r="CT7173" s="151"/>
      <c r="CY7173" s="151"/>
    </row>
    <row r="7174" spans="1:103" x14ac:dyDescent="0.2">
      <c r="A7174" s="60"/>
      <c r="B7174" s="60"/>
      <c r="C7174" s="60"/>
      <c r="D7174" s="60"/>
      <c r="E7174" s="60"/>
      <c r="F7174" s="60"/>
      <c r="G7174" s="60"/>
      <c r="H7174" s="60"/>
      <c r="I7174" s="60"/>
      <c r="J7174" s="60"/>
      <c r="K7174" s="60"/>
      <c r="L7174" s="60"/>
      <c r="M7174" s="60"/>
      <c r="N7174" s="60"/>
      <c r="O7174" s="60"/>
      <c r="P7174" s="60"/>
      <c r="Q7174" s="60"/>
      <c r="R7174" s="334">
        <v>19095</v>
      </c>
      <c r="S7174" s="319" t="s">
        <v>356</v>
      </c>
      <c r="BE7174" s="60"/>
      <c r="BR7174" s="60"/>
      <c r="BX7174" s="151"/>
      <c r="CB7174" s="151"/>
      <c r="CM7174" s="151"/>
      <c r="CO7174" s="151"/>
      <c r="CT7174" s="151"/>
      <c r="CY7174" s="151"/>
    </row>
    <row r="7175" spans="1:103" x14ac:dyDescent="0.2">
      <c r="A7175" s="60"/>
      <c r="B7175" s="60"/>
      <c r="C7175" s="60"/>
      <c r="D7175" s="60"/>
      <c r="E7175" s="60"/>
      <c r="F7175" s="60"/>
      <c r="G7175" s="60"/>
      <c r="H7175" s="60"/>
      <c r="I7175" s="60"/>
      <c r="J7175" s="60"/>
      <c r="K7175" s="60"/>
      <c r="L7175" s="60"/>
      <c r="M7175" s="60"/>
      <c r="N7175" s="60"/>
      <c r="O7175" s="60"/>
      <c r="P7175" s="60"/>
      <c r="Q7175" s="60"/>
      <c r="R7175" s="334">
        <v>19096</v>
      </c>
      <c r="S7175" s="319" t="s">
        <v>356</v>
      </c>
      <c r="BE7175" s="60"/>
      <c r="BR7175" s="60"/>
      <c r="BX7175" s="151"/>
      <c r="CB7175" s="151"/>
      <c r="CM7175" s="151"/>
      <c r="CO7175" s="151"/>
      <c r="CT7175" s="151"/>
      <c r="CY7175" s="151"/>
    </row>
    <row r="7176" spans="1:103" x14ac:dyDescent="0.2">
      <c r="A7176" s="60"/>
      <c r="B7176" s="60"/>
      <c r="C7176" s="60"/>
      <c r="D7176" s="60"/>
      <c r="E7176" s="60"/>
      <c r="F7176" s="60"/>
      <c r="G7176" s="60"/>
      <c r="H7176" s="60"/>
      <c r="I7176" s="60"/>
      <c r="J7176" s="60"/>
      <c r="K7176" s="60"/>
      <c r="L7176" s="60"/>
      <c r="M7176" s="60"/>
      <c r="N7176" s="60"/>
      <c r="O7176" s="60"/>
      <c r="P7176" s="60"/>
      <c r="Q7176" s="60"/>
      <c r="R7176" s="334">
        <v>19098</v>
      </c>
      <c r="S7176" s="319" t="s">
        <v>356</v>
      </c>
      <c r="BE7176" s="60"/>
      <c r="BR7176" s="60"/>
      <c r="BX7176" s="151"/>
      <c r="CB7176" s="151"/>
      <c r="CM7176" s="151"/>
      <c r="CO7176" s="151"/>
      <c r="CT7176" s="151"/>
      <c r="CY7176" s="151"/>
    </row>
    <row r="7177" spans="1:103" x14ac:dyDescent="0.2">
      <c r="A7177" s="60"/>
      <c r="B7177" s="60"/>
      <c r="C7177" s="60"/>
      <c r="D7177" s="60"/>
      <c r="E7177" s="60"/>
      <c r="F7177" s="60"/>
      <c r="G7177" s="60"/>
      <c r="H7177" s="60"/>
      <c r="I7177" s="60"/>
      <c r="J7177" s="60"/>
      <c r="K7177" s="60"/>
      <c r="L7177" s="60"/>
      <c r="M7177" s="60"/>
      <c r="N7177" s="60"/>
      <c r="O7177" s="60"/>
      <c r="P7177" s="60"/>
      <c r="Q7177" s="60"/>
      <c r="R7177" s="334">
        <v>19101</v>
      </c>
      <c r="S7177" s="319" t="s">
        <v>356</v>
      </c>
      <c r="BE7177" s="60"/>
      <c r="BR7177" s="60"/>
      <c r="BX7177" s="151"/>
      <c r="CB7177" s="151"/>
      <c r="CM7177" s="151"/>
      <c r="CO7177" s="151"/>
      <c r="CT7177" s="151"/>
      <c r="CY7177" s="151"/>
    </row>
    <row r="7178" spans="1:103" x14ac:dyDescent="0.2">
      <c r="A7178" s="60"/>
      <c r="B7178" s="60"/>
      <c r="C7178" s="60"/>
      <c r="D7178" s="60"/>
      <c r="E7178" s="60"/>
      <c r="F7178" s="60"/>
      <c r="G7178" s="60"/>
      <c r="H7178" s="60"/>
      <c r="I7178" s="60"/>
      <c r="J7178" s="60"/>
      <c r="K7178" s="60"/>
      <c r="L7178" s="60"/>
      <c r="M7178" s="60"/>
      <c r="N7178" s="60"/>
      <c r="O7178" s="60"/>
      <c r="P7178" s="60"/>
      <c r="Q7178" s="60"/>
      <c r="R7178" s="334">
        <v>19102</v>
      </c>
      <c r="S7178" s="319" t="s">
        <v>356</v>
      </c>
      <c r="BE7178" s="60"/>
      <c r="BR7178" s="60"/>
      <c r="BX7178" s="151"/>
      <c r="CB7178" s="151"/>
      <c r="CM7178" s="151"/>
      <c r="CO7178" s="151"/>
      <c r="CT7178" s="151"/>
      <c r="CY7178" s="151"/>
    </row>
    <row r="7179" spans="1:103" x14ac:dyDescent="0.2">
      <c r="A7179" s="60"/>
      <c r="B7179" s="60"/>
      <c r="C7179" s="60"/>
      <c r="D7179" s="60"/>
      <c r="E7179" s="60"/>
      <c r="F7179" s="60"/>
      <c r="G7179" s="60"/>
      <c r="H7179" s="60"/>
      <c r="I7179" s="60"/>
      <c r="J7179" s="60"/>
      <c r="K7179" s="60"/>
      <c r="L7179" s="60"/>
      <c r="M7179" s="60"/>
      <c r="N7179" s="60"/>
      <c r="O7179" s="60"/>
      <c r="P7179" s="60"/>
      <c r="Q7179" s="60"/>
      <c r="R7179" s="334">
        <v>19103</v>
      </c>
      <c r="S7179" s="319" t="s">
        <v>356</v>
      </c>
      <c r="BE7179" s="60"/>
      <c r="BR7179" s="60"/>
      <c r="BX7179" s="151"/>
      <c r="CB7179" s="151"/>
      <c r="CM7179" s="151"/>
      <c r="CO7179" s="151"/>
      <c r="CT7179" s="151"/>
      <c r="CY7179" s="151"/>
    </row>
    <row r="7180" spans="1:103" x14ac:dyDescent="0.2">
      <c r="A7180" s="60"/>
      <c r="B7180" s="60"/>
      <c r="C7180" s="60"/>
      <c r="D7180" s="60"/>
      <c r="E7180" s="60"/>
      <c r="F7180" s="60"/>
      <c r="G7180" s="60"/>
      <c r="H7180" s="60"/>
      <c r="I7180" s="60"/>
      <c r="J7180" s="60"/>
      <c r="K7180" s="60"/>
      <c r="L7180" s="60"/>
      <c r="M7180" s="60"/>
      <c r="N7180" s="60"/>
      <c r="O7180" s="60"/>
      <c r="P7180" s="60"/>
      <c r="Q7180" s="60"/>
      <c r="R7180" s="334">
        <v>19104</v>
      </c>
      <c r="S7180" s="319" t="s">
        <v>356</v>
      </c>
      <c r="BE7180" s="60"/>
      <c r="BR7180" s="60"/>
      <c r="BX7180" s="151"/>
      <c r="CB7180" s="151"/>
      <c r="CM7180" s="151"/>
      <c r="CO7180" s="151"/>
      <c r="CT7180" s="151"/>
      <c r="CY7180" s="151"/>
    </row>
    <row r="7181" spans="1:103" x14ac:dyDescent="0.2">
      <c r="A7181" s="60"/>
      <c r="B7181" s="60"/>
      <c r="C7181" s="60"/>
      <c r="D7181" s="60"/>
      <c r="E7181" s="60"/>
      <c r="F7181" s="60"/>
      <c r="G7181" s="60"/>
      <c r="H7181" s="60"/>
      <c r="I7181" s="60"/>
      <c r="J7181" s="60"/>
      <c r="K7181" s="60"/>
      <c r="L7181" s="60"/>
      <c r="M7181" s="60"/>
      <c r="N7181" s="60"/>
      <c r="O7181" s="60"/>
      <c r="P7181" s="60"/>
      <c r="Q7181" s="60"/>
      <c r="R7181" s="334">
        <v>19105</v>
      </c>
      <c r="S7181" s="319" t="s">
        <v>356</v>
      </c>
      <c r="BE7181" s="60"/>
      <c r="BR7181" s="60"/>
      <c r="BX7181" s="151"/>
      <c r="CB7181" s="151"/>
      <c r="CM7181" s="151"/>
      <c r="CO7181" s="151"/>
      <c r="CT7181" s="151"/>
      <c r="CY7181" s="151"/>
    </row>
    <row r="7182" spans="1:103" x14ac:dyDescent="0.2">
      <c r="A7182" s="60"/>
      <c r="B7182" s="60"/>
      <c r="C7182" s="60"/>
      <c r="D7182" s="60"/>
      <c r="E7182" s="60"/>
      <c r="F7182" s="60"/>
      <c r="G7182" s="60"/>
      <c r="H7182" s="60"/>
      <c r="I7182" s="60"/>
      <c r="J7182" s="60"/>
      <c r="K7182" s="60"/>
      <c r="L7182" s="60"/>
      <c r="M7182" s="60"/>
      <c r="N7182" s="60"/>
      <c r="O7182" s="60"/>
      <c r="P7182" s="60"/>
      <c r="Q7182" s="60"/>
      <c r="R7182" s="334">
        <v>19106</v>
      </c>
      <c r="S7182" s="319" t="s">
        <v>356</v>
      </c>
      <c r="BE7182" s="60"/>
      <c r="BR7182" s="60"/>
      <c r="BX7182" s="151"/>
      <c r="CB7182" s="151"/>
      <c r="CM7182" s="151"/>
      <c r="CO7182" s="151"/>
      <c r="CT7182" s="151"/>
      <c r="CY7182" s="151"/>
    </row>
    <row r="7183" spans="1:103" x14ac:dyDescent="0.2">
      <c r="A7183" s="60"/>
      <c r="B7183" s="60"/>
      <c r="C7183" s="60"/>
      <c r="D7183" s="60"/>
      <c r="E7183" s="60"/>
      <c r="F7183" s="60"/>
      <c r="G7183" s="60"/>
      <c r="H7183" s="60"/>
      <c r="I7183" s="60"/>
      <c r="J7183" s="60"/>
      <c r="K7183" s="60"/>
      <c r="L7183" s="60"/>
      <c r="M7183" s="60"/>
      <c r="N7183" s="60"/>
      <c r="O7183" s="60"/>
      <c r="P7183" s="60"/>
      <c r="Q7183" s="60"/>
      <c r="R7183" s="334">
        <v>19107</v>
      </c>
      <c r="S7183" s="319" t="s">
        <v>356</v>
      </c>
      <c r="BE7183" s="60"/>
      <c r="BR7183" s="60"/>
      <c r="BX7183" s="151"/>
      <c r="CB7183" s="151"/>
      <c r="CM7183" s="151"/>
      <c r="CO7183" s="151"/>
      <c r="CT7183" s="151"/>
      <c r="CY7183" s="151"/>
    </row>
    <row r="7184" spans="1:103" x14ac:dyDescent="0.2">
      <c r="A7184" s="60"/>
      <c r="B7184" s="60"/>
      <c r="C7184" s="60"/>
      <c r="D7184" s="60"/>
      <c r="E7184" s="60"/>
      <c r="F7184" s="60"/>
      <c r="G7184" s="60"/>
      <c r="H7184" s="60"/>
      <c r="I7184" s="60"/>
      <c r="J7184" s="60"/>
      <c r="K7184" s="60"/>
      <c r="L7184" s="60"/>
      <c r="M7184" s="60"/>
      <c r="N7184" s="60"/>
      <c r="O7184" s="60"/>
      <c r="P7184" s="60"/>
      <c r="Q7184" s="60"/>
      <c r="R7184" s="334">
        <v>19108</v>
      </c>
      <c r="S7184" s="319" t="s">
        <v>356</v>
      </c>
      <c r="BE7184" s="60"/>
      <c r="BR7184" s="60"/>
      <c r="BX7184" s="151"/>
      <c r="CB7184" s="151"/>
      <c r="CM7184" s="151"/>
      <c r="CO7184" s="151"/>
      <c r="CT7184" s="151"/>
      <c r="CY7184" s="151"/>
    </row>
    <row r="7185" spans="1:103" x14ac:dyDescent="0.2">
      <c r="A7185" s="60"/>
      <c r="B7185" s="60"/>
      <c r="C7185" s="60"/>
      <c r="D7185" s="60"/>
      <c r="E7185" s="60"/>
      <c r="F7185" s="60"/>
      <c r="G7185" s="60"/>
      <c r="H7185" s="60"/>
      <c r="I7185" s="60"/>
      <c r="J7185" s="60"/>
      <c r="K7185" s="60"/>
      <c r="L7185" s="60"/>
      <c r="M7185" s="60"/>
      <c r="N7185" s="60"/>
      <c r="O7185" s="60"/>
      <c r="P7185" s="60"/>
      <c r="Q7185" s="60"/>
      <c r="R7185" s="334">
        <v>19109</v>
      </c>
      <c r="S7185" s="319" t="s">
        <v>356</v>
      </c>
      <c r="BE7185" s="60"/>
      <c r="BR7185" s="60"/>
      <c r="BX7185" s="151"/>
      <c r="CB7185" s="151"/>
      <c r="CM7185" s="151"/>
      <c r="CO7185" s="151"/>
      <c r="CT7185" s="151"/>
      <c r="CY7185" s="151"/>
    </row>
    <row r="7186" spans="1:103" x14ac:dyDescent="0.2">
      <c r="A7186" s="60"/>
      <c r="B7186" s="60"/>
      <c r="C7186" s="60"/>
      <c r="D7186" s="60"/>
      <c r="E7186" s="60"/>
      <c r="F7186" s="60"/>
      <c r="G7186" s="60"/>
      <c r="H7186" s="60"/>
      <c r="I7186" s="60"/>
      <c r="J7186" s="60"/>
      <c r="K7186" s="60"/>
      <c r="L7186" s="60"/>
      <c r="M7186" s="60"/>
      <c r="N7186" s="60"/>
      <c r="O7186" s="60"/>
      <c r="P7186" s="60"/>
      <c r="Q7186" s="60"/>
      <c r="R7186" s="334">
        <v>19110</v>
      </c>
      <c r="S7186" s="319" t="s">
        <v>356</v>
      </c>
      <c r="BE7186" s="60"/>
      <c r="BR7186" s="60"/>
      <c r="BX7186" s="151"/>
      <c r="CB7186" s="151"/>
      <c r="CM7186" s="151"/>
      <c r="CO7186" s="151"/>
      <c r="CT7186" s="151"/>
      <c r="CY7186" s="151"/>
    </row>
    <row r="7187" spans="1:103" x14ac:dyDescent="0.2">
      <c r="A7187" s="60"/>
      <c r="B7187" s="60"/>
      <c r="C7187" s="60"/>
      <c r="D7187" s="60"/>
      <c r="E7187" s="60"/>
      <c r="F7187" s="60"/>
      <c r="G7187" s="60"/>
      <c r="H7187" s="60"/>
      <c r="I7187" s="60"/>
      <c r="J7187" s="60"/>
      <c r="K7187" s="60"/>
      <c r="L7187" s="60"/>
      <c r="M7187" s="60"/>
      <c r="N7187" s="60"/>
      <c r="O7187" s="60"/>
      <c r="P7187" s="60"/>
      <c r="Q7187" s="60"/>
      <c r="R7187" s="334">
        <v>19111</v>
      </c>
      <c r="S7187" s="319" t="s">
        <v>356</v>
      </c>
      <c r="BE7187" s="60"/>
      <c r="BR7187" s="60"/>
      <c r="BX7187" s="151"/>
      <c r="CB7187" s="151"/>
      <c r="CM7187" s="151"/>
      <c r="CO7187" s="151"/>
      <c r="CT7187" s="151"/>
      <c r="CY7187" s="151"/>
    </row>
    <row r="7188" spans="1:103" x14ac:dyDescent="0.2">
      <c r="A7188" s="60"/>
      <c r="B7188" s="60"/>
      <c r="C7188" s="60"/>
      <c r="D7188" s="60"/>
      <c r="E7188" s="60"/>
      <c r="F7188" s="60"/>
      <c r="G7188" s="60"/>
      <c r="H7188" s="60"/>
      <c r="I7188" s="60"/>
      <c r="J7188" s="60"/>
      <c r="K7188" s="60"/>
      <c r="L7188" s="60"/>
      <c r="M7188" s="60"/>
      <c r="N7188" s="60"/>
      <c r="O7188" s="60"/>
      <c r="P7188" s="60"/>
      <c r="Q7188" s="60"/>
      <c r="R7188" s="334">
        <v>19112</v>
      </c>
      <c r="S7188" s="319" t="s">
        <v>356</v>
      </c>
      <c r="BE7188" s="60"/>
      <c r="BR7188" s="60"/>
      <c r="BX7188" s="151"/>
      <c r="CB7188" s="151"/>
      <c r="CM7188" s="151"/>
      <c r="CO7188" s="151"/>
      <c r="CT7188" s="151"/>
      <c r="CY7188" s="151"/>
    </row>
    <row r="7189" spans="1:103" x14ac:dyDescent="0.2">
      <c r="A7189" s="60"/>
      <c r="B7189" s="60"/>
      <c r="C7189" s="60"/>
      <c r="D7189" s="60"/>
      <c r="E7189" s="60"/>
      <c r="F7189" s="60"/>
      <c r="G7189" s="60"/>
      <c r="H7189" s="60"/>
      <c r="I7189" s="60"/>
      <c r="J7189" s="60"/>
      <c r="K7189" s="60"/>
      <c r="L7189" s="60"/>
      <c r="M7189" s="60"/>
      <c r="N7189" s="60"/>
      <c r="O7189" s="60"/>
      <c r="P7189" s="60"/>
      <c r="Q7189" s="60"/>
      <c r="R7189" s="334">
        <v>19113</v>
      </c>
      <c r="S7189" s="319" t="s">
        <v>356</v>
      </c>
      <c r="BE7189" s="60"/>
      <c r="BR7189" s="60"/>
      <c r="BX7189" s="151"/>
      <c r="CB7189" s="151"/>
      <c r="CM7189" s="151"/>
      <c r="CO7189" s="151"/>
      <c r="CT7189" s="151"/>
      <c r="CY7189" s="151"/>
    </row>
    <row r="7190" spans="1:103" x14ac:dyDescent="0.2">
      <c r="A7190" s="60"/>
      <c r="B7190" s="60"/>
      <c r="C7190" s="60"/>
      <c r="D7190" s="60"/>
      <c r="E7190" s="60"/>
      <c r="F7190" s="60"/>
      <c r="G7190" s="60"/>
      <c r="H7190" s="60"/>
      <c r="I7190" s="60"/>
      <c r="J7190" s="60"/>
      <c r="K7190" s="60"/>
      <c r="L7190" s="60"/>
      <c r="M7190" s="60"/>
      <c r="N7190" s="60"/>
      <c r="O7190" s="60"/>
      <c r="P7190" s="60"/>
      <c r="Q7190" s="60"/>
      <c r="R7190" s="334">
        <v>19114</v>
      </c>
      <c r="S7190" s="319" t="s">
        <v>356</v>
      </c>
      <c r="BE7190" s="60"/>
      <c r="BR7190" s="60"/>
      <c r="BX7190" s="151"/>
      <c r="CB7190" s="151"/>
      <c r="CM7190" s="151"/>
      <c r="CO7190" s="151"/>
      <c r="CT7190" s="151"/>
      <c r="CY7190" s="151"/>
    </row>
    <row r="7191" spans="1:103" x14ac:dyDescent="0.2">
      <c r="A7191" s="60"/>
      <c r="B7191" s="60"/>
      <c r="C7191" s="60"/>
      <c r="D7191" s="60"/>
      <c r="E7191" s="60"/>
      <c r="F7191" s="60"/>
      <c r="G7191" s="60"/>
      <c r="H7191" s="60"/>
      <c r="I7191" s="60"/>
      <c r="J7191" s="60"/>
      <c r="K7191" s="60"/>
      <c r="L7191" s="60"/>
      <c r="M7191" s="60"/>
      <c r="N7191" s="60"/>
      <c r="O7191" s="60"/>
      <c r="P7191" s="60"/>
      <c r="Q7191" s="60"/>
      <c r="R7191" s="334">
        <v>19115</v>
      </c>
      <c r="S7191" s="319" t="s">
        <v>356</v>
      </c>
      <c r="BE7191" s="60"/>
      <c r="BR7191" s="60"/>
      <c r="BX7191" s="151"/>
      <c r="CB7191" s="151"/>
      <c r="CM7191" s="151"/>
      <c r="CO7191" s="151"/>
      <c r="CT7191" s="151"/>
      <c r="CY7191" s="151"/>
    </row>
    <row r="7192" spans="1:103" x14ac:dyDescent="0.2">
      <c r="A7192" s="60"/>
      <c r="B7192" s="60"/>
      <c r="C7192" s="60"/>
      <c r="D7192" s="60"/>
      <c r="E7192" s="60"/>
      <c r="F7192" s="60"/>
      <c r="G7192" s="60"/>
      <c r="H7192" s="60"/>
      <c r="I7192" s="60"/>
      <c r="J7192" s="60"/>
      <c r="K7192" s="60"/>
      <c r="L7192" s="60"/>
      <c r="M7192" s="60"/>
      <c r="N7192" s="60"/>
      <c r="O7192" s="60"/>
      <c r="P7192" s="60"/>
      <c r="Q7192" s="60"/>
      <c r="R7192" s="334">
        <v>19116</v>
      </c>
      <c r="S7192" s="319" t="s">
        <v>356</v>
      </c>
      <c r="BE7192" s="60"/>
      <c r="BR7192" s="60"/>
      <c r="BX7192" s="151"/>
      <c r="CB7192" s="151"/>
      <c r="CM7192" s="151"/>
      <c r="CO7192" s="151"/>
      <c r="CT7192" s="151"/>
      <c r="CY7192" s="151"/>
    </row>
    <row r="7193" spans="1:103" x14ac:dyDescent="0.2">
      <c r="A7193" s="60"/>
      <c r="B7193" s="60"/>
      <c r="C7193" s="60"/>
      <c r="D7193" s="60"/>
      <c r="E7193" s="60"/>
      <c r="F7193" s="60"/>
      <c r="G7193" s="60"/>
      <c r="H7193" s="60"/>
      <c r="I7193" s="60"/>
      <c r="J7193" s="60"/>
      <c r="K7193" s="60"/>
      <c r="L7193" s="60"/>
      <c r="M7193" s="60"/>
      <c r="N7193" s="60"/>
      <c r="O7193" s="60"/>
      <c r="P7193" s="60"/>
      <c r="Q7193" s="60"/>
      <c r="R7193" s="334">
        <v>19118</v>
      </c>
      <c r="S7193" s="319" t="s">
        <v>356</v>
      </c>
      <c r="BE7193" s="60"/>
      <c r="BR7193" s="60"/>
      <c r="BX7193" s="151"/>
      <c r="CB7193" s="151"/>
      <c r="CM7193" s="151"/>
      <c r="CO7193" s="151"/>
      <c r="CT7193" s="151"/>
      <c r="CY7193" s="151"/>
    </row>
    <row r="7194" spans="1:103" x14ac:dyDescent="0.2">
      <c r="A7194" s="60"/>
      <c r="B7194" s="60"/>
      <c r="C7194" s="60"/>
      <c r="D7194" s="60"/>
      <c r="E7194" s="60"/>
      <c r="F7194" s="60"/>
      <c r="G7194" s="60"/>
      <c r="H7194" s="60"/>
      <c r="I7194" s="60"/>
      <c r="J7194" s="60"/>
      <c r="K7194" s="60"/>
      <c r="L7194" s="60"/>
      <c r="M7194" s="60"/>
      <c r="N7194" s="60"/>
      <c r="O7194" s="60"/>
      <c r="P7194" s="60"/>
      <c r="Q7194" s="60"/>
      <c r="R7194" s="334">
        <v>19119</v>
      </c>
      <c r="S7194" s="319" t="s">
        <v>356</v>
      </c>
      <c r="BE7194" s="60"/>
      <c r="BR7194" s="60"/>
      <c r="BX7194" s="151"/>
      <c r="CB7194" s="151"/>
      <c r="CM7194" s="151"/>
      <c r="CO7194" s="151"/>
      <c r="CT7194" s="151"/>
      <c r="CY7194" s="151"/>
    </row>
    <row r="7195" spans="1:103" x14ac:dyDescent="0.2">
      <c r="A7195" s="60"/>
      <c r="B7195" s="60"/>
      <c r="C7195" s="60"/>
      <c r="D7195" s="60"/>
      <c r="E7195" s="60"/>
      <c r="F7195" s="60"/>
      <c r="G7195" s="60"/>
      <c r="H7195" s="60"/>
      <c r="I7195" s="60"/>
      <c r="J7195" s="60"/>
      <c r="K7195" s="60"/>
      <c r="L7195" s="60"/>
      <c r="M7195" s="60"/>
      <c r="N7195" s="60"/>
      <c r="O7195" s="60"/>
      <c r="P7195" s="60"/>
      <c r="Q7195" s="60"/>
      <c r="R7195" s="334">
        <v>19120</v>
      </c>
      <c r="S7195" s="319" t="s">
        <v>356</v>
      </c>
      <c r="BE7195" s="60"/>
      <c r="BR7195" s="60"/>
      <c r="BX7195" s="151"/>
      <c r="CB7195" s="151"/>
      <c r="CM7195" s="151"/>
      <c r="CO7195" s="151"/>
      <c r="CT7195" s="151"/>
      <c r="CY7195" s="151"/>
    </row>
    <row r="7196" spans="1:103" x14ac:dyDescent="0.2">
      <c r="A7196" s="60"/>
      <c r="B7196" s="60"/>
      <c r="C7196" s="60"/>
      <c r="D7196" s="60"/>
      <c r="E7196" s="60"/>
      <c r="F7196" s="60"/>
      <c r="G7196" s="60"/>
      <c r="H7196" s="60"/>
      <c r="I7196" s="60"/>
      <c r="J7196" s="60"/>
      <c r="K7196" s="60"/>
      <c r="L7196" s="60"/>
      <c r="M7196" s="60"/>
      <c r="N7196" s="60"/>
      <c r="O7196" s="60"/>
      <c r="P7196" s="60"/>
      <c r="Q7196" s="60"/>
      <c r="R7196" s="334">
        <v>19121</v>
      </c>
      <c r="S7196" s="319" t="s">
        <v>356</v>
      </c>
      <c r="BE7196" s="60"/>
      <c r="BR7196" s="60"/>
      <c r="BX7196" s="151"/>
      <c r="CB7196" s="151"/>
      <c r="CM7196" s="151"/>
      <c r="CO7196" s="151"/>
      <c r="CT7196" s="151"/>
      <c r="CY7196" s="151"/>
    </row>
    <row r="7197" spans="1:103" x14ac:dyDescent="0.2">
      <c r="A7197" s="60"/>
      <c r="B7197" s="60"/>
      <c r="C7197" s="60"/>
      <c r="D7197" s="60"/>
      <c r="E7197" s="60"/>
      <c r="F7197" s="60"/>
      <c r="G7197" s="60"/>
      <c r="H7197" s="60"/>
      <c r="I7197" s="60"/>
      <c r="J7197" s="60"/>
      <c r="K7197" s="60"/>
      <c r="L7197" s="60"/>
      <c r="M7197" s="60"/>
      <c r="N7197" s="60"/>
      <c r="O7197" s="60"/>
      <c r="P7197" s="60"/>
      <c r="Q7197" s="60"/>
      <c r="R7197" s="334">
        <v>19122</v>
      </c>
      <c r="S7197" s="319" t="s">
        <v>356</v>
      </c>
      <c r="BE7197" s="60"/>
      <c r="BR7197" s="60"/>
      <c r="BX7197" s="151"/>
      <c r="CB7197" s="151"/>
      <c r="CM7197" s="151"/>
      <c r="CO7197" s="151"/>
      <c r="CT7197" s="151"/>
      <c r="CY7197" s="151"/>
    </row>
    <row r="7198" spans="1:103" x14ac:dyDescent="0.2">
      <c r="A7198" s="60"/>
      <c r="B7198" s="60"/>
      <c r="C7198" s="60"/>
      <c r="D7198" s="60"/>
      <c r="E7198" s="60"/>
      <c r="F7198" s="60"/>
      <c r="G7198" s="60"/>
      <c r="H7198" s="60"/>
      <c r="I7198" s="60"/>
      <c r="J7198" s="60"/>
      <c r="K7198" s="60"/>
      <c r="L7198" s="60"/>
      <c r="M7198" s="60"/>
      <c r="N7198" s="60"/>
      <c r="O7198" s="60"/>
      <c r="P7198" s="60"/>
      <c r="Q7198" s="60"/>
      <c r="R7198" s="334">
        <v>19123</v>
      </c>
      <c r="S7198" s="319" t="s">
        <v>356</v>
      </c>
      <c r="BE7198" s="60"/>
      <c r="BR7198" s="60"/>
      <c r="BX7198" s="151"/>
      <c r="CB7198" s="151"/>
      <c r="CM7198" s="151"/>
      <c r="CO7198" s="151"/>
      <c r="CT7198" s="151"/>
      <c r="CY7198" s="151"/>
    </row>
    <row r="7199" spans="1:103" x14ac:dyDescent="0.2">
      <c r="A7199" s="60"/>
      <c r="B7199" s="60"/>
      <c r="C7199" s="60"/>
      <c r="D7199" s="60"/>
      <c r="E7199" s="60"/>
      <c r="F7199" s="60"/>
      <c r="G7199" s="60"/>
      <c r="H7199" s="60"/>
      <c r="I7199" s="60"/>
      <c r="J7199" s="60"/>
      <c r="K7199" s="60"/>
      <c r="L7199" s="60"/>
      <c r="M7199" s="60"/>
      <c r="N7199" s="60"/>
      <c r="O7199" s="60"/>
      <c r="P7199" s="60"/>
      <c r="Q7199" s="60"/>
      <c r="R7199" s="334">
        <v>19124</v>
      </c>
      <c r="S7199" s="319" t="s">
        <v>356</v>
      </c>
      <c r="BE7199" s="60"/>
      <c r="BR7199" s="60"/>
      <c r="BX7199" s="151"/>
      <c r="CB7199" s="151"/>
      <c r="CM7199" s="151"/>
      <c r="CO7199" s="151"/>
      <c r="CT7199" s="151"/>
      <c r="CY7199" s="151"/>
    </row>
    <row r="7200" spans="1:103" x14ac:dyDescent="0.2">
      <c r="A7200" s="60"/>
      <c r="B7200" s="60"/>
      <c r="C7200" s="60"/>
      <c r="D7200" s="60"/>
      <c r="E7200" s="60"/>
      <c r="F7200" s="60"/>
      <c r="G7200" s="60"/>
      <c r="H7200" s="60"/>
      <c r="I7200" s="60"/>
      <c r="J7200" s="60"/>
      <c r="K7200" s="60"/>
      <c r="L7200" s="60"/>
      <c r="M7200" s="60"/>
      <c r="N7200" s="60"/>
      <c r="O7200" s="60"/>
      <c r="P7200" s="60"/>
      <c r="Q7200" s="60"/>
      <c r="R7200" s="334">
        <v>19125</v>
      </c>
      <c r="S7200" s="319" t="s">
        <v>356</v>
      </c>
      <c r="BE7200" s="60"/>
      <c r="BR7200" s="60"/>
      <c r="BX7200" s="151"/>
      <c r="CB7200" s="151"/>
      <c r="CM7200" s="151"/>
      <c r="CO7200" s="151"/>
      <c r="CT7200" s="151"/>
      <c r="CY7200" s="151"/>
    </row>
    <row r="7201" spans="1:103" x14ac:dyDescent="0.2">
      <c r="A7201" s="60"/>
      <c r="B7201" s="60"/>
      <c r="C7201" s="60"/>
      <c r="D7201" s="60"/>
      <c r="E7201" s="60"/>
      <c r="F7201" s="60"/>
      <c r="G7201" s="60"/>
      <c r="H7201" s="60"/>
      <c r="I7201" s="60"/>
      <c r="J7201" s="60"/>
      <c r="K7201" s="60"/>
      <c r="L7201" s="60"/>
      <c r="M7201" s="60"/>
      <c r="N7201" s="60"/>
      <c r="O7201" s="60"/>
      <c r="P7201" s="60"/>
      <c r="Q7201" s="60"/>
      <c r="R7201" s="334">
        <v>19126</v>
      </c>
      <c r="S7201" s="319" t="s">
        <v>356</v>
      </c>
      <c r="BE7201" s="60"/>
      <c r="BR7201" s="60"/>
      <c r="BX7201" s="151"/>
      <c r="CB7201" s="151"/>
      <c r="CM7201" s="151"/>
      <c r="CO7201" s="151"/>
      <c r="CT7201" s="151"/>
      <c r="CY7201" s="151"/>
    </row>
    <row r="7202" spans="1:103" x14ac:dyDescent="0.2">
      <c r="A7202" s="60"/>
      <c r="B7202" s="60"/>
      <c r="C7202" s="60"/>
      <c r="D7202" s="60"/>
      <c r="E7202" s="60"/>
      <c r="F7202" s="60"/>
      <c r="G7202" s="60"/>
      <c r="H7202" s="60"/>
      <c r="I7202" s="60"/>
      <c r="J7202" s="60"/>
      <c r="K7202" s="60"/>
      <c r="L7202" s="60"/>
      <c r="M7202" s="60"/>
      <c r="N7202" s="60"/>
      <c r="O7202" s="60"/>
      <c r="P7202" s="60"/>
      <c r="Q7202" s="60"/>
      <c r="R7202" s="334">
        <v>19127</v>
      </c>
      <c r="S7202" s="319" t="s">
        <v>356</v>
      </c>
      <c r="BE7202" s="60"/>
      <c r="BR7202" s="60"/>
      <c r="BX7202" s="151"/>
      <c r="CB7202" s="151"/>
      <c r="CM7202" s="151"/>
      <c r="CO7202" s="151"/>
      <c r="CT7202" s="151"/>
      <c r="CY7202" s="151"/>
    </row>
    <row r="7203" spans="1:103" x14ac:dyDescent="0.2">
      <c r="A7203" s="60"/>
      <c r="B7203" s="60"/>
      <c r="C7203" s="60"/>
      <c r="D7203" s="60"/>
      <c r="E7203" s="60"/>
      <c r="F7203" s="60"/>
      <c r="G7203" s="60"/>
      <c r="H7203" s="60"/>
      <c r="I7203" s="60"/>
      <c r="J7203" s="60"/>
      <c r="K7203" s="60"/>
      <c r="L7203" s="60"/>
      <c r="M7203" s="60"/>
      <c r="N7203" s="60"/>
      <c r="O7203" s="60"/>
      <c r="P7203" s="60"/>
      <c r="Q7203" s="60"/>
      <c r="R7203" s="334">
        <v>19128</v>
      </c>
      <c r="S7203" s="319" t="s">
        <v>356</v>
      </c>
      <c r="BE7203" s="60"/>
      <c r="BR7203" s="60"/>
      <c r="BX7203" s="151"/>
      <c r="CB7203" s="151"/>
      <c r="CM7203" s="151"/>
      <c r="CO7203" s="151"/>
      <c r="CT7203" s="151"/>
      <c r="CY7203" s="151"/>
    </row>
    <row r="7204" spans="1:103" x14ac:dyDescent="0.2">
      <c r="A7204" s="60"/>
      <c r="B7204" s="60"/>
      <c r="C7204" s="60"/>
      <c r="D7204" s="60"/>
      <c r="E7204" s="60"/>
      <c r="F7204" s="60"/>
      <c r="G7204" s="60"/>
      <c r="H7204" s="60"/>
      <c r="I7204" s="60"/>
      <c r="J7204" s="60"/>
      <c r="K7204" s="60"/>
      <c r="L7204" s="60"/>
      <c r="M7204" s="60"/>
      <c r="N7204" s="60"/>
      <c r="O7204" s="60"/>
      <c r="P7204" s="60"/>
      <c r="Q7204" s="60"/>
      <c r="R7204" s="334">
        <v>19129</v>
      </c>
      <c r="S7204" s="319" t="s">
        <v>356</v>
      </c>
      <c r="BE7204" s="60"/>
      <c r="BR7204" s="60"/>
      <c r="BX7204" s="151"/>
      <c r="CB7204" s="151"/>
      <c r="CM7204" s="151"/>
      <c r="CO7204" s="151"/>
      <c r="CT7204" s="151"/>
      <c r="CY7204" s="151"/>
    </row>
    <row r="7205" spans="1:103" x14ac:dyDescent="0.2">
      <c r="A7205" s="60"/>
      <c r="B7205" s="60"/>
      <c r="C7205" s="60"/>
      <c r="D7205" s="60"/>
      <c r="E7205" s="60"/>
      <c r="F7205" s="60"/>
      <c r="G7205" s="60"/>
      <c r="H7205" s="60"/>
      <c r="I7205" s="60"/>
      <c r="J7205" s="60"/>
      <c r="K7205" s="60"/>
      <c r="L7205" s="60"/>
      <c r="M7205" s="60"/>
      <c r="N7205" s="60"/>
      <c r="O7205" s="60"/>
      <c r="P7205" s="60"/>
      <c r="Q7205" s="60"/>
      <c r="R7205" s="334">
        <v>19130</v>
      </c>
      <c r="S7205" s="319" t="s">
        <v>356</v>
      </c>
      <c r="BE7205" s="60"/>
      <c r="BR7205" s="60"/>
      <c r="BX7205" s="151"/>
      <c r="CB7205" s="151"/>
      <c r="CM7205" s="151"/>
      <c r="CO7205" s="151"/>
      <c r="CT7205" s="151"/>
      <c r="CY7205" s="151"/>
    </row>
    <row r="7206" spans="1:103" x14ac:dyDescent="0.2">
      <c r="A7206" s="60"/>
      <c r="B7206" s="60"/>
      <c r="C7206" s="60"/>
      <c r="D7206" s="60"/>
      <c r="E7206" s="60"/>
      <c r="F7206" s="60"/>
      <c r="G7206" s="60"/>
      <c r="H7206" s="60"/>
      <c r="I7206" s="60"/>
      <c r="J7206" s="60"/>
      <c r="K7206" s="60"/>
      <c r="L7206" s="60"/>
      <c r="M7206" s="60"/>
      <c r="N7206" s="60"/>
      <c r="O7206" s="60"/>
      <c r="P7206" s="60"/>
      <c r="Q7206" s="60"/>
      <c r="R7206" s="334">
        <v>19131</v>
      </c>
      <c r="S7206" s="319" t="s">
        <v>356</v>
      </c>
      <c r="BE7206" s="60"/>
      <c r="BR7206" s="60"/>
      <c r="BX7206" s="151"/>
      <c r="CB7206" s="151"/>
      <c r="CM7206" s="151"/>
      <c r="CO7206" s="151"/>
      <c r="CT7206" s="151"/>
      <c r="CY7206" s="151"/>
    </row>
    <row r="7207" spans="1:103" x14ac:dyDescent="0.2">
      <c r="A7207" s="60"/>
      <c r="B7207" s="60"/>
      <c r="C7207" s="60"/>
      <c r="D7207" s="60"/>
      <c r="E7207" s="60"/>
      <c r="F7207" s="60"/>
      <c r="G7207" s="60"/>
      <c r="H7207" s="60"/>
      <c r="I7207" s="60"/>
      <c r="J7207" s="60"/>
      <c r="K7207" s="60"/>
      <c r="L7207" s="60"/>
      <c r="M7207" s="60"/>
      <c r="N7207" s="60"/>
      <c r="O7207" s="60"/>
      <c r="P7207" s="60"/>
      <c r="Q7207" s="60"/>
      <c r="R7207" s="334">
        <v>19132</v>
      </c>
      <c r="S7207" s="319" t="s">
        <v>356</v>
      </c>
      <c r="BE7207" s="60"/>
      <c r="BR7207" s="60"/>
      <c r="BX7207" s="151"/>
      <c r="CB7207" s="151"/>
      <c r="CM7207" s="151"/>
      <c r="CO7207" s="151"/>
      <c r="CT7207" s="151"/>
      <c r="CY7207" s="151"/>
    </row>
    <row r="7208" spans="1:103" x14ac:dyDescent="0.2">
      <c r="A7208" s="60"/>
      <c r="B7208" s="60"/>
      <c r="C7208" s="60"/>
      <c r="D7208" s="60"/>
      <c r="E7208" s="60"/>
      <c r="F7208" s="60"/>
      <c r="G7208" s="60"/>
      <c r="H7208" s="60"/>
      <c r="I7208" s="60"/>
      <c r="J7208" s="60"/>
      <c r="K7208" s="60"/>
      <c r="L7208" s="60"/>
      <c r="M7208" s="60"/>
      <c r="N7208" s="60"/>
      <c r="O7208" s="60"/>
      <c r="P7208" s="60"/>
      <c r="Q7208" s="60"/>
      <c r="R7208" s="334">
        <v>19133</v>
      </c>
      <c r="S7208" s="319" t="s">
        <v>356</v>
      </c>
      <c r="BE7208" s="60"/>
      <c r="BR7208" s="60"/>
      <c r="BX7208" s="151"/>
      <c r="CB7208" s="151"/>
      <c r="CM7208" s="151"/>
      <c r="CO7208" s="151"/>
      <c r="CT7208" s="151"/>
      <c r="CY7208" s="151"/>
    </row>
    <row r="7209" spans="1:103" x14ac:dyDescent="0.2">
      <c r="A7209" s="60"/>
      <c r="B7209" s="60"/>
      <c r="C7209" s="60"/>
      <c r="D7209" s="60"/>
      <c r="E7209" s="60"/>
      <c r="F7209" s="60"/>
      <c r="G7209" s="60"/>
      <c r="H7209" s="60"/>
      <c r="I7209" s="60"/>
      <c r="J7209" s="60"/>
      <c r="K7209" s="60"/>
      <c r="L7209" s="60"/>
      <c r="M7209" s="60"/>
      <c r="N7209" s="60"/>
      <c r="O7209" s="60"/>
      <c r="P7209" s="60"/>
      <c r="Q7209" s="60"/>
      <c r="R7209" s="334">
        <v>19134</v>
      </c>
      <c r="S7209" s="319" t="s">
        <v>356</v>
      </c>
      <c r="BE7209" s="60"/>
      <c r="BR7209" s="60"/>
      <c r="BX7209" s="151"/>
      <c r="CB7209" s="151"/>
      <c r="CM7209" s="151"/>
      <c r="CO7209" s="151"/>
      <c r="CT7209" s="151"/>
      <c r="CY7209" s="151"/>
    </row>
    <row r="7210" spans="1:103" x14ac:dyDescent="0.2">
      <c r="A7210" s="60"/>
      <c r="B7210" s="60"/>
      <c r="C7210" s="60"/>
      <c r="D7210" s="60"/>
      <c r="E7210" s="60"/>
      <c r="F7210" s="60"/>
      <c r="G7210" s="60"/>
      <c r="H7210" s="60"/>
      <c r="I7210" s="60"/>
      <c r="J7210" s="60"/>
      <c r="K7210" s="60"/>
      <c r="L7210" s="60"/>
      <c r="M7210" s="60"/>
      <c r="N7210" s="60"/>
      <c r="O7210" s="60"/>
      <c r="P7210" s="60"/>
      <c r="Q7210" s="60"/>
      <c r="R7210" s="334">
        <v>19135</v>
      </c>
      <c r="S7210" s="319" t="s">
        <v>356</v>
      </c>
      <c r="BE7210" s="60"/>
      <c r="BR7210" s="60"/>
      <c r="BX7210" s="151"/>
      <c r="CB7210" s="151"/>
      <c r="CM7210" s="151"/>
      <c r="CO7210" s="151"/>
      <c r="CT7210" s="151"/>
      <c r="CY7210" s="151"/>
    </row>
    <row r="7211" spans="1:103" x14ac:dyDescent="0.2">
      <c r="A7211" s="60"/>
      <c r="B7211" s="60"/>
      <c r="C7211" s="60"/>
      <c r="D7211" s="60"/>
      <c r="E7211" s="60"/>
      <c r="F7211" s="60"/>
      <c r="G7211" s="60"/>
      <c r="H7211" s="60"/>
      <c r="I7211" s="60"/>
      <c r="J7211" s="60"/>
      <c r="K7211" s="60"/>
      <c r="L7211" s="60"/>
      <c r="M7211" s="60"/>
      <c r="N7211" s="60"/>
      <c r="O7211" s="60"/>
      <c r="P7211" s="60"/>
      <c r="Q7211" s="60"/>
      <c r="R7211" s="334">
        <v>19136</v>
      </c>
      <c r="S7211" s="319" t="s">
        <v>356</v>
      </c>
      <c r="BE7211" s="60"/>
      <c r="BR7211" s="60"/>
      <c r="BX7211" s="151"/>
      <c r="CB7211" s="151"/>
      <c r="CM7211" s="151"/>
      <c r="CO7211" s="151"/>
      <c r="CT7211" s="151"/>
      <c r="CY7211" s="151"/>
    </row>
    <row r="7212" spans="1:103" x14ac:dyDescent="0.2">
      <c r="A7212" s="60"/>
      <c r="B7212" s="60"/>
      <c r="C7212" s="60"/>
      <c r="D7212" s="60"/>
      <c r="E7212" s="60"/>
      <c r="F7212" s="60"/>
      <c r="G7212" s="60"/>
      <c r="H7212" s="60"/>
      <c r="I7212" s="60"/>
      <c r="J7212" s="60"/>
      <c r="K7212" s="60"/>
      <c r="L7212" s="60"/>
      <c r="M7212" s="60"/>
      <c r="N7212" s="60"/>
      <c r="O7212" s="60"/>
      <c r="P7212" s="60"/>
      <c r="Q7212" s="60"/>
      <c r="R7212" s="334">
        <v>19137</v>
      </c>
      <c r="S7212" s="319" t="s">
        <v>356</v>
      </c>
      <c r="BE7212" s="60"/>
      <c r="BR7212" s="60"/>
      <c r="BX7212" s="151"/>
      <c r="CB7212" s="151"/>
      <c r="CM7212" s="151"/>
      <c r="CO7212" s="151"/>
      <c r="CT7212" s="151"/>
      <c r="CY7212" s="151"/>
    </row>
    <row r="7213" spans="1:103" x14ac:dyDescent="0.2">
      <c r="A7213" s="60"/>
      <c r="B7213" s="60"/>
      <c r="C7213" s="60"/>
      <c r="D7213" s="60"/>
      <c r="E7213" s="60"/>
      <c r="F7213" s="60"/>
      <c r="G7213" s="60"/>
      <c r="H7213" s="60"/>
      <c r="I7213" s="60"/>
      <c r="J7213" s="60"/>
      <c r="K7213" s="60"/>
      <c r="L7213" s="60"/>
      <c r="M7213" s="60"/>
      <c r="N7213" s="60"/>
      <c r="O7213" s="60"/>
      <c r="P7213" s="60"/>
      <c r="Q7213" s="60"/>
      <c r="R7213" s="334">
        <v>19138</v>
      </c>
      <c r="S7213" s="319" t="s">
        <v>356</v>
      </c>
      <c r="BE7213" s="60"/>
      <c r="BR7213" s="60"/>
      <c r="BX7213" s="151"/>
      <c r="CB7213" s="151"/>
      <c r="CM7213" s="151"/>
      <c r="CO7213" s="151"/>
      <c r="CT7213" s="151"/>
      <c r="CY7213" s="151"/>
    </row>
    <row r="7214" spans="1:103" x14ac:dyDescent="0.2">
      <c r="A7214" s="60"/>
      <c r="B7214" s="60"/>
      <c r="C7214" s="60"/>
      <c r="D7214" s="60"/>
      <c r="E7214" s="60"/>
      <c r="F7214" s="60"/>
      <c r="G7214" s="60"/>
      <c r="H7214" s="60"/>
      <c r="I7214" s="60"/>
      <c r="J7214" s="60"/>
      <c r="K7214" s="60"/>
      <c r="L7214" s="60"/>
      <c r="M7214" s="60"/>
      <c r="N7214" s="60"/>
      <c r="O7214" s="60"/>
      <c r="P7214" s="60"/>
      <c r="Q7214" s="60"/>
      <c r="R7214" s="334">
        <v>19139</v>
      </c>
      <c r="S7214" s="319" t="s">
        <v>356</v>
      </c>
      <c r="BE7214" s="60"/>
      <c r="BR7214" s="60"/>
      <c r="BX7214" s="151"/>
      <c r="CB7214" s="151"/>
      <c r="CM7214" s="151"/>
      <c r="CO7214" s="151"/>
      <c r="CT7214" s="151"/>
      <c r="CY7214" s="151"/>
    </row>
    <row r="7215" spans="1:103" x14ac:dyDescent="0.2">
      <c r="A7215" s="60"/>
      <c r="B7215" s="60"/>
      <c r="C7215" s="60"/>
      <c r="D7215" s="60"/>
      <c r="E7215" s="60"/>
      <c r="F7215" s="60"/>
      <c r="G7215" s="60"/>
      <c r="H7215" s="60"/>
      <c r="I7215" s="60"/>
      <c r="J7215" s="60"/>
      <c r="K7215" s="60"/>
      <c r="L7215" s="60"/>
      <c r="M7215" s="60"/>
      <c r="N7215" s="60"/>
      <c r="O7215" s="60"/>
      <c r="P7215" s="60"/>
      <c r="Q7215" s="60"/>
      <c r="R7215" s="334">
        <v>19140</v>
      </c>
      <c r="S7215" s="319" t="s">
        <v>356</v>
      </c>
      <c r="BE7215" s="60"/>
      <c r="BR7215" s="60"/>
      <c r="BX7215" s="151"/>
      <c r="CB7215" s="151"/>
      <c r="CM7215" s="151"/>
      <c r="CO7215" s="151"/>
      <c r="CT7215" s="151"/>
      <c r="CY7215" s="151"/>
    </row>
    <row r="7216" spans="1:103" x14ac:dyDescent="0.2">
      <c r="A7216" s="60"/>
      <c r="B7216" s="60"/>
      <c r="C7216" s="60"/>
      <c r="D7216" s="60"/>
      <c r="E7216" s="60"/>
      <c r="F7216" s="60"/>
      <c r="G7216" s="60"/>
      <c r="H7216" s="60"/>
      <c r="I7216" s="60"/>
      <c r="J7216" s="60"/>
      <c r="K7216" s="60"/>
      <c r="L7216" s="60"/>
      <c r="M7216" s="60"/>
      <c r="N7216" s="60"/>
      <c r="O7216" s="60"/>
      <c r="P7216" s="60"/>
      <c r="Q7216" s="60"/>
      <c r="R7216" s="334">
        <v>19141</v>
      </c>
      <c r="S7216" s="319" t="s">
        <v>356</v>
      </c>
      <c r="BE7216" s="60"/>
      <c r="BR7216" s="60"/>
      <c r="BX7216" s="151"/>
      <c r="CB7216" s="151"/>
      <c r="CM7216" s="151"/>
      <c r="CO7216" s="151"/>
      <c r="CT7216" s="151"/>
      <c r="CY7216" s="151"/>
    </row>
    <row r="7217" spans="1:103" x14ac:dyDescent="0.2">
      <c r="A7217" s="60"/>
      <c r="B7217" s="60"/>
      <c r="C7217" s="60"/>
      <c r="D7217" s="60"/>
      <c r="E7217" s="60"/>
      <c r="F7217" s="60"/>
      <c r="G7217" s="60"/>
      <c r="H7217" s="60"/>
      <c r="I7217" s="60"/>
      <c r="J7217" s="60"/>
      <c r="K7217" s="60"/>
      <c r="L7217" s="60"/>
      <c r="M7217" s="60"/>
      <c r="N7217" s="60"/>
      <c r="O7217" s="60"/>
      <c r="P7217" s="60"/>
      <c r="Q7217" s="60"/>
      <c r="R7217" s="334">
        <v>19142</v>
      </c>
      <c r="S7217" s="319" t="s">
        <v>356</v>
      </c>
      <c r="BE7217" s="60"/>
      <c r="BR7217" s="60"/>
      <c r="BX7217" s="151"/>
      <c r="CB7217" s="151"/>
      <c r="CM7217" s="151"/>
      <c r="CO7217" s="151"/>
      <c r="CT7217" s="151"/>
      <c r="CY7217" s="151"/>
    </row>
    <row r="7218" spans="1:103" x14ac:dyDescent="0.2">
      <c r="A7218" s="60"/>
      <c r="B7218" s="60"/>
      <c r="C7218" s="60"/>
      <c r="D7218" s="60"/>
      <c r="E7218" s="60"/>
      <c r="F7218" s="60"/>
      <c r="G7218" s="60"/>
      <c r="H7218" s="60"/>
      <c r="I7218" s="60"/>
      <c r="J7218" s="60"/>
      <c r="K7218" s="60"/>
      <c r="L7218" s="60"/>
      <c r="M7218" s="60"/>
      <c r="N7218" s="60"/>
      <c r="O7218" s="60"/>
      <c r="P7218" s="60"/>
      <c r="Q7218" s="60"/>
      <c r="R7218" s="334">
        <v>19143</v>
      </c>
      <c r="S7218" s="319" t="s">
        <v>356</v>
      </c>
      <c r="BE7218" s="60"/>
      <c r="BR7218" s="60"/>
      <c r="BX7218" s="151"/>
      <c r="CB7218" s="151"/>
      <c r="CM7218" s="151"/>
      <c r="CO7218" s="151"/>
      <c r="CT7218" s="151"/>
      <c r="CY7218" s="151"/>
    </row>
    <row r="7219" spans="1:103" x14ac:dyDescent="0.2">
      <c r="A7219" s="60"/>
      <c r="B7219" s="60"/>
      <c r="C7219" s="60"/>
      <c r="D7219" s="60"/>
      <c r="E7219" s="60"/>
      <c r="F7219" s="60"/>
      <c r="G7219" s="60"/>
      <c r="H7219" s="60"/>
      <c r="I7219" s="60"/>
      <c r="J7219" s="60"/>
      <c r="K7219" s="60"/>
      <c r="L7219" s="60"/>
      <c r="M7219" s="60"/>
      <c r="N7219" s="60"/>
      <c r="O7219" s="60"/>
      <c r="P7219" s="60"/>
      <c r="Q7219" s="60"/>
      <c r="R7219" s="334">
        <v>19144</v>
      </c>
      <c r="S7219" s="319" t="s">
        <v>356</v>
      </c>
      <c r="BE7219" s="60"/>
      <c r="BR7219" s="60"/>
      <c r="BX7219" s="151"/>
      <c r="CB7219" s="151"/>
      <c r="CM7219" s="151"/>
      <c r="CO7219" s="151"/>
      <c r="CT7219" s="151"/>
      <c r="CY7219" s="151"/>
    </row>
    <row r="7220" spans="1:103" x14ac:dyDescent="0.2">
      <c r="A7220" s="60"/>
      <c r="B7220" s="60"/>
      <c r="C7220" s="60"/>
      <c r="D7220" s="60"/>
      <c r="E7220" s="60"/>
      <c r="F7220" s="60"/>
      <c r="G7220" s="60"/>
      <c r="H7220" s="60"/>
      <c r="I7220" s="60"/>
      <c r="J7220" s="60"/>
      <c r="K7220" s="60"/>
      <c r="L7220" s="60"/>
      <c r="M7220" s="60"/>
      <c r="N7220" s="60"/>
      <c r="O7220" s="60"/>
      <c r="P7220" s="60"/>
      <c r="Q7220" s="60"/>
      <c r="R7220" s="334">
        <v>19145</v>
      </c>
      <c r="S7220" s="319" t="s">
        <v>356</v>
      </c>
      <c r="BE7220" s="60"/>
      <c r="BR7220" s="60"/>
      <c r="BX7220" s="151"/>
      <c r="CB7220" s="151"/>
      <c r="CM7220" s="151"/>
      <c r="CO7220" s="151"/>
      <c r="CT7220" s="151"/>
      <c r="CY7220" s="151"/>
    </row>
    <row r="7221" spans="1:103" x14ac:dyDescent="0.2">
      <c r="A7221" s="60"/>
      <c r="B7221" s="60"/>
      <c r="C7221" s="60"/>
      <c r="D7221" s="60"/>
      <c r="E7221" s="60"/>
      <c r="F7221" s="60"/>
      <c r="G7221" s="60"/>
      <c r="H7221" s="60"/>
      <c r="I7221" s="60"/>
      <c r="J7221" s="60"/>
      <c r="K7221" s="60"/>
      <c r="L7221" s="60"/>
      <c r="M7221" s="60"/>
      <c r="N7221" s="60"/>
      <c r="O7221" s="60"/>
      <c r="P7221" s="60"/>
      <c r="Q7221" s="60"/>
      <c r="R7221" s="334">
        <v>19146</v>
      </c>
      <c r="S7221" s="319" t="s">
        <v>356</v>
      </c>
      <c r="BE7221" s="60"/>
      <c r="BR7221" s="60"/>
      <c r="BX7221" s="151"/>
      <c r="CB7221" s="151"/>
      <c r="CM7221" s="151"/>
      <c r="CO7221" s="151"/>
      <c r="CT7221" s="151"/>
      <c r="CY7221" s="151"/>
    </row>
    <row r="7222" spans="1:103" x14ac:dyDescent="0.2">
      <c r="A7222" s="60"/>
      <c r="B7222" s="60"/>
      <c r="C7222" s="60"/>
      <c r="D7222" s="60"/>
      <c r="E7222" s="60"/>
      <c r="F7222" s="60"/>
      <c r="G7222" s="60"/>
      <c r="H7222" s="60"/>
      <c r="I7222" s="60"/>
      <c r="J7222" s="60"/>
      <c r="K7222" s="60"/>
      <c r="L7222" s="60"/>
      <c r="M7222" s="60"/>
      <c r="N7222" s="60"/>
      <c r="O7222" s="60"/>
      <c r="P7222" s="60"/>
      <c r="Q7222" s="60"/>
      <c r="R7222" s="334">
        <v>19147</v>
      </c>
      <c r="S7222" s="319" t="s">
        <v>356</v>
      </c>
      <c r="BE7222" s="60"/>
      <c r="BR7222" s="60"/>
      <c r="BX7222" s="151"/>
      <c r="CB7222" s="151"/>
      <c r="CM7222" s="151"/>
      <c r="CO7222" s="151"/>
      <c r="CT7222" s="151"/>
      <c r="CY7222" s="151"/>
    </row>
    <row r="7223" spans="1:103" x14ac:dyDescent="0.2">
      <c r="A7223" s="60"/>
      <c r="B7223" s="60"/>
      <c r="C7223" s="60"/>
      <c r="D7223" s="60"/>
      <c r="E7223" s="60"/>
      <c r="F7223" s="60"/>
      <c r="G7223" s="60"/>
      <c r="H7223" s="60"/>
      <c r="I7223" s="60"/>
      <c r="J7223" s="60"/>
      <c r="K7223" s="60"/>
      <c r="L7223" s="60"/>
      <c r="M7223" s="60"/>
      <c r="N7223" s="60"/>
      <c r="O7223" s="60"/>
      <c r="P7223" s="60"/>
      <c r="Q7223" s="60"/>
      <c r="R7223" s="334">
        <v>19148</v>
      </c>
      <c r="S7223" s="319" t="s">
        <v>356</v>
      </c>
      <c r="BE7223" s="60"/>
      <c r="BR7223" s="60"/>
      <c r="BX7223" s="151"/>
      <c r="CB7223" s="151"/>
      <c r="CM7223" s="151"/>
      <c r="CO7223" s="151"/>
      <c r="CT7223" s="151"/>
      <c r="CY7223" s="151"/>
    </row>
    <row r="7224" spans="1:103" x14ac:dyDescent="0.2">
      <c r="A7224" s="60"/>
      <c r="B7224" s="60"/>
      <c r="C7224" s="60"/>
      <c r="D7224" s="60"/>
      <c r="E7224" s="60"/>
      <c r="F7224" s="60"/>
      <c r="G7224" s="60"/>
      <c r="H7224" s="60"/>
      <c r="I7224" s="60"/>
      <c r="J7224" s="60"/>
      <c r="K7224" s="60"/>
      <c r="L7224" s="60"/>
      <c r="M7224" s="60"/>
      <c r="N7224" s="60"/>
      <c r="O7224" s="60"/>
      <c r="P7224" s="60"/>
      <c r="Q7224" s="60"/>
      <c r="R7224" s="334">
        <v>19149</v>
      </c>
      <c r="S7224" s="319" t="s">
        <v>356</v>
      </c>
      <c r="BE7224" s="60"/>
      <c r="BR7224" s="60"/>
      <c r="BX7224" s="151"/>
      <c r="CB7224" s="151"/>
      <c r="CM7224" s="151"/>
      <c r="CO7224" s="151"/>
      <c r="CT7224" s="151"/>
      <c r="CY7224" s="151"/>
    </row>
    <row r="7225" spans="1:103" x14ac:dyDescent="0.2">
      <c r="A7225" s="60"/>
      <c r="B7225" s="60"/>
      <c r="C7225" s="60"/>
      <c r="D7225" s="60"/>
      <c r="E7225" s="60"/>
      <c r="F7225" s="60"/>
      <c r="G7225" s="60"/>
      <c r="H7225" s="60"/>
      <c r="I7225" s="60"/>
      <c r="J7225" s="60"/>
      <c r="K7225" s="60"/>
      <c r="L7225" s="60"/>
      <c r="M7225" s="60"/>
      <c r="N7225" s="60"/>
      <c r="O7225" s="60"/>
      <c r="P7225" s="60"/>
      <c r="Q7225" s="60"/>
      <c r="R7225" s="334">
        <v>19150</v>
      </c>
      <c r="S7225" s="319" t="s">
        <v>356</v>
      </c>
      <c r="BE7225" s="60"/>
      <c r="BR7225" s="60"/>
      <c r="BX7225" s="151"/>
      <c r="CB7225" s="151"/>
      <c r="CM7225" s="151"/>
      <c r="CO7225" s="151"/>
      <c r="CT7225" s="151"/>
      <c r="CY7225" s="151"/>
    </row>
    <row r="7226" spans="1:103" x14ac:dyDescent="0.2">
      <c r="A7226" s="60"/>
      <c r="B7226" s="60"/>
      <c r="C7226" s="60"/>
      <c r="D7226" s="60"/>
      <c r="E7226" s="60"/>
      <c r="F7226" s="60"/>
      <c r="G7226" s="60"/>
      <c r="H7226" s="60"/>
      <c r="I7226" s="60"/>
      <c r="J7226" s="60"/>
      <c r="K7226" s="60"/>
      <c r="L7226" s="60"/>
      <c r="M7226" s="60"/>
      <c r="N7226" s="60"/>
      <c r="O7226" s="60"/>
      <c r="P7226" s="60"/>
      <c r="Q7226" s="60"/>
      <c r="R7226" s="334">
        <v>19151</v>
      </c>
      <c r="S7226" s="319" t="s">
        <v>356</v>
      </c>
      <c r="BE7226" s="60"/>
      <c r="BR7226" s="60"/>
      <c r="BX7226" s="151"/>
      <c r="CB7226" s="151"/>
      <c r="CM7226" s="151"/>
      <c r="CO7226" s="151"/>
      <c r="CT7226" s="151"/>
      <c r="CY7226" s="151"/>
    </row>
    <row r="7227" spans="1:103" x14ac:dyDescent="0.2">
      <c r="A7227" s="60"/>
      <c r="B7227" s="60"/>
      <c r="C7227" s="60"/>
      <c r="D7227" s="60"/>
      <c r="E7227" s="60"/>
      <c r="F7227" s="60"/>
      <c r="G7227" s="60"/>
      <c r="H7227" s="60"/>
      <c r="I7227" s="60"/>
      <c r="J7227" s="60"/>
      <c r="K7227" s="60"/>
      <c r="L7227" s="60"/>
      <c r="M7227" s="60"/>
      <c r="N7227" s="60"/>
      <c r="O7227" s="60"/>
      <c r="P7227" s="60"/>
      <c r="Q7227" s="60"/>
      <c r="R7227" s="334">
        <v>19152</v>
      </c>
      <c r="S7227" s="319" t="s">
        <v>356</v>
      </c>
      <c r="BE7227" s="60"/>
      <c r="BR7227" s="60"/>
      <c r="BX7227" s="151"/>
      <c r="CB7227" s="151"/>
      <c r="CM7227" s="151"/>
      <c r="CO7227" s="151"/>
      <c r="CT7227" s="151"/>
      <c r="CY7227" s="151"/>
    </row>
    <row r="7228" spans="1:103" x14ac:dyDescent="0.2">
      <c r="A7228" s="60"/>
      <c r="B7228" s="60"/>
      <c r="C7228" s="60"/>
      <c r="D7228" s="60"/>
      <c r="E7228" s="60"/>
      <c r="F7228" s="60"/>
      <c r="G7228" s="60"/>
      <c r="H7228" s="60"/>
      <c r="I7228" s="60"/>
      <c r="J7228" s="60"/>
      <c r="K7228" s="60"/>
      <c r="L7228" s="60"/>
      <c r="M7228" s="60"/>
      <c r="N7228" s="60"/>
      <c r="O7228" s="60"/>
      <c r="P7228" s="60"/>
      <c r="Q7228" s="60"/>
      <c r="R7228" s="334">
        <v>19153</v>
      </c>
      <c r="S7228" s="319" t="s">
        <v>356</v>
      </c>
      <c r="BE7228" s="60"/>
      <c r="BR7228" s="60"/>
      <c r="BX7228" s="151"/>
      <c r="CB7228" s="151"/>
      <c r="CM7228" s="151"/>
      <c r="CO7228" s="151"/>
      <c r="CT7228" s="151"/>
      <c r="CY7228" s="151"/>
    </row>
    <row r="7229" spans="1:103" x14ac:dyDescent="0.2">
      <c r="A7229" s="60"/>
      <c r="B7229" s="60"/>
      <c r="C7229" s="60"/>
      <c r="D7229" s="60"/>
      <c r="E7229" s="60"/>
      <c r="F7229" s="60"/>
      <c r="G7229" s="60"/>
      <c r="H7229" s="60"/>
      <c r="I7229" s="60"/>
      <c r="J7229" s="60"/>
      <c r="K7229" s="60"/>
      <c r="L7229" s="60"/>
      <c r="M7229" s="60"/>
      <c r="N7229" s="60"/>
      <c r="O7229" s="60"/>
      <c r="P7229" s="60"/>
      <c r="Q7229" s="60"/>
      <c r="R7229" s="334">
        <v>19154</v>
      </c>
      <c r="S7229" s="319" t="s">
        <v>356</v>
      </c>
      <c r="BE7229" s="60"/>
      <c r="BR7229" s="60"/>
      <c r="BX7229" s="151"/>
      <c r="CB7229" s="151"/>
      <c r="CM7229" s="151"/>
      <c r="CO7229" s="151"/>
      <c r="CT7229" s="151"/>
      <c r="CY7229" s="151"/>
    </row>
    <row r="7230" spans="1:103" x14ac:dyDescent="0.2">
      <c r="A7230" s="60"/>
      <c r="B7230" s="60"/>
      <c r="C7230" s="60"/>
      <c r="D7230" s="60"/>
      <c r="E7230" s="60"/>
      <c r="F7230" s="60"/>
      <c r="G7230" s="60"/>
      <c r="H7230" s="60"/>
      <c r="I7230" s="60"/>
      <c r="J7230" s="60"/>
      <c r="K7230" s="60"/>
      <c r="L7230" s="60"/>
      <c r="M7230" s="60"/>
      <c r="N7230" s="60"/>
      <c r="O7230" s="60"/>
      <c r="P7230" s="60"/>
      <c r="Q7230" s="60"/>
      <c r="R7230" s="334">
        <v>19155</v>
      </c>
      <c r="S7230" s="319" t="s">
        <v>356</v>
      </c>
      <c r="BE7230" s="60"/>
      <c r="BR7230" s="60"/>
      <c r="BX7230" s="151"/>
      <c r="CB7230" s="151"/>
      <c r="CM7230" s="151"/>
      <c r="CO7230" s="151"/>
      <c r="CT7230" s="151"/>
      <c r="CY7230" s="151"/>
    </row>
    <row r="7231" spans="1:103" x14ac:dyDescent="0.2">
      <c r="A7231" s="60"/>
      <c r="B7231" s="60"/>
      <c r="C7231" s="60"/>
      <c r="D7231" s="60"/>
      <c r="E7231" s="60"/>
      <c r="F7231" s="60"/>
      <c r="G7231" s="60"/>
      <c r="H7231" s="60"/>
      <c r="I7231" s="60"/>
      <c r="J7231" s="60"/>
      <c r="K7231" s="60"/>
      <c r="L7231" s="60"/>
      <c r="M7231" s="60"/>
      <c r="N7231" s="60"/>
      <c r="O7231" s="60"/>
      <c r="P7231" s="60"/>
      <c r="Q7231" s="60"/>
      <c r="R7231" s="334">
        <v>19160</v>
      </c>
      <c r="S7231" s="319" t="s">
        <v>356</v>
      </c>
      <c r="BE7231" s="60"/>
      <c r="BR7231" s="60"/>
      <c r="BX7231" s="151"/>
      <c r="CB7231" s="151"/>
      <c r="CM7231" s="151"/>
      <c r="CO7231" s="151"/>
      <c r="CT7231" s="151"/>
      <c r="CY7231" s="151"/>
    </row>
    <row r="7232" spans="1:103" x14ac:dyDescent="0.2">
      <c r="A7232" s="60"/>
      <c r="B7232" s="60"/>
      <c r="C7232" s="60"/>
      <c r="D7232" s="60"/>
      <c r="E7232" s="60"/>
      <c r="F7232" s="60"/>
      <c r="G7232" s="60"/>
      <c r="H7232" s="60"/>
      <c r="I7232" s="60"/>
      <c r="J7232" s="60"/>
      <c r="K7232" s="60"/>
      <c r="L7232" s="60"/>
      <c r="M7232" s="60"/>
      <c r="N7232" s="60"/>
      <c r="O7232" s="60"/>
      <c r="P7232" s="60"/>
      <c r="Q7232" s="60"/>
      <c r="R7232" s="334">
        <v>19161</v>
      </c>
      <c r="S7232" s="319" t="s">
        <v>356</v>
      </c>
      <c r="BE7232" s="60"/>
      <c r="BR7232" s="60"/>
      <c r="BX7232" s="151"/>
      <c r="CB7232" s="151"/>
      <c r="CM7232" s="151"/>
      <c r="CO7232" s="151"/>
      <c r="CT7232" s="151"/>
      <c r="CY7232" s="151"/>
    </row>
    <row r="7233" spans="1:103" x14ac:dyDescent="0.2">
      <c r="A7233" s="60"/>
      <c r="B7233" s="60"/>
      <c r="C7233" s="60"/>
      <c r="D7233" s="60"/>
      <c r="E7233" s="60"/>
      <c r="F7233" s="60"/>
      <c r="G7233" s="60"/>
      <c r="H7233" s="60"/>
      <c r="I7233" s="60"/>
      <c r="J7233" s="60"/>
      <c r="K7233" s="60"/>
      <c r="L7233" s="60"/>
      <c r="M7233" s="60"/>
      <c r="N7233" s="60"/>
      <c r="O7233" s="60"/>
      <c r="P7233" s="60"/>
      <c r="Q7233" s="60"/>
      <c r="R7233" s="334">
        <v>19162</v>
      </c>
      <c r="S7233" s="319" t="s">
        <v>356</v>
      </c>
      <c r="BE7233" s="60"/>
      <c r="BR7233" s="60"/>
      <c r="BX7233" s="151"/>
      <c r="CB7233" s="151"/>
      <c r="CM7233" s="151"/>
      <c r="CO7233" s="151"/>
      <c r="CT7233" s="151"/>
      <c r="CY7233" s="151"/>
    </row>
    <row r="7234" spans="1:103" x14ac:dyDescent="0.2">
      <c r="A7234" s="60"/>
      <c r="B7234" s="60"/>
      <c r="C7234" s="60"/>
      <c r="D7234" s="60"/>
      <c r="E7234" s="60"/>
      <c r="F7234" s="60"/>
      <c r="G7234" s="60"/>
      <c r="H7234" s="60"/>
      <c r="I7234" s="60"/>
      <c r="J7234" s="60"/>
      <c r="K7234" s="60"/>
      <c r="L7234" s="60"/>
      <c r="M7234" s="60"/>
      <c r="N7234" s="60"/>
      <c r="O7234" s="60"/>
      <c r="P7234" s="60"/>
      <c r="Q7234" s="60"/>
      <c r="R7234" s="334">
        <v>19170</v>
      </c>
      <c r="S7234" s="319" t="s">
        <v>356</v>
      </c>
      <c r="BE7234" s="60"/>
      <c r="BR7234" s="60"/>
      <c r="BX7234" s="151"/>
      <c r="CB7234" s="151"/>
      <c r="CM7234" s="151"/>
      <c r="CO7234" s="151"/>
      <c r="CT7234" s="151"/>
      <c r="CY7234" s="151"/>
    </row>
    <row r="7235" spans="1:103" x14ac:dyDescent="0.2">
      <c r="A7235" s="60"/>
      <c r="B7235" s="60"/>
      <c r="C7235" s="60"/>
      <c r="D7235" s="60"/>
      <c r="E7235" s="60"/>
      <c r="F7235" s="60"/>
      <c r="G7235" s="60"/>
      <c r="H7235" s="60"/>
      <c r="I7235" s="60"/>
      <c r="J7235" s="60"/>
      <c r="K7235" s="60"/>
      <c r="L7235" s="60"/>
      <c r="M7235" s="60"/>
      <c r="N7235" s="60"/>
      <c r="O7235" s="60"/>
      <c r="P7235" s="60"/>
      <c r="Q7235" s="60"/>
      <c r="R7235" s="334">
        <v>19171</v>
      </c>
      <c r="S7235" s="319" t="s">
        <v>356</v>
      </c>
      <c r="BE7235" s="60"/>
      <c r="BR7235" s="60"/>
      <c r="BX7235" s="151"/>
      <c r="CB7235" s="151"/>
      <c r="CM7235" s="151"/>
      <c r="CO7235" s="151"/>
      <c r="CT7235" s="151"/>
      <c r="CY7235" s="151"/>
    </row>
    <row r="7236" spans="1:103" x14ac:dyDescent="0.2">
      <c r="A7236" s="60"/>
      <c r="B7236" s="60"/>
      <c r="C7236" s="60"/>
      <c r="D7236" s="60"/>
      <c r="E7236" s="60"/>
      <c r="F7236" s="60"/>
      <c r="G7236" s="60"/>
      <c r="H7236" s="60"/>
      <c r="I7236" s="60"/>
      <c r="J7236" s="60"/>
      <c r="K7236" s="60"/>
      <c r="L7236" s="60"/>
      <c r="M7236" s="60"/>
      <c r="N7236" s="60"/>
      <c r="O7236" s="60"/>
      <c r="P7236" s="60"/>
      <c r="Q7236" s="60"/>
      <c r="R7236" s="334">
        <v>19172</v>
      </c>
      <c r="S7236" s="319" t="s">
        <v>356</v>
      </c>
      <c r="BE7236" s="60"/>
      <c r="BR7236" s="60"/>
      <c r="BX7236" s="151"/>
      <c r="CB7236" s="151"/>
      <c r="CM7236" s="151"/>
      <c r="CO7236" s="151"/>
      <c r="CT7236" s="151"/>
      <c r="CY7236" s="151"/>
    </row>
    <row r="7237" spans="1:103" x14ac:dyDescent="0.2">
      <c r="A7237" s="60"/>
      <c r="B7237" s="60"/>
      <c r="C7237" s="60"/>
      <c r="D7237" s="60"/>
      <c r="E7237" s="60"/>
      <c r="F7237" s="60"/>
      <c r="G7237" s="60"/>
      <c r="H7237" s="60"/>
      <c r="I7237" s="60"/>
      <c r="J7237" s="60"/>
      <c r="K7237" s="60"/>
      <c r="L7237" s="60"/>
      <c r="M7237" s="60"/>
      <c r="N7237" s="60"/>
      <c r="O7237" s="60"/>
      <c r="P7237" s="60"/>
      <c r="Q7237" s="60"/>
      <c r="R7237" s="334">
        <v>19173</v>
      </c>
      <c r="S7237" s="319" t="s">
        <v>356</v>
      </c>
      <c r="BE7237" s="60"/>
      <c r="BR7237" s="60"/>
      <c r="BX7237" s="151"/>
      <c r="CB7237" s="151"/>
      <c r="CM7237" s="151"/>
      <c r="CO7237" s="151"/>
      <c r="CT7237" s="151"/>
      <c r="CY7237" s="151"/>
    </row>
    <row r="7238" spans="1:103" x14ac:dyDescent="0.2">
      <c r="A7238" s="60"/>
      <c r="B7238" s="60"/>
      <c r="C7238" s="60"/>
      <c r="D7238" s="60"/>
      <c r="E7238" s="60"/>
      <c r="F7238" s="60"/>
      <c r="G7238" s="60"/>
      <c r="H7238" s="60"/>
      <c r="I7238" s="60"/>
      <c r="J7238" s="60"/>
      <c r="K7238" s="60"/>
      <c r="L7238" s="60"/>
      <c r="M7238" s="60"/>
      <c r="N7238" s="60"/>
      <c r="O7238" s="60"/>
      <c r="P7238" s="60"/>
      <c r="Q7238" s="60"/>
      <c r="R7238" s="334">
        <v>19175</v>
      </c>
      <c r="S7238" s="319" t="s">
        <v>356</v>
      </c>
      <c r="BE7238" s="60"/>
      <c r="BR7238" s="60"/>
      <c r="BX7238" s="151"/>
      <c r="CB7238" s="151"/>
      <c r="CM7238" s="151"/>
      <c r="CO7238" s="151"/>
      <c r="CT7238" s="151"/>
      <c r="CY7238" s="151"/>
    </row>
    <row r="7239" spans="1:103" x14ac:dyDescent="0.2">
      <c r="A7239" s="60"/>
      <c r="B7239" s="60"/>
      <c r="C7239" s="60"/>
      <c r="D7239" s="60"/>
      <c r="E7239" s="60"/>
      <c r="F7239" s="60"/>
      <c r="G7239" s="60"/>
      <c r="H7239" s="60"/>
      <c r="I7239" s="60"/>
      <c r="J7239" s="60"/>
      <c r="K7239" s="60"/>
      <c r="L7239" s="60"/>
      <c r="M7239" s="60"/>
      <c r="N7239" s="60"/>
      <c r="O7239" s="60"/>
      <c r="P7239" s="60"/>
      <c r="Q7239" s="60"/>
      <c r="R7239" s="334">
        <v>19176</v>
      </c>
      <c r="S7239" s="319" t="s">
        <v>356</v>
      </c>
      <c r="BE7239" s="60"/>
      <c r="BR7239" s="60"/>
      <c r="BX7239" s="151"/>
      <c r="CB7239" s="151"/>
      <c r="CM7239" s="151"/>
      <c r="CO7239" s="151"/>
      <c r="CT7239" s="151"/>
      <c r="CY7239" s="151"/>
    </row>
    <row r="7240" spans="1:103" x14ac:dyDescent="0.2">
      <c r="A7240" s="60"/>
      <c r="B7240" s="60"/>
      <c r="C7240" s="60"/>
      <c r="D7240" s="60"/>
      <c r="E7240" s="60"/>
      <c r="F7240" s="60"/>
      <c r="G7240" s="60"/>
      <c r="H7240" s="60"/>
      <c r="I7240" s="60"/>
      <c r="J7240" s="60"/>
      <c r="K7240" s="60"/>
      <c r="L7240" s="60"/>
      <c r="M7240" s="60"/>
      <c r="N7240" s="60"/>
      <c r="O7240" s="60"/>
      <c r="P7240" s="60"/>
      <c r="Q7240" s="60"/>
      <c r="R7240" s="334">
        <v>19177</v>
      </c>
      <c r="S7240" s="319" t="s">
        <v>356</v>
      </c>
      <c r="BE7240" s="60"/>
      <c r="BR7240" s="60"/>
      <c r="BX7240" s="151"/>
      <c r="CB7240" s="151"/>
      <c r="CM7240" s="151"/>
      <c r="CO7240" s="151"/>
      <c r="CT7240" s="151"/>
      <c r="CY7240" s="151"/>
    </row>
    <row r="7241" spans="1:103" x14ac:dyDescent="0.2">
      <c r="A7241" s="60"/>
      <c r="B7241" s="60"/>
      <c r="C7241" s="60"/>
      <c r="D7241" s="60"/>
      <c r="E7241" s="60"/>
      <c r="F7241" s="60"/>
      <c r="G7241" s="60"/>
      <c r="H7241" s="60"/>
      <c r="I7241" s="60"/>
      <c r="J7241" s="60"/>
      <c r="K7241" s="60"/>
      <c r="L7241" s="60"/>
      <c r="M7241" s="60"/>
      <c r="N7241" s="60"/>
      <c r="O7241" s="60"/>
      <c r="P7241" s="60"/>
      <c r="Q7241" s="60"/>
      <c r="R7241" s="334">
        <v>19178</v>
      </c>
      <c r="S7241" s="319" t="s">
        <v>356</v>
      </c>
      <c r="BE7241" s="60"/>
      <c r="BR7241" s="60"/>
      <c r="BX7241" s="151"/>
      <c r="CB7241" s="151"/>
      <c r="CM7241" s="151"/>
      <c r="CO7241" s="151"/>
      <c r="CT7241" s="151"/>
      <c r="CY7241" s="151"/>
    </row>
    <row r="7242" spans="1:103" x14ac:dyDescent="0.2">
      <c r="A7242" s="60"/>
      <c r="B7242" s="60"/>
      <c r="C7242" s="60"/>
      <c r="D7242" s="60"/>
      <c r="E7242" s="60"/>
      <c r="F7242" s="60"/>
      <c r="G7242" s="60"/>
      <c r="H7242" s="60"/>
      <c r="I7242" s="60"/>
      <c r="J7242" s="60"/>
      <c r="K7242" s="60"/>
      <c r="L7242" s="60"/>
      <c r="M7242" s="60"/>
      <c r="N7242" s="60"/>
      <c r="O7242" s="60"/>
      <c r="P7242" s="60"/>
      <c r="Q7242" s="60"/>
      <c r="R7242" s="334">
        <v>19181</v>
      </c>
      <c r="S7242" s="319" t="s">
        <v>356</v>
      </c>
      <c r="BE7242" s="60"/>
      <c r="BR7242" s="60"/>
      <c r="BX7242" s="151"/>
      <c r="CB7242" s="151"/>
      <c r="CM7242" s="151"/>
      <c r="CO7242" s="151"/>
      <c r="CT7242" s="151"/>
      <c r="CY7242" s="151"/>
    </row>
    <row r="7243" spans="1:103" x14ac:dyDescent="0.2">
      <c r="A7243" s="60"/>
      <c r="B7243" s="60"/>
      <c r="C7243" s="60"/>
      <c r="D7243" s="60"/>
      <c r="E7243" s="60"/>
      <c r="F7243" s="60"/>
      <c r="G7243" s="60"/>
      <c r="H7243" s="60"/>
      <c r="I7243" s="60"/>
      <c r="J7243" s="60"/>
      <c r="K7243" s="60"/>
      <c r="L7243" s="60"/>
      <c r="M7243" s="60"/>
      <c r="N7243" s="60"/>
      <c r="O7243" s="60"/>
      <c r="P7243" s="60"/>
      <c r="Q7243" s="60"/>
      <c r="R7243" s="334">
        <v>19182</v>
      </c>
      <c r="S7243" s="319" t="s">
        <v>356</v>
      </c>
      <c r="BE7243" s="60"/>
      <c r="BR7243" s="60"/>
      <c r="BX7243" s="151"/>
      <c r="CB7243" s="151"/>
      <c r="CM7243" s="151"/>
      <c r="CO7243" s="151"/>
      <c r="CT7243" s="151"/>
      <c r="CY7243" s="151"/>
    </row>
    <row r="7244" spans="1:103" x14ac:dyDescent="0.2">
      <c r="A7244" s="60"/>
      <c r="B7244" s="60"/>
      <c r="C7244" s="60"/>
      <c r="D7244" s="60"/>
      <c r="E7244" s="60"/>
      <c r="F7244" s="60"/>
      <c r="G7244" s="60"/>
      <c r="H7244" s="60"/>
      <c r="I7244" s="60"/>
      <c r="J7244" s="60"/>
      <c r="K7244" s="60"/>
      <c r="L7244" s="60"/>
      <c r="M7244" s="60"/>
      <c r="N7244" s="60"/>
      <c r="O7244" s="60"/>
      <c r="P7244" s="60"/>
      <c r="Q7244" s="60"/>
      <c r="R7244" s="334">
        <v>19184</v>
      </c>
      <c r="S7244" s="319" t="s">
        <v>356</v>
      </c>
      <c r="BE7244" s="60"/>
      <c r="BR7244" s="60"/>
      <c r="BX7244" s="151"/>
      <c r="CB7244" s="151"/>
      <c r="CM7244" s="151"/>
      <c r="CO7244" s="151"/>
      <c r="CT7244" s="151"/>
      <c r="CY7244" s="151"/>
    </row>
    <row r="7245" spans="1:103" x14ac:dyDescent="0.2">
      <c r="A7245" s="60"/>
      <c r="B7245" s="60"/>
      <c r="C7245" s="60"/>
      <c r="D7245" s="60"/>
      <c r="E7245" s="60"/>
      <c r="F7245" s="60"/>
      <c r="G7245" s="60"/>
      <c r="H7245" s="60"/>
      <c r="I7245" s="60"/>
      <c r="J7245" s="60"/>
      <c r="K7245" s="60"/>
      <c r="L7245" s="60"/>
      <c r="M7245" s="60"/>
      <c r="N7245" s="60"/>
      <c r="O7245" s="60"/>
      <c r="P7245" s="60"/>
      <c r="Q7245" s="60"/>
      <c r="R7245" s="334">
        <v>19185</v>
      </c>
      <c r="S7245" s="319" t="s">
        <v>356</v>
      </c>
      <c r="BE7245" s="60"/>
      <c r="BR7245" s="60"/>
      <c r="BX7245" s="151"/>
      <c r="CB7245" s="151"/>
      <c r="CM7245" s="151"/>
      <c r="CO7245" s="151"/>
      <c r="CT7245" s="151"/>
      <c r="CY7245" s="151"/>
    </row>
    <row r="7246" spans="1:103" x14ac:dyDescent="0.2">
      <c r="A7246" s="60"/>
      <c r="B7246" s="60"/>
      <c r="C7246" s="60"/>
      <c r="D7246" s="60"/>
      <c r="E7246" s="60"/>
      <c r="F7246" s="60"/>
      <c r="G7246" s="60"/>
      <c r="H7246" s="60"/>
      <c r="I7246" s="60"/>
      <c r="J7246" s="60"/>
      <c r="K7246" s="60"/>
      <c r="L7246" s="60"/>
      <c r="M7246" s="60"/>
      <c r="N7246" s="60"/>
      <c r="O7246" s="60"/>
      <c r="P7246" s="60"/>
      <c r="Q7246" s="60"/>
      <c r="R7246" s="334">
        <v>19187</v>
      </c>
      <c r="S7246" s="319" t="s">
        <v>356</v>
      </c>
      <c r="BE7246" s="60"/>
      <c r="BR7246" s="60"/>
      <c r="BX7246" s="151"/>
      <c r="CB7246" s="151"/>
      <c r="CM7246" s="151"/>
      <c r="CO7246" s="151"/>
      <c r="CT7246" s="151"/>
      <c r="CY7246" s="151"/>
    </row>
    <row r="7247" spans="1:103" x14ac:dyDescent="0.2">
      <c r="A7247" s="60"/>
      <c r="B7247" s="60"/>
      <c r="C7247" s="60"/>
      <c r="D7247" s="60"/>
      <c r="E7247" s="60"/>
      <c r="F7247" s="60"/>
      <c r="G7247" s="60"/>
      <c r="H7247" s="60"/>
      <c r="I7247" s="60"/>
      <c r="J7247" s="60"/>
      <c r="K7247" s="60"/>
      <c r="L7247" s="60"/>
      <c r="M7247" s="60"/>
      <c r="N7247" s="60"/>
      <c r="O7247" s="60"/>
      <c r="P7247" s="60"/>
      <c r="Q7247" s="60"/>
      <c r="R7247" s="334">
        <v>19188</v>
      </c>
      <c r="S7247" s="319" t="s">
        <v>356</v>
      </c>
      <c r="BE7247" s="60"/>
      <c r="BR7247" s="60"/>
      <c r="BX7247" s="151"/>
      <c r="CB7247" s="151"/>
      <c r="CM7247" s="151"/>
      <c r="CO7247" s="151"/>
      <c r="CT7247" s="151"/>
      <c r="CY7247" s="151"/>
    </row>
    <row r="7248" spans="1:103" x14ac:dyDescent="0.2">
      <c r="A7248" s="60"/>
      <c r="B7248" s="60"/>
      <c r="C7248" s="60"/>
      <c r="D7248" s="60"/>
      <c r="E7248" s="60"/>
      <c r="F7248" s="60"/>
      <c r="G7248" s="60"/>
      <c r="H7248" s="60"/>
      <c r="I7248" s="60"/>
      <c r="J7248" s="60"/>
      <c r="K7248" s="60"/>
      <c r="L7248" s="60"/>
      <c r="M7248" s="60"/>
      <c r="N7248" s="60"/>
      <c r="O7248" s="60"/>
      <c r="P7248" s="60"/>
      <c r="Q7248" s="60"/>
      <c r="R7248" s="334">
        <v>19190</v>
      </c>
      <c r="S7248" s="319" t="s">
        <v>356</v>
      </c>
      <c r="BE7248" s="60"/>
      <c r="BR7248" s="60"/>
      <c r="BX7248" s="151"/>
      <c r="CB7248" s="151"/>
      <c r="CM7248" s="151"/>
      <c r="CO7248" s="151"/>
      <c r="CT7248" s="151"/>
      <c r="CY7248" s="151"/>
    </row>
    <row r="7249" spans="1:103" x14ac:dyDescent="0.2">
      <c r="A7249" s="60"/>
      <c r="B7249" s="60"/>
      <c r="C7249" s="60"/>
      <c r="D7249" s="60"/>
      <c r="E7249" s="60"/>
      <c r="F7249" s="60"/>
      <c r="G7249" s="60"/>
      <c r="H7249" s="60"/>
      <c r="I7249" s="60"/>
      <c r="J7249" s="60"/>
      <c r="K7249" s="60"/>
      <c r="L7249" s="60"/>
      <c r="M7249" s="60"/>
      <c r="N7249" s="60"/>
      <c r="O7249" s="60"/>
      <c r="P7249" s="60"/>
      <c r="Q7249" s="60"/>
      <c r="R7249" s="334">
        <v>19191</v>
      </c>
      <c r="S7249" s="319" t="s">
        <v>356</v>
      </c>
      <c r="BE7249" s="60"/>
      <c r="BR7249" s="60"/>
      <c r="BX7249" s="151"/>
      <c r="CB7249" s="151"/>
      <c r="CM7249" s="151"/>
      <c r="CO7249" s="151"/>
      <c r="CT7249" s="151"/>
      <c r="CY7249" s="151"/>
    </row>
    <row r="7250" spans="1:103" x14ac:dyDescent="0.2">
      <c r="A7250" s="60"/>
      <c r="B7250" s="60"/>
      <c r="C7250" s="60"/>
      <c r="D7250" s="60"/>
      <c r="E7250" s="60"/>
      <c r="F7250" s="60"/>
      <c r="G7250" s="60"/>
      <c r="H7250" s="60"/>
      <c r="I7250" s="60"/>
      <c r="J7250" s="60"/>
      <c r="K7250" s="60"/>
      <c r="L7250" s="60"/>
      <c r="M7250" s="60"/>
      <c r="N7250" s="60"/>
      <c r="O7250" s="60"/>
      <c r="P7250" s="60"/>
      <c r="Q7250" s="60"/>
      <c r="R7250" s="334">
        <v>19192</v>
      </c>
      <c r="S7250" s="319" t="s">
        <v>356</v>
      </c>
      <c r="BE7250" s="60"/>
      <c r="BR7250" s="60"/>
      <c r="BX7250" s="151"/>
      <c r="CB7250" s="151"/>
      <c r="CM7250" s="151"/>
      <c r="CO7250" s="151"/>
      <c r="CT7250" s="151"/>
      <c r="CY7250" s="151"/>
    </row>
    <row r="7251" spans="1:103" x14ac:dyDescent="0.2">
      <c r="A7251" s="60"/>
      <c r="B7251" s="60"/>
      <c r="C7251" s="60"/>
      <c r="D7251" s="60"/>
      <c r="E7251" s="60"/>
      <c r="F7251" s="60"/>
      <c r="G7251" s="60"/>
      <c r="H7251" s="60"/>
      <c r="I7251" s="60"/>
      <c r="J7251" s="60"/>
      <c r="K7251" s="60"/>
      <c r="L7251" s="60"/>
      <c r="M7251" s="60"/>
      <c r="N7251" s="60"/>
      <c r="O7251" s="60"/>
      <c r="P7251" s="60"/>
      <c r="Q7251" s="60"/>
      <c r="R7251" s="334">
        <v>19193</v>
      </c>
      <c r="S7251" s="319" t="s">
        <v>356</v>
      </c>
      <c r="BE7251" s="60"/>
      <c r="BR7251" s="60"/>
      <c r="BX7251" s="151"/>
      <c r="CB7251" s="151"/>
      <c r="CM7251" s="151"/>
      <c r="CO7251" s="151"/>
      <c r="CT7251" s="151"/>
      <c r="CY7251" s="151"/>
    </row>
    <row r="7252" spans="1:103" x14ac:dyDescent="0.2">
      <c r="A7252" s="60"/>
      <c r="B7252" s="60"/>
      <c r="C7252" s="60"/>
      <c r="D7252" s="60"/>
      <c r="E7252" s="60"/>
      <c r="F7252" s="60"/>
      <c r="G7252" s="60"/>
      <c r="H7252" s="60"/>
      <c r="I7252" s="60"/>
      <c r="J7252" s="60"/>
      <c r="K7252" s="60"/>
      <c r="L7252" s="60"/>
      <c r="M7252" s="60"/>
      <c r="N7252" s="60"/>
      <c r="O7252" s="60"/>
      <c r="P7252" s="60"/>
      <c r="Q7252" s="60"/>
      <c r="R7252" s="334">
        <v>19194</v>
      </c>
      <c r="S7252" s="319" t="s">
        <v>356</v>
      </c>
      <c r="BE7252" s="60"/>
      <c r="BR7252" s="60"/>
      <c r="BX7252" s="151"/>
      <c r="CB7252" s="151"/>
      <c r="CM7252" s="151"/>
      <c r="CO7252" s="151"/>
      <c r="CT7252" s="151"/>
      <c r="CY7252" s="151"/>
    </row>
    <row r="7253" spans="1:103" x14ac:dyDescent="0.2">
      <c r="A7253" s="60"/>
      <c r="B7253" s="60"/>
      <c r="C7253" s="60"/>
      <c r="D7253" s="60"/>
      <c r="E7253" s="60"/>
      <c r="F7253" s="60"/>
      <c r="G7253" s="60"/>
      <c r="H7253" s="60"/>
      <c r="I7253" s="60"/>
      <c r="J7253" s="60"/>
      <c r="K7253" s="60"/>
      <c r="L7253" s="60"/>
      <c r="M7253" s="60"/>
      <c r="N7253" s="60"/>
      <c r="O7253" s="60"/>
      <c r="P7253" s="60"/>
      <c r="Q7253" s="60"/>
      <c r="R7253" s="334">
        <v>19195</v>
      </c>
      <c r="S7253" s="319" t="s">
        <v>356</v>
      </c>
      <c r="BE7253" s="60"/>
      <c r="BR7253" s="60"/>
      <c r="BX7253" s="151"/>
      <c r="CB7253" s="151"/>
      <c r="CM7253" s="151"/>
      <c r="CO7253" s="151"/>
      <c r="CT7253" s="151"/>
      <c r="CY7253" s="151"/>
    </row>
    <row r="7254" spans="1:103" x14ac:dyDescent="0.2">
      <c r="A7254" s="60"/>
      <c r="B7254" s="60"/>
      <c r="C7254" s="60"/>
      <c r="D7254" s="60"/>
      <c r="E7254" s="60"/>
      <c r="F7254" s="60"/>
      <c r="G7254" s="60"/>
      <c r="H7254" s="60"/>
      <c r="I7254" s="60"/>
      <c r="J7254" s="60"/>
      <c r="K7254" s="60"/>
      <c r="L7254" s="60"/>
      <c r="M7254" s="60"/>
      <c r="N7254" s="60"/>
      <c r="O7254" s="60"/>
      <c r="P7254" s="60"/>
      <c r="Q7254" s="60"/>
      <c r="R7254" s="334">
        <v>19196</v>
      </c>
      <c r="S7254" s="319" t="s">
        <v>356</v>
      </c>
      <c r="BE7254" s="60"/>
      <c r="BR7254" s="60"/>
      <c r="BX7254" s="151"/>
      <c r="CB7254" s="151"/>
      <c r="CM7254" s="151"/>
      <c r="CO7254" s="151"/>
      <c r="CT7254" s="151"/>
      <c r="CY7254" s="151"/>
    </row>
    <row r="7255" spans="1:103" x14ac:dyDescent="0.2">
      <c r="A7255" s="60"/>
      <c r="B7255" s="60"/>
      <c r="C7255" s="60"/>
      <c r="D7255" s="60"/>
      <c r="E7255" s="60"/>
      <c r="F7255" s="60"/>
      <c r="G7255" s="60"/>
      <c r="H7255" s="60"/>
      <c r="I7255" s="60"/>
      <c r="J7255" s="60"/>
      <c r="K7255" s="60"/>
      <c r="L7255" s="60"/>
      <c r="M7255" s="60"/>
      <c r="N7255" s="60"/>
      <c r="O7255" s="60"/>
      <c r="P7255" s="60"/>
      <c r="Q7255" s="60"/>
      <c r="R7255" s="334">
        <v>19197</v>
      </c>
      <c r="S7255" s="319" t="s">
        <v>356</v>
      </c>
      <c r="BE7255" s="60"/>
      <c r="BR7255" s="60"/>
      <c r="BX7255" s="151"/>
      <c r="CB7255" s="151"/>
      <c r="CM7255" s="151"/>
      <c r="CO7255" s="151"/>
      <c r="CT7255" s="151"/>
      <c r="CY7255" s="151"/>
    </row>
    <row r="7256" spans="1:103" x14ac:dyDescent="0.2">
      <c r="A7256" s="60"/>
      <c r="B7256" s="60"/>
      <c r="C7256" s="60"/>
      <c r="D7256" s="60"/>
      <c r="E7256" s="60"/>
      <c r="F7256" s="60"/>
      <c r="G7256" s="60"/>
      <c r="H7256" s="60"/>
      <c r="I7256" s="60"/>
      <c r="J7256" s="60"/>
      <c r="K7256" s="60"/>
      <c r="L7256" s="60"/>
      <c r="M7256" s="60"/>
      <c r="N7256" s="60"/>
      <c r="O7256" s="60"/>
      <c r="P7256" s="60"/>
      <c r="Q7256" s="60"/>
      <c r="R7256" s="334">
        <v>19244</v>
      </c>
      <c r="S7256" s="319" t="s">
        <v>356</v>
      </c>
      <c r="BE7256" s="60"/>
      <c r="BR7256" s="60"/>
      <c r="BX7256" s="151"/>
      <c r="CB7256" s="151"/>
      <c r="CM7256" s="151"/>
      <c r="CO7256" s="151"/>
      <c r="CT7256" s="151"/>
      <c r="CY7256" s="151"/>
    </row>
    <row r="7257" spans="1:103" x14ac:dyDescent="0.2">
      <c r="A7257" s="60"/>
      <c r="B7257" s="60"/>
      <c r="C7257" s="60"/>
      <c r="D7257" s="60"/>
      <c r="E7257" s="60"/>
      <c r="F7257" s="60"/>
      <c r="G7257" s="60"/>
      <c r="H7257" s="60"/>
      <c r="I7257" s="60"/>
      <c r="J7257" s="60"/>
      <c r="K7257" s="60"/>
      <c r="L7257" s="60"/>
      <c r="M7257" s="60"/>
      <c r="N7257" s="60"/>
      <c r="O7257" s="60"/>
      <c r="P7257" s="60"/>
      <c r="Q7257" s="60"/>
      <c r="R7257" s="334">
        <v>19255</v>
      </c>
      <c r="S7257" s="319" t="s">
        <v>356</v>
      </c>
      <c r="BE7257" s="60"/>
      <c r="BR7257" s="60"/>
      <c r="BX7257" s="151"/>
      <c r="CB7257" s="151"/>
      <c r="CM7257" s="151"/>
      <c r="CO7257" s="151"/>
      <c r="CT7257" s="151"/>
      <c r="CY7257" s="151"/>
    </row>
    <row r="7258" spans="1:103" x14ac:dyDescent="0.2">
      <c r="A7258" s="60"/>
      <c r="B7258" s="60"/>
      <c r="C7258" s="60"/>
      <c r="D7258" s="60"/>
      <c r="E7258" s="60"/>
      <c r="F7258" s="60"/>
      <c r="G7258" s="60"/>
      <c r="H7258" s="60"/>
      <c r="I7258" s="60"/>
      <c r="J7258" s="60"/>
      <c r="K7258" s="60"/>
      <c r="L7258" s="60"/>
      <c r="M7258" s="60"/>
      <c r="N7258" s="60"/>
      <c r="O7258" s="60"/>
      <c r="P7258" s="60"/>
      <c r="Q7258" s="60"/>
      <c r="R7258" s="334">
        <v>19301</v>
      </c>
      <c r="S7258" s="319" t="s">
        <v>356</v>
      </c>
      <c r="BE7258" s="60"/>
      <c r="BR7258" s="60"/>
      <c r="BX7258" s="151"/>
      <c r="CB7258" s="151"/>
      <c r="CM7258" s="151"/>
      <c r="CO7258" s="151"/>
      <c r="CT7258" s="151"/>
      <c r="CY7258" s="151"/>
    </row>
    <row r="7259" spans="1:103" x14ac:dyDescent="0.2">
      <c r="A7259" s="60"/>
      <c r="B7259" s="60"/>
      <c r="C7259" s="60"/>
      <c r="D7259" s="60"/>
      <c r="E7259" s="60"/>
      <c r="F7259" s="60"/>
      <c r="G7259" s="60"/>
      <c r="H7259" s="60"/>
      <c r="I7259" s="60"/>
      <c r="J7259" s="60"/>
      <c r="K7259" s="60"/>
      <c r="L7259" s="60"/>
      <c r="M7259" s="60"/>
      <c r="N7259" s="60"/>
      <c r="O7259" s="60"/>
      <c r="P7259" s="60"/>
      <c r="Q7259" s="60"/>
      <c r="R7259" s="334">
        <v>19310</v>
      </c>
      <c r="S7259" s="319" t="s">
        <v>356</v>
      </c>
      <c r="BE7259" s="60"/>
      <c r="BR7259" s="60"/>
      <c r="BX7259" s="151"/>
      <c r="CB7259" s="151"/>
      <c r="CM7259" s="151"/>
      <c r="CO7259" s="151"/>
      <c r="CT7259" s="151"/>
      <c r="CY7259" s="151"/>
    </row>
    <row r="7260" spans="1:103" x14ac:dyDescent="0.2">
      <c r="A7260" s="60"/>
      <c r="B7260" s="60"/>
      <c r="C7260" s="60"/>
      <c r="D7260" s="60"/>
      <c r="E7260" s="60"/>
      <c r="F7260" s="60"/>
      <c r="G7260" s="60"/>
      <c r="H7260" s="60"/>
      <c r="I7260" s="60"/>
      <c r="J7260" s="60"/>
      <c r="K7260" s="60"/>
      <c r="L7260" s="60"/>
      <c r="M7260" s="60"/>
      <c r="N7260" s="60"/>
      <c r="O7260" s="60"/>
      <c r="P7260" s="60"/>
      <c r="Q7260" s="60"/>
      <c r="R7260" s="334">
        <v>19311</v>
      </c>
      <c r="S7260" s="319" t="s">
        <v>356</v>
      </c>
      <c r="BE7260" s="60"/>
      <c r="BR7260" s="60"/>
      <c r="BX7260" s="151"/>
      <c r="CB7260" s="151"/>
      <c r="CM7260" s="151"/>
      <c r="CO7260" s="151"/>
      <c r="CT7260" s="151"/>
      <c r="CY7260" s="151"/>
    </row>
    <row r="7261" spans="1:103" x14ac:dyDescent="0.2">
      <c r="A7261" s="60"/>
      <c r="B7261" s="60"/>
      <c r="C7261" s="60"/>
      <c r="D7261" s="60"/>
      <c r="E7261" s="60"/>
      <c r="F7261" s="60"/>
      <c r="G7261" s="60"/>
      <c r="H7261" s="60"/>
      <c r="I7261" s="60"/>
      <c r="J7261" s="60"/>
      <c r="K7261" s="60"/>
      <c r="L7261" s="60"/>
      <c r="M7261" s="60"/>
      <c r="N7261" s="60"/>
      <c r="O7261" s="60"/>
      <c r="P7261" s="60"/>
      <c r="Q7261" s="60"/>
      <c r="R7261" s="334">
        <v>19312</v>
      </c>
      <c r="S7261" s="319" t="s">
        <v>356</v>
      </c>
      <c r="BE7261" s="60"/>
      <c r="BR7261" s="60"/>
      <c r="BX7261" s="151"/>
      <c r="CB7261" s="151"/>
      <c r="CM7261" s="151"/>
      <c r="CO7261" s="151"/>
      <c r="CT7261" s="151"/>
      <c r="CY7261" s="151"/>
    </row>
    <row r="7262" spans="1:103" x14ac:dyDescent="0.2">
      <c r="A7262" s="60"/>
      <c r="B7262" s="60"/>
      <c r="C7262" s="60"/>
      <c r="D7262" s="60"/>
      <c r="E7262" s="60"/>
      <c r="F7262" s="60"/>
      <c r="G7262" s="60"/>
      <c r="H7262" s="60"/>
      <c r="I7262" s="60"/>
      <c r="J7262" s="60"/>
      <c r="K7262" s="60"/>
      <c r="L7262" s="60"/>
      <c r="M7262" s="60"/>
      <c r="N7262" s="60"/>
      <c r="O7262" s="60"/>
      <c r="P7262" s="60"/>
      <c r="Q7262" s="60"/>
      <c r="R7262" s="334">
        <v>19316</v>
      </c>
      <c r="S7262" s="319" t="s">
        <v>356</v>
      </c>
      <c r="BE7262" s="60"/>
      <c r="BR7262" s="60"/>
      <c r="BX7262" s="151"/>
      <c r="CB7262" s="151"/>
      <c r="CM7262" s="151"/>
      <c r="CO7262" s="151"/>
      <c r="CT7262" s="151"/>
      <c r="CY7262" s="151"/>
    </row>
    <row r="7263" spans="1:103" x14ac:dyDescent="0.2">
      <c r="A7263" s="60"/>
      <c r="B7263" s="60"/>
      <c r="C7263" s="60"/>
      <c r="D7263" s="60"/>
      <c r="E7263" s="60"/>
      <c r="F7263" s="60"/>
      <c r="G7263" s="60"/>
      <c r="H7263" s="60"/>
      <c r="I7263" s="60"/>
      <c r="J7263" s="60"/>
      <c r="K7263" s="60"/>
      <c r="L7263" s="60"/>
      <c r="M7263" s="60"/>
      <c r="N7263" s="60"/>
      <c r="O7263" s="60"/>
      <c r="P7263" s="60"/>
      <c r="Q7263" s="60"/>
      <c r="R7263" s="334">
        <v>19317</v>
      </c>
      <c r="S7263" s="319" t="s">
        <v>356</v>
      </c>
      <c r="BE7263" s="60"/>
      <c r="BR7263" s="60"/>
      <c r="BX7263" s="151"/>
      <c r="CB7263" s="151"/>
      <c r="CM7263" s="151"/>
      <c r="CO7263" s="151"/>
      <c r="CT7263" s="151"/>
      <c r="CY7263" s="151"/>
    </row>
    <row r="7264" spans="1:103" x14ac:dyDescent="0.2">
      <c r="A7264" s="60"/>
      <c r="B7264" s="60"/>
      <c r="C7264" s="60"/>
      <c r="D7264" s="60"/>
      <c r="E7264" s="60"/>
      <c r="F7264" s="60"/>
      <c r="G7264" s="60"/>
      <c r="H7264" s="60"/>
      <c r="I7264" s="60"/>
      <c r="J7264" s="60"/>
      <c r="K7264" s="60"/>
      <c r="L7264" s="60"/>
      <c r="M7264" s="60"/>
      <c r="N7264" s="60"/>
      <c r="O7264" s="60"/>
      <c r="P7264" s="60"/>
      <c r="Q7264" s="60"/>
      <c r="R7264" s="334">
        <v>19318</v>
      </c>
      <c r="S7264" s="319" t="s">
        <v>356</v>
      </c>
      <c r="BE7264" s="60"/>
      <c r="BR7264" s="60"/>
      <c r="BX7264" s="151"/>
      <c r="CB7264" s="151"/>
      <c r="CM7264" s="151"/>
      <c r="CO7264" s="151"/>
      <c r="CT7264" s="151"/>
      <c r="CY7264" s="151"/>
    </row>
    <row r="7265" spans="1:103" x14ac:dyDescent="0.2">
      <c r="A7265" s="60"/>
      <c r="B7265" s="60"/>
      <c r="C7265" s="60"/>
      <c r="D7265" s="60"/>
      <c r="E7265" s="60"/>
      <c r="F7265" s="60"/>
      <c r="G7265" s="60"/>
      <c r="H7265" s="60"/>
      <c r="I7265" s="60"/>
      <c r="J7265" s="60"/>
      <c r="K7265" s="60"/>
      <c r="L7265" s="60"/>
      <c r="M7265" s="60"/>
      <c r="N7265" s="60"/>
      <c r="O7265" s="60"/>
      <c r="P7265" s="60"/>
      <c r="Q7265" s="60"/>
      <c r="R7265" s="334">
        <v>19319</v>
      </c>
      <c r="S7265" s="319" t="s">
        <v>356</v>
      </c>
      <c r="BE7265" s="60"/>
      <c r="BR7265" s="60"/>
      <c r="BX7265" s="151"/>
      <c r="CB7265" s="151"/>
      <c r="CM7265" s="151"/>
      <c r="CO7265" s="151"/>
      <c r="CT7265" s="151"/>
      <c r="CY7265" s="151"/>
    </row>
    <row r="7266" spans="1:103" x14ac:dyDescent="0.2">
      <c r="A7266" s="60"/>
      <c r="B7266" s="60"/>
      <c r="C7266" s="60"/>
      <c r="D7266" s="60"/>
      <c r="E7266" s="60"/>
      <c r="F7266" s="60"/>
      <c r="G7266" s="60"/>
      <c r="H7266" s="60"/>
      <c r="I7266" s="60"/>
      <c r="J7266" s="60"/>
      <c r="K7266" s="60"/>
      <c r="L7266" s="60"/>
      <c r="M7266" s="60"/>
      <c r="N7266" s="60"/>
      <c r="O7266" s="60"/>
      <c r="P7266" s="60"/>
      <c r="Q7266" s="60"/>
      <c r="R7266" s="334">
        <v>19320</v>
      </c>
      <c r="S7266" s="319" t="s">
        <v>356</v>
      </c>
      <c r="BE7266" s="60"/>
      <c r="BR7266" s="60"/>
      <c r="BX7266" s="151"/>
      <c r="CB7266" s="151"/>
      <c r="CM7266" s="151"/>
      <c r="CO7266" s="151"/>
      <c r="CT7266" s="151"/>
      <c r="CY7266" s="151"/>
    </row>
    <row r="7267" spans="1:103" x14ac:dyDescent="0.2">
      <c r="A7267" s="60"/>
      <c r="B7267" s="60"/>
      <c r="C7267" s="60"/>
      <c r="D7267" s="60"/>
      <c r="E7267" s="60"/>
      <c r="F7267" s="60"/>
      <c r="G7267" s="60"/>
      <c r="H7267" s="60"/>
      <c r="I7267" s="60"/>
      <c r="J7267" s="60"/>
      <c r="K7267" s="60"/>
      <c r="L7267" s="60"/>
      <c r="M7267" s="60"/>
      <c r="N7267" s="60"/>
      <c r="O7267" s="60"/>
      <c r="P7267" s="60"/>
      <c r="Q7267" s="60"/>
      <c r="R7267" s="334">
        <v>19330</v>
      </c>
      <c r="S7267" s="319" t="s">
        <v>356</v>
      </c>
      <c r="BE7267" s="60"/>
      <c r="BR7267" s="60"/>
      <c r="BX7267" s="151"/>
      <c r="CB7267" s="151"/>
      <c r="CM7267" s="151"/>
      <c r="CO7267" s="151"/>
      <c r="CT7267" s="151"/>
      <c r="CY7267" s="151"/>
    </row>
    <row r="7268" spans="1:103" x14ac:dyDescent="0.2">
      <c r="A7268" s="60"/>
      <c r="B7268" s="60"/>
      <c r="C7268" s="60"/>
      <c r="D7268" s="60"/>
      <c r="E7268" s="60"/>
      <c r="F7268" s="60"/>
      <c r="G7268" s="60"/>
      <c r="H7268" s="60"/>
      <c r="I7268" s="60"/>
      <c r="J7268" s="60"/>
      <c r="K7268" s="60"/>
      <c r="L7268" s="60"/>
      <c r="M7268" s="60"/>
      <c r="N7268" s="60"/>
      <c r="O7268" s="60"/>
      <c r="P7268" s="60"/>
      <c r="Q7268" s="60"/>
      <c r="R7268" s="334">
        <v>19331</v>
      </c>
      <c r="S7268" s="319" t="s">
        <v>356</v>
      </c>
      <c r="BE7268" s="60"/>
      <c r="BR7268" s="60"/>
      <c r="BX7268" s="151"/>
      <c r="CB7268" s="151"/>
      <c r="CM7268" s="151"/>
      <c r="CO7268" s="151"/>
      <c r="CT7268" s="151"/>
      <c r="CY7268" s="151"/>
    </row>
    <row r="7269" spans="1:103" x14ac:dyDescent="0.2">
      <c r="A7269" s="60"/>
      <c r="B7269" s="60"/>
      <c r="C7269" s="60"/>
      <c r="D7269" s="60"/>
      <c r="E7269" s="60"/>
      <c r="F7269" s="60"/>
      <c r="G7269" s="60"/>
      <c r="H7269" s="60"/>
      <c r="I7269" s="60"/>
      <c r="J7269" s="60"/>
      <c r="K7269" s="60"/>
      <c r="L7269" s="60"/>
      <c r="M7269" s="60"/>
      <c r="N7269" s="60"/>
      <c r="O7269" s="60"/>
      <c r="P7269" s="60"/>
      <c r="Q7269" s="60"/>
      <c r="R7269" s="334">
        <v>19333</v>
      </c>
      <c r="S7269" s="319" t="s">
        <v>356</v>
      </c>
      <c r="BE7269" s="60"/>
      <c r="BR7269" s="60"/>
      <c r="BX7269" s="151"/>
      <c r="CB7269" s="151"/>
      <c r="CM7269" s="151"/>
      <c r="CO7269" s="151"/>
      <c r="CT7269" s="151"/>
      <c r="CY7269" s="151"/>
    </row>
    <row r="7270" spans="1:103" x14ac:dyDescent="0.2">
      <c r="A7270" s="60"/>
      <c r="B7270" s="60"/>
      <c r="C7270" s="60"/>
      <c r="D7270" s="60"/>
      <c r="E7270" s="60"/>
      <c r="F7270" s="60"/>
      <c r="G7270" s="60"/>
      <c r="H7270" s="60"/>
      <c r="I7270" s="60"/>
      <c r="J7270" s="60"/>
      <c r="K7270" s="60"/>
      <c r="L7270" s="60"/>
      <c r="M7270" s="60"/>
      <c r="N7270" s="60"/>
      <c r="O7270" s="60"/>
      <c r="P7270" s="60"/>
      <c r="Q7270" s="60"/>
      <c r="R7270" s="334">
        <v>19335</v>
      </c>
      <c r="S7270" s="319" t="s">
        <v>356</v>
      </c>
      <c r="BE7270" s="60"/>
      <c r="BR7270" s="60"/>
      <c r="BX7270" s="151"/>
      <c r="CB7270" s="151"/>
      <c r="CM7270" s="151"/>
      <c r="CO7270" s="151"/>
      <c r="CT7270" s="151"/>
      <c r="CY7270" s="151"/>
    </row>
    <row r="7271" spans="1:103" x14ac:dyDescent="0.2">
      <c r="A7271" s="60"/>
      <c r="B7271" s="60"/>
      <c r="C7271" s="60"/>
      <c r="D7271" s="60"/>
      <c r="E7271" s="60"/>
      <c r="F7271" s="60"/>
      <c r="G7271" s="60"/>
      <c r="H7271" s="60"/>
      <c r="I7271" s="60"/>
      <c r="J7271" s="60"/>
      <c r="K7271" s="60"/>
      <c r="L7271" s="60"/>
      <c r="M7271" s="60"/>
      <c r="N7271" s="60"/>
      <c r="O7271" s="60"/>
      <c r="P7271" s="60"/>
      <c r="Q7271" s="60"/>
      <c r="R7271" s="334">
        <v>19339</v>
      </c>
      <c r="S7271" s="319" t="s">
        <v>356</v>
      </c>
      <c r="BE7271" s="60"/>
      <c r="BR7271" s="60"/>
      <c r="BX7271" s="151"/>
      <c r="CB7271" s="151"/>
      <c r="CM7271" s="151"/>
      <c r="CO7271" s="151"/>
      <c r="CT7271" s="151"/>
      <c r="CY7271" s="151"/>
    </row>
    <row r="7272" spans="1:103" x14ac:dyDescent="0.2">
      <c r="A7272" s="60"/>
      <c r="B7272" s="60"/>
      <c r="C7272" s="60"/>
      <c r="D7272" s="60"/>
      <c r="E7272" s="60"/>
      <c r="F7272" s="60"/>
      <c r="G7272" s="60"/>
      <c r="H7272" s="60"/>
      <c r="I7272" s="60"/>
      <c r="J7272" s="60"/>
      <c r="K7272" s="60"/>
      <c r="L7272" s="60"/>
      <c r="M7272" s="60"/>
      <c r="N7272" s="60"/>
      <c r="O7272" s="60"/>
      <c r="P7272" s="60"/>
      <c r="Q7272" s="60"/>
      <c r="R7272" s="334">
        <v>19340</v>
      </c>
      <c r="S7272" s="319" t="s">
        <v>356</v>
      </c>
      <c r="BE7272" s="60"/>
      <c r="BR7272" s="60"/>
      <c r="BX7272" s="151"/>
      <c r="CB7272" s="151"/>
      <c r="CM7272" s="151"/>
      <c r="CO7272" s="151"/>
      <c r="CT7272" s="151"/>
      <c r="CY7272" s="151"/>
    </row>
    <row r="7273" spans="1:103" x14ac:dyDescent="0.2">
      <c r="A7273" s="60"/>
      <c r="B7273" s="60"/>
      <c r="C7273" s="60"/>
      <c r="D7273" s="60"/>
      <c r="E7273" s="60"/>
      <c r="F7273" s="60"/>
      <c r="G7273" s="60"/>
      <c r="H7273" s="60"/>
      <c r="I7273" s="60"/>
      <c r="J7273" s="60"/>
      <c r="K7273" s="60"/>
      <c r="L7273" s="60"/>
      <c r="M7273" s="60"/>
      <c r="N7273" s="60"/>
      <c r="O7273" s="60"/>
      <c r="P7273" s="60"/>
      <c r="Q7273" s="60"/>
      <c r="R7273" s="334">
        <v>19341</v>
      </c>
      <c r="S7273" s="319" t="s">
        <v>356</v>
      </c>
      <c r="BE7273" s="60"/>
      <c r="BR7273" s="60"/>
      <c r="BX7273" s="151"/>
      <c r="CB7273" s="151"/>
      <c r="CM7273" s="151"/>
      <c r="CO7273" s="151"/>
      <c r="CT7273" s="151"/>
      <c r="CY7273" s="151"/>
    </row>
    <row r="7274" spans="1:103" x14ac:dyDescent="0.2">
      <c r="A7274" s="60"/>
      <c r="B7274" s="60"/>
      <c r="C7274" s="60"/>
      <c r="D7274" s="60"/>
      <c r="E7274" s="60"/>
      <c r="F7274" s="60"/>
      <c r="G7274" s="60"/>
      <c r="H7274" s="60"/>
      <c r="I7274" s="60"/>
      <c r="J7274" s="60"/>
      <c r="K7274" s="60"/>
      <c r="L7274" s="60"/>
      <c r="M7274" s="60"/>
      <c r="N7274" s="60"/>
      <c r="O7274" s="60"/>
      <c r="P7274" s="60"/>
      <c r="Q7274" s="60"/>
      <c r="R7274" s="334">
        <v>19342</v>
      </c>
      <c r="S7274" s="319" t="s">
        <v>356</v>
      </c>
      <c r="BE7274" s="60"/>
      <c r="BR7274" s="60"/>
      <c r="BX7274" s="151"/>
      <c r="CB7274" s="151"/>
      <c r="CM7274" s="151"/>
      <c r="CO7274" s="151"/>
      <c r="CT7274" s="151"/>
      <c r="CY7274" s="151"/>
    </row>
    <row r="7275" spans="1:103" x14ac:dyDescent="0.2">
      <c r="A7275" s="60"/>
      <c r="B7275" s="60"/>
      <c r="C7275" s="60"/>
      <c r="D7275" s="60"/>
      <c r="E7275" s="60"/>
      <c r="F7275" s="60"/>
      <c r="G7275" s="60"/>
      <c r="H7275" s="60"/>
      <c r="I7275" s="60"/>
      <c r="J7275" s="60"/>
      <c r="K7275" s="60"/>
      <c r="L7275" s="60"/>
      <c r="M7275" s="60"/>
      <c r="N7275" s="60"/>
      <c r="O7275" s="60"/>
      <c r="P7275" s="60"/>
      <c r="Q7275" s="60"/>
      <c r="R7275" s="334">
        <v>19343</v>
      </c>
      <c r="S7275" s="319" t="s">
        <v>356</v>
      </c>
      <c r="BE7275" s="60"/>
      <c r="BR7275" s="60"/>
      <c r="BX7275" s="151"/>
      <c r="CB7275" s="151"/>
      <c r="CM7275" s="151"/>
      <c r="CO7275" s="151"/>
      <c r="CT7275" s="151"/>
      <c r="CY7275" s="151"/>
    </row>
    <row r="7276" spans="1:103" x14ac:dyDescent="0.2">
      <c r="A7276" s="60"/>
      <c r="B7276" s="60"/>
      <c r="C7276" s="60"/>
      <c r="D7276" s="60"/>
      <c r="E7276" s="60"/>
      <c r="F7276" s="60"/>
      <c r="G7276" s="60"/>
      <c r="H7276" s="60"/>
      <c r="I7276" s="60"/>
      <c r="J7276" s="60"/>
      <c r="K7276" s="60"/>
      <c r="L7276" s="60"/>
      <c r="M7276" s="60"/>
      <c r="N7276" s="60"/>
      <c r="O7276" s="60"/>
      <c r="P7276" s="60"/>
      <c r="Q7276" s="60"/>
      <c r="R7276" s="334">
        <v>19344</v>
      </c>
      <c r="S7276" s="319" t="s">
        <v>356</v>
      </c>
      <c r="BE7276" s="60"/>
      <c r="BR7276" s="60"/>
      <c r="BX7276" s="151"/>
      <c r="CB7276" s="151"/>
      <c r="CM7276" s="151"/>
      <c r="CO7276" s="151"/>
      <c r="CT7276" s="151"/>
      <c r="CY7276" s="151"/>
    </row>
    <row r="7277" spans="1:103" x14ac:dyDescent="0.2">
      <c r="A7277" s="60"/>
      <c r="B7277" s="60"/>
      <c r="C7277" s="60"/>
      <c r="D7277" s="60"/>
      <c r="E7277" s="60"/>
      <c r="F7277" s="60"/>
      <c r="G7277" s="60"/>
      <c r="H7277" s="60"/>
      <c r="I7277" s="60"/>
      <c r="J7277" s="60"/>
      <c r="K7277" s="60"/>
      <c r="L7277" s="60"/>
      <c r="M7277" s="60"/>
      <c r="N7277" s="60"/>
      <c r="O7277" s="60"/>
      <c r="P7277" s="60"/>
      <c r="Q7277" s="60"/>
      <c r="R7277" s="334">
        <v>19345</v>
      </c>
      <c r="S7277" s="319" t="s">
        <v>356</v>
      </c>
      <c r="BE7277" s="60"/>
      <c r="BR7277" s="60"/>
      <c r="BX7277" s="151"/>
      <c r="CB7277" s="151"/>
      <c r="CM7277" s="151"/>
      <c r="CO7277" s="151"/>
      <c r="CT7277" s="151"/>
      <c r="CY7277" s="151"/>
    </row>
    <row r="7278" spans="1:103" x14ac:dyDescent="0.2">
      <c r="A7278" s="60"/>
      <c r="B7278" s="60"/>
      <c r="C7278" s="60"/>
      <c r="D7278" s="60"/>
      <c r="E7278" s="60"/>
      <c r="F7278" s="60"/>
      <c r="G7278" s="60"/>
      <c r="H7278" s="60"/>
      <c r="I7278" s="60"/>
      <c r="J7278" s="60"/>
      <c r="K7278" s="60"/>
      <c r="L7278" s="60"/>
      <c r="M7278" s="60"/>
      <c r="N7278" s="60"/>
      <c r="O7278" s="60"/>
      <c r="P7278" s="60"/>
      <c r="Q7278" s="60"/>
      <c r="R7278" s="334">
        <v>19346</v>
      </c>
      <c r="S7278" s="319" t="s">
        <v>356</v>
      </c>
      <c r="BE7278" s="60"/>
      <c r="BR7278" s="60"/>
      <c r="BX7278" s="151"/>
      <c r="CB7278" s="151"/>
      <c r="CM7278" s="151"/>
      <c r="CO7278" s="151"/>
      <c r="CT7278" s="151"/>
      <c r="CY7278" s="151"/>
    </row>
    <row r="7279" spans="1:103" x14ac:dyDescent="0.2">
      <c r="A7279" s="60"/>
      <c r="B7279" s="60"/>
      <c r="C7279" s="60"/>
      <c r="D7279" s="60"/>
      <c r="E7279" s="60"/>
      <c r="F7279" s="60"/>
      <c r="G7279" s="60"/>
      <c r="H7279" s="60"/>
      <c r="I7279" s="60"/>
      <c r="J7279" s="60"/>
      <c r="K7279" s="60"/>
      <c r="L7279" s="60"/>
      <c r="M7279" s="60"/>
      <c r="N7279" s="60"/>
      <c r="O7279" s="60"/>
      <c r="P7279" s="60"/>
      <c r="Q7279" s="60"/>
      <c r="R7279" s="334">
        <v>19347</v>
      </c>
      <c r="S7279" s="319" t="s">
        <v>356</v>
      </c>
      <c r="BE7279" s="60"/>
      <c r="BR7279" s="60"/>
      <c r="BX7279" s="151"/>
      <c r="CB7279" s="151"/>
      <c r="CM7279" s="151"/>
      <c r="CO7279" s="151"/>
      <c r="CT7279" s="151"/>
      <c r="CY7279" s="151"/>
    </row>
    <row r="7280" spans="1:103" x14ac:dyDescent="0.2">
      <c r="A7280" s="60"/>
      <c r="B7280" s="60"/>
      <c r="C7280" s="60"/>
      <c r="D7280" s="60"/>
      <c r="E7280" s="60"/>
      <c r="F7280" s="60"/>
      <c r="G7280" s="60"/>
      <c r="H7280" s="60"/>
      <c r="I7280" s="60"/>
      <c r="J7280" s="60"/>
      <c r="K7280" s="60"/>
      <c r="L7280" s="60"/>
      <c r="M7280" s="60"/>
      <c r="N7280" s="60"/>
      <c r="O7280" s="60"/>
      <c r="P7280" s="60"/>
      <c r="Q7280" s="60"/>
      <c r="R7280" s="334">
        <v>19348</v>
      </c>
      <c r="S7280" s="319" t="s">
        <v>356</v>
      </c>
      <c r="BE7280" s="60"/>
      <c r="BR7280" s="60"/>
      <c r="BX7280" s="151"/>
      <c r="CB7280" s="151"/>
      <c r="CM7280" s="151"/>
      <c r="CO7280" s="151"/>
      <c r="CT7280" s="151"/>
      <c r="CY7280" s="151"/>
    </row>
    <row r="7281" spans="1:103" x14ac:dyDescent="0.2">
      <c r="A7281" s="60"/>
      <c r="B7281" s="60"/>
      <c r="C7281" s="60"/>
      <c r="D7281" s="60"/>
      <c r="E7281" s="60"/>
      <c r="F7281" s="60"/>
      <c r="G7281" s="60"/>
      <c r="H7281" s="60"/>
      <c r="I7281" s="60"/>
      <c r="J7281" s="60"/>
      <c r="K7281" s="60"/>
      <c r="L7281" s="60"/>
      <c r="M7281" s="60"/>
      <c r="N7281" s="60"/>
      <c r="O7281" s="60"/>
      <c r="P7281" s="60"/>
      <c r="Q7281" s="60"/>
      <c r="R7281" s="334">
        <v>19350</v>
      </c>
      <c r="S7281" s="319" t="s">
        <v>356</v>
      </c>
      <c r="BE7281" s="60"/>
      <c r="BR7281" s="60"/>
      <c r="BX7281" s="151"/>
      <c r="CB7281" s="151"/>
      <c r="CM7281" s="151"/>
      <c r="CO7281" s="151"/>
      <c r="CT7281" s="151"/>
      <c r="CY7281" s="151"/>
    </row>
    <row r="7282" spans="1:103" x14ac:dyDescent="0.2">
      <c r="A7282" s="60"/>
      <c r="B7282" s="60"/>
      <c r="C7282" s="60"/>
      <c r="D7282" s="60"/>
      <c r="E7282" s="60"/>
      <c r="F7282" s="60"/>
      <c r="G7282" s="60"/>
      <c r="H7282" s="60"/>
      <c r="I7282" s="60"/>
      <c r="J7282" s="60"/>
      <c r="K7282" s="60"/>
      <c r="L7282" s="60"/>
      <c r="M7282" s="60"/>
      <c r="N7282" s="60"/>
      <c r="O7282" s="60"/>
      <c r="P7282" s="60"/>
      <c r="Q7282" s="60"/>
      <c r="R7282" s="334">
        <v>19351</v>
      </c>
      <c r="S7282" s="319" t="s">
        <v>356</v>
      </c>
      <c r="BE7282" s="60"/>
      <c r="BR7282" s="60"/>
      <c r="BX7282" s="151"/>
      <c r="CB7282" s="151"/>
      <c r="CM7282" s="151"/>
      <c r="CO7282" s="151"/>
      <c r="CT7282" s="151"/>
      <c r="CY7282" s="151"/>
    </row>
    <row r="7283" spans="1:103" x14ac:dyDescent="0.2">
      <c r="A7283" s="60"/>
      <c r="B7283" s="60"/>
      <c r="C7283" s="60"/>
      <c r="D7283" s="60"/>
      <c r="E7283" s="60"/>
      <c r="F7283" s="60"/>
      <c r="G7283" s="60"/>
      <c r="H7283" s="60"/>
      <c r="I7283" s="60"/>
      <c r="J7283" s="60"/>
      <c r="K7283" s="60"/>
      <c r="L7283" s="60"/>
      <c r="M7283" s="60"/>
      <c r="N7283" s="60"/>
      <c r="O7283" s="60"/>
      <c r="P7283" s="60"/>
      <c r="Q7283" s="60"/>
      <c r="R7283" s="334">
        <v>19352</v>
      </c>
      <c r="S7283" s="319" t="s">
        <v>356</v>
      </c>
      <c r="BE7283" s="60"/>
      <c r="BR7283" s="60"/>
      <c r="BX7283" s="151"/>
      <c r="CB7283" s="151"/>
      <c r="CM7283" s="151"/>
      <c r="CO7283" s="151"/>
      <c r="CT7283" s="151"/>
      <c r="CY7283" s="151"/>
    </row>
    <row r="7284" spans="1:103" x14ac:dyDescent="0.2">
      <c r="A7284" s="60"/>
      <c r="B7284" s="60"/>
      <c r="C7284" s="60"/>
      <c r="D7284" s="60"/>
      <c r="E7284" s="60"/>
      <c r="F7284" s="60"/>
      <c r="G7284" s="60"/>
      <c r="H7284" s="60"/>
      <c r="I7284" s="60"/>
      <c r="J7284" s="60"/>
      <c r="K7284" s="60"/>
      <c r="L7284" s="60"/>
      <c r="M7284" s="60"/>
      <c r="N7284" s="60"/>
      <c r="O7284" s="60"/>
      <c r="P7284" s="60"/>
      <c r="Q7284" s="60"/>
      <c r="R7284" s="334">
        <v>19353</v>
      </c>
      <c r="S7284" s="319" t="s">
        <v>356</v>
      </c>
      <c r="BE7284" s="60"/>
      <c r="BR7284" s="60"/>
      <c r="BX7284" s="151"/>
      <c r="CB7284" s="151"/>
      <c r="CM7284" s="151"/>
      <c r="CO7284" s="151"/>
      <c r="CT7284" s="151"/>
      <c r="CY7284" s="151"/>
    </row>
    <row r="7285" spans="1:103" x14ac:dyDescent="0.2">
      <c r="A7285" s="60"/>
      <c r="B7285" s="60"/>
      <c r="C7285" s="60"/>
      <c r="D7285" s="60"/>
      <c r="E7285" s="60"/>
      <c r="F7285" s="60"/>
      <c r="G7285" s="60"/>
      <c r="H7285" s="60"/>
      <c r="I7285" s="60"/>
      <c r="J7285" s="60"/>
      <c r="K7285" s="60"/>
      <c r="L7285" s="60"/>
      <c r="M7285" s="60"/>
      <c r="N7285" s="60"/>
      <c r="O7285" s="60"/>
      <c r="P7285" s="60"/>
      <c r="Q7285" s="60"/>
      <c r="R7285" s="334">
        <v>19354</v>
      </c>
      <c r="S7285" s="319" t="s">
        <v>356</v>
      </c>
      <c r="BE7285" s="60"/>
      <c r="BR7285" s="60"/>
      <c r="BX7285" s="151"/>
      <c r="CB7285" s="151"/>
      <c r="CM7285" s="151"/>
      <c r="CO7285" s="151"/>
      <c r="CT7285" s="151"/>
      <c r="CY7285" s="151"/>
    </row>
    <row r="7286" spans="1:103" x14ac:dyDescent="0.2">
      <c r="A7286" s="60"/>
      <c r="B7286" s="60"/>
      <c r="C7286" s="60"/>
      <c r="D7286" s="60"/>
      <c r="E7286" s="60"/>
      <c r="F7286" s="60"/>
      <c r="G7286" s="60"/>
      <c r="H7286" s="60"/>
      <c r="I7286" s="60"/>
      <c r="J7286" s="60"/>
      <c r="K7286" s="60"/>
      <c r="L7286" s="60"/>
      <c r="M7286" s="60"/>
      <c r="N7286" s="60"/>
      <c r="O7286" s="60"/>
      <c r="P7286" s="60"/>
      <c r="Q7286" s="60"/>
      <c r="R7286" s="334">
        <v>19355</v>
      </c>
      <c r="S7286" s="319" t="s">
        <v>356</v>
      </c>
      <c r="BE7286" s="60"/>
      <c r="BR7286" s="60"/>
      <c r="BX7286" s="151"/>
      <c r="CB7286" s="151"/>
      <c r="CM7286" s="151"/>
      <c r="CO7286" s="151"/>
      <c r="CT7286" s="151"/>
      <c r="CY7286" s="151"/>
    </row>
    <row r="7287" spans="1:103" x14ac:dyDescent="0.2">
      <c r="A7287" s="60"/>
      <c r="B7287" s="60"/>
      <c r="C7287" s="60"/>
      <c r="D7287" s="60"/>
      <c r="E7287" s="60"/>
      <c r="F7287" s="60"/>
      <c r="G7287" s="60"/>
      <c r="H7287" s="60"/>
      <c r="I7287" s="60"/>
      <c r="J7287" s="60"/>
      <c r="K7287" s="60"/>
      <c r="L7287" s="60"/>
      <c r="M7287" s="60"/>
      <c r="N7287" s="60"/>
      <c r="O7287" s="60"/>
      <c r="P7287" s="60"/>
      <c r="Q7287" s="60"/>
      <c r="R7287" s="334">
        <v>19357</v>
      </c>
      <c r="S7287" s="319" t="s">
        <v>356</v>
      </c>
      <c r="BE7287" s="60"/>
      <c r="BR7287" s="60"/>
      <c r="BX7287" s="151"/>
      <c r="CB7287" s="151"/>
      <c r="CM7287" s="151"/>
      <c r="CO7287" s="151"/>
      <c r="CT7287" s="151"/>
      <c r="CY7287" s="151"/>
    </row>
    <row r="7288" spans="1:103" x14ac:dyDescent="0.2">
      <c r="A7288" s="60"/>
      <c r="B7288" s="60"/>
      <c r="C7288" s="60"/>
      <c r="D7288" s="60"/>
      <c r="E7288" s="60"/>
      <c r="F7288" s="60"/>
      <c r="G7288" s="60"/>
      <c r="H7288" s="60"/>
      <c r="I7288" s="60"/>
      <c r="J7288" s="60"/>
      <c r="K7288" s="60"/>
      <c r="L7288" s="60"/>
      <c r="M7288" s="60"/>
      <c r="N7288" s="60"/>
      <c r="O7288" s="60"/>
      <c r="P7288" s="60"/>
      <c r="Q7288" s="60"/>
      <c r="R7288" s="334">
        <v>19358</v>
      </c>
      <c r="S7288" s="319" t="s">
        <v>356</v>
      </c>
      <c r="BE7288" s="60"/>
      <c r="BR7288" s="60"/>
      <c r="BX7288" s="151"/>
      <c r="CB7288" s="151"/>
      <c r="CM7288" s="151"/>
      <c r="CO7288" s="151"/>
      <c r="CT7288" s="151"/>
      <c r="CY7288" s="151"/>
    </row>
    <row r="7289" spans="1:103" x14ac:dyDescent="0.2">
      <c r="A7289" s="60"/>
      <c r="B7289" s="60"/>
      <c r="C7289" s="60"/>
      <c r="D7289" s="60"/>
      <c r="E7289" s="60"/>
      <c r="F7289" s="60"/>
      <c r="G7289" s="60"/>
      <c r="H7289" s="60"/>
      <c r="I7289" s="60"/>
      <c r="J7289" s="60"/>
      <c r="K7289" s="60"/>
      <c r="L7289" s="60"/>
      <c r="M7289" s="60"/>
      <c r="N7289" s="60"/>
      <c r="O7289" s="60"/>
      <c r="P7289" s="60"/>
      <c r="Q7289" s="60"/>
      <c r="R7289" s="334">
        <v>19360</v>
      </c>
      <c r="S7289" s="319" t="s">
        <v>356</v>
      </c>
      <c r="BE7289" s="60"/>
      <c r="BR7289" s="60"/>
      <c r="BX7289" s="151"/>
      <c r="CB7289" s="151"/>
      <c r="CM7289" s="151"/>
      <c r="CO7289" s="151"/>
      <c r="CT7289" s="151"/>
      <c r="CY7289" s="151"/>
    </row>
    <row r="7290" spans="1:103" x14ac:dyDescent="0.2">
      <c r="A7290" s="60"/>
      <c r="B7290" s="60"/>
      <c r="C7290" s="60"/>
      <c r="D7290" s="60"/>
      <c r="E7290" s="60"/>
      <c r="F7290" s="60"/>
      <c r="G7290" s="60"/>
      <c r="H7290" s="60"/>
      <c r="I7290" s="60"/>
      <c r="J7290" s="60"/>
      <c r="K7290" s="60"/>
      <c r="L7290" s="60"/>
      <c r="M7290" s="60"/>
      <c r="N7290" s="60"/>
      <c r="O7290" s="60"/>
      <c r="P7290" s="60"/>
      <c r="Q7290" s="60"/>
      <c r="R7290" s="334">
        <v>19362</v>
      </c>
      <c r="S7290" s="319" t="s">
        <v>356</v>
      </c>
      <c r="BE7290" s="60"/>
      <c r="BR7290" s="60"/>
      <c r="BX7290" s="151"/>
      <c r="CB7290" s="151"/>
      <c r="CM7290" s="151"/>
      <c r="CO7290" s="151"/>
      <c r="CT7290" s="151"/>
      <c r="CY7290" s="151"/>
    </row>
    <row r="7291" spans="1:103" x14ac:dyDescent="0.2">
      <c r="A7291" s="60"/>
      <c r="B7291" s="60"/>
      <c r="C7291" s="60"/>
      <c r="D7291" s="60"/>
      <c r="E7291" s="60"/>
      <c r="F7291" s="60"/>
      <c r="G7291" s="60"/>
      <c r="H7291" s="60"/>
      <c r="I7291" s="60"/>
      <c r="J7291" s="60"/>
      <c r="K7291" s="60"/>
      <c r="L7291" s="60"/>
      <c r="M7291" s="60"/>
      <c r="N7291" s="60"/>
      <c r="O7291" s="60"/>
      <c r="P7291" s="60"/>
      <c r="Q7291" s="60"/>
      <c r="R7291" s="334">
        <v>19363</v>
      </c>
      <c r="S7291" s="319" t="s">
        <v>356</v>
      </c>
      <c r="BE7291" s="60"/>
      <c r="BR7291" s="60"/>
      <c r="BX7291" s="151"/>
      <c r="CB7291" s="151"/>
      <c r="CM7291" s="151"/>
      <c r="CO7291" s="151"/>
      <c r="CT7291" s="151"/>
      <c r="CY7291" s="151"/>
    </row>
    <row r="7292" spans="1:103" x14ac:dyDescent="0.2">
      <c r="A7292" s="60"/>
      <c r="B7292" s="60"/>
      <c r="C7292" s="60"/>
      <c r="D7292" s="60"/>
      <c r="E7292" s="60"/>
      <c r="F7292" s="60"/>
      <c r="G7292" s="60"/>
      <c r="H7292" s="60"/>
      <c r="I7292" s="60"/>
      <c r="J7292" s="60"/>
      <c r="K7292" s="60"/>
      <c r="L7292" s="60"/>
      <c r="M7292" s="60"/>
      <c r="N7292" s="60"/>
      <c r="O7292" s="60"/>
      <c r="P7292" s="60"/>
      <c r="Q7292" s="60"/>
      <c r="R7292" s="334">
        <v>19365</v>
      </c>
      <c r="S7292" s="319" t="s">
        <v>356</v>
      </c>
      <c r="BE7292" s="60"/>
      <c r="BR7292" s="60"/>
      <c r="BX7292" s="151"/>
      <c r="CB7292" s="151"/>
      <c r="CM7292" s="151"/>
      <c r="CO7292" s="151"/>
      <c r="CT7292" s="151"/>
      <c r="CY7292" s="151"/>
    </row>
    <row r="7293" spans="1:103" x14ac:dyDescent="0.2">
      <c r="A7293" s="60"/>
      <c r="B7293" s="60"/>
      <c r="C7293" s="60"/>
      <c r="D7293" s="60"/>
      <c r="E7293" s="60"/>
      <c r="F7293" s="60"/>
      <c r="G7293" s="60"/>
      <c r="H7293" s="60"/>
      <c r="I7293" s="60"/>
      <c r="J7293" s="60"/>
      <c r="K7293" s="60"/>
      <c r="L7293" s="60"/>
      <c r="M7293" s="60"/>
      <c r="N7293" s="60"/>
      <c r="O7293" s="60"/>
      <c r="P7293" s="60"/>
      <c r="Q7293" s="60"/>
      <c r="R7293" s="334">
        <v>19366</v>
      </c>
      <c r="S7293" s="319" t="s">
        <v>356</v>
      </c>
      <c r="BE7293" s="60"/>
      <c r="BR7293" s="60"/>
      <c r="BX7293" s="151"/>
      <c r="CB7293" s="151"/>
      <c r="CM7293" s="151"/>
      <c r="CO7293" s="151"/>
      <c r="CT7293" s="151"/>
      <c r="CY7293" s="151"/>
    </row>
    <row r="7294" spans="1:103" x14ac:dyDescent="0.2">
      <c r="A7294" s="60"/>
      <c r="B7294" s="60"/>
      <c r="C7294" s="60"/>
      <c r="D7294" s="60"/>
      <c r="E7294" s="60"/>
      <c r="F7294" s="60"/>
      <c r="G7294" s="60"/>
      <c r="H7294" s="60"/>
      <c r="I7294" s="60"/>
      <c r="J7294" s="60"/>
      <c r="K7294" s="60"/>
      <c r="L7294" s="60"/>
      <c r="M7294" s="60"/>
      <c r="N7294" s="60"/>
      <c r="O7294" s="60"/>
      <c r="P7294" s="60"/>
      <c r="Q7294" s="60"/>
      <c r="R7294" s="334">
        <v>19367</v>
      </c>
      <c r="S7294" s="319" t="s">
        <v>356</v>
      </c>
      <c r="BE7294" s="60"/>
      <c r="BR7294" s="60"/>
      <c r="BX7294" s="151"/>
      <c r="CB7294" s="151"/>
      <c r="CM7294" s="151"/>
      <c r="CO7294" s="151"/>
      <c r="CT7294" s="151"/>
      <c r="CY7294" s="151"/>
    </row>
    <row r="7295" spans="1:103" x14ac:dyDescent="0.2">
      <c r="A7295" s="60"/>
      <c r="B7295" s="60"/>
      <c r="C7295" s="60"/>
      <c r="D7295" s="60"/>
      <c r="E7295" s="60"/>
      <c r="F7295" s="60"/>
      <c r="G7295" s="60"/>
      <c r="H7295" s="60"/>
      <c r="I7295" s="60"/>
      <c r="J7295" s="60"/>
      <c r="K7295" s="60"/>
      <c r="L7295" s="60"/>
      <c r="M7295" s="60"/>
      <c r="N7295" s="60"/>
      <c r="O7295" s="60"/>
      <c r="P7295" s="60"/>
      <c r="Q7295" s="60"/>
      <c r="R7295" s="334">
        <v>19369</v>
      </c>
      <c r="S7295" s="319" t="s">
        <v>356</v>
      </c>
      <c r="BE7295" s="60"/>
      <c r="BR7295" s="60"/>
      <c r="BX7295" s="151"/>
      <c r="CB7295" s="151"/>
      <c r="CM7295" s="151"/>
      <c r="CO7295" s="151"/>
      <c r="CT7295" s="151"/>
      <c r="CY7295" s="151"/>
    </row>
    <row r="7296" spans="1:103" x14ac:dyDescent="0.2">
      <c r="A7296" s="60"/>
      <c r="B7296" s="60"/>
      <c r="C7296" s="60"/>
      <c r="D7296" s="60"/>
      <c r="E7296" s="60"/>
      <c r="F7296" s="60"/>
      <c r="G7296" s="60"/>
      <c r="H7296" s="60"/>
      <c r="I7296" s="60"/>
      <c r="J7296" s="60"/>
      <c r="K7296" s="60"/>
      <c r="L7296" s="60"/>
      <c r="M7296" s="60"/>
      <c r="N7296" s="60"/>
      <c r="O7296" s="60"/>
      <c r="P7296" s="60"/>
      <c r="Q7296" s="60"/>
      <c r="R7296" s="334">
        <v>19371</v>
      </c>
      <c r="S7296" s="319" t="s">
        <v>356</v>
      </c>
      <c r="BE7296" s="60"/>
      <c r="BR7296" s="60"/>
      <c r="BX7296" s="151"/>
      <c r="CB7296" s="151"/>
      <c r="CM7296" s="151"/>
      <c r="CO7296" s="151"/>
      <c r="CT7296" s="151"/>
      <c r="CY7296" s="151"/>
    </row>
    <row r="7297" spans="1:103" x14ac:dyDescent="0.2">
      <c r="A7297" s="60"/>
      <c r="B7297" s="60"/>
      <c r="C7297" s="60"/>
      <c r="D7297" s="60"/>
      <c r="E7297" s="60"/>
      <c r="F7297" s="60"/>
      <c r="G7297" s="60"/>
      <c r="H7297" s="60"/>
      <c r="I7297" s="60"/>
      <c r="J7297" s="60"/>
      <c r="K7297" s="60"/>
      <c r="L7297" s="60"/>
      <c r="M7297" s="60"/>
      <c r="N7297" s="60"/>
      <c r="O7297" s="60"/>
      <c r="P7297" s="60"/>
      <c r="Q7297" s="60"/>
      <c r="R7297" s="334">
        <v>19372</v>
      </c>
      <c r="S7297" s="319" t="s">
        <v>356</v>
      </c>
      <c r="BE7297" s="60"/>
      <c r="BR7297" s="60"/>
      <c r="BX7297" s="151"/>
      <c r="CB7297" s="151"/>
      <c r="CM7297" s="151"/>
      <c r="CO7297" s="151"/>
      <c r="CT7297" s="151"/>
      <c r="CY7297" s="151"/>
    </row>
    <row r="7298" spans="1:103" x14ac:dyDescent="0.2">
      <c r="A7298" s="60"/>
      <c r="B7298" s="60"/>
      <c r="C7298" s="60"/>
      <c r="D7298" s="60"/>
      <c r="E7298" s="60"/>
      <c r="F7298" s="60"/>
      <c r="G7298" s="60"/>
      <c r="H7298" s="60"/>
      <c r="I7298" s="60"/>
      <c r="J7298" s="60"/>
      <c r="K7298" s="60"/>
      <c r="L7298" s="60"/>
      <c r="M7298" s="60"/>
      <c r="N7298" s="60"/>
      <c r="O7298" s="60"/>
      <c r="P7298" s="60"/>
      <c r="Q7298" s="60"/>
      <c r="R7298" s="334">
        <v>19373</v>
      </c>
      <c r="S7298" s="319" t="s">
        <v>356</v>
      </c>
      <c r="BE7298" s="60"/>
      <c r="BR7298" s="60"/>
      <c r="BX7298" s="151"/>
      <c r="CB7298" s="151"/>
      <c r="CM7298" s="151"/>
      <c r="CO7298" s="151"/>
      <c r="CT7298" s="151"/>
      <c r="CY7298" s="151"/>
    </row>
    <row r="7299" spans="1:103" x14ac:dyDescent="0.2">
      <c r="A7299" s="60"/>
      <c r="B7299" s="60"/>
      <c r="C7299" s="60"/>
      <c r="D7299" s="60"/>
      <c r="E7299" s="60"/>
      <c r="F7299" s="60"/>
      <c r="G7299" s="60"/>
      <c r="H7299" s="60"/>
      <c r="I7299" s="60"/>
      <c r="J7299" s="60"/>
      <c r="K7299" s="60"/>
      <c r="L7299" s="60"/>
      <c r="M7299" s="60"/>
      <c r="N7299" s="60"/>
      <c r="O7299" s="60"/>
      <c r="P7299" s="60"/>
      <c r="Q7299" s="60"/>
      <c r="R7299" s="334">
        <v>19374</v>
      </c>
      <c r="S7299" s="319" t="s">
        <v>356</v>
      </c>
      <c r="BE7299" s="60"/>
      <c r="BR7299" s="60"/>
      <c r="BX7299" s="151"/>
      <c r="CB7299" s="151"/>
      <c r="CM7299" s="151"/>
      <c r="CO7299" s="151"/>
      <c r="CT7299" s="151"/>
      <c r="CY7299" s="151"/>
    </row>
    <row r="7300" spans="1:103" x14ac:dyDescent="0.2">
      <c r="A7300" s="60"/>
      <c r="B7300" s="60"/>
      <c r="C7300" s="60"/>
      <c r="D7300" s="60"/>
      <c r="E7300" s="60"/>
      <c r="F7300" s="60"/>
      <c r="G7300" s="60"/>
      <c r="H7300" s="60"/>
      <c r="I7300" s="60"/>
      <c r="J7300" s="60"/>
      <c r="K7300" s="60"/>
      <c r="L7300" s="60"/>
      <c r="M7300" s="60"/>
      <c r="N7300" s="60"/>
      <c r="O7300" s="60"/>
      <c r="P7300" s="60"/>
      <c r="Q7300" s="60"/>
      <c r="R7300" s="334">
        <v>19375</v>
      </c>
      <c r="S7300" s="319" t="s">
        <v>356</v>
      </c>
      <c r="BE7300" s="60"/>
      <c r="BR7300" s="60"/>
      <c r="BX7300" s="151"/>
      <c r="CB7300" s="151"/>
      <c r="CM7300" s="151"/>
      <c r="CO7300" s="151"/>
      <c r="CT7300" s="151"/>
      <c r="CY7300" s="151"/>
    </row>
    <row r="7301" spans="1:103" x14ac:dyDescent="0.2">
      <c r="A7301" s="60"/>
      <c r="B7301" s="60"/>
      <c r="C7301" s="60"/>
      <c r="D7301" s="60"/>
      <c r="E7301" s="60"/>
      <c r="F7301" s="60"/>
      <c r="G7301" s="60"/>
      <c r="H7301" s="60"/>
      <c r="I7301" s="60"/>
      <c r="J7301" s="60"/>
      <c r="K7301" s="60"/>
      <c r="L7301" s="60"/>
      <c r="M7301" s="60"/>
      <c r="N7301" s="60"/>
      <c r="O7301" s="60"/>
      <c r="P7301" s="60"/>
      <c r="Q7301" s="60"/>
      <c r="R7301" s="334">
        <v>19376</v>
      </c>
      <c r="S7301" s="319" t="s">
        <v>356</v>
      </c>
      <c r="BE7301" s="60"/>
      <c r="BR7301" s="60"/>
      <c r="BX7301" s="151"/>
      <c r="CB7301" s="151"/>
      <c r="CM7301" s="151"/>
      <c r="CO7301" s="151"/>
      <c r="CT7301" s="151"/>
      <c r="CY7301" s="151"/>
    </row>
    <row r="7302" spans="1:103" x14ac:dyDescent="0.2">
      <c r="A7302" s="60"/>
      <c r="B7302" s="60"/>
      <c r="C7302" s="60"/>
      <c r="D7302" s="60"/>
      <c r="E7302" s="60"/>
      <c r="F7302" s="60"/>
      <c r="G7302" s="60"/>
      <c r="H7302" s="60"/>
      <c r="I7302" s="60"/>
      <c r="J7302" s="60"/>
      <c r="K7302" s="60"/>
      <c r="L7302" s="60"/>
      <c r="M7302" s="60"/>
      <c r="N7302" s="60"/>
      <c r="O7302" s="60"/>
      <c r="P7302" s="60"/>
      <c r="Q7302" s="60"/>
      <c r="R7302" s="334">
        <v>19380</v>
      </c>
      <c r="S7302" s="319" t="s">
        <v>356</v>
      </c>
      <c r="BE7302" s="60"/>
      <c r="BR7302" s="60"/>
      <c r="BX7302" s="151"/>
      <c r="CB7302" s="151"/>
      <c r="CM7302" s="151"/>
      <c r="CO7302" s="151"/>
      <c r="CT7302" s="151"/>
      <c r="CY7302" s="151"/>
    </row>
    <row r="7303" spans="1:103" x14ac:dyDescent="0.2">
      <c r="A7303" s="60"/>
      <c r="B7303" s="60"/>
      <c r="C7303" s="60"/>
      <c r="D7303" s="60"/>
      <c r="E7303" s="60"/>
      <c r="F7303" s="60"/>
      <c r="G7303" s="60"/>
      <c r="H7303" s="60"/>
      <c r="I7303" s="60"/>
      <c r="J7303" s="60"/>
      <c r="K7303" s="60"/>
      <c r="L7303" s="60"/>
      <c r="M7303" s="60"/>
      <c r="N7303" s="60"/>
      <c r="O7303" s="60"/>
      <c r="P7303" s="60"/>
      <c r="Q7303" s="60"/>
      <c r="R7303" s="334">
        <v>19381</v>
      </c>
      <c r="S7303" s="319" t="s">
        <v>356</v>
      </c>
      <c r="BE7303" s="60"/>
      <c r="BR7303" s="60"/>
      <c r="BX7303" s="151"/>
      <c r="CB7303" s="151"/>
      <c r="CM7303" s="151"/>
      <c r="CO7303" s="151"/>
      <c r="CT7303" s="151"/>
      <c r="CY7303" s="151"/>
    </row>
    <row r="7304" spans="1:103" x14ac:dyDescent="0.2">
      <c r="A7304" s="60"/>
      <c r="B7304" s="60"/>
      <c r="C7304" s="60"/>
      <c r="D7304" s="60"/>
      <c r="E7304" s="60"/>
      <c r="F7304" s="60"/>
      <c r="G7304" s="60"/>
      <c r="H7304" s="60"/>
      <c r="I7304" s="60"/>
      <c r="J7304" s="60"/>
      <c r="K7304" s="60"/>
      <c r="L7304" s="60"/>
      <c r="M7304" s="60"/>
      <c r="N7304" s="60"/>
      <c r="O7304" s="60"/>
      <c r="P7304" s="60"/>
      <c r="Q7304" s="60"/>
      <c r="R7304" s="334">
        <v>19382</v>
      </c>
      <c r="S7304" s="319" t="s">
        <v>356</v>
      </c>
      <c r="BE7304" s="60"/>
      <c r="BR7304" s="60"/>
      <c r="BX7304" s="151"/>
      <c r="CB7304" s="151"/>
      <c r="CM7304" s="151"/>
      <c r="CO7304" s="151"/>
      <c r="CT7304" s="151"/>
      <c r="CY7304" s="151"/>
    </row>
    <row r="7305" spans="1:103" x14ac:dyDescent="0.2">
      <c r="A7305" s="60"/>
      <c r="B7305" s="60"/>
      <c r="C7305" s="60"/>
      <c r="D7305" s="60"/>
      <c r="E7305" s="60"/>
      <c r="F7305" s="60"/>
      <c r="G7305" s="60"/>
      <c r="H7305" s="60"/>
      <c r="I7305" s="60"/>
      <c r="J7305" s="60"/>
      <c r="K7305" s="60"/>
      <c r="L7305" s="60"/>
      <c r="M7305" s="60"/>
      <c r="N7305" s="60"/>
      <c r="O7305" s="60"/>
      <c r="P7305" s="60"/>
      <c r="Q7305" s="60"/>
      <c r="R7305" s="334">
        <v>19383</v>
      </c>
      <c r="S7305" s="319" t="s">
        <v>356</v>
      </c>
      <c r="BE7305" s="60"/>
      <c r="BR7305" s="60"/>
      <c r="BX7305" s="151"/>
      <c r="CB7305" s="151"/>
      <c r="CM7305" s="151"/>
      <c r="CO7305" s="151"/>
      <c r="CT7305" s="151"/>
      <c r="CY7305" s="151"/>
    </row>
    <row r="7306" spans="1:103" x14ac:dyDescent="0.2">
      <c r="A7306" s="60"/>
      <c r="B7306" s="60"/>
      <c r="C7306" s="60"/>
      <c r="D7306" s="60"/>
      <c r="E7306" s="60"/>
      <c r="F7306" s="60"/>
      <c r="G7306" s="60"/>
      <c r="H7306" s="60"/>
      <c r="I7306" s="60"/>
      <c r="J7306" s="60"/>
      <c r="K7306" s="60"/>
      <c r="L7306" s="60"/>
      <c r="M7306" s="60"/>
      <c r="N7306" s="60"/>
      <c r="O7306" s="60"/>
      <c r="P7306" s="60"/>
      <c r="Q7306" s="60"/>
      <c r="R7306" s="334">
        <v>19388</v>
      </c>
      <c r="S7306" s="319" t="s">
        <v>356</v>
      </c>
      <c r="BE7306" s="60"/>
      <c r="BR7306" s="60"/>
      <c r="BX7306" s="151"/>
      <c r="CB7306" s="151"/>
      <c r="CM7306" s="151"/>
      <c r="CO7306" s="151"/>
      <c r="CT7306" s="151"/>
      <c r="CY7306" s="151"/>
    </row>
    <row r="7307" spans="1:103" x14ac:dyDescent="0.2">
      <c r="A7307" s="60"/>
      <c r="B7307" s="60"/>
      <c r="C7307" s="60"/>
      <c r="D7307" s="60"/>
      <c r="E7307" s="60"/>
      <c r="F7307" s="60"/>
      <c r="G7307" s="60"/>
      <c r="H7307" s="60"/>
      <c r="I7307" s="60"/>
      <c r="J7307" s="60"/>
      <c r="K7307" s="60"/>
      <c r="L7307" s="60"/>
      <c r="M7307" s="60"/>
      <c r="N7307" s="60"/>
      <c r="O7307" s="60"/>
      <c r="P7307" s="60"/>
      <c r="Q7307" s="60"/>
      <c r="R7307" s="334">
        <v>19390</v>
      </c>
      <c r="S7307" s="319" t="s">
        <v>356</v>
      </c>
      <c r="BE7307" s="60"/>
      <c r="BR7307" s="60"/>
      <c r="BX7307" s="151"/>
      <c r="CB7307" s="151"/>
      <c r="CM7307" s="151"/>
      <c r="CO7307" s="151"/>
      <c r="CT7307" s="151"/>
      <c r="CY7307" s="151"/>
    </row>
    <row r="7308" spans="1:103" x14ac:dyDescent="0.2">
      <c r="A7308" s="60"/>
      <c r="B7308" s="60"/>
      <c r="C7308" s="60"/>
      <c r="D7308" s="60"/>
      <c r="E7308" s="60"/>
      <c r="F7308" s="60"/>
      <c r="G7308" s="60"/>
      <c r="H7308" s="60"/>
      <c r="I7308" s="60"/>
      <c r="J7308" s="60"/>
      <c r="K7308" s="60"/>
      <c r="L7308" s="60"/>
      <c r="M7308" s="60"/>
      <c r="N7308" s="60"/>
      <c r="O7308" s="60"/>
      <c r="P7308" s="60"/>
      <c r="Q7308" s="60"/>
      <c r="R7308" s="334">
        <v>19395</v>
      </c>
      <c r="S7308" s="319" t="s">
        <v>356</v>
      </c>
      <c r="BE7308" s="60"/>
      <c r="BR7308" s="60"/>
      <c r="BX7308" s="151"/>
      <c r="CB7308" s="151"/>
      <c r="CM7308" s="151"/>
      <c r="CO7308" s="151"/>
      <c r="CT7308" s="151"/>
      <c r="CY7308" s="151"/>
    </row>
    <row r="7309" spans="1:103" x14ac:dyDescent="0.2">
      <c r="A7309" s="60"/>
      <c r="B7309" s="60"/>
      <c r="C7309" s="60"/>
      <c r="D7309" s="60"/>
      <c r="E7309" s="60"/>
      <c r="F7309" s="60"/>
      <c r="G7309" s="60"/>
      <c r="H7309" s="60"/>
      <c r="I7309" s="60"/>
      <c r="J7309" s="60"/>
      <c r="K7309" s="60"/>
      <c r="L7309" s="60"/>
      <c r="M7309" s="60"/>
      <c r="N7309" s="60"/>
      <c r="O7309" s="60"/>
      <c r="P7309" s="60"/>
      <c r="Q7309" s="60"/>
      <c r="R7309" s="334">
        <v>19397</v>
      </c>
      <c r="S7309" s="319" t="s">
        <v>356</v>
      </c>
      <c r="BE7309" s="60"/>
      <c r="BR7309" s="60"/>
      <c r="BX7309" s="151"/>
      <c r="CB7309" s="151"/>
      <c r="CM7309" s="151"/>
      <c r="CO7309" s="151"/>
      <c r="CT7309" s="151"/>
      <c r="CY7309" s="151"/>
    </row>
    <row r="7310" spans="1:103" x14ac:dyDescent="0.2">
      <c r="A7310" s="60"/>
      <c r="B7310" s="60"/>
      <c r="C7310" s="60"/>
      <c r="D7310" s="60"/>
      <c r="E7310" s="60"/>
      <c r="F7310" s="60"/>
      <c r="G7310" s="60"/>
      <c r="H7310" s="60"/>
      <c r="I7310" s="60"/>
      <c r="J7310" s="60"/>
      <c r="K7310" s="60"/>
      <c r="L7310" s="60"/>
      <c r="M7310" s="60"/>
      <c r="N7310" s="60"/>
      <c r="O7310" s="60"/>
      <c r="P7310" s="60"/>
      <c r="Q7310" s="60"/>
      <c r="R7310" s="334">
        <v>19398</v>
      </c>
      <c r="S7310" s="319" t="s">
        <v>356</v>
      </c>
      <c r="BE7310" s="60"/>
      <c r="BR7310" s="60"/>
      <c r="BX7310" s="151"/>
      <c r="CB7310" s="151"/>
      <c r="CM7310" s="151"/>
      <c r="CO7310" s="151"/>
      <c r="CT7310" s="151"/>
      <c r="CY7310" s="151"/>
    </row>
    <row r="7311" spans="1:103" x14ac:dyDescent="0.2">
      <c r="A7311" s="60"/>
      <c r="B7311" s="60"/>
      <c r="C7311" s="60"/>
      <c r="D7311" s="60"/>
      <c r="E7311" s="60"/>
      <c r="F7311" s="60"/>
      <c r="G7311" s="60"/>
      <c r="H7311" s="60"/>
      <c r="I7311" s="60"/>
      <c r="J7311" s="60"/>
      <c r="K7311" s="60"/>
      <c r="L7311" s="60"/>
      <c r="M7311" s="60"/>
      <c r="N7311" s="60"/>
      <c r="O7311" s="60"/>
      <c r="P7311" s="60"/>
      <c r="Q7311" s="60"/>
      <c r="R7311" s="334">
        <v>19399</v>
      </c>
      <c r="S7311" s="319" t="s">
        <v>356</v>
      </c>
      <c r="BE7311" s="60"/>
      <c r="BR7311" s="60"/>
      <c r="BX7311" s="151"/>
      <c r="CB7311" s="151"/>
      <c r="CM7311" s="151"/>
      <c r="CO7311" s="151"/>
      <c r="CT7311" s="151"/>
      <c r="CY7311" s="151"/>
    </row>
    <row r="7312" spans="1:103" x14ac:dyDescent="0.2">
      <c r="A7312" s="60"/>
      <c r="B7312" s="60"/>
      <c r="C7312" s="60"/>
      <c r="D7312" s="60"/>
      <c r="E7312" s="60"/>
      <c r="F7312" s="60"/>
      <c r="G7312" s="60"/>
      <c r="H7312" s="60"/>
      <c r="I7312" s="60"/>
      <c r="J7312" s="60"/>
      <c r="K7312" s="60"/>
      <c r="L7312" s="60"/>
      <c r="M7312" s="60"/>
      <c r="N7312" s="60"/>
      <c r="O7312" s="60"/>
      <c r="P7312" s="60"/>
      <c r="Q7312" s="60"/>
      <c r="R7312" s="334">
        <v>19401</v>
      </c>
      <c r="S7312" s="319" t="s">
        <v>356</v>
      </c>
      <c r="BE7312" s="60"/>
      <c r="BR7312" s="60"/>
      <c r="BX7312" s="151"/>
      <c r="CB7312" s="151"/>
      <c r="CM7312" s="151"/>
      <c r="CO7312" s="151"/>
      <c r="CT7312" s="151"/>
      <c r="CY7312" s="151"/>
    </row>
    <row r="7313" spans="1:103" x14ac:dyDescent="0.2">
      <c r="A7313" s="60"/>
      <c r="B7313" s="60"/>
      <c r="C7313" s="60"/>
      <c r="D7313" s="60"/>
      <c r="E7313" s="60"/>
      <c r="F7313" s="60"/>
      <c r="G7313" s="60"/>
      <c r="H7313" s="60"/>
      <c r="I7313" s="60"/>
      <c r="J7313" s="60"/>
      <c r="K7313" s="60"/>
      <c r="L7313" s="60"/>
      <c r="M7313" s="60"/>
      <c r="N7313" s="60"/>
      <c r="O7313" s="60"/>
      <c r="P7313" s="60"/>
      <c r="Q7313" s="60"/>
      <c r="R7313" s="334">
        <v>19403</v>
      </c>
      <c r="S7313" s="319" t="s">
        <v>356</v>
      </c>
      <c r="BE7313" s="60"/>
      <c r="BR7313" s="60"/>
      <c r="BX7313" s="151"/>
      <c r="CB7313" s="151"/>
      <c r="CM7313" s="151"/>
      <c r="CO7313" s="151"/>
      <c r="CT7313" s="151"/>
      <c r="CY7313" s="151"/>
    </row>
    <row r="7314" spans="1:103" x14ac:dyDescent="0.2">
      <c r="A7314" s="60"/>
      <c r="B7314" s="60"/>
      <c r="C7314" s="60"/>
      <c r="D7314" s="60"/>
      <c r="E7314" s="60"/>
      <c r="F7314" s="60"/>
      <c r="G7314" s="60"/>
      <c r="H7314" s="60"/>
      <c r="I7314" s="60"/>
      <c r="J7314" s="60"/>
      <c r="K7314" s="60"/>
      <c r="L7314" s="60"/>
      <c r="M7314" s="60"/>
      <c r="N7314" s="60"/>
      <c r="O7314" s="60"/>
      <c r="P7314" s="60"/>
      <c r="Q7314" s="60"/>
      <c r="R7314" s="334">
        <v>19404</v>
      </c>
      <c r="S7314" s="319" t="s">
        <v>356</v>
      </c>
      <c r="BE7314" s="60"/>
      <c r="BR7314" s="60"/>
      <c r="BX7314" s="151"/>
      <c r="CB7314" s="151"/>
      <c r="CM7314" s="151"/>
      <c r="CO7314" s="151"/>
      <c r="CT7314" s="151"/>
      <c r="CY7314" s="151"/>
    </row>
    <row r="7315" spans="1:103" x14ac:dyDescent="0.2">
      <c r="A7315" s="60"/>
      <c r="B7315" s="60"/>
      <c r="C7315" s="60"/>
      <c r="D7315" s="60"/>
      <c r="E7315" s="60"/>
      <c r="F7315" s="60"/>
      <c r="G7315" s="60"/>
      <c r="H7315" s="60"/>
      <c r="I7315" s="60"/>
      <c r="J7315" s="60"/>
      <c r="K7315" s="60"/>
      <c r="L7315" s="60"/>
      <c r="M7315" s="60"/>
      <c r="N7315" s="60"/>
      <c r="O7315" s="60"/>
      <c r="P7315" s="60"/>
      <c r="Q7315" s="60"/>
      <c r="R7315" s="334">
        <v>19405</v>
      </c>
      <c r="S7315" s="319" t="s">
        <v>356</v>
      </c>
      <c r="BE7315" s="60"/>
      <c r="BR7315" s="60"/>
      <c r="BX7315" s="151"/>
      <c r="CB7315" s="151"/>
      <c r="CM7315" s="151"/>
      <c r="CO7315" s="151"/>
      <c r="CT7315" s="151"/>
      <c r="CY7315" s="151"/>
    </row>
    <row r="7316" spans="1:103" x14ac:dyDescent="0.2">
      <c r="A7316" s="60"/>
      <c r="B7316" s="60"/>
      <c r="C7316" s="60"/>
      <c r="D7316" s="60"/>
      <c r="E7316" s="60"/>
      <c r="F7316" s="60"/>
      <c r="G7316" s="60"/>
      <c r="H7316" s="60"/>
      <c r="I7316" s="60"/>
      <c r="J7316" s="60"/>
      <c r="K7316" s="60"/>
      <c r="L7316" s="60"/>
      <c r="M7316" s="60"/>
      <c r="N7316" s="60"/>
      <c r="O7316" s="60"/>
      <c r="P7316" s="60"/>
      <c r="Q7316" s="60"/>
      <c r="R7316" s="334">
        <v>19406</v>
      </c>
      <c r="S7316" s="319" t="s">
        <v>356</v>
      </c>
      <c r="BE7316" s="60"/>
      <c r="BR7316" s="60"/>
      <c r="BX7316" s="151"/>
      <c r="CB7316" s="151"/>
      <c r="CM7316" s="151"/>
      <c r="CO7316" s="151"/>
      <c r="CT7316" s="151"/>
      <c r="CY7316" s="151"/>
    </row>
    <row r="7317" spans="1:103" x14ac:dyDescent="0.2">
      <c r="A7317" s="60"/>
      <c r="B7317" s="60"/>
      <c r="C7317" s="60"/>
      <c r="D7317" s="60"/>
      <c r="E7317" s="60"/>
      <c r="F7317" s="60"/>
      <c r="G7317" s="60"/>
      <c r="H7317" s="60"/>
      <c r="I7317" s="60"/>
      <c r="J7317" s="60"/>
      <c r="K7317" s="60"/>
      <c r="L7317" s="60"/>
      <c r="M7317" s="60"/>
      <c r="N7317" s="60"/>
      <c r="O7317" s="60"/>
      <c r="P7317" s="60"/>
      <c r="Q7317" s="60"/>
      <c r="R7317" s="334">
        <v>19407</v>
      </c>
      <c r="S7317" s="319" t="s">
        <v>356</v>
      </c>
      <c r="BE7317" s="60"/>
      <c r="BR7317" s="60"/>
      <c r="BX7317" s="151"/>
      <c r="CB7317" s="151"/>
      <c r="CM7317" s="151"/>
      <c r="CO7317" s="151"/>
      <c r="CT7317" s="151"/>
      <c r="CY7317" s="151"/>
    </row>
    <row r="7318" spans="1:103" x14ac:dyDescent="0.2">
      <c r="A7318" s="60"/>
      <c r="B7318" s="60"/>
      <c r="C7318" s="60"/>
      <c r="D7318" s="60"/>
      <c r="E7318" s="60"/>
      <c r="F7318" s="60"/>
      <c r="G7318" s="60"/>
      <c r="H7318" s="60"/>
      <c r="I7318" s="60"/>
      <c r="J7318" s="60"/>
      <c r="K7318" s="60"/>
      <c r="L7318" s="60"/>
      <c r="M7318" s="60"/>
      <c r="N7318" s="60"/>
      <c r="O7318" s="60"/>
      <c r="P7318" s="60"/>
      <c r="Q7318" s="60"/>
      <c r="R7318" s="334">
        <v>19408</v>
      </c>
      <c r="S7318" s="319" t="s">
        <v>356</v>
      </c>
      <c r="BE7318" s="60"/>
      <c r="BR7318" s="60"/>
      <c r="BX7318" s="151"/>
      <c r="CB7318" s="151"/>
      <c r="CM7318" s="151"/>
      <c r="CO7318" s="151"/>
      <c r="CT7318" s="151"/>
      <c r="CY7318" s="151"/>
    </row>
    <row r="7319" spans="1:103" x14ac:dyDescent="0.2">
      <c r="A7319" s="60"/>
      <c r="B7319" s="60"/>
      <c r="C7319" s="60"/>
      <c r="D7319" s="60"/>
      <c r="E7319" s="60"/>
      <c r="F7319" s="60"/>
      <c r="G7319" s="60"/>
      <c r="H7319" s="60"/>
      <c r="I7319" s="60"/>
      <c r="J7319" s="60"/>
      <c r="K7319" s="60"/>
      <c r="L7319" s="60"/>
      <c r="M7319" s="60"/>
      <c r="N7319" s="60"/>
      <c r="O7319" s="60"/>
      <c r="P7319" s="60"/>
      <c r="Q7319" s="60"/>
      <c r="R7319" s="334">
        <v>19409</v>
      </c>
      <c r="S7319" s="319" t="s">
        <v>356</v>
      </c>
      <c r="BE7319" s="60"/>
      <c r="BR7319" s="60"/>
      <c r="BX7319" s="151"/>
      <c r="CB7319" s="151"/>
      <c r="CM7319" s="151"/>
      <c r="CO7319" s="151"/>
      <c r="CT7319" s="151"/>
      <c r="CY7319" s="151"/>
    </row>
    <row r="7320" spans="1:103" x14ac:dyDescent="0.2">
      <c r="A7320" s="60"/>
      <c r="B7320" s="60"/>
      <c r="C7320" s="60"/>
      <c r="D7320" s="60"/>
      <c r="E7320" s="60"/>
      <c r="F7320" s="60"/>
      <c r="G7320" s="60"/>
      <c r="H7320" s="60"/>
      <c r="I7320" s="60"/>
      <c r="J7320" s="60"/>
      <c r="K7320" s="60"/>
      <c r="L7320" s="60"/>
      <c r="M7320" s="60"/>
      <c r="N7320" s="60"/>
      <c r="O7320" s="60"/>
      <c r="P7320" s="60"/>
      <c r="Q7320" s="60"/>
      <c r="R7320" s="334">
        <v>19415</v>
      </c>
      <c r="S7320" s="319" t="s">
        <v>356</v>
      </c>
      <c r="BE7320" s="60"/>
      <c r="BR7320" s="60"/>
      <c r="BX7320" s="151"/>
      <c r="CB7320" s="151"/>
      <c r="CM7320" s="151"/>
      <c r="CO7320" s="151"/>
      <c r="CT7320" s="151"/>
      <c r="CY7320" s="151"/>
    </row>
    <row r="7321" spans="1:103" x14ac:dyDescent="0.2">
      <c r="A7321" s="60"/>
      <c r="B7321" s="60"/>
      <c r="C7321" s="60"/>
      <c r="D7321" s="60"/>
      <c r="E7321" s="60"/>
      <c r="F7321" s="60"/>
      <c r="G7321" s="60"/>
      <c r="H7321" s="60"/>
      <c r="I7321" s="60"/>
      <c r="J7321" s="60"/>
      <c r="K7321" s="60"/>
      <c r="L7321" s="60"/>
      <c r="M7321" s="60"/>
      <c r="N7321" s="60"/>
      <c r="O7321" s="60"/>
      <c r="P7321" s="60"/>
      <c r="Q7321" s="60"/>
      <c r="R7321" s="334">
        <v>19421</v>
      </c>
      <c r="S7321" s="319" t="s">
        <v>356</v>
      </c>
      <c r="BE7321" s="60"/>
      <c r="BR7321" s="60"/>
      <c r="BX7321" s="151"/>
      <c r="CB7321" s="151"/>
      <c r="CM7321" s="151"/>
      <c r="CO7321" s="151"/>
      <c r="CT7321" s="151"/>
      <c r="CY7321" s="151"/>
    </row>
    <row r="7322" spans="1:103" x14ac:dyDescent="0.2">
      <c r="A7322" s="60"/>
      <c r="B7322" s="60"/>
      <c r="C7322" s="60"/>
      <c r="D7322" s="60"/>
      <c r="E7322" s="60"/>
      <c r="F7322" s="60"/>
      <c r="G7322" s="60"/>
      <c r="H7322" s="60"/>
      <c r="I7322" s="60"/>
      <c r="J7322" s="60"/>
      <c r="K7322" s="60"/>
      <c r="L7322" s="60"/>
      <c r="M7322" s="60"/>
      <c r="N7322" s="60"/>
      <c r="O7322" s="60"/>
      <c r="P7322" s="60"/>
      <c r="Q7322" s="60"/>
      <c r="R7322" s="334">
        <v>19422</v>
      </c>
      <c r="S7322" s="319" t="s">
        <v>356</v>
      </c>
      <c r="BE7322" s="60"/>
      <c r="BR7322" s="60"/>
      <c r="BX7322" s="151"/>
      <c r="CB7322" s="151"/>
      <c r="CM7322" s="151"/>
      <c r="CO7322" s="151"/>
      <c r="CT7322" s="151"/>
      <c r="CY7322" s="151"/>
    </row>
    <row r="7323" spans="1:103" x14ac:dyDescent="0.2">
      <c r="A7323" s="60"/>
      <c r="B7323" s="60"/>
      <c r="C7323" s="60"/>
      <c r="D7323" s="60"/>
      <c r="E7323" s="60"/>
      <c r="F7323" s="60"/>
      <c r="G7323" s="60"/>
      <c r="H7323" s="60"/>
      <c r="I7323" s="60"/>
      <c r="J7323" s="60"/>
      <c r="K7323" s="60"/>
      <c r="L7323" s="60"/>
      <c r="M7323" s="60"/>
      <c r="N7323" s="60"/>
      <c r="O7323" s="60"/>
      <c r="P7323" s="60"/>
      <c r="Q7323" s="60"/>
      <c r="R7323" s="334">
        <v>19423</v>
      </c>
      <c r="S7323" s="319" t="s">
        <v>356</v>
      </c>
      <c r="BE7323" s="60"/>
      <c r="BR7323" s="60"/>
      <c r="BX7323" s="151"/>
      <c r="CB7323" s="151"/>
      <c r="CM7323" s="151"/>
      <c r="CO7323" s="151"/>
      <c r="CT7323" s="151"/>
      <c r="CY7323" s="151"/>
    </row>
    <row r="7324" spans="1:103" x14ac:dyDescent="0.2">
      <c r="A7324" s="60"/>
      <c r="B7324" s="60"/>
      <c r="C7324" s="60"/>
      <c r="D7324" s="60"/>
      <c r="E7324" s="60"/>
      <c r="F7324" s="60"/>
      <c r="G7324" s="60"/>
      <c r="H7324" s="60"/>
      <c r="I7324" s="60"/>
      <c r="J7324" s="60"/>
      <c r="K7324" s="60"/>
      <c r="L7324" s="60"/>
      <c r="M7324" s="60"/>
      <c r="N7324" s="60"/>
      <c r="O7324" s="60"/>
      <c r="P7324" s="60"/>
      <c r="Q7324" s="60"/>
      <c r="R7324" s="334">
        <v>19424</v>
      </c>
      <c r="S7324" s="319" t="s">
        <v>356</v>
      </c>
      <c r="BE7324" s="60"/>
      <c r="BR7324" s="60"/>
      <c r="BX7324" s="151"/>
      <c r="CB7324" s="151"/>
      <c r="CM7324" s="151"/>
      <c r="CO7324" s="151"/>
      <c r="CT7324" s="151"/>
      <c r="CY7324" s="151"/>
    </row>
    <row r="7325" spans="1:103" x14ac:dyDescent="0.2">
      <c r="A7325" s="60"/>
      <c r="B7325" s="60"/>
      <c r="C7325" s="60"/>
      <c r="D7325" s="60"/>
      <c r="E7325" s="60"/>
      <c r="F7325" s="60"/>
      <c r="G7325" s="60"/>
      <c r="H7325" s="60"/>
      <c r="I7325" s="60"/>
      <c r="J7325" s="60"/>
      <c r="K7325" s="60"/>
      <c r="L7325" s="60"/>
      <c r="M7325" s="60"/>
      <c r="N7325" s="60"/>
      <c r="O7325" s="60"/>
      <c r="P7325" s="60"/>
      <c r="Q7325" s="60"/>
      <c r="R7325" s="334">
        <v>19425</v>
      </c>
      <c r="S7325" s="319" t="s">
        <v>356</v>
      </c>
      <c r="BE7325" s="60"/>
      <c r="BR7325" s="60"/>
      <c r="BX7325" s="151"/>
      <c r="CB7325" s="151"/>
      <c r="CM7325" s="151"/>
      <c r="CO7325" s="151"/>
      <c r="CT7325" s="151"/>
      <c r="CY7325" s="151"/>
    </row>
    <row r="7326" spans="1:103" x14ac:dyDescent="0.2">
      <c r="A7326" s="60"/>
      <c r="B7326" s="60"/>
      <c r="C7326" s="60"/>
      <c r="D7326" s="60"/>
      <c r="E7326" s="60"/>
      <c r="F7326" s="60"/>
      <c r="G7326" s="60"/>
      <c r="H7326" s="60"/>
      <c r="I7326" s="60"/>
      <c r="J7326" s="60"/>
      <c r="K7326" s="60"/>
      <c r="L7326" s="60"/>
      <c r="M7326" s="60"/>
      <c r="N7326" s="60"/>
      <c r="O7326" s="60"/>
      <c r="P7326" s="60"/>
      <c r="Q7326" s="60"/>
      <c r="R7326" s="334">
        <v>19426</v>
      </c>
      <c r="S7326" s="319" t="s">
        <v>356</v>
      </c>
      <c r="BE7326" s="60"/>
      <c r="BR7326" s="60"/>
      <c r="BX7326" s="151"/>
      <c r="CB7326" s="151"/>
      <c r="CM7326" s="151"/>
      <c r="CO7326" s="151"/>
      <c r="CT7326" s="151"/>
      <c r="CY7326" s="151"/>
    </row>
    <row r="7327" spans="1:103" x14ac:dyDescent="0.2">
      <c r="A7327" s="60"/>
      <c r="B7327" s="60"/>
      <c r="C7327" s="60"/>
      <c r="D7327" s="60"/>
      <c r="E7327" s="60"/>
      <c r="F7327" s="60"/>
      <c r="G7327" s="60"/>
      <c r="H7327" s="60"/>
      <c r="I7327" s="60"/>
      <c r="J7327" s="60"/>
      <c r="K7327" s="60"/>
      <c r="L7327" s="60"/>
      <c r="M7327" s="60"/>
      <c r="N7327" s="60"/>
      <c r="O7327" s="60"/>
      <c r="P7327" s="60"/>
      <c r="Q7327" s="60"/>
      <c r="R7327" s="334">
        <v>19428</v>
      </c>
      <c r="S7327" s="319" t="s">
        <v>356</v>
      </c>
      <c r="BE7327" s="60"/>
      <c r="BR7327" s="60"/>
      <c r="BX7327" s="151"/>
      <c r="CB7327" s="151"/>
      <c r="CM7327" s="151"/>
      <c r="CO7327" s="151"/>
      <c r="CT7327" s="151"/>
      <c r="CY7327" s="151"/>
    </row>
    <row r="7328" spans="1:103" x14ac:dyDescent="0.2">
      <c r="A7328" s="60"/>
      <c r="B7328" s="60"/>
      <c r="C7328" s="60"/>
      <c r="D7328" s="60"/>
      <c r="E7328" s="60"/>
      <c r="F7328" s="60"/>
      <c r="G7328" s="60"/>
      <c r="H7328" s="60"/>
      <c r="I7328" s="60"/>
      <c r="J7328" s="60"/>
      <c r="K7328" s="60"/>
      <c r="L7328" s="60"/>
      <c r="M7328" s="60"/>
      <c r="N7328" s="60"/>
      <c r="O7328" s="60"/>
      <c r="P7328" s="60"/>
      <c r="Q7328" s="60"/>
      <c r="R7328" s="334">
        <v>19429</v>
      </c>
      <c r="S7328" s="319" t="s">
        <v>356</v>
      </c>
      <c r="BE7328" s="60"/>
      <c r="BR7328" s="60"/>
      <c r="BX7328" s="151"/>
      <c r="CB7328" s="151"/>
      <c r="CM7328" s="151"/>
      <c r="CO7328" s="151"/>
      <c r="CT7328" s="151"/>
      <c r="CY7328" s="151"/>
    </row>
    <row r="7329" spans="1:103" x14ac:dyDescent="0.2">
      <c r="A7329" s="60"/>
      <c r="B7329" s="60"/>
      <c r="C7329" s="60"/>
      <c r="D7329" s="60"/>
      <c r="E7329" s="60"/>
      <c r="F7329" s="60"/>
      <c r="G7329" s="60"/>
      <c r="H7329" s="60"/>
      <c r="I7329" s="60"/>
      <c r="J7329" s="60"/>
      <c r="K7329" s="60"/>
      <c r="L7329" s="60"/>
      <c r="M7329" s="60"/>
      <c r="N7329" s="60"/>
      <c r="O7329" s="60"/>
      <c r="P7329" s="60"/>
      <c r="Q7329" s="60"/>
      <c r="R7329" s="334">
        <v>19430</v>
      </c>
      <c r="S7329" s="319" t="s">
        <v>356</v>
      </c>
      <c r="BE7329" s="60"/>
      <c r="BR7329" s="60"/>
      <c r="BX7329" s="151"/>
      <c r="CB7329" s="151"/>
      <c r="CM7329" s="151"/>
      <c r="CO7329" s="151"/>
      <c r="CT7329" s="151"/>
      <c r="CY7329" s="151"/>
    </row>
    <row r="7330" spans="1:103" x14ac:dyDescent="0.2">
      <c r="A7330" s="60"/>
      <c r="B7330" s="60"/>
      <c r="C7330" s="60"/>
      <c r="D7330" s="60"/>
      <c r="E7330" s="60"/>
      <c r="F7330" s="60"/>
      <c r="G7330" s="60"/>
      <c r="H7330" s="60"/>
      <c r="I7330" s="60"/>
      <c r="J7330" s="60"/>
      <c r="K7330" s="60"/>
      <c r="L7330" s="60"/>
      <c r="M7330" s="60"/>
      <c r="N7330" s="60"/>
      <c r="O7330" s="60"/>
      <c r="P7330" s="60"/>
      <c r="Q7330" s="60"/>
      <c r="R7330" s="334">
        <v>19432</v>
      </c>
      <c r="S7330" s="319" t="s">
        <v>356</v>
      </c>
      <c r="BE7330" s="60"/>
      <c r="BR7330" s="60"/>
      <c r="BX7330" s="151"/>
      <c r="CB7330" s="151"/>
      <c r="CM7330" s="151"/>
      <c r="CO7330" s="151"/>
      <c r="CT7330" s="151"/>
      <c r="CY7330" s="151"/>
    </row>
    <row r="7331" spans="1:103" x14ac:dyDescent="0.2">
      <c r="A7331" s="60"/>
      <c r="B7331" s="60"/>
      <c r="C7331" s="60"/>
      <c r="D7331" s="60"/>
      <c r="E7331" s="60"/>
      <c r="F7331" s="60"/>
      <c r="G7331" s="60"/>
      <c r="H7331" s="60"/>
      <c r="I7331" s="60"/>
      <c r="J7331" s="60"/>
      <c r="K7331" s="60"/>
      <c r="L7331" s="60"/>
      <c r="M7331" s="60"/>
      <c r="N7331" s="60"/>
      <c r="O7331" s="60"/>
      <c r="P7331" s="60"/>
      <c r="Q7331" s="60"/>
      <c r="R7331" s="334">
        <v>19435</v>
      </c>
      <c r="S7331" s="319" t="s">
        <v>356</v>
      </c>
      <c r="BE7331" s="60"/>
      <c r="BR7331" s="60"/>
      <c r="BX7331" s="151"/>
      <c r="CB7331" s="151"/>
      <c r="CM7331" s="151"/>
      <c r="CO7331" s="151"/>
      <c r="CT7331" s="151"/>
      <c r="CY7331" s="151"/>
    </row>
    <row r="7332" spans="1:103" x14ac:dyDescent="0.2">
      <c r="A7332" s="60"/>
      <c r="B7332" s="60"/>
      <c r="C7332" s="60"/>
      <c r="D7332" s="60"/>
      <c r="E7332" s="60"/>
      <c r="F7332" s="60"/>
      <c r="G7332" s="60"/>
      <c r="H7332" s="60"/>
      <c r="I7332" s="60"/>
      <c r="J7332" s="60"/>
      <c r="K7332" s="60"/>
      <c r="L7332" s="60"/>
      <c r="M7332" s="60"/>
      <c r="N7332" s="60"/>
      <c r="O7332" s="60"/>
      <c r="P7332" s="60"/>
      <c r="Q7332" s="60"/>
      <c r="R7332" s="334">
        <v>19436</v>
      </c>
      <c r="S7332" s="319" t="s">
        <v>356</v>
      </c>
      <c r="BE7332" s="60"/>
      <c r="BR7332" s="60"/>
      <c r="BX7332" s="151"/>
      <c r="CB7332" s="151"/>
      <c r="CM7332" s="151"/>
      <c r="CO7332" s="151"/>
      <c r="CT7332" s="151"/>
      <c r="CY7332" s="151"/>
    </row>
    <row r="7333" spans="1:103" x14ac:dyDescent="0.2">
      <c r="A7333" s="60"/>
      <c r="B7333" s="60"/>
      <c r="C7333" s="60"/>
      <c r="D7333" s="60"/>
      <c r="E7333" s="60"/>
      <c r="F7333" s="60"/>
      <c r="G7333" s="60"/>
      <c r="H7333" s="60"/>
      <c r="I7333" s="60"/>
      <c r="J7333" s="60"/>
      <c r="K7333" s="60"/>
      <c r="L7333" s="60"/>
      <c r="M7333" s="60"/>
      <c r="N7333" s="60"/>
      <c r="O7333" s="60"/>
      <c r="P7333" s="60"/>
      <c r="Q7333" s="60"/>
      <c r="R7333" s="334">
        <v>19437</v>
      </c>
      <c r="S7333" s="319" t="s">
        <v>356</v>
      </c>
      <c r="BE7333" s="60"/>
      <c r="BR7333" s="60"/>
      <c r="BX7333" s="151"/>
      <c r="CB7333" s="151"/>
      <c r="CM7333" s="151"/>
      <c r="CO7333" s="151"/>
      <c r="CT7333" s="151"/>
      <c r="CY7333" s="151"/>
    </row>
    <row r="7334" spans="1:103" x14ac:dyDescent="0.2">
      <c r="A7334" s="60"/>
      <c r="B7334" s="60"/>
      <c r="C7334" s="60"/>
      <c r="D7334" s="60"/>
      <c r="E7334" s="60"/>
      <c r="F7334" s="60"/>
      <c r="G7334" s="60"/>
      <c r="H7334" s="60"/>
      <c r="I7334" s="60"/>
      <c r="J7334" s="60"/>
      <c r="K7334" s="60"/>
      <c r="L7334" s="60"/>
      <c r="M7334" s="60"/>
      <c r="N7334" s="60"/>
      <c r="O7334" s="60"/>
      <c r="P7334" s="60"/>
      <c r="Q7334" s="60"/>
      <c r="R7334" s="334">
        <v>19438</v>
      </c>
      <c r="S7334" s="319" t="s">
        <v>356</v>
      </c>
      <c r="BE7334" s="60"/>
      <c r="BR7334" s="60"/>
      <c r="BX7334" s="151"/>
      <c r="CB7334" s="151"/>
      <c r="CM7334" s="151"/>
      <c r="CO7334" s="151"/>
      <c r="CT7334" s="151"/>
      <c r="CY7334" s="151"/>
    </row>
    <row r="7335" spans="1:103" x14ac:dyDescent="0.2">
      <c r="A7335" s="60"/>
      <c r="B7335" s="60"/>
      <c r="C7335" s="60"/>
      <c r="D7335" s="60"/>
      <c r="E7335" s="60"/>
      <c r="F7335" s="60"/>
      <c r="G7335" s="60"/>
      <c r="H7335" s="60"/>
      <c r="I7335" s="60"/>
      <c r="J7335" s="60"/>
      <c r="K7335" s="60"/>
      <c r="L7335" s="60"/>
      <c r="M7335" s="60"/>
      <c r="N7335" s="60"/>
      <c r="O7335" s="60"/>
      <c r="P7335" s="60"/>
      <c r="Q7335" s="60"/>
      <c r="R7335" s="334">
        <v>19440</v>
      </c>
      <c r="S7335" s="319" t="s">
        <v>356</v>
      </c>
      <c r="BE7335" s="60"/>
      <c r="BR7335" s="60"/>
      <c r="BX7335" s="151"/>
      <c r="CB7335" s="151"/>
      <c r="CM7335" s="151"/>
      <c r="CO7335" s="151"/>
      <c r="CT7335" s="151"/>
      <c r="CY7335" s="151"/>
    </row>
    <row r="7336" spans="1:103" x14ac:dyDescent="0.2">
      <c r="A7336" s="60"/>
      <c r="B7336" s="60"/>
      <c r="C7336" s="60"/>
      <c r="D7336" s="60"/>
      <c r="E7336" s="60"/>
      <c r="F7336" s="60"/>
      <c r="G7336" s="60"/>
      <c r="H7336" s="60"/>
      <c r="I7336" s="60"/>
      <c r="J7336" s="60"/>
      <c r="K7336" s="60"/>
      <c r="L7336" s="60"/>
      <c r="M7336" s="60"/>
      <c r="N7336" s="60"/>
      <c r="O7336" s="60"/>
      <c r="P7336" s="60"/>
      <c r="Q7336" s="60"/>
      <c r="R7336" s="334">
        <v>19441</v>
      </c>
      <c r="S7336" s="319" t="s">
        <v>356</v>
      </c>
      <c r="BE7336" s="60"/>
      <c r="BR7336" s="60"/>
      <c r="BX7336" s="151"/>
      <c r="CB7336" s="151"/>
      <c r="CM7336" s="151"/>
      <c r="CO7336" s="151"/>
      <c r="CT7336" s="151"/>
      <c r="CY7336" s="151"/>
    </row>
    <row r="7337" spans="1:103" x14ac:dyDescent="0.2">
      <c r="A7337" s="60"/>
      <c r="B7337" s="60"/>
      <c r="C7337" s="60"/>
      <c r="D7337" s="60"/>
      <c r="E7337" s="60"/>
      <c r="F7337" s="60"/>
      <c r="G7337" s="60"/>
      <c r="H7337" s="60"/>
      <c r="I7337" s="60"/>
      <c r="J7337" s="60"/>
      <c r="K7337" s="60"/>
      <c r="L7337" s="60"/>
      <c r="M7337" s="60"/>
      <c r="N7337" s="60"/>
      <c r="O7337" s="60"/>
      <c r="P7337" s="60"/>
      <c r="Q7337" s="60"/>
      <c r="R7337" s="334">
        <v>19442</v>
      </c>
      <c r="S7337" s="319" t="s">
        <v>356</v>
      </c>
      <c r="BE7337" s="60"/>
      <c r="BR7337" s="60"/>
      <c r="BX7337" s="151"/>
      <c r="CB7337" s="151"/>
      <c r="CM7337" s="151"/>
      <c r="CO7337" s="151"/>
      <c r="CT7337" s="151"/>
      <c r="CY7337" s="151"/>
    </row>
    <row r="7338" spans="1:103" x14ac:dyDescent="0.2">
      <c r="A7338" s="60"/>
      <c r="B7338" s="60"/>
      <c r="C7338" s="60"/>
      <c r="D7338" s="60"/>
      <c r="E7338" s="60"/>
      <c r="F7338" s="60"/>
      <c r="G7338" s="60"/>
      <c r="H7338" s="60"/>
      <c r="I7338" s="60"/>
      <c r="J7338" s="60"/>
      <c r="K7338" s="60"/>
      <c r="L7338" s="60"/>
      <c r="M7338" s="60"/>
      <c r="N7338" s="60"/>
      <c r="O7338" s="60"/>
      <c r="P7338" s="60"/>
      <c r="Q7338" s="60"/>
      <c r="R7338" s="334">
        <v>19443</v>
      </c>
      <c r="S7338" s="319" t="s">
        <v>356</v>
      </c>
      <c r="BE7338" s="60"/>
      <c r="BR7338" s="60"/>
      <c r="BX7338" s="151"/>
      <c r="CB7338" s="151"/>
      <c r="CM7338" s="151"/>
      <c r="CO7338" s="151"/>
      <c r="CT7338" s="151"/>
      <c r="CY7338" s="151"/>
    </row>
    <row r="7339" spans="1:103" x14ac:dyDescent="0.2">
      <c r="A7339" s="60"/>
      <c r="B7339" s="60"/>
      <c r="C7339" s="60"/>
      <c r="D7339" s="60"/>
      <c r="E7339" s="60"/>
      <c r="F7339" s="60"/>
      <c r="G7339" s="60"/>
      <c r="H7339" s="60"/>
      <c r="I7339" s="60"/>
      <c r="J7339" s="60"/>
      <c r="K7339" s="60"/>
      <c r="L7339" s="60"/>
      <c r="M7339" s="60"/>
      <c r="N7339" s="60"/>
      <c r="O7339" s="60"/>
      <c r="P7339" s="60"/>
      <c r="Q7339" s="60"/>
      <c r="R7339" s="334">
        <v>19444</v>
      </c>
      <c r="S7339" s="319" t="s">
        <v>356</v>
      </c>
      <c r="BE7339" s="60"/>
      <c r="BR7339" s="60"/>
      <c r="BX7339" s="151"/>
      <c r="CB7339" s="151"/>
      <c r="CM7339" s="151"/>
      <c r="CO7339" s="151"/>
      <c r="CT7339" s="151"/>
      <c r="CY7339" s="151"/>
    </row>
    <row r="7340" spans="1:103" x14ac:dyDescent="0.2">
      <c r="A7340" s="60"/>
      <c r="B7340" s="60"/>
      <c r="C7340" s="60"/>
      <c r="D7340" s="60"/>
      <c r="E7340" s="60"/>
      <c r="F7340" s="60"/>
      <c r="G7340" s="60"/>
      <c r="H7340" s="60"/>
      <c r="I7340" s="60"/>
      <c r="J7340" s="60"/>
      <c r="K7340" s="60"/>
      <c r="L7340" s="60"/>
      <c r="M7340" s="60"/>
      <c r="N7340" s="60"/>
      <c r="O7340" s="60"/>
      <c r="P7340" s="60"/>
      <c r="Q7340" s="60"/>
      <c r="R7340" s="334">
        <v>19446</v>
      </c>
      <c r="S7340" s="319" t="s">
        <v>356</v>
      </c>
      <c r="BE7340" s="60"/>
      <c r="BR7340" s="60"/>
      <c r="BX7340" s="151"/>
      <c r="CB7340" s="151"/>
      <c r="CM7340" s="151"/>
      <c r="CO7340" s="151"/>
      <c r="CT7340" s="151"/>
      <c r="CY7340" s="151"/>
    </row>
    <row r="7341" spans="1:103" x14ac:dyDescent="0.2">
      <c r="A7341" s="60"/>
      <c r="B7341" s="60"/>
      <c r="C7341" s="60"/>
      <c r="D7341" s="60"/>
      <c r="E7341" s="60"/>
      <c r="F7341" s="60"/>
      <c r="G7341" s="60"/>
      <c r="H7341" s="60"/>
      <c r="I7341" s="60"/>
      <c r="J7341" s="60"/>
      <c r="K7341" s="60"/>
      <c r="L7341" s="60"/>
      <c r="M7341" s="60"/>
      <c r="N7341" s="60"/>
      <c r="O7341" s="60"/>
      <c r="P7341" s="60"/>
      <c r="Q7341" s="60"/>
      <c r="R7341" s="334">
        <v>19450</v>
      </c>
      <c r="S7341" s="319" t="s">
        <v>356</v>
      </c>
      <c r="BE7341" s="60"/>
      <c r="BR7341" s="60"/>
      <c r="BX7341" s="151"/>
      <c r="CB7341" s="151"/>
      <c r="CM7341" s="151"/>
      <c r="CO7341" s="151"/>
      <c r="CT7341" s="151"/>
      <c r="CY7341" s="151"/>
    </row>
    <row r="7342" spans="1:103" x14ac:dyDescent="0.2">
      <c r="A7342" s="60"/>
      <c r="B7342" s="60"/>
      <c r="C7342" s="60"/>
      <c r="D7342" s="60"/>
      <c r="E7342" s="60"/>
      <c r="F7342" s="60"/>
      <c r="G7342" s="60"/>
      <c r="H7342" s="60"/>
      <c r="I7342" s="60"/>
      <c r="J7342" s="60"/>
      <c r="K7342" s="60"/>
      <c r="L7342" s="60"/>
      <c r="M7342" s="60"/>
      <c r="N7342" s="60"/>
      <c r="O7342" s="60"/>
      <c r="P7342" s="60"/>
      <c r="Q7342" s="60"/>
      <c r="R7342" s="334">
        <v>19451</v>
      </c>
      <c r="S7342" s="319" t="s">
        <v>356</v>
      </c>
      <c r="BE7342" s="60"/>
      <c r="BR7342" s="60"/>
      <c r="BX7342" s="151"/>
      <c r="CB7342" s="151"/>
      <c r="CM7342" s="151"/>
      <c r="CO7342" s="151"/>
      <c r="CT7342" s="151"/>
      <c r="CY7342" s="151"/>
    </row>
    <row r="7343" spans="1:103" x14ac:dyDescent="0.2">
      <c r="A7343" s="60"/>
      <c r="B7343" s="60"/>
      <c r="C7343" s="60"/>
      <c r="D7343" s="60"/>
      <c r="E7343" s="60"/>
      <c r="F7343" s="60"/>
      <c r="G7343" s="60"/>
      <c r="H7343" s="60"/>
      <c r="I7343" s="60"/>
      <c r="J7343" s="60"/>
      <c r="K7343" s="60"/>
      <c r="L7343" s="60"/>
      <c r="M7343" s="60"/>
      <c r="N7343" s="60"/>
      <c r="O7343" s="60"/>
      <c r="P7343" s="60"/>
      <c r="Q7343" s="60"/>
      <c r="R7343" s="334">
        <v>19453</v>
      </c>
      <c r="S7343" s="319" t="s">
        <v>356</v>
      </c>
      <c r="BE7343" s="60"/>
      <c r="BR7343" s="60"/>
      <c r="BX7343" s="151"/>
      <c r="CB7343" s="151"/>
      <c r="CM7343" s="151"/>
      <c r="CO7343" s="151"/>
      <c r="CT7343" s="151"/>
      <c r="CY7343" s="151"/>
    </row>
    <row r="7344" spans="1:103" x14ac:dyDescent="0.2">
      <c r="A7344" s="60"/>
      <c r="B7344" s="60"/>
      <c r="C7344" s="60"/>
      <c r="D7344" s="60"/>
      <c r="E7344" s="60"/>
      <c r="F7344" s="60"/>
      <c r="G7344" s="60"/>
      <c r="H7344" s="60"/>
      <c r="I7344" s="60"/>
      <c r="J7344" s="60"/>
      <c r="K7344" s="60"/>
      <c r="L7344" s="60"/>
      <c r="M7344" s="60"/>
      <c r="N7344" s="60"/>
      <c r="O7344" s="60"/>
      <c r="P7344" s="60"/>
      <c r="Q7344" s="60"/>
      <c r="R7344" s="334">
        <v>19454</v>
      </c>
      <c r="S7344" s="319" t="s">
        <v>356</v>
      </c>
      <c r="BE7344" s="60"/>
      <c r="BR7344" s="60"/>
      <c r="BX7344" s="151"/>
      <c r="CB7344" s="151"/>
      <c r="CM7344" s="151"/>
      <c r="CO7344" s="151"/>
      <c r="CT7344" s="151"/>
      <c r="CY7344" s="151"/>
    </row>
    <row r="7345" spans="1:103" x14ac:dyDescent="0.2">
      <c r="A7345" s="60"/>
      <c r="B7345" s="60"/>
      <c r="C7345" s="60"/>
      <c r="D7345" s="60"/>
      <c r="E7345" s="60"/>
      <c r="F7345" s="60"/>
      <c r="G7345" s="60"/>
      <c r="H7345" s="60"/>
      <c r="I7345" s="60"/>
      <c r="J7345" s="60"/>
      <c r="K7345" s="60"/>
      <c r="L7345" s="60"/>
      <c r="M7345" s="60"/>
      <c r="N7345" s="60"/>
      <c r="O7345" s="60"/>
      <c r="P7345" s="60"/>
      <c r="Q7345" s="60"/>
      <c r="R7345" s="334">
        <v>19455</v>
      </c>
      <c r="S7345" s="319" t="s">
        <v>356</v>
      </c>
      <c r="BE7345" s="60"/>
      <c r="BR7345" s="60"/>
      <c r="BX7345" s="151"/>
      <c r="CB7345" s="151"/>
      <c r="CM7345" s="151"/>
      <c r="CO7345" s="151"/>
      <c r="CT7345" s="151"/>
      <c r="CY7345" s="151"/>
    </row>
    <row r="7346" spans="1:103" x14ac:dyDescent="0.2">
      <c r="A7346" s="60"/>
      <c r="B7346" s="60"/>
      <c r="C7346" s="60"/>
      <c r="D7346" s="60"/>
      <c r="E7346" s="60"/>
      <c r="F7346" s="60"/>
      <c r="G7346" s="60"/>
      <c r="H7346" s="60"/>
      <c r="I7346" s="60"/>
      <c r="J7346" s="60"/>
      <c r="K7346" s="60"/>
      <c r="L7346" s="60"/>
      <c r="M7346" s="60"/>
      <c r="N7346" s="60"/>
      <c r="O7346" s="60"/>
      <c r="P7346" s="60"/>
      <c r="Q7346" s="60"/>
      <c r="R7346" s="334">
        <v>19456</v>
      </c>
      <c r="S7346" s="319" t="s">
        <v>356</v>
      </c>
      <c r="BE7346" s="60"/>
      <c r="BR7346" s="60"/>
      <c r="BX7346" s="151"/>
      <c r="CB7346" s="151"/>
      <c r="CM7346" s="151"/>
      <c r="CO7346" s="151"/>
      <c r="CT7346" s="151"/>
      <c r="CY7346" s="151"/>
    </row>
    <row r="7347" spans="1:103" x14ac:dyDescent="0.2">
      <c r="A7347" s="60"/>
      <c r="B7347" s="60"/>
      <c r="C7347" s="60"/>
      <c r="D7347" s="60"/>
      <c r="E7347" s="60"/>
      <c r="F7347" s="60"/>
      <c r="G7347" s="60"/>
      <c r="H7347" s="60"/>
      <c r="I7347" s="60"/>
      <c r="J7347" s="60"/>
      <c r="K7347" s="60"/>
      <c r="L7347" s="60"/>
      <c r="M7347" s="60"/>
      <c r="N7347" s="60"/>
      <c r="O7347" s="60"/>
      <c r="P7347" s="60"/>
      <c r="Q7347" s="60"/>
      <c r="R7347" s="334">
        <v>19457</v>
      </c>
      <c r="S7347" s="319" t="s">
        <v>356</v>
      </c>
      <c r="BE7347" s="60"/>
      <c r="BR7347" s="60"/>
      <c r="BX7347" s="151"/>
      <c r="CB7347" s="151"/>
      <c r="CM7347" s="151"/>
      <c r="CO7347" s="151"/>
      <c r="CT7347" s="151"/>
      <c r="CY7347" s="151"/>
    </row>
    <row r="7348" spans="1:103" x14ac:dyDescent="0.2">
      <c r="A7348" s="60"/>
      <c r="B7348" s="60"/>
      <c r="C7348" s="60"/>
      <c r="D7348" s="60"/>
      <c r="E7348" s="60"/>
      <c r="F7348" s="60"/>
      <c r="G7348" s="60"/>
      <c r="H7348" s="60"/>
      <c r="I7348" s="60"/>
      <c r="J7348" s="60"/>
      <c r="K7348" s="60"/>
      <c r="L7348" s="60"/>
      <c r="M7348" s="60"/>
      <c r="N7348" s="60"/>
      <c r="O7348" s="60"/>
      <c r="P7348" s="60"/>
      <c r="Q7348" s="60"/>
      <c r="R7348" s="334">
        <v>19460</v>
      </c>
      <c r="S7348" s="319" t="s">
        <v>356</v>
      </c>
      <c r="BE7348" s="60"/>
      <c r="BR7348" s="60"/>
      <c r="BX7348" s="151"/>
      <c r="CB7348" s="151"/>
      <c r="CM7348" s="151"/>
      <c r="CO7348" s="151"/>
      <c r="CT7348" s="151"/>
      <c r="CY7348" s="151"/>
    </row>
    <row r="7349" spans="1:103" x14ac:dyDescent="0.2">
      <c r="A7349" s="60"/>
      <c r="B7349" s="60"/>
      <c r="C7349" s="60"/>
      <c r="D7349" s="60"/>
      <c r="E7349" s="60"/>
      <c r="F7349" s="60"/>
      <c r="G7349" s="60"/>
      <c r="H7349" s="60"/>
      <c r="I7349" s="60"/>
      <c r="J7349" s="60"/>
      <c r="K7349" s="60"/>
      <c r="L7349" s="60"/>
      <c r="M7349" s="60"/>
      <c r="N7349" s="60"/>
      <c r="O7349" s="60"/>
      <c r="P7349" s="60"/>
      <c r="Q7349" s="60"/>
      <c r="R7349" s="334">
        <v>19462</v>
      </c>
      <c r="S7349" s="319" t="s">
        <v>356</v>
      </c>
      <c r="BE7349" s="60"/>
      <c r="BR7349" s="60"/>
      <c r="BX7349" s="151"/>
      <c r="CB7349" s="151"/>
      <c r="CM7349" s="151"/>
      <c r="CO7349" s="151"/>
      <c r="CT7349" s="151"/>
      <c r="CY7349" s="151"/>
    </row>
    <row r="7350" spans="1:103" x14ac:dyDescent="0.2">
      <c r="A7350" s="60"/>
      <c r="B7350" s="60"/>
      <c r="C7350" s="60"/>
      <c r="D7350" s="60"/>
      <c r="E7350" s="60"/>
      <c r="F7350" s="60"/>
      <c r="G7350" s="60"/>
      <c r="H7350" s="60"/>
      <c r="I7350" s="60"/>
      <c r="J7350" s="60"/>
      <c r="K7350" s="60"/>
      <c r="L7350" s="60"/>
      <c r="M7350" s="60"/>
      <c r="N7350" s="60"/>
      <c r="O7350" s="60"/>
      <c r="P7350" s="60"/>
      <c r="Q7350" s="60"/>
      <c r="R7350" s="334">
        <v>19464</v>
      </c>
      <c r="S7350" s="319" t="s">
        <v>356</v>
      </c>
      <c r="BE7350" s="60"/>
      <c r="BR7350" s="60"/>
      <c r="BX7350" s="151"/>
      <c r="CB7350" s="151"/>
      <c r="CM7350" s="151"/>
      <c r="CO7350" s="151"/>
      <c r="CT7350" s="151"/>
      <c r="CY7350" s="151"/>
    </row>
    <row r="7351" spans="1:103" x14ac:dyDescent="0.2">
      <c r="A7351" s="60"/>
      <c r="B7351" s="60"/>
      <c r="C7351" s="60"/>
      <c r="D7351" s="60"/>
      <c r="E7351" s="60"/>
      <c r="F7351" s="60"/>
      <c r="G7351" s="60"/>
      <c r="H7351" s="60"/>
      <c r="I7351" s="60"/>
      <c r="J7351" s="60"/>
      <c r="K7351" s="60"/>
      <c r="L7351" s="60"/>
      <c r="M7351" s="60"/>
      <c r="N7351" s="60"/>
      <c r="O7351" s="60"/>
      <c r="P7351" s="60"/>
      <c r="Q7351" s="60"/>
      <c r="R7351" s="334">
        <v>19465</v>
      </c>
      <c r="S7351" s="319" t="s">
        <v>356</v>
      </c>
      <c r="BE7351" s="60"/>
      <c r="BR7351" s="60"/>
      <c r="BX7351" s="151"/>
      <c r="CB7351" s="151"/>
      <c r="CM7351" s="151"/>
      <c r="CO7351" s="151"/>
      <c r="CT7351" s="151"/>
      <c r="CY7351" s="151"/>
    </row>
    <row r="7352" spans="1:103" x14ac:dyDescent="0.2">
      <c r="A7352" s="60"/>
      <c r="B7352" s="60"/>
      <c r="C7352" s="60"/>
      <c r="D7352" s="60"/>
      <c r="E7352" s="60"/>
      <c r="F7352" s="60"/>
      <c r="G7352" s="60"/>
      <c r="H7352" s="60"/>
      <c r="I7352" s="60"/>
      <c r="J7352" s="60"/>
      <c r="K7352" s="60"/>
      <c r="L7352" s="60"/>
      <c r="M7352" s="60"/>
      <c r="N7352" s="60"/>
      <c r="O7352" s="60"/>
      <c r="P7352" s="60"/>
      <c r="Q7352" s="60"/>
      <c r="R7352" s="334">
        <v>19468</v>
      </c>
      <c r="S7352" s="319" t="s">
        <v>356</v>
      </c>
      <c r="BE7352" s="60"/>
      <c r="BR7352" s="60"/>
      <c r="BX7352" s="151"/>
      <c r="CB7352" s="151"/>
      <c r="CM7352" s="151"/>
      <c r="CO7352" s="151"/>
      <c r="CT7352" s="151"/>
      <c r="CY7352" s="151"/>
    </row>
    <row r="7353" spans="1:103" x14ac:dyDescent="0.2">
      <c r="A7353" s="60"/>
      <c r="B7353" s="60"/>
      <c r="C7353" s="60"/>
      <c r="D7353" s="60"/>
      <c r="E7353" s="60"/>
      <c r="F7353" s="60"/>
      <c r="G7353" s="60"/>
      <c r="H7353" s="60"/>
      <c r="I7353" s="60"/>
      <c r="J7353" s="60"/>
      <c r="K7353" s="60"/>
      <c r="L7353" s="60"/>
      <c r="M7353" s="60"/>
      <c r="N7353" s="60"/>
      <c r="O7353" s="60"/>
      <c r="P7353" s="60"/>
      <c r="Q7353" s="60"/>
      <c r="R7353" s="334">
        <v>19470</v>
      </c>
      <c r="S7353" s="319" t="s">
        <v>356</v>
      </c>
      <c r="BE7353" s="60"/>
      <c r="BR7353" s="60"/>
      <c r="BX7353" s="151"/>
      <c r="CB7353" s="151"/>
      <c r="CM7353" s="151"/>
      <c r="CO7353" s="151"/>
      <c r="CT7353" s="151"/>
      <c r="CY7353" s="151"/>
    </row>
    <row r="7354" spans="1:103" x14ac:dyDescent="0.2">
      <c r="A7354" s="60"/>
      <c r="B7354" s="60"/>
      <c r="C7354" s="60"/>
      <c r="D7354" s="60"/>
      <c r="E7354" s="60"/>
      <c r="F7354" s="60"/>
      <c r="G7354" s="60"/>
      <c r="H7354" s="60"/>
      <c r="I7354" s="60"/>
      <c r="J7354" s="60"/>
      <c r="K7354" s="60"/>
      <c r="L7354" s="60"/>
      <c r="M7354" s="60"/>
      <c r="N7354" s="60"/>
      <c r="O7354" s="60"/>
      <c r="P7354" s="60"/>
      <c r="Q7354" s="60"/>
      <c r="R7354" s="334">
        <v>19472</v>
      </c>
      <c r="S7354" s="319" t="s">
        <v>356</v>
      </c>
      <c r="BE7354" s="60"/>
      <c r="BR7354" s="60"/>
      <c r="BX7354" s="151"/>
      <c r="CB7354" s="151"/>
      <c r="CM7354" s="151"/>
      <c r="CO7354" s="151"/>
      <c r="CT7354" s="151"/>
      <c r="CY7354" s="151"/>
    </row>
    <row r="7355" spans="1:103" x14ac:dyDescent="0.2">
      <c r="A7355" s="60"/>
      <c r="B7355" s="60"/>
      <c r="C7355" s="60"/>
      <c r="D7355" s="60"/>
      <c r="E7355" s="60"/>
      <c r="F7355" s="60"/>
      <c r="G7355" s="60"/>
      <c r="H7355" s="60"/>
      <c r="I7355" s="60"/>
      <c r="J7355" s="60"/>
      <c r="K7355" s="60"/>
      <c r="L7355" s="60"/>
      <c r="M7355" s="60"/>
      <c r="N7355" s="60"/>
      <c r="O7355" s="60"/>
      <c r="P7355" s="60"/>
      <c r="Q7355" s="60"/>
      <c r="R7355" s="334">
        <v>19473</v>
      </c>
      <c r="S7355" s="319" t="s">
        <v>356</v>
      </c>
      <c r="BE7355" s="60"/>
      <c r="BR7355" s="60"/>
      <c r="BX7355" s="151"/>
      <c r="CB7355" s="151"/>
      <c r="CM7355" s="151"/>
      <c r="CO7355" s="151"/>
      <c r="CT7355" s="151"/>
      <c r="CY7355" s="151"/>
    </row>
    <row r="7356" spans="1:103" x14ac:dyDescent="0.2">
      <c r="A7356" s="60"/>
      <c r="B7356" s="60"/>
      <c r="C7356" s="60"/>
      <c r="D7356" s="60"/>
      <c r="E7356" s="60"/>
      <c r="F7356" s="60"/>
      <c r="G7356" s="60"/>
      <c r="H7356" s="60"/>
      <c r="I7356" s="60"/>
      <c r="J7356" s="60"/>
      <c r="K7356" s="60"/>
      <c r="L7356" s="60"/>
      <c r="M7356" s="60"/>
      <c r="N7356" s="60"/>
      <c r="O7356" s="60"/>
      <c r="P7356" s="60"/>
      <c r="Q7356" s="60"/>
      <c r="R7356" s="334">
        <v>19474</v>
      </c>
      <c r="S7356" s="319" t="s">
        <v>356</v>
      </c>
      <c r="BE7356" s="60"/>
      <c r="BR7356" s="60"/>
      <c r="BX7356" s="151"/>
      <c r="CB7356" s="151"/>
      <c r="CM7356" s="151"/>
      <c r="CO7356" s="151"/>
      <c r="CT7356" s="151"/>
      <c r="CY7356" s="151"/>
    </row>
    <row r="7357" spans="1:103" x14ac:dyDescent="0.2">
      <c r="A7357" s="60"/>
      <c r="B7357" s="60"/>
      <c r="C7357" s="60"/>
      <c r="D7357" s="60"/>
      <c r="E7357" s="60"/>
      <c r="F7357" s="60"/>
      <c r="G7357" s="60"/>
      <c r="H7357" s="60"/>
      <c r="I7357" s="60"/>
      <c r="J7357" s="60"/>
      <c r="K7357" s="60"/>
      <c r="L7357" s="60"/>
      <c r="M7357" s="60"/>
      <c r="N7357" s="60"/>
      <c r="O7357" s="60"/>
      <c r="P7357" s="60"/>
      <c r="Q7357" s="60"/>
      <c r="R7357" s="334">
        <v>19475</v>
      </c>
      <c r="S7357" s="319" t="s">
        <v>356</v>
      </c>
      <c r="BE7357" s="60"/>
      <c r="BR7357" s="60"/>
      <c r="BX7357" s="151"/>
      <c r="CB7357" s="151"/>
      <c r="CM7357" s="151"/>
      <c r="CO7357" s="151"/>
      <c r="CT7357" s="151"/>
      <c r="CY7357" s="151"/>
    </row>
    <row r="7358" spans="1:103" x14ac:dyDescent="0.2">
      <c r="A7358" s="60"/>
      <c r="B7358" s="60"/>
      <c r="C7358" s="60"/>
      <c r="D7358" s="60"/>
      <c r="E7358" s="60"/>
      <c r="F7358" s="60"/>
      <c r="G7358" s="60"/>
      <c r="H7358" s="60"/>
      <c r="I7358" s="60"/>
      <c r="J7358" s="60"/>
      <c r="K7358" s="60"/>
      <c r="L7358" s="60"/>
      <c r="M7358" s="60"/>
      <c r="N7358" s="60"/>
      <c r="O7358" s="60"/>
      <c r="P7358" s="60"/>
      <c r="Q7358" s="60"/>
      <c r="R7358" s="334">
        <v>19477</v>
      </c>
      <c r="S7358" s="319" t="s">
        <v>356</v>
      </c>
      <c r="BE7358" s="60"/>
      <c r="BR7358" s="60"/>
      <c r="BX7358" s="151"/>
      <c r="CB7358" s="151"/>
      <c r="CM7358" s="151"/>
      <c r="CO7358" s="151"/>
      <c r="CT7358" s="151"/>
      <c r="CY7358" s="151"/>
    </row>
    <row r="7359" spans="1:103" x14ac:dyDescent="0.2">
      <c r="A7359" s="60"/>
      <c r="B7359" s="60"/>
      <c r="C7359" s="60"/>
      <c r="D7359" s="60"/>
      <c r="E7359" s="60"/>
      <c r="F7359" s="60"/>
      <c r="G7359" s="60"/>
      <c r="H7359" s="60"/>
      <c r="I7359" s="60"/>
      <c r="J7359" s="60"/>
      <c r="K7359" s="60"/>
      <c r="L7359" s="60"/>
      <c r="M7359" s="60"/>
      <c r="N7359" s="60"/>
      <c r="O7359" s="60"/>
      <c r="P7359" s="60"/>
      <c r="Q7359" s="60"/>
      <c r="R7359" s="334">
        <v>19478</v>
      </c>
      <c r="S7359" s="319" t="s">
        <v>356</v>
      </c>
      <c r="BE7359" s="60"/>
      <c r="BR7359" s="60"/>
      <c r="BX7359" s="151"/>
      <c r="CB7359" s="151"/>
      <c r="CM7359" s="151"/>
      <c r="CO7359" s="151"/>
      <c r="CT7359" s="151"/>
      <c r="CY7359" s="151"/>
    </row>
    <row r="7360" spans="1:103" x14ac:dyDescent="0.2">
      <c r="A7360" s="60"/>
      <c r="B7360" s="60"/>
      <c r="C7360" s="60"/>
      <c r="D7360" s="60"/>
      <c r="E7360" s="60"/>
      <c r="F7360" s="60"/>
      <c r="G7360" s="60"/>
      <c r="H7360" s="60"/>
      <c r="I7360" s="60"/>
      <c r="J7360" s="60"/>
      <c r="K7360" s="60"/>
      <c r="L7360" s="60"/>
      <c r="M7360" s="60"/>
      <c r="N7360" s="60"/>
      <c r="O7360" s="60"/>
      <c r="P7360" s="60"/>
      <c r="Q7360" s="60"/>
      <c r="R7360" s="334">
        <v>19480</v>
      </c>
      <c r="S7360" s="319" t="s">
        <v>356</v>
      </c>
      <c r="BE7360" s="60"/>
      <c r="BR7360" s="60"/>
      <c r="BX7360" s="151"/>
      <c r="CB7360" s="151"/>
      <c r="CM7360" s="151"/>
      <c r="CO7360" s="151"/>
      <c r="CT7360" s="151"/>
      <c r="CY7360" s="151"/>
    </row>
    <row r="7361" spans="1:103" x14ac:dyDescent="0.2">
      <c r="A7361" s="60"/>
      <c r="B7361" s="60"/>
      <c r="C7361" s="60"/>
      <c r="D7361" s="60"/>
      <c r="E7361" s="60"/>
      <c r="F7361" s="60"/>
      <c r="G7361" s="60"/>
      <c r="H7361" s="60"/>
      <c r="I7361" s="60"/>
      <c r="J7361" s="60"/>
      <c r="K7361" s="60"/>
      <c r="L7361" s="60"/>
      <c r="M7361" s="60"/>
      <c r="N7361" s="60"/>
      <c r="O7361" s="60"/>
      <c r="P7361" s="60"/>
      <c r="Q7361" s="60"/>
      <c r="R7361" s="334">
        <v>19481</v>
      </c>
      <c r="S7361" s="319" t="s">
        <v>356</v>
      </c>
      <c r="BE7361" s="60"/>
      <c r="BR7361" s="60"/>
      <c r="BX7361" s="151"/>
      <c r="CB7361" s="151"/>
      <c r="CM7361" s="151"/>
      <c r="CO7361" s="151"/>
      <c r="CT7361" s="151"/>
      <c r="CY7361" s="151"/>
    </row>
    <row r="7362" spans="1:103" x14ac:dyDescent="0.2">
      <c r="A7362" s="60"/>
      <c r="B7362" s="60"/>
      <c r="C7362" s="60"/>
      <c r="D7362" s="60"/>
      <c r="E7362" s="60"/>
      <c r="F7362" s="60"/>
      <c r="G7362" s="60"/>
      <c r="H7362" s="60"/>
      <c r="I7362" s="60"/>
      <c r="J7362" s="60"/>
      <c r="K7362" s="60"/>
      <c r="L7362" s="60"/>
      <c r="M7362" s="60"/>
      <c r="N7362" s="60"/>
      <c r="O7362" s="60"/>
      <c r="P7362" s="60"/>
      <c r="Q7362" s="60"/>
      <c r="R7362" s="334">
        <v>19482</v>
      </c>
      <c r="S7362" s="319" t="s">
        <v>356</v>
      </c>
      <c r="BE7362" s="60"/>
      <c r="BR7362" s="60"/>
      <c r="BX7362" s="151"/>
      <c r="CB7362" s="151"/>
      <c r="CM7362" s="151"/>
      <c r="CO7362" s="151"/>
      <c r="CT7362" s="151"/>
      <c r="CY7362" s="151"/>
    </row>
    <row r="7363" spans="1:103" x14ac:dyDescent="0.2">
      <c r="A7363" s="60"/>
      <c r="B7363" s="60"/>
      <c r="C7363" s="60"/>
      <c r="D7363" s="60"/>
      <c r="E7363" s="60"/>
      <c r="F7363" s="60"/>
      <c r="G7363" s="60"/>
      <c r="H7363" s="60"/>
      <c r="I7363" s="60"/>
      <c r="J7363" s="60"/>
      <c r="K7363" s="60"/>
      <c r="L7363" s="60"/>
      <c r="M7363" s="60"/>
      <c r="N7363" s="60"/>
      <c r="O7363" s="60"/>
      <c r="P7363" s="60"/>
      <c r="Q7363" s="60"/>
      <c r="R7363" s="334">
        <v>19484</v>
      </c>
      <c r="S7363" s="319" t="s">
        <v>356</v>
      </c>
      <c r="BE7363" s="60"/>
      <c r="BR7363" s="60"/>
      <c r="BX7363" s="151"/>
      <c r="CB7363" s="151"/>
      <c r="CM7363" s="151"/>
      <c r="CO7363" s="151"/>
      <c r="CT7363" s="151"/>
      <c r="CY7363" s="151"/>
    </row>
    <row r="7364" spans="1:103" x14ac:dyDescent="0.2">
      <c r="A7364" s="60"/>
      <c r="B7364" s="60"/>
      <c r="C7364" s="60"/>
      <c r="D7364" s="60"/>
      <c r="E7364" s="60"/>
      <c r="F7364" s="60"/>
      <c r="G7364" s="60"/>
      <c r="H7364" s="60"/>
      <c r="I7364" s="60"/>
      <c r="J7364" s="60"/>
      <c r="K7364" s="60"/>
      <c r="L7364" s="60"/>
      <c r="M7364" s="60"/>
      <c r="N7364" s="60"/>
      <c r="O7364" s="60"/>
      <c r="P7364" s="60"/>
      <c r="Q7364" s="60"/>
      <c r="R7364" s="334">
        <v>19485</v>
      </c>
      <c r="S7364" s="319" t="s">
        <v>356</v>
      </c>
      <c r="BE7364" s="60"/>
      <c r="BR7364" s="60"/>
      <c r="BX7364" s="151"/>
      <c r="CB7364" s="151"/>
      <c r="CM7364" s="151"/>
      <c r="CO7364" s="151"/>
      <c r="CT7364" s="151"/>
      <c r="CY7364" s="151"/>
    </row>
    <row r="7365" spans="1:103" x14ac:dyDescent="0.2">
      <c r="A7365" s="60"/>
      <c r="B7365" s="60"/>
      <c r="C7365" s="60"/>
      <c r="D7365" s="60"/>
      <c r="E7365" s="60"/>
      <c r="F7365" s="60"/>
      <c r="G7365" s="60"/>
      <c r="H7365" s="60"/>
      <c r="I7365" s="60"/>
      <c r="J7365" s="60"/>
      <c r="K7365" s="60"/>
      <c r="L7365" s="60"/>
      <c r="M7365" s="60"/>
      <c r="N7365" s="60"/>
      <c r="O7365" s="60"/>
      <c r="P7365" s="60"/>
      <c r="Q7365" s="60"/>
      <c r="R7365" s="334">
        <v>19486</v>
      </c>
      <c r="S7365" s="319" t="s">
        <v>356</v>
      </c>
      <c r="BE7365" s="60"/>
      <c r="BR7365" s="60"/>
      <c r="BX7365" s="151"/>
      <c r="CB7365" s="151"/>
      <c r="CM7365" s="151"/>
      <c r="CO7365" s="151"/>
      <c r="CT7365" s="151"/>
      <c r="CY7365" s="151"/>
    </row>
    <row r="7366" spans="1:103" x14ac:dyDescent="0.2">
      <c r="A7366" s="60"/>
      <c r="B7366" s="60"/>
      <c r="C7366" s="60"/>
      <c r="D7366" s="60"/>
      <c r="E7366" s="60"/>
      <c r="F7366" s="60"/>
      <c r="G7366" s="60"/>
      <c r="H7366" s="60"/>
      <c r="I7366" s="60"/>
      <c r="J7366" s="60"/>
      <c r="K7366" s="60"/>
      <c r="L7366" s="60"/>
      <c r="M7366" s="60"/>
      <c r="N7366" s="60"/>
      <c r="O7366" s="60"/>
      <c r="P7366" s="60"/>
      <c r="Q7366" s="60"/>
      <c r="R7366" s="334">
        <v>19490</v>
      </c>
      <c r="S7366" s="319" t="s">
        <v>356</v>
      </c>
      <c r="BE7366" s="60"/>
      <c r="BR7366" s="60"/>
      <c r="BX7366" s="151"/>
      <c r="CB7366" s="151"/>
      <c r="CM7366" s="151"/>
      <c r="CO7366" s="151"/>
      <c r="CT7366" s="151"/>
      <c r="CY7366" s="151"/>
    </row>
    <row r="7367" spans="1:103" x14ac:dyDescent="0.2">
      <c r="A7367" s="60"/>
      <c r="B7367" s="60"/>
      <c r="C7367" s="60"/>
      <c r="D7367" s="60"/>
      <c r="E7367" s="60"/>
      <c r="F7367" s="60"/>
      <c r="G7367" s="60"/>
      <c r="H7367" s="60"/>
      <c r="I7367" s="60"/>
      <c r="J7367" s="60"/>
      <c r="K7367" s="60"/>
      <c r="L7367" s="60"/>
      <c r="M7367" s="60"/>
      <c r="N7367" s="60"/>
      <c r="O7367" s="60"/>
      <c r="P7367" s="60"/>
      <c r="Q7367" s="60"/>
      <c r="R7367" s="334">
        <v>19492</v>
      </c>
      <c r="S7367" s="319" t="s">
        <v>356</v>
      </c>
      <c r="BE7367" s="60"/>
      <c r="BR7367" s="60"/>
      <c r="BX7367" s="151"/>
      <c r="CB7367" s="151"/>
      <c r="CM7367" s="151"/>
      <c r="CO7367" s="151"/>
      <c r="CT7367" s="151"/>
      <c r="CY7367" s="151"/>
    </row>
    <row r="7368" spans="1:103" x14ac:dyDescent="0.2">
      <c r="A7368" s="60"/>
      <c r="B7368" s="60"/>
      <c r="C7368" s="60"/>
      <c r="D7368" s="60"/>
      <c r="E7368" s="60"/>
      <c r="F7368" s="60"/>
      <c r="G7368" s="60"/>
      <c r="H7368" s="60"/>
      <c r="I7368" s="60"/>
      <c r="J7368" s="60"/>
      <c r="K7368" s="60"/>
      <c r="L7368" s="60"/>
      <c r="M7368" s="60"/>
      <c r="N7368" s="60"/>
      <c r="O7368" s="60"/>
      <c r="P7368" s="60"/>
      <c r="Q7368" s="60"/>
      <c r="R7368" s="334">
        <v>19493</v>
      </c>
      <c r="S7368" s="319" t="s">
        <v>356</v>
      </c>
      <c r="BE7368" s="60"/>
      <c r="BR7368" s="60"/>
      <c r="BX7368" s="151"/>
      <c r="CB7368" s="151"/>
      <c r="CM7368" s="151"/>
      <c r="CO7368" s="151"/>
      <c r="CT7368" s="151"/>
      <c r="CY7368" s="151"/>
    </row>
    <row r="7369" spans="1:103" x14ac:dyDescent="0.2">
      <c r="A7369" s="60"/>
      <c r="B7369" s="60"/>
      <c r="C7369" s="60"/>
      <c r="D7369" s="60"/>
      <c r="E7369" s="60"/>
      <c r="F7369" s="60"/>
      <c r="G7369" s="60"/>
      <c r="H7369" s="60"/>
      <c r="I7369" s="60"/>
      <c r="J7369" s="60"/>
      <c r="K7369" s="60"/>
      <c r="L7369" s="60"/>
      <c r="M7369" s="60"/>
      <c r="N7369" s="60"/>
      <c r="O7369" s="60"/>
      <c r="P7369" s="60"/>
      <c r="Q7369" s="60"/>
      <c r="R7369" s="334">
        <v>19494</v>
      </c>
      <c r="S7369" s="319" t="s">
        <v>356</v>
      </c>
      <c r="BE7369" s="60"/>
      <c r="BR7369" s="60"/>
      <c r="BX7369" s="151"/>
      <c r="CB7369" s="151"/>
      <c r="CM7369" s="151"/>
      <c r="CO7369" s="151"/>
      <c r="CT7369" s="151"/>
      <c r="CY7369" s="151"/>
    </row>
    <row r="7370" spans="1:103" x14ac:dyDescent="0.2">
      <c r="A7370" s="60"/>
      <c r="B7370" s="60"/>
      <c r="C7370" s="60"/>
      <c r="D7370" s="60"/>
      <c r="E7370" s="60"/>
      <c r="F7370" s="60"/>
      <c r="G7370" s="60"/>
      <c r="H7370" s="60"/>
      <c r="I7370" s="60"/>
      <c r="J7370" s="60"/>
      <c r="K7370" s="60"/>
      <c r="L7370" s="60"/>
      <c r="M7370" s="60"/>
      <c r="N7370" s="60"/>
      <c r="O7370" s="60"/>
      <c r="P7370" s="60"/>
      <c r="Q7370" s="60"/>
      <c r="R7370" s="334">
        <v>19495</v>
      </c>
      <c r="S7370" s="319" t="s">
        <v>356</v>
      </c>
      <c r="BE7370" s="60"/>
      <c r="BR7370" s="60"/>
      <c r="BX7370" s="151"/>
      <c r="CB7370" s="151"/>
      <c r="CM7370" s="151"/>
      <c r="CO7370" s="151"/>
      <c r="CT7370" s="151"/>
      <c r="CY7370" s="151"/>
    </row>
    <row r="7371" spans="1:103" x14ac:dyDescent="0.2">
      <c r="A7371" s="60"/>
      <c r="B7371" s="60"/>
      <c r="C7371" s="60"/>
      <c r="D7371" s="60"/>
      <c r="E7371" s="60"/>
      <c r="F7371" s="60"/>
      <c r="G7371" s="60"/>
      <c r="H7371" s="60"/>
      <c r="I7371" s="60"/>
      <c r="J7371" s="60"/>
      <c r="K7371" s="60"/>
      <c r="L7371" s="60"/>
      <c r="M7371" s="60"/>
      <c r="N7371" s="60"/>
      <c r="O7371" s="60"/>
      <c r="P7371" s="60"/>
      <c r="Q7371" s="60"/>
      <c r="R7371" s="334">
        <v>19496</v>
      </c>
      <c r="S7371" s="319" t="s">
        <v>356</v>
      </c>
      <c r="BE7371" s="60"/>
      <c r="BR7371" s="60"/>
      <c r="BX7371" s="151"/>
      <c r="CB7371" s="151"/>
      <c r="CM7371" s="151"/>
      <c r="CO7371" s="151"/>
      <c r="CT7371" s="151"/>
      <c r="CY7371" s="151"/>
    </row>
    <row r="7372" spans="1:103" x14ac:dyDescent="0.2">
      <c r="A7372" s="60"/>
      <c r="B7372" s="60"/>
      <c r="C7372" s="60"/>
      <c r="D7372" s="60"/>
      <c r="E7372" s="60"/>
      <c r="F7372" s="60"/>
      <c r="G7372" s="60"/>
      <c r="H7372" s="60"/>
      <c r="I7372" s="60"/>
      <c r="J7372" s="60"/>
      <c r="K7372" s="60"/>
      <c r="L7372" s="60"/>
      <c r="M7372" s="60"/>
      <c r="N7372" s="60"/>
      <c r="O7372" s="60"/>
      <c r="P7372" s="60"/>
      <c r="Q7372" s="60"/>
      <c r="R7372" s="334">
        <v>19501</v>
      </c>
      <c r="S7372" s="319" t="s">
        <v>356</v>
      </c>
      <c r="BE7372" s="60"/>
      <c r="BR7372" s="60"/>
      <c r="BX7372" s="151"/>
      <c r="CB7372" s="151"/>
      <c r="CM7372" s="151"/>
      <c r="CO7372" s="151"/>
      <c r="CT7372" s="151"/>
      <c r="CY7372" s="151"/>
    </row>
    <row r="7373" spans="1:103" x14ac:dyDescent="0.2">
      <c r="A7373" s="60"/>
      <c r="B7373" s="60"/>
      <c r="C7373" s="60"/>
      <c r="D7373" s="60"/>
      <c r="E7373" s="60"/>
      <c r="F7373" s="60"/>
      <c r="G7373" s="60"/>
      <c r="H7373" s="60"/>
      <c r="I7373" s="60"/>
      <c r="J7373" s="60"/>
      <c r="K7373" s="60"/>
      <c r="L7373" s="60"/>
      <c r="M7373" s="60"/>
      <c r="N7373" s="60"/>
      <c r="O7373" s="60"/>
      <c r="P7373" s="60"/>
      <c r="Q7373" s="60"/>
      <c r="R7373" s="334">
        <v>19503</v>
      </c>
      <c r="S7373" s="319" t="s">
        <v>356</v>
      </c>
      <c r="BE7373" s="60"/>
      <c r="BR7373" s="60"/>
      <c r="BX7373" s="151"/>
      <c r="CB7373" s="151"/>
      <c r="CM7373" s="151"/>
      <c r="CO7373" s="151"/>
      <c r="CT7373" s="151"/>
      <c r="CY7373" s="151"/>
    </row>
    <row r="7374" spans="1:103" x14ac:dyDescent="0.2">
      <c r="A7374" s="60"/>
      <c r="B7374" s="60"/>
      <c r="C7374" s="60"/>
      <c r="D7374" s="60"/>
      <c r="E7374" s="60"/>
      <c r="F7374" s="60"/>
      <c r="G7374" s="60"/>
      <c r="H7374" s="60"/>
      <c r="I7374" s="60"/>
      <c r="J7374" s="60"/>
      <c r="K7374" s="60"/>
      <c r="L7374" s="60"/>
      <c r="M7374" s="60"/>
      <c r="N7374" s="60"/>
      <c r="O7374" s="60"/>
      <c r="P7374" s="60"/>
      <c r="Q7374" s="60"/>
      <c r="R7374" s="334">
        <v>19504</v>
      </c>
      <c r="S7374" s="319" t="s">
        <v>356</v>
      </c>
      <c r="BE7374" s="60"/>
      <c r="BR7374" s="60"/>
      <c r="BX7374" s="151"/>
      <c r="CB7374" s="151"/>
      <c r="CM7374" s="151"/>
      <c r="CO7374" s="151"/>
      <c r="CT7374" s="151"/>
      <c r="CY7374" s="151"/>
    </row>
    <row r="7375" spans="1:103" x14ac:dyDescent="0.2">
      <c r="A7375" s="60"/>
      <c r="B7375" s="60"/>
      <c r="C7375" s="60"/>
      <c r="D7375" s="60"/>
      <c r="E7375" s="60"/>
      <c r="F7375" s="60"/>
      <c r="G7375" s="60"/>
      <c r="H7375" s="60"/>
      <c r="I7375" s="60"/>
      <c r="J7375" s="60"/>
      <c r="K7375" s="60"/>
      <c r="L7375" s="60"/>
      <c r="M7375" s="60"/>
      <c r="N7375" s="60"/>
      <c r="O7375" s="60"/>
      <c r="P7375" s="60"/>
      <c r="Q7375" s="60"/>
      <c r="R7375" s="334">
        <v>19505</v>
      </c>
      <c r="S7375" s="319" t="s">
        <v>356</v>
      </c>
      <c r="BE7375" s="60"/>
      <c r="BR7375" s="60"/>
      <c r="BX7375" s="151"/>
      <c r="CB7375" s="151"/>
      <c r="CM7375" s="151"/>
      <c r="CO7375" s="151"/>
      <c r="CT7375" s="151"/>
      <c r="CY7375" s="151"/>
    </row>
    <row r="7376" spans="1:103" x14ac:dyDescent="0.2">
      <c r="A7376" s="60"/>
      <c r="B7376" s="60"/>
      <c r="C7376" s="60"/>
      <c r="D7376" s="60"/>
      <c r="E7376" s="60"/>
      <c r="F7376" s="60"/>
      <c r="G7376" s="60"/>
      <c r="H7376" s="60"/>
      <c r="I7376" s="60"/>
      <c r="J7376" s="60"/>
      <c r="K7376" s="60"/>
      <c r="L7376" s="60"/>
      <c r="M7376" s="60"/>
      <c r="N7376" s="60"/>
      <c r="O7376" s="60"/>
      <c r="P7376" s="60"/>
      <c r="Q7376" s="60"/>
      <c r="R7376" s="334">
        <v>19506</v>
      </c>
      <c r="S7376" s="319" t="s">
        <v>356</v>
      </c>
      <c r="BE7376" s="60"/>
      <c r="BR7376" s="60"/>
      <c r="BX7376" s="151"/>
      <c r="CB7376" s="151"/>
      <c r="CM7376" s="151"/>
      <c r="CO7376" s="151"/>
      <c r="CT7376" s="151"/>
      <c r="CY7376" s="151"/>
    </row>
    <row r="7377" spans="1:103" x14ac:dyDescent="0.2">
      <c r="A7377" s="60"/>
      <c r="B7377" s="60"/>
      <c r="C7377" s="60"/>
      <c r="D7377" s="60"/>
      <c r="E7377" s="60"/>
      <c r="F7377" s="60"/>
      <c r="G7377" s="60"/>
      <c r="H7377" s="60"/>
      <c r="I7377" s="60"/>
      <c r="J7377" s="60"/>
      <c r="K7377" s="60"/>
      <c r="L7377" s="60"/>
      <c r="M7377" s="60"/>
      <c r="N7377" s="60"/>
      <c r="O7377" s="60"/>
      <c r="P7377" s="60"/>
      <c r="Q7377" s="60"/>
      <c r="R7377" s="334">
        <v>19507</v>
      </c>
      <c r="S7377" s="319" t="s">
        <v>356</v>
      </c>
      <c r="BE7377" s="60"/>
      <c r="BR7377" s="60"/>
      <c r="BX7377" s="151"/>
      <c r="CB7377" s="151"/>
      <c r="CM7377" s="151"/>
      <c r="CO7377" s="151"/>
      <c r="CT7377" s="151"/>
      <c r="CY7377" s="151"/>
    </row>
    <row r="7378" spans="1:103" x14ac:dyDescent="0.2">
      <c r="A7378" s="60"/>
      <c r="B7378" s="60"/>
      <c r="C7378" s="60"/>
      <c r="D7378" s="60"/>
      <c r="E7378" s="60"/>
      <c r="F7378" s="60"/>
      <c r="G7378" s="60"/>
      <c r="H7378" s="60"/>
      <c r="I7378" s="60"/>
      <c r="J7378" s="60"/>
      <c r="K7378" s="60"/>
      <c r="L7378" s="60"/>
      <c r="M7378" s="60"/>
      <c r="N7378" s="60"/>
      <c r="O7378" s="60"/>
      <c r="P7378" s="60"/>
      <c r="Q7378" s="60"/>
      <c r="R7378" s="334">
        <v>19508</v>
      </c>
      <c r="S7378" s="319" t="s">
        <v>356</v>
      </c>
      <c r="BE7378" s="60"/>
      <c r="BR7378" s="60"/>
      <c r="BX7378" s="151"/>
      <c r="CB7378" s="151"/>
      <c r="CM7378" s="151"/>
      <c r="CO7378" s="151"/>
      <c r="CT7378" s="151"/>
      <c r="CY7378" s="151"/>
    </row>
    <row r="7379" spans="1:103" x14ac:dyDescent="0.2">
      <c r="A7379" s="60"/>
      <c r="B7379" s="60"/>
      <c r="C7379" s="60"/>
      <c r="D7379" s="60"/>
      <c r="E7379" s="60"/>
      <c r="F7379" s="60"/>
      <c r="G7379" s="60"/>
      <c r="H7379" s="60"/>
      <c r="I7379" s="60"/>
      <c r="J7379" s="60"/>
      <c r="K7379" s="60"/>
      <c r="L7379" s="60"/>
      <c r="M7379" s="60"/>
      <c r="N7379" s="60"/>
      <c r="O7379" s="60"/>
      <c r="P7379" s="60"/>
      <c r="Q7379" s="60"/>
      <c r="R7379" s="334">
        <v>19510</v>
      </c>
      <c r="S7379" s="319" t="s">
        <v>356</v>
      </c>
      <c r="BE7379" s="60"/>
      <c r="BR7379" s="60"/>
      <c r="BX7379" s="151"/>
      <c r="CB7379" s="151"/>
      <c r="CM7379" s="151"/>
      <c r="CO7379" s="151"/>
      <c r="CT7379" s="151"/>
      <c r="CY7379" s="151"/>
    </row>
    <row r="7380" spans="1:103" x14ac:dyDescent="0.2">
      <c r="A7380" s="60"/>
      <c r="B7380" s="60"/>
      <c r="C7380" s="60"/>
      <c r="D7380" s="60"/>
      <c r="E7380" s="60"/>
      <c r="F7380" s="60"/>
      <c r="G7380" s="60"/>
      <c r="H7380" s="60"/>
      <c r="I7380" s="60"/>
      <c r="J7380" s="60"/>
      <c r="K7380" s="60"/>
      <c r="L7380" s="60"/>
      <c r="M7380" s="60"/>
      <c r="N7380" s="60"/>
      <c r="O7380" s="60"/>
      <c r="P7380" s="60"/>
      <c r="Q7380" s="60"/>
      <c r="R7380" s="334">
        <v>19511</v>
      </c>
      <c r="S7380" s="319" t="s">
        <v>356</v>
      </c>
      <c r="BE7380" s="60"/>
      <c r="BR7380" s="60"/>
      <c r="BX7380" s="151"/>
      <c r="CB7380" s="151"/>
      <c r="CM7380" s="151"/>
      <c r="CO7380" s="151"/>
      <c r="CT7380" s="151"/>
      <c r="CY7380" s="151"/>
    </row>
    <row r="7381" spans="1:103" x14ac:dyDescent="0.2">
      <c r="A7381" s="60"/>
      <c r="B7381" s="60"/>
      <c r="C7381" s="60"/>
      <c r="D7381" s="60"/>
      <c r="E7381" s="60"/>
      <c r="F7381" s="60"/>
      <c r="G7381" s="60"/>
      <c r="H7381" s="60"/>
      <c r="I7381" s="60"/>
      <c r="J7381" s="60"/>
      <c r="K7381" s="60"/>
      <c r="L7381" s="60"/>
      <c r="M7381" s="60"/>
      <c r="N7381" s="60"/>
      <c r="O7381" s="60"/>
      <c r="P7381" s="60"/>
      <c r="Q7381" s="60"/>
      <c r="R7381" s="334">
        <v>19512</v>
      </c>
      <c r="S7381" s="319" t="s">
        <v>356</v>
      </c>
      <c r="BE7381" s="60"/>
      <c r="BR7381" s="60"/>
      <c r="BX7381" s="151"/>
      <c r="CB7381" s="151"/>
      <c r="CM7381" s="151"/>
      <c r="CO7381" s="151"/>
      <c r="CT7381" s="151"/>
      <c r="CY7381" s="151"/>
    </row>
    <row r="7382" spans="1:103" x14ac:dyDescent="0.2">
      <c r="A7382" s="60"/>
      <c r="B7382" s="60"/>
      <c r="C7382" s="60"/>
      <c r="D7382" s="60"/>
      <c r="E7382" s="60"/>
      <c r="F7382" s="60"/>
      <c r="G7382" s="60"/>
      <c r="H7382" s="60"/>
      <c r="I7382" s="60"/>
      <c r="J7382" s="60"/>
      <c r="K7382" s="60"/>
      <c r="L7382" s="60"/>
      <c r="M7382" s="60"/>
      <c r="N7382" s="60"/>
      <c r="O7382" s="60"/>
      <c r="P7382" s="60"/>
      <c r="Q7382" s="60"/>
      <c r="R7382" s="334">
        <v>19516</v>
      </c>
      <c r="S7382" s="319" t="s">
        <v>356</v>
      </c>
      <c r="BE7382" s="60"/>
      <c r="BR7382" s="60"/>
      <c r="BX7382" s="151"/>
      <c r="CB7382" s="151"/>
      <c r="CM7382" s="151"/>
      <c r="CO7382" s="151"/>
      <c r="CT7382" s="151"/>
      <c r="CY7382" s="151"/>
    </row>
    <row r="7383" spans="1:103" x14ac:dyDescent="0.2">
      <c r="A7383" s="60"/>
      <c r="B7383" s="60"/>
      <c r="C7383" s="60"/>
      <c r="D7383" s="60"/>
      <c r="E7383" s="60"/>
      <c r="F7383" s="60"/>
      <c r="G7383" s="60"/>
      <c r="H7383" s="60"/>
      <c r="I7383" s="60"/>
      <c r="J7383" s="60"/>
      <c r="K7383" s="60"/>
      <c r="L7383" s="60"/>
      <c r="M7383" s="60"/>
      <c r="N7383" s="60"/>
      <c r="O7383" s="60"/>
      <c r="P7383" s="60"/>
      <c r="Q7383" s="60"/>
      <c r="R7383" s="334">
        <v>19518</v>
      </c>
      <c r="S7383" s="319" t="s">
        <v>356</v>
      </c>
      <c r="BE7383" s="60"/>
      <c r="BR7383" s="60"/>
      <c r="BX7383" s="151"/>
      <c r="CB7383" s="151"/>
      <c r="CM7383" s="151"/>
      <c r="CO7383" s="151"/>
      <c r="CT7383" s="151"/>
      <c r="CY7383" s="151"/>
    </row>
    <row r="7384" spans="1:103" x14ac:dyDescent="0.2">
      <c r="A7384" s="60"/>
      <c r="B7384" s="60"/>
      <c r="C7384" s="60"/>
      <c r="D7384" s="60"/>
      <c r="E7384" s="60"/>
      <c r="F7384" s="60"/>
      <c r="G7384" s="60"/>
      <c r="H7384" s="60"/>
      <c r="I7384" s="60"/>
      <c r="J7384" s="60"/>
      <c r="K7384" s="60"/>
      <c r="L7384" s="60"/>
      <c r="M7384" s="60"/>
      <c r="N7384" s="60"/>
      <c r="O7384" s="60"/>
      <c r="P7384" s="60"/>
      <c r="Q7384" s="60"/>
      <c r="R7384" s="334">
        <v>19519</v>
      </c>
      <c r="S7384" s="319" t="s">
        <v>356</v>
      </c>
      <c r="BE7384" s="60"/>
      <c r="BR7384" s="60"/>
      <c r="BX7384" s="151"/>
      <c r="CB7384" s="151"/>
      <c r="CM7384" s="151"/>
      <c r="CO7384" s="151"/>
      <c r="CT7384" s="151"/>
      <c r="CY7384" s="151"/>
    </row>
    <row r="7385" spans="1:103" x14ac:dyDescent="0.2">
      <c r="A7385" s="60"/>
      <c r="B7385" s="60"/>
      <c r="C7385" s="60"/>
      <c r="D7385" s="60"/>
      <c r="E7385" s="60"/>
      <c r="F7385" s="60"/>
      <c r="G7385" s="60"/>
      <c r="H7385" s="60"/>
      <c r="I7385" s="60"/>
      <c r="J7385" s="60"/>
      <c r="K7385" s="60"/>
      <c r="L7385" s="60"/>
      <c r="M7385" s="60"/>
      <c r="N7385" s="60"/>
      <c r="O7385" s="60"/>
      <c r="P7385" s="60"/>
      <c r="Q7385" s="60"/>
      <c r="R7385" s="334">
        <v>19520</v>
      </c>
      <c r="S7385" s="319" t="s">
        <v>356</v>
      </c>
      <c r="BE7385" s="60"/>
      <c r="BR7385" s="60"/>
      <c r="BX7385" s="151"/>
      <c r="CB7385" s="151"/>
      <c r="CM7385" s="151"/>
      <c r="CO7385" s="151"/>
      <c r="CT7385" s="151"/>
      <c r="CY7385" s="151"/>
    </row>
    <row r="7386" spans="1:103" x14ac:dyDescent="0.2">
      <c r="A7386" s="60"/>
      <c r="B7386" s="60"/>
      <c r="C7386" s="60"/>
      <c r="D7386" s="60"/>
      <c r="E7386" s="60"/>
      <c r="F7386" s="60"/>
      <c r="G7386" s="60"/>
      <c r="H7386" s="60"/>
      <c r="I7386" s="60"/>
      <c r="J7386" s="60"/>
      <c r="K7386" s="60"/>
      <c r="L7386" s="60"/>
      <c r="M7386" s="60"/>
      <c r="N7386" s="60"/>
      <c r="O7386" s="60"/>
      <c r="P7386" s="60"/>
      <c r="Q7386" s="60"/>
      <c r="R7386" s="334">
        <v>19522</v>
      </c>
      <c r="S7386" s="319" t="s">
        <v>356</v>
      </c>
      <c r="BE7386" s="60"/>
      <c r="BR7386" s="60"/>
      <c r="BX7386" s="151"/>
      <c r="CB7386" s="151"/>
      <c r="CM7386" s="151"/>
      <c r="CO7386" s="151"/>
      <c r="CT7386" s="151"/>
      <c r="CY7386" s="151"/>
    </row>
    <row r="7387" spans="1:103" x14ac:dyDescent="0.2">
      <c r="A7387" s="60"/>
      <c r="B7387" s="60"/>
      <c r="C7387" s="60"/>
      <c r="D7387" s="60"/>
      <c r="E7387" s="60"/>
      <c r="F7387" s="60"/>
      <c r="G7387" s="60"/>
      <c r="H7387" s="60"/>
      <c r="I7387" s="60"/>
      <c r="J7387" s="60"/>
      <c r="K7387" s="60"/>
      <c r="L7387" s="60"/>
      <c r="M7387" s="60"/>
      <c r="N7387" s="60"/>
      <c r="O7387" s="60"/>
      <c r="P7387" s="60"/>
      <c r="Q7387" s="60"/>
      <c r="R7387" s="334">
        <v>19523</v>
      </c>
      <c r="S7387" s="319" t="s">
        <v>356</v>
      </c>
      <c r="BE7387" s="60"/>
      <c r="BR7387" s="60"/>
      <c r="BX7387" s="151"/>
      <c r="CB7387" s="151"/>
      <c r="CM7387" s="151"/>
      <c r="CO7387" s="151"/>
      <c r="CT7387" s="151"/>
      <c r="CY7387" s="151"/>
    </row>
    <row r="7388" spans="1:103" x14ac:dyDescent="0.2">
      <c r="A7388" s="60"/>
      <c r="B7388" s="60"/>
      <c r="C7388" s="60"/>
      <c r="D7388" s="60"/>
      <c r="E7388" s="60"/>
      <c r="F7388" s="60"/>
      <c r="G7388" s="60"/>
      <c r="H7388" s="60"/>
      <c r="I7388" s="60"/>
      <c r="J7388" s="60"/>
      <c r="K7388" s="60"/>
      <c r="L7388" s="60"/>
      <c r="M7388" s="60"/>
      <c r="N7388" s="60"/>
      <c r="O7388" s="60"/>
      <c r="P7388" s="60"/>
      <c r="Q7388" s="60"/>
      <c r="R7388" s="334">
        <v>19525</v>
      </c>
      <c r="S7388" s="319" t="s">
        <v>356</v>
      </c>
      <c r="BE7388" s="60"/>
      <c r="BR7388" s="60"/>
      <c r="BX7388" s="151"/>
      <c r="CB7388" s="151"/>
      <c r="CM7388" s="151"/>
      <c r="CO7388" s="151"/>
      <c r="CT7388" s="151"/>
      <c r="CY7388" s="151"/>
    </row>
    <row r="7389" spans="1:103" x14ac:dyDescent="0.2">
      <c r="A7389" s="60"/>
      <c r="B7389" s="60"/>
      <c r="C7389" s="60"/>
      <c r="D7389" s="60"/>
      <c r="E7389" s="60"/>
      <c r="F7389" s="60"/>
      <c r="G7389" s="60"/>
      <c r="H7389" s="60"/>
      <c r="I7389" s="60"/>
      <c r="J7389" s="60"/>
      <c r="K7389" s="60"/>
      <c r="L7389" s="60"/>
      <c r="M7389" s="60"/>
      <c r="N7389" s="60"/>
      <c r="O7389" s="60"/>
      <c r="P7389" s="60"/>
      <c r="Q7389" s="60"/>
      <c r="R7389" s="334">
        <v>19526</v>
      </c>
      <c r="S7389" s="319" t="s">
        <v>356</v>
      </c>
      <c r="BE7389" s="60"/>
      <c r="BR7389" s="60"/>
      <c r="BX7389" s="151"/>
      <c r="CB7389" s="151"/>
      <c r="CM7389" s="151"/>
      <c r="CO7389" s="151"/>
      <c r="CT7389" s="151"/>
      <c r="CY7389" s="151"/>
    </row>
    <row r="7390" spans="1:103" x14ac:dyDescent="0.2">
      <c r="A7390" s="60"/>
      <c r="B7390" s="60"/>
      <c r="C7390" s="60"/>
      <c r="D7390" s="60"/>
      <c r="E7390" s="60"/>
      <c r="F7390" s="60"/>
      <c r="G7390" s="60"/>
      <c r="H7390" s="60"/>
      <c r="I7390" s="60"/>
      <c r="J7390" s="60"/>
      <c r="K7390" s="60"/>
      <c r="L7390" s="60"/>
      <c r="M7390" s="60"/>
      <c r="N7390" s="60"/>
      <c r="O7390" s="60"/>
      <c r="P7390" s="60"/>
      <c r="Q7390" s="60"/>
      <c r="R7390" s="334">
        <v>19529</v>
      </c>
      <c r="S7390" s="319" t="s">
        <v>356</v>
      </c>
      <c r="BE7390" s="60"/>
      <c r="BR7390" s="60"/>
      <c r="BX7390" s="151"/>
      <c r="CB7390" s="151"/>
      <c r="CM7390" s="151"/>
      <c r="CO7390" s="151"/>
      <c r="CT7390" s="151"/>
      <c r="CY7390" s="151"/>
    </row>
    <row r="7391" spans="1:103" x14ac:dyDescent="0.2">
      <c r="A7391" s="60"/>
      <c r="B7391" s="60"/>
      <c r="C7391" s="60"/>
      <c r="D7391" s="60"/>
      <c r="E7391" s="60"/>
      <c r="F7391" s="60"/>
      <c r="G7391" s="60"/>
      <c r="H7391" s="60"/>
      <c r="I7391" s="60"/>
      <c r="J7391" s="60"/>
      <c r="K7391" s="60"/>
      <c r="L7391" s="60"/>
      <c r="M7391" s="60"/>
      <c r="N7391" s="60"/>
      <c r="O7391" s="60"/>
      <c r="P7391" s="60"/>
      <c r="Q7391" s="60"/>
      <c r="R7391" s="334">
        <v>19530</v>
      </c>
      <c r="S7391" s="319" t="s">
        <v>356</v>
      </c>
      <c r="BE7391" s="60"/>
      <c r="BR7391" s="60"/>
      <c r="BX7391" s="151"/>
      <c r="CB7391" s="151"/>
      <c r="CM7391" s="151"/>
      <c r="CO7391" s="151"/>
      <c r="CT7391" s="151"/>
      <c r="CY7391" s="151"/>
    </row>
    <row r="7392" spans="1:103" x14ac:dyDescent="0.2">
      <c r="A7392" s="60"/>
      <c r="B7392" s="60"/>
      <c r="C7392" s="60"/>
      <c r="D7392" s="60"/>
      <c r="E7392" s="60"/>
      <c r="F7392" s="60"/>
      <c r="G7392" s="60"/>
      <c r="H7392" s="60"/>
      <c r="I7392" s="60"/>
      <c r="J7392" s="60"/>
      <c r="K7392" s="60"/>
      <c r="L7392" s="60"/>
      <c r="M7392" s="60"/>
      <c r="N7392" s="60"/>
      <c r="O7392" s="60"/>
      <c r="P7392" s="60"/>
      <c r="Q7392" s="60"/>
      <c r="R7392" s="334">
        <v>19533</v>
      </c>
      <c r="S7392" s="319" t="s">
        <v>356</v>
      </c>
      <c r="BE7392" s="60"/>
      <c r="BR7392" s="60"/>
      <c r="BX7392" s="151"/>
      <c r="CB7392" s="151"/>
      <c r="CM7392" s="151"/>
      <c r="CO7392" s="151"/>
      <c r="CT7392" s="151"/>
      <c r="CY7392" s="151"/>
    </row>
    <row r="7393" spans="1:103" x14ac:dyDescent="0.2">
      <c r="A7393" s="60"/>
      <c r="B7393" s="60"/>
      <c r="C7393" s="60"/>
      <c r="D7393" s="60"/>
      <c r="E7393" s="60"/>
      <c r="F7393" s="60"/>
      <c r="G7393" s="60"/>
      <c r="H7393" s="60"/>
      <c r="I7393" s="60"/>
      <c r="J7393" s="60"/>
      <c r="K7393" s="60"/>
      <c r="L7393" s="60"/>
      <c r="M7393" s="60"/>
      <c r="N7393" s="60"/>
      <c r="O7393" s="60"/>
      <c r="P7393" s="60"/>
      <c r="Q7393" s="60"/>
      <c r="R7393" s="334">
        <v>19534</v>
      </c>
      <c r="S7393" s="319" t="s">
        <v>356</v>
      </c>
      <c r="BE7393" s="60"/>
      <c r="BR7393" s="60"/>
      <c r="BX7393" s="151"/>
      <c r="CB7393" s="151"/>
      <c r="CM7393" s="151"/>
      <c r="CO7393" s="151"/>
      <c r="CT7393" s="151"/>
      <c r="CY7393" s="151"/>
    </row>
    <row r="7394" spans="1:103" x14ac:dyDescent="0.2">
      <c r="A7394" s="60"/>
      <c r="B7394" s="60"/>
      <c r="C7394" s="60"/>
      <c r="D7394" s="60"/>
      <c r="E7394" s="60"/>
      <c r="F7394" s="60"/>
      <c r="G7394" s="60"/>
      <c r="H7394" s="60"/>
      <c r="I7394" s="60"/>
      <c r="J7394" s="60"/>
      <c r="K7394" s="60"/>
      <c r="L7394" s="60"/>
      <c r="M7394" s="60"/>
      <c r="N7394" s="60"/>
      <c r="O7394" s="60"/>
      <c r="P7394" s="60"/>
      <c r="Q7394" s="60"/>
      <c r="R7394" s="334">
        <v>19535</v>
      </c>
      <c r="S7394" s="319" t="s">
        <v>356</v>
      </c>
      <c r="BE7394" s="60"/>
      <c r="BR7394" s="60"/>
      <c r="BX7394" s="151"/>
      <c r="CB7394" s="151"/>
      <c r="CM7394" s="151"/>
      <c r="CO7394" s="151"/>
      <c r="CT7394" s="151"/>
      <c r="CY7394" s="151"/>
    </row>
    <row r="7395" spans="1:103" x14ac:dyDescent="0.2">
      <c r="A7395" s="60"/>
      <c r="B7395" s="60"/>
      <c r="C7395" s="60"/>
      <c r="D7395" s="60"/>
      <c r="E7395" s="60"/>
      <c r="F7395" s="60"/>
      <c r="G7395" s="60"/>
      <c r="H7395" s="60"/>
      <c r="I7395" s="60"/>
      <c r="J7395" s="60"/>
      <c r="K7395" s="60"/>
      <c r="L7395" s="60"/>
      <c r="M7395" s="60"/>
      <c r="N7395" s="60"/>
      <c r="O7395" s="60"/>
      <c r="P7395" s="60"/>
      <c r="Q7395" s="60"/>
      <c r="R7395" s="334">
        <v>19536</v>
      </c>
      <c r="S7395" s="319" t="s">
        <v>356</v>
      </c>
      <c r="BE7395" s="60"/>
      <c r="BR7395" s="60"/>
      <c r="BX7395" s="151"/>
      <c r="CB7395" s="151"/>
      <c r="CM7395" s="151"/>
      <c r="CO7395" s="151"/>
      <c r="CT7395" s="151"/>
      <c r="CY7395" s="151"/>
    </row>
    <row r="7396" spans="1:103" x14ac:dyDescent="0.2">
      <c r="A7396" s="60"/>
      <c r="B7396" s="60"/>
      <c r="C7396" s="60"/>
      <c r="D7396" s="60"/>
      <c r="E7396" s="60"/>
      <c r="F7396" s="60"/>
      <c r="G7396" s="60"/>
      <c r="H7396" s="60"/>
      <c r="I7396" s="60"/>
      <c r="J7396" s="60"/>
      <c r="K7396" s="60"/>
      <c r="L7396" s="60"/>
      <c r="M7396" s="60"/>
      <c r="N7396" s="60"/>
      <c r="O7396" s="60"/>
      <c r="P7396" s="60"/>
      <c r="Q7396" s="60"/>
      <c r="R7396" s="334">
        <v>19538</v>
      </c>
      <c r="S7396" s="319" t="s">
        <v>356</v>
      </c>
      <c r="BE7396" s="60"/>
      <c r="BR7396" s="60"/>
      <c r="BX7396" s="151"/>
      <c r="CB7396" s="151"/>
      <c r="CM7396" s="151"/>
      <c r="CO7396" s="151"/>
      <c r="CT7396" s="151"/>
      <c r="CY7396" s="151"/>
    </row>
    <row r="7397" spans="1:103" x14ac:dyDescent="0.2">
      <c r="A7397" s="60"/>
      <c r="B7397" s="60"/>
      <c r="C7397" s="60"/>
      <c r="D7397" s="60"/>
      <c r="E7397" s="60"/>
      <c r="F7397" s="60"/>
      <c r="G7397" s="60"/>
      <c r="H7397" s="60"/>
      <c r="I7397" s="60"/>
      <c r="J7397" s="60"/>
      <c r="K7397" s="60"/>
      <c r="L7397" s="60"/>
      <c r="M7397" s="60"/>
      <c r="N7397" s="60"/>
      <c r="O7397" s="60"/>
      <c r="P7397" s="60"/>
      <c r="Q7397" s="60"/>
      <c r="R7397" s="334">
        <v>19539</v>
      </c>
      <c r="S7397" s="319" t="s">
        <v>356</v>
      </c>
      <c r="BE7397" s="60"/>
      <c r="BR7397" s="60"/>
      <c r="BX7397" s="151"/>
      <c r="CB7397" s="151"/>
      <c r="CM7397" s="151"/>
      <c r="CO7397" s="151"/>
      <c r="CT7397" s="151"/>
      <c r="CY7397" s="151"/>
    </row>
    <row r="7398" spans="1:103" x14ac:dyDescent="0.2">
      <c r="A7398" s="60"/>
      <c r="B7398" s="60"/>
      <c r="C7398" s="60"/>
      <c r="D7398" s="60"/>
      <c r="E7398" s="60"/>
      <c r="F7398" s="60"/>
      <c r="G7398" s="60"/>
      <c r="H7398" s="60"/>
      <c r="I7398" s="60"/>
      <c r="J7398" s="60"/>
      <c r="K7398" s="60"/>
      <c r="L7398" s="60"/>
      <c r="M7398" s="60"/>
      <c r="N7398" s="60"/>
      <c r="O7398" s="60"/>
      <c r="P7398" s="60"/>
      <c r="Q7398" s="60"/>
      <c r="R7398" s="334">
        <v>19540</v>
      </c>
      <c r="S7398" s="319" t="s">
        <v>356</v>
      </c>
      <c r="BE7398" s="60"/>
      <c r="BR7398" s="60"/>
      <c r="BX7398" s="151"/>
      <c r="CB7398" s="151"/>
      <c r="CM7398" s="151"/>
      <c r="CO7398" s="151"/>
      <c r="CT7398" s="151"/>
      <c r="CY7398" s="151"/>
    </row>
    <row r="7399" spans="1:103" x14ac:dyDescent="0.2">
      <c r="A7399" s="60"/>
      <c r="B7399" s="60"/>
      <c r="C7399" s="60"/>
      <c r="D7399" s="60"/>
      <c r="E7399" s="60"/>
      <c r="F7399" s="60"/>
      <c r="G7399" s="60"/>
      <c r="H7399" s="60"/>
      <c r="I7399" s="60"/>
      <c r="J7399" s="60"/>
      <c r="K7399" s="60"/>
      <c r="L7399" s="60"/>
      <c r="M7399" s="60"/>
      <c r="N7399" s="60"/>
      <c r="O7399" s="60"/>
      <c r="P7399" s="60"/>
      <c r="Q7399" s="60"/>
      <c r="R7399" s="334">
        <v>19541</v>
      </c>
      <c r="S7399" s="319" t="s">
        <v>356</v>
      </c>
      <c r="BE7399" s="60"/>
      <c r="BR7399" s="60"/>
      <c r="BX7399" s="151"/>
      <c r="CB7399" s="151"/>
      <c r="CM7399" s="151"/>
      <c r="CO7399" s="151"/>
      <c r="CT7399" s="151"/>
      <c r="CY7399" s="151"/>
    </row>
    <row r="7400" spans="1:103" x14ac:dyDescent="0.2">
      <c r="A7400" s="60"/>
      <c r="B7400" s="60"/>
      <c r="C7400" s="60"/>
      <c r="D7400" s="60"/>
      <c r="E7400" s="60"/>
      <c r="F7400" s="60"/>
      <c r="G7400" s="60"/>
      <c r="H7400" s="60"/>
      <c r="I7400" s="60"/>
      <c r="J7400" s="60"/>
      <c r="K7400" s="60"/>
      <c r="L7400" s="60"/>
      <c r="M7400" s="60"/>
      <c r="N7400" s="60"/>
      <c r="O7400" s="60"/>
      <c r="P7400" s="60"/>
      <c r="Q7400" s="60"/>
      <c r="R7400" s="334">
        <v>19542</v>
      </c>
      <c r="S7400" s="319" t="s">
        <v>356</v>
      </c>
      <c r="BE7400" s="60"/>
      <c r="BR7400" s="60"/>
      <c r="BX7400" s="151"/>
      <c r="CB7400" s="151"/>
      <c r="CM7400" s="151"/>
      <c r="CO7400" s="151"/>
      <c r="CT7400" s="151"/>
      <c r="CY7400" s="151"/>
    </row>
    <row r="7401" spans="1:103" x14ac:dyDescent="0.2">
      <c r="A7401" s="60"/>
      <c r="B7401" s="60"/>
      <c r="C7401" s="60"/>
      <c r="D7401" s="60"/>
      <c r="E7401" s="60"/>
      <c r="F7401" s="60"/>
      <c r="G7401" s="60"/>
      <c r="H7401" s="60"/>
      <c r="I7401" s="60"/>
      <c r="J7401" s="60"/>
      <c r="K7401" s="60"/>
      <c r="L7401" s="60"/>
      <c r="M7401" s="60"/>
      <c r="N7401" s="60"/>
      <c r="O7401" s="60"/>
      <c r="P7401" s="60"/>
      <c r="Q7401" s="60"/>
      <c r="R7401" s="334">
        <v>19543</v>
      </c>
      <c r="S7401" s="319" t="s">
        <v>356</v>
      </c>
      <c r="BE7401" s="60"/>
      <c r="BR7401" s="60"/>
      <c r="BX7401" s="151"/>
      <c r="CB7401" s="151"/>
      <c r="CM7401" s="151"/>
      <c r="CO7401" s="151"/>
      <c r="CT7401" s="151"/>
      <c r="CY7401" s="151"/>
    </row>
    <row r="7402" spans="1:103" x14ac:dyDescent="0.2">
      <c r="A7402" s="60"/>
      <c r="B7402" s="60"/>
      <c r="C7402" s="60"/>
      <c r="D7402" s="60"/>
      <c r="E7402" s="60"/>
      <c r="F7402" s="60"/>
      <c r="G7402" s="60"/>
      <c r="H7402" s="60"/>
      <c r="I7402" s="60"/>
      <c r="J7402" s="60"/>
      <c r="K7402" s="60"/>
      <c r="L7402" s="60"/>
      <c r="M7402" s="60"/>
      <c r="N7402" s="60"/>
      <c r="O7402" s="60"/>
      <c r="P7402" s="60"/>
      <c r="Q7402" s="60"/>
      <c r="R7402" s="334">
        <v>19544</v>
      </c>
      <c r="S7402" s="319" t="s">
        <v>356</v>
      </c>
      <c r="BE7402" s="60"/>
      <c r="BR7402" s="60"/>
      <c r="BX7402" s="151"/>
      <c r="CB7402" s="151"/>
      <c r="CM7402" s="151"/>
      <c r="CO7402" s="151"/>
      <c r="CT7402" s="151"/>
      <c r="CY7402" s="151"/>
    </row>
    <row r="7403" spans="1:103" x14ac:dyDescent="0.2">
      <c r="A7403" s="60"/>
      <c r="B7403" s="60"/>
      <c r="C7403" s="60"/>
      <c r="D7403" s="60"/>
      <c r="E7403" s="60"/>
      <c r="F7403" s="60"/>
      <c r="G7403" s="60"/>
      <c r="H7403" s="60"/>
      <c r="I7403" s="60"/>
      <c r="J7403" s="60"/>
      <c r="K7403" s="60"/>
      <c r="L7403" s="60"/>
      <c r="M7403" s="60"/>
      <c r="N7403" s="60"/>
      <c r="O7403" s="60"/>
      <c r="P7403" s="60"/>
      <c r="Q7403" s="60"/>
      <c r="R7403" s="334">
        <v>19545</v>
      </c>
      <c r="S7403" s="319" t="s">
        <v>356</v>
      </c>
      <c r="BE7403" s="60"/>
      <c r="BR7403" s="60"/>
      <c r="BX7403" s="151"/>
      <c r="CB7403" s="151"/>
      <c r="CM7403" s="151"/>
      <c r="CO7403" s="151"/>
      <c r="CT7403" s="151"/>
      <c r="CY7403" s="151"/>
    </row>
    <row r="7404" spans="1:103" x14ac:dyDescent="0.2">
      <c r="A7404" s="60"/>
      <c r="B7404" s="60"/>
      <c r="C7404" s="60"/>
      <c r="D7404" s="60"/>
      <c r="E7404" s="60"/>
      <c r="F7404" s="60"/>
      <c r="G7404" s="60"/>
      <c r="H7404" s="60"/>
      <c r="I7404" s="60"/>
      <c r="J7404" s="60"/>
      <c r="K7404" s="60"/>
      <c r="L7404" s="60"/>
      <c r="M7404" s="60"/>
      <c r="N7404" s="60"/>
      <c r="O7404" s="60"/>
      <c r="P7404" s="60"/>
      <c r="Q7404" s="60"/>
      <c r="R7404" s="334">
        <v>19547</v>
      </c>
      <c r="S7404" s="319" t="s">
        <v>356</v>
      </c>
      <c r="BE7404" s="60"/>
      <c r="BR7404" s="60"/>
      <c r="BX7404" s="151"/>
      <c r="CB7404" s="151"/>
      <c r="CM7404" s="151"/>
      <c r="CO7404" s="151"/>
      <c r="CT7404" s="151"/>
      <c r="CY7404" s="151"/>
    </row>
    <row r="7405" spans="1:103" x14ac:dyDescent="0.2">
      <c r="A7405" s="60"/>
      <c r="B7405" s="60"/>
      <c r="C7405" s="60"/>
      <c r="D7405" s="60"/>
      <c r="E7405" s="60"/>
      <c r="F7405" s="60"/>
      <c r="G7405" s="60"/>
      <c r="H7405" s="60"/>
      <c r="I7405" s="60"/>
      <c r="J7405" s="60"/>
      <c r="K7405" s="60"/>
      <c r="L7405" s="60"/>
      <c r="M7405" s="60"/>
      <c r="N7405" s="60"/>
      <c r="O7405" s="60"/>
      <c r="P7405" s="60"/>
      <c r="Q7405" s="60"/>
      <c r="R7405" s="334">
        <v>19548</v>
      </c>
      <c r="S7405" s="319" t="s">
        <v>356</v>
      </c>
      <c r="BE7405" s="60"/>
      <c r="BR7405" s="60"/>
      <c r="BX7405" s="151"/>
      <c r="CB7405" s="151"/>
      <c r="CM7405" s="151"/>
      <c r="CO7405" s="151"/>
      <c r="CT7405" s="151"/>
      <c r="CY7405" s="151"/>
    </row>
    <row r="7406" spans="1:103" x14ac:dyDescent="0.2">
      <c r="A7406" s="60"/>
      <c r="B7406" s="60"/>
      <c r="C7406" s="60"/>
      <c r="D7406" s="60"/>
      <c r="E7406" s="60"/>
      <c r="F7406" s="60"/>
      <c r="G7406" s="60"/>
      <c r="H7406" s="60"/>
      <c r="I7406" s="60"/>
      <c r="J7406" s="60"/>
      <c r="K7406" s="60"/>
      <c r="L7406" s="60"/>
      <c r="M7406" s="60"/>
      <c r="N7406" s="60"/>
      <c r="O7406" s="60"/>
      <c r="P7406" s="60"/>
      <c r="Q7406" s="60"/>
      <c r="R7406" s="334">
        <v>19549</v>
      </c>
      <c r="S7406" s="319" t="s">
        <v>356</v>
      </c>
      <c r="BE7406" s="60"/>
      <c r="BR7406" s="60"/>
      <c r="BX7406" s="151"/>
      <c r="CB7406" s="151"/>
      <c r="CM7406" s="151"/>
      <c r="CO7406" s="151"/>
      <c r="CT7406" s="151"/>
      <c r="CY7406" s="151"/>
    </row>
    <row r="7407" spans="1:103" x14ac:dyDescent="0.2">
      <c r="A7407" s="60"/>
      <c r="B7407" s="60"/>
      <c r="C7407" s="60"/>
      <c r="D7407" s="60"/>
      <c r="E7407" s="60"/>
      <c r="F7407" s="60"/>
      <c r="G7407" s="60"/>
      <c r="H7407" s="60"/>
      <c r="I7407" s="60"/>
      <c r="J7407" s="60"/>
      <c r="K7407" s="60"/>
      <c r="L7407" s="60"/>
      <c r="M7407" s="60"/>
      <c r="N7407" s="60"/>
      <c r="O7407" s="60"/>
      <c r="P7407" s="60"/>
      <c r="Q7407" s="60"/>
      <c r="R7407" s="334">
        <v>19550</v>
      </c>
      <c r="S7407" s="319" t="s">
        <v>356</v>
      </c>
      <c r="BE7407" s="60"/>
      <c r="BR7407" s="60"/>
      <c r="BX7407" s="151"/>
      <c r="CB7407" s="151"/>
      <c r="CM7407" s="151"/>
      <c r="CO7407" s="151"/>
      <c r="CT7407" s="151"/>
      <c r="CY7407" s="151"/>
    </row>
    <row r="7408" spans="1:103" x14ac:dyDescent="0.2">
      <c r="A7408" s="60"/>
      <c r="B7408" s="60"/>
      <c r="C7408" s="60"/>
      <c r="D7408" s="60"/>
      <c r="E7408" s="60"/>
      <c r="F7408" s="60"/>
      <c r="G7408" s="60"/>
      <c r="H7408" s="60"/>
      <c r="I7408" s="60"/>
      <c r="J7408" s="60"/>
      <c r="K7408" s="60"/>
      <c r="L7408" s="60"/>
      <c r="M7408" s="60"/>
      <c r="N7408" s="60"/>
      <c r="O7408" s="60"/>
      <c r="P7408" s="60"/>
      <c r="Q7408" s="60"/>
      <c r="R7408" s="334">
        <v>19551</v>
      </c>
      <c r="S7408" s="319" t="s">
        <v>356</v>
      </c>
      <c r="BE7408" s="60"/>
      <c r="BR7408" s="60"/>
      <c r="BX7408" s="151"/>
      <c r="CB7408" s="151"/>
      <c r="CM7408" s="151"/>
      <c r="CO7408" s="151"/>
      <c r="CT7408" s="151"/>
      <c r="CY7408" s="151"/>
    </row>
    <row r="7409" spans="1:103" x14ac:dyDescent="0.2">
      <c r="A7409" s="60"/>
      <c r="B7409" s="60"/>
      <c r="C7409" s="60"/>
      <c r="D7409" s="60"/>
      <c r="E7409" s="60"/>
      <c r="F7409" s="60"/>
      <c r="G7409" s="60"/>
      <c r="H7409" s="60"/>
      <c r="I7409" s="60"/>
      <c r="J7409" s="60"/>
      <c r="K7409" s="60"/>
      <c r="L7409" s="60"/>
      <c r="M7409" s="60"/>
      <c r="N7409" s="60"/>
      <c r="O7409" s="60"/>
      <c r="P7409" s="60"/>
      <c r="Q7409" s="60"/>
      <c r="R7409" s="334">
        <v>19554</v>
      </c>
      <c r="S7409" s="319" t="s">
        <v>356</v>
      </c>
      <c r="BE7409" s="60"/>
      <c r="BR7409" s="60"/>
      <c r="BX7409" s="151"/>
      <c r="CB7409" s="151"/>
      <c r="CM7409" s="151"/>
      <c r="CO7409" s="151"/>
      <c r="CT7409" s="151"/>
      <c r="CY7409" s="151"/>
    </row>
    <row r="7410" spans="1:103" x14ac:dyDescent="0.2">
      <c r="A7410" s="60"/>
      <c r="B7410" s="60"/>
      <c r="C7410" s="60"/>
      <c r="D7410" s="60"/>
      <c r="E7410" s="60"/>
      <c r="F7410" s="60"/>
      <c r="G7410" s="60"/>
      <c r="H7410" s="60"/>
      <c r="I7410" s="60"/>
      <c r="J7410" s="60"/>
      <c r="K7410" s="60"/>
      <c r="L7410" s="60"/>
      <c r="M7410" s="60"/>
      <c r="N7410" s="60"/>
      <c r="O7410" s="60"/>
      <c r="P7410" s="60"/>
      <c r="Q7410" s="60"/>
      <c r="R7410" s="334">
        <v>19555</v>
      </c>
      <c r="S7410" s="319" t="s">
        <v>356</v>
      </c>
      <c r="BE7410" s="60"/>
      <c r="BR7410" s="60"/>
      <c r="BX7410" s="151"/>
      <c r="CB7410" s="151"/>
      <c r="CM7410" s="151"/>
      <c r="CO7410" s="151"/>
      <c r="CT7410" s="151"/>
      <c r="CY7410" s="151"/>
    </row>
    <row r="7411" spans="1:103" x14ac:dyDescent="0.2">
      <c r="A7411" s="60"/>
      <c r="B7411" s="60"/>
      <c r="C7411" s="60"/>
      <c r="D7411" s="60"/>
      <c r="E7411" s="60"/>
      <c r="F7411" s="60"/>
      <c r="G7411" s="60"/>
      <c r="H7411" s="60"/>
      <c r="I7411" s="60"/>
      <c r="J7411" s="60"/>
      <c r="K7411" s="60"/>
      <c r="L7411" s="60"/>
      <c r="M7411" s="60"/>
      <c r="N7411" s="60"/>
      <c r="O7411" s="60"/>
      <c r="P7411" s="60"/>
      <c r="Q7411" s="60"/>
      <c r="R7411" s="334">
        <v>19559</v>
      </c>
      <c r="S7411" s="319" t="s">
        <v>356</v>
      </c>
      <c r="BE7411" s="60"/>
      <c r="BR7411" s="60"/>
      <c r="BX7411" s="151"/>
      <c r="CB7411" s="151"/>
      <c r="CM7411" s="151"/>
      <c r="CO7411" s="151"/>
      <c r="CT7411" s="151"/>
      <c r="CY7411" s="151"/>
    </row>
    <row r="7412" spans="1:103" x14ac:dyDescent="0.2">
      <c r="A7412" s="60"/>
      <c r="B7412" s="60"/>
      <c r="C7412" s="60"/>
      <c r="D7412" s="60"/>
      <c r="E7412" s="60"/>
      <c r="F7412" s="60"/>
      <c r="G7412" s="60"/>
      <c r="H7412" s="60"/>
      <c r="I7412" s="60"/>
      <c r="J7412" s="60"/>
      <c r="K7412" s="60"/>
      <c r="L7412" s="60"/>
      <c r="M7412" s="60"/>
      <c r="N7412" s="60"/>
      <c r="O7412" s="60"/>
      <c r="P7412" s="60"/>
      <c r="Q7412" s="60"/>
      <c r="R7412" s="334">
        <v>19560</v>
      </c>
      <c r="S7412" s="319" t="s">
        <v>356</v>
      </c>
      <c r="BE7412" s="60"/>
      <c r="BR7412" s="60"/>
      <c r="BX7412" s="151"/>
      <c r="CB7412" s="151"/>
      <c r="CM7412" s="151"/>
      <c r="CO7412" s="151"/>
      <c r="CT7412" s="151"/>
      <c r="CY7412" s="151"/>
    </row>
    <row r="7413" spans="1:103" x14ac:dyDescent="0.2">
      <c r="A7413" s="60"/>
      <c r="B7413" s="60"/>
      <c r="C7413" s="60"/>
      <c r="D7413" s="60"/>
      <c r="E7413" s="60"/>
      <c r="F7413" s="60"/>
      <c r="G7413" s="60"/>
      <c r="H7413" s="60"/>
      <c r="I7413" s="60"/>
      <c r="J7413" s="60"/>
      <c r="K7413" s="60"/>
      <c r="L7413" s="60"/>
      <c r="M7413" s="60"/>
      <c r="N7413" s="60"/>
      <c r="O7413" s="60"/>
      <c r="P7413" s="60"/>
      <c r="Q7413" s="60"/>
      <c r="R7413" s="334">
        <v>19562</v>
      </c>
      <c r="S7413" s="319" t="s">
        <v>356</v>
      </c>
      <c r="BE7413" s="60"/>
      <c r="BR7413" s="60"/>
      <c r="BX7413" s="151"/>
      <c r="CB7413" s="151"/>
      <c r="CM7413" s="151"/>
      <c r="CO7413" s="151"/>
      <c r="CT7413" s="151"/>
      <c r="CY7413" s="151"/>
    </row>
    <row r="7414" spans="1:103" x14ac:dyDescent="0.2">
      <c r="A7414" s="60"/>
      <c r="B7414" s="60"/>
      <c r="C7414" s="60"/>
      <c r="D7414" s="60"/>
      <c r="E7414" s="60"/>
      <c r="F7414" s="60"/>
      <c r="G7414" s="60"/>
      <c r="H7414" s="60"/>
      <c r="I7414" s="60"/>
      <c r="J7414" s="60"/>
      <c r="K7414" s="60"/>
      <c r="L7414" s="60"/>
      <c r="M7414" s="60"/>
      <c r="N7414" s="60"/>
      <c r="O7414" s="60"/>
      <c r="P7414" s="60"/>
      <c r="Q7414" s="60"/>
      <c r="R7414" s="334">
        <v>19564</v>
      </c>
      <c r="S7414" s="319" t="s">
        <v>356</v>
      </c>
      <c r="BE7414" s="60"/>
      <c r="BR7414" s="60"/>
      <c r="BX7414" s="151"/>
      <c r="CB7414" s="151"/>
      <c r="CM7414" s="151"/>
      <c r="CO7414" s="151"/>
      <c r="CT7414" s="151"/>
      <c r="CY7414" s="151"/>
    </row>
    <row r="7415" spans="1:103" x14ac:dyDescent="0.2">
      <c r="A7415" s="60"/>
      <c r="B7415" s="60"/>
      <c r="C7415" s="60"/>
      <c r="D7415" s="60"/>
      <c r="E7415" s="60"/>
      <c r="F7415" s="60"/>
      <c r="G7415" s="60"/>
      <c r="H7415" s="60"/>
      <c r="I7415" s="60"/>
      <c r="J7415" s="60"/>
      <c r="K7415" s="60"/>
      <c r="L7415" s="60"/>
      <c r="M7415" s="60"/>
      <c r="N7415" s="60"/>
      <c r="O7415" s="60"/>
      <c r="P7415" s="60"/>
      <c r="Q7415" s="60"/>
      <c r="R7415" s="334">
        <v>19565</v>
      </c>
      <c r="S7415" s="319" t="s">
        <v>356</v>
      </c>
      <c r="BE7415" s="60"/>
      <c r="BR7415" s="60"/>
      <c r="BX7415" s="151"/>
      <c r="CB7415" s="151"/>
      <c r="CM7415" s="151"/>
      <c r="CO7415" s="151"/>
      <c r="CT7415" s="151"/>
      <c r="CY7415" s="151"/>
    </row>
    <row r="7416" spans="1:103" x14ac:dyDescent="0.2">
      <c r="A7416" s="60"/>
      <c r="B7416" s="60"/>
      <c r="C7416" s="60"/>
      <c r="D7416" s="60"/>
      <c r="E7416" s="60"/>
      <c r="F7416" s="60"/>
      <c r="G7416" s="60"/>
      <c r="H7416" s="60"/>
      <c r="I7416" s="60"/>
      <c r="J7416" s="60"/>
      <c r="K7416" s="60"/>
      <c r="L7416" s="60"/>
      <c r="M7416" s="60"/>
      <c r="N7416" s="60"/>
      <c r="O7416" s="60"/>
      <c r="P7416" s="60"/>
      <c r="Q7416" s="60"/>
      <c r="R7416" s="334">
        <v>19567</v>
      </c>
      <c r="S7416" s="319" t="s">
        <v>356</v>
      </c>
      <c r="BE7416" s="60"/>
      <c r="BR7416" s="60"/>
      <c r="BX7416" s="151"/>
      <c r="CB7416" s="151"/>
      <c r="CM7416" s="151"/>
      <c r="CO7416" s="151"/>
      <c r="CT7416" s="151"/>
      <c r="CY7416" s="151"/>
    </row>
    <row r="7417" spans="1:103" x14ac:dyDescent="0.2">
      <c r="A7417" s="60"/>
      <c r="B7417" s="60"/>
      <c r="C7417" s="60"/>
      <c r="D7417" s="60"/>
      <c r="E7417" s="60"/>
      <c r="F7417" s="60"/>
      <c r="G7417" s="60"/>
      <c r="H7417" s="60"/>
      <c r="I7417" s="60"/>
      <c r="J7417" s="60"/>
      <c r="K7417" s="60"/>
      <c r="L7417" s="60"/>
      <c r="M7417" s="60"/>
      <c r="N7417" s="60"/>
      <c r="O7417" s="60"/>
      <c r="P7417" s="60"/>
      <c r="Q7417" s="60"/>
      <c r="R7417" s="334">
        <v>19601</v>
      </c>
      <c r="S7417" s="319" t="s">
        <v>356</v>
      </c>
      <c r="BE7417" s="60"/>
      <c r="BR7417" s="60"/>
      <c r="BX7417" s="151"/>
      <c r="CB7417" s="151"/>
      <c r="CM7417" s="151"/>
      <c r="CO7417" s="151"/>
      <c r="CT7417" s="151"/>
      <c r="CY7417" s="151"/>
    </row>
    <row r="7418" spans="1:103" x14ac:dyDescent="0.2">
      <c r="A7418" s="60"/>
      <c r="B7418" s="60"/>
      <c r="C7418" s="60"/>
      <c r="D7418" s="60"/>
      <c r="E7418" s="60"/>
      <c r="F7418" s="60"/>
      <c r="G7418" s="60"/>
      <c r="H7418" s="60"/>
      <c r="I7418" s="60"/>
      <c r="J7418" s="60"/>
      <c r="K7418" s="60"/>
      <c r="L7418" s="60"/>
      <c r="M7418" s="60"/>
      <c r="N7418" s="60"/>
      <c r="O7418" s="60"/>
      <c r="P7418" s="60"/>
      <c r="Q7418" s="60"/>
      <c r="R7418" s="334">
        <v>19602</v>
      </c>
      <c r="S7418" s="319" t="s">
        <v>356</v>
      </c>
      <c r="BE7418" s="60"/>
      <c r="BR7418" s="60"/>
      <c r="BX7418" s="151"/>
      <c r="CB7418" s="151"/>
      <c r="CM7418" s="151"/>
      <c r="CO7418" s="151"/>
      <c r="CT7418" s="151"/>
      <c r="CY7418" s="151"/>
    </row>
    <row r="7419" spans="1:103" x14ac:dyDescent="0.2">
      <c r="A7419" s="60"/>
      <c r="B7419" s="60"/>
      <c r="C7419" s="60"/>
      <c r="D7419" s="60"/>
      <c r="E7419" s="60"/>
      <c r="F7419" s="60"/>
      <c r="G7419" s="60"/>
      <c r="H7419" s="60"/>
      <c r="I7419" s="60"/>
      <c r="J7419" s="60"/>
      <c r="K7419" s="60"/>
      <c r="L7419" s="60"/>
      <c r="M7419" s="60"/>
      <c r="N7419" s="60"/>
      <c r="O7419" s="60"/>
      <c r="P7419" s="60"/>
      <c r="Q7419" s="60"/>
      <c r="R7419" s="334">
        <v>19603</v>
      </c>
      <c r="S7419" s="319" t="s">
        <v>356</v>
      </c>
      <c r="BE7419" s="60"/>
      <c r="BR7419" s="60"/>
      <c r="BX7419" s="151"/>
      <c r="CB7419" s="151"/>
      <c r="CM7419" s="151"/>
      <c r="CO7419" s="151"/>
      <c r="CT7419" s="151"/>
      <c r="CY7419" s="151"/>
    </row>
    <row r="7420" spans="1:103" x14ac:dyDescent="0.2">
      <c r="A7420" s="60"/>
      <c r="B7420" s="60"/>
      <c r="C7420" s="60"/>
      <c r="D7420" s="60"/>
      <c r="E7420" s="60"/>
      <c r="F7420" s="60"/>
      <c r="G7420" s="60"/>
      <c r="H7420" s="60"/>
      <c r="I7420" s="60"/>
      <c r="J7420" s="60"/>
      <c r="K7420" s="60"/>
      <c r="L7420" s="60"/>
      <c r="M7420" s="60"/>
      <c r="N7420" s="60"/>
      <c r="O7420" s="60"/>
      <c r="P7420" s="60"/>
      <c r="Q7420" s="60"/>
      <c r="R7420" s="334">
        <v>19604</v>
      </c>
      <c r="S7420" s="319" t="s">
        <v>356</v>
      </c>
      <c r="BE7420" s="60"/>
      <c r="BR7420" s="60"/>
      <c r="BX7420" s="151"/>
      <c r="CB7420" s="151"/>
      <c r="CM7420" s="151"/>
      <c r="CO7420" s="151"/>
      <c r="CT7420" s="151"/>
      <c r="CY7420" s="151"/>
    </row>
    <row r="7421" spans="1:103" x14ac:dyDescent="0.2">
      <c r="A7421" s="60"/>
      <c r="B7421" s="60"/>
      <c r="C7421" s="60"/>
      <c r="D7421" s="60"/>
      <c r="E7421" s="60"/>
      <c r="F7421" s="60"/>
      <c r="G7421" s="60"/>
      <c r="H7421" s="60"/>
      <c r="I7421" s="60"/>
      <c r="J7421" s="60"/>
      <c r="K7421" s="60"/>
      <c r="L7421" s="60"/>
      <c r="M7421" s="60"/>
      <c r="N7421" s="60"/>
      <c r="O7421" s="60"/>
      <c r="P7421" s="60"/>
      <c r="Q7421" s="60"/>
      <c r="R7421" s="334">
        <v>19605</v>
      </c>
      <c r="S7421" s="319" t="s">
        <v>356</v>
      </c>
      <c r="BE7421" s="60"/>
      <c r="BR7421" s="60"/>
      <c r="BX7421" s="151"/>
      <c r="CB7421" s="151"/>
      <c r="CM7421" s="151"/>
      <c r="CO7421" s="151"/>
      <c r="CT7421" s="151"/>
      <c r="CY7421" s="151"/>
    </row>
    <row r="7422" spans="1:103" x14ac:dyDescent="0.2">
      <c r="A7422" s="60"/>
      <c r="B7422" s="60"/>
      <c r="C7422" s="60"/>
      <c r="D7422" s="60"/>
      <c r="E7422" s="60"/>
      <c r="F7422" s="60"/>
      <c r="G7422" s="60"/>
      <c r="H7422" s="60"/>
      <c r="I7422" s="60"/>
      <c r="J7422" s="60"/>
      <c r="K7422" s="60"/>
      <c r="L7422" s="60"/>
      <c r="M7422" s="60"/>
      <c r="N7422" s="60"/>
      <c r="O7422" s="60"/>
      <c r="P7422" s="60"/>
      <c r="Q7422" s="60"/>
      <c r="R7422" s="334">
        <v>19606</v>
      </c>
      <c r="S7422" s="319" t="s">
        <v>356</v>
      </c>
      <c r="BE7422" s="60"/>
      <c r="BR7422" s="60"/>
      <c r="BX7422" s="151"/>
      <c r="CB7422" s="151"/>
      <c r="CM7422" s="151"/>
      <c r="CO7422" s="151"/>
      <c r="CT7422" s="151"/>
      <c r="CY7422" s="151"/>
    </row>
    <row r="7423" spans="1:103" x14ac:dyDescent="0.2">
      <c r="A7423" s="60"/>
      <c r="B7423" s="60"/>
      <c r="C7423" s="60"/>
      <c r="D7423" s="60"/>
      <c r="E7423" s="60"/>
      <c r="F7423" s="60"/>
      <c r="G7423" s="60"/>
      <c r="H7423" s="60"/>
      <c r="I7423" s="60"/>
      <c r="J7423" s="60"/>
      <c r="K7423" s="60"/>
      <c r="L7423" s="60"/>
      <c r="M7423" s="60"/>
      <c r="N7423" s="60"/>
      <c r="O7423" s="60"/>
      <c r="P7423" s="60"/>
      <c r="Q7423" s="60"/>
      <c r="R7423" s="334">
        <v>19607</v>
      </c>
      <c r="S7423" s="319" t="s">
        <v>356</v>
      </c>
      <c r="BE7423" s="60"/>
      <c r="BR7423" s="60"/>
      <c r="BX7423" s="151"/>
      <c r="CB7423" s="151"/>
      <c r="CM7423" s="151"/>
      <c r="CO7423" s="151"/>
      <c r="CT7423" s="151"/>
      <c r="CY7423" s="151"/>
    </row>
    <row r="7424" spans="1:103" x14ac:dyDescent="0.2">
      <c r="A7424" s="60"/>
      <c r="B7424" s="60"/>
      <c r="C7424" s="60"/>
      <c r="D7424" s="60"/>
      <c r="E7424" s="60"/>
      <c r="F7424" s="60"/>
      <c r="G7424" s="60"/>
      <c r="H7424" s="60"/>
      <c r="I7424" s="60"/>
      <c r="J7424" s="60"/>
      <c r="K7424" s="60"/>
      <c r="L7424" s="60"/>
      <c r="M7424" s="60"/>
      <c r="N7424" s="60"/>
      <c r="O7424" s="60"/>
      <c r="P7424" s="60"/>
      <c r="Q7424" s="60"/>
      <c r="R7424" s="334">
        <v>19608</v>
      </c>
      <c r="S7424" s="319" t="s">
        <v>356</v>
      </c>
      <c r="BE7424" s="60"/>
      <c r="BR7424" s="60"/>
      <c r="BX7424" s="151"/>
      <c r="CB7424" s="151"/>
      <c r="CM7424" s="151"/>
      <c r="CO7424" s="151"/>
      <c r="CT7424" s="151"/>
      <c r="CY7424" s="151"/>
    </row>
    <row r="7425" spans="1:103" x14ac:dyDescent="0.2">
      <c r="A7425" s="60"/>
      <c r="B7425" s="60"/>
      <c r="C7425" s="60"/>
      <c r="D7425" s="60"/>
      <c r="E7425" s="60"/>
      <c r="F7425" s="60"/>
      <c r="G7425" s="60"/>
      <c r="H7425" s="60"/>
      <c r="I7425" s="60"/>
      <c r="J7425" s="60"/>
      <c r="K7425" s="60"/>
      <c r="L7425" s="60"/>
      <c r="M7425" s="60"/>
      <c r="N7425" s="60"/>
      <c r="O7425" s="60"/>
      <c r="P7425" s="60"/>
      <c r="Q7425" s="60"/>
      <c r="R7425" s="334">
        <v>19609</v>
      </c>
      <c r="S7425" s="319" t="s">
        <v>356</v>
      </c>
      <c r="BE7425" s="60"/>
      <c r="BR7425" s="60"/>
      <c r="BX7425" s="151"/>
      <c r="CB7425" s="151"/>
      <c r="CM7425" s="151"/>
      <c r="CO7425" s="151"/>
      <c r="CT7425" s="151"/>
      <c r="CY7425" s="151"/>
    </row>
    <row r="7426" spans="1:103" x14ac:dyDescent="0.2">
      <c r="A7426" s="60"/>
      <c r="B7426" s="60"/>
      <c r="C7426" s="60"/>
      <c r="D7426" s="60"/>
      <c r="E7426" s="60"/>
      <c r="F7426" s="60"/>
      <c r="G7426" s="60"/>
      <c r="H7426" s="60"/>
      <c r="I7426" s="60"/>
      <c r="J7426" s="60"/>
      <c r="K7426" s="60"/>
      <c r="L7426" s="60"/>
      <c r="M7426" s="60"/>
      <c r="N7426" s="60"/>
      <c r="O7426" s="60"/>
      <c r="P7426" s="60"/>
      <c r="Q7426" s="60"/>
      <c r="R7426" s="334">
        <v>19610</v>
      </c>
      <c r="S7426" s="319" t="s">
        <v>356</v>
      </c>
      <c r="BE7426" s="60"/>
      <c r="BR7426" s="60"/>
      <c r="BX7426" s="151"/>
      <c r="CB7426" s="151"/>
      <c r="CM7426" s="151"/>
      <c r="CO7426" s="151"/>
      <c r="CT7426" s="151"/>
      <c r="CY7426" s="151"/>
    </row>
    <row r="7427" spans="1:103" x14ac:dyDescent="0.2">
      <c r="A7427" s="60"/>
      <c r="B7427" s="60"/>
      <c r="C7427" s="60"/>
      <c r="D7427" s="60"/>
      <c r="E7427" s="60"/>
      <c r="F7427" s="60"/>
      <c r="G7427" s="60"/>
      <c r="H7427" s="60"/>
      <c r="I7427" s="60"/>
      <c r="J7427" s="60"/>
      <c r="K7427" s="60"/>
      <c r="L7427" s="60"/>
      <c r="M7427" s="60"/>
      <c r="N7427" s="60"/>
      <c r="O7427" s="60"/>
      <c r="P7427" s="60"/>
      <c r="Q7427" s="60"/>
      <c r="R7427" s="334">
        <v>19611</v>
      </c>
      <c r="S7427" s="319" t="s">
        <v>356</v>
      </c>
      <c r="BE7427" s="60"/>
      <c r="BR7427" s="60"/>
      <c r="BX7427" s="151"/>
      <c r="CB7427" s="151"/>
      <c r="CM7427" s="151"/>
      <c r="CO7427" s="151"/>
      <c r="CT7427" s="151"/>
      <c r="CY7427" s="151"/>
    </row>
    <row r="7428" spans="1:103" x14ac:dyDescent="0.2">
      <c r="A7428" s="60"/>
      <c r="B7428" s="60"/>
      <c r="C7428" s="60"/>
      <c r="D7428" s="60"/>
      <c r="E7428" s="60"/>
      <c r="F7428" s="60"/>
      <c r="G7428" s="60"/>
      <c r="H7428" s="60"/>
      <c r="I7428" s="60"/>
      <c r="J7428" s="60"/>
      <c r="K7428" s="60"/>
      <c r="L7428" s="60"/>
      <c r="M7428" s="60"/>
      <c r="N7428" s="60"/>
      <c r="O7428" s="60"/>
      <c r="P7428" s="60"/>
      <c r="Q7428" s="60"/>
      <c r="R7428" s="334">
        <v>19612</v>
      </c>
      <c r="S7428" s="319" t="s">
        <v>356</v>
      </c>
      <c r="BE7428" s="60"/>
      <c r="BR7428" s="60"/>
      <c r="BX7428" s="151"/>
      <c r="CB7428" s="151"/>
      <c r="CM7428" s="151"/>
      <c r="CO7428" s="151"/>
      <c r="CT7428" s="151"/>
      <c r="CY7428" s="151"/>
    </row>
    <row r="7429" spans="1:103" x14ac:dyDescent="0.2">
      <c r="A7429" s="60"/>
      <c r="B7429" s="60"/>
      <c r="C7429" s="60"/>
      <c r="D7429" s="60"/>
      <c r="E7429" s="60"/>
      <c r="F7429" s="60"/>
      <c r="G7429" s="60"/>
      <c r="H7429" s="60"/>
      <c r="I7429" s="60"/>
      <c r="J7429" s="60"/>
      <c r="K7429" s="60"/>
      <c r="L7429" s="60"/>
      <c r="M7429" s="60"/>
      <c r="N7429" s="60"/>
      <c r="O7429" s="60"/>
      <c r="P7429" s="60"/>
      <c r="Q7429" s="60"/>
      <c r="R7429" s="334">
        <v>19701</v>
      </c>
      <c r="S7429" s="319" t="s">
        <v>356</v>
      </c>
      <c r="BE7429" s="60"/>
      <c r="BR7429" s="60"/>
      <c r="BX7429" s="151"/>
      <c r="CB7429" s="151"/>
      <c r="CM7429" s="151"/>
      <c r="CO7429" s="151"/>
      <c r="CT7429" s="151"/>
      <c r="CY7429" s="151"/>
    </row>
    <row r="7430" spans="1:103" x14ac:dyDescent="0.2">
      <c r="A7430" s="60"/>
      <c r="B7430" s="60"/>
      <c r="C7430" s="60"/>
      <c r="D7430" s="60"/>
      <c r="E7430" s="60"/>
      <c r="F7430" s="60"/>
      <c r="G7430" s="60"/>
      <c r="H7430" s="60"/>
      <c r="I7430" s="60"/>
      <c r="J7430" s="60"/>
      <c r="K7430" s="60"/>
      <c r="L7430" s="60"/>
      <c r="M7430" s="60"/>
      <c r="N7430" s="60"/>
      <c r="O7430" s="60"/>
      <c r="P7430" s="60"/>
      <c r="Q7430" s="60"/>
      <c r="R7430" s="334">
        <v>19702</v>
      </c>
      <c r="S7430" s="319" t="s">
        <v>356</v>
      </c>
      <c r="BE7430" s="60"/>
      <c r="BR7430" s="60"/>
      <c r="BX7430" s="151"/>
      <c r="CB7430" s="151"/>
      <c r="CM7430" s="151"/>
      <c r="CO7430" s="151"/>
      <c r="CT7430" s="151"/>
      <c r="CY7430" s="151"/>
    </row>
    <row r="7431" spans="1:103" x14ac:dyDescent="0.2">
      <c r="A7431" s="60"/>
      <c r="B7431" s="60"/>
      <c r="C7431" s="60"/>
      <c r="D7431" s="60"/>
      <c r="E7431" s="60"/>
      <c r="F7431" s="60"/>
      <c r="G7431" s="60"/>
      <c r="H7431" s="60"/>
      <c r="I7431" s="60"/>
      <c r="J7431" s="60"/>
      <c r="K7431" s="60"/>
      <c r="L7431" s="60"/>
      <c r="M7431" s="60"/>
      <c r="N7431" s="60"/>
      <c r="O7431" s="60"/>
      <c r="P7431" s="60"/>
      <c r="Q7431" s="60"/>
      <c r="R7431" s="334">
        <v>19703</v>
      </c>
      <c r="S7431" s="319" t="s">
        <v>356</v>
      </c>
      <c r="BE7431" s="60"/>
      <c r="BR7431" s="60"/>
      <c r="BX7431" s="151"/>
      <c r="CB7431" s="151"/>
      <c r="CM7431" s="151"/>
      <c r="CO7431" s="151"/>
      <c r="CT7431" s="151"/>
      <c r="CY7431" s="151"/>
    </row>
    <row r="7432" spans="1:103" x14ac:dyDescent="0.2">
      <c r="A7432" s="60"/>
      <c r="B7432" s="60"/>
      <c r="C7432" s="60"/>
      <c r="D7432" s="60"/>
      <c r="E7432" s="60"/>
      <c r="F7432" s="60"/>
      <c r="G7432" s="60"/>
      <c r="H7432" s="60"/>
      <c r="I7432" s="60"/>
      <c r="J7432" s="60"/>
      <c r="K7432" s="60"/>
      <c r="L7432" s="60"/>
      <c r="M7432" s="60"/>
      <c r="N7432" s="60"/>
      <c r="O7432" s="60"/>
      <c r="P7432" s="60"/>
      <c r="Q7432" s="60"/>
      <c r="R7432" s="334">
        <v>19706</v>
      </c>
      <c r="S7432" s="319" t="s">
        <v>356</v>
      </c>
      <c r="BE7432" s="60"/>
      <c r="BR7432" s="60"/>
      <c r="BX7432" s="151"/>
      <c r="CB7432" s="151"/>
      <c r="CM7432" s="151"/>
      <c r="CO7432" s="151"/>
      <c r="CT7432" s="151"/>
      <c r="CY7432" s="151"/>
    </row>
    <row r="7433" spans="1:103" x14ac:dyDescent="0.2">
      <c r="A7433" s="60"/>
      <c r="B7433" s="60"/>
      <c r="C7433" s="60"/>
      <c r="D7433" s="60"/>
      <c r="E7433" s="60"/>
      <c r="F7433" s="60"/>
      <c r="G7433" s="60"/>
      <c r="H7433" s="60"/>
      <c r="I7433" s="60"/>
      <c r="J7433" s="60"/>
      <c r="K7433" s="60"/>
      <c r="L7433" s="60"/>
      <c r="M7433" s="60"/>
      <c r="N7433" s="60"/>
      <c r="O7433" s="60"/>
      <c r="P7433" s="60"/>
      <c r="Q7433" s="60"/>
      <c r="R7433" s="334">
        <v>19707</v>
      </c>
      <c r="S7433" s="319" t="s">
        <v>356</v>
      </c>
      <c r="BE7433" s="60"/>
      <c r="BR7433" s="60"/>
      <c r="BX7433" s="151"/>
      <c r="CB7433" s="151"/>
      <c r="CM7433" s="151"/>
      <c r="CO7433" s="151"/>
      <c r="CT7433" s="151"/>
      <c r="CY7433" s="151"/>
    </row>
    <row r="7434" spans="1:103" x14ac:dyDescent="0.2">
      <c r="A7434" s="60"/>
      <c r="B7434" s="60"/>
      <c r="C7434" s="60"/>
      <c r="D7434" s="60"/>
      <c r="E7434" s="60"/>
      <c r="F7434" s="60"/>
      <c r="G7434" s="60"/>
      <c r="H7434" s="60"/>
      <c r="I7434" s="60"/>
      <c r="J7434" s="60"/>
      <c r="K7434" s="60"/>
      <c r="L7434" s="60"/>
      <c r="M7434" s="60"/>
      <c r="N7434" s="60"/>
      <c r="O7434" s="60"/>
      <c r="P7434" s="60"/>
      <c r="Q7434" s="60"/>
      <c r="R7434" s="334">
        <v>19708</v>
      </c>
      <c r="S7434" s="319" t="s">
        <v>356</v>
      </c>
      <c r="BE7434" s="60"/>
      <c r="BR7434" s="60"/>
      <c r="BX7434" s="151"/>
      <c r="CB7434" s="151"/>
      <c r="CM7434" s="151"/>
      <c r="CO7434" s="151"/>
      <c r="CT7434" s="151"/>
      <c r="CY7434" s="151"/>
    </row>
    <row r="7435" spans="1:103" x14ac:dyDescent="0.2">
      <c r="A7435" s="60"/>
      <c r="B7435" s="60"/>
      <c r="C7435" s="60"/>
      <c r="D7435" s="60"/>
      <c r="E7435" s="60"/>
      <c r="F7435" s="60"/>
      <c r="G7435" s="60"/>
      <c r="H7435" s="60"/>
      <c r="I7435" s="60"/>
      <c r="J7435" s="60"/>
      <c r="K7435" s="60"/>
      <c r="L7435" s="60"/>
      <c r="M7435" s="60"/>
      <c r="N7435" s="60"/>
      <c r="O7435" s="60"/>
      <c r="P7435" s="60"/>
      <c r="Q7435" s="60"/>
      <c r="R7435" s="334">
        <v>19709</v>
      </c>
      <c r="S7435" s="319" t="s">
        <v>356</v>
      </c>
      <c r="BE7435" s="60"/>
      <c r="BR7435" s="60"/>
      <c r="BX7435" s="151"/>
      <c r="CB7435" s="151"/>
      <c r="CM7435" s="151"/>
      <c r="CO7435" s="151"/>
      <c r="CT7435" s="151"/>
      <c r="CY7435" s="151"/>
    </row>
    <row r="7436" spans="1:103" x14ac:dyDescent="0.2">
      <c r="A7436" s="60"/>
      <c r="B7436" s="60"/>
      <c r="C7436" s="60"/>
      <c r="D7436" s="60"/>
      <c r="E7436" s="60"/>
      <c r="F7436" s="60"/>
      <c r="G7436" s="60"/>
      <c r="H7436" s="60"/>
      <c r="I7436" s="60"/>
      <c r="J7436" s="60"/>
      <c r="K7436" s="60"/>
      <c r="L7436" s="60"/>
      <c r="M7436" s="60"/>
      <c r="N7436" s="60"/>
      <c r="O7436" s="60"/>
      <c r="P7436" s="60"/>
      <c r="Q7436" s="60"/>
      <c r="R7436" s="334">
        <v>19710</v>
      </c>
      <c r="S7436" s="319" t="s">
        <v>356</v>
      </c>
      <c r="BE7436" s="60"/>
      <c r="BR7436" s="60"/>
      <c r="BX7436" s="151"/>
      <c r="CB7436" s="151"/>
      <c r="CM7436" s="151"/>
      <c r="CO7436" s="151"/>
      <c r="CT7436" s="151"/>
      <c r="CY7436" s="151"/>
    </row>
    <row r="7437" spans="1:103" x14ac:dyDescent="0.2">
      <c r="A7437" s="60"/>
      <c r="B7437" s="60"/>
      <c r="C7437" s="60"/>
      <c r="D7437" s="60"/>
      <c r="E7437" s="60"/>
      <c r="F7437" s="60"/>
      <c r="G7437" s="60"/>
      <c r="H7437" s="60"/>
      <c r="I7437" s="60"/>
      <c r="J7437" s="60"/>
      <c r="K7437" s="60"/>
      <c r="L7437" s="60"/>
      <c r="M7437" s="60"/>
      <c r="N7437" s="60"/>
      <c r="O7437" s="60"/>
      <c r="P7437" s="60"/>
      <c r="Q7437" s="60"/>
      <c r="R7437" s="334">
        <v>19711</v>
      </c>
      <c r="S7437" s="319" t="s">
        <v>356</v>
      </c>
      <c r="BE7437" s="60"/>
      <c r="BR7437" s="60"/>
      <c r="BX7437" s="151"/>
      <c r="CB7437" s="151"/>
      <c r="CM7437" s="151"/>
      <c r="CO7437" s="151"/>
      <c r="CT7437" s="151"/>
      <c r="CY7437" s="151"/>
    </row>
    <row r="7438" spans="1:103" x14ac:dyDescent="0.2">
      <c r="A7438" s="60"/>
      <c r="B7438" s="60"/>
      <c r="C7438" s="60"/>
      <c r="D7438" s="60"/>
      <c r="E7438" s="60"/>
      <c r="F7438" s="60"/>
      <c r="G7438" s="60"/>
      <c r="H7438" s="60"/>
      <c r="I7438" s="60"/>
      <c r="J7438" s="60"/>
      <c r="K7438" s="60"/>
      <c r="L7438" s="60"/>
      <c r="M7438" s="60"/>
      <c r="N7438" s="60"/>
      <c r="O7438" s="60"/>
      <c r="P7438" s="60"/>
      <c r="Q7438" s="60"/>
      <c r="R7438" s="334">
        <v>19712</v>
      </c>
      <c r="S7438" s="319" t="s">
        <v>356</v>
      </c>
      <c r="BE7438" s="60"/>
      <c r="BR7438" s="60"/>
      <c r="BX7438" s="151"/>
      <c r="CB7438" s="151"/>
      <c r="CM7438" s="151"/>
      <c r="CO7438" s="151"/>
      <c r="CT7438" s="151"/>
      <c r="CY7438" s="151"/>
    </row>
    <row r="7439" spans="1:103" x14ac:dyDescent="0.2">
      <c r="A7439" s="60"/>
      <c r="B7439" s="60"/>
      <c r="C7439" s="60"/>
      <c r="D7439" s="60"/>
      <c r="E7439" s="60"/>
      <c r="F7439" s="60"/>
      <c r="G7439" s="60"/>
      <c r="H7439" s="60"/>
      <c r="I7439" s="60"/>
      <c r="J7439" s="60"/>
      <c r="K7439" s="60"/>
      <c r="L7439" s="60"/>
      <c r="M7439" s="60"/>
      <c r="N7439" s="60"/>
      <c r="O7439" s="60"/>
      <c r="P7439" s="60"/>
      <c r="Q7439" s="60"/>
      <c r="R7439" s="334">
        <v>19713</v>
      </c>
      <c r="S7439" s="319" t="s">
        <v>356</v>
      </c>
      <c r="BE7439" s="60"/>
      <c r="BR7439" s="60"/>
      <c r="BX7439" s="151"/>
      <c r="CB7439" s="151"/>
      <c r="CM7439" s="151"/>
      <c r="CO7439" s="151"/>
      <c r="CT7439" s="151"/>
      <c r="CY7439" s="151"/>
    </row>
    <row r="7440" spans="1:103" x14ac:dyDescent="0.2">
      <c r="A7440" s="60"/>
      <c r="B7440" s="60"/>
      <c r="C7440" s="60"/>
      <c r="D7440" s="60"/>
      <c r="E7440" s="60"/>
      <c r="F7440" s="60"/>
      <c r="G7440" s="60"/>
      <c r="H7440" s="60"/>
      <c r="I7440" s="60"/>
      <c r="J7440" s="60"/>
      <c r="K7440" s="60"/>
      <c r="L7440" s="60"/>
      <c r="M7440" s="60"/>
      <c r="N7440" s="60"/>
      <c r="O7440" s="60"/>
      <c r="P7440" s="60"/>
      <c r="Q7440" s="60"/>
      <c r="R7440" s="334">
        <v>19714</v>
      </c>
      <c r="S7440" s="319" t="s">
        <v>356</v>
      </c>
      <c r="BE7440" s="60"/>
      <c r="BR7440" s="60"/>
      <c r="BX7440" s="151"/>
      <c r="CB7440" s="151"/>
      <c r="CM7440" s="151"/>
      <c r="CO7440" s="151"/>
      <c r="CT7440" s="151"/>
      <c r="CY7440" s="151"/>
    </row>
    <row r="7441" spans="1:103" x14ac:dyDescent="0.2">
      <c r="A7441" s="60"/>
      <c r="B7441" s="60"/>
      <c r="C7441" s="60"/>
      <c r="D7441" s="60"/>
      <c r="E7441" s="60"/>
      <c r="F7441" s="60"/>
      <c r="G7441" s="60"/>
      <c r="H7441" s="60"/>
      <c r="I7441" s="60"/>
      <c r="J7441" s="60"/>
      <c r="K7441" s="60"/>
      <c r="L7441" s="60"/>
      <c r="M7441" s="60"/>
      <c r="N7441" s="60"/>
      <c r="O7441" s="60"/>
      <c r="P7441" s="60"/>
      <c r="Q7441" s="60"/>
      <c r="R7441" s="334">
        <v>19715</v>
      </c>
      <c r="S7441" s="319" t="s">
        <v>356</v>
      </c>
      <c r="BE7441" s="60"/>
      <c r="BR7441" s="60"/>
      <c r="BX7441" s="151"/>
      <c r="CB7441" s="151"/>
      <c r="CM7441" s="151"/>
      <c r="CO7441" s="151"/>
      <c r="CT7441" s="151"/>
      <c r="CY7441" s="151"/>
    </row>
    <row r="7442" spans="1:103" x14ac:dyDescent="0.2">
      <c r="A7442" s="60"/>
      <c r="B7442" s="60"/>
      <c r="C7442" s="60"/>
      <c r="D7442" s="60"/>
      <c r="E7442" s="60"/>
      <c r="F7442" s="60"/>
      <c r="G7442" s="60"/>
      <c r="H7442" s="60"/>
      <c r="I7442" s="60"/>
      <c r="J7442" s="60"/>
      <c r="K7442" s="60"/>
      <c r="L7442" s="60"/>
      <c r="M7442" s="60"/>
      <c r="N7442" s="60"/>
      <c r="O7442" s="60"/>
      <c r="P7442" s="60"/>
      <c r="Q7442" s="60"/>
      <c r="R7442" s="334">
        <v>19716</v>
      </c>
      <c r="S7442" s="319" t="s">
        <v>356</v>
      </c>
      <c r="BE7442" s="60"/>
      <c r="BR7442" s="60"/>
      <c r="BX7442" s="151"/>
      <c r="CB7442" s="151"/>
      <c r="CM7442" s="151"/>
      <c r="CO7442" s="151"/>
      <c r="CT7442" s="151"/>
      <c r="CY7442" s="151"/>
    </row>
    <row r="7443" spans="1:103" x14ac:dyDescent="0.2">
      <c r="A7443" s="60"/>
      <c r="B7443" s="60"/>
      <c r="C7443" s="60"/>
      <c r="D7443" s="60"/>
      <c r="E7443" s="60"/>
      <c r="F7443" s="60"/>
      <c r="G7443" s="60"/>
      <c r="H7443" s="60"/>
      <c r="I7443" s="60"/>
      <c r="J7443" s="60"/>
      <c r="K7443" s="60"/>
      <c r="L7443" s="60"/>
      <c r="M7443" s="60"/>
      <c r="N7443" s="60"/>
      <c r="O7443" s="60"/>
      <c r="P7443" s="60"/>
      <c r="Q7443" s="60"/>
      <c r="R7443" s="334">
        <v>19717</v>
      </c>
      <c r="S7443" s="319" t="s">
        <v>356</v>
      </c>
      <c r="BE7443" s="60"/>
      <c r="BR7443" s="60"/>
      <c r="BX7443" s="151"/>
      <c r="CB7443" s="151"/>
      <c r="CM7443" s="151"/>
      <c r="CO7443" s="151"/>
      <c r="CT7443" s="151"/>
      <c r="CY7443" s="151"/>
    </row>
    <row r="7444" spans="1:103" x14ac:dyDescent="0.2">
      <c r="A7444" s="60"/>
      <c r="B7444" s="60"/>
      <c r="C7444" s="60"/>
      <c r="D7444" s="60"/>
      <c r="E7444" s="60"/>
      <c r="F7444" s="60"/>
      <c r="G7444" s="60"/>
      <c r="H7444" s="60"/>
      <c r="I7444" s="60"/>
      <c r="J7444" s="60"/>
      <c r="K7444" s="60"/>
      <c r="L7444" s="60"/>
      <c r="M7444" s="60"/>
      <c r="N7444" s="60"/>
      <c r="O7444" s="60"/>
      <c r="P7444" s="60"/>
      <c r="Q7444" s="60"/>
      <c r="R7444" s="334">
        <v>19718</v>
      </c>
      <c r="S7444" s="319" t="s">
        <v>356</v>
      </c>
      <c r="BE7444" s="60"/>
      <c r="BR7444" s="60"/>
      <c r="BX7444" s="151"/>
      <c r="CB7444" s="151"/>
      <c r="CM7444" s="151"/>
      <c r="CO7444" s="151"/>
      <c r="CT7444" s="151"/>
      <c r="CY7444" s="151"/>
    </row>
    <row r="7445" spans="1:103" x14ac:dyDescent="0.2">
      <c r="A7445" s="60"/>
      <c r="B7445" s="60"/>
      <c r="C7445" s="60"/>
      <c r="D7445" s="60"/>
      <c r="E7445" s="60"/>
      <c r="F7445" s="60"/>
      <c r="G7445" s="60"/>
      <c r="H7445" s="60"/>
      <c r="I7445" s="60"/>
      <c r="J7445" s="60"/>
      <c r="K7445" s="60"/>
      <c r="L7445" s="60"/>
      <c r="M7445" s="60"/>
      <c r="N7445" s="60"/>
      <c r="O7445" s="60"/>
      <c r="P7445" s="60"/>
      <c r="Q7445" s="60"/>
      <c r="R7445" s="334">
        <v>19720</v>
      </c>
      <c r="S7445" s="319" t="s">
        <v>356</v>
      </c>
      <c r="BE7445" s="60"/>
      <c r="BR7445" s="60"/>
      <c r="BX7445" s="151"/>
      <c r="CB7445" s="151"/>
      <c r="CM7445" s="151"/>
      <c r="CO7445" s="151"/>
      <c r="CT7445" s="151"/>
      <c r="CY7445" s="151"/>
    </row>
    <row r="7446" spans="1:103" x14ac:dyDescent="0.2">
      <c r="A7446" s="60"/>
      <c r="B7446" s="60"/>
      <c r="C7446" s="60"/>
      <c r="D7446" s="60"/>
      <c r="E7446" s="60"/>
      <c r="F7446" s="60"/>
      <c r="G7446" s="60"/>
      <c r="H7446" s="60"/>
      <c r="I7446" s="60"/>
      <c r="J7446" s="60"/>
      <c r="K7446" s="60"/>
      <c r="L7446" s="60"/>
      <c r="M7446" s="60"/>
      <c r="N7446" s="60"/>
      <c r="O7446" s="60"/>
      <c r="P7446" s="60"/>
      <c r="Q7446" s="60"/>
      <c r="R7446" s="334">
        <v>19721</v>
      </c>
      <c r="S7446" s="319" t="s">
        <v>356</v>
      </c>
      <c r="BE7446" s="60"/>
      <c r="BR7446" s="60"/>
      <c r="BX7446" s="151"/>
      <c r="CB7446" s="151"/>
      <c r="CM7446" s="151"/>
      <c r="CO7446" s="151"/>
      <c r="CT7446" s="151"/>
      <c r="CY7446" s="151"/>
    </row>
    <row r="7447" spans="1:103" x14ac:dyDescent="0.2">
      <c r="A7447" s="60"/>
      <c r="B7447" s="60"/>
      <c r="C7447" s="60"/>
      <c r="D7447" s="60"/>
      <c r="E7447" s="60"/>
      <c r="F7447" s="60"/>
      <c r="G7447" s="60"/>
      <c r="H7447" s="60"/>
      <c r="I7447" s="60"/>
      <c r="J7447" s="60"/>
      <c r="K7447" s="60"/>
      <c r="L7447" s="60"/>
      <c r="M7447" s="60"/>
      <c r="N7447" s="60"/>
      <c r="O7447" s="60"/>
      <c r="P7447" s="60"/>
      <c r="Q7447" s="60"/>
      <c r="R7447" s="334">
        <v>19725</v>
      </c>
      <c r="S7447" s="319" t="s">
        <v>356</v>
      </c>
      <c r="BE7447" s="60"/>
      <c r="BR7447" s="60"/>
      <c r="BX7447" s="151"/>
      <c r="CB7447" s="151"/>
      <c r="CM7447" s="151"/>
      <c r="CO7447" s="151"/>
      <c r="CT7447" s="151"/>
      <c r="CY7447" s="151"/>
    </row>
    <row r="7448" spans="1:103" x14ac:dyDescent="0.2">
      <c r="A7448" s="60"/>
      <c r="B7448" s="60"/>
      <c r="C7448" s="60"/>
      <c r="D7448" s="60"/>
      <c r="E7448" s="60"/>
      <c r="F7448" s="60"/>
      <c r="G7448" s="60"/>
      <c r="H7448" s="60"/>
      <c r="I7448" s="60"/>
      <c r="J7448" s="60"/>
      <c r="K7448" s="60"/>
      <c r="L7448" s="60"/>
      <c r="M7448" s="60"/>
      <c r="N7448" s="60"/>
      <c r="O7448" s="60"/>
      <c r="P7448" s="60"/>
      <c r="Q7448" s="60"/>
      <c r="R7448" s="334">
        <v>19726</v>
      </c>
      <c r="S7448" s="319" t="s">
        <v>356</v>
      </c>
      <c r="BE7448" s="60"/>
      <c r="BR7448" s="60"/>
      <c r="BX7448" s="151"/>
      <c r="CB7448" s="151"/>
      <c r="CM7448" s="151"/>
      <c r="CO7448" s="151"/>
      <c r="CT7448" s="151"/>
      <c r="CY7448" s="151"/>
    </row>
    <row r="7449" spans="1:103" x14ac:dyDescent="0.2">
      <c r="A7449" s="60"/>
      <c r="B7449" s="60"/>
      <c r="C7449" s="60"/>
      <c r="D7449" s="60"/>
      <c r="E7449" s="60"/>
      <c r="F7449" s="60"/>
      <c r="G7449" s="60"/>
      <c r="H7449" s="60"/>
      <c r="I7449" s="60"/>
      <c r="J7449" s="60"/>
      <c r="K7449" s="60"/>
      <c r="L7449" s="60"/>
      <c r="M7449" s="60"/>
      <c r="N7449" s="60"/>
      <c r="O7449" s="60"/>
      <c r="P7449" s="60"/>
      <c r="Q7449" s="60"/>
      <c r="R7449" s="334">
        <v>19730</v>
      </c>
      <c r="S7449" s="319" t="s">
        <v>356</v>
      </c>
      <c r="BE7449" s="60"/>
      <c r="BR7449" s="60"/>
      <c r="BX7449" s="151"/>
      <c r="CB7449" s="151"/>
      <c r="CM7449" s="151"/>
      <c r="CO7449" s="151"/>
      <c r="CT7449" s="151"/>
      <c r="CY7449" s="151"/>
    </row>
    <row r="7450" spans="1:103" x14ac:dyDescent="0.2">
      <c r="A7450" s="60"/>
      <c r="B7450" s="60"/>
      <c r="C7450" s="60"/>
      <c r="D7450" s="60"/>
      <c r="E7450" s="60"/>
      <c r="F7450" s="60"/>
      <c r="G7450" s="60"/>
      <c r="H7450" s="60"/>
      <c r="I7450" s="60"/>
      <c r="J7450" s="60"/>
      <c r="K7450" s="60"/>
      <c r="L7450" s="60"/>
      <c r="M7450" s="60"/>
      <c r="N7450" s="60"/>
      <c r="O7450" s="60"/>
      <c r="P7450" s="60"/>
      <c r="Q7450" s="60"/>
      <c r="R7450" s="334">
        <v>19731</v>
      </c>
      <c r="S7450" s="319" t="s">
        <v>356</v>
      </c>
      <c r="BE7450" s="60"/>
      <c r="BR7450" s="60"/>
      <c r="BX7450" s="151"/>
      <c r="CB7450" s="151"/>
      <c r="CM7450" s="151"/>
      <c r="CO7450" s="151"/>
      <c r="CT7450" s="151"/>
      <c r="CY7450" s="151"/>
    </row>
    <row r="7451" spans="1:103" x14ac:dyDescent="0.2">
      <c r="A7451" s="60"/>
      <c r="B7451" s="60"/>
      <c r="C7451" s="60"/>
      <c r="D7451" s="60"/>
      <c r="E7451" s="60"/>
      <c r="F7451" s="60"/>
      <c r="G7451" s="60"/>
      <c r="H7451" s="60"/>
      <c r="I7451" s="60"/>
      <c r="J7451" s="60"/>
      <c r="K7451" s="60"/>
      <c r="L7451" s="60"/>
      <c r="M7451" s="60"/>
      <c r="N7451" s="60"/>
      <c r="O7451" s="60"/>
      <c r="P7451" s="60"/>
      <c r="Q7451" s="60"/>
      <c r="R7451" s="334">
        <v>19732</v>
      </c>
      <c r="S7451" s="319" t="s">
        <v>356</v>
      </c>
      <c r="BE7451" s="60"/>
      <c r="BR7451" s="60"/>
      <c r="BX7451" s="151"/>
      <c r="CB7451" s="151"/>
      <c r="CM7451" s="151"/>
      <c r="CO7451" s="151"/>
      <c r="CT7451" s="151"/>
      <c r="CY7451" s="151"/>
    </row>
    <row r="7452" spans="1:103" x14ac:dyDescent="0.2">
      <c r="A7452" s="60"/>
      <c r="B7452" s="60"/>
      <c r="C7452" s="60"/>
      <c r="D7452" s="60"/>
      <c r="E7452" s="60"/>
      <c r="F7452" s="60"/>
      <c r="G7452" s="60"/>
      <c r="H7452" s="60"/>
      <c r="I7452" s="60"/>
      <c r="J7452" s="60"/>
      <c r="K7452" s="60"/>
      <c r="L7452" s="60"/>
      <c r="M7452" s="60"/>
      <c r="N7452" s="60"/>
      <c r="O7452" s="60"/>
      <c r="P7452" s="60"/>
      <c r="Q7452" s="60"/>
      <c r="R7452" s="334">
        <v>19733</v>
      </c>
      <c r="S7452" s="319" t="s">
        <v>356</v>
      </c>
      <c r="BE7452" s="60"/>
      <c r="BR7452" s="60"/>
      <c r="BX7452" s="151"/>
      <c r="CB7452" s="151"/>
      <c r="CM7452" s="151"/>
      <c r="CO7452" s="151"/>
      <c r="CT7452" s="151"/>
      <c r="CY7452" s="151"/>
    </row>
    <row r="7453" spans="1:103" x14ac:dyDescent="0.2">
      <c r="A7453" s="60"/>
      <c r="B7453" s="60"/>
      <c r="C7453" s="60"/>
      <c r="D7453" s="60"/>
      <c r="E7453" s="60"/>
      <c r="F7453" s="60"/>
      <c r="G7453" s="60"/>
      <c r="H7453" s="60"/>
      <c r="I7453" s="60"/>
      <c r="J7453" s="60"/>
      <c r="K7453" s="60"/>
      <c r="L7453" s="60"/>
      <c r="M7453" s="60"/>
      <c r="N7453" s="60"/>
      <c r="O7453" s="60"/>
      <c r="P7453" s="60"/>
      <c r="Q7453" s="60"/>
      <c r="R7453" s="334">
        <v>19734</v>
      </c>
      <c r="S7453" s="319" t="s">
        <v>356</v>
      </c>
      <c r="BE7453" s="60"/>
      <c r="BR7453" s="60"/>
      <c r="BX7453" s="151"/>
      <c r="CB7453" s="151"/>
      <c r="CM7453" s="151"/>
      <c r="CO7453" s="151"/>
      <c r="CT7453" s="151"/>
      <c r="CY7453" s="151"/>
    </row>
    <row r="7454" spans="1:103" x14ac:dyDescent="0.2">
      <c r="A7454" s="60"/>
      <c r="B7454" s="60"/>
      <c r="C7454" s="60"/>
      <c r="D7454" s="60"/>
      <c r="E7454" s="60"/>
      <c r="F7454" s="60"/>
      <c r="G7454" s="60"/>
      <c r="H7454" s="60"/>
      <c r="I7454" s="60"/>
      <c r="J7454" s="60"/>
      <c r="K7454" s="60"/>
      <c r="L7454" s="60"/>
      <c r="M7454" s="60"/>
      <c r="N7454" s="60"/>
      <c r="O7454" s="60"/>
      <c r="P7454" s="60"/>
      <c r="Q7454" s="60"/>
      <c r="R7454" s="334">
        <v>19735</v>
      </c>
      <c r="S7454" s="319" t="s">
        <v>356</v>
      </c>
      <c r="BE7454" s="60"/>
      <c r="BR7454" s="60"/>
      <c r="BX7454" s="151"/>
      <c r="CB7454" s="151"/>
      <c r="CM7454" s="151"/>
      <c r="CO7454" s="151"/>
      <c r="CT7454" s="151"/>
      <c r="CY7454" s="151"/>
    </row>
    <row r="7455" spans="1:103" x14ac:dyDescent="0.2">
      <c r="A7455" s="60"/>
      <c r="B7455" s="60"/>
      <c r="C7455" s="60"/>
      <c r="D7455" s="60"/>
      <c r="E7455" s="60"/>
      <c r="F7455" s="60"/>
      <c r="G7455" s="60"/>
      <c r="H7455" s="60"/>
      <c r="I7455" s="60"/>
      <c r="J7455" s="60"/>
      <c r="K7455" s="60"/>
      <c r="L7455" s="60"/>
      <c r="M7455" s="60"/>
      <c r="N7455" s="60"/>
      <c r="O7455" s="60"/>
      <c r="P7455" s="60"/>
      <c r="Q7455" s="60"/>
      <c r="R7455" s="334">
        <v>19736</v>
      </c>
      <c r="S7455" s="319" t="s">
        <v>356</v>
      </c>
      <c r="BE7455" s="60"/>
      <c r="BR7455" s="60"/>
      <c r="BX7455" s="151"/>
      <c r="CB7455" s="151"/>
      <c r="CM7455" s="151"/>
      <c r="CO7455" s="151"/>
      <c r="CT7455" s="151"/>
      <c r="CY7455" s="151"/>
    </row>
    <row r="7456" spans="1:103" x14ac:dyDescent="0.2">
      <c r="A7456" s="60"/>
      <c r="B7456" s="60"/>
      <c r="C7456" s="60"/>
      <c r="D7456" s="60"/>
      <c r="E7456" s="60"/>
      <c r="F7456" s="60"/>
      <c r="G7456" s="60"/>
      <c r="H7456" s="60"/>
      <c r="I7456" s="60"/>
      <c r="J7456" s="60"/>
      <c r="K7456" s="60"/>
      <c r="L7456" s="60"/>
      <c r="M7456" s="60"/>
      <c r="N7456" s="60"/>
      <c r="O7456" s="60"/>
      <c r="P7456" s="60"/>
      <c r="Q7456" s="60"/>
      <c r="R7456" s="334">
        <v>19801</v>
      </c>
      <c r="S7456" s="319" t="s">
        <v>356</v>
      </c>
      <c r="BE7456" s="60"/>
      <c r="BR7456" s="60"/>
      <c r="BX7456" s="151"/>
      <c r="CB7456" s="151"/>
      <c r="CM7456" s="151"/>
      <c r="CO7456" s="151"/>
      <c r="CT7456" s="151"/>
      <c r="CY7456" s="151"/>
    </row>
    <row r="7457" spans="1:103" x14ac:dyDescent="0.2">
      <c r="A7457" s="60"/>
      <c r="B7457" s="60"/>
      <c r="C7457" s="60"/>
      <c r="D7457" s="60"/>
      <c r="E7457" s="60"/>
      <c r="F7457" s="60"/>
      <c r="G7457" s="60"/>
      <c r="H7457" s="60"/>
      <c r="I7457" s="60"/>
      <c r="J7457" s="60"/>
      <c r="K7457" s="60"/>
      <c r="L7457" s="60"/>
      <c r="M7457" s="60"/>
      <c r="N7457" s="60"/>
      <c r="O7457" s="60"/>
      <c r="P7457" s="60"/>
      <c r="Q7457" s="60"/>
      <c r="R7457" s="334">
        <v>19802</v>
      </c>
      <c r="S7457" s="319" t="s">
        <v>356</v>
      </c>
      <c r="BE7457" s="60"/>
      <c r="BR7457" s="60"/>
      <c r="BX7457" s="151"/>
      <c r="CB7457" s="151"/>
      <c r="CM7457" s="151"/>
      <c r="CO7457" s="151"/>
      <c r="CT7457" s="151"/>
      <c r="CY7457" s="151"/>
    </row>
    <row r="7458" spans="1:103" x14ac:dyDescent="0.2">
      <c r="A7458" s="60"/>
      <c r="B7458" s="60"/>
      <c r="C7458" s="60"/>
      <c r="D7458" s="60"/>
      <c r="E7458" s="60"/>
      <c r="F7458" s="60"/>
      <c r="G7458" s="60"/>
      <c r="H7458" s="60"/>
      <c r="I7458" s="60"/>
      <c r="J7458" s="60"/>
      <c r="K7458" s="60"/>
      <c r="L7458" s="60"/>
      <c r="M7458" s="60"/>
      <c r="N7458" s="60"/>
      <c r="O7458" s="60"/>
      <c r="P7458" s="60"/>
      <c r="Q7458" s="60"/>
      <c r="R7458" s="334">
        <v>19803</v>
      </c>
      <c r="S7458" s="319" t="s">
        <v>356</v>
      </c>
      <c r="BE7458" s="60"/>
      <c r="BR7458" s="60"/>
      <c r="BX7458" s="151"/>
      <c r="CB7458" s="151"/>
      <c r="CM7458" s="151"/>
      <c r="CO7458" s="151"/>
      <c r="CT7458" s="151"/>
      <c r="CY7458" s="151"/>
    </row>
    <row r="7459" spans="1:103" x14ac:dyDescent="0.2">
      <c r="A7459" s="60"/>
      <c r="B7459" s="60"/>
      <c r="C7459" s="60"/>
      <c r="D7459" s="60"/>
      <c r="E7459" s="60"/>
      <c r="F7459" s="60"/>
      <c r="G7459" s="60"/>
      <c r="H7459" s="60"/>
      <c r="I7459" s="60"/>
      <c r="J7459" s="60"/>
      <c r="K7459" s="60"/>
      <c r="L7459" s="60"/>
      <c r="M7459" s="60"/>
      <c r="N7459" s="60"/>
      <c r="O7459" s="60"/>
      <c r="P7459" s="60"/>
      <c r="Q7459" s="60"/>
      <c r="R7459" s="334">
        <v>19804</v>
      </c>
      <c r="S7459" s="319" t="s">
        <v>356</v>
      </c>
      <c r="BE7459" s="60"/>
      <c r="BR7459" s="60"/>
      <c r="BX7459" s="151"/>
      <c r="CB7459" s="151"/>
      <c r="CM7459" s="151"/>
      <c r="CO7459" s="151"/>
      <c r="CT7459" s="151"/>
      <c r="CY7459" s="151"/>
    </row>
    <row r="7460" spans="1:103" x14ac:dyDescent="0.2">
      <c r="A7460" s="60"/>
      <c r="B7460" s="60"/>
      <c r="C7460" s="60"/>
      <c r="D7460" s="60"/>
      <c r="E7460" s="60"/>
      <c r="F7460" s="60"/>
      <c r="G7460" s="60"/>
      <c r="H7460" s="60"/>
      <c r="I7460" s="60"/>
      <c r="J7460" s="60"/>
      <c r="K7460" s="60"/>
      <c r="L7460" s="60"/>
      <c r="M7460" s="60"/>
      <c r="N7460" s="60"/>
      <c r="O7460" s="60"/>
      <c r="P7460" s="60"/>
      <c r="Q7460" s="60"/>
      <c r="R7460" s="334">
        <v>19805</v>
      </c>
      <c r="S7460" s="319" t="s">
        <v>356</v>
      </c>
      <c r="BE7460" s="60"/>
      <c r="BR7460" s="60"/>
      <c r="BX7460" s="151"/>
      <c r="CB7460" s="151"/>
      <c r="CM7460" s="151"/>
      <c r="CO7460" s="151"/>
      <c r="CT7460" s="151"/>
      <c r="CY7460" s="151"/>
    </row>
    <row r="7461" spans="1:103" x14ac:dyDescent="0.2">
      <c r="A7461" s="60"/>
      <c r="B7461" s="60"/>
      <c r="C7461" s="60"/>
      <c r="D7461" s="60"/>
      <c r="E7461" s="60"/>
      <c r="F7461" s="60"/>
      <c r="G7461" s="60"/>
      <c r="H7461" s="60"/>
      <c r="I7461" s="60"/>
      <c r="J7461" s="60"/>
      <c r="K7461" s="60"/>
      <c r="L7461" s="60"/>
      <c r="M7461" s="60"/>
      <c r="N7461" s="60"/>
      <c r="O7461" s="60"/>
      <c r="P7461" s="60"/>
      <c r="Q7461" s="60"/>
      <c r="R7461" s="334">
        <v>19806</v>
      </c>
      <c r="S7461" s="319" t="s">
        <v>356</v>
      </c>
      <c r="BE7461" s="60"/>
      <c r="BR7461" s="60"/>
      <c r="BX7461" s="151"/>
      <c r="CB7461" s="151"/>
      <c r="CM7461" s="151"/>
      <c r="CO7461" s="151"/>
      <c r="CT7461" s="151"/>
      <c r="CY7461" s="151"/>
    </row>
    <row r="7462" spans="1:103" x14ac:dyDescent="0.2">
      <c r="A7462" s="60"/>
      <c r="B7462" s="60"/>
      <c r="C7462" s="60"/>
      <c r="D7462" s="60"/>
      <c r="E7462" s="60"/>
      <c r="F7462" s="60"/>
      <c r="G7462" s="60"/>
      <c r="H7462" s="60"/>
      <c r="I7462" s="60"/>
      <c r="J7462" s="60"/>
      <c r="K7462" s="60"/>
      <c r="L7462" s="60"/>
      <c r="M7462" s="60"/>
      <c r="N7462" s="60"/>
      <c r="O7462" s="60"/>
      <c r="P7462" s="60"/>
      <c r="Q7462" s="60"/>
      <c r="R7462" s="334">
        <v>19807</v>
      </c>
      <c r="S7462" s="319" t="s">
        <v>356</v>
      </c>
      <c r="BE7462" s="60"/>
      <c r="BR7462" s="60"/>
      <c r="BX7462" s="151"/>
      <c r="CB7462" s="151"/>
      <c r="CM7462" s="151"/>
      <c r="CO7462" s="151"/>
      <c r="CT7462" s="151"/>
      <c r="CY7462" s="151"/>
    </row>
    <row r="7463" spans="1:103" x14ac:dyDescent="0.2">
      <c r="A7463" s="60"/>
      <c r="B7463" s="60"/>
      <c r="C7463" s="60"/>
      <c r="D7463" s="60"/>
      <c r="E7463" s="60"/>
      <c r="F7463" s="60"/>
      <c r="G7463" s="60"/>
      <c r="H7463" s="60"/>
      <c r="I7463" s="60"/>
      <c r="J7463" s="60"/>
      <c r="K7463" s="60"/>
      <c r="L7463" s="60"/>
      <c r="M7463" s="60"/>
      <c r="N7463" s="60"/>
      <c r="O7463" s="60"/>
      <c r="P7463" s="60"/>
      <c r="Q7463" s="60"/>
      <c r="R7463" s="334">
        <v>19808</v>
      </c>
      <c r="S7463" s="319" t="s">
        <v>356</v>
      </c>
      <c r="BE7463" s="60"/>
      <c r="BR7463" s="60"/>
      <c r="BX7463" s="151"/>
      <c r="CB7463" s="151"/>
      <c r="CM7463" s="151"/>
      <c r="CO7463" s="151"/>
      <c r="CT7463" s="151"/>
      <c r="CY7463" s="151"/>
    </row>
    <row r="7464" spans="1:103" x14ac:dyDescent="0.2">
      <c r="A7464" s="60"/>
      <c r="B7464" s="60"/>
      <c r="C7464" s="60"/>
      <c r="D7464" s="60"/>
      <c r="E7464" s="60"/>
      <c r="F7464" s="60"/>
      <c r="G7464" s="60"/>
      <c r="H7464" s="60"/>
      <c r="I7464" s="60"/>
      <c r="J7464" s="60"/>
      <c r="K7464" s="60"/>
      <c r="L7464" s="60"/>
      <c r="M7464" s="60"/>
      <c r="N7464" s="60"/>
      <c r="O7464" s="60"/>
      <c r="P7464" s="60"/>
      <c r="Q7464" s="60"/>
      <c r="R7464" s="334">
        <v>19809</v>
      </c>
      <c r="S7464" s="319" t="s">
        <v>356</v>
      </c>
      <c r="BE7464" s="60"/>
      <c r="BR7464" s="60"/>
      <c r="BX7464" s="151"/>
      <c r="CB7464" s="151"/>
      <c r="CM7464" s="151"/>
      <c r="CO7464" s="151"/>
      <c r="CT7464" s="151"/>
      <c r="CY7464" s="151"/>
    </row>
    <row r="7465" spans="1:103" x14ac:dyDescent="0.2">
      <c r="A7465" s="60"/>
      <c r="B7465" s="60"/>
      <c r="C7465" s="60"/>
      <c r="D7465" s="60"/>
      <c r="E7465" s="60"/>
      <c r="F7465" s="60"/>
      <c r="G7465" s="60"/>
      <c r="H7465" s="60"/>
      <c r="I7465" s="60"/>
      <c r="J7465" s="60"/>
      <c r="K7465" s="60"/>
      <c r="L7465" s="60"/>
      <c r="M7465" s="60"/>
      <c r="N7465" s="60"/>
      <c r="O7465" s="60"/>
      <c r="P7465" s="60"/>
      <c r="Q7465" s="60"/>
      <c r="R7465" s="334">
        <v>19810</v>
      </c>
      <c r="S7465" s="319" t="s">
        <v>356</v>
      </c>
      <c r="BE7465" s="60"/>
      <c r="BR7465" s="60"/>
      <c r="BX7465" s="151"/>
      <c r="CB7465" s="151"/>
      <c r="CM7465" s="151"/>
      <c r="CO7465" s="151"/>
      <c r="CT7465" s="151"/>
      <c r="CY7465" s="151"/>
    </row>
    <row r="7466" spans="1:103" x14ac:dyDescent="0.2">
      <c r="A7466" s="60"/>
      <c r="B7466" s="60"/>
      <c r="C7466" s="60"/>
      <c r="D7466" s="60"/>
      <c r="E7466" s="60"/>
      <c r="F7466" s="60"/>
      <c r="G7466" s="60"/>
      <c r="H7466" s="60"/>
      <c r="I7466" s="60"/>
      <c r="J7466" s="60"/>
      <c r="K7466" s="60"/>
      <c r="L7466" s="60"/>
      <c r="M7466" s="60"/>
      <c r="N7466" s="60"/>
      <c r="O7466" s="60"/>
      <c r="P7466" s="60"/>
      <c r="Q7466" s="60"/>
      <c r="R7466" s="334">
        <v>19850</v>
      </c>
      <c r="S7466" s="319" t="s">
        <v>356</v>
      </c>
      <c r="BE7466" s="60"/>
      <c r="BR7466" s="60"/>
      <c r="BX7466" s="151"/>
      <c r="CB7466" s="151"/>
      <c r="CM7466" s="151"/>
      <c r="CO7466" s="151"/>
      <c r="CT7466" s="151"/>
      <c r="CY7466" s="151"/>
    </row>
    <row r="7467" spans="1:103" x14ac:dyDescent="0.2">
      <c r="A7467" s="60"/>
      <c r="B7467" s="60"/>
      <c r="C7467" s="60"/>
      <c r="D7467" s="60"/>
      <c r="E7467" s="60"/>
      <c r="F7467" s="60"/>
      <c r="G7467" s="60"/>
      <c r="H7467" s="60"/>
      <c r="I7467" s="60"/>
      <c r="J7467" s="60"/>
      <c r="K7467" s="60"/>
      <c r="L7467" s="60"/>
      <c r="M7467" s="60"/>
      <c r="N7467" s="60"/>
      <c r="O7467" s="60"/>
      <c r="P7467" s="60"/>
      <c r="Q7467" s="60"/>
      <c r="R7467" s="334">
        <v>19880</v>
      </c>
      <c r="S7467" s="319" t="s">
        <v>356</v>
      </c>
      <c r="BE7467" s="60"/>
      <c r="BR7467" s="60"/>
      <c r="BX7467" s="151"/>
      <c r="CB7467" s="151"/>
      <c r="CM7467" s="151"/>
      <c r="CO7467" s="151"/>
      <c r="CT7467" s="151"/>
      <c r="CY7467" s="151"/>
    </row>
    <row r="7468" spans="1:103" x14ac:dyDescent="0.2">
      <c r="A7468" s="60"/>
      <c r="B7468" s="60"/>
      <c r="C7468" s="60"/>
      <c r="D7468" s="60"/>
      <c r="E7468" s="60"/>
      <c r="F7468" s="60"/>
      <c r="G7468" s="60"/>
      <c r="H7468" s="60"/>
      <c r="I7468" s="60"/>
      <c r="J7468" s="60"/>
      <c r="K7468" s="60"/>
      <c r="L7468" s="60"/>
      <c r="M7468" s="60"/>
      <c r="N7468" s="60"/>
      <c r="O7468" s="60"/>
      <c r="P7468" s="60"/>
      <c r="Q7468" s="60"/>
      <c r="R7468" s="334">
        <v>19884</v>
      </c>
      <c r="S7468" s="319" t="s">
        <v>356</v>
      </c>
      <c r="BE7468" s="60"/>
      <c r="BR7468" s="60"/>
      <c r="BX7468" s="151"/>
      <c r="CB7468" s="151"/>
      <c r="CM7468" s="151"/>
      <c r="CO7468" s="151"/>
      <c r="CT7468" s="151"/>
      <c r="CY7468" s="151"/>
    </row>
    <row r="7469" spans="1:103" x14ac:dyDescent="0.2">
      <c r="A7469" s="60"/>
      <c r="B7469" s="60"/>
      <c r="C7469" s="60"/>
      <c r="D7469" s="60"/>
      <c r="E7469" s="60"/>
      <c r="F7469" s="60"/>
      <c r="G7469" s="60"/>
      <c r="H7469" s="60"/>
      <c r="I7469" s="60"/>
      <c r="J7469" s="60"/>
      <c r="K7469" s="60"/>
      <c r="L7469" s="60"/>
      <c r="M7469" s="60"/>
      <c r="N7469" s="60"/>
      <c r="O7469" s="60"/>
      <c r="P7469" s="60"/>
      <c r="Q7469" s="60"/>
      <c r="R7469" s="334">
        <v>19885</v>
      </c>
      <c r="S7469" s="319" t="s">
        <v>356</v>
      </c>
      <c r="BE7469" s="60"/>
      <c r="BR7469" s="60"/>
      <c r="BX7469" s="151"/>
      <c r="CB7469" s="151"/>
      <c r="CM7469" s="151"/>
      <c r="CO7469" s="151"/>
      <c r="CT7469" s="151"/>
      <c r="CY7469" s="151"/>
    </row>
    <row r="7470" spans="1:103" x14ac:dyDescent="0.2">
      <c r="A7470" s="60"/>
      <c r="B7470" s="60"/>
      <c r="C7470" s="60"/>
      <c r="D7470" s="60"/>
      <c r="E7470" s="60"/>
      <c r="F7470" s="60"/>
      <c r="G7470" s="60"/>
      <c r="H7470" s="60"/>
      <c r="I7470" s="60"/>
      <c r="J7470" s="60"/>
      <c r="K7470" s="60"/>
      <c r="L7470" s="60"/>
      <c r="M7470" s="60"/>
      <c r="N7470" s="60"/>
      <c r="O7470" s="60"/>
      <c r="P7470" s="60"/>
      <c r="Q7470" s="60"/>
      <c r="R7470" s="334">
        <v>19886</v>
      </c>
      <c r="S7470" s="319" t="s">
        <v>356</v>
      </c>
      <c r="BE7470" s="60"/>
      <c r="BR7470" s="60"/>
      <c r="BX7470" s="151"/>
      <c r="CB7470" s="151"/>
      <c r="CM7470" s="151"/>
      <c r="CO7470" s="151"/>
      <c r="CT7470" s="151"/>
      <c r="CY7470" s="151"/>
    </row>
    <row r="7471" spans="1:103" x14ac:dyDescent="0.2">
      <c r="A7471" s="60"/>
      <c r="B7471" s="60"/>
      <c r="C7471" s="60"/>
      <c r="D7471" s="60"/>
      <c r="E7471" s="60"/>
      <c r="F7471" s="60"/>
      <c r="G7471" s="60"/>
      <c r="H7471" s="60"/>
      <c r="I7471" s="60"/>
      <c r="J7471" s="60"/>
      <c r="K7471" s="60"/>
      <c r="L7471" s="60"/>
      <c r="M7471" s="60"/>
      <c r="N7471" s="60"/>
      <c r="O7471" s="60"/>
      <c r="P7471" s="60"/>
      <c r="Q7471" s="60"/>
      <c r="R7471" s="334">
        <v>19890</v>
      </c>
      <c r="S7471" s="319" t="s">
        <v>356</v>
      </c>
      <c r="BE7471" s="60"/>
      <c r="BR7471" s="60"/>
      <c r="BX7471" s="151"/>
      <c r="CB7471" s="151"/>
      <c r="CM7471" s="151"/>
      <c r="CO7471" s="151"/>
      <c r="CT7471" s="151"/>
      <c r="CY7471" s="151"/>
    </row>
    <row r="7472" spans="1:103" x14ac:dyDescent="0.2">
      <c r="A7472" s="60"/>
      <c r="B7472" s="60"/>
      <c r="C7472" s="60"/>
      <c r="D7472" s="60"/>
      <c r="E7472" s="60"/>
      <c r="F7472" s="60"/>
      <c r="G7472" s="60"/>
      <c r="H7472" s="60"/>
      <c r="I7472" s="60"/>
      <c r="J7472" s="60"/>
      <c r="K7472" s="60"/>
      <c r="L7472" s="60"/>
      <c r="M7472" s="60"/>
      <c r="N7472" s="60"/>
      <c r="O7472" s="60"/>
      <c r="P7472" s="60"/>
      <c r="Q7472" s="60"/>
      <c r="R7472" s="334">
        <v>19891</v>
      </c>
      <c r="S7472" s="319" t="s">
        <v>356</v>
      </c>
      <c r="BE7472" s="60"/>
      <c r="BR7472" s="60"/>
      <c r="BX7472" s="151"/>
      <c r="CB7472" s="151"/>
      <c r="CM7472" s="151"/>
      <c r="CO7472" s="151"/>
      <c r="CT7472" s="151"/>
      <c r="CY7472" s="151"/>
    </row>
    <row r="7473" spans="1:103" x14ac:dyDescent="0.2">
      <c r="A7473" s="60"/>
      <c r="B7473" s="60"/>
      <c r="C7473" s="60"/>
      <c r="D7473" s="60"/>
      <c r="E7473" s="60"/>
      <c r="F7473" s="60"/>
      <c r="G7473" s="60"/>
      <c r="H7473" s="60"/>
      <c r="I7473" s="60"/>
      <c r="J7473" s="60"/>
      <c r="K7473" s="60"/>
      <c r="L7473" s="60"/>
      <c r="M7473" s="60"/>
      <c r="N7473" s="60"/>
      <c r="O7473" s="60"/>
      <c r="P7473" s="60"/>
      <c r="Q7473" s="60"/>
      <c r="R7473" s="334">
        <v>19892</v>
      </c>
      <c r="S7473" s="319" t="s">
        <v>356</v>
      </c>
      <c r="BE7473" s="60"/>
      <c r="BR7473" s="60"/>
      <c r="BX7473" s="151"/>
      <c r="CB7473" s="151"/>
      <c r="CM7473" s="151"/>
      <c r="CO7473" s="151"/>
      <c r="CT7473" s="151"/>
      <c r="CY7473" s="151"/>
    </row>
    <row r="7474" spans="1:103" x14ac:dyDescent="0.2">
      <c r="A7474" s="60"/>
      <c r="B7474" s="60"/>
      <c r="C7474" s="60"/>
      <c r="D7474" s="60"/>
      <c r="E7474" s="60"/>
      <c r="F7474" s="60"/>
      <c r="G7474" s="60"/>
      <c r="H7474" s="60"/>
      <c r="I7474" s="60"/>
      <c r="J7474" s="60"/>
      <c r="K7474" s="60"/>
      <c r="L7474" s="60"/>
      <c r="M7474" s="60"/>
      <c r="N7474" s="60"/>
      <c r="O7474" s="60"/>
      <c r="P7474" s="60"/>
      <c r="Q7474" s="60"/>
      <c r="R7474" s="334">
        <v>19893</v>
      </c>
      <c r="S7474" s="319" t="s">
        <v>356</v>
      </c>
      <c r="BE7474" s="60"/>
      <c r="BR7474" s="60"/>
      <c r="BX7474" s="151"/>
      <c r="CB7474" s="151"/>
      <c r="CM7474" s="151"/>
      <c r="CO7474" s="151"/>
      <c r="CT7474" s="151"/>
      <c r="CY7474" s="151"/>
    </row>
    <row r="7475" spans="1:103" x14ac:dyDescent="0.2">
      <c r="A7475" s="60"/>
      <c r="B7475" s="60"/>
      <c r="C7475" s="60"/>
      <c r="D7475" s="60"/>
      <c r="E7475" s="60"/>
      <c r="F7475" s="60"/>
      <c r="G7475" s="60"/>
      <c r="H7475" s="60"/>
      <c r="I7475" s="60"/>
      <c r="J7475" s="60"/>
      <c r="K7475" s="60"/>
      <c r="L7475" s="60"/>
      <c r="M7475" s="60"/>
      <c r="N7475" s="60"/>
      <c r="O7475" s="60"/>
      <c r="P7475" s="60"/>
      <c r="Q7475" s="60"/>
      <c r="R7475" s="334">
        <v>19894</v>
      </c>
      <c r="S7475" s="319" t="s">
        <v>356</v>
      </c>
      <c r="BE7475" s="60"/>
      <c r="BR7475" s="60"/>
      <c r="BX7475" s="151"/>
      <c r="CB7475" s="151"/>
      <c r="CM7475" s="151"/>
      <c r="CO7475" s="151"/>
      <c r="CT7475" s="151"/>
      <c r="CY7475" s="151"/>
    </row>
    <row r="7476" spans="1:103" x14ac:dyDescent="0.2">
      <c r="A7476" s="60"/>
      <c r="B7476" s="60"/>
      <c r="C7476" s="60"/>
      <c r="D7476" s="60"/>
      <c r="E7476" s="60"/>
      <c r="F7476" s="60"/>
      <c r="G7476" s="60"/>
      <c r="H7476" s="60"/>
      <c r="I7476" s="60"/>
      <c r="J7476" s="60"/>
      <c r="K7476" s="60"/>
      <c r="L7476" s="60"/>
      <c r="M7476" s="60"/>
      <c r="N7476" s="60"/>
      <c r="O7476" s="60"/>
      <c r="P7476" s="60"/>
      <c r="Q7476" s="60"/>
      <c r="R7476" s="334">
        <v>19895</v>
      </c>
      <c r="S7476" s="319" t="s">
        <v>356</v>
      </c>
      <c r="BE7476" s="60"/>
      <c r="BR7476" s="60"/>
      <c r="BX7476" s="151"/>
      <c r="CB7476" s="151"/>
      <c r="CM7476" s="151"/>
      <c r="CO7476" s="151"/>
      <c r="CT7476" s="151"/>
      <c r="CY7476" s="151"/>
    </row>
    <row r="7477" spans="1:103" x14ac:dyDescent="0.2">
      <c r="A7477" s="60"/>
      <c r="B7477" s="60"/>
      <c r="C7477" s="60"/>
      <c r="D7477" s="60"/>
      <c r="E7477" s="60"/>
      <c r="F7477" s="60"/>
      <c r="G7477" s="60"/>
      <c r="H7477" s="60"/>
      <c r="I7477" s="60"/>
      <c r="J7477" s="60"/>
      <c r="K7477" s="60"/>
      <c r="L7477" s="60"/>
      <c r="M7477" s="60"/>
      <c r="N7477" s="60"/>
      <c r="O7477" s="60"/>
      <c r="P7477" s="60"/>
      <c r="Q7477" s="60"/>
      <c r="R7477" s="334">
        <v>19896</v>
      </c>
      <c r="S7477" s="319" t="s">
        <v>356</v>
      </c>
      <c r="BE7477" s="60"/>
      <c r="BR7477" s="60"/>
      <c r="BX7477" s="151"/>
      <c r="CB7477" s="151"/>
      <c r="CM7477" s="151"/>
      <c r="CO7477" s="151"/>
      <c r="CT7477" s="151"/>
      <c r="CY7477" s="151"/>
    </row>
    <row r="7478" spans="1:103" x14ac:dyDescent="0.2">
      <c r="A7478" s="60"/>
      <c r="B7478" s="60"/>
      <c r="C7478" s="60"/>
      <c r="D7478" s="60"/>
      <c r="E7478" s="60"/>
      <c r="F7478" s="60"/>
      <c r="G7478" s="60"/>
      <c r="H7478" s="60"/>
      <c r="I7478" s="60"/>
      <c r="J7478" s="60"/>
      <c r="K7478" s="60"/>
      <c r="L7478" s="60"/>
      <c r="M7478" s="60"/>
      <c r="N7478" s="60"/>
      <c r="O7478" s="60"/>
      <c r="P7478" s="60"/>
      <c r="Q7478" s="60"/>
      <c r="R7478" s="334">
        <v>19897</v>
      </c>
      <c r="S7478" s="319" t="s">
        <v>356</v>
      </c>
      <c r="BE7478" s="60"/>
      <c r="BR7478" s="60"/>
      <c r="BX7478" s="151"/>
      <c r="CB7478" s="151"/>
      <c r="CM7478" s="151"/>
      <c r="CO7478" s="151"/>
      <c r="CT7478" s="151"/>
      <c r="CY7478" s="151"/>
    </row>
    <row r="7479" spans="1:103" x14ac:dyDescent="0.2">
      <c r="A7479" s="60"/>
      <c r="B7479" s="60"/>
      <c r="C7479" s="60"/>
      <c r="D7479" s="60"/>
      <c r="E7479" s="60"/>
      <c r="F7479" s="60"/>
      <c r="G7479" s="60"/>
      <c r="H7479" s="60"/>
      <c r="I7479" s="60"/>
      <c r="J7479" s="60"/>
      <c r="K7479" s="60"/>
      <c r="L7479" s="60"/>
      <c r="M7479" s="60"/>
      <c r="N7479" s="60"/>
      <c r="O7479" s="60"/>
      <c r="P7479" s="60"/>
      <c r="Q7479" s="60"/>
      <c r="R7479" s="334">
        <v>19898</v>
      </c>
      <c r="S7479" s="319" t="s">
        <v>356</v>
      </c>
      <c r="BE7479" s="60"/>
      <c r="BR7479" s="60"/>
      <c r="BX7479" s="151"/>
      <c r="CB7479" s="151"/>
      <c r="CM7479" s="151"/>
      <c r="CO7479" s="151"/>
      <c r="CT7479" s="151"/>
      <c r="CY7479" s="151"/>
    </row>
    <row r="7480" spans="1:103" x14ac:dyDescent="0.2">
      <c r="A7480" s="60"/>
      <c r="B7480" s="60"/>
      <c r="C7480" s="60"/>
      <c r="D7480" s="60"/>
      <c r="E7480" s="60"/>
      <c r="F7480" s="60"/>
      <c r="G7480" s="60"/>
      <c r="H7480" s="60"/>
      <c r="I7480" s="60"/>
      <c r="J7480" s="60"/>
      <c r="K7480" s="60"/>
      <c r="L7480" s="60"/>
      <c r="M7480" s="60"/>
      <c r="N7480" s="60"/>
      <c r="O7480" s="60"/>
      <c r="P7480" s="60"/>
      <c r="Q7480" s="60"/>
      <c r="R7480" s="334">
        <v>19899</v>
      </c>
      <c r="S7480" s="319" t="s">
        <v>356</v>
      </c>
      <c r="BE7480" s="60"/>
      <c r="BR7480" s="60"/>
      <c r="BX7480" s="151"/>
      <c r="CB7480" s="151"/>
      <c r="CM7480" s="151"/>
      <c r="CO7480" s="151"/>
      <c r="CT7480" s="151"/>
      <c r="CY7480" s="151"/>
    </row>
    <row r="7481" spans="1:103" x14ac:dyDescent="0.2">
      <c r="A7481" s="60"/>
      <c r="B7481" s="60"/>
      <c r="C7481" s="60"/>
      <c r="D7481" s="60"/>
      <c r="E7481" s="60"/>
      <c r="F7481" s="60"/>
      <c r="G7481" s="60"/>
      <c r="H7481" s="60"/>
      <c r="I7481" s="60"/>
      <c r="J7481" s="60"/>
      <c r="K7481" s="60"/>
      <c r="L7481" s="60"/>
      <c r="M7481" s="60"/>
      <c r="N7481" s="60"/>
      <c r="O7481" s="60"/>
      <c r="P7481" s="60"/>
      <c r="Q7481" s="60"/>
      <c r="R7481" s="334">
        <v>19901</v>
      </c>
      <c r="S7481" s="319" t="s">
        <v>356</v>
      </c>
      <c r="BE7481" s="60"/>
      <c r="BR7481" s="60"/>
      <c r="BX7481" s="151"/>
      <c r="CB7481" s="151"/>
      <c r="CM7481" s="151"/>
      <c r="CO7481" s="151"/>
      <c r="CT7481" s="151"/>
      <c r="CY7481" s="151"/>
    </row>
    <row r="7482" spans="1:103" x14ac:dyDescent="0.2">
      <c r="A7482" s="60"/>
      <c r="B7482" s="60"/>
      <c r="C7482" s="60"/>
      <c r="D7482" s="60"/>
      <c r="E7482" s="60"/>
      <c r="F7482" s="60"/>
      <c r="G7482" s="60"/>
      <c r="H7482" s="60"/>
      <c r="I7482" s="60"/>
      <c r="J7482" s="60"/>
      <c r="K7482" s="60"/>
      <c r="L7482" s="60"/>
      <c r="M7482" s="60"/>
      <c r="N7482" s="60"/>
      <c r="O7482" s="60"/>
      <c r="P7482" s="60"/>
      <c r="Q7482" s="60"/>
      <c r="R7482" s="334">
        <v>19902</v>
      </c>
      <c r="S7482" s="319" t="s">
        <v>356</v>
      </c>
      <c r="BE7482" s="60"/>
      <c r="BR7482" s="60"/>
      <c r="BX7482" s="151"/>
      <c r="CB7482" s="151"/>
      <c r="CM7482" s="151"/>
      <c r="CO7482" s="151"/>
      <c r="CT7482" s="151"/>
      <c r="CY7482" s="151"/>
    </row>
    <row r="7483" spans="1:103" x14ac:dyDescent="0.2">
      <c r="A7483" s="60"/>
      <c r="B7483" s="60"/>
      <c r="C7483" s="60"/>
      <c r="D7483" s="60"/>
      <c r="E7483" s="60"/>
      <c r="F7483" s="60"/>
      <c r="G7483" s="60"/>
      <c r="H7483" s="60"/>
      <c r="I7483" s="60"/>
      <c r="J7483" s="60"/>
      <c r="K7483" s="60"/>
      <c r="L7483" s="60"/>
      <c r="M7483" s="60"/>
      <c r="N7483" s="60"/>
      <c r="O7483" s="60"/>
      <c r="P7483" s="60"/>
      <c r="Q7483" s="60"/>
      <c r="R7483" s="334">
        <v>19903</v>
      </c>
      <c r="S7483" s="319" t="s">
        <v>356</v>
      </c>
      <c r="BE7483" s="60"/>
      <c r="BR7483" s="60"/>
      <c r="BX7483" s="151"/>
      <c r="CB7483" s="151"/>
      <c r="CM7483" s="151"/>
      <c r="CO7483" s="151"/>
      <c r="CT7483" s="151"/>
      <c r="CY7483" s="151"/>
    </row>
    <row r="7484" spans="1:103" x14ac:dyDescent="0.2">
      <c r="A7484" s="60"/>
      <c r="B7484" s="60"/>
      <c r="C7484" s="60"/>
      <c r="D7484" s="60"/>
      <c r="E7484" s="60"/>
      <c r="F7484" s="60"/>
      <c r="G7484" s="60"/>
      <c r="H7484" s="60"/>
      <c r="I7484" s="60"/>
      <c r="J7484" s="60"/>
      <c r="K7484" s="60"/>
      <c r="L7484" s="60"/>
      <c r="M7484" s="60"/>
      <c r="N7484" s="60"/>
      <c r="O7484" s="60"/>
      <c r="P7484" s="60"/>
      <c r="Q7484" s="60"/>
      <c r="R7484" s="334">
        <v>19904</v>
      </c>
      <c r="S7484" s="319" t="s">
        <v>356</v>
      </c>
      <c r="BE7484" s="60"/>
      <c r="BR7484" s="60"/>
      <c r="BX7484" s="151"/>
      <c r="CB7484" s="151"/>
      <c r="CM7484" s="151"/>
      <c r="CO7484" s="151"/>
      <c r="CT7484" s="151"/>
      <c r="CY7484" s="151"/>
    </row>
    <row r="7485" spans="1:103" x14ac:dyDescent="0.2">
      <c r="A7485" s="60"/>
      <c r="B7485" s="60"/>
      <c r="C7485" s="60"/>
      <c r="D7485" s="60"/>
      <c r="E7485" s="60"/>
      <c r="F7485" s="60"/>
      <c r="G7485" s="60"/>
      <c r="H7485" s="60"/>
      <c r="I7485" s="60"/>
      <c r="J7485" s="60"/>
      <c r="K7485" s="60"/>
      <c r="L7485" s="60"/>
      <c r="M7485" s="60"/>
      <c r="N7485" s="60"/>
      <c r="O7485" s="60"/>
      <c r="P7485" s="60"/>
      <c r="Q7485" s="60"/>
      <c r="R7485" s="334">
        <v>19905</v>
      </c>
      <c r="S7485" s="319" t="s">
        <v>356</v>
      </c>
      <c r="BE7485" s="60"/>
      <c r="BR7485" s="60"/>
      <c r="BX7485" s="151"/>
      <c r="CB7485" s="151"/>
      <c r="CM7485" s="151"/>
      <c r="CO7485" s="151"/>
      <c r="CT7485" s="151"/>
      <c r="CY7485" s="151"/>
    </row>
    <row r="7486" spans="1:103" x14ac:dyDescent="0.2">
      <c r="A7486" s="60"/>
      <c r="B7486" s="60"/>
      <c r="C7486" s="60"/>
      <c r="D7486" s="60"/>
      <c r="E7486" s="60"/>
      <c r="F7486" s="60"/>
      <c r="G7486" s="60"/>
      <c r="H7486" s="60"/>
      <c r="I7486" s="60"/>
      <c r="J7486" s="60"/>
      <c r="K7486" s="60"/>
      <c r="L7486" s="60"/>
      <c r="M7486" s="60"/>
      <c r="N7486" s="60"/>
      <c r="O7486" s="60"/>
      <c r="P7486" s="60"/>
      <c r="Q7486" s="60"/>
      <c r="R7486" s="334">
        <v>19906</v>
      </c>
      <c r="S7486" s="319" t="s">
        <v>356</v>
      </c>
      <c r="BE7486" s="60"/>
      <c r="BR7486" s="60"/>
      <c r="BX7486" s="151"/>
      <c r="CB7486" s="151"/>
      <c r="CM7486" s="151"/>
      <c r="CO7486" s="151"/>
      <c r="CT7486" s="151"/>
      <c r="CY7486" s="151"/>
    </row>
    <row r="7487" spans="1:103" x14ac:dyDescent="0.2">
      <c r="A7487" s="60"/>
      <c r="B7487" s="60"/>
      <c r="C7487" s="60"/>
      <c r="D7487" s="60"/>
      <c r="E7487" s="60"/>
      <c r="F7487" s="60"/>
      <c r="G7487" s="60"/>
      <c r="H7487" s="60"/>
      <c r="I7487" s="60"/>
      <c r="J7487" s="60"/>
      <c r="K7487" s="60"/>
      <c r="L7487" s="60"/>
      <c r="M7487" s="60"/>
      <c r="N7487" s="60"/>
      <c r="O7487" s="60"/>
      <c r="P7487" s="60"/>
      <c r="Q7487" s="60"/>
      <c r="R7487" s="334">
        <v>19930</v>
      </c>
      <c r="S7487" s="319" t="s">
        <v>356</v>
      </c>
      <c r="BE7487" s="60"/>
      <c r="BR7487" s="60"/>
      <c r="BX7487" s="151"/>
      <c r="CB7487" s="151"/>
      <c r="CM7487" s="151"/>
      <c r="CO7487" s="151"/>
      <c r="CT7487" s="151"/>
      <c r="CY7487" s="151"/>
    </row>
    <row r="7488" spans="1:103" x14ac:dyDescent="0.2">
      <c r="A7488" s="60"/>
      <c r="B7488" s="60"/>
      <c r="C7488" s="60"/>
      <c r="D7488" s="60"/>
      <c r="E7488" s="60"/>
      <c r="F7488" s="60"/>
      <c r="G7488" s="60"/>
      <c r="H7488" s="60"/>
      <c r="I7488" s="60"/>
      <c r="J7488" s="60"/>
      <c r="K7488" s="60"/>
      <c r="L7488" s="60"/>
      <c r="M7488" s="60"/>
      <c r="N7488" s="60"/>
      <c r="O7488" s="60"/>
      <c r="P7488" s="60"/>
      <c r="Q7488" s="60"/>
      <c r="R7488" s="334">
        <v>19931</v>
      </c>
      <c r="S7488" s="319" t="s">
        <v>356</v>
      </c>
      <c r="BE7488" s="60"/>
      <c r="BR7488" s="60"/>
      <c r="BX7488" s="151"/>
      <c r="CB7488" s="151"/>
      <c r="CM7488" s="151"/>
      <c r="CO7488" s="151"/>
      <c r="CT7488" s="151"/>
      <c r="CY7488" s="151"/>
    </row>
    <row r="7489" spans="1:103" x14ac:dyDescent="0.2">
      <c r="A7489" s="60"/>
      <c r="B7489" s="60"/>
      <c r="C7489" s="60"/>
      <c r="D7489" s="60"/>
      <c r="E7489" s="60"/>
      <c r="F7489" s="60"/>
      <c r="G7489" s="60"/>
      <c r="H7489" s="60"/>
      <c r="I7489" s="60"/>
      <c r="J7489" s="60"/>
      <c r="K7489" s="60"/>
      <c r="L7489" s="60"/>
      <c r="M7489" s="60"/>
      <c r="N7489" s="60"/>
      <c r="O7489" s="60"/>
      <c r="P7489" s="60"/>
      <c r="Q7489" s="60"/>
      <c r="R7489" s="334">
        <v>19933</v>
      </c>
      <c r="S7489" s="319" t="s">
        <v>356</v>
      </c>
      <c r="BE7489" s="60"/>
      <c r="BR7489" s="60"/>
      <c r="BX7489" s="151"/>
      <c r="CB7489" s="151"/>
      <c r="CM7489" s="151"/>
      <c r="CO7489" s="151"/>
      <c r="CT7489" s="151"/>
      <c r="CY7489" s="151"/>
    </row>
    <row r="7490" spans="1:103" x14ac:dyDescent="0.2">
      <c r="A7490" s="60"/>
      <c r="B7490" s="60"/>
      <c r="C7490" s="60"/>
      <c r="D7490" s="60"/>
      <c r="E7490" s="60"/>
      <c r="F7490" s="60"/>
      <c r="G7490" s="60"/>
      <c r="H7490" s="60"/>
      <c r="I7490" s="60"/>
      <c r="J7490" s="60"/>
      <c r="K7490" s="60"/>
      <c r="L7490" s="60"/>
      <c r="M7490" s="60"/>
      <c r="N7490" s="60"/>
      <c r="O7490" s="60"/>
      <c r="P7490" s="60"/>
      <c r="Q7490" s="60"/>
      <c r="R7490" s="334">
        <v>19934</v>
      </c>
      <c r="S7490" s="319" t="s">
        <v>356</v>
      </c>
      <c r="BE7490" s="60"/>
      <c r="BR7490" s="60"/>
      <c r="BX7490" s="151"/>
      <c r="CB7490" s="151"/>
      <c r="CM7490" s="151"/>
      <c r="CO7490" s="151"/>
      <c r="CT7490" s="151"/>
      <c r="CY7490" s="151"/>
    </row>
    <row r="7491" spans="1:103" x14ac:dyDescent="0.2">
      <c r="A7491" s="60"/>
      <c r="B7491" s="60"/>
      <c r="C7491" s="60"/>
      <c r="D7491" s="60"/>
      <c r="E7491" s="60"/>
      <c r="F7491" s="60"/>
      <c r="G7491" s="60"/>
      <c r="H7491" s="60"/>
      <c r="I7491" s="60"/>
      <c r="J7491" s="60"/>
      <c r="K7491" s="60"/>
      <c r="L7491" s="60"/>
      <c r="M7491" s="60"/>
      <c r="N7491" s="60"/>
      <c r="O7491" s="60"/>
      <c r="P7491" s="60"/>
      <c r="Q7491" s="60"/>
      <c r="R7491" s="334">
        <v>19936</v>
      </c>
      <c r="S7491" s="319" t="s">
        <v>356</v>
      </c>
      <c r="BE7491" s="60"/>
      <c r="BR7491" s="60"/>
      <c r="BX7491" s="151"/>
      <c r="CB7491" s="151"/>
      <c r="CM7491" s="151"/>
      <c r="CO7491" s="151"/>
      <c r="CT7491" s="151"/>
      <c r="CY7491" s="151"/>
    </row>
    <row r="7492" spans="1:103" x14ac:dyDescent="0.2">
      <c r="A7492" s="60"/>
      <c r="B7492" s="60"/>
      <c r="C7492" s="60"/>
      <c r="D7492" s="60"/>
      <c r="E7492" s="60"/>
      <c r="F7492" s="60"/>
      <c r="G7492" s="60"/>
      <c r="H7492" s="60"/>
      <c r="I7492" s="60"/>
      <c r="J7492" s="60"/>
      <c r="K7492" s="60"/>
      <c r="L7492" s="60"/>
      <c r="M7492" s="60"/>
      <c r="N7492" s="60"/>
      <c r="O7492" s="60"/>
      <c r="P7492" s="60"/>
      <c r="Q7492" s="60"/>
      <c r="R7492" s="334">
        <v>19938</v>
      </c>
      <c r="S7492" s="319" t="s">
        <v>356</v>
      </c>
      <c r="BE7492" s="60"/>
      <c r="BR7492" s="60"/>
      <c r="BX7492" s="151"/>
      <c r="CB7492" s="151"/>
      <c r="CM7492" s="151"/>
      <c r="CO7492" s="151"/>
      <c r="CT7492" s="151"/>
      <c r="CY7492" s="151"/>
    </row>
    <row r="7493" spans="1:103" x14ac:dyDescent="0.2">
      <c r="A7493" s="60"/>
      <c r="B7493" s="60"/>
      <c r="C7493" s="60"/>
      <c r="D7493" s="60"/>
      <c r="E7493" s="60"/>
      <c r="F7493" s="60"/>
      <c r="G7493" s="60"/>
      <c r="H7493" s="60"/>
      <c r="I7493" s="60"/>
      <c r="J7493" s="60"/>
      <c r="K7493" s="60"/>
      <c r="L7493" s="60"/>
      <c r="M7493" s="60"/>
      <c r="N7493" s="60"/>
      <c r="O7493" s="60"/>
      <c r="P7493" s="60"/>
      <c r="Q7493" s="60"/>
      <c r="R7493" s="334">
        <v>19939</v>
      </c>
      <c r="S7493" s="319" t="s">
        <v>356</v>
      </c>
      <c r="BE7493" s="60"/>
      <c r="BR7493" s="60"/>
      <c r="BX7493" s="151"/>
      <c r="CB7493" s="151"/>
      <c r="CM7493" s="151"/>
      <c r="CO7493" s="151"/>
      <c r="CT7493" s="151"/>
      <c r="CY7493" s="151"/>
    </row>
    <row r="7494" spans="1:103" x14ac:dyDescent="0.2">
      <c r="A7494" s="60"/>
      <c r="B7494" s="60"/>
      <c r="C7494" s="60"/>
      <c r="D7494" s="60"/>
      <c r="E7494" s="60"/>
      <c r="F7494" s="60"/>
      <c r="G7494" s="60"/>
      <c r="H7494" s="60"/>
      <c r="I7494" s="60"/>
      <c r="J7494" s="60"/>
      <c r="K7494" s="60"/>
      <c r="L7494" s="60"/>
      <c r="M7494" s="60"/>
      <c r="N7494" s="60"/>
      <c r="O7494" s="60"/>
      <c r="P7494" s="60"/>
      <c r="Q7494" s="60"/>
      <c r="R7494" s="334">
        <v>19940</v>
      </c>
      <c r="S7494" s="319" t="s">
        <v>356</v>
      </c>
      <c r="BE7494" s="60"/>
      <c r="BR7494" s="60"/>
      <c r="BX7494" s="151"/>
      <c r="CB7494" s="151"/>
      <c r="CM7494" s="151"/>
      <c r="CO7494" s="151"/>
      <c r="CT7494" s="151"/>
      <c r="CY7494" s="151"/>
    </row>
    <row r="7495" spans="1:103" x14ac:dyDescent="0.2">
      <c r="A7495" s="60"/>
      <c r="B7495" s="60"/>
      <c r="C7495" s="60"/>
      <c r="D7495" s="60"/>
      <c r="E7495" s="60"/>
      <c r="F7495" s="60"/>
      <c r="G7495" s="60"/>
      <c r="H7495" s="60"/>
      <c r="I7495" s="60"/>
      <c r="J7495" s="60"/>
      <c r="K7495" s="60"/>
      <c r="L7495" s="60"/>
      <c r="M7495" s="60"/>
      <c r="N7495" s="60"/>
      <c r="O7495" s="60"/>
      <c r="P7495" s="60"/>
      <c r="Q7495" s="60"/>
      <c r="R7495" s="334">
        <v>19941</v>
      </c>
      <c r="S7495" s="319" t="s">
        <v>356</v>
      </c>
      <c r="BE7495" s="60"/>
      <c r="BR7495" s="60"/>
      <c r="BX7495" s="151"/>
      <c r="CB7495" s="151"/>
      <c r="CM7495" s="151"/>
      <c r="CO7495" s="151"/>
      <c r="CT7495" s="151"/>
      <c r="CY7495" s="151"/>
    </row>
    <row r="7496" spans="1:103" x14ac:dyDescent="0.2">
      <c r="A7496" s="60"/>
      <c r="B7496" s="60"/>
      <c r="C7496" s="60"/>
      <c r="D7496" s="60"/>
      <c r="E7496" s="60"/>
      <c r="F7496" s="60"/>
      <c r="G7496" s="60"/>
      <c r="H7496" s="60"/>
      <c r="I7496" s="60"/>
      <c r="J7496" s="60"/>
      <c r="K7496" s="60"/>
      <c r="L7496" s="60"/>
      <c r="M7496" s="60"/>
      <c r="N7496" s="60"/>
      <c r="O7496" s="60"/>
      <c r="P7496" s="60"/>
      <c r="Q7496" s="60"/>
      <c r="R7496" s="334">
        <v>19943</v>
      </c>
      <c r="S7496" s="319" t="s">
        <v>356</v>
      </c>
      <c r="BE7496" s="60"/>
      <c r="BR7496" s="60"/>
      <c r="BX7496" s="151"/>
      <c r="CB7496" s="151"/>
      <c r="CM7496" s="151"/>
      <c r="CO7496" s="151"/>
      <c r="CT7496" s="151"/>
      <c r="CY7496" s="151"/>
    </row>
    <row r="7497" spans="1:103" x14ac:dyDescent="0.2">
      <c r="A7497" s="60"/>
      <c r="B7497" s="60"/>
      <c r="C7497" s="60"/>
      <c r="D7497" s="60"/>
      <c r="E7497" s="60"/>
      <c r="F7497" s="60"/>
      <c r="G7497" s="60"/>
      <c r="H7497" s="60"/>
      <c r="I7497" s="60"/>
      <c r="J7497" s="60"/>
      <c r="K7497" s="60"/>
      <c r="L7497" s="60"/>
      <c r="M7497" s="60"/>
      <c r="N7497" s="60"/>
      <c r="O7497" s="60"/>
      <c r="P7497" s="60"/>
      <c r="Q7497" s="60"/>
      <c r="R7497" s="334">
        <v>19944</v>
      </c>
      <c r="S7497" s="319" t="s">
        <v>356</v>
      </c>
      <c r="BE7497" s="60"/>
      <c r="BR7497" s="60"/>
      <c r="BX7497" s="151"/>
      <c r="CB7497" s="151"/>
      <c r="CM7497" s="151"/>
      <c r="CO7497" s="151"/>
      <c r="CT7497" s="151"/>
      <c r="CY7497" s="151"/>
    </row>
    <row r="7498" spans="1:103" x14ac:dyDescent="0.2">
      <c r="A7498" s="60"/>
      <c r="B7498" s="60"/>
      <c r="C7498" s="60"/>
      <c r="D7498" s="60"/>
      <c r="E7498" s="60"/>
      <c r="F7498" s="60"/>
      <c r="G7498" s="60"/>
      <c r="H7498" s="60"/>
      <c r="I7498" s="60"/>
      <c r="J7498" s="60"/>
      <c r="K7498" s="60"/>
      <c r="L7498" s="60"/>
      <c r="M7498" s="60"/>
      <c r="N7498" s="60"/>
      <c r="O7498" s="60"/>
      <c r="P7498" s="60"/>
      <c r="Q7498" s="60"/>
      <c r="R7498" s="334">
        <v>19945</v>
      </c>
      <c r="S7498" s="319" t="s">
        <v>356</v>
      </c>
      <c r="BE7498" s="60"/>
      <c r="BR7498" s="60"/>
      <c r="BX7498" s="151"/>
      <c r="CB7498" s="151"/>
      <c r="CM7498" s="151"/>
      <c r="CO7498" s="151"/>
      <c r="CT7498" s="151"/>
      <c r="CY7498" s="151"/>
    </row>
    <row r="7499" spans="1:103" x14ac:dyDescent="0.2">
      <c r="A7499" s="60"/>
      <c r="B7499" s="60"/>
      <c r="C7499" s="60"/>
      <c r="D7499" s="60"/>
      <c r="E7499" s="60"/>
      <c r="F7499" s="60"/>
      <c r="G7499" s="60"/>
      <c r="H7499" s="60"/>
      <c r="I7499" s="60"/>
      <c r="J7499" s="60"/>
      <c r="K7499" s="60"/>
      <c r="L7499" s="60"/>
      <c r="M7499" s="60"/>
      <c r="N7499" s="60"/>
      <c r="O7499" s="60"/>
      <c r="P7499" s="60"/>
      <c r="Q7499" s="60"/>
      <c r="R7499" s="334">
        <v>19946</v>
      </c>
      <c r="S7499" s="319" t="s">
        <v>356</v>
      </c>
      <c r="BE7499" s="60"/>
      <c r="BR7499" s="60"/>
      <c r="BX7499" s="151"/>
      <c r="CB7499" s="151"/>
      <c r="CM7499" s="151"/>
      <c r="CO7499" s="151"/>
      <c r="CT7499" s="151"/>
      <c r="CY7499" s="151"/>
    </row>
    <row r="7500" spans="1:103" x14ac:dyDescent="0.2">
      <c r="A7500" s="60"/>
      <c r="B7500" s="60"/>
      <c r="C7500" s="60"/>
      <c r="D7500" s="60"/>
      <c r="E7500" s="60"/>
      <c r="F7500" s="60"/>
      <c r="G7500" s="60"/>
      <c r="H7500" s="60"/>
      <c r="I7500" s="60"/>
      <c r="J7500" s="60"/>
      <c r="K7500" s="60"/>
      <c r="L7500" s="60"/>
      <c r="M7500" s="60"/>
      <c r="N7500" s="60"/>
      <c r="O7500" s="60"/>
      <c r="P7500" s="60"/>
      <c r="Q7500" s="60"/>
      <c r="R7500" s="334">
        <v>19947</v>
      </c>
      <c r="S7500" s="319" t="s">
        <v>356</v>
      </c>
      <c r="BE7500" s="60"/>
      <c r="BR7500" s="60"/>
      <c r="BX7500" s="151"/>
      <c r="CB7500" s="151"/>
      <c r="CM7500" s="151"/>
      <c r="CO7500" s="151"/>
      <c r="CT7500" s="151"/>
      <c r="CY7500" s="151"/>
    </row>
    <row r="7501" spans="1:103" x14ac:dyDescent="0.2">
      <c r="A7501" s="60"/>
      <c r="B7501" s="60"/>
      <c r="C7501" s="60"/>
      <c r="D7501" s="60"/>
      <c r="E7501" s="60"/>
      <c r="F7501" s="60"/>
      <c r="G7501" s="60"/>
      <c r="H7501" s="60"/>
      <c r="I7501" s="60"/>
      <c r="J7501" s="60"/>
      <c r="K7501" s="60"/>
      <c r="L7501" s="60"/>
      <c r="M7501" s="60"/>
      <c r="N7501" s="60"/>
      <c r="O7501" s="60"/>
      <c r="P7501" s="60"/>
      <c r="Q7501" s="60"/>
      <c r="R7501" s="334">
        <v>19950</v>
      </c>
      <c r="S7501" s="319" t="s">
        <v>356</v>
      </c>
      <c r="BE7501" s="60"/>
      <c r="BR7501" s="60"/>
      <c r="BX7501" s="151"/>
      <c r="CB7501" s="151"/>
      <c r="CM7501" s="151"/>
      <c r="CO7501" s="151"/>
      <c r="CT7501" s="151"/>
      <c r="CY7501" s="151"/>
    </row>
    <row r="7502" spans="1:103" x14ac:dyDescent="0.2">
      <c r="A7502" s="60"/>
      <c r="B7502" s="60"/>
      <c r="C7502" s="60"/>
      <c r="D7502" s="60"/>
      <c r="E7502" s="60"/>
      <c r="F7502" s="60"/>
      <c r="G7502" s="60"/>
      <c r="H7502" s="60"/>
      <c r="I7502" s="60"/>
      <c r="J7502" s="60"/>
      <c r="K7502" s="60"/>
      <c r="L7502" s="60"/>
      <c r="M7502" s="60"/>
      <c r="N7502" s="60"/>
      <c r="O7502" s="60"/>
      <c r="P7502" s="60"/>
      <c r="Q7502" s="60"/>
      <c r="R7502" s="334">
        <v>19951</v>
      </c>
      <c r="S7502" s="319" t="s">
        <v>356</v>
      </c>
      <c r="BE7502" s="60"/>
      <c r="BR7502" s="60"/>
      <c r="BX7502" s="151"/>
      <c r="CB7502" s="151"/>
      <c r="CM7502" s="151"/>
      <c r="CO7502" s="151"/>
      <c r="CT7502" s="151"/>
      <c r="CY7502" s="151"/>
    </row>
    <row r="7503" spans="1:103" x14ac:dyDescent="0.2">
      <c r="A7503" s="60"/>
      <c r="B7503" s="60"/>
      <c r="C7503" s="60"/>
      <c r="D7503" s="60"/>
      <c r="E7503" s="60"/>
      <c r="F7503" s="60"/>
      <c r="G7503" s="60"/>
      <c r="H7503" s="60"/>
      <c r="I7503" s="60"/>
      <c r="J7503" s="60"/>
      <c r="K7503" s="60"/>
      <c r="L7503" s="60"/>
      <c r="M7503" s="60"/>
      <c r="N7503" s="60"/>
      <c r="O7503" s="60"/>
      <c r="P7503" s="60"/>
      <c r="Q7503" s="60"/>
      <c r="R7503" s="334">
        <v>19952</v>
      </c>
      <c r="S7503" s="319" t="s">
        <v>356</v>
      </c>
      <c r="BE7503" s="60"/>
      <c r="BR7503" s="60"/>
      <c r="BX7503" s="151"/>
      <c r="CB7503" s="151"/>
      <c r="CM7503" s="151"/>
      <c r="CO7503" s="151"/>
      <c r="CT7503" s="151"/>
      <c r="CY7503" s="151"/>
    </row>
    <row r="7504" spans="1:103" x14ac:dyDescent="0.2">
      <c r="A7504" s="60"/>
      <c r="B7504" s="60"/>
      <c r="C7504" s="60"/>
      <c r="D7504" s="60"/>
      <c r="E7504" s="60"/>
      <c r="F7504" s="60"/>
      <c r="G7504" s="60"/>
      <c r="H7504" s="60"/>
      <c r="I7504" s="60"/>
      <c r="J7504" s="60"/>
      <c r="K7504" s="60"/>
      <c r="L7504" s="60"/>
      <c r="M7504" s="60"/>
      <c r="N7504" s="60"/>
      <c r="O7504" s="60"/>
      <c r="P7504" s="60"/>
      <c r="Q7504" s="60"/>
      <c r="R7504" s="334">
        <v>19953</v>
      </c>
      <c r="S7504" s="319" t="s">
        <v>356</v>
      </c>
      <c r="BE7504" s="60"/>
      <c r="BR7504" s="60"/>
      <c r="BX7504" s="151"/>
      <c r="CB7504" s="151"/>
      <c r="CM7504" s="151"/>
      <c r="CO7504" s="151"/>
      <c r="CT7504" s="151"/>
      <c r="CY7504" s="151"/>
    </row>
    <row r="7505" spans="1:103" x14ac:dyDescent="0.2">
      <c r="A7505" s="60"/>
      <c r="B7505" s="60"/>
      <c r="C7505" s="60"/>
      <c r="D7505" s="60"/>
      <c r="E7505" s="60"/>
      <c r="F7505" s="60"/>
      <c r="G7505" s="60"/>
      <c r="H7505" s="60"/>
      <c r="I7505" s="60"/>
      <c r="J7505" s="60"/>
      <c r="K7505" s="60"/>
      <c r="L7505" s="60"/>
      <c r="M7505" s="60"/>
      <c r="N7505" s="60"/>
      <c r="O7505" s="60"/>
      <c r="P7505" s="60"/>
      <c r="Q7505" s="60"/>
      <c r="R7505" s="334">
        <v>19954</v>
      </c>
      <c r="S7505" s="319" t="s">
        <v>356</v>
      </c>
      <c r="BE7505" s="60"/>
      <c r="BR7505" s="60"/>
      <c r="BX7505" s="151"/>
      <c r="CB7505" s="151"/>
      <c r="CM7505" s="151"/>
      <c r="CO7505" s="151"/>
      <c r="CT7505" s="151"/>
      <c r="CY7505" s="151"/>
    </row>
    <row r="7506" spans="1:103" x14ac:dyDescent="0.2">
      <c r="A7506" s="60"/>
      <c r="B7506" s="60"/>
      <c r="C7506" s="60"/>
      <c r="D7506" s="60"/>
      <c r="E7506" s="60"/>
      <c r="F7506" s="60"/>
      <c r="G7506" s="60"/>
      <c r="H7506" s="60"/>
      <c r="I7506" s="60"/>
      <c r="J7506" s="60"/>
      <c r="K7506" s="60"/>
      <c r="L7506" s="60"/>
      <c r="M7506" s="60"/>
      <c r="N7506" s="60"/>
      <c r="O7506" s="60"/>
      <c r="P7506" s="60"/>
      <c r="Q7506" s="60"/>
      <c r="R7506" s="334">
        <v>19955</v>
      </c>
      <c r="S7506" s="319" t="s">
        <v>356</v>
      </c>
      <c r="BE7506" s="60"/>
      <c r="BR7506" s="60"/>
      <c r="BX7506" s="151"/>
      <c r="CB7506" s="151"/>
      <c r="CM7506" s="151"/>
      <c r="CO7506" s="151"/>
      <c r="CT7506" s="151"/>
      <c r="CY7506" s="151"/>
    </row>
    <row r="7507" spans="1:103" x14ac:dyDescent="0.2">
      <c r="A7507" s="60"/>
      <c r="B7507" s="60"/>
      <c r="C7507" s="60"/>
      <c r="D7507" s="60"/>
      <c r="E7507" s="60"/>
      <c r="F7507" s="60"/>
      <c r="G7507" s="60"/>
      <c r="H7507" s="60"/>
      <c r="I7507" s="60"/>
      <c r="J7507" s="60"/>
      <c r="K7507" s="60"/>
      <c r="L7507" s="60"/>
      <c r="M7507" s="60"/>
      <c r="N7507" s="60"/>
      <c r="O7507" s="60"/>
      <c r="P7507" s="60"/>
      <c r="Q7507" s="60"/>
      <c r="R7507" s="334">
        <v>19956</v>
      </c>
      <c r="S7507" s="319" t="s">
        <v>356</v>
      </c>
      <c r="BE7507" s="60"/>
      <c r="BR7507" s="60"/>
      <c r="BX7507" s="151"/>
      <c r="CB7507" s="151"/>
      <c r="CM7507" s="151"/>
      <c r="CO7507" s="151"/>
      <c r="CT7507" s="151"/>
      <c r="CY7507" s="151"/>
    </row>
    <row r="7508" spans="1:103" x14ac:dyDescent="0.2">
      <c r="A7508" s="60"/>
      <c r="B7508" s="60"/>
      <c r="C7508" s="60"/>
      <c r="D7508" s="60"/>
      <c r="E7508" s="60"/>
      <c r="F7508" s="60"/>
      <c r="G7508" s="60"/>
      <c r="H7508" s="60"/>
      <c r="I7508" s="60"/>
      <c r="J7508" s="60"/>
      <c r="K7508" s="60"/>
      <c r="L7508" s="60"/>
      <c r="M7508" s="60"/>
      <c r="N7508" s="60"/>
      <c r="O7508" s="60"/>
      <c r="P7508" s="60"/>
      <c r="Q7508" s="60"/>
      <c r="R7508" s="334">
        <v>19958</v>
      </c>
      <c r="S7508" s="319" t="s">
        <v>356</v>
      </c>
      <c r="BE7508" s="60"/>
      <c r="BR7508" s="60"/>
      <c r="BX7508" s="151"/>
      <c r="CB7508" s="151"/>
      <c r="CM7508" s="151"/>
      <c r="CO7508" s="151"/>
      <c r="CT7508" s="151"/>
      <c r="CY7508" s="151"/>
    </row>
    <row r="7509" spans="1:103" x14ac:dyDescent="0.2">
      <c r="A7509" s="60"/>
      <c r="B7509" s="60"/>
      <c r="C7509" s="60"/>
      <c r="D7509" s="60"/>
      <c r="E7509" s="60"/>
      <c r="F7509" s="60"/>
      <c r="G7509" s="60"/>
      <c r="H7509" s="60"/>
      <c r="I7509" s="60"/>
      <c r="J7509" s="60"/>
      <c r="K7509" s="60"/>
      <c r="L7509" s="60"/>
      <c r="M7509" s="60"/>
      <c r="N7509" s="60"/>
      <c r="O7509" s="60"/>
      <c r="P7509" s="60"/>
      <c r="Q7509" s="60"/>
      <c r="R7509" s="334">
        <v>19960</v>
      </c>
      <c r="S7509" s="319" t="s">
        <v>356</v>
      </c>
      <c r="BE7509" s="60"/>
      <c r="BR7509" s="60"/>
      <c r="BX7509" s="151"/>
      <c r="CB7509" s="151"/>
      <c r="CM7509" s="151"/>
      <c r="CO7509" s="151"/>
      <c r="CT7509" s="151"/>
      <c r="CY7509" s="151"/>
    </row>
    <row r="7510" spans="1:103" x14ac:dyDescent="0.2">
      <c r="A7510" s="60"/>
      <c r="B7510" s="60"/>
      <c r="C7510" s="60"/>
      <c r="D7510" s="60"/>
      <c r="E7510" s="60"/>
      <c r="F7510" s="60"/>
      <c r="G7510" s="60"/>
      <c r="H7510" s="60"/>
      <c r="I7510" s="60"/>
      <c r="J7510" s="60"/>
      <c r="K7510" s="60"/>
      <c r="L7510" s="60"/>
      <c r="M7510" s="60"/>
      <c r="N7510" s="60"/>
      <c r="O7510" s="60"/>
      <c r="P7510" s="60"/>
      <c r="Q7510" s="60"/>
      <c r="R7510" s="334">
        <v>19961</v>
      </c>
      <c r="S7510" s="319" t="s">
        <v>356</v>
      </c>
      <c r="BE7510" s="60"/>
      <c r="BR7510" s="60"/>
      <c r="BX7510" s="151"/>
      <c r="CB7510" s="151"/>
      <c r="CM7510" s="151"/>
      <c r="CO7510" s="151"/>
      <c r="CT7510" s="151"/>
      <c r="CY7510" s="151"/>
    </row>
    <row r="7511" spans="1:103" x14ac:dyDescent="0.2">
      <c r="A7511" s="60"/>
      <c r="B7511" s="60"/>
      <c r="C7511" s="60"/>
      <c r="D7511" s="60"/>
      <c r="E7511" s="60"/>
      <c r="F7511" s="60"/>
      <c r="G7511" s="60"/>
      <c r="H7511" s="60"/>
      <c r="I7511" s="60"/>
      <c r="J7511" s="60"/>
      <c r="K7511" s="60"/>
      <c r="L7511" s="60"/>
      <c r="M7511" s="60"/>
      <c r="N7511" s="60"/>
      <c r="O7511" s="60"/>
      <c r="P7511" s="60"/>
      <c r="Q7511" s="60"/>
      <c r="R7511" s="334">
        <v>19962</v>
      </c>
      <c r="S7511" s="319" t="s">
        <v>356</v>
      </c>
      <c r="BE7511" s="60"/>
      <c r="BR7511" s="60"/>
      <c r="BX7511" s="151"/>
      <c r="CB7511" s="151"/>
      <c r="CM7511" s="151"/>
      <c r="CO7511" s="151"/>
      <c r="CT7511" s="151"/>
      <c r="CY7511" s="151"/>
    </row>
    <row r="7512" spans="1:103" x14ac:dyDescent="0.2">
      <c r="A7512" s="60"/>
      <c r="B7512" s="60"/>
      <c r="C7512" s="60"/>
      <c r="D7512" s="60"/>
      <c r="E7512" s="60"/>
      <c r="F7512" s="60"/>
      <c r="G7512" s="60"/>
      <c r="H7512" s="60"/>
      <c r="I7512" s="60"/>
      <c r="J7512" s="60"/>
      <c r="K7512" s="60"/>
      <c r="L7512" s="60"/>
      <c r="M7512" s="60"/>
      <c r="N7512" s="60"/>
      <c r="O7512" s="60"/>
      <c r="P7512" s="60"/>
      <c r="Q7512" s="60"/>
      <c r="R7512" s="334">
        <v>19963</v>
      </c>
      <c r="S7512" s="319" t="s">
        <v>356</v>
      </c>
      <c r="BE7512" s="60"/>
      <c r="BR7512" s="60"/>
      <c r="BX7512" s="151"/>
      <c r="CB7512" s="151"/>
      <c r="CM7512" s="151"/>
      <c r="CO7512" s="151"/>
      <c r="CT7512" s="151"/>
      <c r="CY7512" s="151"/>
    </row>
    <row r="7513" spans="1:103" x14ac:dyDescent="0.2">
      <c r="A7513" s="60"/>
      <c r="B7513" s="60"/>
      <c r="C7513" s="60"/>
      <c r="D7513" s="60"/>
      <c r="E7513" s="60"/>
      <c r="F7513" s="60"/>
      <c r="G7513" s="60"/>
      <c r="H7513" s="60"/>
      <c r="I7513" s="60"/>
      <c r="J7513" s="60"/>
      <c r="K7513" s="60"/>
      <c r="L7513" s="60"/>
      <c r="M7513" s="60"/>
      <c r="N7513" s="60"/>
      <c r="O7513" s="60"/>
      <c r="P7513" s="60"/>
      <c r="Q7513" s="60"/>
      <c r="R7513" s="334">
        <v>19964</v>
      </c>
      <c r="S7513" s="319" t="s">
        <v>356</v>
      </c>
      <c r="BE7513" s="60"/>
      <c r="BR7513" s="60"/>
      <c r="BX7513" s="151"/>
      <c r="CB7513" s="151"/>
      <c r="CM7513" s="151"/>
      <c r="CO7513" s="151"/>
      <c r="CT7513" s="151"/>
      <c r="CY7513" s="151"/>
    </row>
    <row r="7514" spans="1:103" x14ac:dyDescent="0.2">
      <c r="A7514" s="60"/>
      <c r="B7514" s="60"/>
      <c r="C7514" s="60"/>
      <c r="D7514" s="60"/>
      <c r="E7514" s="60"/>
      <c r="F7514" s="60"/>
      <c r="G7514" s="60"/>
      <c r="H7514" s="60"/>
      <c r="I7514" s="60"/>
      <c r="J7514" s="60"/>
      <c r="K7514" s="60"/>
      <c r="L7514" s="60"/>
      <c r="M7514" s="60"/>
      <c r="N7514" s="60"/>
      <c r="O7514" s="60"/>
      <c r="P7514" s="60"/>
      <c r="Q7514" s="60"/>
      <c r="R7514" s="334">
        <v>19966</v>
      </c>
      <c r="S7514" s="319" t="s">
        <v>356</v>
      </c>
      <c r="BE7514" s="60"/>
      <c r="BR7514" s="60"/>
      <c r="BX7514" s="151"/>
      <c r="CB7514" s="151"/>
      <c r="CM7514" s="151"/>
      <c r="CO7514" s="151"/>
      <c r="CT7514" s="151"/>
      <c r="CY7514" s="151"/>
    </row>
    <row r="7515" spans="1:103" x14ac:dyDescent="0.2">
      <c r="A7515" s="60"/>
      <c r="B7515" s="60"/>
      <c r="C7515" s="60"/>
      <c r="D7515" s="60"/>
      <c r="E7515" s="60"/>
      <c r="F7515" s="60"/>
      <c r="G7515" s="60"/>
      <c r="H7515" s="60"/>
      <c r="I7515" s="60"/>
      <c r="J7515" s="60"/>
      <c r="K7515" s="60"/>
      <c r="L7515" s="60"/>
      <c r="M7515" s="60"/>
      <c r="N7515" s="60"/>
      <c r="O7515" s="60"/>
      <c r="P7515" s="60"/>
      <c r="Q7515" s="60"/>
      <c r="R7515" s="334">
        <v>19967</v>
      </c>
      <c r="S7515" s="319" t="s">
        <v>356</v>
      </c>
      <c r="BE7515" s="60"/>
      <c r="BR7515" s="60"/>
      <c r="BX7515" s="151"/>
      <c r="CB7515" s="151"/>
      <c r="CM7515" s="151"/>
      <c r="CO7515" s="151"/>
      <c r="CT7515" s="151"/>
      <c r="CY7515" s="151"/>
    </row>
    <row r="7516" spans="1:103" x14ac:dyDescent="0.2">
      <c r="A7516" s="60"/>
      <c r="B7516" s="60"/>
      <c r="C7516" s="60"/>
      <c r="D7516" s="60"/>
      <c r="E7516" s="60"/>
      <c r="F7516" s="60"/>
      <c r="G7516" s="60"/>
      <c r="H7516" s="60"/>
      <c r="I7516" s="60"/>
      <c r="J7516" s="60"/>
      <c r="K7516" s="60"/>
      <c r="L7516" s="60"/>
      <c r="M7516" s="60"/>
      <c r="N7516" s="60"/>
      <c r="O7516" s="60"/>
      <c r="P7516" s="60"/>
      <c r="Q7516" s="60"/>
      <c r="R7516" s="334">
        <v>19968</v>
      </c>
      <c r="S7516" s="319" t="s">
        <v>356</v>
      </c>
      <c r="BE7516" s="60"/>
      <c r="BR7516" s="60"/>
      <c r="BX7516" s="151"/>
      <c r="CB7516" s="151"/>
      <c r="CM7516" s="151"/>
      <c r="CO7516" s="151"/>
      <c r="CT7516" s="151"/>
      <c r="CY7516" s="151"/>
    </row>
    <row r="7517" spans="1:103" x14ac:dyDescent="0.2">
      <c r="A7517" s="60"/>
      <c r="B7517" s="60"/>
      <c r="C7517" s="60"/>
      <c r="D7517" s="60"/>
      <c r="E7517" s="60"/>
      <c r="F7517" s="60"/>
      <c r="G7517" s="60"/>
      <c r="H7517" s="60"/>
      <c r="I7517" s="60"/>
      <c r="J7517" s="60"/>
      <c r="K7517" s="60"/>
      <c r="L7517" s="60"/>
      <c r="M7517" s="60"/>
      <c r="N7517" s="60"/>
      <c r="O7517" s="60"/>
      <c r="P7517" s="60"/>
      <c r="Q7517" s="60"/>
      <c r="R7517" s="334">
        <v>19969</v>
      </c>
      <c r="S7517" s="319" t="s">
        <v>356</v>
      </c>
      <c r="BE7517" s="60"/>
      <c r="BR7517" s="60"/>
      <c r="BX7517" s="151"/>
      <c r="CB7517" s="151"/>
      <c r="CM7517" s="151"/>
      <c r="CO7517" s="151"/>
      <c r="CT7517" s="151"/>
      <c r="CY7517" s="151"/>
    </row>
    <row r="7518" spans="1:103" x14ac:dyDescent="0.2">
      <c r="A7518" s="60"/>
      <c r="B7518" s="60"/>
      <c r="C7518" s="60"/>
      <c r="D7518" s="60"/>
      <c r="E7518" s="60"/>
      <c r="F7518" s="60"/>
      <c r="G7518" s="60"/>
      <c r="H7518" s="60"/>
      <c r="I7518" s="60"/>
      <c r="J7518" s="60"/>
      <c r="K7518" s="60"/>
      <c r="L7518" s="60"/>
      <c r="M7518" s="60"/>
      <c r="N7518" s="60"/>
      <c r="O7518" s="60"/>
      <c r="P7518" s="60"/>
      <c r="Q7518" s="60"/>
      <c r="R7518" s="334">
        <v>19970</v>
      </c>
      <c r="S7518" s="319" t="s">
        <v>356</v>
      </c>
      <c r="BE7518" s="60"/>
      <c r="BR7518" s="60"/>
      <c r="BX7518" s="151"/>
      <c r="CB7518" s="151"/>
      <c r="CM7518" s="151"/>
      <c r="CO7518" s="151"/>
      <c r="CT7518" s="151"/>
      <c r="CY7518" s="151"/>
    </row>
    <row r="7519" spans="1:103" x14ac:dyDescent="0.2">
      <c r="A7519" s="60"/>
      <c r="B7519" s="60"/>
      <c r="C7519" s="60"/>
      <c r="D7519" s="60"/>
      <c r="E7519" s="60"/>
      <c r="F7519" s="60"/>
      <c r="G7519" s="60"/>
      <c r="H7519" s="60"/>
      <c r="I7519" s="60"/>
      <c r="J7519" s="60"/>
      <c r="K7519" s="60"/>
      <c r="L7519" s="60"/>
      <c r="M7519" s="60"/>
      <c r="N7519" s="60"/>
      <c r="O7519" s="60"/>
      <c r="P7519" s="60"/>
      <c r="Q7519" s="60"/>
      <c r="R7519" s="334">
        <v>19971</v>
      </c>
      <c r="S7519" s="319" t="s">
        <v>356</v>
      </c>
      <c r="BE7519" s="60"/>
      <c r="BR7519" s="60"/>
      <c r="BX7519" s="151"/>
      <c r="CB7519" s="151"/>
      <c r="CM7519" s="151"/>
      <c r="CO7519" s="151"/>
      <c r="CT7519" s="151"/>
      <c r="CY7519" s="151"/>
    </row>
    <row r="7520" spans="1:103" x14ac:dyDescent="0.2">
      <c r="A7520" s="60"/>
      <c r="B7520" s="60"/>
      <c r="C7520" s="60"/>
      <c r="D7520" s="60"/>
      <c r="E7520" s="60"/>
      <c r="F7520" s="60"/>
      <c r="G7520" s="60"/>
      <c r="H7520" s="60"/>
      <c r="I7520" s="60"/>
      <c r="J7520" s="60"/>
      <c r="K7520" s="60"/>
      <c r="L7520" s="60"/>
      <c r="M7520" s="60"/>
      <c r="N7520" s="60"/>
      <c r="O7520" s="60"/>
      <c r="P7520" s="60"/>
      <c r="Q7520" s="60"/>
      <c r="R7520" s="334">
        <v>19973</v>
      </c>
      <c r="S7520" s="319" t="s">
        <v>356</v>
      </c>
      <c r="BE7520" s="60"/>
      <c r="BR7520" s="60"/>
      <c r="BX7520" s="151"/>
      <c r="CB7520" s="151"/>
      <c r="CM7520" s="151"/>
      <c r="CO7520" s="151"/>
      <c r="CT7520" s="151"/>
      <c r="CY7520" s="151"/>
    </row>
    <row r="7521" spans="1:103" x14ac:dyDescent="0.2">
      <c r="A7521" s="60"/>
      <c r="B7521" s="60"/>
      <c r="C7521" s="60"/>
      <c r="D7521" s="60"/>
      <c r="E7521" s="60"/>
      <c r="F7521" s="60"/>
      <c r="G7521" s="60"/>
      <c r="H7521" s="60"/>
      <c r="I7521" s="60"/>
      <c r="J7521" s="60"/>
      <c r="K7521" s="60"/>
      <c r="L7521" s="60"/>
      <c r="M7521" s="60"/>
      <c r="N7521" s="60"/>
      <c r="O7521" s="60"/>
      <c r="P7521" s="60"/>
      <c r="Q7521" s="60"/>
      <c r="R7521" s="334">
        <v>19975</v>
      </c>
      <c r="S7521" s="319" t="s">
        <v>356</v>
      </c>
      <c r="BE7521" s="60"/>
      <c r="BR7521" s="60"/>
      <c r="BX7521" s="151"/>
      <c r="CB7521" s="151"/>
      <c r="CM7521" s="151"/>
      <c r="CO7521" s="151"/>
      <c r="CT7521" s="151"/>
      <c r="CY7521" s="151"/>
    </row>
    <row r="7522" spans="1:103" x14ac:dyDescent="0.2">
      <c r="A7522" s="60"/>
      <c r="B7522" s="60"/>
      <c r="C7522" s="60"/>
      <c r="D7522" s="60"/>
      <c r="E7522" s="60"/>
      <c r="F7522" s="60"/>
      <c r="G7522" s="60"/>
      <c r="H7522" s="60"/>
      <c r="I7522" s="60"/>
      <c r="J7522" s="60"/>
      <c r="K7522" s="60"/>
      <c r="L7522" s="60"/>
      <c r="M7522" s="60"/>
      <c r="N7522" s="60"/>
      <c r="O7522" s="60"/>
      <c r="P7522" s="60"/>
      <c r="Q7522" s="60"/>
      <c r="R7522" s="334">
        <v>19977</v>
      </c>
      <c r="S7522" s="319" t="s">
        <v>356</v>
      </c>
      <c r="BE7522" s="60"/>
      <c r="BR7522" s="60"/>
      <c r="BX7522" s="151"/>
      <c r="CB7522" s="151"/>
      <c r="CM7522" s="151"/>
      <c r="CO7522" s="151"/>
      <c r="CT7522" s="151"/>
      <c r="CY7522" s="151"/>
    </row>
    <row r="7523" spans="1:103" x14ac:dyDescent="0.2">
      <c r="A7523" s="60"/>
      <c r="B7523" s="60"/>
      <c r="C7523" s="60"/>
      <c r="D7523" s="60"/>
      <c r="E7523" s="60"/>
      <c r="F7523" s="60"/>
      <c r="G7523" s="60"/>
      <c r="H7523" s="60"/>
      <c r="I7523" s="60"/>
      <c r="J7523" s="60"/>
      <c r="K7523" s="60"/>
      <c r="L7523" s="60"/>
      <c r="M7523" s="60"/>
      <c r="N7523" s="60"/>
      <c r="O7523" s="60"/>
      <c r="P7523" s="60"/>
      <c r="Q7523" s="60"/>
      <c r="R7523" s="334">
        <v>19979</v>
      </c>
      <c r="S7523" s="319" t="s">
        <v>356</v>
      </c>
      <c r="BE7523" s="60"/>
      <c r="BR7523" s="60"/>
      <c r="BX7523" s="151"/>
      <c r="CB7523" s="151"/>
      <c r="CM7523" s="151"/>
      <c r="CO7523" s="151"/>
      <c r="CT7523" s="151"/>
      <c r="CY7523" s="151"/>
    </row>
    <row r="7524" spans="1:103" x14ac:dyDescent="0.2">
      <c r="A7524" s="60"/>
      <c r="B7524" s="60"/>
      <c r="C7524" s="60"/>
      <c r="D7524" s="60"/>
      <c r="E7524" s="60"/>
      <c r="F7524" s="60"/>
      <c r="G7524" s="60"/>
      <c r="H7524" s="60"/>
      <c r="I7524" s="60"/>
      <c r="J7524" s="60"/>
      <c r="K7524" s="60"/>
      <c r="L7524" s="60"/>
      <c r="M7524" s="60"/>
      <c r="N7524" s="60"/>
      <c r="O7524" s="60"/>
      <c r="P7524" s="60"/>
      <c r="Q7524" s="60"/>
      <c r="R7524" s="334">
        <v>19980</v>
      </c>
      <c r="S7524" s="319" t="s">
        <v>356</v>
      </c>
      <c r="BE7524" s="60"/>
      <c r="BR7524" s="60"/>
      <c r="BX7524" s="151"/>
      <c r="CB7524" s="151"/>
      <c r="CM7524" s="151"/>
      <c r="CO7524" s="151"/>
      <c r="CT7524" s="151"/>
      <c r="CY7524" s="151"/>
    </row>
    <row r="7525" spans="1:103" x14ac:dyDescent="0.2">
      <c r="A7525" s="60"/>
      <c r="B7525" s="60"/>
      <c r="C7525" s="60"/>
      <c r="D7525" s="60"/>
      <c r="E7525" s="60"/>
      <c r="F7525" s="60"/>
      <c r="G7525" s="60"/>
      <c r="H7525" s="60"/>
      <c r="I7525" s="60"/>
      <c r="J7525" s="60"/>
      <c r="K7525" s="60"/>
      <c r="L7525" s="60"/>
      <c r="M7525" s="60"/>
      <c r="N7525" s="60"/>
      <c r="O7525" s="60"/>
      <c r="P7525" s="60"/>
      <c r="Q7525" s="60"/>
      <c r="R7525" s="334">
        <v>20001</v>
      </c>
      <c r="S7525" s="319" t="s">
        <v>356</v>
      </c>
      <c r="BE7525" s="60"/>
      <c r="BR7525" s="60"/>
      <c r="BX7525" s="151"/>
      <c r="CB7525" s="151"/>
      <c r="CM7525" s="151"/>
      <c r="CO7525" s="151"/>
      <c r="CT7525" s="151"/>
      <c r="CY7525" s="151"/>
    </row>
    <row r="7526" spans="1:103" x14ac:dyDescent="0.2">
      <c r="A7526" s="60"/>
      <c r="B7526" s="60"/>
      <c r="C7526" s="60"/>
      <c r="D7526" s="60"/>
      <c r="E7526" s="60"/>
      <c r="F7526" s="60"/>
      <c r="G7526" s="60"/>
      <c r="H7526" s="60"/>
      <c r="I7526" s="60"/>
      <c r="J7526" s="60"/>
      <c r="K7526" s="60"/>
      <c r="L7526" s="60"/>
      <c r="M7526" s="60"/>
      <c r="N7526" s="60"/>
      <c r="O7526" s="60"/>
      <c r="P7526" s="60"/>
      <c r="Q7526" s="60"/>
      <c r="R7526" s="334">
        <v>20002</v>
      </c>
      <c r="S7526" s="319" t="s">
        <v>356</v>
      </c>
      <c r="BE7526" s="60"/>
      <c r="BR7526" s="60"/>
      <c r="BX7526" s="151"/>
      <c r="CB7526" s="151"/>
      <c r="CM7526" s="151"/>
      <c r="CO7526" s="151"/>
      <c r="CT7526" s="151"/>
      <c r="CY7526" s="151"/>
    </row>
    <row r="7527" spans="1:103" x14ac:dyDescent="0.2">
      <c r="A7527" s="60"/>
      <c r="B7527" s="60"/>
      <c r="C7527" s="60"/>
      <c r="D7527" s="60"/>
      <c r="E7527" s="60"/>
      <c r="F7527" s="60"/>
      <c r="G7527" s="60"/>
      <c r="H7527" s="60"/>
      <c r="I7527" s="60"/>
      <c r="J7527" s="60"/>
      <c r="K7527" s="60"/>
      <c r="L7527" s="60"/>
      <c r="M7527" s="60"/>
      <c r="N7527" s="60"/>
      <c r="O7527" s="60"/>
      <c r="P7527" s="60"/>
      <c r="Q7527" s="60"/>
      <c r="R7527" s="334">
        <v>20003</v>
      </c>
      <c r="S7527" s="319" t="s">
        <v>356</v>
      </c>
      <c r="BE7527" s="60"/>
      <c r="BR7527" s="60"/>
      <c r="BX7527" s="151"/>
      <c r="CB7527" s="151"/>
      <c r="CM7527" s="151"/>
      <c r="CO7527" s="151"/>
      <c r="CT7527" s="151"/>
      <c r="CY7527" s="151"/>
    </row>
    <row r="7528" spans="1:103" x14ac:dyDescent="0.2">
      <c r="A7528" s="60"/>
      <c r="B7528" s="60"/>
      <c r="C7528" s="60"/>
      <c r="D7528" s="60"/>
      <c r="E7528" s="60"/>
      <c r="F7528" s="60"/>
      <c r="G7528" s="60"/>
      <c r="H7528" s="60"/>
      <c r="I7528" s="60"/>
      <c r="J7528" s="60"/>
      <c r="K7528" s="60"/>
      <c r="L7528" s="60"/>
      <c r="M7528" s="60"/>
      <c r="N7528" s="60"/>
      <c r="O7528" s="60"/>
      <c r="P7528" s="60"/>
      <c r="Q7528" s="60"/>
      <c r="R7528" s="334">
        <v>20004</v>
      </c>
      <c r="S7528" s="319" t="s">
        <v>356</v>
      </c>
      <c r="BE7528" s="60"/>
      <c r="BR7528" s="60"/>
      <c r="BX7528" s="151"/>
      <c r="CB7528" s="151"/>
      <c r="CM7528" s="151"/>
      <c r="CO7528" s="151"/>
      <c r="CT7528" s="151"/>
      <c r="CY7528" s="151"/>
    </row>
    <row r="7529" spans="1:103" x14ac:dyDescent="0.2">
      <c r="A7529" s="60"/>
      <c r="B7529" s="60"/>
      <c r="C7529" s="60"/>
      <c r="D7529" s="60"/>
      <c r="E7529" s="60"/>
      <c r="F7529" s="60"/>
      <c r="G7529" s="60"/>
      <c r="H7529" s="60"/>
      <c r="I7529" s="60"/>
      <c r="J7529" s="60"/>
      <c r="K7529" s="60"/>
      <c r="L7529" s="60"/>
      <c r="M7529" s="60"/>
      <c r="N7529" s="60"/>
      <c r="O7529" s="60"/>
      <c r="P7529" s="60"/>
      <c r="Q7529" s="60"/>
      <c r="R7529" s="334">
        <v>20005</v>
      </c>
      <c r="S7529" s="319" t="s">
        <v>356</v>
      </c>
      <c r="BE7529" s="60"/>
      <c r="BR7529" s="60"/>
      <c r="BX7529" s="151"/>
      <c r="CB7529" s="151"/>
      <c r="CM7529" s="151"/>
      <c r="CO7529" s="151"/>
      <c r="CT7529" s="151"/>
      <c r="CY7529" s="151"/>
    </row>
    <row r="7530" spans="1:103" x14ac:dyDescent="0.2">
      <c r="A7530" s="60"/>
      <c r="B7530" s="60"/>
      <c r="C7530" s="60"/>
      <c r="D7530" s="60"/>
      <c r="E7530" s="60"/>
      <c r="F7530" s="60"/>
      <c r="G7530" s="60"/>
      <c r="H7530" s="60"/>
      <c r="I7530" s="60"/>
      <c r="J7530" s="60"/>
      <c r="K7530" s="60"/>
      <c r="L7530" s="60"/>
      <c r="M7530" s="60"/>
      <c r="N7530" s="60"/>
      <c r="O7530" s="60"/>
      <c r="P7530" s="60"/>
      <c r="Q7530" s="60"/>
      <c r="R7530" s="334">
        <v>20006</v>
      </c>
      <c r="S7530" s="319" t="s">
        <v>356</v>
      </c>
      <c r="BE7530" s="60"/>
      <c r="BR7530" s="60"/>
      <c r="BX7530" s="151"/>
      <c r="CB7530" s="151"/>
      <c r="CM7530" s="151"/>
      <c r="CO7530" s="151"/>
      <c r="CT7530" s="151"/>
      <c r="CY7530" s="151"/>
    </row>
    <row r="7531" spans="1:103" x14ac:dyDescent="0.2">
      <c r="A7531" s="60"/>
      <c r="B7531" s="60"/>
      <c r="C7531" s="60"/>
      <c r="D7531" s="60"/>
      <c r="E7531" s="60"/>
      <c r="F7531" s="60"/>
      <c r="G7531" s="60"/>
      <c r="H7531" s="60"/>
      <c r="I7531" s="60"/>
      <c r="J7531" s="60"/>
      <c r="K7531" s="60"/>
      <c r="L7531" s="60"/>
      <c r="M7531" s="60"/>
      <c r="N7531" s="60"/>
      <c r="O7531" s="60"/>
      <c r="P7531" s="60"/>
      <c r="Q7531" s="60"/>
      <c r="R7531" s="334">
        <v>20007</v>
      </c>
      <c r="S7531" s="319" t="s">
        <v>356</v>
      </c>
      <c r="BE7531" s="60"/>
      <c r="BR7531" s="60"/>
      <c r="BX7531" s="151"/>
      <c r="CB7531" s="151"/>
      <c r="CM7531" s="151"/>
      <c r="CO7531" s="151"/>
      <c r="CT7531" s="151"/>
      <c r="CY7531" s="151"/>
    </row>
    <row r="7532" spans="1:103" x14ac:dyDescent="0.2">
      <c r="A7532" s="60"/>
      <c r="B7532" s="60"/>
      <c r="C7532" s="60"/>
      <c r="D7532" s="60"/>
      <c r="E7532" s="60"/>
      <c r="F7532" s="60"/>
      <c r="G7532" s="60"/>
      <c r="H7532" s="60"/>
      <c r="I7532" s="60"/>
      <c r="J7532" s="60"/>
      <c r="K7532" s="60"/>
      <c r="L7532" s="60"/>
      <c r="M7532" s="60"/>
      <c r="N7532" s="60"/>
      <c r="O7532" s="60"/>
      <c r="P7532" s="60"/>
      <c r="Q7532" s="60"/>
      <c r="R7532" s="334">
        <v>20008</v>
      </c>
      <c r="S7532" s="319" t="s">
        <v>356</v>
      </c>
      <c r="BE7532" s="60"/>
      <c r="BR7532" s="60"/>
      <c r="BX7532" s="151"/>
      <c r="CB7532" s="151"/>
      <c r="CM7532" s="151"/>
      <c r="CO7532" s="151"/>
      <c r="CT7532" s="151"/>
      <c r="CY7532" s="151"/>
    </row>
    <row r="7533" spans="1:103" x14ac:dyDescent="0.2">
      <c r="A7533" s="60"/>
      <c r="B7533" s="60"/>
      <c r="C7533" s="60"/>
      <c r="D7533" s="60"/>
      <c r="E7533" s="60"/>
      <c r="F7533" s="60"/>
      <c r="G7533" s="60"/>
      <c r="H7533" s="60"/>
      <c r="I7533" s="60"/>
      <c r="J7533" s="60"/>
      <c r="K7533" s="60"/>
      <c r="L7533" s="60"/>
      <c r="M7533" s="60"/>
      <c r="N7533" s="60"/>
      <c r="O7533" s="60"/>
      <c r="P7533" s="60"/>
      <c r="Q7533" s="60"/>
      <c r="R7533" s="334">
        <v>20009</v>
      </c>
      <c r="S7533" s="319" t="s">
        <v>356</v>
      </c>
      <c r="BE7533" s="60"/>
      <c r="BR7533" s="60"/>
      <c r="BX7533" s="151"/>
      <c r="CB7533" s="151"/>
      <c r="CM7533" s="151"/>
      <c r="CO7533" s="151"/>
      <c r="CT7533" s="151"/>
      <c r="CY7533" s="151"/>
    </row>
    <row r="7534" spans="1:103" x14ac:dyDescent="0.2">
      <c r="A7534" s="60"/>
      <c r="B7534" s="60"/>
      <c r="C7534" s="60"/>
      <c r="D7534" s="60"/>
      <c r="E7534" s="60"/>
      <c r="F7534" s="60"/>
      <c r="G7534" s="60"/>
      <c r="H7534" s="60"/>
      <c r="I7534" s="60"/>
      <c r="J7534" s="60"/>
      <c r="K7534" s="60"/>
      <c r="L7534" s="60"/>
      <c r="M7534" s="60"/>
      <c r="N7534" s="60"/>
      <c r="O7534" s="60"/>
      <c r="P7534" s="60"/>
      <c r="Q7534" s="60"/>
      <c r="R7534" s="334">
        <v>20010</v>
      </c>
      <c r="S7534" s="319" t="s">
        <v>356</v>
      </c>
      <c r="BE7534" s="60"/>
      <c r="BR7534" s="60"/>
      <c r="BX7534" s="151"/>
      <c r="CB7534" s="151"/>
      <c r="CM7534" s="151"/>
      <c r="CO7534" s="151"/>
      <c r="CT7534" s="151"/>
      <c r="CY7534" s="151"/>
    </row>
    <row r="7535" spans="1:103" x14ac:dyDescent="0.2">
      <c r="A7535" s="60"/>
      <c r="B7535" s="60"/>
      <c r="C7535" s="60"/>
      <c r="D7535" s="60"/>
      <c r="E7535" s="60"/>
      <c r="F7535" s="60"/>
      <c r="G7535" s="60"/>
      <c r="H7535" s="60"/>
      <c r="I7535" s="60"/>
      <c r="J7535" s="60"/>
      <c r="K7535" s="60"/>
      <c r="L7535" s="60"/>
      <c r="M7535" s="60"/>
      <c r="N7535" s="60"/>
      <c r="O7535" s="60"/>
      <c r="P7535" s="60"/>
      <c r="Q7535" s="60"/>
      <c r="R7535" s="334">
        <v>20011</v>
      </c>
      <c r="S7535" s="319" t="s">
        <v>356</v>
      </c>
      <c r="BE7535" s="60"/>
      <c r="BR7535" s="60"/>
      <c r="BX7535" s="151"/>
      <c r="CB7535" s="151"/>
      <c r="CM7535" s="151"/>
      <c r="CO7535" s="151"/>
      <c r="CT7535" s="151"/>
      <c r="CY7535" s="151"/>
    </row>
    <row r="7536" spans="1:103" x14ac:dyDescent="0.2">
      <c r="A7536" s="60"/>
      <c r="B7536" s="60"/>
      <c r="C7536" s="60"/>
      <c r="D7536" s="60"/>
      <c r="E7536" s="60"/>
      <c r="F7536" s="60"/>
      <c r="G7536" s="60"/>
      <c r="H7536" s="60"/>
      <c r="I7536" s="60"/>
      <c r="J7536" s="60"/>
      <c r="K7536" s="60"/>
      <c r="L7536" s="60"/>
      <c r="M7536" s="60"/>
      <c r="N7536" s="60"/>
      <c r="O7536" s="60"/>
      <c r="P7536" s="60"/>
      <c r="Q7536" s="60"/>
      <c r="R7536" s="334">
        <v>20012</v>
      </c>
      <c r="S7536" s="319" t="s">
        <v>356</v>
      </c>
      <c r="BE7536" s="60"/>
      <c r="BR7536" s="60"/>
      <c r="BX7536" s="151"/>
      <c r="CB7536" s="151"/>
      <c r="CM7536" s="151"/>
      <c r="CO7536" s="151"/>
      <c r="CT7536" s="151"/>
      <c r="CY7536" s="151"/>
    </row>
    <row r="7537" spans="1:103" x14ac:dyDescent="0.2">
      <c r="A7537" s="60"/>
      <c r="B7537" s="60"/>
      <c r="C7537" s="60"/>
      <c r="D7537" s="60"/>
      <c r="E7537" s="60"/>
      <c r="F7537" s="60"/>
      <c r="G7537" s="60"/>
      <c r="H7537" s="60"/>
      <c r="I7537" s="60"/>
      <c r="J7537" s="60"/>
      <c r="K7537" s="60"/>
      <c r="L7537" s="60"/>
      <c r="M7537" s="60"/>
      <c r="N7537" s="60"/>
      <c r="O7537" s="60"/>
      <c r="P7537" s="60"/>
      <c r="Q7537" s="60"/>
      <c r="R7537" s="334">
        <v>20013</v>
      </c>
      <c r="S7537" s="319" t="s">
        <v>356</v>
      </c>
      <c r="BE7537" s="60"/>
      <c r="BR7537" s="60"/>
      <c r="BX7537" s="151"/>
      <c r="CB7537" s="151"/>
      <c r="CM7537" s="151"/>
      <c r="CO7537" s="151"/>
      <c r="CT7537" s="151"/>
      <c r="CY7537" s="151"/>
    </row>
    <row r="7538" spans="1:103" x14ac:dyDescent="0.2">
      <c r="A7538" s="60"/>
      <c r="B7538" s="60"/>
      <c r="C7538" s="60"/>
      <c r="D7538" s="60"/>
      <c r="E7538" s="60"/>
      <c r="F7538" s="60"/>
      <c r="G7538" s="60"/>
      <c r="H7538" s="60"/>
      <c r="I7538" s="60"/>
      <c r="J7538" s="60"/>
      <c r="K7538" s="60"/>
      <c r="L7538" s="60"/>
      <c r="M7538" s="60"/>
      <c r="N7538" s="60"/>
      <c r="O7538" s="60"/>
      <c r="P7538" s="60"/>
      <c r="Q7538" s="60"/>
      <c r="R7538" s="334">
        <v>20015</v>
      </c>
      <c r="S7538" s="319" t="s">
        <v>356</v>
      </c>
      <c r="BE7538" s="60"/>
      <c r="BR7538" s="60"/>
      <c r="BX7538" s="151"/>
      <c r="CB7538" s="151"/>
      <c r="CM7538" s="151"/>
      <c r="CO7538" s="151"/>
      <c r="CT7538" s="151"/>
      <c r="CY7538" s="151"/>
    </row>
    <row r="7539" spans="1:103" x14ac:dyDescent="0.2">
      <c r="A7539" s="60"/>
      <c r="B7539" s="60"/>
      <c r="C7539" s="60"/>
      <c r="D7539" s="60"/>
      <c r="E7539" s="60"/>
      <c r="F7539" s="60"/>
      <c r="G7539" s="60"/>
      <c r="H7539" s="60"/>
      <c r="I7539" s="60"/>
      <c r="J7539" s="60"/>
      <c r="K7539" s="60"/>
      <c r="L7539" s="60"/>
      <c r="M7539" s="60"/>
      <c r="N7539" s="60"/>
      <c r="O7539" s="60"/>
      <c r="P7539" s="60"/>
      <c r="Q7539" s="60"/>
      <c r="R7539" s="334">
        <v>20016</v>
      </c>
      <c r="S7539" s="319" t="s">
        <v>356</v>
      </c>
      <c r="BE7539" s="60"/>
      <c r="BR7539" s="60"/>
      <c r="BX7539" s="151"/>
      <c r="CB7539" s="151"/>
      <c r="CM7539" s="151"/>
      <c r="CO7539" s="151"/>
      <c r="CT7539" s="151"/>
      <c r="CY7539" s="151"/>
    </row>
    <row r="7540" spans="1:103" x14ac:dyDescent="0.2">
      <c r="A7540" s="60"/>
      <c r="B7540" s="60"/>
      <c r="C7540" s="60"/>
      <c r="D7540" s="60"/>
      <c r="E7540" s="60"/>
      <c r="F7540" s="60"/>
      <c r="G7540" s="60"/>
      <c r="H7540" s="60"/>
      <c r="I7540" s="60"/>
      <c r="J7540" s="60"/>
      <c r="K7540" s="60"/>
      <c r="L7540" s="60"/>
      <c r="M7540" s="60"/>
      <c r="N7540" s="60"/>
      <c r="O7540" s="60"/>
      <c r="P7540" s="60"/>
      <c r="Q7540" s="60"/>
      <c r="R7540" s="334">
        <v>20017</v>
      </c>
      <c r="S7540" s="319" t="s">
        <v>356</v>
      </c>
      <c r="BE7540" s="60"/>
      <c r="BR7540" s="60"/>
      <c r="BX7540" s="151"/>
      <c r="CB7540" s="151"/>
      <c r="CM7540" s="151"/>
      <c r="CO7540" s="151"/>
      <c r="CT7540" s="151"/>
      <c r="CY7540" s="151"/>
    </row>
    <row r="7541" spans="1:103" x14ac:dyDescent="0.2">
      <c r="A7541" s="60"/>
      <c r="B7541" s="60"/>
      <c r="C7541" s="60"/>
      <c r="D7541" s="60"/>
      <c r="E7541" s="60"/>
      <c r="F7541" s="60"/>
      <c r="G7541" s="60"/>
      <c r="H7541" s="60"/>
      <c r="I7541" s="60"/>
      <c r="J7541" s="60"/>
      <c r="K7541" s="60"/>
      <c r="L7541" s="60"/>
      <c r="M7541" s="60"/>
      <c r="N7541" s="60"/>
      <c r="O7541" s="60"/>
      <c r="P7541" s="60"/>
      <c r="Q7541" s="60"/>
      <c r="R7541" s="334">
        <v>20018</v>
      </c>
      <c r="S7541" s="319" t="s">
        <v>356</v>
      </c>
      <c r="BE7541" s="60"/>
      <c r="BR7541" s="60"/>
      <c r="BX7541" s="151"/>
      <c r="CB7541" s="151"/>
      <c r="CM7541" s="151"/>
      <c r="CO7541" s="151"/>
      <c r="CT7541" s="151"/>
      <c r="CY7541" s="151"/>
    </row>
    <row r="7542" spans="1:103" x14ac:dyDescent="0.2">
      <c r="A7542" s="60"/>
      <c r="B7542" s="60"/>
      <c r="C7542" s="60"/>
      <c r="D7542" s="60"/>
      <c r="E7542" s="60"/>
      <c r="F7542" s="60"/>
      <c r="G7542" s="60"/>
      <c r="H7542" s="60"/>
      <c r="I7542" s="60"/>
      <c r="J7542" s="60"/>
      <c r="K7542" s="60"/>
      <c r="L7542" s="60"/>
      <c r="M7542" s="60"/>
      <c r="N7542" s="60"/>
      <c r="O7542" s="60"/>
      <c r="P7542" s="60"/>
      <c r="Q7542" s="60"/>
      <c r="R7542" s="334">
        <v>20019</v>
      </c>
      <c r="S7542" s="319" t="s">
        <v>356</v>
      </c>
      <c r="BE7542" s="60"/>
      <c r="BR7542" s="60"/>
      <c r="BX7542" s="151"/>
      <c r="CB7542" s="151"/>
      <c r="CM7542" s="151"/>
      <c r="CO7542" s="151"/>
      <c r="CT7542" s="151"/>
      <c r="CY7542" s="151"/>
    </row>
    <row r="7543" spans="1:103" x14ac:dyDescent="0.2">
      <c r="A7543" s="60"/>
      <c r="B7543" s="60"/>
      <c r="C7543" s="60"/>
      <c r="D7543" s="60"/>
      <c r="E7543" s="60"/>
      <c r="F7543" s="60"/>
      <c r="G7543" s="60"/>
      <c r="H7543" s="60"/>
      <c r="I7543" s="60"/>
      <c r="J7543" s="60"/>
      <c r="K7543" s="60"/>
      <c r="L7543" s="60"/>
      <c r="M7543" s="60"/>
      <c r="N7543" s="60"/>
      <c r="O7543" s="60"/>
      <c r="P7543" s="60"/>
      <c r="Q7543" s="60"/>
      <c r="R7543" s="334">
        <v>20020</v>
      </c>
      <c r="S7543" s="319" t="s">
        <v>356</v>
      </c>
      <c r="BE7543" s="60"/>
      <c r="BR7543" s="60"/>
      <c r="BX7543" s="151"/>
      <c r="CB7543" s="151"/>
      <c r="CM7543" s="151"/>
      <c r="CO7543" s="151"/>
      <c r="CT7543" s="151"/>
      <c r="CY7543" s="151"/>
    </row>
    <row r="7544" spans="1:103" x14ac:dyDescent="0.2">
      <c r="A7544" s="60"/>
      <c r="B7544" s="60"/>
      <c r="C7544" s="60"/>
      <c r="D7544" s="60"/>
      <c r="E7544" s="60"/>
      <c r="F7544" s="60"/>
      <c r="G7544" s="60"/>
      <c r="H7544" s="60"/>
      <c r="I7544" s="60"/>
      <c r="J7544" s="60"/>
      <c r="K7544" s="60"/>
      <c r="L7544" s="60"/>
      <c r="M7544" s="60"/>
      <c r="N7544" s="60"/>
      <c r="O7544" s="60"/>
      <c r="P7544" s="60"/>
      <c r="Q7544" s="60"/>
      <c r="R7544" s="334">
        <v>20022</v>
      </c>
      <c r="S7544" s="319" t="s">
        <v>356</v>
      </c>
      <c r="BE7544" s="60"/>
      <c r="BR7544" s="60"/>
      <c r="BX7544" s="151"/>
      <c r="CB7544" s="151"/>
      <c r="CM7544" s="151"/>
      <c r="CO7544" s="151"/>
      <c r="CT7544" s="151"/>
      <c r="CY7544" s="151"/>
    </row>
    <row r="7545" spans="1:103" x14ac:dyDescent="0.2">
      <c r="A7545" s="60"/>
      <c r="B7545" s="60"/>
      <c r="C7545" s="60"/>
      <c r="D7545" s="60"/>
      <c r="E7545" s="60"/>
      <c r="F7545" s="60"/>
      <c r="G7545" s="60"/>
      <c r="H7545" s="60"/>
      <c r="I7545" s="60"/>
      <c r="J7545" s="60"/>
      <c r="K7545" s="60"/>
      <c r="L7545" s="60"/>
      <c r="M7545" s="60"/>
      <c r="N7545" s="60"/>
      <c r="O7545" s="60"/>
      <c r="P7545" s="60"/>
      <c r="Q7545" s="60"/>
      <c r="R7545" s="334">
        <v>20023</v>
      </c>
      <c r="S7545" s="319" t="s">
        <v>356</v>
      </c>
      <c r="BE7545" s="60"/>
      <c r="BR7545" s="60"/>
      <c r="BX7545" s="151"/>
      <c r="CB7545" s="151"/>
      <c r="CM7545" s="151"/>
      <c r="CO7545" s="151"/>
      <c r="CT7545" s="151"/>
      <c r="CY7545" s="151"/>
    </row>
    <row r="7546" spans="1:103" x14ac:dyDescent="0.2">
      <c r="A7546" s="60"/>
      <c r="B7546" s="60"/>
      <c r="C7546" s="60"/>
      <c r="D7546" s="60"/>
      <c r="E7546" s="60"/>
      <c r="F7546" s="60"/>
      <c r="G7546" s="60"/>
      <c r="H7546" s="60"/>
      <c r="I7546" s="60"/>
      <c r="J7546" s="60"/>
      <c r="K7546" s="60"/>
      <c r="L7546" s="60"/>
      <c r="M7546" s="60"/>
      <c r="N7546" s="60"/>
      <c r="O7546" s="60"/>
      <c r="P7546" s="60"/>
      <c r="Q7546" s="60"/>
      <c r="R7546" s="334">
        <v>20024</v>
      </c>
      <c r="S7546" s="319" t="s">
        <v>356</v>
      </c>
      <c r="BE7546" s="60"/>
      <c r="BR7546" s="60"/>
      <c r="BX7546" s="151"/>
      <c r="CB7546" s="151"/>
      <c r="CM7546" s="151"/>
      <c r="CO7546" s="151"/>
      <c r="CT7546" s="151"/>
      <c r="CY7546" s="151"/>
    </row>
    <row r="7547" spans="1:103" x14ac:dyDescent="0.2">
      <c r="A7547" s="60"/>
      <c r="B7547" s="60"/>
      <c r="C7547" s="60"/>
      <c r="D7547" s="60"/>
      <c r="E7547" s="60"/>
      <c r="F7547" s="60"/>
      <c r="G7547" s="60"/>
      <c r="H7547" s="60"/>
      <c r="I7547" s="60"/>
      <c r="J7547" s="60"/>
      <c r="K7547" s="60"/>
      <c r="L7547" s="60"/>
      <c r="M7547" s="60"/>
      <c r="N7547" s="60"/>
      <c r="O7547" s="60"/>
      <c r="P7547" s="60"/>
      <c r="Q7547" s="60"/>
      <c r="R7547" s="334">
        <v>20026</v>
      </c>
      <c r="S7547" s="319" t="s">
        <v>356</v>
      </c>
      <c r="BE7547" s="60"/>
      <c r="BR7547" s="60"/>
      <c r="BX7547" s="151"/>
      <c r="CB7547" s="151"/>
      <c r="CM7547" s="151"/>
      <c r="CO7547" s="151"/>
      <c r="CT7547" s="151"/>
      <c r="CY7547" s="151"/>
    </row>
    <row r="7548" spans="1:103" x14ac:dyDescent="0.2">
      <c r="A7548" s="60"/>
      <c r="B7548" s="60"/>
      <c r="C7548" s="60"/>
      <c r="D7548" s="60"/>
      <c r="E7548" s="60"/>
      <c r="F7548" s="60"/>
      <c r="G7548" s="60"/>
      <c r="H7548" s="60"/>
      <c r="I7548" s="60"/>
      <c r="J7548" s="60"/>
      <c r="K7548" s="60"/>
      <c r="L7548" s="60"/>
      <c r="M7548" s="60"/>
      <c r="N7548" s="60"/>
      <c r="O7548" s="60"/>
      <c r="P7548" s="60"/>
      <c r="Q7548" s="60"/>
      <c r="R7548" s="334">
        <v>20027</v>
      </c>
      <c r="S7548" s="319" t="s">
        <v>356</v>
      </c>
      <c r="BE7548" s="60"/>
      <c r="BR7548" s="60"/>
      <c r="BX7548" s="151"/>
      <c r="CB7548" s="151"/>
      <c r="CM7548" s="151"/>
      <c r="CO7548" s="151"/>
      <c r="CT7548" s="151"/>
      <c r="CY7548" s="151"/>
    </row>
    <row r="7549" spans="1:103" x14ac:dyDescent="0.2">
      <c r="A7549" s="60"/>
      <c r="B7549" s="60"/>
      <c r="C7549" s="60"/>
      <c r="D7549" s="60"/>
      <c r="E7549" s="60"/>
      <c r="F7549" s="60"/>
      <c r="G7549" s="60"/>
      <c r="H7549" s="60"/>
      <c r="I7549" s="60"/>
      <c r="J7549" s="60"/>
      <c r="K7549" s="60"/>
      <c r="L7549" s="60"/>
      <c r="M7549" s="60"/>
      <c r="N7549" s="60"/>
      <c r="O7549" s="60"/>
      <c r="P7549" s="60"/>
      <c r="Q7549" s="60"/>
      <c r="R7549" s="334">
        <v>20029</v>
      </c>
      <c r="S7549" s="319" t="s">
        <v>356</v>
      </c>
      <c r="BE7549" s="60"/>
      <c r="BR7549" s="60"/>
      <c r="BX7549" s="151"/>
      <c r="CB7549" s="151"/>
      <c r="CM7549" s="151"/>
      <c r="CO7549" s="151"/>
      <c r="CT7549" s="151"/>
      <c r="CY7549" s="151"/>
    </row>
    <row r="7550" spans="1:103" x14ac:dyDescent="0.2">
      <c r="A7550" s="60"/>
      <c r="B7550" s="60"/>
      <c r="C7550" s="60"/>
      <c r="D7550" s="60"/>
      <c r="E7550" s="60"/>
      <c r="F7550" s="60"/>
      <c r="G7550" s="60"/>
      <c r="H7550" s="60"/>
      <c r="I7550" s="60"/>
      <c r="J7550" s="60"/>
      <c r="K7550" s="60"/>
      <c r="L7550" s="60"/>
      <c r="M7550" s="60"/>
      <c r="N7550" s="60"/>
      <c r="O7550" s="60"/>
      <c r="P7550" s="60"/>
      <c r="Q7550" s="60"/>
      <c r="R7550" s="334">
        <v>20030</v>
      </c>
      <c r="S7550" s="319" t="s">
        <v>356</v>
      </c>
      <c r="BE7550" s="60"/>
      <c r="BR7550" s="60"/>
      <c r="BX7550" s="151"/>
      <c r="CB7550" s="151"/>
      <c r="CM7550" s="151"/>
      <c r="CO7550" s="151"/>
      <c r="CT7550" s="151"/>
      <c r="CY7550" s="151"/>
    </row>
    <row r="7551" spans="1:103" x14ac:dyDescent="0.2">
      <c r="A7551" s="60"/>
      <c r="B7551" s="60"/>
      <c r="C7551" s="60"/>
      <c r="D7551" s="60"/>
      <c r="E7551" s="60"/>
      <c r="F7551" s="60"/>
      <c r="G7551" s="60"/>
      <c r="H7551" s="60"/>
      <c r="I7551" s="60"/>
      <c r="J7551" s="60"/>
      <c r="K7551" s="60"/>
      <c r="L7551" s="60"/>
      <c r="M7551" s="60"/>
      <c r="N7551" s="60"/>
      <c r="O7551" s="60"/>
      <c r="P7551" s="60"/>
      <c r="Q7551" s="60"/>
      <c r="R7551" s="334">
        <v>20032</v>
      </c>
      <c r="S7551" s="319" t="s">
        <v>356</v>
      </c>
      <c r="BE7551" s="60"/>
      <c r="BR7551" s="60"/>
      <c r="BX7551" s="151"/>
      <c r="CB7551" s="151"/>
      <c r="CM7551" s="151"/>
      <c r="CO7551" s="151"/>
      <c r="CT7551" s="151"/>
      <c r="CY7551" s="151"/>
    </row>
    <row r="7552" spans="1:103" x14ac:dyDescent="0.2">
      <c r="A7552" s="60"/>
      <c r="B7552" s="60"/>
      <c r="C7552" s="60"/>
      <c r="D7552" s="60"/>
      <c r="E7552" s="60"/>
      <c r="F7552" s="60"/>
      <c r="G7552" s="60"/>
      <c r="H7552" s="60"/>
      <c r="I7552" s="60"/>
      <c r="J7552" s="60"/>
      <c r="K7552" s="60"/>
      <c r="L7552" s="60"/>
      <c r="M7552" s="60"/>
      <c r="N7552" s="60"/>
      <c r="O7552" s="60"/>
      <c r="P7552" s="60"/>
      <c r="Q7552" s="60"/>
      <c r="R7552" s="334">
        <v>20033</v>
      </c>
      <c r="S7552" s="319" t="s">
        <v>356</v>
      </c>
      <c r="BE7552" s="60"/>
      <c r="BR7552" s="60"/>
      <c r="BX7552" s="151"/>
      <c r="CB7552" s="151"/>
      <c r="CM7552" s="151"/>
      <c r="CO7552" s="151"/>
      <c r="CT7552" s="151"/>
      <c r="CY7552" s="151"/>
    </row>
    <row r="7553" spans="1:103" x14ac:dyDescent="0.2">
      <c r="A7553" s="60"/>
      <c r="B7553" s="60"/>
      <c r="C7553" s="60"/>
      <c r="D7553" s="60"/>
      <c r="E7553" s="60"/>
      <c r="F7553" s="60"/>
      <c r="G7553" s="60"/>
      <c r="H7553" s="60"/>
      <c r="I7553" s="60"/>
      <c r="J7553" s="60"/>
      <c r="K7553" s="60"/>
      <c r="L7553" s="60"/>
      <c r="M7553" s="60"/>
      <c r="N7553" s="60"/>
      <c r="O7553" s="60"/>
      <c r="P7553" s="60"/>
      <c r="Q7553" s="60"/>
      <c r="R7553" s="334">
        <v>20035</v>
      </c>
      <c r="S7553" s="319" t="s">
        <v>356</v>
      </c>
      <c r="BE7553" s="60"/>
      <c r="BR7553" s="60"/>
      <c r="BX7553" s="151"/>
      <c r="CB7553" s="151"/>
      <c r="CM7553" s="151"/>
      <c r="CO7553" s="151"/>
      <c r="CT7553" s="151"/>
      <c r="CY7553" s="151"/>
    </row>
    <row r="7554" spans="1:103" x14ac:dyDescent="0.2">
      <c r="A7554" s="60"/>
      <c r="B7554" s="60"/>
      <c r="C7554" s="60"/>
      <c r="D7554" s="60"/>
      <c r="E7554" s="60"/>
      <c r="F7554" s="60"/>
      <c r="G7554" s="60"/>
      <c r="H7554" s="60"/>
      <c r="I7554" s="60"/>
      <c r="J7554" s="60"/>
      <c r="K7554" s="60"/>
      <c r="L7554" s="60"/>
      <c r="M7554" s="60"/>
      <c r="N7554" s="60"/>
      <c r="O7554" s="60"/>
      <c r="P7554" s="60"/>
      <c r="Q7554" s="60"/>
      <c r="R7554" s="334">
        <v>20036</v>
      </c>
      <c r="S7554" s="319" t="s">
        <v>356</v>
      </c>
      <c r="BE7554" s="60"/>
      <c r="BR7554" s="60"/>
      <c r="BX7554" s="151"/>
      <c r="CB7554" s="151"/>
      <c r="CM7554" s="151"/>
      <c r="CO7554" s="151"/>
      <c r="CT7554" s="151"/>
      <c r="CY7554" s="151"/>
    </row>
    <row r="7555" spans="1:103" x14ac:dyDescent="0.2">
      <c r="A7555" s="60"/>
      <c r="B7555" s="60"/>
      <c r="C7555" s="60"/>
      <c r="D7555" s="60"/>
      <c r="E7555" s="60"/>
      <c r="F7555" s="60"/>
      <c r="G7555" s="60"/>
      <c r="H7555" s="60"/>
      <c r="I7555" s="60"/>
      <c r="J7555" s="60"/>
      <c r="K7555" s="60"/>
      <c r="L7555" s="60"/>
      <c r="M7555" s="60"/>
      <c r="N7555" s="60"/>
      <c r="O7555" s="60"/>
      <c r="P7555" s="60"/>
      <c r="Q7555" s="60"/>
      <c r="R7555" s="334">
        <v>20037</v>
      </c>
      <c r="S7555" s="319" t="s">
        <v>356</v>
      </c>
      <c r="BE7555" s="60"/>
      <c r="BR7555" s="60"/>
      <c r="BX7555" s="151"/>
      <c r="CB7555" s="151"/>
      <c r="CM7555" s="151"/>
      <c r="CO7555" s="151"/>
      <c r="CT7555" s="151"/>
      <c r="CY7555" s="151"/>
    </row>
    <row r="7556" spans="1:103" x14ac:dyDescent="0.2">
      <c r="A7556" s="60"/>
      <c r="B7556" s="60"/>
      <c r="C7556" s="60"/>
      <c r="D7556" s="60"/>
      <c r="E7556" s="60"/>
      <c r="F7556" s="60"/>
      <c r="G7556" s="60"/>
      <c r="H7556" s="60"/>
      <c r="I7556" s="60"/>
      <c r="J7556" s="60"/>
      <c r="K7556" s="60"/>
      <c r="L7556" s="60"/>
      <c r="M7556" s="60"/>
      <c r="N7556" s="60"/>
      <c r="O7556" s="60"/>
      <c r="P7556" s="60"/>
      <c r="Q7556" s="60"/>
      <c r="R7556" s="334">
        <v>20038</v>
      </c>
      <c r="S7556" s="319" t="s">
        <v>356</v>
      </c>
      <c r="BE7556" s="60"/>
      <c r="BR7556" s="60"/>
      <c r="BX7556" s="151"/>
      <c r="CB7556" s="151"/>
      <c r="CM7556" s="151"/>
      <c r="CO7556" s="151"/>
      <c r="CT7556" s="151"/>
      <c r="CY7556" s="151"/>
    </row>
    <row r="7557" spans="1:103" x14ac:dyDescent="0.2">
      <c r="A7557" s="60"/>
      <c r="B7557" s="60"/>
      <c r="C7557" s="60"/>
      <c r="D7557" s="60"/>
      <c r="E7557" s="60"/>
      <c r="F7557" s="60"/>
      <c r="G7557" s="60"/>
      <c r="H7557" s="60"/>
      <c r="I7557" s="60"/>
      <c r="J7557" s="60"/>
      <c r="K7557" s="60"/>
      <c r="L7557" s="60"/>
      <c r="M7557" s="60"/>
      <c r="N7557" s="60"/>
      <c r="O7557" s="60"/>
      <c r="P7557" s="60"/>
      <c r="Q7557" s="60"/>
      <c r="R7557" s="334">
        <v>20039</v>
      </c>
      <c r="S7557" s="319" t="s">
        <v>356</v>
      </c>
      <c r="BE7557" s="60"/>
      <c r="BR7557" s="60"/>
      <c r="BX7557" s="151"/>
      <c r="CB7557" s="151"/>
      <c r="CM7557" s="151"/>
      <c r="CO7557" s="151"/>
      <c r="CT7557" s="151"/>
      <c r="CY7557" s="151"/>
    </row>
    <row r="7558" spans="1:103" x14ac:dyDescent="0.2">
      <c r="A7558" s="60"/>
      <c r="B7558" s="60"/>
      <c r="C7558" s="60"/>
      <c r="D7558" s="60"/>
      <c r="E7558" s="60"/>
      <c r="F7558" s="60"/>
      <c r="G7558" s="60"/>
      <c r="H7558" s="60"/>
      <c r="I7558" s="60"/>
      <c r="J7558" s="60"/>
      <c r="K7558" s="60"/>
      <c r="L7558" s="60"/>
      <c r="M7558" s="60"/>
      <c r="N7558" s="60"/>
      <c r="O7558" s="60"/>
      <c r="P7558" s="60"/>
      <c r="Q7558" s="60"/>
      <c r="R7558" s="334">
        <v>20040</v>
      </c>
      <c r="S7558" s="319" t="s">
        <v>356</v>
      </c>
      <c r="BE7558" s="60"/>
      <c r="BR7558" s="60"/>
      <c r="BX7558" s="151"/>
      <c r="CB7558" s="151"/>
      <c r="CM7558" s="151"/>
      <c r="CO7558" s="151"/>
      <c r="CT7558" s="151"/>
      <c r="CY7558" s="151"/>
    </row>
    <row r="7559" spans="1:103" x14ac:dyDescent="0.2">
      <c r="A7559" s="60"/>
      <c r="B7559" s="60"/>
      <c r="C7559" s="60"/>
      <c r="D7559" s="60"/>
      <c r="E7559" s="60"/>
      <c r="F7559" s="60"/>
      <c r="G7559" s="60"/>
      <c r="H7559" s="60"/>
      <c r="I7559" s="60"/>
      <c r="J7559" s="60"/>
      <c r="K7559" s="60"/>
      <c r="L7559" s="60"/>
      <c r="M7559" s="60"/>
      <c r="N7559" s="60"/>
      <c r="O7559" s="60"/>
      <c r="P7559" s="60"/>
      <c r="Q7559" s="60"/>
      <c r="R7559" s="334">
        <v>20041</v>
      </c>
      <c r="S7559" s="319" t="s">
        <v>358</v>
      </c>
      <c r="BE7559" s="60"/>
      <c r="BR7559" s="60"/>
      <c r="BX7559" s="151"/>
      <c r="CB7559" s="151"/>
      <c r="CM7559" s="151"/>
      <c r="CO7559" s="151"/>
      <c r="CT7559" s="151"/>
      <c r="CY7559" s="151"/>
    </row>
    <row r="7560" spans="1:103" x14ac:dyDescent="0.2">
      <c r="A7560" s="60"/>
      <c r="B7560" s="60"/>
      <c r="C7560" s="60"/>
      <c r="D7560" s="60"/>
      <c r="E7560" s="60"/>
      <c r="F7560" s="60"/>
      <c r="G7560" s="60"/>
      <c r="H7560" s="60"/>
      <c r="I7560" s="60"/>
      <c r="J7560" s="60"/>
      <c r="K7560" s="60"/>
      <c r="L7560" s="60"/>
      <c r="M7560" s="60"/>
      <c r="N7560" s="60"/>
      <c r="O7560" s="60"/>
      <c r="P7560" s="60"/>
      <c r="Q7560" s="60"/>
      <c r="R7560" s="334">
        <v>20042</v>
      </c>
      <c r="S7560" s="319" t="s">
        <v>356</v>
      </c>
      <c r="BE7560" s="60"/>
      <c r="BR7560" s="60"/>
      <c r="BX7560" s="151"/>
      <c r="CB7560" s="151"/>
      <c r="CM7560" s="151"/>
      <c r="CO7560" s="151"/>
      <c r="CT7560" s="151"/>
      <c r="CY7560" s="151"/>
    </row>
    <row r="7561" spans="1:103" x14ac:dyDescent="0.2">
      <c r="A7561" s="60"/>
      <c r="B7561" s="60"/>
      <c r="C7561" s="60"/>
      <c r="D7561" s="60"/>
      <c r="E7561" s="60"/>
      <c r="F7561" s="60"/>
      <c r="G7561" s="60"/>
      <c r="H7561" s="60"/>
      <c r="I7561" s="60"/>
      <c r="J7561" s="60"/>
      <c r="K7561" s="60"/>
      <c r="L7561" s="60"/>
      <c r="M7561" s="60"/>
      <c r="N7561" s="60"/>
      <c r="O7561" s="60"/>
      <c r="P7561" s="60"/>
      <c r="Q7561" s="60"/>
      <c r="R7561" s="334">
        <v>20043</v>
      </c>
      <c r="S7561" s="319" t="s">
        <v>356</v>
      </c>
      <c r="BE7561" s="60"/>
      <c r="BR7561" s="60"/>
      <c r="BX7561" s="151"/>
      <c r="CB7561" s="151"/>
      <c r="CM7561" s="151"/>
      <c r="CO7561" s="151"/>
      <c r="CT7561" s="151"/>
      <c r="CY7561" s="151"/>
    </row>
    <row r="7562" spans="1:103" x14ac:dyDescent="0.2">
      <c r="A7562" s="60"/>
      <c r="B7562" s="60"/>
      <c r="C7562" s="60"/>
      <c r="D7562" s="60"/>
      <c r="E7562" s="60"/>
      <c r="F7562" s="60"/>
      <c r="G7562" s="60"/>
      <c r="H7562" s="60"/>
      <c r="I7562" s="60"/>
      <c r="J7562" s="60"/>
      <c r="K7562" s="60"/>
      <c r="L7562" s="60"/>
      <c r="M7562" s="60"/>
      <c r="N7562" s="60"/>
      <c r="O7562" s="60"/>
      <c r="P7562" s="60"/>
      <c r="Q7562" s="60"/>
      <c r="R7562" s="334">
        <v>20044</v>
      </c>
      <c r="S7562" s="319" t="s">
        <v>356</v>
      </c>
      <c r="BE7562" s="60"/>
      <c r="BR7562" s="60"/>
      <c r="BX7562" s="151"/>
      <c r="CB7562" s="151"/>
      <c r="CM7562" s="151"/>
      <c r="CO7562" s="151"/>
      <c r="CT7562" s="151"/>
      <c r="CY7562" s="151"/>
    </row>
    <row r="7563" spans="1:103" x14ac:dyDescent="0.2">
      <c r="A7563" s="60"/>
      <c r="B7563" s="60"/>
      <c r="C7563" s="60"/>
      <c r="D7563" s="60"/>
      <c r="E7563" s="60"/>
      <c r="F7563" s="60"/>
      <c r="G7563" s="60"/>
      <c r="H7563" s="60"/>
      <c r="I7563" s="60"/>
      <c r="J7563" s="60"/>
      <c r="K7563" s="60"/>
      <c r="L7563" s="60"/>
      <c r="M7563" s="60"/>
      <c r="N7563" s="60"/>
      <c r="O7563" s="60"/>
      <c r="P7563" s="60"/>
      <c r="Q7563" s="60"/>
      <c r="R7563" s="334">
        <v>20045</v>
      </c>
      <c r="S7563" s="319" t="s">
        <v>356</v>
      </c>
      <c r="BE7563" s="60"/>
      <c r="BR7563" s="60"/>
      <c r="BX7563" s="151"/>
      <c r="CB7563" s="151"/>
      <c r="CM7563" s="151"/>
      <c r="CO7563" s="151"/>
      <c r="CT7563" s="151"/>
      <c r="CY7563" s="151"/>
    </row>
    <row r="7564" spans="1:103" x14ac:dyDescent="0.2">
      <c r="A7564" s="60"/>
      <c r="B7564" s="60"/>
      <c r="C7564" s="60"/>
      <c r="D7564" s="60"/>
      <c r="E7564" s="60"/>
      <c r="F7564" s="60"/>
      <c r="G7564" s="60"/>
      <c r="H7564" s="60"/>
      <c r="I7564" s="60"/>
      <c r="J7564" s="60"/>
      <c r="K7564" s="60"/>
      <c r="L7564" s="60"/>
      <c r="M7564" s="60"/>
      <c r="N7564" s="60"/>
      <c r="O7564" s="60"/>
      <c r="P7564" s="60"/>
      <c r="Q7564" s="60"/>
      <c r="R7564" s="334">
        <v>20046</v>
      </c>
      <c r="S7564" s="319" t="s">
        <v>356</v>
      </c>
      <c r="BE7564" s="60"/>
      <c r="BR7564" s="60"/>
      <c r="BX7564" s="151"/>
      <c r="CB7564" s="151"/>
      <c r="CM7564" s="151"/>
      <c r="CO7564" s="151"/>
      <c r="CT7564" s="151"/>
      <c r="CY7564" s="151"/>
    </row>
    <row r="7565" spans="1:103" x14ac:dyDescent="0.2">
      <c r="A7565" s="60"/>
      <c r="B7565" s="60"/>
      <c r="C7565" s="60"/>
      <c r="D7565" s="60"/>
      <c r="E7565" s="60"/>
      <c r="F7565" s="60"/>
      <c r="G7565" s="60"/>
      <c r="H7565" s="60"/>
      <c r="I7565" s="60"/>
      <c r="J7565" s="60"/>
      <c r="K7565" s="60"/>
      <c r="L7565" s="60"/>
      <c r="M7565" s="60"/>
      <c r="N7565" s="60"/>
      <c r="O7565" s="60"/>
      <c r="P7565" s="60"/>
      <c r="Q7565" s="60"/>
      <c r="R7565" s="334">
        <v>20047</v>
      </c>
      <c r="S7565" s="319" t="s">
        <v>356</v>
      </c>
      <c r="BE7565" s="60"/>
      <c r="BR7565" s="60"/>
      <c r="BX7565" s="151"/>
      <c r="CB7565" s="151"/>
      <c r="CM7565" s="151"/>
      <c r="CO7565" s="151"/>
      <c r="CT7565" s="151"/>
      <c r="CY7565" s="151"/>
    </row>
    <row r="7566" spans="1:103" x14ac:dyDescent="0.2">
      <c r="A7566" s="60"/>
      <c r="B7566" s="60"/>
      <c r="C7566" s="60"/>
      <c r="D7566" s="60"/>
      <c r="E7566" s="60"/>
      <c r="F7566" s="60"/>
      <c r="G7566" s="60"/>
      <c r="H7566" s="60"/>
      <c r="I7566" s="60"/>
      <c r="J7566" s="60"/>
      <c r="K7566" s="60"/>
      <c r="L7566" s="60"/>
      <c r="M7566" s="60"/>
      <c r="N7566" s="60"/>
      <c r="O7566" s="60"/>
      <c r="P7566" s="60"/>
      <c r="Q7566" s="60"/>
      <c r="R7566" s="334">
        <v>20049</v>
      </c>
      <c r="S7566" s="319" t="s">
        <v>356</v>
      </c>
      <c r="BE7566" s="60"/>
      <c r="BR7566" s="60"/>
      <c r="BX7566" s="151"/>
      <c r="CB7566" s="151"/>
      <c r="CM7566" s="151"/>
      <c r="CO7566" s="151"/>
      <c r="CT7566" s="151"/>
      <c r="CY7566" s="151"/>
    </row>
    <row r="7567" spans="1:103" x14ac:dyDescent="0.2">
      <c r="A7567" s="60"/>
      <c r="B7567" s="60"/>
      <c r="C7567" s="60"/>
      <c r="D7567" s="60"/>
      <c r="E7567" s="60"/>
      <c r="F7567" s="60"/>
      <c r="G7567" s="60"/>
      <c r="H7567" s="60"/>
      <c r="I7567" s="60"/>
      <c r="J7567" s="60"/>
      <c r="K7567" s="60"/>
      <c r="L7567" s="60"/>
      <c r="M7567" s="60"/>
      <c r="N7567" s="60"/>
      <c r="O7567" s="60"/>
      <c r="P7567" s="60"/>
      <c r="Q7567" s="60"/>
      <c r="R7567" s="334">
        <v>20050</v>
      </c>
      <c r="S7567" s="319" t="s">
        <v>356</v>
      </c>
      <c r="BE7567" s="60"/>
      <c r="BR7567" s="60"/>
      <c r="BX7567" s="151"/>
      <c r="CB7567" s="151"/>
      <c r="CM7567" s="151"/>
      <c r="CO7567" s="151"/>
      <c r="CT7567" s="151"/>
      <c r="CY7567" s="151"/>
    </row>
    <row r="7568" spans="1:103" x14ac:dyDescent="0.2">
      <c r="A7568" s="60"/>
      <c r="B7568" s="60"/>
      <c r="C7568" s="60"/>
      <c r="D7568" s="60"/>
      <c r="E7568" s="60"/>
      <c r="F7568" s="60"/>
      <c r="G7568" s="60"/>
      <c r="H7568" s="60"/>
      <c r="I7568" s="60"/>
      <c r="J7568" s="60"/>
      <c r="K7568" s="60"/>
      <c r="L7568" s="60"/>
      <c r="M7568" s="60"/>
      <c r="N7568" s="60"/>
      <c r="O7568" s="60"/>
      <c r="P7568" s="60"/>
      <c r="Q7568" s="60"/>
      <c r="R7568" s="334">
        <v>20051</v>
      </c>
      <c r="S7568" s="319" t="s">
        <v>356</v>
      </c>
      <c r="BE7568" s="60"/>
      <c r="BR7568" s="60"/>
      <c r="BX7568" s="151"/>
      <c r="CB7568" s="151"/>
      <c r="CM7568" s="151"/>
      <c r="CO7568" s="151"/>
      <c r="CT7568" s="151"/>
      <c r="CY7568" s="151"/>
    </row>
    <row r="7569" spans="1:103" x14ac:dyDescent="0.2">
      <c r="A7569" s="60"/>
      <c r="B7569" s="60"/>
      <c r="C7569" s="60"/>
      <c r="D7569" s="60"/>
      <c r="E7569" s="60"/>
      <c r="F7569" s="60"/>
      <c r="G7569" s="60"/>
      <c r="H7569" s="60"/>
      <c r="I7569" s="60"/>
      <c r="J7569" s="60"/>
      <c r="K7569" s="60"/>
      <c r="L7569" s="60"/>
      <c r="M7569" s="60"/>
      <c r="N7569" s="60"/>
      <c r="O7569" s="60"/>
      <c r="P7569" s="60"/>
      <c r="Q7569" s="60"/>
      <c r="R7569" s="334">
        <v>20052</v>
      </c>
      <c r="S7569" s="319" t="s">
        <v>356</v>
      </c>
      <c r="BE7569" s="60"/>
      <c r="BR7569" s="60"/>
      <c r="BX7569" s="151"/>
      <c r="CB7569" s="151"/>
      <c r="CM7569" s="151"/>
      <c r="CO7569" s="151"/>
      <c r="CT7569" s="151"/>
      <c r="CY7569" s="151"/>
    </row>
    <row r="7570" spans="1:103" x14ac:dyDescent="0.2">
      <c r="A7570" s="60"/>
      <c r="B7570" s="60"/>
      <c r="C7570" s="60"/>
      <c r="D7570" s="60"/>
      <c r="E7570" s="60"/>
      <c r="F7570" s="60"/>
      <c r="G7570" s="60"/>
      <c r="H7570" s="60"/>
      <c r="I7570" s="60"/>
      <c r="J7570" s="60"/>
      <c r="K7570" s="60"/>
      <c r="L7570" s="60"/>
      <c r="M7570" s="60"/>
      <c r="N7570" s="60"/>
      <c r="O7570" s="60"/>
      <c r="P7570" s="60"/>
      <c r="Q7570" s="60"/>
      <c r="R7570" s="334">
        <v>20053</v>
      </c>
      <c r="S7570" s="319" t="s">
        <v>356</v>
      </c>
      <c r="BE7570" s="60"/>
      <c r="BR7570" s="60"/>
      <c r="BX7570" s="151"/>
      <c r="CB7570" s="151"/>
      <c r="CM7570" s="151"/>
      <c r="CO7570" s="151"/>
      <c r="CT7570" s="151"/>
      <c r="CY7570" s="151"/>
    </row>
    <row r="7571" spans="1:103" x14ac:dyDescent="0.2">
      <c r="A7571" s="60"/>
      <c r="B7571" s="60"/>
      <c r="C7571" s="60"/>
      <c r="D7571" s="60"/>
      <c r="E7571" s="60"/>
      <c r="F7571" s="60"/>
      <c r="G7571" s="60"/>
      <c r="H7571" s="60"/>
      <c r="I7571" s="60"/>
      <c r="J7571" s="60"/>
      <c r="K7571" s="60"/>
      <c r="L7571" s="60"/>
      <c r="M7571" s="60"/>
      <c r="N7571" s="60"/>
      <c r="O7571" s="60"/>
      <c r="P7571" s="60"/>
      <c r="Q7571" s="60"/>
      <c r="R7571" s="334">
        <v>20055</v>
      </c>
      <c r="S7571" s="319" t="s">
        <v>356</v>
      </c>
      <c r="BE7571" s="60"/>
      <c r="BR7571" s="60"/>
      <c r="BX7571" s="151"/>
      <c r="CB7571" s="151"/>
      <c r="CM7571" s="151"/>
      <c r="CO7571" s="151"/>
      <c r="CT7571" s="151"/>
      <c r="CY7571" s="151"/>
    </row>
    <row r="7572" spans="1:103" x14ac:dyDescent="0.2">
      <c r="A7572" s="60"/>
      <c r="B7572" s="60"/>
      <c r="C7572" s="60"/>
      <c r="D7572" s="60"/>
      <c r="E7572" s="60"/>
      <c r="F7572" s="60"/>
      <c r="G7572" s="60"/>
      <c r="H7572" s="60"/>
      <c r="I7572" s="60"/>
      <c r="J7572" s="60"/>
      <c r="K7572" s="60"/>
      <c r="L7572" s="60"/>
      <c r="M7572" s="60"/>
      <c r="N7572" s="60"/>
      <c r="O7572" s="60"/>
      <c r="P7572" s="60"/>
      <c r="Q7572" s="60"/>
      <c r="R7572" s="334">
        <v>20056</v>
      </c>
      <c r="S7572" s="319" t="s">
        <v>356</v>
      </c>
      <c r="BE7572" s="60"/>
      <c r="BR7572" s="60"/>
      <c r="BX7572" s="151"/>
      <c r="CB7572" s="151"/>
      <c r="CM7572" s="151"/>
      <c r="CO7572" s="151"/>
      <c r="CT7572" s="151"/>
      <c r="CY7572" s="151"/>
    </row>
    <row r="7573" spans="1:103" x14ac:dyDescent="0.2">
      <c r="A7573" s="60"/>
      <c r="B7573" s="60"/>
      <c r="C7573" s="60"/>
      <c r="D7573" s="60"/>
      <c r="E7573" s="60"/>
      <c r="F7573" s="60"/>
      <c r="G7573" s="60"/>
      <c r="H7573" s="60"/>
      <c r="I7573" s="60"/>
      <c r="J7573" s="60"/>
      <c r="K7573" s="60"/>
      <c r="L7573" s="60"/>
      <c r="M7573" s="60"/>
      <c r="N7573" s="60"/>
      <c r="O7573" s="60"/>
      <c r="P7573" s="60"/>
      <c r="Q7573" s="60"/>
      <c r="R7573" s="334">
        <v>20057</v>
      </c>
      <c r="S7573" s="319" t="s">
        <v>356</v>
      </c>
      <c r="BE7573" s="60"/>
      <c r="BR7573" s="60"/>
      <c r="BX7573" s="151"/>
      <c r="CB7573" s="151"/>
      <c r="CM7573" s="151"/>
      <c r="CO7573" s="151"/>
      <c r="CT7573" s="151"/>
      <c r="CY7573" s="151"/>
    </row>
    <row r="7574" spans="1:103" x14ac:dyDescent="0.2">
      <c r="A7574" s="60"/>
      <c r="B7574" s="60"/>
      <c r="C7574" s="60"/>
      <c r="D7574" s="60"/>
      <c r="E7574" s="60"/>
      <c r="F7574" s="60"/>
      <c r="G7574" s="60"/>
      <c r="H7574" s="60"/>
      <c r="I7574" s="60"/>
      <c r="J7574" s="60"/>
      <c r="K7574" s="60"/>
      <c r="L7574" s="60"/>
      <c r="M7574" s="60"/>
      <c r="N7574" s="60"/>
      <c r="O7574" s="60"/>
      <c r="P7574" s="60"/>
      <c r="Q7574" s="60"/>
      <c r="R7574" s="334">
        <v>20058</v>
      </c>
      <c r="S7574" s="319" t="s">
        <v>356</v>
      </c>
      <c r="BE7574" s="60"/>
      <c r="BR7574" s="60"/>
      <c r="BX7574" s="151"/>
      <c r="CB7574" s="151"/>
      <c r="CM7574" s="151"/>
      <c r="CO7574" s="151"/>
      <c r="CT7574" s="151"/>
      <c r="CY7574" s="151"/>
    </row>
    <row r="7575" spans="1:103" x14ac:dyDescent="0.2">
      <c r="A7575" s="60"/>
      <c r="B7575" s="60"/>
      <c r="C7575" s="60"/>
      <c r="D7575" s="60"/>
      <c r="E7575" s="60"/>
      <c r="F7575" s="60"/>
      <c r="G7575" s="60"/>
      <c r="H7575" s="60"/>
      <c r="I7575" s="60"/>
      <c r="J7575" s="60"/>
      <c r="K7575" s="60"/>
      <c r="L7575" s="60"/>
      <c r="M7575" s="60"/>
      <c r="N7575" s="60"/>
      <c r="O7575" s="60"/>
      <c r="P7575" s="60"/>
      <c r="Q7575" s="60"/>
      <c r="R7575" s="334">
        <v>20059</v>
      </c>
      <c r="S7575" s="319" t="s">
        <v>356</v>
      </c>
      <c r="BE7575" s="60"/>
      <c r="BR7575" s="60"/>
      <c r="BX7575" s="151"/>
      <c r="CB7575" s="151"/>
      <c r="CM7575" s="151"/>
      <c r="CO7575" s="151"/>
      <c r="CT7575" s="151"/>
      <c r="CY7575" s="151"/>
    </row>
    <row r="7576" spans="1:103" x14ac:dyDescent="0.2">
      <c r="A7576" s="60"/>
      <c r="B7576" s="60"/>
      <c r="C7576" s="60"/>
      <c r="D7576" s="60"/>
      <c r="E7576" s="60"/>
      <c r="F7576" s="60"/>
      <c r="G7576" s="60"/>
      <c r="H7576" s="60"/>
      <c r="I7576" s="60"/>
      <c r="J7576" s="60"/>
      <c r="K7576" s="60"/>
      <c r="L7576" s="60"/>
      <c r="M7576" s="60"/>
      <c r="N7576" s="60"/>
      <c r="O7576" s="60"/>
      <c r="P7576" s="60"/>
      <c r="Q7576" s="60"/>
      <c r="R7576" s="334">
        <v>20060</v>
      </c>
      <c r="S7576" s="319" t="s">
        <v>356</v>
      </c>
      <c r="BE7576" s="60"/>
      <c r="BR7576" s="60"/>
      <c r="BX7576" s="151"/>
      <c r="CB7576" s="151"/>
      <c r="CM7576" s="151"/>
      <c r="CO7576" s="151"/>
      <c r="CT7576" s="151"/>
      <c r="CY7576" s="151"/>
    </row>
    <row r="7577" spans="1:103" x14ac:dyDescent="0.2">
      <c r="A7577" s="60"/>
      <c r="B7577" s="60"/>
      <c r="C7577" s="60"/>
      <c r="D7577" s="60"/>
      <c r="E7577" s="60"/>
      <c r="F7577" s="60"/>
      <c r="G7577" s="60"/>
      <c r="H7577" s="60"/>
      <c r="I7577" s="60"/>
      <c r="J7577" s="60"/>
      <c r="K7577" s="60"/>
      <c r="L7577" s="60"/>
      <c r="M7577" s="60"/>
      <c r="N7577" s="60"/>
      <c r="O7577" s="60"/>
      <c r="P7577" s="60"/>
      <c r="Q7577" s="60"/>
      <c r="R7577" s="334">
        <v>20061</v>
      </c>
      <c r="S7577" s="319" t="s">
        <v>356</v>
      </c>
      <c r="BE7577" s="60"/>
      <c r="BR7577" s="60"/>
      <c r="BX7577" s="151"/>
      <c r="CB7577" s="151"/>
      <c r="CM7577" s="151"/>
      <c r="CO7577" s="151"/>
      <c r="CT7577" s="151"/>
      <c r="CY7577" s="151"/>
    </row>
    <row r="7578" spans="1:103" x14ac:dyDescent="0.2">
      <c r="A7578" s="60"/>
      <c r="B7578" s="60"/>
      <c r="C7578" s="60"/>
      <c r="D7578" s="60"/>
      <c r="E7578" s="60"/>
      <c r="F7578" s="60"/>
      <c r="G7578" s="60"/>
      <c r="H7578" s="60"/>
      <c r="I7578" s="60"/>
      <c r="J7578" s="60"/>
      <c r="K7578" s="60"/>
      <c r="L7578" s="60"/>
      <c r="M7578" s="60"/>
      <c r="N7578" s="60"/>
      <c r="O7578" s="60"/>
      <c r="P7578" s="60"/>
      <c r="Q7578" s="60"/>
      <c r="R7578" s="334">
        <v>20062</v>
      </c>
      <c r="S7578" s="319" t="s">
        <v>356</v>
      </c>
      <c r="BE7578" s="60"/>
      <c r="BR7578" s="60"/>
      <c r="BX7578" s="151"/>
      <c r="CB7578" s="151"/>
      <c r="CM7578" s="151"/>
      <c r="CO7578" s="151"/>
      <c r="CT7578" s="151"/>
      <c r="CY7578" s="151"/>
    </row>
    <row r="7579" spans="1:103" x14ac:dyDescent="0.2">
      <c r="A7579" s="60"/>
      <c r="B7579" s="60"/>
      <c r="C7579" s="60"/>
      <c r="D7579" s="60"/>
      <c r="E7579" s="60"/>
      <c r="F7579" s="60"/>
      <c r="G7579" s="60"/>
      <c r="H7579" s="60"/>
      <c r="I7579" s="60"/>
      <c r="J7579" s="60"/>
      <c r="K7579" s="60"/>
      <c r="L7579" s="60"/>
      <c r="M7579" s="60"/>
      <c r="N7579" s="60"/>
      <c r="O7579" s="60"/>
      <c r="P7579" s="60"/>
      <c r="Q7579" s="60"/>
      <c r="R7579" s="334">
        <v>20063</v>
      </c>
      <c r="S7579" s="319" t="s">
        <v>356</v>
      </c>
      <c r="BE7579" s="60"/>
      <c r="BR7579" s="60"/>
      <c r="BX7579" s="151"/>
      <c r="CB7579" s="151"/>
      <c r="CM7579" s="151"/>
      <c r="CO7579" s="151"/>
      <c r="CT7579" s="151"/>
      <c r="CY7579" s="151"/>
    </row>
    <row r="7580" spans="1:103" x14ac:dyDescent="0.2">
      <c r="A7580" s="60"/>
      <c r="B7580" s="60"/>
      <c r="C7580" s="60"/>
      <c r="D7580" s="60"/>
      <c r="E7580" s="60"/>
      <c r="F7580" s="60"/>
      <c r="G7580" s="60"/>
      <c r="H7580" s="60"/>
      <c r="I7580" s="60"/>
      <c r="J7580" s="60"/>
      <c r="K7580" s="60"/>
      <c r="L7580" s="60"/>
      <c r="M7580" s="60"/>
      <c r="N7580" s="60"/>
      <c r="O7580" s="60"/>
      <c r="P7580" s="60"/>
      <c r="Q7580" s="60"/>
      <c r="R7580" s="334">
        <v>20064</v>
      </c>
      <c r="S7580" s="319" t="s">
        <v>356</v>
      </c>
      <c r="BE7580" s="60"/>
      <c r="BR7580" s="60"/>
      <c r="BX7580" s="151"/>
      <c r="CB7580" s="151"/>
      <c r="CM7580" s="151"/>
      <c r="CO7580" s="151"/>
      <c r="CT7580" s="151"/>
      <c r="CY7580" s="151"/>
    </row>
    <row r="7581" spans="1:103" x14ac:dyDescent="0.2">
      <c r="A7581" s="60"/>
      <c r="B7581" s="60"/>
      <c r="C7581" s="60"/>
      <c r="D7581" s="60"/>
      <c r="E7581" s="60"/>
      <c r="F7581" s="60"/>
      <c r="G7581" s="60"/>
      <c r="H7581" s="60"/>
      <c r="I7581" s="60"/>
      <c r="J7581" s="60"/>
      <c r="K7581" s="60"/>
      <c r="L7581" s="60"/>
      <c r="M7581" s="60"/>
      <c r="N7581" s="60"/>
      <c r="O7581" s="60"/>
      <c r="P7581" s="60"/>
      <c r="Q7581" s="60"/>
      <c r="R7581" s="334">
        <v>20065</v>
      </c>
      <c r="S7581" s="319" t="s">
        <v>356</v>
      </c>
      <c r="BE7581" s="60"/>
      <c r="BR7581" s="60"/>
      <c r="BX7581" s="151"/>
      <c r="CB7581" s="151"/>
      <c r="CM7581" s="151"/>
      <c r="CO7581" s="151"/>
      <c r="CT7581" s="151"/>
      <c r="CY7581" s="151"/>
    </row>
    <row r="7582" spans="1:103" x14ac:dyDescent="0.2">
      <c r="A7582" s="60"/>
      <c r="B7582" s="60"/>
      <c r="C7582" s="60"/>
      <c r="D7582" s="60"/>
      <c r="E7582" s="60"/>
      <c r="F7582" s="60"/>
      <c r="G7582" s="60"/>
      <c r="H7582" s="60"/>
      <c r="I7582" s="60"/>
      <c r="J7582" s="60"/>
      <c r="K7582" s="60"/>
      <c r="L7582" s="60"/>
      <c r="M7582" s="60"/>
      <c r="N7582" s="60"/>
      <c r="O7582" s="60"/>
      <c r="P7582" s="60"/>
      <c r="Q7582" s="60"/>
      <c r="R7582" s="334">
        <v>20066</v>
      </c>
      <c r="S7582" s="319" t="s">
        <v>356</v>
      </c>
      <c r="BE7582" s="60"/>
      <c r="BR7582" s="60"/>
      <c r="BX7582" s="151"/>
      <c r="CB7582" s="151"/>
      <c r="CM7582" s="151"/>
      <c r="CO7582" s="151"/>
      <c r="CT7582" s="151"/>
      <c r="CY7582" s="151"/>
    </row>
    <row r="7583" spans="1:103" x14ac:dyDescent="0.2">
      <c r="A7583" s="60"/>
      <c r="B7583" s="60"/>
      <c r="C7583" s="60"/>
      <c r="D7583" s="60"/>
      <c r="E7583" s="60"/>
      <c r="F7583" s="60"/>
      <c r="G7583" s="60"/>
      <c r="H7583" s="60"/>
      <c r="I7583" s="60"/>
      <c r="J7583" s="60"/>
      <c r="K7583" s="60"/>
      <c r="L7583" s="60"/>
      <c r="M7583" s="60"/>
      <c r="N7583" s="60"/>
      <c r="O7583" s="60"/>
      <c r="P7583" s="60"/>
      <c r="Q7583" s="60"/>
      <c r="R7583" s="334">
        <v>20067</v>
      </c>
      <c r="S7583" s="319" t="s">
        <v>356</v>
      </c>
      <c r="BE7583" s="60"/>
      <c r="BR7583" s="60"/>
      <c r="BX7583" s="151"/>
      <c r="CB7583" s="151"/>
      <c r="CM7583" s="151"/>
      <c r="CO7583" s="151"/>
      <c r="CT7583" s="151"/>
      <c r="CY7583" s="151"/>
    </row>
    <row r="7584" spans="1:103" x14ac:dyDescent="0.2">
      <c r="A7584" s="60"/>
      <c r="B7584" s="60"/>
      <c r="C7584" s="60"/>
      <c r="D7584" s="60"/>
      <c r="E7584" s="60"/>
      <c r="F7584" s="60"/>
      <c r="G7584" s="60"/>
      <c r="H7584" s="60"/>
      <c r="I7584" s="60"/>
      <c r="J7584" s="60"/>
      <c r="K7584" s="60"/>
      <c r="L7584" s="60"/>
      <c r="M7584" s="60"/>
      <c r="N7584" s="60"/>
      <c r="O7584" s="60"/>
      <c r="P7584" s="60"/>
      <c r="Q7584" s="60"/>
      <c r="R7584" s="334">
        <v>20069</v>
      </c>
      <c r="S7584" s="319" t="s">
        <v>358</v>
      </c>
      <c r="BE7584" s="60"/>
      <c r="BR7584" s="60"/>
      <c r="BX7584" s="151"/>
      <c r="CB7584" s="151"/>
      <c r="CM7584" s="151"/>
      <c r="CO7584" s="151"/>
      <c r="CT7584" s="151"/>
      <c r="CY7584" s="151"/>
    </row>
    <row r="7585" spans="1:103" x14ac:dyDescent="0.2">
      <c r="A7585" s="60"/>
      <c r="B7585" s="60"/>
      <c r="C7585" s="60"/>
      <c r="D7585" s="60"/>
      <c r="E7585" s="60"/>
      <c r="F7585" s="60"/>
      <c r="G7585" s="60"/>
      <c r="H7585" s="60"/>
      <c r="I7585" s="60"/>
      <c r="J7585" s="60"/>
      <c r="K7585" s="60"/>
      <c r="L7585" s="60"/>
      <c r="M7585" s="60"/>
      <c r="N7585" s="60"/>
      <c r="O7585" s="60"/>
      <c r="P7585" s="60"/>
      <c r="Q7585" s="60"/>
      <c r="R7585" s="334">
        <v>20070</v>
      </c>
      <c r="S7585" s="319" t="s">
        <v>358</v>
      </c>
      <c r="BE7585" s="60"/>
      <c r="BR7585" s="60"/>
      <c r="BX7585" s="151"/>
      <c r="CB7585" s="151"/>
      <c r="CM7585" s="151"/>
      <c r="CO7585" s="151"/>
      <c r="CT7585" s="151"/>
      <c r="CY7585" s="151"/>
    </row>
    <row r="7586" spans="1:103" x14ac:dyDescent="0.2">
      <c r="A7586" s="60"/>
      <c r="B7586" s="60"/>
      <c r="C7586" s="60"/>
      <c r="D7586" s="60"/>
      <c r="E7586" s="60"/>
      <c r="F7586" s="60"/>
      <c r="G7586" s="60"/>
      <c r="H7586" s="60"/>
      <c r="I7586" s="60"/>
      <c r="J7586" s="60"/>
      <c r="K7586" s="60"/>
      <c r="L7586" s="60"/>
      <c r="M7586" s="60"/>
      <c r="N7586" s="60"/>
      <c r="O7586" s="60"/>
      <c r="P7586" s="60"/>
      <c r="Q7586" s="60"/>
      <c r="R7586" s="334">
        <v>20071</v>
      </c>
      <c r="S7586" s="319" t="s">
        <v>356</v>
      </c>
      <c r="BE7586" s="60"/>
      <c r="BR7586" s="60"/>
      <c r="BX7586" s="151"/>
      <c r="CB7586" s="151"/>
      <c r="CM7586" s="151"/>
      <c r="CO7586" s="151"/>
      <c r="CT7586" s="151"/>
      <c r="CY7586" s="151"/>
    </row>
    <row r="7587" spans="1:103" x14ac:dyDescent="0.2">
      <c r="A7587" s="60"/>
      <c r="B7587" s="60"/>
      <c r="C7587" s="60"/>
      <c r="D7587" s="60"/>
      <c r="E7587" s="60"/>
      <c r="F7587" s="60"/>
      <c r="G7587" s="60"/>
      <c r="H7587" s="60"/>
      <c r="I7587" s="60"/>
      <c r="J7587" s="60"/>
      <c r="K7587" s="60"/>
      <c r="L7587" s="60"/>
      <c r="M7587" s="60"/>
      <c r="N7587" s="60"/>
      <c r="O7587" s="60"/>
      <c r="P7587" s="60"/>
      <c r="Q7587" s="60"/>
      <c r="R7587" s="334">
        <v>20073</v>
      </c>
      <c r="S7587" s="319" t="s">
        <v>356</v>
      </c>
      <c r="BE7587" s="60"/>
      <c r="BR7587" s="60"/>
      <c r="BX7587" s="151"/>
      <c r="CB7587" s="151"/>
      <c r="CM7587" s="151"/>
      <c r="CO7587" s="151"/>
      <c r="CT7587" s="151"/>
      <c r="CY7587" s="151"/>
    </row>
    <row r="7588" spans="1:103" x14ac:dyDescent="0.2">
      <c r="A7588" s="60"/>
      <c r="B7588" s="60"/>
      <c r="C7588" s="60"/>
      <c r="D7588" s="60"/>
      <c r="E7588" s="60"/>
      <c r="F7588" s="60"/>
      <c r="G7588" s="60"/>
      <c r="H7588" s="60"/>
      <c r="I7588" s="60"/>
      <c r="J7588" s="60"/>
      <c r="K7588" s="60"/>
      <c r="L7588" s="60"/>
      <c r="M7588" s="60"/>
      <c r="N7588" s="60"/>
      <c r="O7588" s="60"/>
      <c r="P7588" s="60"/>
      <c r="Q7588" s="60"/>
      <c r="R7588" s="334">
        <v>20074</v>
      </c>
      <c r="S7588" s="319" t="s">
        <v>356</v>
      </c>
      <c r="BE7588" s="60"/>
      <c r="BR7588" s="60"/>
      <c r="BX7588" s="151"/>
      <c r="CB7588" s="151"/>
      <c r="CM7588" s="151"/>
      <c r="CO7588" s="151"/>
      <c r="CT7588" s="151"/>
      <c r="CY7588" s="151"/>
    </row>
    <row r="7589" spans="1:103" x14ac:dyDescent="0.2">
      <c r="A7589" s="60"/>
      <c r="B7589" s="60"/>
      <c r="C7589" s="60"/>
      <c r="D7589" s="60"/>
      <c r="E7589" s="60"/>
      <c r="F7589" s="60"/>
      <c r="G7589" s="60"/>
      <c r="H7589" s="60"/>
      <c r="I7589" s="60"/>
      <c r="J7589" s="60"/>
      <c r="K7589" s="60"/>
      <c r="L7589" s="60"/>
      <c r="M7589" s="60"/>
      <c r="N7589" s="60"/>
      <c r="O7589" s="60"/>
      <c r="P7589" s="60"/>
      <c r="Q7589" s="60"/>
      <c r="R7589" s="334">
        <v>20075</v>
      </c>
      <c r="S7589" s="319" t="s">
        <v>356</v>
      </c>
      <c r="BE7589" s="60"/>
      <c r="BR7589" s="60"/>
      <c r="BX7589" s="151"/>
      <c r="CB7589" s="151"/>
      <c r="CM7589" s="151"/>
      <c r="CO7589" s="151"/>
      <c r="CT7589" s="151"/>
      <c r="CY7589" s="151"/>
    </row>
    <row r="7590" spans="1:103" x14ac:dyDescent="0.2">
      <c r="A7590" s="60"/>
      <c r="B7590" s="60"/>
      <c r="C7590" s="60"/>
      <c r="D7590" s="60"/>
      <c r="E7590" s="60"/>
      <c r="F7590" s="60"/>
      <c r="G7590" s="60"/>
      <c r="H7590" s="60"/>
      <c r="I7590" s="60"/>
      <c r="J7590" s="60"/>
      <c r="K7590" s="60"/>
      <c r="L7590" s="60"/>
      <c r="M7590" s="60"/>
      <c r="N7590" s="60"/>
      <c r="O7590" s="60"/>
      <c r="P7590" s="60"/>
      <c r="Q7590" s="60"/>
      <c r="R7590" s="334">
        <v>20076</v>
      </c>
      <c r="S7590" s="319" t="s">
        <v>356</v>
      </c>
      <c r="BE7590" s="60"/>
      <c r="BR7590" s="60"/>
      <c r="BX7590" s="151"/>
      <c r="CB7590" s="151"/>
      <c r="CM7590" s="151"/>
      <c r="CO7590" s="151"/>
      <c r="CT7590" s="151"/>
      <c r="CY7590" s="151"/>
    </row>
    <row r="7591" spans="1:103" x14ac:dyDescent="0.2">
      <c r="A7591" s="60"/>
      <c r="B7591" s="60"/>
      <c r="C7591" s="60"/>
      <c r="D7591" s="60"/>
      <c r="E7591" s="60"/>
      <c r="F7591" s="60"/>
      <c r="G7591" s="60"/>
      <c r="H7591" s="60"/>
      <c r="I7591" s="60"/>
      <c r="J7591" s="60"/>
      <c r="K7591" s="60"/>
      <c r="L7591" s="60"/>
      <c r="M7591" s="60"/>
      <c r="N7591" s="60"/>
      <c r="O7591" s="60"/>
      <c r="P7591" s="60"/>
      <c r="Q7591" s="60"/>
      <c r="R7591" s="334">
        <v>20077</v>
      </c>
      <c r="S7591" s="319" t="s">
        <v>356</v>
      </c>
      <c r="BE7591" s="60"/>
      <c r="BR7591" s="60"/>
      <c r="BX7591" s="151"/>
      <c r="CB7591" s="151"/>
      <c r="CM7591" s="151"/>
      <c r="CO7591" s="151"/>
      <c r="CT7591" s="151"/>
      <c r="CY7591" s="151"/>
    </row>
    <row r="7592" spans="1:103" x14ac:dyDescent="0.2">
      <c r="A7592" s="60"/>
      <c r="B7592" s="60"/>
      <c r="C7592" s="60"/>
      <c r="D7592" s="60"/>
      <c r="E7592" s="60"/>
      <c r="F7592" s="60"/>
      <c r="G7592" s="60"/>
      <c r="H7592" s="60"/>
      <c r="I7592" s="60"/>
      <c r="J7592" s="60"/>
      <c r="K7592" s="60"/>
      <c r="L7592" s="60"/>
      <c r="M7592" s="60"/>
      <c r="N7592" s="60"/>
      <c r="O7592" s="60"/>
      <c r="P7592" s="60"/>
      <c r="Q7592" s="60"/>
      <c r="R7592" s="334">
        <v>20078</v>
      </c>
      <c r="S7592" s="319" t="s">
        <v>356</v>
      </c>
      <c r="BE7592" s="60"/>
      <c r="BR7592" s="60"/>
      <c r="BX7592" s="151"/>
      <c r="CB7592" s="151"/>
      <c r="CM7592" s="151"/>
      <c r="CO7592" s="151"/>
      <c r="CT7592" s="151"/>
      <c r="CY7592" s="151"/>
    </row>
    <row r="7593" spans="1:103" x14ac:dyDescent="0.2">
      <c r="A7593" s="60"/>
      <c r="B7593" s="60"/>
      <c r="C7593" s="60"/>
      <c r="D7593" s="60"/>
      <c r="E7593" s="60"/>
      <c r="F7593" s="60"/>
      <c r="G7593" s="60"/>
      <c r="H7593" s="60"/>
      <c r="I7593" s="60"/>
      <c r="J7593" s="60"/>
      <c r="K7593" s="60"/>
      <c r="L7593" s="60"/>
      <c r="M7593" s="60"/>
      <c r="N7593" s="60"/>
      <c r="O7593" s="60"/>
      <c r="P7593" s="60"/>
      <c r="Q7593" s="60"/>
      <c r="R7593" s="334">
        <v>20080</v>
      </c>
      <c r="S7593" s="319" t="s">
        <v>356</v>
      </c>
      <c r="BE7593" s="60"/>
      <c r="BR7593" s="60"/>
      <c r="BX7593" s="151"/>
      <c r="CB7593" s="151"/>
      <c r="CM7593" s="151"/>
      <c r="CO7593" s="151"/>
      <c r="CT7593" s="151"/>
      <c r="CY7593" s="151"/>
    </row>
    <row r="7594" spans="1:103" x14ac:dyDescent="0.2">
      <c r="A7594" s="60"/>
      <c r="B7594" s="60"/>
      <c r="C7594" s="60"/>
      <c r="D7594" s="60"/>
      <c r="E7594" s="60"/>
      <c r="F7594" s="60"/>
      <c r="G7594" s="60"/>
      <c r="H7594" s="60"/>
      <c r="I7594" s="60"/>
      <c r="J7594" s="60"/>
      <c r="K7594" s="60"/>
      <c r="L7594" s="60"/>
      <c r="M7594" s="60"/>
      <c r="N7594" s="60"/>
      <c r="O7594" s="60"/>
      <c r="P7594" s="60"/>
      <c r="Q7594" s="60"/>
      <c r="R7594" s="334">
        <v>20081</v>
      </c>
      <c r="S7594" s="319" t="s">
        <v>356</v>
      </c>
      <c r="BE7594" s="60"/>
      <c r="BR7594" s="60"/>
      <c r="BX7594" s="151"/>
      <c r="CB7594" s="151"/>
      <c r="CM7594" s="151"/>
      <c r="CO7594" s="151"/>
      <c r="CT7594" s="151"/>
      <c r="CY7594" s="151"/>
    </row>
    <row r="7595" spans="1:103" x14ac:dyDescent="0.2">
      <c r="A7595" s="60"/>
      <c r="B7595" s="60"/>
      <c r="C7595" s="60"/>
      <c r="D7595" s="60"/>
      <c r="E7595" s="60"/>
      <c r="F7595" s="60"/>
      <c r="G7595" s="60"/>
      <c r="H7595" s="60"/>
      <c r="I7595" s="60"/>
      <c r="J7595" s="60"/>
      <c r="K7595" s="60"/>
      <c r="L7595" s="60"/>
      <c r="M7595" s="60"/>
      <c r="N7595" s="60"/>
      <c r="O7595" s="60"/>
      <c r="P7595" s="60"/>
      <c r="Q7595" s="60"/>
      <c r="R7595" s="334">
        <v>20088</v>
      </c>
      <c r="S7595" s="319" t="s">
        <v>356</v>
      </c>
      <c r="BE7595" s="60"/>
      <c r="BR7595" s="60"/>
      <c r="BX7595" s="151"/>
      <c r="CB7595" s="151"/>
      <c r="CM7595" s="151"/>
      <c r="CO7595" s="151"/>
      <c r="CT7595" s="151"/>
      <c r="CY7595" s="151"/>
    </row>
    <row r="7596" spans="1:103" x14ac:dyDescent="0.2">
      <c r="A7596" s="60"/>
      <c r="B7596" s="60"/>
      <c r="C7596" s="60"/>
      <c r="D7596" s="60"/>
      <c r="E7596" s="60"/>
      <c r="F7596" s="60"/>
      <c r="G7596" s="60"/>
      <c r="H7596" s="60"/>
      <c r="I7596" s="60"/>
      <c r="J7596" s="60"/>
      <c r="K7596" s="60"/>
      <c r="L7596" s="60"/>
      <c r="M7596" s="60"/>
      <c r="N7596" s="60"/>
      <c r="O7596" s="60"/>
      <c r="P7596" s="60"/>
      <c r="Q7596" s="60"/>
      <c r="R7596" s="334">
        <v>20090</v>
      </c>
      <c r="S7596" s="319" t="s">
        <v>356</v>
      </c>
      <c r="BE7596" s="60"/>
      <c r="BR7596" s="60"/>
      <c r="BX7596" s="151"/>
      <c r="CB7596" s="151"/>
      <c r="CM7596" s="151"/>
      <c r="CO7596" s="151"/>
      <c r="CT7596" s="151"/>
      <c r="CY7596" s="151"/>
    </row>
    <row r="7597" spans="1:103" x14ac:dyDescent="0.2">
      <c r="A7597" s="60"/>
      <c r="B7597" s="60"/>
      <c r="C7597" s="60"/>
      <c r="D7597" s="60"/>
      <c r="E7597" s="60"/>
      <c r="F7597" s="60"/>
      <c r="G7597" s="60"/>
      <c r="H7597" s="60"/>
      <c r="I7597" s="60"/>
      <c r="J7597" s="60"/>
      <c r="K7597" s="60"/>
      <c r="L7597" s="60"/>
      <c r="M7597" s="60"/>
      <c r="N7597" s="60"/>
      <c r="O7597" s="60"/>
      <c r="P7597" s="60"/>
      <c r="Q7597" s="60"/>
      <c r="R7597" s="334">
        <v>20091</v>
      </c>
      <c r="S7597" s="319" t="s">
        <v>356</v>
      </c>
      <c r="BE7597" s="60"/>
      <c r="BR7597" s="60"/>
      <c r="BX7597" s="151"/>
      <c r="CB7597" s="151"/>
      <c r="CM7597" s="151"/>
      <c r="CO7597" s="151"/>
      <c r="CT7597" s="151"/>
      <c r="CY7597" s="151"/>
    </row>
    <row r="7598" spans="1:103" x14ac:dyDescent="0.2">
      <c r="A7598" s="60"/>
      <c r="B7598" s="60"/>
      <c r="C7598" s="60"/>
      <c r="D7598" s="60"/>
      <c r="E7598" s="60"/>
      <c r="F7598" s="60"/>
      <c r="G7598" s="60"/>
      <c r="H7598" s="60"/>
      <c r="I7598" s="60"/>
      <c r="J7598" s="60"/>
      <c r="K7598" s="60"/>
      <c r="L7598" s="60"/>
      <c r="M7598" s="60"/>
      <c r="N7598" s="60"/>
      <c r="O7598" s="60"/>
      <c r="P7598" s="60"/>
      <c r="Q7598" s="60"/>
      <c r="R7598" s="334">
        <v>20098</v>
      </c>
      <c r="S7598" s="319" t="s">
        <v>356</v>
      </c>
      <c r="BE7598" s="60"/>
      <c r="BR7598" s="60"/>
      <c r="BX7598" s="151"/>
      <c r="CB7598" s="151"/>
      <c r="CM7598" s="151"/>
      <c r="CO7598" s="151"/>
      <c r="CT7598" s="151"/>
      <c r="CY7598" s="151"/>
    </row>
    <row r="7599" spans="1:103" x14ac:dyDescent="0.2">
      <c r="A7599" s="60"/>
      <c r="B7599" s="60"/>
      <c r="C7599" s="60"/>
      <c r="D7599" s="60"/>
      <c r="E7599" s="60"/>
      <c r="F7599" s="60"/>
      <c r="G7599" s="60"/>
      <c r="H7599" s="60"/>
      <c r="I7599" s="60"/>
      <c r="J7599" s="60"/>
      <c r="K7599" s="60"/>
      <c r="L7599" s="60"/>
      <c r="M7599" s="60"/>
      <c r="N7599" s="60"/>
      <c r="O7599" s="60"/>
      <c r="P7599" s="60"/>
      <c r="Q7599" s="60"/>
      <c r="R7599" s="334">
        <v>20101</v>
      </c>
      <c r="S7599" s="319" t="s">
        <v>358</v>
      </c>
      <c r="BE7599" s="60"/>
      <c r="BR7599" s="60"/>
      <c r="BX7599" s="151"/>
      <c r="CB7599" s="151"/>
      <c r="CM7599" s="151"/>
      <c r="CO7599" s="151"/>
      <c r="CT7599" s="151"/>
      <c r="CY7599" s="151"/>
    </row>
    <row r="7600" spans="1:103" x14ac:dyDescent="0.2">
      <c r="A7600" s="60"/>
      <c r="B7600" s="60"/>
      <c r="C7600" s="60"/>
      <c r="D7600" s="60"/>
      <c r="E7600" s="60"/>
      <c r="F7600" s="60"/>
      <c r="G7600" s="60"/>
      <c r="H7600" s="60"/>
      <c r="I7600" s="60"/>
      <c r="J7600" s="60"/>
      <c r="K7600" s="60"/>
      <c r="L7600" s="60"/>
      <c r="M7600" s="60"/>
      <c r="N7600" s="60"/>
      <c r="O7600" s="60"/>
      <c r="P7600" s="60"/>
      <c r="Q7600" s="60"/>
      <c r="R7600" s="334">
        <v>20102</v>
      </c>
      <c r="S7600" s="319" t="s">
        <v>358</v>
      </c>
      <c r="BE7600" s="60"/>
      <c r="BR7600" s="60"/>
      <c r="BX7600" s="151"/>
      <c r="CB7600" s="151"/>
      <c r="CM7600" s="151"/>
      <c r="CO7600" s="151"/>
      <c r="CT7600" s="151"/>
      <c r="CY7600" s="151"/>
    </row>
    <row r="7601" spans="1:103" x14ac:dyDescent="0.2">
      <c r="A7601" s="60"/>
      <c r="B7601" s="60"/>
      <c r="C7601" s="60"/>
      <c r="D7601" s="60"/>
      <c r="E7601" s="60"/>
      <c r="F7601" s="60"/>
      <c r="G7601" s="60"/>
      <c r="H7601" s="60"/>
      <c r="I7601" s="60"/>
      <c r="J7601" s="60"/>
      <c r="K7601" s="60"/>
      <c r="L7601" s="60"/>
      <c r="M7601" s="60"/>
      <c r="N7601" s="60"/>
      <c r="O7601" s="60"/>
      <c r="P7601" s="60"/>
      <c r="Q7601" s="60"/>
      <c r="R7601" s="334">
        <v>20103</v>
      </c>
      <c r="S7601" s="319" t="s">
        <v>358</v>
      </c>
      <c r="BE7601" s="60"/>
      <c r="BR7601" s="60"/>
      <c r="BX7601" s="151"/>
      <c r="CB7601" s="151"/>
      <c r="CM7601" s="151"/>
      <c r="CO7601" s="151"/>
      <c r="CT7601" s="151"/>
      <c r="CY7601" s="151"/>
    </row>
    <row r="7602" spans="1:103" x14ac:dyDescent="0.2">
      <c r="A7602" s="60"/>
      <c r="B7602" s="60"/>
      <c r="C7602" s="60"/>
      <c r="D7602" s="60"/>
      <c r="E7602" s="60"/>
      <c r="F7602" s="60"/>
      <c r="G7602" s="60"/>
      <c r="H7602" s="60"/>
      <c r="I7602" s="60"/>
      <c r="J7602" s="60"/>
      <c r="K7602" s="60"/>
      <c r="L7602" s="60"/>
      <c r="M7602" s="60"/>
      <c r="N7602" s="60"/>
      <c r="O7602" s="60"/>
      <c r="P7602" s="60"/>
      <c r="Q7602" s="60"/>
      <c r="R7602" s="334">
        <v>20104</v>
      </c>
      <c r="S7602" s="319" t="s">
        <v>358</v>
      </c>
      <c r="BE7602" s="60"/>
      <c r="BR7602" s="60"/>
      <c r="BX7602" s="151"/>
      <c r="CB7602" s="151"/>
      <c r="CM7602" s="151"/>
      <c r="CO7602" s="151"/>
      <c r="CT7602" s="151"/>
      <c r="CY7602" s="151"/>
    </row>
    <row r="7603" spans="1:103" x14ac:dyDescent="0.2">
      <c r="A7603" s="60"/>
      <c r="B7603" s="60"/>
      <c r="C7603" s="60"/>
      <c r="D7603" s="60"/>
      <c r="E7603" s="60"/>
      <c r="F7603" s="60"/>
      <c r="G7603" s="60"/>
      <c r="H7603" s="60"/>
      <c r="I7603" s="60"/>
      <c r="J7603" s="60"/>
      <c r="K7603" s="60"/>
      <c r="L7603" s="60"/>
      <c r="M7603" s="60"/>
      <c r="N7603" s="60"/>
      <c r="O7603" s="60"/>
      <c r="P7603" s="60"/>
      <c r="Q7603" s="60"/>
      <c r="R7603" s="334">
        <v>20105</v>
      </c>
      <c r="S7603" s="319" t="s">
        <v>358</v>
      </c>
      <c r="BE7603" s="60"/>
      <c r="BR7603" s="60"/>
      <c r="BX7603" s="151"/>
      <c r="CB7603" s="151"/>
      <c r="CM7603" s="151"/>
      <c r="CO7603" s="151"/>
      <c r="CT7603" s="151"/>
      <c r="CY7603" s="151"/>
    </row>
    <row r="7604" spans="1:103" x14ac:dyDescent="0.2">
      <c r="A7604" s="60"/>
      <c r="B7604" s="60"/>
      <c r="C7604" s="60"/>
      <c r="D7604" s="60"/>
      <c r="E7604" s="60"/>
      <c r="F7604" s="60"/>
      <c r="G7604" s="60"/>
      <c r="H7604" s="60"/>
      <c r="I7604" s="60"/>
      <c r="J7604" s="60"/>
      <c r="K7604" s="60"/>
      <c r="L7604" s="60"/>
      <c r="M7604" s="60"/>
      <c r="N7604" s="60"/>
      <c r="O7604" s="60"/>
      <c r="P7604" s="60"/>
      <c r="Q7604" s="60"/>
      <c r="R7604" s="334">
        <v>20106</v>
      </c>
      <c r="S7604" s="319" t="s">
        <v>358</v>
      </c>
      <c r="BE7604" s="60"/>
      <c r="BR7604" s="60"/>
      <c r="BX7604" s="151"/>
      <c r="CB7604" s="151"/>
      <c r="CM7604" s="151"/>
      <c r="CO7604" s="151"/>
      <c r="CT7604" s="151"/>
      <c r="CY7604" s="151"/>
    </row>
    <row r="7605" spans="1:103" x14ac:dyDescent="0.2">
      <c r="A7605" s="60"/>
      <c r="B7605" s="60"/>
      <c r="C7605" s="60"/>
      <c r="D7605" s="60"/>
      <c r="E7605" s="60"/>
      <c r="F7605" s="60"/>
      <c r="G7605" s="60"/>
      <c r="H7605" s="60"/>
      <c r="I7605" s="60"/>
      <c r="J7605" s="60"/>
      <c r="K7605" s="60"/>
      <c r="L7605" s="60"/>
      <c r="M7605" s="60"/>
      <c r="N7605" s="60"/>
      <c r="O7605" s="60"/>
      <c r="P7605" s="60"/>
      <c r="Q7605" s="60"/>
      <c r="R7605" s="334">
        <v>20108</v>
      </c>
      <c r="S7605" s="319" t="s">
        <v>358</v>
      </c>
      <c r="BE7605" s="60"/>
      <c r="BR7605" s="60"/>
      <c r="BX7605" s="151"/>
      <c r="CB7605" s="151"/>
      <c r="CM7605" s="151"/>
      <c r="CO7605" s="151"/>
      <c r="CT7605" s="151"/>
      <c r="CY7605" s="151"/>
    </row>
    <row r="7606" spans="1:103" x14ac:dyDescent="0.2">
      <c r="A7606" s="60"/>
      <c r="B7606" s="60"/>
      <c r="C7606" s="60"/>
      <c r="D7606" s="60"/>
      <c r="E7606" s="60"/>
      <c r="F7606" s="60"/>
      <c r="G7606" s="60"/>
      <c r="H7606" s="60"/>
      <c r="I7606" s="60"/>
      <c r="J7606" s="60"/>
      <c r="K7606" s="60"/>
      <c r="L7606" s="60"/>
      <c r="M7606" s="60"/>
      <c r="N7606" s="60"/>
      <c r="O7606" s="60"/>
      <c r="P7606" s="60"/>
      <c r="Q7606" s="60"/>
      <c r="R7606" s="334">
        <v>20109</v>
      </c>
      <c r="S7606" s="319" t="s">
        <v>358</v>
      </c>
      <c r="BE7606" s="60"/>
      <c r="BR7606" s="60"/>
      <c r="BX7606" s="151"/>
      <c r="CB7606" s="151"/>
      <c r="CM7606" s="151"/>
      <c r="CO7606" s="151"/>
      <c r="CT7606" s="151"/>
      <c r="CY7606" s="151"/>
    </row>
    <row r="7607" spans="1:103" x14ac:dyDescent="0.2">
      <c r="A7607" s="60"/>
      <c r="B7607" s="60"/>
      <c r="C7607" s="60"/>
      <c r="D7607" s="60"/>
      <c r="E7607" s="60"/>
      <c r="F7607" s="60"/>
      <c r="G7607" s="60"/>
      <c r="H7607" s="60"/>
      <c r="I7607" s="60"/>
      <c r="J7607" s="60"/>
      <c r="K7607" s="60"/>
      <c r="L7607" s="60"/>
      <c r="M7607" s="60"/>
      <c r="N7607" s="60"/>
      <c r="O7607" s="60"/>
      <c r="P7607" s="60"/>
      <c r="Q7607" s="60"/>
      <c r="R7607" s="334">
        <v>20110</v>
      </c>
      <c r="S7607" s="319" t="s">
        <v>358</v>
      </c>
      <c r="BE7607" s="60"/>
      <c r="BR7607" s="60"/>
      <c r="BX7607" s="151"/>
      <c r="CB7607" s="151"/>
      <c r="CM7607" s="151"/>
      <c r="CO7607" s="151"/>
      <c r="CT7607" s="151"/>
      <c r="CY7607" s="151"/>
    </row>
    <row r="7608" spans="1:103" x14ac:dyDescent="0.2">
      <c r="A7608" s="60"/>
      <c r="B7608" s="60"/>
      <c r="C7608" s="60"/>
      <c r="D7608" s="60"/>
      <c r="E7608" s="60"/>
      <c r="F7608" s="60"/>
      <c r="G7608" s="60"/>
      <c r="H7608" s="60"/>
      <c r="I7608" s="60"/>
      <c r="J7608" s="60"/>
      <c r="K7608" s="60"/>
      <c r="L7608" s="60"/>
      <c r="M7608" s="60"/>
      <c r="N7608" s="60"/>
      <c r="O7608" s="60"/>
      <c r="P7608" s="60"/>
      <c r="Q7608" s="60"/>
      <c r="R7608" s="334">
        <v>20111</v>
      </c>
      <c r="S7608" s="319" t="s">
        <v>358</v>
      </c>
      <c r="BE7608" s="60"/>
      <c r="BR7608" s="60"/>
      <c r="BX7608" s="151"/>
      <c r="CB7608" s="151"/>
      <c r="CM7608" s="151"/>
      <c r="CO7608" s="151"/>
      <c r="CT7608" s="151"/>
      <c r="CY7608" s="151"/>
    </row>
    <row r="7609" spans="1:103" x14ac:dyDescent="0.2">
      <c r="A7609" s="60"/>
      <c r="B7609" s="60"/>
      <c r="C7609" s="60"/>
      <c r="D7609" s="60"/>
      <c r="E7609" s="60"/>
      <c r="F7609" s="60"/>
      <c r="G7609" s="60"/>
      <c r="H7609" s="60"/>
      <c r="I7609" s="60"/>
      <c r="J7609" s="60"/>
      <c r="K7609" s="60"/>
      <c r="L7609" s="60"/>
      <c r="M7609" s="60"/>
      <c r="N7609" s="60"/>
      <c r="O7609" s="60"/>
      <c r="P7609" s="60"/>
      <c r="Q7609" s="60"/>
      <c r="R7609" s="334">
        <v>20112</v>
      </c>
      <c r="S7609" s="319" t="s">
        <v>358</v>
      </c>
      <c r="BE7609" s="60"/>
      <c r="BR7609" s="60"/>
      <c r="BX7609" s="151"/>
      <c r="CB7609" s="151"/>
      <c r="CM7609" s="151"/>
      <c r="CO7609" s="151"/>
      <c r="CT7609" s="151"/>
      <c r="CY7609" s="151"/>
    </row>
    <row r="7610" spans="1:103" x14ac:dyDescent="0.2">
      <c r="A7610" s="60"/>
      <c r="B7610" s="60"/>
      <c r="C7610" s="60"/>
      <c r="D7610" s="60"/>
      <c r="E7610" s="60"/>
      <c r="F7610" s="60"/>
      <c r="G7610" s="60"/>
      <c r="H7610" s="60"/>
      <c r="I7610" s="60"/>
      <c r="J7610" s="60"/>
      <c r="K7610" s="60"/>
      <c r="L7610" s="60"/>
      <c r="M7610" s="60"/>
      <c r="N7610" s="60"/>
      <c r="O7610" s="60"/>
      <c r="P7610" s="60"/>
      <c r="Q7610" s="60"/>
      <c r="R7610" s="334">
        <v>20113</v>
      </c>
      <c r="S7610" s="319" t="s">
        <v>358</v>
      </c>
      <c r="BE7610" s="60"/>
      <c r="BR7610" s="60"/>
      <c r="BX7610" s="151"/>
      <c r="CB7610" s="151"/>
      <c r="CM7610" s="151"/>
      <c r="CO7610" s="151"/>
      <c r="CT7610" s="151"/>
      <c r="CY7610" s="151"/>
    </row>
    <row r="7611" spans="1:103" x14ac:dyDescent="0.2">
      <c r="A7611" s="60"/>
      <c r="B7611" s="60"/>
      <c r="C7611" s="60"/>
      <c r="D7611" s="60"/>
      <c r="E7611" s="60"/>
      <c r="F7611" s="60"/>
      <c r="G7611" s="60"/>
      <c r="H7611" s="60"/>
      <c r="I7611" s="60"/>
      <c r="J7611" s="60"/>
      <c r="K7611" s="60"/>
      <c r="L7611" s="60"/>
      <c r="M7611" s="60"/>
      <c r="N7611" s="60"/>
      <c r="O7611" s="60"/>
      <c r="P7611" s="60"/>
      <c r="Q7611" s="60"/>
      <c r="R7611" s="334">
        <v>20115</v>
      </c>
      <c r="S7611" s="319" t="s">
        <v>358</v>
      </c>
      <c r="BE7611" s="60"/>
      <c r="BR7611" s="60"/>
      <c r="BX7611" s="151"/>
      <c r="CB7611" s="151"/>
      <c r="CM7611" s="151"/>
      <c r="CO7611" s="151"/>
      <c r="CT7611" s="151"/>
      <c r="CY7611" s="151"/>
    </row>
    <row r="7612" spans="1:103" x14ac:dyDescent="0.2">
      <c r="A7612" s="60"/>
      <c r="B7612" s="60"/>
      <c r="C7612" s="60"/>
      <c r="D7612" s="60"/>
      <c r="E7612" s="60"/>
      <c r="F7612" s="60"/>
      <c r="G7612" s="60"/>
      <c r="H7612" s="60"/>
      <c r="I7612" s="60"/>
      <c r="J7612" s="60"/>
      <c r="K7612" s="60"/>
      <c r="L7612" s="60"/>
      <c r="M7612" s="60"/>
      <c r="N7612" s="60"/>
      <c r="O7612" s="60"/>
      <c r="P7612" s="60"/>
      <c r="Q7612" s="60"/>
      <c r="R7612" s="334">
        <v>20116</v>
      </c>
      <c r="S7612" s="319" t="s">
        <v>358</v>
      </c>
      <c r="BE7612" s="60"/>
      <c r="BR7612" s="60"/>
      <c r="BX7612" s="151"/>
      <c r="CB7612" s="151"/>
      <c r="CM7612" s="151"/>
      <c r="CO7612" s="151"/>
      <c r="CT7612" s="151"/>
      <c r="CY7612" s="151"/>
    </row>
    <row r="7613" spans="1:103" x14ac:dyDescent="0.2">
      <c r="A7613" s="60"/>
      <c r="B7613" s="60"/>
      <c r="C7613" s="60"/>
      <c r="D7613" s="60"/>
      <c r="E7613" s="60"/>
      <c r="F7613" s="60"/>
      <c r="G7613" s="60"/>
      <c r="H7613" s="60"/>
      <c r="I7613" s="60"/>
      <c r="J7613" s="60"/>
      <c r="K7613" s="60"/>
      <c r="L7613" s="60"/>
      <c r="M7613" s="60"/>
      <c r="N7613" s="60"/>
      <c r="O7613" s="60"/>
      <c r="P7613" s="60"/>
      <c r="Q7613" s="60"/>
      <c r="R7613" s="334">
        <v>20117</v>
      </c>
      <c r="S7613" s="319" t="s">
        <v>358</v>
      </c>
      <c r="BE7613" s="60"/>
      <c r="BR7613" s="60"/>
      <c r="BX7613" s="151"/>
      <c r="CB7613" s="151"/>
      <c r="CM7613" s="151"/>
      <c r="CO7613" s="151"/>
      <c r="CT7613" s="151"/>
      <c r="CY7613" s="151"/>
    </row>
    <row r="7614" spans="1:103" x14ac:dyDescent="0.2">
      <c r="A7614" s="60"/>
      <c r="B7614" s="60"/>
      <c r="C7614" s="60"/>
      <c r="D7614" s="60"/>
      <c r="E7614" s="60"/>
      <c r="F7614" s="60"/>
      <c r="G7614" s="60"/>
      <c r="H7614" s="60"/>
      <c r="I7614" s="60"/>
      <c r="J7614" s="60"/>
      <c r="K7614" s="60"/>
      <c r="L7614" s="60"/>
      <c r="M7614" s="60"/>
      <c r="N7614" s="60"/>
      <c r="O7614" s="60"/>
      <c r="P7614" s="60"/>
      <c r="Q7614" s="60"/>
      <c r="R7614" s="334">
        <v>20118</v>
      </c>
      <c r="S7614" s="319" t="s">
        <v>358</v>
      </c>
      <c r="BE7614" s="60"/>
      <c r="BR7614" s="60"/>
      <c r="BX7614" s="151"/>
      <c r="CB7614" s="151"/>
      <c r="CM7614" s="151"/>
      <c r="CO7614" s="151"/>
      <c r="CT7614" s="151"/>
      <c r="CY7614" s="151"/>
    </row>
    <row r="7615" spans="1:103" x14ac:dyDescent="0.2">
      <c r="A7615" s="60"/>
      <c r="B7615" s="60"/>
      <c r="C7615" s="60"/>
      <c r="D7615" s="60"/>
      <c r="E7615" s="60"/>
      <c r="F7615" s="60"/>
      <c r="G7615" s="60"/>
      <c r="H7615" s="60"/>
      <c r="I7615" s="60"/>
      <c r="J7615" s="60"/>
      <c r="K7615" s="60"/>
      <c r="L7615" s="60"/>
      <c r="M7615" s="60"/>
      <c r="N7615" s="60"/>
      <c r="O7615" s="60"/>
      <c r="P7615" s="60"/>
      <c r="Q7615" s="60"/>
      <c r="R7615" s="334">
        <v>20119</v>
      </c>
      <c r="S7615" s="319" t="s">
        <v>358</v>
      </c>
      <c r="BE7615" s="60"/>
      <c r="BR7615" s="60"/>
      <c r="BX7615" s="151"/>
      <c r="CB7615" s="151"/>
      <c r="CM7615" s="151"/>
      <c r="CO7615" s="151"/>
      <c r="CT7615" s="151"/>
      <c r="CY7615" s="151"/>
    </row>
    <row r="7616" spans="1:103" x14ac:dyDescent="0.2">
      <c r="A7616" s="60"/>
      <c r="B7616" s="60"/>
      <c r="C7616" s="60"/>
      <c r="D7616" s="60"/>
      <c r="E7616" s="60"/>
      <c r="F7616" s="60"/>
      <c r="G7616" s="60"/>
      <c r="H7616" s="60"/>
      <c r="I7616" s="60"/>
      <c r="J7616" s="60"/>
      <c r="K7616" s="60"/>
      <c r="L7616" s="60"/>
      <c r="M7616" s="60"/>
      <c r="N7616" s="60"/>
      <c r="O7616" s="60"/>
      <c r="P7616" s="60"/>
      <c r="Q7616" s="60"/>
      <c r="R7616" s="334">
        <v>20120</v>
      </c>
      <c r="S7616" s="319" t="s">
        <v>358</v>
      </c>
      <c r="BE7616" s="60"/>
      <c r="BR7616" s="60"/>
      <c r="BX7616" s="151"/>
      <c r="CB7616" s="151"/>
      <c r="CM7616" s="151"/>
      <c r="CO7616" s="151"/>
      <c r="CT7616" s="151"/>
      <c r="CY7616" s="151"/>
    </row>
    <row r="7617" spans="1:103" x14ac:dyDescent="0.2">
      <c r="A7617" s="60"/>
      <c r="B7617" s="60"/>
      <c r="C7617" s="60"/>
      <c r="D7617" s="60"/>
      <c r="E7617" s="60"/>
      <c r="F7617" s="60"/>
      <c r="G7617" s="60"/>
      <c r="H7617" s="60"/>
      <c r="I7617" s="60"/>
      <c r="J7617" s="60"/>
      <c r="K7617" s="60"/>
      <c r="L7617" s="60"/>
      <c r="M7617" s="60"/>
      <c r="N7617" s="60"/>
      <c r="O7617" s="60"/>
      <c r="P7617" s="60"/>
      <c r="Q7617" s="60"/>
      <c r="R7617" s="334">
        <v>20121</v>
      </c>
      <c r="S7617" s="319" t="s">
        <v>358</v>
      </c>
      <c r="BE7617" s="60"/>
      <c r="BR7617" s="60"/>
      <c r="BX7617" s="151"/>
      <c r="CB7617" s="151"/>
      <c r="CM7617" s="151"/>
      <c r="CO7617" s="151"/>
      <c r="CT7617" s="151"/>
      <c r="CY7617" s="151"/>
    </row>
    <row r="7618" spans="1:103" x14ac:dyDescent="0.2">
      <c r="A7618" s="60"/>
      <c r="B7618" s="60"/>
      <c r="C7618" s="60"/>
      <c r="D7618" s="60"/>
      <c r="E7618" s="60"/>
      <c r="F7618" s="60"/>
      <c r="G7618" s="60"/>
      <c r="H7618" s="60"/>
      <c r="I7618" s="60"/>
      <c r="J7618" s="60"/>
      <c r="K7618" s="60"/>
      <c r="L7618" s="60"/>
      <c r="M7618" s="60"/>
      <c r="N7618" s="60"/>
      <c r="O7618" s="60"/>
      <c r="P7618" s="60"/>
      <c r="Q7618" s="60"/>
      <c r="R7618" s="334">
        <v>20122</v>
      </c>
      <c r="S7618" s="319" t="s">
        <v>358</v>
      </c>
      <c r="BE7618" s="60"/>
      <c r="BR7618" s="60"/>
      <c r="BX7618" s="151"/>
      <c r="CB7618" s="151"/>
      <c r="CM7618" s="151"/>
      <c r="CO7618" s="151"/>
      <c r="CT7618" s="151"/>
      <c r="CY7618" s="151"/>
    </row>
    <row r="7619" spans="1:103" x14ac:dyDescent="0.2">
      <c r="A7619" s="60"/>
      <c r="B7619" s="60"/>
      <c r="C7619" s="60"/>
      <c r="D7619" s="60"/>
      <c r="E7619" s="60"/>
      <c r="F7619" s="60"/>
      <c r="G7619" s="60"/>
      <c r="H7619" s="60"/>
      <c r="I7619" s="60"/>
      <c r="J7619" s="60"/>
      <c r="K7619" s="60"/>
      <c r="L7619" s="60"/>
      <c r="M7619" s="60"/>
      <c r="N7619" s="60"/>
      <c r="O7619" s="60"/>
      <c r="P7619" s="60"/>
      <c r="Q7619" s="60"/>
      <c r="R7619" s="334">
        <v>20124</v>
      </c>
      <c r="S7619" s="319" t="s">
        <v>358</v>
      </c>
      <c r="BE7619" s="60"/>
      <c r="BR7619" s="60"/>
      <c r="BX7619" s="151"/>
      <c r="CB7619" s="151"/>
      <c r="CM7619" s="151"/>
      <c r="CO7619" s="151"/>
      <c r="CT7619" s="151"/>
      <c r="CY7619" s="151"/>
    </row>
    <row r="7620" spans="1:103" x14ac:dyDescent="0.2">
      <c r="A7620" s="60"/>
      <c r="B7620" s="60"/>
      <c r="C7620" s="60"/>
      <c r="D7620" s="60"/>
      <c r="E7620" s="60"/>
      <c r="F7620" s="60"/>
      <c r="G7620" s="60"/>
      <c r="H7620" s="60"/>
      <c r="I7620" s="60"/>
      <c r="J7620" s="60"/>
      <c r="K7620" s="60"/>
      <c r="L7620" s="60"/>
      <c r="M7620" s="60"/>
      <c r="N7620" s="60"/>
      <c r="O7620" s="60"/>
      <c r="P7620" s="60"/>
      <c r="Q7620" s="60"/>
      <c r="R7620" s="334">
        <v>20128</v>
      </c>
      <c r="S7620" s="319" t="s">
        <v>358</v>
      </c>
      <c r="BE7620" s="60"/>
      <c r="BR7620" s="60"/>
      <c r="BX7620" s="151"/>
      <c r="CB7620" s="151"/>
      <c r="CM7620" s="151"/>
      <c r="CO7620" s="151"/>
      <c r="CT7620" s="151"/>
      <c r="CY7620" s="151"/>
    </row>
    <row r="7621" spans="1:103" x14ac:dyDescent="0.2">
      <c r="A7621" s="60"/>
      <c r="B7621" s="60"/>
      <c r="C7621" s="60"/>
      <c r="D7621" s="60"/>
      <c r="E7621" s="60"/>
      <c r="F7621" s="60"/>
      <c r="G7621" s="60"/>
      <c r="H7621" s="60"/>
      <c r="I7621" s="60"/>
      <c r="J7621" s="60"/>
      <c r="K7621" s="60"/>
      <c r="L7621" s="60"/>
      <c r="M7621" s="60"/>
      <c r="N7621" s="60"/>
      <c r="O7621" s="60"/>
      <c r="P7621" s="60"/>
      <c r="Q7621" s="60"/>
      <c r="R7621" s="334">
        <v>20129</v>
      </c>
      <c r="S7621" s="319" t="s">
        <v>358</v>
      </c>
      <c r="BE7621" s="60"/>
      <c r="BR7621" s="60"/>
      <c r="BX7621" s="151"/>
      <c r="CB7621" s="151"/>
      <c r="CM7621" s="151"/>
      <c r="CO7621" s="151"/>
      <c r="CT7621" s="151"/>
      <c r="CY7621" s="151"/>
    </row>
    <row r="7622" spans="1:103" x14ac:dyDescent="0.2">
      <c r="A7622" s="60"/>
      <c r="B7622" s="60"/>
      <c r="C7622" s="60"/>
      <c r="D7622" s="60"/>
      <c r="E7622" s="60"/>
      <c r="F7622" s="60"/>
      <c r="G7622" s="60"/>
      <c r="H7622" s="60"/>
      <c r="I7622" s="60"/>
      <c r="J7622" s="60"/>
      <c r="K7622" s="60"/>
      <c r="L7622" s="60"/>
      <c r="M7622" s="60"/>
      <c r="N7622" s="60"/>
      <c r="O7622" s="60"/>
      <c r="P7622" s="60"/>
      <c r="Q7622" s="60"/>
      <c r="R7622" s="334">
        <v>20130</v>
      </c>
      <c r="S7622" s="319" t="s">
        <v>351</v>
      </c>
      <c r="BE7622" s="60"/>
      <c r="BR7622" s="60"/>
      <c r="BX7622" s="151"/>
      <c r="CB7622" s="151"/>
      <c r="CM7622" s="151"/>
      <c r="CO7622" s="151"/>
      <c r="CT7622" s="151"/>
      <c r="CY7622" s="151"/>
    </row>
    <row r="7623" spans="1:103" x14ac:dyDescent="0.2">
      <c r="A7623" s="60"/>
      <c r="B7623" s="60"/>
      <c r="C7623" s="60"/>
      <c r="D7623" s="60"/>
      <c r="E7623" s="60"/>
      <c r="F7623" s="60"/>
      <c r="G7623" s="60"/>
      <c r="H7623" s="60"/>
      <c r="I7623" s="60"/>
      <c r="J7623" s="60"/>
      <c r="K7623" s="60"/>
      <c r="L7623" s="60"/>
      <c r="M7623" s="60"/>
      <c r="N7623" s="60"/>
      <c r="O7623" s="60"/>
      <c r="P7623" s="60"/>
      <c r="Q7623" s="60"/>
      <c r="R7623" s="334">
        <v>20131</v>
      </c>
      <c r="S7623" s="319" t="s">
        <v>358</v>
      </c>
      <c r="BE7623" s="60"/>
      <c r="BR7623" s="60"/>
      <c r="BX7623" s="151"/>
      <c r="CB7623" s="151"/>
      <c r="CM7623" s="151"/>
      <c r="CO7623" s="151"/>
      <c r="CT7623" s="151"/>
      <c r="CY7623" s="151"/>
    </row>
    <row r="7624" spans="1:103" x14ac:dyDescent="0.2">
      <c r="A7624" s="60"/>
      <c r="B7624" s="60"/>
      <c r="C7624" s="60"/>
      <c r="D7624" s="60"/>
      <c r="E7624" s="60"/>
      <c r="F7624" s="60"/>
      <c r="G7624" s="60"/>
      <c r="H7624" s="60"/>
      <c r="I7624" s="60"/>
      <c r="J7624" s="60"/>
      <c r="K7624" s="60"/>
      <c r="L7624" s="60"/>
      <c r="M7624" s="60"/>
      <c r="N7624" s="60"/>
      <c r="O7624" s="60"/>
      <c r="P7624" s="60"/>
      <c r="Q7624" s="60"/>
      <c r="R7624" s="334">
        <v>20132</v>
      </c>
      <c r="S7624" s="319" t="s">
        <v>358</v>
      </c>
      <c r="BE7624" s="60"/>
      <c r="BR7624" s="60"/>
      <c r="BX7624" s="151"/>
      <c r="CB7624" s="151"/>
      <c r="CM7624" s="151"/>
      <c r="CO7624" s="151"/>
      <c r="CT7624" s="151"/>
      <c r="CY7624" s="151"/>
    </row>
    <row r="7625" spans="1:103" x14ac:dyDescent="0.2">
      <c r="A7625" s="60"/>
      <c r="B7625" s="60"/>
      <c r="C7625" s="60"/>
      <c r="D7625" s="60"/>
      <c r="E7625" s="60"/>
      <c r="F7625" s="60"/>
      <c r="G7625" s="60"/>
      <c r="H7625" s="60"/>
      <c r="I7625" s="60"/>
      <c r="J7625" s="60"/>
      <c r="K7625" s="60"/>
      <c r="L7625" s="60"/>
      <c r="M7625" s="60"/>
      <c r="N7625" s="60"/>
      <c r="O7625" s="60"/>
      <c r="P7625" s="60"/>
      <c r="Q7625" s="60"/>
      <c r="R7625" s="334">
        <v>20134</v>
      </c>
      <c r="S7625" s="319" t="s">
        <v>358</v>
      </c>
      <c r="BE7625" s="60"/>
      <c r="BR7625" s="60"/>
      <c r="BX7625" s="151"/>
      <c r="CB7625" s="151"/>
      <c r="CM7625" s="151"/>
      <c r="CO7625" s="151"/>
      <c r="CT7625" s="151"/>
      <c r="CY7625" s="151"/>
    </row>
    <row r="7626" spans="1:103" x14ac:dyDescent="0.2">
      <c r="A7626" s="60"/>
      <c r="B7626" s="60"/>
      <c r="C7626" s="60"/>
      <c r="D7626" s="60"/>
      <c r="E7626" s="60"/>
      <c r="F7626" s="60"/>
      <c r="G7626" s="60"/>
      <c r="H7626" s="60"/>
      <c r="I7626" s="60"/>
      <c r="J7626" s="60"/>
      <c r="K7626" s="60"/>
      <c r="L7626" s="60"/>
      <c r="M7626" s="60"/>
      <c r="N7626" s="60"/>
      <c r="O7626" s="60"/>
      <c r="P7626" s="60"/>
      <c r="Q7626" s="60"/>
      <c r="R7626" s="334">
        <v>20135</v>
      </c>
      <c r="S7626" s="319" t="s">
        <v>351</v>
      </c>
      <c r="BE7626" s="60"/>
      <c r="BR7626" s="60"/>
      <c r="BX7626" s="151"/>
      <c r="CB7626" s="151"/>
      <c r="CM7626" s="151"/>
      <c r="CO7626" s="151"/>
      <c r="CT7626" s="151"/>
      <c r="CY7626" s="151"/>
    </row>
    <row r="7627" spans="1:103" x14ac:dyDescent="0.2">
      <c r="A7627" s="60"/>
      <c r="B7627" s="60"/>
      <c r="C7627" s="60"/>
      <c r="D7627" s="60"/>
      <c r="E7627" s="60"/>
      <c r="F7627" s="60"/>
      <c r="G7627" s="60"/>
      <c r="H7627" s="60"/>
      <c r="I7627" s="60"/>
      <c r="J7627" s="60"/>
      <c r="K7627" s="60"/>
      <c r="L7627" s="60"/>
      <c r="M7627" s="60"/>
      <c r="N7627" s="60"/>
      <c r="O7627" s="60"/>
      <c r="P7627" s="60"/>
      <c r="Q7627" s="60"/>
      <c r="R7627" s="334">
        <v>20136</v>
      </c>
      <c r="S7627" s="319" t="s">
        <v>358</v>
      </c>
      <c r="BE7627" s="60"/>
      <c r="BR7627" s="60"/>
      <c r="BX7627" s="151"/>
      <c r="CB7627" s="151"/>
      <c r="CM7627" s="151"/>
      <c r="CO7627" s="151"/>
      <c r="CT7627" s="151"/>
      <c r="CY7627" s="151"/>
    </row>
    <row r="7628" spans="1:103" x14ac:dyDescent="0.2">
      <c r="A7628" s="60"/>
      <c r="B7628" s="60"/>
      <c r="C7628" s="60"/>
      <c r="D7628" s="60"/>
      <c r="E7628" s="60"/>
      <c r="F7628" s="60"/>
      <c r="G7628" s="60"/>
      <c r="H7628" s="60"/>
      <c r="I7628" s="60"/>
      <c r="J7628" s="60"/>
      <c r="K7628" s="60"/>
      <c r="L7628" s="60"/>
      <c r="M7628" s="60"/>
      <c r="N7628" s="60"/>
      <c r="O7628" s="60"/>
      <c r="P7628" s="60"/>
      <c r="Q7628" s="60"/>
      <c r="R7628" s="334">
        <v>20137</v>
      </c>
      <c r="S7628" s="319" t="s">
        <v>358</v>
      </c>
      <c r="BE7628" s="60"/>
      <c r="BR7628" s="60"/>
      <c r="BX7628" s="151"/>
      <c r="CB7628" s="151"/>
      <c r="CM7628" s="151"/>
      <c r="CO7628" s="151"/>
      <c r="CT7628" s="151"/>
      <c r="CY7628" s="151"/>
    </row>
    <row r="7629" spans="1:103" x14ac:dyDescent="0.2">
      <c r="A7629" s="60"/>
      <c r="B7629" s="60"/>
      <c r="C7629" s="60"/>
      <c r="D7629" s="60"/>
      <c r="E7629" s="60"/>
      <c r="F7629" s="60"/>
      <c r="G7629" s="60"/>
      <c r="H7629" s="60"/>
      <c r="I7629" s="60"/>
      <c r="J7629" s="60"/>
      <c r="K7629" s="60"/>
      <c r="L7629" s="60"/>
      <c r="M7629" s="60"/>
      <c r="N7629" s="60"/>
      <c r="O7629" s="60"/>
      <c r="P7629" s="60"/>
      <c r="Q7629" s="60"/>
      <c r="R7629" s="334">
        <v>20138</v>
      </c>
      <c r="S7629" s="319" t="s">
        <v>358</v>
      </c>
      <c r="BE7629" s="60"/>
      <c r="BR7629" s="60"/>
      <c r="BX7629" s="151"/>
      <c r="CB7629" s="151"/>
      <c r="CM7629" s="151"/>
      <c r="CO7629" s="151"/>
      <c r="CT7629" s="151"/>
      <c r="CY7629" s="151"/>
    </row>
    <row r="7630" spans="1:103" x14ac:dyDescent="0.2">
      <c r="A7630" s="60"/>
      <c r="B7630" s="60"/>
      <c r="C7630" s="60"/>
      <c r="D7630" s="60"/>
      <c r="E7630" s="60"/>
      <c r="F7630" s="60"/>
      <c r="G7630" s="60"/>
      <c r="H7630" s="60"/>
      <c r="I7630" s="60"/>
      <c r="J7630" s="60"/>
      <c r="K7630" s="60"/>
      <c r="L7630" s="60"/>
      <c r="M7630" s="60"/>
      <c r="N7630" s="60"/>
      <c r="O7630" s="60"/>
      <c r="P7630" s="60"/>
      <c r="Q7630" s="60"/>
      <c r="R7630" s="334">
        <v>20139</v>
      </c>
      <c r="S7630" s="319" t="s">
        <v>358</v>
      </c>
      <c r="BE7630" s="60"/>
      <c r="BR7630" s="60"/>
      <c r="BX7630" s="151"/>
      <c r="CB7630" s="151"/>
      <c r="CM7630" s="151"/>
      <c r="CO7630" s="151"/>
      <c r="CT7630" s="151"/>
      <c r="CY7630" s="151"/>
    </row>
    <row r="7631" spans="1:103" x14ac:dyDescent="0.2">
      <c r="A7631" s="60"/>
      <c r="B7631" s="60"/>
      <c r="C7631" s="60"/>
      <c r="D7631" s="60"/>
      <c r="E7631" s="60"/>
      <c r="F7631" s="60"/>
      <c r="G7631" s="60"/>
      <c r="H7631" s="60"/>
      <c r="I7631" s="60"/>
      <c r="J7631" s="60"/>
      <c r="K7631" s="60"/>
      <c r="L7631" s="60"/>
      <c r="M7631" s="60"/>
      <c r="N7631" s="60"/>
      <c r="O7631" s="60"/>
      <c r="P7631" s="60"/>
      <c r="Q7631" s="60"/>
      <c r="R7631" s="334">
        <v>20140</v>
      </c>
      <c r="S7631" s="319" t="s">
        <v>358</v>
      </c>
      <c r="BE7631" s="60"/>
      <c r="BR7631" s="60"/>
      <c r="BX7631" s="151"/>
      <c r="CB7631" s="151"/>
      <c r="CM7631" s="151"/>
      <c r="CO7631" s="151"/>
      <c r="CT7631" s="151"/>
      <c r="CY7631" s="151"/>
    </row>
    <row r="7632" spans="1:103" x14ac:dyDescent="0.2">
      <c r="A7632" s="60"/>
      <c r="B7632" s="60"/>
      <c r="C7632" s="60"/>
      <c r="D7632" s="60"/>
      <c r="E7632" s="60"/>
      <c r="F7632" s="60"/>
      <c r="G7632" s="60"/>
      <c r="H7632" s="60"/>
      <c r="I7632" s="60"/>
      <c r="J7632" s="60"/>
      <c r="K7632" s="60"/>
      <c r="L7632" s="60"/>
      <c r="M7632" s="60"/>
      <c r="N7632" s="60"/>
      <c r="O7632" s="60"/>
      <c r="P7632" s="60"/>
      <c r="Q7632" s="60"/>
      <c r="R7632" s="334">
        <v>20141</v>
      </c>
      <c r="S7632" s="319" t="s">
        <v>358</v>
      </c>
      <c r="BE7632" s="60"/>
      <c r="BR7632" s="60"/>
      <c r="BX7632" s="151"/>
      <c r="CB7632" s="151"/>
      <c r="CM7632" s="151"/>
      <c r="CO7632" s="151"/>
      <c r="CT7632" s="151"/>
      <c r="CY7632" s="151"/>
    </row>
    <row r="7633" spans="1:103" x14ac:dyDescent="0.2">
      <c r="A7633" s="60"/>
      <c r="B7633" s="60"/>
      <c r="C7633" s="60"/>
      <c r="D7633" s="60"/>
      <c r="E7633" s="60"/>
      <c r="F7633" s="60"/>
      <c r="G7633" s="60"/>
      <c r="H7633" s="60"/>
      <c r="I7633" s="60"/>
      <c r="J7633" s="60"/>
      <c r="K7633" s="60"/>
      <c r="L7633" s="60"/>
      <c r="M7633" s="60"/>
      <c r="N7633" s="60"/>
      <c r="O7633" s="60"/>
      <c r="P7633" s="60"/>
      <c r="Q7633" s="60"/>
      <c r="R7633" s="334">
        <v>20142</v>
      </c>
      <c r="S7633" s="319" t="s">
        <v>358</v>
      </c>
      <c r="BE7633" s="60"/>
      <c r="BR7633" s="60"/>
      <c r="BX7633" s="151"/>
      <c r="CB7633" s="151"/>
      <c r="CM7633" s="151"/>
      <c r="CO7633" s="151"/>
      <c r="CT7633" s="151"/>
      <c r="CY7633" s="151"/>
    </row>
    <row r="7634" spans="1:103" x14ac:dyDescent="0.2">
      <c r="A7634" s="60"/>
      <c r="B7634" s="60"/>
      <c r="C7634" s="60"/>
      <c r="D7634" s="60"/>
      <c r="E7634" s="60"/>
      <c r="F7634" s="60"/>
      <c r="G7634" s="60"/>
      <c r="H7634" s="60"/>
      <c r="I7634" s="60"/>
      <c r="J7634" s="60"/>
      <c r="K7634" s="60"/>
      <c r="L7634" s="60"/>
      <c r="M7634" s="60"/>
      <c r="N7634" s="60"/>
      <c r="O7634" s="60"/>
      <c r="P7634" s="60"/>
      <c r="Q7634" s="60"/>
      <c r="R7634" s="334">
        <v>20143</v>
      </c>
      <c r="S7634" s="319" t="s">
        <v>358</v>
      </c>
      <c r="BE7634" s="60"/>
      <c r="BR7634" s="60"/>
      <c r="BX7634" s="151"/>
      <c r="CB7634" s="151"/>
      <c r="CM7634" s="151"/>
      <c r="CO7634" s="151"/>
      <c r="CT7634" s="151"/>
      <c r="CY7634" s="151"/>
    </row>
    <row r="7635" spans="1:103" x14ac:dyDescent="0.2">
      <c r="A7635" s="60"/>
      <c r="B7635" s="60"/>
      <c r="C7635" s="60"/>
      <c r="D7635" s="60"/>
      <c r="E7635" s="60"/>
      <c r="F7635" s="60"/>
      <c r="G7635" s="60"/>
      <c r="H7635" s="60"/>
      <c r="I7635" s="60"/>
      <c r="J7635" s="60"/>
      <c r="K7635" s="60"/>
      <c r="L7635" s="60"/>
      <c r="M7635" s="60"/>
      <c r="N7635" s="60"/>
      <c r="O7635" s="60"/>
      <c r="P7635" s="60"/>
      <c r="Q7635" s="60"/>
      <c r="R7635" s="334">
        <v>20144</v>
      </c>
      <c r="S7635" s="319" t="s">
        <v>358</v>
      </c>
      <c r="BE7635" s="60"/>
      <c r="BR7635" s="60"/>
      <c r="BX7635" s="151"/>
      <c r="CB7635" s="151"/>
      <c r="CM7635" s="151"/>
      <c r="CO7635" s="151"/>
      <c r="CT7635" s="151"/>
      <c r="CY7635" s="151"/>
    </row>
    <row r="7636" spans="1:103" x14ac:dyDescent="0.2">
      <c r="A7636" s="60"/>
      <c r="B7636" s="60"/>
      <c r="C7636" s="60"/>
      <c r="D7636" s="60"/>
      <c r="E7636" s="60"/>
      <c r="F7636" s="60"/>
      <c r="G7636" s="60"/>
      <c r="H7636" s="60"/>
      <c r="I7636" s="60"/>
      <c r="J7636" s="60"/>
      <c r="K7636" s="60"/>
      <c r="L7636" s="60"/>
      <c r="M7636" s="60"/>
      <c r="N7636" s="60"/>
      <c r="O7636" s="60"/>
      <c r="P7636" s="60"/>
      <c r="Q7636" s="60"/>
      <c r="R7636" s="334">
        <v>20146</v>
      </c>
      <c r="S7636" s="319" t="s">
        <v>358</v>
      </c>
      <c r="BE7636" s="60"/>
      <c r="BR7636" s="60"/>
      <c r="BX7636" s="151"/>
      <c r="CB7636" s="151"/>
      <c r="CM7636" s="151"/>
      <c r="CO7636" s="151"/>
      <c r="CT7636" s="151"/>
      <c r="CY7636" s="151"/>
    </row>
    <row r="7637" spans="1:103" x14ac:dyDescent="0.2">
      <c r="A7637" s="60"/>
      <c r="B7637" s="60"/>
      <c r="C7637" s="60"/>
      <c r="D7637" s="60"/>
      <c r="E7637" s="60"/>
      <c r="F7637" s="60"/>
      <c r="G7637" s="60"/>
      <c r="H7637" s="60"/>
      <c r="I7637" s="60"/>
      <c r="J7637" s="60"/>
      <c r="K7637" s="60"/>
      <c r="L7637" s="60"/>
      <c r="M7637" s="60"/>
      <c r="N7637" s="60"/>
      <c r="O7637" s="60"/>
      <c r="P7637" s="60"/>
      <c r="Q7637" s="60"/>
      <c r="R7637" s="334">
        <v>20147</v>
      </c>
      <c r="S7637" s="319" t="s">
        <v>358</v>
      </c>
      <c r="BE7637" s="60"/>
      <c r="BR7637" s="60"/>
      <c r="BX7637" s="151"/>
      <c r="CB7637" s="151"/>
      <c r="CM7637" s="151"/>
      <c r="CO7637" s="151"/>
      <c r="CT7637" s="151"/>
      <c r="CY7637" s="151"/>
    </row>
    <row r="7638" spans="1:103" x14ac:dyDescent="0.2">
      <c r="A7638" s="60"/>
      <c r="B7638" s="60"/>
      <c r="C7638" s="60"/>
      <c r="D7638" s="60"/>
      <c r="E7638" s="60"/>
      <c r="F7638" s="60"/>
      <c r="G7638" s="60"/>
      <c r="H7638" s="60"/>
      <c r="I7638" s="60"/>
      <c r="J7638" s="60"/>
      <c r="K7638" s="60"/>
      <c r="L7638" s="60"/>
      <c r="M7638" s="60"/>
      <c r="N7638" s="60"/>
      <c r="O7638" s="60"/>
      <c r="P7638" s="60"/>
      <c r="Q7638" s="60"/>
      <c r="R7638" s="334">
        <v>20148</v>
      </c>
      <c r="S7638" s="319" t="s">
        <v>358</v>
      </c>
      <c r="BE7638" s="60"/>
      <c r="BR7638" s="60"/>
      <c r="BX7638" s="151"/>
      <c r="CB7638" s="151"/>
      <c r="CM7638" s="151"/>
      <c r="CO7638" s="151"/>
      <c r="CT7638" s="151"/>
      <c r="CY7638" s="151"/>
    </row>
    <row r="7639" spans="1:103" x14ac:dyDescent="0.2">
      <c r="A7639" s="60"/>
      <c r="B7639" s="60"/>
      <c r="C7639" s="60"/>
      <c r="D7639" s="60"/>
      <c r="E7639" s="60"/>
      <c r="F7639" s="60"/>
      <c r="G7639" s="60"/>
      <c r="H7639" s="60"/>
      <c r="I7639" s="60"/>
      <c r="J7639" s="60"/>
      <c r="K7639" s="60"/>
      <c r="L7639" s="60"/>
      <c r="M7639" s="60"/>
      <c r="N7639" s="60"/>
      <c r="O7639" s="60"/>
      <c r="P7639" s="60"/>
      <c r="Q7639" s="60"/>
      <c r="R7639" s="334">
        <v>20149</v>
      </c>
      <c r="S7639" s="319" t="s">
        <v>358</v>
      </c>
      <c r="BE7639" s="60"/>
      <c r="BR7639" s="60"/>
      <c r="BX7639" s="151"/>
      <c r="CB7639" s="151"/>
      <c r="CM7639" s="151"/>
      <c r="CO7639" s="151"/>
      <c r="CT7639" s="151"/>
      <c r="CY7639" s="151"/>
    </row>
    <row r="7640" spans="1:103" x14ac:dyDescent="0.2">
      <c r="A7640" s="60"/>
      <c r="B7640" s="60"/>
      <c r="C7640" s="60"/>
      <c r="D7640" s="60"/>
      <c r="E7640" s="60"/>
      <c r="F7640" s="60"/>
      <c r="G7640" s="60"/>
      <c r="H7640" s="60"/>
      <c r="I7640" s="60"/>
      <c r="J7640" s="60"/>
      <c r="K7640" s="60"/>
      <c r="L7640" s="60"/>
      <c r="M7640" s="60"/>
      <c r="N7640" s="60"/>
      <c r="O7640" s="60"/>
      <c r="P7640" s="60"/>
      <c r="Q7640" s="60"/>
      <c r="R7640" s="334">
        <v>20151</v>
      </c>
      <c r="S7640" s="319" t="s">
        <v>358</v>
      </c>
      <c r="BE7640" s="60"/>
      <c r="BR7640" s="60"/>
      <c r="BX7640" s="151"/>
      <c r="CB7640" s="151"/>
      <c r="CM7640" s="151"/>
      <c r="CO7640" s="151"/>
      <c r="CT7640" s="151"/>
      <c r="CY7640" s="151"/>
    </row>
    <row r="7641" spans="1:103" x14ac:dyDescent="0.2">
      <c r="A7641" s="60"/>
      <c r="B7641" s="60"/>
      <c r="C7641" s="60"/>
      <c r="D7641" s="60"/>
      <c r="E7641" s="60"/>
      <c r="F7641" s="60"/>
      <c r="G7641" s="60"/>
      <c r="H7641" s="60"/>
      <c r="I7641" s="60"/>
      <c r="J7641" s="60"/>
      <c r="K7641" s="60"/>
      <c r="L7641" s="60"/>
      <c r="M7641" s="60"/>
      <c r="N7641" s="60"/>
      <c r="O7641" s="60"/>
      <c r="P7641" s="60"/>
      <c r="Q7641" s="60"/>
      <c r="R7641" s="334">
        <v>20152</v>
      </c>
      <c r="S7641" s="319" t="s">
        <v>358</v>
      </c>
      <c r="BE7641" s="60"/>
      <c r="BR7641" s="60"/>
      <c r="BX7641" s="151"/>
      <c r="CB7641" s="151"/>
      <c r="CM7641" s="151"/>
      <c r="CO7641" s="151"/>
      <c r="CT7641" s="151"/>
      <c r="CY7641" s="151"/>
    </row>
    <row r="7642" spans="1:103" x14ac:dyDescent="0.2">
      <c r="A7642" s="60"/>
      <c r="B7642" s="60"/>
      <c r="C7642" s="60"/>
      <c r="D7642" s="60"/>
      <c r="E7642" s="60"/>
      <c r="F7642" s="60"/>
      <c r="G7642" s="60"/>
      <c r="H7642" s="60"/>
      <c r="I7642" s="60"/>
      <c r="J7642" s="60"/>
      <c r="K7642" s="60"/>
      <c r="L7642" s="60"/>
      <c r="M7642" s="60"/>
      <c r="N7642" s="60"/>
      <c r="O7642" s="60"/>
      <c r="P7642" s="60"/>
      <c r="Q7642" s="60"/>
      <c r="R7642" s="334">
        <v>20153</v>
      </c>
      <c r="S7642" s="319" t="s">
        <v>358</v>
      </c>
      <c r="BE7642" s="60"/>
      <c r="BR7642" s="60"/>
      <c r="BX7642" s="151"/>
      <c r="CB7642" s="151"/>
      <c r="CM7642" s="151"/>
      <c r="CO7642" s="151"/>
      <c r="CT7642" s="151"/>
      <c r="CY7642" s="151"/>
    </row>
    <row r="7643" spans="1:103" x14ac:dyDescent="0.2">
      <c r="A7643" s="60"/>
      <c r="B7643" s="60"/>
      <c r="C7643" s="60"/>
      <c r="D7643" s="60"/>
      <c r="E7643" s="60"/>
      <c r="F7643" s="60"/>
      <c r="G7643" s="60"/>
      <c r="H7643" s="60"/>
      <c r="I7643" s="60"/>
      <c r="J7643" s="60"/>
      <c r="K7643" s="60"/>
      <c r="L7643" s="60"/>
      <c r="M7643" s="60"/>
      <c r="N7643" s="60"/>
      <c r="O7643" s="60"/>
      <c r="P7643" s="60"/>
      <c r="Q7643" s="60"/>
      <c r="R7643" s="334">
        <v>20155</v>
      </c>
      <c r="S7643" s="319" t="s">
        <v>358</v>
      </c>
      <c r="BE7643" s="60"/>
      <c r="BR7643" s="60"/>
      <c r="BX7643" s="151"/>
      <c r="CB7643" s="151"/>
      <c r="CM7643" s="151"/>
      <c r="CO7643" s="151"/>
      <c r="CT7643" s="151"/>
      <c r="CY7643" s="151"/>
    </row>
    <row r="7644" spans="1:103" x14ac:dyDescent="0.2">
      <c r="A7644" s="60"/>
      <c r="B7644" s="60"/>
      <c r="C7644" s="60"/>
      <c r="D7644" s="60"/>
      <c r="E7644" s="60"/>
      <c r="F7644" s="60"/>
      <c r="G7644" s="60"/>
      <c r="H7644" s="60"/>
      <c r="I7644" s="60"/>
      <c r="J7644" s="60"/>
      <c r="K7644" s="60"/>
      <c r="L7644" s="60"/>
      <c r="M7644" s="60"/>
      <c r="N7644" s="60"/>
      <c r="O7644" s="60"/>
      <c r="P7644" s="60"/>
      <c r="Q7644" s="60"/>
      <c r="R7644" s="334">
        <v>20156</v>
      </c>
      <c r="S7644" s="319" t="s">
        <v>358</v>
      </c>
      <c r="BE7644" s="60"/>
      <c r="BR7644" s="60"/>
      <c r="BX7644" s="151"/>
      <c r="CB7644" s="151"/>
      <c r="CM7644" s="151"/>
      <c r="CO7644" s="151"/>
      <c r="CT7644" s="151"/>
      <c r="CY7644" s="151"/>
    </row>
    <row r="7645" spans="1:103" x14ac:dyDescent="0.2">
      <c r="A7645" s="60"/>
      <c r="B7645" s="60"/>
      <c r="C7645" s="60"/>
      <c r="D7645" s="60"/>
      <c r="E7645" s="60"/>
      <c r="F7645" s="60"/>
      <c r="G7645" s="60"/>
      <c r="H7645" s="60"/>
      <c r="I7645" s="60"/>
      <c r="J7645" s="60"/>
      <c r="K7645" s="60"/>
      <c r="L7645" s="60"/>
      <c r="M7645" s="60"/>
      <c r="N7645" s="60"/>
      <c r="O7645" s="60"/>
      <c r="P7645" s="60"/>
      <c r="Q7645" s="60"/>
      <c r="R7645" s="334">
        <v>20158</v>
      </c>
      <c r="S7645" s="319" t="s">
        <v>358</v>
      </c>
      <c r="BE7645" s="60"/>
      <c r="BR7645" s="60"/>
      <c r="BX7645" s="151"/>
      <c r="CB7645" s="151"/>
      <c r="CM7645" s="151"/>
      <c r="CO7645" s="151"/>
      <c r="CT7645" s="151"/>
      <c r="CY7645" s="151"/>
    </row>
    <row r="7646" spans="1:103" x14ac:dyDescent="0.2">
      <c r="A7646" s="60"/>
      <c r="B7646" s="60"/>
      <c r="C7646" s="60"/>
      <c r="D7646" s="60"/>
      <c r="E7646" s="60"/>
      <c r="F7646" s="60"/>
      <c r="G7646" s="60"/>
      <c r="H7646" s="60"/>
      <c r="I7646" s="60"/>
      <c r="J7646" s="60"/>
      <c r="K7646" s="60"/>
      <c r="L7646" s="60"/>
      <c r="M7646" s="60"/>
      <c r="N7646" s="60"/>
      <c r="O7646" s="60"/>
      <c r="P7646" s="60"/>
      <c r="Q7646" s="60"/>
      <c r="R7646" s="334">
        <v>20159</v>
      </c>
      <c r="S7646" s="319" t="s">
        <v>358</v>
      </c>
      <c r="BE7646" s="60"/>
      <c r="BR7646" s="60"/>
      <c r="BX7646" s="151"/>
      <c r="CB7646" s="151"/>
      <c r="CM7646" s="151"/>
      <c r="CO7646" s="151"/>
      <c r="CT7646" s="151"/>
      <c r="CY7646" s="151"/>
    </row>
    <row r="7647" spans="1:103" x14ac:dyDescent="0.2">
      <c r="A7647" s="60"/>
      <c r="B7647" s="60"/>
      <c r="C7647" s="60"/>
      <c r="D7647" s="60"/>
      <c r="E7647" s="60"/>
      <c r="F7647" s="60"/>
      <c r="G7647" s="60"/>
      <c r="H7647" s="60"/>
      <c r="I7647" s="60"/>
      <c r="J7647" s="60"/>
      <c r="K7647" s="60"/>
      <c r="L7647" s="60"/>
      <c r="M7647" s="60"/>
      <c r="N7647" s="60"/>
      <c r="O7647" s="60"/>
      <c r="P7647" s="60"/>
      <c r="Q7647" s="60"/>
      <c r="R7647" s="334">
        <v>20160</v>
      </c>
      <c r="S7647" s="319" t="s">
        <v>358</v>
      </c>
      <c r="BE7647" s="60"/>
      <c r="BR7647" s="60"/>
      <c r="BX7647" s="151"/>
      <c r="CB7647" s="151"/>
      <c r="CM7647" s="151"/>
      <c r="CO7647" s="151"/>
      <c r="CT7647" s="151"/>
      <c r="CY7647" s="151"/>
    </row>
    <row r="7648" spans="1:103" x14ac:dyDescent="0.2">
      <c r="A7648" s="60"/>
      <c r="B7648" s="60"/>
      <c r="C7648" s="60"/>
      <c r="D7648" s="60"/>
      <c r="E7648" s="60"/>
      <c r="F7648" s="60"/>
      <c r="G7648" s="60"/>
      <c r="H7648" s="60"/>
      <c r="I7648" s="60"/>
      <c r="J7648" s="60"/>
      <c r="K7648" s="60"/>
      <c r="L7648" s="60"/>
      <c r="M7648" s="60"/>
      <c r="N7648" s="60"/>
      <c r="O7648" s="60"/>
      <c r="P7648" s="60"/>
      <c r="Q7648" s="60"/>
      <c r="R7648" s="334">
        <v>20163</v>
      </c>
      <c r="S7648" s="319" t="s">
        <v>358</v>
      </c>
      <c r="BE7648" s="60"/>
      <c r="BR7648" s="60"/>
      <c r="BX7648" s="151"/>
      <c r="CB7648" s="151"/>
      <c r="CM7648" s="151"/>
      <c r="CO7648" s="151"/>
      <c r="CT7648" s="151"/>
      <c r="CY7648" s="151"/>
    </row>
    <row r="7649" spans="1:103" x14ac:dyDescent="0.2">
      <c r="A7649" s="60"/>
      <c r="B7649" s="60"/>
      <c r="C7649" s="60"/>
      <c r="D7649" s="60"/>
      <c r="E7649" s="60"/>
      <c r="F7649" s="60"/>
      <c r="G7649" s="60"/>
      <c r="H7649" s="60"/>
      <c r="I7649" s="60"/>
      <c r="J7649" s="60"/>
      <c r="K7649" s="60"/>
      <c r="L7649" s="60"/>
      <c r="M7649" s="60"/>
      <c r="N7649" s="60"/>
      <c r="O7649" s="60"/>
      <c r="P7649" s="60"/>
      <c r="Q7649" s="60"/>
      <c r="R7649" s="334">
        <v>20164</v>
      </c>
      <c r="S7649" s="319" t="s">
        <v>358</v>
      </c>
      <c r="BE7649" s="60"/>
      <c r="BR7649" s="60"/>
      <c r="BX7649" s="151"/>
      <c r="CB7649" s="151"/>
      <c r="CM7649" s="151"/>
      <c r="CO7649" s="151"/>
      <c r="CT7649" s="151"/>
      <c r="CY7649" s="151"/>
    </row>
    <row r="7650" spans="1:103" x14ac:dyDescent="0.2">
      <c r="A7650" s="60"/>
      <c r="B7650" s="60"/>
      <c r="C7650" s="60"/>
      <c r="D7650" s="60"/>
      <c r="E7650" s="60"/>
      <c r="F7650" s="60"/>
      <c r="G7650" s="60"/>
      <c r="H7650" s="60"/>
      <c r="I7650" s="60"/>
      <c r="J7650" s="60"/>
      <c r="K7650" s="60"/>
      <c r="L7650" s="60"/>
      <c r="M7650" s="60"/>
      <c r="N7650" s="60"/>
      <c r="O7650" s="60"/>
      <c r="P7650" s="60"/>
      <c r="Q7650" s="60"/>
      <c r="R7650" s="334">
        <v>20165</v>
      </c>
      <c r="S7650" s="319" t="s">
        <v>358</v>
      </c>
      <c r="BE7650" s="60"/>
      <c r="BR7650" s="60"/>
      <c r="BX7650" s="151"/>
      <c r="CB7650" s="151"/>
      <c r="CM7650" s="151"/>
      <c r="CO7650" s="151"/>
      <c r="CT7650" s="151"/>
      <c r="CY7650" s="151"/>
    </row>
    <row r="7651" spans="1:103" x14ac:dyDescent="0.2">
      <c r="A7651" s="60"/>
      <c r="B7651" s="60"/>
      <c r="C7651" s="60"/>
      <c r="D7651" s="60"/>
      <c r="E7651" s="60"/>
      <c r="F7651" s="60"/>
      <c r="G7651" s="60"/>
      <c r="H7651" s="60"/>
      <c r="I7651" s="60"/>
      <c r="J7651" s="60"/>
      <c r="K7651" s="60"/>
      <c r="L7651" s="60"/>
      <c r="M7651" s="60"/>
      <c r="N7651" s="60"/>
      <c r="O7651" s="60"/>
      <c r="P7651" s="60"/>
      <c r="Q7651" s="60"/>
      <c r="R7651" s="334">
        <v>20166</v>
      </c>
      <c r="S7651" s="319" t="s">
        <v>358</v>
      </c>
      <c r="BE7651" s="60"/>
      <c r="BR7651" s="60"/>
      <c r="BX7651" s="151"/>
      <c r="CB7651" s="151"/>
      <c r="CM7651" s="151"/>
      <c r="CO7651" s="151"/>
      <c r="CT7651" s="151"/>
      <c r="CY7651" s="151"/>
    </row>
    <row r="7652" spans="1:103" x14ac:dyDescent="0.2">
      <c r="A7652" s="60"/>
      <c r="B7652" s="60"/>
      <c r="C7652" s="60"/>
      <c r="D7652" s="60"/>
      <c r="E7652" s="60"/>
      <c r="F7652" s="60"/>
      <c r="G7652" s="60"/>
      <c r="H7652" s="60"/>
      <c r="I7652" s="60"/>
      <c r="J7652" s="60"/>
      <c r="K7652" s="60"/>
      <c r="L7652" s="60"/>
      <c r="M7652" s="60"/>
      <c r="N7652" s="60"/>
      <c r="O7652" s="60"/>
      <c r="P7652" s="60"/>
      <c r="Q7652" s="60"/>
      <c r="R7652" s="334">
        <v>20167</v>
      </c>
      <c r="S7652" s="319" t="s">
        <v>358</v>
      </c>
      <c r="BE7652" s="60"/>
      <c r="BR7652" s="60"/>
      <c r="BX7652" s="151"/>
      <c r="CB7652" s="151"/>
      <c r="CM7652" s="151"/>
      <c r="CO7652" s="151"/>
      <c r="CT7652" s="151"/>
      <c r="CY7652" s="151"/>
    </row>
    <row r="7653" spans="1:103" x14ac:dyDescent="0.2">
      <c r="A7653" s="60"/>
      <c r="B7653" s="60"/>
      <c r="C7653" s="60"/>
      <c r="D7653" s="60"/>
      <c r="E7653" s="60"/>
      <c r="F7653" s="60"/>
      <c r="G7653" s="60"/>
      <c r="H7653" s="60"/>
      <c r="I7653" s="60"/>
      <c r="J7653" s="60"/>
      <c r="K7653" s="60"/>
      <c r="L7653" s="60"/>
      <c r="M7653" s="60"/>
      <c r="N7653" s="60"/>
      <c r="O7653" s="60"/>
      <c r="P7653" s="60"/>
      <c r="Q7653" s="60"/>
      <c r="R7653" s="334">
        <v>20168</v>
      </c>
      <c r="S7653" s="319" t="s">
        <v>358</v>
      </c>
      <c r="BE7653" s="60"/>
      <c r="BR7653" s="60"/>
      <c r="BX7653" s="151"/>
      <c r="CB7653" s="151"/>
      <c r="CM7653" s="151"/>
      <c r="CO7653" s="151"/>
      <c r="CT7653" s="151"/>
      <c r="CY7653" s="151"/>
    </row>
    <row r="7654" spans="1:103" x14ac:dyDescent="0.2">
      <c r="A7654" s="60"/>
      <c r="B7654" s="60"/>
      <c r="C7654" s="60"/>
      <c r="D7654" s="60"/>
      <c r="E7654" s="60"/>
      <c r="F7654" s="60"/>
      <c r="G7654" s="60"/>
      <c r="H7654" s="60"/>
      <c r="I7654" s="60"/>
      <c r="J7654" s="60"/>
      <c r="K7654" s="60"/>
      <c r="L7654" s="60"/>
      <c r="M7654" s="60"/>
      <c r="N7654" s="60"/>
      <c r="O7654" s="60"/>
      <c r="P7654" s="60"/>
      <c r="Q7654" s="60"/>
      <c r="R7654" s="334">
        <v>20169</v>
      </c>
      <c r="S7654" s="319" t="s">
        <v>358</v>
      </c>
      <c r="BE7654" s="60"/>
      <c r="BR7654" s="60"/>
      <c r="BX7654" s="151"/>
      <c r="CB7654" s="151"/>
      <c r="CM7654" s="151"/>
      <c r="CO7654" s="151"/>
      <c r="CT7654" s="151"/>
      <c r="CY7654" s="151"/>
    </row>
    <row r="7655" spans="1:103" x14ac:dyDescent="0.2">
      <c r="A7655" s="60"/>
      <c r="B7655" s="60"/>
      <c r="C7655" s="60"/>
      <c r="D7655" s="60"/>
      <c r="E7655" s="60"/>
      <c r="F7655" s="60"/>
      <c r="G7655" s="60"/>
      <c r="H7655" s="60"/>
      <c r="I7655" s="60"/>
      <c r="J7655" s="60"/>
      <c r="K7655" s="60"/>
      <c r="L7655" s="60"/>
      <c r="M7655" s="60"/>
      <c r="N7655" s="60"/>
      <c r="O7655" s="60"/>
      <c r="P7655" s="60"/>
      <c r="Q7655" s="60"/>
      <c r="R7655" s="334">
        <v>20170</v>
      </c>
      <c r="S7655" s="319" t="s">
        <v>358</v>
      </c>
      <c r="BE7655" s="60"/>
      <c r="BR7655" s="60"/>
      <c r="BX7655" s="151"/>
      <c r="CB7655" s="151"/>
      <c r="CM7655" s="151"/>
      <c r="CO7655" s="151"/>
      <c r="CT7655" s="151"/>
      <c r="CY7655" s="151"/>
    </row>
    <row r="7656" spans="1:103" x14ac:dyDescent="0.2">
      <c r="A7656" s="60"/>
      <c r="B7656" s="60"/>
      <c r="C7656" s="60"/>
      <c r="D7656" s="60"/>
      <c r="E7656" s="60"/>
      <c r="F7656" s="60"/>
      <c r="G7656" s="60"/>
      <c r="H7656" s="60"/>
      <c r="I7656" s="60"/>
      <c r="J7656" s="60"/>
      <c r="K7656" s="60"/>
      <c r="L7656" s="60"/>
      <c r="M7656" s="60"/>
      <c r="N7656" s="60"/>
      <c r="O7656" s="60"/>
      <c r="P7656" s="60"/>
      <c r="Q7656" s="60"/>
      <c r="R7656" s="334">
        <v>20171</v>
      </c>
      <c r="S7656" s="319" t="s">
        <v>358</v>
      </c>
      <c r="BE7656" s="60"/>
      <c r="BR7656" s="60"/>
      <c r="BX7656" s="151"/>
      <c r="CB7656" s="151"/>
      <c r="CM7656" s="151"/>
      <c r="CO7656" s="151"/>
      <c r="CT7656" s="151"/>
      <c r="CY7656" s="151"/>
    </row>
    <row r="7657" spans="1:103" x14ac:dyDescent="0.2">
      <c r="A7657" s="60"/>
      <c r="B7657" s="60"/>
      <c r="C7657" s="60"/>
      <c r="D7657" s="60"/>
      <c r="E7657" s="60"/>
      <c r="F7657" s="60"/>
      <c r="G7657" s="60"/>
      <c r="H7657" s="60"/>
      <c r="I7657" s="60"/>
      <c r="J7657" s="60"/>
      <c r="K7657" s="60"/>
      <c r="L7657" s="60"/>
      <c r="M7657" s="60"/>
      <c r="N7657" s="60"/>
      <c r="O7657" s="60"/>
      <c r="P7657" s="60"/>
      <c r="Q7657" s="60"/>
      <c r="R7657" s="334">
        <v>20172</v>
      </c>
      <c r="S7657" s="319" t="s">
        <v>358</v>
      </c>
      <c r="BE7657" s="60"/>
      <c r="BR7657" s="60"/>
      <c r="BX7657" s="151"/>
      <c r="CB7657" s="151"/>
      <c r="CM7657" s="151"/>
      <c r="CO7657" s="151"/>
      <c r="CT7657" s="151"/>
      <c r="CY7657" s="151"/>
    </row>
    <row r="7658" spans="1:103" x14ac:dyDescent="0.2">
      <c r="A7658" s="60"/>
      <c r="B7658" s="60"/>
      <c r="C7658" s="60"/>
      <c r="D7658" s="60"/>
      <c r="E7658" s="60"/>
      <c r="F7658" s="60"/>
      <c r="G7658" s="60"/>
      <c r="H7658" s="60"/>
      <c r="I7658" s="60"/>
      <c r="J7658" s="60"/>
      <c r="K7658" s="60"/>
      <c r="L7658" s="60"/>
      <c r="M7658" s="60"/>
      <c r="N7658" s="60"/>
      <c r="O7658" s="60"/>
      <c r="P7658" s="60"/>
      <c r="Q7658" s="60"/>
      <c r="R7658" s="334">
        <v>20175</v>
      </c>
      <c r="S7658" s="319" t="s">
        <v>358</v>
      </c>
      <c r="BE7658" s="60"/>
      <c r="BR7658" s="60"/>
      <c r="BX7658" s="151"/>
      <c r="CB7658" s="151"/>
      <c r="CM7658" s="151"/>
      <c r="CO7658" s="151"/>
      <c r="CT7658" s="151"/>
      <c r="CY7658" s="151"/>
    </row>
    <row r="7659" spans="1:103" x14ac:dyDescent="0.2">
      <c r="A7659" s="60"/>
      <c r="B7659" s="60"/>
      <c r="C7659" s="60"/>
      <c r="D7659" s="60"/>
      <c r="E7659" s="60"/>
      <c r="F7659" s="60"/>
      <c r="G7659" s="60"/>
      <c r="H7659" s="60"/>
      <c r="I7659" s="60"/>
      <c r="J7659" s="60"/>
      <c r="K7659" s="60"/>
      <c r="L7659" s="60"/>
      <c r="M7659" s="60"/>
      <c r="N7659" s="60"/>
      <c r="O7659" s="60"/>
      <c r="P7659" s="60"/>
      <c r="Q7659" s="60"/>
      <c r="R7659" s="334">
        <v>20176</v>
      </c>
      <c r="S7659" s="319" t="s">
        <v>358</v>
      </c>
      <c r="BE7659" s="60"/>
      <c r="BR7659" s="60"/>
      <c r="BX7659" s="151"/>
      <c r="CB7659" s="151"/>
      <c r="CM7659" s="151"/>
      <c r="CO7659" s="151"/>
      <c r="CT7659" s="151"/>
      <c r="CY7659" s="151"/>
    </row>
    <row r="7660" spans="1:103" x14ac:dyDescent="0.2">
      <c r="A7660" s="60"/>
      <c r="B7660" s="60"/>
      <c r="C7660" s="60"/>
      <c r="D7660" s="60"/>
      <c r="E7660" s="60"/>
      <c r="F7660" s="60"/>
      <c r="G7660" s="60"/>
      <c r="H7660" s="60"/>
      <c r="I7660" s="60"/>
      <c r="J7660" s="60"/>
      <c r="K7660" s="60"/>
      <c r="L7660" s="60"/>
      <c r="M7660" s="60"/>
      <c r="N7660" s="60"/>
      <c r="O7660" s="60"/>
      <c r="P7660" s="60"/>
      <c r="Q7660" s="60"/>
      <c r="R7660" s="334">
        <v>20177</v>
      </c>
      <c r="S7660" s="319" t="s">
        <v>358</v>
      </c>
      <c r="BE7660" s="60"/>
      <c r="BR7660" s="60"/>
      <c r="BX7660" s="151"/>
      <c r="CB7660" s="151"/>
      <c r="CM7660" s="151"/>
      <c r="CO7660" s="151"/>
      <c r="CT7660" s="151"/>
      <c r="CY7660" s="151"/>
    </row>
    <row r="7661" spans="1:103" x14ac:dyDescent="0.2">
      <c r="A7661" s="60"/>
      <c r="B7661" s="60"/>
      <c r="C7661" s="60"/>
      <c r="D7661" s="60"/>
      <c r="E7661" s="60"/>
      <c r="F7661" s="60"/>
      <c r="G7661" s="60"/>
      <c r="H7661" s="60"/>
      <c r="I7661" s="60"/>
      <c r="J7661" s="60"/>
      <c r="K7661" s="60"/>
      <c r="L7661" s="60"/>
      <c r="M7661" s="60"/>
      <c r="N7661" s="60"/>
      <c r="O7661" s="60"/>
      <c r="P7661" s="60"/>
      <c r="Q7661" s="60"/>
      <c r="R7661" s="334">
        <v>20178</v>
      </c>
      <c r="S7661" s="319" t="s">
        <v>358</v>
      </c>
      <c r="BE7661" s="60"/>
      <c r="BR7661" s="60"/>
      <c r="BX7661" s="151"/>
      <c r="CB7661" s="151"/>
      <c r="CM7661" s="151"/>
      <c r="CO7661" s="151"/>
      <c r="CT7661" s="151"/>
      <c r="CY7661" s="151"/>
    </row>
    <row r="7662" spans="1:103" x14ac:dyDescent="0.2">
      <c r="A7662" s="60"/>
      <c r="B7662" s="60"/>
      <c r="C7662" s="60"/>
      <c r="D7662" s="60"/>
      <c r="E7662" s="60"/>
      <c r="F7662" s="60"/>
      <c r="G7662" s="60"/>
      <c r="H7662" s="60"/>
      <c r="I7662" s="60"/>
      <c r="J7662" s="60"/>
      <c r="K7662" s="60"/>
      <c r="L7662" s="60"/>
      <c r="M7662" s="60"/>
      <c r="N7662" s="60"/>
      <c r="O7662" s="60"/>
      <c r="P7662" s="60"/>
      <c r="Q7662" s="60"/>
      <c r="R7662" s="334">
        <v>20180</v>
      </c>
      <c r="S7662" s="319" t="s">
        <v>358</v>
      </c>
      <c r="BE7662" s="60"/>
      <c r="BR7662" s="60"/>
      <c r="BX7662" s="151"/>
      <c r="CB7662" s="151"/>
      <c r="CM7662" s="151"/>
      <c r="CO7662" s="151"/>
      <c r="CT7662" s="151"/>
      <c r="CY7662" s="151"/>
    </row>
    <row r="7663" spans="1:103" x14ac:dyDescent="0.2">
      <c r="A7663" s="60"/>
      <c r="B7663" s="60"/>
      <c r="C7663" s="60"/>
      <c r="D7663" s="60"/>
      <c r="E7663" s="60"/>
      <c r="F7663" s="60"/>
      <c r="G7663" s="60"/>
      <c r="H7663" s="60"/>
      <c r="I7663" s="60"/>
      <c r="J7663" s="60"/>
      <c r="K7663" s="60"/>
      <c r="L7663" s="60"/>
      <c r="M7663" s="60"/>
      <c r="N7663" s="60"/>
      <c r="O7663" s="60"/>
      <c r="P7663" s="60"/>
      <c r="Q7663" s="60"/>
      <c r="R7663" s="334">
        <v>20181</v>
      </c>
      <c r="S7663" s="319" t="s">
        <v>358</v>
      </c>
      <c r="BE7663" s="60"/>
      <c r="BR7663" s="60"/>
      <c r="BX7663" s="151"/>
      <c r="CB7663" s="151"/>
      <c r="CM7663" s="151"/>
      <c r="CO7663" s="151"/>
      <c r="CT7663" s="151"/>
      <c r="CY7663" s="151"/>
    </row>
    <row r="7664" spans="1:103" x14ac:dyDescent="0.2">
      <c r="A7664" s="60"/>
      <c r="B7664" s="60"/>
      <c r="C7664" s="60"/>
      <c r="D7664" s="60"/>
      <c r="E7664" s="60"/>
      <c r="F7664" s="60"/>
      <c r="G7664" s="60"/>
      <c r="H7664" s="60"/>
      <c r="I7664" s="60"/>
      <c r="J7664" s="60"/>
      <c r="K7664" s="60"/>
      <c r="L7664" s="60"/>
      <c r="M7664" s="60"/>
      <c r="N7664" s="60"/>
      <c r="O7664" s="60"/>
      <c r="P7664" s="60"/>
      <c r="Q7664" s="60"/>
      <c r="R7664" s="334">
        <v>20182</v>
      </c>
      <c r="S7664" s="319" t="s">
        <v>358</v>
      </c>
      <c r="BE7664" s="60"/>
      <c r="BR7664" s="60"/>
      <c r="BX7664" s="151"/>
      <c r="CB7664" s="151"/>
      <c r="CM7664" s="151"/>
      <c r="CO7664" s="151"/>
      <c r="CT7664" s="151"/>
      <c r="CY7664" s="151"/>
    </row>
    <row r="7665" spans="1:103" x14ac:dyDescent="0.2">
      <c r="A7665" s="60"/>
      <c r="B7665" s="60"/>
      <c r="C7665" s="60"/>
      <c r="D7665" s="60"/>
      <c r="E7665" s="60"/>
      <c r="F7665" s="60"/>
      <c r="G7665" s="60"/>
      <c r="H7665" s="60"/>
      <c r="I7665" s="60"/>
      <c r="J7665" s="60"/>
      <c r="K7665" s="60"/>
      <c r="L7665" s="60"/>
      <c r="M7665" s="60"/>
      <c r="N7665" s="60"/>
      <c r="O7665" s="60"/>
      <c r="P7665" s="60"/>
      <c r="Q7665" s="60"/>
      <c r="R7665" s="334">
        <v>20184</v>
      </c>
      <c r="S7665" s="319" t="s">
        <v>358</v>
      </c>
      <c r="BE7665" s="60"/>
      <c r="BR7665" s="60"/>
      <c r="BX7665" s="151"/>
      <c r="CB7665" s="151"/>
      <c r="CM7665" s="151"/>
      <c r="CO7665" s="151"/>
      <c r="CT7665" s="151"/>
      <c r="CY7665" s="151"/>
    </row>
    <row r="7666" spans="1:103" x14ac:dyDescent="0.2">
      <c r="A7666" s="60"/>
      <c r="B7666" s="60"/>
      <c r="C7666" s="60"/>
      <c r="D7666" s="60"/>
      <c r="E7666" s="60"/>
      <c r="F7666" s="60"/>
      <c r="G7666" s="60"/>
      <c r="H7666" s="60"/>
      <c r="I7666" s="60"/>
      <c r="J7666" s="60"/>
      <c r="K7666" s="60"/>
      <c r="L7666" s="60"/>
      <c r="M7666" s="60"/>
      <c r="N7666" s="60"/>
      <c r="O7666" s="60"/>
      <c r="P7666" s="60"/>
      <c r="Q7666" s="60"/>
      <c r="R7666" s="334">
        <v>20185</v>
      </c>
      <c r="S7666" s="319" t="s">
        <v>358</v>
      </c>
      <c r="BE7666" s="60"/>
      <c r="BR7666" s="60"/>
      <c r="BX7666" s="151"/>
      <c r="CB7666" s="151"/>
      <c r="CM7666" s="151"/>
      <c r="CO7666" s="151"/>
      <c r="CT7666" s="151"/>
      <c r="CY7666" s="151"/>
    </row>
    <row r="7667" spans="1:103" x14ac:dyDescent="0.2">
      <c r="A7667" s="60"/>
      <c r="B7667" s="60"/>
      <c r="C7667" s="60"/>
      <c r="D7667" s="60"/>
      <c r="E7667" s="60"/>
      <c r="F7667" s="60"/>
      <c r="G7667" s="60"/>
      <c r="H7667" s="60"/>
      <c r="I7667" s="60"/>
      <c r="J7667" s="60"/>
      <c r="K7667" s="60"/>
      <c r="L7667" s="60"/>
      <c r="M7667" s="60"/>
      <c r="N7667" s="60"/>
      <c r="O7667" s="60"/>
      <c r="P7667" s="60"/>
      <c r="Q7667" s="60"/>
      <c r="R7667" s="334">
        <v>20186</v>
      </c>
      <c r="S7667" s="319" t="s">
        <v>358</v>
      </c>
      <c r="BE7667" s="60"/>
      <c r="BR7667" s="60"/>
      <c r="BX7667" s="151"/>
      <c r="CB7667" s="151"/>
      <c r="CM7667" s="151"/>
      <c r="CO7667" s="151"/>
      <c r="CT7667" s="151"/>
      <c r="CY7667" s="151"/>
    </row>
    <row r="7668" spans="1:103" x14ac:dyDescent="0.2">
      <c r="A7668" s="60"/>
      <c r="B7668" s="60"/>
      <c r="C7668" s="60"/>
      <c r="D7668" s="60"/>
      <c r="E7668" s="60"/>
      <c r="F7668" s="60"/>
      <c r="G7668" s="60"/>
      <c r="H7668" s="60"/>
      <c r="I7668" s="60"/>
      <c r="J7668" s="60"/>
      <c r="K7668" s="60"/>
      <c r="L7668" s="60"/>
      <c r="M7668" s="60"/>
      <c r="N7668" s="60"/>
      <c r="O7668" s="60"/>
      <c r="P7668" s="60"/>
      <c r="Q7668" s="60"/>
      <c r="R7668" s="334">
        <v>20187</v>
      </c>
      <c r="S7668" s="319" t="s">
        <v>358</v>
      </c>
      <c r="BE7668" s="60"/>
      <c r="BR7668" s="60"/>
      <c r="BX7668" s="151"/>
      <c r="CB7668" s="151"/>
      <c r="CM7668" s="151"/>
      <c r="CO7668" s="151"/>
      <c r="CT7668" s="151"/>
      <c r="CY7668" s="151"/>
    </row>
    <row r="7669" spans="1:103" x14ac:dyDescent="0.2">
      <c r="A7669" s="60"/>
      <c r="B7669" s="60"/>
      <c r="C7669" s="60"/>
      <c r="D7669" s="60"/>
      <c r="E7669" s="60"/>
      <c r="F7669" s="60"/>
      <c r="G7669" s="60"/>
      <c r="H7669" s="60"/>
      <c r="I7669" s="60"/>
      <c r="J7669" s="60"/>
      <c r="K7669" s="60"/>
      <c r="L7669" s="60"/>
      <c r="M7669" s="60"/>
      <c r="N7669" s="60"/>
      <c r="O7669" s="60"/>
      <c r="P7669" s="60"/>
      <c r="Q7669" s="60"/>
      <c r="R7669" s="334">
        <v>20188</v>
      </c>
      <c r="S7669" s="319" t="s">
        <v>358</v>
      </c>
      <c r="BE7669" s="60"/>
      <c r="BR7669" s="60"/>
      <c r="BX7669" s="151"/>
      <c r="CB7669" s="151"/>
      <c r="CM7669" s="151"/>
      <c r="CO7669" s="151"/>
      <c r="CT7669" s="151"/>
      <c r="CY7669" s="151"/>
    </row>
    <row r="7670" spans="1:103" x14ac:dyDescent="0.2">
      <c r="A7670" s="60"/>
      <c r="B7670" s="60"/>
      <c r="C7670" s="60"/>
      <c r="D7670" s="60"/>
      <c r="E7670" s="60"/>
      <c r="F7670" s="60"/>
      <c r="G7670" s="60"/>
      <c r="H7670" s="60"/>
      <c r="I7670" s="60"/>
      <c r="J7670" s="60"/>
      <c r="K7670" s="60"/>
      <c r="L7670" s="60"/>
      <c r="M7670" s="60"/>
      <c r="N7670" s="60"/>
      <c r="O7670" s="60"/>
      <c r="P7670" s="60"/>
      <c r="Q7670" s="60"/>
      <c r="R7670" s="334">
        <v>20189</v>
      </c>
      <c r="S7670" s="319" t="s">
        <v>358</v>
      </c>
      <c r="BE7670" s="60"/>
      <c r="BR7670" s="60"/>
      <c r="BX7670" s="151"/>
      <c r="CB7670" s="151"/>
      <c r="CM7670" s="151"/>
      <c r="CO7670" s="151"/>
      <c r="CT7670" s="151"/>
      <c r="CY7670" s="151"/>
    </row>
    <row r="7671" spans="1:103" x14ac:dyDescent="0.2">
      <c r="A7671" s="60"/>
      <c r="B7671" s="60"/>
      <c r="C7671" s="60"/>
      <c r="D7671" s="60"/>
      <c r="E7671" s="60"/>
      <c r="F7671" s="60"/>
      <c r="G7671" s="60"/>
      <c r="H7671" s="60"/>
      <c r="I7671" s="60"/>
      <c r="J7671" s="60"/>
      <c r="K7671" s="60"/>
      <c r="L7671" s="60"/>
      <c r="M7671" s="60"/>
      <c r="N7671" s="60"/>
      <c r="O7671" s="60"/>
      <c r="P7671" s="60"/>
      <c r="Q7671" s="60"/>
      <c r="R7671" s="334">
        <v>20190</v>
      </c>
      <c r="S7671" s="319" t="s">
        <v>358</v>
      </c>
      <c r="BE7671" s="60"/>
      <c r="BR7671" s="60"/>
      <c r="BX7671" s="151"/>
      <c r="CB7671" s="151"/>
      <c r="CM7671" s="151"/>
      <c r="CO7671" s="151"/>
      <c r="CT7671" s="151"/>
      <c r="CY7671" s="151"/>
    </row>
    <row r="7672" spans="1:103" x14ac:dyDescent="0.2">
      <c r="A7672" s="60"/>
      <c r="B7672" s="60"/>
      <c r="C7672" s="60"/>
      <c r="D7672" s="60"/>
      <c r="E7672" s="60"/>
      <c r="F7672" s="60"/>
      <c r="G7672" s="60"/>
      <c r="H7672" s="60"/>
      <c r="I7672" s="60"/>
      <c r="J7672" s="60"/>
      <c r="K7672" s="60"/>
      <c r="L7672" s="60"/>
      <c r="M7672" s="60"/>
      <c r="N7672" s="60"/>
      <c r="O7672" s="60"/>
      <c r="P7672" s="60"/>
      <c r="Q7672" s="60"/>
      <c r="R7672" s="334">
        <v>20191</v>
      </c>
      <c r="S7672" s="319" t="s">
        <v>358</v>
      </c>
      <c r="BE7672" s="60"/>
      <c r="BR7672" s="60"/>
      <c r="BX7672" s="151"/>
      <c r="CB7672" s="151"/>
      <c r="CM7672" s="151"/>
      <c r="CO7672" s="151"/>
      <c r="CT7672" s="151"/>
      <c r="CY7672" s="151"/>
    </row>
    <row r="7673" spans="1:103" x14ac:dyDescent="0.2">
      <c r="A7673" s="60"/>
      <c r="B7673" s="60"/>
      <c r="C7673" s="60"/>
      <c r="D7673" s="60"/>
      <c r="E7673" s="60"/>
      <c r="F7673" s="60"/>
      <c r="G7673" s="60"/>
      <c r="H7673" s="60"/>
      <c r="I7673" s="60"/>
      <c r="J7673" s="60"/>
      <c r="K7673" s="60"/>
      <c r="L7673" s="60"/>
      <c r="M7673" s="60"/>
      <c r="N7673" s="60"/>
      <c r="O7673" s="60"/>
      <c r="P7673" s="60"/>
      <c r="Q7673" s="60"/>
      <c r="R7673" s="334">
        <v>20192</v>
      </c>
      <c r="S7673" s="319" t="s">
        <v>358</v>
      </c>
      <c r="BE7673" s="60"/>
      <c r="BR7673" s="60"/>
      <c r="BX7673" s="151"/>
      <c r="CB7673" s="151"/>
      <c r="CM7673" s="151"/>
      <c r="CO7673" s="151"/>
      <c r="CT7673" s="151"/>
      <c r="CY7673" s="151"/>
    </row>
    <row r="7674" spans="1:103" x14ac:dyDescent="0.2">
      <c r="A7674" s="60"/>
      <c r="B7674" s="60"/>
      <c r="C7674" s="60"/>
      <c r="D7674" s="60"/>
      <c r="E7674" s="60"/>
      <c r="F7674" s="60"/>
      <c r="G7674" s="60"/>
      <c r="H7674" s="60"/>
      <c r="I7674" s="60"/>
      <c r="J7674" s="60"/>
      <c r="K7674" s="60"/>
      <c r="L7674" s="60"/>
      <c r="M7674" s="60"/>
      <c r="N7674" s="60"/>
      <c r="O7674" s="60"/>
      <c r="P7674" s="60"/>
      <c r="Q7674" s="60"/>
      <c r="R7674" s="334">
        <v>20194</v>
      </c>
      <c r="S7674" s="319" t="s">
        <v>358</v>
      </c>
      <c r="BE7674" s="60"/>
      <c r="BR7674" s="60"/>
      <c r="BX7674" s="151"/>
      <c r="CB7674" s="151"/>
      <c r="CM7674" s="151"/>
      <c r="CO7674" s="151"/>
      <c r="CT7674" s="151"/>
      <c r="CY7674" s="151"/>
    </row>
    <row r="7675" spans="1:103" x14ac:dyDescent="0.2">
      <c r="A7675" s="60"/>
      <c r="B7675" s="60"/>
      <c r="C7675" s="60"/>
      <c r="D7675" s="60"/>
      <c r="E7675" s="60"/>
      <c r="F7675" s="60"/>
      <c r="G7675" s="60"/>
      <c r="H7675" s="60"/>
      <c r="I7675" s="60"/>
      <c r="J7675" s="60"/>
      <c r="K7675" s="60"/>
      <c r="L7675" s="60"/>
      <c r="M7675" s="60"/>
      <c r="N7675" s="60"/>
      <c r="O7675" s="60"/>
      <c r="P7675" s="60"/>
      <c r="Q7675" s="60"/>
      <c r="R7675" s="334">
        <v>20195</v>
      </c>
      <c r="S7675" s="319" t="s">
        <v>358</v>
      </c>
      <c r="BE7675" s="60"/>
      <c r="BR7675" s="60"/>
      <c r="BX7675" s="151"/>
      <c r="CB7675" s="151"/>
      <c r="CM7675" s="151"/>
      <c r="CO7675" s="151"/>
      <c r="CT7675" s="151"/>
      <c r="CY7675" s="151"/>
    </row>
    <row r="7676" spans="1:103" x14ac:dyDescent="0.2">
      <c r="A7676" s="60"/>
      <c r="B7676" s="60"/>
      <c r="C7676" s="60"/>
      <c r="D7676" s="60"/>
      <c r="E7676" s="60"/>
      <c r="F7676" s="60"/>
      <c r="G7676" s="60"/>
      <c r="H7676" s="60"/>
      <c r="I7676" s="60"/>
      <c r="J7676" s="60"/>
      <c r="K7676" s="60"/>
      <c r="L7676" s="60"/>
      <c r="M7676" s="60"/>
      <c r="N7676" s="60"/>
      <c r="O7676" s="60"/>
      <c r="P7676" s="60"/>
      <c r="Q7676" s="60"/>
      <c r="R7676" s="334">
        <v>20196</v>
      </c>
      <c r="S7676" s="319" t="s">
        <v>358</v>
      </c>
      <c r="BE7676" s="60"/>
      <c r="BR7676" s="60"/>
      <c r="BX7676" s="151"/>
      <c r="CB7676" s="151"/>
      <c r="CM7676" s="151"/>
      <c r="CO7676" s="151"/>
      <c r="CT7676" s="151"/>
      <c r="CY7676" s="151"/>
    </row>
    <row r="7677" spans="1:103" x14ac:dyDescent="0.2">
      <c r="A7677" s="60"/>
      <c r="B7677" s="60"/>
      <c r="C7677" s="60"/>
      <c r="D7677" s="60"/>
      <c r="E7677" s="60"/>
      <c r="F7677" s="60"/>
      <c r="G7677" s="60"/>
      <c r="H7677" s="60"/>
      <c r="I7677" s="60"/>
      <c r="J7677" s="60"/>
      <c r="K7677" s="60"/>
      <c r="L7677" s="60"/>
      <c r="M7677" s="60"/>
      <c r="N7677" s="60"/>
      <c r="O7677" s="60"/>
      <c r="P7677" s="60"/>
      <c r="Q7677" s="60"/>
      <c r="R7677" s="334">
        <v>20197</v>
      </c>
      <c r="S7677" s="319" t="s">
        <v>358</v>
      </c>
      <c r="BE7677" s="60"/>
      <c r="BR7677" s="60"/>
      <c r="BX7677" s="151"/>
      <c r="CB7677" s="151"/>
      <c r="CM7677" s="151"/>
      <c r="CO7677" s="151"/>
      <c r="CT7677" s="151"/>
      <c r="CY7677" s="151"/>
    </row>
    <row r="7678" spans="1:103" x14ac:dyDescent="0.2">
      <c r="A7678" s="60"/>
      <c r="B7678" s="60"/>
      <c r="C7678" s="60"/>
      <c r="D7678" s="60"/>
      <c r="E7678" s="60"/>
      <c r="F7678" s="60"/>
      <c r="G7678" s="60"/>
      <c r="H7678" s="60"/>
      <c r="I7678" s="60"/>
      <c r="J7678" s="60"/>
      <c r="K7678" s="60"/>
      <c r="L7678" s="60"/>
      <c r="M7678" s="60"/>
      <c r="N7678" s="60"/>
      <c r="O7678" s="60"/>
      <c r="P7678" s="60"/>
      <c r="Q7678" s="60"/>
      <c r="R7678" s="334">
        <v>20198</v>
      </c>
      <c r="S7678" s="319" t="s">
        <v>358</v>
      </c>
      <c r="BE7678" s="60"/>
      <c r="BR7678" s="60"/>
      <c r="BX7678" s="151"/>
      <c r="CB7678" s="151"/>
      <c r="CM7678" s="151"/>
      <c r="CO7678" s="151"/>
      <c r="CT7678" s="151"/>
      <c r="CY7678" s="151"/>
    </row>
    <row r="7679" spans="1:103" x14ac:dyDescent="0.2">
      <c r="A7679" s="60"/>
      <c r="B7679" s="60"/>
      <c r="C7679" s="60"/>
      <c r="D7679" s="60"/>
      <c r="E7679" s="60"/>
      <c r="F7679" s="60"/>
      <c r="G7679" s="60"/>
      <c r="H7679" s="60"/>
      <c r="I7679" s="60"/>
      <c r="J7679" s="60"/>
      <c r="K7679" s="60"/>
      <c r="L7679" s="60"/>
      <c r="M7679" s="60"/>
      <c r="N7679" s="60"/>
      <c r="O7679" s="60"/>
      <c r="P7679" s="60"/>
      <c r="Q7679" s="60"/>
      <c r="R7679" s="334">
        <v>20201</v>
      </c>
      <c r="S7679" s="319" t="s">
        <v>356</v>
      </c>
      <c r="BE7679" s="60"/>
      <c r="BR7679" s="60"/>
      <c r="BX7679" s="151"/>
      <c r="CB7679" s="151"/>
      <c r="CM7679" s="151"/>
      <c r="CO7679" s="151"/>
      <c r="CT7679" s="151"/>
      <c r="CY7679" s="151"/>
    </row>
    <row r="7680" spans="1:103" x14ac:dyDescent="0.2">
      <c r="A7680" s="60"/>
      <c r="B7680" s="60"/>
      <c r="C7680" s="60"/>
      <c r="D7680" s="60"/>
      <c r="E7680" s="60"/>
      <c r="F7680" s="60"/>
      <c r="G7680" s="60"/>
      <c r="H7680" s="60"/>
      <c r="I7680" s="60"/>
      <c r="J7680" s="60"/>
      <c r="K7680" s="60"/>
      <c r="L7680" s="60"/>
      <c r="M7680" s="60"/>
      <c r="N7680" s="60"/>
      <c r="O7680" s="60"/>
      <c r="P7680" s="60"/>
      <c r="Q7680" s="60"/>
      <c r="R7680" s="334">
        <v>20202</v>
      </c>
      <c r="S7680" s="319" t="s">
        <v>356</v>
      </c>
      <c r="BE7680" s="60"/>
      <c r="BR7680" s="60"/>
      <c r="BX7680" s="151"/>
      <c r="CB7680" s="151"/>
      <c r="CM7680" s="151"/>
      <c r="CO7680" s="151"/>
      <c r="CT7680" s="151"/>
      <c r="CY7680" s="151"/>
    </row>
    <row r="7681" spans="1:103" x14ac:dyDescent="0.2">
      <c r="A7681" s="60"/>
      <c r="B7681" s="60"/>
      <c r="C7681" s="60"/>
      <c r="D7681" s="60"/>
      <c r="E7681" s="60"/>
      <c r="F7681" s="60"/>
      <c r="G7681" s="60"/>
      <c r="H7681" s="60"/>
      <c r="I7681" s="60"/>
      <c r="J7681" s="60"/>
      <c r="K7681" s="60"/>
      <c r="L7681" s="60"/>
      <c r="M7681" s="60"/>
      <c r="N7681" s="60"/>
      <c r="O7681" s="60"/>
      <c r="P7681" s="60"/>
      <c r="Q7681" s="60"/>
      <c r="R7681" s="334">
        <v>20203</v>
      </c>
      <c r="S7681" s="319" t="s">
        <v>356</v>
      </c>
      <c r="BE7681" s="60"/>
      <c r="BR7681" s="60"/>
      <c r="BX7681" s="151"/>
      <c r="CB7681" s="151"/>
      <c r="CM7681" s="151"/>
      <c r="CO7681" s="151"/>
      <c r="CT7681" s="151"/>
      <c r="CY7681" s="151"/>
    </row>
    <row r="7682" spans="1:103" x14ac:dyDescent="0.2">
      <c r="A7682" s="60"/>
      <c r="B7682" s="60"/>
      <c r="C7682" s="60"/>
      <c r="D7682" s="60"/>
      <c r="E7682" s="60"/>
      <c r="F7682" s="60"/>
      <c r="G7682" s="60"/>
      <c r="H7682" s="60"/>
      <c r="I7682" s="60"/>
      <c r="J7682" s="60"/>
      <c r="K7682" s="60"/>
      <c r="L7682" s="60"/>
      <c r="M7682" s="60"/>
      <c r="N7682" s="60"/>
      <c r="O7682" s="60"/>
      <c r="P7682" s="60"/>
      <c r="Q7682" s="60"/>
      <c r="R7682" s="334">
        <v>20204</v>
      </c>
      <c r="S7682" s="319" t="s">
        <v>356</v>
      </c>
      <c r="BE7682" s="60"/>
      <c r="BR7682" s="60"/>
      <c r="BX7682" s="151"/>
      <c r="CB7682" s="151"/>
      <c r="CM7682" s="151"/>
      <c r="CO7682" s="151"/>
      <c r="CT7682" s="151"/>
      <c r="CY7682" s="151"/>
    </row>
    <row r="7683" spans="1:103" x14ac:dyDescent="0.2">
      <c r="A7683" s="60"/>
      <c r="B7683" s="60"/>
      <c r="C7683" s="60"/>
      <c r="D7683" s="60"/>
      <c r="E7683" s="60"/>
      <c r="F7683" s="60"/>
      <c r="G7683" s="60"/>
      <c r="H7683" s="60"/>
      <c r="I7683" s="60"/>
      <c r="J7683" s="60"/>
      <c r="K7683" s="60"/>
      <c r="L7683" s="60"/>
      <c r="M7683" s="60"/>
      <c r="N7683" s="60"/>
      <c r="O7683" s="60"/>
      <c r="P7683" s="60"/>
      <c r="Q7683" s="60"/>
      <c r="R7683" s="334">
        <v>20206</v>
      </c>
      <c r="S7683" s="319" t="s">
        <v>358</v>
      </c>
      <c r="BE7683" s="60"/>
      <c r="BR7683" s="60"/>
      <c r="BX7683" s="151"/>
      <c r="CB7683" s="151"/>
      <c r="CM7683" s="151"/>
      <c r="CO7683" s="151"/>
      <c r="CT7683" s="151"/>
      <c r="CY7683" s="151"/>
    </row>
    <row r="7684" spans="1:103" x14ac:dyDescent="0.2">
      <c r="A7684" s="60"/>
      <c r="B7684" s="60"/>
      <c r="C7684" s="60"/>
      <c r="D7684" s="60"/>
      <c r="E7684" s="60"/>
      <c r="F7684" s="60"/>
      <c r="G7684" s="60"/>
      <c r="H7684" s="60"/>
      <c r="I7684" s="60"/>
      <c r="J7684" s="60"/>
      <c r="K7684" s="60"/>
      <c r="L7684" s="60"/>
      <c r="M7684" s="60"/>
      <c r="N7684" s="60"/>
      <c r="O7684" s="60"/>
      <c r="P7684" s="60"/>
      <c r="Q7684" s="60"/>
      <c r="R7684" s="334">
        <v>20207</v>
      </c>
      <c r="S7684" s="319" t="s">
        <v>356</v>
      </c>
      <c r="BE7684" s="60"/>
      <c r="BR7684" s="60"/>
      <c r="BX7684" s="151"/>
      <c r="CB7684" s="151"/>
      <c r="CM7684" s="151"/>
      <c r="CO7684" s="151"/>
      <c r="CT7684" s="151"/>
      <c r="CY7684" s="151"/>
    </row>
    <row r="7685" spans="1:103" x14ac:dyDescent="0.2">
      <c r="A7685" s="60"/>
      <c r="B7685" s="60"/>
      <c r="C7685" s="60"/>
      <c r="D7685" s="60"/>
      <c r="E7685" s="60"/>
      <c r="F7685" s="60"/>
      <c r="G7685" s="60"/>
      <c r="H7685" s="60"/>
      <c r="I7685" s="60"/>
      <c r="J7685" s="60"/>
      <c r="K7685" s="60"/>
      <c r="L7685" s="60"/>
      <c r="M7685" s="60"/>
      <c r="N7685" s="60"/>
      <c r="O7685" s="60"/>
      <c r="P7685" s="60"/>
      <c r="Q7685" s="60"/>
      <c r="R7685" s="334">
        <v>20208</v>
      </c>
      <c r="S7685" s="319" t="s">
        <v>356</v>
      </c>
      <c r="BE7685" s="60"/>
      <c r="BR7685" s="60"/>
      <c r="BX7685" s="151"/>
      <c r="CB7685" s="151"/>
      <c r="CM7685" s="151"/>
      <c r="CO7685" s="151"/>
      <c r="CT7685" s="151"/>
      <c r="CY7685" s="151"/>
    </row>
    <row r="7686" spans="1:103" x14ac:dyDescent="0.2">
      <c r="A7686" s="60"/>
      <c r="B7686" s="60"/>
      <c r="C7686" s="60"/>
      <c r="D7686" s="60"/>
      <c r="E7686" s="60"/>
      <c r="F7686" s="60"/>
      <c r="G7686" s="60"/>
      <c r="H7686" s="60"/>
      <c r="I7686" s="60"/>
      <c r="J7686" s="60"/>
      <c r="K7686" s="60"/>
      <c r="L7686" s="60"/>
      <c r="M7686" s="60"/>
      <c r="N7686" s="60"/>
      <c r="O7686" s="60"/>
      <c r="P7686" s="60"/>
      <c r="Q7686" s="60"/>
      <c r="R7686" s="334">
        <v>20210</v>
      </c>
      <c r="S7686" s="319" t="s">
        <v>356</v>
      </c>
      <c r="BE7686" s="60"/>
      <c r="BR7686" s="60"/>
      <c r="BX7686" s="151"/>
      <c r="CB7686" s="151"/>
      <c r="CM7686" s="151"/>
      <c r="CO7686" s="151"/>
      <c r="CT7686" s="151"/>
      <c r="CY7686" s="151"/>
    </row>
    <row r="7687" spans="1:103" x14ac:dyDescent="0.2">
      <c r="A7687" s="60"/>
      <c r="B7687" s="60"/>
      <c r="C7687" s="60"/>
      <c r="D7687" s="60"/>
      <c r="E7687" s="60"/>
      <c r="F7687" s="60"/>
      <c r="G7687" s="60"/>
      <c r="H7687" s="60"/>
      <c r="I7687" s="60"/>
      <c r="J7687" s="60"/>
      <c r="K7687" s="60"/>
      <c r="L7687" s="60"/>
      <c r="M7687" s="60"/>
      <c r="N7687" s="60"/>
      <c r="O7687" s="60"/>
      <c r="P7687" s="60"/>
      <c r="Q7687" s="60"/>
      <c r="R7687" s="334">
        <v>20211</v>
      </c>
      <c r="S7687" s="319" t="s">
        <v>356</v>
      </c>
      <c r="BE7687" s="60"/>
      <c r="BR7687" s="60"/>
      <c r="BX7687" s="151"/>
      <c r="CB7687" s="151"/>
      <c r="CM7687" s="151"/>
      <c r="CO7687" s="151"/>
      <c r="CT7687" s="151"/>
      <c r="CY7687" s="151"/>
    </row>
    <row r="7688" spans="1:103" x14ac:dyDescent="0.2">
      <c r="A7688" s="60"/>
      <c r="B7688" s="60"/>
      <c r="C7688" s="60"/>
      <c r="D7688" s="60"/>
      <c r="E7688" s="60"/>
      <c r="F7688" s="60"/>
      <c r="G7688" s="60"/>
      <c r="H7688" s="60"/>
      <c r="I7688" s="60"/>
      <c r="J7688" s="60"/>
      <c r="K7688" s="60"/>
      <c r="L7688" s="60"/>
      <c r="M7688" s="60"/>
      <c r="N7688" s="60"/>
      <c r="O7688" s="60"/>
      <c r="P7688" s="60"/>
      <c r="Q7688" s="60"/>
      <c r="R7688" s="334">
        <v>20212</v>
      </c>
      <c r="S7688" s="319" t="s">
        <v>356</v>
      </c>
      <c r="BE7688" s="60"/>
      <c r="BR7688" s="60"/>
      <c r="BX7688" s="151"/>
      <c r="CB7688" s="151"/>
      <c r="CM7688" s="151"/>
      <c r="CO7688" s="151"/>
      <c r="CT7688" s="151"/>
      <c r="CY7688" s="151"/>
    </row>
    <row r="7689" spans="1:103" x14ac:dyDescent="0.2">
      <c r="A7689" s="60"/>
      <c r="B7689" s="60"/>
      <c r="C7689" s="60"/>
      <c r="D7689" s="60"/>
      <c r="E7689" s="60"/>
      <c r="F7689" s="60"/>
      <c r="G7689" s="60"/>
      <c r="H7689" s="60"/>
      <c r="I7689" s="60"/>
      <c r="J7689" s="60"/>
      <c r="K7689" s="60"/>
      <c r="L7689" s="60"/>
      <c r="M7689" s="60"/>
      <c r="N7689" s="60"/>
      <c r="O7689" s="60"/>
      <c r="P7689" s="60"/>
      <c r="Q7689" s="60"/>
      <c r="R7689" s="334">
        <v>20213</v>
      </c>
      <c r="S7689" s="319" t="s">
        <v>356</v>
      </c>
      <c r="BE7689" s="60"/>
      <c r="BR7689" s="60"/>
      <c r="BX7689" s="151"/>
      <c r="CB7689" s="151"/>
      <c r="CM7689" s="151"/>
      <c r="CO7689" s="151"/>
      <c r="CT7689" s="151"/>
      <c r="CY7689" s="151"/>
    </row>
    <row r="7690" spans="1:103" x14ac:dyDescent="0.2">
      <c r="A7690" s="60"/>
      <c r="B7690" s="60"/>
      <c r="C7690" s="60"/>
      <c r="D7690" s="60"/>
      <c r="E7690" s="60"/>
      <c r="F7690" s="60"/>
      <c r="G7690" s="60"/>
      <c r="H7690" s="60"/>
      <c r="I7690" s="60"/>
      <c r="J7690" s="60"/>
      <c r="K7690" s="60"/>
      <c r="L7690" s="60"/>
      <c r="M7690" s="60"/>
      <c r="N7690" s="60"/>
      <c r="O7690" s="60"/>
      <c r="P7690" s="60"/>
      <c r="Q7690" s="60"/>
      <c r="R7690" s="334">
        <v>20215</v>
      </c>
      <c r="S7690" s="319" t="s">
        <v>356</v>
      </c>
      <c r="BE7690" s="60"/>
      <c r="BR7690" s="60"/>
      <c r="BX7690" s="151"/>
      <c r="CB7690" s="151"/>
      <c r="CM7690" s="151"/>
      <c r="CO7690" s="151"/>
      <c r="CT7690" s="151"/>
      <c r="CY7690" s="151"/>
    </row>
    <row r="7691" spans="1:103" x14ac:dyDescent="0.2">
      <c r="A7691" s="60"/>
      <c r="B7691" s="60"/>
      <c r="C7691" s="60"/>
      <c r="D7691" s="60"/>
      <c r="E7691" s="60"/>
      <c r="F7691" s="60"/>
      <c r="G7691" s="60"/>
      <c r="H7691" s="60"/>
      <c r="I7691" s="60"/>
      <c r="J7691" s="60"/>
      <c r="K7691" s="60"/>
      <c r="L7691" s="60"/>
      <c r="M7691" s="60"/>
      <c r="N7691" s="60"/>
      <c r="O7691" s="60"/>
      <c r="P7691" s="60"/>
      <c r="Q7691" s="60"/>
      <c r="R7691" s="334">
        <v>20216</v>
      </c>
      <c r="S7691" s="319" t="s">
        <v>356</v>
      </c>
      <c r="BE7691" s="60"/>
      <c r="BR7691" s="60"/>
      <c r="BX7691" s="151"/>
      <c r="CB7691" s="151"/>
      <c r="CM7691" s="151"/>
      <c r="CO7691" s="151"/>
      <c r="CT7691" s="151"/>
      <c r="CY7691" s="151"/>
    </row>
    <row r="7692" spans="1:103" x14ac:dyDescent="0.2">
      <c r="A7692" s="60"/>
      <c r="B7692" s="60"/>
      <c r="C7692" s="60"/>
      <c r="D7692" s="60"/>
      <c r="E7692" s="60"/>
      <c r="F7692" s="60"/>
      <c r="G7692" s="60"/>
      <c r="H7692" s="60"/>
      <c r="I7692" s="60"/>
      <c r="J7692" s="60"/>
      <c r="K7692" s="60"/>
      <c r="L7692" s="60"/>
      <c r="M7692" s="60"/>
      <c r="N7692" s="60"/>
      <c r="O7692" s="60"/>
      <c r="P7692" s="60"/>
      <c r="Q7692" s="60"/>
      <c r="R7692" s="334">
        <v>20217</v>
      </c>
      <c r="S7692" s="319" t="s">
        <v>356</v>
      </c>
      <c r="BE7692" s="60"/>
      <c r="BR7692" s="60"/>
      <c r="BX7692" s="151"/>
      <c r="CB7692" s="151"/>
      <c r="CM7692" s="151"/>
      <c r="CO7692" s="151"/>
      <c r="CT7692" s="151"/>
      <c r="CY7692" s="151"/>
    </row>
    <row r="7693" spans="1:103" x14ac:dyDescent="0.2">
      <c r="A7693" s="60"/>
      <c r="B7693" s="60"/>
      <c r="C7693" s="60"/>
      <c r="D7693" s="60"/>
      <c r="E7693" s="60"/>
      <c r="F7693" s="60"/>
      <c r="G7693" s="60"/>
      <c r="H7693" s="60"/>
      <c r="I7693" s="60"/>
      <c r="J7693" s="60"/>
      <c r="K7693" s="60"/>
      <c r="L7693" s="60"/>
      <c r="M7693" s="60"/>
      <c r="N7693" s="60"/>
      <c r="O7693" s="60"/>
      <c r="P7693" s="60"/>
      <c r="Q7693" s="60"/>
      <c r="R7693" s="334">
        <v>20218</v>
      </c>
      <c r="S7693" s="319" t="s">
        <v>356</v>
      </c>
      <c r="BE7693" s="60"/>
      <c r="BR7693" s="60"/>
      <c r="BX7693" s="151"/>
      <c r="CB7693" s="151"/>
      <c r="CM7693" s="151"/>
      <c r="CO7693" s="151"/>
      <c r="CT7693" s="151"/>
      <c r="CY7693" s="151"/>
    </row>
    <row r="7694" spans="1:103" x14ac:dyDescent="0.2">
      <c r="A7694" s="60"/>
      <c r="B7694" s="60"/>
      <c r="C7694" s="60"/>
      <c r="D7694" s="60"/>
      <c r="E7694" s="60"/>
      <c r="F7694" s="60"/>
      <c r="G7694" s="60"/>
      <c r="H7694" s="60"/>
      <c r="I7694" s="60"/>
      <c r="J7694" s="60"/>
      <c r="K7694" s="60"/>
      <c r="L7694" s="60"/>
      <c r="M7694" s="60"/>
      <c r="N7694" s="60"/>
      <c r="O7694" s="60"/>
      <c r="P7694" s="60"/>
      <c r="Q7694" s="60"/>
      <c r="R7694" s="334">
        <v>20219</v>
      </c>
      <c r="S7694" s="319" t="s">
        <v>356</v>
      </c>
      <c r="BE7694" s="60"/>
      <c r="BR7694" s="60"/>
      <c r="BX7694" s="151"/>
      <c r="CB7694" s="151"/>
      <c r="CM7694" s="151"/>
      <c r="CO7694" s="151"/>
      <c r="CT7694" s="151"/>
      <c r="CY7694" s="151"/>
    </row>
    <row r="7695" spans="1:103" x14ac:dyDescent="0.2">
      <c r="A7695" s="60"/>
      <c r="B7695" s="60"/>
      <c r="C7695" s="60"/>
      <c r="D7695" s="60"/>
      <c r="E7695" s="60"/>
      <c r="F7695" s="60"/>
      <c r="G7695" s="60"/>
      <c r="H7695" s="60"/>
      <c r="I7695" s="60"/>
      <c r="J7695" s="60"/>
      <c r="K7695" s="60"/>
      <c r="L7695" s="60"/>
      <c r="M7695" s="60"/>
      <c r="N7695" s="60"/>
      <c r="O7695" s="60"/>
      <c r="P7695" s="60"/>
      <c r="Q7695" s="60"/>
      <c r="R7695" s="334">
        <v>20220</v>
      </c>
      <c r="S7695" s="319" t="s">
        <v>356</v>
      </c>
      <c r="BE7695" s="60"/>
      <c r="BR7695" s="60"/>
      <c r="BX7695" s="151"/>
      <c r="CB7695" s="151"/>
      <c r="CM7695" s="151"/>
      <c r="CO7695" s="151"/>
      <c r="CT7695" s="151"/>
      <c r="CY7695" s="151"/>
    </row>
    <row r="7696" spans="1:103" x14ac:dyDescent="0.2">
      <c r="A7696" s="60"/>
      <c r="B7696" s="60"/>
      <c r="C7696" s="60"/>
      <c r="D7696" s="60"/>
      <c r="E7696" s="60"/>
      <c r="F7696" s="60"/>
      <c r="G7696" s="60"/>
      <c r="H7696" s="60"/>
      <c r="I7696" s="60"/>
      <c r="J7696" s="60"/>
      <c r="K7696" s="60"/>
      <c r="L7696" s="60"/>
      <c r="M7696" s="60"/>
      <c r="N7696" s="60"/>
      <c r="O7696" s="60"/>
      <c r="P7696" s="60"/>
      <c r="Q7696" s="60"/>
      <c r="R7696" s="334">
        <v>20221</v>
      </c>
      <c r="S7696" s="319" t="s">
        <v>356</v>
      </c>
      <c r="BE7696" s="60"/>
      <c r="BR7696" s="60"/>
      <c r="BX7696" s="151"/>
      <c r="CB7696" s="151"/>
      <c r="CM7696" s="151"/>
      <c r="CO7696" s="151"/>
      <c r="CT7696" s="151"/>
      <c r="CY7696" s="151"/>
    </row>
    <row r="7697" spans="1:103" x14ac:dyDescent="0.2">
      <c r="A7697" s="60"/>
      <c r="B7697" s="60"/>
      <c r="C7697" s="60"/>
      <c r="D7697" s="60"/>
      <c r="E7697" s="60"/>
      <c r="F7697" s="60"/>
      <c r="G7697" s="60"/>
      <c r="H7697" s="60"/>
      <c r="I7697" s="60"/>
      <c r="J7697" s="60"/>
      <c r="K7697" s="60"/>
      <c r="L7697" s="60"/>
      <c r="M7697" s="60"/>
      <c r="N7697" s="60"/>
      <c r="O7697" s="60"/>
      <c r="P7697" s="60"/>
      <c r="Q7697" s="60"/>
      <c r="R7697" s="334">
        <v>20222</v>
      </c>
      <c r="S7697" s="319" t="s">
        <v>356</v>
      </c>
      <c r="BE7697" s="60"/>
      <c r="BR7697" s="60"/>
      <c r="BX7697" s="151"/>
      <c r="CB7697" s="151"/>
      <c r="CM7697" s="151"/>
      <c r="CO7697" s="151"/>
      <c r="CT7697" s="151"/>
      <c r="CY7697" s="151"/>
    </row>
    <row r="7698" spans="1:103" x14ac:dyDescent="0.2">
      <c r="A7698" s="60"/>
      <c r="B7698" s="60"/>
      <c r="C7698" s="60"/>
      <c r="D7698" s="60"/>
      <c r="E7698" s="60"/>
      <c r="F7698" s="60"/>
      <c r="G7698" s="60"/>
      <c r="H7698" s="60"/>
      <c r="I7698" s="60"/>
      <c r="J7698" s="60"/>
      <c r="K7698" s="60"/>
      <c r="L7698" s="60"/>
      <c r="M7698" s="60"/>
      <c r="N7698" s="60"/>
      <c r="O7698" s="60"/>
      <c r="P7698" s="60"/>
      <c r="Q7698" s="60"/>
      <c r="R7698" s="334">
        <v>20223</v>
      </c>
      <c r="S7698" s="319" t="s">
        <v>356</v>
      </c>
      <c r="BE7698" s="60"/>
      <c r="BR7698" s="60"/>
      <c r="BX7698" s="151"/>
      <c r="CB7698" s="151"/>
      <c r="CM7698" s="151"/>
      <c r="CO7698" s="151"/>
      <c r="CT7698" s="151"/>
      <c r="CY7698" s="151"/>
    </row>
    <row r="7699" spans="1:103" x14ac:dyDescent="0.2">
      <c r="A7699" s="60"/>
      <c r="B7699" s="60"/>
      <c r="C7699" s="60"/>
      <c r="D7699" s="60"/>
      <c r="E7699" s="60"/>
      <c r="F7699" s="60"/>
      <c r="G7699" s="60"/>
      <c r="H7699" s="60"/>
      <c r="I7699" s="60"/>
      <c r="J7699" s="60"/>
      <c r="K7699" s="60"/>
      <c r="L7699" s="60"/>
      <c r="M7699" s="60"/>
      <c r="N7699" s="60"/>
      <c r="O7699" s="60"/>
      <c r="P7699" s="60"/>
      <c r="Q7699" s="60"/>
      <c r="R7699" s="334">
        <v>20224</v>
      </c>
      <c r="S7699" s="319" t="s">
        <v>356</v>
      </c>
      <c r="BE7699" s="60"/>
      <c r="BR7699" s="60"/>
      <c r="BX7699" s="151"/>
      <c r="CB7699" s="151"/>
      <c r="CM7699" s="151"/>
      <c r="CO7699" s="151"/>
      <c r="CT7699" s="151"/>
      <c r="CY7699" s="151"/>
    </row>
    <row r="7700" spans="1:103" x14ac:dyDescent="0.2">
      <c r="A7700" s="60"/>
      <c r="B7700" s="60"/>
      <c r="C7700" s="60"/>
      <c r="D7700" s="60"/>
      <c r="E7700" s="60"/>
      <c r="F7700" s="60"/>
      <c r="G7700" s="60"/>
      <c r="H7700" s="60"/>
      <c r="I7700" s="60"/>
      <c r="J7700" s="60"/>
      <c r="K7700" s="60"/>
      <c r="L7700" s="60"/>
      <c r="M7700" s="60"/>
      <c r="N7700" s="60"/>
      <c r="O7700" s="60"/>
      <c r="P7700" s="60"/>
      <c r="Q7700" s="60"/>
      <c r="R7700" s="334">
        <v>20226</v>
      </c>
      <c r="S7700" s="319" t="s">
        <v>356</v>
      </c>
      <c r="BE7700" s="60"/>
      <c r="BR7700" s="60"/>
      <c r="BX7700" s="151"/>
      <c r="CB7700" s="151"/>
      <c r="CM7700" s="151"/>
      <c r="CO7700" s="151"/>
      <c r="CT7700" s="151"/>
      <c r="CY7700" s="151"/>
    </row>
    <row r="7701" spans="1:103" x14ac:dyDescent="0.2">
      <c r="A7701" s="60"/>
      <c r="B7701" s="60"/>
      <c r="C7701" s="60"/>
      <c r="D7701" s="60"/>
      <c r="E7701" s="60"/>
      <c r="F7701" s="60"/>
      <c r="G7701" s="60"/>
      <c r="H7701" s="60"/>
      <c r="I7701" s="60"/>
      <c r="J7701" s="60"/>
      <c r="K7701" s="60"/>
      <c r="L7701" s="60"/>
      <c r="M7701" s="60"/>
      <c r="N7701" s="60"/>
      <c r="O7701" s="60"/>
      <c r="P7701" s="60"/>
      <c r="Q7701" s="60"/>
      <c r="R7701" s="334">
        <v>20227</v>
      </c>
      <c r="S7701" s="319" t="s">
        <v>356</v>
      </c>
      <c r="BE7701" s="60"/>
      <c r="BR7701" s="60"/>
      <c r="BX7701" s="151"/>
      <c r="CB7701" s="151"/>
      <c r="CM7701" s="151"/>
      <c r="CO7701" s="151"/>
      <c r="CT7701" s="151"/>
      <c r="CY7701" s="151"/>
    </row>
    <row r="7702" spans="1:103" x14ac:dyDescent="0.2">
      <c r="A7702" s="60"/>
      <c r="B7702" s="60"/>
      <c r="C7702" s="60"/>
      <c r="D7702" s="60"/>
      <c r="E7702" s="60"/>
      <c r="F7702" s="60"/>
      <c r="G7702" s="60"/>
      <c r="H7702" s="60"/>
      <c r="I7702" s="60"/>
      <c r="J7702" s="60"/>
      <c r="K7702" s="60"/>
      <c r="L7702" s="60"/>
      <c r="M7702" s="60"/>
      <c r="N7702" s="60"/>
      <c r="O7702" s="60"/>
      <c r="P7702" s="60"/>
      <c r="Q7702" s="60"/>
      <c r="R7702" s="334">
        <v>20228</v>
      </c>
      <c r="S7702" s="319" t="s">
        <v>356</v>
      </c>
      <c r="BE7702" s="60"/>
      <c r="BR7702" s="60"/>
      <c r="BX7702" s="151"/>
      <c r="CB7702" s="151"/>
      <c r="CM7702" s="151"/>
      <c r="CO7702" s="151"/>
      <c r="CT7702" s="151"/>
      <c r="CY7702" s="151"/>
    </row>
    <row r="7703" spans="1:103" x14ac:dyDescent="0.2">
      <c r="A7703" s="60"/>
      <c r="B7703" s="60"/>
      <c r="C7703" s="60"/>
      <c r="D7703" s="60"/>
      <c r="E7703" s="60"/>
      <c r="F7703" s="60"/>
      <c r="G7703" s="60"/>
      <c r="H7703" s="60"/>
      <c r="I7703" s="60"/>
      <c r="J7703" s="60"/>
      <c r="K7703" s="60"/>
      <c r="L7703" s="60"/>
      <c r="M7703" s="60"/>
      <c r="N7703" s="60"/>
      <c r="O7703" s="60"/>
      <c r="P7703" s="60"/>
      <c r="Q7703" s="60"/>
      <c r="R7703" s="334">
        <v>20229</v>
      </c>
      <c r="S7703" s="319" t="s">
        <v>356</v>
      </c>
      <c r="BE7703" s="60"/>
      <c r="BR7703" s="60"/>
      <c r="BX7703" s="151"/>
      <c r="CB7703" s="151"/>
      <c r="CM7703" s="151"/>
      <c r="CO7703" s="151"/>
      <c r="CT7703" s="151"/>
      <c r="CY7703" s="151"/>
    </row>
    <row r="7704" spans="1:103" x14ac:dyDescent="0.2">
      <c r="A7704" s="60"/>
      <c r="B7704" s="60"/>
      <c r="C7704" s="60"/>
      <c r="D7704" s="60"/>
      <c r="E7704" s="60"/>
      <c r="F7704" s="60"/>
      <c r="G7704" s="60"/>
      <c r="H7704" s="60"/>
      <c r="I7704" s="60"/>
      <c r="J7704" s="60"/>
      <c r="K7704" s="60"/>
      <c r="L7704" s="60"/>
      <c r="M7704" s="60"/>
      <c r="N7704" s="60"/>
      <c r="O7704" s="60"/>
      <c r="P7704" s="60"/>
      <c r="Q7704" s="60"/>
      <c r="R7704" s="334">
        <v>20230</v>
      </c>
      <c r="S7704" s="319" t="s">
        <v>356</v>
      </c>
      <c r="BE7704" s="60"/>
      <c r="BR7704" s="60"/>
      <c r="BX7704" s="151"/>
      <c r="CB7704" s="151"/>
      <c r="CM7704" s="151"/>
      <c r="CO7704" s="151"/>
      <c r="CT7704" s="151"/>
      <c r="CY7704" s="151"/>
    </row>
    <row r="7705" spans="1:103" x14ac:dyDescent="0.2">
      <c r="A7705" s="60"/>
      <c r="B7705" s="60"/>
      <c r="C7705" s="60"/>
      <c r="D7705" s="60"/>
      <c r="E7705" s="60"/>
      <c r="F7705" s="60"/>
      <c r="G7705" s="60"/>
      <c r="H7705" s="60"/>
      <c r="I7705" s="60"/>
      <c r="J7705" s="60"/>
      <c r="K7705" s="60"/>
      <c r="L7705" s="60"/>
      <c r="M7705" s="60"/>
      <c r="N7705" s="60"/>
      <c r="O7705" s="60"/>
      <c r="P7705" s="60"/>
      <c r="Q7705" s="60"/>
      <c r="R7705" s="334">
        <v>20232</v>
      </c>
      <c r="S7705" s="319" t="s">
        <v>356</v>
      </c>
      <c r="BE7705" s="60"/>
      <c r="BR7705" s="60"/>
      <c r="BX7705" s="151"/>
      <c r="CB7705" s="151"/>
      <c r="CM7705" s="151"/>
      <c r="CO7705" s="151"/>
      <c r="CT7705" s="151"/>
      <c r="CY7705" s="151"/>
    </row>
    <row r="7706" spans="1:103" x14ac:dyDescent="0.2">
      <c r="A7706" s="60"/>
      <c r="B7706" s="60"/>
      <c r="C7706" s="60"/>
      <c r="D7706" s="60"/>
      <c r="E7706" s="60"/>
      <c r="F7706" s="60"/>
      <c r="G7706" s="60"/>
      <c r="H7706" s="60"/>
      <c r="I7706" s="60"/>
      <c r="J7706" s="60"/>
      <c r="K7706" s="60"/>
      <c r="L7706" s="60"/>
      <c r="M7706" s="60"/>
      <c r="N7706" s="60"/>
      <c r="O7706" s="60"/>
      <c r="P7706" s="60"/>
      <c r="Q7706" s="60"/>
      <c r="R7706" s="334">
        <v>20233</v>
      </c>
      <c r="S7706" s="319" t="s">
        <v>356</v>
      </c>
      <c r="BE7706" s="60"/>
      <c r="BR7706" s="60"/>
      <c r="BX7706" s="151"/>
      <c r="CB7706" s="151"/>
      <c r="CM7706" s="151"/>
      <c r="CO7706" s="151"/>
      <c r="CT7706" s="151"/>
      <c r="CY7706" s="151"/>
    </row>
    <row r="7707" spans="1:103" x14ac:dyDescent="0.2">
      <c r="A7707" s="60"/>
      <c r="B7707" s="60"/>
      <c r="C7707" s="60"/>
      <c r="D7707" s="60"/>
      <c r="E7707" s="60"/>
      <c r="F7707" s="60"/>
      <c r="G7707" s="60"/>
      <c r="H7707" s="60"/>
      <c r="I7707" s="60"/>
      <c r="J7707" s="60"/>
      <c r="K7707" s="60"/>
      <c r="L7707" s="60"/>
      <c r="M7707" s="60"/>
      <c r="N7707" s="60"/>
      <c r="O7707" s="60"/>
      <c r="P7707" s="60"/>
      <c r="Q7707" s="60"/>
      <c r="R7707" s="334">
        <v>20235</v>
      </c>
      <c r="S7707" s="319" t="s">
        <v>356</v>
      </c>
      <c r="BE7707" s="60"/>
      <c r="BR7707" s="60"/>
      <c r="BX7707" s="151"/>
      <c r="CB7707" s="151"/>
      <c r="CM7707" s="151"/>
      <c r="CO7707" s="151"/>
      <c r="CT7707" s="151"/>
      <c r="CY7707" s="151"/>
    </row>
    <row r="7708" spans="1:103" x14ac:dyDescent="0.2">
      <c r="A7708" s="60"/>
      <c r="B7708" s="60"/>
      <c r="C7708" s="60"/>
      <c r="D7708" s="60"/>
      <c r="E7708" s="60"/>
      <c r="F7708" s="60"/>
      <c r="G7708" s="60"/>
      <c r="H7708" s="60"/>
      <c r="I7708" s="60"/>
      <c r="J7708" s="60"/>
      <c r="K7708" s="60"/>
      <c r="L7708" s="60"/>
      <c r="M7708" s="60"/>
      <c r="N7708" s="60"/>
      <c r="O7708" s="60"/>
      <c r="P7708" s="60"/>
      <c r="Q7708" s="60"/>
      <c r="R7708" s="334">
        <v>20237</v>
      </c>
      <c r="S7708" s="319" t="s">
        <v>356</v>
      </c>
      <c r="BE7708" s="60"/>
      <c r="BR7708" s="60"/>
      <c r="BX7708" s="151"/>
      <c r="CB7708" s="151"/>
      <c r="CM7708" s="151"/>
      <c r="CO7708" s="151"/>
      <c r="CT7708" s="151"/>
      <c r="CY7708" s="151"/>
    </row>
    <row r="7709" spans="1:103" x14ac:dyDescent="0.2">
      <c r="A7709" s="60"/>
      <c r="B7709" s="60"/>
      <c r="C7709" s="60"/>
      <c r="D7709" s="60"/>
      <c r="E7709" s="60"/>
      <c r="F7709" s="60"/>
      <c r="G7709" s="60"/>
      <c r="H7709" s="60"/>
      <c r="I7709" s="60"/>
      <c r="J7709" s="60"/>
      <c r="K7709" s="60"/>
      <c r="L7709" s="60"/>
      <c r="M7709" s="60"/>
      <c r="N7709" s="60"/>
      <c r="O7709" s="60"/>
      <c r="P7709" s="60"/>
      <c r="Q7709" s="60"/>
      <c r="R7709" s="334">
        <v>20238</v>
      </c>
      <c r="S7709" s="319" t="s">
        <v>356</v>
      </c>
      <c r="BE7709" s="60"/>
      <c r="BR7709" s="60"/>
      <c r="BX7709" s="151"/>
      <c r="CB7709" s="151"/>
      <c r="CM7709" s="151"/>
      <c r="CO7709" s="151"/>
      <c r="CT7709" s="151"/>
      <c r="CY7709" s="151"/>
    </row>
    <row r="7710" spans="1:103" x14ac:dyDescent="0.2">
      <c r="A7710" s="60"/>
      <c r="B7710" s="60"/>
      <c r="C7710" s="60"/>
      <c r="D7710" s="60"/>
      <c r="E7710" s="60"/>
      <c r="F7710" s="60"/>
      <c r="G7710" s="60"/>
      <c r="H7710" s="60"/>
      <c r="I7710" s="60"/>
      <c r="J7710" s="60"/>
      <c r="K7710" s="60"/>
      <c r="L7710" s="60"/>
      <c r="M7710" s="60"/>
      <c r="N7710" s="60"/>
      <c r="O7710" s="60"/>
      <c r="P7710" s="60"/>
      <c r="Q7710" s="60"/>
      <c r="R7710" s="334">
        <v>20239</v>
      </c>
      <c r="S7710" s="319" t="s">
        <v>356</v>
      </c>
      <c r="BE7710" s="60"/>
      <c r="BR7710" s="60"/>
      <c r="BX7710" s="151"/>
      <c r="CB7710" s="151"/>
      <c r="CM7710" s="151"/>
      <c r="CO7710" s="151"/>
      <c r="CT7710" s="151"/>
      <c r="CY7710" s="151"/>
    </row>
    <row r="7711" spans="1:103" x14ac:dyDescent="0.2">
      <c r="A7711" s="60"/>
      <c r="B7711" s="60"/>
      <c r="C7711" s="60"/>
      <c r="D7711" s="60"/>
      <c r="E7711" s="60"/>
      <c r="F7711" s="60"/>
      <c r="G7711" s="60"/>
      <c r="H7711" s="60"/>
      <c r="I7711" s="60"/>
      <c r="J7711" s="60"/>
      <c r="K7711" s="60"/>
      <c r="L7711" s="60"/>
      <c r="M7711" s="60"/>
      <c r="N7711" s="60"/>
      <c r="O7711" s="60"/>
      <c r="P7711" s="60"/>
      <c r="Q7711" s="60"/>
      <c r="R7711" s="334">
        <v>20240</v>
      </c>
      <c r="S7711" s="319" t="s">
        <v>356</v>
      </c>
      <c r="BE7711" s="60"/>
      <c r="BR7711" s="60"/>
      <c r="BX7711" s="151"/>
      <c r="CB7711" s="151"/>
      <c r="CM7711" s="151"/>
      <c r="CO7711" s="151"/>
      <c r="CT7711" s="151"/>
      <c r="CY7711" s="151"/>
    </row>
    <row r="7712" spans="1:103" x14ac:dyDescent="0.2">
      <c r="A7712" s="60"/>
      <c r="B7712" s="60"/>
      <c r="C7712" s="60"/>
      <c r="D7712" s="60"/>
      <c r="E7712" s="60"/>
      <c r="F7712" s="60"/>
      <c r="G7712" s="60"/>
      <c r="H7712" s="60"/>
      <c r="I7712" s="60"/>
      <c r="J7712" s="60"/>
      <c r="K7712" s="60"/>
      <c r="L7712" s="60"/>
      <c r="M7712" s="60"/>
      <c r="N7712" s="60"/>
      <c r="O7712" s="60"/>
      <c r="P7712" s="60"/>
      <c r="Q7712" s="60"/>
      <c r="R7712" s="334">
        <v>20241</v>
      </c>
      <c r="S7712" s="319" t="s">
        <v>356</v>
      </c>
      <c r="BE7712" s="60"/>
      <c r="BR7712" s="60"/>
      <c r="BX7712" s="151"/>
      <c r="CB7712" s="151"/>
      <c r="CM7712" s="151"/>
      <c r="CO7712" s="151"/>
      <c r="CT7712" s="151"/>
      <c r="CY7712" s="151"/>
    </row>
    <row r="7713" spans="1:103" x14ac:dyDescent="0.2">
      <c r="A7713" s="60"/>
      <c r="B7713" s="60"/>
      <c r="C7713" s="60"/>
      <c r="D7713" s="60"/>
      <c r="E7713" s="60"/>
      <c r="F7713" s="60"/>
      <c r="G7713" s="60"/>
      <c r="H7713" s="60"/>
      <c r="I7713" s="60"/>
      <c r="J7713" s="60"/>
      <c r="K7713" s="60"/>
      <c r="L7713" s="60"/>
      <c r="M7713" s="60"/>
      <c r="N7713" s="60"/>
      <c r="O7713" s="60"/>
      <c r="P7713" s="60"/>
      <c r="Q7713" s="60"/>
      <c r="R7713" s="334">
        <v>20242</v>
      </c>
      <c r="S7713" s="319" t="s">
        <v>356</v>
      </c>
      <c r="BE7713" s="60"/>
      <c r="BR7713" s="60"/>
      <c r="BX7713" s="151"/>
      <c r="CB7713" s="151"/>
      <c r="CM7713" s="151"/>
      <c r="CO7713" s="151"/>
      <c r="CT7713" s="151"/>
      <c r="CY7713" s="151"/>
    </row>
    <row r="7714" spans="1:103" x14ac:dyDescent="0.2">
      <c r="A7714" s="60"/>
      <c r="B7714" s="60"/>
      <c r="C7714" s="60"/>
      <c r="D7714" s="60"/>
      <c r="E7714" s="60"/>
      <c r="F7714" s="60"/>
      <c r="G7714" s="60"/>
      <c r="H7714" s="60"/>
      <c r="I7714" s="60"/>
      <c r="J7714" s="60"/>
      <c r="K7714" s="60"/>
      <c r="L7714" s="60"/>
      <c r="M7714" s="60"/>
      <c r="N7714" s="60"/>
      <c r="O7714" s="60"/>
      <c r="P7714" s="60"/>
      <c r="Q7714" s="60"/>
      <c r="R7714" s="334">
        <v>20244</v>
      </c>
      <c r="S7714" s="319" t="s">
        <v>356</v>
      </c>
      <c r="BE7714" s="60"/>
      <c r="BR7714" s="60"/>
      <c r="BX7714" s="151"/>
      <c r="CB7714" s="151"/>
      <c r="CM7714" s="151"/>
      <c r="CO7714" s="151"/>
      <c r="CT7714" s="151"/>
      <c r="CY7714" s="151"/>
    </row>
    <row r="7715" spans="1:103" x14ac:dyDescent="0.2">
      <c r="A7715" s="60"/>
      <c r="B7715" s="60"/>
      <c r="C7715" s="60"/>
      <c r="D7715" s="60"/>
      <c r="E7715" s="60"/>
      <c r="F7715" s="60"/>
      <c r="G7715" s="60"/>
      <c r="H7715" s="60"/>
      <c r="I7715" s="60"/>
      <c r="J7715" s="60"/>
      <c r="K7715" s="60"/>
      <c r="L7715" s="60"/>
      <c r="M7715" s="60"/>
      <c r="N7715" s="60"/>
      <c r="O7715" s="60"/>
      <c r="P7715" s="60"/>
      <c r="Q7715" s="60"/>
      <c r="R7715" s="334">
        <v>20245</v>
      </c>
      <c r="S7715" s="319" t="s">
        <v>356</v>
      </c>
      <c r="BE7715" s="60"/>
      <c r="BR7715" s="60"/>
      <c r="BX7715" s="151"/>
      <c r="CB7715" s="151"/>
      <c r="CM7715" s="151"/>
      <c r="CO7715" s="151"/>
      <c r="CT7715" s="151"/>
      <c r="CY7715" s="151"/>
    </row>
    <row r="7716" spans="1:103" x14ac:dyDescent="0.2">
      <c r="A7716" s="60"/>
      <c r="B7716" s="60"/>
      <c r="C7716" s="60"/>
      <c r="D7716" s="60"/>
      <c r="E7716" s="60"/>
      <c r="F7716" s="60"/>
      <c r="G7716" s="60"/>
      <c r="H7716" s="60"/>
      <c r="I7716" s="60"/>
      <c r="J7716" s="60"/>
      <c r="K7716" s="60"/>
      <c r="L7716" s="60"/>
      <c r="M7716" s="60"/>
      <c r="N7716" s="60"/>
      <c r="O7716" s="60"/>
      <c r="P7716" s="60"/>
      <c r="Q7716" s="60"/>
      <c r="R7716" s="334">
        <v>20250</v>
      </c>
      <c r="S7716" s="319" t="s">
        <v>356</v>
      </c>
      <c r="BE7716" s="60"/>
      <c r="BR7716" s="60"/>
      <c r="BX7716" s="151"/>
      <c r="CB7716" s="151"/>
      <c r="CM7716" s="151"/>
      <c r="CO7716" s="151"/>
      <c r="CT7716" s="151"/>
      <c r="CY7716" s="151"/>
    </row>
    <row r="7717" spans="1:103" x14ac:dyDescent="0.2">
      <c r="A7717" s="60"/>
      <c r="B7717" s="60"/>
      <c r="C7717" s="60"/>
      <c r="D7717" s="60"/>
      <c r="E7717" s="60"/>
      <c r="F7717" s="60"/>
      <c r="G7717" s="60"/>
      <c r="H7717" s="60"/>
      <c r="I7717" s="60"/>
      <c r="J7717" s="60"/>
      <c r="K7717" s="60"/>
      <c r="L7717" s="60"/>
      <c r="M7717" s="60"/>
      <c r="N7717" s="60"/>
      <c r="O7717" s="60"/>
      <c r="P7717" s="60"/>
      <c r="Q7717" s="60"/>
      <c r="R7717" s="334">
        <v>20251</v>
      </c>
      <c r="S7717" s="319" t="s">
        <v>356</v>
      </c>
      <c r="BE7717" s="60"/>
      <c r="BR7717" s="60"/>
      <c r="BX7717" s="151"/>
      <c r="CB7717" s="151"/>
      <c r="CM7717" s="151"/>
      <c r="CO7717" s="151"/>
      <c r="CT7717" s="151"/>
      <c r="CY7717" s="151"/>
    </row>
    <row r="7718" spans="1:103" x14ac:dyDescent="0.2">
      <c r="A7718" s="60"/>
      <c r="B7718" s="60"/>
      <c r="C7718" s="60"/>
      <c r="D7718" s="60"/>
      <c r="E7718" s="60"/>
      <c r="F7718" s="60"/>
      <c r="G7718" s="60"/>
      <c r="H7718" s="60"/>
      <c r="I7718" s="60"/>
      <c r="J7718" s="60"/>
      <c r="K7718" s="60"/>
      <c r="L7718" s="60"/>
      <c r="M7718" s="60"/>
      <c r="N7718" s="60"/>
      <c r="O7718" s="60"/>
      <c r="P7718" s="60"/>
      <c r="Q7718" s="60"/>
      <c r="R7718" s="334">
        <v>20254</v>
      </c>
      <c r="S7718" s="319" t="s">
        <v>356</v>
      </c>
      <c r="BE7718" s="60"/>
      <c r="BR7718" s="60"/>
      <c r="BX7718" s="151"/>
      <c r="CB7718" s="151"/>
      <c r="CM7718" s="151"/>
      <c r="CO7718" s="151"/>
      <c r="CT7718" s="151"/>
      <c r="CY7718" s="151"/>
    </row>
    <row r="7719" spans="1:103" x14ac:dyDescent="0.2">
      <c r="A7719" s="60"/>
      <c r="B7719" s="60"/>
      <c r="C7719" s="60"/>
      <c r="D7719" s="60"/>
      <c r="E7719" s="60"/>
      <c r="F7719" s="60"/>
      <c r="G7719" s="60"/>
      <c r="H7719" s="60"/>
      <c r="I7719" s="60"/>
      <c r="J7719" s="60"/>
      <c r="K7719" s="60"/>
      <c r="L7719" s="60"/>
      <c r="M7719" s="60"/>
      <c r="N7719" s="60"/>
      <c r="O7719" s="60"/>
      <c r="P7719" s="60"/>
      <c r="Q7719" s="60"/>
      <c r="R7719" s="334">
        <v>20260</v>
      </c>
      <c r="S7719" s="319" t="s">
        <v>356</v>
      </c>
      <c r="BE7719" s="60"/>
      <c r="BR7719" s="60"/>
      <c r="BX7719" s="151"/>
      <c r="CB7719" s="151"/>
      <c r="CM7719" s="151"/>
      <c r="CO7719" s="151"/>
      <c r="CT7719" s="151"/>
      <c r="CY7719" s="151"/>
    </row>
    <row r="7720" spans="1:103" x14ac:dyDescent="0.2">
      <c r="A7720" s="60"/>
      <c r="B7720" s="60"/>
      <c r="C7720" s="60"/>
      <c r="D7720" s="60"/>
      <c r="E7720" s="60"/>
      <c r="F7720" s="60"/>
      <c r="G7720" s="60"/>
      <c r="H7720" s="60"/>
      <c r="I7720" s="60"/>
      <c r="J7720" s="60"/>
      <c r="K7720" s="60"/>
      <c r="L7720" s="60"/>
      <c r="M7720" s="60"/>
      <c r="N7720" s="60"/>
      <c r="O7720" s="60"/>
      <c r="P7720" s="60"/>
      <c r="Q7720" s="60"/>
      <c r="R7720" s="334">
        <v>20261</v>
      </c>
      <c r="S7720" s="319" t="s">
        <v>356</v>
      </c>
      <c r="BE7720" s="60"/>
      <c r="BR7720" s="60"/>
      <c r="BX7720" s="151"/>
      <c r="CB7720" s="151"/>
      <c r="CM7720" s="151"/>
      <c r="CO7720" s="151"/>
      <c r="CT7720" s="151"/>
      <c r="CY7720" s="151"/>
    </row>
    <row r="7721" spans="1:103" x14ac:dyDescent="0.2">
      <c r="A7721" s="60"/>
      <c r="B7721" s="60"/>
      <c r="C7721" s="60"/>
      <c r="D7721" s="60"/>
      <c r="E7721" s="60"/>
      <c r="F7721" s="60"/>
      <c r="G7721" s="60"/>
      <c r="H7721" s="60"/>
      <c r="I7721" s="60"/>
      <c r="J7721" s="60"/>
      <c r="K7721" s="60"/>
      <c r="L7721" s="60"/>
      <c r="M7721" s="60"/>
      <c r="N7721" s="60"/>
      <c r="O7721" s="60"/>
      <c r="P7721" s="60"/>
      <c r="Q7721" s="60"/>
      <c r="R7721" s="334">
        <v>20262</v>
      </c>
      <c r="S7721" s="319" t="s">
        <v>356</v>
      </c>
      <c r="BE7721" s="60"/>
      <c r="BR7721" s="60"/>
      <c r="BX7721" s="151"/>
      <c r="CB7721" s="151"/>
      <c r="CM7721" s="151"/>
      <c r="CO7721" s="151"/>
      <c r="CT7721" s="151"/>
      <c r="CY7721" s="151"/>
    </row>
    <row r="7722" spans="1:103" x14ac:dyDescent="0.2">
      <c r="A7722" s="60"/>
      <c r="B7722" s="60"/>
      <c r="C7722" s="60"/>
      <c r="D7722" s="60"/>
      <c r="E7722" s="60"/>
      <c r="F7722" s="60"/>
      <c r="G7722" s="60"/>
      <c r="H7722" s="60"/>
      <c r="I7722" s="60"/>
      <c r="J7722" s="60"/>
      <c r="K7722" s="60"/>
      <c r="L7722" s="60"/>
      <c r="M7722" s="60"/>
      <c r="N7722" s="60"/>
      <c r="O7722" s="60"/>
      <c r="P7722" s="60"/>
      <c r="Q7722" s="60"/>
      <c r="R7722" s="334">
        <v>20265</v>
      </c>
      <c r="S7722" s="319" t="s">
        <v>356</v>
      </c>
      <c r="BE7722" s="60"/>
      <c r="BR7722" s="60"/>
      <c r="BX7722" s="151"/>
      <c r="CB7722" s="151"/>
      <c r="CM7722" s="151"/>
      <c r="CO7722" s="151"/>
      <c r="CT7722" s="151"/>
      <c r="CY7722" s="151"/>
    </row>
    <row r="7723" spans="1:103" x14ac:dyDescent="0.2">
      <c r="A7723" s="60"/>
      <c r="B7723" s="60"/>
      <c r="C7723" s="60"/>
      <c r="D7723" s="60"/>
      <c r="E7723" s="60"/>
      <c r="F7723" s="60"/>
      <c r="G7723" s="60"/>
      <c r="H7723" s="60"/>
      <c r="I7723" s="60"/>
      <c r="J7723" s="60"/>
      <c r="K7723" s="60"/>
      <c r="L7723" s="60"/>
      <c r="M7723" s="60"/>
      <c r="N7723" s="60"/>
      <c r="O7723" s="60"/>
      <c r="P7723" s="60"/>
      <c r="Q7723" s="60"/>
      <c r="R7723" s="334">
        <v>20266</v>
      </c>
      <c r="S7723" s="319" t="s">
        <v>356</v>
      </c>
      <c r="BE7723" s="60"/>
      <c r="BR7723" s="60"/>
      <c r="BX7723" s="151"/>
      <c r="CB7723" s="151"/>
      <c r="CM7723" s="151"/>
      <c r="CO7723" s="151"/>
      <c r="CT7723" s="151"/>
      <c r="CY7723" s="151"/>
    </row>
    <row r="7724" spans="1:103" x14ac:dyDescent="0.2">
      <c r="A7724" s="60"/>
      <c r="B7724" s="60"/>
      <c r="C7724" s="60"/>
      <c r="D7724" s="60"/>
      <c r="E7724" s="60"/>
      <c r="F7724" s="60"/>
      <c r="G7724" s="60"/>
      <c r="H7724" s="60"/>
      <c r="I7724" s="60"/>
      <c r="J7724" s="60"/>
      <c r="K7724" s="60"/>
      <c r="L7724" s="60"/>
      <c r="M7724" s="60"/>
      <c r="N7724" s="60"/>
      <c r="O7724" s="60"/>
      <c r="P7724" s="60"/>
      <c r="Q7724" s="60"/>
      <c r="R7724" s="334">
        <v>20268</v>
      </c>
      <c r="S7724" s="319" t="s">
        <v>356</v>
      </c>
      <c r="BE7724" s="60"/>
      <c r="BR7724" s="60"/>
      <c r="BX7724" s="151"/>
      <c r="CB7724" s="151"/>
      <c r="CM7724" s="151"/>
      <c r="CO7724" s="151"/>
      <c r="CT7724" s="151"/>
      <c r="CY7724" s="151"/>
    </row>
    <row r="7725" spans="1:103" x14ac:dyDescent="0.2">
      <c r="A7725" s="60"/>
      <c r="B7725" s="60"/>
      <c r="C7725" s="60"/>
      <c r="D7725" s="60"/>
      <c r="E7725" s="60"/>
      <c r="F7725" s="60"/>
      <c r="G7725" s="60"/>
      <c r="H7725" s="60"/>
      <c r="I7725" s="60"/>
      <c r="J7725" s="60"/>
      <c r="K7725" s="60"/>
      <c r="L7725" s="60"/>
      <c r="M7725" s="60"/>
      <c r="N7725" s="60"/>
      <c r="O7725" s="60"/>
      <c r="P7725" s="60"/>
      <c r="Q7725" s="60"/>
      <c r="R7725" s="334">
        <v>20270</v>
      </c>
      <c r="S7725" s="319" t="s">
        <v>356</v>
      </c>
      <c r="BE7725" s="60"/>
      <c r="BR7725" s="60"/>
      <c r="BX7725" s="151"/>
      <c r="CB7725" s="151"/>
      <c r="CM7725" s="151"/>
      <c r="CO7725" s="151"/>
      <c r="CT7725" s="151"/>
      <c r="CY7725" s="151"/>
    </row>
    <row r="7726" spans="1:103" x14ac:dyDescent="0.2">
      <c r="A7726" s="60"/>
      <c r="B7726" s="60"/>
      <c r="C7726" s="60"/>
      <c r="D7726" s="60"/>
      <c r="E7726" s="60"/>
      <c r="F7726" s="60"/>
      <c r="G7726" s="60"/>
      <c r="H7726" s="60"/>
      <c r="I7726" s="60"/>
      <c r="J7726" s="60"/>
      <c r="K7726" s="60"/>
      <c r="L7726" s="60"/>
      <c r="M7726" s="60"/>
      <c r="N7726" s="60"/>
      <c r="O7726" s="60"/>
      <c r="P7726" s="60"/>
      <c r="Q7726" s="60"/>
      <c r="R7726" s="334">
        <v>20289</v>
      </c>
      <c r="S7726" s="319" t="s">
        <v>356</v>
      </c>
      <c r="BE7726" s="60"/>
      <c r="BR7726" s="60"/>
      <c r="BX7726" s="151"/>
      <c r="CB7726" s="151"/>
      <c r="CM7726" s="151"/>
      <c r="CO7726" s="151"/>
      <c r="CT7726" s="151"/>
      <c r="CY7726" s="151"/>
    </row>
    <row r="7727" spans="1:103" x14ac:dyDescent="0.2">
      <c r="A7727" s="60"/>
      <c r="B7727" s="60"/>
      <c r="C7727" s="60"/>
      <c r="D7727" s="60"/>
      <c r="E7727" s="60"/>
      <c r="F7727" s="60"/>
      <c r="G7727" s="60"/>
      <c r="H7727" s="60"/>
      <c r="I7727" s="60"/>
      <c r="J7727" s="60"/>
      <c r="K7727" s="60"/>
      <c r="L7727" s="60"/>
      <c r="M7727" s="60"/>
      <c r="N7727" s="60"/>
      <c r="O7727" s="60"/>
      <c r="P7727" s="60"/>
      <c r="Q7727" s="60"/>
      <c r="R7727" s="334">
        <v>20299</v>
      </c>
      <c r="S7727" s="319" t="s">
        <v>356</v>
      </c>
      <c r="BE7727" s="60"/>
      <c r="BR7727" s="60"/>
      <c r="BX7727" s="151"/>
      <c r="CB7727" s="151"/>
      <c r="CM7727" s="151"/>
      <c r="CO7727" s="151"/>
      <c r="CT7727" s="151"/>
      <c r="CY7727" s="151"/>
    </row>
    <row r="7728" spans="1:103" x14ac:dyDescent="0.2">
      <c r="A7728" s="60"/>
      <c r="B7728" s="60"/>
      <c r="C7728" s="60"/>
      <c r="D7728" s="60"/>
      <c r="E7728" s="60"/>
      <c r="F7728" s="60"/>
      <c r="G7728" s="60"/>
      <c r="H7728" s="60"/>
      <c r="I7728" s="60"/>
      <c r="J7728" s="60"/>
      <c r="K7728" s="60"/>
      <c r="L7728" s="60"/>
      <c r="M7728" s="60"/>
      <c r="N7728" s="60"/>
      <c r="O7728" s="60"/>
      <c r="P7728" s="60"/>
      <c r="Q7728" s="60"/>
      <c r="R7728" s="334">
        <v>20301</v>
      </c>
      <c r="S7728" s="319" t="s">
        <v>358</v>
      </c>
      <c r="BE7728" s="60"/>
      <c r="BR7728" s="60"/>
      <c r="BX7728" s="151"/>
      <c r="CB7728" s="151"/>
      <c r="CM7728" s="151"/>
      <c r="CO7728" s="151"/>
      <c r="CT7728" s="151"/>
      <c r="CY7728" s="151"/>
    </row>
    <row r="7729" spans="1:103" x14ac:dyDescent="0.2">
      <c r="A7729" s="60"/>
      <c r="B7729" s="60"/>
      <c r="C7729" s="60"/>
      <c r="D7729" s="60"/>
      <c r="E7729" s="60"/>
      <c r="F7729" s="60"/>
      <c r="G7729" s="60"/>
      <c r="H7729" s="60"/>
      <c r="I7729" s="60"/>
      <c r="J7729" s="60"/>
      <c r="K7729" s="60"/>
      <c r="L7729" s="60"/>
      <c r="M7729" s="60"/>
      <c r="N7729" s="60"/>
      <c r="O7729" s="60"/>
      <c r="P7729" s="60"/>
      <c r="Q7729" s="60"/>
      <c r="R7729" s="334">
        <v>20303</v>
      </c>
      <c r="S7729" s="319" t="s">
        <v>356</v>
      </c>
      <c r="BE7729" s="60"/>
      <c r="BR7729" s="60"/>
      <c r="BX7729" s="151"/>
      <c r="CB7729" s="151"/>
      <c r="CM7729" s="151"/>
      <c r="CO7729" s="151"/>
      <c r="CT7729" s="151"/>
      <c r="CY7729" s="151"/>
    </row>
    <row r="7730" spans="1:103" x14ac:dyDescent="0.2">
      <c r="A7730" s="60"/>
      <c r="B7730" s="60"/>
      <c r="C7730" s="60"/>
      <c r="D7730" s="60"/>
      <c r="E7730" s="60"/>
      <c r="F7730" s="60"/>
      <c r="G7730" s="60"/>
      <c r="H7730" s="60"/>
      <c r="I7730" s="60"/>
      <c r="J7730" s="60"/>
      <c r="K7730" s="60"/>
      <c r="L7730" s="60"/>
      <c r="M7730" s="60"/>
      <c r="N7730" s="60"/>
      <c r="O7730" s="60"/>
      <c r="P7730" s="60"/>
      <c r="Q7730" s="60"/>
      <c r="R7730" s="334">
        <v>20306</v>
      </c>
      <c r="S7730" s="319" t="s">
        <v>356</v>
      </c>
      <c r="BE7730" s="60"/>
      <c r="BR7730" s="60"/>
      <c r="BX7730" s="151"/>
      <c r="CB7730" s="151"/>
      <c r="CM7730" s="151"/>
      <c r="CO7730" s="151"/>
      <c r="CT7730" s="151"/>
      <c r="CY7730" s="151"/>
    </row>
    <row r="7731" spans="1:103" x14ac:dyDescent="0.2">
      <c r="A7731" s="60"/>
      <c r="B7731" s="60"/>
      <c r="C7731" s="60"/>
      <c r="D7731" s="60"/>
      <c r="E7731" s="60"/>
      <c r="F7731" s="60"/>
      <c r="G7731" s="60"/>
      <c r="H7731" s="60"/>
      <c r="I7731" s="60"/>
      <c r="J7731" s="60"/>
      <c r="K7731" s="60"/>
      <c r="L7731" s="60"/>
      <c r="M7731" s="60"/>
      <c r="N7731" s="60"/>
      <c r="O7731" s="60"/>
      <c r="P7731" s="60"/>
      <c r="Q7731" s="60"/>
      <c r="R7731" s="334">
        <v>20307</v>
      </c>
      <c r="S7731" s="319" t="s">
        <v>356</v>
      </c>
      <c r="BE7731" s="60"/>
      <c r="BR7731" s="60"/>
      <c r="BX7731" s="151"/>
      <c r="CB7731" s="151"/>
      <c r="CM7731" s="151"/>
      <c r="CO7731" s="151"/>
      <c r="CT7731" s="151"/>
      <c r="CY7731" s="151"/>
    </row>
    <row r="7732" spans="1:103" x14ac:dyDescent="0.2">
      <c r="A7732" s="60"/>
      <c r="B7732" s="60"/>
      <c r="C7732" s="60"/>
      <c r="D7732" s="60"/>
      <c r="E7732" s="60"/>
      <c r="F7732" s="60"/>
      <c r="G7732" s="60"/>
      <c r="H7732" s="60"/>
      <c r="I7732" s="60"/>
      <c r="J7732" s="60"/>
      <c r="K7732" s="60"/>
      <c r="L7732" s="60"/>
      <c r="M7732" s="60"/>
      <c r="N7732" s="60"/>
      <c r="O7732" s="60"/>
      <c r="P7732" s="60"/>
      <c r="Q7732" s="60"/>
      <c r="R7732" s="334">
        <v>20310</v>
      </c>
      <c r="S7732" s="319" t="s">
        <v>358</v>
      </c>
      <c r="BE7732" s="60"/>
      <c r="BR7732" s="60"/>
      <c r="BX7732" s="151"/>
      <c r="CB7732" s="151"/>
      <c r="CM7732" s="151"/>
      <c r="CO7732" s="151"/>
      <c r="CT7732" s="151"/>
      <c r="CY7732" s="151"/>
    </row>
    <row r="7733" spans="1:103" x14ac:dyDescent="0.2">
      <c r="A7733" s="60"/>
      <c r="B7733" s="60"/>
      <c r="C7733" s="60"/>
      <c r="D7733" s="60"/>
      <c r="E7733" s="60"/>
      <c r="F7733" s="60"/>
      <c r="G7733" s="60"/>
      <c r="H7733" s="60"/>
      <c r="I7733" s="60"/>
      <c r="J7733" s="60"/>
      <c r="K7733" s="60"/>
      <c r="L7733" s="60"/>
      <c r="M7733" s="60"/>
      <c r="N7733" s="60"/>
      <c r="O7733" s="60"/>
      <c r="P7733" s="60"/>
      <c r="Q7733" s="60"/>
      <c r="R7733" s="334">
        <v>20317</v>
      </c>
      <c r="S7733" s="319" t="s">
        <v>356</v>
      </c>
      <c r="BE7733" s="60"/>
      <c r="BR7733" s="60"/>
      <c r="BX7733" s="151"/>
      <c r="CB7733" s="151"/>
      <c r="CM7733" s="151"/>
      <c r="CO7733" s="151"/>
      <c r="CT7733" s="151"/>
      <c r="CY7733" s="151"/>
    </row>
    <row r="7734" spans="1:103" x14ac:dyDescent="0.2">
      <c r="A7734" s="60"/>
      <c r="B7734" s="60"/>
      <c r="C7734" s="60"/>
      <c r="D7734" s="60"/>
      <c r="E7734" s="60"/>
      <c r="F7734" s="60"/>
      <c r="G7734" s="60"/>
      <c r="H7734" s="60"/>
      <c r="I7734" s="60"/>
      <c r="J7734" s="60"/>
      <c r="K7734" s="60"/>
      <c r="L7734" s="60"/>
      <c r="M7734" s="60"/>
      <c r="N7734" s="60"/>
      <c r="O7734" s="60"/>
      <c r="P7734" s="60"/>
      <c r="Q7734" s="60"/>
      <c r="R7734" s="334">
        <v>20318</v>
      </c>
      <c r="S7734" s="319" t="s">
        <v>356</v>
      </c>
      <c r="BE7734" s="60"/>
      <c r="BR7734" s="60"/>
      <c r="BX7734" s="151"/>
      <c r="CB7734" s="151"/>
      <c r="CM7734" s="151"/>
      <c r="CO7734" s="151"/>
      <c r="CT7734" s="151"/>
      <c r="CY7734" s="151"/>
    </row>
    <row r="7735" spans="1:103" x14ac:dyDescent="0.2">
      <c r="A7735" s="60"/>
      <c r="B7735" s="60"/>
      <c r="C7735" s="60"/>
      <c r="D7735" s="60"/>
      <c r="E7735" s="60"/>
      <c r="F7735" s="60"/>
      <c r="G7735" s="60"/>
      <c r="H7735" s="60"/>
      <c r="I7735" s="60"/>
      <c r="J7735" s="60"/>
      <c r="K7735" s="60"/>
      <c r="L7735" s="60"/>
      <c r="M7735" s="60"/>
      <c r="N7735" s="60"/>
      <c r="O7735" s="60"/>
      <c r="P7735" s="60"/>
      <c r="Q7735" s="60"/>
      <c r="R7735" s="334">
        <v>20319</v>
      </c>
      <c r="S7735" s="319" t="s">
        <v>356</v>
      </c>
      <c r="BE7735" s="60"/>
      <c r="BR7735" s="60"/>
      <c r="BX7735" s="151"/>
      <c r="CB7735" s="151"/>
      <c r="CM7735" s="151"/>
      <c r="CO7735" s="151"/>
      <c r="CT7735" s="151"/>
      <c r="CY7735" s="151"/>
    </row>
    <row r="7736" spans="1:103" x14ac:dyDescent="0.2">
      <c r="A7736" s="60"/>
      <c r="B7736" s="60"/>
      <c r="C7736" s="60"/>
      <c r="D7736" s="60"/>
      <c r="E7736" s="60"/>
      <c r="F7736" s="60"/>
      <c r="G7736" s="60"/>
      <c r="H7736" s="60"/>
      <c r="I7736" s="60"/>
      <c r="J7736" s="60"/>
      <c r="K7736" s="60"/>
      <c r="L7736" s="60"/>
      <c r="M7736" s="60"/>
      <c r="N7736" s="60"/>
      <c r="O7736" s="60"/>
      <c r="P7736" s="60"/>
      <c r="Q7736" s="60"/>
      <c r="R7736" s="334">
        <v>20330</v>
      </c>
      <c r="S7736" s="319" t="s">
        <v>358</v>
      </c>
      <c r="BE7736" s="60"/>
      <c r="BR7736" s="60"/>
      <c r="BX7736" s="151"/>
      <c r="CB7736" s="151"/>
      <c r="CM7736" s="151"/>
      <c r="CO7736" s="151"/>
      <c r="CT7736" s="151"/>
      <c r="CY7736" s="151"/>
    </row>
    <row r="7737" spans="1:103" x14ac:dyDescent="0.2">
      <c r="A7737" s="60"/>
      <c r="B7737" s="60"/>
      <c r="C7737" s="60"/>
      <c r="D7737" s="60"/>
      <c r="E7737" s="60"/>
      <c r="F7737" s="60"/>
      <c r="G7737" s="60"/>
      <c r="H7737" s="60"/>
      <c r="I7737" s="60"/>
      <c r="J7737" s="60"/>
      <c r="K7737" s="60"/>
      <c r="L7737" s="60"/>
      <c r="M7737" s="60"/>
      <c r="N7737" s="60"/>
      <c r="O7737" s="60"/>
      <c r="P7737" s="60"/>
      <c r="Q7737" s="60"/>
      <c r="R7737" s="334">
        <v>20340</v>
      </c>
      <c r="S7737" s="319" t="s">
        <v>356</v>
      </c>
      <c r="BE7737" s="60"/>
      <c r="BR7737" s="60"/>
      <c r="BX7737" s="151"/>
      <c r="CB7737" s="151"/>
      <c r="CM7737" s="151"/>
      <c r="CO7737" s="151"/>
      <c r="CT7737" s="151"/>
      <c r="CY7737" s="151"/>
    </row>
    <row r="7738" spans="1:103" x14ac:dyDescent="0.2">
      <c r="A7738" s="60"/>
      <c r="B7738" s="60"/>
      <c r="C7738" s="60"/>
      <c r="D7738" s="60"/>
      <c r="E7738" s="60"/>
      <c r="F7738" s="60"/>
      <c r="G7738" s="60"/>
      <c r="H7738" s="60"/>
      <c r="I7738" s="60"/>
      <c r="J7738" s="60"/>
      <c r="K7738" s="60"/>
      <c r="L7738" s="60"/>
      <c r="M7738" s="60"/>
      <c r="N7738" s="60"/>
      <c r="O7738" s="60"/>
      <c r="P7738" s="60"/>
      <c r="Q7738" s="60"/>
      <c r="R7738" s="334">
        <v>20350</v>
      </c>
      <c r="S7738" s="319" t="s">
        <v>358</v>
      </c>
      <c r="BE7738" s="60"/>
      <c r="BR7738" s="60"/>
      <c r="BX7738" s="151"/>
      <c r="CB7738" s="151"/>
      <c r="CM7738" s="151"/>
      <c r="CO7738" s="151"/>
      <c r="CT7738" s="151"/>
      <c r="CY7738" s="151"/>
    </row>
    <row r="7739" spans="1:103" x14ac:dyDescent="0.2">
      <c r="A7739" s="60"/>
      <c r="B7739" s="60"/>
      <c r="C7739" s="60"/>
      <c r="D7739" s="60"/>
      <c r="E7739" s="60"/>
      <c r="F7739" s="60"/>
      <c r="G7739" s="60"/>
      <c r="H7739" s="60"/>
      <c r="I7739" s="60"/>
      <c r="J7739" s="60"/>
      <c r="K7739" s="60"/>
      <c r="L7739" s="60"/>
      <c r="M7739" s="60"/>
      <c r="N7739" s="60"/>
      <c r="O7739" s="60"/>
      <c r="P7739" s="60"/>
      <c r="Q7739" s="60"/>
      <c r="R7739" s="334">
        <v>20355</v>
      </c>
      <c r="S7739" s="319" t="s">
        <v>356</v>
      </c>
      <c r="BE7739" s="60"/>
      <c r="BR7739" s="60"/>
      <c r="BX7739" s="151"/>
      <c r="CB7739" s="151"/>
      <c r="CM7739" s="151"/>
      <c r="CO7739" s="151"/>
      <c r="CT7739" s="151"/>
      <c r="CY7739" s="151"/>
    </row>
    <row r="7740" spans="1:103" x14ac:dyDescent="0.2">
      <c r="A7740" s="60"/>
      <c r="B7740" s="60"/>
      <c r="C7740" s="60"/>
      <c r="D7740" s="60"/>
      <c r="E7740" s="60"/>
      <c r="F7740" s="60"/>
      <c r="G7740" s="60"/>
      <c r="H7740" s="60"/>
      <c r="I7740" s="60"/>
      <c r="J7740" s="60"/>
      <c r="K7740" s="60"/>
      <c r="L7740" s="60"/>
      <c r="M7740" s="60"/>
      <c r="N7740" s="60"/>
      <c r="O7740" s="60"/>
      <c r="P7740" s="60"/>
      <c r="Q7740" s="60"/>
      <c r="R7740" s="334">
        <v>20370</v>
      </c>
      <c r="S7740" s="319" t="s">
        <v>356</v>
      </c>
      <c r="BE7740" s="60"/>
      <c r="BR7740" s="60"/>
      <c r="BX7740" s="151"/>
      <c r="CB7740" s="151"/>
      <c r="CM7740" s="151"/>
      <c r="CO7740" s="151"/>
      <c r="CT7740" s="151"/>
      <c r="CY7740" s="151"/>
    </row>
    <row r="7741" spans="1:103" x14ac:dyDescent="0.2">
      <c r="A7741" s="60"/>
      <c r="B7741" s="60"/>
      <c r="C7741" s="60"/>
      <c r="D7741" s="60"/>
      <c r="E7741" s="60"/>
      <c r="F7741" s="60"/>
      <c r="G7741" s="60"/>
      <c r="H7741" s="60"/>
      <c r="I7741" s="60"/>
      <c r="J7741" s="60"/>
      <c r="K7741" s="60"/>
      <c r="L7741" s="60"/>
      <c r="M7741" s="60"/>
      <c r="N7741" s="60"/>
      <c r="O7741" s="60"/>
      <c r="P7741" s="60"/>
      <c r="Q7741" s="60"/>
      <c r="R7741" s="334">
        <v>20372</v>
      </c>
      <c r="S7741" s="319" t="s">
        <v>356</v>
      </c>
      <c r="BE7741" s="60"/>
      <c r="BR7741" s="60"/>
      <c r="BX7741" s="151"/>
      <c r="CB7741" s="151"/>
      <c r="CM7741" s="151"/>
      <c r="CO7741" s="151"/>
      <c r="CT7741" s="151"/>
      <c r="CY7741" s="151"/>
    </row>
    <row r="7742" spans="1:103" x14ac:dyDescent="0.2">
      <c r="A7742" s="60"/>
      <c r="B7742" s="60"/>
      <c r="C7742" s="60"/>
      <c r="D7742" s="60"/>
      <c r="E7742" s="60"/>
      <c r="F7742" s="60"/>
      <c r="G7742" s="60"/>
      <c r="H7742" s="60"/>
      <c r="I7742" s="60"/>
      <c r="J7742" s="60"/>
      <c r="K7742" s="60"/>
      <c r="L7742" s="60"/>
      <c r="M7742" s="60"/>
      <c r="N7742" s="60"/>
      <c r="O7742" s="60"/>
      <c r="P7742" s="60"/>
      <c r="Q7742" s="60"/>
      <c r="R7742" s="334">
        <v>20373</v>
      </c>
      <c r="S7742" s="319" t="s">
        <v>356</v>
      </c>
      <c r="BE7742" s="60"/>
      <c r="BR7742" s="60"/>
      <c r="BX7742" s="151"/>
      <c r="CB7742" s="151"/>
      <c r="CM7742" s="151"/>
      <c r="CO7742" s="151"/>
      <c r="CT7742" s="151"/>
      <c r="CY7742" s="151"/>
    </row>
    <row r="7743" spans="1:103" x14ac:dyDescent="0.2">
      <c r="A7743" s="60"/>
      <c r="B7743" s="60"/>
      <c r="C7743" s="60"/>
      <c r="D7743" s="60"/>
      <c r="E7743" s="60"/>
      <c r="F7743" s="60"/>
      <c r="G7743" s="60"/>
      <c r="H7743" s="60"/>
      <c r="I7743" s="60"/>
      <c r="J7743" s="60"/>
      <c r="K7743" s="60"/>
      <c r="L7743" s="60"/>
      <c r="M7743" s="60"/>
      <c r="N7743" s="60"/>
      <c r="O7743" s="60"/>
      <c r="P7743" s="60"/>
      <c r="Q7743" s="60"/>
      <c r="R7743" s="334">
        <v>20374</v>
      </c>
      <c r="S7743" s="319" t="s">
        <v>356</v>
      </c>
      <c r="BE7743" s="60"/>
      <c r="BR7743" s="60"/>
      <c r="BX7743" s="151"/>
      <c r="CB7743" s="151"/>
      <c r="CM7743" s="151"/>
      <c r="CO7743" s="151"/>
      <c r="CT7743" s="151"/>
      <c r="CY7743" s="151"/>
    </row>
    <row r="7744" spans="1:103" x14ac:dyDescent="0.2">
      <c r="A7744" s="60"/>
      <c r="B7744" s="60"/>
      <c r="C7744" s="60"/>
      <c r="D7744" s="60"/>
      <c r="E7744" s="60"/>
      <c r="F7744" s="60"/>
      <c r="G7744" s="60"/>
      <c r="H7744" s="60"/>
      <c r="I7744" s="60"/>
      <c r="J7744" s="60"/>
      <c r="K7744" s="60"/>
      <c r="L7744" s="60"/>
      <c r="M7744" s="60"/>
      <c r="N7744" s="60"/>
      <c r="O7744" s="60"/>
      <c r="P7744" s="60"/>
      <c r="Q7744" s="60"/>
      <c r="R7744" s="334">
        <v>20375</v>
      </c>
      <c r="S7744" s="319" t="s">
        <v>356</v>
      </c>
      <c r="BE7744" s="60"/>
      <c r="BR7744" s="60"/>
      <c r="BX7744" s="151"/>
      <c r="CB7744" s="151"/>
      <c r="CM7744" s="151"/>
      <c r="CO7744" s="151"/>
      <c r="CT7744" s="151"/>
      <c r="CY7744" s="151"/>
    </row>
    <row r="7745" spans="1:103" x14ac:dyDescent="0.2">
      <c r="A7745" s="60"/>
      <c r="B7745" s="60"/>
      <c r="C7745" s="60"/>
      <c r="D7745" s="60"/>
      <c r="E7745" s="60"/>
      <c r="F7745" s="60"/>
      <c r="G7745" s="60"/>
      <c r="H7745" s="60"/>
      <c r="I7745" s="60"/>
      <c r="J7745" s="60"/>
      <c r="K7745" s="60"/>
      <c r="L7745" s="60"/>
      <c r="M7745" s="60"/>
      <c r="N7745" s="60"/>
      <c r="O7745" s="60"/>
      <c r="P7745" s="60"/>
      <c r="Q7745" s="60"/>
      <c r="R7745" s="334">
        <v>20376</v>
      </c>
      <c r="S7745" s="319" t="s">
        <v>356</v>
      </c>
      <c r="BE7745" s="60"/>
      <c r="BR7745" s="60"/>
      <c r="BX7745" s="151"/>
      <c r="CB7745" s="151"/>
      <c r="CM7745" s="151"/>
      <c r="CO7745" s="151"/>
      <c r="CT7745" s="151"/>
      <c r="CY7745" s="151"/>
    </row>
    <row r="7746" spans="1:103" x14ac:dyDescent="0.2">
      <c r="A7746" s="60"/>
      <c r="B7746" s="60"/>
      <c r="C7746" s="60"/>
      <c r="D7746" s="60"/>
      <c r="E7746" s="60"/>
      <c r="F7746" s="60"/>
      <c r="G7746" s="60"/>
      <c r="H7746" s="60"/>
      <c r="I7746" s="60"/>
      <c r="J7746" s="60"/>
      <c r="K7746" s="60"/>
      <c r="L7746" s="60"/>
      <c r="M7746" s="60"/>
      <c r="N7746" s="60"/>
      <c r="O7746" s="60"/>
      <c r="P7746" s="60"/>
      <c r="Q7746" s="60"/>
      <c r="R7746" s="334">
        <v>20380</v>
      </c>
      <c r="S7746" s="319" t="s">
        <v>356</v>
      </c>
      <c r="BE7746" s="60"/>
      <c r="BR7746" s="60"/>
      <c r="BX7746" s="151"/>
      <c r="CB7746" s="151"/>
      <c r="CM7746" s="151"/>
      <c r="CO7746" s="151"/>
      <c r="CT7746" s="151"/>
      <c r="CY7746" s="151"/>
    </row>
    <row r="7747" spans="1:103" x14ac:dyDescent="0.2">
      <c r="A7747" s="60"/>
      <c r="B7747" s="60"/>
      <c r="C7747" s="60"/>
      <c r="D7747" s="60"/>
      <c r="E7747" s="60"/>
      <c r="F7747" s="60"/>
      <c r="G7747" s="60"/>
      <c r="H7747" s="60"/>
      <c r="I7747" s="60"/>
      <c r="J7747" s="60"/>
      <c r="K7747" s="60"/>
      <c r="L7747" s="60"/>
      <c r="M7747" s="60"/>
      <c r="N7747" s="60"/>
      <c r="O7747" s="60"/>
      <c r="P7747" s="60"/>
      <c r="Q7747" s="60"/>
      <c r="R7747" s="334">
        <v>20388</v>
      </c>
      <c r="S7747" s="319" t="s">
        <v>356</v>
      </c>
      <c r="BE7747" s="60"/>
      <c r="BR7747" s="60"/>
      <c r="BX7747" s="151"/>
      <c r="CB7747" s="151"/>
      <c r="CM7747" s="151"/>
      <c r="CO7747" s="151"/>
      <c r="CT7747" s="151"/>
      <c r="CY7747" s="151"/>
    </row>
    <row r="7748" spans="1:103" x14ac:dyDescent="0.2">
      <c r="A7748" s="60"/>
      <c r="B7748" s="60"/>
      <c r="C7748" s="60"/>
      <c r="D7748" s="60"/>
      <c r="E7748" s="60"/>
      <c r="F7748" s="60"/>
      <c r="G7748" s="60"/>
      <c r="H7748" s="60"/>
      <c r="I7748" s="60"/>
      <c r="J7748" s="60"/>
      <c r="K7748" s="60"/>
      <c r="L7748" s="60"/>
      <c r="M7748" s="60"/>
      <c r="N7748" s="60"/>
      <c r="O7748" s="60"/>
      <c r="P7748" s="60"/>
      <c r="Q7748" s="60"/>
      <c r="R7748" s="334">
        <v>20389</v>
      </c>
      <c r="S7748" s="319" t="s">
        <v>356</v>
      </c>
      <c r="BE7748" s="60"/>
      <c r="BR7748" s="60"/>
      <c r="BX7748" s="151"/>
      <c r="CB7748" s="151"/>
      <c r="CM7748" s="151"/>
      <c r="CO7748" s="151"/>
      <c r="CT7748" s="151"/>
      <c r="CY7748" s="151"/>
    </row>
    <row r="7749" spans="1:103" x14ac:dyDescent="0.2">
      <c r="A7749" s="60"/>
      <c r="B7749" s="60"/>
      <c r="C7749" s="60"/>
      <c r="D7749" s="60"/>
      <c r="E7749" s="60"/>
      <c r="F7749" s="60"/>
      <c r="G7749" s="60"/>
      <c r="H7749" s="60"/>
      <c r="I7749" s="60"/>
      <c r="J7749" s="60"/>
      <c r="K7749" s="60"/>
      <c r="L7749" s="60"/>
      <c r="M7749" s="60"/>
      <c r="N7749" s="60"/>
      <c r="O7749" s="60"/>
      <c r="P7749" s="60"/>
      <c r="Q7749" s="60"/>
      <c r="R7749" s="334">
        <v>20390</v>
      </c>
      <c r="S7749" s="319" t="s">
        <v>356</v>
      </c>
      <c r="BE7749" s="60"/>
      <c r="BR7749" s="60"/>
      <c r="BX7749" s="151"/>
      <c r="CB7749" s="151"/>
      <c r="CM7749" s="151"/>
      <c r="CO7749" s="151"/>
      <c r="CT7749" s="151"/>
      <c r="CY7749" s="151"/>
    </row>
    <row r="7750" spans="1:103" x14ac:dyDescent="0.2">
      <c r="A7750" s="60"/>
      <c r="B7750" s="60"/>
      <c r="C7750" s="60"/>
      <c r="D7750" s="60"/>
      <c r="E7750" s="60"/>
      <c r="F7750" s="60"/>
      <c r="G7750" s="60"/>
      <c r="H7750" s="60"/>
      <c r="I7750" s="60"/>
      <c r="J7750" s="60"/>
      <c r="K7750" s="60"/>
      <c r="L7750" s="60"/>
      <c r="M7750" s="60"/>
      <c r="N7750" s="60"/>
      <c r="O7750" s="60"/>
      <c r="P7750" s="60"/>
      <c r="Q7750" s="60"/>
      <c r="R7750" s="334">
        <v>20391</v>
      </c>
      <c r="S7750" s="319" t="s">
        <v>356</v>
      </c>
      <c r="BE7750" s="60"/>
      <c r="BR7750" s="60"/>
      <c r="BX7750" s="151"/>
      <c r="CB7750" s="151"/>
      <c r="CM7750" s="151"/>
      <c r="CO7750" s="151"/>
      <c r="CT7750" s="151"/>
      <c r="CY7750" s="151"/>
    </row>
    <row r="7751" spans="1:103" x14ac:dyDescent="0.2">
      <c r="A7751" s="60"/>
      <c r="B7751" s="60"/>
      <c r="C7751" s="60"/>
      <c r="D7751" s="60"/>
      <c r="E7751" s="60"/>
      <c r="F7751" s="60"/>
      <c r="G7751" s="60"/>
      <c r="H7751" s="60"/>
      <c r="I7751" s="60"/>
      <c r="J7751" s="60"/>
      <c r="K7751" s="60"/>
      <c r="L7751" s="60"/>
      <c r="M7751" s="60"/>
      <c r="N7751" s="60"/>
      <c r="O7751" s="60"/>
      <c r="P7751" s="60"/>
      <c r="Q7751" s="60"/>
      <c r="R7751" s="334">
        <v>20392</v>
      </c>
      <c r="S7751" s="319" t="s">
        <v>356</v>
      </c>
      <c r="BE7751" s="60"/>
      <c r="BR7751" s="60"/>
      <c r="BX7751" s="151"/>
      <c r="CB7751" s="151"/>
      <c r="CM7751" s="151"/>
      <c r="CO7751" s="151"/>
      <c r="CT7751" s="151"/>
      <c r="CY7751" s="151"/>
    </row>
    <row r="7752" spans="1:103" x14ac:dyDescent="0.2">
      <c r="A7752" s="60"/>
      <c r="B7752" s="60"/>
      <c r="C7752" s="60"/>
      <c r="D7752" s="60"/>
      <c r="E7752" s="60"/>
      <c r="F7752" s="60"/>
      <c r="G7752" s="60"/>
      <c r="H7752" s="60"/>
      <c r="I7752" s="60"/>
      <c r="J7752" s="60"/>
      <c r="K7752" s="60"/>
      <c r="L7752" s="60"/>
      <c r="M7752" s="60"/>
      <c r="N7752" s="60"/>
      <c r="O7752" s="60"/>
      <c r="P7752" s="60"/>
      <c r="Q7752" s="60"/>
      <c r="R7752" s="334">
        <v>20393</v>
      </c>
      <c r="S7752" s="319" t="s">
        <v>356</v>
      </c>
      <c r="BE7752" s="60"/>
      <c r="BR7752" s="60"/>
      <c r="BX7752" s="151"/>
      <c r="CB7752" s="151"/>
      <c r="CM7752" s="151"/>
      <c r="CO7752" s="151"/>
      <c r="CT7752" s="151"/>
      <c r="CY7752" s="151"/>
    </row>
    <row r="7753" spans="1:103" x14ac:dyDescent="0.2">
      <c r="A7753" s="60"/>
      <c r="B7753" s="60"/>
      <c r="C7753" s="60"/>
      <c r="D7753" s="60"/>
      <c r="E7753" s="60"/>
      <c r="F7753" s="60"/>
      <c r="G7753" s="60"/>
      <c r="H7753" s="60"/>
      <c r="I7753" s="60"/>
      <c r="J7753" s="60"/>
      <c r="K7753" s="60"/>
      <c r="L7753" s="60"/>
      <c r="M7753" s="60"/>
      <c r="N7753" s="60"/>
      <c r="O7753" s="60"/>
      <c r="P7753" s="60"/>
      <c r="Q7753" s="60"/>
      <c r="R7753" s="334">
        <v>20394</v>
      </c>
      <c r="S7753" s="319" t="s">
        <v>356</v>
      </c>
      <c r="BE7753" s="60"/>
      <c r="BR7753" s="60"/>
      <c r="BX7753" s="151"/>
      <c r="CB7753" s="151"/>
      <c r="CM7753" s="151"/>
      <c r="CO7753" s="151"/>
      <c r="CT7753" s="151"/>
      <c r="CY7753" s="151"/>
    </row>
    <row r="7754" spans="1:103" x14ac:dyDescent="0.2">
      <c r="A7754" s="60"/>
      <c r="B7754" s="60"/>
      <c r="C7754" s="60"/>
      <c r="D7754" s="60"/>
      <c r="E7754" s="60"/>
      <c r="F7754" s="60"/>
      <c r="G7754" s="60"/>
      <c r="H7754" s="60"/>
      <c r="I7754" s="60"/>
      <c r="J7754" s="60"/>
      <c r="K7754" s="60"/>
      <c r="L7754" s="60"/>
      <c r="M7754" s="60"/>
      <c r="N7754" s="60"/>
      <c r="O7754" s="60"/>
      <c r="P7754" s="60"/>
      <c r="Q7754" s="60"/>
      <c r="R7754" s="334">
        <v>20395</v>
      </c>
      <c r="S7754" s="319" t="s">
        <v>356</v>
      </c>
      <c r="BE7754" s="60"/>
      <c r="BR7754" s="60"/>
      <c r="BX7754" s="151"/>
      <c r="CB7754" s="151"/>
      <c r="CM7754" s="151"/>
      <c r="CO7754" s="151"/>
      <c r="CT7754" s="151"/>
      <c r="CY7754" s="151"/>
    </row>
    <row r="7755" spans="1:103" x14ac:dyDescent="0.2">
      <c r="A7755" s="60"/>
      <c r="B7755" s="60"/>
      <c r="C7755" s="60"/>
      <c r="D7755" s="60"/>
      <c r="E7755" s="60"/>
      <c r="F7755" s="60"/>
      <c r="G7755" s="60"/>
      <c r="H7755" s="60"/>
      <c r="I7755" s="60"/>
      <c r="J7755" s="60"/>
      <c r="K7755" s="60"/>
      <c r="L7755" s="60"/>
      <c r="M7755" s="60"/>
      <c r="N7755" s="60"/>
      <c r="O7755" s="60"/>
      <c r="P7755" s="60"/>
      <c r="Q7755" s="60"/>
      <c r="R7755" s="334">
        <v>20398</v>
      </c>
      <c r="S7755" s="319" t="s">
        <v>356</v>
      </c>
      <c r="BE7755" s="60"/>
      <c r="BR7755" s="60"/>
      <c r="BX7755" s="151"/>
      <c r="CB7755" s="151"/>
      <c r="CM7755" s="151"/>
      <c r="CO7755" s="151"/>
      <c r="CT7755" s="151"/>
      <c r="CY7755" s="151"/>
    </row>
    <row r="7756" spans="1:103" x14ac:dyDescent="0.2">
      <c r="A7756" s="60"/>
      <c r="B7756" s="60"/>
      <c r="C7756" s="60"/>
      <c r="D7756" s="60"/>
      <c r="E7756" s="60"/>
      <c r="F7756" s="60"/>
      <c r="G7756" s="60"/>
      <c r="H7756" s="60"/>
      <c r="I7756" s="60"/>
      <c r="J7756" s="60"/>
      <c r="K7756" s="60"/>
      <c r="L7756" s="60"/>
      <c r="M7756" s="60"/>
      <c r="N7756" s="60"/>
      <c r="O7756" s="60"/>
      <c r="P7756" s="60"/>
      <c r="Q7756" s="60"/>
      <c r="R7756" s="334">
        <v>20401</v>
      </c>
      <c r="S7756" s="319" t="s">
        <v>356</v>
      </c>
      <c r="BE7756" s="60"/>
      <c r="BR7756" s="60"/>
      <c r="BX7756" s="151"/>
      <c r="CB7756" s="151"/>
      <c r="CM7756" s="151"/>
      <c r="CO7756" s="151"/>
      <c r="CT7756" s="151"/>
      <c r="CY7756" s="151"/>
    </row>
    <row r="7757" spans="1:103" x14ac:dyDescent="0.2">
      <c r="A7757" s="60"/>
      <c r="B7757" s="60"/>
      <c r="C7757" s="60"/>
      <c r="D7757" s="60"/>
      <c r="E7757" s="60"/>
      <c r="F7757" s="60"/>
      <c r="G7757" s="60"/>
      <c r="H7757" s="60"/>
      <c r="I7757" s="60"/>
      <c r="J7757" s="60"/>
      <c r="K7757" s="60"/>
      <c r="L7757" s="60"/>
      <c r="M7757" s="60"/>
      <c r="N7757" s="60"/>
      <c r="O7757" s="60"/>
      <c r="P7757" s="60"/>
      <c r="Q7757" s="60"/>
      <c r="R7757" s="334">
        <v>20402</v>
      </c>
      <c r="S7757" s="319" t="s">
        <v>356</v>
      </c>
      <c r="BE7757" s="60"/>
      <c r="BR7757" s="60"/>
      <c r="BX7757" s="151"/>
      <c r="CB7757" s="151"/>
      <c r="CM7757" s="151"/>
      <c r="CO7757" s="151"/>
      <c r="CT7757" s="151"/>
      <c r="CY7757" s="151"/>
    </row>
    <row r="7758" spans="1:103" x14ac:dyDescent="0.2">
      <c r="A7758" s="60"/>
      <c r="B7758" s="60"/>
      <c r="C7758" s="60"/>
      <c r="D7758" s="60"/>
      <c r="E7758" s="60"/>
      <c r="F7758" s="60"/>
      <c r="G7758" s="60"/>
      <c r="H7758" s="60"/>
      <c r="I7758" s="60"/>
      <c r="J7758" s="60"/>
      <c r="K7758" s="60"/>
      <c r="L7758" s="60"/>
      <c r="M7758" s="60"/>
      <c r="N7758" s="60"/>
      <c r="O7758" s="60"/>
      <c r="P7758" s="60"/>
      <c r="Q7758" s="60"/>
      <c r="R7758" s="334">
        <v>20403</v>
      </c>
      <c r="S7758" s="319" t="s">
        <v>356</v>
      </c>
      <c r="BE7758" s="60"/>
      <c r="BR7758" s="60"/>
      <c r="BX7758" s="151"/>
      <c r="CB7758" s="151"/>
      <c r="CM7758" s="151"/>
      <c r="CO7758" s="151"/>
      <c r="CT7758" s="151"/>
      <c r="CY7758" s="151"/>
    </row>
    <row r="7759" spans="1:103" x14ac:dyDescent="0.2">
      <c r="A7759" s="60"/>
      <c r="B7759" s="60"/>
      <c r="C7759" s="60"/>
      <c r="D7759" s="60"/>
      <c r="E7759" s="60"/>
      <c r="F7759" s="60"/>
      <c r="G7759" s="60"/>
      <c r="H7759" s="60"/>
      <c r="I7759" s="60"/>
      <c r="J7759" s="60"/>
      <c r="K7759" s="60"/>
      <c r="L7759" s="60"/>
      <c r="M7759" s="60"/>
      <c r="N7759" s="60"/>
      <c r="O7759" s="60"/>
      <c r="P7759" s="60"/>
      <c r="Q7759" s="60"/>
      <c r="R7759" s="334">
        <v>20404</v>
      </c>
      <c r="S7759" s="319" t="s">
        <v>356</v>
      </c>
      <c r="BE7759" s="60"/>
      <c r="BR7759" s="60"/>
      <c r="BX7759" s="151"/>
      <c r="CB7759" s="151"/>
      <c r="CM7759" s="151"/>
      <c r="CO7759" s="151"/>
      <c r="CT7759" s="151"/>
      <c r="CY7759" s="151"/>
    </row>
    <row r="7760" spans="1:103" x14ac:dyDescent="0.2">
      <c r="A7760" s="60"/>
      <c r="B7760" s="60"/>
      <c r="C7760" s="60"/>
      <c r="D7760" s="60"/>
      <c r="E7760" s="60"/>
      <c r="F7760" s="60"/>
      <c r="G7760" s="60"/>
      <c r="H7760" s="60"/>
      <c r="I7760" s="60"/>
      <c r="J7760" s="60"/>
      <c r="K7760" s="60"/>
      <c r="L7760" s="60"/>
      <c r="M7760" s="60"/>
      <c r="N7760" s="60"/>
      <c r="O7760" s="60"/>
      <c r="P7760" s="60"/>
      <c r="Q7760" s="60"/>
      <c r="R7760" s="334">
        <v>20405</v>
      </c>
      <c r="S7760" s="319" t="s">
        <v>356</v>
      </c>
      <c r="BE7760" s="60"/>
      <c r="BR7760" s="60"/>
      <c r="BX7760" s="151"/>
      <c r="CB7760" s="151"/>
      <c r="CM7760" s="151"/>
      <c r="CO7760" s="151"/>
      <c r="CT7760" s="151"/>
      <c r="CY7760" s="151"/>
    </row>
    <row r="7761" spans="1:103" x14ac:dyDescent="0.2">
      <c r="A7761" s="60"/>
      <c r="B7761" s="60"/>
      <c r="C7761" s="60"/>
      <c r="D7761" s="60"/>
      <c r="E7761" s="60"/>
      <c r="F7761" s="60"/>
      <c r="G7761" s="60"/>
      <c r="H7761" s="60"/>
      <c r="I7761" s="60"/>
      <c r="J7761" s="60"/>
      <c r="K7761" s="60"/>
      <c r="L7761" s="60"/>
      <c r="M7761" s="60"/>
      <c r="N7761" s="60"/>
      <c r="O7761" s="60"/>
      <c r="P7761" s="60"/>
      <c r="Q7761" s="60"/>
      <c r="R7761" s="334">
        <v>20406</v>
      </c>
      <c r="S7761" s="319" t="s">
        <v>358</v>
      </c>
      <c r="BE7761" s="60"/>
      <c r="BR7761" s="60"/>
      <c r="BX7761" s="151"/>
      <c r="CB7761" s="151"/>
      <c r="CM7761" s="151"/>
      <c r="CO7761" s="151"/>
      <c r="CT7761" s="151"/>
      <c r="CY7761" s="151"/>
    </row>
    <row r="7762" spans="1:103" x14ac:dyDescent="0.2">
      <c r="A7762" s="60"/>
      <c r="B7762" s="60"/>
      <c r="C7762" s="60"/>
      <c r="D7762" s="60"/>
      <c r="E7762" s="60"/>
      <c r="F7762" s="60"/>
      <c r="G7762" s="60"/>
      <c r="H7762" s="60"/>
      <c r="I7762" s="60"/>
      <c r="J7762" s="60"/>
      <c r="K7762" s="60"/>
      <c r="L7762" s="60"/>
      <c r="M7762" s="60"/>
      <c r="N7762" s="60"/>
      <c r="O7762" s="60"/>
      <c r="P7762" s="60"/>
      <c r="Q7762" s="60"/>
      <c r="R7762" s="334">
        <v>20407</v>
      </c>
      <c r="S7762" s="319" t="s">
        <v>356</v>
      </c>
      <c r="BE7762" s="60"/>
      <c r="BR7762" s="60"/>
      <c r="BX7762" s="151"/>
      <c r="CB7762" s="151"/>
      <c r="CM7762" s="151"/>
      <c r="CO7762" s="151"/>
      <c r="CT7762" s="151"/>
      <c r="CY7762" s="151"/>
    </row>
    <row r="7763" spans="1:103" x14ac:dyDescent="0.2">
      <c r="A7763" s="60"/>
      <c r="B7763" s="60"/>
      <c r="C7763" s="60"/>
      <c r="D7763" s="60"/>
      <c r="E7763" s="60"/>
      <c r="F7763" s="60"/>
      <c r="G7763" s="60"/>
      <c r="H7763" s="60"/>
      <c r="I7763" s="60"/>
      <c r="J7763" s="60"/>
      <c r="K7763" s="60"/>
      <c r="L7763" s="60"/>
      <c r="M7763" s="60"/>
      <c r="N7763" s="60"/>
      <c r="O7763" s="60"/>
      <c r="P7763" s="60"/>
      <c r="Q7763" s="60"/>
      <c r="R7763" s="334">
        <v>20408</v>
      </c>
      <c r="S7763" s="319" t="s">
        <v>356</v>
      </c>
      <c r="BE7763" s="60"/>
      <c r="BR7763" s="60"/>
      <c r="BX7763" s="151"/>
      <c r="CB7763" s="151"/>
      <c r="CM7763" s="151"/>
      <c r="CO7763" s="151"/>
      <c r="CT7763" s="151"/>
      <c r="CY7763" s="151"/>
    </row>
    <row r="7764" spans="1:103" x14ac:dyDescent="0.2">
      <c r="A7764" s="60"/>
      <c r="B7764" s="60"/>
      <c r="C7764" s="60"/>
      <c r="D7764" s="60"/>
      <c r="E7764" s="60"/>
      <c r="F7764" s="60"/>
      <c r="G7764" s="60"/>
      <c r="H7764" s="60"/>
      <c r="I7764" s="60"/>
      <c r="J7764" s="60"/>
      <c r="K7764" s="60"/>
      <c r="L7764" s="60"/>
      <c r="M7764" s="60"/>
      <c r="N7764" s="60"/>
      <c r="O7764" s="60"/>
      <c r="P7764" s="60"/>
      <c r="Q7764" s="60"/>
      <c r="R7764" s="334">
        <v>20409</v>
      </c>
      <c r="S7764" s="319" t="s">
        <v>356</v>
      </c>
      <c r="BE7764" s="60"/>
      <c r="BR7764" s="60"/>
      <c r="BX7764" s="151"/>
      <c r="CB7764" s="151"/>
      <c r="CM7764" s="151"/>
      <c r="CO7764" s="151"/>
      <c r="CT7764" s="151"/>
      <c r="CY7764" s="151"/>
    </row>
    <row r="7765" spans="1:103" x14ac:dyDescent="0.2">
      <c r="A7765" s="60"/>
      <c r="B7765" s="60"/>
      <c r="C7765" s="60"/>
      <c r="D7765" s="60"/>
      <c r="E7765" s="60"/>
      <c r="F7765" s="60"/>
      <c r="G7765" s="60"/>
      <c r="H7765" s="60"/>
      <c r="I7765" s="60"/>
      <c r="J7765" s="60"/>
      <c r="K7765" s="60"/>
      <c r="L7765" s="60"/>
      <c r="M7765" s="60"/>
      <c r="N7765" s="60"/>
      <c r="O7765" s="60"/>
      <c r="P7765" s="60"/>
      <c r="Q7765" s="60"/>
      <c r="R7765" s="334">
        <v>20410</v>
      </c>
      <c r="S7765" s="319" t="s">
        <v>356</v>
      </c>
      <c r="BE7765" s="60"/>
      <c r="BR7765" s="60"/>
      <c r="BX7765" s="151"/>
      <c r="CB7765" s="151"/>
      <c r="CM7765" s="151"/>
      <c r="CO7765" s="151"/>
      <c r="CT7765" s="151"/>
      <c r="CY7765" s="151"/>
    </row>
    <row r="7766" spans="1:103" x14ac:dyDescent="0.2">
      <c r="A7766" s="60"/>
      <c r="B7766" s="60"/>
      <c r="C7766" s="60"/>
      <c r="D7766" s="60"/>
      <c r="E7766" s="60"/>
      <c r="F7766" s="60"/>
      <c r="G7766" s="60"/>
      <c r="H7766" s="60"/>
      <c r="I7766" s="60"/>
      <c r="J7766" s="60"/>
      <c r="K7766" s="60"/>
      <c r="L7766" s="60"/>
      <c r="M7766" s="60"/>
      <c r="N7766" s="60"/>
      <c r="O7766" s="60"/>
      <c r="P7766" s="60"/>
      <c r="Q7766" s="60"/>
      <c r="R7766" s="334">
        <v>20411</v>
      </c>
      <c r="S7766" s="319" t="s">
        <v>356</v>
      </c>
      <c r="BE7766" s="60"/>
      <c r="BR7766" s="60"/>
      <c r="BX7766" s="151"/>
      <c r="CB7766" s="151"/>
      <c r="CM7766" s="151"/>
      <c r="CO7766" s="151"/>
      <c r="CT7766" s="151"/>
      <c r="CY7766" s="151"/>
    </row>
    <row r="7767" spans="1:103" x14ac:dyDescent="0.2">
      <c r="A7767" s="60"/>
      <c r="B7767" s="60"/>
      <c r="C7767" s="60"/>
      <c r="D7767" s="60"/>
      <c r="E7767" s="60"/>
      <c r="F7767" s="60"/>
      <c r="G7767" s="60"/>
      <c r="H7767" s="60"/>
      <c r="I7767" s="60"/>
      <c r="J7767" s="60"/>
      <c r="K7767" s="60"/>
      <c r="L7767" s="60"/>
      <c r="M7767" s="60"/>
      <c r="N7767" s="60"/>
      <c r="O7767" s="60"/>
      <c r="P7767" s="60"/>
      <c r="Q7767" s="60"/>
      <c r="R7767" s="334">
        <v>20412</v>
      </c>
      <c r="S7767" s="319" t="s">
        <v>356</v>
      </c>
      <c r="BE7767" s="60"/>
      <c r="BR7767" s="60"/>
      <c r="BX7767" s="151"/>
      <c r="CB7767" s="151"/>
      <c r="CM7767" s="151"/>
      <c r="CO7767" s="151"/>
      <c r="CT7767" s="151"/>
      <c r="CY7767" s="151"/>
    </row>
    <row r="7768" spans="1:103" x14ac:dyDescent="0.2">
      <c r="A7768" s="60"/>
      <c r="B7768" s="60"/>
      <c r="C7768" s="60"/>
      <c r="D7768" s="60"/>
      <c r="E7768" s="60"/>
      <c r="F7768" s="60"/>
      <c r="G7768" s="60"/>
      <c r="H7768" s="60"/>
      <c r="I7768" s="60"/>
      <c r="J7768" s="60"/>
      <c r="K7768" s="60"/>
      <c r="L7768" s="60"/>
      <c r="M7768" s="60"/>
      <c r="N7768" s="60"/>
      <c r="O7768" s="60"/>
      <c r="P7768" s="60"/>
      <c r="Q7768" s="60"/>
      <c r="R7768" s="334">
        <v>20413</v>
      </c>
      <c r="S7768" s="319" t="s">
        <v>356</v>
      </c>
      <c r="BE7768" s="60"/>
      <c r="BR7768" s="60"/>
      <c r="BX7768" s="151"/>
      <c r="CB7768" s="151"/>
      <c r="CM7768" s="151"/>
      <c r="CO7768" s="151"/>
      <c r="CT7768" s="151"/>
      <c r="CY7768" s="151"/>
    </row>
    <row r="7769" spans="1:103" x14ac:dyDescent="0.2">
      <c r="A7769" s="60"/>
      <c r="B7769" s="60"/>
      <c r="C7769" s="60"/>
      <c r="D7769" s="60"/>
      <c r="E7769" s="60"/>
      <c r="F7769" s="60"/>
      <c r="G7769" s="60"/>
      <c r="H7769" s="60"/>
      <c r="I7769" s="60"/>
      <c r="J7769" s="60"/>
      <c r="K7769" s="60"/>
      <c r="L7769" s="60"/>
      <c r="M7769" s="60"/>
      <c r="N7769" s="60"/>
      <c r="O7769" s="60"/>
      <c r="P7769" s="60"/>
      <c r="Q7769" s="60"/>
      <c r="R7769" s="334">
        <v>20414</v>
      </c>
      <c r="S7769" s="319" t="s">
        <v>356</v>
      </c>
      <c r="BE7769" s="60"/>
      <c r="BR7769" s="60"/>
      <c r="BX7769" s="151"/>
      <c r="CB7769" s="151"/>
      <c r="CM7769" s="151"/>
      <c r="CO7769" s="151"/>
      <c r="CT7769" s="151"/>
      <c r="CY7769" s="151"/>
    </row>
    <row r="7770" spans="1:103" x14ac:dyDescent="0.2">
      <c r="A7770" s="60"/>
      <c r="B7770" s="60"/>
      <c r="C7770" s="60"/>
      <c r="D7770" s="60"/>
      <c r="E7770" s="60"/>
      <c r="F7770" s="60"/>
      <c r="G7770" s="60"/>
      <c r="H7770" s="60"/>
      <c r="I7770" s="60"/>
      <c r="J7770" s="60"/>
      <c r="K7770" s="60"/>
      <c r="L7770" s="60"/>
      <c r="M7770" s="60"/>
      <c r="N7770" s="60"/>
      <c r="O7770" s="60"/>
      <c r="P7770" s="60"/>
      <c r="Q7770" s="60"/>
      <c r="R7770" s="334">
        <v>20415</v>
      </c>
      <c r="S7770" s="319" t="s">
        <v>356</v>
      </c>
      <c r="BE7770" s="60"/>
      <c r="BR7770" s="60"/>
      <c r="BX7770" s="151"/>
      <c r="CB7770" s="151"/>
      <c r="CM7770" s="151"/>
      <c r="CO7770" s="151"/>
      <c r="CT7770" s="151"/>
      <c r="CY7770" s="151"/>
    </row>
    <row r="7771" spans="1:103" x14ac:dyDescent="0.2">
      <c r="A7771" s="60"/>
      <c r="B7771" s="60"/>
      <c r="C7771" s="60"/>
      <c r="D7771" s="60"/>
      <c r="E7771" s="60"/>
      <c r="F7771" s="60"/>
      <c r="G7771" s="60"/>
      <c r="H7771" s="60"/>
      <c r="I7771" s="60"/>
      <c r="J7771" s="60"/>
      <c r="K7771" s="60"/>
      <c r="L7771" s="60"/>
      <c r="M7771" s="60"/>
      <c r="N7771" s="60"/>
      <c r="O7771" s="60"/>
      <c r="P7771" s="60"/>
      <c r="Q7771" s="60"/>
      <c r="R7771" s="334">
        <v>20416</v>
      </c>
      <c r="S7771" s="319" t="s">
        <v>356</v>
      </c>
      <c r="BE7771" s="60"/>
      <c r="BR7771" s="60"/>
      <c r="BX7771" s="151"/>
      <c r="CB7771" s="151"/>
      <c r="CM7771" s="151"/>
      <c r="CO7771" s="151"/>
      <c r="CT7771" s="151"/>
      <c r="CY7771" s="151"/>
    </row>
    <row r="7772" spans="1:103" x14ac:dyDescent="0.2">
      <c r="A7772" s="60"/>
      <c r="B7772" s="60"/>
      <c r="C7772" s="60"/>
      <c r="D7772" s="60"/>
      <c r="E7772" s="60"/>
      <c r="F7772" s="60"/>
      <c r="G7772" s="60"/>
      <c r="H7772" s="60"/>
      <c r="I7772" s="60"/>
      <c r="J7772" s="60"/>
      <c r="K7772" s="60"/>
      <c r="L7772" s="60"/>
      <c r="M7772" s="60"/>
      <c r="N7772" s="60"/>
      <c r="O7772" s="60"/>
      <c r="P7772" s="60"/>
      <c r="Q7772" s="60"/>
      <c r="R7772" s="334">
        <v>20418</v>
      </c>
      <c r="S7772" s="319" t="s">
        <v>356</v>
      </c>
      <c r="BE7772" s="60"/>
      <c r="BR7772" s="60"/>
      <c r="BX7772" s="151"/>
      <c r="CB7772" s="151"/>
      <c r="CM7772" s="151"/>
      <c r="CO7772" s="151"/>
      <c r="CT7772" s="151"/>
      <c r="CY7772" s="151"/>
    </row>
    <row r="7773" spans="1:103" x14ac:dyDescent="0.2">
      <c r="A7773" s="60"/>
      <c r="B7773" s="60"/>
      <c r="C7773" s="60"/>
      <c r="D7773" s="60"/>
      <c r="E7773" s="60"/>
      <c r="F7773" s="60"/>
      <c r="G7773" s="60"/>
      <c r="H7773" s="60"/>
      <c r="I7773" s="60"/>
      <c r="J7773" s="60"/>
      <c r="K7773" s="60"/>
      <c r="L7773" s="60"/>
      <c r="M7773" s="60"/>
      <c r="N7773" s="60"/>
      <c r="O7773" s="60"/>
      <c r="P7773" s="60"/>
      <c r="Q7773" s="60"/>
      <c r="R7773" s="334">
        <v>20419</v>
      </c>
      <c r="S7773" s="319" t="s">
        <v>356</v>
      </c>
      <c r="BE7773" s="60"/>
      <c r="BR7773" s="60"/>
      <c r="BX7773" s="151"/>
      <c r="CB7773" s="151"/>
      <c r="CM7773" s="151"/>
      <c r="CO7773" s="151"/>
      <c r="CT7773" s="151"/>
      <c r="CY7773" s="151"/>
    </row>
    <row r="7774" spans="1:103" x14ac:dyDescent="0.2">
      <c r="A7774" s="60"/>
      <c r="B7774" s="60"/>
      <c r="C7774" s="60"/>
      <c r="D7774" s="60"/>
      <c r="E7774" s="60"/>
      <c r="F7774" s="60"/>
      <c r="G7774" s="60"/>
      <c r="H7774" s="60"/>
      <c r="I7774" s="60"/>
      <c r="J7774" s="60"/>
      <c r="K7774" s="60"/>
      <c r="L7774" s="60"/>
      <c r="M7774" s="60"/>
      <c r="N7774" s="60"/>
      <c r="O7774" s="60"/>
      <c r="P7774" s="60"/>
      <c r="Q7774" s="60"/>
      <c r="R7774" s="334">
        <v>20420</v>
      </c>
      <c r="S7774" s="319" t="s">
        <v>356</v>
      </c>
      <c r="BE7774" s="60"/>
      <c r="BR7774" s="60"/>
      <c r="BX7774" s="151"/>
      <c r="CB7774" s="151"/>
      <c r="CM7774" s="151"/>
      <c r="CO7774" s="151"/>
      <c r="CT7774" s="151"/>
      <c r="CY7774" s="151"/>
    </row>
    <row r="7775" spans="1:103" x14ac:dyDescent="0.2">
      <c r="A7775" s="60"/>
      <c r="B7775" s="60"/>
      <c r="C7775" s="60"/>
      <c r="D7775" s="60"/>
      <c r="E7775" s="60"/>
      <c r="F7775" s="60"/>
      <c r="G7775" s="60"/>
      <c r="H7775" s="60"/>
      <c r="I7775" s="60"/>
      <c r="J7775" s="60"/>
      <c r="K7775" s="60"/>
      <c r="L7775" s="60"/>
      <c r="M7775" s="60"/>
      <c r="N7775" s="60"/>
      <c r="O7775" s="60"/>
      <c r="P7775" s="60"/>
      <c r="Q7775" s="60"/>
      <c r="R7775" s="334">
        <v>20421</v>
      </c>
      <c r="S7775" s="319" t="s">
        <v>356</v>
      </c>
      <c r="BE7775" s="60"/>
      <c r="BR7775" s="60"/>
      <c r="BX7775" s="151"/>
      <c r="CB7775" s="151"/>
      <c r="CM7775" s="151"/>
      <c r="CO7775" s="151"/>
      <c r="CT7775" s="151"/>
      <c r="CY7775" s="151"/>
    </row>
    <row r="7776" spans="1:103" x14ac:dyDescent="0.2">
      <c r="A7776" s="60"/>
      <c r="B7776" s="60"/>
      <c r="C7776" s="60"/>
      <c r="D7776" s="60"/>
      <c r="E7776" s="60"/>
      <c r="F7776" s="60"/>
      <c r="G7776" s="60"/>
      <c r="H7776" s="60"/>
      <c r="I7776" s="60"/>
      <c r="J7776" s="60"/>
      <c r="K7776" s="60"/>
      <c r="L7776" s="60"/>
      <c r="M7776" s="60"/>
      <c r="N7776" s="60"/>
      <c r="O7776" s="60"/>
      <c r="P7776" s="60"/>
      <c r="Q7776" s="60"/>
      <c r="R7776" s="334">
        <v>20422</v>
      </c>
      <c r="S7776" s="319" t="s">
        <v>356</v>
      </c>
      <c r="BE7776" s="60"/>
      <c r="BR7776" s="60"/>
      <c r="BX7776" s="151"/>
      <c r="CB7776" s="151"/>
      <c r="CM7776" s="151"/>
      <c r="CO7776" s="151"/>
      <c r="CT7776" s="151"/>
      <c r="CY7776" s="151"/>
    </row>
    <row r="7777" spans="1:103" x14ac:dyDescent="0.2">
      <c r="A7777" s="60"/>
      <c r="B7777" s="60"/>
      <c r="C7777" s="60"/>
      <c r="D7777" s="60"/>
      <c r="E7777" s="60"/>
      <c r="F7777" s="60"/>
      <c r="G7777" s="60"/>
      <c r="H7777" s="60"/>
      <c r="I7777" s="60"/>
      <c r="J7777" s="60"/>
      <c r="K7777" s="60"/>
      <c r="L7777" s="60"/>
      <c r="M7777" s="60"/>
      <c r="N7777" s="60"/>
      <c r="O7777" s="60"/>
      <c r="P7777" s="60"/>
      <c r="Q7777" s="60"/>
      <c r="R7777" s="334">
        <v>20423</v>
      </c>
      <c r="S7777" s="319" t="s">
        <v>356</v>
      </c>
      <c r="BE7777" s="60"/>
      <c r="BR7777" s="60"/>
      <c r="BX7777" s="151"/>
      <c r="CB7777" s="151"/>
      <c r="CM7777" s="151"/>
      <c r="CO7777" s="151"/>
      <c r="CT7777" s="151"/>
      <c r="CY7777" s="151"/>
    </row>
    <row r="7778" spans="1:103" x14ac:dyDescent="0.2">
      <c r="A7778" s="60"/>
      <c r="B7778" s="60"/>
      <c r="C7778" s="60"/>
      <c r="D7778" s="60"/>
      <c r="E7778" s="60"/>
      <c r="F7778" s="60"/>
      <c r="G7778" s="60"/>
      <c r="H7778" s="60"/>
      <c r="I7778" s="60"/>
      <c r="J7778" s="60"/>
      <c r="K7778" s="60"/>
      <c r="L7778" s="60"/>
      <c r="M7778" s="60"/>
      <c r="N7778" s="60"/>
      <c r="O7778" s="60"/>
      <c r="P7778" s="60"/>
      <c r="Q7778" s="60"/>
      <c r="R7778" s="334">
        <v>20424</v>
      </c>
      <c r="S7778" s="319" t="s">
        <v>356</v>
      </c>
      <c r="BE7778" s="60"/>
      <c r="BR7778" s="60"/>
      <c r="BX7778" s="151"/>
      <c r="CB7778" s="151"/>
      <c r="CM7778" s="151"/>
      <c r="CO7778" s="151"/>
      <c r="CT7778" s="151"/>
      <c r="CY7778" s="151"/>
    </row>
    <row r="7779" spans="1:103" x14ac:dyDescent="0.2">
      <c r="A7779" s="60"/>
      <c r="B7779" s="60"/>
      <c r="C7779" s="60"/>
      <c r="D7779" s="60"/>
      <c r="E7779" s="60"/>
      <c r="F7779" s="60"/>
      <c r="G7779" s="60"/>
      <c r="H7779" s="60"/>
      <c r="I7779" s="60"/>
      <c r="J7779" s="60"/>
      <c r="K7779" s="60"/>
      <c r="L7779" s="60"/>
      <c r="M7779" s="60"/>
      <c r="N7779" s="60"/>
      <c r="O7779" s="60"/>
      <c r="P7779" s="60"/>
      <c r="Q7779" s="60"/>
      <c r="R7779" s="334">
        <v>20425</v>
      </c>
      <c r="S7779" s="319" t="s">
        <v>356</v>
      </c>
      <c r="BE7779" s="60"/>
      <c r="BR7779" s="60"/>
      <c r="BX7779" s="151"/>
      <c r="CB7779" s="151"/>
      <c r="CM7779" s="151"/>
      <c r="CO7779" s="151"/>
      <c r="CT7779" s="151"/>
      <c r="CY7779" s="151"/>
    </row>
    <row r="7780" spans="1:103" x14ac:dyDescent="0.2">
      <c r="A7780" s="60"/>
      <c r="B7780" s="60"/>
      <c r="C7780" s="60"/>
      <c r="D7780" s="60"/>
      <c r="E7780" s="60"/>
      <c r="F7780" s="60"/>
      <c r="G7780" s="60"/>
      <c r="H7780" s="60"/>
      <c r="I7780" s="60"/>
      <c r="J7780" s="60"/>
      <c r="K7780" s="60"/>
      <c r="L7780" s="60"/>
      <c r="M7780" s="60"/>
      <c r="N7780" s="60"/>
      <c r="O7780" s="60"/>
      <c r="P7780" s="60"/>
      <c r="Q7780" s="60"/>
      <c r="R7780" s="334">
        <v>20426</v>
      </c>
      <c r="S7780" s="319" t="s">
        <v>356</v>
      </c>
      <c r="BE7780" s="60"/>
      <c r="BR7780" s="60"/>
      <c r="BX7780" s="151"/>
      <c r="CB7780" s="151"/>
      <c r="CM7780" s="151"/>
      <c r="CO7780" s="151"/>
      <c r="CT7780" s="151"/>
      <c r="CY7780" s="151"/>
    </row>
    <row r="7781" spans="1:103" x14ac:dyDescent="0.2">
      <c r="A7781" s="60"/>
      <c r="B7781" s="60"/>
      <c r="C7781" s="60"/>
      <c r="D7781" s="60"/>
      <c r="E7781" s="60"/>
      <c r="F7781" s="60"/>
      <c r="G7781" s="60"/>
      <c r="H7781" s="60"/>
      <c r="I7781" s="60"/>
      <c r="J7781" s="60"/>
      <c r="K7781" s="60"/>
      <c r="L7781" s="60"/>
      <c r="M7781" s="60"/>
      <c r="N7781" s="60"/>
      <c r="O7781" s="60"/>
      <c r="P7781" s="60"/>
      <c r="Q7781" s="60"/>
      <c r="R7781" s="334">
        <v>20427</v>
      </c>
      <c r="S7781" s="319" t="s">
        <v>356</v>
      </c>
      <c r="BE7781" s="60"/>
      <c r="BR7781" s="60"/>
      <c r="BX7781" s="151"/>
      <c r="CB7781" s="151"/>
      <c r="CM7781" s="151"/>
      <c r="CO7781" s="151"/>
      <c r="CT7781" s="151"/>
      <c r="CY7781" s="151"/>
    </row>
    <row r="7782" spans="1:103" x14ac:dyDescent="0.2">
      <c r="A7782" s="60"/>
      <c r="B7782" s="60"/>
      <c r="C7782" s="60"/>
      <c r="D7782" s="60"/>
      <c r="E7782" s="60"/>
      <c r="F7782" s="60"/>
      <c r="G7782" s="60"/>
      <c r="H7782" s="60"/>
      <c r="I7782" s="60"/>
      <c r="J7782" s="60"/>
      <c r="K7782" s="60"/>
      <c r="L7782" s="60"/>
      <c r="M7782" s="60"/>
      <c r="N7782" s="60"/>
      <c r="O7782" s="60"/>
      <c r="P7782" s="60"/>
      <c r="Q7782" s="60"/>
      <c r="R7782" s="334">
        <v>20428</v>
      </c>
      <c r="S7782" s="319" t="s">
        <v>356</v>
      </c>
      <c r="BE7782" s="60"/>
      <c r="BR7782" s="60"/>
      <c r="BX7782" s="151"/>
      <c r="CB7782" s="151"/>
      <c r="CM7782" s="151"/>
      <c r="CO7782" s="151"/>
      <c r="CT7782" s="151"/>
      <c r="CY7782" s="151"/>
    </row>
    <row r="7783" spans="1:103" x14ac:dyDescent="0.2">
      <c r="A7783" s="60"/>
      <c r="B7783" s="60"/>
      <c r="C7783" s="60"/>
      <c r="D7783" s="60"/>
      <c r="E7783" s="60"/>
      <c r="F7783" s="60"/>
      <c r="G7783" s="60"/>
      <c r="H7783" s="60"/>
      <c r="I7783" s="60"/>
      <c r="J7783" s="60"/>
      <c r="K7783" s="60"/>
      <c r="L7783" s="60"/>
      <c r="M7783" s="60"/>
      <c r="N7783" s="60"/>
      <c r="O7783" s="60"/>
      <c r="P7783" s="60"/>
      <c r="Q7783" s="60"/>
      <c r="R7783" s="334">
        <v>20429</v>
      </c>
      <c r="S7783" s="319" t="s">
        <v>356</v>
      </c>
      <c r="BE7783" s="60"/>
      <c r="BR7783" s="60"/>
      <c r="BX7783" s="151"/>
      <c r="CB7783" s="151"/>
      <c r="CM7783" s="151"/>
      <c r="CO7783" s="151"/>
      <c r="CT7783" s="151"/>
      <c r="CY7783" s="151"/>
    </row>
    <row r="7784" spans="1:103" x14ac:dyDescent="0.2">
      <c r="A7784" s="60"/>
      <c r="B7784" s="60"/>
      <c r="C7784" s="60"/>
      <c r="D7784" s="60"/>
      <c r="E7784" s="60"/>
      <c r="F7784" s="60"/>
      <c r="G7784" s="60"/>
      <c r="H7784" s="60"/>
      <c r="I7784" s="60"/>
      <c r="J7784" s="60"/>
      <c r="K7784" s="60"/>
      <c r="L7784" s="60"/>
      <c r="M7784" s="60"/>
      <c r="N7784" s="60"/>
      <c r="O7784" s="60"/>
      <c r="P7784" s="60"/>
      <c r="Q7784" s="60"/>
      <c r="R7784" s="334">
        <v>20431</v>
      </c>
      <c r="S7784" s="319" t="s">
        <v>356</v>
      </c>
      <c r="BE7784" s="60"/>
      <c r="BR7784" s="60"/>
      <c r="BX7784" s="151"/>
      <c r="CB7784" s="151"/>
      <c r="CM7784" s="151"/>
      <c r="CO7784" s="151"/>
      <c r="CT7784" s="151"/>
      <c r="CY7784" s="151"/>
    </row>
    <row r="7785" spans="1:103" x14ac:dyDescent="0.2">
      <c r="A7785" s="60"/>
      <c r="B7785" s="60"/>
      <c r="C7785" s="60"/>
      <c r="D7785" s="60"/>
      <c r="E7785" s="60"/>
      <c r="F7785" s="60"/>
      <c r="G7785" s="60"/>
      <c r="H7785" s="60"/>
      <c r="I7785" s="60"/>
      <c r="J7785" s="60"/>
      <c r="K7785" s="60"/>
      <c r="L7785" s="60"/>
      <c r="M7785" s="60"/>
      <c r="N7785" s="60"/>
      <c r="O7785" s="60"/>
      <c r="P7785" s="60"/>
      <c r="Q7785" s="60"/>
      <c r="R7785" s="334">
        <v>20433</v>
      </c>
      <c r="S7785" s="319" t="s">
        <v>356</v>
      </c>
      <c r="BE7785" s="60"/>
      <c r="BR7785" s="60"/>
      <c r="BX7785" s="151"/>
      <c r="CB7785" s="151"/>
      <c r="CM7785" s="151"/>
      <c r="CO7785" s="151"/>
      <c r="CT7785" s="151"/>
      <c r="CY7785" s="151"/>
    </row>
    <row r="7786" spans="1:103" x14ac:dyDescent="0.2">
      <c r="A7786" s="60"/>
      <c r="B7786" s="60"/>
      <c r="C7786" s="60"/>
      <c r="D7786" s="60"/>
      <c r="E7786" s="60"/>
      <c r="F7786" s="60"/>
      <c r="G7786" s="60"/>
      <c r="H7786" s="60"/>
      <c r="I7786" s="60"/>
      <c r="J7786" s="60"/>
      <c r="K7786" s="60"/>
      <c r="L7786" s="60"/>
      <c r="M7786" s="60"/>
      <c r="N7786" s="60"/>
      <c r="O7786" s="60"/>
      <c r="P7786" s="60"/>
      <c r="Q7786" s="60"/>
      <c r="R7786" s="334">
        <v>20434</v>
      </c>
      <c r="S7786" s="319" t="s">
        <v>356</v>
      </c>
      <c r="BE7786" s="60"/>
      <c r="BR7786" s="60"/>
      <c r="BX7786" s="151"/>
      <c r="CB7786" s="151"/>
      <c r="CM7786" s="151"/>
      <c r="CO7786" s="151"/>
      <c r="CT7786" s="151"/>
      <c r="CY7786" s="151"/>
    </row>
    <row r="7787" spans="1:103" x14ac:dyDescent="0.2">
      <c r="A7787" s="60"/>
      <c r="B7787" s="60"/>
      <c r="C7787" s="60"/>
      <c r="D7787" s="60"/>
      <c r="E7787" s="60"/>
      <c r="F7787" s="60"/>
      <c r="G7787" s="60"/>
      <c r="H7787" s="60"/>
      <c r="I7787" s="60"/>
      <c r="J7787" s="60"/>
      <c r="K7787" s="60"/>
      <c r="L7787" s="60"/>
      <c r="M7787" s="60"/>
      <c r="N7787" s="60"/>
      <c r="O7787" s="60"/>
      <c r="P7787" s="60"/>
      <c r="Q7787" s="60"/>
      <c r="R7787" s="334">
        <v>20435</v>
      </c>
      <c r="S7787" s="319" t="s">
        <v>356</v>
      </c>
      <c r="BE7787" s="60"/>
      <c r="BR7787" s="60"/>
      <c r="BX7787" s="151"/>
      <c r="CB7787" s="151"/>
      <c r="CM7787" s="151"/>
      <c r="CO7787" s="151"/>
      <c r="CT7787" s="151"/>
      <c r="CY7787" s="151"/>
    </row>
    <row r="7788" spans="1:103" x14ac:dyDescent="0.2">
      <c r="A7788" s="60"/>
      <c r="B7788" s="60"/>
      <c r="C7788" s="60"/>
      <c r="D7788" s="60"/>
      <c r="E7788" s="60"/>
      <c r="F7788" s="60"/>
      <c r="G7788" s="60"/>
      <c r="H7788" s="60"/>
      <c r="I7788" s="60"/>
      <c r="J7788" s="60"/>
      <c r="K7788" s="60"/>
      <c r="L7788" s="60"/>
      <c r="M7788" s="60"/>
      <c r="N7788" s="60"/>
      <c r="O7788" s="60"/>
      <c r="P7788" s="60"/>
      <c r="Q7788" s="60"/>
      <c r="R7788" s="334">
        <v>20436</v>
      </c>
      <c r="S7788" s="319" t="s">
        <v>356</v>
      </c>
      <c r="BE7788" s="60"/>
      <c r="BR7788" s="60"/>
      <c r="BX7788" s="151"/>
      <c r="CB7788" s="151"/>
      <c r="CM7788" s="151"/>
      <c r="CO7788" s="151"/>
      <c r="CT7788" s="151"/>
      <c r="CY7788" s="151"/>
    </row>
    <row r="7789" spans="1:103" x14ac:dyDescent="0.2">
      <c r="A7789" s="60"/>
      <c r="B7789" s="60"/>
      <c r="C7789" s="60"/>
      <c r="D7789" s="60"/>
      <c r="E7789" s="60"/>
      <c r="F7789" s="60"/>
      <c r="G7789" s="60"/>
      <c r="H7789" s="60"/>
      <c r="I7789" s="60"/>
      <c r="J7789" s="60"/>
      <c r="K7789" s="60"/>
      <c r="L7789" s="60"/>
      <c r="M7789" s="60"/>
      <c r="N7789" s="60"/>
      <c r="O7789" s="60"/>
      <c r="P7789" s="60"/>
      <c r="Q7789" s="60"/>
      <c r="R7789" s="334">
        <v>20437</v>
      </c>
      <c r="S7789" s="319" t="s">
        <v>356</v>
      </c>
      <c r="BE7789" s="60"/>
      <c r="BR7789" s="60"/>
      <c r="BX7789" s="151"/>
      <c r="CB7789" s="151"/>
      <c r="CM7789" s="151"/>
      <c r="CO7789" s="151"/>
      <c r="CT7789" s="151"/>
      <c r="CY7789" s="151"/>
    </row>
    <row r="7790" spans="1:103" x14ac:dyDescent="0.2">
      <c r="A7790" s="60"/>
      <c r="B7790" s="60"/>
      <c r="C7790" s="60"/>
      <c r="D7790" s="60"/>
      <c r="E7790" s="60"/>
      <c r="F7790" s="60"/>
      <c r="G7790" s="60"/>
      <c r="H7790" s="60"/>
      <c r="I7790" s="60"/>
      <c r="J7790" s="60"/>
      <c r="K7790" s="60"/>
      <c r="L7790" s="60"/>
      <c r="M7790" s="60"/>
      <c r="N7790" s="60"/>
      <c r="O7790" s="60"/>
      <c r="P7790" s="60"/>
      <c r="Q7790" s="60"/>
      <c r="R7790" s="334">
        <v>20439</v>
      </c>
      <c r="S7790" s="319" t="s">
        <v>356</v>
      </c>
      <c r="BE7790" s="60"/>
      <c r="BR7790" s="60"/>
      <c r="BX7790" s="151"/>
      <c r="CB7790" s="151"/>
      <c r="CM7790" s="151"/>
      <c r="CO7790" s="151"/>
      <c r="CT7790" s="151"/>
      <c r="CY7790" s="151"/>
    </row>
    <row r="7791" spans="1:103" x14ac:dyDescent="0.2">
      <c r="A7791" s="60"/>
      <c r="B7791" s="60"/>
      <c r="C7791" s="60"/>
      <c r="D7791" s="60"/>
      <c r="E7791" s="60"/>
      <c r="F7791" s="60"/>
      <c r="G7791" s="60"/>
      <c r="H7791" s="60"/>
      <c r="I7791" s="60"/>
      <c r="J7791" s="60"/>
      <c r="K7791" s="60"/>
      <c r="L7791" s="60"/>
      <c r="M7791" s="60"/>
      <c r="N7791" s="60"/>
      <c r="O7791" s="60"/>
      <c r="P7791" s="60"/>
      <c r="Q7791" s="60"/>
      <c r="R7791" s="334">
        <v>20440</v>
      </c>
      <c r="S7791" s="319" t="s">
        <v>356</v>
      </c>
      <c r="BE7791" s="60"/>
      <c r="BR7791" s="60"/>
      <c r="BX7791" s="151"/>
      <c r="CB7791" s="151"/>
      <c r="CM7791" s="151"/>
      <c r="CO7791" s="151"/>
      <c r="CT7791" s="151"/>
      <c r="CY7791" s="151"/>
    </row>
    <row r="7792" spans="1:103" x14ac:dyDescent="0.2">
      <c r="A7792" s="60"/>
      <c r="B7792" s="60"/>
      <c r="C7792" s="60"/>
      <c r="D7792" s="60"/>
      <c r="E7792" s="60"/>
      <c r="F7792" s="60"/>
      <c r="G7792" s="60"/>
      <c r="H7792" s="60"/>
      <c r="I7792" s="60"/>
      <c r="J7792" s="60"/>
      <c r="K7792" s="60"/>
      <c r="L7792" s="60"/>
      <c r="M7792" s="60"/>
      <c r="N7792" s="60"/>
      <c r="O7792" s="60"/>
      <c r="P7792" s="60"/>
      <c r="Q7792" s="60"/>
      <c r="R7792" s="334">
        <v>20441</v>
      </c>
      <c r="S7792" s="319" t="s">
        <v>356</v>
      </c>
      <c r="BE7792" s="60"/>
      <c r="BR7792" s="60"/>
      <c r="BX7792" s="151"/>
      <c r="CB7792" s="151"/>
      <c r="CM7792" s="151"/>
      <c r="CO7792" s="151"/>
      <c r="CT7792" s="151"/>
      <c r="CY7792" s="151"/>
    </row>
    <row r="7793" spans="1:103" x14ac:dyDescent="0.2">
      <c r="A7793" s="60"/>
      <c r="B7793" s="60"/>
      <c r="C7793" s="60"/>
      <c r="D7793" s="60"/>
      <c r="E7793" s="60"/>
      <c r="F7793" s="60"/>
      <c r="G7793" s="60"/>
      <c r="H7793" s="60"/>
      <c r="I7793" s="60"/>
      <c r="J7793" s="60"/>
      <c r="K7793" s="60"/>
      <c r="L7793" s="60"/>
      <c r="M7793" s="60"/>
      <c r="N7793" s="60"/>
      <c r="O7793" s="60"/>
      <c r="P7793" s="60"/>
      <c r="Q7793" s="60"/>
      <c r="R7793" s="334">
        <v>20442</v>
      </c>
      <c r="S7793" s="319" t="s">
        <v>356</v>
      </c>
      <c r="BE7793" s="60"/>
      <c r="BR7793" s="60"/>
      <c r="BX7793" s="151"/>
      <c r="CB7793" s="151"/>
      <c r="CM7793" s="151"/>
      <c r="CO7793" s="151"/>
      <c r="CT7793" s="151"/>
      <c r="CY7793" s="151"/>
    </row>
    <row r="7794" spans="1:103" x14ac:dyDescent="0.2">
      <c r="A7794" s="60"/>
      <c r="B7794" s="60"/>
      <c r="C7794" s="60"/>
      <c r="D7794" s="60"/>
      <c r="E7794" s="60"/>
      <c r="F7794" s="60"/>
      <c r="G7794" s="60"/>
      <c r="H7794" s="60"/>
      <c r="I7794" s="60"/>
      <c r="J7794" s="60"/>
      <c r="K7794" s="60"/>
      <c r="L7794" s="60"/>
      <c r="M7794" s="60"/>
      <c r="N7794" s="60"/>
      <c r="O7794" s="60"/>
      <c r="P7794" s="60"/>
      <c r="Q7794" s="60"/>
      <c r="R7794" s="334">
        <v>20444</v>
      </c>
      <c r="S7794" s="319" t="s">
        <v>356</v>
      </c>
      <c r="BE7794" s="60"/>
      <c r="BR7794" s="60"/>
      <c r="BX7794" s="151"/>
      <c r="CB7794" s="151"/>
      <c r="CM7794" s="151"/>
      <c r="CO7794" s="151"/>
      <c r="CT7794" s="151"/>
      <c r="CY7794" s="151"/>
    </row>
    <row r="7795" spans="1:103" x14ac:dyDescent="0.2">
      <c r="A7795" s="60"/>
      <c r="B7795" s="60"/>
      <c r="C7795" s="60"/>
      <c r="D7795" s="60"/>
      <c r="E7795" s="60"/>
      <c r="F7795" s="60"/>
      <c r="G7795" s="60"/>
      <c r="H7795" s="60"/>
      <c r="I7795" s="60"/>
      <c r="J7795" s="60"/>
      <c r="K7795" s="60"/>
      <c r="L7795" s="60"/>
      <c r="M7795" s="60"/>
      <c r="N7795" s="60"/>
      <c r="O7795" s="60"/>
      <c r="P7795" s="60"/>
      <c r="Q7795" s="60"/>
      <c r="R7795" s="334">
        <v>20447</v>
      </c>
      <c r="S7795" s="319" t="s">
        <v>356</v>
      </c>
      <c r="BE7795" s="60"/>
      <c r="BR7795" s="60"/>
      <c r="BX7795" s="151"/>
      <c r="CB7795" s="151"/>
      <c r="CM7795" s="151"/>
      <c r="CO7795" s="151"/>
      <c r="CT7795" s="151"/>
      <c r="CY7795" s="151"/>
    </row>
    <row r="7796" spans="1:103" x14ac:dyDescent="0.2">
      <c r="A7796" s="60"/>
      <c r="B7796" s="60"/>
      <c r="C7796" s="60"/>
      <c r="D7796" s="60"/>
      <c r="E7796" s="60"/>
      <c r="F7796" s="60"/>
      <c r="G7796" s="60"/>
      <c r="H7796" s="60"/>
      <c r="I7796" s="60"/>
      <c r="J7796" s="60"/>
      <c r="K7796" s="60"/>
      <c r="L7796" s="60"/>
      <c r="M7796" s="60"/>
      <c r="N7796" s="60"/>
      <c r="O7796" s="60"/>
      <c r="P7796" s="60"/>
      <c r="Q7796" s="60"/>
      <c r="R7796" s="334">
        <v>20451</v>
      </c>
      <c r="S7796" s="319" t="s">
        <v>356</v>
      </c>
      <c r="BE7796" s="60"/>
      <c r="BR7796" s="60"/>
      <c r="BX7796" s="151"/>
      <c r="CB7796" s="151"/>
      <c r="CM7796" s="151"/>
      <c r="CO7796" s="151"/>
      <c r="CT7796" s="151"/>
      <c r="CY7796" s="151"/>
    </row>
    <row r="7797" spans="1:103" x14ac:dyDescent="0.2">
      <c r="A7797" s="60"/>
      <c r="B7797" s="60"/>
      <c r="C7797" s="60"/>
      <c r="D7797" s="60"/>
      <c r="E7797" s="60"/>
      <c r="F7797" s="60"/>
      <c r="G7797" s="60"/>
      <c r="H7797" s="60"/>
      <c r="I7797" s="60"/>
      <c r="J7797" s="60"/>
      <c r="K7797" s="60"/>
      <c r="L7797" s="60"/>
      <c r="M7797" s="60"/>
      <c r="N7797" s="60"/>
      <c r="O7797" s="60"/>
      <c r="P7797" s="60"/>
      <c r="Q7797" s="60"/>
      <c r="R7797" s="334">
        <v>20453</v>
      </c>
      <c r="S7797" s="319" t="s">
        <v>358</v>
      </c>
      <c r="BE7797" s="60"/>
      <c r="BR7797" s="60"/>
      <c r="BX7797" s="151"/>
      <c r="CB7797" s="151"/>
      <c r="CM7797" s="151"/>
      <c r="CO7797" s="151"/>
      <c r="CT7797" s="151"/>
      <c r="CY7797" s="151"/>
    </row>
    <row r="7798" spans="1:103" x14ac:dyDescent="0.2">
      <c r="A7798" s="60"/>
      <c r="B7798" s="60"/>
      <c r="C7798" s="60"/>
      <c r="D7798" s="60"/>
      <c r="E7798" s="60"/>
      <c r="F7798" s="60"/>
      <c r="G7798" s="60"/>
      <c r="H7798" s="60"/>
      <c r="I7798" s="60"/>
      <c r="J7798" s="60"/>
      <c r="K7798" s="60"/>
      <c r="L7798" s="60"/>
      <c r="M7798" s="60"/>
      <c r="N7798" s="60"/>
      <c r="O7798" s="60"/>
      <c r="P7798" s="60"/>
      <c r="Q7798" s="60"/>
      <c r="R7798" s="334">
        <v>20456</v>
      </c>
      <c r="S7798" s="319" t="s">
        <v>356</v>
      </c>
      <c r="BE7798" s="60"/>
      <c r="BR7798" s="60"/>
      <c r="BX7798" s="151"/>
      <c r="CB7798" s="151"/>
      <c r="CM7798" s="151"/>
      <c r="CO7798" s="151"/>
      <c r="CT7798" s="151"/>
      <c r="CY7798" s="151"/>
    </row>
    <row r="7799" spans="1:103" x14ac:dyDescent="0.2">
      <c r="A7799" s="60"/>
      <c r="B7799" s="60"/>
      <c r="C7799" s="60"/>
      <c r="D7799" s="60"/>
      <c r="E7799" s="60"/>
      <c r="F7799" s="60"/>
      <c r="G7799" s="60"/>
      <c r="H7799" s="60"/>
      <c r="I7799" s="60"/>
      <c r="J7799" s="60"/>
      <c r="K7799" s="60"/>
      <c r="L7799" s="60"/>
      <c r="M7799" s="60"/>
      <c r="N7799" s="60"/>
      <c r="O7799" s="60"/>
      <c r="P7799" s="60"/>
      <c r="Q7799" s="60"/>
      <c r="R7799" s="334">
        <v>20460</v>
      </c>
      <c r="S7799" s="319" t="s">
        <v>356</v>
      </c>
      <c r="BE7799" s="60"/>
      <c r="BR7799" s="60"/>
      <c r="BX7799" s="151"/>
      <c r="CB7799" s="151"/>
      <c r="CM7799" s="151"/>
      <c r="CO7799" s="151"/>
      <c r="CT7799" s="151"/>
      <c r="CY7799" s="151"/>
    </row>
    <row r="7800" spans="1:103" x14ac:dyDescent="0.2">
      <c r="A7800" s="60"/>
      <c r="B7800" s="60"/>
      <c r="C7800" s="60"/>
      <c r="D7800" s="60"/>
      <c r="E7800" s="60"/>
      <c r="F7800" s="60"/>
      <c r="G7800" s="60"/>
      <c r="H7800" s="60"/>
      <c r="I7800" s="60"/>
      <c r="J7800" s="60"/>
      <c r="K7800" s="60"/>
      <c r="L7800" s="60"/>
      <c r="M7800" s="60"/>
      <c r="N7800" s="60"/>
      <c r="O7800" s="60"/>
      <c r="P7800" s="60"/>
      <c r="Q7800" s="60"/>
      <c r="R7800" s="334">
        <v>20463</v>
      </c>
      <c r="S7800" s="319" t="s">
        <v>356</v>
      </c>
      <c r="BE7800" s="60"/>
      <c r="BR7800" s="60"/>
      <c r="BX7800" s="151"/>
      <c r="CB7800" s="151"/>
      <c r="CM7800" s="151"/>
      <c r="CO7800" s="151"/>
      <c r="CT7800" s="151"/>
      <c r="CY7800" s="151"/>
    </row>
    <row r="7801" spans="1:103" x14ac:dyDescent="0.2">
      <c r="A7801" s="60"/>
      <c r="B7801" s="60"/>
      <c r="C7801" s="60"/>
      <c r="D7801" s="60"/>
      <c r="E7801" s="60"/>
      <c r="F7801" s="60"/>
      <c r="G7801" s="60"/>
      <c r="H7801" s="60"/>
      <c r="I7801" s="60"/>
      <c r="J7801" s="60"/>
      <c r="K7801" s="60"/>
      <c r="L7801" s="60"/>
      <c r="M7801" s="60"/>
      <c r="N7801" s="60"/>
      <c r="O7801" s="60"/>
      <c r="P7801" s="60"/>
      <c r="Q7801" s="60"/>
      <c r="R7801" s="334">
        <v>20469</v>
      </c>
      <c r="S7801" s="319" t="s">
        <v>356</v>
      </c>
      <c r="BE7801" s="60"/>
      <c r="BR7801" s="60"/>
      <c r="BX7801" s="151"/>
      <c r="CB7801" s="151"/>
      <c r="CM7801" s="151"/>
      <c r="CO7801" s="151"/>
      <c r="CT7801" s="151"/>
      <c r="CY7801" s="151"/>
    </row>
    <row r="7802" spans="1:103" x14ac:dyDescent="0.2">
      <c r="A7802" s="60"/>
      <c r="B7802" s="60"/>
      <c r="C7802" s="60"/>
      <c r="D7802" s="60"/>
      <c r="E7802" s="60"/>
      <c r="F7802" s="60"/>
      <c r="G7802" s="60"/>
      <c r="H7802" s="60"/>
      <c r="I7802" s="60"/>
      <c r="J7802" s="60"/>
      <c r="K7802" s="60"/>
      <c r="L7802" s="60"/>
      <c r="M7802" s="60"/>
      <c r="N7802" s="60"/>
      <c r="O7802" s="60"/>
      <c r="P7802" s="60"/>
      <c r="Q7802" s="60"/>
      <c r="R7802" s="334">
        <v>20472</v>
      </c>
      <c r="S7802" s="319" t="s">
        <v>356</v>
      </c>
      <c r="BE7802" s="60"/>
      <c r="BR7802" s="60"/>
      <c r="BX7802" s="151"/>
      <c r="CB7802" s="151"/>
      <c r="CM7802" s="151"/>
      <c r="CO7802" s="151"/>
      <c r="CT7802" s="151"/>
      <c r="CY7802" s="151"/>
    </row>
    <row r="7803" spans="1:103" x14ac:dyDescent="0.2">
      <c r="A7803" s="60"/>
      <c r="B7803" s="60"/>
      <c r="C7803" s="60"/>
      <c r="D7803" s="60"/>
      <c r="E7803" s="60"/>
      <c r="F7803" s="60"/>
      <c r="G7803" s="60"/>
      <c r="H7803" s="60"/>
      <c r="I7803" s="60"/>
      <c r="J7803" s="60"/>
      <c r="K7803" s="60"/>
      <c r="L7803" s="60"/>
      <c r="M7803" s="60"/>
      <c r="N7803" s="60"/>
      <c r="O7803" s="60"/>
      <c r="P7803" s="60"/>
      <c r="Q7803" s="60"/>
      <c r="R7803" s="334">
        <v>20500</v>
      </c>
      <c r="S7803" s="319" t="s">
        <v>356</v>
      </c>
      <c r="BE7803" s="60"/>
      <c r="BR7803" s="60"/>
      <c r="BX7803" s="151"/>
      <c r="CB7803" s="151"/>
      <c r="CM7803" s="151"/>
      <c r="CO7803" s="151"/>
      <c r="CT7803" s="151"/>
      <c r="CY7803" s="151"/>
    </row>
    <row r="7804" spans="1:103" x14ac:dyDescent="0.2">
      <c r="A7804" s="60"/>
      <c r="B7804" s="60"/>
      <c r="C7804" s="60"/>
      <c r="D7804" s="60"/>
      <c r="E7804" s="60"/>
      <c r="F7804" s="60"/>
      <c r="G7804" s="60"/>
      <c r="H7804" s="60"/>
      <c r="I7804" s="60"/>
      <c r="J7804" s="60"/>
      <c r="K7804" s="60"/>
      <c r="L7804" s="60"/>
      <c r="M7804" s="60"/>
      <c r="N7804" s="60"/>
      <c r="O7804" s="60"/>
      <c r="P7804" s="60"/>
      <c r="Q7804" s="60"/>
      <c r="R7804" s="334">
        <v>20502</v>
      </c>
      <c r="S7804" s="319" t="s">
        <v>356</v>
      </c>
      <c r="BE7804" s="60"/>
      <c r="BR7804" s="60"/>
      <c r="BX7804" s="151"/>
      <c r="CB7804" s="151"/>
      <c r="CM7804" s="151"/>
      <c r="CO7804" s="151"/>
      <c r="CT7804" s="151"/>
      <c r="CY7804" s="151"/>
    </row>
    <row r="7805" spans="1:103" x14ac:dyDescent="0.2">
      <c r="A7805" s="60"/>
      <c r="B7805" s="60"/>
      <c r="C7805" s="60"/>
      <c r="D7805" s="60"/>
      <c r="E7805" s="60"/>
      <c r="F7805" s="60"/>
      <c r="G7805" s="60"/>
      <c r="H7805" s="60"/>
      <c r="I7805" s="60"/>
      <c r="J7805" s="60"/>
      <c r="K7805" s="60"/>
      <c r="L7805" s="60"/>
      <c r="M7805" s="60"/>
      <c r="N7805" s="60"/>
      <c r="O7805" s="60"/>
      <c r="P7805" s="60"/>
      <c r="Q7805" s="60"/>
      <c r="R7805" s="334">
        <v>20503</v>
      </c>
      <c r="S7805" s="319" t="s">
        <v>356</v>
      </c>
      <c r="BE7805" s="60"/>
      <c r="BR7805" s="60"/>
      <c r="BX7805" s="151"/>
      <c r="CB7805" s="151"/>
      <c r="CM7805" s="151"/>
      <c r="CO7805" s="151"/>
      <c r="CT7805" s="151"/>
      <c r="CY7805" s="151"/>
    </row>
    <row r="7806" spans="1:103" x14ac:dyDescent="0.2">
      <c r="A7806" s="60"/>
      <c r="B7806" s="60"/>
      <c r="C7806" s="60"/>
      <c r="D7806" s="60"/>
      <c r="E7806" s="60"/>
      <c r="F7806" s="60"/>
      <c r="G7806" s="60"/>
      <c r="H7806" s="60"/>
      <c r="I7806" s="60"/>
      <c r="J7806" s="60"/>
      <c r="K7806" s="60"/>
      <c r="L7806" s="60"/>
      <c r="M7806" s="60"/>
      <c r="N7806" s="60"/>
      <c r="O7806" s="60"/>
      <c r="P7806" s="60"/>
      <c r="Q7806" s="60"/>
      <c r="R7806" s="334">
        <v>20504</v>
      </c>
      <c r="S7806" s="319" t="s">
        <v>356</v>
      </c>
      <c r="BE7806" s="60"/>
      <c r="BR7806" s="60"/>
      <c r="BX7806" s="151"/>
      <c r="CB7806" s="151"/>
      <c r="CM7806" s="151"/>
      <c r="CO7806" s="151"/>
      <c r="CT7806" s="151"/>
      <c r="CY7806" s="151"/>
    </row>
    <row r="7807" spans="1:103" x14ac:dyDescent="0.2">
      <c r="A7807" s="60"/>
      <c r="B7807" s="60"/>
      <c r="C7807" s="60"/>
      <c r="D7807" s="60"/>
      <c r="E7807" s="60"/>
      <c r="F7807" s="60"/>
      <c r="G7807" s="60"/>
      <c r="H7807" s="60"/>
      <c r="I7807" s="60"/>
      <c r="J7807" s="60"/>
      <c r="K7807" s="60"/>
      <c r="L7807" s="60"/>
      <c r="M7807" s="60"/>
      <c r="N7807" s="60"/>
      <c r="O7807" s="60"/>
      <c r="P7807" s="60"/>
      <c r="Q7807" s="60"/>
      <c r="R7807" s="334">
        <v>20505</v>
      </c>
      <c r="S7807" s="319" t="s">
        <v>356</v>
      </c>
      <c r="BE7807" s="60"/>
      <c r="BR7807" s="60"/>
      <c r="BX7807" s="151"/>
      <c r="CB7807" s="151"/>
      <c r="CM7807" s="151"/>
      <c r="CO7807" s="151"/>
      <c r="CT7807" s="151"/>
      <c r="CY7807" s="151"/>
    </row>
    <row r="7808" spans="1:103" x14ac:dyDescent="0.2">
      <c r="A7808" s="60"/>
      <c r="B7808" s="60"/>
      <c r="C7808" s="60"/>
      <c r="D7808" s="60"/>
      <c r="E7808" s="60"/>
      <c r="F7808" s="60"/>
      <c r="G7808" s="60"/>
      <c r="H7808" s="60"/>
      <c r="I7808" s="60"/>
      <c r="J7808" s="60"/>
      <c r="K7808" s="60"/>
      <c r="L7808" s="60"/>
      <c r="M7808" s="60"/>
      <c r="N7808" s="60"/>
      <c r="O7808" s="60"/>
      <c r="P7808" s="60"/>
      <c r="Q7808" s="60"/>
      <c r="R7808" s="334">
        <v>20506</v>
      </c>
      <c r="S7808" s="319" t="s">
        <v>356</v>
      </c>
      <c r="BE7808" s="60"/>
      <c r="BR7808" s="60"/>
      <c r="BX7808" s="151"/>
      <c r="CB7808" s="151"/>
      <c r="CM7808" s="151"/>
      <c r="CO7808" s="151"/>
      <c r="CT7808" s="151"/>
      <c r="CY7808" s="151"/>
    </row>
    <row r="7809" spans="1:103" x14ac:dyDescent="0.2">
      <c r="A7809" s="60"/>
      <c r="B7809" s="60"/>
      <c r="C7809" s="60"/>
      <c r="D7809" s="60"/>
      <c r="E7809" s="60"/>
      <c r="F7809" s="60"/>
      <c r="G7809" s="60"/>
      <c r="H7809" s="60"/>
      <c r="I7809" s="60"/>
      <c r="J7809" s="60"/>
      <c r="K7809" s="60"/>
      <c r="L7809" s="60"/>
      <c r="M7809" s="60"/>
      <c r="N7809" s="60"/>
      <c r="O7809" s="60"/>
      <c r="P7809" s="60"/>
      <c r="Q7809" s="60"/>
      <c r="R7809" s="334">
        <v>20507</v>
      </c>
      <c r="S7809" s="319" t="s">
        <v>356</v>
      </c>
      <c r="BE7809" s="60"/>
      <c r="BR7809" s="60"/>
      <c r="BX7809" s="151"/>
      <c r="CB7809" s="151"/>
      <c r="CM7809" s="151"/>
      <c r="CO7809" s="151"/>
      <c r="CT7809" s="151"/>
      <c r="CY7809" s="151"/>
    </row>
    <row r="7810" spans="1:103" x14ac:dyDescent="0.2">
      <c r="A7810" s="60"/>
      <c r="B7810" s="60"/>
      <c r="C7810" s="60"/>
      <c r="D7810" s="60"/>
      <c r="E7810" s="60"/>
      <c r="F7810" s="60"/>
      <c r="G7810" s="60"/>
      <c r="H7810" s="60"/>
      <c r="I7810" s="60"/>
      <c r="J7810" s="60"/>
      <c r="K7810" s="60"/>
      <c r="L7810" s="60"/>
      <c r="M7810" s="60"/>
      <c r="N7810" s="60"/>
      <c r="O7810" s="60"/>
      <c r="P7810" s="60"/>
      <c r="Q7810" s="60"/>
      <c r="R7810" s="334">
        <v>20508</v>
      </c>
      <c r="S7810" s="319" t="s">
        <v>356</v>
      </c>
      <c r="BE7810" s="60"/>
      <c r="BR7810" s="60"/>
      <c r="BX7810" s="151"/>
      <c r="CB7810" s="151"/>
      <c r="CM7810" s="151"/>
      <c r="CO7810" s="151"/>
      <c r="CT7810" s="151"/>
      <c r="CY7810" s="151"/>
    </row>
    <row r="7811" spans="1:103" x14ac:dyDescent="0.2">
      <c r="A7811" s="60"/>
      <c r="B7811" s="60"/>
      <c r="C7811" s="60"/>
      <c r="D7811" s="60"/>
      <c r="E7811" s="60"/>
      <c r="F7811" s="60"/>
      <c r="G7811" s="60"/>
      <c r="H7811" s="60"/>
      <c r="I7811" s="60"/>
      <c r="J7811" s="60"/>
      <c r="K7811" s="60"/>
      <c r="L7811" s="60"/>
      <c r="M7811" s="60"/>
      <c r="N7811" s="60"/>
      <c r="O7811" s="60"/>
      <c r="P7811" s="60"/>
      <c r="Q7811" s="60"/>
      <c r="R7811" s="334">
        <v>20509</v>
      </c>
      <c r="S7811" s="319" t="s">
        <v>356</v>
      </c>
      <c r="BE7811" s="60"/>
      <c r="BR7811" s="60"/>
      <c r="BX7811" s="151"/>
      <c r="CB7811" s="151"/>
      <c r="CM7811" s="151"/>
      <c r="CO7811" s="151"/>
      <c r="CT7811" s="151"/>
      <c r="CY7811" s="151"/>
    </row>
    <row r="7812" spans="1:103" x14ac:dyDescent="0.2">
      <c r="A7812" s="60"/>
      <c r="B7812" s="60"/>
      <c r="C7812" s="60"/>
      <c r="D7812" s="60"/>
      <c r="E7812" s="60"/>
      <c r="F7812" s="60"/>
      <c r="G7812" s="60"/>
      <c r="H7812" s="60"/>
      <c r="I7812" s="60"/>
      <c r="J7812" s="60"/>
      <c r="K7812" s="60"/>
      <c r="L7812" s="60"/>
      <c r="M7812" s="60"/>
      <c r="N7812" s="60"/>
      <c r="O7812" s="60"/>
      <c r="P7812" s="60"/>
      <c r="Q7812" s="60"/>
      <c r="R7812" s="334">
        <v>20510</v>
      </c>
      <c r="S7812" s="319" t="s">
        <v>356</v>
      </c>
      <c r="BE7812" s="60"/>
      <c r="BR7812" s="60"/>
      <c r="BX7812" s="151"/>
      <c r="CB7812" s="151"/>
      <c r="CM7812" s="151"/>
      <c r="CO7812" s="151"/>
      <c r="CT7812" s="151"/>
      <c r="CY7812" s="151"/>
    </row>
    <row r="7813" spans="1:103" x14ac:dyDescent="0.2">
      <c r="A7813" s="60"/>
      <c r="B7813" s="60"/>
      <c r="C7813" s="60"/>
      <c r="D7813" s="60"/>
      <c r="E7813" s="60"/>
      <c r="F7813" s="60"/>
      <c r="G7813" s="60"/>
      <c r="H7813" s="60"/>
      <c r="I7813" s="60"/>
      <c r="J7813" s="60"/>
      <c r="K7813" s="60"/>
      <c r="L7813" s="60"/>
      <c r="M7813" s="60"/>
      <c r="N7813" s="60"/>
      <c r="O7813" s="60"/>
      <c r="P7813" s="60"/>
      <c r="Q7813" s="60"/>
      <c r="R7813" s="334">
        <v>20511</v>
      </c>
      <c r="S7813" s="319" t="s">
        <v>356</v>
      </c>
      <c r="BE7813" s="60"/>
      <c r="BR7813" s="60"/>
      <c r="BX7813" s="151"/>
      <c r="CB7813" s="151"/>
      <c r="CM7813" s="151"/>
      <c r="CO7813" s="151"/>
      <c r="CT7813" s="151"/>
      <c r="CY7813" s="151"/>
    </row>
    <row r="7814" spans="1:103" x14ac:dyDescent="0.2">
      <c r="A7814" s="60"/>
      <c r="B7814" s="60"/>
      <c r="C7814" s="60"/>
      <c r="D7814" s="60"/>
      <c r="E7814" s="60"/>
      <c r="F7814" s="60"/>
      <c r="G7814" s="60"/>
      <c r="H7814" s="60"/>
      <c r="I7814" s="60"/>
      <c r="J7814" s="60"/>
      <c r="K7814" s="60"/>
      <c r="L7814" s="60"/>
      <c r="M7814" s="60"/>
      <c r="N7814" s="60"/>
      <c r="O7814" s="60"/>
      <c r="P7814" s="60"/>
      <c r="Q7814" s="60"/>
      <c r="R7814" s="334">
        <v>20515</v>
      </c>
      <c r="S7814" s="319" t="s">
        <v>356</v>
      </c>
      <c r="BE7814" s="60"/>
      <c r="BR7814" s="60"/>
      <c r="BX7814" s="151"/>
      <c r="CB7814" s="151"/>
      <c r="CM7814" s="151"/>
      <c r="CO7814" s="151"/>
      <c r="CT7814" s="151"/>
      <c r="CY7814" s="151"/>
    </row>
    <row r="7815" spans="1:103" x14ac:dyDescent="0.2">
      <c r="A7815" s="60"/>
      <c r="B7815" s="60"/>
      <c r="C7815" s="60"/>
      <c r="D7815" s="60"/>
      <c r="E7815" s="60"/>
      <c r="F7815" s="60"/>
      <c r="G7815" s="60"/>
      <c r="H7815" s="60"/>
      <c r="I7815" s="60"/>
      <c r="J7815" s="60"/>
      <c r="K7815" s="60"/>
      <c r="L7815" s="60"/>
      <c r="M7815" s="60"/>
      <c r="N7815" s="60"/>
      <c r="O7815" s="60"/>
      <c r="P7815" s="60"/>
      <c r="Q7815" s="60"/>
      <c r="R7815" s="334">
        <v>20520</v>
      </c>
      <c r="S7815" s="319" t="s">
        <v>356</v>
      </c>
      <c r="BE7815" s="60"/>
      <c r="BR7815" s="60"/>
      <c r="BX7815" s="151"/>
      <c r="CB7815" s="151"/>
      <c r="CM7815" s="151"/>
      <c r="CO7815" s="151"/>
      <c r="CT7815" s="151"/>
      <c r="CY7815" s="151"/>
    </row>
    <row r="7816" spans="1:103" x14ac:dyDescent="0.2">
      <c r="A7816" s="60"/>
      <c r="B7816" s="60"/>
      <c r="C7816" s="60"/>
      <c r="D7816" s="60"/>
      <c r="E7816" s="60"/>
      <c r="F7816" s="60"/>
      <c r="G7816" s="60"/>
      <c r="H7816" s="60"/>
      <c r="I7816" s="60"/>
      <c r="J7816" s="60"/>
      <c r="K7816" s="60"/>
      <c r="L7816" s="60"/>
      <c r="M7816" s="60"/>
      <c r="N7816" s="60"/>
      <c r="O7816" s="60"/>
      <c r="P7816" s="60"/>
      <c r="Q7816" s="60"/>
      <c r="R7816" s="334">
        <v>20521</v>
      </c>
      <c r="S7816" s="319" t="s">
        <v>356</v>
      </c>
      <c r="BE7816" s="60"/>
      <c r="BR7816" s="60"/>
      <c r="BX7816" s="151"/>
      <c r="CB7816" s="151"/>
      <c r="CM7816" s="151"/>
      <c r="CO7816" s="151"/>
      <c r="CT7816" s="151"/>
      <c r="CY7816" s="151"/>
    </row>
    <row r="7817" spans="1:103" x14ac:dyDescent="0.2">
      <c r="A7817" s="60"/>
      <c r="B7817" s="60"/>
      <c r="C7817" s="60"/>
      <c r="D7817" s="60"/>
      <c r="E7817" s="60"/>
      <c r="F7817" s="60"/>
      <c r="G7817" s="60"/>
      <c r="H7817" s="60"/>
      <c r="I7817" s="60"/>
      <c r="J7817" s="60"/>
      <c r="K7817" s="60"/>
      <c r="L7817" s="60"/>
      <c r="M7817" s="60"/>
      <c r="N7817" s="60"/>
      <c r="O7817" s="60"/>
      <c r="P7817" s="60"/>
      <c r="Q7817" s="60"/>
      <c r="R7817" s="334">
        <v>20522</v>
      </c>
      <c r="S7817" s="319" t="s">
        <v>356</v>
      </c>
      <c r="BE7817" s="60"/>
      <c r="BR7817" s="60"/>
      <c r="BX7817" s="151"/>
      <c r="CB7817" s="151"/>
      <c r="CM7817" s="151"/>
      <c r="CO7817" s="151"/>
      <c r="CT7817" s="151"/>
      <c r="CY7817" s="151"/>
    </row>
    <row r="7818" spans="1:103" x14ac:dyDescent="0.2">
      <c r="A7818" s="60"/>
      <c r="B7818" s="60"/>
      <c r="C7818" s="60"/>
      <c r="D7818" s="60"/>
      <c r="E7818" s="60"/>
      <c r="F7818" s="60"/>
      <c r="G7818" s="60"/>
      <c r="H7818" s="60"/>
      <c r="I7818" s="60"/>
      <c r="J7818" s="60"/>
      <c r="K7818" s="60"/>
      <c r="L7818" s="60"/>
      <c r="M7818" s="60"/>
      <c r="N7818" s="60"/>
      <c r="O7818" s="60"/>
      <c r="P7818" s="60"/>
      <c r="Q7818" s="60"/>
      <c r="R7818" s="334">
        <v>20523</v>
      </c>
      <c r="S7818" s="319" t="s">
        <v>356</v>
      </c>
      <c r="BE7818" s="60"/>
      <c r="BR7818" s="60"/>
      <c r="BX7818" s="151"/>
      <c r="CB7818" s="151"/>
      <c r="CM7818" s="151"/>
      <c r="CO7818" s="151"/>
      <c r="CT7818" s="151"/>
      <c r="CY7818" s="151"/>
    </row>
    <row r="7819" spans="1:103" x14ac:dyDescent="0.2">
      <c r="A7819" s="60"/>
      <c r="B7819" s="60"/>
      <c r="C7819" s="60"/>
      <c r="D7819" s="60"/>
      <c r="E7819" s="60"/>
      <c r="F7819" s="60"/>
      <c r="G7819" s="60"/>
      <c r="H7819" s="60"/>
      <c r="I7819" s="60"/>
      <c r="J7819" s="60"/>
      <c r="K7819" s="60"/>
      <c r="L7819" s="60"/>
      <c r="M7819" s="60"/>
      <c r="N7819" s="60"/>
      <c r="O7819" s="60"/>
      <c r="P7819" s="60"/>
      <c r="Q7819" s="60"/>
      <c r="R7819" s="334">
        <v>20524</v>
      </c>
      <c r="S7819" s="319" t="s">
        <v>356</v>
      </c>
      <c r="BE7819" s="60"/>
      <c r="BR7819" s="60"/>
      <c r="BX7819" s="151"/>
      <c r="CB7819" s="151"/>
      <c r="CM7819" s="151"/>
      <c r="CO7819" s="151"/>
      <c r="CT7819" s="151"/>
      <c r="CY7819" s="151"/>
    </row>
    <row r="7820" spans="1:103" x14ac:dyDescent="0.2">
      <c r="A7820" s="60"/>
      <c r="B7820" s="60"/>
      <c r="C7820" s="60"/>
      <c r="D7820" s="60"/>
      <c r="E7820" s="60"/>
      <c r="F7820" s="60"/>
      <c r="G7820" s="60"/>
      <c r="H7820" s="60"/>
      <c r="I7820" s="60"/>
      <c r="J7820" s="60"/>
      <c r="K7820" s="60"/>
      <c r="L7820" s="60"/>
      <c r="M7820" s="60"/>
      <c r="N7820" s="60"/>
      <c r="O7820" s="60"/>
      <c r="P7820" s="60"/>
      <c r="Q7820" s="60"/>
      <c r="R7820" s="334">
        <v>20525</v>
      </c>
      <c r="S7820" s="319" t="s">
        <v>356</v>
      </c>
      <c r="BE7820" s="60"/>
      <c r="BR7820" s="60"/>
      <c r="BX7820" s="151"/>
      <c r="CB7820" s="151"/>
      <c r="CM7820" s="151"/>
      <c r="CO7820" s="151"/>
      <c r="CT7820" s="151"/>
      <c r="CY7820" s="151"/>
    </row>
    <row r="7821" spans="1:103" x14ac:dyDescent="0.2">
      <c r="A7821" s="60"/>
      <c r="B7821" s="60"/>
      <c r="C7821" s="60"/>
      <c r="D7821" s="60"/>
      <c r="E7821" s="60"/>
      <c r="F7821" s="60"/>
      <c r="G7821" s="60"/>
      <c r="H7821" s="60"/>
      <c r="I7821" s="60"/>
      <c r="J7821" s="60"/>
      <c r="K7821" s="60"/>
      <c r="L7821" s="60"/>
      <c r="M7821" s="60"/>
      <c r="N7821" s="60"/>
      <c r="O7821" s="60"/>
      <c r="P7821" s="60"/>
      <c r="Q7821" s="60"/>
      <c r="R7821" s="334">
        <v>20526</v>
      </c>
      <c r="S7821" s="319" t="s">
        <v>356</v>
      </c>
      <c r="BE7821" s="60"/>
      <c r="BR7821" s="60"/>
      <c r="BX7821" s="151"/>
      <c r="CB7821" s="151"/>
      <c r="CM7821" s="151"/>
      <c r="CO7821" s="151"/>
      <c r="CT7821" s="151"/>
      <c r="CY7821" s="151"/>
    </row>
    <row r="7822" spans="1:103" x14ac:dyDescent="0.2">
      <c r="A7822" s="60"/>
      <c r="B7822" s="60"/>
      <c r="C7822" s="60"/>
      <c r="D7822" s="60"/>
      <c r="E7822" s="60"/>
      <c r="F7822" s="60"/>
      <c r="G7822" s="60"/>
      <c r="H7822" s="60"/>
      <c r="I7822" s="60"/>
      <c r="J7822" s="60"/>
      <c r="K7822" s="60"/>
      <c r="L7822" s="60"/>
      <c r="M7822" s="60"/>
      <c r="N7822" s="60"/>
      <c r="O7822" s="60"/>
      <c r="P7822" s="60"/>
      <c r="Q7822" s="60"/>
      <c r="R7822" s="334">
        <v>20527</v>
      </c>
      <c r="S7822" s="319" t="s">
        <v>356</v>
      </c>
      <c r="BE7822" s="60"/>
      <c r="BR7822" s="60"/>
      <c r="BX7822" s="151"/>
      <c r="CB7822" s="151"/>
      <c r="CM7822" s="151"/>
      <c r="CO7822" s="151"/>
      <c r="CT7822" s="151"/>
      <c r="CY7822" s="151"/>
    </row>
    <row r="7823" spans="1:103" x14ac:dyDescent="0.2">
      <c r="A7823" s="60"/>
      <c r="B7823" s="60"/>
      <c r="C7823" s="60"/>
      <c r="D7823" s="60"/>
      <c r="E7823" s="60"/>
      <c r="F7823" s="60"/>
      <c r="G7823" s="60"/>
      <c r="H7823" s="60"/>
      <c r="I7823" s="60"/>
      <c r="J7823" s="60"/>
      <c r="K7823" s="60"/>
      <c r="L7823" s="60"/>
      <c r="M7823" s="60"/>
      <c r="N7823" s="60"/>
      <c r="O7823" s="60"/>
      <c r="P7823" s="60"/>
      <c r="Q7823" s="60"/>
      <c r="R7823" s="334">
        <v>20528</v>
      </c>
      <c r="S7823" s="319" t="s">
        <v>356</v>
      </c>
      <c r="BE7823" s="60"/>
      <c r="BR7823" s="60"/>
      <c r="BX7823" s="151"/>
      <c r="CB7823" s="151"/>
      <c r="CM7823" s="151"/>
      <c r="CO7823" s="151"/>
      <c r="CT7823" s="151"/>
      <c r="CY7823" s="151"/>
    </row>
    <row r="7824" spans="1:103" x14ac:dyDescent="0.2">
      <c r="A7824" s="60"/>
      <c r="B7824" s="60"/>
      <c r="C7824" s="60"/>
      <c r="D7824" s="60"/>
      <c r="E7824" s="60"/>
      <c r="F7824" s="60"/>
      <c r="G7824" s="60"/>
      <c r="H7824" s="60"/>
      <c r="I7824" s="60"/>
      <c r="J7824" s="60"/>
      <c r="K7824" s="60"/>
      <c r="L7824" s="60"/>
      <c r="M7824" s="60"/>
      <c r="N7824" s="60"/>
      <c r="O7824" s="60"/>
      <c r="P7824" s="60"/>
      <c r="Q7824" s="60"/>
      <c r="R7824" s="334">
        <v>20529</v>
      </c>
      <c r="S7824" s="319" t="s">
        <v>356</v>
      </c>
      <c r="BE7824" s="60"/>
      <c r="BR7824" s="60"/>
      <c r="BX7824" s="151"/>
      <c r="CB7824" s="151"/>
      <c r="CM7824" s="151"/>
      <c r="CO7824" s="151"/>
      <c r="CT7824" s="151"/>
      <c r="CY7824" s="151"/>
    </row>
    <row r="7825" spans="1:103" x14ac:dyDescent="0.2">
      <c r="A7825" s="60"/>
      <c r="B7825" s="60"/>
      <c r="C7825" s="60"/>
      <c r="D7825" s="60"/>
      <c r="E7825" s="60"/>
      <c r="F7825" s="60"/>
      <c r="G7825" s="60"/>
      <c r="H7825" s="60"/>
      <c r="I7825" s="60"/>
      <c r="J7825" s="60"/>
      <c r="K7825" s="60"/>
      <c r="L7825" s="60"/>
      <c r="M7825" s="60"/>
      <c r="N7825" s="60"/>
      <c r="O7825" s="60"/>
      <c r="P7825" s="60"/>
      <c r="Q7825" s="60"/>
      <c r="R7825" s="334">
        <v>20530</v>
      </c>
      <c r="S7825" s="319" t="s">
        <v>356</v>
      </c>
      <c r="BE7825" s="60"/>
      <c r="BR7825" s="60"/>
      <c r="BX7825" s="151"/>
      <c r="CB7825" s="151"/>
      <c r="CM7825" s="151"/>
      <c r="CO7825" s="151"/>
      <c r="CT7825" s="151"/>
      <c r="CY7825" s="151"/>
    </row>
    <row r="7826" spans="1:103" x14ac:dyDescent="0.2">
      <c r="A7826" s="60"/>
      <c r="B7826" s="60"/>
      <c r="C7826" s="60"/>
      <c r="D7826" s="60"/>
      <c r="E7826" s="60"/>
      <c r="F7826" s="60"/>
      <c r="G7826" s="60"/>
      <c r="H7826" s="60"/>
      <c r="I7826" s="60"/>
      <c r="J7826" s="60"/>
      <c r="K7826" s="60"/>
      <c r="L7826" s="60"/>
      <c r="M7826" s="60"/>
      <c r="N7826" s="60"/>
      <c r="O7826" s="60"/>
      <c r="P7826" s="60"/>
      <c r="Q7826" s="60"/>
      <c r="R7826" s="334">
        <v>20531</v>
      </c>
      <c r="S7826" s="319" t="s">
        <v>356</v>
      </c>
      <c r="BE7826" s="60"/>
      <c r="BR7826" s="60"/>
      <c r="BX7826" s="151"/>
      <c r="CB7826" s="151"/>
      <c r="CM7826" s="151"/>
      <c r="CO7826" s="151"/>
      <c r="CT7826" s="151"/>
      <c r="CY7826" s="151"/>
    </row>
    <row r="7827" spans="1:103" x14ac:dyDescent="0.2">
      <c r="A7827" s="60"/>
      <c r="B7827" s="60"/>
      <c r="C7827" s="60"/>
      <c r="D7827" s="60"/>
      <c r="E7827" s="60"/>
      <c r="F7827" s="60"/>
      <c r="G7827" s="60"/>
      <c r="H7827" s="60"/>
      <c r="I7827" s="60"/>
      <c r="J7827" s="60"/>
      <c r="K7827" s="60"/>
      <c r="L7827" s="60"/>
      <c r="M7827" s="60"/>
      <c r="N7827" s="60"/>
      <c r="O7827" s="60"/>
      <c r="P7827" s="60"/>
      <c r="Q7827" s="60"/>
      <c r="R7827" s="334">
        <v>20532</v>
      </c>
      <c r="S7827" s="319" t="s">
        <v>356</v>
      </c>
      <c r="BE7827" s="60"/>
      <c r="BR7827" s="60"/>
      <c r="BX7827" s="151"/>
      <c r="CB7827" s="151"/>
      <c r="CM7827" s="151"/>
      <c r="CO7827" s="151"/>
      <c r="CT7827" s="151"/>
      <c r="CY7827" s="151"/>
    </row>
    <row r="7828" spans="1:103" x14ac:dyDescent="0.2">
      <c r="A7828" s="60"/>
      <c r="B7828" s="60"/>
      <c r="C7828" s="60"/>
      <c r="D7828" s="60"/>
      <c r="E7828" s="60"/>
      <c r="F7828" s="60"/>
      <c r="G7828" s="60"/>
      <c r="H7828" s="60"/>
      <c r="I7828" s="60"/>
      <c r="J7828" s="60"/>
      <c r="K7828" s="60"/>
      <c r="L7828" s="60"/>
      <c r="M7828" s="60"/>
      <c r="N7828" s="60"/>
      <c r="O7828" s="60"/>
      <c r="P7828" s="60"/>
      <c r="Q7828" s="60"/>
      <c r="R7828" s="334">
        <v>20533</v>
      </c>
      <c r="S7828" s="319" t="s">
        <v>356</v>
      </c>
      <c r="BE7828" s="60"/>
      <c r="BR7828" s="60"/>
      <c r="BX7828" s="151"/>
      <c r="CB7828" s="151"/>
      <c r="CM7828" s="151"/>
      <c r="CO7828" s="151"/>
      <c r="CT7828" s="151"/>
      <c r="CY7828" s="151"/>
    </row>
    <row r="7829" spans="1:103" x14ac:dyDescent="0.2">
      <c r="A7829" s="60"/>
      <c r="B7829" s="60"/>
      <c r="C7829" s="60"/>
      <c r="D7829" s="60"/>
      <c r="E7829" s="60"/>
      <c r="F7829" s="60"/>
      <c r="G7829" s="60"/>
      <c r="H7829" s="60"/>
      <c r="I7829" s="60"/>
      <c r="J7829" s="60"/>
      <c r="K7829" s="60"/>
      <c r="L7829" s="60"/>
      <c r="M7829" s="60"/>
      <c r="N7829" s="60"/>
      <c r="O7829" s="60"/>
      <c r="P7829" s="60"/>
      <c r="Q7829" s="60"/>
      <c r="R7829" s="334">
        <v>20534</v>
      </c>
      <c r="S7829" s="319" t="s">
        <v>356</v>
      </c>
      <c r="BE7829" s="60"/>
      <c r="BR7829" s="60"/>
      <c r="BX7829" s="151"/>
      <c r="CB7829" s="151"/>
      <c r="CM7829" s="151"/>
      <c r="CO7829" s="151"/>
      <c r="CT7829" s="151"/>
      <c r="CY7829" s="151"/>
    </row>
    <row r="7830" spans="1:103" x14ac:dyDescent="0.2">
      <c r="A7830" s="60"/>
      <c r="B7830" s="60"/>
      <c r="C7830" s="60"/>
      <c r="D7830" s="60"/>
      <c r="E7830" s="60"/>
      <c r="F7830" s="60"/>
      <c r="G7830" s="60"/>
      <c r="H7830" s="60"/>
      <c r="I7830" s="60"/>
      <c r="J7830" s="60"/>
      <c r="K7830" s="60"/>
      <c r="L7830" s="60"/>
      <c r="M7830" s="60"/>
      <c r="N7830" s="60"/>
      <c r="O7830" s="60"/>
      <c r="P7830" s="60"/>
      <c r="Q7830" s="60"/>
      <c r="R7830" s="334">
        <v>20535</v>
      </c>
      <c r="S7830" s="319" t="s">
        <v>356</v>
      </c>
      <c r="BE7830" s="60"/>
      <c r="BR7830" s="60"/>
      <c r="BX7830" s="151"/>
      <c r="CB7830" s="151"/>
      <c r="CM7830" s="151"/>
      <c r="CO7830" s="151"/>
      <c r="CT7830" s="151"/>
      <c r="CY7830" s="151"/>
    </row>
    <row r="7831" spans="1:103" x14ac:dyDescent="0.2">
      <c r="A7831" s="60"/>
      <c r="B7831" s="60"/>
      <c r="C7831" s="60"/>
      <c r="D7831" s="60"/>
      <c r="E7831" s="60"/>
      <c r="F7831" s="60"/>
      <c r="G7831" s="60"/>
      <c r="H7831" s="60"/>
      <c r="I7831" s="60"/>
      <c r="J7831" s="60"/>
      <c r="K7831" s="60"/>
      <c r="L7831" s="60"/>
      <c r="M7831" s="60"/>
      <c r="N7831" s="60"/>
      <c r="O7831" s="60"/>
      <c r="P7831" s="60"/>
      <c r="Q7831" s="60"/>
      <c r="R7831" s="334">
        <v>20536</v>
      </c>
      <c r="S7831" s="319" t="s">
        <v>356</v>
      </c>
      <c r="BE7831" s="60"/>
      <c r="BR7831" s="60"/>
      <c r="BX7831" s="151"/>
      <c r="CB7831" s="151"/>
      <c r="CM7831" s="151"/>
      <c r="CO7831" s="151"/>
      <c r="CT7831" s="151"/>
      <c r="CY7831" s="151"/>
    </row>
    <row r="7832" spans="1:103" x14ac:dyDescent="0.2">
      <c r="A7832" s="60"/>
      <c r="B7832" s="60"/>
      <c r="C7832" s="60"/>
      <c r="D7832" s="60"/>
      <c r="E7832" s="60"/>
      <c r="F7832" s="60"/>
      <c r="G7832" s="60"/>
      <c r="H7832" s="60"/>
      <c r="I7832" s="60"/>
      <c r="J7832" s="60"/>
      <c r="K7832" s="60"/>
      <c r="L7832" s="60"/>
      <c r="M7832" s="60"/>
      <c r="N7832" s="60"/>
      <c r="O7832" s="60"/>
      <c r="P7832" s="60"/>
      <c r="Q7832" s="60"/>
      <c r="R7832" s="334">
        <v>20538</v>
      </c>
      <c r="S7832" s="319" t="s">
        <v>356</v>
      </c>
      <c r="BE7832" s="60"/>
      <c r="BR7832" s="60"/>
      <c r="BX7832" s="151"/>
      <c r="CB7832" s="151"/>
      <c r="CM7832" s="151"/>
      <c r="CO7832" s="151"/>
      <c r="CT7832" s="151"/>
      <c r="CY7832" s="151"/>
    </row>
    <row r="7833" spans="1:103" x14ac:dyDescent="0.2">
      <c r="A7833" s="60"/>
      <c r="B7833" s="60"/>
      <c r="C7833" s="60"/>
      <c r="D7833" s="60"/>
      <c r="E7833" s="60"/>
      <c r="F7833" s="60"/>
      <c r="G7833" s="60"/>
      <c r="H7833" s="60"/>
      <c r="I7833" s="60"/>
      <c r="J7833" s="60"/>
      <c r="K7833" s="60"/>
      <c r="L7833" s="60"/>
      <c r="M7833" s="60"/>
      <c r="N7833" s="60"/>
      <c r="O7833" s="60"/>
      <c r="P7833" s="60"/>
      <c r="Q7833" s="60"/>
      <c r="R7833" s="334">
        <v>20539</v>
      </c>
      <c r="S7833" s="319" t="s">
        <v>356</v>
      </c>
      <c r="BE7833" s="60"/>
      <c r="BR7833" s="60"/>
      <c r="BX7833" s="151"/>
      <c r="CB7833" s="151"/>
      <c r="CM7833" s="151"/>
      <c r="CO7833" s="151"/>
      <c r="CT7833" s="151"/>
      <c r="CY7833" s="151"/>
    </row>
    <row r="7834" spans="1:103" x14ac:dyDescent="0.2">
      <c r="A7834" s="60"/>
      <c r="B7834" s="60"/>
      <c r="C7834" s="60"/>
      <c r="D7834" s="60"/>
      <c r="E7834" s="60"/>
      <c r="F7834" s="60"/>
      <c r="G7834" s="60"/>
      <c r="H7834" s="60"/>
      <c r="I7834" s="60"/>
      <c r="J7834" s="60"/>
      <c r="K7834" s="60"/>
      <c r="L7834" s="60"/>
      <c r="M7834" s="60"/>
      <c r="N7834" s="60"/>
      <c r="O7834" s="60"/>
      <c r="P7834" s="60"/>
      <c r="Q7834" s="60"/>
      <c r="R7834" s="334">
        <v>20540</v>
      </c>
      <c r="S7834" s="319" t="s">
        <v>356</v>
      </c>
      <c r="BE7834" s="60"/>
      <c r="BR7834" s="60"/>
      <c r="BX7834" s="151"/>
      <c r="CB7834" s="151"/>
      <c r="CM7834" s="151"/>
      <c r="CO7834" s="151"/>
      <c r="CT7834" s="151"/>
      <c r="CY7834" s="151"/>
    </row>
    <row r="7835" spans="1:103" x14ac:dyDescent="0.2">
      <c r="A7835" s="60"/>
      <c r="B7835" s="60"/>
      <c r="C7835" s="60"/>
      <c r="D7835" s="60"/>
      <c r="E7835" s="60"/>
      <c r="F7835" s="60"/>
      <c r="G7835" s="60"/>
      <c r="H7835" s="60"/>
      <c r="I7835" s="60"/>
      <c r="J7835" s="60"/>
      <c r="K7835" s="60"/>
      <c r="L7835" s="60"/>
      <c r="M7835" s="60"/>
      <c r="N7835" s="60"/>
      <c r="O7835" s="60"/>
      <c r="P7835" s="60"/>
      <c r="Q7835" s="60"/>
      <c r="R7835" s="334">
        <v>20541</v>
      </c>
      <c r="S7835" s="319" t="s">
        <v>356</v>
      </c>
      <c r="BE7835" s="60"/>
      <c r="BR7835" s="60"/>
      <c r="BX7835" s="151"/>
      <c r="CB7835" s="151"/>
      <c r="CM7835" s="151"/>
      <c r="CO7835" s="151"/>
      <c r="CT7835" s="151"/>
      <c r="CY7835" s="151"/>
    </row>
    <row r="7836" spans="1:103" x14ac:dyDescent="0.2">
      <c r="A7836" s="60"/>
      <c r="B7836" s="60"/>
      <c r="C7836" s="60"/>
      <c r="D7836" s="60"/>
      <c r="E7836" s="60"/>
      <c r="F7836" s="60"/>
      <c r="G7836" s="60"/>
      <c r="H7836" s="60"/>
      <c r="I7836" s="60"/>
      <c r="J7836" s="60"/>
      <c r="K7836" s="60"/>
      <c r="L7836" s="60"/>
      <c r="M7836" s="60"/>
      <c r="N7836" s="60"/>
      <c r="O7836" s="60"/>
      <c r="P7836" s="60"/>
      <c r="Q7836" s="60"/>
      <c r="R7836" s="334">
        <v>20542</v>
      </c>
      <c r="S7836" s="319" t="s">
        <v>356</v>
      </c>
      <c r="BE7836" s="60"/>
      <c r="BR7836" s="60"/>
      <c r="BX7836" s="151"/>
      <c r="CB7836" s="151"/>
      <c r="CM7836" s="151"/>
      <c r="CO7836" s="151"/>
      <c r="CT7836" s="151"/>
      <c r="CY7836" s="151"/>
    </row>
    <row r="7837" spans="1:103" x14ac:dyDescent="0.2">
      <c r="A7837" s="60"/>
      <c r="B7837" s="60"/>
      <c r="C7837" s="60"/>
      <c r="D7837" s="60"/>
      <c r="E7837" s="60"/>
      <c r="F7837" s="60"/>
      <c r="G7837" s="60"/>
      <c r="H7837" s="60"/>
      <c r="I7837" s="60"/>
      <c r="J7837" s="60"/>
      <c r="K7837" s="60"/>
      <c r="L7837" s="60"/>
      <c r="M7837" s="60"/>
      <c r="N7837" s="60"/>
      <c r="O7837" s="60"/>
      <c r="P7837" s="60"/>
      <c r="Q7837" s="60"/>
      <c r="R7837" s="334">
        <v>20543</v>
      </c>
      <c r="S7837" s="319" t="s">
        <v>356</v>
      </c>
      <c r="BE7837" s="60"/>
      <c r="BR7837" s="60"/>
      <c r="BX7837" s="151"/>
      <c r="CB7837" s="151"/>
      <c r="CM7837" s="151"/>
      <c r="CO7837" s="151"/>
      <c r="CT7837" s="151"/>
      <c r="CY7837" s="151"/>
    </row>
    <row r="7838" spans="1:103" x14ac:dyDescent="0.2">
      <c r="A7838" s="60"/>
      <c r="B7838" s="60"/>
      <c r="C7838" s="60"/>
      <c r="D7838" s="60"/>
      <c r="E7838" s="60"/>
      <c r="F7838" s="60"/>
      <c r="G7838" s="60"/>
      <c r="H7838" s="60"/>
      <c r="I7838" s="60"/>
      <c r="J7838" s="60"/>
      <c r="K7838" s="60"/>
      <c r="L7838" s="60"/>
      <c r="M7838" s="60"/>
      <c r="N7838" s="60"/>
      <c r="O7838" s="60"/>
      <c r="P7838" s="60"/>
      <c r="Q7838" s="60"/>
      <c r="R7838" s="334">
        <v>20544</v>
      </c>
      <c r="S7838" s="319" t="s">
        <v>356</v>
      </c>
      <c r="BE7838" s="60"/>
      <c r="BR7838" s="60"/>
      <c r="BX7838" s="151"/>
      <c r="CB7838" s="151"/>
      <c r="CM7838" s="151"/>
      <c r="CO7838" s="151"/>
      <c r="CT7838" s="151"/>
      <c r="CY7838" s="151"/>
    </row>
    <row r="7839" spans="1:103" x14ac:dyDescent="0.2">
      <c r="A7839" s="60"/>
      <c r="B7839" s="60"/>
      <c r="C7839" s="60"/>
      <c r="D7839" s="60"/>
      <c r="E7839" s="60"/>
      <c r="F7839" s="60"/>
      <c r="G7839" s="60"/>
      <c r="H7839" s="60"/>
      <c r="I7839" s="60"/>
      <c r="J7839" s="60"/>
      <c r="K7839" s="60"/>
      <c r="L7839" s="60"/>
      <c r="M7839" s="60"/>
      <c r="N7839" s="60"/>
      <c r="O7839" s="60"/>
      <c r="P7839" s="60"/>
      <c r="Q7839" s="60"/>
      <c r="R7839" s="334">
        <v>20546</v>
      </c>
      <c r="S7839" s="319" t="s">
        <v>356</v>
      </c>
      <c r="BE7839" s="60"/>
      <c r="BR7839" s="60"/>
      <c r="BX7839" s="151"/>
      <c r="CB7839" s="151"/>
      <c r="CM7839" s="151"/>
      <c r="CO7839" s="151"/>
      <c r="CT7839" s="151"/>
      <c r="CY7839" s="151"/>
    </row>
    <row r="7840" spans="1:103" x14ac:dyDescent="0.2">
      <c r="A7840" s="60"/>
      <c r="B7840" s="60"/>
      <c r="C7840" s="60"/>
      <c r="D7840" s="60"/>
      <c r="E7840" s="60"/>
      <c r="F7840" s="60"/>
      <c r="G7840" s="60"/>
      <c r="H7840" s="60"/>
      <c r="I7840" s="60"/>
      <c r="J7840" s="60"/>
      <c r="K7840" s="60"/>
      <c r="L7840" s="60"/>
      <c r="M7840" s="60"/>
      <c r="N7840" s="60"/>
      <c r="O7840" s="60"/>
      <c r="P7840" s="60"/>
      <c r="Q7840" s="60"/>
      <c r="R7840" s="334">
        <v>20547</v>
      </c>
      <c r="S7840" s="319" t="s">
        <v>356</v>
      </c>
      <c r="BE7840" s="60"/>
      <c r="BR7840" s="60"/>
      <c r="BX7840" s="151"/>
      <c r="CB7840" s="151"/>
      <c r="CM7840" s="151"/>
      <c r="CO7840" s="151"/>
      <c r="CT7840" s="151"/>
      <c r="CY7840" s="151"/>
    </row>
    <row r="7841" spans="1:103" x14ac:dyDescent="0.2">
      <c r="A7841" s="60"/>
      <c r="B7841" s="60"/>
      <c r="C7841" s="60"/>
      <c r="D7841" s="60"/>
      <c r="E7841" s="60"/>
      <c r="F7841" s="60"/>
      <c r="G7841" s="60"/>
      <c r="H7841" s="60"/>
      <c r="I7841" s="60"/>
      <c r="J7841" s="60"/>
      <c r="K7841" s="60"/>
      <c r="L7841" s="60"/>
      <c r="M7841" s="60"/>
      <c r="N7841" s="60"/>
      <c r="O7841" s="60"/>
      <c r="P7841" s="60"/>
      <c r="Q7841" s="60"/>
      <c r="R7841" s="334">
        <v>20548</v>
      </c>
      <c r="S7841" s="319" t="s">
        <v>356</v>
      </c>
      <c r="BE7841" s="60"/>
      <c r="BR7841" s="60"/>
      <c r="BX7841" s="151"/>
      <c r="CB7841" s="151"/>
      <c r="CM7841" s="151"/>
      <c r="CO7841" s="151"/>
      <c r="CT7841" s="151"/>
      <c r="CY7841" s="151"/>
    </row>
    <row r="7842" spans="1:103" x14ac:dyDescent="0.2">
      <c r="A7842" s="60"/>
      <c r="B7842" s="60"/>
      <c r="C7842" s="60"/>
      <c r="D7842" s="60"/>
      <c r="E7842" s="60"/>
      <c r="F7842" s="60"/>
      <c r="G7842" s="60"/>
      <c r="H7842" s="60"/>
      <c r="I7842" s="60"/>
      <c r="J7842" s="60"/>
      <c r="K7842" s="60"/>
      <c r="L7842" s="60"/>
      <c r="M7842" s="60"/>
      <c r="N7842" s="60"/>
      <c r="O7842" s="60"/>
      <c r="P7842" s="60"/>
      <c r="Q7842" s="60"/>
      <c r="R7842" s="334">
        <v>20549</v>
      </c>
      <c r="S7842" s="319" t="s">
        <v>356</v>
      </c>
      <c r="BE7842" s="60"/>
      <c r="BR7842" s="60"/>
      <c r="BX7842" s="151"/>
      <c r="CB7842" s="151"/>
      <c r="CM7842" s="151"/>
      <c r="CO7842" s="151"/>
      <c r="CT7842" s="151"/>
      <c r="CY7842" s="151"/>
    </row>
    <row r="7843" spans="1:103" x14ac:dyDescent="0.2">
      <c r="A7843" s="60"/>
      <c r="B7843" s="60"/>
      <c r="C7843" s="60"/>
      <c r="D7843" s="60"/>
      <c r="E7843" s="60"/>
      <c r="F7843" s="60"/>
      <c r="G7843" s="60"/>
      <c r="H7843" s="60"/>
      <c r="I7843" s="60"/>
      <c r="J7843" s="60"/>
      <c r="K7843" s="60"/>
      <c r="L7843" s="60"/>
      <c r="M7843" s="60"/>
      <c r="N7843" s="60"/>
      <c r="O7843" s="60"/>
      <c r="P7843" s="60"/>
      <c r="Q7843" s="60"/>
      <c r="R7843" s="334">
        <v>20551</v>
      </c>
      <c r="S7843" s="319" t="s">
        <v>356</v>
      </c>
      <c r="BE7843" s="60"/>
      <c r="BR7843" s="60"/>
      <c r="BX7843" s="151"/>
      <c r="CB7843" s="151"/>
      <c r="CM7843" s="151"/>
      <c r="CO7843" s="151"/>
      <c r="CT7843" s="151"/>
      <c r="CY7843" s="151"/>
    </row>
    <row r="7844" spans="1:103" x14ac:dyDescent="0.2">
      <c r="A7844" s="60"/>
      <c r="B7844" s="60"/>
      <c r="C7844" s="60"/>
      <c r="D7844" s="60"/>
      <c r="E7844" s="60"/>
      <c r="F7844" s="60"/>
      <c r="G7844" s="60"/>
      <c r="H7844" s="60"/>
      <c r="I7844" s="60"/>
      <c r="J7844" s="60"/>
      <c r="K7844" s="60"/>
      <c r="L7844" s="60"/>
      <c r="M7844" s="60"/>
      <c r="N7844" s="60"/>
      <c r="O7844" s="60"/>
      <c r="P7844" s="60"/>
      <c r="Q7844" s="60"/>
      <c r="R7844" s="334">
        <v>20552</v>
      </c>
      <c r="S7844" s="319" t="s">
        <v>356</v>
      </c>
      <c r="BE7844" s="60"/>
      <c r="BR7844" s="60"/>
      <c r="BX7844" s="151"/>
      <c r="CB7844" s="151"/>
      <c r="CM7844" s="151"/>
      <c r="CO7844" s="151"/>
      <c r="CT7844" s="151"/>
      <c r="CY7844" s="151"/>
    </row>
    <row r="7845" spans="1:103" x14ac:dyDescent="0.2">
      <c r="A7845" s="60"/>
      <c r="B7845" s="60"/>
      <c r="C7845" s="60"/>
      <c r="D7845" s="60"/>
      <c r="E7845" s="60"/>
      <c r="F7845" s="60"/>
      <c r="G7845" s="60"/>
      <c r="H7845" s="60"/>
      <c r="I7845" s="60"/>
      <c r="J7845" s="60"/>
      <c r="K7845" s="60"/>
      <c r="L7845" s="60"/>
      <c r="M7845" s="60"/>
      <c r="N7845" s="60"/>
      <c r="O7845" s="60"/>
      <c r="P7845" s="60"/>
      <c r="Q7845" s="60"/>
      <c r="R7845" s="334">
        <v>20553</v>
      </c>
      <c r="S7845" s="319" t="s">
        <v>356</v>
      </c>
      <c r="BE7845" s="60"/>
      <c r="BR7845" s="60"/>
      <c r="BX7845" s="151"/>
      <c r="CB7845" s="151"/>
      <c r="CM7845" s="151"/>
      <c r="CO7845" s="151"/>
      <c r="CT7845" s="151"/>
      <c r="CY7845" s="151"/>
    </row>
    <row r="7846" spans="1:103" x14ac:dyDescent="0.2">
      <c r="A7846" s="60"/>
      <c r="B7846" s="60"/>
      <c r="C7846" s="60"/>
      <c r="D7846" s="60"/>
      <c r="E7846" s="60"/>
      <c r="F7846" s="60"/>
      <c r="G7846" s="60"/>
      <c r="H7846" s="60"/>
      <c r="I7846" s="60"/>
      <c r="J7846" s="60"/>
      <c r="K7846" s="60"/>
      <c r="L7846" s="60"/>
      <c r="M7846" s="60"/>
      <c r="N7846" s="60"/>
      <c r="O7846" s="60"/>
      <c r="P7846" s="60"/>
      <c r="Q7846" s="60"/>
      <c r="R7846" s="334">
        <v>20554</v>
      </c>
      <c r="S7846" s="319" t="s">
        <v>356</v>
      </c>
      <c r="BE7846" s="60"/>
      <c r="BR7846" s="60"/>
      <c r="BX7846" s="151"/>
      <c r="CB7846" s="151"/>
      <c r="CM7846" s="151"/>
      <c r="CO7846" s="151"/>
      <c r="CT7846" s="151"/>
      <c r="CY7846" s="151"/>
    </row>
    <row r="7847" spans="1:103" x14ac:dyDescent="0.2">
      <c r="A7847" s="60"/>
      <c r="B7847" s="60"/>
      <c r="C7847" s="60"/>
      <c r="D7847" s="60"/>
      <c r="E7847" s="60"/>
      <c r="F7847" s="60"/>
      <c r="G7847" s="60"/>
      <c r="H7847" s="60"/>
      <c r="I7847" s="60"/>
      <c r="J7847" s="60"/>
      <c r="K7847" s="60"/>
      <c r="L7847" s="60"/>
      <c r="M7847" s="60"/>
      <c r="N7847" s="60"/>
      <c r="O7847" s="60"/>
      <c r="P7847" s="60"/>
      <c r="Q7847" s="60"/>
      <c r="R7847" s="334">
        <v>20555</v>
      </c>
      <c r="S7847" s="319" t="s">
        <v>356</v>
      </c>
      <c r="BE7847" s="60"/>
      <c r="BR7847" s="60"/>
      <c r="BX7847" s="151"/>
      <c r="CB7847" s="151"/>
      <c r="CM7847" s="151"/>
      <c r="CO7847" s="151"/>
      <c r="CT7847" s="151"/>
      <c r="CY7847" s="151"/>
    </row>
    <row r="7848" spans="1:103" x14ac:dyDescent="0.2">
      <c r="A7848" s="60"/>
      <c r="B7848" s="60"/>
      <c r="C7848" s="60"/>
      <c r="D7848" s="60"/>
      <c r="E7848" s="60"/>
      <c r="F7848" s="60"/>
      <c r="G7848" s="60"/>
      <c r="H7848" s="60"/>
      <c r="I7848" s="60"/>
      <c r="J7848" s="60"/>
      <c r="K7848" s="60"/>
      <c r="L7848" s="60"/>
      <c r="M7848" s="60"/>
      <c r="N7848" s="60"/>
      <c r="O7848" s="60"/>
      <c r="P7848" s="60"/>
      <c r="Q7848" s="60"/>
      <c r="R7848" s="334">
        <v>20557</v>
      </c>
      <c r="S7848" s="319" t="s">
        <v>356</v>
      </c>
      <c r="BE7848" s="60"/>
      <c r="BR7848" s="60"/>
      <c r="BX7848" s="151"/>
      <c r="CB7848" s="151"/>
      <c r="CM7848" s="151"/>
      <c r="CO7848" s="151"/>
      <c r="CT7848" s="151"/>
      <c r="CY7848" s="151"/>
    </row>
    <row r="7849" spans="1:103" x14ac:dyDescent="0.2">
      <c r="A7849" s="60"/>
      <c r="B7849" s="60"/>
      <c r="C7849" s="60"/>
      <c r="D7849" s="60"/>
      <c r="E7849" s="60"/>
      <c r="F7849" s="60"/>
      <c r="G7849" s="60"/>
      <c r="H7849" s="60"/>
      <c r="I7849" s="60"/>
      <c r="J7849" s="60"/>
      <c r="K7849" s="60"/>
      <c r="L7849" s="60"/>
      <c r="M7849" s="60"/>
      <c r="N7849" s="60"/>
      <c r="O7849" s="60"/>
      <c r="P7849" s="60"/>
      <c r="Q7849" s="60"/>
      <c r="R7849" s="334">
        <v>20559</v>
      </c>
      <c r="S7849" s="319" t="s">
        <v>356</v>
      </c>
      <c r="BE7849" s="60"/>
      <c r="BR7849" s="60"/>
      <c r="BX7849" s="151"/>
      <c r="CB7849" s="151"/>
      <c r="CM7849" s="151"/>
      <c r="CO7849" s="151"/>
      <c r="CT7849" s="151"/>
      <c r="CY7849" s="151"/>
    </row>
    <row r="7850" spans="1:103" x14ac:dyDescent="0.2">
      <c r="A7850" s="60"/>
      <c r="B7850" s="60"/>
      <c r="C7850" s="60"/>
      <c r="D7850" s="60"/>
      <c r="E7850" s="60"/>
      <c r="F7850" s="60"/>
      <c r="G7850" s="60"/>
      <c r="H7850" s="60"/>
      <c r="I7850" s="60"/>
      <c r="J7850" s="60"/>
      <c r="K7850" s="60"/>
      <c r="L7850" s="60"/>
      <c r="M7850" s="60"/>
      <c r="N7850" s="60"/>
      <c r="O7850" s="60"/>
      <c r="P7850" s="60"/>
      <c r="Q7850" s="60"/>
      <c r="R7850" s="334">
        <v>20560</v>
      </c>
      <c r="S7850" s="319" t="s">
        <v>356</v>
      </c>
      <c r="BE7850" s="60"/>
      <c r="BR7850" s="60"/>
      <c r="BX7850" s="151"/>
      <c r="CB7850" s="151"/>
      <c r="CM7850" s="151"/>
      <c r="CO7850" s="151"/>
      <c r="CT7850" s="151"/>
      <c r="CY7850" s="151"/>
    </row>
    <row r="7851" spans="1:103" x14ac:dyDescent="0.2">
      <c r="A7851" s="60"/>
      <c r="B7851" s="60"/>
      <c r="C7851" s="60"/>
      <c r="D7851" s="60"/>
      <c r="E7851" s="60"/>
      <c r="F7851" s="60"/>
      <c r="G7851" s="60"/>
      <c r="H7851" s="60"/>
      <c r="I7851" s="60"/>
      <c r="J7851" s="60"/>
      <c r="K7851" s="60"/>
      <c r="L7851" s="60"/>
      <c r="M7851" s="60"/>
      <c r="N7851" s="60"/>
      <c r="O7851" s="60"/>
      <c r="P7851" s="60"/>
      <c r="Q7851" s="60"/>
      <c r="R7851" s="334">
        <v>20565</v>
      </c>
      <c r="S7851" s="319" t="s">
        <v>356</v>
      </c>
      <c r="BE7851" s="60"/>
      <c r="BR7851" s="60"/>
      <c r="BX7851" s="151"/>
      <c r="CB7851" s="151"/>
      <c r="CM7851" s="151"/>
      <c r="CO7851" s="151"/>
      <c r="CT7851" s="151"/>
      <c r="CY7851" s="151"/>
    </row>
    <row r="7852" spans="1:103" x14ac:dyDescent="0.2">
      <c r="A7852" s="60"/>
      <c r="B7852" s="60"/>
      <c r="C7852" s="60"/>
      <c r="D7852" s="60"/>
      <c r="E7852" s="60"/>
      <c r="F7852" s="60"/>
      <c r="G7852" s="60"/>
      <c r="H7852" s="60"/>
      <c r="I7852" s="60"/>
      <c r="J7852" s="60"/>
      <c r="K7852" s="60"/>
      <c r="L7852" s="60"/>
      <c r="M7852" s="60"/>
      <c r="N7852" s="60"/>
      <c r="O7852" s="60"/>
      <c r="P7852" s="60"/>
      <c r="Q7852" s="60"/>
      <c r="R7852" s="334">
        <v>20566</v>
      </c>
      <c r="S7852" s="319" t="s">
        <v>356</v>
      </c>
      <c r="BE7852" s="60"/>
      <c r="BR7852" s="60"/>
      <c r="BX7852" s="151"/>
      <c r="CB7852" s="151"/>
      <c r="CM7852" s="151"/>
      <c r="CO7852" s="151"/>
      <c r="CT7852" s="151"/>
      <c r="CY7852" s="151"/>
    </row>
    <row r="7853" spans="1:103" x14ac:dyDescent="0.2">
      <c r="A7853" s="60"/>
      <c r="B7853" s="60"/>
      <c r="C7853" s="60"/>
      <c r="D7853" s="60"/>
      <c r="E7853" s="60"/>
      <c r="F7853" s="60"/>
      <c r="G7853" s="60"/>
      <c r="H7853" s="60"/>
      <c r="I7853" s="60"/>
      <c r="J7853" s="60"/>
      <c r="K7853" s="60"/>
      <c r="L7853" s="60"/>
      <c r="M7853" s="60"/>
      <c r="N7853" s="60"/>
      <c r="O7853" s="60"/>
      <c r="P7853" s="60"/>
      <c r="Q7853" s="60"/>
      <c r="R7853" s="334">
        <v>20570</v>
      </c>
      <c r="S7853" s="319" t="s">
        <v>356</v>
      </c>
      <c r="BE7853" s="60"/>
      <c r="BR7853" s="60"/>
      <c r="BX7853" s="151"/>
      <c r="CB7853" s="151"/>
      <c r="CM7853" s="151"/>
      <c r="CO7853" s="151"/>
      <c r="CT7853" s="151"/>
      <c r="CY7853" s="151"/>
    </row>
    <row r="7854" spans="1:103" x14ac:dyDescent="0.2">
      <c r="A7854" s="60"/>
      <c r="B7854" s="60"/>
      <c r="C7854" s="60"/>
      <c r="D7854" s="60"/>
      <c r="E7854" s="60"/>
      <c r="F7854" s="60"/>
      <c r="G7854" s="60"/>
      <c r="H7854" s="60"/>
      <c r="I7854" s="60"/>
      <c r="J7854" s="60"/>
      <c r="K7854" s="60"/>
      <c r="L7854" s="60"/>
      <c r="M7854" s="60"/>
      <c r="N7854" s="60"/>
      <c r="O7854" s="60"/>
      <c r="P7854" s="60"/>
      <c r="Q7854" s="60"/>
      <c r="R7854" s="334">
        <v>20571</v>
      </c>
      <c r="S7854" s="319" t="s">
        <v>356</v>
      </c>
      <c r="BE7854" s="60"/>
      <c r="BR7854" s="60"/>
      <c r="BX7854" s="151"/>
      <c r="CB7854" s="151"/>
      <c r="CM7854" s="151"/>
      <c r="CO7854" s="151"/>
      <c r="CT7854" s="151"/>
      <c r="CY7854" s="151"/>
    </row>
    <row r="7855" spans="1:103" x14ac:dyDescent="0.2">
      <c r="A7855" s="60"/>
      <c r="B7855" s="60"/>
      <c r="C7855" s="60"/>
      <c r="D7855" s="60"/>
      <c r="E7855" s="60"/>
      <c r="F7855" s="60"/>
      <c r="G7855" s="60"/>
      <c r="H7855" s="60"/>
      <c r="I7855" s="60"/>
      <c r="J7855" s="60"/>
      <c r="K7855" s="60"/>
      <c r="L7855" s="60"/>
      <c r="M7855" s="60"/>
      <c r="N7855" s="60"/>
      <c r="O7855" s="60"/>
      <c r="P7855" s="60"/>
      <c r="Q7855" s="60"/>
      <c r="R7855" s="334">
        <v>20572</v>
      </c>
      <c r="S7855" s="319" t="s">
        <v>356</v>
      </c>
      <c r="BE7855" s="60"/>
      <c r="BR7855" s="60"/>
      <c r="BX7855" s="151"/>
      <c r="CB7855" s="151"/>
      <c r="CM7855" s="151"/>
      <c r="CO7855" s="151"/>
      <c r="CT7855" s="151"/>
      <c r="CY7855" s="151"/>
    </row>
    <row r="7856" spans="1:103" x14ac:dyDescent="0.2">
      <c r="A7856" s="60"/>
      <c r="B7856" s="60"/>
      <c r="C7856" s="60"/>
      <c r="D7856" s="60"/>
      <c r="E7856" s="60"/>
      <c r="F7856" s="60"/>
      <c r="G7856" s="60"/>
      <c r="H7856" s="60"/>
      <c r="I7856" s="60"/>
      <c r="J7856" s="60"/>
      <c r="K7856" s="60"/>
      <c r="L7856" s="60"/>
      <c r="M7856" s="60"/>
      <c r="N7856" s="60"/>
      <c r="O7856" s="60"/>
      <c r="P7856" s="60"/>
      <c r="Q7856" s="60"/>
      <c r="R7856" s="334">
        <v>20573</v>
      </c>
      <c r="S7856" s="319" t="s">
        <v>356</v>
      </c>
      <c r="BE7856" s="60"/>
      <c r="BR7856" s="60"/>
      <c r="BX7856" s="151"/>
      <c r="CB7856" s="151"/>
      <c r="CM7856" s="151"/>
      <c r="CO7856" s="151"/>
      <c r="CT7856" s="151"/>
      <c r="CY7856" s="151"/>
    </row>
    <row r="7857" spans="1:103" x14ac:dyDescent="0.2">
      <c r="A7857" s="60"/>
      <c r="B7857" s="60"/>
      <c r="C7857" s="60"/>
      <c r="D7857" s="60"/>
      <c r="E7857" s="60"/>
      <c r="F7857" s="60"/>
      <c r="G7857" s="60"/>
      <c r="H7857" s="60"/>
      <c r="I7857" s="60"/>
      <c r="J7857" s="60"/>
      <c r="K7857" s="60"/>
      <c r="L7857" s="60"/>
      <c r="M7857" s="60"/>
      <c r="N7857" s="60"/>
      <c r="O7857" s="60"/>
      <c r="P7857" s="60"/>
      <c r="Q7857" s="60"/>
      <c r="R7857" s="334">
        <v>20575</v>
      </c>
      <c r="S7857" s="319" t="s">
        <v>356</v>
      </c>
      <c r="BE7857" s="60"/>
      <c r="BR7857" s="60"/>
      <c r="BX7857" s="151"/>
      <c r="CB7857" s="151"/>
      <c r="CM7857" s="151"/>
      <c r="CO7857" s="151"/>
      <c r="CT7857" s="151"/>
      <c r="CY7857" s="151"/>
    </row>
    <row r="7858" spans="1:103" x14ac:dyDescent="0.2">
      <c r="A7858" s="60"/>
      <c r="B7858" s="60"/>
      <c r="C7858" s="60"/>
      <c r="D7858" s="60"/>
      <c r="E7858" s="60"/>
      <c r="F7858" s="60"/>
      <c r="G7858" s="60"/>
      <c r="H7858" s="60"/>
      <c r="I7858" s="60"/>
      <c r="J7858" s="60"/>
      <c r="K7858" s="60"/>
      <c r="L7858" s="60"/>
      <c r="M7858" s="60"/>
      <c r="N7858" s="60"/>
      <c r="O7858" s="60"/>
      <c r="P7858" s="60"/>
      <c r="Q7858" s="60"/>
      <c r="R7858" s="334">
        <v>20576</v>
      </c>
      <c r="S7858" s="319" t="s">
        <v>356</v>
      </c>
      <c r="BE7858" s="60"/>
      <c r="BR7858" s="60"/>
      <c r="BX7858" s="151"/>
      <c r="CB7858" s="151"/>
      <c r="CM7858" s="151"/>
      <c r="CO7858" s="151"/>
      <c r="CT7858" s="151"/>
      <c r="CY7858" s="151"/>
    </row>
    <row r="7859" spans="1:103" x14ac:dyDescent="0.2">
      <c r="A7859" s="60"/>
      <c r="B7859" s="60"/>
      <c r="C7859" s="60"/>
      <c r="D7859" s="60"/>
      <c r="E7859" s="60"/>
      <c r="F7859" s="60"/>
      <c r="G7859" s="60"/>
      <c r="H7859" s="60"/>
      <c r="I7859" s="60"/>
      <c r="J7859" s="60"/>
      <c r="K7859" s="60"/>
      <c r="L7859" s="60"/>
      <c r="M7859" s="60"/>
      <c r="N7859" s="60"/>
      <c r="O7859" s="60"/>
      <c r="P7859" s="60"/>
      <c r="Q7859" s="60"/>
      <c r="R7859" s="334">
        <v>20577</v>
      </c>
      <c r="S7859" s="319" t="s">
        <v>356</v>
      </c>
      <c r="BE7859" s="60"/>
      <c r="BR7859" s="60"/>
      <c r="BX7859" s="151"/>
      <c r="CB7859" s="151"/>
      <c r="CM7859" s="151"/>
      <c r="CO7859" s="151"/>
      <c r="CT7859" s="151"/>
      <c r="CY7859" s="151"/>
    </row>
    <row r="7860" spans="1:103" x14ac:dyDescent="0.2">
      <c r="A7860" s="60"/>
      <c r="B7860" s="60"/>
      <c r="C7860" s="60"/>
      <c r="D7860" s="60"/>
      <c r="E7860" s="60"/>
      <c r="F7860" s="60"/>
      <c r="G7860" s="60"/>
      <c r="H7860" s="60"/>
      <c r="I7860" s="60"/>
      <c r="J7860" s="60"/>
      <c r="K7860" s="60"/>
      <c r="L7860" s="60"/>
      <c r="M7860" s="60"/>
      <c r="N7860" s="60"/>
      <c r="O7860" s="60"/>
      <c r="P7860" s="60"/>
      <c r="Q7860" s="60"/>
      <c r="R7860" s="334">
        <v>20578</v>
      </c>
      <c r="S7860" s="319" t="s">
        <v>356</v>
      </c>
      <c r="BE7860" s="60"/>
      <c r="BR7860" s="60"/>
      <c r="BX7860" s="151"/>
      <c r="CB7860" s="151"/>
      <c r="CM7860" s="151"/>
      <c r="CO7860" s="151"/>
      <c r="CT7860" s="151"/>
      <c r="CY7860" s="151"/>
    </row>
    <row r="7861" spans="1:103" x14ac:dyDescent="0.2">
      <c r="A7861" s="60"/>
      <c r="B7861" s="60"/>
      <c r="C7861" s="60"/>
      <c r="D7861" s="60"/>
      <c r="E7861" s="60"/>
      <c r="F7861" s="60"/>
      <c r="G7861" s="60"/>
      <c r="H7861" s="60"/>
      <c r="I7861" s="60"/>
      <c r="J7861" s="60"/>
      <c r="K7861" s="60"/>
      <c r="L7861" s="60"/>
      <c r="M7861" s="60"/>
      <c r="N7861" s="60"/>
      <c r="O7861" s="60"/>
      <c r="P7861" s="60"/>
      <c r="Q7861" s="60"/>
      <c r="R7861" s="334">
        <v>20579</v>
      </c>
      <c r="S7861" s="319" t="s">
        <v>356</v>
      </c>
      <c r="BE7861" s="60"/>
      <c r="BR7861" s="60"/>
      <c r="BX7861" s="151"/>
      <c r="CB7861" s="151"/>
      <c r="CM7861" s="151"/>
      <c r="CO7861" s="151"/>
      <c r="CT7861" s="151"/>
      <c r="CY7861" s="151"/>
    </row>
    <row r="7862" spans="1:103" x14ac:dyDescent="0.2">
      <c r="A7862" s="60"/>
      <c r="B7862" s="60"/>
      <c r="C7862" s="60"/>
      <c r="D7862" s="60"/>
      <c r="E7862" s="60"/>
      <c r="F7862" s="60"/>
      <c r="G7862" s="60"/>
      <c r="H7862" s="60"/>
      <c r="I7862" s="60"/>
      <c r="J7862" s="60"/>
      <c r="K7862" s="60"/>
      <c r="L7862" s="60"/>
      <c r="M7862" s="60"/>
      <c r="N7862" s="60"/>
      <c r="O7862" s="60"/>
      <c r="P7862" s="60"/>
      <c r="Q7862" s="60"/>
      <c r="R7862" s="334">
        <v>20580</v>
      </c>
      <c r="S7862" s="319" t="s">
        <v>356</v>
      </c>
      <c r="BE7862" s="60"/>
      <c r="BR7862" s="60"/>
      <c r="BX7862" s="151"/>
      <c r="CB7862" s="151"/>
      <c r="CM7862" s="151"/>
      <c r="CO7862" s="151"/>
      <c r="CT7862" s="151"/>
      <c r="CY7862" s="151"/>
    </row>
    <row r="7863" spans="1:103" x14ac:dyDescent="0.2">
      <c r="A7863" s="60"/>
      <c r="B7863" s="60"/>
      <c r="C7863" s="60"/>
      <c r="D7863" s="60"/>
      <c r="E7863" s="60"/>
      <c r="F7863" s="60"/>
      <c r="G7863" s="60"/>
      <c r="H7863" s="60"/>
      <c r="I7863" s="60"/>
      <c r="J7863" s="60"/>
      <c r="K7863" s="60"/>
      <c r="L7863" s="60"/>
      <c r="M7863" s="60"/>
      <c r="N7863" s="60"/>
      <c r="O7863" s="60"/>
      <c r="P7863" s="60"/>
      <c r="Q7863" s="60"/>
      <c r="R7863" s="334">
        <v>20581</v>
      </c>
      <c r="S7863" s="319" t="s">
        <v>356</v>
      </c>
      <c r="BE7863" s="60"/>
      <c r="BR7863" s="60"/>
      <c r="BX7863" s="151"/>
      <c r="CB7863" s="151"/>
      <c r="CM7863" s="151"/>
      <c r="CO7863" s="151"/>
      <c r="CT7863" s="151"/>
      <c r="CY7863" s="151"/>
    </row>
    <row r="7864" spans="1:103" x14ac:dyDescent="0.2">
      <c r="A7864" s="60"/>
      <c r="B7864" s="60"/>
      <c r="C7864" s="60"/>
      <c r="D7864" s="60"/>
      <c r="E7864" s="60"/>
      <c r="F7864" s="60"/>
      <c r="G7864" s="60"/>
      <c r="H7864" s="60"/>
      <c r="I7864" s="60"/>
      <c r="J7864" s="60"/>
      <c r="K7864" s="60"/>
      <c r="L7864" s="60"/>
      <c r="M7864" s="60"/>
      <c r="N7864" s="60"/>
      <c r="O7864" s="60"/>
      <c r="P7864" s="60"/>
      <c r="Q7864" s="60"/>
      <c r="R7864" s="334">
        <v>20585</v>
      </c>
      <c r="S7864" s="319" t="s">
        <v>356</v>
      </c>
      <c r="BE7864" s="60"/>
      <c r="BR7864" s="60"/>
      <c r="BX7864" s="151"/>
      <c r="CB7864" s="151"/>
      <c r="CM7864" s="151"/>
      <c r="CO7864" s="151"/>
      <c r="CT7864" s="151"/>
      <c r="CY7864" s="151"/>
    </row>
    <row r="7865" spans="1:103" x14ac:dyDescent="0.2">
      <c r="A7865" s="60"/>
      <c r="B7865" s="60"/>
      <c r="C7865" s="60"/>
      <c r="D7865" s="60"/>
      <c r="E7865" s="60"/>
      <c r="F7865" s="60"/>
      <c r="G7865" s="60"/>
      <c r="H7865" s="60"/>
      <c r="I7865" s="60"/>
      <c r="J7865" s="60"/>
      <c r="K7865" s="60"/>
      <c r="L7865" s="60"/>
      <c r="M7865" s="60"/>
      <c r="N7865" s="60"/>
      <c r="O7865" s="60"/>
      <c r="P7865" s="60"/>
      <c r="Q7865" s="60"/>
      <c r="R7865" s="334">
        <v>20586</v>
      </c>
      <c r="S7865" s="319" t="s">
        <v>356</v>
      </c>
      <c r="BE7865" s="60"/>
      <c r="BR7865" s="60"/>
      <c r="BX7865" s="151"/>
      <c r="CB7865" s="151"/>
      <c r="CM7865" s="151"/>
      <c r="CO7865" s="151"/>
      <c r="CT7865" s="151"/>
      <c r="CY7865" s="151"/>
    </row>
    <row r="7866" spans="1:103" x14ac:dyDescent="0.2">
      <c r="A7866" s="60"/>
      <c r="B7866" s="60"/>
      <c r="C7866" s="60"/>
      <c r="D7866" s="60"/>
      <c r="E7866" s="60"/>
      <c r="F7866" s="60"/>
      <c r="G7866" s="60"/>
      <c r="H7866" s="60"/>
      <c r="I7866" s="60"/>
      <c r="J7866" s="60"/>
      <c r="K7866" s="60"/>
      <c r="L7866" s="60"/>
      <c r="M7866" s="60"/>
      <c r="N7866" s="60"/>
      <c r="O7866" s="60"/>
      <c r="P7866" s="60"/>
      <c r="Q7866" s="60"/>
      <c r="R7866" s="334">
        <v>20588</v>
      </c>
      <c r="S7866" s="319" t="s">
        <v>356</v>
      </c>
      <c r="BE7866" s="60"/>
      <c r="BR7866" s="60"/>
      <c r="BX7866" s="151"/>
      <c r="CB7866" s="151"/>
      <c r="CM7866" s="151"/>
      <c r="CO7866" s="151"/>
      <c r="CT7866" s="151"/>
      <c r="CY7866" s="151"/>
    </row>
    <row r="7867" spans="1:103" x14ac:dyDescent="0.2">
      <c r="A7867" s="60"/>
      <c r="B7867" s="60"/>
      <c r="C7867" s="60"/>
      <c r="D7867" s="60"/>
      <c r="E7867" s="60"/>
      <c r="F7867" s="60"/>
      <c r="G7867" s="60"/>
      <c r="H7867" s="60"/>
      <c r="I7867" s="60"/>
      <c r="J7867" s="60"/>
      <c r="K7867" s="60"/>
      <c r="L7867" s="60"/>
      <c r="M7867" s="60"/>
      <c r="N7867" s="60"/>
      <c r="O7867" s="60"/>
      <c r="P7867" s="60"/>
      <c r="Q7867" s="60"/>
      <c r="R7867" s="334">
        <v>20590</v>
      </c>
      <c r="S7867" s="319" t="s">
        <v>356</v>
      </c>
      <c r="BE7867" s="60"/>
      <c r="BR7867" s="60"/>
      <c r="BX7867" s="151"/>
      <c r="CB7867" s="151"/>
      <c r="CM7867" s="151"/>
      <c r="CO7867" s="151"/>
      <c r="CT7867" s="151"/>
      <c r="CY7867" s="151"/>
    </row>
    <row r="7868" spans="1:103" x14ac:dyDescent="0.2">
      <c r="A7868" s="60"/>
      <c r="B7868" s="60"/>
      <c r="C7868" s="60"/>
      <c r="D7868" s="60"/>
      <c r="E7868" s="60"/>
      <c r="F7868" s="60"/>
      <c r="G7868" s="60"/>
      <c r="H7868" s="60"/>
      <c r="I7868" s="60"/>
      <c r="J7868" s="60"/>
      <c r="K7868" s="60"/>
      <c r="L7868" s="60"/>
      <c r="M7868" s="60"/>
      <c r="N7868" s="60"/>
      <c r="O7868" s="60"/>
      <c r="P7868" s="60"/>
      <c r="Q7868" s="60"/>
      <c r="R7868" s="334">
        <v>20591</v>
      </c>
      <c r="S7868" s="319" t="s">
        <v>356</v>
      </c>
      <c r="BE7868" s="60"/>
      <c r="BR7868" s="60"/>
      <c r="BX7868" s="151"/>
      <c r="CB7868" s="151"/>
      <c r="CM7868" s="151"/>
      <c r="CO7868" s="151"/>
      <c r="CT7868" s="151"/>
      <c r="CY7868" s="151"/>
    </row>
    <row r="7869" spans="1:103" x14ac:dyDescent="0.2">
      <c r="A7869" s="60"/>
      <c r="B7869" s="60"/>
      <c r="C7869" s="60"/>
      <c r="D7869" s="60"/>
      <c r="E7869" s="60"/>
      <c r="F7869" s="60"/>
      <c r="G7869" s="60"/>
      <c r="H7869" s="60"/>
      <c r="I7869" s="60"/>
      <c r="J7869" s="60"/>
      <c r="K7869" s="60"/>
      <c r="L7869" s="60"/>
      <c r="M7869" s="60"/>
      <c r="N7869" s="60"/>
      <c r="O7869" s="60"/>
      <c r="P7869" s="60"/>
      <c r="Q7869" s="60"/>
      <c r="R7869" s="334">
        <v>20593</v>
      </c>
      <c r="S7869" s="319" t="s">
        <v>356</v>
      </c>
      <c r="BE7869" s="60"/>
      <c r="BR7869" s="60"/>
      <c r="BX7869" s="151"/>
      <c r="CB7869" s="151"/>
      <c r="CM7869" s="151"/>
      <c r="CO7869" s="151"/>
      <c r="CT7869" s="151"/>
      <c r="CY7869" s="151"/>
    </row>
    <row r="7870" spans="1:103" x14ac:dyDescent="0.2">
      <c r="A7870" s="60"/>
      <c r="B7870" s="60"/>
      <c r="C7870" s="60"/>
      <c r="D7870" s="60"/>
      <c r="E7870" s="60"/>
      <c r="F7870" s="60"/>
      <c r="G7870" s="60"/>
      <c r="H7870" s="60"/>
      <c r="I7870" s="60"/>
      <c r="J7870" s="60"/>
      <c r="K7870" s="60"/>
      <c r="L7870" s="60"/>
      <c r="M7870" s="60"/>
      <c r="N7870" s="60"/>
      <c r="O7870" s="60"/>
      <c r="P7870" s="60"/>
      <c r="Q7870" s="60"/>
      <c r="R7870" s="334">
        <v>20594</v>
      </c>
      <c r="S7870" s="319" t="s">
        <v>356</v>
      </c>
      <c r="BE7870" s="60"/>
      <c r="BR7870" s="60"/>
      <c r="BX7870" s="151"/>
      <c r="CB7870" s="151"/>
      <c r="CM7870" s="151"/>
      <c r="CO7870" s="151"/>
      <c r="CT7870" s="151"/>
      <c r="CY7870" s="151"/>
    </row>
    <row r="7871" spans="1:103" x14ac:dyDescent="0.2">
      <c r="A7871" s="60"/>
      <c r="B7871" s="60"/>
      <c r="C7871" s="60"/>
      <c r="D7871" s="60"/>
      <c r="E7871" s="60"/>
      <c r="F7871" s="60"/>
      <c r="G7871" s="60"/>
      <c r="H7871" s="60"/>
      <c r="I7871" s="60"/>
      <c r="J7871" s="60"/>
      <c r="K7871" s="60"/>
      <c r="L7871" s="60"/>
      <c r="M7871" s="60"/>
      <c r="N7871" s="60"/>
      <c r="O7871" s="60"/>
      <c r="P7871" s="60"/>
      <c r="Q7871" s="60"/>
      <c r="R7871" s="334">
        <v>20597</v>
      </c>
      <c r="S7871" s="319" t="s">
        <v>356</v>
      </c>
      <c r="BE7871" s="60"/>
      <c r="BR7871" s="60"/>
      <c r="BX7871" s="151"/>
      <c r="CB7871" s="151"/>
      <c r="CM7871" s="151"/>
      <c r="CO7871" s="151"/>
      <c r="CT7871" s="151"/>
      <c r="CY7871" s="151"/>
    </row>
    <row r="7872" spans="1:103" x14ac:dyDescent="0.2">
      <c r="A7872" s="60"/>
      <c r="B7872" s="60"/>
      <c r="C7872" s="60"/>
      <c r="D7872" s="60"/>
      <c r="E7872" s="60"/>
      <c r="F7872" s="60"/>
      <c r="G7872" s="60"/>
      <c r="H7872" s="60"/>
      <c r="I7872" s="60"/>
      <c r="J7872" s="60"/>
      <c r="K7872" s="60"/>
      <c r="L7872" s="60"/>
      <c r="M7872" s="60"/>
      <c r="N7872" s="60"/>
      <c r="O7872" s="60"/>
      <c r="P7872" s="60"/>
      <c r="Q7872" s="60"/>
      <c r="R7872" s="334">
        <v>20598</v>
      </c>
      <c r="S7872" s="319" t="s">
        <v>358</v>
      </c>
      <c r="BE7872" s="60"/>
      <c r="BR7872" s="60"/>
      <c r="BX7872" s="151"/>
      <c r="CB7872" s="151"/>
      <c r="CM7872" s="151"/>
      <c r="CO7872" s="151"/>
      <c r="CT7872" s="151"/>
      <c r="CY7872" s="151"/>
    </row>
    <row r="7873" spans="1:103" x14ac:dyDescent="0.2">
      <c r="A7873" s="60"/>
      <c r="B7873" s="60"/>
      <c r="C7873" s="60"/>
      <c r="D7873" s="60"/>
      <c r="E7873" s="60"/>
      <c r="F7873" s="60"/>
      <c r="G7873" s="60"/>
      <c r="H7873" s="60"/>
      <c r="I7873" s="60"/>
      <c r="J7873" s="60"/>
      <c r="K7873" s="60"/>
      <c r="L7873" s="60"/>
      <c r="M7873" s="60"/>
      <c r="N7873" s="60"/>
      <c r="O7873" s="60"/>
      <c r="P7873" s="60"/>
      <c r="Q7873" s="60"/>
      <c r="R7873" s="334">
        <v>20599</v>
      </c>
      <c r="S7873" s="319" t="s">
        <v>356</v>
      </c>
      <c r="BE7873" s="60"/>
      <c r="BR7873" s="60"/>
      <c r="BX7873" s="151"/>
      <c r="CB7873" s="151"/>
      <c r="CM7873" s="151"/>
      <c r="CO7873" s="151"/>
      <c r="CT7873" s="151"/>
      <c r="CY7873" s="151"/>
    </row>
    <row r="7874" spans="1:103" x14ac:dyDescent="0.2">
      <c r="A7874" s="60"/>
      <c r="B7874" s="60"/>
      <c r="C7874" s="60"/>
      <c r="D7874" s="60"/>
      <c r="E7874" s="60"/>
      <c r="F7874" s="60"/>
      <c r="G7874" s="60"/>
      <c r="H7874" s="60"/>
      <c r="I7874" s="60"/>
      <c r="J7874" s="60"/>
      <c r="K7874" s="60"/>
      <c r="L7874" s="60"/>
      <c r="M7874" s="60"/>
      <c r="N7874" s="60"/>
      <c r="O7874" s="60"/>
      <c r="P7874" s="60"/>
      <c r="Q7874" s="60"/>
      <c r="R7874" s="334">
        <v>20601</v>
      </c>
      <c r="S7874" s="319" t="s">
        <v>356</v>
      </c>
      <c r="BE7874" s="60"/>
      <c r="BR7874" s="60"/>
      <c r="BX7874" s="151"/>
      <c r="CB7874" s="151"/>
      <c r="CM7874" s="151"/>
      <c r="CO7874" s="151"/>
      <c r="CT7874" s="151"/>
      <c r="CY7874" s="151"/>
    </row>
    <row r="7875" spans="1:103" x14ac:dyDescent="0.2">
      <c r="A7875" s="60"/>
      <c r="B7875" s="60"/>
      <c r="C7875" s="60"/>
      <c r="D7875" s="60"/>
      <c r="E7875" s="60"/>
      <c r="F7875" s="60"/>
      <c r="G7875" s="60"/>
      <c r="H7875" s="60"/>
      <c r="I7875" s="60"/>
      <c r="J7875" s="60"/>
      <c r="K7875" s="60"/>
      <c r="L7875" s="60"/>
      <c r="M7875" s="60"/>
      <c r="N7875" s="60"/>
      <c r="O7875" s="60"/>
      <c r="P7875" s="60"/>
      <c r="Q7875" s="60"/>
      <c r="R7875" s="334">
        <v>20602</v>
      </c>
      <c r="S7875" s="319" t="s">
        <v>356</v>
      </c>
      <c r="BE7875" s="60"/>
      <c r="BR7875" s="60"/>
      <c r="BX7875" s="151"/>
      <c r="CB7875" s="151"/>
      <c r="CM7875" s="151"/>
      <c r="CO7875" s="151"/>
      <c r="CT7875" s="151"/>
      <c r="CY7875" s="151"/>
    </row>
    <row r="7876" spans="1:103" x14ac:dyDescent="0.2">
      <c r="A7876" s="60"/>
      <c r="B7876" s="60"/>
      <c r="C7876" s="60"/>
      <c r="D7876" s="60"/>
      <c r="E7876" s="60"/>
      <c r="F7876" s="60"/>
      <c r="G7876" s="60"/>
      <c r="H7876" s="60"/>
      <c r="I7876" s="60"/>
      <c r="J7876" s="60"/>
      <c r="K7876" s="60"/>
      <c r="L7876" s="60"/>
      <c r="M7876" s="60"/>
      <c r="N7876" s="60"/>
      <c r="O7876" s="60"/>
      <c r="P7876" s="60"/>
      <c r="Q7876" s="60"/>
      <c r="R7876" s="334">
        <v>20603</v>
      </c>
      <c r="S7876" s="319" t="s">
        <v>356</v>
      </c>
      <c r="BE7876" s="60"/>
      <c r="BR7876" s="60"/>
      <c r="BX7876" s="151"/>
      <c r="CB7876" s="151"/>
      <c r="CM7876" s="151"/>
      <c r="CO7876" s="151"/>
      <c r="CT7876" s="151"/>
      <c r="CY7876" s="151"/>
    </row>
    <row r="7877" spans="1:103" x14ac:dyDescent="0.2">
      <c r="A7877" s="60"/>
      <c r="B7877" s="60"/>
      <c r="C7877" s="60"/>
      <c r="D7877" s="60"/>
      <c r="E7877" s="60"/>
      <c r="F7877" s="60"/>
      <c r="G7877" s="60"/>
      <c r="H7877" s="60"/>
      <c r="I7877" s="60"/>
      <c r="J7877" s="60"/>
      <c r="K7877" s="60"/>
      <c r="L7877" s="60"/>
      <c r="M7877" s="60"/>
      <c r="N7877" s="60"/>
      <c r="O7877" s="60"/>
      <c r="P7877" s="60"/>
      <c r="Q7877" s="60"/>
      <c r="R7877" s="334">
        <v>20604</v>
      </c>
      <c r="S7877" s="319" t="s">
        <v>356</v>
      </c>
      <c r="BE7877" s="60"/>
      <c r="BR7877" s="60"/>
      <c r="BX7877" s="151"/>
      <c r="CB7877" s="151"/>
      <c r="CM7877" s="151"/>
      <c r="CO7877" s="151"/>
      <c r="CT7877" s="151"/>
      <c r="CY7877" s="151"/>
    </row>
    <row r="7878" spans="1:103" x14ac:dyDescent="0.2">
      <c r="A7878" s="60"/>
      <c r="B7878" s="60"/>
      <c r="C7878" s="60"/>
      <c r="D7878" s="60"/>
      <c r="E7878" s="60"/>
      <c r="F7878" s="60"/>
      <c r="G7878" s="60"/>
      <c r="H7878" s="60"/>
      <c r="I7878" s="60"/>
      <c r="J7878" s="60"/>
      <c r="K7878" s="60"/>
      <c r="L7878" s="60"/>
      <c r="M7878" s="60"/>
      <c r="N7878" s="60"/>
      <c r="O7878" s="60"/>
      <c r="P7878" s="60"/>
      <c r="Q7878" s="60"/>
      <c r="R7878" s="334">
        <v>20606</v>
      </c>
      <c r="S7878" s="319" t="s">
        <v>356</v>
      </c>
      <c r="BE7878" s="60"/>
      <c r="BR7878" s="60"/>
      <c r="BX7878" s="151"/>
      <c r="CB7878" s="151"/>
      <c r="CM7878" s="151"/>
      <c r="CO7878" s="151"/>
      <c r="CT7878" s="151"/>
      <c r="CY7878" s="151"/>
    </row>
    <row r="7879" spans="1:103" x14ac:dyDescent="0.2">
      <c r="A7879" s="60"/>
      <c r="B7879" s="60"/>
      <c r="C7879" s="60"/>
      <c r="D7879" s="60"/>
      <c r="E7879" s="60"/>
      <c r="F7879" s="60"/>
      <c r="G7879" s="60"/>
      <c r="H7879" s="60"/>
      <c r="I7879" s="60"/>
      <c r="J7879" s="60"/>
      <c r="K7879" s="60"/>
      <c r="L7879" s="60"/>
      <c r="M7879" s="60"/>
      <c r="N7879" s="60"/>
      <c r="O7879" s="60"/>
      <c r="P7879" s="60"/>
      <c r="Q7879" s="60"/>
      <c r="R7879" s="334">
        <v>20607</v>
      </c>
      <c r="S7879" s="319" t="s">
        <v>356</v>
      </c>
      <c r="BE7879" s="60"/>
      <c r="BR7879" s="60"/>
      <c r="BX7879" s="151"/>
      <c r="CB7879" s="151"/>
      <c r="CM7879" s="151"/>
      <c r="CO7879" s="151"/>
      <c r="CT7879" s="151"/>
      <c r="CY7879" s="151"/>
    </row>
    <row r="7880" spans="1:103" x14ac:dyDescent="0.2">
      <c r="A7880" s="60"/>
      <c r="B7880" s="60"/>
      <c r="C7880" s="60"/>
      <c r="D7880" s="60"/>
      <c r="E7880" s="60"/>
      <c r="F7880" s="60"/>
      <c r="G7880" s="60"/>
      <c r="H7880" s="60"/>
      <c r="I7880" s="60"/>
      <c r="J7880" s="60"/>
      <c r="K7880" s="60"/>
      <c r="L7880" s="60"/>
      <c r="M7880" s="60"/>
      <c r="N7880" s="60"/>
      <c r="O7880" s="60"/>
      <c r="P7880" s="60"/>
      <c r="Q7880" s="60"/>
      <c r="R7880" s="334">
        <v>20608</v>
      </c>
      <c r="S7880" s="319" t="s">
        <v>356</v>
      </c>
      <c r="BE7880" s="60"/>
      <c r="BR7880" s="60"/>
      <c r="BX7880" s="151"/>
      <c r="CB7880" s="151"/>
      <c r="CM7880" s="151"/>
      <c r="CO7880" s="151"/>
      <c r="CT7880" s="151"/>
      <c r="CY7880" s="151"/>
    </row>
    <row r="7881" spans="1:103" x14ac:dyDescent="0.2">
      <c r="A7881" s="60"/>
      <c r="B7881" s="60"/>
      <c r="C7881" s="60"/>
      <c r="D7881" s="60"/>
      <c r="E7881" s="60"/>
      <c r="F7881" s="60"/>
      <c r="G7881" s="60"/>
      <c r="H7881" s="60"/>
      <c r="I7881" s="60"/>
      <c r="J7881" s="60"/>
      <c r="K7881" s="60"/>
      <c r="L7881" s="60"/>
      <c r="M7881" s="60"/>
      <c r="N7881" s="60"/>
      <c r="O7881" s="60"/>
      <c r="P7881" s="60"/>
      <c r="Q7881" s="60"/>
      <c r="R7881" s="334">
        <v>20609</v>
      </c>
      <c r="S7881" s="319" t="s">
        <v>356</v>
      </c>
      <c r="BE7881" s="60"/>
      <c r="BR7881" s="60"/>
      <c r="BX7881" s="151"/>
      <c r="CB7881" s="151"/>
      <c r="CM7881" s="151"/>
      <c r="CO7881" s="151"/>
      <c r="CT7881" s="151"/>
      <c r="CY7881" s="151"/>
    </row>
    <row r="7882" spans="1:103" x14ac:dyDescent="0.2">
      <c r="A7882" s="60"/>
      <c r="B7882" s="60"/>
      <c r="C7882" s="60"/>
      <c r="D7882" s="60"/>
      <c r="E7882" s="60"/>
      <c r="F7882" s="60"/>
      <c r="G7882" s="60"/>
      <c r="H7882" s="60"/>
      <c r="I7882" s="60"/>
      <c r="J7882" s="60"/>
      <c r="K7882" s="60"/>
      <c r="L7882" s="60"/>
      <c r="M7882" s="60"/>
      <c r="N7882" s="60"/>
      <c r="O7882" s="60"/>
      <c r="P7882" s="60"/>
      <c r="Q7882" s="60"/>
      <c r="R7882" s="334">
        <v>20610</v>
      </c>
      <c r="S7882" s="319" t="s">
        <v>356</v>
      </c>
      <c r="BE7882" s="60"/>
      <c r="BR7882" s="60"/>
      <c r="BX7882" s="151"/>
      <c r="CB7882" s="151"/>
      <c r="CM7882" s="151"/>
      <c r="CO7882" s="151"/>
      <c r="CT7882" s="151"/>
      <c r="CY7882" s="151"/>
    </row>
    <row r="7883" spans="1:103" x14ac:dyDescent="0.2">
      <c r="A7883" s="60"/>
      <c r="B7883" s="60"/>
      <c r="C7883" s="60"/>
      <c r="D7883" s="60"/>
      <c r="E7883" s="60"/>
      <c r="F7883" s="60"/>
      <c r="G7883" s="60"/>
      <c r="H7883" s="60"/>
      <c r="I7883" s="60"/>
      <c r="J7883" s="60"/>
      <c r="K7883" s="60"/>
      <c r="L7883" s="60"/>
      <c r="M7883" s="60"/>
      <c r="N7883" s="60"/>
      <c r="O7883" s="60"/>
      <c r="P7883" s="60"/>
      <c r="Q7883" s="60"/>
      <c r="R7883" s="334">
        <v>20611</v>
      </c>
      <c r="S7883" s="319" t="s">
        <v>356</v>
      </c>
      <c r="BE7883" s="60"/>
      <c r="BR7883" s="60"/>
      <c r="BX7883" s="151"/>
      <c r="CB7883" s="151"/>
      <c r="CM7883" s="151"/>
      <c r="CO7883" s="151"/>
      <c r="CT7883" s="151"/>
      <c r="CY7883" s="151"/>
    </row>
    <row r="7884" spans="1:103" x14ac:dyDescent="0.2">
      <c r="A7884" s="60"/>
      <c r="B7884" s="60"/>
      <c r="C7884" s="60"/>
      <c r="D7884" s="60"/>
      <c r="E7884" s="60"/>
      <c r="F7884" s="60"/>
      <c r="G7884" s="60"/>
      <c r="H7884" s="60"/>
      <c r="I7884" s="60"/>
      <c r="J7884" s="60"/>
      <c r="K7884" s="60"/>
      <c r="L7884" s="60"/>
      <c r="M7884" s="60"/>
      <c r="N7884" s="60"/>
      <c r="O7884" s="60"/>
      <c r="P7884" s="60"/>
      <c r="Q7884" s="60"/>
      <c r="R7884" s="334">
        <v>20612</v>
      </c>
      <c r="S7884" s="319" t="s">
        <v>356</v>
      </c>
      <c r="BE7884" s="60"/>
      <c r="BR7884" s="60"/>
      <c r="BX7884" s="151"/>
      <c r="CB7884" s="151"/>
      <c r="CM7884" s="151"/>
      <c r="CO7884" s="151"/>
      <c r="CT7884" s="151"/>
      <c r="CY7884" s="151"/>
    </row>
    <row r="7885" spans="1:103" x14ac:dyDescent="0.2">
      <c r="A7885" s="60"/>
      <c r="B7885" s="60"/>
      <c r="C7885" s="60"/>
      <c r="D7885" s="60"/>
      <c r="E7885" s="60"/>
      <c r="F7885" s="60"/>
      <c r="G7885" s="60"/>
      <c r="H7885" s="60"/>
      <c r="I7885" s="60"/>
      <c r="J7885" s="60"/>
      <c r="K7885" s="60"/>
      <c r="L7885" s="60"/>
      <c r="M7885" s="60"/>
      <c r="N7885" s="60"/>
      <c r="O7885" s="60"/>
      <c r="P7885" s="60"/>
      <c r="Q7885" s="60"/>
      <c r="R7885" s="334">
        <v>20613</v>
      </c>
      <c r="S7885" s="319" t="s">
        <v>356</v>
      </c>
      <c r="BE7885" s="60"/>
      <c r="BR7885" s="60"/>
      <c r="BX7885" s="151"/>
      <c r="CB7885" s="151"/>
      <c r="CM7885" s="151"/>
      <c r="CO7885" s="151"/>
      <c r="CT7885" s="151"/>
      <c r="CY7885" s="151"/>
    </row>
    <row r="7886" spans="1:103" x14ac:dyDescent="0.2">
      <c r="A7886" s="60"/>
      <c r="B7886" s="60"/>
      <c r="C7886" s="60"/>
      <c r="D7886" s="60"/>
      <c r="E7886" s="60"/>
      <c r="F7886" s="60"/>
      <c r="G7886" s="60"/>
      <c r="H7886" s="60"/>
      <c r="I7886" s="60"/>
      <c r="J7886" s="60"/>
      <c r="K7886" s="60"/>
      <c r="L7886" s="60"/>
      <c r="M7886" s="60"/>
      <c r="N7886" s="60"/>
      <c r="O7886" s="60"/>
      <c r="P7886" s="60"/>
      <c r="Q7886" s="60"/>
      <c r="R7886" s="334">
        <v>20615</v>
      </c>
      <c r="S7886" s="319" t="s">
        <v>356</v>
      </c>
      <c r="BE7886" s="60"/>
      <c r="BR7886" s="60"/>
      <c r="BX7886" s="151"/>
      <c r="CB7886" s="151"/>
      <c r="CM7886" s="151"/>
      <c r="CO7886" s="151"/>
      <c r="CT7886" s="151"/>
      <c r="CY7886" s="151"/>
    </row>
    <row r="7887" spans="1:103" x14ac:dyDescent="0.2">
      <c r="A7887" s="60"/>
      <c r="B7887" s="60"/>
      <c r="C7887" s="60"/>
      <c r="D7887" s="60"/>
      <c r="E7887" s="60"/>
      <c r="F7887" s="60"/>
      <c r="G7887" s="60"/>
      <c r="H7887" s="60"/>
      <c r="I7887" s="60"/>
      <c r="J7887" s="60"/>
      <c r="K7887" s="60"/>
      <c r="L7887" s="60"/>
      <c r="M7887" s="60"/>
      <c r="N7887" s="60"/>
      <c r="O7887" s="60"/>
      <c r="P7887" s="60"/>
      <c r="Q7887" s="60"/>
      <c r="R7887" s="334">
        <v>20616</v>
      </c>
      <c r="S7887" s="319" t="s">
        <v>356</v>
      </c>
      <c r="BE7887" s="60"/>
      <c r="BR7887" s="60"/>
      <c r="BX7887" s="151"/>
      <c r="CB7887" s="151"/>
      <c r="CM7887" s="151"/>
      <c r="CO7887" s="151"/>
      <c r="CT7887" s="151"/>
      <c r="CY7887" s="151"/>
    </row>
    <row r="7888" spans="1:103" x14ac:dyDescent="0.2">
      <c r="A7888" s="60"/>
      <c r="B7888" s="60"/>
      <c r="C7888" s="60"/>
      <c r="D7888" s="60"/>
      <c r="E7888" s="60"/>
      <c r="F7888" s="60"/>
      <c r="G7888" s="60"/>
      <c r="H7888" s="60"/>
      <c r="I7888" s="60"/>
      <c r="J7888" s="60"/>
      <c r="K7888" s="60"/>
      <c r="L7888" s="60"/>
      <c r="M7888" s="60"/>
      <c r="N7888" s="60"/>
      <c r="O7888" s="60"/>
      <c r="P7888" s="60"/>
      <c r="Q7888" s="60"/>
      <c r="R7888" s="334">
        <v>20617</v>
      </c>
      <c r="S7888" s="319" t="s">
        <v>356</v>
      </c>
      <c r="BE7888" s="60"/>
      <c r="BR7888" s="60"/>
      <c r="BX7888" s="151"/>
      <c r="CB7888" s="151"/>
      <c r="CM7888" s="151"/>
      <c r="CO7888" s="151"/>
      <c r="CT7888" s="151"/>
      <c r="CY7888" s="151"/>
    </row>
    <row r="7889" spans="1:103" x14ac:dyDescent="0.2">
      <c r="A7889" s="60"/>
      <c r="B7889" s="60"/>
      <c r="C7889" s="60"/>
      <c r="D7889" s="60"/>
      <c r="E7889" s="60"/>
      <c r="F7889" s="60"/>
      <c r="G7889" s="60"/>
      <c r="H7889" s="60"/>
      <c r="I7889" s="60"/>
      <c r="J7889" s="60"/>
      <c r="K7889" s="60"/>
      <c r="L7889" s="60"/>
      <c r="M7889" s="60"/>
      <c r="N7889" s="60"/>
      <c r="O7889" s="60"/>
      <c r="P7889" s="60"/>
      <c r="Q7889" s="60"/>
      <c r="R7889" s="334">
        <v>20618</v>
      </c>
      <c r="S7889" s="319" t="s">
        <v>356</v>
      </c>
      <c r="BE7889" s="60"/>
      <c r="BR7889" s="60"/>
      <c r="BX7889" s="151"/>
      <c r="CB7889" s="151"/>
      <c r="CM7889" s="151"/>
      <c r="CO7889" s="151"/>
      <c r="CT7889" s="151"/>
      <c r="CY7889" s="151"/>
    </row>
    <row r="7890" spans="1:103" x14ac:dyDescent="0.2">
      <c r="A7890" s="60"/>
      <c r="B7890" s="60"/>
      <c r="C7890" s="60"/>
      <c r="D7890" s="60"/>
      <c r="E7890" s="60"/>
      <c r="F7890" s="60"/>
      <c r="G7890" s="60"/>
      <c r="H7890" s="60"/>
      <c r="I7890" s="60"/>
      <c r="J7890" s="60"/>
      <c r="K7890" s="60"/>
      <c r="L7890" s="60"/>
      <c r="M7890" s="60"/>
      <c r="N7890" s="60"/>
      <c r="O7890" s="60"/>
      <c r="P7890" s="60"/>
      <c r="Q7890" s="60"/>
      <c r="R7890" s="334">
        <v>20619</v>
      </c>
      <c r="S7890" s="319" t="s">
        <v>356</v>
      </c>
      <c r="BE7890" s="60"/>
      <c r="BR7890" s="60"/>
      <c r="BX7890" s="151"/>
      <c r="CB7890" s="151"/>
      <c r="CM7890" s="151"/>
      <c r="CO7890" s="151"/>
      <c r="CT7890" s="151"/>
      <c r="CY7890" s="151"/>
    </row>
    <row r="7891" spans="1:103" x14ac:dyDescent="0.2">
      <c r="A7891" s="60"/>
      <c r="B7891" s="60"/>
      <c r="C7891" s="60"/>
      <c r="D7891" s="60"/>
      <c r="E7891" s="60"/>
      <c r="F7891" s="60"/>
      <c r="G7891" s="60"/>
      <c r="H7891" s="60"/>
      <c r="I7891" s="60"/>
      <c r="J7891" s="60"/>
      <c r="K7891" s="60"/>
      <c r="L7891" s="60"/>
      <c r="M7891" s="60"/>
      <c r="N7891" s="60"/>
      <c r="O7891" s="60"/>
      <c r="P7891" s="60"/>
      <c r="Q7891" s="60"/>
      <c r="R7891" s="334">
        <v>20620</v>
      </c>
      <c r="S7891" s="319" t="s">
        <v>356</v>
      </c>
      <c r="BE7891" s="60"/>
      <c r="BR7891" s="60"/>
      <c r="BX7891" s="151"/>
      <c r="CB7891" s="151"/>
      <c r="CM7891" s="151"/>
      <c r="CO7891" s="151"/>
      <c r="CT7891" s="151"/>
      <c r="CY7891" s="151"/>
    </row>
    <row r="7892" spans="1:103" x14ac:dyDescent="0.2">
      <c r="A7892" s="60"/>
      <c r="B7892" s="60"/>
      <c r="C7892" s="60"/>
      <c r="D7892" s="60"/>
      <c r="E7892" s="60"/>
      <c r="F7892" s="60"/>
      <c r="G7892" s="60"/>
      <c r="H7892" s="60"/>
      <c r="I7892" s="60"/>
      <c r="J7892" s="60"/>
      <c r="K7892" s="60"/>
      <c r="L7892" s="60"/>
      <c r="M7892" s="60"/>
      <c r="N7892" s="60"/>
      <c r="O7892" s="60"/>
      <c r="P7892" s="60"/>
      <c r="Q7892" s="60"/>
      <c r="R7892" s="334">
        <v>20621</v>
      </c>
      <c r="S7892" s="319" t="s">
        <v>356</v>
      </c>
      <c r="BE7892" s="60"/>
      <c r="BR7892" s="60"/>
      <c r="BX7892" s="151"/>
      <c r="CB7892" s="151"/>
      <c r="CM7892" s="151"/>
      <c r="CO7892" s="151"/>
      <c r="CT7892" s="151"/>
      <c r="CY7892" s="151"/>
    </row>
    <row r="7893" spans="1:103" x14ac:dyDescent="0.2">
      <c r="A7893" s="60"/>
      <c r="B7893" s="60"/>
      <c r="C7893" s="60"/>
      <c r="D7893" s="60"/>
      <c r="E7893" s="60"/>
      <c r="F7893" s="60"/>
      <c r="G7893" s="60"/>
      <c r="H7893" s="60"/>
      <c r="I7893" s="60"/>
      <c r="J7893" s="60"/>
      <c r="K7893" s="60"/>
      <c r="L7893" s="60"/>
      <c r="M7893" s="60"/>
      <c r="N7893" s="60"/>
      <c r="O7893" s="60"/>
      <c r="P7893" s="60"/>
      <c r="Q7893" s="60"/>
      <c r="R7893" s="334">
        <v>20622</v>
      </c>
      <c r="S7893" s="319" t="s">
        <v>356</v>
      </c>
      <c r="BE7893" s="60"/>
      <c r="BR7893" s="60"/>
      <c r="BX7893" s="151"/>
      <c r="CB7893" s="151"/>
      <c r="CM7893" s="151"/>
      <c r="CO7893" s="151"/>
      <c r="CT7893" s="151"/>
      <c r="CY7893" s="151"/>
    </row>
    <row r="7894" spans="1:103" x14ac:dyDescent="0.2">
      <c r="A7894" s="60"/>
      <c r="B7894" s="60"/>
      <c r="C7894" s="60"/>
      <c r="D7894" s="60"/>
      <c r="E7894" s="60"/>
      <c r="F7894" s="60"/>
      <c r="G7894" s="60"/>
      <c r="H7894" s="60"/>
      <c r="I7894" s="60"/>
      <c r="J7894" s="60"/>
      <c r="K7894" s="60"/>
      <c r="L7894" s="60"/>
      <c r="M7894" s="60"/>
      <c r="N7894" s="60"/>
      <c r="O7894" s="60"/>
      <c r="P7894" s="60"/>
      <c r="Q7894" s="60"/>
      <c r="R7894" s="334">
        <v>20623</v>
      </c>
      <c r="S7894" s="319" t="s">
        <v>356</v>
      </c>
      <c r="BE7894" s="60"/>
      <c r="BR7894" s="60"/>
      <c r="BX7894" s="151"/>
      <c r="CB7894" s="151"/>
      <c r="CM7894" s="151"/>
      <c r="CO7894" s="151"/>
      <c r="CT7894" s="151"/>
      <c r="CY7894" s="151"/>
    </row>
    <row r="7895" spans="1:103" x14ac:dyDescent="0.2">
      <c r="A7895" s="60"/>
      <c r="B7895" s="60"/>
      <c r="C7895" s="60"/>
      <c r="D7895" s="60"/>
      <c r="E7895" s="60"/>
      <c r="F7895" s="60"/>
      <c r="G7895" s="60"/>
      <c r="H7895" s="60"/>
      <c r="I7895" s="60"/>
      <c r="J7895" s="60"/>
      <c r="K7895" s="60"/>
      <c r="L7895" s="60"/>
      <c r="M7895" s="60"/>
      <c r="N7895" s="60"/>
      <c r="O7895" s="60"/>
      <c r="P7895" s="60"/>
      <c r="Q7895" s="60"/>
      <c r="R7895" s="334">
        <v>20624</v>
      </c>
      <c r="S7895" s="319" t="s">
        <v>356</v>
      </c>
      <c r="BE7895" s="60"/>
      <c r="BR7895" s="60"/>
      <c r="BX7895" s="151"/>
      <c r="CB7895" s="151"/>
      <c r="CM7895" s="151"/>
      <c r="CO7895" s="151"/>
      <c r="CT7895" s="151"/>
      <c r="CY7895" s="151"/>
    </row>
    <row r="7896" spans="1:103" x14ac:dyDescent="0.2">
      <c r="A7896" s="60"/>
      <c r="B7896" s="60"/>
      <c r="C7896" s="60"/>
      <c r="D7896" s="60"/>
      <c r="E7896" s="60"/>
      <c r="F7896" s="60"/>
      <c r="G7896" s="60"/>
      <c r="H7896" s="60"/>
      <c r="I7896" s="60"/>
      <c r="J7896" s="60"/>
      <c r="K7896" s="60"/>
      <c r="L7896" s="60"/>
      <c r="M7896" s="60"/>
      <c r="N7896" s="60"/>
      <c r="O7896" s="60"/>
      <c r="P7896" s="60"/>
      <c r="Q7896" s="60"/>
      <c r="R7896" s="334">
        <v>20625</v>
      </c>
      <c r="S7896" s="319" t="s">
        <v>356</v>
      </c>
      <c r="BE7896" s="60"/>
      <c r="BR7896" s="60"/>
      <c r="BX7896" s="151"/>
      <c r="CB7896" s="151"/>
      <c r="CM7896" s="151"/>
      <c r="CO7896" s="151"/>
      <c r="CT7896" s="151"/>
      <c r="CY7896" s="151"/>
    </row>
    <row r="7897" spans="1:103" x14ac:dyDescent="0.2">
      <c r="A7897" s="60"/>
      <c r="B7897" s="60"/>
      <c r="C7897" s="60"/>
      <c r="D7897" s="60"/>
      <c r="E7897" s="60"/>
      <c r="F7897" s="60"/>
      <c r="G7897" s="60"/>
      <c r="H7897" s="60"/>
      <c r="I7897" s="60"/>
      <c r="J7897" s="60"/>
      <c r="K7897" s="60"/>
      <c r="L7897" s="60"/>
      <c r="M7897" s="60"/>
      <c r="N7897" s="60"/>
      <c r="O7897" s="60"/>
      <c r="P7897" s="60"/>
      <c r="Q7897" s="60"/>
      <c r="R7897" s="334">
        <v>20626</v>
      </c>
      <c r="S7897" s="319" t="s">
        <v>356</v>
      </c>
      <c r="BE7897" s="60"/>
      <c r="BR7897" s="60"/>
      <c r="BX7897" s="151"/>
      <c r="CB7897" s="151"/>
      <c r="CM7897" s="151"/>
      <c r="CO7897" s="151"/>
      <c r="CT7897" s="151"/>
      <c r="CY7897" s="151"/>
    </row>
    <row r="7898" spans="1:103" x14ac:dyDescent="0.2">
      <c r="A7898" s="60"/>
      <c r="B7898" s="60"/>
      <c r="C7898" s="60"/>
      <c r="D7898" s="60"/>
      <c r="E7898" s="60"/>
      <c r="F7898" s="60"/>
      <c r="G7898" s="60"/>
      <c r="H7898" s="60"/>
      <c r="I7898" s="60"/>
      <c r="J7898" s="60"/>
      <c r="K7898" s="60"/>
      <c r="L7898" s="60"/>
      <c r="M7898" s="60"/>
      <c r="N7898" s="60"/>
      <c r="O7898" s="60"/>
      <c r="P7898" s="60"/>
      <c r="Q7898" s="60"/>
      <c r="R7898" s="334">
        <v>20627</v>
      </c>
      <c r="S7898" s="319" t="s">
        <v>356</v>
      </c>
      <c r="BE7898" s="60"/>
      <c r="BR7898" s="60"/>
      <c r="BX7898" s="151"/>
      <c r="CB7898" s="151"/>
      <c r="CM7898" s="151"/>
      <c r="CO7898" s="151"/>
      <c r="CT7898" s="151"/>
      <c r="CY7898" s="151"/>
    </row>
    <row r="7899" spans="1:103" x14ac:dyDescent="0.2">
      <c r="A7899" s="60"/>
      <c r="B7899" s="60"/>
      <c r="C7899" s="60"/>
      <c r="D7899" s="60"/>
      <c r="E7899" s="60"/>
      <c r="F7899" s="60"/>
      <c r="G7899" s="60"/>
      <c r="H7899" s="60"/>
      <c r="I7899" s="60"/>
      <c r="J7899" s="60"/>
      <c r="K7899" s="60"/>
      <c r="L7899" s="60"/>
      <c r="M7899" s="60"/>
      <c r="N7899" s="60"/>
      <c r="O7899" s="60"/>
      <c r="P7899" s="60"/>
      <c r="Q7899" s="60"/>
      <c r="R7899" s="334">
        <v>20628</v>
      </c>
      <c r="S7899" s="319" t="s">
        <v>356</v>
      </c>
      <c r="BE7899" s="60"/>
      <c r="BR7899" s="60"/>
      <c r="BX7899" s="151"/>
      <c r="CB7899" s="151"/>
      <c r="CM7899" s="151"/>
      <c r="CO7899" s="151"/>
      <c r="CT7899" s="151"/>
      <c r="CY7899" s="151"/>
    </row>
    <row r="7900" spans="1:103" x14ac:dyDescent="0.2">
      <c r="A7900" s="60"/>
      <c r="B7900" s="60"/>
      <c r="C7900" s="60"/>
      <c r="D7900" s="60"/>
      <c r="E7900" s="60"/>
      <c r="F7900" s="60"/>
      <c r="G7900" s="60"/>
      <c r="H7900" s="60"/>
      <c r="I7900" s="60"/>
      <c r="J7900" s="60"/>
      <c r="K7900" s="60"/>
      <c r="L7900" s="60"/>
      <c r="M7900" s="60"/>
      <c r="N7900" s="60"/>
      <c r="O7900" s="60"/>
      <c r="P7900" s="60"/>
      <c r="Q7900" s="60"/>
      <c r="R7900" s="334">
        <v>20629</v>
      </c>
      <c r="S7900" s="319" t="s">
        <v>356</v>
      </c>
      <c r="BE7900" s="60"/>
      <c r="BR7900" s="60"/>
      <c r="BX7900" s="151"/>
      <c r="CB7900" s="151"/>
      <c r="CM7900" s="151"/>
      <c r="CO7900" s="151"/>
      <c r="CT7900" s="151"/>
      <c r="CY7900" s="151"/>
    </row>
    <row r="7901" spans="1:103" x14ac:dyDescent="0.2">
      <c r="A7901" s="60"/>
      <c r="B7901" s="60"/>
      <c r="C7901" s="60"/>
      <c r="D7901" s="60"/>
      <c r="E7901" s="60"/>
      <c r="F7901" s="60"/>
      <c r="G7901" s="60"/>
      <c r="H7901" s="60"/>
      <c r="I7901" s="60"/>
      <c r="J7901" s="60"/>
      <c r="K7901" s="60"/>
      <c r="L7901" s="60"/>
      <c r="M7901" s="60"/>
      <c r="N7901" s="60"/>
      <c r="O7901" s="60"/>
      <c r="P7901" s="60"/>
      <c r="Q7901" s="60"/>
      <c r="R7901" s="334">
        <v>20630</v>
      </c>
      <c r="S7901" s="319" t="s">
        <v>356</v>
      </c>
      <c r="BE7901" s="60"/>
      <c r="BR7901" s="60"/>
      <c r="BX7901" s="151"/>
      <c r="CB7901" s="151"/>
      <c r="CM7901" s="151"/>
      <c r="CO7901" s="151"/>
      <c r="CT7901" s="151"/>
      <c r="CY7901" s="151"/>
    </row>
    <row r="7902" spans="1:103" x14ac:dyDescent="0.2">
      <c r="A7902" s="60"/>
      <c r="B7902" s="60"/>
      <c r="C7902" s="60"/>
      <c r="D7902" s="60"/>
      <c r="E7902" s="60"/>
      <c r="F7902" s="60"/>
      <c r="G7902" s="60"/>
      <c r="H7902" s="60"/>
      <c r="I7902" s="60"/>
      <c r="J7902" s="60"/>
      <c r="K7902" s="60"/>
      <c r="L7902" s="60"/>
      <c r="M7902" s="60"/>
      <c r="N7902" s="60"/>
      <c r="O7902" s="60"/>
      <c r="P7902" s="60"/>
      <c r="Q7902" s="60"/>
      <c r="R7902" s="334">
        <v>20632</v>
      </c>
      <c r="S7902" s="319" t="s">
        <v>356</v>
      </c>
      <c r="BE7902" s="60"/>
      <c r="BR7902" s="60"/>
      <c r="BX7902" s="151"/>
      <c r="CB7902" s="151"/>
      <c r="CM7902" s="151"/>
      <c r="CO7902" s="151"/>
      <c r="CT7902" s="151"/>
      <c r="CY7902" s="151"/>
    </row>
    <row r="7903" spans="1:103" x14ac:dyDescent="0.2">
      <c r="A7903" s="60"/>
      <c r="B7903" s="60"/>
      <c r="C7903" s="60"/>
      <c r="D7903" s="60"/>
      <c r="E7903" s="60"/>
      <c r="F7903" s="60"/>
      <c r="G7903" s="60"/>
      <c r="H7903" s="60"/>
      <c r="I7903" s="60"/>
      <c r="J7903" s="60"/>
      <c r="K7903" s="60"/>
      <c r="L7903" s="60"/>
      <c r="M7903" s="60"/>
      <c r="N7903" s="60"/>
      <c r="O7903" s="60"/>
      <c r="P7903" s="60"/>
      <c r="Q7903" s="60"/>
      <c r="R7903" s="334">
        <v>20634</v>
      </c>
      <c r="S7903" s="319" t="s">
        <v>356</v>
      </c>
      <c r="BE7903" s="60"/>
      <c r="BR7903" s="60"/>
      <c r="BX7903" s="151"/>
      <c r="CB7903" s="151"/>
      <c r="CM7903" s="151"/>
      <c r="CO7903" s="151"/>
      <c r="CT7903" s="151"/>
      <c r="CY7903" s="151"/>
    </row>
    <row r="7904" spans="1:103" x14ac:dyDescent="0.2">
      <c r="A7904" s="60"/>
      <c r="B7904" s="60"/>
      <c r="C7904" s="60"/>
      <c r="D7904" s="60"/>
      <c r="E7904" s="60"/>
      <c r="F7904" s="60"/>
      <c r="G7904" s="60"/>
      <c r="H7904" s="60"/>
      <c r="I7904" s="60"/>
      <c r="J7904" s="60"/>
      <c r="K7904" s="60"/>
      <c r="L7904" s="60"/>
      <c r="M7904" s="60"/>
      <c r="N7904" s="60"/>
      <c r="O7904" s="60"/>
      <c r="P7904" s="60"/>
      <c r="Q7904" s="60"/>
      <c r="R7904" s="334">
        <v>20635</v>
      </c>
      <c r="S7904" s="319" t="s">
        <v>356</v>
      </c>
      <c r="BE7904" s="60"/>
      <c r="BR7904" s="60"/>
      <c r="BX7904" s="151"/>
      <c r="CB7904" s="151"/>
      <c r="CM7904" s="151"/>
      <c r="CO7904" s="151"/>
      <c r="CT7904" s="151"/>
      <c r="CY7904" s="151"/>
    </row>
    <row r="7905" spans="1:103" x14ac:dyDescent="0.2">
      <c r="A7905" s="60"/>
      <c r="B7905" s="60"/>
      <c r="C7905" s="60"/>
      <c r="D7905" s="60"/>
      <c r="E7905" s="60"/>
      <c r="F7905" s="60"/>
      <c r="G7905" s="60"/>
      <c r="H7905" s="60"/>
      <c r="I7905" s="60"/>
      <c r="J7905" s="60"/>
      <c r="K7905" s="60"/>
      <c r="L7905" s="60"/>
      <c r="M7905" s="60"/>
      <c r="N7905" s="60"/>
      <c r="O7905" s="60"/>
      <c r="P7905" s="60"/>
      <c r="Q7905" s="60"/>
      <c r="R7905" s="334">
        <v>20636</v>
      </c>
      <c r="S7905" s="319" t="s">
        <v>356</v>
      </c>
      <c r="BE7905" s="60"/>
      <c r="BR7905" s="60"/>
      <c r="BX7905" s="151"/>
      <c r="CB7905" s="151"/>
      <c r="CM7905" s="151"/>
      <c r="CO7905" s="151"/>
      <c r="CT7905" s="151"/>
      <c r="CY7905" s="151"/>
    </row>
    <row r="7906" spans="1:103" x14ac:dyDescent="0.2">
      <c r="A7906" s="60"/>
      <c r="B7906" s="60"/>
      <c r="C7906" s="60"/>
      <c r="D7906" s="60"/>
      <c r="E7906" s="60"/>
      <c r="F7906" s="60"/>
      <c r="G7906" s="60"/>
      <c r="H7906" s="60"/>
      <c r="I7906" s="60"/>
      <c r="J7906" s="60"/>
      <c r="K7906" s="60"/>
      <c r="L7906" s="60"/>
      <c r="M7906" s="60"/>
      <c r="N7906" s="60"/>
      <c r="O7906" s="60"/>
      <c r="P7906" s="60"/>
      <c r="Q7906" s="60"/>
      <c r="R7906" s="334">
        <v>20637</v>
      </c>
      <c r="S7906" s="319" t="s">
        <v>356</v>
      </c>
      <c r="BE7906" s="60"/>
      <c r="BR7906" s="60"/>
      <c r="BX7906" s="151"/>
      <c r="CB7906" s="151"/>
      <c r="CM7906" s="151"/>
      <c r="CO7906" s="151"/>
      <c r="CT7906" s="151"/>
      <c r="CY7906" s="151"/>
    </row>
    <row r="7907" spans="1:103" x14ac:dyDescent="0.2">
      <c r="A7907" s="60"/>
      <c r="B7907" s="60"/>
      <c r="C7907" s="60"/>
      <c r="D7907" s="60"/>
      <c r="E7907" s="60"/>
      <c r="F7907" s="60"/>
      <c r="G7907" s="60"/>
      <c r="H7907" s="60"/>
      <c r="I7907" s="60"/>
      <c r="J7907" s="60"/>
      <c r="K7907" s="60"/>
      <c r="L7907" s="60"/>
      <c r="M7907" s="60"/>
      <c r="N7907" s="60"/>
      <c r="O7907" s="60"/>
      <c r="P7907" s="60"/>
      <c r="Q7907" s="60"/>
      <c r="R7907" s="334">
        <v>20639</v>
      </c>
      <c r="S7907" s="319" t="s">
        <v>356</v>
      </c>
      <c r="BE7907" s="60"/>
      <c r="BR7907" s="60"/>
      <c r="BX7907" s="151"/>
      <c r="CB7907" s="151"/>
      <c r="CM7907" s="151"/>
      <c r="CO7907" s="151"/>
      <c r="CT7907" s="151"/>
      <c r="CY7907" s="151"/>
    </row>
    <row r="7908" spans="1:103" x14ac:dyDescent="0.2">
      <c r="A7908" s="60"/>
      <c r="B7908" s="60"/>
      <c r="C7908" s="60"/>
      <c r="D7908" s="60"/>
      <c r="E7908" s="60"/>
      <c r="F7908" s="60"/>
      <c r="G7908" s="60"/>
      <c r="H7908" s="60"/>
      <c r="I7908" s="60"/>
      <c r="J7908" s="60"/>
      <c r="K7908" s="60"/>
      <c r="L7908" s="60"/>
      <c r="M7908" s="60"/>
      <c r="N7908" s="60"/>
      <c r="O7908" s="60"/>
      <c r="P7908" s="60"/>
      <c r="Q7908" s="60"/>
      <c r="R7908" s="334">
        <v>20640</v>
      </c>
      <c r="S7908" s="319" t="s">
        <v>356</v>
      </c>
      <c r="BE7908" s="60"/>
      <c r="BR7908" s="60"/>
      <c r="BX7908" s="151"/>
      <c r="CB7908" s="151"/>
      <c r="CM7908" s="151"/>
      <c r="CO7908" s="151"/>
      <c r="CT7908" s="151"/>
      <c r="CY7908" s="151"/>
    </row>
    <row r="7909" spans="1:103" x14ac:dyDescent="0.2">
      <c r="A7909" s="60"/>
      <c r="B7909" s="60"/>
      <c r="C7909" s="60"/>
      <c r="D7909" s="60"/>
      <c r="E7909" s="60"/>
      <c r="F7909" s="60"/>
      <c r="G7909" s="60"/>
      <c r="H7909" s="60"/>
      <c r="I7909" s="60"/>
      <c r="J7909" s="60"/>
      <c r="K7909" s="60"/>
      <c r="L7909" s="60"/>
      <c r="M7909" s="60"/>
      <c r="N7909" s="60"/>
      <c r="O7909" s="60"/>
      <c r="P7909" s="60"/>
      <c r="Q7909" s="60"/>
      <c r="R7909" s="334">
        <v>20643</v>
      </c>
      <c r="S7909" s="319" t="s">
        <v>356</v>
      </c>
      <c r="BE7909" s="60"/>
      <c r="BR7909" s="60"/>
      <c r="BX7909" s="151"/>
      <c r="CB7909" s="151"/>
      <c r="CM7909" s="151"/>
      <c r="CO7909" s="151"/>
      <c r="CT7909" s="151"/>
      <c r="CY7909" s="151"/>
    </row>
    <row r="7910" spans="1:103" x14ac:dyDescent="0.2">
      <c r="A7910" s="60"/>
      <c r="B7910" s="60"/>
      <c r="C7910" s="60"/>
      <c r="D7910" s="60"/>
      <c r="E7910" s="60"/>
      <c r="F7910" s="60"/>
      <c r="G7910" s="60"/>
      <c r="H7910" s="60"/>
      <c r="I7910" s="60"/>
      <c r="J7910" s="60"/>
      <c r="K7910" s="60"/>
      <c r="L7910" s="60"/>
      <c r="M7910" s="60"/>
      <c r="N7910" s="60"/>
      <c r="O7910" s="60"/>
      <c r="P7910" s="60"/>
      <c r="Q7910" s="60"/>
      <c r="R7910" s="334">
        <v>20645</v>
      </c>
      <c r="S7910" s="319" t="s">
        <v>356</v>
      </c>
      <c r="BE7910" s="60"/>
      <c r="BR7910" s="60"/>
      <c r="BX7910" s="151"/>
      <c r="CB7910" s="151"/>
      <c r="CM7910" s="151"/>
      <c r="CO7910" s="151"/>
      <c r="CT7910" s="151"/>
      <c r="CY7910" s="151"/>
    </row>
    <row r="7911" spans="1:103" x14ac:dyDescent="0.2">
      <c r="A7911" s="60"/>
      <c r="B7911" s="60"/>
      <c r="C7911" s="60"/>
      <c r="D7911" s="60"/>
      <c r="E7911" s="60"/>
      <c r="F7911" s="60"/>
      <c r="G7911" s="60"/>
      <c r="H7911" s="60"/>
      <c r="I7911" s="60"/>
      <c r="J7911" s="60"/>
      <c r="K7911" s="60"/>
      <c r="L7911" s="60"/>
      <c r="M7911" s="60"/>
      <c r="N7911" s="60"/>
      <c r="O7911" s="60"/>
      <c r="P7911" s="60"/>
      <c r="Q7911" s="60"/>
      <c r="R7911" s="334">
        <v>20646</v>
      </c>
      <c r="S7911" s="319" t="s">
        <v>356</v>
      </c>
      <c r="BE7911" s="60"/>
      <c r="BR7911" s="60"/>
      <c r="BX7911" s="151"/>
      <c r="CB7911" s="151"/>
      <c r="CM7911" s="151"/>
      <c r="CO7911" s="151"/>
      <c r="CT7911" s="151"/>
      <c r="CY7911" s="151"/>
    </row>
    <row r="7912" spans="1:103" x14ac:dyDescent="0.2">
      <c r="A7912" s="60"/>
      <c r="B7912" s="60"/>
      <c r="C7912" s="60"/>
      <c r="D7912" s="60"/>
      <c r="E7912" s="60"/>
      <c r="F7912" s="60"/>
      <c r="G7912" s="60"/>
      <c r="H7912" s="60"/>
      <c r="I7912" s="60"/>
      <c r="J7912" s="60"/>
      <c r="K7912" s="60"/>
      <c r="L7912" s="60"/>
      <c r="M7912" s="60"/>
      <c r="N7912" s="60"/>
      <c r="O7912" s="60"/>
      <c r="P7912" s="60"/>
      <c r="Q7912" s="60"/>
      <c r="R7912" s="334">
        <v>20650</v>
      </c>
      <c r="S7912" s="319" t="s">
        <v>356</v>
      </c>
      <c r="BE7912" s="60"/>
      <c r="BR7912" s="60"/>
      <c r="BX7912" s="151"/>
      <c r="CB7912" s="151"/>
      <c r="CM7912" s="151"/>
      <c r="CO7912" s="151"/>
      <c r="CT7912" s="151"/>
      <c r="CY7912" s="151"/>
    </row>
    <row r="7913" spans="1:103" x14ac:dyDescent="0.2">
      <c r="A7913" s="60"/>
      <c r="B7913" s="60"/>
      <c r="C7913" s="60"/>
      <c r="D7913" s="60"/>
      <c r="E7913" s="60"/>
      <c r="F7913" s="60"/>
      <c r="G7913" s="60"/>
      <c r="H7913" s="60"/>
      <c r="I7913" s="60"/>
      <c r="J7913" s="60"/>
      <c r="K7913" s="60"/>
      <c r="L7913" s="60"/>
      <c r="M7913" s="60"/>
      <c r="N7913" s="60"/>
      <c r="O7913" s="60"/>
      <c r="P7913" s="60"/>
      <c r="Q7913" s="60"/>
      <c r="R7913" s="334">
        <v>20653</v>
      </c>
      <c r="S7913" s="319" t="s">
        <v>356</v>
      </c>
      <c r="BE7913" s="60"/>
      <c r="BR7913" s="60"/>
      <c r="BX7913" s="151"/>
      <c r="CB7913" s="151"/>
      <c r="CM7913" s="151"/>
      <c r="CO7913" s="151"/>
      <c r="CT7913" s="151"/>
      <c r="CY7913" s="151"/>
    </row>
    <row r="7914" spans="1:103" x14ac:dyDescent="0.2">
      <c r="A7914" s="60"/>
      <c r="B7914" s="60"/>
      <c r="C7914" s="60"/>
      <c r="D7914" s="60"/>
      <c r="E7914" s="60"/>
      <c r="F7914" s="60"/>
      <c r="G7914" s="60"/>
      <c r="H7914" s="60"/>
      <c r="I7914" s="60"/>
      <c r="J7914" s="60"/>
      <c r="K7914" s="60"/>
      <c r="L7914" s="60"/>
      <c r="M7914" s="60"/>
      <c r="N7914" s="60"/>
      <c r="O7914" s="60"/>
      <c r="P7914" s="60"/>
      <c r="Q7914" s="60"/>
      <c r="R7914" s="334">
        <v>20656</v>
      </c>
      <c r="S7914" s="319" t="s">
        <v>356</v>
      </c>
      <c r="BE7914" s="60"/>
      <c r="BR7914" s="60"/>
      <c r="BX7914" s="151"/>
      <c r="CB7914" s="151"/>
      <c r="CM7914" s="151"/>
      <c r="CO7914" s="151"/>
      <c r="CT7914" s="151"/>
      <c r="CY7914" s="151"/>
    </row>
    <row r="7915" spans="1:103" x14ac:dyDescent="0.2">
      <c r="A7915" s="60"/>
      <c r="B7915" s="60"/>
      <c r="C7915" s="60"/>
      <c r="D7915" s="60"/>
      <c r="E7915" s="60"/>
      <c r="F7915" s="60"/>
      <c r="G7915" s="60"/>
      <c r="H7915" s="60"/>
      <c r="I7915" s="60"/>
      <c r="J7915" s="60"/>
      <c r="K7915" s="60"/>
      <c r="L7915" s="60"/>
      <c r="M7915" s="60"/>
      <c r="N7915" s="60"/>
      <c r="O7915" s="60"/>
      <c r="P7915" s="60"/>
      <c r="Q7915" s="60"/>
      <c r="R7915" s="334">
        <v>20657</v>
      </c>
      <c r="S7915" s="319" t="s">
        <v>356</v>
      </c>
      <c r="BE7915" s="60"/>
      <c r="BR7915" s="60"/>
      <c r="BX7915" s="151"/>
      <c r="CB7915" s="151"/>
      <c r="CM7915" s="151"/>
      <c r="CO7915" s="151"/>
      <c r="CT7915" s="151"/>
      <c r="CY7915" s="151"/>
    </row>
    <row r="7916" spans="1:103" x14ac:dyDescent="0.2">
      <c r="A7916" s="60"/>
      <c r="B7916" s="60"/>
      <c r="C7916" s="60"/>
      <c r="D7916" s="60"/>
      <c r="E7916" s="60"/>
      <c r="F7916" s="60"/>
      <c r="G7916" s="60"/>
      <c r="H7916" s="60"/>
      <c r="I7916" s="60"/>
      <c r="J7916" s="60"/>
      <c r="K7916" s="60"/>
      <c r="L7916" s="60"/>
      <c r="M7916" s="60"/>
      <c r="N7916" s="60"/>
      <c r="O7916" s="60"/>
      <c r="P7916" s="60"/>
      <c r="Q7916" s="60"/>
      <c r="R7916" s="334">
        <v>20658</v>
      </c>
      <c r="S7916" s="319" t="s">
        <v>356</v>
      </c>
      <c r="BE7916" s="60"/>
      <c r="BR7916" s="60"/>
      <c r="BX7916" s="151"/>
      <c r="CB7916" s="151"/>
      <c r="CM7916" s="151"/>
      <c r="CO7916" s="151"/>
      <c r="CT7916" s="151"/>
      <c r="CY7916" s="151"/>
    </row>
    <row r="7917" spans="1:103" x14ac:dyDescent="0.2">
      <c r="A7917" s="60"/>
      <c r="B7917" s="60"/>
      <c r="C7917" s="60"/>
      <c r="D7917" s="60"/>
      <c r="E7917" s="60"/>
      <c r="F7917" s="60"/>
      <c r="G7917" s="60"/>
      <c r="H7917" s="60"/>
      <c r="I7917" s="60"/>
      <c r="J7917" s="60"/>
      <c r="K7917" s="60"/>
      <c r="L7917" s="60"/>
      <c r="M7917" s="60"/>
      <c r="N7917" s="60"/>
      <c r="O7917" s="60"/>
      <c r="P7917" s="60"/>
      <c r="Q7917" s="60"/>
      <c r="R7917" s="334">
        <v>20659</v>
      </c>
      <c r="S7917" s="319" t="s">
        <v>356</v>
      </c>
      <c r="BE7917" s="60"/>
      <c r="BR7917" s="60"/>
      <c r="BX7917" s="151"/>
      <c r="CB7917" s="151"/>
      <c r="CM7917" s="151"/>
      <c r="CO7917" s="151"/>
      <c r="CT7917" s="151"/>
      <c r="CY7917" s="151"/>
    </row>
    <row r="7918" spans="1:103" x14ac:dyDescent="0.2">
      <c r="A7918" s="60"/>
      <c r="B7918" s="60"/>
      <c r="C7918" s="60"/>
      <c r="D7918" s="60"/>
      <c r="E7918" s="60"/>
      <c r="F7918" s="60"/>
      <c r="G7918" s="60"/>
      <c r="H7918" s="60"/>
      <c r="I7918" s="60"/>
      <c r="J7918" s="60"/>
      <c r="K7918" s="60"/>
      <c r="L7918" s="60"/>
      <c r="M7918" s="60"/>
      <c r="N7918" s="60"/>
      <c r="O7918" s="60"/>
      <c r="P7918" s="60"/>
      <c r="Q7918" s="60"/>
      <c r="R7918" s="334">
        <v>20660</v>
      </c>
      <c r="S7918" s="319" t="s">
        <v>356</v>
      </c>
      <c r="BE7918" s="60"/>
      <c r="BR7918" s="60"/>
      <c r="BX7918" s="151"/>
      <c r="CB7918" s="151"/>
      <c r="CM7918" s="151"/>
      <c r="CO7918" s="151"/>
      <c r="CT7918" s="151"/>
      <c r="CY7918" s="151"/>
    </row>
    <row r="7919" spans="1:103" x14ac:dyDescent="0.2">
      <c r="A7919" s="60"/>
      <c r="B7919" s="60"/>
      <c r="C7919" s="60"/>
      <c r="D7919" s="60"/>
      <c r="E7919" s="60"/>
      <c r="F7919" s="60"/>
      <c r="G7919" s="60"/>
      <c r="H7919" s="60"/>
      <c r="I7919" s="60"/>
      <c r="J7919" s="60"/>
      <c r="K7919" s="60"/>
      <c r="L7919" s="60"/>
      <c r="M7919" s="60"/>
      <c r="N7919" s="60"/>
      <c r="O7919" s="60"/>
      <c r="P7919" s="60"/>
      <c r="Q7919" s="60"/>
      <c r="R7919" s="334">
        <v>20661</v>
      </c>
      <c r="S7919" s="319" t="s">
        <v>356</v>
      </c>
      <c r="BE7919" s="60"/>
      <c r="BR7919" s="60"/>
      <c r="BX7919" s="151"/>
      <c r="CB7919" s="151"/>
      <c r="CM7919" s="151"/>
      <c r="CO7919" s="151"/>
      <c r="CT7919" s="151"/>
      <c r="CY7919" s="151"/>
    </row>
    <row r="7920" spans="1:103" x14ac:dyDescent="0.2">
      <c r="A7920" s="60"/>
      <c r="B7920" s="60"/>
      <c r="C7920" s="60"/>
      <c r="D7920" s="60"/>
      <c r="E7920" s="60"/>
      <c r="F7920" s="60"/>
      <c r="G7920" s="60"/>
      <c r="H7920" s="60"/>
      <c r="I7920" s="60"/>
      <c r="J7920" s="60"/>
      <c r="K7920" s="60"/>
      <c r="L7920" s="60"/>
      <c r="M7920" s="60"/>
      <c r="N7920" s="60"/>
      <c r="O7920" s="60"/>
      <c r="P7920" s="60"/>
      <c r="Q7920" s="60"/>
      <c r="R7920" s="334">
        <v>20662</v>
      </c>
      <c r="S7920" s="319" t="s">
        <v>356</v>
      </c>
      <c r="BE7920" s="60"/>
      <c r="BR7920" s="60"/>
      <c r="BX7920" s="151"/>
      <c r="CB7920" s="151"/>
      <c r="CM7920" s="151"/>
      <c r="CO7920" s="151"/>
      <c r="CT7920" s="151"/>
      <c r="CY7920" s="151"/>
    </row>
    <row r="7921" spans="1:103" x14ac:dyDescent="0.2">
      <c r="A7921" s="60"/>
      <c r="B7921" s="60"/>
      <c r="C7921" s="60"/>
      <c r="D7921" s="60"/>
      <c r="E7921" s="60"/>
      <c r="F7921" s="60"/>
      <c r="G7921" s="60"/>
      <c r="H7921" s="60"/>
      <c r="I7921" s="60"/>
      <c r="J7921" s="60"/>
      <c r="K7921" s="60"/>
      <c r="L7921" s="60"/>
      <c r="M7921" s="60"/>
      <c r="N7921" s="60"/>
      <c r="O7921" s="60"/>
      <c r="P7921" s="60"/>
      <c r="Q7921" s="60"/>
      <c r="R7921" s="334">
        <v>20664</v>
      </c>
      <c r="S7921" s="319" t="s">
        <v>356</v>
      </c>
      <c r="BE7921" s="60"/>
      <c r="BR7921" s="60"/>
      <c r="BX7921" s="151"/>
      <c r="CB7921" s="151"/>
      <c r="CM7921" s="151"/>
      <c r="CO7921" s="151"/>
      <c r="CT7921" s="151"/>
      <c r="CY7921" s="151"/>
    </row>
    <row r="7922" spans="1:103" x14ac:dyDescent="0.2">
      <c r="A7922" s="60"/>
      <c r="B7922" s="60"/>
      <c r="C7922" s="60"/>
      <c r="D7922" s="60"/>
      <c r="E7922" s="60"/>
      <c r="F7922" s="60"/>
      <c r="G7922" s="60"/>
      <c r="H7922" s="60"/>
      <c r="I7922" s="60"/>
      <c r="J7922" s="60"/>
      <c r="K7922" s="60"/>
      <c r="L7922" s="60"/>
      <c r="M7922" s="60"/>
      <c r="N7922" s="60"/>
      <c r="O7922" s="60"/>
      <c r="P7922" s="60"/>
      <c r="Q7922" s="60"/>
      <c r="R7922" s="334">
        <v>20667</v>
      </c>
      <c r="S7922" s="319" t="s">
        <v>356</v>
      </c>
      <c r="BE7922" s="60"/>
      <c r="BR7922" s="60"/>
      <c r="BX7922" s="151"/>
      <c r="CB7922" s="151"/>
      <c r="CM7922" s="151"/>
      <c r="CO7922" s="151"/>
      <c r="CT7922" s="151"/>
      <c r="CY7922" s="151"/>
    </row>
    <row r="7923" spans="1:103" x14ac:dyDescent="0.2">
      <c r="A7923" s="60"/>
      <c r="B7923" s="60"/>
      <c r="C7923" s="60"/>
      <c r="D7923" s="60"/>
      <c r="E7923" s="60"/>
      <c r="F7923" s="60"/>
      <c r="G7923" s="60"/>
      <c r="H7923" s="60"/>
      <c r="I7923" s="60"/>
      <c r="J7923" s="60"/>
      <c r="K7923" s="60"/>
      <c r="L7923" s="60"/>
      <c r="M7923" s="60"/>
      <c r="N7923" s="60"/>
      <c r="O7923" s="60"/>
      <c r="P7923" s="60"/>
      <c r="Q7923" s="60"/>
      <c r="R7923" s="334">
        <v>20670</v>
      </c>
      <c r="S7923" s="319" t="s">
        <v>356</v>
      </c>
      <c r="BE7923" s="60"/>
      <c r="BR7923" s="60"/>
      <c r="BX7923" s="151"/>
      <c r="CB7923" s="151"/>
      <c r="CM7923" s="151"/>
      <c r="CO7923" s="151"/>
      <c r="CT7923" s="151"/>
      <c r="CY7923" s="151"/>
    </row>
    <row r="7924" spans="1:103" x14ac:dyDescent="0.2">
      <c r="A7924" s="60"/>
      <c r="B7924" s="60"/>
      <c r="C7924" s="60"/>
      <c r="D7924" s="60"/>
      <c r="E7924" s="60"/>
      <c r="F7924" s="60"/>
      <c r="G7924" s="60"/>
      <c r="H7924" s="60"/>
      <c r="I7924" s="60"/>
      <c r="J7924" s="60"/>
      <c r="K7924" s="60"/>
      <c r="L7924" s="60"/>
      <c r="M7924" s="60"/>
      <c r="N7924" s="60"/>
      <c r="O7924" s="60"/>
      <c r="P7924" s="60"/>
      <c r="Q7924" s="60"/>
      <c r="R7924" s="334">
        <v>20674</v>
      </c>
      <c r="S7924" s="319" t="s">
        <v>356</v>
      </c>
      <c r="BE7924" s="60"/>
      <c r="BR7924" s="60"/>
      <c r="BX7924" s="151"/>
      <c r="CB7924" s="151"/>
      <c r="CM7924" s="151"/>
      <c r="CO7924" s="151"/>
      <c r="CT7924" s="151"/>
      <c r="CY7924" s="151"/>
    </row>
    <row r="7925" spans="1:103" x14ac:dyDescent="0.2">
      <c r="A7925" s="60"/>
      <c r="B7925" s="60"/>
      <c r="C7925" s="60"/>
      <c r="D7925" s="60"/>
      <c r="E7925" s="60"/>
      <c r="F7925" s="60"/>
      <c r="G7925" s="60"/>
      <c r="H7925" s="60"/>
      <c r="I7925" s="60"/>
      <c r="J7925" s="60"/>
      <c r="K7925" s="60"/>
      <c r="L7925" s="60"/>
      <c r="M7925" s="60"/>
      <c r="N7925" s="60"/>
      <c r="O7925" s="60"/>
      <c r="P7925" s="60"/>
      <c r="Q7925" s="60"/>
      <c r="R7925" s="334">
        <v>20675</v>
      </c>
      <c r="S7925" s="319" t="s">
        <v>356</v>
      </c>
      <c r="BE7925" s="60"/>
      <c r="BR7925" s="60"/>
      <c r="BX7925" s="151"/>
      <c r="CB7925" s="151"/>
      <c r="CM7925" s="151"/>
      <c r="CO7925" s="151"/>
      <c r="CT7925" s="151"/>
      <c r="CY7925" s="151"/>
    </row>
    <row r="7926" spans="1:103" x14ac:dyDescent="0.2">
      <c r="A7926" s="60"/>
      <c r="B7926" s="60"/>
      <c r="C7926" s="60"/>
      <c r="D7926" s="60"/>
      <c r="E7926" s="60"/>
      <c r="F7926" s="60"/>
      <c r="G7926" s="60"/>
      <c r="H7926" s="60"/>
      <c r="I7926" s="60"/>
      <c r="J7926" s="60"/>
      <c r="K7926" s="60"/>
      <c r="L7926" s="60"/>
      <c r="M7926" s="60"/>
      <c r="N7926" s="60"/>
      <c r="O7926" s="60"/>
      <c r="P7926" s="60"/>
      <c r="Q7926" s="60"/>
      <c r="R7926" s="334">
        <v>20676</v>
      </c>
      <c r="S7926" s="319" t="s">
        <v>356</v>
      </c>
      <c r="BE7926" s="60"/>
      <c r="BR7926" s="60"/>
      <c r="BX7926" s="151"/>
      <c r="CB7926" s="151"/>
      <c r="CM7926" s="151"/>
      <c r="CO7926" s="151"/>
      <c r="CT7926" s="151"/>
      <c r="CY7926" s="151"/>
    </row>
    <row r="7927" spans="1:103" x14ac:dyDescent="0.2">
      <c r="A7927" s="60"/>
      <c r="B7927" s="60"/>
      <c r="C7927" s="60"/>
      <c r="D7927" s="60"/>
      <c r="E7927" s="60"/>
      <c r="F7927" s="60"/>
      <c r="G7927" s="60"/>
      <c r="H7927" s="60"/>
      <c r="I7927" s="60"/>
      <c r="J7927" s="60"/>
      <c r="K7927" s="60"/>
      <c r="L7927" s="60"/>
      <c r="M7927" s="60"/>
      <c r="N7927" s="60"/>
      <c r="O7927" s="60"/>
      <c r="P7927" s="60"/>
      <c r="Q7927" s="60"/>
      <c r="R7927" s="334">
        <v>20677</v>
      </c>
      <c r="S7927" s="319" t="s">
        <v>356</v>
      </c>
      <c r="BE7927" s="60"/>
      <c r="BR7927" s="60"/>
      <c r="BX7927" s="151"/>
      <c r="CB7927" s="151"/>
      <c r="CM7927" s="151"/>
      <c r="CO7927" s="151"/>
      <c r="CT7927" s="151"/>
      <c r="CY7927" s="151"/>
    </row>
    <row r="7928" spans="1:103" x14ac:dyDescent="0.2">
      <c r="A7928" s="60"/>
      <c r="B7928" s="60"/>
      <c r="C7928" s="60"/>
      <c r="D7928" s="60"/>
      <c r="E7928" s="60"/>
      <c r="F7928" s="60"/>
      <c r="G7928" s="60"/>
      <c r="H7928" s="60"/>
      <c r="I7928" s="60"/>
      <c r="J7928" s="60"/>
      <c r="K7928" s="60"/>
      <c r="L7928" s="60"/>
      <c r="M7928" s="60"/>
      <c r="N7928" s="60"/>
      <c r="O7928" s="60"/>
      <c r="P7928" s="60"/>
      <c r="Q7928" s="60"/>
      <c r="R7928" s="334">
        <v>20678</v>
      </c>
      <c r="S7928" s="319" t="s">
        <v>356</v>
      </c>
      <c r="BE7928" s="60"/>
      <c r="BR7928" s="60"/>
      <c r="BX7928" s="151"/>
      <c r="CB7928" s="151"/>
      <c r="CM7928" s="151"/>
      <c r="CO7928" s="151"/>
      <c r="CT7928" s="151"/>
      <c r="CY7928" s="151"/>
    </row>
    <row r="7929" spans="1:103" x14ac:dyDescent="0.2">
      <c r="A7929" s="60"/>
      <c r="B7929" s="60"/>
      <c r="C7929" s="60"/>
      <c r="D7929" s="60"/>
      <c r="E7929" s="60"/>
      <c r="F7929" s="60"/>
      <c r="G7929" s="60"/>
      <c r="H7929" s="60"/>
      <c r="I7929" s="60"/>
      <c r="J7929" s="60"/>
      <c r="K7929" s="60"/>
      <c r="L7929" s="60"/>
      <c r="M7929" s="60"/>
      <c r="N7929" s="60"/>
      <c r="O7929" s="60"/>
      <c r="P7929" s="60"/>
      <c r="Q7929" s="60"/>
      <c r="R7929" s="334">
        <v>20680</v>
      </c>
      <c r="S7929" s="319" t="s">
        <v>356</v>
      </c>
      <c r="BE7929" s="60"/>
      <c r="BR7929" s="60"/>
      <c r="BX7929" s="151"/>
      <c r="CB7929" s="151"/>
      <c r="CM7929" s="151"/>
      <c r="CO7929" s="151"/>
      <c r="CT7929" s="151"/>
      <c r="CY7929" s="151"/>
    </row>
    <row r="7930" spans="1:103" x14ac:dyDescent="0.2">
      <c r="A7930" s="60"/>
      <c r="B7930" s="60"/>
      <c r="C7930" s="60"/>
      <c r="D7930" s="60"/>
      <c r="E7930" s="60"/>
      <c r="F7930" s="60"/>
      <c r="G7930" s="60"/>
      <c r="H7930" s="60"/>
      <c r="I7930" s="60"/>
      <c r="J7930" s="60"/>
      <c r="K7930" s="60"/>
      <c r="L7930" s="60"/>
      <c r="M7930" s="60"/>
      <c r="N7930" s="60"/>
      <c r="O7930" s="60"/>
      <c r="P7930" s="60"/>
      <c r="Q7930" s="60"/>
      <c r="R7930" s="334">
        <v>20682</v>
      </c>
      <c r="S7930" s="319" t="s">
        <v>356</v>
      </c>
      <c r="BE7930" s="60"/>
      <c r="BR7930" s="60"/>
      <c r="BX7930" s="151"/>
      <c r="CB7930" s="151"/>
      <c r="CM7930" s="151"/>
      <c r="CO7930" s="151"/>
      <c r="CT7930" s="151"/>
      <c r="CY7930" s="151"/>
    </row>
    <row r="7931" spans="1:103" x14ac:dyDescent="0.2">
      <c r="A7931" s="60"/>
      <c r="B7931" s="60"/>
      <c r="C7931" s="60"/>
      <c r="D7931" s="60"/>
      <c r="E7931" s="60"/>
      <c r="F7931" s="60"/>
      <c r="G7931" s="60"/>
      <c r="H7931" s="60"/>
      <c r="I7931" s="60"/>
      <c r="J7931" s="60"/>
      <c r="K7931" s="60"/>
      <c r="L7931" s="60"/>
      <c r="M7931" s="60"/>
      <c r="N7931" s="60"/>
      <c r="O7931" s="60"/>
      <c r="P7931" s="60"/>
      <c r="Q7931" s="60"/>
      <c r="R7931" s="334">
        <v>20684</v>
      </c>
      <c r="S7931" s="319" t="s">
        <v>356</v>
      </c>
      <c r="BE7931" s="60"/>
      <c r="BR7931" s="60"/>
      <c r="BX7931" s="151"/>
      <c r="CB7931" s="151"/>
      <c r="CM7931" s="151"/>
      <c r="CO7931" s="151"/>
      <c r="CT7931" s="151"/>
      <c r="CY7931" s="151"/>
    </row>
    <row r="7932" spans="1:103" x14ac:dyDescent="0.2">
      <c r="A7932" s="60"/>
      <c r="B7932" s="60"/>
      <c r="C7932" s="60"/>
      <c r="D7932" s="60"/>
      <c r="E7932" s="60"/>
      <c r="F7932" s="60"/>
      <c r="G7932" s="60"/>
      <c r="H7932" s="60"/>
      <c r="I7932" s="60"/>
      <c r="J7932" s="60"/>
      <c r="K7932" s="60"/>
      <c r="L7932" s="60"/>
      <c r="M7932" s="60"/>
      <c r="N7932" s="60"/>
      <c r="O7932" s="60"/>
      <c r="P7932" s="60"/>
      <c r="Q7932" s="60"/>
      <c r="R7932" s="334">
        <v>20685</v>
      </c>
      <c r="S7932" s="319" t="s">
        <v>356</v>
      </c>
      <c r="BE7932" s="60"/>
      <c r="BR7932" s="60"/>
      <c r="BX7932" s="151"/>
      <c r="CB7932" s="151"/>
      <c r="CM7932" s="151"/>
      <c r="CO7932" s="151"/>
      <c r="CT7932" s="151"/>
      <c r="CY7932" s="151"/>
    </row>
    <row r="7933" spans="1:103" x14ac:dyDescent="0.2">
      <c r="A7933" s="60"/>
      <c r="B7933" s="60"/>
      <c r="C7933" s="60"/>
      <c r="D7933" s="60"/>
      <c r="E7933" s="60"/>
      <c r="F7933" s="60"/>
      <c r="G7933" s="60"/>
      <c r="H7933" s="60"/>
      <c r="I7933" s="60"/>
      <c r="J7933" s="60"/>
      <c r="K7933" s="60"/>
      <c r="L7933" s="60"/>
      <c r="M7933" s="60"/>
      <c r="N7933" s="60"/>
      <c r="O7933" s="60"/>
      <c r="P7933" s="60"/>
      <c r="Q7933" s="60"/>
      <c r="R7933" s="334">
        <v>20686</v>
      </c>
      <c r="S7933" s="319" t="s">
        <v>356</v>
      </c>
      <c r="BE7933" s="60"/>
      <c r="BR7933" s="60"/>
      <c r="BX7933" s="151"/>
      <c r="CB7933" s="151"/>
      <c r="CM7933" s="151"/>
      <c r="CO7933" s="151"/>
      <c r="CT7933" s="151"/>
      <c r="CY7933" s="151"/>
    </row>
    <row r="7934" spans="1:103" x14ac:dyDescent="0.2">
      <c r="A7934" s="60"/>
      <c r="B7934" s="60"/>
      <c r="C7934" s="60"/>
      <c r="D7934" s="60"/>
      <c r="E7934" s="60"/>
      <c r="F7934" s="60"/>
      <c r="G7934" s="60"/>
      <c r="H7934" s="60"/>
      <c r="I7934" s="60"/>
      <c r="J7934" s="60"/>
      <c r="K7934" s="60"/>
      <c r="L7934" s="60"/>
      <c r="M7934" s="60"/>
      <c r="N7934" s="60"/>
      <c r="O7934" s="60"/>
      <c r="P7934" s="60"/>
      <c r="Q7934" s="60"/>
      <c r="R7934" s="334">
        <v>20687</v>
      </c>
      <c r="S7934" s="319" t="s">
        <v>356</v>
      </c>
      <c r="BE7934" s="60"/>
      <c r="BR7934" s="60"/>
      <c r="BX7934" s="151"/>
      <c r="CB7934" s="151"/>
      <c r="CM7934" s="151"/>
      <c r="CO7934" s="151"/>
      <c r="CT7934" s="151"/>
      <c r="CY7934" s="151"/>
    </row>
    <row r="7935" spans="1:103" x14ac:dyDescent="0.2">
      <c r="A7935" s="60"/>
      <c r="B7935" s="60"/>
      <c r="C7935" s="60"/>
      <c r="D7935" s="60"/>
      <c r="E7935" s="60"/>
      <c r="F7935" s="60"/>
      <c r="G7935" s="60"/>
      <c r="H7935" s="60"/>
      <c r="I7935" s="60"/>
      <c r="J7935" s="60"/>
      <c r="K7935" s="60"/>
      <c r="L7935" s="60"/>
      <c r="M7935" s="60"/>
      <c r="N7935" s="60"/>
      <c r="O7935" s="60"/>
      <c r="P7935" s="60"/>
      <c r="Q7935" s="60"/>
      <c r="R7935" s="334">
        <v>20688</v>
      </c>
      <c r="S7935" s="319" t="s">
        <v>356</v>
      </c>
      <c r="BE7935" s="60"/>
      <c r="BR7935" s="60"/>
      <c r="BX7935" s="151"/>
      <c r="CB7935" s="151"/>
      <c r="CM7935" s="151"/>
      <c r="CO7935" s="151"/>
      <c r="CT7935" s="151"/>
      <c r="CY7935" s="151"/>
    </row>
    <row r="7936" spans="1:103" x14ac:dyDescent="0.2">
      <c r="A7936" s="60"/>
      <c r="B7936" s="60"/>
      <c r="C7936" s="60"/>
      <c r="D7936" s="60"/>
      <c r="E7936" s="60"/>
      <c r="F7936" s="60"/>
      <c r="G7936" s="60"/>
      <c r="H7936" s="60"/>
      <c r="I7936" s="60"/>
      <c r="J7936" s="60"/>
      <c r="K7936" s="60"/>
      <c r="L7936" s="60"/>
      <c r="M7936" s="60"/>
      <c r="N7936" s="60"/>
      <c r="O7936" s="60"/>
      <c r="P7936" s="60"/>
      <c r="Q7936" s="60"/>
      <c r="R7936" s="334">
        <v>20689</v>
      </c>
      <c r="S7936" s="319" t="s">
        <v>356</v>
      </c>
      <c r="BE7936" s="60"/>
      <c r="BR7936" s="60"/>
      <c r="BX7936" s="151"/>
      <c r="CB7936" s="151"/>
      <c r="CM7936" s="151"/>
      <c r="CO7936" s="151"/>
      <c r="CT7936" s="151"/>
      <c r="CY7936" s="151"/>
    </row>
    <row r="7937" spans="1:103" x14ac:dyDescent="0.2">
      <c r="A7937" s="60"/>
      <c r="B7937" s="60"/>
      <c r="C7937" s="60"/>
      <c r="D7937" s="60"/>
      <c r="E7937" s="60"/>
      <c r="F7937" s="60"/>
      <c r="G7937" s="60"/>
      <c r="H7937" s="60"/>
      <c r="I7937" s="60"/>
      <c r="J7937" s="60"/>
      <c r="K7937" s="60"/>
      <c r="L7937" s="60"/>
      <c r="M7937" s="60"/>
      <c r="N7937" s="60"/>
      <c r="O7937" s="60"/>
      <c r="P7937" s="60"/>
      <c r="Q7937" s="60"/>
      <c r="R7937" s="334">
        <v>20690</v>
      </c>
      <c r="S7937" s="319" t="s">
        <v>356</v>
      </c>
      <c r="BE7937" s="60"/>
      <c r="BR7937" s="60"/>
      <c r="BX7937" s="151"/>
      <c r="CB7937" s="151"/>
      <c r="CM7937" s="151"/>
      <c r="CO7937" s="151"/>
      <c r="CT7937" s="151"/>
      <c r="CY7937" s="151"/>
    </row>
    <row r="7938" spans="1:103" x14ac:dyDescent="0.2">
      <c r="A7938" s="60"/>
      <c r="B7938" s="60"/>
      <c r="C7938" s="60"/>
      <c r="D7938" s="60"/>
      <c r="E7938" s="60"/>
      <c r="F7938" s="60"/>
      <c r="G7938" s="60"/>
      <c r="H7938" s="60"/>
      <c r="I7938" s="60"/>
      <c r="J7938" s="60"/>
      <c r="K7938" s="60"/>
      <c r="L7938" s="60"/>
      <c r="M7938" s="60"/>
      <c r="N7938" s="60"/>
      <c r="O7938" s="60"/>
      <c r="P7938" s="60"/>
      <c r="Q7938" s="60"/>
      <c r="R7938" s="334">
        <v>20692</v>
      </c>
      <c r="S7938" s="319" t="s">
        <v>356</v>
      </c>
      <c r="BE7938" s="60"/>
      <c r="BR7938" s="60"/>
      <c r="BX7938" s="151"/>
      <c r="CB7938" s="151"/>
      <c r="CM7938" s="151"/>
      <c r="CO7938" s="151"/>
      <c r="CT7938" s="151"/>
      <c r="CY7938" s="151"/>
    </row>
    <row r="7939" spans="1:103" x14ac:dyDescent="0.2">
      <c r="A7939" s="60"/>
      <c r="B7939" s="60"/>
      <c r="C7939" s="60"/>
      <c r="D7939" s="60"/>
      <c r="E7939" s="60"/>
      <c r="F7939" s="60"/>
      <c r="G7939" s="60"/>
      <c r="H7939" s="60"/>
      <c r="I7939" s="60"/>
      <c r="J7939" s="60"/>
      <c r="K7939" s="60"/>
      <c r="L7939" s="60"/>
      <c r="M7939" s="60"/>
      <c r="N7939" s="60"/>
      <c r="O7939" s="60"/>
      <c r="P7939" s="60"/>
      <c r="Q7939" s="60"/>
      <c r="R7939" s="334">
        <v>20693</v>
      </c>
      <c r="S7939" s="319" t="s">
        <v>356</v>
      </c>
      <c r="BE7939" s="60"/>
      <c r="BR7939" s="60"/>
      <c r="BX7939" s="151"/>
      <c r="CB7939" s="151"/>
      <c r="CM7939" s="151"/>
      <c r="CO7939" s="151"/>
      <c r="CT7939" s="151"/>
      <c r="CY7939" s="151"/>
    </row>
    <row r="7940" spans="1:103" x14ac:dyDescent="0.2">
      <c r="A7940" s="60"/>
      <c r="B7940" s="60"/>
      <c r="C7940" s="60"/>
      <c r="D7940" s="60"/>
      <c r="E7940" s="60"/>
      <c r="F7940" s="60"/>
      <c r="G7940" s="60"/>
      <c r="H7940" s="60"/>
      <c r="I7940" s="60"/>
      <c r="J7940" s="60"/>
      <c r="K7940" s="60"/>
      <c r="L7940" s="60"/>
      <c r="M7940" s="60"/>
      <c r="N7940" s="60"/>
      <c r="O7940" s="60"/>
      <c r="P7940" s="60"/>
      <c r="Q7940" s="60"/>
      <c r="R7940" s="334">
        <v>20695</v>
      </c>
      <c r="S7940" s="319" t="s">
        <v>356</v>
      </c>
      <c r="BE7940" s="60"/>
      <c r="BR7940" s="60"/>
      <c r="BX7940" s="151"/>
      <c r="CB7940" s="151"/>
      <c r="CM7940" s="151"/>
      <c r="CO7940" s="151"/>
      <c r="CT7940" s="151"/>
      <c r="CY7940" s="151"/>
    </row>
    <row r="7941" spans="1:103" x14ac:dyDescent="0.2">
      <c r="A7941" s="60"/>
      <c r="B7941" s="60"/>
      <c r="C7941" s="60"/>
      <c r="D7941" s="60"/>
      <c r="E7941" s="60"/>
      <c r="F7941" s="60"/>
      <c r="G7941" s="60"/>
      <c r="H7941" s="60"/>
      <c r="I7941" s="60"/>
      <c r="J7941" s="60"/>
      <c r="K7941" s="60"/>
      <c r="L7941" s="60"/>
      <c r="M7941" s="60"/>
      <c r="N7941" s="60"/>
      <c r="O7941" s="60"/>
      <c r="P7941" s="60"/>
      <c r="Q7941" s="60"/>
      <c r="R7941" s="334">
        <v>20701</v>
      </c>
      <c r="S7941" s="319" t="s">
        <v>356</v>
      </c>
      <c r="BE7941" s="60"/>
      <c r="BR7941" s="60"/>
      <c r="BX7941" s="151"/>
      <c r="CB7941" s="151"/>
      <c r="CM7941" s="151"/>
      <c r="CO7941" s="151"/>
      <c r="CT7941" s="151"/>
      <c r="CY7941" s="151"/>
    </row>
    <row r="7942" spans="1:103" x14ac:dyDescent="0.2">
      <c r="A7942" s="60"/>
      <c r="B7942" s="60"/>
      <c r="C7942" s="60"/>
      <c r="D7942" s="60"/>
      <c r="E7942" s="60"/>
      <c r="F7942" s="60"/>
      <c r="G7942" s="60"/>
      <c r="H7942" s="60"/>
      <c r="I7942" s="60"/>
      <c r="J7942" s="60"/>
      <c r="K7942" s="60"/>
      <c r="L7942" s="60"/>
      <c r="M7942" s="60"/>
      <c r="N7942" s="60"/>
      <c r="O7942" s="60"/>
      <c r="P7942" s="60"/>
      <c r="Q7942" s="60"/>
      <c r="R7942" s="334">
        <v>20703</v>
      </c>
      <c r="S7942" s="319" t="s">
        <v>356</v>
      </c>
      <c r="BE7942" s="60"/>
      <c r="BR7942" s="60"/>
      <c r="BX7942" s="151"/>
      <c r="CB7942" s="151"/>
      <c r="CM7942" s="151"/>
      <c r="CO7942" s="151"/>
      <c r="CT7942" s="151"/>
      <c r="CY7942" s="151"/>
    </row>
    <row r="7943" spans="1:103" x14ac:dyDescent="0.2">
      <c r="A7943" s="60"/>
      <c r="B7943" s="60"/>
      <c r="C7943" s="60"/>
      <c r="D7943" s="60"/>
      <c r="E7943" s="60"/>
      <c r="F7943" s="60"/>
      <c r="G7943" s="60"/>
      <c r="H7943" s="60"/>
      <c r="I7943" s="60"/>
      <c r="J7943" s="60"/>
      <c r="K7943" s="60"/>
      <c r="L7943" s="60"/>
      <c r="M7943" s="60"/>
      <c r="N7943" s="60"/>
      <c r="O7943" s="60"/>
      <c r="P7943" s="60"/>
      <c r="Q7943" s="60"/>
      <c r="R7943" s="334">
        <v>20704</v>
      </c>
      <c r="S7943" s="319" t="s">
        <v>356</v>
      </c>
      <c r="BE7943" s="60"/>
      <c r="BR7943" s="60"/>
      <c r="BX7943" s="151"/>
      <c r="CB7943" s="151"/>
      <c r="CM7943" s="151"/>
      <c r="CO7943" s="151"/>
      <c r="CT7943" s="151"/>
      <c r="CY7943" s="151"/>
    </row>
    <row r="7944" spans="1:103" x14ac:dyDescent="0.2">
      <c r="A7944" s="60"/>
      <c r="B7944" s="60"/>
      <c r="C7944" s="60"/>
      <c r="D7944" s="60"/>
      <c r="E7944" s="60"/>
      <c r="F7944" s="60"/>
      <c r="G7944" s="60"/>
      <c r="H7944" s="60"/>
      <c r="I7944" s="60"/>
      <c r="J7944" s="60"/>
      <c r="K7944" s="60"/>
      <c r="L7944" s="60"/>
      <c r="M7944" s="60"/>
      <c r="N7944" s="60"/>
      <c r="O7944" s="60"/>
      <c r="P7944" s="60"/>
      <c r="Q7944" s="60"/>
      <c r="R7944" s="334">
        <v>20705</v>
      </c>
      <c r="S7944" s="319" t="s">
        <v>356</v>
      </c>
      <c r="BE7944" s="60"/>
      <c r="BR7944" s="60"/>
      <c r="BX7944" s="151"/>
      <c r="CB7944" s="151"/>
      <c r="CM7944" s="151"/>
      <c r="CO7944" s="151"/>
      <c r="CT7944" s="151"/>
      <c r="CY7944" s="151"/>
    </row>
    <row r="7945" spans="1:103" x14ac:dyDescent="0.2">
      <c r="A7945" s="60"/>
      <c r="B7945" s="60"/>
      <c r="C7945" s="60"/>
      <c r="D7945" s="60"/>
      <c r="E7945" s="60"/>
      <c r="F7945" s="60"/>
      <c r="G7945" s="60"/>
      <c r="H7945" s="60"/>
      <c r="I7945" s="60"/>
      <c r="J7945" s="60"/>
      <c r="K7945" s="60"/>
      <c r="L7945" s="60"/>
      <c r="M7945" s="60"/>
      <c r="N7945" s="60"/>
      <c r="O7945" s="60"/>
      <c r="P7945" s="60"/>
      <c r="Q7945" s="60"/>
      <c r="R7945" s="334">
        <v>20706</v>
      </c>
      <c r="S7945" s="319" t="s">
        <v>356</v>
      </c>
      <c r="BE7945" s="60"/>
      <c r="BR7945" s="60"/>
      <c r="BX7945" s="151"/>
      <c r="CB7945" s="151"/>
      <c r="CM7945" s="151"/>
      <c r="CO7945" s="151"/>
      <c r="CT7945" s="151"/>
      <c r="CY7945" s="151"/>
    </row>
    <row r="7946" spans="1:103" x14ac:dyDescent="0.2">
      <c r="A7946" s="60"/>
      <c r="B7946" s="60"/>
      <c r="C7946" s="60"/>
      <c r="D7946" s="60"/>
      <c r="E7946" s="60"/>
      <c r="F7946" s="60"/>
      <c r="G7946" s="60"/>
      <c r="H7946" s="60"/>
      <c r="I7946" s="60"/>
      <c r="J7946" s="60"/>
      <c r="K7946" s="60"/>
      <c r="L7946" s="60"/>
      <c r="M7946" s="60"/>
      <c r="N7946" s="60"/>
      <c r="O7946" s="60"/>
      <c r="P7946" s="60"/>
      <c r="Q7946" s="60"/>
      <c r="R7946" s="334">
        <v>20707</v>
      </c>
      <c r="S7946" s="319" t="s">
        <v>356</v>
      </c>
      <c r="BE7946" s="60"/>
      <c r="BR7946" s="60"/>
      <c r="BX7946" s="151"/>
      <c r="CB7946" s="151"/>
      <c r="CM7946" s="151"/>
      <c r="CO7946" s="151"/>
      <c r="CT7946" s="151"/>
      <c r="CY7946" s="151"/>
    </row>
    <row r="7947" spans="1:103" x14ac:dyDescent="0.2">
      <c r="A7947" s="60"/>
      <c r="B7947" s="60"/>
      <c r="C7947" s="60"/>
      <c r="D7947" s="60"/>
      <c r="E7947" s="60"/>
      <c r="F7947" s="60"/>
      <c r="G7947" s="60"/>
      <c r="H7947" s="60"/>
      <c r="I7947" s="60"/>
      <c r="J7947" s="60"/>
      <c r="K7947" s="60"/>
      <c r="L7947" s="60"/>
      <c r="M7947" s="60"/>
      <c r="N7947" s="60"/>
      <c r="O7947" s="60"/>
      <c r="P7947" s="60"/>
      <c r="Q7947" s="60"/>
      <c r="R7947" s="334">
        <v>20708</v>
      </c>
      <c r="S7947" s="319" t="s">
        <v>356</v>
      </c>
      <c r="BE7947" s="60"/>
      <c r="BR7947" s="60"/>
      <c r="BX7947" s="151"/>
      <c r="CB7947" s="151"/>
      <c r="CM7947" s="151"/>
      <c r="CO7947" s="151"/>
      <c r="CT7947" s="151"/>
      <c r="CY7947" s="151"/>
    </row>
    <row r="7948" spans="1:103" x14ac:dyDescent="0.2">
      <c r="A7948" s="60"/>
      <c r="B7948" s="60"/>
      <c r="C7948" s="60"/>
      <c r="D7948" s="60"/>
      <c r="E7948" s="60"/>
      <c r="F7948" s="60"/>
      <c r="G7948" s="60"/>
      <c r="H7948" s="60"/>
      <c r="I7948" s="60"/>
      <c r="J7948" s="60"/>
      <c r="K7948" s="60"/>
      <c r="L7948" s="60"/>
      <c r="M7948" s="60"/>
      <c r="N7948" s="60"/>
      <c r="O7948" s="60"/>
      <c r="P7948" s="60"/>
      <c r="Q7948" s="60"/>
      <c r="R7948" s="334">
        <v>20709</v>
      </c>
      <c r="S7948" s="319" t="s">
        <v>356</v>
      </c>
      <c r="BE7948" s="60"/>
      <c r="BR7948" s="60"/>
      <c r="BX7948" s="151"/>
      <c r="CB7948" s="151"/>
      <c r="CM7948" s="151"/>
      <c r="CO7948" s="151"/>
      <c r="CT7948" s="151"/>
      <c r="CY7948" s="151"/>
    </row>
    <row r="7949" spans="1:103" x14ac:dyDescent="0.2">
      <c r="A7949" s="60"/>
      <c r="B7949" s="60"/>
      <c r="C7949" s="60"/>
      <c r="D7949" s="60"/>
      <c r="E7949" s="60"/>
      <c r="F7949" s="60"/>
      <c r="G7949" s="60"/>
      <c r="H7949" s="60"/>
      <c r="I7949" s="60"/>
      <c r="J7949" s="60"/>
      <c r="K7949" s="60"/>
      <c r="L7949" s="60"/>
      <c r="M7949" s="60"/>
      <c r="N7949" s="60"/>
      <c r="O7949" s="60"/>
      <c r="P7949" s="60"/>
      <c r="Q7949" s="60"/>
      <c r="R7949" s="334">
        <v>20710</v>
      </c>
      <c r="S7949" s="319" t="s">
        <v>356</v>
      </c>
      <c r="BE7949" s="60"/>
      <c r="BR7949" s="60"/>
      <c r="BX7949" s="151"/>
      <c r="CB7949" s="151"/>
      <c r="CM7949" s="151"/>
      <c r="CO7949" s="151"/>
      <c r="CT7949" s="151"/>
      <c r="CY7949" s="151"/>
    </row>
    <row r="7950" spans="1:103" x14ac:dyDescent="0.2">
      <c r="A7950" s="60"/>
      <c r="B7950" s="60"/>
      <c r="C7950" s="60"/>
      <c r="D7950" s="60"/>
      <c r="E7950" s="60"/>
      <c r="F7950" s="60"/>
      <c r="G7950" s="60"/>
      <c r="H7950" s="60"/>
      <c r="I7950" s="60"/>
      <c r="J7950" s="60"/>
      <c r="K7950" s="60"/>
      <c r="L7950" s="60"/>
      <c r="M7950" s="60"/>
      <c r="N7950" s="60"/>
      <c r="O7950" s="60"/>
      <c r="P7950" s="60"/>
      <c r="Q7950" s="60"/>
      <c r="R7950" s="334">
        <v>20711</v>
      </c>
      <c r="S7950" s="319" t="s">
        <v>356</v>
      </c>
      <c r="BE7950" s="60"/>
      <c r="BR7950" s="60"/>
      <c r="BX7950" s="151"/>
      <c r="CB7950" s="151"/>
      <c r="CM7950" s="151"/>
      <c r="CO7950" s="151"/>
      <c r="CT7950" s="151"/>
      <c r="CY7950" s="151"/>
    </row>
    <row r="7951" spans="1:103" x14ac:dyDescent="0.2">
      <c r="A7951" s="60"/>
      <c r="B7951" s="60"/>
      <c r="C7951" s="60"/>
      <c r="D7951" s="60"/>
      <c r="E7951" s="60"/>
      <c r="F7951" s="60"/>
      <c r="G7951" s="60"/>
      <c r="H7951" s="60"/>
      <c r="I7951" s="60"/>
      <c r="J7951" s="60"/>
      <c r="K7951" s="60"/>
      <c r="L7951" s="60"/>
      <c r="M7951" s="60"/>
      <c r="N7951" s="60"/>
      <c r="O7951" s="60"/>
      <c r="P7951" s="60"/>
      <c r="Q7951" s="60"/>
      <c r="R7951" s="334">
        <v>20712</v>
      </c>
      <c r="S7951" s="319" t="s">
        <v>356</v>
      </c>
      <c r="BE7951" s="60"/>
      <c r="BR7951" s="60"/>
      <c r="BX7951" s="151"/>
      <c r="CB7951" s="151"/>
      <c r="CM7951" s="151"/>
      <c r="CO7951" s="151"/>
      <c r="CT7951" s="151"/>
      <c r="CY7951" s="151"/>
    </row>
    <row r="7952" spans="1:103" x14ac:dyDescent="0.2">
      <c r="A7952" s="60"/>
      <c r="B7952" s="60"/>
      <c r="C7952" s="60"/>
      <c r="D7952" s="60"/>
      <c r="E7952" s="60"/>
      <c r="F7952" s="60"/>
      <c r="G7952" s="60"/>
      <c r="H7952" s="60"/>
      <c r="I7952" s="60"/>
      <c r="J7952" s="60"/>
      <c r="K7952" s="60"/>
      <c r="L7952" s="60"/>
      <c r="M7952" s="60"/>
      <c r="N7952" s="60"/>
      <c r="O7952" s="60"/>
      <c r="P7952" s="60"/>
      <c r="Q7952" s="60"/>
      <c r="R7952" s="334">
        <v>20714</v>
      </c>
      <c r="S7952" s="319" t="s">
        <v>356</v>
      </c>
      <c r="BE7952" s="60"/>
      <c r="BR7952" s="60"/>
      <c r="BX7952" s="151"/>
      <c r="CB7952" s="151"/>
      <c r="CM7952" s="151"/>
      <c r="CO7952" s="151"/>
      <c r="CT7952" s="151"/>
      <c r="CY7952" s="151"/>
    </row>
    <row r="7953" spans="1:103" x14ac:dyDescent="0.2">
      <c r="A7953" s="60"/>
      <c r="B7953" s="60"/>
      <c r="C7953" s="60"/>
      <c r="D7953" s="60"/>
      <c r="E7953" s="60"/>
      <c r="F7953" s="60"/>
      <c r="G7953" s="60"/>
      <c r="H7953" s="60"/>
      <c r="I7953" s="60"/>
      <c r="J7953" s="60"/>
      <c r="K7953" s="60"/>
      <c r="L7953" s="60"/>
      <c r="M7953" s="60"/>
      <c r="N7953" s="60"/>
      <c r="O7953" s="60"/>
      <c r="P7953" s="60"/>
      <c r="Q7953" s="60"/>
      <c r="R7953" s="334">
        <v>20715</v>
      </c>
      <c r="S7953" s="319" t="s">
        <v>356</v>
      </c>
      <c r="BE7953" s="60"/>
      <c r="BR7953" s="60"/>
      <c r="BX7953" s="151"/>
      <c r="CB7953" s="151"/>
      <c r="CM7953" s="151"/>
      <c r="CO7953" s="151"/>
      <c r="CT7953" s="151"/>
      <c r="CY7953" s="151"/>
    </row>
    <row r="7954" spans="1:103" x14ac:dyDescent="0.2">
      <c r="A7954" s="60"/>
      <c r="B7954" s="60"/>
      <c r="C7954" s="60"/>
      <c r="D7954" s="60"/>
      <c r="E7954" s="60"/>
      <c r="F7954" s="60"/>
      <c r="G7954" s="60"/>
      <c r="H7954" s="60"/>
      <c r="I7954" s="60"/>
      <c r="J7954" s="60"/>
      <c r="K7954" s="60"/>
      <c r="L7954" s="60"/>
      <c r="M7954" s="60"/>
      <c r="N7954" s="60"/>
      <c r="O7954" s="60"/>
      <c r="P7954" s="60"/>
      <c r="Q7954" s="60"/>
      <c r="R7954" s="334">
        <v>20716</v>
      </c>
      <c r="S7954" s="319" t="s">
        <v>356</v>
      </c>
      <c r="BE7954" s="60"/>
      <c r="BR7954" s="60"/>
      <c r="BX7954" s="151"/>
      <c r="CB7954" s="151"/>
      <c r="CM7954" s="151"/>
      <c r="CO7954" s="151"/>
      <c r="CT7954" s="151"/>
      <c r="CY7954" s="151"/>
    </row>
    <row r="7955" spans="1:103" x14ac:dyDescent="0.2">
      <c r="A7955" s="60"/>
      <c r="B7955" s="60"/>
      <c r="C7955" s="60"/>
      <c r="D7955" s="60"/>
      <c r="E7955" s="60"/>
      <c r="F7955" s="60"/>
      <c r="G7955" s="60"/>
      <c r="H7955" s="60"/>
      <c r="I7955" s="60"/>
      <c r="J7955" s="60"/>
      <c r="K7955" s="60"/>
      <c r="L7955" s="60"/>
      <c r="M7955" s="60"/>
      <c r="N7955" s="60"/>
      <c r="O7955" s="60"/>
      <c r="P7955" s="60"/>
      <c r="Q7955" s="60"/>
      <c r="R7955" s="334">
        <v>20717</v>
      </c>
      <c r="S7955" s="319" t="s">
        <v>356</v>
      </c>
      <c r="BE7955" s="60"/>
      <c r="BR7955" s="60"/>
      <c r="BX7955" s="151"/>
      <c r="CB7955" s="151"/>
      <c r="CM7955" s="151"/>
      <c r="CO7955" s="151"/>
      <c r="CT7955" s="151"/>
      <c r="CY7955" s="151"/>
    </row>
    <row r="7956" spans="1:103" x14ac:dyDescent="0.2">
      <c r="A7956" s="60"/>
      <c r="B7956" s="60"/>
      <c r="C7956" s="60"/>
      <c r="D7956" s="60"/>
      <c r="E7956" s="60"/>
      <c r="F7956" s="60"/>
      <c r="G7956" s="60"/>
      <c r="H7956" s="60"/>
      <c r="I7956" s="60"/>
      <c r="J7956" s="60"/>
      <c r="K7956" s="60"/>
      <c r="L7956" s="60"/>
      <c r="M7956" s="60"/>
      <c r="N7956" s="60"/>
      <c r="O7956" s="60"/>
      <c r="P7956" s="60"/>
      <c r="Q7956" s="60"/>
      <c r="R7956" s="334">
        <v>20718</v>
      </c>
      <c r="S7956" s="319" t="s">
        <v>356</v>
      </c>
      <c r="BE7956" s="60"/>
      <c r="BR7956" s="60"/>
      <c r="BX7956" s="151"/>
      <c r="CB7956" s="151"/>
      <c r="CM7956" s="151"/>
      <c r="CO7956" s="151"/>
      <c r="CT7956" s="151"/>
      <c r="CY7956" s="151"/>
    </row>
    <row r="7957" spans="1:103" x14ac:dyDescent="0.2">
      <c r="A7957" s="60"/>
      <c r="B7957" s="60"/>
      <c r="C7957" s="60"/>
      <c r="D7957" s="60"/>
      <c r="E7957" s="60"/>
      <c r="F7957" s="60"/>
      <c r="G7957" s="60"/>
      <c r="H7957" s="60"/>
      <c r="I7957" s="60"/>
      <c r="J7957" s="60"/>
      <c r="K7957" s="60"/>
      <c r="L7957" s="60"/>
      <c r="M7957" s="60"/>
      <c r="N7957" s="60"/>
      <c r="O7957" s="60"/>
      <c r="P7957" s="60"/>
      <c r="Q7957" s="60"/>
      <c r="R7957" s="334">
        <v>20719</v>
      </c>
      <c r="S7957" s="319" t="s">
        <v>356</v>
      </c>
      <c r="BE7957" s="60"/>
      <c r="BR7957" s="60"/>
      <c r="BX7957" s="151"/>
      <c r="CB7957" s="151"/>
      <c r="CM7957" s="151"/>
      <c r="CO7957" s="151"/>
      <c r="CT7957" s="151"/>
      <c r="CY7957" s="151"/>
    </row>
    <row r="7958" spans="1:103" x14ac:dyDescent="0.2">
      <c r="A7958" s="60"/>
      <c r="B7958" s="60"/>
      <c r="C7958" s="60"/>
      <c r="D7958" s="60"/>
      <c r="E7958" s="60"/>
      <c r="F7958" s="60"/>
      <c r="G7958" s="60"/>
      <c r="H7958" s="60"/>
      <c r="I7958" s="60"/>
      <c r="J7958" s="60"/>
      <c r="K7958" s="60"/>
      <c r="L7958" s="60"/>
      <c r="M7958" s="60"/>
      <c r="N7958" s="60"/>
      <c r="O7958" s="60"/>
      <c r="P7958" s="60"/>
      <c r="Q7958" s="60"/>
      <c r="R7958" s="334">
        <v>20720</v>
      </c>
      <c r="S7958" s="319" t="s">
        <v>356</v>
      </c>
      <c r="BE7958" s="60"/>
      <c r="BR7958" s="60"/>
      <c r="BX7958" s="151"/>
      <c r="CB7958" s="151"/>
      <c r="CM7958" s="151"/>
      <c r="CO7958" s="151"/>
      <c r="CT7958" s="151"/>
      <c r="CY7958" s="151"/>
    </row>
    <row r="7959" spans="1:103" x14ac:dyDescent="0.2">
      <c r="A7959" s="60"/>
      <c r="B7959" s="60"/>
      <c r="C7959" s="60"/>
      <c r="D7959" s="60"/>
      <c r="E7959" s="60"/>
      <c r="F7959" s="60"/>
      <c r="G7959" s="60"/>
      <c r="H7959" s="60"/>
      <c r="I7959" s="60"/>
      <c r="J7959" s="60"/>
      <c r="K7959" s="60"/>
      <c r="L7959" s="60"/>
      <c r="M7959" s="60"/>
      <c r="N7959" s="60"/>
      <c r="O7959" s="60"/>
      <c r="P7959" s="60"/>
      <c r="Q7959" s="60"/>
      <c r="R7959" s="334">
        <v>20721</v>
      </c>
      <c r="S7959" s="319" t="s">
        <v>356</v>
      </c>
      <c r="BE7959" s="60"/>
      <c r="BR7959" s="60"/>
      <c r="BX7959" s="151"/>
      <c r="CB7959" s="151"/>
      <c r="CM7959" s="151"/>
      <c r="CO7959" s="151"/>
      <c r="CT7959" s="151"/>
      <c r="CY7959" s="151"/>
    </row>
    <row r="7960" spans="1:103" x14ac:dyDescent="0.2">
      <c r="A7960" s="60"/>
      <c r="B7960" s="60"/>
      <c r="C7960" s="60"/>
      <c r="D7960" s="60"/>
      <c r="E7960" s="60"/>
      <c r="F7960" s="60"/>
      <c r="G7960" s="60"/>
      <c r="H7960" s="60"/>
      <c r="I7960" s="60"/>
      <c r="J7960" s="60"/>
      <c r="K7960" s="60"/>
      <c r="L7960" s="60"/>
      <c r="M7960" s="60"/>
      <c r="N7960" s="60"/>
      <c r="O7960" s="60"/>
      <c r="P7960" s="60"/>
      <c r="Q7960" s="60"/>
      <c r="R7960" s="334">
        <v>20722</v>
      </c>
      <c r="S7960" s="319" t="s">
        <v>356</v>
      </c>
      <c r="BE7960" s="60"/>
      <c r="BR7960" s="60"/>
      <c r="BX7960" s="151"/>
      <c r="CB7960" s="151"/>
      <c r="CM7960" s="151"/>
      <c r="CO7960" s="151"/>
      <c r="CT7960" s="151"/>
      <c r="CY7960" s="151"/>
    </row>
    <row r="7961" spans="1:103" x14ac:dyDescent="0.2">
      <c r="A7961" s="60"/>
      <c r="B7961" s="60"/>
      <c r="C7961" s="60"/>
      <c r="D7961" s="60"/>
      <c r="E7961" s="60"/>
      <c r="F7961" s="60"/>
      <c r="G7961" s="60"/>
      <c r="H7961" s="60"/>
      <c r="I7961" s="60"/>
      <c r="J7961" s="60"/>
      <c r="K7961" s="60"/>
      <c r="L7961" s="60"/>
      <c r="M7961" s="60"/>
      <c r="N7961" s="60"/>
      <c r="O7961" s="60"/>
      <c r="P7961" s="60"/>
      <c r="Q7961" s="60"/>
      <c r="R7961" s="334">
        <v>20723</v>
      </c>
      <c r="S7961" s="319" t="s">
        <v>356</v>
      </c>
      <c r="BE7961" s="60"/>
      <c r="BR7961" s="60"/>
      <c r="BX7961" s="151"/>
      <c r="CB7961" s="151"/>
      <c r="CM7961" s="151"/>
      <c r="CO7961" s="151"/>
      <c r="CT7961" s="151"/>
      <c r="CY7961" s="151"/>
    </row>
    <row r="7962" spans="1:103" x14ac:dyDescent="0.2">
      <c r="A7962" s="60"/>
      <c r="B7962" s="60"/>
      <c r="C7962" s="60"/>
      <c r="D7962" s="60"/>
      <c r="E7962" s="60"/>
      <c r="F7962" s="60"/>
      <c r="G7962" s="60"/>
      <c r="H7962" s="60"/>
      <c r="I7962" s="60"/>
      <c r="J7962" s="60"/>
      <c r="K7962" s="60"/>
      <c r="L7962" s="60"/>
      <c r="M7962" s="60"/>
      <c r="N7962" s="60"/>
      <c r="O7962" s="60"/>
      <c r="P7962" s="60"/>
      <c r="Q7962" s="60"/>
      <c r="R7962" s="334">
        <v>20724</v>
      </c>
      <c r="S7962" s="319" t="s">
        <v>356</v>
      </c>
      <c r="BE7962" s="60"/>
      <c r="BR7962" s="60"/>
      <c r="BX7962" s="151"/>
      <c r="CB7962" s="151"/>
      <c r="CM7962" s="151"/>
      <c r="CO7962" s="151"/>
      <c r="CT7962" s="151"/>
      <c r="CY7962" s="151"/>
    </row>
    <row r="7963" spans="1:103" x14ac:dyDescent="0.2">
      <c r="A7963" s="60"/>
      <c r="B7963" s="60"/>
      <c r="C7963" s="60"/>
      <c r="D7963" s="60"/>
      <c r="E7963" s="60"/>
      <c r="F7963" s="60"/>
      <c r="G7963" s="60"/>
      <c r="H7963" s="60"/>
      <c r="I7963" s="60"/>
      <c r="J7963" s="60"/>
      <c r="K7963" s="60"/>
      <c r="L7963" s="60"/>
      <c r="M7963" s="60"/>
      <c r="N7963" s="60"/>
      <c r="O7963" s="60"/>
      <c r="P7963" s="60"/>
      <c r="Q7963" s="60"/>
      <c r="R7963" s="334">
        <v>20725</v>
      </c>
      <c r="S7963" s="319" t="s">
        <v>356</v>
      </c>
      <c r="BE7963" s="60"/>
      <c r="BR7963" s="60"/>
      <c r="BX7963" s="151"/>
      <c r="CB7963" s="151"/>
      <c r="CM7963" s="151"/>
      <c r="CO7963" s="151"/>
      <c r="CT7963" s="151"/>
      <c r="CY7963" s="151"/>
    </row>
    <row r="7964" spans="1:103" x14ac:dyDescent="0.2">
      <c r="A7964" s="60"/>
      <c r="B7964" s="60"/>
      <c r="C7964" s="60"/>
      <c r="D7964" s="60"/>
      <c r="E7964" s="60"/>
      <c r="F7964" s="60"/>
      <c r="G7964" s="60"/>
      <c r="H7964" s="60"/>
      <c r="I7964" s="60"/>
      <c r="J7964" s="60"/>
      <c r="K7964" s="60"/>
      <c r="L7964" s="60"/>
      <c r="M7964" s="60"/>
      <c r="N7964" s="60"/>
      <c r="O7964" s="60"/>
      <c r="P7964" s="60"/>
      <c r="Q7964" s="60"/>
      <c r="R7964" s="334">
        <v>20726</v>
      </c>
      <c r="S7964" s="319" t="s">
        <v>356</v>
      </c>
      <c r="BE7964" s="60"/>
      <c r="BR7964" s="60"/>
      <c r="BX7964" s="151"/>
      <c r="CB7964" s="151"/>
      <c r="CM7964" s="151"/>
      <c r="CO7964" s="151"/>
      <c r="CT7964" s="151"/>
      <c r="CY7964" s="151"/>
    </row>
    <row r="7965" spans="1:103" x14ac:dyDescent="0.2">
      <c r="A7965" s="60"/>
      <c r="B7965" s="60"/>
      <c r="C7965" s="60"/>
      <c r="D7965" s="60"/>
      <c r="E7965" s="60"/>
      <c r="F7965" s="60"/>
      <c r="G7965" s="60"/>
      <c r="H7965" s="60"/>
      <c r="I7965" s="60"/>
      <c r="J7965" s="60"/>
      <c r="K7965" s="60"/>
      <c r="L7965" s="60"/>
      <c r="M7965" s="60"/>
      <c r="N7965" s="60"/>
      <c r="O7965" s="60"/>
      <c r="P7965" s="60"/>
      <c r="Q7965" s="60"/>
      <c r="R7965" s="334">
        <v>20731</v>
      </c>
      <c r="S7965" s="319" t="s">
        <v>356</v>
      </c>
      <c r="BE7965" s="60"/>
      <c r="BR7965" s="60"/>
      <c r="BX7965" s="151"/>
      <c r="CB7965" s="151"/>
      <c r="CM7965" s="151"/>
      <c r="CO7965" s="151"/>
      <c r="CT7965" s="151"/>
      <c r="CY7965" s="151"/>
    </row>
    <row r="7966" spans="1:103" x14ac:dyDescent="0.2">
      <c r="A7966" s="60"/>
      <c r="B7966" s="60"/>
      <c r="C7966" s="60"/>
      <c r="D7966" s="60"/>
      <c r="E7966" s="60"/>
      <c r="F7966" s="60"/>
      <c r="G7966" s="60"/>
      <c r="H7966" s="60"/>
      <c r="I7966" s="60"/>
      <c r="J7966" s="60"/>
      <c r="K7966" s="60"/>
      <c r="L7966" s="60"/>
      <c r="M7966" s="60"/>
      <c r="N7966" s="60"/>
      <c r="O7966" s="60"/>
      <c r="P7966" s="60"/>
      <c r="Q7966" s="60"/>
      <c r="R7966" s="334">
        <v>20732</v>
      </c>
      <c r="S7966" s="319" t="s">
        <v>356</v>
      </c>
      <c r="BE7966" s="60"/>
      <c r="BR7966" s="60"/>
      <c r="BX7966" s="151"/>
      <c r="CB7966" s="151"/>
      <c r="CM7966" s="151"/>
      <c r="CO7966" s="151"/>
      <c r="CT7966" s="151"/>
      <c r="CY7966" s="151"/>
    </row>
    <row r="7967" spans="1:103" x14ac:dyDescent="0.2">
      <c r="A7967" s="60"/>
      <c r="B7967" s="60"/>
      <c r="C7967" s="60"/>
      <c r="D7967" s="60"/>
      <c r="E7967" s="60"/>
      <c r="F7967" s="60"/>
      <c r="G7967" s="60"/>
      <c r="H7967" s="60"/>
      <c r="I7967" s="60"/>
      <c r="J7967" s="60"/>
      <c r="K7967" s="60"/>
      <c r="L7967" s="60"/>
      <c r="M7967" s="60"/>
      <c r="N7967" s="60"/>
      <c r="O7967" s="60"/>
      <c r="P7967" s="60"/>
      <c r="Q7967" s="60"/>
      <c r="R7967" s="334">
        <v>20733</v>
      </c>
      <c r="S7967" s="319" t="s">
        <v>356</v>
      </c>
      <c r="BE7967" s="60"/>
      <c r="BR7967" s="60"/>
      <c r="BX7967" s="151"/>
      <c r="CB7967" s="151"/>
      <c r="CM7967" s="151"/>
      <c r="CO7967" s="151"/>
      <c r="CT7967" s="151"/>
      <c r="CY7967" s="151"/>
    </row>
    <row r="7968" spans="1:103" x14ac:dyDescent="0.2">
      <c r="A7968" s="60"/>
      <c r="B7968" s="60"/>
      <c r="C7968" s="60"/>
      <c r="D7968" s="60"/>
      <c r="E7968" s="60"/>
      <c r="F7968" s="60"/>
      <c r="G7968" s="60"/>
      <c r="H7968" s="60"/>
      <c r="I7968" s="60"/>
      <c r="J7968" s="60"/>
      <c r="K7968" s="60"/>
      <c r="L7968" s="60"/>
      <c r="M7968" s="60"/>
      <c r="N7968" s="60"/>
      <c r="O7968" s="60"/>
      <c r="P7968" s="60"/>
      <c r="Q7968" s="60"/>
      <c r="R7968" s="334">
        <v>20735</v>
      </c>
      <c r="S7968" s="319" t="s">
        <v>356</v>
      </c>
      <c r="BE7968" s="60"/>
      <c r="BR7968" s="60"/>
      <c r="BX7968" s="151"/>
      <c r="CB7968" s="151"/>
      <c r="CM7968" s="151"/>
      <c r="CO7968" s="151"/>
      <c r="CT7968" s="151"/>
      <c r="CY7968" s="151"/>
    </row>
    <row r="7969" spans="1:103" x14ac:dyDescent="0.2">
      <c r="A7969" s="60"/>
      <c r="B7969" s="60"/>
      <c r="C7969" s="60"/>
      <c r="D7969" s="60"/>
      <c r="E7969" s="60"/>
      <c r="F7969" s="60"/>
      <c r="G7969" s="60"/>
      <c r="H7969" s="60"/>
      <c r="I7969" s="60"/>
      <c r="J7969" s="60"/>
      <c r="K7969" s="60"/>
      <c r="L7969" s="60"/>
      <c r="M7969" s="60"/>
      <c r="N7969" s="60"/>
      <c r="O7969" s="60"/>
      <c r="P7969" s="60"/>
      <c r="Q7969" s="60"/>
      <c r="R7969" s="334">
        <v>20736</v>
      </c>
      <c r="S7969" s="319" t="s">
        <v>356</v>
      </c>
      <c r="BE7969" s="60"/>
      <c r="BR7969" s="60"/>
      <c r="BX7969" s="151"/>
      <c r="CB7969" s="151"/>
      <c r="CM7969" s="151"/>
      <c r="CO7969" s="151"/>
      <c r="CT7969" s="151"/>
      <c r="CY7969" s="151"/>
    </row>
    <row r="7970" spans="1:103" x14ac:dyDescent="0.2">
      <c r="A7970" s="60"/>
      <c r="B7970" s="60"/>
      <c r="C7970" s="60"/>
      <c r="D7970" s="60"/>
      <c r="E7970" s="60"/>
      <c r="F7970" s="60"/>
      <c r="G7970" s="60"/>
      <c r="H7970" s="60"/>
      <c r="I7970" s="60"/>
      <c r="J7970" s="60"/>
      <c r="K7970" s="60"/>
      <c r="L7970" s="60"/>
      <c r="M7970" s="60"/>
      <c r="N7970" s="60"/>
      <c r="O7970" s="60"/>
      <c r="P7970" s="60"/>
      <c r="Q7970" s="60"/>
      <c r="R7970" s="334">
        <v>20737</v>
      </c>
      <c r="S7970" s="319" t="s">
        <v>356</v>
      </c>
      <c r="BE7970" s="60"/>
      <c r="BR7970" s="60"/>
      <c r="BX7970" s="151"/>
      <c r="CB7970" s="151"/>
      <c r="CM7970" s="151"/>
      <c r="CO7970" s="151"/>
      <c r="CT7970" s="151"/>
      <c r="CY7970" s="151"/>
    </row>
    <row r="7971" spans="1:103" x14ac:dyDescent="0.2">
      <c r="A7971" s="60"/>
      <c r="B7971" s="60"/>
      <c r="C7971" s="60"/>
      <c r="D7971" s="60"/>
      <c r="E7971" s="60"/>
      <c r="F7971" s="60"/>
      <c r="G7971" s="60"/>
      <c r="H7971" s="60"/>
      <c r="I7971" s="60"/>
      <c r="J7971" s="60"/>
      <c r="K7971" s="60"/>
      <c r="L7971" s="60"/>
      <c r="M7971" s="60"/>
      <c r="N7971" s="60"/>
      <c r="O7971" s="60"/>
      <c r="P7971" s="60"/>
      <c r="Q7971" s="60"/>
      <c r="R7971" s="334">
        <v>20738</v>
      </c>
      <c r="S7971" s="319" t="s">
        <v>356</v>
      </c>
      <c r="BE7971" s="60"/>
      <c r="BR7971" s="60"/>
      <c r="BX7971" s="151"/>
      <c r="CB7971" s="151"/>
      <c r="CM7971" s="151"/>
      <c r="CO7971" s="151"/>
      <c r="CT7971" s="151"/>
      <c r="CY7971" s="151"/>
    </row>
    <row r="7972" spans="1:103" x14ac:dyDescent="0.2">
      <c r="A7972" s="60"/>
      <c r="B7972" s="60"/>
      <c r="C7972" s="60"/>
      <c r="D7972" s="60"/>
      <c r="E7972" s="60"/>
      <c r="F7972" s="60"/>
      <c r="G7972" s="60"/>
      <c r="H7972" s="60"/>
      <c r="I7972" s="60"/>
      <c r="J7972" s="60"/>
      <c r="K7972" s="60"/>
      <c r="L7972" s="60"/>
      <c r="M7972" s="60"/>
      <c r="N7972" s="60"/>
      <c r="O7972" s="60"/>
      <c r="P7972" s="60"/>
      <c r="Q7972" s="60"/>
      <c r="R7972" s="334">
        <v>20740</v>
      </c>
      <c r="S7972" s="319" t="s">
        <v>356</v>
      </c>
      <c r="BE7972" s="60"/>
      <c r="BR7972" s="60"/>
      <c r="BX7972" s="151"/>
      <c r="CB7972" s="151"/>
      <c r="CM7972" s="151"/>
      <c r="CO7972" s="151"/>
      <c r="CT7972" s="151"/>
      <c r="CY7972" s="151"/>
    </row>
    <row r="7973" spans="1:103" x14ac:dyDescent="0.2">
      <c r="A7973" s="60"/>
      <c r="B7973" s="60"/>
      <c r="C7973" s="60"/>
      <c r="D7973" s="60"/>
      <c r="E7973" s="60"/>
      <c r="F7973" s="60"/>
      <c r="G7973" s="60"/>
      <c r="H7973" s="60"/>
      <c r="I7973" s="60"/>
      <c r="J7973" s="60"/>
      <c r="K7973" s="60"/>
      <c r="L7973" s="60"/>
      <c r="M7973" s="60"/>
      <c r="N7973" s="60"/>
      <c r="O7973" s="60"/>
      <c r="P7973" s="60"/>
      <c r="Q7973" s="60"/>
      <c r="R7973" s="334">
        <v>20741</v>
      </c>
      <c r="S7973" s="319" t="s">
        <v>356</v>
      </c>
      <c r="BE7973" s="60"/>
      <c r="BR7973" s="60"/>
      <c r="BX7973" s="151"/>
      <c r="CB7973" s="151"/>
      <c r="CM7973" s="151"/>
      <c r="CO7973" s="151"/>
      <c r="CT7973" s="151"/>
      <c r="CY7973" s="151"/>
    </row>
    <row r="7974" spans="1:103" x14ac:dyDescent="0.2">
      <c r="A7974" s="60"/>
      <c r="B7974" s="60"/>
      <c r="C7974" s="60"/>
      <c r="D7974" s="60"/>
      <c r="E7974" s="60"/>
      <c r="F7974" s="60"/>
      <c r="G7974" s="60"/>
      <c r="H7974" s="60"/>
      <c r="I7974" s="60"/>
      <c r="J7974" s="60"/>
      <c r="K7974" s="60"/>
      <c r="L7974" s="60"/>
      <c r="M7974" s="60"/>
      <c r="N7974" s="60"/>
      <c r="O7974" s="60"/>
      <c r="P7974" s="60"/>
      <c r="Q7974" s="60"/>
      <c r="R7974" s="334">
        <v>20742</v>
      </c>
      <c r="S7974" s="319" t="s">
        <v>356</v>
      </c>
      <c r="BE7974" s="60"/>
      <c r="BR7974" s="60"/>
      <c r="BX7974" s="151"/>
      <c r="CB7974" s="151"/>
      <c r="CM7974" s="151"/>
      <c r="CO7974" s="151"/>
      <c r="CT7974" s="151"/>
      <c r="CY7974" s="151"/>
    </row>
    <row r="7975" spans="1:103" x14ac:dyDescent="0.2">
      <c r="A7975" s="60"/>
      <c r="B7975" s="60"/>
      <c r="C7975" s="60"/>
      <c r="D7975" s="60"/>
      <c r="E7975" s="60"/>
      <c r="F7975" s="60"/>
      <c r="G7975" s="60"/>
      <c r="H7975" s="60"/>
      <c r="I7975" s="60"/>
      <c r="J7975" s="60"/>
      <c r="K7975" s="60"/>
      <c r="L7975" s="60"/>
      <c r="M7975" s="60"/>
      <c r="N7975" s="60"/>
      <c r="O7975" s="60"/>
      <c r="P7975" s="60"/>
      <c r="Q7975" s="60"/>
      <c r="R7975" s="334">
        <v>20743</v>
      </c>
      <c r="S7975" s="319" t="s">
        <v>356</v>
      </c>
      <c r="BE7975" s="60"/>
      <c r="BR7975" s="60"/>
      <c r="BX7975" s="151"/>
      <c r="CB7975" s="151"/>
      <c r="CM7975" s="151"/>
      <c r="CO7975" s="151"/>
      <c r="CT7975" s="151"/>
      <c r="CY7975" s="151"/>
    </row>
    <row r="7976" spans="1:103" x14ac:dyDescent="0.2">
      <c r="A7976" s="60"/>
      <c r="B7976" s="60"/>
      <c r="C7976" s="60"/>
      <c r="D7976" s="60"/>
      <c r="E7976" s="60"/>
      <c r="F7976" s="60"/>
      <c r="G7976" s="60"/>
      <c r="H7976" s="60"/>
      <c r="I7976" s="60"/>
      <c r="J7976" s="60"/>
      <c r="K7976" s="60"/>
      <c r="L7976" s="60"/>
      <c r="M7976" s="60"/>
      <c r="N7976" s="60"/>
      <c r="O7976" s="60"/>
      <c r="P7976" s="60"/>
      <c r="Q7976" s="60"/>
      <c r="R7976" s="334">
        <v>20744</v>
      </c>
      <c r="S7976" s="319" t="s">
        <v>356</v>
      </c>
      <c r="BE7976" s="60"/>
      <c r="BR7976" s="60"/>
      <c r="BX7976" s="151"/>
      <c r="CB7976" s="151"/>
      <c r="CM7976" s="151"/>
      <c r="CO7976" s="151"/>
      <c r="CT7976" s="151"/>
      <c r="CY7976" s="151"/>
    </row>
    <row r="7977" spans="1:103" x14ac:dyDescent="0.2">
      <c r="A7977" s="60"/>
      <c r="B7977" s="60"/>
      <c r="C7977" s="60"/>
      <c r="D7977" s="60"/>
      <c r="E7977" s="60"/>
      <c r="F7977" s="60"/>
      <c r="G7977" s="60"/>
      <c r="H7977" s="60"/>
      <c r="I7977" s="60"/>
      <c r="J7977" s="60"/>
      <c r="K7977" s="60"/>
      <c r="L7977" s="60"/>
      <c r="M7977" s="60"/>
      <c r="N7977" s="60"/>
      <c r="O7977" s="60"/>
      <c r="P7977" s="60"/>
      <c r="Q7977" s="60"/>
      <c r="R7977" s="334">
        <v>20745</v>
      </c>
      <c r="S7977" s="319" t="s">
        <v>356</v>
      </c>
      <c r="BE7977" s="60"/>
      <c r="BR7977" s="60"/>
      <c r="BX7977" s="151"/>
      <c r="CB7977" s="151"/>
      <c r="CM7977" s="151"/>
      <c r="CO7977" s="151"/>
      <c r="CT7977" s="151"/>
      <c r="CY7977" s="151"/>
    </row>
    <row r="7978" spans="1:103" x14ac:dyDescent="0.2">
      <c r="A7978" s="60"/>
      <c r="B7978" s="60"/>
      <c r="C7978" s="60"/>
      <c r="D7978" s="60"/>
      <c r="E7978" s="60"/>
      <c r="F7978" s="60"/>
      <c r="G7978" s="60"/>
      <c r="H7978" s="60"/>
      <c r="I7978" s="60"/>
      <c r="J7978" s="60"/>
      <c r="K7978" s="60"/>
      <c r="L7978" s="60"/>
      <c r="M7978" s="60"/>
      <c r="N7978" s="60"/>
      <c r="O7978" s="60"/>
      <c r="P7978" s="60"/>
      <c r="Q7978" s="60"/>
      <c r="R7978" s="334">
        <v>20746</v>
      </c>
      <c r="S7978" s="319" t="s">
        <v>356</v>
      </c>
      <c r="BE7978" s="60"/>
      <c r="BR7978" s="60"/>
      <c r="BX7978" s="151"/>
      <c r="CB7978" s="151"/>
      <c r="CM7978" s="151"/>
      <c r="CO7978" s="151"/>
      <c r="CT7978" s="151"/>
      <c r="CY7978" s="151"/>
    </row>
    <row r="7979" spans="1:103" x14ac:dyDescent="0.2">
      <c r="A7979" s="60"/>
      <c r="B7979" s="60"/>
      <c r="C7979" s="60"/>
      <c r="D7979" s="60"/>
      <c r="E7979" s="60"/>
      <c r="F7979" s="60"/>
      <c r="G7979" s="60"/>
      <c r="H7979" s="60"/>
      <c r="I7979" s="60"/>
      <c r="J7979" s="60"/>
      <c r="K7979" s="60"/>
      <c r="L7979" s="60"/>
      <c r="M7979" s="60"/>
      <c r="N7979" s="60"/>
      <c r="O7979" s="60"/>
      <c r="P7979" s="60"/>
      <c r="Q7979" s="60"/>
      <c r="R7979" s="334">
        <v>20747</v>
      </c>
      <c r="S7979" s="319" t="s">
        <v>356</v>
      </c>
      <c r="BE7979" s="60"/>
      <c r="BR7979" s="60"/>
      <c r="BX7979" s="151"/>
      <c r="CB7979" s="151"/>
      <c r="CM7979" s="151"/>
      <c r="CO7979" s="151"/>
      <c r="CT7979" s="151"/>
      <c r="CY7979" s="151"/>
    </row>
    <row r="7980" spans="1:103" x14ac:dyDescent="0.2">
      <c r="A7980" s="60"/>
      <c r="B7980" s="60"/>
      <c r="C7980" s="60"/>
      <c r="D7980" s="60"/>
      <c r="E7980" s="60"/>
      <c r="F7980" s="60"/>
      <c r="G7980" s="60"/>
      <c r="H7980" s="60"/>
      <c r="I7980" s="60"/>
      <c r="J7980" s="60"/>
      <c r="K7980" s="60"/>
      <c r="L7980" s="60"/>
      <c r="M7980" s="60"/>
      <c r="N7980" s="60"/>
      <c r="O7980" s="60"/>
      <c r="P7980" s="60"/>
      <c r="Q7980" s="60"/>
      <c r="R7980" s="334">
        <v>20748</v>
      </c>
      <c r="S7980" s="319" t="s">
        <v>356</v>
      </c>
      <c r="BE7980" s="60"/>
      <c r="BR7980" s="60"/>
      <c r="BX7980" s="151"/>
      <c r="CB7980" s="151"/>
      <c r="CM7980" s="151"/>
      <c r="CO7980" s="151"/>
      <c r="CT7980" s="151"/>
      <c r="CY7980" s="151"/>
    </row>
    <row r="7981" spans="1:103" x14ac:dyDescent="0.2">
      <c r="A7981" s="60"/>
      <c r="B7981" s="60"/>
      <c r="C7981" s="60"/>
      <c r="D7981" s="60"/>
      <c r="E7981" s="60"/>
      <c r="F7981" s="60"/>
      <c r="G7981" s="60"/>
      <c r="H7981" s="60"/>
      <c r="I7981" s="60"/>
      <c r="J7981" s="60"/>
      <c r="K7981" s="60"/>
      <c r="L7981" s="60"/>
      <c r="M7981" s="60"/>
      <c r="N7981" s="60"/>
      <c r="O7981" s="60"/>
      <c r="P7981" s="60"/>
      <c r="Q7981" s="60"/>
      <c r="R7981" s="334">
        <v>20749</v>
      </c>
      <c r="S7981" s="319" t="s">
        <v>356</v>
      </c>
      <c r="BE7981" s="60"/>
      <c r="BR7981" s="60"/>
      <c r="BX7981" s="151"/>
      <c r="CB7981" s="151"/>
      <c r="CM7981" s="151"/>
      <c r="CO7981" s="151"/>
      <c r="CT7981" s="151"/>
      <c r="CY7981" s="151"/>
    </row>
    <row r="7982" spans="1:103" x14ac:dyDescent="0.2">
      <c r="A7982" s="60"/>
      <c r="B7982" s="60"/>
      <c r="C7982" s="60"/>
      <c r="D7982" s="60"/>
      <c r="E7982" s="60"/>
      <c r="F7982" s="60"/>
      <c r="G7982" s="60"/>
      <c r="H7982" s="60"/>
      <c r="I7982" s="60"/>
      <c r="J7982" s="60"/>
      <c r="K7982" s="60"/>
      <c r="L7982" s="60"/>
      <c r="M7982" s="60"/>
      <c r="N7982" s="60"/>
      <c r="O7982" s="60"/>
      <c r="P7982" s="60"/>
      <c r="Q7982" s="60"/>
      <c r="R7982" s="334">
        <v>20750</v>
      </c>
      <c r="S7982" s="319" t="s">
        <v>356</v>
      </c>
      <c r="BE7982" s="60"/>
      <c r="BR7982" s="60"/>
      <c r="BX7982" s="151"/>
      <c r="CB7982" s="151"/>
      <c r="CM7982" s="151"/>
      <c r="CO7982" s="151"/>
      <c r="CT7982" s="151"/>
      <c r="CY7982" s="151"/>
    </row>
    <row r="7983" spans="1:103" x14ac:dyDescent="0.2">
      <c r="A7983" s="60"/>
      <c r="B7983" s="60"/>
      <c r="C7983" s="60"/>
      <c r="D7983" s="60"/>
      <c r="E7983" s="60"/>
      <c r="F7983" s="60"/>
      <c r="G7983" s="60"/>
      <c r="H7983" s="60"/>
      <c r="I7983" s="60"/>
      <c r="J7983" s="60"/>
      <c r="K7983" s="60"/>
      <c r="L7983" s="60"/>
      <c r="M7983" s="60"/>
      <c r="N7983" s="60"/>
      <c r="O7983" s="60"/>
      <c r="P7983" s="60"/>
      <c r="Q7983" s="60"/>
      <c r="R7983" s="334">
        <v>20751</v>
      </c>
      <c r="S7983" s="319" t="s">
        <v>356</v>
      </c>
      <c r="BE7983" s="60"/>
      <c r="BR7983" s="60"/>
      <c r="BX7983" s="151"/>
      <c r="CB7983" s="151"/>
      <c r="CM7983" s="151"/>
      <c r="CO7983" s="151"/>
      <c r="CT7983" s="151"/>
      <c r="CY7983" s="151"/>
    </row>
    <row r="7984" spans="1:103" x14ac:dyDescent="0.2">
      <c r="A7984" s="60"/>
      <c r="B7984" s="60"/>
      <c r="C7984" s="60"/>
      <c r="D7984" s="60"/>
      <c r="E7984" s="60"/>
      <c r="F7984" s="60"/>
      <c r="G7984" s="60"/>
      <c r="H7984" s="60"/>
      <c r="I7984" s="60"/>
      <c r="J7984" s="60"/>
      <c r="K7984" s="60"/>
      <c r="L7984" s="60"/>
      <c r="M7984" s="60"/>
      <c r="N7984" s="60"/>
      <c r="O7984" s="60"/>
      <c r="P7984" s="60"/>
      <c r="Q7984" s="60"/>
      <c r="R7984" s="334">
        <v>20752</v>
      </c>
      <c r="S7984" s="319" t="s">
        <v>356</v>
      </c>
      <c r="BE7984" s="60"/>
      <c r="BR7984" s="60"/>
      <c r="BX7984" s="151"/>
      <c r="CB7984" s="151"/>
      <c r="CM7984" s="151"/>
      <c r="CO7984" s="151"/>
      <c r="CT7984" s="151"/>
      <c r="CY7984" s="151"/>
    </row>
    <row r="7985" spans="1:103" x14ac:dyDescent="0.2">
      <c r="A7985" s="60"/>
      <c r="B7985" s="60"/>
      <c r="C7985" s="60"/>
      <c r="D7985" s="60"/>
      <c r="E7985" s="60"/>
      <c r="F7985" s="60"/>
      <c r="G7985" s="60"/>
      <c r="H7985" s="60"/>
      <c r="I7985" s="60"/>
      <c r="J7985" s="60"/>
      <c r="K7985" s="60"/>
      <c r="L7985" s="60"/>
      <c r="M7985" s="60"/>
      <c r="N7985" s="60"/>
      <c r="O7985" s="60"/>
      <c r="P7985" s="60"/>
      <c r="Q7985" s="60"/>
      <c r="R7985" s="334">
        <v>20753</v>
      </c>
      <c r="S7985" s="319" t="s">
        <v>356</v>
      </c>
      <c r="BE7985" s="60"/>
      <c r="BR7985" s="60"/>
      <c r="BX7985" s="151"/>
      <c r="CB7985" s="151"/>
      <c r="CM7985" s="151"/>
      <c r="CO7985" s="151"/>
      <c r="CT7985" s="151"/>
      <c r="CY7985" s="151"/>
    </row>
    <row r="7986" spans="1:103" x14ac:dyDescent="0.2">
      <c r="A7986" s="60"/>
      <c r="B7986" s="60"/>
      <c r="C7986" s="60"/>
      <c r="D7986" s="60"/>
      <c r="E7986" s="60"/>
      <c r="F7986" s="60"/>
      <c r="G7986" s="60"/>
      <c r="H7986" s="60"/>
      <c r="I7986" s="60"/>
      <c r="J7986" s="60"/>
      <c r="K7986" s="60"/>
      <c r="L7986" s="60"/>
      <c r="M7986" s="60"/>
      <c r="N7986" s="60"/>
      <c r="O7986" s="60"/>
      <c r="P7986" s="60"/>
      <c r="Q7986" s="60"/>
      <c r="R7986" s="334">
        <v>20754</v>
      </c>
      <c r="S7986" s="319" t="s">
        <v>356</v>
      </c>
      <c r="BE7986" s="60"/>
      <c r="BR7986" s="60"/>
      <c r="BX7986" s="151"/>
      <c r="CB7986" s="151"/>
      <c r="CM7986" s="151"/>
      <c r="CO7986" s="151"/>
      <c r="CT7986" s="151"/>
      <c r="CY7986" s="151"/>
    </row>
    <row r="7987" spans="1:103" x14ac:dyDescent="0.2">
      <c r="A7987" s="60"/>
      <c r="B7987" s="60"/>
      <c r="C7987" s="60"/>
      <c r="D7987" s="60"/>
      <c r="E7987" s="60"/>
      <c r="F7987" s="60"/>
      <c r="G7987" s="60"/>
      <c r="H7987" s="60"/>
      <c r="I7987" s="60"/>
      <c r="J7987" s="60"/>
      <c r="K7987" s="60"/>
      <c r="L7987" s="60"/>
      <c r="M7987" s="60"/>
      <c r="N7987" s="60"/>
      <c r="O7987" s="60"/>
      <c r="P7987" s="60"/>
      <c r="Q7987" s="60"/>
      <c r="R7987" s="334">
        <v>20755</v>
      </c>
      <c r="S7987" s="319" t="s">
        <v>356</v>
      </c>
      <c r="BE7987" s="60"/>
      <c r="BR7987" s="60"/>
      <c r="BX7987" s="151"/>
      <c r="CB7987" s="151"/>
      <c r="CM7987" s="151"/>
      <c r="CO7987" s="151"/>
      <c r="CT7987" s="151"/>
      <c r="CY7987" s="151"/>
    </row>
    <row r="7988" spans="1:103" x14ac:dyDescent="0.2">
      <c r="A7988" s="60"/>
      <c r="B7988" s="60"/>
      <c r="C7988" s="60"/>
      <c r="D7988" s="60"/>
      <c r="E7988" s="60"/>
      <c r="F7988" s="60"/>
      <c r="G7988" s="60"/>
      <c r="H7988" s="60"/>
      <c r="I7988" s="60"/>
      <c r="J7988" s="60"/>
      <c r="K7988" s="60"/>
      <c r="L7988" s="60"/>
      <c r="M7988" s="60"/>
      <c r="N7988" s="60"/>
      <c r="O7988" s="60"/>
      <c r="P7988" s="60"/>
      <c r="Q7988" s="60"/>
      <c r="R7988" s="334">
        <v>20757</v>
      </c>
      <c r="S7988" s="319" t="s">
        <v>356</v>
      </c>
      <c r="BE7988" s="60"/>
      <c r="BR7988" s="60"/>
      <c r="BX7988" s="151"/>
      <c r="CB7988" s="151"/>
      <c r="CM7988" s="151"/>
      <c r="CO7988" s="151"/>
      <c r="CT7988" s="151"/>
      <c r="CY7988" s="151"/>
    </row>
    <row r="7989" spans="1:103" x14ac:dyDescent="0.2">
      <c r="A7989" s="60"/>
      <c r="B7989" s="60"/>
      <c r="C7989" s="60"/>
      <c r="D7989" s="60"/>
      <c r="E7989" s="60"/>
      <c r="F7989" s="60"/>
      <c r="G7989" s="60"/>
      <c r="H7989" s="60"/>
      <c r="I7989" s="60"/>
      <c r="J7989" s="60"/>
      <c r="K7989" s="60"/>
      <c r="L7989" s="60"/>
      <c r="M7989" s="60"/>
      <c r="N7989" s="60"/>
      <c r="O7989" s="60"/>
      <c r="P7989" s="60"/>
      <c r="Q7989" s="60"/>
      <c r="R7989" s="334">
        <v>20758</v>
      </c>
      <c r="S7989" s="319" t="s">
        <v>356</v>
      </c>
      <c r="BE7989" s="60"/>
      <c r="BR7989" s="60"/>
      <c r="BX7989" s="151"/>
      <c r="CB7989" s="151"/>
      <c r="CM7989" s="151"/>
      <c r="CO7989" s="151"/>
      <c r="CT7989" s="151"/>
      <c r="CY7989" s="151"/>
    </row>
    <row r="7990" spans="1:103" x14ac:dyDescent="0.2">
      <c r="A7990" s="60"/>
      <c r="B7990" s="60"/>
      <c r="C7990" s="60"/>
      <c r="D7990" s="60"/>
      <c r="E7990" s="60"/>
      <c r="F7990" s="60"/>
      <c r="G7990" s="60"/>
      <c r="H7990" s="60"/>
      <c r="I7990" s="60"/>
      <c r="J7990" s="60"/>
      <c r="K7990" s="60"/>
      <c r="L7990" s="60"/>
      <c r="M7990" s="60"/>
      <c r="N7990" s="60"/>
      <c r="O7990" s="60"/>
      <c r="P7990" s="60"/>
      <c r="Q7990" s="60"/>
      <c r="R7990" s="334">
        <v>20759</v>
      </c>
      <c r="S7990" s="319" t="s">
        <v>356</v>
      </c>
      <c r="BE7990" s="60"/>
      <c r="BR7990" s="60"/>
      <c r="BX7990" s="151"/>
      <c r="CB7990" s="151"/>
      <c r="CM7990" s="151"/>
      <c r="CO7990" s="151"/>
      <c r="CT7990" s="151"/>
      <c r="CY7990" s="151"/>
    </row>
    <row r="7991" spans="1:103" x14ac:dyDescent="0.2">
      <c r="A7991" s="60"/>
      <c r="B7991" s="60"/>
      <c r="C7991" s="60"/>
      <c r="D7991" s="60"/>
      <c r="E7991" s="60"/>
      <c r="F7991" s="60"/>
      <c r="G7991" s="60"/>
      <c r="H7991" s="60"/>
      <c r="I7991" s="60"/>
      <c r="J7991" s="60"/>
      <c r="K7991" s="60"/>
      <c r="L7991" s="60"/>
      <c r="M7991" s="60"/>
      <c r="N7991" s="60"/>
      <c r="O7991" s="60"/>
      <c r="P7991" s="60"/>
      <c r="Q7991" s="60"/>
      <c r="R7991" s="334">
        <v>20762</v>
      </c>
      <c r="S7991" s="319" t="s">
        <v>356</v>
      </c>
      <c r="BE7991" s="60"/>
      <c r="BR7991" s="60"/>
      <c r="BX7991" s="151"/>
      <c r="CB7991" s="151"/>
      <c r="CM7991" s="151"/>
      <c r="CO7991" s="151"/>
      <c r="CT7991" s="151"/>
      <c r="CY7991" s="151"/>
    </row>
    <row r="7992" spans="1:103" x14ac:dyDescent="0.2">
      <c r="A7992" s="60"/>
      <c r="B7992" s="60"/>
      <c r="C7992" s="60"/>
      <c r="D7992" s="60"/>
      <c r="E7992" s="60"/>
      <c r="F7992" s="60"/>
      <c r="G7992" s="60"/>
      <c r="H7992" s="60"/>
      <c r="I7992" s="60"/>
      <c r="J7992" s="60"/>
      <c r="K7992" s="60"/>
      <c r="L7992" s="60"/>
      <c r="M7992" s="60"/>
      <c r="N7992" s="60"/>
      <c r="O7992" s="60"/>
      <c r="P7992" s="60"/>
      <c r="Q7992" s="60"/>
      <c r="R7992" s="334">
        <v>20763</v>
      </c>
      <c r="S7992" s="319" t="s">
        <v>356</v>
      </c>
      <c r="BE7992" s="60"/>
      <c r="BR7992" s="60"/>
      <c r="BX7992" s="151"/>
      <c r="CB7992" s="151"/>
      <c r="CM7992" s="151"/>
      <c r="CO7992" s="151"/>
      <c r="CT7992" s="151"/>
      <c r="CY7992" s="151"/>
    </row>
    <row r="7993" spans="1:103" x14ac:dyDescent="0.2">
      <c r="A7993" s="60"/>
      <c r="B7993" s="60"/>
      <c r="C7993" s="60"/>
      <c r="D7993" s="60"/>
      <c r="E7993" s="60"/>
      <c r="F7993" s="60"/>
      <c r="G7993" s="60"/>
      <c r="H7993" s="60"/>
      <c r="I7993" s="60"/>
      <c r="J7993" s="60"/>
      <c r="K7993" s="60"/>
      <c r="L7993" s="60"/>
      <c r="M7993" s="60"/>
      <c r="N7993" s="60"/>
      <c r="O7993" s="60"/>
      <c r="P7993" s="60"/>
      <c r="Q7993" s="60"/>
      <c r="R7993" s="334">
        <v>20764</v>
      </c>
      <c r="S7993" s="319" t="s">
        <v>356</v>
      </c>
      <c r="BE7993" s="60"/>
      <c r="BR7993" s="60"/>
      <c r="BX7993" s="151"/>
      <c r="CB7993" s="151"/>
      <c r="CM7993" s="151"/>
      <c r="CO7993" s="151"/>
      <c r="CT7993" s="151"/>
      <c r="CY7993" s="151"/>
    </row>
    <row r="7994" spans="1:103" x14ac:dyDescent="0.2">
      <c r="A7994" s="60"/>
      <c r="B7994" s="60"/>
      <c r="C7994" s="60"/>
      <c r="D7994" s="60"/>
      <c r="E7994" s="60"/>
      <c r="F7994" s="60"/>
      <c r="G7994" s="60"/>
      <c r="H7994" s="60"/>
      <c r="I7994" s="60"/>
      <c r="J7994" s="60"/>
      <c r="K7994" s="60"/>
      <c r="L7994" s="60"/>
      <c r="M7994" s="60"/>
      <c r="N7994" s="60"/>
      <c r="O7994" s="60"/>
      <c r="P7994" s="60"/>
      <c r="Q7994" s="60"/>
      <c r="R7994" s="334">
        <v>20765</v>
      </c>
      <c r="S7994" s="319" t="s">
        <v>356</v>
      </c>
      <c r="BE7994" s="60"/>
      <c r="BR7994" s="60"/>
      <c r="BX7994" s="151"/>
      <c r="CB7994" s="151"/>
      <c r="CM7994" s="151"/>
      <c r="CO7994" s="151"/>
      <c r="CT7994" s="151"/>
      <c r="CY7994" s="151"/>
    </row>
    <row r="7995" spans="1:103" x14ac:dyDescent="0.2">
      <c r="A7995" s="60"/>
      <c r="B7995" s="60"/>
      <c r="C7995" s="60"/>
      <c r="D7995" s="60"/>
      <c r="E7995" s="60"/>
      <c r="F7995" s="60"/>
      <c r="G7995" s="60"/>
      <c r="H7995" s="60"/>
      <c r="I7995" s="60"/>
      <c r="J7995" s="60"/>
      <c r="K7995" s="60"/>
      <c r="L7995" s="60"/>
      <c r="M7995" s="60"/>
      <c r="N7995" s="60"/>
      <c r="O7995" s="60"/>
      <c r="P7995" s="60"/>
      <c r="Q7995" s="60"/>
      <c r="R7995" s="334">
        <v>20768</v>
      </c>
      <c r="S7995" s="319" t="s">
        <v>356</v>
      </c>
      <c r="BE7995" s="60"/>
      <c r="BR7995" s="60"/>
      <c r="BX7995" s="151"/>
      <c r="CB7995" s="151"/>
      <c r="CM7995" s="151"/>
      <c r="CO7995" s="151"/>
      <c r="CT7995" s="151"/>
      <c r="CY7995" s="151"/>
    </row>
    <row r="7996" spans="1:103" x14ac:dyDescent="0.2">
      <c r="A7996" s="60"/>
      <c r="B7996" s="60"/>
      <c r="C7996" s="60"/>
      <c r="D7996" s="60"/>
      <c r="E7996" s="60"/>
      <c r="F7996" s="60"/>
      <c r="G7996" s="60"/>
      <c r="H7996" s="60"/>
      <c r="I7996" s="60"/>
      <c r="J7996" s="60"/>
      <c r="K7996" s="60"/>
      <c r="L7996" s="60"/>
      <c r="M7996" s="60"/>
      <c r="N7996" s="60"/>
      <c r="O7996" s="60"/>
      <c r="P7996" s="60"/>
      <c r="Q7996" s="60"/>
      <c r="R7996" s="334">
        <v>20769</v>
      </c>
      <c r="S7996" s="319" t="s">
        <v>356</v>
      </c>
      <c r="BE7996" s="60"/>
      <c r="BR7996" s="60"/>
      <c r="BX7996" s="151"/>
      <c r="CB7996" s="151"/>
      <c r="CM7996" s="151"/>
      <c r="CO7996" s="151"/>
      <c r="CT7996" s="151"/>
      <c r="CY7996" s="151"/>
    </row>
    <row r="7997" spans="1:103" x14ac:dyDescent="0.2">
      <c r="A7997" s="60"/>
      <c r="B7997" s="60"/>
      <c r="C7997" s="60"/>
      <c r="D7997" s="60"/>
      <c r="E7997" s="60"/>
      <c r="F7997" s="60"/>
      <c r="G7997" s="60"/>
      <c r="H7997" s="60"/>
      <c r="I7997" s="60"/>
      <c r="J7997" s="60"/>
      <c r="K7997" s="60"/>
      <c r="L7997" s="60"/>
      <c r="M7997" s="60"/>
      <c r="N7997" s="60"/>
      <c r="O7997" s="60"/>
      <c r="P7997" s="60"/>
      <c r="Q7997" s="60"/>
      <c r="R7997" s="334">
        <v>20770</v>
      </c>
      <c r="S7997" s="319" t="s">
        <v>356</v>
      </c>
      <c r="BE7997" s="60"/>
      <c r="BR7997" s="60"/>
      <c r="BX7997" s="151"/>
      <c r="CB7997" s="151"/>
      <c r="CM7997" s="151"/>
      <c r="CO7997" s="151"/>
      <c r="CT7997" s="151"/>
      <c r="CY7997" s="151"/>
    </row>
    <row r="7998" spans="1:103" x14ac:dyDescent="0.2">
      <c r="A7998" s="60"/>
      <c r="B7998" s="60"/>
      <c r="C7998" s="60"/>
      <c r="D7998" s="60"/>
      <c r="E7998" s="60"/>
      <c r="F7998" s="60"/>
      <c r="G7998" s="60"/>
      <c r="H7998" s="60"/>
      <c r="I7998" s="60"/>
      <c r="J7998" s="60"/>
      <c r="K7998" s="60"/>
      <c r="L7998" s="60"/>
      <c r="M7998" s="60"/>
      <c r="N7998" s="60"/>
      <c r="O7998" s="60"/>
      <c r="P7998" s="60"/>
      <c r="Q7998" s="60"/>
      <c r="R7998" s="334">
        <v>20771</v>
      </c>
      <c r="S7998" s="319" t="s">
        <v>356</v>
      </c>
      <c r="BE7998" s="60"/>
      <c r="BR7998" s="60"/>
      <c r="BX7998" s="151"/>
      <c r="CB7998" s="151"/>
      <c r="CM7998" s="151"/>
      <c r="CO7998" s="151"/>
      <c r="CT7998" s="151"/>
      <c r="CY7998" s="151"/>
    </row>
    <row r="7999" spans="1:103" x14ac:dyDescent="0.2">
      <c r="A7999" s="60"/>
      <c r="B7999" s="60"/>
      <c r="C7999" s="60"/>
      <c r="D7999" s="60"/>
      <c r="E7999" s="60"/>
      <c r="F7999" s="60"/>
      <c r="G7999" s="60"/>
      <c r="H7999" s="60"/>
      <c r="I7999" s="60"/>
      <c r="J7999" s="60"/>
      <c r="K7999" s="60"/>
      <c r="L7999" s="60"/>
      <c r="M7999" s="60"/>
      <c r="N7999" s="60"/>
      <c r="O7999" s="60"/>
      <c r="P7999" s="60"/>
      <c r="Q7999" s="60"/>
      <c r="R7999" s="334">
        <v>20772</v>
      </c>
      <c r="S7999" s="319" t="s">
        <v>356</v>
      </c>
      <c r="BE7999" s="60"/>
      <c r="BR7999" s="60"/>
      <c r="BX7999" s="151"/>
      <c r="CB7999" s="151"/>
      <c r="CM7999" s="151"/>
      <c r="CO7999" s="151"/>
      <c r="CT7999" s="151"/>
      <c r="CY7999" s="151"/>
    </row>
    <row r="8000" spans="1:103" x14ac:dyDescent="0.2">
      <c r="A8000" s="60"/>
      <c r="B8000" s="60"/>
      <c r="C8000" s="60"/>
      <c r="D8000" s="60"/>
      <c r="E8000" s="60"/>
      <c r="F8000" s="60"/>
      <c r="G8000" s="60"/>
      <c r="H8000" s="60"/>
      <c r="I8000" s="60"/>
      <c r="J8000" s="60"/>
      <c r="K8000" s="60"/>
      <c r="L8000" s="60"/>
      <c r="M8000" s="60"/>
      <c r="N8000" s="60"/>
      <c r="O8000" s="60"/>
      <c r="P8000" s="60"/>
      <c r="Q8000" s="60"/>
      <c r="R8000" s="334">
        <v>20773</v>
      </c>
      <c r="S8000" s="319" t="s">
        <v>356</v>
      </c>
      <c r="BE8000" s="60"/>
      <c r="BR8000" s="60"/>
      <c r="BX8000" s="151"/>
      <c r="CB8000" s="151"/>
      <c r="CM8000" s="151"/>
      <c r="CO8000" s="151"/>
      <c r="CT8000" s="151"/>
      <c r="CY8000" s="151"/>
    </row>
    <row r="8001" spans="1:103" x14ac:dyDescent="0.2">
      <c r="A8001" s="60"/>
      <c r="B8001" s="60"/>
      <c r="C8001" s="60"/>
      <c r="D8001" s="60"/>
      <c r="E8001" s="60"/>
      <c r="F8001" s="60"/>
      <c r="G8001" s="60"/>
      <c r="H8001" s="60"/>
      <c r="I8001" s="60"/>
      <c r="J8001" s="60"/>
      <c r="K8001" s="60"/>
      <c r="L8001" s="60"/>
      <c r="M8001" s="60"/>
      <c r="N8001" s="60"/>
      <c r="O8001" s="60"/>
      <c r="P8001" s="60"/>
      <c r="Q8001" s="60"/>
      <c r="R8001" s="334">
        <v>20774</v>
      </c>
      <c r="S8001" s="319" t="s">
        <v>356</v>
      </c>
      <c r="BE8001" s="60"/>
      <c r="BR8001" s="60"/>
      <c r="BX8001" s="151"/>
      <c r="CB8001" s="151"/>
      <c r="CM8001" s="151"/>
      <c r="CO8001" s="151"/>
      <c r="CT8001" s="151"/>
      <c r="CY8001" s="151"/>
    </row>
    <row r="8002" spans="1:103" x14ac:dyDescent="0.2">
      <c r="A8002" s="60"/>
      <c r="B8002" s="60"/>
      <c r="C8002" s="60"/>
      <c r="D8002" s="60"/>
      <c r="E8002" s="60"/>
      <c r="F8002" s="60"/>
      <c r="G8002" s="60"/>
      <c r="H8002" s="60"/>
      <c r="I8002" s="60"/>
      <c r="J8002" s="60"/>
      <c r="K8002" s="60"/>
      <c r="L8002" s="60"/>
      <c r="M8002" s="60"/>
      <c r="N8002" s="60"/>
      <c r="O8002" s="60"/>
      <c r="P8002" s="60"/>
      <c r="Q8002" s="60"/>
      <c r="R8002" s="334">
        <v>20775</v>
      </c>
      <c r="S8002" s="319" t="s">
        <v>356</v>
      </c>
      <c r="BE8002" s="60"/>
      <c r="BR8002" s="60"/>
      <c r="BX8002" s="151"/>
      <c r="CB8002" s="151"/>
      <c r="CM8002" s="151"/>
      <c r="CO8002" s="151"/>
      <c r="CT8002" s="151"/>
      <c r="CY8002" s="151"/>
    </row>
    <row r="8003" spans="1:103" x14ac:dyDescent="0.2">
      <c r="A8003" s="60"/>
      <c r="B8003" s="60"/>
      <c r="C8003" s="60"/>
      <c r="D8003" s="60"/>
      <c r="E8003" s="60"/>
      <c r="F8003" s="60"/>
      <c r="G8003" s="60"/>
      <c r="H8003" s="60"/>
      <c r="I8003" s="60"/>
      <c r="J8003" s="60"/>
      <c r="K8003" s="60"/>
      <c r="L8003" s="60"/>
      <c r="M8003" s="60"/>
      <c r="N8003" s="60"/>
      <c r="O8003" s="60"/>
      <c r="P8003" s="60"/>
      <c r="Q8003" s="60"/>
      <c r="R8003" s="334">
        <v>20776</v>
      </c>
      <c r="S8003" s="319" t="s">
        <v>356</v>
      </c>
      <c r="BE8003" s="60"/>
      <c r="BR8003" s="60"/>
      <c r="BX8003" s="151"/>
      <c r="CB8003" s="151"/>
      <c r="CM8003" s="151"/>
      <c r="CO8003" s="151"/>
      <c r="CT8003" s="151"/>
      <c r="CY8003" s="151"/>
    </row>
    <row r="8004" spans="1:103" x14ac:dyDescent="0.2">
      <c r="A8004" s="60"/>
      <c r="B8004" s="60"/>
      <c r="C8004" s="60"/>
      <c r="D8004" s="60"/>
      <c r="E8004" s="60"/>
      <c r="F8004" s="60"/>
      <c r="G8004" s="60"/>
      <c r="H8004" s="60"/>
      <c r="I8004" s="60"/>
      <c r="J8004" s="60"/>
      <c r="K8004" s="60"/>
      <c r="L8004" s="60"/>
      <c r="M8004" s="60"/>
      <c r="N8004" s="60"/>
      <c r="O8004" s="60"/>
      <c r="P8004" s="60"/>
      <c r="Q8004" s="60"/>
      <c r="R8004" s="334">
        <v>20777</v>
      </c>
      <c r="S8004" s="319" t="s">
        <v>356</v>
      </c>
      <c r="BE8004" s="60"/>
      <c r="BR8004" s="60"/>
      <c r="BX8004" s="151"/>
      <c r="CB8004" s="151"/>
      <c r="CM8004" s="151"/>
      <c r="CO8004" s="151"/>
      <c r="CT8004" s="151"/>
      <c r="CY8004" s="151"/>
    </row>
    <row r="8005" spans="1:103" x14ac:dyDescent="0.2">
      <c r="A8005" s="60"/>
      <c r="B8005" s="60"/>
      <c r="C8005" s="60"/>
      <c r="D8005" s="60"/>
      <c r="E8005" s="60"/>
      <c r="F8005" s="60"/>
      <c r="G8005" s="60"/>
      <c r="H8005" s="60"/>
      <c r="I8005" s="60"/>
      <c r="J8005" s="60"/>
      <c r="K8005" s="60"/>
      <c r="L8005" s="60"/>
      <c r="M8005" s="60"/>
      <c r="N8005" s="60"/>
      <c r="O8005" s="60"/>
      <c r="P8005" s="60"/>
      <c r="Q8005" s="60"/>
      <c r="R8005" s="334">
        <v>20778</v>
      </c>
      <c r="S8005" s="319" t="s">
        <v>356</v>
      </c>
      <c r="BE8005" s="60"/>
      <c r="BR8005" s="60"/>
      <c r="BX8005" s="151"/>
      <c r="CB8005" s="151"/>
      <c r="CM8005" s="151"/>
      <c r="CO8005" s="151"/>
      <c r="CT8005" s="151"/>
      <c r="CY8005" s="151"/>
    </row>
    <row r="8006" spans="1:103" x14ac:dyDescent="0.2">
      <c r="A8006" s="60"/>
      <c r="B8006" s="60"/>
      <c r="C8006" s="60"/>
      <c r="D8006" s="60"/>
      <c r="E8006" s="60"/>
      <c r="F8006" s="60"/>
      <c r="G8006" s="60"/>
      <c r="H8006" s="60"/>
      <c r="I8006" s="60"/>
      <c r="J8006" s="60"/>
      <c r="K8006" s="60"/>
      <c r="L8006" s="60"/>
      <c r="M8006" s="60"/>
      <c r="N8006" s="60"/>
      <c r="O8006" s="60"/>
      <c r="P8006" s="60"/>
      <c r="Q8006" s="60"/>
      <c r="R8006" s="334">
        <v>20779</v>
      </c>
      <c r="S8006" s="319" t="s">
        <v>356</v>
      </c>
      <c r="BE8006" s="60"/>
      <c r="BR8006" s="60"/>
      <c r="BX8006" s="151"/>
      <c r="CB8006" s="151"/>
      <c r="CM8006" s="151"/>
      <c r="CO8006" s="151"/>
      <c r="CT8006" s="151"/>
      <c r="CY8006" s="151"/>
    </row>
    <row r="8007" spans="1:103" x14ac:dyDescent="0.2">
      <c r="A8007" s="60"/>
      <c r="B8007" s="60"/>
      <c r="C8007" s="60"/>
      <c r="D8007" s="60"/>
      <c r="E8007" s="60"/>
      <c r="F8007" s="60"/>
      <c r="G8007" s="60"/>
      <c r="H8007" s="60"/>
      <c r="I8007" s="60"/>
      <c r="J8007" s="60"/>
      <c r="K8007" s="60"/>
      <c r="L8007" s="60"/>
      <c r="M8007" s="60"/>
      <c r="N8007" s="60"/>
      <c r="O8007" s="60"/>
      <c r="P8007" s="60"/>
      <c r="Q8007" s="60"/>
      <c r="R8007" s="334">
        <v>20781</v>
      </c>
      <c r="S8007" s="319" t="s">
        <v>356</v>
      </c>
      <c r="BE8007" s="60"/>
      <c r="BR8007" s="60"/>
      <c r="BX8007" s="151"/>
      <c r="CB8007" s="151"/>
      <c r="CM8007" s="151"/>
      <c r="CO8007" s="151"/>
      <c r="CT8007" s="151"/>
      <c r="CY8007" s="151"/>
    </row>
    <row r="8008" spans="1:103" x14ac:dyDescent="0.2">
      <c r="A8008" s="60"/>
      <c r="B8008" s="60"/>
      <c r="C8008" s="60"/>
      <c r="D8008" s="60"/>
      <c r="E8008" s="60"/>
      <c r="F8008" s="60"/>
      <c r="G8008" s="60"/>
      <c r="H8008" s="60"/>
      <c r="I8008" s="60"/>
      <c r="J8008" s="60"/>
      <c r="K8008" s="60"/>
      <c r="L8008" s="60"/>
      <c r="M8008" s="60"/>
      <c r="N8008" s="60"/>
      <c r="O8008" s="60"/>
      <c r="P8008" s="60"/>
      <c r="Q8008" s="60"/>
      <c r="R8008" s="334">
        <v>20782</v>
      </c>
      <c r="S8008" s="319" t="s">
        <v>356</v>
      </c>
      <c r="BE8008" s="60"/>
      <c r="BR8008" s="60"/>
      <c r="BX8008" s="151"/>
      <c r="CB8008" s="151"/>
      <c r="CM8008" s="151"/>
      <c r="CO8008" s="151"/>
      <c r="CT8008" s="151"/>
      <c r="CY8008" s="151"/>
    </row>
    <row r="8009" spans="1:103" x14ac:dyDescent="0.2">
      <c r="A8009" s="60"/>
      <c r="B8009" s="60"/>
      <c r="C8009" s="60"/>
      <c r="D8009" s="60"/>
      <c r="E8009" s="60"/>
      <c r="F8009" s="60"/>
      <c r="G8009" s="60"/>
      <c r="H8009" s="60"/>
      <c r="I8009" s="60"/>
      <c r="J8009" s="60"/>
      <c r="K8009" s="60"/>
      <c r="L8009" s="60"/>
      <c r="M8009" s="60"/>
      <c r="N8009" s="60"/>
      <c r="O8009" s="60"/>
      <c r="P8009" s="60"/>
      <c r="Q8009" s="60"/>
      <c r="R8009" s="334">
        <v>20783</v>
      </c>
      <c r="S8009" s="319" t="s">
        <v>356</v>
      </c>
      <c r="BE8009" s="60"/>
      <c r="BR8009" s="60"/>
      <c r="BX8009" s="151"/>
      <c r="CB8009" s="151"/>
      <c r="CM8009" s="151"/>
      <c r="CO8009" s="151"/>
      <c r="CT8009" s="151"/>
      <c r="CY8009" s="151"/>
    </row>
    <row r="8010" spans="1:103" x14ac:dyDescent="0.2">
      <c r="A8010" s="60"/>
      <c r="B8010" s="60"/>
      <c r="C8010" s="60"/>
      <c r="D8010" s="60"/>
      <c r="E8010" s="60"/>
      <c r="F8010" s="60"/>
      <c r="G8010" s="60"/>
      <c r="H8010" s="60"/>
      <c r="I8010" s="60"/>
      <c r="J8010" s="60"/>
      <c r="K8010" s="60"/>
      <c r="L8010" s="60"/>
      <c r="M8010" s="60"/>
      <c r="N8010" s="60"/>
      <c r="O8010" s="60"/>
      <c r="P8010" s="60"/>
      <c r="Q8010" s="60"/>
      <c r="R8010" s="334">
        <v>20784</v>
      </c>
      <c r="S8010" s="319" t="s">
        <v>356</v>
      </c>
      <c r="BE8010" s="60"/>
      <c r="BR8010" s="60"/>
      <c r="BX8010" s="151"/>
      <c r="CB8010" s="151"/>
      <c r="CM8010" s="151"/>
      <c r="CO8010" s="151"/>
      <c r="CT8010" s="151"/>
      <c r="CY8010" s="151"/>
    </row>
    <row r="8011" spans="1:103" x14ac:dyDescent="0.2">
      <c r="A8011" s="60"/>
      <c r="B8011" s="60"/>
      <c r="C8011" s="60"/>
      <c r="D8011" s="60"/>
      <c r="E8011" s="60"/>
      <c r="F8011" s="60"/>
      <c r="G8011" s="60"/>
      <c r="H8011" s="60"/>
      <c r="I8011" s="60"/>
      <c r="J8011" s="60"/>
      <c r="K8011" s="60"/>
      <c r="L8011" s="60"/>
      <c r="M8011" s="60"/>
      <c r="N8011" s="60"/>
      <c r="O8011" s="60"/>
      <c r="P8011" s="60"/>
      <c r="Q8011" s="60"/>
      <c r="R8011" s="334">
        <v>20785</v>
      </c>
      <c r="S8011" s="319" t="s">
        <v>356</v>
      </c>
      <c r="BE8011" s="60"/>
      <c r="BR8011" s="60"/>
      <c r="BX8011" s="151"/>
      <c r="CB8011" s="151"/>
      <c r="CM8011" s="151"/>
      <c r="CO8011" s="151"/>
      <c r="CT8011" s="151"/>
      <c r="CY8011" s="151"/>
    </row>
    <row r="8012" spans="1:103" x14ac:dyDescent="0.2">
      <c r="A8012" s="60"/>
      <c r="B8012" s="60"/>
      <c r="C8012" s="60"/>
      <c r="D8012" s="60"/>
      <c r="E8012" s="60"/>
      <c r="F8012" s="60"/>
      <c r="G8012" s="60"/>
      <c r="H8012" s="60"/>
      <c r="I8012" s="60"/>
      <c r="J8012" s="60"/>
      <c r="K8012" s="60"/>
      <c r="L8012" s="60"/>
      <c r="M8012" s="60"/>
      <c r="N8012" s="60"/>
      <c r="O8012" s="60"/>
      <c r="P8012" s="60"/>
      <c r="Q8012" s="60"/>
      <c r="R8012" s="334">
        <v>20787</v>
      </c>
      <c r="S8012" s="319" t="s">
        <v>356</v>
      </c>
      <c r="BE8012" s="60"/>
      <c r="BR8012" s="60"/>
      <c r="BX8012" s="151"/>
      <c r="CB8012" s="151"/>
      <c r="CM8012" s="151"/>
      <c r="CO8012" s="151"/>
      <c r="CT8012" s="151"/>
      <c r="CY8012" s="151"/>
    </row>
    <row r="8013" spans="1:103" x14ac:dyDescent="0.2">
      <c r="A8013" s="60"/>
      <c r="B8013" s="60"/>
      <c r="C8013" s="60"/>
      <c r="D8013" s="60"/>
      <c r="E8013" s="60"/>
      <c r="F8013" s="60"/>
      <c r="G8013" s="60"/>
      <c r="H8013" s="60"/>
      <c r="I8013" s="60"/>
      <c r="J8013" s="60"/>
      <c r="K8013" s="60"/>
      <c r="L8013" s="60"/>
      <c r="M8013" s="60"/>
      <c r="N8013" s="60"/>
      <c r="O8013" s="60"/>
      <c r="P8013" s="60"/>
      <c r="Q8013" s="60"/>
      <c r="R8013" s="334">
        <v>20788</v>
      </c>
      <c r="S8013" s="319" t="s">
        <v>356</v>
      </c>
      <c r="BE8013" s="60"/>
      <c r="BR8013" s="60"/>
      <c r="BX8013" s="151"/>
      <c r="CB8013" s="151"/>
      <c r="CM8013" s="151"/>
      <c r="CO8013" s="151"/>
      <c r="CT8013" s="151"/>
      <c r="CY8013" s="151"/>
    </row>
    <row r="8014" spans="1:103" x14ac:dyDescent="0.2">
      <c r="A8014" s="60"/>
      <c r="B8014" s="60"/>
      <c r="C8014" s="60"/>
      <c r="D8014" s="60"/>
      <c r="E8014" s="60"/>
      <c r="F8014" s="60"/>
      <c r="G8014" s="60"/>
      <c r="H8014" s="60"/>
      <c r="I8014" s="60"/>
      <c r="J8014" s="60"/>
      <c r="K8014" s="60"/>
      <c r="L8014" s="60"/>
      <c r="M8014" s="60"/>
      <c r="N8014" s="60"/>
      <c r="O8014" s="60"/>
      <c r="P8014" s="60"/>
      <c r="Q8014" s="60"/>
      <c r="R8014" s="334">
        <v>20790</v>
      </c>
      <c r="S8014" s="319" t="s">
        <v>356</v>
      </c>
      <c r="BE8014" s="60"/>
      <c r="BR8014" s="60"/>
      <c r="BX8014" s="151"/>
      <c r="CB8014" s="151"/>
      <c r="CM8014" s="151"/>
      <c r="CO8014" s="151"/>
      <c r="CT8014" s="151"/>
      <c r="CY8014" s="151"/>
    </row>
    <row r="8015" spans="1:103" x14ac:dyDescent="0.2">
      <c r="A8015" s="60"/>
      <c r="B8015" s="60"/>
      <c r="C8015" s="60"/>
      <c r="D8015" s="60"/>
      <c r="E8015" s="60"/>
      <c r="F8015" s="60"/>
      <c r="G8015" s="60"/>
      <c r="H8015" s="60"/>
      <c r="I8015" s="60"/>
      <c r="J8015" s="60"/>
      <c r="K8015" s="60"/>
      <c r="L8015" s="60"/>
      <c r="M8015" s="60"/>
      <c r="N8015" s="60"/>
      <c r="O8015" s="60"/>
      <c r="P8015" s="60"/>
      <c r="Q8015" s="60"/>
      <c r="R8015" s="334">
        <v>20791</v>
      </c>
      <c r="S8015" s="319" t="s">
        <v>356</v>
      </c>
      <c r="BE8015" s="60"/>
      <c r="BR8015" s="60"/>
      <c r="BX8015" s="151"/>
      <c r="CB8015" s="151"/>
      <c r="CM8015" s="151"/>
      <c r="CO8015" s="151"/>
      <c r="CT8015" s="151"/>
      <c r="CY8015" s="151"/>
    </row>
    <row r="8016" spans="1:103" x14ac:dyDescent="0.2">
      <c r="A8016" s="60"/>
      <c r="B8016" s="60"/>
      <c r="C8016" s="60"/>
      <c r="D8016" s="60"/>
      <c r="E8016" s="60"/>
      <c r="F8016" s="60"/>
      <c r="G8016" s="60"/>
      <c r="H8016" s="60"/>
      <c r="I8016" s="60"/>
      <c r="J8016" s="60"/>
      <c r="K8016" s="60"/>
      <c r="L8016" s="60"/>
      <c r="M8016" s="60"/>
      <c r="N8016" s="60"/>
      <c r="O8016" s="60"/>
      <c r="P8016" s="60"/>
      <c r="Q8016" s="60"/>
      <c r="R8016" s="334">
        <v>20792</v>
      </c>
      <c r="S8016" s="319" t="s">
        <v>356</v>
      </c>
      <c r="BE8016" s="60"/>
      <c r="BR8016" s="60"/>
      <c r="BX8016" s="151"/>
      <c r="CB8016" s="151"/>
      <c r="CM8016" s="151"/>
      <c r="CO8016" s="151"/>
      <c r="CT8016" s="151"/>
      <c r="CY8016" s="151"/>
    </row>
    <row r="8017" spans="1:103" x14ac:dyDescent="0.2">
      <c r="A8017" s="60"/>
      <c r="B8017" s="60"/>
      <c r="C8017" s="60"/>
      <c r="D8017" s="60"/>
      <c r="E8017" s="60"/>
      <c r="F8017" s="60"/>
      <c r="G8017" s="60"/>
      <c r="H8017" s="60"/>
      <c r="I8017" s="60"/>
      <c r="J8017" s="60"/>
      <c r="K8017" s="60"/>
      <c r="L8017" s="60"/>
      <c r="M8017" s="60"/>
      <c r="N8017" s="60"/>
      <c r="O8017" s="60"/>
      <c r="P8017" s="60"/>
      <c r="Q8017" s="60"/>
      <c r="R8017" s="334">
        <v>20794</v>
      </c>
      <c r="S8017" s="319" t="s">
        <v>356</v>
      </c>
      <c r="BE8017" s="60"/>
      <c r="BR8017" s="60"/>
      <c r="BX8017" s="151"/>
      <c r="CB8017" s="151"/>
      <c r="CM8017" s="151"/>
      <c r="CO8017" s="151"/>
      <c r="CT8017" s="151"/>
      <c r="CY8017" s="151"/>
    </row>
    <row r="8018" spans="1:103" x14ac:dyDescent="0.2">
      <c r="A8018" s="60"/>
      <c r="B8018" s="60"/>
      <c r="C8018" s="60"/>
      <c r="D8018" s="60"/>
      <c r="E8018" s="60"/>
      <c r="F8018" s="60"/>
      <c r="G8018" s="60"/>
      <c r="H8018" s="60"/>
      <c r="I8018" s="60"/>
      <c r="J8018" s="60"/>
      <c r="K8018" s="60"/>
      <c r="L8018" s="60"/>
      <c r="M8018" s="60"/>
      <c r="N8018" s="60"/>
      <c r="O8018" s="60"/>
      <c r="P8018" s="60"/>
      <c r="Q8018" s="60"/>
      <c r="R8018" s="334">
        <v>20797</v>
      </c>
      <c r="S8018" s="319" t="s">
        <v>356</v>
      </c>
      <c r="BE8018" s="60"/>
      <c r="BR8018" s="60"/>
      <c r="BX8018" s="151"/>
      <c r="CB8018" s="151"/>
      <c r="CM8018" s="151"/>
      <c r="CO8018" s="151"/>
      <c r="CT8018" s="151"/>
      <c r="CY8018" s="151"/>
    </row>
    <row r="8019" spans="1:103" x14ac:dyDescent="0.2">
      <c r="A8019" s="60"/>
      <c r="B8019" s="60"/>
      <c r="C8019" s="60"/>
      <c r="D8019" s="60"/>
      <c r="E8019" s="60"/>
      <c r="F8019" s="60"/>
      <c r="G8019" s="60"/>
      <c r="H8019" s="60"/>
      <c r="I8019" s="60"/>
      <c r="J8019" s="60"/>
      <c r="K8019" s="60"/>
      <c r="L8019" s="60"/>
      <c r="M8019" s="60"/>
      <c r="N8019" s="60"/>
      <c r="O8019" s="60"/>
      <c r="P8019" s="60"/>
      <c r="Q8019" s="60"/>
      <c r="R8019" s="334">
        <v>20799</v>
      </c>
      <c r="S8019" s="319" t="s">
        <v>356</v>
      </c>
      <c r="BE8019" s="60"/>
      <c r="BR8019" s="60"/>
      <c r="BX8019" s="151"/>
      <c r="CB8019" s="151"/>
      <c r="CM8019" s="151"/>
      <c r="CO8019" s="151"/>
      <c r="CT8019" s="151"/>
      <c r="CY8019" s="151"/>
    </row>
    <row r="8020" spans="1:103" x14ac:dyDescent="0.2">
      <c r="A8020" s="60"/>
      <c r="B8020" s="60"/>
      <c r="C8020" s="60"/>
      <c r="D8020" s="60"/>
      <c r="E8020" s="60"/>
      <c r="F8020" s="60"/>
      <c r="G8020" s="60"/>
      <c r="H8020" s="60"/>
      <c r="I8020" s="60"/>
      <c r="J8020" s="60"/>
      <c r="K8020" s="60"/>
      <c r="L8020" s="60"/>
      <c r="M8020" s="60"/>
      <c r="N8020" s="60"/>
      <c r="O8020" s="60"/>
      <c r="P8020" s="60"/>
      <c r="Q8020" s="60"/>
      <c r="R8020" s="334">
        <v>20810</v>
      </c>
      <c r="S8020" s="319" t="s">
        <v>356</v>
      </c>
      <c r="BE8020" s="60"/>
      <c r="BR8020" s="60"/>
      <c r="BX8020" s="151"/>
      <c r="CB8020" s="151"/>
      <c r="CM8020" s="151"/>
      <c r="CO8020" s="151"/>
      <c r="CT8020" s="151"/>
      <c r="CY8020" s="151"/>
    </row>
    <row r="8021" spans="1:103" x14ac:dyDescent="0.2">
      <c r="A8021" s="60"/>
      <c r="B8021" s="60"/>
      <c r="C8021" s="60"/>
      <c r="D8021" s="60"/>
      <c r="E8021" s="60"/>
      <c r="F8021" s="60"/>
      <c r="G8021" s="60"/>
      <c r="H8021" s="60"/>
      <c r="I8021" s="60"/>
      <c r="J8021" s="60"/>
      <c r="K8021" s="60"/>
      <c r="L8021" s="60"/>
      <c r="M8021" s="60"/>
      <c r="N8021" s="60"/>
      <c r="O8021" s="60"/>
      <c r="P8021" s="60"/>
      <c r="Q8021" s="60"/>
      <c r="R8021" s="334">
        <v>20811</v>
      </c>
      <c r="S8021" s="319" t="s">
        <v>356</v>
      </c>
      <c r="BE8021" s="60"/>
      <c r="BR8021" s="60"/>
      <c r="BX8021" s="151"/>
      <c r="CB8021" s="151"/>
      <c r="CM8021" s="151"/>
      <c r="CO8021" s="151"/>
      <c r="CT8021" s="151"/>
      <c r="CY8021" s="151"/>
    </row>
    <row r="8022" spans="1:103" x14ac:dyDescent="0.2">
      <c r="A8022" s="60"/>
      <c r="B8022" s="60"/>
      <c r="C8022" s="60"/>
      <c r="D8022" s="60"/>
      <c r="E8022" s="60"/>
      <c r="F8022" s="60"/>
      <c r="G8022" s="60"/>
      <c r="H8022" s="60"/>
      <c r="I8022" s="60"/>
      <c r="J8022" s="60"/>
      <c r="K8022" s="60"/>
      <c r="L8022" s="60"/>
      <c r="M8022" s="60"/>
      <c r="N8022" s="60"/>
      <c r="O8022" s="60"/>
      <c r="P8022" s="60"/>
      <c r="Q8022" s="60"/>
      <c r="R8022" s="334">
        <v>20812</v>
      </c>
      <c r="S8022" s="319" t="s">
        <v>356</v>
      </c>
      <c r="BE8022" s="60"/>
      <c r="BR8022" s="60"/>
      <c r="BX8022" s="151"/>
      <c r="CB8022" s="151"/>
      <c r="CM8022" s="151"/>
      <c r="CO8022" s="151"/>
      <c r="CT8022" s="151"/>
      <c r="CY8022" s="151"/>
    </row>
    <row r="8023" spans="1:103" x14ac:dyDescent="0.2">
      <c r="A8023" s="60"/>
      <c r="B8023" s="60"/>
      <c r="C8023" s="60"/>
      <c r="D8023" s="60"/>
      <c r="E8023" s="60"/>
      <c r="F8023" s="60"/>
      <c r="G8023" s="60"/>
      <c r="H8023" s="60"/>
      <c r="I8023" s="60"/>
      <c r="J8023" s="60"/>
      <c r="K8023" s="60"/>
      <c r="L8023" s="60"/>
      <c r="M8023" s="60"/>
      <c r="N8023" s="60"/>
      <c r="O8023" s="60"/>
      <c r="P8023" s="60"/>
      <c r="Q8023" s="60"/>
      <c r="R8023" s="334">
        <v>20813</v>
      </c>
      <c r="S8023" s="319" t="s">
        <v>356</v>
      </c>
      <c r="BE8023" s="60"/>
      <c r="BR8023" s="60"/>
      <c r="BX8023" s="151"/>
      <c r="CB8023" s="151"/>
      <c r="CM8023" s="151"/>
      <c r="CO8023" s="151"/>
      <c r="CT8023" s="151"/>
      <c r="CY8023" s="151"/>
    </row>
    <row r="8024" spans="1:103" x14ac:dyDescent="0.2">
      <c r="A8024" s="60"/>
      <c r="B8024" s="60"/>
      <c r="C8024" s="60"/>
      <c r="D8024" s="60"/>
      <c r="E8024" s="60"/>
      <c r="F8024" s="60"/>
      <c r="G8024" s="60"/>
      <c r="H8024" s="60"/>
      <c r="I8024" s="60"/>
      <c r="J8024" s="60"/>
      <c r="K8024" s="60"/>
      <c r="L8024" s="60"/>
      <c r="M8024" s="60"/>
      <c r="N8024" s="60"/>
      <c r="O8024" s="60"/>
      <c r="P8024" s="60"/>
      <c r="Q8024" s="60"/>
      <c r="R8024" s="334">
        <v>20814</v>
      </c>
      <c r="S8024" s="319" t="s">
        <v>356</v>
      </c>
      <c r="BE8024" s="60"/>
      <c r="BR8024" s="60"/>
      <c r="BX8024" s="151"/>
      <c r="CB8024" s="151"/>
      <c r="CM8024" s="151"/>
      <c r="CO8024" s="151"/>
      <c r="CT8024" s="151"/>
      <c r="CY8024" s="151"/>
    </row>
    <row r="8025" spans="1:103" x14ac:dyDescent="0.2">
      <c r="A8025" s="60"/>
      <c r="B8025" s="60"/>
      <c r="C8025" s="60"/>
      <c r="D8025" s="60"/>
      <c r="E8025" s="60"/>
      <c r="F8025" s="60"/>
      <c r="G8025" s="60"/>
      <c r="H8025" s="60"/>
      <c r="I8025" s="60"/>
      <c r="J8025" s="60"/>
      <c r="K8025" s="60"/>
      <c r="L8025" s="60"/>
      <c r="M8025" s="60"/>
      <c r="N8025" s="60"/>
      <c r="O8025" s="60"/>
      <c r="P8025" s="60"/>
      <c r="Q8025" s="60"/>
      <c r="R8025" s="334">
        <v>20815</v>
      </c>
      <c r="S8025" s="319" t="s">
        <v>356</v>
      </c>
      <c r="BE8025" s="60"/>
      <c r="BR8025" s="60"/>
      <c r="BX8025" s="151"/>
      <c r="CB8025" s="151"/>
      <c r="CM8025" s="151"/>
      <c r="CO8025" s="151"/>
      <c r="CT8025" s="151"/>
      <c r="CY8025" s="151"/>
    </row>
    <row r="8026" spans="1:103" x14ac:dyDescent="0.2">
      <c r="A8026" s="60"/>
      <c r="B8026" s="60"/>
      <c r="C8026" s="60"/>
      <c r="D8026" s="60"/>
      <c r="E8026" s="60"/>
      <c r="F8026" s="60"/>
      <c r="G8026" s="60"/>
      <c r="H8026" s="60"/>
      <c r="I8026" s="60"/>
      <c r="J8026" s="60"/>
      <c r="K8026" s="60"/>
      <c r="L8026" s="60"/>
      <c r="M8026" s="60"/>
      <c r="N8026" s="60"/>
      <c r="O8026" s="60"/>
      <c r="P8026" s="60"/>
      <c r="Q8026" s="60"/>
      <c r="R8026" s="334">
        <v>20816</v>
      </c>
      <c r="S8026" s="319" t="s">
        <v>356</v>
      </c>
      <c r="BE8026" s="60"/>
      <c r="BR8026" s="60"/>
      <c r="BX8026" s="151"/>
      <c r="CB8026" s="151"/>
      <c r="CM8026" s="151"/>
      <c r="CO8026" s="151"/>
      <c r="CT8026" s="151"/>
      <c r="CY8026" s="151"/>
    </row>
    <row r="8027" spans="1:103" x14ac:dyDescent="0.2">
      <c r="A8027" s="60"/>
      <c r="B8027" s="60"/>
      <c r="C8027" s="60"/>
      <c r="D8027" s="60"/>
      <c r="E8027" s="60"/>
      <c r="F8027" s="60"/>
      <c r="G8027" s="60"/>
      <c r="H8027" s="60"/>
      <c r="I8027" s="60"/>
      <c r="J8027" s="60"/>
      <c r="K8027" s="60"/>
      <c r="L8027" s="60"/>
      <c r="M8027" s="60"/>
      <c r="N8027" s="60"/>
      <c r="O8027" s="60"/>
      <c r="P8027" s="60"/>
      <c r="Q8027" s="60"/>
      <c r="R8027" s="334">
        <v>20817</v>
      </c>
      <c r="S8027" s="319" t="s">
        <v>356</v>
      </c>
      <c r="BE8027" s="60"/>
      <c r="BR8027" s="60"/>
      <c r="BX8027" s="151"/>
      <c r="CB8027" s="151"/>
      <c r="CM8027" s="151"/>
      <c r="CO8027" s="151"/>
      <c r="CT8027" s="151"/>
      <c r="CY8027" s="151"/>
    </row>
    <row r="8028" spans="1:103" x14ac:dyDescent="0.2">
      <c r="A8028" s="60"/>
      <c r="B8028" s="60"/>
      <c r="C8028" s="60"/>
      <c r="D8028" s="60"/>
      <c r="E8028" s="60"/>
      <c r="F8028" s="60"/>
      <c r="G8028" s="60"/>
      <c r="H8028" s="60"/>
      <c r="I8028" s="60"/>
      <c r="J8028" s="60"/>
      <c r="K8028" s="60"/>
      <c r="L8028" s="60"/>
      <c r="M8028" s="60"/>
      <c r="N8028" s="60"/>
      <c r="O8028" s="60"/>
      <c r="P8028" s="60"/>
      <c r="Q8028" s="60"/>
      <c r="R8028" s="334">
        <v>20818</v>
      </c>
      <c r="S8028" s="319" t="s">
        <v>356</v>
      </c>
      <c r="BE8028" s="60"/>
      <c r="BR8028" s="60"/>
      <c r="BX8028" s="151"/>
      <c r="CB8028" s="151"/>
      <c r="CM8028" s="151"/>
      <c r="CO8028" s="151"/>
      <c r="CT8028" s="151"/>
      <c r="CY8028" s="151"/>
    </row>
    <row r="8029" spans="1:103" x14ac:dyDescent="0.2">
      <c r="A8029" s="60"/>
      <c r="B8029" s="60"/>
      <c r="C8029" s="60"/>
      <c r="D8029" s="60"/>
      <c r="E8029" s="60"/>
      <c r="F8029" s="60"/>
      <c r="G8029" s="60"/>
      <c r="H8029" s="60"/>
      <c r="I8029" s="60"/>
      <c r="J8029" s="60"/>
      <c r="K8029" s="60"/>
      <c r="L8029" s="60"/>
      <c r="M8029" s="60"/>
      <c r="N8029" s="60"/>
      <c r="O8029" s="60"/>
      <c r="P8029" s="60"/>
      <c r="Q8029" s="60"/>
      <c r="R8029" s="334">
        <v>20824</v>
      </c>
      <c r="S8029" s="319" t="s">
        <v>356</v>
      </c>
      <c r="BE8029" s="60"/>
      <c r="BR8029" s="60"/>
      <c r="BX8029" s="151"/>
      <c r="CB8029" s="151"/>
      <c r="CM8029" s="151"/>
      <c r="CO8029" s="151"/>
      <c r="CT8029" s="151"/>
      <c r="CY8029" s="151"/>
    </row>
    <row r="8030" spans="1:103" x14ac:dyDescent="0.2">
      <c r="A8030" s="60"/>
      <c r="B8030" s="60"/>
      <c r="C8030" s="60"/>
      <c r="D8030" s="60"/>
      <c r="E8030" s="60"/>
      <c r="F8030" s="60"/>
      <c r="G8030" s="60"/>
      <c r="H8030" s="60"/>
      <c r="I8030" s="60"/>
      <c r="J8030" s="60"/>
      <c r="K8030" s="60"/>
      <c r="L8030" s="60"/>
      <c r="M8030" s="60"/>
      <c r="N8030" s="60"/>
      <c r="O8030" s="60"/>
      <c r="P8030" s="60"/>
      <c r="Q8030" s="60"/>
      <c r="R8030" s="334">
        <v>20825</v>
      </c>
      <c r="S8030" s="319" t="s">
        <v>356</v>
      </c>
      <c r="BE8030" s="60"/>
      <c r="BR8030" s="60"/>
      <c r="BX8030" s="151"/>
      <c r="CB8030" s="151"/>
      <c r="CM8030" s="151"/>
      <c r="CO8030" s="151"/>
      <c r="CT8030" s="151"/>
      <c r="CY8030" s="151"/>
    </row>
    <row r="8031" spans="1:103" x14ac:dyDescent="0.2">
      <c r="A8031" s="60"/>
      <c r="B8031" s="60"/>
      <c r="C8031" s="60"/>
      <c r="D8031" s="60"/>
      <c r="E8031" s="60"/>
      <c r="F8031" s="60"/>
      <c r="G8031" s="60"/>
      <c r="H8031" s="60"/>
      <c r="I8031" s="60"/>
      <c r="J8031" s="60"/>
      <c r="K8031" s="60"/>
      <c r="L8031" s="60"/>
      <c r="M8031" s="60"/>
      <c r="N8031" s="60"/>
      <c r="O8031" s="60"/>
      <c r="P8031" s="60"/>
      <c r="Q8031" s="60"/>
      <c r="R8031" s="334">
        <v>20827</v>
      </c>
      <c r="S8031" s="319" t="s">
        <v>356</v>
      </c>
      <c r="BE8031" s="60"/>
      <c r="BR8031" s="60"/>
      <c r="BX8031" s="151"/>
      <c r="CB8031" s="151"/>
      <c r="CM8031" s="151"/>
      <c r="CO8031" s="151"/>
      <c r="CT8031" s="151"/>
      <c r="CY8031" s="151"/>
    </row>
    <row r="8032" spans="1:103" x14ac:dyDescent="0.2">
      <c r="A8032" s="60"/>
      <c r="B8032" s="60"/>
      <c r="C8032" s="60"/>
      <c r="D8032" s="60"/>
      <c r="E8032" s="60"/>
      <c r="F8032" s="60"/>
      <c r="G8032" s="60"/>
      <c r="H8032" s="60"/>
      <c r="I8032" s="60"/>
      <c r="J8032" s="60"/>
      <c r="K8032" s="60"/>
      <c r="L8032" s="60"/>
      <c r="M8032" s="60"/>
      <c r="N8032" s="60"/>
      <c r="O8032" s="60"/>
      <c r="P8032" s="60"/>
      <c r="Q8032" s="60"/>
      <c r="R8032" s="334">
        <v>20830</v>
      </c>
      <c r="S8032" s="319" t="s">
        <v>356</v>
      </c>
      <c r="BE8032" s="60"/>
      <c r="BR8032" s="60"/>
      <c r="BX8032" s="151"/>
      <c r="CB8032" s="151"/>
      <c r="CM8032" s="151"/>
      <c r="CO8032" s="151"/>
      <c r="CT8032" s="151"/>
      <c r="CY8032" s="151"/>
    </row>
    <row r="8033" spans="1:103" x14ac:dyDescent="0.2">
      <c r="A8033" s="60"/>
      <c r="B8033" s="60"/>
      <c r="C8033" s="60"/>
      <c r="D8033" s="60"/>
      <c r="E8033" s="60"/>
      <c r="F8033" s="60"/>
      <c r="G8033" s="60"/>
      <c r="H8033" s="60"/>
      <c r="I8033" s="60"/>
      <c r="J8033" s="60"/>
      <c r="K8033" s="60"/>
      <c r="L8033" s="60"/>
      <c r="M8033" s="60"/>
      <c r="N8033" s="60"/>
      <c r="O8033" s="60"/>
      <c r="P8033" s="60"/>
      <c r="Q8033" s="60"/>
      <c r="R8033" s="334">
        <v>20832</v>
      </c>
      <c r="S8033" s="319" t="s">
        <v>356</v>
      </c>
      <c r="BE8033" s="60"/>
      <c r="BR8033" s="60"/>
      <c r="BX8033" s="151"/>
      <c r="CB8033" s="151"/>
      <c r="CM8033" s="151"/>
      <c r="CO8033" s="151"/>
      <c r="CT8033" s="151"/>
      <c r="CY8033" s="151"/>
    </row>
    <row r="8034" spans="1:103" x14ac:dyDescent="0.2">
      <c r="A8034" s="60"/>
      <c r="B8034" s="60"/>
      <c r="C8034" s="60"/>
      <c r="D8034" s="60"/>
      <c r="E8034" s="60"/>
      <c r="F8034" s="60"/>
      <c r="G8034" s="60"/>
      <c r="H8034" s="60"/>
      <c r="I8034" s="60"/>
      <c r="J8034" s="60"/>
      <c r="K8034" s="60"/>
      <c r="L8034" s="60"/>
      <c r="M8034" s="60"/>
      <c r="N8034" s="60"/>
      <c r="O8034" s="60"/>
      <c r="P8034" s="60"/>
      <c r="Q8034" s="60"/>
      <c r="R8034" s="334">
        <v>20833</v>
      </c>
      <c r="S8034" s="319" t="s">
        <v>356</v>
      </c>
      <c r="BE8034" s="60"/>
      <c r="BR8034" s="60"/>
      <c r="BX8034" s="151"/>
      <c r="CB8034" s="151"/>
      <c r="CM8034" s="151"/>
      <c r="CO8034" s="151"/>
      <c r="CT8034" s="151"/>
      <c r="CY8034" s="151"/>
    </row>
    <row r="8035" spans="1:103" x14ac:dyDescent="0.2">
      <c r="A8035" s="60"/>
      <c r="B8035" s="60"/>
      <c r="C8035" s="60"/>
      <c r="D8035" s="60"/>
      <c r="E8035" s="60"/>
      <c r="F8035" s="60"/>
      <c r="G8035" s="60"/>
      <c r="H8035" s="60"/>
      <c r="I8035" s="60"/>
      <c r="J8035" s="60"/>
      <c r="K8035" s="60"/>
      <c r="L8035" s="60"/>
      <c r="M8035" s="60"/>
      <c r="N8035" s="60"/>
      <c r="O8035" s="60"/>
      <c r="P8035" s="60"/>
      <c r="Q8035" s="60"/>
      <c r="R8035" s="334">
        <v>20837</v>
      </c>
      <c r="S8035" s="319" t="s">
        <v>351</v>
      </c>
      <c r="BE8035" s="60"/>
      <c r="BR8035" s="60"/>
      <c r="BX8035" s="151"/>
      <c r="CB8035" s="151"/>
      <c r="CM8035" s="151"/>
      <c r="CO8035" s="151"/>
      <c r="CT8035" s="151"/>
      <c r="CY8035" s="151"/>
    </row>
    <row r="8036" spans="1:103" x14ac:dyDescent="0.2">
      <c r="A8036" s="60"/>
      <c r="B8036" s="60"/>
      <c r="C8036" s="60"/>
      <c r="D8036" s="60"/>
      <c r="E8036" s="60"/>
      <c r="F8036" s="60"/>
      <c r="G8036" s="60"/>
      <c r="H8036" s="60"/>
      <c r="I8036" s="60"/>
      <c r="J8036" s="60"/>
      <c r="K8036" s="60"/>
      <c r="L8036" s="60"/>
      <c r="M8036" s="60"/>
      <c r="N8036" s="60"/>
      <c r="O8036" s="60"/>
      <c r="P8036" s="60"/>
      <c r="Q8036" s="60"/>
      <c r="R8036" s="334">
        <v>20838</v>
      </c>
      <c r="S8036" s="319" t="s">
        <v>351</v>
      </c>
      <c r="BE8036" s="60"/>
      <c r="BR8036" s="60"/>
      <c r="BX8036" s="151"/>
      <c r="CB8036" s="151"/>
      <c r="CM8036" s="151"/>
      <c r="CO8036" s="151"/>
      <c r="CT8036" s="151"/>
      <c r="CY8036" s="151"/>
    </row>
    <row r="8037" spans="1:103" x14ac:dyDescent="0.2">
      <c r="A8037" s="60"/>
      <c r="B8037" s="60"/>
      <c r="C8037" s="60"/>
      <c r="D8037" s="60"/>
      <c r="E8037" s="60"/>
      <c r="F8037" s="60"/>
      <c r="G8037" s="60"/>
      <c r="H8037" s="60"/>
      <c r="I8037" s="60"/>
      <c r="J8037" s="60"/>
      <c r="K8037" s="60"/>
      <c r="L8037" s="60"/>
      <c r="M8037" s="60"/>
      <c r="N8037" s="60"/>
      <c r="O8037" s="60"/>
      <c r="P8037" s="60"/>
      <c r="Q8037" s="60"/>
      <c r="R8037" s="334">
        <v>20839</v>
      </c>
      <c r="S8037" s="319" t="s">
        <v>351</v>
      </c>
      <c r="BE8037" s="60"/>
      <c r="BR8037" s="60"/>
      <c r="BX8037" s="151"/>
      <c r="CB8037" s="151"/>
      <c r="CM8037" s="151"/>
      <c r="CO8037" s="151"/>
      <c r="CT8037" s="151"/>
      <c r="CY8037" s="151"/>
    </row>
    <row r="8038" spans="1:103" x14ac:dyDescent="0.2">
      <c r="A8038" s="60"/>
      <c r="B8038" s="60"/>
      <c r="C8038" s="60"/>
      <c r="D8038" s="60"/>
      <c r="E8038" s="60"/>
      <c r="F8038" s="60"/>
      <c r="G8038" s="60"/>
      <c r="H8038" s="60"/>
      <c r="I8038" s="60"/>
      <c r="J8038" s="60"/>
      <c r="K8038" s="60"/>
      <c r="L8038" s="60"/>
      <c r="M8038" s="60"/>
      <c r="N8038" s="60"/>
      <c r="O8038" s="60"/>
      <c r="P8038" s="60"/>
      <c r="Q8038" s="60"/>
      <c r="R8038" s="334">
        <v>20841</v>
      </c>
      <c r="S8038" s="319" t="s">
        <v>351</v>
      </c>
      <c r="BE8038" s="60"/>
      <c r="BR8038" s="60"/>
      <c r="BX8038" s="151"/>
      <c r="CB8038" s="151"/>
      <c r="CM8038" s="151"/>
      <c r="CO8038" s="151"/>
      <c r="CT8038" s="151"/>
      <c r="CY8038" s="151"/>
    </row>
    <row r="8039" spans="1:103" x14ac:dyDescent="0.2">
      <c r="A8039" s="60"/>
      <c r="B8039" s="60"/>
      <c r="C8039" s="60"/>
      <c r="D8039" s="60"/>
      <c r="E8039" s="60"/>
      <c r="F8039" s="60"/>
      <c r="G8039" s="60"/>
      <c r="H8039" s="60"/>
      <c r="I8039" s="60"/>
      <c r="J8039" s="60"/>
      <c r="K8039" s="60"/>
      <c r="L8039" s="60"/>
      <c r="M8039" s="60"/>
      <c r="N8039" s="60"/>
      <c r="O8039" s="60"/>
      <c r="P8039" s="60"/>
      <c r="Q8039" s="60"/>
      <c r="R8039" s="334">
        <v>20842</v>
      </c>
      <c r="S8039" s="319" t="s">
        <v>351</v>
      </c>
      <c r="BE8039" s="60"/>
      <c r="BR8039" s="60"/>
      <c r="BX8039" s="151"/>
      <c r="CB8039" s="151"/>
      <c r="CM8039" s="151"/>
      <c r="CO8039" s="151"/>
      <c r="CT8039" s="151"/>
      <c r="CY8039" s="151"/>
    </row>
    <row r="8040" spans="1:103" x14ac:dyDescent="0.2">
      <c r="A8040" s="60"/>
      <c r="B8040" s="60"/>
      <c r="C8040" s="60"/>
      <c r="D8040" s="60"/>
      <c r="E8040" s="60"/>
      <c r="F8040" s="60"/>
      <c r="G8040" s="60"/>
      <c r="H8040" s="60"/>
      <c r="I8040" s="60"/>
      <c r="J8040" s="60"/>
      <c r="K8040" s="60"/>
      <c r="L8040" s="60"/>
      <c r="M8040" s="60"/>
      <c r="N8040" s="60"/>
      <c r="O8040" s="60"/>
      <c r="P8040" s="60"/>
      <c r="Q8040" s="60"/>
      <c r="R8040" s="334">
        <v>20847</v>
      </c>
      <c r="S8040" s="319" t="s">
        <v>356</v>
      </c>
      <c r="BE8040" s="60"/>
      <c r="BR8040" s="60"/>
      <c r="BX8040" s="151"/>
      <c r="CB8040" s="151"/>
      <c r="CM8040" s="151"/>
      <c r="CO8040" s="151"/>
      <c r="CT8040" s="151"/>
      <c r="CY8040" s="151"/>
    </row>
    <row r="8041" spans="1:103" x14ac:dyDescent="0.2">
      <c r="A8041" s="60"/>
      <c r="B8041" s="60"/>
      <c r="C8041" s="60"/>
      <c r="D8041" s="60"/>
      <c r="E8041" s="60"/>
      <c r="F8041" s="60"/>
      <c r="G8041" s="60"/>
      <c r="H8041" s="60"/>
      <c r="I8041" s="60"/>
      <c r="J8041" s="60"/>
      <c r="K8041" s="60"/>
      <c r="L8041" s="60"/>
      <c r="M8041" s="60"/>
      <c r="N8041" s="60"/>
      <c r="O8041" s="60"/>
      <c r="P8041" s="60"/>
      <c r="Q8041" s="60"/>
      <c r="R8041" s="334">
        <v>20848</v>
      </c>
      <c r="S8041" s="319" t="s">
        <v>356</v>
      </c>
      <c r="BE8041" s="60"/>
      <c r="BR8041" s="60"/>
      <c r="BX8041" s="151"/>
      <c r="CB8041" s="151"/>
      <c r="CM8041" s="151"/>
      <c r="CO8041" s="151"/>
      <c r="CT8041" s="151"/>
      <c r="CY8041" s="151"/>
    </row>
    <row r="8042" spans="1:103" x14ac:dyDescent="0.2">
      <c r="A8042" s="60"/>
      <c r="B8042" s="60"/>
      <c r="C8042" s="60"/>
      <c r="D8042" s="60"/>
      <c r="E8042" s="60"/>
      <c r="F8042" s="60"/>
      <c r="G8042" s="60"/>
      <c r="H8042" s="60"/>
      <c r="I8042" s="60"/>
      <c r="J8042" s="60"/>
      <c r="K8042" s="60"/>
      <c r="L8042" s="60"/>
      <c r="M8042" s="60"/>
      <c r="N8042" s="60"/>
      <c r="O8042" s="60"/>
      <c r="P8042" s="60"/>
      <c r="Q8042" s="60"/>
      <c r="R8042" s="334">
        <v>20849</v>
      </c>
      <c r="S8042" s="319" t="s">
        <v>356</v>
      </c>
      <c r="BE8042" s="60"/>
      <c r="BR8042" s="60"/>
      <c r="BX8042" s="151"/>
      <c r="CB8042" s="151"/>
      <c r="CM8042" s="151"/>
      <c r="CO8042" s="151"/>
      <c r="CT8042" s="151"/>
      <c r="CY8042" s="151"/>
    </row>
    <row r="8043" spans="1:103" x14ac:dyDescent="0.2">
      <c r="A8043" s="60"/>
      <c r="B8043" s="60"/>
      <c r="C8043" s="60"/>
      <c r="D8043" s="60"/>
      <c r="E8043" s="60"/>
      <c r="F8043" s="60"/>
      <c r="G8043" s="60"/>
      <c r="H8043" s="60"/>
      <c r="I8043" s="60"/>
      <c r="J8043" s="60"/>
      <c r="K8043" s="60"/>
      <c r="L8043" s="60"/>
      <c r="M8043" s="60"/>
      <c r="N8043" s="60"/>
      <c r="O8043" s="60"/>
      <c r="P8043" s="60"/>
      <c r="Q8043" s="60"/>
      <c r="R8043" s="334">
        <v>20850</v>
      </c>
      <c r="S8043" s="319" t="s">
        <v>356</v>
      </c>
      <c r="BE8043" s="60"/>
      <c r="BR8043" s="60"/>
      <c r="BX8043" s="151"/>
      <c r="CB8043" s="151"/>
      <c r="CM8043" s="151"/>
      <c r="CO8043" s="151"/>
      <c r="CT8043" s="151"/>
      <c r="CY8043" s="151"/>
    </row>
    <row r="8044" spans="1:103" x14ac:dyDescent="0.2">
      <c r="A8044" s="60"/>
      <c r="B8044" s="60"/>
      <c r="C8044" s="60"/>
      <c r="D8044" s="60"/>
      <c r="E8044" s="60"/>
      <c r="F8044" s="60"/>
      <c r="G8044" s="60"/>
      <c r="H8044" s="60"/>
      <c r="I8044" s="60"/>
      <c r="J8044" s="60"/>
      <c r="K8044" s="60"/>
      <c r="L8044" s="60"/>
      <c r="M8044" s="60"/>
      <c r="N8044" s="60"/>
      <c r="O8044" s="60"/>
      <c r="P8044" s="60"/>
      <c r="Q8044" s="60"/>
      <c r="R8044" s="334">
        <v>20851</v>
      </c>
      <c r="S8044" s="319" t="s">
        <v>356</v>
      </c>
      <c r="BE8044" s="60"/>
      <c r="BR8044" s="60"/>
      <c r="BX8044" s="151"/>
      <c r="CB8044" s="151"/>
      <c r="CM8044" s="151"/>
      <c r="CO8044" s="151"/>
      <c r="CT8044" s="151"/>
      <c r="CY8044" s="151"/>
    </row>
    <row r="8045" spans="1:103" x14ac:dyDescent="0.2">
      <c r="A8045" s="60"/>
      <c r="B8045" s="60"/>
      <c r="C8045" s="60"/>
      <c r="D8045" s="60"/>
      <c r="E8045" s="60"/>
      <c r="F8045" s="60"/>
      <c r="G8045" s="60"/>
      <c r="H8045" s="60"/>
      <c r="I8045" s="60"/>
      <c r="J8045" s="60"/>
      <c r="K8045" s="60"/>
      <c r="L8045" s="60"/>
      <c r="M8045" s="60"/>
      <c r="N8045" s="60"/>
      <c r="O8045" s="60"/>
      <c r="P8045" s="60"/>
      <c r="Q8045" s="60"/>
      <c r="R8045" s="334">
        <v>20852</v>
      </c>
      <c r="S8045" s="319" t="s">
        <v>356</v>
      </c>
      <c r="BE8045" s="60"/>
      <c r="BR8045" s="60"/>
      <c r="BX8045" s="151"/>
      <c r="CB8045" s="151"/>
      <c r="CM8045" s="151"/>
      <c r="CO8045" s="151"/>
      <c r="CT8045" s="151"/>
      <c r="CY8045" s="151"/>
    </row>
    <row r="8046" spans="1:103" x14ac:dyDescent="0.2">
      <c r="A8046" s="60"/>
      <c r="B8046" s="60"/>
      <c r="C8046" s="60"/>
      <c r="D8046" s="60"/>
      <c r="E8046" s="60"/>
      <c r="F8046" s="60"/>
      <c r="G8046" s="60"/>
      <c r="H8046" s="60"/>
      <c r="I8046" s="60"/>
      <c r="J8046" s="60"/>
      <c r="K8046" s="60"/>
      <c r="L8046" s="60"/>
      <c r="M8046" s="60"/>
      <c r="N8046" s="60"/>
      <c r="O8046" s="60"/>
      <c r="P8046" s="60"/>
      <c r="Q8046" s="60"/>
      <c r="R8046" s="334">
        <v>20853</v>
      </c>
      <c r="S8046" s="319" t="s">
        <v>356</v>
      </c>
      <c r="BE8046" s="60"/>
      <c r="BR8046" s="60"/>
      <c r="BX8046" s="151"/>
      <c r="CB8046" s="151"/>
      <c r="CM8046" s="151"/>
      <c r="CO8046" s="151"/>
      <c r="CT8046" s="151"/>
      <c r="CY8046" s="151"/>
    </row>
    <row r="8047" spans="1:103" x14ac:dyDescent="0.2">
      <c r="A8047" s="60"/>
      <c r="B8047" s="60"/>
      <c r="C8047" s="60"/>
      <c r="D8047" s="60"/>
      <c r="E8047" s="60"/>
      <c r="F8047" s="60"/>
      <c r="G8047" s="60"/>
      <c r="H8047" s="60"/>
      <c r="I8047" s="60"/>
      <c r="J8047" s="60"/>
      <c r="K8047" s="60"/>
      <c r="L8047" s="60"/>
      <c r="M8047" s="60"/>
      <c r="N8047" s="60"/>
      <c r="O8047" s="60"/>
      <c r="P8047" s="60"/>
      <c r="Q8047" s="60"/>
      <c r="R8047" s="334">
        <v>20854</v>
      </c>
      <c r="S8047" s="319" t="s">
        <v>356</v>
      </c>
      <c r="BE8047" s="60"/>
      <c r="BR8047" s="60"/>
      <c r="BX8047" s="151"/>
      <c r="CB8047" s="151"/>
      <c r="CM8047" s="151"/>
      <c r="CO8047" s="151"/>
      <c r="CT8047" s="151"/>
      <c r="CY8047" s="151"/>
    </row>
    <row r="8048" spans="1:103" x14ac:dyDescent="0.2">
      <c r="A8048" s="60"/>
      <c r="B8048" s="60"/>
      <c r="C8048" s="60"/>
      <c r="D8048" s="60"/>
      <c r="E8048" s="60"/>
      <c r="F8048" s="60"/>
      <c r="G8048" s="60"/>
      <c r="H8048" s="60"/>
      <c r="I8048" s="60"/>
      <c r="J8048" s="60"/>
      <c r="K8048" s="60"/>
      <c r="L8048" s="60"/>
      <c r="M8048" s="60"/>
      <c r="N8048" s="60"/>
      <c r="O8048" s="60"/>
      <c r="P8048" s="60"/>
      <c r="Q8048" s="60"/>
      <c r="R8048" s="334">
        <v>20855</v>
      </c>
      <c r="S8048" s="319" t="s">
        <v>356</v>
      </c>
      <c r="BE8048" s="60"/>
      <c r="BR8048" s="60"/>
      <c r="BX8048" s="151"/>
      <c r="CB8048" s="151"/>
      <c r="CM8048" s="151"/>
      <c r="CO8048" s="151"/>
      <c r="CT8048" s="151"/>
      <c r="CY8048" s="151"/>
    </row>
    <row r="8049" spans="1:103" x14ac:dyDescent="0.2">
      <c r="A8049" s="60"/>
      <c r="B8049" s="60"/>
      <c r="C8049" s="60"/>
      <c r="D8049" s="60"/>
      <c r="E8049" s="60"/>
      <c r="F8049" s="60"/>
      <c r="G8049" s="60"/>
      <c r="H8049" s="60"/>
      <c r="I8049" s="60"/>
      <c r="J8049" s="60"/>
      <c r="K8049" s="60"/>
      <c r="L8049" s="60"/>
      <c r="M8049" s="60"/>
      <c r="N8049" s="60"/>
      <c r="O8049" s="60"/>
      <c r="P8049" s="60"/>
      <c r="Q8049" s="60"/>
      <c r="R8049" s="334">
        <v>20857</v>
      </c>
      <c r="S8049" s="319" t="s">
        <v>356</v>
      </c>
      <c r="BE8049" s="60"/>
      <c r="BR8049" s="60"/>
      <c r="BX8049" s="151"/>
      <c r="CB8049" s="151"/>
      <c r="CM8049" s="151"/>
      <c r="CO8049" s="151"/>
      <c r="CT8049" s="151"/>
      <c r="CY8049" s="151"/>
    </row>
    <row r="8050" spans="1:103" x14ac:dyDescent="0.2">
      <c r="A8050" s="60"/>
      <c r="B8050" s="60"/>
      <c r="C8050" s="60"/>
      <c r="D8050" s="60"/>
      <c r="E8050" s="60"/>
      <c r="F8050" s="60"/>
      <c r="G8050" s="60"/>
      <c r="H8050" s="60"/>
      <c r="I8050" s="60"/>
      <c r="J8050" s="60"/>
      <c r="K8050" s="60"/>
      <c r="L8050" s="60"/>
      <c r="M8050" s="60"/>
      <c r="N8050" s="60"/>
      <c r="O8050" s="60"/>
      <c r="P8050" s="60"/>
      <c r="Q8050" s="60"/>
      <c r="R8050" s="334">
        <v>20859</v>
      </c>
      <c r="S8050" s="319" t="s">
        <v>356</v>
      </c>
      <c r="BE8050" s="60"/>
      <c r="BR8050" s="60"/>
      <c r="BX8050" s="151"/>
      <c r="CB8050" s="151"/>
      <c r="CM8050" s="151"/>
      <c r="CO8050" s="151"/>
      <c r="CT8050" s="151"/>
      <c r="CY8050" s="151"/>
    </row>
    <row r="8051" spans="1:103" x14ac:dyDescent="0.2">
      <c r="A8051" s="60"/>
      <c r="B8051" s="60"/>
      <c r="C8051" s="60"/>
      <c r="D8051" s="60"/>
      <c r="E8051" s="60"/>
      <c r="F8051" s="60"/>
      <c r="G8051" s="60"/>
      <c r="H8051" s="60"/>
      <c r="I8051" s="60"/>
      <c r="J8051" s="60"/>
      <c r="K8051" s="60"/>
      <c r="L8051" s="60"/>
      <c r="M8051" s="60"/>
      <c r="N8051" s="60"/>
      <c r="O8051" s="60"/>
      <c r="P8051" s="60"/>
      <c r="Q8051" s="60"/>
      <c r="R8051" s="334">
        <v>20860</v>
      </c>
      <c r="S8051" s="319" t="s">
        <v>356</v>
      </c>
      <c r="BE8051" s="60"/>
      <c r="BR8051" s="60"/>
      <c r="BX8051" s="151"/>
      <c r="CB8051" s="151"/>
      <c r="CM8051" s="151"/>
      <c r="CO8051" s="151"/>
      <c r="CT8051" s="151"/>
      <c r="CY8051" s="151"/>
    </row>
    <row r="8052" spans="1:103" x14ac:dyDescent="0.2">
      <c r="A8052" s="60"/>
      <c r="B8052" s="60"/>
      <c r="C8052" s="60"/>
      <c r="D8052" s="60"/>
      <c r="E8052" s="60"/>
      <c r="F8052" s="60"/>
      <c r="G8052" s="60"/>
      <c r="H8052" s="60"/>
      <c r="I8052" s="60"/>
      <c r="J8052" s="60"/>
      <c r="K8052" s="60"/>
      <c r="L8052" s="60"/>
      <c r="M8052" s="60"/>
      <c r="N8052" s="60"/>
      <c r="O8052" s="60"/>
      <c r="P8052" s="60"/>
      <c r="Q8052" s="60"/>
      <c r="R8052" s="334">
        <v>20861</v>
      </c>
      <c r="S8052" s="319" t="s">
        <v>356</v>
      </c>
      <c r="BE8052" s="60"/>
      <c r="BR8052" s="60"/>
      <c r="BX8052" s="151"/>
      <c r="CB8052" s="151"/>
      <c r="CM8052" s="151"/>
      <c r="CO8052" s="151"/>
      <c r="CT8052" s="151"/>
      <c r="CY8052" s="151"/>
    </row>
    <row r="8053" spans="1:103" x14ac:dyDescent="0.2">
      <c r="A8053" s="60"/>
      <c r="B8053" s="60"/>
      <c r="C8053" s="60"/>
      <c r="D8053" s="60"/>
      <c r="E8053" s="60"/>
      <c r="F8053" s="60"/>
      <c r="G8053" s="60"/>
      <c r="H8053" s="60"/>
      <c r="I8053" s="60"/>
      <c r="J8053" s="60"/>
      <c r="K8053" s="60"/>
      <c r="L8053" s="60"/>
      <c r="M8053" s="60"/>
      <c r="N8053" s="60"/>
      <c r="O8053" s="60"/>
      <c r="P8053" s="60"/>
      <c r="Q8053" s="60"/>
      <c r="R8053" s="334">
        <v>20862</v>
      </c>
      <c r="S8053" s="319" t="s">
        <v>356</v>
      </c>
      <c r="BE8053" s="60"/>
      <c r="BR8053" s="60"/>
      <c r="BX8053" s="151"/>
      <c r="CB8053" s="151"/>
      <c r="CM8053" s="151"/>
      <c r="CO8053" s="151"/>
      <c r="CT8053" s="151"/>
      <c r="CY8053" s="151"/>
    </row>
    <row r="8054" spans="1:103" x14ac:dyDescent="0.2">
      <c r="A8054" s="60"/>
      <c r="B8054" s="60"/>
      <c r="C8054" s="60"/>
      <c r="D8054" s="60"/>
      <c r="E8054" s="60"/>
      <c r="F8054" s="60"/>
      <c r="G8054" s="60"/>
      <c r="H8054" s="60"/>
      <c r="I8054" s="60"/>
      <c r="J8054" s="60"/>
      <c r="K8054" s="60"/>
      <c r="L8054" s="60"/>
      <c r="M8054" s="60"/>
      <c r="N8054" s="60"/>
      <c r="O8054" s="60"/>
      <c r="P8054" s="60"/>
      <c r="Q8054" s="60"/>
      <c r="R8054" s="334">
        <v>20866</v>
      </c>
      <c r="S8054" s="319" t="s">
        <v>356</v>
      </c>
      <c r="BE8054" s="60"/>
      <c r="BR8054" s="60"/>
      <c r="BX8054" s="151"/>
      <c r="CB8054" s="151"/>
      <c r="CM8054" s="151"/>
      <c r="CO8054" s="151"/>
      <c r="CT8054" s="151"/>
      <c r="CY8054" s="151"/>
    </row>
    <row r="8055" spans="1:103" x14ac:dyDescent="0.2">
      <c r="A8055" s="60"/>
      <c r="B8055" s="60"/>
      <c r="C8055" s="60"/>
      <c r="D8055" s="60"/>
      <c r="E8055" s="60"/>
      <c r="F8055" s="60"/>
      <c r="G8055" s="60"/>
      <c r="H8055" s="60"/>
      <c r="I8055" s="60"/>
      <c r="J8055" s="60"/>
      <c r="K8055" s="60"/>
      <c r="L8055" s="60"/>
      <c r="M8055" s="60"/>
      <c r="N8055" s="60"/>
      <c r="O8055" s="60"/>
      <c r="P8055" s="60"/>
      <c r="Q8055" s="60"/>
      <c r="R8055" s="334">
        <v>20868</v>
      </c>
      <c r="S8055" s="319" t="s">
        <v>356</v>
      </c>
      <c r="BE8055" s="60"/>
      <c r="BR8055" s="60"/>
      <c r="BX8055" s="151"/>
      <c r="CB8055" s="151"/>
      <c r="CM8055" s="151"/>
      <c r="CO8055" s="151"/>
      <c r="CT8055" s="151"/>
      <c r="CY8055" s="151"/>
    </row>
    <row r="8056" spans="1:103" x14ac:dyDescent="0.2">
      <c r="A8056" s="60"/>
      <c r="B8056" s="60"/>
      <c r="C8056" s="60"/>
      <c r="D8056" s="60"/>
      <c r="E8056" s="60"/>
      <c r="F8056" s="60"/>
      <c r="G8056" s="60"/>
      <c r="H8056" s="60"/>
      <c r="I8056" s="60"/>
      <c r="J8056" s="60"/>
      <c r="K8056" s="60"/>
      <c r="L8056" s="60"/>
      <c r="M8056" s="60"/>
      <c r="N8056" s="60"/>
      <c r="O8056" s="60"/>
      <c r="P8056" s="60"/>
      <c r="Q8056" s="60"/>
      <c r="R8056" s="334">
        <v>20871</v>
      </c>
      <c r="S8056" s="319" t="s">
        <v>351</v>
      </c>
      <c r="BE8056" s="60"/>
      <c r="BR8056" s="60"/>
      <c r="BX8056" s="151"/>
      <c r="CB8056" s="151"/>
      <c r="CM8056" s="151"/>
      <c r="CO8056" s="151"/>
      <c r="CT8056" s="151"/>
      <c r="CY8056" s="151"/>
    </row>
    <row r="8057" spans="1:103" x14ac:dyDescent="0.2">
      <c r="A8057" s="60"/>
      <c r="B8057" s="60"/>
      <c r="C8057" s="60"/>
      <c r="D8057" s="60"/>
      <c r="E8057" s="60"/>
      <c r="F8057" s="60"/>
      <c r="G8057" s="60"/>
      <c r="H8057" s="60"/>
      <c r="I8057" s="60"/>
      <c r="J8057" s="60"/>
      <c r="K8057" s="60"/>
      <c r="L8057" s="60"/>
      <c r="M8057" s="60"/>
      <c r="N8057" s="60"/>
      <c r="O8057" s="60"/>
      <c r="P8057" s="60"/>
      <c r="Q8057" s="60"/>
      <c r="R8057" s="334">
        <v>20872</v>
      </c>
      <c r="S8057" s="319" t="s">
        <v>351</v>
      </c>
      <c r="BE8057" s="60"/>
      <c r="BR8057" s="60"/>
      <c r="BX8057" s="151"/>
      <c r="CB8057" s="151"/>
      <c r="CM8057" s="151"/>
      <c r="CO8057" s="151"/>
      <c r="CT8057" s="151"/>
      <c r="CY8057" s="151"/>
    </row>
    <row r="8058" spans="1:103" x14ac:dyDescent="0.2">
      <c r="A8058" s="60"/>
      <c r="B8058" s="60"/>
      <c r="C8058" s="60"/>
      <c r="D8058" s="60"/>
      <c r="E8058" s="60"/>
      <c r="F8058" s="60"/>
      <c r="G8058" s="60"/>
      <c r="H8058" s="60"/>
      <c r="I8058" s="60"/>
      <c r="J8058" s="60"/>
      <c r="K8058" s="60"/>
      <c r="L8058" s="60"/>
      <c r="M8058" s="60"/>
      <c r="N8058" s="60"/>
      <c r="O8058" s="60"/>
      <c r="P8058" s="60"/>
      <c r="Q8058" s="60"/>
      <c r="R8058" s="334">
        <v>20874</v>
      </c>
      <c r="S8058" s="319" t="s">
        <v>356</v>
      </c>
      <c r="BE8058" s="60"/>
      <c r="BR8058" s="60"/>
      <c r="BX8058" s="151"/>
      <c r="CB8058" s="151"/>
      <c r="CM8058" s="151"/>
      <c r="CO8058" s="151"/>
      <c r="CT8058" s="151"/>
      <c r="CY8058" s="151"/>
    </row>
    <row r="8059" spans="1:103" x14ac:dyDescent="0.2">
      <c r="A8059" s="60"/>
      <c r="B8059" s="60"/>
      <c r="C8059" s="60"/>
      <c r="D8059" s="60"/>
      <c r="E8059" s="60"/>
      <c r="F8059" s="60"/>
      <c r="G8059" s="60"/>
      <c r="H8059" s="60"/>
      <c r="I8059" s="60"/>
      <c r="J8059" s="60"/>
      <c r="K8059" s="60"/>
      <c r="L8059" s="60"/>
      <c r="M8059" s="60"/>
      <c r="N8059" s="60"/>
      <c r="O8059" s="60"/>
      <c r="P8059" s="60"/>
      <c r="Q8059" s="60"/>
      <c r="R8059" s="334">
        <v>20875</v>
      </c>
      <c r="S8059" s="319" t="s">
        <v>351</v>
      </c>
      <c r="BE8059" s="60"/>
      <c r="BR8059" s="60"/>
      <c r="BX8059" s="151"/>
      <c r="CB8059" s="151"/>
      <c r="CM8059" s="151"/>
      <c r="CO8059" s="151"/>
      <c r="CT8059" s="151"/>
      <c r="CY8059" s="151"/>
    </row>
    <row r="8060" spans="1:103" x14ac:dyDescent="0.2">
      <c r="A8060" s="60"/>
      <c r="B8060" s="60"/>
      <c r="C8060" s="60"/>
      <c r="D8060" s="60"/>
      <c r="E8060" s="60"/>
      <c r="F8060" s="60"/>
      <c r="G8060" s="60"/>
      <c r="H8060" s="60"/>
      <c r="I8060" s="60"/>
      <c r="J8060" s="60"/>
      <c r="K8060" s="60"/>
      <c r="L8060" s="60"/>
      <c r="M8060" s="60"/>
      <c r="N8060" s="60"/>
      <c r="O8060" s="60"/>
      <c r="P8060" s="60"/>
      <c r="Q8060" s="60"/>
      <c r="R8060" s="334">
        <v>20876</v>
      </c>
      <c r="S8060" s="319" t="s">
        <v>351</v>
      </c>
      <c r="BE8060" s="60"/>
      <c r="BR8060" s="60"/>
      <c r="BX8060" s="151"/>
      <c r="CB8060" s="151"/>
      <c r="CM8060" s="151"/>
      <c r="CO8060" s="151"/>
      <c r="CT8060" s="151"/>
      <c r="CY8060" s="151"/>
    </row>
    <row r="8061" spans="1:103" x14ac:dyDescent="0.2">
      <c r="A8061" s="60"/>
      <c r="B8061" s="60"/>
      <c r="C8061" s="60"/>
      <c r="D8061" s="60"/>
      <c r="E8061" s="60"/>
      <c r="F8061" s="60"/>
      <c r="G8061" s="60"/>
      <c r="H8061" s="60"/>
      <c r="I8061" s="60"/>
      <c r="J8061" s="60"/>
      <c r="K8061" s="60"/>
      <c r="L8061" s="60"/>
      <c r="M8061" s="60"/>
      <c r="N8061" s="60"/>
      <c r="O8061" s="60"/>
      <c r="P8061" s="60"/>
      <c r="Q8061" s="60"/>
      <c r="R8061" s="334">
        <v>20877</v>
      </c>
      <c r="S8061" s="319" t="s">
        <v>356</v>
      </c>
      <c r="BE8061" s="60"/>
      <c r="BR8061" s="60"/>
      <c r="BX8061" s="151"/>
      <c r="CB8061" s="151"/>
      <c r="CM8061" s="151"/>
      <c r="CO8061" s="151"/>
      <c r="CT8061" s="151"/>
      <c r="CY8061" s="151"/>
    </row>
    <row r="8062" spans="1:103" x14ac:dyDescent="0.2">
      <c r="A8062" s="60"/>
      <c r="B8062" s="60"/>
      <c r="C8062" s="60"/>
      <c r="D8062" s="60"/>
      <c r="E8062" s="60"/>
      <c r="F8062" s="60"/>
      <c r="G8062" s="60"/>
      <c r="H8062" s="60"/>
      <c r="I8062" s="60"/>
      <c r="J8062" s="60"/>
      <c r="K8062" s="60"/>
      <c r="L8062" s="60"/>
      <c r="M8062" s="60"/>
      <c r="N8062" s="60"/>
      <c r="O8062" s="60"/>
      <c r="P8062" s="60"/>
      <c r="Q8062" s="60"/>
      <c r="R8062" s="334">
        <v>20878</v>
      </c>
      <c r="S8062" s="319" t="s">
        <v>356</v>
      </c>
      <c r="BE8062" s="60"/>
      <c r="BR8062" s="60"/>
      <c r="BX8062" s="151"/>
      <c r="CB8062" s="151"/>
      <c r="CM8062" s="151"/>
      <c r="CO8062" s="151"/>
      <c r="CT8062" s="151"/>
      <c r="CY8062" s="151"/>
    </row>
    <row r="8063" spans="1:103" x14ac:dyDescent="0.2">
      <c r="A8063" s="60"/>
      <c r="B8063" s="60"/>
      <c r="C8063" s="60"/>
      <c r="D8063" s="60"/>
      <c r="E8063" s="60"/>
      <c r="F8063" s="60"/>
      <c r="G8063" s="60"/>
      <c r="H8063" s="60"/>
      <c r="I8063" s="60"/>
      <c r="J8063" s="60"/>
      <c r="K8063" s="60"/>
      <c r="L8063" s="60"/>
      <c r="M8063" s="60"/>
      <c r="N8063" s="60"/>
      <c r="O8063" s="60"/>
      <c r="P8063" s="60"/>
      <c r="Q8063" s="60"/>
      <c r="R8063" s="334">
        <v>20879</v>
      </c>
      <c r="S8063" s="319" t="s">
        <v>356</v>
      </c>
      <c r="BE8063" s="60"/>
      <c r="BR8063" s="60"/>
      <c r="BX8063" s="151"/>
      <c r="CB8063" s="151"/>
      <c r="CM8063" s="151"/>
      <c r="CO8063" s="151"/>
      <c r="CT8063" s="151"/>
      <c r="CY8063" s="151"/>
    </row>
    <row r="8064" spans="1:103" x14ac:dyDescent="0.2">
      <c r="A8064" s="60"/>
      <c r="B8064" s="60"/>
      <c r="C8064" s="60"/>
      <c r="D8064" s="60"/>
      <c r="E8064" s="60"/>
      <c r="F8064" s="60"/>
      <c r="G8064" s="60"/>
      <c r="H8064" s="60"/>
      <c r="I8064" s="60"/>
      <c r="J8064" s="60"/>
      <c r="K8064" s="60"/>
      <c r="L8064" s="60"/>
      <c r="M8064" s="60"/>
      <c r="N8064" s="60"/>
      <c r="O8064" s="60"/>
      <c r="P8064" s="60"/>
      <c r="Q8064" s="60"/>
      <c r="R8064" s="334">
        <v>20880</v>
      </c>
      <c r="S8064" s="319" t="s">
        <v>356</v>
      </c>
      <c r="BE8064" s="60"/>
      <c r="BR8064" s="60"/>
      <c r="BX8064" s="151"/>
      <c r="CB8064" s="151"/>
      <c r="CM8064" s="151"/>
      <c r="CO8064" s="151"/>
      <c r="CT8064" s="151"/>
      <c r="CY8064" s="151"/>
    </row>
    <row r="8065" spans="1:103" x14ac:dyDescent="0.2">
      <c r="A8065" s="60"/>
      <c r="B8065" s="60"/>
      <c r="C8065" s="60"/>
      <c r="D8065" s="60"/>
      <c r="E8065" s="60"/>
      <c r="F8065" s="60"/>
      <c r="G8065" s="60"/>
      <c r="H8065" s="60"/>
      <c r="I8065" s="60"/>
      <c r="J8065" s="60"/>
      <c r="K8065" s="60"/>
      <c r="L8065" s="60"/>
      <c r="M8065" s="60"/>
      <c r="N8065" s="60"/>
      <c r="O8065" s="60"/>
      <c r="P8065" s="60"/>
      <c r="Q8065" s="60"/>
      <c r="R8065" s="334">
        <v>20882</v>
      </c>
      <c r="S8065" s="319" t="s">
        <v>351</v>
      </c>
      <c r="BE8065" s="60"/>
      <c r="BR8065" s="60"/>
      <c r="BX8065" s="151"/>
      <c r="CB8065" s="151"/>
      <c r="CM8065" s="151"/>
      <c r="CO8065" s="151"/>
      <c r="CT8065" s="151"/>
      <c r="CY8065" s="151"/>
    </row>
    <row r="8066" spans="1:103" x14ac:dyDescent="0.2">
      <c r="A8066" s="60"/>
      <c r="B8066" s="60"/>
      <c r="C8066" s="60"/>
      <c r="D8066" s="60"/>
      <c r="E8066" s="60"/>
      <c r="F8066" s="60"/>
      <c r="G8066" s="60"/>
      <c r="H8066" s="60"/>
      <c r="I8066" s="60"/>
      <c r="J8066" s="60"/>
      <c r="K8066" s="60"/>
      <c r="L8066" s="60"/>
      <c r="M8066" s="60"/>
      <c r="N8066" s="60"/>
      <c r="O8066" s="60"/>
      <c r="P8066" s="60"/>
      <c r="Q8066" s="60"/>
      <c r="R8066" s="334">
        <v>20883</v>
      </c>
      <c r="S8066" s="319" t="s">
        <v>356</v>
      </c>
      <c r="BE8066" s="60"/>
      <c r="BR8066" s="60"/>
      <c r="BX8066" s="151"/>
      <c r="CB8066" s="151"/>
      <c r="CM8066" s="151"/>
      <c r="CO8066" s="151"/>
      <c r="CT8066" s="151"/>
      <c r="CY8066" s="151"/>
    </row>
    <row r="8067" spans="1:103" x14ac:dyDescent="0.2">
      <c r="A8067" s="60"/>
      <c r="B8067" s="60"/>
      <c r="C8067" s="60"/>
      <c r="D8067" s="60"/>
      <c r="E8067" s="60"/>
      <c r="F8067" s="60"/>
      <c r="G8067" s="60"/>
      <c r="H8067" s="60"/>
      <c r="I8067" s="60"/>
      <c r="J8067" s="60"/>
      <c r="K8067" s="60"/>
      <c r="L8067" s="60"/>
      <c r="M8067" s="60"/>
      <c r="N8067" s="60"/>
      <c r="O8067" s="60"/>
      <c r="P8067" s="60"/>
      <c r="Q8067" s="60"/>
      <c r="R8067" s="334">
        <v>20884</v>
      </c>
      <c r="S8067" s="319" t="s">
        <v>356</v>
      </c>
      <c r="BE8067" s="60"/>
      <c r="BR8067" s="60"/>
      <c r="BX8067" s="151"/>
      <c r="CB8067" s="151"/>
      <c r="CM8067" s="151"/>
      <c r="CO8067" s="151"/>
      <c r="CT8067" s="151"/>
      <c r="CY8067" s="151"/>
    </row>
    <row r="8068" spans="1:103" x14ac:dyDescent="0.2">
      <c r="A8068" s="60"/>
      <c r="B8068" s="60"/>
      <c r="C8068" s="60"/>
      <c r="D8068" s="60"/>
      <c r="E8068" s="60"/>
      <c r="F8068" s="60"/>
      <c r="G8068" s="60"/>
      <c r="H8068" s="60"/>
      <c r="I8068" s="60"/>
      <c r="J8068" s="60"/>
      <c r="K8068" s="60"/>
      <c r="L8068" s="60"/>
      <c r="M8068" s="60"/>
      <c r="N8068" s="60"/>
      <c r="O8068" s="60"/>
      <c r="P8068" s="60"/>
      <c r="Q8068" s="60"/>
      <c r="R8068" s="334">
        <v>20885</v>
      </c>
      <c r="S8068" s="319" t="s">
        <v>356</v>
      </c>
      <c r="BE8068" s="60"/>
      <c r="BR8068" s="60"/>
      <c r="BX8068" s="151"/>
      <c r="CB8068" s="151"/>
      <c r="CM8068" s="151"/>
      <c r="CO8068" s="151"/>
      <c r="CT8068" s="151"/>
      <c r="CY8068" s="151"/>
    </row>
    <row r="8069" spans="1:103" x14ac:dyDescent="0.2">
      <c r="A8069" s="60"/>
      <c r="B8069" s="60"/>
      <c r="C8069" s="60"/>
      <c r="D8069" s="60"/>
      <c r="E8069" s="60"/>
      <c r="F8069" s="60"/>
      <c r="G8069" s="60"/>
      <c r="H8069" s="60"/>
      <c r="I8069" s="60"/>
      <c r="J8069" s="60"/>
      <c r="K8069" s="60"/>
      <c r="L8069" s="60"/>
      <c r="M8069" s="60"/>
      <c r="N8069" s="60"/>
      <c r="O8069" s="60"/>
      <c r="P8069" s="60"/>
      <c r="Q8069" s="60"/>
      <c r="R8069" s="334">
        <v>20886</v>
      </c>
      <c r="S8069" s="319" t="s">
        <v>356</v>
      </c>
      <c r="BE8069" s="60"/>
      <c r="BR8069" s="60"/>
      <c r="BX8069" s="151"/>
      <c r="CB8069" s="151"/>
      <c r="CM8069" s="151"/>
      <c r="CO8069" s="151"/>
      <c r="CT8069" s="151"/>
      <c r="CY8069" s="151"/>
    </row>
    <row r="8070" spans="1:103" x14ac:dyDescent="0.2">
      <c r="A8070" s="60"/>
      <c r="B8070" s="60"/>
      <c r="C8070" s="60"/>
      <c r="D8070" s="60"/>
      <c r="E8070" s="60"/>
      <c r="F8070" s="60"/>
      <c r="G8070" s="60"/>
      <c r="H8070" s="60"/>
      <c r="I8070" s="60"/>
      <c r="J8070" s="60"/>
      <c r="K8070" s="60"/>
      <c r="L8070" s="60"/>
      <c r="M8070" s="60"/>
      <c r="N8070" s="60"/>
      <c r="O8070" s="60"/>
      <c r="P8070" s="60"/>
      <c r="Q8070" s="60"/>
      <c r="R8070" s="334">
        <v>20889</v>
      </c>
      <c r="S8070" s="319" t="s">
        <v>356</v>
      </c>
      <c r="BE8070" s="60"/>
      <c r="BR8070" s="60"/>
      <c r="BX8070" s="151"/>
      <c r="CB8070" s="151"/>
      <c r="CM8070" s="151"/>
      <c r="CO8070" s="151"/>
      <c r="CT8070" s="151"/>
      <c r="CY8070" s="151"/>
    </row>
    <row r="8071" spans="1:103" x14ac:dyDescent="0.2">
      <c r="A8071" s="60"/>
      <c r="B8071" s="60"/>
      <c r="C8071" s="60"/>
      <c r="D8071" s="60"/>
      <c r="E8071" s="60"/>
      <c r="F8071" s="60"/>
      <c r="G8071" s="60"/>
      <c r="H8071" s="60"/>
      <c r="I8071" s="60"/>
      <c r="J8071" s="60"/>
      <c r="K8071" s="60"/>
      <c r="L8071" s="60"/>
      <c r="M8071" s="60"/>
      <c r="N8071" s="60"/>
      <c r="O8071" s="60"/>
      <c r="P8071" s="60"/>
      <c r="Q8071" s="60"/>
      <c r="R8071" s="334">
        <v>20891</v>
      </c>
      <c r="S8071" s="319" t="s">
        <v>356</v>
      </c>
      <c r="BE8071" s="60"/>
      <c r="BR8071" s="60"/>
      <c r="BX8071" s="151"/>
      <c r="CB8071" s="151"/>
      <c r="CM8071" s="151"/>
      <c r="CO8071" s="151"/>
      <c r="CT8071" s="151"/>
      <c r="CY8071" s="151"/>
    </row>
    <row r="8072" spans="1:103" x14ac:dyDescent="0.2">
      <c r="A8072" s="60"/>
      <c r="B8072" s="60"/>
      <c r="C8072" s="60"/>
      <c r="D8072" s="60"/>
      <c r="E8072" s="60"/>
      <c r="F8072" s="60"/>
      <c r="G8072" s="60"/>
      <c r="H8072" s="60"/>
      <c r="I8072" s="60"/>
      <c r="J8072" s="60"/>
      <c r="K8072" s="60"/>
      <c r="L8072" s="60"/>
      <c r="M8072" s="60"/>
      <c r="N8072" s="60"/>
      <c r="O8072" s="60"/>
      <c r="P8072" s="60"/>
      <c r="Q8072" s="60"/>
      <c r="R8072" s="334">
        <v>20892</v>
      </c>
      <c r="S8072" s="319" t="s">
        <v>356</v>
      </c>
      <c r="BE8072" s="60"/>
      <c r="BR8072" s="60"/>
      <c r="BX8072" s="151"/>
      <c r="CB8072" s="151"/>
      <c r="CM8072" s="151"/>
      <c r="CO8072" s="151"/>
      <c r="CT8072" s="151"/>
      <c r="CY8072" s="151"/>
    </row>
    <row r="8073" spans="1:103" x14ac:dyDescent="0.2">
      <c r="A8073" s="60"/>
      <c r="B8073" s="60"/>
      <c r="C8073" s="60"/>
      <c r="D8073" s="60"/>
      <c r="E8073" s="60"/>
      <c r="F8073" s="60"/>
      <c r="G8073" s="60"/>
      <c r="H8073" s="60"/>
      <c r="I8073" s="60"/>
      <c r="J8073" s="60"/>
      <c r="K8073" s="60"/>
      <c r="L8073" s="60"/>
      <c r="M8073" s="60"/>
      <c r="N8073" s="60"/>
      <c r="O8073" s="60"/>
      <c r="P8073" s="60"/>
      <c r="Q8073" s="60"/>
      <c r="R8073" s="334">
        <v>20894</v>
      </c>
      <c r="S8073" s="319" t="s">
        <v>356</v>
      </c>
      <c r="BE8073" s="60"/>
      <c r="BR8073" s="60"/>
      <c r="BX8073" s="151"/>
      <c r="CB8073" s="151"/>
      <c r="CM8073" s="151"/>
      <c r="CO8073" s="151"/>
      <c r="CT8073" s="151"/>
      <c r="CY8073" s="151"/>
    </row>
    <row r="8074" spans="1:103" x14ac:dyDescent="0.2">
      <c r="A8074" s="60"/>
      <c r="B8074" s="60"/>
      <c r="C8074" s="60"/>
      <c r="D8074" s="60"/>
      <c r="E8074" s="60"/>
      <c r="F8074" s="60"/>
      <c r="G8074" s="60"/>
      <c r="H8074" s="60"/>
      <c r="I8074" s="60"/>
      <c r="J8074" s="60"/>
      <c r="K8074" s="60"/>
      <c r="L8074" s="60"/>
      <c r="M8074" s="60"/>
      <c r="N8074" s="60"/>
      <c r="O8074" s="60"/>
      <c r="P8074" s="60"/>
      <c r="Q8074" s="60"/>
      <c r="R8074" s="334">
        <v>20895</v>
      </c>
      <c r="S8074" s="319" t="s">
        <v>356</v>
      </c>
      <c r="BE8074" s="60"/>
      <c r="BR8074" s="60"/>
      <c r="BX8074" s="151"/>
      <c r="CB8074" s="151"/>
      <c r="CM8074" s="151"/>
      <c r="CO8074" s="151"/>
      <c r="CT8074" s="151"/>
      <c r="CY8074" s="151"/>
    </row>
    <row r="8075" spans="1:103" x14ac:dyDescent="0.2">
      <c r="A8075" s="60"/>
      <c r="B8075" s="60"/>
      <c r="C8075" s="60"/>
      <c r="D8075" s="60"/>
      <c r="E8075" s="60"/>
      <c r="F8075" s="60"/>
      <c r="G8075" s="60"/>
      <c r="H8075" s="60"/>
      <c r="I8075" s="60"/>
      <c r="J8075" s="60"/>
      <c r="K8075" s="60"/>
      <c r="L8075" s="60"/>
      <c r="M8075" s="60"/>
      <c r="N8075" s="60"/>
      <c r="O8075" s="60"/>
      <c r="P8075" s="60"/>
      <c r="Q8075" s="60"/>
      <c r="R8075" s="334">
        <v>20896</v>
      </c>
      <c r="S8075" s="319" t="s">
        <v>356</v>
      </c>
      <c r="BE8075" s="60"/>
      <c r="BR8075" s="60"/>
      <c r="BX8075" s="151"/>
      <c r="CB8075" s="151"/>
      <c r="CM8075" s="151"/>
      <c r="CO8075" s="151"/>
      <c r="CT8075" s="151"/>
      <c r="CY8075" s="151"/>
    </row>
    <row r="8076" spans="1:103" x14ac:dyDescent="0.2">
      <c r="A8076" s="60"/>
      <c r="B8076" s="60"/>
      <c r="C8076" s="60"/>
      <c r="D8076" s="60"/>
      <c r="E8076" s="60"/>
      <c r="F8076" s="60"/>
      <c r="G8076" s="60"/>
      <c r="H8076" s="60"/>
      <c r="I8076" s="60"/>
      <c r="J8076" s="60"/>
      <c r="K8076" s="60"/>
      <c r="L8076" s="60"/>
      <c r="M8076" s="60"/>
      <c r="N8076" s="60"/>
      <c r="O8076" s="60"/>
      <c r="P8076" s="60"/>
      <c r="Q8076" s="60"/>
      <c r="R8076" s="334">
        <v>20898</v>
      </c>
      <c r="S8076" s="319" t="s">
        <v>356</v>
      </c>
      <c r="BE8076" s="60"/>
      <c r="BR8076" s="60"/>
      <c r="BX8076" s="151"/>
      <c r="CB8076" s="151"/>
      <c r="CM8076" s="151"/>
      <c r="CO8076" s="151"/>
      <c r="CT8076" s="151"/>
      <c r="CY8076" s="151"/>
    </row>
    <row r="8077" spans="1:103" x14ac:dyDescent="0.2">
      <c r="A8077" s="60"/>
      <c r="B8077" s="60"/>
      <c r="C8077" s="60"/>
      <c r="D8077" s="60"/>
      <c r="E8077" s="60"/>
      <c r="F8077" s="60"/>
      <c r="G8077" s="60"/>
      <c r="H8077" s="60"/>
      <c r="I8077" s="60"/>
      <c r="J8077" s="60"/>
      <c r="K8077" s="60"/>
      <c r="L8077" s="60"/>
      <c r="M8077" s="60"/>
      <c r="N8077" s="60"/>
      <c r="O8077" s="60"/>
      <c r="P8077" s="60"/>
      <c r="Q8077" s="60"/>
      <c r="R8077" s="334">
        <v>20899</v>
      </c>
      <c r="S8077" s="319" t="s">
        <v>356</v>
      </c>
      <c r="BE8077" s="60"/>
      <c r="BR8077" s="60"/>
      <c r="BX8077" s="151"/>
      <c r="CB8077" s="151"/>
      <c r="CM8077" s="151"/>
      <c r="CO8077" s="151"/>
      <c r="CT8077" s="151"/>
      <c r="CY8077" s="151"/>
    </row>
    <row r="8078" spans="1:103" x14ac:dyDescent="0.2">
      <c r="A8078" s="60"/>
      <c r="B8078" s="60"/>
      <c r="C8078" s="60"/>
      <c r="D8078" s="60"/>
      <c r="E8078" s="60"/>
      <c r="F8078" s="60"/>
      <c r="G8078" s="60"/>
      <c r="H8078" s="60"/>
      <c r="I8078" s="60"/>
      <c r="J8078" s="60"/>
      <c r="K8078" s="60"/>
      <c r="L8078" s="60"/>
      <c r="M8078" s="60"/>
      <c r="N8078" s="60"/>
      <c r="O8078" s="60"/>
      <c r="P8078" s="60"/>
      <c r="Q8078" s="60"/>
      <c r="R8078" s="334">
        <v>20901</v>
      </c>
      <c r="S8078" s="319" t="s">
        <v>356</v>
      </c>
      <c r="BE8078" s="60"/>
      <c r="BR8078" s="60"/>
      <c r="BX8078" s="151"/>
      <c r="CB8078" s="151"/>
      <c r="CM8078" s="151"/>
      <c r="CO8078" s="151"/>
      <c r="CT8078" s="151"/>
      <c r="CY8078" s="151"/>
    </row>
    <row r="8079" spans="1:103" x14ac:dyDescent="0.2">
      <c r="A8079" s="60"/>
      <c r="B8079" s="60"/>
      <c r="C8079" s="60"/>
      <c r="D8079" s="60"/>
      <c r="E8079" s="60"/>
      <c r="F8079" s="60"/>
      <c r="G8079" s="60"/>
      <c r="H8079" s="60"/>
      <c r="I8079" s="60"/>
      <c r="J8079" s="60"/>
      <c r="K8079" s="60"/>
      <c r="L8079" s="60"/>
      <c r="M8079" s="60"/>
      <c r="N8079" s="60"/>
      <c r="O8079" s="60"/>
      <c r="P8079" s="60"/>
      <c r="Q8079" s="60"/>
      <c r="R8079" s="334">
        <v>20902</v>
      </c>
      <c r="S8079" s="319" t="s">
        <v>356</v>
      </c>
      <c r="BE8079" s="60"/>
      <c r="BR8079" s="60"/>
      <c r="BX8079" s="151"/>
      <c r="CB8079" s="151"/>
      <c r="CM8079" s="151"/>
      <c r="CO8079" s="151"/>
      <c r="CT8079" s="151"/>
      <c r="CY8079" s="151"/>
    </row>
    <row r="8080" spans="1:103" x14ac:dyDescent="0.2">
      <c r="A8080" s="60"/>
      <c r="B8080" s="60"/>
      <c r="C8080" s="60"/>
      <c r="D8080" s="60"/>
      <c r="E8080" s="60"/>
      <c r="F8080" s="60"/>
      <c r="G8080" s="60"/>
      <c r="H8080" s="60"/>
      <c r="I8080" s="60"/>
      <c r="J8080" s="60"/>
      <c r="K8080" s="60"/>
      <c r="L8080" s="60"/>
      <c r="M8080" s="60"/>
      <c r="N8080" s="60"/>
      <c r="O8080" s="60"/>
      <c r="P8080" s="60"/>
      <c r="Q8080" s="60"/>
      <c r="R8080" s="334">
        <v>20903</v>
      </c>
      <c r="S8080" s="319" t="s">
        <v>356</v>
      </c>
      <c r="BE8080" s="60"/>
      <c r="BR8080" s="60"/>
      <c r="BX8080" s="151"/>
      <c r="CB8080" s="151"/>
      <c r="CM8080" s="151"/>
      <c r="CO8080" s="151"/>
      <c r="CT8080" s="151"/>
      <c r="CY8080" s="151"/>
    </row>
    <row r="8081" spans="1:103" x14ac:dyDescent="0.2">
      <c r="A8081" s="60"/>
      <c r="B8081" s="60"/>
      <c r="C8081" s="60"/>
      <c r="D8081" s="60"/>
      <c r="E8081" s="60"/>
      <c r="F8081" s="60"/>
      <c r="G8081" s="60"/>
      <c r="H8081" s="60"/>
      <c r="I8081" s="60"/>
      <c r="J8081" s="60"/>
      <c r="K8081" s="60"/>
      <c r="L8081" s="60"/>
      <c r="M8081" s="60"/>
      <c r="N8081" s="60"/>
      <c r="O8081" s="60"/>
      <c r="P8081" s="60"/>
      <c r="Q8081" s="60"/>
      <c r="R8081" s="334">
        <v>20904</v>
      </c>
      <c r="S8081" s="319" t="s">
        <v>356</v>
      </c>
      <c r="BE8081" s="60"/>
      <c r="BR8081" s="60"/>
      <c r="BX8081" s="151"/>
      <c r="CB8081" s="151"/>
      <c r="CM8081" s="151"/>
      <c r="CO8081" s="151"/>
      <c r="CT8081" s="151"/>
      <c r="CY8081" s="151"/>
    </row>
    <row r="8082" spans="1:103" x14ac:dyDescent="0.2">
      <c r="A8082" s="60"/>
      <c r="B8082" s="60"/>
      <c r="C8082" s="60"/>
      <c r="D8082" s="60"/>
      <c r="E8082" s="60"/>
      <c r="F8082" s="60"/>
      <c r="G8082" s="60"/>
      <c r="H8082" s="60"/>
      <c r="I8082" s="60"/>
      <c r="J8082" s="60"/>
      <c r="K8082" s="60"/>
      <c r="L8082" s="60"/>
      <c r="M8082" s="60"/>
      <c r="N8082" s="60"/>
      <c r="O8082" s="60"/>
      <c r="P8082" s="60"/>
      <c r="Q8082" s="60"/>
      <c r="R8082" s="334">
        <v>20905</v>
      </c>
      <c r="S8082" s="319" t="s">
        <v>356</v>
      </c>
      <c r="BE8082" s="60"/>
      <c r="BR8082" s="60"/>
      <c r="BX8082" s="151"/>
      <c r="CB8082" s="151"/>
      <c r="CM8082" s="151"/>
      <c r="CO8082" s="151"/>
      <c r="CT8082" s="151"/>
      <c r="CY8082" s="151"/>
    </row>
    <row r="8083" spans="1:103" x14ac:dyDescent="0.2">
      <c r="A8083" s="60"/>
      <c r="B8083" s="60"/>
      <c r="C8083" s="60"/>
      <c r="D8083" s="60"/>
      <c r="E8083" s="60"/>
      <c r="F8083" s="60"/>
      <c r="G8083" s="60"/>
      <c r="H8083" s="60"/>
      <c r="I8083" s="60"/>
      <c r="J8083" s="60"/>
      <c r="K8083" s="60"/>
      <c r="L8083" s="60"/>
      <c r="M8083" s="60"/>
      <c r="N8083" s="60"/>
      <c r="O8083" s="60"/>
      <c r="P8083" s="60"/>
      <c r="Q8083" s="60"/>
      <c r="R8083" s="334">
        <v>20906</v>
      </c>
      <c r="S8083" s="319" t="s">
        <v>356</v>
      </c>
      <c r="BE8083" s="60"/>
      <c r="BR8083" s="60"/>
      <c r="BX8083" s="151"/>
      <c r="CB8083" s="151"/>
      <c r="CM8083" s="151"/>
      <c r="CO8083" s="151"/>
      <c r="CT8083" s="151"/>
      <c r="CY8083" s="151"/>
    </row>
    <row r="8084" spans="1:103" x14ac:dyDescent="0.2">
      <c r="A8084" s="60"/>
      <c r="B8084" s="60"/>
      <c r="C8084" s="60"/>
      <c r="D8084" s="60"/>
      <c r="E8084" s="60"/>
      <c r="F8084" s="60"/>
      <c r="G8084" s="60"/>
      <c r="H8084" s="60"/>
      <c r="I8084" s="60"/>
      <c r="J8084" s="60"/>
      <c r="K8084" s="60"/>
      <c r="L8084" s="60"/>
      <c r="M8084" s="60"/>
      <c r="N8084" s="60"/>
      <c r="O8084" s="60"/>
      <c r="P8084" s="60"/>
      <c r="Q8084" s="60"/>
      <c r="R8084" s="334">
        <v>20907</v>
      </c>
      <c r="S8084" s="319" t="s">
        <v>356</v>
      </c>
      <c r="BE8084" s="60"/>
      <c r="BR8084" s="60"/>
      <c r="BX8084" s="151"/>
      <c r="CB8084" s="151"/>
      <c r="CM8084" s="151"/>
      <c r="CO8084" s="151"/>
      <c r="CT8084" s="151"/>
      <c r="CY8084" s="151"/>
    </row>
    <row r="8085" spans="1:103" x14ac:dyDescent="0.2">
      <c r="A8085" s="60"/>
      <c r="B8085" s="60"/>
      <c r="C8085" s="60"/>
      <c r="D8085" s="60"/>
      <c r="E8085" s="60"/>
      <c r="F8085" s="60"/>
      <c r="G8085" s="60"/>
      <c r="H8085" s="60"/>
      <c r="I8085" s="60"/>
      <c r="J8085" s="60"/>
      <c r="K8085" s="60"/>
      <c r="L8085" s="60"/>
      <c r="M8085" s="60"/>
      <c r="N8085" s="60"/>
      <c r="O8085" s="60"/>
      <c r="P8085" s="60"/>
      <c r="Q8085" s="60"/>
      <c r="R8085" s="334">
        <v>20908</v>
      </c>
      <c r="S8085" s="319" t="s">
        <v>356</v>
      </c>
      <c r="BE8085" s="60"/>
      <c r="BR8085" s="60"/>
      <c r="BX8085" s="151"/>
      <c r="CB8085" s="151"/>
      <c r="CM8085" s="151"/>
      <c r="CO8085" s="151"/>
      <c r="CT8085" s="151"/>
      <c r="CY8085" s="151"/>
    </row>
    <row r="8086" spans="1:103" x14ac:dyDescent="0.2">
      <c r="A8086" s="60"/>
      <c r="B8086" s="60"/>
      <c r="C8086" s="60"/>
      <c r="D8086" s="60"/>
      <c r="E8086" s="60"/>
      <c r="F8086" s="60"/>
      <c r="G8086" s="60"/>
      <c r="H8086" s="60"/>
      <c r="I8086" s="60"/>
      <c r="J8086" s="60"/>
      <c r="K8086" s="60"/>
      <c r="L8086" s="60"/>
      <c r="M8086" s="60"/>
      <c r="N8086" s="60"/>
      <c r="O8086" s="60"/>
      <c r="P8086" s="60"/>
      <c r="Q8086" s="60"/>
      <c r="R8086" s="334">
        <v>20910</v>
      </c>
      <c r="S8086" s="319" t="s">
        <v>356</v>
      </c>
      <c r="BE8086" s="60"/>
      <c r="BR8086" s="60"/>
      <c r="BX8086" s="151"/>
      <c r="CB8086" s="151"/>
      <c r="CM8086" s="151"/>
      <c r="CO8086" s="151"/>
      <c r="CT8086" s="151"/>
      <c r="CY8086" s="151"/>
    </row>
    <row r="8087" spans="1:103" x14ac:dyDescent="0.2">
      <c r="A8087" s="60"/>
      <c r="B8087" s="60"/>
      <c r="C8087" s="60"/>
      <c r="D8087" s="60"/>
      <c r="E8087" s="60"/>
      <c r="F8087" s="60"/>
      <c r="G8087" s="60"/>
      <c r="H8087" s="60"/>
      <c r="I8087" s="60"/>
      <c r="J8087" s="60"/>
      <c r="K8087" s="60"/>
      <c r="L8087" s="60"/>
      <c r="M8087" s="60"/>
      <c r="N8087" s="60"/>
      <c r="O8087" s="60"/>
      <c r="P8087" s="60"/>
      <c r="Q8087" s="60"/>
      <c r="R8087" s="334">
        <v>20911</v>
      </c>
      <c r="S8087" s="319" t="s">
        <v>356</v>
      </c>
      <c r="BE8087" s="60"/>
      <c r="BR8087" s="60"/>
      <c r="BX8087" s="151"/>
      <c r="CB8087" s="151"/>
      <c r="CM8087" s="151"/>
      <c r="CO8087" s="151"/>
      <c r="CT8087" s="151"/>
      <c r="CY8087" s="151"/>
    </row>
    <row r="8088" spans="1:103" x14ac:dyDescent="0.2">
      <c r="A8088" s="60"/>
      <c r="B8088" s="60"/>
      <c r="C8088" s="60"/>
      <c r="D8088" s="60"/>
      <c r="E8088" s="60"/>
      <c r="F8088" s="60"/>
      <c r="G8088" s="60"/>
      <c r="H8088" s="60"/>
      <c r="I8088" s="60"/>
      <c r="J8088" s="60"/>
      <c r="K8088" s="60"/>
      <c r="L8088" s="60"/>
      <c r="M8088" s="60"/>
      <c r="N8088" s="60"/>
      <c r="O8088" s="60"/>
      <c r="P8088" s="60"/>
      <c r="Q8088" s="60"/>
      <c r="R8088" s="334">
        <v>20912</v>
      </c>
      <c r="S8088" s="319" t="s">
        <v>356</v>
      </c>
      <c r="BE8088" s="60"/>
      <c r="BR8088" s="60"/>
      <c r="BX8088" s="151"/>
      <c r="CB8088" s="151"/>
      <c r="CM8088" s="151"/>
      <c r="CO8088" s="151"/>
      <c r="CT8088" s="151"/>
      <c r="CY8088" s="151"/>
    </row>
    <row r="8089" spans="1:103" x14ac:dyDescent="0.2">
      <c r="A8089" s="60"/>
      <c r="B8089" s="60"/>
      <c r="C8089" s="60"/>
      <c r="D8089" s="60"/>
      <c r="E8089" s="60"/>
      <c r="F8089" s="60"/>
      <c r="G8089" s="60"/>
      <c r="H8089" s="60"/>
      <c r="I8089" s="60"/>
      <c r="J8089" s="60"/>
      <c r="K8089" s="60"/>
      <c r="L8089" s="60"/>
      <c r="M8089" s="60"/>
      <c r="N8089" s="60"/>
      <c r="O8089" s="60"/>
      <c r="P8089" s="60"/>
      <c r="Q8089" s="60"/>
      <c r="R8089" s="334">
        <v>20913</v>
      </c>
      <c r="S8089" s="319" t="s">
        <v>356</v>
      </c>
      <c r="BE8089" s="60"/>
      <c r="BR8089" s="60"/>
      <c r="BX8089" s="151"/>
      <c r="CB8089" s="151"/>
      <c r="CM8089" s="151"/>
      <c r="CO8089" s="151"/>
      <c r="CT8089" s="151"/>
      <c r="CY8089" s="151"/>
    </row>
    <row r="8090" spans="1:103" x14ac:dyDescent="0.2">
      <c r="A8090" s="60"/>
      <c r="B8090" s="60"/>
      <c r="C8090" s="60"/>
      <c r="D8090" s="60"/>
      <c r="E8090" s="60"/>
      <c r="F8090" s="60"/>
      <c r="G8090" s="60"/>
      <c r="H8090" s="60"/>
      <c r="I8090" s="60"/>
      <c r="J8090" s="60"/>
      <c r="K8090" s="60"/>
      <c r="L8090" s="60"/>
      <c r="M8090" s="60"/>
      <c r="N8090" s="60"/>
      <c r="O8090" s="60"/>
      <c r="P8090" s="60"/>
      <c r="Q8090" s="60"/>
      <c r="R8090" s="334">
        <v>20914</v>
      </c>
      <c r="S8090" s="319" t="s">
        <v>356</v>
      </c>
      <c r="BE8090" s="60"/>
      <c r="BR8090" s="60"/>
      <c r="BX8090" s="151"/>
      <c r="CB8090" s="151"/>
      <c r="CM8090" s="151"/>
      <c r="CO8090" s="151"/>
      <c r="CT8090" s="151"/>
      <c r="CY8090" s="151"/>
    </row>
    <row r="8091" spans="1:103" x14ac:dyDescent="0.2">
      <c r="A8091" s="60"/>
      <c r="B8091" s="60"/>
      <c r="C8091" s="60"/>
      <c r="D8091" s="60"/>
      <c r="E8091" s="60"/>
      <c r="F8091" s="60"/>
      <c r="G8091" s="60"/>
      <c r="H8091" s="60"/>
      <c r="I8091" s="60"/>
      <c r="J8091" s="60"/>
      <c r="K8091" s="60"/>
      <c r="L8091" s="60"/>
      <c r="M8091" s="60"/>
      <c r="N8091" s="60"/>
      <c r="O8091" s="60"/>
      <c r="P8091" s="60"/>
      <c r="Q8091" s="60"/>
      <c r="R8091" s="334">
        <v>20915</v>
      </c>
      <c r="S8091" s="319" t="s">
        <v>356</v>
      </c>
      <c r="BE8091" s="60"/>
      <c r="BR8091" s="60"/>
      <c r="BX8091" s="151"/>
      <c r="CB8091" s="151"/>
      <c r="CM8091" s="151"/>
      <c r="CO8091" s="151"/>
      <c r="CT8091" s="151"/>
      <c r="CY8091" s="151"/>
    </row>
    <row r="8092" spans="1:103" x14ac:dyDescent="0.2">
      <c r="A8092" s="60"/>
      <c r="B8092" s="60"/>
      <c r="C8092" s="60"/>
      <c r="D8092" s="60"/>
      <c r="E8092" s="60"/>
      <c r="F8092" s="60"/>
      <c r="G8092" s="60"/>
      <c r="H8092" s="60"/>
      <c r="I8092" s="60"/>
      <c r="J8092" s="60"/>
      <c r="K8092" s="60"/>
      <c r="L8092" s="60"/>
      <c r="M8092" s="60"/>
      <c r="N8092" s="60"/>
      <c r="O8092" s="60"/>
      <c r="P8092" s="60"/>
      <c r="Q8092" s="60"/>
      <c r="R8092" s="334">
        <v>20916</v>
      </c>
      <c r="S8092" s="319" t="s">
        <v>356</v>
      </c>
      <c r="BE8092" s="60"/>
      <c r="BR8092" s="60"/>
      <c r="BX8092" s="151"/>
      <c r="CB8092" s="151"/>
      <c r="CM8092" s="151"/>
      <c r="CO8092" s="151"/>
      <c r="CT8092" s="151"/>
      <c r="CY8092" s="151"/>
    </row>
    <row r="8093" spans="1:103" x14ac:dyDescent="0.2">
      <c r="A8093" s="60"/>
      <c r="B8093" s="60"/>
      <c r="C8093" s="60"/>
      <c r="D8093" s="60"/>
      <c r="E8093" s="60"/>
      <c r="F8093" s="60"/>
      <c r="G8093" s="60"/>
      <c r="H8093" s="60"/>
      <c r="I8093" s="60"/>
      <c r="J8093" s="60"/>
      <c r="K8093" s="60"/>
      <c r="L8093" s="60"/>
      <c r="M8093" s="60"/>
      <c r="N8093" s="60"/>
      <c r="O8093" s="60"/>
      <c r="P8093" s="60"/>
      <c r="Q8093" s="60"/>
      <c r="R8093" s="334">
        <v>20918</v>
      </c>
      <c r="S8093" s="319" t="s">
        <v>356</v>
      </c>
      <c r="BE8093" s="60"/>
      <c r="BR8093" s="60"/>
      <c r="BX8093" s="151"/>
      <c r="CB8093" s="151"/>
      <c r="CM8093" s="151"/>
      <c r="CO8093" s="151"/>
      <c r="CT8093" s="151"/>
      <c r="CY8093" s="151"/>
    </row>
    <row r="8094" spans="1:103" x14ac:dyDescent="0.2">
      <c r="A8094" s="60"/>
      <c r="B8094" s="60"/>
      <c r="C8094" s="60"/>
      <c r="D8094" s="60"/>
      <c r="E8094" s="60"/>
      <c r="F8094" s="60"/>
      <c r="G8094" s="60"/>
      <c r="H8094" s="60"/>
      <c r="I8094" s="60"/>
      <c r="J8094" s="60"/>
      <c r="K8094" s="60"/>
      <c r="L8094" s="60"/>
      <c r="M8094" s="60"/>
      <c r="N8094" s="60"/>
      <c r="O8094" s="60"/>
      <c r="P8094" s="60"/>
      <c r="Q8094" s="60"/>
      <c r="R8094" s="334">
        <v>20993</v>
      </c>
      <c r="S8094" s="319" t="s">
        <v>356</v>
      </c>
      <c r="BE8094" s="60"/>
      <c r="BR8094" s="60"/>
      <c r="BX8094" s="151"/>
      <c r="CB8094" s="151"/>
      <c r="CM8094" s="151"/>
      <c r="CO8094" s="151"/>
      <c r="CT8094" s="151"/>
      <c r="CY8094" s="151"/>
    </row>
    <row r="8095" spans="1:103" x14ac:dyDescent="0.2">
      <c r="A8095" s="60"/>
      <c r="B8095" s="60"/>
      <c r="C8095" s="60"/>
      <c r="D8095" s="60"/>
      <c r="E8095" s="60"/>
      <c r="F8095" s="60"/>
      <c r="G8095" s="60"/>
      <c r="H8095" s="60"/>
      <c r="I8095" s="60"/>
      <c r="J8095" s="60"/>
      <c r="K8095" s="60"/>
      <c r="L8095" s="60"/>
      <c r="M8095" s="60"/>
      <c r="N8095" s="60"/>
      <c r="O8095" s="60"/>
      <c r="P8095" s="60"/>
      <c r="Q8095" s="60"/>
      <c r="R8095" s="334">
        <v>20997</v>
      </c>
      <c r="S8095" s="319" t="s">
        <v>356</v>
      </c>
      <c r="BE8095" s="60"/>
      <c r="BR8095" s="60"/>
      <c r="BX8095" s="151"/>
      <c r="CB8095" s="151"/>
      <c r="CM8095" s="151"/>
      <c r="CO8095" s="151"/>
      <c r="CT8095" s="151"/>
      <c r="CY8095" s="151"/>
    </row>
    <row r="8096" spans="1:103" x14ac:dyDescent="0.2">
      <c r="A8096" s="60"/>
      <c r="B8096" s="60"/>
      <c r="C8096" s="60"/>
      <c r="D8096" s="60"/>
      <c r="E8096" s="60"/>
      <c r="F8096" s="60"/>
      <c r="G8096" s="60"/>
      <c r="H8096" s="60"/>
      <c r="I8096" s="60"/>
      <c r="J8096" s="60"/>
      <c r="K8096" s="60"/>
      <c r="L8096" s="60"/>
      <c r="M8096" s="60"/>
      <c r="N8096" s="60"/>
      <c r="O8096" s="60"/>
      <c r="P8096" s="60"/>
      <c r="Q8096" s="60"/>
      <c r="R8096" s="334">
        <v>21001</v>
      </c>
      <c r="S8096" s="319" t="s">
        <v>356</v>
      </c>
      <c r="BE8096" s="60"/>
      <c r="BR8096" s="60"/>
      <c r="BX8096" s="151"/>
      <c r="CB8096" s="151"/>
      <c r="CM8096" s="151"/>
      <c r="CO8096" s="151"/>
      <c r="CT8096" s="151"/>
      <c r="CY8096" s="151"/>
    </row>
    <row r="8097" spans="1:103" x14ac:dyDescent="0.2">
      <c r="A8097" s="60"/>
      <c r="B8097" s="60"/>
      <c r="C8097" s="60"/>
      <c r="D8097" s="60"/>
      <c r="E8097" s="60"/>
      <c r="F8097" s="60"/>
      <c r="G8097" s="60"/>
      <c r="H8097" s="60"/>
      <c r="I8097" s="60"/>
      <c r="J8097" s="60"/>
      <c r="K8097" s="60"/>
      <c r="L8097" s="60"/>
      <c r="M8097" s="60"/>
      <c r="N8097" s="60"/>
      <c r="O8097" s="60"/>
      <c r="P8097" s="60"/>
      <c r="Q8097" s="60"/>
      <c r="R8097" s="334">
        <v>21005</v>
      </c>
      <c r="S8097" s="319" t="s">
        <v>356</v>
      </c>
      <c r="BE8097" s="60"/>
      <c r="BR8097" s="60"/>
      <c r="BX8097" s="151"/>
      <c r="CB8097" s="151"/>
      <c r="CM8097" s="151"/>
      <c r="CO8097" s="151"/>
      <c r="CT8097" s="151"/>
      <c r="CY8097" s="151"/>
    </row>
    <row r="8098" spans="1:103" x14ac:dyDescent="0.2">
      <c r="A8098" s="60"/>
      <c r="B8098" s="60"/>
      <c r="C8098" s="60"/>
      <c r="D8098" s="60"/>
      <c r="E8098" s="60"/>
      <c r="F8098" s="60"/>
      <c r="G8098" s="60"/>
      <c r="H8098" s="60"/>
      <c r="I8098" s="60"/>
      <c r="J8098" s="60"/>
      <c r="K8098" s="60"/>
      <c r="L8098" s="60"/>
      <c r="M8098" s="60"/>
      <c r="N8098" s="60"/>
      <c r="O8098" s="60"/>
      <c r="P8098" s="60"/>
      <c r="Q8098" s="60"/>
      <c r="R8098" s="334">
        <v>21009</v>
      </c>
      <c r="S8098" s="319" t="s">
        <v>356</v>
      </c>
      <c r="BE8098" s="60"/>
      <c r="BR8098" s="60"/>
      <c r="BX8098" s="151"/>
      <c r="CB8098" s="151"/>
      <c r="CM8098" s="151"/>
      <c r="CO8098" s="151"/>
      <c r="CT8098" s="151"/>
      <c r="CY8098" s="151"/>
    </row>
    <row r="8099" spans="1:103" x14ac:dyDescent="0.2">
      <c r="A8099" s="60"/>
      <c r="B8099" s="60"/>
      <c r="C8099" s="60"/>
      <c r="D8099" s="60"/>
      <c r="E8099" s="60"/>
      <c r="F8099" s="60"/>
      <c r="G8099" s="60"/>
      <c r="H8099" s="60"/>
      <c r="I8099" s="60"/>
      <c r="J8099" s="60"/>
      <c r="K8099" s="60"/>
      <c r="L8099" s="60"/>
      <c r="M8099" s="60"/>
      <c r="N8099" s="60"/>
      <c r="O8099" s="60"/>
      <c r="P8099" s="60"/>
      <c r="Q8099" s="60"/>
      <c r="R8099" s="334">
        <v>21010</v>
      </c>
      <c r="S8099" s="319" t="s">
        <v>356</v>
      </c>
      <c r="BE8099" s="60"/>
      <c r="BR8099" s="60"/>
      <c r="BX8099" s="151"/>
      <c r="CB8099" s="151"/>
      <c r="CM8099" s="151"/>
      <c r="CO8099" s="151"/>
      <c r="CT8099" s="151"/>
      <c r="CY8099" s="151"/>
    </row>
    <row r="8100" spans="1:103" x14ac:dyDescent="0.2">
      <c r="A8100" s="60"/>
      <c r="B8100" s="60"/>
      <c r="C8100" s="60"/>
      <c r="D8100" s="60"/>
      <c r="E8100" s="60"/>
      <c r="F8100" s="60"/>
      <c r="G8100" s="60"/>
      <c r="H8100" s="60"/>
      <c r="I8100" s="60"/>
      <c r="J8100" s="60"/>
      <c r="K8100" s="60"/>
      <c r="L8100" s="60"/>
      <c r="M8100" s="60"/>
      <c r="N8100" s="60"/>
      <c r="O8100" s="60"/>
      <c r="P8100" s="60"/>
      <c r="Q8100" s="60"/>
      <c r="R8100" s="334">
        <v>21012</v>
      </c>
      <c r="S8100" s="319" t="s">
        <v>356</v>
      </c>
      <c r="BE8100" s="60"/>
      <c r="BR8100" s="60"/>
      <c r="BX8100" s="151"/>
      <c r="CB8100" s="151"/>
      <c r="CM8100" s="151"/>
      <c r="CO8100" s="151"/>
      <c r="CT8100" s="151"/>
      <c r="CY8100" s="151"/>
    </row>
    <row r="8101" spans="1:103" x14ac:dyDescent="0.2">
      <c r="A8101" s="60"/>
      <c r="B8101" s="60"/>
      <c r="C8101" s="60"/>
      <c r="D8101" s="60"/>
      <c r="E8101" s="60"/>
      <c r="F8101" s="60"/>
      <c r="G8101" s="60"/>
      <c r="H8101" s="60"/>
      <c r="I8101" s="60"/>
      <c r="J8101" s="60"/>
      <c r="K8101" s="60"/>
      <c r="L8101" s="60"/>
      <c r="M8101" s="60"/>
      <c r="N8101" s="60"/>
      <c r="O8101" s="60"/>
      <c r="P8101" s="60"/>
      <c r="Q8101" s="60"/>
      <c r="R8101" s="334">
        <v>21013</v>
      </c>
      <c r="S8101" s="319" t="s">
        <v>356</v>
      </c>
      <c r="BE8101" s="60"/>
      <c r="BR8101" s="60"/>
      <c r="BX8101" s="151"/>
      <c r="CB8101" s="151"/>
      <c r="CM8101" s="151"/>
      <c r="CO8101" s="151"/>
      <c r="CT8101" s="151"/>
      <c r="CY8101" s="151"/>
    </row>
    <row r="8102" spans="1:103" x14ac:dyDescent="0.2">
      <c r="A8102" s="60"/>
      <c r="B8102" s="60"/>
      <c r="C8102" s="60"/>
      <c r="D8102" s="60"/>
      <c r="E8102" s="60"/>
      <c r="F8102" s="60"/>
      <c r="G8102" s="60"/>
      <c r="H8102" s="60"/>
      <c r="I8102" s="60"/>
      <c r="J8102" s="60"/>
      <c r="K8102" s="60"/>
      <c r="L8102" s="60"/>
      <c r="M8102" s="60"/>
      <c r="N8102" s="60"/>
      <c r="O8102" s="60"/>
      <c r="P8102" s="60"/>
      <c r="Q8102" s="60"/>
      <c r="R8102" s="334">
        <v>21014</v>
      </c>
      <c r="S8102" s="319" t="s">
        <v>356</v>
      </c>
      <c r="BE8102" s="60"/>
      <c r="BR8102" s="60"/>
      <c r="BX8102" s="151"/>
      <c r="CB8102" s="151"/>
      <c r="CM8102" s="151"/>
      <c r="CO8102" s="151"/>
      <c r="CT8102" s="151"/>
      <c r="CY8102" s="151"/>
    </row>
    <row r="8103" spans="1:103" x14ac:dyDescent="0.2">
      <c r="A8103" s="60"/>
      <c r="B8103" s="60"/>
      <c r="C8103" s="60"/>
      <c r="D8103" s="60"/>
      <c r="E8103" s="60"/>
      <c r="F8103" s="60"/>
      <c r="G8103" s="60"/>
      <c r="H8103" s="60"/>
      <c r="I8103" s="60"/>
      <c r="J8103" s="60"/>
      <c r="K8103" s="60"/>
      <c r="L8103" s="60"/>
      <c r="M8103" s="60"/>
      <c r="N8103" s="60"/>
      <c r="O8103" s="60"/>
      <c r="P8103" s="60"/>
      <c r="Q8103" s="60"/>
      <c r="R8103" s="334">
        <v>21015</v>
      </c>
      <c r="S8103" s="319" t="s">
        <v>356</v>
      </c>
      <c r="BE8103" s="60"/>
      <c r="BR8103" s="60"/>
      <c r="BX8103" s="151"/>
      <c r="CB8103" s="151"/>
      <c r="CM8103" s="151"/>
      <c r="CO8103" s="151"/>
      <c r="CT8103" s="151"/>
      <c r="CY8103" s="151"/>
    </row>
    <row r="8104" spans="1:103" x14ac:dyDescent="0.2">
      <c r="A8104" s="60"/>
      <c r="B8104" s="60"/>
      <c r="C8104" s="60"/>
      <c r="D8104" s="60"/>
      <c r="E8104" s="60"/>
      <c r="F8104" s="60"/>
      <c r="G8104" s="60"/>
      <c r="H8104" s="60"/>
      <c r="I8104" s="60"/>
      <c r="J8104" s="60"/>
      <c r="K8104" s="60"/>
      <c r="L8104" s="60"/>
      <c r="M8104" s="60"/>
      <c r="N8104" s="60"/>
      <c r="O8104" s="60"/>
      <c r="P8104" s="60"/>
      <c r="Q8104" s="60"/>
      <c r="R8104" s="334">
        <v>21017</v>
      </c>
      <c r="S8104" s="319" t="s">
        <v>356</v>
      </c>
      <c r="BE8104" s="60"/>
      <c r="BR8104" s="60"/>
      <c r="BX8104" s="151"/>
      <c r="CB8104" s="151"/>
      <c r="CM8104" s="151"/>
      <c r="CO8104" s="151"/>
      <c r="CT8104" s="151"/>
      <c r="CY8104" s="151"/>
    </row>
    <row r="8105" spans="1:103" x14ac:dyDescent="0.2">
      <c r="A8105" s="60"/>
      <c r="B8105" s="60"/>
      <c r="C8105" s="60"/>
      <c r="D8105" s="60"/>
      <c r="E8105" s="60"/>
      <c r="F8105" s="60"/>
      <c r="G8105" s="60"/>
      <c r="H8105" s="60"/>
      <c r="I8105" s="60"/>
      <c r="J8105" s="60"/>
      <c r="K8105" s="60"/>
      <c r="L8105" s="60"/>
      <c r="M8105" s="60"/>
      <c r="N8105" s="60"/>
      <c r="O8105" s="60"/>
      <c r="P8105" s="60"/>
      <c r="Q8105" s="60"/>
      <c r="R8105" s="334">
        <v>21018</v>
      </c>
      <c r="S8105" s="319" t="s">
        <v>356</v>
      </c>
      <c r="BE8105" s="60"/>
      <c r="BR8105" s="60"/>
      <c r="BX8105" s="151"/>
      <c r="CB8105" s="151"/>
      <c r="CM8105" s="151"/>
      <c r="CO8105" s="151"/>
      <c r="CT8105" s="151"/>
      <c r="CY8105" s="151"/>
    </row>
    <row r="8106" spans="1:103" x14ac:dyDescent="0.2">
      <c r="A8106" s="60"/>
      <c r="B8106" s="60"/>
      <c r="C8106" s="60"/>
      <c r="D8106" s="60"/>
      <c r="E8106" s="60"/>
      <c r="F8106" s="60"/>
      <c r="G8106" s="60"/>
      <c r="H8106" s="60"/>
      <c r="I8106" s="60"/>
      <c r="J8106" s="60"/>
      <c r="K8106" s="60"/>
      <c r="L8106" s="60"/>
      <c r="M8106" s="60"/>
      <c r="N8106" s="60"/>
      <c r="O8106" s="60"/>
      <c r="P8106" s="60"/>
      <c r="Q8106" s="60"/>
      <c r="R8106" s="334">
        <v>21020</v>
      </c>
      <c r="S8106" s="319" t="s">
        <v>356</v>
      </c>
      <c r="BE8106" s="60"/>
      <c r="BR8106" s="60"/>
      <c r="BX8106" s="151"/>
      <c r="CB8106" s="151"/>
      <c r="CM8106" s="151"/>
      <c r="CO8106" s="151"/>
      <c r="CT8106" s="151"/>
      <c r="CY8106" s="151"/>
    </row>
    <row r="8107" spans="1:103" x14ac:dyDescent="0.2">
      <c r="A8107" s="60"/>
      <c r="B8107" s="60"/>
      <c r="C8107" s="60"/>
      <c r="D8107" s="60"/>
      <c r="E8107" s="60"/>
      <c r="F8107" s="60"/>
      <c r="G8107" s="60"/>
      <c r="H8107" s="60"/>
      <c r="I8107" s="60"/>
      <c r="J8107" s="60"/>
      <c r="K8107" s="60"/>
      <c r="L8107" s="60"/>
      <c r="M8107" s="60"/>
      <c r="N8107" s="60"/>
      <c r="O8107" s="60"/>
      <c r="P8107" s="60"/>
      <c r="Q8107" s="60"/>
      <c r="R8107" s="334">
        <v>21022</v>
      </c>
      <c r="S8107" s="319" t="s">
        <v>356</v>
      </c>
      <c r="BE8107" s="60"/>
      <c r="BR8107" s="60"/>
      <c r="BX8107" s="151"/>
      <c r="CB8107" s="151"/>
      <c r="CM8107" s="151"/>
      <c r="CO8107" s="151"/>
      <c r="CT8107" s="151"/>
      <c r="CY8107" s="151"/>
    </row>
    <row r="8108" spans="1:103" x14ac:dyDescent="0.2">
      <c r="A8108" s="60"/>
      <c r="B8108" s="60"/>
      <c r="C8108" s="60"/>
      <c r="D8108" s="60"/>
      <c r="E8108" s="60"/>
      <c r="F8108" s="60"/>
      <c r="G8108" s="60"/>
      <c r="H8108" s="60"/>
      <c r="I8108" s="60"/>
      <c r="J8108" s="60"/>
      <c r="K8108" s="60"/>
      <c r="L8108" s="60"/>
      <c r="M8108" s="60"/>
      <c r="N8108" s="60"/>
      <c r="O8108" s="60"/>
      <c r="P8108" s="60"/>
      <c r="Q8108" s="60"/>
      <c r="R8108" s="334">
        <v>21023</v>
      </c>
      <c r="S8108" s="319" t="s">
        <v>356</v>
      </c>
      <c r="BE8108" s="60"/>
      <c r="BR8108" s="60"/>
      <c r="BX8108" s="151"/>
      <c r="CB8108" s="151"/>
      <c r="CM8108" s="151"/>
      <c r="CO8108" s="151"/>
      <c r="CT8108" s="151"/>
      <c r="CY8108" s="151"/>
    </row>
    <row r="8109" spans="1:103" x14ac:dyDescent="0.2">
      <c r="A8109" s="60"/>
      <c r="B8109" s="60"/>
      <c r="C8109" s="60"/>
      <c r="D8109" s="60"/>
      <c r="E8109" s="60"/>
      <c r="F8109" s="60"/>
      <c r="G8109" s="60"/>
      <c r="H8109" s="60"/>
      <c r="I8109" s="60"/>
      <c r="J8109" s="60"/>
      <c r="K8109" s="60"/>
      <c r="L8109" s="60"/>
      <c r="M8109" s="60"/>
      <c r="N8109" s="60"/>
      <c r="O8109" s="60"/>
      <c r="P8109" s="60"/>
      <c r="Q8109" s="60"/>
      <c r="R8109" s="334">
        <v>21027</v>
      </c>
      <c r="S8109" s="319" t="s">
        <v>356</v>
      </c>
      <c r="BE8109" s="60"/>
      <c r="BR8109" s="60"/>
      <c r="BX8109" s="151"/>
      <c r="CB8109" s="151"/>
      <c r="CM8109" s="151"/>
      <c r="CO8109" s="151"/>
      <c r="CT8109" s="151"/>
      <c r="CY8109" s="151"/>
    </row>
    <row r="8110" spans="1:103" x14ac:dyDescent="0.2">
      <c r="A8110" s="60"/>
      <c r="B8110" s="60"/>
      <c r="C8110" s="60"/>
      <c r="D8110" s="60"/>
      <c r="E8110" s="60"/>
      <c r="F8110" s="60"/>
      <c r="G8110" s="60"/>
      <c r="H8110" s="60"/>
      <c r="I8110" s="60"/>
      <c r="J8110" s="60"/>
      <c r="K8110" s="60"/>
      <c r="L8110" s="60"/>
      <c r="M8110" s="60"/>
      <c r="N8110" s="60"/>
      <c r="O8110" s="60"/>
      <c r="P8110" s="60"/>
      <c r="Q8110" s="60"/>
      <c r="R8110" s="334">
        <v>21028</v>
      </c>
      <c r="S8110" s="319" t="s">
        <v>356</v>
      </c>
      <c r="BE8110" s="60"/>
      <c r="BR8110" s="60"/>
      <c r="BX8110" s="151"/>
      <c r="CB8110" s="151"/>
      <c r="CM8110" s="151"/>
      <c r="CO8110" s="151"/>
      <c r="CT8110" s="151"/>
      <c r="CY8110" s="151"/>
    </row>
    <row r="8111" spans="1:103" x14ac:dyDescent="0.2">
      <c r="A8111" s="60"/>
      <c r="B8111" s="60"/>
      <c r="C8111" s="60"/>
      <c r="D8111" s="60"/>
      <c r="E8111" s="60"/>
      <c r="F8111" s="60"/>
      <c r="G8111" s="60"/>
      <c r="H8111" s="60"/>
      <c r="I8111" s="60"/>
      <c r="J8111" s="60"/>
      <c r="K8111" s="60"/>
      <c r="L8111" s="60"/>
      <c r="M8111" s="60"/>
      <c r="N8111" s="60"/>
      <c r="O8111" s="60"/>
      <c r="P8111" s="60"/>
      <c r="Q8111" s="60"/>
      <c r="R8111" s="334">
        <v>21029</v>
      </c>
      <c r="S8111" s="319" t="s">
        <v>356</v>
      </c>
      <c r="BE8111" s="60"/>
      <c r="BR8111" s="60"/>
      <c r="BX8111" s="151"/>
      <c r="CB8111" s="151"/>
      <c r="CM8111" s="151"/>
      <c r="CO8111" s="151"/>
      <c r="CT8111" s="151"/>
      <c r="CY8111" s="151"/>
    </row>
    <row r="8112" spans="1:103" x14ac:dyDescent="0.2">
      <c r="A8112" s="60"/>
      <c r="B8112" s="60"/>
      <c r="C8112" s="60"/>
      <c r="D8112" s="60"/>
      <c r="E8112" s="60"/>
      <c r="F8112" s="60"/>
      <c r="G8112" s="60"/>
      <c r="H8112" s="60"/>
      <c r="I8112" s="60"/>
      <c r="J8112" s="60"/>
      <c r="K8112" s="60"/>
      <c r="L8112" s="60"/>
      <c r="M8112" s="60"/>
      <c r="N8112" s="60"/>
      <c r="O8112" s="60"/>
      <c r="P8112" s="60"/>
      <c r="Q8112" s="60"/>
      <c r="R8112" s="334">
        <v>21030</v>
      </c>
      <c r="S8112" s="319" t="s">
        <v>356</v>
      </c>
      <c r="BE8112" s="60"/>
      <c r="BR8112" s="60"/>
      <c r="BX8112" s="151"/>
      <c r="CB8112" s="151"/>
      <c r="CM8112" s="151"/>
      <c r="CO8112" s="151"/>
      <c r="CT8112" s="151"/>
      <c r="CY8112" s="151"/>
    </row>
    <row r="8113" spans="1:103" x14ac:dyDescent="0.2">
      <c r="A8113" s="60"/>
      <c r="B8113" s="60"/>
      <c r="C8113" s="60"/>
      <c r="D8113" s="60"/>
      <c r="E8113" s="60"/>
      <c r="F8113" s="60"/>
      <c r="G8113" s="60"/>
      <c r="H8113" s="60"/>
      <c r="I8113" s="60"/>
      <c r="J8113" s="60"/>
      <c r="K8113" s="60"/>
      <c r="L8113" s="60"/>
      <c r="M8113" s="60"/>
      <c r="N8113" s="60"/>
      <c r="O8113" s="60"/>
      <c r="P8113" s="60"/>
      <c r="Q8113" s="60"/>
      <c r="R8113" s="334">
        <v>21031</v>
      </c>
      <c r="S8113" s="319" t="s">
        <v>356</v>
      </c>
      <c r="BE8113" s="60"/>
      <c r="BR8113" s="60"/>
      <c r="BX8113" s="151"/>
      <c r="CB8113" s="151"/>
      <c r="CM8113" s="151"/>
      <c r="CO8113" s="151"/>
      <c r="CT8113" s="151"/>
      <c r="CY8113" s="151"/>
    </row>
    <row r="8114" spans="1:103" x14ac:dyDescent="0.2">
      <c r="A8114" s="60"/>
      <c r="B8114" s="60"/>
      <c r="C8114" s="60"/>
      <c r="D8114" s="60"/>
      <c r="E8114" s="60"/>
      <c r="F8114" s="60"/>
      <c r="G8114" s="60"/>
      <c r="H8114" s="60"/>
      <c r="I8114" s="60"/>
      <c r="J8114" s="60"/>
      <c r="K8114" s="60"/>
      <c r="L8114" s="60"/>
      <c r="M8114" s="60"/>
      <c r="N8114" s="60"/>
      <c r="O8114" s="60"/>
      <c r="P8114" s="60"/>
      <c r="Q8114" s="60"/>
      <c r="R8114" s="334">
        <v>21032</v>
      </c>
      <c r="S8114" s="319" t="s">
        <v>356</v>
      </c>
      <c r="BE8114" s="60"/>
      <c r="BR8114" s="60"/>
      <c r="BX8114" s="151"/>
      <c r="CB8114" s="151"/>
      <c r="CM8114" s="151"/>
      <c r="CO8114" s="151"/>
      <c r="CT8114" s="151"/>
      <c r="CY8114" s="151"/>
    </row>
    <row r="8115" spans="1:103" x14ac:dyDescent="0.2">
      <c r="A8115" s="60"/>
      <c r="B8115" s="60"/>
      <c r="C8115" s="60"/>
      <c r="D8115" s="60"/>
      <c r="E8115" s="60"/>
      <c r="F8115" s="60"/>
      <c r="G8115" s="60"/>
      <c r="H8115" s="60"/>
      <c r="I8115" s="60"/>
      <c r="J8115" s="60"/>
      <c r="K8115" s="60"/>
      <c r="L8115" s="60"/>
      <c r="M8115" s="60"/>
      <c r="N8115" s="60"/>
      <c r="O8115" s="60"/>
      <c r="P8115" s="60"/>
      <c r="Q8115" s="60"/>
      <c r="R8115" s="334">
        <v>21034</v>
      </c>
      <c r="S8115" s="319" t="s">
        <v>356</v>
      </c>
      <c r="BE8115" s="60"/>
      <c r="BR8115" s="60"/>
      <c r="BX8115" s="151"/>
      <c r="CB8115" s="151"/>
      <c r="CM8115" s="151"/>
      <c r="CO8115" s="151"/>
      <c r="CT8115" s="151"/>
      <c r="CY8115" s="151"/>
    </row>
    <row r="8116" spans="1:103" x14ac:dyDescent="0.2">
      <c r="A8116" s="60"/>
      <c r="B8116" s="60"/>
      <c r="C8116" s="60"/>
      <c r="D8116" s="60"/>
      <c r="E8116" s="60"/>
      <c r="F8116" s="60"/>
      <c r="G8116" s="60"/>
      <c r="H8116" s="60"/>
      <c r="I8116" s="60"/>
      <c r="J8116" s="60"/>
      <c r="K8116" s="60"/>
      <c r="L8116" s="60"/>
      <c r="M8116" s="60"/>
      <c r="N8116" s="60"/>
      <c r="O8116" s="60"/>
      <c r="P8116" s="60"/>
      <c r="Q8116" s="60"/>
      <c r="R8116" s="334">
        <v>21035</v>
      </c>
      <c r="S8116" s="319" t="s">
        <v>356</v>
      </c>
      <c r="BE8116" s="60"/>
      <c r="BR8116" s="60"/>
      <c r="BX8116" s="151"/>
      <c r="CB8116" s="151"/>
      <c r="CM8116" s="151"/>
      <c r="CO8116" s="151"/>
      <c r="CT8116" s="151"/>
      <c r="CY8116" s="151"/>
    </row>
    <row r="8117" spans="1:103" x14ac:dyDescent="0.2">
      <c r="A8117" s="60"/>
      <c r="B8117" s="60"/>
      <c r="C8117" s="60"/>
      <c r="D8117" s="60"/>
      <c r="E8117" s="60"/>
      <c r="F8117" s="60"/>
      <c r="G8117" s="60"/>
      <c r="H8117" s="60"/>
      <c r="I8117" s="60"/>
      <c r="J8117" s="60"/>
      <c r="K8117" s="60"/>
      <c r="L8117" s="60"/>
      <c r="M8117" s="60"/>
      <c r="N8117" s="60"/>
      <c r="O8117" s="60"/>
      <c r="P8117" s="60"/>
      <c r="Q8117" s="60"/>
      <c r="R8117" s="334">
        <v>21036</v>
      </c>
      <c r="S8117" s="319" t="s">
        <v>356</v>
      </c>
      <c r="BE8117" s="60"/>
      <c r="BR8117" s="60"/>
      <c r="BX8117" s="151"/>
      <c r="CB8117" s="151"/>
      <c r="CM8117" s="151"/>
      <c r="CO8117" s="151"/>
      <c r="CT8117" s="151"/>
      <c r="CY8117" s="151"/>
    </row>
    <row r="8118" spans="1:103" x14ac:dyDescent="0.2">
      <c r="A8118" s="60"/>
      <c r="B8118" s="60"/>
      <c r="C8118" s="60"/>
      <c r="D8118" s="60"/>
      <c r="E8118" s="60"/>
      <c r="F8118" s="60"/>
      <c r="G8118" s="60"/>
      <c r="H8118" s="60"/>
      <c r="I8118" s="60"/>
      <c r="J8118" s="60"/>
      <c r="K8118" s="60"/>
      <c r="L8118" s="60"/>
      <c r="M8118" s="60"/>
      <c r="N8118" s="60"/>
      <c r="O8118" s="60"/>
      <c r="P8118" s="60"/>
      <c r="Q8118" s="60"/>
      <c r="R8118" s="334">
        <v>21037</v>
      </c>
      <c r="S8118" s="319" t="s">
        <v>356</v>
      </c>
      <c r="BE8118" s="60"/>
      <c r="BR8118" s="60"/>
      <c r="BX8118" s="151"/>
      <c r="CB8118" s="151"/>
      <c r="CM8118" s="151"/>
      <c r="CO8118" s="151"/>
      <c r="CT8118" s="151"/>
      <c r="CY8118" s="151"/>
    </row>
    <row r="8119" spans="1:103" x14ac:dyDescent="0.2">
      <c r="A8119" s="60"/>
      <c r="B8119" s="60"/>
      <c r="C8119" s="60"/>
      <c r="D8119" s="60"/>
      <c r="E8119" s="60"/>
      <c r="F8119" s="60"/>
      <c r="G8119" s="60"/>
      <c r="H8119" s="60"/>
      <c r="I8119" s="60"/>
      <c r="J8119" s="60"/>
      <c r="K8119" s="60"/>
      <c r="L8119" s="60"/>
      <c r="M8119" s="60"/>
      <c r="N8119" s="60"/>
      <c r="O8119" s="60"/>
      <c r="P8119" s="60"/>
      <c r="Q8119" s="60"/>
      <c r="R8119" s="334">
        <v>21040</v>
      </c>
      <c r="S8119" s="319" t="s">
        <v>356</v>
      </c>
      <c r="BE8119" s="60"/>
      <c r="BR8119" s="60"/>
      <c r="BX8119" s="151"/>
      <c r="CB8119" s="151"/>
      <c r="CM8119" s="151"/>
      <c r="CO8119" s="151"/>
      <c r="CT8119" s="151"/>
      <c r="CY8119" s="151"/>
    </row>
    <row r="8120" spans="1:103" x14ac:dyDescent="0.2">
      <c r="A8120" s="60"/>
      <c r="B8120" s="60"/>
      <c r="C8120" s="60"/>
      <c r="D8120" s="60"/>
      <c r="E8120" s="60"/>
      <c r="F8120" s="60"/>
      <c r="G8120" s="60"/>
      <c r="H8120" s="60"/>
      <c r="I8120" s="60"/>
      <c r="J8120" s="60"/>
      <c r="K8120" s="60"/>
      <c r="L8120" s="60"/>
      <c r="M8120" s="60"/>
      <c r="N8120" s="60"/>
      <c r="O8120" s="60"/>
      <c r="P8120" s="60"/>
      <c r="Q8120" s="60"/>
      <c r="R8120" s="334">
        <v>21041</v>
      </c>
      <c r="S8120" s="319" t="s">
        <v>356</v>
      </c>
      <c r="BE8120" s="60"/>
      <c r="BR8120" s="60"/>
      <c r="BX8120" s="151"/>
      <c r="CB8120" s="151"/>
      <c r="CM8120" s="151"/>
      <c r="CO8120" s="151"/>
      <c r="CT8120" s="151"/>
      <c r="CY8120" s="151"/>
    </row>
    <row r="8121" spans="1:103" x14ac:dyDescent="0.2">
      <c r="A8121" s="60"/>
      <c r="B8121" s="60"/>
      <c r="C8121" s="60"/>
      <c r="D8121" s="60"/>
      <c r="E8121" s="60"/>
      <c r="F8121" s="60"/>
      <c r="G8121" s="60"/>
      <c r="H8121" s="60"/>
      <c r="I8121" s="60"/>
      <c r="J8121" s="60"/>
      <c r="K8121" s="60"/>
      <c r="L8121" s="60"/>
      <c r="M8121" s="60"/>
      <c r="N8121" s="60"/>
      <c r="O8121" s="60"/>
      <c r="P8121" s="60"/>
      <c r="Q8121" s="60"/>
      <c r="R8121" s="334">
        <v>21042</v>
      </c>
      <c r="S8121" s="319" t="s">
        <v>356</v>
      </c>
      <c r="BE8121" s="60"/>
      <c r="BR8121" s="60"/>
      <c r="BX8121" s="151"/>
      <c r="CB8121" s="151"/>
      <c r="CM8121" s="151"/>
      <c r="CO8121" s="151"/>
      <c r="CT8121" s="151"/>
      <c r="CY8121" s="151"/>
    </row>
    <row r="8122" spans="1:103" x14ac:dyDescent="0.2">
      <c r="A8122" s="60"/>
      <c r="B8122" s="60"/>
      <c r="C8122" s="60"/>
      <c r="D8122" s="60"/>
      <c r="E8122" s="60"/>
      <c r="F8122" s="60"/>
      <c r="G8122" s="60"/>
      <c r="H8122" s="60"/>
      <c r="I8122" s="60"/>
      <c r="J8122" s="60"/>
      <c r="K8122" s="60"/>
      <c r="L8122" s="60"/>
      <c r="M8122" s="60"/>
      <c r="N8122" s="60"/>
      <c r="O8122" s="60"/>
      <c r="P8122" s="60"/>
      <c r="Q8122" s="60"/>
      <c r="R8122" s="334">
        <v>21043</v>
      </c>
      <c r="S8122" s="319" t="s">
        <v>356</v>
      </c>
      <c r="BE8122" s="60"/>
      <c r="BR8122" s="60"/>
      <c r="BX8122" s="151"/>
      <c r="CB8122" s="151"/>
      <c r="CM8122" s="151"/>
      <c r="CO8122" s="151"/>
      <c r="CT8122" s="151"/>
      <c r="CY8122" s="151"/>
    </row>
    <row r="8123" spans="1:103" x14ac:dyDescent="0.2">
      <c r="A8123" s="60"/>
      <c r="B8123" s="60"/>
      <c r="C8123" s="60"/>
      <c r="D8123" s="60"/>
      <c r="E8123" s="60"/>
      <c r="F8123" s="60"/>
      <c r="G8123" s="60"/>
      <c r="H8123" s="60"/>
      <c r="I8123" s="60"/>
      <c r="J8123" s="60"/>
      <c r="K8123" s="60"/>
      <c r="L8123" s="60"/>
      <c r="M8123" s="60"/>
      <c r="N8123" s="60"/>
      <c r="O8123" s="60"/>
      <c r="P8123" s="60"/>
      <c r="Q8123" s="60"/>
      <c r="R8123" s="334">
        <v>21044</v>
      </c>
      <c r="S8123" s="319" t="s">
        <v>356</v>
      </c>
      <c r="BE8123" s="60"/>
      <c r="BR8123" s="60"/>
      <c r="BX8123" s="151"/>
      <c r="CB8123" s="151"/>
      <c r="CM8123" s="151"/>
      <c r="CO8123" s="151"/>
      <c r="CT8123" s="151"/>
      <c r="CY8123" s="151"/>
    </row>
    <row r="8124" spans="1:103" x14ac:dyDescent="0.2">
      <c r="A8124" s="60"/>
      <c r="B8124" s="60"/>
      <c r="C8124" s="60"/>
      <c r="D8124" s="60"/>
      <c r="E8124" s="60"/>
      <c r="F8124" s="60"/>
      <c r="G8124" s="60"/>
      <c r="H8124" s="60"/>
      <c r="I8124" s="60"/>
      <c r="J8124" s="60"/>
      <c r="K8124" s="60"/>
      <c r="L8124" s="60"/>
      <c r="M8124" s="60"/>
      <c r="N8124" s="60"/>
      <c r="O8124" s="60"/>
      <c r="P8124" s="60"/>
      <c r="Q8124" s="60"/>
      <c r="R8124" s="334">
        <v>21045</v>
      </c>
      <c r="S8124" s="319" t="s">
        <v>356</v>
      </c>
      <c r="BE8124" s="60"/>
      <c r="BR8124" s="60"/>
      <c r="BX8124" s="151"/>
      <c r="CB8124" s="151"/>
      <c r="CM8124" s="151"/>
      <c r="CO8124" s="151"/>
      <c r="CT8124" s="151"/>
      <c r="CY8124" s="151"/>
    </row>
    <row r="8125" spans="1:103" x14ac:dyDescent="0.2">
      <c r="A8125" s="60"/>
      <c r="B8125" s="60"/>
      <c r="C8125" s="60"/>
      <c r="D8125" s="60"/>
      <c r="E8125" s="60"/>
      <c r="F8125" s="60"/>
      <c r="G8125" s="60"/>
      <c r="H8125" s="60"/>
      <c r="I8125" s="60"/>
      <c r="J8125" s="60"/>
      <c r="K8125" s="60"/>
      <c r="L8125" s="60"/>
      <c r="M8125" s="60"/>
      <c r="N8125" s="60"/>
      <c r="O8125" s="60"/>
      <c r="P8125" s="60"/>
      <c r="Q8125" s="60"/>
      <c r="R8125" s="334">
        <v>21046</v>
      </c>
      <c r="S8125" s="319" t="s">
        <v>356</v>
      </c>
      <c r="BE8125" s="60"/>
      <c r="BR8125" s="60"/>
      <c r="BX8125" s="151"/>
      <c r="CB8125" s="151"/>
      <c r="CM8125" s="151"/>
      <c r="CO8125" s="151"/>
      <c r="CT8125" s="151"/>
      <c r="CY8125" s="151"/>
    </row>
    <row r="8126" spans="1:103" x14ac:dyDescent="0.2">
      <c r="A8126" s="60"/>
      <c r="B8126" s="60"/>
      <c r="C8126" s="60"/>
      <c r="D8126" s="60"/>
      <c r="E8126" s="60"/>
      <c r="F8126" s="60"/>
      <c r="G8126" s="60"/>
      <c r="H8126" s="60"/>
      <c r="I8126" s="60"/>
      <c r="J8126" s="60"/>
      <c r="K8126" s="60"/>
      <c r="L8126" s="60"/>
      <c r="M8126" s="60"/>
      <c r="N8126" s="60"/>
      <c r="O8126" s="60"/>
      <c r="P8126" s="60"/>
      <c r="Q8126" s="60"/>
      <c r="R8126" s="334">
        <v>21047</v>
      </c>
      <c r="S8126" s="319" t="s">
        <v>356</v>
      </c>
      <c r="BE8126" s="60"/>
      <c r="BR8126" s="60"/>
      <c r="BX8126" s="151"/>
      <c r="CB8126" s="151"/>
      <c r="CM8126" s="151"/>
      <c r="CO8126" s="151"/>
      <c r="CT8126" s="151"/>
      <c r="CY8126" s="151"/>
    </row>
    <row r="8127" spans="1:103" x14ac:dyDescent="0.2">
      <c r="A8127" s="60"/>
      <c r="B8127" s="60"/>
      <c r="C8127" s="60"/>
      <c r="D8127" s="60"/>
      <c r="E8127" s="60"/>
      <c r="F8127" s="60"/>
      <c r="G8127" s="60"/>
      <c r="H8127" s="60"/>
      <c r="I8127" s="60"/>
      <c r="J8127" s="60"/>
      <c r="K8127" s="60"/>
      <c r="L8127" s="60"/>
      <c r="M8127" s="60"/>
      <c r="N8127" s="60"/>
      <c r="O8127" s="60"/>
      <c r="P8127" s="60"/>
      <c r="Q8127" s="60"/>
      <c r="R8127" s="334">
        <v>21048</v>
      </c>
      <c r="S8127" s="319" t="s">
        <v>356</v>
      </c>
      <c r="BE8127" s="60"/>
      <c r="BR8127" s="60"/>
      <c r="BX8127" s="151"/>
      <c r="CB8127" s="151"/>
      <c r="CM8127" s="151"/>
      <c r="CO8127" s="151"/>
      <c r="CT8127" s="151"/>
      <c r="CY8127" s="151"/>
    </row>
    <row r="8128" spans="1:103" x14ac:dyDescent="0.2">
      <c r="A8128" s="60"/>
      <c r="B8128" s="60"/>
      <c r="C8128" s="60"/>
      <c r="D8128" s="60"/>
      <c r="E8128" s="60"/>
      <c r="F8128" s="60"/>
      <c r="G8128" s="60"/>
      <c r="H8128" s="60"/>
      <c r="I8128" s="60"/>
      <c r="J8128" s="60"/>
      <c r="K8128" s="60"/>
      <c r="L8128" s="60"/>
      <c r="M8128" s="60"/>
      <c r="N8128" s="60"/>
      <c r="O8128" s="60"/>
      <c r="P8128" s="60"/>
      <c r="Q8128" s="60"/>
      <c r="R8128" s="334">
        <v>21050</v>
      </c>
      <c r="S8128" s="319" t="s">
        <v>356</v>
      </c>
      <c r="BE8128" s="60"/>
      <c r="BR8128" s="60"/>
      <c r="BX8128" s="151"/>
      <c r="CB8128" s="151"/>
      <c r="CM8128" s="151"/>
      <c r="CO8128" s="151"/>
      <c r="CT8128" s="151"/>
      <c r="CY8128" s="151"/>
    </row>
    <row r="8129" spans="1:103" x14ac:dyDescent="0.2">
      <c r="A8129" s="60"/>
      <c r="B8129" s="60"/>
      <c r="C8129" s="60"/>
      <c r="D8129" s="60"/>
      <c r="E8129" s="60"/>
      <c r="F8129" s="60"/>
      <c r="G8129" s="60"/>
      <c r="H8129" s="60"/>
      <c r="I8129" s="60"/>
      <c r="J8129" s="60"/>
      <c r="K8129" s="60"/>
      <c r="L8129" s="60"/>
      <c r="M8129" s="60"/>
      <c r="N8129" s="60"/>
      <c r="O8129" s="60"/>
      <c r="P8129" s="60"/>
      <c r="Q8129" s="60"/>
      <c r="R8129" s="334">
        <v>21051</v>
      </c>
      <c r="S8129" s="319" t="s">
        <v>356</v>
      </c>
      <c r="BE8129" s="60"/>
      <c r="BR8129" s="60"/>
      <c r="BX8129" s="151"/>
      <c r="CB8129" s="151"/>
      <c r="CM8129" s="151"/>
      <c r="CO8129" s="151"/>
      <c r="CT8129" s="151"/>
      <c r="CY8129" s="151"/>
    </row>
    <row r="8130" spans="1:103" x14ac:dyDescent="0.2">
      <c r="A8130" s="60"/>
      <c r="B8130" s="60"/>
      <c r="C8130" s="60"/>
      <c r="D8130" s="60"/>
      <c r="E8130" s="60"/>
      <c r="F8130" s="60"/>
      <c r="G8130" s="60"/>
      <c r="H8130" s="60"/>
      <c r="I8130" s="60"/>
      <c r="J8130" s="60"/>
      <c r="K8130" s="60"/>
      <c r="L8130" s="60"/>
      <c r="M8130" s="60"/>
      <c r="N8130" s="60"/>
      <c r="O8130" s="60"/>
      <c r="P8130" s="60"/>
      <c r="Q8130" s="60"/>
      <c r="R8130" s="334">
        <v>21052</v>
      </c>
      <c r="S8130" s="319" t="s">
        <v>356</v>
      </c>
      <c r="BE8130" s="60"/>
      <c r="BR8130" s="60"/>
      <c r="BX8130" s="151"/>
      <c r="CB8130" s="151"/>
      <c r="CM8130" s="151"/>
      <c r="CO8130" s="151"/>
      <c r="CT8130" s="151"/>
      <c r="CY8130" s="151"/>
    </row>
    <row r="8131" spans="1:103" x14ac:dyDescent="0.2">
      <c r="A8131" s="60"/>
      <c r="B8131" s="60"/>
      <c r="C8131" s="60"/>
      <c r="D8131" s="60"/>
      <c r="E8131" s="60"/>
      <c r="F8131" s="60"/>
      <c r="G8131" s="60"/>
      <c r="H8131" s="60"/>
      <c r="I8131" s="60"/>
      <c r="J8131" s="60"/>
      <c r="K8131" s="60"/>
      <c r="L8131" s="60"/>
      <c r="M8131" s="60"/>
      <c r="N8131" s="60"/>
      <c r="O8131" s="60"/>
      <c r="P8131" s="60"/>
      <c r="Q8131" s="60"/>
      <c r="R8131" s="334">
        <v>21053</v>
      </c>
      <c r="S8131" s="319" t="s">
        <v>356</v>
      </c>
      <c r="BE8131" s="60"/>
      <c r="BR8131" s="60"/>
      <c r="BX8131" s="151"/>
      <c r="CB8131" s="151"/>
      <c r="CM8131" s="151"/>
      <c r="CO8131" s="151"/>
      <c r="CT8131" s="151"/>
      <c r="CY8131" s="151"/>
    </row>
    <row r="8132" spans="1:103" x14ac:dyDescent="0.2">
      <c r="A8132" s="60"/>
      <c r="B8132" s="60"/>
      <c r="C8132" s="60"/>
      <c r="D8132" s="60"/>
      <c r="E8132" s="60"/>
      <c r="F8132" s="60"/>
      <c r="G8132" s="60"/>
      <c r="H8132" s="60"/>
      <c r="I8132" s="60"/>
      <c r="J8132" s="60"/>
      <c r="K8132" s="60"/>
      <c r="L8132" s="60"/>
      <c r="M8132" s="60"/>
      <c r="N8132" s="60"/>
      <c r="O8132" s="60"/>
      <c r="P8132" s="60"/>
      <c r="Q8132" s="60"/>
      <c r="R8132" s="334">
        <v>21054</v>
      </c>
      <c r="S8132" s="319" t="s">
        <v>356</v>
      </c>
      <c r="BE8132" s="60"/>
      <c r="BR8132" s="60"/>
      <c r="BX8132" s="151"/>
      <c r="CB8132" s="151"/>
      <c r="CM8132" s="151"/>
      <c r="CO8132" s="151"/>
      <c r="CT8132" s="151"/>
      <c r="CY8132" s="151"/>
    </row>
    <row r="8133" spans="1:103" x14ac:dyDescent="0.2">
      <c r="A8133" s="60"/>
      <c r="B8133" s="60"/>
      <c r="C8133" s="60"/>
      <c r="D8133" s="60"/>
      <c r="E8133" s="60"/>
      <c r="F8133" s="60"/>
      <c r="G8133" s="60"/>
      <c r="H8133" s="60"/>
      <c r="I8133" s="60"/>
      <c r="J8133" s="60"/>
      <c r="K8133" s="60"/>
      <c r="L8133" s="60"/>
      <c r="M8133" s="60"/>
      <c r="N8133" s="60"/>
      <c r="O8133" s="60"/>
      <c r="P8133" s="60"/>
      <c r="Q8133" s="60"/>
      <c r="R8133" s="334">
        <v>21056</v>
      </c>
      <c r="S8133" s="319" t="s">
        <v>356</v>
      </c>
      <c r="BE8133" s="60"/>
      <c r="BR8133" s="60"/>
      <c r="BX8133" s="151"/>
      <c r="CB8133" s="151"/>
      <c r="CM8133" s="151"/>
      <c r="CO8133" s="151"/>
      <c r="CT8133" s="151"/>
      <c r="CY8133" s="151"/>
    </row>
    <row r="8134" spans="1:103" x14ac:dyDescent="0.2">
      <c r="A8134" s="60"/>
      <c r="B8134" s="60"/>
      <c r="C8134" s="60"/>
      <c r="D8134" s="60"/>
      <c r="E8134" s="60"/>
      <c r="F8134" s="60"/>
      <c r="G8134" s="60"/>
      <c r="H8134" s="60"/>
      <c r="I8134" s="60"/>
      <c r="J8134" s="60"/>
      <c r="K8134" s="60"/>
      <c r="L8134" s="60"/>
      <c r="M8134" s="60"/>
      <c r="N8134" s="60"/>
      <c r="O8134" s="60"/>
      <c r="P8134" s="60"/>
      <c r="Q8134" s="60"/>
      <c r="R8134" s="334">
        <v>21057</v>
      </c>
      <c r="S8134" s="319" t="s">
        <v>356</v>
      </c>
      <c r="BE8134" s="60"/>
      <c r="BR8134" s="60"/>
      <c r="BX8134" s="151"/>
      <c r="CB8134" s="151"/>
      <c r="CM8134" s="151"/>
      <c r="CO8134" s="151"/>
      <c r="CT8134" s="151"/>
      <c r="CY8134" s="151"/>
    </row>
    <row r="8135" spans="1:103" x14ac:dyDescent="0.2">
      <c r="A8135" s="60"/>
      <c r="B8135" s="60"/>
      <c r="C8135" s="60"/>
      <c r="D8135" s="60"/>
      <c r="E8135" s="60"/>
      <c r="F8135" s="60"/>
      <c r="G8135" s="60"/>
      <c r="H8135" s="60"/>
      <c r="I8135" s="60"/>
      <c r="J8135" s="60"/>
      <c r="K8135" s="60"/>
      <c r="L8135" s="60"/>
      <c r="M8135" s="60"/>
      <c r="N8135" s="60"/>
      <c r="O8135" s="60"/>
      <c r="P8135" s="60"/>
      <c r="Q8135" s="60"/>
      <c r="R8135" s="334">
        <v>21060</v>
      </c>
      <c r="S8135" s="319" t="s">
        <v>356</v>
      </c>
      <c r="BE8135" s="60"/>
      <c r="BR8135" s="60"/>
      <c r="BX8135" s="151"/>
      <c r="CB8135" s="151"/>
      <c r="CM8135" s="151"/>
      <c r="CO8135" s="151"/>
      <c r="CT8135" s="151"/>
      <c r="CY8135" s="151"/>
    </row>
    <row r="8136" spans="1:103" x14ac:dyDescent="0.2">
      <c r="A8136" s="60"/>
      <c r="B8136" s="60"/>
      <c r="C8136" s="60"/>
      <c r="D8136" s="60"/>
      <c r="E8136" s="60"/>
      <c r="F8136" s="60"/>
      <c r="G8136" s="60"/>
      <c r="H8136" s="60"/>
      <c r="I8136" s="60"/>
      <c r="J8136" s="60"/>
      <c r="K8136" s="60"/>
      <c r="L8136" s="60"/>
      <c r="M8136" s="60"/>
      <c r="N8136" s="60"/>
      <c r="O8136" s="60"/>
      <c r="P8136" s="60"/>
      <c r="Q8136" s="60"/>
      <c r="R8136" s="334">
        <v>21061</v>
      </c>
      <c r="S8136" s="319" t="s">
        <v>356</v>
      </c>
      <c r="BE8136" s="60"/>
      <c r="BR8136" s="60"/>
      <c r="BX8136" s="151"/>
      <c r="CB8136" s="151"/>
      <c r="CM8136" s="151"/>
      <c r="CO8136" s="151"/>
      <c r="CT8136" s="151"/>
      <c r="CY8136" s="151"/>
    </row>
    <row r="8137" spans="1:103" x14ac:dyDescent="0.2">
      <c r="A8137" s="60"/>
      <c r="B8137" s="60"/>
      <c r="C8137" s="60"/>
      <c r="D8137" s="60"/>
      <c r="E8137" s="60"/>
      <c r="F8137" s="60"/>
      <c r="G8137" s="60"/>
      <c r="H8137" s="60"/>
      <c r="I8137" s="60"/>
      <c r="J8137" s="60"/>
      <c r="K8137" s="60"/>
      <c r="L8137" s="60"/>
      <c r="M8137" s="60"/>
      <c r="N8137" s="60"/>
      <c r="O8137" s="60"/>
      <c r="P8137" s="60"/>
      <c r="Q8137" s="60"/>
      <c r="R8137" s="334">
        <v>21062</v>
      </c>
      <c r="S8137" s="319" t="s">
        <v>356</v>
      </c>
      <c r="BE8137" s="60"/>
      <c r="BR8137" s="60"/>
      <c r="BX8137" s="151"/>
      <c r="CB8137" s="151"/>
      <c r="CM8137" s="151"/>
      <c r="CO8137" s="151"/>
      <c r="CT8137" s="151"/>
      <c r="CY8137" s="151"/>
    </row>
    <row r="8138" spans="1:103" x14ac:dyDescent="0.2">
      <c r="A8138" s="60"/>
      <c r="B8138" s="60"/>
      <c r="C8138" s="60"/>
      <c r="D8138" s="60"/>
      <c r="E8138" s="60"/>
      <c r="F8138" s="60"/>
      <c r="G8138" s="60"/>
      <c r="H8138" s="60"/>
      <c r="I8138" s="60"/>
      <c r="J8138" s="60"/>
      <c r="K8138" s="60"/>
      <c r="L8138" s="60"/>
      <c r="M8138" s="60"/>
      <c r="N8138" s="60"/>
      <c r="O8138" s="60"/>
      <c r="P8138" s="60"/>
      <c r="Q8138" s="60"/>
      <c r="R8138" s="334">
        <v>21065</v>
      </c>
      <c r="S8138" s="319" t="s">
        <v>356</v>
      </c>
      <c r="BE8138" s="60"/>
      <c r="BR8138" s="60"/>
      <c r="BX8138" s="151"/>
      <c r="CB8138" s="151"/>
      <c r="CM8138" s="151"/>
      <c r="CO8138" s="151"/>
      <c r="CT8138" s="151"/>
      <c r="CY8138" s="151"/>
    </row>
    <row r="8139" spans="1:103" x14ac:dyDescent="0.2">
      <c r="A8139" s="60"/>
      <c r="B8139" s="60"/>
      <c r="C8139" s="60"/>
      <c r="D8139" s="60"/>
      <c r="E8139" s="60"/>
      <c r="F8139" s="60"/>
      <c r="G8139" s="60"/>
      <c r="H8139" s="60"/>
      <c r="I8139" s="60"/>
      <c r="J8139" s="60"/>
      <c r="K8139" s="60"/>
      <c r="L8139" s="60"/>
      <c r="M8139" s="60"/>
      <c r="N8139" s="60"/>
      <c r="O8139" s="60"/>
      <c r="P8139" s="60"/>
      <c r="Q8139" s="60"/>
      <c r="R8139" s="334">
        <v>21071</v>
      </c>
      <c r="S8139" s="319" t="s">
        <v>356</v>
      </c>
      <c r="BE8139" s="60"/>
      <c r="BR8139" s="60"/>
      <c r="BX8139" s="151"/>
      <c r="CB8139" s="151"/>
      <c r="CM8139" s="151"/>
      <c r="CO8139" s="151"/>
      <c r="CT8139" s="151"/>
      <c r="CY8139" s="151"/>
    </row>
    <row r="8140" spans="1:103" x14ac:dyDescent="0.2">
      <c r="A8140" s="60"/>
      <c r="B8140" s="60"/>
      <c r="C8140" s="60"/>
      <c r="D8140" s="60"/>
      <c r="E8140" s="60"/>
      <c r="F8140" s="60"/>
      <c r="G8140" s="60"/>
      <c r="H8140" s="60"/>
      <c r="I8140" s="60"/>
      <c r="J8140" s="60"/>
      <c r="K8140" s="60"/>
      <c r="L8140" s="60"/>
      <c r="M8140" s="60"/>
      <c r="N8140" s="60"/>
      <c r="O8140" s="60"/>
      <c r="P8140" s="60"/>
      <c r="Q8140" s="60"/>
      <c r="R8140" s="334">
        <v>21074</v>
      </c>
      <c r="S8140" s="319" t="s">
        <v>356</v>
      </c>
      <c r="BE8140" s="60"/>
      <c r="BR8140" s="60"/>
      <c r="BX8140" s="151"/>
      <c r="CB8140" s="151"/>
      <c r="CM8140" s="151"/>
      <c r="CO8140" s="151"/>
      <c r="CT8140" s="151"/>
      <c r="CY8140" s="151"/>
    </row>
    <row r="8141" spans="1:103" x14ac:dyDescent="0.2">
      <c r="A8141" s="60"/>
      <c r="B8141" s="60"/>
      <c r="C8141" s="60"/>
      <c r="D8141" s="60"/>
      <c r="E8141" s="60"/>
      <c r="F8141" s="60"/>
      <c r="G8141" s="60"/>
      <c r="H8141" s="60"/>
      <c r="I8141" s="60"/>
      <c r="J8141" s="60"/>
      <c r="K8141" s="60"/>
      <c r="L8141" s="60"/>
      <c r="M8141" s="60"/>
      <c r="N8141" s="60"/>
      <c r="O8141" s="60"/>
      <c r="P8141" s="60"/>
      <c r="Q8141" s="60"/>
      <c r="R8141" s="334">
        <v>21075</v>
      </c>
      <c r="S8141" s="319" t="s">
        <v>356</v>
      </c>
      <c r="BE8141" s="60"/>
      <c r="BR8141" s="60"/>
      <c r="BX8141" s="151"/>
      <c r="CB8141" s="151"/>
      <c r="CM8141" s="151"/>
      <c r="CO8141" s="151"/>
      <c r="CT8141" s="151"/>
      <c r="CY8141" s="151"/>
    </row>
    <row r="8142" spans="1:103" x14ac:dyDescent="0.2">
      <c r="A8142" s="60"/>
      <c r="B8142" s="60"/>
      <c r="C8142" s="60"/>
      <c r="D8142" s="60"/>
      <c r="E8142" s="60"/>
      <c r="F8142" s="60"/>
      <c r="G8142" s="60"/>
      <c r="H8142" s="60"/>
      <c r="I8142" s="60"/>
      <c r="J8142" s="60"/>
      <c r="K8142" s="60"/>
      <c r="L8142" s="60"/>
      <c r="M8142" s="60"/>
      <c r="N8142" s="60"/>
      <c r="O8142" s="60"/>
      <c r="P8142" s="60"/>
      <c r="Q8142" s="60"/>
      <c r="R8142" s="334">
        <v>21076</v>
      </c>
      <c r="S8142" s="319" t="s">
        <v>356</v>
      </c>
      <c r="BE8142" s="60"/>
      <c r="BR8142" s="60"/>
      <c r="BX8142" s="151"/>
      <c r="CB8142" s="151"/>
      <c r="CM8142" s="151"/>
      <c r="CO8142" s="151"/>
      <c r="CT8142" s="151"/>
      <c r="CY8142" s="151"/>
    </row>
    <row r="8143" spans="1:103" x14ac:dyDescent="0.2">
      <c r="A8143" s="60"/>
      <c r="B8143" s="60"/>
      <c r="C8143" s="60"/>
      <c r="D8143" s="60"/>
      <c r="E8143" s="60"/>
      <c r="F8143" s="60"/>
      <c r="G8143" s="60"/>
      <c r="H8143" s="60"/>
      <c r="I8143" s="60"/>
      <c r="J8143" s="60"/>
      <c r="K8143" s="60"/>
      <c r="L8143" s="60"/>
      <c r="M8143" s="60"/>
      <c r="N8143" s="60"/>
      <c r="O8143" s="60"/>
      <c r="P8143" s="60"/>
      <c r="Q8143" s="60"/>
      <c r="R8143" s="334">
        <v>21077</v>
      </c>
      <c r="S8143" s="319" t="s">
        <v>356</v>
      </c>
      <c r="BE8143" s="60"/>
      <c r="BR8143" s="60"/>
      <c r="BX8143" s="151"/>
      <c r="CB8143" s="151"/>
      <c r="CM8143" s="151"/>
      <c r="CO8143" s="151"/>
      <c r="CT8143" s="151"/>
      <c r="CY8143" s="151"/>
    </row>
    <row r="8144" spans="1:103" x14ac:dyDescent="0.2">
      <c r="A8144" s="60"/>
      <c r="B8144" s="60"/>
      <c r="C8144" s="60"/>
      <c r="D8144" s="60"/>
      <c r="E8144" s="60"/>
      <c r="F8144" s="60"/>
      <c r="G8144" s="60"/>
      <c r="H8144" s="60"/>
      <c r="I8144" s="60"/>
      <c r="J8144" s="60"/>
      <c r="K8144" s="60"/>
      <c r="L8144" s="60"/>
      <c r="M8144" s="60"/>
      <c r="N8144" s="60"/>
      <c r="O8144" s="60"/>
      <c r="P8144" s="60"/>
      <c r="Q8144" s="60"/>
      <c r="R8144" s="334">
        <v>21078</v>
      </c>
      <c r="S8144" s="319" t="s">
        <v>356</v>
      </c>
      <c r="BE8144" s="60"/>
      <c r="BR8144" s="60"/>
      <c r="BX8144" s="151"/>
      <c r="CB8144" s="151"/>
      <c r="CM8144" s="151"/>
      <c r="CO8144" s="151"/>
      <c r="CT8144" s="151"/>
      <c r="CY8144" s="151"/>
    </row>
    <row r="8145" spans="1:103" x14ac:dyDescent="0.2">
      <c r="A8145" s="60"/>
      <c r="B8145" s="60"/>
      <c r="C8145" s="60"/>
      <c r="D8145" s="60"/>
      <c r="E8145" s="60"/>
      <c r="F8145" s="60"/>
      <c r="G8145" s="60"/>
      <c r="H8145" s="60"/>
      <c r="I8145" s="60"/>
      <c r="J8145" s="60"/>
      <c r="K8145" s="60"/>
      <c r="L8145" s="60"/>
      <c r="M8145" s="60"/>
      <c r="N8145" s="60"/>
      <c r="O8145" s="60"/>
      <c r="P8145" s="60"/>
      <c r="Q8145" s="60"/>
      <c r="R8145" s="334">
        <v>21082</v>
      </c>
      <c r="S8145" s="319" t="s">
        <v>356</v>
      </c>
      <c r="BE8145" s="60"/>
      <c r="BR8145" s="60"/>
      <c r="BX8145" s="151"/>
      <c r="CB8145" s="151"/>
      <c r="CM8145" s="151"/>
      <c r="CO8145" s="151"/>
      <c r="CT8145" s="151"/>
      <c r="CY8145" s="151"/>
    </row>
    <row r="8146" spans="1:103" x14ac:dyDescent="0.2">
      <c r="A8146" s="60"/>
      <c r="B8146" s="60"/>
      <c r="C8146" s="60"/>
      <c r="D8146" s="60"/>
      <c r="E8146" s="60"/>
      <c r="F8146" s="60"/>
      <c r="G8146" s="60"/>
      <c r="H8146" s="60"/>
      <c r="I8146" s="60"/>
      <c r="J8146" s="60"/>
      <c r="K8146" s="60"/>
      <c r="L8146" s="60"/>
      <c r="M8146" s="60"/>
      <c r="N8146" s="60"/>
      <c r="O8146" s="60"/>
      <c r="P8146" s="60"/>
      <c r="Q8146" s="60"/>
      <c r="R8146" s="334">
        <v>21084</v>
      </c>
      <c r="S8146" s="319" t="s">
        <v>356</v>
      </c>
      <c r="BE8146" s="60"/>
      <c r="BR8146" s="60"/>
      <c r="BX8146" s="151"/>
      <c r="CB8146" s="151"/>
      <c r="CM8146" s="151"/>
      <c r="CO8146" s="151"/>
      <c r="CT8146" s="151"/>
      <c r="CY8146" s="151"/>
    </row>
    <row r="8147" spans="1:103" x14ac:dyDescent="0.2">
      <c r="A8147" s="60"/>
      <c r="B8147" s="60"/>
      <c r="C8147" s="60"/>
      <c r="D8147" s="60"/>
      <c r="E8147" s="60"/>
      <c r="F8147" s="60"/>
      <c r="G8147" s="60"/>
      <c r="H8147" s="60"/>
      <c r="I8147" s="60"/>
      <c r="J8147" s="60"/>
      <c r="K8147" s="60"/>
      <c r="L8147" s="60"/>
      <c r="M8147" s="60"/>
      <c r="N8147" s="60"/>
      <c r="O8147" s="60"/>
      <c r="P8147" s="60"/>
      <c r="Q8147" s="60"/>
      <c r="R8147" s="334">
        <v>21085</v>
      </c>
      <c r="S8147" s="319" t="s">
        <v>356</v>
      </c>
      <c r="BE8147" s="60"/>
      <c r="BR8147" s="60"/>
      <c r="BX8147" s="151"/>
      <c r="CB8147" s="151"/>
      <c r="CM8147" s="151"/>
      <c r="CO8147" s="151"/>
      <c r="CT8147" s="151"/>
      <c r="CY8147" s="151"/>
    </row>
    <row r="8148" spans="1:103" x14ac:dyDescent="0.2">
      <c r="A8148" s="60"/>
      <c r="B8148" s="60"/>
      <c r="C8148" s="60"/>
      <c r="D8148" s="60"/>
      <c r="E8148" s="60"/>
      <c r="F8148" s="60"/>
      <c r="G8148" s="60"/>
      <c r="H8148" s="60"/>
      <c r="I8148" s="60"/>
      <c r="J8148" s="60"/>
      <c r="K8148" s="60"/>
      <c r="L8148" s="60"/>
      <c r="M8148" s="60"/>
      <c r="N8148" s="60"/>
      <c r="O8148" s="60"/>
      <c r="P8148" s="60"/>
      <c r="Q8148" s="60"/>
      <c r="R8148" s="334">
        <v>21087</v>
      </c>
      <c r="S8148" s="319" t="s">
        <v>356</v>
      </c>
      <c r="BE8148" s="60"/>
      <c r="BR8148" s="60"/>
      <c r="BX8148" s="151"/>
      <c r="CB8148" s="151"/>
      <c r="CM8148" s="151"/>
      <c r="CO8148" s="151"/>
      <c r="CT8148" s="151"/>
      <c r="CY8148" s="151"/>
    </row>
    <row r="8149" spans="1:103" x14ac:dyDescent="0.2">
      <c r="A8149" s="60"/>
      <c r="B8149" s="60"/>
      <c r="C8149" s="60"/>
      <c r="D8149" s="60"/>
      <c r="E8149" s="60"/>
      <c r="F8149" s="60"/>
      <c r="G8149" s="60"/>
      <c r="H8149" s="60"/>
      <c r="I8149" s="60"/>
      <c r="J8149" s="60"/>
      <c r="K8149" s="60"/>
      <c r="L8149" s="60"/>
      <c r="M8149" s="60"/>
      <c r="N8149" s="60"/>
      <c r="O8149" s="60"/>
      <c r="P8149" s="60"/>
      <c r="Q8149" s="60"/>
      <c r="R8149" s="334">
        <v>21088</v>
      </c>
      <c r="S8149" s="319" t="s">
        <v>356</v>
      </c>
      <c r="BE8149" s="60"/>
      <c r="BR8149" s="60"/>
      <c r="BX8149" s="151"/>
      <c r="CB8149" s="151"/>
      <c r="CM8149" s="151"/>
      <c r="CO8149" s="151"/>
      <c r="CT8149" s="151"/>
      <c r="CY8149" s="151"/>
    </row>
    <row r="8150" spans="1:103" x14ac:dyDescent="0.2">
      <c r="A8150" s="60"/>
      <c r="B8150" s="60"/>
      <c r="C8150" s="60"/>
      <c r="D8150" s="60"/>
      <c r="E8150" s="60"/>
      <c r="F8150" s="60"/>
      <c r="G8150" s="60"/>
      <c r="H8150" s="60"/>
      <c r="I8150" s="60"/>
      <c r="J8150" s="60"/>
      <c r="K8150" s="60"/>
      <c r="L8150" s="60"/>
      <c r="M8150" s="60"/>
      <c r="N8150" s="60"/>
      <c r="O8150" s="60"/>
      <c r="P8150" s="60"/>
      <c r="Q8150" s="60"/>
      <c r="R8150" s="334">
        <v>21090</v>
      </c>
      <c r="S8150" s="319" t="s">
        <v>356</v>
      </c>
      <c r="BE8150" s="60"/>
      <c r="BR8150" s="60"/>
      <c r="BX8150" s="151"/>
      <c r="CB8150" s="151"/>
      <c r="CM8150" s="151"/>
      <c r="CO8150" s="151"/>
      <c r="CT8150" s="151"/>
      <c r="CY8150" s="151"/>
    </row>
    <row r="8151" spans="1:103" x14ac:dyDescent="0.2">
      <c r="A8151" s="60"/>
      <c r="B8151" s="60"/>
      <c r="C8151" s="60"/>
      <c r="D8151" s="60"/>
      <c r="E8151" s="60"/>
      <c r="F8151" s="60"/>
      <c r="G8151" s="60"/>
      <c r="H8151" s="60"/>
      <c r="I8151" s="60"/>
      <c r="J8151" s="60"/>
      <c r="K8151" s="60"/>
      <c r="L8151" s="60"/>
      <c r="M8151" s="60"/>
      <c r="N8151" s="60"/>
      <c r="O8151" s="60"/>
      <c r="P8151" s="60"/>
      <c r="Q8151" s="60"/>
      <c r="R8151" s="334">
        <v>21092</v>
      </c>
      <c r="S8151" s="319" t="s">
        <v>356</v>
      </c>
      <c r="BE8151" s="60"/>
      <c r="BR8151" s="60"/>
      <c r="BX8151" s="151"/>
      <c r="CB8151" s="151"/>
      <c r="CM8151" s="151"/>
      <c r="CO8151" s="151"/>
      <c r="CT8151" s="151"/>
      <c r="CY8151" s="151"/>
    </row>
    <row r="8152" spans="1:103" x14ac:dyDescent="0.2">
      <c r="A8152" s="60"/>
      <c r="B8152" s="60"/>
      <c r="C8152" s="60"/>
      <c r="D8152" s="60"/>
      <c r="E8152" s="60"/>
      <c r="F8152" s="60"/>
      <c r="G8152" s="60"/>
      <c r="H8152" s="60"/>
      <c r="I8152" s="60"/>
      <c r="J8152" s="60"/>
      <c r="K8152" s="60"/>
      <c r="L8152" s="60"/>
      <c r="M8152" s="60"/>
      <c r="N8152" s="60"/>
      <c r="O8152" s="60"/>
      <c r="P8152" s="60"/>
      <c r="Q8152" s="60"/>
      <c r="R8152" s="334">
        <v>21093</v>
      </c>
      <c r="S8152" s="319" t="s">
        <v>356</v>
      </c>
      <c r="BE8152" s="60"/>
      <c r="BR8152" s="60"/>
      <c r="BX8152" s="151"/>
      <c r="CB8152" s="151"/>
      <c r="CM8152" s="151"/>
      <c r="CO8152" s="151"/>
      <c r="CT8152" s="151"/>
      <c r="CY8152" s="151"/>
    </row>
    <row r="8153" spans="1:103" x14ac:dyDescent="0.2">
      <c r="A8153" s="60"/>
      <c r="B8153" s="60"/>
      <c r="C8153" s="60"/>
      <c r="D8153" s="60"/>
      <c r="E8153" s="60"/>
      <c r="F8153" s="60"/>
      <c r="G8153" s="60"/>
      <c r="H8153" s="60"/>
      <c r="I8153" s="60"/>
      <c r="J8153" s="60"/>
      <c r="K8153" s="60"/>
      <c r="L8153" s="60"/>
      <c r="M8153" s="60"/>
      <c r="N8153" s="60"/>
      <c r="O8153" s="60"/>
      <c r="P8153" s="60"/>
      <c r="Q8153" s="60"/>
      <c r="R8153" s="334">
        <v>21094</v>
      </c>
      <c r="S8153" s="319" t="s">
        <v>356</v>
      </c>
      <c r="BE8153" s="60"/>
      <c r="BR8153" s="60"/>
      <c r="BX8153" s="151"/>
      <c r="CB8153" s="151"/>
      <c r="CM8153" s="151"/>
      <c r="CO8153" s="151"/>
      <c r="CT8153" s="151"/>
      <c r="CY8153" s="151"/>
    </row>
    <row r="8154" spans="1:103" x14ac:dyDescent="0.2">
      <c r="A8154" s="60"/>
      <c r="B8154" s="60"/>
      <c r="C8154" s="60"/>
      <c r="D8154" s="60"/>
      <c r="E8154" s="60"/>
      <c r="F8154" s="60"/>
      <c r="G8154" s="60"/>
      <c r="H8154" s="60"/>
      <c r="I8154" s="60"/>
      <c r="J8154" s="60"/>
      <c r="K8154" s="60"/>
      <c r="L8154" s="60"/>
      <c r="M8154" s="60"/>
      <c r="N8154" s="60"/>
      <c r="O8154" s="60"/>
      <c r="P8154" s="60"/>
      <c r="Q8154" s="60"/>
      <c r="R8154" s="334">
        <v>21102</v>
      </c>
      <c r="S8154" s="319" t="s">
        <v>356</v>
      </c>
      <c r="BE8154" s="60"/>
      <c r="BR8154" s="60"/>
      <c r="BX8154" s="151"/>
      <c r="CB8154" s="151"/>
      <c r="CM8154" s="151"/>
      <c r="CO8154" s="151"/>
      <c r="CT8154" s="151"/>
      <c r="CY8154" s="151"/>
    </row>
    <row r="8155" spans="1:103" x14ac:dyDescent="0.2">
      <c r="A8155" s="60"/>
      <c r="B8155" s="60"/>
      <c r="C8155" s="60"/>
      <c r="D8155" s="60"/>
      <c r="E8155" s="60"/>
      <c r="F8155" s="60"/>
      <c r="G8155" s="60"/>
      <c r="H8155" s="60"/>
      <c r="I8155" s="60"/>
      <c r="J8155" s="60"/>
      <c r="K8155" s="60"/>
      <c r="L8155" s="60"/>
      <c r="M8155" s="60"/>
      <c r="N8155" s="60"/>
      <c r="O8155" s="60"/>
      <c r="P8155" s="60"/>
      <c r="Q8155" s="60"/>
      <c r="R8155" s="334">
        <v>21104</v>
      </c>
      <c r="S8155" s="319" t="s">
        <v>356</v>
      </c>
      <c r="BE8155" s="60"/>
      <c r="BR8155" s="60"/>
      <c r="BX8155" s="151"/>
      <c r="CB8155" s="151"/>
      <c r="CM8155" s="151"/>
      <c r="CO8155" s="151"/>
      <c r="CT8155" s="151"/>
      <c r="CY8155" s="151"/>
    </row>
    <row r="8156" spans="1:103" x14ac:dyDescent="0.2">
      <c r="A8156" s="60"/>
      <c r="B8156" s="60"/>
      <c r="C8156" s="60"/>
      <c r="D8156" s="60"/>
      <c r="E8156" s="60"/>
      <c r="F8156" s="60"/>
      <c r="G8156" s="60"/>
      <c r="H8156" s="60"/>
      <c r="I8156" s="60"/>
      <c r="J8156" s="60"/>
      <c r="K8156" s="60"/>
      <c r="L8156" s="60"/>
      <c r="M8156" s="60"/>
      <c r="N8156" s="60"/>
      <c r="O8156" s="60"/>
      <c r="P8156" s="60"/>
      <c r="Q8156" s="60"/>
      <c r="R8156" s="334">
        <v>21105</v>
      </c>
      <c r="S8156" s="319" t="s">
        <v>356</v>
      </c>
      <c r="BE8156" s="60"/>
      <c r="BR8156" s="60"/>
      <c r="BX8156" s="151"/>
      <c r="CB8156" s="151"/>
      <c r="CM8156" s="151"/>
      <c r="CO8156" s="151"/>
      <c r="CT8156" s="151"/>
      <c r="CY8156" s="151"/>
    </row>
    <row r="8157" spans="1:103" x14ac:dyDescent="0.2">
      <c r="A8157" s="60"/>
      <c r="B8157" s="60"/>
      <c r="C8157" s="60"/>
      <c r="D8157" s="60"/>
      <c r="E8157" s="60"/>
      <c r="F8157" s="60"/>
      <c r="G8157" s="60"/>
      <c r="H8157" s="60"/>
      <c r="I8157" s="60"/>
      <c r="J8157" s="60"/>
      <c r="K8157" s="60"/>
      <c r="L8157" s="60"/>
      <c r="M8157" s="60"/>
      <c r="N8157" s="60"/>
      <c r="O8157" s="60"/>
      <c r="P8157" s="60"/>
      <c r="Q8157" s="60"/>
      <c r="R8157" s="334">
        <v>21106</v>
      </c>
      <c r="S8157" s="319" t="s">
        <v>356</v>
      </c>
      <c r="BE8157" s="60"/>
      <c r="BR8157" s="60"/>
      <c r="BX8157" s="151"/>
      <c r="CB8157" s="151"/>
      <c r="CM8157" s="151"/>
      <c r="CO8157" s="151"/>
      <c r="CT8157" s="151"/>
      <c r="CY8157" s="151"/>
    </row>
    <row r="8158" spans="1:103" x14ac:dyDescent="0.2">
      <c r="A8158" s="60"/>
      <c r="B8158" s="60"/>
      <c r="C8158" s="60"/>
      <c r="D8158" s="60"/>
      <c r="E8158" s="60"/>
      <c r="F8158" s="60"/>
      <c r="G8158" s="60"/>
      <c r="H8158" s="60"/>
      <c r="I8158" s="60"/>
      <c r="J8158" s="60"/>
      <c r="K8158" s="60"/>
      <c r="L8158" s="60"/>
      <c r="M8158" s="60"/>
      <c r="N8158" s="60"/>
      <c r="O8158" s="60"/>
      <c r="P8158" s="60"/>
      <c r="Q8158" s="60"/>
      <c r="R8158" s="334">
        <v>21108</v>
      </c>
      <c r="S8158" s="319" t="s">
        <v>356</v>
      </c>
      <c r="BE8158" s="60"/>
      <c r="BR8158" s="60"/>
      <c r="BX8158" s="151"/>
      <c r="CB8158" s="151"/>
      <c r="CM8158" s="151"/>
      <c r="CO8158" s="151"/>
      <c r="CT8158" s="151"/>
      <c r="CY8158" s="151"/>
    </row>
    <row r="8159" spans="1:103" x14ac:dyDescent="0.2">
      <c r="A8159" s="60"/>
      <c r="B8159" s="60"/>
      <c r="C8159" s="60"/>
      <c r="D8159" s="60"/>
      <c r="E8159" s="60"/>
      <c r="F8159" s="60"/>
      <c r="G8159" s="60"/>
      <c r="H8159" s="60"/>
      <c r="I8159" s="60"/>
      <c r="J8159" s="60"/>
      <c r="K8159" s="60"/>
      <c r="L8159" s="60"/>
      <c r="M8159" s="60"/>
      <c r="N8159" s="60"/>
      <c r="O8159" s="60"/>
      <c r="P8159" s="60"/>
      <c r="Q8159" s="60"/>
      <c r="R8159" s="334">
        <v>21111</v>
      </c>
      <c r="S8159" s="319" t="s">
        <v>356</v>
      </c>
      <c r="BE8159" s="60"/>
      <c r="BR8159" s="60"/>
      <c r="BX8159" s="151"/>
      <c r="CB8159" s="151"/>
      <c r="CM8159" s="151"/>
      <c r="CO8159" s="151"/>
      <c r="CT8159" s="151"/>
      <c r="CY8159" s="151"/>
    </row>
    <row r="8160" spans="1:103" x14ac:dyDescent="0.2">
      <c r="A8160" s="60"/>
      <c r="B8160" s="60"/>
      <c r="C8160" s="60"/>
      <c r="D8160" s="60"/>
      <c r="E8160" s="60"/>
      <c r="F8160" s="60"/>
      <c r="G8160" s="60"/>
      <c r="H8160" s="60"/>
      <c r="I8160" s="60"/>
      <c r="J8160" s="60"/>
      <c r="K8160" s="60"/>
      <c r="L8160" s="60"/>
      <c r="M8160" s="60"/>
      <c r="N8160" s="60"/>
      <c r="O8160" s="60"/>
      <c r="P8160" s="60"/>
      <c r="Q8160" s="60"/>
      <c r="R8160" s="334">
        <v>21113</v>
      </c>
      <c r="S8160" s="319" t="s">
        <v>356</v>
      </c>
      <c r="BE8160" s="60"/>
      <c r="BR8160" s="60"/>
      <c r="BX8160" s="151"/>
      <c r="CB8160" s="151"/>
      <c r="CM8160" s="151"/>
      <c r="CO8160" s="151"/>
      <c r="CT8160" s="151"/>
      <c r="CY8160" s="151"/>
    </row>
    <row r="8161" spans="1:103" x14ac:dyDescent="0.2">
      <c r="A8161" s="60"/>
      <c r="B8161" s="60"/>
      <c r="C8161" s="60"/>
      <c r="D8161" s="60"/>
      <c r="E8161" s="60"/>
      <c r="F8161" s="60"/>
      <c r="G8161" s="60"/>
      <c r="H8161" s="60"/>
      <c r="I8161" s="60"/>
      <c r="J8161" s="60"/>
      <c r="K8161" s="60"/>
      <c r="L8161" s="60"/>
      <c r="M8161" s="60"/>
      <c r="N8161" s="60"/>
      <c r="O8161" s="60"/>
      <c r="P8161" s="60"/>
      <c r="Q8161" s="60"/>
      <c r="R8161" s="334">
        <v>21114</v>
      </c>
      <c r="S8161" s="319" t="s">
        <v>356</v>
      </c>
      <c r="BE8161" s="60"/>
      <c r="BR8161" s="60"/>
      <c r="BX8161" s="151"/>
      <c r="CB8161" s="151"/>
      <c r="CM8161" s="151"/>
      <c r="CO8161" s="151"/>
      <c r="CT8161" s="151"/>
      <c r="CY8161" s="151"/>
    </row>
    <row r="8162" spans="1:103" x14ac:dyDescent="0.2">
      <c r="A8162" s="60"/>
      <c r="B8162" s="60"/>
      <c r="C8162" s="60"/>
      <c r="D8162" s="60"/>
      <c r="E8162" s="60"/>
      <c r="F8162" s="60"/>
      <c r="G8162" s="60"/>
      <c r="H8162" s="60"/>
      <c r="I8162" s="60"/>
      <c r="J8162" s="60"/>
      <c r="K8162" s="60"/>
      <c r="L8162" s="60"/>
      <c r="M8162" s="60"/>
      <c r="N8162" s="60"/>
      <c r="O8162" s="60"/>
      <c r="P8162" s="60"/>
      <c r="Q8162" s="60"/>
      <c r="R8162" s="334">
        <v>21117</v>
      </c>
      <c r="S8162" s="319" t="s">
        <v>356</v>
      </c>
      <c r="BE8162" s="60"/>
      <c r="BR8162" s="60"/>
      <c r="BX8162" s="151"/>
      <c r="CB8162" s="151"/>
      <c r="CM8162" s="151"/>
      <c r="CO8162" s="151"/>
      <c r="CT8162" s="151"/>
      <c r="CY8162" s="151"/>
    </row>
    <row r="8163" spans="1:103" x14ac:dyDescent="0.2">
      <c r="A8163" s="60"/>
      <c r="B8163" s="60"/>
      <c r="C8163" s="60"/>
      <c r="D8163" s="60"/>
      <c r="E8163" s="60"/>
      <c r="F8163" s="60"/>
      <c r="G8163" s="60"/>
      <c r="H8163" s="60"/>
      <c r="I8163" s="60"/>
      <c r="J8163" s="60"/>
      <c r="K8163" s="60"/>
      <c r="L8163" s="60"/>
      <c r="M8163" s="60"/>
      <c r="N8163" s="60"/>
      <c r="O8163" s="60"/>
      <c r="P8163" s="60"/>
      <c r="Q8163" s="60"/>
      <c r="R8163" s="334">
        <v>21120</v>
      </c>
      <c r="S8163" s="319" t="s">
        <v>356</v>
      </c>
      <c r="BE8163" s="60"/>
      <c r="BR8163" s="60"/>
      <c r="BX8163" s="151"/>
      <c r="CB8163" s="151"/>
      <c r="CM8163" s="151"/>
      <c r="CO8163" s="151"/>
      <c r="CT8163" s="151"/>
      <c r="CY8163" s="151"/>
    </row>
    <row r="8164" spans="1:103" x14ac:dyDescent="0.2">
      <c r="A8164" s="60"/>
      <c r="B8164" s="60"/>
      <c r="C8164" s="60"/>
      <c r="D8164" s="60"/>
      <c r="E8164" s="60"/>
      <c r="F8164" s="60"/>
      <c r="G8164" s="60"/>
      <c r="H8164" s="60"/>
      <c r="I8164" s="60"/>
      <c r="J8164" s="60"/>
      <c r="K8164" s="60"/>
      <c r="L8164" s="60"/>
      <c r="M8164" s="60"/>
      <c r="N8164" s="60"/>
      <c r="O8164" s="60"/>
      <c r="P8164" s="60"/>
      <c r="Q8164" s="60"/>
      <c r="R8164" s="334">
        <v>21122</v>
      </c>
      <c r="S8164" s="319" t="s">
        <v>356</v>
      </c>
      <c r="BE8164" s="60"/>
      <c r="BR8164" s="60"/>
      <c r="BX8164" s="151"/>
      <c r="CB8164" s="151"/>
      <c r="CM8164" s="151"/>
      <c r="CO8164" s="151"/>
      <c r="CT8164" s="151"/>
      <c r="CY8164" s="151"/>
    </row>
    <row r="8165" spans="1:103" x14ac:dyDescent="0.2">
      <c r="A8165" s="60"/>
      <c r="B8165" s="60"/>
      <c r="C8165" s="60"/>
      <c r="D8165" s="60"/>
      <c r="E8165" s="60"/>
      <c r="F8165" s="60"/>
      <c r="G8165" s="60"/>
      <c r="H8165" s="60"/>
      <c r="I8165" s="60"/>
      <c r="J8165" s="60"/>
      <c r="K8165" s="60"/>
      <c r="L8165" s="60"/>
      <c r="M8165" s="60"/>
      <c r="N8165" s="60"/>
      <c r="O8165" s="60"/>
      <c r="P8165" s="60"/>
      <c r="Q8165" s="60"/>
      <c r="R8165" s="334">
        <v>21123</v>
      </c>
      <c r="S8165" s="319" t="s">
        <v>356</v>
      </c>
      <c r="BE8165" s="60"/>
      <c r="BR8165" s="60"/>
      <c r="BX8165" s="151"/>
      <c r="CB8165" s="151"/>
      <c r="CM8165" s="151"/>
      <c r="CO8165" s="151"/>
      <c r="CT8165" s="151"/>
      <c r="CY8165" s="151"/>
    </row>
    <row r="8166" spans="1:103" x14ac:dyDescent="0.2">
      <c r="A8166" s="60"/>
      <c r="B8166" s="60"/>
      <c r="C8166" s="60"/>
      <c r="D8166" s="60"/>
      <c r="E8166" s="60"/>
      <c r="F8166" s="60"/>
      <c r="G8166" s="60"/>
      <c r="H8166" s="60"/>
      <c r="I8166" s="60"/>
      <c r="J8166" s="60"/>
      <c r="K8166" s="60"/>
      <c r="L8166" s="60"/>
      <c r="M8166" s="60"/>
      <c r="N8166" s="60"/>
      <c r="O8166" s="60"/>
      <c r="P8166" s="60"/>
      <c r="Q8166" s="60"/>
      <c r="R8166" s="334">
        <v>21128</v>
      </c>
      <c r="S8166" s="319" t="s">
        <v>356</v>
      </c>
      <c r="BE8166" s="60"/>
      <c r="BR8166" s="60"/>
      <c r="BX8166" s="151"/>
      <c r="CB8166" s="151"/>
      <c r="CM8166" s="151"/>
      <c r="CO8166" s="151"/>
      <c r="CT8166" s="151"/>
      <c r="CY8166" s="151"/>
    </row>
    <row r="8167" spans="1:103" x14ac:dyDescent="0.2">
      <c r="A8167" s="60"/>
      <c r="B8167" s="60"/>
      <c r="C8167" s="60"/>
      <c r="D8167" s="60"/>
      <c r="E8167" s="60"/>
      <c r="F8167" s="60"/>
      <c r="G8167" s="60"/>
      <c r="H8167" s="60"/>
      <c r="I8167" s="60"/>
      <c r="J8167" s="60"/>
      <c r="K8167" s="60"/>
      <c r="L8167" s="60"/>
      <c r="M8167" s="60"/>
      <c r="N8167" s="60"/>
      <c r="O8167" s="60"/>
      <c r="P8167" s="60"/>
      <c r="Q8167" s="60"/>
      <c r="R8167" s="334">
        <v>21130</v>
      </c>
      <c r="S8167" s="319" t="s">
        <v>356</v>
      </c>
      <c r="BE8167" s="60"/>
      <c r="BR8167" s="60"/>
      <c r="BX8167" s="151"/>
      <c r="CB8167" s="151"/>
      <c r="CM8167" s="151"/>
      <c r="CO8167" s="151"/>
      <c r="CT8167" s="151"/>
      <c r="CY8167" s="151"/>
    </row>
    <row r="8168" spans="1:103" x14ac:dyDescent="0.2">
      <c r="A8168" s="60"/>
      <c r="B8168" s="60"/>
      <c r="C8168" s="60"/>
      <c r="D8168" s="60"/>
      <c r="E8168" s="60"/>
      <c r="F8168" s="60"/>
      <c r="G8168" s="60"/>
      <c r="H8168" s="60"/>
      <c r="I8168" s="60"/>
      <c r="J8168" s="60"/>
      <c r="K8168" s="60"/>
      <c r="L8168" s="60"/>
      <c r="M8168" s="60"/>
      <c r="N8168" s="60"/>
      <c r="O8168" s="60"/>
      <c r="P8168" s="60"/>
      <c r="Q8168" s="60"/>
      <c r="R8168" s="334">
        <v>21131</v>
      </c>
      <c r="S8168" s="319" t="s">
        <v>356</v>
      </c>
      <c r="BE8168" s="60"/>
      <c r="BR8168" s="60"/>
      <c r="BX8168" s="151"/>
      <c r="CB8168" s="151"/>
      <c r="CM8168" s="151"/>
      <c r="CO8168" s="151"/>
      <c r="CT8168" s="151"/>
      <c r="CY8168" s="151"/>
    </row>
    <row r="8169" spans="1:103" x14ac:dyDescent="0.2">
      <c r="A8169" s="60"/>
      <c r="B8169" s="60"/>
      <c r="C8169" s="60"/>
      <c r="D8169" s="60"/>
      <c r="E8169" s="60"/>
      <c r="F8169" s="60"/>
      <c r="G8169" s="60"/>
      <c r="H8169" s="60"/>
      <c r="I8169" s="60"/>
      <c r="J8169" s="60"/>
      <c r="K8169" s="60"/>
      <c r="L8169" s="60"/>
      <c r="M8169" s="60"/>
      <c r="N8169" s="60"/>
      <c r="O8169" s="60"/>
      <c r="P8169" s="60"/>
      <c r="Q8169" s="60"/>
      <c r="R8169" s="334">
        <v>21132</v>
      </c>
      <c r="S8169" s="319" t="s">
        <v>356</v>
      </c>
      <c r="BE8169" s="60"/>
      <c r="BR8169" s="60"/>
      <c r="BX8169" s="151"/>
      <c r="CB8169" s="151"/>
      <c r="CM8169" s="151"/>
      <c r="CO8169" s="151"/>
      <c r="CT8169" s="151"/>
      <c r="CY8169" s="151"/>
    </row>
    <row r="8170" spans="1:103" x14ac:dyDescent="0.2">
      <c r="A8170" s="60"/>
      <c r="B8170" s="60"/>
      <c r="C8170" s="60"/>
      <c r="D8170" s="60"/>
      <c r="E8170" s="60"/>
      <c r="F8170" s="60"/>
      <c r="G8170" s="60"/>
      <c r="H8170" s="60"/>
      <c r="I8170" s="60"/>
      <c r="J8170" s="60"/>
      <c r="K8170" s="60"/>
      <c r="L8170" s="60"/>
      <c r="M8170" s="60"/>
      <c r="N8170" s="60"/>
      <c r="O8170" s="60"/>
      <c r="P8170" s="60"/>
      <c r="Q8170" s="60"/>
      <c r="R8170" s="334">
        <v>21133</v>
      </c>
      <c r="S8170" s="319" t="s">
        <v>356</v>
      </c>
      <c r="BE8170" s="60"/>
      <c r="BR8170" s="60"/>
      <c r="BX8170" s="151"/>
      <c r="CB8170" s="151"/>
      <c r="CM8170" s="151"/>
      <c r="CO8170" s="151"/>
      <c r="CT8170" s="151"/>
      <c r="CY8170" s="151"/>
    </row>
    <row r="8171" spans="1:103" x14ac:dyDescent="0.2">
      <c r="A8171" s="60"/>
      <c r="B8171" s="60"/>
      <c r="C8171" s="60"/>
      <c r="D8171" s="60"/>
      <c r="E8171" s="60"/>
      <c r="F8171" s="60"/>
      <c r="G8171" s="60"/>
      <c r="H8171" s="60"/>
      <c r="I8171" s="60"/>
      <c r="J8171" s="60"/>
      <c r="K8171" s="60"/>
      <c r="L8171" s="60"/>
      <c r="M8171" s="60"/>
      <c r="N8171" s="60"/>
      <c r="O8171" s="60"/>
      <c r="P8171" s="60"/>
      <c r="Q8171" s="60"/>
      <c r="R8171" s="334">
        <v>21136</v>
      </c>
      <c r="S8171" s="319" t="s">
        <v>356</v>
      </c>
      <c r="BE8171" s="60"/>
      <c r="BR8171" s="60"/>
      <c r="BX8171" s="151"/>
      <c r="CB8171" s="151"/>
      <c r="CM8171" s="151"/>
      <c r="CO8171" s="151"/>
      <c r="CT8171" s="151"/>
      <c r="CY8171" s="151"/>
    </row>
    <row r="8172" spans="1:103" x14ac:dyDescent="0.2">
      <c r="A8172" s="60"/>
      <c r="B8172" s="60"/>
      <c r="C8172" s="60"/>
      <c r="D8172" s="60"/>
      <c r="E8172" s="60"/>
      <c r="F8172" s="60"/>
      <c r="G8172" s="60"/>
      <c r="H8172" s="60"/>
      <c r="I8172" s="60"/>
      <c r="J8172" s="60"/>
      <c r="K8172" s="60"/>
      <c r="L8172" s="60"/>
      <c r="M8172" s="60"/>
      <c r="N8172" s="60"/>
      <c r="O8172" s="60"/>
      <c r="P8172" s="60"/>
      <c r="Q8172" s="60"/>
      <c r="R8172" s="334">
        <v>21139</v>
      </c>
      <c r="S8172" s="319" t="s">
        <v>356</v>
      </c>
      <c r="BE8172" s="60"/>
      <c r="BR8172" s="60"/>
      <c r="BX8172" s="151"/>
      <c r="CB8172" s="151"/>
      <c r="CM8172" s="151"/>
      <c r="CO8172" s="151"/>
      <c r="CT8172" s="151"/>
      <c r="CY8172" s="151"/>
    </row>
    <row r="8173" spans="1:103" x14ac:dyDescent="0.2">
      <c r="A8173" s="60"/>
      <c r="B8173" s="60"/>
      <c r="C8173" s="60"/>
      <c r="D8173" s="60"/>
      <c r="E8173" s="60"/>
      <c r="F8173" s="60"/>
      <c r="G8173" s="60"/>
      <c r="H8173" s="60"/>
      <c r="I8173" s="60"/>
      <c r="J8173" s="60"/>
      <c r="K8173" s="60"/>
      <c r="L8173" s="60"/>
      <c r="M8173" s="60"/>
      <c r="N8173" s="60"/>
      <c r="O8173" s="60"/>
      <c r="P8173" s="60"/>
      <c r="Q8173" s="60"/>
      <c r="R8173" s="334">
        <v>21140</v>
      </c>
      <c r="S8173" s="319" t="s">
        <v>356</v>
      </c>
      <c r="BE8173" s="60"/>
      <c r="BR8173" s="60"/>
      <c r="BX8173" s="151"/>
      <c r="CB8173" s="151"/>
      <c r="CM8173" s="151"/>
      <c r="CO8173" s="151"/>
      <c r="CT8173" s="151"/>
      <c r="CY8173" s="151"/>
    </row>
    <row r="8174" spans="1:103" x14ac:dyDescent="0.2">
      <c r="A8174" s="60"/>
      <c r="B8174" s="60"/>
      <c r="C8174" s="60"/>
      <c r="D8174" s="60"/>
      <c r="E8174" s="60"/>
      <c r="F8174" s="60"/>
      <c r="G8174" s="60"/>
      <c r="H8174" s="60"/>
      <c r="I8174" s="60"/>
      <c r="J8174" s="60"/>
      <c r="K8174" s="60"/>
      <c r="L8174" s="60"/>
      <c r="M8174" s="60"/>
      <c r="N8174" s="60"/>
      <c r="O8174" s="60"/>
      <c r="P8174" s="60"/>
      <c r="Q8174" s="60"/>
      <c r="R8174" s="334">
        <v>21144</v>
      </c>
      <c r="S8174" s="319" t="s">
        <v>356</v>
      </c>
      <c r="BE8174" s="60"/>
      <c r="BR8174" s="60"/>
      <c r="BX8174" s="151"/>
      <c r="CB8174" s="151"/>
      <c r="CM8174" s="151"/>
      <c r="CO8174" s="151"/>
      <c r="CT8174" s="151"/>
      <c r="CY8174" s="151"/>
    </row>
    <row r="8175" spans="1:103" x14ac:dyDescent="0.2">
      <c r="A8175" s="60"/>
      <c r="B8175" s="60"/>
      <c r="C8175" s="60"/>
      <c r="D8175" s="60"/>
      <c r="E8175" s="60"/>
      <c r="F8175" s="60"/>
      <c r="G8175" s="60"/>
      <c r="H8175" s="60"/>
      <c r="I8175" s="60"/>
      <c r="J8175" s="60"/>
      <c r="K8175" s="60"/>
      <c r="L8175" s="60"/>
      <c r="M8175" s="60"/>
      <c r="N8175" s="60"/>
      <c r="O8175" s="60"/>
      <c r="P8175" s="60"/>
      <c r="Q8175" s="60"/>
      <c r="R8175" s="334">
        <v>21146</v>
      </c>
      <c r="S8175" s="319" t="s">
        <v>356</v>
      </c>
      <c r="BE8175" s="60"/>
      <c r="BR8175" s="60"/>
      <c r="BX8175" s="151"/>
      <c r="CB8175" s="151"/>
      <c r="CM8175" s="151"/>
      <c r="CO8175" s="151"/>
      <c r="CT8175" s="151"/>
      <c r="CY8175" s="151"/>
    </row>
    <row r="8176" spans="1:103" x14ac:dyDescent="0.2">
      <c r="A8176" s="60"/>
      <c r="B8176" s="60"/>
      <c r="C8176" s="60"/>
      <c r="D8176" s="60"/>
      <c r="E8176" s="60"/>
      <c r="F8176" s="60"/>
      <c r="G8176" s="60"/>
      <c r="H8176" s="60"/>
      <c r="I8176" s="60"/>
      <c r="J8176" s="60"/>
      <c r="K8176" s="60"/>
      <c r="L8176" s="60"/>
      <c r="M8176" s="60"/>
      <c r="N8176" s="60"/>
      <c r="O8176" s="60"/>
      <c r="P8176" s="60"/>
      <c r="Q8176" s="60"/>
      <c r="R8176" s="334">
        <v>21150</v>
      </c>
      <c r="S8176" s="319" t="s">
        <v>356</v>
      </c>
      <c r="BE8176" s="60"/>
      <c r="BR8176" s="60"/>
      <c r="BX8176" s="151"/>
      <c r="CB8176" s="151"/>
      <c r="CM8176" s="151"/>
      <c r="CO8176" s="151"/>
      <c r="CT8176" s="151"/>
      <c r="CY8176" s="151"/>
    </row>
    <row r="8177" spans="1:103" x14ac:dyDescent="0.2">
      <c r="A8177" s="60"/>
      <c r="B8177" s="60"/>
      <c r="C8177" s="60"/>
      <c r="D8177" s="60"/>
      <c r="E8177" s="60"/>
      <c r="F8177" s="60"/>
      <c r="G8177" s="60"/>
      <c r="H8177" s="60"/>
      <c r="I8177" s="60"/>
      <c r="J8177" s="60"/>
      <c r="K8177" s="60"/>
      <c r="L8177" s="60"/>
      <c r="M8177" s="60"/>
      <c r="N8177" s="60"/>
      <c r="O8177" s="60"/>
      <c r="P8177" s="60"/>
      <c r="Q8177" s="60"/>
      <c r="R8177" s="334">
        <v>21152</v>
      </c>
      <c r="S8177" s="319" t="s">
        <v>356</v>
      </c>
      <c r="BE8177" s="60"/>
      <c r="BR8177" s="60"/>
      <c r="BX8177" s="151"/>
      <c r="CB8177" s="151"/>
      <c r="CM8177" s="151"/>
      <c r="CO8177" s="151"/>
      <c r="CT8177" s="151"/>
      <c r="CY8177" s="151"/>
    </row>
    <row r="8178" spans="1:103" x14ac:dyDescent="0.2">
      <c r="A8178" s="60"/>
      <c r="B8178" s="60"/>
      <c r="C8178" s="60"/>
      <c r="D8178" s="60"/>
      <c r="E8178" s="60"/>
      <c r="F8178" s="60"/>
      <c r="G8178" s="60"/>
      <c r="H8178" s="60"/>
      <c r="I8178" s="60"/>
      <c r="J8178" s="60"/>
      <c r="K8178" s="60"/>
      <c r="L8178" s="60"/>
      <c r="M8178" s="60"/>
      <c r="N8178" s="60"/>
      <c r="O8178" s="60"/>
      <c r="P8178" s="60"/>
      <c r="Q8178" s="60"/>
      <c r="R8178" s="334">
        <v>21153</v>
      </c>
      <c r="S8178" s="319" t="s">
        <v>356</v>
      </c>
      <c r="BE8178" s="60"/>
      <c r="BR8178" s="60"/>
      <c r="BX8178" s="151"/>
      <c r="CB8178" s="151"/>
      <c r="CM8178" s="151"/>
      <c r="CO8178" s="151"/>
      <c r="CT8178" s="151"/>
      <c r="CY8178" s="151"/>
    </row>
    <row r="8179" spans="1:103" x14ac:dyDescent="0.2">
      <c r="A8179" s="60"/>
      <c r="B8179" s="60"/>
      <c r="C8179" s="60"/>
      <c r="D8179" s="60"/>
      <c r="E8179" s="60"/>
      <c r="F8179" s="60"/>
      <c r="G8179" s="60"/>
      <c r="H8179" s="60"/>
      <c r="I8179" s="60"/>
      <c r="J8179" s="60"/>
      <c r="K8179" s="60"/>
      <c r="L8179" s="60"/>
      <c r="M8179" s="60"/>
      <c r="N8179" s="60"/>
      <c r="O8179" s="60"/>
      <c r="P8179" s="60"/>
      <c r="Q8179" s="60"/>
      <c r="R8179" s="334">
        <v>21154</v>
      </c>
      <c r="S8179" s="319" t="s">
        <v>356</v>
      </c>
      <c r="BE8179" s="60"/>
      <c r="BR8179" s="60"/>
      <c r="BX8179" s="151"/>
      <c r="CB8179" s="151"/>
      <c r="CM8179" s="151"/>
      <c r="CO8179" s="151"/>
      <c r="CT8179" s="151"/>
      <c r="CY8179" s="151"/>
    </row>
    <row r="8180" spans="1:103" x14ac:dyDescent="0.2">
      <c r="A8180" s="60"/>
      <c r="B8180" s="60"/>
      <c r="C8180" s="60"/>
      <c r="D8180" s="60"/>
      <c r="E8180" s="60"/>
      <c r="F8180" s="60"/>
      <c r="G8180" s="60"/>
      <c r="H8180" s="60"/>
      <c r="I8180" s="60"/>
      <c r="J8180" s="60"/>
      <c r="K8180" s="60"/>
      <c r="L8180" s="60"/>
      <c r="M8180" s="60"/>
      <c r="N8180" s="60"/>
      <c r="O8180" s="60"/>
      <c r="P8180" s="60"/>
      <c r="Q8180" s="60"/>
      <c r="R8180" s="334">
        <v>21155</v>
      </c>
      <c r="S8180" s="319" t="s">
        <v>356</v>
      </c>
      <c r="BE8180" s="60"/>
      <c r="BR8180" s="60"/>
      <c r="BX8180" s="151"/>
      <c r="CB8180" s="151"/>
      <c r="CM8180" s="151"/>
      <c r="CO8180" s="151"/>
      <c r="CT8180" s="151"/>
      <c r="CY8180" s="151"/>
    </row>
    <row r="8181" spans="1:103" x14ac:dyDescent="0.2">
      <c r="A8181" s="60"/>
      <c r="B8181" s="60"/>
      <c r="C8181" s="60"/>
      <c r="D8181" s="60"/>
      <c r="E8181" s="60"/>
      <c r="F8181" s="60"/>
      <c r="G8181" s="60"/>
      <c r="H8181" s="60"/>
      <c r="I8181" s="60"/>
      <c r="J8181" s="60"/>
      <c r="K8181" s="60"/>
      <c r="L8181" s="60"/>
      <c r="M8181" s="60"/>
      <c r="N8181" s="60"/>
      <c r="O8181" s="60"/>
      <c r="P8181" s="60"/>
      <c r="Q8181" s="60"/>
      <c r="R8181" s="334">
        <v>21156</v>
      </c>
      <c r="S8181" s="319" t="s">
        <v>356</v>
      </c>
      <c r="BE8181" s="60"/>
      <c r="BR8181" s="60"/>
      <c r="BX8181" s="151"/>
      <c r="CB8181" s="151"/>
      <c r="CM8181" s="151"/>
      <c r="CO8181" s="151"/>
      <c r="CT8181" s="151"/>
      <c r="CY8181" s="151"/>
    </row>
    <row r="8182" spans="1:103" x14ac:dyDescent="0.2">
      <c r="A8182" s="60"/>
      <c r="B8182" s="60"/>
      <c r="C8182" s="60"/>
      <c r="D8182" s="60"/>
      <c r="E8182" s="60"/>
      <c r="F8182" s="60"/>
      <c r="G8182" s="60"/>
      <c r="H8182" s="60"/>
      <c r="I8182" s="60"/>
      <c r="J8182" s="60"/>
      <c r="K8182" s="60"/>
      <c r="L8182" s="60"/>
      <c r="M8182" s="60"/>
      <c r="N8182" s="60"/>
      <c r="O8182" s="60"/>
      <c r="P8182" s="60"/>
      <c r="Q8182" s="60"/>
      <c r="R8182" s="334">
        <v>21157</v>
      </c>
      <c r="S8182" s="319" t="s">
        <v>356</v>
      </c>
      <c r="BE8182" s="60"/>
      <c r="BR8182" s="60"/>
      <c r="BX8182" s="151"/>
      <c r="CB8182" s="151"/>
      <c r="CM8182" s="151"/>
      <c r="CO8182" s="151"/>
      <c r="CT8182" s="151"/>
      <c r="CY8182" s="151"/>
    </row>
    <row r="8183" spans="1:103" x14ac:dyDescent="0.2">
      <c r="A8183" s="60"/>
      <c r="B8183" s="60"/>
      <c r="C8183" s="60"/>
      <c r="D8183" s="60"/>
      <c r="E8183" s="60"/>
      <c r="F8183" s="60"/>
      <c r="G8183" s="60"/>
      <c r="H8183" s="60"/>
      <c r="I8183" s="60"/>
      <c r="J8183" s="60"/>
      <c r="K8183" s="60"/>
      <c r="L8183" s="60"/>
      <c r="M8183" s="60"/>
      <c r="N8183" s="60"/>
      <c r="O8183" s="60"/>
      <c r="P8183" s="60"/>
      <c r="Q8183" s="60"/>
      <c r="R8183" s="334">
        <v>21158</v>
      </c>
      <c r="S8183" s="319" t="s">
        <v>356</v>
      </c>
      <c r="BE8183" s="60"/>
      <c r="BR8183" s="60"/>
      <c r="BX8183" s="151"/>
      <c r="CB8183" s="151"/>
      <c r="CM8183" s="151"/>
      <c r="CO8183" s="151"/>
      <c r="CT8183" s="151"/>
      <c r="CY8183" s="151"/>
    </row>
    <row r="8184" spans="1:103" x14ac:dyDescent="0.2">
      <c r="A8184" s="60"/>
      <c r="B8184" s="60"/>
      <c r="C8184" s="60"/>
      <c r="D8184" s="60"/>
      <c r="E8184" s="60"/>
      <c r="F8184" s="60"/>
      <c r="G8184" s="60"/>
      <c r="H8184" s="60"/>
      <c r="I8184" s="60"/>
      <c r="J8184" s="60"/>
      <c r="K8184" s="60"/>
      <c r="L8184" s="60"/>
      <c r="M8184" s="60"/>
      <c r="N8184" s="60"/>
      <c r="O8184" s="60"/>
      <c r="P8184" s="60"/>
      <c r="Q8184" s="60"/>
      <c r="R8184" s="334">
        <v>21160</v>
      </c>
      <c r="S8184" s="319" t="s">
        <v>356</v>
      </c>
      <c r="BE8184" s="60"/>
      <c r="BR8184" s="60"/>
      <c r="BX8184" s="151"/>
      <c r="CB8184" s="151"/>
      <c r="CM8184" s="151"/>
      <c r="CO8184" s="151"/>
      <c r="CT8184" s="151"/>
      <c r="CY8184" s="151"/>
    </row>
    <row r="8185" spans="1:103" x14ac:dyDescent="0.2">
      <c r="A8185" s="60"/>
      <c r="B8185" s="60"/>
      <c r="C8185" s="60"/>
      <c r="D8185" s="60"/>
      <c r="E8185" s="60"/>
      <c r="F8185" s="60"/>
      <c r="G8185" s="60"/>
      <c r="H8185" s="60"/>
      <c r="I8185" s="60"/>
      <c r="J8185" s="60"/>
      <c r="K8185" s="60"/>
      <c r="L8185" s="60"/>
      <c r="M8185" s="60"/>
      <c r="N8185" s="60"/>
      <c r="O8185" s="60"/>
      <c r="P8185" s="60"/>
      <c r="Q8185" s="60"/>
      <c r="R8185" s="334">
        <v>21161</v>
      </c>
      <c r="S8185" s="319" t="s">
        <v>356</v>
      </c>
      <c r="BE8185" s="60"/>
      <c r="BR8185" s="60"/>
      <c r="BX8185" s="151"/>
      <c r="CB8185" s="151"/>
      <c r="CM8185" s="151"/>
      <c r="CO8185" s="151"/>
      <c r="CT8185" s="151"/>
      <c r="CY8185" s="151"/>
    </row>
    <row r="8186" spans="1:103" x14ac:dyDescent="0.2">
      <c r="A8186" s="60"/>
      <c r="B8186" s="60"/>
      <c r="C8186" s="60"/>
      <c r="D8186" s="60"/>
      <c r="E8186" s="60"/>
      <c r="F8186" s="60"/>
      <c r="G8186" s="60"/>
      <c r="H8186" s="60"/>
      <c r="I8186" s="60"/>
      <c r="J8186" s="60"/>
      <c r="K8186" s="60"/>
      <c r="L8186" s="60"/>
      <c r="M8186" s="60"/>
      <c r="N8186" s="60"/>
      <c r="O8186" s="60"/>
      <c r="P8186" s="60"/>
      <c r="Q8186" s="60"/>
      <c r="R8186" s="334">
        <v>21162</v>
      </c>
      <c r="S8186" s="319" t="s">
        <v>356</v>
      </c>
      <c r="BE8186" s="60"/>
      <c r="BR8186" s="60"/>
      <c r="BX8186" s="151"/>
      <c r="CB8186" s="151"/>
      <c r="CM8186" s="151"/>
      <c r="CO8186" s="151"/>
      <c r="CT8186" s="151"/>
      <c r="CY8186" s="151"/>
    </row>
    <row r="8187" spans="1:103" x14ac:dyDescent="0.2">
      <c r="A8187" s="60"/>
      <c r="B8187" s="60"/>
      <c r="C8187" s="60"/>
      <c r="D8187" s="60"/>
      <c r="E8187" s="60"/>
      <c r="F8187" s="60"/>
      <c r="G8187" s="60"/>
      <c r="H8187" s="60"/>
      <c r="I8187" s="60"/>
      <c r="J8187" s="60"/>
      <c r="K8187" s="60"/>
      <c r="L8187" s="60"/>
      <c r="M8187" s="60"/>
      <c r="N8187" s="60"/>
      <c r="O8187" s="60"/>
      <c r="P8187" s="60"/>
      <c r="Q8187" s="60"/>
      <c r="R8187" s="334">
        <v>21163</v>
      </c>
      <c r="S8187" s="319" t="s">
        <v>356</v>
      </c>
      <c r="BE8187" s="60"/>
      <c r="BR8187" s="60"/>
      <c r="BX8187" s="151"/>
      <c r="CB8187" s="151"/>
      <c r="CM8187" s="151"/>
      <c r="CO8187" s="151"/>
      <c r="CT8187" s="151"/>
      <c r="CY8187" s="151"/>
    </row>
    <row r="8188" spans="1:103" x14ac:dyDescent="0.2">
      <c r="A8188" s="60"/>
      <c r="B8188" s="60"/>
      <c r="C8188" s="60"/>
      <c r="D8188" s="60"/>
      <c r="E8188" s="60"/>
      <c r="F8188" s="60"/>
      <c r="G8188" s="60"/>
      <c r="H8188" s="60"/>
      <c r="I8188" s="60"/>
      <c r="J8188" s="60"/>
      <c r="K8188" s="60"/>
      <c r="L8188" s="60"/>
      <c r="M8188" s="60"/>
      <c r="N8188" s="60"/>
      <c r="O8188" s="60"/>
      <c r="P8188" s="60"/>
      <c r="Q8188" s="60"/>
      <c r="R8188" s="334">
        <v>21201</v>
      </c>
      <c r="S8188" s="319" t="s">
        <v>356</v>
      </c>
      <c r="BE8188" s="60"/>
      <c r="BR8188" s="60"/>
      <c r="BX8188" s="151"/>
      <c r="CB8188" s="151"/>
      <c r="CM8188" s="151"/>
      <c r="CO8188" s="151"/>
      <c r="CT8188" s="151"/>
      <c r="CY8188" s="151"/>
    </row>
    <row r="8189" spans="1:103" x14ac:dyDescent="0.2">
      <c r="A8189" s="60"/>
      <c r="B8189" s="60"/>
      <c r="C8189" s="60"/>
      <c r="D8189" s="60"/>
      <c r="E8189" s="60"/>
      <c r="F8189" s="60"/>
      <c r="G8189" s="60"/>
      <c r="H8189" s="60"/>
      <c r="I8189" s="60"/>
      <c r="J8189" s="60"/>
      <c r="K8189" s="60"/>
      <c r="L8189" s="60"/>
      <c r="M8189" s="60"/>
      <c r="N8189" s="60"/>
      <c r="O8189" s="60"/>
      <c r="P8189" s="60"/>
      <c r="Q8189" s="60"/>
      <c r="R8189" s="334">
        <v>21202</v>
      </c>
      <c r="S8189" s="319" t="s">
        <v>356</v>
      </c>
      <c r="BE8189" s="60"/>
      <c r="BR8189" s="60"/>
      <c r="BX8189" s="151"/>
      <c r="CB8189" s="151"/>
      <c r="CM8189" s="151"/>
      <c r="CO8189" s="151"/>
      <c r="CT8189" s="151"/>
      <c r="CY8189" s="151"/>
    </row>
    <row r="8190" spans="1:103" x14ac:dyDescent="0.2">
      <c r="A8190" s="60"/>
      <c r="B8190" s="60"/>
      <c r="C8190" s="60"/>
      <c r="D8190" s="60"/>
      <c r="E8190" s="60"/>
      <c r="F8190" s="60"/>
      <c r="G8190" s="60"/>
      <c r="H8190" s="60"/>
      <c r="I8190" s="60"/>
      <c r="J8190" s="60"/>
      <c r="K8190" s="60"/>
      <c r="L8190" s="60"/>
      <c r="M8190" s="60"/>
      <c r="N8190" s="60"/>
      <c r="O8190" s="60"/>
      <c r="P8190" s="60"/>
      <c r="Q8190" s="60"/>
      <c r="R8190" s="334">
        <v>21203</v>
      </c>
      <c r="S8190" s="319" t="s">
        <v>356</v>
      </c>
      <c r="BE8190" s="60"/>
      <c r="BR8190" s="60"/>
      <c r="BX8190" s="151"/>
      <c r="CB8190" s="151"/>
      <c r="CM8190" s="151"/>
      <c r="CO8190" s="151"/>
      <c r="CT8190" s="151"/>
      <c r="CY8190" s="151"/>
    </row>
    <row r="8191" spans="1:103" x14ac:dyDescent="0.2">
      <c r="A8191" s="60"/>
      <c r="B8191" s="60"/>
      <c r="C8191" s="60"/>
      <c r="D8191" s="60"/>
      <c r="E8191" s="60"/>
      <c r="F8191" s="60"/>
      <c r="G8191" s="60"/>
      <c r="H8191" s="60"/>
      <c r="I8191" s="60"/>
      <c r="J8191" s="60"/>
      <c r="K8191" s="60"/>
      <c r="L8191" s="60"/>
      <c r="M8191" s="60"/>
      <c r="N8191" s="60"/>
      <c r="O8191" s="60"/>
      <c r="P8191" s="60"/>
      <c r="Q8191" s="60"/>
      <c r="R8191" s="334">
        <v>21204</v>
      </c>
      <c r="S8191" s="319" t="s">
        <v>356</v>
      </c>
      <c r="BE8191" s="60"/>
      <c r="BR8191" s="60"/>
      <c r="BX8191" s="151"/>
      <c r="CB8191" s="151"/>
      <c r="CM8191" s="151"/>
      <c r="CO8191" s="151"/>
      <c r="CT8191" s="151"/>
      <c r="CY8191" s="151"/>
    </row>
    <row r="8192" spans="1:103" x14ac:dyDescent="0.2">
      <c r="A8192" s="60"/>
      <c r="B8192" s="60"/>
      <c r="C8192" s="60"/>
      <c r="D8192" s="60"/>
      <c r="E8192" s="60"/>
      <c r="F8192" s="60"/>
      <c r="G8192" s="60"/>
      <c r="H8192" s="60"/>
      <c r="I8192" s="60"/>
      <c r="J8192" s="60"/>
      <c r="K8192" s="60"/>
      <c r="L8192" s="60"/>
      <c r="M8192" s="60"/>
      <c r="N8192" s="60"/>
      <c r="O8192" s="60"/>
      <c r="P8192" s="60"/>
      <c r="Q8192" s="60"/>
      <c r="R8192" s="334">
        <v>21205</v>
      </c>
      <c r="S8192" s="319" t="s">
        <v>356</v>
      </c>
      <c r="BE8192" s="60"/>
      <c r="BR8192" s="60"/>
      <c r="BX8192" s="151"/>
      <c r="CB8192" s="151"/>
      <c r="CM8192" s="151"/>
      <c r="CO8192" s="151"/>
      <c r="CT8192" s="151"/>
      <c r="CY8192" s="151"/>
    </row>
    <row r="8193" spans="1:103" x14ac:dyDescent="0.2">
      <c r="A8193" s="60"/>
      <c r="B8193" s="60"/>
      <c r="C8193" s="60"/>
      <c r="D8193" s="60"/>
      <c r="E8193" s="60"/>
      <c r="F8193" s="60"/>
      <c r="G8193" s="60"/>
      <c r="H8193" s="60"/>
      <c r="I8193" s="60"/>
      <c r="J8193" s="60"/>
      <c r="K8193" s="60"/>
      <c r="L8193" s="60"/>
      <c r="M8193" s="60"/>
      <c r="N8193" s="60"/>
      <c r="O8193" s="60"/>
      <c r="P8193" s="60"/>
      <c r="Q8193" s="60"/>
      <c r="R8193" s="334">
        <v>21206</v>
      </c>
      <c r="S8193" s="319" t="s">
        <v>356</v>
      </c>
      <c r="BE8193" s="60"/>
      <c r="BR8193" s="60"/>
      <c r="BX8193" s="151"/>
      <c r="CB8193" s="151"/>
      <c r="CM8193" s="151"/>
      <c r="CO8193" s="151"/>
      <c r="CT8193" s="151"/>
      <c r="CY8193" s="151"/>
    </row>
    <row r="8194" spans="1:103" x14ac:dyDescent="0.2">
      <c r="A8194" s="60"/>
      <c r="B8194" s="60"/>
      <c r="C8194" s="60"/>
      <c r="D8194" s="60"/>
      <c r="E8194" s="60"/>
      <c r="F8194" s="60"/>
      <c r="G8194" s="60"/>
      <c r="H8194" s="60"/>
      <c r="I8194" s="60"/>
      <c r="J8194" s="60"/>
      <c r="K8194" s="60"/>
      <c r="L8194" s="60"/>
      <c r="M8194" s="60"/>
      <c r="N8194" s="60"/>
      <c r="O8194" s="60"/>
      <c r="P8194" s="60"/>
      <c r="Q8194" s="60"/>
      <c r="R8194" s="334">
        <v>21207</v>
      </c>
      <c r="S8194" s="319" t="s">
        <v>356</v>
      </c>
      <c r="BE8194" s="60"/>
      <c r="BR8194" s="60"/>
      <c r="BX8194" s="151"/>
      <c r="CB8194" s="151"/>
      <c r="CM8194" s="151"/>
      <c r="CO8194" s="151"/>
      <c r="CT8194" s="151"/>
      <c r="CY8194" s="151"/>
    </row>
    <row r="8195" spans="1:103" x14ac:dyDescent="0.2">
      <c r="A8195" s="60"/>
      <c r="B8195" s="60"/>
      <c r="C8195" s="60"/>
      <c r="D8195" s="60"/>
      <c r="E8195" s="60"/>
      <c r="F8195" s="60"/>
      <c r="G8195" s="60"/>
      <c r="H8195" s="60"/>
      <c r="I8195" s="60"/>
      <c r="J8195" s="60"/>
      <c r="K8195" s="60"/>
      <c r="L8195" s="60"/>
      <c r="M8195" s="60"/>
      <c r="N8195" s="60"/>
      <c r="O8195" s="60"/>
      <c r="P8195" s="60"/>
      <c r="Q8195" s="60"/>
      <c r="R8195" s="334">
        <v>21208</v>
      </c>
      <c r="S8195" s="319" t="s">
        <v>356</v>
      </c>
      <c r="BE8195" s="60"/>
      <c r="BR8195" s="60"/>
      <c r="BX8195" s="151"/>
      <c r="CB8195" s="151"/>
      <c r="CM8195" s="151"/>
      <c r="CO8195" s="151"/>
      <c r="CT8195" s="151"/>
      <c r="CY8195" s="151"/>
    </row>
    <row r="8196" spans="1:103" x14ac:dyDescent="0.2">
      <c r="A8196" s="60"/>
      <c r="B8196" s="60"/>
      <c r="C8196" s="60"/>
      <c r="D8196" s="60"/>
      <c r="E8196" s="60"/>
      <c r="F8196" s="60"/>
      <c r="G8196" s="60"/>
      <c r="H8196" s="60"/>
      <c r="I8196" s="60"/>
      <c r="J8196" s="60"/>
      <c r="K8196" s="60"/>
      <c r="L8196" s="60"/>
      <c r="M8196" s="60"/>
      <c r="N8196" s="60"/>
      <c r="O8196" s="60"/>
      <c r="P8196" s="60"/>
      <c r="Q8196" s="60"/>
      <c r="R8196" s="334">
        <v>21209</v>
      </c>
      <c r="S8196" s="319" t="s">
        <v>356</v>
      </c>
      <c r="BE8196" s="60"/>
      <c r="BR8196" s="60"/>
      <c r="BX8196" s="151"/>
      <c r="CB8196" s="151"/>
      <c r="CM8196" s="151"/>
      <c r="CO8196" s="151"/>
      <c r="CT8196" s="151"/>
      <c r="CY8196" s="151"/>
    </row>
    <row r="8197" spans="1:103" x14ac:dyDescent="0.2">
      <c r="A8197" s="60"/>
      <c r="B8197" s="60"/>
      <c r="C8197" s="60"/>
      <c r="D8197" s="60"/>
      <c r="E8197" s="60"/>
      <c r="F8197" s="60"/>
      <c r="G8197" s="60"/>
      <c r="H8197" s="60"/>
      <c r="I8197" s="60"/>
      <c r="J8197" s="60"/>
      <c r="K8197" s="60"/>
      <c r="L8197" s="60"/>
      <c r="M8197" s="60"/>
      <c r="N8197" s="60"/>
      <c r="O8197" s="60"/>
      <c r="P8197" s="60"/>
      <c r="Q8197" s="60"/>
      <c r="R8197" s="334">
        <v>21210</v>
      </c>
      <c r="S8197" s="319" t="s">
        <v>356</v>
      </c>
      <c r="BE8197" s="60"/>
      <c r="BR8197" s="60"/>
      <c r="BX8197" s="151"/>
      <c r="CB8197" s="151"/>
      <c r="CM8197" s="151"/>
      <c r="CO8197" s="151"/>
      <c r="CT8197" s="151"/>
      <c r="CY8197" s="151"/>
    </row>
    <row r="8198" spans="1:103" x14ac:dyDescent="0.2">
      <c r="A8198" s="60"/>
      <c r="B8198" s="60"/>
      <c r="C8198" s="60"/>
      <c r="D8198" s="60"/>
      <c r="E8198" s="60"/>
      <c r="F8198" s="60"/>
      <c r="G8198" s="60"/>
      <c r="H8198" s="60"/>
      <c r="I8198" s="60"/>
      <c r="J8198" s="60"/>
      <c r="K8198" s="60"/>
      <c r="L8198" s="60"/>
      <c r="M8198" s="60"/>
      <c r="N8198" s="60"/>
      <c r="O8198" s="60"/>
      <c r="P8198" s="60"/>
      <c r="Q8198" s="60"/>
      <c r="R8198" s="334">
        <v>21211</v>
      </c>
      <c r="S8198" s="319" t="s">
        <v>356</v>
      </c>
      <c r="BE8198" s="60"/>
      <c r="BR8198" s="60"/>
      <c r="BX8198" s="151"/>
      <c r="CB8198" s="151"/>
      <c r="CM8198" s="151"/>
      <c r="CO8198" s="151"/>
      <c r="CT8198" s="151"/>
      <c r="CY8198" s="151"/>
    </row>
    <row r="8199" spans="1:103" x14ac:dyDescent="0.2">
      <c r="A8199" s="60"/>
      <c r="B8199" s="60"/>
      <c r="C8199" s="60"/>
      <c r="D8199" s="60"/>
      <c r="E8199" s="60"/>
      <c r="F8199" s="60"/>
      <c r="G8199" s="60"/>
      <c r="H8199" s="60"/>
      <c r="I8199" s="60"/>
      <c r="J8199" s="60"/>
      <c r="K8199" s="60"/>
      <c r="L8199" s="60"/>
      <c r="M8199" s="60"/>
      <c r="N8199" s="60"/>
      <c r="O8199" s="60"/>
      <c r="P8199" s="60"/>
      <c r="Q8199" s="60"/>
      <c r="R8199" s="334">
        <v>21212</v>
      </c>
      <c r="S8199" s="319" t="s">
        <v>356</v>
      </c>
      <c r="BE8199" s="60"/>
      <c r="BR8199" s="60"/>
      <c r="BX8199" s="151"/>
      <c r="CB8199" s="151"/>
      <c r="CM8199" s="151"/>
      <c r="CO8199" s="151"/>
      <c r="CT8199" s="151"/>
      <c r="CY8199" s="151"/>
    </row>
    <row r="8200" spans="1:103" x14ac:dyDescent="0.2">
      <c r="A8200" s="60"/>
      <c r="B8200" s="60"/>
      <c r="C8200" s="60"/>
      <c r="D8200" s="60"/>
      <c r="E8200" s="60"/>
      <c r="F8200" s="60"/>
      <c r="G8200" s="60"/>
      <c r="H8200" s="60"/>
      <c r="I8200" s="60"/>
      <c r="J8200" s="60"/>
      <c r="K8200" s="60"/>
      <c r="L8200" s="60"/>
      <c r="M8200" s="60"/>
      <c r="N8200" s="60"/>
      <c r="O8200" s="60"/>
      <c r="P8200" s="60"/>
      <c r="Q8200" s="60"/>
      <c r="R8200" s="334">
        <v>21213</v>
      </c>
      <c r="S8200" s="319" t="s">
        <v>356</v>
      </c>
      <c r="BE8200" s="60"/>
      <c r="BR8200" s="60"/>
      <c r="BX8200" s="151"/>
      <c r="CB8200" s="151"/>
      <c r="CM8200" s="151"/>
      <c r="CO8200" s="151"/>
      <c r="CT8200" s="151"/>
      <c r="CY8200" s="151"/>
    </row>
    <row r="8201" spans="1:103" x14ac:dyDescent="0.2">
      <c r="A8201" s="60"/>
      <c r="B8201" s="60"/>
      <c r="C8201" s="60"/>
      <c r="D8201" s="60"/>
      <c r="E8201" s="60"/>
      <c r="F8201" s="60"/>
      <c r="G8201" s="60"/>
      <c r="H8201" s="60"/>
      <c r="I8201" s="60"/>
      <c r="J8201" s="60"/>
      <c r="K8201" s="60"/>
      <c r="L8201" s="60"/>
      <c r="M8201" s="60"/>
      <c r="N8201" s="60"/>
      <c r="O8201" s="60"/>
      <c r="P8201" s="60"/>
      <c r="Q8201" s="60"/>
      <c r="R8201" s="334">
        <v>21214</v>
      </c>
      <c r="S8201" s="319" t="s">
        <v>356</v>
      </c>
      <c r="BE8201" s="60"/>
      <c r="BR8201" s="60"/>
      <c r="BX8201" s="151"/>
      <c r="CB8201" s="151"/>
      <c r="CM8201" s="151"/>
      <c r="CO8201" s="151"/>
      <c r="CT8201" s="151"/>
      <c r="CY8201" s="151"/>
    </row>
    <row r="8202" spans="1:103" x14ac:dyDescent="0.2">
      <c r="A8202" s="60"/>
      <c r="B8202" s="60"/>
      <c r="C8202" s="60"/>
      <c r="D8202" s="60"/>
      <c r="E8202" s="60"/>
      <c r="F8202" s="60"/>
      <c r="G8202" s="60"/>
      <c r="H8202" s="60"/>
      <c r="I8202" s="60"/>
      <c r="J8202" s="60"/>
      <c r="K8202" s="60"/>
      <c r="L8202" s="60"/>
      <c r="M8202" s="60"/>
      <c r="N8202" s="60"/>
      <c r="O8202" s="60"/>
      <c r="P8202" s="60"/>
      <c r="Q8202" s="60"/>
      <c r="R8202" s="334">
        <v>21215</v>
      </c>
      <c r="S8202" s="319" t="s">
        <v>356</v>
      </c>
      <c r="BE8202" s="60"/>
      <c r="BR8202" s="60"/>
      <c r="BX8202" s="151"/>
      <c r="CB8202" s="151"/>
      <c r="CM8202" s="151"/>
      <c r="CO8202" s="151"/>
      <c r="CT8202" s="151"/>
      <c r="CY8202" s="151"/>
    </row>
    <row r="8203" spans="1:103" x14ac:dyDescent="0.2">
      <c r="A8203" s="60"/>
      <c r="B8203" s="60"/>
      <c r="C8203" s="60"/>
      <c r="D8203" s="60"/>
      <c r="E8203" s="60"/>
      <c r="F8203" s="60"/>
      <c r="G8203" s="60"/>
      <c r="H8203" s="60"/>
      <c r="I8203" s="60"/>
      <c r="J8203" s="60"/>
      <c r="K8203" s="60"/>
      <c r="L8203" s="60"/>
      <c r="M8203" s="60"/>
      <c r="N8203" s="60"/>
      <c r="O8203" s="60"/>
      <c r="P8203" s="60"/>
      <c r="Q8203" s="60"/>
      <c r="R8203" s="334">
        <v>21216</v>
      </c>
      <c r="S8203" s="319" t="s">
        <v>356</v>
      </c>
      <c r="BE8203" s="60"/>
      <c r="BR8203" s="60"/>
      <c r="BX8203" s="151"/>
      <c r="CB8203" s="151"/>
      <c r="CM8203" s="151"/>
      <c r="CO8203" s="151"/>
      <c r="CT8203" s="151"/>
      <c r="CY8203" s="151"/>
    </row>
    <row r="8204" spans="1:103" x14ac:dyDescent="0.2">
      <c r="A8204" s="60"/>
      <c r="B8204" s="60"/>
      <c r="C8204" s="60"/>
      <c r="D8204" s="60"/>
      <c r="E8204" s="60"/>
      <c r="F8204" s="60"/>
      <c r="G8204" s="60"/>
      <c r="H8204" s="60"/>
      <c r="I8204" s="60"/>
      <c r="J8204" s="60"/>
      <c r="K8204" s="60"/>
      <c r="L8204" s="60"/>
      <c r="M8204" s="60"/>
      <c r="N8204" s="60"/>
      <c r="O8204" s="60"/>
      <c r="P8204" s="60"/>
      <c r="Q8204" s="60"/>
      <c r="R8204" s="334">
        <v>21217</v>
      </c>
      <c r="S8204" s="319" t="s">
        <v>356</v>
      </c>
      <c r="BE8204" s="60"/>
      <c r="BR8204" s="60"/>
      <c r="BX8204" s="151"/>
      <c r="CB8204" s="151"/>
      <c r="CM8204" s="151"/>
      <c r="CO8204" s="151"/>
      <c r="CT8204" s="151"/>
      <c r="CY8204" s="151"/>
    </row>
    <row r="8205" spans="1:103" x14ac:dyDescent="0.2">
      <c r="A8205" s="60"/>
      <c r="B8205" s="60"/>
      <c r="C8205" s="60"/>
      <c r="D8205" s="60"/>
      <c r="E8205" s="60"/>
      <c r="F8205" s="60"/>
      <c r="G8205" s="60"/>
      <c r="H8205" s="60"/>
      <c r="I8205" s="60"/>
      <c r="J8205" s="60"/>
      <c r="K8205" s="60"/>
      <c r="L8205" s="60"/>
      <c r="M8205" s="60"/>
      <c r="N8205" s="60"/>
      <c r="O8205" s="60"/>
      <c r="P8205" s="60"/>
      <c r="Q8205" s="60"/>
      <c r="R8205" s="334">
        <v>21218</v>
      </c>
      <c r="S8205" s="319" t="s">
        <v>356</v>
      </c>
      <c r="BE8205" s="60"/>
      <c r="BR8205" s="60"/>
      <c r="BX8205" s="151"/>
      <c r="CB8205" s="151"/>
      <c r="CM8205" s="151"/>
      <c r="CO8205" s="151"/>
      <c r="CT8205" s="151"/>
      <c r="CY8205" s="151"/>
    </row>
    <row r="8206" spans="1:103" x14ac:dyDescent="0.2">
      <c r="A8206" s="60"/>
      <c r="B8206" s="60"/>
      <c r="C8206" s="60"/>
      <c r="D8206" s="60"/>
      <c r="E8206" s="60"/>
      <c r="F8206" s="60"/>
      <c r="G8206" s="60"/>
      <c r="H8206" s="60"/>
      <c r="I8206" s="60"/>
      <c r="J8206" s="60"/>
      <c r="K8206" s="60"/>
      <c r="L8206" s="60"/>
      <c r="M8206" s="60"/>
      <c r="N8206" s="60"/>
      <c r="O8206" s="60"/>
      <c r="P8206" s="60"/>
      <c r="Q8206" s="60"/>
      <c r="R8206" s="334">
        <v>21219</v>
      </c>
      <c r="S8206" s="319" t="s">
        <v>356</v>
      </c>
      <c r="BE8206" s="60"/>
      <c r="BR8206" s="60"/>
      <c r="BX8206" s="151"/>
      <c r="CB8206" s="151"/>
      <c r="CM8206" s="151"/>
      <c r="CO8206" s="151"/>
      <c r="CT8206" s="151"/>
      <c r="CY8206" s="151"/>
    </row>
    <row r="8207" spans="1:103" x14ac:dyDescent="0.2">
      <c r="A8207" s="60"/>
      <c r="B8207" s="60"/>
      <c r="C8207" s="60"/>
      <c r="D8207" s="60"/>
      <c r="E8207" s="60"/>
      <c r="F8207" s="60"/>
      <c r="G8207" s="60"/>
      <c r="H8207" s="60"/>
      <c r="I8207" s="60"/>
      <c r="J8207" s="60"/>
      <c r="K8207" s="60"/>
      <c r="L8207" s="60"/>
      <c r="M8207" s="60"/>
      <c r="N8207" s="60"/>
      <c r="O8207" s="60"/>
      <c r="P8207" s="60"/>
      <c r="Q8207" s="60"/>
      <c r="R8207" s="334">
        <v>21220</v>
      </c>
      <c r="S8207" s="319" t="s">
        <v>356</v>
      </c>
      <c r="BE8207" s="60"/>
      <c r="BR8207" s="60"/>
      <c r="BX8207" s="151"/>
      <c r="CB8207" s="151"/>
      <c r="CM8207" s="151"/>
      <c r="CO8207" s="151"/>
      <c r="CT8207" s="151"/>
      <c r="CY8207" s="151"/>
    </row>
    <row r="8208" spans="1:103" x14ac:dyDescent="0.2">
      <c r="A8208" s="60"/>
      <c r="B8208" s="60"/>
      <c r="C8208" s="60"/>
      <c r="D8208" s="60"/>
      <c r="E8208" s="60"/>
      <c r="F8208" s="60"/>
      <c r="G8208" s="60"/>
      <c r="H8208" s="60"/>
      <c r="I8208" s="60"/>
      <c r="J8208" s="60"/>
      <c r="K8208" s="60"/>
      <c r="L8208" s="60"/>
      <c r="M8208" s="60"/>
      <c r="N8208" s="60"/>
      <c r="O8208" s="60"/>
      <c r="P8208" s="60"/>
      <c r="Q8208" s="60"/>
      <c r="R8208" s="334">
        <v>21221</v>
      </c>
      <c r="S8208" s="319" t="s">
        <v>356</v>
      </c>
      <c r="BE8208" s="60"/>
      <c r="BR8208" s="60"/>
      <c r="BX8208" s="151"/>
      <c r="CB8208" s="151"/>
      <c r="CM8208" s="151"/>
      <c r="CO8208" s="151"/>
      <c r="CT8208" s="151"/>
      <c r="CY8208" s="151"/>
    </row>
    <row r="8209" spans="1:103" x14ac:dyDescent="0.2">
      <c r="A8209" s="60"/>
      <c r="B8209" s="60"/>
      <c r="C8209" s="60"/>
      <c r="D8209" s="60"/>
      <c r="E8209" s="60"/>
      <c r="F8209" s="60"/>
      <c r="G8209" s="60"/>
      <c r="H8209" s="60"/>
      <c r="I8209" s="60"/>
      <c r="J8209" s="60"/>
      <c r="K8209" s="60"/>
      <c r="L8209" s="60"/>
      <c r="M8209" s="60"/>
      <c r="N8209" s="60"/>
      <c r="O8209" s="60"/>
      <c r="P8209" s="60"/>
      <c r="Q8209" s="60"/>
      <c r="R8209" s="334">
        <v>21222</v>
      </c>
      <c r="S8209" s="319" t="s">
        <v>356</v>
      </c>
      <c r="BE8209" s="60"/>
      <c r="BR8209" s="60"/>
      <c r="BX8209" s="151"/>
      <c r="CB8209" s="151"/>
      <c r="CM8209" s="151"/>
      <c r="CO8209" s="151"/>
      <c r="CT8209" s="151"/>
      <c r="CY8209" s="151"/>
    </row>
    <row r="8210" spans="1:103" x14ac:dyDescent="0.2">
      <c r="A8210" s="60"/>
      <c r="B8210" s="60"/>
      <c r="C8210" s="60"/>
      <c r="D8210" s="60"/>
      <c r="E8210" s="60"/>
      <c r="F8210" s="60"/>
      <c r="G8210" s="60"/>
      <c r="H8210" s="60"/>
      <c r="I8210" s="60"/>
      <c r="J8210" s="60"/>
      <c r="K8210" s="60"/>
      <c r="L8210" s="60"/>
      <c r="M8210" s="60"/>
      <c r="N8210" s="60"/>
      <c r="O8210" s="60"/>
      <c r="P8210" s="60"/>
      <c r="Q8210" s="60"/>
      <c r="R8210" s="334">
        <v>21223</v>
      </c>
      <c r="S8210" s="319" t="s">
        <v>356</v>
      </c>
      <c r="BE8210" s="60"/>
      <c r="BR8210" s="60"/>
      <c r="BX8210" s="151"/>
      <c r="CB8210" s="151"/>
      <c r="CM8210" s="151"/>
      <c r="CO8210" s="151"/>
      <c r="CT8210" s="151"/>
      <c r="CY8210" s="151"/>
    </row>
    <row r="8211" spans="1:103" x14ac:dyDescent="0.2">
      <c r="A8211" s="60"/>
      <c r="B8211" s="60"/>
      <c r="C8211" s="60"/>
      <c r="D8211" s="60"/>
      <c r="E8211" s="60"/>
      <c r="F8211" s="60"/>
      <c r="G8211" s="60"/>
      <c r="H8211" s="60"/>
      <c r="I8211" s="60"/>
      <c r="J8211" s="60"/>
      <c r="K8211" s="60"/>
      <c r="L8211" s="60"/>
      <c r="M8211" s="60"/>
      <c r="N8211" s="60"/>
      <c r="O8211" s="60"/>
      <c r="P8211" s="60"/>
      <c r="Q8211" s="60"/>
      <c r="R8211" s="334">
        <v>21224</v>
      </c>
      <c r="S8211" s="319" t="s">
        <v>356</v>
      </c>
      <c r="BE8211" s="60"/>
      <c r="BR8211" s="60"/>
      <c r="BX8211" s="151"/>
      <c r="CB8211" s="151"/>
      <c r="CM8211" s="151"/>
      <c r="CO8211" s="151"/>
      <c r="CT8211" s="151"/>
      <c r="CY8211" s="151"/>
    </row>
    <row r="8212" spans="1:103" x14ac:dyDescent="0.2">
      <c r="A8212" s="60"/>
      <c r="B8212" s="60"/>
      <c r="C8212" s="60"/>
      <c r="D8212" s="60"/>
      <c r="E8212" s="60"/>
      <c r="F8212" s="60"/>
      <c r="G8212" s="60"/>
      <c r="H8212" s="60"/>
      <c r="I8212" s="60"/>
      <c r="J8212" s="60"/>
      <c r="K8212" s="60"/>
      <c r="L8212" s="60"/>
      <c r="M8212" s="60"/>
      <c r="N8212" s="60"/>
      <c r="O8212" s="60"/>
      <c r="P8212" s="60"/>
      <c r="Q8212" s="60"/>
      <c r="R8212" s="334">
        <v>21225</v>
      </c>
      <c r="S8212" s="319" t="s">
        <v>356</v>
      </c>
      <c r="BE8212" s="60"/>
      <c r="BR8212" s="60"/>
      <c r="BX8212" s="151"/>
      <c r="CB8212" s="151"/>
      <c r="CM8212" s="151"/>
      <c r="CO8212" s="151"/>
      <c r="CT8212" s="151"/>
      <c r="CY8212" s="151"/>
    </row>
    <row r="8213" spans="1:103" x14ac:dyDescent="0.2">
      <c r="A8213" s="60"/>
      <c r="B8213" s="60"/>
      <c r="C8213" s="60"/>
      <c r="D8213" s="60"/>
      <c r="E8213" s="60"/>
      <c r="F8213" s="60"/>
      <c r="G8213" s="60"/>
      <c r="H8213" s="60"/>
      <c r="I8213" s="60"/>
      <c r="J8213" s="60"/>
      <c r="K8213" s="60"/>
      <c r="L8213" s="60"/>
      <c r="M8213" s="60"/>
      <c r="N8213" s="60"/>
      <c r="O8213" s="60"/>
      <c r="P8213" s="60"/>
      <c r="Q8213" s="60"/>
      <c r="R8213" s="334">
        <v>21226</v>
      </c>
      <c r="S8213" s="319" t="s">
        <v>356</v>
      </c>
      <c r="BE8213" s="60"/>
      <c r="BR8213" s="60"/>
      <c r="BX8213" s="151"/>
      <c r="CB8213" s="151"/>
      <c r="CM8213" s="151"/>
      <c r="CO8213" s="151"/>
      <c r="CT8213" s="151"/>
      <c r="CY8213" s="151"/>
    </row>
    <row r="8214" spans="1:103" x14ac:dyDescent="0.2">
      <c r="A8214" s="60"/>
      <c r="B8214" s="60"/>
      <c r="C8214" s="60"/>
      <c r="D8214" s="60"/>
      <c r="E8214" s="60"/>
      <c r="F8214" s="60"/>
      <c r="G8214" s="60"/>
      <c r="H8214" s="60"/>
      <c r="I8214" s="60"/>
      <c r="J8214" s="60"/>
      <c r="K8214" s="60"/>
      <c r="L8214" s="60"/>
      <c r="M8214" s="60"/>
      <c r="N8214" s="60"/>
      <c r="O8214" s="60"/>
      <c r="P8214" s="60"/>
      <c r="Q8214" s="60"/>
      <c r="R8214" s="334">
        <v>21227</v>
      </c>
      <c r="S8214" s="319" t="s">
        <v>356</v>
      </c>
      <c r="BE8214" s="60"/>
      <c r="BR8214" s="60"/>
      <c r="BX8214" s="151"/>
      <c r="CB8214" s="151"/>
      <c r="CM8214" s="151"/>
      <c r="CO8214" s="151"/>
      <c r="CT8214" s="151"/>
      <c r="CY8214" s="151"/>
    </row>
    <row r="8215" spans="1:103" x14ac:dyDescent="0.2">
      <c r="A8215" s="60"/>
      <c r="B8215" s="60"/>
      <c r="C8215" s="60"/>
      <c r="D8215" s="60"/>
      <c r="E8215" s="60"/>
      <c r="F8215" s="60"/>
      <c r="G8215" s="60"/>
      <c r="H8215" s="60"/>
      <c r="I8215" s="60"/>
      <c r="J8215" s="60"/>
      <c r="K8215" s="60"/>
      <c r="L8215" s="60"/>
      <c r="M8215" s="60"/>
      <c r="N8215" s="60"/>
      <c r="O8215" s="60"/>
      <c r="P8215" s="60"/>
      <c r="Q8215" s="60"/>
      <c r="R8215" s="334">
        <v>21228</v>
      </c>
      <c r="S8215" s="319" t="s">
        <v>356</v>
      </c>
      <c r="BE8215" s="60"/>
      <c r="BR8215" s="60"/>
      <c r="BX8215" s="151"/>
      <c r="CB8215" s="151"/>
      <c r="CM8215" s="151"/>
      <c r="CO8215" s="151"/>
      <c r="CT8215" s="151"/>
      <c r="CY8215" s="151"/>
    </row>
    <row r="8216" spans="1:103" x14ac:dyDescent="0.2">
      <c r="A8216" s="60"/>
      <c r="B8216" s="60"/>
      <c r="C8216" s="60"/>
      <c r="D8216" s="60"/>
      <c r="E8216" s="60"/>
      <c r="F8216" s="60"/>
      <c r="G8216" s="60"/>
      <c r="H8216" s="60"/>
      <c r="I8216" s="60"/>
      <c r="J8216" s="60"/>
      <c r="K8216" s="60"/>
      <c r="L8216" s="60"/>
      <c r="M8216" s="60"/>
      <c r="N8216" s="60"/>
      <c r="O8216" s="60"/>
      <c r="P8216" s="60"/>
      <c r="Q8216" s="60"/>
      <c r="R8216" s="334">
        <v>21229</v>
      </c>
      <c r="S8216" s="319" t="s">
        <v>356</v>
      </c>
      <c r="BE8216" s="60"/>
      <c r="BR8216" s="60"/>
      <c r="BX8216" s="151"/>
      <c r="CB8216" s="151"/>
      <c r="CM8216" s="151"/>
      <c r="CO8216" s="151"/>
      <c r="CT8216" s="151"/>
      <c r="CY8216" s="151"/>
    </row>
    <row r="8217" spans="1:103" x14ac:dyDescent="0.2">
      <c r="A8217" s="60"/>
      <c r="B8217" s="60"/>
      <c r="C8217" s="60"/>
      <c r="D8217" s="60"/>
      <c r="E8217" s="60"/>
      <c r="F8217" s="60"/>
      <c r="G8217" s="60"/>
      <c r="H8217" s="60"/>
      <c r="I8217" s="60"/>
      <c r="J8217" s="60"/>
      <c r="K8217" s="60"/>
      <c r="L8217" s="60"/>
      <c r="M8217" s="60"/>
      <c r="N8217" s="60"/>
      <c r="O8217" s="60"/>
      <c r="P8217" s="60"/>
      <c r="Q8217" s="60"/>
      <c r="R8217" s="334">
        <v>21230</v>
      </c>
      <c r="S8217" s="319" t="s">
        <v>356</v>
      </c>
      <c r="BE8217" s="60"/>
      <c r="BR8217" s="60"/>
      <c r="BX8217" s="151"/>
      <c r="CB8217" s="151"/>
      <c r="CM8217" s="151"/>
      <c r="CO8217" s="151"/>
      <c r="CT8217" s="151"/>
      <c r="CY8217" s="151"/>
    </row>
    <row r="8218" spans="1:103" x14ac:dyDescent="0.2">
      <c r="A8218" s="60"/>
      <c r="B8218" s="60"/>
      <c r="C8218" s="60"/>
      <c r="D8218" s="60"/>
      <c r="E8218" s="60"/>
      <c r="F8218" s="60"/>
      <c r="G8218" s="60"/>
      <c r="H8218" s="60"/>
      <c r="I8218" s="60"/>
      <c r="J8218" s="60"/>
      <c r="K8218" s="60"/>
      <c r="L8218" s="60"/>
      <c r="M8218" s="60"/>
      <c r="N8218" s="60"/>
      <c r="O8218" s="60"/>
      <c r="P8218" s="60"/>
      <c r="Q8218" s="60"/>
      <c r="R8218" s="334">
        <v>21231</v>
      </c>
      <c r="S8218" s="319" t="s">
        <v>356</v>
      </c>
      <c r="BE8218" s="60"/>
      <c r="BR8218" s="60"/>
      <c r="BX8218" s="151"/>
      <c r="CB8218" s="151"/>
      <c r="CM8218" s="151"/>
      <c r="CO8218" s="151"/>
      <c r="CT8218" s="151"/>
      <c r="CY8218" s="151"/>
    </row>
    <row r="8219" spans="1:103" x14ac:dyDescent="0.2">
      <c r="A8219" s="60"/>
      <c r="B8219" s="60"/>
      <c r="C8219" s="60"/>
      <c r="D8219" s="60"/>
      <c r="E8219" s="60"/>
      <c r="F8219" s="60"/>
      <c r="G8219" s="60"/>
      <c r="H8219" s="60"/>
      <c r="I8219" s="60"/>
      <c r="J8219" s="60"/>
      <c r="K8219" s="60"/>
      <c r="L8219" s="60"/>
      <c r="M8219" s="60"/>
      <c r="N8219" s="60"/>
      <c r="O8219" s="60"/>
      <c r="P8219" s="60"/>
      <c r="Q8219" s="60"/>
      <c r="R8219" s="334">
        <v>21233</v>
      </c>
      <c r="S8219" s="319" t="s">
        <v>356</v>
      </c>
      <c r="BE8219" s="60"/>
      <c r="BR8219" s="60"/>
      <c r="BX8219" s="151"/>
      <c r="CB8219" s="151"/>
      <c r="CM8219" s="151"/>
      <c r="CO8219" s="151"/>
      <c r="CT8219" s="151"/>
      <c r="CY8219" s="151"/>
    </row>
    <row r="8220" spans="1:103" x14ac:dyDescent="0.2">
      <c r="A8220" s="60"/>
      <c r="B8220" s="60"/>
      <c r="C8220" s="60"/>
      <c r="D8220" s="60"/>
      <c r="E8220" s="60"/>
      <c r="F8220" s="60"/>
      <c r="G8220" s="60"/>
      <c r="H8220" s="60"/>
      <c r="I8220" s="60"/>
      <c r="J8220" s="60"/>
      <c r="K8220" s="60"/>
      <c r="L8220" s="60"/>
      <c r="M8220" s="60"/>
      <c r="N8220" s="60"/>
      <c r="O8220" s="60"/>
      <c r="P8220" s="60"/>
      <c r="Q8220" s="60"/>
      <c r="R8220" s="334">
        <v>21234</v>
      </c>
      <c r="S8220" s="319" t="s">
        <v>356</v>
      </c>
      <c r="BE8220" s="60"/>
      <c r="BR8220" s="60"/>
      <c r="BX8220" s="151"/>
      <c r="CB8220" s="151"/>
      <c r="CM8220" s="151"/>
      <c r="CO8220" s="151"/>
      <c r="CT8220" s="151"/>
      <c r="CY8220" s="151"/>
    </row>
    <row r="8221" spans="1:103" x14ac:dyDescent="0.2">
      <c r="A8221" s="60"/>
      <c r="B8221" s="60"/>
      <c r="C8221" s="60"/>
      <c r="D8221" s="60"/>
      <c r="E8221" s="60"/>
      <c r="F8221" s="60"/>
      <c r="G8221" s="60"/>
      <c r="H8221" s="60"/>
      <c r="I8221" s="60"/>
      <c r="J8221" s="60"/>
      <c r="K8221" s="60"/>
      <c r="L8221" s="60"/>
      <c r="M8221" s="60"/>
      <c r="N8221" s="60"/>
      <c r="O8221" s="60"/>
      <c r="P8221" s="60"/>
      <c r="Q8221" s="60"/>
      <c r="R8221" s="334">
        <v>21235</v>
      </c>
      <c r="S8221" s="319" t="s">
        <v>356</v>
      </c>
      <c r="BE8221" s="60"/>
      <c r="BR8221" s="60"/>
      <c r="BX8221" s="151"/>
      <c r="CB8221" s="151"/>
      <c r="CM8221" s="151"/>
      <c r="CO8221" s="151"/>
      <c r="CT8221" s="151"/>
      <c r="CY8221" s="151"/>
    </row>
    <row r="8222" spans="1:103" x14ac:dyDescent="0.2">
      <c r="A8222" s="60"/>
      <c r="B8222" s="60"/>
      <c r="C8222" s="60"/>
      <c r="D8222" s="60"/>
      <c r="E8222" s="60"/>
      <c r="F8222" s="60"/>
      <c r="G8222" s="60"/>
      <c r="H8222" s="60"/>
      <c r="I8222" s="60"/>
      <c r="J8222" s="60"/>
      <c r="K8222" s="60"/>
      <c r="L8222" s="60"/>
      <c r="M8222" s="60"/>
      <c r="N8222" s="60"/>
      <c r="O8222" s="60"/>
      <c r="P8222" s="60"/>
      <c r="Q8222" s="60"/>
      <c r="R8222" s="334">
        <v>21236</v>
      </c>
      <c r="S8222" s="319" t="s">
        <v>356</v>
      </c>
      <c r="BE8222" s="60"/>
      <c r="BR8222" s="60"/>
      <c r="BX8222" s="151"/>
      <c r="CB8222" s="151"/>
      <c r="CM8222" s="151"/>
      <c r="CO8222" s="151"/>
      <c r="CT8222" s="151"/>
      <c r="CY8222" s="151"/>
    </row>
    <row r="8223" spans="1:103" x14ac:dyDescent="0.2">
      <c r="A8223" s="60"/>
      <c r="B8223" s="60"/>
      <c r="C8223" s="60"/>
      <c r="D8223" s="60"/>
      <c r="E8223" s="60"/>
      <c r="F8223" s="60"/>
      <c r="G8223" s="60"/>
      <c r="H8223" s="60"/>
      <c r="I8223" s="60"/>
      <c r="J8223" s="60"/>
      <c r="K8223" s="60"/>
      <c r="L8223" s="60"/>
      <c r="M8223" s="60"/>
      <c r="N8223" s="60"/>
      <c r="O8223" s="60"/>
      <c r="P8223" s="60"/>
      <c r="Q8223" s="60"/>
      <c r="R8223" s="334">
        <v>21237</v>
      </c>
      <c r="S8223" s="319" t="s">
        <v>356</v>
      </c>
      <c r="BE8223" s="60"/>
      <c r="BR8223" s="60"/>
      <c r="BX8223" s="151"/>
      <c r="CB8223" s="151"/>
      <c r="CM8223" s="151"/>
      <c r="CO8223" s="151"/>
      <c r="CT8223" s="151"/>
      <c r="CY8223" s="151"/>
    </row>
    <row r="8224" spans="1:103" x14ac:dyDescent="0.2">
      <c r="A8224" s="60"/>
      <c r="B8224" s="60"/>
      <c r="C8224" s="60"/>
      <c r="D8224" s="60"/>
      <c r="E8224" s="60"/>
      <c r="F8224" s="60"/>
      <c r="G8224" s="60"/>
      <c r="H8224" s="60"/>
      <c r="I8224" s="60"/>
      <c r="J8224" s="60"/>
      <c r="K8224" s="60"/>
      <c r="L8224" s="60"/>
      <c r="M8224" s="60"/>
      <c r="N8224" s="60"/>
      <c r="O8224" s="60"/>
      <c r="P8224" s="60"/>
      <c r="Q8224" s="60"/>
      <c r="R8224" s="334">
        <v>21239</v>
      </c>
      <c r="S8224" s="319" t="s">
        <v>356</v>
      </c>
      <c r="BE8224" s="60"/>
      <c r="BR8224" s="60"/>
      <c r="BX8224" s="151"/>
      <c r="CB8224" s="151"/>
      <c r="CM8224" s="151"/>
      <c r="CO8224" s="151"/>
      <c r="CT8224" s="151"/>
      <c r="CY8224" s="151"/>
    </row>
    <row r="8225" spans="1:103" x14ac:dyDescent="0.2">
      <c r="A8225" s="60"/>
      <c r="B8225" s="60"/>
      <c r="C8225" s="60"/>
      <c r="D8225" s="60"/>
      <c r="E8225" s="60"/>
      <c r="F8225" s="60"/>
      <c r="G8225" s="60"/>
      <c r="H8225" s="60"/>
      <c r="I8225" s="60"/>
      <c r="J8225" s="60"/>
      <c r="K8225" s="60"/>
      <c r="L8225" s="60"/>
      <c r="M8225" s="60"/>
      <c r="N8225" s="60"/>
      <c r="O8225" s="60"/>
      <c r="P8225" s="60"/>
      <c r="Q8225" s="60"/>
      <c r="R8225" s="334">
        <v>21240</v>
      </c>
      <c r="S8225" s="319" t="s">
        <v>356</v>
      </c>
      <c r="BE8225" s="60"/>
      <c r="BR8225" s="60"/>
      <c r="BX8225" s="151"/>
      <c r="CB8225" s="151"/>
      <c r="CM8225" s="151"/>
      <c r="CO8225" s="151"/>
      <c r="CT8225" s="151"/>
      <c r="CY8225" s="151"/>
    </row>
    <row r="8226" spans="1:103" x14ac:dyDescent="0.2">
      <c r="A8226" s="60"/>
      <c r="B8226" s="60"/>
      <c r="C8226" s="60"/>
      <c r="D8226" s="60"/>
      <c r="E8226" s="60"/>
      <c r="F8226" s="60"/>
      <c r="G8226" s="60"/>
      <c r="H8226" s="60"/>
      <c r="I8226" s="60"/>
      <c r="J8226" s="60"/>
      <c r="K8226" s="60"/>
      <c r="L8226" s="60"/>
      <c r="M8226" s="60"/>
      <c r="N8226" s="60"/>
      <c r="O8226" s="60"/>
      <c r="P8226" s="60"/>
      <c r="Q8226" s="60"/>
      <c r="R8226" s="334">
        <v>21241</v>
      </c>
      <c r="S8226" s="319" t="s">
        <v>356</v>
      </c>
      <c r="BE8226" s="60"/>
      <c r="BR8226" s="60"/>
      <c r="BX8226" s="151"/>
      <c r="CB8226" s="151"/>
      <c r="CM8226" s="151"/>
      <c r="CO8226" s="151"/>
      <c r="CT8226" s="151"/>
      <c r="CY8226" s="151"/>
    </row>
    <row r="8227" spans="1:103" x14ac:dyDescent="0.2">
      <c r="A8227" s="60"/>
      <c r="B8227" s="60"/>
      <c r="C8227" s="60"/>
      <c r="D8227" s="60"/>
      <c r="E8227" s="60"/>
      <c r="F8227" s="60"/>
      <c r="G8227" s="60"/>
      <c r="H8227" s="60"/>
      <c r="I8227" s="60"/>
      <c r="J8227" s="60"/>
      <c r="K8227" s="60"/>
      <c r="L8227" s="60"/>
      <c r="M8227" s="60"/>
      <c r="N8227" s="60"/>
      <c r="O8227" s="60"/>
      <c r="P8227" s="60"/>
      <c r="Q8227" s="60"/>
      <c r="R8227" s="334">
        <v>21244</v>
      </c>
      <c r="S8227" s="319" t="s">
        <v>356</v>
      </c>
      <c r="BE8227" s="60"/>
      <c r="BR8227" s="60"/>
      <c r="BX8227" s="151"/>
      <c r="CB8227" s="151"/>
      <c r="CM8227" s="151"/>
      <c r="CO8227" s="151"/>
      <c r="CT8227" s="151"/>
      <c r="CY8227" s="151"/>
    </row>
    <row r="8228" spans="1:103" x14ac:dyDescent="0.2">
      <c r="A8228" s="60"/>
      <c r="B8228" s="60"/>
      <c r="C8228" s="60"/>
      <c r="D8228" s="60"/>
      <c r="E8228" s="60"/>
      <c r="F8228" s="60"/>
      <c r="G8228" s="60"/>
      <c r="H8228" s="60"/>
      <c r="I8228" s="60"/>
      <c r="J8228" s="60"/>
      <c r="K8228" s="60"/>
      <c r="L8228" s="60"/>
      <c r="M8228" s="60"/>
      <c r="N8228" s="60"/>
      <c r="O8228" s="60"/>
      <c r="P8228" s="60"/>
      <c r="Q8228" s="60"/>
      <c r="R8228" s="334">
        <v>21250</v>
      </c>
      <c r="S8228" s="319" t="s">
        <v>356</v>
      </c>
      <c r="BE8228" s="60"/>
      <c r="BR8228" s="60"/>
      <c r="BX8228" s="151"/>
      <c r="CB8228" s="151"/>
      <c r="CM8228" s="151"/>
      <c r="CO8228" s="151"/>
      <c r="CT8228" s="151"/>
      <c r="CY8228" s="151"/>
    </row>
    <row r="8229" spans="1:103" x14ac:dyDescent="0.2">
      <c r="A8229" s="60"/>
      <c r="B8229" s="60"/>
      <c r="C8229" s="60"/>
      <c r="D8229" s="60"/>
      <c r="E8229" s="60"/>
      <c r="F8229" s="60"/>
      <c r="G8229" s="60"/>
      <c r="H8229" s="60"/>
      <c r="I8229" s="60"/>
      <c r="J8229" s="60"/>
      <c r="K8229" s="60"/>
      <c r="L8229" s="60"/>
      <c r="M8229" s="60"/>
      <c r="N8229" s="60"/>
      <c r="O8229" s="60"/>
      <c r="P8229" s="60"/>
      <c r="Q8229" s="60"/>
      <c r="R8229" s="334">
        <v>21251</v>
      </c>
      <c r="S8229" s="319" t="s">
        <v>356</v>
      </c>
      <c r="BE8229" s="60"/>
      <c r="BR8229" s="60"/>
      <c r="BX8229" s="151"/>
      <c r="CB8229" s="151"/>
      <c r="CM8229" s="151"/>
      <c r="CO8229" s="151"/>
      <c r="CT8229" s="151"/>
      <c r="CY8229" s="151"/>
    </row>
    <row r="8230" spans="1:103" x14ac:dyDescent="0.2">
      <c r="A8230" s="60"/>
      <c r="B8230" s="60"/>
      <c r="C8230" s="60"/>
      <c r="D8230" s="60"/>
      <c r="E8230" s="60"/>
      <c r="F8230" s="60"/>
      <c r="G8230" s="60"/>
      <c r="H8230" s="60"/>
      <c r="I8230" s="60"/>
      <c r="J8230" s="60"/>
      <c r="K8230" s="60"/>
      <c r="L8230" s="60"/>
      <c r="M8230" s="60"/>
      <c r="N8230" s="60"/>
      <c r="O8230" s="60"/>
      <c r="P8230" s="60"/>
      <c r="Q8230" s="60"/>
      <c r="R8230" s="334">
        <v>21252</v>
      </c>
      <c r="S8230" s="319" t="s">
        <v>356</v>
      </c>
      <c r="BE8230" s="60"/>
      <c r="BR8230" s="60"/>
      <c r="BX8230" s="151"/>
      <c r="CB8230" s="151"/>
      <c r="CM8230" s="151"/>
      <c r="CO8230" s="151"/>
      <c r="CT8230" s="151"/>
      <c r="CY8230" s="151"/>
    </row>
    <row r="8231" spans="1:103" x14ac:dyDescent="0.2">
      <c r="A8231" s="60"/>
      <c r="B8231" s="60"/>
      <c r="C8231" s="60"/>
      <c r="D8231" s="60"/>
      <c r="E8231" s="60"/>
      <c r="F8231" s="60"/>
      <c r="G8231" s="60"/>
      <c r="H8231" s="60"/>
      <c r="I8231" s="60"/>
      <c r="J8231" s="60"/>
      <c r="K8231" s="60"/>
      <c r="L8231" s="60"/>
      <c r="M8231" s="60"/>
      <c r="N8231" s="60"/>
      <c r="O8231" s="60"/>
      <c r="P8231" s="60"/>
      <c r="Q8231" s="60"/>
      <c r="R8231" s="334">
        <v>21260</v>
      </c>
      <c r="S8231" s="319" t="s">
        <v>356</v>
      </c>
      <c r="BE8231" s="60"/>
      <c r="BR8231" s="60"/>
      <c r="BX8231" s="151"/>
      <c r="CB8231" s="151"/>
      <c r="CM8231" s="151"/>
      <c r="CO8231" s="151"/>
      <c r="CT8231" s="151"/>
      <c r="CY8231" s="151"/>
    </row>
    <row r="8232" spans="1:103" x14ac:dyDescent="0.2">
      <c r="A8232" s="60"/>
      <c r="B8232" s="60"/>
      <c r="C8232" s="60"/>
      <c r="D8232" s="60"/>
      <c r="E8232" s="60"/>
      <c r="F8232" s="60"/>
      <c r="G8232" s="60"/>
      <c r="H8232" s="60"/>
      <c r="I8232" s="60"/>
      <c r="J8232" s="60"/>
      <c r="K8232" s="60"/>
      <c r="L8232" s="60"/>
      <c r="M8232" s="60"/>
      <c r="N8232" s="60"/>
      <c r="O8232" s="60"/>
      <c r="P8232" s="60"/>
      <c r="Q8232" s="60"/>
      <c r="R8232" s="334">
        <v>21261</v>
      </c>
      <c r="S8232" s="319" t="s">
        <v>356</v>
      </c>
      <c r="BE8232" s="60"/>
      <c r="BR8232" s="60"/>
      <c r="BX8232" s="151"/>
      <c r="CB8232" s="151"/>
      <c r="CM8232" s="151"/>
      <c r="CO8232" s="151"/>
      <c r="CT8232" s="151"/>
      <c r="CY8232" s="151"/>
    </row>
    <row r="8233" spans="1:103" x14ac:dyDescent="0.2">
      <c r="A8233" s="60"/>
      <c r="B8233" s="60"/>
      <c r="C8233" s="60"/>
      <c r="D8233" s="60"/>
      <c r="E8233" s="60"/>
      <c r="F8233" s="60"/>
      <c r="G8233" s="60"/>
      <c r="H8233" s="60"/>
      <c r="I8233" s="60"/>
      <c r="J8233" s="60"/>
      <c r="K8233" s="60"/>
      <c r="L8233" s="60"/>
      <c r="M8233" s="60"/>
      <c r="N8233" s="60"/>
      <c r="O8233" s="60"/>
      <c r="P8233" s="60"/>
      <c r="Q8233" s="60"/>
      <c r="R8233" s="334">
        <v>21263</v>
      </c>
      <c r="S8233" s="319" t="s">
        <v>356</v>
      </c>
      <c r="BE8233" s="60"/>
      <c r="BR8233" s="60"/>
      <c r="BX8233" s="151"/>
      <c r="CB8233" s="151"/>
      <c r="CM8233" s="151"/>
      <c r="CO8233" s="151"/>
      <c r="CT8233" s="151"/>
      <c r="CY8233" s="151"/>
    </row>
    <row r="8234" spans="1:103" x14ac:dyDescent="0.2">
      <c r="A8234" s="60"/>
      <c r="B8234" s="60"/>
      <c r="C8234" s="60"/>
      <c r="D8234" s="60"/>
      <c r="E8234" s="60"/>
      <c r="F8234" s="60"/>
      <c r="G8234" s="60"/>
      <c r="H8234" s="60"/>
      <c r="I8234" s="60"/>
      <c r="J8234" s="60"/>
      <c r="K8234" s="60"/>
      <c r="L8234" s="60"/>
      <c r="M8234" s="60"/>
      <c r="N8234" s="60"/>
      <c r="O8234" s="60"/>
      <c r="P8234" s="60"/>
      <c r="Q8234" s="60"/>
      <c r="R8234" s="334">
        <v>21264</v>
      </c>
      <c r="S8234" s="319" t="s">
        <v>356</v>
      </c>
      <c r="BE8234" s="60"/>
      <c r="BR8234" s="60"/>
      <c r="BX8234" s="151"/>
      <c r="CB8234" s="151"/>
      <c r="CM8234" s="151"/>
      <c r="CO8234" s="151"/>
      <c r="CT8234" s="151"/>
      <c r="CY8234" s="151"/>
    </row>
    <row r="8235" spans="1:103" x14ac:dyDescent="0.2">
      <c r="A8235" s="60"/>
      <c r="B8235" s="60"/>
      <c r="C8235" s="60"/>
      <c r="D8235" s="60"/>
      <c r="E8235" s="60"/>
      <c r="F8235" s="60"/>
      <c r="G8235" s="60"/>
      <c r="H8235" s="60"/>
      <c r="I8235" s="60"/>
      <c r="J8235" s="60"/>
      <c r="K8235" s="60"/>
      <c r="L8235" s="60"/>
      <c r="M8235" s="60"/>
      <c r="N8235" s="60"/>
      <c r="O8235" s="60"/>
      <c r="P8235" s="60"/>
      <c r="Q8235" s="60"/>
      <c r="R8235" s="334">
        <v>21265</v>
      </c>
      <c r="S8235" s="319" t="s">
        <v>356</v>
      </c>
      <c r="BE8235" s="60"/>
      <c r="BR8235" s="60"/>
      <c r="BX8235" s="151"/>
      <c r="CB8235" s="151"/>
      <c r="CM8235" s="151"/>
      <c r="CO8235" s="151"/>
      <c r="CT8235" s="151"/>
      <c r="CY8235" s="151"/>
    </row>
    <row r="8236" spans="1:103" x14ac:dyDescent="0.2">
      <c r="A8236" s="60"/>
      <c r="B8236" s="60"/>
      <c r="C8236" s="60"/>
      <c r="D8236" s="60"/>
      <c r="E8236" s="60"/>
      <c r="F8236" s="60"/>
      <c r="G8236" s="60"/>
      <c r="H8236" s="60"/>
      <c r="I8236" s="60"/>
      <c r="J8236" s="60"/>
      <c r="K8236" s="60"/>
      <c r="L8236" s="60"/>
      <c r="M8236" s="60"/>
      <c r="N8236" s="60"/>
      <c r="O8236" s="60"/>
      <c r="P8236" s="60"/>
      <c r="Q8236" s="60"/>
      <c r="R8236" s="334">
        <v>21270</v>
      </c>
      <c r="S8236" s="319" t="s">
        <v>356</v>
      </c>
      <c r="BE8236" s="60"/>
      <c r="BR8236" s="60"/>
      <c r="BX8236" s="151"/>
      <c r="CB8236" s="151"/>
      <c r="CM8236" s="151"/>
      <c r="CO8236" s="151"/>
      <c r="CT8236" s="151"/>
      <c r="CY8236" s="151"/>
    </row>
    <row r="8237" spans="1:103" x14ac:dyDescent="0.2">
      <c r="A8237" s="60"/>
      <c r="B8237" s="60"/>
      <c r="C8237" s="60"/>
      <c r="D8237" s="60"/>
      <c r="E8237" s="60"/>
      <c r="F8237" s="60"/>
      <c r="G8237" s="60"/>
      <c r="H8237" s="60"/>
      <c r="I8237" s="60"/>
      <c r="J8237" s="60"/>
      <c r="K8237" s="60"/>
      <c r="L8237" s="60"/>
      <c r="M8237" s="60"/>
      <c r="N8237" s="60"/>
      <c r="O8237" s="60"/>
      <c r="P8237" s="60"/>
      <c r="Q8237" s="60"/>
      <c r="R8237" s="334">
        <v>21273</v>
      </c>
      <c r="S8237" s="319" t="s">
        <v>356</v>
      </c>
      <c r="BE8237" s="60"/>
      <c r="BR8237" s="60"/>
      <c r="BX8237" s="151"/>
      <c r="CB8237" s="151"/>
      <c r="CM8237" s="151"/>
      <c r="CO8237" s="151"/>
      <c r="CT8237" s="151"/>
      <c r="CY8237" s="151"/>
    </row>
    <row r="8238" spans="1:103" x14ac:dyDescent="0.2">
      <c r="A8238" s="60"/>
      <c r="B8238" s="60"/>
      <c r="C8238" s="60"/>
      <c r="D8238" s="60"/>
      <c r="E8238" s="60"/>
      <c r="F8238" s="60"/>
      <c r="G8238" s="60"/>
      <c r="H8238" s="60"/>
      <c r="I8238" s="60"/>
      <c r="J8238" s="60"/>
      <c r="K8238" s="60"/>
      <c r="L8238" s="60"/>
      <c r="M8238" s="60"/>
      <c r="N8238" s="60"/>
      <c r="O8238" s="60"/>
      <c r="P8238" s="60"/>
      <c r="Q8238" s="60"/>
      <c r="R8238" s="334">
        <v>21274</v>
      </c>
      <c r="S8238" s="319" t="s">
        <v>356</v>
      </c>
      <c r="BE8238" s="60"/>
      <c r="BR8238" s="60"/>
      <c r="BX8238" s="151"/>
      <c r="CB8238" s="151"/>
      <c r="CM8238" s="151"/>
      <c r="CO8238" s="151"/>
      <c r="CT8238" s="151"/>
      <c r="CY8238" s="151"/>
    </row>
    <row r="8239" spans="1:103" x14ac:dyDescent="0.2">
      <c r="A8239" s="60"/>
      <c r="B8239" s="60"/>
      <c r="C8239" s="60"/>
      <c r="D8239" s="60"/>
      <c r="E8239" s="60"/>
      <c r="F8239" s="60"/>
      <c r="G8239" s="60"/>
      <c r="H8239" s="60"/>
      <c r="I8239" s="60"/>
      <c r="J8239" s="60"/>
      <c r="K8239" s="60"/>
      <c r="L8239" s="60"/>
      <c r="M8239" s="60"/>
      <c r="N8239" s="60"/>
      <c r="O8239" s="60"/>
      <c r="P8239" s="60"/>
      <c r="Q8239" s="60"/>
      <c r="R8239" s="334">
        <v>21275</v>
      </c>
      <c r="S8239" s="319" t="s">
        <v>356</v>
      </c>
      <c r="BE8239" s="60"/>
      <c r="BR8239" s="60"/>
      <c r="BX8239" s="151"/>
      <c r="CB8239" s="151"/>
      <c r="CM8239" s="151"/>
      <c r="CO8239" s="151"/>
      <c r="CT8239" s="151"/>
      <c r="CY8239" s="151"/>
    </row>
    <row r="8240" spans="1:103" x14ac:dyDescent="0.2">
      <c r="A8240" s="60"/>
      <c r="B8240" s="60"/>
      <c r="C8240" s="60"/>
      <c r="D8240" s="60"/>
      <c r="E8240" s="60"/>
      <c r="F8240" s="60"/>
      <c r="G8240" s="60"/>
      <c r="H8240" s="60"/>
      <c r="I8240" s="60"/>
      <c r="J8240" s="60"/>
      <c r="K8240" s="60"/>
      <c r="L8240" s="60"/>
      <c r="M8240" s="60"/>
      <c r="N8240" s="60"/>
      <c r="O8240" s="60"/>
      <c r="P8240" s="60"/>
      <c r="Q8240" s="60"/>
      <c r="R8240" s="334">
        <v>21278</v>
      </c>
      <c r="S8240" s="319" t="s">
        <v>356</v>
      </c>
      <c r="BE8240" s="60"/>
      <c r="BR8240" s="60"/>
      <c r="BX8240" s="151"/>
      <c r="CB8240" s="151"/>
      <c r="CM8240" s="151"/>
      <c r="CO8240" s="151"/>
      <c r="CT8240" s="151"/>
      <c r="CY8240" s="151"/>
    </row>
    <row r="8241" spans="1:103" x14ac:dyDescent="0.2">
      <c r="A8241" s="60"/>
      <c r="B8241" s="60"/>
      <c r="C8241" s="60"/>
      <c r="D8241" s="60"/>
      <c r="E8241" s="60"/>
      <c r="F8241" s="60"/>
      <c r="G8241" s="60"/>
      <c r="H8241" s="60"/>
      <c r="I8241" s="60"/>
      <c r="J8241" s="60"/>
      <c r="K8241" s="60"/>
      <c r="L8241" s="60"/>
      <c r="M8241" s="60"/>
      <c r="N8241" s="60"/>
      <c r="O8241" s="60"/>
      <c r="P8241" s="60"/>
      <c r="Q8241" s="60"/>
      <c r="R8241" s="334">
        <v>21279</v>
      </c>
      <c r="S8241" s="319" t="s">
        <v>356</v>
      </c>
      <c r="BE8241" s="60"/>
      <c r="BR8241" s="60"/>
      <c r="BX8241" s="151"/>
      <c r="CB8241" s="151"/>
      <c r="CM8241" s="151"/>
      <c r="CO8241" s="151"/>
      <c r="CT8241" s="151"/>
      <c r="CY8241" s="151"/>
    </row>
    <row r="8242" spans="1:103" x14ac:dyDescent="0.2">
      <c r="A8242" s="60"/>
      <c r="B8242" s="60"/>
      <c r="C8242" s="60"/>
      <c r="D8242" s="60"/>
      <c r="E8242" s="60"/>
      <c r="F8242" s="60"/>
      <c r="G8242" s="60"/>
      <c r="H8242" s="60"/>
      <c r="I8242" s="60"/>
      <c r="J8242" s="60"/>
      <c r="K8242" s="60"/>
      <c r="L8242" s="60"/>
      <c r="M8242" s="60"/>
      <c r="N8242" s="60"/>
      <c r="O8242" s="60"/>
      <c r="P8242" s="60"/>
      <c r="Q8242" s="60"/>
      <c r="R8242" s="334">
        <v>21280</v>
      </c>
      <c r="S8242" s="319" t="s">
        <v>356</v>
      </c>
      <c r="BE8242" s="60"/>
      <c r="BR8242" s="60"/>
      <c r="BX8242" s="151"/>
      <c r="CB8242" s="151"/>
      <c r="CM8242" s="151"/>
      <c r="CO8242" s="151"/>
      <c r="CT8242" s="151"/>
      <c r="CY8242" s="151"/>
    </row>
    <row r="8243" spans="1:103" x14ac:dyDescent="0.2">
      <c r="A8243" s="60"/>
      <c r="B8243" s="60"/>
      <c r="C8243" s="60"/>
      <c r="D8243" s="60"/>
      <c r="E8243" s="60"/>
      <c r="F8243" s="60"/>
      <c r="G8243" s="60"/>
      <c r="H8243" s="60"/>
      <c r="I8243" s="60"/>
      <c r="J8243" s="60"/>
      <c r="K8243" s="60"/>
      <c r="L8243" s="60"/>
      <c r="M8243" s="60"/>
      <c r="N8243" s="60"/>
      <c r="O8243" s="60"/>
      <c r="P8243" s="60"/>
      <c r="Q8243" s="60"/>
      <c r="R8243" s="334">
        <v>21281</v>
      </c>
      <c r="S8243" s="319" t="s">
        <v>356</v>
      </c>
      <c r="BE8243" s="60"/>
      <c r="BR8243" s="60"/>
      <c r="BX8243" s="151"/>
      <c r="CB8243" s="151"/>
      <c r="CM8243" s="151"/>
      <c r="CO8243" s="151"/>
      <c r="CT8243" s="151"/>
      <c r="CY8243" s="151"/>
    </row>
    <row r="8244" spans="1:103" x14ac:dyDescent="0.2">
      <c r="A8244" s="60"/>
      <c r="B8244" s="60"/>
      <c r="C8244" s="60"/>
      <c r="D8244" s="60"/>
      <c r="E8244" s="60"/>
      <c r="F8244" s="60"/>
      <c r="G8244" s="60"/>
      <c r="H8244" s="60"/>
      <c r="I8244" s="60"/>
      <c r="J8244" s="60"/>
      <c r="K8244" s="60"/>
      <c r="L8244" s="60"/>
      <c r="M8244" s="60"/>
      <c r="N8244" s="60"/>
      <c r="O8244" s="60"/>
      <c r="P8244" s="60"/>
      <c r="Q8244" s="60"/>
      <c r="R8244" s="334">
        <v>21282</v>
      </c>
      <c r="S8244" s="319" t="s">
        <v>356</v>
      </c>
      <c r="BE8244" s="60"/>
      <c r="BR8244" s="60"/>
      <c r="BX8244" s="151"/>
      <c r="CB8244" s="151"/>
      <c r="CM8244" s="151"/>
      <c r="CO8244" s="151"/>
      <c r="CT8244" s="151"/>
      <c r="CY8244" s="151"/>
    </row>
    <row r="8245" spans="1:103" x14ac:dyDescent="0.2">
      <c r="A8245" s="60"/>
      <c r="B8245" s="60"/>
      <c r="C8245" s="60"/>
      <c r="D8245" s="60"/>
      <c r="E8245" s="60"/>
      <c r="F8245" s="60"/>
      <c r="G8245" s="60"/>
      <c r="H8245" s="60"/>
      <c r="I8245" s="60"/>
      <c r="J8245" s="60"/>
      <c r="K8245" s="60"/>
      <c r="L8245" s="60"/>
      <c r="M8245" s="60"/>
      <c r="N8245" s="60"/>
      <c r="O8245" s="60"/>
      <c r="P8245" s="60"/>
      <c r="Q8245" s="60"/>
      <c r="R8245" s="334">
        <v>21283</v>
      </c>
      <c r="S8245" s="319" t="s">
        <v>356</v>
      </c>
      <c r="BE8245" s="60"/>
      <c r="BR8245" s="60"/>
      <c r="BX8245" s="151"/>
      <c r="CB8245" s="151"/>
      <c r="CM8245" s="151"/>
      <c r="CO8245" s="151"/>
      <c r="CT8245" s="151"/>
      <c r="CY8245" s="151"/>
    </row>
    <row r="8246" spans="1:103" x14ac:dyDescent="0.2">
      <c r="A8246" s="60"/>
      <c r="B8246" s="60"/>
      <c r="C8246" s="60"/>
      <c r="D8246" s="60"/>
      <c r="E8246" s="60"/>
      <c r="F8246" s="60"/>
      <c r="G8246" s="60"/>
      <c r="H8246" s="60"/>
      <c r="I8246" s="60"/>
      <c r="J8246" s="60"/>
      <c r="K8246" s="60"/>
      <c r="L8246" s="60"/>
      <c r="M8246" s="60"/>
      <c r="N8246" s="60"/>
      <c r="O8246" s="60"/>
      <c r="P8246" s="60"/>
      <c r="Q8246" s="60"/>
      <c r="R8246" s="334">
        <v>21284</v>
      </c>
      <c r="S8246" s="319" t="s">
        <v>356</v>
      </c>
      <c r="BE8246" s="60"/>
      <c r="BR8246" s="60"/>
      <c r="BX8246" s="151"/>
      <c r="CB8246" s="151"/>
      <c r="CM8246" s="151"/>
      <c r="CO8246" s="151"/>
      <c r="CT8246" s="151"/>
      <c r="CY8246" s="151"/>
    </row>
    <row r="8247" spans="1:103" x14ac:dyDescent="0.2">
      <c r="A8247" s="60"/>
      <c r="B8247" s="60"/>
      <c r="C8247" s="60"/>
      <c r="D8247" s="60"/>
      <c r="E8247" s="60"/>
      <c r="F8247" s="60"/>
      <c r="G8247" s="60"/>
      <c r="H8247" s="60"/>
      <c r="I8247" s="60"/>
      <c r="J8247" s="60"/>
      <c r="K8247" s="60"/>
      <c r="L8247" s="60"/>
      <c r="M8247" s="60"/>
      <c r="N8247" s="60"/>
      <c r="O8247" s="60"/>
      <c r="P8247" s="60"/>
      <c r="Q8247" s="60"/>
      <c r="R8247" s="334">
        <v>21285</v>
      </c>
      <c r="S8247" s="319" t="s">
        <v>356</v>
      </c>
      <c r="BE8247" s="60"/>
      <c r="BR8247" s="60"/>
      <c r="BX8247" s="151"/>
      <c r="CB8247" s="151"/>
      <c r="CM8247" s="151"/>
      <c r="CO8247" s="151"/>
      <c r="CT8247" s="151"/>
      <c r="CY8247" s="151"/>
    </row>
    <row r="8248" spans="1:103" x14ac:dyDescent="0.2">
      <c r="A8248" s="60"/>
      <c r="B8248" s="60"/>
      <c r="C8248" s="60"/>
      <c r="D8248" s="60"/>
      <c r="E8248" s="60"/>
      <c r="F8248" s="60"/>
      <c r="G8248" s="60"/>
      <c r="H8248" s="60"/>
      <c r="I8248" s="60"/>
      <c r="J8248" s="60"/>
      <c r="K8248" s="60"/>
      <c r="L8248" s="60"/>
      <c r="M8248" s="60"/>
      <c r="N8248" s="60"/>
      <c r="O8248" s="60"/>
      <c r="P8248" s="60"/>
      <c r="Q8248" s="60"/>
      <c r="R8248" s="334">
        <v>21286</v>
      </c>
      <c r="S8248" s="319" t="s">
        <v>356</v>
      </c>
      <c r="BE8248" s="60"/>
      <c r="BR8248" s="60"/>
      <c r="BX8248" s="151"/>
      <c r="CB8248" s="151"/>
      <c r="CM8248" s="151"/>
      <c r="CO8248" s="151"/>
      <c r="CT8248" s="151"/>
      <c r="CY8248" s="151"/>
    </row>
    <row r="8249" spans="1:103" x14ac:dyDescent="0.2">
      <c r="A8249" s="60"/>
      <c r="B8249" s="60"/>
      <c r="C8249" s="60"/>
      <c r="D8249" s="60"/>
      <c r="E8249" s="60"/>
      <c r="F8249" s="60"/>
      <c r="G8249" s="60"/>
      <c r="H8249" s="60"/>
      <c r="I8249" s="60"/>
      <c r="J8249" s="60"/>
      <c r="K8249" s="60"/>
      <c r="L8249" s="60"/>
      <c r="M8249" s="60"/>
      <c r="N8249" s="60"/>
      <c r="O8249" s="60"/>
      <c r="P8249" s="60"/>
      <c r="Q8249" s="60"/>
      <c r="R8249" s="334">
        <v>21287</v>
      </c>
      <c r="S8249" s="319" t="s">
        <v>356</v>
      </c>
      <c r="BE8249" s="60"/>
      <c r="BR8249" s="60"/>
      <c r="BX8249" s="151"/>
      <c r="CB8249" s="151"/>
      <c r="CM8249" s="151"/>
      <c r="CO8249" s="151"/>
      <c r="CT8249" s="151"/>
      <c r="CY8249" s="151"/>
    </row>
    <row r="8250" spans="1:103" x14ac:dyDescent="0.2">
      <c r="A8250" s="60"/>
      <c r="B8250" s="60"/>
      <c r="C8250" s="60"/>
      <c r="D8250" s="60"/>
      <c r="E8250" s="60"/>
      <c r="F8250" s="60"/>
      <c r="G8250" s="60"/>
      <c r="H8250" s="60"/>
      <c r="I8250" s="60"/>
      <c r="J8250" s="60"/>
      <c r="K8250" s="60"/>
      <c r="L8250" s="60"/>
      <c r="M8250" s="60"/>
      <c r="N8250" s="60"/>
      <c r="O8250" s="60"/>
      <c r="P8250" s="60"/>
      <c r="Q8250" s="60"/>
      <c r="R8250" s="334">
        <v>21288</v>
      </c>
      <c r="S8250" s="319" t="s">
        <v>356</v>
      </c>
      <c r="BE8250" s="60"/>
      <c r="BR8250" s="60"/>
      <c r="BX8250" s="151"/>
      <c r="CB8250" s="151"/>
      <c r="CM8250" s="151"/>
      <c r="CO8250" s="151"/>
      <c r="CT8250" s="151"/>
      <c r="CY8250" s="151"/>
    </row>
    <row r="8251" spans="1:103" x14ac:dyDescent="0.2">
      <c r="A8251" s="60"/>
      <c r="B8251" s="60"/>
      <c r="C8251" s="60"/>
      <c r="D8251" s="60"/>
      <c r="E8251" s="60"/>
      <c r="F8251" s="60"/>
      <c r="G8251" s="60"/>
      <c r="H8251" s="60"/>
      <c r="I8251" s="60"/>
      <c r="J8251" s="60"/>
      <c r="K8251" s="60"/>
      <c r="L8251" s="60"/>
      <c r="M8251" s="60"/>
      <c r="N8251" s="60"/>
      <c r="O8251" s="60"/>
      <c r="P8251" s="60"/>
      <c r="Q8251" s="60"/>
      <c r="R8251" s="334">
        <v>21289</v>
      </c>
      <c r="S8251" s="319" t="s">
        <v>356</v>
      </c>
      <c r="BE8251" s="60"/>
      <c r="BR8251" s="60"/>
      <c r="BX8251" s="151"/>
      <c r="CB8251" s="151"/>
      <c r="CM8251" s="151"/>
      <c r="CO8251" s="151"/>
      <c r="CT8251" s="151"/>
      <c r="CY8251" s="151"/>
    </row>
    <row r="8252" spans="1:103" x14ac:dyDescent="0.2">
      <c r="A8252" s="60"/>
      <c r="B8252" s="60"/>
      <c r="C8252" s="60"/>
      <c r="D8252" s="60"/>
      <c r="E8252" s="60"/>
      <c r="F8252" s="60"/>
      <c r="G8252" s="60"/>
      <c r="H8252" s="60"/>
      <c r="I8252" s="60"/>
      <c r="J8252" s="60"/>
      <c r="K8252" s="60"/>
      <c r="L8252" s="60"/>
      <c r="M8252" s="60"/>
      <c r="N8252" s="60"/>
      <c r="O8252" s="60"/>
      <c r="P8252" s="60"/>
      <c r="Q8252" s="60"/>
      <c r="R8252" s="334">
        <v>21290</v>
      </c>
      <c r="S8252" s="319" t="s">
        <v>356</v>
      </c>
      <c r="BE8252" s="60"/>
      <c r="BR8252" s="60"/>
      <c r="BX8252" s="151"/>
      <c r="CB8252" s="151"/>
      <c r="CM8252" s="151"/>
      <c r="CO8252" s="151"/>
      <c r="CT8252" s="151"/>
      <c r="CY8252" s="151"/>
    </row>
    <row r="8253" spans="1:103" x14ac:dyDescent="0.2">
      <c r="A8253" s="60"/>
      <c r="B8253" s="60"/>
      <c r="C8253" s="60"/>
      <c r="D8253" s="60"/>
      <c r="E8253" s="60"/>
      <c r="F8253" s="60"/>
      <c r="G8253" s="60"/>
      <c r="H8253" s="60"/>
      <c r="I8253" s="60"/>
      <c r="J8253" s="60"/>
      <c r="K8253" s="60"/>
      <c r="L8253" s="60"/>
      <c r="M8253" s="60"/>
      <c r="N8253" s="60"/>
      <c r="O8253" s="60"/>
      <c r="P8253" s="60"/>
      <c r="Q8253" s="60"/>
      <c r="R8253" s="334">
        <v>21297</v>
      </c>
      <c r="S8253" s="319" t="s">
        <v>356</v>
      </c>
      <c r="BE8253" s="60"/>
      <c r="BR8253" s="60"/>
      <c r="BX8253" s="151"/>
      <c r="CB8253" s="151"/>
      <c r="CM8253" s="151"/>
      <c r="CO8253" s="151"/>
      <c r="CT8253" s="151"/>
      <c r="CY8253" s="151"/>
    </row>
    <row r="8254" spans="1:103" x14ac:dyDescent="0.2">
      <c r="A8254" s="60"/>
      <c r="B8254" s="60"/>
      <c r="C8254" s="60"/>
      <c r="D8254" s="60"/>
      <c r="E8254" s="60"/>
      <c r="F8254" s="60"/>
      <c r="G8254" s="60"/>
      <c r="H8254" s="60"/>
      <c r="I8254" s="60"/>
      <c r="J8254" s="60"/>
      <c r="K8254" s="60"/>
      <c r="L8254" s="60"/>
      <c r="M8254" s="60"/>
      <c r="N8254" s="60"/>
      <c r="O8254" s="60"/>
      <c r="P8254" s="60"/>
      <c r="Q8254" s="60"/>
      <c r="R8254" s="334">
        <v>21298</v>
      </c>
      <c r="S8254" s="319" t="s">
        <v>356</v>
      </c>
      <c r="BE8254" s="60"/>
      <c r="BR8254" s="60"/>
      <c r="BX8254" s="151"/>
      <c r="CB8254" s="151"/>
      <c r="CM8254" s="151"/>
      <c r="CO8254" s="151"/>
      <c r="CT8254" s="151"/>
      <c r="CY8254" s="151"/>
    </row>
    <row r="8255" spans="1:103" x14ac:dyDescent="0.2">
      <c r="A8255" s="60"/>
      <c r="B8255" s="60"/>
      <c r="C8255" s="60"/>
      <c r="D8255" s="60"/>
      <c r="E8255" s="60"/>
      <c r="F8255" s="60"/>
      <c r="G8255" s="60"/>
      <c r="H8255" s="60"/>
      <c r="I8255" s="60"/>
      <c r="J8255" s="60"/>
      <c r="K8255" s="60"/>
      <c r="L8255" s="60"/>
      <c r="M8255" s="60"/>
      <c r="N8255" s="60"/>
      <c r="O8255" s="60"/>
      <c r="P8255" s="60"/>
      <c r="Q8255" s="60"/>
      <c r="R8255" s="334">
        <v>21401</v>
      </c>
      <c r="S8255" s="319" t="s">
        <v>356</v>
      </c>
      <c r="BE8255" s="60"/>
      <c r="BR8255" s="60"/>
      <c r="BX8255" s="151"/>
      <c r="CB8255" s="151"/>
      <c r="CM8255" s="151"/>
      <c r="CO8255" s="151"/>
      <c r="CT8255" s="151"/>
      <c r="CY8255" s="151"/>
    </row>
    <row r="8256" spans="1:103" x14ac:dyDescent="0.2">
      <c r="A8256" s="60"/>
      <c r="B8256" s="60"/>
      <c r="C8256" s="60"/>
      <c r="D8256" s="60"/>
      <c r="E8256" s="60"/>
      <c r="F8256" s="60"/>
      <c r="G8256" s="60"/>
      <c r="H8256" s="60"/>
      <c r="I8256" s="60"/>
      <c r="J8256" s="60"/>
      <c r="K8256" s="60"/>
      <c r="L8256" s="60"/>
      <c r="M8256" s="60"/>
      <c r="N8256" s="60"/>
      <c r="O8256" s="60"/>
      <c r="P8256" s="60"/>
      <c r="Q8256" s="60"/>
      <c r="R8256" s="334">
        <v>21402</v>
      </c>
      <c r="S8256" s="319" t="s">
        <v>356</v>
      </c>
      <c r="BE8256" s="60"/>
      <c r="BR8256" s="60"/>
      <c r="BX8256" s="151"/>
      <c r="CB8256" s="151"/>
      <c r="CM8256" s="151"/>
      <c r="CO8256" s="151"/>
      <c r="CT8256" s="151"/>
      <c r="CY8256" s="151"/>
    </row>
    <row r="8257" spans="1:103" x14ac:dyDescent="0.2">
      <c r="A8257" s="60"/>
      <c r="B8257" s="60"/>
      <c r="C8257" s="60"/>
      <c r="D8257" s="60"/>
      <c r="E8257" s="60"/>
      <c r="F8257" s="60"/>
      <c r="G8257" s="60"/>
      <c r="H8257" s="60"/>
      <c r="I8257" s="60"/>
      <c r="J8257" s="60"/>
      <c r="K8257" s="60"/>
      <c r="L8257" s="60"/>
      <c r="M8257" s="60"/>
      <c r="N8257" s="60"/>
      <c r="O8257" s="60"/>
      <c r="P8257" s="60"/>
      <c r="Q8257" s="60"/>
      <c r="R8257" s="334">
        <v>21403</v>
      </c>
      <c r="S8257" s="319" t="s">
        <v>356</v>
      </c>
      <c r="BE8257" s="60"/>
      <c r="BR8257" s="60"/>
      <c r="BX8257" s="151"/>
      <c r="CB8257" s="151"/>
      <c r="CM8257" s="151"/>
      <c r="CO8257" s="151"/>
      <c r="CT8257" s="151"/>
      <c r="CY8257" s="151"/>
    </row>
    <row r="8258" spans="1:103" x14ac:dyDescent="0.2">
      <c r="A8258" s="60"/>
      <c r="B8258" s="60"/>
      <c r="C8258" s="60"/>
      <c r="D8258" s="60"/>
      <c r="E8258" s="60"/>
      <c r="F8258" s="60"/>
      <c r="G8258" s="60"/>
      <c r="H8258" s="60"/>
      <c r="I8258" s="60"/>
      <c r="J8258" s="60"/>
      <c r="K8258" s="60"/>
      <c r="L8258" s="60"/>
      <c r="M8258" s="60"/>
      <c r="N8258" s="60"/>
      <c r="O8258" s="60"/>
      <c r="P8258" s="60"/>
      <c r="Q8258" s="60"/>
      <c r="R8258" s="334">
        <v>21404</v>
      </c>
      <c r="S8258" s="319" t="s">
        <v>356</v>
      </c>
      <c r="BE8258" s="60"/>
      <c r="BR8258" s="60"/>
      <c r="BX8258" s="151"/>
      <c r="CB8258" s="151"/>
      <c r="CM8258" s="151"/>
      <c r="CO8258" s="151"/>
      <c r="CT8258" s="151"/>
      <c r="CY8258" s="151"/>
    </row>
    <row r="8259" spans="1:103" x14ac:dyDescent="0.2">
      <c r="A8259" s="60"/>
      <c r="B8259" s="60"/>
      <c r="C8259" s="60"/>
      <c r="D8259" s="60"/>
      <c r="E8259" s="60"/>
      <c r="F8259" s="60"/>
      <c r="G8259" s="60"/>
      <c r="H8259" s="60"/>
      <c r="I8259" s="60"/>
      <c r="J8259" s="60"/>
      <c r="K8259" s="60"/>
      <c r="L8259" s="60"/>
      <c r="M8259" s="60"/>
      <c r="N8259" s="60"/>
      <c r="O8259" s="60"/>
      <c r="P8259" s="60"/>
      <c r="Q8259" s="60"/>
      <c r="R8259" s="334">
        <v>21405</v>
      </c>
      <c r="S8259" s="319" t="s">
        <v>356</v>
      </c>
      <c r="BE8259" s="60"/>
      <c r="BR8259" s="60"/>
      <c r="BX8259" s="151"/>
      <c r="CB8259" s="151"/>
      <c r="CM8259" s="151"/>
      <c r="CO8259" s="151"/>
      <c r="CT8259" s="151"/>
      <c r="CY8259" s="151"/>
    </row>
    <row r="8260" spans="1:103" x14ac:dyDescent="0.2">
      <c r="A8260" s="60"/>
      <c r="B8260" s="60"/>
      <c r="C8260" s="60"/>
      <c r="D8260" s="60"/>
      <c r="E8260" s="60"/>
      <c r="F8260" s="60"/>
      <c r="G8260" s="60"/>
      <c r="H8260" s="60"/>
      <c r="I8260" s="60"/>
      <c r="J8260" s="60"/>
      <c r="K8260" s="60"/>
      <c r="L8260" s="60"/>
      <c r="M8260" s="60"/>
      <c r="N8260" s="60"/>
      <c r="O8260" s="60"/>
      <c r="P8260" s="60"/>
      <c r="Q8260" s="60"/>
      <c r="R8260" s="334">
        <v>21409</v>
      </c>
      <c r="S8260" s="319" t="s">
        <v>356</v>
      </c>
      <c r="BE8260" s="60"/>
      <c r="BR8260" s="60"/>
      <c r="BX8260" s="151"/>
      <c r="CB8260" s="151"/>
      <c r="CM8260" s="151"/>
      <c r="CO8260" s="151"/>
      <c r="CT8260" s="151"/>
      <c r="CY8260" s="151"/>
    </row>
    <row r="8261" spans="1:103" x14ac:dyDescent="0.2">
      <c r="A8261" s="60"/>
      <c r="B8261" s="60"/>
      <c r="C8261" s="60"/>
      <c r="D8261" s="60"/>
      <c r="E8261" s="60"/>
      <c r="F8261" s="60"/>
      <c r="G8261" s="60"/>
      <c r="H8261" s="60"/>
      <c r="I8261" s="60"/>
      <c r="J8261" s="60"/>
      <c r="K8261" s="60"/>
      <c r="L8261" s="60"/>
      <c r="M8261" s="60"/>
      <c r="N8261" s="60"/>
      <c r="O8261" s="60"/>
      <c r="P8261" s="60"/>
      <c r="Q8261" s="60"/>
      <c r="R8261" s="334">
        <v>21411</v>
      </c>
      <c r="S8261" s="319" t="s">
        <v>356</v>
      </c>
      <c r="BE8261" s="60"/>
      <c r="BR8261" s="60"/>
      <c r="BX8261" s="151"/>
      <c r="CB8261" s="151"/>
      <c r="CM8261" s="151"/>
      <c r="CO8261" s="151"/>
      <c r="CT8261" s="151"/>
      <c r="CY8261" s="151"/>
    </row>
    <row r="8262" spans="1:103" x14ac:dyDescent="0.2">
      <c r="A8262" s="60"/>
      <c r="B8262" s="60"/>
      <c r="C8262" s="60"/>
      <c r="D8262" s="60"/>
      <c r="E8262" s="60"/>
      <c r="F8262" s="60"/>
      <c r="G8262" s="60"/>
      <c r="H8262" s="60"/>
      <c r="I8262" s="60"/>
      <c r="J8262" s="60"/>
      <c r="K8262" s="60"/>
      <c r="L8262" s="60"/>
      <c r="M8262" s="60"/>
      <c r="N8262" s="60"/>
      <c r="O8262" s="60"/>
      <c r="P8262" s="60"/>
      <c r="Q8262" s="60"/>
      <c r="R8262" s="334">
        <v>21412</v>
      </c>
      <c r="S8262" s="319" t="s">
        <v>356</v>
      </c>
      <c r="BE8262" s="60"/>
      <c r="BR8262" s="60"/>
      <c r="BX8262" s="151"/>
      <c r="CB8262" s="151"/>
      <c r="CM8262" s="151"/>
      <c r="CO8262" s="151"/>
      <c r="CT8262" s="151"/>
      <c r="CY8262" s="151"/>
    </row>
    <row r="8263" spans="1:103" x14ac:dyDescent="0.2">
      <c r="A8263" s="60"/>
      <c r="B8263" s="60"/>
      <c r="C8263" s="60"/>
      <c r="D8263" s="60"/>
      <c r="E8263" s="60"/>
      <c r="F8263" s="60"/>
      <c r="G8263" s="60"/>
      <c r="H8263" s="60"/>
      <c r="I8263" s="60"/>
      <c r="J8263" s="60"/>
      <c r="K8263" s="60"/>
      <c r="L8263" s="60"/>
      <c r="M8263" s="60"/>
      <c r="N8263" s="60"/>
      <c r="O8263" s="60"/>
      <c r="P8263" s="60"/>
      <c r="Q8263" s="60"/>
      <c r="R8263" s="334">
        <v>21501</v>
      </c>
      <c r="S8263" s="319" t="s">
        <v>351</v>
      </c>
      <c r="BE8263" s="60"/>
      <c r="BR8263" s="60"/>
      <c r="BX8263" s="151"/>
      <c r="CB8263" s="151"/>
      <c r="CM8263" s="151"/>
      <c r="CO8263" s="151"/>
      <c r="CT8263" s="151"/>
      <c r="CY8263" s="151"/>
    </row>
    <row r="8264" spans="1:103" x14ac:dyDescent="0.2">
      <c r="A8264" s="60"/>
      <c r="B8264" s="60"/>
      <c r="C8264" s="60"/>
      <c r="D8264" s="60"/>
      <c r="E8264" s="60"/>
      <c r="F8264" s="60"/>
      <c r="G8264" s="60"/>
      <c r="H8264" s="60"/>
      <c r="I8264" s="60"/>
      <c r="J8264" s="60"/>
      <c r="K8264" s="60"/>
      <c r="L8264" s="60"/>
      <c r="M8264" s="60"/>
      <c r="N8264" s="60"/>
      <c r="O8264" s="60"/>
      <c r="P8264" s="60"/>
      <c r="Q8264" s="60"/>
      <c r="R8264" s="334">
        <v>21502</v>
      </c>
      <c r="S8264" s="319" t="s">
        <v>351</v>
      </c>
      <c r="BE8264" s="60"/>
      <c r="BR8264" s="60"/>
      <c r="BX8264" s="151"/>
      <c r="CB8264" s="151"/>
      <c r="CM8264" s="151"/>
      <c r="CO8264" s="151"/>
      <c r="CT8264" s="151"/>
      <c r="CY8264" s="151"/>
    </row>
    <row r="8265" spans="1:103" x14ac:dyDescent="0.2">
      <c r="A8265" s="60"/>
      <c r="B8265" s="60"/>
      <c r="C8265" s="60"/>
      <c r="D8265" s="60"/>
      <c r="E8265" s="60"/>
      <c r="F8265" s="60"/>
      <c r="G8265" s="60"/>
      <c r="H8265" s="60"/>
      <c r="I8265" s="60"/>
      <c r="J8265" s="60"/>
      <c r="K8265" s="60"/>
      <c r="L8265" s="60"/>
      <c r="M8265" s="60"/>
      <c r="N8265" s="60"/>
      <c r="O8265" s="60"/>
      <c r="P8265" s="60"/>
      <c r="Q8265" s="60"/>
      <c r="R8265" s="334">
        <v>21503</v>
      </c>
      <c r="S8265" s="319" t="s">
        <v>351</v>
      </c>
      <c r="BE8265" s="60"/>
      <c r="BR8265" s="60"/>
      <c r="BX8265" s="151"/>
      <c r="CB8265" s="151"/>
      <c r="CM8265" s="151"/>
      <c r="CO8265" s="151"/>
      <c r="CT8265" s="151"/>
      <c r="CY8265" s="151"/>
    </row>
    <row r="8266" spans="1:103" x14ac:dyDescent="0.2">
      <c r="A8266" s="60"/>
      <c r="B8266" s="60"/>
      <c r="C8266" s="60"/>
      <c r="D8266" s="60"/>
      <c r="E8266" s="60"/>
      <c r="F8266" s="60"/>
      <c r="G8266" s="60"/>
      <c r="H8266" s="60"/>
      <c r="I8266" s="60"/>
      <c r="J8266" s="60"/>
      <c r="K8266" s="60"/>
      <c r="L8266" s="60"/>
      <c r="M8266" s="60"/>
      <c r="N8266" s="60"/>
      <c r="O8266" s="60"/>
      <c r="P8266" s="60"/>
      <c r="Q8266" s="60"/>
      <c r="R8266" s="334">
        <v>21504</v>
      </c>
      <c r="S8266" s="319" t="s">
        <v>351</v>
      </c>
      <c r="BE8266" s="60"/>
      <c r="BR8266" s="60"/>
      <c r="BX8266" s="151"/>
      <c r="CB8266" s="151"/>
      <c r="CM8266" s="151"/>
      <c r="CO8266" s="151"/>
      <c r="CT8266" s="151"/>
      <c r="CY8266" s="151"/>
    </row>
    <row r="8267" spans="1:103" x14ac:dyDescent="0.2">
      <c r="A8267" s="60"/>
      <c r="B8267" s="60"/>
      <c r="C8267" s="60"/>
      <c r="D8267" s="60"/>
      <c r="E8267" s="60"/>
      <c r="F8267" s="60"/>
      <c r="G8267" s="60"/>
      <c r="H8267" s="60"/>
      <c r="I8267" s="60"/>
      <c r="J8267" s="60"/>
      <c r="K8267" s="60"/>
      <c r="L8267" s="60"/>
      <c r="M8267" s="60"/>
      <c r="N8267" s="60"/>
      <c r="O8267" s="60"/>
      <c r="P8267" s="60"/>
      <c r="Q8267" s="60"/>
      <c r="R8267" s="334">
        <v>21505</v>
      </c>
      <c r="S8267" s="319" t="s">
        <v>351</v>
      </c>
      <c r="BE8267" s="60"/>
      <c r="BR8267" s="60"/>
      <c r="BX8267" s="151"/>
      <c r="CB8267" s="151"/>
      <c r="CM8267" s="151"/>
      <c r="CO8267" s="151"/>
      <c r="CT8267" s="151"/>
      <c r="CY8267" s="151"/>
    </row>
    <row r="8268" spans="1:103" x14ac:dyDescent="0.2">
      <c r="A8268" s="60"/>
      <c r="B8268" s="60"/>
      <c r="C8268" s="60"/>
      <c r="D8268" s="60"/>
      <c r="E8268" s="60"/>
      <c r="F8268" s="60"/>
      <c r="G8268" s="60"/>
      <c r="H8268" s="60"/>
      <c r="I8268" s="60"/>
      <c r="J8268" s="60"/>
      <c r="K8268" s="60"/>
      <c r="L8268" s="60"/>
      <c r="M8268" s="60"/>
      <c r="N8268" s="60"/>
      <c r="O8268" s="60"/>
      <c r="P8268" s="60"/>
      <c r="Q8268" s="60"/>
      <c r="R8268" s="334">
        <v>21520</v>
      </c>
      <c r="S8268" s="319" t="s">
        <v>351</v>
      </c>
      <c r="BE8268" s="60"/>
      <c r="BR8268" s="60"/>
      <c r="BX8268" s="151"/>
      <c r="CB8268" s="151"/>
      <c r="CM8268" s="151"/>
      <c r="CO8268" s="151"/>
      <c r="CT8268" s="151"/>
      <c r="CY8268" s="151"/>
    </row>
    <row r="8269" spans="1:103" x14ac:dyDescent="0.2">
      <c r="A8269" s="60"/>
      <c r="B8269" s="60"/>
      <c r="C8269" s="60"/>
      <c r="D8269" s="60"/>
      <c r="E8269" s="60"/>
      <c r="F8269" s="60"/>
      <c r="G8269" s="60"/>
      <c r="H8269" s="60"/>
      <c r="I8269" s="60"/>
      <c r="J8269" s="60"/>
      <c r="K8269" s="60"/>
      <c r="L8269" s="60"/>
      <c r="M8269" s="60"/>
      <c r="N8269" s="60"/>
      <c r="O8269" s="60"/>
      <c r="P8269" s="60"/>
      <c r="Q8269" s="60"/>
      <c r="R8269" s="334">
        <v>21521</v>
      </c>
      <c r="S8269" s="319" t="s">
        <v>351</v>
      </c>
      <c r="BE8269" s="60"/>
      <c r="BR8269" s="60"/>
      <c r="BX8269" s="151"/>
      <c r="CB8269" s="151"/>
      <c r="CM8269" s="151"/>
      <c r="CO8269" s="151"/>
      <c r="CT8269" s="151"/>
      <c r="CY8269" s="151"/>
    </row>
    <row r="8270" spans="1:103" x14ac:dyDescent="0.2">
      <c r="A8270" s="60"/>
      <c r="B8270" s="60"/>
      <c r="C8270" s="60"/>
      <c r="D8270" s="60"/>
      <c r="E8270" s="60"/>
      <c r="F8270" s="60"/>
      <c r="G8270" s="60"/>
      <c r="H8270" s="60"/>
      <c r="I8270" s="60"/>
      <c r="J8270" s="60"/>
      <c r="K8270" s="60"/>
      <c r="L8270" s="60"/>
      <c r="M8270" s="60"/>
      <c r="N8270" s="60"/>
      <c r="O8270" s="60"/>
      <c r="P8270" s="60"/>
      <c r="Q8270" s="60"/>
      <c r="R8270" s="334">
        <v>21522</v>
      </c>
      <c r="S8270" s="319" t="s">
        <v>351</v>
      </c>
      <c r="BE8270" s="60"/>
      <c r="BR8270" s="60"/>
      <c r="BX8270" s="151"/>
      <c r="CB8270" s="151"/>
      <c r="CM8270" s="151"/>
      <c r="CO8270" s="151"/>
      <c r="CT8270" s="151"/>
      <c r="CY8270" s="151"/>
    </row>
    <row r="8271" spans="1:103" x14ac:dyDescent="0.2">
      <c r="A8271" s="60"/>
      <c r="B8271" s="60"/>
      <c r="C8271" s="60"/>
      <c r="D8271" s="60"/>
      <c r="E8271" s="60"/>
      <c r="F8271" s="60"/>
      <c r="G8271" s="60"/>
      <c r="H8271" s="60"/>
      <c r="I8271" s="60"/>
      <c r="J8271" s="60"/>
      <c r="K8271" s="60"/>
      <c r="L8271" s="60"/>
      <c r="M8271" s="60"/>
      <c r="N8271" s="60"/>
      <c r="O8271" s="60"/>
      <c r="P8271" s="60"/>
      <c r="Q8271" s="60"/>
      <c r="R8271" s="334">
        <v>21523</v>
      </c>
      <c r="S8271" s="319" t="s">
        <v>351</v>
      </c>
      <c r="BE8271" s="60"/>
      <c r="BR8271" s="60"/>
      <c r="BX8271" s="151"/>
      <c r="CB8271" s="151"/>
      <c r="CM8271" s="151"/>
      <c r="CO8271" s="151"/>
      <c r="CT8271" s="151"/>
      <c r="CY8271" s="151"/>
    </row>
    <row r="8272" spans="1:103" x14ac:dyDescent="0.2">
      <c r="A8272" s="60"/>
      <c r="B8272" s="60"/>
      <c r="C8272" s="60"/>
      <c r="D8272" s="60"/>
      <c r="E8272" s="60"/>
      <c r="F8272" s="60"/>
      <c r="G8272" s="60"/>
      <c r="H8272" s="60"/>
      <c r="I8272" s="60"/>
      <c r="J8272" s="60"/>
      <c r="K8272" s="60"/>
      <c r="L8272" s="60"/>
      <c r="M8272" s="60"/>
      <c r="N8272" s="60"/>
      <c r="O8272" s="60"/>
      <c r="P8272" s="60"/>
      <c r="Q8272" s="60"/>
      <c r="R8272" s="334">
        <v>21524</v>
      </c>
      <c r="S8272" s="319" t="s">
        <v>351</v>
      </c>
      <c r="BE8272" s="60"/>
      <c r="BR8272" s="60"/>
      <c r="BX8272" s="151"/>
      <c r="CB8272" s="151"/>
      <c r="CM8272" s="151"/>
      <c r="CO8272" s="151"/>
      <c r="CT8272" s="151"/>
      <c r="CY8272" s="151"/>
    </row>
    <row r="8273" spans="1:103" x14ac:dyDescent="0.2">
      <c r="A8273" s="60"/>
      <c r="B8273" s="60"/>
      <c r="C8273" s="60"/>
      <c r="D8273" s="60"/>
      <c r="E8273" s="60"/>
      <c r="F8273" s="60"/>
      <c r="G8273" s="60"/>
      <c r="H8273" s="60"/>
      <c r="I8273" s="60"/>
      <c r="J8273" s="60"/>
      <c r="K8273" s="60"/>
      <c r="L8273" s="60"/>
      <c r="M8273" s="60"/>
      <c r="N8273" s="60"/>
      <c r="O8273" s="60"/>
      <c r="P8273" s="60"/>
      <c r="Q8273" s="60"/>
      <c r="R8273" s="334">
        <v>21528</v>
      </c>
      <c r="S8273" s="319" t="s">
        <v>351</v>
      </c>
      <c r="BE8273" s="60"/>
      <c r="BR8273" s="60"/>
      <c r="BX8273" s="151"/>
      <c r="CB8273" s="151"/>
      <c r="CM8273" s="151"/>
      <c r="CO8273" s="151"/>
      <c r="CT8273" s="151"/>
      <c r="CY8273" s="151"/>
    </row>
    <row r="8274" spans="1:103" x14ac:dyDescent="0.2">
      <c r="A8274" s="60"/>
      <c r="B8274" s="60"/>
      <c r="C8274" s="60"/>
      <c r="D8274" s="60"/>
      <c r="E8274" s="60"/>
      <c r="F8274" s="60"/>
      <c r="G8274" s="60"/>
      <c r="H8274" s="60"/>
      <c r="I8274" s="60"/>
      <c r="J8274" s="60"/>
      <c r="K8274" s="60"/>
      <c r="L8274" s="60"/>
      <c r="M8274" s="60"/>
      <c r="N8274" s="60"/>
      <c r="O8274" s="60"/>
      <c r="P8274" s="60"/>
      <c r="Q8274" s="60"/>
      <c r="R8274" s="334">
        <v>21529</v>
      </c>
      <c r="S8274" s="319" t="s">
        <v>351</v>
      </c>
      <c r="BE8274" s="60"/>
      <c r="BR8274" s="60"/>
      <c r="BX8274" s="151"/>
      <c r="CB8274" s="151"/>
      <c r="CM8274" s="151"/>
      <c r="CO8274" s="151"/>
      <c r="CT8274" s="151"/>
      <c r="CY8274" s="151"/>
    </row>
    <row r="8275" spans="1:103" x14ac:dyDescent="0.2">
      <c r="A8275" s="60"/>
      <c r="B8275" s="60"/>
      <c r="C8275" s="60"/>
      <c r="D8275" s="60"/>
      <c r="E8275" s="60"/>
      <c r="F8275" s="60"/>
      <c r="G8275" s="60"/>
      <c r="H8275" s="60"/>
      <c r="I8275" s="60"/>
      <c r="J8275" s="60"/>
      <c r="K8275" s="60"/>
      <c r="L8275" s="60"/>
      <c r="M8275" s="60"/>
      <c r="N8275" s="60"/>
      <c r="O8275" s="60"/>
      <c r="P8275" s="60"/>
      <c r="Q8275" s="60"/>
      <c r="R8275" s="334">
        <v>21530</v>
      </c>
      <c r="S8275" s="319" t="s">
        <v>351</v>
      </c>
      <c r="BE8275" s="60"/>
      <c r="BR8275" s="60"/>
      <c r="BX8275" s="151"/>
      <c r="CB8275" s="151"/>
      <c r="CM8275" s="151"/>
      <c r="CO8275" s="151"/>
      <c r="CT8275" s="151"/>
      <c r="CY8275" s="151"/>
    </row>
    <row r="8276" spans="1:103" x14ac:dyDescent="0.2">
      <c r="A8276" s="60"/>
      <c r="B8276" s="60"/>
      <c r="C8276" s="60"/>
      <c r="D8276" s="60"/>
      <c r="E8276" s="60"/>
      <c r="F8276" s="60"/>
      <c r="G8276" s="60"/>
      <c r="H8276" s="60"/>
      <c r="I8276" s="60"/>
      <c r="J8276" s="60"/>
      <c r="K8276" s="60"/>
      <c r="L8276" s="60"/>
      <c r="M8276" s="60"/>
      <c r="N8276" s="60"/>
      <c r="O8276" s="60"/>
      <c r="P8276" s="60"/>
      <c r="Q8276" s="60"/>
      <c r="R8276" s="334">
        <v>21531</v>
      </c>
      <c r="S8276" s="319" t="s">
        <v>356</v>
      </c>
      <c r="BE8276" s="60"/>
      <c r="BR8276" s="60"/>
      <c r="BX8276" s="151"/>
      <c r="CB8276" s="151"/>
      <c r="CM8276" s="151"/>
      <c r="CO8276" s="151"/>
      <c r="CT8276" s="151"/>
      <c r="CY8276" s="151"/>
    </row>
    <row r="8277" spans="1:103" x14ac:dyDescent="0.2">
      <c r="A8277" s="60"/>
      <c r="B8277" s="60"/>
      <c r="C8277" s="60"/>
      <c r="D8277" s="60"/>
      <c r="E8277" s="60"/>
      <c r="F8277" s="60"/>
      <c r="G8277" s="60"/>
      <c r="H8277" s="60"/>
      <c r="I8277" s="60"/>
      <c r="J8277" s="60"/>
      <c r="K8277" s="60"/>
      <c r="L8277" s="60"/>
      <c r="M8277" s="60"/>
      <c r="N8277" s="60"/>
      <c r="O8277" s="60"/>
      <c r="P8277" s="60"/>
      <c r="Q8277" s="60"/>
      <c r="R8277" s="334">
        <v>21532</v>
      </c>
      <c r="S8277" s="319" t="s">
        <v>351</v>
      </c>
      <c r="BE8277" s="60"/>
      <c r="BR8277" s="60"/>
      <c r="BX8277" s="151"/>
      <c r="CB8277" s="151"/>
      <c r="CM8277" s="151"/>
      <c r="CO8277" s="151"/>
      <c r="CT8277" s="151"/>
      <c r="CY8277" s="151"/>
    </row>
    <row r="8278" spans="1:103" x14ac:dyDescent="0.2">
      <c r="A8278" s="60"/>
      <c r="B8278" s="60"/>
      <c r="C8278" s="60"/>
      <c r="D8278" s="60"/>
      <c r="E8278" s="60"/>
      <c r="F8278" s="60"/>
      <c r="G8278" s="60"/>
      <c r="H8278" s="60"/>
      <c r="I8278" s="60"/>
      <c r="J8278" s="60"/>
      <c r="K8278" s="60"/>
      <c r="L8278" s="60"/>
      <c r="M8278" s="60"/>
      <c r="N8278" s="60"/>
      <c r="O8278" s="60"/>
      <c r="P8278" s="60"/>
      <c r="Q8278" s="60"/>
      <c r="R8278" s="334">
        <v>21536</v>
      </c>
      <c r="S8278" s="319" t="s">
        <v>351</v>
      </c>
      <c r="BE8278" s="60"/>
      <c r="BR8278" s="60"/>
      <c r="BX8278" s="151"/>
      <c r="CB8278" s="151"/>
      <c r="CM8278" s="151"/>
      <c r="CO8278" s="151"/>
      <c r="CT8278" s="151"/>
      <c r="CY8278" s="151"/>
    </row>
    <row r="8279" spans="1:103" x14ac:dyDescent="0.2">
      <c r="A8279" s="60"/>
      <c r="B8279" s="60"/>
      <c r="C8279" s="60"/>
      <c r="D8279" s="60"/>
      <c r="E8279" s="60"/>
      <c r="F8279" s="60"/>
      <c r="G8279" s="60"/>
      <c r="H8279" s="60"/>
      <c r="I8279" s="60"/>
      <c r="J8279" s="60"/>
      <c r="K8279" s="60"/>
      <c r="L8279" s="60"/>
      <c r="M8279" s="60"/>
      <c r="N8279" s="60"/>
      <c r="O8279" s="60"/>
      <c r="P8279" s="60"/>
      <c r="Q8279" s="60"/>
      <c r="R8279" s="334">
        <v>21538</v>
      </c>
      <c r="S8279" s="319" t="s">
        <v>351</v>
      </c>
      <c r="BE8279" s="60"/>
      <c r="BR8279" s="60"/>
      <c r="BX8279" s="151"/>
      <c r="CB8279" s="151"/>
      <c r="CM8279" s="151"/>
      <c r="CO8279" s="151"/>
      <c r="CT8279" s="151"/>
      <c r="CY8279" s="151"/>
    </row>
    <row r="8280" spans="1:103" x14ac:dyDescent="0.2">
      <c r="A8280" s="60"/>
      <c r="B8280" s="60"/>
      <c r="C8280" s="60"/>
      <c r="D8280" s="60"/>
      <c r="E8280" s="60"/>
      <c r="F8280" s="60"/>
      <c r="G8280" s="60"/>
      <c r="H8280" s="60"/>
      <c r="I8280" s="60"/>
      <c r="J8280" s="60"/>
      <c r="K8280" s="60"/>
      <c r="L8280" s="60"/>
      <c r="M8280" s="60"/>
      <c r="N8280" s="60"/>
      <c r="O8280" s="60"/>
      <c r="P8280" s="60"/>
      <c r="Q8280" s="60"/>
      <c r="R8280" s="334">
        <v>21539</v>
      </c>
      <c r="S8280" s="319" t="s">
        <v>351</v>
      </c>
      <c r="BE8280" s="60"/>
      <c r="BR8280" s="60"/>
      <c r="BX8280" s="151"/>
      <c r="CB8280" s="151"/>
      <c r="CM8280" s="151"/>
      <c r="CO8280" s="151"/>
      <c r="CT8280" s="151"/>
      <c r="CY8280" s="151"/>
    </row>
    <row r="8281" spans="1:103" x14ac:dyDescent="0.2">
      <c r="A8281" s="60"/>
      <c r="B8281" s="60"/>
      <c r="C8281" s="60"/>
      <c r="D8281" s="60"/>
      <c r="E8281" s="60"/>
      <c r="F8281" s="60"/>
      <c r="G8281" s="60"/>
      <c r="H8281" s="60"/>
      <c r="I8281" s="60"/>
      <c r="J8281" s="60"/>
      <c r="K8281" s="60"/>
      <c r="L8281" s="60"/>
      <c r="M8281" s="60"/>
      <c r="N8281" s="60"/>
      <c r="O8281" s="60"/>
      <c r="P8281" s="60"/>
      <c r="Q8281" s="60"/>
      <c r="R8281" s="334">
        <v>21540</v>
      </c>
      <c r="S8281" s="319" t="s">
        <v>351</v>
      </c>
      <c r="BE8281" s="60"/>
      <c r="BR8281" s="60"/>
      <c r="BX8281" s="151"/>
      <c r="CB8281" s="151"/>
      <c r="CM8281" s="151"/>
      <c r="CO8281" s="151"/>
      <c r="CT8281" s="151"/>
      <c r="CY8281" s="151"/>
    </row>
    <row r="8282" spans="1:103" x14ac:dyDescent="0.2">
      <c r="A8282" s="60"/>
      <c r="B8282" s="60"/>
      <c r="C8282" s="60"/>
      <c r="D8282" s="60"/>
      <c r="E8282" s="60"/>
      <c r="F8282" s="60"/>
      <c r="G8282" s="60"/>
      <c r="H8282" s="60"/>
      <c r="I8282" s="60"/>
      <c r="J8282" s="60"/>
      <c r="K8282" s="60"/>
      <c r="L8282" s="60"/>
      <c r="M8282" s="60"/>
      <c r="N8282" s="60"/>
      <c r="O8282" s="60"/>
      <c r="P8282" s="60"/>
      <c r="Q8282" s="60"/>
      <c r="R8282" s="334">
        <v>21541</v>
      </c>
      <c r="S8282" s="319" t="s">
        <v>351</v>
      </c>
      <c r="BE8282" s="60"/>
      <c r="BR8282" s="60"/>
      <c r="BX8282" s="151"/>
      <c r="CB8282" s="151"/>
      <c r="CM8282" s="151"/>
      <c r="CO8282" s="151"/>
      <c r="CT8282" s="151"/>
      <c r="CY8282" s="151"/>
    </row>
    <row r="8283" spans="1:103" x14ac:dyDescent="0.2">
      <c r="A8283" s="60"/>
      <c r="B8283" s="60"/>
      <c r="C8283" s="60"/>
      <c r="D8283" s="60"/>
      <c r="E8283" s="60"/>
      <c r="F8283" s="60"/>
      <c r="G8283" s="60"/>
      <c r="H8283" s="60"/>
      <c r="I8283" s="60"/>
      <c r="J8283" s="60"/>
      <c r="K8283" s="60"/>
      <c r="L8283" s="60"/>
      <c r="M8283" s="60"/>
      <c r="N8283" s="60"/>
      <c r="O8283" s="60"/>
      <c r="P8283" s="60"/>
      <c r="Q8283" s="60"/>
      <c r="R8283" s="334">
        <v>21542</v>
      </c>
      <c r="S8283" s="319" t="s">
        <v>351</v>
      </c>
      <c r="BE8283" s="60"/>
      <c r="BR8283" s="60"/>
      <c r="BX8283" s="151"/>
      <c r="CB8283" s="151"/>
      <c r="CM8283" s="151"/>
      <c r="CO8283" s="151"/>
      <c r="CT8283" s="151"/>
      <c r="CY8283" s="151"/>
    </row>
    <row r="8284" spans="1:103" x14ac:dyDescent="0.2">
      <c r="A8284" s="60"/>
      <c r="B8284" s="60"/>
      <c r="C8284" s="60"/>
      <c r="D8284" s="60"/>
      <c r="E8284" s="60"/>
      <c r="F8284" s="60"/>
      <c r="G8284" s="60"/>
      <c r="H8284" s="60"/>
      <c r="I8284" s="60"/>
      <c r="J8284" s="60"/>
      <c r="K8284" s="60"/>
      <c r="L8284" s="60"/>
      <c r="M8284" s="60"/>
      <c r="N8284" s="60"/>
      <c r="O8284" s="60"/>
      <c r="P8284" s="60"/>
      <c r="Q8284" s="60"/>
      <c r="R8284" s="334">
        <v>21543</v>
      </c>
      <c r="S8284" s="319" t="s">
        <v>351</v>
      </c>
      <c r="BE8284" s="60"/>
      <c r="BR8284" s="60"/>
      <c r="BX8284" s="151"/>
      <c r="CB8284" s="151"/>
      <c r="CM8284" s="151"/>
      <c r="CO8284" s="151"/>
      <c r="CT8284" s="151"/>
      <c r="CY8284" s="151"/>
    </row>
    <row r="8285" spans="1:103" x14ac:dyDescent="0.2">
      <c r="A8285" s="60"/>
      <c r="B8285" s="60"/>
      <c r="C8285" s="60"/>
      <c r="D8285" s="60"/>
      <c r="E8285" s="60"/>
      <c r="F8285" s="60"/>
      <c r="G8285" s="60"/>
      <c r="H8285" s="60"/>
      <c r="I8285" s="60"/>
      <c r="J8285" s="60"/>
      <c r="K8285" s="60"/>
      <c r="L8285" s="60"/>
      <c r="M8285" s="60"/>
      <c r="N8285" s="60"/>
      <c r="O8285" s="60"/>
      <c r="P8285" s="60"/>
      <c r="Q8285" s="60"/>
      <c r="R8285" s="334">
        <v>21545</v>
      </c>
      <c r="S8285" s="319" t="s">
        <v>351</v>
      </c>
      <c r="BE8285" s="60"/>
      <c r="BR8285" s="60"/>
      <c r="BX8285" s="151"/>
      <c r="CB8285" s="151"/>
      <c r="CM8285" s="151"/>
      <c r="CO8285" s="151"/>
      <c r="CT8285" s="151"/>
      <c r="CY8285" s="151"/>
    </row>
    <row r="8286" spans="1:103" x14ac:dyDescent="0.2">
      <c r="A8286" s="60"/>
      <c r="B8286" s="60"/>
      <c r="C8286" s="60"/>
      <c r="D8286" s="60"/>
      <c r="E8286" s="60"/>
      <c r="F8286" s="60"/>
      <c r="G8286" s="60"/>
      <c r="H8286" s="60"/>
      <c r="I8286" s="60"/>
      <c r="J8286" s="60"/>
      <c r="K8286" s="60"/>
      <c r="L8286" s="60"/>
      <c r="M8286" s="60"/>
      <c r="N8286" s="60"/>
      <c r="O8286" s="60"/>
      <c r="P8286" s="60"/>
      <c r="Q8286" s="60"/>
      <c r="R8286" s="334">
        <v>21550</v>
      </c>
      <c r="S8286" s="319" t="s">
        <v>351</v>
      </c>
      <c r="BE8286" s="60"/>
      <c r="BR8286" s="60"/>
      <c r="BX8286" s="151"/>
      <c r="CB8286" s="151"/>
      <c r="CM8286" s="151"/>
      <c r="CO8286" s="151"/>
      <c r="CT8286" s="151"/>
      <c r="CY8286" s="151"/>
    </row>
    <row r="8287" spans="1:103" x14ac:dyDescent="0.2">
      <c r="A8287" s="60"/>
      <c r="B8287" s="60"/>
      <c r="C8287" s="60"/>
      <c r="D8287" s="60"/>
      <c r="E8287" s="60"/>
      <c r="F8287" s="60"/>
      <c r="G8287" s="60"/>
      <c r="H8287" s="60"/>
      <c r="I8287" s="60"/>
      <c r="J8287" s="60"/>
      <c r="K8287" s="60"/>
      <c r="L8287" s="60"/>
      <c r="M8287" s="60"/>
      <c r="N8287" s="60"/>
      <c r="O8287" s="60"/>
      <c r="P8287" s="60"/>
      <c r="Q8287" s="60"/>
      <c r="R8287" s="334">
        <v>21555</v>
      </c>
      <c r="S8287" s="319" t="s">
        <v>351</v>
      </c>
      <c r="BE8287" s="60"/>
      <c r="BR8287" s="60"/>
      <c r="BX8287" s="151"/>
      <c r="CB8287" s="151"/>
      <c r="CM8287" s="151"/>
      <c r="CO8287" s="151"/>
      <c r="CT8287" s="151"/>
      <c r="CY8287" s="151"/>
    </row>
    <row r="8288" spans="1:103" x14ac:dyDescent="0.2">
      <c r="A8288" s="60"/>
      <c r="B8288" s="60"/>
      <c r="C8288" s="60"/>
      <c r="D8288" s="60"/>
      <c r="E8288" s="60"/>
      <c r="F8288" s="60"/>
      <c r="G8288" s="60"/>
      <c r="H8288" s="60"/>
      <c r="I8288" s="60"/>
      <c r="J8288" s="60"/>
      <c r="K8288" s="60"/>
      <c r="L8288" s="60"/>
      <c r="M8288" s="60"/>
      <c r="N8288" s="60"/>
      <c r="O8288" s="60"/>
      <c r="P8288" s="60"/>
      <c r="Q8288" s="60"/>
      <c r="R8288" s="334">
        <v>21556</v>
      </c>
      <c r="S8288" s="319" t="s">
        <v>351</v>
      </c>
      <c r="BE8288" s="60"/>
      <c r="BR8288" s="60"/>
      <c r="BX8288" s="151"/>
      <c r="CB8288" s="151"/>
      <c r="CM8288" s="151"/>
      <c r="CO8288" s="151"/>
      <c r="CT8288" s="151"/>
      <c r="CY8288" s="151"/>
    </row>
    <row r="8289" spans="1:103" x14ac:dyDescent="0.2">
      <c r="A8289" s="60"/>
      <c r="B8289" s="60"/>
      <c r="C8289" s="60"/>
      <c r="D8289" s="60"/>
      <c r="E8289" s="60"/>
      <c r="F8289" s="60"/>
      <c r="G8289" s="60"/>
      <c r="H8289" s="60"/>
      <c r="I8289" s="60"/>
      <c r="J8289" s="60"/>
      <c r="K8289" s="60"/>
      <c r="L8289" s="60"/>
      <c r="M8289" s="60"/>
      <c r="N8289" s="60"/>
      <c r="O8289" s="60"/>
      <c r="P8289" s="60"/>
      <c r="Q8289" s="60"/>
      <c r="R8289" s="334">
        <v>21557</v>
      </c>
      <c r="S8289" s="319" t="s">
        <v>351</v>
      </c>
      <c r="BE8289" s="60"/>
      <c r="BR8289" s="60"/>
      <c r="BX8289" s="151"/>
      <c r="CB8289" s="151"/>
      <c r="CM8289" s="151"/>
      <c r="CO8289" s="151"/>
      <c r="CT8289" s="151"/>
      <c r="CY8289" s="151"/>
    </row>
    <row r="8290" spans="1:103" x14ac:dyDescent="0.2">
      <c r="A8290" s="60"/>
      <c r="B8290" s="60"/>
      <c r="C8290" s="60"/>
      <c r="D8290" s="60"/>
      <c r="E8290" s="60"/>
      <c r="F8290" s="60"/>
      <c r="G8290" s="60"/>
      <c r="H8290" s="60"/>
      <c r="I8290" s="60"/>
      <c r="J8290" s="60"/>
      <c r="K8290" s="60"/>
      <c r="L8290" s="60"/>
      <c r="M8290" s="60"/>
      <c r="N8290" s="60"/>
      <c r="O8290" s="60"/>
      <c r="P8290" s="60"/>
      <c r="Q8290" s="60"/>
      <c r="R8290" s="334">
        <v>21560</v>
      </c>
      <c r="S8290" s="319" t="s">
        <v>351</v>
      </c>
      <c r="BE8290" s="60"/>
      <c r="BR8290" s="60"/>
      <c r="BX8290" s="151"/>
      <c r="CB8290" s="151"/>
      <c r="CM8290" s="151"/>
      <c r="CO8290" s="151"/>
      <c r="CT8290" s="151"/>
      <c r="CY8290" s="151"/>
    </row>
    <row r="8291" spans="1:103" x14ac:dyDescent="0.2">
      <c r="A8291" s="60"/>
      <c r="B8291" s="60"/>
      <c r="C8291" s="60"/>
      <c r="D8291" s="60"/>
      <c r="E8291" s="60"/>
      <c r="F8291" s="60"/>
      <c r="G8291" s="60"/>
      <c r="H8291" s="60"/>
      <c r="I8291" s="60"/>
      <c r="J8291" s="60"/>
      <c r="K8291" s="60"/>
      <c r="L8291" s="60"/>
      <c r="M8291" s="60"/>
      <c r="N8291" s="60"/>
      <c r="O8291" s="60"/>
      <c r="P8291" s="60"/>
      <c r="Q8291" s="60"/>
      <c r="R8291" s="334">
        <v>21561</v>
      </c>
      <c r="S8291" s="319" t="s">
        <v>351</v>
      </c>
      <c r="BE8291" s="60"/>
      <c r="BR8291" s="60"/>
      <c r="BX8291" s="151"/>
      <c r="CB8291" s="151"/>
      <c r="CM8291" s="151"/>
      <c r="CO8291" s="151"/>
      <c r="CT8291" s="151"/>
      <c r="CY8291" s="151"/>
    </row>
    <row r="8292" spans="1:103" x14ac:dyDescent="0.2">
      <c r="A8292" s="60"/>
      <c r="B8292" s="60"/>
      <c r="C8292" s="60"/>
      <c r="D8292" s="60"/>
      <c r="E8292" s="60"/>
      <c r="F8292" s="60"/>
      <c r="G8292" s="60"/>
      <c r="H8292" s="60"/>
      <c r="I8292" s="60"/>
      <c r="J8292" s="60"/>
      <c r="K8292" s="60"/>
      <c r="L8292" s="60"/>
      <c r="M8292" s="60"/>
      <c r="N8292" s="60"/>
      <c r="O8292" s="60"/>
      <c r="P8292" s="60"/>
      <c r="Q8292" s="60"/>
      <c r="R8292" s="334">
        <v>21562</v>
      </c>
      <c r="S8292" s="319" t="s">
        <v>351</v>
      </c>
      <c r="BE8292" s="60"/>
      <c r="BR8292" s="60"/>
      <c r="BX8292" s="151"/>
      <c r="CB8292" s="151"/>
      <c r="CM8292" s="151"/>
      <c r="CO8292" s="151"/>
      <c r="CT8292" s="151"/>
      <c r="CY8292" s="151"/>
    </row>
    <row r="8293" spans="1:103" x14ac:dyDescent="0.2">
      <c r="A8293" s="60"/>
      <c r="B8293" s="60"/>
      <c r="C8293" s="60"/>
      <c r="D8293" s="60"/>
      <c r="E8293" s="60"/>
      <c r="F8293" s="60"/>
      <c r="G8293" s="60"/>
      <c r="H8293" s="60"/>
      <c r="I8293" s="60"/>
      <c r="J8293" s="60"/>
      <c r="K8293" s="60"/>
      <c r="L8293" s="60"/>
      <c r="M8293" s="60"/>
      <c r="N8293" s="60"/>
      <c r="O8293" s="60"/>
      <c r="P8293" s="60"/>
      <c r="Q8293" s="60"/>
      <c r="R8293" s="334">
        <v>21601</v>
      </c>
      <c r="S8293" s="319" t="s">
        <v>356</v>
      </c>
      <c r="BE8293" s="60"/>
      <c r="BR8293" s="60"/>
      <c r="BX8293" s="151"/>
      <c r="CB8293" s="151"/>
      <c r="CM8293" s="151"/>
      <c r="CO8293" s="151"/>
      <c r="CT8293" s="151"/>
      <c r="CY8293" s="151"/>
    </row>
    <row r="8294" spans="1:103" x14ac:dyDescent="0.2">
      <c r="A8294" s="60"/>
      <c r="B8294" s="60"/>
      <c r="C8294" s="60"/>
      <c r="D8294" s="60"/>
      <c r="E8294" s="60"/>
      <c r="F8294" s="60"/>
      <c r="G8294" s="60"/>
      <c r="H8294" s="60"/>
      <c r="I8294" s="60"/>
      <c r="J8294" s="60"/>
      <c r="K8294" s="60"/>
      <c r="L8294" s="60"/>
      <c r="M8294" s="60"/>
      <c r="N8294" s="60"/>
      <c r="O8294" s="60"/>
      <c r="P8294" s="60"/>
      <c r="Q8294" s="60"/>
      <c r="R8294" s="334">
        <v>21607</v>
      </c>
      <c r="S8294" s="319" t="s">
        <v>356</v>
      </c>
      <c r="BE8294" s="60"/>
      <c r="BR8294" s="60"/>
      <c r="BX8294" s="151"/>
      <c r="CB8294" s="151"/>
      <c r="CM8294" s="151"/>
      <c r="CO8294" s="151"/>
      <c r="CT8294" s="151"/>
      <c r="CY8294" s="151"/>
    </row>
    <row r="8295" spans="1:103" x14ac:dyDescent="0.2">
      <c r="A8295" s="60"/>
      <c r="B8295" s="60"/>
      <c r="C8295" s="60"/>
      <c r="D8295" s="60"/>
      <c r="E8295" s="60"/>
      <c r="F8295" s="60"/>
      <c r="G8295" s="60"/>
      <c r="H8295" s="60"/>
      <c r="I8295" s="60"/>
      <c r="J8295" s="60"/>
      <c r="K8295" s="60"/>
      <c r="L8295" s="60"/>
      <c r="M8295" s="60"/>
      <c r="N8295" s="60"/>
      <c r="O8295" s="60"/>
      <c r="P8295" s="60"/>
      <c r="Q8295" s="60"/>
      <c r="R8295" s="334">
        <v>21609</v>
      </c>
      <c r="S8295" s="319" t="s">
        <v>356</v>
      </c>
      <c r="BE8295" s="60"/>
      <c r="BR8295" s="60"/>
      <c r="BX8295" s="151"/>
      <c r="CB8295" s="151"/>
      <c r="CM8295" s="151"/>
      <c r="CO8295" s="151"/>
      <c r="CT8295" s="151"/>
      <c r="CY8295" s="151"/>
    </row>
    <row r="8296" spans="1:103" x14ac:dyDescent="0.2">
      <c r="A8296" s="60"/>
      <c r="B8296" s="60"/>
      <c r="C8296" s="60"/>
      <c r="D8296" s="60"/>
      <c r="E8296" s="60"/>
      <c r="F8296" s="60"/>
      <c r="G8296" s="60"/>
      <c r="H8296" s="60"/>
      <c r="I8296" s="60"/>
      <c r="J8296" s="60"/>
      <c r="K8296" s="60"/>
      <c r="L8296" s="60"/>
      <c r="M8296" s="60"/>
      <c r="N8296" s="60"/>
      <c r="O8296" s="60"/>
      <c r="P8296" s="60"/>
      <c r="Q8296" s="60"/>
      <c r="R8296" s="334">
        <v>21610</v>
      </c>
      <c r="S8296" s="319" t="s">
        <v>356</v>
      </c>
      <c r="BE8296" s="60"/>
      <c r="BR8296" s="60"/>
      <c r="BX8296" s="151"/>
      <c r="CB8296" s="151"/>
      <c r="CM8296" s="151"/>
      <c r="CO8296" s="151"/>
      <c r="CT8296" s="151"/>
      <c r="CY8296" s="151"/>
    </row>
    <row r="8297" spans="1:103" x14ac:dyDescent="0.2">
      <c r="A8297" s="60"/>
      <c r="B8297" s="60"/>
      <c r="C8297" s="60"/>
      <c r="D8297" s="60"/>
      <c r="E8297" s="60"/>
      <c r="F8297" s="60"/>
      <c r="G8297" s="60"/>
      <c r="H8297" s="60"/>
      <c r="I8297" s="60"/>
      <c r="J8297" s="60"/>
      <c r="K8297" s="60"/>
      <c r="L8297" s="60"/>
      <c r="M8297" s="60"/>
      <c r="N8297" s="60"/>
      <c r="O8297" s="60"/>
      <c r="P8297" s="60"/>
      <c r="Q8297" s="60"/>
      <c r="R8297" s="334">
        <v>21612</v>
      </c>
      <c r="S8297" s="319" t="s">
        <v>356</v>
      </c>
      <c r="BE8297" s="60"/>
      <c r="BR8297" s="60"/>
      <c r="BX8297" s="151"/>
      <c r="CB8297" s="151"/>
      <c r="CM8297" s="151"/>
      <c r="CO8297" s="151"/>
      <c r="CT8297" s="151"/>
      <c r="CY8297" s="151"/>
    </row>
    <row r="8298" spans="1:103" x14ac:dyDescent="0.2">
      <c r="A8298" s="60"/>
      <c r="B8298" s="60"/>
      <c r="C8298" s="60"/>
      <c r="D8298" s="60"/>
      <c r="E8298" s="60"/>
      <c r="F8298" s="60"/>
      <c r="G8298" s="60"/>
      <c r="H8298" s="60"/>
      <c r="I8298" s="60"/>
      <c r="J8298" s="60"/>
      <c r="K8298" s="60"/>
      <c r="L8298" s="60"/>
      <c r="M8298" s="60"/>
      <c r="N8298" s="60"/>
      <c r="O8298" s="60"/>
      <c r="P8298" s="60"/>
      <c r="Q8298" s="60"/>
      <c r="R8298" s="334">
        <v>21613</v>
      </c>
      <c r="S8298" s="319" t="s">
        <v>356</v>
      </c>
      <c r="BE8298" s="60"/>
      <c r="BR8298" s="60"/>
      <c r="BX8298" s="151"/>
      <c r="CB8298" s="151"/>
      <c r="CM8298" s="151"/>
      <c r="CO8298" s="151"/>
      <c r="CT8298" s="151"/>
      <c r="CY8298" s="151"/>
    </row>
    <row r="8299" spans="1:103" x14ac:dyDescent="0.2">
      <c r="A8299" s="60"/>
      <c r="B8299" s="60"/>
      <c r="C8299" s="60"/>
      <c r="D8299" s="60"/>
      <c r="E8299" s="60"/>
      <c r="F8299" s="60"/>
      <c r="G8299" s="60"/>
      <c r="H8299" s="60"/>
      <c r="I8299" s="60"/>
      <c r="J8299" s="60"/>
      <c r="K8299" s="60"/>
      <c r="L8299" s="60"/>
      <c r="M8299" s="60"/>
      <c r="N8299" s="60"/>
      <c r="O8299" s="60"/>
      <c r="P8299" s="60"/>
      <c r="Q8299" s="60"/>
      <c r="R8299" s="334">
        <v>21617</v>
      </c>
      <c r="S8299" s="319" t="s">
        <v>356</v>
      </c>
      <c r="BE8299" s="60"/>
      <c r="BR8299" s="60"/>
      <c r="BX8299" s="151"/>
      <c r="CB8299" s="151"/>
      <c r="CM8299" s="151"/>
      <c r="CO8299" s="151"/>
      <c r="CT8299" s="151"/>
      <c r="CY8299" s="151"/>
    </row>
    <row r="8300" spans="1:103" x14ac:dyDescent="0.2">
      <c r="A8300" s="60"/>
      <c r="B8300" s="60"/>
      <c r="C8300" s="60"/>
      <c r="D8300" s="60"/>
      <c r="E8300" s="60"/>
      <c r="F8300" s="60"/>
      <c r="G8300" s="60"/>
      <c r="H8300" s="60"/>
      <c r="I8300" s="60"/>
      <c r="J8300" s="60"/>
      <c r="K8300" s="60"/>
      <c r="L8300" s="60"/>
      <c r="M8300" s="60"/>
      <c r="N8300" s="60"/>
      <c r="O8300" s="60"/>
      <c r="P8300" s="60"/>
      <c r="Q8300" s="60"/>
      <c r="R8300" s="334">
        <v>21619</v>
      </c>
      <c r="S8300" s="319" t="s">
        <v>356</v>
      </c>
      <c r="BE8300" s="60"/>
      <c r="BR8300" s="60"/>
      <c r="BX8300" s="151"/>
      <c r="CB8300" s="151"/>
      <c r="CM8300" s="151"/>
      <c r="CO8300" s="151"/>
      <c r="CT8300" s="151"/>
      <c r="CY8300" s="151"/>
    </row>
    <row r="8301" spans="1:103" x14ac:dyDescent="0.2">
      <c r="A8301" s="60"/>
      <c r="B8301" s="60"/>
      <c r="C8301" s="60"/>
      <c r="D8301" s="60"/>
      <c r="E8301" s="60"/>
      <c r="F8301" s="60"/>
      <c r="G8301" s="60"/>
      <c r="H8301" s="60"/>
      <c r="I8301" s="60"/>
      <c r="J8301" s="60"/>
      <c r="K8301" s="60"/>
      <c r="L8301" s="60"/>
      <c r="M8301" s="60"/>
      <c r="N8301" s="60"/>
      <c r="O8301" s="60"/>
      <c r="P8301" s="60"/>
      <c r="Q8301" s="60"/>
      <c r="R8301" s="334">
        <v>21620</v>
      </c>
      <c r="S8301" s="319" t="s">
        <v>356</v>
      </c>
      <c r="BE8301" s="60"/>
      <c r="BR8301" s="60"/>
      <c r="BX8301" s="151"/>
      <c r="CB8301" s="151"/>
      <c r="CM8301" s="151"/>
      <c r="CO8301" s="151"/>
      <c r="CT8301" s="151"/>
      <c r="CY8301" s="151"/>
    </row>
    <row r="8302" spans="1:103" x14ac:dyDescent="0.2">
      <c r="A8302" s="60"/>
      <c r="B8302" s="60"/>
      <c r="C8302" s="60"/>
      <c r="D8302" s="60"/>
      <c r="E8302" s="60"/>
      <c r="F8302" s="60"/>
      <c r="G8302" s="60"/>
      <c r="H8302" s="60"/>
      <c r="I8302" s="60"/>
      <c r="J8302" s="60"/>
      <c r="K8302" s="60"/>
      <c r="L8302" s="60"/>
      <c r="M8302" s="60"/>
      <c r="N8302" s="60"/>
      <c r="O8302" s="60"/>
      <c r="P8302" s="60"/>
      <c r="Q8302" s="60"/>
      <c r="R8302" s="334">
        <v>21622</v>
      </c>
      <c r="S8302" s="319" t="s">
        <v>356</v>
      </c>
      <c r="BE8302" s="60"/>
      <c r="BR8302" s="60"/>
      <c r="BX8302" s="151"/>
      <c r="CB8302" s="151"/>
      <c r="CM8302" s="151"/>
      <c r="CO8302" s="151"/>
      <c r="CT8302" s="151"/>
      <c r="CY8302" s="151"/>
    </row>
    <row r="8303" spans="1:103" x14ac:dyDescent="0.2">
      <c r="A8303" s="60"/>
      <c r="B8303" s="60"/>
      <c r="C8303" s="60"/>
      <c r="D8303" s="60"/>
      <c r="E8303" s="60"/>
      <c r="F8303" s="60"/>
      <c r="G8303" s="60"/>
      <c r="H8303" s="60"/>
      <c r="I8303" s="60"/>
      <c r="J8303" s="60"/>
      <c r="K8303" s="60"/>
      <c r="L8303" s="60"/>
      <c r="M8303" s="60"/>
      <c r="N8303" s="60"/>
      <c r="O8303" s="60"/>
      <c r="P8303" s="60"/>
      <c r="Q8303" s="60"/>
      <c r="R8303" s="334">
        <v>21623</v>
      </c>
      <c r="S8303" s="319" t="s">
        <v>356</v>
      </c>
      <c r="BE8303" s="60"/>
      <c r="BR8303" s="60"/>
      <c r="BX8303" s="151"/>
      <c r="CB8303" s="151"/>
      <c r="CM8303" s="151"/>
      <c r="CO8303" s="151"/>
      <c r="CT8303" s="151"/>
      <c r="CY8303" s="151"/>
    </row>
    <row r="8304" spans="1:103" x14ac:dyDescent="0.2">
      <c r="A8304" s="60"/>
      <c r="B8304" s="60"/>
      <c r="C8304" s="60"/>
      <c r="D8304" s="60"/>
      <c r="E8304" s="60"/>
      <c r="F8304" s="60"/>
      <c r="G8304" s="60"/>
      <c r="H8304" s="60"/>
      <c r="I8304" s="60"/>
      <c r="J8304" s="60"/>
      <c r="K8304" s="60"/>
      <c r="L8304" s="60"/>
      <c r="M8304" s="60"/>
      <c r="N8304" s="60"/>
      <c r="O8304" s="60"/>
      <c r="P8304" s="60"/>
      <c r="Q8304" s="60"/>
      <c r="R8304" s="334">
        <v>21624</v>
      </c>
      <c r="S8304" s="319" t="s">
        <v>356</v>
      </c>
      <c r="BE8304" s="60"/>
      <c r="BR8304" s="60"/>
      <c r="BX8304" s="151"/>
      <c r="CB8304" s="151"/>
      <c r="CM8304" s="151"/>
      <c r="CO8304" s="151"/>
      <c r="CT8304" s="151"/>
      <c r="CY8304" s="151"/>
    </row>
    <row r="8305" spans="1:103" x14ac:dyDescent="0.2">
      <c r="A8305" s="60"/>
      <c r="B8305" s="60"/>
      <c r="C8305" s="60"/>
      <c r="D8305" s="60"/>
      <c r="E8305" s="60"/>
      <c r="F8305" s="60"/>
      <c r="G8305" s="60"/>
      <c r="H8305" s="60"/>
      <c r="I8305" s="60"/>
      <c r="J8305" s="60"/>
      <c r="K8305" s="60"/>
      <c r="L8305" s="60"/>
      <c r="M8305" s="60"/>
      <c r="N8305" s="60"/>
      <c r="O8305" s="60"/>
      <c r="P8305" s="60"/>
      <c r="Q8305" s="60"/>
      <c r="R8305" s="334">
        <v>21625</v>
      </c>
      <c r="S8305" s="319" t="s">
        <v>356</v>
      </c>
      <c r="BE8305" s="60"/>
      <c r="BR8305" s="60"/>
      <c r="BX8305" s="151"/>
      <c r="CB8305" s="151"/>
      <c r="CM8305" s="151"/>
      <c r="CO8305" s="151"/>
      <c r="CT8305" s="151"/>
      <c r="CY8305" s="151"/>
    </row>
    <row r="8306" spans="1:103" x14ac:dyDescent="0.2">
      <c r="A8306" s="60"/>
      <c r="B8306" s="60"/>
      <c r="C8306" s="60"/>
      <c r="D8306" s="60"/>
      <c r="E8306" s="60"/>
      <c r="F8306" s="60"/>
      <c r="G8306" s="60"/>
      <c r="H8306" s="60"/>
      <c r="I8306" s="60"/>
      <c r="J8306" s="60"/>
      <c r="K8306" s="60"/>
      <c r="L8306" s="60"/>
      <c r="M8306" s="60"/>
      <c r="N8306" s="60"/>
      <c r="O8306" s="60"/>
      <c r="P8306" s="60"/>
      <c r="Q8306" s="60"/>
      <c r="R8306" s="334">
        <v>21626</v>
      </c>
      <c r="S8306" s="319" t="s">
        <v>356</v>
      </c>
      <c r="BE8306" s="60"/>
      <c r="BR8306" s="60"/>
      <c r="BX8306" s="151"/>
      <c r="CB8306" s="151"/>
      <c r="CM8306" s="151"/>
      <c r="CO8306" s="151"/>
      <c r="CT8306" s="151"/>
      <c r="CY8306" s="151"/>
    </row>
    <row r="8307" spans="1:103" x14ac:dyDescent="0.2">
      <c r="A8307" s="60"/>
      <c r="B8307" s="60"/>
      <c r="C8307" s="60"/>
      <c r="D8307" s="60"/>
      <c r="E8307" s="60"/>
      <c r="F8307" s="60"/>
      <c r="G8307" s="60"/>
      <c r="H8307" s="60"/>
      <c r="I8307" s="60"/>
      <c r="J8307" s="60"/>
      <c r="K8307" s="60"/>
      <c r="L8307" s="60"/>
      <c r="M8307" s="60"/>
      <c r="N8307" s="60"/>
      <c r="O8307" s="60"/>
      <c r="P8307" s="60"/>
      <c r="Q8307" s="60"/>
      <c r="R8307" s="334">
        <v>21627</v>
      </c>
      <c r="S8307" s="319" t="s">
        <v>356</v>
      </c>
      <c r="BE8307" s="60"/>
      <c r="BR8307" s="60"/>
      <c r="BX8307" s="151"/>
      <c r="CB8307" s="151"/>
      <c r="CM8307" s="151"/>
      <c r="CO8307" s="151"/>
      <c r="CT8307" s="151"/>
      <c r="CY8307" s="151"/>
    </row>
    <row r="8308" spans="1:103" x14ac:dyDescent="0.2">
      <c r="A8308" s="60"/>
      <c r="B8308" s="60"/>
      <c r="C8308" s="60"/>
      <c r="D8308" s="60"/>
      <c r="E8308" s="60"/>
      <c r="F8308" s="60"/>
      <c r="G8308" s="60"/>
      <c r="H8308" s="60"/>
      <c r="I8308" s="60"/>
      <c r="J8308" s="60"/>
      <c r="K8308" s="60"/>
      <c r="L8308" s="60"/>
      <c r="M8308" s="60"/>
      <c r="N8308" s="60"/>
      <c r="O8308" s="60"/>
      <c r="P8308" s="60"/>
      <c r="Q8308" s="60"/>
      <c r="R8308" s="334">
        <v>21628</v>
      </c>
      <c r="S8308" s="319" t="s">
        <v>356</v>
      </c>
      <c r="BE8308" s="60"/>
      <c r="BR8308" s="60"/>
      <c r="BX8308" s="151"/>
      <c r="CB8308" s="151"/>
      <c r="CM8308" s="151"/>
      <c r="CO8308" s="151"/>
      <c r="CT8308" s="151"/>
      <c r="CY8308" s="151"/>
    </row>
    <row r="8309" spans="1:103" x14ac:dyDescent="0.2">
      <c r="A8309" s="60"/>
      <c r="B8309" s="60"/>
      <c r="C8309" s="60"/>
      <c r="D8309" s="60"/>
      <c r="E8309" s="60"/>
      <c r="F8309" s="60"/>
      <c r="G8309" s="60"/>
      <c r="H8309" s="60"/>
      <c r="I8309" s="60"/>
      <c r="J8309" s="60"/>
      <c r="K8309" s="60"/>
      <c r="L8309" s="60"/>
      <c r="M8309" s="60"/>
      <c r="N8309" s="60"/>
      <c r="O8309" s="60"/>
      <c r="P8309" s="60"/>
      <c r="Q8309" s="60"/>
      <c r="R8309" s="334">
        <v>21629</v>
      </c>
      <c r="S8309" s="319" t="s">
        <v>356</v>
      </c>
      <c r="BE8309" s="60"/>
      <c r="BR8309" s="60"/>
      <c r="BX8309" s="151"/>
      <c r="CB8309" s="151"/>
      <c r="CM8309" s="151"/>
      <c r="CO8309" s="151"/>
      <c r="CT8309" s="151"/>
      <c r="CY8309" s="151"/>
    </row>
    <row r="8310" spans="1:103" x14ac:dyDescent="0.2">
      <c r="A8310" s="60"/>
      <c r="B8310" s="60"/>
      <c r="C8310" s="60"/>
      <c r="D8310" s="60"/>
      <c r="E8310" s="60"/>
      <c r="F8310" s="60"/>
      <c r="G8310" s="60"/>
      <c r="H8310" s="60"/>
      <c r="I8310" s="60"/>
      <c r="J8310" s="60"/>
      <c r="K8310" s="60"/>
      <c r="L8310" s="60"/>
      <c r="M8310" s="60"/>
      <c r="N8310" s="60"/>
      <c r="O8310" s="60"/>
      <c r="P8310" s="60"/>
      <c r="Q8310" s="60"/>
      <c r="R8310" s="334">
        <v>21631</v>
      </c>
      <c r="S8310" s="319" t="s">
        <v>356</v>
      </c>
      <c r="BE8310" s="60"/>
      <c r="BR8310" s="60"/>
      <c r="BX8310" s="151"/>
      <c r="CB8310" s="151"/>
      <c r="CM8310" s="151"/>
      <c r="CO8310" s="151"/>
      <c r="CT8310" s="151"/>
      <c r="CY8310" s="151"/>
    </row>
    <row r="8311" spans="1:103" x14ac:dyDescent="0.2">
      <c r="A8311" s="60"/>
      <c r="B8311" s="60"/>
      <c r="C8311" s="60"/>
      <c r="D8311" s="60"/>
      <c r="E8311" s="60"/>
      <c r="F8311" s="60"/>
      <c r="G8311" s="60"/>
      <c r="H8311" s="60"/>
      <c r="I8311" s="60"/>
      <c r="J8311" s="60"/>
      <c r="K8311" s="60"/>
      <c r="L8311" s="60"/>
      <c r="M8311" s="60"/>
      <c r="N8311" s="60"/>
      <c r="O8311" s="60"/>
      <c r="P8311" s="60"/>
      <c r="Q8311" s="60"/>
      <c r="R8311" s="334">
        <v>21632</v>
      </c>
      <c r="S8311" s="319" t="s">
        <v>356</v>
      </c>
      <c r="BE8311" s="60"/>
      <c r="BR8311" s="60"/>
      <c r="BX8311" s="151"/>
      <c r="CB8311" s="151"/>
      <c r="CM8311" s="151"/>
      <c r="CO8311" s="151"/>
      <c r="CT8311" s="151"/>
      <c r="CY8311" s="151"/>
    </row>
    <row r="8312" spans="1:103" x14ac:dyDescent="0.2">
      <c r="A8312" s="60"/>
      <c r="B8312" s="60"/>
      <c r="C8312" s="60"/>
      <c r="D8312" s="60"/>
      <c r="E8312" s="60"/>
      <c r="F8312" s="60"/>
      <c r="G8312" s="60"/>
      <c r="H8312" s="60"/>
      <c r="I8312" s="60"/>
      <c r="J8312" s="60"/>
      <c r="K8312" s="60"/>
      <c r="L8312" s="60"/>
      <c r="M8312" s="60"/>
      <c r="N8312" s="60"/>
      <c r="O8312" s="60"/>
      <c r="P8312" s="60"/>
      <c r="Q8312" s="60"/>
      <c r="R8312" s="334">
        <v>21634</v>
      </c>
      <c r="S8312" s="319" t="s">
        <v>356</v>
      </c>
      <c r="BE8312" s="60"/>
      <c r="BR8312" s="60"/>
      <c r="BX8312" s="151"/>
      <c r="CB8312" s="151"/>
      <c r="CM8312" s="151"/>
      <c r="CO8312" s="151"/>
      <c r="CT8312" s="151"/>
      <c r="CY8312" s="151"/>
    </row>
    <row r="8313" spans="1:103" x14ac:dyDescent="0.2">
      <c r="A8313" s="60"/>
      <c r="B8313" s="60"/>
      <c r="C8313" s="60"/>
      <c r="D8313" s="60"/>
      <c r="E8313" s="60"/>
      <c r="F8313" s="60"/>
      <c r="G8313" s="60"/>
      <c r="H8313" s="60"/>
      <c r="I8313" s="60"/>
      <c r="J8313" s="60"/>
      <c r="K8313" s="60"/>
      <c r="L8313" s="60"/>
      <c r="M8313" s="60"/>
      <c r="N8313" s="60"/>
      <c r="O8313" s="60"/>
      <c r="P8313" s="60"/>
      <c r="Q8313" s="60"/>
      <c r="R8313" s="334">
        <v>21635</v>
      </c>
      <c r="S8313" s="319" t="s">
        <v>356</v>
      </c>
      <c r="BE8313" s="60"/>
      <c r="BR8313" s="60"/>
      <c r="BX8313" s="151"/>
      <c r="CB8313" s="151"/>
      <c r="CM8313" s="151"/>
      <c r="CO8313" s="151"/>
      <c r="CT8313" s="151"/>
      <c r="CY8313" s="151"/>
    </row>
    <row r="8314" spans="1:103" x14ac:dyDescent="0.2">
      <c r="A8314" s="60"/>
      <c r="B8314" s="60"/>
      <c r="C8314" s="60"/>
      <c r="D8314" s="60"/>
      <c r="E8314" s="60"/>
      <c r="F8314" s="60"/>
      <c r="G8314" s="60"/>
      <c r="H8314" s="60"/>
      <c r="I8314" s="60"/>
      <c r="J8314" s="60"/>
      <c r="K8314" s="60"/>
      <c r="L8314" s="60"/>
      <c r="M8314" s="60"/>
      <c r="N8314" s="60"/>
      <c r="O8314" s="60"/>
      <c r="P8314" s="60"/>
      <c r="Q8314" s="60"/>
      <c r="R8314" s="334">
        <v>21636</v>
      </c>
      <c r="S8314" s="319" t="s">
        <v>356</v>
      </c>
      <c r="BE8314" s="60"/>
      <c r="BR8314" s="60"/>
      <c r="BX8314" s="151"/>
      <c r="CB8314" s="151"/>
      <c r="CM8314" s="151"/>
      <c r="CO8314" s="151"/>
      <c r="CT8314" s="151"/>
      <c r="CY8314" s="151"/>
    </row>
    <row r="8315" spans="1:103" x14ac:dyDescent="0.2">
      <c r="A8315" s="60"/>
      <c r="B8315" s="60"/>
      <c r="C8315" s="60"/>
      <c r="D8315" s="60"/>
      <c r="E8315" s="60"/>
      <c r="F8315" s="60"/>
      <c r="G8315" s="60"/>
      <c r="H8315" s="60"/>
      <c r="I8315" s="60"/>
      <c r="J8315" s="60"/>
      <c r="K8315" s="60"/>
      <c r="L8315" s="60"/>
      <c r="M8315" s="60"/>
      <c r="N8315" s="60"/>
      <c r="O8315" s="60"/>
      <c r="P8315" s="60"/>
      <c r="Q8315" s="60"/>
      <c r="R8315" s="334">
        <v>21638</v>
      </c>
      <c r="S8315" s="319" t="s">
        <v>356</v>
      </c>
      <c r="BE8315" s="60"/>
      <c r="BR8315" s="60"/>
      <c r="BX8315" s="151"/>
      <c r="CB8315" s="151"/>
      <c r="CM8315" s="151"/>
      <c r="CO8315" s="151"/>
      <c r="CT8315" s="151"/>
      <c r="CY8315" s="151"/>
    </row>
    <row r="8316" spans="1:103" x14ac:dyDescent="0.2">
      <c r="A8316" s="60"/>
      <c r="B8316" s="60"/>
      <c r="C8316" s="60"/>
      <c r="D8316" s="60"/>
      <c r="E8316" s="60"/>
      <c r="F8316" s="60"/>
      <c r="G8316" s="60"/>
      <c r="H8316" s="60"/>
      <c r="I8316" s="60"/>
      <c r="J8316" s="60"/>
      <c r="K8316" s="60"/>
      <c r="L8316" s="60"/>
      <c r="M8316" s="60"/>
      <c r="N8316" s="60"/>
      <c r="O8316" s="60"/>
      <c r="P8316" s="60"/>
      <c r="Q8316" s="60"/>
      <c r="R8316" s="334">
        <v>21639</v>
      </c>
      <c r="S8316" s="319" t="s">
        <v>356</v>
      </c>
      <c r="BE8316" s="60"/>
      <c r="BR8316" s="60"/>
      <c r="BX8316" s="151"/>
      <c r="CB8316" s="151"/>
      <c r="CM8316" s="151"/>
      <c r="CO8316" s="151"/>
      <c r="CT8316" s="151"/>
      <c r="CY8316" s="151"/>
    </row>
    <row r="8317" spans="1:103" x14ac:dyDescent="0.2">
      <c r="A8317" s="60"/>
      <c r="B8317" s="60"/>
      <c r="C8317" s="60"/>
      <c r="D8317" s="60"/>
      <c r="E8317" s="60"/>
      <c r="F8317" s="60"/>
      <c r="G8317" s="60"/>
      <c r="H8317" s="60"/>
      <c r="I8317" s="60"/>
      <c r="J8317" s="60"/>
      <c r="K8317" s="60"/>
      <c r="L8317" s="60"/>
      <c r="M8317" s="60"/>
      <c r="N8317" s="60"/>
      <c r="O8317" s="60"/>
      <c r="P8317" s="60"/>
      <c r="Q8317" s="60"/>
      <c r="R8317" s="334">
        <v>21640</v>
      </c>
      <c r="S8317" s="319" t="s">
        <v>356</v>
      </c>
      <c r="BE8317" s="60"/>
      <c r="BR8317" s="60"/>
      <c r="BX8317" s="151"/>
      <c r="CB8317" s="151"/>
      <c r="CM8317" s="151"/>
      <c r="CO8317" s="151"/>
      <c r="CT8317" s="151"/>
      <c r="CY8317" s="151"/>
    </row>
    <row r="8318" spans="1:103" x14ac:dyDescent="0.2">
      <c r="A8318" s="60"/>
      <c r="B8318" s="60"/>
      <c r="C8318" s="60"/>
      <c r="D8318" s="60"/>
      <c r="E8318" s="60"/>
      <c r="F8318" s="60"/>
      <c r="G8318" s="60"/>
      <c r="H8318" s="60"/>
      <c r="I8318" s="60"/>
      <c r="J8318" s="60"/>
      <c r="K8318" s="60"/>
      <c r="L8318" s="60"/>
      <c r="M8318" s="60"/>
      <c r="N8318" s="60"/>
      <c r="O8318" s="60"/>
      <c r="P8318" s="60"/>
      <c r="Q8318" s="60"/>
      <c r="R8318" s="334">
        <v>21641</v>
      </c>
      <c r="S8318" s="319" t="s">
        <v>356</v>
      </c>
      <c r="BE8318" s="60"/>
      <c r="BR8318" s="60"/>
      <c r="BX8318" s="151"/>
      <c r="CB8318" s="151"/>
      <c r="CM8318" s="151"/>
      <c r="CO8318" s="151"/>
      <c r="CT8318" s="151"/>
      <c r="CY8318" s="151"/>
    </row>
    <row r="8319" spans="1:103" x14ac:dyDescent="0.2">
      <c r="A8319" s="60"/>
      <c r="B8319" s="60"/>
      <c r="C8319" s="60"/>
      <c r="D8319" s="60"/>
      <c r="E8319" s="60"/>
      <c r="F8319" s="60"/>
      <c r="G8319" s="60"/>
      <c r="H8319" s="60"/>
      <c r="I8319" s="60"/>
      <c r="J8319" s="60"/>
      <c r="K8319" s="60"/>
      <c r="L8319" s="60"/>
      <c r="M8319" s="60"/>
      <c r="N8319" s="60"/>
      <c r="O8319" s="60"/>
      <c r="P8319" s="60"/>
      <c r="Q8319" s="60"/>
      <c r="R8319" s="334">
        <v>21643</v>
      </c>
      <c r="S8319" s="319" t="s">
        <v>356</v>
      </c>
      <c r="BE8319" s="60"/>
      <c r="BR8319" s="60"/>
      <c r="BX8319" s="151"/>
      <c r="CB8319" s="151"/>
      <c r="CM8319" s="151"/>
      <c r="CO8319" s="151"/>
      <c r="CT8319" s="151"/>
      <c r="CY8319" s="151"/>
    </row>
    <row r="8320" spans="1:103" x14ac:dyDescent="0.2">
      <c r="A8320" s="60"/>
      <c r="B8320" s="60"/>
      <c r="C8320" s="60"/>
      <c r="D8320" s="60"/>
      <c r="E8320" s="60"/>
      <c r="F8320" s="60"/>
      <c r="G8320" s="60"/>
      <c r="H8320" s="60"/>
      <c r="I8320" s="60"/>
      <c r="J8320" s="60"/>
      <c r="K8320" s="60"/>
      <c r="L8320" s="60"/>
      <c r="M8320" s="60"/>
      <c r="N8320" s="60"/>
      <c r="O8320" s="60"/>
      <c r="P8320" s="60"/>
      <c r="Q8320" s="60"/>
      <c r="R8320" s="334">
        <v>21644</v>
      </c>
      <c r="S8320" s="319" t="s">
        <v>356</v>
      </c>
      <c r="BE8320" s="60"/>
      <c r="BR8320" s="60"/>
      <c r="BX8320" s="151"/>
      <c r="CB8320" s="151"/>
      <c r="CM8320" s="151"/>
      <c r="CO8320" s="151"/>
      <c r="CT8320" s="151"/>
      <c r="CY8320" s="151"/>
    </row>
    <row r="8321" spans="1:103" x14ac:dyDescent="0.2">
      <c r="A8321" s="60"/>
      <c r="B8321" s="60"/>
      <c r="C8321" s="60"/>
      <c r="D8321" s="60"/>
      <c r="E8321" s="60"/>
      <c r="F8321" s="60"/>
      <c r="G8321" s="60"/>
      <c r="H8321" s="60"/>
      <c r="I8321" s="60"/>
      <c r="J8321" s="60"/>
      <c r="K8321" s="60"/>
      <c r="L8321" s="60"/>
      <c r="M8321" s="60"/>
      <c r="N8321" s="60"/>
      <c r="O8321" s="60"/>
      <c r="P8321" s="60"/>
      <c r="Q8321" s="60"/>
      <c r="R8321" s="334">
        <v>21645</v>
      </c>
      <c r="S8321" s="319" t="s">
        <v>356</v>
      </c>
      <c r="BE8321" s="60"/>
      <c r="BR8321" s="60"/>
      <c r="BX8321" s="151"/>
      <c r="CB8321" s="151"/>
      <c r="CM8321" s="151"/>
      <c r="CO8321" s="151"/>
      <c r="CT8321" s="151"/>
      <c r="CY8321" s="151"/>
    </row>
    <row r="8322" spans="1:103" x14ac:dyDescent="0.2">
      <c r="A8322" s="60"/>
      <c r="B8322" s="60"/>
      <c r="C8322" s="60"/>
      <c r="D8322" s="60"/>
      <c r="E8322" s="60"/>
      <c r="F8322" s="60"/>
      <c r="G8322" s="60"/>
      <c r="H8322" s="60"/>
      <c r="I8322" s="60"/>
      <c r="J8322" s="60"/>
      <c r="K8322" s="60"/>
      <c r="L8322" s="60"/>
      <c r="M8322" s="60"/>
      <c r="N8322" s="60"/>
      <c r="O8322" s="60"/>
      <c r="P8322" s="60"/>
      <c r="Q8322" s="60"/>
      <c r="R8322" s="334">
        <v>21647</v>
      </c>
      <c r="S8322" s="319" t="s">
        <v>356</v>
      </c>
      <c r="BE8322" s="60"/>
      <c r="BR8322" s="60"/>
      <c r="BX8322" s="151"/>
      <c r="CB8322" s="151"/>
      <c r="CM8322" s="151"/>
      <c r="CO8322" s="151"/>
      <c r="CT8322" s="151"/>
      <c r="CY8322" s="151"/>
    </row>
    <row r="8323" spans="1:103" x14ac:dyDescent="0.2">
      <c r="A8323" s="60"/>
      <c r="B8323" s="60"/>
      <c r="C8323" s="60"/>
      <c r="D8323" s="60"/>
      <c r="E8323" s="60"/>
      <c r="F8323" s="60"/>
      <c r="G8323" s="60"/>
      <c r="H8323" s="60"/>
      <c r="I8323" s="60"/>
      <c r="J8323" s="60"/>
      <c r="K8323" s="60"/>
      <c r="L8323" s="60"/>
      <c r="M8323" s="60"/>
      <c r="N8323" s="60"/>
      <c r="O8323" s="60"/>
      <c r="P8323" s="60"/>
      <c r="Q8323" s="60"/>
      <c r="R8323" s="334">
        <v>21648</v>
      </c>
      <c r="S8323" s="319" t="s">
        <v>356</v>
      </c>
      <c r="BE8323" s="60"/>
      <c r="BR8323" s="60"/>
      <c r="BX8323" s="151"/>
      <c r="CB8323" s="151"/>
      <c r="CM8323" s="151"/>
      <c r="CO8323" s="151"/>
      <c r="CT8323" s="151"/>
      <c r="CY8323" s="151"/>
    </row>
    <row r="8324" spans="1:103" x14ac:dyDescent="0.2">
      <c r="A8324" s="60"/>
      <c r="B8324" s="60"/>
      <c r="C8324" s="60"/>
      <c r="D8324" s="60"/>
      <c r="E8324" s="60"/>
      <c r="F8324" s="60"/>
      <c r="G8324" s="60"/>
      <c r="H8324" s="60"/>
      <c r="I8324" s="60"/>
      <c r="J8324" s="60"/>
      <c r="K8324" s="60"/>
      <c r="L8324" s="60"/>
      <c r="M8324" s="60"/>
      <c r="N8324" s="60"/>
      <c r="O8324" s="60"/>
      <c r="P8324" s="60"/>
      <c r="Q8324" s="60"/>
      <c r="R8324" s="334">
        <v>21649</v>
      </c>
      <c r="S8324" s="319" t="s">
        <v>356</v>
      </c>
      <c r="BE8324" s="60"/>
      <c r="BR8324" s="60"/>
      <c r="BX8324" s="151"/>
      <c r="CB8324" s="151"/>
      <c r="CM8324" s="151"/>
      <c r="CO8324" s="151"/>
      <c r="CT8324" s="151"/>
      <c r="CY8324" s="151"/>
    </row>
    <row r="8325" spans="1:103" x14ac:dyDescent="0.2">
      <c r="A8325" s="60"/>
      <c r="B8325" s="60"/>
      <c r="C8325" s="60"/>
      <c r="D8325" s="60"/>
      <c r="E8325" s="60"/>
      <c r="F8325" s="60"/>
      <c r="G8325" s="60"/>
      <c r="H8325" s="60"/>
      <c r="I8325" s="60"/>
      <c r="J8325" s="60"/>
      <c r="K8325" s="60"/>
      <c r="L8325" s="60"/>
      <c r="M8325" s="60"/>
      <c r="N8325" s="60"/>
      <c r="O8325" s="60"/>
      <c r="P8325" s="60"/>
      <c r="Q8325" s="60"/>
      <c r="R8325" s="334">
        <v>21650</v>
      </c>
      <c r="S8325" s="319" t="s">
        <v>356</v>
      </c>
      <c r="BE8325" s="60"/>
      <c r="BR8325" s="60"/>
      <c r="BX8325" s="151"/>
      <c r="CB8325" s="151"/>
      <c r="CM8325" s="151"/>
      <c r="CO8325" s="151"/>
      <c r="CT8325" s="151"/>
      <c r="CY8325" s="151"/>
    </row>
    <row r="8326" spans="1:103" x14ac:dyDescent="0.2">
      <c r="A8326" s="60"/>
      <c r="B8326" s="60"/>
      <c r="C8326" s="60"/>
      <c r="D8326" s="60"/>
      <c r="E8326" s="60"/>
      <c r="F8326" s="60"/>
      <c r="G8326" s="60"/>
      <c r="H8326" s="60"/>
      <c r="I8326" s="60"/>
      <c r="J8326" s="60"/>
      <c r="K8326" s="60"/>
      <c r="L8326" s="60"/>
      <c r="M8326" s="60"/>
      <c r="N8326" s="60"/>
      <c r="O8326" s="60"/>
      <c r="P8326" s="60"/>
      <c r="Q8326" s="60"/>
      <c r="R8326" s="334">
        <v>21651</v>
      </c>
      <c r="S8326" s="319" t="s">
        <v>356</v>
      </c>
      <c r="BE8326" s="60"/>
      <c r="BR8326" s="60"/>
      <c r="BX8326" s="151"/>
      <c r="CB8326" s="151"/>
      <c r="CM8326" s="151"/>
      <c r="CO8326" s="151"/>
      <c r="CT8326" s="151"/>
      <c r="CY8326" s="151"/>
    </row>
    <row r="8327" spans="1:103" x14ac:dyDescent="0.2">
      <c r="A8327" s="60"/>
      <c r="B8327" s="60"/>
      <c r="C8327" s="60"/>
      <c r="D8327" s="60"/>
      <c r="E8327" s="60"/>
      <c r="F8327" s="60"/>
      <c r="G8327" s="60"/>
      <c r="H8327" s="60"/>
      <c r="I8327" s="60"/>
      <c r="J8327" s="60"/>
      <c r="K8327" s="60"/>
      <c r="L8327" s="60"/>
      <c r="M8327" s="60"/>
      <c r="N8327" s="60"/>
      <c r="O8327" s="60"/>
      <c r="P8327" s="60"/>
      <c r="Q8327" s="60"/>
      <c r="R8327" s="334">
        <v>21652</v>
      </c>
      <c r="S8327" s="319" t="s">
        <v>356</v>
      </c>
      <c r="BE8327" s="60"/>
      <c r="BR8327" s="60"/>
      <c r="BX8327" s="151"/>
      <c r="CB8327" s="151"/>
      <c r="CM8327" s="151"/>
      <c r="CO8327" s="151"/>
      <c r="CT8327" s="151"/>
      <c r="CY8327" s="151"/>
    </row>
    <row r="8328" spans="1:103" x14ac:dyDescent="0.2">
      <c r="A8328" s="60"/>
      <c r="B8328" s="60"/>
      <c r="C8328" s="60"/>
      <c r="D8328" s="60"/>
      <c r="E8328" s="60"/>
      <c r="F8328" s="60"/>
      <c r="G8328" s="60"/>
      <c r="H8328" s="60"/>
      <c r="I8328" s="60"/>
      <c r="J8328" s="60"/>
      <c r="K8328" s="60"/>
      <c r="L8328" s="60"/>
      <c r="M8328" s="60"/>
      <c r="N8328" s="60"/>
      <c r="O8328" s="60"/>
      <c r="P8328" s="60"/>
      <c r="Q8328" s="60"/>
      <c r="R8328" s="334">
        <v>21653</v>
      </c>
      <c r="S8328" s="319" t="s">
        <v>356</v>
      </c>
      <c r="BE8328" s="60"/>
      <c r="BR8328" s="60"/>
      <c r="BX8328" s="151"/>
      <c r="CB8328" s="151"/>
      <c r="CM8328" s="151"/>
      <c r="CO8328" s="151"/>
      <c r="CT8328" s="151"/>
      <c r="CY8328" s="151"/>
    </row>
    <row r="8329" spans="1:103" x14ac:dyDescent="0.2">
      <c r="A8329" s="60"/>
      <c r="B8329" s="60"/>
      <c r="C8329" s="60"/>
      <c r="D8329" s="60"/>
      <c r="E8329" s="60"/>
      <c r="F8329" s="60"/>
      <c r="G8329" s="60"/>
      <c r="H8329" s="60"/>
      <c r="I8329" s="60"/>
      <c r="J8329" s="60"/>
      <c r="K8329" s="60"/>
      <c r="L8329" s="60"/>
      <c r="M8329" s="60"/>
      <c r="N8329" s="60"/>
      <c r="O8329" s="60"/>
      <c r="P8329" s="60"/>
      <c r="Q8329" s="60"/>
      <c r="R8329" s="334">
        <v>21654</v>
      </c>
      <c r="S8329" s="319" t="s">
        <v>356</v>
      </c>
      <c r="BE8329" s="60"/>
      <c r="BR8329" s="60"/>
      <c r="BX8329" s="151"/>
      <c r="CB8329" s="151"/>
      <c r="CM8329" s="151"/>
      <c r="CO8329" s="151"/>
      <c r="CT8329" s="151"/>
      <c r="CY8329" s="151"/>
    </row>
    <row r="8330" spans="1:103" x14ac:dyDescent="0.2">
      <c r="A8330" s="60"/>
      <c r="B8330" s="60"/>
      <c r="C8330" s="60"/>
      <c r="D8330" s="60"/>
      <c r="E8330" s="60"/>
      <c r="F8330" s="60"/>
      <c r="G8330" s="60"/>
      <c r="H8330" s="60"/>
      <c r="I8330" s="60"/>
      <c r="J8330" s="60"/>
      <c r="K8330" s="60"/>
      <c r="L8330" s="60"/>
      <c r="M8330" s="60"/>
      <c r="N8330" s="60"/>
      <c r="O8330" s="60"/>
      <c r="P8330" s="60"/>
      <c r="Q8330" s="60"/>
      <c r="R8330" s="334">
        <v>21655</v>
      </c>
      <c r="S8330" s="319" t="s">
        <v>356</v>
      </c>
      <c r="BE8330" s="60"/>
      <c r="BR8330" s="60"/>
      <c r="BX8330" s="151"/>
      <c r="CB8330" s="151"/>
      <c r="CM8330" s="151"/>
      <c r="CO8330" s="151"/>
      <c r="CT8330" s="151"/>
      <c r="CY8330" s="151"/>
    </row>
    <row r="8331" spans="1:103" x14ac:dyDescent="0.2">
      <c r="A8331" s="60"/>
      <c r="B8331" s="60"/>
      <c r="C8331" s="60"/>
      <c r="D8331" s="60"/>
      <c r="E8331" s="60"/>
      <c r="F8331" s="60"/>
      <c r="G8331" s="60"/>
      <c r="H8331" s="60"/>
      <c r="I8331" s="60"/>
      <c r="J8331" s="60"/>
      <c r="K8331" s="60"/>
      <c r="L8331" s="60"/>
      <c r="M8331" s="60"/>
      <c r="N8331" s="60"/>
      <c r="O8331" s="60"/>
      <c r="P8331" s="60"/>
      <c r="Q8331" s="60"/>
      <c r="R8331" s="334">
        <v>21656</v>
      </c>
      <c r="S8331" s="319" t="s">
        <v>356</v>
      </c>
      <c r="BE8331" s="60"/>
      <c r="BR8331" s="60"/>
      <c r="BX8331" s="151"/>
      <c r="CB8331" s="151"/>
      <c r="CM8331" s="151"/>
      <c r="CO8331" s="151"/>
      <c r="CT8331" s="151"/>
      <c r="CY8331" s="151"/>
    </row>
    <row r="8332" spans="1:103" x14ac:dyDescent="0.2">
      <c r="A8332" s="60"/>
      <c r="B8332" s="60"/>
      <c r="C8332" s="60"/>
      <c r="D8332" s="60"/>
      <c r="E8332" s="60"/>
      <c r="F8332" s="60"/>
      <c r="G8332" s="60"/>
      <c r="H8332" s="60"/>
      <c r="I8332" s="60"/>
      <c r="J8332" s="60"/>
      <c r="K8332" s="60"/>
      <c r="L8332" s="60"/>
      <c r="M8332" s="60"/>
      <c r="N8332" s="60"/>
      <c r="O8332" s="60"/>
      <c r="P8332" s="60"/>
      <c r="Q8332" s="60"/>
      <c r="R8332" s="334">
        <v>21657</v>
      </c>
      <c r="S8332" s="319" t="s">
        <v>356</v>
      </c>
      <c r="BE8332" s="60"/>
      <c r="BR8332" s="60"/>
      <c r="BX8332" s="151"/>
      <c r="CB8332" s="151"/>
      <c r="CM8332" s="151"/>
      <c r="CO8332" s="151"/>
      <c r="CT8332" s="151"/>
      <c r="CY8332" s="151"/>
    </row>
    <row r="8333" spans="1:103" x14ac:dyDescent="0.2">
      <c r="A8333" s="60"/>
      <c r="B8333" s="60"/>
      <c r="C8333" s="60"/>
      <c r="D8333" s="60"/>
      <c r="E8333" s="60"/>
      <c r="F8333" s="60"/>
      <c r="G8333" s="60"/>
      <c r="H8333" s="60"/>
      <c r="I8333" s="60"/>
      <c r="J8333" s="60"/>
      <c r="K8333" s="60"/>
      <c r="L8333" s="60"/>
      <c r="M8333" s="60"/>
      <c r="N8333" s="60"/>
      <c r="O8333" s="60"/>
      <c r="P8333" s="60"/>
      <c r="Q8333" s="60"/>
      <c r="R8333" s="334">
        <v>21658</v>
      </c>
      <c r="S8333" s="319" t="s">
        <v>356</v>
      </c>
      <c r="BE8333" s="60"/>
      <c r="BR8333" s="60"/>
      <c r="BX8333" s="151"/>
      <c r="CB8333" s="151"/>
      <c r="CM8333" s="151"/>
      <c r="CO8333" s="151"/>
      <c r="CT8333" s="151"/>
      <c r="CY8333" s="151"/>
    </row>
    <row r="8334" spans="1:103" x14ac:dyDescent="0.2">
      <c r="A8334" s="60"/>
      <c r="B8334" s="60"/>
      <c r="C8334" s="60"/>
      <c r="D8334" s="60"/>
      <c r="E8334" s="60"/>
      <c r="F8334" s="60"/>
      <c r="G8334" s="60"/>
      <c r="H8334" s="60"/>
      <c r="I8334" s="60"/>
      <c r="J8334" s="60"/>
      <c r="K8334" s="60"/>
      <c r="L8334" s="60"/>
      <c r="M8334" s="60"/>
      <c r="N8334" s="60"/>
      <c r="O8334" s="60"/>
      <c r="P8334" s="60"/>
      <c r="Q8334" s="60"/>
      <c r="R8334" s="334">
        <v>21659</v>
      </c>
      <c r="S8334" s="319" t="s">
        <v>356</v>
      </c>
      <c r="BE8334" s="60"/>
      <c r="BR8334" s="60"/>
      <c r="BX8334" s="151"/>
      <c r="CB8334" s="151"/>
      <c r="CM8334" s="151"/>
      <c r="CO8334" s="151"/>
      <c r="CT8334" s="151"/>
      <c r="CY8334" s="151"/>
    </row>
    <row r="8335" spans="1:103" x14ac:dyDescent="0.2">
      <c r="A8335" s="60"/>
      <c r="B8335" s="60"/>
      <c r="C8335" s="60"/>
      <c r="D8335" s="60"/>
      <c r="E8335" s="60"/>
      <c r="F8335" s="60"/>
      <c r="G8335" s="60"/>
      <c r="H8335" s="60"/>
      <c r="I8335" s="60"/>
      <c r="J8335" s="60"/>
      <c r="K8335" s="60"/>
      <c r="L8335" s="60"/>
      <c r="M8335" s="60"/>
      <c r="N8335" s="60"/>
      <c r="O8335" s="60"/>
      <c r="P8335" s="60"/>
      <c r="Q8335" s="60"/>
      <c r="R8335" s="334">
        <v>21660</v>
      </c>
      <c r="S8335" s="319" t="s">
        <v>356</v>
      </c>
      <c r="BE8335" s="60"/>
      <c r="BR8335" s="60"/>
      <c r="BX8335" s="151"/>
      <c r="CB8335" s="151"/>
      <c r="CM8335" s="151"/>
      <c r="CO8335" s="151"/>
      <c r="CT8335" s="151"/>
      <c r="CY8335" s="151"/>
    </row>
    <row r="8336" spans="1:103" x14ac:dyDescent="0.2">
      <c r="A8336" s="60"/>
      <c r="B8336" s="60"/>
      <c r="C8336" s="60"/>
      <c r="D8336" s="60"/>
      <c r="E8336" s="60"/>
      <c r="F8336" s="60"/>
      <c r="G8336" s="60"/>
      <c r="H8336" s="60"/>
      <c r="I8336" s="60"/>
      <c r="J8336" s="60"/>
      <c r="K8336" s="60"/>
      <c r="L8336" s="60"/>
      <c r="M8336" s="60"/>
      <c r="N8336" s="60"/>
      <c r="O8336" s="60"/>
      <c r="P8336" s="60"/>
      <c r="Q8336" s="60"/>
      <c r="R8336" s="334">
        <v>21661</v>
      </c>
      <c r="S8336" s="319" t="s">
        <v>356</v>
      </c>
      <c r="BE8336" s="60"/>
      <c r="BR8336" s="60"/>
      <c r="BX8336" s="151"/>
      <c r="CB8336" s="151"/>
      <c r="CM8336" s="151"/>
      <c r="CO8336" s="151"/>
      <c r="CT8336" s="151"/>
      <c r="CY8336" s="151"/>
    </row>
    <row r="8337" spans="1:103" x14ac:dyDescent="0.2">
      <c r="A8337" s="60"/>
      <c r="B8337" s="60"/>
      <c r="C8337" s="60"/>
      <c r="D8337" s="60"/>
      <c r="E8337" s="60"/>
      <c r="F8337" s="60"/>
      <c r="G8337" s="60"/>
      <c r="H8337" s="60"/>
      <c r="I8337" s="60"/>
      <c r="J8337" s="60"/>
      <c r="K8337" s="60"/>
      <c r="L8337" s="60"/>
      <c r="M8337" s="60"/>
      <c r="N8337" s="60"/>
      <c r="O8337" s="60"/>
      <c r="P8337" s="60"/>
      <c r="Q8337" s="60"/>
      <c r="R8337" s="334">
        <v>21662</v>
      </c>
      <c r="S8337" s="319" t="s">
        <v>356</v>
      </c>
      <c r="BE8337" s="60"/>
      <c r="BR8337" s="60"/>
      <c r="BX8337" s="151"/>
      <c r="CB8337" s="151"/>
      <c r="CM8337" s="151"/>
      <c r="CO8337" s="151"/>
      <c r="CT8337" s="151"/>
      <c r="CY8337" s="151"/>
    </row>
    <row r="8338" spans="1:103" x14ac:dyDescent="0.2">
      <c r="A8338" s="60"/>
      <c r="B8338" s="60"/>
      <c r="C8338" s="60"/>
      <c r="D8338" s="60"/>
      <c r="E8338" s="60"/>
      <c r="F8338" s="60"/>
      <c r="G8338" s="60"/>
      <c r="H8338" s="60"/>
      <c r="I8338" s="60"/>
      <c r="J8338" s="60"/>
      <c r="K8338" s="60"/>
      <c r="L8338" s="60"/>
      <c r="M8338" s="60"/>
      <c r="N8338" s="60"/>
      <c r="O8338" s="60"/>
      <c r="P8338" s="60"/>
      <c r="Q8338" s="60"/>
      <c r="R8338" s="334">
        <v>21663</v>
      </c>
      <c r="S8338" s="319" t="s">
        <v>356</v>
      </c>
      <c r="BE8338" s="60"/>
      <c r="BR8338" s="60"/>
      <c r="BX8338" s="151"/>
      <c r="CB8338" s="151"/>
      <c r="CM8338" s="151"/>
      <c r="CO8338" s="151"/>
      <c r="CT8338" s="151"/>
      <c r="CY8338" s="151"/>
    </row>
    <row r="8339" spans="1:103" x14ac:dyDescent="0.2">
      <c r="A8339" s="60"/>
      <c r="B8339" s="60"/>
      <c r="C8339" s="60"/>
      <c r="D8339" s="60"/>
      <c r="E8339" s="60"/>
      <c r="F8339" s="60"/>
      <c r="G8339" s="60"/>
      <c r="H8339" s="60"/>
      <c r="I8339" s="60"/>
      <c r="J8339" s="60"/>
      <c r="K8339" s="60"/>
      <c r="L8339" s="60"/>
      <c r="M8339" s="60"/>
      <c r="N8339" s="60"/>
      <c r="O8339" s="60"/>
      <c r="P8339" s="60"/>
      <c r="Q8339" s="60"/>
      <c r="R8339" s="334">
        <v>21664</v>
      </c>
      <c r="S8339" s="319" t="s">
        <v>356</v>
      </c>
      <c r="BE8339" s="60"/>
      <c r="BR8339" s="60"/>
      <c r="BX8339" s="151"/>
      <c r="CB8339" s="151"/>
      <c r="CM8339" s="151"/>
      <c r="CO8339" s="151"/>
      <c r="CT8339" s="151"/>
      <c r="CY8339" s="151"/>
    </row>
    <row r="8340" spans="1:103" x14ac:dyDescent="0.2">
      <c r="A8340" s="60"/>
      <c r="B8340" s="60"/>
      <c r="C8340" s="60"/>
      <c r="D8340" s="60"/>
      <c r="E8340" s="60"/>
      <c r="F8340" s="60"/>
      <c r="G8340" s="60"/>
      <c r="H8340" s="60"/>
      <c r="I8340" s="60"/>
      <c r="J8340" s="60"/>
      <c r="K8340" s="60"/>
      <c r="L8340" s="60"/>
      <c r="M8340" s="60"/>
      <c r="N8340" s="60"/>
      <c r="O8340" s="60"/>
      <c r="P8340" s="60"/>
      <c r="Q8340" s="60"/>
      <c r="R8340" s="334">
        <v>21665</v>
      </c>
      <c r="S8340" s="319" t="s">
        <v>356</v>
      </c>
      <c r="BE8340" s="60"/>
      <c r="BR8340" s="60"/>
      <c r="BX8340" s="151"/>
      <c r="CB8340" s="151"/>
      <c r="CM8340" s="151"/>
      <c r="CO8340" s="151"/>
      <c r="CT8340" s="151"/>
      <c r="CY8340" s="151"/>
    </row>
    <row r="8341" spans="1:103" x14ac:dyDescent="0.2">
      <c r="A8341" s="60"/>
      <c r="B8341" s="60"/>
      <c r="C8341" s="60"/>
      <c r="D8341" s="60"/>
      <c r="E8341" s="60"/>
      <c r="F8341" s="60"/>
      <c r="G8341" s="60"/>
      <c r="H8341" s="60"/>
      <c r="I8341" s="60"/>
      <c r="J8341" s="60"/>
      <c r="K8341" s="60"/>
      <c r="L8341" s="60"/>
      <c r="M8341" s="60"/>
      <c r="N8341" s="60"/>
      <c r="O8341" s="60"/>
      <c r="P8341" s="60"/>
      <c r="Q8341" s="60"/>
      <c r="R8341" s="334">
        <v>21666</v>
      </c>
      <c r="S8341" s="319" t="s">
        <v>356</v>
      </c>
      <c r="BE8341" s="60"/>
      <c r="BR8341" s="60"/>
      <c r="BX8341" s="151"/>
      <c r="CB8341" s="151"/>
      <c r="CM8341" s="151"/>
      <c r="CO8341" s="151"/>
      <c r="CT8341" s="151"/>
      <c r="CY8341" s="151"/>
    </row>
    <row r="8342" spans="1:103" x14ac:dyDescent="0.2">
      <c r="A8342" s="60"/>
      <c r="B8342" s="60"/>
      <c r="C8342" s="60"/>
      <c r="D8342" s="60"/>
      <c r="E8342" s="60"/>
      <c r="F8342" s="60"/>
      <c r="G8342" s="60"/>
      <c r="H8342" s="60"/>
      <c r="I8342" s="60"/>
      <c r="J8342" s="60"/>
      <c r="K8342" s="60"/>
      <c r="L8342" s="60"/>
      <c r="M8342" s="60"/>
      <c r="N8342" s="60"/>
      <c r="O8342" s="60"/>
      <c r="P8342" s="60"/>
      <c r="Q8342" s="60"/>
      <c r="R8342" s="334">
        <v>21667</v>
      </c>
      <c r="S8342" s="319" t="s">
        <v>356</v>
      </c>
      <c r="BE8342" s="60"/>
      <c r="BR8342" s="60"/>
      <c r="BX8342" s="151"/>
      <c r="CB8342" s="151"/>
      <c r="CM8342" s="151"/>
      <c r="CO8342" s="151"/>
      <c r="CT8342" s="151"/>
      <c r="CY8342" s="151"/>
    </row>
    <row r="8343" spans="1:103" x14ac:dyDescent="0.2">
      <c r="A8343" s="60"/>
      <c r="B8343" s="60"/>
      <c r="C8343" s="60"/>
      <c r="D8343" s="60"/>
      <c r="E8343" s="60"/>
      <c r="F8343" s="60"/>
      <c r="G8343" s="60"/>
      <c r="H8343" s="60"/>
      <c r="I8343" s="60"/>
      <c r="J8343" s="60"/>
      <c r="K8343" s="60"/>
      <c r="L8343" s="60"/>
      <c r="M8343" s="60"/>
      <c r="N8343" s="60"/>
      <c r="O8343" s="60"/>
      <c r="P8343" s="60"/>
      <c r="Q8343" s="60"/>
      <c r="R8343" s="334">
        <v>21668</v>
      </c>
      <c r="S8343" s="319" t="s">
        <v>356</v>
      </c>
      <c r="BE8343" s="60"/>
      <c r="BR8343" s="60"/>
      <c r="BX8343" s="151"/>
      <c r="CB8343" s="151"/>
      <c r="CM8343" s="151"/>
      <c r="CO8343" s="151"/>
      <c r="CT8343" s="151"/>
      <c r="CY8343" s="151"/>
    </row>
    <row r="8344" spans="1:103" x14ac:dyDescent="0.2">
      <c r="A8344" s="60"/>
      <c r="B8344" s="60"/>
      <c r="C8344" s="60"/>
      <c r="D8344" s="60"/>
      <c r="E8344" s="60"/>
      <c r="F8344" s="60"/>
      <c r="G8344" s="60"/>
      <c r="H8344" s="60"/>
      <c r="I8344" s="60"/>
      <c r="J8344" s="60"/>
      <c r="K8344" s="60"/>
      <c r="L8344" s="60"/>
      <c r="M8344" s="60"/>
      <c r="N8344" s="60"/>
      <c r="O8344" s="60"/>
      <c r="P8344" s="60"/>
      <c r="Q8344" s="60"/>
      <c r="R8344" s="334">
        <v>21669</v>
      </c>
      <c r="S8344" s="319" t="s">
        <v>356</v>
      </c>
      <c r="BE8344" s="60"/>
      <c r="BR8344" s="60"/>
      <c r="BX8344" s="151"/>
      <c r="CB8344" s="151"/>
      <c r="CM8344" s="151"/>
      <c r="CO8344" s="151"/>
      <c r="CT8344" s="151"/>
      <c r="CY8344" s="151"/>
    </row>
    <row r="8345" spans="1:103" x14ac:dyDescent="0.2">
      <c r="A8345" s="60"/>
      <c r="B8345" s="60"/>
      <c r="C8345" s="60"/>
      <c r="D8345" s="60"/>
      <c r="E8345" s="60"/>
      <c r="F8345" s="60"/>
      <c r="G8345" s="60"/>
      <c r="H8345" s="60"/>
      <c r="I8345" s="60"/>
      <c r="J8345" s="60"/>
      <c r="K8345" s="60"/>
      <c r="L8345" s="60"/>
      <c r="M8345" s="60"/>
      <c r="N8345" s="60"/>
      <c r="O8345" s="60"/>
      <c r="P8345" s="60"/>
      <c r="Q8345" s="60"/>
      <c r="R8345" s="334">
        <v>21670</v>
      </c>
      <c r="S8345" s="319" t="s">
        <v>356</v>
      </c>
      <c r="BE8345" s="60"/>
      <c r="BR8345" s="60"/>
      <c r="BX8345" s="151"/>
      <c r="CB8345" s="151"/>
      <c r="CM8345" s="151"/>
      <c r="CO8345" s="151"/>
      <c r="CT8345" s="151"/>
      <c r="CY8345" s="151"/>
    </row>
    <row r="8346" spans="1:103" x14ac:dyDescent="0.2">
      <c r="A8346" s="60"/>
      <c r="B8346" s="60"/>
      <c r="C8346" s="60"/>
      <c r="D8346" s="60"/>
      <c r="E8346" s="60"/>
      <c r="F8346" s="60"/>
      <c r="G8346" s="60"/>
      <c r="H8346" s="60"/>
      <c r="I8346" s="60"/>
      <c r="J8346" s="60"/>
      <c r="K8346" s="60"/>
      <c r="L8346" s="60"/>
      <c r="M8346" s="60"/>
      <c r="N8346" s="60"/>
      <c r="O8346" s="60"/>
      <c r="P8346" s="60"/>
      <c r="Q8346" s="60"/>
      <c r="R8346" s="334">
        <v>21671</v>
      </c>
      <c r="S8346" s="319" t="s">
        <v>356</v>
      </c>
      <c r="BE8346" s="60"/>
      <c r="BR8346" s="60"/>
      <c r="BX8346" s="151"/>
      <c r="CB8346" s="151"/>
      <c r="CM8346" s="151"/>
      <c r="CO8346" s="151"/>
      <c r="CT8346" s="151"/>
      <c r="CY8346" s="151"/>
    </row>
    <row r="8347" spans="1:103" x14ac:dyDescent="0.2">
      <c r="A8347" s="60"/>
      <c r="B8347" s="60"/>
      <c r="C8347" s="60"/>
      <c r="D8347" s="60"/>
      <c r="E8347" s="60"/>
      <c r="F8347" s="60"/>
      <c r="G8347" s="60"/>
      <c r="H8347" s="60"/>
      <c r="I8347" s="60"/>
      <c r="J8347" s="60"/>
      <c r="K8347" s="60"/>
      <c r="L8347" s="60"/>
      <c r="M8347" s="60"/>
      <c r="N8347" s="60"/>
      <c r="O8347" s="60"/>
      <c r="P8347" s="60"/>
      <c r="Q8347" s="60"/>
      <c r="R8347" s="334">
        <v>21672</v>
      </c>
      <c r="S8347" s="319" t="s">
        <v>356</v>
      </c>
      <c r="BE8347" s="60"/>
      <c r="BR8347" s="60"/>
      <c r="BX8347" s="151"/>
      <c r="CB8347" s="151"/>
      <c r="CM8347" s="151"/>
      <c r="CO8347" s="151"/>
      <c r="CT8347" s="151"/>
      <c r="CY8347" s="151"/>
    </row>
    <row r="8348" spans="1:103" x14ac:dyDescent="0.2">
      <c r="A8348" s="60"/>
      <c r="B8348" s="60"/>
      <c r="C8348" s="60"/>
      <c r="D8348" s="60"/>
      <c r="E8348" s="60"/>
      <c r="F8348" s="60"/>
      <c r="G8348" s="60"/>
      <c r="H8348" s="60"/>
      <c r="I8348" s="60"/>
      <c r="J8348" s="60"/>
      <c r="K8348" s="60"/>
      <c r="L8348" s="60"/>
      <c r="M8348" s="60"/>
      <c r="N8348" s="60"/>
      <c r="O8348" s="60"/>
      <c r="P8348" s="60"/>
      <c r="Q8348" s="60"/>
      <c r="R8348" s="334">
        <v>21673</v>
      </c>
      <c r="S8348" s="319" t="s">
        <v>356</v>
      </c>
      <c r="BE8348" s="60"/>
      <c r="BR8348" s="60"/>
      <c r="BX8348" s="151"/>
      <c r="CB8348" s="151"/>
      <c r="CM8348" s="151"/>
      <c r="CO8348" s="151"/>
      <c r="CT8348" s="151"/>
      <c r="CY8348" s="151"/>
    </row>
    <row r="8349" spans="1:103" x14ac:dyDescent="0.2">
      <c r="A8349" s="60"/>
      <c r="B8349" s="60"/>
      <c r="C8349" s="60"/>
      <c r="D8349" s="60"/>
      <c r="E8349" s="60"/>
      <c r="F8349" s="60"/>
      <c r="G8349" s="60"/>
      <c r="H8349" s="60"/>
      <c r="I8349" s="60"/>
      <c r="J8349" s="60"/>
      <c r="K8349" s="60"/>
      <c r="L8349" s="60"/>
      <c r="M8349" s="60"/>
      <c r="N8349" s="60"/>
      <c r="O8349" s="60"/>
      <c r="P8349" s="60"/>
      <c r="Q8349" s="60"/>
      <c r="R8349" s="334">
        <v>21675</v>
      </c>
      <c r="S8349" s="319" t="s">
        <v>356</v>
      </c>
      <c r="BE8349" s="60"/>
      <c r="BR8349" s="60"/>
      <c r="BX8349" s="151"/>
      <c r="CB8349" s="151"/>
      <c r="CM8349" s="151"/>
      <c r="CO8349" s="151"/>
      <c r="CT8349" s="151"/>
      <c r="CY8349" s="151"/>
    </row>
    <row r="8350" spans="1:103" x14ac:dyDescent="0.2">
      <c r="A8350" s="60"/>
      <c r="B8350" s="60"/>
      <c r="C8350" s="60"/>
      <c r="D8350" s="60"/>
      <c r="E8350" s="60"/>
      <c r="F8350" s="60"/>
      <c r="G8350" s="60"/>
      <c r="H8350" s="60"/>
      <c r="I8350" s="60"/>
      <c r="J8350" s="60"/>
      <c r="K8350" s="60"/>
      <c r="L8350" s="60"/>
      <c r="M8350" s="60"/>
      <c r="N8350" s="60"/>
      <c r="O8350" s="60"/>
      <c r="P8350" s="60"/>
      <c r="Q8350" s="60"/>
      <c r="R8350" s="334">
        <v>21676</v>
      </c>
      <c r="S8350" s="319" t="s">
        <v>356</v>
      </c>
      <c r="BE8350" s="60"/>
      <c r="BR8350" s="60"/>
      <c r="BX8350" s="151"/>
      <c r="CB8350" s="151"/>
      <c r="CM8350" s="151"/>
      <c r="CO8350" s="151"/>
      <c r="CT8350" s="151"/>
      <c r="CY8350" s="151"/>
    </row>
    <row r="8351" spans="1:103" x14ac:dyDescent="0.2">
      <c r="A8351" s="60"/>
      <c r="B8351" s="60"/>
      <c r="C8351" s="60"/>
      <c r="D8351" s="60"/>
      <c r="E8351" s="60"/>
      <c r="F8351" s="60"/>
      <c r="G8351" s="60"/>
      <c r="H8351" s="60"/>
      <c r="I8351" s="60"/>
      <c r="J8351" s="60"/>
      <c r="K8351" s="60"/>
      <c r="L8351" s="60"/>
      <c r="M8351" s="60"/>
      <c r="N8351" s="60"/>
      <c r="O8351" s="60"/>
      <c r="P8351" s="60"/>
      <c r="Q8351" s="60"/>
      <c r="R8351" s="334">
        <v>21677</v>
      </c>
      <c r="S8351" s="319" t="s">
        <v>356</v>
      </c>
      <c r="BE8351" s="60"/>
      <c r="BR8351" s="60"/>
      <c r="BX8351" s="151"/>
      <c r="CB8351" s="151"/>
      <c r="CM8351" s="151"/>
      <c r="CO8351" s="151"/>
      <c r="CT8351" s="151"/>
      <c r="CY8351" s="151"/>
    </row>
    <row r="8352" spans="1:103" x14ac:dyDescent="0.2">
      <c r="A8352" s="60"/>
      <c r="B8352" s="60"/>
      <c r="C8352" s="60"/>
      <c r="D8352" s="60"/>
      <c r="E8352" s="60"/>
      <c r="F8352" s="60"/>
      <c r="G8352" s="60"/>
      <c r="H8352" s="60"/>
      <c r="I8352" s="60"/>
      <c r="J8352" s="60"/>
      <c r="K8352" s="60"/>
      <c r="L8352" s="60"/>
      <c r="M8352" s="60"/>
      <c r="N8352" s="60"/>
      <c r="O8352" s="60"/>
      <c r="P8352" s="60"/>
      <c r="Q8352" s="60"/>
      <c r="R8352" s="334">
        <v>21678</v>
      </c>
      <c r="S8352" s="319" t="s">
        <v>356</v>
      </c>
      <c r="BE8352" s="60"/>
      <c r="BR8352" s="60"/>
      <c r="BX8352" s="151"/>
      <c r="CB8352" s="151"/>
      <c r="CM8352" s="151"/>
      <c r="CO8352" s="151"/>
      <c r="CT8352" s="151"/>
      <c r="CY8352" s="151"/>
    </row>
    <row r="8353" spans="1:103" x14ac:dyDescent="0.2">
      <c r="A8353" s="60"/>
      <c r="B8353" s="60"/>
      <c r="C8353" s="60"/>
      <c r="D8353" s="60"/>
      <c r="E8353" s="60"/>
      <c r="F8353" s="60"/>
      <c r="G8353" s="60"/>
      <c r="H8353" s="60"/>
      <c r="I8353" s="60"/>
      <c r="J8353" s="60"/>
      <c r="K8353" s="60"/>
      <c r="L8353" s="60"/>
      <c r="M8353" s="60"/>
      <c r="N8353" s="60"/>
      <c r="O8353" s="60"/>
      <c r="P8353" s="60"/>
      <c r="Q8353" s="60"/>
      <c r="R8353" s="334">
        <v>21679</v>
      </c>
      <c r="S8353" s="319" t="s">
        <v>356</v>
      </c>
      <c r="BE8353" s="60"/>
      <c r="BR8353" s="60"/>
      <c r="BX8353" s="151"/>
      <c r="CB8353" s="151"/>
      <c r="CM8353" s="151"/>
      <c r="CO8353" s="151"/>
      <c r="CT8353" s="151"/>
      <c r="CY8353" s="151"/>
    </row>
    <row r="8354" spans="1:103" x14ac:dyDescent="0.2">
      <c r="A8354" s="60"/>
      <c r="B8354" s="60"/>
      <c r="C8354" s="60"/>
      <c r="D8354" s="60"/>
      <c r="E8354" s="60"/>
      <c r="F8354" s="60"/>
      <c r="G8354" s="60"/>
      <c r="H8354" s="60"/>
      <c r="I8354" s="60"/>
      <c r="J8354" s="60"/>
      <c r="K8354" s="60"/>
      <c r="L8354" s="60"/>
      <c r="M8354" s="60"/>
      <c r="N8354" s="60"/>
      <c r="O8354" s="60"/>
      <c r="P8354" s="60"/>
      <c r="Q8354" s="60"/>
      <c r="R8354" s="334">
        <v>21690</v>
      </c>
      <c r="S8354" s="319" t="s">
        <v>356</v>
      </c>
      <c r="BE8354" s="60"/>
      <c r="BR8354" s="60"/>
      <c r="BX8354" s="151"/>
      <c r="CB8354" s="151"/>
      <c r="CM8354" s="151"/>
      <c r="CO8354" s="151"/>
      <c r="CT8354" s="151"/>
      <c r="CY8354" s="151"/>
    </row>
    <row r="8355" spans="1:103" x14ac:dyDescent="0.2">
      <c r="A8355" s="60"/>
      <c r="B8355" s="60"/>
      <c r="C8355" s="60"/>
      <c r="D8355" s="60"/>
      <c r="E8355" s="60"/>
      <c r="F8355" s="60"/>
      <c r="G8355" s="60"/>
      <c r="H8355" s="60"/>
      <c r="I8355" s="60"/>
      <c r="J8355" s="60"/>
      <c r="K8355" s="60"/>
      <c r="L8355" s="60"/>
      <c r="M8355" s="60"/>
      <c r="N8355" s="60"/>
      <c r="O8355" s="60"/>
      <c r="P8355" s="60"/>
      <c r="Q8355" s="60"/>
      <c r="R8355" s="334">
        <v>21701</v>
      </c>
      <c r="S8355" s="319" t="s">
        <v>351</v>
      </c>
      <c r="BE8355" s="60"/>
      <c r="BR8355" s="60"/>
      <c r="BX8355" s="151"/>
      <c r="CB8355" s="151"/>
      <c r="CM8355" s="151"/>
      <c r="CO8355" s="151"/>
      <c r="CT8355" s="151"/>
      <c r="CY8355" s="151"/>
    </row>
    <row r="8356" spans="1:103" x14ac:dyDescent="0.2">
      <c r="A8356" s="60"/>
      <c r="B8356" s="60"/>
      <c r="C8356" s="60"/>
      <c r="D8356" s="60"/>
      <c r="E8356" s="60"/>
      <c r="F8356" s="60"/>
      <c r="G8356" s="60"/>
      <c r="H8356" s="60"/>
      <c r="I8356" s="60"/>
      <c r="J8356" s="60"/>
      <c r="K8356" s="60"/>
      <c r="L8356" s="60"/>
      <c r="M8356" s="60"/>
      <c r="N8356" s="60"/>
      <c r="O8356" s="60"/>
      <c r="P8356" s="60"/>
      <c r="Q8356" s="60"/>
      <c r="R8356" s="334">
        <v>21702</v>
      </c>
      <c r="S8356" s="319" t="s">
        <v>351</v>
      </c>
      <c r="BE8356" s="60"/>
      <c r="BR8356" s="60"/>
      <c r="BX8356" s="151"/>
      <c r="CB8356" s="151"/>
      <c r="CM8356" s="151"/>
      <c r="CO8356" s="151"/>
      <c r="CT8356" s="151"/>
      <c r="CY8356" s="151"/>
    </row>
    <row r="8357" spans="1:103" x14ac:dyDescent="0.2">
      <c r="A8357" s="60"/>
      <c r="B8357" s="60"/>
      <c r="C8357" s="60"/>
      <c r="D8357" s="60"/>
      <c r="E8357" s="60"/>
      <c r="F8357" s="60"/>
      <c r="G8357" s="60"/>
      <c r="H8357" s="60"/>
      <c r="I8357" s="60"/>
      <c r="J8357" s="60"/>
      <c r="K8357" s="60"/>
      <c r="L8357" s="60"/>
      <c r="M8357" s="60"/>
      <c r="N8357" s="60"/>
      <c r="O8357" s="60"/>
      <c r="P8357" s="60"/>
      <c r="Q8357" s="60"/>
      <c r="R8357" s="334">
        <v>21703</v>
      </c>
      <c r="S8357" s="319" t="s">
        <v>351</v>
      </c>
      <c r="BE8357" s="60"/>
      <c r="BR8357" s="60"/>
      <c r="BX8357" s="151"/>
      <c r="CB8357" s="151"/>
      <c r="CM8357" s="151"/>
      <c r="CO8357" s="151"/>
      <c r="CT8357" s="151"/>
      <c r="CY8357" s="151"/>
    </row>
    <row r="8358" spans="1:103" x14ac:dyDescent="0.2">
      <c r="A8358" s="60"/>
      <c r="B8358" s="60"/>
      <c r="C8358" s="60"/>
      <c r="D8358" s="60"/>
      <c r="E8358" s="60"/>
      <c r="F8358" s="60"/>
      <c r="G8358" s="60"/>
      <c r="H8358" s="60"/>
      <c r="I8358" s="60"/>
      <c r="J8358" s="60"/>
      <c r="K8358" s="60"/>
      <c r="L8358" s="60"/>
      <c r="M8358" s="60"/>
      <c r="N8358" s="60"/>
      <c r="O8358" s="60"/>
      <c r="P8358" s="60"/>
      <c r="Q8358" s="60"/>
      <c r="R8358" s="334">
        <v>21704</v>
      </c>
      <c r="S8358" s="319" t="s">
        <v>351</v>
      </c>
      <c r="BE8358" s="60"/>
      <c r="BR8358" s="60"/>
      <c r="BX8358" s="151"/>
      <c r="CB8358" s="151"/>
      <c r="CM8358" s="151"/>
      <c r="CO8358" s="151"/>
      <c r="CT8358" s="151"/>
      <c r="CY8358" s="151"/>
    </row>
    <row r="8359" spans="1:103" x14ac:dyDescent="0.2">
      <c r="A8359" s="60"/>
      <c r="B8359" s="60"/>
      <c r="C8359" s="60"/>
      <c r="D8359" s="60"/>
      <c r="E8359" s="60"/>
      <c r="F8359" s="60"/>
      <c r="G8359" s="60"/>
      <c r="H8359" s="60"/>
      <c r="I8359" s="60"/>
      <c r="J8359" s="60"/>
      <c r="K8359" s="60"/>
      <c r="L8359" s="60"/>
      <c r="M8359" s="60"/>
      <c r="N8359" s="60"/>
      <c r="O8359" s="60"/>
      <c r="P8359" s="60"/>
      <c r="Q8359" s="60"/>
      <c r="R8359" s="334">
        <v>21705</v>
      </c>
      <c r="S8359" s="319" t="s">
        <v>351</v>
      </c>
      <c r="BE8359" s="60"/>
      <c r="BR8359" s="60"/>
      <c r="BX8359" s="151"/>
      <c r="CB8359" s="151"/>
      <c r="CM8359" s="151"/>
      <c r="CO8359" s="151"/>
      <c r="CT8359" s="151"/>
      <c r="CY8359" s="151"/>
    </row>
    <row r="8360" spans="1:103" x14ac:dyDescent="0.2">
      <c r="A8360" s="60"/>
      <c r="B8360" s="60"/>
      <c r="C8360" s="60"/>
      <c r="D8360" s="60"/>
      <c r="E8360" s="60"/>
      <c r="F8360" s="60"/>
      <c r="G8360" s="60"/>
      <c r="H8360" s="60"/>
      <c r="I8360" s="60"/>
      <c r="J8360" s="60"/>
      <c r="K8360" s="60"/>
      <c r="L8360" s="60"/>
      <c r="M8360" s="60"/>
      <c r="N8360" s="60"/>
      <c r="O8360" s="60"/>
      <c r="P8360" s="60"/>
      <c r="Q8360" s="60"/>
      <c r="R8360" s="334">
        <v>21709</v>
      </c>
      <c r="S8360" s="319" t="s">
        <v>351</v>
      </c>
      <c r="BE8360" s="60"/>
      <c r="BR8360" s="60"/>
      <c r="BX8360" s="151"/>
      <c r="CB8360" s="151"/>
      <c r="CM8360" s="151"/>
      <c r="CO8360" s="151"/>
      <c r="CT8360" s="151"/>
      <c r="CY8360" s="151"/>
    </row>
    <row r="8361" spans="1:103" x14ac:dyDescent="0.2">
      <c r="A8361" s="60"/>
      <c r="B8361" s="60"/>
      <c r="C8361" s="60"/>
      <c r="D8361" s="60"/>
      <c r="E8361" s="60"/>
      <c r="F8361" s="60"/>
      <c r="G8361" s="60"/>
      <c r="H8361" s="60"/>
      <c r="I8361" s="60"/>
      <c r="J8361" s="60"/>
      <c r="K8361" s="60"/>
      <c r="L8361" s="60"/>
      <c r="M8361" s="60"/>
      <c r="N8361" s="60"/>
      <c r="O8361" s="60"/>
      <c r="P8361" s="60"/>
      <c r="Q8361" s="60"/>
      <c r="R8361" s="334">
        <v>21710</v>
      </c>
      <c r="S8361" s="319" t="s">
        <v>351</v>
      </c>
      <c r="BE8361" s="60"/>
      <c r="BR8361" s="60"/>
      <c r="BX8361" s="151"/>
      <c r="CB8361" s="151"/>
      <c r="CM8361" s="151"/>
      <c r="CO8361" s="151"/>
      <c r="CT8361" s="151"/>
      <c r="CY8361" s="151"/>
    </row>
    <row r="8362" spans="1:103" x14ac:dyDescent="0.2">
      <c r="A8362" s="60"/>
      <c r="B8362" s="60"/>
      <c r="C8362" s="60"/>
      <c r="D8362" s="60"/>
      <c r="E8362" s="60"/>
      <c r="F8362" s="60"/>
      <c r="G8362" s="60"/>
      <c r="H8362" s="60"/>
      <c r="I8362" s="60"/>
      <c r="J8362" s="60"/>
      <c r="K8362" s="60"/>
      <c r="L8362" s="60"/>
      <c r="M8362" s="60"/>
      <c r="N8362" s="60"/>
      <c r="O8362" s="60"/>
      <c r="P8362" s="60"/>
      <c r="Q8362" s="60"/>
      <c r="R8362" s="334">
        <v>21711</v>
      </c>
      <c r="S8362" s="319" t="s">
        <v>351</v>
      </c>
      <c r="BE8362" s="60"/>
      <c r="BR8362" s="60"/>
      <c r="BX8362" s="151"/>
      <c r="CB8362" s="151"/>
      <c r="CM8362" s="151"/>
      <c r="CO8362" s="151"/>
      <c r="CT8362" s="151"/>
      <c r="CY8362" s="151"/>
    </row>
    <row r="8363" spans="1:103" x14ac:dyDescent="0.2">
      <c r="A8363" s="60"/>
      <c r="B8363" s="60"/>
      <c r="C8363" s="60"/>
      <c r="D8363" s="60"/>
      <c r="E8363" s="60"/>
      <c r="F8363" s="60"/>
      <c r="G8363" s="60"/>
      <c r="H8363" s="60"/>
      <c r="I8363" s="60"/>
      <c r="J8363" s="60"/>
      <c r="K8363" s="60"/>
      <c r="L8363" s="60"/>
      <c r="M8363" s="60"/>
      <c r="N8363" s="60"/>
      <c r="O8363" s="60"/>
      <c r="P8363" s="60"/>
      <c r="Q8363" s="60"/>
      <c r="R8363" s="334">
        <v>21713</v>
      </c>
      <c r="S8363" s="319" t="s">
        <v>351</v>
      </c>
      <c r="BE8363" s="60"/>
      <c r="BR8363" s="60"/>
      <c r="BX8363" s="151"/>
      <c r="CB8363" s="151"/>
      <c r="CM8363" s="151"/>
      <c r="CO8363" s="151"/>
      <c r="CT8363" s="151"/>
      <c r="CY8363" s="151"/>
    </row>
    <row r="8364" spans="1:103" x14ac:dyDescent="0.2">
      <c r="A8364" s="60"/>
      <c r="B8364" s="60"/>
      <c r="C8364" s="60"/>
      <c r="D8364" s="60"/>
      <c r="E8364" s="60"/>
      <c r="F8364" s="60"/>
      <c r="G8364" s="60"/>
      <c r="H8364" s="60"/>
      <c r="I8364" s="60"/>
      <c r="J8364" s="60"/>
      <c r="K8364" s="60"/>
      <c r="L8364" s="60"/>
      <c r="M8364" s="60"/>
      <c r="N8364" s="60"/>
      <c r="O8364" s="60"/>
      <c r="P8364" s="60"/>
      <c r="Q8364" s="60"/>
      <c r="R8364" s="334">
        <v>21714</v>
      </c>
      <c r="S8364" s="319" t="s">
        <v>351</v>
      </c>
      <c r="BE8364" s="60"/>
      <c r="BR8364" s="60"/>
      <c r="BX8364" s="151"/>
      <c r="CB8364" s="151"/>
      <c r="CM8364" s="151"/>
      <c r="CO8364" s="151"/>
      <c r="CT8364" s="151"/>
      <c r="CY8364" s="151"/>
    </row>
    <row r="8365" spans="1:103" x14ac:dyDescent="0.2">
      <c r="A8365" s="60"/>
      <c r="B8365" s="60"/>
      <c r="C8365" s="60"/>
      <c r="D8365" s="60"/>
      <c r="E8365" s="60"/>
      <c r="F8365" s="60"/>
      <c r="G8365" s="60"/>
      <c r="H8365" s="60"/>
      <c r="I8365" s="60"/>
      <c r="J8365" s="60"/>
      <c r="K8365" s="60"/>
      <c r="L8365" s="60"/>
      <c r="M8365" s="60"/>
      <c r="N8365" s="60"/>
      <c r="O8365" s="60"/>
      <c r="P8365" s="60"/>
      <c r="Q8365" s="60"/>
      <c r="R8365" s="334">
        <v>21715</v>
      </c>
      <c r="S8365" s="319" t="s">
        <v>351</v>
      </c>
      <c r="BE8365" s="60"/>
      <c r="BR8365" s="60"/>
      <c r="BX8365" s="151"/>
      <c r="CB8365" s="151"/>
      <c r="CM8365" s="151"/>
      <c r="CO8365" s="151"/>
      <c r="CT8365" s="151"/>
      <c r="CY8365" s="151"/>
    </row>
    <row r="8366" spans="1:103" x14ac:dyDescent="0.2">
      <c r="A8366" s="60"/>
      <c r="B8366" s="60"/>
      <c r="C8366" s="60"/>
      <c r="D8366" s="60"/>
      <c r="E8366" s="60"/>
      <c r="F8366" s="60"/>
      <c r="G8366" s="60"/>
      <c r="H8366" s="60"/>
      <c r="I8366" s="60"/>
      <c r="J8366" s="60"/>
      <c r="K8366" s="60"/>
      <c r="L8366" s="60"/>
      <c r="M8366" s="60"/>
      <c r="N8366" s="60"/>
      <c r="O8366" s="60"/>
      <c r="P8366" s="60"/>
      <c r="Q8366" s="60"/>
      <c r="R8366" s="334">
        <v>21716</v>
      </c>
      <c r="S8366" s="319" t="s">
        <v>351</v>
      </c>
      <c r="BE8366" s="60"/>
      <c r="BR8366" s="60"/>
      <c r="BX8366" s="151"/>
      <c r="CB8366" s="151"/>
      <c r="CM8366" s="151"/>
      <c r="CO8366" s="151"/>
      <c r="CT8366" s="151"/>
      <c r="CY8366" s="151"/>
    </row>
    <row r="8367" spans="1:103" x14ac:dyDescent="0.2">
      <c r="A8367" s="60"/>
      <c r="B8367" s="60"/>
      <c r="C8367" s="60"/>
      <c r="D8367" s="60"/>
      <c r="E8367" s="60"/>
      <c r="F8367" s="60"/>
      <c r="G8367" s="60"/>
      <c r="H8367" s="60"/>
      <c r="I8367" s="60"/>
      <c r="J8367" s="60"/>
      <c r="K8367" s="60"/>
      <c r="L8367" s="60"/>
      <c r="M8367" s="60"/>
      <c r="N8367" s="60"/>
      <c r="O8367" s="60"/>
      <c r="P8367" s="60"/>
      <c r="Q8367" s="60"/>
      <c r="R8367" s="334">
        <v>21717</v>
      </c>
      <c r="S8367" s="319" t="s">
        <v>351</v>
      </c>
      <c r="BE8367" s="60"/>
      <c r="BR8367" s="60"/>
      <c r="BX8367" s="151"/>
      <c r="CB8367" s="151"/>
      <c r="CM8367" s="151"/>
      <c r="CO8367" s="151"/>
      <c r="CT8367" s="151"/>
      <c r="CY8367" s="151"/>
    </row>
    <row r="8368" spans="1:103" x14ac:dyDescent="0.2">
      <c r="A8368" s="60"/>
      <c r="B8368" s="60"/>
      <c r="C8368" s="60"/>
      <c r="D8368" s="60"/>
      <c r="E8368" s="60"/>
      <c r="F8368" s="60"/>
      <c r="G8368" s="60"/>
      <c r="H8368" s="60"/>
      <c r="I8368" s="60"/>
      <c r="J8368" s="60"/>
      <c r="K8368" s="60"/>
      <c r="L8368" s="60"/>
      <c r="M8368" s="60"/>
      <c r="N8368" s="60"/>
      <c r="O8368" s="60"/>
      <c r="P8368" s="60"/>
      <c r="Q8368" s="60"/>
      <c r="R8368" s="334">
        <v>21718</v>
      </c>
      <c r="S8368" s="319" t="s">
        <v>351</v>
      </c>
      <c r="BE8368" s="60"/>
      <c r="BR8368" s="60"/>
      <c r="BX8368" s="151"/>
      <c r="CB8368" s="151"/>
      <c r="CM8368" s="151"/>
      <c r="CO8368" s="151"/>
      <c r="CT8368" s="151"/>
      <c r="CY8368" s="151"/>
    </row>
    <row r="8369" spans="1:103" x14ac:dyDescent="0.2">
      <c r="A8369" s="60"/>
      <c r="B8369" s="60"/>
      <c r="C8369" s="60"/>
      <c r="D8369" s="60"/>
      <c r="E8369" s="60"/>
      <c r="F8369" s="60"/>
      <c r="G8369" s="60"/>
      <c r="H8369" s="60"/>
      <c r="I8369" s="60"/>
      <c r="J8369" s="60"/>
      <c r="K8369" s="60"/>
      <c r="L8369" s="60"/>
      <c r="M8369" s="60"/>
      <c r="N8369" s="60"/>
      <c r="O8369" s="60"/>
      <c r="P8369" s="60"/>
      <c r="Q8369" s="60"/>
      <c r="R8369" s="334">
        <v>21719</v>
      </c>
      <c r="S8369" s="319" t="s">
        <v>351</v>
      </c>
      <c r="BE8369" s="60"/>
      <c r="BR8369" s="60"/>
      <c r="BX8369" s="151"/>
      <c r="CB8369" s="151"/>
      <c r="CM8369" s="151"/>
      <c r="CO8369" s="151"/>
      <c r="CT8369" s="151"/>
      <c r="CY8369" s="151"/>
    </row>
    <row r="8370" spans="1:103" x14ac:dyDescent="0.2">
      <c r="A8370" s="60"/>
      <c r="B8370" s="60"/>
      <c r="C8370" s="60"/>
      <c r="D8370" s="60"/>
      <c r="E8370" s="60"/>
      <c r="F8370" s="60"/>
      <c r="G8370" s="60"/>
      <c r="H8370" s="60"/>
      <c r="I8370" s="60"/>
      <c r="J8370" s="60"/>
      <c r="K8370" s="60"/>
      <c r="L8370" s="60"/>
      <c r="M8370" s="60"/>
      <c r="N8370" s="60"/>
      <c r="O8370" s="60"/>
      <c r="P8370" s="60"/>
      <c r="Q8370" s="60"/>
      <c r="R8370" s="334">
        <v>21720</v>
      </c>
      <c r="S8370" s="319" t="s">
        <v>351</v>
      </c>
      <c r="BE8370" s="60"/>
      <c r="BR8370" s="60"/>
      <c r="BX8370" s="151"/>
      <c r="CB8370" s="151"/>
      <c r="CM8370" s="151"/>
      <c r="CO8370" s="151"/>
      <c r="CT8370" s="151"/>
      <c r="CY8370" s="151"/>
    </row>
    <row r="8371" spans="1:103" x14ac:dyDescent="0.2">
      <c r="A8371" s="60"/>
      <c r="B8371" s="60"/>
      <c r="C8371" s="60"/>
      <c r="D8371" s="60"/>
      <c r="E8371" s="60"/>
      <c r="F8371" s="60"/>
      <c r="G8371" s="60"/>
      <c r="H8371" s="60"/>
      <c r="I8371" s="60"/>
      <c r="J8371" s="60"/>
      <c r="K8371" s="60"/>
      <c r="L8371" s="60"/>
      <c r="M8371" s="60"/>
      <c r="N8371" s="60"/>
      <c r="O8371" s="60"/>
      <c r="P8371" s="60"/>
      <c r="Q8371" s="60"/>
      <c r="R8371" s="334">
        <v>21721</v>
      </c>
      <c r="S8371" s="319" t="s">
        <v>351</v>
      </c>
      <c r="BE8371" s="60"/>
      <c r="BR8371" s="60"/>
      <c r="BX8371" s="151"/>
      <c r="CB8371" s="151"/>
      <c r="CM8371" s="151"/>
      <c r="CO8371" s="151"/>
      <c r="CT8371" s="151"/>
      <c r="CY8371" s="151"/>
    </row>
    <row r="8372" spans="1:103" x14ac:dyDescent="0.2">
      <c r="A8372" s="60"/>
      <c r="B8372" s="60"/>
      <c r="C8372" s="60"/>
      <c r="D8372" s="60"/>
      <c r="E8372" s="60"/>
      <c r="F8372" s="60"/>
      <c r="G8372" s="60"/>
      <c r="H8372" s="60"/>
      <c r="I8372" s="60"/>
      <c r="J8372" s="60"/>
      <c r="K8372" s="60"/>
      <c r="L8372" s="60"/>
      <c r="M8372" s="60"/>
      <c r="N8372" s="60"/>
      <c r="O8372" s="60"/>
      <c r="P8372" s="60"/>
      <c r="Q8372" s="60"/>
      <c r="R8372" s="334">
        <v>21722</v>
      </c>
      <c r="S8372" s="319" t="s">
        <v>351</v>
      </c>
      <c r="BE8372" s="60"/>
      <c r="BR8372" s="60"/>
      <c r="BX8372" s="151"/>
      <c r="CB8372" s="151"/>
      <c r="CM8372" s="151"/>
      <c r="CO8372" s="151"/>
      <c r="CT8372" s="151"/>
      <c r="CY8372" s="151"/>
    </row>
    <row r="8373" spans="1:103" x14ac:dyDescent="0.2">
      <c r="A8373" s="60"/>
      <c r="B8373" s="60"/>
      <c r="C8373" s="60"/>
      <c r="D8373" s="60"/>
      <c r="E8373" s="60"/>
      <c r="F8373" s="60"/>
      <c r="G8373" s="60"/>
      <c r="H8373" s="60"/>
      <c r="I8373" s="60"/>
      <c r="J8373" s="60"/>
      <c r="K8373" s="60"/>
      <c r="L8373" s="60"/>
      <c r="M8373" s="60"/>
      <c r="N8373" s="60"/>
      <c r="O8373" s="60"/>
      <c r="P8373" s="60"/>
      <c r="Q8373" s="60"/>
      <c r="R8373" s="334">
        <v>21723</v>
      </c>
      <c r="S8373" s="319" t="s">
        <v>356</v>
      </c>
      <c r="BE8373" s="60"/>
      <c r="BR8373" s="60"/>
      <c r="BX8373" s="151"/>
      <c r="CB8373" s="151"/>
      <c r="CM8373" s="151"/>
      <c r="CO8373" s="151"/>
      <c r="CT8373" s="151"/>
      <c r="CY8373" s="151"/>
    </row>
    <row r="8374" spans="1:103" x14ac:dyDescent="0.2">
      <c r="A8374" s="60"/>
      <c r="B8374" s="60"/>
      <c r="C8374" s="60"/>
      <c r="D8374" s="60"/>
      <c r="E8374" s="60"/>
      <c r="F8374" s="60"/>
      <c r="G8374" s="60"/>
      <c r="H8374" s="60"/>
      <c r="I8374" s="60"/>
      <c r="J8374" s="60"/>
      <c r="K8374" s="60"/>
      <c r="L8374" s="60"/>
      <c r="M8374" s="60"/>
      <c r="N8374" s="60"/>
      <c r="O8374" s="60"/>
      <c r="P8374" s="60"/>
      <c r="Q8374" s="60"/>
      <c r="R8374" s="334">
        <v>21727</v>
      </c>
      <c r="S8374" s="319" t="s">
        <v>351</v>
      </c>
      <c r="BE8374" s="60"/>
      <c r="BR8374" s="60"/>
      <c r="BX8374" s="151"/>
      <c r="CB8374" s="151"/>
      <c r="CM8374" s="151"/>
      <c r="CO8374" s="151"/>
      <c r="CT8374" s="151"/>
      <c r="CY8374" s="151"/>
    </row>
    <row r="8375" spans="1:103" x14ac:dyDescent="0.2">
      <c r="A8375" s="60"/>
      <c r="B8375" s="60"/>
      <c r="C8375" s="60"/>
      <c r="D8375" s="60"/>
      <c r="E8375" s="60"/>
      <c r="F8375" s="60"/>
      <c r="G8375" s="60"/>
      <c r="H8375" s="60"/>
      <c r="I8375" s="60"/>
      <c r="J8375" s="60"/>
      <c r="K8375" s="60"/>
      <c r="L8375" s="60"/>
      <c r="M8375" s="60"/>
      <c r="N8375" s="60"/>
      <c r="O8375" s="60"/>
      <c r="P8375" s="60"/>
      <c r="Q8375" s="60"/>
      <c r="R8375" s="334">
        <v>21733</v>
      </c>
      <c r="S8375" s="319" t="s">
        <v>351</v>
      </c>
      <c r="BE8375" s="60"/>
      <c r="BR8375" s="60"/>
      <c r="BX8375" s="151"/>
      <c r="CB8375" s="151"/>
      <c r="CM8375" s="151"/>
      <c r="CO8375" s="151"/>
      <c r="CT8375" s="151"/>
      <c r="CY8375" s="151"/>
    </row>
    <row r="8376" spans="1:103" x14ac:dyDescent="0.2">
      <c r="A8376" s="60"/>
      <c r="B8376" s="60"/>
      <c r="C8376" s="60"/>
      <c r="D8376" s="60"/>
      <c r="E8376" s="60"/>
      <c r="F8376" s="60"/>
      <c r="G8376" s="60"/>
      <c r="H8376" s="60"/>
      <c r="I8376" s="60"/>
      <c r="J8376" s="60"/>
      <c r="K8376" s="60"/>
      <c r="L8376" s="60"/>
      <c r="M8376" s="60"/>
      <c r="N8376" s="60"/>
      <c r="O8376" s="60"/>
      <c r="P8376" s="60"/>
      <c r="Q8376" s="60"/>
      <c r="R8376" s="334">
        <v>21734</v>
      </c>
      <c r="S8376" s="319" t="s">
        <v>351</v>
      </c>
      <c r="BE8376" s="60"/>
      <c r="BR8376" s="60"/>
      <c r="BX8376" s="151"/>
      <c r="CB8376" s="151"/>
      <c r="CM8376" s="151"/>
      <c r="CO8376" s="151"/>
      <c r="CT8376" s="151"/>
      <c r="CY8376" s="151"/>
    </row>
    <row r="8377" spans="1:103" x14ac:dyDescent="0.2">
      <c r="A8377" s="60"/>
      <c r="B8377" s="60"/>
      <c r="C8377" s="60"/>
      <c r="D8377" s="60"/>
      <c r="E8377" s="60"/>
      <c r="F8377" s="60"/>
      <c r="G8377" s="60"/>
      <c r="H8377" s="60"/>
      <c r="I8377" s="60"/>
      <c r="J8377" s="60"/>
      <c r="K8377" s="60"/>
      <c r="L8377" s="60"/>
      <c r="M8377" s="60"/>
      <c r="N8377" s="60"/>
      <c r="O8377" s="60"/>
      <c r="P8377" s="60"/>
      <c r="Q8377" s="60"/>
      <c r="R8377" s="334">
        <v>21737</v>
      </c>
      <c r="S8377" s="319" t="s">
        <v>356</v>
      </c>
      <c r="BE8377" s="60"/>
      <c r="BR8377" s="60"/>
      <c r="BX8377" s="151"/>
      <c r="CB8377" s="151"/>
      <c r="CM8377" s="151"/>
      <c r="CO8377" s="151"/>
      <c r="CT8377" s="151"/>
      <c r="CY8377" s="151"/>
    </row>
    <row r="8378" spans="1:103" x14ac:dyDescent="0.2">
      <c r="A8378" s="60"/>
      <c r="B8378" s="60"/>
      <c r="C8378" s="60"/>
      <c r="D8378" s="60"/>
      <c r="E8378" s="60"/>
      <c r="F8378" s="60"/>
      <c r="G8378" s="60"/>
      <c r="H8378" s="60"/>
      <c r="I8378" s="60"/>
      <c r="J8378" s="60"/>
      <c r="K8378" s="60"/>
      <c r="L8378" s="60"/>
      <c r="M8378" s="60"/>
      <c r="N8378" s="60"/>
      <c r="O8378" s="60"/>
      <c r="P8378" s="60"/>
      <c r="Q8378" s="60"/>
      <c r="R8378" s="334">
        <v>21738</v>
      </c>
      <c r="S8378" s="319" t="s">
        <v>356</v>
      </c>
      <c r="BE8378" s="60"/>
      <c r="BR8378" s="60"/>
      <c r="BX8378" s="151"/>
      <c r="CB8378" s="151"/>
      <c r="CM8378" s="151"/>
      <c r="CO8378" s="151"/>
      <c r="CT8378" s="151"/>
      <c r="CY8378" s="151"/>
    </row>
    <row r="8379" spans="1:103" x14ac:dyDescent="0.2">
      <c r="A8379" s="60"/>
      <c r="B8379" s="60"/>
      <c r="C8379" s="60"/>
      <c r="D8379" s="60"/>
      <c r="E8379" s="60"/>
      <c r="F8379" s="60"/>
      <c r="G8379" s="60"/>
      <c r="H8379" s="60"/>
      <c r="I8379" s="60"/>
      <c r="J8379" s="60"/>
      <c r="K8379" s="60"/>
      <c r="L8379" s="60"/>
      <c r="M8379" s="60"/>
      <c r="N8379" s="60"/>
      <c r="O8379" s="60"/>
      <c r="P8379" s="60"/>
      <c r="Q8379" s="60"/>
      <c r="R8379" s="334">
        <v>21740</v>
      </c>
      <c r="S8379" s="319" t="s">
        <v>351</v>
      </c>
      <c r="BE8379" s="60"/>
      <c r="BR8379" s="60"/>
      <c r="BX8379" s="151"/>
      <c r="CB8379" s="151"/>
      <c r="CM8379" s="151"/>
      <c r="CO8379" s="151"/>
      <c r="CT8379" s="151"/>
      <c r="CY8379" s="151"/>
    </row>
    <row r="8380" spans="1:103" x14ac:dyDescent="0.2">
      <c r="A8380" s="60"/>
      <c r="B8380" s="60"/>
      <c r="C8380" s="60"/>
      <c r="D8380" s="60"/>
      <c r="E8380" s="60"/>
      <c r="F8380" s="60"/>
      <c r="G8380" s="60"/>
      <c r="H8380" s="60"/>
      <c r="I8380" s="60"/>
      <c r="J8380" s="60"/>
      <c r="K8380" s="60"/>
      <c r="L8380" s="60"/>
      <c r="M8380" s="60"/>
      <c r="N8380" s="60"/>
      <c r="O8380" s="60"/>
      <c r="P8380" s="60"/>
      <c r="Q8380" s="60"/>
      <c r="R8380" s="334">
        <v>21741</v>
      </c>
      <c r="S8380" s="319" t="s">
        <v>351</v>
      </c>
      <c r="BE8380" s="60"/>
      <c r="BR8380" s="60"/>
      <c r="BX8380" s="151"/>
      <c r="CB8380" s="151"/>
      <c r="CM8380" s="151"/>
      <c r="CO8380" s="151"/>
      <c r="CT8380" s="151"/>
      <c r="CY8380" s="151"/>
    </row>
    <row r="8381" spans="1:103" x14ac:dyDescent="0.2">
      <c r="A8381" s="60"/>
      <c r="B8381" s="60"/>
      <c r="C8381" s="60"/>
      <c r="D8381" s="60"/>
      <c r="E8381" s="60"/>
      <c r="F8381" s="60"/>
      <c r="G8381" s="60"/>
      <c r="H8381" s="60"/>
      <c r="I8381" s="60"/>
      <c r="J8381" s="60"/>
      <c r="K8381" s="60"/>
      <c r="L8381" s="60"/>
      <c r="M8381" s="60"/>
      <c r="N8381" s="60"/>
      <c r="O8381" s="60"/>
      <c r="P8381" s="60"/>
      <c r="Q8381" s="60"/>
      <c r="R8381" s="334">
        <v>21742</v>
      </c>
      <c r="S8381" s="319" t="s">
        <v>351</v>
      </c>
      <c r="BE8381" s="60"/>
      <c r="BR8381" s="60"/>
      <c r="BX8381" s="151"/>
      <c r="CB8381" s="151"/>
      <c r="CM8381" s="151"/>
      <c r="CO8381" s="151"/>
      <c r="CT8381" s="151"/>
      <c r="CY8381" s="151"/>
    </row>
    <row r="8382" spans="1:103" x14ac:dyDescent="0.2">
      <c r="A8382" s="60"/>
      <c r="B8382" s="60"/>
      <c r="C8382" s="60"/>
      <c r="D8382" s="60"/>
      <c r="E8382" s="60"/>
      <c r="F8382" s="60"/>
      <c r="G8382" s="60"/>
      <c r="H8382" s="60"/>
      <c r="I8382" s="60"/>
      <c r="J8382" s="60"/>
      <c r="K8382" s="60"/>
      <c r="L8382" s="60"/>
      <c r="M8382" s="60"/>
      <c r="N8382" s="60"/>
      <c r="O8382" s="60"/>
      <c r="P8382" s="60"/>
      <c r="Q8382" s="60"/>
      <c r="R8382" s="334">
        <v>21746</v>
      </c>
      <c r="S8382" s="319" t="s">
        <v>351</v>
      </c>
      <c r="BE8382" s="60"/>
      <c r="BR8382" s="60"/>
      <c r="BX8382" s="151"/>
      <c r="CB8382" s="151"/>
      <c r="CM8382" s="151"/>
      <c r="CO8382" s="151"/>
      <c r="CT8382" s="151"/>
      <c r="CY8382" s="151"/>
    </row>
    <row r="8383" spans="1:103" x14ac:dyDescent="0.2">
      <c r="A8383" s="60"/>
      <c r="B8383" s="60"/>
      <c r="C8383" s="60"/>
      <c r="D8383" s="60"/>
      <c r="E8383" s="60"/>
      <c r="F8383" s="60"/>
      <c r="G8383" s="60"/>
      <c r="H8383" s="60"/>
      <c r="I8383" s="60"/>
      <c r="J8383" s="60"/>
      <c r="K8383" s="60"/>
      <c r="L8383" s="60"/>
      <c r="M8383" s="60"/>
      <c r="N8383" s="60"/>
      <c r="O8383" s="60"/>
      <c r="P8383" s="60"/>
      <c r="Q8383" s="60"/>
      <c r="R8383" s="334">
        <v>21747</v>
      </c>
      <c r="S8383" s="319" t="s">
        <v>351</v>
      </c>
      <c r="BE8383" s="60"/>
      <c r="BR8383" s="60"/>
      <c r="BX8383" s="151"/>
      <c r="CB8383" s="151"/>
      <c r="CM8383" s="151"/>
      <c r="CO8383" s="151"/>
      <c r="CT8383" s="151"/>
      <c r="CY8383" s="151"/>
    </row>
    <row r="8384" spans="1:103" x14ac:dyDescent="0.2">
      <c r="A8384" s="60"/>
      <c r="B8384" s="60"/>
      <c r="C8384" s="60"/>
      <c r="D8384" s="60"/>
      <c r="E8384" s="60"/>
      <c r="F8384" s="60"/>
      <c r="G8384" s="60"/>
      <c r="H8384" s="60"/>
      <c r="I8384" s="60"/>
      <c r="J8384" s="60"/>
      <c r="K8384" s="60"/>
      <c r="L8384" s="60"/>
      <c r="M8384" s="60"/>
      <c r="N8384" s="60"/>
      <c r="O8384" s="60"/>
      <c r="P8384" s="60"/>
      <c r="Q8384" s="60"/>
      <c r="R8384" s="334">
        <v>21748</v>
      </c>
      <c r="S8384" s="319" t="s">
        <v>351</v>
      </c>
      <c r="BE8384" s="60"/>
      <c r="BR8384" s="60"/>
      <c r="BX8384" s="151"/>
      <c r="CB8384" s="151"/>
      <c r="CM8384" s="151"/>
      <c r="CO8384" s="151"/>
      <c r="CT8384" s="151"/>
      <c r="CY8384" s="151"/>
    </row>
    <row r="8385" spans="1:103" x14ac:dyDescent="0.2">
      <c r="A8385" s="60"/>
      <c r="B8385" s="60"/>
      <c r="C8385" s="60"/>
      <c r="D8385" s="60"/>
      <c r="E8385" s="60"/>
      <c r="F8385" s="60"/>
      <c r="G8385" s="60"/>
      <c r="H8385" s="60"/>
      <c r="I8385" s="60"/>
      <c r="J8385" s="60"/>
      <c r="K8385" s="60"/>
      <c r="L8385" s="60"/>
      <c r="M8385" s="60"/>
      <c r="N8385" s="60"/>
      <c r="O8385" s="60"/>
      <c r="P8385" s="60"/>
      <c r="Q8385" s="60"/>
      <c r="R8385" s="334">
        <v>21749</v>
      </c>
      <c r="S8385" s="319" t="s">
        <v>351</v>
      </c>
      <c r="BE8385" s="60"/>
      <c r="BR8385" s="60"/>
      <c r="BX8385" s="151"/>
      <c r="CB8385" s="151"/>
      <c r="CM8385" s="151"/>
      <c r="CO8385" s="151"/>
      <c r="CT8385" s="151"/>
      <c r="CY8385" s="151"/>
    </row>
    <row r="8386" spans="1:103" x14ac:dyDescent="0.2">
      <c r="A8386" s="60"/>
      <c r="B8386" s="60"/>
      <c r="C8386" s="60"/>
      <c r="D8386" s="60"/>
      <c r="E8386" s="60"/>
      <c r="F8386" s="60"/>
      <c r="G8386" s="60"/>
      <c r="H8386" s="60"/>
      <c r="I8386" s="60"/>
      <c r="J8386" s="60"/>
      <c r="K8386" s="60"/>
      <c r="L8386" s="60"/>
      <c r="M8386" s="60"/>
      <c r="N8386" s="60"/>
      <c r="O8386" s="60"/>
      <c r="P8386" s="60"/>
      <c r="Q8386" s="60"/>
      <c r="R8386" s="334">
        <v>21750</v>
      </c>
      <c r="S8386" s="319" t="s">
        <v>351</v>
      </c>
      <c r="BE8386" s="60"/>
      <c r="BR8386" s="60"/>
      <c r="BX8386" s="151"/>
      <c r="CB8386" s="151"/>
      <c r="CM8386" s="151"/>
      <c r="CO8386" s="151"/>
      <c r="CT8386" s="151"/>
      <c r="CY8386" s="151"/>
    </row>
    <row r="8387" spans="1:103" x14ac:dyDescent="0.2">
      <c r="A8387" s="60"/>
      <c r="B8387" s="60"/>
      <c r="C8387" s="60"/>
      <c r="D8387" s="60"/>
      <c r="E8387" s="60"/>
      <c r="F8387" s="60"/>
      <c r="G8387" s="60"/>
      <c r="H8387" s="60"/>
      <c r="I8387" s="60"/>
      <c r="J8387" s="60"/>
      <c r="K8387" s="60"/>
      <c r="L8387" s="60"/>
      <c r="M8387" s="60"/>
      <c r="N8387" s="60"/>
      <c r="O8387" s="60"/>
      <c r="P8387" s="60"/>
      <c r="Q8387" s="60"/>
      <c r="R8387" s="334">
        <v>21754</v>
      </c>
      <c r="S8387" s="319" t="s">
        <v>351</v>
      </c>
      <c r="BE8387" s="60"/>
      <c r="BR8387" s="60"/>
      <c r="BX8387" s="151"/>
      <c r="CB8387" s="151"/>
      <c r="CM8387" s="151"/>
      <c r="CO8387" s="151"/>
      <c r="CT8387" s="151"/>
      <c r="CY8387" s="151"/>
    </row>
    <row r="8388" spans="1:103" x14ac:dyDescent="0.2">
      <c r="A8388" s="60"/>
      <c r="B8388" s="60"/>
      <c r="C8388" s="60"/>
      <c r="D8388" s="60"/>
      <c r="E8388" s="60"/>
      <c r="F8388" s="60"/>
      <c r="G8388" s="60"/>
      <c r="H8388" s="60"/>
      <c r="I8388" s="60"/>
      <c r="J8388" s="60"/>
      <c r="K8388" s="60"/>
      <c r="L8388" s="60"/>
      <c r="M8388" s="60"/>
      <c r="N8388" s="60"/>
      <c r="O8388" s="60"/>
      <c r="P8388" s="60"/>
      <c r="Q8388" s="60"/>
      <c r="R8388" s="334">
        <v>21755</v>
      </c>
      <c r="S8388" s="319" t="s">
        <v>351</v>
      </c>
      <c r="BE8388" s="60"/>
      <c r="BR8388" s="60"/>
      <c r="BX8388" s="151"/>
      <c r="CB8388" s="151"/>
      <c r="CM8388" s="151"/>
      <c r="CO8388" s="151"/>
      <c r="CT8388" s="151"/>
      <c r="CY8388" s="151"/>
    </row>
    <row r="8389" spans="1:103" x14ac:dyDescent="0.2">
      <c r="A8389" s="60"/>
      <c r="B8389" s="60"/>
      <c r="C8389" s="60"/>
      <c r="D8389" s="60"/>
      <c r="E8389" s="60"/>
      <c r="F8389" s="60"/>
      <c r="G8389" s="60"/>
      <c r="H8389" s="60"/>
      <c r="I8389" s="60"/>
      <c r="J8389" s="60"/>
      <c r="K8389" s="60"/>
      <c r="L8389" s="60"/>
      <c r="M8389" s="60"/>
      <c r="N8389" s="60"/>
      <c r="O8389" s="60"/>
      <c r="P8389" s="60"/>
      <c r="Q8389" s="60"/>
      <c r="R8389" s="334">
        <v>21756</v>
      </c>
      <c r="S8389" s="319" t="s">
        <v>351</v>
      </c>
      <c r="BE8389" s="60"/>
      <c r="BR8389" s="60"/>
      <c r="BX8389" s="151"/>
      <c r="CB8389" s="151"/>
      <c r="CM8389" s="151"/>
      <c r="CO8389" s="151"/>
      <c r="CT8389" s="151"/>
      <c r="CY8389" s="151"/>
    </row>
    <row r="8390" spans="1:103" x14ac:dyDescent="0.2">
      <c r="A8390" s="60"/>
      <c r="B8390" s="60"/>
      <c r="C8390" s="60"/>
      <c r="D8390" s="60"/>
      <c r="E8390" s="60"/>
      <c r="F8390" s="60"/>
      <c r="G8390" s="60"/>
      <c r="H8390" s="60"/>
      <c r="I8390" s="60"/>
      <c r="J8390" s="60"/>
      <c r="K8390" s="60"/>
      <c r="L8390" s="60"/>
      <c r="M8390" s="60"/>
      <c r="N8390" s="60"/>
      <c r="O8390" s="60"/>
      <c r="P8390" s="60"/>
      <c r="Q8390" s="60"/>
      <c r="R8390" s="334">
        <v>21757</v>
      </c>
      <c r="S8390" s="319" t="s">
        <v>351</v>
      </c>
      <c r="BE8390" s="60"/>
      <c r="BR8390" s="60"/>
      <c r="BX8390" s="151"/>
      <c r="CB8390" s="151"/>
      <c r="CM8390" s="151"/>
      <c r="CO8390" s="151"/>
      <c r="CT8390" s="151"/>
      <c r="CY8390" s="151"/>
    </row>
    <row r="8391" spans="1:103" x14ac:dyDescent="0.2">
      <c r="A8391" s="60"/>
      <c r="B8391" s="60"/>
      <c r="C8391" s="60"/>
      <c r="D8391" s="60"/>
      <c r="E8391" s="60"/>
      <c r="F8391" s="60"/>
      <c r="G8391" s="60"/>
      <c r="H8391" s="60"/>
      <c r="I8391" s="60"/>
      <c r="J8391" s="60"/>
      <c r="K8391" s="60"/>
      <c r="L8391" s="60"/>
      <c r="M8391" s="60"/>
      <c r="N8391" s="60"/>
      <c r="O8391" s="60"/>
      <c r="P8391" s="60"/>
      <c r="Q8391" s="60"/>
      <c r="R8391" s="334">
        <v>21758</v>
      </c>
      <c r="S8391" s="319" t="s">
        <v>351</v>
      </c>
      <c r="BE8391" s="60"/>
      <c r="BR8391" s="60"/>
      <c r="BX8391" s="151"/>
      <c r="CB8391" s="151"/>
      <c r="CM8391" s="151"/>
      <c r="CO8391" s="151"/>
      <c r="CT8391" s="151"/>
      <c r="CY8391" s="151"/>
    </row>
    <row r="8392" spans="1:103" x14ac:dyDescent="0.2">
      <c r="A8392" s="60"/>
      <c r="B8392" s="60"/>
      <c r="C8392" s="60"/>
      <c r="D8392" s="60"/>
      <c r="E8392" s="60"/>
      <c r="F8392" s="60"/>
      <c r="G8392" s="60"/>
      <c r="H8392" s="60"/>
      <c r="I8392" s="60"/>
      <c r="J8392" s="60"/>
      <c r="K8392" s="60"/>
      <c r="L8392" s="60"/>
      <c r="M8392" s="60"/>
      <c r="N8392" s="60"/>
      <c r="O8392" s="60"/>
      <c r="P8392" s="60"/>
      <c r="Q8392" s="60"/>
      <c r="R8392" s="334">
        <v>21759</v>
      </c>
      <c r="S8392" s="319" t="s">
        <v>351</v>
      </c>
      <c r="BE8392" s="60"/>
      <c r="BR8392" s="60"/>
      <c r="BX8392" s="151"/>
      <c r="CB8392" s="151"/>
      <c r="CM8392" s="151"/>
      <c r="CO8392" s="151"/>
      <c r="CT8392" s="151"/>
      <c r="CY8392" s="151"/>
    </row>
    <row r="8393" spans="1:103" x14ac:dyDescent="0.2">
      <c r="A8393" s="60"/>
      <c r="B8393" s="60"/>
      <c r="C8393" s="60"/>
      <c r="D8393" s="60"/>
      <c r="E8393" s="60"/>
      <c r="F8393" s="60"/>
      <c r="G8393" s="60"/>
      <c r="H8393" s="60"/>
      <c r="I8393" s="60"/>
      <c r="J8393" s="60"/>
      <c r="K8393" s="60"/>
      <c r="L8393" s="60"/>
      <c r="M8393" s="60"/>
      <c r="N8393" s="60"/>
      <c r="O8393" s="60"/>
      <c r="P8393" s="60"/>
      <c r="Q8393" s="60"/>
      <c r="R8393" s="334">
        <v>21762</v>
      </c>
      <c r="S8393" s="319" t="s">
        <v>351</v>
      </c>
      <c r="BE8393" s="60"/>
      <c r="BR8393" s="60"/>
      <c r="BX8393" s="151"/>
      <c r="CB8393" s="151"/>
      <c r="CM8393" s="151"/>
      <c r="CO8393" s="151"/>
      <c r="CT8393" s="151"/>
      <c r="CY8393" s="151"/>
    </row>
    <row r="8394" spans="1:103" x14ac:dyDescent="0.2">
      <c r="A8394" s="60"/>
      <c r="B8394" s="60"/>
      <c r="C8394" s="60"/>
      <c r="D8394" s="60"/>
      <c r="E8394" s="60"/>
      <c r="F8394" s="60"/>
      <c r="G8394" s="60"/>
      <c r="H8394" s="60"/>
      <c r="I8394" s="60"/>
      <c r="J8394" s="60"/>
      <c r="K8394" s="60"/>
      <c r="L8394" s="60"/>
      <c r="M8394" s="60"/>
      <c r="N8394" s="60"/>
      <c r="O8394" s="60"/>
      <c r="P8394" s="60"/>
      <c r="Q8394" s="60"/>
      <c r="R8394" s="334">
        <v>21765</v>
      </c>
      <c r="S8394" s="319" t="s">
        <v>356</v>
      </c>
      <c r="BE8394" s="60"/>
      <c r="BR8394" s="60"/>
      <c r="BX8394" s="151"/>
      <c r="CB8394" s="151"/>
      <c r="CM8394" s="151"/>
      <c r="CO8394" s="151"/>
      <c r="CT8394" s="151"/>
      <c r="CY8394" s="151"/>
    </row>
    <row r="8395" spans="1:103" x14ac:dyDescent="0.2">
      <c r="A8395" s="60"/>
      <c r="B8395" s="60"/>
      <c r="C8395" s="60"/>
      <c r="D8395" s="60"/>
      <c r="E8395" s="60"/>
      <c r="F8395" s="60"/>
      <c r="G8395" s="60"/>
      <c r="H8395" s="60"/>
      <c r="I8395" s="60"/>
      <c r="J8395" s="60"/>
      <c r="K8395" s="60"/>
      <c r="L8395" s="60"/>
      <c r="M8395" s="60"/>
      <c r="N8395" s="60"/>
      <c r="O8395" s="60"/>
      <c r="P8395" s="60"/>
      <c r="Q8395" s="60"/>
      <c r="R8395" s="334">
        <v>21766</v>
      </c>
      <c r="S8395" s="319" t="s">
        <v>351</v>
      </c>
      <c r="BE8395" s="60"/>
      <c r="BR8395" s="60"/>
      <c r="BX8395" s="151"/>
      <c r="CB8395" s="151"/>
      <c r="CM8395" s="151"/>
      <c r="CO8395" s="151"/>
      <c r="CT8395" s="151"/>
      <c r="CY8395" s="151"/>
    </row>
    <row r="8396" spans="1:103" x14ac:dyDescent="0.2">
      <c r="A8396" s="60"/>
      <c r="B8396" s="60"/>
      <c r="C8396" s="60"/>
      <c r="D8396" s="60"/>
      <c r="E8396" s="60"/>
      <c r="F8396" s="60"/>
      <c r="G8396" s="60"/>
      <c r="H8396" s="60"/>
      <c r="I8396" s="60"/>
      <c r="J8396" s="60"/>
      <c r="K8396" s="60"/>
      <c r="L8396" s="60"/>
      <c r="M8396" s="60"/>
      <c r="N8396" s="60"/>
      <c r="O8396" s="60"/>
      <c r="P8396" s="60"/>
      <c r="Q8396" s="60"/>
      <c r="R8396" s="334">
        <v>21767</v>
      </c>
      <c r="S8396" s="319" t="s">
        <v>351</v>
      </c>
      <c r="BE8396" s="60"/>
      <c r="BR8396" s="60"/>
      <c r="BX8396" s="151"/>
      <c r="CB8396" s="151"/>
      <c r="CM8396" s="151"/>
      <c r="CO8396" s="151"/>
      <c r="CT8396" s="151"/>
      <c r="CY8396" s="151"/>
    </row>
    <row r="8397" spans="1:103" x14ac:dyDescent="0.2">
      <c r="A8397" s="60"/>
      <c r="B8397" s="60"/>
      <c r="C8397" s="60"/>
      <c r="D8397" s="60"/>
      <c r="E8397" s="60"/>
      <c r="F8397" s="60"/>
      <c r="G8397" s="60"/>
      <c r="H8397" s="60"/>
      <c r="I8397" s="60"/>
      <c r="J8397" s="60"/>
      <c r="K8397" s="60"/>
      <c r="L8397" s="60"/>
      <c r="M8397" s="60"/>
      <c r="N8397" s="60"/>
      <c r="O8397" s="60"/>
      <c r="P8397" s="60"/>
      <c r="Q8397" s="60"/>
      <c r="R8397" s="334">
        <v>21769</v>
      </c>
      <c r="S8397" s="319" t="s">
        <v>351</v>
      </c>
      <c r="BE8397" s="60"/>
      <c r="BR8397" s="60"/>
      <c r="BX8397" s="151"/>
      <c r="CB8397" s="151"/>
      <c r="CM8397" s="151"/>
      <c r="CO8397" s="151"/>
      <c r="CT8397" s="151"/>
      <c r="CY8397" s="151"/>
    </row>
    <row r="8398" spans="1:103" x14ac:dyDescent="0.2">
      <c r="A8398" s="60"/>
      <c r="B8398" s="60"/>
      <c r="C8398" s="60"/>
      <c r="D8398" s="60"/>
      <c r="E8398" s="60"/>
      <c r="F8398" s="60"/>
      <c r="G8398" s="60"/>
      <c r="H8398" s="60"/>
      <c r="I8398" s="60"/>
      <c r="J8398" s="60"/>
      <c r="K8398" s="60"/>
      <c r="L8398" s="60"/>
      <c r="M8398" s="60"/>
      <c r="N8398" s="60"/>
      <c r="O8398" s="60"/>
      <c r="P8398" s="60"/>
      <c r="Q8398" s="60"/>
      <c r="R8398" s="334">
        <v>21770</v>
      </c>
      <c r="S8398" s="319" t="s">
        <v>351</v>
      </c>
      <c r="BE8398" s="60"/>
      <c r="BR8398" s="60"/>
      <c r="BX8398" s="151"/>
      <c r="CB8398" s="151"/>
      <c r="CM8398" s="151"/>
      <c r="CO8398" s="151"/>
      <c r="CT8398" s="151"/>
      <c r="CY8398" s="151"/>
    </row>
    <row r="8399" spans="1:103" x14ac:dyDescent="0.2">
      <c r="A8399" s="60"/>
      <c r="B8399" s="60"/>
      <c r="C8399" s="60"/>
      <c r="D8399" s="60"/>
      <c r="E8399" s="60"/>
      <c r="F8399" s="60"/>
      <c r="G8399" s="60"/>
      <c r="H8399" s="60"/>
      <c r="I8399" s="60"/>
      <c r="J8399" s="60"/>
      <c r="K8399" s="60"/>
      <c r="L8399" s="60"/>
      <c r="M8399" s="60"/>
      <c r="N8399" s="60"/>
      <c r="O8399" s="60"/>
      <c r="P8399" s="60"/>
      <c r="Q8399" s="60"/>
      <c r="R8399" s="334">
        <v>21771</v>
      </c>
      <c r="S8399" s="319" t="s">
        <v>351</v>
      </c>
      <c r="BE8399" s="60"/>
      <c r="BR8399" s="60"/>
      <c r="BX8399" s="151"/>
      <c r="CB8399" s="151"/>
      <c r="CM8399" s="151"/>
      <c r="CO8399" s="151"/>
      <c r="CT8399" s="151"/>
      <c r="CY8399" s="151"/>
    </row>
    <row r="8400" spans="1:103" x14ac:dyDescent="0.2">
      <c r="A8400" s="60"/>
      <c r="B8400" s="60"/>
      <c r="C8400" s="60"/>
      <c r="D8400" s="60"/>
      <c r="E8400" s="60"/>
      <c r="F8400" s="60"/>
      <c r="G8400" s="60"/>
      <c r="H8400" s="60"/>
      <c r="I8400" s="60"/>
      <c r="J8400" s="60"/>
      <c r="K8400" s="60"/>
      <c r="L8400" s="60"/>
      <c r="M8400" s="60"/>
      <c r="N8400" s="60"/>
      <c r="O8400" s="60"/>
      <c r="P8400" s="60"/>
      <c r="Q8400" s="60"/>
      <c r="R8400" s="334">
        <v>21773</v>
      </c>
      <c r="S8400" s="319" t="s">
        <v>351</v>
      </c>
      <c r="BE8400" s="60"/>
      <c r="BR8400" s="60"/>
      <c r="BX8400" s="151"/>
      <c r="CB8400" s="151"/>
      <c r="CM8400" s="151"/>
      <c r="CO8400" s="151"/>
      <c r="CT8400" s="151"/>
      <c r="CY8400" s="151"/>
    </row>
    <row r="8401" spans="1:103" x14ac:dyDescent="0.2">
      <c r="A8401" s="60"/>
      <c r="B8401" s="60"/>
      <c r="C8401" s="60"/>
      <c r="D8401" s="60"/>
      <c r="E8401" s="60"/>
      <c r="F8401" s="60"/>
      <c r="G8401" s="60"/>
      <c r="H8401" s="60"/>
      <c r="I8401" s="60"/>
      <c r="J8401" s="60"/>
      <c r="K8401" s="60"/>
      <c r="L8401" s="60"/>
      <c r="M8401" s="60"/>
      <c r="N8401" s="60"/>
      <c r="O8401" s="60"/>
      <c r="P8401" s="60"/>
      <c r="Q8401" s="60"/>
      <c r="R8401" s="334">
        <v>21774</v>
      </c>
      <c r="S8401" s="319" t="s">
        <v>351</v>
      </c>
      <c r="BE8401" s="60"/>
      <c r="BR8401" s="60"/>
      <c r="BX8401" s="151"/>
      <c r="CB8401" s="151"/>
      <c r="CM8401" s="151"/>
      <c r="CO8401" s="151"/>
      <c r="CT8401" s="151"/>
      <c r="CY8401" s="151"/>
    </row>
    <row r="8402" spans="1:103" x14ac:dyDescent="0.2">
      <c r="A8402" s="60"/>
      <c r="B8402" s="60"/>
      <c r="C8402" s="60"/>
      <c r="D8402" s="60"/>
      <c r="E8402" s="60"/>
      <c r="F8402" s="60"/>
      <c r="G8402" s="60"/>
      <c r="H8402" s="60"/>
      <c r="I8402" s="60"/>
      <c r="J8402" s="60"/>
      <c r="K8402" s="60"/>
      <c r="L8402" s="60"/>
      <c r="M8402" s="60"/>
      <c r="N8402" s="60"/>
      <c r="O8402" s="60"/>
      <c r="P8402" s="60"/>
      <c r="Q8402" s="60"/>
      <c r="R8402" s="334">
        <v>21775</v>
      </c>
      <c r="S8402" s="319" t="s">
        <v>351</v>
      </c>
      <c r="BE8402" s="60"/>
      <c r="BR8402" s="60"/>
      <c r="BX8402" s="151"/>
      <c r="CB8402" s="151"/>
      <c r="CM8402" s="151"/>
      <c r="CO8402" s="151"/>
      <c r="CT8402" s="151"/>
      <c r="CY8402" s="151"/>
    </row>
    <row r="8403" spans="1:103" x14ac:dyDescent="0.2">
      <c r="A8403" s="60"/>
      <c r="B8403" s="60"/>
      <c r="C8403" s="60"/>
      <c r="D8403" s="60"/>
      <c r="E8403" s="60"/>
      <c r="F8403" s="60"/>
      <c r="G8403" s="60"/>
      <c r="H8403" s="60"/>
      <c r="I8403" s="60"/>
      <c r="J8403" s="60"/>
      <c r="K8403" s="60"/>
      <c r="L8403" s="60"/>
      <c r="M8403" s="60"/>
      <c r="N8403" s="60"/>
      <c r="O8403" s="60"/>
      <c r="P8403" s="60"/>
      <c r="Q8403" s="60"/>
      <c r="R8403" s="334">
        <v>21776</v>
      </c>
      <c r="S8403" s="319" t="s">
        <v>351</v>
      </c>
      <c r="BE8403" s="60"/>
      <c r="BR8403" s="60"/>
      <c r="BX8403" s="151"/>
      <c r="CB8403" s="151"/>
      <c r="CM8403" s="151"/>
      <c r="CO8403" s="151"/>
      <c r="CT8403" s="151"/>
      <c r="CY8403" s="151"/>
    </row>
    <row r="8404" spans="1:103" x14ac:dyDescent="0.2">
      <c r="A8404" s="60"/>
      <c r="B8404" s="60"/>
      <c r="C8404" s="60"/>
      <c r="D8404" s="60"/>
      <c r="E8404" s="60"/>
      <c r="F8404" s="60"/>
      <c r="G8404" s="60"/>
      <c r="H8404" s="60"/>
      <c r="I8404" s="60"/>
      <c r="J8404" s="60"/>
      <c r="K8404" s="60"/>
      <c r="L8404" s="60"/>
      <c r="M8404" s="60"/>
      <c r="N8404" s="60"/>
      <c r="O8404" s="60"/>
      <c r="P8404" s="60"/>
      <c r="Q8404" s="60"/>
      <c r="R8404" s="334">
        <v>21777</v>
      </c>
      <c r="S8404" s="319" t="s">
        <v>351</v>
      </c>
      <c r="BE8404" s="60"/>
      <c r="BR8404" s="60"/>
      <c r="BX8404" s="151"/>
      <c r="CB8404" s="151"/>
      <c r="CM8404" s="151"/>
      <c r="CO8404" s="151"/>
      <c r="CT8404" s="151"/>
      <c r="CY8404" s="151"/>
    </row>
    <row r="8405" spans="1:103" x14ac:dyDescent="0.2">
      <c r="A8405" s="60"/>
      <c r="B8405" s="60"/>
      <c r="C8405" s="60"/>
      <c r="D8405" s="60"/>
      <c r="E8405" s="60"/>
      <c r="F8405" s="60"/>
      <c r="G8405" s="60"/>
      <c r="H8405" s="60"/>
      <c r="I8405" s="60"/>
      <c r="J8405" s="60"/>
      <c r="K8405" s="60"/>
      <c r="L8405" s="60"/>
      <c r="M8405" s="60"/>
      <c r="N8405" s="60"/>
      <c r="O8405" s="60"/>
      <c r="P8405" s="60"/>
      <c r="Q8405" s="60"/>
      <c r="R8405" s="334">
        <v>21778</v>
      </c>
      <c r="S8405" s="319" t="s">
        <v>351</v>
      </c>
      <c r="BE8405" s="60"/>
      <c r="BR8405" s="60"/>
      <c r="BX8405" s="151"/>
      <c r="CB8405" s="151"/>
      <c r="CM8405" s="151"/>
      <c r="CO8405" s="151"/>
      <c r="CT8405" s="151"/>
      <c r="CY8405" s="151"/>
    </row>
    <row r="8406" spans="1:103" x14ac:dyDescent="0.2">
      <c r="A8406" s="60"/>
      <c r="B8406" s="60"/>
      <c r="C8406" s="60"/>
      <c r="D8406" s="60"/>
      <c r="E8406" s="60"/>
      <c r="F8406" s="60"/>
      <c r="G8406" s="60"/>
      <c r="H8406" s="60"/>
      <c r="I8406" s="60"/>
      <c r="J8406" s="60"/>
      <c r="K8406" s="60"/>
      <c r="L8406" s="60"/>
      <c r="M8406" s="60"/>
      <c r="N8406" s="60"/>
      <c r="O8406" s="60"/>
      <c r="P8406" s="60"/>
      <c r="Q8406" s="60"/>
      <c r="R8406" s="334">
        <v>21779</v>
      </c>
      <c r="S8406" s="319" t="s">
        <v>351</v>
      </c>
      <c r="BE8406" s="60"/>
      <c r="BR8406" s="60"/>
      <c r="BX8406" s="151"/>
      <c r="CB8406" s="151"/>
      <c r="CM8406" s="151"/>
      <c r="CO8406" s="151"/>
      <c r="CT8406" s="151"/>
      <c r="CY8406" s="151"/>
    </row>
    <row r="8407" spans="1:103" x14ac:dyDescent="0.2">
      <c r="A8407" s="60"/>
      <c r="B8407" s="60"/>
      <c r="C8407" s="60"/>
      <c r="D8407" s="60"/>
      <c r="E8407" s="60"/>
      <c r="F8407" s="60"/>
      <c r="G8407" s="60"/>
      <c r="H8407" s="60"/>
      <c r="I8407" s="60"/>
      <c r="J8407" s="60"/>
      <c r="K8407" s="60"/>
      <c r="L8407" s="60"/>
      <c r="M8407" s="60"/>
      <c r="N8407" s="60"/>
      <c r="O8407" s="60"/>
      <c r="P8407" s="60"/>
      <c r="Q8407" s="60"/>
      <c r="R8407" s="334">
        <v>21780</v>
      </c>
      <c r="S8407" s="319" t="s">
        <v>351</v>
      </c>
      <c r="BE8407" s="60"/>
      <c r="BR8407" s="60"/>
      <c r="BX8407" s="151"/>
      <c r="CB8407" s="151"/>
      <c r="CM8407" s="151"/>
      <c r="CO8407" s="151"/>
      <c r="CT8407" s="151"/>
      <c r="CY8407" s="151"/>
    </row>
    <row r="8408" spans="1:103" x14ac:dyDescent="0.2">
      <c r="A8408" s="60"/>
      <c r="B8408" s="60"/>
      <c r="C8408" s="60"/>
      <c r="D8408" s="60"/>
      <c r="E8408" s="60"/>
      <c r="F8408" s="60"/>
      <c r="G8408" s="60"/>
      <c r="H8408" s="60"/>
      <c r="I8408" s="60"/>
      <c r="J8408" s="60"/>
      <c r="K8408" s="60"/>
      <c r="L8408" s="60"/>
      <c r="M8408" s="60"/>
      <c r="N8408" s="60"/>
      <c r="O8408" s="60"/>
      <c r="P8408" s="60"/>
      <c r="Q8408" s="60"/>
      <c r="R8408" s="334">
        <v>21781</v>
      </c>
      <c r="S8408" s="319" t="s">
        <v>351</v>
      </c>
      <c r="BE8408" s="60"/>
      <c r="BR8408" s="60"/>
      <c r="BX8408" s="151"/>
      <c r="CB8408" s="151"/>
      <c r="CM8408" s="151"/>
      <c r="CO8408" s="151"/>
      <c r="CT8408" s="151"/>
      <c r="CY8408" s="151"/>
    </row>
    <row r="8409" spans="1:103" x14ac:dyDescent="0.2">
      <c r="A8409" s="60"/>
      <c r="B8409" s="60"/>
      <c r="C8409" s="60"/>
      <c r="D8409" s="60"/>
      <c r="E8409" s="60"/>
      <c r="F8409" s="60"/>
      <c r="G8409" s="60"/>
      <c r="H8409" s="60"/>
      <c r="I8409" s="60"/>
      <c r="J8409" s="60"/>
      <c r="K8409" s="60"/>
      <c r="L8409" s="60"/>
      <c r="M8409" s="60"/>
      <c r="N8409" s="60"/>
      <c r="O8409" s="60"/>
      <c r="P8409" s="60"/>
      <c r="Q8409" s="60"/>
      <c r="R8409" s="334">
        <v>21782</v>
      </c>
      <c r="S8409" s="319" t="s">
        <v>351</v>
      </c>
      <c r="BE8409" s="60"/>
      <c r="BR8409" s="60"/>
      <c r="BX8409" s="151"/>
      <c r="CB8409" s="151"/>
      <c r="CM8409" s="151"/>
      <c r="CO8409" s="151"/>
      <c r="CT8409" s="151"/>
      <c r="CY8409" s="151"/>
    </row>
    <row r="8410" spans="1:103" x14ac:dyDescent="0.2">
      <c r="A8410" s="60"/>
      <c r="B8410" s="60"/>
      <c r="C8410" s="60"/>
      <c r="D8410" s="60"/>
      <c r="E8410" s="60"/>
      <c r="F8410" s="60"/>
      <c r="G8410" s="60"/>
      <c r="H8410" s="60"/>
      <c r="I8410" s="60"/>
      <c r="J8410" s="60"/>
      <c r="K8410" s="60"/>
      <c r="L8410" s="60"/>
      <c r="M8410" s="60"/>
      <c r="N8410" s="60"/>
      <c r="O8410" s="60"/>
      <c r="P8410" s="60"/>
      <c r="Q8410" s="60"/>
      <c r="R8410" s="334">
        <v>21783</v>
      </c>
      <c r="S8410" s="319" t="s">
        <v>351</v>
      </c>
      <c r="BE8410" s="60"/>
      <c r="BR8410" s="60"/>
      <c r="BX8410" s="151"/>
      <c r="CB8410" s="151"/>
      <c r="CM8410" s="151"/>
      <c r="CO8410" s="151"/>
      <c r="CT8410" s="151"/>
      <c r="CY8410" s="151"/>
    </row>
    <row r="8411" spans="1:103" x14ac:dyDescent="0.2">
      <c r="A8411" s="60"/>
      <c r="B8411" s="60"/>
      <c r="C8411" s="60"/>
      <c r="D8411" s="60"/>
      <c r="E8411" s="60"/>
      <c r="F8411" s="60"/>
      <c r="G8411" s="60"/>
      <c r="H8411" s="60"/>
      <c r="I8411" s="60"/>
      <c r="J8411" s="60"/>
      <c r="K8411" s="60"/>
      <c r="L8411" s="60"/>
      <c r="M8411" s="60"/>
      <c r="N8411" s="60"/>
      <c r="O8411" s="60"/>
      <c r="P8411" s="60"/>
      <c r="Q8411" s="60"/>
      <c r="R8411" s="334">
        <v>21784</v>
      </c>
      <c r="S8411" s="319" t="s">
        <v>356</v>
      </c>
      <c r="BE8411" s="60"/>
      <c r="BR8411" s="60"/>
      <c r="BX8411" s="151"/>
      <c r="CB8411" s="151"/>
      <c r="CM8411" s="151"/>
      <c r="CO8411" s="151"/>
      <c r="CT8411" s="151"/>
      <c r="CY8411" s="151"/>
    </row>
    <row r="8412" spans="1:103" x14ac:dyDescent="0.2">
      <c r="A8412" s="60"/>
      <c r="B8412" s="60"/>
      <c r="C8412" s="60"/>
      <c r="D8412" s="60"/>
      <c r="E8412" s="60"/>
      <c r="F8412" s="60"/>
      <c r="G8412" s="60"/>
      <c r="H8412" s="60"/>
      <c r="I8412" s="60"/>
      <c r="J8412" s="60"/>
      <c r="K8412" s="60"/>
      <c r="L8412" s="60"/>
      <c r="M8412" s="60"/>
      <c r="N8412" s="60"/>
      <c r="O8412" s="60"/>
      <c r="P8412" s="60"/>
      <c r="Q8412" s="60"/>
      <c r="R8412" s="334">
        <v>21787</v>
      </c>
      <c r="S8412" s="319" t="s">
        <v>351</v>
      </c>
      <c r="BE8412" s="60"/>
      <c r="BR8412" s="60"/>
      <c r="BX8412" s="151"/>
      <c r="CB8412" s="151"/>
      <c r="CM8412" s="151"/>
      <c r="CO8412" s="151"/>
      <c r="CT8412" s="151"/>
      <c r="CY8412" s="151"/>
    </row>
    <row r="8413" spans="1:103" x14ac:dyDescent="0.2">
      <c r="A8413" s="60"/>
      <c r="B8413" s="60"/>
      <c r="C8413" s="60"/>
      <c r="D8413" s="60"/>
      <c r="E8413" s="60"/>
      <c r="F8413" s="60"/>
      <c r="G8413" s="60"/>
      <c r="H8413" s="60"/>
      <c r="I8413" s="60"/>
      <c r="J8413" s="60"/>
      <c r="K8413" s="60"/>
      <c r="L8413" s="60"/>
      <c r="M8413" s="60"/>
      <c r="N8413" s="60"/>
      <c r="O8413" s="60"/>
      <c r="P8413" s="60"/>
      <c r="Q8413" s="60"/>
      <c r="R8413" s="334">
        <v>21788</v>
      </c>
      <c r="S8413" s="319" t="s">
        <v>351</v>
      </c>
      <c r="BE8413" s="60"/>
      <c r="BR8413" s="60"/>
      <c r="BX8413" s="151"/>
      <c r="CB8413" s="151"/>
      <c r="CM8413" s="151"/>
      <c r="CO8413" s="151"/>
      <c r="CT8413" s="151"/>
      <c r="CY8413" s="151"/>
    </row>
    <row r="8414" spans="1:103" x14ac:dyDescent="0.2">
      <c r="A8414" s="60"/>
      <c r="B8414" s="60"/>
      <c r="C8414" s="60"/>
      <c r="D8414" s="60"/>
      <c r="E8414" s="60"/>
      <c r="F8414" s="60"/>
      <c r="G8414" s="60"/>
      <c r="H8414" s="60"/>
      <c r="I8414" s="60"/>
      <c r="J8414" s="60"/>
      <c r="K8414" s="60"/>
      <c r="L8414" s="60"/>
      <c r="M8414" s="60"/>
      <c r="N8414" s="60"/>
      <c r="O8414" s="60"/>
      <c r="P8414" s="60"/>
      <c r="Q8414" s="60"/>
      <c r="R8414" s="334">
        <v>21790</v>
      </c>
      <c r="S8414" s="319" t="s">
        <v>351</v>
      </c>
      <c r="BE8414" s="60"/>
      <c r="BR8414" s="60"/>
      <c r="BX8414" s="151"/>
      <c r="CB8414" s="151"/>
      <c r="CM8414" s="151"/>
      <c r="CO8414" s="151"/>
      <c r="CT8414" s="151"/>
      <c r="CY8414" s="151"/>
    </row>
    <row r="8415" spans="1:103" x14ac:dyDescent="0.2">
      <c r="A8415" s="60"/>
      <c r="B8415" s="60"/>
      <c r="C8415" s="60"/>
      <c r="D8415" s="60"/>
      <c r="E8415" s="60"/>
      <c r="F8415" s="60"/>
      <c r="G8415" s="60"/>
      <c r="H8415" s="60"/>
      <c r="I8415" s="60"/>
      <c r="J8415" s="60"/>
      <c r="K8415" s="60"/>
      <c r="L8415" s="60"/>
      <c r="M8415" s="60"/>
      <c r="N8415" s="60"/>
      <c r="O8415" s="60"/>
      <c r="P8415" s="60"/>
      <c r="Q8415" s="60"/>
      <c r="R8415" s="334">
        <v>21791</v>
      </c>
      <c r="S8415" s="319" t="s">
        <v>351</v>
      </c>
      <c r="BE8415" s="60"/>
      <c r="BR8415" s="60"/>
      <c r="BX8415" s="151"/>
      <c r="CB8415" s="151"/>
      <c r="CM8415" s="151"/>
      <c r="CO8415" s="151"/>
      <c r="CT8415" s="151"/>
      <c r="CY8415" s="151"/>
    </row>
    <row r="8416" spans="1:103" x14ac:dyDescent="0.2">
      <c r="A8416" s="60"/>
      <c r="B8416" s="60"/>
      <c r="C8416" s="60"/>
      <c r="D8416" s="60"/>
      <c r="E8416" s="60"/>
      <c r="F8416" s="60"/>
      <c r="G8416" s="60"/>
      <c r="H8416" s="60"/>
      <c r="I8416" s="60"/>
      <c r="J8416" s="60"/>
      <c r="K8416" s="60"/>
      <c r="L8416" s="60"/>
      <c r="M8416" s="60"/>
      <c r="N8416" s="60"/>
      <c r="O8416" s="60"/>
      <c r="P8416" s="60"/>
      <c r="Q8416" s="60"/>
      <c r="R8416" s="334">
        <v>21793</v>
      </c>
      <c r="S8416" s="319" t="s">
        <v>351</v>
      </c>
      <c r="BE8416" s="60"/>
      <c r="BR8416" s="60"/>
      <c r="BX8416" s="151"/>
      <c r="CB8416" s="151"/>
      <c r="CM8416" s="151"/>
      <c r="CO8416" s="151"/>
      <c r="CT8416" s="151"/>
      <c r="CY8416" s="151"/>
    </row>
    <row r="8417" spans="1:103" x14ac:dyDescent="0.2">
      <c r="A8417" s="60"/>
      <c r="B8417" s="60"/>
      <c r="C8417" s="60"/>
      <c r="D8417" s="60"/>
      <c r="E8417" s="60"/>
      <c r="F8417" s="60"/>
      <c r="G8417" s="60"/>
      <c r="H8417" s="60"/>
      <c r="I8417" s="60"/>
      <c r="J8417" s="60"/>
      <c r="K8417" s="60"/>
      <c r="L8417" s="60"/>
      <c r="M8417" s="60"/>
      <c r="N8417" s="60"/>
      <c r="O8417" s="60"/>
      <c r="P8417" s="60"/>
      <c r="Q8417" s="60"/>
      <c r="R8417" s="334">
        <v>21794</v>
      </c>
      <c r="S8417" s="319" t="s">
        <v>356</v>
      </c>
      <c r="BE8417" s="60"/>
      <c r="BR8417" s="60"/>
      <c r="BX8417" s="151"/>
      <c r="CB8417" s="151"/>
      <c r="CM8417" s="151"/>
      <c r="CO8417" s="151"/>
      <c r="CT8417" s="151"/>
      <c r="CY8417" s="151"/>
    </row>
    <row r="8418" spans="1:103" x14ac:dyDescent="0.2">
      <c r="A8418" s="60"/>
      <c r="B8418" s="60"/>
      <c r="C8418" s="60"/>
      <c r="D8418" s="60"/>
      <c r="E8418" s="60"/>
      <c r="F8418" s="60"/>
      <c r="G8418" s="60"/>
      <c r="H8418" s="60"/>
      <c r="I8418" s="60"/>
      <c r="J8418" s="60"/>
      <c r="K8418" s="60"/>
      <c r="L8418" s="60"/>
      <c r="M8418" s="60"/>
      <c r="N8418" s="60"/>
      <c r="O8418" s="60"/>
      <c r="P8418" s="60"/>
      <c r="Q8418" s="60"/>
      <c r="R8418" s="334">
        <v>21795</v>
      </c>
      <c r="S8418" s="319" t="s">
        <v>351</v>
      </c>
      <c r="BE8418" s="60"/>
      <c r="BR8418" s="60"/>
      <c r="BX8418" s="151"/>
      <c r="CB8418" s="151"/>
      <c r="CM8418" s="151"/>
      <c r="CO8418" s="151"/>
      <c r="CT8418" s="151"/>
      <c r="CY8418" s="151"/>
    </row>
    <row r="8419" spans="1:103" x14ac:dyDescent="0.2">
      <c r="A8419" s="60"/>
      <c r="B8419" s="60"/>
      <c r="C8419" s="60"/>
      <c r="D8419" s="60"/>
      <c r="E8419" s="60"/>
      <c r="F8419" s="60"/>
      <c r="G8419" s="60"/>
      <c r="H8419" s="60"/>
      <c r="I8419" s="60"/>
      <c r="J8419" s="60"/>
      <c r="K8419" s="60"/>
      <c r="L8419" s="60"/>
      <c r="M8419" s="60"/>
      <c r="N8419" s="60"/>
      <c r="O8419" s="60"/>
      <c r="P8419" s="60"/>
      <c r="Q8419" s="60"/>
      <c r="R8419" s="334">
        <v>21797</v>
      </c>
      <c r="S8419" s="319" t="s">
        <v>356</v>
      </c>
      <c r="BE8419" s="60"/>
      <c r="BR8419" s="60"/>
      <c r="BX8419" s="151"/>
      <c r="CB8419" s="151"/>
      <c r="CM8419" s="151"/>
      <c r="CO8419" s="151"/>
      <c r="CT8419" s="151"/>
      <c r="CY8419" s="151"/>
    </row>
    <row r="8420" spans="1:103" x14ac:dyDescent="0.2">
      <c r="A8420" s="60"/>
      <c r="B8420" s="60"/>
      <c r="C8420" s="60"/>
      <c r="D8420" s="60"/>
      <c r="E8420" s="60"/>
      <c r="F8420" s="60"/>
      <c r="G8420" s="60"/>
      <c r="H8420" s="60"/>
      <c r="I8420" s="60"/>
      <c r="J8420" s="60"/>
      <c r="K8420" s="60"/>
      <c r="L8420" s="60"/>
      <c r="M8420" s="60"/>
      <c r="N8420" s="60"/>
      <c r="O8420" s="60"/>
      <c r="P8420" s="60"/>
      <c r="Q8420" s="60"/>
      <c r="R8420" s="334">
        <v>21798</v>
      </c>
      <c r="S8420" s="319" t="s">
        <v>351</v>
      </c>
      <c r="BE8420" s="60"/>
      <c r="BR8420" s="60"/>
      <c r="BX8420" s="151"/>
      <c r="CB8420" s="151"/>
      <c r="CM8420" s="151"/>
      <c r="CO8420" s="151"/>
      <c r="CT8420" s="151"/>
      <c r="CY8420" s="151"/>
    </row>
    <row r="8421" spans="1:103" x14ac:dyDescent="0.2">
      <c r="A8421" s="60"/>
      <c r="B8421" s="60"/>
      <c r="C8421" s="60"/>
      <c r="D8421" s="60"/>
      <c r="E8421" s="60"/>
      <c r="F8421" s="60"/>
      <c r="G8421" s="60"/>
      <c r="H8421" s="60"/>
      <c r="I8421" s="60"/>
      <c r="J8421" s="60"/>
      <c r="K8421" s="60"/>
      <c r="L8421" s="60"/>
      <c r="M8421" s="60"/>
      <c r="N8421" s="60"/>
      <c r="O8421" s="60"/>
      <c r="P8421" s="60"/>
      <c r="Q8421" s="60"/>
      <c r="R8421" s="334">
        <v>21801</v>
      </c>
      <c r="S8421" s="319" t="s">
        <v>356</v>
      </c>
      <c r="BE8421" s="60"/>
      <c r="BR8421" s="60"/>
      <c r="BX8421" s="151"/>
      <c r="CB8421" s="151"/>
      <c r="CM8421" s="151"/>
      <c r="CO8421" s="151"/>
      <c r="CT8421" s="151"/>
      <c r="CY8421" s="151"/>
    </row>
    <row r="8422" spans="1:103" x14ac:dyDescent="0.2">
      <c r="A8422" s="60"/>
      <c r="B8422" s="60"/>
      <c r="C8422" s="60"/>
      <c r="D8422" s="60"/>
      <c r="E8422" s="60"/>
      <c r="F8422" s="60"/>
      <c r="G8422" s="60"/>
      <c r="H8422" s="60"/>
      <c r="I8422" s="60"/>
      <c r="J8422" s="60"/>
      <c r="K8422" s="60"/>
      <c r="L8422" s="60"/>
      <c r="M8422" s="60"/>
      <c r="N8422" s="60"/>
      <c r="O8422" s="60"/>
      <c r="P8422" s="60"/>
      <c r="Q8422" s="60"/>
      <c r="R8422" s="334">
        <v>21802</v>
      </c>
      <c r="S8422" s="319" t="s">
        <v>356</v>
      </c>
      <c r="BE8422" s="60"/>
      <c r="BR8422" s="60"/>
      <c r="BX8422" s="151"/>
      <c r="CB8422" s="151"/>
      <c r="CM8422" s="151"/>
      <c r="CO8422" s="151"/>
      <c r="CT8422" s="151"/>
      <c r="CY8422" s="151"/>
    </row>
    <row r="8423" spans="1:103" x14ac:dyDescent="0.2">
      <c r="A8423" s="60"/>
      <c r="B8423" s="60"/>
      <c r="C8423" s="60"/>
      <c r="D8423" s="60"/>
      <c r="E8423" s="60"/>
      <c r="F8423" s="60"/>
      <c r="G8423" s="60"/>
      <c r="H8423" s="60"/>
      <c r="I8423" s="60"/>
      <c r="J8423" s="60"/>
      <c r="K8423" s="60"/>
      <c r="L8423" s="60"/>
      <c r="M8423" s="60"/>
      <c r="N8423" s="60"/>
      <c r="O8423" s="60"/>
      <c r="P8423" s="60"/>
      <c r="Q8423" s="60"/>
      <c r="R8423" s="334">
        <v>21803</v>
      </c>
      <c r="S8423" s="319" t="s">
        <v>356</v>
      </c>
      <c r="BE8423" s="60"/>
      <c r="BR8423" s="60"/>
      <c r="BX8423" s="151"/>
      <c r="CB8423" s="151"/>
      <c r="CM8423" s="151"/>
      <c r="CO8423" s="151"/>
      <c r="CT8423" s="151"/>
      <c r="CY8423" s="151"/>
    </row>
    <row r="8424" spans="1:103" x14ac:dyDescent="0.2">
      <c r="A8424" s="60"/>
      <c r="B8424" s="60"/>
      <c r="C8424" s="60"/>
      <c r="D8424" s="60"/>
      <c r="E8424" s="60"/>
      <c r="F8424" s="60"/>
      <c r="G8424" s="60"/>
      <c r="H8424" s="60"/>
      <c r="I8424" s="60"/>
      <c r="J8424" s="60"/>
      <c r="K8424" s="60"/>
      <c r="L8424" s="60"/>
      <c r="M8424" s="60"/>
      <c r="N8424" s="60"/>
      <c r="O8424" s="60"/>
      <c r="P8424" s="60"/>
      <c r="Q8424" s="60"/>
      <c r="R8424" s="334">
        <v>21804</v>
      </c>
      <c r="S8424" s="319" t="s">
        <v>356</v>
      </c>
      <c r="BE8424" s="60"/>
      <c r="BR8424" s="60"/>
      <c r="BX8424" s="151"/>
      <c r="CB8424" s="151"/>
      <c r="CM8424" s="151"/>
      <c r="CO8424" s="151"/>
      <c r="CT8424" s="151"/>
      <c r="CY8424" s="151"/>
    </row>
    <row r="8425" spans="1:103" x14ac:dyDescent="0.2">
      <c r="A8425" s="60"/>
      <c r="B8425" s="60"/>
      <c r="C8425" s="60"/>
      <c r="D8425" s="60"/>
      <c r="E8425" s="60"/>
      <c r="F8425" s="60"/>
      <c r="G8425" s="60"/>
      <c r="H8425" s="60"/>
      <c r="I8425" s="60"/>
      <c r="J8425" s="60"/>
      <c r="K8425" s="60"/>
      <c r="L8425" s="60"/>
      <c r="M8425" s="60"/>
      <c r="N8425" s="60"/>
      <c r="O8425" s="60"/>
      <c r="P8425" s="60"/>
      <c r="Q8425" s="60"/>
      <c r="R8425" s="334">
        <v>21810</v>
      </c>
      <c r="S8425" s="319" t="s">
        <v>356</v>
      </c>
      <c r="BE8425" s="60"/>
      <c r="BR8425" s="60"/>
      <c r="BX8425" s="151"/>
      <c r="CB8425" s="151"/>
      <c r="CM8425" s="151"/>
      <c r="CO8425" s="151"/>
      <c r="CT8425" s="151"/>
      <c r="CY8425" s="151"/>
    </row>
    <row r="8426" spans="1:103" x14ac:dyDescent="0.2">
      <c r="A8426" s="60"/>
      <c r="B8426" s="60"/>
      <c r="C8426" s="60"/>
      <c r="D8426" s="60"/>
      <c r="E8426" s="60"/>
      <c r="F8426" s="60"/>
      <c r="G8426" s="60"/>
      <c r="H8426" s="60"/>
      <c r="I8426" s="60"/>
      <c r="J8426" s="60"/>
      <c r="K8426" s="60"/>
      <c r="L8426" s="60"/>
      <c r="M8426" s="60"/>
      <c r="N8426" s="60"/>
      <c r="O8426" s="60"/>
      <c r="P8426" s="60"/>
      <c r="Q8426" s="60"/>
      <c r="R8426" s="334">
        <v>21811</v>
      </c>
      <c r="S8426" s="319" t="s">
        <v>356</v>
      </c>
      <c r="BE8426" s="60"/>
      <c r="BR8426" s="60"/>
      <c r="BX8426" s="151"/>
      <c r="CB8426" s="151"/>
      <c r="CM8426" s="151"/>
      <c r="CO8426" s="151"/>
      <c r="CT8426" s="151"/>
      <c r="CY8426" s="151"/>
    </row>
    <row r="8427" spans="1:103" x14ac:dyDescent="0.2">
      <c r="A8427" s="60"/>
      <c r="B8427" s="60"/>
      <c r="C8427" s="60"/>
      <c r="D8427" s="60"/>
      <c r="E8427" s="60"/>
      <c r="F8427" s="60"/>
      <c r="G8427" s="60"/>
      <c r="H8427" s="60"/>
      <c r="I8427" s="60"/>
      <c r="J8427" s="60"/>
      <c r="K8427" s="60"/>
      <c r="L8427" s="60"/>
      <c r="M8427" s="60"/>
      <c r="N8427" s="60"/>
      <c r="O8427" s="60"/>
      <c r="P8427" s="60"/>
      <c r="Q8427" s="60"/>
      <c r="R8427" s="334">
        <v>21813</v>
      </c>
      <c r="S8427" s="319" t="s">
        <v>356</v>
      </c>
      <c r="BE8427" s="60"/>
      <c r="BR8427" s="60"/>
      <c r="BX8427" s="151"/>
      <c r="CB8427" s="151"/>
      <c r="CM8427" s="151"/>
      <c r="CO8427" s="151"/>
      <c r="CT8427" s="151"/>
      <c r="CY8427" s="151"/>
    </row>
    <row r="8428" spans="1:103" x14ac:dyDescent="0.2">
      <c r="A8428" s="60"/>
      <c r="B8428" s="60"/>
      <c r="C8428" s="60"/>
      <c r="D8428" s="60"/>
      <c r="E8428" s="60"/>
      <c r="F8428" s="60"/>
      <c r="G8428" s="60"/>
      <c r="H8428" s="60"/>
      <c r="I8428" s="60"/>
      <c r="J8428" s="60"/>
      <c r="K8428" s="60"/>
      <c r="L8428" s="60"/>
      <c r="M8428" s="60"/>
      <c r="N8428" s="60"/>
      <c r="O8428" s="60"/>
      <c r="P8428" s="60"/>
      <c r="Q8428" s="60"/>
      <c r="R8428" s="334">
        <v>21814</v>
      </c>
      <c r="S8428" s="319" t="s">
        <v>356</v>
      </c>
      <c r="BE8428" s="60"/>
      <c r="BR8428" s="60"/>
      <c r="BX8428" s="151"/>
      <c r="CB8428" s="151"/>
      <c r="CM8428" s="151"/>
      <c r="CO8428" s="151"/>
      <c r="CT8428" s="151"/>
      <c r="CY8428" s="151"/>
    </row>
    <row r="8429" spans="1:103" x14ac:dyDescent="0.2">
      <c r="A8429" s="60"/>
      <c r="B8429" s="60"/>
      <c r="C8429" s="60"/>
      <c r="D8429" s="60"/>
      <c r="E8429" s="60"/>
      <c r="F8429" s="60"/>
      <c r="G8429" s="60"/>
      <c r="H8429" s="60"/>
      <c r="I8429" s="60"/>
      <c r="J8429" s="60"/>
      <c r="K8429" s="60"/>
      <c r="L8429" s="60"/>
      <c r="M8429" s="60"/>
      <c r="N8429" s="60"/>
      <c r="O8429" s="60"/>
      <c r="P8429" s="60"/>
      <c r="Q8429" s="60"/>
      <c r="R8429" s="334">
        <v>21817</v>
      </c>
      <c r="S8429" s="319" t="s">
        <v>356</v>
      </c>
      <c r="BE8429" s="60"/>
      <c r="BR8429" s="60"/>
      <c r="BX8429" s="151"/>
      <c r="CB8429" s="151"/>
      <c r="CM8429" s="151"/>
      <c r="CO8429" s="151"/>
      <c r="CT8429" s="151"/>
      <c r="CY8429" s="151"/>
    </row>
    <row r="8430" spans="1:103" x14ac:dyDescent="0.2">
      <c r="A8430" s="60"/>
      <c r="B8430" s="60"/>
      <c r="C8430" s="60"/>
      <c r="D8430" s="60"/>
      <c r="E8430" s="60"/>
      <c r="F8430" s="60"/>
      <c r="G8430" s="60"/>
      <c r="H8430" s="60"/>
      <c r="I8430" s="60"/>
      <c r="J8430" s="60"/>
      <c r="K8430" s="60"/>
      <c r="L8430" s="60"/>
      <c r="M8430" s="60"/>
      <c r="N8430" s="60"/>
      <c r="O8430" s="60"/>
      <c r="P8430" s="60"/>
      <c r="Q8430" s="60"/>
      <c r="R8430" s="334">
        <v>21821</v>
      </c>
      <c r="S8430" s="319" t="s">
        <v>356</v>
      </c>
      <c r="BE8430" s="60"/>
      <c r="BR8430" s="60"/>
      <c r="BX8430" s="151"/>
      <c r="CB8430" s="151"/>
      <c r="CM8430" s="151"/>
      <c r="CO8430" s="151"/>
      <c r="CT8430" s="151"/>
      <c r="CY8430" s="151"/>
    </row>
    <row r="8431" spans="1:103" x14ac:dyDescent="0.2">
      <c r="A8431" s="60"/>
      <c r="B8431" s="60"/>
      <c r="C8431" s="60"/>
      <c r="D8431" s="60"/>
      <c r="E8431" s="60"/>
      <c r="F8431" s="60"/>
      <c r="G8431" s="60"/>
      <c r="H8431" s="60"/>
      <c r="I8431" s="60"/>
      <c r="J8431" s="60"/>
      <c r="K8431" s="60"/>
      <c r="L8431" s="60"/>
      <c r="M8431" s="60"/>
      <c r="N8431" s="60"/>
      <c r="O8431" s="60"/>
      <c r="P8431" s="60"/>
      <c r="Q8431" s="60"/>
      <c r="R8431" s="334">
        <v>21822</v>
      </c>
      <c r="S8431" s="319" t="s">
        <v>356</v>
      </c>
      <c r="BE8431" s="60"/>
      <c r="BR8431" s="60"/>
      <c r="BX8431" s="151"/>
      <c r="CB8431" s="151"/>
      <c r="CM8431" s="151"/>
      <c r="CO8431" s="151"/>
      <c r="CT8431" s="151"/>
      <c r="CY8431" s="151"/>
    </row>
    <row r="8432" spans="1:103" x14ac:dyDescent="0.2">
      <c r="A8432" s="60"/>
      <c r="B8432" s="60"/>
      <c r="C8432" s="60"/>
      <c r="D8432" s="60"/>
      <c r="E8432" s="60"/>
      <c r="F8432" s="60"/>
      <c r="G8432" s="60"/>
      <c r="H8432" s="60"/>
      <c r="I8432" s="60"/>
      <c r="J8432" s="60"/>
      <c r="K8432" s="60"/>
      <c r="L8432" s="60"/>
      <c r="M8432" s="60"/>
      <c r="N8432" s="60"/>
      <c r="O8432" s="60"/>
      <c r="P8432" s="60"/>
      <c r="Q8432" s="60"/>
      <c r="R8432" s="334">
        <v>21824</v>
      </c>
      <c r="S8432" s="319" t="s">
        <v>356</v>
      </c>
      <c r="BE8432" s="60"/>
      <c r="BR8432" s="60"/>
      <c r="BX8432" s="151"/>
      <c r="CB8432" s="151"/>
      <c r="CM8432" s="151"/>
      <c r="CO8432" s="151"/>
      <c r="CT8432" s="151"/>
      <c r="CY8432" s="151"/>
    </row>
    <row r="8433" spans="1:103" x14ac:dyDescent="0.2">
      <c r="A8433" s="60"/>
      <c r="B8433" s="60"/>
      <c r="C8433" s="60"/>
      <c r="D8433" s="60"/>
      <c r="E8433" s="60"/>
      <c r="F8433" s="60"/>
      <c r="G8433" s="60"/>
      <c r="H8433" s="60"/>
      <c r="I8433" s="60"/>
      <c r="J8433" s="60"/>
      <c r="K8433" s="60"/>
      <c r="L8433" s="60"/>
      <c r="M8433" s="60"/>
      <c r="N8433" s="60"/>
      <c r="O8433" s="60"/>
      <c r="P8433" s="60"/>
      <c r="Q8433" s="60"/>
      <c r="R8433" s="334">
        <v>21826</v>
      </c>
      <c r="S8433" s="319" t="s">
        <v>356</v>
      </c>
      <c r="BE8433" s="60"/>
      <c r="BR8433" s="60"/>
      <c r="BX8433" s="151"/>
      <c r="CB8433" s="151"/>
      <c r="CM8433" s="151"/>
      <c r="CO8433" s="151"/>
      <c r="CT8433" s="151"/>
      <c r="CY8433" s="151"/>
    </row>
    <row r="8434" spans="1:103" x14ac:dyDescent="0.2">
      <c r="A8434" s="60"/>
      <c r="B8434" s="60"/>
      <c r="C8434" s="60"/>
      <c r="D8434" s="60"/>
      <c r="E8434" s="60"/>
      <c r="F8434" s="60"/>
      <c r="G8434" s="60"/>
      <c r="H8434" s="60"/>
      <c r="I8434" s="60"/>
      <c r="J8434" s="60"/>
      <c r="K8434" s="60"/>
      <c r="L8434" s="60"/>
      <c r="M8434" s="60"/>
      <c r="N8434" s="60"/>
      <c r="O8434" s="60"/>
      <c r="P8434" s="60"/>
      <c r="Q8434" s="60"/>
      <c r="R8434" s="334">
        <v>21829</v>
      </c>
      <c r="S8434" s="319" t="s">
        <v>356</v>
      </c>
      <c r="BE8434" s="60"/>
      <c r="BR8434" s="60"/>
      <c r="BX8434" s="151"/>
      <c r="CB8434" s="151"/>
      <c r="CM8434" s="151"/>
      <c r="CO8434" s="151"/>
      <c r="CT8434" s="151"/>
      <c r="CY8434" s="151"/>
    </row>
    <row r="8435" spans="1:103" x14ac:dyDescent="0.2">
      <c r="A8435" s="60"/>
      <c r="B8435" s="60"/>
      <c r="C8435" s="60"/>
      <c r="D8435" s="60"/>
      <c r="E8435" s="60"/>
      <c r="F8435" s="60"/>
      <c r="G8435" s="60"/>
      <c r="H8435" s="60"/>
      <c r="I8435" s="60"/>
      <c r="J8435" s="60"/>
      <c r="K8435" s="60"/>
      <c r="L8435" s="60"/>
      <c r="M8435" s="60"/>
      <c r="N8435" s="60"/>
      <c r="O8435" s="60"/>
      <c r="P8435" s="60"/>
      <c r="Q8435" s="60"/>
      <c r="R8435" s="334">
        <v>21830</v>
      </c>
      <c r="S8435" s="319" t="s">
        <v>356</v>
      </c>
      <c r="BE8435" s="60"/>
      <c r="BR8435" s="60"/>
      <c r="BX8435" s="151"/>
      <c r="CB8435" s="151"/>
      <c r="CM8435" s="151"/>
      <c r="CO8435" s="151"/>
      <c r="CT8435" s="151"/>
      <c r="CY8435" s="151"/>
    </row>
    <row r="8436" spans="1:103" x14ac:dyDescent="0.2">
      <c r="A8436" s="60"/>
      <c r="B8436" s="60"/>
      <c r="C8436" s="60"/>
      <c r="D8436" s="60"/>
      <c r="E8436" s="60"/>
      <c r="F8436" s="60"/>
      <c r="G8436" s="60"/>
      <c r="H8436" s="60"/>
      <c r="I8436" s="60"/>
      <c r="J8436" s="60"/>
      <c r="K8436" s="60"/>
      <c r="L8436" s="60"/>
      <c r="M8436" s="60"/>
      <c r="N8436" s="60"/>
      <c r="O8436" s="60"/>
      <c r="P8436" s="60"/>
      <c r="Q8436" s="60"/>
      <c r="R8436" s="334">
        <v>21835</v>
      </c>
      <c r="S8436" s="319" t="s">
        <v>356</v>
      </c>
      <c r="BE8436" s="60"/>
      <c r="BR8436" s="60"/>
      <c r="BX8436" s="151"/>
      <c r="CB8436" s="151"/>
      <c r="CM8436" s="151"/>
      <c r="CO8436" s="151"/>
      <c r="CT8436" s="151"/>
      <c r="CY8436" s="151"/>
    </row>
    <row r="8437" spans="1:103" x14ac:dyDescent="0.2">
      <c r="A8437" s="60"/>
      <c r="B8437" s="60"/>
      <c r="C8437" s="60"/>
      <c r="D8437" s="60"/>
      <c r="E8437" s="60"/>
      <c r="F8437" s="60"/>
      <c r="G8437" s="60"/>
      <c r="H8437" s="60"/>
      <c r="I8437" s="60"/>
      <c r="J8437" s="60"/>
      <c r="K8437" s="60"/>
      <c r="L8437" s="60"/>
      <c r="M8437" s="60"/>
      <c r="N8437" s="60"/>
      <c r="O8437" s="60"/>
      <c r="P8437" s="60"/>
      <c r="Q8437" s="60"/>
      <c r="R8437" s="334">
        <v>21836</v>
      </c>
      <c r="S8437" s="319" t="s">
        <v>356</v>
      </c>
      <c r="BE8437" s="60"/>
      <c r="BR8437" s="60"/>
      <c r="BX8437" s="151"/>
      <c r="CB8437" s="151"/>
      <c r="CM8437" s="151"/>
      <c r="CO8437" s="151"/>
      <c r="CT8437" s="151"/>
      <c r="CY8437" s="151"/>
    </row>
    <row r="8438" spans="1:103" x14ac:dyDescent="0.2">
      <c r="A8438" s="60"/>
      <c r="B8438" s="60"/>
      <c r="C8438" s="60"/>
      <c r="D8438" s="60"/>
      <c r="E8438" s="60"/>
      <c r="F8438" s="60"/>
      <c r="G8438" s="60"/>
      <c r="H8438" s="60"/>
      <c r="I8438" s="60"/>
      <c r="J8438" s="60"/>
      <c r="K8438" s="60"/>
      <c r="L8438" s="60"/>
      <c r="M8438" s="60"/>
      <c r="N8438" s="60"/>
      <c r="O8438" s="60"/>
      <c r="P8438" s="60"/>
      <c r="Q8438" s="60"/>
      <c r="R8438" s="334">
        <v>21837</v>
      </c>
      <c r="S8438" s="319" t="s">
        <v>356</v>
      </c>
      <c r="BE8438" s="60"/>
      <c r="BR8438" s="60"/>
      <c r="BX8438" s="151"/>
      <c r="CB8438" s="151"/>
      <c r="CM8438" s="151"/>
      <c r="CO8438" s="151"/>
      <c r="CT8438" s="151"/>
      <c r="CY8438" s="151"/>
    </row>
    <row r="8439" spans="1:103" x14ac:dyDescent="0.2">
      <c r="A8439" s="60"/>
      <c r="B8439" s="60"/>
      <c r="C8439" s="60"/>
      <c r="D8439" s="60"/>
      <c r="E8439" s="60"/>
      <c r="F8439" s="60"/>
      <c r="G8439" s="60"/>
      <c r="H8439" s="60"/>
      <c r="I8439" s="60"/>
      <c r="J8439" s="60"/>
      <c r="K8439" s="60"/>
      <c r="L8439" s="60"/>
      <c r="M8439" s="60"/>
      <c r="N8439" s="60"/>
      <c r="O8439" s="60"/>
      <c r="P8439" s="60"/>
      <c r="Q8439" s="60"/>
      <c r="R8439" s="334">
        <v>21838</v>
      </c>
      <c r="S8439" s="319" t="s">
        <v>356</v>
      </c>
      <c r="BE8439" s="60"/>
      <c r="BR8439" s="60"/>
      <c r="BX8439" s="151"/>
      <c r="CB8439" s="151"/>
      <c r="CM8439" s="151"/>
      <c r="CO8439" s="151"/>
      <c r="CT8439" s="151"/>
      <c r="CY8439" s="151"/>
    </row>
    <row r="8440" spans="1:103" x14ac:dyDescent="0.2">
      <c r="A8440" s="60"/>
      <c r="B8440" s="60"/>
      <c r="C8440" s="60"/>
      <c r="D8440" s="60"/>
      <c r="E8440" s="60"/>
      <c r="F8440" s="60"/>
      <c r="G8440" s="60"/>
      <c r="H8440" s="60"/>
      <c r="I8440" s="60"/>
      <c r="J8440" s="60"/>
      <c r="K8440" s="60"/>
      <c r="L8440" s="60"/>
      <c r="M8440" s="60"/>
      <c r="N8440" s="60"/>
      <c r="O8440" s="60"/>
      <c r="P8440" s="60"/>
      <c r="Q8440" s="60"/>
      <c r="R8440" s="334">
        <v>21840</v>
      </c>
      <c r="S8440" s="319" t="s">
        <v>356</v>
      </c>
      <c r="BE8440" s="60"/>
      <c r="BR8440" s="60"/>
      <c r="BX8440" s="151"/>
      <c r="CB8440" s="151"/>
      <c r="CM8440" s="151"/>
      <c r="CO8440" s="151"/>
      <c r="CT8440" s="151"/>
      <c r="CY8440" s="151"/>
    </row>
    <row r="8441" spans="1:103" x14ac:dyDescent="0.2">
      <c r="A8441" s="60"/>
      <c r="B8441" s="60"/>
      <c r="C8441" s="60"/>
      <c r="D8441" s="60"/>
      <c r="E8441" s="60"/>
      <c r="F8441" s="60"/>
      <c r="G8441" s="60"/>
      <c r="H8441" s="60"/>
      <c r="I8441" s="60"/>
      <c r="J8441" s="60"/>
      <c r="K8441" s="60"/>
      <c r="L8441" s="60"/>
      <c r="M8441" s="60"/>
      <c r="N8441" s="60"/>
      <c r="O8441" s="60"/>
      <c r="P8441" s="60"/>
      <c r="Q8441" s="60"/>
      <c r="R8441" s="334">
        <v>21841</v>
      </c>
      <c r="S8441" s="319" t="s">
        <v>356</v>
      </c>
      <c r="BE8441" s="60"/>
      <c r="BR8441" s="60"/>
      <c r="BX8441" s="151"/>
      <c r="CB8441" s="151"/>
      <c r="CM8441" s="151"/>
      <c r="CO8441" s="151"/>
      <c r="CT8441" s="151"/>
      <c r="CY8441" s="151"/>
    </row>
    <row r="8442" spans="1:103" x14ac:dyDescent="0.2">
      <c r="A8442" s="60"/>
      <c r="B8442" s="60"/>
      <c r="C8442" s="60"/>
      <c r="D8442" s="60"/>
      <c r="E8442" s="60"/>
      <c r="F8442" s="60"/>
      <c r="G8442" s="60"/>
      <c r="H8442" s="60"/>
      <c r="I8442" s="60"/>
      <c r="J8442" s="60"/>
      <c r="K8442" s="60"/>
      <c r="L8442" s="60"/>
      <c r="M8442" s="60"/>
      <c r="N8442" s="60"/>
      <c r="O8442" s="60"/>
      <c r="P8442" s="60"/>
      <c r="Q8442" s="60"/>
      <c r="R8442" s="334">
        <v>21842</v>
      </c>
      <c r="S8442" s="319" t="s">
        <v>356</v>
      </c>
      <c r="BE8442" s="60"/>
      <c r="BR8442" s="60"/>
      <c r="BX8442" s="151"/>
      <c r="CB8442" s="151"/>
      <c r="CM8442" s="151"/>
      <c r="CO8442" s="151"/>
      <c r="CT8442" s="151"/>
      <c r="CY8442" s="151"/>
    </row>
    <row r="8443" spans="1:103" x14ac:dyDescent="0.2">
      <c r="A8443" s="60"/>
      <c r="B8443" s="60"/>
      <c r="C8443" s="60"/>
      <c r="D8443" s="60"/>
      <c r="E8443" s="60"/>
      <c r="F8443" s="60"/>
      <c r="G8443" s="60"/>
      <c r="H8443" s="60"/>
      <c r="I8443" s="60"/>
      <c r="J8443" s="60"/>
      <c r="K8443" s="60"/>
      <c r="L8443" s="60"/>
      <c r="M8443" s="60"/>
      <c r="N8443" s="60"/>
      <c r="O8443" s="60"/>
      <c r="P8443" s="60"/>
      <c r="Q8443" s="60"/>
      <c r="R8443" s="334">
        <v>21843</v>
      </c>
      <c r="S8443" s="319" t="s">
        <v>356</v>
      </c>
      <c r="BE8443" s="60"/>
      <c r="BR8443" s="60"/>
      <c r="BX8443" s="151"/>
      <c r="CB8443" s="151"/>
      <c r="CM8443" s="151"/>
      <c r="CO8443" s="151"/>
      <c r="CT8443" s="151"/>
      <c r="CY8443" s="151"/>
    </row>
    <row r="8444" spans="1:103" x14ac:dyDescent="0.2">
      <c r="A8444" s="60"/>
      <c r="B8444" s="60"/>
      <c r="C8444" s="60"/>
      <c r="D8444" s="60"/>
      <c r="E8444" s="60"/>
      <c r="F8444" s="60"/>
      <c r="G8444" s="60"/>
      <c r="H8444" s="60"/>
      <c r="I8444" s="60"/>
      <c r="J8444" s="60"/>
      <c r="K8444" s="60"/>
      <c r="L8444" s="60"/>
      <c r="M8444" s="60"/>
      <c r="N8444" s="60"/>
      <c r="O8444" s="60"/>
      <c r="P8444" s="60"/>
      <c r="Q8444" s="60"/>
      <c r="R8444" s="334">
        <v>21849</v>
      </c>
      <c r="S8444" s="319" t="s">
        <v>356</v>
      </c>
      <c r="BE8444" s="60"/>
      <c r="BR8444" s="60"/>
      <c r="BX8444" s="151"/>
      <c r="CB8444" s="151"/>
      <c r="CM8444" s="151"/>
      <c r="CO8444" s="151"/>
      <c r="CT8444" s="151"/>
      <c r="CY8444" s="151"/>
    </row>
    <row r="8445" spans="1:103" x14ac:dyDescent="0.2">
      <c r="A8445" s="60"/>
      <c r="B8445" s="60"/>
      <c r="C8445" s="60"/>
      <c r="D8445" s="60"/>
      <c r="E8445" s="60"/>
      <c r="F8445" s="60"/>
      <c r="G8445" s="60"/>
      <c r="H8445" s="60"/>
      <c r="I8445" s="60"/>
      <c r="J8445" s="60"/>
      <c r="K8445" s="60"/>
      <c r="L8445" s="60"/>
      <c r="M8445" s="60"/>
      <c r="N8445" s="60"/>
      <c r="O8445" s="60"/>
      <c r="P8445" s="60"/>
      <c r="Q8445" s="60"/>
      <c r="R8445" s="334">
        <v>21850</v>
      </c>
      <c r="S8445" s="319" t="s">
        <v>356</v>
      </c>
      <c r="BE8445" s="60"/>
      <c r="BR8445" s="60"/>
      <c r="BX8445" s="151"/>
      <c r="CB8445" s="151"/>
      <c r="CM8445" s="151"/>
      <c r="CO8445" s="151"/>
      <c r="CT8445" s="151"/>
      <c r="CY8445" s="151"/>
    </row>
    <row r="8446" spans="1:103" x14ac:dyDescent="0.2">
      <c r="A8446" s="60"/>
      <c r="B8446" s="60"/>
      <c r="C8446" s="60"/>
      <c r="D8446" s="60"/>
      <c r="E8446" s="60"/>
      <c r="F8446" s="60"/>
      <c r="G8446" s="60"/>
      <c r="H8446" s="60"/>
      <c r="I8446" s="60"/>
      <c r="J8446" s="60"/>
      <c r="K8446" s="60"/>
      <c r="L8446" s="60"/>
      <c r="M8446" s="60"/>
      <c r="N8446" s="60"/>
      <c r="O8446" s="60"/>
      <c r="P8446" s="60"/>
      <c r="Q8446" s="60"/>
      <c r="R8446" s="334">
        <v>21851</v>
      </c>
      <c r="S8446" s="319" t="s">
        <v>356</v>
      </c>
      <c r="BE8446" s="60"/>
      <c r="BR8446" s="60"/>
      <c r="BX8446" s="151"/>
      <c r="CB8446" s="151"/>
      <c r="CM8446" s="151"/>
      <c r="CO8446" s="151"/>
      <c r="CT8446" s="151"/>
      <c r="CY8446" s="151"/>
    </row>
    <row r="8447" spans="1:103" x14ac:dyDescent="0.2">
      <c r="A8447" s="60"/>
      <c r="B8447" s="60"/>
      <c r="C8447" s="60"/>
      <c r="D8447" s="60"/>
      <c r="E8447" s="60"/>
      <c r="F8447" s="60"/>
      <c r="G8447" s="60"/>
      <c r="H8447" s="60"/>
      <c r="I8447" s="60"/>
      <c r="J8447" s="60"/>
      <c r="K8447" s="60"/>
      <c r="L8447" s="60"/>
      <c r="M8447" s="60"/>
      <c r="N8447" s="60"/>
      <c r="O8447" s="60"/>
      <c r="P8447" s="60"/>
      <c r="Q8447" s="60"/>
      <c r="R8447" s="334">
        <v>21852</v>
      </c>
      <c r="S8447" s="319" t="s">
        <v>356</v>
      </c>
      <c r="BE8447" s="60"/>
      <c r="BR8447" s="60"/>
      <c r="BX8447" s="151"/>
      <c r="CB8447" s="151"/>
      <c r="CM8447" s="151"/>
      <c r="CO8447" s="151"/>
      <c r="CT8447" s="151"/>
      <c r="CY8447" s="151"/>
    </row>
    <row r="8448" spans="1:103" x14ac:dyDescent="0.2">
      <c r="A8448" s="60"/>
      <c r="B8448" s="60"/>
      <c r="C8448" s="60"/>
      <c r="D8448" s="60"/>
      <c r="E8448" s="60"/>
      <c r="F8448" s="60"/>
      <c r="G8448" s="60"/>
      <c r="H8448" s="60"/>
      <c r="I8448" s="60"/>
      <c r="J8448" s="60"/>
      <c r="K8448" s="60"/>
      <c r="L8448" s="60"/>
      <c r="M8448" s="60"/>
      <c r="N8448" s="60"/>
      <c r="O8448" s="60"/>
      <c r="P8448" s="60"/>
      <c r="Q8448" s="60"/>
      <c r="R8448" s="334">
        <v>21853</v>
      </c>
      <c r="S8448" s="319" t="s">
        <v>356</v>
      </c>
      <c r="BE8448" s="60"/>
      <c r="BR8448" s="60"/>
      <c r="BX8448" s="151"/>
      <c r="CB8448" s="151"/>
      <c r="CM8448" s="151"/>
      <c r="CO8448" s="151"/>
      <c r="CT8448" s="151"/>
      <c r="CY8448" s="151"/>
    </row>
    <row r="8449" spans="1:103" x14ac:dyDescent="0.2">
      <c r="A8449" s="60"/>
      <c r="B8449" s="60"/>
      <c r="C8449" s="60"/>
      <c r="D8449" s="60"/>
      <c r="E8449" s="60"/>
      <c r="F8449" s="60"/>
      <c r="G8449" s="60"/>
      <c r="H8449" s="60"/>
      <c r="I8449" s="60"/>
      <c r="J8449" s="60"/>
      <c r="K8449" s="60"/>
      <c r="L8449" s="60"/>
      <c r="M8449" s="60"/>
      <c r="N8449" s="60"/>
      <c r="O8449" s="60"/>
      <c r="P8449" s="60"/>
      <c r="Q8449" s="60"/>
      <c r="R8449" s="334">
        <v>21856</v>
      </c>
      <c r="S8449" s="319" t="s">
        <v>356</v>
      </c>
      <c r="BE8449" s="60"/>
      <c r="BR8449" s="60"/>
      <c r="BX8449" s="151"/>
      <c r="CB8449" s="151"/>
      <c r="CM8449" s="151"/>
      <c r="CO8449" s="151"/>
      <c r="CT8449" s="151"/>
      <c r="CY8449" s="151"/>
    </row>
    <row r="8450" spans="1:103" x14ac:dyDescent="0.2">
      <c r="A8450" s="60"/>
      <c r="B8450" s="60"/>
      <c r="C8450" s="60"/>
      <c r="D8450" s="60"/>
      <c r="E8450" s="60"/>
      <c r="F8450" s="60"/>
      <c r="G8450" s="60"/>
      <c r="H8450" s="60"/>
      <c r="I8450" s="60"/>
      <c r="J8450" s="60"/>
      <c r="K8450" s="60"/>
      <c r="L8450" s="60"/>
      <c r="M8450" s="60"/>
      <c r="N8450" s="60"/>
      <c r="O8450" s="60"/>
      <c r="P8450" s="60"/>
      <c r="Q8450" s="60"/>
      <c r="R8450" s="334">
        <v>21857</v>
      </c>
      <c r="S8450" s="319" t="s">
        <v>356</v>
      </c>
      <c r="BE8450" s="60"/>
      <c r="BR8450" s="60"/>
      <c r="BX8450" s="151"/>
      <c r="CB8450" s="151"/>
      <c r="CM8450" s="151"/>
      <c r="CO8450" s="151"/>
      <c r="CT8450" s="151"/>
      <c r="CY8450" s="151"/>
    </row>
    <row r="8451" spans="1:103" x14ac:dyDescent="0.2">
      <c r="A8451" s="60"/>
      <c r="B8451" s="60"/>
      <c r="C8451" s="60"/>
      <c r="D8451" s="60"/>
      <c r="E8451" s="60"/>
      <c r="F8451" s="60"/>
      <c r="G8451" s="60"/>
      <c r="H8451" s="60"/>
      <c r="I8451" s="60"/>
      <c r="J8451" s="60"/>
      <c r="K8451" s="60"/>
      <c r="L8451" s="60"/>
      <c r="M8451" s="60"/>
      <c r="N8451" s="60"/>
      <c r="O8451" s="60"/>
      <c r="P8451" s="60"/>
      <c r="Q8451" s="60"/>
      <c r="R8451" s="334">
        <v>21861</v>
      </c>
      <c r="S8451" s="319" t="s">
        <v>356</v>
      </c>
      <c r="BE8451" s="60"/>
      <c r="BR8451" s="60"/>
      <c r="BX8451" s="151"/>
      <c r="CB8451" s="151"/>
      <c r="CM8451" s="151"/>
      <c r="CO8451" s="151"/>
      <c r="CT8451" s="151"/>
      <c r="CY8451" s="151"/>
    </row>
    <row r="8452" spans="1:103" x14ac:dyDescent="0.2">
      <c r="A8452" s="60"/>
      <c r="B8452" s="60"/>
      <c r="C8452" s="60"/>
      <c r="D8452" s="60"/>
      <c r="E8452" s="60"/>
      <c r="F8452" s="60"/>
      <c r="G8452" s="60"/>
      <c r="H8452" s="60"/>
      <c r="I8452" s="60"/>
      <c r="J8452" s="60"/>
      <c r="K8452" s="60"/>
      <c r="L8452" s="60"/>
      <c r="M8452" s="60"/>
      <c r="N8452" s="60"/>
      <c r="O8452" s="60"/>
      <c r="P8452" s="60"/>
      <c r="Q8452" s="60"/>
      <c r="R8452" s="334">
        <v>21862</v>
      </c>
      <c r="S8452" s="319" t="s">
        <v>356</v>
      </c>
      <c r="BE8452" s="60"/>
      <c r="BR8452" s="60"/>
      <c r="BX8452" s="151"/>
      <c r="CB8452" s="151"/>
      <c r="CM8452" s="151"/>
      <c r="CO8452" s="151"/>
      <c r="CT8452" s="151"/>
      <c r="CY8452" s="151"/>
    </row>
    <row r="8453" spans="1:103" x14ac:dyDescent="0.2">
      <c r="A8453" s="60"/>
      <c r="B8453" s="60"/>
      <c r="C8453" s="60"/>
      <c r="D8453" s="60"/>
      <c r="E8453" s="60"/>
      <c r="F8453" s="60"/>
      <c r="G8453" s="60"/>
      <c r="H8453" s="60"/>
      <c r="I8453" s="60"/>
      <c r="J8453" s="60"/>
      <c r="K8453" s="60"/>
      <c r="L8453" s="60"/>
      <c r="M8453" s="60"/>
      <c r="N8453" s="60"/>
      <c r="O8453" s="60"/>
      <c r="P8453" s="60"/>
      <c r="Q8453" s="60"/>
      <c r="R8453" s="334">
        <v>21863</v>
      </c>
      <c r="S8453" s="319" t="s">
        <v>356</v>
      </c>
      <c r="BE8453" s="60"/>
      <c r="BR8453" s="60"/>
      <c r="BX8453" s="151"/>
      <c r="CB8453" s="151"/>
      <c r="CM8453" s="151"/>
      <c r="CO8453" s="151"/>
      <c r="CT8453" s="151"/>
      <c r="CY8453" s="151"/>
    </row>
    <row r="8454" spans="1:103" x14ac:dyDescent="0.2">
      <c r="A8454" s="60"/>
      <c r="B8454" s="60"/>
      <c r="C8454" s="60"/>
      <c r="D8454" s="60"/>
      <c r="E8454" s="60"/>
      <c r="F8454" s="60"/>
      <c r="G8454" s="60"/>
      <c r="H8454" s="60"/>
      <c r="I8454" s="60"/>
      <c r="J8454" s="60"/>
      <c r="K8454" s="60"/>
      <c r="L8454" s="60"/>
      <c r="M8454" s="60"/>
      <c r="N8454" s="60"/>
      <c r="O8454" s="60"/>
      <c r="P8454" s="60"/>
      <c r="Q8454" s="60"/>
      <c r="R8454" s="334">
        <v>21864</v>
      </c>
      <c r="S8454" s="319" t="s">
        <v>356</v>
      </c>
      <c r="BE8454" s="60"/>
      <c r="BR8454" s="60"/>
      <c r="BX8454" s="151"/>
      <c r="CB8454" s="151"/>
      <c r="CM8454" s="151"/>
      <c r="CO8454" s="151"/>
      <c r="CT8454" s="151"/>
      <c r="CY8454" s="151"/>
    </row>
    <row r="8455" spans="1:103" x14ac:dyDescent="0.2">
      <c r="A8455" s="60"/>
      <c r="B8455" s="60"/>
      <c r="C8455" s="60"/>
      <c r="D8455" s="60"/>
      <c r="E8455" s="60"/>
      <c r="F8455" s="60"/>
      <c r="G8455" s="60"/>
      <c r="H8455" s="60"/>
      <c r="I8455" s="60"/>
      <c r="J8455" s="60"/>
      <c r="K8455" s="60"/>
      <c r="L8455" s="60"/>
      <c r="M8455" s="60"/>
      <c r="N8455" s="60"/>
      <c r="O8455" s="60"/>
      <c r="P8455" s="60"/>
      <c r="Q8455" s="60"/>
      <c r="R8455" s="334">
        <v>21865</v>
      </c>
      <c r="S8455" s="319" t="s">
        <v>356</v>
      </c>
      <c r="BE8455" s="60"/>
      <c r="BR8455" s="60"/>
      <c r="BX8455" s="151"/>
      <c r="CB8455" s="151"/>
      <c r="CM8455" s="151"/>
      <c r="CO8455" s="151"/>
      <c r="CT8455" s="151"/>
      <c r="CY8455" s="151"/>
    </row>
    <row r="8456" spans="1:103" x14ac:dyDescent="0.2">
      <c r="A8456" s="60"/>
      <c r="B8456" s="60"/>
      <c r="C8456" s="60"/>
      <c r="D8456" s="60"/>
      <c r="E8456" s="60"/>
      <c r="F8456" s="60"/>
      <c r="G8456" s="60"/>
      <c r="H8456" s="60"/>
      <c r="I8456" s="60"/>
      <c r="J8456" s="60"/>
      <c r="K8456" s="60"/>
      <c r="L8456" s="60"/>
      <c r="M8456" s="60"/>
      <c r="N8456" s="60"/>
      <c r="O8456" s="60"/>
      <c r="P8456" s="60"/>
      <c r="Q8456" s="60"/>
      <c r="R8456" s="334">
        <v>21866</v>
      </c>
      <c r="S8456" s="319" t="s">
        <v>356</v>
      </c>
      <c r="BE8456" s="60"/>
      <c r="BR8456" s="60"/>
      <c r="BX8456" s="151"/>
      <c r="CB8456" s="151"/>
      <c r="CM8456" s="151"/>
      <c r="CO8456" s="151"/>
      <c r="CT8456" s="151"/>
      <c r="CY8456" s="151"/>
    </row>
    <row r="8457" spans="1:103" x14ac:dyDescent="0.2">
      <c r="A8457" s="60"/>
      <c r="B8457" s="60"/>
      <c r="C8457" s="60"/>
      <c r="D8457" s="60"/>
      <c r="E8457" s="60"/>
      <c r="F8457" s="60"/>
      <c r="G8457" s="60"/>
      <c r="H8457" s="60"/>
      <c r="I8457" s="60"/>
      <c r="J8457" s="60"/>
      <c r="K8457" s="60"/>
      <c r="L8457" s="60"/>
      <c r="M8457" s="60"/>
      <c r="N8457" s="60"/>
      <c r="O8457" s="60"/>
      <c r="P8457" s="60"/>
      <c r="Q8457" s="60"/>
      <c r="R8457" s="334">
        <v>21867</v>
      </c>
      <c r="S8457" s="319" t="s">
        <v>356</v>
      </c>
      <c r="BE8457" s="60"/>
      <c r="BR8457" s="60"/>
      <c r="BX8457" s="151"/>
      <c r="CB8457" s="151"/>
      <c r="CM8457" s="151"/>
      <c r="CO8457" s="151"/>
      <c r="CT8457" s="151"/>
      <c r="CY8457" s="151"/>
    </row>
    <row r="8458" spans="1:103" x14ac:dyDescent="0.2">
      <c r="A8458" s="60"/>
      <c r="B8458" s="60"/>
      <c r="C8458" s="60"/>
      <c r="D8458" s="60"/>
      <c r="E8458" s="60"/>
      <c r="F8458" s="60"/>
      <c r="G8458" s="60"/>
      <c r="H8458" s="60"/>
      <c r="I8458" s="60"/>
      <c r="J8458" s="60"/>
      <c r="K8458" s="60"/>
      <c r="L8458" s="60"/>
      <c r="M8458" s="60"/>
      <c r="N8458" s="60"/>
      <c r="O8458" s="60"/>
      <c r="P8458" s="60"/>
      <c r="Q8458" s="60"/>
      <c r="R8458" s="334">
        <v>21869</v>
      </c>
      <c r="S8458" s="319" t="s">
        <v>356</v>
      </c>
      <c r="BE8458" s="60"/>
      <c r="BR8458" s="60"/>
      <c r="BX8458" s="151"/>
      <c r="CB8458" s="151"/>
      <c r="CM8458" s="151"/>
      <c r="CO8458" s="151"/>
      <c r="CT8458" s="151"/>
      <c r="CY8458" s="151"/>
    </row>
    <row r="8459" spans="1:103" x14ac:dyDescent="0.2">
      <c r="A8459" s="60"/>
      <c r="B8459" s="60"/>
      <c r="C8459" s="60"/>
      <c r="D8459" s="60"/>
      <c r="E8459" s="60"/>
      <c r="F8459" s="60"/>
      <c r="G8459" s="60"/>
      <c r="H8459" s="60"/>
      <c r="I8459" s="60"/>
      <c r="J8459" s="60"/>
      <c r="K8459" s="60"/>
      <c r="L8459" s="60"/>
      <c r="M8459" s="60"/>
      <c r="N8459" s="60"/>
      <c r="O8459" s="60"/>
      <c r="P8459" s="60"/>
      <c r="Q8459" s="60"/>
      <c r="R8459" s="334">
        <v>21871</v>
      </c>
      <c r="S8459" s="319" t="s">
        <v>356</v>
      </c>
      <c r="BE8459" s="60"/>
      <c r="BR8459" s="60"/>
      <c r="BX8459" s="151"/>
      <c r="CB8459" s="151"/>
      <c r="CM8459" s="151"/>
      <c r="CO8459" s="151"/>
      <c r="CT8459" s="151"/>
      <c r="CY8459" s="151"/>
    </row>
    <row r="8460" spans="1:103" x14ac:dyDescent="0.2">
      <c r="A8460" s="60"/>
      <c r="B8460" s="60"/>
      <c r="C8460" s="60"/>
      <c r="D8460" s="60"/>
      <c r="E8460" s="60"/>
      <c r="F8460" s="60"/>
      <c r="G8460" s="60"/>
      <c r="H8460" s="60"/>
      <c r="I8460" s="60"/>
      <c r="J8460" s="60"/>
      <c r="K8460" s="60"/>
      <c r="L8460" s="60"/>
      <c r="M8460" s="60"/>
      <c r="N8460" s="60"/>
      <c r="O8460" s="60"/>
      <c r="P8460" s="60"/>
      <c r="Q8460" s="60"/>
      <c r="R8460" s="334">
        <v>21872</v>
      </c>
      <c r="S8460" s="319" t="s">
        <v>356</v>
      </c>
      <c r="BE8460" s="60"/>
      <c r="BR8460" s="60"/>
      <c r="BX8460" s="151"/>
      <c r="CB8460" s="151"/>
      <c r="CM8460" s="151"/>
      <c r="CO8460" s="151"/>
      <c r="CT8460" s="151"/>
      <c r="CY8460" s="151"/>
    </row>
    <row r="8461" spans="1:103" x14ac:dyDescent="0.2">
      <c r="A8461" s="60"/>
      <c r="B8461" s="60"/>
      <c r="C8461" s="60"/>
      <c r="D8461" s="60"/>
      <c r="E8461" s="60"/>
      <c r="F8461" s="60"/>
      <c r="G8461" s="60"/>
      <c r="H8461" s="60"/>
      <c r="I8461" s="60"/>
      <c r="J8461" s="60"/>
      <c r="K8461" s="60"/>
      <c r="L8461" s="60"/>
      <c r="M8461" s="60"/>
      <c r="N8461" s="60"/>
      <c r="O8461" s="60"/>
      <c r="P8461" s="60"/>
      <c r="Q8461" s="60"/>
      <c r="R8461" s="334">
        <v>21874</v>
      </c>
      <c r="S8461" s="319" t="s">
        <v>356</v>
      </c>
      <c r="BE8461" s="60"/>
      <c r="BR8461" s="60"/>
      <c r="BX8461" s="151"/>
      <c r="CB8461" s="151"/>
      <c r="CM8461" s="151"/>
      <c r="CO8461" s="151"/>
      <c r="CT8461" s="151"/>
      <c r="CY8461" s="151"/>
    </row>
    <row r="8462" spans="1:103" x14ac:dyDescent="0.2">
      <c r="A8462" s="60"/>
      <c r="B8462" s="60"/>
      <c r="C8462" s="60"/>
      <c r="D8462" s="60"/>
      <c r="E8462" s="60"/>
      <c r="F8462" s="60"/>
      <c r="G8462" s="60"/>
      <c r="H8462" s="60"/>
      <c r="I8462" s="60"/>
      <c r="J8462" s="60"/>
      <c r="K8462" s="60"/>
      <c r="L8462" s="60"/>
      <c r="M8462" s="60"/>
      <c r="N8462" s="60"/>
      <c r="O8462" s="60"/>
      <c r="P8462" s="60"/>
      <c r="Q8462" s="60"/>
      <c r="R8462" s="334">
        <v>21875</v>
      </c>
      <c r="S8462" s="319" t="s">
        <v>356</v>
      </c>
      <c r="BE8462" s="60"/>
      <c r="BR8462" s="60"/>
      <c r="BX8462" s="151"/>
      <c r="CB8462" s="151"/>
      <c r="CM8462" s="151"/>
      <c r="CO8462" s="151"/>
      <c r="CT8462" s="151"/>
      <c r="CY8462" s="151"/>
    </row>
    <row r="8463" spans="1:103" x14ac:dyDescent="0.2">
      <c r="A8463" s="60"/>
      <c r="B8463" s="60"/>
      <c r="C8463" s="60"/>
      <c r="D8463" s="60"/>
      <c r="E8463" s="60"/>
      <c r="F8463" s="60"/>
      <c r="G8463" s="60"/>
      <c r="H8463" s="60"/>
      <c r="I8463" s="60"/>
      <c r="J8463" s="60"/>
      <c r="K8463" s="60"/>
      <c r="L8463" s="60"/>
      <c r="M8463" s="60"/>
      <c r="N8463" s="60"/>
      <c r="O8463" s="60"/>
      <c r="P8463" s="60"/>
      <c r="Q8463" s="60"/>
      <c r="R8463" s="334">
        <v>21890</v>
      </c>
      <c r="S8463" s="319" t="s">
        <v>356</v>
      </c>
      <c r="BE8463" s="60"/>
      <c r="BR8463" s="60"/>
      <c r="BX8463" s="151"/>
      <c r="CB8463" s="151"/>
      <c r="CM8463" s="151"/>
      <c r="CO8463" s="151"/>
      <c r="CT8463" s="151"/>
      <c r="CY8463" s="151"/>
    </row>
    <row r="8464" spans="1:103" x14ac:dyDescent="0.2">
      <c r="A8464" s="60"/>
      <c r="B8464" s="60"/>
      <c r="C8464" s="60"/>
      <c r="D8464" s="60"/>
      <c r="E8464" s="60"/>
      <c r="F8464" s="60"/>
      <c r="G8464" s="60"/>
      <c r="H8464" s="60"/>
      <c r="I8464" s="60"/>
      <c r="J8464" s="60"/>
      <c r="K8464" s="60"/>
      <c r="L8464" s="60"/>
      <c r="M8464" s="60"/>
      <c r="N8464" s="60"/>
      <c r="O8464" s="60"/>
      <c r="P8464" s="60"/>
      <c r="Q8464" s="60"/>
      <c r="R8464" s="334">
        <v>21901</v>
      </c>
      <c r="S8464" s="319" t="s">
        <v>356</v>
      </c>
      <c r="BE8464" s="60"/>
      <c r="BR8464" s="60"/>
      <c r="BX8464" s="151"/>
      <c r="CB8464" s="151"/>
      <c r="CM8464" s="151"/>
      <c r="CO8464" s="151"/>
      <c r="CT8464" s="151"/>
      <c r="CY8464" s="151"/>
    </row>
    <row r="8465" spans="1:103" x14ac:dyDescent="0.2">
      <c r="A8465" s="60"/>
      <c r="B8465" s="60"/>
      <c r="C8465" s="60"/>
      <c r="D8465" s="60"/>
      <c r="E8465" s="60"/>
      <c r="F8465" s="60"/>
      <c r="G8465" s="60"/>
      <c r="H8465" s="60"/>
      <c r="I8465" s="60"/>
      <c r="J8465" s="60"/>
      <c r="K8465" s="60"/>
      <c r="L8465" s="60"/>
      <c r="M8465" s="60"/>
      <c r="N8465" s="60"/>
      <c r="O8465" s="60"/>
      <c r="P8465" s="60"/>
      <c r="Q8465" s="60"/>
      <c r="R8465" s="334">
        <v>21902</v>
      </c>
      <c r="S8465" s="319" t="s">
        <v>356</v>
      </c>
      <c r="BE8465" s="60"/>
      <c r="BR8465" s="60"/>
      <c r="BX8465" s="151"/>
      <c r="CB8465" s="151"/>
      <c r="CM8465" s="151"/>
      <c r="CO8465" s="151"/>
      <c r="CT8465" s="151"/>
      <c r="CY8465" s="151"/>
    </row>
    <row r="8466" spans="1:103" x14ac:dyDescent="0.2">
      <c r="A8466" s="60"/>
      <c r="B8466" s="60"/>
      <c r="C8466" s="60"/>
      <c r="D8466" s="60"/>
      <c r="E8466" s="60"/>
      <c r="F8466" s="60"/>
      <c r="G8466" s="60"/>
      <c r="H8466" s="60"/>
      <c r="I8466" s="60"/>
      <c r="J8466" s="60"/>
      <c r="K8466" s="60"/>
      <c r="L8466" s="60"/>
      <c r="M8466" s="60"/>
      <c r="N8466" s="60"/>
      <c r="O8466" s="60"/>
      <c r="P8466" s="60"/>
      <c r="Q8466" s="60"/>
      <c r="R8466" s="334">
        <v>21903</v>
      </c>
      <c r="S8466" s="319" t="s">
        <v>356</v>
      </c>
      <c r="BE8466" s="60"/>
      <c r="BR8466" s="60"/>
      <c r="BX8466" s="151"/>
      <c r="CB8466" s="151"/>
      <c r="CM8466" s="151"/>
      <c r="CO8466" s="151"/>
      <c r="CT8466" s="151"/>
      <c r="CY8466" s="151"/>
    </row>
    <row r="8467" spans="1:103" x14ac:dyDescent="0.2">
      <c r="A8467" s="60"/>
      <c r="B8467" s="60"/>
      <c r="C8467" s="60"/>
      <c r="D8467" s="60"/>
      <c r="E8467" s="60"/>
      <c r="F8467" s="60"/>
      <c r="G8467" s="60"/>
      <c r="H8467" s="60"/>
      <c r="I8467" s="60"/>
      <c r="J8467" s="60"/>
      <c r="K8467" s="60"/>
      <c r="L8467" s="60"/>
      <c r="M8467" s="60"/>
      <c r="N8467" s="60"/>
      <c r="O8467" s="60"/>
      <c r="P8467" s="60"/>
      <c r="Q8467" s="60"/>
      <c r="R8467" s="334">
        <v>21904</v>
      </c>
      <c r="S8467" s="319" t="s">
        <v>356</v>
      </c>
      <c r="BE8467" s="60"/>
      <c r="BR8467" s="60"/>
      <c r="BX8467" s="151"/>
      <c r="CB8467" s="151"/>
      <c r="CM8467" s="151"/>
      <c r="CO8467" s="151"/>
      <c r="CT8467" s="151"/>
      <c r="CY8467" s="151"/>
    </row>
    <row r="8468" spans="1:103" x14ac:dyDescent="0.2">
      <c r="A8468" s="60"/>
      <c r="B8468" s="60"/>
      <c r="C8468" s="60"/>
      <c r="D8468" s="60"/>
      <c r="E8468" s="60"/>
      <c r="F8468" s="60"/>
      <c r="G8468" s="60"/>
      <c r="H8468" s="60"/>
      <c r="I8468" s="60"/>
      <c r="J8468" s="60"/>
      <c r="K8468" s="60"/>
      <c r="L8468" s="60"/>
      <c r="M8468" s="60"/>
      <c r="N8468" s="60"/>
      <c r="O8468" s="60"/>
      <c r="P8468" s="60"/>
      <c r="Q8468" s="60"/>
      <c r="R8468" s="334">
        <v>21911</v>
      </c>
      <c r="S8468" s="319" t="s">
        <v>356</v>
      </c>
      <c r="BE8468" s="60"/>
      <c r="BR8468" s="60"/>
      <c r="BX8468" s="151"/>
      <c r="CB8468" s="151"/>
      <c r="CM8468" s="151"/>
      <c r="CO8468" s="151"/>
      <c r="CT8468" s="151"/>
      <c r="CY8468" s="151"/>
    </row>
    <row r="8469" spans="1:103" x14ac:dyDescent="0.2">
      <c r="A8469" s="60"/>
      <c r="B8469" s="60"/>
      <c r="C8469" s="60"/>
      <c r="D8469" s="60"/>
      <c r="E8469" s="60"/>
      <c r="F8469" s="60"/>
      <c r="G8469" s="60"/>
      <c r="H8469" s="60"/>
      <c r="I8469" s="60"/>
      <c r="J8469" s="60"/>
      <c r="K8469" s="60"/>
      <c r="L8469" s="60"/>
      <c r="M8469" s="60"/>
      <c r="N8469" s="60"/>
      <c r="O8469" s="60"/>
      <c r="P8469" s="60"/>
      <c r="Q8469" s="60"/>
      <c r="R8469" s="334">
        <v>21912</v>
      </c>
      <c r="S8469" s="319" t="s">
        <v>356</v>
      </c>
      <c r="BE8469" s="60"/>
      <c r="BR8469" s="60"/>
      <c r="BX8469" s="151"/>
      <c r="CB8469" s="151"/>
      <c r="CM8469" s="151"/>
      <c r="CO8469" s="151"/>
      <c r="CT8469" s="151"/>
      <c r="CY8469" s="151"/>
    </row>
    <row r="8470" spans="1:103" x14ac:dyDescent="0.2">
      <c r="A8470" s="60"/>
      <c r="B8470" s="60"/>
      <c r="C8470" s="60"/>
      <c r="D8470" s="60"/>
      <c r="E8470" s="60"/>
      <c r="F8470" s="60"/>
      <c r="G8470" s="60"/>
      <c r="H8470" s="60"/>
      <c r="I8470" s="60"/>
      <c r="J8470" s="60"/>
      <c r="K8470" s="60"/>
      <c r="L8470" s="60"/>
      <c r="M8470" s="60"/>
      <c r="N8470" s="60"/>
      <c r="O8470" s="60"/>
      <c r="P8470" s="60"/>
      <c r="Q8470" s="60"/>
      <c r="R8470" s="334">
        <v>21913</v>
      </c>
      <c r="S8470" s="319" t="s">
        <v>356</v>
      </c>
      <c r="BE8470" s="60"/>
      <c r="BR8470" s="60"/>
      <c r="BX8470" s="151"/>
      <c r="CB8470" s="151"/>
      <c r="CM8470" s="151"/>
      <c r="CO8470" s="151"/>
      <c r="CT8470" s="151"/>
      <c r="CY8470" s="151"/>
    </row>
    <row r="8471" spans="1:103" x14ac:dyDescent="0.2">
      <c r="A8471" s="60"/>
      <c r="B8471" s="60"/>
      <c r="C8471" s="60"/>
      <c r="D8471" s="60"/>
      <c r="E8471" s="60"/>
      <c r="F8471" s="60"/>
      <c r="G8471" s="60"/>
      <c r="H8471" s="60"/>
      <c r="I8471" s="60"/>
      <c r="J8471" s="60"/>
      <c r="K8471" s="60"/>
      <c r="L8471" s="60"/>
      <c r="M8471" s="60"/>
      <c r="N8471" s="60"/>
      <c r="O8471" s="60"/>
      <c r="P8471" s="60"/>
      <c r="Q8471" s="60"/>
      <c r="R8471" s="334">
        <v>21914</v>
      </c>
      <c r="S8471" s="319" t="s">
        <v>356</v>
      </c>
      <c r="BE8471" s="60"/>
      <c r="BR8471" s="60"/>
      <c r="BX8471" s="151"/>
      <c r="CB8471" s="151"/>
      <c r="CM8471" s="151"/>
      <c r="CO8471" s="151"/>
      <c r="CT8471" s="151"/>
      <c r="CY8471" s="151"/>
    </row>
    <row r="8472" spans="1:103" x14ac:dyDescent="0.2">
      <c r="A8472" s="60"/>
      <c r="B8472" s="60"/>
      <c r="C8472" s="60"/>
      <c r="D8472" s="60"/>
      <c r="E8472" s="60"/>
      <c r="F8472" s="60"/>
      <c r="G8472" s="60"/>
      <c r="H8472" s="60"/>
      <c r="I8472" s="60"/>
      <c r="J8472" s="60"/>
      <c r="K8472" s="60"/>
      <c r="L8472" s="60"/>
      <c r="M8472" s="60"/>
      <c r="N8472" s="60"/>
      <c r="O8472" s="60"/>
      <c r="P8472" s="60"/>
      <c r="Q8472" s="60"/>
      <c r="R8472" s="334">
        <v>21915</v>
      </c>
      <c r="S8472" s="319" t="s">
        <v>356</v>
      </c>
      <c r="BE8472" s="60"/>
      <c r="BR8472" s="60"/>
      <c r="BX8472" s="151"/>
      <c r="CB8472" s="151"/>
      <c r="CM8472" s="151"/>
      <c r="CO8472" s="151"/>
      <c r="CT8472" s="151"/>
      <c r="CY8472" s="151"/>
    </row>
    <row r="8473" spans="1:103" x14ac:dyDescent="0.2">
      <c r="A8473" s="60"/>
      <c r="B8473" s="60"/>
      <c r="C8473" s="60"/>
      <c r="D8473" s="60"/>
      <c r="E8473" s="60"/>
      <c r="F8473" s="60"/>
      <c r="G8473" s="60"/>
      <c r="H8473" s="60"/>
      <c r="I8473" s="60"/>
      <c r="J8473" s="60"/>
      <c r="K8473" s="60"/>
      <c r="L8473" s="60"/>
      <c r="M8473" s="60"/>
      <c r="N8473" s="60"/>
      <c r="O8473" s="60"/>
      <c r="P8473" s="60"/>
      <c r="Q8473" s="60"/>
      <c r="R8473" s="334">
        <v>21916</v>
      </c>
      <c r="S8473" s="319" t="s">
        <v>356</v>
      </c>
      <c r="BE8473" s="60"/>
      <c r="BR8473" s="60"/>
      <c r="BX8473" s="151"/>
      <c r="CB8473" s="151"/>
      <c r="CM8473" s="151"/>
      <c r="CO8473" s="151"/>
      <c r="CT8473" s="151"/>
      <c r="CY8473" s="151"/>
    </row>
    <row r="8474" spans="1:103" x14ac:dyDescent="0.2">
      <c r="A8474" s="60"/>
      <c r="B8474" s="60"/>
      <c r="C8474" s="60"/>
      <c r="D8474" s="60"/>
      <c r="E8474" s="60"/>
      <c r="F8474" s="60"/>
      <c r="G8474" s="60"/>
      <c r="H8474" s="60"/>
      <c r="I8474" s="60"/>
      <c r="J8474" s="60"/>
      <c r="K8474" s="60"/>
      <c r="L8474" s="60"/>
      <c r="M8474" s="60"/>
      <c r="N8474" s="60"/>
      <c r="O8474" s="60"/>
      <c r="P8474" s="60"/>
      <c r="Q8474" s="60"/>
      <c r="R8474" s="334">
        <v>21917</v>
      </c>
      <c r="S8474" s="319" t="s">
        <v>356</v>
      </c>
      <c r="BE8474" s="60"/>
      <c r="BR8474" s="60"/>
      <c r="BX8474" s="151"/>
      <c r="CB8474" s="151"/>
      <c r="CM8474" s="151"/>
      <c r="CO8474" s="151"/>
      <c r="CT8474" s="151"/>
      <c r="CY8474" s="151"/>
    </row>
    <row r="8475" spans="1:103" x14ac:dyDescent="0.2">
      <c r="A8475" s="60"/>
      <c r="B8475" s="60"/>
      <c r="C8475" s="60"/>
      <c r="D8475" s="60"/>
      <c r="E8475" s="60"/>
      <c r="F8475" s="60"/>
      <c r="G8475" s="60"/>
      <c r="H8475" s="60"/>
      <c r="I8475" s="60"/>
      <c r="J8475" s="60"/>
      <c r="K8475" s="60"/>
      <c r="L8475" s="60"/>
      <c r="M8475" s="60"/>
      <c r="N8475" s="60"/>
      <c r="O8475" s="60"/>
      <c r="P8475" s="60"/>
      <c r="Q8475" s="60"/>
      <c r="R8475" s="334">
        <v>21918</v>
      </c>
      <c r="S8475" s="319" t="s">
        <v>356</v>
      </c>
      <c r="BE8475" s="60"/>
      <c r="BR8475" s="60"/>
      <c r="BX8475" s="151"/>
      <c r="CB8475" s="151"/>
      <c r="CM8475" s="151"/>
      <c r="CO8475" s="151"/>
      <c r="CT8475" s="151"/>
      <c r="CY8475" s="151"/>
    </row>
    <row r="8476" spans="1:103" x14ac:dyDescent="0.2">
      <c r="A8476" s="60"/>
      <c r="B8476" s="60"/>
      <c r="C8476" s="60"/>
      <c r="D8476" s="60"/>
      <c r="E8476" s="60"/>
      <c r="F8476" s="60"/>
      <c r="G8476" s="60"/>
      <c r="H8476" s="60"/>
      <c r="I8476" s="60"/>
      <c r="J8476" s="60"/>
      <c r="K8476" s="60"/>
      <c r="L8476" s="60"/>
      <c r="M8476" s="60"/>
      <c r="N8476" s="60"/>
      <c r="O8476" s="60"/>
      <c r="P8476" s="60"/>
      <c r="Q8476" s="60"/>
      <c r="R8476" s="334">
        <v>21919</v>
      </c>
      <c r="S8476" s="319" t="s">
        <v>356</v>
      </c>
      <c r="BE8476" s="60"/>
      <c r="BR8476" s="60"/>
      <c r="BX8476" s="151"/>
      <c r="CB8476" s="151"/>
      <c r="CM8476" s="151"/>
      <c r="CO8476" s="151"/>
      <c r="CT8476" s="151"/>
      <c r="CY8476" s="151"/>
    </row>
    <row r="8477" spans="1:103" x14ac:dyDescent="0.2">
      <c r="A8477" s="60"/>
      <c r="B8477" s="60"/>
      <c r="C8477" s="60"/>
      <c r="D8477" s="60"/>
      <c r="E8477" s="60"/>
      <c r="F8477" s="60"/>
      <c r="G8477" s="60"/>
      <c r="H8477" s="60"/>
      <c r="I8477" s="60"/>
      <c r="J8477" s="60"/>
      <c r="K8477" s="60"/>
      <c r="L8477" s="60"/>
      <c r="M8477" s="60"/>
      <c r="N8477" s="60"/>
      <c r="O8477" s="60"/>
      <c r="P8477" s="60"/>
      <c r="Q8477" s="60"/>
      <c r="R8477" s="334">
        <v>21920</v>
      </c>
      <c r="S8477" s="319" t="s">
        <v>356</v>
      </c>
      <c r="BE8477" s="60"/>
      <c r="BR8477" s="60"/>
      <c r="BX8477" s="151"/>
      <c r="CB8477" s="151"/>
      <c r="CM8477" s="151"/>
      <c r="CO8477" s="151"/>
      <c r="CT8477" s="151"/>
      <c r="CY8477" s="151"/>
    </row>
    <row r="8478" spans="1:103" x14ac:dyDescent="0.2">
      <c r="A8478" s="60"/>
      <c r="B8478" s="60"/>
      <c r="C8478" s="60"/>
      <c r="D8478" s="60"/>
      <c r="E8478" s="60"/>
      <c r="F8478" s="60"/>
      <c r="G8478" s="60"/>
      <c r="H8478" s="60"/>
      <c r="I8478" s="60"/>
      <c r="J8478" s="60"/>
      <c r="K8478" s="60"/>
      <c r="L8478" s="60"/>
      <c r="M8478" s="60"/>
      <c r="N8478" s="60"/>
      <c r="O8478" s="60"/>
      <c r="P8478" s="60"/>
      <c r="Q8478" s="60"/>
      <c r="R8478" s="334">
        <v>21921</v>
      </c>
      <c r="S8478" s="319" t="s">
        <v>356</v>
      </c>
      <c r="BE8478" s="60"/>
      <c r="BR8478" s="60"/>
      <c r="BX8478" s="151"/>
      <c r="CB8478" s="151"/>
      <c r="CM8478" s="151"/>
      <c r="CO8478" s="151"/>
      <c r="CT8478" s="151"/>
      <c r="CY8478" s="151"/>
    </row>
    <row r="8479" spans="1:103" x14ac:dyDescent="0.2">
      <c r="A8479" s="60"/>
      <c r="B8479" s="60"/>
      <c r="C8479" s="60"/>
      <c r="D8479" s="60"/>
      <c r="E8479" s="60"/>
      <c r="F8479" s="60"/>
      <c r="G8479" s="60"/>
      <c r="H8479" s="60"/>
      <c r="I8479" s="60"/>
      <c r="J8479" s="60"/>
      <c r="K8479" s="60"/>
      <c r="L8479" s="60"/>
      <c r="M8479" s="60"/>
      <c r="N8479" s="60"/>
      <c r="O8479" s="60"/>
      <c r="P8479" s="60"/>
      <c r="Q8479" s="60"/>
      <c r="R8479" s="334">
        <v>21922</v>
      </c>
      <c r="S8479" s="319" t="s">
        <v>356</v>
      </c>
      <c r="BE8479" s="60"/>
      <c r="BR8479" s="60"/>
      <c r="BX8479" s="151"/>
      <c r="CB8479" s="151"/>
      <c r="CM8479" s="151"/>
      <c r="CO8479" s="151"/>
      <c r="CT8479" s="151"/>
      <c r="CY8479" s="151"/>
    </row>
    <row r="8480" spans="1:103" x14ac:dyDescent="0.2">
      <c r="A8480" s="60"/>
      <c r="B8480" s="60"/>
      <c r="C8480" s="60"/>
      <c r="D8480" s="60"/>
      <c r="E8480" s="60"/>
      <c r="F8480" s="60"/>
      <c r="G8480" s="60"/>
      <c r="H8480" s="60"/>
      <c r="I8480" s="60"/>
      <c r="J8480" s="60"/>
      <c r="K8480" s="60"/>
      <c r="L8480" s="60"/>
      <c r="M8480" s="60"/>
      <c r="N8480" s="60"/>
      <c r="O8480" s="60"/>
      <c r="P8480" s="60"/>
      <c r="Q8480" s="60"/>
      <c r="R8480" s="334">
        <v>21930</v>
      </c>
      <c r="S8480" s="319" t="s">
        <v>356</v>
      </c>
      <c r="BE8480" s="60"/>
      <c r="BR8480" s="60"/>
      <c r="BX8480" s="151"/>
      <c r="CB8480" s="151"/>
      <c r="CM8480" s="151"/>
      <c r="CO8480" s="151"/>
      <c r="CT8480" s="151"/>
      <c r="CY8480" s="151"/>
    </row>
    <row r="8481" spans="1:103" x14ac:dyDescent="0.2">
      <c r="A8481" s="60"/>
      <c r="B8481" s="60"/>
      <c r="C8481" s="60"/>
      <c r="D8481" s="60"/>
      <c r="E8481" s="60"/>
      <c r="F8481" s="60"/>
      <c r="G8481" s="60"/>
      <c r="H8481" s="60"/>
      <c r="I8481" s="60"/>
      <c r="J8481" s="60"/>
      <c r="K8481" s="60"/>
      <c r="L8481" s="60"/>
      <c r="M8481" s="60"/>
      <c r="N8481" s="60"/>
      <c r="O8481" s="60"/>
      <c r="P8481" s="60"/>
      <c r="Q8481" s="60"/>
      <c r="R8481" s="334">
        <v>22003</v>
      </c>
      <c r="S8481" s="319" t="s">
        <v>358</v>
      </c>
      <c r="BE8481" s="60"/>
      <c r="BR8481" s="60"/>
      <c r="BX8481" s="151"/>
      <c r="CB8481" s="151"/>
      <c r="CM8481" s="151"/>
      <c r="CO8481" s="151"/>
      <c r="CT8481" s="151"/>
      <c r="CY8481" s="151"/>
    </row>
    <row r="8482" spans="1:103" x14ac:dyDescent="0.2">
      <c r="A8482" s="60"/>
      <c r="B8482" s="60"/>
      <c r="C8482" s="60"/>
      <c r="D8482" s="60"/>
      <c r="E8482" s="60"/>
      <c r="F8482" s="60"/>
      <c r="G8482" s="60"/>
      <c r="H8482" s="60"/>
      <c r="I8482" s="60"/>
      <c r="J8482" s="60"/>
      <c r="K8482" s="60"/>
      <c r="L8482" s="60"/>
      <c r="M8482" s="60"/>
      <c r="N8482" s="60"/>
      <c r="O8482" s="60"/>
      <c r="P8482" s="60"/>
      <c r="Q8482" s="60"/>
      <c r="R8482" s="334">
        <v>22009</v>
      </c>
      <c r="S8482" s="319" t="s">
        <v>358</v>
      </c>
      <c r="BE8482" s="60"/>
      <c r="BR8482" s="60"/>
      <c r="BX8482" s="151"/>
      <c r="CB8482" s="151"/>
      <c r="CM8482" s="151"/>
      <c r="CO8482" s="151"/>
      <c r="CT8482" s="151"/>
      <c r="CY8482" s="151"/>
    </row>
    <row r="8483" spans="1:103" x14ac:dyDescent="0.2">
      <c r="A8483" s="60"/>
      <c r="B8483" s="60"/>
      <c r="C8483" s="60"/>
      <c r="D8483" s="60"/>
      <c r="E8483" s="60"/>
      <c r="F8483" s="60"/>
      <c r="G8483" s="60"/>
      <c r="H8483" s="60"/>
      <c r="I8483" s="60"/>
      <c r="J8483" s="60"/>
      <c r="K8483" s="60"/>
      <c r="L8483" s="60"/>
      <c r="M8483" s="60"/>
      <c r="N8483" s="60"/>
      <c r="O8483" s="60"/>
      <c r="P8483" s="60"/>
      <c r="Q8483" s="60"/>
      <c r="R8483" s="334">
        <v>22015</v>
      </c>
      <c r="S8483" s="319" t="s">
        <v>358</v>
      </c>
      <c r="BE8483" s="60"/>
      <c r="BR8483" s="60"/>
      <c r="BX8483" s="151"/>
      <c r="CB8483" s="151"/>
      <c r="CM8483" s="151"/>
      <c r="CO8483" s="151"/>
      <c r="CT8483" s="151"/>
      <c r="CY8483" s="151"/>
    </row>
    <row r="8484" spans="1:103" x14ac:dyDescent="0.2">
      <c r="A8484" s="60"/>
      <c r="B8484" s="60"/>
      <c r="C8484" s="60"/>
      <c r="D8484" s="60"/>
      <c r="E8484" s="60"/>
      <c r="F8484" s="60"/>
      <c r="G8484" s="60"/>
      <c r="H8484" s="60"/>
      <c r="I8484" s="60"/>
      <c r="J8484" s="60"/>
      <c r="K8484" s="60"/>
      <c r="L8484" s="60"/>
      <c r="M8484" s="60"/>
      <c r="N8484" s="60"/>
      <c r="O8484" s="60"/>
      <c r="P8484" s="60"/>
      <c r="Q8484" s="60"/>
      <c r="R8484" s="334">
        <v>22025</v>
      </c>
      <c r="S8484" s="319" t="s">
        <v>358</v>
      </c>
      <c r="BE8484" s="60"/>
      <c r="BR8484" s="60"/>
      <c r="BX8484" s="151"/>
      <c r="CB8484" s="151"/>
      <c r="CM8484" s="151"/>
      <c r="CO8484" s="151"/>
      <c r="CT8484" s="151"/>
      <c r="CY8484" s="151"/>
    </row>
    <row r="8485" spans="1:103" x14ac:dyDescent="0.2">
      <c r="A8485" s="60"/>
      <c r="B8485" s="60"/>
      <c r="C8485" s="60"/>
      <c r="D8485" s="60"/>
      <c r="E8485" s="60"/>
      <c r="F8485" s="60"/>
      <c r="G8485" s="60"/>
      <c r="H8485" s="60"/>
      <c r="I8485" s="60"/>
      <c r="J8485" s="60"/>
      <c r="K8485" s="60"/>
      <c r="L8485" s="60"/>
      <c r="M8485" s="60"/>
      <c r="N8485" s="60"/>
      <c r="O8485" s="60"/>
      <c r="P8485" s="60"/>
      <c r="Q8485" s="60"/>
      <c r="R8485" s="334">
        <v>22026</v>
      </c>
      <c r="S8485" s="319" t="s">
        <v>358</v>
      </c>
      <c r="BE8485" s="60"/>
      <c r="BR8485" s="60"/>
      <c r="BX8485" s="151"/>
      <c r="CB8485" s="151"/>
      <c r="CM8485" s="151"/>
      <c r="CO8485" s="151"/>
      <c r="CT8485" s="151"/>
      <c r="CY8485" s="151"/>
    </row>
    <row r="8486" spans="1:103" x14ac:dyDescent="0.2">
      <c r="A8486" s="60"/>
      <c r="B8486" s="60"/>
      <c r="C8486" s="60"/>
      <c r="D8486" s="60"/>
      <c r="E8486" s="60"/>
      <c r="F8486" s="60"/>
      <c r="G8486" s="60"/>
      <c r="H8486" s="60"/>
      <c r="I8486" s="60"/>
      <c r="J8486" s="60"/>
      <c r="K8486" s="60"/>
      <c r="L8486" s="60"/>
      <c r="M8486" s="60"/>
      <c r="N8486" s="60"/>
      <c r="O8486" s="60"/>
      <c r="P8486" s="60"/>
      <c r="Q8486" s="60"/>
      <c r="R8486" s="334">
        <v>22027</v>
      </c>
      <c r="S8486" s="319" t="s">
        <v>358</v>
      </c>
      <c r="BE8486" s="60"/>
      <c r="BR8486" s="60"/>
      <c r="BX8486" s="151"/>
      <c r="CB8486" s="151"/>
      <c r="CM8486" s="151"/>
      <c r="CO8486" s="151"/>
      <c r="CT8486" s="151"/>
      <c r="CY8486" s="151"/>
    </row>
    <row r="8487" spans="1:103" x14ac:dyDescent="0.2">
      <c r="A8487" s="60"/>
      <c r="B8487" s="60"/>
      <c r="C8487" s="60"/>
      <c r="D8487" s="60"/>
      <c r="E8487" s="60"/>
      <c r="F8487" s="60"/>
      <c r="G8487" s="60"/>
      <c r="H8487" s="60"/>
      <c r="I8487" s="60"/>
      <c r="J8487" s="60"/>
      <c r="K8487" s="60"/>
      <c r="L8487" s="60"/>
      <c r="M8487" s="60"/>
      <c r="N8487" s="60"/>
      <c r="O8487" s="60"/>
      <c r="P8487" s="60"/>
      <c r="Q8487" s="60"/>
      <c r="R8487" s="334">
        <v>22030</v>
      </c>
      <c r="S8487" s="319" t="s">
        <v>358</v>
      </c>
      <c r="BE8487" s="60"/>
      <c r="BR8487" s="60"/>
      <c r="BX8487" s="151"/>
      <c r="CB8487" s="151"/>
      <c r="CM8487" s="151"/>
      <c r="CO8487" s="151"/>
      <c r="CT8487" s="151"/>
      <c r="CY8487" s="151"/>
    </row>
    <row r="8488" spans="1:103" x14ac:dyDescent="0.2">
      <c r="A8488" s="60"/>
      <c r="B8488" s="60"/>
      <c r="C8488" s="60"/>
      <c r="D8488" s="60"/>
      <c r="E8488" s="60"/>
      <c r="F8488" s="60"/>
      <c r="G8488" s="60"/>
      <c r="H8488" s="60"/>
      <c r="I8488" s="60"/>
      <c r="J8488" s="60"/>
      <c r="K8488" s="60"/>
      <c r="L8488" s="60"/>
      <c r="M8488" s="60"/>
      <c r="N8488" s="60"/>
      <c r="O8488" s="60"/>
      <c r="P8488" s="60"/>
      <c r="Q8488" s="60"/>
      <c r="R8488" s="334">
        <v>22031</v>
      </c>
      <c r="S8488" s="319" t="s">
        <v>358</v>
      </c>
      <c r="BE8488" s="60"/>
      <c r="BR8488" s="60"/>
      <c r="BX8488" s="151"/>
      <c r="CB8488" s="151"/>
      <c r="CM8488" s="151"/>
      <c r="CO8488" s="151"/>
      <c r="CT8488" s="151"/>
      <c r="CY8488" s="151"/>
    </row>
    <row r="8489" spans="1:103" x14ac:dyDescent="0.2">
      <c r="A8489" s="60"/>
      <c r="B8489" s="60"/>
      <c r="C8489" s="60"/>
      <c r="D8489" s="60"/>
      <c r="E8489" s="60"/>
      <c r="F8489" s="60"/>
      <c r="G8489" s="60"/>
      <c r="H8489" s="60"/>
      <c r="I8489" s="60"/>
      <c r="J8489" s="60"/>
      <c r="K8489" s="60"/>
      <c r="L8489" s="60"/>
      <c r="M8489" s="60"/>
      <c r="N8489" s="60"/>
      <c r="O8489" s="60"/>
      <c r="P8489" s="60"/>
      <c r="Q8489" s="60"/>
      <c r="R8489" s="334">
        <v>22032</v>
      </c>
      <c r="S8489" s="319" t="s">
        <v>358</v>
      </c>
      <c r="BE8489" s="60"/>
      <c r="BR8489" s="60"/>
      <c r="BX8489" s="151"/>
      <c r="CB8489" s="151"/>
      <c r="CM8489" s="151"/>
      <c r="CO8489" s="151"/>
      <c r="CT8489" s="151"/>
      <c r="CY8489" s="151"/>
    </row>
    <row r="8490" spans="1:103" x14ac:dyDescent="0.2">
      <c r="A8490" s="60"/>
      <c r="B8490" s="60"/>
      <c r="C8490" s="60"/>
      <c r="D8490" s="60"/>
      <c r="E8490" s="60"/>
      <c r="F8490" s="60"/>
      <c r="G8490" s="60"/>
      <c r="H8490" s="60"/>
      <c r="I8490" s="60"/>
      <c r="J8490" s="60"/>
      <c r="K8490" s="60"/>
      <c r="L8490" s="60"/>
      <c r="M8490" s="60"/>
      <c r="N8490" s="60"/>
      <c r="O8490" s="60"/>
      <c r="P8490" s="60"/>
      <c r="Q8490" s="60"/>
      <c r="R8490" s="334">
        <v>22033</v>
      </c>
      <c r="S8490" s="319" t="s">
        <v>358</v>
      </c>
      <c r="BE8490" s="60"/>
      <c r="BR8490" s="60"/>
      <c r="BX8490" s="151"/>
      <c r="CB8490" s="151"/>
      <c r="CM8490" s="151"/>
      <c r="CO8490" s="151"/>
      <c r="CT8490" s="151"/>
      <c r="CY8490" s="151"/>
    </row>
    <row r="8491" spans="1:103" x14ac:dyDescent="0.2">
      <c r="A8491" s="60"/>
      <c r="B8491" s="60"/>
      <c r="C8491" s="60"/>
      <c r="D8491" s="60"/>
      <c r="E8491" s="60"/>
      <c r="F8491" s="60"/>
      <c r="G8491" s="60"/>
      <c r="H8491" s="60"/>
      <c r="I8491" s="60"/>
      <c r="J8491" s="60"/>
      <c r="K8491" s="60"/>
      <c r="L8491" s="60"/>
      <c r="M8491" s="60"/>
      <c r="N8491" s="60"/>
      <c r="O8491" s="60"/>
      <c r="P8491" s="60"/>
      <c r="Q8491" s="60"/>
      <c r="R8491" s="334">
        <v>22035</v>
      </c>
      <c r="S8491" s="319" t="s">
        <v>358</v>
      </c>
      <c r="BE8491" s="60"/>
      <c r="BR8491" s="60"/>
      <c r="BX8491" s="151"/>
      <c r="CB8491" s="151"/>
      <c r="CM8491" s="151"/>
      <c r="CO8491" s="151"/>
      <c r="CT8491" s="151"/>
      <c r="CY8491" s="151"/>
    </row>
    <row r="8492" spans="1:103" x14ac:dyDescent="0.2">
      <c r="A8492" s="60"/>
      <c r="B8492" s="60"/>
      <c r="C8492" s="60"/>
      <c r="D8492" s="60"/>
      <c r="E8492" s="60"/>
      <c r="F8492" s="60"/>
      <c r="G8492" s="60"/>
      <c r="H8492" s="60"/>
      <c r="I8492" s="60"/>
      <c r="J8492" s="60"/>
      <c r="K8492" s="60"/>
      <c r="L8492" s="60"/>
      <c r="M8492" s="60"/>
      <c r="N8492" s="60"/>
      <c r="O8492" s="60"/>
      <c r="P8492" s="60"/>
      <c r="Q8492" s="60"/>
      <c r="R8492" s="334">
        <v>22037</v>
      </c>
      <c r="S8492" s="319" t="s">
        <v>358</v>
      </c>
      <c r="BE8492" s="60"/>
      <c r="BR8492" s="60"/>
      <c r="BX8492" s="151"/>
      <c r="CB8492" s="151"/>
      <c r="CM8492" s="151"/>
      <c r="CO8492" s="151"/>
      <c r="CT8492" s="151"/>
      <c r="CY8492" s="151"/>
    </row>
    <row r="8493" spans="1:103" x14ac:dyDescent="0.2">
      <c r="A8493" s="60"/>
      <c r="B8493" s="60"/>
      <c r="C8493" s="60"/>
      <c r="D8493" s="60"/>
      <c r="E8493" s="60"/>
      <c r="F8493" s="60"/>
      <c r="G8493" s="60"/>
      <c r="H8493" s="60"/>
      <c r="I8493" s="60"/>
      <c r="J8493" s="60"/>
      <c r="K8493" s="60"/>
      <c r="L8493" s="60"/>
      <c r="M8493" s="60"/>
      <c r="N8493" s="60"/>
      <c r="O8493" s="60"/>
      <c r="P8493" s="60"/>
      <c r="Q8493" s="60"/>
      <c r="R8493" s="334">
        <v>22038</v>
      </c>
      <c r="S8493" s="319" t="s">
        <v>358</v>
      </c>
      <c r="BE8493" s="60"/>
      <c r="BR8493" s="60"/>
      <c r="BX8493" s="151"/>
      <c r="CB8493" s="151"/>
      <c r="CM8493" s="151"/>
      <c r="CO8493" s="151"/>
      <c r="CT8493" s="151"/>
      <c r="CY8493" s="151"/>
    </row>
    <row r="8494" spans="1:103" x14ac:dyDescent="0.2">
      <c r="A8494" s="60"/>
      <c r="B8494" s="60"/>
      <c r="C8494" s="60"/>
      <c r="D8494" s="60"/>
      <c r="E8494" s="60"/>
      <c r="F8494" s="60"/>
      <c r="G8494" s="60"/>
      <c r="H8494" s="60"/>
      <c r="I8494" s="60"/>
      <c r="J8494" s="60"/>
      <c r="K8494" s="60"/>
      <c r="L8494" s="60"/>
      <c r="M8494" s="60"/>
      <c r="N8494" s="60"/>
      <c r="O8494" s="60"/>
      <c r="P8494" s="60"/>
      <c r="Q8494" s="60"/>
      <c r="R8494" s="334">
        <v>22039</v>
      </c>
      <c r="S8494" s="319" t="s">
        <v>358</v>
      </c>
      <c r="BE8494" s="60"/>
      <c r="BR8494" s="60"/>
      <c r="BX8494" s="151"/>
      <c r="CB8494" s="151"/>
      <c r="CM8494" s="151"/>
      <c r="CO8494" s="151"/>
      <c r="CT8494" s="151"/>
      <c r="CY8494" s="151"/>
    </row>
    <row r="8495" spans="1:103" x14ac:dyDescent="0.2">
      <c r="A8495" s="60"/>
      <c r="B8495" s="60"/>
      <c r="C8495" s="60"/>
      <c r="D8495" s="60"/>
      <c r="E8495" s="60"/>
      <c r="F8495" s="60"/>
      <c r="G8495" s="60"/>
      <c r="H8495" s="60"/>
      <c r="I8495" s="60"/>
      <c r="J8495" s="60"/>
      <c r="K8495" s="60"/>
      <c r="L8495" s="60"/>
      <c r="M8495" s="60"/>
      <c r="N8495" s="60"/>
      <c r="O8495" s="60"/>
      <c r="P8495" s="60"/>
      <c r="Q8495" s="60"/>
      <c r="R8495" s="334">
        <v>22040</v>
      </c>
      <c r="S8495" s="319" t="s">
        <v>358</v>
      </c>
      <c r="BE8495" s="60"/>
      <c r="BR8495" s="60"/>
      <c r="BX8495" s="151"/>
      <c r="CB8495" s="151"/>
      <c r="CM8495" s="151"/>
      <c r="CO8495" s="151"/>
      <c r="CT8495" s="151"/>
      <c r="CY8495" s="151"/>
    </row>
    <row r="8496" spans="1:103" x14ac:dyDescent="0.2">
      <c r="A8496" s="60"/>
      <c r="B8496" s="60"/>
      <c r="C8496" s="60"/>
      <c r="D8496" s="60"/>
      <c r="E8496" s="60"/>
      <c r="F8496" s="60"/>
      <c r="G8496" s="60"/>
      <c r="H8496" s="60"/>
      <c r="I8496" s="60"/>
      <c r="J8496" s="60"/>
      <c r="K8496" s="60"/>
      <c r="L8496" s="60"/>
      <c r="M8496" s="60"/>
      <c r="N8496" s="60"/>
      <c r="O8496" s="60"/>
      <c r="P8496" s="60"/>
      <c r="Q8496" s="60"/>
      <c r="R8496" s="334">
        <v>22041</v>
      </c>
      <c r="S8496" s="319" t="s">
        <v>358</v>
      </c>
      <c r="BE8496" s="60"/>
      <c r="BR8496" s="60"/>
      <c r="BX8496" s="151"/>
      <c r="CB8496" s="151"/>
      <c r="CM8496" s="151"/>
      <c r="CO8496" s="151"/>
      <c r="CT8496" s="151"/>
      <c r="CY8496" s="151"/>
    </row>
    <row r="8497" spans="1:103" x14ac:dyDescent="0.2">
      <c r="A8497" s="60"/>
      <c r="B8497" s="60"/>
      <c r="C8497" s="60"/>
      <c r="D8497" s="60"/>
      <c r="E8497" s="60"/>
      <c r="F8497" s="60"/>
      <c r="G8497" s="60"/>
      <c r="H8497" s="60"/>
      <c r="I8497" s="60"/>
      <c r="J8497" s="60"/>
      <c r="K8497" s="60"/>
      <c r="L8497" s="60"/>
      <c r="M8497" s="60"/>
      <c r="N8497" s="60"/>
      <c r="O8497" s="60"/>
      <c r="P8497" s="60"/>
      <c r="Q8497" s="60"/>
      <c r="R8497" s="334">
        <v>22042</v>
      </c>
      <c r="S8497" s="319" t="s">
        <v>358</v>
      </c>
      <c r="BE8497" s="60"/>
      <c r="BR8497" s="60"/>
      <c r="BX8497" s="151"/>
      <c r="CB8497" s="151"/>
      <c r="CM8497" s="151"/>
      <c r="CO8497" s="151"/>
      <c r="CT8497" s="151"/>
      <c r="CY8497" s="151"/>
    </row>
    <row r="8498" spans="1:103" x14ac:dyDescent="0.2">
      <c r="A8498" s="60"/>
      <c r="B8498" s="60"/>
      <c r="C8498" s="60"/>
      <c r="D8498" s="60"/>
      <c r="E8498" s="60"/>
      <c r="F8498" s="60"/>
      <c r="G8498" s="60"/>
      <c r="H8498" s="60"/>
      <c r="I8498" s="60"/>
      <c r="J8498" s="60"/>
      <c r="K8498" s="60"/>
      <c r="L8498" s="60"/>
      <c r="M8498" s="60"/>
      <c r="N8498" s="60"/>
      <c r="O8498" s="60"/>
      <c r="P8498" s="60"/>
      <c r="Q8498" s="60"/>
      <c r="R8498" s="334">
        <v>22043</v>
      </c>
      <c r="S8498" s="319" t="s">
        <v>358</v>
      </c>
      <c r="BE8498" s="60"/>
      <c r="BR8498" s="60"/>
      <c r="BX8498" s="151"/>
      <c r="CB8498" s="151"/>
      <c r="CM8498" s="151"/>
      <c r="CO8498" s="151"/>
      <c r="CT8498" s="151"/>
      <c r="CY8498" s="151"/>
    </row>
    <row r="8499" spans="1:103" x14ac:dyDescent="0.2">
      <c r="A8499" s="60"/>
      <c r="B8499" s="60"/>
      <c r="C8499" s="60"/>
      <c r="D8499" s="60"/>
      <c r="E8499" s="60"/>
      <c r="F8499" s="60"/>
      <c r="G8499" s="60"/>
      <c r="H8499" s="60"/>
      <c r="I8499" s="60"/>
      <c r="J8499" s="60"/>
      <c r="K8499" s="60"/>
      <c r="L8499" s="60"/>
      <c r="M8499" s="60"/>
      <c r="N8499" s="60"/>
      <c r="O8499" s="60"/>
      <c r="P8499" s="60"/>
      <c r="Q8499" s="60"/>
      <c r="R8499" s="334">
        <v>22044</v>
      </c>
      <c r="S8499" s="319" t="s">
        <v>358</v>
      </c>
      <c r="BE8499" s="60"/>
      <c r="BR8499" s="60"/>
      <c r="BX8499" s="151"/>
      <c r="CB8499" s="151"/>
      <c r="CM8499" s="151"/>
      <c r="CO8499" s="151"/>
      <c r="CT8499" s="151"/>
      <c r="CY8499" s="151"/>
    </row>
    <row r="8500" spans="1:103" x14ac:dyDescent="0.2">
      <c r="A8500" s="60"/>
      <c r="B8500" s="60"/>
      <c r="C8500" s="60"/>
      <c r="D8500" s="60"/>
      <c r="E8500" s="60"/>
      <c r="F8500" s="60"/>
      <c r="G8500" s="60"/>
      <c r="H8500" s="60"/>
      <c r="I8500" s="60"/>
      <c r="J8500" s="60"/>
      <c r="K8500" s="60"/>
      <c r="L8500" s="60"/>
      <c r="M8500" s="60"/>
      <c r="N8500" s="60"/>
      <c r="O8500" s="60"/>
      <c r="P8500" s="60"/>
      <c r="Q8500" s="60"/>
      <c r="R8500" s="334">
        <v>22046</v>
      </c>
      <c r="S8500" s="319" t="s">
        <v>358</v>
      </c>
      <c r="BE8500" s="60"/>
      <c r="BR8500" s="60"/>
      <c r="BX8500" s="151"/>
      <c r="CB8500" s="151"/>
      <c r="CM8500" s="151"/>
      <c r="CO8500" s="151"/>
      <c r="CT8500" s="151"/>
      <c r="CY8500" s="151"/>
    </row>
    <row r="8501" spans="1:103" x14ac:dyDescent="0.2">
      <c r="A8501" s="60"/>
      <c r="B8501" s="60"/>
      <c r="C8501" s="60"/>
      <c r="D8501" s="60"/>
      <c r="E8501" s="60"/>
      <c r="F8501" s="60"/>
      <c r="G8501" s="60"/>
      <c r="H8501" s="60"/>
      <c r="I8501" s="60"/>
      <c r="J8501" s="60"/>
      <c r="K8501" s="60"/>
      <c r="L8501" s="60"/>
      <c r="M8501" s="60"/>
      <c r="N8501" s="60"/>
      <c r="O8501" s="60"/>
      <c r="P8501" s="60"/>
      <c r="Q8501" s="60"/>
      <c r="R8501" s="334">
        <v>22060</v>
      </c>
      <c r="S8501" s="319" t="s">
        <v>358</v>
      </c>
      <c r="BE8501" s="60"/>
      <c r="BR8501" s="60"/>
      <c r="BX8501" s="151"/>
      <c r="CB8501" s="151"/>
      <c r="CM8501" s="151"/>
      <c r="CO8501" s="151"/>
      <c r="CT8501" s="151"/>
      <c r="CY8501" s="151"/>
    </row>
    <row r="8502" spans="1:103" x14ac:dyDescent="0.2">
      <c r="A8502" s="60"/>
      <c r="B8502" s="60"/>
      <c r="C8502" s="60"/>
      <c r="D8502" s="60"/>
      <c r="E8502" s="60"/>
      <c r="F8502" s="60"/>
      <c r="G8502" s="60"/>
      <c r="H8502" s="60"/>
      <c r="I8502" s="60"/>
      <c r="J8502" s="60"/>
      <c r="K8502" s="60"/>
      <c r="L8502" s="60"/>
      <c r="M8502" s="60"/>
      <c r="N8502" s="60"/>
      <c r="O8502" s="60"/>
      <c r="P8502" s="60"/>
      <c r="Q8502" s="60"/>
      <c r="R8502" s="334">
        <v>22066</v>
      </c>
      <c r="S8502" s="319" t="s">
        <v>358</v>
      </c>
      <c r="BE8502" s="60"/>
      <c r="BR8502" s="60"/>
      <c r="BX8502" s="151"/>
      <c r="CB8502" s="151"/>
      <c r="CM8502" s="151"/>
      <c r="CO8502" s="151"/>
      <c r="CT8502" s="151"/>
      <c r="CY8502" s="151"/>
    </row>
    <row r="8503" spans="1:103" x14ac:dyDescent="0.2">
      <c r="A8503" s="60"/>
      <c r="B8503" s="60"/>
      <c r="C8503" s="60"/>
      <c r="D8503" s="60"/>
      <c r="E8503" s="60"/>
      <c r="F8503" s="60"/>
      <c r="G8503" s="60"/>
      <c r="H8503" s="60"/>
      <c r="I8503" s="60"/>
      <c r="J8503" s="60"/>
      <c r="K8503" s="60"/>
      <c r="L8503" s="60"/>
      <c r="M8503" s="60"/>
      <c r="N8503" s="60"/>
      <c r="O8503" s="60"/>
      <c r="P8503" s="60"/>
      <c r="Q8503" s="60"/>
      <c r="R8503" s="334">
        <v>22067</v>
      </c>
      <c r="S8503" s="319" t="s">
        <v>358</v>
      </c>
      <c r="BE8503" s="60"/>
      <c r="BR8503" s="60"/>
      <c r="BX8503" s="151"/>
      <c r="CB8503" s="151"/>
      <c r="CM8503" s="151"/>
      <c r="CO8503" s="151"/>
      <c r="CT8503" s="151"/>
      <c r="CY8503" s="151"/>
    </row>
    <row r="8504" spans="1:103" x14ac:dyDescent="0.2">
      <c r="A8504" s="60"/>
      <c r="B8504" s="60"/>
      <c r="C8504" s="60"/>
      <c r="D8504" s="60"/>
      <c r="E8504" s="60"/>
      <c r="F8504" s="60"/>
      <c r="G8504" s="60"/>
      <c r="H8504" s="60"/>
      <c r="I8504" s="60"/>
      <c r="J8504" s="60"/>
      <c r="K8504" s="60"/>
      <c r="L8504" s="60"/>
      <c r="M8504" s="60"/>
      <c r="N8504" s="60"/>
      <c r="O8504" s="60"/>
      <c r="P8504" s="60"/>
      <c r="Q8504" s="60"/>
      <c r="R8504" s="334">
        <v>22079</v>
      </c>
      <c r="S8504" s="319" t="s">
        <v>358</v>
      </c>
      <c r="BE8504" s="60"/>
      <c r="BR8504" s="60"/>
      <c r="BX8504" s="151"/>
      <c r="CB8504" s="151"/>
      <c r="CM8504" s="151"/>
      <c r="CO8504" s="151"/>
      <c r="CT8504" s="151"/>
      <c r="CY8504" s="151"/>
    </row>
    <row r="8505" spans="1:103" x14ac:dyDescent="0.2">
      <c r="A8505" s="60"/>
      <c r="B8505" s="60"/>
      <c r="C8505" s="60"/>
      <c r="D8505" s="60"/>
      <c r="E8505" s="60"/>
      <c r="F8505" s="60"/>
      <c r="G8505" s="60"/>
      <c r="H8505" s="60"/>
      <c r="I8505" s="60"/>
      <c r="J8505" s="60"/>
      <c r="K8505" s="60"/>
      <c r="L8505" s="60"/>
      <c r="M8505" s="60"/>
      <c r="N8505" s="60"/>
      <c r="O8505" s="60"/>
      <c r="P8505" s="60"/>
      <c r="Q8505" s="60"/>
      <c r="R8505" s="334">
        <v>22081</v>
      </c>
      <c r="S8505" s="319" t="s">
        <v>358</v>
      </c>
      <c r="BE8505" s="60"/>
      <c r="BR8505" s="60"/>
      <c r="BX8505" s="151"/>
      <c r="CB8505" s="151"/>
      <c r="CM8505" s="151"/>
      <c r="CO8505" s="151"/>
      <c r="CT8505" s="151"/>
      <c r="CY8505" s="151"/>
    </row>
    <row r="8506" spans="1:103" x14ac:dyDescent="0.2">
      <c r="A8506" s="60"/>
      <c r="B8506" s="60"/>
      <c r="C8506" s="60"/>
      <c r="D8506" s="60"/>
      <c r="E8506" s="60"/>
      <c r="F8506" s="60"/>
      <c r="G8506" s="60"/>
      <c r="H8506" s="60"/>
      <c r="I8506" s="60"/>
      <c r="J8506" s="60"/>
      <c r="K8506" s="60"/>
      <c r="L8506" s="60"/>
      <c r="M8506" s="60"/>
      <c r="N8506" s="60"/>
      <c r="O8506" s="60"/>
      <c r="P8506" s="60"/>
      <c r="Q8506" s="60"/>
      <c r="R8506" s="334">
        <v>22082</v>
      </c>
      <c r="S8506" s="319" t="s">
        <v>358</v>
      </c>
      <c r="BE8506" s="60"/>
      <c r="BR8506" s="60"/>
      <c r="BX8506" s="151"/>
      <c r="CB8506" s="151"/>
      <c r="CM8506" s="151"/>
      <c r="CO8506" s="151"/>
      <c r="CT8506" s="151"/>
      <c r="CY8506" s="151"/>
    </row>
    <row r="8507" spans="1:103" x14ac:dyDescent="0.2">
      <c r="A8507" s="60"/>
      <c r="B8507" s="60"/>
      <c r="C8507" s="60"/>
      <c r="D8507" s="60"/>
      <c r="E8507" s="60"/>
      <c r="F8507" s="60"/>
      <c r="G8507" s="60"/>
      <c r="H8507" s="60"/>
      <c r="I8507" s="60"/>
      <c r="J8507" s="60"/>
      <c r="K8507" s="60"/>
      <c r="L8507" s="60"/>
      <c r="M8507" s="60"/>
      <c r="N8507" s="60"/>
      <c r="O8507" s="60"/>
      <c r="P8507" s="60"/>
      <c r="Q8507" s="60"/>
      <c r="R8507" s="334">
        <v>22101</v>
      </c>
      <c r="S8507" s="319" t="s">
        <v>358</v>
      </c>
      <c r="BE8507" s="60"/>
      <c r="BR8507" s="60"/>
      <c r="BX8507" s="151"/>
      <c r="CB8507" s="151"/>
      <c r="CM8507" s="151"/>
      <c r="CO8507" s="151"/>
      <c r="CT8507" s="151"/>
      <c r="CY8507" s="151"/>
    </row>
    <row r="8508" spans="1:103" x14ac:dyDescent="0.2">
      <c r="A8508" s="60"/>
      <c r="B8508" s="60"/>
      <c r="C8508" s="60"/>
      <c r="D8508" s="60"/>
      <c r="E8508" s="60"/>
      <c r="F8508" s="60"/>
      <c r="G8508" s="60"/>
      <c r="H8508" s="60"/>
      <c r="I8508" s="60"/>
      <c r="J8508" s="60"/>
      <c r="K8508" s="60"/>
      <c r="L8508" s="60"/>
      <c r="M8508" s="60"/>
      <c r="N8508" s="60"/>
      <c r="O8508" s="60"/>
      <c r="P8508" s="60"/>
      <c r="Q8508" s="60"/>
      <c r="R8508" s="334">
        <v>22102</v>
      </c>
      <c r="S8508" s="319" t="s">
        <v>358</v>
      </c>
      <c r="BE8508" s="60"/>
      <c r="BR8508" s="60"/>
      <c r="BX8508" s="151"/>
      <c r="CB8508" s="151"/>
      <c r="CM8508" s="151"/>
      <c r="CO8508" s="151"/>
      <c r="CT8508" s="151"/>
      <c r="CY8508" s="151"/>
    </row>
    <row r="8509" spans="1:103" x14ac:dyDescent="0.2">
      <c r="A8509" s="60"/>
      <c r="B8509" s="60"/>
      <c r="C8509" s="60"/>
      <c r="D8509" s="60"/>
      <c r="E8509" s="60"/>
      <c r="F8509" s="60"/>
      <c r="G8509" s="60"/>
      <c r="H8509" s="60"/>
      <c r="I8509" s="60"/>
      <c r="J8509" s="60"/>
      <c r="K8509" s="60"/>
      <c r="L8509" s="60"/>
      <c r="M8509" s="60"/>
      <c r="N8509" s="60"/>
      <c r="O8509" s="60"/>
      <c r="P8509" s="60"/>
      <c r="Q8509" s="60"/>
      <c r="R8509" s="334">
        <v>22103</v>
      </c>
      <c r="S8509" s="319" t="s">
        <v>358</v>
      </c>
      <c r="BE8509" s="60"/>
      <c r="BR8509" s="60"/>
      <c r="BX8509" s="151"/>
      <c r="CB8509" s="151"/>
      <c r="CM8509" s="151"/>
      <c r="CO8509" s="151"/>
      <c r="CT8509" s="151"/>
      <c r="CY8509" s="151"/>
    </row>
    <row r="8510" spans="1:103" x14ac:dyDescent="0.2">
      <c r="A8510" s="60"/>
      <c r="B8510" s="60"/>
      <c r="C8510" s="60"/>
      <c r="D8510" s="60"/>
      <c r="E8510" s="60"/>
      <c r="F8510" s="60"/>
      <c r="G8510" s="60"/>
      <c r="H8510" s="60"/>
      <c r="I8510" s="60"/>
      <c r="J8510" s="60"/>
      <c r="K8510" s="60"/>
      <c r="L8510" s="60"/>
      <c r="M8510" s="60"/>
      <c r="N8510" s="60"/>
      <c r="O8510" s="60"/>
      <c r="P8510" s="60"/>
      <c r="Q8510" s="60"/>
      <c r="R8510" s="334">
        <v>22106</v>
      </c>
      <c r="S8510" s="319" t="s">
        <v>358</v>
      </c>
      <c r="BE8510" s="60"/>
      <c r="BR8510" s="60"/>
      <c r="BX8510" s="151"/>
      <c r="CB8510" s="151"/>
      <c r="CM8510" s="151"/>
      <c r="CO8510" s="151"/>
      <c r="CT8510" s="151"/>
      <c r="CY8510" s="151"/>
    </row>
    <row r="8511" spans="1:103" x14ac:dyDescent="0.2">
      <c r="A8511" s="60"/>
      <c r="B8511" s="60"/>
      <c r="C8511" s="60"/>
      <c r="D8511" s="60"/>
      <c r="E8511" s="60"/>
      <c r="F8511" s="60"/>
      <c r="G8511" s="60"/>
      <c r="H8511" s="60"/>
      <c r="I8511" s="60"/>
      <c r="J8511" s="60"/>
      <c r="K8511" s="60"/>
      <c r="L8511" s="60"/>
      <c r="M8511" s="60"/>
      <c r="N8511" s="60"/>
      <c r="O8511" s="60"/>
      <c r="P8511" s="60"/>
      <c r="Q8511" s="60"/>
      <c r="R8511" s="334">
        <v>22107</v>
      </c>
      <c r="S8511" s="319" t="s">
        <v>358</v>
      </c>
      <c r="BE8511" s="60"/>
      <c r="BR8511" s="60"/>
      <c r="BX8511" s="151"/>
      <c r="CB8511" s="151"/>
      <c r="CM8511" s="151"/>
      <c r="CO8511" s="151"/>
      <c r="CT8511" s="151"/>
      <c r="CY8511" s="151"/>
    </row>
    <row r="8512" spans="1:103" x14ac:dyDescent="0.2">
      <c r="A8512" s="60"/>
      <c r="B8512" s="60"/>
      <c r="C8512" s="60"/>
      <c r="D8512" s="60"/>
      <c r="E8512" s="60"/>
      <c r="F8512" s="60"/>
      <c r="G8512" s="60"/>
      <c r="H8512" s="60"/>
      <c r="I8512" s="60"/>
      <c r="J8512" s="60"/>
      <c r="K8512" s="60"/>
      <c r="L8512" s="60"/>
      <c r="M8512" s="60"/>
      <c r="N8512" s="60"/>
      <c r="O8512" s="60"/>
      <c r="P8512" s="60"/>
      <c r="Q8512" s="60"/>
      <c r="R8512" s="334">
        <v>22108</v>
      </c>
      <c r="S8512" s="319" t="s">
        <v>358</v>
      </c>
      <c r="BE8512" s="60"/>
      <c r="BR8512" s="60"/>
      <c r="BX8512" s="151"/>
      <c r="CB8512" s="151"/>
      <c r="CM8512" s="151"/>
      <c r="CO8512" s="151"/>
      <c r="CT8512" s="151"/>
      <c r="CY8512" s="151"/>
    </row>
    <row r="8513" spans="1:103" x14ac:dyDescent="0.2">
      <c r="A8513" s="60"/>
      <c r="B8513" s="60"/>
      <c r="C8513" s="60"/>
      <c r="D8513" s="60"/>
      <c r="E8513" s="60"/>
      <c r="F8513" s="60"/>
      <c r="G8513" s="60"/>
      <c r="H8513" s="60"/>
      <c r="I8513" s="60"/>
      <c r="J8513" s="60"/>
      <c r="K8513" s="60"/>
      <c r="L8513" s="60"/>
      <c r="M8513" s="60"/>
      <c r="N8513" s="60"/>
      <c r="O8513" s="60"/>
      <c r="P8513" s="60"/>
      <c r="Q8513" s="60"/>
      <c r="R8513" s="334">
        <v>22116</v>
      </c>
      <c r="S8513" s="319" t="s">
        <v>358</v>
      </c>
      <c r="BE8513" s="60"/>
      <c r="BR8513" s="60"/>
      <c r="BX8513" s="151"/>
      <c r="CB8513" s="151"/>
      <c r="CM8513" s="151"/>
      <c r="CO8513" s="151"/>
      <c r="CT8513" s="151"/>
      <c r="CY8513" s="151"/>
    </row>
    <row r="8514" spans="1:103" x14ac:dyDescent="0.2">
      <c r="A8514" s="60"/>
      <c r="B8514" s="60"/>
      <c r="C8514" s="60"/>
      <c r="D8514" s="60"/>
      <c r="E8514" s="60"/>
      <c r="F8514" s="60"/>
      <c r="G8514" s="60"/>
      <c r="H8514" s="60"/>
      <c r="I8514" s="60"/>
      <c r="J8514" s="60"/>
      <c r="K8514" s="60"/>
      <c r="L8514" s="60"/>
      <c r="M8514" s="60"/>
      <c r="N8514" s="60"/>
      <c r="O8514" s="60"/>
      <c r="P8514" s="60"/>
      <c r="Q8514" s="60"/>
      <c r="R8514" s="334">
        <v>22118</v>
      </c>
      <c r="S8514" s="319" t="s">
        <v>358</v>
      </c>
      <c r="BE8514" s="60"/>
      <c r="BR8514" s="60"/>
      <c r="BX8514" s="151"/>
      <c r="CB8514" s="151"/>
      <c r="CM8514" s="151"/>
      <c r="CO8514" s="151"/>
      <c r="CT8514" s="151"/>
      <c r="CY8514" s="151"/>
    </row>
    <row r="8515" spans="1:103" x14ac:dyDescent="0.2">
      <c r="A8515" s="60"/>
      <c r="B8515" s="60"/>
      <c r="C8515" s="60"/>
      <c r="D8515" s="60"/>
      <c r="E8515" s="60"/>
      <c r="F8515" s="60"/>
      <c r="G8515" s="60"/>
      <c r="H8515" s="60"/>
      <c r="I8515" s="60"/>
      <c r="J8515" s="60"/>
      <c r="K8515" s="60"/>
      <c r="L8515" s="60"/>
      <c r="M8515" s="60"/>
      <c r="N8515" s="60"/>
      <c r="O8515" s="60"/>
      <c r="P8515" s="60"/>
      <c r="Q8515" s="60"/>
      <c r="R8515" s="334">
        <v>22119</v>
      </c>
      <c r="S8515" s="319" t="s">
        <v>358</v>
      </c>
      <c r="BE8515" s="60"/>
      <c r="BR8515" s="60"/>
      <c r="BX8515" s="151"/>
      <c r="CB8515" s="151"/>
      <c r="CM8515" s="151"/>
      <c r="CO8515" s="151"/>
      <c r="CT8515" s="151"/>
      <c r="CY8515" s="151"/>
    </row>
    <row r="8516" spans="1:103" x14ac:dyDescent="0.2">
      <c r="A8516" s="60"/>
      <c r="B8516" s="60"/>
      <c r="C8516" s="60"/>
      <c r="D8516" s="60"/>
      <c r="E8516" s="60"/>
      <c r="F8516" s="60"/>
      <c r="G8516" s="60"/>
      <c r="H8516" s="60"/>
      <c r="I8516" s="60"/>
      <c r="J8516" s="60"/>
      <c r="K8516" s="60"/>
      <c r="L8516" s="60"/>
      <c r="M8516" s="60"/>
      <c r="N8516" s="60"/>
      <c r="O8516" s="60"/>
      <c r="P8516" s="60"/>
      <c r="Q8516" s="60"/>
      <c r="R8516" s="334">
        <v>22121</v>
      </c>
      <c r="S8516" s="319" t="s">
        <v>358</v>
      </c>
      <c r="BE8516" s="60"/>
      <c r="BR8516" s="60"/>
      <c r="BX8516" s="151"/>
      <c r="CB8516" s="151"/>
      <c r="CM8516" s="151"/>
      <c r="CO8516" s="151"/>
      <c r="CT8516" s="151"/>
      <c r="CY8516" s="151"/>
    </row>
    <row r="8517" spans="1:103" x14ac:dyDescent="0.2">
      <c r="A8517" s="60"/>
      <c r="B8517" s="60"/>
      <c r="C8517" s="60"/>
      <c r="D8517" s="60"/>
      <c r="E8517" s="60"/>
      <c r="F8517" s="60"/>
      <c r="G8517" s="60"/>
      <c r="H8517" s="60"/>
      <c r="I8517" s="60"/>
      <c r="J8517" s="60"/>
      <c r="K8517" s="60"/>
      <c r="L8517" s="60"/>
      <c r="M8517" s="60"/>
      <c r="N8517" s="60"/>
      <c r="O8517" s="60"/>
      <c r="P8517" s="60"/>
      <c r="Q8517" s="60"/>
      <c r="R8517" s="334">
        <v>22122</v>
      </c>
      <c r="S8517" s="319" t="s">
        <v>358</v>
      </c>
      <c r="BE8517" s="60"/>
      <c r="BR8517" s="60"/>
      <c r="BX8517" s="151"/>
      <c r="CB8517" s="151"/>
      <c r="CM8517" s="151"/>
      <c r="CO8517" s="151"/>
      <c r="CT8517" s="151"/>
      <c r="CY8517" s="151"/>
    </row>
    <row r="8518" spans="1:103" x14ac:dyDescent="0.2">
      <c r="A8518" s="60"/>
      <c r="B8518" s="60"/>
      <c r="C8518" s="60"/>
      <c r="D8518" s="60"/>
      <c r="E8518" s="60"/>
      <c r="F8518" s="60"/>
      <c r="G8518" s="60"/>
      <c r="H8518" s="60"/>
      <c r="I8518" s="60"/>
      <c r="J8518" s="60"/>
      <c r="K8518" s="60"/>
      <c r="L8518" s="60"/>
      <c r="M8518" s="60"/>
      <c r="N8518" s="60"/>
      <c r="O8518" s="60"/>
      <c r="P8518" s="60"/>
      <c r="Q8518" s="60"/>
      <c r="R8518" s="334">
        <v>22124</v>
      </c>
      <c r="S8518" s="319" t="s">
        <v>358</v>
      </c>
      <c r="BE8518" s="60"/>
      <c r="BR8518" s="60"/>
      <c r="BX8518" s="151"/>
      <c r="CB8518" s="151"/>
      <c r="CM8518" s="151"/>
      <c r="CO8518" s="151"/>
      <c r="CT8518" s="151"/>
      <c r="CY8518" s="151"/>
    </row>
    <row r="8519" spans="1:103" x14ac:dyDescent="0.2">
      <c r="A8519" s="60"/>
      <c r="B8519" s="60"/>
      <c r="C8519" s="60"/>
      <c r="D8519" s="60"/>
      <c r="E8519" s="60"/>
      <c r="F8519" s="60"/>
      <c r="G8519" s="60"/>
      <c r="H8519" s="60"/>
      <c r="I8519" s="60"/>
      <c r="J8519" s="60"/>
      <c r="K8519" s="60"/>
      <c r="L8519" s="60"/>
      <c r="M8519" s="60"/>
      <c r="N8519" s="60"/>
      <c r="O8519" s="60"/>
      <c r="P8519" s="60"/>
      <c r="Q8519" s="60"/>
      <c r="R8519" s="334">
        <v>22125</v>
      </c>
      <c r="S8519" s="319" t="s">
        <v>358</v>
      </c>
      <c r="BE8519" s="60"/>
      <c r="BR8519" s="60"/>
      <c r="BX8519" s="151"/>
      <c r="CB8519" s="151"/>
      <c r="CM8519" s="151"/>
      <c r="CO8519" s="151"/>
      <c r="CT8519" s="151"/>
      <c r="CY8519" s="151"/>
    </row>
    <row r="8520" spans="1:103" x14ac:dyDescent="0.2">
      <c r="A8520" s="60"/>
      <c r="B8520" s="60"/>
      <c r="C8520" s="60"/>
      <c r="D8520" s="60"/>
      <c r="E8520" s="60"/>
      <c r="F8520" s="60"/>
      <c r="G8520" s="60"/>
      <c r="H8520" s="60"/>
      <c r="I8520" s="60"/>
      <c r="J8520" s="60"/>
      <c r="K8520" s="60"/>
      <c r="L8520" s="60"/>
      <c r="M8520" s="60"/>
      <c r="N8520" s="60"/>
      <c r="O8520" s="60"/>
      <c r="P8520" s="60"/>
      <c r="Q8520" s="60"/>
      <c r="R8520" s="334">
        <v>22134</v>
      </c>
      <c r="S8520" s="319" t="s">
        <v>358</v>
      </c>
      <c r="BE8520" s="60"/>
      <c r="BR8520" s="60"/>
      <c r="BX8520" s="151"/>
      <c r="CB8520" s="151"/>
      <c r="CM8520" s="151"/>
      <c r="CO8520" s="151"/>
      <c r="CT8520" s="151"/>
      <c r="CY8520" s="151"/>
    </row>
    <row r="8521" spans="1:103" x14ac:dyDescent="0.2">
      <c r="A8521" s="60"/>
      <c r="B8521" s="60"/>
      <c r="C8521" s="60"/>
      <c r="D8521" s="60"/>
      <c r="E8521" s="60"/>
      <c r="F8521" s="60"/>
      <c r="G8521" s="60"/>
      <c r="H8521" s="60"/>
      <c r="I8521" s="60"/>
      <c r="J8521" s="60"/>
      <c r="K8521" s="60"/>
      <c r="L8521" s="60"/>
      <c r="M8521" s="60"/>
      <c r="N8521" s="60"/>
      <c r="O8521" s="60"/>
      <c r="P8521" s="60"/>
      <c r="Q8521" s="60"/>
      <c r="R8521" s="334">
        <v>22135</v>
      </c>
      <c r="S8521" s="319" t="s">
        <v>358</v>
      </c>
      <c r="BE8521" s="60"/>
      <c r="BR8521" s="60"/>
      <c r="BX8521" s="151"/>
      <c r="CB8521" s="151"/>
      <c r="CM8521" s="151"/>
      <c r="CO8521" s="151"/>
      <c r="CT8521" s="151"/>
      <c r="CY8521" s="151"/>
    </row>
    <row r="8522" spans="1:103" x14ac:dyDescent="0.2">
      <c r="A8522" s="60"/>
      <c r="B8522" s="60"/>
      <c r="C8522" s="60"/>
      <c r="D8522" s="60"/>
      <c r="E8522" s="60"/>
      <c r="F8522" s="60"/>
      <c r="G8522" s="60"/>
      <c r="H8522" s="60"/>
      <c r="I8522" s="60"/>
      <c r="J8522" s="60"/>
      <c r="K8522" s="60"/>
      <c r="L8522" s="60"/>
      <c r="M8522" s="60"/>
      <c r="N8522" s="60"/>
      <c r="O8522" s="60"/>
      <c r="P8522" s="60"/>
      <c r="Q8522" s="60"/>
      <c r="R8522" s="334">
        <v>22150</v>
      </c>
      <c r="S8522" s="319" t="s">
        <v>358</v>
      </c>
      <c r="BE8522" s="60"/>
      <c r="BR8522" s="60"/>
      <c r="BX8522" s="151"/>
      <c r="CB8522" s="151"/>
      <c r="CM8522" s="151"/>
      <c r="CO8522" s="151"/>
      <c r="CT8522" s="151"/>
      <c r="CY8522" s="151"/>
    </row>
    <row r="8523" spans="1:103" x14ac:dyDescent="0.2">
      <c r="A8523" s="60"/>
      <c r="B8523" s="60"/>
      <c r="C8523" s="60"/>
      <c r="D8523" s="60"/>
      <c r="E8523" s="60"/>
      <c r="F8523" s="60"/>
      <c r="G8523" s="60"/>
      <c r="H8523" s="60"/>
      <c r="I8523" s="60"/>
      <c r="J8523" s="60"/>
      <c r="K8523" s="60"/>
      <c r="L8523" s="60"/>
      <c r="M8523" s="60"/>
      <c r="N8523" s="60"/>
      <c r="O8523" s="60"/>
      <c r="P8523" s="60"/>
      <c r="Q8523" s="60"/>
      <c r="R8523" s="334">
        <v>22151</v>
      </c>
      <c r="S8523" s="319" t="s">
        <v>358</v>
      </c>
      <c r="BE8523" s="60"/>
      <c r="BR8523" s="60"/>
      <c r="BX8523" s="151"/>
      <c r="CB8523" s="151"/>
      <c r="CM8523" s="151"/>
      <c r="CO8523" s="151"/>
      <c r="CT8523" s="151"/>
      <c r="CY8523" s="151"/>
    </row>
    <row r="8524" spans="1:103" x14ac:dyDescent="0.2">
      <c r="A8524" s="60"/>
      <c r="B8524" s="60"/>
      <c r="C8524" s="60"/>
      <c r="D8524" s="60"/>
      <c r="E8524" s="60"/>
      <c r="F8524" s="60"/>
      <c r="G8524" s="60"/>
      <c r="H8524" s="60"/>
      <c r="I8524" s="60"/>
      <c r="J8524" s="60"/>
      <c r="K8524" s="60"/>
      <c r="L8524" s="60"/>
      <c r="M8524" s="60"/>
      <c r="N8524" s="60"/>
      <c r="O8524" s="60"/>
      <c r="P8524" s="60"/>
      <c r="Q8524" s="60"/>
      <c r="R8524" s="334">
        <v>22152</v>
      </c>
      <c r="S8524" s="319" t="s">
        <v>358</v>
      </c>
      <c r="BE8524" s="60"/>
      <c r="BR8524" s="60"/>
      <c r="BX8524" s="151"/>
      <c r="CB8524" s="151"/>
      <c r="CM8524" s="151"/>
      <c r="CO8524" s="151"/>
      <c r="CT8524" s="151"/>
      <c r="CY8524" s="151"/>
    </row>
    <row r="8525" spans="1:103" x14ac:dyDescent="0.2">
      <c r="A8525" s="60"/>
      <c r="B8525" s="60"/>
      <c r="C8525" s="60"/>
      <c r="D8525" s="60"/>
      <c r="E8525" s="60"/>
      <c r="F8525" s="60"/>
      <c r="G8525" s="60"/>
      <c r="H8525" s="60"/>
      <c r="I8525" s="60"/>
      <c r="J8525" s="60"/>
      <c r="K8525" s="60"/>
      <c r="L8525" s="60"/>
      <c r="M8525" s="60"/>
      <c r="N8525" s="60"/>
      <c r="O8525" s="60"/>
      <c r="P8525" s="60"/>
      <c r="Q8525" s="60"/>
      <c r="R8525" s="334">
        <v>22153</v>
      </c>
      <c r="S8525" s="319" t="s">
        <v>358</v>
      </c>
      <c r="BE8525" s="60"/>
      <c r="BR8525" s="60"/>
      <c r="BX8525" s="151"/>
      <c r="CB8525" s="151"/>
      <c r="CM8525" s="151"/>
      <c r="CO8525" s="151"/>
      <c r="CT8525" s="151"/>
      <c r="CY8525" s="151"/>
    </row>
    <row r="8526" spans="1:103" x14ac:dyDescent="0.2">
      <c r="A8526" s="60"/>
      <c r="B8526" s="60"/>
      <c r="C8526" s="60"/>
      <c r="D8526" s="60"/>
      <c r="E8526" s="60"/>
      <c r="F8526" s="60"/>
      <c r="G8526" s="60"/>
      <c r="H8526" s="60"/>
      <c r="I8526" s="60"/>
      <c r="J8526" s="60"/>
      <c r="K8526" s="60"/>
      <c r="L8526" s="60"/>
      <c r="M8526" s="60"/>
      <c r="N8526" s="60"/>
      <c r="O8526" s="60"/>
      <c r="P8526" s="60"/>
      <c r="Q8526" s="60"/>
      <c r="R8526" s="334">
        <v>22156</v>
      </c>
      <c r="S8526" s="319" t="s">
        <v>358</v>
      </c>
      <c r="BE8526" s="60"/>
      <c r="BR8526" s="60"/>
      <c r="BX8526" s="151"/>
      <c r="CB8526" s="151"/>
      <c r="CM8526" s="151"/>
      <c r="CO8526" s="151"/>
      <c r="CT8526" s="151"/>
      <c r="CY8526" s="151"/>
    </row>
    <row r="8527" spans="1:103" x14ac:dyDescent="0.2">
      <c r="A8527" s="60"/>
      <c r="B8527" s="60"/>
      <c r="C8527" s="60"/>
      <c r="D8527" s="60"/>
      <c r="E8527" s="60"/>
      <c r="F8527" s="60"/>
      <c r="G8527" s="60"/>
      <c r="H8527" s="60"/>
      <c r="I8527" s="60"/>
      <c r="J8527" s="60"/>
      <c r="K8527" s="60"/>
      <c r="L8527" s="60"/>
      <c r="M8527" s="60"/>
      <c r="N8527" s="60"/>
      <c r="O8527" s="60"/>
      <c r="P8527" s="60"/>
      <c r="Q8527" s="60"/>
      <c r="R8527" s="334">
        <v>22158</v>
      </c>
      <c r="S8527" s="319" t="s">
        <v>358</v>
      </c>
      <c r="BE8527" s="60"/>
      <c r="BR8527" s="60"/>
      <c r="BX8527" s="151"/>
      <c r="CB8527" s="151"/>
      <c r="CM8527" s="151"/>
      <c r="CO8527" s="151"/>
      <c r="CT8527" s="151"/>
      <c r="CY8527" s="151"/>
    </row>
    <row r="8528" spans="1:103" x14ac:dyDescent="0.2">
      <c r="A8528" s="60"/>
      <c r="B8528" s="60"/>
      <c r="C8528" s="60"/>
      <c r="D8528" s="60"/>
      <c r="E8528" s="60"/>
      <c r="F8528" s="60"/>
      <c r="G8528" s="60"/>
      <c r="H8528" s="60"/>
      <c r="I8528" s="60"/>
      <c r="J8528" s="60"/>
      <c r="K8528" s="60"/>
      <c r="L8528" s="60"/>
      <c r="M8528" s="60"/>
      <c r="N8528" s="60"/>
      <c r="O8528" s="60"/>
      <c r="P8528" s="60"/>
      <c r="Q8528" s="60"/>
      <c r="R8528" s="334">
        <v>22159</v>
      </c>
      <c r="S8528" s="319" t="s">
        <v>358</v>
      </c>
      <c r="BE8528" s="60"/>
      <c r="BR8528" s="60"/>
      <c r="BX8528" s="151"/>
      <c r="CB8528" s="151"/>
      <c r="CM8528" s="151"/>
      <c r="CO8528" s="151"/>
      <c r="CT8528" s="151"/>
      <c r="CY8528" s="151"/>
    </row>
    <row r="8529" spans="1:103" x14ac:dyDescent="0.2">
      <c r="A8529" s="60"/>
      <c r="B8529" s="60"/>
      <c r="C8529" s="60"/>
      <c r="D8529" s="60"/>
      <c r="E8529" s="60"/>
      <c r="F8529" s="60"/>
      <c r="G8529" s="60"/>
      <c r="H8529" s="60"/>
      <c r="I8529" s="60"/>
      <c r="J8529" s="60"/>
      <c r="K8529" s="60"/>
      <c r="L8529" s="60"/>
      <c r="M8529" s="60"/>
      <c r="N8529" s="60"/>
      <c r="O8529" s="60"/>
      <c r="P8529" s="60"/>
      <c r="Q8529" s="60"/>
      <c r="R8529" s="334">
        <v>22160</v>
      </c>
      <c r="S8529" s="319" t="s">
        <v>358</v>
      </c>
      <c r="BE8529" s="60"/>
      <c r="BR8529" s="60"/>
      <c r="BX8529" s="151"/>
      <c r="CB8529" s="151"/>
      <c r="CM8529" s="151"/>
      <c r="CO8529" s="151"/>
      <c r="CT8529" s="151"/>
      <c r="CY8529" s="151"/>
    </row>
    <row r="8530" spans="1:103" x14ac:dyDescent="0.2">
      <c r="A8530" s="60"/>
      <c r="B8530" s="60"/>
      <c r="C8530" s="60"/>
      <c r="D8530" s="60"/>
      <c r="E8530" s="60"/>
      <c r="F8530" s="60"/>
      <c r="G8530" s="60"/>
      <c r="H8530" s="60"/>
      <c r="I8530" s="60"/>
      <c r="J8530" s="60"/>
      <c r="K8530" s="60"/>
      <c r="L8530" s="60"/>
      <c r="M8530" s="60"/>
      <c r="N8530" s="60"/>
      <c r="O8530" s="60"/>
      <c r="P8530" s="60"/>
      <c r="Q8530" s="60"/>
      <c r="R8530" s="334">
        <v>22161</v>
      </c>
      <c r="S8530" s="319" t="s">
        <v>358</v>
      </c>
      <c r="BE8530" s="60"/>
      <c r="BR8530" s="60"/>
      <c r="BX8530" s="151"/>
      <c r="CB8530" s="151"/>
      <c r="CM8530" s="151"/>
      <c r="CO8530" s="151"/>
      <c r="CT8530" s="151"/>
      <c r="CY8530" s="151"/>
    </row>
    <row r="8531" spans="1:103" x14ac:dyDescent="0.2">
      <c r="A8531" s="60"/>
      <c r="B8531" s="60"/>
      <c r="C8531" s="60"/>
      <c r="D8531" s="60"/>
      <c r="E8531" s="60"/>
      <c r="F8531" s="60"/>
      <c r="G8531" s="60"/>
      <c r="H8531" s="60"/>
      <c r="I8531" s="60"/>
      <c r="J8531" s="60"/>
      <c r="K8531" s="60"/>
      <c r="L8531" s="60"/>
      <c r="M8531" s="60"/>
      <c r="N8531" s="60"/>
      <c r="O8531" s="60"/>
      <c r="P8531" s="60"/>
      <c r="Q8531" s="60"/>
      <c r="R8531" s="334">
        <v>22172</v>
      </c>
      <c r="S8531" s="319" t="s">
        <v>358</v>
      </c>
      <c r="BE8531" s="60"/>
      <c r="BR8531" s="60"/>
      <c r="BX8531" s="151"/>
      <c r="CB8531" s="151"/>
      <c r="CM8531" s="151"/>
      <c r="CO8531" s="151"/>
      <c r="CT8531" s="151"/>
      <c r="CY8531" s="151"/>
    </row>
    <row r="8532" spans="1:103" x14ac:dyDescent="0.2">
      <c r="A8532" s="60"/>
      <c r="B8532" s="60"/>
      <c r="C8532" s="60"/>
      <c r="D8532" s="60"/>
      <c r="E8532" s="60"/>
      <c r="F8532" s="60"/>
      <c r="G8532" s="60"/>
      <c r="H8532" s="60"/>
      <c r="I8532" s="60"/>
      <c r="J8532" s="60"/>
      <c r="K8532" s="60"/>
      <c r="L8532" s="60"/>
      <c r="M8532" s="60"/>
      <c r="N8532" s="60"/>
      <c r="O8532" s="60"/>
      <c r="P8532" s="60"/>
      <c r="Q8532" s="60"/>
      <c r="R8532" s="334">
        <v>22180</v>
      </c>
      <c r="S8532" s="319" t="s">
        <v>358</v>
      </c>
      <c r="BE8532" s="60"/>
      <c r="BR8532" s="60"/>
      <c r="BX8532" s="151"/>
      <c r="CB8532" s="151"/>
      <c r="CM8532" s="151"/>
      <c r="CO8532" s="151"/>
      <c r="CT8532" s="151"/>
      <c r="CY8532" s="151"/>
    </row>
    <row r="8533" spans="1:103" x14ac:dyDescent="0.2">
      <c r="A8533" s="60"/>
      <c r="B8533" s="60"/>
      <c r="C8533" s="60"/>
      <c r="D8533" s="60"/>
      <c r="E8533" s="60"/>
      <c r="F8533" s="60"/>
      <c r="G8533" s="60"/>
      <c r="H8533" s="60"/>
      <c r="I8533" s="60"/>
      <c r="J8533" s="60"/>
      <c r="K8533" s="60"/>
      <c r="L8533" s="60"/>
      <c r="M8533" s="60"/>
      <c r="N8533" s="60"/>
      <c r="O8533" s="60"/>
      <c r="P8533" s="60"/>
      <c r="Q8533" s="60"/>
      <c r="R8533" s="334">
        <v>22181</v>
      </c>
      <c r="S8533" s="319" t="s">
        <v>358</v>
      </c>
      <c r="BE8533" s="60"/>
      <c r="BR8533" s="60"/>
      <c r="BX8533" s="151"/>
      <c r="CB8533" s="151"/>
      <c r="CM8533" s="151"/>
      <c r="CO8533" s="151"/>
      <c r="CT8533" s="151"/>
      <c r="CY8533" s="151"/>
    </row>
    <row r="8534" spans="1:103" x14ac:dyDescent="0.2">
      <c r="A8534" s="60"/>
      <c r="B8534" s="60"/>
      <c r="C8534" s="60"/>
      <c r="D8534" s="60"/>
      <c r="E8534" s="60"/>
      <c r="F8534" s="60"/>
      <c r="G8534" s="60"/>
      <c r="H8534" s="60"/>
      <c r="I8534" s="60"/>
      <c r="J8534" s="60"/>
      <c r="K8534" s="60"/>
      <c r="L8534" s="60"/>
      <c r="M8534" s="60"/>
      <c r="N8534" s="60"/>
      <c r="O8534" s="60"/>
      <c r="P8534" s="60"/>
      <c r="Q8534" s="60"/>
      <c r="R8534" s="334">
        <v>22182</v>
      </c>
      <c r="S8534" s="319" t="s">
        <v>358</v>
      </c>
      <c r="BE8534" s="60"/>
      <c r="BR8534" s="60"/>
      <c r="BX8534" s="151"/>
      <c r="CB8534" s="151"/>
      <c r="CM8534" s="151"/>
      <c r="CO8534" s="151"/>
      <c r="CT8534" s="151"/>
      <c r="CY8534" s="151"/>
    </row>
    <row r="8535" spans="1:103" x14ac:dyDescent="0.2">
      <c r="A8535" s="60"/>
      <c r="B8535" s="60"/>
      <c r="C8535" s="60"/>
      <c r="D8535" s="60"/>
      <c r="E8535" s="60"/>
      <c r="F8535" s="60"/>
      <c r="G8535" s="60"/>
      <c r="H8535" s="60"/>
      <c r="I8535" s="60"/>
      <c r="J8535" s="60"/>
      <c r="K8535" s="60"/>
      <c r="L8535" s="60"/>
      <c r="M8535" s="60"/>
      <c r="N8535" s="60"/>
      <c r="O8535" s="60"/>
      <c r="P8535" s="60"/>
      <c r="Q8535" s="60"/>
      <c r="R8535" s="334">
        <v>22183</v>
      </c>
      <c r="S8535" s="319" t="s">
        <v>358</v>
      </c>
      <c r="BE8535" s="60"/>
      <c r="BR8535" s="60"/>
      <c r="BX8535" s="151"/>
      <c r="CB8535" s="151"/>
      <c r="CM8535" s="151"/>
      <c r="CO8535" s="151"/>
      <c r="CT8535" s="151"/>
      <c r="CY8535" s="151"/>
    </row>
    <row r="8536" spans="1:103" x14ac:dyDescent="0.2">
      <c r="A8536" s="60"/>
      <c r="B8536" s="60"/>
      <c r="C8536" s="60"/>
      <c r="D8536" s="60"/>
      <c r="E8536" s="60"/>
      <c r="F8536" s="60"/>
      <c r="G8536" s="60"/>
      <c r="H8536" s="60"/>
      <c r="I8536" s="60"/>
      <c r="J8536" s="60"/>
      <c r="K8536" s="60"/>
      <c r="L8536" s="60"/>
      <c r="M8536" s="60"/>
      <c r="N8536" s="60"/>
      <c r="O8536" s="60"/>
      <c r="P8536" s="60"/>
      <c r="Q8536" s="60"/>
      <c r="R8536" s="334">
        <v>22185</v>
      </c>
      <c r="S8536" s="319" t="s">
        <v>358</v>
      </c>
      <c r="BE8536" s="60"/>
      <c r="BR8536" s="60"/>
      <c r="BX8536" s="151"/>
      <c r="CB8536" s="151"/>
      <c r="CM8536" s="151"/>
      <c r="CO8536" s="151"/>
      <c r="CT8536" s="151"/>
      <c r="CY8536" s="151"/>
    </row>
    <row r="8537" spans="1:103" x14ac:dyDescent="0.2">
      <c r="A8537" s="60"/>
      <c r="B8537" s="60"/>
      <c r="C8537" s="60"/>
      <c r="D8537" s="60"/>
      <c r="E8537" s="60"/>
      <c r="F8537" s="60"/>
      <c r="G8537" s="60"/>
      <c r="H8537" s="60"/>
      <c r="I8537" s="60"/>
      <c r="J8537" s="60"/>
      <c r="K8537" s="60"/>
      <c r="L8537" s="60"/>
      <c r="M8537" s="60"/>
      <c r="N8537" s="60"/>
      <c r="O8537" s="60"/>
      <c r="P8537" s="60"/>
      <c r="Q8537" s="60"/>
      <c r="R8537" s="334">
        <v>22191</v>
      </c>
      <c r="S8537" s="319" t="s">
        <v>358</v>
      </c>
      <c r="BE8537" s="60"/>
      <c r="BR8537" s="60"/>
      <c r="BX8537" s="151"/>
      <c r="CB8537" s="151"/>
      <c r="CM8537" s="151"/>
      <c r="CO8537" s="151"/>
      <c r="CT8537" s="151"/>
      <c r="CY8537" s="151"/>
    </row>
    <row r="8538" spans="1:103" x14ac:dyDescent="0.2">
      <c r="A8538" s="60"/>
      <c r="B8538" s="60"/>
      <c r="C8538" s="60"/>
      <c r="D8538" s="60"/>
      <c r="E8538" s="60"/>
      <c r="F8538" s="60"/>
      <c r="G8538" s="60"/>
      <c r="H8538" s="60"/>
      <c r="I8538" s="60"/>
      <c r="J8538" s="60"/>
      <c r="K8538" s="60"/>
      <c r="L8538" s="60"/>
      <c r="M8538" s="60"/>
      <c r="N8538" s="60"/>
      <c r="O8538" s="60"/>
      <c r="P8538" s="60"/>
      <c r="Q8538" s="60"/>
      <c r="R8538" s="334">
        <v>22192</v>
      </c>
      <c r="S8538" s="319" t="s">
        <v>358</v>
      </c>
      <c r="BE8538" s="60"/>
      <c r="BR8538" s="60"/>
      <c r="BX8538" s="151"/>
      <c r="CB8538" s="151"/>
      <c r="CM8538" s="151"/>
      <c r="CO8538" s="151"/>
      <c r="CT8538" s="151"/>
      <c r="CY8538" s="151"/>
    </row>
    <row r="8539" spans="1:103" x14ac:dyDescent="0.2">
      <c r="A8539" s="60"/>
      <c r="B8539" s="60"/>
      <c r="C8539" s="60"/>
      <c r="D8539" s="60"/>
      <c r="E8539" s="60"/>
      <c r="F8539" s="60"/>
      <c r="G8539" s="60"/>
      <c r="H8539" s="60"/>
      <c r="I8539" s="60"/>
      <c r="J8539" s="60"/>
      <c r="K8539" s="60"/>
      <c r="L8539" s="60"/>
      <c r="M8539" s="60"/>
      <c r="N8539" s="60"/>
      <c r="O8539" s="60"/>
      <c r="P8539" s="60"/>
      <c r="Q8539" s="60"/>
      <c r="R8539" s="334">
        <v>22193</v>
      </c>
      <c r="S8539" s="319" t="s">
        <v>358</v>
      </c>
      <c r="BE8539" s="60"/>
      <c r="BR8539" s="60"/>
      <c r="BX8539" s="151"/>
      <c r="CB8539" s="151"/>
      <c r="CM8539" s="151"/>
      <c r="CO8539" s="151"/>
      <c r="CT8539" s="151"/>
      <c r="CY8539" s="151"/>
    </row>
    <row r="8540" spans="1:103" x14ac:dyDescent="0.2">
      <c r="A8540" s="60"/>
      <c r="B8540" s="60"/>
      <c r="C8540" s="60"/>
      <c r="D8540" s="60"/>
      <c r="E8540" s="60"/>
      <c r="F8540" s="60"/>
      <c r="G8540" s="60"/>
      <c r="H8540" s="60"/>
      <c r="I8540" s="60"/>
      <c r="J8540" s="60"/>
      <c r="K8540" s="60"/>
      <c r="L8540" s="60"/>
      <c r="M8540" s="60"/>
      <c r="N8540" s="60"/>
      <c r="O8540" s="60"/>
      <c r="P8540" s="60"/>
      <c r="Q8540" s="60"/>
      <c r="R8540" s="334">
        <v>22194</v>
      </c>
      <c r="S8540" s="319" t="s">
        <v>358</v>
      </c>
      <c r="BE8540" s="60"/>
      <c r="BR8540" s="60"/>
      <c r="BX8540" s="151"/>
      <c r="CB8540" s="151"/>
      <c r="CM8540" s="151"/>
      <c r="CO8540" s="151"/>
      <c r="CT8540" s="151"/>
      <c r="CY8540" s="151"/>
    </row>
    <row r="8541" spans="1:103" x14ac:dyDescent="0.2">
      <c r="A8541" s="60"/>
      <c r="B8541" s="60"/>
      <c r="C8541" s="60"/>
      <c r="D8541" s="60"/>
      <c r="E8541" s="60"/>
      <c r="F8541" s="60"/>
      <c r="G8541" s="60"/>
      <c r="H8541" s="60"/>
      <c r="I8541" s="60"/>
      <c r="J8541" s="60"/>
      <c r="K8541" s="60"/>
      <c r="L8541" s="60"/>
      <c r="M8541" s="60"/>
      <c r="N8541" s="60"/>
      <c r="O8541" s="60"/>
      <c r="P8541" s="60"/>
      <c r="Q8541" s="60"/>
      <c r="R8541" s="334">
        <v>22195</v>
      </c>
      <c r="S8541" s="319" t="s">
        <v>358</v>
      </c>
      <c r="BE8541" s="60"/>
      <c r="BR8541" s="60"/>
      <c r="BX8541" s="151"/>
      <c r="CB8541" s="151"/>
      <c r="CM8541" s="151"/>
      <c r="CO8541" s="151"/>
      <c r="CT8541" s="151"/>
      <c r="CY8541" s="151"/>
    </row>
    <row r="8542" spans="1:103" x14ac:dyDescent="0.2">
      <c r="A8542" s="60"/>
      <c r="B8542" s="60"/>
      <c r="C8542" s="60"/>
      <c r="D8542" s="60"/>
      <c r="E8542" s="60"/>
      <c r="F8542" s="60"/>
      <c r="G8542" s="60"/>
      <c r="H8542" s="60"/>
      <c r="I8542" s="60"/>
      <c r="J8542" s="60"/>
      <c r="K8542" s="60"/>
      <c r="L8542" s="60"/>
      <c r="M8542" s="60"/>
      <c r="N8542" s="60"/>
      <c r="O8542" s="60"/>
      <c r="P8542" s="60"/>
      <c r="Q8542" s="60"/>
      <c r="R8542" s="334">
        <v>22199</v>
      </c>
      <c r="S8542" s="319" t="s">
        <v>358</v>
      </c>
      <c r="BE8542" s="60"/>
      <c r="BR8542" s="60"/>
      <c r="BX8542" s="151"/>
      <c r="CB8542" s="151"/>
      <c r="CM8542" s="151"/>
      <c r="CO8542" s="151"/>
      <c r="CT8542" s="151"/>
      <c r="CY8542" s="151"/>
    </row>
    <row r="8543" spans="1:103" x14ac:dyDescent="0.2">
      <c r="A8543" s="60"/>
      <c r="B8543" s="60"/>
      <c r="C8543" s="60"/>
      <c r="D8543" s="60"/>
      <c r="E8543" s="60"/>
      <c r="F8543" s="60"/>
      <c r="G8543" s="60"/>
      <c r="H8543" s="60"/>
      <c r="I8543" s="60"/>
      <c r="J8543" s="60"/>
      <c r="K8543" s="60"/>
      <c r="L8543" s="60"/>
      <c r="M8543" s="60"/>
      <c r="N8543" s="60"/>
      <c r="O8543" s="60"/>
      <c r="P8543" s="60"/>
      <c r="Q8543" s="60"/>
      <c r="R8543" s="334">
        <v>22201</v>
      </c>
      <c r="S8543" s="319" t="s">
        <v>358</v>
      </c>
      <c r="BE8543" s="60"/>
      <c r="BR8543" s="60"/>
      <c r="BX8543" s="151"/>
      <c r="CB8543" s="151"/>
      <c r="CM8543" s="151"/>
      <c r="CO8543" s="151"/>
      <c r="CT8543" s="151"/>
      <c r="CY8543" s="151"/>
    </row>
    <row r="8544" spans="1:103" x14ac:dyDescent="0.2">
      <c r="A8544" s="60"/>
      <c r="B8544" s="60"/>
      <c r="C8544" s="60"/>
      <c r="D8544" s="60"/>
      <c r="E8544" s="60"/>
      <c r="F8544" s="60"/>
      <c r="G8544" s="60"/>
      <c r="H8544" s="60"/>
      <c r="I8544" s="60"/>
      <c r="J8544" s="60"/>
      <c r="K8544" s="60"/>
      <c r="L8544" s="60"/>
      <c r="M8544" s="60"/>
      <c r="N8544" s="60"/>
      <c r="O8544" s="60"/>
      <c r="P8544" s="60"/>
      <c r="Q8544" s="60"/>
      <c r="R8544" s="334">
        <v>22202</v>
      </c>
      <c r="S8544" s="319" t="s">
        <v>358</v>
      </c>
      <c r="BE8544" s="60"/>
      <c r="BR8544" s="60"/>
      <c r="BX8544" s="151"/>
      <c r="CB8544" s="151"/>
      <c r="CM8544" s="151"/>
      <c r="CO8544" s="151"/>
      <c r="CT8544" s="151"/>
      <c r="CY8544" s="151"/>
    </row>
    <row r="8545" spans="1:103" x14ac:dyDescent="0.2">
      <c r="A8545" s="60"/>
      <c r="B8545" s="60"/>
      <c r="C8545" s="60"/>
      <c r="D8545" s="60"/>
      <c r="E8545" s="60"/>
      <c r="F8545" s="60"/>
      <c r="G8545" s="60"/>
      <c r="H8545" s="60"/>
      <c r="I8545" s="60"/>
      <c r="J8545" s="60"/>
      <c r="K8545" s="60"/>
      <c r="L8545" s="60"/>
      <c r="M8545" s="60"/>
      <c r="N8545" s="60"/>
      <c r="O8545" s="60"/>
      <c r="P8545" s="60"/>
      <c r="Q8545" s="60"/>
      <c r="R8545" s="334">
        <v>22203</v>
      </c>
      <c r="S8545" s="319" t="s">
        <v>358</v>
      </c>
      <c r="BE8545" s="60"/>
      <c r="BR8545" s="60"/>
      <c r="BX8545" s="151"/>
      <c r="CB8545" s="151"/>
      <c r="CM8545" s="151"/>
      <c r="CO8545" s="151"/>
      <c r="CT8545" s="151"/>
      <c r="CY8545" s="151"/>
    </row>
    <row r="8546" spans="1:103" x14ac:dyDescent="0.2">
      <c r="A8546" s="60"/>
      <c r="B8546" s="60"/>
      <c r="C8546" s="60"/>
      <c r="D8546" s="60"/>
      <c r="E8546" s="60"/>
      <c r="F8546" s="60"/>
      <c r="G8546" s="60"/>
      <c r="H8546" s="60"/>
      <c r="I8546" s="60"/>
      <c r="J8546" s="60"/>
      <c r="K8546" s="60"/>
      <c r="L8546" s="60"/>
      <c r="M8546" s="60"/>
      <c r="N8546" s="60"/>
      <c r="O8546" s="60"/>
      <c r="P8546" s="60"/>
      <c r="Q8546" s="60"/>
      <c r="R8546" s="334">
        <v>22204</v>
      </c>
      <c r="S8546" s="319" t="s">
        <v>358</v>
      </c>
      <c r="BE8546" s="60"/>
      <c r="BR8546" s="60"/>
      <c r="BX8546" s="151"/>
      <c r="CB8546" s="151"/>
      <c r="CM8546" s="151"/>
      <c r="CO8546" s="151"/>
      <c r="CT8546" s="151"/>
      <c r="CY8546" s="151"/>
    </row>
    <row r="8547" spans="1:103" x14ac:dyDescent="0.2">
      <c r="A8547" s="60"/>
      <c r="B8547" s="60"/>
      <c r="C8547" s="60"/>
      <c r="D8547" s="60"/>
      <c r="E8547" s="60"/>
      <c r="F8547" s="60"/>
      <c r="G8547" s="60"/>
      <c r="H8547" s="60"/>
      <c r="I8547" s="60"/>
      <c r="J8547" s="60"/>
      <c r="K8547" s="60"/>
      <c r="L8547" s="60"/>
      <c r="M8547" s="60"/>
      <c r="N8547" s="60"/>
      <c r="O8547" s="60"/>
      <c r="P8547" s="60"/>
      <c r="Q8547" s="60"/>
      <c r="R8547" s="334">
        <v>22205</v>
      </c>
      <c r="S8547" s="319" t="s">
        <v>358</v>
      </c>
      <c r="BE8547" s="60"/>
      <c r="BR8547" s="60"/>
      <c r="BX8547" s="151"/>
      <c r="CB8547" s="151"/>
      <c r="CM8547" s="151"/>
      <c r="CO8547" s="151"/>
      <c r="CT8547" s="151"/>
      <c r="CY8547" s="151"/>
    </row>
    <row r="8548" spans="1:103" x14ac:dyDescent="0.2">
      <c r="A8548" s="60"/>
      <c r="B8548" s="60"/>
      <c r="C8548" s="60"/>
      <c r="D8548" s="60"/>
      <c r="E8548" s="60"/>
      <c r="F8548" s="60"/>
      <c r="G8548" s="60"/>
      <c r="H8548" s="60"/>
      <c r="I8548" s="60"/>
      <c r="J8548" s="60"/>
      <c r="K8548" s="60"/>
      <c r="L8548" s="60"/>
      <c r="M8548" s="60"/>
      <c r="N8548" s="60"/>
      <c r="O8548" s="60"/>
      <c r="P8548" s="60"/>
      <c r="Q8548" s="60"/>
      <c r="R8548" s="334">
        <v>22206</v>
      </c>
      <c r="S8548" s="319" t="s">
        <v>358</v>
      </c>
      <c r="BE8548" s="60"/>
      <c r="BR8548" s="60"/>
      <c r="BX8548" s="151"/>
      <c r="CB8548" s="151"/>
      <c r="CM8548" s="151"/>
      <c r="CO8548" s="151"/>
      <c r="CT8548" s="151"/>
      <c r="CY8548" s="151"/>
    </row>
    <row r="8549" spans="1:103" x14ac:dyDescent="0.2">
      <c r="A8549" s="60"/>
      <c r="B8549" s="60"/>
      <c r="C8549" s="60"/>
      <c r="D8549" s="60"/>
      <c r="E8549" s="60"/>
      <c r="F8549" s="60"/>
      <c r="G8549" s="60"/>
      <c r="H8549" s="60"/>
      <c r="I8549" s="60"/>
      <c r="J8549" s="60"/>
      <c r="K8549" s="60"/>
      <c r="L8549" s="60"/>
      <c r="M8549" s="60"/>
      <c r="N8549" s="60"/>
      <c r="O8549" s="60"/>
      <c r="P8549" s="60"/>
      <c r="Q8549" s="60"/>
      <c r="R8549" s="334">
        <v>22207</v>
      </c>
      <c r="S8549" s="319" t="s">
        <v>358</v>
      </c>
      <c r="BE8549" s="60"/>
      <c r="BR8549" s="60"/>
      <c r="BX8549" s="151"/>
      <c r="CB8549" s="151"/>
      <c r="CM8549" s="151"/>
      <c r="CO8549" s="151"/>
      <c r="CT8549" s="151"/>
      <c r="CY8549" s="151"/>
    </row>
    <row r="8550" spans="1:103" x14ac:dyDescent="0.2">
      <c r="A8550" s="60"/>
      <c r="B8550" s="60"/>
      <c r="C8550" s="60"/>
      <c r="D8550" s="60"/>
      <c r="E8550" s="60"/>
      <c r="F8550" s="60"/>
      <c r="G8550" s="60"/>
      <c r="H8550" s="60"/>
      <c r="I8550" s="60"/>
      <c r="J8550" s="60"/>
      <c r="K8550" s="60"/>
      <c r="L8550" s="60"/>
      <c r="M8550" s="60"/>
      <c r="N8550" s="60"/>
      <c r="O8550" s="60"/>
      <c r="P8550" s="60"/>
      <c r="Q8550" s="60"/>
      <c r="R8550" s="334">
        <v>22209</v>
      </c>
      <c r="S8550" s="319" t="s">
        <v>358</v>
      </c>
      <c r="BE8550" s="60"/>
      <c r="BR8550" s="60"/>
      <c r="BX8550" s="151"/>
      <c r="CB8550" s="151"/>
      <c r="CM8550" s="151"/>
      <c r="CO8550" s="151"/>
      <c r="CT8550" s="151"/>
      <c r="CY8550" s="151"/>
    </row>
    <row r="8551" spans="1:103" x14ac:dyDescent="0.2">
      <c r="A8551" s="60"/>
      <c r="B8551" s="60"/>
      <c r="C8551" s="60"/>
      <c r="D8551" s="60"/>
      <c r="E8551" s="60"/>
      <c r="F8551" s="60"/>
      <c r="G8551" s="60"/>
      <c r="H8551" s="60"/>
      <c r="I8551" s="60"/>
      <c r="J8551" s="60"/>
      <c r="K8551" s="60"/>
      <c r="L8551" s="60"/>
      <c r="M8551" s="60"/>
      <c r="N8551" s="60"/>
      <c r="O8551" s="60"/>
      <c r="P8551" s="60"/>
      <c r="Q8551" s="60"/>
      <c r="R8551" s="334">
        <v>22210</v>
      </c>
      <c r="S8551" s="319" t="s">
        <v>358</v>
      </c>
      <c r="BE8551" s="60"/>
      <c r="BR8551" s="60"/>
      <c r="BX8551" s="151"/>
      <c r="CB8551" s="151"/>
      <c r="CM8551" s="151"/>
      <c r="CO8551" s="151"/>
      <c r="CT8551" s="151"/>
      <c r="CY8551" s="151"/>
    </row>
    <row r="8552" spans="1:103" x14ac:dyDescent="0.2">
      <c r="A8552" s="60"/>
      <c r="B8552" s="60"/>
      <c r="C8552" s="60"/>
      <c r="D8552" s="60"/>
      <c r="E8552" s="60"/>
      <c r="F8552" s="60"/>
      <c r="G8552" s="60"/>
      <c r="H8552" s="60"/>
      <c r="I8552" s="60"/>
      <c r="J8552" s="60"/>
      <c r="K8552" s="60"/>
      <c r="L8552" s="60"/>
      <c r="M8552" s="60"/>
      <c r="N8552" s="60"/>
      <c r="O8552" s="60"/>
      <c r="P8552" s="60"/>
      <c r="Q8552" s="60"/>
      <c r="R8552" s="334">
        <v>22211</v>
      </c>
      <c r="S8552" s="319" t="s">
        <v>358</v>
      </c>
      <c r="BE8552" s="60"/>
      <c r="BR8552" s="60"/>
      <c r="BX8552" s="151"/>
      <c r="CB8552" s="151"/>
      <c r="CM8552" s="151"/>
      <c r="CO8552" s="151"/>
      <c r="CT8552" s="151"/>
      <c r="CY8552" s="151"/>
    </row>
    <row r="8553" spans="1:103" x14ac:dyDescent="0.2">
      <c r="A8553" s="60"/>
      <c r="B8553" s="60"/>
      <c r="C8553" s="60"/>
      <c r="D8553" s="60"/>
      <c r="E8553" s="60"/>
      <c r="F8553" s="60"/>
      <c r="G8553" s="60"/>
      <c r="H8553" s="60"/>
      <c r="I8553" s="60"/>
      <c r="J8553" s="60"/>
      <c r="K8553" s="60"/>
      <c r="L8553" s="60"/>
      <c r="M8553" s="60"/>
      <c r="N8553" s="60"/>
      <c r="O8553" s="60"/>
      <c r="P8553" s="60"/>
      <c r="Q8553" s="60"/>
      <c r="R8553" s="334">
        <v>22213</v>
      </c>
      <c r="S8553" s="319" t="s">
        <v>358</v>
      </c>
      <c r="BE8553" s="60"/>
      <c r="BR8553" s="60"/>
      <c r="BX8553" s="151"/>
      <c r="CB8553" s="151"/>
      <c r="CM8553" s="151"/>
      <c r="CO8553" s="151"/>
      <c r="CT8553" s="151"/>
      <c r="CY8553" s="151"/>
    </row>
    <row r="8554" spans="1:103" x14ac:dyDescent="0.2">
      <c r="A8554" s="60"/>
      <c r="B8554" s="60"/>
      <c r="C8554" s="60"/>
      <c r="D8554" s="60"/>
      <c r="E8554" s="60"/>
      <c r="F8554" s="60"/>
      <c r="G8554" s="60"/>
      <c r="H8554" s="60"/>
      <c r="I8554" s="60"/>
      <c r="J8554" s="60"/>
      <c r="K8554" s="60"/>
      <c r="L8554" s="60"/>
      <c r="M8554" s="60"/>
      <c r="N8554" s="60"/>
      <c r="O8554" s="60"/>
      <c r="P8554" s="60"/>
      <c r="Q8554" s="60"/>
      <c r="R8554" s="334">
        <v>22214</v>
      </c>
      <c r="S8554" s="319" t="s">
        <v>358</v>
      </c>
      <c r="BE8554" s="60"/>
      <c r="BR8554" s="60"/>
      <c r="BX8554" s="151"/>
      <c r="CB8554" s="151"/>
      <c r="CM8554" s="151"/>
      <c r="CO8554" s="151"/>
      <c r="CT8554" s="151"/>
      <c r="CY8554" s="151"/>
    </row>
    <row r="8555" spans="1:103" x14ac:dyDescent="0.2">
      <c r="A8555" s="60"/>
      <c r="B8555" s="60"/>
      <c r="C8555" s="60"/>
      <c r="D8555" s="60"/>
      <c r="E8555" s="60"/>
      <c r="F8555" s="60"/>
      <c r="G8555" s="60"/>
      <c r="H8555" s="60"/>
      <c r="I8555" s="60"/>
      <c r="J8555" s="60"/>
      <c r="K8555" s="60"/>
      <c r="L8555" s="60"/>
      <c r="M8555" s="60"/>
      <c r="N8555" s="60"/>
      <c r="O8555" s="60"/>
      <c r="P8555" s="60"/>
      <c r="Q8555" s="60"/>
      <c r="R8555" s="334">
        <v>22215</v>
      </c>
      <c r="S8555" s="319" t="s">
        <v>358</v>
      </c>
      <c r="BE8555" s="60"/>
      <c r="BR8555" s="60"/>
      <c r="BX8555" s="151"/>
      <c r="CB8555" s="151"/>
      <c r="CM8555" s="151"/>
      <c r="CO8555" s="151"/>
      <c r="CT8555" s="151"/>
      <c r="CY8555" s="151"/>
    </row>
    <row r="8556" spans="1:103" x14ac:dyDescent="0.2">
      <c r="A8556" s="60"/>
      <c r="B8556" s="60"/>
      <c r="C8556" s="60"/>
      <c r="D8556" s="60"/>
      <c r="E8556" s="60"/>
      <c r="F8556" s="60"/>
      <c r="G8556" s="60"/>
      <c r="H8556" s="60"/>
      <c r="I8556" s="60"/>
      <c r="J8556" s="60"/>
      <c r="K8556" s="60"/>
      <c r="L8556" s="60"/>
      <c r="M8556" s="60"/>
      <c r="N8556" s="60"/>
      <c r="O8556" s="60"/>
      <c r="P8556" s="60"/>
      <c r="Q8556" s="60"/>
      <c r="R8556" s="334">
        <v>22216</v>
      </c>
      <c r="S8556" s="319" t="s">
        <v>358</v>
      </c>
      <c r="BE8556" s="60"/>
      <c r="BR8556" s="60"/>
      <c r="BX8556" s="151"/>
      <c r="CB8556" s="151"/>
      <c r="CM8556" s="151"/>
      <c r="CO8556" s="151"/>
      <c r="CT8556" s="151"/>
      <c r="CY8556" s="151"/>
    </row>
    <row r="8557" spans="1:103" x14ac:dyDescent="0.2">
      <c r="A8557" s="60"/>
      <c r="B8557" s="60"/>
      <c r="C8557" s="60"/>
      <c r="D8557" s="60"/>
      <c r="E8557" s="60"/>
      <c r="F8557" s="60"/>
      <c r="G8557" s="60"/>
      <c r="H8557" s="60"/>
      <c r="I8557" s="60"/>
      <c r="J8557" s="60"/>
      <c r="K8557" s="60"/>
      <c r="L8557" s="60"/>
      <c r="M8557" s="60"/>
      <c r="N8557" s="60"/>
      <c r="O8557" s="60"/>
      <c r="P8557" s="60"/>
      <c r="Q8557" s="60"/>
      <c r="R8557" s="334">
        <v>22217</v>
      </c>
      <c r="S8557" s="319" t="s">
        <v>358</v>
      </c>
      <c r="BE8557" s="60"/>
      <c r="BR8557" s="60"/>
      <c r="BX8557" s="151"/>
      <c r="CB8557" s="151"/>
      <c r="CM8557" s="151"/>
      <c r="CO8557" s="151"/>
      <c r="CT8557" s="151"/>
      <c r="CY8557" s="151"/>
    </row>
    <row r="8558" spans="1:103" x14ac:dyDescent="0.2">
      <c r="A8558" s="60"/>
      <c r="B8558" s="60"/>
      <c r="C8558" s="60"/>
      <c r="D8558" s="60"/>
      <c r="E8558" s="60"/>
      <c r="F8558" s="60"/>
      <c r="G8558" s="60"/>
      <c r="H8558" s="60"/>
      <c r="I8558" s="60"/>
      <c r="J8558" s="60"/>
      <c r="K8558" s="60"/>
      <c r="L8558" s="60"/>
      <c r="M8558" s="60"/>
      <c r="N8558" s="60"/>
      <c r="O8558" s="60"/>
      <c r="P8558" s="60"/>
      <c r="Q8558" s="60"/>
      <c r="R8558" s="334">
        <v>22219</v>
      </c>
      <c r="S8558" s="319" t="s">
        <v>358</v>
      </c>
      <c r="BE8558" s="60"/>
      <c r="BR8558" s="60"/>
      <c r="BX8558" s="151"/>
      <c r="CB8558" s="151"/>
      <c r="CM8558" s="151"/>
      <c r="CO8558" s="151"/>
      <c r="CT8558" s="151"/>
      <c r="CY8558" s="151"/>
    </row>
    <row r="8559" spans="1:103" x14ac:dyDescent="0.2">
      <c r="A8559" s="60"/>
      <c r="B8559" s="60"/>
      <c r="C8559" s="60"/>
      <c r="D8559" s="60"/>
      <c r="E8559" s="60"/>
      <c r="F8559" s="60"/>
      <c r="G8559" s="60"/>
      <c r="H8559" s="60"/>
      <c r="I8559" s="60"/>
      <c r="J8559" s="60"/>
      <c r="K8559" s="60"/>
      <c r="L8559" s="60"/>
      <c r="M8559" s="60"/>
      <c r="N8559" s="60"/>
      <c r="O8559" s="60"/>
      <c r="P8559" s="60"/>
      <c r="Q8559" s="60"/>
      <c r="R8559" s="334">
        <v>22222</v>
      </c>
      <c r="S8559" s="319" t="s">
        <v>358</v>
      </c>
      <c r="BE8559" s="60"/>
      <c r="BR8559" s="60"/>
      <c r="BX8559" s="151"/>
      <c r="CB8559" s="151"/>
      <c r="CM8559" s="151"/>
      <c r="CO8559" s="151"/>
      <c r="CT8559" s="151"/>
      <c r="CY8559" s="151"/>
    </row>
    <row r="8560" spans="1:103" x14ac:dyDescent="0.2">
      <c r="A8560" s="60"/>
      <c r="B8560" s="60"/>
      <c r="C8560" s="60"/>
      <c r="D8560" s="60"/>
      <c r="E8560" s="60"/>
      <c r="F8560" s="60"/>
      <c r="G8560" s="60"/>
      <c r="H8560" s="60"/>
      <c r="I8560" s="60"/>
      <c r="J8560" s="60"/>
      <c r="K8560" s="60"/>
      <c r="L8560" s="60"/>
      <c r="M8560" s="60"/>
      <c r="N8560" s="60"/>
      <c r="O8560" s="60"/>
      <c r="P8560" s="60"/>
      <c r="Q8560" s="60"/>
      <c r="R8560" s="334">
        <v>22226</v>
      </c>
      <c r="S8560" s="319" t="s">
        <v>358</v>
      </c>
      <c r="BE8560" s="60"/>
      <c r="BR8560" s="60"/>
      <c r="BX8560" s="151"/>
      <c r="CB8560" s="151"/>
      <c r="CM8560" s="151"/>
      <c r="CO8560" s="151"/>
      <c r="CT8560" s="151"/>
      <c r="CY8560" s="151"/>
    </row>
    <row r="8561" spans="1:103" x14ac:dyDescent="0.2">
      <c r="A8561" s="60"/>
      <c r="B8561" s="60"/>
      <c r="C8561" s="60"/>
      <c r="D8561" s="60"/>
      <c r="E8561" s="60"/>
      <c r="F8561" s="60"/>
      <c r="G8561" s="60"/>
      <c r="H8561" s="60"/>
      <c r="I8561" s="60"/>
      <c r="J8561" s="60"/>
      <c r="K8561" s="60"/>
      <c r="L8561" s="60"/>
      <c r="M8561" s="60"/>
      <c r="N8561" s="60"/>
      <c r="O8561" s="60"/>
      <c r="P8561" s="60"/>
      <c r="Q8561" s="60"/>
      <c r="R8561" s="334">
        <v>22227</v>
      </c>
      <c r="S8561" s="319" t="s">
        <v>358</v>
      </c>
      <c r="BE8561" s="60"/>
      <c r="BR8561" s="60"/>
      <c r="BX8561" s="151"/>
      <c r="CB8561" s="151"/>
      <c r="CM8561" s="151"/>
      <c r="CO8561" s="151"/>
      <c r="CT8561" s="151"/>
      <c r="CY8561" s="151"/>
    </row>
    <row r="8562" spans="1:103" x14ac:dyDescent="0.2">
      <c r="A8562" s="60"/>
      <c r="B8562" s="60"/>
      <c r="C8562" s="60"/>
      <c r="D8562" s="60"/>
      <c r="E8562" s="60"/>
      <c r="F8562" s="60"/>
      <c r="G8562" s="60"/>
      <c r="H8562" s="60"/>
      <c r="I8562" s="60"/>
      <c r="J8562" s="60"/>
      <c r="K8562" s="60"/>
      <c r="L8562" s="60"/>
      <c r="M8562" s="60"/>
      <c r="N8562" s="60"/>
      <c r="O8562" s="60"/>
      <c r="P8562" s="60"/>
      <c r="Q8562" s="60"/>
      <c r="R8562" s="334">
        <v>22230</v>
      </c>
      <c r="S8562" s="319" t="s">
        <v>358</v>
      </c>
      <c r="BE8562" s="60"/>
      <c r="BR8562" s="60"/>
      <c r="BX8562" s="151"/>
      <c r="CB8562" s="151"/>
      <c r="CM8562" s="151"/>
      <c r="CO8562" s="151"/>
      <c r="CT8562" s="151"/>
      <c r="CY8562" s="151"/>
    </row>
    <row r="8563" spans="1:103" x14ac:dyDescent="0.2">
      <c r="A8563" s="60"/>
      <c r="B8563" s="60"/>
      <c r="C8563" s="60"/>
      <c r="D8563" s="60"/>
      <c r="E8563" s="60"/>
      <c r="F8563" s="60"/>
      <c r="G8563" s="60"/>
      <c r="H8563" s="60"/>
      <c r="I8563" s="60"/>
      <c r="J8563" s="60"/>
      <c r="K8563" s="60"/>
      <c r="L8563" s="60"/>
      <c r="M8563" s="60"/>
      <c r="N8563" s="60"/>
      <c r="O8563" s="60"/>
      <c r="P8563" s="60"/>
      <c r="Q8563" s="60"/>
      <c r="R8563" s="334">
        <v>22240</v>
      </c>
      <c r="S8563" s="319" t="s">
        <v>358</v>
      </c>
      <c r="BE8563" s="60"/>
      <c r="BR8563" s="60"/>
      <c r="BX8563" s="151"/>
      <c r="CB8563" s="151"/>
      <c r="CM8563" s="151"/>
      <c r="CO8563" s="151"/>
      <c r="CT8563" s="151"/>
      <c r="CY8563" s="151"/>
    </row>
    <row r="8564" spans="1:103" x14ac:dyDescent="0.2">
      <c r="A8564" s="60"/>
      <c r="B8564" s="60"/>
      <c r="C8564" s="60"/>
      <c r="D8564" s="60"/>
      <c r="E8564" s="60"/>
      <c r="F8564" s="60"/>
      <c r="G8564" s="60"/>
      <c r="H8564" s="60"/>
      <c r="I8564" s="60"/>
      <c r="J8564" s="60"/>
      <c r="K8564" s="60"/>
      <c r="L8564" s="60"/>
      <c r="M8564" s="60"/>
      <c r="N8564" s="60"/>
      <c r="O8564" s="60"/>
      <c r="P8564" s="60"/>
      <c r="Q8564" s="60"/>
      <c r="R8564" s="334">
        <v>22242</v>
      </c>
      <c r="S8564" s="319" t="s">
        <v>358</v>
      </c>
      <c r="BE8564" s="60"/>
      <c r="BR8564" s="60"/>
      <c r="BX8564" s="151"/>
      <c r="CB8564" s="151"/>
      <c r="CM8564" s="151"/>
      <c r="CO8564" s="151"/>
      <c r="CT8564" s="151"/>
      <c r="CY8564" s="151"/>
    </row>
    <row r="8565" spans="1:103" x14ac:dyDescent="0.2">
      <c r="A8565" s="60"/>
      <c r="B8565" s="60"/>
      <c r="C8565" s="60"/>
      <c r="D8565" s="60"/>
      <c r="E8565" s="60"/>
      <c r="F8565" s="60"/>
      <c r="G8565" s="60"/>
      <c r="H8565" s="60"/>
      <c r="I8565" s="60"/>
      <c r="J8565" s="60"/>
      <c r="K8565" s="60"/>
      <c r="L8565" s="60"/>
      <c r="M8565" s="60"/>
      <c r="N8565" s="60"/>
      <c r="O8565" s="60"/>
      <c r="P8565" s="60"/>
      <c r="Q8565" s="60"/>
      <c r="R8565" s="334">
        <v>22243</v>
      </c>
      <c r="S8565" s="319" t="s">
        <v>358</v>
      </c>
      <c r="BE8565" s="60"/>
      <c r="BR8565" s="60"/>
      <c r="BX8565" s="151"/>
      <c r="CB8565" s="151"/>
      <c r="CM8565" s="151"/>
      <c r="CO8565" s="151"/>
      <c r="CT8565" s="151"/>
      <c r="CY8565" s="151"/>
    </row>
    <row r="8566" spans="1:103" x14ac:dyDescent="0.2">
      <c r="A8566" s="60"/>
      <c r="B8566" s="60"/>
      <c r="C8566" s="60"/>
      <c r="D8566" s="60"/>
      <c r="E8566" s="60"/>
      <c r="F8566" s="60"/>
      <c r="G8566" s="60"/>
      <c r="H8566" s="60"/>
      <c r="I8566" s="60"/>
      <c r="J8566" s="60"/>
      <c r="K8566" s="60"/>
      <c r="L8566" s="60"/>
      <c r="M8566" s="60"/>
      <c r="N8566" s="60"/>
      <c r="O8566" s="60"/>
      <c r="P8566" s="60"/>
      <c r="Q8566" s="60"/>
      <c r="R8566" s="334">
        <v>22244</v>
      </c>
      <c r="S8566" s="319" t="s">
        <v>358</v>
      </c>
      <c r="BE8566" s="60"/>
      <c r="BR8566" s="60"/>
      <c r="BX8566" s="151"/>
      <c r="CB8566" s="151"/>
      <c r="CM8566" s="151"/>
      <c r="CO8566" s="151"/>
      <c r="CT8566" s="151"/>
      <c r="CY8566" s="151"/>
    </row>
    <row r="8567" spans="1:103" x14ac:dyDescent="0.2">
      <c r="A8567" s="60"/>
      <c r="B8567" s="60"/>
      <c r="C8567" s="60"/>
      <c r="D8567" s="60"/>
      <c r="E8567" s="60"/>
      <c r="F8567" s="60"/>
      <c r="G8567" s="60"/>
      <c r="H8567" s="60"/>
      <c r="I8567" s="60"/>
      <c r="J8567" s="60"/>
      <c r="K8567" s="60"/>
      <c r="L8567" s="60"/>
      <c r="M8567" s="60"/>
      <c r="N8567" s="60"/>
      <c r="O8567" s="60"/>
      <c r="P8567" s="60"/>
      <c r="Q8567" s="60"/>
      <c r="R8567" s="334">
        <v>22245</v>
      </c>
      <c r="S8567" s="319" t="s">
        <v>358</v>
      </c>
      <c r="BE8567" s="60"/>
      <c r="BR8567" s="60"/>
      <c r="BX8567" s="151"/>
      <c r="CB8567" s="151"/>
      <c r="CM8567" s="151"/>
      <c r="CO8567" s="151"/>
      <c r="CT8567" s="151"/>
      <c r="CY8567" s="151"/>
    </row>
    <row r="8568" spans="1:103" x14ac:dyDescent="0.2">
      <c r="A8568" s="60"/>
      <c r="B8568" s="60"/>
      <c r="C8568" s="60"/>
      <c r="D8568" s="60"/>
      <c r="E8568" s="60"/>
      <c r="F8568" s="60"/>
      <c r="G8568" s="60"/>
      <c r="H8568" s="60"/>
      <c r="I8568" s="60"/>
      <c r="J8568" s="60"/>
      <c r="K8568" s="60"/>
      <c r="L8568" s="60"/>
      <c r="M8568" s="60"/>
      <c r="N8568" s="60"/>
      <c r="O8568" s="60"/>
      <c r="P8568" s="60"/>
      <c r="Q8568" s="60"/>
      <c r="R8568" s="334">
        <v>22246</v>
      </c>
      <c r="S8568" s="319" t="s">
        <v>358</v>
      </c>
      <c r="BE8568" s="60"/>
      <c r="BR8568" s="60"/>
      <c r="BX8568" s="151"/>
      <c r="CB8568" s="151"/>
      <c r="CM8568" s="151"/>
      <c r="CO8568" s="151"/>
      <c r="CT8568" s="151"/>
      <c r="CY8568" s="151"/>
    </row>
    <row r="8569" spans="1:103" x14ac:dyDescent="0.2">
      <c r="A8569" s="60"/>
      <c r="B8569" s="60"/>
      <c r="C8569" s="60"/>
      <c r="D8569" s="60"/>
      <c r="E8569" s="60"/>
      <c r="F8569" s="60"/>
      <c r="G8569" s="60"/>
      <c r="H8569" s="60"/>
      <c r="I8569" s="60"/>
      <c r="J8569" s="60"/>
      <c r="K8569" s="60"/>
      <c r="L8569" s="60"/>
      <c r="M8569" s="60"/>
      <c r="N8569" s="60"/>
      <c r="O8569" s="60"/>
      <c r="P8569" s="60"/>
      <c r="Q8569" s="60"/>
      <c r="R8569" s="334">
        <v>22301</v>
      </c>
      <c r="S8569" s="319" t="s">
        <v>358</v>
      </c>
      <c r="BE8569" s="60"/>
      <c r="BR8569" s="60"/>
      <c r="BX8569" s="151"/>
      <c r="CB8569" s="151"/>
      <c r="CM8569" s="151"/>
      <c r="CO8569" s="151"/>
      <c r="CT8569" s="151"/>
      <c r="CY8569" s="151"/>
    </row>
    <row r="8570" spans="1:103" x14ac:dyDescent="0.2">
      <c r="A8570" s="60"/>
      <c r="B8570" s="60"/>
      <c r="C8570" s="60"/>
      <c r="D8570" s="60"/>
      <c r="E8570" s="60"/>
      <c r="F8570" s="60"/>
      <c r="G8570" s="60"/>
      <c r="H8570" s="60"/>
      <c r="I8570" s="60"/>
      <c r="J8570" s="60"/>
      <c r="K8570" s="60"/>
      <c r="L8570" s="60"/>
      <c r="M8570" s="60"/>
      <c r="N8570" s="60"/>
      <c r="O8570" s="60"/>
      <c r="P8570" s="60"/>
      <c r="Q8570" s="60"/>
      <c r="R8570" s="334">
        <v>22302</v>
      </c>
      <c r="S8570" s="319" t="s">
        <v>358</v>
      </c>
      <c r="BE8570" s="60"/>
      <c r="BR8570" s="60"/>
      <c r="BX8570" s="151"/>
      <c r="CB8570" s="151"/>
      <c r="CM8570" s="151"/>
      <c r="CO8570" s="151"/>
      <c r="CT8570" s="151"/>
      <c r="CY8570" s="151"/>
    </row>
    <row r="8571" spans="1:103" x14ac:dyDescent="0.2">
      <c r="A8571" s="60"/>
      <c r="B8571" s="60"/>
      <c r="C8571" s="60"/>
      <c r="D8571" s="60"/>
      <c r="E8571" s="60"/>
      <c r="F8571" s="60"/>
      <c r="G8571" s="60"/>
      <c r="H8571" s="60"/>
      <c r="I8571" s="60"/>
      <c r="J8571" s="60"/>
      <c r="K8571" s="60"/>
      <c r="L8571" s="60"/>
      <c r="M8571" s="60"/>
      <c r="N8571" s="60"/>
      <c r="O8571" s="60"/>
      <c r="P8571" s="60"/>
      <c r="Q8571" s="60"/>
      <c r="R8571" s="334">
        <v>22303</v>
      </c>
      <c r="S8571" s="319" t="s">
        <v>358</v>
      </c>
      <c r="BE8571" s="60"/>
      <c r="BR8571" s="60"/>
      <c r="BX8571" s="151"/>
      <c r="CB8571" s="151"/>
      <c r="CM8571" s="151"/>
      <c r="CO8571" s="151"/>
      <c r="CT8571" s="151"/>
      <c r="CY8571" s="151"/>
    </row>
    <row r="8572" spans="1:103" x14ac:dyDescent="0.2">
      <c r="A8572" s="60"/>
      <c r="B8572" s="60"/>
      <c r="C8572" s="60"/>
      <c r="D8572" s="60"/>
      <c r="E8572" s="60"/>
      <c r="F8572" s="60"/>
      <c r="G8572" s="60"/>
      <c r="H8572" s="60"/>
      <c r="I8572" s="60"/>
      <c r="J8572" s="60"/>
      <c r="K8572" s="60"/>
      <c r="L8572" s="60"/>
      <c r="M8572" s="60"/>
      <c r="N8572" s="60"/>
      <c r="O8572" s="60"/>
      <c r="P8572" s="60"/>
      <c r="Q8572" s="60"/>
      <c r="R8572" s="334">
        <v>22304</v>
      </c>
      <c r="S8572" s="319" t="s">
        <v>358</v>
      </c>
      <c r="BE8572" s="60"/>
      <c r="BR8572" s="60"/>
      <c r="BX8572" s="151"/>
      <c r="CB8572" s="151"/>
      <c r="CM8572" s="151"/>
      <c r="CO8572" s="151"/>
      <c r="CT8572" s="151"/>
      <c r="CY8572" s="151"/>
    </row>
    <row r="8573" spans="1:103" x14ac:dyDescent="0.2">
      <c r="A8573" s="60"/>
      <c r="B8573" s="60"/>
      <c r="C8573" s="60"/>
      <c r="D8573" s="60"/>
      <c r="E8573" s="60"/>
      <c r="F8573" s="60"/>
      <c r="G8573" s="60"/>
      <c r="H8573" s="60"/>
      <c r="I8573" s="60"/>
      <c r="J8573" s="60"/>
      <c r="K8573" s="60"/>
      <c r="L8573" s="60"/>
      <c r="M8573" s="60"/>
      <c r="N8573" s="60"/>
      <c r="O8573" s="60"/>
      <c r="P8573" s="60"/>
      <c r="Q8573" s="60"/>
      <c r="R8573" s="334">
        <v>22305</v>
      </c>
      <c r="S8573" s="319" t="s">
        <v>358</v>
      </c>
      <c r="BE8573" s="60"/>
      <c r="BR8573" s="60"/>
      <c r="BX8573" s="151"/>
      <c r="CB8573" s="151"/>
      <c r="CM8573" s="151"/>
      <c r="CO8573" s="151"/>
      <c r="CT8573" s="151"/>
      <c r="CY8573" s="151"/>
    </row>
    <row r="8574" spans="1:103" x14ac:dyDescent="0.2">
      <c r="A8574" s="60"/>
      <c r="B8574" s="60"/>
      <c r="C8574" s="60"/>
      <c r="D8574" s="60"/>
      <c r="E8574" s="60"/>
      <c r="F8574" s="60"/>
      <c r="G8574" s="60"/>
      <c r="H8574" s="60"/>
      <c r="I8574" s="60"/>
      <c r="J8574" s="60"/>
      <c r="K8574" s="60"/>
      <c r="L8574" s="60"/>
      <c r="M8574" s="60"/>
      <c r="N8574" s="60"/>
      <c r="O8574" s="60"/>
      <c r="P8574" s="60"/>
      <c r="Q8574" s="60"/>
      <c r="R8574" s="334">
        <v>22306</v>
      </c>
      <c r="S8574" s="319" t="s">
        <v>358</v>
      </c>
      <c r="BE8574" s="60"/>
      <c r="BR8574" s="60"/>
      <c r="BX8574" s="151"/>
      <c r="CB8574" s="151"/>
      <c r="CM8574" s="151"/>
      <c r="CO8574" s="151"/>
      <c r="CT8574" s="151"/>
      <c r="CY8574" s="151"/>
    </row>
    <row r="8575" spans="1:103" x14ac:dyDescent="0.2">
      <c r="A8575" s="60"/>
      <c r="B8575" s="60"/>
      <c r="C8575" s="60"/>
      <c r="D8575" s="60"/>
      <c r="E8575" s="60"/>
      <c r="F8575" s="60"/>
      <c r="G8575" s="60"/>
      <c r="H8575" s="60"/>
      <c r="I8575" s="60"/>
      <c r="J8575" s="60"/>
      <c r="K8575" s="60"/>
      <c r="L8575" s="60"/>
      <c r="M8575" s="60"/>
      <c r="N8575" s="60"/>
      <c r="O8575" s="60"/>
      <c r="P8575" s="60"/>
      <c r="Q8575" s="60"/>
      <c r="R8575" s="334">
        <v>22307</v>
      </c>
      <c r="S8575" s="319" t="s">
        <v>358</v>
      </c>
      <c r="BE8575" s="60"/>
      <c r="BR8575" s="60"/>
      <c r="BX8575" s="151"/>
      <c r="CB8575" s="151"/>
      <c r="CM8575" s="151"/>
      <c r="CO8575" s="151"/>
      <c r="CT8575" s="151"/>
      <c r="CY8575" s="151"/>
    </row>
    <row r="8576" spans="1:103" x14ac:dyDescent="0.2">
      <c r="A8576" s="60"/>
      <c r="B8576" s="60"/>
      <c r="C8576" s="60"/>
      <c r="D8576" s="60"/>
      <c r="E8576" s="60"/>
      <c r="F8576" s="60"/>
      <c r="G8576" s="60"/>
      <c r="H8576" s="60"/>
      <c r="I8576" s="60"/>
      <c r="J8576" s="60"/>
      <c r="K8576" s="60"/>
      <c r="L8576" s="60"/>
      <c r="M8576" s="60"/>
      <c r="N8576" s="60"/>
      <c r="O8576" s="60"/>
      <c r="P8576" s="60"/>
      <c r="Q8576" s="60"/>
      <c r="R8576" s="334">
        <v>22308</v>
      </c>
      <c r="S8576" s="319" t="s">
        <v>358</v>
      </c>
      <c r="BE8576" s="60"/>
      <c r="BR8576" s="60"/>
      <c r="BX8576" s="151"/>
      <c r="CB8576" s="151"/>
      <c r="CM8576" s="151"/>
      <c r="CO8576" s="151"/>
      <c r="CT8576" s="151"/>
      <c r="CY8576" s="151"/>
    </row>
    <row r="8577" spans="1:103" x14ac:dyDescent="0.2">
      <c r="A8577" s="60"/>
      <c r="B8577" s="60"/>
      <c r="C8577" s="60"/>
      <c r="D8577" s="60"/>
      <c r="E8577" s="60"/>
      <c r="F8577" s="60"/>
      <c r="G8577" s="60"/>
      <c r="H8577" s="60"/>
      <c r="I8577" s="60"/>
      <c r="J8577" s="60"/>
      <c r="K8577" s="60"/>
      <c r="L8577" s="60"/>
      <c r="M8577" s="60"/>
      <c r="N8577" s="60"/>
      <c r="O8577" s="60"/>
      <c r="P8577" s="60"/>
      <c r="Q8577" s="60"/>
      <c r="R8577" s="334">
        <v>22309</v>
      </c>
      <c r="S8577" s="319" t="s">
        <v>358</v>
      </c>
      <c r="BE8577" s="60"/>
      <c r="BR8577" s="60"/>
      <c r="BX8577" s="151"/>
      <c r="CB8577" s="151"/>
      <c r="CM8577" s="151"/>
      <c r="CO8577" s="151"/>
      <c r="CT8577" s="151"/>
      <c r="CY8577" s="151"/>
    </row>
    <row r="8578" spans="1:103" x14ac:dyDescent="0.2">
      <c r="A8578" s="60"/>
      <c r="B8578" s="60"/>
      <c r="C8578" s="60"/>
      <c r="D8578" s="60"/>
      <c r="E8578" s="60"/>
      <c r="F8578" s="60"/>
      <c r="G8578" s="60"/>
      <c r="H8578" s="60"/>
      <c r="I8578" s="60"/>
      <c r="J8578" s="60"/>
      <c r="K8578" s="60"/>
      <c r="L8578" s="60"/>
      <c r="M8578" s="60"/>
      <c r="N8578" s="60"/>
      <c r="O8578" s="60"/>
      <c r="P8578" s="60"/>
      <c r="Q8578" s="60"/>
      <c r="R8578" s="334">
        <v>22310</v>
      </c>
      <c r="S8578" s="319" t="s">
        <v>358</v>
      </c>
      <c r="BE8578" s="60"/>
      <c r="BR8578" s="60"/>
      <c r="BX8578" s="151"/>
      <c r="CB8578" s="151"/>
      <c r="CM8578" s="151"/>
      <c r="CO8578" s="151"/>
      <c r="CT8578" s="151"/>
      <c r="CY8578" s="151"/>
    </row>
    <row r="8579" spans="1:103" x14ac:dyDescent="0.2">
      <c r="A8579" s="60"/>
      <c r="B8579" s="60"/>
      <c r="C8579" s="60"/>
      <c r="D8579" s="60"/>
      <c r="E8579" s="60"/>
      <c r="F8579" s="60"/>
      <c r="G8579" s="60"/>
      <c r="H8579" s="60"/>
      <c r="I8579" s="60"/>
      <c r="J8579" s="60"/>
      <c r="K8579" s="60"/>
      <c r="L8579" s="60"/>
      <c r="M8579" s="60"/>
      <c r="N8579" s="60"/>
      <c r="O8579" s="60"/>
      <c r="P8579" s="60"/>
      <c r="Q8579" s="60"/>
      <c r="R8579" s="334">
        <v>22311</v>
      </c>
      <c r="S8579" s="319" t="s">
        <v>358</v>
      </c>
      <c r="BE8579" s="60"/>
      <c r="BR8579" s="60"/>
      <c r="BX8579" s="151"/>
      <c r="CB8579" s="151"/>
      <c r="CM8579" s="151"/>
      <c r="CO8579" s="151"/>
      <c r="CT8579" s="151"/>
      <c r="CY8579" s="151"/>
    </row>
    <row r="8580" spans="1:103" x14ac:dyDescent="0.2">
      <c r="A8580" s="60"/>
      <c r="B8580" s="60"/>
      <c r="C8580" s="60"/>
      <c r="D8580" s="60"/>
      <c r="E8580" s="60"/>
      <c r="F8580" s="60"/>
      <c r="G8580" s="60"/>
      <c r="H8580" s="60"/>
      <c r="I8580" s="60"/>
      <c r="J8580" s="60"/>
      <c r="K8580" s="60"/>
      <c r="L8580" s="60"/>
      <c r="M8580" s="60"/>
      <c r="N8580" s="60"/>
      <c r="O8580" s="60"/>
      <c r="P8580" s="60"/>
      <c r="Q8580" s="60"/>
      <c r="R8580" s="334">
        <v>22312</v>
      </c>
      <c r="S8580" s="319" t="s">
        <v>358</v>
      </c>
      <c r="BE8580" s="60"/>
      <c r="BR8580" s="60"/>
      <c r="BX8580" s="151"/>
      <c r="CB8580" s="151"/>
      <c r="CM8580" s="151"/>
      <c r="CO8580" s="151"/>
      <c r="CT8580" s="151"/>
      <c r="CY8580" s="151"/>
    </row>
    <row r="8581" spans="1:103" x14ac:dyDescent="0.2">
      <c r="A8581" s="60"/>
      <c r="B8581" s="60"/>
      <c r="C8581" s="60"/>
      <c r="D8581" s="60"/>
      <c r="E8581" s="60"/>
      <c r="F8581" s="60"/>
      <c r="G8581" s="60"/>
      <c r="H8581" s="60"/>
      <c r="I8581" s="60"/>
      <c r="J8581" s="60"/>
      <c r="K8581" s="60"/>
      <c r="L8581" s="60"/>
      <c r="M8581" s="60"/>
      <c r="N8581" s="60"/>
      <c r="O8581" s="60"/>
      <c r="P8581" s="60"/>
      <c r="Q8581" s="60"/>
      <c r="R8581" s="334">
        <v>22313</v>
      </c>
      <c r="S8581" s="319" t="s">
        <v>358</v>
      </c>
      <c r="BE8581" s="60"/>
      <c r="BR8581" s="60"/>
      <c r="BX8581" s="151"/>
      <c r="CB8581" s="151"/>
      <c r="CM8581" s="151"/>
      <c r="CO8581" s="151"/>
      <c r="CT8581" s="151"/>
      <c r="CY8581" s="151"/>
    </row>
    <row r="8582" spans="1:103" x14ac:dyDescent="0.2">
      <c r="A8582" s="60"/>
      <c r="B8582" s="60"/>
      <c r="C8582" s="60"/>
      <c r="D8582" s="60"/>
      <c r="E8582" s="60"/>
      <c r="F8582" s="60"/>
      <c r="G8582" s="60"/>
      <c r="H8582" s="60"/>
      <c r="I8582" s="60"/>
      <c r="J8582" s="60"/>
      <c r="K8582" s="60"/>
      <c r="L8582" s="60"/>
      <c r="M8582" s="60"/>
      <c r="N8582" s="60"/>
      <c r="O8582" s="60"/>
      <c r="P8582" s="60"/>
      <c r="Q8582" s="60"/>
      <c r="R8582" s="334">
        <v>22314</v>
      </c>
      <c r="S8582" s="319" t="s">
        <v>358</v>
      </c>
      <c r="BE8582" s="60"/>
      <c r="BR8582" s="60"/>
      <c r="BX8582" s="151"/>
      <c r="CB8582" s="151"/>
      <c r="CM8582" s="151"/>
      <c r="CO8582" s="151"/>
      <c r="CT8582" s="151"/>
      <c r="CY8582" s="151"/>
    </row>
    <row r="8583" spans="1:103" x14ac:dyDescent="0.2">
      <c r="A8583" s="60"/>
      <c r="B8583" s="60"/>
      <c r="C8583" s="60"/>
      <c r="D8583" s="60"/>
      <c r="E8583" s="60"/>
      <c r="F8583" s="60"/>
      <c r="G8583" s="60"/>
      <c r="H8583" s="60"/>
      <c r="I8583" s="60"/>
      <c r="J8583" s="60"/>
      <c r="K8583" s="60"/>
      <c r="L8583" s="60"/>
      <c r="M8583" s="60"/>
      <c r="N8583" s="60"/>
      <c r="O8583" s="60"/>
      <c r="P8583" s="60"/>
      <c r="Q8583" s="60"/>
      <c r="R8583" s="334">
        <v>22315</v>
      </c>
      <c r="S8583" s="319" t="s">
        <v>358</v>
      </c>
      <c r="BE8583" s="60"/>
      <c r="BR8583" s="60"/>
      <c r="BX8583" s="151"/>
      <c r="CB8583" s="151"/>
      <c r="CM8583" s="151"/>
      <c r="CO8583" s="151"/>
      <c r="CT8583" s="151"/>
      <c r="CY8583" s="151"/>
    </row>
    <row r="8584" spans="1:103" x14ac:dyDescent="0.2">
      <c r="A8584" s="60"/>
      <c r="B8584" s="60"/>
      <c r="C8584" s="60"/>
      <c r="D8584" s="60"/>
      <c r="E8584" s="60"/>
      <c r="F8584" s="60"/>
      <c r="G8584" s="60"/>
      <c r="H8584" s="60"/>
      <c r="I8584" s="60"/>
      <c r="J8584" s="60"/>
      <c r="K8584" s="60"/>
      <c r="L8584" s="60"/>
      <c r="M8584" s="60"/>
      <c r="N8584" s="60"/>
      <c r="O8584" s="60"/>
      <c r="P8584" s="60"/>
      <c r="Q8584" s="60"/>
      <c r="R8584" s="334">
        <v>22320</v>
      </c>
      <c r="S8584" s="319" t="s">
        <v>358</v>
      </c>
      <c r="BE8584" s="60"/>
      <c r="BR8584" s="60"/>
      <c r="BX8584" s="151"/>
      <c r="CB8584" s="151"/>
      <c r="CM8584" s="151"/>
      <c r="CO8584" s="151"/>
      <c r="CT8584" s="151"/>
      <c r="CY8584" s="151"/>
    </row>
    <row r="8585" spans="1:103" x14ac:dyDescent="0.2">
      <c r="A8585" s="60"/>
      <c r="B8585" s="60"/>
      <c r="C8585" s="60"/>
      <c r="D8585" s="60"/>
      <c r="E8585" s="60"/>
      <c r="F8585" s="60"/>
      <c r="G8585" s="60"/>
      <c r="H8585" s="60"/>
      <c r="I8585" s="60"/>
      <c r="J8585" s="60"/>
      <c r="K8585" s="60"/>
      <c r="L8585" s="60"/>
      <c r="M8585" s="60"/>
      <c r="N8585" s="60"/>
      <c r="O8585" s="60"/>
      <c r="P8585" s="60"/>
      <c r="Q8585" s="60"/>
      <c r="R8585" s="334">
        <v>22331</v>
      </c>
      <c r="S8585" s="319" t="s">
        <v>358</v>
      </c>
      <c r="BE8585" s="60"/>
      <c r="BR8585" s="60"/>
      <c r="BX8585" s="151"/>
      <c r="CB8585" s="151"/>
      <c r="CM8585" s="151"/>
      <c r="CO8585" s="151"/>
      <c r="CT8585" s="151"/>
      <c r="CY8585" s="151"/>
    </row>
    <row r="8586" spans="1:103" x14ac:dyDescent="0.2">
      <c r="A8586" s="60"/>
      <c r="B8586" s="60"/>
      <c r="C8586" s="60"/>
      <c r="D8586" s="60"/>
      <c r="E8586" s="60"/>
      <c r="F8586" s="60"/>
      <c r="G8586" s="60"/>
      <c r="H8586" s="60"/>
      <c r="I8586" s="60"/>
      <c r="J8586" s="60"/>
      <c r="K8586" s="60"/>
      <c r="L8586" s="60"/>
      <c r="M8586" s="60"/>
      <c r="N8586" s="60"/>
      <c r="O8586" s="60"/>
      <c r="P8586" s="60"/>
      <c r="Q8586" s="60"/>
      <c r="R8586" s="334">
        <v>22332</v>
      </c>
      <c r="S8586" s="319" t="s">
        <v>358</v>
      </c>
      <c r="BE8586" s="60"/>
      <c r="BR8586" s="60"/>
      <c r="BX8586" s="151"/>
      <c r="CB8586" s="151"/>
      <c r="CM8586" s="151"/>
      <c r="CO8586" s="151"/>
      <c r="CT8586" s="151"/>
      <c r="CY8586" s="151"/>
    </row>
    <row r="8587" spans="1:103" x14ac:dyDescent="0.2">
      <c r="A8587" s="60"/>
      <c r="B8587" s="60"/>
      <c r="C8587" s="60"/>
      <c r="D8587" s="60"/>
      <c r="E8587" s="60"/>
      <c r="F8587" s="60"/>
      <c r="G8587" s="60"/>
      <c r="H8587" s="60"/>
      <c r="I8587" s="60"/>
      <c r="J8587" s="60"/>
      <c r="K8587" s="60"/>
      <c r="L8587" s="60"/>
      <c r="M8587" s="60"/>
      <c r="N8587" s="60"/>
      <c r="O8587" s="60"/>
      <c r="P8587" s="60"/>
      <c r="Q8587" s="60"/>
      <c r="R8587" s="334">
        <v>22333</v>
      </c>
      <c r="S8587" s="319" t="s">
        <v>358</v>
      </c>
      <c r="BE8587" s="60"/>
      <c r="BR8587" s="60"/>
      <c r="BX8587" s="151"/>
      <c r="CB8587" s="151"/>
      <c r="CM8587" s="151"/>
      <c r="CO8587" s="151"/>
      <c r="CT8587" s="151"/>
      <c r="CY8587" s="151"/>
    </row>
    <row r="8588" spans="1:103" x14ac:dyDescent="0.2">
      <c r="A8588" s="60"/>
      <c r="B8588" s="60"/>
      <c r="C8588" s="60"/>
      <c r="D8588" s="60"/>
      <c r="E8588" s="60"/>
      <c r="F8588" s="60"/>
      <c r="G8588" s="60"/>
      <c r="H8588" s="60"/>
      <c r="I8588" s="60"/>
      <c r="J8588" s="60"/>
      <c r="K8588" s="60"/>
      <c r="L8588" s="60"/>
      <c r="M8588" s="60"/>
      <c r="N8588" s="60"/>
      <c r="O8588" s="60"/>
      <c r="P8588" s="60"/>
      <c r="Q8588" s="60"/>
      <c r="R8588" s="334">
        <v>22334</v>
      </c>
      <c r="S8588" s="319" t="s">
        <v>358</v>
      </c>
      <c r="BE8588" s="60"/>
      <c r="BR8588" s="60"/>
      <c r="BX8588" s="151"/>
      <c r="CB8588" s="151"/>
      <c r="CM8588" s="151"/>
      <c r="CO8588" s="151"/>
      <c r="CT8588" s="151"/>
      <c r="CY8588" s="151"/>
    </row>
    <row r="8589" spans="1:103" x14ac:dyDescent="0.2">
      <c r="A8589" s="60"/>
      <c r="B8589" s="60"/>
      <c r="C8589" s="60"/>
      <c r="D8589" s="60"/>
      <c r="E8589" s="60"/>
      <c r="F8589" s="60"/>
      <c r="G8589" s="60"/>
      <c r="H8589" s="60"/>
      <c r="I8589" s="60"/>
      <c r="J8589" s="60"/>
      <c r="K8589" s="60"/>
      <c r="L8589" s="60"/>
      <c r="M8589" s="60"/>
      <c r="N8589" s="60"/>
      <c r="O8589" s="60"/>
      <c r="P8589" s="60"/>
      <c r="Q8589" s="60"/>
      <c r="R8589" s="334">
        <v>22401</v>
      </c>
      <c r="S8589" s="319" t="s">
        <v>358</v>
      </c>
      <c r="BE8589" s="60"/>
      <c r="BR8589" s="60"/>
      <c r="BX8589" s="151"/>
      <c r="CB8589" s="151"/>
      <c r="CM8589" s="151"/>
      <c r="CO8589" s="151"/>
      <c r="CT8589" s="151"/>
      <c r="CY8589" s="151"/>
    </row>
    <row r="8590" spans="1:103" x14ac:dyDescent="0.2">
      <c r="A8590" s="60"/>
      <c r="B8590" s="60"/>
      <c r="C8590" s="60"/>
      <c r="D8590" s="60"/>
      <c r="E8590" s="60"/>
      <c r="F8590" s="60"/>
      <c r="G8590" s="60"/>
      <c r="H8590" s="60"/>
      <c r="I8590" s="60"/>
      <c r="J8590" s="60"/>
      <c r="K8590" s="60"/>
      <c r="L8590" s="60"/>
      <c r="M8590" s="60"/>
      <c r="N8590" s="60"/>
      <c r="O8590" s="60"/>
      <c r="P8590" s="60"/>
      <c r="Q8590" s="60"/>
      <c r="R8590" s="334">
        <v>22402</v>
      </c>
      <c r="S8590" s="319" t="s">
        <v>358</v>
      </c>
      <c r="BE8590" s="60"/>
      <c r="BR8590" s="60"/>
      <c r="BX8590" s="151"/>
      <c r="CB8590" s="151"/>
      <c r="CM8590" s="151"/>
      <c r="CO8590" s="151"/>
      <c r="CT8590" s="151"/>
      <c r="CY8590" s="151"/>
    </row>
    <row r="8591" spans="1:103" x14ac:dyDescent="0.2">
      <c r="A8591" s="60"/>
      <c r="B8591" s="60"/>
      <c r="C8591" s="60"/>
      <c r="D8591" s="60"/>
      <c r="E8591" s="60"/>
      <c r="F8591" s="60"/>
      <c r="G8591" s="60"/>
      <c r="H8591" s="60"/>
      <c r="I8591" s="60"/>
      <c r="J8591" s="60"/>
      <c r="K8591" s="60"/>
      <c r="L8591" s="60"/>
      <c r="M8591" s="60"/>
      <c r="N8591" s="60"/>
      <c r="O8591" s="60"/>
      <c r="P8591" s="60"/>
      <c r="Q8591" s="60"/>
      <c r="R8591" s="334">
        <v>22403</v>
      </c>
      <c r="S8591" s="319" t="s">
        <v>358</v>
      </c>
      <c r="BE8591" s="60"/>
      <c r="BR8591" s="60"/>
      <c r="BX8591" s="151"/>
      <c r="CB8591" s="151"/>
      <c r="CM8591" s="151"/>
      <c r="CO8591" s="151"/>
      <c r="CT8591" s="151"/>
      <c r="CY8591" s="151"/>
    </row>
    <row r="8592" spans="1:103" x14ac:dyDescent="0.2">
      <c r="A8592" s="60"/>
      <c r="B8592" s="60"/>
      <c r="C8592" s="60"/>
      <c r="D8592" s="60"/>
      <c r="E8592" s="60"/>
      <c r="F8592" s="60"/>
      <c r="G8592" s="60"/>
      <c r="H8592" s="60"/>
      <c r="I8592" s="60"/>
      <c r="J8592" s="60"/>
      <c r="K8592" s="60"/>
      <c r="L8592" s="60"/>
      <c r="M8592" s="60"/>
      <c r="N8592" s="60"/>
      <c r="O8592" s="60"/>
      <c r="P8592" s="60"/>
      <c r="Q8592" s="60"/>
      <c r="R8592" s="334">
        <v>22404</v>
      </c>
      <c r="S8592" s="319" t="s">
        <v>358</v>
      </c>
      <c r="BE8592" s="60"/>
      <c r="BR8592" s="60"/>
      <c r="BX8592" s="151"/>
      <c r="CB8592" s="151"/>
      <c r="CM8592" s="151"/>
      <c r="CO8592" s="151"/>
      <c r="CT8592" s="151"/>
      <c r="CY8592" s="151"/>
    </row>
    <row r="8593" spans="1:103" x14ac:dyDescent="0.2">
      <c r="A8593" s="60"/>
      <c r="B8593" s="60"/>
      <c r="C8593" s="60"/>
      <c r="D8593" s="60"/>
      <c r="E8593" s="60"/>
      <c r="F8593" s="60"/>
      <c r="G8593" s="60"/>
      <c r="H8593" s="60"/>
      <c r="I8593" s="60"/>
      <c r="J8593" s="60"/>
      <c r="K8593" s="60"/>
      <c r="L8593" s="60"/>
      <c r="M8593" s="60"/>
      <c r="N8593" s="60"/>
      <c r="O8593" s="60"/>
      <c r="P8593" s="60"/>
      <c r="Q8593" s="60"/>
      <c r="R8593" s="334">
        <v>22405</v>
      </c>
      <c r="S8593" s="319" t="s">
        <v>358</v>
      </c>
      <c r="BE8593" s="60"/>
      <c r="BR8593" s="60"/>
      <c r="BX8593" s="151"/>
      <c r="CB8593" s="151"/>
      <c r="CM8593" s="151"/>
      <c r="CO8593" s="151"/>
      <c r="CT8593" s="151"/>
      <c r="CY8593" s="151"/>
    </row>
    <row r="8594" spans="1:103" x14ac:dyDescent="0.2">
      <c r="A8594" s="60"/>
      <c r="B8594" s="60"/>
      <c r="C8594" s="60"/>
      <c r="D8594" s="60"/>
      <c r="E8594" s="60"/>
      <c r="F8594" s="60"/>
      <c r="G8594" s="60"/>
      <c r="H8594" s="60"/>
      <c r="I8594" s="60"/>
      <c r="J8594" s="60"/>
      <c r="K8594" s="60"/>
      <c r="L8594" s="60"/>
      <c r="M8594" s="60"/>
      <c r="N8594" s="60"/>
      <c r="O8594" s="60"/>
      <c r="P8594" s="60"/>
      <c r="Q8594" s="60"/>
      <c r="R8594" s="334">
        <v>22406</v>
      </c>
      <c r="S8594" s="319" t="s">
        <v>358</v>
      </c>
      <c r="BE8594" s="60"/>
      <c r="BR8594" s="60"/>
      <c r="BX8594" s="151"/>
      <c r="CB8594" s="151"/>
      <c r="CM8594" s="151"/>
      <c r="CO8594" s="151"/>
      <c r="CT8594" s="151"/>
      <c r="CY8594" s="151"/>
    </row>
    <row r="8595" spans="1:103" x14ac:dyDescent="0.2">
      <c r="A8595" s="60"/>
      <c r="B8595" s="60"/>
      <c r="C8595" s="60"/>
      <c r="D8595" s="60"/>
      <c r="E8595" s="60"/>
      <c r="F8595" s="60"/>
      <c r="G8595" s="60"/>
      <c r="H8595" s="60"/>
      <c r="I8595" s="60"/>
      <c r="J8595" s="60"/>
      <c r="K8595" s="60"/>
      <c r="L8595" s="60"/>
      <c r="M8595" s="60"/>
      <c r="N8595" s="60"/>
      <c r="O8595" s="60"/>
      <c r="P8595" s="60"/>
      <c r="Q8595" s="60"/>
      <c r="R8595" s="334">
        <v>22407</v>
      </c>
      <c r="S8595" s="319" t="s">
        <v>358</v>
      </c>
      <c r="BE8595" s="60"/>
      <c r="BR8595" s="60"/>
      <c r="BX8595" s="151"/>
      <c r="CB8595" s="151"/>
      <c r="CM8595" s="151"/>
      <c r="CO8595" s="151"/>
      <c r="CT8595" s="151"/>
      <c r="CY8595" s="151"/>
    </row>
    <row r="8596" spans="1:103" x14ac:dyDescent="0.2">
      <c r="A8596" s="60"/>
      <c r="B8596" s="60"/>
      <c r="C8596" s="60"/>
      <c r="D8596" s="60"/>
      <c r="E8596" s="60"/>
      <c r="F8596" s="60"/>
      <c r="G8596" s="60"/>
      <c r="H8596" s="60"/>
      <c r="I8596" s="60"/>
      <c r="J8596" s="60"/>
      <c r="K8596" s="60"/>
      <c r="L8596" s="60"/>
      <c r="M8596" s="60"/>
      <c r="N8596" s="60"/>
      <c r="O8596" s="60"/>
      <c r="P8596" s="60"/>
      <c r="Q8596" s="60"/>
      <c r="R8596" s="334">
        <v>22408</v>
      </c>
      <c r="S8596" s="319" t="s">
        <v>358</v>
      </c>
      <c r="BE8596" s="60"/>
      <c r="BR8596" s="60"/>
      <c r="BX8596" s="151"/>
      <c r="CB8596" s="151"/>
      <c r="CM8596" s="151"/>
      <c r="CO8596" s="151"/>
      <c r="CT8596" s="151"/>
      <c r="CY8596" s="151"/>
    </row>
    <row r="8597" spans="1:103" x14ac:dyDescent="0.2">
      <c r="A8597" s="60"/>
      <c r="B8597" s="60"/>
      <c r="C8597" s="60"/>
      <c r="D8597" s="60"/>
      <c r="E8597" s="60"/>
      <c r="F8597" s="60"/>
      <c r="G8597" s="60"/>
      <c r="H8597" s="60"/>
      <c r="I8597" s="60"/>
      <c r="J8597" s="60"/>
      <c r="K8597" s="60"/>
      <c r="L8597" s="60"/>
      <c r="M8597" s="60"/>
      <c r="N8597" s="60"/>
      <c r="O8597" s="60"/>
      <c r="P8597" s="60"/>
      <c r="Q8597" s="60"/>
      <c r="R8597" s="334">
        <v>22412</v>
      </c>
      <c r="S8597" s="319" t="s">
        <v>358</v>
      </c>
      <c r="BE8597" s="60"/>
      <c r="BR8597" s="60"/>
      <c r="BX8597" s="151"/>
      <c r="CB8597" s="151"/>
      <c r="CM8597" s="151"/>
      <c r="CO8597" s="151"/>
      <c r="CT8597" s="151"/>
      <c r="CY8597" s="151"/>
    </row>
    <row r="8598" spans="1:103" x14ac:dyDescent="0.2">
      <c r="A8598" s="60"/>
      <c r="B8598" s="60"/>
      <c r="C8598" s="60"/>
      <c r="D8598" s="60"/>
      <c r="E8598" s="60"/>
      <c r="F8598" s="60"/>
      <c r="G8598" s="60"/>
      <c r="H8598" s="60"/>
      <c r="I8598" s="60"/>
      <c r="J8598" s="60"/>
      <c r="K8598" s="60"/>
      <c r="L8598" s="60"/>
      <c r="M8598" s="60"/>
      <c r="N8598" s="60"/>
      <c r="O8598" s="60"/>
      <c r="P8598" s="60"/>
      <c r="Q8598" s="60"/>
      <c r="R8598" s="334">
        <v>22427</v>
      </c>
      <c r="S8598" s="319" t="s">
        <v>358</v>
      </c>
      <c r="BE8598" s="60"/>
      <c r="BR8598" s="60"/>
      <c r="BX8598" s="151"/>
      <c r="CB8598" s="151"/>
      <c r="CM8598" s="151"/>
      <c r="CO8598" s="151"/>
      <c r="CT8598" s="151"/>
      <c r="CY8598" s="151"/>
    </row>
    <row r="8599" spans="1:103" x14ac:dyDescent="0.2">
      <c r="A8599" s="60"/>
      <c r="B8599" s="60"/>
      <c r="C8599" s="60"/>
      <c r="D8599" s="60"/>
      <c r="E8599" s="60"/>
      <c r="F8599" s="60"/>
      <c r="G8599" s="60"/>
      <c r="H8599" s="60"/>
      <c r="I8599" s="60"/>
      <c r="J8599" s="60"/>
      <c r="K8599" s="60"/>
      <c r="L8599" s="60"/>
      <c r="M8599" s="60"/>
      <c r="N8599" s="60"/>
      <c r="O8599" s="60"/>
      <c r="P8599" s="60"/>
      <c r="Q8599" s="60"/>
      <c r="R8599" s="334">
        <v>22428</v>
      </c>
      <c r="S8599" s="319" t="s">
        <v>358</v>
      </c>
      <c r="BE8599" s="60"/>
      <c r="BR8599" s="60"/>
      <c r="BX8599" s="151"/>
      <c r="CB8599" s="151"/>
      <c r="CM8599" s="151"/>
      <c r="CO8599" s="151"/>
      <c r="CT8599" s="151"/>
      <c r="CY8599" s="151"/>
    </row>
    <row r="8600" spans="1:103" x14ac:dyDescent="0.2">
      <c r="A8600" s="60"/>
      <c r="B8600" s="60"/>
      <c r="C8600" s="60"/>
      <c r="D8600" s="60"/>
      <c r="E8600" s="60"/>
      <c r="F8600" s="60"/>
      <c r="G8600" s="60"/>
      <c r="H8600" s="60"/>
      <c r="I8600" s="60"/>
      <c r="J8600" s="60"/>
      <c r="K8600" s="60"/>
      <c r="L8600" s="60"/>
      <c r="M8600" s="60"/>
      <c r="N8600" s="60"/>
      <c r="O8600" s="60"/>
      <c r="P8600" s="60"/>
      <c r="Q8600" s="60"/>
      <c r="R8600" s="334">
        <v>22430</v>
      </c>
      <c r="S8600" s="319" t="s">
        <v>358</v>
      </c>
      <c r="BE8600" s="60"/>
      <c r="BR8600" s="60"/>
      <c r="BX8600" s="151"/>
      <c r="CB8600" s="151"/>
      <c r="CM8600" s="151"/>
      <c r="CO8600" s="151"/>
      <c r="CT8600" s="151"/>
      <c r="CY8600" s="151"/>
    </row>
    <row r="8601" spans="1:103" x14ac:dyDescent="0.2">
      <c r="A8601" s="60"/>
      <c r="B8601" s="60"/>
      <c r="C8601" s="60"/>
      <c r="D8601" s="60"/>
      <c r="E8601" s="60"/>
      <c r="F8601" s="60"/>
      <c r="G8601" s="60"/>
      <c r="H8601" s="60"/>
      <c r="I8601" s="60"/>
      <c r="J8601" s="60"/>
      <c r="K8601" s="60"/>
      <c r="L8601" s="60"/>
      <c r="M8601" s="60"/>
      <c r="N8601" s="60"/>
      <c r="O8601" s="60"/>
      <c r="P8601" s="60"/>
      <c r="Q8601" s="60"/>
      <c r="R8601" s="334">
        <v>22432</v>
      </c>
      <c r="S8601" s="319" t="s">
        <v>358</v>
      </c>
      <c r="BE8601" s="60"/>
      <c r="BR8601" s="60"/>
      <c r="BX8601" s="151"/>
      <c r="CB8601" s="151"/>
      <c r="CM8601" s="151"/>
      <c r="CO8601" s="151"/>
      <c r="CT8601" s="151"/>
      <c r="CY8601" s="151"/>
    </row>
    <row r="8602" spans="1:103" x14ac:dyDescent="0.2">
      <c r="A8602" s="60"/>
      <c r="B8602" s="60"/>
      <c r="C8602" s="60"/>
      <c r="D8602" s="60"/>
      <c r="E8602" s="60"/>
      <c r="F8602" s="60"/>
      <c r="G8602" s="60"/>
      <c r="H8602" s="60"/>
      <c r="I8602" s="60"/>
      <c r="J8602" s="60"/>
      <c r="K8602" s="60"/>
      <c r="L8602" s="60"/>
      <c r="M8602" s="60"/>
      <c r="N8602" s="60"/>
      <c r="O8602" s="60"/>
      <c r="P8602" s="60"/>
      <c r="Q8602" s="60"/>
      <c r="R8602" s="334">
        <v>22433</v>
      </c>
      <c r="S8602" s="319" t="s">
        <v>358</v>
      </c>
      <c r="BE8602" s="60"/>
      <c r="BR8602" s="60"/>
      <c r="BX8602" s="151"/>
      <c r="CB8602" s="151"/>
      <c r="CM8602" s="151"/>
      <c r="CO8602" s="151"/>
      <c r="CT8602" s="151"/>
      <c r="CY8602" s="151"/>
    </row>
    <row r="8603" spans="1:103" x14ac:dyDescent="0.2">
      <c r="A8603" s="60"/>
      <c r="B8603" s="60"/>
      <c r="C8603" s="60"/>
      <c r="D8603" s="60"/>
      <c r="E8603" s="60"/>
      <c r="F8603" s="60"/>
      <c r="G8603" s="60"/>
      <c r="H8603" s="60"/>
      <c r="I8603" s="60"/>
      <c r="J8603" s="60"/>
      <c r="K8603" s="60"/>
      <c r="L8603" s="60"/>
      <c r="M8603" s="60"/>
      <c r="N8603" s="60"/>
      <c r="O8603" s="60"/>
      <c r="P8603" s="60"/>
      <c r="Q8603" s="60"/>
      <c r="R8603" s="334">
        <v>22435</v>
      </c>
      <c r="S8603" s="319" t="s">
        <v>358</v>
      </c>
      <c r="BE8603" s="60"/>
      <c r="BR8603" s="60"/>
      <c r="BX8603" s="151"/>
      <c r="CB8603" s="151"/>
      <c r="CM8603" s="151"/>
      <c r="CO8603" s="151"/>
      <c r="CT8603" s="151"/>
      <c r="CY8603" s="151"/>
    </row>
    <row r="8604" spans="1:103" x14ac:dyDescent="0.2">
      <c r="A8604" s="60"/>
      <c r="B8604" s="60"/>
      <c r="C8604" s="60"/>
      <c r="D8604" s="60"/>
      <c r="E8604" s="60"/>
      <c r="F8604" s="60"/>
      <c r="G8604" s="60"/>
      <c r="H8604" s="60"/>
      <c r="I8604" s="60"/>
      <c r="J8604" s="60"/>
      <c r="K8604" s="60"/>
      <c r="L8604" s="60"/>
      <c r="M8604" s="60"/>
      <c r="N8604" s="60"/>
      <c r="O8604" s="60"/>
      <c r="P8604" s="60"/>
      <c r="Q8604" s="60"/>
      <c r="R8604" s="334">
        <v>22436</v>
      </c>
      <c r="S8604" s="319" t="s">
        <v>358</v>
      </c>
      <c r="BE8604" s="60"/>
      <c r="BR8604" s="60"/>
      <c r="BX8604" s="151"/>
      <c r="CB8604" s="151"/>
      <c r="CM8604" s="151"/>
      <c r="CO8604" s="151"/>
      <c r="CT8604" s="151"/>
      <c r="CY8604" s="151"/>
    </row>
    <row r="8605" spans="1:103" x14ac:dyDescent="0.2">
      <c r="A8605" s="60"/>
      <c r="B8605" s="60"/>
      <c r="C8605" s="60"/>
      <c r="D8605" s="60"/>
      <c r="E8605" s="60"/>
      <c r="F8605" s="60"/>
      <c r="G8605" s="60"/>
      <c r="H8605" s="60"/>
      <c r="I8605" s="60"/>
      <c r="J8605" s="60"/>
      <c r="K8605" s="60"/>
      <c r="L8605" s="60"/>
      <c r="M8605" s="60"/>
      <c r="N8605" s="60"/>
      <c r="O8605" s="60"/>
      <c r="P8605" s="60"/>
      <c r="Q8605" s="60"/>
      <c r="R8605" s="334">
        <v>22437</v>
      </c>
      <c r="S8605" s="319" t="s">
        <v>358</v>
      </c>
      <c r="BE8605" s="60"/>
      <c r="BR8605" s="60"/>
      <c r="BX8605" s="151"/>
      <c r="CB8605" s="151"/>
      <c r="CM8605" s="151"/>
      <c r="CO8605" s="151"/>
      <c r="CT8605" s="151"/>
      <c r="CY8605" s="151"/>
    </row>
    <row r="8606" spans="1:103" x14ac:dyDescent="0.2">
      <c r="A8606" s="60"/>
      <c r="B8606" s="60"/>
      <c r="C8606" s="60"/>
      <c r="D8606" s="60"/>
      <c r="E8606" s="60"/>
      <c r="F8606" s="60"/>
      <c r="G8606" s="60"/>
      <c r="H8606" s="60"/>
      <c r="I8606" s="60"/>
      <c r="J8606" s="60"/>
      <c r="K8606" s="60"/>
      <c r="L8606" s="60"/>
      <c r="M8606" s="60"/>
      <c r="N8606" s="60"/>
      <c r="O8606" s="60"/>
      <c r="P8606" s="60"/>
      <c r="Q8606" s="60"/>
      <c r="R8606" s="334">
        <v>22438</v>
      </c>
      <c r="S8606" s="319" t="s">
        <v>358</v>
      </c>
      <c r="BE8606" s="60"/>
      <c r="BR8606" s="60"/>
      <c r="BX8606" s="151"/>
      <c r="CB8606" s="151"/>
      <c r="CM8606" s="151"/>
      <c r="CO8606" s="151"/>
      <c r="CT8606" s="151"/>
      <c r="CY8606" s="151"/>
    </row>
    <row r="8607" spans="1:103" x14ac:dyDescent="0.2">
      <c r="A8607" s="60"/>
      <c r="B8607" s="60"/>
      <c r="C8607" s="60"/>
      <c r="D8607" s="60"/>
      <c r="E8607" s="60"/>
      <c r="F8607" s="60"/>
      <c r="G8607" s="60"/>
      <c r="H8607" s="60"/>
      <c r="I8607" s="60"/>
      <c r="J8607" s="60"/>
      <c r="K8607" s="60"/>
      <c r="L8607" s="60"/>
      <c r="M8607" s="60"/>
      <c r="N8607" s="60"/>
      <c r="O8607" s="60"/>
      <c r="P8607" s="60"/>
      <c r="Q8607" s="60"/>
      <c r="R8607" s="334">
        <v>22442</v>
      </c>
      <c r="S8607" s="319" t="s">
        <v>358</v>
      </c>
      <c r="BE8607" s="60"/>
      <c r="BR8607" s="60"/>
      <c r="BX8607" s="151"/>
      <c r="CB8607" s="151"/>
      <c r="CM8607" s="151"/>
      <c r="CO8607" s="151"/>
      <c r="CT8607" s="151"/>
      <c r="CY8607" s="151"/>
    </row>
    <row r="8608" spans="1:103" x14ac:dyDescent="0.2">
      <c r="A8608" s="60"/>
      <c r="B8608" s="60"/>
      <c r="C8608" s="60"/>
      <c r="D8608" s="60"/>
      <c r="E8608" s="60"/>
      <c r="F8608" s="60"/>
      <c r="G8608" s="60"/>
      <c r="H8608" s="60"/>
      <c r="I8608" s="60"/>
      <c r="J8608" s="60"/>
      <c r="K8608" s="60"/>
      <c r="L8608" s="60"/>
      <c r="M8608" s="60"/>
      <c r="N8608" s="60"/>
      <c r="O8608" s="60"/>
      <c r="P8608" s="60"/>
      <c r="Q8608" s="60"/>
      <c r="R8608" s="334">
        <v>22443</v>
      </c>
      <c r="S8608" s="319" t="s">
        <v>358</v>
      </c>
      <c r="BE8608" s="60"/>
      <c r="BR8608" s="60"/>
      <c r="BX8608" s="151"/>
      <c r="CB8608" s="151"/>
      <c r="CM8608" s="151"/>
      <c r="CO8608" s="151"/>
      <c r="CT8608" s="151"/>
      <c r="CY8608" s="151"/>
    </row>
    <row r="8609" spans="1:103" x14ac:dyDescent="0.2">
      <c r="A8609" s="60"/>
      <c r="B8609" s="60"/>
      <c r="C8609" s="60"/>
      <c r="D8609" s="60"/>
      <c r="E8609" s="60"/>
      <c r="F8609" s="60"/>
      <c r="G8609" s="60"/>
      <c r="H8609" s="60"/>
      <c r="I8609" s="60"/>
      <c r="J8609" s="60"/>
      <c r="K8609" s="60"/>
      <c r="L8609" s="60"/>
      <c r="M8609" s="60"/>
      <c r="N8609" s="60"/>
      <c r="O8609" s="60"/>
      <c r="P8609" s="60"/>
      <c r="Q8609" s="60"/>
      <c r="R8609" s="334">
        <v>22446</v>
      </c>
      <c r="S8609" s="319" t="s">
        <v>358</v>
      </c>
      <c r="BE8609" s="60"/>
      <c r="BR8609" s="60"/>
      <c r="BX8609" s="151"/>
      <c r="CB8609" s="151"/>
      <c r="CM8609" s="151"/>
      <c r="CO8609" s="151"/>
      <c r="CT8609" s="151"/>
      <c r="CY8609" s="151"/>
    </row>
    <row r="8610" spans="1:103" x14ac:dyDescent="0.2">
      <c r="A8610" s="60"/>
      <c r="B8610" s="60"/>
      <c r="C8610" s="60"/>
      <c r="D8610" s="60"/>
      <c r="E8610" s="60"/>
      <c r="F8610" s="60"/>
      <c r="G8610" s="60"/>
      <c r="H8610" s="60"/>
      <c r="I8610" s="60"/>
      <c r="J8610" s="60"/>
      <c r="K8610" s="60"/>
      <c r="L8610" s="60"/>
      <c r="M8610" s="60"/>
      <c r="N8610" s="60"/>
      <c r="O8610" s="60"/>
      <c r="P8610" s="60"/>
      <c r="Q8610" s="60"/>
      <c r="R8610" s="334">
        <v>22448</v>
      </c>
      <c r="S8610" s="319" t="s">
        <v>358</v>
      </c>
      <c r="BE8610" s="60"/>
      <c r="BR8610" s="60"/>
      <c r="BX8610" s="151"/>
      <c r="CB8610" s="151"/>
      <c r="CM8610" s="151"/>
      <c r="CO8610" s="151"/>
      <c r="CT8610" s="151"/>
      <c r="CY8610" s="151"/>
    </row>
    <row r="8611" spans="1:103" x14ac:dyDescent="0.2">
      <c r="A8611" s="60"/>
      <c r="B8611" s="60"/>
      <c r="C8611" s="60"/>
      <c r="D8611" s="60"/>
      <c r="E8611" s="60"/>
      <c r="F8611" s="60"/>
      <c r="G8611" s="60"/>
      <c r="H8611" s="60"/>
      <c r="I8611" s="60"/>
      <c r="J8611" s="60"/>
      <c r="K8611" s="60"/>
      <c r="L8611" s="60"/>
      <c r="M8611" s="60"/>
      <c r="N8611" s="60"/>
      <c r="O8611" s="60"/>
      <c r="P8611" s="60"/>
      <c r="Q8611" s="60"/>
      <c r="R8611" s="334">
        <v>22451</v>
      </c>
      <c r="S8611" s="319" t="s">
        <v>358</v>
      </c>
      <c r="BE8611" s="60"/>
      <c r="BR8611" s="60"/>
      <c r="BX8611" s="151"/>
      <c r="CB8611" s="151"/>
      <c r="CM8611" s="151"/>
      <c r="CO8611" s="151"/>
      <c r="CT8611" s="151"/>
      <c r="CY8611" s="151"/>
    </row>
    <row r="8612" spans="1:103" x14ac:dyDescent="0.2">
      <c r="A8612" s="60"/>
      <c r="B8612" s="60"/>
      <c r="C8612" s="60"/>
      <c r="D8612" s="60"/>
      <c r="E8612" s="60"/>
      <c r="F8612" s="60"/>
      <c r="G8612" s="60"/>
      <c r="H8612" s="60"/>
      <c r="I8612" s="60"/>
      <c r="J8612" s="60"/>
      <c r="K8612" s="60"/>
      <c r="L8612" s="60"/>
      <c r="M8612" s="60"/>
      <c r="N8612" s="60"/>
      <c r="O8612" s="60"/>
      <c r="P8612" s="60"/>
      <c r="Q8612" s="60"/>
      <c r="R8612" s="334">
        <v>22454</v>
      </c>
      <c r="S8612" s="319" t="s">
        <v>358</v>
      </c>
      <c r="BE8612" s="60"/>
      <c r="BR8612" s="60"/>
      <c r="BX8612" s="151"/>
      <c r="CB8612" s="151"/>
      <c r="CM8612" s="151"/>
      <c r="CO8612" s="151"/>
      <c r="CT8612" s="151"/>
      <c r="CY8612" s="151"/>
    </row>
    <row r="8613" spans="1:103" x14ac:dyDescent="0.2">
      <c r="A8613" s="60"/>
      <c r="B8613" s="60"/>
      <c r="C8613" s="60"/>
      <c r="D8613" s="60"/>
      <c r="E8613" s="60"/>
      <c r="F8613" s="60"/>
      <c r="G8613" s="60"/>
      <c r="H8613" s="60"/>
      <c r="I8613" s="60"/>
      <c r="J8613" s="60"/>
      <c r="K8613" s="60"/>
      <c r="L8613" s="60"/>
      <c r="M8613" s="60"/>
      <c r="N8613" s="60"/>
      <c r="O8613" s="60"/>
      <c r="P8613" s="60"/>
      <c r="Q8613" s="60"/>
      <c r="R8613" s="334">
        <v>22456</v>
      </c>
      <c r="S8613" s="319" t="s">
        <v>358</v>
      </c>
      <c r="BE8613" s="60"/>
      <c r="BR8613" s="60"/>
      <c r="BX8613" s="151"/>
      <c r="CB8613" s="151"/>
      <c r="CM8613" s="151"/>
      <c r="CO8613" s="151"/>
      <c r="CT8613" s="151"/>
      <c r="CY8613" s="151"/>
    </row>
    <row r="8614" spans="1:103" x14ac:dyDescent="0.2">
      <c r="A8614" s="60"/>
      <c r="B8614" s="60"/>
      <c r="C8614" s="60"/>
      <c r="D8614" s="60"/>
      <c r="E8614" s="60"/>
      <c r="F8614" s="60"/>
      <c r="G8614" s="60"/>
      <c r="H8614" s="60"/>
      <c r="I8614" s="60"/>
      <c r="J8614" s="60"/>
      <c r="K8614" s="60"/>
      <c r="L8614" s="60"/>
      <c r="M8614" s="60"/>
      <c r="N8614" s="60"/>
      <c r="O8614" s="60"/>
      <c r="P8614" s="60"/>
      <c r="Q8614" s="60"/>
      <c r="R8614" s="334">
        <v>22460</v>
      </c>
      <c r="S8614" s="319" t="s">
        <v>358</v>
      </c>
      <c r="BE8614" s="60"/>
      <c r="BR8614" s="60"/>
      <c r="BX8614" s="151"/>
      <c r="CB8614" s="151"/>
      <c r="CM8614" s="151"/>
      <c r="CO8614" s="151"/>
      <c r="CT8614" s="151"/>
      <c r="CY8614" s="151"/>
    </row>
    <row r="8615" spans="1:103" x14ac:dyDescent="0.2">
      <c r="A8615" s="60"/>
      <c r="B8615" s="60"/>
      <c r="C8615" s="60"/>
      <c r="D8615" s="60"/>
      <c r="E8615" s="60"/>
      <c r="F8615" s="60"/>
      <c r="G8615" s="60"/>
      <c r="H8615" s="60"/>
      <c r="I8615" s="60"/>
      <c r="J8615" s="60"/>
      <c r="K8615" s="60"/>
      <c r="L8615" s="60"/>
      <c r="M8615" s="60"/>
      <c r="N8615" s="60"/>
      <c r="O8615" s="60"/>
      <c r="P8615" s="60"/>
      <c r="Q8615" s="60"/>
      <c r="R8615" s="334">
        <v>22463</v>
      </c>
      <c r="S8615" s="319" t="s">
        <v>358</v>
      </c>
      <c r="BE8615" s="60"/>
      <c r="BR8615" s="60"/>
      <c r="BX8615" s="151"/>
      <c r="CB8615" s="151"/>
      <c r="CM8615" s="151"/>
      <c r="CO8615" s="151"/>
      <c r="CT8615" s="151"/>
      <c r="CY8615" s="151"/>
    </row>
    <row r="8616" spans="1:103" x14ac:dyDescent="0.2">
      <c r="A8616" s="60"/>
      <c r="B8616" s="60"/>
      <c r="C8616" s="60"/>
      <c r="D8616" s="60"/>
      <c r="E8616" s="60"/>
      <c r="F8616" s="60"/>
      <c r="G8616" s="60"/>
      <c r="H8616" s="60"/>
      <c r="I8616" s="60"/>
      <c r="J8616" s="60"/>
      <c r="K8616" s="60"/>
      <c r="L8616" s="60"/>
      <c r="M8616" s="60"/>
      <c r="N8616" s="60"/>
      <c r="O8616" s="60"/>
      <c r="P8616" s="60"/>
      <c r="Q8616" s="60"/>
      <c r="R8616" s="334">
        <v>22469</v>
      </c>
      <c r="S8616" s="319" t="s">
        <v>358</v>
      </c>
      <c r="BE8616" s="60"/>
      <c r="BR8616" s="60"/>
      <c r="BX8616" s="151"/>
      <c r="CB8616" s="151"/>
      <c r="CM8616" s="151"/>
      <c r="CO8616" s="151"/>
      <c r="CT8616" s="151"/>
      <c r="CY8616" s="151"/>
    </row>
    <row r="8617" spans="1:103" x14ac:dyDescent="0.2">
      <c r="A8617" s="60"/>
      <c r="B8617" s="60"/>
      <c r="C8617" s="60"/>
      <c r="D8617" s="60"/>
      <c r="E8617" s="60"/>
      <c r="F8617" s="60"/>
      <c r="G8617" s="60"/>
      <c r="H8617" s="60"/>
      <c r="I8617" s="60"/>
      <c r="J8617" s="60"/>
      <c r="K8617" s="60"/>
      <c r="L8617" s="60"/>
      <c r="M8617" s="60"/>
      <c r="N8617" s="60"/>
      <c r="O8617" s="60"/>
      <c r="P8617" s="60"/>
      <c r="Q8617" s="60"/>
      <c r="R8617" s="334">
        <v>22471</v>
      </c>
      <c r="S8617" s="319" t="s">
        <v>358</v>
      </c>
      <c r="BE8617" s="60"/>
      <c r="BR8617" s="60"/>
      <c r="BX8617" s="151"/>
      <c r="CB8617" s="151"/>
      <c r="CM8617" s="151"/>
      <c r="CO8617" s="151"/>
      <c r="CT8617" s="151"/>
      <c r="CY8617" s="151"/>
    </row>
    <row r="8618" spans="1:103" x14ac:dyDescent="0.2">
      <c r="A8618" s="60"/>
      <c r="B8618" s="60"/>
      <c r="C8618" s="60"/>
      <c r="D8618" s="60"/>
      <c r="E8618" s="60"/>
      <c r="F8618" s="60"/>
      <c r="G8618" s="60"/>
      <c r="H8618" s="60"/>
      <c r="I8618" s="60"/>
      <c r="J8618" s="60"/>
      <c r="K8618" s="60"/>
      <c r="L8618" s="60"/>
      <c r="M8618" s="60"/>
      <c r="N8618" s="60"/>
      <c r="O8618" s="60"/>
      <c r="P8618" s="60"/>
      <c r="Q8618" s="60"/>
      <c r="R8618" s="334">
        <v>22472</v>
      </c>
      <c r="S8618" s="319" t="s">
        <v>358</v>
      </c>
      <c r="BE8618" s="60"/>
      <c r="BR8618" s="60"/>
      <c r="BX8618" s="151"/>
      <c r="CB8618" s="151"/>
      <c r="CM8618" s="151"/>
      <c r="CO8618" s="151"/>
      <c r="CT8618" s="151"/>
      <c r="CY8618" s="151"/>
    </row>
    <row r="8619" spans="1:103" x14ac:dyDescent="0.2">
      <c r="A8619" s="60"/>
      <c r="B8619" s="60"/>
      <c r="C8619" s="60"/>
      <c r="D8619" s="60"/>
      <c r="E8619" s="60"/>
      <c r="F8619" s="60"/>
      <c r="G8619" s="60"/>
      <c r="H8619" s="60"/>
      <c r="I8619" s="60"/>
      <c r="J8619" s="60"/>
      <c r="K8619" s="60"/>
      <c r="L8619" s="60"/>
      <c r="M8619" s="60"/>
      <c r="N8619" s="60"/>
      <c r="O8619" s="60"/>
      <c r="P8619" s="60"/>
      <c r="Q8619" s="60"/>
      <c r="R8619" s="334">
        <v>22473</v>
      </c>
      <c r="S8619" s="319" t="s">
        <v>358</v>
      </c>
      <c r="BE8619" s="60"/>
      <c r="BR8619" s="60"/>
      <c r="BX8619" s="151"/>
      <c r="CB8619" s="151"/>
      <c r="CM8619" s="151"/>
      <c r="CO8619" s="151"/>
      <c r="CT8619" s="151"/>
      <c r="CY8619" s="151"/>
    </row>
    <row r="8620" spans="1:103" x14ac:dyDescent="0.2">
      <c r="A8620" s="60"/>
      <c r="B8620" s="60"/>
      <c r="C8620" s="60"/>
      <c r="D8620" s="60"/>
      <c r="E8620" s="60"/>
      <c r="F8620" s="60"/>
      <c r="G8620" s="60"/>
      <c r="H8620" s="60"/>
      <c r="I8620" s="60"/>
      <c r="J8620" s="60"/>
      <c r="K8620" s="60"/>
      <c r="L8620" s="60"/>
      <c r="M8620" s="60"/>
      <c r="N8620" s="60"/>
      <c r="O8620" s="60"/>
      <c r="P8620" s="60"/>
      <c r="Q8620" s="60"/>
      <c r="R8620" s="334">
        <v>22476</v>
      </c>
      <c r="S8620" s="319" t="s">
        <v>358</v>
      </c>
      <c r="BE8620" s="60"/>
      <c r="BR8620" s="60"/>
      <c r="BX8620" s="151"/>
      <c r="CB8620" s="151"/>
      <c r="CM8620" s="151"/>
      <c r="CO8620" s="151"/>
      <c r="CT8620" s="151"/>
      <c r="CY8620" s="151"/>
    </row>
    <row r="8621" spans="1:103" x14ac:dyDescent="0.2">
      <c r="A8621" s="60"/>
      <c r="B8621" s="60"/>
      <c r="C8621" s="60"/>
      <c r="D8621" s="60"/>
      <c r="E8621" s="60"/>
      <c r="F8621" s="60"/>
      <c r="G8621" s="60"/>
      <c r="H8621" s="60"/>
      <c r="I8621" s="60"/>
      <c r="J8621" s="60"/>
      <c r="K8621" s="60"/>
      <c r="L8621" s="60"/>
      <c r="M8621" s="60"/>
      <c r="N8621" s="60"/>
      <c r="O8621" s="60"/>
      <c r="P8621" s="60"/>
      <c r="Q8621" s="60"/>
      <c r="R8621" s="334">
        <v>22480</v>
      </c>
      <c r="S8621" s="319" t="s">
        <v>358</v>
      </c>
      <c r="BE8621" s="60"/>
      <c r="BR8621" s="60"/>
      <c r="BX8621" s="151"/>
      <c r="CB8621" s="151"/>
      <c r="CM8621" s="151"/>
      <c r="CO8621" s="151"/>
      <c r="CT8621" s="151"/>
      <c r="CY8621" s="151"/>
    </row>
    <row r="8622" spans="1:103" x14ac:dyDescent="0.2">
      <c r="A8622" s="60"/>
      <c r="B8622" s="60"/>
      <c r="C8622" s="60"/>
      <c r="D8622" s="60"/>
      <c r="E8622" s="60"/>
      <c r="F8622" s="60"/>
      <c r="G8622" s="60"/>
      <c r="H8622" s="60"/>
      <c r="I8622" s="60"/>
      <c r="J8622" s="60"/>
      <c r="K8622" s="60"/>
      <c r="L8622" s="60"/>
      <c r="M8622" s="60"/>
      <c r="N8622" s="60"/>
      <c r="O8622" s="60"/>
      <c r="P8622" s="60"/>
      <c r="Q8622" s="60"/>
      <c r="R8622" s="334">
        <v>22481</v>
      </c>
      <c r="S8622" s="319" t="s">
        <v>358</v>
      </c>
      <c r="BE8622" s="60"/>
      <c r="BR8622" s="60"/>
      <c r="BX8622" s="151"/>
      <c r="CB8622" s="151"/>
      <c r="CM8622" s="151"/>
      <c r="CO8622" s="151"/>
      <c r="CT8622" s="151"/>
      <c r="CY8622" s="151"/>
    </row>
    <row r="8623" spans="1:103" x14ac:dyDescent="0.2">
      <c r="A8623" s="60"/>
      <c r="B8623" s="60"/>
      <c r="C8623" s="60"/>
      <c r="D8623" s="60"/>
      <c r="E8623" s="60"/>
      <c r="F8623" s="60"/>
      <c r="G8623" s="60"/>
      <c r="H8623" s="60"/>
      <c r="I8623" s="60"/>
      <c r="J8623" s="60"/>
      <c r="K8623" s="60"/>
      <c r="L8623" s="60"/>
      <c r="M8623" s="60"/>
      <c r="N8623" s="60"/>
      <c r="O8623" s="60"/>
      <c r="P8623" s="60"/>
      <c r="Q8623" s="60"/>
      <c r="R8623" s="334">
        <v>22482</v>
      </c>
      <c r="S8623" s="319" t="s">
        <v>358</v>
      </c>
      <c r="BE8623" s="60"/>
      <c r="BR8623" s="60"/>
      <c r="BX8623" s="151"/>
      <c r="CB8623" s="151"/>
      <c r="CM8623" s="151"/>
      <c r="CO8623" s="151"/>
      <c r="CT8623" s="151"/>
      <c r="CY8623" s="151"/>
    </row>
    <row r="8624" spans="1:103" x14ac:dyDescent="0.2">
      <c r="A8624" s="60"/>
      <c r="B8624" s="60"/>
      <c r="C8624" s="60"/>
      <c r="D8624" s="60"/>
      <c r="E8624" s="60"/>
      <c r="F8624" s="60"/>
      <c r="G8624" s="60"/>
      <c r="H8624" s="60"/>
      <c r="I8624" s="60"/>
      <c r="J8624" s="60"/>
      <c r="K8624" s="60"/>
      <c r="L8624" s="60"/>
      <c r="M8624" s="60"/>
      <c r="N8624" s="60"/>
      <c r="O8624" s="60"/>
      <c r="P8624" s="60"/>
      <c r="Q8624" s="60"/>
      <c r="R8624" s="334">
        <v>22485</v>
      </c>
      <c r="S8624" s="319" t="s">
        <v>358</v>
      </c>
      <c r="BE8624" s="60"/>
      <c r="BR8624" s="60"/>
      <c r="BX8624" s="151"/>
      <c r="CB8624" s="151"/>
      <c r="CM8624" s="151"/>
      <c r="CO8624" s="151"/>
      <c r="CT8624" s="151"/>
      <c r="CY8624" s="151"/>
    </row>
    <row r="8625" spans="1:103" x14ac:dyDescent="0.2">
      <c r="A8625" s="60"/>
      <c r="B8625" s="60"/>
      <c r="C8625" s="60"/>
      <c r="D8625" s="60"/>
      <c r="E8625" s="60"/>
      <c r="F8625" s="60"/>
      <c r="G8625" s="60"/>
      <c r="H8625" s="60"/>
      <c r="I8625" s="60"/>
      <c r="J8625" s="60"/>
      <c r="K8625" s="60"/>
      <c r="L8625" s="60"/>
      <c r="M8625" s="60"/>
      <c r="N8625" s="60"/>
      <c r="O8625" s="60"/>
      <c r="P8625" s="60"/>
      <c r="Q8625" s="60"/>
      <c r="R8625" s="334">
        <v>22488</v>
      </c>
      <c r="S8625" s="319" t="s">
        <v>358</v>
      </c>
      <c r="BE8625" s="60"/>
      <c r="BR8625" s="60"/>
      <c r="BX8625" s="151"/>
      <c r="CB8625" s="151"/>
      <c r="CM8625" s="151"/>
      <c r="CO8625" s="151"/>
      <c r="CT8625" s="151"/>
      <c r="CY8625" s="151"/>
    </row>
    <row r="8626" spans="1:103" x14ac:dyDescent="0.2">
      <c r="A8626" s="60"/>
      <c r="B8626" s="60"/>
      <c r="C8626" s="60"/>
      <c r="D8626" s="60"/>
      <c r="E8626" s="60"/>
      <c r="F8626" s="60"/>
      <c r="G8626" s="60"/>
      <c r="H8626" s="60"/>
      <c r="I8626" s="60"/>
      <c r="J8626" s="60"/>
      <c r="K8626" s="60"/>
      <c r="L8626" s="60"/>
      <c r="M8626" s="60"/>
      <c r="N8626" s="60"/>
      <c r="O8626" s="60"/>
      <c r="P8626" s="60"/>
      <c r="Q8626" s="60"/>
      <c r="R8626" s="334">
        <v>22501</v>
      </c>
      <c r="S8626" s="319" t="s">
        <v>358</v>
      </c>
      <c r="BE8626" s="60"/>
      <c r="BR8626" s="60"/>
      <c r="BX8626" s="151"/>
      <c r="CB8626" s="151"/>
      <c r="CM8626" s="151"/>
      <c r="CO8626" s="151"/>
      <c r="CT8626" s="151"/>
      <c r="CY8626" s="151"/>
    </row>
    <row r="8627" spans="1:103" x14ac:dyDescent="0.2">
      <c r="A8627" s="60"/>
      <c r="B8627" s="60"/>
      <c r="C8627" s="60"/>
      <c r="D8627" s="60"/>
      <c r="E8627" s="60"/>
      <c r="F8627" s="60"/>
      <c r="G8627" s="60"/>
      <c r="H8627" s="60"/>
      <c r="I8627" s="60"/>
      <c r="J8627" s="60"/>
      <c r="K8627" s="60"/>
      <c r="L8627" s="60"/>
      <c r="M8627" s="60"/>
      <c r="N8627" s="60"/>
      <c r="O8627" s="60"/>
      <c r="P8627" s="60"/>
      <c r="Q8627" s="60"/>
      <c r="R8627" s="334">
        <v>22503</v>
      </c>
      <c r="S8627" s="319" t="s">
        <v>358</v>
      </c>
      <c r="BE8627" s="60"/>
      <c r="BR8627" s="60"/>
      <c r="BX8627" s="151"/>
      <c r="CB8627" s="151"/>
      <c r="CM8627" s="151"/>
      <c r="CO8627" s="151"/>
      <c r="CT8627" s="151"/>
      <c r="CY8627" s="151"/>
    </row>
    <row r="8628" spans="1:103" x14ac:dyDescent="0.2">
      <c r="A8628" s="60"/>
      <c r="B8628" s="60"/>
      <c r="C8628" s="60"/>
      <c r="D8628" s="60"/>
      <c r="E8628" s="60"/>
      <c r="F8628" s="60"/>
      <c r="G8628" s="60"/>
      <c r="H8628" s="60"/>
      <c r="I8628" s="60"/>
      <c r="J8628" s="60"/>
      <c r="K8628" s="60"/>
      <c r="L8628" s="60"/>
      <c r="M8628" s="60"/>
      <c r="N8628" s="60"/>
      <c r="O8628" s="60"/>
      <c r="P8628" s="60"/>
      <c r="Q8628" s="60"/>
      <c r="R8628" s="334">
        <v>22504</v>
      </c>
      <c r="S8628" s="319" t="s">
        <v>358</v>
      </c>
      <c r="BE8628" s="60"/>
      <c r="BR8628" s="60"/>
      <c r="BX8628" s="151"/>
      <c r="CB8628" s="151"/>
      <c r="CM8628" s="151"/>
      <c r="CO8628" s="151"/>
      <c r="CT8628" s="151"/>
      <c r="CY8628" s="151"/>
    </row>
    <row r="8629" spans="1:103" x14ac:dyDescent="0.2">
      <c r="A8629" s="60"/>
      <c r="B8629" s="60"/>
      <c r="C8629" s="60"/>
      <c r="D8629" s="60"/>
      <c r="E8629" s="60"/>
      <c r="F8629" s="60"/>
      <c r="G8629" s="60"/>
      <c r="H8629" s="60"/>
      <c r="I8629" s="60"/>
      <c r="J8629" s="60"/>
      <c r="K8629" s="60"/>
      <c r="L8629" s="60"/>
      <c r="M8629" s="60"/>
      <c r="N8629" s="60"/>
      <c r="O8629" s="60"/>
      <c r="P8629" s="60"/>
      <c r="Q8629" s="60"/>
      <c r="R8629" s="334">
        <v>22507</v>
      </c>
      <c r="S8629" s="319" t="s">
        <v>358</v>
      </c>
      <c r="BE8629" s="60"/>
      <c r="BR8629" s="60"/>
      <c r="BX8629" s="151"/>
      <c r="CB8629" s="151"/>
      <c r="CM8629" s="151"/>
      <c r="CO8629" s="151"/>
      <c r="CT8629" s="151"/>
      <c r="CY8629" s="151"/>
    </row>
    <row r="8630" spans="1:103" x14ac:dyDescent="0.2">
      <c r="A8630" s="60"/>
      <c r="B8630" s="60"/>
      <c r="C8630" s="60"/>
      <c r="D8630" s="60"/>
      <c r="E8630" s="60"/>
      <c r="F8630" s="60"/>
      <c r="G8630" s="60"/>
      <c r="H8630" s="60"/>
      <c r="I8630" s="60"/>
      <c r="J8630" s="60"/>
      <c r="K8630" s="60"/>
      <c r="L8630" s="60"/>
      <c r="M8630" s="60"/>
      <c r="N8630" s="60"/>
      <c r="O8630" s="60"/>
      <c r="P8630" s="60"/>
      <c r="Q8630" s="60"/>
      <c r="R8630" s="334">
        <v>22508</v>
      </c>
      <c r="S8630" s="319" t="s">
        <v>358</v>
      </c>
      <c r="BE8630" s="60"/>
      <c r="BR8630" s="60"/>
      <c r="BX8630" s="151"/>
      <c r="CB8630" s="151"/>
      <c r="CM8630" s="151"/>
      <c r="CO8630" s="151"/>
      <c r="CT8630" s="151"/>
      <c r="CY8630" s="151"/>
    </row>
    <row r="8631" spans="1:103" x14ac:dyDescent="0.2">
      <c r="A8631" s="60"/>
      <c r="B8631" s="60"/>
      <c r="C8631" s="60"/>
      <c r="D8631" s="60"/>
      <c r="E8631" s="60"/>
      <c r="F8631" s="60"/>
      <c r="G8631" s="60"/>
      <c r="H8631" s="60"/>
      <c r="I8631" s="60"/>
      <c r="J8631" s="60"/>
      <c r="K8631" s="60"/>
      <c r="L8631" s="60"/>
      <c r="M8631" s="60"/>
      <c r="N8631" s="60"/>
      <c r="O8631" s="60"/>
      <c r="P8631" s="60"/>
      <c r="Q8631" s="60"/>
      <c r="R8631" s="334">
        <v>22509</v>
      </c>
      <c r="S8631" s="319" t="s">
        <v>358</v>
      </c>
      <c r="BE8631" s="60"/>
      <c r="BR8631" s="60"/>
      <c r="BX8631" s="151"/>
      <c r="CB8631" s="151"/>
      <c r="CM8631" s="151"/>
      <c r="CO8631" s="151"/>
      <c r="CT8631" s="151"/>
      <c r="CY8631" s="151"/>
    </row>
    <row r="8632" spans="1:103" x14ac:dyDescent="0.2">
      <c r="A8632" s="60"/>
      <c r="B8632" s="60"/>
      <c r="C8632" s="60"/>
      <c r="D8632" s="60"/>
      <c r="E8632" s="60"/>
      <c r="F8632" s="60"/>
      <c r="G8632" s="60"/>
      <c r="H8632" s="60"/>
      <c r="I8632" s="60"/>
      <c r="J8632" s="60"/>
      <c r="K8632" s="60"/>
      <c r="L8632" s="60"/>
      <c r="M8632" s="60"/>
      <c r="N8632" s="60"/>
      <c r="O8632" s="60"/>
      <c r="P8632" s="60"/>
      <c r="Q8632" s="60"/>
      <c r="R8632" s="334">
        <v>22511</v>
      </c>
      <c r="S8632" s="319" t="s">
        <v>358</v>
      </c>
      <c r="BE8632" s="60"/>
      <c r="BR8632" s="60"/>
      <c r="BX8632" s="151"/>
      <c r="CB8632" s="151"/>
      <c r="CM8632" s="151"/>
      <c r="CO8632" s="151"/>
      <c r="CT8632" s="151"/>
      <c r="CY8632" s="151"/>
    </row>
    <row r="8633" spans="1:103" x14ac:dyDescent="0.2">
      <c r="A8633" s="60"/>
      <c r="B8633" s="60"/>
      <c r="C8633" s="60"/>
      <c r="D8633" s="60"/>
      <c r="E8633" s="60"/>
      <c r="F8633" s="60"/>
      <c r="G8633" s="60"/>
      <c r="H8633" s="60"/>
      <c r="I8633" s="60"/>
      <c r="J8633" s="60"/>
      <c r="K8633" s="60"/>
      <c r="L8633" s="60"/>
      <c r="M8633" s="60"/>
      <c r="N8633" s="60"/>
      <c r="O8633" s="60"/>
      <c r="P8633" s="60"/>
      <c r="Q8633" s="60"/>
      <c r="R8633" s="334">
        <v>22513</v>
      </c>
      <c r="S8633" s="319" t="s">
        <v>358</v>
      </c>
      <c r="BE8633" s="60"/>
      <c r="BR8633" s="60"/>
      <c r="BX8633" s="151"/>
      <c r="CB8633" s="151"/>
      <c r="CM8633" s="151"/>
      <c r="CO8633" s="151"/>
      <c r="CT8633" s="151"/>
      <c r="CY8633" s="151"/>
    </row>
    <row r="8634" spans="1:103" x14ac:dyDescent="0.2">
      <c r="A8634" s="60"/>
      <c r="B8634" s="60"/>
      <c r="C8634" s="60"/>
      <c r="D8634" s="60"/>
      <c r="E8634" s="60"/>
      <c r="F8634" s="60"/>
      <c r="G8634" s="60"/>
      <c r="H8634" s="60"/>
      <c r="I8634" s="60"/>
      <c r="J8634" s="60"/>
      <c r="K8634" s="60"/>
      <c r="L8634" s="60"/>
      <c r="M8634" s="60"/>
      <c r="N8634" s="60"/>
      <c r="O8634" s="60"/>
      <c r="P8634" s="60"/>
      <c r="Q8634" s="60"/>
      <c r="R8634" s="334">
        <v>22514</v>
      </c>
      <c r="S8634" s="319" t="s">
        <v>358</v>
      </c>
      <c r="BE8634" s="60"/>
      <c r="BR8634" s="60"/>
      <c r="BX8634" s="151"/>
      <c r="CB8634" s="151"/>
      <c r="CM8634" s="151"/>
      <c r="CO8634" s="151"/>
      <c r="CT8634" s="151"/>
      <c r="CY8634" s="151"/>
    </row>
    <row r="8635" spans="1:103" x14ac:dyDescent="0.2">
      <c r="A8635" s="60"/>
      <c r="B8635" s="60"/>
      <c r="C8635" s="60"/>
      <c r="D8635" s="60"/>
      <c r="E8635" s="60"/>
      <c r="F8635" s="60"/>
      <c r="G8635" s="60"/>
      <c r="H8635" s="60"/>
      <c r="I8635" s="60"/>
      <c r="J8635" s="60"/>
      <c r="K8635" s="60"/>
      <c r="L8635" s="60"/>
      <c r="M8635" s="60"/>
      <c r="N8635" s="60"/>
      <c r="O8635" s="60"/>
      <c r="P8635" s="60"/>
      <c r="Q8635" s="60"/>
      <c r="R8635" s="334">
        <v>22517</v>
      </c>
      <c r="S8635" s="319" t="s">
        <v>358</v>
      </c>
      <c r="BE8635" s="60"/>
      <c r="BR8635" s="60"/>
      <c r="BX8635" s="151"/>
      <c r="CB8635" s="151"/>
      <c r="CM8635" s="151"/>
      <c r="CO8635" s="151"/>
      <c r="CT8635" s="151"/>
      <c r="CY8635" s="151"/>
    </row>
    <row r="8636" spans="1:103" x14ac:dyDescent="0.2">
      <c r="A8636" s="60"/>
      <c r="B8636" s="60"/>
      <c r="C8636" s="60"/>
      <c r="D8636" s="60"/>
      <c r="E8636" s="60"/>
      <c r="F8636" s="60"/>
      <c r="G8636" s="60"/>
      <c r="H8636" s="60"/>
      <c r="I8636" s="60"/>
      <c r="J8636" s="60"/>
      <c r="K8636" s="60"/>
      <c r="L8636" s="60"/>
      <c r="M8636" s="60"/>
      <c r="N8636" s="60"/>
      <c r="O8636" s="60"/>
      <c r="P8636" s="60"/>
      <c r="Q8636" s="60"/>
      <c r="R8636" s="334">
        <v>22520</v>
      </c>
      <c r="S8636" s="319" t="s">
        <v>358</v>
      </c>
      <c r="BE8636" s="60"/>
      <c r="BR8636" s="60"/>
      <c r="BX8636" s="151"/>
      <c r="CB8636" s="151"/>
      <c r="CM8636" s="151"/>
      <c r="CO8636" s="151"/>
      <c r="CT8636" s="151"/>
      <c r="CY8636" s="151"/>
    </row>
    <row r="8637" spans="1:103" x14ac:dyDescent="0.2">
      <c r="A8637" s="60"/>
      <c r="B8637" s="60"/>
      <c r="C8637" s="60"/>
      <c r="D8637" s="60"/>
      <c r="E8637" s="60"/>
      <c r="F8637" s="60"/>
      <c r="G8637" s="60"/>
      <c r="H8637" s="60"/>
      <c r="I8637" s="60"/>
      <c r="J8637" s="60"/>
      <c r="K8637" s="60"/>
      <c r="L8637" s="60"/>
      <c r="M8637" s="60"/>
      <c r="N8637" s="60"/>
      <c r="O8637" s="60"/>
      <c r="P8637" s="60"/>
      <c r="Q8637" s="60"/>
      <c r="R8637" s="334">
        <v>22523</v>
      </c>
      <c r="S8637" s="319" t="s">
        <v>358</v>
      </c>
      <c r="BE8637" s="60"/>
      <c r="BR8637" s="60"/>
      <c r="BX8637" s="151"/>
      <c r="CB8637" s="151"/>
      <c r="CM8637" s="151"/>
      <c r="CO8637" s="151"/>
      <c r="CT8637" s="151"/>
      <c r="CY8637" s="151"/>
    </row>
    <row r="8638" spans="1:103" x14ac:dyDescent="0.2">
      <c r="A8638" s="60"/>
      <c r="B8638" s="60"/>
      <c r="C8638" s="60"/>
      <c r="D8638" s="60"/>
      <c r="E8638" s="60"/>
      <c r="F8638" s="60"/>
      <c r="G8638" s="60"/>
      <c r="H8638" s="60"/>
      <c r="I8638" s="60"/>
      <c r="J8638" s="60"/>
      <c r="K8638" s="60"/>
      <c r="L8638" s="60"/>
      <c r="M8638" s="60"/>
      <c r="N8638" s="60"/>
      <c r="O8638" s="60"/>
      <c r="P8638" s="60"/>
      <c r="Q8638" s="60"/>
      <c r="R8638" s="334">
        <v>22524</v>
      </c>
      <c r="S8638" s="319" t="s">
        <v>358</v>
      </c>
      <c r="BE8638" s="60"/>
      <c r="BR8638" s="60"/>
      <c r="BX8638" s="151"/>
      <c r="CB8638" s="151"/>
      <c r="CM8638" s="151"/>
      <c r="CO8638" s="151"/>
      <c r="CT8638" s="151"/>
      <c r="CY8638" s="151"/>
    </row>
    <row r="8639" spans="1:103" x14ac:dyDescent="0.2">
      <c r="A8639" s="60"/>
      <c r="B8639" s="60"/>
      <c r="C8639" s="60"/>
      <c r="D8639" s="60"/>
      <c r="E8639" s="60"/>
      <c r="F8639" s="60"/>
      <c r="G8639" s="60"/>
      <c r="H8639" s="60"/>
      <c r="I8639" s="60"/>
      <c r="J8639" s="60"/>
      <c r="K8639" s="60"/>
      <c r="L8639" s="60"/>
      <c r="M8639" s="60"/>
      <c r="N8639" s="60"/>
      <c r="O8639" s="60"/>
      <c r="P8639" s="60"/>
      <c r="Q8639" s="60"/>
      <c r="R8639" s="334">
        <v>22526</v>
      </c>
      <c r="S8639" s="319" t="s">
        <v>358</v>
      </c>
      <c r="BE8639" s="60"/>
      <c r="BR8639" s="60"/>
      <c r="BX8639" s="151"/>
      <c r="CB8639" s="151"/>
      <c r="CM8639" s="151"/>
      <c r="CO8639" s="151"/>
      <c r="CT8639" s="151"/>
      <c r="CY8639" s="151"/>
    </row>
    <row r="8640" spans="1:103" x14ac:dyDescent="0.2">
      <c r="A8640" s="60"/>
      <c r="B8640" s="60"/>
      <c r="C8640" s="60"/>
      <c r="D8640" s="60"/>
      <c r="E8640" s="60"/>
      <c r="F8640" s="60"/>
      <c r="G8640" s="60"/>
      <c r="H8640" s="60"/>
      <c r="I8640" s="60"/>
      <c r="J8640" s="60"/>
      <c r="K8640" s="60"/>
      <c r="L8640" s="60"/>
      <c r="M8640" s="60"/>
      <c r="N8640" s="60"/>
      <c r="O8640" s="60"/>
      <c r="P8640" s="60"/>
      <c r="Q8640" s="60"/>
      <c r="R8640" s="334">
        <v>22528</v>
      </c>
      <c r="S8640" s="319" t="s">
        <v>358</v>
      </c>
      <c r="BE8640" s="60"/>
      <c r="BR8640" s="60"/>
      <c r="BX8640" s="151"/>
      <c r="CB8640" s="151"/>
      <c r="CM8640" s="151"/>
      <c r="CO8640" s="151"/>
      <c r="CT8640" s="151"/>
      <c r="CY8640" s="151"/>
    </row>
    <row r="8641" spans="1:103" x14ac:dyDescent="0.2">
      <c r="A8641" s="60"/>
      <c r="B8641" s="60"/>
      <c r="C8641" s="60"/>
      <c r="D8641" s="60"/>
      <c r="E8641" s="60"/>
      <c r="F8641" s="60"/>
      <c r="G8641" s="60"/>
      <c r="H8641" s="60"/>
      <c r="I8641" s="60"/>
      <c r="J8641" s="60"/>
      <c r="K8641" s="60"/>
      <c r="L8641" s="60"/>
      <c r="M8641" s="60"/>
      <c r="N8641" s="60"/>
      <c r="O8641" s="60"/>
      <c r="P8641" s="60"/>
      <c r="Q8641" s="60"/>
      <c r="R8641" s="334">
        <v>22529</v>
      </c>
      <c r="S8641" s="319" t="s">
        <v>358</v>
      </c>
      <c r="BE8641" s="60"/>
      <c r="BR8641" s="60"/>
      <c r="BX8641" s="151"/>
      <c r="CB8641" s="151"/>
      <c r="CM8641" s="151"/>
      <c r="CO8641" s="151"/>
      <c r="CT8641" s="151"/>
      <c r="CY8641" s="151"/>
    </row>
    <row r="8642" spans="1:103" x14ac:dyDescent="0.2">
      <c r="A8642" s="60"/>
      <c r="B8642" s="60"/>
      <c r="C8642" s="60"/>
      <c r="D8642" s="60"/>
      <c r="E8642" s="60"/>
      <c r="F8642" s="60"/>
      <c r="G8642" s="60"/>
      <c r="H8642" s="60"/>
      <c r="I8642" s="60"/>
      <c r="J8642" s="60"/>
      <c r="K8642" s="60"/>
      <c r="L8642" s="60"/>
      <c r="M8642" s="60"/>
      <c r="N8642" s="60"/>
      <c r="O8642" s="60"/>
      <c r="P8642" s="60"/>
      <c r="Q8642" s="60"/>
      <c r="R8642" s="334">
        <v>22530</v>
      </c>
      <c r="S8642" s="319" t="s">
        <v>358</v>
      </c>
      <c r="BE8642" s="60"/>
      <c r="BR8642" s="60"/>
      <c r="BX8642" s="151"/>
      <c r="CB8642" s="151"/>
      <c r="CM8642" s="151"/>
      <c r="CO8642" s="151"/>
      <c r="CT8642" s="151"/>
      <c r="CY8642" s="151"/>
    </row>
    <row r="8643" spans="1:103" x14ac:dyDescent="0.2">
      <c r="A8643" s="60"/>
      <c r="B8643" s="60"/>
      <c r="C8643" s="60"/>
      <c r="D8643" s="60"/>
      <c r="E8643" s="60"/>
      <c r="F8643" s="60"/>
      <c r="G8643" s="60"/>
      <c r="H8643" s="60"/>
      <c r="I8643" s="60"/>
      <c r="J8643" s="60"/>
      <c r="K8643" s="60"/>
      <c r="L8643" s="60"/>
      <c r="M8643" s="60"/>
      <c r="N8643" s="60"/>
      <c r="O8643" s="60"/>
      <c r="P8643" s="60"/>
      <c r="Q8643" s="60"/>
      <c r="R8643" s="334">
        <v>22534</v>
      </c>
      <c r="S8643" s="319" t="s">
        <v>358</v>
      </c>
      <c r="BE8643" s="60"/>
      <c r="BR8643" s="60"/>
      <c r="BX8643" s="151"/>
      <c r="CB8643" s="151"/>
      <c r="CM8643" s="151"/>
      <c r="CO8643" s="151"/>
      <c r="CT8643" s="151"/>
      <c r="CY8643" s="151"/>
    </row>
    <row r="8644" spans="1:103" x14ac:dyDescent="0.2">
      <c r="A8644" s="60"/>
      <c r="B8644" s="60"/>
      <c r="C8644" s="60"/>
      <c r="D8644" s="60"/>
      <c r="E8644" s="60"/>
      <c r="F8644" s="60"/>
      <c r="G8644" s="60"/>
      <c r="H8644" s="60"/>
      <c r="I8644" s="60"/>
      <c r="J8644" s="60"/>
      <c r="K8644" s="60"/>
      <c r="L8644" s="60"/>
      <c r="M8644" s="60"/>
      <c r="N8644" s="60"/>
      <c r="O8644" s="60"/>
      <c r="P8644" s="60"/>
      <c r="Q8644" s="60"/>
      <c r="R8644" s="334">
        <v>22535</v>
      </c>
      <c r="S8644" s="319" t="s">
        <v>358</v>
      </c>
      <c r="BE8644" s="60"/>
      <c r="BR8644" s="60"/>
      <c r="BX8644" s="151"/>
      <c r="CB8644" s="151"/>
      <c r="CM8644" s="151"/>
      <c r="CO8644" s="151"/>
      <c r="CT8644" s="151"/>
      <c r="CY8644" s="151"/>
    </row>
    <row r="8645" spans="1:103" x14ac:dyDescent="0.2">
      <c r="A8645" s="60"/>
      <c r="B8645" s="60"/>
      <c r="C8645" s="60"/>
      <c r="D8645" s="60"/>
      <c r="E8645" s="60"/>
      <c r="F8645" s="60"/>
      <c r="G8645" s="60"/>
      <c r="H8645" s="60"/>
      <c r="I8645" s="60"/>
      <c r="J8645" s="60"/>
      <c r="K8645" s="60"/>
      <c r="L8645" s="60"/>
      <c r="M8645" s="60"/>
      <c r="N8645" s="60"/>
      <c r="O8645" s="60"/>
      <c r="P8645" s="60"/>
      <c r="Q8645" s="60"/>
      <c r="R8645" s="334">
        <v>22538</v>
      </c>
      <c r="S8645" s="319" t="s">
        <v>358</v>
      </c>
      <c r="BE8645" s="60"/>
      <c r="BR8645" s="60"/>
      <c r="BX8645" s="151"/>
      <c r="CB8645" s="151"/>
      <c r="CM8645" s="151"/>
      <c r="CO8645" s="151"/>
      <c r="CT8645" s="151"/>
      <c r="CY8645" s="151"/>
    </row>
    <row r="8646" spans="1:103" x14ac:dyDescent="0.2">
      <c r="A8646" s="60"/>
      <c r="B8646" s="60"/>
      <c r="C8646" s="60"/>
      <c r="D8646" s="60"/>
      <c r="E8646" s="60"/>
      <c r="F8646" s="60"/>
      <c r="G8646" s="60"/>
      <c r="H8646" s="60"/>
      <c r="I8646" s="60"/>
      <c r="J8646" s="60"/>
      <c r="K8646" s="60"/>
      <c r="L8646" s="60"/>
      <c r="M8646" s="60"/>
      <c r="N8646" s="60"/>
      <c r="O8646" s="60"/>
      <c r="P8646" s="60"/>
      <c r="Q8646" s="60"/>
      <c r="R8646" s="334">
        <v>22539</v>
      </c>
      <c r="S8646" s="319" t="s">
        <v>358</v>
      </c>
      <c r="BE8646" s="60"/>
      <c r="BR8646" s="60"/>
      <c r="BX8646" s="151"/>
      <c r="CB8646" s="151"/>
      <c r="CM8646" s="151"/>
      <c r="CO8646" s="151"/>
      <c r="CT8646" s="151"/>
      <c r="CY8646" s="151"/>
    </row>
    <row r="8647" spans="1:103" x14ac:dyDescent="0.2">
      <c r="A8647" s="60"/>
      <c r="B8647" s="60"/>
      <c r="C8647" s="60"/>
      <c r="D8647" s="60"/>
      <c r="E8647" s="60"/>
      <c r="F8647" s="60"/>
      <c r="G8647" s="60"/>
      <c r="H8647" s="60"/>
      <c r="I8647" s="60"/>
      <c r="J8647" s="60"/>
      <c r="K8647" s="60"/>
      <c r="L8647" s="60"/>
      <c r="M8647" s="60"/>
      <c r="N8647" s="60"/>
      <c r="O8647" s="60"/>
      <c r="P8647" s="60"/>
      <c r="Q8647" s="60"/>
      <c r="R8647" s="334">
        <v>22542</v>
      </c>
      <c r="S8647" s="319" t="s">
        <v>358</v>
      </c>
      <c r="BE8647" s="60"/>
      <c r="BR8647" s="60"/>
      <c r="BX8647" s="151"/>
      <c r="CB8647" s="151"/>
      <c r="CM8647" s="151"/>
      <c r="CO8647" s="151"/>
      <c r="CT8647" s="151"/>
      <c r="CY8647" s="151"/>
    </row>
    <row r="8648" spans="1:103" x14ac:dyDescent="0.2">
      <c r="A8648" s="60"/>
      <c r="B8648" s="60"/>
      <c r="C8648" s="60"/>
      <c r="D8648" s="60"/>
      <c r="E8648" s="60"/>
      <c r="F8648" s="60"/>
      <c r="G8648" s="60"/>
      <c r="H8648" s="60"/>
      <c r="I8648" s="60"/>
      <c r="J8648" s="60"/>
      <c r="K8648" s="60"/>
      <c r="L8648" s="60"/>
      <c r="M8648" s="60"/>
      <c r="N8648" s="60"/>
      <c r="O8648" s="60"/>
      <c r="P8648" s="60"/>
      <c r="Q8648" s="60"/>
      <c r="R8648" s="334">
        <v>22544</v>
      </c>
      <c r="S8648" s="319" t="s">
        <v>358</v>
      </c>
      <c r="BE8648" s="60"/>
      <c r="BR8648" s="60"/>
      <c r="BX8648" s="151"/>
      <c r="CB8648" s="151"/>
      <c r="CM8648" s="151"/>
      <c r="CO8648" s="151"/>
      <c r="CT8648" s="151"/>
      <c r="CY8648" s="151"/>
    </row>
    <row r="8649" spans="1:103" x14ac:dyDescent="0.2">
      <c r="A8649" s="60"/>
      <c r="B8649" s="60"/>
      <c r="C8649" s="60"/>
      <c r="D8649" s="60"/>
      <c r="E8649" s="60"/>
      <c r="F8649" s="60"/>
      <c r="G8649" s="60"/>
      <c r="H8649" s="60"/>
      <c r="I8649" s="60"/>
      <c r="J8649" s="60"/>
      <c r="K8649" s="60"/>
      <c r="L8649" s="60"/>
      <c r="M8649" s="60"/>
      <c r="N8649" s="60"/>
      <c r="O8649" s="60"/>
      <c r="P8649" s="60"/>
      <c r="Q8649" s="60"/>
      <c r="R8649" s="334">
        <v>22545</v>
      </c>
      <c r="S8649" s="319" t="s">
        <v>358</v>
      </c>
      <c r="BE8649" s="60"/>
      <c r="BR8649" s="60"/>
      <c r="BX8649" s="151"/>
      <c r="CB8649" s="151"/>
      <c r="CM8649" s="151"/>
      <c r="CO8649" s="151"/>
      <c r="CT8649" s="151"/>
      <c r="CY8649" s="151"/>
    </row>
    <row r="8650" spans="1:103" x14ac:dyDescent="0.2">
      <c r="A8650" s="60"/>
      <c r="B8650" s="60"/>
      <c r="C8650" s="60"/>
      <c r="D8650" s="60"/>
      <c r="E8650" s="60"/>
      <c r="F8650" s="60"/>
      <c r="G8650" s="60"/>
      <c r="H8650" s="60"/>
      <c r="I8650" s="60"/>
      <c r="J8650" s="60"/>
      <c r="K8650" s="60"/>
      <c r="L8650" s="60"/>
      <c r="M8650" s="60"/>
      <c r="N8650" s="60"/>
      <c r="O8650" s="60"/>
      <c r="P8650" s="60"/>
      <c r="Q8650" s="60"/>
      <c r="R8650" s="334">
        <v>22546</v>
      </c>
      <c r="S8650" s="319" t="s">
        <v>358</v>
      </c>
      <c r="BE8650" s="60"/>
      <c r="BR8650" s="60"/>
      <c r="BX8650" s="151"/>
      <c r="CB8650" s="151"/>
      <c r="CM8650" s="151"/>
      <c r="CO8650" s="151"/>
      <c r="CT8650" s="151"/>
      <c r="CY8650" s="151"/>
    </row>
    <row r="8651" spans="1:103" x14ac:dyDescent="0.2">
      <c r="A8651" s="60"/>
      <c r="B8651" s="60"/>
      <c r="C8651" s="60"/>
      <c r="D8651" s="60"/>
      <c r="E8651" s="60"/>
      <c r="F8651" s="60"/>
      <c r="G8651" s="60"/>
      <c r="H8651" s="60"/>
      <c r="I8651" s="60"/>
      <c r="J8651" s="60"/>
      <c r="K8651" s="60"/>
      <c r="L8651" s="60"/>
      <c r="M8651" s="60"/>
      <c r="N8651" s="60"/>
      <c r="O8651" s="60"/>
      <c r="P8651" s="60"/>
      <c r="Q8651" s="60"/>
      <c r="R8651" s="334">
        <v>22547</v>
      </c>
      <c r="S8651" s="319" t="s">
        <v>358</v>
      </c>
      <c r="BE8651" s="60"/>
      <c r="BR8651" s="60"/>
      <c r="BX8651" s="151"/>
      <c r="CB8651" s="151"/>
      <c r="CM8651" s="151"/>
      <c r="CO8651" s="151"/>
      <c r="CT8651" s="151"/>
      <c r="CY8651" s="151"/>
    </row>
    <row r="8652" spans="1:103" x14ac:dyDescent="0.2">
      <c r="A8652" s="60"/>
      <c r="B8652" s="60"/>
      <c r="C8652" s="60"/>
      <c r="D8652" s="60"/>
      <c r="E8652" s="60"/>
      <c r="F8652" s="60"/>
      <c r="G8652" s="60"/>
      <c r="H8652" s="60"/>
      <c r="I8652" s="60"/>
      <c r="J8652" s="60"/>
      <c r="K8652" s="60"/>
      <c r="L8652" s="60"/>
      <c r="M8652" s="60"/>
      <c r="N8652" s="60"/>
      <c r="O8652" s="60"/>
      <c r="P8652" s="60"/>
      <c r="Q8652" s="60"/>
      <c r="R8652" s="334">
        <v>22548</v>
      </c>
      <c r="S8652" s="319" t="s">
        <v>358</v>
      </c>
      <c r="BE8652" s="60"/>
      <c r="BR8652" s="60"/>
      <c r="BX8652" s="151"/>
      <c r="CB8652" s="151"/>
      <c r="CM8652" s="151"/>
      <c r="CO8652" s="151"/>
      <c r="CT8652" s="151"/>
      <c r="CY8652" s="151"/>
    </row>
    <row r="8653" spans="1:103" x14ac:dyDescent="0.2">
      <c r="A8653" s="60"/>
      <c r="B8653" s="60"/>
      <c r="C8653" s="60"/>
      <c r="D8653" s="60"/>
      <c r="E8653" s="60"/>
      <c r="F8653" s="60"/>
      <c r="G8653" s="60"/>
      <c r="H8653" s="60"/>
      <c r="I8653" s="60"/>
      <c r="J8653" s="60"/>
      <c r="K8653" s="60"/>
      <c r="L8653" s="60"/>
      <c r="M8653" s="60"/>
      <c r="N8653" s="60"/>
      <c r="O8653" s="60"/>
      <c r="P8653" s="60"/>
      <c r="Q8653" s="60"/>
      <c r="R8653" s="334">
        <v>22551</v>
      </c>
      <c r="S8653" s="319" t="s">
        <v>358</v>
      </c>
      <c r="BE8653" s="60"/>
      <c r="BR8653" s="60"/>
      <c r="BX8653" s="151"/>
      <c r="CB8653" s="151"/>
      <c r="CM8653" s="151"/>
      <c r="CO8653" s="151"/>
      <c r="CT8653" s="151"/>
      <c r="CY8653" s="151"/>
    </row>
    <row r="8654" spans="1:103" x14ac:dyDescent="0.2">
      <c r="A8654" s="60"/>
      <c r="B8654" s="60"/>
      <c r="C8654" s="60"/>
      <c r="D8654" s="60"/>
      <c r="E8654" s="60"/>
      <c r="F8654" s="60"/>
      <c r="G8654" s="60"/>
      <c r="H8654" s="60"/>
      <c r="I8654" s="60"/>
      <c r="J8654" s="60"/>
      <c r="K8654" s="60"/>
      <c r="L8654" s="60"/>
      <c r="M8654" s="60"/>
      <c r="N8654" s="60"/>
      <c r="O8654" s="60"/>
      <c r="P8654" s="60"/>
      <c r="Q8654" s="60"/>
      <c r="R8654" s="334">
        <v>22552</v>
      </c>
      <c r="S8654" s="319" t="s">
        <v>358</v>
      </c>
      <c r="BE8654" s="60"/>
      <c r="BR8654" s="60"/>
      <c r="BX8654" s="151"/>
      <c r="CB8654" s="151"/>
      <c r="CM8654" s="151"/>
      <c r="CO8654" s="151"/>
      <c r="CT8654" s="151"/>
      <c r="CY8654" s="151"/>
    </row>
    <row r="8655" spans="1:103" x14ac:dyDescent="0.2">
      <c r="A8655" s="60"/>
      <c r="B8655" s="60"/>
      <c r="C8655" s="60"/>
      <c r="D8655" s="60"/>
      <c r="E8655" s="60"/>
      <c r="F8655" s="60"/>
      <c r="G8655" s="60"/>
      <c r="H8655" s="60"/>
      <c r="I8655" s="60"/>
      <c r="J8655" s="60"/>
      <c r="K8655" s="60"/>
      <c r="L8655" s="60"/>
      <c r="M8655" s="60"/>
      <c r="N8655" s="60"/>
      <c r="O8655" s="60"/>
      <c r="P8655" s="60"/>
      <c r="Q8655" s="60"/>
      <c r="R8655" s="334">
        <v>22553</v>
      </c>
      <c r="S8655" s="319" t="s">
        <v>358</v>
      </c>
      <c r="BE8655" s="60"/>
      <c r="BR8655" s="60"/>
      <c r="BX8655" s="151"/>
      <c r="CB8655" s="151"/>
      <c r="CM8655" s="151"/>
      <c r="CO8655" s="151"/>
      <c r="CT8655" s="151"/>
      <c r="CY8655" s="151"/>
    </row>
    <row r="8656" spans="1:103" x14ac:dyDescent="0.2">
      <c r="A8656" s="60"/>
      <c r="B8656" s="60"/>
      <c r="C8656" s="60"/>
      <c r="D8656" s="60"/>
      <c r="E8656" s="60"/>
      <c r="F8656" s="60"/>
      <c r="G8656" s="60"/>
      <c r="H8656" s="60"/>
      <c r="I8656" s="60"/>
      <c r="J8656" s="60"/>
      <c r="K8656" s="60"/>
      <c r="L8656" s="60"/>
      <c r="M8656" s="60"/>
      <c r="N8656" s="60"/>
      <c r="O8656" s="60"/>
      <c r="P8656" s="60"/>
      <c r="Q8656" s="60"/>
      <c r="R8656" s="334">
        <v>22554</v>
      </c>
      <c r="S8656" s="319" t="s">
        <v>358</v>
      </c>
      <c r="BE8656" s="60"/>
      <c r="BR8656" s="60"/>
      <c r="BX8656" s="151"/>
      <c r="CB8656" s="151"/>
      <c r="CM8656" s="151"/>
      <c r="CO8656" s="151"/>
      <c r="CT8656" s="151"/>
      <c r="CY8656" s="151"/>
    </row>
    <row r="8657" spans="1:103" x14ac:dyDescent="0.2">
      <c r="A8657" s="60"/>
      <c r="B8657" s="60"/>
      <c r="C8657" s="60"/>
      <c r="D8657" s="60"/>
      <c r="E8657" s="60"/>
      <c r="F8657" s="60"/>
      <c r="G8657" s="60"/>
      <c r="H8657" s="60"/>
      <c r="I8657" s="60"/>
      <c r="J8657" s="60"/>
      <c r="K8657" s="60"/>
      <c r="L8657" s="60"/>
      <c r="M8657" s="60"/>
      <c r="N8657" s="60"/>
      <c r="O8657" s="60"/>
      <c r="P8657" s="60"/>
      <c r="Q8657" s="60"/>
      <c r="R8657" s="334">
        <v>22555</v>
      </c>
      <c r="S8657" s="319" t="s">
        <v>358</v>
      </c>
      <c r="BE8657" s="60"/>
      <c r="BR8657" s="60"/>
      <c r="BX8657" s="151"/>
      <c r="CB8657" s="151"/>
      <c r="CM8657" s="151"/>
      <c r="CO8657" s="151"/>
      <c r="CT8657" s="151"/>
      <c r="CY8657" s="151"/>
    </row>
    <row r="8658" spans="1:103" x14ac:dyDescent="0.2">
      <c r="A8658" s="60"/>
      <c r="B8658" s="60"/>
      <c r="C8658" s="60"/>
      <c r="D8658" s="60"/>
      <c r="E8658" s="60"/>
      <c r="F8658" s="60"/>
      <c r="G8658" s="60"/>
      <c r="H8658" s="60"/>
      <c r="I8658" s="60"/>
      <c r="J8658" s="60"/>
      <c r="K8658" s="60"/>
      <c r="L8658" s="60"/>
      <c r="M8658" s="60"/>
      <c r="N8658" s="60"/>
      <c r="O8658" s="60"/>
      <c r="P8658" s="60"/>
      <c r="Q8658" s="60"/>
      <c r="R8658" s="334">
        <v>22556</v>
      </c>
      <c r="S8658" s="319" t="s">
        <v>358</v>
      </c>
      <c r="BE8658" s="60"/>
      <c r="BR8658" s="60"/>
      <c r="BX8658" s="151"/>
      <c r="CB8658" s="151"/>
      <c r="CM8658" s="151"/>
      <c r="CO8658" s="151"/>
      <c r="CT8658" s="151"/>
      <c r="CY8658" s="151"/>
    </row>
    <row r="8659" spans="1:103" x14ac:dyDescent="0.2">
      <c r="A8659" s="60"/>
      <c r="B8659" s="60"/>
      <c r="C8659" s="60"/>
      <c r="D8659" s="60"/>
      <c r="E8659" s="60"/>
      <c r="F8659" s="60"/>
      <c r="G8659" s="60"/>
      <c r="H8659" s="60"/>
      <c r="I8659" s="60"/>
      <c r="J8659" s="60"/>
      <c r="K8659" s="60"/>
      <c r="L8659" s="60"/>
      <c r="M8659" s="60"/>
      <c r="N8659" s="60"/>
      <c r="O8659" s="60"/>
      <c r="P8659" s="60"/>
      <c r="Q8659" s="60"/>
      <c r="R8659" s="334">
        <v>22558</v>
      </c>
      <c r="S8659" s="319" t="s">
        <v>358</v>
      </c>
      <c r="BE8659" s="60"/>
      <c r="BR8659" s="60"/>
      <c r="BX8659" s="151"/>
      <c r="CB8659" s="151"/>
      <c r="CM8659" s="151"/>
      <c r="CO8659" s="151"/>
      <c r="CT8659" s="151"/>
      <c r="CY8659" s="151"/>
    </row>
    <row r="8660" spans="1:103" x14ac:dyDescent="0.2">
      <c r="A8660" s="60"/>
      <c r="B8660" s="60"/>
      <c r="C8660" s="60"/>
      <c r="D8660" s="60"/>
      <c r="E8660" s="60"/>
      <c r="F8660" s="60"/>
      <c r="G8660" s="60"/>
      <c r="H8660" s="60"/>
      <c r="I8660" s="60"/>
      <c r="J8660" s="60"/>
      <c r="K8660" s="60"/>
      <c r="L8660" s="60"/>
      <c r="M8660" s="60"/>
      <c r="N8660" s="60"/>
      <c r="O8660" s="60"/>
      <c r="P8660" s="60"/>
      <c r="Q8660" s="60"/>
      <c r="R8660" s="334">
        <v>22560</v>
      </c>
      <c r="S8660" s="319" t="s">
        <v>358</v>
      </c>
      <c r="BE8660" s="60"/>
      <c r="BR8660" s="60"/>
      <c r="BX8660" s="151"/>
      <c r="CB8660" s="151"/>
      <c r="CM8660" s="151"/>
      <c r="CO8660" s="151"/>
      <c r="CT8660" s="151"/>
      <c r="CY8660" s="151"/>
    </row>
    <row r="8661" spans="1:103" x14ac:dyDescent="0.2">
      <c r="A8661" s="60"/>
      <c r="B8661" s="60"/>
      <c r="C8661" s="60"/>
      <c r="D8661" s="60"/>
      <c r="E8661" s="60"/>
      <c r="F8661" s="60"/>
      <c r="G8661" s="60"/>
      <c r="H8661" s="60"/>
      <c r="I8661" s="60"/>
      <c r="J8661" s="60"/>
      <c r="K8661" s="60"/>
      <c r="L8661" s="60"/>
      <c r="M8661" s="60"/>
      <c r="N8661" s="60"/>
      <c r="O8661" s="60"/>
      <c r="P8661" s="60"/>
      <c r="Q8661" s="60"/>
      <c r="R8661" s="334">
        <v>22565</v>
      </c>
      <c r="S8661" s="319" t="s">
        <v>358</v>
      </c>
      <c r="BE8661" s="60"/>
      <c r="BR8661" s="60"/>
      <c r="BX8661" s="151"/>
      <c r="CB8661" s="151"/>
      <c r="CM8661" s="151"/>
      <c r="CO8661" s="151"/>
      <c r="CT8661" s="151"/>
      <c r="CY8661" s="151"/>
    </row>
    <row r="8662" spans="1:103" x14ac:dyDescent="0.2">
      <c r="A8662" s="60"/>
      <c r="B8662" s="60"/>
      <c r="C8662" s="60"/>
      <c r="D8662" s="60"/>
      <c r="E8662" s="60"/>
      <c r="F8662" s="60"/>
      <c r="G8662" s="60"/>
      <c r="H8662" s="60"/>
      <c r="I8662" s="60"/>
      <c r="J8662" s="60"/>
      <c r="K8662" s="60"/>
      <c r="L8662" s="60"/>
      <c r="M8662" s="60"/>
      <c r="N8662" s="60"/>
      <c r="O8662" s="60"/>
      <c r="P8662" s="60"/>
      <c r="Q8662" s="60"/>
      <c r="R8662" s="334">
        <v>22567</v>
      </c>
      <c r="S8662" s="319" t="s">
        <v>358</v>
      </c>
      <c r="BE8662" s="60"/>
      <c r="BR8662" s="60"/>
      <c r="BX8662" s="151"/>
      <c r="CB8662" s="151"/>
      <c r="CM8662" s="151"/>
      <c r="CO8662" s="151"/>
      <c r="CT8662" s="151"/>
      <c r="CY8662" s="151"/>
    </row>
    <row r="8663" spans="1:103" x14ac:dyDescent="0.2">
      <c r="A8663" s="60"/>
      <c r="B8663" s="60"/>
      <c r="C8663" s="60"/>
      <c r="D8663" s="60"/>
      <c r="E8663" s="60"/>
      <c r="F8663" s="60"/>
      <c r="G8663" s="60"/>
      <c r="H8663" s="60"/>
      <c r="I8663" s="60"/>
      <c r="J8663" s="60"/>
      <c r="K8663" s="60"/>
      <c r="L8663" s="60"/>
      <c r="M8663" s="60"/>
      <c r="N8663" s="60"/>
      <c r="O8663" s="60"/>
      <c r="P8663" s="60"/>
      <c r="Q8663" s="60"/>
      <c r="R8663" s="334">
        <v>22570</v>
      </c>
      <c r="S8663" s="319" t="s">
        <v>358</v>
      </c>
      <c r="BE8663" s="60"/>
      <c r="BR8663" s="60"/>
      <c r="BX8663" s="151"/>
      <c r="CB8663" s="151"/>
      <c r="CM8663" s="151"/>
      <c r="CO8663" s="151"/>
      <c r="CT8663" s="151"/>
      <c r="CY8663" s="151"/>
    </row>
    <row r="8664" spans="1:103" x14ac:dyDescent="0.2">
      <c r="A8664" s="60"/>
      <c r="B8664" s="60"/>
      <c r="C8664" s="60"/>
      <c r="D8664" s="60"/>
      <c r="E8664" s="60"/>
      <c r="F8664" s="60"/>
      <c r="G8664" s="60"/>
      <c r="H8664" s="60"/>
      <c r="I8664" s="60"/>
      <c r="J8664" s="60"/>
      <c r="K8664" s="60"/>
      <c r="L8664" s="60"/>
      <c r="M8664" s="60"/>
      <c r="N8664" s="60"/>
      <c r="O8664" s="60"/>
      <c r="P8664" s="60"/>
      <c r="Q8664" s="60"/>
      <c r="R8664" s="334">
        <v>22572</v>
      </c>
      <c r="S8664" s="319" t="s">
        <v>358</v>
      </c>
      <c r="BE8664" s="60"/>
      <c r="BR8664" s="60"/>
      <c r="BX8664" s="151"/>
      <c r="CB8664" s="151"/>
      <c r="CM8664" s="151"/>
      <c r="CO8664" s="151"/>
      <c r="CT8664" s="151"/>
      <c r="CY8664" s="151"/>
    </row>
    <row r="8665" spans="1:103" x14ac:dyDescent="0.2">
      <c r="A8665" s="60"/>
      <c r="B8665" s="60"/>
      <c r="C8665" s="60"/>
      <c r="D8665" s="60"/>
      <c r="E8665" s="60"/>
      <c r="F8665" s="60"/>
      <c r="G8665" s="60"/>
      <c r="H8665" s="60"/>
      <c r="I8665" s="60"/>
      <c r="J8665" s="60"/>
      <c r="K8665" s="60"/>
      <c r="L8665" s="60"/>
      <c r="M8665" s="60"/>
      <c r="N8665" s="60"/>
      <c r="O8665" s="60"/>
      <c r="P8665" s="60"/>
      <c r="Q8665" s="60"/>
      <c r="R8665" s="334">
        <v>22576</v>
      </c>
      <c r="S8665" s="319" t="s">
        <v>358</v>
      </c>
      <c r="BE8665" s="60"/>
      <c r="BR8665" s="60"/>
      <c r="BX8665" s="151"/>
      <c r="CB8665" s="151"/>
      <c r="CM8665" s="151"/>
      <c r="CO8665" s="151"/>
      <c r="CT8665" s="151"/>
      <c r="CY8665" s="151"/>
    </row>
    <row r="8666" spans="1:103" x14ac:dyDescent="0.2">
      <c r="A8666" s="60"/>
      <c r="B8666" s="60"/>
      <c r="C8666" s="60"/>
      <c r="D8666" s="60"/>
      <c r="E8666" s="60"/>
      <c r="F8666" s="60"/>
      <c r="G8666" s="60"/>
      <c r="H8666" s="60"/>
      <c r="I8666" s="60"/>
      <c r="J8666" s="60"/>
      <c r="K8666" s="60"/>
      <c r="L8666" s="60"/>
      <c r="M8666" s="60"/>
      <c r="N8666" s="60"/>
      <c r="O8666" s="60"/>
      <c r="P8666" s="60"/>
      <c r="Q8666" s="60"/>
      <c r="R8666" s="334">
        <v>22577</v>
      </c>
      <c r="S8666" s="319" t="s">
        <v>358</v>
      </c>
      <c r="BE8666" s="60"/>
      <c r="BR8666" s="60"/>
      <c r="BX8666" s="151"/>
      <c r="CB8666" s="151"/>
      <c r="CM8666" s="151"/>
      <c r="CO8666" s="151"/>
      <c r="CT8666" s="151"/>
      <c r="CY8666" s="151"/>
    </row>
    <row r="8667" spans="1:103" x14ac:dyDescent="0.2">
      <c r="A8667" s="60"/>
      <c r="B8667" s="60"/>
      <c r="C8667" s="60"/>
      <c r="D8667" s="60"/>
      <c r="E8667" s="60"/>
      <c r="F8667" s="60"/>
      <c r="G8667" s="60"/>
      <c r="H8667" s="60"/>
      <c r="I8667" s="60"/>
      <c r="J8667" s="60"/>
      <c r="K8667" s="60"/>
      <c r="L8667" s="60"/>
      <c r="M8667" s="60"/>
      <c r="N8667" s="60"/>
      <c r="O8667" s="60"/>
      <c r="P8667" s="60"/>
      <c r="Q8667" s="60"/>
      <c r="R8667" s="334">
        <v>22578</v>
      </c>
      <c r="S8667" s="319" t="s">
        <v>358</v>
      </c>
      <c r="BE8667" s="60"/>
      <c r="BR8667" s="60"/>
      <c r="BX8667" s="151"/>
      <c r="CB8667" s="151"/>
      <c r="CM8667" s="151"/>
      <c r="CO8667" s="151"/>
      <c r="CT8667" s="151"/>
      <c r="CY8667" s="151"/>
    </row>
    <row r="8668" spans="1:103" x14ac:dyDescent="0.2">
      <c r="A8668" s="60"/>
      <c r="B8668" s="60"/>
      <c r="C8668" s="60"/>
      <c r="D8668" s="60"/>
      <c r="E8668" s="60"/>
      <c r="F8668" s="60"/>
      <c r="G8668" s="60"/>
      <c r="H8668" s="60"/>
      <c r="I8668" s="60"/>
      <c r="J8668" s="60"/>
      <c r="K8668" s="60"/>
      <c r="L8668" s="60"/>
      <c r="M8668" s="60"/>
      <c r="N8668" s="60"/>
      <c r="O8668" s="60"/>
      <c r="P8668" s="60"/>
      <c r="Q8668" s="60"/>
      <c r="R8668" s="334">
        <v>22579</v>
      </c>
      <c r="S8668" s="319" t="s">
        <v>358</v>
      </c>
      <c r="BE8668" s="60"/>
      <c r="BR8668" s="60"/>
      <c r="BX8668" s="151"/>
      <c r="CB8668" s="151"/>
      <c r="CM8668" s="151"/>
      <c r="CO8668" s="151"/>
      <c r="CT8668" s="151"/>
      <c r="CY8668" s="151"/>
    </row>
    <row r="8669" spans="1:103" x14ac:dyDescent="0.2">
      <c r="A8669" s="60"/>
      <c r="B8669" s="60"/>
      <c r="C8669" s="60"/>
      <c r="D8669" s="60"/>
      <c r="E8669" s="60"/>
      <c r="F8669" s="60"/>
      <c r="G8669" s="60"/>
      <c r="H8669" s="60"/>
      <c r="I8669" s="60"/>
      <c r="J8669" s="60"/>
      <c r="K8669" s="60"/>
      <c r="L8669" s="60"/>
      <c r="M8669" s="60"/>
      <c r="N8669" s="60"/>
      <c r="O8669" s="60"/>
      <c r="P8669" s="60"/>
      <c r="Q8669" s="60"/>
      <c r="R8669" s="334">
        <v>22580</v>
      </c>
      <c r="S8669" s="319" t="s">
        <v>358</v>
      </c>
      <c r="BE8669" s="60"/>
      <c r="BR8669" s="60"/>
      <c r="BX8669" s="151"/>
      <c r="CB8669" s="151"/>
      <c r="CM8669" s="151"/>
      <c r="CO8669" s="151"/>
      <c r="CT8669" s="151"/>
      <c r="CY8669" s="151"/>
    </row>
    <row r="8670" spans="1:103" x14ac:dyDescent="0.2">
      <c r="A8670" s="60"/>
      <c r="B8670" s="60"/>
      <c r="C8670" s="60"/>
      <c r="D8670" s="60"/>
      <c r="E8670" s="60"/>
      <c r="F8670" s="60"/>
      <c r="G8670" s="60"/>
      <c r="H8670" s="60"/>
      <c r="I8670" s="60"/>
      <c r="J8670" s="60"/>
      <c r="K8670" s="60"/>
      <c r="L8670" s="60"/>
      <c r="M8670" s="60"/>
      <c r="N8670" s="60"/>
      <c r="O8670" s="60"/>
      <c r="P8670" s="60"/>
      <c r="Q8670" s="60"/>
      <c r="R8670" s="334">
        <v>22581</v>
      </c>
      <c r="S8670" s="319" t="s">
        <v>358</v>
      </c>
      <c r="BE8670" s="60"/>
      <c r="BR8670" s="60"/>
      <c r="BX8670" s="151"/>
      <c r="CB8670" s="151"/>
      <c r="CM8670" s="151"/>
      <c r="CO8670" s="151"/>
      <c r="CT8670" s="151"/>
      <c r="CY8670" s="151"/>
    </row>
    <row r="8671" spans="1:103" x14ac:dyDescent="0.2">
      <c r="A8671" s="60"/>
      <c r="B8671" s="60"/>
      <c r="C8671" s="60"/>
      <c r="D8671" s="60"/>
      <c r="E8671" s="60"/>
      <c r="F8671" s="60"/>
      <c r="G8671" s="60"/>
      <c r="H8671" s="60"/>
      <c r="I8671" s="60"/>
      <c r="J8671" s="60"/>
      <c r="K8671" s="60"/>
      <c r="L8671" s="60"/>
      <c r="M8671" s="60"/>
      <c r="N8671" s="60"/>
      <c r="O8671" s="60"/>
      <c r="P8671" s="60"/>
      <c r="Q8671" s="60"/>
      <c r="R8671" s="334">
        <v>22601</v>
      </c>
      <c r="S8671" s="319" t="s">
        <v>351</v>
      </c>
      <c r="BE8671" s="60"/>
      <c r="BR8671" s="60"/>
      <c r="BX8671" s="151"/>
      <c r="CB8671" s="151"/>
      <c r="CM8671" s="151"/>
      <c r="CO8671" s="151"/>
      <c r="CT8671" s="151"/>
      <c r="CY8671" s="151"/>
    </row>
    <row r="8672" spans="1:103" x14ac:dyDescent="0.2">
      <c r="A8672" s="60"/>
      <c r="B8672" s="60"/>
      <c r="C8672" s="60"/>
      <c r="D8672" s="60"/>
      <c r="E8672" s="60"/>
      <c r="F8672" s="60"/>
      <c r="G8672" s="60"/>
      <c r="H8672" s="60"/>
      <c r="I8672" s="60"/>
      <c r="J8672" s="60"/>
      <c r="K8672" s="60"/>
      <c r="L8672" s="60"/>
      <c r="M8672" s="60"/>
      <c r="N8672" s="60"/>
      <c r="O8672" s="60"/>
      <c r="P8672" s="60"/>
      <c r="Q8672" s="60"/>
      <c r="R8672" s="334">
        <v>22602</v>
      </c>
      <c r="S8672" s="319" t="s">
        <v>351</v>
      </c>
      <c r="BE8672" s="60"/>
      <c r="BR8672" s="60"/>
      <c r="BX8672" s="151"/>
      <c r="CB8672" s="151"/>
      <c r="CM8672" s="151"/>
      <c r="CO8672" s="151"/>
      <c r="CT8672" s="151"/>
      <c r="CY8672" s="151"/>
    </row>
    <row r="8673" spans="1:103" x14ac:dyDescent="0.2">
      <c r="A8673" s="60"/>
      <c r="B8673" s="60"/>
      <c r="C8673" s="60"/>
      <c r="D8673" s="60"/>
      <c r="E8673" s="60"/>
      <c r="F8673" s="60"/>
      <c r="G8673" s="60"/>
      <c r="H8673" s="60"/>
      <c r="I8673" s="60"/>
      <c r="J8673" s="60"/>
      <c r="K8673" s="60"/>
      <c r="L8673" s="60"/>
      <c r="M8673" s="60"/>
      <c r="N8673" s="60"/>
      <c r="O8673" s="60"/>
      <c r="P8673" s="60"/>
      <c r="Q8673" s="60"/>
      <c r="R8673" s="334">
        <v>22603</v>
      </c>
      <c r="S8673" s="319" t="s">
        <v>351</v>
      </c>
      <c r="BE8673" s="60"/>
      <c r="BR8673" s="60"/>
      <c r="BX8673" s="151"/>
      <c r="CB8673" s="151"/>
      <c r="CM8673" s="151"/>
      <c r="CO8673" s="151"/>
      <c r="CT8673" s="151"/>
      <c r="CY8673" s="151"/>
    </row>
    <row r="8674" spans="1:103" x14ac:dyDescent="0.2">
      <c r="A8674" s="60"/>
      <c r="B8674" s="60"/>
      <c r="C8674" s="60"/>
      <c r="D8674" s="60"/>
      <c r="E8674" s="60"/>
      <c r="F8674" s="60"/>
      <c r="G8674" s="60"/>
      <c r="H8674" s="60"/>
      <c r="I8674" s="60"/>
      <c r="J8674" s="60"/>
      <c r="K8674" s="60"/>
      <c r="L8674" s="60"/>
      <c r="M8674" s="60"/>
      <c r="N8674" s="60"/>
      <c r="O8674" s="60"/>
      <c r="P8674" s="60"/>
      <c r="Q8674" s="60"/>
      <c r="R8674" s="334">
        <v>22604</v>
      </c>
      <c r="S8674" s="319" t="s">
        <v>351</v>
      </c>
      <c r="BE8674" s="60"/>
      <c r="BR8674" s="60"/>
      <c r="BX8674" s="151"/>
      <c r="CB8674" s="151"/>
      <c r="CM8674" s="151"/>
      <c r="CO8674" s="151"/>
      <c r="CT8674" s="151"/>
      <c r="CY8674" s="151"/>
    </row>
    <row r="8675" spans="1:103" x14ac:dyDescent="0.2">
      <c r="A8675" s="60"/>
      <c r="B8675" s="60"/>
      <c r="C8675" s="60"/>
      <c r="D8675" s="60"/>
      <c r="E8675" s="60"/>
      <c r="F8675" s="60"/>
      <c r="G8675" s="60"/>
      <c r="H8675" s="60"/>
      <c r="I8675" s="60"/>
      <c r="J8675" s="60"/>
      <c r="K8675" s="60"/>
      <c r="L8675" s="60"/>
      <c r="M8675" s="60"/>
      <c r="N8675" s="60"/>
      <c r="O8675" s="60"/>
      <c r="P8675" s="60"/>
      <c r="Q8675" s="60"/>
      <c r="R8675" s="334">
        <v>22610</v>
      </c>
      <c r="S8675" s="319" t="s">
        <v>351</v>
      </c>
      <c r="BE8675" s="60"/>
      <c r="BR8675" s="60"/>
      <c r="BX8675" s="151"/>
      <c r="CB8675" s="151"/>
      <c r="CM8675" s="151"/>
      <c r="CO8675" s="151"/>
      <c r="CT8675" s="151"/>
      <c r="CY8675" s="151"/>
    </row>
    <row r="8676" spans="1:103" x14ac:dyDescent="0.2">
      <c r="A8676" s="60"/>
      <c r="B8676" s="60"/>
      <c r="C8676" s="60"/>
      <c r="D8676" s="60"/>
      <c r="E8676" s="60"/>
      <c r="F8676" s="60"/>
      <c r="G8676" s="60"/>
      <c r="H8676" s="60"/>
      <c r="I8676" s="60"/>
      <c r="J8676" s="60"/>
      <c r="K8676" s="60"/>
      <c r="L8676" s="60"/>
      <c r="M8676" s="60"/>
      <c r="N8676" s="60"/>
      <c r="O8676" s="60"/>
      <c r="P8676" s="60"/>
      <c r="Q8676" s="60"/>
      <c r="R8676" s="334">
        <v>22611</v>
      </c>
      <c r="S8676" s="319" t="s">
        <v>351</v>
      </c>
      <c r="BE8676" s="60"/>
      <c r="BR8676" s="60"/>
      <c r="BX8676" s="151"/>
      <c r="CB8676" s="151"/>
      <c r="CM8676" s="151"/>
      <c r="CO8676" s="151"/>
      <c r="CT8676" s="151"/>
      <c r="CY8676" s="151"/>
    </row>
    <row r="8677" spans="1:103" x14ac:dyDescent="0.2">
      <c r="A8677" s="60"/>
      <c r="B8677" s="60"/>
      <c r="C8677" s="60"/>
      <c r="D8677" s="60"/>
      <c r="E8677" s="60"/>
      <c r="F8677" s="60"/>
      <c r="G8677" s="60"/>
      <c r="H8677" s="60"/>
      <c r="I8677" s="60"/>
      <c r="J8677" s="60"/>
      <c r="K8677" s="60"/>
      <c r="L8677" s="60"/>
      <c r="M8677" s="60"/>
      <c r="N8677" s="60"/>
      <c r="O8677" s="60"/>
      <c r="P8677" s="60"/>
      <c r="Q8677" s="60"/>
      <c r="R8677" s="334">
        <v>22620</v>
      </c>
      <c r="S8677" s="319" t="s">
        <v>351</v>
      </c>
      <c r="BE8677" s="60"/>
      <c r="BR8677" s="60"/>
      <c r="BX8677" s="151"/>
      <c r="CB8677" s="151"/>
      <c r="CM8677" s="151"/>
      <c r="CO8677" s="151"/>
      <c r="CT8677" s="151"/>
      <c r="CY8677" s="151"/>
    </row>
    <row r="8678" spans="1:103" x14ac:dyDescent="0.2">
      <c r="A8678" s="60"/>
      <c r="B8678" s="60"/>
      <c r="C8678" s="60"/>
      <c r="D8678" s="60"/>
      <c r="E8678" s="60"/>
      <c r="F8678" s="60"/>
      <c r="G8678" s="60"/>
      <c r="H8678" s="60"/>
      <c r="I8678" s="60"/>
      <c r="J8678" s="60"/>
      <c r="K8678" s="60"/>
      <c r="L8678" s="60"/>
      <c r="M8678" s="60"/>
      <c r="N8678" s="60"/>
      <c r="O8678" s="60"/>
      <c r="P8678" s="60"/>
      <c r="Q8678" s="60"/>
      <c r="R8678" s="334">
        <v>22622</v>
      </c>
      <c r="S8678" s="319" t="s">
        <v>351</v>
      </c>
      <c r="BE8678" s="60"/>
      <c r="BR8678" s="60"/>
      <c r="BX8678" s="151"/>
      <c r="CB8678" s="151"/>
      <c r="CM8678" s="151"/>
      <c r="CO8678" s="151"/>
      <c r="CT8678" s="151"/>
      <c r="CY8678" s="151"/>
    </row>
    <row r="8679" spans="1:103" x14ac:dyDescent="0.2">
      <c r="A8679" s="60"/>
      <c r="B8679" s="60"/>
      <c r="C8679" s="60"/>
      <c r="D8679" s="60"/>
      <c r="E8679" s="60"/>
      <c r="F8679" s="60"/>
      <c r="G8679" s="60"/>
      <c r="H8679" s="60"/>
      <c r="I8679" s="60"/>
      <c r="J8679" s="60"/>
      <c r="K8679" s="60"/>
      <c r="L8679" s="60"/>
      <c r="M8679" s="60"/>
      <c r="N8679" s="60"/>
      <c r="O8679" s="60"/>
      <c r="P8679" s="60"/>
      <c r="Q8679" s="60"/>
      <c r="R8679" s="334">
        <v>22623</v>
      </c>
      <c r="S8679" s="319" t="s">
        <v>358</v>
      </c>
      <c r="BE8679" s="60"/>
      <c r="BR8679" s="60"/>
      <c r="BX8679" s="151"/>
      <c r="CB8679" s="151"/>
      <c r="CM8679" s="151"/>
      <c r="CO8679" s="151"/>
      <c r="CT8679" s="151"/>
      <c r="CY8679" s="151"/>
    </row>
    <row r="8680" spans="1:103" x14ac:dyDescent="0.2">
      <c r="A8680" s="60"/>
      <c r="B8680" s="60"/>
      <c r="C8680" s="60"/>
      <c r="D8680" s="60"/>
      <c r="E8680" s="60"/>
      <c r="F8680" s="60"/>
      <c r="G8680" s="60"/>
      <c r="H8680" s="60"/>
      <c r="I8680" s="60"/>
      <c r="J8680" s="60"/>
      <c r="K8680" s="60"/>
      <c r="L8680" s="60"/>
      <c r="M8680" s="60"/>
      <c r="N8680" s="60"/>
      <c r="O8680" s="60"/>
      <c r="P8680" s="60"/>
      <c r="Q8680" s="60"/>
      <c r="R8680" s="334">
        <v>22624</v>
      </c>
      <c r="S8680" s="319" t="s">
        <v>351</v>
      </c>
      <c r="BE8680" s="60"/>
      <c r="BR8680" s="60"/>
      <c r="BX8680" s="151"/>
      <c r="CB8680" s="151"/>
      <c r="CM8680" s="151"/>
      <c r="CO8680" s="151"/>
      <c r="CT8680" s="151"/>
      <c r="CY8680" s="151"/>
    </row>
    <row r="8681" spans="1:103" x14ac:dyDescent="0.2">
      <c r="A8681" s="60"/>
      <c r="B8681" s="60"/>
      <c r="C8681" s="60"/>
      <c r="D8681" s="60"/>
      <c r="E8681" s="60"/>
      <c r="F8681" s="60"/>
      <c r="G8681" s="60"/>
      <c r="H8681" s="60"/>
      <c r="I8681" s="60"/>
      <c r="J8681" s="60"/>
      <c r="K8681" s="60"/>
      <c r="L8681" s="60"/>
      <c r="M8681" s="60"/>
      <c r="N8681" s="60"/>
      <c r="O8681" s="60"/>
      <c r="P8681" s="60"/>
      <c r="Q8681" s="60"/>
      <c r="R8681" s="334">
        <v>22625</v>
      </c>
      <c r="S8681" s="319" t="s">
        <v>351</v>
      </c>
      <c r="BE8681" s="60"/>
      <c r="BR8681" s="60"/>
      <c r="BX8681" s="151"/>
      <c r="CB8681" s="151"/>
      <c r="CM8681" s="151"/>
      <c r="CO8681" s="151"/>
      <c r="CT8681" s="151"/>
      <c r="CY8681" s="151"/>
    </row>
    <row r="8682" spans="1:103" x14ac:dyDescent="0.2">
      <c r="A8682" s="60"/>
      <c r="B8682" s="60"/>
      <c r="C8682" s="60"/>
      <c r="D8682" s="60"/>
      <c r="E8682" s="60"/>
      <c r="F8682" s="60"/>
      <c r="G8682" s="60"/>
      <c r="H8682" s="60"/>
      <c r="I8682" s="60"/>
      <c r="J8682" s="60"/>
      <c r="K8682" s="60"/>
      <c r="L8682" s="60"/>
      <c r="M8682" s="60"/>
      <c r="N8682" s="60"/>
      <c r="O8682" s="60"/>
      <c r="P8682" s="60"/>
      <c r="Q8682" s="60"/>
      <c r="R8682" s="334">
        <v>22626</v>
      </c>
      <c r="S8682" s="319" t="s">
        <v>351</v>
      </c>
      <c r="BE8682" s="60"/>
      <c r="BR8682" s="60"/>
      <c r="BX8682" s="151"/>
      <c r="CB8682" s="151"/>
      <c r="CM8682" s="151"/>
      <c r="CO8682" s="151"/>
      <c r="CT8682" s="151"/>
      <c r="CY8682" s="151"/>
    </row>
    <row r="8683" spans="1:103" x14ac:dyDescent="0.2">
      <c r="A8683" s="60"/>
      <c r="B8683" s="60"/>
      <c r="C8683" s="60"/>
      <c r="D8683" s="60"/>
      <c r="E8683" s="60"/>
      <c r="F8683" s="60"/>
      <c r="G8683" s="60"/>
      <c r="H8683" s="60"/>
      <c r="I8683" s="60"/>
      <c r="J8683" s="60"/>
      <c r="K8683" s="60"/>
      <c r="L8683" s="60"/>
      <c r="M8683" s="60"/>
      <c r="N8683" s="60"/>
      <c r="O8683" s="60"/>
      <c r="P8683" s="60"/>
      <c r="Q8683" s="60"/>
      <c r="R8683" s="334">
        <v>22627</v>
      </c>
      <c r="S8683" s="319" t="s">
        <v>358</v>
      </c>
      <c r="BE8683" s="60"/>
      <c r="BR8683" s="60"/>
      <c r="BX8683" s="151"/>
      <c r="CB8683" s="151"/>
      <c r="CM8683" s="151"/>
      <c r="CO8683" s="151"/>
      <c r="CT8683" s="151"/>
      <c r="CY8683" s="151"/>
    </row>
    <row r="8684" spans="1:103" x14ac:dyDescent="0.2">
      <c r="A8684" s="60"/>
      <c r="B8684" s="60"/>
      <c r="C8684" s="60"/>
      <c r="D8684" s="60"/>
      <c r="E8684" s="60"/>
      <c r="F8684" s="60"/>
      <c r="G8684" s="60"/>
      <c r="H8684" s="60"/>
      <c r="I8684" s="60"/>
      <c r="J8684" s="60"/>
      <c r="K8684" s="60"/>
      <c r="L8684" s="60"/>
      <c r="M8684" s="60"/>
      <c r="N8684" s="60"/>
      <c r="O8684" s="60"/>
      <c r="P8684" s="60"/>
      <c r="Q8684" s="60"/>
      <c r="R8684" s="334">
        <v>22630</v>
      </c>
      <c r="S8684" s="319" t="s">
        <v>351</v>
      </c>
      <c r="BE8684" s="60"/>
      <c r="BR8684" s="60"/>
      <c r="BX8684" s="151"/>
      <c r="CB8684" s="151"/>
      <c r="CM8684" s="151"/>
      <c r="CO8684" s="151"/>
      <c r="CT8684" s="151"/>
      <c r="CY8684" s="151"/>
    </row>
    <row r="8685" spans="1:103" x14ac:dyDescent="0.2">
      <c r="A8685" s="60"/>
      <c r="B8685" s="60"/>
      <c r="C8685" s="60"/>
      <c r="D8685" s="60"/>
      <c r="E8685" s="60"/>
      <c r="F8685" s="60"/>
      <c r="G8685" s="60"/>
      <c r="H8685" s="60"/>
      <c r="I8685" s="60"/>
      <c r="J8685" s="60"/>
      <c r="K8685" s="60"/>
      <c r="L8685" s="60"/>
      <c r="M8685" s="60"/>
      <c r="N8685" s="60"/>
      <c r="O8685" s="60"/>
      <c r="P8685" s="60"/>
      <c r="Q8685" s="60"/>
      <c r="R8685" s="334">
        <v>22637</v>
      </c>
      <c r="S8685" s="319" t="s">
        <v>351</v>
      </c>
      <c r="BE8685" s="60"/>
      <c r="BR8685" s="60"/>
      <c r="BX8685" s="151"/>
      <c r="CB8685" s="151"/>
      <c r="CM8685" s="151"/>
      <c r="CO8685" s="151"/>
      <c r="CT8685" s="151"/>
      <c r="CY8685" s="151"/>
    </row>
    <row r="8686" spans="1:103" x14ac:dyDescent="0.2">
      <c r="A8686" s="60"/>
      <c r="B8686" s="60"/>
      <c r="C8686" s="60"/>
      <c r="D8686" s="60"/>
      <c r="E8686" s="60"/>
      <c r="F8686" s="60"/>
      <c r="G8686" s="60"/>
      <c r="H8686" s="60"/>
      <c r="I8686" s="60"/>
      <c r="J8686" s="60"/>
      <c r="K8686" s="60"/>
      <c r="L8686" s="60"/>
      <c r="M8686" s="60"/>
      <c r="N8686" s="60"/>
      <c r="O8686" s="60"/>
      <c r="P8686" s="60"/>
      <c r="Q8686" s="60"/>
      <c r="R8686" s="334">
        <v>22639</v>
      </c>
      <c r="S8686" s="319" t="s">
        <v>358</v>
      </c>
      <c r="BE8686" s="60"/>
      <c r="BR8686" s="60"/>
      <c r="BX8686" s="151"/>
      <c r="CB8686" s="151"/>
      <c r="CM8686" s="151"/>
      <c r="CO8686" s="151"/>
      <c r="CT8686" s="151"/>
      <c r="CY8686" s="151"/>
    </row>
    <row r="8687" spans="1:103" x14ac:dyDescent="0.2">
      <c r="A8687" s="60"/>
      <c r="B8687" s="60"/>
      <c r="C8687" s="60"/>
      <c r="D8687" s="60"/>
      <c r="E8687" s="60"/>
      <c r="F8687" s="60"/>
      <c r="G8687" s="60"/>
      <c r="H8687" s="60"/>
      <c r="I8687" s="60"/>
      <c r="J8687" s="60"/>
      <c r="K8687" s="60"/>
      <c r="L8687" s="60"/>
      <c r="M8687" s="60"/>
      <c r="N8687" s="60"/>
      <c r="O8687" s="60"/>
      <c r="P8687" s="60"/>
      <c r="Q8687" s="60"/>
      <c r="R8687" s="334">
        <v>22640</v>
      </c>
      <c r="S8687" s="319" t="s">
        <v>358</v>
      </c>
      <c r="BE8687" s="60"/>
      <c r="BR8687" s="60"/>
      <c r="BX8687" s="151"/>
      <c r="CB8687" s="151"/>
      <c r="CM8687" s="151"/>
      <c r="CO8687" s="151"/>
      <c r="CT8687" s="151"/>
      <c r="CY8687" s="151"/>
    </row>
    <row r="8688" spans="1:103" x14ac:dyDescent="0.2">
      <c r="A8688" s="60"/>
      <c r="B8688" s="60"/>
      <c r="C8688" s="60"/>
      <c r="D8688" s="60"/>
      <c r="E8688" s="60"/>
      <c r="F8688" s="60"/>
      <c r="G8688" s="60"/>
      <c r="H8688" s="60"/>
      <c r="I8688" s="60"/>
      <c r="J8688" s="60"/>
      <c r="K8688" s="60"/>
      <c r="L8688" s="60"/>
      <c r="M8688" s="60"/>
      <c r="N8688" s="60"/>
      <c r="O8688" s="60"/>
      <c r="P8688" s="60"/>
      <c r="Q8688" s="60"/>
      <c r="R8688" s="334">
        <v>22641</v>
      </c>
      <c r="S8688" s="319" t="s">
        <v>351</v>
      </c>
      <c r="BE8688" s="60"/>
      <c r="BR8688" s="60"/>
      <c r="BX8688" s="151"/>
      <c r="CB8688" s="151"/>
      <c r="CM8688" s="151"/>
      <c r="CO8688" s="151"/>
      <c r="CT8688" s="151"/>
      <c r="CY8688" s="151"/>
    </row>
    <row r="8689" spans="1:103" x14ac:dyDescent="0.2">
      <c r="A8689" s="60"/>
      <c r="B8689" s="60"/>
      <c r="C8689" s="60"/>
      <c r="D8689" s="60"/>
      <c r="E8689" s="60"/>
      <c r="F8689" s="60"/>
      <c r="G8689" s="60"/>
      <c r="H8689" s="60"/>
      <c r="I8689" s="60"/>
      <c r="J8689" s="60"/>
      <c r="K8689" s="60"/>
      <c r="L8689" s="60"/>
      <c r="M8689" s="60"/>
      <c r="N8689" s="60"/>
      <c r="O8689" s="60"/>
      <c r="P8689" s="60"/>
      <c r="Q8689" s="60"/>
      <c r="R8689" s="334">
        <v>22642</v>
      </c>
      <c r="S8689" s="319" t="s">
        <v>358</v>
      </c>
      <c r="BE8689" s="60"/>
      <c r="BR8689" s="60"/>
      <c r="BX8689" s="151"/>
      <c r="CB8689" s="151"/>
      <c r="CM8689" s="151"/>
      <c r="CO8689" s="151"/>
      <c r="CT8689" s="151"/>
      <c r="CY8689" s="151"/>
    </row>
    <row r="8690" spans="1:103" x14ac:dyDescent="0.2">
      <c r="A8690" s="60"/>
      <c r="B8690" s="60"/>
      <c r="C8690" s="60"/>
      <c r="D8690" s="60"/>
      <c r="E8690" s="60"/>
      <c r="F8690" s="60"/>
      <c r="G8690" s="60"/>
      <c r="H8690" s="60"/>
      <c r="I8690" s="60"/>
      <c r="J8690" s="60"/>
      <c r="K8690" s="60"/>
      <c r="L8690" s="60"/>
      <c r="M8690" s="60"/>
      <c r="N8690" s="60"/>
      <c r="O8690" s="60"/>
      <c r="P8690" s="60"/>
      <c r="Q8690" s="60"/>
      <c r="R8690" s="334">
        <v>22643</v>
      </c>
      <c r="S8690" s="319" t="s">
        <v>358</v>
      </c>
      <c r="BE8690" s="60"/>
      <c r="BR8690" s="60"/>
      <c r="BX8690" s="151"/>
      <c r="CB8690" s="151"/>
      <c r="CM8690" s="151"/>
      <c r="CO8690" s="151"/>
      <c r="CT8690" s="151"/>
      <c r="CY8690" s="151"/>
    </row>
    <row r="8691" spans="1:103" x14ac:dyDescent="0.2">
      <c r="A8691" s="60"/>
      <c r="B8691" s="60"/>
      <c r="C8691" s="60"/>
      <c r="D8691" s="60"/>
      <c r="E8691" s="60"/>
      <c r="F8691" s="60"/>
      <c r="G8691" s="60"/>
      <c r="H8691" s="60"/>
      <c r="I8691" s="60"/>
      <c r="J8691" s="60"/>
      <c r="K8691" s="60"/>
      <c r="L8691" s="60"/>
      <c r="M8691" s="60"/>
      <c r="N8691" s="60"/>
      <c r="O8691" s="60"/>
      <c r="P8691" s="60"/>
      <c r="Q8691" s="60"/>
      <c r="R8691" s="334">
        <v>22644</v>
      </c>
      <c r="S8691" s="319" t="s">
        <v>351</v>
      </c>
      <c r="BE8691" s="60"/>
      <c r="BR8691" s="60"/>
      <c r="BX8691" s="151"/>
      <c r="CB8691" s="151"/>
      <c r="CM8691" s="151"/>
      <c r="CO8691" s="151"/>
      <c r="CT8691" s="151"/>
      <c r="CY8691" s="151"/>
    </row>
    <row r="8692" spans="1:103" x14ac:dyDescent="0.2">
      <c r="A8692" s="60"/>
      <c r="B8692" s="60"/>
      <c r="C8692" s="60"/>
      <c r="D8692" s="60"/>
      <c r="E8692" s="60"/>
      <c r="F8692" s="60"/>
      <c r="G8692" s="60"/>
      <c r="H8692" s="60"/>
      <c r="I8692" s="60"/>
      <c r="J8692" s="60"/>
      <c r="K8692" s="60"/>
      <c r="L8692" s="60"/>
      <c r="M8692" s="60"/>
      <c r="N8692" s="60"/>
      <c r="O8692" s="60"/>
      <c r="P8692" s="60"/>
      <c r="Q8692" s="60"/>
      <c r="R8692" s="334">
        <v>22645</v>
      </c>
      <c r="S8692" s="319" t="s">
        <v>351</v>
      </c>
      <c r="BE8692" s="60"/>
      <c r="BR8692" s="60"/>
      <c r="BX8692" s="151"/>
      <c r="CB8692" s="151"/>
      <c r="CM8692" s="151"/>
      <c r="CO8692" s="151"/>
      <c r="CT8692" s="151"/>
      <c r="CY8692" s="151"/>
    </row>
    <row r="8693" spans="1:103" x14ac:dyDescent="0.2">
      <c r="A8693" s="60"/>
      <c r="B8693" s="60"/>
      <c r="C8693" s="60"/>
      <c r="D8693" s="60"/>
      <c r="E8693" s="60"/>
      <c r="F8693" s="60"/>
      <c r="G8693" s="60"/>
      <c r="H8693" s="60"/>
      <c r="I8693" s="60"/>
      <c r="J8693" s="60"/>
      <c r="K8693" s="60"/>
      <c r="L8693" s="60"/>
      <c r="M8693" s="60"/>
      <c r="N8693" s="60"/>
      <c r="O8693" s="60"/>
      <c r="P8693" s="60"/>
      <c r="Q8693" s="60"/>
      <c r="R8693" s="334">
        <v>22646</v>
      </c>
      <c r="S8693" s="319" t="s">
        <v>351</v>
      </c>
      <c r="BE8693" s="60"/>
      <c r="BR8693" s="60"/>
      <c r="BX8693" s="151"/>
      <c r="CB8693" s="151"/>
      <c r="CM8693" s="151"/>
      <c r="CO8693" s="151"/>
      <c r="CT8693" s="151"/>
      <c r="CY8693" s="151"/>
    </row>
    <row r="8694" spans="1:103" x14ac:dyDescent="0.2">
      <c r="A8694" s="60"/>
      <c r="B8694" s="60"/>
      <c r="C8694" s="60"/>
      <c r="D8694" s="60"/>
      <c r="E8694" s="60"/>
      <c r="F8694" s="60"/>
      <c r="G8694" s="60"/>
      <c r="H8694" s="60"/>
      <c r="I8694" s="60"/>
      <c r="J8694" s="60"/>
      <c r="K8694" s="60"/>
      <c r="L8694" s="60"/>
      <c r="M8694" s="60"/>
      <c r="N8694" s="60"/>
      <c r="O8694" s="60"/>
      <c r="P8694" s="60"/>
      <c r="Q8694" s="60"/>
      <c r="R8694" s="334">
        <v>22649</v>
      </c>
      <c r="S8694" s="319" t="s">
        <v>351</v>
      </c>
      <c r="BE8694" s="60"/>
      <c r="BR8694" s="60"/>
      <c r="BX8694" s="151"/>
      <c r="CB8694" s="151"/>
      <c r="CM8694" s="151"/>
      <c r="CO8694" s="151"/>
      <c r="CT8694" s="151"/>
      <c r="CY8694" s="151"/>
    </row>
    <row r="8695" spans="1:103" x14ac:dyDescent="0.2">
      <c r="A8695" s="60"/>
      <c r="B8695" s="60"/>
      <c r="C8695" s="60"/>
      <c r="D8695" s="60"/>
      <c r="E8695" s="60"/>
      <c r="F8695" s="60"/>
      <c r="G8695" s="60"/>
      <c r="H8695" s="60"/>
      <c r="I8695" s="60"/>
      <c r="J8695" s="60"/>
      <c r="K8695" s="60"/>
      <c r="L8695" s="60"/>
      <c r="M8695" s="60"/>
      <c r="N8695" s="60"/>
      <c r="O8695" s="60"/>
      <c r="P8695" s="60"/>
      <c r="Q8695" s="60"/>
      <c r="R8695" s="334">
        <v>22650</v>
      </c>
      <c r="S8695" s="319" t="s">
        <v>351</v>
      </c>
      <c r="BE8695" s="60"/>
      <c r="BR8695" s="60"/>
      <c r="BX8695" s="151"/>
      <c r="CB8695" s="151"/>
      <c r="CM8695" s="151"/>
      <c r="CO8695" s="151"/>
      <c r="CT8695" s="151"/>
      <c r="CY8695" s="151"/>
    </row>
    <row r="8696" spans="1:103" x14ac:dyDescent="0.2">
      <c r="A8696" s="60"/>
      <c r="B8696" s="60"/>
      <c r="C8696" s="60"/>
      <c r="D8696" s="60"/>
      <c r="E8696" s="60"/>
      <c r="F8696" s="60"/>
      <c r="G8696" s="60"/>
      <c r="H8696" s="60"/>
      <c r="I8696" s="60"/>
      <c r="J8696" s="60"/>
      <c r="K8696" s="60"/>
      <c r="L8696" s="60"/>
      <c r="M8696" s="60"/>
      <c r="N8696" s="60"/>
      <c r="O8696" s="60"/>
      <c r="P8696" s="60"/>
      <c r="Q8696" s="60"/>
      <c r="R8696" s="334">
        <v>22652</v>
      </c>
      <c r="S8696" s="319" t="s">
        <v>351</v>
      </c>
      <c r="BE8696" s="60"/>
      <c r="BR8696" s="60"/>
      <c r="BX8696" s="151"/>
      <c r="CB8696" s="151"/>
      <c r="CM8696" s="151"/>
      <c r="CO8696" s="151"/>
      <c r="CT8696" s="151"/>
      <c r="CY8696" s="151"/>
    </row>
    <row r="8697" spans="1:103" x14ac:dyDescent="0.2">
      <c r="A8697" s="60"/>
      <c r="B8697" s="60"/>
      <c r="C8697" s="60"/>
      <c r="D8697" s="60"/>
      <c r="E8697" s="60"/>
      <c r="F8697" s="60"/>
      <c r="G8697" s="60"/>
      <c r="H8697" s="60"/>
      <c r="I8697" s="60"/>
      <c r="J8697" s="60"/>
      <c r="K8697" s="60"/>
      <c r="L8697" s="60"/>
      <c r="M8697" s="60"/>
      <c r="N8697" s="60"/>
      <c r="O8697" s="60"/>
      <c r="P8697" s="60"/>
      <c r="Q8697" s="60"/>
      <c r="R8697" s="334">
        <v>22654</v>
      </c>
      <c r="S8697" s="319" t="s">
        <v>351</v>
      </c>
      <c r="BE8697" s="60"/>
      <c r="BR8697" s="60"/>
      <c r="BX8697" s="151"/>
      <c r="CB8697" s="151"/>
      <c r="CM8697" s="151"/>
      <c r="CO8697" s="151"/>
      <c r="CT8697" s="151"/>
      <c r="CY8697" s="151"/>
    </row>
    <row r="8698" spans="1:103" x14ac:dyDescent="0.2">
      <c r="A8698" s="60"/>
      <c r="B8698" s="60"/>
      <c r="C8698" s="60"/>
      <c r="D8698" s="60"/>
      <c r="E8698" s="60"/>
      <c r="F8698" s="60"/>
      <c r="G8698" s="60"/>
      <c r="H8698" s="60"/>
      <c r="I8698" s="60"/>
      <c r="J8698" s="60"/>
      <c r="K8698" s="60"/>
      <c r="L8698" s="60"/>
      <c r="M8698" s="60"/>
      <c r="N8698" s="60"/>
      <c r="O8698" s="60"/>
      <c r="P8698" s="60"/>
      <c r="Q8698" s="60"/>
      <c r="R8698" s="334">
        <v>22655</v>
      </c>
      <c r="S8698" s="319" t="s">
        <v>351</v>
      </c>
      <c r="BE8698" s="60"/>
      <c r="BR8698" s="60"/>
      <c r="BX8698" s="151"/>
      <c r="CB8698" s="151"/>
      <c r="CM8698" s="151"/>
      <c r="CO8698" s="151"/>
      <c r="CT8698" s="151"/>
      <c r="CY8698" s="151"/>
    </row>
    <row r="8699" spans="1:103" x14ac:dyDescent="0.2">
      <c r="A8699" s="60"/>
      <c r="B8699" s="60"/>
      <c r="C8699" s="60"/>
      <c r="D8699" s="60"/>
      <c r="E8699" s="60"/>
      <c r="F8699" s="60"/>
      <c r="G8699" s="60"/>
      <c r="H8699" s="60"/>
      <c r="I8699" s="60"/>
      <c r="J8699" s="60"/>
      <c r="K8699" s="60"/>
      <c r="L8699" s="60"/>
      <c r="M8699" s="60"/>
      <c r="N8699" s="60"/>
      <c r="O8699" s="60"/>
      <c r="P8699" s="60"/>
      <c r="Q8699" s="60"/>
      <c r="R8699" s="334">
        <v>22656</v>
      </c>
      <c r="S8699" s="319" t="s">
        <v>351</v>
      </c>
      <c r="BE8699" s="60"/>
      <c r="BR8699" s="60"/>
      <c r="BX8699" s="151"/>
      <c r="CB8699" s="151"/>
      <c r="CM8699" s="151"/>
      <c r="CO8699" s="151"/>
      <c r="CT8699" s="151"/>
      <c r="CY8699" s="151"/>
    </row>
    <row r="8700" spans="1:103" x14ac:dyDescent="0.2">
      <c r="A8700" s="60"/>
      <c r="B8700" s="60"/>
      <c r="C8700" s="60"/>
      <c r="D8700" s="60"/>
      <c r="E8700" s="60"/>
      <c r="F8700" s="60"/>
      <c r="G8700" s="60"/>
      <c r="H8700" s="60"/>
      <c r="I8700" s="60"/>
      <c r="J8700" s="60"/>
      <c r="K8700" s="60"/>
      <c r="L8700" s="60"/>
      <c r="M8700" s="60"/>
      <c r="N8700" s="60"/>
      <c r="O8700" s="60"/>
      <c r="P8700" s="60"/>
      <c r="Q8700" s="60"/>
      <c r="R8700" s="334">
        <v>22657</v>
      </c>
      <c r="S8700" s="319" t="s">
        <v>351</v>
      </c>
      <c r="BE8700" s="60"/>
      <c r="BR8700" s="60"/>
      <c r="BX8700" s="151"/>
      <c r="CB8700" s="151"/>
      <c r="CM8700" s="151"/>
      <c r="CO8700" s="151"/>
      <c r="CT8700" s="151"/>
      <c r="CY8700" s="151"/>
    </row>
    <row r="8701" spans="1:103" x14ac:dyDescent="0.2">
      <c r="A8701" s="60"/>
      <c r="B8701" s="60"/>
      <c r="C8701" s="60"/>
      <c r="D8701" s="60"/>
      <c r="E8701" s="60"/>
      <c r="F8701" s="60"/>
      <c r="G8701" s="60"/>
      <c r="H8701" s="60"/>
      <c r="I8701" s="60"/>
      <c r="J8701" s="60"/>
      <c r="K8701" s="60"/>
      <c r="L8701" s="60"/>
      <c r="M8701" s="60"/>
      <c r="N8701" s="60"/>
      <c r="O8701" s="60"/>
      <c r="P8701" s="60"/>
      <c r="Q8701" s="60"/>
      <c r="R8701" s="334">
        <v>22660</v>
      </c>
      <c r="S8701" s="319" t="s">
        <v>351</v>
      </c>
      <c r="BE8701" s="60"/>
      <c r="BR8701" s="60"/>
      <c r="BX8701" s="151"/>
      <c r="CB8701" s="151"/>
      <c r="CM8701" s="151"/>
      <c r="CO8701" s="151"/>
      <c r="CT8701" s="151"/>
      <c r="CY8701" s="151"/>
    </row>
    <row r="8702" spans="1:103" x14ac:dyDescent="0.2">
      <c r="A8702" s="60"/>
      <c r="B8702" s="60"/>
      <c r="C8702" s="60"/>
      <c r="D8702" s="60"/>
      <c r="E8702" s="60"/>
      <c r="F8702" s="60"/>
      <c r="G8702" s="60"/>
      <c r="H8702" s="60"/>
      <c r="I8702" s="60"/>
      <c r="J8702" s="60"/>
      <c r="K8702" s="60"/>
      <c r="L8702" s="60"/>
      <c r="M8702" s="60"/>
      <c r="N8702" s="60"/>
      <c r="O8702" s="60"/>
      <c r="P8702" s="60"/>
      <c r="Q8702" s="60"/>
      <c r="R8702" s="334">
        <v>22663</v>
      </c>
      <c r="S8702" s="319" t="s">
        <v>351</v>
      </c>
      <c r="BE8702" s="60"/>
      <c r="BR8702" s="60"/>
      <c r="BX8702" s="151"/>
      <c r="CB8702" s="151"/>
      <c r="CM8702" s="151"/>
      <c r="CO8702" s="151"/>
      <c r="CT8702" s="151"/>
      <c r="CY8702" s="151"/>
    </row>
    <row r="8703" spans="1:103" x14ac:dyDescent="0.2">
      <c r="A8703" s="60"/>
      <c r="B8703" s="60"/>
      <c r="C8703" s="60"/>
      <c r="D8703" s="60"/>
      <c r="E8703" s="60"/>
      <c r="F8703" s="60"/>
      <c r="G8703" s="60"/>
      <c r="H8703" s="60"/>
      <c r="I8703" s="60"/>
      <c r="J8703" s="60"/>
      <c r="K8703" s="60"/>
      <c r="L8703" s="60"/>
      <c r="M8703" s="60"/>
      <c r="N8703" s="60"/>
      <c r="O8703" s="60"/>
      <c r="P8703" s="60"/>
      <c r="Q8703" s="60"/>
      <c r="R8703" s="334">
        <v>22664</v>
      </c>
      <c r="S8703" s="319" t="s">
        <v>358</v>
      </c>
      <c r="BE8703" s="60"/>
      <c r="BR8703" s="60"/>
      <c r="BX8703" s="151"/>
      <c r="CB8703" s="151"/>
      <c r="CM8703" s="151"/>
      <c r="CO8703" s="151"/>
      <c r="CT8703" s="151"/>
      <c r="CY8703" s="151"/>
    </row>
    <row r="8704" spans="1:103" x14ac:dyDescent="0.2">
      <c r="A8704" s="60"/>
      <c r="B8704" s="60"/>
      <c r="C8704" s="60"/>
      <c r="D8704" s="60"/>
      <c r="E8704" s="60"/>
      <c r="F8704" s="60"/>
      <c r="G8704" s="60"/>
      <c r="H8704" s="60"/>
      <c r="I8704" s="60"/>
      <c r="J8704" s="60"/>
      <c r="K8704" s="60"/>
      <c r="L8704" s="60"/>
      <c r="M8704" s="60"/>
      <c r="N8704" s="60"/>
      <c r="O8704" s="60"/>
      <c r="P8704" s="60"/>
      <c r="Q8704" s="60"/>
      <c r="R8704" s="334">
        <v>22701</v>
      </c>
      <c r="S8704" s="319" t="s">
        <v>358</v>
      </c>
      <c r="BE8704" s="60"/>
      <c r="BR8704" s="60"/>
      <c r="BX8704" s="151"/>
      <c r="CB8704" s="151"/>
      <c r="CM8704" s="151"/>
      <c r="CO8704" s="151"/>
      <c r="CT8704" s="151"/>
      <c r="CY8704" s="151"/>
    </row>
    <row r="8705" spans="1:103" x14ac:dyDescent="0.2">
      <c r="A8705" s="60"/>
      <c r="B8705" s="60"/>
      <c r="C8705" s="60"/>
      <c r="D8705" s="60"/>
      <c r="E8705" s="60"/>
      <c r="F8705" s="60"/>
      <c r="G8705" s="60"/>
      <c r="H8705" s="60"/>
      <c r="I8705" s="60"/>
      <c r="J8705" s="60"/>
      <c r="K8705" s="60"/>
      <c r="L8705" s="60"/>
      <c r="M8705" s="60"/>
      <c r="N8705" s="60"/>
      <c r="O8705" s="60"/>
      <c r="P8705" s="60"/>
      <c r="Q8705" s="60"/>
      <c r="R8705" s="334">
        <v>22709</v>
      </c>
      <c r="S8705" s="319" t="s">
        <v>358</v>
      </c>
      <c r="BE8705" s="60"/>
      <c r="BR8705" s="60"/>
      <c r="BX8705" s="151"/>
      <c r="CB8705" s="151"/>
      <c r="CM8705" s="151"/>
      <c r="CO8705" s="151"/>
      <c r="CT8705" s="151"/>
      <c r="CY8705" s="151"/>
    </row>
    <row r="8706" spans="1:103" x14ac:dyDescent="0.2">
      <c r="A8706" s="60"/>
      <c r="B8706" s="60"/>
      <c r="C8706" s="60"/>
      <c r="D8706" s="60"/>
      <c r="E8706" s="60"/>
      <c r="F8706" s="60"/>
      <c r="G8706" s="60"/>
      <c r="H8706" s="60"/>
      <c r="I8706" s="60"/>
      <c r="J8706" s="60"/>
      <c r="K8706" s="60"/>
      <c r="L8706" s="60"/>
      <c r="M8706" s="60"/>
      <c r="N8706" s="60"/>
      <c r="O8706" s="60"/>
      <c r="P8706" s="60"/>
      <c r="Q8706" s="60"/>
      <c r="R8706" s="334">
        <v>22711</v>
      </c>
      <c r="S8706" s="319" t="s">
        <v>358</v>
      </c>
      <c r="BE8706" s="60"/>
      <c r="BR8706" s="60"/>
      <c r="BX8706" s="151"/>
      <c r="CB8706" s="151"/>
      <c r="CM8706" s="151"/>
      <c r="CO8706" s="151"/>
      <c r="CT8706" s="151"/>
      <c r="CY8706" s="151"/>
    </row>
    <row r="8707" spans="1:103" x14ac:dyDescent="0.2">
      <c r="A8707" s="60"/>
      <c r="B8707" s="60"/>
      <c r="C8707" s="60"/>
      <c r="D8707" s="60"/>
      <c r="E8707" s="60"/>
      <c r="F8707" s="60"/>
      <c r="G8707" s="60"/>
      <c r="H8707" s="60"/>
      <c r="I8707" s="60"/>
      <c r="J8707" s="60"/>
      <c r="K8707" s="60"/>
      <c r="L8707" s="60"/>
      <c r="M8707" s="60"/>
      <c r="N8707" s="60"/>
      <c r="O8707" s="60"/>
      <c r="P8707" s="60"/>
      <c r="Q8707" s="60"/>
      <c r="R8707" s="334">
        <v>22712</v>
      </c>
      <c r="S8707" s="319" t="s">
        <v>358</v>
      </c>
      <c r="BE8707" s="60"/>
      <c r="BR8707" s="60"/>
      <c r="BX8707" s="151"/>
      <c r="CB8707" s="151"/>
      <c r="CM8707" s="151"/>
      <c r="CO8707" s="151"/>
      <c r="CT8707" s="151"/>
      <c r="CY8707" s="151"/>
    </row>
    <row r="8708" spans="1:103" x14ac:dyDescent="0.2">
      <c r="A8708" s="60"/>
      <c r="B8708" s="60"/>
      <c r="C8708" s="60"/>
      <c r="D8708" s="60"/>
      <c r="E8708" s="60"/>
      <c r="F8708" s="60"/>
      <c r="G8708" s="60"/>
      <c r="H8708" s="60"/>
      <c r="I8708" s="60"/>
      <c r="J8708" s="60"/>
      <c r="K8708" s="60"/>
      <c r="L8708" s="60"/>
      <c r="M8708" s="60"/>
      <c r="N8708" s="60"/>
      <c r="O8708" s="60"/>
      <c r="P8708" s="60"/>
      <c r="Q8708" s="60"/>
      <c r="R8708" s="334">
        <v>22713</v>
      </c>
      <c r="S8708" s="319" t="s">
        <v>358</v>
      </c>
      <c r="BE8708" s="60"/>
      <c r="BR8708" s="60"/>
      <c r="BX8708" s="151"/>
      <c r="CB8708" s="151"/>
      <c r="CM8708" s="151"/>
      <c r="CO8708" s="151"/>
      <c r="CT8708" s="151"/>
      <c r="CY8708" s="151"/>
    </row>
    <row r="8709" spans="1:103" x14ac:dyDescent="0.2">
      <c r="A8709" s="60"/>
      <c r="B8709" s="60"/>
      <c r="C8709" s="60"/>
      <c r="D8709" s="60"/>
      <c r="E8709" s="60"/>
      <c r="F8709" s="60"/>
      <c r="G8709" s="60"/>
      <c r="H8709" s="60"/>
      <c r="I8709" s="60"/>
      <c r="J8709" s="60"/>
      <c r="K8709" s="60"/>
      <c r="L8709" s="60"/>
      <c r="M8709" s="60"/>
      <c r="N8709" s="60"/>
      <c r="O8709" s="60"/>
      <c r="P8709" s="60"/>
      <c r="Q8709" s="60"/>
      <c r="R8709" s="334">
        <v>22714</v>
      </c>
      <c r="S8709" s="319" t="s">
        <v>358</v>
      </c>
      <c r="BE8709" s="60"/>
      <c r="BR8709" s="60"/>
      <c r="BX8709" s="151"/>
      <c r="CB8709" s="151"/>
      <c r="CM8709" s="151"/>
      <c r="CO8709" s="151"/>
      <c r="CT8709" s="151"/>
      <c r="CY8709" s="151"/>
    </row>
    <row r="8710" spans="1:103" x14ac:dyDescent="0.2">
      <c r="A8710" s="60"/>
      <c r="B8710" s="60"/>
      <c r="C8710" s="60"/>
      <c r="D8710" s="60"/>
      <c r="E8710" s="60"/>
      <c r="F8710" s="60"/>
      <c r="G8710" s="60"/>
      <c r="H8710" s="60"/>
      <c r="I8710" s="60"/>
      <c r="J8710" s="60"/>
      <c r="K8710" s="60"/>
      <c r="L8710" s="60"/>
      <c r="M8710" s="60"/>
      <c r="N8710" s="60"/>
      <c r="O8710" s="60"/>
      <c r="P8710" s="60"/>
      <c r="Q8710" s="60"/>
      <c r="R8710" s="334">
        <v>22715</v>
      </c>
      <c r="S8710" s="319" t="s">
        <v>358</v>
      </c>
      <c r="BE8710" s="60"/>
      <c r="BR8710" s="60"/>
      <c r="BX8710" s="151"/>
      <c r="CB8710" s="151"/>
      <c r="CM8710" s="151"/>
      <c r="CO8710" s="151"/>
      <c r="CT8710" s="151"/>
      <c r="CY8710" s="151"/>
    </row>
    <row r="8711" spans="1:103" x14ac:dyDescent="0.2">
      <c r="A8711" s="60"/>
      <c r="B8711" s="60"/>
      <c r="C8711" s="60"/>
      <c r="D8711" s="60"/>
      <c r="E8711" s="60"/>
      <c r="F8711" s="60"/>
      <c r="G8711" s="60"/>
      <c r="H8711" s="60"/>
      <c r="I8711" s="60"/>
      <c r="J8711" s="60"/>
      <c r="K8711" s="60"/>
      <c r="L8711" s="60"/>
      <c r="M8711" s="60"/>
      <c r="N8711" s="60"/>
      <c r="O8711" s="60"/>
      <c r="P8711" s="60"/>
      <c r="Q8711" s="60"/>
      <c r="R8711" s="334">
        <v>22716</v>
      </c>
      <c r="S8711" s="319" t="s">
        <v>358</v>
      </c>
      <c r="BE8711" s="60"/>
      <c r="BR8711" s="60"/>
      <c r="BX8711" s="151"/>
      <c r="CB8711" s="151"/>
      <c r="CM8711" s="151"/>
      <c r="CO8711" s="151"/>
      <c r="CT8711" s="151"/>
      <c r="CY8711" s="151"/>
    </row>
    <row r="8712" spans="1:103" x14ac:dyDescent="0.2">
      <c r="A8712" s="60"/>
      <c r="B8712" s="60"/>
      <c r="C8712" s="60"/>
      <c r="D8712" s="60"/>
      <c r="E8712" s="60"/>
      <c r="F8712" s="60"/>
      <c r="G8712" s="60"/>
      <c r="H8712" s="60"/>
      <c r="I8712" s="60"/>
      <c r="J8712" s="60"/>
      <c r="K8712" s="60"/>
      <c r="L8712" s="60"/>
      <c r="M8712" s="60"/>
      <c r="N8712" s="60"/>
      <c r="O8712" s="60"/>
      <c r="P8712" s="60"/>
      <c r="Q8712" s="60"/>
      <c r="R8712" s="334">
        <v>22718</v>
      </c>
      <c r="S8712" s="319" t="s">
        <v>358</v>
      </c>
      <c r="BE8712" s="60"/>
      <c r="BR8712" s="60"/>
      <c r="BX8712" s="151"/>
      <c r="CB8712" s="151"/>
      <c r="CM8712" s="151"/>
      <c r="CO8712" s="151"/>
      <c r="CT8712" s="151"/>
      <c r="CY8712" s="151"/>
    </row>
    <row r="8713" spans="1:103" x14ac:dyDescent="0.2">
      <c r="A8713" s="60"/>
      <c r="B8713" s="60"/>
      <c r="C8713" s="60"/>
      <c r="D8713" s="60"/>
      <c r="E8713" s="60"/>
      <c r="F8713" s="60"/>
      <c r="G8713" s="60"/>
      <c r="H8713" s="60"/>
      <c r="I8713" s="60"/>
      <c r="J8713" s="60"/>
      <c r="K8713" s="60"/>
      <c r="L8713" s="60"/>
      <c r="M8713" s="60"/>
      <c r="N8713" s="60"/>
      <c r="O8713" s="60"/>
      <c r="P8713" s="60"/>
      <c r="Q8713" s="60"/>
      <c r="R8713" s="334">
        <v>22719</v>
      </c>
      <c r="S8713" s="319" t="s">
        <v>358</v>
      </c>
      <c r="BE8713" s="60"/>
      <c r="BR8713" s="60"/>
      <c r="BX8713" s="151"/>
      <c r="CB8713" s="151"/>
      <c r="CM8713" s="151"/>
      <c r="CO8713" s="151"/>
      <c r="CT8713" s="151"/>
      <c r="CY8713" s="151"/>
    </row>
    <row r="8714" spans="1:103" x14ac:dyDescent="0.2">
      <c r="A8714" s="60"/>
      <c r="B8714" s="60"/>
      <c r="C8714" s="60"/>
      <c r="D8714" s="60"/>
      <c r="E8714" s="60"/>
      <c r="F8714" s="60"/>
      <c r="G8714" s="60"/>
      <c r="H8714" s="60"/>
      <c r="I8714" s="60"/>
      <c r="J8714" s="60"/>
      <c r="K8714" s="60"/>
      <c r="L8714" s="60"/>
      <c r="M8714" s="60"/>
      <c r="N8714" s="60"/>
      <c r="O8714" s="60"/>
      <c r="P8714" s="60"/>
      <c r="Q8714" s="60"/>
      <c r="R8714" s="334">
        <v>22720</v>
      </c>
      <c r="S8714" s="319" t="s">
        <v>358</v>
      </c>
      <c r="BE8714" s="60"/>
      <c r="BR8714" s="60"/>
      <c r="BX8714" s="151"/>
      <c r="CB8714" s="151"/>
      <c r="CM8714" s="151"/>
      <c r="CO8714" s="151"/>
      <c r="CT8714" s="151"/>
      <c r="CY8714" s="151"/>
    </row>
    <row r="8715" spans="1:103" x14ac:dyDescent="0.2">
      <c r="A8715" s="60"/>
      <c r="B8715" s="60"/>
      <c r="C8715" s="60"/>
      <c r="D8715" s="60"/>
      <c r="E8715" s="60"/>
      <c r="F8715" s="60"/>
      <c r="G8715" s="60"/>
      <c r="H8715" s="60"/>
      <c r="I8715" s="60"/>
      <c r="J8715" s="60"/>
      <c r="K8715" s="60"/>
      <c r="L8715" s="60"/>
      <c r="M8715" s="60"/>
      <c r="N8715" s="60"/>
      <c r="O8715" s="60"/>
      <c r="P8715" s="60"/>
      <c r="Q8715" s="60"/>
      <c r="R8715" s="334">
        <v>22721</v>
      </c>
      <c r="S8715" s="319" t="s">
        <v>358</v>
      </c>
      <c r="BE8715" s="60"/>
      <c r="BR8715" s="60"/>
      <c r="BX8715" s="151"/>
      <c r="CB8715" s="151"/>
      <c r="CM8715" s="151"/>
      <c r="CO8715" s="151"/>
      <c r="CT8715" s="151"/>
      <c r="CY8715" s="151"/>
    </row>
    <row r="8716" spans="1:103" x14ac:dyDescent="0.2">
      <c r="A8716" s="60"/>
      <c r="B8716" s="60"/>
      <c r="C8716" s="60"/>
      <c r="D8716" s="60"/>
      <c r="E8716" s="60"/>
      <c r="F8716" s="60"/>
      <c r="G8716" s="60"/>
      <c r="H8716" s="60"/>
      <c r="I8716" s="60"/>
      <c r="J8716" s="60"/>
      <c r="K8716" s="60"/>
      <c r="L8716" s="60"/>
      <c r="M8716" s="60"/>
      <c r="N8716" s="60"/>
      <c r="O8716" s="60"/>
      <c r="P8716" s="60"/>
      <c r="Q8716" s="60"/>
      <c r="R8716" s="334">
        <v>22722</v>
      </c>
      <c r="S8716" s="319" t="s">
        <v>358</v>
      </c>
      <c r="BE8716" s="60"/>
      <c r="BR8716" s="60"/>
      <c r="BX8716" s="151"/>
      <c r="CB8716" s="151"/>
      <c r="CM8716" s="151"/>
      <c r="CO8716" s="151"/>
      <c r="CT8716" s="151"/>
      <c r="CY8716" s="151"/>
    </row>
    <row r="8717" spans="1:103" x14ac:dyDescent="0.2">
      <c r="A8717" s="60"/>
      <c r="B8717" s="60"/>
      <c r="C8717" s="60"/>
      <c r="D8717" s="60"/>
      <c r="E8717" s="60"/>
      <c r="F8717" s="60"/>
      <c r="G8717" s="60"/>
      <c r="H8717" s="60"/>
      <c r="I8717" s="60"/>
      <c r="J8717" s="60"/>
      <c r="K8717" s="60"/>
      <c r="L8717" s="60"/>
      <c r="M8717" s="60"/>
      <c r="N8717" s="60"/>
      <c r="O8717" s="60"/>
      <c r="P8717" s="60"/>
      <c r="Q8717" s="60"/>
      <c r="R8717" s="334">
        <v>22723</v>
      </c>
      <c r="S8717" s="319" t="s">
        <v>358</v>
      </c>
      <c r="BE8717" s="60"/>
      <c r="BR8717" s="60"/>
      <c r="BX8717" s="151"/>
      <c r="CB8717" s="151"/>
      <c r="CM8717" s="151"/>
      <c r="CO8717" s="151"/>
      <c r="CT8717" s="151"/>
      <c r="CY8717" s="151"/>
    </row>
    <row r="8718" spans="1:103" x14ac:dyDescent="0.2">
      <c r="A8718" s="60"/>
      <c r="B8718" s="60"/>
      <c r="C8718" s="60"/>
      <c r="D8718" s="60"/>
      <c r="E8718" s="60"/>
      <c r="F8718" s="60"/>
      <c r="G8718" s="60"/>
      <c r="H8718" s="60"/>
      <c r="I8718" s="60"/>
      <c r="J8718" s="60"/>
      <c r="K8718" s="60"/>
      <c r="L8718" s="60"/>
      <c r="M8718" s="60"/>
      <c r="N8718" s="60"/>
      <c r="O8718" s="60"/>
      <c r="P8718" s="60"/>
      <c r="Q8718" s="60"/>
      <c r="R8718" s="334">
        <v>22724</v>
      </c>
      <c r="S8718" s="319" t="s">
        <v>358</v>
      </c>
      <c r="BE8718" s="60"/>
      <c r="BR8718" s="60"/>
      <c r="BX8718" s="151"/>
      <c r="CB8718" s="151"/>
      <c r="CM8718" s="151"/>
      <c r="CO8718" s="151"/>
      <c r="CT8718" s="151"/>
      <c r="CY8718" s="151"/>
    </row>
    <row r="8719" spans="1:103" x14ac:dyDescent="0.2">
      <c r="A8719" s="60"/>
      <c r="B8719" s="60"/>
      <c r="C8719" s="60"/>
      <c r="D8719" s="60"/>
      <c r="E8719" s="60"/>
      <c r="F8719" s="60"/>
      <c r="G8719" s="60"/>
      <c r="H8719" s="60"/>
      <c r="I8719" s="60"/>
      <c r="J8719" s="60"/>
      <c r="K8719" s="60"/>
      <c r="L8719" s="60"/>
      <c r="M8719" s="60"/>
      <c r="N8719" s="60"/>
      <c r="O8719" s="60"/>
      <c r="P8719" s="60"/>
      <c r="Q8719" s="60"/>
      <c r="R8719" s="334">
        <v>22725</v>
      </c>
      <c r="S8719" s="319" t="s">
        <v>358</v>
      </c>
      <c r="BE8719" s="60"/>
      <c r="BR8719" s="60"/>
      <c r="BX8719" s="151"/>
      <c r="CB8719" s="151"/>
      <c r="CM8719" s="151"/>
      <c r="CO8719" s="151"/>
      <c r="CT8719" s="151"/>
      <c r="CY8719" s="151"/>
    </row>
    <row r="8720" spans="1:103" x14ac:dyDescent="0.2">
      <c r="A8720" s="60"/>
      <c r="B8720" s="60"/>
      <c r="C8720" s="60"/>
      <c r="D8720" s="60"/>
      <c r="E8720" s="60"/>
      <c r="F8720" s="60"/>
      <c r="G8720" s="60"/>
      <c r="H8720" s="60"/>
      <c r="I8720" s="60"/>
      <c r="J8720" s="60"/>
      <c r="K8720" s="60"/>
      <c r="L8720" s="60"/>
      <c r="M8720" s="60"/>
      <c r="N8720" s="60"/>
      <c r="O8720" s="60"/>
      <c r="P8720" s="60"/>
      <c r="Q8720" s="60"/>
      <c r="R8720" s="334">
        <v>22726</v>
      </c>
      <c r="S8720" s="319" t="s">
        <v>358</v>
      </c>
      <c r="BE8720" s="60"/>
      <c r="BR8720" s="60"/>
      <c r="BX8720" s="151"/>
      <c r="CB8720" s="151"/>
      <c r="CM8720" s="151"/>
      <c r="CO8720" s="151"/>
      <c r="CT8720" s="151"/>
      <c r="CY8720" s="151"/>
    </row>
    <row r="8721" spans="1:103" x14ac:dyDescent="0.2">
      <c r="A8721" s="60"/>
      <c r="B8721" s="60"/>
      <c r="C8721" s="60"/>
      <c r="D8721" s="60"/>
      <c r="E8721" s="60"/>
      <c r="F8721" s="60"/>
      <c r="G8721" s="60"/>
      <c r="H8721" s="60"/>
      <c r="I8721" s="60"/>
      <c r="J8721" s="60"/>
      <c r="K8721" s="60"/>
      <c r="L8721" s="60"/>
      <c r="M8721" s="60"/>
      <c r="N8721" s="60"/>
      <c r="O8721" s="60"/>
      <c r="P8721" s="60"/>
      <c r="Q8721" s="60"/>
      <c r="R8721" s="334">
        <v>22727</v>
      </c>
      <c r="S8721" s="319" t="s">
        <v>358</v>
      </c>
      <c r="BE8721" s="60"/>
      <c r="BR8721" s="60"/>
      <c r="BX8721" s="151"/>
      <c r="CB8721" s="151"/>
      <c r="CM8721" s="151"/>
      <c r="CO8721" s="151"/>
      <c r="CT8721" s="151"/>
      <c r="CY8721" s="151"/>
    </row>
    <row r="8722" spans="1:103" x14ac:dyDescent="0.2">
      <c r="A8722" s="60"/>
      <c r="B8722" s="60"/>
      <c r="C8722" s="60"/>
      <c r="D8722" s="60"/>
      <c r="E8722" s="60"/>
      <c r="F8722" s="60"/>
      <c r="G8722" s="60"/>
      <c r="H8722" s="60"/>
      <c r="I8722" s="60"/>
      <c r="J8722" s="60"/>
      <c r="K8722" s="60"/>
      <c r="L8722" s="60"/>
      <c r="M8722" s="60"/>
      <c r="N8722" s="60"/>
      <c r="O8722" s="60"/>
      <c r="P8722" s="60"/>
      <c r="Q8722" s="60"/>
      <c r="R8722" s="334">
        <v>22728</v>
      </c>
      <c r="S8722" s="319" t="s">
        <v>358</v>
      </c>
      <c r="BE8722" s="60"/>
      <c r="BR8722" s="60"/>
      <c r="BX8722" s="151"/>
      <c r="CB8722" s="151"/>
      <c r="CM8722" s="151"/>
      <c r="CO8722" s="151"/>
      <c r="CT8722" s="151"/>
      <c r="CY8722" s="151"/>
    </row>
    <row r="8723" spans="1:103" x14ac:dyDescent="0.2">
      <c r="A8723" s="60"/>
      <c r="B8723" s="60"/>
      <c r="C8723" s="60"/>
      <c r="D8723" s="60"/>
      <c r="E8723" s="60"/>
      <c r="F8723" s="60"/>
      <c r="G8723" s="60"/>
      <c r="H8723" s="60"/>
      <c r="I8723" s="60"/>
      <c r="J8723" s="60"/>
      <c r="K8723" s="60"/>
      <c r="L8723" s="60"/>
      <c r="M8723" s="60"/>
      <c r="N8723" s="60"/>
      <c r="O8723" s="60"/>
      <c r="P8723" s="60"/>
      <c r="Q8723" s="60"/>
      <c r="R8723" s="334">
        <v>22729</v>
      </c>
      <c r="S8723" s="319" t="s">
        <v>358</v>
      </c>
      <c r="BE8723" s="60"/>
      <c r="BR8723" s="60"/>
      <c r="BX8723" s="151"/>
      <c r="CB8723" s="151"/>
      <c r="CM8723" s="151"/>
      <c r="CO8723" s="151"/>
      <c r="CT8723" s="151"/>
      <c r="CY8723" s="151"/>
    </row>
    <row r="8724" spans="1:103" x14ac:dyDescent="0.2">
      <c r="A8724" s="60"/>
      <c r="B8724" s="60"/>
      <c r="C8724" s="60"/>
      <c r="D8724" s="60"/>
      <c r="E8724" s="60"/>
      <c r="F8724" s="60"/>
      <c r="G8724" s="60"/>
      <c r="H8724" s="60"/>
      <c r="I8724" s="60"/>
      <c r="J8724" s="60"/>
      <c r="K8724" s="60"/>
      <c r="L8724" s="60"/>
      <c r="M8724" s="60"/>
      <c r="N8724" s="60"/>
      <c r="O8724" s="60"/>
      <c r="P8724" s="60"/>
      <c r="Q8724" s="60"/>
      <c r="R8724" s="334">
        <v>22730</v>
      </c>
      <c r="S8724" s="319" t="s">
        <v>358</v>
      </c>
      <c r="BE8724" s="60"/>
      <c r="BR8724" s="60"/>
      <c r="BX8724" s="151"/>
      <c r="CB8724" s="151"/>
      <c r="CM8724" s="151"/>
      <c r="CO8724" s="151"/>
      <c r="CT8724" s="151"/>
      <c r="CY8724" s="151"/>
    </row>
    <row r="8725" spans="1:103" x14ac:dyDescent="0.2">
      <c r="A8725" s="60"/>
      <c r="B8725" s="60"/>
      <c r="C8725" s="60"/>
      <c r="D8725" s="60"/>
      <c r="E8725" s="60"/>
      <c r="F8725" s="60"/>
      <c r="G8725" s="60"/>
      <c r="H8725" s="60"/>
      <c r="I8725" s="60"/>
      <c r="J8725" s="60"/>
      <c r="K8725" s="60"/>
      <c r="L8725" s="60"/>
      <c r="M8725" s="60"/>
      <c r="N8725" s="60"/>
      <c r="O8725" s="60"/>
      <c r="P8725" s="60"/>
      <c r="Q8725" s="60"/>
      <c r="R8725" s="334">
        <v>22731</v>
      </c>
      <c r="S8725" s="319" t="s">
        <v>358</v>
      </c>
      <c r="BE8725" s="60"/>
      <c r="BR8725" s="60"/>
      <c r="BX8725" s="151"/>
      <c r="CB8725" s="151"/>
      <c r="CM8725" s="151"/>
      <c r="CO8725" s="151"/>
      <c r="CT8725" s="151"/>
      <c r="CY8725" s="151"/>
    </row>
    <row r="8726" spans="1:103" x14ac:dyDescent="0.2">
      <c r="A8726" s="60"/>
      <c r="B8726" s="60"/>
      <c r="C8726" s="60"/>
      <c r="D8726" s="60"/>
      <c r="E8726" s="60"/>
      <c r="F8726" s="60"/>
      <c r="G8726" s="60"/>
      <c r="H8726" s="60"/>
      <c r="I8726" s="60"/>
      <c r="J8726" s="60"/>
      <c r="K8726" s="60"/>
      <c r="L8726" s="60"/>
      <c r="M8726" s="60"/>
      <c r="N8726" s="60"/>
      <c r="O8726" s="60"/>
      <c r="P8726" s="60"/>
      <c r="Q8726" s="60"/>
      <c r="R8726" s="334">
        <v>22732</v>
      </c>
      <c r="S8726" s="319" t="s">
        <v>358</v>
      </c>
      <c r="BE8726" s="60"/>
      <c r="BR8726" s="60"/>
      <c r="BX8726" s="151"/>
      <c r="CB8726" s="151"/>
      <c r="CM8726" s="151"/>
      <c r="CO8726" s="151"/>
      <c r="CT8726" s="151"/>
      <c r="CY8726" s="151"/>
    </row>
    <row r="8727" spans="1:103" x14ac:dyDescent="0.2">
      <c r="A8727" s="60"/>
      <c r="B8727" s="60"/>
      <c r="C8727" s="60"/>
      <c r="D8727" s="60"/>
      <c r="E8727" s="60"/>
      <c r="F8727" s="60"/>
      <c r="G8727" s="60"/>
      <c r="H8727" s="60"/>
      <c r="I8727" s="60"/>
      <c r="J8727" s="60"/>
      <c r="K8727" s="60"/>
      <c r="L8727" s="60"/>
      <c r="M8727" s="60"/>
      <c r="N8727" s="60"/>
      <c r="O8727" s="60"/>
      <c r="P8727" s="60"/>
      <c r="Q8727" s="60"/>
      <c r="R8727" s="334">
        <v>22733</v>
      </c>
      <c r="S8727" s="319" t="s">
        <v>358</v>
      </c>
      <c r="BE8727" s="60"/>
      <c r="BR8727" s="60"/>
      <c r="BX8727" s="151"/>
      <c r="CB8727" s="151"/>
      <c r="CM8727" s="151"/>
      <c r="CO8727" s="151"/>
      <c r="CT8727" s="151"/>
      <c r="CY8727" s="151"/>
    </row>
    <row r="8728" spans="1:103" x14ac:dyDescent="0.2">
      <c r="A8728" s="60"/>
      <c r="B8728" s="60"/>
      <c r="C8728" s="60"/>
      <c r="D8728" s="60"/>
      <c r="E8728" s="60"/>
      <c r="F8728" s="60"/>
      <c r="G8728" s="60"/>
      <c r="H8728" s="60"/>
      <c r="I8728" s="60"/>
      <c r="J8728" s="60"/>
      <c r="K8728" s="60"/>
      <c r="L8728" s="60"/>
      <c r="M8728" s="60"/>
      <c r="N8728" s="60"/>
      <c r="O8728" s="60"/>
      <c r="P8728" s="60"/>
      <c r="Q8728" s="60"/>
      <c r="R8728" s="334">
        <v>22734</v>
      </c>
      <c r="S8728" s="319" t="s">
        <v>358</v>
      </c>
      <c r="BE8728" s="60"/>
      <c r="BR8728" s="60"/>
      <c r="BX8728" s="151"/>
      <c r="CB8728" s="151"/>
      <c r="CM8728" s="151"/>
      <c r="CO8728" s="151"/>
      <c r="CT8728" s="151"/>
      <c r="CY8728" s="151"/>
    </row>
    <row r="8729" spans="1:103" x14ac:dyDescent="0.2">
      <c r="A8729" s="60"/>
      <c r="B8729" s="60"/>
      <c r="C8729" s="60"/>
      <c r="D8729" s="60"/>
      <c r="E8729" s="60"/>
      <c r="F8729" s="60"/>
      <c r="G8729" s="60"/>
      <c r="H8729" s="60"/>
      <c r="I8729" s="60"/>
      <c r="J8729" s="60"/>
      <c r="K8729" s="60"/>
      <c r="L8729" s="60"/>
      <c r="M8729" s="60"/>
      <c r="N8729" s="60"/>
      <c r="O8729" s="60"/>
      <c r="P8729" s="60"/>
      <c r="Q8729" s="60"/>
      <c r="R8729" s="334">
        <v>22735</v>
      </c>
      <c r="S8729" s="319" t="s">
        <v>358</v>
      </c>
      <c r="BE8729" s="60"/>
      <c r="BR8729" s="60"/>
      <c r="BX8729" s="151"/>
      <c r="CB8729" s="151"/>
      <c r="CM8729" s="151"/>
      <c r="CO8729" s="151"/>
      <c r="CT8729" s="151"/>
      <c r="CY8729" s="151"/>
    </row>
    <row r="8730" spans="1:103" x14ac:dyDescent="0.2">
      <c r="A8730" s="60"/>
      <c r="B8730" s="60"/>
      <c r="C8730" s="60"/>
      <c r="D8730" s="60"/>
      <c r="E8730" s="60"/>
      <c r="F8730" s="60"/>
      <c r="G8730" s="60"/>
      <c r="H8730" s="60"/>
      <c r="I8730" s="60"/>
      <c r="J8730" s="60"/>
      <c r="K8730" s="60"/>
      <c r="L8730" s="60"/>
      <c r="M8730" s="60"/>
      <c r="N8730" s="60"/>
      <c r="O8730" s="60"/>
      <c r="P8730" s="60"/>
      <c r="Q8730" s="60"/>
      <c r="R8730" s="334">
        <v>22736</v>
      </c>
      <c r="S8730" s="319" t="s">
        <v>358</v>
      </c>
      <c r="BE8730" s="60"/>
      <c r="BR8730" s="60"/>
      <c r="BX8730" s="151"/>
      <c r="CB8730" s="151"/>
      <c r="CM8730" s="151"/>
      <c r="CO8730" s="151"/>
      <c r="CT8730" s="151"/>
      <c r="CY8730" s="151"/>
    </row>
    <row r="8731" spans="1:103" x14ac:dyDescent="0.2">
      <c r="A8731" s="60"/>
      <c r="B8731" s="60"/>
      <c r="C8731" s="60"/>
      <c r="D8731" s="60"/>
      <c r="E8731" s="60"/>
      <c r="F8731" s="60"/>
      <c r="G8731" s="60"/>
      <c r="H8731" s="60"/>
      <c r="I8731" s="60"/>
      <c r="J8731" s="60"/>
      <c r="K8731" s="60"/>
      <c r="L8731" s="60"/>
      <c r="M8731" s="60"/>
      <c r="N8731" s="60"/>
      <c r="O8731" s="60"/>
      <c r="P8731" s="60"/>
      <c r="Q8731" s="60"/>
      <c r="R8731" s="334">
        <v>22737</v>
      </c>
      <c r="S8731" s="319" t="s">
        <v>358</v>
      </c>
      <c r="BE8731" s="60"/>
      <c r="BR8731" s="60"/>
      <c r="BX8731" s="151"/>
      <c r="CB8731" s="151"/>
      <c r="CM8731" s="151"/>
      <c r="CO8731" s="151"/>
      <c r="CT8731" s="151"/>
      <c r="CY8731" s="151"/>
    </row>
    <row r="8732" spans="1:103" x14ac:dyDescent="0.2">
      <c r="A8732" s="60"/>
      <c r="B8732" s="60"/>
      <c r="C8732" s="60"/>
      <c r="D8732" s="60"/>
      <c r="E8732" s="60"/>
      <c r="F8732" s="60"/>
      <c r="G8732" s="60"/>
      <c r="H8732" s="60"/>
      <c r="I8732" s="60"/>
      <c r="J8732" s="60"/>
      <c r="K8732" s="60"/>
      <c r="L8732" s="60"/>
      <c r="M8732" s="60"/>
      <c r="N8732" s="60"/>
      <c r="O8732" s="60"/>
      <c r="P8732" s="60"/>
      <c r="Q8732" s="60"/>
      <c r="R8732" s="334">
        <v>22738</v>
      </c>
      <c r="S8732" s="319" t="s">
        <v>358</v>
      </c>
      <c r="BE8732" s="60"/>
      <c r="BR8732" s="60"/>
      <c r="BX8732" s="151"/>
      <c r="CB8732" s="151"/>
      <c r="CM8732" s="151"/>
      <c r="CO8732" s="151"/>
      <c r="CT8732" s="151"/>
      <c r="CY8732" s="151"/>
    </row>
    <row r="8733" spans="1:103" x14ac:dyDescent="0.2">
      <c r="A8733" s="60"/>
      <c r="B8733" s="60"/>
      <c r="C8733" s="60"/>
      <c r="D8733" s="60"/>
      <c r="E8733" s="60"/>
      <c r="F8733" s="60"/>
      <c r="G8733" s="60"/>
      <c r="H8733" s="60"/>
      <c r="I8733" s="60"/>
      <c r="J8733" s="60"/>
      <c r="K8733" s="60"/>
      <c r="L8733" s="60"/>
      <c r="M8733" s="60"/>
      <c r="N8733" s="60"/>
      <c r="O8733" s="60"/>
      <c r="P8733" s="60"/>
      <c r="Q8733" s="60"/>
      <c r="R8733" s="334">
        <v>22739</v>
      </c>
      <c r="S8733" s="319" t="s">
        <v>358</v>
      </c>
      <c r="BE8733" s="60"/>
      <c r="BR8733" s="60"/>
      <c r="BX8733" s="151"/>
      <c r="CB8733" s="151"/>
      <c r="CM8733" s="151"/>
      <c r="CO8733" s="151"/>
      <c r="CT8733" s="151"/>
      <c r="CY8733" s="151"/>
    </row>
    <row r="8734" spans="1:103" x14ac:dyDescent="0.2">
      <c r="A8734" s="60"/>
      <c r="B8734" s="60"/>
      <c r="C8734" s="60"/>
      <c r="D8734" s="60"/>
      <c r="E8734" s="60"/>
      <c r="F8734" s="60"/>
      <c r="G8734" s="60"/>
      <c r="H8734" s="60"/>
      <c r="I8734" s="60"/>
      <c r="J8734" s="60"/>
      <c r="K8734" s="60"/>
      <c r="L8734" s="60"/>
      <c r="M8734" s="60"/>
      <c r="N8734" s="60"/>
      <c r="O8734" s="60"/>
      <c r="P8734" s="60"/>
      <c r="Q8734" s="60"/>
      <c r="R8734" s="334">
        <v>22740</v>
      </c>
      <c r="S8734" s="319" t="s">
        <v>358</v>
      </c>
      <c r="BE8734" s="60"/>
      <c r="BR8734" s="60"/>
      <c r="BX8734" s="151"/>
      <c r="CB8734" s="151"/>
      <c r="CM8734" s="151"/>
      <c r="CO8734" s="151"/>
      <c r="CT8734" s="151"/>
      <c r="CY8734" s="151"/>
    </row>
    <row r="8735" spans="1:103" x14ac:dyDescent="0.2">
      <c r="A8735" s="60"/>
      <c r="B8735" s="60"/>
      <c r="C8735" s="60"/>
      <c r="D8735" s="60"/>
      <c r="E8735" s="60"/>
      <c r="F8735" s="60"/>
      <c r="G8735" s="60"/>
      <c r="H8735" s="60"/>
      <c r="I8735" s="60"/>
      <c r="J8735" s="60"/>
      <c r="K8735" s="60"/>
      <c r="L8735" s="60"/>
      <c r="M8735" s="60"/>
      <c r="N8735" s="60"/>
      <c r="O8735" s="60"/>
      <c r="P8735" s="60"/>
      <c r="Q8735" s="60"/>
      <c r="R8735" s="334">
        <v>22741</v>
      </c>
      <c r="S8735" s="319" t="s">
        <v>358</v>
      </c>
      <c r="BE8735" s="60"/>
      <c r="BR8735" s="60"/>
      <c r="BX8735" s="151"/>
      <c r="CB8735" s="151"/>
      <c r="CM8735" s="151"/>
      <c r="CO8735" s="151"/>
      <c r="CT8735" s="151"/>
      <c r="CY8735" s="151"/>
    </row>
    <row r="8736" spans="1:103" x14ac:dyDescent="0.2">
      <c r="A8736" s="60"/>
      <c r="B8736" s="60"/>
      <c r="C8736" s="60"/>
      <c r="D8736" s="60"/>
      <c r="E8736" s="60"/>
      <c r="F8736" s="60"/>
      <c r="G8736" s="60"/>
      <c r="H8736" s="60"/>
      <c r="I8736" s="60"/>
      <c r="J8736" s="60"/>
      <c r="K8736" s="60"/>
      <c r="L8736" s="60"/>
      <c r="M8736" s="60"/>
      <c r="N8736" s="60"/>
      <c r="O8736" s="60"/>
      <c r="P8736" s="60"/>
      <c r="Q8736" s="60"/>
      <c r="R8736" s="334">
        <v>22742</v>
      </c>
      <c r="S8736" s="319" t="s">
        <v>358</v>
      </c>
      <c r="BE8736" s="60"/>
      <c r="BR8736" s="60"/>
      <c r="BX8736" s="151"/>
      <c r="CB8736" s="151"/>
      <c r="CM8736" s="151"/>
      <c r="CO8736" s="151"/>
      <c r="CT8736" s="151"/>
      <c r="CY8736" s="151"/>
    </row>
    <row r="8737" spans="1:103" x14ac:dyDescent="0.2">
      <c r="A8737" s="60"/>
      <c r="B8737" s="60"/>
      <c r="C8737" s="60"/>
      <c r="D8737" s="60"/>
      <c r="E8737" s="60"/>
      <c r="F8737" s="60"/>
      <c r="G8737" s="60"/>
      <c r="H8737" s="60"/>
      <c r="I8737" s="60"/>
      <c r="J8737" s="60"/>
      <c r="K8737" s="60"/>
      <c r="L8737" s="60"/>
      <c r="M8737" s="60"/>
      <c r="N8737" s="60"/>
      <c r="O8737" s="60"/>
      <c r="P8737" s="60"/>
      <c r="Q8737" s="60"/>
      <c r="R8737" s="334">
        <v>22743</v>
      </c>
      <c r="S8737" s="319" t="s">
        <v>358</v>
      </c>
      <c r="BE8737" s="60"/>
      <c r="BR8737" s="60"/>
      <c r="BX8737" s="151"/>
      <c r="CB8737" s="151"/>
      <c r="CM8737" s="151"/>
      <c r="CO8737" s="151"/>
      <c r="CT8737" s="151"/>
      <c r="CY8737" s="151"/>
    </row>
    <row r="8738" spans="1:103" x14ac:dyDescent="0.2">
      <c r="A8738" s="60"/>
      <c r="B8738" s="60"/>
      <c r="C8738" s="60"/>
      <c r="D8738" s="60"/>
      <c r="E8738" s="60"/>
      <c r="F8738" s="60"/>
      <c r="G8738" s="60"/>
      <c r="H8738" s="60"/>
      <c r="I8738" s="60"/>
      <c r="J8738" s="60"/>
      <c r="K8738" s="60"/>
      <c r="L8738" s="60"/>
      <c r="M8738" s="60"/>
      <c r="N8738" s="60"/>
      <c r="O8738" s="60"/>
      <c r="P8738" s="60"/>
      <c r="Q8738" s="60"/>
      <c r="R8738" s="334">
        <v>22746</v>
      </c>
      <c r="S8738" s="319" t="s">
        <v>358</v>
      </c>
      <c r="BE8738" s="60"/>
      <c r="BR8738" s="60"/>
      <c r="BX8738" s="151"/>
      <c r="CB8738" s="151"/>
      <c r="CM8738" s="151"/>
      <c r="CO8738" s="151"/>
      <c r="CT8738" s="151"/>
      <c r="CY8738" s="151"/>
    </row>
    <row r="8739" spans="1:103" x14ac:dyDescent="0.2">
      <c r="A8739" s="60"/>
      <c r="B8739" s="60"/>
      <c r="C8739" s="60"/>
      <c r="D8739" s="60"/>
      <c r="E8739" s="60"/>
      <c r="F8739" s="60"/>
      <c r="G8739" s="60"/>
      <c r="H8739" s="60"/>
      <c r="I8739" s="60"/>
      <c r="J8739" s="60"/>
      <c r="K8739" s="60"/>
      <c r="L8739" s="60"/>
      <c r="M8739" s="60"/>
      <c r="N8739" s="60"/>
      <c r="O8739" s="60"/>
      <c r="P8739" s="60"/>
      <c r="Q8739" s="60"/>
      <c r="R8739" s="334">
        <v>22747</v>
      </c>
      <c r="S8739" s="319" t="s">
        <v>358</v>
      </c>
      <c r="BE8739" s="60"/>
      <c r="BR8739" s="60"/>
      <c r="BX8739" s="151"/>
      <c r="CB8739" s="151"/>
      <c r="CM8739" s="151"/>
      <c r="CO8739" s="151"/>
      <c r="CT8739" s="151"/>
      <c r="CY8739" s="151"/>
    </row>
    <row r="8740" spans="1:103" x14ac:dyDescent="0.2">
      <c r="A8740" s="60"/>
      <c r="B8740" s="60"/>
      <c r="C8740" s="60"/>
      <c r="D8740" s="60"/>
      <c r="E8740" s="60"/>
      <c r="F8740" s="60"/>
      <c r="G8740" s="60"/>
      <c r="H8740" s="60"/>
      <c r="I8740" s="60"/>
      <c r="J8740" s="60"/>
      <c r="K8740" s="60"/>
      <c r="L8740" s="60"/>
      <c r="M8740" s="60"/>
      <c r="N8740" s="60"/>
      <c r="O8740" s="60"/>
      <c r="P8740" s="60"/>
      <c r="Q8740" s="60"/>
      <c r="R8740" s="334">
        <v>22748</v>
      </c>
      <c r="S8740" s="319" t="s">
        <v>358</v>
      </c>
      <c r="BE8740" s="60"/>
      <c r="BR8740" s="60"/>
      <c r="BX8740" s="151"/>
      <c r="CB8740" s="151"/>
      <c r="CM8740" s="151"/>
      <c r="CO8740" s="151"/>
      <c r="CT8740" s="151"/>
      <c r="CY8740" s="151"/>
    </row>
    <row r="8741" spans="1:103" x14ac:dyDescent="0.2">
      <c r="A8741" s="60"/>
      <c r="B8741" s="60"/>
      <c r="C8741" s="60"/>
      <c r="D8741" s="60"/>
      <c r="E8741" s="60"/>
      <c r="F8741" s="60"/>
      <c r="G8741" s="60"/>
      <c r="H8741" s="60"/>
      <c r="I8741" s="60"/>
      <c r="J8741" s="60"/>
      <c r="K8741" s="60"/>
      <c r="L8741" s="60"/>
      <c r="M8741" s="60"/>
      <c r="N8741" s="60"/>
      <c r="O8741" s="60"/>
      <c r="P8741" s="60"/>
      <c r="Q8741" s="60"/>
      <c r="R8741" s="334">
        <v>22749</v>
      </c>
      <c r="S8741" s="319" t="s">
        <v>358</v>
      </c>
      <c r="BE8741" s="60"/>
      <c r="BR8741" s="60"/>
      <c r="BX8741" s="151"/>
      <c r="CB8741" s="151"/>
      <c r="CM8741" s="151"/>
      <c r="CO8741" s="151"/>
      <c r="CT8741" s="151"/>
      <c r="CY8741" s="151"/>
    </row>
    <row r="8742" spans="1:103" x14ac:dyDescent="0.2">
      <c r="A8742" s="60"/>
      <c r="B8742" s="60"/>
      <c r="C8742" s="60"/>
      <c r="D8742" s="60"/>
      <c r="E8742" s="60"/>
      <c r="F8742" s="60"/>
      <c r="G8742" s="60"/>
      <c r="H8742" s="60"/>
      <c r="I8742" s="60"/>
      <c r="J8742" s="60"/>
      <c r="K8742" s="60"/>
      <c r="L8742" s="60"/>
      <c r="M8742" s="60"/>
      <c r="N8742" s="60"/>
      <c r="O8742" s="60"/>
      <c r="P8742" s="60"/>
      <c r="Q8742" s="60"/>
      <c r="R8742" s="334">
        <v>22801</v>
      </c>
      <c r="S8742" s="319" t="s">
        <v>358</v>
      </c>
      <c r="BE8742" s="60"/>
      <c r="BR8742" s="60"/>
      <c r="BX8742" s="151"/>
      <c r="CB8742" s="151"/>
      <c r="CM8742" s="151"/>
      <c r="CO8742" s="151"/>
      <c r="CT8742" s="151"/>
      <c r="CY8742" s="151"/>
    </row>
    <row r="8743" spans="1:103" x14ac:dyDescent="0.2">
      <c r="A8743" s="60"/>
      <c r="B8743" s="60"/>
      <c r="C8743" s="60"/>
      <c r="D8743" s="60"/>
      <c r="E8743" s="60"/>
      <c r="F8743" s="60"/>
      <c r="G8743" s="60"/>
      <c r="H8743" s="60"/>
      <c r="I8743" s="60"/>
      <c r="J8743" s="60"/>
      <c r="K8743" s="60"/>
      <c r="L8743" s="60"/>
      <c r="M8743" s="60"/>
      <c r="N8743" s="60"/>
      <c r="O8743" s="60"/>
      <c r="P8743" s="60"/>
      <c r="Q8743" s="60"/>
      <c r="R8743" s="334">
        <v>22802</v>
      </c>
      <c r="S8743" s="319" t="s">
        <v>351</v>
      </c>
      <c r="BE8743" s="60"/>
      <c r="BR8743" s="60"/>
      <c r="BX8743" s="151"/>
      <c r="CB8743" s="151"/>
      <c r="CM8743" s="151"/>
      <c r="CO8743" s="151"/>
      <c r="CT8743" s="151"/>
      <c r="CY8743" s="151"/>
    </row>
    <row r="8744" spans="1:103" x14ac:dyDescent="0.2">
      <c r="A8744" s="60"/>
      <c r="B8744" s="60"/>
      <c r="C8744" s="60"/>
      <c r="D8744" s="60"/>
      <c r="E8744" s="60"/>
      <c r="F8744" s="60"/>
      <c r="G8744" s="60"/>
      <c r="H8744" s="60"/>
      <c r="I8744" s="60"/>
      <c r="J8744" s="60"/>
      <c r="K8744" s="60"/>
      <c r="L8744" s="60"/>
      <c r="M8744" s="60"/>
      <c r="N8744" s="60"/>
      <c r="O8744" s="60"/>
      <c r="P8744" s="60"/>
      <c r="Q8744" s="60"/>
      <c r="R8744" s="334">
        <v>22803</v>
      </c>
      <c r="S8744" s="319" t="s">
        <v>358</v>
      </c>
      <c r="BE8744" s="60"/>
      <c r="BR8744" s="60"/>
      <c r="BX8744" s="151"/>
      <c r="CB8744" s="151"/>
      <c r="CM8744" s="151"/>
      <c r="CO8744" s="151"/>
      <c r="CT8744" s="151"/>
      <c r="CY8744" s="151"/>
    </row>
    <row r="8745" spans="1:103" x14ac:dyDescent="0.2">
      <c r="A8745" s="60"/>
      <c r="B8745" s="60"/>
      <c r="C8745" s="60"/>
      <c r="D8745" s="60"/>
      <c r="E8745" s="60"/>
      <c r="F8745" s="60"/>
      <c r="G8745" s="60"/>
      <c r="H8745" s="60"/>
      <c r="I8745" s="60"/>
      <c r="J8745" s="60"/>
      <c r="K8745" s="60"/>
      <c r="L8745" s="60"/>
      <c r="M8745" s="60"/>
      <c r="N8745" s="60"/>
      <c r="O8745" s="60"/>
      <c r="P8745" s="60"/>
      <c r="Q8745" s="60"/>
      <c r="R8745" s="334">
        <v>22807</v>
      </c>
      <c r="S8745" s="319" t="s">
        <v>358</v>
      </c>
      <c r="BE8745" s="60"/>
      <c r="BR8745" s="60"/>
      <c r="BX8745" s="151"/>
      <c r="CB8745" s="151"/>
      <c r="CM8745" s="151"/>
      <c r="CO8745" s="151"/>
      <c r="CT8745" s="151"/>
      <c r="CY8745" s="151"/>
    </row>
    <row r="8746" spans="1:103" x14ac:dyDescent="0.2">
      <c r="A8746" s="60"/>
      <c r="B8746" s="60"/>
      <c r="C8746" s="60"/>
      <c r="D8746" s="60"/>
      <c r="E8746" s="60"/>
      <c r="F8746" s="60"/>
      <c r="G8746" s="60"/>
      <c r="H8746" s="60"/>
      <c r="I8746" s="60"/>
      <c r="J8746" s="60"/>
      <c r="K8746" s="60"/>
      <c r="L8746" s="60"/>
      <c r="M8746" s="60"/>
      <c r="N8746" s="60"/>
      <c r="O8746" s="60"/>
      <c r="P8746" s="60"/>
      <c r="Q8746" s="60"/>
      <c r="R8746" s="334">
        <v>22810</v>
      </c>
      <c r="S8746" s="319" t="s">
        <v>351</v>
      </c>
      <c r="BE8746" s="60"/>
      <c r="BR8746" s="60"/>
      <c r="BX8746" s="151"/>
      <c r="CB8746" s="151"/>
      <c r="CM8746" s="151"/>
      <c r="CO8746" s="151"/>
      <c r="CT8746" s="151"/>
      <c r="CY8746" s="151"/>
    </row>
    <row r="8747" spans="1:103" x14ac:dyDescent="0.2">
      <c r="A8747" s="60"/>
      <c r="B8747" s="60"/>
      <c r="C8747" s="60"/>
      <c r="D8747" s="60"/>
      <c r="E8747" s="60"/>
      <c r="F8747" s="60"/>
      <c r="G8747" s="60"/>
      <c r="H8747" s="60"/>
      <c r="I8747" s="60"/>
      <c r="J8747" s="60"/>
      <c r="K8747" s="60"/>
      <c r="L8747" s="60"/>
      <c r="M8747" s="60"/>
      <c r="N8747" s="60"/>
      <c r="O8747" s="60"/>
      <c r="P8747" s="60"/>
      <c r="Q8747" s="60"/>
      <c r="R8747" s="334">
        <v>22811</v>
      </c>
      <c r="S8747" s="319" t="s">
        <v>351</v>
      </c>
      <c r="BE8747" s="60"/>
      <c r="BR8747" s="60"/>
      <c r="BX8747" s="151"/>
      <c r="CB8747" s="151"/>
      <c r="CM8747" s="151"/>
      <c r="CO8747" s="151"/>
      <c r="CT8747" s="151"/>
      <c r="CY8747" s="151"/>
    </row>
    <row r="8748" spans="1:103" x14ac:dyDescent="0.2">
      <c r="A8748" s="60"/>
      <c r="B8748" s="60"/>
      <c r="C8748" s="60"/>
      <c r="D8748" s="60"/>
      <c r="E8748" s="60"/>
      <c r="F8748" s="60"/>
      <c r="G8748" s="60"/>
      <c r="H8748" s="60"/>
      <c r="I8748" s="60"/>
      <c r="J8748" s="60"/>
      <c r="K8748" s="60"/>
      <c r="L8748" s="60"/>
      <c r="M8748" s="60"/>
      <c r="N8748" s="60"/>
      <c r="O8748" s="60"/>
      <c r="P8748" s="60"/>
      <c r="Q8748" s="60"/>
      <c r="R8748" s="334">
        <v>22812</v>
      </c>
      <c r="S8748" s="319" t="s">
        <v>351</v>
      </c>
      <c r="BE8748" s="60"/>
      <c r="BR8748" s="60"/>
      <c r="BX8748" s="151"/>
      <c r="CB8748" s="151"/>
      <c r="CM8748" s="151"/>
      <c r="CO8748" s="151"/>
      <c r="CT8748" s="151"/>
      <c r="CY8748" s="151"/>
    </row>
    <row r="8749" spans="1:103" x14ac:dyDescent="0.2">
      <c r="A8749" s="60"/>
      <c r="B8749" s="60"/>
      <c r="C8749" s="60"/>
      <c r="D8749" s="60"/>
      <c r="E8749" s="60"/>
      <c r="F8749" s="60"/>
      <c r="G8749" s="60"/>
      <c r="H8749" s="60"/>
      <c r="I8749" s="60"/>
      <c r="J8749" s="60"/>
      <c r="K8749" s="60"/>
      <c r="L8749" s="60"/>
      <c r="M8749" s="60"/>
      <c r="N8749" s="60"/>
      <c r="O8749" s="60"/>
      <c r="P8749" s="60"/>
      <c r="Q8749" s="60"/>
      <c r="R8749" s="334">
        <v>22815</v>
      </c>
      <c r="S8749" s="319" t="s">
        <v>351</v>
      </c>
      <c r="BE8749" s="60"/>
      <c r="BR8749" s="60"/>
      <c r="BX8749" s="151"/>
      <c r="CB8749" s="151"/>
      <c r="CM8749" s="151"/>
      <c r="CO8749" s="151"/>
      <c r="CT8749" s="151"/>
      <c r="CY8749" s="151"/>
    </row>
    <row r="8750" spans="1:103" x14ac:dyDescent="0.2">
      <c r="A8750" s="60"/>
      <c r="B8750" s="60"/>
      <c r="C8750" s="60"/>
      <c r="D8750" s="60"/>
      <c r="E8750" s="60"/>
      <c r="F8750" s="60"/>
      <c r="G8750" s="60"/>
      <c r="H8750" s="60"/>
      <c r="I8750" s="60"/>
      <c r="J8750" s="60"/>
      <c r="K8750" s="60"/>
      <c r="L8750" s="60"/>
      <c r="M8750" s="60"/>
      <c r="N8750" s="60"/>
      <c r="O8750" s="60"/>
      <c r="P8750" s="60"/>
      <c r="Q8750" s="60"/>
      <c r="R8750" s="334">
        <v>22820</v>
      </c>
      <c r="S8750" s="319" t="s">
        <v>351</v>
      </c>
      <c r="BE8750" s="60"/>
      <c r="BR8750" s="60"/>
      <c r="BX8750" s="151"/>
      <c r="CB8750" s="151"/>
      <c r="CM8750" s="151"/>
      <c r="CO8750" s="151"/>
      <c r="CT8750" s="151"/>
      <c r="CY8750" s="151"/>
    </row>
    <row r="8751" spans="1:103" x14ac:dyDescent="0.2">
      <c r="A8751" s="60"/>
      <c r="B8751" s="60"/>
      <c r="C8751" s="60"/>
      <c r="D8751" s="60"/>
      <c r="E8751" s="60"/>
      <c r="F8751" s="60"/>
      <c r="G8751" s="60"/>
      <c r="H8751" s="60"/>
      <c r="I8751" s="60"/>
      <c r="J8751" s="60"/>
      <c r="K8751" s="60"/>
      <c r="L8751" s="60"/>
      <c r="M8751" s="60"/>
      <c r="N8751" s="60"/>
      <c r="O8751" s="60"/>
      <c r="P8751" s="60"/>
      <c r="Q8751" s="60"/>
      <c r="R8751" s="334">
        <v>22821</v>
      </c>
      <c r="S8751" s="319" t="s">
        <v>351</v>
      </c>
      <c r="BE8751" s="60"/>
      <c r="BR8751" s="60"/>
      <c r="BX8751" s="151"/>
      <c r="CB8751" s="151"/>
      <c r="CM8751" s="151"/>
      <c r="CO8751" s="151"/>
      <c r="CT8751" s="151"/>
      <c r="CY8751" s="151"/>
    </row>
    <row r="8752" spans="1:103" x14ac:dyDescent="0.2">
      <c r="A8752" s="60"/>
      <c r="B8752" s="60"/>
      <c r="C8752" s="60"/>
      <c r="D8752" s="60"/>
      <c r="E8752" s="60"/>
      <c r="F8752" s="60"/>
      <c r="G8752" s="60"/>
      <c r="H8752" s="60"/>
      <c r="I8752" s="60"/>
      <c r="J8752" s="60"/>
      <c r="K8752" s="60"/>
      <c r="L8752" s="60"/>
      <c r="M8752" s="60"/>
      <c r="N8752" s="60"/>
      <c r="O8752" s="60"/>
      <c r="P8752" s="60"/>
      <c r="Q8752" s="60"/>
      <c r="R8752" s="334">
        <v>22824</v>
      </c>
      <c r="S8752" s="319" t="s">
        <v>351</v>
      </c>
      <c r="BE8752" s="60"/>
      <c r="BR8752" s="60"/>
      <c r="BX8752" s="151"/>
      <c r="CB8752" s="151"/>
      <c r="CM8752" s="151"/>
      <c r="CO8752" s="151"/>
      <c r="CT8752" s="151"/>
      <c r="CY8752" s="151"/>
    </row>
    <row r="8753" spans="1:103" x14ac:dyDescent="0.2">
      <c r="A8753" s="60"/>
      <c r="B8753" s="60"/>
      <c r="C8753" s="60"/>
      <c r="D8753" s="60"/>
      <c r="E8753" s="60"/>
      <c r="F8753" s="60"/>
      <c r="G8753" s="60"/>
      <c r="H8753" s="60"/>
      <c r="I8753" s="60"/>
      <c r="J8753" s="60"/>
      <c r="K8753" s="60"/>
      <c r="L8753" s="60"/>
      <c r="M8753" s="60"/>
      <c r="N8753" s="60"/>
      <c r="O8753" s="60"/>
      <c r="P8753" s="60"/>
      <c r="Q8753" s="60"/>
      <c r="R8753" s="334">
        <v>22827</v>
      </c>
      <c r="S8753" s="319" t="s">
        <v>358</v>
      </c>
      <c r="BE8753" s="60"/>
      <c r="BR8753" s="60"/>
      <c r="BX8753" s="151"/>
      <c r="CB8753" s="151"/>
      <c r="CM8753" s="151"/>
      <c r="CO8753" s="151"/>
      <c r="CT8753" s="151"/>
      <c r="CY8753" s="151"/>
    </row>
    <row r="8754" spans="1:103" x14ac:dyDescent="0.2">
      <c r="A8754" s="60"/>
      <c r="B8754" s="60"/>
      <c r="C8754" s="60"/>
      <c r="D8754" s="60"/>
      <c r="E8754" s="60"/>
      <c r="F8754" s="60"/>
      <c r="G8754" s="60"/>
      <c r="H8754" s="60"/>
      <c r="I8754" s="60"/>
      <c r="J8754" s="60"/>
      <c r="K8754" s="60"/>
      <c r="L8754" s="60"/>
      <c r="M8754" s="60"/>
      <c r="N8754" s="60"/>
      <c r="O8754" s="60"/>
      <c r="P8754" s="60"/>
      <c r="Q8754" s="60"/>
      <c r="R8754" s="334">
        <v>22830</v>
      </c>
      <c r="S8754" s="319" t="s">
        <v>351</v>
      </c>
      <c r="BE8754" s="60"/>
      <c r="BR8754" s="60"/>
      <c r="BX8754" s="151"/>
      <c r="CB8754" s="151"/>
      <c r="CM8754" s="151"/>
      <c r="CO8754" s="151"/>
      <c r="CT8754" s="151"/>
      <c r="CY8754" s="151"/>
    </row>
    <row r="8755" spans="1:103" x14ac:dyDescent="0.2">
      <c r="A8755" s="60"/>
      <c r="B8755" s="60"/>
      <c r="C8755" s="60"/>
      <c r="D8755" s="60"/>
      <c r="E8755" s="60"/>
      <c r="F8755" s="60"/>
      <c r="G8755" s="60"/>
      <c r="H8755" s="60"/>
      <c r="I8755" s="60"/>
      <c r="J8755" s="60"/>
      <c r="K8755" s="60"/>
      <c r="L8755" s="60"/>
      <c r="M8755" s="60"/>
      <c r="N8755" s="60"/>
      <c r="O8755" s="60"/>
      <c r="P8755" s="60"/>
      <c r="Q8755" s="60"/>
      <c r="R8755" s="334">
        <v>22831</v>
      </c>
      <c r="S8755" s="319" t="s">
        <v>351</v>
      </c>
      <c r="BE8755" s="60"/>
      <c r="BR8755" s="60"/>
      <c r="BX8755" s="151"/>
      <c r="CB8755" s="151"/>
      <c r="CM8755" s="151"/>
      <c r="CO8755" s="151"/>
      <c r="CT8755" s="151"/>
      <c r="CY8755" s="151"/>
    </row>
    <row r="8756" spans="1:103" x14ac:dyDescent="0.2">
      <c r="A8756" s="60"/>
      <c r="B8756" s="60"/>
      <c r="C8756" s="60"/>
      <c r="D8756" s="60"/>
      <c r="E8756" s="60"/>
      <c r="F8756" s="60"/>
      <c r="G8756" s="60"/>
      <c r="H8756" s="60"/>
      <c r="I8756" s="60"/>
      <c r="J8756" s="60"/>
      <c r="K8756" s="60"/>
      <c r="L8756" s="60"/>
      <c r="M8756" s="60"/>
      <c r="N8756" s="60"/>
      <c r="O8756" s="60"/>
      <c r="P8756" s="60"/>
      <c r="Q8756" s="60"/>
      <c r="R8756" s="334">
        <v>22832</v>
      </c>
      <c r="S8756" s="319" t="s">
        <v>351</v>
      </c>
      <c r="BE8756" s="60"/>
      <c r="BR8756" s="60"/>
      <c r="BX8756" s="151"/>
      <c r="CB8756" s="151"/>
      <c r="CM8756" s="151"/>
      <c r="CO8756" s="151"/>
      <c r="CT8756" s="151"/>
      <c r="CY8756" s="151"/>
    </row>
    <row r="8757" spans="1:103" x14ac:dyDescent="0.2">
      <c r="A8757" s="60"/>
      <c r="B8757" s="60"/>
      <c r="C8757" s="60"/>
      <c r="D8757" s="60"/>
      <c r="E8757" s="60"/>
      <c r="F8757" s="60"/>
      <c r="G8757" s="60"/>
      <c r="H8757" s="60"/>
      <c r="I8757" s="60"/>
      <c r="J8757" s="60"/>
      <c r="K8757" s="60"/>
      <c r="L8757" s="60"/>
      <c r="M8757" s="60"/>
      <c r="N8757" s="60"/>
      <c r="O8757" s="60"/>
      <c r="P8757" s="60"/>
      <c r="Q8757" s="60"/>
      <c r="R8757" s="334">
        <v>22833</v>
      </c>
      <c r="S8757" s="319" t="s">
        <v>351</v>
      </c>
      <c r="BE8757" s="60"/>
      <c r="BR8757" s="60"/>
      <c r="BX8757" s="151"/>
      <c r="CB8757" s="151"/>
      <c r="CM8757" s="151"/>
      <c r="CO8757" s="151"/>
      <c r="CT8757" s="151"/>
      <c r="CY8757" s="151"/>
    </row>
    <row r="8758" spans="1:103" x14ac:dyDescent="0.2">
      <c r="A8758" s="60"/>
      <c r="B8758" s="60"/>
      <c r="C8758" s="60"/>
      <c r="D8758" s="60"/>
      <c r="E8758" s="60"/>
      <c r="F8758" s="60"/>
      <c r="G8758" s="60"/>
      <c r="H8758" s="60"/>
      <c r="I8758" s="60"/>
      <c r="J8758" s="60"/>
      <c r="K8758" s="60"/>
      <c r="L8758" s="60"/>
      <c r="M8758" s="60"/>
      <c r="N8758" s="60"/>
      <c r="O8758" s="60"/>
      <c r="P8758" s="60"/>
      <c r="Q8758" s="60"/>
      <c r="R8758" s="334">
        <v>22834</v>
      </c>
      <c r="S8758" s="319" t="s">
        <v>351</v>
      </c>
      <c r="BE8758" s="60"/>
      <c r="BR8758" s="60"/>
      <c r="BX8758" s="151"/>
      <c r="CB8758" s="151"/>
      <c r="CM8758" s="151"/>
      <c r="CO8758" s="151"/>
      <c r="CT8758" s="151"/>
      <c r="CY8758" s="151"/>
    </row>
    <row r="8759" spans="1:103" x14ac:dyDescent="0.2">
      <c r="A8759" s="60"/>
      <c r="B8759" s="60"/>
      <c r="C8759" s="60"/>
      <c r="D8759" s="60"/>
      <c r="E8759" s="60"/>
      <c r="F8759" s="60"/>
      <c r="G8759" s="60"/>
      <c r="H8759" s="60"/>
      <c r="I8759" s="60"/>
      <c r="J8759" s="60"/>
      <c r="K8759" s="60"/>
      <c r="L8759" s="60"/>
      <c r="M8759" s="60"/>
      <c r="N8759" s="60"/>
      <c r="O8759" s="60"/>
      <c r="P8759" s="60"/>
      <c r="Q8759" s="60"/>
      <c r="R8759" s="334">
        <v>22835</v>
      </c>
      <c r="S8759" s="319" t="s">
        <v>351</v>
      </c>
      <c r="BE8759" s="60"/>
      <c r="BR8759" s="60"/>
      <c r="BX8759" s="151"/>
      <c r="CB8759" s="151"/>
      <c r="CM8759" s="151"/>
      <c r="CO8759" s="151"/>
      <c r="CT8759" s="151"/>
      <c r="CY8759" s="151"/>
    </row>
    <row r="8760" spans="1:103" x14ac:dyDescent="0.2">
      <c r="A8760" s="60"/>
      <c r="B8760" s="60"/>
      <c r="C8760" s="60"/>
      <c r="D8760" s="60"/>
      <c r="E8760" s="60"/>
      <c r="F8760" s="60"/>
      <c r="G8760" s="60"/>
      <c r="H8760" s="60"/>
      <c r="I8760" s="60"/>
      <c r="J8760" s="60"/>
      <c r="K8760" s="60"/>
      <c r="L8760" s="60"/>
      <c r="M8760" s="60"/>
      <c r="N8760" s="60"/>
      <c r="O8760" s="60"/>
      <c r="P8760" s="60"/>
      <c r="Q8760" s="60"/>
      <c r="R8760" s="334">
        <v>22840</v>
      </c>
      <c r="S8760" s="319" t="s">
        <v>358</v>
      </c>
      <c r="BE8760" s="60"/>
      <c r="BR8760" s="60"/>
      <c r="BX8760" s="151"/>
      <c r="CB8760" s="151"/>
      <c r="CM8760" s="151"/>
      <c r="CO8760" s="151"/>
      <c r="CT8760" s="151"/>
      <c r="CY8760" s="151"/>
    </row>
    <row r="8761" spans="1:103" x14ac:dyDescent="0.2">
      <c r="A8761" s="60"/>
      <c r="B8761" s="60"/>
      <c r="C8761" s="60"/>
      <c r="D8761" s="60"/>
      <c r="E8761" s="60"/>
      <c r="F8761" s="60"/>
      <c r="G8761" s="60"/>
      <c r="H8761" s="60"/>
      <c r="I8761" s="60"/>
      <c r="J8761" s="60"/>
      <c r="K8761" s="60"/>
      <c r="L8761" s="60"/>
      <c r="M8761" s="60"/>
      <c r="N8761" s="60"/>
      <c r="O8761" s="60"/>
      <c r="P8761" s="60"/>
      <c r="Q8761" s="60"/>
      <c r="R8761" s="334">
        <v>22841</v>
      </c>
      <c r="S8761" s="319" t="s">
        <v>351</v>
      </c>
      <c r="BE8761" s="60"/>
      <c r="BR8761" s="60"/>
      <c r="BX8761" s="151"/>
      <c r="CB8761" s="151"/>
      <c r="CM8761" s="151"/>
      <c r="CO8761" s="151"/>
      <c r="CT8761" s="151"/>
      <c r="CY8761" s="151"/>
    </row>
    <row r="8762" spans="1:103" x14ac:dyDescent="0.2">
      <c r="A8762" s="60"/>
      <c r="B8762" s="60"/>
      <c r="C8762" s="60"/>
      <c r="D8762" s="60"/>
      <c r="E8762" s="60"/>
      <c r="F8762" s="60"/>
      <c r="G8762" s="60"/>
      <c r="H8762" s="60"/>
      <c r="I8762" s="60"/>
      <c r="J8762" s="60"/>
      <c r="K8762" s="60"/>
      <c r="L8762" s="60"/>
      <c r="M8762" s="60"/>
      <c r="N8762" s="60"/>
      <c r="O8762" s="60"/>
      <c r="P8762" s="60"/>
      <c r="Q8762" s="60"/>
      <c r="R8762" s="334">
        <v>22842</v>
      </c>
      <c r="S8762" s="319" t="s">
        <v>351</v>
      </c>
      <c r="BE8762" s="60"/>
      <c r="BR8762" s="60"/>
      <c r="BX8762" s="151"/>
      <c r="CB8762" s="151"/>
      <c r="CM8762" s="151"/>
      <c r="CO8762" s="151"/>
      <c r="CT8762" s="151"/>
      <c r="CY8762" s="151"/>
    </row>
    <row r="8763" spans="1:103" x14ac:dyDescent="0.2">
      <c r="A8763" s="60"/>
      <c r="B8763" s="60"/>
      <c r="C8763" s="60"/>
      <c r="D8763" s="60"/>
      <c r="E8763" s="60"/>
      <c r="F8763" s="60"/>
      <c r="G8763" s="60"/>
      <c r="H8763" s="60"/>
      <c r="I8763" s="60"/>
      <c r="J8763" s="60"/>
      <c r="K8763" s="60"/>
      <c r="L8763" s="60"/>
      <c r="M8763" s="60"/>
      <c r="N8763" s="60"/>
      <c r="O8763" s="60"/>
      <c r="P8763" s="60"/>
      <c r="Q8763" s="60"/>
      <c r="R8763" s="334">
        <v>22843</v>
      </c>
      <c r="S8763" s="319" t="s">
        <v>351</v>
      </c>
      <c r="BE8763" s="60"/>
      <c r="BR8763" s="60"/>
      <c r="BX8763" s="151"/>
      <c r="CB8763" s="151"/>
      <c r="CM8763" s="151"/>
      <c r="CO8763" s="151"/>
      <c r="CT8763" s="151"/>
      <c r="CY8763" s="151"/>
    </row>
    <row r="8764" spans="1:103" x14ac:dyDescent="0.2">
      <c r="A8764" s="60"/>
      <c r="B8764" s="60"/>
      <c r="C8764" s="60"/>
      <c r="D8764" s="60"/>
      <c r="E8764" s="60"/>
      <c r="F8764" s="60"/>
      <c r="G8764" s="60"/>
      <c r="H8764" s="60"/>
      <c r="I8764" s="60"/>
      <c r="J8764" s="60"/>
      <c r="K8764" s="60"/>
      <c r="L8764" s="60"/>
      <c r="M8764" s="60"/>
      <c r="N8764" s="60"/>
      <c r="O8764" s="60"/>
      <c r="P8764" s="60"/>
      <c r="Q8764" s="60"/>
      <c r="R8764" s="334">
        <v>22844</v>
      </c>
      <c r="S8764" s="319" t="s">
        <v>358</v>
      </c>
      <c r="BE8764" s="60"/>
      <c r="BR8764" s="60"/>
      <c r="BX8764" s="151"/>
      <c r="CB8764" s="151"/>
      <c r="CM8764" s="151"/>
      <c r="CO8764" s="151"/>
      <c r="CT8764" s="151"/>
      <c r="CY8764" s="151"/>
    </row>
    <row r="8765" spans="1:103" x14ac:dyDescent="0.2">
      <c r="A8765" s="60"/>
      <c r="B8765" s="60"/>
      <c r="C8765" s="60"/>
      <c r="D8765" s="60"/>
      <c r="E8765" s="60"/>
      <c r="F8765" s="60"/>
      <c r="G8765" s="60"/>
      <c r="H8765" s="60"/>
      <c r="I8765" s="60"/>
      <c r="J8765" s="60"/>
      <c r="K8765" s="60"/>
      <c r="L8765" s="60"/>
      <c r="M8765" s="60"/>
      <c r="N8765" s="60"/>
      <c r="O8765" s="60"/>
      <c r="P8765" s="60"/>
      <c r="Q8765" s="60"/>
      <c r="R8765" s="334">
        <v>22845</v>
      </c>
      <c r="S8765" s="319" t="s">
        <v>358</v>
      </c>
      <c r="BE8765" s="60"/>
      <c r="BR8765" s="60"/>
      <c r="BX8765" s="151"/>
      <c r="CB8765" s="151"/>
      <c r="CM8765" s="151"/>
      <c r="CO8765" s="151"/>
      <c r="CT8765" s="151"/>
      <c r="CY8765" s="151"/>
    </row>
    <row r="8766" spans="1:103" x14ac:dyDescent="0.2">
      <c r="A8766" s="60"/>
      <c r="B8766" s="60"/>
      <c r="C8766" s="60"/>
      <c r="D8766" s="60"/>
      <c r="E8766" s="60"/>
      <c r="F8766" s="60"/>
      <c r="G8766" s="60"/>
      <c r="H8766" s="60"/>
      <c r="I8766" s="60"/>
      <c r="J8766" s="60"/>
      <c r="K8766" s="60"/>
      <c r="L8766" s="60"/>
      <c r="M8766" s="60"/>
      <c r="N8766" s="60"/>
      <c r="O8766" s="60"/>
      <c r="P8766" s="60"/>
      <c r="Q8766" s="60"/>
      <c r="R8766" s="334">
        <v>22846</v>
      </c>
      <c r="S8766" s="319" t="s">
        <v>358</v>
      </c>
      <c r="BE8766" s="60"/>
      <c r="BR8766" s="60"/>
      <c r="BX8766" s="151"/>
      <c r="CB8766" s="151"/>
      <c r="CM8766" s="151"/>
      <c r="CO8766" s="151"/>
      <c r="CT8766" s="151"/>
      <c r="CY8766" s="151"/>
    </row>
    <row r="8767" spans="1:103" x14ac:dyDescent="0.2">
      <c r="A8767" s="60"/>
      <c r="B8767" s="60"/>
      <c r="C8767" s="60"/>
      <c r="D8767" s="60"/>
      <c r="E8767" s="60"/>
      <c r="F8767" s="60"/>
      <c r="G8767" s="60"/>
      <c r="H8767" s="60"/>
      <c r="I8767" s="60"/>
      <c r="J8767" s="60"/>
      <c r="K8767" s="60"/>
      <c r="L8767" s="60"/>
      <c r="M8767" s="60"/>
      <c r="N8767" s="60"/>
      <c r="O8767" s="60"/>
      <c r="P8767" s="60"/>
      <c r="Q8767" s="60"/>
      <c r="R8767" s="334">
        <v>22847</v>
      </c>
      <c r="S8767" s="319" t="s">
        <v>358</v>
      </c>
      <c r="BE8767" s="60"/>
      <c r="BR8767" s="60"/>
      <c r="BX8767" s="151"/>
      <c r="CB8767" s="151"/>
      <c r="CM8767" s="151"/>
      <c r="CO8767" s="151"/>
      <c r="CT8767" s="151"/>
      <c r="CY8767" s="151"/>
    </row>
    <row r="8768" spans="1:103" x14ac:dyDescent="0.2">
      <c r="A8768" s="60"/>
      <c r="B8768" s="60"/>
      <c r="C8768" s="60"/>
      <c r="D8768" s="60"/>
      <c r="E8768" s="60"/>
      <c r="F8768" s="60"/>
      <c r="G8768" s="60"/>
      <c r="H8768" s="60"/>
      <c r="I8768" s="60"/>
      <c r="J8768" s="60"/>
      <c r="K8768" s="60"/>
      <c r="L8768" s="60"/>
      <c r="M8768" s="60"/>
      <c r="N8768" s="60"/>
      <c r="O8768" s="60"/>
      <c r="P8768" s="60"/>
      <c r="Q8768" s="60"/>
      <c r="R8768" s="334">
        <v>22848</v>
      </c>
      <c r="S8768" s="319" t="s">
        <v>358</v>
      </c>
      <c r="BE8768" s="60"/>
      <c r="BR8768" s="60"/>
      <c r="BX8768" s="151"/>
      <c r="CB8768" s="151"/>
      <c r="CM8768" s="151"/>
      <c r="CO8768" s="151"/>
      <c r="CT8768" s="151"/>
      <c r="CY8768" s="151"/>
    </row>
    <row r="8769" spans="1:103" x14ac:dyDescent="0.2">
      <c r="A8769" s="60"/>
      <c r="B8769" s="60"/>
      <c r="C8769" s="60"/>
      <c r="D8769" s="60"/>
      <c r="E8769" s="60"/>
      <c r="F8769" s="60"/>
      <c r="G8769" s="60"/>
      <c r="H8769" s="60"/>
      <c r="I8769" s="60"/>
      <c r="J8769" s="60"/>
      <c r="K8769" s="60"/>
      <c r="L8769" s="60"/>
      <c r="M8769" s="60"/>
      <c r="N8769" s="60"/>
      <c r="O8769" s="60"/>
      <c r="P8769" s="60"/>
      <c r="Q8769" s="60"/>
      <c r="R8769" s="334">
        <v>22849</v>
      </c>
      <c r="S8769" s="319" t="s">
        <v>351</v>
      </c>
      <c r="BE8769" s="60"/>
      <c r="BR8769" s="60"/>
      <c r="BX8769" s="151"/>
      <c r="CB8769" s="151"/>
      <c r="CM8769" s="151"/>
      <c r="CO8769" s="151"/>
      <c r="CT8769" s="151"/>
      <c r="CY8769" s="151"/>
    </row>
    <row r="8770" spans="1:103" x14ac:dyDescent="0.2">
      <c r="A8770" s="60"/>
      <c r="B8770" s="60"/>
      <c r="C8770" s="60"/>
      <c r="D8770" s="60"/>
      <c r="E8770" s="60"/>
      <c r="F8770" s="60"/>
      <c r="G8770" s="60"/>
      <c r="H8770" s="60"/>
      <c r="I8770" s="60"/>
      <c r="J8770" s="60"/>
      <c r="K8770" s="60"/>
      <c r="L8770" s="60"/>
      <c r="M8770" s="60"/>
      <c r="N8770" s="60"/>
      <c r="O8770" s="60"/>
      <c r="P8770" s="60"/>
      <c r="Q8770" s="60"/>
      <c r="R8770" s="334">
        <v>22850</v>
      </c>
      <c r="S8770" s="319" t="s">
        <v>351</v>
      </c>
      <c r="BE8770" s="60"/>
      <c r="BR8770" s="60"/>
      <c r="BX8770" s="151"/>
      <c r="CB8770" s="151"/>
      <c r="CM8770" s="151"/>
      <c r="CO8770" s="151"/>
      <c r="CT8770" s="151"/>
      <c r="CY8770" s="151"/>
    </row>
    <row r="8771" spans="1:103" x14ac:dyDescent="0.2">
      <c r="A8771" s="60"/>
      <c r="B8771" s="60"/>
      <c r="C8771" s="60"/>
      <c r="D8771" s="60"/>
      <c r="E8771" s="60"/>
      <c r="F8771" s="60"/>
      <c r="G8771" s="60"/>
      <c r="H8771" s="60"/>
      <c r="I8771" s="60"/>
      <c r="J8771" s="60"/>
      <c r="K8771" s="60"/>
      <c r="L8771" s="60"/>
      <c r="M8771" s="60"/>
      <c r="N8771" s="60"/>
      <c r="O8771" s="60"/>
      <c r="P8771" s="60"/>
      <c r="Q8771" s="60"/>
      <c r="R8771" s="334">
        <v>22851</v>
      </c>
      <c r="S8771" s="319" t="s">
        <v>351</v>
      </c>
      <c r="BE8771" s="60"/>
      <c r="BR8771" s="60"/>
      <c r="BX8771" s="151"/>
      <c r="CB8771" s="151"/>
      <c r="CM8771" s="151"/>
      <c r="CO8771" s="151"/>
      <c r="CT8771" s="151"/>
      <c r="CY8771" s="151"/>
    </row>
    <row r="8772" spans="1:103" x14ac:dyDescent="0.2">
      <c r="A8772" s="60"/>
      <c r="B8772" s="60"/>
      <c r="C8772" s="60"/>
      <c r="D8772" s="60"/>
      <c r="E8772" s="60"/>
      <c r="F8772" s="60"/>
      <c r="G8772" s="60"/>
      <c r="H8772" s="60"/>
      <c r="I8772" s="60"/>
      <c r="J8772" s="60"/>
      <c r="K8772" s="60"/>
      <c r="L8772" s="60"/>
      <c r="M8772" s="60"/>
      <c r="N8772" s="60"/>
      <c r="O8772" s="60"/>
      <c r="P8772" s="60"/>
      <c r="Q8772" s="60"/>
      <c r="R8772" s="334">
        <v>22853</v>
      </c>
      <c r="S8772" s="319" t="s">
        <v>351</v>
      </c>
      <c r="BE8772" s="60"/>
      <c r="BR8772" s="60"/>
      <c r="BX8772" s="151"/>
      <c r="CB8772" s="151"/>
      <c r="CM8772" s="151"/>
      <c r="CO8772" s="151"/>
      <c r="CT8772" s="151"/>
      <c r="CY8772" s="151"/>
    </row>
    <row r="8773" spans="1:103" x14ac:dyDescent="0.2">
      <c r="A8773" s="60"/>
      <c r="B8773" s="60"/>
      <c r="C8773" s="60"/>
      <c r="D8773" s="60"/>
      <c r="E8773" s="60"/>
      <c r="F8773" s="60"/>
      <c r="G8773" s="60"/>
      <c r="H8773" s="60"/>
      <c r="I8773" s="60"/>
      <c r="J8773" s="60"/>
      <c r="K8773" s="60"/>
      <c r="L8773" s="60"/>
      <c r="M8773" s="60"/>
      <c r="N8773" s="60"/>
      <c r="O8773" s="60"/>
      <c r="P8773" s="60"/>
      <c r="Q8773" s="60"/>
      <c r="R8773" s="334">
        <v>22901</v>
      </c>
      <c r="S8773" s="319" t="s">
        <v>358</v>
      </c>
      <c r="BE8773" s="60"/>
      <c r="BR8773" s="60"/>
      <c r="BX8773" s="151"/>
      <c r="CB8773" s="151"/>
      <c r="CM8773" s="151"/>
      <c r="CO8773" s="151"/>
      <c r="CT8773" s="151"/>
      <c r="CY8773" s="151"/>
    </row>
    <row r="8774" spans="1:103" x14ac:dyDescent="0.2">
      <c r="A8774" s="60"/>
      <c r="B8774" s="60"/>
      <c r="C8774" s="60"/>
      <c r="D8774" s="60"/>
      <c r="E8774" s="60"/>
      <c r="F8774" s="60"/>
      <c r="G8774" s="60"/>
      <c r="H8774" s="60"/>
      <c r="I8774" s="60"/>
      <c r="J8774" s="60"/>
      <c r="K8774" s="60"/>
      <c r="L8774" s="60"/>
      <c r="M8774" s="60"/>
      <c r="N8774" s="60"/>
      <c r="O8774" s="60"/>
      <c r="P8774" s="60"/>
      <c r="Q8774" s="60"/>
      <c r="R8774" s="334">
        <v>22902</v>
      </c>
      <c r="S8774" s="319" t="s">
        <v>358</v>
      </c>
      <c r="BE8774" s="60"/>
      <c r="BR8774" s="60"/>
      <c r="BX8774" s="151"/>
      <c r="CB8774" s="151"/>
      <c r="CM8774" s="151"/>
      <c r="CO8774" s="151"/>
      <c r="CT8774" s="151"/>
      <c r="CY8774" s="151"/>
    </row>
    <row r="8775" spans="1:103" x14ac:dyDescent="0.2">
      <c r="A8775" s="60"/>
      <c r="B8775" s="60"/>
      <c r="C8775" s="60"/>
      <c r="D8775" s="60"/>
      <c r="E8775" s="60"/>
      <c r="F8775" s="60"/>
      <c r="G8775" s="60"/>
      <c r="H8775" s="60"/>
      <c r="I8775" s="60"/>
      <c r="J8775" s="60"/>
      <c r="K8775" s="60"/>
      <c r="L8775" s="60"/>
      <c r="M8775" s="60"/>
      <c r="N8775" s="60"/>
      <c r="O8775" s="60"/>
      <c r="P8775" s="60"/>
      <c r="Q8775" s="60"/>
      <c r="R8775" s="334">
        <v>22903</v>
      </c>
      <c r="S8775" s="319" t="s">
        <v>358</v>
      </c>
      <c r="BE8775" s="60"/>
      <c r="BR8775" s="60"/>
      <c r="BX8775" s="151"/>
      <c r="CB8775" s="151"/>
      <c r="CM8775" s="151"/>
      <c r="CO8775" s="151"/>
      <c r="CT8775" s="151"/>
      <c r="CY8775" s="151"/>
    </row>
    <row r="8776" spans="1:103" x14ac:dyDescent="0.2">
      <c r="A8776" s="60"/>
      <c r="B8776" s="60"/>
      <c r="C8776" s="60"/>
      <c r="D8776" s="60"/>
      <c r="E8776" s="60"/>
      <c r="F8776" s="60"/>
      <c r="G8776" s="60"/>
      <c r="H8776" s="60"/>
      <c r="I8776" s="60"/>
      <c r="J8776" s="60"/>
      <c r="K8776" s="60"/>
      <c r="L8776" s="60"/>
      <c r="M8776" s="60"/>
      <c r="N8776" s="60"/>
      <c r="O8776" s="60"/>
      <c r="P8776" s="60"/>
      <c r="Q8776" s="60"/>
      <c r="R8776" s="334">
        <v>22904</v>
      </c>
      <c r="S8776" s="319" t="s">
        <v>358</v>
      </c>
      <c r="BE8776" s="60"/>
      <c r="BR8776" s="60"/>
      <c r="BX8776" s="151"/>
      <c r="CB8776" s="151"/>
      <c r="CM8776" s="151"/>
      <c r="CO8776" s="151"/>
      <c r="CT8776" s="151"/>
      <c r="CY8776" s="151"/>
    </row>
    <row r="8777" spans="1:103" x14ac:dyDescent="0.2">
      <c r="A8777" s="60"/>
      <c r="B8777" s="60"/>
      <c r="C8777" s="60"/>
      <c r="D8777" s="60"/>
      <c r="E8777" s="60"/>
      <c r="F8777" s="60"/>
      <c r="G8777" s="60"/>
      <c r="H8777" s="60"/>
      <c r="I8777" s="60"/>
      <c r="J8777" s="60"/>
      <c r="K8777" s="60"/>
      <c r="L8777" s="60"/>
      <c r="M8777" s="60"/>
      <c r="N8777" s="60"/>
      <c r="O8777" s="60"/>
      <c r="P8777" s="60"/>
      <c r="Q8777" s="60"/>
      <c r="R8777" s="334">
        <v>22905</v>
      </c>
      <c r="S8777" s="319" t="s">
        <v>358</v>
      </c>
      <c r="BE8777" s="60"/>
      <c r="BR8777" s="60"/>
      <c r="BX8777" s="151"/>
      <c r="CB8777" s="151"/>
      <c r="CM8777" s="151"/>
      <c r="CO8777" s="151"/>
      <c r="CT8777" s="151"/>
      <c r="CY8777" s="151"/>
    </row>
    <row r="8778" spans="1:103" x14ac:dyDescent="0.2">
      <c r="A8778" s="60"/>
      <c r="B8778" s="60"/>
      <c r="C8778" s="60"/>
      <c r="D8778" s="60"/>
      <c r="E8778" s="60"/>
      <c r="F8778" s="60"/>
      <c r="G8778" s="60"/>
      <c r="H8778" s="60"/>
      <c r="I8778" s="60"/>
      <c r="J8778" s="60"/>
      <c r="K8778" s="60"/>
      <c r="L8778" s="60"/>
      <c r="M8778" s="60"/>
      <c r="N8778" s="60"/>
      <c r="O8778" s="60"/>
      <c r="P8778" s="60"/>
      <c r="Q8778" s="60"/>
      <c r="R8778" s="334">
        <v>22906</v>
      </c>
      <c r="S8778" s="319" t="s">
        <v>358</v>
      </c>
      <c r="BE8778" s="60"/>
      <c r="BR8778" s="60"/>
      <c r="BX8778" s="151"/>
      <c r="CB8778" s="151"/>
      <c r="CM8778" s="151"/>
      <c r="CO8778" s="151"/>
      <c r="CT8778" s="151"/>
      <c r="CY8778" s="151"/>
    </row>
    <row r="8779" spans="1:103" x14ac:dyDescent="0.2">
      <c r="A8779" s="60"/>
      <c r="B8779" s="60"/>
      <c r="C8779" s="60"/>
      <c r="D8779" s="60"/>
      <c r="E8779" s="60"/>
      <c r="F8779" s="60"/>
      <c r="G8779" s="60"/>
      <c r="H8779" s="60"/>
      <c r="I8779" s="60"/>
      <c r="J8779" s="60"/>
      <c r="K8779" s="60"/>
      <c r="L8779" s="60"/>
      <c r="M8779" s="60"/>
      <c r="N8779" s="60"/>
      <c r="O8779" s="60"/>
      <c r="P8779" s="60"/>
      <c r="Q8779" s="60"/>
      <c r="R8779" s="334">
        <v>22908</v>
      </c>
      <c r="S8779" s="319" t="s">
        <v>358</v>
      </c>
      <c r="BE8779" s="60"/>
      <c r="BR8779" s="60"/>
      <c r="BX8779" s="151"/>
      <c r="CB8779" s="151"/>
      <c r="CM8779" s="151"/>
      <c r="CO8779" s="151"/>
      <c r="CT8779" s="151"/>
      <c r="CY8779" s="151"/>
    </row>
    <row r="8780" spans="1:103" x14ac:dyDescent="0.2">
      <c r="A8780" s="60"/>
      <c r="B8780" s="60"/>
      <c r="C8780" s="60"/>
      <c r="D8780" s="60"/>
      <c r="E8780" s="60"/>
      <c r="F8780" s="60"/>
      <c r="G8780" s="60"/>
      <c r="H8780" s="60"/>
      <c r="I8780" s="60"/>
      <c r="J8780" s="60"/>
      <c r="K8780" s="60"/>
      <c r="L8780" s="60"/>
      <c r="M8780" s="60"/>
      <c r="N8780" s="60"/>
      <c r="O8780" s="60"/>
      <c r="P8780" s="60"/>
      <c r="Q8780" s="60"/>
      <c r="R8780" s="334">
        <v>22909</v>
      </c>
      <c r="S8780" s="319" t="s">
        <v>358</v>
      </c>
      <c r="BE8780" s="60"/>
      <c r="BR8780" s="60"/>
      <c r="BX8780" s="151"/>
      <c r="CB8780" s="151"/>
      <c r="CM8780" s="151"/>
      <c r="CO8780" s="151"/>
      <c r="CT8780" s="151"/>
      <c r="CY8780" s="151"/>
    </row>
    <row r="8781" spans="1:103" x14ac:dyDescent="0.2">
      <c r="A8781" s="60"/>
      <c r="B8781" s="60"/>
      <c r="C8781" s="60"/>
      <c r="D8781" s="60"/>
      <c r="E8781" s="60"/>
      <c r="F8781" s="60"/>
      <c r="G8781" s="60"/>
      <c r="H8781" s="60"/>
      <c r="I8781" s="60"/>
      <c r="J8781" s="60"/>
      <c r="K8781" s="60"/>
      <c r="L8781" s="60"/>
      <c r="M8781" s="60"/>
      <c r="N8781" s="60"/>
      <c r="O8781" s="60"/>
      <c r="P8781" s="60"/>
      <c r="Q8781" s="60"/>
      <c r="R8781" s="334">
        <v>22910</v>
      </c>
      <c r="S8781" s="319" t="s">
        <v>358</v>
      </c>
      <c r="BE8781" s="60"/>
      <c r="BR8781" s="60"/>
      <c r="BX8781" s="151"/>
      <c r="CB8781" s="151"/>
      <c r="CM8781" s="151"/>
      <c r="CO8781" s="151"/>
      <c r="CT8781" s="151"/>
      <c r="CY8781" s="151"/>
    </row>
    <row r="8782" spans="1:103" x14ac:dyDescent="0.2">
      <c r="A8782" s="60"/>
      <c r="B8782" s="60"/>
      <c r="C8782" s="60"/>
      <c r="D8782" s="60"/>
      <c r="E8782" s="60"/>
      <c r="F8782" s="60"/>
      <c r="G8782" s="60"/>
      <c r="H8782" s="60"/>
      <c r="I8782" s="60"/>
      <c r="J8782" s="60"/>
      <c r="K8782" s="60"/>
      <c r="L8782" s="60"/>
      <c r="M8782" s="60"/>
      <c r="N8782" s="60"/>
      <c r="O8782" s="60"/>
      <c r="P8782" s="60"/>
      <c r="Q8782" s="60"/>
      <c r="R8782" s="334">
        <v>22911</v>
      </c>
      <c r="S8782" s="319" t="s">
        <v>358</v>
      </c>
      <c r="BE8782" s="60"/>
      <c r="BR8782" s="60"/>
      <c r="BX8782" s="151"/>
      <c r="CB8782" s="151"/>
      <c r="CM8782" s="151"/>
      <c r="CO8782" s="151"/>
      <c r="CT8782" s="151"/>
      <c r="CY8782" s="151"/>
    </row>
    <row r="8783" spans="1:103" x14ac:dyDescent="0.2">
      <c r="A8783" s="60"/>
      <c r="B8783" s="60"/>
      <c r="C8783" s="60"/>
      <c r="D8783" s="60"/>
      <c r="E8783" s="60"/>
      <c r="F8783" s="60"/>
      <c r="G8783" s="60"/>
      <c r="H8783" s="60"/>
      <c r="I8783" s="60"/>
      <c r="J8783" s="60"/>
      <c r="K8783" s="60"/>
      <c r="L8783" s="60"/>
      <c r="M8783" s="60"/>
      <c r="N8783" s="60"/>
      <c r="O8783" s="60"/>
      <c r="P8783" s="60"/>
      <c r="Q8783" s="60"/>
      <c r="R8783" s="334">
        <v>22920</v>
      </c>
      <c r="S8783" s="319" t="s">
        <v>351</v>
      </c>
      <c r="BE8783" s="60"/>
      <c r="BR8783" s="60"/>
      <c r="BX8783" s="151"/>
      <c r="CB8783" s="151"/>
      <c r="CM8783" s="151"/>
      <c r="CO8783" s="151"/>
      <c r="CT8783" s="151"/>
      <c r="CY8783" s="151"/>
    </row>
    <row r="8784" spans="1:103" x14ac:dyDescent="0.2">
      <c r="A8784" s="60"/>
      <c r="B8784" s="60"/>
      <c r="C8784" s="60"/>
      <c r="D8784" s="60"/>
      <c r="E8784" s="60"/>
      <c r="F8784" s="60"/>
      <c r="G8784" s="60"/>
      <c r="H8784" s="60"/>
      <c r="I8784" s="60"/>
      <c r="J8784" s="60"/>
      <c r="K8784" s="60"/>
      <c r="L8784" s="60"/>
      <c r="M8784" s="60"/>
      <c r="N8784" s="60"/>
      <c r="O8784" s="60"/>
      <c r="P8784" s="60"/>
      <c r="Q8784" s="60"/>
      <c r="R8784" s="334">
        <v>22922</v>
      </c>
      <c r="S8784" s="319" t="s">
        <v>351</v>
      </c>
      <c r="BE8784" s="60"/>
      <c r="BR8784" s="60"/>
      <c r="BX8784" s="151"/>
      <c r="CB8784" s="151"/>
      <c r="CM8784" s="151"/>
      <c r="CO8784" s="151"/>
      <c r="CT8784" s="151"/>
      <c r="CY8784" s="151"/>
    </row>
    <row r="8785" spans="1:103" x14ac:dyDescent="0.2">
      <c r="A8785" s="60"/>
      <c r="B8785" s="60"/>
      <c r="C8785" s="60"/>
      <c r="D8785" s="60"/>
      <c r="E8785" s="60"/>
      <c r="F8785" s="60"/>
      <c r="G8785" s="60"/>
      <c r="H8785" s="60"/>
      <c r="I8785" s="60"/>
      <c r="J8785" s="60"/>
      <c r="K8785" s="60"/>
      <c r="L8785" s="60"/>
      <c r="M8785" s="60"/>
      <c r="N8785" s="60"/>
      <c r="O8785" s="60"/>
      <c r="P8785" s="60"/>
      <c r="Q8785" s="60"/>
      <c r="R8785" s="334">
        <v>22923</v>
      </c>
      <c r="S8785" s="319" t="s">
        <v>358</v>
      </c>
      <c r="BE8785" s="60"/>
      <c r="BR8785" s="60"/>
      <c r="BX8785" s="151"/>
      <c r="CB8785" s="151"/>
      <c r="CM8785" s="151"/>
      <c r="CO8785" s="151"/>
      <c r="CT8785" s="151"/>
      <c r="CY8785" s="151"/>
    </row>
    <row r="8786" spans="1:103" x14ac:dyDescent="0.2">
      <c r="A8786" s="60"/>
      <c r="B8786" s="60"/>
      <c r="C8786" s="60"/>
      <c r="D8786" s="60"/>
      <c r="E8786" s="60"/>
      <c r="F8786" s="60"/>
      <c r="G8786" s="60"/>
      <c r="H8786" s="60"/>
      <c r="I8786" s="60"/>
      <c r="J8786" s="60"/>
      <c r="K8786" s="60"/>
      <c r="L8786" s="60"/>
      <c r="M8786" s="60"/>
      <c r="N8786" s="60"/>
      <c r="O8786" s="60"/>
      <c r="P8786" s="60"/>
      <c r="Q8786" s="60"/>
      <c r="R8786" s="334">
        <v>22924</v>
      </c>
      <c r="S8786" s="319" t="s">
        <v>358</v>
      </c>
      <c r="BE8786" s="60"/>
      <c r="BR8786" s="60"/>
      <c r="BX8786" s="151"/>
      <c r="CB8786" s="151"/>
      <c r="CM8786" s="151"/>
      <c r="CO8786" s="151"/>
      <c r="CT8786" s="151"/>
      <c r="CY8786" s="151"/>
    </row>
    <row r="8787" spans="1:103" x14ac:dyDescent="0.2">
      <c r="A8787" s="60"/>
      <c r="B8787" s="60"/>
      <c r="C8787" s="60"/>
      <c r="D8787" s="60"/>
      <c r="E8787" s="60"/>
      <c r="F8787" s="60"/>
      <c r="G8787" s="60"/>
      <c r="H8787" s="60"/>
      <c r="I8787" s="60"/>
      <c r="J8787" s="60"/>
      <c r="K8787" s="60"/>
      <c r="L8787" s="60"/>
      <c r="M8787" s="60"/>
      <c r="N8787" s="60"/>
      <c r="O8787" s="60"/>
      <c r="P8787" s="60"/>
      <c r="Q8787" s="60"/>
      <c r="R8787" s="334">
        <v>22931</v>
      </c>
      <c r="S8787" s="319" t="s">
        <v>351</v>
      </c>
      <c r="BE8787" s="60"/>
      <c r="BR8787" s="60"/>
      <c r="BX8787" s="151"/>
      <c r="CB8787" s="151"/>
      <c r="CM8787" s="151"/>
      <c r="CO8787" s="151"/>
      <c r="CT8787" s="151"/>
      <c r="CY8787" s="151"/>
    </row>
    <row r="8788" spans="1:103" x14ac:dyDescent="0.2">
      <c r="A8788" s="60"/>
      <c r="B8788" s="60"/>
      <c r="C8788" s="60"/>
      <c r="D8788" s="60"/>
      <c r="E8788" s="60"/>
      <c r="F8788" s="60"/>
      <c r="G8788" s="60"/>
      <c r="H8788" s="60"/>
      <c r="I8788" s="60"/>
      <c r="J8788" s="60"/>
      <c r="K8788" s="60"/>
      <c r="L8788" s="60"/>
      <c r="M8788" s="60"/>
      <c r="N8788" s="60"/>
      <c r="O8788" s="60"/>
      <c r="P8788" s="60"/>
      <c r="Q8788" s="60"/>
      <c r="R8788" s="334">
        <v>22932</v>
      </c>
      <c r="S8788" s="319" t="s">
        <v>358</v>
      </c>
      <c r="BE8788" s="60"/>
      <c r="BR8788" s="60"/>
      <c r="BX8788" s="151"/>
      <c r="CB8788" s="151"/>
      <c r="CM8788" s="151"/>
      <c r="CO8788" s="151"/>
      <c r="CT8788" s="151"/>
      <c r="CY8788" s="151"/>
    </row>
    <row r="8789" spans="1:103" x14ac:dyDescent="0.2">
      <c r="A8789" s="60"/>
      <c r="B8789" s="60"/>
      <c r="C8789" s="60"/>
      <c r="D8789" s="60"/>
      <c r="E8789" s="60"/>
      <c r="F8789" s="60"/>
      <c r="G8789" s="60"/>
      <c r="H8789" s="60"/>
      <c r="I8789" s="60"/>
      <c r="J8789" s="60"/>
      <c r="K8789" s="60"/>
      <c r="L8789" s="60"/>
      <c r="M8789" s="60"/>
      <c r="N8789" s="60"/>
      <c r="O8789" s="60"/>
      <c r="P8789" s="60"/>
      <c r="Q8789" s="60"/>
      <c r="R8789" s="334">
        <v>22935</v>
      </c>
      <c r="S8789" s="319" t="s">
        <v>358</v>
      </c>
      <c r="BE8789" s="60"/>
      <c r="BR8789" s="60"/>
      <c r="BX8789" s="151"/>
      <c r="CB8789" s="151"/>
      <c r="CM8789" s="151"/>
      <c r="CO8789" s="151"/>
      <c r="CT8789" s="151"/>
      <c r="CY8789" s="151"/>
    </row>
    <row r="8790" spans="1:103" x14ac:dyDescent="0.2">
      <c r="A8790" s="60"/>
      <c r="B8790" s="60"/>
      <c r="C8790" s="60"/>
      <c r="D8790" s="60"/>
      <c r="E8790" s="60"/>
      <c r="F8790" s="60"/>
      <c r="G8790" s="60"/>
      <c r="H8790" s="60"/>
      <c r="I8790" s="60"/>
      <c r="J8790" s="60"/>
      <c r="K8790" s="60"/>
      <c r="L8790" s="60"/>
      <c r="M8790" s="60"/>
      <c r="N8790" s="60"/>
      <c r="O8790" s="60"/>
      <c r="P8790" s="60"/>
      <c r="Q8790" s="60"/>
      <c r="R8790" s="334">
        <v>22936</v>
      </c>
      <c r="S8790" s="319" t="s">
        <v>358</v>
      </c>
      <c r="BE8790" s="60"/>
      <c r="BR8790" s="60"/>
      <c r="BX8790" s="151"/>
      <c r="CB8790" s="151"/>
      <c r="CM8790" s="151"/>
      <c r="CO8790" s="151"/>
      <c r="CT8790" s="151"/>
      <c r="CY8790" s="151"/>
    </row>
    <row r="8791" spans="1:103" x14ac:dyDescent="0.2">
      <c r="A8791" s="60"/>
      <c r="B8791" s="60"/>
      <c r="C8791" s="60"/>
      <c r="D8791" s="60"/>
      <c r="E8791" s="60"/>
      <c r="F8791" s="60"/>
      <c r="G8791" s="60"/>
      <c r="H8791" s="60"/>
      <c r="I8791" s="60"/>
      <c r="J8791" s="60"/>
      <c r="K8791" s="60"/>
      <c r="L8791" s="60"/>
      <c r="M8791" s="60"/>
      <c r="N8791" s="60"/>
      <c r="O8791" s="60"/>
      <c r="P8791" s="60"/>
      <c r="Q8791" s="60"/>
      <c r="R8791" s="334">
        <v>22937</v>
      </c>
      <c r="S8791" s="319" t="s">
        <v>351</v>
      </c>
      <c r="BE8791" s="60"/>
      <c r="BR8791" s="60"/>
      <c r="BX8791" s="151"/>
      <c r="CB8791" s="151"/>
      <c r="CM8791" s="151"/>
      <c r="CO8791" s="151"/>
      <c r="CT8791" s="151"/>
      <c r="CY8791" s="151"/>
    </row>
    <row r="8792" spans="1:103" x14ac:dyDescent="0.2">
      <c r="A8792" s="60"/>
      <c r="B8792" s="60"/>
      <c r="C8792" s="60"/>
      <c r="D8792" s="60"/>
      <c r="E8792" s="60"/>
      <c r="F8792" s="60"/>
      <c r="G8792" s="60"/>
      <c r="H8792" s="60"/>
      <c r="I8792" s="60"/>
      <c r="J8792" s="60"/>
      <c r="K8792" s="60"/>
      <c r="L8792" s="60"/>
      <c r="M8792" s="60"/>
      <c r="N8792" s="60"/>
      <c r="O8792" s="60"/>
      <c r="P8792" s="60"/>
      <c r="Q8792" s="60"/>
      <c r="R8792" s="334">
        <v>22938</v>
      </c>
      <c r="S8792" s="319" t="s">
        <v>351</v>
      </c>
      <c r="BE8792" s="60"/>
      <c r="BR8792" s="60"/>
      <c r="BX8792" s="151"/>
      <c r="CB8792" s="151"/>
      <c r="CM8792" s="151"/>
      <c r="CO8792" s="151"/>
      <c r="CT8792" s="151"/>
      <c r="CY8792" s="151"/>
    </row>
    <row r="8793" spans="1:103" x14ac:dyDescent="0.2">
      <c r="A8793" s="60"/>
      <c r="B8793" s="60"/>
      <c r="C8793" s="60"/>
      <c r="D8793" s="60"/>
      <c r="E8793" s="60"/>
      <c r="F8793" s="60"/>
      <c r="G8793" s="60"/>
      <c r="H8793" s="60"/>
      <c r="I8793" s="60"/>
      <c r="J8793" s="60"/>
      <c r="K8793" s="60"/>
      <c r="L8793" s="60"/>
      <c r="M8793" s="60"/>
      <c r="N8793" s="60"/>
      <c r="O8793" s="60"/>
      <c r="P8793" s="60"/>
      <c r="Q8793" s="60"/>
      <c r="R8793" s="334">
        <v>22939</v>
      </c>
      <c r="S8793" s="319" t="s">
        <v>358</v>
      </c>
      <c r="BE8793" s="60"/>
      <c r="BR8793" s="60"/>
      <c r="BX8793" s="151"/>
      <c r="CB8793" s="151"/>
      <c r="CM8793" s="151"/>
      <c r="CO8793" s="151"/>
      <c r="CT8793" s="151"/>
      <c r="CY8793" s="151"/>
    </row>
    <row r="8794" spans="1:103" x14ac:dyDescent="0.2">
      <c r="A8794" s="60"/>
      <c r="B8794" s="60"/>
      <c r="C8794" s="60"/>
      <c r="D8794" s="60"/>
      <c r="E8794" s="60"/>
      <c r="F8794" s="60"/>
      <c r="G8794" s="60"/>
      <c r="H8794" s="60"/>
      <c r="I8794" s="60"/>
      <c r="J8794" s="60"/>
      <c r="K8794" s="60"/>
      <c r="L8794" s="60"/>
      <c r="M8794" s="60"/>
      <c r="N8794" s="60"/>
      <c r="O8794" s="60"/>
      <c r="P8794" s="60"/>
      <c r="Q8794" s="60"/>
      <c r="R8794" s="334">
        <v>22940</v>
      </c>
      <c r="S8794" s="319" t="s">
        <v>351</v>
      </c>
      <c r="BE8794" s="60"/>
      <c r="BR8794" s="60"/>
      <c r="BX8794" s="151"/>
      <c r="CB8794" s="151"/>
      <c r="CM8794" s="151"/>
      <c r="CO8794" s="151"/>
      <c r="CT8794" s="151"/>
      <c r="CY8794" s="151"/>
    </row>
    <row r="8795" spans="1:103" x14ac:dyDescent="0.2">
      <c r="A8795" s="60"/>
      <c r="B8795" s="60"/>
      <c r="C8795" s="60"/>
      <c r="D8795" s="60"/>
      <c r="E8795" s="60"/>
      <c r="F8795" s="60"/>
      <c r="G8795" s="60"/>
      <c r="H8795" s="60"/>
      <c r="I8795" s="60"/>
      <c r="J8795" s="60"/>
      <c r="K8795" s="60"/>
      <c r="L8795" s="60"/>
      <c r="M8795" s="60"/>
      <c r="N8795" s="60"/>
      <c r="O8795" s="60"/>
      <c r="P8795" s="60"/>
      <c r="Q8795" s="60"/>
      <c r="R8795" s="334">
        <v>22942</v>
      </c>
      <c r="S8795" s="319" t="s">
        <v>358</v>
      </c>
      <c r="BE8795" s="60"/>
      <c r="BR8795" s="60"/>
      <c r="BX8795" s="151"/>
      <c r="CB8795" s="151"/>
      <c r="CM8795" s="151"/>
      <c r="CO8795" s="151"/>
      <c r="CT8795" s="151"/>
      <c r="CY8795" s="151"/>
    </row>
    <row r="8796" spans="1:103" x14ac:dyDescent="0.2">
      <c r="A8796" s="60"/>
      <c r="B8796" s="60"/>
      <c r="C8796" s="60"/>
      <c r="D8796" s="60"/>
      <c r="E8796" s="60"/>
      <c r="F8796" s="60"/>
      <c r="G8796" s="60"/>
      <c r="H8796" s="60"/>
      <c r="I8796" s="60"/>
      <c r="J8796" s="60"/>
      <c r="K8796" s="60"/>
      <c r="L8796" s="60"/>
      <c r="M8796" s="60"/>
      <c r="N8796" s="60"/>
      <c r="O8796" s="60"/>
      <c r="P8796" s="60"/>
      <c r="Q8796" s="60"/>
      <c r="R8796" s="334">
        <v>22943</v>
      </c>
      <c r="S8796" s="319" t="s">
        <v>358</v>
      </c>
      <c r="BE8796" s="60"/>
      <c r="BR8796" s="60"/>
      <c r="BX8796" s="151"/>
      <c r="CB8796" s="151"/>
      <c r="CM8796" s="151"/>
      <c r="CO8796" s="151"/>
      <c r="CT8796" s="151"/>
      <c r="CY8796" s="151"/>
    </row>
    <row r="8797" spans="1:103" x14ac:dyDescent="0.2">
      <c r="A8797" s="60"/>
      <c r="B8797" s="60"/>
      <c r="C8797" s="60"/>
      <c r="D8797" s="60"/>
      <c r="E8797" s="60"/>
      <c r="F8797" s="60"/>
      <c r="G8797" s="60"/>
      <c r="H8797" s="60"/>
      <c r="I8797" s="60"/>
      <c r="J8797" s="60"/>
      <c r="K8797" s="60"/>
      <c r="L8797" s="60"/>
      <c r="M8797" s="60"/>
      <c r="N8797" s="60"/>
      <c r="O8797" s="60"/>
      <c r="P8797" s="60"/>
      <c r="Q8797" s="60"/>
      <c r="R8797" s="334">
        <v>22945</v>
      </c>
      <c r="S8797" s="319" t="s">
        <v>358</v>
      </c>
      <c r="BE8797" s="60"/>
      <c r="BR8797" s="60"/>
      <c r="BX8797" s="151"/>
      <c r="CB8797" s="151"/>
      <c r="CM8797" s="151"/>
      <c r="CO8797" s="151"/>
      <c r="CT8797" s="151"/>
      <c r="CY8797" s="151"/>
    </row>
    <row r="8798" spans="1:103" x14ac:dyDescent="0.2">
      <c r="A8798" s="60"/>
      <c r="B8798" s="60"/>
      <c r="C8798" s="60"/>
      <c r="D8798" s="60"/>
      <c r="E8798" s="60"/>
      <c r="F8798" s="60"/>
      <c r="G8798" s="60"/>
      <c r="H8798" s="60"/>
      <c r="I8798" s="60"/>
      <c r="J8798" s="60"/>
      <c r="K8798" s="60"/>
      <c r="L8798" s="60"/>
      <c r="M8798" s="60"/>
      <c r="N8798" s="60"/>
      <c r="O8798" s="60"/>
      <c r="P8798" s="60"/>
      <c r="Q8798" s="60"/>
      <c r="R8798" s="334">
        <v>22946</v>
      </c>
      <c r="S8798" s="319" t="s">
        <v>351</v>
      </c>
      <c r="BE8798" s="60"/>
      <c r="BR8798" s="60"/>
      <c r="BX8798" s="151"/>
      <c r="CB8798" s="151"/>
      <c r="CM8798" s="151"/>
      <c r="CO8798" s="151"/>
      <c r="CT8798" s="151"/>
      <c r="CY8798" s="151"/>
    </row>
    <row r="8799" spans="1:103" x14ac:dyDescent="0.2">
      <c r="A8799" s="60"/>
      <c r="B8799" s="60"/>
      <c r="C8799" s="60"/>
      <c r="D8799" s="60"/>
      <c r="E8799" s="60"/>
      <c r="F8799" s="60"/>
      <c r="G8799" s="60"/>
      <c r="H8799" s="60"/>
      <c r="I8799" s="60"/>
      <c r="J8799" s="60"/>
      <c r="K8799" s="60"/>
      <c r="L8799" s="60"/>
      <c r="M8799" s="60"/>
      <c r="N8799" s="60"/>
      <c r="O8799" s="60"/>
      <c r="P8799" s="60"/>
      <c r="Q8799" s="60"/>
      <c r="R8799" s="334">
        <v>22947</v>
      </c>
      <c r="S8799" s="319" t="s">
        <v>358</v>
      </c>
      <c r="BE8799" s="60"/>
      <c r="BR8799" s="60"/>
      <c r="BX8799" s="151"/>
      <c r="CB8799" s="151"/>
      <c r="CM8799" s="151"/>
      <c r="CO8799" s="151"/>
      <c r="CT8799" s="151"/>
      <c r="CY8799" s="151"/>
    </row>
    <row r="8800" spans="1:103" x14ac:dyDescent="0.2">
      <c r="A8800" s="60"/>
      <c r="B8800" s="60"/>
      <c r="C8800" s="60"/>
      <c r="D8800" s="60"/>
      <c r="E8800" s="60"/>
      <c r="F8800" s="60"/>
      <c r="G8800" s="60"/>
      <c r="H8800" s="60"/>
      <c r="I8800" s="60"/>
      <c r="J8800" s="60"/>
      <c r="K8800" s="60"/>
      <c r="L8800" s="60"/>
      <c r="M8800" s="60"/>
      <c r="N8800" s="60"/>
      <c r="O8800" s="60"/>
      <c r="P8800" s="60"/>
      <c r="Q8800" s="60"/>
      <c r="R8800" s="334">
        <v>22948</v>
      </c>
      <c r="S8800" s="319" t="s">
        <v>358</v>
      </c>
      <c r="BE8800" s="60"/>
      <c r="BR8800" s="60"/>
      <c r="BX8800" s="151"/>
      <c r="CB8800" s="151"/>
      <c r="CM8800" s="151"/>
      <c r="CO8800" s="151"/>
      <c r="CT8800" s="151"/>
      <c r="CY8800" s="151"/>
    </row>
    <row r="8801" spans="1:103" x14ac:dyDescent="0.2">
      <c r="A8801" s="60"/>
      <c r="B8801" s="60"/>
      <c r="C8801" s="60"/>
      <c r="D8801" s="60"/>
      <c r="E8801" s="60"/>
      <c r="F8801" s="60"/>
      <c r="G8801" s="60"/>
      <c r="H8801" s="60"/>
      <c r="I8801" s="60"/>
      <c r="J8801" s="60"/>
      <c r="K8801" s="60"/>
      <c r="L8801" s="60"/>
      <c r="M8801" s="60"/>
      <c r="N8801" s="60"/>
      <c r="O8801" s="60"/>
      <c r="P8801" s="60"/>
      <c r="Q8801" s="60"/>
      <c r="R8801" s="334">
        <v>22949</v>
      </c>
      <c r="S8801" s="319" t="s">
        <v>351</v>
      </c>
      <c r="BE8801" s="60"/>
      <c r="BR8801" s="60"/>
      <c r="BX8801" s="151"/>
      <c r="CB8801" s="151"/>
      <c r="CM8801" s="151"/>
      <c r="CO8801" s="151"/>
      <c r="CT8801" s="151"/>
      <c r="CY8801" s="151"/>
    </row>
    <row r="8802" spans="1:103" x14ac:dyDescent="0.2">
      <c r="A8802" s="60"/>
      <c r="B8802" s="60"/>
      <c r="C8802" s="60"/>
      <c r="D8802" s="60"/>
      <c r="E8802" s="60"/>
      <c r="F8802" s="60"/>
      <c r="G8802" s="60"/>
      <c r="H8802" s="60"/>
      <c r="I8802" s="60"/>
      <c r="J8802" s="60"/>
      <c r="K8802" s="60"/>
      <c r="L8802" s="60"/>
      <c r="M8802" s="60"/>
      <c r="N8802" s="60"/>
      <c r="O8802" s="60"/>
      <c r="P8802" s="60"/>
      <c r="Q8802" s="60"/>
      <c r="R8802" s="334">
        <v>22952</v>
      </c>
      <c r="S8802" s="319" t="s">
        <v>351</v>
      </c>
      <c r="BE8802" s="60"/>
      <c r="BR8802" s="60"/>
      <c r="BX8802" s="151"/>
      <c r="CB8802" s="151"/>
      <c r="CM8802" s="151"/>
      <c r="CO8802" s="151"/>
      <c r="CT8802" s="151"/>
      <c r="CY8802" s="151"/>
    </row>
    <row r="8803" spans="1:103" x14ac:dyDescent="0.2">
      <c r="A8803" s="60"/>
      <c r="B8803" s="60"/>
      <c r="C8803" s="60"/>
      <c r="D8803" s="60"/>
      <c r="E8803" s="60"/>
      <c r="F8803" s="60"/>
      <c r="G8803" s="60"/>
      <c r="H8803" s="60"/>
      <c r="I8803" s="60"/>
      <c r="J8803" s="60"/>
      <c r="K8803" s="60"/>
      <c r="L8803" s="60"/>
      <c r="M8803" s="60"/>
      <c r="N8803" s="60"/>
      <c r="O8803" s="60"/>
      <c r="P8803" s="60"/>
      <c r="Q8803" s="60"/>
      <c r="R8803" s="334">
        <v>22957</v>
      </c>
      <c r="S8803" s="319" t="s">
        <v>358</v>
      </c>
      <c r="BE8803" s="60"/>
      <c r="BR8803" s="60"/>
      <c r="BX8803" s="151"/>
      <c r="CB8803" s="151"/>
      <c r="CM8803" s="151"/>
      <c r="CO8803" s="151"/>
      <c r="CT8803" s="151"/>
      <c r="CY8803" s="151"/>
    </row>
    <row r="8804" spans="1:103" x14ac:dyDescent="0.2">
      <c r="A8804" s="60"/>
      <c r="B8804" s="60"/>
      <c r="C8804" s="60"/>
      <c r="D8804" s="60"/>
      <c r="E8804" s="60"/>
      <c r="F8804" s="60"/>
      <c r="G8804" s="60"/>
      <c r="H8804" s="60"/>
      <c r="I8804" s="60"/>
      <c r="J8804" s="60"/>
      <c r="K8804" s="60"/>
      <c r="L8804" s="60"/>
      <c r="M8804" s="60"/>
      <c r="N8804" s="60"/>
      <c r="O8804" s="60"/>
      <c r="P8804" s="60"/>
      <c r="Q8804" s="60"/>
      <c r="R8804" s="334">
        <v>22958</v>
      </c>
      <c r="S8804" s="319" t="s">
        <v>351</v>
      </c>
      <c r="BE8804" s="60"/>
      <c r="BR8804" s="60"/>
      <c r="BX8804" s="151"/>
      <c r="CB8804" s="151"/>
      <c r="CM8804" s="151"/>
      <c r="CO8804" s="151"/>
      <c r="CT8804" s="151"/>
      <c r="CY8804" s="151"/>
    </row>
    <row r="8805" spans="1:103" x14ac:dyDescent="0.2">
      <c r="A8805" s="60"/>
      <c r="B8805" s="60"/>
      <c r="C8805" s="60"/>
      <c r="D8805" s="60"/>
      <c r="E8805" s="60"/>
      <c r="F8805" s="60"/>
      <c r="G8805" s="60"/>
      <c r="H8805" s="60"/>
      <c r="I8805" s="60"/>
      <c r="J8805" s="60"/>
      <c r="K8805" s="60"/>
      <c r="L8805" s="60"/>
      <c r="M8805" s="60"/>
      <c r="N8805" s="60"/>
      <c r="O8805" s="60"/>
      <c r="P8805" s="60"/>
      <c r="Q8805" s="60"/>
      <c r="R8805" s="334">
        <v>22959</v>
      </c>
      <c r="S8805" s="319" t="s">
        <v>351</v>
      </c>
      <c r="BE8805" s="60"/>
      <c r="BR8805" s="60"/>
      <c r="BX8805" s="151"/>
      <c r="CB8805" s="151"/>
      <c r="CM8805" s="151"/>
      <c r="CO8805" s="151"/>
      <c r="CT8805" s="151"/>
      <c r="CY8805" s="151"/>
    </row>
    <row r="8806" spans="1:103" x14ac:dyDescent="0.2">
      <c r="A8806" s="60"/>
      <c r="B8806" s="60"/>
      <c r="C8806" s="60"/>
      <c r="D8806" s="60"/>
      <c r="E8806" s="60"/>
      <c r="F8806" s="60"/>
      <c r="G8806" s="60"/>
      <c r="H8806" s="60"/>
      <c r="I8806" s="60"/>
      <c r="J8806" s="60"/>
      <c r="K8806" s="60"/>
      <c r="L8806" s="60"/>
      <c r="M8806" s="60"/>
      <c r="N8806" s="60"/>
      <c r="O8806" s="60"/>
      <c r="P8806" s="60"/>
      <c r="Q8806" s="60"/>
      <c r="R8806" s="334">
        <v>22960</v>
      </c>
      <c r="S8806" s="319" t="s">
        <v>358</v>
      </c>
      <c r="BE8806" s="60"/>
      <c r="BR8806" s="60"/>
      <c r="BX8806" s="151"/>
      <c r="CB8806" s="151"/>
      <c r="CM8806" s="151"/>
      <c r="CO8806" s="151"/>
      <c r="CT8806" s="151"/>
      <c r="CY8806" s="151"/>
    </row>
    <row r="8807" spans="1:103" x14ac:dyDescent="0.2">
      <c r="A8807" s="60"/>
      <c r="B8807" s="60"/>
      <c r="C8807" s="60"/>
      <c r="D8807" s="60"/>
      <c r="E8807" s="60"/>
      <c r="F8807" s="60"/>
      <c r="G8807" s="60"/>
      <c r="H8807" s="60"/>
      <c r="I8807" s="60"/>
      <c r="J8807" s="60"/>
      <c r="K8807" s="60"/>
      <c r="L8807" s="60"/>
      <c r="M8807" s="60"/>
      <c r="N8807" s="60"/>
      <c r="O8807" s="60"/>
      <c r="P8807" s="60"/>
      <c r="Q8807" s="60"/>
      <c r="R8807" s="334">
        <v>22963</v>
      </c>
      <c r="S8807" s="319" t="s">
        <v>351</v>
      </c>
      <c r="BE8807" s="60"/>
      <c r="BR8807" s="60"/>
      <c r="BX8807" s="151"/>
      <c r="CB8807" s="151"/>
      <c r="CM8807" s="151"/>
      <c r="CO8807" s="151"/>
      <c r="CT8807" s="151"/>
      <c r="CY8807" s="151"/>
    </row>
    <row r="8808" spans="1:103" x14ac:dyDescent="0.2">
      <c r="A8808" s="60"/>
      <c r="B8808" s="60"/>
      <c r="C8808" s="60"/>
      <c r="D8808" s="60"/>
      <c r="E8808" s="60"/>
      <c r="F8808" s="60"/>
      <c r="G8808" s="60"/>
      <c r="H8808" s="60"/>
      <c r="I8808" s="60"/>
      <c r="J8808" s="60"/>
      <c r="K8808" s="60"/>
      <c r="L8808" s="60"/>
      <c r="M8808" s="60"/>
      <c r="N8808" s="60"/>
      <c r="O8808" s="60"/>
      <c r="P8808" s="60"/>
      <c r="Q8808" s="60"/>
      <c r="R8808" s="334">
        <v>22964</v>
      </c>
      <c r="S8808" s="319" t="s">
        <v>351</v>
      </c>
      <c r="BE8808" s="60"/>
      <c r="BR8808" s="60"/>
      <c r="BX8808" s="151"/>
      <c r="CB8808" s="151"/>
      <c r="CM8808" s="151"/>
      <c r="CO8808" s="151"/>
      <c r="CT8808" s="151"/>
      <c r="CY8808" s="151"/>
    </row>
    <row r="8809" spans="1:103" x14ac:dyDescent="0.2">
      <c r="A8809" s="60"/>
      <c r="B8809" s="60"/>
      <c r="C8809" s="60"/>
      <c r="D8809" s="60"/>
      <c r="E8809" s="60"/>
      <c r="F8809" s="60"/>
      <c r="G8809" s="60"/>
      <c r="H8809" s="60"/>
      <c r="I8809" s="60"/>
      <c r="J8809" s="60"/>
      <c r="K8809" s="60"/>
      <c r="L8809" s="60"/>
      <c r="M8809" s="60"/>
      <c r="N8809" s="60"/>
      <c r="O8809" s="60"/>
      <c r="P8809" s="60"/>
      <c r="Q8809" s="60"/>
      <c r="R8809" s="334">
        <v>22965</v>
      </c>
      <c r="S8809" s="319" t="s">
        <v>358</v>
      </c>
      <c r="BE8809" s="60"/>
      <c r="BR8809" s="60"/>
      <c r="BX8809" s="151"/>
      <c r="CB8809" s="151"/>
      <c r="CM8809" s="151"/>
      <c r="CO8809" s="151"/>
      <c r="CT8809" s="151"/>
      <c r="CY8809" s="151"/>
    </row>
    <row r="8810" spans="1:103" x14ac:dyDescent="0.2">
      <c r="A8810" s="60"/>
      <c r="B8810" s="60"/>
      <c r="C8810" s="60"/>
      <c r="D8810" s="60"/>
      <c r="E8810" s="60"/>
      <c r="F8810" s="60"/>
      <c r="G8810" s="60"/>
      <c r="H8810" s="60"/>
      <c r="I8810" s="60"/>
      <c r="J8810" s="60"/>
      <c r="K8810" s="60"/>
      <c r="L8810" s="60"/>
      <c r="M8810" s="60"/>
      <c r="N8810" s="60"/>
      <c r="O8810" s="60"/>
      <c r="P8810" s="60"/>
      <c r="Q8810" s="60"/>
      <c r="R8810" s="334">
        <v>22967</v>
      </c>
      <c r="S8810" s="319" t="s">
        <v>351</v>
      </c>
      <c r="BE8810" s="60"/>
      <c r="BR8810" s="60"/>
      <c r="BX8810" s="151"/>
      <c r="CB8810" s="151"/>
      <c r="CM8810" s="151"/>
      <c r="CO8810" s="151"/>
      <c r="CT8810" s="151"/>
      <c r="CY8810" s="151"/>
    </row>
    <row r="8811" spans="1:103" x14ac:dyDescent="0.2">
      <c r="A8811" s="60"/>
      <c r="B8811" s="60"/>
      <c r="C8811" s="60"/>
      <c r="D8811" s="60"/>
      <c r="E8811" s="60"/>
      <c r="F8811" s="60"/>
      <c r="G8811" s="60"/>
      <c r="H8811" s="60"/>
      <c r="I8811" s="60"/>
      <c r="J8811" s="60"/>
      <c r="K8811" s="60"/>
      <c r="L8811" s="60"/>
      <c r="M8811" s="60"/>
      <c r="N8811" s="60"/>
      <c r="O8811" s="60"/>
      <c r="P8811" s="60"/>
      <c r="Q8811" s="60"/>
      <c r="R8811" s="334">
        <v>22968</v>
      </c>
      <c r="S8811" s="319" t="s">
        <v>358</v>
      </c>
      <c r="BE8811" s="60"/>
      <c r="BR8811" s="60"/>
      <c r="BX8811" s="151"/>
      <c r="CB8811" s="151"/>
      <c r="CM8811" s="151"/>
      <c r="CO8811" s="151"/>
      <c r="CT8811" s="151"/>
      <c r="CY8811" s="151"/>
    </row>
    <row r="8812" spans="1:103" x14ac:dyDescent="0.2">
      <c r="A8812" s="60"/>
      <c r="B8812" s="60"/>
      <c r="C8812" s="60"/>
      <c r="D8812" s="60"/>
      <c r="E8812" s="60"/>
      <c r="F8812" s="60"/>
      <c r="G8812" s="60"/>
      <c r="H8812" s="60"/>
      <c r="I8812" s="60"/>
      <c r="J8812" s="60"/>
      <c r="K8812" s="60"/>
      <c r="L8812" s="60"/>
      <c r="M8812" s="60"/>
      <c r="N8812" s="60"/>
      <c r="O8812" s="60"/>
      <c r="P8812" s="60"/>
      <c r="Q8812" s="60"/>
      <c r="R8812" s="334">
        <v>22969</v>
      </c>
      <c r="S8812" s="319" t="s">
        <v>351</v>
      </c>
      <c r="BE8812" s="60"/>
      <c r="BR8812" s="60"/>
      <c r="BX8812" s="151"/>
      <c r="CB8812" s="151"/>
      <c r="CM8812" s="151"/>
      <c r="CO8812" s="151"/>
      <c r="CT8812" s="151"/>
      <c r="CY8812" s="151"/>
    </row>
    <row r="8813" spans="1:103" x14ac:dyDescent="0.2">
      <c r="A8813" s="60"/>
      <c r="B8813" s="60"/>
      <c r="C8813" s="60"/>
      <c r="D8813" s="60"/>
      <c r="E8813" s="60"/>
      <c r="F8813" s="60"/>
      <c r="G8813" s="60"/>
      <c r="H8813" s="60"/>
      <c r="I8813" s="60"/>
      <c r="J8813" s="60"/>
      <c r="K8813" s="60"/>
      <c r="L8813" s="60"/>
      <c r="M8813" s="60"/>
      <c r="N8813" s="60"/>
      <c r="O8813" s="60"/>
      <c r="P8813" s="60"/>
      <c r="Q8813" s="60"/>
      <c r="R8813" s="334">
        <v>22971</v>
      </c>
      <c r="S8813" s="319" t="s">
        <v>351</v>
      </c>
      <c r="BE8813" s="60"/>
      <c r="BR8813" s="60"/>
      <c r="BX8813" s="151"/>
      <c r="CB8813" s="151"/>
      <c r="CM8813" s="151"/>
      <c r="CO8813" s="151"/>
      <c r="CT8813" s="151"/>
      <c r="CY8813" s="151"/>
    </row>
    <row r="8814" spans="1:103" x14ac:dyDescent="0.2">
      <c r="A8814" s="60"/>
      <c r="B8814" s="60"/>
      <c r="C8814" s="60"/>
      <c r="D8814" s="60"/>
      <c r="E8814" s="60"/>
      <c r="F8814" s="60"/>
      <c r="G8814" s="60"/>
      <c r="H8814" s="60"/>
      <c r="I8814" s="60"/>
      <c r="J8814" s="60"/>
      <c r="K8814" s="60"/>
      <c r="L8814" s="60"/>
      <c r="M8814" s="60"/>
      <c r="N8814" s="60"/>
      <c r="O8814" s="60"/>
      <c r="P8814" s="60"/>
      <c r="Q8814" s="60"/>
      <c r="R8814" s="334">
        <v>22972</v>
      </c>
      <c r="S8814" s="319" t="s">
        <v>358</v>
      </c>
      <c r="BE8814" s="60"/>
      <c r="BR8814" s="60"/>
      <c r="BX8814" s="151"/>
      <c r="CB8814" s="151"/>
      <c r="CM8814" s="151"/>
      <c r="CO8814" s="151"/>
      <c r="CT8814" s="151"/>
      <c r="CY8814" s="151"/>
    </row>
    <row r="8815" spans="1:103" x14ac:dyDescent="0.2">
      <c r="A8815" s="60"/>
      <c r="B8815" s="60"/>
      <c r="C8815" s="60"/>
      <c r="D8815" s="60"/>
      <c r="E8815" s="60"/>
      <c r="F8815" s="60"/>
      <c r="G8815" s="60"/>
      <c r="H8815" s="60"/>
      <c r="I8815" s="60"/>
      <c r="J8815" s="60"/>
      <c r="K8815" s="60"/>
      <c r="L8815" s="60"/>
      <c r="M8815" s="60"/>
      <c r="N8815" s="60"/>
      <c r="O8815" s="60"/>
      <c r="P8815" s="60"/>
      <c r="Q8815" s="60"/>
      <c r="R8815" s="334">
        <v>22973</v>
      </c>
      <c r="S8815" s="319" t="s">
        <v>358</v>
      </c>
      <c r="BE8815" s="60"/>
      <c r="BR8815" s="60"/>
      <c r="BX8815" s="151"/>
      <c r="CB8815" s="151"/>
      <c r="CM8815" s="151"/>
      <c r="CO8815" s="151"/>
      <c r="CT8815" s="151"/>
      <c r="CY8815" s="151"/>
    </row>
    <row r="8816" spans="1:103" x14ac:dyDescent="0.2">
      <c r="A8816" s="60"/>
      <c r="B8816" s="60"/>
      <c r="C8816" s="60"/>
      <c r="D8816" s="60"/>
      <c r="E8816" s="60"/>
      <c r="F8816" s="60"/>
      <c r="G8816" s="60"/>
      <c r="H8816" s="60"/>
      <c r="I8816" s="60"/>
      <c r="J8816" s="60"/>
      <c r="K8816" s="60"/>
      <c r="L8816" s="60"/>
      <c r="M8816" s="60"/>
      <c r="N8816" s="60"/>
      <c r="O8816" s="60"/>
      <c r="P8816" s="60"/>
      <c r="Q8816" s="60"/>
      <c r="R8816" s="334">
        <v>22974</v>
      </c>
      <c r="S8816" s="319" t="s">
        <v>351</v>
      </c>
      <c r="BE8816" s="60"/>
      <c r="BR8816" s="60"/>
      <c r="BX8816" s="151"/>
      <c r="CB8816" s="151"/>
      <c r="CM8816" s="151"/>
      <c r="CO8816" s="151"/>
      <c r="CT8816" s="151"/>
      <c r="CY8816" s="151"/>
    </row>
    <row r="8817" spans="1:103" x14ac:dyDescent="0.2">
      <c r="A8817" s="60"/>
      <c r="B8817" s="60"/>
      <c r="C8817" s="60"/>
      <c r="D8817" s="60"/>
      <c r="E8817" s="60"/>
      <c r="F8817" s="60"/>
      <c r="G8817" s="60"/>
      <c r="H8817" s="60"/>
      <c r="I8817" s="60"/>
      <c r="J8817" s="60"/>
      <c r="K8817" s="60"/>
      <c r="L8817" s="60"/>
      <c r="M8817" s="60"/>
      <c r="N8817" s="60"/>
      <c r="O8817" s="60"/>
      <c r="P8817" s="60"/>
      <c r="Q8817" s="60"/>
      <c r="R8817" s="334">
        <v>22976</v>
      </c>
      <c r="S8817" s="319" t="s">
        <v>351</v>
      </c>
      <c r="BE8817" s="60"/>
      <c r="BR8817" s="60"/>
      <c r="BX8817" s="151"/>
      <c r="CB8817" s="151"/>
      <c r="CM8817" s="151"/>
      <c r="CO8817" s="151"/>
      <c r="CT8817" s="151"/>
      <c r="CY8817" s="151"/>
    </row>
    <row r="8818" spans="1:103" x14ac:dyDescent="0.2">
      <c r="A8818" s="60"/>
      <c r="B8818" s="60"/>
      <c r="C8818" s="60"/>
      <c r="D8818" s="60"/>
      <c r="E8818" s="60"/>
      <c r="F8818" s="60"/>
      <c r="G8818" s="60"/>
      <c r="H8818" s="60"/>
      <c r="I8818" s="60"/>
      <c r="J8818" s="60"/>
      <c r="K8818" s="60"/>
      <c r="L8818" s="60"/>
      <c r="M8818" s="60"/>
      <c r="N8818" s="60"/>
      <c r="O8818" s="60"/>
      <c r="P8818" s="60"/>
      <c r="Q8818" s="60"/>
      <c r="R8818" s="334">
        <v>22980</v>
      </c>
      <c r="S8818" s="319" t="s">
        <v>358</v>
      </c>
      <c r="BE8818" s="60"/>
      <c r="BR8818" s="60"/>
      <c r="BX8818" s="151"/>
      <c r="CB8818" s="151"/>
      <c r="CM8818" s="151"/>
      <c r="CO8818" s="151"/>
      <c r="CT8818" s="151"/>
      <c r="CY8818" s="151"/>
    </row>
    <row r="8819" spans="1:103" x14ac:dyDescent="0.2">
      <c r="A8819" s="60"/>
      <c r="B8819" s="60"/>
      <c r="C8819" s="60"/>
      <c r="D8819" s="60"/>
      <c r="E8819" s="60"/>
      <c r="F8819" s="60"/>
      <c r="G8819" s="60"/>
      <c r="H8819" s="60"/>
      <c r="I8819" s="60"/>
      <c r="J8819" s="60"/>
      <c r="K8819" s="60"/>
      <c r="L8819" s="60"/>
      <c r="M8819" s="60"/>
      <c r="N8819" s="60"/>
      <c r="O8819" s="60"/>
      <c r="P8819" s="60"/>
      <c r="Q8819" s="60"/>
      <c r="R8819" s="334">
        <v>22987</v>
      </c>
      <c r="S8819" s="319" t="s">
        <v>358</v>
      </c>
      <c r="BE8819" s="60"/>
      <c r="BR8819" s="60"/>
      <c r="BX8819" s="151"/>
      <c r="CB8819" s="151"/>
      <c r="CM8819" s="151"/>
      <c r="CO8819" s="151"/>
      <c r="CT8819" s="151"/>
      <c r="CY8819" s="151"/>
    </row>
    <row r="8820" spans="1:103" x14ac:dyDescent="0.2">
      <c r="A8820" s="60"/>
      <c r="B8820" s="60"/>
      <c r="C8820" s="60"/>
      <c r="D8820" s="60"/>
      <c r="E8820" s="60"/>
      <c r="F8820" s="60"/>
      <c r="G8820" s="60"/>
      <c r="H8820" s="60"/>
      <c r="I8820" s="60"/>
      <c r="J8820" s="60"/>
      <c r="K8820" s="60"/>
      <c r="L8820" s="60"/>
      <c r="M8820" s="60"/>
      <c r="N8820" s="60"/>
      <c r="O8820" s="60"/>
      <c r="P8820" s="60"/>
      <c r="Q8820" s="60"/>
      <c r="R8820" s="334">
        <v>22989</v>
      </c>
      <c r="S8820" s="319" t="s">
        <v>358</v>
      </c>
      <c r="BE8820" s="60"/>
      <c r="BR8820" s="60"/>
      <c r="BX8820" s="151"/>
      <c r="CB8820" s="151"/>
      <c r="CM8820" s="151"/>
      <c r="CO8820" s="151"/>
      <c r="CT8820" s="151"/>
      <c r="CY8820" s="151"/>
    </row>
    <row r="8821" spans="1:103" x14ac:dyDescent="0.2">
      <c r="A8821" s="60"/>
      <c r="B8821" s="60"/>
      <c r="C8821" s="60"/>
      <c r="D8821" s="60"/>
      <c r="E8821" s="60"/>
      <c r="F8821" s="60"/>
      <c r="G8821" s="60"/>
      <c r="H8821" s="60"/>
      <c r="I8821" s="60"/>
      <c r="J8821" s="60"/>
      <c r="K8821" s="60"/>
      <c r="L8821" s="60"/>
      <c r="M8821" s="60"/>
      <c r="N8821" s="60"/>
      <c r="O8821" s="60"/>
      <c r="P8821" s="60"/>
      <c r="Q8821" s="60"/>
      <c r="R8821" s="334">
        <v>23001</v>
      </c>
      <c r="S8821" s="319" t="s">
        <v>358</v>
      </c>
      <c r="BE8821" s="60"/>
      <c r="BR8821" s="60"/>
      <c r="BX8821" s="151"/>
      <c r="CB8821" s="151"/>
      <c r="CM8821" s="151"/>
      <c r="CO8821" s="151"/>
      <c r="CT8821" s="151"/>
      <c r="CY8821" s="151"/>
    </row>
    <row r="8822" spans="1:103" x14ac:dyDescent="0.2">
      <c r="A8822" s="60"/>
      <c r="B8822" s="60"/>
      <c r="C8822" s="60"/>
      <c r="D8822" s="60"/>
      <c r="E8822" s="60"/>
      <c r="F8822" s="60"/>
      <c r="G8822" s="60"/>
      <c r="H8822" s="60"/>
      <c r="I8822" s="60"/>
      <c r="J8822" s="60"/>
      <c r="K8822" s="60"/>
      <c r="L8822" s="60"/>
      <c r="M8822" s="60"/>
      <c r="N8822" s="60"/>
      <c r="O8822" s="60"/>
      <c r="P8822" s="60"/>
      <c r="Q8822" s="60"/>
      <c r="R8822" s="334">
        <v>23002</v>
      </c>
      <c r="S8822" s="319" t="s">
        <v>358</v>
      </c>
      <c r="BE8822" s="60"/>
      <c r="BR8822" s="60"/>
      <c r="BX8822" s="151"/>
      <c r="CB8822" s="151"/>
      <c r="CM8822" s="151"/>
      <c r="CO8822" s="151"/>
      <c r="CT8822" s="151"/>
      <c r="CY8822" s="151"/>
    </row>
    <row r="8823" spans="1:103" x14ac:dyDescent="0.2">
      <c r="A8823" s="60"/>
      <c r="B8823" s="60"/>
      <c r="C8823" s="60"/>
      <c r="D8823" s="60"/>
      <c r="E8823" s="60"/>
      <c r="F8823" s="60"/>
      <c r="G8823" s="60"/>
      <c r="H8823" s="60"/>
      <c r="I8823" s="60"/>
      <c r="J8823" s="60"/>
      <c r="K8823" s="60"/>
      <c r="L8823" s="60"/>
      <c r="M8823" s="60"/>
      <c r="N8823" s="60"/>
      <c r="O8823" s="60"/>
      <c r="P8823" s="60"/>
      <c r="Q8823" s="60"/>
      <c r="R8823" s="334">
        <v>23003</v>
      </c>
      <c r="S8823" s="319" t="s">
        <v>358</v>
      </c>
      <c r="BE8823" s="60"/>
      <c r="BR8823" s="60"/>
      <c r="BX8823" s="151"/>
      <c r="CB8823" s="151"/>
      <c r="CM8823" s="151"/>
      <c r="CO8823" s="151"/>
      <c r="CT8823" s="151"/>
      <c r="CY8823" s="151"/>
    </row>
    <row r="8824" spans="1:103" x14ac:dyDescent="0.2">
      <c r="A8824" s="60"/>
      <c r="B8824" s="60"/>
      <c r="C8824" s="60"/>
      <c r="D8824" s="60"/>
      <c r="E8824" s="60"/>
      <c r="F8824" s="60"/>
      <c r="G8824" s="60"/>
      <c r="H8824" s="60"/>
      <c r="I8824" s="60"/>
      <c r="J8824" s="60"/>
      <c r="K8824" s="60"/>
      <c r="L8824" s="60"/>
      <c r="M8824" s="60"/>
      <c r="N8824" s="60"/>
      <c r="O8824" s="60"/>
      <c r="P8824" s="60"/>
      <c r="Q8824" s="60"/>
      <c r="R8824" s="334">
        <v>23004</v>
      </c>
      <c r="S8824" s="319" t="s">
        <v>351</v>
      </c>
      <c r="BE8824" s="60"/>
      <c r="BR8824" s="60"/>
      <c r="BX8824" s="151"/>
      <c r="CB8824" s="151"/>
      <c r="CM8824" s="151"/>
      <c r="CO8824" s="151"/>
      <c r="CT8824" s="151"/>
      <c r="CY8824" s="151"/>
    </row>
    <row r="8825" spans="1:103" x14ac:dyDescent="0.2">
      <c r="A8825" s="60"/>
      <c r="B8825" s="60"/>
      <c r="C8825" s="60"/>
      <c r="D8825" s="60"/>
      <c r="E8825" s="60"/>
      <c r="F8825" s="60"/>
      <c r="G8825" s="60"/>
      <c r="H8825" s="60"/>
      <c r="I8825" s="60"/>
      <c r="J8825" s="60"/>
      <c r="K8825" s="60"/>
      <c r="L8825" s="60"/>
      <c r="M8825" s="60"/>
      <c r="N8825" s="60"/>
      <c r="O8825" s="60"/>
      <c r="P8825" s="60"/>
      <c r="Q8825" s="60"/>
      <c r="R8825" s="334">
        <v>23005</v>
      </c>
      <c r="S8825" s="319" t="s">
        <v>358</v>
      </c>
      <c r="BE8825" s="60"/>
      <c r="BR8825" s="60"/>
      <c r="BX8825" s="151"/>
      <c r="CB8825" s="151"/>
      <c r="CM8825" s="151"/>
      <c r="CO8825" s="151"/>
      <c r="CT8825" s="151"/>
      <c r="CY8825" s="151"/>
    </row>
    <row r="8826" spans="1:103" x14ac:dyDescent="0.2">
      <c r="A8826" s="60"/>
      <c r="B8826" s="60"/>
      <c r="C8826" s="60"/>
      <c r="D8826" s="60"/>
      <c r="E8826" s="60"/>
      <c r="F8826" s="60"/>
      <c r="G8826" s="60"/>
      <c r="H8826" s="60"/>
      <c r="I8826" s="60"/>
      <c r="J8826" s="60"/>
      <c r="K8826" s="60"/>
      <c r="L8826" s="60"/>
      <c r="M8826" s="60"/>
      <c r="N8826" s="60"/>
      <c r="O8826" s="60"/>
      <c r="P8826" s="60"/>
      <c r="Q8826" s="60"/>
      <c r="R8826" s="334">
        <v>23009</v>
      </c>
      <c r="S8826" s="319" t="s">
        <v>358</v>
      </c>
      <c r="BE8826" s="60"/>
      <c r="BR8826" s="60"/>
      <c r="BX8826" s="151"/>
      <c r="CB8826" s="151"/>
      <c r="CM8826" s="151"/>
      <c r="CO8826" s="151"/>
      <c r="CT8826" s="151"/>
      <c r="CY8826" s="151"/>
    </row>
    <row r="8827" spans="1:103" x14ac:dyDescent="0.2">
      <c r="A8827" s="60"/>
      <c r="B8827" s="60"/>
      <c r="C8827" s="60"/>
      <c r="D8827" s="60"/>
      <c r="E8827" s="60"/>
      <c r="F8827" s="60"/>
      <c r="G8827" s="60"/>
      <c r="H8827" s="60"/>
      <c r="I8827" s="60"/>
      <c r="J8827" s="60"/>
      <c r="K8827" s="60"/>
      <c r="L8827" s="60"/>
      <c r="M8827" s="60"/>
      <c r="N8827" s="60"/>
      <c r="O8827" s="60"/>
      <c r="P8827" s="60"/>
      <c r="Q8827" s="60"/>
      <c r="R8827" s="334">
        <v>23011</v>
      </c>
      <c r="S8827" s="319" t="s">
        <v>358</v>
      </c>
      <c r="BE8827" s="60"/>
      <c r="BR8827" s="60"/>
      <c r="BX8827" s="151"/>
      <c r="CB8827" s="151"/>
      <c r="CM8827" s="151"/>
      <c r="CO8827" s="151"/>
      <c r="CT8827" s="151"/>
      <c r="CY8827" s="151"/>
    </row>
    <row r="8828" spans="1:103" x14ac:dyDescent="0.2">
      <c r="A8828" s="60"/>
      <c r="B8828" s="60"/>
      <c r="C8828" s="60"/>
      <c r="D8828" s="60"/>
      <c r="E8828" s="60"/>
      <c r="F8828" s="60"/>
      <c r="G8828" s="60"/>
      <c r="H8828" s="60"/>
      <c r="I8828" s="60"/>
      <c r="J8828" s="60"/>
      <c r="K8828" s="60"/>
      <c r="L8828" s="60"/>
      <c r="M8828" s="60"/>
      <c r="N8828" s="60"/>
      <c r="O8828" s="60"/>
      <c r="P8828" s="60"/>
      <c r="Q8828" s="60"/>
      <c r="R8828" s="334">
        <v>23014</v>
      </c>
      <c r="S8828" s="319" t="s">
        <v>358</v>
      </c>
      <c r="BE8828" s="60"/>
      <c r="BR8828" s="60"/>
      <c r="BX8828" s="151"/>
      <c r="CB8828" s="151"/>
      <c r="CM8828" s="151"/>
      <c r="CO8828" s="151"/>
      <c r="CT8828" s="151"/>
      <c r="CY8828" s="151"/>
    </row>
    <row r="8829" spans="1:103" x14ac:dyDescent="0.2">
      <c r="A8829" s="60"/>
      <c r="B8829" s="60"/>
      <c r="C8829" s="60"/>
      <c r="D8829" s="60"/>
      <c r="E8829" s="60"/>
      <c r="F8829" s="60"/>
      <c r="G8829" s="60"/>
      <c r="H8829" s="60"/>
      <c r="I8829" s="60"/>
      <c r="J8829" s="60"/>
      <c r="K8829" s="60"/>
      <c r="L8829" s="60"/>
      <c r="M8829" s="60"/>
      <c r="N8829" s="60"/>
      <c r="O8829" s="60"/>
      <c r="P8829" s="60"/>
      <c r="Q8829" s="60"/>
      <c r="R8829" s="334">
        <v>23015</v>
      </c>
      <c r="S8829" s="319" t="s">
        <v>358</v>
      </c>
      <c r="BE8829" s="60"/>
      <c r="BR8829" s="60"/>
      <c r="BX8829" s="151"/>
      <c r="CB8829" s="151"/>
      <c r="CM8829" s="151"/>
      <c r="CO8829" s="151"/>
      <c r="CT8829" s="151"/>
      <c r="CY8829" s="151"/>
    </row>
    <row r="8830" spans="1:103" x14ac:dyDescent="0.2">
      <c r="A8830" s="60"/>
      <c r="B8830" s="60"/>
      <c r="C8830" s="60"/>
      <c r="D8830" s="60"/>
      <c r="E8830" s="60"/>
      <c r="F8830" s="60"/>
      <c r="G8830" s="60"/>
      <c r="H8830" s="60"/>
      <c r="I8830" s="60"/>
      <c r="J8830" s="60"/>
      <c r="K8830" s="60"/>
      <c r="L8830" s="60"/>
      <c r="M8830" s="60"/>
      <c r="N8830" s="60"/>
      <c r="O8830" s="60"/>
      <c r="P8830" s="60"/>
      <c r="Q8830" s="60"/>
      <c r="R8830" s="334">
        <v>23018</v>
      </c>
      <c r="S8830" s="319" t="s">
        <v>358</v>
      </c>
      <c r="BE8830" s="60"/>
      <c r="BR8830" s="60"/>
      <c r="BX8830" s="151"/>
      <c r="CB8830" s="151"/>
      <c r="CM8830" s="151"/>
      <c r="CO8830" s="151"/>
      <c r="CT8830" s="151"/>
      <c r="CY8830" s="151"/>
    </row>
    <row r="8831" spans="1:103" x14ac:dyDescent="0.2">
      <c r="A8831" s="60"/>
      <c r="B8831" s="60"/>
      <c r="C8831" s="60"/>
      <c r="D8831" s="60"/>
      <c r="E8831" s="60"/>
      <c r="F8831" s="60"/>
      <c r="G8831" s="60"/>
      <c r="H8831" s="60"/>
      <c r="I8831" s="60"/>
      <c r="J8831" s="60"/>
      <c r="K8831" s="60"/>
      <c r="L8831" s="60"/>
      <c r="M8831" s="60"/>
      <c r="N8831" s="60"/>
      <c r="O8831" s="60"/>
      <c r="P8831" s="60"/>
      <c r="Q8831" s="60"/>
      <c r="R8831" s="334">
        <v>23021</v>
      </c>
      <c r="S8831" s="319" t="s">
        <v>358</v>
      </c>
      <c r="BE8831" s="60"/>
      <c r="BR8831" s="60"/>
      <c r="BX8831" s="151"/>
      <c r="CB8831" s="151"/>
      <c r="CM8831" s="151"/>
      <c r="CO8831" s="151"/>
      <c r="CT8831" s="151"/>
      <c r="CY8831" s="151"/>
    </row>
    <row r="8832" spans="1:103" x14ac:dyDescent="0.2">
      <c r="A8832" s="60"/>
      <c r="B8832" s="60"/>
      <c r="C8832" s="60"/>
      <c r="D8832" s="60"/>
      <c r="E8832" s="60"/>
      <c r="F8832" s="60"/>
      <c r="G8832" s="60"/>
      <c r="H8832" s="60"/>
      <c r="I8832" s="60"/>
      <c r="J8832" s="60"/>
      <c r="K8832" s="60"/>
      <c r="L8832" s="60"/>
      <c r="M8832" s="60"/>
      <c r="N8832" s="60"/>
      <c r="O8832" s="60"/>
      <c r="P8832" s="60"/>
      <c r="Q8832" s="60"/>
      <c r="R8832" s="334">
        <v>23022</v>
      </c>
      <c r="S8832" s="319" t="s">
        <v>358</v>
      </c>
      <c r="BE8832" s="60"/>
      <c r="BR8832" s="60"/>
      <c r="BX8832" s="151"/>
      <c r="CB8832" s="151"/>
      <c r="CM8832" s="151"/>
      <c r="CO8832" s="151"/>
      <c r="CT8832" s="151"/>
      <c r="CY8832" s="151"/>
    </row>
    <row r="8833" spans="1:103" x14ac:dyDescent="0.2">
      <c r="A8833" s="60"/>
      <c r="B8833" s="60"/>
      <c r="C8833" s="60"/>
      <c r="D8833" s="60"/>
      <c r="E8833" s="60"/>
      <c r="F8833" s="60"/>
      <c r="G8833" s="60"/>
      <c r="H8833" s="60"/>
      <c r="I8833" s="60"/>
      <c r="J8833" s="60"/>
      <c r="K8833" s="60"/>
      <c r="L8833" s="60"/>
      <c r="M8833" s="60"/>
      <c r="N8833" s="60"/>
      <c r="O8833" s="60"/>
      <c r="P8833" s="60"/>
      <c r="Q8833" s="60"/>
      <c r="R8833" s="334">
        <v>23023</v>
      </c>
      <c r="S8833" s="319" t="s">
        <v>358</v>
      </c>
      <c r="BE8833" s="60"/>
      <c r="BR8833" s="60"/>
      <c r="BX8833" s="151"/>
      <c r="CB8833" s="151"/>
      <c r="CM8833" s="151"/>
      <c r="CO8833" s="151"/>
      <c r="CT8833" s="151"/>
      <c r="CY8833" s="151"/>
    </row>
    <row r="8834" spans="1:103" x14ac:dyDescent="0.2">
      <c r="A8834" s="60"/>
      <c r="B8834" s="60"/>
      <c r="C8834" s="60"/>
      <c r="D8834" s="60"/>
      <c r="E8834" s="60"/>
      <c r="F8834" s="60"/>
      <c r="G8834" s="60"/>
      <c r="H8834" s="60"/>
      <c r="I8834" s="60"/>
      <c r="J8834" s="60"/>
      <c r="K8834" s="60"/>
      <c r="L8834" s="60"/>
      <c r="M8834" s="60"/>
      <c r="N8834" s="60"/>
      <c r="O8834" s="60"/>
      <c r="P8834" s="60"/>
      <c r="Q8834" s="60"/>
      <c r="R8834" s="334">
        <v>23024</v>
      </c>
      <c r="S8834" s="319" t="s">
        <v>358</v>
      </c>
      <c r="BE8834" s="60"/>
      <c r="BR8834" s="60"/>
      <c r="BX8834" s="151"/>
      <c r="CB8834" s="151"/>
      <c r="CM8834" s="151"/>
      <c r="CO8834" s="151"/>
      <c r="CT8834" s="151"/>
      <c r="CY8834" s="151"/>
    </row>
    <row r="8835" spans="1:103" x14ac:dyDescent="0.2">
      <c r="A8835" s="60"/>
      <c r="B8835" s="60"/>
      <c r="C8835" s="60"/>
      <c r="D8835" s="60"/>
      <c r="E8835" s="60"/>
      <c r="F8835" s="60"/>
      <c r="G8835" s="60"/>
      <c r="H8835" s="60"/>
      <c r="I8835" s="60"/>
      <c r="J8835" s="60"/>
      <c r="K8835" s="60"/>
      <c r="L8835" s="60"/>
      <c r="M8835" s="60"/>
      <c r="N8835" s="60"/>
      <c r="O8835" s="60"/>
      <c r="P8835" s="60"/>
      <c r="Q8835" s="60"/>
      <c r="R8835" s="334">
        <v>23025</v>
      </c>
      <c r="S8835" s="319" t="s">
        <v>358</v>
      </c>
      <c r="BE8835" s="60"/>
      <c r="BR8835" s="60"/>
      <c r="BX8835" s="151"/>
      <c r="CB8835" s="151"/>
      <c r="CM8835" s="151"/>
      <c r="CO8835" s="151"/>
      <c r="CT8835" s="151"/>
      <c r="CY8835" s="151"/>
    </row>
    <row r="8836" spans="1:103" x14ac:dyDescent="0.2">
      <c r="A8836" s="60"/>
      <c r="B8836" s="60"/>
      <c r="C8836" s="60"/>
      <c r="D8836" s="60"/>
      <c r="E8836" s="60"/>
      <c r="F8836" s="60"/>
      <c r="G8836" s="60"/>
      <c r="H8836" s="60"/>
      <c r="I8836" s="60"/>
      <c r="J8836" s="60"/>
      <c r="K8836" s="60"/>
      <c r="L8836" s="60"/>
      <c r="M8836" s="60"/>
      <c r="N8836" s="60"/>
      <c r="O8836" s="60"/>
      <c r="P8836" s="60"/>
      <c r="Q8836" s="60"/>
      <c r="R8836" s="334">
        <v>23027</v>
      </c>
      <c r="S8836" s="319" t="s">
        <v>351</v>
      </c>
      <c r="BE8836" s="60"/>
      <c r="BR8836" s="60"/>
      <c r="BX8836" s="151"/>
      <c r="CB8836" s="151"/>
      <c r="CM8836" s="151"/>
      <c r="CO8836" s="151"/>
      <c r="CT8836" s="151"/>
      <c r="CY8836" s="151"/>
    </row>
    <row r="8837" spans="1:103" x14ac:dyDescent="0.2">
      <c r="A8837" s="60"/>
      <c r="B8837" s="60"/>
      <c r="C8837" s="60"/>
      <c r="D8837" s="60"/>
      <c r="E8837" s="60"/>
      <c r="F8837" s="60"/>
      <c r="G8837" s="60"/>
      <c r="H8837" s="60"/>
      <c r="I8837" s="60"/>
      <c r="J8837" s="60"/>
      <c r="K8837" s="60"/>
      <c r="L8837" s="60"/>
      <c r="M8837" s="60"/>
      <c r="N8837" s="60"/>
      <c r="O8837" s="60"/>
      <c r="P8837" s="60"/>
      <c r="Q8837" s="60"/>
      <c r="R8837" s="334">
        <v>23030</v>
      </c>
      <c r="S8837" s="319" t="s">
        <v>358</v>
      </c>
      <c r="BE8837" s="60"/>
      <c r="BR8837" s="60"/>
      <c r="BX8837" s="151"/>
      <c r="CB8837" s="151"/>
      <c r="CM8837" s="151"/>
      <c r="CO8837" s="151"/>
      <c r="CT8837" s="151"/>
      <c r="CY8837" s="151"/>
    </row>
    <row r="8838" spans="1:103" x14ac:dyDescent="0.2">
      <c r="A8838" s="60"/>
      <c r="B8838" s="60"/>
      <c r="C8838" s="60"/>
      <c r="D8838" s="60"/>
      <c r="E8838" s="60"/>
      <c r="F8838" s="60"/>
      <c r="G8838" s="60"/>
      <c r="H8838" s="60"/>
      <c r="I8838" s="60"/>
      <c r="J8838" s="60"/>
      <c r="K8838" s="60"/>
      <c r="L8838" s="60"/>
      <c r="M8838" s="60"/>
      <c r="N8838" s="60"/>
      <c r="O8838" s="60"/>
      <c r="P8838" s="60"/>
      <c r="Q8838" s="60"/>
      <c r="R8838" s="334">
        <v>23031</v>
      </c>
      <c r="S8838" s="319" t="s">
        <v>358</v>
      </c>
      <c r="BE8838" s="60"/>
      <c r="BR8838" s="60"/>
      <c r="BX8838" s="151"/>
      <c r="CB8838" s="151"/>
      <c r="CM8838" s="151"/>
      <c r="CO8838" s="151"/>
      <c r="CT8838" s="151"/>
      <c r="CY8838" s="151"/>
    </row>
    <row r="8839" spans="1:103" x14ac:dyDescent="0.2">
      <c r="A8839" s="60"/>
      <c r="B8839" s="60"/>
      <c r="C8839" s="60"/>
      <c r="D8839" s="60"/>
      <c r="E8839" s="60"/>
      <c r="F8839" s="60"/>
      <c r="G8839" s="60"/>
      <c r="H8839" s="60"/>
      <c r="I8839" s="60"/>
      <c r="J8839" s="60"/>
      <c r="K8839" s="60"/>
      <c r="L8839" s="60"/>
      <c r="M8839" s="60"/>
      <c r="N8839" s="60"/>
      <c r="O8839" s="60"/>
      <c r="P8839" s="60"/>
      <c r="Q8839" s="60"/>
      <c r="R8839" s="334">
        <v>23032</v>
      </c>
      <c r="S8839" s="319" t="s">
        <v>358</v>
      </c>
      <c r="BE8839" s="60"/>
      <c r="BR8839" s="60"/>
      <c r="BX8839" s="151"/>
      <c r="CB8839" s="151"/>
      <c r="CM8839" s="151"/>
      <c r="CO8839" s="151"/>
      <c r="CT8839" s="151"/>
      <c r="CY8839" s="151"/>
    </row>
    <row r="8840" spans="1:103" x14ac:dyDescent="0.2">
      <c r="A8840" s="60"/>
      <c r="B8840" s="60"/>
      <c r="C8840" s="60"/>
      <c r="D8840" s="60"/>
      <c r="E8840" s="60"/>
      <c r="F8840" s="60"/>
      <c r="G8840" s="60"/>
      <c r="H8840" s="60"/>
      <c r="I8840" s="60"/>
      <c r="J8840" s="60"/>
      <c r="K8840" s="60"/>
      <c r="L8840" s="60"/>
      <c r="M8840" s="60"/>
      <c r="N8840" s="60"/>
      <c r="O8840" s="60"/>
      <c r="P8840" s="60"/>
      <c r="Q8840" s="60"/>
      <c r="R8840" s="334">
        <v>23035</v>
      </c>
      <c r="S8840" s="319" t="s">
        <v>358</v>
      </c>
      <c r="BE8840" s="60"/>
      <c r="BR8840" s="60"/>
      <c r="BX8840" s="151"/>
      <c r="CB8840" s="151"/>
      <c r="CM8840" s="151"/>
      <c r="CO8840" s="151"/>
      <c r="CT8840" s="151"/>
      <c r="CY8840" s="151"/>
    </row>
    <row r="8841" spans="1:103" x14ac:dyDescent="0.2">
      <c r="A8841" s="60"/>
      <c r="B8841" s="60"/>
      <c r="C8841" s="60"/>
      <c r="D8841" s="60"/>
      <c r="E8841" s="60"/>
      <c r="F8841" s="60"/>
      <c r="G8841" s="60"/>
      <c r="H8841" s="60"/>
      <c r="I8841" s="60"/>
      <c r="J8841" s="60"/>
      <c r="K8841" s="60"/>
      <c r="L8841" s="60"/>
      <c r="M8841" s="60"/>
      <c r="N8841" s="60"/>
      <c r="O8841" s="60"/>
      <c r="P8841" s="60"/>
      <c r="Q8841" s="60"/>
      <c r="R8841" s="334">
        <v>23038</v>
      </c>
      <c r="S8841" s="319" t="s">
        <v>351</v>
      </c>
      <c r="BE8841" s="60"/>
      <c r="BR8841" s="60"/>
      <c r="BX8841" s="151"/>
      <c r="CB8841" s="151"/>
      <c r="CM8841" s="151"/>
      <c r="CO8841" s="151"/>
      <c r="CT8841" s="151"/>
      <c r="CY8841" s="151"/>
    </row>
    <row r="8842" spans="1:103" x14ac:dyDescent="0.2">
      <c r="A8842" s="60"/>
      <c r="B8842" s="60"/>
      <c r="C8842" s="60"/>
      <c r="D8842" s="60"/>
      <c r="E8842" s="60"/>
      <c r="F8842" s="60"/>
      <c r="G8842" s="60"/>
      <c r="H8842" s="60"/>
      <c r="I8842" s="60"/>
      <c r="J8842" s="60"/>
      <c r="K8842" s="60"/>
      <c r="L8842" s="60"/>
      <c r="M8842" s="60"/>
      <c r="N8842" s="60"/>
      <c r="O8842" s="60"/>
      <c r="P8842" s="60"/>
      <c r="Q8842" s="60"/>
      <c r="R8842" s="334">
        <v>23039</v>
      </c>
      <c r="S8842" s="319" t="s">
        <v>358</v>
      </c>
      <c r="BE8842" s="60"/>
      <c r="BR8842" s="60"/>
      <c r="BX8842" s="151"/>
      <c r="CB8842" s="151"/>
      <c r="CM8842" s="151"/>
      <c r="CO8842" s="151"/>
      <c r="CT8842" s="151"/>
      <c r="CY8842" s="151"/>
    </row>
    <row r="8843" spans="1:103" x14ac:dyDescent="0.2">
      <c r="A8843" s="60"/>
      <c r="B8843" s="60"/>
      <c r="C8843" s="60"/>
      <c r="D8843" s="60"/>
      <c r="E8843" s="60"/>
      <c r="F8843" s="60"/>
      <c r="G8843" s="60"/>
      <c r="H8843" s="60"/>
      <c r="I8843" s="60"/>
      <c r="J8843" s="60"/>
      <c r="K8843" s="60"/>
      <c r="L8843" s="60"/>
      <c r="M8843" s="60"/>
      <c r="N8843" s="60"/>
      <c r="O8843" s="60"/>
      <c r="P8843" s="60"/>
      <c r="Q8843" s="60"/>
      <c r="R8843" s="334">
        <v>23040</v>
      </c>
      <c r="S8843" s="319" t="s">
        <v>358</v>
      </c>
      <c r="BE8843" s="60"/>
      <c r="BR8843" s="60"/>
      <c r="BX8843" s="151"/>
      <c r="CB8843" s="151"/>
      <c r="CM8843" s="151"/>
      <c r="CO8843" s="151"/>
      <c r="CT8843" s="151"/>
      <c r="CY8843" s="151"/>
    </row>
    <row r="8844" spans="1:103" x14ac:dyDescent="0.2">
      <c r="A8844" s="60"/>
      <c r="B8844" s="60"/>
      <c r="C8844" s="60"/>
      <c r="D8844" s="60"/>
      <c r="E8844" s="60"/>
      <c r="F8844" s="60"/>
      <c r="G8844" s="60"/>
      <c r="H8844" s="60"/>
      <c r="I8844" s="60"/>
      <c r="J8844" s="60"/>
      <c r="K8844" s="60"/>
      <c r="L8844" s="60"/>
      <c r="M8844" s="60"/>
      <c r="N8844" s="60"/>
      <c r="O8844" s="60"/>
      <c r="P8844" s="60"/>
      <c r="Q8844" s="60"/>
      <c r="R8844" s="334">
        <v>23043</v>
      </c>
      <c r="S8844" s="319" t="s">
        <v>358</v>
      </c>
      <c r="BE8844" s="60"/>
      <c r="BR8844" s="60"/>
      <c r="BX8844" s="151"/>
      <c r="CB8844" s="151"/>
      <c r="CM8844" s="151"/>
      <c r="CO8844" s="151"/>
      <c r="CT8844" s="151"/>
      <c r="CY8844" s="151"/>
    </row>
    <row r="8845" spans="1:103" x14ac:dyDescent="0.2">
      <c r="A8845" s="60"/>
      <c r="B8845" s="60"/>
      <c r="C8845" s="60"/>
      <c r="D8845" s="60"/>
      <c r="E8845" s="60"/>
      <c r="F8845" s="60"/>
      <c r="G8845" s="60"/>
      <c r="H8845" s="60"/>
      <c r="I8845" s="60"/>
      <c r="J8845" s="60"/>
      <c r="K8845" s="60"/>
      <c r="L8845" s="60"/>
      <c r="M8845" s="60"/>
      <c r="N8845" s="60"/>
      <c r="O8845" s="60"/>
      <c r="P8845" s="60"/>
      <c r="Q8845" s="60"/>
      <c r="R8845" s="334">
        <v>23045</v>
      </c>
      <c r="S8845" s="319" t="s">
        <v>358</v>
      </c>
      <c r="BE8845" s="60"/>
      <c r="BR8845" s="60"/>
      <c r="BX8845" s="151"/>
      <c r="CB8845" s="151"/>
      <c r="CM8845" s="151"/>
      <c r="CO8845" s="151"/>
      <c r="CT8845" s="151"/>
      <c r="CY8845" s="151"/>
    </row>
    <row r="8846" spans="1:103" x14ac:dyDescent="0.2">
      <c r="A8846" s="60"/>
      <c r="B8846" s="60"/>
      <c r="C8846" s="60"/>
      <c r="D8846" s="60"/>
      <c r="E8846" s="60"/>
      <c r="F8846" s="60"/>
      <c r="G8846" s="60"/>
      <c r="H8846" s="60"/>
      <c r="I8846" s="60"/>
      <c r="J8846" s="60"/>
      <c r="K8846" s="60"/>
      <c r="L8846" s="60"/>
      <c r="M8846" s="60"/>
      <c r="N8846" s="60"/>
      <c r="O8846" s="60"/>
      <c r="P8846" s="60"/>
      <c r="Q8846" s="60"/>
      <c r="R8846" s="334">
        <v>23047</v>
      </c>
      <c r="S8846" s="319" t="s">
        <v>358</v>
      </c>
      <c r="BE8846" s="60"/>
      <c r="BR8846" s="60"/>
      <c r="BX8846" s="151"/>
      <c r="CB8846" s="151"/>
      <c r="CM8846" s="151"/>
      <c r="CO8846" s="151"/>
      <c r="CT8846" s="151"/>
      <c r="CY8846" s="151"/>
    </row>
    <row r="8847" spans="1:103" x14ac:dyDescent="0.2">
      <c r="A8847" s="60"/>
      <c r="B8847" s="60"/>
      <c r="C8847" s="60"/>
      <c r="D8847" s="60"/>
      <c r="E8847" s="60"/>
      <c r="F8847" s="60"/>
      <c r="G8847" s="60"/>
      <c r="H8847" s="60"/>
      <c r="I8847" s="60"/>
      <c r="J8847" s="60"/>
      <c r="K8847" s="60"/>
      <c r="L8847" s="60"/>
      <c r="M8847" s="60"/>
      <c r="N8847" s="60"/>
      <c r="O8847" s="60"/>
      <c r="P8847" s="60"/>
      <c r="Q8847" s="60"/>
      <c r="R8847" s="334">
        <v>23050</v>
      </c>
      <c r="S8847" s="319" t="s">
        <v>358</v>
      </c>
      <c r="BE8847" s="60"/>
      <c r="BR8847" s="60"/>
      <c r="BX8847" s="151"/>
      <c r="CB8847" s="151"/>
      <c r="CM8847" s="151"/>
      <c r="CO8847" s="151"/>
      <c r="CT8847" s="151"/>
      <c r="CY8847" s="151"/>
    </row>
    <row r="8848" spans="1:103" x14ac:dyDescent="0.2">
      <c r="A8848" s="60"/>
      <c r="B8848" s="60"/>
      <c r="C8848" s="60"/>
      <c r="D8848" s="60"/>
      <c r="E8848" s="60"/>
      <c r="F8848" s="60"/>
      <c r="G8848" s="60"/>
      <c r="H8848" s="60"/>
      <c r="I8848" s="60"/>
      <c r="J8848" s="60"/>
      <c r="K8848" s="60"/>
      <c r="L8848" s="60"/>
      <c r="M8848" s="60"/>
      <c r="N8848" s="60"/>
      <c r="O8848" s="60"/>
      <c r="P8848" s="60"/>
      <c r="Q8848" s="60"/>
      <c r="R8848" s="334">
        <v>23055</v>
      </c>
      <c r="S8848" s="319" t="s">
        <v>358</v>
      </c>
      <c r="BE8848" s="60"/>
      <c r="BR8848" s="60"/>
      <c r="BX8848" s="151"/>
      <c r="CB8848" s="151"/>
      <c r="CM8848" s="151"/>
      <c r="CO8848" s="151"/>
      <c r="CT8848" s="151"/>
      <c r="CY8848" s="151"/>
    </row>
    <row r="8849" spans="1:103" x14ac:dyDescent="0.2">
      <c r="A8849" s="60"/>
      <c r="B8849" s="60"/>
      <c r="C8849" s="60"/>
      <c r="D8849" s="60"/>
      <c r="E8849" s="60"/>
      <c r="F8849" s="60"/>
      <c r="G8849" s="60"/>
      <c r="H8849" s="60"/>
      <c r="I8849" s="60"/>
      <c r="J8849" s="60"/>
      <c r="K8849" s="60"/>
      <c r="L8849" s="60"/>
      <c r="M8849" s="60"/>
      <c r="N8849" s="60"/>
      <c r="O8849" s="60"/>
      <c r="P8849" s="60"/>
      <c r="Q8849" s="60"/>
      <c r="R8849" s="334">
        <v>23056</v>
      </c>
      <c r="S8849" s="319" t="s">
        <v>358</v>
      </c>
      <c r="BE8849" s="60"/>
      <c r="BR8849" s="60"/>
      <c r="BX8849" s="151"/>
      <c r="CB8849" s="151"/>
      <c r="CM8849" s="151"/>
      <c r="CO8849" s="151"/>
      <c r="CT8849" s="151"/>
      <c r="CY8849" s="151"/>
    </row>
    <row r="8850" spans="1:103" x14ac:dyDescent="0.2">
      <c r="A8850" s="60"/>
      <c r="B8850" s="60"/>
      <c r="C8850" s="60"/>
      <c r="D8850" s="60"/>
      <c r="E8850" s="60"/>
      <c r="F8850" s="60"/>
      <c r="G8850" s="60"/>
      <c r="H8850" s="60"/>
      <c r="I8850" s="60"/>
      <c r="J8850" s="60"/>
      <c r="K8850" s="60"/>
      <c r="L8850" s="60"/>
      <c r="M8850" s="60"/>
      <c r="N8850" s="60"/>
      <c r="O8850" s="60"/>
      <c r="P8850" s="60"/>
      <c r="Q8850" s="60"/>
      <c r="R8850" s="334">
        <v>23058</v>
      </c>
      <c r="S8850" s="319" t="s">
        <v>358</v>
      </c>
      <c r="BE8850" s="60"/>
      <c r="BR8850" s="60"/>
      <c r="BX8850" s="151"/>
      <c r="CB8850" s="151"/>
      <c r="CM8850" s="151"/>
      <c r="CO8850" s="151"/>
      <c r="CT8850" s="151"/>
      <c r="CY8850" s="151"/>
    </row>
    <row r="8851" spans="1:103" x14ac:dyDescent="0.2">
      <c r="A8851" s="60"/>
      <c r="B8851" s="60"/>
      <c r="C8851" s="60"/>
      <c r="D8851" s="60"/>
      <c r="E8851" s="60"/>
      <c r="F8851" s="60"/>
      <c r="G8851" s="60"/>
      <c r="H8851" s="60"/>
      <c r="I8851" s="60"/>
      <c r="J8851" s="60"/>
      <c r="K8851" s="60"/>
      <c r="L8851" s="60"/>
      <c r="M8851" s="60"/>
      <c r="N8851" s="60"/>
      <c r="O8851" s="60"/>
      <c r="P8851" s="60"/>
      <c r="Q8851" s="60"/>
      <c r="R8851" s="334">
        <v>23059</v>
      </c>
      <c r="S8851" s="319" t="s">
        <v>358</v>
      </c>
      <c r="BE8851" s="60"/>
      <c r="BR8851" s="60"/>
      <c r="BX8851" s="151"/>
      <c r="CB8851" s="151"/>
      <c r="CM8851" s="151"/>
      <c r="CO8851" s="151"/>
      <c r="CT8851" s="151"/>
      <c r="CY8851" s="151"/>
    </row>
    <row r="8852" spans="1:103" x14ac:dyDescent="0.2">
      <c r="A8852" s="60"/>
      <c r="B8852" s="60"/>
      <c r="C8852" s="60"/>
      <c r="D8852" s="60"/>
      <c r="E8852" s="60"/>
      <c r="F8852" s="60"/>
      <c r="G8852" s="60"/>
      <c r="H8852" s="60"/>
      <c r="I8852" s="60"/>
      <c r="J8852" s="60"/>
      <c r="K8852" s="60"/>
      <c r="L8852" s="60"/>
      <c r="M8852" s="60"/>
      <c r="N8852" s="60"/>
      <c r="O8852" s="60"/>
      <c r="P8852" s="60"/>
      <c r="Q8852" s="60"/>
      <c r="R8852" s="334">
        <v>23060</v>
      </c>
      <c r="S8852" s="319" t="s">
        <v>358</v>
      </c>
      <c r="BE8852" s="60"/>
      <c r="BR8852" s="60"/>
      <c r="BX8852" s="151"/>
      <c r="CB8852" s="151"/>
      <c r="CM8852" s="151"/>
      <c r="CO8852" s="151"/>
      <c r="CT8852" s="151"/>
      <c r="CY8852" s="151"/>
    </row>
    <row r="8853" spans="1:103" x14ac:dyDescent="0.2">
      <c r="A8853" s="60"/>
      <c r="B8853" s="60"/>
      <c r="C8853" s="60"/>
      <c r="D8853" s="60"/>
      <c r="E8853" s="60"/>
      <c r="F8853" s="60"/>
      <c r="G8853" s="60"/>
      <c r="H8853" s="60"/>
      <c r="I8853" s="60"/>
      <c r="J8853" s="60"/>
      <c r="K8853" s="60"/>
      <c r="L8853" s="60"/>
      <c r="M8853" s="60"/>
      <c r="N8853" s="60"/>
      <c r="O8853" s="60"/>
      <c r="P8853" s="60"/>
      <c r="Q8853" s="60"/>
      <c r="R8853" s="334">
        <v>23061</v>
      </c>
      <c r="S8853" s="319" t="s">
        <v>358</v>
      </c>
      <c r="BE8853" s="60"/>
      <c r="BR8853" s="60"/>
      <c r="BX8853" s="151"/>
      <c r="CB8853" s="151"/>
      <c r="CM8853" s="151"/>
      <c r="CO8853" s="151"/>
      <c r="CT8853" s="151"/>
      <c r="CY8853" s="151"/>
    </row>
    <row r="8854" spans="1:103" x14ac:dyDescent="0.2">
      <c r="A8854" s="60"/>
      <c r="B8854" s="60"/>
      <c r="C8854" s="60"/>
      <c r="D8854" s="60"/>
      <c r="E8854" s="60"/>
      <c r="F8854" s="60"/>
      <c r="G8854" s="60"/>
      <c r="H8854" s="60"/>
      <c r="I8854" s="60"/>
      <c r="J8854" s="60"/>
      <c r="K8854" s="60"/>
      <c r="L8854" s="60"/>
      <c r="M8854" s="60"/>
      <c r="N8854" s="60"/>
      <c r="O8854" s="60"/>
      <c r="P8854" s="60"/>
      <c r="Q8854" s="60"/>
      <c r="R8854" s="334">
        <v>23062</v>
      </c>
      <c r="S8854" s="319" t="s">
        <v>358</v>
      </c>
      <c r="BE8854" s="60"/>
      <c r="BR8854" s="60"/>
      <c r="BX8854" s="151"/>
      <c r="CB8854" s="151"/>
      <c r="CM8854" s="151"/>
      <c r="CO8854" s="151"/>
      <c r="CT8854" s="151"/>
      <c r="CY8854" s="151"/>
    </row>
    <row r="8855" spans="1:103" x14ac:dyDescent="0.2">
      <c r="A8855" s="60"/>
      <c r="B8855" s="60"/>
      <c r="C8855" s="60"/>
      <c r="D8855" s="60"/>
      <c r="E8855" s="60"/>
      <c r="F8855" s="60"/>
      <c r="G8855" s="60"/>
      <c r="H8855" s="60"/>
      <c r="I8855" s="60"/>
      <c r="J8855" s="60"/>
      <c r="K8855" s="60"/>
      <c r="L8855" s="60"/>
      <c r="M8855" s="60"/>
      <c r="N8855" s="60"/>
      <c r="O8855" s="60"/>
      <c r="P8855" s="60"/>
      <c r="Q8855" s="60"/>
      <c r="R8855" s="334">
        <v>23063</v>
      </c>
      <c r="S8855" s="319" t="s">
        <v>358</v>
      </c>
      <c r="BE8855" s="60"/>
      <c r="BR8855" s="60"/>
      <c r="BX8855" s="151"/>
      <c r="CB8855" s="151"/>
      <c r="CM8855" s="151"/>
      <c r="CO8855" s="151"/>
      <c r="CT8855" s="151"/>
      <c r="CY8855" s="151"/>
    </row>
    <row r="8856" spans="1:103" x14ac:dyDescent="0.2">
      <c r="A8856" s="60"/>
      <c r="B8856" s="60"/>
      <c r="C8856" s="60"/>
      <c r="D8856" s="60"/>
      <c r="E8856" s="60"/>
      <c r="F8856" s="60"/>
      <c r="G8856" s="60"/>
      <c r="H8856" s="60"/>
      <c r="I8856" s="60"/>
      <c r="J8856" s="60"/>
      <c r="K8856" s="60"/>
      <c r="L8856" s="60"/>
      <c r="M8856" s="60"/>
      <c r="N8856" s="60"/>
      <c r="O8856" s="60"/>
      <c r="P8856" s="60"/>
      <c r="Q8856" s="60"/>
      <c r="R8856" s="334">
        <v>23064</v>
      </c>
      <c r="S8856" s="319" t="s">
        <v>358</v>
      </c>
      <c r="BE8856" s="60"/>
      <c r="BR8856" s="60"/>
      <c r="BX8856" s="151"/>
      <c r="CB8856" s="151"/>
      <c r="CM8856" s="151"/>
      <c r="CO8856" s="151"/>
      <c r="CT8856" s="151"/>
      <c r="CY8856" s="151"/>
    </row>
    <row r="8857" spans="1:103" x14ac:dyDescent="0.2">
      <c r="A8857" s="60"/>
      <c r="B8857" s="60"/>
      <c r="C8857" s="60"/>
      <c r="D8857" s="60"/>
      <c r="E8857" s="60"/>
      <c r="F8857" s="60"/>
      <c r="G8857" s="60"/>
      <c r="H8857" s="60"/>
      <c r="I8857" s="60"/>
      <c r="J8857" s="60"/>
      <c r="K8857" s="60"/>
      <c r="L8857" s="60"/>
      <c r="M8857" s="60"/>
      <c r="N8857" s="60"/>
      <c r="O8857" s="60"/>
      <c r="P8857" s="60"/>
      <c r="Q8857" s="60"/>
      <c r="R8857" s="334">
        <v>23065</v>
      </c>
      <c r="S8857" s="319" t="s">
        <v>358</v>
      </c>
      <c r="BE8857" s="60"/>
      <c r="BR8857" s="60"/>
      <c r="BX8857" s="151"/>
      <c r="CB8857" s="151"/>
      <c r="CM8857" s="151"/>
      <c r="CO8857" s="151"/>
      <c r="CT8857" s="151"/>
      <c r="CY8857" s="151"/>
    </row>
    <row r="8858" spans="1:103" x14ac:dyDescent="0.2">
      <c r="A8858" s="60"/>
      <c r="B8858" s="60"/>
      <c r="C8858" s="60"/>
      <c r="D8858" s="60"/>
      <c r="E8858" s="60"/>
      <c r="F8858" s="60"/>
      <c r="G8858" s="60"/>
      <c r="H8858" s="60"/>
      <c r="I8858" s="60"/>
      <c r="J8858" s="60"/>
      <c r="K8858" s="60"/>
      <c r="L8858" s="60"/>
      <c r="M8858" s="60"/>
      <c r="N8858" s="60"/>
      <c r="O8858" s="60"/>
      <c r="P8858" s="60"/>
      <c r="Q8858" s="60"/>
      <c r="R8858" s="334">
        <v>23066</v>
      </c>
      <c r="S8858" s="319" t="s">
        <v>358</v>
      </c>
      <c r="BE8858" s="60"/>
      <c r="BR8858" s="60"/>
      <c r="BX8858" s="151"/>
      <c r="CB8858" s="151"/>
      <c r="CM8858" s="151"/>
      <c r="CO8858" s="151"/>
      <c r="CT8858" s="151"/>
      <c r="CY8858" s="151"/>
    </row>
    <row r="8859" spans="1:103" x14ac:dyDescent="0.2">
      <c r="A8859" s="60"/>
      <c r="B8859" s="60"/>
      <c r="C8859" s="60"/>
      <c r="D8859" s="60"/>
      <c r="E8859" s="60"/>
      <c r="F8859" s="60"/>
      <c r="G8859" s="60"/>
      <c r="H8859" s="60"/>
      <c r="I8859" s="60"/>
      <c r="J8859" s="60"/>
      <c r="K8859" s="60"/>
      <c r="L8859" s="60"/>
      <c r="M8859" s="60"/>
      <c r="N8859" s="60"/>
      <c r="O8859" s="60"/>
      <c r="P8859" s="60"/>
      <c r="Q8859" s="60"/>
      <c r="R8859" s="334">
        <v>23067</v>
      </c>
      <c r="S8859" s="319" t="s">
        <v>358</v>
      </c>
      <c r="BE8859" s="60"/>
      <c r="BR8859" s="60"/>
      <c r="BX8859" s="151"/>
      <c r="CB8859" s="151"/>
      <c r="CM8859" s="151"/>
      <c r="CO8859" s="151"/>
      <c r="CT8859" s="151"/>
      <c r="CY8859" s="151"/>
    </row>
    <row r="8860" spans="1:103" x14ac:dyDescent="0.2">
      <c r="A8860" s="60"/>
      <c r="B8860" s="60"/>
      <c r="C8860" s="60"/>
      <c r="D8860" s="60"/>
      <c r="E8860" s="60"/>
      <c r="F8860" s="60"/>
      <c r="G8860" s="60"/>
      <c r="H8860" s="60"/>
      <c r="I8860" s="60"/>
      <c r="J8860" s="60"/>
      <c r="K8860" s="60"/>
      <c r="L8860" s="60"/>
      <c r="M8860" s="60"/>
      <c r="N8860" s="60"/>
      <c r="O8860" s="60"/>
      <c r="P8860" s="60"/>
      <c r="Q8860" s="60"/>
      <c r="R8860" s="334">
        <v>23068</v>
      </c>
      <c r="S8860" s="319" t="s">
        <v>358</v>
      </c>
      <c r="BE8860" s="60"/>
      <c r="BR8860" s="60"/>
      <c r="BX8860" s="151"/>
      <c r="CB8860" s="151"/>
      <c r="CM8860" s="151"/>
      <c r="CO8860" s="151"/>
      <c r="CT8860" s="151"/>
      <c r="CY8860" s="151"/>
    </row>
    <row r="8861" spans="1:103" x14ac:dyDescent="0.2">
      <c r="A8861" s="60"/>
      <c r="B8861" s="60"/>
      <c r="C8861" s="60"/>
      <c r="D8861" s="60"/>
      <c r="E8861" s="60"/>
      <c r="F8861" s="60"/>
      <c r="G8861" s="60"/>
      <c r="H8861" s="60"/>
      <c r="I8861" s="60"/>
      <c r="J8861" s="60"/>
      <c r="K8861" s="60"/>
      <c r="L8861" s="60"/>
      <c r="M8861" s="60"/>
      <c r="N8861" s="60"/>
      <c r="O8861" s="60"/>
      <c r="P8861" s="60"/>
      <c r="Q8861" s="60"/>
      <c r="R8861" s="334">
        <v>23069</v>
      </c>
      <c r="S8861" s="319" t="s">
        <v>358</v>
      </c>
      <c r="BE8861" s="60"/>
      <c r="BR8861" s="60"/>
      <c r="BX8861" s="151"/>
      <c r="CB8861" s="151"/>
      <c r="CM8861" s="151"/>
      <c r="CO8861" s="151"/>
      <c r="CT8861" s="151"/>
      <c r="CY8861" s="151"/>
    </row>
    <row r="8862" spans="1:103" x14ac:dyDescent="0.2">
      <c r="A8862" s="60"/>
      <c r="B8862" s="60"/>
      <c r="C8862" s="60"/>
      <c r="D8862" s="60"/>
      <c r="E8862" s="60"/>
      <c r="F8862" s="60"/>
      <c r="G8862" s="60"/>
      <c r="H8862" s="60"/>
      <c r="I8862" s="60"/>
      <c r="J8862" s="60"/>
      <c r="K8862" s="60"/>
      <c r="L8862" s="60"/>
      <c r="M8862" s="60"/>
      <c r="N8862" s="60"/>
      <c r="O8862" s="60"/>
      <c r="P8862" s="60"/>
      <c r="Q8862" s="60"/>
      <c r="R8862" s="334">
        <v>23070</v>
      </c>
      <c r="S8862" s="319" t="s">
        <v>358</v>
      </c>
      <c r="BE8862" s="60"/>
      <c r="BR8862" s="60"/>
      <c r="BX8862" s="151"/>
      <c r="CB8862" s="151"/>
      <c r="CM8862" s="151"/>
      <c r="CO8862" s="151"/>
      <c r="CT8862" s="151"/>
      <c r="CY8862" s="151"/>
    </row>
    <row r="8863" spans="1:103" x14ac:dyDescent="0.2">
      <c r="A8863" s="60"/>
      <c r="B8863" s="60"/>
      <c r="C8863" s="60"/>
      <c r="D8863" s="60"/>
      <c r="E8863" s="60"/>
      <c r="F8863" s="60"/>
      <c r="G8863" s="60"/>
      <c r="H8863" s="60"/>
      <c r="I8863" s="60"/>
      <c r="J8863" s="60"/>
      <c r="K8863" s="60"/>
      <c r="L8863" s="60"/>
      <c r="M8863" s="60"/>
      <c r="N8863" s="60"/>
      <c r="O8863" s="60"/>
      <c r="P8863" s="60"/>
      <c r="Q8863" s="60"/>
      <c r="R8863" s="334">
        <v>23071</v>
      </c>
      <c r="S8863" s="319" t="s">
        <v>358</v>
      </c>
      <c r="BE8863" s="60"/>
      <c r="BR8863" s="60"/>
      <c r="BX8863" s="151"/>
      <c r="CB8863" s="151"/>
      <c r="CM8863" s="151"/>
      <c r="CO8863" s="151"/>
      <c r="CT8863" s="151"/>
      <c r="CY8863" s="151"/>
    </row>
    <row r="8864" spans="1:103" x14ac:dyDescent="0.2">
      <c r="A8864" s="60"/>
      <c r="B8864" s="60"/>
      <c r="C8864" s="60"/>
      <c r="D8864" s="60"/>
      <c r="E8864" s="60"/>
      <c r="F8864" s="60"/>
      <c r="G8864" s="60"/>
      <c r="H8864" s="60"/>
      <c r="I8864" s="60"/>
      <c r="J8864" s="60"/>
      <c r="K8864" s="60"/>
      <c r="L8864" s="60"/>
      <c r="M8864" s="60"/>
      <c r="N8864" s="60"/>
      <c r="O8864" s="60"/>
      <c r="P8864" s="60"/>
      <c r="Q8864" s="60"/>
      <c r="R8864" s="334">
        <v>23072</v>
      </c>
      <c r="S8864" s="319" t="s">
        <v>358</v>
      </c>
      <c r="BE8864" s="60"/>
      <c r="BR8864" s="60"/>
      <c r="BX8864" s="151"/>
      <c r="CB8864" s="151"/>
      <c r="CM8864" s="151"/>
      <c r="CO8864" s="151"/>
      <c r="CT8864" s="151"/>
      <c r="CY8864" s="151"/>
    </row>
    <row r="8865" spans="1:103" x14ac:dyDescent="0.2">
      <c r="A8865" s="60"/>
      <c r="B8865" s="60"/>
      <c r="C8865" s="60"/>
      <c r="D8865" s="60"/>
      <c r="E8865" s="60"/>
      <c r="F8865" s="60"/>
      <c r="G8865" s="60"/>
      <c r="H8865" s="60"/>
      <c r="I8865" s="60"/>
      <c r="J8865" s="60"/>
      <c r="K8865" s="60"/>
      <c r="L8865" s="60"/>
      <c r="M8865" s="60"/>
      <c r="N8865" s="60"/>
      <c r="O8865" s="60"/>
      <c r="P8865" s="60"/>
      <c r="Q8865" s="60"/>
      <c r="R8865" s="334">
        <v>23075</v>
      </c>
      <c r="S8865" s="319" t="s">
        <v>358</v>
      </c>
      <c r="BE8865" s="60"/>
      <c r="BR8865" s="60"/>
      <c r="BX8865" s="151"/>
      <c r="CB8865" s="151"/>
      <c r="CM8865" s="151"/>
      <c r="CO8865" s="151"/>
      <c r="CT8865" s="151"/>
      <c r="CY8865" s="151"/>
    </row>
    <row r="8866" spans="1:103" x14ac:dyDescent="0.2">
      <c r="A8866" s="60"/>
      <c r="B8866" s="60"/>
      <c r="C8866" s="60"/>
      <c r="D8866" s="60"/>
      <c r="E8866" s="60"/>
      <c r="F8866" s="60"/>
      <c r="G8866" s="60"/>
      <c r="H8866" s="60"/>
      <c r="I8866" s="60"/>
      <c r="J8866" s="60"/>
      <c r="K8866" s="60"/>
      <c r="L8866" s="60"/>
      <c r="M8866" s="60"/>
      <c r="N8866" s="60"/>
      <c r="O8866" s="60"/>
      <c r="P8866" s="60"/>
      <c r="Q8866" s="60"/>
      <c r="R8866" s="334">
        <v>23076</v>
      </c>
      <c r="S8866" s="319" t="s">
        <v>358</v>
      </c>
      <c r="BE8866" s="60"/>
      <c r="BR8866" s="60"/>
      <c r="BX8866" s="151"/>
      <c r="CB8866" s="151"/>
      <c r="CM8866" s="151"/>
      <c r="CO8866" s="151"/>
      <c r="CT8866" s="151"/>
      <c r="CY8866" s="151"/>
    </row>
    <row r="8867" spans="1:103" x14ac:dyDescent="0.2">
      <c r="A8867" s="60"/>
      <c r="B8867" s="60"/>
      <c r="C8867" s="60"/>
      <c r="D8867" s="60"/>
      <c r="E8867" s="60"/>
      <c r="F8867" s="60"/>
      <c r="G8867" s="60"/>
      <c r="H8867" s="60"/>
      <c r="I8867" s="60"/>
      <c r="J8867" s="60"/>
      <c r="K8867" s="60"/>
      <c r="L8867" s="60"/>
      <c r="M8867" s="60"/>
      <c r="N8867" s="60"/>
      <c r="O8867" s="60"/>
      <c r="P8867" s="60"/>
      <c r="Q8867" s="60"/>
      <c r="R8867" s="334">
        <v>23079</v>
      </c>
      <c r="S8867" s="319" t="s">
        <v>358</v>
      </c>
      <c r="BE8867" s="60"/>
      <c r="BR8867" s="60"/>
      <c r="BX8867" s="151"/>
      <c r="CB8867" s="151"/>
      <c r="CM8867" s="151"/>
      <c r="CO8867" s="151"/>
      <c r="CT8867" s="151"/>
      <c r="CY8867" s="151"/>
    </row>
    <row r="8868" spans="1:103" x14ac:dyDescent="0.2">
      <c r="A8868" s="60"/>
      <c r="B8868" s="60"/>
      <c r="C8868" s="60"/>
      <c r="D8868" s="60"/>
      <c r="E8868" s="60"/>
      <c r="F8868" s="60"/>
      <c r="G8868" s="60"/>
      <c r="H8868" s="60"/>
      <c r="I8868" s="60"/>
      <c r="J8868" s="60"/>
      <c r="K8868" s="60"/>
      <c r="L8868" s="60"/>
      <c r="M8868" s="60"/>
      <c r="N8868" s="60"/>
      <c r="O8868" s="60"/>
      <c r="P8868" s="60"/>
      <c r="Q8868" s="60"/>
      <c r="R8868" s="334">
        <v>23081</v>
      </c>
      <c r="S8868" s="319" t="s">
        <v>358</v>
      </c>
      <c r="BE8868" s="60"/>
      <c r="BR8868" s="60"/>
      <c r="BX8868" s="151"/>
      <c r="CB8868" s="151"/>
      <c r="CM8868" s="151"/>
      <c r="CO8868" s="151"/>
      <c r="CT8868" s="151"/>
      <c r="CY8868" s="151"/>
    </row>
    <row r="8869" spans="1:103" x14ac:dyDescent="0.2">
      <c r="A8869" s="60"/>
      <c r="B8869" s="60"/>
      <c r="C8869" s="60"/>
      <c r="D8869" s="60"/>
      <c r="E8869" s="60"/>
      <c r="F8869" s="60"/>
      <c r="G8869" s="60"/>
      <c r="H8869" s="60"/>
      <c r="I8869" s="60"/>
      <c r="J8869" s="60"/>
      <c r="K8869" s="60"/>
      <c r="L8869" s="60"/>
      <c r="M8869" s="60"/>
      <c r="N8869" s="60"/>
      <c r="O8869" s="60"/>
      <c r="P8869" s="60"/>
      <c r="Q8869" s="60"/>
      <c r="R8869" s="334">
        <v>23083</v>
      </c>
      <c r="S8869" s="319" t="s">
        <v>358</v>
      </c>
      <c r="BE8869" s="60"/>
      <c r="BR8869" s="60"/>
      <c r="BX8869" s="151"/>
      <c r="CB8869" s="151"/>
      <c r="CM8869" s="151"/>
      <c r="CO8869" s="151"/>
      <c r="CT8869" s="151"/>
      <c r="CY8869" s="151"/>
    </row>
    <row r="8870" spans="1:103" x14ac:dyDescent="0.2">
      <c r="A8870" s="60"/>
      <c r="B8870" s="60"/>
      <c r="C8870" s="60"/>
      <c r="D8870" s="60"/>
      <c r="E8870" s="60"/>
      <c r="F8870" s="60"/>
      <c r="G8870" s="60"/>
      <c r="H8870" s="60"/>
      <c r="I8870" s="60"/>
      <c r="J8870" s="60"/>
      <c r="K8870" s="60"/>
      <c r="L8870" s="60"/>
      <c r="M8870" s="60"/>
      <c r="N8870" s="60"/>
      <c r="O8870" s="60"/>
      <c r="P8870" s="60"/>
      <c r="Q8870" s="60"/>
      <c r="R8870" s="334">
        <v>23084</v>
      </c>
      <c r="S8870" s="319" t="s">
        <v>351</v>
      </c>
      <c r="BE8870" s="60"/>
      <c r="BR8870" s="60"/>
      <c r="BX8870" s="151"/>
      <c r="CB8870" s="151"/>
      <c r="CM8870" s="151"/>
      <c r="CO8870" s="151"/>
      <c r="CT8870" s="151"/>
      <c r="CY8870" s="151"/>
    </row>
    <row r="8871" spans="1:103" x14ac:dyDescent="0.2">
      <c r="A8871" s="60"/>
      <c r="B8871" s="60"/>
      <c r="C8871" s="60"/>
      <c r="D8871" s="60"/>
      <c r="E8871" s="60"/>
      <c r="F8871" s="60"/>
      <c r="G8871" s="60"/>
      <c r="H8871" s="60"/>
      <c r="I8871" s="60"/>
      <c r="J8871" s="60"/>
      <c r="K8871" s="60"/>
      <c r="L8871" s="60"/>
      <c r="M8871" s="60"/>
      <c r="N8871" s="60"/>
      <c r="O8871" s="60"/>
      <c r="P8871" s="60"/>
      <c r="Q8871" s="60"/>
      <c r="R8871" s="334">
        <v>23085</v>
      </c>
      <c r="S8871" s="319" t="s">
        <v>358</v>
      </c>
      <c r="BE8871" s="60"/>
      <c r="BR8871" s="60"/>
      <c r="BX8871" s="151"/>
      <c r="CB8871" s="151"/>
      <c r="CM8871" s="151"/>
      <c r="CO8871" s="151"/>
      <c r="CT8871" s="151"/>
      <c r="CY8871" s="151"/>
    </row>
    <row r="8872" spans="1:103" x14ac:dyDescent="0.2">
      <c r="A8872" s="60"/>
      <c r="B8872" s="60"/>
      <c r="C8872" s="60"/>
      <c r="D8872" s="60"/>
      <c r="E8872" s="60"/>
      <c r="F8872" s="60"/>
      <c r="G8872" s="60"/>
      <c r="H8872" s="60"/>
      <c r="I8872" s="60"/>
      <c r="J8872" s="60"/>
      <c r="K8872" s="60"/>
      <c r="L8872" s="60"/>
      <c r="M8872" s="60"/>
      <c r="N8872" s="60"/>
      <c r="O8872" s="60"/>
      <c r="P8872" s="60"/>
      <c r="Q8872" s="60"/>
      <c r="R8872" s="334">
        <v>23086</v>
      </c>
      <c r="S8872" s="319" t="s">
        <v>358</v>
      </c>
      <c r="BE8872" s="60"/>
      <c r="BR8872" s="60"/>
      <c r="BX8872" s="151"/>
      <c r="CB8872" s="151"/>
      <c r="CM8872" s="151"/>
      <c r="CO8872" s="151"/>
      <c r="CT8872" s="151"/>
      <c r="CY8872" s="151"/>
    </row>
    <row r="8873" spans="1:103" x14ac:dyDescent="0.2">
      <c r="A8873" s="60"/>
      <c r="B8873" s="60"/>
      <c r="C8873" s="60"/>
      <c r="D8873" s="60"/>
      <c r="E8873" s="60"/>
      <c r="F8873" s="60"/>
      <c r="G8873" s="60"/>
      <c r="H8873" s="60"/>
      <c r="I8873" s="60"/>
      <c r="J8873" s="60"/>
      <c r="K8873" s="60"/>
      <c r="L8873" s="60"/>
      <c r="M8873" s="60"/>
      <c r="N8873" s="60"/>
      <c r="O8873" s="60"/>
      <c r="P8873" s="60"/>
      <c r="Q8873" s="60"/>
      <c r="R8873" s="334">
        <v>23089</v>
      </c>
      <c r="S8873" s="319" t="s">
        <v>358</v>
      </c>
      <c r="BE8873" s="60"/>
      <c r="BR8873" s="60"/>
      <c r="BX8873" s="151"/>
      <c r="CB8873" s="151"/>
      <c r="CM8873" s="151"/>
      <c r="CO8873" s="151"/>
      <c r="CT8873" s="151"/>
      <c r="CY8873" s="151"/>
    </row>
    <row r="8874" spans="1:103" x14ac:dyDescent="0.2">
      <c r="A8874" s="60"/>
      <c r="B8874" s="60"/>
      <c r="C8874" s="60"/>
      <c r="D8874" s="60"/>
      <c r="E8874" s="60"/>
      <c r="F8874" s="60"/>
      <c r="G8874" s="60"/>
      <c r="H8874" s="60"/>
      <c r="I8874" s="60"/>
      <c r="J8874" s="60"/>
      <c r="K8874" s="60"/>
      <c r="L8874" s="60"/>
      <c r="M8874" s="60"/>
      <c r="N8874" s="60"/>
      <c r="O8874" s="60"/>
      <c r="P8874" s="60"/>
      <c r="Q8874" s="60"/>
      <c r="R8874" s="334">
        <v>23090</v>
      </c>
      <c r="S8874" s="319" t="s">
        <v>358</v>
      </c>
      <c r="BE8874" s="60"/>
      <c r="BR8874" s="60"/>
      <c r="BX8874" s="151"/>
      <c r="CB8874" s="151"/>
      <c r="CM8874" s="151"/>
      <c r="CO8874" s="151"/>
      <c r="CT8874" s="151"/>
      <c r="CY8874" s="151"/>
    </row>
    <row r="8875" spans="1:103" x14ac:dyDescent="0.2">
      <c r="A8875" s="60"/>
      <c r="B8875" s="60"/>
      <c r="C8875" s="60"/>
      <c r="D8875" s="60"/>
      <c r="E8875" s="60"/>
      <c r="F8875" s="60"/>
      <c r="G8875" s="60"/>
      <c r="H8875" s="60"/>
      <c r="I8875" s="60"/>
      <c r="J8875" s="60"/>
      <c r="K8875" s="60"/>
      <c r="L8875" s="60"/>
      <c r="M8875" s="60"/>
      <c r="N8875" s="60"/>
      <c r="O8875" s="60"/>
      <c r="P8875" s="60"/>
      <c r="Q8875" s="60"/>
      <c r="R8875" s="334">
        <v>23091</v>
      </c>
      <c r="S8875" s="319" t="s">
        <v>358</v>
      </c>
      <c r="BE8875" s="60"/>
      <c r="BR8875" s="60"/>
      <c r="BX8875" s="151"/>
      <c r="CB8875" s="151"/>
      <c r="CM8875" s="151"/>
      <c r="CO8875" s="151"/>
      <c r="CT8875" s="151"/>
      <c r="CY8875" s="151"/>
    </row>
    <row r="8876" spans="1:103" x14ac:dyDescent="0.2">
      <c r="A8876" s="60"/>
      <c r="B8876" s="60"/>
      <c r="C8876" s="60"/>
      <c r="D8876" s="60"/>
      <c r="E8876" s="60"/>
      <c r="F8876" s="60"/>
      <c r="G8876" s="60"/>
      <c r="H8876" s="60"/>
      <c r="I8876" s="60"/>
      <c r="J8876" s="60"/>
      <c r="K8876" s="60"/>
      <c r="L8876" s="60"/>
      <c r="M8876" s="60"/>
      <c r="N8876" s="60"/>
      <c r="O8876" s="60"/>
      <c r="P8876" s="60"/>
      <c r="Q8876" s="60"/>
      <c r="R8876" s="334">
        <v>23092</v>
      </c>
      <c r="S8876" s="319" t="s">
        <v>358</v>
      </c>
      <c r="BE8876" s="60"/>
      <c r="BR8876" s="60"/>
      <c r="BX8876" s="151"/>
      <c r="CB8876" s="151"/>
      <c r="CM8876" s="151"/>
      <c r="CO8876" s="151"/>
      <c r="CT8876" s="151"/>
      <c r="CY8876" s="151"/>
    </row>
    <row r="8877" spans="1:103" x14ac:dyDescent="0.2">
      <c r="A8877" s="60"/>
      <c r="B8877" s="60"/>
      <c r="C8877" s="60"/>
      <c r="D8877" s="60"/>
      <c r="E8877" s="60"/>
      <c r="F8877" s="60"/>
      <c r="G8877" s="60"/>
      <c r="H8877" s="60"/>
      <c r="I8877" s="60"/>
      <c r="J8877" s="60"/>
      <c r="K8877" s="60"/>
      <c r="L8877" s="60"/>
      <c r="M8877" s="60"/>
      <c r="N8877" s="60"/>
      <c r="O8877" s="60"/>
      <c r="P8877" s="60"/>
      <c r="Q8877" s="60"/>
      <c r="R8877" s="334">
        <v>23093</v>
      </c>
      <c r="S8877" s="319" t="s">
        <v>358</v>
      </c>
      <c r="BE8877" s="60"/>
      <c r="BR8877" s="60"/>
      <c r="BX8877" s="151"/>
      <c r="CB8877" s="151"/>
      <c r="CM8877" s="151"/>
      <c r="CO8877" s="151"/>
      <c r="CT8877" s="151"/>
      <c r="CY8877" s="151"/>
    </row>
    <row r="8878" spans="1:103" x14ac:dyDescent="0.2">
      <c r="A8878" s="60"/>
      <c r="B8878" s="60"/>
      <c r="C8878" s="60"/>
      <c r="D8878" s="60"/>
      <c r="E8878" s="60"/>
      <c r="F8878" s="60"/>
      <c r="G8878" s="60"/>
      <c r="H8878" s="60"/>
      <c r="I8878" s="60"/>
      <c r="J8878" s="60"/>
      <c r="K8878" s="60"/>
      <c r="L8878" s="60"/>
      <c r="M8878" s="60"/>
      <c r="N8878" s="60"/>
      <c r="O8878" s="60"/>
      <c r="P8878" s="60"/>
      <c r="Q8878" s="60"/>
      <c r="R8878" s="334">
        <v>23101</v>
      </c>
      <c r="S8878" s="319" t="s">
        <v>358</v>
      </c>
      <c r="BE8878" s="60"/>
      <c r="BR8878" s="60"/>
      <c r="BX8878" s="151"/>
      <c r="CB8878" s="151"/>
      <c r="CM8878" s="151"/>
      <c r="CO8878" s="151"/>
      <c r="CT8878" s="151"/>
      <c r="CY8878" s="151"/>
    </row>
    <row r="8879" spans="1:103" x14ac:dyDescent="0.2">
      <c r="A8879" s="60"/>
      <c r="B8879" s="60"/>
      <c r="C8879" s="60"/>
      <c r="D8879" s="60"/>
      <c r="E8879" s="60"/>
      <c r="F8879" s="60"/>
      <c r="G8879" s="60"/>
      <c r="H8879" s="60"/>
      <c r="I8879" s="60"/>
      <c r="J8879" s="60"/>
      <c r="K8879" s="60"/>
      <c r="L8879" s="60"/>
      <c r="M8879" s="60"/>
      <c r="N8879" s="60"/>
      <c r="O8879" s="60"/>
      <c r="P8879" s="60"/>
      <c r="Q8879" s="60"/>
      <c r="R8879" s="334">
        <v>23102</v>
      </c>
      <c r="S8879" s="319" t="s">
        <v>358</v>
      </c>
      <c r="BE8879" s="60"/>
      <c r="BR8879" s="60"/>
      <c r="BX8879" s="151"/>
      <c r="CB8879" s="151"/>
      <c r="CM8879" s="151"/>
      <c r="CO8879" s="151"/>
      <c r="CT8879" s="151"/>
      <c r="CY8879" s="151"/>
    </row>
    <row r="8880" spans="1:103" x14ac:dyDescent="0.2">
      <c r="A8880" s="60"/>
      <c r="B8880" s="60"/>
      <c r="C8880" s="60"/>
      <c r="D8880" s="60"/>
      <c r="E8880" s="60"/>
      <c r="F8880" s="60"/>
      <c r="G8880" s="60"/>
      <c r="H8880" s="60"/>
      <c r="I8880" s="60"/>
      <c r="J8880" s="60"/>
      <c r="K8880" s="60"/>
      <c r="L8880" s="60"/>
      <c r="M8880" s="60"/>
      <c r="N8880" s="60"/>
      <c r="O8880" s="60"/>
      <c r="P8880" s="60"/>
      <c r="Q8880" s="60"/>
      <c r="R8880" s="334">
        <v>23103</v>
      </c>
      <c r="S8880" s="319" t="s">
        <v>358</v>
      </c>
      <c r="BE8880" s="60"/>
      <c r="BR8880" s="60"/>
      <c r="BX8880" s="151"/>
      <c r="CB8880" s="151"/>
      <c r="CM8880" s="151"/>
      <c r="CO8880" s="151"/>
      <c r="CT8880" s="151"/>
      <c r="CY8880" s="151"/>
    </row>
    <row r="8881" spans="1:103" x14ac:dyDescent="0.2">
      <c r="A8881" s="60"/>
      <c r="B8881" s="60"/>
      <c r="C8881" s="60"/>
      <c r="D8881" s="60"/>
      <c r="E8881" s="60"/>
      <c r="F8881" s="60"/>
      <c r="G8881" s="60"/>
      <c r="H8881" s="60"/>
      <c r="I8881" s="60"/>
      <c r="J8881" s="60"/>
      <c r="K8881" s="60"/>
      <c r="L8881" s="60"/>
      <c r="M8881" s="60"/>
      <c r="N8881" s="60"/>
      <c r="O8881" s="60"/>
      <c r="P8881" s="60"/>
      <c r="Q8881" s="60"/>
      <c r="R8881" s="334">
        <v>23105</v>
      </c>
      <c r="S8881" s="319" t="s">
        <v>358</v>
      </c>
      <c r="BE8881" s="60"/>
      <c r="BR8881" s="60"/>
      <c r="BX8881" s="151"/>
      <c r="CB8881" s="151"/>
      <c r="CM8881" s="151"/>
      <c r="CO8881" s="151"/>
      <c r="CT8881" s="151"/>
      <c r="CY8881" s="151"/>
    </row>
    <row r="8882" spans="1:103" x14ac:dyDescent="0.2">
      <c r="A8882" s="60"/>
      <c r="B8882" s="60"/>
      <c r="C8882" s="60"/>
      <c r="D8882" s="60"/>
      <c r="E8882" s="60"/>
      <c r="F8882" s="60"/>
      <c r="G8882" s="60"/>
      <c r="H8882" s="60"/>
      <c r="I8882" s="60"/>
      <c r="J8882" s="60"/>
      <c r="K8882" s="60"/>
      <c r="L8882" s="60"/>
      <c r="M8882" s="60"/>
      <c r="N8882" s="60"/>
      <c r="O8882" s="60"/>
      <c r="P8882" s="60"/>
      <c r="Q8882" s="60"/>
      <c r="R8882" s="334">
        <v>23106</v>
      </c>
      <c r="S8882" s="319" t="s">
        <v>358</v>
      </c>
      <c r="BE8882" s="60"/>
      <c r="BR8882" s="60"/>
      <c r="BX8882" s="151"/>
      <c r="CB8882" s="151"/>
      <c r="CM8882" s="151"/>
      <c r="CO8882" s="151"/>
      <c r="CT8882" s="151"/>
      <c r="CY8882" s="151"/>
    </row>
    <row r="8883" spans="1:103" x14ac:dyDescent="0.2">
      <c r="A8883" s="60"/>
      <c r="B8883" s="60"/>
      <c r="C8883" s="60"/>
      <c r="D8883" s="60"/>
      <c r="E8883" s="60"/>
      <c r="F8883" s="60"/>
      <c r="G8883" s="60"/>
      <c r="H8883" s="60"/>
      <c r="I8883" s="60"/>
      <c r="J8883" s="60"/>
      <c r="K8883" s="60"/>
      <c r="L8883" s="60"/>
      <c r="M8883" s="60"/>
      <c r="N8883" s="60"/>
      <c r="O8883" s="60"/>
      <c r="P8883" s="60"/>
      <c r="Q8883" s="60"/>
      <c r="R8883" s="334">
        <v>23107</v>
      </c>
      <c r="S8883" s="319" t="s">
        <v>358</v>
      </c>
      <c r="BE8883" s="60"/>
      <c r="BR8883" s="60"/>
      <c r="BX8883" s="151"/>
      <c r="CB8883" s="151"/>
      <c r="CM8883" s="151"/>
      <c r="CO8883" s="151"/>
      <c r="CT8883" s="151"/>
      <c r="CY8883" s="151"/>
    </row>
    <row r="8884" spans="1:103" x14ac:dyDescent="0.2">
      <c r="A8884" s="60"/>
      <c r="B8884" s="60"/>
      <c r="C8884" s="60"/>
      <c r="D8884" s="60"/>
      <c r="E8884" s="60"/>
      <c r="F8884" s="60"/>
      <c r="G8884" s="60"/>
      <c r="H8884" s="60"/>
      <c r="I8884" s="60"/>
      <c r="J8884" s="60"/>
      <c r="K8884" s="60"/>
      <c r="L8884" s="60"/>
      <c r="M8884" s="60"/>
      <c r="N8884" s="60"/>
      <c r="O8884" s="60"/>
      <c r="P8884" s="60"/>
      <c r="Q8884" s="60"/>
      <c r="R8884" s="334">
        <v>23108</v>
      </c>
      <c r="S8884" s="319" t="s">
        <v>358</v>
      </c>
      <c r="BE8884" s="60"/>
      <c r="BR8884" s="60"/>
      <c r="BX8884" s="151"/>
      <c r="CB8884" s="151"/>
      <c r="CM8884" s="151"/>
      <c r="CO8884" s="151"/>
      <c r="CT8884" s="151"/>
      <c r="CY8884" s="151"/>
    </row>
    <row r="8885" spans="1:103" x14ac:dyDescent="0.2">
      <c r="A8885" s="60"/>
      <c r="B8885" s="60"/>
      <c r="C8885" s="60"/>
      <c r="D8885" s="60"/>
      <c r="E8885" s="60"/>
      <c r="F8885" s="60"/>
      <c r="G8885" s="60"/>
      <c r="H8885" s="60"/>
      <c r="I8885" s="60"/>
      <c r="J8885" s="60"/>
      <c r="K8885" s="60"/>
      <c r="L8885" s="60"/>
      <c r="M8885" s="60"/>
      <c r="N8885" s="60"/>
      <c r="O8885" s="60"/>
      <c r="P8885" s="60"/>
      <c r="Q8885" s="60"/>
      <c r="R8885" s="334">
        <v>23109</v>
      </c>
      <c r="S8885" s="319" t="s">
        <v>358</v>
      </c>
      <c r="BE8885" s="60"/>
      <c r="BR8885" s="60"/>
      <c r="BX8885" s="151"/>
      <c r="CB8885" s="151"/>
      <c r="CM8885" s="151"/>
      <c r="CO8885" s="151"/>
      <c r="CT8885" s="151"/>
      <c r="CY8885" s="151"/>
    </row>
    <row r="8886" spans="1:103" x14ac:dyDescent="0.2">
      <c r="A8886" s="60"/>
      <c r="B8886" s="60"/>
      <c r="C8886" s="60"/>
      <c r="D8886" s="60"/>
      <c r="E8886" s="60"/>
      <c r="F8886" s="60"/>
      <c r="G8886" s="60"/>
      <c r="H8886" s="60"/>
      <c r="I8886" s="60"/>
      <c r="J8886" s="60"/>
      <c r="K8886" s="60"/>
      <c r="L8886" s="60"/>
      <c r="M8886" s="60"/>
      <c r="N8886" s="60"/>
      <c r="O8886" s="60"/>
      <c r="P8886" s="60"/>
      <c r="Q8886" s="60"/>
      <c r="R8886" s="334">
        <v>23110</v>
      </c>
      <c r="S8886" s="319" t="s">
        <v>358</v>
      </c>
      <c r="BE8886" s="60"/>
      <c r="BR8886" s="60"/>
      <c r="BX8886" s="151"/>
      <c r="CB8886" s="151"/>
      <c r="CM8886" s="151"/>
      <c r="CO8886" s="151"/>
      <c r="CT8886" s="151"/>
      <c r="CY8886" s="151"/>
    </row>
    <row r="8887" spans="1:103" x14ac:dyDescent="0.2">
      <c r="A8887" s="60"/>
      <c r="B8887" s="60"/>
      <c r="C8887" s="60"/>
      <c r="D8887" s="60"/>
      <c r="E8887" s="60"/>
      <c r="F8887" s="60"/>
      <c r="G8887" s="60"/>
      <c r="H8887" s="60"/>
      <c r="I8887" s="60"/>
      <c r="J8887" s="60"/>
      <c r="K8887" s="60"/>
      <c r="L8887" s="60"/>
      <c r="M8887" s="60"/>
      <c r="N8887" s="60"/>
      <c r="O8887" s="60"/>
      <c r="P8887" s="60"/>
      <c r="Q8887" s="60"/>
      <c r="R8887" s="334">
        <v>23111</v>
      </c>
      <c r="S8887" s="319" t="s">
        <v>358</v>
      </c>
      <c r="BE8887" s="60"/>
      <c r="BR8887" s="60"/>
      <c r="BX8887" s="151"/>
      <c r="CB8887" s="151"/>
      <c r="CM8887" s="151"/>
      <c r="CO8887" s="151"/>
      <c r="CT8887" s="151"/>
      <c r="CY8887" s="151"/>
    </row>
    <row r="8888" spans="1:103" x14ac:dyDescent="0.2">
      <c r="A8888" s="60"/>
      <c r="B8888" s="60"/>
      <c r="C8888" s="60"/>
      <c r="D8888" s="60"/>
      <c r="E8888" s="60"/>
      <c r="F8888" s="60"/>
      <c r="G8888" s="60"/>
      <c r="H8888" s="60"/>
      <c r="I8888" s="60"/>
      <c r="J8888" s="60"/>
      <c r="K8888" s="60"/>
      <c r="L8888" s="60"/>
      <c r="M8888" s="60"/>
      <c r="N8888" s="60"/>
      <c r="O8888" s="60"/>
      <c r="P8888" s="60"/>
      <c r="Q8888" s="60"/>
      <c r="R8888" s="334">
        <v>23112</v>
      </c>
      <c r="S8888" s="319" t="s">
        <v>358</v>
      </c>
      <c r="BE8888" s="60"/>
      <c r="BR8888" s="60"/>
      <c r="BX8888" s="151"/>
      <c r="CB8888" s="151"/>
      <c r="CM8888" s="151"/>
      <c r="CO8888" s="151"/>
      <c r="CT8888" s="151"/>
      <c r="CY8888" s="151"/>
    </row>
    <row r="8889" spans="1:103" x14ac:dyDescent="0.2">
      <c r="A8889" s="60"/>
      <c r="B8889" s="60"/>
      <c r="C8889" s="60"/>
      <c r="D8889" s="60"/>
      <c r="E8889" s="60"/>
      <c r="F8889" s="60"/>
      <c r="G8889" s="60"/>
      <c r="H8889" s="60"/>
      <c r="I8889" s="60"/>
      <c r="J8889" s="60"/>
      <c r="K8889" s="60"/>
      <c r="L8889" s="60"/>
      <c r="M8889" s="60"/>
      <c r="N8889" s="60"/>
      <c r="O8889" s="60"/>
      <c r="P8889" s="60"/>
      <c r="Q8889" s="60"/>
      <c r="R8889" s="334">
        <v>23113</v>
      </c>
      <c r="S8889" s="319" t="s">
        <v>358</v>
      </c>
      <c r="BE8889" s="60"/>
      <c r="BR8889" s="60"/>
      <c r="BX8889" s="151"/>
      <c r="CB8889" s="151"/>
      <c r="CM8889" s="151"/>
      <c r="CO8889" s="151"/>
      <c r="CT8889" s="151"/>
      <c r="CY8889" s="151"/>
    </row>
    <row r="8890" spans="1:103" x14ac:dyDescent="0.2">
      <c r="A8890" s="60"/>
      <c r="B8890" s="60"/>
      <c r="C8890" s="60"/>
      <c r="D8890" s="60"/>
      <c r="E8890" s="60"/>
      <c r="F8890" s="60"/>
      <c r="G8890" s="60"/>
      <c r="H8890" s="60"/>
      <c r="I8890" s="60"/>
      <c r="J8890" s="60"/>
      <c r="K8890" s="60"/>
      <c r="L8890" s="60"/>
      <c r="M8890" s="60"/>
      <c r="N8890" s="60"/>
      <c r="O8890" s="60"/>
      <c r="P8890" s="60"/>
      <c r="Q8890" s="60"/>
      <c r="R8890" s="334">
        <v>23114</v>
      </c>
      <c r="S8890" s="319" t="s">
        <v>358</v>
      </c>
      <c r="BE8890" s="60"/>
      <c r="BR8890" s="60"/>
      <c r="BX8890" s="151"/>
      <c r="CB8890" s="151"/>
      <c r="CM8890" s="151"/>
      <c r="CO8890" s="151"/>
      <c r="CT8890" s="151"/>
      <c r="CY8890" s="151"/>
    </row>
    <row r="8891" spans="1:103" x14ac:dyDescent="0.2">
      <c r="A8891" s="60"/>
      <c r="B8891" s="60"/>
      <c r="C8891" s="60"/>
      <c r="D8891" s="60"/>
      <c r="E8891" s="60"/>
      <c r="F8891" s="60"/>
      <c r="G8891" s="60"/>
      <c r="H8891" s="60"/>
      <c r="I8891" s="60"/>
      <c r="J8891" s="60"/>
      <c r="K8891" s="60"/>
      <c r="L8891" s="60"/>
      <c r="M8891" s="60"/>
      <c r="N8891" s="60"/>
      <c r="O8891" s="60"/>
      <c r="P8891" s="60"/>
      <c r="Q8891" s="60"/>
      <c r="R8891" s="334">
        <v>23115</v>
      </c>
      <c r="S8891" s="319" t="s">
        <v>358</v>
      </c>
      <c r="BE8891" s="60"/>
      <c r="BR8891" s="60"/>
      <c r="BX8891" s="151"/>
      <c r="CB8891" s="151"/>
      <c r="CM8891" s="151"/>
      <c r="CO8891" s="151"/>
      <c r="CT8891" s="151"/>
      <c r="CY8891" s="151"/>
    </row>
    <row r="8892" spans="1:103" x14ac:dyDescent="0.2">
      <c r="A8892" s="60"/>
      <c r="B8892" s="60"/>
      <c r="C8892" s="60"/>
      <c r="D8892" s="60"/>
      <c r="E8892" s="60"/>
      <c r="F8892" s="60"/>
      <c r="G8892" s="60"/>
      <c r="H8892" s="60"/>
      <c r="I8892" s="60"/>
      <c r="J8892" s="60"/>
      <c r="K8892" s="60"/>
      <c r="L8892" s="60"/>
      <c r="M8892" s="60"/>
      <c r="N8892" s="60"/>
      <c r="O8892" s="60"/>
      <c r="P8892" s="60"/>
      <c r="Q8892" s="60"/>
      <c r="R8892" s="334">
        <v>23116</v>
      </c>
      <c r="S8892" s="319" t="s">
        <v>358</v>
      </c>
      <c r="BE8892" s="60"/>
      <c r="BR8892" s="60"/>
      <c r="BX8892" s="151"/>
      <c r="CB8892" s="151"/>
      <c r="CM8892" s="151"/>
      <c r="CO8892" s="151"/>
      <c r="CT8892" s="151"/>
      <c r="CY8892" s="151"/>
    </row>
    <row r="8893" spans="1:103" x14ac:dyDescent="0.2">
      <c r="A8893" s="60"/>
      <c r="B8893" s="60"/>
      <c r="C8893" s="60"/>
      <c r="D8893" s="60"/>
      <c r="E8893" s="60"/>
      <c r="F8893" s="60"/>
      <c r="G8893" s="60"/>
      <c r="H8893" s="60"/>
      <c r="I8893" s="60"/>
      <c r="J8893" s="60"/>
      <c r="K8893" s="60"/>
      <c r="L8893" s="60"/>
      <c r="M8893" s="60"/>
      <c r="N8893" s="60"/>
      <c r="O8893" s="60"/>
      <c r="P8893" s="60"/>
      <c r="Q8893" s="60"/>
      <c r="R8893" s="334">
        <v>23117</v>
      </c>
      <c r="S8893" s="319" t="s">
        <v>358</v>
      </c>
      <c r="BE8893" s="60"/>
      <c r="BR8893" s="60"/>
      <c r="BX8893" s="151"/>
      <c r="CB8893" s="151"/>
      <c r="CM8893" s="151"/>
      <c r="CO8893" s="151"/>
      <c r="CT8893" s="151"/>
      <c r="CY8893" s="151"/>
    </row>
    <row r="8894" spans="1:103" x14ac:dyDescent="0.2">
      <c r="A8894" s="60"/>
      <c r="B8894" s="60"/>
      <c r="C8894" s="60"/>
      <c r="D8894" s="60"/>
      <c r="E8894" s="60"/>
      <c r="F8894" s="60"/>
      <c r="G8894" s="60"/>
      <c r="H8894" s="60"/>
      <c r="I8894" s="60"/>
      <c r="J8894" s="60"/>
      <c r="K8894" s="60"/>
      <c r="L8894" s="60"/>
      <c r="M8894" s="60"/>
      <c r="N8894" s="60"/>
      <c r="O8894" s="60"/>
      <c r="P8894" s="60"/>
      <c r="Q8894" s="60"/>
      <c r="R8894" s="334">
        <v>23119</v>
      </c>
      <c r="S8894" s="319" t="s">
        <v>358</v>
      </c>
      <c r="BE8894" s="60"/>
      <c r="BR8894" s="60"/>
      <c r="BX8894" s="151"/>
      <c r="CB8894" s="151"/>
      <c r="CM8894" s="151"/>
      <c r="CO8894" s="151"/>
      <c r="CT8894" s="151"/>
      <c r="CY8894" s="151"/>
    </row>
    <row r="8895" spans="1:103" x14ac:dyDescent="0.2">
      <c r="A8895" s="60"/>
      <c r="B8895" s="60"/>
      <c r="C8895" s="60"/>
      <c r="D8895" s="60"/>
      <c r="E8895" s="60"/>
      <c r="F8895" s="60"/>
      <c r="G8895" s="60"/>
      <c r="H8895" s="60"/>
      <c r="I8895" s="60"/>
      <c r="J8895" s="60"/>
      <c r="K8895" s="60"/>
      <c r="L8895" s="60"/>
      <c r="M8895" s="60"/>
      <c r="N8895" s="60"/>
      <c r="O8895" s="60"/>
      <c r="P8895" s="60"/>
      <c r="Q8895" s="60"/>
      <c r="R8895" s="334">
        <v>23120</v>
      </c>
      <c r="S8895" s="319" t="s">
        <v>358</v>
      </c>
      <c r="BE8895" s="60"/>
      <c r="BR8895" s="60"/>
      <c r="BX8895" s="151"/>
      <c r="CB8895" s="151"/>
      <c r="CM8895" s="151"/>
      <c r="CO8895" s="151"/>
      <c r="CT8895" s="151"/>
      <c r="CY8895" s="151"/>
    </row>
    <row r="8896" spans="1:103" x14ac:dyDescent="0.2">
      <c r="A8896" s="60"/>
      <c r="B8896" s="60"/>
      <c r="C8896" s="60"/>
      <c r="D8896" s="60"/>
      <c r="E8896" s="60"/>
      <c r="F8896" s="60"/>
      <c r="G8896" s="60"/>
      <c r="H8896" s="60"/>
      <c r="I8896" s="60"/>
      <c r="J8896" s="60"/>
      <c r="K8896" s="60"/>
      <c r="L8896" s="60"/>
      <c r="M8896" s="60"/>
      <c r="N8896" s="60"/>
      <c r="O8896" s="60"/>
      <c r="P8896" s="60"/>
      <c r="Q8896" s="60"/>
      <c r="R8896" s="334">
        <v>23123</v>
      </c>
      <c r="S8896" s="319" t="s">
        <v>358</v>
      </c>
      <c r="BE8896" s="60"/>
      <c r="BR8896" s="60"/>
      <c r="BX8896" s="151"/>
      <c r="CB8896" s="151"/>
      <c r="CM8896" s="151"/>
      <c r="CO8896" s="151"/>
      <c r="CT8896" s="151"/>
      <c r="CY8896" s="151"/>
    </row>
    <row r="8897" spans="1:103" x14ac:dyDescent="0.2">
      <c r="A8897" s="60"/>
      <c r="B8897" s="60"/>
      <c r="C8897" s="60"/>
      <c r="D8897" s="60"/>
      <c r="E8897" s="60"/>
      <c r="F8897" s="60"/>
      <c r="G8897" s="60"/>
      <c r="H8897" s="60"/>
      <c r="I8897" s="60"/>
      <c r="J8897" s="60"/>
      <c r="K8897" s="60"/>
      <c r="L8897" s="60"/>
      <c r="M8897" s="60"/>
      <c r="N8897" s="60"/>
      <c r="O8897" s="60"/>
      <c r="P8897" s="60"/>
      <c r="Q8897" s="60"/>
      <c r="R8897" s="334">
        <v>23124</v>
      </c>
      <c r="S8897" s="319" t="s">
        <v>358</v>
      </c>
      <c r="BE8897" s="60"/>
      <c r="BR8897" s="60"/>
      <c r="BX8897" s="151"/>
      <c r="CB8897" s="151"/>
      <c r="CM8897" s="151"/>
      <c r="CO8897" s="151"/>
      <c r="CT8897" s="151"/>
      <c r="CY8897" s="151"/>
    </row>
    <row r="8898" spans="1:103" x14ac:dyDescent="0.2">
      <c r="A8898" s="60"/>
      <c r="B8898" s="60"/>
      <c r="C8898" s="60"/>
      <c r="D8898" s="60"/>
      <c r="E8898" s="60"/>
      <c r="F8898" s="60"/>
      <c r="G8898" s="60"/>
      <c r="H8898" s="60"/>
      <c r="I8898" s="60"/>
      <c r="J8898" s="60"/>
      <c r="K8898" s="60"/>
      <c r="L8898" s="60"/>
      <c r="M8898" s="60"/>
      <c r="N8898" s="60"/>
      <c r="O8898" s="60"/>
      <c r="P8898" s="60"/>
      <c r="Q8898" s="60"/>
      <c r="R8898" s="334">
        <v>23125</v>
      </c>
      <c r="S8898" s="319" t="s">
        <v>358</v>
      </c>
      <c r="BE8898" s="60"/>
      <c r="BR8898" s="60"/>
      <c r="BX8898" s="151"/>
      <c r="CB8898" s="151"/>
      <c r="CM8898" s="151"/>
      <c r="CO8898" s="151"/>
      <c r="CT8898" s="151"/>
      <c r="CY8898" s="151"/>
    </row>
    <row r="8899" spans="1:103" x14ac:dyDescent="0.2">
      <c r="A8899" s="60"/>
      <c r="B8899" s="60"/>
      <c r="C8899" s="60"/>
      <c r="D8899" s="60"/>
      <c r="E8899" s="60"/>
      <c r="F8899" s="60"/>
      <c r="G8899" s="60"/>
      <c r="H8899" s="60"/>
      <c r="I8899" s="60"/>
      <c r="J8899" s="60"/>
      <c r="K8899" s="60"/>
      <c r="L8899" s="60"/>
      <c r="M8899" s="60"/>
      <c r="N8899" s="60"/>
      <c r="O8899" s="60"/>
      <c r="P8899" s="60"/>
      <c r="Q8899" s="60"/>
      <c r="R8899" s="334">
        <v>23126</v>
      </c>
      <c r="S8899" s="319" t="s">
        <v>358</v>
      </c>
      <c r="BE8899" s="60"/>
      <c r="BR8899" s="60"/>
      <c r="BX8899" s="151"/>
      <c r="CB8899" s="151"/>
      <c r="CM8899" s="151"/>
      <c r="CO8899" s="151"/>
      <c r="CT8899" s="151"/>
      <c r="CY8899" s="151"/>
    </row>
    <row r="8900" spans="1:103" x14ac:dyDescent="0.2">
      <c r="A8900" s="60"/>
      <c r="B8900" s="60"/>
      <c r="C8900" s="60"/>
      <c r="D8900" s="60"/>
      <c r="E8900" s="60"/>
      <c r="F8900" s="60"/>
      <c r="G8900" s="60"/>
      <c r="H8900" s="60"/>
      <c r="I8900" s="60"/>
      <c r="J8900" s="60"/>
      <c r="K8900" s="60"/>
      <c r="L8900" s="60"/>
      <c r="M8900" s="60"/>
      <c r="N8900" s="60"/>
      <c r="O8900" s="60"/>
      <c r="P8900" s="60"/>
      <c r="Q8900" s="60"/>
      <c r="R8900" s="334">
        <v>23127</v>
      </c>
      <c r="S8900" s="319" t="s">
        <v>358</v>
      </c>
      <c r="BE8900" s="60"/>
      <c r="BR8900" s="60"/>
      <c r="BX8900" s="151"/>
      <c r="CB8900" s="151"/>
      <c r="CM8900" s="151"/>
      <c r="CO8900" s="151"/>
      <c r="CT8900" s="151"/>
      <c r="CY8900" s="151"/>
    </row>
    <row r="8901" spans="1:103" x14ac:dyDescent="0.2">
      <c r="A8901" s="60"/>
      <c r="B8901" s="60"/>
      <c r="C8901" s="60"/>
      <c r="D8901" s="60"/>
      <c r="E8901" s="60"/>
      <c r="F8901" s="60"/>
      <c r="G8901" s="60"/>
      <c r="H8901" s="60"/>
      <c r="I8901" s="60"/>
      <c r="J8901" s="60"/>
      <c r="K8901" s="60"/>
      <c r="L8901" s="60"/>
      <c r="M8901" s="60"/>
      <c r="N8901" s="60"/>
      <c r="O8901" s="60"/>
      <c r="P8901" s="60"/>
      <c r="Q8901" s="60"/>
      <c r="R8901" s="334">
        <v>23128</v>
      </c>
      <c r="S8901" s="319" t="s">
        <v>358</v>
      </c>
      <c r="BE8901" s="60"/>
      <c r="BR8901" s="60"/>
      <c r="BX8901" s="151"/>
      <c r="CB8901" s="151"/>
      <c r="CM8901" s="151"/>
      <c r="CO8901" s="151"/>
      <c r="CT8901" s="151"/>
      <c r="CY8901" s="151"/>
    </row>
    <row r="8902" spans="1:103" x14ac:dyDescent="0.2">
      <c r="A8902" s="60"/>
      <c r="B8902" s="60"/>
      <c r="C8902" s="60"/>
      <c r="D8902" s="60"/>
      <c r="E8902" s="60"/>
      <c r="F8902" s="60"/>
      <c r="G8902" s="60"/>
      <c r="H8902" s="60"/>
      <c r="I8902" s="60"/>
      <c r="J8902" s="60"/>
      <c r="K8902" s="60"/>
      <c r="L8902" s="60"/>
      <c r="M8902" s="60"/>
      <c r="N8902" s="60"/>
      <c r="O8902" s="60"/>
      <c r="P8902" s="60"/>
      <c r="Q8902" s="60"/>
      <c r="R8902" s="334">
        <v>23129</v>
      </c>
      <c r="S8902" s="319" t="s">
        <v>358</v>
      </c>
      <c r="BE8902" s="60"/>
      <c r="BR8902" s="60"/>
      <c r="BX8902" s="151"/>
      <c r="CB8902" s="151"/>
      <c r="CM8902" s="151"/>
      <c r="CO8902" s="151"/>
      <c r="CT8902" s="151"/>
      <c r="CY8902" s="151"/>
    </row>
    <row r="8903" spans="1:103" x14ac:dyDescent="0.2">
      <c r="A8903" s="60"/>
      <c r="B8903" s="60"/>
      <c r="C8903" s="60"/>
      <c r="D8903" s="60"/>
      <c r="E8903" s="60"/>
      <c r="F8903" s="60"/>
      <c r="G8903" s="60"/>
      <c r="H8903" s="60"/>
      <c r="I8903" s="60"/>
      <c r="J8903" s="60"/>
      <c r="K8903" s="60"/>
      <c r="L8903" s="60"/>
      <c r="M8903" s="60"/>
      <c r="N8903" s="60"/>
      <c r="O8903" s="60"/>
      <c r="P8903" s="60"/>
      <c r="Q8903" s="60"/>
      <c r="R8903" s="334">
        <v>23130</v>
      </c>
      <c r="S8903" s="319" t="s">
        <v>358</v>
      </c>
      <c r="BE8903" s="60"/>
      <c r="BR8903" s="60"/>
      <c r="BX8903" s="151"/>
      <c r="CB8903" s="151"/>
      <c r="CM8903" s="151"/>
      <c r="CO8903" s="151"/>
      <c r="CT8903" s="151"/>
      <c r="CY8903" s="151"/>
    </row>
    <row r="8904" spans="1:103" x14ac:dyDescent="0.2">
      <c r="A8904" s="60"/>
      <c r="B8904" s="60"/>
      <c r="C8904" s="60"/>
      <c r="D8904" s="60"/>
      <c r="E8904" s="60"/>
      <c r="F8904" s="60"/>
      <c r="G8904" s="60"/>
      <c r="H8904" s="60"/>
      <c r="I8904" s="60"/>
      <c r="J8904" s="60"/>
      <c r="K8904" s="60"/>
      <c r="L8904" s="60"/>
      <c r="M8904" s="60"/>
      <c r="N8904" s="60"/>
      <c r="O8904" s="60"/>
      <c r="P8904" s="60"/>
      <c r="Q8904" s="60"/>
      <c r="R8904" s="334">
        <v>23131</v>
      </c>
      <c r="S8904" s="319" t="s">
        <v>358</v>
      </c>
      <c r="BE8904" s="60"/>
      <c r="BR8904" s="60"/>
      <c r="BX8904" s="151"/>
      <c r="CB8904" s="151"/>
      <c r="CM8904" s="151"/>
      <c r="CO8904" s="151"/>
      <c r="CT8904" s="151"/>
      <c r="CY8904" s="151"/>
    </row>
    <row r="8905" spans="1:103" x14ac:dyDescent="0.2">
      <c r="A8905" s="60"/>
      <c r="B8905" s="60"/>
      <c r="C8905" s="60"/>
      <c r="D8905" s="60"/>
      <c r="E8905" s="60"/>
      <c r="F8905" s="60"/>
      <c r="G8905" s="60"/>
      <c r="H8905" s="60"/>
      <c r="I8905" s="60"/>
      <c r="J8905" s="60"/>
      <c r="K8905" s="60"/>
      <c r="L8905" s="60"/>
      <c r="M8905" s="60"/>
      <c r="N8905" s="60"/>
      <c r="O8905" s="60"/>
      <c r="P8905" s="60"/>
      <c r="Q8905" s="60"/>
      <c r="R8905" s="334">
        <v>23138</v>
      </c>
      <c r="S8905" s="319" t="s">
        <v>358</v>
      </c>
      <c r="BE8905" s="60"/>
      <c r="BR8905" s="60"/>
      <c r="BX8905" s="151"/>
      <c r="CB8905" s="151"/>
      <c r="CM8905" s="151"/>
      <c r="CO8905" s="151"/>
      <c r="CT8905" s="151"/>
      <c r="CY8905" s="151"/>
    </row>
    <row r="8906" spans="1:103" x14ac:dyDescent="0.2">
      <c r="A8906" s="60"/>
      <c r="B8906" s="60"/>
      <c r="C8906" s="60"/>
      <c r="D8906" s="60"/>
      <c r="E8906" s="60"/>
      <c r="F8906" s="60"/>
      <c r="G8906" s="60"/>
      <c r="H8906" s="60"/>
      <c r="I8906" s="60"/>
      <c r="J8906" s="60"/>
      <c r="K8906" s="60"/>
      <c r="L8906" s="60"/>
      <c r="M8906" s="60"/>
      <c r="N8906" s="60"/>
      <c r="O8906" s="60"/>
      <c r="P8906" s="60"/>
      <c r="Q8906" s="60"/>
      <c r="R8906" s="334">
        <v>23139</v>
      </c>
      <c r="S8906" s="319" t="s">
        <v>358</v>
      </c>
      <c r="BE8906" s="60"/>
      <c r="BR8906" s="60"/>
      <c r="BX8906" s="151"/>
      <c r="CB8906" s="151"/>
      <c r="CM8906" s="151"/>
      <c r="CO8906" s="151"/>
      <c r="CT8906" s="151"/>
      <c r="CY8906" s="151"/>
    </row>
    <row r="8907" spans="1:103" x14ac:dyDescent="0.2">
      <c r="A8907" s="60"/>
      <c r="B8907" s="60"/>
      <c r="C8907" s="60"/>
      <c r="D8907" s="60"/>
      <c r="E8907" s="60"/>
      <c r="F8907" s="60"/>
      <c r="G8907" s="60"/>
      <c r="H8907" s="60"/>
      <c r="I8907" s="60"/>
      <c r="J8907" s="60"/>
      <c r="K8907" s="60"/>
      <c r="L8907" s="60"/>
      <c r="M8907" s="60"/>
      <c r="N8907" s="60"/>
      <c r="O8907" s="60"/>
      <c r="P8907" s="60"/>
      <c r="Q8907" s="60"/>
      <c r="R8907" s="334">
        <v>23140</v>
      </c>
      <c r="S8907" s="319" t="s">
        <v>358</v>
      </c>
      <c r="BE8907" s="60"/>
      <c r="BR8907" s="60"/>
      <c r="BX8907" s="151"/>
      <c r="CB8907" s="151"/>
      <c r="CM8907" s="151"/>
      <c r="CO8907" s="151"/>
      <c r="CT8907" s="151"/>
      <c r="CY8907" s="151"/>
    </row>
    <row r="8908" spans="1:103" x14ac:dyDescent="0.2">
      <c r="A8908" s="60"/>
      <c r="B8908" s="60"/>
      <c r="C8908" s="60"/>
      <c r="D8908" s="60"/>
      <c r="E8908" s="60"/>
      <c r="F8908" s="60"/>
      <c r="G8908" s="60"/>
      <c r="H8908" s="60"/>
      <c r="I8908" s="60"/>
      <c r="J8908" s="60"/>
      <c r="K8908" s="60"/>
      <c r="L8908" s="60"/>
      <c r="M8908" s="60"/>
      <c r="N8908" s="60"/>
      <c r="O8908" s="60"/>
      <c r="P8908" s="60"/>
      <c r="Q8908" s="60"/>
      <c r="R8908" s="334">
        <v>23141</v>
      </c>
      <c r="S8908" s="319" t="s">
        <v>358</v>
      </c>
      <c r="BE8908" s="60"/>
      <c r="BR8908" s="60"/>
      <c r="BX8908" s="151"/>
      <c r="CB8908" s="151"/>
      <c r="CM8908" s="151"/>
      <c r="CO8908" s="151"/>
      <c r="CT8908" s="151"/>
      <c r="CY8908" s="151"/>
    </row>
    <row r="8909" spans="1:103" x14ac:dyDescent="0.2">
      <c r="A8909" s="60"/>
      <c r="B8909" s="60"/>
      <c r="C8909" s="60"/>
      <c r="D8909" s="60"/>
      <c r="E8909" s="60"/>
      <c r="F8909" s="60"/>
      <c r="G8909" s="60"/>
      <c r="H8909" s="60"/>
      <c r="I8909" s="60"/>
      <c r="J8909" s="60"/>
      <c r="K8909" s="60"/>
      <c r="L8909" s="60"/>
      <c r="M8909" s="60"/>
      <c r="N8909" s="60"/>
      <c r="O8909" s="60"/>
      <c r="P8909" s="60"/>
      <c r="Q8909" s="60"/>
      <c r="R8909" s="334">
        <v>23146</v>
      </c>
      <c r="S8909" s="319" t="s">
        <v>358</v>
      </c>
      <c r="BE8909" s="60"/>
      <c r="BR8909" s="60"/>
      <c r="BX8909" s="151"/>
      <c r="CB8909" s="151"/>
      <c r="CM8909" s="151"/>
      <c r="CO8909" s="151"/>
      <c r="CT8909" s="151"/>
      <c r="CY8909" s="151"/>
    </row>
    <row r="8910" spans="1:103" x14ac:dyDescent="0.2">
      <c r="A8910" s="60"/>
      <c r="B8910" s="60"/>
      <c r="C8910" s="60"/>
      <c r="D8910" s="60"/>
      <c r="E8910" s="60"/>
      <c r="F8910" s="60"/>
      <c r="G8910" s="60"/>
      <c r="H8910" s="60"/>
      <c r="I8910" s="60"/>
      <c r="J8910" s="60"/>
      <c r="K8910" s="60"/>
      <c r="L8910" s="60"/>
      <c r="M8910" s="60"/>
      <c r="N8910" s="60"/>
      <c r="O8910" s="60"/>
      <c r="P8910" s="60"/>
      <c r="Q8910" s="60"/>
      <c r="R8910" s="334">
        <v>23147</v>
      </c>
      <c r="S8910" s="319" t="s">
        <v>358</v>
      </c>
      <c r="BE8910" s="60"/>
      <c r="BR8910" s="60"/>
      <c r="BX8910" s="151"/>
      <c r="CB8910" s="151"/>
      <c r="CM8910" s="151"/>
      <c r="CO8910" s="151"/>
      <c r="CT8910" s="151"/>
      <c r="CY8910" s="151"/>
    </row>
    <row r="8911" spans="1:103" x14ac:dyDescent="0.2">
      <c r="A8911" s="60"/>
      <c r="B8911" s="60"/>
      <c r="C8911" s="60"/>
      <c r="D8911" s="60"/>
      <c r="E8911" s="60"/>
      <c r="F8911" s="60"/>
      <c r="G8911" s="60"/>
      <c r="H8911" s="60"/>
      <c r="I8911" s="60"/>
      <c r="J8911" s="60"/>
      <c r="K8911" s="60"/>
      <c r="L8911" s="60"/>
      <c r="M8911" s="60"/>
      <c r="N8911" s="60"/>
      <c r="O8911" s="60"/>
      <c r="P8911" s="60"/>
      <c r="Q8911" s="60"/>
      <c r="R8911" s="334">
        <v>23148</v>
      </c>
      <c r="S8911" s="319" t="s">
        <v>358</v>
      </c>
      <c r="BE8911" s="60"/>
      <c r="BR8911" s="60"/>
      <c r="BX8911" s="151"/>
      <c r="CB8911" s="151"/>
      <c r="CM8911" s="151"/>
      <c r="CO8911" s="151"/>
      <c r="CT8911" s="151"/>
      <c r="CY8911" s="151"/>
    </row>
    <row r="8912" spans="1:103" x14ac:dyDescent="0.2">
      <c r="A8912" s="60"/>
      <c r="B8912" s="60"/>
      <c r="C8912" s="60"/>
      <c r="D8912" s="60"/>
      <c r="E8912" s="60"/>
      <c r="F8912" s="60"/>
      <c r="G8912" s="60"/>
      <c r="H8912" s="60"/>
      <c r="I8912" s="60"/>
      <c r="J8912" s="60"/>
      <c r="K8912" s="60"/>
      <c r="L8912" s="60"/>
      <c r="M8912" s="60"/>
      <c r="N8912" s="60"/>
      <c r="O8912" s="60"/>
      <c r="P8912" s="60"/>
      <c r="Q8912" s="60"/>
      <c r="R8912" s="334">
        <v>23149</v>
      </c>
      <c r="S8912" s="319" t="s">
        <v>358</v>
      </c>
      <c r="BE8912" s="60"/>
      <c r="BR8912" s="60"/>
      <c r="BX8912" s="151"/>
      <c r="CB8912" s="151"/>
      <c r="CM8912" s="151"/>
      <c r="CO8912" s="151"/>
      <c r="CT8912" s="151"/>
      <c r="CY8912" s="151"/>
    </row>
    <row r="8913" spans="1:103" x14ac:dyDescent="0.2">
      <c r="A8913" s="60"/>
      <c r="B8913" s="60"/>
      <c r="C8913" s="60"/>
      <c r="D8913" s="60"/>
      <c r="E8913" s="60"/>
      <c r="F8913" s="60"/>
      <c r="G8913" s="60"/>
      <c r="H8913" s="60"/>
      <c r="I8913" s="60"/>
      <c r="J8913" s="60"/>
      <c r="K8913" s="60"/>
      <c r="L8913" s="60"/>
      <c r="M8913" s="60"/>
      <c r="N8913" s="60"/>
      <c r="O8913" s="60"/>
      <c r="P8913" s="60"/>
      <c r="Q8913" s="60"/>
      <c r="R8913" s="334">
        <v>23150</v>
      </c>
      <c r="S8913" s="319" t="s">
        <v>358</v>
      </c>
      <c r="BE8913" s="60"/>
      <c r="BR8913" s="60"/>
      <c r="BX8913" s="151"/>
      <c r="CB8913" s="151"/>
      <c r="CM8913" s="151"/>
      <c r="CO8913" s="151"/>
      <c r="CT8913" s="151"/>
      <c r="CY8913" s="151"/>
    </row>
    <row r="8914" spans="1:103" x14ac:dyDescent="0.2">
      <c r="A8914" s="60"/>
      <c r="B8914" s="60"/>
      <c r="C8914" s="60"/>
      <c r="D8914" s="60"/>
      <c r="E8914" s="60"/>
      <c r="F8914" s="60"/>
      <c r="G8914" s="60"/>
      <c r="H8914" s="60"/>
      <c r="I8914" s="60"/>
      <c r="J8914" s="60"/>
      <c r="K8914" s="60"/>
      <c r="L8914" s="60"/>
      <c r="M8914" s="60"/>
      <c r="N8914" s="60"/>
      <c r="O8914" s="60"/>
      <c r="P8914" s="60"/>
      <c r="Q8914" s="60"/>
      <c r="R8914" s="334">
        <v>23153</v>
      </c>
      <c r="S8914" s="319" t="s">
        <v>358</v>
      </c>
      <c r="BE8914" s="60"/>
      <c r="BR8914" s="60"/>
      <c r="BX8914" s="151"/>
      <c r="CB8914" s="151"/>
      <c r="CM8914" s="151"/>
      <c r="CO8914" s="151"/>
      <c r="CT8914" s="151"/>
      <c r="CY8914" s="151"/>
    </row>
    <row r="8915" spans="1:103" x14ac:dyDescent="0.2">
      <c r="A8915" s="60"/>
      <c r="B8915" s="60"/>
      <c r="C8915" s="60"/>
      <c r="D8915" s="60"/>
      <c r="E8915" s="60"/>
      <c r="F8915" s="60"/>
      <c r="G8915" s="60"/>
      <c r="H8915" s="60"/>
      <c r="I8915" s="60"/>
      <c r="J8915" s="60"/>
      <c r="K8915" s="60"/>
      <c r="L8915" s="60"/>
      <c r="M8915" s="60"/>
      <c r="N8915" s="60"/>
      <c r="O8915" s="60"/>
      <c r="P8915" s="60"/>
      <c r="Q8915" s="60"/>
      <c r="R8915" s="334">
        <v>23154</v>
      </c>
      <c r="S8915" s="319" t="s">
        <v>358</v>
      </c>
      <c r="BE8915" s="60"/>
      <c r="BR8915" s="60"/>
      <c r="BX8915" s="151"/>
      <c r="CB8915" s="151"/>
      <c r="CM8915" s="151"/>
      <c r="CO8915" s="151"/>
      <c r="CT8915" s="151"/>
      <c r="CY8915" s="151"/>
    </row>
    <row r="8916" spans="1:103" x14ac:dyDescent="0.2">
      <c r="A8916" s="60"/>
      <c r="B8916" s="60"/>
      <c r="C8916" s="60"/>
      <c r="D8916" s="60"/>
      <c r="E8916" s="60"/>
      <c r="F8916" s="60"/>
      <c r="G8916" s="60"/>
      <c r="H8916" s="60"/>
      <c r="I8916" s="60"/>
      <c r="J8916" s="60"/>
      <c r="K8916" s="60"/>
      <c r="L8916" s="60"/>
      <c r="M8916" s="60"/>
      <c r="N8916" s="60"/>
      <c r="O8916" s="60"/>
      <c r="P8916" s="60"/>
      <c r="Q8916" s="60"/>
      <c r="R8916" s="334">
        <v>23155</v>
      </c>
      <c r="S8916" s="319" t="s">
        <v>358</v>
      </c>
      <c r="BE8916" s="60"/>
      <c r="BR8916" s="60"/>
      <c r="BX8916" s="151"/>
      <c r="CB8916" s="151"/>
      <c r="CM8916" s="151"/>
      <c r="CO8916" s="151"/>
      <c r="CT8916" s="151"/>
      <c r="CY8916" s="151"/>
    </row>
    <row r="8917" spans="1:103" x14ac:dyDescent="0.2">
      <c r="A8917" s="60"/>
      <c r="B8917" s="60"/>
      <c r="C8917" s="60"/>
      <c r="D8917" s="60"/>
      <c r="E8917" s="60"/>
      <c r="F8917" s="60"/>
      <c r="G8917" s="60"/>
      <c r="H8917" s="60"/>
      <c r="I8917" s="60"/>
      <c r="J8917" s="60"/>
      <c r="K8917" s="60"/>
      <c r="L8917" s="60"/>
      <c r="M8917" s="60"/>
      <c r="N8917" s="60"/>
      <c r="O8917" s="60"/>
      <c r="P8917" s="60"/>
      <c r="Q8917" s="60"/>
      <c r="R8917" s="334">
        <v>23156</v>
      </c>
      <c r="S8917" s="319" t="s">
        <v>358</v>
      </c>
      <c r="BE8917" s="60"/>
      <c r="BR8917" s="60"/>
      <c r="BX8917" s="151"/>
      <c r="CB8917" s="151"/>
      <c r="CM8917" s="151"/>
      <c r="CO8917" s="151"/>
      <c r="CT8917" s="151"/>
      <c r="CY8917" s="151"/>
    </row>
    <row r="8918" spans="1:103" x14ac:dyDescent="0.2">
      <c r="A8918" s="60"/>
      <c r="B8918" s="60"/>
      <c r="C8918" s="60"/>
      <c r="D8918" s="60"/>
      <c r="E8918" s="60"/>
      <c r="F8918" s="60"/>
      <c r="G8918" s="60"/>
      <c r="H8918" s="60"/>
      <c r="I8918" s="60"/>
      <c r="J8918" s="60"/>
      <c r="K8918" s="60"/>
      <c r="L8918" s="60"/>
      <c r="M8918" s="60"/>
      <c r="N8918" s="60"/>
      <c r="O8918" s="60"/>
      <c r="P8918" s="60"/>
      <c r="Q8918" s="60"/>
      <c r="R8918" s="334">
        <v>23160</v>
      </c>
      <c r="S8918" s="319" t="s">
        <v>358</v>
      </c>
      <c r="BE8918" s="60"/>
      <c r="BR8918" s="60"/>
      <c r="BX8918" s="151"/>
      <c r="CB8918" s="151"/>
      <c r="CM8918" s="151"/>
      <c r="CO8918" s="151"/>
      <c r="CT8918" s="151"/>
      <c r="CY8918" s="151"/>
    </row>
    <row r="8919" spans="1:103" x14ac:dyDescent="0.2">
      <c r="A8919" s="60"/>
      <c r="B8919" s="60"/>
      <c r="C8919" s="60"/>
      <c r="D8919" s="60"/>
      <c r="E8919" s="60"/>
      <c r="F8919" s="60"/>
      <c r="G8919" s="60"/>
      <c r="H8919" s="60"/>
      <c r="I8919" s="60"/>
      <c r="J8919" s="60"/>
      <c r="K8919" s="60"/>
      <c r="L8919" s="60"/>
      <c r="M8919" s="60"/>
      <c r="N8919" s="60"/>
      <c r="O8919" s="60"/>
      <c r="P8919" s="60"/>
      <c r="Q8919" s="60"/>
      <c r="R8919" s="334">
        <v>23161</v>
      </c>
      <c r="S8919" s="319" t="s">
        <v>358</v>
      </c>
      <c r="BE8919" s="60"/>
      <c r="BR8919" s="60"/>
      <c r="BX8919" s="151"/>
      <c r="CB8919" s="151"/>
      <c r="CM8919" s="151"/>
      <c r="CO8919" s="151"/>
      <c r="CT8919" s="151"/>
      <c r="CY8919" s="151"/>
    </row>
    <row r="8920" spans="1:103" x14ac:dyDescent="0.2">
      <c r="A8920" s="60"/>
      <c r="B8920" s="60"/>
      <c r="C8920" s="60"/>
      <c r="D8920" s="60"/>
      <c r="E8920" s="60"/>
      <c r="F8920" s="60"/>
      <c r="G8920" s="60"/>
      <c r="H8920" s="60"/>
      <c r="I8920" s="60"/>
      <c r="J8920" s="60"/>
      <c r="K8920" s="60"/>
      <c r="L8920" s="60"/>
      <c r="M8920" s="60"/>
      <c r="N8920" s="60"/>
      <c r="O8920" s="60"/>
      <c r="P8920" s="60"/>
      <c r="Q8920" s="60"/>
      <c r="R8920" s="334">
        <v>23162</v>
      </c>
      <c r="S8920" s="319" t="s">
        <v>358</v>
      </c>
      <c r="BE8920" s="60"/>
      <c r="BR8920" s="60"/>
      <c r="BX8920" s="151"/>
      <c r="CB8920" s="151"/>
      <c r="CM8920" s="151"/>
      <c r="CO8920" s="151"/>
      <c r="CT8920" s="151"/>
      <c r="CY8920" s="151"/>
    </row>
    <row r="8921" spans="1:103" x14ac:dyDescent="0.2">
      <c r="A8921" s="60"/>
      <c r="B8921" s="60"/>
      <c r="C8921" s="60"/>
      <c r="D8921" s="60"/>
      <c r="E8921" s="60"/>
      <c r="F8921" s="60"/>
      <c r="G8921" s="60"/>
      <c r="H8921" s="60"/>
      <c r="I8921" s="60"/>
      <c r="J8921" s="60"/>
      <c r="K8921" s="60"/>
      <c r="L8921" s="60"/>
      <c r="M8921" s="60"/>
      <c r="N8921" s="60"/>
      <c r="O8921" s="60"/>
      <c r="P8921" s="60"/>
      <c r="Q8921" s="60"/>
      <c r="R8921" s="334">
        <v>23163</v>
      </c>
      <c r="S8921" s="319" t="s">
        <v>358</v>
      </c>
      <c r="BE8921" s="60"/>
      <c r="BR8921" s="60"/>
      <c r="BX8921" s="151"/>
      <c r="CB8921" s="151"/>
      <c r="CM8921" s="151"/>
      <c r="CO8921" s="151"/>
      <c r="CT8921" s="151"/>
      <c r="CY8921" s="151"/>
    </row>
    <row r="8922" spans="1:103" x14ac:dyDescent="0.2">
      <c r="A8922" s="60"/>
      <c r="B8922" s="60"/>
      <c r="C8922" s="60"/>
      <c r="D8922" s="60"/>
      <c r="E8922" s="60"/>
      <c r="F8922" s="60"/>
      <c r="G8922" s="60"/>
      <c r="H8922" s="60"/>
      <c r="I8922" s="60"/>
      <c r="J8922" s="60"/>
      <c r="K8922" s="60"/>
      <c r="L8922" s="60"/>
      <c r="M8922" s="60"/>
      <c r="N8922" s="60"/>
      <c r="O8922" s="60"/>
      <c r="P8922" s="60"/>
      <c r="Q8922" s="60"/>
      <c r="R8922" s="334">
        <v>23168</v>
      </c>
      <c r="S8922" s="319" t="s">
        <v>358</v>
      </c>
      <c r="BE8922" s="60"/>
      <c r="BR8922" s="60"/>
      <c r="BX8922" s="151"/>
      <c r="CB8922" s="151"/>
      <c r="CM8922" s="151"/>
      <c r="CO8922" s="151"/>
      <c r="CT8922" s="151"/>
      <c r="CY8922" s="151"/>
    </row>
    <row r="8923" spans="1:103" x14ac:dyDescent="0.2">
      <c r="A8923" s="60"/>
      <c r="B8923" s="60"/>
      <c r="C8923" s="60"/>
      <c r="D8923" s="60"/>
      <c r="E8923" s="60"/>
      <c r="F8923" s="60"/>
      <c r="G8923" s="60"/>
      <c r="H8923" s="60"/>
      <c r="I8923" s="60"/>
      <c r="J8923" s="60"/>
      <c r="K8923" s="60"/>
      <c r="L8923" s="60"/>
      <c r="M8923" s="60"/>
      <c r="N8923" s="60"/>
      <c r="O8923" s="60"/>
      <c r="P8923" s="60"/>
      <c r="Q8923" s="60"/>
      <c r="R8923" s="334">
        <v>23169</v>
      </c>
      <c r="S8923" s="319" t="s">
        <v>358</v>
      </c>
      <c r="BE8923" s="60"/>
      <c r="BR8923" s="60"/>
      <c r="BX8923" s="151"/>
      <c r="CB8923" s="151"/>
      <c r="CM8923" s="151"/>
      <c r="CO8923" s="151"/>
      <c r="CT8923" s="151"/>
      <c r="CY8923" s="151"/>
    </row>
    <row r="8924" spans="1:103" x14ac:dyDescent="0.2">
      <c r="A8924" s="60"/>
      <c r="B8924" s="60"/>
      <c r="C8924" s="60"/>
      <c r="D8924" s="60"/>
      <c r="E8924" s="60"/>
      <c r="F8924" s="60"/>
      <c r="G8924" s="60"/>
      <c r="H8924" s="60"/>
      <c r="I8924" s="60"/>
      <c r="J8924" s="60"/>
      <c r="K8924" s="60"/>
      <c r="L8924" s="60"/>
      <c r="M8924" s="60"/>
      <c r="N8924" s="60"/>
      <c r="O8924" s="60"/>
      <c r="P8924" s="60"/>
      <c r="Q8924" s="60"/>
      <c r="R8924" s="334">
        <v>23170</v>
      </c>
      <c r="S8924" s="319" t="s">
        <v>358</v>
      </c>
      <c r="BE8924" s="60"/>
      <c r="BR8924" s="60"/>
      <c r="BX8924" s="151"/>
      <c r="CB8924" s="151"/>
      <c r="CM8924" s="151"/>
      <c r="CO8924" s="151"/>
      <c r="CT8924" s="151"/>
      <c r="CY8924" s="151"/>
    </row>
    <row r="8925" spans="1:103" x14ac:dyDescent="0.2">
      <c r="A8925" s="60"/>
      <c r="B8925" s="60"/>
      <c r="C8925" s="60"/>
      <c r="D8925" s="60"/>
      <c r="E8925" s="60"/>
      <c r="F8925" s="60"/>
      <c r="G8925" s="60"/>
      <c r="H8925" s="60"/>
      <c r="I8925" s="60"/>
      <c r="J8925" s="60"/>
      <c r="K8925" s="60"/>
      <c r="L8925" s="60"/>
      <c r="M8925" s="60"/>
      <c r="N8925" s="60"/>
      <c r="O8925" s="60"/>
      <c r="P8925" s="60"/>
      <c r="Q8925" s="60"/>
      <c r="R8925" s="334">
        <v>23173</v>
      </c>
      <c r="S8925" s="319" t="s">
        <v>358</v>
      </c>
      <c r="BE8925" s="60"/>
      <c r="BR8925" s="60"/>
      <c r="BX8925" s="151"/>
      <c r="CB8925" s="151"/>
      <c r="CM8925" s="151"/>
      <c r="CO8925" s="151"/>
      <c r="CT8925" s="151"/>
      <c r="CY8925" s="151"/>
    </row>
    <row r="8926" spans="1:103" x14ac:dyDescent="0.2">
      <c r="A8926" s="60"/>
      <c r="B8926" s="60"/>
      <c r="C8926" s="60"/>
      <c r="D8926" s="60"/>
      <c r="E8926" s="60"/>
      <c r="F8926" s="60"/>
      <c r="G8926" s="60"/>
      <c r="H8926" s="60"/>
      <c r="I8926" s="60"/>
      <c r="J8926" s="60"/>
      <c r="K8926" s="60"/>
      <c r="L8926" s="60"/>
      <c r="M8926" s="60"/>
      <c r="N8926" s="60"/>
      <c r="O8926" s="60"/>
      <c r="P8926" s="60"/>
      <c r="Q8926" s="60"/>
      <c r="R8926" s="334">
        <v>23175</v>
      </c>
      <c r="S8926" s="319" t="s">
        <v>358</v>
      </c>
      <c r="BE8926" s="60"/>
      <c r="BR8926" s="60"/>
      <c r="BX8926" s="151"/>
      <c r="CB8926" s="151"/>
      <c r="CM8926" s="151"/>
      <c r="CO8926" s="151"/>
      <c r="CT8926" s="151"/>
      <c r="CY8926" s="151"/>
    </row>
    <row r="8927" spans="1:103" x14ac:dyDescent="0.2">
      <c r="A8927" s="60"/>
      <c r="B8927" s="60"/>
      <c r="C8927" s="60"/>
      <c r="D8927" s="60"/>
      <c r="E8927" s="60"/>
      <c r="F8927" s="60"/>
      <c r="G8927" s="60"/>
      <c r="H8927" s="60"/>
      <c r="I8927" s="60"/>
      <c r="J8927" s="60"/>
      <c r="K8927" s="60"/>
      <c r="L8927" s="60"/>
      <c r="M8927" s="60"/>
      <c r="N8927" s="60"/>
      <c r="O8927" s="60"/>
      <c r="P8927" s="60"/>
      <c r="Q8927" s="60"/>
      <c r="R8927" s="334">
        <v>23176</v>
      </c>
      <c r="S8927" s="319" t="s">
        <v>358</v>
      </c>
      <c r="BE8927" s="60"/>
      <c r="BR8927" s="60"/>
      <c r="BX8927" s="151"/>
      <c r="CB8927" s="151"/>
      <c r="CM8927" s="151"/>
      <c r="CO8927" s="151"/>
      <c r="CT8927" s="151"/>
      <c r="CY8927" s="151"/>
    </row>
    <row r="8928" spans="1:103" x14ac:dyDescent="0.2">
      <c r="A8928" s="60"/>
      <c r="B8928" s="60"/>
      <c r="C8928" s="60"/>
      <c r="D8928" s="60"/>
      <c r="E8928" s="60"/>
      <c r="F8928" s="60"/>
      <c r="G8928" s="60"/>
      <c r="H8928" s="60"/>
      <c r="I8928" s="60"/>
      <c r="J8928" s="60"/>
      <c r="K8928" s="60"/>
      <c r="L8928" s="60"/>
      <c r="M8928" s="60"/>
      <c r="N8928" s="60"/>
      <c r="O8928" s="60"/>
      <c r="P8928" s="60"/>
      <c r="Q8928" s="60"/>
      <c r="R8928" s="334">
        <v>23177</v>
      </c>
      <c r="S8928" s="319" t="s">
        <v>358</v>
      </c>
      <c r="BE8928" s="60"/>
      <c r="BR8928" s="60"/>
      <c r="BX8928" s="151"/>
      <c r="CB8928" s="151"/>
      <c r="CM8928" s="151"/>
      <c r="CO8928" s="151"/>
      <c r="CT8928" s="151"/>
      <c r="CY8928" s="151"/>
    </row>
    <row r="8929" spans="1:103" x14ac:dyDescent="0.2">
      <c r="A8929" s="60"/>
      <c r="B8929" s="60"/>
      <c r="C8929" s="60"/>
      <c r="D8929" s="60"/>
      <c r="E8929" s="60"/>
      <c r="F8929" s="60"/>
      <c r="G8929" s="60"/>
      <c r="H8929" s="60"/>
      <c r="I8929" s="60"/>
      <c r="J8929" s="60"/>
      <c r="K8929" s="60"/>
      <c r="L8929" s="60"/>
      <c r="M8929" s="60"/>
      <c r="N8929" s="60"/>
      <c r="O8929" s="60"/>
      <c r="P8929" s="60"/>
      <c r="Q8929" s="60"/>
      <c r="R8929" s="334">
        <v>23178</v>
      </c>
      <c r="S8929" s="319" t="s">
        <v>358</v>
      </c>
      <c r="BE8929" s="60"/>
      <c r="BR8929" s="60"/>
      <c r="BX8929" s="151"/>
      <c r="CB8929" s="151"/>
      <c r="CM8929" s="151"/>
      <c r="CO8929" s="151"/>
      <c r="CT8929" s="151"/>
      <c r="CY8929" s="151"/>
    </row>
    <row r="8930" spans="1:103" x14ac:dyDescent="0.2">
      <c r="A8930" s="60"/>
      <c r="B8930" s="60"/>
      <c r="C8930" s="60"/>
      <c r="D8930" s="60"/>
      <c r="E8930" s="60"/>
      <c r="F8930" s="60"/>
      <c r="G8930" s="60"/>
      <c r="H8930" s="60"/>
      <c r="I8930" s="60"/>
      <c r="J8930" s="60"/>
      <c r="K8930" s="60"/>
      <c r="L8930" s="60"/>
      <c r="M8930" s="60"/>
      <c r="N8930" s="60"/>
      <c r="O8930" s="60"/>
      <c r="P8930" s="60"/>
      <c r="Q8930" s="60"/>
      <c r="R8930" s="334">
        <v>23180</v>
      </c>
      <c r="S8930" s="319" t="s">
        <v>358</v>
      </c>
      <c r="BE8930" s="60"/>
      <c r="BR8930" s="60"/>
      <c r="BX8930" s="151"/>
      <c r="CB8930" s="151"/>
      <c r="CM8930" s="151"/>
      <c r="CO8930" s="151"/>
      <c r="CT8930" s="151"/>
      <c r="CY8930" s="151"/>
    </row>
    <row r="8931" spans="1:103" x14ac:dyDescent="0.2">
      <c r="A8931" s="60"/>
      <c r="B8931" s="60"/>
      <c r="C8931" s="60"/>
      <c r="D8931" s="60"/>
      <c r="E8931" s="60"/>
      <c r="F8931" s="60"/>
      <c r="G8931" s="60"/>
      <c r="H8931" s="60"/>
      <c r="I8931" s="60"/>
      <c r="J8931" s="60"/>
      <c r="K8931" s="60"/>
      <c r="L8931" s="60"/>
      <c r="M8931" s="60"/>
      <c r="N8931" s="60"/>
      <c r="O8931" s="60"/>
      <c r="P8931" s="60"/>
      <c r="Q8931" s="60"/>
      <c r="R8931" s="334">
        <v>23181</v>
      </c>
      <c r="S8931" s="319" t="s">
        <v>358</v>
      </c>
      <c r="BE8931" s="60"/>
      <c r="BR8931" s="60"/>
      <c r="BX8931" s="151"/>
      <c r="CB8931" s="151"/>
      <c r="CM8931" s="151"/>
      <c r="CO8931" s="151"/>
      <c r="CT8931" s="151"/>
      <c r="CY8931" s="151"/>
    </row>
    <row r="8932" spans="1:103" x14ac:dyDescent="0.2">
      <c r="A8932" s="60"/>
      <c r="B8932" s="60"/>
      <c r="C8932" s="60"/>
      <c r="D8932" s="60"/>
      <c r="E8932" s="60"/>
      <c r="F8932" s="60"/>
      <c r="G8932" s="60"/>
      <c r="H8932" s="60"/>
      <c r="I8932" s="60"/>
      <c r="J8932" s="60"/>
      <c r="K8932" s="60"/>
      <c r="L8932" s="60"/>
      <c r="M8932" s="60"/>
      <c r="N8932" s="60"/>
      <c r="O8932" s="60"/>
      <c r="P8932" s="60"/>
      <c r="Q8932" s="60"/>
      <c r="R8932" s="334">
        <v>23183</v>
      </c>
      <c r="S8932" s="319" t="s">
        <v>358</v>
      </c>
      <c r="BE8932" s="60"/>
      <c r="BR8932" s="60"/>
      <c r="BX8932" s="151"/>
      <c r="CB8932" s="151"/>
      <c r="CM8932" s="151"/>
      <c r="CO8932" s="151"/>
      <c r="CT8932" s="151"/>
      <c r="CY8932" s="151"/>
    </row>
    <row r="8933" spans="1:103" x14ac:dyDescent="0.2">
      <c r="A8933" s="60"/>
      <c r="B8933" s="60"/>
      <c r="C8933" s="60"/>
      <c r="D8933" s="60"/>
      <c r="E8933" s="60"/>
      <c r="F8933" s="60"/>
      <c r="G8933" s="60"/>
      <c r="H8933" s="60"/>
      <c r="I8933" s="60"/>
      <c r="J8933" s="60"/>
      <c r="K8933" s="60"/>
      <c r="L8933" s="60"/>
      <c r="M8933" s="60"/>
      <c r="N8933" s="60"/>
      <c r="O8933" s="60"/>
      <c r="P8933" s="60"/>
      <c r="Q8933" s="60"/>
      <c r="R8933" s="334">
        <v>23184</v>
      </c>
      <c r="S8933" s="319" t="s">
        <v>358</v>
      </c>
      <c r="BE8933" s="60"/>
      <c r="BR8933" s="60"/>
      <c r="BX8933" s="151"/>
      <c r="CB8933" s="151"/>
      <c r="CM8933" s="151"/>
      <c r="CO8933" s="151"/>
      <c r="CT8933" s="151"/>
      <c r="CY8933" s="151"/>
    </row>
    <row r="8934" spans="1:103" x14ac:dyDescent="0.2">
      <c r="A8934" s="60"/>
      <c r="B8934" s="60"/>
      <c r="C8934" s="60"/>
      <c r="D8934" s="60"/>
      <c r="E8934" s="60"/>
      <c r="F8934" s="60"/>
      <c r="G8934" s="60"/>
      <c r="H8934" s="60"/>
      <c r="I8934" s="60"/>
      <c r="J8934" s="60"/>
      <c r="K8934" s="60"/>
      <c r="L8934" s="60"/>
      <c r="M8934" s="60"/>
      <c r="N8934" s="60"/>
      <c r="O8934" s="60"/>
      <c r="P8934" s="60"/>
      <c r="Q8934" s="60"/>
      <c r="R8934" s="334">
        <v>23185</v>
      </c>
      <c r="S8934" s="319" t="s">
        <v>358</v>
      </c>
      <c r="BE8934" s="60"/>
      <c r="BR8934" s="60"/>
      <c r="BX8934" s="151"/>
      <c r="CB8934" s="151"/>
      <c r="CM8934" s="151"/>
      <c r="CO8934" s="151"/>
      <c r="CT8934" s="151"/>
      <c r="CY8934" s="151"/>
    </row>
    <row r="8935" spans="1:103" x14ac:dyDescent="0.2">
      <c r="A8935" s="60"/>
      <c r="B8935" s="60"/>
      <c r="C8935" s="60"/>
      <c r="D8935" s="60"/>
      <c r="E8935" s="60"/>
      <c r="F8935" s="60"/>
      <c r="G8935" s="60"/>
      <c r="H8935" s="60"/>
      <c r="I8935" s="60"/>
      <c r="J8935" s="60"/>
      <c r="K8935" s="60"/>
      <c r="L8935" s="60"/>
      <c r="M8935" s="60"/>
      <c r="N8935" s="60"/>
      <c r="O8935" s="60"/>
      <c r="P8935" s="60"/>
      <c r="Q8935" s="60"/>
      <c r="R8935" s="334">
        <v>23186</v>
      </c>
      <c r="S8935" s="319" t="s">
        <v>358</v>
      </c>
      <c r="BE8935" s="60"/>
      <c r="BR8935" s="60"/>
      <c r="BX8935" s="151"/>
      <c r="CB8935" s="151"/>
      <c r="CM8935" s="151"/>
      <c r="CO8935" s="151"/>
      <c r="CT8935" s="151"/>
      <c r="CY8935" s="151"/>
    </row>
    <row r="8936" spans="1:103" x14ac:dyDescent="0.2">
      <c r="A8936" s="60"/>
      <c r="B8936" s="60"/>
      <c r="C8936" s="60"/>
      <c r="D8936" s="60"/>
      <c r="E8936" s="60"/>
      <c r="F8936" s="60"/>
      <c r="G8936" s="60"/>
      <c r="H8936" s="60"/>
      <c r="I8936" s="60"/>
      <c r="J8936" s="60"/>
      <c r="K8936" s="60"/>
      <c r="L8936" s="60"/>
      <c r="M8936" s="60"/>
      <c r="N8936" s="60"/>
      <c r="O8936" s="60"/>
      <c r="P8936" s="60"/>
      <c r="Q8936" s="60"/>
      <c r="R8936" s="334">
        <v>23187</v>
      </c>
      <c r="S8936" s="319" t="s">
        <v>358</v>
      </c>
      <c r="BE8936" s="60"/>
      <c r="BR8936" s="60"/>
      <c r="BX8936" s="151"/>
      <c r="CB8936" s="151"/>
      <c r="CM8936" s="151"/>
      <c r="CO8936" s="151"/>
      <c r="CT8936" s="151"/>
      <c r="CY8936" s="151"/>
    </row>
    <row r="8937" spans="1:103" x14ac:dyDescent="0.2">
      <c r="A8937" s="60"/>
      <c r="B8937" s="60"/>
      <c r="C8937" s="60"/>
      <c r="D8937" s="60"/>
      <c r="E8937" s="60"/>
      <c r="F8937" s="60"/>
      <c r="G8937" s="60"/>
      <c r="H8937" s="60"/>
      <c r="I8937" s="60"/>
      <c r="J8937" s="60"/>
      <c r="K8937" s="60"/>
      <c r="L8937" s="60"/>
      <c r="M8937" s="60"/>
      <c r="N8937" s="60"/>
      <c r="O8937" s="60"/>
      <c r="P8937" s="60"/>
      <c r="Q8937" s="60"/>
      <c r="R8937" s="334">
        <v>23188</v>
      </c>
      <c r="S8937" s="319" t="s">
        <v>358</v>
      </c>
      <c r="BE8937" s="60"/>
      <c r="BR8937" s="60"/>
      <c r="BX8937" s="151"/>
      <c r="CB8937" s="151"/>
      <c r="CM8937" s="151"/>
      <c r="CO8937" s="151"/>
      <c r="CT8937" s="151"/>
      <c r="CY8937" s="151"/>
    </row>
    <row r="8938" spans="1:103" x14ac:dyDescent="0.2">
      <c r="A8938" s="60"/>
      <c r="B8938" s="60"/>
      <c r="C8938" s="60"/>
      <c r="D8938" s="60"/>
      <c r="E8938" s="60"/>
      <c r="F8938" s="60"/>
      <c r="G8938" s="60"/>
      <c r="H8938" s="60"/>
      <c r="I8938" s="60"/>
      <c r="J8938" s="60"/>
      <c r="K8938" s="60"/>
      <c r="L8938" s="60"/>
      <c r="M8938" s="60"/>
      <c r="N8938" s="60"/>
      <c r="O8938" s="60"/>
      <c r="P8938" s="60"/>
      <c r="Q8938" s="60"/>
      <c r="R8938" s="334">
        <v>23190</v>
      </c>
      <c r="S8938" s="319" t="s">
        <v>358</v>
      </c>
      <c r="BE8938" s="60"/>
      <c r="BR8938" s="60"/>
      <c r="BX8938" s="151"/>
      <c r="CB8938" s="151"/>
      <c r="CM8938" s="151"/>
      <c r="CO8938" s="151"/>
      <c r="CT8938" s="151"/>
      <c r="CY8938" s="151"/>
    </row>
    <row r="8939" spans="1:103" x14ac:dyDescent="0.2">
      <c r="A8939" s="60"/>
      <c r="B8939" s="60"/>
      <c r="C8939" s="60"/>
      <c r="D8939" s="60"/>
      <c r="E8939" s="60"/>
      <c r="F8939" s="60"/>
      <c r="G8939" s="60"/>
      <c r="H8939" s="60"/>
      <c r="I8939" s="60"/>
      <c r="J8939" s="60"/>
      <c r="K8939" s="60"/>
      <c r="L8939" s="60"/>
      <c r="M8939" s="60"/>
      <c r="N8939" s="60"/>
      <c r="O8939" s="60"/>
      <c r="P8939" s="60"/>
      <c r="Q8939" s="60"/>
      <c r="R8939" s="334">
        <v>23192</v>
      </c>
      <c r="S8939" s="319" t="s">
        <v>358</v>
      </c>
      <c r="BE8939" s="60"/>
      <c r="BR8939" s="60"/>
      <c r="BX8939" s="151"/>
      <c r="CB8939" s="151"/>
      <c r="CM8939" s="151"/>
      <c r="CO8939" s="151"/>
      <c r="CT8939" s="151"/>
      <c r="CY8939" s="151"/>
    </row>
    <row r="8940" spans="1:103" x14ac:dyDescent="0.2">
      <c r="A8940" s="60"/>
      <c r="B8940" s="60"/>
      <c r="C8940" s="60"/>
      <c r="D8940" s="60"/>
      <c r="E8940" s="60"/>
      <c r="F8940" s="60"/>
      <c r="G8940" s="60"/>
      <c r="H8940" s="60"/>
      <c r="I8940" s="60"/>
      <c r="J8940" s="60"/>
      <c r="K8940" s="60"/>
      <c r="L8940" s="60"/>
      <c r="M8940" s="60"/>
      <c r="N8940" s="60"/>
      <c r="O8940" s="60"/>
      <c r="P8940" s="60"/>
      <c r="Q8940" s="60"/>
      <c r="R8940" s="334">
        <v>23218</v>
      </c>
      <c r="S8940" s="319" t="s">
        <v>358</v>
      </c>
      <c r="BE8940" s="60"/>
      <c r="BR8940" s="60"/>
      <c r="BX8940" s="151"/>
      <c r="CB8940" s="151"/>
      <c r="CM8940" s="151"/>
      <c r="CO8940" s="151"/>
      <c r="CT8940" s="151"/>
      <c r="CY8940" s="151"/>
    </row>
    <row r="8941" spans="1:103" x14ac:dyDescent="0.2">
      <c r="A8941" s="60"/>
      <c r="B8941" s="60"/>
      <c r="C8941" s="60"/>
      <c r="D8941" s="60"/>
      <c r="E8941" s="60"/>
      <c r="F8941" s="60"/>
      <c r="G8941" s="60"/>
      <c r="H8941" s="60"/>
      <c r="I8941" s="60"/>
      <c r="J8941" s="60"/>
      <c r="K8941" s="60"/>
      <c r="L8941" s="60"/>
      <c r="M8941" s="60"/>
      <c r="N8941" s="60"/>
      <c r="O8941" s="60"/>
      <c r="P8941" s="60"/>
      <c r="Q8941" s="60"/>
      <c r="R8941" s="334">
        <v>23219</v>
      </c>
      <c r="S8941" s="319" t="s">
        <v>358</v>
      </c>
      <c r="BE8941" s="60"/>
      <c r="BR8941" s="60"/>
      <c r="BX8941" s="151"/>
      <c r="CB8941" s="151"/>
      <c r="CM8941" s="151"/>
      <c r="CO8941" s="151"/>
      <c r="CT8941" s="151"/>
      <c r="CY8941" s="151"/>
    </row>
    <row r="8942" spans="1:103" x14ac:dyDescent="0.2">
      <c r="A8942" s="60"/>
      <c r="B8942" s="60"/>
      <c r="C8942" s="60"/>
      <c r="D8942" s="60"/>
      <c r="E8942" s="60"/>
      <c r="F8942" s="60"/>
      <c r="G8942" s="60"/>
      <c r="H8942" s="60"/>
      <c r="I8942" s="60"/>
      <c r="J8942" s="60"/>
      <c r="K8942" s="60"/>
      <c r="L8942" s="60"/>
      <c r="M8942" s="60"/>
      <c r="N8942" s="60"/>
      <c r="O8942" s="60"/>
      <c r="P8942" s="60"/>
      <c r="Q8942" s="60"/>
      <c r="R8942" s="334">
        <v>23220</v>
      </c>
      <c r="S8942" s="319" t="s">
        <v>358</v>
      </c>
      <c r="BE8942" s="60"/>
      <c r="BR8942" s="60"/>
      <c r="BX8942" s="151"/>
      <c r="CB8942" s="151"/>
      <c r="CM8942" s="151"/>
      <c r="CO8942" s="151"/>
      <c r="CT8942" s="151"/>
      <c r="CY8942" s="151"/>
    </row>
    <row r="8943" spans="1:103" x14ac:dyDescent="0.2">
      <c r="A8943" s="60"/>
      <c r="B8943" s="60"/>
      <c r="C8943" s="60"/>
      <c r="D8943" s="60"/>
      <c r="E8943" s="60"/>
      <c r="F8943" s="60"/>
      <c r="G8943" s="60"/>
      <c r="H8943" s="60"/>
      <c r="I8943" s="60"/>
      <c r="J8943" s="60"/>
      <c r="K8943" s="60"/>
      <c r="L8943" s="60"/>
      <c r="M8943" s="60"/>
      <c r="N8943" s="60"/>
      <c r="O8943" s="60"/>
      <c r="P8943" s="60"/>
      <c r="Q8943" s="60"/>
      <c r="R8943" s="334">
        <v>23221</v>
      </c>
      <c r="S8943" s="319" t="s">
        <v>358</v>
      </c>
      <c r="BE8943" s="60"/>
      <c r="BR8943" s="60"/>
      <c r="BX8943" s="151"/>
      <c r="CB8943" s="151"/>
      <c r="CM8943" s="151"/>
      <c r="CO8943" s="151"/>
      <c r="CT8943" s="151"/>
      <c r="CY8943" s="151"/>
    </row>
    <row r="8944" spans="1:103" x14ac:dyDescent="0.2">
      <c r="A8944" s="60"/>
      <c r="B8944" s="60"/>
      <c r="C8944" s="60"/>
      <c r="D8944" s="60"/>
      <c r="E8944" s="60"/>
      <c r="F8944" s="60"/>
      <c r="G8944" s="60"/>
      <c r="H8944" s="60"/>
      <c r="I8944" s="60"/>
      <c r="J8944" s="60"/>
      <c r="K8944" s="60"/>
      <c r="L8944" s="60"/>
      <c r="M8944" s="60"/>
      <c r="N8944" s="60"/>
      <c r="O8944" s="60"/>
      <c r="P8944" s="60"/>
      <c r="Q8944" s="60"/>
      <c r="R8944" s="334">
        <v>23222</v>
      </c>
      <c r="S8944" s="319" t="s">
        <v>358</v>
      </c>
      <c r="BE8944" s="60"/>
      <c r="BR8944" s="60"/>
      <c r="BX8944" s="151"/>
      <c r="CB8944" s="151"/>
      <c r="CM8944" s="151"/>
      <c r="CO8944" s="151"/>
      <c r="CT8944" s="151"/>
      <c r="CY8944" s="151"/>
    </row>
    <row r="8945" spans="1:103" x14ac:dyDescent="0.2">
      <c r="A8945" s="60"/>
      <c r="B8945" s="60"/>
      <c r="C8945" s="60"/>
      <c r="D8945" s="60"/>
      <c r="E8945" s="60"/>
      <c r="F8945" s="60"/>
      <c r="G8945" s="60"/>
      <c r="H8945" s="60"/>
      <c r="I8945" s="60"/>
      <c r="J8945" s="60"/>
      <c r="K8945" s="60"/>
      <c r="L8945" s="60"/>
      <c r="M8945" s="60"/>
      <c r="N8945" s="60"/>
      <c r="O8945" s="60"/>
      <c r="P8945" s="60"/>
      <c r="Q8945" s="60"/>
      <c r="R8945" s="334">
        <v>23223</v>
      </c>
      <c r="S8945" s="319" t="s">
        <v>358</v>
      </c>
      <c r="BE8945" s="60"/>
      <c r="BR8945" s="60"/>
      <c r="BX8945" s="151"/>
      <c r="CB8945" s="151"/>
      <c r="CM8945" s="151"/>
      <c r="CO8945" s="151"/>
      <c r="CT8945" s="151"/>
      <c r="CY8945" s="151"/>
    </row>
    <row r="8946" spans="1:103" x14ac:dyDescent="0.2">
      <c r="A8946" s="60"/>
      <c r="B8946" s="60"/>
      <c r="C8946" s="60"/>
      <c r="D8946" s="60"/>
      <c r="E8946" s="60"/>
      <c r="F8946" s="60"/>
      <c r="G8946" s="60"/>
      <c r="H8946" s="60"/>
      <c r="I8946" s="60"/>
      <c r="J8946" s="60"/>
      <c r="K8946" s="60"/>
      <c r="L8946" s="60"/>
      <c r="M8946" s="60"/>
      <c r="N8946" s="60"/>
      <c r="O8946" s="60"/>
      <c r="P8946" s="60"/>
      <c r="Q8946" s="60"/>
      <c r="R8946" s="334">
        <v>23224</v>
      </c>
      <c r="S8946" s="319" t="s">
        <v>358</v>
      </c>
      <c r="BE8946" s="60"/>
      <c r="BR8946" s="60"/>
      <c r="BX8946" s="151"/>
      <c r="CB8946" s="151"/>
      <c r="CM8946" s="151"/>
      <c r="CO8946" s="151"/>
      <c r="CT8946" s="151"/>
      <c r="CY8946" s="151"/>
    </row>
    <row r="8947" spans="1:103" x14ac:dyDescent="0.2">
      <c r="A8947" s="60"/>
      <c r="B8947" s="60"/>
      <c r="C8947" s="60"/>
      <c r="D8947" s="60"/>
      <c r="E8947" s="60"/>
      <c r="F8947" s="60"/>
      <c r="G8947" s="60"/>
      <c r="H8947" s="60"/>
      <c r="I8947" s="60"/>
      <c r="J8947" s="60"/>
      <c r="K8947" s="60"/>
      <c r="L8947" s="60"/>
      <c r="M8947" s="60"/>
      <c r="N8947" s="60"/>
      <c r="O8947" s="60"/>
      <c r="P8947" s="60"/>
      <c r="Q8947" s="60"/>
      <c r="R8947" s="334">
        <v>23225</v>
      </c>
      <c r="S8947" s="319" t="s">
        <v>358</v>
      </c>
      <c r="BE8947" s="60"/>
      <c r="BR8947" s="60"/>
      <c r="BX8947" s="151"/>
      <c r="CB8947" s="151"/>
      <c r="CM8947" s="151"/>
      <c r="CO8947" s="151"/>
      <c r="CT8947" s="151"/>
      <c r="CY8947" s="151"/>
    </row>
    <row r="8948" spans="1:103" x14ac:dyDescent="0.2">
      <c r="A8948" s="60"/>
      <c r="B8948" s="60"/>
      <c r="C8948" s="60"/>
      <c r="D8948" s="60"/>
      <c r="E8948" s="60"/>
      <c r="F8948" s="60"/>
      <c r="G8948" s="60"/>
      <c r="H8948" s="60"/>
      <c r="I8948" s="60"/>
      <c r="J8948" s="60"/>
      <c r="K8948" s="60"/>
      <c r="L8948" s="60"/>
      <c r="M8948" s="60"/>
      <c r="N8948" s="60"/>
      <c r="O8948" s="60"/>
      <c r="P8948" s="60"/>
      <c r="Q8948" s="60"/>
      <c r="R8948" s="334">
        <v>23226</v>
      </c>
      <c r="S8948" s="319" t="s">
        <v>358</v>
      </c>
      <c r="BE8948" s="60"/>
      <c r="BR8948" s="60"/>
      <c r="BX8948" s="151"/>
      <c r="CB8948" s="151"/>
      <c r="CM8948" s="151"/>
      <c r="CO8948" s="151"/>
      <c r="CT8948" s="151"/>
      <c r="CY8948" s="151"/>
    </row>
    <row r="8949" spans="1:103" x14ac:dyDescent="0.2">
      <c r="A8949" s="60"/>
      <c r="B8949" s="60"/>
      <c r="C8949" s="60"/>
      <c r="D8949" s="60"/>
      <c r="E8949" s="60"/>
      <c r="F8949" s="60"/>
      <c r="G8949" s="60"/>
      <c r="H8949" s="60"/>
      <c r="I8949" s="60"/>
      <c r="J8949" s="60"/>
      <c r="K8949" s="60"/>
      <c r="L8949" s="60"/>
      <c r="M8949" s="60"/>
      <c r="N8949" s="60"/>
      <c r="O8949" s="60"/>
      <c r="P8949" s="60"/>
      <c r="Q8949" s="60"/>
      <c r="R8949" s="334">
        <v>23227</v>
      </c>
      <c r="S8949" s="319" t="s">
        <v>358</v>
      </c>
      <c r="BE8949" s="60"/>
      <c r="BR8949" s="60"/>
      <c r="BX8949" s="151"/>
      <c r="CB8949" s="151"/>
      <c r="CM8949" s="151"/>
      <c r="CO8949" s="151"/>
      <c r="CT8949" s="151"/>
      <c r="CY8949" s="151"/>
    </row>
    <row r="8950" spans="1:103" x14ac:dyDescent="0.2">
      <c r="A8950" s="60"/>
      <c r="B8950" s="60"/>
      <c r="C8950" s="60"/>
      <c r="D8950" s="60"/>
      <c r="E8950" s="60"/>
      <c r="F8950" s="60"/>
      <c r="G8950" s="60"/>
      <c r="H8950" s="60"/>
      <c r="I8950" s="60"/>
      <c r="J8950" s="60"/>
      <c r="K8950" s="60"/>
      <c r="L8950" s="60"/>
      <c r="M8950" s="60"/>
      <c r="N8950" s="60"/>
      <c r="O8950" s="60"/>
      <c r="P8950" s="60"/>
      <c r="Q8950" s="60"/>
      <c r="R8950" s="334">
        <v>23228</v>
      </c>
      <c r="S8950" s="319" t="s">
        <v>358</v>
      </c>
      <c r="BE8950" s="60"/>
      <c r="BR8950" s="60"/>
      <c r="BX8950" s="151"/>
      <c r="CB8950" s="151"/>
      <c r="CM8950" s="151"/>
      <c r="CO8950" s="151"/>
      <c r="CT8950" s="151"/>
      <c r="CY8950" s="151"/>
    </row>
    <row r="8951" spans="1:103" x14ac:dyDescent="0.2">
      <c r="A8951" s="60"/>
      <c r="B8951" s="60"/>
      <c r="C8951" s="60"/>
      <c r="D8951" s="60"/>
      <c r="E8951" s="60"/>
      <c r="F8951" s="60"/>
      <c r="G8951" s="60"/>
      <c r="H8951" s="60"/>
      <c r="I8951" s="60"/>
      <c r="J8951" s="60"/>
      <c r="K8951" s="60"/>
      <c r="L8951" s="60"/>
      <c r="M8951" s="60"/>
      <c r="N8951" s="60"/>
      <c r="O8951" s="60"/>
      <c r="P8951" s="60"/>
      <c r="Q8951" s="60"/>
      <c r="R8951" s="334">
        <v>23229</v>
      </c>
      <c r="S8951" s="319" t="s">
        <v>358</v>
      </c>
      <c r="BE8951" s="60"/>
      <c r="BR8951" s="60"/>
      <c r="BX8951" s="151"/>
      <c r="CB8951" s="151"/>
      <c r="CM8951" s="151"/>
      <c r="CO8951" s="151"/>
      <c r="CT8951" s="151"/>
      <c r="CY8951" s="151"/>
    </row>
    <row r="8952" spans="1:103" x14ac:dyDescent="0.2">
      <c r="A8952" s="60"/>
      <c r="B8952" s="60"/>
      <c r="C8952" s="60"/>
      <c r="D8952" s="60"/>
      <c r="E8952" s="60"/>
      <c r="F8952" s="60"/>
      <c r="G8952" s="60"/>
      <c r="H8952" s="60"/>
      <c r="I8952" s="60"/>
      <c r="J8952" s="60"/>
      <c r="K8952" s="60"/>
      <c r="L8952" s="60"/>
      <c r="M8952" s="60"/>
      <c r="N8952" s="60"/>
      <c r="O8952" s="60"/>
      <c r="P8952" s="60"/>
      <c r="Q8952" s="60"/>
      <c r="R8952" s="334">
        <v>23230</v>
      </c>
      <c r="S8952" s="319" t="s">
        <v>358</v>
      </c>
      <c r="BE8952" s="60"/>
      <c r="BR8952" s="60"/>
      <c r="BX8952" s="151"/>
      <c r="CB8952" s="151"/>
      <c r="CM8952" s="151"/>
      <c r="CO8952" s="151"/>
      <c r="CT8952" s="151"/>
      <c r="CY8952" s="151"/>
    </row>
    <row r="8953" spans="1:103" x14ac:dyDescent="0.2">
      <c r="A8953" s="60"/>
      <c r="B8953" s="60"/>
      <c r="C8953" s="60"/>
      <c r="D8953" s="60"/>
      <c r="E8953" s="60"/>
      <c r="F8953" s="60"/>
      <c r="G8953" s="60"/>
      <c r="H8953" s="60"/>
      <c r="I8953" s="60"/>
      <c r="J8953" s="60"/>
      <c r="K8953" s="60"/>
      <c r="L8953" s="60"/>
      <c r="M8953" s="60"/>
      <c r="N8953" s="60"/>
      <c r="O8953" s="60"/>
      <c r="P8953" s="60"/>
      <c r="Q8953" s="60"/>
      <c r="R8953" s="334">
        <v>23231</v>
      </c>
      <c r="S8953" s="319" t="s">
        <v>358</v>
      </c>
      <c r="BE8953" s="60"/>
      <c r="BR8953" s="60"/>
      <c r="BX8953" s="151"/>
      <c r="CB8953" s="151"/>
      <c r="CM8953" s="151"/>
      <c r="CO8953" s="151"/>
      <c r="CT8953" s="151"/>
      <c r="CY8953" s="151"/>
    </row>
    <row r="8954" spans="1:103" x14ac:dyDescent="0.2">
      <c r="A8954" s="60"/>
      <c r="B8954" s="60"/>
      <c r="C8954" s="60"/>
      <c r="D8954" s="60"/>
      <c r="E8954" s="60"/>
      <c r="F8954" s="60"/>
      <c r="G8954" s="60"/>
      <c r="H8954" s="60"/>
      <c r="I8954" s="60"/>
      <c r="J8954" s="60"/>
      <c r="K8954" s="60"/>
      <c r="L8954" s="60"/>
      <c r="M8954" s="60"/>
      <c r="N8954" s="60"/>
      <c r="O8954" s="60"/>
      <c r="P8954" s="60"/>
      <c r="Q8954" s="60"/>
      <c r="R8954" s="334">
        <v>23232</v>
      </c>
      <c r="S8954" s="319" t="s">
        <v>358</v>
      </c>
      <c r="BE8954" s="60"/>
      <c r="BR8954" s="60"/>
      <c r="BX8954" s="151"/>
      <c r="CB8954" s="151"/>
      <c r="CM8954" s="151"/>
      <c r="CO8954" s="151"/>
      <c r="CT8954" s="151"/>
      <c r="CY8954" s="151"/>
    </row>
    <row r="8955" spans="1:103" x14ac:dyDescent="0.2">
      <c r="A8955" s="60"/>
      <c r="B8955" s="60"/>
      <c r="C8955" s="60"/>
      <c r="D8955" s="60"/>
      <c r="E8955" s="60"/>
      <c r="F8955" s="60"/>
      <c r="G8955" s="60"/>
      <c r="H8955" s="60"/>
      <c r="I8955" s="60"/>
      <c r="J8955" s="60"/>
      <c r="K8955" s="60"/>
      <c r="L8955" s="60"/>
      <c r="M8955" s="60"/>
      <c r="N8955" s="60"/>
      <c r="O8955" s="60"/>
      <c r="P8955" s="60"/>
      <c r="Q8955" s="60"/>
      <c r="R8955" s="334">
        <v>23233</v>
      </c>
      <c r="S8955" s="319" t="s">
        <v>358</v>
      </c>
      <c r="BE8955" s="60"/>
      <c r="BR8955" s="60"/>
      <c r="BX8955" s="151"/>
      <c r="CB8955" s="151"/>
      <c r="CM8955" s="151"/>
      <c r="CO8955" s="151"/>
      <c r="CT8955" s="151"/>
      <c r="CY8955" s="151"/>
    </row>
    <row r="8956" spans="1:103" x14ac:dyDescent="0.2">
      <c r="A8956" s="60"/>
      <c r="B8956" s="60"/>
      <c r="C8956" s="60"/>
      <c r="D8956" s="60"/>
      <c r="E8956" s="60"/>
      <c r="F8956" s="60"/>
      <c r="G8956" s="60"/>
      <c r="H8956" s="60"/>
      <c r="I8956" s="60"/>
      <c r="J8956" s="60"/>
      <c r="K8956" s="60"/>
      <c r="L8956" s="60"/>
      <c r="M8956" s="60"/>
      <c r="N8956" s="60"/>
      <c r="O8956" s="60"/>
      <c r="P8956" s="60"/>
      <c r="Q8956" s="60"/>
      <c r="R8956" s="334">
        <v>23234</v>
      </c>
      <c r="S8956" s="319" t="s">
        <v>358</v>
      </c>
      <c r="BE8956" s="60"/>
      <c r="BR8956" s="60"/>
      <c r="BX8956" s="151"/>
      <c r="CB8956" s="151"/>
      <c r="CM8956" s="151"/>
      <c r="CO8956" s="151"/>
      <c r="CT8956" s="151"/>
      <c r="CY8956" s="151"/>
    </row>
    <row r="8957" spans="1:103" x14ac:dyDescent="0.2">
      <c r="A8957" s="60"/>
      <c r="B8957" s="60"/>
      <c r="C8957" s="60"/>
      <c r="D8957" s="60"/>
      <c r="E8957" s="60"/>
      <c r="F8957" s="60"/>
      <c r="G8957" s="60"/>
      <c r="H8957" s="60"/>
      <c r="I8957" s="60"/>
      <c r="J8957" s="60"/>
      <c r="K8957" s="60"/>
      <c r="L8957" s="60"/>
      <c r="M8957" s="60"/>
      <c r="N8957" s="60"/>
      <c r="O8957" s="60"/>
      <c r="P8957" s="60"/>
      <c r="Q8957" s="60"/>
      <c r="R8957" s="334">
        <v>23235</v>
      </c>
      <c r="S8957" s="319" t="s">
        <v>358</v>
      </c>
      <c r="BE8957" s="60"/>
      <c r="BR8957" s="60"/>
      <c r="BX8957" s="151"/>
      <c r="CB8957" s="151"/>
      <c r="CM8957" s="151"/>
      <c r="CO8957" s="151"/>
      <c r="CT8957" s="151"/>
      <c r="CY8957" s="151"/>
    </row>
    <row r="8958" spans="1:103" x14ac:dyDescent="0.2">
      <c r="A8958" s="60"/>
      <c r="B8958" s="60"/>
      <c r="C8958" s="60"/>
      <c r="D8958" s="60"/>
      <c r="E8958" s="60"/>
      <c r="F8958" s="60"/>
      <c r="G8958" s="60"/>
      <c r="H8958" s="60"/>
      <c r="I8958" s="60"/>
      <c r="J8958" s="60"/>
      <c r="K8958" s="60"/>
      <c r="L8958" s="60"/>
      <c r="M8958" s="60"/>
      <c r="N8958" s="60"/>
      <c r="O8958" s="60"/>
      <c r="P8958" s="60"/>
      <c r="Q8958" s="60"/>
      <c r="R8958" s="334">
        <v>23236</v>
      </c>
      <c r="S8958" s="319" t="s">
        <v>358</v>
      </c>
      <c r="BE8958" s="60"/>
      <c r="BR8958" s="60"/>
      <c r="BX8958" s="151"/>
      <c r="CB8958" s="151"/>
      <c r="CM8958" s="151"/>
      <c r="CO8958" s="151"/>
      <c r="CT8958" s="151"/>
      <c r="CY8958" s="151"/>
    </row>
    <row r="8959" spans="1:103" x14ac:dyDescent="0.2">
      <c r="A8959" s="60"/>
      <c r="B8959" s="60"/>
      <c r="C8959" s="60"/>
      <c r="D8959" s="60"/>
      <c r="E8959" s="60"/>
      <c r="F8959" s="60"/>
      <c r="G8959" s="60"/>
      <c r="H8959" s="60"/>
      <c r="I8959" s="60"/>
      <c r="J8959" s="60"/>
      <c r="K8959" s="60"/>
      <c r="L8959" s="60"/>
      <c r="M8959" s="60"/>
      <c r="N8959" s="60"/>
      <c r="O8959" s="60"/>
      <c r="P8959" s="60"/>
      <c r="Q8959" s="60"/>
      <c r="R8959" s="334">
        <v>23237</v>
      </c>
      <c r="S8959" s="319" t="s">
        <v>358</v>
      </c>
      <c r="BE8959" s="60"/>
      <c r="BR8959" s="60"/>
      <c r="BX8959" s="151"/>
      <c r="CB8959" s="151"/>
      <c r="CM8959" s="151"/>
      <c r="CO8959" s="151"/>
      <c r="CT8959" s="151"/>
      <c r="CY8959" s="151"/>
    </row>
    <row r="8960" spans="1:103" x14ac:dyDescent="0.2">
      <c r="A8960" s="60"/>
      <c r="B8960" s="60"/>
      <c r="C8960" s="60"/>
      <c r="D8960" s="60"/>
      <c r="E8960" s="60"/>
      <c r="F8960" s="60"/>
      <c r="G8960" s="60"/>
      <c r="H8960" s="60"/>
      <c r="I8960" s="60"/>
      <c r="J8960" s="60"/>
      <c r="K8960" s="60"/>
      <c r="L8960" s="60"/>
      <c r="M8960" s="60"/>
      <c r="N8960" s="60"/>
      <c r="O8960" s="60"/>
      <c r="P8960" s="60"/>
      <c r="Q8960" s="60"/>
      <c r="R8960" s="334">
        <v>23238</v>
      </c>
      <c r="S8960" s="319" t="s">
        <v>358</v>
      </c>
      <c r="BE8960" s="60"/>
      <c r="BR8960" s="60"/>
      <c r="BX8960" s="151"/>
      <c r="CB8960" s="151"/>
      <c r="CM8960" s="151"/>
      <c r="CO8960" s="151"/>
      <c r="CT8960" s="151"/>
      <c r="CY8960" s="151"/>
    </row>
    <row r="8961" spans="1:103" x14ac:dyDescent="0.2">
      <c r="A8961" s="60"/>
      <c r="B8961" s="60"/>
      <c r="C8961" s="60"/>
      <c r="D8961" s="60"/>
      <c r="E8961" s="60"/>
      <c r="F8961" s="60"/>
      <c r="G8961" s="60"/>
      <c r="H8961" s="60"/>
      <c r="I8961" s="60"/>
      <c r="J8961" s="60"/>
      <c r="K8961" s="60"/>
      <c r="L8961" s="60"/>
      <c r="M8961" s="60"/>
      <c r="N8961" s="60"/>
      <c r="O8961" s="60"/>
      <c r="P8961" s="60"/>
      <c r="Q8961" s="60"/>
      <c r="R8961" s="334">
        <v>23241</v>
      </c>
      <c r="S8961" s="319" t="s">
        <v>358</v>
      </c>
      <c r="BE8961" s="60"/>
      <c r="BR8961" s="60"/>
      <c r="BX8961" s="151"/>
      <c r="CB8961" s="151"/>
      <c r="CM8961" s="151"/>
      <c r="CO8961" s="151"/>
      <c r="CT8961" s="151"/>
      <c r="CY8961" s="151"/>
    </row>
    <row r="8962" spans="1:103" x14ac:dyDescent="0.2">
      <c r="A8962" s="60"/>
      <c r="B8962" s="60"/>
      <c r="C8962" s="60"/>
      <c r="D8962" s="60"/>
      <c r="E8962" s="60"/>
      <c r="F8962" s="60"/>
      <c r="G8962" s="60"/>
      <c r="H8962" s="60"/>
      <c r="I8962" s="60"/>
      <c r="J8962" s="60"/>
      <c r="K8962" s="60"/>
      <c r="L8962" s="60"/>
      <c r="M8962" s="60"/>
      <c r="N8962" s="60"/>
      <c r="O8962" s="60"/>
      <c r="P8962" s="60"/>
      <c r="Q8962" s="60"/>
      <c r="R8962" s="334">
        <v>23242</v>
      </c>
      <c r="S8962" s="319" t="s">
        <v>358</v>
      </c>
      <c r="BE8962" s="60"/>
      <c r="BR8962" s="60"/>
      <c r="BX8962" s="151"/>
      <c r="CB8962" s="151"/>
      <c r="CM8962" s="151"/>
      <c r="CO8962" s="151"/>
      <c r="CT8962" s="151"/>
      <c r="CY8962" s="151"/>
    </row>
    <row r="8963" spans="1:103" x14ac:dyDescent="0.2">
      <c r="A8963" s="60"/>
      <c r="B8963" s="60"/>
      <c r="C8963" s="60"/>
      <c r="D8963" s="60"/>
      <c r="E8963" s="60"/>
      <c r="F8963" s="60"/>
      <c r="G8963" s="60"/>
      <c r="H8963" s="60"/>
      <c r="I8963" s="60"/>
      <c r="J8963" s="60"/>
      <c r="K8963" s="60"/>
      <c r="L8963" s="60"/>
      <c r="M8963" s="60"/>
      <c r="N8963" s="60"/>
      <c r="O8963" s="60"/>
      <c r="P8963" s="60"/>
      <c r="Q8963" s="60"/>
      <c r="R8963" s="334">
        <v>23249</v>
      </c>
      <c r="S8963" s="319" t="s">
        <v>358</v>
      </c>
      <c r="BE8963" s="60"/>
      <c r="BR8963" s="60"/>
      <c r="BX8963" s="151"/>
      <c r="CB8963" s="151"/>
      <c r="CM8963" s="151"/>
      <c r="CO8963" s="151"/>
      <c r="CT8963" s="151"/>
      <c r="CY8963" s="151"/>
    </row>
    <row r="8964" spans="1:103" x14ac:dyDescent="0.2">
      <c r="A8964" s="60"/>
      <c r="B8964" s="60"/>
      <c r="C8964" s="60"/>
      <c r="D8964" s="60"/>
      <c r="E8964" s="60"/>
      <c r="F8964" s="60"/>
      <c r="G8964" s="60"/>
      <c r="H8964" s="60"/>
      <c r="I8964" s="60"/>
      <c r="J8964" s="60"/>
      <c r="K8964" s="60"/>
      <c r="L8964" s="60"/>
      <c r="M8964" s="60"/>
      <c r="N8964" s="60"/>
      <c r="O8964" s="60"/>
      <c r="P8964" s="60"/>
      <c r="Q8964" s="60"/>
      <c r="R8964" s="334">
        <v>23250</v>
      </c>
      <c r="S8964" s="319" t="s">
        <v>358</v>
      </c>
      <c r="BE8964" s="60"/>
      <c r="BR8964" s="60"/>
      <c r="BX8964" s="151"/>
      <c r="CB8964" s="151"/>
      <c r="CM8964" s="151"/>
      <c r="CO8964" s="151"/>
      <c r="CT8964" s="151"/>
      <c r="CY8964" s="151"/>
    </row>
    <row r="8965" spans="1:103" x14ac:dyDescent="0.2">
      <c r="A8965" s="60"/>
      <c r="B8965" s="60"/>
      <c r="C8965" s="60"/>
      <c r="D8965" s="60"/>
      <c r="E8965" s="60"/>
      <c r="F8965" s="60"/>
      <c r="G8965" s="60"/>
      <c r="H8965" s="60"/>
      <c r="I8965" s="60"/>
      <c r="J8965" s="60"/>
      <c r="K8965" s="60"/>
      <c r="L8965" s="60"/>
      <c r="M8965" s="60"/>
      <c r="N8965" s="60"/>
      <c r="O8965" s="60"/>
      <c r="P8965" s="60"/>
      <c r="Q8965" s="60"/>
      <c r="R8965" s="334">
        <v>23255</v>
      </c>
      <c r="S8965" s="319" t="s">
        <v>358</v>
      </c>
      <c r="BE8965" s="60"/>
      <c r="BR8965" s="60"/>
      <c r="BX8965" s="151"/>
      <c r="CB8965" s="151"/>
      <c r="CM8965" s="151"/>
      <c r="CO8965" s="151"/>
      <c r="CT8965" s="151"/>
      <c r="CY8965" s="151"/>
    </row>
    <row r="8966" spans="1:103" x14ac:dyDescent="0.2">
      <c r="A8966" s="60"/>
      <c r="B8966" s="60"/>
      <c r="C8966" s="60"/>
      <c r="D8966" s="60"/>
      <c r="E8966" s="60"/>
      <c r="F8966" s="60"/>
      <c r="G8966" s="60"/>
      <c r="H8966" s="60"/>
      <c r="I8966" s="60"/>
      <c r="J8966" s="60"/>
      <c r="K8966" s="60"/>
      <c r="L8966" s="60"/>
      <c r="M8966" s="60"/>
      <c r="N8966" s="60"/>
      <c r="O8966" s="60"/>
      <c r="P8966" s="60"/>
      <c r="Q8966" s="60"/>
      <c r="R8966" s="334">
        <v>23260</v>
      </c>
      <c r="S8966" s="319" t="s">
        <v>358</v>
      </c>
      <c r="BE8966" s="60"/>
      <c r="BR8966" s="60"/>
      <c r="BX8966" s="151"/>
      <c r="CB8966" s="151"/>
      <c r="CM8966" s="151"/>
      <c r="CO8966" s="151"/>
      <c r="CT8966" s="151"/>
      <c r="CY8966" s="151"/>
    </row>
    <row r="8967" spans="1:103" x14ac:dyDescent="0.2">
      <c r="A8967" s="60"/>
      <c r="B8967" s="60"/>
      <c r="C8967" s="60"/>
      <c r="D8967" s="60"/>
      <c r="E8967" s="60"/>
      <c r="F8967" s="60"/>
      <c r="G8967" s="60"/>
      <c r="H8967" s="60"/>
      <c r="I8967" s="60"/>
      <c r="J8967" s="60"/>
      <c r="K8967" s="60"/>
      <c r="L8967" s="60"/>
      <c r="M8967" s="60"/>
      <c r="N8967" s="60"/>
      <c r="O8967" s="60"/>
      <c r="P8967" s="60"/>
      <c r="Q8967" s="60"/>
      <c r="R8967" s="334">
        <v>23261</v>
      </c>
      <c r="S8967" s="319" t="s">
        <v>358</v>
      </c>
      <c r="BE8967" s="60"/>
      <c r="BR8967" s="60"/>
      <c r="BX8967" s="151"/>
      <c r="CB8967" s="151"/>
      <c r="CM8967" s="151"/>
      <c r="CO8967" s="151"/>
      <c r="CT8967" s="151"/>
      <c r="CY8967" s="151"/>
    </row>
    <row r="8968" spans="1:103" x14ac:dyDescent="0.2">
      <c r="A8968" s="60"/>
      <c r="B8968" s="60"/>
      <c r="C8968" s="60"/>
      <c r="D8968" s="60"/>
      <c r="E8968" s="60"/>
      <c r="F8968" s="60"/>
      <c r="G8968" s="60"/>
      <c r="H8968" s="60"/>
      <c r="I8968" s="60"/>
      <c r="J8968" s="60"/>
      <c r="K8968" s="60"/>
      <c r="L8968" s="60"/>
      <c r="M8968" s="60"/>
      <c r="N8968" s="60"/>
      <c r="O8968" s="60"/>
      <c r="P8968" s="60"/>
      <c r="Q8968" s="60"/>
      <c r="R8968" s="334">
        <v>23269</v>
      </c>
      <c r="S8968" s="319" t="s">
        <v>358</v>
      </c>
      <c r="BE8968" s="60"/>
      <c r="BR8968" s="60"/>
      <c r="BX8968" s="151"/>
      <c r="CB8968" s="151"/>
      <c r="CM8968" s="151"/>
      <c r="CO8968" s="151"/>
      <c r="CT8968" s="151"/>
      <c r="CY8968" s="151"/>
    </row>
    <row r="8969" spans="1:103" x14ac:dyDescent="0.2">
      <c r="A8969" s="60"/>
      <c r="B8969" s="60"/>
      <c r="C8969" s="60"/>
      <c r="D8969" s="60"/>
      <c r="E8969" s="60"/>
      <c r="F8969" s="60"/>
      <c r="G8969" s="60"/>
      <c r="H8969" s="60"/>
      <c r="I8969" s="60"/>
      <c r="J8969" s="60"/>
      <c r="K8969" s="60"/>
      <c r="L8969" s="60"/>
      <c r="M8969" s="60"/>
      <c r="N8969" s="60"/>
      <c r="O8969" s="60"/>
      <c r="P8969" s="60"/>
      <c r="Q8969" s="60"/>
      <c r="R8969" s="334">
        <v>23273</v>
      </c>
      <c r="S8969" s="319" t="s">
        <v>358</v>
      </c>
      <c r="BE8969" s="60"/>
      <c r="BR8969" s="60"/>
      <c r="BX8969" s="151"/>
      <c r="CB8969" s="151"/>
      <c r="CM8969" s="151"/>
      <c r="CO8969" s="151"/>
      <c r="CT8969" s="151"/>
      <c r="CY8969" s="151"/>
    </row>
    <row r="8970" spans="1:103" x14ac:dyDescent="0.2">
      <c r="A8970" s="60"/>
      <c r="B8970" s="60"/>
      <c r="C8970" s="60"/>
      <c r="D8970" s="60"/>
      <c r="E8970" s="60"/>
      <c r="F8970" s="60"/>
      <c r="G8970" s="60"/>
      <c r="H8970" s="60"/>
      <c r="I8970" s="60"/>
      <c r="J8970" s="60"/>
      <c r="K8970" s="60"/>
      <c r="L8970" s="60"/>
      <c r="M8970" s="60"/>
      <c r="N8970" s="60"/>
      <c r="O8970" s="60"/>
      <c r="P8970" s="60"/>
      <c r="Q8970" s="60"/>
      <c r="R8970" s="334">
        <v>23274</v>
      </c>
      <c r="S8970" s="319" t="s">
        <v>358</v>
      </c>
      <c r="BE8970" s="60"/>
      <c r="BR8970" s="60"/>
      <c r="BX8970" s="151"/>
      <c r="CB8970" s="151"/>
      <c r="CM8970" s="151"/>
      <c r="CO8970" s="151"/>
      <c r="CT8970" s="151"/>
      <c r="CY8970" s="151"/>
    </row>
    <row r="8971" spans="1:103" x14ac:dyDescent="0.2">
      <c r="A8971" s="60"/>
      <c r="B8971" s="60"/>
      <c r="C8971" s="60"/>
      <c r="D8971" s="60"/>
      <c r="E8971" s="60"/>
      <c r="F8971" s="60"/>
      <c r="G8971" s="60"/>
      <c r="H8971" s="60"/>
      <c r="I8971" s="60"/>
      <c r="J8971" s="60"/>
      <c r="K8971" s="60"/>
      <c r="L8971" s="60"/>
      <c r="M8971" s="60"/>
      <c r="N8971" s="60"/>
      <c r="O8971" s="60"/>
      <c r="P8971" s="60"/>
      <c r="Q8971" s="60"/>
      <c r="R8971" s="334">
        <v>23276</v>
      </c>
      <c r="S8971" s="319" t="s">
        <v>358</v>
      </c>
      <c r="BE8971" s="60"/>
      <c r="BR8971" s="60"/>
      <c r="BX8971" s="151"/>
      <c r="CB8971" s="151"/>
      <c r="CM8971" s="151"/>
      <c r="CO8971" s="151"/>
      <c r="CT8971" s="151"/>
      <c r="CY8971" s="151"/>
    </row>
    <row r="8972" spans="1:103" x14ac:dyDescent="0.2">
      <c r="A8972" s="60"/>
      <c r="B8972" s="60"/>
      <c r="C8972" s="60"/>
      <c r="D8972" s="60"/>
      <c r="E8972" s="60"/>
      <c r="F8972" s="60"/>
      <c r="G8972" s="60"/>
      <c r="H8972" s="60"/>
      <c r="I8972" s="60"/>
      <c r="J8972" s="60"/>
      <c r="K8972" s="60"/>
      <c r="L8972" s="60"/>
      <c r="M8972" s="60"/>
      <c r="N8972" s="60"/>
      <c r="O8972" s="60"/>
      <c r="P8972" s="60"/>
      <c r="Q8972" s="60"/>
      <c r="R8972" s="334">
        <v>23278</v>
      </c>
      <c r="S8972" s="319" t="s">
        <v>358</v>
      </c>
      <c r="BE8972" s="60"/>
      <c r="BR8972" s="60"/>
      <c r="BX8972" s="151"/>
      <c r="CB8972" s="151"/>
      <c r="CM8972" s="151"/>
      <c r="CO8972" s="151"/>
      <c r="CT8972" s="151"/>
      <c r="CY8972" s="151"/>
    </row>
    <row r="8973" spans="1:103" x14ac:dyDescent="0.2">
      <c r="A8973" s="60"/>
      <c r="B8973" s="60"/>
      <c r="C8973" s="60"/>
      <c r="D8973" s="60"/>
      <c r="E8973" s="60"/>
      <c r="F8973" s="60"/>
      <c r="G8973" s="60"/>
      <c r="H8973" s="60"/>
      <c r="I8973" s="60"/>
      <c r="J8973" s="60"/>
      <c r="K8973" s="60"/>
      <c r="L8973" s="60"/>
      <c r="M8973" s="60"/>
      <c r="N8973" s="60"/>
      <c r="O8973" s="60"/>
      <c r="P8973" s="60"/>
      <c r="Q8973" s="60"/>
      <c r="R8973" s="334">
        <v>23279</v>
      </c>
      <c r="S8973" s="319" t="s">
        <v>358</v>
      </c>
      <c r="BE8973" s="60"/>
      <c r="BR8973" s="60"/>
      <c r="BX8973" s="151"/>
      <c r="CB8973" s="151"/>
      <c r="CM8973" s="151"/>
      <c r="CO8973" s="151"/>
      <c r="CT8973" s="151"/>
      <c r="CY8973" s="151"/>
    </row>
    <row r="8974" spans="1:103" x14ac:dyDescent="0.2">
      <c r="A8974" s="60"/>
      <c r="B8974" s="60"/>
      <c r="C8974" s="60"/>
      <c r="D8974" s="60"/>
      <c r="E8974" s="60"/>
      <c r="F8974" s="60"/>
      <c r="G8974" s="60"/>
      <c r="H8974" s="60"/>
      <c r="I8974" s="60"/>
      <c r="J8974" s="60"/>
      <c r="K8974" s="60"/>
      <c r="L8974" s="60"/>
      <c r="M8974" s="60"/>
      <c r="N8974" s="60"/>
      <c r="O8974" s="60"/>
      <c r="P8974" s="60"/>
      <c r="Q8974" s="60"/>
      <c r="R8974" s="334">
        <v>23282</v>
      </c>
      <c r="S8974" s="319" t="s">
        <v>358</v>
      </c>
      <c r="BE8974" s="60"/>
      <c r="BR8974" s="60"/>
      <c r="BX8974" s="151"/>
      <c r="CB8974" s="151"/>
      <c r="CM8974" s="151"/>
      <c r="CO8974" s="151"/>
      <c r="CT8974" s="151"/>
      <c r="CY8974" s="151"/>
    </row>
    <row r="8975" spans="1:103" x14ac:dyDescent="0.2">
      <c r="A8975" s="60"/>
      <c r="B8975" s="60"/>
      <c r="C8975" s="60"/>
      <c r="D8975" s="60"/>
      <c r="E8975" s="60"/>
      <c r="F8975" s="60"/>
      <c r="G8975" s="60"/>
      <c r="H8975" s="60"/>
      <c r="I8975" s="60"/>
      <c r="J8975" s="60"/>
      <c r="K8975" s="60"/>
      <c r="L8975" s="60"/>
      <c r="M8975" s="60"/>
      <c r="N8975" s="60"/>
      <c r="O8975" s="60"/>
      <c r="P8975" s="60"/>
      <c r="Q8975" s="60"/>
      <c r="R8975" s="334">
        <v>23284</v>
      </c>
      <c r="S8975" s="319" t="s">
        <v>358</v>
      </c>
      <c r="BE8975" s="60"/>
      <c r="BR8975" s="60"/>
      <c r="BX8975" s="151"/>
      <c r="CB8975" s="151"/>
      <c r="CM8975" s="151"/>
      <c r="CO8975" s="151"/>
      <c r="CT8975" s="151"/>
      <c r="CY8975" s="151"/>
    </row>
    <row r="8976" spans="1:103" x14ac:dyDescent="0.2">
      <c r="A8976" s="60"/>
      <c r="B8976" s="60"/>
      <c r="C8976" s="60"/>
      <c r="D8976" s="60"/>
      <c r="E8976" s="60"/>
      <c r="F8976" s="60"/>
      <c r="G8976" s="60"/>
      <c r="H8976" s="60"/>
      <c r="I8976" s="60"/>
      <c r="J8976" s="60"/>
      <c r="K8976" s="60"/>
      <c r="L8976" s="60"/>
      <c r="M8976" s="60"/>
      <c r="N8976" s="60"/>
      <c r="O8976" s="60"/>
      <c r="P8976" s="60"/>
      <c r="Q8976" s="60"/>
      <c r="R8976" s="334">
        <v>23285</v>
      </c>
      <c r="S8976" s="319" t="s">
        <v>358</v>
      </c>
      <c r="BE8976" s="60"/>
      <c r="BR8976" s="60"/>
      <c r="BX8976" s="151"/>
      <c r="CB8976" s="151"/>
      <c r="CM8976" s="151"/>
      <c r="CO8976" s="151"/>
      <c r="CT8976" s="151"/>
      <c r="CY8976" s="151"/>
    </row>
    <row r="8977" spans="1:103" x14ac:dyDescent="0.2">
      <c r="A8977" s="60"/>
      <c r="B8977" s="60"/>
      <c r="C8977" s="60"/>
      <c r="D8977" s="60"/>
      <c r="E8977" s="60"/>
      <c r="F8977" s="60"/>
      <c r="G8977" s="60"/>
      <c r="H8977" s="60"/>
      <c r="I8977" s="60"/>
      <c r="J8977" s="60"/>
      <c r="K8977" s="60"/>
      <c r="L8977" s="60"/>
      <c r="M8977" s="60"/>
      <c r="N8977" s="60"/>
      <c r="O8977" s="60"/>
      <c r="P8977" s="60"/>
      <c r="Q8977" s="60"/>
      <c r="R8977" s="334">
        <v>23286</v>
      </c>
      <c r="S8977" s="319" t="s">
        <v>358</v>
      </c>
      <c r="BE8977" s="60"/>
      <c r="BR8977" s="60"/>
      <c r="BX8977" s="151"/>
      <c r="CB8977" s="151"/>
      <c r="CM8977" s="151"/>
      <c r="CO8977" s="151"/>
      <c r="CT8977" s="151"/>
      <c r="CY8977" s="151"/>
    </row>
    <row r="8978" spans="1:103" x14ac:dyDescent="0.2">
      <c r="A8978" s="60"/>
      <c r="B8978" s="60"/>
      <c r="C8978" s="60"/>
      <c r="D8978" s="60"/>
      <c r="E8978" s="60"/>
      <c r="F8978" s="60"/>
      <c r="G8978" s="60"/>
      <c r="H8978" s="60"/>
      <c r="I8978" s="60"/>
      <c r="J8978" s="60"/>
      <c r="K8978" s="60"/>
      <c r="L8978" s="60"/>
      <c r="M8978" s="60"/>
      <c r="N8978" s="60"/>
      <c r="O8978" s="60"/>
      <c r="P8978" s="60"/>
      <c r="Q8978" s="60"/>
      <c r="R8978" s="334">
        <v>23288</v>
      </c>
      <c r="S8978" s="319" t="s">
        <v>358</v>
      </c>
      <c r="BE8978" s="60"/>
      <c r="BR8978" s="60"/>
      <c r="BX8978" s="151"/>
      <c r="CB8978" s="151"/>
      <c r="CM8978" s="151"/>
      <c r="CO8978" s="151"/>
      <c r="CT8978" s="151"/>
      <c r="CY8978" s="151"/>
    </row>
    <row r="8979" spans="1:103" x14ac:dyDescent="0.2">
      <c r="A8979" s="60"/>
      <c r="B8979" s="60"/>
      <c r="C8979" s="60"/>
      <c r="D8979" s="60"/>
      <c r="E8979" s="60"/>
      <c r="F8979" s="60"/>
      <c r="G8979" s="60"/>
      <c r="H8979" s="60"/>
      <c r="I8979" s="60"/>
      <c r="J8979" s="60"/>
      <c r="K8979" s="60"/>
      <c r="L8979" s="60"/>
      <c r="M8979" s="60"/>
      <c r="N8979" s="60"/>
      <c r="O8979" s="60"/>
      <c r="P8979" s="60"/>
      <c r="Q8979" s="60"/>
      <c r="R8979" s="334">
        <v>23289</v>
      </c>
      <c r="S8979" s="319" t="s">
        <v>358</v>
      </c>
      <c r="BE8979" s="60"/>
      <c r="BR8979" s="60"/>
      <c r="BX8979" s="151"/>
      <c r="CB8979" s="151"/>
      <c r="CM8979" s="151"/>
      <c r="CO8979" s="151"/>
      <c r="CT8979" s="151"/>
      <c r="CY8979" s="151"/>
    </row>
    <row r="8980" spans="1:103" x14ac:dyDescent="0.2">
      <c r="A8980" s="60"/>
      <c r="B8980" s="60"/>
      <c r="C8980" s="60"/>
      <c r="D8980" s="60"/>
      <c r="E8980" s="60"/>
      <c r="F8980" s="60"/>
      <c r="G8980" s="60"/>
      <c r="H8980" s="60"/>
      <c r="I8980" s="60"/>
      <c r="J8980" s="60"/>
      <c r="K8980" s="60"/>
      <c r="L8980" s="60"/>
      <c r="M8980" s="60"/>
      <c r="N8980" s="60"/>
      <c r="O8980" s="60"/>
      <c r="P8980" s="60"/>
      <c r="Q8980" s="60"/>
      <c r="R8980" s="334">
        <v>23290</v>
      </c>
      <c r="S8980" s="319" t="s">
        <v>358</v>
      </c>
      <c r="BE8980" s="60"/>
      <c r="BR8980" s="60"/>
      <c r="BX8980" s="151"/>
      <c r="CB8980" s="151"/>
      <c r="CM8980" s="151"/>
      <c r="CO8980" s="151"/>
      <c r="CT8980" s="151"/>
      <c r="CY8980" s="151"/>
    </row>
    <row r="8981" spans="1:103" x14ac:dyDescent="0.2">
      <c r="A8981" s="60"/>
      <c r="B8981" s="60"/>
      <c r="C8981" s="60"/>
      <c r="D8981" s="60"/>
      <c r="E8981" s="60"/>
      <c r="F8981" s="60"/>
      <c r="G8981" s="60"/>
      <c r="H8981" s="60"/>
      <c r="I8981" s="60"/>
      <c r="J8981" s="60"/>
      <c r="K8981" s="60"/>
      <c r="L8981" s="60"/>
      <c r="M8981" s="60"/>
      <c r="N8981" s="60"/>
      <c r="O8981" s="60"/>
      <c r="P8981" s="60"/>
      <c r="Q8981" s="60"/>
      <c r="R8981" s="334">
        <v>23291</v>
      </c>
      <c r="S8981" s="319" t="s">
        <v>358</v>
      </c>
      <c r="BE8981" s="60"/>
      <c r="BR8981" s="60"/>
      <c r="BX8981" s="151"/>
      <c r="CB8981" s="151"/>
      <c r="CM8981" s="151"/>
      <c r="CO8981" s="151"/>
      <c r="CT8981" s="151"/>
      <c r="CY8981" s="151"/>
    </row>
    <row r="8982" spans="1:103" x14ac:dyDescent="0.2">
      <c r="A8982" s="60"/>
      <c r="B8982" s="60"/>
      <c r="C8982" s="60"/>
      <c r="D8982" s="60"/>
      <c r="E8982" s="60"/>
      <c r="F8982" s="60"/>
      <c r="G8982" s="60"/>
      <c r="H8982" s="60"/>
      <c r="I8982" s="60"/>
      <c r="J8982" s="60"/>
      <c r="K8982" s="60"/>
      <c r="L8982" s="60"/>
      <c r="M8982" s="60"/>
      <c r="N8982" s="60"/>
      <c r="O8982" s="60"/>
      <c r="P8982" s="60"/>
      <c r="Q8982" s="60"/>
      <c r="R8982" s="334">
        <v>23292</v>
      </c>
      <c r="S8982" s="319" t="s">
        <v>358</v>
      </c>
      <c r="BE8982" s="60"/>
      <c r="BR8982" s="60"/>
      <c r="BX8982" s="151"/>
      <c r="CB8982" s="151"/>
      <c r="CM8982" s="151"/>
      <c r="CO8982" s="151"/>
      <c r="CT8982" s="151"/>
      <c r="CY8982" s="151"/>
    </row>
    <row r="8983" spans="1:103" x14ac:dyDescent="0.2">
      <c r="A8983" s="60"/>
      <c r="B8983" s="60"/>
      <c r="C8983" s="60"/>
      <c r="D8983" s="60"/>
      <c r="E8983" s="60"/>
      <c r="F8983" s="60"/>
      <c r="G8983" s="60"/>
      <c r="H8983" s="60"/>
      <c r="I8983" s="60"/>
      <c r="J8983" s="60"/>
      <c r="K8983" s="60"/>
      <c r="L8983" s="60"/>
      <c r="M8983" s="60"/>
      <c r="N8983" s="60"/>
      <c r="O8983" s="60"/>
      <c r="P8983" s="60"/>
      <c r="Q8983" s="60"/>
      <c r="R8983" s="334">
        <v>23293</v>
      </c>
      <c r="S8983" s="319" t="s">
        <v>358</v>
      </c>
      <c r="BE8983" s="60"/>
      <c r="BR8983" s="60"/>
      <c r="BX8983" s="151"/>
      <c r="CB8983" s="151"/>
      <c r="CM8983" s="151"/>
      <c r="CO8983" s="151"/>
      <c r="CT8983" s="151"/>
      <c r="CY8983" s="151"/>
    </row>
    <row r="8984" spans="1:103" x14ac:dyDescent="0.2">
      <c r="A8984" s="60"/>
      <c r="B8984" s="60"/>
      <c r="C8984" s="60"/>
      <c r="D8984" s="60"/>
      <c r="E8984" s="60"/>
      <c r="F8984" s="60"/>
      <c r="G8984" s="60"/>
      <c r="H8984" s="60"/>
      <c r="I8984" s="60"/>
      <c r="J8984" s="60"/>
      <c r="K8984" s="60"/>
      <c r="L8984" s="60"/>
      <c r="M8984" s="60"/>
      <c r="N8984" s="60"/>
      <c r="O8984" s="60"/>
      <c r="P8984" s="60"/>
      <c r="Q8984" s="60"/>
      <c r="R8984" s="334">
        <v>23294</v>
      </c>
      <c r="S8984" s="319" t="s">
        <v>358</v>
      </c>
      <c r="BE8984" s="60"/>
      <c r="BR8984" s="60"/>
      <c r="BX8984" s="151"/>
      <c r="CB8984" s="151"/>
      <c r="CM8984" s="151"/>
      <c r="CO8984" s="151"/>
      <c r="CT8984" s="151"/>
      <c r="CY8984" s="151"/>
    </row>
    <row r="8985" spans="1:103" x14ac:dyDescent="0.2">
      <c r="A8985" s="60"/>
      <c r="B8985" s="60"/>
      <c r="C8985" s="60"/>
      <c r="D8985" s="60"/>
      <c r="E8985" s="60"/>
      <c r="F8985" s="60"/>
      <c r="G8985" s="60"/>
      <c r="H8985" s="60"/>
      <c r="I8985" s="60"/>
      <c r="J8985" s="60"/>
      <c r="K8985" s="60"/>
      <c r="L8985" s="60"/>
      <c r="M8985" s="60"/>
      <c r="N8985" s="60"/>
      <c r="O8985" s="60"/>
      <c r="P8985" s="60"/>
      <c r="Q8985" s="60"/>
      <c r="R8985" s="334">
        <v>23295</v>
      </c>
      <c r="S8985" s="319" t="s">
        <v>358</v>
      </c>
      <c r="BE8985" s="60"/>
      <c r="BR8985" s="60"/>
      <c r="BX8985" s="151"/>
      <c r="CB8985" s="151"/>
      <c r="CM8985" s="151"/>
      <c r="CO8985" s="151"/>
      <c r="CT8985" s="151"/>
      <c r="CY8985" s="151"/>
    </row>
    <row r="8986" spans="1:103" x14ac:dyDescent="0.2">
      <c r="A8986" s="60"/>
      <c r="B8986" s="60"/>
      <c r="C8986" s="60"/>
      <c r="D8986" s="60"/>
      <c r="E8986" s="60"/>
      <c r="F8986" s="60"/>
      <c r="G8986" s="60"/>
      <c r="H8986" s="60"/>
      <c r="I8986" s="60"/>
      <c r="J8986" s="60"/>
      <c r="K8986" s="60"/>
      <c r="L8986" s="60"/>
      <c r="M8986" s="60"/>
      <c r="N8986" s="60"/>
      <c r="O8986" s="60"/>
      <c r="P8986" s="60"/>
      <c r="Q8986" s="60"/>
      <c r="R8986" s="334">
        <v>23297</v>
      </c>
      <c r="S8986" s="319" t="s">
        <v>358</v>
      </c>
      <c r="BE8986" s="60"/>
      <c r="BR8986" s="60"/>
      <c r="BX8986" s="151"/>
      <c r="CB8986" s="151"/>
      <c r="CM8986" s="151"/>
      <c r="CO8986" s="151"/>
      <c r="CT8986" s="151"/>
      <c r="CY8986" s="151"/>
    </row>
    <row r="8987" spans="1:103" x14ac:dyDescent="0.2">
      <c r="A8987" s="60"/>
      <c r="B8987" s="60"/>
      <c r="C8987" s="60"/>
      <c r="D8987" s="60"/>
      <c r="E8987" s="60"/>
      <c r="F8987" s="60"/>
      <c r="G8987" s="60"/>
      <c r="H8987" s="60"/>
      <c r="I8987" s="60"/>
      <c r="J8987" s="60"/>
      <c r="K8987" s="60"/>
      <c r="L8987" s="60"/>
      <c r="M8987" s="60"/>
      <c r="N8987" s="60"/>
      <c r="O8987" s="60"/>
      <c r="P8987" s="60"/>
      <c r="Q8987" s="60"/>
      <c r="R8987" s="334">
        <v>23298</v>
      </c>
      <c r="S8987" s="319" t="s">
        <v>358</v>
      </c>
      <c r="BE8987" s="60"/>
      <c r="BR8987" s="60"/>
      <c r="BX8987" s="151"/>
      <c r="CB8987" s="151"/>
      <c r="CM8987" s="151"/>
      <c r="CO8987" s="151"/>
      <c r="CT8987" s="151"/>
      <c r="CY8987" s="151"/>
    </row>
    <row r="8988" spans="1:103" x14ac:dyDescent="0.2">
      <c r="A8988" s="60"/>
      <c r="B8988" s="60"/>
      <c r="C8988" s="60"/>
      <c r="D8988" s="60"/>
      <c r="E8988" s="60"/>
      <c r="F8988" s="60"/>
      <c r="G8988" s="60"/>
      <c r="H8988" s="60"/>
      <c r="I8988" s="60"/>
      <c r="J8988" s="60"/>
      <c r="K8988" s="60"/>
      <c r="L8988" s="60"/>
      <c r="M8988" s="60"/>
      <c r="N8988" s="60"/>
      <c r="O8988" s="60"/>
      <c r="P8988" s="60"/>
      <c r="Q8988" s="60"/>
      <c r="R8988" s="334">
        <v>23301</v>
      </c>
      <c r="S8988" s="319" t="s">
        <v>356</v>
      </c>
      <c r="BE8988" s="60"/>
      <c r="BR8988" s="60"/>
      <c r="BX8988" s="151"/>
      <c r="CB8988" s="151"/>
      <c r="CM8988" s="151"/>
      <c r="CO8988" s="151"/>
      <c r="CT8988" s="151"/>
      <c r="CY8988" s="151"/>
    </row>
    <row r="8989" spans="1:103" x14ac:dyDescent="0.2">
      <c r="A8989" s="60"/>
      <c r="B8989" s="60"/>
      <c r="C8989" s="60"/>
      <c r="D8989" s="60"/>
      <c r="E8989" s="60"/>
      <c r="F8989" s="60"/>
      <c r="G8989" s="60"/>
      <c r="H8989" s="60"/>
      <c r="I8989" s="60"/>
      <c r="J8989" s="60"/>
      <c r="K8989" s="60"/>
      <c r="L8989" s="60"/>
      <c r="M8989" s="60"/>
      <c r="N8989" s="60"/>
      <c r="O8989" s="60"/>
      <c r="P8989" s="60"/>
      <c r="Q8989" s="60"/>
      <c r="R8989" s="334">
        <v>23302</v>
      </c>
      <c r="S8989" s="319" t="s">
        <v>356</v>
      </c>
      <c r="BE8989" s="60"/>
      <c r="BR8989" s="60"/>
      <c r="BX8989" s="151"/>
      <c r="CB8989" s="151"/>
      <c r="CM8989" s="151"/>
      <c r="CO8989" s="151"/>
      <c r="CT8989" s="151"/>
      <c r="CY8989" s="151"/>
    </row>
    <row r="8990" spans="1:103" x14ac:dyDescent="0.2">
      <c r="A8990" s="60"/>
      <c r="B8990" s="60"/>
      <c r="C8990" s="60"/>
      <c r="D8990" s="60"/>
      <c r="E8990" s="60"/>
      <c r="F8990" s="60"/>
      <c r="G8990" s="60"/>
      <c r="H8990" s="60"/>
      <c r="I8990" s="60"/>
      <c r="J8990" s="60"/>
      <c r="K8990" s="60"/>
      <c r="L8990" s="60"/>
      <c r="M8990" s="60"/>
      <c r="N8990" s="60"/>
      <c r="O8990" s="60"/>
      <c r="P8990" s="60"/>
      <c r="Q8990" s="60"/>
      <c r="R8990" s="334">
        <v>23303</v>
      </c>
      <c r="S8990" s="319" t="s">
        <v>356</v>
      </c>
      <c r="BE8990" s="60"/>
      <c r="BR8990" s="60"/>
      <c r="BX8990" s="151"/>
      <c r="CB8990" s="151"/>
      <c r="CM8990" s="151"/>
      <c r="CO8990" s="151"/>
      <c r="CT8990" s="151"/>
      <c r="CY8990" s="151"/>
    </row>
    <row r="8991" spans="1:103" x14ac:dyDescent="0.2">
      <c r="A8991" s="60"/>
      <c r="B8991" s="60"/>
      <c r="C8991" s="60"/>
      <c r="D8991" s="60"/>
      <c r="E8991" s="60"/>
      <c r="F8991" s="60"/>
      <c r="G8991" s="60"/>
      <c r="H8991" s="60"/>
      <c r="I8991" s="60"/>
      <c r="J8991" s="60"/>
      <c r="K8991" s="60"/>
      <c r="L8991" s="60"/>
      <c r="M8991" s="60"/>
      <c r="N8991" s="60"/>
      <c r="O8991" s="60"/>
      <c r="P8991" s="60"/>
      <c r="Q8991" s="60"/>
      <c r="R8991" s="334">
        <v>23304</v>
      </c>
      <c r="S8991" s="319" t="s">
        <v>358</v>
      </c>
      <c r="BE8991" s="60"/>
      <c r="BR8991" s="60"/>
      <c r="BX8991" s="151"/>
      <c r="CB8991" s="151"/>
      <c r="CM8991" s="151"/>
      <c r="CO8991" s="151"/>
      <c r="CT8991" s="151"/>
      <c r="CY8991" s="151"/>
    </row>
    <row r="8992" spans="1:103" x14ac:dyDescent="0.2">
      <c r="A8992" s="60"/>
      <c r="B8992" s="60"/>
      <c r="C8992" s="60"/>
      <c r="D8992" s="60"/>
      <c r="E8992" s="60"/>
      <c r="F8992" s="60"/>
      <c r="G8992" s="60"/>
      <c r="H8992" s="60"/>
      <c r="I8992" s="60"/>
      <c r="J8992" s="60"/>
      <c r="K8992" s="60"/>
      <c r="L8992" s="60"/>
      <c r="M8992" s="60"/>
      <c r="N8992" s="60"/>
      <c r="O8992" s="60"/>
      <c r="P8992" s="60"/>
      <c r="Q8992" s="60"/>
      <c r="R8992" s="334">
        <v>23306</v>
      </c>
      <c r="S8992" s="319" t="s">
        <v>356</v>
      </c>
      <c r="BE8992" s="60"/>
      <c r="BR8992" s="60"/>
      <c r="BX8992" s="151"/>
      <c r="CB8992" s="151"/>
      <c r="CM8992" s="151"/>
      <c r="CO8992" s="151"/>
      <c r="CT8992" s="151"/>
      <c r="CY8992" s="151"/>
    </row>
    <row r="8993" spans="1:103" x14ac:dyDescent="0.2">
      <c r="A8993" s="60"/>
      <c r="B8993" s="60"/>
      <c r="C8993" s="60"/>
      <c r="D8993" s="60"/>
      <c r="E8993" s="60"/>
      <c r="F8993" s="60"/>
      <c r="G8993" s="60"/>
      <c r="H8993" s="60"/>
      <c r="I8993" s="60"/>
      <c r="J8993" s="60"/>
      <c r="K8993" s="60"/>
      <c r="L8993" s="60"/>
      <c r="M8993" s="60"/>
      <c r="N8993" s="60"/>
      <c r="O8993" s="60"/>
      <c r="P8993" s="60"/>
      <c r="Q8993" s="60"/>
      <c r="R8993" s="334">
        <v>23307</v>
      </c>
      <c r="S8993" s="319" t="s">
        <v>356</v>
      </c>
      <c r="BE8993" s="60"/>
      <c r="BR8993" s="60"/>
      <c r="BX8993" s="151"/>
      <c r="CB8993" s="151"/>
      <c r="CM8993" s="151"/>
      <c r="CO8993" s="151"/>
      <c r="CT8993" s="151"/>
      <c r="CY8993" s="151"/>
    </row>
    <row r="8994" spans="1:103" x14ac:dyDescent="0.2">
      <c r="A8994" s="60"/>
      <c r="B8994" s="60"/>
      <c r="C8994" s="60"/>
      <c r="D8994" s="60"/>
      <c r="E8994" s="60"/>
      <c r="F8994" s="60"/>
      <c r="G8994" s="60"/>
      <c r="H8994" s="60"/>
      <c r="I8994" s="60"/>
      <c r="J8994" s="60"/>
      <c r="K8994" s="60"/>
      <c r="L8994" s="60"/>
      <c r="M8994" s="60"/>
      <c r="N8994" s="60"/>
      <c r="O8994" s="60"/>
      <c r="P8994" s="60"/>
      <c r="Q8994" s="60"/>
      <c r="R8994" s="334">
        <v>23308</v>
      </c>
      <c r="S8994" s="319" t="s">
        <v>356</v>
      </c>
      <c r="BE8994" s="60"/>
      <c r="BR8994" s="60"/>
      <c r="BX8994" s="151"/>
      <c r="CB8994" s="151"/>
      <c r="CM8994" s="151"/>
      <c r="CO8994" s="151"/>
      <c r="CT8994" s="151"/>
      <c r="CY8994" s="151"/>
    </row>
    <row r="8995" spans="1:103" x14ac:dyDescent="0.2">
      <c r="A8995" s="60"/>
      <c r="B8995" s="60"/>
      <c r="C8995" s="60"/>
      <c r="D8995" s="60"/>
      <c r="E8995" s="60"/>
      <c r="F8995" s="60"/>
      <c r="G8995" s="60"/>
      <c r="H8995" s="60"/>
      <c r="I8995" s="60"/>
      <c r="J8995" s="60"/>
      <c r="K8995" s="60"/>
      <c r="L8995" s="60"/>
      <c r="M8995" s="60"/>
      <c r="N8995" s="60"/>
      <c r="O8995" s="60"/>
      <c r="P8995" s="60"/>
      <c r="Q8995" s="60"/>
      <c r="R8995" s="334">
        <v>23310</v>
      </c>
      <c r="S8995" s="319" t="s">
        <v>356</v>
      </c>
      <c r="BE8995" s="60"/>
      <c r="BR8995" s="60"/>
      <c r="BX8995" s="151"/>
      <c r="CB8995" s="151"/>
      <c r="CM8995" s="151"/>
      <c r="CO8995" s="151"/>
      <c r="CT8995" s="151"/>
      <c r="CY8995" s="151"/>
    </row>
    <row r="8996" spans="1:103" x14ac:dyDescent="0.2">
      <c r="A8996" s="60"/>
      <c r="B8996" s="60"/>
      <c r="C8996" s="60"/>
      <c r="D8996" s="60"/>
      <c r="E8996" s="60"/>
      <c r="F8996" s="60"/>
      <c r="G8996" s="60"/>
      <c r="H8996" s="60"/>
      <c r="I8996" s="60"/>
      <c r="J8996" s="60"/>
      <c r="K8996" s="60"/>
      <c r="L8996" s="60"/>
      <c r="M8996" s="60"/>
      <c r="N8996" s="60"/>
      <c r="O8996" s="60"/>
      <c r="P8996" s="60"/>
      <c r="Q8996" s="60"/>
      <c r="R8996" s="334">
        <v>23313</v>
      </c>
      <c r="S8996" s="319" t="s">
        <v>356</v>
      </c>
      <c r="BE8996" s="60"/>
      <c r="BR8996" s="60"/>
      <c r="BX8996" s="151"/>
      <c r="CB8996" s="151"/>
      <c r="CM8996" s="151"/>
      <c r="CO8996" s="151"/>
      <c r="CT8996" s="151"/>
      <c r="CY8996" s="151"/>
    </row>
    <row r="8997" spans="1:103" x14ac:dyDescent="0.2">
      <c r="A8997" s="60"/>
      <c r="B8997" s="60"/>
      <c r="C8997" s="60"/>
      <c r="D8997" s="60"/>
      <c r="E8997" s="60"/>
      <c r="F8997" s="60"/>
      <c r="G8997" s="60"/>
      <c r="H8997" s="60"/>
      <c r="I8997" s="60"/>
      <c r="J8997" s="60"/>
      <c r="K8997" s="60"/>
      <c r="L8997" s="60"/>
      <c r="M8997" s="60"/>
      <c r="N8997" s="60"/>
      <c r="O8997" s="60"/>
      <c r="P8997" s="60"/>
      <c r="Q8997" s="60"/>
      <c r="R8997" s="334">
        <v>23314</v>
      </c>
      <c r="S8997" s="319" t="s">
        <v>358</v>
      </c>
      <c r="BE8997" s="60"/>
      <c r="BR8997" s="60"/>
      <c r="BX8997" s="151"/>
      <c r="CB8997" s="151"/>
      <c r="CM8997" s="151"/>
      <c r="CO8997" s="151"/>
      <c r="CT8997" s="151"/>
      <c r="CY8997" s="151"/>
    </row>
    <row r="8998" spans="1:103" x14ac:dyDescent="0.2">
      <c r="A8998" s="60"/>
      <c r="B8998" s="60"/>
      <c r="C8998" s="60"/>
      <c r="D8998" s="60"/>
      <c r="E8998" s="60"/>
      <c r="F8998" s="60"/>
      <c r="G8998" s="60"/>
      <c r="H8998" s="60"/>
      <c r="I8998" s="60"/>
      <c r="J8998" s="60"/>
      <c r="K8998" s="60"/>
      <c r="L8998" s="60"/>
      <c r="M8998" s="60"/>
      <c r="N8998" s="60"/>
      <c r="O8998" s="60"/>
      <c r="P8998" s="60"/>
      <c r="Q8998" s="60"/>
      <c r="R8998" s="334">
        <v>23315</v>
      </c>
      <c r="S8998" s="319" t="s">
        <v>358</v>
      </c>
      <c r="BE8998" s="60"/>
      <c r="BR8998" s="60"/>
      <c r="BX8998" s="151"/>
      <c r="CB8998" s="151"/>
      <c r="CM8998" s="151"/>
      <c r="CO8998" s="151"/>
      <c r="CT8998" s="151"/>
      <c r="CY8998" s="151"/>
    </row>
    <row r="8999" spans="1:103" x14ac:dyDescent="0.2">
      <c r="A8999" s="60"/>
      <c r="B8999" s="60"/>
      <c r="C8999" s="60"/>
      <c r="D8999" s="60"/>
      <c r="E8999" s="60"/>
      <c r="F8999" s="60"/>
      <c r="G8999" s="60"/>
      <c r="H8999" s="60"/>
      <c r="I8999" s="60"/>
      <c r="J8999" s="60"/>
      <c r="K8999" s="60"/>
      <c r="L8999" s="60"/>
      <c r="M8999" s="60"/>
      <c r="N8999" s="60"/>
      <c r="O8999" s="60"/>
      <c r="P8999" s="60"/>
      <c r="Q8999" s="60"/>
      <c r="R8999" s="334">
        <v>23316</v>
      </c>
      <c r="S8999" s="319" t="s">
        <v>356</v>
      </c>
      <c r="BE8999" s="60"/>
      <c r="BR8999" s="60"/>
      <c r="BX8999" s="151"/>
      <c r="CB8999" s="151"/>
      <c r="CM8999" s="151"/>
      <c r="CO8999" s="151"/>
      <c r="CT8999" s="151"/>
      <c r="CY8999" s="151"/>
    </row>
    <row r="9000" spans="1:103" x14ac:dyDescent="0.2">
      <c r="A9000" s="60"/>
      <c r="B9000" s="60"/>
      <c r="C9000" s="60"/>
      <c r="D9000" s="60"/>
      <c r="E9000" s="60"/>
      <c r="F9000" s="60"/>
      <c r="G9000" s="60"/>
      <c r="H9000" s="60"/>
      <c r="I9000" s="60"/>
      <c r="J9000" s="60"/>
      <c r="K9000" s="60"/>
      <c r="L9000" s="60"/>
      <c r="M9000" s="60"/>
      <c r="N9000" s="60"/>
      <c r="O9000" s="60"/>
      <c r="P9000" s="60"/>
      <c r="Q9000" s="60"/>
      <c r="R9000" s="334">
        <v>23320</v>
      </c>
      <c r="S9000" s="319" t="s">
        <v>358</v>
      </c>
      <c r="BE9000" s="60"/>
      <c r="BR9000" s="60"/>
      <c r="BX9000" s="151"/>
      <c r="CB9000" s="151"/>
      <c r="CM9000" s="151"/>
      <c r="CO9000" s="151"/>
      <c r="CT9000" s="151"/>
      <c r="CY9000" s="151"/>
    </row>
    <row r="9001" spans="1:103" x14ac:dyDescent="0.2">
      <c r="A9001" s="60"/>
      <c r="B9001" s="60"/>
      <c r="C9001" s="60"/>
      <c r="D9001" s="60"/>
      <c r="E9001" s="60"/>
      <c r="F9001" s="60"/>
      <c r="G9001" s="60"/>
      <c r="H9001" s="60"/>
      <c r="I9001" s="60"/>
      <c r="J9001" s="60"/>
      <c r="K9001" s="60"/>
      <c r="L9001" s="60"/>
      <c r="M9001" s="60"/>
      <c r="N9001" s="60"/>
      <c r="O9001" s="60"/>
      <c r="P9001" s="60"/>
      <c r="Q9001" s="60"/>
      <c r="R9001" s="334">
        <v>23321</v>
      </c>
      <c r="S9001" s="319" t="s">
        <v>358</v>
      </c>
      <c r="BE9001" s="60"/>
      <c r="BR9001" s="60"/>
      <c r="BX9001" s="151"/>
      <c r="CB9001" s="151"/>
      <c r="CM9001" s="151"/>
      <c r="CO9001" s="151"/>
      <c r="CT9001" s="151"/>
      <c r="CY9001" s="151"/>
    </row>
    <row r="9002" spans="1:103" x14ac:dyDescent="0.2">
      <c r="A9002" s="60"/>
      <c r="B9002" s="60"/>
      <c r="C9002" s="60"/>
      <c r="D9002" s="60"/>
      <c r="E9002" s="60"/>
      <c r="F9002" s="60"/>
      <c r="G9002" s="60"/>
      <c r="H9002" s="60"/>
      <c r="I9002" s="60"/>
      <c r="J9002" s="60"/>
      <c r="K9002" s="60"/>
      <c r="L9002" s="60"/>
      <c r="M9002" s="60"/>
      <c r="N9002" s="60"/>
      <c r="O9002" s="60"/>
      <c r="P9002" s="60"/>
      <c r="Q9002" s="60"/>
      <c r="R9002" s="334">
        <v>23322</v>
      </c>
      <c r="S9002" s="319" t="s">
        <v>358</v>
      </c>
      <c r="BE9002" s="60"/>
      <c r="BR9002" s="60"/>
      <c r="BX9002" s="151"/>
      <c r="CB9002" s="151"/>
      <c r="CM9002" s="151"/>
      <c r="CO9002" s="151"/>
      <c r="CT9002" s="151"/>
      <c r="CY9002" s="151"/>
    </row>
    <row r="9003" spans="1:103" x14ac:dyDescent="0.2">
      <c r="A9003" s="60"/>
      <c r="B9003" s="60"/>
      <c r="C9003" s="60"/>
      <c r="D9003" s="60"/>
      <c r="E9003" s="60"/>
      <c r="F9003" s="60"/>
      <c r="G9003" s="60"/>
      <c r="H9003" s="60"/>
      <c r="I9003" s="60"/>
      <c r="J9003" s="60"/>
      <c r="K9003" s="60"/>
      <c r="L9003" s="60"/>
      <c r="M9003" s="60"/>
      <c r="N9003" s="60"/>
      <c r="O9003" s="60"/>
      <c r="P9003" s="60"/>
      <c r="Q9003" s="60"/>
      <c r="R9003" s="334">
        <v>23323</v>
      </c>
      <c r="S9003" s="319" t="s">
        <v>358</v>
      </c>
      <c r="BE9003" s="60"/>
      <c r="BR9003" s="60"/>
      <c r="BX9003" s="151"/>
      <c r="CB9003" s="151"/>
      <c r="CM9003" s="151"/>
      <c r="CO9003" s="151"/>
      <c r="CT9003" s="151"/>
      <c r="CY9003" s="151"/>
    </row>
    <row r="9004" spans="1:103" x14ac:dyDescent="0.2">
      <c r="A9004" s="60"/>
      <c r="B9004" s="60"/>
      <c r="C9004" s="60"/>
      <c r="D9004" s="60"/>
      <c r="E9004" s="60"/>
      <c r="F9004" s="60"/>
      <c r="G9004" s="60"/>
      <c r="H9004" s="60"/>
      <c r="I9004" s="60"/>
      <c r="J9004" s="60"/>
      <c r="K9004" s="60"/>
      <c r="L9004" s="60"/>
      <c r="M9004" s="60"/>
      <c r="N9004" s="60"/>
      <c r="O9004" s="60"/>
      <c r="P9004" s="60"/>
      <c r="Q9004" s="60"/>
      <c r="R9004" s="334">
        <v>23324</v>
      </c>
      <c r="S9004" s="319" t="s">
        <v>358</v>
      </c>
      <c r="BE9004" s="60"/>
      <c r="BR9004" s="60"/>
      <c r="BX9004" s="151"/>
      <c r="CB9004" s="151"/>
      <c r="CM9004" s="151"/>
      <c r="CO9004" s="151"/>
      <c r="CT9004" s="151"/>
      <c r="CY9004" s="151"/>
    </row>
    <row r="9005" spans="1:103" x14ac:dyDescent="0.2">
      <c r="A9005" s="60"/>
      <c r="B9005" s="60"/>
      <c r="C9005" s="60"/>
      <c r="D9005" s="60"/>
      <c r="E9005" s="60"/>
      <c r="F9005" s="60"/>
      <c r="G9005" s="60"/>
      <c r="H9005" s="60"/>
      <c r="I9005" s="60"/>
      <c r="J9005" s="60"/>
      <c r="K9005" s="60"/>
      <c r="L9005" s="60"/>
      <c r="M9005" s="60"/>
      <c r="N9005" s="60"/>
      <c r="O9005" s="60"/>
      <c r="P9005" s="60"/>
      <c r="Q9005" s="60"/>
      <c r="R9005" s="334">
        <v>23325</v>
      </c>
      <c r="S9005" s="319" t="s">
        <v>358</v>
      </c>
      <c r="BE9005" s="60"/>
      <c r="BR9005" s="60"/>
      <c r="BX9005" s="151"/>
      <c r="CB9005" s="151"/>
      <c r="CM9005" s="151"/>
      <c r="CO9005" s="151"/>
      <c r="CT9005" s="151"/>
      <c r="CY9005" s="151"/>
    </row>
    <row r="9006" spans="1:103" x14ac:dyDescent="0.2">
      <c r="A9006" s="60"/>
      <c r="B9006" s="60"/>
      <c r="C9006" s="60"/>
      <c r="D9006" s="60"/>
      <c r="E9006" s="60"/>
      <c r="F9006" s="60"/>
      <c r="G9006" s="60"/>
      <c r="H9006" s="60"/>
      <c r="I9006" s="60"/>
      <c r="J9006" s="60"/>
      <c r="K9006" s="60"/>
      <c r="L9006" s="60"/>
      <c r="M9006" s="60"/>
      <c r="N9006" s="60"/>
      <c r="O9006" s="60"/>
      <c r="P9006" s="60"/>
      <c r="Q9006" s="60"/>
      <c r="R9006" s="334">
        <v>23326</v>
      </c>
      <c r="S9006" s="319" t="s">
        <v>358</v>
      </c>
      <c r="BE9006" s="60"/>
      <c r="BR9006" s="60"/>
      <c r="BX9006" s="151"/>
      <c r="CB9006" s="151"/>
      <c r="CM9006" s="151"/>
      <c r="CO9006" s="151"/>
      <c r="CT9006" s="151"/>
      <c r="CY9006" s="151"/>
    </row>
    <row r="9007" spans="1:103" x14ac:dyDescent="0.2">
      <c r="A9007" s="60"/>
      <c r="B9007" s="60"/>
      <c r="C9007" s="60"/>
      <c r="D9007" s="60"/>
      <c r="E9007" s="60"/>
      <c r="F9007" s="60"/>
      <c r="G9007" s="60"/>
      <c r="H9007" s="60"/>
      <c r="I9007" s="60"/>
      <c r="J9007" s="60"/>
      <c r="K9007" s="60"/>
      <c r="L9007" s="60"/>
      <c r="M9007" s="60"/>
      <c r="N9007" s="60"/>
      <c r="O9007" s="60"/>
      <c r="P9007" s="60"/>
      <c r="Q9007" s="60"/>
      <c r="R9007" s="334">
        <v>23327</v>
      </c>
      <c r="S9007" s="319" t="s">
        <v>358</v>
      </c>
      <c r="BE9007" s="60"/>
      <c r="BR9007" s="60"/>
      <c r="BX9007" s="151"/>
      <c r="CB9007" s="151"/>
      <c r="CM9007" s="151"/>
      <c r="CO9007" s="151"/>
      <c r="CT9007" s="151"/>
      <c r="CY9007" s="151"/>
    </row>
    <row r="9008" spans="1:103" x14ac:dyDescent="0.2">
      <c r="A9008" s="60"/>
      <c r="B9008" s="60"/>
      <c r="C9008" s="60"/>
      <c r="D9008" s="60"/>
      <c r="E9008" s="60"/>
      <c r="F9008" s="60"/>
      <c r="G9008" s="60"/>
      <c r="H9008" s="60"/>
      <c r="I9008" s="60"/>
      <c r="J9008" s="60"/>
      <c r="K9008" s="60"/>
      <c r="L9008" s="60"/>
      <c r="M9008" s="60"/>
      <c r="N9008" s="60"/>
      <c r="O9008" s="60"/>
      <c r="P9008" s="60"/>
      <c r="Q9008" s="60"/>
      <c r="R9008" s="334">
        <v>23328</v>
      </c>
      <c r="S9008" s="319" t="s">
        <v>358</v>
      </c>
      <c r="BE9008" s="60"/>
      <c r="BR9008" s="60"/>
      <c r="BX9008" s="151"/>
      <c r="CB9008" s="151"/>
      <c r="CM9008" s="151"/>
      <c r="CO9008" s="151"/>
      <c r="CT9008" s="151"/>
      <c r="CY9008" s="151"/>
    </row>
    <row r="9009" spans="1:103" x14ac:dyDescent="0.2">
      <c r="A9009" s="60"/>
      <c r="B9009" s="60"/>
      <c r="C9009" s="60"/>
      <c r="D9009" s="60"/>
      <c r="E9009" s="60"/>
      <c r="F9009" s="60"/>
      <c r="G9009" s="60"/>
      <c r="H9009" s="60"/>
      <c r="I9009" s="60"/>
      <c r="J9009" s="60"/>
      <c r="K9009" s="60"/>
      <c r="L9009" s="60"/>
      <c r="M9009" s="60"/>
      <c r="N9009" s="60"/>
      <c r="O9009" s="60"/>
      <c r="P9009" s="60"/>
      <c r="Q9009" s="60"/>
      <c r="R9009" s="334">
        <v>23336</v>
      </c>
      <c r="S9009" s="319" t="s">
        <v>356</v>
      </c>
      <c r="BE9009" s="60"/>
      <c r="BR9009" s="60"/>
      <c r="BX9009" s="151"/>
      <c r="CB9009" s="151"/>
      <c r="CM9009" s="151"/>
      <c r="CO9009" s="151"/>
      <c r="CT9009" s="151"/>
      <c r="CY9009" s="151"/>
    </row>
    <row r="9010" spans="1:103" x14ac:dyDescent="0.2">
      <c r="A9010" s="60"/>
      <c r="B9010" s="60"/>
      <c r="C9010" s="60"/>
      <c r="D9010" s="60"/>
      <c r="E9010" s="60"/>
      <c r="F9010" s="60"/>
      <c r="G9010" s="60"/>
      <c r="H9010" s="60"/>
      <c r="I9010" s="60"/>
      <c r="J9010" s="60"/>
      <c r="K9010" s="60"/>
      <c r="L9010" s="60"/>
      <c r="M9010" s="60"/>
      <c r="N9010" s="60"/>
      <c r="O9010" s="60"/>
      <c r="P9010" s="60"/>
      <c r="Q9010" s="60"/>
      <c r="R9010" s="334">
        <v>23337</v>
      </c>
      <c r="S9010" s="319" t="s">
        <v>356</v>
      </c>
      <c r="BE9010" s="60"/>
      <c r="BR9010" s="60"/>
      <c r="BX9010" s="151"/>
      <c r="CB9010" s="151"/>
      <c r="CM9010" s="151"/>
      <c r="CO9010" s="151"/>
      <c r="CT9010" s="151"/>
      <c r="CY9010" s="151"/>
    </row>
    <row r="9011" spans="1:103" x14ac:dyDescent="0.2">
      <c r="A9011" s="60"/>
      <c r="B9011" s="60"/>
      <c r="C9011" s="60"/>
      <c r="D9011" s="60"/>
      <c r="E9011" s="60"/>
      <c r="F9011" s="60"/>
      <c r="G9011" s="60"/>
      <c r="H9011" s="60"/>
      <c r="I9011" s="60"/>
      <c r="J9011" s="60"/>
      <c r="K9011" s="60"/>
      <c r="L9011" s="60"/>
      <c r="M9011" s="60"/>
      <c r="N9011" s="60"/>
      <c r="O9011" s="60"/>
      <c r="P9011" s="60"/>
      <c r="Q9011" s="60"/>
      <c r="R9011" s="334">
        <v>23341</v>
      </c>
      <c r="S9011" s="319" t="s">
        <v>356</v>
      </c>
      <c r="BE9011" s="60"/>
      <c r="BR9011" s="60"/>
      <c r="BX9011" s="151"/>
      <c r="CB9011" s="151"/>
      <c r="CM9011" s="151"/>
      <c r="CO9011" s="151"/>
      <c r="CT9011" s="151"/>
      <c r="CY9011" s="151"/>
    </row>
    <row r="9012" spans="1:103" x14ac:dyDescent="0.2">
      <c r="A9012" s="60"/>
      <c r="B9012" s="60"/>
      <c r="C9012" s="60"/>
      <c r="D9012" s="60"/>
      <c r="E9012" s="60"/>
      <c r="F9012" s="60"/>
      <c r="G9012" s="60"/>
      <c r="H9012" s="60"/>
      <c r="I9012" s="60"/>
      <c r="J9012" s="60"/>
      <c r="K9012" s="60"/>
      <c r="L9012" s="60"/>
      <c r="M9012" s="60"/>
      <c r="N9012" s="60"/>
      <c r="O9012" s="60"/>
      <c r="P9012" s="60"/>
      <c r="Q9012" s="60"/>
      <c r="R9012" s="334">
        <v>23345</v>
      </c>
      <c r="S9012" s="319" t="s">
        <v>356</v>
      </c>
      <c r="BE9012" s="60"/>
      <c r="BR9012" s="60"/>
      <c r="BX9012" s="151"/>
      <c r="CB9012" s="151"/>
      <c r="CM9012" s="151"/>
      <c r="CO9012" s="151"/>
      <c r="CT9012" s="151"/>
      <c r="CY9012" s="151"/>
    </row>
    <row r="9013" spans="1:103" x14ac:dyDescent="0.2">
      <c r="A9013" s="60"/>
      <c r="B9013" s="60"/>
      <c r="C9013" s="60"/>
      <c r="D9013" s="60"/>
      <c r="E9013" s="60"/>
      <c r="F9013" s="60"/>
      <c r="G9013" s="60"/>
      <c r="H9013" s="60"/>
      <c r="I9013" s="60"/>
      <c r="J9013" s="60"/>
      <c r="K9013" s="60"/>
      <c r="L9013" s="60"/>
      <c r="M9013" s="60"/>
      <c r="N9013" s="60"/>
      <c r="O9013" s="60"/>
      <c r="P9013" s="60"/>
      <c r="Q9013" s="60"/>
      <c r="R9013" s="334">
        <v>23347</v>
      </c>
      <c r="S9013" s="319" t="s">
        <v>356</v>
      </c>
      <c r="BE9013" s="60"/>
      <c r="BR9013" s="60"/>
      <c r="BX9013" s="151"/>
      <c r="CB9013" s="151"/>
      <c r="CM9013" s="151"/>
      <c r="CO9013" s="151"/>
      <c r="CT9013" s="151"/>
      <c r="CY9013" s="151"/>
    </row>
    <row r="9014" spans="1:103" x14ac:dyDescent="0.2">
      <c r="A9014" s="60"/>
      <c r="B9014" s="60"/>
      <c r="C9014" s="60"/>
      <c r="D9014" s="60"/>
      <c r="E9014" s="60"/>
      <c r="F9014" s="60"/>
      <c r="G9014" s="60"/>
      <c r="H9014" s="60"/>
      <c r="I9014" s="60"/>
      <c r="J9014" s="60"/>
      <c r="K9014" s="60"/>
      <c r="L9014" s="60"/>
      <c r="M9014" s="60"/>
      <c r="N9014" s="60"/>
      <c r="O9014" s="60"/>
      <c r="P9014" s="60"/>
      <c r="Q9014" s="60"/>
      <c r="R9014" s="334">
        <v>23350</v>
      </c>
      <c r="S9014" s="319" t="s">
        <v>356</v>
      </c>
      <c r="BE9014" s="60"/>
      <c r="BR9014" s="60"/>
      <c r="BX9014" s="151"/>
      <c r="CB9014" s="151"/>
      <c r="CM9014" s="151"/>
      <c r="CO9014" s="151"/>
      <c r="CT9014" s="151"/>
      <c r="CY9014" s="151"/>
    </row>
    <row r="9015" spans="1:103" x14ac:dyDescent="0.2">
      <c r="A9015" s="60"/>
      <c r="B9015" s="60"/>
      <c r="C9015" s="60"/>
      <c r="D9015" s="60"/>
      <c r="E9015" s="60"/>
      <c r="F9015" s="60"/>
      <c r="G9015" s="60"/>
      <c r="H9015" s="60"/>
      <c r="I9015" s="60"/>
      <c r="J9015" s="60"/>
      <c r="K9015" s="60"/>
      <c r="L9015" s="60"/>
      <c r="M9015" s="60"/>
      <c r="N9015" s="60"/>
      <c r="O9015" s="60"/>
      <c r="P9015" s="60"/>
      <c r="Q9015" s="60"/>
      <c r="R9015" s="334">
        <v>23354</v>
      </c>
      <c r="S9015" s="319" t="s">
        <v>356</v>
      </c>
      <c r="BE9015" s="60"/>
      <c r="BR9015" s="60"/>
      <c r="BX9015" s="151"/>
      <c r="CB9015" s="151"/>
      <c r="CM9015" s="151"/>
      <c r="CO9015" s="151"/>
      <c r="CT9015" s="151"/>
      <c r="CY9015" s="151"/>
    </row>
    <row r="9016" spans="1:103" x14ac:dyDescent="0.2">
      <c r="A9016" s="60"/>
      <c r="B9016" s="60"/>
      <c r="C9016" s="60"/>
      <c r="D9016" s="60"/>
      <c r="E9016" s="60"/>
      <c r="F9016" s="60"/>
      <c r="G9016" s="60"/>
      <c r="H9016" s="60"/>
      <c r="I9016" s="60"/>
      <c r="J9016" s="60"/>
      <c r="K9016" s="60"/>
      <c r="L9016" s="60"/>
      <c r="M9016" s="60"/>
      <c r="N9016" s="60"/>
      <c r="O9016" s="60"/>
      <c r="P9016" s="60"/>
      <c r="Q9016" s="60"/>
      <c r="R9016" s="334">
        <v>23356</v>
      </c>
      <c r="S9016" s="319" t="s">
        <v>356</v>
      </c>
      <c r="BE9016" s="60"/>
      <c r="BR9016" s="60"/>
      <c r="BX9016" s="151"/>
      <c r="CB9016" s="151"/>
      <c r="CM9016" s="151"/>
      <c r="CO9016" s="151"/>
      <c r="CT9016" s="151"/>
      <c r="CY9016" s="151"/>
    </row>
    <row r="9017" spans="1:103" x14ac:dyDescent="0.2">
      <c r="A9017" s="60"/>
      <c r="B9017" s="60"/>
      <c r="C9017" s="60"/>
      <c r="D9017" s="60"/>
      <c r="E9017" s="60"/>
      <c r="F9017" s="60"/>
      <c r="G9017" s="60"/>
      <c r="H9017" s="60"/>
      <c r="I9017" s="60"/>
      <c r="J9017" s="60"/>
      <c r="K9017" s="60"/>
      <c r="L9017" s="60"/>
      <c r="M9017" s="60"/>
      <c r="N9017" s="60"/>
      <c r="O9017" s="60"/>
      <c r="P9017" s="60"/>
      <c r="Q9017" s="60"/>
      <c r="R9017" s="334">
        <v>23357</v>
      </c>
      <c r="S9017" s="319" t="s">
        <v>356</v>
      </c>
      <c r="BE9017" s="60"/>
      <c r="BR9017" s="60"/>
      <c r="BX9017" s="151"/>
      <c r="CB9017" s="151"/>
      <c r="CM9017" s="151"/>
      <c r="CO9017" s="151"/>
      <c r="CT9017" s="151"/>
      <c r="CY9017" s="151"/>
    </row>
    <row r="9018" spans="1:103" x14ac:dyDescent="0.2">
      <c r="A9018" s="60"/>
      <c r="B9018" s="60"/>
      <c r="C9018" s="60"/>
      <c r="D9018" s="60"/>
      <c r="E9018" s="60"/>
      <c r="F9018" s="60"/>
      <c r="G9018" s="60"/>
      <c r="H9018" s="60"/>
      <c r="I9018" s="60"/>
      <c r="J9018" s="60"/>
      <c r="K9018" s="60"/>
      <c r="L9018" s="60"/>
      <c r="M9018" s="60"/>
      <c r="N9018" s="60"/>
      <c r="O9018" s="60"/>
      <c r="P9018" s="60"/>
      <c r="Q9018" s="60"/>
      <c r="R9018" s="334">
        <v>23358</v>
      </c>
      <c r="S9018" s="319" t="s">
        <v>356</v>
      </c>
      <c r="BE9018" s="60"/>
      <c r="BR9018" s="60"/>
      <c r="BX9018" s="151"/>
      <c r="CB9018" s="151"/>
      <c r="CM9018" s="151"/>
      <c r="CO9018" s="151"/>
      <c r="CT9018" s="151"/>
      <c r="CY9018" s="151"/>
    </row>
    <row r="9019" spans="1:103" x14ac:dyDescent="0.2">
      <c r="A9019" s="60"/>
      <c r="B9019" s="60"/>
      <c r="C9019" s="60"/>
      <c r="D9019" s="60"/>
      <c r="E9019" s="60"/>
      <c r="F9019" s="60"/>
      <c r="G9019" s="60"/>
      <c r="H9019" s="60"/>
      <c r="I9019" s="60"/>
      <c r="J9019" s="60"/>
      <c r="K9019" s="60"/>
      <c r="L9019" s="60"/>
      <c r="M9019" s="60"/>
      <c r="N9019" s="60"/>
      <c r="O9019" s="60"/>
      <c r="P9019" s="60"/>
      <c r="Q9019" s="60"/>
      <c r="R9019" s="334">
        <v>23359</v>
      </c>
      <c r="S9019" s="319" t="s">
        <v>356</v>
      </c>
      <c r="BE9019" s="60"/>
      <c r="BR9019" s="60"/>
      <c r="BX9019" s="151"/>
      <c r="CB9019" s="151"/>
      <c r="CM9019" s="151"/>
      <c r="CO9019" s="151"/>
      <c r="CT9019" s="151"/>
      <c r="CY9019" s="151"/>
    </row>
    <row r="9020" spans="1:103" x14ac:dyDescent="0.2">
      <c r="A9020" s="60"/>
      <c r="B9020" s="60"/>
      <c r="C9020" s="60"/>
      <c r="D9020" s="60"/>
      <c r="E9020" s="60"/>
      <c r="F9020" s="60"/>
      <c r="G9020" s="60"/>
      <c r="H9020" s="60"/>
      <c r="I9020" s="60"/>
      <c r="J9020" s="60"/>
      <c r="K9020" s="60"/>
      <c r="L9020" s="60"/>
      <c r="M9020" s="60"/>
      <c r="N9020" s="60"/>
      <c r="O9020" s="60"/>
      <c r="P9020" s="60"/>
      <c r="Q9020" s="60"/>
      <c r="R9020" s="334">
        <v>23389</v>
      </c>
      <c r="S9020" s="319" t="s">
        <v>356</v>
      </c>
      <c r="BE9020" s="60"/>
      <c r="BR9020" s="60"/>
      <c r="BX9020" s="151"/>
      <c r="CB9020" s="151"/>
      <c r="CM9020" s="151"/>
      <c r="CO9020" s="151"/>
      <c r="CT9020" s="151"/>
      <c r="CY9020" s="151"/>
    </row>
    <row r="9021" spans="1:103" x14ac:dyDescent="0.2">
      <c r="A9021" s="60"/>
      <c r="B9021" s="60"/>
      <c r="C9021" s="60"/>
      <c r="D9021" s="60"/>
      <c r="E9021" s="60"/>
      <c r="F9021" s="60"/>
      <c r="G9021" s="60"/>
      <c r="H9021" s="60"/>
      <c r="I9021" s="60"/>
      <c r="J9021" s="60"/>
      <c r="K9021" s="60"/>
      <c r="L9021" s="60"/>
      <c r="M9021" s="60"/>
      <c r="N9021" s="60"/>
      <c r="O9021" s="60"/>
      <c r="P9021" s="60"/>
      <c r="Q9021" s="60"/>
      <c r="R9021" s="334">
        <v>23395</v>
      </c>
      <c r="S9021" s="319" t="s">
        <v>356</v>
      </c>
      <c r="BE9021" s="60"/>
      <c r="BR9021" s="60"/>
      <c r="BX9021" s="151"/>
      <c r="CB9021" s="151"/>
      <c r="CM9021" s="151"/>
      <c r="CO9021" s="151"/>
      <c r="CT9021" s="151"/>
      <c r="CY9021" s="151"/>
    </row>
    <row r="9022" spans="1:103" x14ac:dyDescent="0.2">
      <c r="A9022" s="60"/>
      <c r="B9022" s="60"/>
      <c r="C9022" s="60"/>
      <c r="D9022" s="60"/>
      <c r="E9022" s="60"/>
      <c r="F9022" s="60"/>
      <c r="G9022" s="60"/>
      <c r="H9022" s="60"/>
      <c r="I9022" s="60"/>
      <c r="J9022" s="60"/>
      <c r="K9022" s="60"/>
      <c r="L9022" s="60"/>
      <c r="M9022" s="60"/>
      <c r="N9022" s="60"/>
      <c r="O9022" s="60"/>
      <c r="P9022" s="60"/>
      <c r="Q9022" s="60"/>
      <c r="R9022" s="334">
        <v>23397</v>
      </c>
      <c r="S9022" s="319" t="s">
        <v>358</v>
      </c>
      <c r="BE9022" s="60"/>
      <c r="BR9022" s="60"/>
      <c r="BX9022" s="151"/>
      <c r="CB9022" s="151"/>
      <c r="CM9022" s="151"/>
      <c r="CO9022" s="151"/>
      <c r="CT9022" s="151"/>
      <c r="CY9022" s="151"/>
    </row>
    <row r="9023" spans="1:103" x14ac:dyDescent="0.2">
      <c r="A9023" s="60"/>
      <c r="B9023" s="60"/>
      <c r="C9023" s="60"/>
      <c r="D9023" s="60"/>
      <c r="E9023" s="60"/>
      <c r="F9023" s="60"/>
      <c r="G9023" s="60"/>
      <c r="H9023" s="60"/>
      <c r="I9023" s="60"/>
      <c r="J9023" s="60"/>
      <c r="K9023" s="60"/>
      <c r="L9023" s="60"/>
      <c r="M9023" s="60"/>
      <c r="N9023" s="60"/>
      <c r="O9023" s="60"/>
      <c r="P9023" s="60"/>
      <c r="Q9023" s="60"/>
      <c r="R9023" s="334">
        <v>23398</v>
      </c>
      <c r="S9023" s="319" t="s">
        <v>356</v>
      </c>
      <c r="BE9023" s="60"/>
      <c r="BR9023" s="60"/>
      <c r="BX9023" s="151"/>
      <c r="CB9023" s="151"/>
      <c r="CM9023" s="151"/>
      <c r="CO9023" s="151"/>
      <c r="CT9023" s="151"/>
      <c r="CY9023" s="151"/>
    </row>
    <row r="9024" spans="1:103" x14ac:dyDescent="0.2">
      <c r="A9024" s="60"/>
      <c r="B9024" s="60"/>
      <c r="C9024" s="60"/>
      <c r="D9024" s="60"/>
      <c r="E9024" s="60"/>
      <c r="F9024" s="60"/>
      <c r="G9024" s="60"/>
      <c r="H9024" s="60"/>
      <c r="I9024" s="60"/>
      <c r="J9024" s="60"/>
      <c r="K9024" s="60"/>
      <c r="L9024" s="60"/>
      <c r="M9024" s="60"/>
      <c r="N9024" s="60"/>
      <c r="O9024" s="60"/>
      <c r="P9024" s="60"/>
      <c r="Q9024" s="60"/>
      <c r="R9024" s="334">
        <v>23399</v>
      </c>
      <c r="S9024" s="319" t="s">
        <v>356</v>
      </c>
      <c r="BE9024" s="60"/>
      <c r="BR9024" s="60"/>
      <c r="BX9024" s="151"/>
      <c r="CB9024" s="151"/>
      <c r="CM9024" s="151"/>
      <c r="CO9024" s="151"/>
      <c r="CT9024" s="151"/>
      <c r="CY9024" s="151"/>
    </row>
    <row r="9025" spans="1:103" x14ac:dyDescent="0.2">
      <c r="A9025" s="60"/>
      <c r="B9025" s="60"/>
      <c r="C9025" s="60"/>
      <c r="D9025" s="60"/>
      <c r="E9025" s="60"/>
      <c r="F9025" s="60"/>
      <c r="G9025" s="60"/>
      <c r="H9025" s="60"/>
      <c r="I9025" s="60"/>
      <c r="J9025" s="60"/>
      <c r="K9025" s="60"/>
      <c r="L9025" s="60"/>
      <c r="M9025" s="60"/>
      <c r="N9025" s="60"/>
      <c r="O9025" s="60"/>
      <c r="P9025" s="60"/>
      <c r="Q9025" s="60"/>
      <c r="R9025" s="334">
        <v>23401</v>
      </c>
      <c r="S9025" s="319" t="s">
        <v>356</v>
      </c>
      <c r="BE9025" s="60"/>
      <c r="BR9025" s="60"/>
      <c r="BX9025" s="151"/>
      <c r="CB9025" s="151"/>
      <c r="CM9025" s="151"/>
      <c r="CO9025" s="151"/>
      <c r="CT9025" s="151"/>
      <c r="CY9025" s="151"/>
    </row>
    <row r="9026" spans="1:103" x14ac:dyDescent="0.2">
      <c r="A9026" s="60"/>
      <c r="B9026" s="60"/>
      <c r="C9026" s="60"/>
      <c r="D9026" s="60"/>
      <c r="E9026" s="60"/>
      <c r="F9026" s="60"/>
      <c r="G9026" s="60"/>
      <c r="H9026" s="60"/>
      <c r="I9026" s="60"/>
      <c r="J9026" s="60"/>
      <c r="K9026" s="60"/>
      <c r="L9026" s="60"/>
      <c r="M9026" s="60"/>
      <c r="N9026" s="60"/>
      <c r="O9026" s="60"/>
      <c r="P9026" s="60"/>
      <c r="Q9026" s="60"/>
      <c r="R9026" s="334">
        <v>23404</v>
      </c>
      <c r="S9026" s="319" t="s">
        <v>356</v>
      </c>
      <c r="BE9026" s="60"/>
      <c r="BR9026" s="60"/>
      <c r="BX9026" s="151"/>
      <c r="CB9026" s="151"/>
      <c r="CM9026" s="151"/>
      <c r="CO9026" s="151"/>
      <c r="CT9026" s="151"/>
      <c r="CY9026" s="151"/>
    </row>
    <row r="9027" spans="1:103" x14ac:dyDescent="0.2">
      <c r="A9027" s="60"/>
      <c r="B9027" s="60"/>
      <c r="C9027" s="60"/>
      <c r="D9027" s="60"/>
      <c r="E9027" s="60"/>
      <c r="F9027" s="60"/>
      <c r="G9027" s="60"/>
      <c r="H9027" s="60"/>
      <c r="I9027" s="60"/>
      <c r="J9027" s="60"/>
      <c r="K9027" s="60"/>
      <c r="L9027" s="60"/>
      <c r="M9027" s="60"/>
      <c r="N9027" s="60"/>
      <c r="O9027" s="60"/>
      <c r="P9027" s="60"/>
      <c r="Q9027" s="60"/>
      <c r="R9027" s="334">
        <v>23405</v>
      </c>
      <c r="S9027" s="319" t="s">
        <v>356</v>
      </c>
      <c r="BE9027" s="60"/>
      <c r="BR9027" s="60"/>
      <c r="BX9027" s="151"/>
      <c r="CB9027" s="151"/>
      <c r="CM9027" s="151"/>
      <c r="CO9027" s="151"/>
      <c r="CT9027" s="151"/>
      <c r="CY9027" s="151"/>
    </row>
    <row r="9028" spans="1:103" x14ac:dyDescent="0.2">
      <c r="A9028" s="60"/>
      <c r="B9028" s="60"/>
      <c r="C9028" s="60"/>
      <c r="D9028" s="60"/>
      <c r="E9028" s="60"/>
      <c r="F9028" s="60"/>
      <c r="G9028" s="60"/>
      <c r="H9028" s="60"/>
      <c r="I9028" s="60"/>
      <c r="J9028" s="60"/>
      <c r="K9028" s="60"/>
      <c r="L9028" s="60"/>
      <c r="M9028" s="60"/>
      <c r="N9028" s="60"/>
      <c r="O9028" s="60"/>
      <c r="P9028" s="60"/>
      <c r="Q9028" s="60"/>
      <c r="R9028" s="334">
        <v>23407</v>
      </c>
      <c r="S9028" s="319" t="s">
        <v>356</v>
      </c>
      <c r="BE9028" s="60"/>
      <c r="BR9028" s="60"/>
      <c r="BX9028" s="151"/>
      <c r="CB9028" s="151"/>
      <c r="CM9028" s="151"/>
      <c r="CO9028" s="151"/>
      <c r="CT9028" s="151"/>
      <c r="CY9028" s="151"/>
    </row>
    <row r="9029" spans="1:103" x14ac:dyDescent="0.2">
      <c r="A9029" s="60"/>
      <c r="B9029" s="60"/>
      <c r="C9029" s="60"/>
      <c r="D9029" s="60"/>
      <c r="E9029" s="60"/>
      <c r="F9029" s="60"/>
      <c r="G9029" s="60"/>
      <c r="H9029" s="60"/>
      <c r="I9029" s="60"/>
      <c r="J9029" s="60"/>
      <c r="K9029" s="60"/>
      <c r="L9029" s="60"/>
      <c r="M9029" s="60"/>
      <c r="N9029" s="60"/>
      <c r="O9029" s="60"/>
      <c r="P9029" s="60"/>
      <c r="Q9029" s="60"/>
      <c r="R9029" s="334">
        <v>23408</v>
      </c>
      <c r="S9029" s="319" t="s">
        <v>356</v>
      </c>
      <c r="BE9029" s="60"/>
      <c r="BR9029" s="60"/>
      <c r="BX9029" s="151"/>
      <c r="CB9029" s="151"/>
      <c r="CM9029" s="151"/>
      <c r="CO9029" s="151"/>
      <c r="CT9029" s="151"/>
      <c r="CY9029" s="151"/>
    </row>
    <row r="9030" spans="1:103" x14ac:dyDescent="0.2">
      <c r="A9030" s="60"/>
      <c r="B9030" s="60"/>
      <c r="C9030" s="60"/>
      <c r="D9030" s="60"/>
      <c r="E9030" s="60"/>
      <c r="F9030" s="60"/>
      <c r="G9030" s="60"/>
      <c r="H9030" s="60"/>
      <c r="I9030" s="60"/>
      <c r="J9030" s="60"/>
      <c r="K9030" s="60"/>
      <c r="L9030" s="60"/>
      <c r="M9030" s="60"/>
      <c r="N9030" s="60"/>
      <c r="O9030" s="60"/>
      <c r="P9030" s="60"/>
      <c r="Q9030" s="60"/>
      <c r="R9030" s="334">
        <v>23409</v>
      </c>
      <c r="S9030" s="319" t="s">
        <v>356</v>
      </c>
      <c r="BE9030" s="60"/>
      <c r="BR9030" s="60"/>
      <c r="BX9030" s="151"/>
      <c r="CB9030" s="151"/>
      <c r="CM9030" s="151"/>
      <c r="CO9030" s="151"/>
      <c r="CT9030" s="151"/>
      <c r="CY9030" s="151"/>
    </row>
    <row r="9031" spans="1:103" x14ac:dyDescent="0.2">
      <c r="A9031" s="60"/>
      <c r="B9031" s="60"/>
      <c r="C9031" s="60"/>
      <c r="D9031" s="60"/>
      <c r="E9031" s="60"/>
      <c r="F9031" s="60"/>
      <c r="G9031" s="60"/>
      <c r="H9031" s="60"/>
      <c r="I9031" s="60"/>
      <c r="J9031" s="60"/>
      <c r="K9031" s="60"/>
      <c r="L9031" s="60"/>
      <c r="M9031" s="60"/>
      <c r="N9031" s="60"/>
      <c r="O9031" s="60"/>
      <c r="P9031" s="60"/>
      <c r="Q9031" s="60"/>
      <c r="R9031" s="334">
        <v>23410</v>
      </c>
      <c r="S9031" s="319" t="s">
        <v>356</v>
      </c>
      <c r="BE9031" s="60"/>
      <c r="BR9031" s="60"/>
      <c r="BX9031" s="151"/>
      <c r="CB9031" s="151"/>
      <c r="CM9031" s="151"/>
      <c r="CO9031" s="151"/>
      <c r="CT9031" s="151"/>
      <c r="CY9031" s="151"/>
    </row>
    <row r="9032" spans="1:103" x14ac:dyDescent="0.2">
      <c r="A9032" s="60"/>
      <c r="B9032" s="60"/>
      <c r="C9032" s="60"/>
      <c r="D9032" s="60"/>
      <c r="E9032" s="60"/>
      <c r="F9032" s="60"/>
      <c r="G9032" s="60"/>
      <c r="H9032" s="60"/>
      <c r="I9032" s="60"/>
      <c r="J9032" s="60"/>
      <c r="K9032" s="60"/>
      <c r="L9032" s="60"/>
      <c r="M9032" s="60"/>
      <c r="N9032" s="60"/>
      <c r="O9032" s="60"/>
      <c r="P9032" s="60"/>
      <c r="Q9032" s="60"/>
      <c r="R9032" s="334">
        <v>23412</v>
      </c>
      <c r="S9032" s="319" t="s">
        <v>356</v>
      </c>
      <c r="BE9032" s="60"/>
      <c r="BR9032" s="60"/>
      <c r="BX9032" s="151"/>
      <c r="CB9032" s="151"/>
      <c r="CM9032" s="151"/>
      <c r="CO9032" s="151"/>
      <c r="CT9032" s="151"/>
      <c r="CY9032" s="151"/>
    </row>
    <row r="9033" spans="1:103" x14ac:dyDescent="0.2">
      <c r="A9033" s="60"/>
      <c r="B9033" s="60"/>
      <c r="C9033" s="60"/>
      <c r="D9033" s="60"/>
      <c r="E9033" s="60"/>
      <c r="F9033" s="60"/>
      <c r="G9033" s="60"/>
      <c r="H9033" s="60"/>
      <c r="I9033" s="60"/>
      <c r="J9033" s="60"/>
      <c r="K9033" s="60"/>
      <c r="L9033" s="60"/>
      <c r="M9033" s="60"/>
      <c r="N9033" s="60"/>
      <c r="O9033" s="60"/>
      <c r="P9033" s="60"/>
      <c r="Q9033" s="60"/>
      <c r="R9033" s="334">
        <v>23413</v>
      </c>
      <c r="S9033" s="319" t="s">
        <v>356</v>
      </c>
      <c r="BE9033" s="60"/>
      <c r="BR9033" s="60"/>
      <c r="BX9033" s="151"/>
      <c r="CB9033" s="151"/>
      <c r="CM9033" s="151"/>
      <c r="CO9033" s="151"/>
      <c r="CT9033" s="151"/>
      <c r="CY9033" s="151"/>
    </row>
    <row r="9034" spans="1:103" x14ac:dyDescent="0.2">
      <c r="A9034" s="60"/>
      <c r="B9034" s="60"/>
      <c r="C9034" s="60"/>
      <c r="D9034" s="60"/>
      <c r="E9034" s="60"/>
      <c r="F9034" s="60"/>
      <c r="G9034" s="60"/>
      <c r="H9034" s="60"/>
      <c r="I9034" s="60"/>
      <c r="J9034" s="60"/>
      <c r="K9034" s="60"/>
      <c r="L9034" s="60"/>
      <c r="M9034" s="60"/>
      <c r="N9034" s="60"/>
      <c r="O9034" s="60"/>
      <c r="P9034" s="60"/>
      <c r="Q9034" s="60"/>
      <c r="R9034" s="334">
        <v>23414</v>
      </c>
      <c r="S9034" s="319" t="s">
        <v>356</v>
      </c>
      <c r="BE9034" s="60"/>
      <c r="BR9034" s="60"/>
      <c r="BX9034" s="151"/>
      <c r="CB9034" s="151"/>
      <c r="CM9034" s="151"/>
      <c r="CO9034" s="151"/>
      <c r="CT9034" s="151"/>
      <c r="CY9034" s="151"/>
    </row>
    <row r="9035" spans="1:103" x14ac:dyDescent="0.2">
      <c r="A9035" s="60"/>
      <c r="B9035" s="60"/>
      <c r="C9035" s="60"/>
      <c r="D9035" s="60"/>
      <c r="E9035" s="60"/>
      <c r="F9035" s="60"/>
      <c r="G9035" s="60"/>
      <c r="H9035" s="60"/>
      <c r="I9035" s="60"/>
      <c r="J9035" s="60"/>
      <c r="K9035" s="60"/>
      <c r="L9035" s="60"/>
      <c r="M9035" s="60"/>
      <c r="N9035" s="60"/>
      <c r="O9035" s="60"/>
      <c r="P9035" s="60"/>
      <c r="Q9035" s="60"/>
      <c r="R9035" s="334">
        <v>23415</v>
      </c>
      <c r="S9035" s="319" t="s">
        <v>356</v>
      </c>
      <c r="BE9035" s="60"/>
      <c r="BR9035" s="60"/>
      <c r="BX9035" s="151"/>
      <c r="CB9035" s="151"/>
      <c r="CM9035" s="151"/>
      <c r="CO9035" s="151"/>
      <c r="CT9035" s="151"/>
      <c r="CY9035" s="151"/>
    </row>
    <row r="9036" spans="1:103" x14ac:dyDescent="0.2">
      <c r="A9036" s="60"/>
      <c r="B9036" s="60"/>
      <c r="C9036" s="60"/>
      <c r="D9036" s="60"/>
      <c r="E9036" s="60"/>
      <c r="F9036" s="60"/>
      <c r="G9036" s="60"/>
      <c r="H9036" s="60"/>
      <c r="I9036" s="60"/>
      <c r="J9036" s="60"/>
      <c r="K9036" s="60"/>
      <c r="L9036" s="60"/>
      <c r="M9036" s="60"/>
      <c r="N9036" s="60"/>
      <c r="O9036" s="60"/>
      <c r="P9036" s="60"/>
      <c r="Q9036" s="60"/>
      <c r="R9036" s="334">
        <v>23416</v>
      </c>
      <c r="S9036" s="319" t="s">
        <v>356</v>
      </c>
      <c r="BE9036" s="60"/>
      <c r="BR9036" s="60"/>
      <c r="BX9036" s="151"/>
      <c r="CB9036" s="151"/>
      <c r="CM9036" s="151"/>
      <c r="CO9036" s="151"/>
      <c r="CT9036" s="151"/>
      <c r="CY9036" s="151"/>
    </row>
    <row r="9037" spans="1:103" x14ac:dyDescent="0.2">
      <c r="A9037" s="60"/>
      <c r="B9037" s="60"/>
      <c r="C9037" s="60"/>
      <c r="D9037" s="60"/>
      <c r="E9037" s="60"/>
      <c r="F9037" s="60"/>
      <c r="G9037" s="60"/>
      <c r="H9037" s="60"/>
      <c r="I9037" s="60"/>
      <c r="J9037" s="60"/>
      <c r="K9037" s="60"/>
      <c r="L9037" s="60"/>
      <c r="M9037" s="60"/>
      <c r="N9037" s="60"/>
      <c r="O9037" s="60"/>
      <c r="P9037" s="60"/>
      <c r="Q9037" s="60"/>
      <c r="R9037" s="334">
        <v>23417</v>
      </c>
      <c r="S9037" s="319" t="s">
        <v>356</v>
      </c>
      <c r="BE9037" s="60"/>
      <c r="BR9037" s="60"/>
      <c r="BX9037" s="151"/>
      <c r="CB9037" s="151"/>
      <c r="CM9037" s="151"/>
      <c r="CO9037" s="151"/>
      <c r="CT9037" s="151"/>
      <c r="CY9037" s="151"/>
    </row>
    <row r="9038" spans="1:103" x14ac:dyDescent="0.2">
      <c r="A9038" s="60"/>
      <c r="B9038" s="60"/>
      <c r="C9038" s="60"/>
      <c r="D9038" s="60"/>
      <c r="E9038" s="60"/>
      <c r="F9038" s="60"/>
      <c r="G9038" s="60"/>
      <c r="H9038" s="60"/>
      <c r="I9038" s="60"/>
      <c r="J9038" s="60"/>
      <c r="K9038" s="60"/>
      <c r="L9038" s="60"/>
      <c r="M9038" s="60"/>
      <c r="N9038" s="60"/>
      <c r="O9038" s="60"/>
      <c r="P9038" s="60"/>
      <c r="Q9038" s="60"/>
      <c r="R9038" s="334">
        <v>23418</v>
      </c>
      <c r="S9038" s="319" t="s">
        <v>356</v>
      </c>
      <c r="BE9038" s="60"/>
      <c r="BR9038" s="60"/>
      <c r="BX9038" s="151"/>
      <c r="CB9038" s="151"/>
      <c r="CM9038" s="151"/>
      <c r="CO9038" s="151"/>
      <c r="CT9038" s="151"/>
      <c r="CY9038" s="151"/>
    </row>
    <row r="9039" spans="1:103" x14ac:dyDescent="0.2">
      <c r="A9039" s="60"/>
      <c r="B9039" s="60"/>
      <c r="C9039" s="60"/>
      <c r="D9039" s="60"/>
      <c r="E9039" s="60"/>
      <c r="F9039" s="60"/>
      <c r="G9039" s="60"/>
      <c r="H9039" s="60"/>
      <c r="I9039" s="60"/>
      <c r="J9039" s="60"/>
      <c r="K9039" s="60"/>
      <c r="L9039" s="60"/>
      <c r="M9039" s="60"/>
      <c r="N9039" s="60"/>
      <c r="O9039" s="60"/>
      <c r="P9039" s="60"/>
      <c r="Q9039" s="60"/>
      <c r="R9039" s="334">
        <v>23419</v>
      </c>
      <c r="S9039" s="319" t="s">
        <v>356</v>
      </c>
      <c r="BE9039" s="60"/>
      <c r="BR9039" s="60"/>
      <c r="BX9039" s="151"/>
      <c r="CB9039" s="151"/>
      <c r="CM9039" s="151"/>
      <c r="CO9039" s="151"/>
      <c r="CT9039" s="151"/>
      <c r="CY9039" s="151"/>
    </row>
    <row r="9040" spans="1:103" x14ac:dyDescent="0.2">
      <c r="A9040" s="60"/>
      <c r="B9040" s="60"/>
      <c r="C9040" s="60"/>
      <c r="D9040" s="60"/>
      <c r="E9040" s="60"/>
      <c r="F9040" s="60"/>
      <c r="G9040" s="60"/>
      <c r="H9040" s="60"/>
      <c r="I9040" s="60"/>
      <c r="J9040" s="60"/>
      <c r="K9040" s="60"/>
      <c r="L9040" s="60"/>
      <c r="M9040" s="60"/>
      <c r="N9040" s="60"/>
      <c r="O9040" s="60"/>
      <c r="P9040" s="60"/>
      <c r="Q9040" s="60"/>
      <c r="R9040" s="334">
        <v>23420</v>
      </c>
      <c r="S9040" s="319" t="s">
        <v>356</v>
      </c>
      <c r="BE9040" s="60"/>
      <c r="BR9040" s="60"/>
      <c r="BX9040" s="151"/>
      <c r="CB9040" s="151"/>
      <c r="CM9040" s="151"/>
      <c r="CO9040" s="151"/>
      <c r="CT9040" s="151"/>
      <c r="CY9040" s="151"/>
    </row>
    <row r="9041" spans="1:103" x14ac:dyDescent="0.2">
      <c r="A9041" s="60"/>
      <c r="B9041" s="60"/>
      <c r="C9041" s="60"/>
      <c r="D9041" s="60"/>
      <c r="E9041" s="60"/>
      <c r="F9041" s="60"/>
      <c r="G9041" s="60"/>
      <c r="H9041" s="60"/>
      <c r="I9041" s="60"/>
      <c r="J9041" s="60"/>
      <c r="K9041" s="60"/>
      <c r="L9041" s="60"/>
      <c r="M9041" s="60"/>
      <c r="N9041" s="60"/>
      <c r="O9041" s="60"/>
      <c r="P9041" s="60"/>
      <c r="Q9041" s="60"/>
      <c r="R9041" s="334">
        <v>23421</v>
      </c>
      <c r="S9041" s="319" t="s">
        <v>356</v>
      </c>
      <c r="BE9041" s="60"/>
      <c r="BR9041" s="60"/>
      <c r="BX9041" s="151"/>
      <c r="CB9041" s="151"/>
      <c r="CM9041" s="151"/>
      <c r="CO9041" s="151"/>
      <c r="CT9041" s="151"/>
      <c r="CY9041" s="151"/>
    </row>
    <row r="9042" spans="1:103" x14ac:dyDescent="0.2">
      <c r="A9042" s="60"/>
      <c r="B9042" s="60"/>
      <c r="C9042" s="60"/>
      <c r="D9042" s="60"/>
      <c r="E9042" s="60"/>
      <c r="F9042" s="60"/>
      <c r="G9042" s="60"/>
      <c r="H9042" s="60"/>
      <c r="I9042" s="60"/>
      <c r="J9042" s="60"/>
      <c r="K9042" s="60"/>
      <c r="L9042" s="60"/>
      <c r="M9042" s="60"/>
      <c r="N9042" s="60"/>
      <c r="O9042" s="60"/>
      <c r="P9042" s="60"/>
      <c r="Q9042" s="60"/>
      <c r="R9042" s="334">
        <v>23422</v>
      </c>
      <c r="S9042" s="319" t="s">
        <v>356</v>
      </c>
      <c r="BE9042" s="60"/>
      <c r="BR9042" s="60"/>
      <c r="BX9042" s="151"/>
      <c r="CB9042" s="151"/>
      <c r="CM9042" s="151"/>
      <c r="CO9042" s="151"/>
      <c r="CT9042" s="151"/>
      <c r="CY9042" s="151"/>
    </row>
    <row r="9043" spans="1:103" x14ac:dyDescent="0.2">
      <c r="A9043" s="60"/>
      <c r="B9043" s="60"/>
      <c r="C9043" s="60"/>
      <c r="D9043" s="60"/>
      <c r="E9043" s="60"/>
      <c r="F9043" s="60"/>
      <c r="G9043" s="60"/>
      <c r="H9043" s="60"/>
      <c r="I9043" s="60"/>
      <c r="J9043" s="60"/>
      <c r="K9043" s="60"/>
      <c r="L9043" s="60"/>
      <c r="M9043" s="60"/>
      <c r="N9043" s="60"/>
      <c r="O9043" s="60"/>
      <c r="P9043" s="60"/>
      <c r="Q9043" s="60"/>
      <c r="R9043" s="334">
        <v>23423</v>
      </c>
      <c r="S9043" s="319" t="s">
        <v>356</v>
      </c>
      <c r="BE9043" s="60"/>
      <c r="BR9043" s="60"/>
      <c r="BX9043" s="151"/>
      <c r="CB9043" s="151"/>
      <c r="CM9043" s="151"/>
      <c r="CO9043" s="151"/>
      <c r="CT9043" s="151"/>
      <c r="CY9043" s="151"/>
    </row>
    <row r="9044" spans="1:103" x14ac:dyDescent="0.2">
      <c r="A9044" s="60"/>
      <c r="B9044" s="60"/>
      <c r="C9044" s="60"/>
      <c r="D9044" s="60"/>
      <c r="E9044" s="60"/>
      <c r="F9044" s="60"/>
      <c r="G9044" s="60"/>
      <c r="H9044" s="60"/>
      <c r="I9044" s="60"/>
      <c r="J9044" s="60"/>
      <c r="K9044" s="60"/>
      <c r="L9044" s="60"/>
      <c r="M9044" s="60"/>
      <c r="N9044" s="60"/>
      <c r="O9044" s="60"/>
      <c r="P9044" s="60"/>
      <c r="Q9044" s="60"/>
      <c r="R9044" s="334">
        <v>23424</v>
      </c>
      <c r="S9044" s="319" t="s">
        <v>358</v>
      </c>
      <c r="BE9044" s="60"/>
      <c r="BR9044" s="60"/>
      <c r="BX9044" s="151"/>
      <c r="CB9044" s="151"/>
      <c r="CM9044" s="151"/>
      <c r="CO9044" s="151"/>
      <c r="CT9044" s="151"/>
      <c r="CY9044" s="151"/>
    </row>
    <row r="9045" spans="1:103" x14ac:dyDescent="0.2">
      <c r="A9045" s="60"/>
      <c r="B9045" s="60"/>
      <c r="C9045" s="60"/>
      <c r="D9045" s="60"/>
      <c r="E9045" s="60"/>
      <c r="F9045" s="60"/>
      <c r="G9045" s="60"/>
      <c r="H9045" s="60"/>
      <c r="I9045" s="60"/>
      <c r="J9045" s="60"/>
      <c r="K9045" s="60"/>
      <c r="L9045" s="60"/>
      <c r="M9045" s="60"/>
      <c r="N9045" s="60"/>
      <c r="O9045" s="60"/>
      <c r="P9045" s="60"/>
      <c r="Q9045" s="60"/>
      <c r="R9045" s="334">
        <v>23426</v>
      </c>
      <c r="S9045" s="319" t="s">
        <v>356</v>
      </c>
      <c r="BE9045" s="60"/>
      <c r="BR9045" s="60"/>
      <c r="BX9045" s="151"/>
      <c r="CB9045" s="151"/>
      <c r="CM9045" s="151"/>
      <c r="CO9045" s="151"/>
      <c r="CT9045" s="151"/>
      <c r="CY9045" s="151"/>
    </row>
    <row r="9046" spans="1:103" x14ac:dyDescent="0.2">
      <c r="A9046" s="60"/>
      <c r="B9046" s="60"/>
      <c r="C9046" s="60"/>
      <c r="D9046" s="60"/>
      <c r="E9046" s="60"/>
      <c r="F9046" s="60"/>
      <c r="G9046" s="60"/>
      <c r="H9046" s="60"/>
      <c r="I9046" s="60"/>
      <c r="J9046" s="60"/>
      <c r="K9046" s="60"/>
      <c r="L9046" s="60"/>
      <c r="M9046" s="60"/>
      <c r="N9046" s="60"/>
      <c r="O9046" s="60"/>
      <c r="P9046" s="60"/>
      <c r="Q9046" s="60"/>
      <c r="R9046" s="334">
        <v>23427</v>
      </c>
      <c r="S9046" s="319" t="s">
        <v>356</v>
      </c>
      <c r="BE9046" s="60"/>
      <c r="BR9046" s="60"/>
      <c r="BX9046" s="151"/>
      <c r="CB9046" s="151"/>
      <c r="CM9046" s="151"/>
      <c r="CO9046" s="151"/>
      <c r="CT9046" s="151"/>
      <c r="CY9046" s="151"/>
    </row>
    <row r="9047" spans="1:103" x14ac:dyDescent="0.2">
      <c r="A9047" s="60"/>
      <c r="B9047" s="60"/>
      <c r="C9047" s="60"/>
      <c r="D9047" s="60"/>
      <c r="E9047" s="60"/>
      <c r="F9047" s="60"/>
      <c r="G9047" s="60"/>
      <c r="H9047" s="60"/>
      <c r="I9047" s="60"/>
      <c r="J9047" s="60"/>
      <c r="K9047" s="60"/>
      <c r="L9047" s="60"/>
      <c r="M9047" s="60"/>
      <c r="N9047" s="60"/>
      <c r="O9047" s="60"/>
      <c r="P9047" s="60"/>
      <c r="Q9047" s="60"/>
      <c r="R9047" s="334">
        <v>23429</v>
      </c>
      <c r="S9047" s="319" t="s">
        <v>356</v>
      </c>
      <c r="BE9047" s="60"/>
      <c r="BR9047" s="60"/>
      <c r="BX9047" s="151"/>
      <c r="CB9047" s="151"/>
      <c r="CM9047" s="151"/>
      <c r="CO9047" s="151"/>
      <c r="CT9047" s="151"/>
      <c r="CY9047" s="151"/>
    </row>
    <row r="9048" spans="1:103" x14ac:dyDescent="0.2">
      <c r="A9048" s="60"/>
      <c r="B9048" s="60"/>
      <c r="C9048" s="60"/>
      <c r="D9048" s="60"/>
      <c r="E9048" s="60"/>
      <c r="F9048" s="60"/>
      <c r="G9048" s="60"/>
      <c r="H9048" s="60"/>
      <c r="I9048" s="60"/>
      <c r="J9048" s="60"/>
      <c r="K9048" s="60"/>
      <c r="L9048" s="60"/>
      <c r="M9048" s="60"/>
      <c r="N9048" s="60"/>
      <c r="O9048" s="60"/>
      <c r="P9048" s="60"/>
      <c r="Q9048" s="60"/>
      <c r="R9048" s="334">
        <v>23430</v>
      </c>
      <c r="S9048" s="319" t="s">
        <v>358</v>
      </c>
      <c r="BE9048" s="60"/>
      <c r="BR9048" s="60"/>
      <c r="BX9048" s="151"/>
      <c r="CB9048" s="151"/>
      <c r="CM9048" s="151"/>
      <c r="CO9048" s="151"/>
      <c r="CT9048" s="151"/>
      <c r="CY9048" s="151"/>
    </row>
    <row r="9049" spans="1:103" x14ac:dyDescent="0.2">
      <c r="A9049" s="60"/>
      <c r="B9049" s="60"/>
      <c r="C9049" s="60"/>
      <c r="D9049" s="60"/>
      <c r="E9049" s="60"/>
      <c r="F9049" s="60"/>
      <c r="G9049" s="60"/>
      <c r="H9049" s="60"/>
      <c r="I9049" s="60"/>
      <c r="J9049" s="60"/>
      <c r="K9049" s="60"/>
      <c r="L9049" s="60"/>
      <c r="M9049" s="60"/>
      <c r="N9049" s="60"/>
      <c r="O9049" s="60"/>
      <c r="P9049" s="60"/>
      <c r="Q9049" s="60"/>
      <c r="R9049" s="334">
        <v>23431</v>
      </c>
      <c r="S9049" s="319" t="s">
        <v>358</v>
      </c>
      <c r="BE9049" s="60"/>
      <c r="BR9049" s="60"/>
      <c r="BX9049" s="151"/>
      <c r="CB9049" s="151"/>
      <c r="CM9049" s="151"/>
      <c r="CO9049" s="151"/>
      <c r="CT9049" s="151"/>
      <c r="CY9049" s="151"/>
    </row>
    <row r="9050" spans="1:103" x14ac:dyDescent="0.2">
      <c r="A9050" s="60"/>
      <c r="B9050" s="60"/>
      <c r="C9050" s="60"/>
      <c r="D9050" s="60"/>
      <c r="E9050" s="60"/>
      <c r="F9050" s="60"/>
      <c r="G9050" s="60"/>
      <c r="H9050" s="60"/>
      <c r="I9050" s="60"/>
      <c r="J9050" s="60"/>
      <c r="K9050" s="60"/>
      <c r="L9050" s="60"/>
      <c r="M9050" s="60"/>
      <c r="N9050" s="60"/>
      <c r="O9050" s="60"/>
      <c r="P9050" s="60"/>
      <c r="Q9050" s="60"/>
      <c r="R9050" s="334">
        <v>23432</v>
      </c>
      <c r="S9050" s="319" t="s">
        <v>358</v>
      </c>
      <c r="BE9050" s="60"/>
      <c r="BR9050" s="60"/>
      <c r="BX9050" s="151"/>
      <c r="CB9050" s="151"/>
      <c r="CM9050" s="151"/>
      <c r="CO9050" s="151"/>
      <c r="CT9050" s="151"/>
      <c r="CY9050" s="151"/>
    </row>
    <row r="9051" spans="1:103" x14ac:dyDescent="0.2">
      <c r="A9051" s="60"/>
      <c r="B9051" s="60"/>
      <c r="C9051" s="60"/>
      <c r="D9051" s="60"/>
      <c r="E9051" s="60"/>
      <c r="F9051" s="60"/>
      <c r="G9051" s="60"/>
      <c r="H9051" s="60"/>
      <c r="I9051" s="60"/>
      <c r="J9051" s="60"/>
      <c r="K9051" s="60"/>
      <c r="L9051" s="60"/>
      <c r="M9051" s="60"/>
      <c r="N9051" s="60"/>
      <c r="O9051" s="60"/>
      <c r="P9051" s="60"/>
      <c r="Q9051" s="60"/>
      <c r="R9051" s="334">
        <v>23433</v>
      </c>
      <c r="S9051" s="319" t="s">
        <v>358</v>
      </c>
      <c r="BE9051" s="60"/>
      <c r="BR9051" s="60"/>
      <c r="BX9051" s="151"/>
      <c r="CB9051" s="151"/>
      <c r="CM9051" s="151"/>
      <c r="CO9051" s="151"/>
      <c r="CT9051" s="151"/>
      <c r="CY9051" s="151"/>
    </row>
    <row r="9052" spans="1:103" x14ac:dyDescent="0.2">
      <c r="A9052" s="60"/>
      <c r="B9052" s="60"/>
      <c r="C9052" s="60"/>
      <c r="D9052" s="60"/>
      <c r="E9052" s="60"/>
      <c r="F9052" s="60"/>
      <c r="G9052" s="60"/>
      <c r="H9052" s="60"/>
      <c r="I9052" s="60"/>
      <c r="J9052" s="60"/>
      <c r="K9052" s="60"/>
      <c r="L9052" s="60"/>
      <c r="M9052" s="60"/>
      <c r="N9052" s="60"/>
      <c r="O9052" s="60"/>
      <c r="P9052" s="60"/>
      <c r="Q9052" s="60"/>
      <c r="R9052" s="334">
        <v>23434</v>
      </c>
      <c r="S9052" s="319" t="s">
        <v>358</v>
      </c>
      <c r="BE9052" s="60"/>
      <c r="BR9052" s="60"/>
      <c r="BX9052" s="151"/>
      <c r="CB9052" s="151"/>
      <c r="CM9052" s="151"/>
      <c r="CO9052" s="151"/>
      <c r="CT9052" s="151"/>
      <c r="CY9052" s="151"/>
    </row>
    <row r="9053" spans="1:103" x14ac:dyDescent="0.2">
      <c r="A9053" s="60"/>
      <c r="B9053" s="60"/>
      <c r="C9053" s="60"/>
      <c r="D9053" s="60"/>
      <c r="E9053" s="60"/>
      <c r="F9053" s="60"/>
      <c r="G9053" s="60"/>
      <c r="H9053" s="60"/>
      <c r="I9053" s="60"/>
      <c r="J9053" s="60"/>
      <c r="K9053" s="60"/>
      <c r="L9053" s="60"/>
      <c r="M9053" s="60"/>
      <c r="N9053" s="60"/>
      <c r="O9053" s="60"/>
      <c r="P9053" s="60"/>
      <c r="Q9053" s="60"/>
      <c r="R9053" s="334">
        <v>23435</v>
      </c>
      <c r="S9053" s="319" t="s">
        <v>358</v>
      </c>
      <c r="BE9053" s="60"/>
      <c r="BR9053" s="60"/>
      <c r="BX9053" s="151"/>
      <c r="CB9053" s="151"/>
      <c r="CM9053" s="151"/>
      <c r="CO9053" s="151"/>
      <c r="CT9053" s="151"/>
      <c r="CY9053" s="151"/>
    </row>
    <row r="9054" spans="1:103" x14ac:dyDescent="0.2">
      <c r="A9054" s="60"/>
      <c r="B9054" s="60"/>
      <c r="C9054" s="60"/>
      <c r="D9054" s="60"/>
      <c r="E9054" s="60"/>
      <c r="F9054" s="60"/>
      <c r="G9054" s="60"/>
      <c r="H9054" s="60"/>
      <c r="I9054" s="60"/>
      <c r="J9054" s="60"/>
      <c r="K9054" s="60"/>
      <c r="L9054" s="60"/>
      <c r="M9054" s="60"/>
      <c r="N9054" s="60"/>
      <c r="O9054" s="60"/>
      <c r="P9054" s="60"/>
      <c r="Q9054" s="60"/>
      <c r="R9054" s="334">
        <v>23436</v>
      </c>
      <c r="S9054" s="319" t="s">
        <v>358</v>
      </c>
      <c r="BE9054" s="60"/>
      <c r="BR9054" s="60"/>
      <c r="BX9054" s="151"/>
      <c r="CB9054" s="151"/>
      <c r="CM9054" s="151"/>
      <c r="CO9054" s="151"/>
      <c r="CT9054" s="151"/>
      <c r="CY9054" s="151"/>
    </row>
    <row r="9055" spans="1:103" x14ac:dyDescent="0.2">
      <c r="A9055" s="60"/>
      <c r="B9055" s="60"/>
      <c r="C9055" s="60"/>
      <c r="D9055" s="60"/>
      <c r="E9055" s="60"/>
      <c r="F9055" s="60"/>
      <c r="G9055" s="60"/>
      <c r="H9055" s="60"/>
      <c r="I9055" s="60"/>
      <c r="J9055" s="60"/>
      <c r="K9055" s="60"/>
      <c r="L9055" s="60"/>
      <c r="M9055" s="60"/>
      <c r="N9055" s="60"/>
      <c r="O9055" s="60"/>
      <c r="P9055" s="60"/>
      <c r="Q9055" s="60"/>
      <c r="R9055" s="334">
        <v>23437</v>
      </c>
      <c r="S9055" s="319" t="s">
        <v>358</v>
      </c>
      <c r="BE9055" s="60"/>
      <c r="BR9055" s="60"/>
      <c r="BX9055" s="151"/>
      <c r="CB9055" s="151"/>
      <c r="CM9055" s="151"/>
      <c r="CO9055" s="151"/>
      <c r="CT9055" s="151"/>
      <c r="CY9055" s="151"/>
    </row>
    <row r="9056" spans="1:103" x14ac:dyDescent="0.2">
      <c r="A9056" s="60"/>
      <c r="B9056" s="60"/>
      <c r="C9056" s="60"/>
      <c r="D9056" s="60"/>
      <c r="E9056" s="60"/>
      <c r="F9056" s="60"/>
      <c r="G9056" s="60"/>
      <c r="H9056" s="60"/>
      <c r="I9056" s="60"/>
      <c r="J9056" s="60"/>
      <c r="K9056" s="60"/>
      <c r="L9056" s="60"/>
      <c r="M9056" s="60"/>
      <c r="N9056" s="60"/>
      <c r="O9056" s="60"/>
      <c r="P9056" s="60"/>
      <c r="Q9056" s="60"/>
      <c r="R9056" s="334">
        <v>23438</v>
      </c>
      <c r="S9056" s="319" t="s">
        <v>358</v>
      </c>
      <c r="BE9056" s="60"/>
      <c r="BR9056" s="60"/>
      <c r="BX9056" s="151"/>
      <c r="CB9056" s="151"/>
      <c r="CM9056" s="151"/>
      <c r="CO9056" s="151"/>
      <c r="CT9056" s="151"/>
      <c r="CY9056" s="151"/>
    </row>
    <row r="9057" spans="1:103" x14ac:dyDescent="0.2">
      <c r="A9057" s="60"/>
      <c r="B9057" s="60"/>
      <c r="C9057" s="60"/>
      <c r="D9057" s="60"/>
      <c r="E9057" s="60"/>
      <c r="F9057" s="60"/>
      <c r="G9057" s="60"/>
      <c r="H9057" s="60"/>
      <c r="I9057" s="60"/>
      <c r="J9057" s="60"/>
      <c r="K9057" s="60"/>
      <c r="L9057" s="60"/>
      <c r="M9057" s="60"/>
      <c r="N9057" s="60"/>
      <c r="O9057" s="60"/>
      <c r="P9057" s="60"/>
      <c r="Q9057" s="60"/>
      <c r="R9057" s="334">
        <v>23439</v>
      </c>
      <c r="S9057" s="319" t="s">
        <v>358</v>
      </c>
      <c r="BE9057" s="60"/>
      <c r="BR9057" s="60"/>
      <c r="BX9057" s="151"/>
      <c r="CB9057" s="151"/>
      <c r="CM9057" s="151"/>
      <c r="CO9057" s="151"/>
      <c r="CT9057" s="151"/>
      <c r="CY9057" s="151"/>
    </row>
    <row r="9058" spans="1:103" x14ac:dyDescent="0.2">
      <c r="A9058" s="60"/>
      <c r="B9058" s="60"/>
      <c r="C9058" s="60"/>
      <c r="D9058" s="60"/>
      <c r="E9058" s="60"/>
      <c r="F9058" s="60"/>
      <c r="G9058" s="60"/>
      <c r="H9058" s="60"/>
      <c r="I9058" s="60"/>
      <c r="J9058" s="60"/>
      <c r="K9058" s="60"/>
      <c r="L9058" s="60"/>
      <c r="M9058" s="60"/>
      <c r="N9058" s="60"/>
      <c r="O9058" s="60"/>
      <c r="P9058" s="60"/>
      <c r="Q9058" s="60"/>
      <c r="R9058" s="334">
        <v>23440</v>
      </c>
      <c r="S9058" s="319" t="s">
        <v>356</v>
      </c>
      <c r="BE9058" s="60"/>
      <c r="BR9058" s="60"/>
      <c r="BX9058" s="151"/>
      <c r="CB9058" s="151"/>
      <c r="CM9058" s="151"/>
      <c r="CO9058" s="151"/>
      <c r="CT9058" s="151"/>
      <c r="CY9058" s="151"/>
    </row>
    <row r="9059" spans="1:103" x14ac:dyDescent="0.2">
      <c r="A9059" s="60"/>
      <c r="B9059" s="60"/>
      <c r="C9059" s="60"/>
      <c r="D9059" s="60"/>
      <c r="E9059" s="60"/>
      <c r="F9059" s="60"/>
      <c r="G9059" s="60"/>
      <c r="H9059" s="60"/>
      <c r="I9059" s="60"/>
      <c r="J9059" s="60"/>
      <c r="K9059" s="60"/>
      <c r="L9059" s="60"/>
      <c r="M9059" s="60"/>
      <c r="N9059" s="60"/>
      <c r="O9059" s="60"/>
      <c r="P9059" s="60"/>
      <c r="Q9059" s="60"/>
      <c r="R9059" s="334">
        <v>23441</v>
      </c>
      <c r="S9059" s="319" t="s">
        <v>356</v>
      </c>
      <c r="BE9059" s="60"/>
      <c r="BR9059" s="60"/>
      <c r="BX9059" s="151"/>
      <c r="CB9059" s="151"/>
      <c r="CM9059" s="151"/>
      <c r="CO9059" s="151"/>
      <c r="CT9059" s="151"/>
      <c r="CY9059" s="151"/>
    </row>
    <row r="9060" spans="1:103" x14ac:dyDescent="0.2">
      <c r="A9060" s="60"/>
      <c r="B9060" s="60"/>
      <c r="C9060" s="60"/>
      <c r="D9060" s="60"/>
      <c r="E9060" s="60"/>
      <c r="F9060" s="60"/>
      <c r="G9060" s="60"/>
      <c r="H9060" s="60"/>
      <c r="I9060" s="60"/>
      <c r="J9060" s="60"/>
      <c r="K9060" s="60"/>
      <c r="L9060" s="60"/>
      <c r="M9060" s="60"/>
      <c r="N9060" s="60"/>
      <c r="O9060" s="60"/>
      <c r="P9060" s="60"/>
      <c r="Q9060" s="60"/>
      <c r="R9060" s="334">
        <v>23442</v>
      </c>
      <c r="S9060" s="319" t="s">
        <v>356</v>
      </c>
      <c r="BE9060" s="60"/>
      <c r="BR9060" s="60"/>
      <c r="BX9060" s="151"/>
      <c r="CB9060" s="151"/>
      <c r="CM9060" s="151"/>
      <c r="CO9060" s="151"/>
      <c r="CT9060" s="151"/>
      <c r="CY9060" s="151"/>
    </row>
    <row r="9061" spans="1:103" x14ac:dyDescent="0.2">
      <c r="A9061" s="60"/>
      <c r="B9061" s="60"/>
      <c r="C9061" s="60"/>
      <c r="D9061" s="60"/>
      <c r="E9061" s="60"/>
      <c r="F9061" s="60"/>
      <c r="G9061" s="60"/>
      <c r="H9061" s="60"/>
      <c r="I9061" s="60"/>
      <c r="J9061" s="60"/>
      <c r="K9061" s="60"/>
      <c r="L9061" s="60"/>
      <c r="M9061" s="60"/>
      <c r="N9061" s="60"/>
      <c r="O9061" s="60"/>
      <c r="P9061" s="60"/>
      <c r="Q9061" s="60"/>
      <c r="R9061" s="334">
        <v>23443</v>
      </c>
      <c r="S9061" s="319" t="s">
        <v>356</v>
      </c>
      <c r="BE9061" s="60"/>
      <c r="BR9061" s="60"/>
      <c r="BX9061" s="151"/>
      <c r="CB9061" s="151"/>
      <c r="CM9061" s="151"/>
      <c r="CO9061" s="151"/>
      <c r="CT9061" s="151"/>
      <c r="CY9061" s="151"/>
    </row>
    <row r="9062" spans="1:103" x14ac:dyDescent="0.2">
      <c r="A9062" s="60"/>
      <c r="B9062" s="60"/>
      <c r="C9062" s="60"/>
      <c r="D9062" s="60"/>
      <c r="E9062" s="60"/>
      <c r="F9062" s="60"/>
      <c r="G9062" s="60"/>
      <c r="H9062" s="60"/>
      <c r="I9062" s="60"/>
      <c r="J9062" s="60"/>
      <c r="K9062" s="60"/>
      <c r="L9062" s="60"/>
      <c r="M9062" s="60"/>
      <c r="N9062" s="60"/>
      <c r="O9062" s="60"/>
      <c r="P9062" s="60"/>
      <c r="Q9062" s="60"/>
      <c r="R9062" s="334">
        <v>23450</v>
      </c>
      <c r="S9062" s="319" t="s">
        <v>358</v>
      </c>
      <c r="BE9062" s="60"/>
      <c r="BR9062" s="60"/>
      <c r="BX9062" s="151"/>
      <c r="CB9062" s="151"/>
      <c r="CM9062" s="151"/>
      <c r="CO9062" s="151"/>
      <c r="CT9062" s="151"/>
      <c r="CY9062" s="151"/>
    </row>
    <row r="9063" spans="1:103" x14ac:dyDescent="0.2">
      <c r="A9063" s="60"/>
      <c r="B9063" s="60"/>
      <c r="C9063" s="60"/>
      <c r="D9063" s="60"/>
      <c r="E9063" s="60"/>
      <c r="F9063" s="60"/>
      <c r="G9063" s="60"/>
      <c r="H9063" s="60"/>
      <c r="I9063" s="60"/>
      <c r="J9063" s="60"/>
      <c r="K9063" s="60"/>
      <c r="L9063" s="60"/>
      <c r="M9063" s="60"/>
      <c r="N9063" s="60"/>
      <c r="O9063" s="60"/>
      <c r="P9063" s="60"/>
      <c r="Q9063" s="60"/>
      <c r="R9063" s="334">
        <v>23451</v>
      </c>
      <c r="S9063" s="319" t="s">
        <v>358</v>
      </c>
      <c r="BE9063" s="60"/>
      <c r="BR9063" s="60"/>
      <c r="BX9063" s="151"/>
      <c r="CB9063" s="151"/>
      <c r="CM9063" s="151"/>
      <c r="CO9063" s="151"/>
      <c r="CT9063" s="151"/>
      <c r="CY9063" s="151"/>
    </row>
    <row r="9064" spans="1:103" x14ac:dyDescent="0.2">
      <c r="A9064" s="60"/>
      <c r="B9064" s="60"/>
      <c r="C9064" s="60"/>
      <c r="D9064" s="60"/>
      <c r="E9064" s="60"/>
      <c r="F9064" s="60"/>
      <c r="G9064" s="60"/>
      <c r="H9064" s="60"/>
      <c r="I9064" s="60"/>
      <c r="J9064" s="60"/>
      <c r="K9064" s="60"/>
      <c r="L9064" s="60"/>
      <c r="M9064" s="60"/>
      <c r="N9064" s="60"/>
      <c r="O9064" s="60"/>
      <c r="P9064" s="60"/>
      <c r="Q9064" s="60"/>
      <c r="R9064" s="334">
        <v>23452</v>
      </c>
      <c r="S9064" s="319" t="s">
        <v>358</v>
      </c>
      <c r="BE9064" s="60"/>
      <c r="BR9064" s="60"/>
      <c r="BX9064" s="151"/>
      <c r="CB9064" s="151"/>
      <c r="CM9064" s="151"/>
      <c r="CO9064" s="151"/>
      <c r="CT9064" s="151"/>
      <c r="CY9064" s="151"/>
    </row>
    <row r="9065" spans="1:103" x14ac:dyDescent="0.2">
      <c r="A9065" s="60"/>
      <c r="B9065" s="60"/>
      <c r="C9065" s="60"/>
      <c r="D9065" s="60"/>
      <c r="E9065" s="60"/>
      <c r="F9065" s="60"/>
      <c r="G9065" s="60"/>
      <c r="H9065" s="60"/>
      <c r="I9065" s="60"/>
      <c r="J9065" s="60"/>
      <c r="K9065" s="60"/>
      <c r="L9065" s="60"/>
      <c r="M9065" s="60"/>
      <c r="N9065" s="60"/>
      <c r="O9065" s="60"/>
      <c r="P9065" s="60"/>
      <c r="Q9065" s="60"/>
      <c r="R9065" s="334">
        <v>23453</v>
      </c>
      <c r="S9065" s="319" t="s">
        <v>358</v>
      </c>
      <c r="BE9065" s="60"/>
      <c r="BR9065" s="60"/>
      <c r="BX9065" s="151"/>
      <c r="CB9065" s="151"/>
      <c r="CM9065" s="151"/>
      <c r="CO9065" s="151"/>
      <c r="CT9065" s="151"/>
      <c r="CY9065" s="151"/>
    </row>
    <row r="9066" spans="1:103" x14ac:dyDescent="0.2">
      <c r="A9066" s="60"/>
      <c r="B9066" s="60"/>
      <c r="C9066" s="60"/>
      <c r="D9066" s="60"/>
      <c r="E9066" s="60"/>
      <c r="F9066" s="60"/>
      <c r="G9066" s="60"/>
      <c r="H9066" s="60"/>
      <c r="I9066" s="60"/>
      <c r="J9066" s="60"/>
      <c r="K9066" s="60"/>
      <c r="L9066" s="60"/>
      <c r="M9066" s="60"/>
      <c r="N9066" s="60"/>
      <c r="O9066" s="60"/>
      <c r="P9066" s="60"/>
      <c r="Q9066" s="60"/>
      <c r="R9066" s="334">
        <v>23454</v>
      </c>
      <c r="S9066" s="319" t="s">
        <v>358</v>
      </c>
      <c r="BE9066" s="60"/>
      <c r="BR9066" s="60"/>
      <c r="BX9066" s="151"/>
      <c r="CB9066" s="151"/>
      <c r="CM9066" s="151"/>
      <c r="CO9066" s="151"/>
      <c r="CT9066" s="151"/>
      <c r="CY9066" s="151"/>
    </row>
    <row r="9067" spans="1:103" x14ac:dyDescent="0.2">
      <c r="A9067" s="60"/>
      <c r="B9067" s="60"/>
      <c r="C9067" s="60"/>
      <c r="D9067" s="60"/>
      <c r="E9067" s="60"/>
      <c r="F9067" s="60"/>
      <c r="G9067" s="60"/>
      <c r="H9067" s="60"/>
      <c r="I9067" s="60"/>
      <c r="J9067" s="60"/>
      <c r="K9067" s="60"/>
      <c r="L9067" s="60"/>
      <c r="M9067" s="60"/>
      <c r="N9067" s="60"/>
      <c r="O9067" s="60"/>
      <c r="P9067" s="60"/>
      <c r="Q9067" s="60"/>
      <c r="R9067" s="334">
        <v>23455</v>
      </c>
      <c r="S9067" s="319" t="s">
        <v>358</v>
      </c>
      <c r="BE9067" s="60"/>
      <c r="BR9067" s="60"/>
      <c r="BX9067" s="151"/>
      <c r="CB9067" s="151"/>
      <c r="CM9067" s="151"/>
      <c r="CO9067" s="151"/>
      <c r="CT9067" s="151"/>
      <c r="CY9067" s="151"/>
    </row>
    <row r="9068" spans="1:103" x14ac:dyDescent="0.2">
      <c r="A9068" s="60"/>
      <c r="B9068" s="60"/>
      <c r="C9068" s="60"/>
      <c r="D9068" s="60"/>
      <c r="E9068" s="60"/>
      <c r="F9068" s="60"/>
      <c r="G9068" s="60"/>
      <c r="H9068" s="60"/>
      <c r="I9068" s="60"/>
      <c r="J9068" s="60"/>
      <c r="K9068" s="60"/>
      <c r="L9068" s="60"/>
      <c r="M9068" s="60"/>
      <c r="N9068" s="60"/>
      <c r="O9068" s="60"/>
      <c r="P9068" s="60"/>
      <c r="Q9068" s="60"/>
      <c r="R9068" s="334">
        <v>23456</v>
      </c>
      <c r="S9068" s="319" t="s">
        <v>358</v>
      </c>
      <c r="BE9068" s="60"/>
      <c r="BR9068" s="60"/>
      <c r="BX9068" s="151"/>
      <c r="CB9068" s="151"/>
      <c r="CM9068" s="151"/>
      <c r="CO9068" s="151"/>
      <c r="CT9068" s="151"/>
      <c r="CY9068" s="151"/>
    </row>
    <row r="9069" spans="1:103" x14ac:dyDescent="0.2">
      <c r="A9069" s="60"/>
      <c r="B9069" s="60"/>
      <c r="C9069" s="60"/>
      <c r="D9069" s="60"/>
      <c r="E9069" s="60"/>
      <c r="F9069" s="60"/>
      <c r="G9069" s="60"/>
      <c r="H9069" s="60"/>
      <c r="I9069" s="60"/>
      <c r="J9069" s="60"/>
      <c r="K9069" s="60"/>
      <c r="L9069" s="60"/>
      <c r="M9069" s="60"/>
      <c r="N9069" s="60"/>
      <c r="O9069" s="60"/>
      <c r="P9069" s="60"/>
      <c r="Q9069" s="60"/>
      <c r="R9069" s="334">
        <v>23457</v>
      </c>
      <c r="S9069" s="319" t="s">
        <v>358</v>
      </c>
      <c r="BE9069" s="60"/>
      <c r="BR9069" s="60"/>
      <c r="BX9069" s="151"/>
      <c r="CB9069" s="151"/>
      <c r="CM9069" s="151"/>
      <c r="CO9069" s="151"/>
      <c r="CT9069" s="151"/>
      <c r="CY9069" s="151"/>
    </row>
    <row r="9070" spans="1:103" x14ac:dyDescent="0.2">
      <c r="A9070" s="60"/>
      <c r="B9070" s="60"/>
      <c r="C9070" s="60"/>
      <c r="D9070" s="60"/>
      <c r="E9070" s="60"/>
      <c r="F9070" s="60"/>
      <c r="G9070" s="60"/>
      <c r="H9070" s="60"/>
      <c r="I9070" s="60"/>
      <c r="J9070" s="60"/>
      <c r="K9070" s="60"/>
      <c r="L9070" s="60"/>
      <c r="M9070" s="60"/>
      <c r="N9070" s="60"/>
      <c r="O9070" s="60"/>
      <c r="P9070" s="60"/>
      <c r="Q9070" s="60"/>
      <c r="R9070" s="334">
        <v>23458</v>
      </c>
      <c r="S9070" s="319" t="s">
        <v>358</v>
      </c>
      <c r="BE9070" s="60"/>
      <c r="BR9070" s="60"/>
      <c r="BX9070" s="151"/>
      <c r="CB9070" s="151"/>
      <c r="CM9070" s="151"/>
      <c r="CO9070" s="151"/>
      <c r="CT9070" s="151"/>
      <c r="CY9070" s="151"/>
    </row>
    <row r="9071" spans="1:103" x14ac:dyDescent="0.2">
      <c r="A9071" s="60"/>
      <c r="B9071" s="60"/>
      <c r="C9071" s="60"/>
      <c r="D9071" s="60"/>
      <c r="E9071" s="60"/>
      <c r="F9071" s="60"/>
      <c r="G9071" s="60"/>
      <c r="H9071" s="60"/>
      <c r="I9071" s="60"/>
      <c r="J9071" s="60"/>
      <c r="K9071" s="60"/>
      <c r="L9071" s="60"/>
      <c r="M9071" s="60"/>
      <c r="N9071" s="60"/>
      <c r="O9071" s="60"/>
      <c r="P9071" s="60"/>
      <c r="Q9071" s="60"/>
      <c r="R9071" s="334">
        <v>23459</v>
      </c>
      <c r="S9071" s="319" t="s">
        <v>358</v>
      </c>
      <c r="BE9071" s="60"/>
      <c r="BR9071" s="60"/>
      <c r="BX9071" s="151"/>
      <c r="CB9071" s="151"/>
      <c r="CM9071" s="151"/>
      <c r="CO9071" s="151"/>
      <c r="CT9071" s="151"/>
      <c r="CY9071" s="151"/>
    </row>
    <row r="9072" spans="1:103" x14ac:dyDescent="0.2">
      <c r="A9072" s="60"/>
      <c r="B9072" s="60"/>
      <c r="C9072" s="60"/>
      <c r="D9072" s="60"/>
      <c r="E9072" s="60"/>
      <c r="F9072" s="60"/>
      <c r="G9072" s="60"/>
      <c r="H9072" s="60"/>
      <c r="I9072" s="60"/>
      <c r="J9072" s="60"/>
      <c r="K9072" s="60"/>
      <c r="L9072" s="60"/>
      <c r="M9072" s="60"/>
      <c r="N9072" s="60"/>
      <c r="O9072" s="60"/>
      <c r="P9072" s="60"/>
      <c r="Q9072" s="60"/>
      <c r="R9072" s="334">
        <v>23460</v>
      </c>
      <c r="S9072" s="319" t="s">
        <v>358</v>
      </c>
      <c r="BE9072" s="60"/>
      <c r="BR9072" s="60"/>
      <c r="BX9072" s="151"/>
      <c r="CB9072" s="151"/>
      <c r="CM9072" s="151"/>
      <c r="CO9072" s="151"/>
      <c r="CT9072" s="151"/>
      <c r="CY9072" s="151"/>
    </row>
    <row r="9073" spans="1:103" x14ac:dyDescent="0.2">
      <c r="A9073" s="60"/>
      <c r="B9073" s="60"/>
      <c r="C9073" s="60"/>
      <c r="D9073" s="60"/>
      <c r="E9073" s="60"/>
      <c r="F9073" s="60"/>
      <c r="G9073" s="60"/>
      <c r="H9073" s="60"/>
      <c r="I9073" s="60"/>
      <c r="J9073" s="60"/>
      <c r="K9073" s="60"/>
      <c r="L9073" s="60"/>
      <c r="M9073" s="60"/>
      <c r="N9073" s="60"/>
      <c r="O9073" s="60"/>
      <c r="P9073" s="60"/>
      <c r="Q9073" s="60"/>
      <c r="R9073" s="334">
        <v>23461</v>
      </c>
      <c r="S9073" s="319" t="s">
        <v>358</v>
      </c>
      <c r="BE9073" s="60"/>
      <c r="BR9073" s="60"/>
      <c r="BX9073" s="151"/>
      <c r="CB9073" s="151"/>
      <c r="CM9073" s="151"/>
      <c r="CO9073" s="151"/>
      <c r="CT9073" s="151"/>
      <c r="CY9073" s="151"/>
    </row>
    <row r="9074" spans="1:103" x14ac:dyDescent="0.2">
      <c r="A9074" s="60"/>
      <c r="B9074" s="60"/>
      <c r="C9074" s="60"/>
      <c r="D9074" s="60"/>
      <c r="E9074" s="60"/>
      <c r="F9074" s="60"/>
      <c r="G9074" s="60"/>
      <c r="H9074" s="60"/>
      <c r="I9074" s="60"/>
      <c r="J9074" s="60"/>
      <c r="K9074" s="60"/>
      <c r="L9074" s="60"/>
      <c r="M9074" s="60"/>
      <c r="N9074" s="60"/>
      <c r="O9074" s="60"/>
      <c r="P9074" s="60"/>
      <c r="Q9074" s="60"/>
      <c r="R9074" s="334">
        <v>23462</v>
      </c>
      <c r="S9074" s="319" t="s">
        <v>358</v>
      </c>
      <c r="BE9074" s="60"/>
      <c r="BR9074" s="60"/>
      <c r="BX9074" s="151"/>
      <c r="CB9074" s="151"/>
      <c r="CM9074" s="151"/>
      <c r="CO9074" s="151"/>
      <c r="CT9074" s="151"/>
      <c r="CY9074" s="151"/>
    </row>
    <row r="9075" spans="1:103" x14ac:dyDescent="0.2">
      <c r="A9075" s="60"/>
      <c r="B9075" s="60"/>
      <c r="C9075" s="60"/>
      <c r="D9075" s="60"/>
      <c r="E9075" s="60"/>
      <c r="F9075" s="60"/>
      <c r="G9075" s="60"/>
      <c r="H9075" s="60"/>
      <c r="I9075" s="60"/>
      <c r="J9075" s="60"/>
      <c r="K9075" s="60"/>
      <c r="L9075" s="60"/>
      <c r="M9075" s="60"/>
      <c r="N9075" s="60"/>
      <c r="O9075" s="60"/>
      <c r="P9075" s="60"/>
      <c r="Q9075" s="60"/>
      <c r="R9075" s="334">
        <v>23463</v>
      </c>
      <c r="S9075" s="319" t="s">
        <v>358</v>
      </c>
      <c r="BE9075" s="60"/>
      <c r="BR9075" s="60"/>
      <c r="BX9075" s="151"/>
      <c r="CB9075" s="151"/>
      <c r="CM9075" s="151"/>
      <c r="CO9075" s="151"/>
      <c r="CT9075" s="151"/>
      <c r="CY9075" s="151"/>
    </row>
    <row r="9076" spans="1:103" x14ac:dyDescent="0.2">
      <c r="A9076" s="60"/>
      <c r="B9076" s="60"/>
      <c r="C9076" s="60"/>
      <c r="D9076" s="60"/>
      <c r="E9076" s="60"/>
      <c r="F9076" s="60"/>
      <c r="G9076" s="60"/>
      <c r="H9076" s="60"/>
      <c r="I9076" s="60"/>
      <c r="J9076" s="60"/>
      <c r="K9076" s="60"/>
      <c r="L9076" s="60"/>
      <c r="M9076" s="60"/>
      <c r="N9076" s="60"/>
      <c r="O9076" s="60"/>
      <c r="P9076" s="60"/>
      <c r="Q9076" s="60"/>
      <c r="R9076" s="334">
        <v>23464</v>
      </c>
      <c r="S9076" s="319" t="s">
        <v>358</v>
      </c>
      <c r="BE9076" s="60"/>
      <c r="BR9076" s="60"/>
      <c r="BX9076" s="151"/>
      <c r="CB9076" s="151"/>
      <c r="CM9076" s="151"/>
      <c r="CO9076" s="151"/>
      <c r="CT9076" s="151"/>
      <c r="CY9076" s="151"/>
    </row>
    <row r="9077" spans="1:103" x14ac:dyDescent="0.2">
      <c r="A9077" s="60"/>
      <c r="B9077" s="60"/>
      <c r="C9077" s="60"/>
      <c r="D9077" s="60"/>
      <c r="E9077" s="60"/>
      <c r="F9077" s="60"/>
      <c r="G9077" s="60"/>
      <c r="H9077" s="60"/>
      <c r="I9077" s="60"/>
      <c r="J9077" s="60"/>
      <c r="K9077" s="60"/>
      <c r="L9077" s="60"/>
      <c r="M9077" s="60"/>
      <c r="N9077" s="60"/>
      <c r="O9077" s="60"/>
      <c r="P9077" s="60"/>
      <c r="Q9077" s="60"/>
      <c r="R9077" s="334">
        <v>23465</v>
      </c>
      <c r="S9077" s="319" t="s">
        <v>358</v>
      </c>
      <c r="BE9077" s="60"/>
      <c r="BR9077" s="60"/>
      <c r="BX9077" s="151"/>
      <c r="CB9077" s="151"/>
      <c r="CM9077" s="151"/>
      <c r="CO9077" s="151"/>
      <c r="CT9077" s="151"/>
      <c r="CY9077" s="151"/>
    </row>
    <row r="9078" spans="1:103" x14ac:dyDescent="0.2">
      <c r="A9078" s="60"/>
      <c r="B9078" s="60"/>
      <c r="C9078" s="60"/>
      <c r="D9078" s="60"/>
      <c r="E9078" s="60"/>
      <c r="F9078" s="60"/>
      <c r="G9078" s="60"/>
      <c r="H9078" s="60"/>
      <c r="I9078" s="60"/>
      <c r="J9078" s="60"/>
      <c r="K9078" s="60"/>
      <c r="L9078" s="60"/>
      <c r="M9078" s="60"/>
      <c r="N9078" s="60"/>
      <c r="O9078" s="60"/>
      <c r="P9078" s="60"/>
      <c r="Q9078" s="60"/>
      <c r="R9078" s="334">
        <v>23466</v>
      </c>
      <c r="S9078" s="319" t="s">
        <v>358</v>
      </c>
      <c r="BE9078" s="60"/>
      <c r="BR9078" s="60"/>
      <c r="BX9078" s="151"/>
      <c r="CB9078" s="151"/>
      <c r="CM9078" s="151"/>
      <c r="CO9078" s="151"/>
      <c r="CT9078" s="151"/>
      <c r="CY9078" s="151"/>
    </row>
    <row r="9079" spans="1:103" x14ac:dyDescent="0.2">
      <c r="A9079" s="60"/>
      <c r="B9079" s="60"/>
      <c r="C9079" s="60"/>
      <c r="D9079" s="60"/>
      <c r="E9079" s="60"/>
      <c r="F9079" s="60"/>
      <c r="G9079" s="60"/>
      <c r="H9079" s="60"/>
      <c r="I9079" s="60"/>
      <c r="J9079" s="60"/>
      <c r="K9079" s="60"/>
      <c r="L9079" s="60"/>
      <c r="M9079" s="60"/>
      <c r="N9079" s="60"/>
      <c r="O9079" s="60"/>
      <c r="P9079" s="60"/>
      <c r="Q9079" s="60"/>
      <c r="R9079" s="334">
        <v>23467</v>
      </c>
      <c r="S9079" s="319" t="s">
        <v>358</v>
      </c>
      <c r="BE9079" s="60"/>
      <c r="BR9079" s="60"/>
      <c r="BX9079" s="151"/>
      <c r="CB9079" s="151"/>
      <c r="CM9079" s="151"/>
      <c r="CO9079" s="151"/>
      <c r="CT9079" s="151"/>
      <c r="CY9079" s="151"/>
    </row>
    <row r="9080" spans="1:103" x14ac:dyDescent="0.2">
      <c r="A9080" s="60"/>
      <c r="B9080" s="60"/>
      <c r="C9080" s="60"/>
      <c r="D9080" s="60"/>
      <c r="E9080" s="60"/>
      <c r="F9080" s="60"/>
      <c r="G9080" s="60"/>
      <c r="H9080" s="60"/>
      <c r="I9080" s="60"/>
      <c r="J9080" s="60"/>
      <c r="K9080" s="60"/>
      <c r="L9080" s="60"/>
      <c r="M9080" s="60"/>
      <c r="N9080" s="60"/>
      <c r="O9080" s="60"/>
      <c r="P9080" s="60"/>
      <c r="Q9080" s="60"/>
      <c r="R9080" s="334">
        <v>23471</v>
      </c>
      <c r="S9080" s="319" t="s">
        <v>358</v>
      </c>
      <c r="BE9080" s="60"/>
      <c r="BR9080" s="60"/>
      <c r="BX9080" s="151"/>
      <c r="CB9080" s="151"/>
      <c r="CM9080" s="151"/>
      <c r="CO9080" s="151"/>
      <c r="CT9080" s="151"/>
      <c r="CY9080" s="151"/>
    </row>
    <row r="9081" spans="1:103" x14ac:dyDescent="0.2">
      <c r="A9081" s="60"/>
      <c r="B9081" s="60"/>
      <c r="C9081" s="60"/>
      <c r="D9081" s="60"/>
      <c r="E9081" s="60"/>
      <c r="F9081" s="60"/>
      <c r="G9081" s="60"/>
      <c r="H9081" s="60"/>
      <c r="I9081" s="60"/>
      <c r="J9081" s="60"/>
      <c r="K9081" s="60"/>
      <c r="L9081" s="60"/>
      <c r="M9081" s="60"/>
      <c r="N9081" s="60"/>
      <c r="O9081" s="60"/>
      <c r="P9081" s="60"/>
      <c r="Q9081" s="60"/>
      <c r="R9081" s="334">
        <v>23479</v>
      </c>
      <c r="S9081" s="319" t="s">
        <v>358</v>
      </c>
      <c r="BE9081" s="60"/>
      <c r="BR9081" s="60"/>
      <c r="BX9081" s="151"/>
      <c r="CB9081" s="151"/>
      <c r="CM9081" s="151"/>
      <c r="CO9081" s="151"/>
      <c r="CT9081" s="151"/>
      <c r="CY9081" s="151"/>
    </row>
    <row r="9082" spans="1:103" x14ac:dyDescent="0.2">
      <c r="A9082" s="60"/>
      <c r="B9082" s="60"/>
      <c r="C9082" s="60"/>
      <c r="D9082" s="60"/>
      <c r="E9082" s="60"/>
      <c r="F9082" s="60"/>
      <c r="G9082" s="60"/>
      <c r="H9082" s="60"/>
      <c r="I9082" s="60"/>
      <c r="J9082" s="60"/>
      <c r="K9082" s="60"/>
      <c r="L9082" s="60"/>
      <c r="M9082" s="60"/>
      <c r="N9082" s="60"/>
      <c r="O9082" s="60"/>
      <c r="P9082" s="60"/>
      <c r="Q9082" s="60"/>
      <c r="R9082" s="334">
        <v>23480</v>
      </c>
      <c r="S9082" s="319" t="s">
        <v>356</v>
      </c>
      <c r="BE9082" s="60"/>
      <c r="BR9082" s="60"/>
      <c r="BX9082" s="151"/>
      <c r="CB9082" s="151"/>
      <c r="CM9082" s="151"/>
      <c r="CO9082" s="151"/>
      <c r="CT9082" s="151"/>
      <c r="CY9082" s="151"/>
    </row>
    <row r="9083" spans="1:103" x14ac:dyDescent="0.2">
      <c r="A9083" s="60"/>
      <c r="B9083" s="60"/>
      <c r="C9083" s="60"/>
      <c r="D9083" s="60"/>
      <c r="E9083" s="60"/>
      <c r="F9083" s="60"/>
      <c r="G9083" s="60"/>
      <c r="H9083" s="60"/>
      <c r="I9083" s="60"/>
      <c r="J9083" s="60"/>
      <c r="K9083" s="60"/>
      <c r="L9083" s="60"/>
      <c r="M9083" s="60"/>
      <c r="N9083" s="60"/>
      <c r="O9083" s="60"/>
      <c r="P9083" s="60"/>
      <c r="Q9083" s="60"/>
      <c r="R9083" s="334">
        <v>23482</v>
      </c>
      <c r="S9083" s="319" t="s">
        <v>356</v>
      </c>
      <c r="BE9083" s="60"/>
      <c r="BR9083" s="60"/>
      <c r="BX9083" s="151"/>
      <c r="CB9083" s="151"/>
      <c r="CM9083" s="151"/>
      <c r="CO9083" s="151"/>
      <c r="CT9083" s="151"/>
      <c r="CY9083" s="151"/>
    </row>
    <row r="9084" spans="1:103" x14ac:dyDescent="0.2">
      <c r="A9084" s="60"/>
      <c r="B9084" s="60"/>
      <c r="C9084" s="60"/>
      <c r="D9084" s="60"/>
      <c r="E9084" s="60"/>
      <c r="F9084" s="60"/>
      <c r="G9084" s="60"/>
      <c r="H9084" s="60"/>
      <c r="I9084" s="60"/>
      <c r="J9084" s="60"/>
      <c r="K9084" s="60"/>
      <c r="L9084" s="60"/>
      <c r="M9084" s="60"/>
      <c r="N9084" s="60"/>
      <c r="O9084" s="60"/>
      <c r="P9084" s="60"/>
      <c r="Q9084" s="60"/>
      <c r="R9084" s="334">
        <v>23483</v>
      </c>
      <c r="S9084" s="319" t="s">
        <v>356</v>
      </c>
      <c r="BE9084" s="60"/>
      <c r="BR9084" s="60"/>
      <c r="BX9084" s="151"/>
      <c r="CB9084" s="151"/>
      <c r="CM9084" s="151"/>
      <c r="CO9084" s="151"/>
      <c r="CT9084" s="151"/>
      <c r="CY9084" s="151"/>
    </row>
    <row r="9085" spans="1:103" x14ac:dyDescent="0.2">
      <c r="A9085" s="60"/>
      <c r="B9085" s="60"/>
      <c r="C9085" s="60"/>
      <c r="D9085" s="60"/>
      <c r="E9085" s="60"/>
      <c r="F9085" s="60"/>
      <c r="G9085" s="60"/>
      <c r="H9085" s="60"/>
      <c r="I9085" s="60"/>
      <c r="J9085" s="60"/>
      <c r="K9085" s="60"/>
      <c r="L9085" s="60"/>
      <c r="M9085" s="60"/>
      <c r="N9085" s="60"/>
      <c r="O9085" s="60"/>
      <c r="P9085" s="60"/>
      <c r="Q9085" s="60"/>
      <c r="R9085" s="334">
        <v>23486</v>
      </c>
      <c r="S9085" s="319" t="s">
        <v>356</v>
      </c>
      <c r="BE9085" s="60"/>
      <c r="BR9085" s="60"/>
      <c r="BX9085" s="151"/>
      <c r="CB9085" s="151"/>
      <c r="CM9085" s="151"/>
      <c r="CO9085" s="151"/>
      <c r="CT9085" s="151"/>
      <c r="CY9085" s="151"/>
    </row>
    <row r="9086" spans="1:103" x14ac:dyDescent="0.2">
      <c r="A9086" s="60"/>
      <c r="B9086" s="60"/>
      <c r="C9086" s="60"/>
      <c r="D9086" s="60"/>
      <c r="E9086" s="60"/>
      <c r="F9086" s="60"/>
      <c r="G9086" s="60"/>
      <c r="H9086" s="60"/>
      <c r="I9086" s="60"/>
      <c r="J9086" s="60"/>
      <c r="K9086" s="60"/>
      <c r="L9086" s="60"/>
      <c r="M9086" s="60"/>
      <c r="N9086" s="60"/>
      <c r="O9086" s="60"/>
      <c r="P9086" s="60"/>
      <c r="Q9086" s="60"/>
      <c r="R9086" s="334">
        <v>23487</v>
      </c>
      <c r="S9086" s="319" t="s">
        <v>358</v>
      </c>
      <c r="BE9086" s="60"/>
      <c r="BR9086" s="60"/>
      <c r="BX9086" s="151"/>
      <c r="CB9086" s="151"/>
      <c r="CM9086" s="151"/>
      <c r="CO9086" s="151"/>
      <c r="CT9086" s="151"/>
      <c r="CY9086" s="151"/>
    </row>
    <row r="9087" spans="1:103" x14ac:dyDescent="0.2">
      <c r="A9087" s="60"/>
      <c r="B9087" s="60"/>
      <c r="C9087" s="60"/>
      <c r="D9087" s="60"/>
      <c r="E9087" s="60"/>
      <c r="F9087" s="60"/>
      <c r="G9087" s="60"/>
      <c r="H9087" s="60"/>
      <c r="I9087" s="60"/>
      <c r="J9087" s="60"/>
      <c r="K9087" s="60"/>
      <c r="L9087" s="60"/>
      <c r="M9087" s="60"/>
      <c r="N9087" s="60"/>
      <c r="O9087" s="60"/>
      <c r="P9087" s="60"/>
      <c r="Q9087" s="60"/>
      <c r="R9087" s="334">
        <v>23488</v>
      </c>
      <c r="S9087" s="319" t="s">
        <v>356</v>
      </c>
      <c r="BE9087" s="60"/>
      <c r="BR9087" s="60"/>
      <c r="BX9087" s="151"/>
      <c r="CB9087" s="151"/>
      <c r="CM9087" s="151"/>
      <c r="CO9087" s="151"/>
      <c r="CT9087" s="151"/>
      <c r="CY9087" s="151"/>
    </row>
    <row r="9088" spans="1:103" x14ac:dyDescent="0.2">
      <c r="A9088" s="60"/>
      <c r="B9088" s="60"/>
      <c r="C9088" s="60"/>
      <c r="D9088" s="60"/>
      <c r="E9088" s="60"/>
      <c r="F9088" s="60"/>
      <c r="G9088" s="60"/>
      <c r="H9088" s="60"/>
      <c r="I9088" s="60"/>
      <c r="J9088" s="60"/>
      <c r="K9088" s="60"/>
      <c r="L9088" s="60"/>
      <c r="M9088" s="60"/>
      <c r="N9088" s="60"/>
      <c r="O9088" s="60"/>
      <c r="P9088" s="60"/>
      <c r="Q9088" s="60"/>
      <c r="R9088" s="334">
        <v>23501</v>
      </c>
      <c r="S9088" s="319" t="s">
        <v>358</v>
      </c>
      <c r="BE9088" s="60"/>
      <c r="BR9088" s="60"/>
      <c r="BX9088" s="151"/>
      <c r="CB9088" s="151"/>
      <c r="CM9088" s="151"/>
      <c r="CO9088" s="151"/>
      <c r="CT9088" s="151"/>
      <c r="CY9088" s="151"/>
    </row>
    <row r="9089" spans="1:103" x14ac:dyDescent="0.2">
      <c r="A9089" s="60"/>
      <c r="B9089" s="60"/>
      <c r="C9089" s="60"/>
      <c r="D9089" s="60"/>
      <c r="E9089" s="60"/>
      <c r="F9089" s="60"/>
      <c r="G9089" s="60"/>
      <c r="H9089" s="60"/>
      <c r="I9089" s="60"/>
      <c r="J9089" s="60"/>
      <c r="K9089" s="60"/>
      <c r="L9089" s="60"/>
      <c r="M9089" s="60"/>
      <c r="N9089" s="60"/>
      <c r="O9089" s="60"/>
      <c r="P9089" s="60"/>
      <c r="Q9089" s="60"/>
      <c r="R9089" s="334">
        <v>23502</v>
      </c>
      <c r="S9089" s="319" t="s">
        <v>358</v>
      </c>
      <c r="BE9089" s="60"/>
      <c r="BR9089" s="60"/>
      <c r="BX9089" s="151"/>
      <c r="CB9089" s="151"/>
      <c r="CM9089" s="151"/>
      <c r="CO9089" s="151"/>
      <c r="CT9089" s="151"/>
      <c r="CY9089" s="151"/>
    </row>
    <row r="9090" spans="1:103" x14ac:dyDescent="0.2">
      <c r="A9090" s="60"/>
      <c r="B9090" s="60"/>
      <c r="C9090" s="60"/>
      <c r="D9090" s="60"/>
      <c r="E9090" s="60"/>
      <c r="F9090" s="60"/>
      <c r="G9090" s="60"/>
      <c r="H9090" s="60"/>
      <c r="I9090" s="60"/>
      <c r="J9090" s="60"/>
      <c r="K9090" s="60"/>
      <c r="L9090" s="60"/>
      <c r="M9090" s="60"/>
      <c r="N9090" s="60"/>
      <c r="O9090" s="60"/>
      <c r="P9090" s="60"/>
      <c r="Q9090" s="60"/>
      <c r="R9090" s="334">
        <v>23503</v>
      </c>
      <c r="S9090" s="319" t="s">
        <v>358</v>
      </c>
      <c r="BE9090" s="60"/>
      <c r="BR9090" s="60"/>
      <c r="BX9090" s="151"/>
      <c r="CB9090" s="151"/>
      <c r="CM9090" s="151"/>
      <c r="CO9090" s="151"/>
      <c r="CT9090" s="151"/>
      <c r="CY9090" s="151"/>
    </row>
    <row r="9091" spans="1:103" x14ac:dyDescent="0.2">
      <c r="A9091" s="60"/>
      <c r="B9091" s="60"/>
      <c r="C9091" s="60"/>
      <c r="D9091" s="60"/>
      <c r="E9091" s="60"/>
      <c r="F9091" s="60"/>
      <c r="G9091" s="60"/>
      <c r="H9091" s="60"/>
      <c r="I9091" s="60"/>
      <c r="J9091" s="60"/>
      <c r="K9091" s="60"/>
      <c r="L9091" s="60"/>
      <c r="M9091" s="60"/>
      <c r="N9091" s="60"/>
      <c r="O9091" s="60"/>
      <c r="P9091" s="60"/>
      <c r="Q9091" s="60"/>
      <c r="R9091" s="334">
        <v>23504</v>
      </c>
      <c r="S9091" s="319" t="s">
        <v>358</v>
      </c>
      <c r="BE9091" s="60"/>
      <c r="BR9091" s="60"/>
      <c r="BX9091" s="151"/>
      <c r="CB9091" s="151"/>
      <c r="CM9091" s="151"/>
      <c r="CO9091" s="151"/>
      <c r="CT9091" s="151"/>
      <c r="CY9091" s="151"/>
    </row>
    <row r="9092" spans="1:103" x14ac:dyDescent="0.2">
      <c r="A9092" s="60"/>
      <c r="B9092" s="60"/>
      <c r="C9092" s="60"/>
      <c r="D9092" s="60"/>
      <c r="E9092" s="60"/>
      <c r="F9092" s="60"/>
      <c r="G9092" s="60"/>
      <c r="H9092" s="60"/>
      <c r="I9092" s="60"/>
      <c r="J9092" s="60"/>
      <c r="K9092" s="60"/>
      <c r="L9092" s="60"/>
      <c r="M9092" s="60"/>
      <c r="N9092" s="60"/>
      <c r="O9092" s="60"/>
      <c r="P9092" s="60"/>
      <c r="Q9092" s="60"/>
      <c r="R9092" s="334">
        <v>23505</v>
      </c>
      <c r="S9092" s="319" t="s">
        <v>358</v>
      </c>
      <c r="BE9092" s="60"/>
      <c r="BR9092" s="60"/>
      <c r="BX9092" s="151"/>
      <c r="CB9092" s="151"/>
      <c r="CM9092" s="151"/>
      <c r="CO9092" s="151"/>
      <c r="CT9092" s="151"/>
      <c r="CY9092" s="151"/>
    </row>
    <row r="9093" spans="1:103" x14ac:dyDescent="0.2">
      <c r="A9093" s="60"/>
      <c r="B9093" s="60"/>
      <c r="C9093" s="60"/>
      <c r="D9093" s="60"/>
      <c r="E9093" s="60"/>
      <c r="F9093" s="60"/>
      <c r="G9093" s="60"/>
      <c r="H9093" s="60"/>
      <c r="I9093" s="60"/>
      <c r="J9093" s="60"/>
      <c r="K9093" s="60"/>
      <c r="L9093" s="60"/>
      <c r="M9093" s="60"/>
      <c r="N9093" s="60"/>
      <c r="O9093" s="60"/>
      <c r="P9093" s="60"/>
      <c r="Q9093" s="60"/>
      <c r="R9093" s="334">
        <v>23506</v>
      </c>
      <c r="S9093" s="319" t="s">
        <v>358</v>
      </c>
      <c r="BE9093" s="60"/>
      <c r="BR9093" s="60"/>
      <c r="BX9093" s="151"/>
      <c r="CB9093" s="151"/>
      <c r="CM9093" s="151"/>
      <c r="CO9093" s="151"/>
      <c r="CT9093" s="151"/>
      <c r="CY9093" s="151"/>
    </row>
    <row r="9094" spans="1:103" x14ac:dyDescent="0.2">
      <c r="A9094" s="60"/>
      <c r="B9094" s="60"/>
      <c r="C9094" s="60"/>
      <c r="D9094" s="60"/>
      <c r="E9094" s="60"/>
      <c r="F9094" s="60"/>
      <c r="G9094" s="60"/>
      <c r="H9094" s="60"/>
      <c r="I9094" s="60"/>
      <c r="J9094" s="60"/>
      <c r="K9094" s="60"/>
      <c r="L9094" s="60"/>
      <c r="M9094" s="60"/>
      <c r="N9094" s="60"/>
      <c r="O9094" s="60"/>
      <c r="P9094" s="60"/>
      <c r="Q9094" s="60"/>
      <c r="R9094" s="334">
        <v>23507</v>
      </c>
      <c r="S9094" s="319" t="s">
        <v>358</v>
      </c>
      <c r="BE9094" s="60"/>
      <c r="BR9094" s="60"/>
      <c r="BX9094" s="151"/>
      <c r="CB9094" s="151"/>
      <c r="CM9094" s="151"/>
      <c r="CO9094" s="151"/>
      <c r="CT9094" s="151"/>
      <c r="CY9094" s="151"/>
    </row>
    <row r="9095" spans="1:103" x14ac:dyDescent="0.2">
      <c r="A9095" s="60"/>
      <c r="B9095" s="60"/>
      <c r="C9095" s="60"/>
      <c r="D9095" s="60"/>
      <c r="E9095" s="60"/>
      <c r="F9095" s="60"/>
      <c r="G9095" s="60"/>
      <c r="H9095" s="60"/>
      <c r="I9095" s="60"/>
      <c r="J9095" s="60"/>
      <c r="K9095" s="60"/>
      <c r="L9095" s="60"/>
      <c r="M9095" s="60"/>
      <c r="N9095" s="60"/>
      <c r="O9095" s="60"/>
      <c r="P9095" s="60"/>
      <c r="Q9095" s="60"/>
      <c r="R9095" s="334">
        <v>23508</v>
      </c>
      <c r="S9095" s="319" t="s">
        <v>358</v>
      </c>
      <c r="BE9095" s="60"/>
      <c r="BR9095" s="60"/>
      <c r="BX9095" s="151"/>
      <c r="CB9095" s="151"/>
      <c r="CM9095" s="151"/>
      <c r="CO9095" s="151"/>
      <c r="CT9095" s="151"/>
      <c r="CY9095" s="151"/>
    </row>
    <row r="9096" spans="1:103" x14ac:dyDescent="0.2">
      <c r="A9096" s="60"/>
      <c r="B9096" s="60"/>
      <c r="C9096" s="60"/>
      <c r="D9096" s="60"/>
      <c r="E9096" s="60"/>
      <c r="F9096" s="60"/>
      <c r="G9096" s="60"/>
      <c r="H9096" s="60"/>
      <c r="I9096" s="60"/>
      <c r="J9096" s="60"/>
      <c r="K9096" s="60"/>
      <c r="L9096" s="60"/>
      <c r="M9096" s="60"/>
      <c r="N9096" s="60"/>
      <c r="O9096" s="60"/>
      <c r="P9096" s="60"/>
      <c r="Q9096" s="60"/>
      <c r="R9096" s="334">
        <v>23509</v>
      </c>
      <c r="S9096" s="319" t="s">
        <v>358</v>
      </c>
      <c r="BE9096" s="60"/>
      <c r="BR9096" s="60"/>
      <c r="BX9096" s="151"/>
      <c r="CB9096" s="151"/>
      <c r="CM9096" s="151"/>
      <c r="CO9096" s="151"/>
      <c r="CT9096" s="151"/>
      <c r="CY9096" s="151"/>
    </row>
    <row r="9097" spans="1:103" x14ac:dyDescent="0.2">
      <c r="A9097" s="60"/>
      <c r="B9097" s="60"/>
      <c r="C9097" s="60"/>
      <c r="D9097" s="60"/>
      <c r="E9097" s="60"/>
      <c r="F9097" s="60"/>
      <c r="G9097" s="60"/>
      <c r="H9097" s="60"/>
      <c r="I9097" s="60"/>
      <c r="J9097" s="60"/>
      <c r="K9097" s="60"/>
      <c r="L9097" s="60"/>
      <c r="M9097" s="60"/>
      <c r="N9097" s="60"/>
      <c r="O9097" s="60"/>
      <c r="P9097" s="60"/>
      <c r="Q9097" s="60"/>
      <c r="R9097" s="334">
        <v>23510</v>
      </c>
      <c r="S9097" s="319" t="s">
        <v>358</v>
      </c>
      <c r="BE9097" s="60"/>
      <c r="BR9097" s="60"/>
      <c r="BX9097" s="151"/>
      <c r="CB9097" s="151"/>
      <c r="CM9097" s="151"/>
      <c r="CO9097" s="151"/>
      <c r="CT9097" s="151"/>
      <c r="CY9097" s="151"/>
    </row>
    <row r="9098" spans="1:103" x14ac:dyDescent="0.2">
      <c r="A9098" s="60"/>
      <c r="B9098" s="60"/>
      <c r="C9098" s="60"/>
      <c r="D9098" s="60"/>
      <c r="E9098" s="60"/>
      <c r="F9098" s="60"/>
      <c r="G9098" s="60"/>
      <c r="H9098" s="60"/>
      <c r="I9098" s="60"/>
      <c r="J9098" s="60"/>
      <c r="K9098" s="60"/>
      <c r="L9098" s="60"/>
      <c r="M9098" s="60"/>
      <c r="N9098" s="60"/>
      <c r="O9098" s="60"/>
      <c r="P9098" s="60"/>
      <c r="Q9098" s="60"/>
      <c r="R9098" s="334">
        <v>23511</v>
      </c>
      <c r="S9098" s="319" t="s">
        <v>358</v>
      </c>
      <c r="BE9098" s="60"/>
      <c r="BR9098" s="60"/>
      <c r="BX9098" s="151"/>
      <c r="CB9098" s="151"/>
      <c r="CM9098" s="151"/>
      <c r="CO9098" s="151"/>
      <c r="CT9098" s="151"/>
      <c r="CY9098" s="151"/>
    </row>
    <row r="9099" spans="1:103" x14ac:dyDescent="0.2">
      <c r="A9099" s="60"/>
      <c r="B9099" s="60"/>
      <c r="C9099" s="60"/>
      <c r="D9099" s="60"/>
      <c r="E9099" s="60"/>
      <c r="F9099" s="60"/>
      <c r="G9099" s="60"/>
      <c r="H9099" s="60"/>
      <c r="I9099" s="60"/>
      <c r="J9099" s="60"/>
      <c r="K9099" s="60"/>
      <c r="L9099" s="60"/>
      <c r="M9099" s="60"/>
      <c r="N9099" s="60"/>
      <c r="O9099" s="60"/>
      <c r="P9099" s="60"/>
      <c r="Q9099" s="60"/>
      <c r="R9099" s="334">
        <v>23512</v>
      </c>
      <c r="S9099" s="319" t="s">
        <v>358</v>
      </c>
      <c r="BE9099" s="60"/>
      <c r="BR9099" s="60"/>
      <c r="BX9099" s="151"/>
      <c r="CB9099" s="151"/>
      <c r="CM9099" s="151"/>
      <c r="CO9099" s="151"/>
      <c r="CT9099" s="151"/>
      <c r="CY9099" s="151"/>
    </row>
    <row r="9100" spans="1:103" x14ac:dyDescent="0.2">
      <c r="A9100" s="60"/>
      <c r="B9100" s="60"/>
      <c r="C9100" s="60"/>
      <c r="D9100" s="60"/>
      <c r="E9100" s="60"/>
      <c r="F9100" s="60"/>
      <c r="G9100" s="60"/>
      <c r="H9100" s="60"/>
      <c r="I9100" s="60"/>
      <c r="J9100" s="60"/>
      <c r="K9100" s="60"/>
      <c r="L9100" s="60"/>
      <c r="M9100" s="60"/>
      <c r="N9100" s="60"/>
      <c r="O9100" s="60"/>
      <c r="P9100" s="60"/>
      <c r="Q9100" s="60"/>
      <c r="R9100" s="334">
        <v>23513</v>
      </c>
      <c r="S9100" s="319" t="s">
        <v>358</v>
      </c>
      <c r="BE9100" s="60"/>
      <c r="BR9100" s="60"/>
      <c r="BX9100" s="151"/>
      <c r="CB9100" s="151"/>
      <c r="CM9100" s="151"/>
      <c r="CO9100" s="151"/>
      <c r="CT9100" s="151"/>
      <c r="CY9100" s="151"/>
    </row>
    <row r="9101" spans="1:103" x14ac:dyDescent="0.2">
      <c r="A9101" s="60"/>
      <c r="B9101" s="60"/>
      <c r="C9101" s="60"/>
      <c r="D9101" s="60"/>
      <c r="E9101" s="60"/>
      <c r="F9101" s="60"/>
      <c r="G9101" s="60"/>
      <c r="H9101" s="60"/>
      <c r="I9101" s="60"/>
      <c r="J9101" s="60"/>
      <c r="K9101" s="60"/>
      <c r="L9101" s="60"/>
      <c r="M9101" s="60"/>
      <c r="N9101" s="60"/>
      <c r="O9101" s="60"/>
      <c r="P9101" s="60"/>
      <c r="Q9101" s="60"/>
      <c r="R9101" s="334">
        <v>23514</v>
      </c>
      <c r="S9101" s="319" t="s">
        <v>358</v>
      </c>
      <c r="BE9101" s="60"/>
      <c r="BR9101" s="60"/>
      <c r="BX9101" s="151"/>
      <c r="CB9101" s="151"/>
      <c r="CM9101" s="151"/>
      <c r="CO9101" s="151"/>
      <c r="CT9101" s="151"/>
      <c r="CY9101" s="151"/>
    </row>
    <row r="9102" spans="1:103" x14ac:dyDescent="0.2">
      <c r="A9102" s="60"/>
      <c r="B9102" s="60"/>
      <c r="C9102" s="60"/>
      <c r="D9102" s="60"/>
      <c r="E9102" s="60"/>
      <c r="F9102" s="60"/>
      <c r="G9102" s="60"/>
      <c r="H9102" s="60"/>
      <c r="I9102" s="60"/>
      <c r="J9102" s="60"/>
      <c r="K9102" s="60"/>
      <c r="L9102" s="60"/>
      <c r="M9102" s="60"/>
      <c r="N9102" s="60"/>
      <c r="O9102" s="60"/>
      <c r="P9102" s="60"/>
      <c r="Q9102" s="60"/>
      <c r="R9102" s="334">
        <v>23515</v>
      </c>
      <c r="S9102" s="319" t="s">
        <v>358</v>
      </c>
      <c r="BE9102" s="60"/>
      <c r="BR9102" s="60"/>
      <c r="BX9102" s="151"/>
      <c r="CB9102" s="151"/>
      <c r="CM9102" s="151"/>
      <c r="CO9102" s="151"/>
      <c r="CT9102" s="151"/>
      <c r="CY9102" s="151"/>
    </row>
    <row r="9103" spans="1:103" x14ac:dyDescent="0.2">
      <c r="A9103" s="60"/>
      <c r="B9103" s="60"/>
      <c r="C9103" s="60"/>
      <c r="D9103" s="60"/>
      <c r="E9103" s="60"/>
      <c r="F9103" s="60"/>
      <c r="G9103" s="60"/>
      <c r="H9103" s="60"/>
      <c r="I9103" s="60"/>
      <c r="J9103" s="60"/>
      <c r="K9103" s="60"/>
      <c r="L9103" s="60"/>
      <c r="M9103" s="60"/>
      <c r="N9103" s="60"/>
      <c r="O9103" s="60"/>
      <c r="P9103" s="60"/>
      <c r="Q9103" s="60"/>
      <c r="R9103" s="334">
        <v>23517</v>
      </c>
      <c r="S9103" s="319" t="s">
        <v>358</v>
      </c>
      <c r="BE9103" s="60"/>
      <c r="BR9103" s="60"/>
      <c r="BX9103" s="151"/>
      <c r="CB9103" s="151"/>
      <c r="CM9103" s="151"/>
      <c r="CO9103" s="151"/>
      <c r="CT9103" s="151"/>
      <c r="CY9103" s="151"/>
    </row>
    <row r="9104" spans="1:103" x14ac:dyDescent="0.2">
      <c r="A9104" s="60"/>
      <c r="B9104" s="60"/>
      <c r="C9104" s="60"/>
      <c r="D9104" s="60"/>
      <c r="E9104" s="60"/>
      <c r="F9104" s="60"/>
      <c r="G9104" s="60"/>
      <c r="H9104" s="60"/>
      <c r="I9104" s="60"/>
      <c r="J9104" s="60"/>
      <c r="K9104" s="60"/>
      <c r="L9104" s="60"/>
      <c r="M9104" s="60"/>
      <c r="N9104" s="60"/>
      <c r="O9104" s="60"/>
      <c r="P9104" s="60"/>
      <c r="Q9104" s="60"/>
      <c r="R9104" s="334">
        <v>23518</v>
      </c>
      <c r="S9104" s="319" t="s">
        <v>358</v>
      </c>
      <c r="BE9104" s="60"/>
      <c r="BR9104" s="60"/>
      <c r="BX9104" s="151"/>
      <c r="CB9104" s="151"/>
      <c r="CM9104" s="151"/>
      <c r="CO9104" s="151"/>
      <c r="CT9104" s="151"/>
      <c r="CY9104" s="151"/>
    </row>
    <row r="9105" spans="1:103" x14ac:dyDescent="0.2">
      <c r="A9105" s="60"/>
      <c r="B9105" s="60"/>
      <c r="C9105" s="60"/>
      <c r="D9105" s="60"/>
      <c r="E9105" s="60"/>
      <c r="F9105" s="60"/>
      <c r="G9105" s="60"/>
      <c r="H9105" s="60"/>
      <c r="I9105" s="60"/>
      <c r="J9105" s="60"/>
      <c r="K9105" s="60"/>
      <c r="L9105" s="60"/>
      <c r="M9105" s="60"/>
      <c r="N9105" s="60"/>
      <c r="O9105" s="60"/>
      <c r="P9105" s="60"/>
      <c r="Q9105" s="60"/>
      <c r="R9105" s="334">
        <v>23519</v>
      </c>
      <c r="S9105" s="319" t="s">
        <v>358</v>
      </c>
      <c r="BE9105" s="60"/>
      <c r="BR9105" s="60"/>
      <c r="BX9105" s="151"/>
      <c r="CB9105" s="151"/>
      <c r="CM9105" s="151"/>
      <c r="CO9105" s="151"/>
      <c r="CT9105" s="151"/>
      <c r="CY9105" s="151"/>
    </row>
    <row r="9106" spans="1:103" x14ac:dyDescent="0.2">
      <c r="A9106" s="60"/>
      <c r="B9106" s="60"/>
      <c r="C9106" s="60"/>
      <c r="D9106" s="60"/>
      <c r="E9106" s="60"/>
      <c r="F9106" s="60"/>
      <c r="G9106" s="60"/>
      <c r="H9106" s="60"/>
      <c r="I9106" s="60"/>
      <c r="J9106" s="60"/>
      <c r="K9106" s="60"/>
      <c r="L9106" s="60"/>
      <c r="M9106" s="60"/>
      <c r="N9106" s="60"/>
      <c r="O9106" s="60"/>
      <c r="P9106" s="60"/>
      <c r="Q9106" s="60"/>
      <c r="R9106" s="334">
        <v>23520</v>
      </c>
      <c r="S9106" s="319" t="s">
        <v>358</v>
      </c>
      <c r="BE9106" s="60"/>
      <c r="BR9106" s="60"/>
      <c r="BX9106" s="151"/>
      <c r="CB9106" s="151"/>
      <c r="CM9106" s="151"/>
      <c r="CO9106" s="151"/>
      <c r="CT9106" s="151"/>
      <c r="CY9106" s="151"/>
    </row>
    <row r="9107" spans="1:103" x14ac:dyDescent="0.2">
      <c r="A9107" s="60"/>
      <c r="B9107" s="60"/>
      <c r="C9107" s="60"/>
      <c r="D9107" s="60"/>
      <c r="E9107" s="60"/>
      <c r="F9107" s="60"/>
      <c r="G9107" s="60"/>
      <c r="H9107" s="60"/>
      <c r="I9107" s="60"/>
      <c r="J9107" s="60"/>
      <c r="K9107" s="60"/>
      <c r="L9107" s="60"/>
      <c r="M9107" s="60"/>
      <c r="N9107" s="60"/>
      <c r="O9107" s="60"/>
      <c r="P9107" s="60"/>
      <c r="Q9107" s="60"/>
      <c r="R9107" s="334">
        <v>23521</v>
      </c>
      <c r="S9107" s="319" t="s">
        <v>358</v>
      </c>
      <c r="BE9107" s="60"/>
      <c r="BR9107" s="60"/>
      <c r="BX9107" s="151"/>
      <c r="CB9107" s="151"/>
      <c r="CM9107" s="151"/>
      <c r="CO9107" s="151"/>
      <c r="CT9107" s="151"/>
      <c r="CY9107" s="151"/>
    </row>
    <row r="9108" spans="1:103" x14ac:dyDescent="0.2">
      <c r="A9108" s="60"/>
      <c r="B9108" s="60"/>
      <c r="C9108" s="60"/>
      <c r="D9108" s="60"/>
      <c r="E9108" s="60"/>
      <c r="F9108" s="60"/>
      <c r="G9108" s="60"/>
      <c r="H9108" s="60"/>
      <c r="I9108" s="60"/>
      <c r="J9108" s="60"/>
      <c r="K9108" s="60"/>
      <c r="L9108" s="60"/>
      <c r="M9108" s="60"/>
      <c r="N9108" s="60"/>
      <c r="O9108" s="60"/>
      <c r="P9108" s="60"/>
      <c r="Q9108" s="60"/>
      <c r="R9108" s="334">
        <v>23523</v>
      </c>
      <c r="S9108" s="319" t="s">
        <v>358</v>
      </c>
      <c r="BE9108" s="60"/>
      <c r="BR9108" s="60"/>
      <c r="BX9108" s="151"/>
      <c r="CB9108" s="151"/>
      <c r="CM9108" s="151"/>
      <c r="CO9108" s="151"/>
      <c r="CT9108" s="151"/>
      <c r="CY9108" s="151"/>
    </row>
    <row r="9109" spans="1:103" x14ac:dyDescent="0.2">
      <c r="A9109" s="60"/>
      <c r="B9109" s="60"/>
      <c r="C9109" s="60"/>
      <c r="D9109" s="60"/>
      <c r="E9109" s="60"/>
      <c r="F9109" s="60"/>
      <c r="G9109" s="60"/>
      <c r="H9109" s="60"/>
      <c r="I9109" s="60"/>
      <c r="J9109" s="60"/>
      <c r="K9109" s="60"/>
      <c r="L9109" s="60"/>
      <c r="M9109" s="60"/>
      <c r="N9109" s="60"/>
      <c r="O9109" s="60"/>
      <c r="P9109" s="60"/>
      <c r="Q9109" s="60"/>
      <c r="R9109" s="334">
        <v>23529</v>
      </c>
      <c r="S9109" s="319" t="s">
        <v>358</v>
      </c>
      <c r="BE9109" s="60"/>
      <c r="BR9109" s="60"/>
      <c r="BX9109" s="151"/>
      <c r="CB9109" s="151"/>
      <c r="CM9109" s="151"/>
      <c r="CO9109" s="151"/>
      <c r="CT9109" s="151"/>
      <c r="CY9109" s="151"/>
    </row>
    <row r="9110" spans="1:103" x14ac:dyDescent="0.2">
      <c r="A9110" s="60"/>
      <c r="B9110" s="60"/>
      <c r="C9110" s="60"/>
      <c r="D9110" s="60"/>
      <c r="E9110" s="60"/>
      <c r="F9110" s="60"/>
      <c r="G9110" s="60"/>
      <c r="H9110" s="60"/>
      <c r="I9110" s="60"/>
      <c r="J9110" s="60"/>
      <c r="K9110" s="60"/>
      <c r="L9110" s="60"/>
      <c r="M9110" s="60"/>
      <c r="N9110" s="60"/>
      <c r="O9110" s="60"/>
      <c r="P9110" s="60"/>
      <c r="Q9110" s="60"/>
      <c r="R9110" s="334">
        <v>23541</v>
      </c>
      <c r="S9110" s="319" t="s">
        <v>358</v>
      </c>
      <c r="BE9110" s="60"/>
      <c r="BR9110" s="60"/>
      <c r="BX9110" s="151"/>
      <c r="CB9110" s="151"/>
      <c r="CM9110" s="151"/>
      <c r="CO9110" s="151"/>
      <c r="CT9110" s="151"/>
      <c r="CY9110" s="151"/>
    </row>
    <row r="9111" spans="1:103" x14ac:dyDescent="0.2">
      <c r="A9111" s="60"/>
      <c r="B9111" s="60"/>
      <c r="C9111" s="60"/>
      <c r="D9111" s="60"/>
      <c r="E9111" s="60"/>
      <c r="F9111" s="60"/>
      <c r="G9111" s="60"/>
      <c r="H9111" s="60"/>
      <c r="I9111" s="60"/>
      <c r="J9111" s="60"/>
      <c r="K9111" s="60"/>
      <c r="L9111" s="60"/>
      <c r="M9111" s="60"/>
      <c r="N9111" s="60"/>
      <c r="O9111" s="60"/>
      <c r="P9111" s="60"/>
      <c r="Q9111" s="60"/>
      <c r="R9111" s="334">
        <v>23551</v>
      </c>
      <c r="S9111" s="319" t="s">
        <v>358</v>
      </c>
      <c r="BE9111" s="60"/>
      <c r="BR9111" s="60"/>
      <c r="BX9111" s="151"/>
      <c r="CB9111" s="151"/>
      <c r="CM9111" s="151"/>
      <c r="CO9111" s="151"/>
      <c r="CT9111" s="151"/>
      <c r="CY9111" s="151"/>
    </row>
    <row r="9112" spans="1:103" x14ac:dyDescent="0.2">
      <c r="A9112" s="60"/>
      <c r="B9112" s="60"/>
      <c r="C9112" s="60"/>
      <c r="D9112" s="60"/>
      <c r="E9112" s="60"/>
      <c r="F9112" s="60"/>
      <c r="G9112" s="60"/>
      <c r="H9112" s="60"/>
      <c r="I9112" s="60"/>
      <c r="J9112" s="60"/>
      <c r="K9112" s="60"/>
      <c r="L9112" s="60"/>
      <c r="M9112" s="60"/>
      <c r="N9112" s="60"/>
      <c r="O9112" s="60"/>
      <c r="P9112" s="60"/>
      <c r="Q9112" s="60"/>
      <c r="R9112" s="334">
        <v>23601</v>
      </c>
      <c r="S9112" s="319" t="s">
        <v>358</v>
      </c>
      <c r="BE9112" s="60"/>
      <c r="BR9112" s="60"/>
      <c r="BX9112" s="151"/>
      <c r="CB9112" s="151"/>
      <c r="CM9112" s="151"/>
      <c r="CO9112" s="151"/>
      <c r="CT9112" s="151"/>
      <c r="CY9112" s="151"/>
    </row>
    <row r="9113" spans="1:103" x14ac:dyDescent="0.2">
      <c r="A9113" s="60"/>
      <c r="B9113" s="60"/>
      <c r="C9113" s="60"/>
      <c r="D9113" s="60"/>
      <c r="E9113" s="60"/>
      <c r="F9113" s="60"/>
      <c r="G9113" s="60"/>
      <c r="H9113" s="60"/>
      <c r="I9113" s="60"/>
      <c r="J9113" s="60"/>
      <c r="K9113" s="60"/>
      <c r="L9113" s="60"/>
      <c r="M9113" s="60"/>
      <c r="N9113" s="60"/>
      <c r="O9113" s="60"/>
      <c r="P9113" s="60"/>
      <c r="Q9113" s="60"/>
      <c r="R9113" s="334">
        <v>23602</v>
      </c>
      <c r="S9113" s="319" t="s">
        <v>358</v>
      </c>
      <c r="BE9113" s="60"/>
      <c r="BR9113" s="60"/>
      <c r="BX9113" s="151"/>
      <c r="CB9113" s="151"/>
      <c r="CM9113" s="151"/>
      <c r="CO9113" s="151"/>
      <c r="CT9113" s="151"/>
      <c r="CY9113" s="151"/>
    </row>
    <row r="9114" spans="1:103" x14ac:dyDescent="0.2">
      <c r="A9114" s="60"/>
      <c r="B9114" s="60"/>
      <c r="C9114" s="60"/>
      <c r="D9114" s="60"/>
      <c r="E9114" s="60"/>
      <c r="F9114" s="60"/>
      <c r="G9114" s="60"/>
      <c r="H9114" s="60"/>
      <c r="I9114" s="60"/>
      <c r="J9114" s="60"/>
      <c r="K9114" s="60"/>
      <c r="L9114" s="60"/>
      <c r="M9114" s="60"/>
      <c r="N9114" s="60"/>
      <c r="O9114" s="60"/>
      <c r="P9114" s="60"/>
      <c r="Q9114" s="60"/>
      <c r="R9114" s="334">
        <v>23603</v>
      </c>
      <c r="S9114" s="319" t="s">
        <v>358</v>
      </c>
      <c r="BE9114" s="60"/>
      <c r="BR9114" s="60"/>
      <c r="BX9114" s="151"/>
      <c r="CB9114" s="151"/>
      <c r="CM9114" s="151"/>
      <c r="CO9114" s="151"/>
      <c r="CT9114" s="151"/>
      <c r="CY9114" s="151"/>
    </row>
    <row r="9115" spans="1:103" x14ac:dyDescent="0.2">
      <c r="A9115" s="60"/>
      <c r="B9115" s="60"/>
      <c r="C9115" s="60"/>
      <c r="D9115" s="60"/>
      <c r="E9115" s="60"/>
      <c r="F9115" s="60"/>
      <c r="G9115" s="60"/>
      <c r="H9115" s="60"/>
      <c r="I9115" s="60"/>
      <c r="J9115" s="60"/>
      <c r="K9115" s="60"/>
      <c r="L9115" s="60"/>
      <c r="M9115" s="60"/>
      <c r="N9115" s="60"/>
      <c r="O9115" s="60"/>
      <c r="P9115" s="60"/>
      <c r="Q9115" s="60"/>
      <c r="R9115" s="334">
        <v>23604</v>
      </c>
      <c r="S9115" s="319" t="s">
        <v>358</v>
      </c>
      <c r="BE9115" s="60"/>
      <c r="BR9115" s="60"/>
      <c r="BX9115" s="151"/>
      <c r="CB9115" s="151"/>
      <c r="CM9115" s="151"/>
      <c r="CO9115" s="151"/>
      <c r="CT9115" s="151"/>
      <c r="CY9115" s="151"/>
    </row>
    <row r="9116" spans="1:103" x14ac:dyDescent="0.2">
      <c r="A9116" s="60"/>
      <c r="B9116" s="60"/>
      <c r="C9116" s="60"/>
      <c r="D9116" s="60"/>
      <c r="E9116" s="60"/>
      <c r="F9116" s="60"/>
      <c r="G9116" s="60"/>
      <c r="H9116" s="60"/>
      <c r="I9116" s="60"/>
      <c r="J9116" s="60"/>
      <c r="K9116" s="60"/>
      <c r="L9116" s="60"/>
      <c r="M9116" s="60"/>
      <c r="N9116" s="60"/>
      <c r="O9116" s="60"/>
      <c r="P9116" s="60"/>
      <c r="Q9116" s="60"/>
      <c r="R9116" s="334">
        <v>23605</v>
      </c>
      <c r="S9116" s="319" t="s">
        <v>358</v>
      </c>
      <c r="BE9116" s="60"/>
      <c r="BR9116" s="60"/>
      <c r="BX9116" s="151"/>
      <c r="CB9116" s="151"/>
      <c r="CM9116" s="151"/>
      <c r="CO9116" s="151"/>
      <c r="CT9116" s="151"/>
      <c r="CY9116" s="151"/>
    </row>
    <row r="9117" spans="1:103" x14ac:dyDescent="0.2">
      <c r="A9117" s="60"/>
      <c r="B9117" s="60"/>
      <c r="C9117" s="60"/>
      <c r="D9117" s="60"/>
      <c r="E9117" s="60"/>
      <c r="F9117" s="60"/>
      <c r="G9117" s="60"/>
      <c r="H9117" s="60"/>
      <c r="I9117" s="60"/>
      <c r="J9117" s="60"/>
      <c r="K9117" s="60"/>
      <c r="L9117" s="60"/>
      <c r="M9117" s="60"/>
      <c r="N9117" s="60"/>
      <c r="O9117" s="60"/>
      <c r="P9117" s="60"/>
      <c r="Q9117" s="60"/>
      <c r="R9117" s="334">
        <v>23606</v>
      </c>
      <c r="S9117" s="319" t="s">
        <v>358</v>
      </c>
      <c r="BE9117" s="60"/>
      <c r="BR9117" s="60"/>
      <c r="BX9117" s="151"/>
      <c r="CB9117" s="151"/>
      <c r="CM9117" s="151"/>
      <c r="CO9117" s="151"/>
      <c r="CT9117" s="151"/>
      <c r="CY9117" s="151"/>
    </row>
    <row r="9118" spans="1:103" x14ac:dyDescent="0.2">
      <c r="A9118" s="60"/>
      <c r="B9118" s="60"/>
      <c r="C9118" s="60"/>
      <c r="D9118" s="60"/>
      <c r="E9118" s="60"/>
      <c r="F9118" s="60"/>
      <c r="G9118" s="60"/>
      <c r="H9118" s="60"/>
      <c r="I9118" s="60"/>
      <c r="J9118" s="60"/>
      <c r="K9118" s="60"/>
      <c r="L9118" s="60"/>
      <c r="M9118" s="60"/>
      <c r="N9118" s="60"/>
      <c r="O9118" s="60"/>
      <c r="P9118" s="60"/>
      <c r="Q9118" s="60"/>
      <c r="R9118" s="334">
        <v>23607</v>
      </c>
      <c r="S9118" s="319" t="s">
        <v>358</v>
      </c>
      <c r="BE9118" s="60"/>
      <c r="BR9118" s="60"/>
      <c r="BX9118" s="151"/>
      <c r="CB9118" s="151"/>
      <c r="CM9118" s="151"/>
      <c r="CO9118" s="151"/>
      <c r="CT9118" s="151"/>
      <c r="CY9118" s="151"/>
    </row>
    <row r="9119" spans="1:103" x14ac:dyDescent="0.2">
      <c r="A9119" s="60"/>
      <c r="B9119" s="60"/>
      <c r="C9119" s="60"/>
      <c r="D9119" s="60"/>
      <c r="E9119" s="60"/>
      <c r="F9119" s="60"/>
      <c r="G9119" s="60"/>
      <c r="H9119" s="60"/>
      <c r="I9119" s="60"/>
      <c r="J9119" s="60"/>
      <c r="K9119" s="60"/>
      <c r="L9119" s="60"/>
      <c r="M9119" s="60"/>
      <c r="N9119" s="60"/>
      <c r="O9119" s="60"/>
      <c r="P9119" s="60"/>
      <c r="Q9119" s="60"/>
      <c r="R9119" s="334">
        <v>23608</v>
      </c>
      <c r="S9119" s="319" t="s">
        <v>358</v>
      </c>
      <c r="BE9119" s="60"/>
      <c r="BR9119" s="60"/>
      <c r="BX9119" s="151"/>
      <c r="CB9119" s="151"/>
      <c r="CM9119" s="151"/>
      <c r="CO9119" s="151"/>
      <c r="CT9119" s="151"/>
      <c r="CY9119" s="151"/>
    </row>
    <row r="9120" spans="1:103" x14ac:dyDescent="0.2">
      <c r="A9120" s="60"/>
      <c r="B9120" s="60"/>
      <c r="C9120" s="60"/>
      <c r="D9120" s="60"/>
      <c r="E9120" s="60"/>
      <c r="F9120" s="60"/>
      <c r="G9120" s="60"/>
      <c r="H9120" s="60"/>
      <c r="I9120" s="60"/>
      <c r="J9120" s="60"/>
      <c r="K9120" s="60"/>
      <c r="L9120" s="60"/>
      <c r="M9120" s="60"/>
      <c r="N9120" s="60"/>
      <c r="O9120" s="60"/>
      <c r="P9120" s="60"/>
      <c r="Q9120" s="60"/>
      <c r="R9120" s="334">
        <v>23609</v>
      </c>
      <c r="S9120" s="319" t="s">
        <v>358</v>
      </c>
      <c r="BE9120" s="60"/>
      <c r="BR9120" s="60"/>
      <c r="BX9120" s="151"/>
      <c r="CB9120" s="151"/>
      <c r="CM9120" s="151"/>
      <c r="CO9120" s="151"/>
      <c r="CT9120" s="151"/>
      <c r="CY9120" s="151"/>
    </row>
    <row r="9121" spans="1:103" x14ac:dyDescent="0.2">
      <c r="A9121" s="60"/>
      <c r="B9121" s="60"/>
      <c r="C9121" s="60"/>
      <c r="D9121" s="60"/>
      <c r="E9121" s="60"/>
      <c r="F9121" s="60"/>
      <c r="G9121" s="60"/>
      <c r="H9121" s="60"/>
      <c r="I9121" s="60"/>
      <c r="J9121" s="60"/>
      <c r="K9121" s="60"/>
      <c r="L9121" s="60"/>
      <c r="M9121" s="60"/>
      <c r="N9121" s="60"/>
      <c r="O9121" s="60"/>
      <c r="P9121" s="60"/>
      <c r="Q9121" s="60"/>
      <c r="R9121" s="334">
        <v>23612</v>
      </c>
      <c r="S9121" s="319" t="s">
        <v>358</v>
      </c>
      <c r="BE9121" s="60"/>
      <c r="BR9121" s="60"/>
      <c r="BX9121" s="151"/>
      <c r="CB9121" s="151"/>
      <c r="CM9121" s="151"/>
      <c r="CO9121" s="151"/>
      <c r="CT9121" s="151"/>
      <c r="CY9121" s="151"/>
    </row>
    <row r="9122" spans="1:103" x14ac:dyDescent="0.2">
      <c r="A9122" s="60"/>
      <c r="B9122" s="60"/>
      <c r="C9122" s="60"/>
      <c r="D9122" s="60"/>
      <c r="E9122" s="60"/>
      <c r="F9122" s="60"/>
      <c r="G9122" s="60"/>
      <c r="H9122" s="60"/>
      <c r="I9122" s="60"/>
      <c r="J9122" s="60"/>
      <c r="K9122" s="60"/>
      <c r="L9122" s="60"/>
      <c r="M9122" s="60"/>
      <c r="N9122" s="60"/>
      <c r="O9122" s="60"/>
      <c r="P9122" s="60"/>
      <c r="Q9122" s="60"/>
      <c r="R9122" s="334">
        <v>23628</v>
      </c>
      <c r="S9122" s="319" t="s">
        <v>358</v>
      </c>
      <c r="BE9122" s="60"/>
      <c r="BR9122" s="60"/>
      <c r="BX9122" s="151"/>
      <c r="CB9122" s="151"/>
      <c r="CM9122" s="151"/>
      <c r="CO9122" s="151"/>
      <c r="CT9122" s="151"/>
      <c r="CY9122" s="151"/>
    </row>
    <row r="9123" spans="1:103" x14ac:dyDescent="0.2">
      <c r="A9123" s="60"/>
      <c r="B9123" s="60"/>
      <c r="C9123" s="60"/>
      <c r="D9123" s="60"/>
      <c r="E9123" s="60"/>
      <c r="F9123" s="60"/>
      <c r="G9123" s="60"/>
      <c r="H9123" s="60"/>
      <c r="I9123" s="60"/>
      <c r="J9123" s="60"/>
      <c r="K9123" s="60"/>
      <c r="L9123" s="60"/>
      <c r="M9123" s="60"/>
      <c r="N9123" s="60"/>
      <c r="O9123" s="60"/>
      <c r="P9123" s="60"/>
      <c r="Q9123" s="60"/>
      <c r="R9123" s="334">
        <v>23630</v>
      </c>
      <c r="S9123" s="319" t="s">
        <v>358</v>
      </c>
      <c r="BE9123" s="60"/>
      <c r="BR9123" s="60"/>
      <c r="BX9123" s="151"/>
      <c r="CB9123" s="151"/>
      <c r="CM9123" s="151"/>
      <c r="CO9123" s="151"/>
      <c r="CT9123" s="151"/>
      <c r="CY9123" s="151"/>
    </row>
    <row r="9124" spans="1:103" x14ac:dyDescent="0.2">
      <c r="A9124" s="60"/>
      <c r="B9124" s="60"/>
      <c r="C9124" s="60"/>
      <c r="D9124" s="60"/>
      <c r="E9124" s="60"/>
      <c r="F9124" s="60"/>
      <c r="G9124" s="60"/>
      <c r="H9124" s="60"/>
      <c r="I9124" s="60"/>
      <c r="J9124" s="60"/>
      <c r="K9124" s="60"/>
      <c r="L9124" s="60"/>
      <c r="M9124" s="60"/>
      <c r="N9124" s="60"/>
      <c r="O9124" s="60"/>
      <c r="P9124" s="60"/>
      <c r="Q9124" s="60"/>
      <c r="R9124" s="334">
        <v>23651</v>
      </c>
      <c r="S9124" s="319" t="s">
        <v>358</v>
      </c>
      <c r="BE9124" s="60"/>
      <c r="BR9124" s="60"/>
      <c r="BX9124" s="151"/>
      <c r="CB9124" s="151"/>
      <c r="CM9124" s="151"/>
      <c r="CO9124" s="151"/>
      <c r="CT9124" s="151"/>
      <c r="CY9124" s="151"/>
    </row>
    <row r="9125" spans="1:103" x14ac:dyDescent="0.2">
      <c r="A9125" s="60"/>
      <c r="B9125" s="60"/>
      <c r="C9125" s="60"/>
      <c r="D9125" s="60"/>
      <c r="E9125" s="60"/>
      <c r="F9125" s="60"/>
      <c r="G9125" s="60"/>
      <c r="H9125" s="60"/>
      <c r="I9125" s="60"/>
      <c r="J9125" s="60"/>
      <c r="K9125" s="60"/>
      <c r="L9125" s="60"/>
      <c r="M9125" s="60"/>
      <c r="N9125" s="60"/>
      <c r="O9125" s="60"/>
      <c r="P9125" s="60"/>
      <c r="Q9125" s="60"/>
      <c r="R9125" s="334">
        <v>23661</v>
      </c>
      <c r="S9125" s="319" t="s">
        <v>358</v>
      </c>
      <c r="BE9125" s="60"/>
      <c r="BR9125" s="60"/>
      <c r="BX9125" s="151"/>
      <c r="CB9125" s="151"/>
      <c r="CM9125" s="151"/>
      <c r="CO9125" s="151"/>
      <c r="CT9125" s="151"/>
      <c r="CY9125" s="151"/>
    </row>
    <row r="9126" spans="1:103" x14ac:dyDescent="0.2">
      <c r="A9126" s="60"/>
      <c r="B9126" s="60"/>
      <c r="C9126" s="60"/>
      <c r="D9126" s="60"/>
      <c r="E9126" s="60"/>
      <c r="F9126" s="60"/>
      <c r="G9126" s="60"/>
      <c r="H9126" s="60"/>
      <c r="I9126" s="60"/>
      <c r="J9126" s="60"/>
      <c r="K9126" s="60"/>
      <c r="L9126" s="60"/>
      <c r="M9126" s="60"/>
      <c r="N9126" s="60"/>
      <c r="O9126" s="60"/>
      <c r="P9126" s="60"/>
      <c r="Q9126" s="60"/>
      <c r="R9126" s="334">
        <v>23662</v>
      </c>
      <c r="S9126" s="319" t="s">
        <v>358</v>
      </c>
      <c r="BE9126" s="60"/>
      <c r="BR9126" s="60"/>
      <c r="BX9126" s="151"/>
      <c r="CB9126" s="151"/>
      <c r="CM9126" s="151"/>
      <c r="CO9126" s="151"/>
      <c r="CT9126" s="151"/>
      <c r="CY9126" s="151"/>
    </row>
    <row r="9127" spans="1:103" x14ac:dyDescent="0.2">
      <c r="A9127" s="60"/>
      <c r="B9127" s="60"/>
      <c r="C9127" s="60"/>
      <c r="D9127" s="60"/>
      <c r="E9127" s="60"/>
      <c r="F9127" s="60"/>
      <c r="G9127" s="60"/>
      <c r="H9127" s="60"/>
      <c r="I9127" s="60"/>
      <c r="J9127" s="60"/>
      <c r="K9127" s="60"/>
      <c r="L9127" s="60"/>
      <c r="M9127" s="60"/>
      <c r="N9127" s="60"/>
      <c r="O9127" s="60"/>
      <c r="P9127" s="60"/>
      <c r="Q9127" s="60"/>
      <c r="R9127" s="334">
        <v>23663</v>
      </c>
      <c r="S9127" s="319" t="s">
        <v>358</v>
      </c>
      <c r="BE9127" s="60"/>
      <c r="BR9127" s="60"/>
      <c r="BX9127" s="151"/>
      <c r="CB9127" s="151"/>
      <c r="CM9127" s="151"/>
      <c r="CO9127" s="151"/>
      <c r="CT9127" s="151"/>
      <c r="CY9127" s="151"/>
    </row>
    <row r="9128" spans="1:103" x14ac:dyDescent="0.2">
      <c r="A9128" s="60"/>
      <c r="B9128" s="60"/>
      <c r="C9128" s="60"/>
      <c r="D9128" s="60"/>
      <c r="E9128" s="60"/>
      <c r="F9128" s="60"/>
      <c r="G9128" s="60"/>
      <c r="H9128" s="60"/>
      <c r="I9128" s="60"/>
      <c r="J9128" s="60"/>
      <c r="K9128" s="60"/>
      <c r="L9128" s="60"/>
      <c r="M9128" s="60"/>
      <c r="N9128" s="60"/>
      <c r="O9128" s="60"/>
      <c r="P9128" s="60"/>
      <c r="Q9128" s="60"/>
      <c r="R9128" s="334">
        <v>23664</v>
      </c>
      <c r="S9128" s="319" t="s">
        <v>358</v>
      </c>
      <c r="BE9128" s="60"/>
      <c r="BR9128" s="60"/>
      <c r="BX9128" s="151"/>
      <c r="CB9128" s="151"/>
      <c r="CM9128" s="151"/>
      <c r="CO9128" s="151"/>
      <c r="CT9128" s="151"/>
      <c r="CY9128" s="151"/>
    </row>
    <row r="9129" spans="1:103" x14ac:dyDescent="0.2">
      <c r="A9129" s="60"/>
      <c r="B9129" s="60"/>
      <c r="C9129" s="60"/>
      <c r="D9129" s="60"/>
      <c r="E9129" s="60"/>
      <c r="F9129" s="60"/>
      <c r="G9129" s="60"/>
      <c r="H9129" s="60"/>
      <c r="I9129" s="60"/>
      <c r="J9129" s="60"/>
      <c r="K9129" s="60"/>
      <c r="L9129" s="60"/>
      <c r="M9129" s="60"/>
      <c r="N9129" s="60"/>
      <c r="O9129" s="60"/>
      <c r="P9129" s="60"/>
      <c r="Q9129" s="60"/>
      <c r="R9129" s="334">
        <v>23665</v>
      </c>
      <c r="S9129" s="319" t="s">
        <v>358</v>
      </c>
      <c r="BE9129" s="60"/>
      <c r="BR9129" s="60"/>
      <c r="BX9129" s="151"/>
      <c r="CB9129" s="151"/>
      <c r="CM9129" s="151"/>
      <c r="CO9129" s="151"/>
      <c r="CT9129" s="151"/>
      <c r="CY9129" s="151"/>
    </row>
    <row r="9130" spans="1:103" x14ac:dyDescent="0.2">
      <c r="A9130" s="60"/>
      <c r="B9130" s="60"/>
      <c r="C9130" s="60"/>
      <c r="D9130" s="60"/>
      <c r="E9130" s="60"/>
      <c r="F9130" s="60"/>
      <c r="G9130" s="60"/>
      <c r="H9130" s="60"/>
      <c r="I9130" s="60"/>
      <c r="J9130" s="60"/>
      <c r="K9130" s="60"/>
      <c r="L9130" s="60"/>
      <c r="M9130" s="60"/>
      <c r="N9130" s="60"/>
      <c r="O9130" s="60"/>
      <c r="P9130" s="60"/>
      <c r="Q9130" s="60"/>
      <c r="R9130" s="334">
        <v>23666</v>
      </c>
      <c r="S9130" s="319" t="s">
        <v>358</v>
      </c>
      <c r="BE9130" s="60"/>
      <c r="BR9130" s="60"/>
      <c r="BX9130" s="151"/>
      <c r="CB9130" s="151"/>
      <c r="CM9130" s="151"/>
      <c r="CO9130" s="151"/>
      <c r="CT9130" s="151"/>
      <c r="CY9130" s="151"/>
    </row>
    <row r="9131" spans="1:103" x14ac:dyDescent="0.2">
      <c r="A9131" s="60"/>
      <c r="B9131" s="60"/>
      <c r="C9131" s="60"/>
      <c r="D9131" s="60"/>
      <c r="E9131" s="60"/>
      <c r="F9131" s="60"/>
      <c r="G9131" s="60"/>
      <c r="H9131" s="60"/>
      <c r="I9131" s="60"/>
      <c r="J9131" s="60"/>
      <c r="K9131" s="60"/>
      <c r="L9131" s="60"/>
      <c r="M9131" s="60"/>
      <c r="N9131" s="60"/>
      <c r="O9131" s="60"/>
      <c r="P9131" s="60"/>
      <c r="Q9131" s="60"/>
      <c r="R9131" s="334">
        <v>23667</v>
      </c>
      <c r="S9131" s="319" t="s">
        <v>358</v>
      </c>
      <c r="BE9131" s="60"/>
      <c r="BR9131" s="60"/>
      <c r="BX9131" s="151"/>
      <c r="CB9131" s="151"/>
      <c r="CM9131" s="151"/>
      <c r="CO9131" s="151"/>
      <c r="CT9131" s="151"/>
      <c r="CY9131" s="151"/>
    </row>
    <row r="9132" spans="1:103" x14ac:dyDescent="0.2">
      <c r="A9132" s="60"/>
      <c r="B9132" s="60"/>
      <c r="C9132" s="60"/>
      <c r="D9132" s="60"/>
      <c r="E9132" s="60"/>
      <c r="F9132" s="60"/>
      <c r="G9132" s="60"/>
      <c r="H9132" s="60"/>
      <c r="I9132" s="60"/>
      <c r="J9132" s="60"/>
      <c r="K9132" s="60"/>
      <c r="L9132" s="60"/>
      <c r="M9132" s="60"/>
      <c r="N9132" s="60"/>
      <c r="O9132" s="60"/>
      <c r="P9132" s="60"/>
      <c r="Q9132" s="60"/>
      <c r="R9132" s="334">
        <v>23668</v>
      </c>
      <c r="S9132" s="319" t="s">
        <v>358</v>
      </c>
      <c r="BE9132" s="60"/>
      <c r="BR9132" s="60"/>
      <c r="BX9132" s="151"/>
      <c r="CB9132" s="151"/>
      <c r="CM9132" s="151"/>
      <c r="CO9132" s="151"/>
      <c r="CT9132" s="151"/>
      <c r="CY9132" s="151"/>
    </row>
    <row r="9133" spans="1:103" x14ac:dyDescent="0.2">
      <c r="A9133" s="60"/>
      <c r="B9133" s="60"/>
      <c r="C9133" s="60"/>
      <c r="D9133" s="60"/>
      <c r="E9133" s="60"/>
      <c r="F9133" s="60"/>
      <c r="G9133" s="60"/>
      <c r="H9133" s="60"/>
      <c r="I9133" s="60"/>
      <c r="J9133" s="60"/>
      <c r="K9133" s="60"/>
      <c r="L9133" s="60"/>
      <c r="M9133" s="60"/>
      <c r="N9133" s="60"/>
      <c r="O9133" s="60"/>
      <c r="P9133" s="60"/>
      <c r="Q9133" s="60"/>
      <c r="R9133" s="334">
        <v>23669</v>
      </c>
      <c r="S9133" s="319" t="s">
        <v>358</v>
      </c>
      <c r="BE9133" s="60"/>
      <c r="BR9133" s="60"/>
      <c r="BX9133" s="151"/>
      <c r="CB9133" s="151"/>
      <c r="CM9133" s="151"/>
      <c r="CO9133" s="151"/>
      <c r="CT9133" s="151"/>
      <c r="CY9133" s="151"/>
    </row>
    <row r="9134" spans="1:103" x14ac:dyDescent="0.2">
      <c r="A9134" s="60"/>
      <c r="B9134" s="60"/>
      <c r="C9134" s="60"/>
      <c r="D9134" s="60"/>
      <c r="E9134" s="60"/>
      <c r="F9134" s="60"/>
      <c r="G9134" s="60"/>
      <c r="H9134" s="60"/>
      <c r="I9134" s="60"/>
      <c r="J9134" s="60"/>
      <c r="K9134" s="60"/>
      <c r="L9134" s="60"/>
      <c r="M9134" s="60"/>
      <c r="N9134" s="60"/>
      <c r="O9134" s="60"/>
      <c r="P9134" s="60"/>
      <c r="Q9134" s="60"/>
      <c r="R9134" s="334">
        <v>23670</v>
      </c>
      <c r="S9134" s="319" t="s">
        <v>358</v>
      </c>
      <c r="BE9134" s="60"/>
      <c r="BR9134" s="60"/>
      <c r="BX9134" s="151"/>
      <c r="CB9134" s="151"/>
      <c r="CM9134" s="151"/>
      <c r="CO9134" s="151"/>
      <c r="CT9134" s="151"/>
      <c r="CY9134" s="151"/>
    </row>
    <row r="9135" spans="1:103" x14ac:dyDescent="0.2">
      <c r="A9135" s="60"/>
      <c r="B9135" s="60"/>
      <c r="C9135" s="60"/>
      <c r="D9135" s="60"/>
      <c r="E9135" s="60"/>
      <c r="F9135" s="60"/>
      <c r="G9135" s="60"/>
      <c r="H9135" s="60"/>
      <c r="I9135" s="60"/>
      <c r="J9135" s="60"/>
      <c r="K9135" s="60"/>
      <c r="L9135" s="60"/>
      <c r="M9135" s="60"/>
      <c r="N9135" s="60"/>
      <c r="O9135" s="60"/>
      <c r="P9135" s="60"/>
      <c r="Q9135" s="60"/>
      <c r="R9135" s="334">
        <v>23681</v>
      </c>
      <c r="S9135" s="319" t="s">
        <v>358</v>
      </c>
      <c r="BE9135" s="60"/>
      <c r="BR9135" s="60"/>
      <c r="BX9135" s="151"/>
      <c r="CB9135" s="151"/>
      <c r="CM9135" s="151"/>
      <c r="CO9135" s="151"/>
      <c r="CT9135" s="151"/>
      <c r="CY9135" s="151"/>
    </row>
    <row r="9136" spans="1:103" x14ac:dyDescent="0.2">
      <c r="A9136" s="60"/>
      <c r="B9136" s="60"/>
      <c r="C9136" s="60"/>
      <c r="D9136" s="60"/>
      <c r="E9136" s="60"/>
      <c r="F9136" s="60"/>
      <c r="G9136" s="60"/>
      <c r="H9136" s="60"/>
      <c r="I9136" s="60"/>
      <c r="J9136" s="60"/>
      <c r="K9136" s="60"/>
      <c r="L9136" s="60"/>
      <c r="M9136" s="60"/>
      <c r="N9136" s="60"/>
      <c r="O9136" s="60"/>
      <c r="P9136" s="60"/>
      <c r="Q9136" s="60"/>
      <c r="R9136" s="334">
        <v>23690</v>
      </c>
      <c r="S9136" s="319" t="s">
        <v>358</v>
      </c>
      <c r="BE9136" s="60"/>
      <c r="BR9136" s="60"/>
      <c r="BX9136" s="151"/>
      <c r="CB9136" s="151"/>
      <c r="CM9136" s="151"/>
      <c r="CO9136" s="151"/>
      <c r="CT9136" s="151"/>
      <c r="CY9136" s="151"/>
    </row>
    <row r="9137" spans="1:103" x14ac:dyDescent="0.2">
      <c r="A9137" s="60"/>
      <c r="B9137" s="60"/>
      <c r="C9137" s="60"/>
      <c r="D9137" s="60"/>
      <c r="E9137" s="60"/>
      <c r="F9137" s="60"/>
      <c r="G9137" s="60"/>
      <c r="H9137" s="60"/>
      <c r="I9137" s="60"/>
      <c r="J9137" s="60"/>
      <c r="K9137" s="60"/>
      <c r="L9137" s="60"/>
      <c r="M9137" s="60"/>
      <c r="N9137" s="60"/>
      <c r="O9137" s="60"/>
      <c r="P9137" s="60"/>
      <c r="Q9137" s="60"/>
      <c r="R9137" s="334">
        <v>23691</v>
      </c>
      <c r="S9137" s="319" t="s">
        <v>358</v>
      </c>
      <c r="BE9137" s="60"/>
      <c r="BR9137" s="60"/>
      <c r="BX9137" s="151"/>
      <c r="CB9137" s="151"/>
      <c r="CM9137" s="151"/>
      <c r="CO9137" s="151"/>
      <c r="CT9137" s="151"/>
      <c r="CY9137" s="151"/>
    </row>
    <row r="9138" spans="1:103" x14ac:dyDescent="0.2">
      <c r="A9138" s="60"/>
      <c r="B9138" s="60"/>
      <c r="C9138" s="60"/>
      <c r="D9138" s="60"/>
      <c r="E9138" s="60"/>
      <c r="F9138" s="60"/>
      <c r="G9138" s="60"/>
      <c r="H9138" s="60"/>
      <c r="I9138" s="60"/>
      <c r="J9138" s="60"/>
      <c r="K9138" s="60"/>
      <c r="L9138" s="60"/>
      <c r="M9138" s="60"/>
      <c r="N9138" s="60"/>
      <c r="O9138" s="60"/>
      <c r="P9138" s="60"/>
      <c r="Q9138" s="60"/>
      <c r="R9138" s="334">
        <v>23692</v>
      </c>
      <c r="S9138" s="319" t="s">
        <v>358</v>
      </c>
      <c r="BE9138" s="60"/>
      <c r="BR9138" s="60"/>
      <c r="BX9138" s="151"/>
      <c r="CB9138" s="151"/>
      <c r="CM9138" s="151"/>
      <c r="CO9138" s="151"/>
      <c r="CT9138" s="151"/>
      <c r="CY9138" s="151"/>
    </row>
    <row r="9139" spans="1:103" x14ac:dyDescent="0.2">
      <c r="A9139" s="60"/>
      <c r="B9139" s="60"/>
      <c r="C9139" s="60"/>
      <c r="D9139" s="60"/>
      <c r="E9139" s="60"/>
      <c r="F9139" s="60"/>
      <c r="G9139" s="60"/>
      <c r="H9139" s="60"/>
      <c r="I9139" s="60"/>
      <c r="J9139" s="60"/>
      <c r="K9139" s="60"/>
      <c r="L9139" s="60"/>
      <c r="M9139" s="60"/>
      <c r="N9139" s="60"/>
      <c r="O9139" s="60"/>
      <c r="P9139" s="60"/>
      <c r="Q9139" s="60"/>
      <c r="R9139" s="334">
        <v>23693</v>
      </c>
      <c r="S9139" s="319" t="s">
        <v>358</v>
      </c>
      <c r="BE9139" s="60"/>
      <c r="BR9139" s="60"/>
      <c r="BX9139" s="151"/>
      <c r="CB9139" s="151"/>
      <c r="CM9139" s="151"/>
      <c r="CO9139" s="151"/>
      <c r="CT9139" s="151"/>
      <c r="CY9139" s="151"/>
    </row>
    <row r="9140" spans="1:103" x14ac:dyDescent="0.2">
      <c r="A9140" s="60"/>
      <c r="B9140" s="60"/>
      <c r="C9140" s="60"/>
      <c r="D9140" s="60"/>
      <c r="E9140" s="60"/>
      <c r="F9140" s="60"/>
      <c r="G9140" s="60"/>
      <c r="H9140" s="60"/>
      <c r="I9140" s="60"/>
      <c r="J9140" s="60"/>
      <c r="K9140" s="60"/>
      <c r="L9140" s="60"/>
      <c r="M9140" s="60"/>
      <c r="N9140" s="60"/>
      <c r="O9140" s="60"/>
      <c r="P9140" s="60"/>
      <c r="Q9140" s="60"/>
      <c r="R9140" s="334">
        <v>23694</v>
      </c>
      <c r="S9140" s="319" t="s">
        <v>358</v>
      </c>
      <c r="BE9140" s="60"/>
      <c r="BR9140" s="60"/>
      <c r="BX9140" s="151"/>
      <c r="CB9140" s="151"/>
      <c r="CM9140" s="151"/>
      <c r="CO9140" s="151"/>
      <c r="CT9140" s="151"/>
      <c r="CY9140" s="151"/>
    </row>
    <row r="9141" spans="1:103" x14ac:dyDescent="0.2">
      <c r="A9141" s="60"/>
      <c r="B9141" s="60"/>
      <c r="C9141" s="60"/>
      <c r="D9141" s="60"/>
      <c r="E9141" s="60"/>
      <c r="F9141" s="60"/>
      <c r="G9141" s="60"/>
      <c r="H9141" s="60"/>
      <c r="I9141" s="60"/>
      <c r="J9141" s="60"/>
      <c r="K9141" s="60"/>
      <c r="L9141" s="60"/>
      <c r="M9141" s="60"/>
      <c r="N9141" s="60"/>
      <c r="O9141" s="60"/>
      <c r="P9141" s="60"/>
      <c r="Q9141" s="60"/>
      <c r="R9141" s="334">
        <v>23696</v>
      </c>
      <c r="S9141" s="319" t="s">
        <v>358</v>
      </c>
      <c r="BE9141" s="60"/>
      <c r="BR9141" s="60"/>
      <c r="BX9141" s="151"/>
      <c r="CB9141" s="151"/>
      <c r="CM9141" s="151"/>
      <c r="CO9141" s="151"/>
      <c r="CT9141" s="151"/>
      <c r="CY9141" s="151"/>
    </row>
    <row r="9142" spans="1:103" x14ac:dyDescent="0.2">
      <c r="A9142" s="60"/>
      <c r="B9142" s="60"/>
      <c r="C9142" s="60"/>
      <c r="D9142" s="60"/>
      <c r="E9142" s="60"/>
      <c r="F9142" s="60"/>
      <c r="G9142" s="60"/>
      <c r="H9142" s="60"/>
      <c r="I9142" s="60"/>
      <c r="J9142" s="60"/>
      <c r="K9142" s="60"/>
      <c r="L9142" s="60"/>
      <c r="M9142" s="60"/>
      <c r="N9142" s="60"/>
      <c r="O9142" s="60"/>
      <c r="P9142" s="60"/>
      <c r="Q9142" s="60"/>
      <c r="R9142" s="334">
        <v>23701</v>
      </c>
      <c r="S9142" s="319" t="s">
        <v>358</v>
      </c>
      <c r="BE9142" s="60"/>
      <c r="BR9142" s="60"/>
      <c r="BX9142" s="151"/>
      <c r="CB9142" s="151"/>
      <c r="CM9142" s="151"/>
      <c r="CO9142" s="151"/>
      <c r="CT9142" s="151"/>
      <c r="CY9142" s="151"/>
    </row>
    <row r="9143" spans="1:103" x14ac:dyDescent="0.2">
      <c r="A9143" s="60"/>
      <c r="B9143" s="60"/>
      <c r="C9143" s="60"/>
      <c r="D9143" s="60"/>
      <c r="E9143" s="60"/>
      <c r="F9143" s="60"/>
      <c r="G9143" s="60"/>
      <c r="H9143" s="60"/>
      <c r="I9143" s="60"/>
      <c r="J9143" s="60"/>
      <c r="K9143" s="60"/>
      <c r="L9143" s="60"/>
      <c r="M9143" s="60"/>
      <c r="N9143" s="60"/>
      <c r="O9143" s="60"/>
      <c r="P9143" s="60"/>
      <c r="Q9143" s="60"/>
      <c r="R9143" s="334">
        <v>23702</v>
      </c>
      <c r="S9143" s="319" t="s">
        <v>358</v>
      </c>
      <c r="BE9143" s="60"/>
      <c r="BR9143" s="60"/>
      <c r="BX9143" s="151"/>
      <c r="CB9143" s="151"/>
      <c r="CM9143" s="151"/>
      <c r="CO9143" s="151"/>
      <c r="CT9143" s="151"/>
      <c r="CY9143" s="151"/>
    </row>
    <row r="9144" spans="1:103" x14ac:dyDescent="0.2">
      <c r="A9144" s="60"/>
      <c r="B9144" s="60"/>
      <c r="C9144" s="60"/>
      <c r="D9144" s="60"/>
      <c r="E9144" s="60"/>
      <c r="F9144" s="60"/>
      <c r="G9144" s="60"/>
      <c r="H9144" s="60"/>
      <c r="I9144" s="60"/>
      <c r="J9144" s="60"/>
      <c r="K9144" s="60"/>
      <c r="L9144" s="60"/>
      <c r="M9144" s="60"/>
      <c r="N9144" s="60"/>
      <c r="O9144" s="60"/>
      <c r="P9144" s="60"/>
      <c r="Q9144" s="60"/>
      <c r="R9144" s="334">
        <v>23703</v>
      </c>
      <c r="S9144" s="319" t="s">
        <v>358</v>
      </c>
      <c r="BE9144" s="60"/>
      <c r="BR9144" s="60"/>
      <c r="BX9144" s="151"/>
      <c r="CB9144" s="151"/>
      <c r="CM9144" s="151"/>
      <c r="CO9144" s="151"/>
      <c r="CT9144" s="151"/>
      <c r="CY9144" s="151"/>
    </row>
    <row r="9145" spans="1:103" x14ac:dyDescent="0.2">
      <c r="A9145" s="60"/>
      <c r="B9145" s="60"/>
      <c r="C9145" s="60"/>
      <c r="D9145" s="60"/>
      <c r="E9145" s="60"/>
      <c r="F9145" s="60"/>
      <c r="G9145" s="60"/>
      <c r="H9145" s="60"/>
      <c r="I9145" s="60"/>
      <c r="J9145" s="60"/>
      <c r="K9145" s="60"/>
      <c r="L9145" s="60"/>
      <c r="M9145" s="60"/>
      <c r="N9145" s="60"/>
      <c r="O9145" s="60"/>
      <c r="P9145" s="60"/>
      <c r="Q9145" s="60"/>
      <c r="R9145" s="334">
        <v>23704</v>
      </c>
      <c r="S9145" s="319" t="s">
        <v>358</v>
      </c>
      <c r="BE9145" s="60"/>
      <c r="BR9145" s="60"/>
      <c r="BX9145" s="151"/>
      <c r="CB9145" s="151"/>
      <c r="CM9145" s="151"/>
      <c r="CO9145" s="151"/>
      <c r="CT9145" s="151"/>
      <c r="CY9145" s="151"/>
    </row>
    <row r="9146" spans="1:103" x14ac:dyDescent="0.2">
      <c r="A9146" s="60"/>
      <c r="B9146" s="60"/>
      <c r="C9146" s="60"/>
      <c r="D9146" s="60"/>
      <c r="E9146" s="60"/>
      <c r="F9146" s="60"/>
      <c r="G9146" s="60"/>
      <c r="H9146" s="60"/>
      <c r="I9146" s="60"/>
      <c r="J9146" s="60"/>
      <c r="K9146" s="60"/>
      <c r="L9146" s="60"/>
      <c r="M9146" s="60"/>
      <c r="N9146" s="60"/>
      <c r="O9146" s="60"/>
      <c r="P9146" s="60"/>
      <c r="Q9146" s="60"/>
      <c r="R9146" s="334">
        <v>23705</v>
      </c>
      <c r="S9146" s="319" t="s">
        <v>358</v>
      </c>
      <c r="BE9146" s="60"/>
      <c r="BR9146" s="60"/>
      <c r="BX9146" s="151"/>
      <c r="CB9146" s="151"/>
      <c r="CM9146" s="151"/>
      <c r="CO9146" s="151"/>
      <c r="CT9146" s="151"/>
      <c r="CY9146" s="151"/>
    </row>
    <row r="9147" spans="1:103" x14ac:dyDescent="0.2">
      <c r="A9147" s="60"/>
      <c r="B9147" s="60"/>
      <c r="C9147" s="60"/>
      <c r="D9147" s="60"/>
      <c r="E9147" s="60"/>
      <c r="F9147" s="60"/>
      <c r="G9147" s="60"/>
      <c r="H9147" s="60"/>
      <c r="I9147" s="60"/>
      <c r="J9147" s="60"/>
      <c r="K9147" s="60"/>
      <c r="L9147" s="60"/>
      <c r="M9147" s="60"/>
      <c r="N9147" s="60"/>
      <c r="O9147" s="60"/>
      <c r="P9147" s="60"/>
      <c r="Q9147" s="60"/>
      <c r="R9147" s="334">
        <v>23707</v>
      </c>
      <c r="S9147" s="319" t="s">
        <v>358</v>
      </c>
      <c r="BE9147" s="60"/>
      <c r="BR9147" s="60"/>
      <c r="BX9147" s="151"/>
      <c r="CB9147" s="151"/>
      <c r="CM9147" s="151"/>
      <c r="CO9147" s="151"/>
      <c r="CT9147" s="151"/>
      <c r="CY9147" s="151"/>
    </row>
    <row r="9148" spans="1:103" x14ac:dyDescent="0.2">
      <c r="A9148" s="60"/>
      <c r="B9148" s="60"/>
      <c r="C9148" s="60"/>
      <c r="D9148" s="60"/>
      <c r="E9148" s="60"/>
      <c r="F9148" s="60"/>
      <c r="G9148" s="60"/>
      <c r="H9148" s="60"/>
      <c r="I9148" s="60"/>
      <c r="J9148" s="60"/>
      <c r="K9148" s="60"/>
      <c r="L9148" s="60"/>
      <c r="M9148" s="60"/>
      <c r="N9148" s="60"/>
      <c r="O9148" s="60"/>
      <c r="P9148" s="60"/>
      <c r="Q9148" s="60"/>
      <c r="R9148" s="334">
        <v>23708</v>
      </c>
      <c r="S9148" s="319" t="s">
        <v>358</v>
      </c>
      <c r="BE9148" s="60"/>
      <c r="BR9148" s="60"/>
      <c r="BX9148" s="151"/>
      <c r="CB9148" s="151"/>
      <c r="CM9148" s="151"/>
      <c r="CO9148" s="151"/>
      <c r="CT9148" s="151"/>
      <c r="CY9148" s="151"/>
    </row>
    <row r="9149" spans="1:103" x14ac:dyDescent="0.2">
      <c r="A9149" s="60"/>
      <c r="B9149" s="60"/>
      <c r="C9149" s="60"/>
      <c r="D9149" s="60"/>
      <c r="E9149" s="60"/>
      <c r="F9149" s="60"/>
      <c r="G9149" s="60"/>
      <c r="H9149" s="60"/>
      <c r="I9149" s="60"/>
      <c r="J9149" s="60"/>
      <c r="K9149" s="60"/>
      <c r="L9149" s="60"/>
      <c r="M9149" s="60"/>
      <c r="N9149" s="60"/>
      <c r="O9149" s="60"/>
      <c r="P9149" s="60"/>
      <c r="Q9149" s="60"/>
      <c r="R9149" s="334">
        <v>23709</v>
      </c>
      <c r="S9149" s="319" t="s">
        <v>358</v>
      </c>
      <c r="BE9149" s="60"/>
      <c r="BR9149" s="60"/>
      <c r="BX9149" s="151"/>
      <c r="CB9149" s="151"/>
      <c r="CM9149" s="151"/>
      <c r="CO9149" s="151"/>
      <c r="CT9149" s="151"/>
      <c r="CY9149" s="151"/>
    </row>
    <row r="9150" spans="1:103" x14ac:dyDescent="0.2">
      <c r="A9150" s="60"/>
      <c r="B9150" s="60"/>
      <c r="C9150" s="60"/>
      <c r="D9150" s="60"/>
      <c r="E9150" s="60"/>
      <c r="F9150" s="60"/>
      <c r="G9150" s="60"/>
      <c r="H9150" s="60"/>
      <c r="I9150" s="60"/>
      <c r="J9150" s="60"/>
      <c r="K9150" s="60"/>
      <c r="L9150" s="60"/>
      <c r="M9150" s="60"/>
      <c r="N9150" s="60"/>
      <c r="O9150" s="60"/>
      <c r="P9150" s="60"/>
      <c r="Q9150" s="60"/>
      <c r="R9150" s="334">
        <v>23801</v>
      </c>
      <c r="S9150" s="319" t="s">
        <v>358</v>
      </c>
      <c r="BE9150" s="60"/>
      <c r="BR9150" s="60"/>
      <c r="BX9150" s="151"/>
      <c r="CB9150" s="151"/>
      <c r="CM9150" s="151"/>
      <c r="CO9150" s="151"/>
      <c r="CT9150" s="151"/>
      <c r="CY9150" s="151"/>
    </row>
    <row r="9151" spans="1:103" x14ac:dyDescent="0.2">
      <c r="A9151" s="60"/>
      <c r="B9151" s="60"/>
      <c r="C9151" s="60"/>
      <c r="D9151" s="60"/>
      <c r="E9151" s="60"/>
      <c r="F9151" s="60"/>
      <c r="G9151" s="60"/>
      <c r="H9151" s="60"/>
      <c r="I9151" s="60"/>
      <c r="J9151" s="60"/>
      <c r="K9151" s="60"/>
      <c r="L9151" s="60"/>
      <c r="M9151" s="60"/>
      <c r="N9151" s="60"/>
      <c r="O9151" s="60"/>
      <c r="P9151" s="60"/>
      <c r="Q9151" s="60"/>
      <c r="R9151" s="334">
        <v>23803</v>
      </c>
      <c r="S9151" s="319" t="s">
        <v>358</v>
      </c>
      <c r="BE9151" s="60"/>
      <c r="BR9151" s="60"/>
      <c r="BX9151" s="151"/>
      <c r="CB9151" s="151"/>
      <c r="CM9151" s="151"/>
      <c r="CO9151" s="151"/>
      <c r="CT9151" s="151"/>
      <c r="CY9151" s="151"/>
    </row>
    <row r="9152" spans="1:103" x14ac:dyDescent="0.2">
      <c r="A9152" s="60"/>
      <c r="B9152" s="60"/>
      <c r="C9152" s="60"/>
      <c r="D9152" s="60"/>
      <c r="E9152" s="60"/>
      <c r="F9152" s="60"/>
      <c r="G9152" s="60"/>
      <c r="H9152" s="60"/>
      <c r="I9152" s="60"/>
      <c r="J9152" s="60"/>
      <c r="K9152" s="60"/>
      <c r="L9152" s="60"/>
      <c r="M9152" s="60"/>
      <c r="N9152" s="60"/>
      <c r="O9152" s="60"/>
      <c r="P9152" s="60"/>
      <c r="Q9152" s="60"/>
      <c r="R9152" s="334">
        <v>23804</v>
      </c>
      <c r="S9152" s="319" t="s">
        <v>358</v>
      </c>
      <c r="BE9152" s="60"/>
      <c r="BR9152" s="60"/>
      <c r="BX9152" s="151"/>
      <c r="CB9152" s="151"/>
      <c r="CM9152" s="151"/>
      <c r="CO9152" s="151"/>
      <c r="CT9152" s="151"/>
      <c r="CY9152" s="151"/>
    </row>
    <row r="9153" spans="1:103" x14ac:dyDescent="0.2">
      <c r="A9153" s="60"/>
      <c r="B9153" s="60"/>
      <c r="C9153" s="60"/>
      <c r="D9153" s="60"/>
      <c r="E9153" s="60"/>
      <c r="F9153" s="60"/>
      <c r="G9153" s="60"/>
      <c r="H9153" s="60"/>
      <c r="I9153" s="60"/>
      <c r="J9153" s="60"/>
      <c r="K9153" s="60"/>
      <c r="L9153" s="60"/>
      <c r="M9153" s="60"/>
      <c r="N9153" s="60"/>
      <c r="O9153" s="60"/>
      <c r="P9153" s="60"/>
      <c r="Q9153" s="60"/>
      <c r="R9153" s="334">
        <v>23805</v>
      </c>
      <c r="S9153" s="319" t="s">
        <v>358</v>
      </c>
      <c r="BE9153" s="60"/>
      <c r="BR9153" s="60"/>
      <c r="BX9153" s="151"/>
      <c r="CB9153" s="151"/>
      <c r="CM9153" s="151"/>
      <c r="CO9153" s="151"/>
      <c r="CT9153" s="151"/>
      <c r="CY9153" s="151"/>
    </row>
    <row r="9154" spans="1:103" x14ac:dyDescent="0.2">
      <c r="A9154" s="60"/>
      <c r="B9154" s="60"/>
      <c r="C9154" s="60"/>
      <c r="D9154" s="60"/>
      <c r="E9154" s="60"/>
      <c r="F9154" s="60"/>
      <c r="G9154" s="60"/>
      <c r="H9154" s="60"/>
      <c r="I9154" s="60"/>
      <c r="J9154" s="60"/>
      <c r="K9154" s="60"/>
      <c r="L9154" s="60"/>
      <c r="M9154" s="60"/>
      <c r="N9154" s="60"/>
      <c r="O9154" s="60"/>
      <c r="P9154" s="60"/>
      <c r="Q9154" s="60"/>
      <c r="R9154" s="334">
        <v>23806</v>
      </c>
      <c r="S9154" s="319" t="s">
        <v>358</v>
      </c>
      <c r="BE9154" s="60"/>
      <c r="BR9154" s="60"/>
      <c r="BX9154" s="151"/>
      <c r="CB9154" s="151"/>
      <c r="CM9154" s="151"/>
      <c r="CO9154" s="151"/>
      <c r="CT9154" s="151"/>
      <c r="CY9154" s="151"/>
    </row>
    <row r="9155" spans="1:103" x14ac:dyDescent="0.2">
      <c r="A9155" s="60"/>
      <c r="B9155" s="60"/>
      <c r="C9155" s="60"/>
      <c r="D9155" s="60"/>
      <c r="E9155" s="60"/>
      <c r="F9155" s="60"/>
      <c r="G9155" s="60"/>
      <c r="H9155" s="60"/>
      <c r="I9155" s="60"/>
      <c r="J9155" s="60"/>
      <c r="K9155" s="60"/>
      <c r="L9155" s="60"/>
      <c r="M9155" s="60"/>
      <c r="N9155" s="60"/>
      <c r="O9155" s="60"/>
      <c r="P9155" s="60"/>
      <c r="Q9155" s="60"/>
      <c r="R9155" s="334">
        <v>23821</v>
      </c>
      <c r="S9155" s="319" t="s">
        <v>358</v>
      </c>
      <c r="BE9155" s="60"/>
      <c r="BR9155" s="60"/>
      <c r="BX9155" s="151"/>
      <c r="CB9155" s="151"/>
      <c r="CM9155" s="151"/>
      <c r="CO9155" s="151"/>
      <c r="CT9155" s="151"/>
      <c r="CY9155" s="151"/>
    </row>
    <row r="9156" spans="1:103" x14ac:dyDescent="0.2">
      <c r="A9156" s="60"/>
      <c r="B9156" s="60"/>
      <c r="C9156" s="60"/>
      <c r="D9156" s="60"/>
      <c r="E9156" s="60"/>
      <c r="F9156" s="60"/>
      <c r="G9156" s="60"/>
      <c r="H9156" s="60"/>
      <c r="I9156" s="60"/>
      <c r="J9156" s="60"/>
      <c r="K9156" s="60"/>
      <c r="L9156" s="60"/>
      <c r="M9156" s="60"/>
      <c r="N9156" s="60"/>
      <c r="O9156" s="60"/>
      <c r="P9156" s="60"/>
      <c r="Q9156" s="60"/>
      <c r="R9156" s="334">
        <v>23822</v>
      </c>
      <c r="S9156" s="319" t="s">
        <v>358</v>
      </c>
      <c r="BE9156" s="60"/>
      <c r="BR9156" s="60"/>
      <c r="BX9156" s="151"/>
      <c r="CB9156" s="151"/>
      <c r="CM9156" s="151"/>
      <c r="CO9156" s="151"/>
      <c r="CT9156" s="151"/>
      <c r="CY9156" s="151"/>
    </row>
    <row r="9157" spans="1:103" x14ac:dyDescent="0.2">
      <c r="A9157" s="60"/>
      <c r="B9157" s="60"/>
      <c r="C9157" s="60"/>
      <c r="D9157" s="60"/>
      <c r="E9157" s="60"/>
      <c r="F9157" s="60"/>
      <c r="G9157" s="60"/>
      <c r="H9157" s="60"/>
      <c r="I9157" s="60"/>
      <c r="J9157" s="60"/>
      <c r="K9157" s="60"/>
      <c r="L9157" s="60"/>
      <c r="M9157" s="60"/>
      <c r="N9157" s="60"/>
      <c r="O9157" s="60"/>
      <c r="P9157" s="60"/>
      <c r="Q9157" s="60"/>
      <c r="R9157" s="334">
        <v>23824</v>
      </c>
      <c r="S9157" s="319" t="s">
        <v>358</v>
      </c>
      <c r="BE9157" s="60"/>
      <c r="BR9157" s="60"/>
      <c r="BX9157" s="151"/>
      <c r="CB9157" s="151"/>
      <c r="CM9157" s="151"/>
      <c r="CO9157" s="151"/>
      <c r="CT9157" s="151"/>
      <c r="CY9157" s="151"/>
    </row>
    <row r="9158" spans="1:103" x14ac:dyDescent="0.2">
      <c r="A9158" s="60"/>
      <c r="B9158" s="60"/>
      <c r="C9158" s="60"/>
      <c r="D9158" s="60"/>
      <c r="E9158" s="60"/>
      <c r="F9158" s="60"/>
      <c r="G9158" s="60"/>
      <c r="H9158" s="60"/>
      <c r="I9158" s="60"/>
      <c r="J9158" s="60"/>
      <c r="K9158" s="60"/>
      <c r="L9158" s="60"/>
      <c r="M9158" s="60"/>
      <c r="N9158" s="60"/>
      <c r="O9158" s="60"/>
      <c r="P9158" s="60"/>
      <c r="Q9158" s="60"/>
      <c r="R9158" s="334">
        <v>23827</v>
      </c>
      <c r="S9158" s="319" t="s">
        <v>358</v>
      </c>
      <c r="BE9158" s="60"/>
      <c r="BR9158" s="60"/>
      <c r="BX9158" s="151"/>
      <c r="CB9158" s="151"/>
      <c r="CM9158" s="151"/>
      <c r="CO9158" s="151"/>
      <c r="CT9158" s="151"/>
      <c r="CY9158" s="151"/>
    </row>
    <row r="9159" spans="1:103" x14ac:dyDescent="0.2">
      <c r="A9159" s="60"/>
      <c r="B9159" s="60"/>
      <c r="C9159" s="60"/>
      <c r="D9159" s="60"/>
      <c r="E9159" s="60"/>
      <c r="F9159" s="60"/>
      <c r="G9159" s="60"/>
      <c r="H9159" s="60"/>
      <c r="I9159" s="60"/>
      <c r="J9159" s="60"/>
      <c r="K9159" s="60"/>
      <c r="L9159" s="60"/>
      <c r="M9159" s="60"/>
      <c r="N9159" s="60"/>
      <c r="O9159" s="60"/>
      <c r="P9159" s="60"/>
      <c r="Q9159" s="60"/>
      <c r="R9159" s="334">
        <v>23828</v>
      </c>
      <c r="S9159" s="319" t="s">
        <v>358</v>
      </c>
      <c r="BE9159" s="60"/>
      <c r="BR9159" s="60"/>
      <c r="BX9159" s="151"/>
      <c r="CB9159" s="151"/>
      <c r="CM9159" s="151"/>
      <c r="CO9159" s="151"/>
      <c r="CT9159" s="151"/>
      <c r="CY9159" s="151"/>
    </row>
    <row r="9160" spans="1:103" x14ac:dyDescent="0.2">
      <c r="A9160" s="60"/>
      <c r="B9160" s="60"/>
      <c r="C9160" s="60"/>
      <c r="D9160" s="60"/>
      <c r="E9160" s="60"/>
      <c r="F9160" s="60"/>
      <c r="G9160" s="60"/>
      <c r="H9160" s="60"/>
      <c r="I9160" s="60"/>
      <c r="J9160" s="60"/>
      <c r="K9160" s="60"/>
      <c r="L9160" s="60"/>
      <c r="M9160" s="60"/>
      <c r="N9160" s="60"/>
      <c r="O9160" s="60"/>
      <c r="P9160" s="60"/>
      <c r="Q9160" s="60"/>
      <c r="R9160" s="334">
        <v>23829</v>
      </c>
      <c r="S9160" s="319" t="s">
        <v>358</v>
      </c>
      <c r="BE9160" s="60"/>
      <c r="BR9160" s="60"/>
      <c r="BX9160" s="151"/>
      <c r="CB9160" s="151"/>
      <c r="CM9160" s="151"/>
      <c r="CO9160" s="151"/>
      <c r="CT9160" s="151"/>
      <c r="CY9160" s="151"/>
    </row>
    <row r="9161" spans="1:103" x14ac:dyDescent="0.2">
      <c r="A9161" s="60"/>
      <c r="B9161" s="60"/>
      <c r="C9161" s="60"/>
      <c r="D9161" s="60"/>
      <c r="E9161" s="60"/>
      <c r="F9161" s="60"/>
      <c r="G9161" s="60"/>
      <c r="H9161" s="60"/>
      <c r="I9161" s="60"/>
      <c r="J9161" s="60"/>
      <c r="K9161" s="60"/>
      <c r="L9161" s="60"/>
      <c r="M9161" s="60"/>
      <c r="N9161" s="60"/>
      <c r="O9161" s="60"/>
      <c r="P9161" s="60"/>
      <c r="Q9161" s="60"/>
      <c r="R9161" s="334">
        <v>23830</v>
      </c>
      <c r="S9161" s="319" t="s">
        <v>358</v>
      </c>
      <c r="BE9161" s="60"/>
      <c r="BR9161" s="60"/>
      <c r="BX9161" s="151"/>
      <c r="CB9161" s="151"/>
      <c r="CM9161" s="151"/>
      <c r="CO9161" s="151"/>
      <c r="CT9161" s="151"/>
      <c r="CY9161" s="151"/>
    </row>
    <row r="9162" spans="1:103" x14ac:dyDescent="0.2">
      <c r="A9162" s="60"/>
      <c r="B9162" s="60"/>
      <c r="C9162" s="60"/>
      <c r="D9162" s="60"/>
      <c r="E9162" s="60"/>
      <c r="F9162" s="60"/>
      <c r="G9162" s="60"/>
      <c r="H9162" s="60"/>
      <c r="I9162" s="60"/>
      <c r="J9162" s="60"/>
      <c r="K9162" s="60"/>
      <c r="L9162" s="60"/>
      <c r="M9162" s="60"/>
      <c r="N9162" s="60"/>
      <c r="O9162" s="60"/>
      <c r="P9162" s="60"/>
      <c r="Q9162" s="60"/>
      <c r="R9162" s="334">
        <v>23831</v>
      </c>
      <c r="S9162" s="319" t="s">
        <v>358</v>
      </c>
      <c r="BE9162" s="60"/>
      <c r="BR9162" s="60"/>
      <c r="BX9162" s="151"/>
      <c r="CB9162" s="151"/>
      <c r="CM9162" s="151"/>
      <c r="CO9162" s="151"/>
      <c r="CT9162" s="151"/>
      <c r="CY9162" s="151"/>
    </row>
    <row r="9163" spans="1:103" x14ac:dyDescent="0.2">
      <c r="A9163" s="60"/>
      <c r="B9163" s="60"/>
      <c r="C9163" s="60"/>
      <c r="D9163" s="60"/>
      <c r="E9163" s="60"/>
      <c r="F9163" s="60"/>
      <c r="G9163" s="60"/>
      <c r="H9163" s="60"/>
      <c r="I9163" s="60"/>
      <c r="J9163" s="60"/>
      <c r="K9163" s="60"/>
      <c r="L9163" s="60"/>
      <c r="M9163" s="60"/>
      <c r="N9163" s="60"/>
      <c r="O9163" s="60"/>
      <c r="P9163" s="60"/>
      <c r="Q9163" s="60"/>
      <c r="R9163" s="334">
        <v>23832</v>
      </c>
      <c r="S9163" s="319" t="s">
        <v>358</v>
      </c>
      <c r="BE9163" s="60"/>
      <c r="BR9163" s="60"/>
      <c r="BX9163" s="151"/>
      <c r="CB9163" s="151"/>
      <c r="CM9163" s="151"/>
      <c r="CO9163" s="151"/>
      <c r="CT9163" s="151"/>
      <c r="CY9163" s="151"/>
    </row>
    <row r="9164" spans="1:103" x14ac:dyDescent="0.2">
      <c r="A9164" s="60"/>
      <c r="B9164" s="60"/>
      <c r="C9164" s="60"/>
      <c r="D9164" s="60"/>
      <c r="E9164" s="60"/>
      <c r="F9164" s="60"/>
      <c r="G9164" s="60"/>
      <c r="H9164" s="60"/>
      <c r="I9164" s="60"/>
      <c r="J9164" s="60"/>
      <c r="K9164" s="60"/>
      <c r="L9164" s="60"/>
      <c r="M9164" s="60"/>
      <c r="N9164" s="60"/>
      <c r="O9164" s="60"/>
      <c r="P9164" s="60"/>
      <c r="Q9164" s="60"/>
      <c r="R9164" s="334">
        <v>23833</v>
      </c>
      <c r="S9164" s="319" t="s">
        <v>358</v>
      </c>
      <c r="BE9164" s="60"/>
      <c r="BR9164" s="60"/>
      <c r="BX9164" s="151"/>
      <c r="CB9164" s="151"/>
      <c r="CM9164" s="151"/>
      <c r="CO9164" s="151"/>
      <c r="CT9164" s="151"/>
      <c r="CY9164" s="151"/>
    </row>
    <row r="9165" spans="1:103" x14ac:dyDescent="0.2">
      <c r="A9165" s="60"/>
      <c r="B9165" s="60"/>
      <c r="C9165" s="60"/>
      <c r="D9165" s="60"/>
      <c r="E9165" s="60"/>
      <c r="F9165" s="60"/>
      <c r="G9165" s="60"/>
      <c r="H9165" s="60"/>
      <c r="I9165" s="60"/>
      <c r="J9165" s="60"/>
      <c r="K9165" s="60"/>
      <c r="L9165" s="60"/>
      <c r="M9165" s="60"/>
      <c r="N9165" s="60"/>
      <c r="O9165" s="60"/>
      <c r="P9165" s="60"/>
      <c r="Q9165" s="60"/>
      <c r="R9165" s="334">
        <v>23834</v>
      </c>
      <c r="S9165" s="319" t="s">
        <v>358</v>
      </c>
      <c r="BE9165" s="60"/>
      <c r="BR9165" s="60"/>
      <c r="BX9165" s="151"/>
      <c r="CB9165" s="151"/>
      <c r="CM9165" s="151"/>
      <c r="CO9165" s="151"/>
      <c r="CT9165" s="151"/>
      <c r="CY9165" s="151"/>
    </row>
    <row r="9166" spans="1:103" x14ac:dyDescent="0.2">
      <c r="A9166" s="60"/>
      <c r="B9166" s="60"/>
      <c r="C9166" s="60"/>
      <c r="D9166" s="60"/>
      <c r="E9166" s="60"/>
      <c r="F9166" s="60"/>
      <c r="G9166" s="60"/>
      <c r="H9166" s="60"/>
      <c r="I9166" s="60"/>
      <c r="J9166" s="60"/>
      <c r="K9166" s="60"/>
      <c r="L9166" s="60"/>
      <c r="M9166" s="60"/>
      <c r="N9166" s="60"/>
      <c r="O9166" s="60"/>
      <c r="P9166" s="60"/>
      <c r="Q9166" s="60"/>
      <c r="R9166" s="334">
        <v>23836</v>
      </c>
      <c r="S9166" s="319" t="s">
        <v>358</v>
      </c>
      <c r="BE9166" s="60"/>
      <c r="BR9166" s="60"/>
      <c r="BX9166" s="151"/>
      <c r="CB9166" s="151"/>
      <c r="CM9166" s="151"/>
      <c r="CO9166" s="151"/>
      <c r="CT9166" s="151"/>
      <c r="CY9166" s="151"/>
    </row>
    <row r="9167" spans="1:103" x14ac:dyDescent="0.2">
      <c r="A9167" s="60"/>
      <c r="B9167" s="60"/>
      <c r="C9167" s="60"/>
      <c r="D9167" s="60"/>
      <c r="E9167" s="60"/>
      <c r="F9167" s="60"/>
      <c r="G9167" s="60"/>
      <c r="H9167" s="60"/>
      <c r="I9167" s="60"/>
      <c r="J9167" s="60"/>
      <c r="K9167" s="60"/>
      <c r="L9167" s="60"/>
      <c r="M9167" s="60"/>
      <c r="N9167" s="60"/>
      <c r="O9167" s="60"/>
      <c r="P9167" s="60"/>
      <c r="Q9167" s="60"/>
      <c r="R9167" s="334">
        <v>23837</v>
      </c>
      <c r="S9167" s="319" t="s">
        <v>358</v>
      </c>
      <c r="BE9167" s="60"/>
      <c r="BR9167" s="60"/>
      <c r="BX9167" s="151"/>
      <c r="CB9167" s="151"/>
      <c r="CM9167" s="151"/>
      <c r="CO9167" s="151"/>
      <c r="CT9167" s="151"/>
      <c r="CY9167" s="151"/>
    </row>
    <row r="9168" spans="1:103" x14ac:dyDescent="0.2">
      <c r="A9168" s="60"/>
      <c r="B9168" s="60"/>
      <c r="C9168" s="60"/>
      <c r="D9168" s="60"/>
      <c r="E9168" s="60"/>
      <c r="F9168" s="60"/>
      <c r="G9168" s="60"/>
      <c r="H9168" s="60"/>
      <c r="I9168" s="60"/>
      <c r="J9168" s="60"/>
      <c r="K9168" s="60"/>
      <c r="L9168" s="60"/>
      <c r="M9168" s="60"/>
      <c r="N9168" s="60"/>
      <c r="O9168" s="60"/>
      <c r="P9168" s="60"/>
      <c r="Q9168" s="60"/>
      <c r="R9168" s="334">
        <v>23838</v>
      </c>
      <c r="S9168" s="319" t="s">
        <v>358</v>
      </c>
      <c r="BE9168" s="60"/>
      <c r="BR9168" s="60"/>
      <c r="BX9168" s="151"/>
      <c r="CB9168" s="151"/>
      <c r="CM9168" s="151"/>
      <c r="CO9168" s="151"/>
      <c r="CT9168" s="151"/>
      <c r="CY9168" s="151"/>
    </row>
    <row r="9169" spans="1:103" x14ac:dyDescent="0.2">
      <c r="A9169" s="60"/>
      <c r="B9169" s="60"/>
      <c r="C9169" s="60"/>
      <c r="D9169" s="60"/>
      <c r="E9169" s="60"/>
      <c r="F9169" s="60"/>
      <c r="G9169" s="60"/>
      <c r="H9169" s="60"/>
      <c r="I9169" s="60"/>
      <c r="J9169" s="60"/>
      <c r="K9169" s="60"/>
      <c r="L9169" s="60"/>
      <c r="M9169" s="60"/>
      <c r="N9169" s="60"/>
      <c r="O9169" s="60"/>
      <c r="P9169" s="60"/>
      <c r="Q9169" s="60"/>
      <c r="R9169" s="334">
        <v>23839</v>
      </c>
      <c r="S9169" s="319" t="s">
        <v>358</v>
      </c>
      <c r="BE9169" s="60"/>
      <c r="BR9169" s="60"/>
      <c r="BX9169" s="151"/>
      <c r="CB9169" s="151"/>
      <c r="CM9169" s="151"/>
      <c r="CO9169" s="151"/>
      <c r="CT9169" s="151"/>
      <c r="CY9169" s="151"/>
    </row>
    <row r="9170" spans="1:103" x14ac:dyDescent="0.2">
      <c r="A9170" s="60"/>
      <c r="B9170" s="60"/>
      <c r="C9170" s="60"/>
      <c r="D9170" s="60"/>
      <c r="E9170" s="60"/>
      <c r="F9170" s="60"/>
      <c r="G9170" s="60"/>
      <c r="H9170" s="60"/>
      <c r="I9170" s="60"/>
      <c r="J9170" s="60"/>
      <c r="K9170" s="60"/>
      <c r="L9170" s="60"/>
      <c r="M9170" s="60"/>
      <c r="N9170" s="60"/>
      <c r="O9170" s="60"/>
      <c r="P9170" s="60"/>
      <c r="Q9170" s="60"/>
      <c r="R9170" s="334">
        <v>23840</v>
      </c>
      <c r="S9170" s="319" t="s">
        <v>358</v>
      </c>
      <c r="BE9170" s="60"/>
      <c r="BR9170" s="60"/>
      <c r="BX9170" s="151"/>
      <c r="CB9170" s="151"/>
      <c r="CM9170" s="151"/>
      <c r="CO9170" s="151"/>
      <c r="CT9170" s="151"/>
      <c r="CY9170" s="151"/>
    </row>
    <row r="9171" spans="1:103" x14ac:dyDescent="0.2">
      <c r="A9171" s="60"/>
      <c r="B9171" s="60"/>
      <c r="C9171" s="60"/>
      <c r="D9171" s="60"/>
      <c r="E9171" s="60"/>
      <c r="F9171" s="60"/>
      <c r="G9171" s="60"/>
      <c r="H9171" s="60"/>
      <c r="I9171" s="60"/>
      <c r="J9171" s="60"/>
      <c r="K9171" s="60"/>
      <c r="L9171" s="60"/>
      <c r="M9171" s="60"/>
      <c r="N9171" s="60"/>
      <c r="O9171" s="60"/>
      <c r="P9171" s="60"/>
      <c r="Q9171" s="60"/>
      <c r="R9171" s="334">
        <v>23841</v>
      </c>
      <c r="S9171" s="319" t="s">
        <v>358</v>
      </c>
      <c r="BE9171" s="60"/>
      <c r="BR9171" s="60"/>
      <c r="BX9171" s="151"/>
      <c r="CB9171" s="151"/>
      <c r="CM9171" s="151"/>
      <c r="CO9171" s="151"/>
      <c r="CT9171" s="151"/>
      <c r="CY9171" s="151"/>
    </row>
    <row r="9172" spans="1:103" x14ac:dyDescent="0.2">
      <c r="A9172" s="60"/>
      <c r="B9172" s="60"/>
      <c r="C9172" s="60"/>
      <c r="D9172" s="60"/>
      <c r="E9172" s="60"/>
      <c r="F9172" s="60"/>
      <c r="G9172" s="60"/>
      <c r="H9172" s="60"/>
      <c r="I9172" s="60"/>
      <c r="J9172" s="60"/>
      <c r="K9172" s="60"/>
      <c r="L9172" s="60"/>
      <c r="M9172" s="60"/>
      <c r="N9172" s="60"/>
      <c r="O9172" s="60"/>
      <c r="P9172" s="60"/>
      <c r="Q9172" s="60"/>
      <c r="R9172" s="334">
        <v>23842</v>
      </c>
      <c r="S9172" s="319" t="s">
        <v>358</v>
      </c>
      <c r="BE9172" s="60"/>
      <c r="BR9172" s="60"/>
      <c r="BX9172" s="151"/>
      <c r="CB9172" s="151"/>
      <c r="CM9172" s="151"/>
      <c r="CO9172" s="151"/>
      <c r="CT9172" s="151"/>
      <c r="CY9172" s="151"/>
    </row>
    <row r="9173" spans="1:103" x14ac:dyDescent="0.2">
      <c r="A9173" s="60"/>
      <c r="B9173" s="60"/>
      <c r="C9173" s="60"/>
      <c r="D9173" s="60"/>
      <c r="E9173" s="60"/>
      <c r="F9173" s="60"/>
      <c r="G9173" s="60"/>
      <c r="H9173" s="60"/>
      <c r="I9173" s="60"/>
      <c r="J9173" s="60"/>
      <c r="K9173" s="60"/>
      <c r="L9173" s="60"/>
      <c r="M9173" s="60"/>
      <c r="N9173" s="60"/>
      <c r="O9173" s="60"/>
      <c r="P9173" s="60"/>
      <c r="Q9173" s="60"/>
      <c r="R9173" s="334">
        <v>23843</v>
      </c>
      <c r="S9173" s="319" t="s">
        <v>358</v>
      </c>
      <c r="BE9173" s="60"/>
      <c r="BR9173" s="60"/>
      <c r="BX9173" s="151"/>
      <c r="CB9173" s="151"/>
      <c r="CM9173" s="151"/>
      <c r="CO9173" s="151"/>
      <c r="CT9173" s="151"/>
      <c r="CY9173" s="151"/>
    </row>
    <row r="9174" spans="1:103" x14ac:dyDescent="0.2">
      <c r="A9174" s="60"/>
      <c r="B9174" s="60"/>
      <c r="C9174" s="60"/>
      <c r="D9174" s="60"/>
      <c r="E9174" s="60"/>
      <c r="F9174" s="60"/>
      <c r="G9174" s="60"/>
      <c r="H9174" s="60"/>
      <c r="I9174" s="60"/>
      <c r="J9174" s="60"/>
      <c r="K9174" s="60"/>
      <c r="L9174" s="60"/>
      <c r="M9174" s="60"/>
      <c r="N9174" s="60"/>
      <c r="O9174" s="60"/>
      <c r="P9174" s="60"/>
      <c r="Q9174" s="60"/>
      <c r="R9174" s="334">
        <v>23844</v>
      </c>
      <c r="S9174" s="319" t="s">
        <v>358</v>
      </c>
      <c r="BE9174" s="60"/>
      <c r="BR9174" s="60"/>
      <c r="BX9174" s="151"/>
      <c r="CB9174" s="151"/>
      <c r="CM9174" s="151"/>
      <c r="CO9174" s="151"/>
      <c r="CT9174" s="151"/>
      <c r="CY9174" s="151"/>
    </row>
    <row r="9175" spans="1:103" x14ac:dyDescent="0.2">
      <c r="A9175" s="60"/>
      <c r="B9175" s="60"/>
      <c r="C9175" s="60"/>
      <c r="D9175" s="60"/>
      <c r="E9175" s="60"/>
      <c r="F9175" s="60"/>
      <c r="G9175" s="60"/>
      <c r="H9175" s="60"/>
      <c r="I9175" s="60"/>
      <c r="J9175" s="60"/>
      <c r="K9175" s="60"/>
      <c r="L9175" s="60"/>
      <c r="M9175" s="60"/>
      <c r="N9175" s="60"/>
      <c r="O9175" s="60"/>
      <c r="P9175" s="60"/>
      <c r="Q9175" s="60"/>
      <c r="R9175" s="334">
        <v>23845</v>
      </c>
      <c r="S9175" s="319" t="s">
        <v>358</v>
      </c>
      <c r="BE9175" s="60"/>
      <c r="BR9175" s="60"/>
      <c r="BX9175" s="151"/>
      <c r="CB9175" s="151"/>
      <c r="CM9175" s="151"/>
      <c r="CO9175" s="151"/>
      <c r="CT9175" s="151"/>
      <c r="CY9175" s="151"/>
    </row>
    <row r="9176" spans="1:103" x14ac:dyDescent="0.2">
      <c r="A9176" s="60"/>
      <c r="B9176" s="60"/>
      <c r="C9176" s="60"/>
      <c r="D9176" s="60"/>
      <c r="E9176" s="60"/>
      <c r="F9176" s="60"/>
      <c r="G9176" s="60"/>
      <c r="H9176" s="60"/>
      <c r="I9176" s="60"/>
      <c r="J9176" s="60"/>
      <c r="K9176" s="60"/>
      <c r="L9176" s="60"/>
      <c r="M9176" s="60"/>
      <c r="N9176" s="60"/>
      <c r="O9176" s="60"/>
      <c r="P9176" s="60"/>
      <c r="Q9176" s="60"/>
      <c r="R9176" s="334">
        <v>23846</v>
      </c>
      <c r="S9176" s="319" t="s">
        <v>358</v>
      </c>
      <c r="BE9176" s="60"/>
      <c r="BR9176" s="60"/>
      <c r="BX9176" s="151"/>
      <c r="CB9176" s="151"/>
      <c r="CM9176" s="151"/>
      <c r="CO9176" s="151"/>
      <c r="CT9176" s="151"/>
      <c r="CY9176" s="151"/>
    </row>
    <row r="9177" spans="1:103" x14ac:dyDescent="0.2">
      <c r="A9177" s="60"/>
      <c r="B9177" s="60"/>
      <c r="C9177" s="60"/>
      <c r="D9177" s="60"/>
      <c r="E9177" s="60"/>
      <c r="F9177" s="60"/>
      <c r="G9177" s="60"/>
      <c r="H9177" s="60"/>
      <c r="I9177" s="60"/>
      <c r="J9177" s="60"/>
      <c r="K9177" s="60"/>
      <c r="L9177" s="60"/>
      <c r="M9177" s="60"/>
      <c r="N9177" s="60"/>
      <c r="O9177" s="60"/>
      <c r="P9177" s="60"/>
      <c r="Q9177" s="60"/>
      <c r="R9177" s="334">
        <v>23847</v>
      </c>
      <c r="S9177" s="319" t="s">
        <v>358</v>
      </c>
      <c r="BE9177" s="60"/>
      <c r="BR9177" s="60"/>
      <c r="BX9177" s="151"/>
      <c r="CB9177" s="151"/>
      <c r="CM9177" s="151"/>
      <c r="CO9177" s="151"/>
      <c r="CT9177" s="151"/>
      <c r="CY9177" s="151"/>
    </row>
    <row r="9178" spans="1:103" x14ac:dyDescent="0.2">
      <c r="A9178" s="60"/>
      <c r="B9178" s="60"/>
      <c r="C9178" s="60"/>
      <c r="D9178" s="60"/>
      <c r="E9178" s="60"/>
      <c r="F9178" s="60"/>
      <c r="G9178" s="60"/>
      <c r="H9178" s="60"/>
      <c r="I9178" s="60"/>
      <c r="J9178" s="60"/>
      <c r="K9178" s="60"/>
      <c r="L9178" s="60"/>
      <c r="M9178" s="60"/>
      <c r="N9178" s="60"/>
      <c r="O9178" s="60"/>
      <c r="P9178" s="60"/>
      <c r="Q9178" s="60"/>
      <c r="R9178" s="334">
        <v>23850</v>
      </c>
      <c r="S9178" s="319" t="s">
        <v>358</v>
      </c>
      <c r="BE9178" s="60"/>
      <c r="BR9178" s="60"/>
      <c r="BX9178" s="151"/>
      <c r="CB9178" s="151"/>
      <c r="CM9178" s="151"/>
      <c r="CO9178" s="151"/>
      <c r="CT9178" s="151"/>
      <c r="CY9178" s="151"/>
    </row>
    <row r="9179" spans="1:103" x14ac:dyDescent="0.2">
      <c r="A9179" s="60"/>
      <c r="B9179" s="60"/>
      <c r="C9179" s="60"/>
      <c r="D9179" s="60"/>
      <c r="E9179" s="60"/>
      <c r="F9179" s="60"/>
      <c r="G9179" s="60"/>
      <c r="H9179" s="60"/>
      <c r="I9179" s="60"/>
      <c r="J9179" s="60"/>
      <c r="K9179" s="60"/>
      <c r="L9179" s="60"/>
      <c r="M9179" s="60"/>
      <c r="N9179" s="60"/>
      <c r="O9179" s="60"/>
      <c r="P9179" s="60"/>
      <c r="Q9179" s="60"/>
      <c r="R9179" s="334">
        <v>23851</v>
      </c>
      <c r="S9179" s="319" t="s">
        <v>358</v>
      </c>
      <c r="BE9179" s="60"/>
      <c r="BR9179" s="60"/>
      <c r="BX9179" s="151"/>
      <c r="CB9179" s="151"/>
      <c r="CM9179" s="151"/>
      <c r="CO9179" s="151"/>
      <c r="CT9179" s="151"/>
      <c r="CY9179" s="151"/>
    </row>
    <row r="9180" spans="1:103" x14ac:dyDescent="0.2">
      <c r="A9180" s="60"/>
      <c r="B9180" s="60"/>
      <c r="C9180" s="60"/>
      <c r="D9180" s="60"/>
      <c r="E9180" s="60"/>
      <c r="F9180" s="60"/>
      <c r="G9180" s="60"/>
      <c r="H9180" s="60"/>
      <c r="I9180" s="60"/>
      <c r="J9180" s="60"/>
      <c r="K9180" s="60"/>
      <c r="L9180" s="60"/>
      <c r="M9180" s="60"/>
      <c r="N9180" s="60"/>
      <c r="O9180" s="60"/>
      <c r="P9180" s="60"/>
      <c r="Q9180" s="60"/>
      <c r="R9180" s="334">
        <v>23856</v>
      </c>
      <c r="S9180" s="319" t="s">
        <v>358</v>
      </c>
      <c r="BE9180" s="60"/>
      <c r="BR9180" s="60"/>
      <c r="BX9180" s="151"/>
      <c r="CB9180" s="151"/>
      <c r="CM9180" s="151"/>
      <c r="CO9180" s="151"/>
      <c r="CT9180" s="151"/>
      <c r="CY9180" s="151"/>
    </row>
    <row r="9181" spans="1:103" x14ac:dyDescent="0.2">
      <c r="A9181" s="60"/>
      <c r="B9181" s="60"/>
      <c r="C9181" s="60"/>
      <c r="D9181" s="60"/>
      <c r="E9181" s="60"/>
      <c r="F9181" s="60"/>
      <c r="G9181" s="60"/>
      <c r="H9181" s="60"/>
      <c r="I9181" s="60"/>
      <c r="J9181" s="60"/>
      <c r="K9181" s="60"/>
      <c r="L9181" s="60"/>
      <c r="M9181" s="60"/>
      <c r="N9181" s="60"/>
      <c r="O9181" s="60"/>
      <c r="P9181" s="60"/>
      <c r="Q9181" s="60"/>
      <c r="R9181" s="334">
        <v>23857</v>
      </c>
      <c r="S9181" s="319" t="s">
        <v>358</v>
      </c>
      <c r="BE9181" s="60"/>
      <c r="BR9181" s="60"/>
      <c r="BX9181" s="151"/>
      <c r="CB9181" s="151"/>
      <c r="CM9181" s="151"/>
      <c r="CO9181" s="151"/>
      <c r="CT9181" s="151"/>
      <c r="CY9181" s="151"/>
    </row>
    <row r="9182" spans="1:103" x14ac:dyDescent="0.2">
      <c r="A9182" s="60"/>
      <c r="B9182" s="60"/>
      <c r="C9182" s="60"/>
      <c r="D9182" s="60"/>
      <c r="E9182" s="60"/>
      <c r="F9182" s="60"/>
      <c r="G9182" s="60"/>
      <c r="H9182" s="60"/>
      <c r="I9182" s="60"/>
      <c r="J9182" s="60"/>
      <c r="K9182" s="60"/>
      <c r="L9182" s="60"/>
      <c r="M9182" s="60"/>
      <c r="N9182" s="60"/>
      <c r="O9182" s="60"/>
      <c r="P9182" s="60"/>
      <c r="Q9182" s="60"/>
      <c r="R9182" s="334">
        <v>23860</v>
      </c>
      <c r="S9182" s="319" t="s">
        <v>358</v>
      </c>
      <c r="BE9182" s="60"/>
      <c r="BR9182" s="60"/>
      <c r="BX9182" s="151"/>
      <c r="CB9182" s="151"/>
      <c r="CM9182" s="151"/>
      <c r="CO9182" s="151"/>
      <c r="CT9182" s="151"/>
      <c r="CY9182" s="151"/>
    </row>
    <row r="9183" spans="1:103" x14ac:dyDescent="0.2">
      <c r="A9183" s="60"/>
      <c r="B9183" s="60"/>
      <c r="C9183" s="60"/>
      <c r="D9183" s="60"/>
      <c r="E9183" s="60"/>
      <c r="F9183" s="60"/>
      <c r="G9183" s="60"/>
      <c r="H9183" s="60"/>
      <c r="I9183" s="60"/>
      <c r="J9183" s="60"/>
      <c r="K9183" s="60"/>
      <c r="L9183" s="60"/>
      <c r="M9183" s="60"/>
      <c r="N9183" s="60"/>
      <c r="O9183" s="60"/>
      <c r="P9183" s="60"/>
      <c r="Q9183" s="60"/>
      <c r="R9183" s="334">
        <v>23866</v>
      </c>
      <c r="S9183" s="319" t="s">
        <v>358</v>
      </c>
      <c r="BE9183" s="60"/>
      <c r="BR9183" s="60"/>
      <c r="BX9183" s="151"/>
      <c r="CB9183" s="151"/>
      <c r="CM9183" s="151"/>
      <c r="CO9183" s="151"/>
      <c r="CT9183" s="151"/>
      <c r="CY9183" s="151"/>
    </row>
    <row r="9184" spans="1:103" x14ac:dyDescent="0.2">
      <c r="A9184" s="60"/>
      <c r="B9184" s="60"/>
      <c r="C9184" s="60"/>
      <c r="D9184" s="60"/>
      <c r="E9184" s="60"/>
      <c r="F9184" s="60"/>
      <c r="G9184" s="60"/>
      <c r="H9184" s="60"/>
      <c r="I9184" s="60"/>
      <c r="J9184" s="60"/>
      <c r="K9184" s="60"/>
      <c r="L9184" s="60"/>
      <c r="M9184" s="60"/>
      <c r="N9184" s="60"/>
      <c r="O9184" s="60"/>
      <c r="P9184" s="60"/>
      <c r="Q9184" s="60"/>
      <c r="R9184" s="334">
        <v>23867</v>
      </c>
      <c r="S9184" s="319" t="s">
        <v>358</v>
      </c>
      <c r="BE9184" s="60"/>
      <c r="BR9184" s="60"/>
      <c r="BX9184" s="151"/>
      <c r="CB9184" s="151"/>
      <c r="CM9184" s="151"/>
      <c r="CO9184" s="151"/>
      <c r="CT9184" s="151"/>
      <c r="CY9184" s="151"/>
    </row>
    <row r="9185" spans="1:103" x14ac:dyDescent="0.2">
      <c r="A9185" s="60"/>
      <c r="B9185" s="60"/>
      <c r="C9185" s="60"/>
      <c r="D9185" s="60"/>
      <c r="E9185" s="60"/>
      <c r="F9185" s="60"/>
      <c r="G9185" s="60"/>
      <c r="H9185" s="60"/>
      <c r="I9185" s="60"/>
      <c r="J9185" s="60"/>
      <c r="K9185" s="60"/>
      <c r="L9185" s="60"/>
      <c r="M9185" s="60"/>
      <c r="N9185" s="60"/>
      <c r="O9185" s="60"/>
      <c r="P9185" s="60"/>
      <c r="Q9185" s="60"/>
      <c r="R9185" s="334">
        <v>23868</v>
      </c>
      <c r="S9185" s="319" t="s">
        <v>358</v>
      </c>
      <c r="BE9185" s="60"/>
      <c r="BR9185" s="60"/>
      <c r="BX9185" s="151"/>
      <c r="CB9185" s="151"/>
      <c r="CM9185" s="151"/>
      <c r="CO9185" s="151"/>
      <c r="CT9185" s="151"/>
      <c r="CY9185" s="151"/>
    </row>
    <row r="9186" spans="1:103" x14ac:dyDescent="0.2">
      <c r="A9186" s="60"/>
      <c r="B9186" s="60"/>
      <c r="C9186" s="60"/>
      <c r="D9186" s="60"/>
      <c r="E9186" s="60"/>
      <c r="F9186" s="60"/>
      <c r="G9186" s="60"/>
      <c r="H9186" s="60"/>
      <c r="I9186" s="60"/>
      <c r="J9186" s="60"/>
      <c r="K9186" s="60"/>
      <c r="L9186" s="60"/>
      <c r="M9186" s="60"/>
      <c r="N9186" s="60"/>
      <c r="O9186" s="60"/>
      <c r="P9186" s="60"/>
      <c r="Q9186" s="60"/>
      <c r="R9186" s="334">
        <v>23870</v>
      </c>
      <c r="S9186" s="319" t="s">
        <v>358</v>
      </c>
      <c r="BE9186" s="60"/>
      <c r="BR9186" s="60"/>
      <c r="BX9186" s="151"/>
      <c r="CB9186" s="151"/>
      <c r="CM9186" s="151"/>
      <c r="CO9186" s="151"/>
      <c r="CT9186" s="151"/>
      <c r="CY9186" s="151"/>
    </row>
    <row r="9187" spans="1:103" x14ac:dyDescent="0.2">
      <c r="A9187" s="60"/>
      <c r="B9187" s="60"/>
      <c r="C9187" s="60"/>
      <c r="D9187" s="60"/>
      <c r="E9187" s="60"/>
      <c r="F9187" s="60"/>
      <c r="G9187" s="60"/>
      <c r="H9187" s="60"/>
      <c r="I9187" s="60"/>
      <c r="J9187" s="60"/>
      <c r="K9187" s="60"/>
      <c r="L9187" s="60"/>
      <c r="M9187" s="60"/>
      <c r="N9187" s="60"/>
      <c r="O9187" s="60"/>
      <c r="P9187" s="60"/>
      <c r="Q9187" s="60"/>
      <c r="R9187" s="334">
        <v>23872</v>
      </c>
      <c r="S9187" s="319" t="s">
        <v>358</v>
      </c>
      <c r="BE9187" s="60"/>
      <c r="BR9187" s="60"/>
      <c r="BX9187" s="151"/>
      <c r="CB9187" s="151"/>
      <c r="CM9187" s="151"/>
      <c r="CO9187" s="151"/>
      <c r="CT9187" s="151"/>
      <c r="CY9187" s="151"/>
    </row>
    <row r="9188" spans="1:103" x14ac:dyDescent="0.2">
      <c r="A9188" s="60"/>
      <c r="B9188" s="60"/>
      <c r="C9188" s="60"/>
      <c r="D9188" s="60"/>
      <c r="E9188" s="60"/>
      <c r="F9188" s="60"/>
      <c r="G9188" s="60"/>
      <c r="H9188" s="60"/>
      <c r="I9188" s="60"/>
      <c r="J9188" s="60"/>
      <c r="K9188" s="60"/>
      <c r="L9188" s="60"/>
      <c r="M9188" s="60"/>
      <c r="N9188" s="60"/>
      <c r="O9188" s="60"/>
      <c r="P9188" s="60"/>
      <c r="Q9188" s="60"/>
      <c r="R9188" s="334">
        <v>23873</v>
      </c>
      <c r="S9188" s="319" t="s">
        <v>358</v>
      </c>
      <c r="BE9188" s="60"/>
      <c r="BR9188" s="60"/>
      <c r="BX9188" s="151"/>
      <c r="CB9188" s="151"/>
      <c r="CM9188" s="151"/>
      <c r="CO9188" s="151"/>
      <c r="CT9188" s="151"/>
      <c r="CY9188" s="151"/>
    </row>
    <row r="9189" spans="1:103" x14ac:dyDescent="0.2">
      <c r="A9189" s="60"/>
      <c r="B9189" s="60"/>
      <c r="C9189" s="60"/>
      <c r="D9189" s="60"/>
      <c r="E9189" s="60"/>
      <c r="F9189" s="60"/>
      <c r="G9189" s="60"/>
      <c r="H9189" s="60"/>
      <c r="I9189" s="60"/>
      <c r="J9189" s="60"/>
      <c r="K9189" s="60"/>
      <c r="L9189" s="60"/>
      <c r="M9189" s="60"/>
      <c r="N9189" s="60"/>
      <c r="O9189" s="60"/>
      <c r="P9189" s="60"/>
      <c r="Q9189" s="60"/>
      <c r="R9189" s="334">
        <v>23874</v>
      </c>
      <c r="S9189" s="319" t="s">
        <v>358</v>
      </c>
      <c r="BE9189" s="60"/>
      <c r="BR9189" s="60"/>
      <c r="BX9189" s="151"/>
      <c r="CB9189" s="151"/>
      <c r="CM9189" s="151"/>
      <c r="CO9189" s="151"/>
      <c r="CT9189" s="151"/>
      <c r="CY9189" s="151"/>
    </row>
    <row r="9190" spans="1:103" x14ac:dyDescent="0.2">
      <c r="A9190" s="60"/>
      <c r="B9190" s="60"/>
      <c r="C9190" s="60"/>
      <c r="D9190" s="60"/>
      <c r="E9190" s="60"/>
      <c r="F9190" s="60"/>
      <c r="G9190" s="60"/>
      <c r="H9190" s="60"/>
      <c r="I9190" s="60"/>
      <c r="J9190" s="60"/>
      <c r="K9190" s="60"/>
      <c r="L9190" s="60"/>
      <c r="M9190" s="60"/>
      <c r="N9190" s="60"/>
      <c r="O9190" s="60"/>
      <c r="P9190" s="60"/>
      <c r="Q9190" s="60"/>
      <c r="R9190" s="334">
        <v>23875</v>
      </c>
      <c r="S9190" s="319" t="s">
        <v>358</v>
      </c>
      <c r="BE9190" s="60"/>
      <c r="BR9190" s="60"/>
      <c r="BX9190" s="151"/>
      <c r="CB9190" s="151"/>
      <c r="CM9190" s="151"/>
      <c r="CO9190" s="151"/>
      <c r="CT9190" s="151"/>
      <c r="CY9190" s="151"/>
    </row>
    <row r="9191" spans="1:103" x14ac:dyDescent="0.2">
      <c r="A9191" s="60"/>
      <c r="B9191" s="60"/>
      <c r="C9191" s="60"/>
      <c r="D9191" s="60"/>
      <c r="E9191" s="60"/>
      <c r="F9191" s="60"/>
      <c r="G9191" s="60"/>
      <c r="H9191" s="60"/>
      <c r="I9191" s="60"/>
      <c r="J9191" s="60"/>
      <c r="K9191" s="60"/>
      <c r="L9191" s="60"/>
      <c r="M9191" s="60"/>
      <c r="N9191" s="60"/>
      <c r="O9191" s="60"/>
      <c r="P9191" s="60"/>
      <c r="Q9191" s="60"/>
      <c r="R9191" s="334">
        <v>23876</v>
      </c>
      <c r="S9191" s="319" t="s">
        <v>358</v>
      </c>
      <c r="BE9191" s="60"/>
      <c r="BR9191" s="60"/>
      <c r="BX9191" s="151"/>
      <c r="CB9191" s="151"/>
      <c r="CM9191" s="151"/>
      <c r="CO9191" s="151"/>
      <c r="CT9191" s="151"/>
      <c r="CY9191" s="151"/>
    </row>
    <row r="9192" spans="1:103" x14ac:dyDescent="0.2">
      <c r="A9192" s="60"/>
      <c r="B9192" s="60"/>
      <c r="C9192" s="60"/>
      <c r="D9192" s="60"/>
      <c r="E9192" s="60"/>
      <c r="F9192" s="60"/>
      <c r="G9192" s="60"/>
      <c r="H9192" s="60"/>
      <c r="I9192" s="60"/>
      <c r="J9192" s="60"/>
      <c r="K9192" s="60"/>
      <c r="L9192" s="60"/>
      <c r="M9192" s="60"/>
      <c r="N9192" s="60"/>
      <c r="O9192" s="60"/>
      <c r="P9192" s="60"/>
      <c r="Q9192" s="60"/>
      <c r="R9192" s="334">
        <v>23878</v>
      </c>
      <c r="S9192" s="319" t="s">
        <v>358</v>
      </c>
      <c r="BE9192" s="60"/>
      <c r="BR9192" s="60"/>
      <c r="BX9192" s="151"/>
      <c r="CB9192" s="151"/>
      <c r="CM9192" s="151"/>
      <c r="CO9192" s="151"/>
      <c r="CT9192" s="151"/>
      <c r="CY9192" s="151"/>
    </row>
    <row r="9193" spans="1:103" x14ac:dyDescent="0.2">
      <c r="A9193" s="60"/>
      <c r="B9193" s="60"/>
      <c r="C9193" s="60"/>
      <c r="D9193" s="60"/>
      <c r="E9193" s="60"/>
      <c r="F9193" s="60"/>
      <c r="G9193" s="60"/>
      <c r="H9193" s="60"/>
      <c r="I9193" s="60"/>
      <c r="J9193" s="60"/>
      <c r="K9193" s="60"/>
      <c r="L9193" s="60"/>
      <c r="M9193" s="60"/>
      <c r="N9193" s="60"/>
      <c r="O9193" s="60"/>
      <c r="P9193" s="60"/>
      <c r="Q9193" s="60"/>
      <c r="R9193" s="334">
        <v>23879</v>
      </c>
      <c r="S9193" s="319" t="s">
        <v>358</v>
      </c>
      <c r="BE9193" s="60"/>
      <c r="BR9193" s="60"/>
      <c r="BX9193" s="151"/>
      <c r="CB9193" s="151"/>
      <c r="CM9193" s="151"/>
      <c r="CO9193" s="151"/>
      <c r="CT9193" s="151"/>
      <c r="CY9193" s="151"/>
    </row>
    <row r="9194" spans="1:103" x14ac:dyDescent="0.2">
      <c r="A9194" s="60"/>
      <c r="B9194" s="60"/>
      <c r="C9194" s="60"/>
      <c r="D9194" s="60"/>
      <c r="E9194" s="60"/>
      <c r="F9194" s="60"/>
      <c r="G9194" s="60"/>
      <c r="H9194" s="60"/>
      <c r="I9194" s="60"/>
      <c r="J9194" s="60"/>
      <c r="K9194" s="60"/>
      <c r="L9194" s="60"/>
      <c r="M9194" s="60"/>
      <c r="N9194" s="60"/>
      <c r="O9194" s="60"/>
      <c r="P9194" s="60"/>
      <c r="Q9194" s="60"/>
      <c r="R9194" s="334">
        <v>23881</v>
      </c>
      <c r="S9194" s="319" t="s">
        <v>358</v>
      </c>
      <c r="BE9194" s="60"/>
      <c r="BR9194" s="60"/>
      <c r="BX9194" s="151"/>
      <c r="CB9194" s="151"/>
      <c r="CM9194" s="151"/>
      <c r="CO9194" s="151"/>
      <c r="CT9194" s="151"/>
      <c r="CY9194" s="151"/>
    </row>
    <row r="9195" spans="1:103" x14ac:dyDescent="0.2">
      <c r="A9195" s="60"/>
      <c r="B9195" s="60"/>
      <c r="C9195" s="60"/>
      <c r="D9195" s="60"/>
      <c r="E9195" s="60"/>
      <c r="F9195" s="60"/>
      <c r="G9195" s="60"/>
      <c r="H9195" s="60"/>
      <c r="I9195" s="60"/>
      <c r="J9195" s="60"/>
      <c r="K9195" s="60"/>
      <c r="L9195" s="60"/>
      <c r="M9195" s="60"/>
      <c r="N9195" s="60"/>
      <c r="O9195" s="60"/>
      <c r="P9195" s="60"/>
      <c r="Q9195" s="60"/>
      <c r="R9195" s="334">
        <v>23882</v>
      </c>
      <c r="S9195" s="319" t="s">
        <v>358</v>
      </c>
      <c r="BE9195" s="60"/>
      <c r="BR9195" s="60"/>
      <c r="BX9195" s="151"/>
      <c r="CB9195" s="151"/>
      <c r="CM9195" s="151"/>
      <c r="CO9195" s="151"/>
      <c r="CT9195" s="151"/>
      <c r="CY9195" s="151"/>
    </row>
    <row r="9196" spans="1:103" x14ac:dyDescent="0.2">
      <c r="A9196" s="60"/>
      <c r="B9196" s="60"/>
      <c r="C9196" s="60"/>
      <c r="D9196" s="60"/>
      <c r="E9196" s="60"/>
      <c r="F9196" s="60"/>
      <c r="G9196" s="60"/>
      <c r="H9196" s="60"/>
      <c r="I9196" s="60"/>
      <c r="J9196" s="60"/>
      <c r="K9196" s="60"/>
      <c r="L9196" s="60"/>
      <c r="M9196" s="60"/>
      <c r="N9196" s="60"/>
      <c r="O9196" s="60"/>
      <c r="P9196" s="60"/>
      <c r="Q9196" s="60"/>
      <c r="R9196" s="334">
        <v>23883</v>
      </c>
      <c r="S9196" s="319" t="s">
        <v>358</v>
      </c>
      <c r="BE9196" s="60"/>
      <c r="BR9196" s="60"/>
      <c r="BX9196" s="151"/>
      <c r="CB9196" s="151"/>
      <c r="CM9196" s="151"/>
      <c r="CO9196" s="151"/>
      <c r="CT9196" s="151"/>
      <c r="CY9196" s="151"/>
    </row>
    <row r="9197" spans="1:103" x14ac:dyDescent="0.2">
      <c r="A9197" s="60"/>
      <c r="B9197" s="60"/>
      <c r="C9197" s="60"/>
      <c r="D9197" s="60"/>
      <c r="E9197" s="60"/>
      <c r="F9197" s="60"/>
      <c r="G9197" s="60"/>
      <c r="H9197" s="60"/>
      <c r="I9197" s="60"/>
      <c r="J9197" s="60"/>
      <c r="K9197" s="60"/>
      <c r="L9197" s="60"/>
      <c r="M9197" s="60"/>
      <c r="N9197" s="60"/>
      <c r="O9197" s="60"/>
      <c r="P9197" s="60"/>
      <c r="Q9197" s="60"/>
      <c r="R9197" s="334">
        <v>23884</v>
      </c>
      <c r="S9197" s="319" t="s">
        <v>358</v>
      </c>
      <c r="BE9197" s="60"/>
      <c r="BR9197" s="60"/>
      <c r="BX9197" s="151"/>
      <c r="CB9197" s="151"/>
      <c r="CM9197" s="151"/>
      <c r="CO9197" s="151"/>
      <c r="CT9197" s="151"/>
      <c r="CY9197" s="151"/>
    </row>
    <row r="9198" spans="1:103" x14ac:dyDescent="0.2">
      <c r="A9198" s="60"/>
      <c r="B9198" s="60"/>
      <c r="C9198" s="60"/>
      <c r="D9198" s="60"/>
      <c r="E9198" s="60"/>
      <c r="F9198" s="60"/>
      <c r="G9198" s="60"/>
      <c r="H9198" s="60"/>
      <c r="I9198" s="60"/>
      <c r="J9198" s="60"/>
      <c r="K9198" s="60"/>
      <c r="L9198" s="60"/>
      <c r="M9198" s="60"/>
      <c r="N9198" s="60"/>
      <c r="O9198" s="60"/>
      <c r="P9198" s="60"/>
      <c r="Q9198" s="60"/>
      <c r="R9198" s="334">
        <v>23885</v>
      </c>
      <c r="S9198" s="319" t="s">
        <v>358</v>
      </c>
      <c r="BE9198" s="60"/>
      <c r="BR9198" s="60"/>
      <c r="BX9198" s="151"/>
      <c r="CB9198" s="151"/>
      <c r="CM9198" s="151"/>
      <c r="CO9198" s="151"/>
      <c r="CT9198" s="151"/>
      <c r="CY9198" s="151"/>
    </row>
    <row r="9199" spans="1:103" x14ac:dyDescent="0.2">
      <c r="A9199" s="60"/>
      <c r="B9199" s="60"/>
      <c r="C9199" s="60"/>
      <c r="D9199" s="60"/>
      <c r="E9199" s="60"/>
      <c r="F9199" s="60"/>
      <c r="G9199" s="60"/>
      <c r="H9199" s="60"/>
      <c r="I9199" s="60"/>
      <c r="J9199" s="60"/>
      <c r="K9199" s="60"/>
      <c r="L9199" s="60"/>
      <c r="M9199" s="60"/>
      <c r="N9199" s="60"/>
      <c r="O9199" s="60"/>
      <c r="P9199" s="60"/>
      <c r="Q9199" s="60"/>
      <c r="R9199" s="334">
        <v>23887</v>
      </c>
      <c r="S9199" s="319" t="s">
        <v>358</v>
      </c>
      <c r="BE9199" s="60"/>
      <c r="BR9199" s="60"/>
      <c r="BX9199" s="151"/>
      <c r="CB9199" s="151"/>
      <c r="CM9199" s="151"/>
      <c r="CO9199" s="151"/>
      <c r="CT9199" s="151"/>
      <c r="CY9199" s="151"/>
    </row>
    <row r="9200" spans="1:103" x14ac:dyDescent="0.2">
      <c r="A9200" s="60"/>
      <c r="B9200" s="60"/>
      <c r="C9200" s="60"/>
      <c r="D9200" s="60"/>
      <c r="E9200" s="60"/>
      <c r="F9200" s="60"/>
      <c r="G9200" s="60"/>
      <c r="H9200" s="60"/>
      <c r="I9200" s="60"/>
      <c r="J9200" s="60"/>
      <c r="K9200" s="60"/>
      <c r="L9200" s="60"/>
      <c r="M9200" s="60"/>
      <c r="N9200" s="60"/>
      <c r="O9200" s="60"/>
      <c r="P9200" s="60"/>
      <c r="Q9200" s="60"/>
      <c r="R9200" s="334">
        <v>23888</v>
      </c>
      <c r="S9200" s="319" t="s">
        <v>358</v>
      </c>
      <c r="BE9200" s="60"/>
      <c r="BR9200" s="60"/>
      <c r="BX9200" s="151"/>
      <c r="CB9200" s="151"/>
      <c r="CM9200" s="151"/>
      <c r="CO9200" s="151"/>
      <c r="CT9200" s="151"/>
      <c r="CY9200" s="151"/>
    </row>
    <row r="9201" spans="1:103" x14ac:dyDescent="0.2">
      <c r="A9201" s="60"/>
      <c r="B9201" s="60"/>
      <c r="C9201" s="60"/>
      <c r="D9201" s="60"/>
      <c r="E9201" s="60"/>
      <c r="F9201" s="60"/>
      <c r="G9201" s="60"/>
      <c r="H9201" s="60"/>
      <c r="I9201" s="60"/>
      <c r="J9201" s="60"/>
      <c r="K9201" s="60"/>
      <c r="L9201" s="60"/>
      <c r="M9201" s="60"/>
      <c r="N9201" s="60"/>
      <c r="O9201" s="60"/>
      <c r="P9201" s="60"/>
      <c r="Q9201" s="60"/>
      <c r="R9201" s="334">
        <v>23889</v>
      </c>
      <c r="S9201" s="319" t="s">
        <v>358</v>
      </c>
      <c r="BE9201" s="60"/>
      <c r="BR9201" s="60"/>
      <c r="BX9201" s="151"/>
      <c r="CB9201" s="151"/>
      <c r="CM9201" s="151"/>
      <c r="CO9201" s="151"/>
      <c r="CT9201" s="151"/>
      <c r="CY9201" s="151"/>
    </row>
    <row r="9202" spans="1:103" x14ac:dyDescent="0.2">
      <c r="A9202" s="60"/>
      <c r="B9202" s="60"/>
      <c r="C9202" s="60"/>
      <c r="D9202" s="60"/>
      <c r="E9202" s="60"/>
      <c r="F9202" s="60"/>
      <c r="G9202" s="60"/>
      <c r="H9202" s="60"/>
      <c r="I9202" s="60"/>
      <c r="J9202" s="60"/>
      <c r="K9202" s="60"/>
      <c r="L9202" s="60"/>
      <c r="M9202" s="60"/>
      <c r="N9202" s="60"/>
      <c r="O9202" s="60"/>
      <c r="P9202" s="60"/>
      <c r="Q9202" s="60"/>
      <c r="R9202" s="334">
        <v>23890</v>
      </c>
      <c r="S9202" s="319" t="s">
        <v>358</v>
      </c>
      <c r="BE9202" s="60"/>
      <c r="BR9202" s="60"/>
      <c r="BX9202" s="151"/>
      <c r="CB9202" s="151"/>
      <c r="CM9202" s="151"/>
      <c r="CO9202" s="151"/>
      <c r="CT9202" s="151"/>
      <c r="CY9202" s="151"/>
    </row>
    <row r="9203" spans="1:103" x14ac:dyDescent="0.2">
      <c r="A9203" s="60"/>
      <c r="B9203" s="60"/>
      <c r="C9203" s="60"/>
      <c r="D9203" s="60"/>
      <c r="E9203" s="60"/>
      <c r="F9203" s="60"/>
      <c r="G9203" s="60"/>
      <c r="H9203" s="60"/>
      <c r="I9203" s="60"/>
      <c r="J9203" s="60"/>
      <c r="K9203" s="60"/>
      <c r="L9203" s="60"/>
      <c r="M9203" s="60"/>
      <c r="N9203" s="60"/>
      <c r="O9203" s="60"/>
      <c r="P9203" s="60"/>
      <c r="Q9203" s="60"/>
      <c r="R9203" s="334">
        <v>23891</v>
      </c>
      <c r="S9203" s="319" t="s">
        <v>358</v>
      </c>
      <c r="BE9203" s="60"/>
      <c r="BR9203" s="60"/>
      <c r="BX9203" s="151"/>
      <c r="CB9203" s="151"/>
      <c r="CM9203" s="151"/>
      <c r="CO9203" s="151"/>
      <c r="CT9203" s="151"/>
      <c r="CY9203" s="151"/>
    </row>
    <row r="9204" spans="1:103" x14ac:dyDescent="0.2">
      <c r="A9204" s="60"/>
      <c r="B9204" s="60"/>
      <c r="C9204" s="60"/>
      <c r="D9204" s="60"/>
      <c r="E9204" s="60"/>
      <c r="F9204" s="60"/>
      <c r="G9204" s="60"/>
      <c r="H9204" s="60"/>
      <c r="I9204" s="60"/>
      <c r="J9204" s="60"/>
      <c r="K9204" s="60"/>
      <c r="L9204" s="60"/>
      <c r="M9204" s="60"/>
      <c r="N9204" s="60"/>
      <c r="O9204" s="60"/>
      <c r="P9204" s="60"/>
      <c r="Q9204" s="60"/>
      <c r="R9204" s="334">
        <v>23893</v>
      </c>
      <c r="S9204" s="319" t="s">
        <v>358</v>
      </c>
      <c r="BE9204" s="60"/>
      <c r="BR9204" s="60"/>
      <c r="BX9204" s="151"/>
      <c r="CB9204" s="151"/>
      <c r="CM9204" s="151"/>
      <c r="CO9204" s="151"/>
      <c r="CT9204" s="151"/>
      <c r="CY9204" s="151"/>
    </row>
    <row r="9205" spans="1:103" x14ac:dyDescent="0.2">
      <c r="A9205" s="60"/>
      <c r="B9205" s="60"/>
      <c r="C9205" s="60"/>
      <c r="D9205" s="60"/>
      <c r="E9205" s="60"/>
      <c r="F9205" s="60"/>
      <c r="G9205" s="60"/>
      <c r="H9205" s="60"/>
      <c r="I9205" s="60"/>
      <c r="J9205" s="60"/>
      <c r="K9205" s="60"/>
      <c r="L9205" s="60"/>
      <c r="M9205" s="60"/>
      <c r="N9205" s="60"/>
      <c r="O9205" s="60"/>
      <c r="P9205" s="60"/>
      <c r="Q9205" s="60"/>
      <c r="R9205" s="334">
        <v>23894</v>
      </c>
      <c r="S9205" s="319" t="s">
        <v>358</v>
      </c>
      <c r="BE9205" s="60"/>
      <c r="BR9205" s="60"/>
      <c r="BX9205" s="151"/>
      <c r="CB9205" s="151"/>
      <c r="CM9205" s="151"/>
      <c r="CO9205" s="151"/>
      <c r="CT9205" s="151"/>
      <c r="CY9205" s="151"/>
    </row>
    <row r="9206" spans="1:103" x14ac:dyDescent="0.2">
      <c r="A9206" s="60"/>
      <c r="B9206" s="60"/>
      <c r="C9206" s="60"/>
      <c r="D9206" s="60"/>
      <c r="E9206" s="60"/>
      <c r="F9206" s="60"/>
      <c r="G9206" s="60"/>
      <c r="H9206" s="60"/>
      <c r="I9206" s="60"/>
      <c r="J9206" s="60"/>
      <c r="K9206" s="60"/>
      <c r="L9206" s="60"/>
      <c r="M9206" s="60"/>
      <c r="N9206" s="60"/>
      <c r="O9206" s="60"/>
      <c r="P9206" s="60"/>
      <c r="Q9206" s="60"/>
      <c r="R9206" s="334">
        <v>23897</v>
      </c>
      <c r="S9206" s="319" t="s">
        <v>358</v>
      </c>
      <c r="BE9206" s="60"/>
      <c r="BR9206" s="60"/>
      <c r="BX9206" s="151"/>
      <c r="CB9206" s="151"/>
      <c r="CM9206" s="151"/>
      <c r="CO9206" s="151"/>
      <c r="CT9206" s="151"/>
      <c r="CY9206" s="151"/>
    </row>
    <row r="9207" spans="1:103" x14ac:dyDescent="0.2">
      <c r="A9207" s="60"/>
      <c r="B9207" s="60"/>
      <c r="C9207" s="60"/>
      <c r="D9207" s="60"/>
      <c r="E9207" s="60"/>
      <c r="F9207" s="60"/>
      <c r="G9207" s="60"/>
      <c r="H9207" s="60"/>
      <c r="I9207" s="60"/>
      <c r="J9207" s="60"/>
      <c r="K9207" s="60"/>
      <c r="L9207" s="60"/>
      <c r="M9207" s="60"/>
      <c r="N9207" s="60"/>
      <c r="O9207" s="60"/>
      <c r="P9207" s="60"/>
      <c r="Q9207" s="60"/>
      <c r="R9207" s="334">
        <v>23898</v>
      </c>
      <c r="S9207" s="319" t="s">
        <v>358</v>
      </c>
      <c r="BE9207" s="60"/>
      <c r="BR9207" s="60"/>
      <c r="BX9207" s="151"/>
      <c r="CB9207" s="151"/>
      <c r="CM9207" s="151"/>
      <c r="CO9207" s="151"/>
      <c r="CT9207" s="151"/>
      <c r="CY9207" s="151"/>
    </row>
    <row r="9208" spans="1:103" x14ac:dyDescent="0.2">
      <c r="A9208" s="60"/>
      <c r="B9208" s="60"/>
      <c r="C9208" s="60"/>
      <c r="D9208" s="60"/>
      <c r="E9208" s="60"/>
      <c r="F9208" s="60"/>
      <c r="G9208" s="60"/>
      <c r="H9208" s="60"/>
      <c r="I9208" s="60"/>
      <c r="J9208" s="60"/>
      <c r="K9208" s="60"/>
      <c r="L9208" s="60"/>
      <c r="M9208" s="60"/>
      <c r="N9208" s="60"/>
      <c r="O9208" s="60"/>
      <c r="P9208" s="60"/>
      <c r="Q9208" s="60"/>
      <c r="R9208" s="334">
        <v>23899</v>
      </c>
      <c r="S9208" s="319" t="s">
        <v>358</v>
      </c>
      <c r="BE9208" s="60"/>
      <c r="BR9208" s="60"/>
      <c r="BX9208" s="151"/>
      <c r="CB9208" s="151"/>
      <c r="CM9208" s="151"/>
      <c r="CO9208" s="151"/>
      <c r="CT9208" s="151"/>
      <c r="CY9208" s="151"/>
    </row>
    <row r="9209" spans="1:103" x14ac:dyDescent="0.2">
      <c r="A9209" s="60"/>
      <c r="B9209" s="60"/>
      <c r="C9209" s="60"/>
      <c r="D9209" s="60"/>
      <c r="E9209" s="60"/>
      <c r="F9209" s="60"/>
      <c r="G9209" s="60"/>
      <c r="H9209" s="60"/>
      <c r="I9209" s="60"/>
      <c r="J9209" s="60"/>
      <c r="K9209" s="60"/>
      <c r="L9209" s="60"/>
      <c r="M9209" s="60"/>
      <c r="N9209" s="60"/>
      <c r="O9209" s="60"/>
      <c r="P9209" s="60"/>
      <c r="Q9209" s="60"/>
      <c r="R9209" s="334">
        <v>23901</v>
      </c>
      <c r="S9209" s="319" t="s">
        <v>358</v>
      </c>
      <c r="BE9209" s="60"/>
      <c r="BR9209" s="60"/>
      <c r="BX9209" s="151"/>
      <c r="CB9209" s="151"/>
      <c r="CM9209" s="151"/>
      <c r="CO9209" s="151"/>
      <c r="CT9209" s="151"/>
      <c r="CY9209" s="151"/>
    </row>
    <row r="9210" spans="1:103" x14ac:dyDescent="0.2">
      <c r="A9210" s="60"/>
      <c r="B9210" s="60"/>
      <c r="C9210" s="60"/>
      <c r="D9210" s="60"/>
      <c r="E9210" s="60"/>
      <c r="F9210" s="60"/>
      <c r="G9210" s="60"/>
      <c r="H9210" s="60"/>
      <c r="I9210" s="60"/>
      <c r="J9210" s="60"/>
      <c r="K9210" s="60"/>
      <c r="L9210" s="60"/>
      <c r="M9210" s="60"/>
      <c r="N9210" s="60"/>
      <c r="O9210" s="60"/>
      <c r="P9210" s="60"/>
      <c r="Q9210" s="60"/>
      <c r="R9210" s="334">
        <v>23909</v>
      </c>
      <c r="S9210" s="319" t="s">
        <v>358</v>
      </c>
      <c r="BE9210" s="60"/>
      <c r="BR9210" s="60"/>
      <c r="BX9210" s="151"/>
      <c r="CB9210" s="151"/>
      <c r="CM9210" s="151"/>
      <c r="CO9210" s="151"/>
      <c r="CT9210" s="151"/>
      <c r="CY9210" s="151"/>
    </row>
    <row r="9211" spans="1:103" x14ac:dyDescent="0.2">
      <c r="A9211" s="60"/>
      <c r="B9211" s="60"/>
      <c r="C9211" s="60"/>
      <c r="D9211" s="60"/>
      <c r="E9211" s="60"/>
      <c r="F9211" s="60"/>
      <c r="G9211" s="60"/>
      <c r="H9211" s="60"/>
      <c r="I9211" s="60"/>
      <c r="J9211" s="60"/>
      <c r="K9211" s="60"/>
      <c r="L9211" s="60"/>
      <c r="M9211" s="60"/>
      <c r="N9211" s="60"/>
      <c r="O9211" s="60"/>
      <c r="P9211" s="60"/>
      <c r="Q9211" s="60"/>
      <c r="R9211" s="334">
        <v>23915</v>
      </c>
      <c r="S9211" s="319" t="s">
        <v>358</v>
      </c>
      <c r="BE9211" s="60"/>
      <c r="BR9211" s="60"/>
      <c r="BX9211" s="151"/>
      <c r="CB9211" s="151"/>
      <c r="CM9211" s="151"/>
      <c r="CO9211" s="151"/>
      <c r="CT9211" s="151"/>
      <c r="CY9211" s="151"/>
    </row>
    <row r="9212" spans="1:103" x14ac:dyDescent="0.2">
      <c r="A9212" s="60"/>
      <c r="B9212" s="60"/>
      <c r="C9212" s="60"/>
      <c r="D9212" s="60"/>
      <c r="E9212" s="60"/>
      <c r="F9212" s="60"/>
      <c r="G9212" s="60"/>
      <c r="H9212" s="60"/>
      <c r="I9212" s="60"/>
      <c r="J9212" s="60"/>
      <c r="K9212" s="60"/>
      <c r="L9212" s="60"/>
      <c r="M9212" s="60"/>
      <c r="N9212" s="60"/>
      <c r="O9212" s="60"/>
      <c r="P9212" s="60"/>
      <c r="Q9212" s="60"/>
      <c r="R9212" s="334">
        <v>23917</v>
      </c>
      <c r="S9212" s="319" t="s">
        <v>358</v>
      </c>
      <c r="BE9212" s="60"/>
      <c r="BR9212" s="60"/>
      <c r="BX9212" s="151"/>
      <c r="CB9212" s="151"/>
      <c r="CM9212" s="151"/>
      <c r="CO9212" s="151"/>
      <c r="CT9212" s="151"/>
      <c r="CY9212" s="151"/>
    </row>
    <row r="9213" spans="1:103" x14ac:dyDescent="0.2">
      <c r="A9213" s="60"/>
      <c r="B9213" s="60"/>
      <c r="C9213" s="60"/>
      <c r="D9213" s="60"/>
      <c r="E9213" s="60"/>
      <c r="F9213" s="60"/>
      <c r="G9213" s="60"/>
      <c r="H9213" s="60"/>
      <c r="I9213" s="60"/>
      <c r="J9213" s="60"/>
      <c r="K9213" s="60"/>
      <c r="L9213" s="60"/>
      <c r="M9213" s="60"/>
      <c r="N9213" s="60"/>
      <c r="O9213" s="60"/>
      <c r="P9213" s="60"/>
      <c r="Q9213" s="60"/>
      <c r="R9213" s="334">
        <v>23919</v>
      </c>
      <c r="S9213" s="319" t="s">
        <v>358</v>
      </c>
      <c r="BE9213" s="60"/>
      <c r="BR9213" s="60"/>
      <c r="BX9213" s="151"/>
      <c r="CB9213" s="151"/>
      <c r="CM9213" s="151"/>
      <c r="CO9213" s="151"/>
      <c r="CT9213" s="151"/>
      <c r="CY9213" s="151"/>
    </row>
    <row r="9214" spans="1:103" x14ac:dyDescent="0.2">
      <c r="A9214" s="60"/>
      <c r="B9214" s="60"/>
      <c r="C9214" s="60"/>
      <c r="D9214" s="60"/>
      <c r="E9214" s="60"/>
      <c r="F9214" s="60"/>
      <c r="G9214" s="60"/>
      <c r="H9214" s="60"/>
      <c r="I9214" s="60"/>
      <c r="J9214" s="60"/>
      <c r="K9214" s="60"/>
      <c r="L9214" s="60"/>
      <c r="M9214" s="60"/>
      <c r="N9214" s="60"/>
      <c r="O9214" s="60"/>
      <c r="P9214" s="60"/>
      <c r="Q9214" s="60"/>
      <c r="R9214" s="334">
        <v>23920</v>
      </c>
      <c r="S9214" s="319" t="s">
        <v>358</v>
      </c>
      <c r="BE9214" s="60"/>
      <c r="BR9214" s="60"/>
      <c r="BX9214" s="151"/>
      <c r="CB9214" s="151"/>
      <c r="CM9214" s="151"/>
      <c r="CO9214" s="151"/>
      <c r="CT9214" s="151"/>
      <c r="CY9214" s="151"/>
    </row>
    <row r="9215" spans="1:103" x14ac:dyDescent="0.2">
      <c r="A9215" s="60"/>
      <c r="B9215" s="60"/>
      <c r="C9215" s="60"/>
      <c r="D9215" s="60"/>
      <c r="E9215" s="60"/>
      <c r="F9215" s="60"/>
      <c r="G9215" s="60"/>
      <c r="H9215" s="60"/>
      <c r="I9215" s="60"/>
      <c r="J9215" s="60"/>
      <c r="K9215" s="60"/>
      <c r="L9215" s="60"/>
      <c r="M9215" s="60"/>
      <c r="N9215" s="60"/>
      <c r="O9215" s="60"/>
      <c r="P9215" s="60"/>
      <c r="Q9215" s="60"/>
      <c r="R9215" s="334">
        <v>23921</v>
      </c>
      <c r="S9215" s="319" t="s">
        <v>351</v>
      </c>
      <c r="BE9215" s="60"/>
      <c r="BR9215" s="60"/>
      <c r="BX9215" s="151"/>
      <c r="CB9215" s="151"/>
      <c r="CM9215" s="151"/>
      <c r="CO9215" s="151"/>
      <c r="CT9215" s="151"/>
      <c r="CY9215" s="151"/>
    </row>
    <row r="9216" spans="1:103" x14ac:dyDescent="0.2">
      <c r="A9216" s="60"/>
      <c r="B9216" s="60"/>
      <c r="C9216" s="60"/>
      <c r="D9216" s="60"/>
      <c r="E9216" s="60"/>
      <c r="F9216" s="60"/>
      <c r="G9216" s="60"/>
      <c r="H9216" s="60"/>
      <c r="I9216" s="60"/>
      <c r="J9216" s="60"/>
      <c r="K9216" s="60"/>
      <c r="L9216" s="60"/>
      <c r="M9216" s="60"/>
      <c r="N9216" s="60"/>
      <c r="O9216" s="60"/>
      <c r="P9216" s="60"/>
      <c r="Q9216" s="60"/>
      <c r="R9216" s="334">
        <v>23922</v>
      </c>
      <c r="S9216" s="319" t="s">
        <v>358</v>
      </c>
      <c r="BE9216" s="60"/>
      <c r="BR9216" s="60"/>
      <c r="BX9216" s="151"/>
      <c r="CB9216" s="151"/>
      <c r="CM9216" s="151"/>
      <c r="CO9216" s="151"/>
      <c r="CT9216" s="151"/>
      <c r="CY9216" s="151"/>
    </row>
    <row r="9217" spans="1:103" x14ac:dyDescent="0.2">
      <c r="A9217" s="60"/>
      <c r="B9217" s="60"/>
      <c r="C9217" s="60"/>
      <c r="D9217" s="60"/>
      <c r="E9217" s="60"/>
      <c r="F9217" s="60"/>
      <c r="G9217" s="60"/>
      <c r="H9217" s="60"/>
      <c r="I9217" s="60"/>
      <c r="J9217" s="60"/>
      <c r="K9217" s="60"/>
      <c r="L9217" s="60"/>
      <c r="M9217" s="60"/>
      <c r="N9217" s="60"/>
      <c r="O9217" s="60"/>
      <c r="P9217" s="60"/>
      <c r="Q9217" s="60"/>
      <c r="R9217" s="334">
        <v>23923</v>
      </c>
      <c r="S9217" s="319" t="s">
        <v>358</v>
      </c>
      <c r="BE9217" s="60"/>
      <c r="BR9217" s="60"/>
      <c r="BX9217" s="151"/>
      <c r="CB9217" s="151"/>
      <c r="CM9217" s="151"/>
      <c r="CO9217" s="151"/>
      <c r="CT9217" s="151"/>
      <c r="CY9217" s="151"/>
    </row>
    <row r="9218" spans="1:103" x14ac:dyDescent="0.2">
      <c r="A9218" s="60"/>
      <c r="B9218" s="60"/>
      <c r="C9218" s="60"/>
      <c r="D9218" s="60"/>
      <c r="E9218" s="60"/>
      <c r="F9218" s="60"/>
      <c r="G9218" s="60"/>
      <c r="H9218" s="60"/>
      <c r="I9218" s="60"/>
      <c r="J9218" s="60"/>
      <c r="K9218" s="60"/>
      <c r="L9218" s="60"/>
      <c r="M9218" s="60"/>
      <c r="N9218" s="60"/>
      <c r="O9218" s="60"/>
      <c r="P9218" s="60"/>
      <c r="Q9218" s="60"/>
      <c r="R9218" s="334">
        <v>23924</v>
      </c>
      <c r="S9218" s="319" t="s">
        <v>358</v>
      </c>
      <c r="BE9218" s="60"/>
      <c r="BR9218" s="60"/>
      <c r="BX9218" s="151"/>
      <c r="CB9218" s="151"/>
      <c r="CM9218" s="151"/>
      <c r="CO9218" s="151"/>
      <c r="CT9218" s="151"/>
      <c r="CY9218" s="151"/>
    </row>
    <row r="9219" spans="1:103" x14ac:dyDescent="0.2">
      <c r="A9219" s="60"/>
      <c r="B9219" s="60"/>
      <c r="C9219" s="60"/>
      <c r="D9219" s="60"/>
      <c r="E9219" s="60"/>
      <c r="F9219" s="60"/>
      <c r="G9219" s="60"/>
      <c r="H9219" s="60"/>
      <c r="I9219" s="60"/>
      <c r="J9219" s="60"/>
      <c r="K9219" s="60"/>
      <c r="L9219" s="60"/>
      <c r="M9219" s="60"/>
      <c r="N9219" s="60"/>
      <c r="O9219" s="60"/>
      <c r="P9219" s="60"/>
      <c r="Q9219" s="60"/>
      <c r="R9219" s="334">
        <v>23927</v>
      </c>
      <c r="S9219" s="319" t="s">
        <v>358</v>
      </c>
      <c r="BE9219" s="60"/>
      <c r="BR9219" s="60"/>
      <c r="BX9219" s="151"/>
      <c r="CB9219" s="151"/>
      <c r="CM9219" s="151"/>
      <c r="CO9219" s="151"/>
      <c r="CT9219" s="151"/>
      <c r="CY9219" s="151"/>
    </row>
    <row r="9220" spans="1:103" x14ac:dyDescent="0.2">
      <c r="A9220" s="60"/>
      <c r="B9220" s="60"/>
      <c r="C9220" s="60"/>
      <c r="D9220" s="60"/>
      <c r="E9220" s="60"/>
      <c r="F9220" s="60"/>
      <c r="G9220" s="60"/>
      <c r="H9220" s="60"/>
      <c r="I9220" s="60"/>
      <c r="J9220" s="60"/>
      <c r="K9220" s="60"/>
      <c r="L9220" s="60"/>
      <c r="M9220" s="60"/>
      <c r="N9220" s="60"/>
      <c r="O9220" s="60"/>
      <c r="P9220" s="60"/>
      <c r="Q9220" s="60"/>
      <c r="R9220" s="334">
        <v>23930</v>
      </c>
      <c r="S9220" s="319" t="s">
        <v>358</v>
      </c>
      <c r="BE9220" s="60"/>
      <c r="BR9220" s="60"/>
      <c r="BX9220" s="151"/>
      <c r="CB9220" s="151"/>
      <c r="CM9220" s="151"/>
      <c r="CO9220" s="151"/>
      <c r="CT9220" s="151"/>
      <c r="CY9220" s="151"/>
    </row>
    <row r="9221" spans="1:103" x14ac:dyDescent="0.2">
      <c r="A9221" s="60"/>
      <c r="B9221" s="60"/>
      <c r="C9221" s="60"/>
      <c r="D9221" s="60"/>
      <c r="E9221" s="60"/>
      <c r="F9221" s="60"/>
      <c r="G9221" s="60"/>
      <c r="H9221" s="60"/>
      <c r="I9221" s="60"/>
      <c r="J9221" s="60"/>
      <c r="K9221" s="60"/>
      <c r="L9221" s="60"/>
      <c r="M9221" s="60"/>
      <c r="N9221" s="60"/>
      <c r="O9221" s="60"/>
      <c r="P9221" s="60"/>
      <c r="Q9221" s="60"/>
      <c r="R9221" s="334">
        <v>23934</v>
      </c>
      <c r="S9221" s="319" t="s">
        <v>358</v>
      </c>
      <c r="BE9221" s="60"/>
      <c r="BR9221" s="60"/>
      <c r="BX9221" s="151"/>
      <c r="CB9221" s="151"/>
      <c r="CM9221" s="151"/>
      <c r="CO9221" s="151"/>
      <c r="CT9221" s="151"/>
      <c r="CY9221" s="151"/>
    </row>
    <row r="9222" spans="1:103" x14ac:dyDescent="0.2">
      <c r="A9222" s="60"/>
      <c r="B9222" s="60"/>
      <c r="C9222" s="60"/>
      <c r="D9222" s="60"/>
      <c r="E9222" s="60"/>
      <c r="F9222" s="60"/>
      <c r="G9222" s="60"/>
      <c r="H9222" s="60"/>
      <c r="I9222" s="60"/>
      <c r="J9222" s="60"/>
      <c r="K9222" s="60"/>
      <c r="L9222" s="60"/>
      <c r="M9222" s="60"/>
      <c r="N9222" s="60"/>
      <c r="O9222" s="60"/>
      <c r="P9222" s="60"/>
      <c r="Q9222" s="60"/>
      <c r="R9222" s="334">
        <v>23936</v>
      </c>
      <c r="S9222" s="319" t="s">
        <v>351</v>
      </c>
      <c r="BE9222" s="60"/>
      <c r="BR9222" s="60"/>
      <c r="BX9222" s="151"/>
      <c r="CB9222" s="151"/>
      <c r="CM9222" s="151"/>
      <c r="CO9222" s="151"/>
      <c r="CT9222" s="151"/>
      <c r="CY9222" s="151"/>
    </row>
    <row r="9223" spans="1:103" x14ac:dyDescent="0.2">
      <c r="A9223" s="60"/>
      <c r="B9223" s="60"/>
      <c r="C9223" s="60"/>
      <c r="D9223" s="60"/>
      <c r="E9223" s="60"/>
      <c r="F9223" s="60"/>
      <c r="G9223" s="60"/>
      <c r="H9223" s="60"/>
      <c r="I9223" s="60"/>
      <c r="J9223" s="60"/>
      <c r="K9223" s="60"/>
      <c r="L9223" s="60"/>
      <c r="M9223" s="60"/>
      <c r="N9223" s="60"/>
      <c r="O9223" s="60"/>
      <c r="P9223" s="60"/>
      <c r="Q9223" s="60"/>
      <c r="R9223" s="334">
        <v>23937</v>
      </c>
      <c r="S9223" s="319" t="s">
        <v>358</v>
      </c>
      <c r="BE9223" s="60"/>
      <c r="BR9223" s="60"/>
      <c r="BX9223" s="151"/>
      <c r="CB9223" s="151"/>
      <c r="CM9223" s="151"/>
      <c r="CO9223" s="151"/>
      <c r="CT9223" s="151"/>
      <c r="CY9223" s="151"/>
    </row>
    <row r="9224" spans="1:103" x14ac:dyDescent="0.2">
      <c r="A9224" s="60"/>
      <c r="B9224" s="60"/>
      <c r="C9224" s="60"/>
      <c r="D9224" s="60"/>
      <c r="E9224" s="60"/>
      <c r="F9224" s="60"/>
      <c r="G9224" s="60"/>
      <c r="H9224" s="60"/>
      <c r="I9224" s="60"/>
      <c r="J9224" s="60"/>
      <c r="K9224" s="60"/>
      <c r="L9224" s="60"/>
      <c r="M9224" s="60"/>
      <c r="N9224" s="60"/>
      <c r="O9224" s="60"/>
      <c r="P9224" s="60"/>
      <c r="Q9224" s="60"/>
      <c r="R9224" s="334">
        <v>23938</v>
      </c>
      <c r="S9224" s="319" t="s">
        <v>358</v>
      </c>
      <c r="BE9224" s="60"/>
      <c r="BR9224" s="60"/>
      <c r="BX9224" s="151"/>
      <c r="CB9224" s="151"/>
      <c r="CM9224" s="151"/>
      <c r="CO9224" s="151"/>
      <c r="CT9224" s="151"/>
      <c r="CY9224" s="151"/>
    </row>
    <row r="9225" spans="1:103" x14ac:dyDescent="0.2">
      <c r="A9225" s="60"/>
      <c r="B9225" s="60"/>
      <c r="C9225" s="60"/>
      <c r="D9225" s="60"/>
      <c r="E9225" s="60"/>
      <c r="F9225" s="60"/>
      <c r="G9225" s="60"/>
      <c r="H9225" s="60"/>
      <c r="I9225" s="60"/>
      <c r="J9225" s="60"/>
      <c r="K9225" s="60"/>
      <c r="L9225" s="60"/>
      <c r="M9225" s="60"/>
      <c r="N9225" s="60"/>
      <c r="O9225" s="60"/>
      <c r="P9225" s="60"/>
      <c r="Q9225" s="60"/>
      <c r="R9225" s="334">
        <v>23939</v>
      </c>
      <c r="S9225" s="319" t="s">
        <v>358</v>
      </c>
      <c r="BE9225" s="60"/>
      <c r="BR9225" s="60"/>
      <c r="BX9225" s="151"/>
      <c r="CB9225" s="151"/>
      <c r="CM9225" s="151"/>
      <c r="CO9225" s="151"/>
      <c r="CT9225" s="151"/>
      <c r="CY9225" s="151"/>
    </row>
    <row r="9226" spans="1:103" x14ac:dyDescent="0.2">
      <c r="A9226" s="60"/>
      <c r="B9226" s="60"/>
      <c r="C9226" s="60"/>
      <c r="D9226" s="60"/>
      <c r="E9226" s="60"/>
      <c r="F9226" s="60"/>
      <c r="G9226" s="60"/>
      <c r="H9226" s="60"/>
      <c r="I9226" s="60"/>
      <c r="J9226" s="60"/>
      <c r="K9226" s="60"/>
      <c r="L9226" s="60"/>
      <c r="M9226" s="60"/>
      <c r="N9226" s="60"/>
      <c r="O9226" s="60"/>
      <c r="P9226" s="60"/>
      <c r="Q9226" s="60"/>
      <c r="R9226" s="334">
        <v>23941</v>
      </c>
      <c r="S9226" s="319" t="s">
        <v>358</v>
      </c>
      <c r="BE9226" s="60"/>
      <c r="BR9226" s="60"/>
      <c r="BX9226" s="151"/>
      <c r="CB9226" s="151"/>
      <c r="CM9226" s="151"/>
      <c r="CO9226" s="151"/>
      <c r="CT9226" s="151"/>
      <c r="CY9226" s="151"/>
    </row>
    <row r="9227" spans="1:103" x14ac:dyDescent="0.2">
      <c r="A9227" s="60"/>
      <c r="B9227" s="60"/>
      <c r="C9227" s="60"/>
      <c r="D9227" s="60"/>
      <c r="E9227" s="60"/>
      <c r="F9227" s="60"/>
      <c r="G9227" s="60"/>
      <c r="H9227" s="60"/>
      <c r="I9227" s="60"/>
      <c r="J9227" s="60"/>
      <c r="K9227" s="60"/>
      <c r="L9227" s="60"/>
      <c r="M9227" s="60"/>
      <c r="N9227" s="60"/>
      <c r="O9227" s="60"/>
      <c r="P9227" s="60"/>
      <c r="Q9227" s="60"/>
      <c r="R9227" s="334">
        <v>23942</v>
      </c>
      <c r="S9227" s="319" t="s">
        <v>358</v>
      </c>
      <c r="BE9227" s="60"/>
      <c r="BR9227" s="60"/>
      <c r="BX9227" s="151"/>
      <c r="CB9227" s="151"/>
      <c r="CM9227" s="151"/>
      <c r="CO9227" s="151"/>
      <c r="CT9227" s="151"/>
      <c r="CY9227" s="151"/>
    </row>
    <row r="9228" spans="1:103" x14ac:dyDescent="0.2">
      <c r="A9228" s="60"/>
      <c r="B9228" s="60"/>
      <c r="C9228" s="60"/>
      <c r="D9228" s="60"/>
      <c r="E9228" s="60"/>
      <c r="F9228" s="60"/>
      <c r="G9228" s="60"/>
      <c r="H9228" s="60"/>
      <c r="I9228" s="60"/>
      <c r="J9228" s="60"/>
      <c r="K9228" s="60"/>
      <c r="L9228" s="60"/>
      <c r="M9228" s="60"/>
      <c r="N9228" s="60"/>
      <c r="O9228" s="60"/>
      <c r="P9228" s="60"/>
      <c r="Q9228" s="60"/>
      <c r="R9228" s="334">
        <v>23943</v>
      </c>
      <c r="S9228" s="319" t="s">
        <v>358</v>
      </c>
      <c r="BE9228" s="60"/>
      <c r="BR9228" s="60"/>
      <c r="BX9228" s="151"/>
      <c r="CB9228" s="151"/>
      <c r="CM9228" s="151"/>
      <c r="CO9228" s="151"/>
      <c r="CT9228" s="151"/>
      <c r="CY9228" s="151"/>
    </row>
    <row r="9229" spans="1:103" x14ac:dyDescent="0.2">
      <c r="A9229" s="60"/>
      <c r="B9229" s="60"/>
      <c r="C9229" s="60"/>
      <c r="D9229" s="60"/>
      <c r="E9229" s="60"/>
      <c r="F9229" s="60"/>
      <c r="G9229" s="60"/>
      <c r="H9229" s="60"/>
      <c r="I9229" s="60"/>
      <c r="J9229" s="60"/>
      <c r="K9229" s="60"/>
      <c r="L9229" s="60"/>
      <c r="M9229" s="60"/>
      <c r="N9229" s="60"/>
      <c r="O9229" s="60"/>
      <c r="P9229" s="60"/>
      <c r="Q9229" s="60"/>
      <c r="R9229" s="334">
        <v>23944</v>
      </c>
      <c r="S9229" s="319" t="s">
        <v>358</v>
      </c>
      <c r="BE9229" s="60"/>
      <c r="BR9229" s="60"/>
      <c r="BX9229" s="151"/>
      <c r="CB9229" s="151"/>
      <c r="CM9229" s="151"/>
      <c r="CO9229" s="151"/>
      <c r="CT9229" s="151"/>
      <c r="CY9229" s="151"/>
    </row>
    <row r="9230" spans="1:103" x14ac:dyDescent="0.2">
      <c r="A9230" s="60"/>
      <c r="B9230" s="60"/>
      <c r="C9230" s="60"/>
      <c r="D9230" s="60"/>
      <c r="E9230" s="60"/>
      <c r="F9230" s="60"/>
      <c r="G9230" s="60"/>
      <c r="H9230" s="60"/>
      <c r="I9230" s="60"/>
      <c r="J9230" s="60"/>
      <c r="K9230" s="60"/>
      <c r="L9230" s="60"/>
      <c r="M9230" s="60"/>
      <c r="N9230" s="60"/>
      <c r="O9230" s="60"/>
      <c r="P9230" s="60"/>
      <c r="Q9230" s="60"/>
      <c r="R9230" s="334">
        <v>23947</v>
      </c>
      <c r="S9230" s="319" t="s">
        <v>358</v>
      </c>
      <c r="BE9230" s="60"/>
      <c r="BR9230" s="60"/>
      <c r="BX9230" s="151"/>
      <c r="CB9230" s="151"/>
      <c r="CM9230" s="151"/>
      <c r="CO9230" s="151"/>
      <c r="CT9230" s="151"/>
      <c r="CY9230" s="151"/>
    </row>
    <row r="9231" spans="1:103" x14ac:dyDescent="0.2">
      <c r="A9231" s="60"/>
      <c r="B9231" s="60"/>
      <c r="C9231" s="60"/>
      <c r="D9231" s="60"/>
      <c r="E9231" s="60"/>
      <c r="F9231" s="60"/>
      <c r="G9231" s="60"/>
      <c r="H9231" s="60"/>
      <c r="I9231" s="60"/>
      <c r="J9231" s="60"/>
      <c r="K9231" s="60"/>
      <c r="L9231" s="60"/>
      <c r="M9231" s="60"/>
      <c r="N9231" s="60"/>
      <c r="O9231" s="60"/>
      <c r="P9231" s="60"/>
      <c r="Q9231" s="60"/>
      <c r="R9231" s="334">
        <v>23950</v>
      </c>
      <c r="S9231" s="319" t="s">
        <v>358</v>
      </c>
      <c r="BE9231" s="60"/>
      <c r="BR9231" s="60"/>
      <c r="BX9231" s="151"/>
      <c r="CB9231" s="151"/>
      <c r="CM9231" s="151"/>
      <c r="CO9231" s="151"/>
      <c r="CT9231" s="151"/>
      <c r="CY9231" s="151"/>
    </row>
    <row r="9232" spans="1:103" x14ac:dyDescent="0.2">
      <c r="A9232" s="60"/>
      <c r="B9232" s="60"/>
      <c r="C9232" s="60"/>
      <c r="D9232" s="60"/>
      <c r="E9232" s="60"/>
      <c r="F9232" s="60"/>
      <c r="G9232" s="60"/>
      <c r="H9232" s="60"/>
      <c r="I9232" s="60"/>
      <c r="J9232" s="60"/>
      <c r="K9232" s="60"/>
      <c r="L9232" s="60"/>
      <c r="M9232" s="60"/>
      <c r="N9232" s="60"/>
      <c r="O9232" s="60"/>
      <c r="P9232" s="60"/>
      <c r="Q9232" s="60"/>
      <c r="R9232" s="334">
        <v>23952</v>
      </c>
      <c r="S9232" s="319" t="s">
        <v>358</v>
      </c>
      <c r="BE9232" s="60"/>
      <c r="BR9232" s="60"/>
      <c r="BX9232" s="151"/>
      <c r="CB9232" s="151"/>
      <c r="CM9232" s="151"/>
      <c r="CO9232" s="151"/>
      <c r="CT9232" s="151"/>
      <c r="CY9232" s="151"/>
    </row>
    <row r="9233" spans="1:103" x14ac:dyDescent="0.2">
      <c r="A9233" s="60"/>
      <c r="B9233" s="60"/>
      <c r="C9233" s="60"/>
      <c r="D9233" s="60"/>
      <c r="E9233" s="60"/>
      <c r="F9233" s="60"/>
      <c r="G9233" s="60"/>
      <c r="H9233" s="60"/>
      <c r="I9233" s="60"/>
      <c r="J9233" s="60"/>
      <c r="K9233" s="60"/>
      <c r="L9233" s="60"/>
      <c r="M9233" s="60"/>
      <c r="N9233" s="60"/>
      <c r="O9233" s="60"/>
      <c r="P9233" s="60"/>
      <c r="Q9233" s="60"/>
      <c r="R9233" s="334">
        <v>23954</v>
      </c>
      <c r="S9233" s="319" t="s">
        <v>358</v>
      </c>
      <c r="BE9233" s="60"/>
      <c r="BR9233" s="60"/>
      <c r="BX9233" s="151"/>
      <c r="CB9233" s="151"/>
      <c r="CM9233" s="151"/>
      <c r="CO9233" s="151"/>
      <c r="CT9233" s="151"/>
      <c r="CY9233" s="151"/>
    </row>
    <row r="9234" spans="1:103" x14ac:dyDescent="0.2">
      <c r="A9234" s="60"/>
      <c r="B9234" s="60"/>
      <c r="C9234" s="60"/>
      <c r="D9234" s="60"/>
      <c r="E9234" s="60"/>
      <c r="F9234" s="60"/>
      <c r="G9234" s="60"/>
      <c r="H9234" s="60"/>
      <c r="I9234" s="60"/>
      <c r="J9234" s="60"/>
      <c r="K9234" s="60"/>
      <c r="L9234" s="60"/>
      <c r="M9234" s="60"/>
      <c r="N9234" s="60"/>
      <c r="O9234" s="60"/>
      <c r="P9234" s="60"/>
      <c r="Q9234" s="60"/>
      <c r="R9234" s="334">
        <v>23955</v>
      </c>
      <c r="S9234" s="319" t="s">
        <v>358</v>
      </c>
      <c r="BE9234" s="60"/>
      <c r="BR9234" s="60"/>
      <c r="BX9234" s="151"/>
      <c r="CB9234" s="151"/>
      <c r="CM9234" s="151"/>
      <c r="CO9234" s="151"/>
      <c r="CT9234" s="151"/>
      <c r="CY9234" s="151"/>
    </row>
    <row r="9235" spans="1:103" x14ac:dyDescent="0.2">
      <c r="A9235" s="60"/>
      <c r="B9235" s="60"/>
      <c r="C9235" s="60"/>
      <c r="D9235" s="60"/>
      <c r="E9235" s="60"/>
      <c r="F9235" s="60"/>
      <c r="G9235" s="60"/>
      <c r="H9235" s="60"/>
      <c r="I9235" s="60"/>
      <c r="J9235" s="60"/>
      <c r="K9235" s="60"/>
      <c r="L9235" s="60"/>
      <c r="M9235" s="60"/>
      <c r="N9235" s="60"/>
      <c r="O9235" s="60"/>
      <c r="P9235" s="60"/>
      <c r="Q9235" s="60"/>
      <c r="R9235" s="334">
        <v>23958</v>
      </c>
      <c r="S9235" s="319" t="s">
        <v>358</v>
      </c>
      <c r="BE9235" s="60"/>
      <c r="BR9235" s="60"/>
      <c r="BX9235" s="151"/>
      <c r="CB9235" s="151"/>
      <c r="CM9235" s="151"/>
      <c r="CO9235" s="151"/>
      <c r="CT9235" s="151"/>
      <c r="CY9235" s="151"/>
    </row>
    <row r="9236" spans="1:103" x14ac:dyDescent="0.2">
      <c r="A9236" s="60"/>
      <c r="B9236" s="60"/>
      <c r="C9236" s="60"/>
      <c r="D9236" s="60"/>
      <c r="E9236" s="60"/>
      <c r="F9236" s="60"/>
      <c r="G9236" s="60"/>
      <c r="H9236" s="60"/>
      <c r="I9236" s="60"/>
      <c r="J9236" s="60"/>
      <c r="K9236" s="60"/>
      <c r="L9236" s="60"/>
      <c r="M9236" s="60"/>
      <c r="N9236" s="60"/>
      <c r="O9236" s="60"/>
      <c r="P9236" s="60"/>
      <c r="Q9236" s="60"/>
      <c r="R9236" s="334">
        <v>23959</v>
      </c>
      <c r="S9236" s="319" t="s">
        <v>358</v>
      </c>
      <c r="BE9236" s="60"/>
      <c r="BR9236" s="60"/>
      <c r="BX9236" s="151"/>
      <c r="CB9236" s="151"/>
      <c r="CM9236" s="151"/>
      <c r="CO9236" s="151"/>
      <c r="CT9236" s="151"/>
      <c r="CY9236" s="151"/>
    </row>
    <row r="9237" spans="1:103" x14ac:dyDescent="0.2">
      <c r="A9237" s="60"/>
      <c r="B9237" s="60"/>
      <c r="C9237" s="60"/>
      <c r="D9237" s="60"/>
      <c r="E9237" s="60"/>
      <c r="F9237" s="60"/>
      <c r="G9237" s="60"/>
      <c r="H9237" s="60"/>
      <c r="I9237" s="60"/>
      <c r="J9237" s="60"/>
      <c r="K9237" s="60"/>
      <c r="L9237" s="60"/>
      <c r="M9237" s="60"/>
      <c r="N9237" s="60"/>
      <c r="O9237" s="60"/>
      <c r="P9237" s="60"/>
      <c r="Q9237" s="60"/>
      <c r="R9237" s="334">
        <v>23960</v>
      </c>
      <c r="S9237" s="319" t="s">
        <v>358</v>
      </c>
      <c r="BE9237" s="60"/>
      <c r="BR9237" s="60"/>
      <c r="BX9237" s="151"/>
      <c r="CB9237" s="151"/>
      <c r="CM9237" s="151"/>
      <c r="CO9237" s="151"/>
      <c r="CT9237" s="151"/>
      <c r="CY9237" s="151"/>
    </row>
    <row r="9238" spans="1:103" x14ac:dyDescent="0.2">
      <c r="A9238" s="60"/>
      <c r="B9238" s="60"/>
      <c r="C9238" s="60"/>
      <c r="D9238" s="60"/>
      <c r="E9238" s="60"/>
      <c r="F9238" s="60"/>
      <c r="G9238" s="60"/>
      <c r="H9238" s="60"/>
      <c r="I9238" s="60"/>
      <c r="J9238" s="60"/>
      <c r="K9238" s="60"/>
      <c r="L9238" s="60"/>
      <c r="M9238" s="60"/>
      <c r="N9238" s="60"/>
      <c r="O9238" s="60"/>
      <c r="P9238" s="60"/>
      <c r="Q9238" s="60"/>
      <c r="R9238" s="334">
        <v>23962</v>
      </c>
      <c r="S9238" s="319" t="s">
        <v>358</v>
      </c>
      <c r="BE9238" s="60"/>
      <c r="BR9238" s="60"/>
      <c r="BX9238" s="151"/>
      <c r="CB9238" s="151"/>
      <c r="CM9238" s="151"/>
      <c r="CO9238" s="151"/>
      <c r="CT9238" s="151"/>
      <c r="CY9238" s="151"/>
    </row>
    <row r="9239" spans="1:103" x14ac:dyDescent="0.2">
      <c r="A9239" s="60"/>
      <c r="B9239" s="60"/>
      <c r="C9239" s="60"/>
      <c r="D9239" s="60"/>
      <c r="E9239" s="60"/>
      <c r="F9239" s="60"/>
      <c r="G9239" s="60"/>
      <c r="H9239" s="60"/>
      <c r="I9239" s="60"/>
      <c r="J9239" s="60"/>
      <c r="K9239" s="60"/>
      <c r="L9239" s="60"/>
      <c r="M9239" s="60"/>
      <c r="N9239" s="60"/>
      <c r="O9239" s="60"/>
      <c r="P9239" s="60"/>
      <c r="Q9239" s="60"/>
      <c r="R9239" s="334">
        <v>23963</v>
      </c>
      <c r="S9239" s="319" t="s">
        <v>358</v>
      </c>
      <c r="BE9239" s="60"/>
      <c r="BR9239" s="60"/>
      <c r="BX9239" s="151"/>
      <c r="CB9239" s="151"/>
      <c r="CM9239" s="151"/>
      <c r="CO9239" s="151"/>
      <c r="CT9239" s="151"/>
      <c r="CY9239" s="151"/>
    </row>
    <row r="9240" spans="1:103" x14ac:dyDescent="0.2">
      <c r="A9240" s="60"/>
      <c r="B9240" s="60"/>
      <c r="C9240" s="60"/>
      <c r="D9240" s="60"/>
      <c r="E9240" s="60"/>
      <c r="F9240" s="60"/>
      <c r="G9240" s="60"/>
      <c r="H9240" s="60"/>
      <c r="I9240" s="60"/>
      <c r="J9240" s="60"/>
      <c r="K9240" s="60"/>
      <c r="L9240" s="60"/>
      <c r="M9240" s="60"/>
      <c r="N9240" s="60"/>
      <c r="O9240" s="60"/>
      <c r="P9240" s="60"/>
      <c r="Q9240" s="60"/>
      <c r="R9240" s="334">
        <v>23964</v>
      </c>
      <c r="S9240" s="319" t="s">
        <v>358</v>
      </c>
      <c r="BE9240" s="60"/>
      <c r="BR9240" s="60"/>
      <c r="BX9240" s="151"/>
      <c r="CB9240" s="151"/>
      <c r="CM9240" s="151"/>
      <c r="CO9240" s="151"/>
      <c r="CT9240" s="151"/>
      <c r="CY9240" s="151"/>
    </row>
    <row r="9241" spans="1:103" x14ac:dyDescent="0.2">
      <c r="A9241" s="60"/>
      <c r="B9241" s="60"/>
      <c r="C9241" s="60"/>
      <c r="D9241" s="60"/>
      <c r="E9241" s="60"/>
      <c r="F9241" s="60"/>
      <c r="G9241" s="60"/>
      <c r="H9241" s="60"/>
      <c r="I9241" s="60"/>
      <c r="J9241" s="60"/>
      <c r="K9241" s="60"/>
      <c r="L9241" s="60"/>
      <c r="M9241" s="60"/>
      <c r="N9241" s="60"/>
      <c r="O9241" s="60"/>
      <c r="P9241" s="60"/>
      <c r="Q9241" s="60"/>
      <c r="R9241" s="334">
        <v>23966</v>
      </c>
      <c r="S9241" s="319" t="s">
        <v>358</v>
      </c>
      <c r="BE9241" s="60"/>
      <c r="BR9241" s="60"/>
      <c r="BX9241" s="151"/>
      <c r="CB9241" s="151"/>
      <c r="CM9241" s="151"/>
      <c r="CO9241" s="151"/>
      <c r="CT9241" s="151"/>
      <c r="CY9241" s="151"/>
    </row>
    <row r="9242" spans="1:103" x14ac:dyDescent="0.2">
      <c r="A9242" s="60"/>
      <c r="B9242" s="60"/>
      <c r="C9242" s="60"/>
      <c r="D9242" s="60"/>
      <c r="E9242" s="60"/>
      <c r="F9242" s="60"/>
      <c r="G9242" s="60"/>
      <c r="H9242" s="60"/>
      <c r="I9242" s="60"/>
      <c r="J9242" s="60"/>
      <c r="K9242" s="60"/>
      <c r="L9242" s="60"/>
      <c r="M9242" s="60"/>
      <c r="N9242" s="60"/>
      <c r="O9242" s="60"/>
      <c r="P9242" s="60"/>
      <c r="Q9242" s="60"/>
      <c r="R9242" s="334">
        <v>23967</v>
      </c>
      <c r="S9242" s="319" t="s">
        <v>358</v>
      </c>
      <c r="BE9242" s="60"/>
      <c r="BR9242" s="60"/>
      <c r="BX9242" s="151"/>
      <c r="CB9242" s="151"/>
      <c r="CM9242" s="151"/>
      <c r="CO9242" s="151"/>
      <c r="CT9242" s="151"/>
      <c r="CY9242" s="151"/>
    </row>
    <row r="9243" spans="1:103" x14ac:dyDescent="0.2">
      <c r="A9243" s="60"/>
      <c r="B9243" s="60"/>
      <c r="C9243" s="60"/>
      <c r="D9243" s="60"/>
      <c r="E9243" s="60"/>
      <c r="F9243" s="60"/>
      <c r="G9243" s="60"/>
      <c r="H9243" s="60"/>
      <c r="I9243" s="60"/>
      <c r="J9243" s="60"/>
      <c r="K9243" s="60"/>
      <c r="L9243" s="60"/>
      <c r="M9243" s="60"/>
      <c r="N9243" s="60"/>
      <c r="O9243" s="60"/>
      <c r="P9243" s="60"/>
      <c r="Q9243" s="60"/>
      <c r="R9243" s="334">
        <v>23968</v>
      </c>
      <c r="S9243" s="319" t="s">
        <v>358</v>
      </c>
      <c r="BE9243" s="60"/>
      <c r="BR9243" s="60"/>
      <c r="BX9243" s="151"/>
      <c r="CB9243" s="151"/>
      <c r="CM9243" s="151"/>
      <c r="CO9243" s="151"/>
      <c r="CT9243" s="151"/>
      <c r="CY9243" s="151"/>
    </row>
    <row r="9244" spans="1:103" x14ac:dyDescent="0.2">
      <c r="A9244" s="60"/>
      <c r="B9244" s="60"/>
      <c r="C9244" s="60"/>
      <c r="D9244" s="60"/>
      <c r="E9244" s="60"/>
      <c r="F9244" s="60"/>
      <c r="G9244" s="60"/>
      <c r="H9244" s="60"/>
      <c r="I9244" s="60"/>
      <c r="J9244" s="60"/>
      <c r="K9244" s="60"/>
      <c r="L9244" s="60"/>
      <c r="M9244" s="60"/>
      <c r="N9244" s="60"/>
      <c r="O9244" s="60"/>
      <c r="P9244" s="60"/>
      <c r="Q9244" s="60"/>
      <c r="R9244" s="334">
        <v>23970</v>
      </c>
      <c r="S9244" s="319" t="s">
        <v>358</v>
      </c>
      <c r="BE9244" s="60"/>
      <c r="BR9244" s="60"/>
      <c r="BX9244" s="151"/>
      <c r="CB9244" s="151"/>
      <c r="CM9244" s="151"/>
      <c r="CO9244" s="151"/>
      <c r="CT9244" s="151"/>
      <c r="CY9244" s="151"/>
    </row>
    <row r="9245" spans="1:103" x14ac:dyDescent="0.2">
      <c r="A9245" s="60"/>
      <c r="B9245" s="60"/>
      <c r="C9245" s="60"/>
      <c r="D9245" s="60"/>
      <c r="E9245" s="60"/>
      <c r="F9245" s="60"/>
      <c r="G9245" s="60"/>
      <c r="H9245" s="60"/>
      <c r="I9245" s="60"/>
      <c r="J9245" s="60"/>
      <c r="K9245" s="60"/>
      <c r="L9245" s="60"/>
      <c r="M9245" s="60"/>
      <c r="N9245" s="60"/>
      <c r="O9245" s="60"/>
      <c r="P9245" s="60"/>
      <c r="Q9245" s="60"/>
      <c r="R9245" s="334">
        <v>23974</v>
      </c>
      <c r="S9245" s="319" t="s">
        <v>358</v>
      </c>
      <c r="BE9245" s="60"/>
      <c r="BR9245" s="60"/>
      <c r="BX9245" s="151"/>
      <c r="CB9245" s="151"/>
      <c r="CM9245" s="151"/>
      <c r="CO9245" s="151"/>
      <c r="CT9245" s="151"/>
      <c r="CY9245" s="151"/>
    </row>
    <row r="9246" spans="1:103" x14ac:dyDescent="0.2">
      <c r="A9246" s="60"/>
      <c r="B9246" s="60"/>
      <c r="C9246" s="60"/>
      <c r="D9246" s="60"/>
      <c r="E9246" s="60"/>
      <c r="F9246" s="60"/>
      <c r="G9246" s="60"/>
      <c r="H9246" s="60"/>
      <c r="I9246" s="60"/>
      <c r="J9246" s="60"/>
      <c r="K9246" s="60"/>
      <c r="L9246" s="60"/>
      <c r="M9246" s="60"/>
      <c r="N9246" s="60"/>
      <c r="O9246" s="60"/>
      <c r="P9246" s="60"/>
      <c r="Q9246" s="60"/>
      <c r="R9246" s="334">
        <v>23976</v>
      </c>
      <c r="S9246" s="319" t="s">
        <v>358</v>
      </c>
      <c r="BE9246" s="60"/>
      <c r="BR9246" s="60"/>
      <c r="BX9246" s="151"/>
      <c r="CB9246" s="151"/>
      <c r="CM9246" s="151"/>
      <c r="CO9246" s="151"/>
      <c r="CT9246" s="151"/>
      <c r="CY9246" s="151"/>
    </row>
    <row r="9247" spans="1:103" x14ac:dyDescent="0.2">
      <c r="A9247" s="60"/>
      <c r="B9247" s="60"/>
      <c r="C9247" s="60"/>
      <c r="D9247" s="60"/>
      <c r="E9247" s="60"/>
      <c r="F9247" s="60"/>
      <c r="G9247" s="60"/>
      <c r="H9247" s="60"/>
      <c r="I9247" s="60"/>
      <c r="J9247" s="60"/>
      <c r="K9247" s="60"/>
      <c r="L9247" s="60"/>
      <c r="M9247" s="60"/>
      <c r="N9247" s="60"/>
      <c r="O9247" s="60"/>
      <c r="P9247" s="60"/>
      <c r="Q9247" s="60"/>
      <c r="R9247" s="334">
        <v>24001</v>
      </c>
      <c r="S9247" s="319" t="s">
        <v>351</v>
      </c>
      <c r="BE9247" s="60"/>
      <c r="BR9247" s="60"/>
      <c r="BX9247" s="151"/>
      <c r="CB9247" s="151"/>
      <c r="CM9247" s="151"/>
      <c r="CO9247" s="151"/>
      <c r="CT9247" s="151"/>
      <c r="CY9247" s="151"/>
    </row>
    <row r="9248" spans="1:103" x14ac:dyDescent="0.2">
      <c r="A9248" s="60"/>
      <c r="B9248" s="60"/>
      <c r="C9248" s="60"/>
      <c r="D9248" s="60"/>
      <c r="E9248" s="60"/>
      <c r="F9248" s="60"/>
      <c r="G9248" s="60"/>
      <c r="H9248" s="60"/>
      <c r="I9248" s="60"/>
      <c r="J9248" s="60"/>
      <c r="K9248" s="60"/>
      <c r="L9248" s="60"/>
      <c r="M9248" s="60"/>
      <c r="N9248" s="60"/>
      <c r="O9248" s="60"/>
      <c r="P9248" s="60"/>
      <c r="Q9248" s="60"/>
      <c r="R9248" s="334">
        <v>24002</v>
      </c>
      <c r="S9248" s="319" t="s">
        <v>351</v>
      </c>
      <c r="BE9248" s="60"/>
      <c r="BR9248" s="60"/>
      <c r="BX9248" s="151"/>
      <c r="CB9248" s="151"/>
      <c r="CM9248" s="151"/>
      <c r="CO9248" s="151"/>
      <c r="CT9248" s="151"/>
      <c r="CY9248" s="151"/>
    </row>
    <row r="9249" spans="1:103" x14ac:dyDescent="0.2">
      <c r="A9249" s="60"/>
      <c r="B9249" s="60"/>
      <c r="C9249" s="60"/>
      <c r="D9249" s="60"/>
      <c r="E9249" s="60"/>
      <c r="F9249" s="60"/>
      <c r="G9249" s="60"/>
      <c r="H9249" s="60"/>
      <c r="I9249" s="60"/>
      <c r="J9249" s="60"/>
      <c r="K9249" s="60"/>
      <c r="L9249" s="60"/>
      <c r="M9249" s="60"/>
      <c r="N9249" s="60"/>
      <c r="O9249" s="60"/>
      <c r="P9249" s="60"/>
      <c r="Q9249" s="60"/>
      <c r="R9249" s="334">
        <v>24003</v>
      </c>
      <c r="S9249" s="319" t="s">
        <v>351</v>
      </c>
      <c r="BE9249" s="60"/>
      <c r="BR9249" s="60"/>
      <c r="BX9249" s="151"/>
      <c r="CB9249" s="151"/>
      <c r="CM9249" s="151"/>
      <c r="CO9249" s="151"/>
      <c r="CT9249" s="151"/>
      <c r="CY9249" s="151"/>
    </row>
    <row r="9250" spans="1:103" x14ac:dyDescent="0.2">
      <c r="A9250" s="60"/>
      <c r="B9250" s="60"/>
      <c r="C9250" s="60"/>
      <c r="D9250" s="60"/>
      <c r="E9250" s="60"/>
      <c r="F9250" s="60"/>
      <c r="G9250" s="60"/>
      <c r="H9250" s="60"/>
      <c r="I9250" s="60"/>
      <c r="J9250" s="60"/>
      <c r="K9250" s="60"/>
      <c r="L9250" s="60"/>
      <c r="M9250" s="60"/>
      <c r="N9250" s="60"/>
      <c r="O9250" s="60"/>
      <c r="P9250" s="60"/>
      <c r="Q9250" s="60"/>
      <c r="R9250" s="334">
        <v>24004</v>
      </c>
      <c r="S9250" s="319" t="s">
        <v>351</v>
      </c>
      <c r="BE9250" s="60"/>
      <c r="BR9250" s="60"/>
      <c r="BX9250" s="151"/>
      <c r="CB9250" s="151"/>
      <c r="CM9250" s="151"/>
      <c r="CO9250" s="151"/>
      <c r="CT9250" s="151"/>
      <c r="CY9250" s="151"/>
    </row>
    <row r="9251" spans="1:103" x14ac:dyDescent="0.2">
      <c r="A9251" s="60"/>
      <c r="B9251" s="60"/>
      <c r="C9251" s="60"/>
      <c r="D9251" s="60"/>
      <c r="E9251" s="60"/>
      <c r="F9251" s="60"/>
      <c r="G9251" s="60"/>
      <c r="H9251" s="60"/>
      <c r="I9251" s="60"/>
      <c r="J9251" s="60"/>
      <c r="K9251" s="60"/>
      <c r="L9251" s="60"/>
      <c r="M9251" s="60"/>
      <c r="N9251" s="60"/>
      <c r="O9251" s="60"/>
      <c r="P9251" s="60"/>
      <c r="Q9251" s="60"/>
      <c r="R9251" s="334">
        <v>24005</v>
      </c>
      <c r="S9251" s="319" t="s">
        <v>351</v>
      </c>
      <c r="BE9251" s="60"/>
      <c r="BR9251" s="60"/>
      <c r="BX9251" s="151"/>
      <c r="CB9251" s="151"/>
      <c r="CM9251" s="151"/>
      <c r="CO9251" s="151"/>
      <c r="CT9251" s="151"/>
      <c r="CY9251" s="151"/>
    </row>
    <row r="9252" spans="1:103" x14ac:dyDescent="0.2">
      <c r="A9252" s="60"/>
      <c r="B9252" s="60"/>
      <c r="C9252" s="60"/>
      <c r="D9252" s="60"/>
      <c r="E9252" s="60"/>
      <c r="F9252" s="60"/>
      <c r="G9252" s="60"/>
      <c r="H9252" s="60"/>
      <c r="I9252" s="60"/>
      <c r="J9252" s="60"/>
      <c r="K9252" s="60"/>
      <c r="L9252" s="60"/>
      <c r="M9252" s="60"/>
      <c r="N9252" s="60"/>
      <c r="O9252" s="60"/>
      <c r="P9252" s="60"/>
      <c r="Q9252" s="60"/>
      <c r="R9252" s="334">
        <v>24006</v>
      </c>
      <c r="S9252" s="319" t="s">
        <v>351</v>
      </c>
      <c r="BE9252" s="60"/>
      <c r="BR9252" s="60"/>
      <c r="BX9252" s="151"/>
      <c r="CB9252" s="151"/>
      <c r="CM9252" s="151"/>
      <c r="CO9252" s="151"/>
      <c r="CT9252" s="151"/>
      <c r="CY9252" s="151"/>
    </row>
    <row r="9253" spans="1:103" x14ac:dyDescent="0.2">
      <c r="A9253" s="60"/>
      <c r="B9253" s="60"/>
      <c r="C9253" s="60"/>
      <c r="D9253" s="60"/>
      <c r="E9253" s="60"/>
      <c r="F9253" s="60"/>
      <c r="G9253" s="60"/>
      <c r="H9253" s="60"/>
      <c r="I9253" s="60"/>
      <c r="J9253" s="60"/>
      <c r="K9253" s="60"/>
      <c r="L9253" s="60"/>
      <c r="M9253" s="60"/>
      <c r="N9253" s="60"/>
      <c r="O9253" s="60"/>
      <c r="P9253" s="60"/>
      <c r="Q9253" s="60"/>
      <c r="R9253" s="334">
        <v>24007</v>
      </c>
      <c r="S9253" s="319" t="s">
        <v>351</v>
      </c>
      <c r="BE9253" s="60"/>
      <c r="BR9253" s="60"/>
      <c r="BX9253" s="151"/>
      <c r="CB9253" s="151"/>
      <c r="CM9253" s="151"/>
      <c r="CO9253" s="151"/>
      <c r="CT9253" s="151"/>
      <c r="CY9253" s="151"/>
    </row>
    <row r="9254" spans="1:103" x14ac:dyDescent="0.2">
      <c r="A9254" s="60"/>
      <c r="B9254" s="60"/>
      <c r="C9254" s="60"/>
      <c r="D9254" s="60"/>
      <c r="E9254" s="60"/>
      <c r="F9254" s="60"/>
      <c r="G9254" s="60"/>
      <c r="H9254" s="60"/>
      <c r="I9254" s="60"/>
      <c r="J9254" s="60"/>
      <c r="K9254" s="60"/>
      <c r="L9254" s="60"/>
      <c r="M9254" s="60"/>
      <c r="N9254" s="60"/>
      <c r="O9254" s="60"/>
      <c r="P9254" s="60"/>
      <c r="Q9254" s="60"/>
      <c r="R9254" s="334">
        <v>24008</v>
      </c>
      <c r="S9254" s="319" t="s">
        <v>351</v>
      </c>
      <c r="BE9254" s="60"/>
      <c r="BR9254" s="60"/>
      <c r="BX9254" s="151"/>
      <c r="CB9254" s="151"/>
      <c r="CM9254" s="151"/>
      <c r="CO9254" s="151"/>
      <c r="CT9254" s="151"/>
      <c r="CY9254" s="151"/>
    </row>
    <row r="9255" spans="1:103" x14ac:dyDescent="0.2">
      <c r="A9255" s="60"/>
      <c r="B9255" s="60"/>
      <c r="C9255" s="60"/>
      <c r="D9255" s="60"/>
      <c r="E9255" s="60"/>
      <c r="F9255" s="60"/>
      <c r="G9255" s="60"/>
      <c r="H9255" s="60"/>
      <c r="I9255" s="60"/>
      <c r="J9255" s="60"/>
      <c r="K9255" s="60"/>
      <c r="L9255" s="60"/>
      <c r="M9255" s="60"/>
      <c r="N9255" s="60"/>
      <c r="O9255" s="60"/>
      <c r="P9255" s="60"/>
      <c r="Q9255" s="60"/>
      <c r="R9255" s="334">
        <v>24009</v>
      </c>
      <c r="S9255" s="319" t="s">
        <v>351</v>
      </c>
      <c r="BE9255" s="60"/>
      <c r="BR9255" s="60"/>
      <c r="BX9255" s="151"/>
      <c r="CB9255" s="151"/>
      <c r="CM9255" s="151"/>
      <c r="CO9255" s="151"/>
      <c r="CT9255" s="151"/>
      <c r="CY9255" s="151"/>
    </row>
    <row r="9256" spans="1:103" x14ac:dyDescent="0.2">
      <c r="A9256" s="60"/>
      <c r="B9256" s="60"/>
      <c r="C9256" s="60"/>
      <c r="D9256" s="60"/>
      <c r="E9256" s="60"/>
      <c r="F9256" s="60"/>
      <c r="G9256" s="60"/>
      <c r="H9256" s="60"/>
      <c r="I9256" s="60"/>
      <c r="J9256" s="60"/>
      <c r="K9256" s="60"/>
      <c r="L9256" s="60"/>
      <c r="M9256" s="60"/>
      <c r="N9256" s="60"/>
      <c r="O9256" s="60"/>
      <c r="P9256" s="60"/>
      <c r="Q9256" s="60"/>
      <c r="R9256" s="334">
        <v>24010</v>
      </c>
      <c r="S9256" s="319" t="s">
        <v>351</v>
      </c>
      <c r="BE9256" s="60"/>
      <c r="BR9256" s="60"/>
      <c r="BX9256" s="151"/>
      <c r="CB9256" s="151"/>
      <c r="CM9256" s="151"/>
      <c r="CO9256" s="151"/>
      <c r="CT9256" s="151"/>
      <c r="CY9256" s="151"/>
    </row>
    <row r="9257" spans="1:103" x14ac:dyDescent="0.2">
      <c r="A9257" s="60"/>
      <c r="B9257" s="60"/>
      <c r="C9257" s="60"/>
      <c r="D9257" s="60"/>
      <c r="E9257" s="60"/>
      <c r="F9257" s="60"/>
      <c r="G9257" s="60"/>
      <c r="H9257" s="60"/>
      <c r="I9257" s="60"/>
      <c r="J9257" s="60"/>
      <c r="K9257" s="60"/>
      <c r="L9257" s="60"/>
      <c r="M9257" s="60"/>
      <c r="N9257" s="60"/>
      <c r="O9257" s="60"/>
      <c r="P9257" s="60"/>
      <c r="Q9257" s="60"/>
      <c r="R9257" s="334">
        <v>24011</v>
      </c>
      <c r="S9257" s="319" t="s">
        <v>351</v>
      </c>
      <c r="BE9257" s="60"/>
      <c r="BR9257" s="60"/>
      <c r="BX9257" s="151"/>
      <c r="CB9257" s="151"/>
      <c r="CM9257" s="151"/>
      <c r="CO9257" s="151"/>
      <c r="CT9257" s="151"/>
      <c r="CY9257" s="151"/>
    </row>
    <row r="9258" spans="1:103" x14ac:dyDescent="0.2">
      <c r="A9258" s="60"/>
      <c r="B9258" s="60"/>
      <c r="C9258" s="60"/>
      <c r="D9258" s="60"/>
      <c r="E9258" s="60"/>
      <c r="F9258" s="60"/>
      <c r="G9258" s="60"/>
      <c r="H9258" s="60"/>
      <c r="I9258" s="60"/>
      <c r="J9258" s="60"/>
      <c r="K9258" s="60"/>
      <c r="L9258" s="60"/>
      <c r="M9258" s="60"/>
      <c r="N9258" s="60"/>
      <c r="O9258" s="60"/>
      <c r="P9258" s="60"/>
      <c r="Q9258" s="60"/>
      <c r="R9258" s="334">
        <v>24012</v>
      </c>
      <c r="S9258" s="319" t="s">
        <v>351</v>
      </c>
      <c r="BE9258" s="60"/>
      <c r="BR9258" s="60"/>
      <c r="BX9258" s="151"/>
      <c r="CB9258" s="151"/>
      <c r="CM9258" s="151"/>
      <c r="CO9258" s="151"/>
      <c r="CT9258" s="151"/>
      <c r="CY9258" s="151"/>
    </row>
    <row r="9259" spans="1:103" x14ac:dyDescent="0.2">
      <c r="A9259" s="60"/>
      <c r="B9259" s="60"/>
      <c r="C9259" s="60"/>
      <c r="D9259" s="60"/>
      <c r="E9259" s="60"/>
      <c r="F9259" s="60"/>
      <c r="G9259" s="60"/>
      <c r="H9259" s="60"/>
      <c r="I9259" s="60"/>
      <c r="J9259" s="60"/>
      <c r="K9259" s="60"/>
      <c r="L9259" s="60"/>
      <c r="M9259" s="60"/>
      <c r="N9259" s="60"/>
      <c r="O9259" s="60"/>
      <c r="P9259" s="60"/>
      <c r="Q9259" s="60"/>
      <c r="R9259" s="334">
        <v>24013</v>
      </c>
      <c r="S9259" s="319" t="s">
        <v>351</v>
      </c>
      <c r="BE9259" s="60"/>
      <c r="BR9259" s="60"/>
      <c r="BX9259" s="151"/>
      <c r="CB9259" s="151"/>
      <c r="CM9259" s="151"/>
      <c r="CO9259" s="151"/>
      <c r="CT9259" s="151"/>
      <c r="CY9259" s="151"/>
    </row>
    <row r="9260" spans="1:103" x14ac:dyDescent="0.2">
      <c r="A9260" s="60"/>
      <c r="B9260" s="60"/>
      <c r="C9260" s="60"/>
      <c r="D9260" s="60"/>
      <c r="E9260" s="60"/>
      <c r="F9260" s="60"/>
      <c r="G9260" s="60"/>
      <c r="H9260" s="60"/>
      <c r="I9260" s="60"/>
      <c r="J9260" s="60"/>
      <c r="K9260" s="60"/>
      <c r="L9260" s="60"/>
      <c r="M9260" s="60"/>
      <c r="N9260" s="60"/>
      <c r="O9260" s="60"/>
      <c r="P9260" s="60"/>
      <c r="Q9260" s="60"/>
      <c r="R9260" s="334">
        <v>24014</v>
      </c>
      <c r="S9260" s="319" t="s">
        <v>351</v>
      </c>
      <c r="BE9260" s="60"/>
      <c r="BR9260" s="60"/>
      <c r="BX9260" s="151"/>
      <c r="CB9260" s="151"/>
      <c r="CM9260" s="151"/>
      <c r="CO9260" s="151"/>
      <c r="CT9260" s="151"/>
      <c r="CY9260" s="151"/>
    </row>
    <row r="9261" spans="1:103" x14ac:dyDescent="0.2">
      <c r="A9261" s="60"/>
      <c r="B9261" s="60"/>
      <c r="C9261" s="60"/>
      <c r="D9261" s="60"/>
      <c r="E9261" s="60"/>
      <c r="F9261" s="60"/>
      <c r="G9261" s="60"/>
      <c r="H9261" s="60"/>
      <c r="I9261" s="60"/>
      <c r="J9261" s="60"/>
      <c r="K9261" s="60"/>
      <c r="L9261" s="60"/>
      <c r="M9261" s="60"/>
      <c r="N9261" s="60"/>
      <c r="O9261" s="60"/>
      <c r="P9261" s="60"/>
      <c r="Q9261" s="60"/>
      <c r="R9261" s="334">
        <v>24015</v>
      </c>
      <c r="S9261" s="319" t="s">
        <v>351</v>
      </c>
      <c r="BE9261" s="60"/>
      <c r="BR9261" s="60"/>
      <c r="BX9261" s="151"/>
      <c r="CB9261" s="151"/>
      <c r="CM9261" s="151"/>
      <c r="CO9261" s="151"/>
      <c r="CT9261" s="151"/>
      <c r="CY9261" s="151"/>
    </row>
    <row r="9262" spans="1:103" x14ac:dyDescent="0.2">
      <c r="A9262" s="60"/>
      <c r="B9262" s="60"/>
      <c r="C9262" s="60"/>
      <c r="D9262" s="60"/>
      <c r="E9262" s="60"/>
      <c r="F9262" s="60"/>
      <c r="G9262" s="60"/>
      <c r="H9262" s="60"/>
      <c r="I9262" s="60"/>
      <c r="J9262" s="60"/>
      <c r="K9262" s="60"/>
      <c r="L9262" s="60"/>
      <c r="M9262" s="60"/>
      <c r="N9262" s="60"/>
      <c r="O9262" s="60"/>
      <c r="P9262" s="60"/>
      <c r="Q9262" s="60"/>
      <c r="R9262" s="334">
        <v>24016</v>
      </c>
      <c r="S9262" s="319" t="s">
        <v>351</v>
      </c>
      <c r="BE9262" s="60"/>
      <c r="BR9262" s="60"/>
      <c r="BX9262" s="151"/>
      <c r="CB9262" s="151"/>
      <c r="CM9262" s="151"/>
      <c r="CO9262" s="151"/>
      <c r="CT9262" s="151"/>
      <c r="CY9262" s="151"/>
    </row>
    <row r="9263" spans="1:103" x14ac:dyDescent="0.2">
      <c r="A9263" s="60"/>
      <c r="B9263" s="60"/>
      <c r="C9263" s="60"/>
      <c r="D9263" s="60"/>
      <c r="E9263" s="60"/>
      <c r="F9263" s="60"/>
      <c r="G9263" s="60"/>
      <c r="H9263" s="60"/>
      <c r="I9263" s="60"/>
      <c r="J9263" s="60"/>
      <c r="K9263" s="60"/>
      <c r="L9263" s="60"/>
      <c r="M9263" s="60"/>
      <c r="N9263" s="60"/>
      <c r="O9263" s="60"/>
      <c r="P9263" s="60"/>
      <c r="Q9263" s="60"/>
      <c r="R9263" s="334">
        <v>24017</v>
      </c>
      <c r="S9263" s="319" t="s">
        <v>351</v>
      </c>
      <c r="BE9263" s="60"/>
      <c r="BR9263" s="60"/>
      <c r="BX9263" s="151"/>
      <c r="CB9263" s="151"/>
      <c r="CM9263" s="151"/>
      <c r="CO9263" s="151"/>
      <c r="CT9263" s="151"/>
      <c r="CY9263" s="151"/>
    </row>
    <row r="9264" spans="1:103" x14ac:dyDescent="0.2">
      <c r="A9264" s="60"/>
      <c r="B9264" s="60"/>
      <c r="C9264" s="60"/>
      <c r="D9264" s="60"/>
      <c r="E9264" s="60"/>
      <c r="F9264" s="60"/>
      <c r="G9264" s="60"/>
      <c r="H9264" s="60"/>
      <c r="I9264" s="60"/>
      <c r="J9264" s="60"/>
      <c r="K9264" s="60"/>
      <c r="L9264" s="60"/>
      <c r="M9264" s="60"/>
      <c r="N9264" s="60"/>
      <c r="O9264" s="60"/>
      <c r="P9264" s="60"/>
      <c r="Q9264" s="60"/>
      <c r="R9264" s="334">
        <v>24018</v>
      </c>
      <c r="S9264" s="319" t="s">
        <v>351</v>
      </c>
      <c r="BE9264" s="60"/>
      <c r="BR9264" s="60"/>
      <c r="BX9264" s="151"/>
      <c r="CB9264" s="151"/>
      <c r="CM9264" s="151"/>
      <c r="CO9264" s="151"/>
      <c r="CT9264" s="151"/>
      <c r="CY9264" s="151"/>
    </row>
    <row r="9265" spans="1:103" x14ac:dyDescent="0.2">
      <c r="A9265" s="60"/>
      <c r="B9265" s="60"/>
      <c r="C9265" s="60"/>
      <c r="D9265" s="60"/>
      <c r="E9265" s="60"/>
      <c r="F9265" s="60"/>
      <c r="G9265" s="60"/>
      <c r="H9265" s="60"/>
      <c r="I9265" s="60"/>
      <c r="J9265" s="60"/>
      <c r="K9265" s="60"/>
      <c r="L9265" s="60"/>
      <c r="M9265" s="60"/>
      <c r="N9265" s="60"/>
      <c r="O9265" s="60"/>
      <c r="P9265" s="60"/>
      <c r="Q9265" s="60"/>
      <c r="R9265" s="334">
        <v>24019</v>
      </c>
      <c r="S9265" s="319" t="s">
        <v>351</v>
      </c>
      <c r="BE9265" s="60"/>
      <c r="BR9265" s="60"/>
      <c r="BX9265" s="151"/>
      <c r="CB9265" s="151"/>
      <c r="CM9265" s="151"/>
      <c r="CO9265" s="151"/>
      <c r="CT9265" s="151"/>
      <c r="CY9265" s="151"/>
    </row>
    <row r="9266" spans="1:103" x14ac:dyDescent="0.2">
      <c r="A9266" s="60"/>
      <c r="B9266" s="60"/>
      <c r="C9266" s="60"/>
      <c r="D9266" s="60"/>
      <c r="E9266" s="60"/>
      <c r="F9266" s="60"/>
      <c r="G9266" s="60"/>
      <c r="H9266" s="60"/>
      <c r="I9266" s="60"/>
      <c r="J9266" s="60"/>
      <c r="K9266" s="60"/>
      <c r="L9266" s="60"/>
      <c r="M9266" s="60"/>
      <c r="N9266" s="60"/>
      <c r="O9266" s="60"/>
      <c r="P9266" s="60"/>
      <c r="Q9266" s="60"/>
      <c r="R9266" s="334">
        <v>24020</v>
      </c>
      <c r="S9266" s="319" t="s">
        <v>351</v>
      </c>
      <c r="BE9266" s="60"/>
      <c r="BR9266" s="60"/>
      <c r="BX9266" s="151"/>
      <c r="CB9266" s="151"/>
      <c r="CM9266" s="151"/>
      <c r="CO9266" s="151"/>
      <c r="CT9266" s="151"/>
      <c r="CY9266" s="151"/>
    </row>
    <row r="9267" spans="1:103" x14ac:dyDescent="0.2">
      <c r="A9267" s="60"/>
      <c r="B9267" s="60"/>
      <c r="C9267" s="60"/>
      <c r="D9267" s="60"/>
      <c r="E9267" s="60"/>
      <c r="F9267" s="60"/>
      <c r="G9267" s="60"/>
      <c r="H9267" s="60"/>
      <c r="I9267" s="60"/>
      <c r="J9267" s="60"/>
      <c r="K9267" s="60"/>
      <c r="L9267" s="60"/>
      <c r="M9267" s="60"/>
      <c r="N9267" s="60"/>
      <c r="O9267" s="60"/>
      <c r="P9267" s="60"/>
      <c r="Q9267" s="60"/>
      <c r="R9267" s="334">
        <v>24022</v>
      </c>
      <c r="S9267" s="319" t="s">
        <v>351</v>
      </c>
      <c r="BE9267" s="60"/>
      <c r="BR9267" s="60"/>
      <c r="BX9267" s="151"/>
      <c r="CB9267" s="151"/>
      <c r="CM9267" s="151"/>
      <c r="CO9267" s="151"/>
      <c r="CT9267" s="151"/>
      <c r="CY9267" s="151"/>
    </row>
    <row r="9268" spans="1:103" x14ac:dyDescent="0.2">
      <c r="A9268" s="60"/>
      <c r="B9268" s="60"/>
      <c r="C9268" s="60"/>
      <c r="D9268" s="60"/>
      <c r="E9268" s="60"/>
      <c r="F9268" s="60"/>
      <c r="G9268" s="60"/>
      <c r="H9268" s="60"/>
      <c r="I9268" s="60"/>
      <c r="J9268" s="60"/>
      <c r="K9268" s="60"/>
      <c r="L9268" s="60"/>
      <c r="M9268" s="60"/>
      <c r="N9268" s="60"/>
      <c r="O9268" s="60"/>
      <c r="P9268" s="60"/>
      <c r="Q9268" s="60"/>
      <c r="R9268" s="334">
        <v>24023</v>
      </c>
      <c r="S9268" s="319" t="s">
        <v>351</v>
      </c>
      <c r="BE9268" s="60"/>
      <c r="BR9268" s="60"/>
      <c r="BX9268" s="151"/>
      <c r="CB9268" s="151"/>
      <c r="CM9268" s="151"/>
      <c r="CO9268" s="151"/>
      <c r="CT9268" s="151"/>
      <c r="CY9268" s="151"/>
    </row>
    <row r="9269" spans="1:103" x14ac:dyDescent="0.2">
      <c r="A9269" s="60"/>
      <c r="B9269" s="60"/>
      <c r="C9269" s="60"/>
      <c r="D9269" s="60"/>
      <c r="E9269" s="60"/>
      <c r="F9269" s="60"/>
      <c r="G9269" s="60"/>
      <c r="H9269" s="60"/>
      <c r="I9269" s="60"/>
      <c r="J9269" s="60"/>
      <c r="K9269" s="60"/>
      <c r="L9269" s="60"/>
      <c r="M9269" s="60"/>
      <c r="N9269" s="60"/>
      <c r="O9269" s="60"/>
      <c r="P9269" s="60"/>
      <c r="Q9269" s="60"/>
      <c r="R9269" s="334">
        <v>24024</v>
      </c>
      <c r="S9269" s="319" t="s">
        <v>351</v>
      </c>
      <c r="BE9269" s="60"/>
      <c r="BR9269" s="60"/>
      <c r="BX9269" s="151"/>
      <c r="CB9269" s="151"/>
      <c r="CM9269" s="151"/>
      <c r="CO9269" s="151"/>
      <c r="CT9269" s="151"/>
      <c r="CY9269" s="151"/>
    </row>
    <row r="9270" spans="1:103" x14ac:dyDescent="0.2">
      <c r="A9270" s="60"/>
      <c r="B9270" s="60"/>
      <c r="C9270" s="60"/>
      <c r="D9270" s="60"/>
      <c r="E9270" s="60"/>
      <c r="F9270" s="60"/>
      <c r="G9270" s="60"/>
      <c r="H9270" s="60"/>
      <c r="I9270" s="60"/>
      <c r="J9270" s="60"/>
      <c r="K9270" s="60"/>
      <c r="L9270" s="60"/>
      <c r="M9270" s="60"/>
      <c r="N9270" s="60"/>
      <c r="O9270" s="60"/>
      <c r="P9270" s="60"/>
      <c r="Q9270" s="60"/>
      <c r="R9270" s="334">
        <v>24025</v>
      </c>
      <c r="S9270" s="319" t="s">
        <v>351</v>
      </c>
      <c r="BE9270" s="60"/>
      <c r="BR9270" s="60"/>
      <c r="BX9270" s="151"/>
      <c r="CB9270" s="151"/>
      <c r="CM9270" s="151"/>
      <c r="CO9270" s="151"/>
      <c r="CT9270" s="151"/>
      <c r="CY9270" s="151"/>
    </row>
    <row r="9271" spans="1:103" x14ac:dyDescent="0.2">
      <c r="A9271" s="60"/>
      <c r="B9271" s="60"/>
      <c r="C9271" s="60"/>
      <c r="D9271" s="60"/>
      <c r="E9271" s="60"/>
      <c r="F9271" s="60"/>
      <c r="G9271" s="60"/>
      <c r="H9271" s="60"/>
      <c r="I9271" s="60"/>
      <c r="J9271" s="60"/>
      <c r="K9271" s="60"/>
      <c r="L9271" s="60"/>
      <c r="M9271" s="60"/>
      <c r="N9271" s="60"/>
      <c r="O9271" s="60"/>
      <c r="P9271" s="60"/>
      <c r="Q9271" s="60"/>
      <c r="R9271" s="334">
        <v>24026</v>
      </c>
      <c r="S9271" s="319" t="s">
        <v>351</v>
      </c>
      <c r="BE9271" s="60"/>
      <c r="BR9271" s="60"/>
      <c r="BX9271" s="151"/>
      <c r="CB9271" s="151"/>
      <c r="CM9271" s="151"/>
      <c r="CO9271" s="151"/>
      <c r="CT9271" s="151"/>
      <c r="CY9271" s="151"/>
    </row>
    <row r="9272" spans="1:103" x14ac:dyDescent="0.2">
      <c r="A9272" s="60"/>
      <c r="B9272" s="60"/>
      <c r="C9272" s="60"/>
      <c r="D9272" s="60"/>
      <c r="E9272" s="60"/>
      <c r="F9272" s="60"/>
      <c r="G9272" s="60"/>
      <c r="H9272" s="60"/>
      <c r="I9272" s="60"/>
      <c r="J9272" s="60"/>
      <c r="K9272" s="60"/>
      <c r="L9272" s="60"/>
      <c r="M9272" s="60"/>
      <c r="N9272" s="60"/>
      <c r="O9272" s="60"/>
      <c r="P9272" s="60"/>
      <c r="Q9272" s="60"/>
      <c r="R9272" s="334">
        <v>24027</v>
      </c>
      <c r="S9272" s="319" t="s">
        <v>351</v>
      </c>
      <c r="BE9272" s="60"/>
      <c r="BR9272" s="60"/>
      <c r="BX9272" s="151"/>
      <c r="CB9272" s="151"/>
      <c r="CM9272" s="151"/>
      <c r="CO9272" s="151"/>
      <c r="CT9272" s="151"/>
      <c r="CY9272" s="151"/>
    </row>
    <row r="9273" spans="1:103" x14ac:dyDescent="0.2">
      <c r="A9273" s="60"/>
      <c r="B9273" s="60"/>
      <c r="C9273" s="60"/>
      <c r="D9273" s="60"/>
      <c r="E9273" s="60"/>
      <c r="F9273" s="60"/>
      <c r="G9273" s="60"/>
      <c r="H9273" s="60"/>
      <c r="I9273" s="60"/>
      <c r="J9273" s="60"/>
      <c r="K9273" s="60"/>
      <c r="L9273" s="60"/>
      <c r="M9273" s="60"/>
      <c r="N9273" s="60"/>
      <c r="O9273" s="60"/>
      <c r="P9273" s="60"/>
      <c r="Q9273" s="60"/>
      <c r="R9273" s="334">
        <v>24028</v>
      </c>
      <c r="S9273" s="319" t="s">
        <v>351</v>
      </c>
      <c r="BE9273" s="60"/>
      <c r="BR9273" s="60"/>
      <c r="BX9273" s="151"/>
      <c r="CB9273" s="151"/>
      <c r="CM9273" s="151"/>
      <c r="CO9273" s="151"/>
      <c r="CT9273" s="151"/>
      <c r="CY9273" s="151"/>
    </row>
    <row r="9274" spans="1:103" x14ac:dyDescent="0.2">
      <c r="A9274" s="60"/>
      <c r="B9274" s="60"/>
      <c r="C9274" s="60"/>
      <c r="D9274" s="60"/>
      <c r="E9274" s="60"/>
      <c r="F9274" s="60"/>
      <c r="G9274" s="60"/>
      <c r="H9274" s="60"/>
      <c r="I9274" s="60"/>
      <c r="J9274" s="60"/>
      <c r="K9274" s="60"/>
      <c r="L9274" s="60"/>
      <c r="M9274" s="60"/>
      <c r="N9274" s="60"/>
      <c r="O9274" s="60"/>
      <c r="P9274" s="60"/>
      <c r="Q9274" s="60"/>
      <c r="R9274" s="334">
        <v>24029</v>
      </c>
      <c r="S9274" s="319" t="s">
        <v>351</v>
      </c>
      <c r="BE9274" s="60"/>
      <c r="BR9274" s="60"/>
      <c r="BX9274" s="151"/>
      <c r="CB9274" s="151"/>
      <c r="CM9274" s="151"/>
      <c r="CO9274" s="151"/>
      <c r="CT9274" s="151"/>
      <c r="CY9274" s="151"/>
    </row>
    <row r="9275" spans="1:103" x14ac:dyDescent="0.2">
      <c r="A9275" s="60"/>
      <c r="B9275" s="60"/>
      <c r="C9275" s="60"/>
      <c r="D9275" s="60"/>
      <c r="E9275" s="60"/>
      <c r="F9275" s="60"/>
      <c r="G9275" s="60"/>
      <c r="H9275" s="60"/>
      <c r="I9275" s="60"/>
      <c r="J9275" s="60"/>
      <c r="K9275" s="60"/>
      <c r="L9275" s="60"/>
      <c r="M9275" s="60"/>
      <c r="N9275" s="60"/>
      <c r="O9275" s="60"/>
      <c r="P9275" s="60"/>
      <c r="Q9275" s="60"/>
      <c r="R9275" s="334">
        <v>24030</v>
      </c>
      <c r="S9275" s="319" t="s">
        <v>351</v>
      </c>
      <c r="BE9275" s="60"/>
      <c r="BR9275" s="60"/>
      <c r="BX9275" s="151"/>
      <c r="CB9275" s="151"/>
      <c r="CM9275" s="151"/>
      <c r="CO9275" s="151"/>
      <c r="CT9275" s="151"/>
      <c r="CY9275" s="151"/>
    </row>
    <row r="9276" spans="1:103" x14ac:dyDescent="0.2">
      <c r="A9276" s="60"/>
      <c r="B9276" s="60"/>
      <c r="C9276" s="60"/>
      <c r="D9276" s="60"/>
      <c r="E9276" s="60"/>
      <c r="F9276" s="60"/>
      <c r="G9276" s="60"/>
      <c r="H9276" s="60"/>
      <c r="I9276" s="60"/>
      <c r="J9276" s="60"/>
      <c r="K9276" s="60"/>
      <c r="L9276" s="60"/>
      <c r="M9276" s="60"/>
      <c r="N9276" s="60"/>
      <c r="O9276" s="60"/>
      <c r="P9276" s="60"/>
      <c r="Q9276" s="60"/>
      <c r="R9276" s="334">
        <v>24031</v>
      </c>
      <c r="S9276" s="319" t="s">
        <v>351</v>
      </c>
      <c r="BE9276" s="60"/>
      <c r="BR9276" s="60"/>
      <c r="BX9276" s="151"/>
      <c r="CB9276" s="151"/>
      <c r="CM9276" s="151"/>
      <c r="CO9276" s="151"/>
      <c r="CT9276" s="151"/>
      <c r="CY9276" s="151"/>
    </row>
    <row r="9277" spans="1:103" x14ac:dyDescent="0.2">
      <c r="A9277" s="60"/>
      <c r="B9277" s="60"/>
      <c r="C9277" s="60"/>
      <c r="D9277" s="60"/>
      <c r="E9277" s="60"/>
      <c r="F9277" s="60"/>
      <c r="G9277" s="60"/>
      <c r="H9277" s="60"/>
      <c r="I9277" s="60"/>
      <c r="J9277" s="60"/>
      <c r="K9277" s="60"/>
      <c r="L9277" s="60"/>
      <c r="M9277" s="60"/>
      <c r="N9277" s="60"/>
      <c r="O9277" s="60"/>
      <c r="P9277" s="60"/>
      <c r="Q9277" s="60"/>
      <c r="R9277" s="334">
        <v>24032</v>
      </c>
      <c r="S9277" s="319" t="s">
        <v>351</v>
      </c>
      <c r="BE9277" s="60"/>
      <c r="BR9277" s="60"/>
      <c r="BX9277" s="151"/>
      <c r="CB9277" s="151"/>
      <c r="CM9277" s="151"/>
      <c r="CO9277" s="151"/>
      <c r="CT9277" s="151"/>
      <c r="CY9277" s="151"/>
    </row>
    <row r="9278" spans="1:103" x14ac:dyDescent="0.2">
      <c r="A9278" s="60"/>
      <c r="B9278" s="60"/>
      <c r="C9278" s="60"/>
      <c r="D9278" s="60"/>
      <c r="E9278" s="60"/>
      <c r="F9278" s="60"/>
      <c r="G9278" s="60"/>
      <c r="H9278" s="60"/>
      <c r="I9278" s="60"/>
      <c r="J9278" s="60"/>
      <c r="K9278" s="60"/>
      <c r="L9278" s="60"/>
      <c r="M9278" s="60"/>
      <c r="N9278" s="60"/>
      <c r="O9278" s="60"/>
      <c r="P9278" s="60"/>
      <c r="Q9278" s="60"/>
      <c r="R9278" s="334">
        <v>24033</v>
      </c>
      <c r="S9278" s="319" t="s">
        <v>351</v>
      </c>
      <c r="BE9278" s="60"/>
      <c r="BR9278" s="60"/>
      <c r="BX9278" s="151"/>
      <c r="CB9278" s="151"/>
      <c r="CM9278" s="151"/>
      <c r="CO9278" s="151"/>
      <c r="CT9278" s="151"/>
      <c r="CY9278" s="151"/>
    </row>
    <row r="9279" spans="1:103" x14ac:dyDescent="0.2">
      <c r="A9279" s="60"/>
      <c r="B9279" s="60"/>
      <c r="C9279" s="60"/>
      <c r="D9279" s="60"/>
      <c r="E9279" s="60"/>
      <c r="F9279" s="60"/>
      <c r="G9279" s="60"/>
      <c r="H9279" s="60"/>
      <c r="I9279" s="60"/>
      <c r="J9279" s="60"/>
      <c r="K9279" s="60"/>
      <c r="L9279" s="60"/>
      <c r="M9279" s="60"/>
      <c r="N9279" s="60"/>
      <c r="O9279" s="60"/>
      <c r="P9279" s="60"/>
      <c r="Q9279" s="60"/>
      <c r="R9279" s="334">
        <v>24034</v>
      </c>
      <c r="S9279" s="319" t="s">
        <v>351</v>
      </c>
      <c r="BE9279" s="60"/>
      <c r="BR9279" s="60"/>
      <c r="BX9279" s="151"/>
      <c r="CB9279" s="151"/>
      <c r="CM9279" s="151"/>
      <c r="CO9279" s="151"/>
      <c r="CT9279" s="151"/>
      <c r="CY9279" s="151"/>
    </row>
    <row r="9280" spans="1:103" x14ac:dyDescent="0.2">
      <c r="A9280" s="60"/>
      <c r="B9280" s="60"/>
      <c r="C9280" s="60"/>
      <c r="D9280" s="60"/>
      <c r="E9280" s="60"/>
      <c r="F9280" s="60"/>
      <c r="G9280" s="60"/>
      <c r="H9280" s="60"/>
      <c r="I9280" s="60"/>
      <c r="J9280" s="60"/>
      <c r="K9280" s="60"/>
      <c r="L9280" s="60"/>
      <c r="M9280" s="60"/>
      <c r="N9280" s="60"/>
      <c r="O9280" s="60"/>
      <c r="P9280" s="60"/>
      <c r="Q9280" s="60"/>
      <c r="R9280" s="334">
        <v>24035</v>
      </c>
      <c r="S9280" s="319" t="s">
        <v>351</v>
      </c>
      <c r="BE9280" s="60"/>
      <c r="BR9280" s="60"/>
      <c r="BX9280" s="151"/>
      <c r="CB9280" s="151"/>
      <c r="CM9280" s="151"/>
      <c r="CO9280" s="151"/>
      <c r="CT9280" s="151"/>
      <c r="CY9280" s="151"/>
    </row>
    <row r="9281" spans="1:103" x14ac:dyDescent="0.2">
      <c r="A9281" s="60"/>
      <c r="B9281" s="60"/>
      <c r="C9281" s="60"/>
      <c r="D9281" s="60"/>
      <c r="E9281" s="60"/>
      <c r="F9281" s="60"/>
      <c r="G9281" s="60"/>
      <c r="H9281" s="60"/>
      <c r="I9281" s="60"/>
      <c r="J9281" s="60"/>
      <c r="K9281" s="60"/>
      <c r="L9281" s="60"/>
      <c r="M9281" s="60"/>
      <c r="N9281" s="60"/>
      <c r="O9281" s="60"/>
      <c r="P9281" s="60"/>
      <c r="Q9281" s="60"/>
      <c r="R9281" s="334">
        <v>24036</v>
      </c>
      <c r="S9281" s="319" t="s">
        <v>351</v>
      </c>
      <c r="BE9281" s="60"/>
      <c r="BR9281" s="60"/>
      <c r="BX9281" s="151"/>
      <c r="CB9281" s="151"/>
      <c r="CM9281" s="151"/>
      <c r="CO9281" s="151"/>
      <c r="CT9281" s="151"/>
      <c r="CY9281" s="151"/>
    </row>
    <row r="9282" spans="1:103" x14ac:dyDescent="0.2">
      <c r="A9282" s="60"/>
      <c r="B9282" s="60"/>
      <c r="C9282" s="60"/>
      <c r="D9282" s="60"/>
      <c r="E9282" s="60"/>
      <c r="F9282" s="60"/>
      <c r="G9282" s="60"/>
      <c r="H9282" s="60"/>
      <c r="I9282" s="60"/>
      <c r="J9282" s="60"/>
      <c r="K9282" s="60"/>
      <c r="L9282" s="60"/>
      <c r="M9282" s="60"/>
      <c r="N9282" s="60"/>
      <c r="O9282" s="60"/>
      <c r="P9282" s="60"/>
      <c r="Q9282" s="60"/>
      <c r="R9282" s="334">
        <v>24037</v>
      </c>
      <c r="S9282" s="319" t="s">
        <v>351</v>
      </c>
      <c r="BE9282" s="60"/>
      <c r="BR9282" s="60"/>
      <c r="BX9282" s="151"/>
      <c r="CB9282" s="151"/>
      <c r="CM9282" s="151"/>
      <c r="CO9282" s="151"/>
      <c r="CT9282" s="151"/>
      <c r="CY9282" s="151"/>
    </row>
    <row r="9283" spans="1:103" x14ac:dyDescent="0.2">
      <c r="A9283" s="60"/>
      <c r="B9283" s="60"/>
      <c r="C9283" s="60"/>
      <c r="D9283" s="60"/>
      <c r="E9283" s="60"/>
      <c r="F9283" s="60"/>
      <c r="G9283" s="60"/>
      <c r="H9283" s="60"/>
      <c r="I9283" s="60"/>
      <c r="J9283" s="60"/>
      <c r="K9283" s="60"/>
      <c r="L9283" s="60"/>
      <c r="M9283" s="60"/>
      <c r="N9283" s="60"/>
      <c r="O9283" s="60"/>
      <c r="P9283" s="60"/>
      <c r="Q9283" s="60"/>
      <c r="R9283" s="334">
        <v>24038</v>
      </c>
      <c r="S9283" s="319" t="s">
        <v>351</v>
      </c>
      <c r="BE9283" s="60"/>
      <c r="BR9283" s="60"/>
      <c r="BX9283" s="151"/>
      <c r="CB9283" s="151"/>
      <c r="CM9283" s="151"/>
      <c r="CO9283" s="151"/>
      <c r="CT9283" s="151"/>
      <c r="CY9283" s="151"/>
    </row>
    <row r="9284" spans="1:103" x14ac:dyDescent="0.2">
      <c r="A9284" s="60"/>
      <c r="B9284" s="60"/>
      <c r="C9284" s="60"/>
      <c r="D9284" s="60"/>
      <c r="E9284" s="60"/>
      <c r="F9284" s="60"/>
      <c r="G9284" s="60"/>
      <c r="H9284" s="60"/>
      <c r="I9284" s="60"/>
      <c r="J9284" s="60"/>
      <c r="K9284" s="60"/>
      <c r="L9284" s="60"/>
      <c r="M9284" s="60"/>
      <c r="N9284" s="60"/>
      <c r="O9284" s="60"/>
      <c r="P9284" s="60"/>
      <c r="Q9284" s="60"/>
      <c r="R9284" s="334">
        <v>24040</v>
      </c>
      <c r="S9284" s="319" t="s">
        <v>351</v>
      </c>
      <c r="BE9284" s="60"/>
      <c r="BR9284" s="60"/>
      <c r="BX9284" s="151"/>
      <c r="CB9284" s="151"/>
      <c r="CM9284" s="151"/>
      <c r="CO9284" s="151"/>
      <c r="CT9284" s="151"/>
      <c r="CY9284" s="151"/>
    </row>
    <row r="9285" spans="1:103" x14ac:dyDescent="0.2">
      <c r="A9285" s="60"/>
      <c r="B9285" s="60"/>
      <c r="C9285" s="60"/>
      <c r="D9285" s="60"/>
      <c r="E9285" s="60"/>
      <c r="F9285" s="60"/>
      <c r="G9285" s="60"/>
      <c r="H9285" s="60"/>
      <c r="I9285" s="60"/>
      <c r="J9285" s="60"/>
      <c r="K9285" s="60"/>
      <c r="L9285" s="60"/>
      <c r="M9285" s="60"/>
      <c r="N9285" s="60"/>
      <c r="O9285" s="60"/>
      <c r="P9285" s="60"/>
      <c r="Q9285" s="60"/>
      <c r="R9285" s="334">
        <v>24042</v>
      </c>
      <c r="S9285" s="319" t="s">
        <v>351</v>
      </c>
      <c r="BE9285" s="60"/>
      <c r="BR9285" s="60"/>
      <c r="BX9285" s="151"/>
      <c r="CB9285" s="151"/>
      <c r="CM9285" s="151"/>
      <c r="CO9285" s="151"/>
      <c r="CT9285" s="151"/>
      <c r="CY9285" s="151"/>
    </row>
    <row r="9286" spans="1:103" x14ac:dyDescent="0.2">
      <c r="A9286" s="60"/>
      <c r="B9286" s="60"/>
      <c r="C9286" s="60"/>
      <c r="D9286" s="60"/>
      <c r="E9286" s="60"/>
      <c r="F9286" s="60"/>
      <c r="G9286" s="60"/>
      <c r="H9286" s="60"/>
      <c r="I9286" s="60"/>
      <c r="J9286" s="60"/>
      <c r="K9286" s="60"/>
      <c r="L9286" s="60"/>
      <c r="M9286" s="60"/>
      <c r="N9286" s="60"/>
      <c r="O9286" s="60"/>
      <c r="P9286" s="60"/>
      <c r="Q9286" s="60"/>
      <c r="R9286" s="334">
        <v>24050</v>
      </c>
      <c r="S9286" s="319" t="s">
        <v>351</v>
      </c>
      <c r="BE9286" s="60"/>
      <c r="BR9286" s="60"/>
      <c r="BX9286" s="151"/>
      <c r="CB9286" s="151"/>
      <c r="CM9286" s="151"/>
      <c r="CO9286" s="151"/>
      <c r="CT9286" s="151"/>
      <c r="CY9286" s="151"/>
    </row>
    <row r="9287" spans="1:103" x14ac:dyDescent="0.2">
      <c r="A9287" s="60"/>
      <c r="B9287" s="60"/>
      <c r="C9287" s="60"/>
      <c r="D9287" s="60"/>
      <c r="E9287" s="60"/>
      <c r="F9287" s="60"/>
      <c r="G9287" s="60"/>
      <c r="H9287" s="60"/>
      <c r="I9287" s="60"/>
      <c r="J9287" s="60"/>
      <c r="K9287" s="60"/>
      <c r="L9287" s="60"/>
      <c r="M9287" s="60"/>
      <c r="N9287" s="60"/>
      <c r="O9287" s="60"/>
      <c r="P9287" s="60"/>
      <c r="Q9287" s="60"/>
      <c r="R9287" s="334">
        <v>24053</v>
      </c>
      <c r="S9287" s="319" t="s">
        <v>351</v>
      </c>
      <c r="BE9287" s="60"/>
      <c r="BR9287" s="60"/>
      <c r="BX9287" s="151"/>
      <c r="CB9287" s="151"/>
      <c r="CM9287" s="151"/>
      <c r="CO9287" s="151"/>
      <c r="CT9287" s="151"/>
      <c r="CY9287" s="151"/>
    </row>
    <row r="9288" spans="1:103" x14ac:dyDescent="0.2">
      <c r="A9288" s="60"/>
      <c r="B9288" s="60"/>
      <c r="C9288" s="60"/>
      <c r="D9288" s="60"/>
      <c r="E9288" s="60"/>
      <c r="F9288" s="60"/>
      <c r="G9288" s="60"/>
      <c r="H9288" s="60"/>
      <c r="I9288" s="60"/>
      <c r="J9288" s="60"/>
      <c r="K9288" s="60"/>
      <c r="L9288" s="60"/>
      <c r="M9288" s="60"/>
      <c r="N9288" s="60"/>
      <c r="O9288" s="60"/>
      <c r="P9288" s="60"/>
      <c r="Q9288" s="60"/>
      <c r="R9288" s="334">
        <v>24054</v>
      </c>
      <c r="S9288" s="319" t="s">
        <v>351</v>
      </c>
      <c r="BE9288" s="60"/>
      <c r="BR9288" s="60"/>
      <c r="BX9288" s="151"/>
      <c r="CB9288" s="151"/>
      <c r="CM9288" s="151"/>
      <c r="CO9288" s="151"/>
      <c r="CT9288" s="151"/>
      <c r="CY9288" s="151"/>
    </row>
    <row r="9289" spans="1:103" x14ac:dyDescent="0.2">
      <c r="A9289" s="60"/>
      <c r="B9289" s="60"/>
      <c r="C9289" s="60"/>
      <c r="D9289" s="60"/>
      <c r="E9289" s="60"/>
      <c r="F9289" s="60"/>
      <c r="G9289" s="60"/>
      <c r="H9289" s="60"/>
      <c r="I9289" s="60"/>
      <c r="J9289" s="60"/>
      <c r="K9289" s="60"/>
      <c r="L9289" s="60"/>
      <c r="M9289" s="60"/>
      <c r="N9289" s="60"/>
      <c r="O9289" s="60"/>
      <c r="P9289" s="60"/>
      <c r="Q9289" s="60"/>
      <c r="R9289" s="334">
        <v>24055</v>
      </c>
      <c r="S9289" s="319" t="s">
        <v>351</v>
      </c>
      <c r="BE9289" s="60"/>
      <c r="BR9289" s="60"/>
      <c r="BX9289" s="151"/>
      <c r="CB9289" s="151"/>
      <c r="CM9289" s="151"/>
      <c r="CO9289" s="151"/>
      <c r="CT9289" s="151"/>
      <c r="CY9289" s="151"/>
    </row>
    <row r="9290" spans="1:103" x14ac:dyDescent="0.2">
      <c r="A9290" s="60"/>
      <c r="B9290" s="60"/>
      <c r="C9290" s="60"/>
      <c r="D9290" s="60"/>
      <c r="E9290" s="60"/>
      <c r="F9290" s="60"/>
      <c r="G9290" s="60"/>
      <c r="H9290" s="60"/>
      <c r="I9290" s="60"/>
      <c r="J9290" s="60"/>
      <c r="K9290" s="60"/>
      <c r="L9290" s="60"/>
      <c r="M9290" s="60"/>
      <c r="N9290" s="60"/>
      <c r="O9290" s="60"/>
      <c r="P9290" s="60"/>
      <c r="Q9290" s="60"/>
      <c r="R9290" s="334">
        <v>24058</v>
      </c>
      <c r="S9290" s="319" t="s">
        <v>351</v>
      </c>
      <c r="BE9290" s="60"/>
      <c r="BR9290" s="60"/>
      <c r="BX9290" s="151"/>
      <c r="CB9290" s="151"/>
      <c r="CM9290" s="151"/>
      <c r="CO9290" s="151"/>
      <c r="CT9290" s="151"/>
      <c r="CY9290" s="151"/>
    </row>
    <row r="9291" spans="1:103" x14ac:dyDescent="0.2">
      <c r="A9291" s="60"/>
      <c r="B9291" s="60"/>
      <c r="C9291" s="60"/>
      <c r="D9291" s="60"/>
      <c r="E9291" s="60"/>
      <c r="F9291" s="60"/>
      <c r="G9291" s="60"/>
      <c r="H9291" s="60"/>
      <c r="I9291" s="60"/>
      <c r="J9291" s="60"/>
      <c r="K9291" s="60"/>
      <c r="L9291" s="60"/>
      <c r="M9291" s="60"/>
      <c r="N9291" s="60"/>
      <c r="O9291" s="60"/>
      <c r="P9291" s="60"/>
      <c r="Q9291" s="60"/>
      <c r="R9291" s="334">
        <v>24059</v>
      </c>
      <c r="S9291" s="319" t="s">
        <v>351</v>
      </c>
      <c r="BE9291" s="60"/>
      <c r="BR9291" s="60"/>
      <c r="BX9291" s="151"/>
      <c r="CB9291" s="151"/>
      <c r="CM9291" s="151"/>
      <c r="CO9291" s="151"/>
      <c r="CT9291" s="151"/>
      <c r="CY9291" s="151"/>
    </row>
    <row r="9292" spans="1:103" x14ac:dyDescent="0.2">
      <c r="A9292" s="60"/>
      <c r="B9292" s="60"/>
      <c r="C9292" s="60"/>
      <c r="D9292" s="60"/>
      <c r="E9292" s="60"/>
      <c r="F9292" s="60"/>
      <c r="G9292" s="60"/>
      <c r="H9292" s="60"/>
      <c r="I9292" s="60"/>
      <c r="J9292" s="60"/>
      <c r="K9292" s="60"/>
      <c r="L9292" s="60"/>
      <c r="M9292" s="60"/>
      <c r="N9292" s="60"/>
      <c r="O9292" s="60"/>
      <c r="P9292" s="60"/>
      <c r="Q9292" s="60"/>
      <c r="R9292" s="334">
        <v>24060</v>
      </c>
      <c r="S9292" s="319" t="s">
        <v>351</v>
      </c>
      <c r="BE9292" s="60"/>
      <c r="BR9292" s="60"/>
      <c r="BX9292" s="151"/>
      <c r="CB9292" s="151"/>
      <c r="CM9292" s="151"/>
      <c r="CO9292" s="151"/>
      <c r="CT9292" s="151"/>
      <c r="CY9292" s="151"/>
    </row>
    <row r="9293" spans="1:103" x14ac:dyDescent="0.2">
      <c r="A9293" s="60"/>
      <c r="B9293" s="60"/>
      <c r="C9293" s="60"/>
      <c r="D9293" s="60"/>
      <c r="E9293" s="60"/>
      <c r="F9293" s="60"/>
      <c r="G9293" s="60"/>
      <c r="H9293" s="60"/>
      <c r="I9293" s="60"/>
      <c r="J9293" s="60"/>
      <c r="K9293" s="60"/>
      <c r="L9293" s="60"/>
      <c r="M9293" s="60"/>
      <c r="N9293" s="60"/>
      <c r="O9293" s="60"/>
      <c r="P9293" s="60"/>
      <c r="Q9293" s="60"/>
      <c r="R9293" s="334">
        <v>24061</v>
      </c>
      <c r="S9293" s="319" t="s">
        <v>351</v>
      </c>
      <c r="BE9293" s="60"/>
      <c r="BR9293" s="60"/>
      <c r="BX9293" s="151"/>
      <c r="CB9293" s="151"/>
      <c r="CM9293" s="151"/>
      <c r="CO9293" s="151"/>
      <c r="CT9293" s="151"/>
      <c r="CY9293" s="151"/>
    </row>
    <row r="9294" spans="1:103" x14ac:dyDescent="0.2">
      <c r="A9294" s="60"/>
      <c r="B9294" s="60"/>
      <c r="C9294" s="60"/>
      <c r="D9294" s="60"/>
      <c r="E9294" s="60"/>
      <c r="F9294" s="60"/>
      <c r="G9294" s="60"/>
      <c r="H9294" s="60"/>
      <c r="I9294" s="60"/>
      <c r="J9294" s="60"/>
      <c r="K9294" s="60"/>
      <c r="L9294" s="60"/>
      <c r="M9294" s="60"/>
      <c r="N9294" s="60"/>
      <c r="O9294" s="60"/>
      <c r="P9294" s="60"/>
      <c r="Q9294" s="60"/>
      <c r="R9294" s="334">
        <v>24062</v>
      </c>
      <c r="S9294" s="319" t="s">
        <v>351</v>
      </c>
      <c r="BE9294" s="60"/>
      <c r="BR9294" s="60"/>
      <c r="BX9294" s="151"/>
      <c r="CB9294" s="151"/>
      <c r="CM9294" s="151"/>
      <c r="CO9294" s="151"/>
      <c r="CT9294" s="151"/>
      <c r="CY9294" s="151"/>
    </row>
    <row r="9295" spans="1:103" x14ac:dyDescent="0.2">
      <c r="A9295" s="60"/>
      <c r="B9295" s="60"/>
      <c r="C9295" s="60"/>
      <c r="D9295" s="60"/>
      <c r="E9295" s="60"/>
      <c r="F9295" s="60"/>
      <c r="G9295" s="60"/>
      <c r="H9295" s="60"/>
      <c r="I9295" s="60"/>
      <c r="J9295" s="60"/>
      <c r="K9295" s="60"/>
      <c r="L9295" s="60"/>
      <c r="M9295" s="60"/>
      <c r="N9295" s="60"/>
      <c r="O9295" s="60"/>
      <c r="P9295" s="60"/>
      <c r="Q9295" s="60"/>
      <c r="R9295" s="334">
        <v>24063</v>
      </c>
      <c r="S9295" s="319" t="s">
        <v>351</v>
      </c>
      <c r="BE9295" s="60"/>
      <c r="BR9295" s="60"/>
      <c r="BX9295" s="151"/>
      <c r="CB9295" s="151"/>
      <c r="CM9295" s="151"/>
      <c r="CO9295" s="151"/>
      <c r="CT9295" s="151"/>
      <c r="CY9295" s="151"/>
    </row>
    <row r="9296" spans="1:103" x14ac:dyDescent="0.2">
      <c r="A9296" s="60"/>
      <c r="B9296" s="60"/>
      <c r="C9296" s="60"/>
      <c r="D9296" s="60"/>
      <c r="E9296" s="60"/>
      <c r="F9296" s="60"/>
      <c r="G9296" s="60"/>
      <c r="H9296" s="60"/>
      <c r="I9296" s="60"/>
      <c r="J9296" s="60"/>
      <c r="K9296" s="60"/>
      <c r="L9296" s="60"/>
      <c r="M9296" s="60"/>
      <c r="N9296" s="60"/>
      <c r="O9296" s="60"/>
      <c r="P9296" s="60"/>
      <c r="Q9296" s="60"/>
      <c r="R9296" s="334">
        <v>24064</v>
      </c>
      <c r="S9296" s="319" t="s">
        <v>351</v>
      </c>
      <c r="BE9296" s="60"/>
      <c r="BR9296" s="60"/>
      <c r="BX9296" s="151"/>
      <c r="CB9296" s="151"/>
      <c r="CM9296" s="151"/>
      <c r="CO9296" s="151"/>
      <c r="CT9296" s="151"/>
      <c r="CY9296" s="151"/>
    </row>
    <row r="9297" spans="1:103" x14ac:dyDescent="0.2">
      <c r="A9297" s="60"/>
      <c r="B9297" s="60"/>
      <c r="C9297" s="60"/>
      <c r="D9297" s="60"/>
      <c r="E9297" s="60"/>
      <c r="F9297" s="60"/>
      <c r="G9297" s="60"/>
      <c r="H9297" s="60"/>
      <c r="I9297" s="60"/>
      <c r="J9297" s="60"/>
      <c r="K9297" s="60"/>
      <c r="L9297" s="60"/>
      <c r="M9297" s="60"/>
      <c r="N9297" s="60"/>
      <c r="O9297" s="60"/>
      <c r="P9297" s="60"/>
      <c r="Q9297" s="60"/>
      <c r="R9297" s="334">
        <v>24065</v>
      </c>
      <c r="S9297" s="319" t="s">
        <v>351</v>
      </c>
      <c r="BE9297" s="60"/>
      <c r="BR9297" s="60"/>
      <c r="BX9297" s="151"/>
      <c r="CB9297" s="151"/>
      <c r="CM9297" s="151"/>
      <c r="CO9297" s="151"/>
      <c r="CT9297" s="151"/>
      <c r="CY9297" s="151"/>
    </row>
    <row r="9298" spans="1:103" x14ac:dyDescent="0.2">
      <c r="A9298" s="60"/>
      <c r="B9298" s="60"/>
      <c r="C9298" s="60"/>
      <c r="D9298" s="60"/>
      <c r="E9298" s="60"/>
      <c r="F9298" s="60"/>
      <c r="G9298" s="60"/>
      <c r="H9298" s="60"/>
      <c r="I9298" s="60"/>
      <c r="J9298" s="60"/>
      <c r="K9298" s="60"/>
      <c r="L9298" s="60"/>
      <c r="M9298" s="60"/>
      <c r="N9298" s="60"/>
      <c r="O9298" s="60"/>
      <c r="P9298" s="60"/>
      <c r="Q9298" s="60"/>
      <c r="R9298" s="334">
        <v>24066</v>
      </c>
      <c r="S9298" s="319" t="s">
        <v>358</v>
      </c>
      <c r="BE9298" s="60"/>
      <c r="BR9298" s="60"/>
      <c r="BX9298" s="151"/>
      <c r="CB9298" s="151"/>
      <c r="CM9298" s="151"/>
      <c r="CO9298" s="151"/>
      <c r="CT9298" s="151"/>
      <c r="CY9298" s="151"/>
    </row>
    <row r="9299" spans="1:103" x14ac:dyDescent="0.2">
      <c r="A9299" s="60"/>
      <c r="B9299" s="60"/>
      <c r="C9299" s="60"/>
      <c r="D9299" s="60"/>
      <c r="E9299" s="60"/>
      <c r="F9299" s="60"/>
      <c r="G9299" s="60"/>
      <c r="H9299" s="60"/>
      <c r="I9299" s="60"/>
      <c r="J9299" s="60"/>
      <c r="K9299" s="60"/>
      <c r="L9299" s="60"/>
      <c r="M9299" s="60"/>
      <c r="N9299" s="60"/>
      <c r="O9299" s="60"/>
      <c r="P9299" s="60"/>
      <c r="Q9299" s="60"/>
      <c r="R9299" s="334">
        <v>24067</v>
      </c>
      <c r="S9299" s="319" t="s">
        <v>351</v>
      </c>
      <c r="BE9299" s="60"/>
      <c r="BR9299" s="60"/>
      <c r="BX9299" s="151"/>
      <c r="CB9299" s="151"/>
      <c r="CM9299" s="151"/>
      <c r="CO9299" s="151"/>
      <c r="CT9299" s="151"/>
      <c r="CY9299" s="151"/>
    </row>
    <row r="9300" spans="1:103" x14ac:dyDescent="0.2">
      <c r="A9300" s="60"/>
      <c r="B9300" s="60"/>
      <c r="C9300" s="60"/>
      <c r="D9300" s="60"/>
      <c r="E9300" s="60"/>
      <c r="F9300" s="60"/>
      <c r="G9300" s="60"/>
      <c r="H9300" s="60"/>
      <c r="I9300" s="60"/>
      <c r="J9300" s="60"/>
      <c r="K9300" s="60"/>
      <c r="L9300" s="60"/>
      <c r="M9300" s="60"/>
      <c r="N9300" s="60"/>
      <c r="O9300" s="60"/>
      <c r="P9300" s="60"/>
      <c r="Q9300" s="60"/>
      <c r="R9300" s="334">
        <v>24068</v>
      </c>
      <c r="S9300" s="319" t="s">
        <v>351</v>
      </c>
      <c r="BE9300" s="60"/>
      <c r="BR9300" s="60"/>
      <c r="BX9300" s="151"/>
      <c r="CB9300" s="151"/>
      <c r="CM9300" s="151"/>
      <c r="CO9300" s="151"/>
      <c r="CT9300" s="151"/>
      <c r="CY9300" s="151"/>
    </row>
    <row r="9301" spans="1:103" x14ac:dyDescent="0.2">
      <c r="A9301" s="60"/>
      <c r="B9301" s="60"/>
      <c r="C9301" s="60"/>
      <c r="D9301" s="60"/>
      <c r="E9301" s="60"/>
      <c r="F9301" s="60"/>
      <c r="G9301" s="60"/>
      <c r="H9301" s="60"/>
      <c r="I9301" s="60"/>
      <c r="J9301" s="60"/>
      <c r="K9301" s="60"/>
      <c r="L9301" s="60"/>
      <c r="M9301" s="60"/>
      <c r="N9301" s="60"/>
      <c r="O9301" s="60"/>
      <c r="P9301" s="60"/>
      <c r="Q9301" s="60"/>
      <c r="R9301" s="334">
        <v>24069</v>
      </c>
      <c r="S9301" s="319" t="s">
        <v>351</v>
      </c>
      <c r="BE9301" s="60"/>
      <c r="BR9301" s="60"/>
      <c r="BX9301" s="151"/>
      <c r="CB9301" s="151"/>
      <c r="CM9301" s="151"/>
      <c r="CO9301" s="151"/>
      <c r="CT9301" s="151"/>
      <c r="CY9301" s="151"/>
    </row>
    <row r="9302" spans="1:103" x14ac:dyDescent="0.2">
      <c r="A9302" s="60"/>
      <c r="B9302" s="60"/>
      <c r="C9302" s="60"/>
      <c r="D9302" s="60"/>
      <c r="E9302" s="60"/>
      <c r="F9302" s="60"/>
      <c r="G9302" s="60"/>
      <c r="H9302" s="60"/>
      <c r="I9302" s="60"/>
      <c r="J9302" s="60"/>
      <c r="K9302" s="60"/>
      <c r="L9302" s="60"/>
      <c r="M9302" s="60"/>
      <c r="N9302" s="60"/>
      <c r="O9302" s="60"/>
      <c r="P9302" s="60"/>
      <c r="Q9302" s="60"/>
      <c r="R9302" s="334">
        <v>24070</v>
      </c>
      <c r="S9302" s="319" t="s">
        <v>358</v>
      </c>
      <c r="BE9302" s="60"/>
      <c r="BR9302" s="60"/>
      <c r="BX9302" s="151"/>
      <c r="CB9302" s="151"/>
      <c r="CM9302" s="151"/>
      <c r="CO9302" s="151"/>
      <c r="CT9302" s="151"/>
      <c r="CY9302" s="151"/>
    </row>
    <row r="9303" spans="1:103" x14ac:dyDescent="0.2">
      <c r="A9303" s="60"/>
      <c r="B9303" s="60"/>
      <c r="C9303" s="60"/>
      <c r="D9303" s="60"/>
      <c r="E9303" s="60"/>
      <c r="F9303" s="60"/>
      <c r="G9303" s="60"/>
      <c r="H9303" s="60"/>
      <c r="I9303" s="60"/>
      <c r="J9303" s="60"/>
      <c r="K9303" s="60"/>
      <c r="L9303" s="60"/>
      <c r="M9303" s="60"/>
      <c r="N9303" s="60"/>
      <c r="O9303" s="60"/>
      <c r="P9303" s="60"/>
      <c r="Q9303" s="60"/>
      <c r="R9303" s="334">
        <v>24072</v>
      </c>
      <c r="S9303" s="319" t="s">
        <v>351</v>
      </c>
      <c r="BE9303" s="60"/>
      <c r="BR9303" s="60"/>
      <c r="BX9303" s="151"/>
      <c r="CB9303" s="151"/>
      <c r="CM9303" s="151"/>
      <c r="CO9303" s="151"/>
      <c r="CT9303" s="151"/>
      <c r="CY9303" s="151"/>
    </row>
    <row r="9304" spans="1:103" x14ac:dyDescent="0.2">
      <c r="A9304" s="60"/>
      <c r="B9304" s="60"/>
      <c r="C9304" s="60"/>
      <c r="D9304" s="60"/>
      <c r="E9304" s="60"/>
      <c r="F9304" s="60"/>
      <c r="G9304" s="60"/>
      <c r="H9304" s="60"/>
      <c r="I9304" s="60"/>
      <c r="J9304" s="60"/>
      <c r="K9304" s="60"/>
      <c r="L9304" s="60"/>
      <c r="M9304" s="60"/>
      <c r="N9304" s="60"/>
      <c r="O9304" s="60"/>
      <c r="P9304" s="60"/>
      <c r="Q9304" s="60"/>
      <c r="R9304" s="334">
        <v>24073</v>
      </c>
      <c r="S9304" s="319" t="s">
        <v>351</v>
      </c>
      <c r="BE9304" s="60"/>
      <c r="BR9304" s="60"/>
      <c r="BX9304" s="151"/>
      <c r="CB9304" s="151"/>
      <c r="CM9304" s="151"/>
      <c r="CO9304" s="151"/>
      <c r="CT9304" s="151"/>
      <c r="CY9304" s="151"/>
    </row>
    <row r="9305" spans="1:103" x14ac:dyDescent="0.2">
      <c r="A9305" s="60"/>
      <c r="B9305" s="60"/>
      <c r="C9305" s="60"/>
      <c r="D9305" s="60"/>
      <c r="E9305" s="60"/>
      <c r="F9305" s="60"/>
      <c r="G9305" s="60"/>
      <c r="H9305" s="60"/>
      <c r="I9305" s="60"/>
      <c r="J9305" s="60"/>
      <c r="K9305" s="60"/>
      <c r="L9305" s="60"/>
      <c r="M9305" s="60"/>
      <c r="N9305" s="60"/>
      <c r="O9305" s="60"/>
      <c r="P9305" s="60"/>
      <c r="Q9305" s="60"/>
      <c r="R9305" s="334">
        <v>24076</v>
      </c>
      <c r="S9305" s="319" t="s">
        <v>351</v>
      </c>
      <c r="BE9305" s="60"/>
      <c r="BR9305" s="60"/>
      <c r="BX9305" s="151"/>
      <c r="CB9305" s="151"/>
      <c r="CM9305" s="151"/>
      <c r="CO9305" s="151"/>
      <c r="CT9305" s="151"/>
      <c r="CY9305" s="151"/>
    </row>
    <row r="9306" spans="1:103" x14ac:dyDescent="0.2">
      <c r="A9306" s="60"/>
      <c r="B9306" s="60"/>
      <c r="C9306" s="60"/>
      <c r="D9306" s="60"/>
      <c r="E9306" s="60"/>
      <c r="F9306" s="60"/>
      <c r="G9306" s="60"/>
      <c r="H9306" s="60"/>
      <c r="I9306" s="60"/>
      <c r="J9306" s="60"/>
      <c r="K9306" s="60"/>
      <c r="L9306" s="60"/>
      <c r="M9306" s="60"/>
      <c r="N9306" s="60"/>
      <c r="O9306" s="60"/>
      <c r="P9306" s="60"/>
      <c r="Q9306" s="60"/>
      <c r="R9306" s="334">
        <v>24077</v>
      </c>
      <c r="S9306" s="319" t="s">
        <v>351</v>
      </c>
      <c r="BE9306" s="60"/>
      <c r="BR9306" s="60"/>
      <c r="BX9306" s="151"/>
      <c r="CB9306" s="151"/>
      <c r="CM9306" s="151"/>
      <c r="CO9306" s="151"/>
      <c r="CT9306" s="151"/>
      <c r="CY9306" s="151"/>
    </row>
    <row r="9307" spans="1:103" x14ac:dyDescent="0.2">
      <c r="A9307" s="60"/>
      <c r="B9307" s="60"/>
      <c r="C9307" s="60"/>
      <c r="D9307" s="60"/>
      <c r="E9307" s="60"/>
      <c r="F9307" s="60"/>
      <c r="G9307" s="60"/>
      <c r="H9307" s="60"/>
      <c r="I9307" s="60"/>
      <c r="J9307" s="60"/>
      <c r="K9307" s="60"/>
      <c r="L9307" s="60"/>
      <c r="M9307" s="60"/>
      <c r="N9307" s="60"/>
      <c r="O9307" s="60"/>
      <c r="P9307" s="60"/>
      <c r="Q9307" s="60"/>
      <c r="R9307" s="334">
        <v>24078</v>
      </c>
      <c r="S9307" s="319" t="s">
        <v>351</v>
      </c>
      <c r="BE9307" s="60"/>
      <c r="BR9307" s="60"/>
      <c r="BX9307" s="151"/>
      <c r="CB9307" s="151"/>
      <c r="CM9307" s="151"/>
      <c r="CO9307" s="151"/>
      <c r="CT9307" s="151"/>
      <c r="CY9307" s="151"/>
    </row>
    <row r="9308" spans="1:103" x14ac:dyDescent="0.2">
      <c r="A9308" s="60"/>
      <c r="B9308" s="60"/>
      <c r="C9308" s="60"/>
      <c r="D9308" s="60"/>
      <c r="E9308" s="60"/>
      <c r="F9308" s="60"/>
      <c r="G9308" s="60"/>
      <c r="H9308" s="60"/>
      <c r="I9308" s="60"/>
      <c r="J9308" s="60"/>
      <c r="K9308" s="60"/>
      <c r="L9308" s="60"/>
      <c r="M9308" s="60"/>
      <c r="N9308" s="60"/>
      <c r="O9308" s="60"/>
      <c r="P9308" s="60"/>
      <c r="Q9308" s="60"/>
      <c r="R9308" s="334">
        <v>24079</v>
      </c>
      <c r="S9308" s="319" t="s">
        <v>351</v>
      </c>
      <c r="BE9308" s="60"/>
      <c r="BR9308" s="60"/>
      <c r="BX9308" s="151"/>
      <c r="CB9308" s="151"/>
      <c r="CM9308" s="151"/>
      <c r="CO9308" s="151"/>
      <c r="CT9308" s="151"/>
      <c r="CY9308" s="151"/>
    </row>
    <row r="9309" spans="1:103" x14ac:dyDescent="0.2">
      <c r="A9309" s="60"/>
      <c r="B9309" s="60"/>
      <c r="C9309" s="60"/>
      <c r="D9309" s="60"/>
      <c r="E9309" s="60"/>
      <c r="F9309" s="60"/>
      <c r="G9309" s="60"/>
      <c r="H9309" s="60"/>
      <c r="I9309" s="60"/>
      <c r="J9309" s="60"/>
      <c r="K9309" s="60"/>
      <c r="L9309" s="60"/>
      <c r="M9309" s="60"/>
      <c r="N9309" s="60"/>
      <c r="O9309" s="60"/>
      <c r="P9309" s="60"/>
      <c r="Q9309" s="60"/>
      <c r="R9309" s="334">
        <v>24082</v>
      </c>
      <c r="S9309" s="319" t="s">
        <v>351</v>
      </c>
      <c r="BE9309" s="60"/>
      <c r="BR9309" s="60"/>
      <c r="BX9309" s="151"/>
      <c r="CB9309" s="151"/>
      <c r="CM9309" s="151"/>
      <c r="CO9309" s="151"/>
      <c r="CT9309" s="151"/>
      <c r="CY9309" s="151"/>
    </row>
    <row r="9310" spans="1:103" x14ac:dyDescent="0.2">
      <c r="A9310" s="60"/>
      <c r="B9310" s="60"/>
      <c r="C9310" s="60"/>
      <c r="D9310" s="60"/>
      <c r="E9310" s="60"/>
      <c r="F9310" s="60"/>
      <c r="G9310" s="60"/>
      <c r="H9310" s="60"/>
      <c r="I9310" s="60"/>
      <c r="J9310" s="60"/>
      <c r="K9310" s="60"/>
      <c r="L9310" s="60"/>
      <c r="M9310" s="60"/>
      <c r="N9310" s="60"/>
      <c r="O9310" s="60"/>
      <c r="P9310" s="60"/>
      <c r="Q9310" s="60"/>
      <c r="R9310" s="334">
        <v>24083</v>
      </c>
      <c r="S9310" s="319" t="s">
        <v>351</v>
      </c>
      <c r="BE9310" s="60"/>
      <c r="BR9310" s="60"/>
      <c r="BX9310" s="151"/>
      <c r="CB9310" s="151"/>
      <c r="CM9310" s="151"/>
      <c r="CO9310" s="151"/>
      <c r="CT9310" s="151"/>
      <c r="CY9310" s="151"/>
    </row>
    <row r="9311" spans="1:103" x14ac:dyDescent="0.2">
      <c r="A9311" s="60"/>
      <c r="B9311" s="60"/>
      <c r="C9311" s="60"/>
      <c r="D9311" s="60"/>
      <c r="E9311" s="60"/>
      <c r="F9311" s="60"/>
      <c r="G9311" s="60"/>
      <c r="H9311" s="60"/>
      <c r="I9311" s="60"/>
      <c r="J9311" s="60"/>
      <c r="K9311" s="60"/>
      <c r="L9311" s="60"/>
      <c r="M9311" s="60"/>
      <c r="N9311" s="60"/>
      <c r="O9311" s="60"/>
      <c r="P9311" s="60"/>
      <c r="Q9311" s="60"/>
      <c r="R9311" s="334">
        <v>24084</v>
      </c>
      <c r="S9311" s="319" t="s">
        <v>351</v>
      </c>
      <c r="BE9311" s="60"/>
      <c r="BR9311" s="60"/>
      <c r="BX9311" s="151"/>
      <c r="CB9311" s="151"/>
      <c r="CM9311" s="151"/>
      <c r="CO9311" s="151"/>
      <c r="CT9311" s="151"/>
      <c r="CY9311" s="151"/>
    </row>
    <row r="9312" spans="1:103" x14ac:dyDescent="0.2">
      <c r="A9312" s="60"/>
      <c r="B9312" s="60"/>
      <c r="C9312" s="60"/>
      <c r="D9312" s="60"/>
      <c r="E9312" s="60"/>
      <c r="F9312" s="60"/>
      <c r="G9312" s="60"/>
      <c r="H9312" s="60"/>
      <c r="I9312" s="60"/>
      <c r="J9312" s="60"/>
      <c r="K9312" s="60"/>
      <c r="L9312" s="60"/>
      <c r="M9312" s="60"/>
      <c r="N9312" s="60"/>
      <c r="O9312" s="60"/>
      <c r="P9312" s="60"/>
      <c r="Q9312" s="60"/>
      <c r="R9312" s="334">
        <v>24085</v>
      </c>
      <c r="S9312" s="319" t="s">
        <v>358</v>
      </c>
      <c r="BE9312" s="60"/>
      <c r="BR9312" s="60"/>
      <c r="BX9312" s="151"/>
      <c r="CB9312" s="151"/>
      <c r="CM9312" s="151"/>
      <c r="CO9312" s="151"/>
      <c r="CT9312" s="151"/>
      <c r="CY9312" s="151"/>
    </row>
    <row r="9313" spans="1:103" x14ac:dyDescent="0.2">
      <c r="A9313" s="60"/>
      <c r="B9313" s="60"/>
      <c r="C9313" s="60"/>
      <c r="D9313" s="60"/>
      <c r="E9313" s="60"/>
      <c r="F9313" s="60"/>
      <c r="G9313" s="60"/>
      <c r="H9313" s="60"/>
      <c r="I9313" s="60"/>
      <c r="J9313" s="60"/>
      <c r="K9313" s="60"/>
      <c r="L9313" s="60"/>
      <c r="M9313" s="60"/>
      <c r="N9313" s="60"/>
      <c r="O9313" s="60"/>
      <c r="P9313" s="60"/>
      <c r="Q9313" s="60"/>
      <c r="R9313" s="334">
        <v>24086</v>
      </c>
      <c r="S9313" s="319" t="s">
        <v>351</v>
      </c>
      <c r="BE9313" s="60"/>
      <c r="BR9313" s="60"/>
      <c r="BX9313" s="151"/>
      <c r="CB9313" s="151"/>
      <c r="CM9313" s="151"/>
      <c r="CO9313" s="151"/>
      <c r="CT9313" s="151"/>
      <c r="CY9313" s="151"/>
    </row>
    <row r="9314" spans="1:103" x14ac:dyDescent="0.2">
      <c r="A9314" s="60"/>
      <c r="B9314" s="60"/>
      <c r="C9314" s="60"/>
      <c r="D9314" s="60"/>
      <c r="E9314" s="60"/>
      <c r="F9314" s="60"/>
      <c r="G9314" s="60"/>
      <c r="H9314" s="60"/>
      <c r="I9314" s="60"/>
      <c r="J9314" s="60"/>
      <c r="K9314" s="60"/>
      <c r="L9314" s="60"/>
      <c r="M9314" s="60"/>
      <c r="N9314" s="60"/>
      <c r="O9314" s="60"/>
      <c r="P9314" s="60"/>
      <c r="Q9314" s="60"/>
      <c r="R9314" s="334">
        <v>24087</v>
      </c>
      <c r="S9314" s="319" t="s">
        <v>351</v>
      </c>
      <c r="BE9314" s="60"/>
      <c r="BR9314" s="60"/>
      <c r="BX9314" s="151"/>
      <c r="CB9314" s="151"/>
      <c r="CM9314" s="151"/>
      <c r="CO9314" s="151"/>
      <c r="CT9314" s="151"/>
      <c r="CY9314" s="151"/>
    </row>
    <row r="9315" spans="1:103" x14ac:dyDescent="0.2">
      <c r="A9315" s="60"/>
      <c r="B9315" s="60"/>
      <c r="C9315" s="60"/>
      <c r="D9315" s="60"/>
      <c r="E9315" s="60"/>
      <c r="F9315" s="60"/>
      <c r="G9315" s="60"/>
      <c r="H9315" s="60"/>
      <c r="I9315" s="60"/>
      <c r="J9315" s="60"/>
      <c r="K9315" s="60"/>
      <c r="L9315" s="60"/>
      <c r="M9315" s="60"/>
      <c r="N9315" s="60"/>
      <c r="O9315" s="60"/>
      <c r="P9315" s="60"/>
      <c r="Q9315" s="60"/>
      <c r="R9315" s="334">
        <v>24088</v>
      </c>
      <c r="S9315" s="319" t="s">
        <v>351</v>
      </c>
      <c r="BE9315" s="60"/>
      <c r="BR9315" s="60"/>
      <c r="BX9315" s="151"/>
      <c r="CB9315" s="151"/>
      <c r="CM9315" s="151"/>
      <c r="CO9315" s="151"/>
      <c r="CT9315" s="151"/>
      <c r="CY9315" s="151"/>
    </row>
    <row r="9316" spans="1:103" x14ac:dyDescent="0.2">
      <c r="A9316" s="60"/>
      <c r="B9316" s="60"/>
      <c r="C9316" s="60"/>
      <c r="D9316" s="60"/>
      <c r="E9316" s="60"/>
      <c r="F9316" s="60"/>
      <c r="G9316" s="60"/>
      <c r="H9316" s="60"/>
      <c r="I9316" s="60"/>
      <c r="J9316" s="60"/>
      <c r="K9316" s="60"/>
      <c r="L9316" s="60"/>
      <c r="M9316" s="60"/>
      <c r="N9316" s="60"/>
      <c r="O9316" s="60"/>
      <c r="P9316" s="60"/>
      <c r="Q9316" s="60"/>
      <c r="R9316" s="334">
        <v>24089</v>
      </c>
      <c r="S9316" s="319" t="s">
        <v>351</v>
      </c>
      <c r="BE9316" s="60"/>
      <c r="BR9316" s="60"/>
      <c r="BX9316" s="151"/>
      <c r="CB9316" s="151"/>
      <c r="CM9316" s="151"/>
      <c r="CO9316" s="151"/>
      <c r="CT9316" s="151"/>
      <c r="CY9316" s="151"/>
    </row>
    <row r="9317" spans="1:103" x14ac:dyDescent="0.2">
      <c r="A9317" s="60"/>
      <c r="B9317" s="60"/>
      <c r="C9317" s="60"/>
      <c r="D9317" s="60"/>
      <c r="E9317" s="60"/>
      <c r="F9317" s="60"/>
      <c r="G9317" s="60"/>
      <c r="H9317" s="60"/>
      <c r="I9317" s="60"/>
      <c r="J9317" s="60"/>
      <c r="K9317" s="60"/>
      <c r="L9317" s="60"/>
      <c r="M9317" s="60"/>
      <c r="N9317" s="60"/>
      <c r="O9317" s="60"/>
      <c r="P9317" s="60"/>
      <c r="Q9317" s="60"/>
      <c r="R9317" s="334">
        <v>24090</v>
      </c>
      <c r="S9317" s="319" t="s">
        <v>351</v>
      </c>
      <c r="BE9317" s="60"/>
      <c r="BR9317" s="60"/>
      <c r="BX9317" s="151"/>
      <c r="CB9317" s="151"/>
      <c r="CM9317" s="151"/>
      <c r="CO9317" s="151"/>
      <c r="CT9317" s="151"/>
      <c r="CY9317" s="151"/>
    </row>
    <row r="9318" spans="1:103" x14ac:dyDescent="0.2">
      <c r="A9318" s="60"/>
      <c r="B9318" s="60"/>
      <c r="C9318" s="60"/>
      <c r="D9318" s="60"/>
      <c r="E9318" s="60"/>
      <c r="F9318" s="60"/>
      <c r="G9318" s="60"/>
      <c r="H9318" s="60"/>
      <c r="I9318" s="60"/>
      <c r="J9318" s="60"/>
      <c r="K9318" s="60"/>
      <c r="L9318" s="60"/>
      <c r="M9318" s="60"/>
      <c r="N9318" s="60"/>
      <c r="O9318" s="60"/>
      <c r="P9318" s="60"/>
      <c r="Q9318" s="60"/>
      <c r="R9318" s="334">
        <v>24091</v>
      </c>
      <c r="S9318" s="319" t="s">
        <v>351</v>
      </c>
      <c r="BE9318" s="60"/>
      <c r="BR9318" s="60"/>
      <c r="BX9318" s="151"/>
      <c r="CB9318" s="151"/>
      <c r="CM9318" s="151"/>
      <c r="CO9318" s="151"/>
      <c r="CT9318" s="151"/>
      <c r="CY9318" s="151"/>
    </row>
    <row r="9319" spans="1:103" x14ac:dyDescent="0.2">
      <c r="A9319" s="60"/>
      <c r="B9319" s="60"/>
      <c r="C9319" s="60"/>
      <c r="D9319" s="60"/>
      <c r="E9319" s="60"/>
      <c r="F9319" s="60"/>
      <c r="G9319" s="60"/>
      <c r="H9319" s="60"/>
      <c r="I9319" s="60"/>
      <c r="J9319" s="60"/>
      <c r="K9319" s="60"/>
      <c r="L9319" s="60"/>
      <c r="M9319" s="60"/>
      <c r="N9319" s="60"/>
      <c r="O9319" s="60"/>
      <c r="P9319" s="60"/>
      <c r="Q9319" s="60"/>
      <c r="R9319" s="334">
        <v>24092</v>
      </c>
      <c r="S9319" s="319" t="s">
        <v>351</v>
      </c>
      <c r="BE9319" s="60"/>
      <c r="BR9319" s="60"/>
      <c r="BX9319" s="151"/>
      <c r="CB9319" s="151"/>
      <c r="CM9319" s="151"/>
      <c r="CO9319" s="151"/>
      <c r="CT9319" s="151"/>
      <c r="CY9319" s="151"/>
    </row>
    <row r="9320" spans="1:103" x14ac:dyDescent="0.2">
      <c r="A9320" s="60"/>
      <c r="B9320" s="60"/>
      <c r="C9320" s="60"/>
      <c r="D9320" s="60"/>
      <c r="E9320" s="60"/>
      <c r="F9320" s="60"/>
      <c r="G9320" s="60"/>
      <c r="H9320" s="60"/>
      <c r="I9320" s="60"/>
      <c r="J9320" s="60"/>
      <c r="K9320" s="60"/>
      <c r="L9320" s="60"/>
      <c r="M9320" s="60"/>
      <c r="N9320" s="60"/>
      <c r="O9320" s="60"/>
      <c r="P9320" s="60"/>
      <c r="Q9320" s="60"/>
      <c r="R9320" s="334">
        <v>24093</v>
      </c>
      <c r="S9320" s="319" t="s">
        <v>351</v>
      </c>
      <c r="BE9320" s="60"/>
      <c r="BR9320" s="60"/>
      <c r="BX9320" s="151"/>
      <c r="CB9320" s="151"/>
      <c r="CM9320" s="151"/>
      <c r="CO9320" s="151"/>
      <c r="CT9320" s="151"/>
      <c r="CY9320" s="151"/>
    </row>
    <row r="9321" spans="1:103" x14ac:dyDescent="0.2">
      <c r="A9321" s="60"/>
      <c r="B9321" s="60"/>
      <c r="C9321" s="60"/>
      <c r="D9321" s="60"/>
      <c r="E9321" s="60"/>
      <c r="F9321" s="60"/>
      <c r="G9321" s="60"/>
      <c r="H9321" s="60"/>
      <c r="I9321" s="60"/>
      <c r="J9321" s="60"/>
      <c r="K9321" s="60"/>
      <c r="L9321" s="60"/>
      <c r="M9321" s="60"/>
      <c r="N9321" s="60"/>
      <c r="O9321" s="60"/>
      <c r="P9321" s="60"/>
      <c r="Q9321" s="60"/>
      <c r="R9321" s="334">
        <v>24095</v>
      </c>
      <c r="S9321" s="319" t="s">
        <v>351</v>
      </c>
      <c r="BE9321" s="60"/>
      <c r="BR9321" s="60"/>
      <c r="BX9321" s="151"/>
      <c r="CB9321" s="151"/>
      <c r="CM9321" s="151"/>
      <c r="CO9321" s="151"/>
      <c r="CT9321" s="151"/>
      <c r="CY9321" s="151"/>
    </row>
    <row r="9322" spans="1:103" x14ac:dyDescent="0.2">
      <c r="A9322" s="60"/>
      <c r="B9322" s="60"/>
      <c r="C9322" s="60"/>
      <c r="D9322" s="60"/>
      <c r="E9322" s="60"/>
      <c r="F9322" s="60"/>
      <c r="G9322" s="60"/>
      <c r="H9322" s="60"/>
      <c r="I9322" s="60"/>
      <c r="J9322" s="60"/>
      <c r="K9322" s="60"/>
      <c r="L9322" s="60"/>
      <c r="M9322" s="60"/>
      <c r="N9322" s="60"/>
      <c r="O9322" s="60"/>
      <c r="P9322" s="60"/>
      <c r="Q9322" s="60"/>
      <c r="R9322" s="334">
        <v>24101</v>
      </c>
      <c r="S9322" s="319" t="s">
        <v>351</v>
      </c>
      <c r="BE9322" s="60"/>
      <c r="BR9322" s="60"/>
      <c r="BX9322" s="151"/>
      <c r="CB9322" s="151"/>
      <c r="CM9322" s="151"/>
      <c r="CO9322" s="151"/>
      <c r="CT9322" s="151"/>
      <c r="CY9322" s="151"/>
    </row>
    <row r="9323" spans="1:103" x14ac:dyDescent="0.2">
      <c r="A9323" s="60"/>
      <c r="B9323" s="60"/>
      <c r="C9323" s="60"/>
      <c r="D9323" s="60"/>
      <c r="E9323" s="60"/>
      <c r="F9323" s="60"/>
      <c r="G9323" s="60"/>
      <c r="H9323" s="60"/>
      <c r="I9323" s="60"/>
      <c r="J9323" s="60"/>
      <c r="K9323" s="60"/>
      <c r="L9323" s="60"/>
      <c r="M9323" s="60"/>
      <c r="N9323" s="60"/>
      <c r="O9323" s="60"/>
      <c r="P9323" s="60"/>
      <c r="Q9323" s="60"/>
      <c r="R9323" s="334">
        <v>24102</v>
      </c>
      <c r="S9323" s="319" t="s">
        <v>351</v>
      </c>
      <c r="BE9323" s="60"/>
      <c r="BR9323" s="60"/>
      <c r="BX9323" s="151"/>
      <c r="CB9323" s="151"/>
      <c r="CM9323" s="151"/>
      <c r="CO9323" s="151"/>
      <c r="CT9323" s="151"/>
      <c r="CY9323" s="151"/>
    </row>
    <row r="9324" spans="1:103" x14ac:dyDescent="0.2">
      <c r="A9324" s="60"/>
      <c r="B9324" s="60"/>
      <c r="C9324" s="60"/>
      <c r="D9324" s="60"/>
      <c r="E9324" s="60"/>
      <c r="F9324" s="60"/>
      <c r="G9324" s="60"/>
      <c r="H9324" s="60"/>
      <c r="I9324" s="60"/>
      <c r="J9324" s="60"/>
      <c r="K9324" s="60"/>
      <c r="L9324" s="60"/>
      <c r="M9324" s="60"/>
      <c r="N9324" s="60"/>
      <c r="O9324" s="60"/>
      <c r="P9324" s="60"/>
      <c r="Q9324" s="60"/>
      <c r="R9324" s="334">
        <v>24104</v>
      </c>
      <c r="S9324" s="319" t="s">
        <v>358</v>
      </c>
      <c r="BE9324" s="60"/>
      <c r="BR9324" s="60"/>
      <c r="BX9324" s="151"/>
      <c r="CB9324" s="151"/>
      <c r="CM9324" s="151"/>
      <c r="CO9324" s="151"/>
      <c r="CT9324" s="151"/>
      <c r="CY9324" s="151"/>
    </row>
    <row r="9325" spans="1:103" x14ac:dyDescent="0.2">
      <c r="A9325" s="60"/>
      <c r="B9325" s="60"/>
      <c r="C9325" s="60"/>
      <c r="D9325" s="60"/>
      <c r="E9325" s="60"/>
      <c r="F9325" s="60"/>
      <c r="G9325" s="60"/>
      <c r="H9325" s="60"/>
      <c r="I9325" s="60"/>
      <c r="J9325" s="60"/>
      <c r="K9325" s="60"/>
      <c r="L9325" s="60"/>
      <c r="M9325" s="60"/>
      <c r="N9325" s="60"/>
      <c r="O9325" s="60"/>
      <c r="P9325" s="60"/>
      <c r="Q9325" s="60"/>
      <c r="R9325" s="334">
        <v>24105</v>
      </c>
      <c r="S9325" s="319" t="s">
        <v>351</v>
      </c>
      <c r="BE9325" s="60"/>
      <c r="BR9325" s="60"/>
      <c r="BX9325" s="151"/>
      <c r="CB9325" s="151"/>
      <c r="CM9325" s="151"/>
      <c r="CO9325" s="151"/>
      <c r="CT9325" s="151"/>
      <c r="CY9325" s="151"/>
    </row>
    <row r="9326" spans="1:103" x14ac:dyDescent="0.2">
      <c r="A9326" s="60"/>
      <c r="B9326" s="60"/>
      <c r="C9326" s="60"/>
      <c r="D9326" s="60"/>
      <c r="E9326" s="60"/>
      <c r="F9326" s="60"/>
      <c r="G9326" s="60"/>
      <c r="H9326" s="60"/>
      <c r="I9326" s="60"/>
      <c r="J9326" s="60"/>
      <c r="K9326" s="60"/>
      <c r="L9326" s="60"/>
      <c r="M9326" s="60"/>
      <c r="N9326" s="60"/>
      <c r="O9326" s="60"/>
      <c r="P9326" s="60"/>
      <c r="Q9326" s="60"/>
      <c r="R9326" s="334">
        <v>24111</v>
      </c>
      <c r="S9326" s="319" t="s">
        <v>351</v>
      </c>
      <c r="BE9326" s="60"/>
      <c r="BR9326" s="60"/>
      <c r="BX9326" s="151"/>
      <c r="CB9326" s="151"/>
      <c r="CM9326" s="151"/>
      <c r="CO9326" s="151"/>
      <c r="CT9326" s="151"/>
      <c r="CY9326" s="151"/>
    </row>
    <row r="9327" spans="1:103" x14ac:dyDescent="0.2">
      <c r="A9327" s="60"/>
      <c r="B9327" s="60"/>
      <c r="C9327" s="60"/>
      <c r="D9327" s="60"/>
      <c r="E9327" s="60"/>
      <c r="F9327" s="60"/>
      <c r="G9327" s="60"/>
      <c r="H9327" s="60"/>
      <c r="I9327" s="60"/>
      <c r="J9327" s="60"/>
      <c r="K9327" s="60"/>
      <c r="L9327" s="60"/>
      <c r="M9327" s="60"/>
      <c r="N9327" s="60"/>
      <c r="O9327" s="60"/>
      <c r="P9327" s="60"/>
      <c r="Q9327" s="60"/>
      <c r="R9327" s="334">
        <v>24112</v>
      </c>
      <c r="S9327" s="319" t="s">
        <v>351</v>
      </c>
      <c r="BE9327" s="60"/>
      <c r="BR9327" s="60"/>
      <c r="BX9327" s="151"/>
      <c r="CB9327" s="151"/>
      <c r="CM9327" s="151"/>
      <c r="CO9327" s="151"/>
      <c r="CT9327" s="151"/>
      <c r="CY9327" s="151"/>
    </row>
    <row r="9328" spans="1:103" x14ac:dyDescent="0.2">
      <c r="A9328" s="60"/>
      <c r="B9328" s="60"/>
      <c r="C9328" s="60"/>
      <c r="D9328" s="60"/>
      <c r="E9328" s="60"/>
      <c r="F9328" s="60"/>
      <c r="G9328" s="60"/>
      <c r="H9328" s="60"/>
      <c r="I9328" s="60"/>
      <c r="J9328" s="60"/>
      <c r="K9328" s="60"/>
      <c r="L9328" s="60"/>
      <c r="M9328" s="60"/>
      <c r="N9328" s="60"/>
      <c r="O9328" s="60"/>
      <c r="P9328" s="60"/>
      <c r="Q9328" s="60"/>
      <c r="R9328" s="334">
        <v>24113</v>
      </c>
      <c r="S9328" s="319" t="s">
        <v>351</v>
      </c>
      <c r="BE9328" s="60"/>
      <c r="BR9328" s="60"/>
      <c r="BX9328" s="151"/>
      <c r="CB9328" s="151"/>
      <c r="CM9328" s="151"/>
      <c r="CO9328" s="151"/>
      <c r="CT9328" s="151"/>
      <c r="CY9328" s="151"/>
    </row>
    <row r="9329" spans="1:103" x14ac:dyDescent="0.2">
      <c r="A9329" s="60"/>
      <c r="B9329" s="60"/>
      <c r="C9329" s="60"/>
      <c r="D9329" s="60"/>
      <c r="E9329" s="60"/>
      <c r="F9329" s="60"/>
      <c r="G9329" s="60"/>
      <c r="H9329" s="60"/>
      <c r="I9329" s="60"/>
      <c r="J9329" s="60"/>
      <c r="K9329" s="60"/>
      <c r="L9329" s="60"/>
      <c r="M9329" s="60"/>
      <c r="N9329" s="60"/>
      <c r="O9329" s="60"/>
      <c r="P9329" s="60"/>
      <c r="Q9329" s="60"/>
      <c r="R9329" s="334">
        <v>24114</v>
      </c>
      <c r="S9329" s="319" t="s">
        <v>351</v>
      </c>
      <c r="BE9329" s="60"/>
      <c r="BR9329" s="60"/>
      <c r="BX9329" s="151"/>
      <c r="CB9329" s="151"/>
      <c r="CM9329" s="151"/>
      <c r="CO9329" s="151"/>
      <c r="CT9329" s="151"/>
      <c r="CY9329" s="151"/>
    </row>
    <row r="9330" spans="1:103" x14ac:dyDescent="0.2">
      <c r="A9330" s="60"/>
      <c r="B9330" s="60"/>
      <c r="C9330" s="60"/>
      <c r="D9330" s="60"/>
      <c r="E9330" s="60"/>
      <c r="F9330" s="60"/>
      <c r="G9330" s="60"/>
      <c r="H9330" s="60"/>
      <c r="I9330" s="60"/>
      <c r="J9330" s="60"/>
      <c r="K9330" s="60"/>
      <c r="L9330" s="60"/>
      <c r="M9330" s="60"/>
      <c r="N9330" s="60"/>
      <c r="O9330" s="60"/>
      <c r="P9330" s="60"/>
      <c r="Q9330" s="60"/>
      <c r="R9330" s="334">
        <v>24115</v>
      </c>
      <c r="S9330" s="319" t="s">
        <v>351</v>
      </c>
      <c r="BE9330" s="60"/>
      <c r="BR9330" s="60"/>
      <c r="BX9330" s="151"/>
      <c r="CB9330" s="151"/>
      <c r="CM9330" s="151"/>
      <c r="CO9330" s="151"/>
      <c r="CT9330" s="151"/>
      <c r="CY9330" s="151"/>
    </row>
    <row r="9331" spans="1:103" x14ac:dyDescent="0.2">
      <c r="A9331" s="60"/>
      <c r="B9331" s="60"/>
      <c r="C9331" s="60"/>
      <c r="D9331" s="60"/>
      <c r="E9331" s="60"/>
      <c r="F9331" s="60"/>
      <c r="G9331" s="60"/>
      <c r="H9331" s="60"/>
      <c r="I9331" s="60"/>
      <c r="J9331" s="60"/>
      <c r="K9331" s="60"/>
      <c r="L9331" s="60"/>
      <c r="M9331" s="60"/>
      <c r="N9331" s="60"/>
      <c r="O9331" s="60"/>
      <c r="P9331" s="60"/>
      <c r="Q9331" s="60"/>
      <c r="R9331" s="334">
        <v>24120</v>
      </c>
      <c r="S9331" s="319" t="s">
        <v>351</v>
      </c>
      <c r="BE9331" s="60"/>
      <c r="BR9331" s="60"/>
      <c r="BX9331" s="151"/>
      <c r="CB9331" s="151"/>
      <c r="CM9331" s="151"/>
      <c r="CO9331" s="151"/>
      <c r="CT9331" s="151"/>
      <c r="CY9331" s="151"/>
    </row>
    <row r="9332" spans="1:103" x14ac:dyDescent="0.2">
      <c r="A9332" s="60"/>
      <c r="B9332" s="60"/>
      <c r="C9332" s="60"/>
      <c r="D9332" s="60"/>
      <c r="E9332" s="60"/>
      <c r="F9332" s="60"/>
      <c r="G9332" s="60"/>
      <c r="H9332" s="60"/>
      <c r="I9332" s="60"/>
      <c r="J9332" s="60"/>
      <c r="K9332" s="60"/>
      <c r="L9332" s="60"/>
      <c r="M9332" s="60"/>
      <c r="N9332" s="60"/>
      <c r="O9332" s="60"/>
      <c r="P9332" s="60"/>
      <c r="Q9332" s="60"/>
      <c r="R9332" s="334">
        <v>24121</v>
      </c>
      <c r="S9332" s="319" t="s">
        <v>351</v>
      </c>
      <c r="BE9332" s="60"/>
      <c r="BR9332" s="60"/>
      <c r="BX9332" s="151"/>
      <c r="CB9332" s="151"/>
      <c r="CM9332" s="151"/>
      <c r="CO9332" s="151"/>
      <c r="CT9332" s="151"/>
      <c r="CY9332" s="151"/>
    </row>
    <row r="9333" spans="1:103" x14ac:dyDescent="0.2">
      <c r="A9333" s="60"/>
      <c r="B9333" s="60"/>
      <c r="C9333" s="60"/>
      <c r="D9333" s="60"/>
      <c r="E9333" s="60"/>
      <c r="F9333" s="60"/>
      <c r="G9333" s="60"/>
      <c r="H9333" s="60"/>
      <c r="I9333" s="60"/>
      <c r="J9333" s="60"/>
      <c r="K9333" s="60"/>
      <c r="L9333" s="60"/>
      <c r="M9333" s="60"/>
      <c r="N9333" s="60"/>
      <c r="O9333" s="60"/>
      <c r="P9333" s="60"/>
      <c r="Q9333" s="60"/>
      <c r="R9333" s="334">
        <v>24122</v>
      </c>
      <c r="S9333" s="319" t="s">
        <v>351</v>
      </c>
      <c r="BE9333" s="60"/>
      <c r="BR9333" s="60"/>
      <c r="BX9333" s="151"/>
      <c r="CB9333" s="151"/>
      <c r="CM9333" s="151"/>
      <c r="CO9333" s="151"/>
      <c r="CT9333" s="151"/>
      <c r="CY9333" s="151"/>
    </row>
    <row r="9334" spans="1:103" x14ac:dyDescent="0.2">
      <c r="A9334" s="60"/>
      <c r="B9334" s="60"/>
      <c r="C9334" s="60"/>
      <c r="D9334" s="60"/>
      <c r="E9334" s="60"/>
      <c r="F9334" s="60"/>
      <c r="G9334" s="60"/>
      <c r="H9334" s="60"/>
      <c r="I9334" s="60"/>
      <c r="J9334" s="60"/>
      <c r="K9334" s="60"/>
      <c r="L9334" s="60"/>
      <c r="M9334" s="60"/>
      <c r="N9334" s="60"/>
      <c r="O9334" s="60"/>
      <c r="P9334" s="60"/>
      <c r="Q9334" s="60"/>
      <c r="R9334" s="334">
        <v>24124</v>
      </c>
      <c r="S9334" s="319" t="s">
        <v>351</v>
      </c>
      <c r="BE9334" s="60"/>
      <c r="BR9334" s="60"/>
      <c r="BX9334" s="151"/>
      <c r="CB9334" s="151"/>
      <c r="CM9334" s="151"/>
      <c r="CO9334" s="151"/>
      <c r="CT9334" s="151"/>
      <c r="CY9334" s="151"/>
    </row>
    <row r="9335" spans="1:103" x14ac:dyDescent="0.2">
      <c r="A9335" s="60"/>
      <c r="B9335" s="60"/>
      <c r="C9335" s="60"/>
      <c r="D9335" s="60"/>
      <c r="E9335" s="60"/>
      <c r="F9335" s="60"/>
      <c r="G9335" s="60"/>
      <c r="H9335" s="60"/>
      <c r="I9335" s="60"/>
      <c r="J9335" s="60"/>
      <c r="K9335" s="60"/>
      <c r="L9335" s="60"/>
      <c r="M9335" s="60"/>
      <c r="N9335" s="60"/>
      <c r="O9335" s="60"/>
      <c r="P9335" s="60"/>
      <c r="Q9335" s="60"/>
      <c r="R9335" s="334">
        <v>24126</v>
      </c>
      <c r="S9335" s="319" t="s">
        <v>351</v>
      </c>
      <c r="BE9335" s="60"/>
      <c r="BR9335" s="60"/>
      <c r="BX9335" s="151"/>
      <c r="CB9335" s="151"/>
      <c r="CM9335" s="151"/>
      <c r="CO9335" s="151"/>
      <c r="CT9335" s="151"/>
      <c r="CY9335" s="151"/>
    </row>
    <row r="9336" spans="1:103" x14ac:dyDescent="0.2">
      <c r="A9336" s="60"/>
      <c r="B9336" s="60"/>
      <c r="C9336" s="60"/>
      <c r="D9336" s="60"/>
      <c r="E9336" s="60"/>
      <c r="F9336" s="60"/>
      <c r="G9336" s="60"/>
      <c r="H9336" s="60"/>
      <c r="I9336" s="60"/>
      <c r="J9336" s="60"/>
      <c r="K9336" s="60"/>
      <c r="L9336" s="60"/>
      <c r="M9336" s="60"/>
      <c r="N9336" s="60"/>
      <c r="O9336" s="60"/>
      <c r="P9336" s="60"/>
      <c r="Q9336" s="60"/>
      <c r="R9336" s="334">
        <v>24127</v>
      </c>
      <c r="S9336" s="319" t="s">
        <v>358</v>
      </c>
      <c r="BE9336" s="60"/>
      <c r="BR9336" s="60"/>
      <c r="BX9336" s="151"/>
      <c r="CB9336" s="151"/>
      <c r="CM9336" s="151"/>
      <c r="CO9336" s="151"/>
      <c r="CT9336" s="151"/>
      <c r="CY9336" s="151"/>
    </row>
    <row r="9337" spans="1:103" x14ac:dyDescent="0.2">
      <c r="A9337" s="60"/>
      <c r="B9337" s="60"/>
      <c r="C9337" s="60"/>
      <c r="D9337" s="60"/>
      <c r="E9337" s="60"/>
      <c r="F9337" s="60"/>
      <c r="G9337" s="60"/>
      <c r="H9337" s="60"/>
      <c r="I9337" s="60"/>
      <c r="J9337" s="60"/>
      <c r="K9337" s="60"/>
      <c r="L9337" s="60"/>
      <c r="M9337" s="60"/>
      <c r="N9337" s="60"/>
      <c r="O9337" s="60"/>
      <c r="P9337" s="60"/>
      <c r="Q9337" s="60"/>
      <c r="R9337" s="334">
        <v>24128</v>
      </c>
      <c r="S9337" s="319" t="s">
        <v>351</v>
      </c>
      <c r="BE9337" s="60"/>
      <c r="BR9337" s="60"/>
      <c r="BX9337" s="151"/>
      <c r="CB9337" s="151"/>
      <c r="CM9337" s="151"/>
      <c r="CO9337" s="151"/>
      <c r="CT9337" s="151"/>
      <c r="CY9337" s="151"/>
    </row>
    <row r="9338" spans="1:103" x14ac:dyDescent="0.2">
      <c r="A9338" s="60"/>
      <c r="B9338" s="60"/>
      <c r="C9338" s="60"/>
      <c r="D9338" s="60"/>
      <c r="E9338" s="60"/>
      <c r="F9338" s="60"/>
      <c r="G9338" s="60"/>
      <c r="H9338" s="60"/>
      <c r="I9338" s="60"/>
      <c r="J9338" s="60"/>
      <c r="K9338" s="60"/>
      <c r="L9338" s="60"/>
      <c r="M9338" s="60"/>
      <c r="N9338" s="60"/>
      <c r="O9338" s="60"/>
      <c r="P9338" s="60"/>
      <c r="Q9338" s="60"/>
      <c r="R9338" s="334">
        <v>24129</v>
      </c>
      <c r="S9338" s="319" t="s">
        <v>351</v>
      </c>
      <c r="BE9338" s="60"/>
      <c r="BR9338" s="60"/>
      <c r="BX9338" s="151"/>
      <c r="CB9338" s="151"/>
      <c r="CM9338" s="151"/>
      <c r="CO9338" s="151"/>
      <c r="CT9338" s="151"/>
      <c r="CY9338" s="151"/>
    </row>
    <row r="9339" spans="1:103" x14ac:dyDescent="0.2">
      <c r="A9339" s="60"/>
      <c r="B9339" s="60"/>
      <c r="C9339" s="60"/>
      <c r="D9339" s="60"/>
      <c r="E9339" s="60"/>
      <c r="F9339" s="60"/>
      <c r="G9339" s="60"/>
      <c r="H9339" s="60"/>
      <c r="I9339" s="60"/>
      <c r="J9339" s="60"/>
      <c r="K9339" s="60"/>
      <c r="L9339" s="60"/>
      <c r="M9339" s="60"/>
      <c r="N9339" s="60"/>
      <c r="O9339" s="60"/>
      <c r="P9339" s="60"/>
      <c r="Q9339" s="60"/>
      <c r="R9339" s="334">
        <v>24130</v>
      </c>
      <c r="S9339" s="319" t="s">
        <v>358</v>
      </c>
      <c r="BE9339" s="60"/>
      <c r="BR9339" s="60"/>
      <c r="BX9339" s="151"/>
      <c r="CB9339" s="151"/>
      <c r="CM9339" s="151"/>
      <c r="CO9339" s="151"/>
      <c r="CT9339" s="151"/>
      <c r="CY9339" s="151"/>
    </row>
    <row r="9340" spans="1:103" x14ac:dyDescent="0.2">
      <c r="A9340" s="60"/>
      <c r="B9340" s="60"/>
      <c r="C9340" s="60"/>
      <c r="D9340" s="60"/>
      <c r="E9340" s="60"/>
      <c r="F9340" s="60"/>
      <c r="G9340" s="60"/>
      <c r="H9340" s="60"/>
      <c r="I9340" s="60"/>
      <c r="J9340" s="60"/>
      <c r="K9340" s="60"/>
      <c r="L9340" s="60"/>
      <c r="M9340" s="60"/>
      <c r="N9340" s="60"/>
      <c r="O9340" s="60"/>
      <c r="P9340" s="60"/>
      <c r="Q9340" s="60"/>
      <c r="R9340" s="334">
        <v>24131</v>
      </c>
      <c r="S9340" s="319" t="s">
        <v>358</v>
      </c>
      <c r="BE9340" s="60"/>
      <c r="BR9340" s="60"/>
      <c r="BX9340" s="151"/>
      <c r="CB9340" s="151"/>
      <c r="CM9340" s="151"/>
      <c r="CO9340" s="151"/>
      <c r="CT9340" s="151"/>
      <c r="CY9340" s="151"/>
    </row>
    <row r="9341" spans="1:103" x14ac:dyDescent="0.2">
      <c r="A9341" s="60"/>
      <c r="B9341" s="60"/>
      <c r="C9341" s="60"/>
      <c r="D9341" s="60"/>
      <c r="E9341" s="60"/>
      <c r="F9341" s="60"/>
      <c r="G9341" s="60"/>
      <c r="H9341" s="60"/>
      <c r="I9341" s="60"/>
      <c r="J9341" s="60"/>
      <c r="K9341" s="60"/>
      <c r="L9341" s="60"/>
      <c r="M9341" s="60"/>
      <c r="N9341" s="60"/>
      <c r="O9341" s="60"/>
      <c r="P9341" s="60"/>
      <c r="Q9341" s="60"/>
      <c r="R9341" s="334">
        <v>24132</v>
      </c>
      <c r="S9341" s="319" t="s">
        <v>351</v>
      </c>
      <c r="BE9341" s="60"/>
      <c r="BR9341" s="60"/>
      <c r="BX9341" s="151"/>
      <c r="CB9341" s="151"/>
      <c r="CM9341" s="151"/>
      <c r="CO9341" s="151"/>
      <c r="CT9341" s="151"/>
      <c r="CY9341" s="151"/>
    </row>
    <row r="9342" spans="1:103" x14ac:dyDescent="0.2">
      <c r="A9342" s="60"/>
      <c r="B9342" s="60"/>
      <c r="C9342" s="60"/>
      <c r="D9342" s="60"/>
      <c r="E9342" s="60"/>
      <c r="F9342" s="60"/>
      <c r="G9342" s="60"/>
      <c r="H9342" s="60"/>
      <c r="I9342" s="60"/>
      <c r="J9342" s="60"/>
      <c r="K9342" s="60"/>
      <c r="L9342" s="60"/>
      <c r="M9342" s="60"/>
      <c r="N9342" s="60"/>
      <c r="O9342" s="60"/>
      <c r="P9342" s="60"/>
      <c r="Q9342" s="60"/>
      <c r="R9342" s="334">
        <v>24133</v>
      </c>
      <c r="S9342" s="319" t="s">
        <v>351</v>
      </c>
      <c r="BE9342" s="60"/>
      <c r="BR9342" s="60"/>
      <c r="BX9342" s="151"/>
      <c r="CB9342" s="151"/>
      <c r="CM9342" s="151"/>
      <c r="CO9342" s="151"/>
      <c r="CT9342" s="151"/>
      <c r="CY9342" s="151"/>
    </row>
    <row r="9343" spans="1:103" x14ac:dyDescent="0.2">
      <c r="A9343" s="60"/>
      <c r="B9343" s="60"/>
      <c r="C9343" s="60"/>
      <c r="D9343" s="60"/>
      <c r="E9343" s="60"/>
      <c r="F9343" s="60"/>
      <c r="G9343" s="60"/>
      <c r="H9343" s="60"/>
      <c r="I9343" s="60"/>
      <c r="J9343" s="60"/>
      <c r="K9343" s="60"/>
      <c r="L9343" s="60"/>
      <c r="M9343" s="60"/>
      <c r="N9343" s="60"/>
      <c r="O9343" s="60"/>
      <c r="P9343" s="60"/>
      <c r="Q9343" s="60"/>
      <c r="R9343" s="334">
        <v>24134</v>
      </c>
      <c r="S9343" s="319" t="s">
        <v>351</v>
      </c>
      <c r="BE9343" s="60"/>
      <c r="BR9343" s="60"/>
      <c r="BX9343" s="151"/>
      <c r="CB9343" s="151"/>
      <c r="CM9343" s="151"/>
      <c r="CO9343" s="151"/>
      <c r="CT9343" s="151"/>
      <c r="CY9343" s="151"/>
    </row>
    <row r="9344" spans="1:103" x14ac:dyDescent="0.2">
      <c r="A9344" s="60"/>
      <c r="B9344" s="60"/>
      <c r="C9344" s="60"/>
      <c r="D9344" s="60"/>
      <c r="E9344" s="60"/>
      <c r="F9344" s="60"/>
      <c r="G9344" s="60"/>
      <c r="H9344" s="60"/>
      <c r="I9344" s="60"/>
      <c r="J9344" s="60"/>
      <c r="K9344" s="60"/>
      <c r="L9344" s="60"/>
      <c r="M9344" s="60"/>
      <c r="N9344" s="60"/>
      <c r="O9344" s="60"/>
      <c r="P9344" s="60"/>
      <c r="Q9344" s="60"/>
      <c r="R9344" s="334">
        <v>24136</v>
      </c>
      <c r="S9344" s="319" t="s">
        <v>351</v>
      </c>
      <c r="BE9344" s="60"/>
      <c r="BR9344" s="60"/>
      <c r="BX9344" s="151"/>
      <c r="CB9344" s="151"/>
      <c r="CM9344" s="151"/>
      <c r="CO9344" s="151"/>
      <c r="CT9344" s="151"/>
      <c r="CY9344" s="151"/>
    </row>
    <row r="9345" spans="1:103" x14ac:dyDescent="0.2">
      <c r="A9345" s="60"/>
      <c r="B9345" s="60"/>
      <c r="C9345" s="60"/>
      <c r="D9345" s="60"/>
      <c r="E9345" s="60"/>
      <c r="F9345" s="60"/>
      <c r="G9345" s="60"/>
      <c r="H9345" s="60"/>
      <c r="I9345" s="60"/>
      <c r="J9345" s="60"/>
      <c r="K9345" s="60"/>
      <c r="L9345" s="60"/>
      <c r="M9345" s="60"/>
      <c r="N9345" s="60"/>
      <c r="O9345" s="60"/>
      <c r="P9345" s="60"/>
      <c r="Q9345" s="60"/>
      <c r="R9345" s="334">
        <v>24137</v>
      </c>
      <c r="S9345" s="319" t="s">
        <v>351</v>
      </c>
      <c r="BE9345" s="60"/>
      <c r="BR9345" s="60"/>
      <c r="BX9345" s="151"/>
      <c r="CB9345" s="151"/>
      <c r="CM9345" s="151"/>
      <c r="CO9345" s="151"/>
      <c r="CT9345" s="151"/>
      <c r="CY9345" s="151"/>
    </row>
    <row r="9346" spans="1:103" x14ac:dyDescent="0.2">
      <c r="A9346" s="60"/>
      <c r="B9346" s="60"/>
      <c r="C9346" s="60"/>
      <c r="D9346" s="60"/>
      <c r="E9346" s="60"/>
      <c r="F9346" s="60"/>
      <c r="G9346" s="60"/>
      <c r="H9346" s="60"/>
      <c r="I9346" s="60"/>
      <c r="J9346" s="60"/>
      <c r="K9346" s="60"/>
      <c r="L9346" s="60"/>
      <c r="M9346" s="60"/>
      <c r="N9346" s="60"/>
      <c r="O9346" s="60"/>
      <c r="P9346" s="60"/>
      <c r="Q9346" s="60"/>
      <c r="R9346" s="334">
        <v>24138</v>
      </c>
      <c r="S9346" s="319" t="s">
        <v>351</v>
      </c>
      <c r="BE9346" s="60"/>
      <c r="BR9346" s="60"/>
      <c r="BX9346" s="151"/>
      <c r="CB9346" s="151"/>
      <c r="CM9346" s="151"/>
      <c r="CO9346" s="151"/>
      <c r="CT9346" s="151"/>
      <c r="CY9346" s="151"/>
    </row>
    <row r="9347" spans="1:103" x14ac:dyDescent="0.2">
      <c r="A9347" s="60"/>
      <c r="B9347" s="60"/>
      <c r="C9347" s="60"/>
      <c r="D9347" s="60"/>
      <c r="E9347" s="60"/>
      <c r="F9347" s="60"/>
      <c r="G9347" s="60"/>
      <c r="H9347" s="60"/>
      <c r="I9347" s="60"/>
      <c r="J9347" s="60"/>
      <c r="K9347" s="60"/>
      <c r="L9347" s="60"/>
      <c r="M9347" s="60"/>
      <c r="N9347" s="60"/>
      <c r="O9347" s="60"/>
      <c r="P9347" s="60"/>
      <c r="Q9347" s="60"/>
      <c r="R9347" s="334">
        <v>24139</v>
      </c>
      <c r="S9347" s="319" t="s">
        <v>358</v>
      </c>
      <c r="BE9347" s="60"/>
      <c r="BR9347" s="60"/>
      <c r="BX9347" s="151"/>
      <c r="CB9347" s="151"/>
      <c r="CM9347" s="151"/>
      <c r="CO9347" s="151"/>
      <c r="CT9347" s="151"/>
      <c r="CY9347" s="151"/>
    </row>
    <row r="9348" spans="1:103" x14ac:dyDescent="0.2">
      <c r="A9348" s="60"/>
      <c r="B9348" s="60"/>
      <c r="C9348" s="60"/>
      <c r="D9348" s="60"/>
      <c r="E9348" s="60"/>
      <c r="F9348" s="60"/>
      <c r="G9348" s="60"/>
      <c r="H9348" s="60"/>
      <c r="I9348" s="60"/>
      <c r="J9348" s="60"/>
      <c r="K9348" s="60"/>
      <c r="L9348" s="60"/>
      <c r="M9348" s="60"/>
      <c r="N9348" s="60"/>
      <c r="O9348" s="60"/>
      <c r="P9348" s="60"/>
      <c r="Q9348" s="60"/>
      <c r="R9348" s="334">
        <v>24141</v>
      </c>
      <c r="S9348" s="319" t="s">
        <v>351</v>
      </c>
      <c r="BE9348" s="60"/>
      <c r="BR9348" s="60"/>
      <c r="BX9348" s="151"/>
      <c r="CB9348" s="151"/>
      <c r="CM9348" s="151"/>
      <c r="CO9348" s="151"/>
      <c r="CT9348" s="151"/>
      <c r="CY9348" s="151"/>
    </row>
    <row r="9349" spans="1:103" x14ac:dyDescent="0.2">
      <c r="A9349" s="60"/>
      <c r="B9349" s="60"/>
      <c r="C9349" s="60"/>
      <c r="D9349" s="60"/>
      <c r="E9349" s="60"/>
      <c r="F9349" s="60"/>
      <c r="G9349" s="60"/>
      <c r="H9349" s="60"/>
      <c r="I9349" s="60"/>
      <c r="J9349" s="60"/>
      <c r="K9349" s="60"/>
      <c r="L9349" s="60"/>
      <c r="M9349" s="60"/>
      <c r="N9349" s="60"/>
      <c r="O9349" s="60"/>
      <c r="P9349" s="60"/>
      <c r="Q9349" s="60"/>
      <c r="R9349" s="334">
        <v>24142</v>
      </c>
      <c r="S9349" s="319" t="s">
        <v>351</v>
      </c>
      <c r="BE9349" s="60"/>
      <c r="BR9349" s="60"/>
      <c r="BX9349" s="151"/>
      <c r="CB9349" s="151"/>
      <c r="CM9349" s="151"/>
      <c r="CO9349" s="151"/>
      <c r="CT9349" s="151"/>
      <c r="CY9349" s="151"/>
    </row>
    <row r="9350" spans="1:103" x14ac:dyDescent="0.2">
      <c r="A9350" s="60"/>
      <c r="B9350" s="60"/>
      <c r="C9350" s="60"/>
      <c r="D9350" s="60"/>
      <c r="E9350" s="60"/>
      <c r="F9350" s="60"/>
      <c r="G9350" s="60"/>
      <c r="H9350" s="60"/>
      <c r="I9350" s="60"/>
      <c r="J9350" s="60"/>
      <c r="K9350" s="60"/>
      <c r="L9350" s="60"/>
      <c r="M9350" s="60"/>
      <c r="N9350" s="60"/>
      <c r="O9350" s="60"/>
      <c r="P9350" s="60"/>
      <c r="Q9350" s="60"/>
      <c r="R9350" s="334">
        <v>24143</v>
      </c>
      <c r="S9350" s="319" t="s">
        <v>351</v>
      </c>
      <c r="BE9350" s="60"/>
      <c r="BR9350" s="60"/>
      <c r="BX9350" s="151"/>
      <c r="CB9350" s="151"/>
      <c r="CM9350" s="151"/>
      <c r="CO9350" s="151"/>
      <c r="CT9350" s="151"/>
      <c r="CY9350" s="151"/>
    </row>
    <row r="9351" spans="1:103" x14ac:dyDescent="0.2">
      <c r="A9351" s="60"/>
      <c r="B9351" s="60"/>
      <c r="C9351" s="60"/>
      <c r="D9351" s="60"/>
      <c r="E9351" s="60"/>
      <c r="F9351" s="60"/>
      <c r="G9351" s="60"/>
      <c r="H9351" s="60"/>
      <c r="I9351" s="60"/>
      <c r="J9351" s="60"/>
      <c r="K9351" s="60"/>
      <c r="L9351" s="60"/>
      <c r="M9351" s="60"/>
      <c r="N9351" s="60"/>
      <c r="O9351" s="60"/>
      <c r="P9351" s="60"/>
      <c r="Q9351" s="60"/>
      <c r="R9351" s="334">
        <v>24146</v>
      </c>
      <c r="S9351" s="319" t="s">
        <v>351</v>
      </c>
      <c r="BE9351" s="60"/>
      <c r="BR9351" s="60"/>
      <c r="BX9351" s="151"/>
      <c r="CB9351" s="151"/>
      <c r="CM9351" s="151"/>
      <c r="CO9351" s="151"/>
      <c r="CT9351" s="151"/>
      <c r="CY9351" s="151"/>
    </row>
    <row r="9352" spans="1:103" x14ac:dyDescent="0.2">
      <c r="A9352" s="60"/>
      <c r="B9352" s="60"/>
      <c r="C9352" s="60"/>
      <c r="D9352" s="60"/>
      <c r="E9352" s="60"/>
      <c r="F9352" s="60"/>
      <c r="G9352" s="60"/>
      <c r="H9352" s="60"/>
      <c r="I9352" s="60"/>
      <c r="J9352" s="60"/>
      <c r="K9352" s="60"/>
      <c r="L9352" s="60"/>
      <c r="M9352" s="60"/>
      <c r="N9352" s="60"/>
      <c r="O9352" s="60"/>
      <c r="P9352" s="60"/>
      <c r="Q9352" s="60"/>
      <c r="R9352" s="334">
        <v>24147</v>
      </c>
      <c r="S9352" s="319" t="s">
        <v>351</v>
      </c>
      <c r="BE9352" s="60"/>
      <c r="BR9352" s="60"/>
      <c r="BX9352" s="151"/>
      <c r="CB9352" s="151"/>
      <c r="CM9352" s="151"/>
      <c r="CO9352" s="151"/>
      <c r="CT9352" s="151"/>
      <c r="CY9352" s="151"/>
    </row>
    <row r="9353" spans="1:103" x14ac:dyDescent="0.2">
      <c r="A9353" s="60"/>
      <c r="B9353" s="60"/>
      <c r="C9353" s="60"/>
      <c r="D9353" s="60"/>
      <c r="E9353" s="60"/>
      <c r="F9353" s="60"/>
      <c r="G9353" s="60"/>
      <c r="H9353" s="60"/>
      <c r="I9353" s="60"/>
      <c r="J9353" s="60"/>
      <c r="K9353" s="60"/>
      <c r="L9353" s="60"/>
      <c r="M9353" s="60"/>
      <c r="N9353" s="60"/>
      <c r="O9353" s="60"/>
      <c r="P9353" s="60"/>
      <c r="Q9353" s="60"/>
      <c r="R9353" s="334">
        <v>24148</v>
      </c>
      <c r="S9353" s="319" t="s">
        <v>351</v>
      </c>
      <c r="BE9353" s="60"/>
      <c r="BR9353" s="60"/>
      <c r="BX9353" s="151"/>
      <c r="CB9353" s="151"/>
      <c r="CM9353" s="151"/>
      <c r="CO9353" s="151"/>
      <c r="CT9353" s="151"/>
      <c r="CY9353" s="151"/>
    </row>
    <row r="9354" spans="1:103" x14ac:dyDescent="0.2">
      <c r="A9354" s="60"/>
      <c r="B9354" s="60"/>
      <c r="C9354" s="60"/>
      <c r="D9354" s="60"/>
      <c r="E9354" s="60"/>
      <c r="F9354" s="60"/>
      <c r="G9354" s="60"/>
      <c r="H9354" s="60"/>
      <c r="I9354" s="60"/>
      <c r="J9354" s="60"/>
      <c r="K9354" s="60"/>
      <c r="L9354" s="60"/>
      <c r="M9354" s="60"/>
      <c r="N9354" s="60"/>
      <c r="O9354" s="60"/>
      <c r="P9354" s="60"/>
      <c r="Q9354" s="60"/>
      <c r="R9354" s="334">
        <v>24149</v>
      </c>
      <c r="S9354" s="319" t="s">
        <v>351</v>
      </c>
      <c r="BE9354" s="60"/>
      <c r="BR9354" s="60"/>
      <c r="BX9354" s="151"/>
      <c r="CB9354" s="151"/>
      <c r="CM9354" s="151"/>
      <c r="CO9354" s="151"/>
      <c r="CT9354" s="151"/>
      <c r="CY9354" s="151"/>
    </row>
    <row r="9355" spans="1:103" x14ac:dyDescent="0.2">
      <c r="A9355" s="60"/>
      <c r="B9355" s="60"/>
      <c r="C9355" s="60"/>
      <c r="D9355" s="60"/>
      <c r="E9355" s="60"/>
      <c r="F9355" s="60"/>
      <c r="G9355" s="60"/>
      <c r="H9355" s="60"/>
      <c r="I9355" s="60"/>
      <c r="J9355" s="60"/>
      <c r="K9355" s="60"/>
      <c r="L9355" s="60"/>
      <c r="M9355" s="60"/>
      <c r="N9355" s="60"/>
      <c r="O9355" s="60"/>
      <c r="P9355" s="60"/>
      <c r="Q9355" s="60"/>
      <c r="R9355" s="334">
        <v>24150</v>
      </c>
      <c r="S9355" s="319" t="s">
        <v>351</v>
      </c>
      <c r="BE9355" s="60"/>
      <c r="BR9355" s="60"/>
      <c r="BX9355" s="151"/>
      <c r="CB9355" s="151"/>
      <c r="CM9355" s="151"/>
      <c r="CO9355" s="151"/>
      <c r="CT9355" s="151"/>
      <c r="CY9355" s="151"/>
    </row>
    <row r="9356" spans="1:103" x14ac:dyDescent="0.2">
      <c r="A9356" s="60"/>
      <c r="B9356" s="60"/>
      <c r="C9356" s="60"/>
      <c r="D9356" s="60"/>
      <c r="E9356" s="60"/>
      <c r="F9356" s="60"/>
      <c r="G9356" s="60"/>
      <c r="H9356" s="60"/>
      <c r="I9356" s="60"/>
      <c r="J9356" s="60"/>
      <c r="K9356" s="60"/>
      <c r="L9356" s="60"/>
      <c r="M9356" s="60"/>
      <c r="N9356" s="60"/>
      <c r="O9356" s="60"/>
      <c r="P9356" s="60"/>
      <c r="Q9356" s="60"/>
      <c r="R9356" s="334">
        <v>24151</v>
      </c>
      <c r="S9356" s="319" t="s">
        <v>351</v>
      </c>
      <c r="BE9356" s="60"/>
      <c r="BR9356" s="60"/>
      <c r="BX9356" s="151"/>
      <c r="CB9356" s="151"/>
      <c r="CM9356" s="151"/>
      <c r="CO9356" s="151"/>
      <c r="CT9356" s="151"/>
      <c r="CY9356" s="151"/>
    </row>
    <row r="9357" spans="1:103" x14ac:dyDescent="0.2">
      <c r="A9357" s="60"/>
      <c r="B9357" s="60"/>
      <c r="C9357" s="60"/>
      <c r="D9357" s="60"/>
      <c r="E9357" s="60"/>
      <c r="F9357" s="60"/>
      <c r="G9357" s="60"/>
      <c r="H9357" s="60"/>
      <c r="I9357" s="60"/>
      <c r="J9357" s="60"/>
      <c r="K9357" s="60"/>
      <c r="L9357" s="60"/>
      <c r="M9357" s="60"/>
      <c r="N9357" s="60"/>
      <c r="O9357" s="60"/>
      <c r="P9357" s="60"/>
      <c r="Q9357" s="60"/>
      <c r="R9357" s="334">
        <v>24153</v>
      </c>
      <c r="S9357" s="319" t="s">
        <v>351</v>
      </c>
      <c r="BE9357" s="60"/>
      <c r="BR9357" s="60"/>
      <c r="BX9357" s="151"/>
      <c r="CB9357" s="151"/>
      <c r="CM9357" s="151"/>
      <c r="CO9357" s="151"/>
      <c r="CT9357" s="151"/>
      <c r="CY9357" s="151"/>
    </row>
    <row r="9358" spans="1:103" x14ac:dyDescent="0.2">
      <c r="A9358" s="60"/>
      <c r="B9358" s="60"/>
      <c r="C9358" s="60"/>
      <c r="D9358" s="60"/>
      <c r="E9358" s="60"/>
      <c r="F9358" s="60"/>
      <c r="G9358" s="60"/>
      <c r="H9358" s="60"/>
      <c r="I9358" s="60"/>
      <c r="J9358" s="60"/>
      <c r="K9358" s="60"/>
      <c r="L9358" s="60"/>
      <c r="M9358" s="60"/>
      <c r="N9358" s="60"/>
      <c r="O9358" s="60"/>
      <c r="P9358" s="60"/>
      <c r="Q9358" s="60"/>
      <c r="R9358" s="334">
        <v>24155</v>
      </c>
      <c r="S9358" s="319" t="s">
        <v>351</v>
      </c>
      <c r="BE9358" s="60"/>
      <c r="BR9358" s="60"/>
      <c r="BX9358" s="151"/>
      <c r="CB9358" s="151"/>
      <c r="CM9358" s="151"/>
      <c r="CO9358" s="151"/>
      <c r="CT9358" s="151"/>
      <c r="CY9358" s="151"/>
    </row>
    <row r="9359" spans="1:103" x14ac:dyDescent="0.2">
      <c r="A9359" s="60"/>
      <c r="B9359" s="60"/>
      <c r="C9359" s="60"/>
      <c r="D9359" s="60"/>
      <c r="E9359" s="60"/>
      <c r="F9359" s="60"/>
      <c r="G9359" s="60"/>
      <c r="H9359" s="60"/>
      <c r="I9359" s="60"/>
      <c r="J9359" s="60"/>
      <c r="K9359" s="60"/>
      <c r="L9359" s="60"/>
      <c r="M9359" s="60"/>
      <c r="N9359" s="60"/>
      <c r="O9359" s="60"/>
      <c r="P9359" s="60"/>
      <c r="Q9359" s="60"/>
      <c r="R9359" s="334">
        <v>24161</v>
      </c>
      <c r="S9359" s="319" t="s">
        <v>358</v>
      </c>
      <c r="BE9359" s="60"/>
      <c r="BR9359" s="60"/>
      <c r="BX9359" s="151"/>
      <c r="CB9359" s="151"/>
      <c r="CM9359" s="151"/>
      <c r="CO9359" s="151"/>
      <c r="CT9359" s="151"/>
      <c r="CY9359" s="151"/>
    </row>
    <row r="9360" spans="1:103" x14ac:dyDescent="0.2">
      <c r="A9360" s="60"/>
      <c r="B9360" s="60"/>
      <c r="C9360" s="60"/>
      <c r="D9360" s="60"/>
      <c r="E9360" s="60"/>
      <c r="F9360" s="60"/>
      <c r="G9360" s="60"/>
      <c r="H9360" s="60"/>
      <c r="I9360" s="60"/>
      <c r="J9360" s="60"/>
      <c r="K9360" s="60"/>
      <c r="L9360" s="60"/>
      <c r="M9360" s="60"/>
      <c r="N9360" s="60"/>
      <c r="O9360" s="60"/>
      <c r="P9360" s="60"/>
      <c r="Q9360" s="60"/>
      <c r="R9360" s="334">
        <v>24162</v>
      </c>
      <c r="S9360" s="319" t="s">
        <v>351</v>
      </c>
      <c r="BE9360" s="60"/>
      <c r="BR9360" s="60"/>
      <c r="BX9360" s="151"/>
      <c r="CB9360" s="151"/>
      <c r="CM9360" s="151"/>
      <c r="CO9360" s="151"/>
      <c r="CT9360" s="151"/>
      <c r="CY9360" s="151"/>
    </row>
    <row r="9361" spans="1:103" x14ac:dyDescent="0.2">
      <c r="A9361" s="60"/>
      <c r="B9361" s="60"/>
      <c r="C9361" s="60"/>
      <c r="D9361" s="60"/>
      <c r="E9361" s="60"/>
      <c r="F9361" s="60"/>
      <c r="G9361" s="60"/>
      <c r="H9361" s="60"/>
      <c r="I9361" s="60"/>
      <c r="J9361" s="60"/>
      <c r="K9361" s="60"/>
      <c r="L9361" s="60"/>
      <c r="M9361" s="60"/>
      <c r="N9361" s="60"/>
      <c r="O9361" s="60"/>
      <c r="P9361" s="60"/>
      <c r="Q9361" s="60"/>
      <c r="R9361" s="334">
        <v>24165</v>
      </c>
      <c r="S9361" s="319" t="s">
        <v>351</v>
      </c>
      <c r="BE9361" s="60"/>
      <c r="BR9361" s="60"/>
      <c r="BX9361" s="151"/>
      <c r="CB9361" s="151"/>
      <c r="CM9361" s="151"/>
      <c r="CO9361" s="151"/>
      <c r="CT9361" s="151"/>
      <c r="CY9361" s="151"/>
    </row>
    <row r="9362" spans="1:103" x14ac:dyDescent="0.2">
      <c r="A9362" s="60"/>
      <c r="B9362" s="60"/>
      <c r="C9362" s="60"/>
      <c r="D9362" s="60"/>
      <c r="E9362" s="60"/>
      <c r="F9362" s="60"/>
      <c r="G9362" s="60"/>
      <c r="H9362" s="60"/>
      <c r="I9362" s="60"/>
      <c r="J9362" s="60"/>
      <c r="K9362" s="60"/>
      <c r="L9362" s="60"/>
      <c r="M9362" s="60"/>
      <c r="N9362" s="60"/>
      <c r="O9362" s="60"/>
      <c r="P9362" s="60"/>
      <c r="Q9362" s="60"/>
      <c r="R9362" s="334">
        <v>24167</v>
      </c>
      <c r="S9362" s="319" t="s">
        <v>351</v>
      </c>
      <c r="BE9362" s="60"/>
      <c r="BR9362" s="60"/>
      <c r="BX9362" s="151"/>
      <c r="CB9362" s="151"/>
      <c r="CM9362" s="151"/>
      <c r="CO9362" s="151"/>
      <c r="CT9362" s="151"/>
      <c r="CY9362" s="151"/>
    </row>
    <row r="9363" spans="1:103" x14ac:dyDescent="0.2">
      <c r="A9363" s="60"/>
      <c r="B9363" s="60"/>
      <c r="C9363" s="60"/>
      <c r="D9363" s="60"/>
      <c r="E9363" s="60"/>
      <c r="F9363" s="60"/>
      <c r="G9363" s="60"/>
      <c r="H9363" s="60"/>
      <c r="I9363" s="60"/>
      <c r="J9363" s="60"/>
      <c r="K9363" s="60"/>
      <c r="L9363" s="60"/>
      <c r="M9363" s="60"/>
      <c r="N9363" s="60"/>
      <c r="O9363" s="60"/>
      <c r="P9363" s="60"/>
      <c r="Q9363" s="60"/>
      <c r="R9363" s="334">
        <v>24168</v>
      </c>
      <c r="S9363" s="319" t="s">
        <v>351</v>
      </c>
      <c r="BE9363" s="60"/>
      <c r="BR9363" s="60"/>
      <c r="BX9363" s="151"/>
      <c r="CB9363" s="151"/>
      <c r="CM9363" s="151"/>
      <c r="CO9363" s="151"/>
      <c r="CT9363" s="151"/>
      <c r="CY9363" s="151"/>
    </row>
    <row r="9364" spans="1:103" x14ac:dyDescent="0.2">
      <c r="A9364" s="60"/>
      <c r="B9364" s="60"/>
      <c r="C9364" s="60"/>
      <c r="D9364" s="60"/>
      <c r="E9364" s="60"/>
      <c r="F9364" s="60"/>
      <c r="G9364" s="60"/>
      <c r="H9364" s="60"/>
      <c r="I9364" s="60"/>
      <c r="J9364" s="60"/>
      <c r="K9364" s="60"/>
      <c r="L9364" s="60"/>
      <c r="M9364" s="60"/>
      <c r="N9364" s="60"/>
      <c r="O9364" s="60"/>
      <c r="P9364" s="60"/>
      <c r="Q9364" s="60"/>
      <c r="R9364" s="334">
        <v>24171</v>
      </c>
      <c r="S9364" s="319" t="s">
        <v>351</v>
      </c>
      <c r="BE9364" s="60"/>
      <c r="BR9364" s="60"/>
      <c r="BX9364" s="151"/>
      <c r="CB9364" s="151"/>
      <c r="CM9364" s="151"/>
      <c r="CO9364" s="151"/>
      <c r="CT9364" s="151"/>
      <c r="CY9364" s="151"/>
    </row>
    <row r="9365" spans="1:103" x14ac:dyDescent="0.2">
      <c r="A9365" s="60"/>
      <c r="B9365" s="60"/>
      <c r="C9365" s="60"/>
      <c r="D9365" s="60"/>
      <c r="E9365" s="60"/>
      <c r="F9365" s="60"/>
      <c r="G9365" s="60"/>
      <c r="H9365" s="60"/>
      <c r="I9365" s="60"/>
      <c r="J9365" s="60"/>
      <c r="K9365" s="60"/>
      <c r="L9365" s="60"/>
      <c r="M9365" s="60"/>
      <c r="N9365" s="60"/>
      <c r="O9365" s="60"/>
      <c r="P9365" s="60"/>
      <c r="Q9365" s="60"/>
      <c r="R9365" s="334">
        <v>24174</v>
      </c>
      <c r="S9365" s="319" t="s">
        <v>351</v>
      </c>
      <c r="BE9365" s="60"/>
      <c r="BR9365" s="60"/>
      <c r="BX9365" s="151"/>
      <c r="CB9365" s="151"/>
      <c r="CM9365" s="151"/>
      <c r="CO9365" s="151"/>
      <c r="CT9365" s="151"/>
      <c r="CY9365" s="151"/>
    </row>
    <row r="9366" spans="1:103" x14ac:dyDescent="0.2">
      <c r="A9366" s="60"/>
      <c r="B9366" s="60"/>
      <c r="C9366" s="60"/>
      <c r="D9366" s="60"/>
      <c r="E9366" s="60"/>
      <c r="F9366" s="60"/>
      <c r="G9366" s="60"/>
      <c r="H9366" s="60"/>
      <c r="I9366" s="60"/>
      <c r="J9366" s="60"/>
      <c r="K9366" s="60"/>
      <c r="L9366" s="60"/>
      <c r="M9366" s="60"/>
      <c r="N9366" s="60"/>
      <c r="O9366" s="60"/>
      <c r="P9366" s="60"/>
      <c r="Q9366" s="60"/>
      <c r="R9366" s="334">
        <v>24175</v>
      </c>
      <c r="S9366" s="319" t="s">
        <v>351</v>
      </c>
      <c r="BE9366" s="60"/>
      <c r="BR9366" s="60"/>
      <c r="BX9366" s="151"/>
      <c r="CB9366" s="151"/>
      <c r="CM9366" s="151"/>
      <c r="CO9366" s="151"/>
      <c r="CT9366" s="151"/>
      <c r="CY9366" s="151"/>
    </row>
    <row r="9367" spans="1:103" x14ac:dyDescent="0.2">
      <c r="A9367" s="60"/>
      <c r="B9367" s="60"/>
      <c r="C9367" s="60"/>
      <c r="D9367" s="60"/>
      <c r="E9367" s="60"/>
      <c r="F9367" s="60"/>
      <c r="G9367" s="60"/>
      <c r="H9367" s="60"/>
      <c r="I9367" s="60"/>
      <c r="J9367" s="60"/>
      <c r="K9367" s="60"/>
      <c r="L9367" s="60"/>
      <c r="M9367" s="60"/>
      <c r="N9367" s="60"/>
      <c r="O9367" s="60"/>
      <c r="P9367" s="60"/>
      <c r="Q9367" s="60"/>
      <c r="R9367" s="334">
        <v>24176</v>
      </c>
      <c r="S9367" s="319" t="s">
        <v>351</v>
      </c>
      <c r="BE9367" s="60"/>
      <c r="BR9367" s="60"/>
      <c r="BX9367" s="151"/>
      <c r="CB9367" s="151"/>
      <c r="CM9367" s="151"/>
      <c r="CO9367" s="151"/>
      <c r="CT9367" s="151"/>
      <c r="CY9367" s="151"/>
    </row>
    <row r="9368" spans="1:103" x14ac:dyDescent="0.2">
      <c r="A9368" s="60"/>
      <c r="B9368" s="60"/>
      <c r="C9368" s="60"/>
      <c r="D9368" s="60"/>
      <c r="E9368" s="60"/>
      <c r="F9368" s="60"/>
      <c r="G9368" s="60"/>
      <c r="H9368" s="60"/>
      <c r="I9368" s="60"/>
      <c r="J9368" s="60"/>
      <c r="K9368" s="60"/>
      <c r="L9368" s="60"/>
      <c r="M9368" s="60"/>
      <c r="N9368" s="60"/>
      <c r="O9368" s="60"/>
      <c r="P9368" s="60"/>
      <c r="Q9368" s="60"/>
      <c r="R9368" s="334">
        <v>24177</v>
      </c>
      <c r="S9368" s="319" t="s">
        <v>351</v>
      </c>
      <c r="BE9368" s="60"/>
      <c r="BR9368" s="60"/>
      <c r="BX9368" s="151"/>
      <c r="CB9368" s="151"/>
      <c r="CM9368" s="151"/>
      <c r="CO9368" s="151"/>
      <c r="CT9368" s="151"/>
      <c r="CY9368" s="151"/>
    </row>
    <row r="9369" spans="1:103" x14ac:dyDescent="0.2">
      <c r="A9369" s="60"/>
      <c r="B9369" s="60"/>
      <c r="C9369" s="60"/>
      <c r="D9369" s="60"/>
      <c r="E9369" s="60"/>
      <c r="F9369" s="60"/>
      <c r="G9369" s="60"/>
      <c r="H9369" s="60"/>
      <c r="I9369" s="60"/>
      <c r="J9369" s="60"/>
      <c r="K9369" s="60"/>
      <c r="L9369" s="60"/>
      <c r="M9369" s="60"/>
      <c r="N9369" s="60"/>
      <c r="O9369" s="60"/>
      <c r="P9369" s="60"/>
      <c r="Q9369" s="60"/>
      <c r="R9369" s="334">
        <v>24178</v>
      </c>
      <c r="S9369" s="319" t="s">
        <v>351</v>
      </c>
      <c r="BE9369" s="60"/>
      <c r="BR9369" s="60"/>
      <c r="BX9369" s="151"/>
      <c r="CB9369" s="151"/>
      <c r="CM9369" s="151"/>
      <c r="CO9369" s="151"/>
      <c r="CT9369" s="151"/>
      <c r="CY9369" s="151"/>
    </row>
    <row r="9370" spans="1:103" x14ac:dyDescent="0.2">
      <c r="A9370" s="60"/>
      <c r="B9370" s="60"/>
      <c r="C9370" s="60"/>
      <c r="D9370" s="60"/>
      <c r="E9370" s="60"/>
      <c r="F9370" s="60"/>
      <c r="G9370" s="60"/>
      <c r="H9370" s="60"/>
      <c r="I9370" s="60"/>
      <c r="J9370" s="60"/>
      <c r="K9370" s="60"/>
      <c r="L9370" s="60"/>
      <c r="M9370" s="60"/>
      <c r="N9370" s="60"/>
      <c r="O9370" s="60"/>
      <c r="P9370" s="60"/>
      <c r="Q9370" s="60"/>
      <c r="R9370" s="334">
        <v>24179</v>
      </c>
      <c r="S9370" s="319" t="s">
        <v>351</v>
      </c>
      <c r="BE9370" s="60"/>
      <c r="BR9370" s="60"/>
      <c r="BX9370" s="151"/>
      <c r="CB9370" s="151"/>
      <c r="CM9370" s="151"/>
      <c r="CO9370" s="151"/>
      <c r="CT9370" s="151"/>
      <c r="CY9370" s="151"/>
    </row>
    <row r="9371" spans="1:103" x14ac:dyDescent="0.2">
      <c r="A9371" s="60"/>
      <c r="B9371" s="60"/>
      <c r="C9371" s="60"/>
      <c r="D9371" s="60"/>
      <c r="E9371" s="60"/>
      <c r="F9371" s="60"/>
      <c r="G9371" s="60"/>
      <c r="H9371" s="60"/>
      <c r="I9371" s="60"/>
      <c r="J9371" s="60"/>
      <c r="K9371" s="60"/>
      <c r="L9371" s="60"/>
      <c r="M9371" s="60"/>
      <c r="N9371" s="60"/>
      <c r="O9371" s="60"/>
      <c r="P9371" s="60"/>
      <c r="Q9371" s="60"/>
      <c r="R9371" s="334">
        <v>24184</v>
      </c>
      <c r="S9371" s="319" t="s">
        <v>351</v>
      </c>
      <c r="BE9371" s="60"/>
      <c r="BR9371" s="60"/>
      <c r="BX9371" s="151"/>
      <c r="CB9371" s="151"/>
      <c r="CM9371" s="151"/>
      <c r="CO9371" s="151"/>
      <c r="CT9371" s="151"/>
      <c r="CY9371" s="151"/>
    </row>
    <row r="9372" spans="1:103" x14ac:dyDescent="0.2">
      <c r="A9372" s="60"/>
      <c r="B9372" s="60"/>
      <c r="C9372" s="60"/>
      <c r="D9372" s="60"/>
      <c r="E9372" s="60"/>
      <c r="F9372" s="60"/>
      <c r="G9372" s="60"/>
      <c r="H9372" s="60"/>
      <c r="I9372" s="60"/>
      <c r="J9372" s="60"/>
      <c r="K9372" s="60"/>
      <c r="L9372" s="60"/>
      <c r="M9372" s="60"/>
      <c r="N9372" s="60"/>
      <c r="O9372" s="60"/>
      <c r="P9372" s="60"/>
      <c r="Q9372" s="60"/>
      <c r="R9372" s="334">
        <v>24185</v>
      </c>
      <c r="S9372" s="319" t="s">
        <v>351</v>
      </c>
      <c r="BE9372" s="60"/>
      <c r="BR9372" s="60"/>
      <c r="BX9372" s="151"/>
      <c r="CB9372" s="151"/>
      <c r="CM9372" s="151"/>
      <c r="CO9372" s="151"/>
      <c r="CT9372" s="151"/>
      <c r="CY9372" s="151"/>
    </row>
    <row r="9373" spans="1:103" x14ac:dyDescent="0.2">
      <c r="A9373" s="60"/>
      <c r="B9373" s="60"/>
      <c r="C9373" s="60"/>
      <c r="D9373" s="60"/>
      <c r="E9373" s="60"/>
      <c r="F9373" s="60"/>
      <c r="G9373" s="60"/>
      <c r="H9373" s="60"/>
      <c r="I9373" s="60"/>
      <c r="J9373" s="60"/>
      <c r="K9373" s="60"/>
      <c r="L9373" s="60"/>
      <c r="M9373" s="60"/>
      <c r="N9373" s="60"/>
      <c r="O9373" s="60"/>
      <c r="P9373" s="60"/>
      <c r="Q9373" s="60"/>
      <c r="R9373" s="334">
        <v>24201</v>
      </c>
      <c r="S9373" s="319" t="s">
        <v>350</v>
      </c>
      <c r="BE9373" s="60"/>
      <c r="BR9373" s="60"/>
      <c r="BX9373" s="151"/>
      <c r="CB9373" s="151"/>
      <c r="CM9373" s="151"/>
      <c r="CO9373" s="151"/>
      <c r="CT9373" s="151"/>
      <c r="CY9373" s="151"/>
    </row>
    <row r="9374" spans="1:103" x14ac:dyDescent="0.2">
      <c r="A9374" s="60"/>
      <c r="B9374" s="60"/>
      <c r="C9374" s="60"/>
      <c r="D9374" s="60"/>
      <c r="E9374" s="60"/>
      <c r="F9374" s="60"/>
      <c r="G9374" s="60"/>
      <c r="H9374" s="60"/>
      <c r="I9374" s="60"/>
      <c r="J9374" s="60"/>
      <c r="K9374" s="60"/>
      <c r="L9374" s="60"/>
      <c r="M9374" s="60"/>
      <c r="N9374" s="60"/>
      <c r="O9374" s="60"/>
      <c r="P9374" s="60"/>
      <c r="Q9374" s="60"/>
      <c r="R9374" s="334">
        <v>24202</v>
      </c>
      <c r="S9374" s="319" t="s">
        <v>350</v>
      </c>
      <c r="BE9374" s="60"/>
      <c r="BR9374" s="60"/>
      <c r="BX9374" s="151"/>
      <c r="CB9374" s="151"/>
      <c r="CM9374" s="151"/>
      <c r="CO9374" s="151"/>
      <c r="CT9374" s="151"/>
      <c r="CY9374" s="151"/>
    </row>
    <row r="9375" spans="1:103" x14ac:dyDescent="0.2">
      <c r="A9375" s="60"/>
      <c r="B9375" s="60"/>
      <c r="C9375" s="60"/>
      <c r="D9375" s="60"/>
      <c r="E9375" s="60"/>
      <c r="F9375" s="60"/>
      <c r="G9375" s="60"/>
      <c r="H9375" s="60"/>
      <c r="I9375" s="60"/>
      <c r="J9375" s="60"/>
      <c r="K9375" s="60"/>
      <c r="L9375" s="60"/>
      <c r="M9375" s="60"/>
      <c r="N9375" s="60"/>
      <c r="O9375" s="60"/>
      <c r="P9375" s="60"/>
      <c r="Q9375" s="60"/>
      <c r="R9375" s="334">
        <v>24203</v>
      </c>
      <c r="S9375" s="319" t="s">
        <v>350</v>
      </c>
      <c r="BE9375" s="60"/>
      <c r="BR9375" s="60"/>
      <c r="BX9375" s="151"/>
      <c r="CB9375" s="151"/>
      <c r="CM9375" s="151"/>
      <c r="CO9375" s="151"/>
      <c r="CT9375" s="151"/>
      <c r="CY9375" s="151"/>
    </row>
    <row r="9376" spans="1:103" x14ac:dyDescent="0.2">
      <c r="A9376" s="60"/>
      <c r="B9376" s="60"/>
      <c r="C9376" s="60"/>
      <c r="D9376" s="60"/>
      <c r="E9376" s="60"/>
      <c r="F9376" s="60"/>
      <c r="G9376" s="60"/>
      <c r="H9376" s="60"/>
      <c r="I9376" s="60"/>
      <c r="J9376" s="60"/>
      <c r="K9376" s="60"/>
      <c r="L9376" s="60"/>
      <c r="M9376" s="60"/>
      <c r="N9376" s="60"/>
      <c r="O9376" s="60"/>
      <c r="P9376" s="60"/>
      <c r="Q9376" s="60"/>
      <c r="R9376" s="334">
        <v>24205</v>
      </c>
      <c r="S9376" s="319" t="s">
        <v>350</v>
      </c>
      <c r="BE9376" s="60"/>
      <c r="BR9376" s="60"/>
      <c r="BX9376" s="151"/>
      <c r="CB9376" s="151"/>
      <c r="CM9376" s="151"/>
      <c r="CO9376" s="151"/>
      <c r="CT9376" s="151"/>
      <c r="CY9376" s="151"/>
    </row>
    <row r="9377" spans="1:103" x14ac:dyDescent="0.2">
      <c r="A9377" s="60"/>
      <c r="B9377" s="60"/>
      <c r="C9377" s="60"/>
      <c r="D9377" s="60"/>
      <c r="E9377" s="60"/>
      <c r="F9377" s="60"/>
      <c r="G9377" s="60"/>
      <c r="H9377" s="60"/>
      <c r="I9377" s="60"/>
      <c r="J9377" s="60"/>
      <c r="K9377" s="60"/>
      <c r="L9377" s="60"/>
      <c r="M9377" s="60"/>
      <c r="N9377" s="60"/>
      <c r="O9377" s="60"/>
      <c r="P9377" s="60"/>
      <c r="Q9377" s="60"/>
      <c r="R9377" s="334">
        <v>24209</v>
      </c>
      <c r="S9377" s="319" t="s">
        <v>350</v>
      </c>
      <c r="BE9377" s="60"/>
      <c r="BR9377" s="60"/>
      <c r="BX9377" s="151"/>
      <c r="CB9377" s="151"/>
      <c r="CM9377" s="151"/>
      <c r="CO9377" s="151"/>
      <c r="CT9377" s="151"/>
      <c r="CY9377" s="151"/>
    </row>
    <row r="9378" spans="1:103" x14ac:dyDescent="0.2">
      <c r="A9378" s="60"/>
      <c r="B9378" s="60"/>
      <c r="C9378" s="60"/>
      <c r="D9378" s="60"/>
      <c r="E9378" s="60"/>
      <c r="F9378" s="60"/>
      <c r="G9378" s="60"/>
      <c r="H9378" s="60"/>
      <c r="I9378" s="60"/>
      <c r="J9378" s="60"/>
      <c r="K9378" s="60"/>
      <c r="L9378" s="60"/>
      <c r="M9378" s="60"/>
      <c r="N9378" s="60"/>
      <c r="O9378" s="60"/>
      <c r="P9378" s="60"/>
      <c r="Q9378" s="60"/>
      <c r="R9378" s="334">
        <v>24210</v>
      </c>
      <c r="S9378" s="319" t="s">
        <v>351</v>
      </c>
      <c r="BE9378" s="60"/>
      <c r="BR9378" s="60"/>
      <c r="BX9378" s="151"/>
      <c r="CB9378" s="151"/>
      <c r="CM9378" s="151"/>
      <c r="CO9378" s="151"/>
      <c r="CT9378" s="151"/>
      <c r="CY9378" s="151"/>
    </row>
    <row r="9379" spans="1:103" x14ac:dyDescent="0.2">
      <c r="A9379" s="60"/>
      <c r="B9379" s="60"/>
      <c r="C9379" s="60"/>
      <c r="D9379" s="60"/>
      <c r="E9379" s="60"/>
      <c r="F9379" s="60"/>
      <c r="G9379" s="60"/>
      <c r="H9379" s="60"/>
      <c r="I9379" s="60"/>
      <c r="J9379" s="60"/>
      <c r="K9379" s="60"/>
      <c r="L9379" s="60"/>
      <c r="M9379" s="60"/>
      <c r="N9379" s="60"/>
      <c r="O9379" s="60"/>
      <c r="P9379" s="60"/>
      <c r="Q9379" s="60"/>
      <c r="R9379" s="334">
        <v>24211</v>
      </c>
      <c r="S9379" s="319" t="s">
        <v>351</v>
      </c>
      <c r="BE9379" s="60"/>
      <c r="BR9379" s="60"/>
      <c r="BX9379" s="151"/>
      <c r="CB9379" s="151"/>
      <c r="CM9379" s="151"/>
      <c r="CO9379" s="151"/>
      <c r="CT9379" s="151"/>
      <c r="CY9379" s="151"/>
    </row>
    <row r="9380" spans="1:103" x14ac:dyDescent="0.2">
      <c r="A9380" s="60"/>
      <c r="B9380" s="60"/>
      <c r="C9380" s="60"/>
      <c r="D9380" s="60"/>
      <c r="E9380" s="60"/>
      <c r="F9380" s="60"/>
      <c r="G9380" s="60"/>
      <c r="H9380" s="60"/>
      <c r="I9380" s="60"/>
      <c r="J9380" s="60"/>
      <c r="K9380" s="60"/>
      <c r="L9380" s="60"/>
      <c r="M9380" s="60"/>
      <c r="N9380" s="60"/>
      <c r="O9380" s="60"/>
      <c r="P9380" s="60"/>
      <c r="Q9380" s="60"/>
      <c r="R9380" s="334">
        <v>24212</v>
      </c>
      <c r="S9380" s="319" t="s">
        <v>351</v>
      </c>
      <c r="BE9380" s="60"/>
      <c r="BR9380" s="60"/>
      <c r="BX9380" s="151"/>
      <c r="CB9380" s="151"/>
      <c r="CM9380" s="151"/>
      <c r="CO9380" s="151"/>
      <c r="CT9380" s="151"/>
      <c r="CY9380" s="151"/>
    </row>
    <row r="9381" spans="1:103" x14ac:dyDescent="0.2">
      <c r="A9381" s="60"/>
      <c r="B9381" s="60"/>
      <c r="C9381" s="60"/>
      <c r="D9381" s="60"/>
      <c r="E9381" s="60"/>
      <c r="F9381" s="60"/>
      <c r="G9381" s="60"/>
      <c r="H9381" s="60"/>
      <c r="I9381" s="60"/>
      <c r="J9381" s="60"/>
      <c r="K9381" s="60"/>
      <c r="L9381" s="60"/>
      <c r="M9381" s="60"/>
      <c r="N9381" s="60"/>
      <c r="O9381" s="60"/>
      <c r="P9381" s="60"/>
      <c r="Q9381" s="60"/>
      <c r="R9381" s="334">
        <v>24215</v>
      </c>
      <c r="S9381" s="319" t="s">
        <v>350</v>
      </c>
      <c r="BE9381" s="60"/>
      <c r="BR9381" s="60"/>
      <c r="BX9381" s="151"/>
      <c r="CB9381" s="151"/>
      <c r="CM9381" s="151"/>
      <c r="CO9381" s="151"/>
      <c r="CT9381" s="151"/>
      <c r="CY9381" s="151"/>
    </row>
    <row r="9382" spans="1:103" x14ac:dyDescent="0.2">
      <c r="A9382" s="60"/>
      <c r="B9382" s="60"/>
      <c r="C9382" s="60"/>
      <c r="D9382" s="60"/>
      <c r="E9382" s="60"/>
      <c r="F9382" s="60"/>
      <c r="G9382" s="60"/>
      <c r="H9382" s="60"/>
      <c r="I9382" s="60"/>
      <c r="J9382" s="60"/>
      <c r="K9382" s="60"/>
      <c r="L9382" s="60"/>
      <c r="M9382" s="60"/>
      <c r="N9382" s="60"/>
      <c r="O9382" s="60"/>
      <c r="P9382" s="60"/>
      <c r="Q9382" s="60"/>
      <c r="R9382" s="334">
        <v>24216</v>
      </c>
      <c r="S9382" s="319" t="s">
        <v>350</v>
      </c>
      <c r="BE9382" s="60"/>
      <c r="BR9382" s="60"/>
      <c r="BX9382" s="151"/>
      <c r="CB9382" s="151"/>
      <c r="CM9382" s="151"/>
      <c r="CO9382" s="151"/>
      <c r="CT9382" s="151"/>
      <c r="CY9382" s="151"/>
    </row>
    <row r="9383" spans="1:103" x14ac:dyDescent="0.2">
      <c r="A9383" s="60"/>
      <c r="B9383" s="60"/>
      <c r="C9383" s="60"/>
      <c r="D9383" s="60"/>
      <c r="E9383" s="60"/>
      <c r="F9383" s="60"/>
      <c r="G9383" s="60"/>
      <c r="H9383" s="60"/>
      <c r="I9383" s="60"/>
      <c r="J9383" s="60"/>
      <c r="K9383" s="60"/>
      <c r="L9383" s="60"/>
      <c r="M9383" s="60"/>
      <c r="N9383" s="60"/>
      <c r="O9383" s="60"/>
      <c r="P9383" s="60"/>
      <c r="Q9383" s="60"/>
      <c r="R9383" s="334">
        <v>24217</v>
      </c>
      <c r="S9383" s="319" t="s">
        <v>351</v>
      </c>
      <c r="BE9383" s="60"/>
      <c r="BR9383" s="60"/>
      <c r="BX9383" s="151"/>
      <c r="CB9383" s="151"/>
      <c r="CM9383" s="151"/>
      <c r="CO9383" s="151"/>
      <c r="CT9383" s="151"/>
      <c r="CY9383" s="151"/>
    </row>
    <row r="9384" spans="1:103" x14ac:dyDescent="0.2">
      <c r="A9384" s="60"/>
      <c r="B9384" s="60"/>
      <c r="C9384" s="60"/>
      <c r="D9384" s="60"/>
      <c r="E9384" s="60"/>
      <c r="F9384" s="60"/>
      <c r="G9384" s="60"/>
      <c r="H9384" s="60"/>
      <c r="I9384" s="60"/>
      <c r="J9384" s="60"/>
      <c r="K9384" s="60"/>
      <c r="L9384" s="60"/>
      <c r="M9384" s="60"/>
      <c r="N9384" s="60"/>
      <c r="O9384" s="60"/>
      <c r="P9384" s="60"/>
      <c r="Q9384" s="60"/>
      <c r="R9384" s="334">
        <v>24218</v>
      </c>
      <c r="S9384" s="319" t="s">
        <v>350</v>
      </c>
      <c r="BE9384" s="60"/>
      <c r="BR9384" s="60"/>
      <c r="BX9384" s="151"/>
      <c r="CB9384" s="151"/>
      <c r="CM9384" s="151"/>
      <c r="CO9384" s="151"/>
      <c r="CT9384" s="151"/>
      <c r="CY9384" s="151"/>
    </row>
    <row r="9385" spans="1:103" x14ac:dyDescent="0.2">
      <c r="A9385" s="60"/>
      <c r="B9385" s="60"/>
      <c r="C9385" s="60"/>
      <c r="D9385" s="60"/>
      <c r="E9385" s="60"/>
      <c r="F9385" s="60"/>
      <c r="G9385" s="60"/>
      <c r="H9385" s="60"/>
      <c r="I9385" s="60"/>
      <c r="J9385" s="60"/>
      <c r="K9385" s="60"/>
      <c r="L9385" s="60"/>
      <c r="M9385" s="60"/>
      <c r="N9385" s="60"/>
      <c r="O9385" s="60"/>
      <c r="P9385" s="60"/>
      <c r="Q9385" s="60"/>
      <c r="R9385" s="334">
        <v>24219</v>
      </c>
      <c r="S9385" s="319" t="s">
        <v>350</v>
      </c>
      <c r="BE9385" s="60"/>
      <c r="BR9385" s="60"/>
      <c r="BX9385" s="151"/>
      <c r="CB9385" s="151"/>
      <c r="CM9385" s="151"/>
      <c r="CO9385" s="151"/>
      <c r="CT9385" s="151"/>
      <c r="CY9385" s="151"/>
    </row>
    <row r="9386" spans="1:103" x14ac:dyDescent="0.2">
      <c r="A9386" s="60"/>
      <c r="B9386" s="60"/>
      <c r="C9386" s="60"/>
      <c r="D9386" s="60"/>
      <c r="E9386" s="60"/>
      <c r="F9386" s="60"/>
      <c r="G9386" s="60"/>
      <c r="H9386" s="60"/>
      <c r="I9386" s="60"/>
      <c r="J9386" s="60"/>
      <c r="K9386" s="60"/>
      <c r="L9386" s="60"/>
      <c r="M9386" s="60"/>
      <c r="N9386" s="60"/>
      <c r="O9386" s="60"/>
      <c r="P9386" s="60"/>
      <c r="Q9386" s="60"/>
      <c r="R9386" s="334">
        <v>24220</v>
      </c>
      <c r="S9386" s="319" t="s">
        <v>351</v>
      </c>
      <c r="BE9386" s="60"/>
      <c r="BR9386" s="60"/>
      <c r="BX9386" s="151"/>
      <c r="CB9386" s="151"/>
      <c r="CM9386" s="151"/>
      <c r="CO9386" s="151"/>
      <c r="CT9386" s="151"/>
      <c r="CY9386" s="151"/>
    </row>
    <row r="9387" spans="1:103" x14ac:dyDescent="0.2">
      <c r="A9387" s="60"/>
      <c r="B9387" s="60"/>
      <c r="C9387" s="60"/>
      <c r="D9387" s="60"/>
      <c r="E9387" s="60"/>
      <c r="F9387" s="60"/>
      <c r="G9387" s="60"/>
      <c r="H9387" s="60"/>
      <c r="I9387" s="60"/>
      <c r="J9387" s="60"/>
      <c r="K9387" s="60"/>
      <c r="L9387" s="60"/>
      <c r="M9387" s="60"/>
      <c r="N9387" s="60"/>
      <c r="O9387" s="60"/>
      <c r="P9387" s="60"/>
      <c r="Q9387" s="60"/>
      <c r="R9387" s="334">
        <v>24221</v>
      </c>
      <c r="S9387" s="319" t="s">
        <v>350</v>
      </c>
      <c r="BE9387" s="60"/>
      <c r="BR9387" s="60"/>
      <c r="BX9387" s="151"/>
      <c r="CB9387" s="151"/>
      <c r="CM9387" s="151"/>
      <c r="CO9387" s="151"/>
      <c r="CT9387" s="151"/>
      <c r="CY9387" s="151"/>
    </row>
    <row r="9388" spans="1:103" x14ac:dyDescent="0.2">
      <c r="A9388" s="60"/>
      <c r="B9388" s="60"/>
      <c r="C9388" s="60"/>
      <c r="D9388" s="60"/>
      <c r="E9388" s="60"/>
      <c r="F9388" s="60"/>
      <c r="G9388" s="60"/>
      <c r="H9388" s="60"/>
      <c r="I9388" s="60"/>
      <c r="J9388" s="60"/>
      <c r="K9388" s="60"/>
      <c r="L9388" s="60"/>
      <c r="M9388" s="60"/>
      <c r="N9388" s="60"/>
      <c r="O9388" s="60"/>
      <c r="P9388" s="60"/>
      <c r="Q9388" s="60"/>
      <c r="R9388" s="334">
        <v>24224</v>
      </c>
      <c r="S9388" s="319" t="s">
        <v>350</v>
      </c>
      <c r="BE9388" s="60"/>
      <c r="BR9388" s="60"/>
      <c r="BX9388" s="151"/>
      <c r="CB9388" s="151"/>
      <c r="CM9388" s="151"/>
      <c r="CO9388" s="151"/>
      <c r="CT9388" s="151"/>
      <c r="CY9388" s="151"/>
    </row>
    <row r="9389" spans="1:103" x14ac:dyDescent="0.2">
      <c r="A9389" s="60"/>
      <c r="B9389" s="60"/>
      <c r="C9389" s="60"/>
      <c r="D9389" s="60"/>
      <c r="E9389" s="60"/>
      <c r="F9389" s="60"/>
      <c r="G9389" s="60"/>
      <c r="H9389" s="60"/>
      <c r="I9389" s="60"/>
      <c r="J9389" s="60"/>
      <c r="K9389" s="60"/>
      <c r="L9389" s="60"/>
      <c r="M9389" s="60"/>
      <c r="N9389" s="60"/>
      <c r="O9389" s="60"/>
      <c r="P9389" s="60"/>
      <c r="Q9389" s="60"/>
      <c r="R9389" s="334">
        <v>24225</v>
      </c>
      <c r="S9389" s="319" t="s">
        <v>351</v>
      </c>
      <c r="BE9389" s="60"/>
      <c r="BR9389" s="60"/>
      <c r="BX9389" s="151"/>
      <c r="CB9389" s="151"/>
      <c r="CM9389" s="151"/>
      <c r="CO9389" s="151"/>
      <c r="CT9389" s="151"/>
      <c r="CY9389" s="151"/>
    </row>
    <row r="9390" spans="1:103" x14ac:dyDescent="0.2">
      <c r="A9390" s="60"/>
      <c r="B9390" s="60"/>
      <c r="C9390" s="60"/>
      <c r="D9390" s="60"/>
      <c r="E9390" s="60"/>
      <c r="F9390" s="60"/>
      <c r="G9390" s="60"/>
      <c r="H9390" s="60"/>
      <c r="I9390" s="60"/>
      <c r="J9390" s="60"/>
      <c r="K9390" s="60"/>
      <c r="L9390" s="60"/>
      <c r="M9390" s="60"/>
      <c r="N9390" s="60"/>
      <c r="O9390" s="60"/>
      <c r="P9390" s="60"/>
      <c r="Q9390" s="60"/>
      <c r="R9390" s="334">
        <v>24226</v>
      </c>
      <c r="S9390" s="319" t="s">
        <v>351</v>
      </c>
      <c r="BE9390" s="60"/>
      <c r="BR9390" s="60"/>
      <c r="BX9390" s="151"/>
      <c r="CB9390" s="151"/>
      <c r="CM9390" s="151"/>
      <c r="CO9390" s="151"/>
      <c r="CT9390" s="151"/>
      <c r="CY9390" s="151"/>
    </row>
    <row r="9391" spans="1:103" x14ac:dyDescent="0.2">
      <c r="A9391" s="60"/>
      <c r="B9391" s="60"/>
      <c r="C9391" s="60"/>
      <c r="D9391" s="60"/>
      <c r="E9391" s="60"/>
      <c r="F9391" s="60"/>
      <c r="G9391" s="60"/>
      <c r="H9391" s="60"/>
      <c r="I9391" s="60"/>
      <c r="J9391" s="60"/>
      <c r="K9391" s="60"/>
      <c r="L9391" s="60"/>
      <c r="M9391" s="60"/>
      <c r="N9391" s="60"/>
      <c r="O9391" s="60"/>
      <c r="P9391" s="60"/>
      <c r="Q9391" s="60"/>
      <c r="R9391" s="334">
        <v>24228</v>
      </c>
      <c r="S9391" s="319" t="s">
        <v>350</v>
      </c>
      <c r="BE9391" s="60"/>
      <c r="BR9391" s="60"/>
      <c r="BX9391" s="151"/>
      <c r="CB9391" s="151"/>
      <c r="CM9391" s="151"/>
      <c r="CO9391" s="151"/>
      <c r="CT9391" s="151"/>
      <c r="CY9391" s="151"/>
    </row>
    <row r="9392" spans="1:103" x14ac:dyDescent="0.2">
      <c r="A9392" s="60"/>
      <c r="B9392" s="60"/>
      <c r="C9392" s="60"/>
      <c r="D9392" s="60"/>
      <c r="E9392" s="60"/>
      <c r="F9392" s="60"/>
      <c r="G9392" s="60"/>
      <c r="H9392" s="60"/>
      <c r="I9392" s="60"/>
      <c r="J9392" s="60"/>
      <c r="K9392" s="60"/>
      <c r="L9392" s="60"/>
      <c r="M9392" s="60"/>
      <c r="N9392" s="60"/>
      <c r="O9392" s="60"/>
      <c r="P9392" s="60"/>
      <c r="Q9392" s="60"/>
      <c r="R9392" s="334">
        <v>24230</v>
      </c>
      <c r="S9392" s="319" t="s">
        <v>350</v>
      </c>
      <c r="BE9392" s="60"/>
      <c r="BR9392" s="60"/>
      <c r="BX9392" s="151"/>
      <c r="CB9392" s="151"/>
      <c r="CM9392" s="151"/>
      <c r="CO9392" s="151"/>
      <c r="CT9392" s="151"/>
      <c r="CY9392" s="151"/>
    </row>
    <row r="9393" spans="1:103" x14ac:dyDescent="0.2">
      <c r="A9393" s="60"/>
      <c r="B9393" s="60"/>
      <c r="C9393" s="60"/>
      <c r="D9393" s="60"/>
      <c r="E9393" s="60"/>
      <c r="F9393" s="60"/>
      <c r="G9393" s="60"/>
      <c r="H9393" s="60"/>
      <c r="I9393" s="60"/>
      <c r="J9393" s="60"/>
      <c r="K9393" s="60"/>
      <c r="L9393" s="60"/>
      <c r="M9393" s="60"/>
      <c r="N9393" s="60"/>
      <c r="O9393" s="60"/>
      <c r="P9393" s="60"/>
      <c r="Q9393" s="60"/>
      <c r="R9393" s="334">
        <v>24236</v>
      </c>
      <c r="S9393" s="319" t="s">
        <v>351</v>
      </c>
      <c r="BE9393" s="60"/>
      <c r="BR9393" s="60"/>
      <c r="BX9393" s="151"/>
      <c r="CB9393" s="151"/>
      <c r="CM9393" s="151"/>
      <c r="CO9393" s="151"/>
      <c r="CT9393" s="151"/>
      <c r="CY9393" s="151"/>
    </row>
    <row r="9394" spans="1:103" x14ac:dyDescent="0.2">
      <c r="A9394" s="60"/>
      <c r="B9394" s="60"/>
      <c r="C9394" s="60"/>
      <c r="D9394" s="60"/>
      <c r="E9394" s="60"/>
      <c r="F9394" s="60"/>
      <c r="G9394" s="60"/>
      <c r="H9394" s="60"/>
      <c r="I9394" s="60"/>
      <c r="J9394" s="60"/>
      <c r="K9394" s="60"/>
      <c r="L9394" s="60"/>
      <c r="M9394" s="60"/>
      <c r="N9394" s="60"/>
      <c r="O9394" s="60"/>
      <c r="P9394" s="60"/>
      <c r="Q9394" s="60"/>
      <c r="R9394" s="334">
        <v>24237</v>
      </c>
      <c r="S9394" s="319" t="s">
        <v>351</v>
      </c>
      <c r="BE9394" s="60"/>
      <c r="BR9394" s="60"/>
      <c r="BX9394" s="151"/>
      <c r="CB9394" s="151"/>
      <c r="CM9394" s="151"/>
      <c r="CO9394" s="151"/>
      <c r="CT9394" s="151"/>
      <c r="CY9394" s="151"/>
    </row>
    <row r="9395" spans="1:103" x14ac:dyDescent="0.2">
      <c r="A9395" s="60"/>
      <c r="B9395" s="60"/>
      <c r="C9395" s="60"/>
      <c r="D9395" s="60"/>
      <c r="E9395" s="60"/>
      <c r="F9395" s="60"/>
      <c r="G9395" s="60"/>
      <c r="H9395" s="60"/>
      <c r="I9395" s="60"/>
      <c r="J9395" s="60"/>
      <c r="K9395" s="60"/>
      <c r="L9395" s="60"/>
      <c r="M9395" s="60"/>
      <c r="N9395" s="60"/>
      <c r="O9395" s="60"/>
      <c r="P9395" s="60"/>
      <c r="Q9395" s="60"/>
      <c r="R9395" s="334">
        <v>24239</v>
      </c>
      <c r="S9395" s="319" t="s">
        <v>351</v>
      </c>
      <c r="BE9395" s="60"/>
      <c r="BR9395" s="60"/>
      <c r="BX9395" s="151"/>
      <c r="CB9395" s="151"/>
      <c r="CM9395" s="151"/>
      <c r="CO9395" s="151"/>
      <c r="CT9395" s="151"/>
      <c r="CY9395" s="151"/>
    </row>
    <row r="9396" spans="1:103" x14ac:dyDescent="0.2">
      <c r="A9396" s="60"/>
      <c r="B9396" s="60"/>
      <c r="C9396" s="60"/>
      <c r="D9396" s="60"/>
      <c r="E9396" s="60"/>
      <c r="F9396" s="60"/>
      <c r="G9396" s="60"/>
      <c r="H9396" s="60"/>
      <c r="I9396" s="60"/>
      <c r="J9396" s="60"/>
      <c r="K9396" s="60"/>
      <c r="L9396" s="60"/>
      <c r="M9396" s="60"/>
      <c r="N9396" s="60"/>
      <c r="O9396" s="60"/>
      <c r="P9396" s="60"/>
      <c r="Q9396" s="60"/>
      <c r="R9396" s="334">
        <v>24243</v>
      </c>
      <c r="S9396" s="319" t="s">
        <v>350</v>
      </c>
      <c r="BE9396" s="60"/>
      <c r="BR9396" s="60"/>
      <c r="BX9396" s="151"/>
      <c r="CB9396" s="151"/>
      <c r="CM9396" s="151"/>
      <c r="CO9396" s="151"/>
      <c r="CT9396" s="151"/>
      <c r="CY9396" s="151"/>
    </row>
    <row r="9397" spans="1:103" x14ac:dyDescent="0.2">
      <c r="A9397" s="60"/>
      <c r="B9397" s="60"/>
      <c r="C9397" s="60"/>
      <c r="D9397" s="60"/>
      <c r="E9397" s="60"/>
      <c r="F9397" s="60"/>
      <c r="G9397" s="60"/>
      <c r="H9397" s="60"/>
      <c r="I9397" s="60"/>
      <c r="J9397" s="60"/>
      <c r="K9397" s="60"/>
      <c r="L9397" s="60"/>
      <c r="M9397" s="60"/>
      <c r="N9397" s="60"/>
      <c r="O9397" s="60"/>
      <c r="P9397" s="60"/>
      <c r="Q9397" s="60"/>
      <c r="R9397" s="334">
        <v>24244</v>
      </c>
      <c r="S9397" s="319" t="s">
        <v>350</v>
      </c>
      <c r="BE9397" s="60"/>
      <c r="BR9397" s="60"/>
      <c r="BX9397" s="151"/>
      <c r="CB9397" s="151"/>
      <c r="CM9397" s="151"/>
      <c r="CO9397" s="151"/>
      <c r="CT9397" s="151"/>
      <c r="CY9397" s="151"/>
    </row>
    <row r="9398" spans="1:103" x14ac:dyDescent="0.2">
      <c r="A9398" s="60"/>
      <c r="B9398" s="60"/>
      <c r="C9398" s="60"/>
      <c r="D9398" s="60"/>
      <c r="E9398" s="60"/>
      <c r="F9398" s="60"/>
      <c r="G9398" s="60"/>
      <c r="H9398" s="60"/>
      <c r="I9398" s="60"/>
      <c r="J9398" s="60"/>
      <c r="K9398" s="60"/>
      <c r="L9398" s="60"/>
      <c r="M9398" s="60"/>
      <c r="N9398" s="60"/>
      <c r="O9398" s="60"/>
      <c r="P9398" s="60"/>
      <c r="Q9398" s="60"/>
      <c r="R9398" s="334">
        <v>24245</v>
      </c>
      <c r="S9398" s="319" t="s">
        <v>350</v>
      </c>
      <c r="BE9398" s="60"/>
      <c r="BR9398" s="60"/>
      <c r="BX9398" s="151"/>
      <c r="CB9398" s="151"/>
      <c r="CM9398" s="151"/>
      <c r="CO9398" s="151"/>
      <c r="CT9398" s="151"/>
      <c r="CY9398" s="151"/>
    </row>
    <row r="9399" spans="1:103" x14ac:dyDescent="0.2">
      <c r="A9399" s="60"/>
      <c r="B9399" s="60"/>
      <c r="C9399" s="60"/>
      <c r="D9399" s="60"/>
      <c r="E9399" s="60"/>
      <c r="F9399" s="60"/>
      <c r="G9399" s="60"/>
      <c r="H9399" s="60"/>
      <c r="I9399" s="60"/>
      <c r="J9399" s="60"/>
      <c r="K9399" s="60"/>
      <c r="L9399" s="60"/>
      <c r="M9399" s="60"/>
      <c r="N9399" s="60"/>
      <c r="O9399" s="60"/>
      <c r="P9399" s="60"/>
      <c r="Q9399" s="60"/>
      <c r="R9399" s="334">
        <v>24246</v>
      </c>
      <c r="S9399" s="319" t="s">
        <v>350</v>
      </c>
      <c r="BE9399" s="60"/>
      <c r="BR9399" s="60"/>
      <c r="BX9399" s="151"/>
      <c r="CB9399" s="151"/>
      <c r="CM9399" s="151"/>
      <c r="CO9399" s="151"/>
      <c r="CT9399" s="151"/>
      <c r="CY9399" s="151"/>
    </row>
    <row r="9400" spans="1:103" x14ac:dyDescent="0.2">
      <c r="A9400" s="60"/>
      <c r="B9400" s="60"/>
      <c r="C9400" s="60"/>
      <c r="D9400" s="60"/>
      <c r="E9400" s="60"/>
      <c r="F9400" s="60"/>
      <c r="G9400" s="60"/>
      <c r="H9400" s="60"/>
      <c r="I9400" s="60"/>
      <c r="J9400" s="60"/>
      <c r="K9400" s="60"/>
      <c r="L9400" s="60"/>
      <c r="M9400" s="60"/>
      <c r="N9400" s="60"/>
      <c r="O9400" s="60"/>
      <c r="P9400" s="60"/>
      <c r="Q9400" s="60"/>
      <c r="R9400" s="334">
        <v>24248</v>
      </c>
      <c r="S9400" s="319" t="s">
        <v>350</v>
      </c>
      <c r="BE9400" s="60"/>
      <c r="BR9400" s="60"/>
      <c r="BX9400" s="151"/>
      <c r="CB9400" s="151"/>
      <c r="CM9400" s="151"/>
      <c r="CO9400" s="151"/>
      <c r="CT9400" s="151"/>
      <c r="CY9400" s="151"/>
    </row>
    <row r="9401" spans="1:103" x14ac:dyDescent="0.2">
      <c r="A9401" s="60"/>
      <c r="B9401" s="60"/>
      <c r="C9401" s="60"/>
      <c r="D9401" s="60"/>
      <c r="E9401" s="60"/>
      <c r="F9401" s="60"/>
      <c r="G9401" s="60"/>
      <c r="H9401" s="60"/>
      <c r="I9401" s="60"/>
      <c r="J9401" s="60"/>
      <c r="K9401" s="60"/>
      <c r="L9401" s="60"/>
      <c r="M9401" s="60"/>
      <c r="N9401" s="60"/>
      <c r="O9401" s="60"/>
      <c r="P9401" s="60"/>
      <c r="Q9401" s="60"/>
      <c r="R9401" s="334">
        <v>24250</v>
      </c>
      <c r="S9401" s="319" t="s">
        <v>350</v>
      </c>
      <c r="BE9401" s="60"/>
      <c r="BR9401" s="60"/>
      <c r="BX9401" s="151"/>
      <c r="CB9401" s="151"/>
      <c r="CM9401" s="151"/>
      <c r="CO9401" s="151"/>
      <c r="CT9401" s="151"/>
      <c r="CY9401" s="151"/>
    </row>
    <row r="9402" spans="1:103" x14ac:dyDescent="0.2">
      <c r="A9402" s="60"/>
      <c r="B9402" s="60"/>
      <c r="C9402" s="60"/>
      <c r="D9402" s="60"/>
      <c r="E9402" s="60"/>
      <c r="F9402" s="60"/>
      <c r="G9402" s="60"/>
      <c r="H9402" s="60"/>
      <c r="I9402" s="60"/>
      <c r="J9402" s="60"/>
      <c r="K9402" s="60"/>
      <c r="L9402" s="60"/>
      <c r="M9402" s="60"/>
      <c r="N9402" s="60"/>
      <c r="O9402" s="60"/>
      <c r="P9402" s="60"/>
      <c r="Q9402" s="60"/>
      <c r="R9402" s="334">
        <v>24251</v>
      </c>
      <c r="S9402" s="319" t="s">
        <v>350</v>
      </c>
      <c r="BE9402" s="60"/>
      <c r="BR9402" s="60"/>
      <c r="BX9402" s="151"/>
      <c r="CB9402" s="151"/>
      <c r="CM9402" s="151"/>
      <c r="CO9402" s="151"/>
      <c r="CT9402" s="151"/>
      <c r="CY9402" s="151"/>
    </row>
    <row r="9403" spans="1:103" x14ac:dyDescent="0.2">
      <c r="A9403" s="60"/>
      <c r="B9403" s="60"/>
      <c r="C9403" s="60"/>
      <c r="D9403" s="60"/>
      <c r="E9403" s="60"/>
      <c r="F9403" s="60"/>
      <c r="G9403" s="60"/>
      <c r="H9403" s="60"/>
      <c r="I9403" s="60"/>
      <c r="J9403" s="60"/>
      <c r="K9403" s="60"/>
      <c r="L9403" s="60"/>
      <c r="M9403" s="60"/>
      <c r="N9403" s="60"/>
      <c r="O9403" s="60"/>
      <c r="P9403" s="60"/>
      <c r="Q9403" s="60"/>
      <c r="R9403" s="334">
        <v>24256</v>
      </c>
      <c r="S9403" s="319" t="s">
        <v>350</v>
      </c>
      <c r="BE9403" s="60"/>
      <c r="BR9403" s="60"/>
      <c r="BX9403" s="151"/>
      <c r="CB9403" s="151"/>
      <c r="CM9403" s="151"/>
      <c r="CO9403" s="151"/>
      <c r="CT9403" s="151"/>
      <c r="CY9403" s="151"/>
    </row>
    <row r="9404" spans="1:103" x14ac:dyDescent="0.2">
      <c r="A9404" s="60"/>
      <c r="B9404" s="60"/>
      <c r="C9404" s="60"/>
      <c r="D9404" s="60"/>
      <c r="E9404" s="60"/>
      <c r="F9404" s="60"/>
      <c r="G9404" s="60"/>
      <c r="H9404" s="60"/>
      <c r="I9404" s="60"/>
      <c r="J9404" s="60"/>
      <c r="K9404" s="60"/>
      <c r="L9404" s="60"/>
      <c r="M9404" s="60"/>
      <c r="N9404" s="60"/>
      <c r="O9404" s="60"/>
      <c r="P9404" s="60"/>
      <c r="Q9404" s="60"/>
      <c r="R9404" s="334">
        <v>24258</v>
      </c>
      <c r="S9404" s="319" t="s">
        <v>350</v>
      </c>
      <c r="BE9404" s="60"/>
      <c r="BR9404" s="60"/>
      <c r="BX9404" s="151"/>
      <c r="CB9404" s="151"/>
      <c r="CM9404" s="151"/>
      <c r="CO9404" s="151"/>
      <c r="CT9404" s="151"/>
      <c r="CY9404" s="151"/>
    </row>
    <row r="9405" spans="1:103" x14ac:dyDescent="0.2">
      <c r="A9405" s="60"/>
      <c r="B9405" s="60"/>
      <c r="C9405" s="60"/>
      <c r="D9405" s="60"/>
      <c r="E9405" s="60"/>
      <c r="F9405" s="60"/>
      <c r="G9405" s="60"/>
      <c r="H9405" s="60"/>
      <c r="I9405" s="60"/>
      <c r="J9405" s="60"/>
      <c r="K9405" s="60"/>
      <c r="L9405" s="60"/>
      <c r="M9405" s="60"/>
      <c r="N9405" s="60"/>
      <c r="O9405" s="60"/>
      <c r="P9405" s="60"/>
      <c r="Q9405" s="60"/>
      <c r="R9405" s="334">
        <v>24260</v>
      </c>
      <c r="S9405" s="319" t="s">
        <v>351</v>
      </c>
      <c r="BE9405" s="60"/>
      <c r="BR9405" s="60"/>
      <c r="BX9405" s="151"/>
      <c r="CB9405" s="151"/>
      <c r="CM9405" s="151"/>
      <c r="CO9405" s="151"/>
      <c r="CT9405" s="151"/>
      <c r="CY9405" s="151"/>
    </row>
    <row r="9406" spans="1:103" x14ac:dyDescent="0.2">
      <c r="A9406" s="60"/>
      <c r="B9406" s="60"/>
      <c r="C9406" s="60"/>
      <c r="D9406" s="60"/>
      <c r="E9406" s="60"/>
      <c r="F9406" s="60"/>
      <c r="G9406" s="60"/>
      <c r="H9406" s="60"/>
      <c r="I9406" s="60"/>
      <c r="J9406" s="60"/>
      <c r="K9406" s="60"/>
      <c r="L9406" s="60"/>
      <c r="M9406" s="60"/>
      <c r="N9406" s="60"/>
      <c r="O9406" s="60"/>
      <c r="P9406" s="60"/>
      <c r="Q9406" s="60"/>
      <c r="R9406" s="334">
        <v>24263</v>
      </c>
      <c r="S9406" s="319" t="s">
        <v>350</v>
      </c>
      <c r="BE9406" s="60"/>
      <c r="BR9406" s="60"/>
      <c r="BX9406" s="151"/>
      <c r="CB9406" s="151"/>
      <c r="CM9406" s="151"/>
      <c r="CO9406" s="151"/>
      <c r="CT9406" s="151"/>
      <c r="CY9406" s="151"/>
    </row>
    <row r="9407" spans="1:103" x14ac:dyDescent="0.2">
      <c r="A9407" s="60"/>
      <c r="B9407" s="60"/>
      <c r="C9407" s="60"/>
      <c r="D9407" s="60"/>
      <c r="E9407" s="60"/>
      <c r="F9407" s="60"/>
      <c r="G9407" s="60"/>
      <c r="H9407" s="60"/>
      <c r="I9407" s="60"/>
      <c r="J9407" s="60"/>
      <c r="K9407" s="60"/>
      <c r="L9407" s="60"/>
      <c r="M9407" s="60"/>
      <c r="N9407" s="60"/>
      <c r="O9407" s="60"/>
      <c r="P9407" s="60"/>
      <c r="Q9407" s="60"/>
      <c r="R9407" s="334">
        <v>24265</v>
      </c>
      <c r="S9407" s="319" t="s">
        <v>350</v>
      </c>
      <c r="BE9407" s="60"/>
      <c r="BR9407" s="60"/>
      <c r="BX9407" s="151"/>
      <c r="CB9407" s="151"/>
      <c r="CM9407" s="151"/>
      <c r="CO9407" s="151"/>
      <c r="CT9407" s="151"/>
      <c r="CY9407" s="151"/>
    </row>
    <row r="9408" spans="1:103" x14ac:dyDescent="0.2">
      <c r="A9408" s="60"/>
      <c r="B9408" s="60"/>
      <c r="C9408" s="60"/>
      <c r="D9408" s="60"/>
      <c r="E9408" s="60"/>
      <c r="F9408" s="60"/>
      <c r="G9408" s="60"/>
      <c r="H9408" s="60"/>
      <c r="I9408" s="60"/>
      <c r="J9408" s="60"/>
      <c r="K9408" s="60"/>
      <c r="L9408" s="60"/>
      <c r="M9408" s="60"/>
      <c r="N9408" s="60"/>
      <c r="O9408" s="60"/>
      <c r="P9408" s="60"/>
      <c r="Q9408" s="60"/>
      <c r="R9408" s="334">
        <v>24266</v>
      </c>
      <c r="S9408" s="319" t="s">
        <v>351</v>
      </c>
      <c r="BE9408" s="60"/>
      <c r="BR9408" s="60"/>
      <c r="BX9408" s="151"/>
      <c r="CB9408" s="151"/>
      <c r="CM9408" s="151"/>
      <c r="CO9408" s="151"/>
      <c r="CT9408" s="151"/>
      <c r="CY9408" s="151"/>
    </row>
    <row r="9409" spans="1:103" x14ac:dyDescent="0.2">
      <c r="A9409" s="60"/>
      <c r="B9409" s="60"/>
      <c r="C9409" s="60"/>
      <c r="D9409" s="60"/>
      <c r="E9409" s="60"/>
      <c r="F9409" s="60"/>
      <c r="G9409" s="60"/>
      <c r="H9409" s="60"/>
      <c r="I9409" s="60"/>
      <c r="J9409" s="60"/>
      <c r="K9409" s="60"/>
      <c r="L9409" s="60"/>
      <c r="M9409" s="60"/>
      <c r="N9409" s="60"/>
      <c r="O9409" s="60"/>
      <c r="P9409" s="60"/>
      <c r="Q9409" s="60"/>
      <c r="R9409" s="334">
        <v>24269</v>
      </c>
      <c r="S9409" s="319" t="s">
        <v>351</v>
      </c>
      <c r="BE9409" s="60"/>
      <c r="BR9409" s="60"/>
      <c r="BX9409" s="151"/>
      <c r="CB9409" s="151"/>
      <c r="CM9409" s="151"/>
      <c r="CO9409" s="151"/>
      <c r="CT9409" s="151"/>
      <c r="CY9409" s="151"/>
    </row>
    <row r="9410" spans="1:103" x14ac:dyDescent="0.2">
      <c r="A9410" s="60"/>
      <c r="B9410" s="60"/>
      <c r="C9410" s="60"/>
      <c r="D9410" s="60"/>
      <c r="E9410" s="60"/>
      <c r="F9410" s="60"/>
      <c r="G9410" s="60"/>
      <c r="H9410" s="60"/>
      <c r="I9410" s="60"/>
      <c r="J9410" s="60"/>
      <c r="K9410" s="60"/>
      <c r="L9410" s="60"/>
      <c r="M9410" s="60"/>
      <c r="N9410" s="60"/>
      <c r="O9410" s="60"/>
      <c r="P9410" s="60"/>
      <c r="Q9410" s="60"/>
      <c r="R9410" s="334">
        <v>24270</v>
      </c>
      <c r="S9410" s="319" t="s">
        <v>351</v>
      </c>
      <c r="BE9410" s="60"/>
      <c r="BR9410" s="60"/>
      <c r="BX9410" s="151"/>
      <c r="CB9410" s="151"/>
      <c r="CM9410" s="151"/>
      <c r="CO9410" s="151"/>
      <c r="CT9410" s="151"/>
      <c r="CY9410" s="151"/>
    </row>
    <row r="9411" spans="1:103" x14ac:dyDescent="0.2">
      <c r="A9411" s="60"/>
      <c r="B9411" s="60"/>
      <c r="C9411" s="60"/>
      <c r="D9411" s="60"/>
      <c r="E9411" s="60"/>
      <c r="F9411" s="60"/>
      <c r="G9411" s="60"/>
      <c r="H9411" s="60"/>
      <c r="I9411" s="60"/>
      <c r="J9411" s="60"/>
      <c r="K9411" s="60"/>
      <c r="L9411" s="60"/>
      <c r="M9411" s="60"/>
      <c r="N9411" s="60"/>
      <c r="O9411" s="60"/>
      <c r="P9411" s="60"/>
      <c r="Q9411" s="60"/>
      <c r="R9411" s="334">
        <v>24271</v>
      </c>
      <c r="S9411" s="319" t="s">
        <v>351</v>
      </c>
      <c r="BE9411" s="60"/>
      <c r="BR9411" s="60"/>
      <c r="BX9411" s="151"/>
      <c r="CB9411" s="151"/>
      <c r="CM9411" s="151"/>
      <c r="CO9411" s="151"/>
      <c r="CT9411" s="151"/>
      <c r="CY9411" s="151"/>
    </row>
    <row r="9412" spans="1:103" x14ac:dyDescent="0.2">
      <c r="A9412" s="60"/>
      <c r="B9412" s="60"/>
      <c r="C9412" s="60"/>
      <c r="D9412" s="60"/>
      <c r="E9412" s="60"/>
      <c r="F9412" s="60"/>
      <c r="G9412" s="60"/>
      <c r="H9412" s="60"/>
      <c r="I9412" s="60"/>
      <c r="J9412" s="60"/>
      <c r="K9412" s="60"/>
      <c r="L9412" s="60"/>
      <c r="M9412" s="60"/>
      <c r="N9412" s="60"/>
      <c r="O9412" s="60"/>
      <c r="P9412" s="60"/>
      <c r="Q9412" s="60"/>
      <c r="R9412" s="334">
        <v>24272</v>
      </c>
      <c r="S9412" s="319" t="s">
        <v>350</v>
      </c>
      <c r="BE9412" s="60"/>
      <c r="BR9412" s="60"/>
      <c r="BX9412" s="151"/>
      <c r="CB9412" s="151"/>
      <c r="CM9412" s="151"/>
      <c r="CO9412" s="151"/>
      <c r="CT9412" s="151"/>
      <c r="CY9412" s="151"/>
    </row>
    <row r="9413" spans="1:103" x14ac:dyDescent="0.2">
      <c r="A9413" s="60"/>
      <c r="B9413" s="60"/>
      <c r="C9413" s="60"/>
      <c r="D9413" s="60"/>
      <c r="E9413" s="60"/>
      <c r="F9413" s="60"/>
      <c r="G9413" s="60"/>
      <c r="H9413" s="60"/>
      <c r="I9413" s="60"/>
      <c r="J9413" s="60"/>
      <c r="K9413" s="60"/>
      <c r="L9413" s="60"/>
      <c r="M9413" s="60"/>
      <c r="N9413" s="60"/>
      <c r="O9413" s="60"/>
      <c r="P9413" s="60"/>
      <c r="Q9413" s="60"/>
      <c r="R9413" s="334">
        <v>24273</v>
      </c>
      <c r="S9413" s="319" t="s">
        <v>350</v>
      </c>
      <c r="BE9413" s="60"/>
      <c r="BR9413" s="60"/>
      <c r="BX9413" s="151"/>
      <c r="CB9413" s="151"/>
      <c r="CM9413" s="151"/>
      <c r="CO9413" s="151"/>
      <c r="CT9413" s="151"/>
      <c r="CY9413" s="151"/>
    </row>
    <row r="9414" spans="1:103" x14ac:dyDescent="0.2">
      <c r="A9414" s="60"/>
      <c r="B9414" s="60"/>
      <c r="C9414" s="60"/>
      <c r="D9414" s="60"/>
      <c r="E9414" s="60"/>
      <c r="F9414" s="60"/>
      <c r="G9414" s="60"/>
      <c r="H9414" s="60"/>
      <c r="I9414" s="60"/>
      <c r="J9414" s="60"/>
      <c r="K9414" s="60"/>
      <c r="L9414" s="60"/>
      <c r="M9414" s="60"/>
      <c r="N9414" s="60"/>
      <c r="O9414" s="60"/>
      <c r="P9414" s="60"/>
      <c r="Q9414" s="60"/>
      <c r="R9414" s="334">
        <v>24277</v>
      </c>
      <c r="S9414" s="319" t="s">
        <v>350</v>
      </c>
      <c r="BE9414" s="60"/>
      <c r="BR9414" s="60"/>
      <c r="BX9414" s="151"/>
      <c r="CB9414" s="151"/>
      <c r="CM9414" s="151"/>
      <c r="CO9414" s="151"/>
      <c r="CT9414" s="151"/>
      <c r="CY9414" s="151"/>
    </row>
    <row r="9415" spans="1:103" x14ac:dyDescent="0.2">
      <c r="A9415" s="60"/>
      <c r="B9415" s="60"/>
      <c r="C9415" s="60"/>
      <c r="D9415" s="60"/>
      <c r="E9415" s="60"/>
      <c r="F9415" s="60"/>
      <c r="G9415" s="60"/>
      <c r="H9415" s="60"/>
      <c r="I9415" s="60"/>
      <c r="J9415" s="60"/>
      <c r="K9415" s="60"/>
      <c r="L9415" s="60"/>
      <c r="M9415" s="60"/>
      <c r="N9415" s="60"/>
      <c r="O9415" s="60"/>
      <c r="P9415" s="60"/>
      <c r="Q9415" s="60"/>
      <c r="R9415" s="334">
        <v>24279</v>
      </c>
      <c r="S9415" s="319" t="s">
        <v>350</v>
      </c>
      <c r="BE9415" s="60"/>
      <c r="BR9415" s="60"/>
      <c r="BX9415" s="151"/>
      <c r="CB9415" s="151"/>
      <c r="CM9415" s="151"/>
      <c r="CO9415" s="151"/>
      <c r="CT9415" s="151"/>
      <c r="CY9415" s="151"/>
    </row>
    <row r="9416" spans="1:103" x14ac:dyDescent="0.2">
      <c r="A9416" s="60"/>
      <c r="B9416" s="60"/>
      <c r="C9416" s="60"/>
      <c r="D9416" s="60"/>
      <c r="E9416" s="60"/>
      <c r="F9416" s="60"/>
      <c r="G9416" s="60"/>
      <c r="H9416" s="60"/>
      <c r="I9416" s="60"/>
      <c r="J9416" s="60"/>
      <c r="K9416" s="60"/>
      <c r="L9416" s="60"/>
      <c r="M9416" s="60"/>
      <c r="N9416" s="60"/>
      <c r="O9416" s="60"/>
      <c r="P9416" s="60"/>
      <c r="Q9416" s="60"/>
      <c r="R9416" s="334">
        <v>24280</v>
      </c>
      <c r="S9416" s="319" t="s">
        <v>351</v>
      </c>
      <c r="BE9416" s="60"/>
      <c r="BR9416" s="60"/>
      <c r="BX9416" s="151"/>
      <c r="CB9416" s="151"/>
      <c r="CM9416" s="151"/>
      <c r="CO9416" s="151"/>
      <c r="CT9416" s="151"/>
      <c r="CY9416" s="151"/>
    </row>
    <row r="9417" spans="1:103" x14ac:dyDescent="0.2">
      <c r="A9417" s="60"/>
      <c r="B9417" s="60"/>
      <c r="C9417" s="60"/>
      <c r="D9417" s="60"/>
      <c r="E9417" s="60"/>
      <c r="F9417" s="60"/>
      <c r="G9417" s="60"/>
      <c r="H9417" s="60"/>
      <c r="I9417" s="60"/>
      <c r="J9417" s="60"/>
      <c r="K9417" s="60"/>
      <c r="L9417" s="60"/>
      <c r="M9417" s="60"/>
      <c r="N9417" s="60"/>
      <c r="O9417" s="60"/>
      <c r="P9417" s="60"/>
      <c r="Q9417" s="60"/>
      <c r="R9417" s="334">
        <v>24281</v>
      </c>
      <c r="S9417" s="319" t="s">
        <v>350</v>
      </c>
      <c r="BE9417" s="60"/>
      <c r="BR9417" s="60"/>
      <c r="BX9417" s="151"/>
      <c r="CB9417" s="151"/>
      <c r="CM9417" s="151"/>
      <c r="CO9417" s="151"/>
      <c r="CT9417" s="151"/>
      <c r="CY9417" s="151"/>
    </row>
    <row r="9418" spans="1:103" x14ac:dyDescent="0.2">
      <c r="A9418" s="60"/>
      <c r="B9418" s="60"/>
      <c r="C9418" s="60"/>
      <c r="D9418" s="60"/>
      <c r="E9418" s="60"/>
      <c r="F9418" s="60"/>
      <c r="G9418" s="60"/>
      <c r="H9418" s="60"/>
      <c r="I9418" s="60"/>
      <c r="J9418" s="60"/>
      <c r="K9418" s="60"/>
      <c r="L9418" s="60"/>
      <c r="M9418" s="60"/>
      <c r="N9418" s="60"/>
      <c r="O9418" s="60"/>
      <c r="P9418" s="60"/>
      <c r="Q9418" s="60"/>
      <c r="R9418" s="334">
        <v>24282</v>
      </c>
      <c r="S9418" s="319" t="s">
        <v>350</v>
      </c>
      <c r="BE9418" s="60"/>
      <c r="BR9418" s="60"/>
      <c r="BX9418" s="151"/>
      <c r="CB9418" s="151"/>
      <c r="CM9418" s="151"/>
      <c r="CO9418" s="151"/>
      <c r="CT9418" s="151"/>
      <c r="CY9418" s="151"/>
    </row>
    <row r="9419" spans="1:103" x14ac:dyDescent="0.2">
      <c r="A9419" s="60"/>
      <c r="B9419" s="60"/>
      <c r="C9419" s="60"/>
      <c r="D9419" s="60"/>
      <c r="E9419" s="60"/>
      <c r="F9419" s="60"/>
      <c r="G9419" s="60"/>
      <c r="H9419" s="60"/>
      <c r="I9419" s="60"/>
      <c r="J9419" s="60"/>
      <c r="K9419" s="60"/>
      <c r="L9419" s="60"/>
      <c r="M9419" s="60"/>
      <c r="N9419" s="60"/>
      <c r="O9419" s="60"/>
      <c r="P9419" s="60"/>
      <c r="Q9419" s="60"/>
      <c r="R9419" s="334">
        <v>24283</v>
      </c>
      <c r="S9419" s="319" t="s">
        <v>350</v>
      </c>
      <c r="BE9419" s="60"/>
      <c r="BR9419" s="60"/>
      <c r="BX9419" s="151"/>
      <c r="CB9419" s="151"/>
      <c r="CM9419" s="151"/>
      <c r="CO9419" s="151"/>
      <c r="CT9419" s="151"/>
      <c r="CY9419" s="151"/>
    </row>
    <row r="9420" spans="1:103" x14ac:dyDescent="0.2">
      <c r="A9420" s="60"/>
      <c r="B9420" s="60"/>
      <c r="C9420" s="60"/>
      <c r="D9420" s="60"/>
      <c r="E9420" s="60"/>
      <c r="F9420" s="60"/>
      <c r="G9420" s="60"/>
      <c r="H9420" s="60"/>
      <c r="I9420" s="60"/>
      <c r="J9420" s="60"/>
      <c r="K9420" s="60"/>
      <c r="L9420" s="60"/>
      <c r="M9420" s="60"/>
      <c r="N9420" s="60"/>
      <c r="O9420" s="60"/>
      <c r="P9420" s="60"/>
      <c r="Q9420" s="60"/>
      <c r="R9420" s="334">
        <v>24290</v>
      </c>
      <c r="S9420" s="319" t="s">
        <v>350</v>
      </c>
      <c r="BE9420" s="60"/>
      <c r="BR9420" s="60"/>
      <c r="BX9420" s="151"/>
      <c r="CB9420" s="151"/>
      <c r="CM9420" s="151"/>
      <c r="CO9420" s="151"/>
      <c r="CT9420" s="151"/>
      <c r="CY9420" s="151"/>
    </row>
    <row r="9421" spans="1:103" x14ac:dyDescent="0.2">
      <c r="A9421" s="60"/>
      <c r="B9421" s="60"/>
      <c r="C9421" s="60"/>
      <c r="D9421" s="60"/>
      <c r="E9421" s="60"/>
      <c r="F9421" s="60"/>
      <c r="G9421" s="60"/>
      <c r="H9421" s="60"/>
      <c r="I9421" s="60"/>
      <c r="J9421" s="60"/>
      <c r="K9421" s="60"/>
      <c r="L9421" s="60"/>
      <c r="M9421" s="60"/>
      <c r="N9421" s="60"/>
      <c r="O9421" s="60"/>
      <c r="P9421" s="60"/>
      <c r="Q9421" s="60"/>
      <c r="R9421" s="334">
        <v>24292</v>
      </c>
      <c r="S9421" s="319" t="s">
        <v>351</v>
      </c>
      <c r="BE9421" s="60"/>
      <c r="BR9421" s="60"/>
      <c r="BX9421" s="151"/>
      <c r="CB9421" s="151"/>
      <c r="CM9421" s="151"/>
      <c r="CO9421" s="151"/>
      <c r="CT9421" s="151"/>
      <c r="CY9421" s="151"/>
    </row>
    <row r="9422" spans="1:103" x14ac:dyDescent="0.2">
      <c r="A9422" s="60"/>
      <c r="B9422" s="60"/>
      <c r="C9422" s="60"/>
      <c r="D9422" s="60"/>
      <c r="E9422" s="60"/>
      <c r="F9422" s="60"/>
      <c r="G9422" s="60"/>
      <c r="H9422" s="60"/>
      <c r="I9422" s="60"/>
      <c r="J9422" s="60"/>
      <c r="K9422" s="60"/>
      <c r="L9422" s="60"/>
      <c r="M9422" s="60"/>
      <c r="N9422" s="60"/>
      <c r="O9422" s="60"/>
      <c r="P9422" s="60"/>
      <c r="Q9422" s="60"/>
      <c r="R9422" s="334">
        <v>24293</v>
      </c>
      <c r="S9422" s="319" t="s">
        <v>350</v>
      </c>
      <c r="BE9422" s="60"/>
      <c r="BR9422" s="60"/>
      <c r="BX9422" s="151"/>
      <c r="CB9422" s="151"/>
      <c r="CM9422" s="151"/>
      <c r="CO9422" s="151"/>
      <c r="CT9422" s="151"/>
      <c r="CY9422" s="151"/>
    </row>
    <row r="9423" spans="1:103" x14ac:dyDescent="0.2">
      <c r="A9423" s="60"/>
      <c r="B9423" s="60"/>
      <c r="C9423" s="60"/>
      <c r="D9423" s="60"/>
      <c r="E9423" s="60"/>
      <c r="F9423" s="60"/>
      <c r="G9423" s="60"/>
      <c r="H9423" s="60"/>
      <c r="I9423" s="60"/>
      <c r="J9423" s="60"/>
      <c r="K9423" s="60"/>
      <c r="L9423" s="60"/>
      <c r="M9423" s="60"/>
      <c r="N9423" s="60"/>
      <c r="O9423" s="60"/>
      <c r="P9423" s="60"/>
      <c r="Q9423" s="60"/>
      <c r="R9423" s="334">
        <v>24301</v>
      </c>
      <c r="S9423" s="319" t="s">
        <v>351</v>
      </c>
      <c r="BE9423" s="60"/>
      <c r="BR9423" s="60"/>
      <c r="BX9423" s="151"/>
      <c r="CB9423" s="151"/>
      <c r="CM9423" s="151"/>
      <c r="CO9423" s="151"/>
      <c r="CT9423" s="151"/>
      <c r="CY9423" s="151"/>
    </row>
    <row r="9424" spans="1:103" x14ac:dyDescent="0.2">
      <c r="A9424" s="60"/>
      <c r="B9424" s="60"/>
      <c r="C9424" s="60"/>
      <c r="D9424" s="60"/>
      <c r="E9424" s="60"/>
      <c r="F9424" s="60"/>
      <c r="G9424" s="60"/>
      <c r="H9424" s="60"/>
      <c r="I9424" s="60"/>
      <c r="J9424" s="60"/>
      <c r="K9424" s="60"/>
      <c r="L9424" s="60"/>
      <c r="M9424" s="60"/>
      <c r="N9424" s="60"/>
      <c r="O9424" s="60"/>
      <c r="P9424" s="60"/>
      <c r="Q9424" s="60"/>
      <c r="R9424" s="334">
        <v>24311</v>
      </c>
      <c r="S9424" s="319" t="s">
        <v>351</v>
      </c>
      <c r="BE9424" s="60"/>
      <c r="BR9424" s="60"/>
      <c r="BX9424" s="151"/>
      <c r="CB9424" s="151"/>
      <c r="CM9424" s="151"/>
      <c r="CO9424" s="151"/>
      <c r="CT9424" s="151"/>
      <c r="CY9424" s="151"/>
    </row>
    <row r="9425" spans="1:103" x14ac:dyDescent="0.2">
      <c r="A9425" s="60"/>
      <c r="B9425" s="60"/>
      <c r="C9425" s="60"/>
      <c r="D9425" s="60"/>
      <c r="E9425" s="60"/>
      <c r="F9425" s="60"/>
      <c r="G9425" s="60"/>
      <c r="H9425" s="60"/>
      <c r="I9425" s="60"/>
      <c r="J9425" s="60"/>
      <c r="K9425" s="60"/>
      <c r="L9425" s="60"/>
      <c r="M9425" s="60"/>
      <c r="N9425" s="60"/>
      <c r="O9425" s="60"/>
      <c r="P9425" s="60"/>
      <c r="Q9425" s="60"/>
      <c r="R9425" s="334">
        <v>24312</v>
      </c>
      <c r="S9425" s="319" t="s">
        <v>351</v>
      </c>
      <c r="BE9425" s="60"/>
      <c r="BR9425" s="60"/>
      <c r="BX9425" s="151"/>
      <c r="CB9425" s="151"/>
      <c r="CM9425" s="151"/>
      <c r="CO9425" s="151"/>
      <c r="CT9425" s="151"/>
      <c r="CY9425" s="151"/>
    </row>
    <row r="9426" spans="1:103" x14ac:dyDescent="0.2">
      <c r="A9426" s="60"/>
      <c r="B9426" s="60"/>
      <c r="C9426" s="60"/>
      <c r="D9426" s="60"/>
      <c r="E9426" s="60"/>
      <c r="F9426" s="60"/>
      <c r="G9426" s="60"/>
      <c r="H9426" s="60"/>
      <c r="I9426" s="60"/>
      <c r="J9426" s="60"/>
      <c r="K9426" s="60"/>
      <c r="L9426" s="60"/>
      <c r="M9426" s="60"/>
      <c r="N9426" s="60"/>
      <c r="O9426" s="60"/>
      <c r="P9426" s="60"/>
      <c r="Q9426" s="60"/>
      <c r="R9426" s="334">
        <v>24313</v>
      </c>
      <c r="S9426" s="319" t="s">
        <v>351</v>
      </c>
      <c r="BE9426" s="60"/>
      <c r="BR9426" s="60"/>
      <c r="BX9426" s="151"/>
      <c r="CB9426" s="151"/>
      <c r="CM9426" s="151"/>
      <c r="CO9426" s="151"/>
      <c r="CT9426" s="151"/>
      <c r="CY9426" s="151"/>
    </row>
    <row r="9427" spans="1:103" x14ac:dyDescent="0.2">
      <c r="A9427" s="60"/>
      <c r="B9427" s="60"/>
      <c r="C9427" s="60"/>
      <c r="D9427" s="60"/>
      <c r="E9427" s="60"/>
      <c r="F9427" s="60"/>
      <c r="G9427" s="60"/>
      <c r="H9427" s="60"/>
      <c r="I9427" s="60"/>
      <c r="J9427" s="60"/>
      <c r="K9427" s="60"/>
      <c r="L9427" s="60"/>
      <c r="M9427" s="60"/>
      <c r="N9427" s="60"/>
      <c r="O9427" s="60"/>
      <c r="P9427" s="60"/>
      <c r="Q9427" s="60"/>
      <c r="R9427" s="334">
        <v>24314</v>
      </c>
      <c r="S9427" s="319" t="s">
        <v>351</v>
      </c>
      <c r="BE9427" s="60"/>
      <c r="BR9427" s="60"/>
      <c r="BX9427" s="151"/>
      <c r="CB9427" s="151"/>
      <c r="CM9427" s="151"/>
      <c r="CO9427" s="151"/>
      <c r="CT9427" s="151"/>
      <c r="CY9427" s="151"/>
    </row>
    <row r="9428" spans="1:103" x14ac:dyDescent="0.2">
      <c r="A9428" s="60"/>
      <c r="B9428" s="60"/>
      <c r="C9428" s="60"/>
      <c r="D9428" s="60"/>
      <c r="E9428" s="60"/>
      <c r="F9428" s="60"/>
      <c r="G9428" s="60"/>
      <c r="H9428" s="60"/>
      <c r="I9428" s="60"/>
      <c r="J9428" s="60"/>
      <c r="K9428" s="60"/>
      <c r="L9428" s="60"/>
      <c r="M9428" s="60"/>
      <c r="N9428" s="60"/>
      <c r="O9428" s="60"/>
      <c r="P9428" s="60"/>
      <c r="Q9428" s="60"/>
      <c r="R9428" s="334">
        <v>24315</v>
      </c>
      <c r="S9428" s="319" t="s">
        <v>351</v>
      </c>
      <c r="BE9428" s="60"/>
      <c r="BR9428" s="60"/>
      <c r="BX9428" s="151"/>
      <c r="CB9428" s="151"/>
      <c r="CM9428" s="151"/>
      <c r="CO9428" s="151"/>
      <c r="CT9428" s="151"/>
      <c r="CY9428" s="151"/>
    </row>
    <row r="9429" spans="1:103" x14ac:dyDescent="0.2">
      <c r="A9429" s="60"/>
      <c r="B9429" s="60"/>
      <c r="C9429" s="60"/>
      <c r="D9429" s="60"/>
      <c r="E9429" s="60"/>
      <c r="F9429" s="60"/>
      <c r="G9429" s="60"/>
      <c r="H9429" s="60"/>
      <c r="I9429" s="60"/>
      <c r="J9429" s="60"/>
      <c r="K9429" s="60"/>
      <c r="L9429" s="60"/>
      <c r="M9429" s="60"/>
      <c r="N9429" s="60"/>
      <c r="O9429" s="60"/>
      <c r="P9429" s="60"/>
      <c r="Q9429" s="60"/>
      <c r="R9429" s="334">
        <v>24316</v>
      </c>
      <c r="S9429" s="319" t="s">
        <v>351</v>
      </c>
      <c r="BE9429" s="60"/>
      <c r="BR9429" s="60"/>
      <c r="BX9429" s="151"/>
      <c r="CB9429" s="151"/>
      <c r="CM9429" s="151"/>
      <c r="CO9429" s="151"/>
      <c r="CT9429" s="151"/>
      <c r="CY9429" s="151"/>
    </row>
    <row r="9430" spans="1:103" x14ac:dyDescent="0.2">
      <c r="A9430" s="60"/>
      <c r="B9430" s="60"/>
      <c r="C9430" s="60"/>
      <c r="D9430" s="60"/>
      <c r="E9430" s="60"/>
      <c r="F9430" s="60"/>
      <c r="G9430" s="60"/>
      <c r="H9430" s="60"/>
      <c r="I9430" s="60"/>
      <c r="J9430" s="60"/>
      <c r="K9430" s="60"/>
      <c r="L9430" s="60"/>
      <c r="M9430" s="60"/>
      <c r="N9430" s="60"/>
      <c r="O9430" s="60"/>
      <c r="P9430" s="60"/>
      <c r="Q9430" s="60"/>
      <c r="R9430" s="334">
        <v>24317</v>
      </c>
      <c r="S9430" s="319" t="s">
        <v>351</v>
      </c>
      <c r="BE9430" s="60"/>
      <c r="BR9430" s="60"/>
      <c r="BX9430" s="151"/>
      <c r="CB9430" s="151"/>
      <c r="CM9430" s="151"/>
      <c r="CO9430" s="151"/>
      <c r="CT9430" s="151"/>
      <c r="CY9430" s="151"/>
    </row>
    <row r="9431" spans="1:103" x14ac:dyDescent="0.2">
      <c r="A9431" s="60"/>
      <c r="B9431" s="60"/>
      <c r="C9431" s="60"/>
      <c r="D9431" s="60"/>
      <c r="E9431" s="60"/>
      <c r="F9431" s="60"/>
      <c r="G9431" s="60"/>
      <c r="H9431" s="60"/>
      <c r="I9431" s="60"/>
      <c r="J9431" s="60"/>
      <c r="K9431" s="60"/>
      <c r="L9431" s="60"/>
      <c r="M9431" s="60"/>
      <c r="N9431" s="60"/>
      <c r="O9431" s="60"/>
      <c r="P9431" s="60"/>
      <c r="Q9431" s="60"/>
      <c r="R9431" s="334">
        <v>24318</v>
      </c>
      <c r="S9431" s="319" t="s">
        <v>351</v>
      </c>
      <c r="BE9431" s="60"/>
      <c r="BR9431" s="60"/>
      <c r="BX9431" s="151"/>
      <c r="CB9431" s="151"/>
      <c r="CM9431" s="151"/>
      <c r="CO9431" s="151"/>
      <c r="CT9431" s="151"/>
      <c r="CY9431" s="151"/>
    </row>
    <row r="9432" spans="1:103" x14ac:dyDescent="0.2">
      <c r="A9432" s="60"/>
      <c r="B9432" s="60"/>
      <c r="C9432" s="60"/>
      <c r="D9432" s="60"/>
      <c r="E9432" s="60"/>
      <c r="F9432" s="60"/>
      <c r="G9432" s="60"/>
      <c r="H9432" s="60"/>
      <c r="I9432" s="60"/>
      <c r="J9432" s="60"/>
      <c r="K9432" s="60"/>
      <c r="L9432" s="60"/>
      <c r="M9432" s="60"/>
      <c r="N9432" s="60"/>
      <c r="O9432" s="60"/>
      <c r="P9432" s="60"/>
      <c r="Q9432" s="60"/>
      <c r="R9432" s="334">
        <v>24319</v>
      </c>
      <c r="S9432" s="319" t="s">
        <v>351</v>
      </c>
      <c r="BE9432" s="60"/>
      <c r="BR9432" s="60"/>
      <c r="BX9432" s="151"/>
      <c r="CB9432" s="151"/>
      <c r="CM9432" s="151"/>
      <c r="CO9432" s="151"/>
      <c r="CT9432" s="151"/>
      <c r="CY9432" s="151"/>
    </row>
    <row r="9433" spans="1:103" x14ac:dyDescent="0.2">
      <c r="A9433" s="60"/>
      <c r="B9433" s="60"/>
      <c r="C9433" s="60"/>
      <c r="D9433" s="60"/>
      <c r="E9433" s="60"/>
      <c r="F9433" s="60"/>
      <c r="G9433" s="60"/>
      <c r="H9433" s="60"/>
      <c r="I9433" s="60"/>
      <c r="J9433" s="60"/>
      <c r="K9433" s="60"/>
      <c r="L9433" s="60"/>
      <c r="M9433" s="60"/>
      <c r="N9433" s="60"/>
      <c r="O9433" s="60"/>
      <c r="P9433" s="60"/>
      <c r="Q9433" s="60"/>
      <c r="R9433" s="334">
        <v>24322</v>
      </c>
      <c r="S9433" s="319" t="s">
        <v>351</v>
      </c>
      <c r="BE9433" s="60"/>
      <c r="BR9433" s="60"/>
      <c r="BX9433" s="151"/>
      <c r="CB9433" s="151"/>
      <c r="CM9433" s="151"/>
      <c r="CO9433" s="151"/>
      <c r="CT9433" s="151"/>
      <c r="CY9433" s="151"/>
    </row>
    <row r="9434" spans="1:103" x14ac:dyDescent="0.2">
      <c r="A9434" s="60"/>
      <c r="B9434" s="60"/>
      <c r="C9434" s="60"/>
      <c r="D9434" s="60"/>
      <c r="E9434" s="60"/>
      <c r="F9434" s="60"/>
      <c r="G9434" s="60"/>
      <c r="H9434" s="60"/>
      <c r="I9434" s="60"/>
      <c r="J9434" s="60"/>
      <c r="K9434" s="60"/>
      <c r="L9434" s="60"/>
      <c r="M9434" s="60"/>
      <c r="N9434" s="60"/>
      <c r="O9434" s="60"/>
      <c r="P9434" s="60"/>
      <c r="Q9434" s="60"/>
      <c r="R9434" s="334">
        <v>24323</v>
      </c>
      <c r="S9434" s="319" t="s">
        <v>351</v>
      </c>
      <c r="BE9434" s="60"/>
      <c r="BR9434" s="60"/>
      <c r="BX9434" s="151"/>
      <c r="CB9434" s="151"/>
      <c r="CM9434" s="151"/>
      <c r="CO9434" s="151"/>
      <c r="CT9434" s="151"/>
      <c r="CY9434" s="151"/>
    </row>
    <row r="9435" spans="1:103" x14ac:dyDescent="0.2">
      <c r="A9435" s="60"/>
      <c r="B9435" s="60"/>
      <c r="C9435" s="60"/>
      <c r="D9435" s="60"/>
      <c r="E9435" s="60"/>
      <c r="F9435" s="60"/>
      <c r="G9435" s="60"/>
      <c r="H9435" s="60"/>
      <c r="I9435" s="60"/>
      <c r="J9435" s="60"/>
      <c r="K9435" s="60"/>
      <c r="L9435" s="60"/>
      <c r="M9435" s="60"/>
      <c r="N9435" s="60"/>
      <c r="O9435" s="60"/>
      <c r="P9435" s="60"/>
      <c r="Q9435" s="60"/>
      <c r="R9435" s="334">
        <v>24324</v>
      </c>
      <c r="S9435" s="319" t="s">
        <v>351</v>
      </c>
      <c r="BE9435" s="60"/>
      <c r="BR9435" s="60"/>
      <c r="BX9435" s="151"/>
      <c r="CB9435" s="151"/>
      <c r="CM9435" s="151"/>
      <c r="CO9435" s="151"/>
      <c r="CT9435" s="151"/>
      <c r="CY9435" s="151"/>
    </row>
    <row r="9436" spans="1:103" x14ac:dyDescent="0.2">
      <c r="A9436" s="60"/>
      <c r="B9436" s="60"/>
      <c r="C9436" s="60"/>
      <c r="D9436" s="60"/>
      <c r="E9436" s="60"/>
      <c r="F9436" s="60"/>
      <c r="G9436" s="60"/>
      <c r="H9436" s="60"/>
      <c r="I9436" s="60"/>
      <c r="J9436" s="60"/>
      <c r="K9436" s="60"/>
      <c r="L9436" s="60"/>
      <c r="M9436" s="60"/>
      <c r="N9436" s="60"/>
      <c r="O9436" s="60"/>
      <c r="P9436" s="60"/>
      <c r="Q9436" s="60"/>
      <c r="R9436" s="334">
        <v>24325</v>
      </c>
      <c r="S9436" s="319" t="s">
        <v>351</v>
      </c>
      <c r="BE9436" s="60"/>
      <c r="BR9436" s="60"/>
      <c r="BX9436" s="151"/>
      <c r="CB9436" s="151"/>
      <c r="CM9436" s="151"/>
      <c r="CO9436" s="151"/>
      <c r="CT9436" s="151"/>
      <c r="CY9436" s="151"/>
    </row>
    <row r="9437" spans="1:103" x14ac:dyDescent="0.2">
      <c r="A9437" s="60"/>
      <c r="B9437" s="60"/>
      <c r="C9437" s="60"/>
      <c r="D9437" s="60"/>
      <c r="E9437" s="60"/>
      <c r="F9437" s="60"/>
      <c r="G9437" s="60"/>
      <c r="H9437" s="60"/>
      <c r="I9437" s="60"/>
      <c r="J9437" s="60"/>
      <c r="K9437" s="60"/>
      <c r="L9437" s="60"/>
      <c r="M9437" s="60"/>
      <c r="N9437" s="60"/>
      <c r="O9437" s="60"/>
      <c r="P9437" s="60"/>
      <c r="Q9437" s="60"/>
      <c r="R9437" s="334">
        <v>24326</v>
      </c>
      <c r="S9437" s="319" t="s">
        <v>351</v>
      </c>
      <c r="BE9437" s="60"/>
      <c r="BR9437" s="60"/>
      <c r="BX9437" s="151"/>
      <c r="CB9437" s="151"/>
      <c r="CM9437" s="151"/>
      <c r="CO9437" s="151"/>
      <c r="CT9437" s="151"/>
      <c r="CY9437" s="151"/>
    </row>
    <row r="9438" spans="1:103" x14ac:dyDescent="0.2">
      <c r="A9438" s="60"/>
      <c r="B9438" s="60"/>
      <c r="C9438" s="60"/>
      <c r="D9438" s="60"/>
      <c r="E9438" s="60"/>
      <c r="F9438" s="60"/>
      <c r="G9438" s="60"/>
      <c r="H9438" s="60"/>
      <c r="I9438" s="60"/>
      <c r="J9438" s="60"/>
      <c r="K9438" s="60"/>
      <c r="L9438" s="60"/>
      <c r="M9438" s="60"/>
      <c r="N9438" s="60"/>
      <c r="O9438" s="60"/>
      <c r="P9438" s="60"/>
      <c r="Q9438" s="60"/>
      <c r="R9438" s="334">
        <v>24327</v>
      </c>
      <c r="S9438" s="319" t="s">
        <v>351</v>
      </c>
      <c r="BE9438" s="60"/>
      <c r="BR9438" s="60"/>
      <c r="BX9438" s="151"/>
      <c r="CB9438" s="151"/>
      <c r="CM9438" s="151"/>
      <c r="CO9438" s="151"/>
      <c r="CT9438" s="151"/>
      <c r="CY9438" s="151"/>
    </row>
    <row r="9439" spans="1:103" x14ac:dyDescent="0.2">
      <c r="A9439" s="60"/>
      <c r="B9439" s="60"/>
      <c r="C9439" s="60"/>
      <c r="D9439" s="60"/>
      <c r="E9439" s="60"/>
      <c r="F9439" s="60"/>
      <c r="G9439" s="60"/>
      <c r="H9439" s="60"/>
      <c r="I9439" s="60"/>
      <c r="J9439" s="60"/>
      <c r="K9439" s="60"/>
      <c r="L9439" s="60"/>
      <c r="M9439" s="60"/>
      <c r="N9439" s="60"/>
      <c r="O9439" s="60"/>
      <c r="P9439" s="60"/>
      <c r="Q9439" s="60"/>
      <c r="R9439" s="334">
        <v>24328</v>
      </c>
      <c r="S9439" s="319" t="s">
        <v>351</v>
      </c>
      <c r="BE9439" s="60"/>
      <c r="BR9439" s="60"/>
      <c r="BX9439" s="151"/>
      <c r="CB9439" s="151"/>
      <c r="CM9439" s="151"/>
      <c r="CO9439" s="151"/>
      <c r="CT9439" s="151"/>
      <c r="CY9439" s="151"/>
    </row>
    <row r="9440" spans="1:103" x14ac:dyDescent="0.2">
      <c r="A9440" s="60"/>
      <c r="B9440" s="60"/>
      <c r="C9440" s="60"/>
      <c r="D9440" s="60"/>
      <c r="E9440" s="60"/>
      <c r="F9440" s="60"/>
      <c r="G9440" s="60"/>
      <c r="H9440" s="60"/>
      <c r="I9440" s="60"/>
      <c r="J9440" s="60"/>
      <c r="K9440" s="60"/>
      <c r="L9440" s="60"/>
      <c r="M9440" s="60"/>
      <c r="N9440" s="60"/>
      <c r="O9440" s="60"/>
      <c r="P9440" s="60"/>
      <c r="Q9440" s="60"/>
      <c r="R9440" s="334">
        <v>24330</v>
      </c>
      <c r="S9440" s="319" t="s">
        <v>351</v>
      </c>
      <c r="BE9440" s="60"/>
      <c r="BR9440" s="60"/>
      <c r="BX9440" s="151"/>
      <c r="CB9440" s="151"/>
      <c r="CM9440" s="151"/>
      <c r="CO9440" s="151"/>
      <c r="CT9440" s="151"/>
      <c r="CY9440" s="151"/>
    </row>
    <row r="9441" spans="1:103" x14ac:dyDescent="0.2">
      <c r="A9441" s="60"/>
      <c r="B9441" s="60"/>
      <c r="C9441" s="60"/>
      <c r="D9441" s="60"/>
      <c r="E9441" s="60"/>
      <c r="F9441" s="60"/>
      <c r="G9441" s="60"/>
      <c r="H9441" s="60"/>
      <c r="I9441" s="60"/>
      <c r="J9441" s="60"/>
      <c r="K9441" s="60"/>
      <c r="L9441" s="60"/>
      <c r="M9441" s="60"/>
      <c r="N9441" s="60"/>
      <c r="O9441" s="60"/>
      <c r="P9441" s="60"/>
      <c r="Q9441" s="60"/>
      <c r="R9441" s="334">
        <v>24333</v>
      </c>
      <c r="S9441" s="319" t="s">
        <v>351</v>
      </c>
      <c r="BE9441" s="60"/>
      <c r="BR9441" s="60"/>
      <c r="BX9441" s="151"/>
      <c r="CB9441" s="151"/>
      <c r="CM9441" s="151"/>
      <c r="CO9441" s="151"/>
      <c r="CT9441" s="151"/>
      <c r="CY9441" s="151"/>
    </row>
    <row r="9442" spans="1:103" x14ac:dyDescent="0.2">
      <c r="A9442" s="60"/>
      <c r="B9442" s="60"/>
      <c r="C9442" s="60"/>
      <c r="D9442" s="60"/>
      <c r="E9442" s="60"/>
      <c r="F9442" s="60"/>
      <c r="G9442" s="60"/>
      <c r="H9442" s="60"/>
      <c r="I9442" s="60"/>
      <c r="J9442" s="60"/>
      <c r="K9442" s="60"/>
      <c r="L9442" s="60"/>
      <c r="M9442" s="60"/>
      <c r="N9442" s="60"/>
      <c r="O9442" s="60"/>
      <c r="P9442" s="60"/>
      <c r="Q9442" s="60"/>
      <c r="R9442" s="334">
        <v>24340</v>
      </c>
      <c r="S9442" s="319" t="s">
        <v>351</v>
      </c>
      <c r="BE9442" s="60"/>
      <c r="BR9442" s="60"/>
      <c r="BX9442" s="151"/>
      <c r="CB9442" s="151"/>
      <c r="CM9442" s="151"/>
      <c r="CO9442" s="151"/>
      <c r="CT9442" s="151"/>
      <c r="CY9442" s="151"/>
    </row>
    <row r="9443" spans="1:103" x14ac:dyDescent="0.2">
      <c r="A9443" s="60"/>
      <c r="B9443" s="60"/>
      <c r="C9443" s="60"/>
      <c r="D9443" s="60"/>
      <c r="E9443" s="60"/>
      <c r="F9443" s="60"/>
      <c r="G9443" s="60"/>
      <c r="H9443" s="60"/>
      <c r="I9443" s="60"/>
      <c r="J9443" s="60"/>
      <c r="K9443" s="60"/>
      <c r="L9443" s="60"/>
      <c r="M9443" s="60"/>
      <c r="N9443" s="60"/>
      <c r="O9443" s="60"/>
      <c r="P9443" s="60"/>
      <c r="Q9443" s="60"/>
      <c r="R9443" s="334">
        <v>24343</v>
      </c>
      <c r="S9443" s="319" t="s">
        <v>351</v>
      </c>
      <c r="BE9443" s="60"/>
      <c r="BR9443" s="60"/>
      <c r="BX9443" s="151"/>
      <c r="CB9443" s="151"/>
      <c r="CM9443" s="151"/>
      <c r="CO9443" s="151"/>
      <c r="CT9443" s="151"/>
      <c r="CY9443" s="151"/>
    </row>
    <row r="9444" spans="1:103" x14ac:dyDescent="0.2">
      <c r="A9444" s="60"/>
      <c r="B9444" s="60"/>
      <c r="C9444" s="60"/>
      <c r="D9444" s="60"/>
      <c r="E9444" s="60"/>
      <c r="F9444" s="60"/>
      <c r="G9444" s="60"/>
      <c r="H9444" s="60"/>
      <c r="I9444" s="60"/>
      <c r="J9444" s="60"/>
      <c r="K9444" s="60"/>
      <c r="L9444" s="60"/>
      <c r="M9444" s="60"/>
      <c r="N9444" s="60"/>
      <c r="O9444" s="60"/>
      <c r="P9444" s="60"/>
      <c r="Q9444" s="60"/>
      <c r="R9444" s="334">
        <v>24347</v>
      </c>
      <c r="S9444" s="319" t="s">
        <v>351</v>
      </c>
      <c r="BE9444" s="60"/>
      <c r="BR9444" s="60"/>
      <c r="BX9444" s="151"/>
      <c r="CB9444" s="151"/>
      <c r="CM9444" s="151"/>
      <c r="CO9444" s="151"/>
      <c r="CT9444" s="151"/>
      <c r="CY9444" s="151"/>
    </row>
    <row r="9445" spans="1:103" x14ac:dyDescent="0.2">
      <c r="A9445" s="60"/>
      <c r="B9445" s="60"/>
      <c r="C9445" s="60"/>
      <c r="D9445" s="60"/>
      <c r="E9445" s="60"/>
      <c r="F9445" s="60"/>
      <c r="G9445" s="60"/>
      <c r="H9445" s="60"/>
      <c r="I9445" s="60"/>
      <c r="J9445" s="60"/>
      <c r="K9445" s="60"/>
      <c r="L9445" s="60"/>
      <c r="M9445" s="60"/>
      <c r="N9445" s="60"/>
      <c r="O9445" s="60"/>
      <c r="P9445" s="60"/>
      <c r="Q9445" s="60"/>
      <c r="R9445" s="334">
        <v>24348</v>
      </c>
      <c r="S9445" s="319" t="s">
        <v>351</v>
      </c>
      <c r="BE9445" s="60"/>
      <c r="BR9445" s="60"/>
      <c r="BX9445" s="151"/>
      <c r="CB9445" s="151"/>
      <c r="CM9445" s="151"/>
      <c r="CO9445" s="151"/>
      <c r="CT9445" s="151"/>
      <c r="CY9445" s="151"/>
    </row>
    <row r="9446" spans="1:103" x14ac:dyDescent="0.2">
      <c r="A9446" s="60"/>
      <c r="B9446" s="60"/>
      <c r="C9446" s="60"/>
      <c r="D9446" s="60"/>
      <c r="E9446" s="60"/>
      <c r="F9446" s="60"/>
      <c r="G9446" s="60"/>
      <c r="H9446" s="60"/>
      <c r="I9446" s="60"/>
      <c r="J9446" s="60"/>
      <c r="K9446" s="60"/>
      <c r="L9446" s="60"/>
      <c r="M9446" s="60"/>
      <c r="N9446" s="60"/>
      <c r="O9446" s="60"/>
      <c r="P9446" s="60"/>
      <c r="Q9446" s="60"/>
      <c r="R9446" s="334">
        <v>24350</v>
      </c>
      <c r="S9446" s="319" t="s">
        <v>351</v>
      </c>
      <c r="BE9446" s="60"/>
      <c r="BR9446" s="60"/>
      <c r="BX9446" s="151"/>
      <c r="CB9446" s="151"/>
      <c r="CM9446" s="151"/>
      <c r="CO9446" s="151"/>
      <c r="CT9446" s="151"/>
      <c r="CY9446" s="151"/>
    </row>
    <row r="9447" spans="1:103" x14ac:dyDescent="0.2">
      <c r="A9447" s="60"/>
      <c r="B9447" s="60"/>
      <c r="C9447" s="60"/>
      <c r="D9447" s="60"/>
      <c r="E9447" s="60"/>
      <c r="F9447" s="60"/>
      <c r="G9447" s="60"/>
      <c r="H9447" s="60"/>
      <c r="I9447" s="60"/>
      <c r="J9447" s="60"/>
      <c r="K9447" s="60"/>
      <c r="L9447" s="60"/>
      <c r="M9447" s="60"/>
      <c r="N9447" s="60"/>
      <c r="O9447" s="60"/>
      <c r="P9447" s="60"/>
      <c r="Q9447" s="60"/>
      <c r="R9447" s="334">
        <v>24351</v>
      </c>
      <c r="S9447" s="319" t="s">
        <v>351</v>
      </c>
      <c r="BE9447" s="60"/>
      <c r="BR9447" s="60"/>
      <c r="BX9447" s="151"/>
      <c r="CB9447" s="151"/>
      <c r="CM9447" s="151"/>
      <c r="CO9447" s="151"/>
      <c r="CT9447" s="151"/>
      <c r="CY9447" s="151"/>
    </row>
    <row r="9448" spans="1:103" x14ac:dyDescent="0.2">
      <c r="A9448" s="60"/>
      <c r="B9448" s="60"/>
      <c r="C9448" s="60"/>
      <c r="D9448" s="60"/>
      <c r="E9448" s="60"/>
      <c r="F9448" s="60"/>
      <c r="G9448" s="60"/>
      <c r="H9448" s="60"/>
      <c r="I9448" s="60"/>
      <c r="J9448" s="60"/>
      <c r="K9448" s="60"/>
      <c r="L9448" s="60"/>
      <c r="M9448" s="60"/>
      <c r="N9448" s="60"/>
      <c r="O9448" s="60"/>
      <c r="P9448" s="60"/>
      <c r="Q9448" s="60"/>
      <c r="R9448" s="334">
        <v>24352</v>
      </c>
      <c r="S9448" s="319" t="s">
        <v>351</v>
      </c>
      <c r="BE9448" s="60"/>
      <c r="BR9448" s="60"/>
      <c r="BX9448" s="151"/>
      <c r="CB9448" s="151"/>
      <c r="CM9448" s="151"/>
      <c r="CO9448" s="151"/>
      <c r="CT9448" s="151"/>
      <c r="CY9448" s="151"/>
    </row>
    <row r="9449" spans="1:103" x14ac:dyDescent="0.2">
      <c r="A9449" s="60"/>
      <c r="B9449" s="60"/>
      <c r="C9449" s="60"/>
      <c r="D9449" s="60"/>
      <c r="E9449" s="60"/>
      <c r="F9449" s="60"/>
      <c r="G9449" s="60"/>
      <c r="H9449" s="60"/>
      <c r="I9449" s="60"/>
      <c r="J9449" s="60"/>
      <c r="K9449" s="60"/>
      <c r="L9449" s="60"/>
      <c r="M9449" s="60"/>
      <c r="N9449" s="60"/>
      <c r="O9449" s="60"/>
      <c r="P9449" s="60"/>
      <c r="Q9449" s="60"/>
      <c r="R9449" s="334">
        <v>24354</v>
      </c>
      <c r="S9449" s="319" t="s">
        <v>351</v>
      </c>
      <c r="BE9449" s="60"/>
      <c r="BR9449" s="60"/>
      <c r="BX9449" s="151"/>
      <c r="CB9449" s="151"/>
      <c r="CM9449" s="151"/>
      <c r="CO9449" s="151"/>
      <c r="CT9449" s="151"/>
      <c r="CY9449" s="151"/>
    </row>
    <row r="9450" spans="1:103" x14ac:dyDescent="0.2">
      <c r="A9450" s="60"/>
      <c r="B9450" s="60"/>
      <c r="C9450" s="60"/>
      <c r="D9450" s="60"/>
      <c r="E9450" s="60"/>
      <c r="F9450" s="60"/>
      <c r="G9450" s="60"/>
      <c r="H9450" s="60"/>
      <c r="I9450" s="60"/>
      <c r="J9450" s="60"/>
      <c r="K9450" s="60"/>
      <c r="L9450" s="60"/>
      <c r="M9450" s="60"/>
      <c r="N9450" s="60"/>
      <c r="O9450" s="60"/>
      <c r="P9450" s="60"/>
      <c r="Q9450" s="60"/>
      <c r="R9450" s="334">
        <v>24360</v>
      </c>
      <c r="S9450" s="319" t="s">
        <v>351</v>
      </c>
      <c r="BE9450" s="60"/>
      <c r="BR9450" s="60"/>
      <c r="BX9450" s="151"/>
      <c r="CB9450" s="151"/>
      <c r="CM9450" s="151"/>
      <c r="CO9450" s="151"/>
      <c r="CT9450" s="151"/>
      <c r="CY9450" s="151"/>
    </row>
    <row r="9451" spans="1:103" x14ac:dyDescent="0.2">
      <c r="A9451" s="60"/>
      <c r="B9451" s="60"/>
      <c r="C9451" s="60"/>
      <c r="D9451" s="60"/>
      <c r="E9451" s="60"/>
      <c r="F9451" s="60"/>
      <c r="G9451" s="60"/>
      <c r="H9451" s="60"/>
      <c r="I9451" s="60"/>
      <c r="J9451" s="60"/>
      <c r="K9451" s="60"/>
      <c r="L9451" s="60"/>
      <c r="M9451" s="60"/>
      <c r="N9451" s="60"/>
      <c r="O9451" s="60"/>
      <c r="P9451" s="60"/>
      <c r="Q9451" s="60"/>
      <c r="R9451" s="334">
        <v>24361</v>
      </c>
      <c r="S9451" s="319" t="s">
        <v>351</v>
      </c>
      <c r="BE9451" s="60"/>
      <c r="BR9451" s="60"/>
      <c r="BX9451" s="151"/>
      <c r="CB9451" s="151"/>
      <c r="CM9451" s="151"/>
      <c r="CO9451" s="151"/>
      <c r="CT9451" s="151"/>
      <c r="CY9451" s="151"/>
    </row>
    <row r="9452" spans="1:103" x14ac:dyDescent="0.2">
      <c r="A9452" s="60"/>
      <c r="B9452" s="60"/>
      <c r="C9452" s="60"/>
      <c r="D9452" s="60"/>
      <c r="E9452" s="60"/>
      <c r="F9452" s="60"/>
      <c r="G9452" s="60"/>
      <c r="H9452" s="60"/>
      <c r="I9452" s="60"/>
      <c r="J9452" s="60"/>
      <c r="K9452" s="60"/>
      <c r="L9452" s="60"/>
      <c r="M9452" s="60"/>
      <c r="N9452" s="60"/>
      <c r="O9452" s="60"/>
      <c r="P9452" s="60"/>
      <c r="Q9452" s="60"/>
      <c r="R9452" s="334">
        <v>24363</v>
      </c>
      <c r="S9452" s="319" t="s">
        <v>351</v>
      </c>
      <c r="BE9452" s="60"/>
      <c r="BR9452" s="60"/>
      <c r="BX9452" s="151"/>
      <c r="CB9452" s="151"/>
      <c r="CM9452" s="151"/>
      <c r="CO9452" s="151"/>
      <c r="CT9452" s="151"/>
      <c r="CY9452" s="151"/>
    </row>
    <row r="9453" spans="1:103" x14ac:dyDescent="0.2">
      <c r="A9453" s="60"/>
      <c r="B9453" s="60"/>
      <c r="C9453" s="60"/>
      <c r="D9453" s="60"/>
      <c r="E9453" s="60"/>
      <c r="F9453" s="60"/>
      <c r="G9453" s="60"/>
      <c r="H9453" s="60"/>
      <c r="I9453" s="60"/>
      <c r="J9453" s="60"/>
      <c r="K9453" s="60"/>
      <c r="L9453" s="60"/>
      <c r="M9453" s="60"/>
      <c r="N9453" s="60"/>
      <c r="O9453" s="60"/>
      <c r="P9453" s="60"/>
      <c r="Q9453" s="60"/>
      <c r="R9453" s="334">
        <v>24366</v>
      </c>
      <c r="S9453" s="319" t="s">
        <v>351</v>
      </c>
      <c r="BE9453" s="60"/>
      <c r="BR9453" s="60"/>
      <c r="BX9453" s="151"/>
      <c r="CB9453" s="151"/>
      <c r="CM9453" s="151"/>
      <c r="CO9453" s="151"/>
      <c r="CT9453" s="151"/>
      <c r="CY9453" s="151"/>
    </row>
    <row r="9454" spans="1:103" x14ac:dyDescent="0.2">
      <c r="A9454" s="60"/>
      <c r="B9454" s="60"/>
      <c r="C9454" s="60"/>
      <c r="D9454" s="60"/>
      <c r="E9454" s="60"/>
      <c r="F9454" s="60"/>
      <c r="G9454" s="60"/>
      <c r="H9454" s="60"/>
      <c r="I9454" s="60"/>
      <c r="J9454" s="60"/>
      <c r="K9454" s="60"/>
      <c r="L9454" s="60"/>
      <c r="M9454" s="60"/>
      <c r="N9454" s="60"/>
      <c r="O9454" s="60"/>
      <c r="P9454" s="60"/>
      <c r="Q9454" s="60"/>
      <c r="R9454" s="334">
        <v>24368</v>
      </c>
      <c r="S9454" s="319" t="s">
        <v>351</v>
      </c>
      <c r="BE9454" s="60"/>
      <c r="BR9454" s="60"/>
      <c r="BX9454" s="151"/>
      <c r="CB9454" s="151"/>
      <c r="CM9454" s="151"/>
      <c r="CO9454" s="151"/>
      <c r="CT9454" s="151"/>
      <c r="CY9454" s="151"/>
    </row>
    <row r="9455" spans="1:103" x14ac:dyDescent="0.2">
      <c r="A9455" s="60"/>
      <c r="B9455" s="60"/>
      <c r="C9455" s="60"/>
      <c r="D9455" s="60"/>
      <c r="E9455" s="60"/>
      <c r="F9455" s="60"/>
      <c r="G9455" s="60"/>
      <c r="H9455" s="60"/>
      <c r="I9455" s="60"/>
      <c r="J9455" s="60"/>
      <c r="K9455" s="60"/>
      <c r="L9455" s="60"/>
      <c r="M9455" s="60"/>
      <c r="N9455" s="60"/>
      <c r="O9455" s="60"/>
      <c r="P9455" s="60"/>
      <c r="Q9455" s="60"/>
      <c r="R9455" s="334">
        <v>24370</v>
      </c>
      <c r="S9455" s="319" t="s">
        <v>351</v>
      </c>
      <c r="BE9455" s="60"/>
      <c r="BR9455" s="60"/>
      <c r="BX9455" s="151"/>
      <c r="CB9455" s="151"/>
      <c r="CM9455" s="151"/>
      <c r="CO9455" s="151"/>
      <c r="CT9455" s="151"/>
      <c r="CY9455" s="151"/>
    </row>
    <row r="9456" spans="1:103" x14ac:dyDescent="0.2">
      <c r="A9456" s="60"/>
      <c r="B9456" s="60"/>
      <c r="C9456" s="60"/>
      <c r="D9456" s="60"/>
      <c r="E9456" s="60"/>
      <c r="F9456" s="60"/>
      <c r="G9456" s="60"/>
      <c r="H9456" s="60"/>
      <c r="I9456" s="60"/>
      <c r="J9456" s="60"/>
      <c r="K9456" s="60"/>
      <c r="L9456" s="60"/>
      <c r="M9456" s="60"/>
      <c r="N9456" s="60"/>
      <c r="O9456" s="60"/>
      <c r="P9456" s="60"/>
      <c r="Q9456" s="60"/>
      <c r="R9456" s="334">
        <v>24374</v>
      </c>
      <c r="S9456" s="319" t="s">
        <v>351</v>
      </c>
      <c r="BE9456" s="60"/>
      <c r="BR9456" s="60"/>
      <c r="BX9456" s="151"/>
      <c r="CB9456" s="151"/>
      <c r="CM9456" s="151"/>
      <c r="CO9456" s="151"/>
      <c r="CT9456" s="151"/>
      <c r="CY9456" s="151"/>
    </row>
    <row r="9457" spans="1:103" x14ac:dyDescent="0.2">
      <c r="A9457" s="60"/>
      <c r="B9457" s="60"/>
      <c r="C9457" s="60"/>
      <c r="D9457" s="60"/>
      <c r="E9457" s="60"/>
      <c r="F9457" s="60"/>
      <c r="G9457" s="60"/>
      <c r="H9457" s="60"/>
      <c r="I9457" s="60"/>
      <c r="J9457" s="60"/>
      <c r="K9457" s="60"/>
      <c r="L9457" s="60"/>
      <c r="M9457" s="60"/>
      <c r="N9457" s="60"/>
      <c r="O9457" s="60"/>
      <c r="P9457" s="60"/>
      <c r="Q9457" s="60"/>
      <c r="R9457" s="334">
        <v>24375</v>
      </c>
      <c r="S9457" s="319" t="s">
        <v>351</v>
      </c>
      <c r="BE9457" s="60"/>
      <c r="BR9457" s="60"/>
      <c r="BX9457" s="151"/>
      <c r="CB9457" s="151"/>
      <c r="CM9457" s="151"/>
      <c r="CO9457" s="151"/>
      <c r="CT9457" s="151"/>
      <c r="CY9457" s="151"/>
    </row>
    <row r="9458" spans="1:103" x14ac:dyDescent="0.2">
      <c r="A9458" s="60"/>
      <c r="B9458" s="60"/>
      <c r="C9458" s="60"/>
      <c r="D9458" s="60"/>
      <c r="E9458" s="60"/>
      <c r="F9458" s="60"/>
      <c r="G9458" s="60"/>
      <c r="H9458" s="60"/>
      <c r="I9458" s="60"/>
      <c r="J9458" s="60"/>
      <c r="K9458" s="60"/>
      <c r="L9458" s="60"/>
      <c r="M9458" s="60"/>
      <c r="N9458" s="60"/>
      <c r="O9458" s="60"/>
      <c r="P9458" s="60"/>
      <c r="Q9458" s="60"/>
      <c r="R9458" s="334">
        <v>24377</v>
      </c>
      <c r="S9458" s="319" t="s">
        <v>351</v>
      </c>
      <c r="BE9458" s="60"/>
      <c r="BR9458" s="60"/>
      <c r="BX9458" s="151"/>
      <c r="CB9458" s="151"/>
      <c r="CM9458" s="151"/>
      <c r="CO9458" s="151"/>
      <c r="CT9458" s="151"/>
      <c r="CY9458" s="151"/>
    </row>
    <row r="9459" spans="1:103" x14ac:dyDescent="0.2">
      <c r="A9459" s="60"/>
      <c r="B9459" s="60"/>
      <c r="C9459" s="60"/>
      <c r="D9459" s="60"/>
      <c r="E9459" s="60"/>
      <c r="F9459" s="60"/>
      <c r="G9459" s="60"/>
      <c r="H9459" s="60"/>
      <c r="I9459" s="60"/>
      <c r="J9459" s="60"/>
      <c r="K9459" s="60"/>
      <c r="L9459" s="60"/>
      <c r="M9459" s="60"/>
      <c r="N9459" s="60"/>
      <c r="O9459" s="60"/>
      <c r="P9459" s="60"/>
      <c r="Q9459" s="60"/>
      <c r="R9459" s="334">
        <v>24378</v>
      </c>
      <c r="S9459" s="319" t="s">
        <v>351</v>
      </c>
      <c r="BE9459" s="60"/>
      <c r="BR9459" s="60"/>
      <c r="BX9459" s="151"/>
      <c r="CB9459" s="151"/>
      <c r="CM9459" s="151"/>
      <c r="CO9459" s="151"/>
      <c r="CT9459" s="151"/>
      <c r="CY9459" s="151"/>
    </row>
    <row r="9460" spans="1:103" x14ac:dyDescent="0.2">
      <c r="A9460" s="60"/>
      <c r="B9460" s="60"/>
      <c r="C9460" s="60"/>
      <c r="D9460" s="60"/>
      <c r="E9460" s="60"/>
      <c r="F9460" s="60"/>
      <c r="G9460" s="60"/>
      <c r="H9460" s="60"/>
      <c r="I9460" s="60"/>
      <c r="J9460" s="60"/>
      <c r="K9460" s="60"/>
      <c r="L9460" s="60"/>
      <c r="M9460" s="60"/>
      <c r="N9460" s="60"/>
      <c r="O9460" s="60"/>
      <c r="P9460" s="60"/>
      <c r="Q9460" s="60"/>
      <c r="R9460" s="334">
        <v>24380</v>
      </c>
      <c r="S9460" s="319" t="s">
        <v>351</v>
      </c>
      <c r="BE9460" s="60"/>
      <c r="BR9460" s="60"/>
      <c r="BX9460" s="151"/>
      <c r="CB9460" s="151"/>
      <c r="CM9460" s="151"/>
      <c r="CO9460" s="151"/>
      <c r="CT9460" s="151"/>
      <c r="CY9460" s="151"/>
    </row>
    <row r="9461" spans="1:103" x14ac:dyDescent="0.2">
      <c r="A9461" s="60"/>
      <c r="B9461" s="60"/>
      <c r="C9461" s="60"/>
      <c r="D9461" s="60"/>
      <c r="E9461" s="60"/>
      <c r="F9461" s="60"/>
      <c r="G9461" s="60"/>
      <c r="H9461" s="60"/>
      <c r="I9461" s="60"/>
      <c r="J9461" s="60"/>
      <c r="K9461" s="60"/>
      <c r="L9461" s="60"/>
      <c r="M9461" s="60"/>
      <c r="N9461" s="60"/>
      <c r="O9461" s="60"/>
      <c r="P9461" s="60"/>
      <c r="Q9461" s="60"/>
      <c r="R9461" s="334">
        <v>24381</v>
      </c>
      <c r="S9461" s="319" t="s">
        <v>351</v>
      </c>
      <c r="BE9461" s="60"/>
      <c r="BR9461" s="60"/>
      <c r="BX9461" s="151"/>
      <c r="CB9461" s="151"/>
      <c r="CM9461" s="151"/>
      <c r="CO9461" s="151"/>
      <c r="CT9461" s="151"/>
      <c r="CY9461" s="151"/>
    </row>
    <row r="9462" spans="1:103" x14ac:dyDescent="0.2">
      <c r="A9462" s="60"/>
      <c r="B9462" s="60"/>
      <c r="C9462" s="60"/>
      <c r="D9462" s="60"/>
      <c r="E9462" s="60"/>
      <c r="F9462" s="60"/>
      <c r="G9462" s="60"/>
      <c r="H9462" s="60"/>
      <c r="I9462" s="60"/>
      <c r="J9462" s="60"/>
      <c r="K9462" s="60"/>
      <c r="L9462" s="60"/>
      <c r="M9462" s="60"/>
      <c r="N9462" s="60"/>
      <c r="O9462" s="60"/>
      <c r="P9462" s="60"/>
      <c r="Q9462" s="60"/>
      <c r="R9462" s="334">
        <v>24382</v>
      </c>
      <c r="S9462" s="319" t="s">
        <v>351</v>
      </c>
      <c r="BE9462" s="60"/>
      <c r="BR9462" s="60"/>
      <c r="BX9462" s="151"/>
      <c r="CB9462" s="151"/>
      <c r="CM9462" s="151"/>
      <c r="CO9462" s="151"/>
      <c r="CT9462" s="151"/>
      <c r="CY9462" s="151"/>
    </row>
    <row r="9463" spans="1:103" x14ac:dyDescent="0.2">
      <c r="A9463" s="60"/>
      <c r="B9463" s="60"/>
      <c r="C9463" s="60"/>
      <c r="D9463" s="60"/>
      <c r="E9463" s="60"/>
      <c r="F9463" s="60"/>
      <c r="G9463" s="60"/>
      <c r="H9463" s="60"/>
      <c r="I9463" s="60"/>
      <c r="J9463" s="60"/>
      <c r="K9463" s="60"/>
      <c r="L9463" s="60"/>
      <c r="M9463" s="60"/>
      <c r="N9463" s="60"/>
      <c r="O9463" s="60"/>
      <c r="P9463" s="60"/>
      <c r="Q9463" s="60"/>
      <c r="R9463" s="334">
        <v>24401</v>
      </c>
      <c r="S9463" s="319" t="s">
        <v>351</v>
      </c>
      <c r="BE9463" s="60"/>
      <c r="BR9463" s="60"/>
      <c r="BX9463" s="151"/>
      <c r="CB9463" s="151"/>
      <c r="CM9463" s="151"/>
      <c r="CO9463" s="151"/>
      <c r="CT9463" s="151"/>
      <c r="CY9463" s="151"/>
    </row>
    <row r="9464" spans="1:103" x14ac:dyDescent="0.2">
      <c r="A9464" s="60"/>
      <c r="B9464" s="60"/>
      <c r="C9464" s="60"/>
      <c r="D9464" s="60"/>
      <c r="E9464" s="60"/>
      <c r="F9464" s="60"/>
      <c r="G9464" s="60"/>
      <c r="H9464" s="60"/>
      <c r="I9464" s="60"/>
      <c r="J9464" s="60"/>
      <c r="K9464" s="60"/>
      <c r="L9464" s="60"/>
      <c r="M9464" s="60"/>
      <c r="N9464" s="60"/>
      <c r="O9464" s="60"/>
      <c r="P9464" s="60"/>
      <c r="Q9464" s="60"/>
      <c r="R9464" s="334">
        <v>24402</v>
      </c>
      <c r="S9464" s="319" t="s">
        <v>358</v>
      </c>
      <c r="BE9464" s="60"/>
      <c r="BR9464" s="60"/>
      <c r="BX9464" s="151"/>
      <c r="CB9464" s="151"/>
      <c r="CM9464" s="151"/>
      <c r="CO9464" s="151"/>
      <c r="CT9464" s="151"/>
      <c r="CY9464" s="151"/>
    </row>
    <row r="9465" spans="1:103" x14ac:dyDescent="0.2">
      <c r="A9465" s="60"/>
      <c r="B9465" s="60"/>
      <c r="C9465" s="60"/>
      <c r="D9465" s="60"/>
      <c r="E9465" s="60"/>
      <c r="F9465" s="60"/>
      <c r="G9465" s="60"/>
      <c r="H9465" s="60"/>
      <c r="I9465" s="60"/>
      <c r="J9465" s="60"/>
      <c r="K9465" s="60"/>
      <c r="L9465" s="60"/>
      <c r="M9465" s="60"/>
      <c r="N9465" s="60"/>
      <c r="O9465" s="60"/>
      <c r="P9465" s="60"/>
      <c r="Q9465" s="60"/>
      <c r="R9465" s="334">
        <v>24411</v>
      </c>
      <c r="S9465" s="319" t="s">
        <v>358</v>
      </c>
      <c r="BE9465" s="60"/>
      <c r="BR9465" s="60"/>
      <c r="BX9465" s="151"/>
      <c r="CB9465" s="151"/>
      <c r="CM9465" s="151"/>
      <c r="CO9465" s="151"/>
      <c r="CT9465" s="151"/>
      <c r="CY9465" s="151"/>
    </row>
    <row r="9466" spans="1:103" x14ac:dyDescent="0.2">
      <c r="A9466" s="60"/>
      <c r="B9466" s="60"/>
      <c r="C9466" s="60"/>
      <c r="D9466" s="60"/>
      <c r="E9466" s="60"/>
      <c r="F9466" s="60"/>
      <c r="G9466" s="60"/>
      <c r="H9466" s="60"/>
      <c r="I9466" s="60"/>
      <c r="J9466" s="60"/>
      <c r="K9466" s="60"/>
      <c r="L9466" s="60"/>
      <c r="M9466" s="60"/>
      <c r="N9466" s="60"/>
      <c r="O9466" s="60"/>
      <c r="P9466" s="60"/>
      <c r="Q9466" s="60"/>
      <c r="R9466" s="334">
        <v>24412</v>
      </c>
      <c r="S9466" s="319" t="s">
        <v>358</v>
      </c>
      <c r="BE9466" s="60"/>
      <c r="BR9466" s="60"/>
      <c r="BX9466" s="151"/>
      <c r="CB9466" s="151"/>
      <c r="CM9466" s="151"/>
      <c r="CO9466" s="151"/>
      <c r="CT9466" s="151"/>
      <c r="CY9466" s="151"/>
    </row>
    <row r="9467" spans="1:103" x14ac:dyDescent="0.2">
      <c r="A9467" s="60"/>
      <c r="B9467" s="60"/>
      <c r="C9467" s="60"/>
      <c r="D9467" s="60"/>
      <c r="E9467" s="60"/>
      <c r="F9467" s="60"/>
      <c r="G9467" s="60"/>
      <c r="H9467" s="60"/>
      <c r="I9467" s="60"/>
      <c r="J9467" s="60"/>
      <c r="K9467" s="60"/>
      <c r="L9467" s="60"/>
      <c r="M9467" s="60"/>
      <c r="N9467" s="60"/>
      <c r="O9467" s="60"/>
      <c r="P9467" s="60"/>
      <c r="Q9467" s="60"/>
      <c r="R9467" s="334">
        <v>24413</v>
      </c>
      <c r="S9467" s="319" t="s">
        <v>358</v>
      </c>
      <c r="BE9467" s="60"/>
      <c r="BR9467" s="60"/>
      <c r="BX9467" s="151"/>
      <c r="CB9467" s="151"/>
      <c r="CM9467" s="151"/>
      <c r="CO9467" s="151"/>
      <c r="CT9467" s="151"/>
      <c r="CY9467" s="151"/>
    </row>
    <row r="9468" spans="1:103" x14ac:dyDescent="0.2">
      <c r="A9468" s="60"/>
      <c r="B9468" s="60"/>
      <c r="C9468" s="60"/>
      <c r="D9468" s="60"/>
      <c r="E9468" s="60"/>
      <c r="F9468" s="60"/>
      <c r="G9468" s="60"/>
      <c r="H9468" s="60"/>
      <c r="I9468" s="60"/>
      <c r="J9468" s="60"/>
      <c r="K9468" s="60"/>
      <c r="L9468" s="60"/>
      <c r="M9468" s="60"/>
      <c r="N9468" s="60"/>
      <c r="O9468" s="60"/>
      <c r="P9468" s="60"/>
      <c r="Q9468" s="60"/>
      <c r="R9468" s="334">
        <v>24415</v>
      </c>
      <c r="S9468" s="319" t="s">
        <v>358</v>
      </c>
      <c r="BE9468" s="60"/>
      <c r="BR9468" s="60"/>
      <c r="BX9468" s="151"/>
      <c r="CB9468" s="151"/>
      <c r="CM9468" s="151"/>
      <c r="CO9468" s="151"/>
      <c r="CT9468" s="151"/>
      <c r="CY9468" s="151"/>
    </row>
    <row r="9469" spans="1:103" x14ac:dyDescent="0.2">
      <c r="A9469" s="60"/>
      <c r="B9469" s="60"/>
      <c r="C9469" s="60"/>
      <c r="D9469" s="60"/>
      <c r="E9469" s="60"/>
      <c r="F9469" s="60"/>
      <c r="G9469" s="60"/>
      <c r="H9469" s="60"/>
      <c r="I9469" s="60"/>
      <c r="J9469" s="60"/>
      <c r="K9469" s="60"/>
      <c r="L9469" s="60"/>
      <c r="M9469" s="60"/>
      <c r="N9469" s="60"/>
      <c r="O9469" s="60"/>
      <c r="P9469" s="60"/>
      <c r="Q9469" s="60"/>
      <c r="R9469" s="334">
        <v>24416</v>
      </c>
      <c r="S9469" s="319" t="s">
        <v>358</v>
      </c>
      <c r="BE9469" s="60"/>
      <c r="BR9469" s="60"/>
      <c r="BX9469" s="151"/>
      <c r="CB9469" s="151"/>
      <c r="CM9469" s="151"/>
      <c r="CO9469" s="151"/>
      <c r="CT9469" s="151"/>
      <c r="CY9469" s="151"/>
    </row>
    <row r="9470" spans="1:103" x14ac:dyDescent="0.2">
      <c r="A9470" s="60"/>
      <c r="B9470" s="60"/>
      <c r="C9470" s="60"/>
      <c r="D9470" s="60"/>
      <c r="E9470" s="60"/>
      <c r="F9470" s="60"/>
      <c r="G9470" s="60"/>
      <c r="H9470" s="60"/>
      <c r="I9470" s="60"/>
      <c r="J9470" s="60"/>
      <c r="K9470" s="60"/>
      <c r="L9470" s="60"/>
      <c r="M9470" s="60"/>
      <c r="N9470" s="60"/>
      <c r="O9470" s="60"/>
      <c r="P9470" s="60"/>
      <c r="Q9470" s="60"/>
      <c r="R9470" s="334">
        <v>24421</v>
      </c>
      <c r="S9470" s="319" t="s">
        <v>351</v>
      </c>
      <c r="BE9470" s="60"/>
      <c r="BR9470" s="60"/>
      <c r="BX9470" s="151"/>
      <c r="CB9470" s="151"/>
      <c r="CM9470" s="151"/>
      <c r="CO9470" s="151"/>
      <c r="CT9470" s="151"/>
      <c r="CY9470" s="151"/>
    </row>
    <row r="9471" spans="1:103" x14ac:dyDescent="0.2">
      <c r="A9471" s="60"/>
      <c r="B9471" s="60"/>
      <c r="C9471" s="60"/>
      <c r="D9471" s="60"/>
      <c r="E9471" s="60"/>
      <c r="F9471" s="60"/>
      <c r="G9471" s="60"/>
      <c r="H9471" s="60"/>
      <c r="I9471" s="60"/>
      <c r="J9471" s="60"/>
      <c r="K9471" s="60"/>
      <c r="L9471" s="60"/>
      <c r="M9471" s="60"/>
      <c r="N9471" s="60"/>
      <c r="O9471" s="60"/>
      <c r="P9471" s="60"/>
      <c r="Q9471" s="60"/>
      <c r="R9471" s="334">
        <v>24422</v>
      </c>
      <c r="S9471" s="319" t="s">
        <v>358</v>
      </c>
      <c r="BE9471" s="60"/>
      <c r="BR9471" s="60"/>
      <c r="BX9471" s="151"/>
      <c r="CB9471" s="151"/>
      <c r="CM9471" s="151"/>
      <c r="CO9471" s="151"/>
      <c r="CT9471" s="151"/>
      <c r="CY9471" s="151"/>
    </row>
    <row r="9472" spans="1:103" x14ac:dyDescent="0.2">
      <c r="A9472" s="60"/>
      <c r="B9472" s="60"/>
      <c r="C9472" s="60"/>
      <c r="D9472" s="60"/>
      <c r="E9472" s="60"/>
      <c r="F9472" s="60"/>
      <c r="G9472" s="60"/>
      <c r="H9472" s="60"/>
      <c r="I9472" s="60"/>
      <c r="J9472" s="60"/>
      <c r="K9472" s="60"/>
      <c r="L9472" s="60"/>
      <c r="M9472" s="60"/>
      <c r="N9472" s="60"/>
      <c r="O9472" s="60"/>
      <c r="P9472" s="60"/>
      <c r="Q9472" s="60"/>
      <c r="R9472" s="334">
        <v>24426</v>
      </c>
      <c r="S9472" s="319" t="s">
        <v>358</v>
      </c>
      <c r="BE9472" s="60"/>
      <c r="BR9472" s="60"/>
      <c r="BX9472" s="151"/>
      <c r="CB9472" s="151"/>
      <c r="CM9472" s="151"/>
      <c r="CO9472" s="151"/>
      <c r="CT9472" s="151"/>
      <c r="CY9472" s="151"/>
    </row>
    <row r="9473" spans="1:103" x14ac:dyDescent="0.2">
      <c r="A9473" s="60"/>
      <c r="B9473" s="60"/>
      <c r="C9473" s="60"/>
      <c r="D9473" s="60"/>
      <c r="E9473" s="60"/>
      <c r="F9473" s="60"/>
      <c r="G9473" s="60"/>
      <c r="H9473" s="60"/>
      <c r="I9473" s="60"/>
      <c r="J9473" s="60"/>
      <c r="K9473" s="60"/>
      <c r="L9473" s="60"/>
      <c r="M9473" s="60"/>
      <c r="N9473" s="60"/>
      <c r="O9473" s="60"/>
      <c r="P9473" s="60"/>
      <c r="Q9473" s="60"/>
      <c r="R9473" s="334">
        <v>24430</v>
      </c>
      <c r="S9473" s="319" t="s">
        <v>358</v>
      </c>
      <c r="BE9473" s="60"/>
      <c r="BR9473" s="60"/>
      <c r="BX9473" s="151"/>
      <c r="CB9473" s="151"/>
      <c r="CM9473" s="151"/>
      <c r="CO9473" s="151"/>
      <c r="CT9473" s="151"/>
      <c r="CY9473" s="151"/>
    </row>
    <row r="9474" spans="1:103" x14ac:dyDescent="0.2">
      <c r="A9474" s="60"/>
      <c r="B9474" s="60"/>
      <c r="C9474" s="60"/>
      <c r="D9474" s="60"/>
      <c r="E9474" s="60"/>
      <c r="F9474" s="60"/>
      <c r="G9474" s="60"/>
      <c r="H9474" s="60"/>
      <c r="I9474" s="60"/>
      <c r="J9474" s="60"/>
      <c r="K9474" s="60"/>
      <c r="L9474" s="60"/>
      <c r="M9474" s="60"/>
      <c r="N9474" s="60"/>
      <c r="O9474" s="60"/>
      <c r="P9474" s="60"/>
      <c r="Q9474" s="60"/>
      <c r="R9474" s="334">
        <v>24431</v>
      </c>
      <c r="S9474" s="319" t="s">
        <v>351</v>
      </c>
      <c r="BE9474" s="60"/>
      <c r="BR9474" s="60"/>
      <c r="BX9474" s="151"/>
      <c r="CB9474" s="151"/>
      <c r="CM9474" s="151"/>
      <c r="CO9474" s="151"/>
      <c r="CT9474" s="151"/>
      <c r="CY9474" s="151"/>
    </row>
    <row r="9475" spans="1:103" x14ac:dyDescent="0.2">
      <c r="A9475" s="60"/>
      <c r="B9475" s="60"/>
      <c r="C9475" s="60"/>
      <c r="D9475" s="60"/>
      <c r="E9475" s="60"/>
      <c r="F9475" s="60"/>
      <c r="G9475" s="60"/>
      <c r="H9475" s="60"/>
      <c r="I9475" s="60"/>
      <c r="J9475" s="60"/>
      <c r="K9475" s="60"/>
      <c r="L9475" s="60"/>
      <c r="M9475" s="60"/>
      <c r="N9475" s="60"/>
      <c r="O9475" s="60"/>
      <c r="P9475" s="60"/>
      <c r="Q9475" s="60"/>
      <c r="R9475" s="334">
        <v>24432</v>
      </c>
      <c r="S9475" s="319" t="s">
        <v>351</v>
      </c>
      <c r="BE9475" s="60"/>
      <c r="BR9475" s="60"/>
      <c r="BX9475" s="151"/>
      <c r="CB9475" s="151"/>
      <c r="CM9475" s="151"/>
      <c r="CO9475" s="151"/>
      <c r="CT9475" s="151"/>
      <c r="CY9475" s="151"/>
    </row>
    <row r="9476" spans="1:103" x14ac:dyDescent="0.2">
      <c r="A9476" s="60"/>
      <c r="B9476" s="60"/>
      <c r="C9476" s="60"/>
      <c r="D9476" s="60"/>
      <c r="E9476" s="60"/>
      <c r="F9476" s="60"/>
      <c r="G9476" s="60"/>
      <c r="H9476" s="60"/>
      <c r="I9476" s="60"/>
      <c r="J9476" s="60"/>
      <c r="K9476" s="60"/>
      <c r="L9476" s="60"/>
      <c r="M9476" s="60"/>
      <c r="N9476" s="60"/>
      <c r="O9476" s="60"/>
      <c r="P9476" s="60"/>
      <c r="Q9476" s="60"/>
      <c r="R9476" s="334">
        <v>24433</v>
      </c>
      <c r="S9476" s="319" t="s">
        <v>358</v>
      </c>
      <c r="BE9476" s="60"/>
      <c r="BR9476" s="60"/>
      <c r="BX9476" s="151"/>
      <c r="CB9476" s="151"/>
      <c r="CM9476" s="151"/>
      <c r="CO9476" s="151"/>
      <c r="CT9476" s="151"/>
      <c r="CY9476" s="151"/>
    </row>
    <row r="9477" spans="1:103" x14ac:dyDescent="0.2">
      <c r="A9477" s="60"/>
      <c r="B9477" s="60"/>
      <c r="C9477" s="60"/>
      <c r="D9477" s="60"/>
      <c r="E9477" s="60"/>
      <c r="F9477" s="60"/>
      <c r="G9477" s="60"/>
      <c r="H9477" s="60"/>
      <c r="I9477" s="60"/>
      <c r="J9477" s="60"/>
      <c r="K9477" s="60"/>
      <c r="L9477" s="60"/>
      <c r="M9477" s="60"/>
      <c r="N9477" s="60"/>
      <c r="O9477" s="60"/>
      <c r="P9477" s="60"/>
      <c r="Q9477" s="60"/>
      <c r="R9477" s="334">
        <v>24435</v>
      </c>
      <c r="S9477" s="319" t="s">
        <v>358</v>
      </c>
      <c r="BE9477" s="60"/>
      <c r="BR9477" s="60"/>
      <c r="BX9477" s="151"/>
      <c r="CB9477" s="151"/>
      <c r="CM9477" s="151"/>
      <c r="CO9477" s="151"/>
      <c r="CT9477" s="151"/>
      <c r="CY9477" s="151"/>
    </row>
    <row r="9478" spans="1:103" x14ac:dyDescent="0.2">
      <c r="A9478" s="60"/>
      <c r="B9478" s="60"/>
      <c r="C9478" s="60"/>
      <c r="D9478" s="60"/>
      <c r="E9478" s="60"/>
      <c r="F9478" s="60"/>
      <c r="G9478" s="60"/>
      <c r="H9478" s="60"/>
      <c r="I9478" s="60"/>
      <c r="J9478" s="60"/>
      <c r="K9478" s="60"/>
      <c r="L9478" s="60"/>
      <c r="M9478" s="60"/>
      <c r="N9478" s="60"/>
      <c r="O9478" s="60"/>
      <c r="P9478" s="60"/>
      <c r="Q9478" s="60"/>
      <c r="R9478" s="334">
        <v>24437</v>
      </c>
      <c r="S9478" s="319" t="s">
        <v>351</v>
      </c>
      <c r="BE9478" s="60"/>
      <c r="BR9478" s="60"/>
      <c r="BX9478" s="151"/>
      <c r="CB9478" s="151"/>
      <c r="CM9478" s="151"/>
      <c r="CO9478" s="151"/>
      <c r="CT9478" s="151"/>
      <c r="CY9478" s="151"/>
    </row>
    <row r="9479" spans="1:103" x14ac:dyDescent="0.2">
      <c r="A9479" s="60"/>
      <c r="B9479" s="60"/>
      <c r="C9479" s="60"/>
      <c r="D9479" s="60"/>
      <c r="E9479" s="60"/>
      <c r="F9479" s="60"/>
      <c r="G9479" s="60"/>
      <c r="H9479" s="60"/>
      <c r="I9479" s="60"/>
      <c r="J9479" s="60"/>
      <c r="K9479" s="60"/>
      <c r="L9479" s="60"/>
      <c r="M9479" s="60"/>
      <c r="N9479" s="60"/>
      <c r="O9479" s="60"/>
      <c r="P9479" s="60"/>
      <c r="Q9479" s="60"/>
      <c r="R9479" s="334">
        <v>24438</v>
      </c>
      <c r="S9479" s="319" t="s">
        <v>358</v>
      </c>
      <c r="BE9479" s="60"/>
      <c r="BR9479" s="60"/>
      <c r="BX9479" s="151"/>
      <c r="CB9479" s="151"/>
      <c r="CM9479" s="151"/>
      <c r="CO9479" s="151"/>
      <c r="CT9479" s="151"/>
      <c r="CY9479" s="151"/>
    </row>
    <row r="9480" spans="1:103" x14ac:dyDescent="0.2">
      <c r="A9480" s="60"/>
      <c r="B9480" s="60"/>
      <c r="C9480" s="60"/>
      <c r="D9480" s="60"/>
      <c r="E9480" s="60"/>
      <c r="F9480" s="60"/>
      <c r="G9480" s="60"/>
      <c r="H9480" s="60"/>
      <c r="I9480" s="60"/>
      <c r="J9480" s="60"/>
      <c r="K9480" s="60"/>
      <c r="L9480" s="60"/>
      <c r="M9480" s="60"/>
      <c r="N9480" s="60"/>
      <c r="O9480" s="60"/>
      <c r="P9480" s="60"/>
      <c r="Q9480" s="60"/>
      <c r="R9480" s="334">
        <v>24439</v>
      </c>
      <c r="S9480" s="319" t="s">
        <v>358</v>
      </c>
      <c r="BE9480" s="60"/>
      <c r="BR9480" s="60"/>
      <c r="BX9480" s="151"/>
      <c r="CB9480" s="151"/>
      <c r="CM9480" s="151"/>
      <c r="CO9480" s="151"/>
      <c r="CT9480" s="151"/>
      <c r="CY9480" s="151"/>
    </row>
    <row r="9481" spans="1:103" x14ac:dyDescent="0.2">
      <c r="A9481" s="60"/>
      <c r="B9481" s="60"/>
      <c r="C9481" s="60"/>
      <c r="D9481" s="60"/>
      <c r="E9481" s="60"/>
      <c r="F9481" s="60"/>
      <c r="G9481" s="60"/>
      <c r="H9481" s="60"/>
      <c r="I9481" s="60"/>
      <c r="J9481" s="60"/>
      <c r="K9481" s="60"/>
      <c r="L9481" s="60"/>
      <c r="M9481" s="60"/>
      <c r="N9481" s="60"/>
      <c r="O9481" s="60"/>
      <c r="P9481" s="60"/>
      <c r="Q9481" s="60"/>
      <c r="R9481" s="334">
        <v>24440</v>
      </c>
      <c r="S9481" s="319" t="s">
        <v>351</v>
      </c>
      <c r="BE9481" s="60"/>
      <c r="BR9481" s="60"/>
      <c r="BX9481" s="151"/>
      <c r="CB9481" s="151"/>
      <c r="CM9481" s="151"/>
      <c r="CO9481" s="151"/>
      <c r="CT9481" s="151"/>
      <c r="CY9481" s="151"/>
    </row>
    <row r="9482" spans="1:103" x14ac:dyDescent="0.2">
      <c r="A9482" s="60"/>
      <c r="B9482" s="60"/>
      <c r="C9482" s="60"/>
      <c r="D9482" s="60"/>
      <c r="E9482" s="60"/>
      <c r="F9482" s="60"/>
      <c r="G9482" s="60"/>
      <c r="H9482" s="60"/>
      <c r="I9482" s="60"/>
      <c r="J9482" s="60"/>
      <c r="K9482" s="60"/>
      <c r="L9482" s="60"/>
      <c r="M9482" s="60"/>
      <c r="N9482" s="60"/>
      <c r="O9482" s="60"/>
      <c r="P9482" s="60"/>
      <c r="Q9482" s="60"/>
      <c r="R9482" s="334">
        <v>24441</v>
      </c>
      <c r="S9482" s="319" t="s">
        <v>358</v>
      </c>
      <c r="BE9482" s="60"/>
      <c r="BR9482" s="60"/>
      <c r="BX9482" s="151"/>
      <c r="CB9482" s="151"/>
      <c r="CM9482" s="151"/>
      <c r="CO9482" s="151"/>
      <c r="CT9482" s="151"/>
      <c r="CY9482" s="151"/>
    </row>
    <row r="9483" spans="1:103" x14ac:dyDescent="0.2">
      <c r="A9483" s="60"/>
      <c r="B9483" s="60"/>
      <c r="C9483" s="60"/>
      <c r="D9483" s="60"/>
      <c r="E9483" s="60"/>
      <c r="F9483" s="60"/>
      <c r="G9483" s="60"/>
      <c r="H9483" s="60"/>
      <c r="I9483" s="60"/>
      <c r="J9483" s="60"/>
      <c r="K9483" s="60"/>
      <c r="L9483" s="60"/>
      <c r="M9483" s="60"/>
      <c r="N9483" s="60"/>
      <c r="O9483" s="60"/>
      <c r="P9483" s="60"/>
      <c r="Q9483" s="60"/>
      <c r="R9483" s="334">
        <v>24442</v>
      </c>
      <c r="S9483" s="319" t="s">
        <v>358</v>
      </c>
      <c r="BE9483" s="60"/>
      <c r="BR9483" s="60"/>
      <c r="BX9483" s="151"/>
      <c r="CB9483" s="151"/>
      <c r="CM9483" s="151"/>
      <c r="CO9483" s="151"/>
      <c r="CT9483" s="151"/>
      <c r="CY9483" s="151"/>
    </row>
    <row r="9484" spans="1:103" x14ac:dyDescent="0.2">
      <c r="A9484" s="60"/>
      <c r="B9484" s="60"/>
      <c r="C9484" s="60"/>
      <c r="D9484" s="60"/>
      <c r="E9484" s="60"/>
      <c r="F9484" s="60"/>
      <c r="G9484" s="60"/>
      <c r="H9484" s="60"/>
      <c r="I9484" s="60"/>
      <c r="J9484" s="60"/>
      <c r="K9484" s="60"/>
      <c r="L9484" s="60"/>
      <c r="M9484" s="60"/>
      <c r="N9484" s="60"/>
      <c r="O9484" s="60"/>
      <c r="P9484" s="60"/>
      <c r="Q9484" s="60"/>
      <c r="R9484" s="334">
        <v>24445</v>
      </c>
      <c r="S9484" s="319" t="s">
        <v>358</v>
      </c>
      <c r="BE9484" s="60"/>
      <c r="BR9484" s="60"/>
      <c r="BX9484" s="151"/>
      <c r="CB9484" s="151"/>
      <c r="CM9484" s="151"/>
      <c r="CO9484" s="151"/>
      <c r="CT9484" s="151"/>
      <c r="CY9484" s="151"/>
    </row>
    <row r="9485" spans="1:103" x14ac:dyDescent="0.2">
      <c r="A9485" s="60"/>
      <c r="B9485" s="60"/>
      <c r="C9485" s="60"/>
      <c r="D9485" s="60"/>
      <c r="E9485" s="60"/>
      <c r="F9485" s="60"/>
      <c r="G9485" s="60"/>
      <c r="H9485" s="60"/>
      <c r="I9485" s="60"/>
      <c r="J9485" s="60"/>
      <c r="K9485" s="60"/>
      <c r="L9485" s="60"/>
      <c r="M9485" s="60"/>
      <c r="N9485" s="60"/>
      <c r="O9485" s="60"/>
      <c r="P9485" s="60"/>
      <c r="Q9485" s="60"/>
      <c r="R9485" s="334">
        <v>24448</v>
      </c>
      <c r="S9485" s="319" t="s">
        <v>358</v>
      </c>
      <c r="BE9485" s="60"/>
      <c r="BR9485" s="60"/>
      <c r="BX9485" s="151"/>
      <c r="CB9485" s="151"/>
      <c r="CM9485" s="151"/>
      <c r="CO9485" s="151"/>
      <c r="CT9485" s="151"/>
      <c r="CY9485" s="151"/>
    </row>
    <row r="9486" spans="1:103" x14ac:dyDescent="0.2">
      <c r="A9486" s="60"/>
      <c r="B9486" s="60"/>
      <c r="C9486" s="60"/>
      <c r="D9486" s="60"/>
      <c r="E9486" s="60"/>
      <c r="F9486" s="60"/>
      <c r="G9486" s="60"/>
      <c r="H9486" s="60"/>
      <c r="I9486" s="60"/>
      <c r="J9486" s="60"/>
      <c r="K9486" s="60"/>
      <c r="L9486" s="60"/>
      <c r="M9486" s="60"/>
      <c r="N9486" s="60"/>
      <c r="O9486" s="60"/>
      <c r="P9486" s="60"/>
      <c r="Q9486" s="60"/>
      <c r="R9486" s="334">
        <v>24450</v>
      </c>
      <c r="S9486" s="319" t="s">
        <v>358</v>
      </c>
      <c r="BE9486" s="60"/>
      <c r="BR9486" s="60"/>
      <c r="BX9486" s="151"/>
      <c r="CB9486" s="151"/>
      <c r="CM9486" s="151"/>
      <c r="CO9486" s="151"/>
      <c r="CT9486" s="151"/>
      <c r="CY9486" s="151"/>
    </row>
    <row r="9487" spans="1:103" x14ac:dyDescent="0.2">
      <c r="A9487" s="60"/>
      <c r="B9487" s="60"/>
      <c r="C9487" s="60"/>
      <c r="D9487" s="60"/>
      <c r="E9487" s="60"/>
      <c r="F9487" s="60"/>
      <c r="G9487" s="60"/>
      <c r="H9487" s="60"/>
      <c r="I9487" s="60"/>
      <c r="J9487" s="60"/>
      <c r="K9487" s="60"/>
      <c r="L9487" s="60"/>
      <c r="M9487" s="60"/>
      <c r="N9487" s="60"/>
      <c r="O9487" s="60"/>
      <c r="P9487" s="60"/>
      <c r="Q9487" s="60"/>
      <c r="R9487" s="334">
        <v>24457</v>
      </c>
      <c r="S9487" s="319" t="s">
        <v>358</v>
      </c>
      <c r="BE9487" s="60"/>
      <c r="BR9487" s="60"/>
      <c r="BX9487" s="151"/>
      <c r="CB9487" s="151"/>
      <c r="CM9487" s="151"/>
      <c r="CO9487" s="151"/>
      <c r="CT9487" s="151"/>
      <c r="CY9487" s="151"/>
    </row>
    <row r="9488" spans="1:103" x14ac:dyDescent="0.2">
      <c r="A9488" s="60"/>
      <c r="B9488" s="60"/>
      <c r="C9488" s="60"/>
      <c r="D9488" s="60"/>
      <c r="E9488" s="60"/>
      <c r="F9488" s="60"/>
      <c r="G9488" s="60"/>
      <c r="H9488" s="60"/>
      <c r="I9488" s="60"/>
      <c r="J9488" s="60"/>
      <c r="K9488" s="60"/>
      <c r="L9488" s="60"/>
      <c r="M9488" s="60"/>
      <c r="N9488" s="60"/>
      <c r="O9488" s="60"/>
      <c r="P9488" s="60"/>
      <c r="Q9488" s="60"/>
      <c r="R9488" s="334">
        <v>24458</v>
      </c>
      <c r="S9488" s="319" t="s">
        <v>358</v>
      </c>
      <c r="BE9488" s="60"/>
      <c r="BR9488" s="60"/>
      <c r="BX9488" s="151"/>
      <c r="CB9488" s="151"/>
      <c r="CM9488" s="151"/>
      <c r="CO9488" s="151"/>
      <c r="CT9488" s="151"/>
      <c r="CY9488" s="151"/>
    </row>
    <row r="9489" spans="1:103" x14ac:dyDescent="0.2">
      <c r="A9489" s="60"/>
      <c r="B9489" s="60"/>
      <c r="C9489" s="60"/>
      <c r="D9489" s="60"/>
      <c r="E9489" s="60"/>
      <c r="F9489" s="60"/>
      <c r="G9489" s="60"/>
      <c r="H9489" s="60"/>
      <c r="I9489" s="60"/>
      <c r="J9489" s="60"/>
      <c r="K9489" s="60"/>
      <c r="L9489" s="60"/>
      <c r="M9489" s="60"/>
      <c r="N9489" s="60"/>
      <c r="O9489" s="60"/>
      <c r="P9489" s="60"/>
      <c r="Q9489" s="60"/>
      <c r="R9489" s="334">
        <v>24459</v>
      </c>
      <c r="S9489" s="319" t="s">
        <v>351</v>
      </c>
      <c r="BE9489" s="60"/>
      <c r="BR9489" s="60"/>
      <c r="BX9489" s="151"/>
      <c r="CB9489" s="151"/>
      <c r="CM9489" s="151"/>
      <c r="CO9489" s="151"/>
      <c r="CT9489" s="151"/>
      <c r="CY9489" s="151"/>
    </row>
    <row r="9490" spans="1:103" x14ac:dyDescent="0.2">
      <c r="A9490" s="60"/>
      <c r="B9490" s="60"/>
      <c r="C9490" s="60"/>
      <c r="D9490" s="60"/>
      <c r="E9490" s="60"/>
      <c r="F9490" s="60"/>
      <c r="G9490" s="60"/>
      <c r="H9490" s="60"/>
      <c r="I9490" s="60"/>
      <c r="J9490" s="60"/>
      <c r="K9490" s="60"/>
      <c r="L9490" s="60"/>
      <c r="M9490" s="60"/>
      <c r="N9490" s="60"/>
      <c r="O9490" s="60"/>
      <c r="P9490" s="60"/>
      <c r="Q9490" s="60"/>
      <c r="R9490" s="334">
        <v>24460</v>
      </c>
      <c r="S9490" s="319" t="s">
        <v>358</v>
      </c>
      <c r="BE9490" s="60"/>
      <c r="BR9490" s="60"/>
      <c r="BX9490" s="151"/>
      <c r="CB9490" s="151"/>
      <c r="CM9490" s="151"/>
      <c r="CO9490" s="151"/>
      <c r="CT9490" s="151"/>
      <c r="CY9490" s="151"/>
    </row>
    <row r="9491" spans="1:103" x14ac:dyDescent="0.2">
      <c r="A9491" s="60"/>
      <c r="B9491" s="60"/>
      <c r="C9491" s="60"/>
      <c r="D9491" s="60"/>
      <c r="E9491" s="60"/>
      <c r="F9491" s="60"/>
      <c r="G9491" s="60"/>
      <c r="H9491" s="60"/>
      <c r="I9491" s="60"/>
      <c r="J9491" s="60"/>
      <c r="K9491" s="60"/>
      <c r="L9491" s="60"/>
      <c r="M9491" s="60"/>
      <c r="N9491" s="60"/>
      <c r="O9491" s="60"/>
      <c r="P9491" s="60"/>
      <c r="Q9491" s="60"/>
      <c r="R9491" s="334">
        <v>24463</v>
      </c>
      <c r="S9491" s="319" t="s">
        <v>358</v>
      </c>
      <c r="BE9491" s="60"/>
      <c r="BR9491" s="60"/>
      <c r="BX9491" s="151"/>
      <c r="CB9491" s="151"/>
      <c r="CM9491" s="151"/>
      <c r="CO9491" s="151"/>
      <c r="CT9491" s="151"/>
      <c r="CY9491" s="151"/>
    </row>
    <row r="9492" spans="1:103" x14ac:dyDescent="0.2">
      <c r="A9492" s="60"/>
      <c r="B9492" s="60"/>
      <c r="C9492" s="60"/>
      <c r="D9492" s="60"/>
      <c r="E9492" s="60"/>
      <c r="F9492" s="60"/>
      <c r="G9492" s="60"/>
      <c r="H9492" s="60"/>
      <c r="I9492" s="60"/>
      <c r="J9492" s="60"/>
      <c r="K9492" s="60"/>
      <c r="L9492" s="60"/>
      <c r="M9492" s="60"/>
      <c r="N9492" s="60"/>
      <c r="O9492" s="60"/>
      <c r="P9492" s="60"/>
      <c r="Q9492" s="60"/>
      <c r="R9492" s="334">
        <v>24464</v>
      </c>
      <c r="S9492" s="319" t="s">
        <v>351</v>
      </c>
      <c r="BE9492" s="60"/>
      <c r="BR9492" s="60"/>
      <c r="BX9492" s="151"/>
      <c r="CB9492" s="151"/>
      <c r="CM9492" s="151"/>
      <c r="CO9492" s="151"/>
      <c r="CT9492" s="151"/>
      <c r="CY9492" s="151"/>
    </row>
    <row r="9493" spans="1:103" x14ac:dyDescent="0.2">
      <c r="A9493" s="60"/>
      <c r="B9493" s="60"/>
      <c r="C9493" s="60"/>
      <c r="D9493" s="60"/>
      <c r="E9493" s="60"/>
      <c r="F9493" s="60"/>
      <c r="G9493" s="60"/>
      <c r="H9493" s="60"/>
      <c r="I9493" s="60"/>
      <c r="J9493" s="60"/>
      <c r="K9493" s="60"/>
      <c r="L9493" s="60"/>
      <c r="M9493" s="60"/>
      <c r="N9493" s="60"/>
      <c r="O9493" s="60"/>
      <c r="P9493" s="60"/>
      <c r="Q9493" s="60"/>
      <c r="R9493" s="334">
        <v>24465</v>
      </c>
      <c r="S9493" s="319" t="s">
        <v>358</v>
      </c>
      <c r="BE9493" s="60"/>
      <c r="BR9493" s="60"/>
      <c r="BX9493" s="151"/>
      <c r="CB9493" s="151"/>
      <c r="CM9493" s="151"/>
      <c r="CO9493" s="151"/>
      <c r="CT9493" s="151"/>
      <c r="CY9493" s="151"/>
    </row>
    <row r="9494" spans="1:103" x14ac:dyDescent="0.2">
      <c r="A9494" s="60"/>
      <c r="B9494" s="60"/>
      <c r="C9494" s="60"/>
      <c r="D9494" s="60"/>
      <c r="E9494" s="60"/>
      <c r="F9494" s="60"/>
      <c r="G9494" s="60"/>
      <c r="H9494" s="60"/>
      <c r="I9494" s="60"/>
      <c r="J9494" s="60"/>
      <c r="K9494" s="60"/>
      <c r="L9494" s="60"/>
      <c r="M9494" s="60"/>
      <c r="N9494" s="60"/>
      <c r="O9494" s="60"/>
      <c r="P9494" s="60"/>
      <c r="Q9494" s="60"/>
      <c r="R9494" s="334">
        <v>24467</v>
      </c>
      <c r="S9494" s="319" t="s">
        <v>351</v>
      </c>
      <c r="BE9494" s="60"/>
      <c r="BR9494" s="60"/>
      <c r="BX9494" s="151"/>
      <c r="CB9494" s="151"/>
      <c r="CM9494" s="151"/>
      <c r="CO9494" s="151"/>
      <c r="CT9494" s="151"/>
      <c r="CY9494" s="151"/>
    </row>
    <row r="9495" spans="1:103" x14ac:dyDescent="0.2">
      <c r="A9495" s="60"/>
      <c r="B9495" s="60"/>
      <c r="C9495" s="60"/>
      <c r="D9495" s="60"/>
      <c r="E9495" s="60"/>
      <c r="F9495" s="60"/>
      <c r="G9495" s="60"/>
      <c r="H9495" s="60"/>
      <c r="I9495" s="60"/>
      <c r="J9495" s="60"/>
      <c r="K9495" s="60"/>
      <c r="L9495" s="60"/>
      <c r="M9495" s="60"/>
      <c r="N9495" s="60"/>
      <c r="O9495" s="60"/>
      <c r="P9495" s="60"/>
      <c r="Q9495" s="60"/>
      <c r="R9495" s="334">
        <v>24468</v>
      </c>
      <c r="S9495" s="319" t="s">
        <v>358</v>
      </c>
      <c r="BE9495" s="60"/>
      <c r="BR9495" s="60"/>
      <c r="BX9495" s="151"/>
      <c r="CB9495" s="151"/>
      <c r="CM9495" s="151"/>
      <c r="CO9495" s="151"/>
      <c r="CT9495" s="151"/>
      <c r="CY9495" s="151"/>
    </row>
    <row r="9496" spans="1:103" x14ac:dyDescent="0.2">
      <c r="A9496" s="60"/>
      <c r="B9496" s="60"/>
      <c r="C9496" s="60"/>
      <c r="D9496" s="60"/>
      <c r="E9496" s="60"/>
      <c r="F9496" s="60"/>
      <c r="G9496" s="60"/>
      <c r="H9496" s="60"/>
      <c r="I9496" s="60"/>
      <c r="J9496" s="60"/>
      <c r="K9496" s="60"/>
      <c r="L9496" s="60"/>
      <c r="M9496" s="60"/>
      <c r="N9496" s="60"/>
      <c r="O9496" s="60"/>
      <c r="P9496" s="60"/>
      <c r="Q9496" s="60"/>
      <c r="R9496" s="334">
        <v>24469</v>
      </c>
      <c r="S9496" s="319" t="s">
        <v>358</v>
      </c>
      <c r="BE9496" s="60"/>
      <c r="BR9496" s="60"/>
      <c r="BX9496" s="151"/>
      <c r="CB9496" s="151"/>
      <c r="CM9496" s="151"/>
      <c r="CO9496" s="151"/>
      <c r="CT9496" s="151"/>
      <c r="CY9496" s="151"/>
    </row>
    <row r="9497" spans="1:103" x14ac:dyDescent="0.2">
      <c r="A9497" s="60"/>
      <c r="B9497" s="60"/>
      <c r="C9497" s="60"/>
      <c r="D9497" s="60"/>
      <c r="E9497" s="60"/>
      <c r="F9497" s="60"/>
      <c r="G9497" s="60"/>
      <c r="H9497" s="60"/>
      <c r="I9497" s="60"/>
      <c r="J9497" s="60"/>
      <c r="K9497" s="60"/>
      <c r="L9497" s="60"/>
      <c r="M9497" s="60"/>
      <c r="N9497" s="60"/>
      <c r="O9497" s="60"/>
      <c r="P9497" s="60"/>
      <c r="Q9497" s="60"/>
      <c r="R9497" s="334">
        <v>24471</v>
      </c>
      <c r="S9497" s="319" t="s">
        <v>358</v>
      </c>
      <c r="BE9497" s="60"/>
      <c r="BR9497" s="60"/>
      <c r="BX9497" s="151"/>
      <c r="CB9497" s="151"/>
      <c r="CM9497" s="151"/>
      <c r="CO9497" s="151"/>
      <c r="CT9497" s="151"/>
      <c r="CY9497" s="151"/>
    </row>
    <row r="9498" spans="1:103" x14ac:dyDescent="0.2">
      <c r="A9498" s="60"/>
      <c r="B9498" s="60"/>
      <c r="C9498" s="60"/>
      <c r="D9498" s="60"/>
      <c r="E9498" s="60"/>
      <c r="F9498" s="60"/>
      <c r="G9498" s="60"/>
      <c r="H9498" s="60"/>
      <c r="I9498" s="60"/>
      <c r="J9498" s="60"/>
      <c r="K9498" s="60"/>
      <c r="L9498" s="60"/>
      <c r="M9498" s="60"/>
      <c r="N9498" s="60"/>
      <c r="O9498" s="60"/>
      <c r="P9498" s="60"/>
      <c r="Q9498" s="60"/>
      <c r="R9498" s="334">
        <v>24472</v>
      </c>
      <c r="S9498" s="319" t="s">
        <v>351</v>
      </c>
      <c r="BE9498" s="60"/>
      <c r="BR9498" s="60"/>
      <c r="BX9498" s="151"/>
      <c r="CB9498" s="151"/>
      <c r="CM9498" s="151"/>
      <c r="CO9498" s="151"/>
      <c r="CT9498" s="151"/>
      <c r="CY9498" s="151"/>
    </row>
    <row r="9499" spans="1:103" x14ac:dyDescent="0.2">
      <c r="A9499" s="60"/>
      <c r="B9499" s="60"/>
      <c r="C9499" s="60"/>
      <c r="D9499" s="60"/>
      <c r="E9499" s="60"/>
      <c r="F9499" s="60"/>
      <c r="G9499" s="60"/>
      <c r="H9499" s="60"/>
      <c r="I9499" s="60"/>
      <c r="J9499" s="60"/>
      <c r="K9499" s="60"/>
      <c r="L9499" s="60"/>
      <c r="M9499" s="60"/>
      <c r="N9499" s="60"/>
      <c r="O9499" s="60"/>
      <c r="P9499" s="60"/>
      <c r="Q9499" s="60"/>
      <c r="R9499" s="334">
        <v>24473</v>
      </c>
      <c r="S9499" s="319" t="s">
        <v>358</v>
      </c>
      <c r="BE9499" s="60"/>
      <c r="BR9499" s="60"/>
      <c r="BX9499" s="151"/>
      <c r="CB9499" s="151"/>
      <c r="CM9499" s="151"/>
      <c r="CO9499" s="151"/>
      <c r="CT9499" s="151"/>
      <c r="CY9499" s="151"/>
    </row>
    <row r="9500" spans="1:103" x14ac:dyDescent="0.2">
      <c r="A9500" s="60"/>
      <c r="B9500" s="60"/>
      <c r="C9500" s="60"/>
      <c r="D9500" s="60"/>
      <c r="E9500" s="60"/>
      <c r="F9500" s="60"/>
      <c r="G9500" s="60"/>
      <c r="H9500" s="60"/>
      <c r="I9500" s="60"/>
      <c r="J9500" s="60"/>
      <c r="K9500" s="60"/>
      <c r="L9500" s="60"/>
      <c r="M9500" s="60"/>
      <c r="N9500" s="60"/>
      <c r="O9500" s="60"/>
      <c r="P9500" s="60"/>
      <c r="Q9500" s="60"/>
      <c r="R9500" s="334">
        <v>24474</v>
      </c>
      <c r="S9500" s="319" t="s">
        <v>358</v>
      </c>
      <c r="BE9500" s="60"/>
      <c r="BR9500" s="60"/>
      <c r="BX9500" s="151"/>
      <c r="CB9500" s="151"/>
      <c r="CM9500" s="151"/>
      <c r="CO9500" s="151"/>
      <c r="CT9500" s="151"/>
      <c r="CY9500" s="151"/>
    </row>
    <row r="9501" spans="1:103" x14ac:dyDescent="0.2">
      <c r="A9501" s="60"/>
      <c r="B9501" s="60"/>
      <c r="C9501" s="60"/>
      <c r="D9501" s="60"/>
      <c r="E9501" s="60"/>
      <c r="F9501" s="60"/>
      <c r="G9501" s="60"/>
      <c r="H9501" s="60"/>
      <c r="I9501" s="60"/>
      <c r="J9501" s="60"/>
      <c r="K9501" s="60"/>
      <c r="L9501" s="60"/>
      <c r="M9501" s="60"/>
      <c r="N9501" s="60"/>
      <c r="O9501" s="60"/>
      <c r="P9501" s="60"/>
      <c r="Q9501" s="60"/>
      <c r="R9501" s="334">
        <v>24476</v>
      </c>
      <c r="S9501" s="319" t="s">
        <v>358</v>
      </c>
      <c r="BE9501" s="60"/>
      <c r="BR9501" s="60"/>
      <c r="BX9501" s="151"/>
      <c r="CB9501" s="151"/>
      <c r="CM9501" s="151"/>
      <c r="CO9501" s="151"/>
      <c r="CT9501" s="151"/>
      <c r="CY9501" s="151"/>
    </row>
    <row r="9502" spans="1:103" x14ac:dyDescent="0.2">
      <c r="A9502" s="60"/>
      <c r="B9502" s="60"/>
      <c r="C9502" s="60"/>
      <c r="D9502" s="60"/>
      <c r="E9502" s="60"/>
      <c r="F9502" s="60"/>
      <c r="G9502" s="60"/>
      <c r="H9502" s="60"/>
      <c r="I9502" s="60"/>
      <c r="J9502" s="60"/>
      <c r="K9502" s="60"/>
      <c r="L9502" s="60"/>
      <c r="M9502" s="60"/>
      <c r="N9502" s="60"/>
      <c r="O9502" s="60"/>
      <c r="P9502" s="60"/>
      <c r="Q9502" s="60"/>
      <c r="R9502" s="334">
        <v>24477</v>
      </c>
      <c r="S9502" s="319" t="s">
        <v>351</v>
      </c>
      <c r="BE9502" s="60"/>
      <c r="BR9502" s="60"/>
      <c r="BX9502" s="151"/>
      <c r="CB9502" s="151"/>
      <c r="CM9502" s="151"/>
      <c r="CO9502" s="151"/>
      <c r="CT9502" s="151"/>
      <c r="CY9502" s="151"/>
    </row>
    <row r="9503" spans="1:103" x14ac:dyDescent="0.2">
      <c r="A9503" s="60"/>
      <c r="B9503" s="60"/>
      <c r="C9503" s="60"/>
      <c r="D9503" s="60"/>
      <c r="E9503" s="60"/>
      <c r="F9503" s="60"/>
      <c r="G9503" s="60"/>
      <c r="H9503" s="60"/>
      <c r="I9503" s="60"/>
      <c r="J9503" s="60"/>
      <c r="K9503" s="60"/>
      <c r="L9503" s="60"/>
      <c r="M9503" s="60"/>
      <c r="N9503" s="60"/>
      <c r="O9503" s="60"/>
      <c r="P9503" s="60"/>
      <c r="Q9503" s="60"/>
      <c r="R9503" s="334">
        <v>24479</v>
      </c>
      <c r="S9503" s="319" t="s">
        <v>351</v>
      </c>
      <c r="BE9503" s="60"/>
      <c r="BR9503" s="60"/>
      <c r="BX9503" s="151"/>
      <c r="CB9503" s="151"/>
      <c r="CM9503" s="151"/>
      <c r="CO9503" s="151"/>
      <c r="CT9503" s="151"/>
      <c r="CY9503" s="151"/>
    </row>
    <row r="9504" spans="1:103" x14ac:dyDescent="0.2">
      <c r="A9504" s="60"/>
      <c r="B9504" s="60"/>
      <c r="C9504" s="60"/>
      <c r="D9504" s="60"/>
      <c r="E9504" s="60"/>
      <c r="F9504" s="60"/>
      <c r="G9504" s="60"/>
      <c r="H9504" s="60"/>
      <c r="I9504" s="60"/>
      <c r="J9504" s="60"/>
      <c r="K9504" s="60"/>
      <c r="L9504" s="60"/>
      <c r="M9504" s="60"/>
      <c r="N9504" s="60"/>
      <c r="O9504" s="60"/>
      <c r="P9504" s="60"/>
      <c r="Q9504" s="60"/>
      <c r="R9504" s="334">
        <v>24482</v>
      </c>
      <c r="S9504" s="319" t="s">
        <v>351</v>
      </c>
      <c r="BE9504" s="60"/>
      <c r="BR9504" s="60"/>
      <c r="BX9504" s="151"/>
      <c r="CB9504" s="151"/>
      <c r="CM9504" s="151"/>
      <c r="CO9504" s="151"/>
      <c r="CT9504" s="151"/>
      <c r="CY9504" s="151"/>
    </row>
    <row r="9505" spans="1:103" x14ac:dyDescent="0.2">
      <c r="A9505" s="60"/>
      <c r="B9505" s="60"/>
      <c r="C9505" s="60"/>
      <c r="D9505" s="60"/>
      <c r="E9505" s="60"/>
      <c r="F9505" s="60"/>
      <c r="G9505" s="60"/>
      <c r="H9505" s="60"/>
      <c r="I9505" s="60"/>
      <c r="J9505" s="60"/>
      <c r="K9505" s="60"/>
      <c r="L9505" s="60"/>
      <c r="M9505" s="60"/>
      <c r="N9505" s="60"/>
      <c r="O9505" s="60"/>
      <c r="P9505" s="60"/>
      <c r="Q9505" s="60"/>
      <c r="R9505" s="334">
        <v>24483</v>
      </c>
      <c r="S9505" s="319" t="s">
        <v>358</v>
      </c>
      <c r="BE9505" s="60"/>
      <c r="BR9505" s="60"/>
      <c r="BX9505" s="151"/>
      <c r="CB9505" s="151"/>
      <c r="CM9505" s="151"/>
      <c r="CO9505" s="151"/>
      <c r="CT9505" s="151"/>
      <c r="CY9505" s="151"/>
    </row>
    <row r="9506" spans="1:103" x14ac:dyDescent="0.2">
      <c r="A9506" s="60"/>
      <c r="B9506" s="60"/>
      <c r="C9506" s="60"/>
      <c r="D9506" s="60"/>
      <c r="E9506" s="60"/>
      <c r="F9506" s="60"/>
      <c r="G9506" s="60"/>
      <c r="H9506" s="60"/>
      <c r="I9506" s="60"/>
      <c r="J9506" s="60"/>
      <c r="K9506" s="60"/>
      <c r="L9506" s="60"/>
      <c r="M9506" s="60"/>
      <c r="N9506" s="60"/>
      <c r="O9506" s="60"/>
      <c r="P9506" s="60"/>
      <c r="Q9506" s="60"/>
      <c r="R9506" s="334">
        <v>24484</v>
      </c>
      <c r="S9506" s="319" t="s">
        <v>358</v>
      </c>
      <c r="BE9506" s="60"/>
      <c r="BR9506" s="60"/>
      <c r="BX9506" s="151"/>
      <c r="CB9506" s="151"/>
      <c r="CM9506" s="151"/>
      <c r="CO9506" s="151"/>
      <c r="CT9506" s="151"/>
      <c r="CY9506" s="151"/>
    </row>
    <row r="9507" spans="1:103" x14ac:dyDescent="0.2">
      <c r="A9507" s="60"/>
      <c r="B9507" s="60"/>
      <c r="C9507" s="60"/>
      <c r="D9507" s="60"/>
      <c r="E9507" s="60"/>
      <c r="F9507" s="60"/>
      <c r="G9507" s="60"/>
      <c r="H9507" s="60"/>
      <c r="I9507" s="60"/>
      <c r="J9507" s="60"/>
      <c r="K9507" s="60"/>
      <c r="L9507" s="60"/>
      <c r="M9507" s="60"/>
      <c r="N9507" s="60"/>
      <c r="O9507" s="60"/>
      <c r="P9507" s="60"/>
      <c r="Q9507" s="60"/>
      <c r="R9507" s="334">
        <v>24485</v>
      </c>
      <c r="S9507" s="319" t="s">
        <v>351</v>
      </c>
      <c r="BE9507" s="60"/>
      <c r="BR9507" s="60"/>
      <c r="BX9507" s="151"/>
      <c r="CB9507" s="151"/>
      <c r="CM9507" s="151"/>
      <c r="CO9507" s="151"/>
      <c r="CT9507" s="151"/>
      <c r="CY9507" s="151"/>
    </row>
    <row r="9508" spans="1:103" x14ac:dyDescent="0.2">
      <c r="A9508" s="60"/>
      <c r="B9508" s="60"/>
      <c r="C9508" s="60"/>
      <c r="D9508" s="60"/>
      <c r="E9508" s="60"/>
      <c r="F9508" s="60"/>
      <c r="G9508" s="60"/>
      <c r="H9508" s="60"/>
      <c r="I9508" s="60"/>
      <c r="J9508" s="60"/>
      <c r="K9508" s="60"/>
      <c r="L9508" s="60"/>
      <c r="M9508" s="60"/>
      <c r="N9508" s="60"/>
      <c r="O9508" s="60"/>
      <c r="P9508" s="60"/>
      <c r="Q9508" s="60"/>
      <c r="R9508" s="334">
        <v>24486</v>
      </c>
      <c r="S9508" s="319" t="s">
        <v>351</v>
      </c>
      <c r="BE9508" s="60"/>
      <c r="BR9508" s="60"/>
      <c r="BX9508" s="151"/>
      <c r="CB9508" s="151"/>
      <c r="CM9508" s="151"/>
      <c r="CO9508" s="151"/>
      <c r="CT9508" s="151"/>
      <c r="CY9508" s="151"/>
    </row>
    <row r="9509" spans="1:103" x14ac:dyDescent="0.2">
      <c r="A9509" s="60"/>
      <c r="B9509" s="60"/>
      <c r="C9509" s="60"/>
      <c r="D9509" s="60"/>
      <c r="E9509" s="60"/>
      <c r="F9509" s="60"/>
      <c r="G9509" s="60"/>
      <c r="H9509" s="60"/>
      <c r="I9509" s="60"/>
      <c r="J9509" s="60"/>
      <c r="K9509" s="60"/>
      <c r="L9509" s="60"/>
      <c r="M9509" s="60"/>
      <c r="N9509" s="60"/>
      <c r="O9509" s="60"/>
      <c r="P9509" s="60"/>
      <c r="Q9509" s="60"/>
      <c r="R9509" s="334">
        <v>24487</v>
      </c>
      <c r="S9509" s="319" t="s">
        <v>358</v>
      </c>
      <c r="BE9509" s="60"/>
      <c r="BR9509" s="60"/>
      <c r="BX9509" s="151"/>
      <c r="CB9509" s="151"/>
      <c r="CM9509" s="151"/>
      <c r="CO9509" s="151"/>
      <c r="CT9509" s="151"/>
      <c r="CY9509" s="151"/>
    </row>
    <row r="9510" spans="1:103" x14ac:dyDescent="0.2">
      <c r="A9510" s="60"/>
      <c r="B9510" s="60"/>
      <c r="C9510" s="60"/>
      <c r="D9510" s="60"/>
      <c r="E9510" s="60"/>
      <c r="F9510" s="60"/>
      <c r="G9510" s="60"/>
      <c r="H9510" s="60"/>
      <c r="I9510" s="60"/>
      <c r="J9510" s="60"/>
      <c r="K9510" s="60"/>
      <c r="L9510" s="60"/>
      <c r="M9510" s="60"/>
      <c r="N9510" s="60"/>
      <c r="O9510" s="60"/>
      <c r="P9510" s="60"/>
      <c r="Q9510" s="60"/>
      <c r="R9510" s="334">
        <v>24501</v>
      </c>
      <c r="S9510" s="319" t="s">
        <v>351</v>
      </c>
      <c r="BE9510" s="60"/>
      <c r="BR9510" s="60"/>
      <c r="BX9510" s="151"/>
      <c r="CB9510" s="151"/>
      <c r="CM9510" s="151"/>
      <c r="CO9510" s="151"/>
      <c r="CT9510" s="151"/>
      <c r="CY9510" s="151"/>
    </row>
    <row r="9511" spans="1:103" x14ac:dyDescent="0.2">
      <c r="A9511" s="60"/>
      <c r="B9511" s="60"/>
      <c r="C9511" s="60"/>
      <c r="D9511" s="60"/>
      <c r="E9511" s="60"/>
      <c r="F9511" s="60"/>
      <c r="G9511" s="60"/>
      <c r="H9511" s="60"/>
      <c r="I9511" s="60"/>
      <c r="J9511" s="60"/>
      <c r="K9511" s="60"/>
      <c r="L9511" s="60"/>
      <c r="M9511" s="60"/>
      <c r="N9511" s="60"/>
      <c r="O9511" s="60"/>
      <c r="P9511" s="60"/>
      <c r="Q9511" s="60"/>
      <c r="R9511" s="334">
        <v>24502</v>
      </c>
      <c r="S9511" s="319" t="s">
        <v>351</v>
      </c>
      <c r="BE9511" s="60"/>
      <c r="BR9511" s="60"/>
      <c r="BX9511" s="151"/>
      <c r="CB9511" s="151"/>
      <c r="CM9511" s="151"/>
      <c r="CO9511" s="151"/>
      <c r="CT9511" s="151"/>
      <c r="CY9511" s="151"/>
    </row>
    <row r="9512" spans="1:103" x14ac:dyDescent="0.2">
      <c r="A9512" s="60"/>
      <c r="B9512" s="60"/>
      <c r="C9512" s="60"/>
      <c r="D9512" s="60"/>
      <c r="E9512" s="60"/>
      <c r="F9512" s="60"/>
      <c r="G9512" s="60"/>
      <c r="H9512" s="60"/>
      <c r="I9512" s="60"/>
      <c r="J9512" s="60"/>
      <c r="K9512" s="60"/>
      <c r="L9512" s="60"/>
      <c r="M9512" s="60"/>
      <c r="N9512" s="60"/>
      <c r="O9512" s="60"/>
      <c r="P9512" s="60"/>
      <c r="Q9512" s="60"/>
      <c r="R9512" s="334">
        <v>24503</v>
      </c>
      <c r="S9512" s="319" t="s">
        <v>351</v>
      </c>
      <c r="BE9512" s="60"/>
      <c r="BR9512" s="60"/>
      <c r="BX9512" s="151"/>
      <c r="CB9512" s="151"/>
      <c r="CM9512" s="151"/>
      <c r="CO9512" s="151"/>
      <c r="CT9512" s="151"/>
      <c r="CY9512" s="151"/>
    </row>
    <row r="9513" spans="1:103" x14ac:dyDescent="0.2">
      <c r="A9513" s="60"/>
      <c r="B9513" s="60"/>
      <c r="C9513" s="60"/>
      <c r="D9513" s="60"/>
      <c r="E9513" s="60"/>
      <c r="F9513" s="60"/>
      <c r="G9513" s="60"/>
      <c r="H9513" s="60"/>
      <c r="I9513" s="60"/>
      <c r="J9513" s="60"/>
      <c r="K9513" s="60"/>
      <c r="L9513" s="60"/>
      <c r="M9513" s="60"/>
      <c r="N9513" s="60"/>
      <c r="O9513" s="60"/>
      <c r="P9513" s="60"/>
      <c r="Q9513" s="60"/>
      <c r="R9513" s="334">
        <v>24504</v>
      </c>
      <c r="S9513" s="319" t="s">
        <v>351</v>
      </c>
      <c r="BE9513" s="60"/>
      <c r="BR9513" s="60"/>
      <c r="BX9513" s="151"/>
      <c r="CB9513" s="151"/>
      <c r="CM9513" s="151"/>
      <c r="CO9513" s="151"/>
      <c r="CT9513" s="151"/>
      <c r="CY9513" s="151"/>
    </row>
    <row r="9514" spans="1:103" x14ac:dyDescent="0.2">
      <c r="A9514" s="60"/>
      <c r="B9514" s="60"/>
      <c r="C9514" s="60"/>
      <c r="D9514" s="60"/>
      <c r="E9514" s="60"/>
      <c r="F9514" s="60"/>
      <c r="G9514" s="60"/>
      <c r="H9514" s="60"/>
      <c r="I9514" s="60"/>
      <c r="J9514" s="60"/>
      <c r="K9514" s="60"/>
      <c r="L9514" s="60"/>
      <c r="M9514" s="60"/>
      <c r="N9514" s="60"/>
      <c r="O9514" s="60"/>
      <c r="P9514" s="60"/>
      <c r="Q9514" s="60"/>
      <c r="R9514" s="334">
        <v>24505</v>
      </c>
      <c r="S9514" s="319" t="s">
        <v>351</v>
      </c>
      <c r="BE9514" s="60"/>
      <c r="BR9514" s="60"/>
      <c r="BX9514" s="151"/>
      <c r="CB9514" s="151"/>
      <c r="CM9514" s="151"/>
      <c r="CO9514" s="151"/>
      <c r="CT9514" s="151"/>
      <c r="CY9514" s="151"/>
    </row>
    <row r="9515" spans="1:103" x14ac:dyDescent="0.2">
      <c r="A9515" s="60"/>
      <c r="B9515" s="60"/>
      <c r="C9515" s="60"/>
      <c r="D9515" s="60"/>
      <c r="E9515" s="60"/>
      <c r="F9515" s="60"/>
      <c r="G9515" s="60"/>
      <c r="H9515" s="60"/>
      <c r="I9515" s="60"/>
      <c r="J9515" s="60"/>
      <c r="K9515" s="60"/>
      <c r="L9515" s="60"/>
      <c r="M9515" s="60"/>
      <c r="N9515" s="60"/>
      <c r="O9515" s="60"/>
      <c r="P9515" s="60"/>
      <c r="Q9515" s="60"/>
      <c r="R9515" s="334">
        <v>24506</v>
      </c>
      <c r="S9515" s="319" t="s">
        <v>351</v>
      </c>
      <c r="BE9515" s="60"/>
      <c r="BR9515" s="60"/>
      <c r="BX9515" s="151"/>
      <c r="CB9515" s="151"/>
      <c r="CM9515" s="151"/>
      <c r="CO9515" s="151"/>
      <c r="CT9515" s="151"/>
      <c r="CY9515" s="151"/>
    </row>
    <row r="9516" spans="1:103" x14ac:dyDescent="0.2">
      <c r="A9516" s="60"/>
      <c r="B9516" s="60"/>
      <c r="C9516" s="60"/>
      <c r="D9516" s="60"/>
      <c r="E9516" s="60"/>
      <c r="F9516" s="60"/>
      <c r="G9516" s="60"/>
      <c r="H9516" s="60"/>
      <c r="I9516" s="60"/>
      <c r="J9516" s="60"/>
      <c r="K9516" s="60"/>
      <c r="L9516" s="60"/>
      <c r="M9516" s="60"/>
      <c r="N9516" s="60"/>
      <c r="O9516" s="60"/>
      <c r="P9516" s="60"/>
      <c r="Q9516" s="60"/>
      <c r="R9516" s="334">
        <v>24513</v>
      </c>
      <c r="S9516" s="319" t="s">
        <v>351</v>
      </c>
      <c r="BE9516" s="60"/>
      <c r="BR9516" s="60"/>
      <c r="BX9516" s="151"/>
      <c r="CB9516" s="151"/>
      <c r="CM9516" s="151"/>
      <c r="CO9516" s="151"/>
      <c r="CT9516" s="151"/>
      <c r="CY9516" s="151"/>
    </row>
    <row r="9517" spans="1:103" x14ac:dyDescent="0.2">
      <c r="A9517" s="60"/>
      <c r="B9517" s="60"/>
      <c r="C9517" s="60"/>
      <c r="D9517" s="60"/>
      <c r="E9517" s="60"/>
      <c r="F9517" s="60"/>
      <c r="G9517" s="60"/>
      <c r="H9517" s="60"/>
      <c r="I9517" s="60"/>
      <c r="J9517" s="60"/>
      <c r="K9517" s="60"/>
      <c r="L9517" s="60"/>
      <c r="M9517" s="60"/>
      <c r="N9517" s="60"/>
      <c r="O9517" s="60"/>
      <c r="P9517" s="60"/>
      <c r="Q9517" s="60"/>
      <c r="R9517" s="334">
        <v>24514</v>
      </c>
      <c r="S9517" s="319" t="s">
        <v>351</v>
      </c>
      <c r="BE9517" s="60"/>
      <c r="BR9517" s="60"/>
      <c r="BX9517" s="151"/>
      <c r="CB9517" s="151"/>
      <c r="CM9517" s="151"/>
      <c r="CO9517" s="151"/>
      <c r="CT9517" s="151"/>
      <c r="CY9517" s="151"/>
    </row>
    <row r="9518" spans="1:103" x14ac:dyDescent="0.2">
      <c r="A9518" s="60"/>
      <c r="B9518" s="60"/>
      <c r="C9518" s="60"/>
      <c r="D9518" s="60"/>
      <c r="E9518" s="60"/>
      <c r="F9518" s="60"/>
      <c r="G9518" s="60"/>
      <c r="H9518" s="60"/>
      <c r="I9518" s="60"/>
      <c r="J9518" s="60"/>
      <c r="K9518" s="60"/>
      <c r="L9518" s="60"/>
      <c r="M9518" s="60"/>
      <c r="N9518" s="60"/>
      <c r="O9518" s="60"/>
      <c r="P9518" s="60"/>
      <c r="Q9518" s="60"/>
      <c r="R9518" s="334">
        <v>24515</v>
      </c>
      <c r="S9518" s="319" t="s">
        <v>351</v>
      </c>
      <c r="BE9518" s="60"/>
      <c r="BR9518" s="60"/>
      <c r="BX9518" s="151"/>
      <c r="CB9518" s="151"/>
      <c r="CM9518" s="151"/>
      <c r="CO9518" s="151"/>
      <c r="CT9518" s="151"/>
      <c r="CY9518" s="151"/>
    </row>
    <row r="9519" spans="1:103" x14ac:dyDescent="0.2">
      <c r="A9519" s="60"/>
      <c r="B9519" s="60"/>
      <c r="C9519" s="60"/>
      <c r="D9519" s="60"/>
      <c r="E9519" s="60"/>
      <c r="F9519" s="60"/>
      <c r="G9519" s="60"/>
      <c r="H9519" s="60"/>
      <c r="I9519" s="60"/>
      <c r="J9519" s="60"/>
      <c r="K9519" s="60"/>
      <c r="L9519" s="60"/>
      <c r="M9519" s="60"/>
      <c r="N9519" s="60"/>
      <c r="O9519" s="60"/>
      <c r="P9519" s="60"/>
      <c r="Q9519" s="60"/>
      <c r="R9519" s="334">
        <v>24517</v>
      </c>
      <c r="S9519" s="319" t="s">
        <v>358</v>
      </c>
      <c r="BE9519" s="60"/>
      <c r="BR9519" s="60"/>
      <c r="BX9519" s="151"/>
      <c r="CB9519" s="151"/>
      <c r="CM9519" s="151"/>
      <c r="CO9519" s="151"/>
      <c r="CT9519" s="151"/>
      <c r="CY9519" s="151"/>
    </row>
    <row r="9520" spans="1:103" x14ac:dyDescent="0.2">
      <c r="A9520" s="60"/>
      <c r="B9520" s="60"/>
      <c r="C9520" s="60"/>
      <c r="D9520" s="60"/>
      <c r="E9520" s="60"/>
      <c r="F9520" s="60"/>
      <c r="G9520" s="60"/>
      <c r="H9520" s="60"/>
      <c r="I9520" s="60"/>
      <c r="J9520" s="60"/>
      <c r="K9520" s="60"/>
      <c r="L9520" s="60"/>
      <c r="M9520" s="60"/>
      <c r="N9520" s="60"/>
      <c r="O9520" s="60"/>
      <c r="P9520" s="60"/>
      <c r="Q9520" s="60"/>
      <c r="R9520" s="334">
        <v>24520</v>
      </c>
      <c r="S9520" s="319" t="s">
        <v>358</v>
      </c>
      <c r="BE9520" s="60"/>
      <c r="BR9520" s="60"/>
      <c r="BX9520" s="151"/>
      <c r="CB9520" s="151"/>
      <c r="CM9520" s="151"/>
      <c r="CO9520" s="151"/>
      <c r="CT9520" s="151"/>
      <c r="CY9520" s="151"/>
    </row>
    <row r="9521" spans="1:103" x14ac:dyDescent="0.2">
      <c r="A9521" s="60"/>
      <c r="B9521" s="60"/>
      <c r="C9521" s="60"/>
      <c r="D9521" s="60"/>
      <c r="E9521" s="60"/>
      <c r="F9521" s="60"/>
      <c r="G9521" s="60"/>
      <c r="H9521" s="60"/>
      <c r="I9521" s="60"/>
      <c r="J9521" s="60"/>
      <c r="K9521" s="60"/>
      <c r="L9521" s="60"/>
      <c r="M9521" s="60"/>
      <c r="N9521" s="60"/>
      <c r="O9521" s="60"/>
      <c r="P9521" s="60"/>
      <c r="Q9521" s="60"/>
      <c r="R9521" s="334">
        <v>24521</v>
      </c>
      <c r="S9521" s="319" t="s">
        <v>351</v>
      </c>
      <c r="BE9521" s="60"/>
      <c r="BR9521" s="60"/>
      <c r="BX9521" s="151"/>
      <c r="CB9521" s="151"/>
      <c r="CM9521" s="151"/>
      <c r="CO9521" s="151"/>
      <c r="CT9521" s="151"/>
      <c r="CY9521" s="151"/>
    </row>
    <row r="9522" spans="1:103" x14ac:dyDescent="0.2">
      <c r="A9522" s="60"/>
      <c r="B9522" s="60"/>
      <c r="C9522" s="60"/>
      <c r="D9522" s="60"/>
      <c r="E9522" s="60"/>
      <c r="F9522" s="60"/>
      <c r="G9522" s="60"/>
      <c r="H9522" s="60"/>
      <c r="I9522" s="60"/>
      <c r="J9522" s="60"/>
      <c r="K9522" s="60"/>
      <c r="L9522" s="60"/>
      <c r="M9522" s="60"/>
      <c r="N9522" s="60"/>
      <c r="O9522" s="60"/>
      <c r="P9522" s="60"/>
      <c r="Q9522" s="60"/>
      <c r="R9522" s="334">
        <v>24522</v>
      </c>
      <c r="S9522" s="319" t="s">
        <v>351</v>
      </c>
      <c r="BE9522" s="60"/>
      <c r="BR9522" s="60"/>
      <c r="BX9522" s="151"/>
      <c r="CB9522" s="151"/>
      <c r="CM9522" s="151"/>
      <c r="CO9522" s="151"/>
      <c r="CT9522" s="151"/>
      <c r="CY9522" s="151"/>
    </row>
    <row r="9523" spans="1:103" x14ac:dyDescent="0.2">
      <c r="A9523" s="60"/>
      <c r="B9523" s="60"/>
      <c r="C9523" s="60"/>
      <c r="D9523" s="60"/>
      <c r="E9523" s="60"/>
      <c r="F9523" s="60"/>
      <c r="G9523" s="60"/>
      <c r="H9523" s="60"/>
      <c r="I9523" s="60"/>
      <c r="J9523" s="60"/>
      <c r="K9523" s="60"/>
      <c r="L9523" s="60"/>
      <c r="M9523" s="60"/>
      <c r="N9523" s="60"/>
      <c r="O9523" s="60"/>
      <c r="P9523" s="60"/>
      <c r="Q9523" s="60"/>
      <c r="R9523" s="334">
        <v>24523</v>
      </c>
      <c r="S9523" s="319" t="s">
        <v>351</v>
      </c>
      <c r="BE9523" s="60"/>
      <c r="BR9523" s="60"/>
      <c r="BX9523" s="151"/>
      <c r="CB9523" s="151"/>
      <c r="CM9523" s="151"/>
      <c r="CO9523" s="151"/>
      <c r="CT9523" s="151"/>
      <c r="CY9523" s="151"/>
    </row>
    <row r="9524" spans="1:103" x14ac:dyDescent="0.2">
      <c r="A9524" s="60"/>
      <c r="B9524" s="60"/>
      <c r="C9524" s="60"/>
      <c r="D9524" s="60"/>
      <c r="E9524" s="60"/>
      <c r="F9524" s="60"/>
      <c r="G9524" s="60"/>
      <c r="H9524" s="60"/>
      <c r="I9524" s="60"/>
      <c r="J9524" s="60"/>
      <c r="K9524" s="60"/>
      <c r="L9524" s="60"/>
      <c r="M9524" s="60"/>
      <c r="N9524" s="60"/>
      <c r="O9524" s="60"/>
      <c r="P9524" s="60"/>
      <c r="Q9524" s="60"/>
      <c r="R9524" s="334">
        <v>24526</v>
      </c>
      <c r="S9524" s="319" t="s">
        <v>351</v>
      </c>
      <c r="BE9524" s="60"/>
      <c r="BR9524" s="60"/>
      <c r="BX9524" s="151"/>
      <c r="CB9524" s="151"/>
      <c r="CM9524" s="151"/>
      <c r="CO9524" s="151"/>
      <c r="CT9524" s="151"/>
      <c r="CY9524" s="151"/>
    </row>
    <row r="9525" spans="1:103" x14ac:dyDescent="0.2">
      <c r="A9525" s="60"/>
      <c r="B9525" s="60"/>
      <c r="C9525" s="60"/>
      <c r="D9525" s="60"/>
      <c r="E9525" s="60"/>
      <c r="F9525" s="60"/>
      <c r="G9525" s="60"/>
      <c r="H9525" s="60"/>
      <c r="I9525" s="60"/>
      <c r="J9525" s="60"/>
      <c r="K9525" s="60"/>
      <c r="L9525" s="60"/>
      <c r="M9525" s="60"/>
      <c r="N9525" s="60"/>
      <c r="O9525" s="60"/>
      <c r="P9525" s="60"/>
      <c r="Q9525" s="60"/>
      <c r="R9525" s="334">
        <v>24527</v>
      </c>
      <c r="S9525" s="319" t="s">
        <v>351</v>
      </c>
      <c r="BE9525" s="60"/>
      <c r="BR9525" s="60"/>
      <c r="BX9525" s="151"/>
      <c r="CB9525" s="151"/>
      <c r="CM9525" s="151"/>
      <c r="CO9525" s="151"/>
      <c r="CT9525" s="151"/>
      <c r="CY9525" s="151"/>
    </row>
    <row r="9526" spans="1:103" x14ac:dyDescent="0.2">
      <c r="A9526" s="60"/>
      <c r="B9526" s="60"/>
      <c r="C9526" s="60"/>
      <c r="D9526" s="60"/>
      <c r="E9526" s="60"/>
      <c r="F9526" s="60"/>
      <c r="G9526" s="60"/>
      <c r="H9526" s="60"/>
      <c r="I9526" s="60"/>
      <c r="J9526" s="60"/>
      <c r="K9526" s="60"/>
      <c r="L9526" s="60"/>
      <c r="M9526" s="60"/>
      <c r="N9526" s="60"/>
      <c r="O9526" s="60"/>
      <c r="P9526" s="60"/>
      <c r="Q9526" s="60"/>
      <c r="R9526" s="334">
        <v>24528</v>
      </c>
      <c r="S9526" s="319" t="s">
        <v>358</v>
      </c>
      <c r="BE9526" s="60"/>
      <c r="BR9526" s="60"/>
      <c r="BX9526" s="151"/>
      <c r="CB9526" s="151"/>
      <c r="CM9526" s="151"/>
      <c r="CO9526" s="151"/>
      <c r="CT9526" s="151"/>
      <c r="CY9526" s="151"/>
    </row>
    <row r="9527" spans="1:103" x14ac:dyDescent="0.2">
      <c r="A9527" s="60"/>
      <c r="B9527" s="60"/>
      <c r="C9527" s="60"/>
      <c r="D9527" s="60"/>
      <c r="E9527" s="60"/>
      <c r="F9527" s="60"/>
      <c r="G9527" s="60"/>
      <c r="H9527" s="60"/>
      <c r="I9527" s="60"/>
      <c r="J9527" s="60"/>
      <c r="K9527" s="60"/>
      <c r="L9527" s="60"/>
      <c r="M9527" s="60"/>
      <c r="N9527" s="60"/>
      <c r="O9527" s="60"/>
      <c r="P9527" s="60"/>
      <c r="Q9527" s="60"/>
      <c r="R9527" s="334">
        <v>24529</v>
      </c>
      <c r="S9527" s="319" t="s">
        <v>358</v>
      </c>
      <c r="BE9527" s="60"/>
      <c r="BR9527" s="60"/>
      <c r="BX9527" s="151"/>
      <c r="CB9527" s="151"/>
      <c r="CM9527" s="151"/>
      <c r="CO9527" s="151"/>
      <c r="CT9527" s="151"/>
      <c r="CY9527" s="151"/>
    </row>
    <row r="9528" spans="1:103" x14ac:dyDescent="0.2">
      <c r="A9528" s="60"/>
      <c r="B9528" s="60"/>
      <c r="C9528" s="60"/>
      <c r="D9528" s="60"/>
      <c r="E9528" s="60"/>
      <c r="F9528" s="60"/>
      <c r="G9528" s="60"/>
      <c r="H9528" s="60"/>
      <c r="I9528" s="60"/>
      <c r="J9528" s="60"/>
      <c r="K9528" s="60"/>
      <c r="L9528" s="60"/>
      <c r="M9528" s="60"/>
      <c r="N9528" s="60"/>
      <c r="O9528" s="60"/>
      <c r="P9528" s="60"/>
      <c r="Q9528" s="60"/>
      <c r="R9528" s="334">
        <v>24530</v>
      </c>
      <c r="S9528" s="319" t="s">
        <v>351</v>
      </c>
      <c r="BE9528" s="60"/>
      <c r="BR9528" s="60"/>
      <c r="BX9528" s="151"/>
      <c r="CB9528" s="151"/>
      <c r="CM9528" s="151"/>
      <c r="CO9528" s="151"/>
      <c r="CT9528" s="151"/>
      <c r="CY9528" s="151"/>
    </row>
    <row r="9529" spans="1:103" x14ac:dyDescent="0.2">
      <c r="A9529" s="60"/>
      <c r="B9529" s="60"/>
      <c r="C9529" s="60"/>
      <c r="D9529" s="60"/>
      <c r="E9529" s="60"/>
      <c r="F9529" s="60"/>
      <c r="G9529" s="60"/>
      <c r="H9529" s="60"/>
      <c r="I9529" s="60"/>
      <c r="J9529" s="60"/>
      <c r="K9529" s="60"/>
      <c r="L9529" s="60"/>
      <c r="M9529" s="60"/>
      <c r="N9529" s="60"/>
      <c r="O9529" s="60"/>
      <c r="P9529" s="60"/>
      <c r="Q9529" s="60"/>
      <c r="R9529" s="334">
        <v>24531</v>
      </c>
      <c r="S9529" s="319" t="s">
        <v>358</v>
      </c>
      <c r="BE9529" s="60"/>
      <c r="BR9529" s="60"/>
      <c r="BX9529" s="151"/>
      <c r="CB9529" s="151"/>
      <c r="CM9529" s="151"/>
      <c r="CO9529" s="151"/>
      <c r="CT9529" s="151"/>
      <c r="CY9529" s="151"/>
    </row>
    <row r="9530" spans="1:103" x14ac:dyDescent="0.2">
      <c r="A9530" s="60"/>
      <c r="B9530" s="60"/>
      <c r="C9530" s="60"/>
      <c r="D9530" s="60"/>
      <c r="E9530" s="60"/>
      <c r="F9530" s="60"/>
      <c r="G9530" s="60"/>
      <c r="H9530" s="60"/>
      <c r="I9530" s="60"/>
      <c r="J9530" s="60"/>
      <c r="K9530" s="60"/>
      <c r="L9530" s="60"/>
      <c r="M9530" s="60"/>
      <c r="N9530" s="60"/>
      <c r="O9530" s="60"/>
      <c r="P9530" s="60"/>
      <c r="Q9530" s="60"/>
      <c r="R9530" s="334">
        <v>24533</v>
      </c>
      <c r="S9530" s="319" t="s">
        <v>351</v>
      </c>
      <c r="BE9530" s="60"/>
      <c r="BR9530" s="60"/>
      <c r="BX9530" s="151"/>
      <c r="CB9530" s="151"/>
      <c r="CM9530" s="151"/>
      <c r="CO9530" s="151"/>
      <c r="CT9530" s="151"/>
      <c r="CY9530" s="151"/>
    </row>
    <row r="9531" spans="1:103" x14ac:dyDescent="0.2">
      <c r="A9531" s="60"/>
      <c r="B9531" s="60"/>
      <c r="C9531" s="60"/>
      <c r="D9531" s="60"/>
      <c r="E9531" s="60"/>
      <c r="F9531" s="60"/>
      <c r="G9531" s="60"/>
      <c r="H9531" s="60"/>
      <c r="I9531" s="60"/>
      <c r="J9531" s="60"/>
      <c r="K9531" s="60"/>
      <c r="L9531" s="60"/>
      <c r="M9531" s="60"/>
      <c r="N9531" s="60"/>
      <c r="O9531" s="60"/>
      <c r="P9531" s="60"/>
      <c r="Q9531" s="60"/>
      <c r="R9531" s="334">
        <v>24534</v>
      </c>
      <c r="S9531" s="319" t="s">
        <v>358</v>
      </c>
      <c r="BE9531" s="60"/>
      <c r="BR9531" s="60"/>
      <c r="BX9531" s="151"/>
      <c r="CB9531" s="151"/>
      <c r="CM9531" s="151"/>
      <c r="CO9531" s="151"/>
      <c r="CT9531" s="151"/>
      <c r="CY9531" s="151"/>
    </row>
    <row r="9532" spans="1:103" x14ac:dyDescent="0.2">
      <c r="A9532" s="60"/>
      <c r="B9532" s="60"/>
      <c r="C9532" s="60"/>
      <c r="D9532" s="60"/>
      <c r="E9532" s="60"/>
      <c r="F9532" s="60"/>
      <c r="G9532" s="60"/>
      <c r="H9532" s="60"/>
      <c r="I9532" s="60"/>
      <c r="J9532" s="60"/>
      <c r="K9532" s="60"/>
      <c r="L9532" s="60"/>
      <c r="M9532" s="60"/>
      <c r="N9532" s="60"/>
      <c r="O9532" s="60"/>
      <c r="P9532" s="60"/>
      <c r="Q9532" s="60"/>
      <c r="R9532" s="334">
        <v>24535</v>
      </c>
      <c r="S9532" s="319" t="s">
        <v>358</v>
      </c>
      <c r="BE9532" s="60"/>
      <c r="BR9532" s="60"/>
      <c r="BX9532" s="151"/>
      <c r="CB9532" s="151"/>
      <c r="CM9532" s="151"/>
      <c r="CO9532" s="151"/>
      <c r="CT9532" s="151"/>
      <c r="CY9532" s="151"/>
    </row>
    <row r="9533" spans="1:103" x14ac:dyDescent="0.2">
      <c r="A9533" s="60"/>
      <c r="B9533" s="60"/>
      <c r="C9533" s="60"/>
      <c r="D9533" s="60"/>
      <c r="E9533" s="60"/>
      <c r="F9533" s="60"/>
      <c r="G9533" s="60"/>
      <c r="H9533" s="60"/>
      <c r="I9533" s="60"/>
      <c r="J9533" s="60"/>
      <c r="K9533" s="60"/>
      <c r="L9533" s="60"/>
      <c r="M9533" s="60"/>
      <c r="N9533" s="60"/>
      <c r="O9533" s="60"/>
      <c r="P9533" s="60"/>
      <c r="Q9533" s="60"/>
      <c r="R9533" s="334">
        <v>24536</v>
      </c>
      <c r="S9533" s="319" t="s">
        <v>351</v>
      </c>
      <c r="BE9533" s="60"/>
      <c r="BR9533" s="60"/>
      <c r="BX9533" s="151"/>
      <c r="CB9533" s="151"/>
      <c r="CM9533" s="151"/>
      <c r="CO9533" s="151"/>
      <c r="CT9533" s="151"/>
      <c r="CY9533" s="151"/>
    </row>
    <row r="9534" spans="1:103" x14ac:dyDescent="0.2">
      <c r="A9534" s="60"/>
      <c r="B9534" s="60"/>
      <c r="C9534" s="60"/>
      <c r="D9534" s="60"/>
      <c r="E9534" s="60"/>
      <c r="F9534" s="60"/>
      <c r="G9534" s="60"/>
      <c r="H9534" s="60"/>
      <c r="I9534" s="60"/>
      <c r="J9534" s="60"/>
      <c r="K9534" s="60"/>
      <c r="L9534" s="60"/>
      <c r="M9534" s="60"/>
      <c r="N9534" s="60"/>
      <c r="O9534" s="60"/>
      <c r="P9534" s="60"/>
      <c r="Q9534" s="60"/>
      <c r="R9534" s="334">
        <v>24538</v>
      </c>
      <c r="S9534" s="319" t="s">
        <v>351</v>
      </c>
      <c r="BE9534" s="60"/>
      <c r="BR9534" s="60"/>
      <c r="BX9534" s="151"/>
      <c r="CB9534" s="151"/>
      <c r="CM9534" s="151"/>
      <c r="CO9534" s="151"/>
      <c r="CT9534" s="151"/>
      <c r="CY9534" s="151"/>
    </row>
    <row r="9535" spans="1:103" x14ac:dyDescent="0.2">
      <c r="A9535" s="60"/>
      <c r="B9535" s="60"/>
      <c r="C9535" s="60"/>
      <c r="D9535" s="60"/>
      <c r="E9535" s="60"/>
      <c r="F9535" s="60"/>
      <c r="G9535" s="60"/>
      <c r="H9535" s="60"/>
      <c r="I9535" s="60"/>
      <c r="J9535" s="60"/>
      <c r="K9535" s="60"/>
      <c r="L9535" s="60"/>
      <c r="M9535" s="60"/>
      <c r="N9535" s="60"/>
      <c r="O9535" s="60"/>
      <c r="P9535" s="60"/>
      <c r="Q9535" s="60"/>
      <c r="R9535" s="334">
        <v>24539</v>
      </c>
      <c r="S9535" s="319" t="s">
        <v>358</v>
      </c>
      <c r="BE9535" s="60"/>
      <c r="BR9535" s="60"/>
      <c r="BX9535" s="151"/>
      <c r="CB9535" s="151"/>
      <c r="CM9535" s="151"/>
      <c r="CO9535" s="151"/>
      <c r="CT9535" s="151"/>
      <c r="CY9535" s="151"/>
    </row>
    <row r="9536" spans="1:103" x14ac:dyDescent="0.2">
      <c r="A9536" s="60"/>
      <c r="B9536" s="60"/>
      <c r="C9536" s="60"/>
      <c r="D9536" s="60"/>
      <c r="E9536" s="60"/>
      <c r="F9536" s="60"/>
      <c r="G9536" s="60"/>
      <c r="H9536" s="60"/>
      <c r="I9536" s="60"/>
      <c r="J9536" s="60"/>
      <c r="K9536" s="60"/>
      <c r="L9536" s="60"/>
      <c r="M9536" s="60"/>
      <c r="N9536" s="60"/>
      <c r="O9536" s="60"/>
      <c r="P9536" s="60"/>
      <c r="Q9536" s="60"/>
      <c r="R9536" s="334">
        <v>24540</v>
      </c>
      <c r="S9536" s="319" t="s">
        <v>351</v>
      </c>
      <c r="BE9536" s="60"/>
      <c r="BR9536" s="60"/>
      <c r="BX9536" s="151"/>
      <c r="CB9536" s="151"/>
      <c r="CM9536" s="151"/>
      <c r="CO9536" s="151"/>
      <c r="CT9536" s="151"/>
      <c r="CY9536" s="151"/>
    </row>
    <row r="9537" spans="1:103" x14ac:dyDescent="0.2">
      <c r="A9537" s="60"/>
      <c r="B9537" s="60"/>
      <c r="C9537" s="60"/>
      <c r="D9537" s="60"/>
      <c r="E9537" s="60"/>
      <c r="F9537" s="60"/>
      <c r="G9537" s="60"/>
      <c r="H9537" s="60"/>
      <c r="I9537" s="60"/>
      <c r="J9537" s="60"/>
      <c r="K9537" s="60"/>
      <c r="L9537" s="60"/>
      <c r="M9537" s="60"/>
      <c r="N9537" s="60"/>
      <c r="O9537" s="60"/>
      <c r="P9537" s="60"/>
      <c r="Q9537" s="60"/>
      <c r="R9537" s="334">
        <v>24541</v>
      </c>
      <c r="S9537" s="319" t="s">
        <v>351</v>
      </c>
      <c r="BE9537" s="60"/>
      <c r="BR9537" s="60"/>
      <c r="BX9537" s="151"/>
      <c r="CB9537" s="151"/>
      <c r="CM9537" s="151"/>
      <c r="CO9537" s="151"/>
      <c r="CT9537" s="151"/>
      <c r="CY9537" s="151"/>
    </row>
    <row r="9538" spans="1:103" x14ac:dyDescent="0.2">
      <c r="A9538" s="60"/>
      <c r="B9538" s="60"/>
      <c r="C9538" s="60"/>
      <c r="D9538" s="60"/>
      <c r="E9538" s="60"/>
      <c r="F9538" s="60"/>
      <c r="G9538" s="60"/>
      <c r="H9538" s="60"/>
      <c r="I9538" s="60"/>
      <c r="J9538" s="60"/>
      <c r="K9538" s="60"/>
      <c r="L9538" s="60"/>
      <c r="M9538" s="60"/>
      <c r="N9538" s="60"/>
      <c r="O9538" s="60"/>
      <c r="P9538" s="60"/>
      <c r="Q9538" s="60"/>
      <c r="R9538" s="334">
        <v>24543</v>
      </c>
      <c r="S9538" s="319" t="s">
        <v>358</v>
      </c>
      <c r="BE9538" s="60"/>
      <c r="BR9538" s="60"/>
      <c r="BX9538" s="151"/>
      <c r="CB9538" s="151"/>
      <c r="CM9538" s="151"/>
      <c r="CO9538" s="151"/>
      <c r="CT9538" s="151"/>
      <c r="CY9538" s="151"/>
    </row>
    <row r="9539" spans="1:103" x14ac:dyDescent="0.2">
      <c r="A9539" s="60"/>
      <c r="B9539" s="60"/>
      <c r="C9539" s="60"/>
      <c r="D9539" s="60"/>
      <c r="E9539" s="60"/>
      <c r="F9539" s="60"/>
      <c r="G9539" s="60"/>
      <c r="H9539" s="60"/>
      <c r="I9539" s="60"/>
      <c r="J9539" s="60"/>
      <c r="K9539" s="60"/>
      <c r="L9539" s="60"/>
      <c r="M9539" s="60"/>
      <c r="N9539" s="60"/>
      <c r="O9539" s="60"/>
      <c r="P9539" s="60"/>
      <c r="Q9539" s="60"/>
      <c r="R9539" s="334">
        <v>24549</v>
      </c>
      <c r="S9539" s="319" t="s">
        <v>351</v>
      </c>
      <c r="BE9539" s="60"/>
      <c r="BR9539" s="60"/>
      <c r="BX9539" s="151"/>
      <c r="CB9539" s="151"/>
      <c r="CM9539" s="151"/>
      <c r="CO9539" s="151"/>
      <c r="CT9539" s="151"/>
      <c r="CY9539" s="151"/>
    </row>
    <row r="9540" spans="1:103" x14ac:dyDescent="0.2">
      <c r="A9540" s="60"/>
      <c r="B9540" s="60"/>
      <c r="C9540" s="60"/>
      <c r="D9540" s="60"/>
      <c r="E9540" s="60"/>
      <c r="F9540" s="60"/>
      <c r="G9540" s="60"/>
      <c r="H9540" s="60"/>
      <c r="I9540" s="60"/>
      <c r="J9540" s="60"/>
      <c r="K9540" s="60"/>
      <c r="L9540" s="60"/>
      <c r="M9540" s="60"/>
      <c r="N9540" s="60"/>
      <c r="O9540" s="60"/>
      <c r="P9540" s="60"/>
      <c r="Q9540" s="60"/>
      <c r="R9540" s="334">
        <v>24550</v>
      </c>
      <c r="S9540" s="319" t="s">
        <v>358</v>
      </c>
      <c r="BE9540" s="60"/>
      <c r="BR9540" s="60"/>
      <c r="BX9540" s="151"/>
      <c r="CB9540" s="151"/>
      <c r="CM9540" s="151"/>
      <c r="CO9540" s="151"/>
      <c r="CT9540" s="151"/>
      <c r="CY9540" s="151"/>
    </row>
    <row r="9541" spans="1:103" x14ac:dyDescent="0.2">
      <c r="A9541" s="60"/>
      <c r="B9541" s="60"/>
      <c r="C9541" s="60"/>
      <c r="D9541" s="60"/>
      <c r="E9541" s="60"/>
      <c r="F9541" s="60"/>
      <c r="G9541" s="60"/>
      <c r="H9541" s="60"/>
      <c r="I9541" s="60"/>
      <c r="J9541" s="60"/>
      <c r="K9541" s="60"/>
      <c r="L9541" s="60"/>
      <c r="M9541" s="60"/>
      <c r="N9541" s="60"/>
      <c r="O9541" s="60"/>
      <c r="P9541" s="60"/>
      <c r="Q9541" s="60"/>
      <c r="R9541" s="334">
        <v>24551</v>
      </c>
      <c r="S9541" s="319" t="s">
        <v>351</v>
      </c>
      <c r="BE9541" s="60"/>
      <c r="BR9541" s="60"/>
      <c r="BX9541" s="151"/>
      <c r="CB9541" s="151"/>
      <c r="CM9541" s="151"/>
      <c r="CO9541" s="151"/>
      <c r="CT9541" s="151"/>
      <c r="CY9541" s="151"/>
    </row>
    <row r="9542" spans="1:103" x14ac:dyDescent="0.2">
      <c r="A9542" s="60"/>
      <c r="B9542" s="60"/>
      <c r="C9542" s="60"/>
      <c r="D9542" s="60"/>
      <c r="E9542" s="60"/>
      <c r="F9542" s="60"/>
      <c r="G9542" s="60"/>
      <c r="H9542" s="60"/>
      <c r="I9542" s="60"/>
      <c r="J9542" s="60"/>
      <c r="K9542" s="60"/>
      <c r="L9542" s="60"/>
      <c r="M9542" s="60"/>
      <c r="N9542" s="60"/>
      <c r="O9542" s="60"/>
      <c r="P9542" s="60"/>
      <c r="Q9542" s="60"/>
      <c r="R9542" s="334">
        <v>24553</v>
      </c>
      <c r="S9542" s="319" t="s">
        <v>351</v>
      </c>
      <c r="BE9542" s="60"/>
      <c r="BR9542" s="60"/>
      <c r="BX9542" s="151"/>
      <c r="CB9542" s="151"/>
      <c r="CM9542" s="151"/>
      <c r="CO9542" s="151"/>
      <c r="CT9542" s="151"/>
      <c r="CY9542" s="151"/>
    </row>
    <row r="9543" spans="1:103" x14ac:dyDescent="0.2">
      <c r="A9543" s="60"/>
      <c r="B9543" s="60"/>
      <c r="C9543" s="60"/>
      <c r="D9543" s="60"/>
      <c r="E9543" s="60"/>
      <c r="F9543" s="60"/>
      <c r="G9543" s="60"/>
      <c r="H9543" s="60"/>
      <c r="I9543" s="60"/>
      <c r="J9543" s="60"/>
      <c r="K9543" s="60"/>
      <c r="L9543" s="60"/>
      <c r="M9543" s="60"/>
      <c r="N9543" s="60"/>
      <c r="O9543" s="60"/>
      <c r="P9543" s="60"/>
      <c r="Q9543" s="60"/>
      <c r="R9543" s="334">
        <v>24554</v>
      </c>
      <c r="S9543" s="319" t="s">
        <v>358</v>
      </c>
      <c r="BE9543" s="60"/>
      <c r="BR9543" s="60"/>
      <c r="BX9543" s="151"/>
      <c r="CB9543" s="151"/>
      <c r="CM9543" s="151"/>
      <c r="CO9543" s="151"/>
      <c r="CT9543" s="151"/>
      <c r="CY9543" s="151"/>
    </row>
    <row r="9544" spans="1:103" x14ac:dyDescent="0.2">
      <c r="A9544" s="60"/>
      <c r="B9544" s="60"/>
      <c r="C9544" s="60"/>
      <c r="D9544" s="60"/>
      <c r="E9544" s="60"/>
      <c r="F9544" s="60"/>
      <c r="G9544" s="60"/>
      <c r="H9544" s="60"/>
      <c r="I9544" s="60"/>
      <c r="J9544" s="60"/>
      <c r="K9544" s="60"/>
      <c r="L9544" s="60"/>
      <c r="M9544" s="60"/>
      <c r="N9544" s="60"/>
      <c r="O9544" s="60"/>
      <c r="P9544" s="60"/>
      <c r="Q9544" s="60"/>
      <c r="R9544" s="334">
        <v>24555</v>
      </c>
      <c r="S9544" s="319" t="s">
        <v>358</v>
      </c>
      <c r="BE9544" s="60"/>
      <c r="BR9544" s="60"/>
      <c r="BX9544" s="151"/>
      <c r="CB9544" s="151"/>
      <c r="CM9544" s="151"/>
      <c r="CO9544" s="151"/>
      <c r="CT9544" s="151"/>
      <c r="CY9544" s="151"/>
    </row>
    <row r="9545" spans="1:103" x14ac:dyDescent="0.2">
      <c r="A9545" s="60"/>
      <c r="B9545" s="60"/>
      <c r="C9545" s="60"/>
      <c r="D9545" s="60"/>
      <c r="E9545" s="60"/>
      <c r="F9545" s="60"/>
      <c r="G9545" s="60"/>
      <c r="H9545" s="60"/>
      <c r="I9545" s="60"/>
      <c r="J9545" s="60"/>
      <c r="K9545" s="60"/>
      <c r="L9545" s="60"/>
      <c r="M9545" s="60"/>
      <c r="N9545" s="60"/>
      <c r="O9545" s="60"/>
      <c r="P9545" s="60"/>
      <c r="Q9545" s="60"/>
      <c r="R9545" s="334">
        <v>24556</v>
      </c>
      <c r="S9545" s="319" t="s">
        <v>351</v>
      </c>
      <c r="BE9545" s="60"/>
      <c r="BR9545" s="60"/>
      <c r="BX9545" s="151"/>
      <c r="CB9545" s="151"/>
      <c r="CM9545" s="151"/>
      <c r="CO9545" s="151"/>
      <c r="CT9545" s="151"/>
      <c r="CY9545" s="151"/>
    </row>
    <row r="9546" spans="1:103" x14ac:dyDescent="0.2">
      <c r="A9546" s="60"/>
      <c r="B9546" s="60"/>
      <c r="C9546" s="60"/>
      <c r="D9546" s="60"/>
      <c r="E9546" s="60"/>
      <c r="F9546" s="60"/>
      <c r="G9546" s="60"/>
      <c r="H9546" s="60"/>
      <c r="I9546" s="60"/>
      <c r="J9546" s="60"/>
      <c r="K9546" s="60"/>
      <c r="L9546" s="60"/>
      <c r="M9546" s="60"/>
      <c r="N9546" s="60"/>
      <c r="O9546" s="60"/>
      <c r="P9546" s="60"/>
      <c r="Q9546" s="60"/>
      <c r="R9546" s="334">
        <v>24557</v>
      </c>
      <c r="S9546" s="319" t="s">
        <v>358</v>
      </c>
      <c r="BE9546" s="60"/>
      <c r="BR9546" s="60"/>
      <c r="BX9546" s="151"/>
      <c r="CB9546" s="151"/>
      <c r="CM9546" s="151"/>
      <c r="CO9546" s="151"/>
      <c r="CT9546" s="151"/>
      <c r="CY9546" s="151"/>
    </row>
    <row r="9547" spans="1:103" x14ac:dyDescent="0.2">
      <c r="A9547" s="60"/>
      <c r="B9547" s="60"/>
      <c r="C9547" s="60"/>
      <c r="D9547" s="60"/>
      <c r="E9547" s="60"/>
      <c r="F9547" s="60"/>
      <c r="G9547" s="60"/>
      <c r="H9547" s="60"/>
      <c r="I9547" s="60"/>
      <c r="J9547" s="60"/>
      <c r="K9547" s="60"/>
      <c r="L9547" s="60"/>
      <c r="M9547" s="60"/>
      <c r="N9547" s="60"/>
      <c r="O9547" s="60"/>
      <c r="P9547" s="60"/>
      <c r="Q9547" s="60"/>
      <c r="R9547" s="334">
        <v>24558</v>
      </c>
      <c r="S9547" s="319" t="s">
        <v>358</v>
      </c>
      <c r="BE9547" s="60"/>
      <c r="BR9547" s="60"/>
      <c r="BX9547" s="151"/>
      <c r="CB9547" s="151"/>
      <c r="CM9547" s="151"/>
      <c r="CO9547" s="151"/>
      <c r="CT9547" s="151"/>
      <c r="CY9547" s="151"/>
    </row>
    <row r="9548" spans="1:103" x14ac:dyDescent="0.2">
      <c r="A9548" s="60"/>
      <c r="B9548" s="60"/>
      <c r="C9548" s="60"/>
      <c r="D9548" s="60"/>
      <c r="E9548" s="60"/>
      <c r="F9548" s="60"/>
      <c r="G9548" s="60"/>
      <c r="H9548" s="60"/>
      <c r="I9548" s="60"/>
      <c r="J9548" s="60"/>
      <c r="K9548" s="60"/>
      <c r="L9548" s="60"/>
      <c r="M9548" s="60"/>
      <c r="N9548" s="60"/>
      <c r="O9548" s="60"/>
      <c r="P9548" s="60"/>
      <c r="Q9548" s="60"/>
      <c r="R9548" s="334">
        <v>24562</v>
      </c>
      <c r="S9548" s="319" t="s">
        <v>351</v>
      </c>
      <c r="BE9548" s="60"/>
      <c r="BR9548" s="60"/>
      <c r="BX9548" s="151"/>
      <c r="CB9548" s="151"/>
      <c r="CM9548" s="151"/>
      <c r="CO9548" s="151"/>
      <c r="CT9548" s="151"/>
      <c r="CY9548" s="151"/>
    </row>
    <row r="9549" spans="1:103" x14ac:dyDescent="0.2">
      <c r="A9549" s="60"/>
      <c r="B9549" s="60"/>
      <c r="C9549" s="60"/>
      <c r="D9549" s="60"/>
      <c r="E9549" s="60"/>
      <c r="F9549" s="60"/>
      <c r="G9549" s="60"/>
      <c r="H9549" s="60"/>
      <c r="I9549" s="60"/>
      <c r="J9549" s="60"/>
      <c r="K9549" s="60"/>
      <c r="L9549" s="60"/>
      <c r="M9549" s="60"/>
      <c r="N9549" s="60"/>
      <c r="O9549" s="60"/>
      <c r="P9549" s="60"/>
      <c r="Q9549" s="60"/>
      <c r="R9549" s="334">
        <v>24563</v>
      </c>
      <c r="S9549" s="319" t="s">
        <v>358</v>
      </c>
      <c r="BE9549" s="60"/>
      <c r="BR9549" s="60"/>
      <c r="BX9549" s="151"/>
      <c r="CB9549" s="151"/>
      <c r="CM9549" s="151"/>
      <c r="CO9549" s="151"/>
      <c r="CT9549" s="151"/>
      <c r="CY9549" s="151"/>
    </row>
    <row r="9550" spans="1:103" x14ac:dyDescent="0.2">
      <c r="A9550" s="60"/>
      <c r="B9550" s="60"/>
      <c r="C9550" s="60"/>
      <c r="D9550" s="60"/>
      <c r="E9550" s="60"/>
      <c r="F9550" s="60"/>
      <c r="G9550" s="60"/>
      <c r="H9550" s="60"/>
      <c r="I9550" s="60"/>
      <c r="J9550" s="60"/>
      <c r="K9550" s="60"/>
      <c r="L9550" s="60"/>
      <c r="M9550" s="60"/>
      <c r="N9550" s="60"/>
      <c r="O9550" s="60"/>
      <c r="P9550" s="60"/>
      <c r="Q9550" s="60"/>
      <c r="R9550" s="334">
        <v>24565</v>
      </c>
      <c r="S9550" s="319" t="s">
        <v>358</v>
      </c>
      <c r="BE9550" s="60"/>
      <c r="BR9550" s="60"/>
      <c r="BX9550" s="151"/>
      <c r="CB9550" s="151"/>
      <c r="CM9550" s="151"/>
      <c r="CO9550" s="151"/>
      <c r="CT9550" s="151"/>
      <c r="CY9550" s="151"/>
    </row>
    <row r="9551" spans="1:103" x14ac:dyDescent="0.2">
      <c r="A9551" s="60"/>
      <c r="B9551" s="60"/>
      <c r="C9551" s="60"/>
      <c r="D9551" s="60"/>
      <c r="E9551" s="60"/>
      <c r="F9551" s="60"/>
      <c r="G9551" s="60"/>
      <c r="H9551" s="60"/>
      <c r="I9551" s="60"/>
      <c r="J9551" s="60"/>
      <c r="K9551" s="60"/>
      <c r="L9551" s="60"/>
      <c r="M9551" s="60"/>
      <c r="N9551" s="60"/>
      <c r="O9551" s="60"/>
      <c r="P9551" s="60"/>
      <c r="Q9551" s="60"/>
      <c r="R9551" s="334">
        <v>24566</v>
      </c>
      <c r="S9551" s="319" t="s">
        <v>351</v>
      </c>
      <c r="BE9551" s="60"/>
      <c r="BR9551" s="60"/>
      <c r="BX9551" s="151"/>
      <c r="CB9551" s="151"/>
      <c r="CM9551" s="151"/>
      <c r="CO9551" s="151"/>
      <c r="CT9551" s="151"/>
      <c r="CY9551" s="151"/>
    </row>
    <row r="9552" spans="1:103" x14ac:dyDescent="0.2">
      <c r="A9552" s="60"/>
      <c r="B9552" s="60"/>
      <c r="C9552" s="60"/>
      <c r="D9552" s="60"/>
      <c r="E9552" s="60"/>
      <c r="F9552" s="60"/>
      <c r="G9552" s="60"/>
      <c r="H9552" s="60"/>
      <c r="I9552" s="60"/>
      <c r="J9552" s="60"/>
      <c r="K9552" s="60"/>
      <c r="L9552" s="60"/>
      <c r="M9552" s="60"/>
      <c r="N9552" s="60"/>
      <c r="O9552" s="60"/>
      <c r="P9552" s="60"/>
      <c r="Q9552" s="60"/>
      <c r="R9552" s="334">
        <v>24569</v>
      </c>
      <c r="S9552" s="319" t="s">
        <v>358</v>
      </c>
      <c r="BE9552" s="60"/>
      <c r="BR9552" s="60"/>
      <c r="BX9552" s="151"/>
      <c r="CB9552" s="151"/>
      <c r="CM9552" s="151"/>
      <c r="CO9552" s="151"/>
      <c r="CT9552" s="151"/>
      <c r="CY9552" s="151"/>
    </row>
    <row r="9553" spans="1:103" x14ac:dyDescent="0.2">
      <c r="A9553" s="60"/>
      <c r="B9553" s="60"/>
      <c r="C9553" s="60"/>
      <c r="D9553" s="60"/>
      <c r="E9553" s="60"/>
      <c r="F9553" s="60"/>
      <c r="G9553" s="60"/>
      <c r="H9553" s="60"/>
      <c r="I9553" s="60"/>
      <c r="J9553" s="60"/>
      <c r="K9553" s="60"/>
      <c r="L9553" s="60"/>
      <c r="M9553" s="60"/>
      <c r="N9553" s="60"/>
      <c r="O9553" s="60"/>
      <c r="P9553" s="60"/>
      <c r="Q9553" s="60"/>
      <c r="R9553" s="334">
        <v>24570</v>
      </c>
      <c r="S9553" s="319" t="s">
        <v>351</v>
      </c>
      <c r="BE9553" s="60"/>
      <c r="BR9553" s="60"/>
      <c r="BX9553" s="151"/>
      <c r="CB9553" s="151"/>
      <c r="CM9553" s="151"/>
      <c r="CO9553" s="151"/>
      <c r="CT9553" s="151"/>
      <c r="CY9553" s="151"/>
    </row>
    <row r="9554" spans="1:103" x14ac:dyDescent="0.2">
      <c r="A9554" s="60"/>
      <c r="B9554" s="60"/>
      <c r="C9554" s="60"/>
      <c r="D9554" s="60"/>
      <c r="E9554" s="60"/>
      <c r="F9554" s="60"/>
      <c r="G9554" s="60"/>
      <c r="H9554" s="60"/>
      <c r="I9554" s="60"/>
      <c r="J9554" s="60"/>
      <c r="K9554" s="60"/>
      <c r="L9554" s="60"/>
      <c r="M9554" s="60"/>
      <c r="N9554" s="60"/>
      <c r="O9554" s="60"/>
      <c r="P9554" s="60"/>
      <c r="Q9554" s="60"/>
      <c r="R9554" s="334">
        <v>24571</v>
      </c>
      <c r="S9554" s="319" t="s">
        <v>358</v>
      </c>
      <c r="BE9554" s="60"/>
      <c r="BR9554" s="60"/>
      <c r="BX9554" s="151"/>
      <c r="CB9554" s="151"/>
      <c r="CM9554" s="151"/>
      <c r="CO9554" s="151"/>
      <c r="CT9554" s="151"/>
      <c r="CY9554" s="151"/>
    </row>
    <row r="9555" spans="1:103" x14ac:dyDescent="0.2">
      <c r="A9555" s="60"/>
      <c r="B9555" s="60"/>
      <c r="C9555" s="60"/>
      <c r="D9555" s="60"/>
      <c r="E9555" s="60"/>
      <c r="F9555" s="60"/>
      <c r="G9555" s="60"/>
      <c r="H9555" s="60"/>
      <c r="I9555" s="60"/>
      <c r="J9555" s="60"/>
      <c r="K9555" s="60"/>
      <c r="L9555" s="60"/>
      <c r="M9555" s="60"/>
      <c r="N9555" s="60"/>
      <c r="O9555" s="60"/>
      <c r="P9555" s="60"/>
      <c r="Q9555" s="60"/>
      <c r="R9555" s="334">
        <v>24572</v>
      </c>
      <c r="S9555" s="319" t="s">
        <v>351</v>
      </c>
      <c r="BE9555" s="60"/>
      <c r="BR9555" s="60"/>
      <c r="BX9555" s="151"/>
      <c r="CB9555" s="151"/>
      <c r="CM9555" s="151"/>
      <c r="CO9555" s="151"/>
      <c r="CT9555" s="151"/>
      <c r="CY9555" s="151"/>
    </row>
    <row r="9556" spans="1:103" x14ac:dyDescent="0.2">
      <c r="A9556" s="60"/>
      <c r="B9556" s="60"/>
      <c r="C9556" s="60"/>
      <c r="D9556" s="60"/>
      <c r="E9556" s="60"/>
      <c r="F9556" s="60"/>
      <c r="G9556" s="60"/>
      <c r="H9556" s="60"/>
      <c r="I9556" s="60"/>
      <c r="J9556" s="60"/>
      <c r="K9556" s="60"/>
      <c r="L9556" s="60"/>
      <c r="M9556" s="60"/>
      <c r="N9556" s="60"/>
      <c r="O9556" s="60"/>
      <c r="P9556" s="60"/>
      <c r="Q9556" s="60"/>
      <c r="R9556" s="334">
        <v>24574</v>
      </c>
      <c r="S9556" s="319" t="s">
        <v>351</v>
      </c>
      <c r="BE9556" s="60"/>
      <c r="BR9556" s="60"/>
      <c r="BX9556" s="151"/>
      <c r="CB9556" s="151"/>
      <c r="CM9556" s="151"/>
      <c r="CO9556" s="151"/>
      <c r="CT9556" s="151"/>
      <c r="CY9556" s="151"/>
    </row>
    <row r="9557" spans="1:103" x14ac:dyDescent="0.2">
      <c r="A9557" s="60"/>
      <c r="B9557" s="60"/>
      <c r="C9557" s="60"/>
      <c r="D9557" s="60"/>
      <c r="E9557" s="60"/>
      <c r="F9557" s="60"/>
      <c r="G9557" s="60"/>
      <c r="H9557" s="60"/>
      <c r="I9557" s="60"/>
      <c r="J9557" s="60"/>
      <c r="K9557" s="60"/>
      <c r="L9557" s="60"/>
      <c r="M9557" s="60"/>
      <c r="N9557" s="60"/>
      <c r="O9557" s="60"/>
      <c r="P9557" s="60"/>
      <c r="Q9557" s="60"/>
      <c r="R9557" s="334">
        <v>24576</v>
      </c>
      <c r="S9557" s="319" t="s">
        <v>358</v>
      </c>
      <c r="BE9557" s="60"/>
      <c r="BR9557" s="60"/>
      <c r="BX9557" s="151"/>
      <c r="CB9557" s="151"/>
      <c r="CM9557" s="151"/>
      <c r="CO9557" s="151"/>
      <c r="CT9557" s="151"/>
      <c r="CY9557" s="151"/>
    </row>
    <row r="9558" spans="1:103" x14ac:dyDescent="0.2">
      <c r="A9558" s="60"/>
      <c r="B9558" s="60"/>
      <c r="C9558" s="60"/>
      <c r="D9558" s="60"/>
      <c r="E9558" s="60"/>
      <c r="F9558" s="60"/>
      <c r="G9558" s="60"/>
      <c r="H9558" s="60"/>
      <c r="I9558" s="60"/>
      <c r="J9558" s="60"/>
      <c r="K9558" s="60"/>
      <c r="L9558" s="60"/>
      <c r="M9558" s="60"/>
      <c r="N9558" s="60"/>
      <c r="O9558" s="60"/>
      <c r="P9558" s="60"/>
      <c r="Q9558" s="60"/>
      <c r="R9558" s="334">
        <v>24577</v>
      </c>
      <c r="S9558" s="319" t="s">
        <v>358</v>
      </c>
      <c r="BE9558" s="60"/>
      <c r="BR9558" s="60"/>
      <c r="BX9558" s="151"/>
      <c r="CB9558" s="151"/>
      <c r="CM9558" s="151"/>
      <c r="CO9558" s="151"/>
      <c r="CT9558" s="151"/>
      <c r="CY9558" s="151"/>
    </row>
    <row r="9559" spans="1:103" x14ac:dyDescent="0.2">
      <c r="A9559" s="60"/>
      <c r="B9559" s="60"/>
      <c r="C9559" s="60"/>
      <c r="D9559" s="60"/>
      <c r="E9559" s="60"/>
      <c r="F9559" s="60"/>
      <c r="G9559" s="60"/>
      <c r="H9559" s="60"/>
      <c r="I9559" s="60"/>
      <c r="J9559" s="60"/>
      <c r="K9559" s="60"/>
      <c r="L9559" s="60"/>
      <c r="M9559" s="60"/>
      <c r="N9559" s="60"/>
      <c r="O9559" s="60"/>
      <c r="P9559" s="60"/>
      <c r="Q9559" s="60"/>
      <c r="R9559" s="334">
        <v>24578</v>
      </c>
      <c r="S9559" s="319" t="s">
        <v>358</v>
      </c>
      <c r="BE9559" s="60"/>
      <c r="BR9559" s="60"/>
      <c r="BX9559" s="151"/>
      <c r="CB9559" s="151"/>
      <c r="CM9559" s="151"/>
      <c r="CO9559" s="151"/>
      <c r="CT9559" s="151"/>
      <c r="CY9559" s="151"/>
    </row>
    <row r="9560" spans="1:103" x14ac:dyDescent="0.2">
      <c r="A9560" s="60"/>
      <c r="B9560" s="60"/>
      <c r="C9560" s="60"/>
      <c r="D9560" s="60"/>
      <c r="E9560" s="60"/>
      <c r="F9560" s="60"/>
      <c r="G9560" s="60"/>
      <c r="H9560" s="60"/>
      <c r="I9560" s="60"/>
      <c r="J9560" s="60"/>
      <c r="K9560" s="60"/>
      <c r="L9560" s="60"/>
      <c r="M9560" s="60"/>
      <c r="N9560" s="60"/>
      <c r="O9560" s="60"/>
      <c r="P9560" s="60"/>
      <c r="Q9560" s="60"/>
      <c r="R9560" s="334">
        <v>24579</v>
      </c>
      <c r="S9560" s="319" t="s">
        <v>358</v>
      </c>
      <c r="BE9560" s="60"/>
      <c r="BR9560" s="60"/>
      <c r="BX9560" s="151"/>
      <c r="CB9560" s="151"/>
      <c r="CM9560" s="151"/>
      <c r="CO9560" s="151"/>
      <c r="CT9560" s="151"/>
      <c r="CY9560" s="151"/>
    </row>
    <row r="9561" spans="1:103" x14ac:dyDescent="0.2">
      <c r="A9561" s="60"/>
      <c r="B9561" s="60"/>
      <c r="C9561" s="60"/>
      <c r="D9561" s="60"/>
      <c r="E9561" s="60"/>
      <c r="F9561" s="60"/>
      <c r="G9561" s="60"/>
      <c r="H9561" s="60"/>
      <c r="I9561" s="60"/>
      <c r="J9561" s="60"/>
      <c r="K9561" s="60"/>
      <c r="L9561" s="60"/>
      <c r="M9561" s="60"/>
      <c r="N9561" s="60"/>
      <c r="O9561" s="60"/>
      <c r="P9561" s="60"/>
      <c r="Q9561" s="60"/>
      <c r="R9561" s="334">
        <v>24580</v>
      </c>
      <c r="S9561" s="319" t="s">
        <v>358</v>
      </c>
      <c r="BE9561" s="60"/>
      <c r="BR9561" s="60"/>
      <c r="BX9561" s="151"/>
      <c r="CB9561" s="151"/>
      <c r="CM9561" s="151"/>
      <c r="CO9561" s="151"/>
      <c r="CT9561" s="151"/>
      <c r="CY9561" s="151"/>
    </row>
    <row r="9562" spans="1:103" x14ac:dyDescent="0.2">
      <c r="A9562" s="60"/>
      <c r="B9562" s="60"/>
      <c r="C9562" s="60"/>
      <c r="D9562" s="60"/>
      <c r="E9562" s="60"/>
      <c r="F9562" s="60"/>
      <c r="G9562" s="60"/>
      <c r="H9562" s="60"/>
      <c r="I9562" s="60"/>
      <c r="J9562" s="60"/>
      <c r="K9562" s="60"/>
      <c r="L9562" s="60"/>
      <c r="M9562" s="60"/>
      <c r="N9562" s="60"/>
      <c r="O9562" s="60"/>
      <c r="P9562" s="60"/>
      <c r="Q9562" s="60"/>
      <c r="R9562" s="334">
        <v>24581</v>
      </c>
      <c r="S9562" s="319" t="s">
        <v>351</v>
      </c>
      <c r="BE9562" s="60"/>
      <c r="BR9562" s="60"/>
      <c r="BX9562" s="151"/>
      <c r="CB9562" s="151"/>
      <c r="CM9562" s="151"/>
      <c r="CO9562" s="151"/>
      <c r="CT9562" s="151"/>
      <c r="CY9562" s="151"/>
    </row>
    <row r="9563" spans="1:103" x14ac:dyDescent="0.2">
      <c r="A9563" s="60"/>
      <c r="B9563" s="60"/>
      <c r="C9563" s="60"/>
      <c r="D9563" s="60"/>
      <c r="E9563" s="60"/>
      <c r="F9563" s="60"/>
      <c r="G9563" s="60"/>
      <c r="H9563" s="60"/>
      <c r="I9563" s="60"/>
      <c r="J9563" s="60"/>
      <c r="K9563" s="60"/>
      <c r="L9563" s="60"/>
      <c r="M9563" s="60"/>
      <c r="N9563" s="60"/>
      <c r="O9563" s="60"/>
      <c r="P9563" s="60"/>
      <c r="Q9563" s="60"/>
      <c r="R9563" s="334">
        <v>24586</v>
      </c>
      <c r="S9563" s="319" t="s">
        <v>351</v>
      </c>
      <c r="BE9563" s="60"/>
      <c r="BR9563" s="60"/>
      <c r="BX9563" s="151"/>
      <c r="CB9563" s="151"/>
      <c r="CM9563" s="151"/>
      <c r="CO9563" s="151"/>
      <c r="CT9563" s="151"/>
      <c r="CY9563" s="151"/>
    </row>
    <row r="9564" spans="1:103" x14ac:dyDescent="0.2">
      <c r="A9564" s="60"/>
      <c r="B9564" s="60"/>
      <c r="C9564" s="60"/>
      <c r="D9564" s="60"/>
      <c r="E9564" s="60"/>
      <c r="F9564" s="60"/>
      <c r="G9564" s="60"/>
      <c r="H9564" s="60"/>
      <c r="I9564" s="60"/>
      <c r="J9564" s="60"/>
      <c r="K9564" s="60"/>
      <c r="L9564" s="60"/>
      <c r="M9564" s="60"/>
      <c r="N9564" s="60"/>
      <c r="O9564" s="60"/>
      <c r="P9564" s="60"/>
      <c r="Q9564" s="60"/>
      <c r="R9564" s="334">
        <v>24588</v>
      </c>
      <c r="S9564" s="319" t="s">
        <v>351</v>
      </c>
      <c r="BE9564" s="60"/>
      <c r="BR9564" s="60"/>
      <c r="BX9564" s="151"/>
      <c r="CB9564" s="151"/>
      <c r="CM9564" s="151"/>
      <c r="CO9564" s="151"/>
      <c r="CT9564" s="151"/>
      <c r="CY9564" s="151"/>
    </row>
    <row r="9565" spans="1:103" x14ac:dyDescent="0.2">
      <c r="A9565" s="60"/>
      <c r="B9565" s="60"/>
      <c r="C9565" s="60"/>
      <c r="D9565" s="60"/>
      <c r="E9565" s="60"/>
      <c r="F9565" s="60"/>
      <c r="G9565" s="60"/>
      <c r="H9565" s="60"/>
      <c r="I9565" s="60"/>
      <c r="J9565" s="60"/>
      <c r="K9565" s="60"/>
      <c r="L9565" s="60"/>
      <c r="M9565" s="60"/>
      <c r="N9565" s="60"/>
      <c r="O9565" s="60"/>
      <c r="P9565" s="60"/>
      <c r="Q9565" s="60"/>
      <c r="R9565" s="334">
        <v>24589</v>
      </c>
      <c r="S9565" s="319" t="s">
        <v>358</v>
      </c>
      <c r="BE9565" s="60"/>
      <c r="BR9565" s="60"/>
      <c r="BX9565" s="151"/>
      <c r="CB9565" s="151"/>
      <c r="CM9565" s="151"/>
      <c r="CO9565" s="151"/>
      <c r="CT9565" s="151"/>
      <c r="CY9565" s="151"/>
    </row>
    <row r="9566" spans="1:103" x14ac:dyDescent="0.2">
      <c r="A9566" s="60"/>
      <c r="B9566" s="60"/>
      <c r="C9566" s="60"/>
      <c r="D9566" s="60"/>
      <c r="E9566" s="60"/>
      <c r="F9566" s="60"/>
      <c r="G9566" s="60"/>
      <c r="H9566" s="60"/>
      <c r="I9566" s="60"/>
      <c r="J9566" s="60"/>
      <c r="K9566" s="60"/>
      <c r="L9566" s="60"/>
      <c r="M9566" s="60"/>
      <c r="N9566" s="60"/>
      <c r="O9566" s="60"/>
      <c r="P9566" s="60"/>
      <c r="Q9566" s="60"/>
      <c r="R9566" s="334">
        <v>24590</v>
      </c>
      <c r="S9566" s="319" t="s">
        <v>351</v>
      </c>
      <c r="BE9566" s="60"/>
      <c r="BR9566" s="60"/>
      <c r="BX9566" s="151"/>
      <c r="CB9566" s="151"/>
      <c r="CM9566" s="151"/>
      <c r="CO9566" s="151"/>
      <c r="CT9566" s="151"/>
      <c r="CY9566" s="151"/>
    </row>
    <row r="9567" spans="1:103" x14ac:dyDescent="0.2">
      <c r="A9567" s="60"/>
      <c r="B9567" s="60"/>
      <c r="C9567" s="60"/>
      <c r="D9567" s="60"/>
      <c r="E9567" s="60"/>
      <c r="F9567" s="60"/>
      <c r="G9567" s="60"/>
      <c r="H9567" s="60"/>
      <c r="I9567" s="60"/>
      <c r="J9567" s="60"/>
      <c r="K9567" s="60"/>
      <c r="L9567" s="60"/>
      <c r="M9567" s="60"/>
      <c r="N9567" s="60"/>
      <c r="O9567" s="60"/>
      <c r="P9567" s="60"/>
      <c r="Q9567" s="60"/>
      <c r="R9567" s="334">
        <v>24592</v>
      </c>
      <c r="S9567" s="319" t="s">
        <v>358</v>
      </c>
      <c r="BE9567" s="60"/>
      <c r="BR9567" s="60"/>
      <c r="BX9567" s="151"/>
      <c r="CB9567" s="151"/>
      <c r="CM9567" s="151"/>
      <c r="CO9567" s="151"/>
      <c r="CT9567" s="151"/>
      <c r="CY9567" s="151"/>
    </row>
    <row r="9568" spans="1:103" x14ac:dyDescent="0.2">
      <c r="A9568" s="60"/>
      <c r="B9568" s="60"/>
      <c r="C9568" s="60"/>
      <c r="D9568" s="60"/>
      <c r="E9568" s="60"/>
      <c r="F9568" s="60"/>
      <c r="G9568" s="60"/>
      <c r="H9568" s="60"/>
      <c r="I9568" s="60"/>
      <c r="J9568" s="60"/>
      <c r="K9568" s="60"/>
      <c r="L9568" s="60"/>
      <c r="M9568" s="60"/>
      <c r="N9568" s="60"/>
      <c r="O9568" s="60"/>
      <c r="P9568" s="60"/>
      <c r="Q9568" s="60"/>
      <c r="R9568" s="334">
        <v>24593</v>
      </c>
      <c r="S9568" s="319" t="s">
        <v>358</v>
      </c>
      <c r="BE9568" s="60"/>
      <c r="BR9568" s="60"/>
      <c r="BX9568" s="151"/>
      <c r="CB9568" s="151"/>
      <c r="CM9568" s="151"/>
      <c r="CO9568" s="151"/>
      <c r="CT9568" s="151"/>
      <c r="CY9568" s="151"/>
    </row>
    <row r="9569" spans="1:103" x14ac:dyDescent="0.2">
      <c r="A9569" s="60"/>
      <c r="B9569" s="60"/>
      <c r="C9569" s="60"/>
      <c r="D9569" s="60"/>
      <c r="E9569" s="60"/>
      <c r="F9569" s="60"/>
      <c r="G9569" s="60"/>
      <c r="H9569" s="60"/>
      <c r="I9569" s="60"/>
      <c r="J9569" s="60"/>
      <c r="K9569" s="60"/>
      <c r="L9569" s="60"/>
      <c r="M9569" s="60"/>
      <c r="N9569" s="60"/>
      <c r="O9569" s="60"/>
      <c r="P9569" s="60"/>
      <c r="Q9569" s="60"/>
      <c r="R9569" s="334">
        <v>24594</v>
      </c>
      <c r="S9569" s="319" t="s">
        <v>351</v>
      </c>
      <c r="BE9569" s="60"/>
      <c r="BR9569" s="60"/>
      <c r="BX9569" s="151"/>
      <c r="CB9569" s="151"/>
      <c r="CM9569" s="151"/>
      <c r="CO9569" s="151"/>
      <c r="CT9569" s="151"/>
      <c r="CY9569" s="151"/>
    </row>
    <row r="9570" spans="1:103" x14ac:dyDescent="0.2">
      <c r="A9570" s="60"/>
      <c r="B9570" s="60"/>
      <c r="C9570" s="60"/>
      <c r="D9570" s="60"/>
      <c r="E9570" s="60"/>
      <c r="F9570" s="60"/>
      <c r="G9570" s="60"/>
      <c r="H9570" s="60"/>
      <c r="I9570" s="60"/>
      <c r="J9570" s="60"/>
      <c r="K9570" s="60"/>
      <c r="L9570" s="60"/>
      <c r="M9570" s="60"/>
      <c r="N9570" s="60"/>
      <c r="O9570" s="60"/>
      <c r="P9570" s="60"/>
      <c r="Q9570" s="60"/>
      <c r="R9570" s="334">
        <v>24595</v>
      </c>
      <c r="S9570" s="319" t="s">
        <v>351</v>
      </c>
      <c r="BE9570" s="60"/>
      <c r="BR9570" s="60"/>
      <c r="BX9570" s="151"/>
      <c r="CB9570" s="151"/>
      <c r="CM9570" s="151"/>
      <c r="CO9570" s="151"/>
      <c r="CT9570" s="151"/>
      <c r="CY9570" s="151"/>
    </row>
    <row r="9571" spans="1:103" x14ac:dyDescent="0.2">
      <c r="A9571" s="60"/>
      <c r="B9571" s="60"/>
      <c r="C9571" s="60"/>
      <c r="D9571" s="60"/>
      <c r="E9571" s="60"/>
      <c r="F9571" s="60"/>
      <c r="G9571" s="60"/>
      <c r="H9571" s="60"/>
      <c r="I9571" s="60"/>
      <c r="J9571" s="60"/>
      <c r="K9571" s="60"/>
      <c r="L9571" s="60"/>
      <c r="M9571" s="60"/>
      <c r="N9571" s="60"/>
      <c r="O9571" s="60"/>
      <c r="P9571" s="60"/>
      <c r="Q9571" s="60"/>
      <c r="R9571" s="334">
        <v>24597</v>
      </c>
      <c r="S9571" s="319" t="s">
        <v>358</v>
      </c>
      <c r="BE9571" s="60"/>
      <c r="BR9571" s="60"/>
      <c r="BX9571" s="151"/>
      <c r="CB9571" s="151"/>
      <c r="CM9571" s="151"/>
      <c r="CO9571" s="151"/>
      <c r="CT9571" s="151"/>
      <c r="CY9571" s="151"/>
    </row>
    <row r="9572" spans="1:103" x14ac:dyDescent="0.2">
      <c r="A9572" s="60"/>
      <c r="B9572" s="60"/>
      <c r="C9572" s="60"/>
      <c r="D9572" s="60"/>
      <c r="E9572" s="60"/>
      <c r="F9572" s="60"/>
      <c r="G9572" s="60"/>
      <c r="H9572" s="60"/>
      <c r="I9572" s="60"/>
      <c r="J9572" s="60"/>
      <c r="K9572" s="60"/>
      <c r="L9572" s="60"/>
      <c r="M9572" s="60"/>
      <c r="N9572" s="60"/>
      <c r="O9572" s="60"/>
      <c r="P9572" s="60"/>
      <c r="Q9572" s="60"/>
      <c r="R9572" s="334">
        <v>24598</v>
      </c>
      <c r="S9572" s="319" t="s">
        <v>358</v>
      </c>
      <c r="BE9572" s="60"/>
      <c r="BR9572" s="60"/>
      <c r="BX9572" s="151"/>
      <c r="CB9572" s="151"/>
      <c r="CM9572" s="151"/>
      <c r="CO9572" s="151"/>
      <c r="CT9572" s="151"/>
      <c r="CY9572" s="151"/>
    </row>
    <row r="9573" spans="1:103" x14ac:dyDescent="0.2">
      <c r="A9573" s="60"/>
      <c r="B9573" s="60"/>
      <c r="C9573" s="60"/>
      <c r="D9573" s="60"/>
      <c r="E9573" s="60"/>
      <c r="F9573" s="60"/>
      <c r="G9573" s="60"/>
      <c r="H9573" s="60"/>
      <c r="I9573" s="60"/>
      <c r="J9573" s="60"/>
      <c r="K9573" s="60"/>
      <c r="L9573" s="60"/>
      <c r="M9573" s="60"/>
      <c r="N9573" s="60"/>
      <c r="O9573" s="60"/>
      <c r="P9573" s="60"/>
      <c r="Q9573" s="60"/>
      <c r="R9573" s="334">
        <v>24599</v>
      </c>
      <c r="S9573" s="319" t="s">
        <v>351</v>
      </c>
      <c r="BE9573" s="60"/>
      <c r="BR9573" s="60"/>
      <c r="BX9573" s="151"/>
      <c r="CB9573" s="151"/>
      <c r="CM9573" s="151"/>
      <c r="CO9573" s="151"/>
      <c r="CT9573" s="151"/>
      <c r="CY9573" s="151"/>
    </row>
    <row r="9574" spans="1:103" x14ac:dyDescent="0.2">
      <c r="A9574" s="60"/>
      <c r="B9574" s="60"/>
      <c r="C9574" s="60"/>
      <c r="D9574" s="60"/>
      <c r="E9574" s="60"/>
      <c r="F9574" s="60"/>
      <c r="G9574" s="60"/>
      <c r="H9574" s="60"/>
      <c r="I9574" s="60"/>
      <c r="J9574" s="60"/>
      <c r="K9574" s="60"/>
      <c r="L9574" s="60"/>
      <c r="M9574" s="60"/>
      <c r="N9574" s="60"/>
      <c r="O9574" s="60"/>
      <c r="P9574" s="60"/>
      <c r="Q9574" s="60"/>
      <c r="R9574" s="334">
        <v>24601</v>
      </c>
      <c r="S9574" s="319" t="s">
        <v>351</v>
      </c>
      <c r="BE9574" s="60"/>
      <c r="BR9574" s="60"/>
      <c r="BX9574" s="151"/>
      <c r="CB9574" s="151"/>
      <c r="CM9574" s="151"/>
      <c r="CO9574" s="151"/>
      <c r="CT9574" s="151"/>
      <c r="CY9574" s="151"/>
    </row>
    <row r="9575" spans="1:103" x14ac:dyDescent="0.2">
      <c r="A9575" s="60"/>
      <c r="B9575" s="60"/>
      <c r="C9575" s="60"/>
      <c r="D9575" s="60"/>
      <c r="E9575" s="60"/>
      <c r="F9575" s="60"/>
      <c r="G9575" s="60"/>
      <c r="H9575" s="60"/>
      <c r="I9575" s="60"/>
      <c r="J9575" s="60"/>
      <c r="K9575" s="60"/>
      <c r="L9575" s="60"/>
      <c r="M9575" s="60"/>
      <c r="N9575" s="60"/>
      <c r="O9575" s="60"/>
      <c r="P9575" s="60"/>
      <c r="Q9575" s="60"/>
      <c r="R9575" s="334">
        <v>24602</v>
      </c>
      <c r="S9575" s="319" t="s">
        <v>351</v>
      </c>
      <c r="BE9575" s="60"/>
      <c r="BR9575" s="60"/>
      <c r="BX9575" s="151"/>
      <c r="CB9575" s="151"/>
      <c r="CM9575" s="151"/>
      <c r="CO9575" s="151"/>
      <c r="CT9575" s="151"/>
      <c r="CY9575" s="151"/>
    </row>
    <row r="9576" spans="1:103" x14ac:dyDescent="0.2">
      <c r="A9576" s="60"/>
      <c r="B9576" s="60"/>
      <c r="C9576" s="60"/>
      <c r="D9576" s="60"/>
      <c r="E9576" s="60"/>
      <c r="F9576" s="60"/>
      <c r="G9576" s="60"/>
      <c r="H9576" s="60"/>
      <c r="I9576" s="60"/>
      <c r="J9576" s="60"/>
      <c r="K9576" s="60"/>
      <c r="L9576" s="60"/>
      <c r="M9576" s="60"/>
      <c r="N9576" s="60"/>
      <c r="O9576" s="60"/>
      <c r="P9576" s="60"/>
      <c r="Q9576" s="60"/>
      <c r="R9576" s="334">
        <v>24603</v>
      </c>
      <c r="S9576" s="319" t="s">
        <v>350</v>
      </c>
      <c r="BE9576" s="60"/>
      <c r="BR9576" s="60"/>
      <c r="BX9576" s="151"/>
      <c r="CB9576" s="151"/>
      <c r="CM9576" s="151"/>
      <c r="CO9576" s="151"/>
      <c r="CT9576" s="151"/>
      <c r="CY9576" s="151"/>
    </row>
    <row r="9577" spans="1:103" x14ac:dyDescent="0.2">
      <c r="A9577" s="60"/>
      <c r="B9577" s="60"/>
      <c r="C9577" s="60"/>
      <c r="D9577" s="60"/>
      <c r="E9577" s="60"/>
      <c r="F9577" s="60"/>
      <c r="G9577" s="60"/>
      <c r="H9577" s="60"/>
      <c r="I9577" s="60"/>
      <c r="J9577" s="60"/>
      <c r="K9577" s="60"/>
      <c r="L9577" s="60"/>
      <c r="M9577" s="60"/>
      <c r="N9577" s="60"/>
      <c r="O9577" s="60"/>
      <c r="P9577" s="60"/>
      <c r="Q9577" s="60"/>
      <c r="R9577" s="334">
        <v>24604</v>
      </c>
      <c r="S9577" s="319" t="s">
        <v>351</v>
      </c>
      <c r="BE9577" s="60"/>
      <c r="BR9577" s="60"/>
      <c r="BX9577" s="151"/>
      <c r="CB9577" s="151"/>
      <c r="CM9577" s="151"/>
      <c r="CO9577" s="151"/>
      <c r="CT9577" s="151"/>
      <c r="CY9577" s="151"/>
    </row>
    <row r="9578" spans="1:103" x14ac:dyDescent="0.2">
      <c r="A9578" s="60"/>
      <c r="B9578" s="60"/>
      <c r="C9578" s="60"/>
      <c r="D9578" s="60"/>
      <c r="E9578" s="60"/>
      <c r="F9578" s="60"/>
      <c r="G9578" s="60"/>
      <c r="H9578" s="60"/>
      <c r="I9578" s="60"/>
      <c r="J9578" s="60"/>
      <c r="K9578" s="60"/>
      <c r="L9578" s="60"/>
      <c r="M9578" s="60"/>
      <c r="N9578" s="60"/>
      <c r="O9578" s="60"/>
      <c r="P9578" s="60"/>
      <c r="Q9578" s="60"/>
      <c r="R9578" s="334">
        <v>24605</v>
      </c>
      <c r="S9578" s="319" t="s">
        <v>351</v>
      </c>
      <c r="BE9578" s="60"/>
      <c r="BR9578" s="60"/>
      <c r="BX9578" s="151"/>
      <c r="CB9578" s="151"/>
      <c r="CM9578" s="151"/>
      <c r="CO9578" s="151"/>
      <c r="CT9578" s="151"/>
      <c r="CY9578" s="151"/>
    </row>
    <row r="9579" spans="1:103" x14ac:dyDescent="0.2">
      <c r="A9579" s="60"/>
      <c r="B9579" s="60"/>
      <c r="C9579" s="60"/>
      <c r="D9579" s="60"/>
      <c r="E9579" s="60"/>
      <c r="F9579" s="60"/>
      <c r="G9579" s="60"/>
      <c r="H9579" s="60"/>
      <c r="I9579" s="60"/>
      <c r="J9579" s="60"/>
      <c r="K9579" s="60"/>
      <c r="L9579" s="60"/>
      <c r="M9579" s="60"/>
      <c r="N9579" s="60"/>
      <c r="O9579" s="60"/>
      <c r="P9579" s="60"/>
      <c r="Q9579" s="60"/>
      <c r="R9579" s="334">
        <v>24606</v>
      </c>
      <c r="S9579" s="319" t="s">
        <v>351</v>
      </c>
      <c r="BE9579" s="60"/>
      <c r="BR9579" s="60"/>
      <c r="BX9579" s="151"/>
      <c r="CB9579" s="151"/>
      <c r="CM9579" s="151"/>
      <c r="CO9579" s="151"/>
      <c r="CT9579" s="151"/>
      <c r="CY9579" s="151"/>
    </row>
    <row r="9580" spans="1:103" x14ac:dyDescent="0.2">
      <c r="A9580" s="60"/>
      <c r="B9580" s="60"/>
      <c r="C9580" s="60"/>
      <c r="D9580" s="60"/>
      <c r="E9580" s="60"/>
      <c r="F9580" s="60"/>
      <c r="G9580" s="60"/>
      <c r="H9580" s="60"/>
      <c r="I9580" s="60"/>
      <c r="J9580" s="60"/>
      <c r="K9580" s="60"/>
      <c r="L9580" s="60"/>
      <c r="M9580" s="60"/>
      <c r="N9580" s="60"/>
      <c r="O9580" s="60"/>
      <c r="P9580" s="60"/>
      <c r="Q9580" s="60"/>
      <c r="R9580" s="334">
        <v>24607</v>
      </c>
      <c r="S9580" s="319" t="s">
        <v>351</v>
      </c>
      <c r="BE9580" s="60"/>
      <c r="BR9580" s="60"/>
      <c r="BX9580" s="151"/>
      <c r="CB9580" s="151"/>
      <c r="CM9580" s="151"/>
      <c r="CO9580" s="151"/>
      <c r="CT9580" s="151"/>
      <c r="CY9580" s="151"/>
    </row>
    <row r="9581" spans="1:103" x14ac:dyDescent="0.2">
      <c r="A9581" s="60"/>
      <c r="B9581" s="60"/>
      <c r="C9581" s="60"/>
      <c r="D9581" s="60"/>
      <c r="E9581" s="60"/>
      <c r="F9581" s="60"/>
      <c r="G9581" s="60"/>
      <c r="H9581" s="60"/>
      <c r="I9581" s="60"/>
      <c r="J9581" s="60"/>
      <c r="K9581" s="60"/>
      <c r="L9581" s="60"/>
      <c r="M9581" s="60"/>
      <c r="N9581" s="60"/>
      <c r="O9581" s="60"/>
      <c r="P9581" s="60"/>
      <c r="Q9581" s="60"/>
      <c r="R9581" s="334">
        <v>24608</v>
      </c>
      <c r="S9581" s="319" t="s">
        <v>351</v>
      </c>
      <c r="BE9581" s="60"/>
      <c r="BR9581" s="60"/>
      <c r="BX9581" s="151"/>
      <c r="CB9581" s="151"/>
      <c r="CM9581" s="151"/>
      <c r="CO9581" s="151"/>
      <c r="CT9581" s="151"/>
      <c r="CY9581" s="151"/>
    </row>
    <row r="9582" spans="1:103" x14ac:dyDescent="0.2">
      <c r="A9582" s="60"/>
      <c r="B9582" s="60"/>
      <c r="C9582" s="60"/>
      <c r="D9582" s="60"/>
      <c r="E9582" s="60"/>
      <c r="F9582" s="60"/>
      <c r="G9582" s="60"/>
      <c r="H9582" s="60"/>
      <c r="I9582" s="60"/>
      <c r="J9582" s="60"/>
      <c r="K9582" s="60"/>
      <c r="L9582" s="60"/>
      <c r="M9582" s="60"/>
      <c r="N9582" s="60"/>
      <c r="O9582" s="60"/>
      <c r="P9582" s="60"/>
      <c r="Q9582" s="60"/>
      <c r="R9582" s="334">
        <v>24609</v>
      </c>
      <c r="S9582" s="319" t="s">
        <v>351</v>
      </c>
      <c r="BE9582" s="60"/>
      <c r="BR9582" s="60"/>
      <c r="BX9582" s="151"/>
      <c r="CB9582" s="151"/>
      <c r="CM9582" s="151"/>
      <c r="CO9582" s="151"/>
      <c r="CT9582" s="151"/>
      <c r="CY9582" s="151"/>
    </row>
    <row r="9583" spans="1:103" x14ac:dyDescent="0.2">
      <c r="A9583" s="60"/>
      <c r="B9583" s="60"/>
      <c r="C9583" s="60"/>
      <c r="D9583" s="60"/>
      <c r="E9583" s="60"/>
      <c r="F9583" s="60"/>
      <c r="G9583" s="60"/>
      <c r="H9583" s="60"/>
      <c r="I9583" s="60"/>
      <c r="J9583" s="60"/>
      <c r="K9583" s="60"/>
      <c r="L9583" s="60"/>
      <c r="M9583" s="60"/>
      <c r="N9583" s="60"/>
      <c r="O9583" s="60"/>
      <c r="P9583" s="60"/>
      <c r="Q9583" s="60"/>
      <c r="R9583" s="334">
        <v>24612</v>
      </c>
      <c r="S9583" s="319" t="s">
        <v>351</v>
      </c>
      <c r="BE9583" s="60"/>
      <c r="BR9583" s="60"/>
      <c r="BX9583" s="151"/>
      <c r="CB9583" s="151"/>
      <c r="CM9583" s="151"/>
      <c r="CO9583" s="151"/>
      <c r="CT9583" s="151"/>
      <c r="CY9583" s="151"/>
    </row>
    <row r="9584" spans="1:103" x14ac:dyDescent="0.2">
      <c r="A9584" s="60"/>
      <c r="B9584" s="60"/>
      <c r="C9584" s="60"/>
      <c r="D9584" s="60"/>
      <c r="E9584" s="60"/>
      <c r="F9584" s="60"/>
      <c r="G9584" s="60"/>
      <c r="H9584" s="60"/>
      <c r="I9584" s="60"/>
      <c r="J9584" s="60"/>
      <c r="K9584" s="60"/>
      <c r="L9584" s="60"/>
      <c r="M9584" s="60"/>
      <c r="N9584" s="60"/>
      <c r="O9584" s="60"/>
      <c r="P9584" s="60"/>
      <c r="Q9584" s="60"/>
      <c r="R9584" s="334">
        <v>24613</v>
      </c>
      <c r="S9584" s="319" t="s">
        <v>351</v>
      </c>
      <c r="BE9584" s="60"/>
      <c r="BR9584" s="60"/>
      <c r="BX9584" s="151"/>
      <c r="CB9584" s="151"/>
      <c r="CM9584" s="151"/>
      <c r="CO9584" s="151"/>
      <c r="CT9584" s="151"/>
      <c r="CY9584" s="151"/>
    </row>
    <row r="9585" spans="1:103" x14ac:dyDescent="0.2">
      <c r="A9585" s="60"/>
      <c r="B9585" s="60"/>
      <c r="C9585" s="60"/>
      <c r="D9585" s="60"/>
      <c r="E9585" s="60"/>
      <c r="F9585" s="60"/>
      <c r="G9585" s="60"/>
      <c r="H9585" s="60"/>
      <c r="I9585" s="60"/>
      <c r="J9585" s="60"/>
      <c r="K9585" s="60"/>
      <c r="L9585" s="60"/>
      <c r="M9585" s="60"/>
      <c r="N9585" s="60"/>
      <c r="O9585" s="60"/>
      <c r="P9585" s="60"/>
      <c r="Q9585" s="60"/>
      <c r="R9585" s="334">
        <v>24614</v>
      </c>
      <c r="S9585" s="319" t="s">
        <v>350</v>
      </c>
      <c r="BE9585" s="60"/>
      <c r="BR9585" s="60"/>
      <c r="BX9585" s="151"/>
      <c r="CB9585" s="151"/>
      <c r="CM9585" s="151"/>
      <c r="CO9585" s="151"/>
      <c r="CT9585" s="151"/>
      <c r="CY9585" s="151"/>
    </row>
    <row r="9586" spans="1:103" x14ac:dyDescent="0.2">
      <c r="A9586" s="60"/>
      <c r="B9586" s="60"/>
      <c r="C9586" s="60"/>
      <c r="D9586" s="60"/>
      <c r="E9586" s="60"/>
      <c r="F9586" s="60"/>
      <c r="G9586" s="60"/>
      <c r="H9586" s="60"/>
      <c r="I9586" s="60"/>
      <c r="J9586" s="60"/>
      <c r="K9586" s="60"/>
      <c r="L9586" s="60"/>
      <c r="M9586" s="60"/>
      <c r="N9586" s="60"/>
      <c r="O9586" s="60"/>
      <c r="P9586" s="60"/>
      <c r="Q9586" s="60"/>
      <c r="R9586" s="334">
        <v>24619</v>
      </c>
      <c r="S9586" s="319" t="s">
        <v>351</v>
      </c>
      <c r="BE9586" s="60"/>
      <c r="BR9586" s="60"/>
      <c r="BX9586" s="151"/>
      <c r="CB9586" s="151"/>
      <c r="CM9586" s="151"/>
      <c r="CO9586" s="151"/>
      <c r="CT9586" s="151"/>
      <c r="CY9586" s="151"/>
    </row>
    <row r="9587" spans="1:103" x14ac:dyDescent="0.2">
      <c r="A9587" s="60"/>
      <c r="B9587" s="60"/>
      <c r="C9587" s="60"/>
      <c r="D9587" s="60"/>
      <c r="E9587" s="60"/>
      <c r="F9587" s="60"/>
      <c r="G9587" s="60"/>
      <c r="H9587" s="60"/>
      <c r="I9587" s="60"/>
      <c r="J9587" s="60"/>
      <c r="K9587" s="60"/>
      <c r="L9587" s="60"/>
      <c r="M9587" s="60"/>
      <c r="N9587" s="60"/>
      <c r="O9587" s="60"/>
      <c r="P9587" s="60"/>
      <c r="Q9587" s="60"/>
      <c r="R9587" s="334">
        <v>24620</v>
      </c>
      <c r="S9587" s="319" t="s">
        <v>351</v>
      </c>
      <c r="BE9587" s="60"/>
      <c r="BR9587" s="60"/>
      <c r="BX9587" s="151"/>
      <c r="CB9587" s="151"/>
      <c r="CM9587" s="151"/>
      <c r="CO9587" s="151"/>
      <c r="CT9587" s="151"/>
      <c r="CY9587" s="151"/>
    </row>
    <row r="9588" spans="1:103" x14ac:dyDescent="0.2">
      <c r="A9588" s="60"/>
      <c r="B9588" s="60"/>
      <c r="C9588" s="60"/>
      <c r="D9588" s="60"/>
      <c r="E9588" s="60"/>
      <c r="F9588" s="60"/>
      <c r="G9588" s="60"/>
      <c r="H9588" s="60"/>
      <c r="I9588" s="60"/>
      <c r="J9588" s="60"/>
      <c r="K9588" s="60"/>
      <c r="L9588" s="60"/>
      <c r="M9588" s="60"/>
      <c r="N9588" s="60"/>
      <c r="O9588" s="60"/>
      <c r="P9588" s="60"/>
      <c r="Q9588" s="60"/>
      <c r="R9588" s="334">
        <v>24622</v>
      </c>
      <c r="S9588" s="319" t="s">
        <v>351</v>
      </c>
      <c r="BE9588" s="60"/>
      <c r="BR9588" s="60"/>
      <c r="BX9588" s="151"/>
      <c r="CB9588" s="151"/>
      <c r="CM9588" s="151"/>
      <c r="CO9588" s="151"/>
      <c r="CT9588" s="151"/>
      <c r="CY9588" s="151"/>
    </row>
    <row r="9589" spans="1:103" x14ac:dyDescent="0.2">
      <c r="A9589" s="60"/>
      <c r="B9589" s="60"/>
      <c r="C9589" s="60"/>
      <c r="D9589" s="60"/>
      <c r="E9589" s="60"/>
      <c r="F9589" s="60"/>
      <c r="G9589" s="60"/>
      <c r="H9589" s="60"/>
      <c r="I9589" s="60"/>
      <c r="J9589" s="60"/>
      <c r="K9589" s="60"/>
      <c r="L9589" s="60"/>
      <c r="M9589" s="60"/>
      <c r="N9589" s="60"/>
      <c r="O9589" s="60"/>
      <c r="P9589" s="60"/>
      <c r="Q9589" s="60"/>
      <c r="R9589" s="334">
        <v>24624</v>
      </c>
      <c r="S9589" s="319" t="s">
        <v>351</v>
      </c>
      <c r="BE9589" s="60"/>
      <c r="BR9589" s="60"/>
      <c r="BX9589" s="151"/>
      <c r="CB9589" s="151"/>
      <c r="CM9589" s="151"/>
      <c r="CO9589" s="151"/>
      <c r="CT9589" s="151"/>
      <c r="CY9589" s="151"/>
    </row>
    <row r="9590" spans="1:103" x14ac:dyDescent="0.2">
      <c r="A9590" s="60"/>
      <c r="B9590" s="60"/>
      <c r="C9590" s="60"/>
      <c r="D9590" s="60"/>
      <c r="E9590" s="60"/>
      <c r="F9590" s="60"/>
      <c r="G9590" s="60"/>
      <c r="H9590" s="60"/>
      <c r="I9590" s="60"/>
      <c r="J9590" s="60"/>
      <c r="K9590" s="60"/>
      <c r="L9590" s="60"/>
      <c r="M9590" s="60"/>
      <c r="N9590" s="60"/>
      <c r="O9590" s="60"/>
      <c r="P9590" s="60"/>
      <c r="Q9590" s="60"/>
      <c r="R9590" s="334">
        <v>24627</v>
      </c>
      <c r="S9590" s="319" t="s">
        <v>351</v>
      </c>
      <c r="BE9590" s="60"/>
      <c r="BR9590" s="60"/>
      <c r="BX9590" s="151"/>
      <c r="CB9590" s="151"/>
      <c r="CM9590" s="151"/>
      <c r="CO9590" s="151"/>
      <c r="CT9590" s="151"/>
      <c r="CY9590" s="151"/>
    </row>
    <row r="9591" spans="1:103" x14ac:dyDescent="0.2">
      <c r="A9591" s="60"/>
      <c r="B9591" s="60"/>
      <c r="C9591" s="60"/>
      <c r="D9591" s="60"/>
      <c r="E9591" s="60"/>
      <c r="F9591" s="60"/>
      <c r="G9591" s="60"/>
      <c r="H9591" s="60"/>
      <c r="I9591" s="60"/>
      <c r="J9591" s="60"/>
      <c r="K9591" s="60"/>
      <c r="L9591" s="60"/>
      <c r="M9591" s="60"/>
      <c r="N9591" s="60"/>
      <c r="O9591" s="60"/>
      <c r="P9591" s="60"/>
      <c r="Q9591" s="60"/>
      <c r="R9591" s="334">
        <v>24628</v>
      </c>
      <c r="S9591" s="319" t="s">
        <v>351</v>
      </c>
      <c r="BE9591" s="60"/>
      <c r="BR9591" s="60"/>
      <c r="BX9591" s="151"/>
      <c r="CB9591" s="151"/>
      <c r="CM9591" s="151"/>
      <c r="CO9591" s="151"/>
      <c r="CT9591" s="151"/>
      <c r="CY9591" s="151"/>
    </row>
    <row r="9592" spans="1:103" x14ac:dyDescent="0.2">
      <c r="A9592" s="60"/>
      <c r="B9592" s="60"/>
      <c r="C9592" s="60"/>
      <c r="D9592" s="60"/>
      <c r="E9592" s="60"/>
      <c r="F9592" s="60"/>
      <c r="G9592" s="60"/>
      <c r="H9592" s="60"/>
      <c r="I9592" s="60"/>
      <c r="J9592" s="60"/>
      <c r="K9592" s="60"/>
      <c r="L9592" s="60"/>
      <c r="M9592" s="60"/>
      <c r="N9592" s="60"/>
      <c r="O9592" s="60"/>
      <c r="P9592" s="60"/>
      <c r="Q9592" s="60"/>
      <c r="R9592" s="334">
        <v>24630</v>
      </c>
      <c r="S9592" s="319" t="s">
        <v>351</v>
      </c>
      <c r="BE9592" s="60"/>
      <c r="BR9592" s="60"/>
      <c r="BX9592" s="151"/>
      <c r="CB9592" s="151"/>
      <c r="CM9592" s="151"/>
      <c r="CO9592" s="151"/>
      <c r="CT9592" s="151"/>
      <c r="CY9592" s="151"/>
    </row>
    <row r="9593" spans="1:103" x14ac:dyDescent="0.2">
      <c r="A9593" s="60"/>
      <c r="B9593" s="60"/>
      <c r="C9593" s="60"/>
      <c r="D9593" s="60"/>
      <c r="E9593" s="60"/>
      <c r="F9593" s="60"/>
      <c r="G9593" s="60"/>
      <c r="H9593" s="60"/>
      <c r="I9593" s="60"/>
      <c r="J9593" s="60"/>
      <c r="K9593" s="60"/>
      <c r="L9593" s="60"/>
      <c r="M9593" s="60"/>
      <c r="N9593" s="60"/>
      <c r="O9593" s="60"/>
      <c r="P9593" s="60"/>
      <c r="Q9593" s="60"/>
      <c r="R9593" s="334">
        <v>24631</v>
      </c>
      <c r="S9593" s="319" t="s">
        <v>351</v>
      </c>
      <c r="BE9593" s="60"/>
      <c r="BR9593" s="60"/>
      <c r="BX9593" s="151"/>
      <c r="CB9593" s="151"/>
      <c r="CM9593" s="151"/>
      <c r="CO9593" s="151"/>
      <c r="CT9593" s="151"/>
      <c r="CY9593" s="151"/>
    </row>
    <row r="9594" spans="1:103" x14ac:dyDescent="0.2">
      <c r="A9594" s="60"/>
      <c r="B9594" s="60"/>
      <c r="C9594" s="60"/>
      <c r="D9594" s="60"/>
      <c r="E9594" s="60"/>
      <c r="F9594" s="60"/>
      <c r="G9594" s="60"/>
      <c r="H9594" s="60"/>
      <c r="I9594" s="60"/>
      <c r="J9594" s="60"/>
      <c r="K9594" s="60"/>
      <c r="L9594" s="60"/>
      <c r="M9594" s="60"/>
      <c r="N9594" s="60"/>
      <c r="O9594" s="60"/>
      <c r="P9594" s="60"/>
      <c r="Q9594" s="60"/>
      <c r="R9594" s="334">
        <v>24634</v>
      </c>
      <c r="S9594" s="319" t="s">
        <v>351</v>
      </c>
      <c r="BE9594" s="60"/>
      <c r="BR9594" s="60"/>
      <c r="BX9594" s="151"/>
      <c r="CB9594" s="151"/>
      <c r="CM9594" s="151"/>
      <c r="CO9594" s="151"/>
      <c r="CT9594" s="151"/>
      <c r="CY9594" s="151"/>
    </row>
    <row r="9595" spans="1:103" x14ac:dyDescent="0.2">
      <c r="A9595" s="60"/>
      <c r="B9595" s="60"/>
      <c r="C9595" s="60"/>
      <c r="D9595" s="60"/>
      <c r="E9595" s="60"/>
      <c r="F9595" s="60"/>
      <c r="G9595" s="60"/>
      <c r="H9595" s="60"/>
      <c r="I9595" s="60"/>
      <c r="J9595" s="60"/>
      <c r="K9595" s="60"/>
      <c r="L9595" s="60"/>
      <c r="M9595" s="60"/>
      <c r="N9595" s="60"/>
      <c r="O9595" s="60"/>
      <c r="P9595" s="60"/>
      <c r="Q9595" s="60"/>
      <c r="R9595" s="334">
        <v>24635</v>
      </c>
      <c r="S9595" s="319" t="s">
        <v>351</v>
      </c>
      <c r="BE9595" s="60"/>
      <c r="BR9595" s="60"/>
      <c r="BX9595" s="151"/>
      <c r="CB9595" s="151"/>
      <c r="CM9595" s="151"/>
      <c r="CO9595" s="151"/>
      <c r="CT9595" s="151"/>
      <c r="CY9595" s="151"/>
    </row>
    <row r="9596" spans="1:103" x14ac:dyDescent="0.2">
      <c r="A9596" s="60"/>
      <c r="B9596" s="60"/>
      <c r="C9596" s="60"/>
      <c r="D9596" s="60"/>
      <c r="E9596" s="60"/>
      <c r="F9596" s="60"/>
      <c r="G9596" s="60"/>
      <c r="H9596" s="60"/>
      <c r="I9596" s="60"/>
      <c r="J9596" s="60"/>
      <c r="K9596" s="60"/>
      <c r="L9596" s="60"/>
      <c r="M9596" s="60"/>
      <c r="N9596" s="60"/>
      <c r="O9596" s="60"/>
      <c r="P9596" s="60"/>
      <c r="Q9596" s="60"/>
      <c r="R9596" s="334">
        <v>24637</v>
      </c>
      <c r="S9596" s="319" t="s">
        <v>351</v>
      </c>
      <c r="BE9596" s="60"/>
      <c r="BR9596" s="60"/>
      <c r="BX9596" s="151"/>
      <c r="CB9596" s="151"/>
      <c r="CM9596" s="151"/>
      <c r="CO9596" s="151"/>
      <c r="CT9596" s="151"/>
      <c r="CY9596" s="151"/>
    </row>
    <row r="9597" spans="1:103" x14ac:dyDescent="0.2">
      <c r="A9597" s="60"/>
      <c r="B9597" s="60"/>
      <c r="C9597" s="60"/>
      <c r="D9597" s="60"/>
      <c r="E9597" s="60"/>
      <c r="F9597" s="60"/>
      <c r="G9597" s="60"/>
      <c r="H9597" s="60"/>
      <c r="I9597" s="60"/>
      <c r="J9597" s="60"/>
      <c r="K9597" s="60"/>
      <c r="L9597" s="60"/>
      <c r="M9597" s="60"/>
      <c r="N9597" s="60"/>
      <c r="O9597" s="60"/>
      <c r="P9597" s="60"/>
      <c r="Q9597" s="60"/>
      <c r="R9597" s="334">
        <v>24639</v>
      </c>
      <c r="S9597" s="319" t="s">
        <v>351</v>
      </c>
      <c r="BE9597" s="60"/>
      <c r="BR9597" s="60"/>
      <c r="BX9597" s="151"/>
      <c r="CB9597" s="151"/>
      <c r="CM9597" s="151"/>
      <c r="CO9597" s="151"/>
      <c r="CT9597" s="151"/>
      <c r="CY9597" s="151"/>
    </row>
    <row r="9598" spans="1:103" x14ac:dyDescent="0.2">
      <c r="A9598" s="60"/>
      <c r="B9598" s="60"/>
      <c r="C9598" s="60"/>
      <c r="D9598" s="60"/>
      <c r="E9598" s="60"/>
      <c r="F9598" s="60"/>
      <c r="G9598" s="60"/>
      <c r="H9598" s="60"/>
      <c r="I9598" s="60"/>
      <c r="J9598" s="60"/>
      <c r="K9598" s="60"/>
      <c r="L9598" s="60"/>
      <c r="M9598" s="60"/>
      <c r="N9598" s="60"/>
      <c r="O9598" s="60"/>
      <c r="P9598" s="60"/>
      <c r="Q9598" s="60"/>
      <c r="R9598" s="334">
        <v>24640</v>
      </c>
      <c r="S9598" s="319" t="s">
        <v>351</v>
      </c>
      <c r="BE9598" s="60"/>
      <c r="BR9598" s="60"/>
      <c r="BX9598" s="151"/>
      <c r="CB9598" s="151"/>
      <c r="CM9598" s="151"/>
      <c r="CO9598" s="151"/>
      <c r="CT9598" s="151"/>
      <c r="CY9598" s="151"/>
    </row>
    <row r="9599" spans="1:103" x14ac:dyDescent="0.2">
      <c r="A9599" s="60"/>
      <c r="B9599" s="60"/>
      <c r="C9599" s="60"/>
      <c r="D9599" s="60"/>
      <c r="E9599" s="60"/>
      <c r="F9599" s="60"/>
      <c r="G9599" s="60"/>
      <c r="H9599" s="60"/>
      <c r="I9599" s="60"/>
      <c r="J9599" s="60"/>
      <c r="K9599" s="60"/>
      <c r="L9599" s="60"/>
      <c r="M9599" s="60"/>
      <c r="N9599" s="60"/>
      <c r="O9599" s="60"/>
      <c r="P9599" s="60"/>
      <c r="Q9599" s="60"/>
      <c r="R9599" s="334">
        <v>24641</v>
      </c>
      <c r="S9599" s="319" t="s">
        <v>350</v>
      </c>
      <c r="BE9599" s="60"/>
      <c r="BR9599" s="60"/>
      <c r="BX9599" s="151"/>
      <c r="CB9599" s="151"/>
      <c r="CM9599" s="151"/>
      <c r="CO9599" s="151"/>
      <c r="CT9599" s="151"/>
      <c r="CY9599" s="151"/>
    </row>
    <row r="9600" spans="1:103" x14ac:dyDescent="0.2">
      <c r="A9600" s="60"/>
      <c r="B9600" s="60"/>
      <c r="C9600" s="60"/>
      <c r="D9600" s="60"/>
      <c r="E9600" s="60"/>
      <c r="F9600" s="60"/>
      <c r="G9600" s="60"/>
      <c r="H9600" s="60"/>
      <c r="I9600" s="60"/>
      <c r="J9600" s="60"/>
      <c r="K9600" s="60"/>
      <c r="L9600" s="60"/>
      <c r="M9600" s="60"/>
      <c r="N9600" s="60"/>
      <c r="O9600" s="60"/>
      <c r="P9600" s="60"/>
      <c r="Q9600" s="60"/>
      <c r="R9600" s="334">
        <v>24646</v>
      </c>
      <c r="S9600" s="319" t="s">
        <v>351</v>
      </c>
      <c r="BE9600" s="60"/>
      <c r="BR9600" s="60"/>
      <c r="BX9600" s="151"/>
      <c r="CB9600" s="151"/>
      <c r="CM9600" s="151"/>
      <c r="CO9600" s="151"/>
      <c r="CT9600" s="151"/>
      <c r="CY9600" s="151"/>
    </row>
    <row r="9601" spans="1:103" x14ac:dyDescent="0.2">
      <c r="A9601" s="60"/>
      <c r="B9601" s="60"/>
      <c r="C9601" s="60"/>
      <c r="D9601" s="60"/>
      <c r="E9601" s="60"/>
      <c r="F9601" s="60"/>
      <c r="G9601" s="60"/>
      <c r="H9601" s="60"/>
      <c r="I9601" s="60"/>
      <c r="J9601" s="60"/>
      <c r="K9601" s="60"/>
      <c r="L9601" s="60"/>
      <c r="M9601" s="60"/>
      <c r="N9601" s="60"/>
      <c r="O9601" s="60"/>
      <c r="P9601" s="60"/>
      <c r="Q9601" s="60"/>
      <c r="R9601" s="334">
        <v>24647</v>
      </c>
      <c r="S9601" s="319" t="s">
        <v>351</v>
      </c>
      <c r="BE9601" s="60"/>
      <c r="BR9601" s="60"/>
      <c r="BX9601" s="151"/>
      <c r="CB9601" s="151"/>
      <c r="CM9601" s="151"/>
      <c r="CO9601" s="151"/>
      <c r="CT9601" s="151"/>
      <c r="CY9601" s="151"/>
    </row>
    <row r="9602" spans="1:103" x14ac:dyDescent="0.2">
      <c r="A9602" s="60"/>
      <c r="B9602" s="60"/>
      <c r="C9602" s="60"/>
      <c r="D9602" s="60"/>
      <c r="E9602" s="60"/>
      <c r="F9602" s="60"/>
      <c r="G9602" s="60"/>
      <c r="H9602" s="60"/>
      <c r="I9602" s="60"/>
      <c r="J9602" s="60"/>
      <c r="K9602" s="60"/>
      <c r="L9602" s="60"/>
      <c r="M9602" s="60"/>
      <c r="N9602" s="60"/>
      <c r="O9602" s="60"/>
      <c r="P9602" s="60"/>
      <c r="Q9602" s="60"/>
      <c r="R9602" s="334">
        <v>24649</v>
      </c>
      <c r="S9602" s="319" t="s">
        <v>351</v>
      </c>
      <c r="BE9602" s="60"/>
      <c r="BR9602" s="60"/>
      <c r="BX9602" s="151"/>
      <c r="CB9602" s="151"/>
      <c r="CM9602" s="151"/>
      <c r="CO9602" s="151"/>
      <c r="CT9602" s="151"/>
      <c r="CY9602" s="151"/>
    </row>
    <row r="9603" spans="1:103" x14ac:dyDescent="0.2">
      <c r="A9603" s="60"/>
      <c r="B9603" s="60"/>
      <c r="C9603" s="60"/>
      <c r="D9603" s="60"/>
      <c r="E9603" s="60"/>
      <c r="F9603" s="60"/>
      <c r="G9603" s="60"/>
      <c r="H9603" s="60"/>
      <c r="I9603" s="60"/>
      <c r="J9603" s="60"/>
      <c r="K9603" s="60"/>
      <c r="L9603" s="60"/>
      <c r="M9603" s="60"/>
      <c r="N9603" s="60"/>
      <c r="O9603" s="60"/>
      <c r="P9603" s="60"/>
      <c r="Q9603" s="60"/>
      <c r="R9603" s="334">
        <v>24651</v>
      </c>
      <c r="S9603" s="319" t="s">
        <v>351</v>
      </c>
      <c r="BE9603" s="60"/>
      <c r="BR9603" s="60"/>
      <c r="BX9603" s="151"/>
      <c r="CB9603" s="151"/>
      <c r="CM9603" s="151"/>
      <c r="CO9603" s="151"/>
      <c r="CT9603" s="151"/>
      <c r="CY9603" s="151"/>
    </row>
    <row r="9604" spans="1:103" x14ac:dyDescent="0.2">
      <c r="A9604" s="60"/>
      <c r="B9604" s="60"/>
      <c r="C9604" s="60"/>
      <c r="D9604" s="60"/>
      <c r="E9604" s="60"/>
      <c r="F9604" s="60"/>
      <c r="G9604" s="60"/>
      <c r="H9604" s="60"/>
      <c r="I9604" s="60"/>
      <c r="J9604" s="60"/>
      <c r="K9604" s="60"/>
      <c r="L9604" s="60"/>
      <c r="M9604" s="60"/>
      <c r="N9604" s="60"/>
      <c r="O9604" s="60"/>
      <c r="P9604" s="60"/>
      <c r="Q9604" s="60"/>
      <c r="R9604" s="334">
        <v>24656</v>
      </c>
      <c r="S9604" s="319" t="s">
        <v>351</v>
      </c>
      <c r="BE9604" s="60"/>
      <c r="BR9604" s="60"/>
      <c r="BX9604" s="151"/>
      <c r="CB9604" s="151"/>
      <c r="CM9604" s="151"/>
      <c r="CO9604" s="151"/>
      <c r="CT9604" s="151"/>
      <c r="CY9604" s="151"/>
    </row>
    <row r="9605" spans="1:103" x14ac:dyDescent="0.2">
      <c r="A9605" s="60"/>
      <c r="B9605" s="60"/>
      <c r="C9605" s="60"/>
      <c r="D9605" s="60"/>
      <c r="E9605" s="60"/>
      <c r="F9605" s="60"/>
      <c r="G9605" s="60"/>
      <c r="H9605" s="60"/>
      <c r="I9605" s="60"/>
      <c r="J9605" s="60"/>
      <c r="K9605" s="60"/>
      <c r="L9605" s="60"/>
      <c r="M9605" s="60"/>
      <c r="N9605" s="60"/>
      <c r="O9605" s="60"/>
      <c r="P9605" s="60"/>
      <c r="Q9605" s="60"/>
      <c r="R9605" s="334">
        <v>24657</v>
      </c>
      <c r="S9605" s="319" t="s">
        <v>351</v>
      </c>
      <c r="BE9605" s="60"/>
      <c r="BR9605" s="60"/>
      <c r="BX9605" s="151"/>
      <c r="CB9605" s="151"/>
      <c r="CM9605" s="151"/>
      <c r="CO9605" s="151"/>
      <c r="CT9605" s="151"/>
      <c r="CY9605" s="151"/>
    </row>
    <row r="9606" spans="1:103" x14ac:dyDescent="0.2">
      <c r="A9606" s="60"/>
      <c r="B9606" s="60"/>
      <c r="C9606" s="60"/>
      <c r="D9606" s="60"/>
      <c r="E9606" s="60"/>
      <c r="F9606" s="60"/>
      <c r="G9606" s="60"/>
      <c r="H9606" s="60"/>
      <c r="I9606" s="60"/>
      <c r="J9606" s="60"/>
      <c r="K9606" s="60"/>
      <c r="L9606" s="60"/>
      <c r="M9606" s="60"/>
      <c r="N9606" s="60"/>
      <c r="O9606" s="60"/>
      <c r="P9606" s="60"/>
      <c r="Q9606" s="60"/>
      <c r="R9606" s="334">
        <v>24658</v>
      </c>
      <c r="S9606" s="319" t="s">
        <v>351</v>
      </c>
      <c r="BE9606" s="60"/>
      <c r="BR9606" s="60"/>
      <c r="BX9606" s="151"/>
      <c r="CB9606" s="151"/>
      <c r="CM9606" s="151"/>
      <c r="CO9606" s="151"/>
      <c r="CT9606" s="151"/>
      <c r="CY9606" s="151"/>
    </row>
    <row r="9607" spans="1:103" x14ac:dyDescent="0.2">
      <c r="A9607" s="60"/>
      <c r="B9607" s="60"/>
      <c r="C9607" s="60"/>
      <c r="D9607" s="60"/>
      <c r="E9607" s="60"/>
      <c r="F9607" s="60"/>
      <c r="G9607" s="60"/>
      <c r="H9607" s="60"/>
      <c r="I9607" s="60"/>
      <c r="J9607" s="60"/>
      <c r="K9607" s="60"/>
      <c r="L9607" s="60"/>
      <c r="M9607" s="60"/>
      <c r="N9607" s="60"/>
      <c r="O9607" s="60"/>
      <c r="P9607" s="60"/>
      <c r="Q9607" s="60"/>
      <c r="R9607" s="334">
        <v>24701</v>
      </c>
      <c r="S9607" s="319" t="s">
        <v>351</v>
      </c>
      <c r="BE9607" s="60"/>
      <c r="BR9607" s="60"/>
      <c r="BX9607" s="151"/>
      <c r="CB9607" s="151"/>
      <c r="CM9607" s="151"/>
      <c r="CO9607" s="151"/>
      <c r="CT9607" s="151"/>
      <c r="CY9607" s="151"/>
    </row>
    <row r="9608" spans="1:103" x14ac:dyDescent="0.2">
      <c r="A9608" s="60"/>
      <c r="B9608" s="60"/>
      <c r="C9608" s="60"/>
      <c r="D9608" s="60"/>
      <c r="E9608" s="60"/>
      <c r="F9608" s="60"/>
      <c r="G9608" s="60"/>
      <c r="H9608" s="60"/>
      <c r="I9608" s="60"/>
      <c r="J9608" s="60"/>
      <c r="K9608" s="60"/>
      <c r="L9608" s="60"/>
      <c r="M9608" s="60"/>
      <c r="N9608" s="60"/>
      <c r="O9608" s="60"/>
      <c r="P9608" s="60"/>
      <c r="Q9608" s="60"/>
      <c r="R9608" s="334">
        <v>24712</v>
      </c>
      <c r="S9608" s="319" t="s">
        <v>351</v>
      </c>
      <c r="BE9608" s="60"/>
      <c r="BR9608" s="60"/>
      <c r="BX9608" s="151"/>
      <c r="CB9608" s="151"/>
      <c r="CM9608" s="151"/>
      <c r="CO9608" s="151"/>
      <c r="CT9608" s="151"/>
      <c r="CY9608" s="151"/>
    </row>
    <row r="9609" spans="1:103" x14ac:dyDescent="0.2">
      <c r="A9609" s="60"/>
      <c r="B9609" s="60"/>
      <c r="C9609" s="60"/>
      <c r="D9609" s="60"/>
      <c r="E9609" s="60"/>
      <c r="F9609" s="60"/>
      <c r="G9609" s="60"/>
      <c r="H9609" s="60"/>
      <c r="I9609" s="60"/>
      <c r="J9609" s="60"/>
      <c r="K9609" s="60"/>
      <c r="L9609" s="60"/>
      <c r="M9609" s="60"/>
      <c r="N9609" s="60"/>
      <c r="O9609" s="60"/>
      <c r="P9609" s="60"/>
      <c r="Q9609" s="60"/>
      <c r="R9609" s="334">
        <v>24714</v>
      </c>
      <c r="S9609" s="319" t="s">
        <v>351</v>
      </c>
      <c r="BE9609" s="60"/>
      <c r="BR9609" s="60"/>
      <c r="BX9609" s="151"/>
      <c r="CB9609" s="151"/>
      <c r="CM9609" s="151"/>
      <c r="CO9609" s="151"/>
      <c r="CT9609" s="151"/>
      <c r="CY9609" s="151"/>
    </row>
    <row r="9610" spans="1:103" x14ac:dyDescent="0.2">
      <c r="A9610" s="60"/>
      <c r="B9610" s="60"/>
      <c r="C9610" s="60"/>
      <c r="D9610" s="60"/>
      <c r="E9610" s="60"/>
      <c r="F9610" s="60"/>
      <c r="G9610" s="60"/>
      <c r="H9610" s="60"/>
      <c r="I9610" s="60"/>
      <c r="J9610" s="60"/>
      <c r="K9610" s="60"/>
      <c r="L9610" s="60"/>
      <c r="M9610" s="60"/>
      <c r="N9610" s="60"/>
      <c r="O9610" s="60"/>
      <c r="P9610" s="60"/>
      <c r="Q9610" s="60"/>
      <c r="R9610" s="334">
        <v>24715</v>
      </c>
      <c r="S9610" s="319" t="s">
        <v>351</v>
      </c>
      <c r="BE9610" s="60"/>
      <c r="BR9610" s="60"/>
      <c r="BX9610" s="151"/>
      <c r="CB9610" s="151"/>
      <c r="CM9610" s="151"/>
      <c r="CO9610" s="151"/>
      <c r="CT9610" s="151"/>
      <c r="CY9610" s="151"/>
    </row>
    <row r="9611" spans="1:103" x14ac:dyDescent="0.2">
      <c r="A9611" s="60"/>
      <c r="B9611" s="60"/>
      <c r="C9611" s="60"/>
      <c r="D9611" s="60"/>
      <c r="E9611" s="60"/>
      <c r="F9611" s="60"/>
      <c r="G9611" s="60"/>
      <c r="H9611" s="60"/>
      <c r="I9611" s="60"/>
      <c r="J9611" s="60"/>
      <c r="K9611" s="60"/>
      <c r="L9611" s="60"/>
      <c r="M9611" s="60"/>
      <c r="N9611" s="60"/>
      <c r="O9611" s="60"/>
      <c r="P9611" s="60"/>
      <c r="Q9611" s="60"/>
      <c r="R9611" s="334">
        <v>24716</v>
      </c>
      <c r="S9611" s="319" t="s">
        <v>351</v>
      </c>
      <c r="BE9611" s="60"/>
      <c r="BR9611" s="60"/>
      <c r="BX9611" s="151"/>
      <c r="CB9611" s="151"/>
      <c r="CM9611" s="151"/>
      <c r="CO9611" s="151"/>
      <c r="CT9611" s="151"/>
      <c r="CY9611" s="151"/>
    </row>
    <row r="9612" spans="1:103" x14ac:dyDescent="0.2">
      <c r="A9612" s="60"/>
      <c r="B9612" s="60"/>
      <c r="C9612" s="60"/>
      <c r="D9612" s="60"/>
      <c r="E9612" s="60"/>
      <c r="F9612" s="60"/>
      <c r="G9612" s="60"/>
      <c r="H9612" s="60"/>
      <c r="I9612" s="60"/>
      <c r="J9612" s="60"/>
      <c r="K9612" s="60"/>
      <c r="L9612" s="60"/>
      <c r="M9612" s="60"/>
      <c r="N9612" s="60"/>
      <c r="O9612" s="60"/>
      <c r="P9612" s="60"/>
      <c r="Q9612" s="60"/>
      <c r="R9612" s="334">
        <v>24719</v>
      </c>
      <c r="S9612" s="319" t="s">
        <v>351</v>
      </c>
      <c r="BE9612" s="60"/>
      <c r="BR9612" s="60"/>
      <c r="BX9612" s="151"/>
      <c r="CB9612" s="151"/>
      <c r="CM9612" s="151"/>
      <c r="CO9612" s="151"/>
      <c r="CT9612" s="151"/>
      <c r="CY9612" s="151"/>
    </row>
    <row r="9613" spans="1:103" x14ac:dyDescent="0.2">
      <c r="A9613" s="60"/>
      <c r="B9613" s="60"/>
      <c r="C9613" s="60"/>
      <c r="D9613" s="60"/>
      <c r="E9613" s="60"/>
      <c r="F9613" s="60"/>
      <c r="G9613" s="60"/>
      <c r="H9613" s="60"/>
      <c r="I9613" s="60"/>
      <c r="J9613" s="60"/>
      <c r="K9613" s="60"/>
      <c r="L9613" s="60"/>
      <c r="M9613" s="60"/>
      <c r="N9613" s="60"/>
      <c r="O9613" s="60"/>
      <c r="P9613" s="60"/>
      <c r="Q9613" s="60"/>
      <c r="R9613" s="334">
        <v>24724</v>
      </c>
      <c r="S9613" s="319" t="s">
        <v>351</v>
      </c>
      <c r="BE9613" s="60"/>
      <c r="BR9613" s="60"/>
      <c r="BX9613" s="151"/>
      <c r="CB9613" s="151"/>
      <c r="CM9613" s="151"/>
      <c r="CO9613" s="151"/>
      <c r="CT9613" s="151"/>
      <c r="CY9613" s="151"/>
    </row>
    <row r="9614" spans="1:103" x14ac:dyDescent="0.2">
      <c r="A9614" s="60"/>
      <c r="B9614" s="60"/>
      <c r="C9614" s="60"/>
      <c r="D9614" s="60"/>
      <c r="E9614" s="60"/>
      <c r="F9614" s="60"/>
      <c r="G9614" s="60"/>
      <c r="H9614" s="60"/>
      <c r="I9614" s="60"/>
      <c r="J9614" s="60"/>
      <c r="K9614" s="60"/>
      <c r="L9614" s="60"/>
      <c r="M9614" s="60"/>
      <c r="N9614" s="60"/>
      <c r="O9614" s="60"/>
      <c r="P9614" s="60"/>
      <c r="Q9614" s="60"/>
      <c r="R9614" s="334">
        <v>24726</v>
      </c>
      <c r="S9614" s="319" t="s">
        <v>351</v>
      </c>
      <c r="BE9614" s="60"/>
      <c r="BR9614" s="60"/>
      <c r="BX9614" s="151"/>
      <c r="CB9614" s="151"/>
      <c r="CM9614" s="151"/>
      <c r="CO9614" s="151"/>
      <c r="CT9614" s="151"/>
      <c r="CY9614" s="151"/>
    </row>
    <row r="9615" spans="1:103" x14ac:dyDescent="0.2">
      <c r="A9615" s="60"/>
      <c r="B9615" s="60"/>
      <c r="C9615" s="60"/>
      <c r="D9615" s="60"/>
      <c r="E9615" s="60"/>
      <c r="F9615" s="60"/>
      <c r="G9615" s="60"/>
      <c r="H9615" s="60"/>
      <c r="I9615" s="60"/>
      <c r="J9615" s="60"/>
      <c r="K9615" s="60"/>
      <c r="L9615" s="60"/>
      <c r="M9615" s="60"/>
      <c r="N9615" s="60"/>
      <c r="O9615" s="60"/>
      <c r="P9615" s="60"/>
      <c r="Q9615" s="60"/>
      <c r="R9615" s="334">
        <v>24729</v>
      </c>
      <c r="S9615" s="319" t="s">
        <v>351</v>
      </c>
      <c r="BE9615" s="60"/>
      <c r="BR9615" s="60"/>
      <c r="BX9615" s="151"/>
      <c r="CB9615" s="151"/>
      <c r="CM9615" s="151"/>
      <c r="CO9615" s="151"/>
      <c r="CT9615" s="151"/>
      <c r="CY9615" s="151"/>
    </row>
    <row r="9616" spans="1:103" x14ac:dyDescent="0.2">
      <c r="A9616" s="60"/>
      <c r="B9616" s="60"/>
      <c r="C9616" s="60"/>
      <c r="D9616" s="60"/>
      <c r="E9616" s="60"/>
      <c r="F9616" s="60"/>
      <c r="G9616" s="60"/>
      <c r="H9616" s="60"/>
      <c r="I9616" s="60"/>
      <c r="J9616" s="60"/>
      <c r="K9616" s="60"/>
      <c r="L9616" s="60"/>
      <c r="M9616" s="60"/>
      <c r="N9616" s="60"/>
      <c r="O9616" s="60"/>
      <c r="P9616" s="60"/>
      <c r="Q9616" s="60"/>
      <c r="R9616" s="334">
        <v>24731</v>
      </c>
      <c r="S9616" s="319" t="s">
        <v>351</v>
      </c>
      <c r="BE9616" s="60"/>
      <c r="BR9616" s="60"/>
      <c r="BX9616" s="151"/>
      <c r="CB9616" s="151"/>
      <c r="CM9616" s="151"/>
      <c r="CO9616" s="151"/>
      <c r="CT9616" s="151"/>
      <c r="CY9616" s="151"/>
    </row>
    <row r="9617" spans="1:103" x14ac:dyDescent="0.2">
      <c r="A9617" s="60"/>
      <c r="B9617" s="60"/>
      <c r="C9617" s="60"/>
      <c r="D9617" s="60"/>
      <c r="E9617" s="60"/>
      <c r="F9617" s="60"/>
      <c r="G9617" s="60"/>
      <c r="H9617" s="60"/>
      <c r="I9617" s="60"/>
      <c r="J9617" s="60"/>
      <c r="K9617" s="60"/>
      <c r="L9617" s="60"/>
      <c r="M9617" s="60"/>
      <c r="N9617" s="60"/>
      <c r="O9617" s="60"/>
      <c r="P9617" s="60"/>
      <c r="Q9617" s="60"/>
      <c r="R9617" s="334">
        <v>24732</v>
      </c>
      <c r="S9617" s="319" t="s">
        <v>351</v>
      </c>
      <c r="BE9617" s="60"/>
      <c r="BR9617" s="60"/>
      <c r="BX9617" s="151"/>
      <c r="CB9617" s="151"/>
      <c r="CM9617" s="151"/>
      <c r="CO9617" s="151"/>
      <c r="CT9617" s="151"/>
      <c r="CY9617" s="151"/>
    </row>
    <row r="9618" spans="1:103" x14ac:dyDescent="0.2">
      <c r="A9618" s="60"/>
      <c r="B9618" s="60"/>
      <c r="C9618" s="60"/>
      <c r="D9618" s="60"/>
      <c r="E9618" s="60"/>
      <c r="F9618" s="60"/>
      <c r="G9618" s="60"/>
      <c r="H9618" s="60"/>
      <c r="I9618" s="60"/>
      <c r="J9618" s="60"/>
      <c r="K9618" s="60"/>
      <c r="L9618" s="60"/>
      <c r="M9618" s="60"/>
      <c r="N9618" s="60"/>
      <c r="O9618" s="60"/>
      <c r="P9618" s="60"/>
      <c r="Q9618" s="60"/>
      <c r="R9618" s="334">
        <v>24733</v>
      </c>
      <c r="S9618" s="319" t="s">
        <v>351</v>
      </c>
      <c r="BE9618" s="60"/>
      <c r="BR9618" s="60"/>
      <c r="BX9618" s="151"/>
      <c r="CB9618" s="151"/>
      <c r="CM9618" s="151"/>
      <c r="CO9618" s="151"/>
      <c r="CT9618" s="151"/>
      <c r="CY9618" s="151"/>
    </row>
    <row r="9619" spans="1:103" x14ac:dyDescent="0.2">
      <c r="A9619" s="60"/>
      <c r="B9619" s="60"/>
      <c r="C9619" s="60"/>
      <c r="D9619" s="60"/>
      <c r="E9619" s="60"/>
      <c r="F9619" s="60"/>
      <c r="G9619" s="60"/>
      <c r="H9619" s="60"/>
      <c r="I9619" s="60"/>
      <c r="J9619" s="60"/>
      <c r="K9619" s="60"/>
      <c r="L9619" s="60"/>
      <c r="M9619" s="60"/>
      <c r="N9619" s="60"/>
      <c r="O9619" s="60"/>
      <c r="P9619" s="60"/>
      <c r="Q9619" s="60"/>
      <c r="R9619" s="334">
        <v>24736</v>
      </c>
      <c r="S9619" s="319" t="s">
        <v>351</v>
      </c>
      <c r="BE9619" s="60"/>
      <c r="BR9619" s="60"/>
      <c r="BX9619" s="151"/>
      <c r="CB9619" s="151"/>
      <c r="CM9619" s="151"/>
      <c r="CO9619" s="151"/>
      <c r="CT9619" s="151"/>
      <c r="CY9619" s="151"/>
    </row>
    <row r="9620" spans="1:103" x14ac:dyDescent="0.2">
      <c r="A9620" s="60"/>
      <c r="B9620" s="60"/>
      <c r="C9620" s="60"/>
      <c r="D9620" s="60"/>
      <c r="E9620" s="60"/>
      <c r="F9620" s="60"/>
      <c r="G9620" s="60"/>
      <c r="H9620" s="60"/>
      <c r="I9620" s="60"/>
      <c r="J9620" s="60"/>
      <c r="K9620" s="60"/>
      <c r="L9620" s="60"/>
      <c r="M9620" s="60"/>
      <c r="N9620" s="60"/>
      <c r="O9620" s="60"/>
      <c r="P9620" s="60"/>
      <c r="Q9620" s="60"/>
      <c r="R9620" s="334">
        <v>24737</v>
      </c>
      <c r="S9620" s="319" t="s">
        <v>351</v>
      </c>
      <c r="BE9620" s="60"/>
      <c r="BR9620" s="60"/>
      <c r="BX9620" s="151"/>
      <c r="CB9620" s="151"/>
      <c r="CM9620" s="151"/>
      <c r="CO9620" s="151"/>
      <c r="CT9620" s="151"/>
      <c r="CY9620" s="151"/>
    </row>
    <row r="9621" spans="1:103" x14ac:dyDescent="0.2">
      <c r="A9621" s="60"/>
      <c r="B9621" s="60"/>
      <c r="C9621" s="60"/>
      <c r="D9621" s="60"/>
      <c r="E9621" s="60"/>
      <c r="F9621" s="60"/>
      <c r="G9621" s="60"/>
      <c r="H9621" s="60"/>
      <c r="I9621" s="60"/>
      <c r="J9621" s="60"/>
      <c r="K9621" s="60"/>
      <c r="L9621" s="60"/>
      <c r="M9621" s="60"/>
      <c r="N9621" s="60"/>
      <c r="O9621" s="60"/>
      <c r="P9621" s="60"/>
      <c r="Q9621" s="60"/>
      <c r="R9621" s="334">
        <v>24738</v>
      </c>
      <c r="S9621" s="319" t="s">
        <v>351</v>
      </c>
      <c r="BE9621" s="60"/>
      <c r="BR9621" s="60"/>
      <c r="BX9621" s="151"/>
      <c r="CB9621" s="151"/>
      <c r="CM9621" s="151"/>
      <c r="CO9621" s="151"/>
      <c r="CT9621" s="151"/>
      <c r="CY9621" s="151"/>
    </row>
    <row r="9622" spans="1:103" x14ac:dyDescent="0.2">
      <c r="A9622" s="60"/>
      <c r="B9622" s="60"/>
      <c r="C9622" s="60"/>
      <c r="D9622" s="60"/>
      <c r="E9622" s="60"/>
      <c r="F9622" s="60"/>
      <c r="G9622" s="60"/>
      <c r="H9622" s="60"/>
      <c r="I9622" s="60"/>
      <c r="J9622" s="60"/>
      <c r="K9622" s="60"/>
      <c r="L9622" s="60"/>
      <c r="M9622" s="60"/>
      <c r="N9622" s="60"/>
      <c r="O9622" s="60"/>
      <c r="P9622" s="60"/>
      <c r="Q9622" s="60"/>
      <c r="R9622" s="334">
        <v>24739</v>
      </c>
      <c r="S9622" s="319" t="s">
        <v>351</v>
      </c>
      <c r="BE9622" s="60"/>
      <c r="BR9622" s="60"/>
      <c r="BX9622" s="151"/>
      <c r="CB9622" s="151"/>
      <c r="CM9622" s="151"/>
      <c r="CO9622" s="151"/>
      <c r="CT9622" s="151"/>
      <c r="CY9622" s="151"/>
    </row>
    <row r="9623" spans="1:103" x14ac:dyDescent="0.2">
      <c r="A9623" s="60"/>
      <c r="B9623" s="60"/>
      <c r="C9623" s="60"/>
      <c r="D9623" s="60"/>
      <c r="E9623" s="60"/>
      <c r="F9623" s="60"/>
      <c r="G9623" s="60"/>
      <c r="H9623" s="60"/>
      <c r="I9623" s="60"/>
      <c r="J9623" s="60"/>
      <c r="K9623" s="60"/>
      <c r="L9623" s="60"/>
      <c r="M9623" s="60"/>
      <c r="N9623" s="60"/>
      <c r="O9623" s="60"/>
      <c r="P9623" s="60"/>
      <c r="Q9623" s="60"/>
      <c r="R9623" s="334">
        <v>24740</v>
      </c>
      <c r="S9623" s="319" t="s">
        <v>351</v>
      </c>
      <c r="BE9623" s="60"/>
      <c r="BR9623" s="60"/>
      <c r="BX9623" s="151"/>
      <c r="CB9623" s="151"/>
      <c r="CM9623" s="151"/>
      <c r="CO9623" s="151"/>
      <c r="CT9623" s="151"/>
      <c r="CY9623" s="151"/>
    </row>
    <row r="9624" spans="1:103" x14ac:dyDescent="0.2">
      <c r="A9624" s="60"/>
      <c r="B9624" s="60"/>
      <c r="C9624" s="60"/>
      <c r="D9624" s="60"/>
      <c r="E9624" s="60"/>
      <c r="F9624" s="60"/>
      <c r="G9624" s="60"/>
      <c r="H9624" s="60"/>
      <c r="I9624" s="60"/>
      <c r="J9624" s="60"/>
      <c r="K9624" s="60"/>
      <c r="L9624" s="60"/>
      <c r="M9624" s="60"/>
      <c r="N9624" s="60"/>
      <c r="O9624" s="60"/>
      <c r="P9624" s="60"/>
      <c r="Q9624" s="60"/>
      <c r="R9624" s="334">
        <v>24747</v>
      </c>
      <c r="S9624" s="319" t="s">
        <v>351</v>
      </c>
      <c r="BE9624" s="60"/>
      <c r="BR9624" s="60"/>
      <c r="BX9624" s="151"/>
      <c r="CB9624" s="151"/>
      <c r="CM9624" s="151"/>
      <c r="CO9624" s="151"/>
      <c r="CT9624" s="151"/>
      <c r="CY9624" s="151"/>
    </row>
    <row r="9625" spans="1:103" x14ac:dyDescent="0.2">
      <c r="A9625" s="60"/>
      <c r="B9625" s="60"/>
      <c r="C9625" s="60"/>
      <c r="D9625" s="60"/>
      <c r="E9625" s="60"/>
      <c r="F9625" s="60"/>
      <c r="G9625" s="60"/>
      <c r="H9625" s="60"/>
      <c r="I9625" s="60"/>
      <c r="J9625" s="60"/>
      <c r="K9625" s="60"/>
      <c r="L9625" s="60"/>
      <c r="M9625" s="60"/>
      <c r="N9625" s="60"/>
      <c r="O9625" s="60"/>
      <c r="P9625" s="60"/>
      <c r="Q9625" s="60"/>
      <c r="R9625" s="334">
        <v>24751</v>
      </c>
      <c r="S9625" s="319" t="s">
        <v>351</v>
      </c>
      <c r="BE9625" s="60"/>
      <c r="BR9625" s="60"/>
      <c r="BX9625" s="151"/>
      <c r="CB9625" s="151"/>
      <c r="CM9625" s="151"/>
      <c r="CO9625" s="151"/>
      <c r="CT9625" s="151"/>
      <c r="CY9625" s="151"/>
    </row>
    <row r="9626" spans="1:103" x14ac:dyDescent="0.2">
      <c r="A9626" s="60"/>
      <c r="B9626" s="60"/>
      <c r="C9626" s="60"/>
      <c r="D9626" s="60"/>
      <c r="E9626" s="60"/>
      <c r="F9626" s="60"/>
      <c r="G9626" s="60"/>
      <c r="H9626" s="60"/>
      <c r="I9626" s="60"/>
      <c r="J9626" s="60"/>
      <c r="K9626" s="60"/>
      <c r="L9626" s="60"/>
      <c r="M9626" s="60"/>
      <c r="N9626" s="60"/>
      <c r="O9626" s="60"/>
      <c r="P9626" s="60"/>
      <c r="Q9626" s="60"/>
      <c r="R9626" s="334">
        <v>24801</v>
      </c>
      <c r="S9626" s="319" t="s">
        <v>351</v>
      </c>
      <c r="BE9626" s="60"/>
      <c r="BR9626" s="60"/>
      <c r="BX9626" s="151"/>
      <c r="CB9626" s="151"/>
      <c r="CM9626" s="151"/>
      <c r="CO9626" s="151"/>
      <c r="CT9626" s="151"/>
      <c r="CY9626" s="151"/>
    </row>
    <row r="9627" spans="1:103" x14ac:dyDescent="0.2">
      <c r="A9627" s="60"/>
      <c r="B9627" s="60"/>
      <c r="C9627" s="60"/>
      <c r="D9627" s="60"/>
      <c r="E9627" s="60"/>
      <c r="F9627" s="60"/>
      <c r="G9627" s="60"/>
      <c r="H9627" s="60"/>
      <c r="I9627" s="60"/>
      <c r="J9627" s="60"/>
      <c r="K9627" s="60"/>
      <c r="L9627" s="60"/>
      <c r="M9627" s="60"/>
      <c r="N9627" s="60"/>
      <c r="O9627" s="60"/>
      <c r="P9627" s="60"/>
      <c r="Q9627" s="60"/>
      <c r="R9627" s="334">
        <v>24808</v>
      </c>
      <c r="S9627" s="319" t="s">
        <v>351</v>
      </c>
      <c r="BE9627" s="60"/>
      <c r="BR9627" s="60"/>
      <c r="BX9627" s="151"/>
      <c r="CB9627" s="151"/>
      <c r="CM9627" s="151"/>
      <c r="CO9627" s="151"/>
      <c r="CT9627" s="151"/>
      <c r="CY9627" s="151"/>
    </row>
    <row r="9628" spans="1:103" x14ac:dyDescent="0.2">
      <c r="A9628" s="60"/>
      <c r="B9628" s="60"/>
      <c r="C9628" s="60"/>
      <c r="D9628" s="60"/>
      <c r="E9628" s="60"/>
      <c r="F9628" s="60"/>
      <c r="G9628" s="60"/>
      <c r="H9628" s="60"/>
      <c r="I9628" s="60"/>
      <c r="J9628" s="60"/>
      <c r="K9628" s="60"/>
      <c r="L9628" s="60"/>
      <c r="M9628" s="60"/>
      <c r="N9628" s="60"/>
      <c r="O9628" s="60"/>
      <c r="P9628" s="60"/>
      <c r="Q9628" s="60"/>
      <c r="R9628" s="334">
        <v>24811</v>
      </c>
      <c r="S9628" s="319" t="s">
        <v>351</v>
      </c>
      <c r="BE9628" s="60"/>
      <c r="BR9628" s="60"/>
      <c r="BX9628" s="151"/>
      <c r="CB9628" s="151"/>
      <c r="CM9628" s="151"/>
      <c r="CO9628" s="151"/>
      <c r="CT9628" s="151"/>
      <c r="CY9628" s="151"/>
    </row>
    <row r="9629" spans="1:103" x14ac:dyDescent="0.2">
      <c r="A9629" s="60"/>
      <c r="B9629" s="60"/>
      <c r="C9629" s="60"/>
      <c r="D9629" s="60"/>
      <c r="E9629" s="60"/>
      <c r="F9629" s="60"/>
      <c r="G9629" s="60"/>
      <c r="H9629" s="60"/>
      <c r="I9629" s="60"/>
      <c r="J9629" s="60"/>
      <c r="K9629" s="60"/>
      <c r="L9629" s="60"/>
      <c r="M9629" s="60"/>
      <c r="N9629" s="60"/>
      <c r="O9629" s="60"/>
      <c r="P9629" s="60"/>
      <c r="Q9629" s="60"/>
      <c r="R9629" s="334">
        <v>24813</v>
      </c>
      <c r="S9629" s="319" t="s">
        <v>351</v>
      </c>
      <c r="BE9629" s="60"/>
      <c r="BR9629" s="60"/>
      <c r="BX9629" s="151"/>
      <c r="CB9629" s="151"/>
      <c r="CM9629" s="151"/>
      <c r="CO9629" s="151"/>
      <c r="CT9629" s="151"/>
      <c r="CY9629" s="151"/>
    </row>
    <row r="9630" spans="1:103" x14ac:dyDescent="0.2">
      <c r="A9630" s="60"/>
      <c r="B9630" s="60"/>
      <c r="C9630" s="60"/>
      <c r="D9630" s="60"/>
      <c r="E9630" s="60"/>
      <c r="F9630" s="60"/>
      <c r="G9630" s="60"/>
      <c r="H9630" s="60"/>
      <c r="I9630" s="60"/>
      <c r="J9630" s="60"/>
      <c r="K9630" s="60"/>
      <c r="L9630" s="60"/>
      <c r="M9630" s="60"/>
      <c r="N9630" s="60"/>
      <c r="O9630" s="60"/>
      <c r="P9630" s="60"/>
      <c r="Q9630" s="60"/>
      <c r="R9630" s="334">
        <v>24815</v>
      </c>
      <c r="S9630" s="319" t="s">
        <v>350</v>
      </c>
      <c r="BE9630" s="60"/>
      <c r="BR9630" s="60"/>
      <c r="BX9630" s="151"/>
      <c r="CB9630" s="151"/>
      <c r="CM9630" s="151"/>
      <c r="CO9630" s="151"/>
      <c r="CT9630" s="151"/>
      <c r="CY9630" s="151"/>
    </row>
    <row r="9631" spans="1:103" x14ac:dyDescent="0.2">
      <c r="A9631" s="60"/>
      <c r="B9631" s="60"/>
      <c r="C9631" s="60"/>
      <c r="D9631" s="60"/>
      <c r="E9631" s="60"/>
      <c r="F9631" s="60"/>
      <c r="G9631" s="60"/>
      <c r="H9631" s="60"/>
      <c r="I9631" s="60"/>
      <c r="J9631" s="60"/>
      <c r="K9631" s="60"/>
      <c r="L9631" s="60"/>
      <c r="M9631" s="60"/>
      <c r="N9631" s="60"/>
      <c r="O9631" s="60"/>
      <c r="P9631" s="60"/>
      <c r="Q9631" s="60"/>
      <c r="R9631" s="334">
        <v>24816</v>
      </c>
      <c r="S9631" s="319" t="s">
        <v>351</v>
      </c>
      <c r="BE9631" s="60"/>
      <c r="BR9631" s="60"/>
      <c r="BX9631" s="151"/>
      <c r="CB9631" s="151"/>
      <c r="CM9631" s="151"/>
      <c r="CO9631" s="151"/>
      <c r="CT9631" s="151"/>
      <c r="CY9631" s="151"/>
    </row>
    <row r="9632" spans="1:103" x14ac:dyDescent="0.2">
      <c r="A9632" s="60"/>
      <c r="B9632" s="60"/>
      <c r="C9632" s="60"/>
      <c r="D9632" s="60"/>
      <c r="E9632" s="60"/>
      <c r="F9632" s="60"/>
      <c r="G9632" s="60"/>
      <c r="H9632" s="60"/>
      <c r="I9632" s="60"/>
      <c r="J9632" s="60"/>
      <c r="K9632" s="60"/>
      <c r="L9632" s="60"/>
      <c r="M9632" s="60"/>
      <c r="N9632" s="60"/>
      <c r="O9632" s="60"/>
      <c r="P9632" s="60"/>
      <c r="Q9632" s="60"/>
      <c r="R9632" s="334">
        <v>24817</v>
      </c>
      <c r="S9632" s="319" t="s">
        <v>351</v>
      </c>
      <c r="BE9632" s="60"/>
      <c r="BR9632" s="60"/>
      <c r="BX9632" s="151"/>
      <c r="CB9632" s="151"/>
      <c r="CM9632" s="151"/>
      <c r="CO9632" s="151"/>
      <c r="CT9632" s="151"/>
      <c r="CY9632" s="151"/>
    </row>
    <row r="9633" spans="1:103" x14ac:dyDescent="0.2">
      <c r="A9633" s="60"/>
      <c r="B9633" s="60"/>
      <c r="C9633" s="60"/>
      <c r="D9633" s="60"/>
      <c r="E9633" s="60"/>
      <c r="F9633" s="60"/>
      <c r="G9633" s="60"/>
      <c r="H9633" s="60"/>
      <c r="I9633" s="60"/>
      <c r="J9633" s="60"/>
      <c r="K9633" s="60"/>
      <c r="L9633" s="60"/>
      <c r="M9633" s="60"/>
      <c r="N9633" s="60"/>
      <c r="O9633" s="60"/>
      <c r="P9633" s="60"/>
      <c r="Q9633" s="60"/>
      <c r="R9633" s="334">
        <v>24818</v>
      </c>
      <c r="S9633" s="319" t="s">
        <v>351</v>
      </c>
      <c r="BE9633" s="60"/>
      <c r="BR9633" s="60"/>
      <c r="BX9633" s="151"/>
      <c r="CB9633" s="151"/>
      <c r="CM9633" s="151"/>
      <c r="CO9633" s="151"/>
      <c r="CT9633" s="151"/>
      <c r="CY9633" s="151"/>
    </row>
    <row r="9634" spans="1:103" x14ac:dyDescent="0.2">
      <c r="A9634" s="60"/>
      <c r="B9634" s="60"/>
      <c r="C9634" s="60"/>
      <c r="D9634" s="60"/>
      <c r="E9634" s="60"/>
      <c r="F9634" s="60"/>
      <c r="G9634" s="60"/>
      <c r="H9634" s="60"/>
      <c r="I9634" s="60"/>
      <c r="J9634" s="60"/>
      <c r="K9634" s="60"/>
      <c r="L9634" s="60"/>
      <c r="M9634" s="60"/>
      <c r="N9634" s="60"/>
      <c r="O9634" s="60"/>
      <c r="P9634" s="60"/>
      <c r="Q9634" s="60"/>
      <c r="R9634" s="334">
        <v>24822</v>
      </c>
      <c r="S9634" s="319" t="s">
        <v>351</v>
      </c>
      <c r="BE9634" s="60"/>
      <c r="BR9634" s="60"/>
      <c r="BX9634" s="151"/>
      <c r="CB9634" s="151"/>
      <c r="CM9634" s="151"/>
      <c r="CO9634" s="151"/>
      <c r="CT9634" s="151"/>
      <c r="CY9634" s="151"/>
    </row>
    <row r="9635" spans="1:103" x14ac:dyDescent="0.2">
      <c r="A9635" s="60"/>
      <c r="B9635" s="60"/>
      <c r="C9635" s="60"/>
      <c r="D9635" s="60"/>
      <c r="E9635" s="60"/>
      <c r="F9635" s="60"/>
      <c r="G9635" s="60"/>
      <c r="H9635" s="60"/>
      <c r="I9635" s="60"/>
      <c r="J9635" s="60"/>
      <c r="K9635" s="60"/>
      <c r="L9635" s="60"/>
      <c r="M9635" s="60"/>
      <c r="N9635" s="60"/>
      <c r="O9635" s="60"/>
      <c r="P9635" s="60"/>
      <c r="Q9635" s="60"/>
      <c r="R9635" s="334">
        <v>24823</v>
      </c>
      <c r="S9635" s="319" t="s">
        <v>351</v>
      </c>
      <c r="BE9635" s="60"/>
      <c r="BR9635" s="60"/>
      <c r="BX9635" s="151"/>
      <c r="CB9635" s="151"/>
      <c r="CM9635" s="151"/>
      <c r="CO9635" s="151"/>
      <c r="CT9635" s="151"/>
      <c r="CY9635" s="151"/>
    </row>
    <row r="9636" spans="1:103" x14ac:dyDescent="0.2">
      <c r="A9636" s="60"/>
      <c r="B9636" s="60"/>
      <c r="C9636" s="60"/>
      <c r="D9636" s="60"/>
      <c r="E9636" s="60"/>
      <c r="F9636" s="60"/>
      <c r="G9636" s="60"/>
      <c r="H9636" s="60"/>
      <c r="I9636" s="60"/>
      <c r="J9636" s="60"/>
      <c r="K9636" s="60"/>
      <c r="L9636" s="60"/>
      <c r="M9636" s="60"/>
      <c r="N9636" s="60"/>
      <c r="O9636" s="60"/>
      <c r="P9636" s="60"/>
      <c r="Q9636" s="60"/>
      <c r="R9636" s="334">
        <v>24826</v>
      </c>
      <c r="S9636" s="319" t="s">
        <v>351</v>
      </c>
      <c r="BE9636" s="60"/>
      <c r="BR9636" s="60"/>
      <c r="BX9636" s="151"/>
      <c r="CB9636" s="151"/>
      <c r="CM9636" s="151"/>
      <c r="CO9636" s="151"/>
      <c r="CT9636" s="151"/>
      <c r="CY9636" s="151"/>
    </row>
    <row r="9637" spans="1:103" x14ac:dyDescent="0.2">
      <c r="A9637" s="60"/>
      <c r="B9637" s="60"/>
      <c r="C9637" s="60"/>
      <c r="D9637" s="60"/>
      <c r="E9637" s="60"/>
      <c r="F9637" s="60"/>
      <c r="G9637" s="60"/>
      <c r="H9637" s="60"/>
      <c r="I9637" s="60"/>
      <c r="J9637" s="60"/>
      <c r="K9637" s="60"/>
      <c r="L9637" s="60"/>
      <c r="M9637" s="60"/>
      <c r="N9637" s="60"/>
      <c r="O9637" s="60"/>
      <c r="P9637" s="60"/>
      <c r="Q9637" s="60"/>
      <c r="R9637" s="334">
        <v>24827</v>
      </c>
      <c r="S9637" s="319" t="s">
        <v>351</v>
      </c>
      <c r="BE9637" s="60"/>
      <c r="BR9637" s="60"/>
      <c r="BX9637" s="151"/>
      <c r="CB9637" s="151"/>
      <c r="CM9637" s="151"/>
      <c r="CO9637" s="151"/>
      <c r="CT9637" s="151"/>
      <c r="CY9637" s="151"/>
    </row>
    <row r="9638" spans="1:103" x14ac:dyDescent="0.2">
      <c r="A9638" s="60"/>
      <c r="B9638" s="60"/>
      <c r="C9638" s="60"/>
      <c r="D9638" s="60"/>
      <c r="E9638" s="60"/>
      <c r="F9638" s="60"/>
      <c r="G9638" s="60"/>
      <c r="H9638" s="60"/>
      <c r="I9638" s="60"/>
      <c r="J9638" s="60"/>
      <c r="K9638" s="60"/>
      <c r="L9638" s="60"/>
      <c r="M9638" s="60"/>
      <c r="N9638" s="60"/>
      <c r="O9638" s="60"/>
      <c r="P9638" s="60"/>
      <c r="Q9638" s="60"/>
      <c r="R9638" s="334">
        <v>24828</v>
      </c>
      <c r="S9638" s="319" t="s">
        <v>351</v>
      </c>
      <c r="BE9638" s="60"/>
      <c r="BR9638" s="60"/>
      <c r="BX9638" s="151"/>
      <c r="CB9638" s="151"/>
      <c r="CM9638" s="151"/>
      <c r="CO9638" s="151"/>
      <c r="CT9638" s="151"/>
      <c r="CY9638" s="151"/>
    </row>
    <row r="9639" spans="1:103" x14ac:dyDescent="0.2">
      <c r="A9639" s="60"/>
      <c r="B9639" s="60"/>
      <c r="C9639" s="60"/>
      <c r="D9639" s="60"/>
      <c r="E9639" s="60"/>
      <c r="F9639" s="60"/>
      <c r="G9639" s="60"/>
      <c r="H9639" s="60"/>
      <c r="I9639" s="60"/>
      <c r="J9639" s="60"/>
      <c r="K9639" s="60"/>
      <c r="L9639" s="60"/>
      <c r="M9639" s="60"/>
      <c r="N9639" s="60"/>
      <c r="O9639" s="60"/>
      <c r="P9639" s="60"/>
      <c r="Q9639" s="60"/>
      <c r="R9639" s="334">
        <v>24829</v>
      </c>
      <c r="S9639" s="319" t="s">
        <v>351</v>
      </c>
      <c r="BE9639" s="60"/>
      <c r="BR9639" s="60"/>
      <c r="BX9639" s="151"/>
      <c r="CB9639" s="151"/>
      <c r="CM9639" s="151"/>
      <c r="CO9639" s="151"/>
      <c r="CT9639" s="151"/>
      <c r="CY9639" s="151"/>
    </row>
    <row r="9640" spans="1:103" x14ac:dyDescent="0.2">
      <c r="A9640" s="60"/>
      <c r="B9640" s="60"/>
      <c r="C9640" s="60"/>
      <c r="D9640" s="60"/>
      <c r="E9640" s="60"/>
      <c r="F9640" s="60"/>
      <c r="G9640" s="60"/>
      <c r="H9640" s="60"/>
      <c r="I9640" s="60"/>
      <c r="J9640" s="60"/>
      <c r="K9640" s="60"/>
      <c r="L9640" s="60"/>
      <c r="M9640" s="60"/>
      <c r="N9640" s="60"/>
      <c r="O9640" s="60"/>
      <c r="P9640" s="60"/>
      <c r="Q9640" s="60"/>
      <c r="R9640" s="334">
        <v>24830</v>
      </c>
      <c r="S9640" s="319" t="s">
        <v>351</v>
      </c>
      <c r="BE9640" s="60"/>
      <c r="BR9640" s="60"/>
      <c r="BX9640" s="151"/>
      <c r="CB9640" s="151"/>
      <c r="CM9640" s="151"/>
      <c r="CO9640" s="151"/>
      <c r="CT9640" s="151"/>
      <c r="CY9640" s="151"/>
    </row>
    <row r="9641" spans="1:103" x14ac:dyDescent="0.2">
      <c r="A9641" s="60"/>
      <c r="B9641" s="60"/>
      <c r="C9641" s="60"/>
      <c r="D9641" s="60"/>
      <c r="E9641" s="60"/>
      <c r="F9641" s="60"/>
      <c r="G9641" s="60"/>
      <c r="H9641" s="60"/>
      <c r="I9641" s="60"/>
      <c r="J9641" s="60"/>
      <c r="K9641" s="60"/>
      <c r="L9641" s="60"/>
      <c r="M9641" s="60"/>
      <c r="N9641" s="60"/>
      <c r="O9641" s="60"/>
      <c r="P9641" s="60"/>
      <c r="Q9641" s="60"/>
      <c r="R9641" s="334">
        <v>24831</v>
      </c>
      <c r="S9641" s="319" t="s">
        <v>351</v>
      </c>
      <c r="BE9641" s="60"/>
      <c r="BR9641" s="60"/>
      <c r="BX9641" s="151"/>
      <c r="CB9641" s="151"/>
      <c r="CM9641" s="151"/>
      <c r="CO9641" s="151"/>
      <c r="CT9641" s="151"/>
      <c r="CY9641" s="151"/>
    </row>
    <row r="9642" spans="1:103" x14ac:dyDescent="0.2">
      <c r="A9642" s="60"/>
      <c r="B9642" s="60"/>
      <c r="C9642" s="60"/>
      <c r="D9642" s="60"/>
      <c r="E9642" s="60"/>
      <c r="F9642" s="60"/>
      <c r="G9642" s="60"/>
      <c r="H9642" s="60"/>
      <c r="I9642" s="60"/>
      <c r="J9642" s="60"/>
      <c r="K9642" s="60"/>
      <c r="L9642" s="60"/>
      <c r="M9642" s="60"/>
      <c r="N9642" s="60"/>
      <c r="O9642" s="60"/>
      <c r="P9642" s="60"/>
      <c r="Q9642" s="60"/>
      <c r="R9642" s="334">
        <v>24834</v>
      </c>
      <c r="S9642" s="319" t="s">
        <v>351</v>
      </c>
      <c r="BE9642" s="60"/>
      <c r="BR9642" s="60"/>
      <c r="BX9642" s="151"/>
      <c r="CB9642" s="151"/>
      <c r="CM9642" s="151"/>
      <c r="CO9642" s="151"/>
      <c r="CT9642" s="151"/>
      <c r="CY9642" s="151"/>
    </row>
    <row r="9643" spans="1:103" x14ac:dyDescent="0.2">
      <c r="A9643" s="60"/>
      <c r="B9643" s="60"/>
      <c r="C9643" s="60"/>
      <c r="D9643" s="60"/>
      <c r="E9643" s="60"/>
      <c r="F9643" s="60"/>
      <c r="G9643" s="60"/>
      <c r="H9643" s="60"/>
      <c r="I9643" s="60"/>
      <c r="J9643" s="60"/>
      <c r="K9643" s="60"/>
      <c r="L9643" s="60"/>
      <c r="M9643" s="60"/>
      <c r="N9643" s="60"/>
      <c r="O9643" s="60"/>
      <c r="P9643" s="60"/>
      <c r="Q9643" s="60"/>
      <c r="R9643" s="334">
        <v>24836</v>
      </c>
      <c r="S9643" s="319" t="s">
        <v>351</v>
      </c>
      <c r="BE9643" s="60"/>
      <c r="BR9643" s="60"/>
      <c r="BX9643" s="151"/>
      <c r="CB9643" s="151"/>
      <c r="CM9643" s="151"/>
      <c r="CO9643" s="151"/>
      <c r="CT9643" s="151"/>
      <c r="CY9643" s="151"/>
    </row>
    <row r="9644" spans="1:103" x14ac:dyDescent="0.2">
      <c r="A9644" s="60"/>
      <c r="B9644" s="60"/>
      <c r="C9644" s="60"/>
      <c r="D9644" s="60"/>
      <c r="E9644" s="60"/>
      <c r="F9644" s="60"/>
      <c r="G9644" s="60"/>
      <c r="H9644" s="60"/>
      <c r="I9644" s="60"/>
      <c r="J9644" s="60"/>
      <c r="K9644" s="60"/>
      <c r="L9644" s="60"/>
      <c r="M9644" s="60"/>
      <c r="N9644" s="60"/>
      <c r="O9644" s="60"/>
      <c r="P9644" s="60"/>
      <c r="Q9644" s="60"/>
      <c r="R9644" s="334">
        <v>24839</v>
      </c>
      <c r="S9644" s="319" t="s">
        <v>351</v>
      </c>
      <c r="BE9644" s="60"/>
      <c r="BR9644" s="60"/>
      <c r="BX9644" s="151"/>
      <c r="CB9644" s="151"/>
      <c r="CM9644" s="151"/>
      <c r="CO9644" s="151"/>
      <c r="CT9644" s="151"/>
      <c r="CY9644" s="151"/>
    </row>
    <row r="9645" spans="1:103" x14ac:dyDescent="0.2">
      <c r="A9645" s="60"/>
      <c r="B9645" s="60"/>
      <c r="C9645" s="60"/>
      <c r="D9645" s="60"/>
      <c r="E9645" s="60"/>
      <c r="F9645" s="60"/>
      <c r="G9645" s="60"/>
      <c r="H9645" s="60"/>
      <c r="I9645" s="60"/>
      <c r="J9645" s="60"/>
      <c r="K9645" s="60"/>
      <c r="L9645" s="60"/>
      <c r="M9645" s="60"/>
      <c r="N9645" s="60"/>
      <c r="O9645" s="60"/>
      <c r="P9645" s="60"/>
      <c r="Q9645" s="60"/>
      <c r="R9645" s="334">
        <v>24843</v>
      </c>
      <c r="S9645" s="319" t="s">
        <v>351</v>
      </c>
      <c r="BE9645" s="60"/>
      <c r="BR9645" s="60"/>
      <c r="BX9645" s="151"/>
      <c r="CB9645" s="151"/>
      <c r="CM9645" s="151"/>
      <c r="CO9645" s="151"/>
      <c r="CT9645" s="151"/>
      <c r="CY9645" s="151"/>
    </row>
    <row r="9646" spans="1:103" x14ac:dyDescent="0.2">
      <c r="A9646" s="60"/>
      <c r="B9646" s="60"/>
      <c r="C9646" s="60"/>
      <c r="D9646" s="60"/>
      <c r="E9646" s="60"/>
      <c r="F9646" s="60"/>
      <c r="G9646" s="60"/>
      <c r="H9646" s="60"/>
      <c r="I9646" s="60"/>
      <c r="J9646" s="60"/>
      <c r="K9646" s="60"/>
      <c r="L9646" s="60"/>
      <c r="M9646" s="60"/>
      <c r="N9646" s="60"/>
      <c r="O9646" s="60"/>
      <c r="P9646" s="60"/>
      <c r="Q9646" s="60"/>
      <c r="R9646" s="334">
        <v>24844</v>
      </c>
      <c r="S9646" s="319" t="s">
        <v>351</v>
      </c>
      <c r="BE9646" s="60"/>
      <c r="BR9646" s="60"/>
      <c r="BX9646" s="151"/>
      <c r="CB9646" s="151"/>
      <c r="CM9646" s="151"/>
      <c r="CO9646" s="151"/>
      <c r="CT9646" s="151"/>
      <c r="CY9646" s="151"/>
    </row>
    <row r="9647" spans="1:103" x14ac:dyDescent="0.2">
      <c r="A9647" s="60"/>
      <c r="B9647" s="60"/>
      <c r="C9647" s="60"/>
      <c r="D9647" s="60"/>
      <c r="E9647" s="60"/>
      <c r="F9647" s="60"/>
      <c r="G9647" s="60"/>
      <c r="H9647" s="60"/>
      <c r="I9647" s="60"/>
      <c r="J9647" s="60"/>
      <c r="K9647" s="60"/>
      <c r="L9647" s="60"/>
      <c r="M9647" s="60"/>
      <c r="N9647" s="60"/>
      <c r="O9647" s="60"/>
      <c r="P9647" s="60"/>
      <c r="Q9647" s="60"/>
      <c r="R9647" s="334">
        <v>24845</v>
      </c>
      <c r="S9647" s="319" t="s">
        <v>351</v>
      </c>
      <c r="BE9647" s="60"/>
      <c r="BR9647" s="60"/>
      <c r="BX9647" s="151"/>
      <c r="CB9647" s="151"/>
      <c r="CM9647" s="151"/>
      <c r="CO9647" s="151"/>
      <c r="CT9647" s="151"/>
      <c r="CY9647" s="151"/>
    </row>
    <row r="9648" spans="1:103" x14ac:dyDescent="0.2">
      <c r="A9648" s="60"/>
      <c r="B9648" s="60"/>
      <c r="C9648" s="60"/>
      <c r="D9648" s="60"/>
      <c r="E9648" s="60"/>
      <c r="F9648" s="60"/>
      <c r="G9648" s="60"/>
      <c r="H9648" s="60"/>
      <c r="I9648" s="60"/>
      <c r="J9648" s="60"/>
      <c r="K9648" s="60"/>
      <c r="L9648" s="60"/>
      <c r="M9648" s="60"/>
      <c r="N9648" s="60"/>
      <c r="O9648" s="60"/>
      <c r="P9648" s="60"/>
      <c r="Q9648" s="60"/>
      <c r="R9648" s="334">
        <v>24846</v>
      </c>
      <c r="S9648" s="319" t="s">
        <v>351</v>
      </c>
      <c r="BE9648" s="60"/>
      <c r="BR9648" s="60"/>
      <c r="BX9648" s="151"/>
      <c r="CB9648" s="151"/>
      <c r="CM9648" s="151"/>
      <c r="CO9648" s="151"/>
      <c r="CT9648" s="151"/>
      <c r="CY9648" s="151"/>
    </row>
    <row r="9649" spans="1:103" x14ac:dyDescent="0.2">
      <c r="A9649" s="60"/>
      <c r="B9649" s="60"/>
      <c r="C9649" s="60"/>
      <c r="D9649" s="60"/>
      <c r="E9649" s="60"/>
      <c r="F9649" s="60"/>
      <c r="G9649" s="60"/>
      <c r="H9649" s="60"/>
      <c r="I9649" s="60"/>
      <c r="J9649" s="60"/>
      <c r="K9649" s="60"/>
      <c r="L9649" s="60"/>
      <c r="M9649" s="60"/>
      <c r="N9649" s="60"/>
      <c r="O9649" s="60"/>
      <c r="P9649" s="60"/>
      <c r="Q9649" s="60"/>
      <c r="R9649" s="334">
        <v>24847</v>
      </c>
      <c r="S9649" s="319" t="s">
        <v>351</v>
      </c>
      <c r="BE9649" s="60"/>
      <c r="BR9649" s="60"/>
      <c r="BX9649" s="151"/>
      <c r="CB9649" s="151"/>
      <c r="CM9649" s="151"/>
      <c r="CO9649" s="151"/>
      <c r="CT9649" s="151"/>
      <c r="CY9649" s="151"/>
    </row>
    <row r="9650" spans="1:103" x14ac:dyDescent="0.2">
      <c r="A9650" s="60"/>
      <c r="B9650" s="60"/>
      <c r="C9650" s="60"/>
      <c r="D9650" s="60"/>
      <c r="E9650" s="60"/>
      <c r="F9650" s="60"/>
      <c r="G9650" s="60"/>
      <c r="H9650" s="60"/>
      <c r="I9650" s="60"/>
      <c r="J9650" s="60"/>
      <c r="K9650" s="60"/>
      <c r="L9650" s="60"/>
      <c r="M9650" s="60"/>
      <c r="N9650" s="60"/>
      <c r="O9650" s="60"/>
      <c r="P9650" s="60"/>
      <c r="Q9650" s="60"/>
      <c r="R9650" s="334">
        <v>24848</v>
      </c>
      <c r="S9650" s="319" t="s">
        <v>351</v>
      </c>
      <c r="BE9650" s="60"/>
      <c r="BR9650" s="60"/>
      <c r="BX9650" s="151"/>
      <c r="CB9650" s="151"/>
      <c r="CM9650" s="151"/>
      <c r="CO9650" s="151"/>
      <c r="CT9650" s="151"/>
      <c r="CY9650" s="151"/>
    </row>
    <row r="9651" spans="1:103" x14ac:dyDescent="0.2">
      <c r="A9651" s="60"/>
      <c r="B9651" s="60"/>
      <c r="C9651" s="60"/>
      <c r="D9651" s="60"/>
      <c r="E9651" s="60"/>
      <c r="F9651" s="60"/>
      <c r="G9651" s="60"/>
      <c r="H9651" s="60"/>
      <c r="I9651" s="60"/>
      <c r="J9651" s="60"/>
      <c r="K9651" s="60"/>
      <c r="L9651" s="60"/>
      <c r="M9651" s="60"/>
      <c r="N9651" s="60"/>
      <c r="O9651" s="60"/>
      <c r="P9651" s="60"/>
      <c r="Q9651" s="60"/>
      <c r="R9651" s="334">
        <v>24849</v>
      </c>
      <c r="S9651" s="319" t="s">
        <v>351</v>
      </c>
      <c r="BE9651" s="60"/>
      <c r="BR9651" s="60"/>
      <c r="BX9651" s="151"/>
      <c r="CB9651" s="151"/>
      <c r="CM9651" s="151"/>
      <c r="CO9651" s="151"/>
      <c r="CT9651" s="151"/>
      <c r="CY9651" s="151"/>
    </row>
    <row r="9652" spans="1:103" x14ac:dyDescent="0.2">
      <c r="A9652" s="60"/>
      <c r="B9652" s="60"/>
      <c r="C9652" s="60"/>
      <c r="D9652" s="60"/>
      <c r="E9652" s="60"/>
      <c r="F9652" s="60"/>
      <c r="G9652" s="60"/>
      <c r="H9652" s="60"/>
      <c r="I9652" s="60"/>
      <c r="J9652" s="60"/>
      <c r="K9652" s="60"/>
      <c r="L9652" s="60"/>
      <c r="M9652" s="60"/>
      <c r="N9652" s="60"/>
      <c r="O9652" s="60"/>
      <c r="P9652" s="60"/>
      <c r="Q9652" s="60"/>
      <c r="R9652" s="334">
        <v>24850</v>
      </c>
      <c r="S9652" s="319" t="s">
        <v>351</v>
      </c>
      <c r="BE9652" s="60"/>
      <c r="BR9652" s="60"/>
      <c r="BX9652" s="151"/>
      <c r="CB9652" s="151"/>
      <c r="CM9652" s="151"/>
      <c r="CO9652" s="151"/>
      <c r="CT9652" s="151"/>
      <c r="CY9652" s="151"/>
    </row>
    <row r="9653" spans="1:103" x14ac:dyDescent="0.2">
      <c r="A9653" s="60"/>
      <c r="B9653" s="60"/>
      <c r="C9653" s="60"/>
      <c r="D9653" s="60"/>
      <c r="E9653" s="60"/>
      <c r="F9653" s="60"/>
      <c r="G9653" s="60"/>
      <c r="H9653" s="60"/>
      <c r="I9653" s="60"/>
      <c r="J9653" s="60"/>
      <c r="K9653" s="60"/>
      <c r="L9653" s="60"/>
      <c r="M9653" s="60"/>
      <c r="N9653" s="60"/>
      <c r="O9653" s="60"/>
      <c r="P9653" s="60"/>
      <c r="Q9653" s="60"/>
      <c r="R9653" s="334">
        <v>24851</v>
      </c>
      <c r="S9653" s="319" t="s">
        <v>351</v>
      </c>
      <c r="BE9653" s="60"/>
      <c r="BR9653" s="60"/>
      <c r="BX9653" s="151"/>
      <c r="CB9653" s="151"/>
      <c r="CM9653" s="151"/>
      <c r="CO9653" s="151"/>
      <c r="CT9653" s="151"/>
      <c r="CY9653" s="151"/>
    </row>
    <row r="9654" spans="1:103" x14ac:dyDescent="0.2">
      <c r="A9654" s="60"/>
      <c r="B9654" s="60"/>
      <c r="C9654" s="60"/>
      <c r="D9654" s="60"/>
      <c r="E9654" s="60"/>
      <c r="F9654" s="60"/>
      <c r="G9654" s="60"/>
      <c r="H9654" s="60"/>
      <c r="I9654" s="60"/>
      <c r="J9654" s="60"/>
      <c r="K9654" s="60"/>
      <c r="L9654" s="60"/>
      <c r="M9654" s="60"/>
      <c r="N9654" s="60"/>
      <c r="O9654" s="60"/>
      <c r="P9654" s="60"/>
      <c r="Q9654" s="60"/>
      <c r="R9654" s="334">
        <v>24853</v>
      </c>
      <c r="S9654" s="319" t="s">
        <v>351</v>
      </c>
      <c r="BE9654" s="60"/>
      <c r="BR9654" s="60"/>
      <c r="BX9654" s="151"/>
      <c r="CB9654" s="151"/>
      <c r="CM9654" s="151"/>
      <c r="CO9654" s="151"/>
      <c r="CT9654" s="151"/>
      <c r="CY9654" s="151"/>
    </row>
    <row r="9655" spans="1:103" x14ac:dyDescent="0.2">
      <c r="A9655" s="60"/>
      <c r="B9655" s="60"/>
      <c r="C9655" s="60"/>
      <c r="D9655" s="60"/>
      <c r="E9655" s="60"/>
      <c r="F9655" s="60"/>
      <c r="G9655" s="60"/>
      <c r="H9655" s="60"/>
      <c r="I9655" s="60"/>
      <c r="J9655" s="60"/>
      <c r="K9655" s="60"/>
      <c r="L9655" s="60"/>
      <c r="M9655" s="60"/>
      <c r="N9655" s="60"/>
      <c r="O9655" s="60"/>
      <c r="P9655" s="60"/>
      <c r="Q9655" s="60"/>
      <c r="R9655" s="334">
        <v>24854</v>
      </c>
      <c r="S9655" s="319" t="s">
        <v>351</v>
      </c>
      <c r="BE9655" s="60"/>
      <c r="BR9655" s="60"/>
      <c r="BX9655" s="151"/>
      <c r="CB9655" s="151"/>
      <c r="CM9655" s="151"/>
      <c r="CO9655" s="151"/>
      <c r="CT9655" s="151"/>
      <c r="CY9655" s="151"/>
    </row>
    <row r="9656" spans="1:103" x14ac:dyDescent="0.2">
      <c r="A9656" s="60"/>
      <c r="B9656" s="60"/>
      <c r="C9656" s="60"/>
      <c r="D9656" s="60"/>
      <c r="E9656" s="60"/>
      <c r="F9656" s="60"/>
      <c r="G9656" s="60"/>
      <c r="H9656" s="60"/>
      <c r="I9656" s="60"/>
      <c r="J9656" s="60"/>
      <c r="K9656" s="60"/>
      <c r="L9656" s="60"/>
      <c r="M9656" s="60"/>
      <c r="N9656" s="60"/>
      <c r="O9656" s="60"/>
      <c r="P9656" s="60"/>
      <c r="Q9656" s="60"/>
      <c r="R9656" s="334">
        <v>24855</v>
      </c>
      <c r="S9656" s="319" t="s">
        <v>351</v>
      </c>
      <c r="BE9656" s="60"/>
      <c r="BR9656" s="60"/>
      <c r="BX9656" s="151"/>
      <c r="CB9656" s="151"/>
      <c r="CM9656" s="151"/>
      <c r="CO9656" s="151"/>
      <c r="CT9656" s="151"/>
      <c r="CY9656" s="151"/>
    </row>
    <row r="9657" spans="1:103" x14ac:dyDescent="0.2">
      <c r="A9657" s="60"/>
      <c r="B9657" s="60"/>
      <c r="C9657" s="60"/>
      <c r="D9657" s="60"/>
      <c r="E9657" s="60"/>
      <c r="F9657" s="60"/>
      <c r="G9657" s="60"/>
      <c r="H9657" s="60"/>
      <c r="I9657" s="60"/>
      <c r="J9657" s="60"/>
      <c r="K9657" s="60"/>
      <c r="L9657" s="60"/>
      <c r="M9657" s="60"/>
      <c r="N9657" s="60"/>
      <c r="O9657" s="60"/>
      <c r="P9657" s="60"/>
      <c r="Q9657" s="60"/>
      <c r="R9657" s="334">
        <v>24857</v>
      </c>
      <c r="S9657" s="319" t="s">
        <v>351</v>
      </c>
      <c r="BE9657" s="60"/>
      <c r="BR9657" s="60"/>
      <c r="BX9657" s="151"/>
      <c r="CB9657" s="151"/>
      <c r="CM9657" s="151"/>
      <c r="CO9657" s="151"/>
      <c r="CT9657" s="151"/>
      <c r="CY9657" s="151"/>
    </row>
    <row r="9658" spans="1:103" x14ac:dyDescent="0.2">
      <c r="A9658" s="60"/>
      <c r="B9658" s="60"/>
      <c r="C9658" s="60"/>
      <c r="D9658" s="60"/>
      <c r="E9658" s="60"/>
      <c r="F9658" s="60"/>
      <c r="G9658" s="60"/>
      <c r="H9658" s="60"/>
      <c r="I9658" s="60"/>
      <c r="J9658" s="60"/>
      <c r="K9658" s="60"/>
      <c r="L9658" s="60"/>
      <c r="M9658" s="60"/>
      <c r="N9658" s="60"/>
      <c r="O9658" s="60"/>
      <c r="P9658" s="60"/>
      <c r="Q9658" s="60"/>
      <c r="R9658" s="334">
        <v>24859</v>
      </c>
      <c r="S9658" s="319" t="s">
        <v>351</v>
      </c>
      <c r="BE9658" s="60"/>
      <c r="BR9658" s="60"/>
      <c r="BX9658" s="151"/>
      <c r="CB9658" s="151"/>
      <c r="CM9658" s="151"/>
      <c r="CO9658" s="151"/>
      <c r="CT9658" s="151"/>
      <c r="CY9658" s="151"/>
    </row>
    <row r="9659" spans="1:103" x14ac:dyDescent="0.2">
      <c r="A9659" s="60"/>
      <c r="B9659" s="60"/>
      <c r="C9659" s="60"/>
      <c r="D9659" s="60"/>
      <c r="E9659" s="60"/>
      <c r="F9659" s="60"/>
      <c r="G9659" s="60"/>
      <c r="H9659" s="60"/>
      <c r="I9659" s="60"/>
      <c r="J9659" s="60"/>
      <c r="K9659" s="60"/>
      <c r="L9659" s="60"/>
      <c r="M9659" s="60"/>
      <c r="N9659" s="60"/>
      <c r="O9659" s="60"/>
      <c r="P9659" s="60"/>
      <c r="Q9659" s="60"/>
      <c r="R9659" s="334">
        <v>24860</v>
      </c>
      <c r="S9659" s="319" t="s">
        <v>351</v>
      </c>
      <c r="BE9659" s="60"/>
      <c r="BR9659" s="60"/>
      <c r="BX9659" s="151"/>
      <c r="CB9659" s="151"/>
      <c r="CM9659" s="151"/>
      <c r="CO9659" s="151"/>
      <c r="CT9659" s="151"/>
      <c r="CY9659" s="151"/>
    </row>
    <row r="9660" spans="1:103" x14ac:dyDescent="0.2">
      <c r="A9660" s="60"/>
      <c r="B9660" s="60"/>
      <c r="C9660" s="60"/>
      <c r="D9660" s="60"/>
      <c r="E9660" s="60"/>
      <c r="F9660" s="60"/>
      <c r="G9660" s="60"/>
      <c r="H9660" s="60"/>
      <c r="I9660" s="60"/>
      <c r="J9660" s="60"/>
      <c r="K9660" s="60"/>
      <c r="L9660" s="60"/>
      <c r="M9660" s="60"/>
      <c r="N9660" s="60"/>
      <c r="O9660" s="60"/>
      <c r="P9660" s="60"/>
      <c r="Q9660" s="60"/>
      <c r="R9660" s="334">
        <v>24861</v>
      </c>
      <c r="S9660" s="319" t="s">
        <v>351</v>
      </c>
      <c r="BE9660" s="60"/>
      <c r="BR9660" s="60"/>
      <c r="BX9660" s="151"/>
      <c r="CB9660" s="151"/>
      <c r="CM9660" s="151"/>
      <c r="CO9660" s="151"/>
      <c r="CT9660" s="151"/>
      <c r="CY9660" s="151"/>
    </row>
    <row r="9661" spans="1:103" x14ac:dyDescent="0.2">
      <c r="A9661" s="60"/>
      <c r="B9661" s="60"/>
      <c r="C9661" s="60"/>
      <c r="D9661" s="60"/>
      <c r="E9661" s="60"/>
      <c r="F9661" s="60"/>
      <c r="G9661" s="60"/>
      <c r="H9661" s="60"/>
      <c r="I9661" s="60"/>
      <c r="J9661" s="60"/>
      <c r="K9661" s="60"/>
      <c r="L9661" s="60"/>
      <c r="M9661" s="60"/>
      <c r="N9661" s="60"/>
      <c r="O9661" s="60"/>
      <c r="P9661" s="60"/>
      <c r="Q9661" s="60"/>
      <c r="R9661" s="334">
        <v>24862</v>
      </c>
      <c r="S9661" s="319" t="s">
        <v>351</v>
      </c>
      <c r="BE9661" s="60"/>
      <c r="BR9661" s="60"/>
      <c r="BX9661" s="151"/>
      <c r="CB9661" s="151"/>
      <c r="CM9661" s="151"/>
      <c r="CO9661" s="151"/>
      <c r="CT9661" s="151"/>
      <c r="CY9661" s="151"/>
    </row>
    <row r="9662" spans="1:103" x14ac:dyDescent="0.2">
      <c r="A9662" s="60"/>
      <c r="B9662" s="60"/>
      <c r="C9662" s="60"/>
      <c r="D9662" s="60"/>
      <c r="E9662" s="60"/>
      <c r="F9662" s="60"/>
      <c r="G9662" s="60"/>
      <c r="H9662" s="60"/>
      <c r="I9662" s="60"/>
      <c r="J9662" s="60"/>
      <c r="K9662" s="60"/>
      <c r="L9662" s="60"/>
      <c r="M9662" s="60"/>
      <c r="N9662" s="60"/>
      <c r="O9662" s="60"/>
      <c r="P9662" s="60"/>
      <c r="Q9662" s="60"/>
      <c r="R9662" s="334">
        <v>24866</v>
      </c>
      <c r="S9662" s="319" t="s">
        <v>351</v>
      </c>
      <c r="BE9662" s="60"/>
      <c r="BR9662" s="60"/>
      <c r="BX9662" s="151"/>
      <c r="CB9662" s="151"/>
      <c r="CM9662" s="151"/>
      <c r="CO9662" s="151"/>
      <c r="CT9662" s="151"/>
      <c r="CY9662" s="151"/>
    </row>
    <row r="9663" spans="1:103" x14ac:dyDescent="0.2">
      <c r="A9663" s="60"/>
      <c r="B9663" s="60"/>
      <c r="C9663" s="60"/>
      <c r="D9663" s="60"/>
      <c r="E9663" s="60"/>
      <c r="F9663" s="60"/>
      <c r="G9663" s="60"/>
      <c r="H9663" s="60"/>
      <c r="I9663" s="60"/>
      <c r="J9663" s="60"/>
      <c r="K9663" s="60"/>
      <c r="L9663" s="60"/>
      <c r="M9663" s="60"/>
      <c r="N9663" s="60"/>
      <c r="O9663" s="60"/>
      <c r="P9663" s="60"/>
      <c r="Q9663" s="60"/>
      <c r="R9663" s="334">
        <v>24867</v>
      </c>
      <c r="S9663" s="319" t="s">
        <v>351</v>
      </c>
      <c r="BE9663" s="60"/>
      <c r="BR9663" s="60"/>
      <c r="BX9663" s="151"/>
      <c r="CB9663" s="151"/>
      <c r="CM9663" s="151"/>
      <c r="CO9663" s="151"/>
      <c r="CT9663" s="151"/>
      <c r="CY9663" s="151"/>
    </row>
    <row r="9664" spans="1:103" x14ac:dyDescent="0.2">
      <c r="A9664" s="60"/>
      <c r="B9664" s="60"/>
      <c r="C9664" s="60"/>
      <c r="D9664" s="60"/>
      <c r="E9664" s="60"/>
      <c r="F9664" s="60"/>
      <c r="G9664" s="60"/>
      <c r="H9664" s="60"/>
      <c r="I9664" s="60"/>
      <c r="J9664" s="60"/>
      <c r="K9664" s="60"/>
      <c r="L9664" s="60"/>
      <c r="M9664" s="60"/>
      <c r="N9664" s="60"/>
      <c r="O9664" s="60"/>
      <c r="P9664" s="60"/>
      <c r="Q9664" s="60"/>
      <c r="R9664" s="334">
        <v>24868</v>
      </c>
      <c r="S9664" s="319" t="s">
        <v>351</v>
      </c>
      <c r="BE9664" s="60"/>
      <c r="BR9664" s="60"/>
      <c r="BX9664" s="151"/>
      <c r="CB9664" s="151"/>
      <c r="CM9664" s="151"/>
      <c r="CO9664" s="151"/>
      <c r="CT9664" s="151"/>
      <c r="CY9664" s="151"/>
    </row>
    <row r="9665" spans="1:103" x14ac:dyDescent="0.2">
      <c r="A9665" s="60"/>
      <c r="B9665" s="60"/>
      <c r="C9665" s="60"/>
      <c r="D9665" s="60"/>
      <c r="E9665" s="60"/>
      <c r="F9665" s="60"/>
      <c r="G9665" s="60"/>
      <c r="H9665" s="60"/>
      <c r="I9665" s="60"/>
      <c r="J9665" s="60"/>
      <c r="K9665" s="60"/>
      <c r="L9665" s="60"/>
      <c r="M9665" s="60"/>
      <c r="N9665" s="60"/>
      <c r="O9665" s="60"/>
      <c r="P9665" s="60"/>
      <c r="Q9665" s="60"/>
      <c r="R9665" s="334">
        <v>24869</v>
      </c>
      <c r="S9665" s="319" t="s">
        <v>351</v>
      </c>
      <c r="BE9665" s="60"/>
      <c r="BR9665" s="60"/>
      <c r="BX9665" s="151"/>
      <c r="CB9665" s="151"/>
      <c r="CM9665" s="151"/>
      <c r="CO9665" s="151"/>
      <c r="CT9665" s="151"/>
      <c r="CY9665" s="151"/>
    </row>
    <row r="9666" spans="1:103" x14ac:dyDescent="0.2">
      <c r="A9666" s="60"/>
      <c r="B9666" s="60"/>
      <c r="C9666" s="60"/>
      <c r="D9666" s="60"/>
      <c r="E9666" s="60"/>
      <c r="F9666" s="60"/>
      <c r="G9666" s="60"/>
      <c r="H9666" s="60"/>
      <c r="I9666" s="60"/>
      <c r="J9666" s="60"/>
      <c r="K9666" s="60"/>
      <c r="L9666" s="60"/>
      <c r="M9666" s="60"/>
      <c r="N9666" s="60"/>
      <c r="O9666" s="60"/>
      <c r="P9666" s="60"/>
      <c r="Q9666" s="60"/>
      <c r="R9666" s="334">
        <v>24870</v>
      </c>
      <c r="S9666" s="319" t="s">
        <v>351</v>
      </c>
      <c r="BE9666" s="60"/>
      <c r="BR9666" s="60"/>
      <c r="BX9666" s="151"/>
      <c r="CB9666" s="151"/>
      <c r="CM9666" s="151"/>
      <c r="CO9666" s="151"/>
      <c r="CT9666" s="151"/>
      <c r="CY9666" s="151"/>
    </row>
    <row r="9667" spans="1:103" x14ac:dyDescent="0.2">
      <c r="A9667" s="60"/>
      <c r="B9667" s="60"/>
      <c r="C9667" s="60"/>
      <c r="D9667" s="60"/>
      <c r="E9667" s="60"/>
      <c r="F9667" s="60"/>
      <c r="G9667" s="60"/>
      <c r="H9667" s="60"/>
      <c r="I9667" s="60"/>
      <c r="J9667" s="60"/>
      <c r="K9667" s="60"/>
      <c r="L9667" s="60"/>
      <c r="M9667" s="60"/>
      <c r="N9667" s="60"/>
      <c r="O9667" s="60"/>
      <c r="P9667" s="60"/>
      <c r="Q9667" s="60"/>
      <c r="R9667" s="334">
        <v>24871</v>
      </c>
      <c r="S9667" s="319" t="s">
        <v>351</v>
      </c>
      <c r="BE9667" s="60"/>
      <c r="BR9667" s="60"/>
      <c r="BX9667" s="151"/>
      <c r="CB9667" s="151"/>
      <c r="CM9667" s="151"/>
      <c r="CO9667" s="151"/>
      <c r="CT9667" s="151"/>
      <c r="CY9667" s="151"/>
    </row>
    <row r="9668" spans="1:103" x14ac:dyDescent="0.2">
      <c r="A9668" s="60"/>
      <c r="B9668" s="60"/>
      <c r="C9668" s="60"/>
      <c r="D9668" s="60"/>
      <c r="E9668" s="60"/>
      <c r="F9668" s="60"/>
      <c r="G9668" s="60"/>
      <c r="H9668" s="60"/>
      <c r="I9668" s="60"/>
      <c r="J9668" s="60"/>
      <c r="K9668" s="60"/>
      <c r="L9668" s="60"/>
      <c r="M9668" s="60"/>
      <c r="N9668" s="60"/>
      <c r="O9668" s="60"/>
      <c r="P9668" s="60"/>
      <c r="Q9668" s="60"/>
      <c r="R9668" s="334">
        <v>24872</v>
      </c>
      <c r="S9668" s="319" t="s">
        <v>351</v>
      </c>
      <c r="BE9668" s="60"/>
      <c r="BR9668" s="60"/>
      <c r="BX9668" s="151"/>
      <c r="CB9668" s="151"/>
      <c r="CM9668" s="151"/>
      <c r="CO9668" s="151"/>
      <c r="CT9668" s="151"/>
      <c r="CY9668" s="151"/>
    </row>
    <row r="9669" spans="1:103" x14ac:dyDescent="0.2">
      <c r="A9669" s="60"/>
      <c r="B9669" s="60"/>
      <c r="C9669" s="60"/>
      <c r="D9669" s="60"/>
      <c r="E9669" s="60"/>
      <c r="F9669" s="60"/>
      <c r="G9669" s="60"/>
      <c r="H9669" s="60"/>
      <c r="I9669" s="60"/>
      <c r="J9669" s="60"/>
      <c r="K9669" s="60"/>
      <c r="L9669" s="60"/>
      <c r="M9669" s="60"/>
      <c r="N9669" s="60"/>
      <c r="O9669" s="60"/>
      <c r="P9669" s="60"/>
      <c r="Q9669" s="60"/>
      <c r="R9669" s="334">
        <v>24873</v>
      </c>
      <c r="S9669" s="319" t="s">
        <v>351</v>
      </c>
      <c r="BE9669" s="60"/>
      <c r="BR9669" s="60"/>
      <c r="BX9669" s="151"/>
      <c r="CB9669" s="151"/>
      <c r="CM9669" s="151"/>
      <c r="CO9669" s="151"/>
      <c r="CT9669" s="151"/>
      <c r="CY9669" s="151"/>
    </row>
    <row r="9670" spans="1:103" x14ac:dyDescent="0.2">
      <c r="A9670" s="60"/>
      <c r="B9670" s="60"/>
      <c r="C9670" s="60"/>
      <c r="D9670" s="60"/>
      <c r="E9670" s="60"/>
      <c r="F9670" s="60"/>
      <c r="G9670" s="60"/>
      <c r="H9670" s="60"/>
      <c r="I9670" s="60"/>
      <c r="J9670" s="60"/>
      <c r="K9670" s="60"/>
      <c r="L9670" s="60"/>
      <c r="M9670" s="60"/>
      <c r="N9670" s="60"/>
      <c r="O9670" s="60"/>
      <c r="P9670" s="60"/>
      <c r="Q9670" s="60"/>
      <c r="R9670" s="334">
        <v>24874</v>
      </c>
      <c r="S9670" s="319" t="s">
        <v>351</v>
      </c>
      <c r="BE9670" s="60"/>
      <c r="BR9670" s="60"/>
      <c r="BX9670" s="151"/>
      <c r="CB9670" s="151"/>
      <c r="CM9670" s="151"/>
      <c r="CO9670" s="151"/>
      <c r="CT9670" s="151"/>
      <c r="CY9670" s="151"/>
    </row>
    <row r="9671" spans="1:103" x14ac:dyDescent="0.2">
      <c r="A9671" s="60"/>
      <c r="B9671" s="60"/>
      <c r="C9671" s="60"/>
      <c r="D9671" s="60"/>
      <c r="E9671" s="60"/>
      <c r="F9671" s="60"/>
      <c r="G9671" s="60"/>
      <c r="H9671" s="60"/>
      <c r="I9671" s="60"/>
      <c r="J9671" s="60"/>
      <c r="K9671" s="60"/>
      <c r="L9671" s="60"/>
      <c r="M9671" s="60"/>
      <c r="N9671" s="60"/>
      <c r="O9671" s="60"/>
      <c r="P9671" s="60"/>
      <c r="Q9671" s="60"/>
      <c r="R9671" s="334">
        <v>24878</v>
      </c>
      <c r="S9671" s="319" t="s">
        <v>351</v>
      </c>
      <c r="BE9671" s="60"/>
      <c r="BR9671" s="60"/>
      <c r="BX9671" s="151"/>
      <c r="CB9671" s="151"/>
      <c r="CM9671" s="151"/>
      <c r="CO9671" s="151"/>
      <c r="CT9671" s="151"/>
      <c r="CY9671" s="151"/>
    </row>
    <row r="9672" spans="1:103" x14ac:dyDescent="0.2">
      <c r="A9672" s="60"/>
      <c r="B9672" s="60"/>
      <c r="C9672" s="60"/>
      <c r="D9672" s="60"/>
      <c r="E9672" s="60"/>
      <c r="F9672" s="60"/>
      <c r="G9672" s="60"/>
      <c r="H9672" s="60"/>
      <c r="I9672" s="60"/>
      <c r="J9672" s="60"/>
      <c r="K9672" s="60"/>
      <c r="L9672" s="60"/>
      <c r="M9672" s="60"/>
      <c r="N9672" s="60"/>
      <c r="O9672" s="60"/>
      <c r="P9672" s="60"/>
      <c r="Q9672" s="60"/>
      <c r="R9672" s="334">
        <v>24879</v>
      </c>
      <c r="S9672" s="319" t="s">
        <v>351</v>
      </c>
      <c r="BE9672" s="60"/>
      <c r="BR9672" s="60"/>
      <c r="BX9672" s="151"/>
      <c r="CB9672" s="151"/>
      <c r="CM9672" s="151"/>
      <c r="CO9672" s="151"/>
      <c r="CT9672" s="151"/>
      <c r="CY9672" s="151"/>
    </row>
    <row r="9673" spans="1:103" x14ac:dyDescent="0.2">
      <c r="A9673" s="60"/>
      <c r="B9673" s="60"/>
      <c r="C9673" s="60"/>
      <c r="D9673" s="60"/>
      <c r="E9673" s="60"/>
      <c r="F9673" s="60"/>
      <c r="G9673" s="60"/>
      <c r="H9673" s="60"/>
      <c r="I9673" s="60"/>
      <c r="J9673" s="60"/>
      <c r="K9673" s="60"/>
      <c r="L9673" s="60"/>
      <c r="M9673" s="60"/>
      <c r="N9673" s="60"/>
      <c r="O9673" s="60"/>
      <c r="P9673" s="60"/>
      <c r="Q9673" s="60"/>
      <c r="R9673" s="334">
        <v>24880</v>
      </c>
      <c r="S9673" s="319" t="s">
        <v>351</v>
      </c>
      <c r="BE9673" s="60"/>
      <c r="BR9673" s="60"/>
      <c r="BX9673" s="151"/>
      <c r="CB9673" s="151"/>
      <c r="CM9673" s="151"/>
      <c r="CO9673" s="151"/>
      <c r="CT9673" s="151"/>
      <c r="CY9673" s="151"/>
    </row>
    <row r="9674" spans="1:103" x14ac:dyDescent="0.2">
      <c r="A9674" s="60"/>
      <c r="B9674" s="60"/>
      <c r="C9674" s="60"/>
      <c r="D9674" s="60"/>
      <c r="E9674" s="60"/>
      <c r="F9674" s="60"/>
      <c r="G9674" s="60"/>
      <c r="H9674" s="60"/>
      <c r="I9674" s="60"/>
      <c r="J9674" s="60"/>
      <c r="K9674" s="60"/>
      <c r="L9674" s="60"/>
      <c r="M9674" s="60"/>
      <c r="N9674" s="60"/>
      <c r="O9674" s="60"/>
      <c r="P9674" s="60"/>
      <c r="Q9674" s="60"/>
      <c r="R9674" s="334">
        <v>24881</v>
      </c>
      <c r="S9674" s="319" t="s">
        <v>351</v>
      </c>
      <c r="BE9674" s="60"/>
      <c r="BR9674" s="60"/>
      <c r="BX9674" s="151"/>
      <c r="CB9674" s="151"/>
      <c r="CM9674" s="151"/>
      <c r="CO9674" s="151"/>
      <c r="CT9674" s="151"/>
      <c r="CY9674" s="151"/>
    </row>
    <row r="9675" spans="1:103" x14ac:dyDescent="0.2">
      <c r="A9675" s="60"/>
      <c r="B9675" s="60"/>
      <c r="C9675" s="60"/>
      <c r="D9675" s="60"/>
      <c r="E9675" s="60"/>
      <c r="F9675" s="60"/>
      <c r="G9675" s="60"/>
      <c r="H9675" s="60"/>
      <c r="I9675" s="60"/>
      <c r="J9675" s="60"/>
      <c r="K9675" s="60"/>
      <c r="L9675" s="60"/>
      <c r="M9675" s="60"/>
      <c r="N9675" s="60"/>
      <c r="O9675" s="60"/>
      <c r="P9675" s="60"/>
      <c r="Q9675" s="60"/>
      <c r="R9675" s="334">
        <v>24882</v>
      </c>
      <c r="S9675" s="319" t="s">
        <v>351</v>
      </c>
      <c r="BE9675" s="60"/>
      <c r="BR9675" s="60"/>
      <c r="BX9675" s="151"/>
      <c r="CB9675" s="151"/>
      <c r="CM9675" s="151"/>
      <c r="CO9675" s="151"/>
      <c r="CT9675" s="151"/>
      <c r="CY9675" s="151"/>
    </row>
    <row r="9676" spans="1:103" x14ac:dyDescent="0.2">
      <c r="A9676" s="60"/>
      <c r="B9676" s="60"/>
      <c r="C9676" s="60"/>
      <c r="D9676" s="60"/>
      <c r="E9676" s="60"/>
      <c r="F9676" s="60"/>
      <c r="G9676" s="60"/>
      <c r="H9676" s="60"/>
      <c r="I9676" s="60"/>
      <c r="J9676" s="60"/>
      <c r="K9676" s="60"/>
      <c r="L9676" s="60"/>
      <c r="M9676" s="60"/>
      <c r="N9676" s="60"/>
      <c r="O9676" s="60"/>
      <c r="P9676" s="60"/>
      <c r="Q9676" s="60"/>
      <c r="R9676" s="334">
        <v>24884</v>
      </c>
      <c r="S9676" s="319" t="s">
        <v>351</v>
      </c>
      <c r="BE9676" s="60"/>
      <c r="BR9676" s="60"/>
      <c r="BX9676" s="151"/>
      <c r="CB9676" s="151"/>
      <c r="CM9676" s="151"/>
      <c r="CO9676" s="151"/>
      <c r="CT9676" s="151"/>
      <c r="CY9676" s="151"/>
    </row>
    <row r="9677" spans="1:103" x14ac:dyDescent="0.2">
      <c r="A9677" s="60"/>
      <c r="B9677" s="60"/>
      <c r="C9677" s="60"/>
      <c r="D9677" s="60"/>
      <c r="E9677" s="60"/>
      <c r="F9677" s="60"/>
      <c r="G9677" s="60"/>
      <c r="H9677" s="60"/>
      <c r="I9677" s="60"/>
      <c r="J9677" s="60"/>
      <c r="K9677" s="60"/>
      <c r="L9677" s="60"/>
      <c r="M9677" s="60"/>
      <c r="N9677" s="60"/>
      <c r="O9677" s="60"/>
      <c r="P9677" s="60"/>
      <c r="Q9677" s="60"/>
      <c r="R9677" s="334">
        <v>24887</v>
      </c>
      <c r="S9677" s="319" t="s">
        <v>351</v>
      </c>
      <c r="BE9677" s="60"/>
      <c r="BR9677" s="60"/>
      <c r="BX9677" s="151"/>
      <c r="CB9677" s="151"/>
      <c r="CM9677" s="151"/>
      <c r="CO9677" s="151"/>
      <c r="CT9677" s="151"/>
      <c r="CY9677" s="151"/>
    </row>
    <row r="9678" spans="1:103" x14ac:dyDescent="0.2">
      <c r="A9678" s="60"/>
      <c r="B9678" s="60"/>
      <c r="C9678" s="60"/>
      <c r="D9678" s="60"/>
      <c r="E9678" s="60"/>
      <c r="F9678" s="60"/>
      <c r="G9678" s="60"/>
      <c r="H9678" s="60"/>
      <c r="I9678" s="60"/>
      <c r="J9678" s="60"/>
      <c r="K9678" s="60"/>
      <c r="L9678" s="60"/>
      <c r="M9678" s="60"/>
      <c r="N9678" s="60"/>
      <c r="O9678" s="60"/>
      <c r="P9678" s="60"/>
      <c r="Q9678" s="60"/>
      <c r="R9678" s="334">
        <v>24888</v>
      </c>
      <c r="S9678" s="319" t="s">
        <v>351</v>
      </c>
      <c r="BE9678" s="60"/>
      <c r="BR9678" s="60"/>
      <c r="BX9678" s="151"/>
      <c r="CB9678" s="151"/>
      <c r="CM9678" s="151"/>
      <c r="CO9678" s="151"/>
      <c r="CT9678" s="151"/>
      <c r="CY9678" s="151"/>
    </row>
    <row r="9679" spans="1:103" x14ac:dyDescent="0.2">
      <c r="A9679" s="60"/>
      <c r="B9679" s="60"/>
      <c r="C9679" s="60"/>
      <c r="D9679" s="60"/>
      <c r="E9679" s="60"/>
      <c r="F9679" s="60"/>
      <c r="G9679" s="60"/>
      <c r="H9679" s="60"/>
      <c r="I9679" s="60"/>
      <c r="J9679" s="60"/>
      <c r="K9679" s="60"/>
      <c r="L9679" s="60"/>
      <c r="M9679" s="60"/>
      <c r="N9679" s="60"/>
      <c r="O9679" s="60"/>
      <c r="P9679" s="60"/>
      <c r="Q9679" s="60"/>
      <c r="R9679" s="334">
        <v>24892</v>
      </c>
      <c r="S9679" s="319" t="s">
        <v>351</v>
      </c>
      <c r="BE9679" s="60"/>
      <c r="BR9679" s="60"/>
      <c r="BX9679" s="151"/>
      <c r="CB9679" s="151"/>
      <c r="CM9679" s="151"/>
      <c r="CO9679" s="151"/>
      <c r="CT9679" s="151"/>
      <c r="CY9679" s="151"/>
    </row>
    <row r="9680" spans="1:103" x14ac:dyDescent="0.2">
      <c r="A9680" s="60"/>
      <c r="B9680" s="60"/>
      <c r="C9680" s="60"/>
      <c r="D9680" s="60"/>
      <c r="E9680" s="60"/>
      <c r="F9680" s="60"/>
      <c r="G9680" s="60"/>
      <c r="H9680" s="60"/>
      <c r="I9680" s="60"/>
      <c r="J9680" s="60"/>
      <c r="K9680" s="60"/>
      <c r="L9680" s="60"/>
      <c r="M9680" s="60"/>
      <c r="N9680" s="60"/>
      <c r="O9680" s="60"/>
      <c r="P9680" s="60"/>
      <c r="Q9680" s="60"/>
      <c r="R9680" s="334">
        <v>24894</v>
      </c>
      <c r="S9680" s="319" t="s">
        <v>351</v>
      </c>
      <c r="BE9680" s="60"/>
      <c r="BR9680" s="60"/>
      <c r="BX9680" s="151"/>
      <c r="CB9680" s="151"/>
      <c r="CM9680" s="151"/>
      <c r="CO9680" s="151"/>
      <c r="CT9680" s="151"/>
      <c r="CY9680" s="151"/>
    </row>
    <row r="9681" spans="1:103" x14ac:dyDescent="0.2">
      <c r="A9681" s="60"/>
      <c r="B9681" s="60"/>
      <c r="C9681" s="60"/>
      <c r="D9681" s="60"/>
      <c r="E9681" s="60"/>
      <c r="F9681" s="60"/>
      <c r="G9681" s="60"/>
      <c r="H9681" s="60"/>
      <c r="I9681" s="60"/>
      <c r="J9681" s="60"/>
      <c r="K9681" s="60"/>
      <c r="L9681" s="60"/>
      <c r="M9681" s="60"/>
      <c r="N9681" s="60"/>
      <c r="O9681" s="60"/>
      <c r="P9681" s="60"/>
      <c r="Q9681" s="60"/>
      <c r="R9681" s="334">
        <v>24895</v>
      </c>
      <c r="S9681" s="319" t="s">
        <v>351</v>
      </c>
      <c r="BE9681" s="60"/>
      <c r="BR9681" s="60"/>
      <c r="BX9681" s="151"/>
      <c r="CB9681" s="151"/>
      <c r="CM9681" s="151"/>
      <c r="CO9681" s="151"/>
      <c r="CT9681" s="151"/>
      <c r="CY9681" s="151"/>
    </row>
    <row r="9682" spans="1:103" x14ac:dyDescent="0.2">
      <c r="A9682" s="60"/>
      <c r="B9682" s="60"/>
      <c r="C9682" s="60"/>
      <c r="D9682" s="60"/>
      <c r="E9682" s="60"/>
      <c r="F9682" s="60"/>
      <c r="G9682" s="60"/>
      <c r="H9682" s="60"/>
      <c r="I9682" s="60"/>
      <c r="J9682" s="60"/>
      <c r="K9682" s="60"/>
      <c r="L9682" s="60"/>
      <c r="M9682" s="60"/>
      <c r="N9682" s="60"/>
      <c r="O9682" s="60"/>
      <c r="P9682" s="60"/>
      <c r="Q9682" s="60"/>
      <c r="R9682" s="334">
        <v>24898</v>
      </c>
      <c r="S9682" s="319" t="s">
        <v>351</v>
      </c>
      <c r="BE9682" s="60"/>
      <c r="BR9682" s="60"/>
      <c r="BX9682" s="151"/>
      <c r="CB9682" s="151"/>
      <c r="CM9682" s="151"/>
      <c r="CO9682" s="151"/>
      <c r="CT9682" s="151"/>
      <c r="CY9682" s="151"/>
    </row>
    <row r="9683" spans="1:103" x14ac:dyDescent="0.2">
      <c r="A9683" s="60"/>
      <c r="B9683" s="60"/>
      <c r="C9683" s="60"/>
      <c r="D9683" s="60"/>
      <c r="E9683" s="60"/>
      <c r="F9683" s="60"/>
      <c r="G9683" s="60"/>
      <c r="H9683" s="60"/>
      <c r="I9683" s="60"/>
      <c r="J9683" s="60"/>
      <c r="K9683" s="60"/>
      <c r="L9683" s="60"/>
      <c r="M9683" s="60"/>
      <c r="N9683" s="60"/>
      <c r="O9683" s="60"/>
      <c r="P9683" s="60"/>
      <c r="Q9683" s="60"/>
      <c r="R9683" s="334">
        <v>24901</v>
      </c>
      <c r="S9683" s="319" t="s">
        <v>351</v>
      </c>
      <c r="BE9683" s="60"/>
      <c r="BR9683" s="60"/>
      <c r="BX9683" s="151"/>
      <c r="CB9683" s="151"/>
      <c r="CM9683" s="151"/>
      <c r="CO9683" s="151"/>
      <c r="CT9683" s="151"/>
      <c r="CY9683" s="151"/>
    </row>
    <row r="9684" spans="1:103" x14ac:dyDescent="0.2">
      <c r="A9684" s="60"/>
      <c r="B9684" s="60"/>
      <c r="C9684" s="60"/>
      <c r="D9684" s="60"/>
      <c r="E9684" s="60"/>
      <c r="F9684" s="60"/>
      <c r="G9684" s="60"/>
      <c r="H9684" s="60"/>
      <c r="I9684" s="60"/>
      <c r="J9684" s="60"/>
      <c r="K9684" s="60"/>
      <c r="L9684" s="60"/>
      <c r="M9684" s="60"/>
      <c r="N9684" s="60"/>
      <c r="O9684" s="60"/>
      <c r="P9684" s="60"/>
      <c r="Q9684" s="60"/>
      <c r="R9684" s="334">
        <v>24902</v>
      </c>
      <c r="S9684" s="319" t="s">
        <v>351</v>
      </c>
      <c r="BE9684" s="60"/>
      <c r="BR9684" s="60"/>
      <c r="BX9684" s="151"/>
      <c r="CB9684" s="151"/>
      <c r="CM9684" s="151"/>
      <c r="CO9684" s="151"/>
      <c r="CT9684" s="151"/>
      <c r="CY9684" s="151"/>
    </row>
    <row r="9685" spans="1:103" x14ac:dyDescent="0.2">
      <c r="A9685" s="60"/>
      <c r="B9685" s="60"/>
      <c r="C9685" s="60"/>
      <c r="D9685" s="60"/>
      <c r="E9685" s="60"/>
      <c r="F9685" s="60"/>
      <c r="G9685" s="60"/>
      <c r="H9685" s="60"/>
      <c r="I9685" s="60"/>
      <c r="J9685" s="60"/>
      <c r="K9685" s="60"/>
      <c r="L9685" s="60"/>
      <c r="M9685" s="60"/>
      <c r="N9685" s="60"/>
      <c r="O9685" s="60"/>
      <c r="P9685" s="60"/>
      <c r="Q9685" s="60"/>
      <c r="R9685" s="334">
        <v>24910</v>
      </c>
      <c r="S9685" s="319" t="s">
        <v>351</v>
      </c>
      <c r="BE9685" s="60"/>
      <c r="BR9685" s="60"/>
      <c r="BX9685" s="151"/>
      <c r="CB9685" s="151"/>
      <c r="CM9685" s="151"/>
      <c r="CO9685" s="151"/>
      <c r="CT9685" s="151"/>
      <c r="CY9685" s="151"/>
    </row>
    <row r="9686" spans="1:103" x14ac:dyDescent="0.2">
      <c r="A9686" s="60"/>
      <c r="B9686" s="60"/>
      <c r="C9686" s="60"/>
      <c r="D9686" s="60"/>
      <c r="E9686" s="60"/>
      <c r="F9686" s="60"/>
      <c r="G9686" s="60"/>
      <c r="H9686" s="60"/>
      <c r="I9686" s="60"/>
      <c r="J9686" s="60"/>
      <c r="K9686" s="60"/>
      <c r="L9686" s="60"/>
      <c r="M9686" s="60"/>
      <c r="N9686" s="60"/>
      <c r="O9686" s="60"/>
      <c r="P9686" s="60"/>
      <c r="Q9686" s="60"/>
      <c r="R9686" s="334">
        <v>24915</v>
      </c>
      <c r="S9686" s="319" t="s">
        <v>351</v>
      </c>
      <c r="BE9686" s="60"/>
      <c r="BR9686" s="60"/>
      <c r="BX9686" s="151"/>
      <c r="CB9686" s="151"/>
      <c r="CM9686" s="151"/>
      <c r="CO9686" s="151"/>
      <c r="CT9686" s="151"/>
      <c r="CY9686" s="151"/>
    </row>
    <row r="9687" spans="1:103" x14ac:dyDescent="0.2">
      <c r="A9687" s="60"/>
      <c r="B9687" s="60"/>
      <c r="C9687" s="60"/>
      <c r="D9687" s="60"/>
      <c r="E9687" s="60"/>
      <c r="F9687" s="60"/>
      <c r="G9687" s="60"/>
      <c r="H9687" s="60"/>
      <c r="I9687" s="60"/>
      <c r="J9687" s="60"/>
      <c r="K9687" s="60"/>
      <c r="L9687" s="60"/>
      <c r="M9687" s="60"/>
      <c r="N9687" s="60"/>
      <c r="O9687" s="60"/>
      <c r="P9687" s="60"/>
      <c r="Q9687" s="60"/>
      <c r="R9687" s="334">
        <v>24916</v>
      </c>
      <c r="S9687" s="319" t="s">
        <v>351</v>
      </c>
      <c r="BE9687" s="60"/>
      <c r="BR9687" s="60"/>
      <c r="BX9687" s="151"/>
      <c r="CB9687" s="151"/>
      <c r="CM9687" s="151"/>
      <c r="CO9687" s="151"/>
      <c r="CT9687" s="151"/>
      <c r="CY9687" s="151"/>
    </row>
    <row r="9688" spans="1:103" x14ac:dyDescent="0.2">
      <c r="A9688" s="60"/>
      <c r="B9688" s="60"/>
      <c r="C9688" s="60"/>
      <c r="D9688" s="60"/>
      <c r="E9688" s="60"/>
      <c r="F9688" s="60"/>
      <c r="G9688" s="60"/>
      <c r="H9688" s="60"/>
      <c r="I9688" s="60"/>
      <c r="J9688" s="60"/>
      <c r="K9688" s="60"/>
      <c r="L9688" s="60"/>
      <c r="M9688" s="60"/>
      <c r="N9688" s="60"/>
      <c r="O9688" s="60"/>
      <c r="P9688" s="60"/>
      <c r="Q9688" s="60"/>
      <c r="R9688" s="334">
        <v>24918</v>
      </c>
      <c r="S9688" s="319" t="s">
        <v>358</v>
      </c>
      <c r="BE9688" s="60"/>
      <c r="BR9688" s="60"/>
      <c r="BX9688" s="151"/>
      <c r="CB9688" s="151"/>
      <c r="CM9688" s="151"/>
      <c r="CO9688" s="151"/>
      <c r="CT9688" s="151"/>
      <c r="CY9688" s="151"/>
    </row>
    <row r="9689" spans="1:103" x14ac:dyDescent="0.2">
      <c r="A9689" s="60"/>
      <c r="B9689" s="60"/>
      <c r="C9689" s="60"/>
      <c r="D9689" s="60"/>
      <c r="E9689" s="60"/>
      <c r="F9689" s="60"/>
      <c r="G9689" s="60"/>
      <c r="H9689" s="60"/>
      <c r="I9689" s="60"/>
      <c r="J9689" s="60"/>
      <c r="K9689" s="60"/>
      <c r="L9689" s="60"/>
      <c r="M9689" s="60"/>
      <c r="N9689" s="60"/>
      <c r="O9689" s="60"/>
      <c r="P9689" s="60"/>
      <c r="Q9689" s="60"/>
      <c r="R9689" s="334">
        <v>24920</v>
      </c>
      <c r="S9689" s="319" t="s">
        <v>351</v>
      </c>
      <c r="BE9689" s="60"/>
      <c r="BR9689" s="60"/>
      <c r="BX9689" s="151"/>
      <c r="CB9689" s="151"/>
      <c r="CM9689" s="151"/>
      <c r="CO9689" s="151"/>
      <c r="CT9689" s="151"/>
      <c r="CY9689" s="151"/>
    </row>
    <row r="9690" spans="1:103" x14ac:dyDescent="0.2">
      <c r="A9690" s="60"/>
      <c r="B9690" s="60"/>
      <c r="C9690" s="60"/>
      <c r="D9690" s="60"/>
      <c r="E9690" s="60"/>
      <c r="F9690" s="60"/>
      <c r="G9690" s="60"/>
      <c r="H9690" s="60"/>
      <c r="I9690" s="60"/>
      <c r="J9690" s="60"/>
      <c r="K9690" s="60"/>
      <c r="L9690" s="60"/>
      <c r="M9690" s="60"/>
      <c r="N9690" s="60"/>
      <c r="O9690" s="60"/>
      <c r="P9690" s="60"/>
      <c r="Q9690" s="60"/>
      <c r="R9690" s="334">
        <v>24924</v>
      </c>
      <c r="S9690" s="319" t="s">
        <v>351</v>
      </c>
      <c r="BE9690" s="60"/>
      <c r="BR9690" s="60"/>
      <c r="BX9690" s="151"/>
      <c r="CB9690" s="151"/>
      <c r="CM9690" s="151"/>
      <c r="CO9690" s="151"/>
      <c r="CT9690" s="151"/>
      <c r="CY9690" s="151"/>
    </row>
    <row r="9691" spans="1:103" x14ac:dyDescent="0.2">
      <c r="A9691" s="60"/>
      <c r="B9691" s="60"/>
      <c r="C9691" s="60"/>
      <c r="D9691" s="60"/>
      <c r="E9691" s="60"/>
      <c r="F9691" s="60"/>
      <c r="G9691" s="60"/>
      <c r="H9691" s="60"/>
      <c r="I9691" s="60"/>
      <c r="J9691" s="60"/>
      <c r="K9691" s="60"/>
      <c r="L9691" s="60"/>
      <c r="M9691" s="60"/>
      <c r="N9691" s="60"/>
      <c r="O9691" s="60"/>
      <c r="P9691" s="60"/>
      <c r="Q9691" s="60"/>
      <c r="R9691" s="334">
        <v>24925</v>
      </c>
      <c r="S9691" s="319" t="s">
        <v>351</v>
      </c>
      <c r="BE9691" s="60"/>
      <c r="BR9691" s="60"/>
      <c r="BX9691" s="151"/>
      <c r="CB9691" s="151"/>
      <c r="CM9691" s="151"/>
      <c r="CO9691" s="151"/>
      <c r="CT9691" s="151"/>
      <c r="CY9691" s="151"/>
    </row>
    <row r="9692" spans="1:103" x14ac:dyDescent="0.2">
      <c r="A9692" s="60"/>
      <c r="B9692" s="60"/>
      <c r="C9692" s="60"/>
      <c r="D9692" s="60"/>
      <c r="E9692" s="60"/>
      <c r="F9692" s="60"/>
      <c r="G9692" s="60"/>
      <c r="H9692" s="60"/>
      <c r="I9692" s="60"/>
      <c r="J9692" s="60"/>
      <c r="K9692" s="60"/>
      <c r="L9692" s="60"/>
      <c r="M9692" s="60"/>
      <c r="N9692" s="60"/>
      <c r="O9692" s="60"/>
      <c r="P9692" s="60"/>
      <c r="Q9692" s="60"/>
      <c r="R9692" s="334">
        <v>24927</v>
      </c>
      <c r="S9692" s="319" t="s">
        <v>351</v>
      </c>
      <c r="BE9692" s="60"/>
      <c r="BR9692" s="60"/>
      <c r="BX9692" s="151"/>
      <c r="CB9692" s="151"/>
      <c r="CM9692" s="151"/>
      <c r="CO9692" s="151"/>
      <c r="CT9692" s="151"/>
      <c r="CY9692" s="151"/>
    </row>
    <row r="9693" spans="1:103" x14ac:dyDescent="0.2">
      <c r="A9693" s="60"/>
      <c r="B9693" s="60"/>
      <c r="C9693" s="60"/>
      <c r="D9693" s="60"/>
      <c r="E9693" s="60"/>
      <c r="F9693" s="60"/>
      <c r="G9693" s="60"/>
      <c r="H9693" s="60"/>
      <c r="I9693" s="60"/>
      <c r="J9693" s="60"/>
      <c r="K9693" s="60"/>
      <c r="L9693" s="60"/>
      <c r="M9693" s="60"/>
      <c r="N9693" s="60"/>
      <c r="O9693" s="60"/>
      <c r="P9693" s="60"/>
      <c r="Q9693" s="60"/>
      <c r="R9693" s="334">
        <v>24931</v>
      </c>
      <c r="S9693" s="319" t="s">
        <v>351</v>
      </c>
      <c r="BE9693" s="60"/>
      <c r="BR9693" s="60"/>
      <c r="BX9693" s="151"/>
      <c r="CB9693" s="151"/>
      <c r="CM9693" s="151"/>
      <c r="CO9693" s="151"/>
      <c r="CT9693" s="151"/>
      <c r="CY9693" s="151"/>
    </row>
    <row r="9694" spans="1:103" x14ac:dyDescent="0.2">
      <c r="A9694" s="60"/>
      <c r="B9694" s="60"/>
      <c r="C9694" s="60"/>
      <c r="D9694" s="60"/>
      <c r="E9694" s="60"/>
      <c r="F9694" s="60"/>
      <c r="G9694" s="60"/>
      <c r="H9694" s="60"/>
      <c r="I9694" s="60"/>
      <c r="J9694" s="60"/>
      <c r="K9694" s="60"/>
      <c r="L9694" s="60"/>
      <c r="M9694" s="60"/>
      <c r="N9694" s="60"/>
      <c r="O9694" s="60"/>
      <c r="P9694" s="60"/>
      <c r="Q9694" s="60"/>
      <c r="R9694" s="334">
        <v>24934</v>
      </c>
      <c r="S9694" s="319" t="s">
        <v>351</v>
      </c>
      <c r="BE9694" s="60"/>
      <c r="BR9694" s="60"/>
      <c r="BX9694" s="151"/>
      <c r="CB9694" s="151"/>
      <c r="CM9694" s="151"/>
      <c r="CO9694" s="151"/>
      <c r="CT9694" s="151"/>
      <c r="CY9694" s="151"/>
    </row>
    <row r="9695" spans="1:103" x14ac:dyDescent="0.2">
      <c r="A9695" s="60"/>
      <c r="B9695" s="60"/>
      <c r="C9695" s="60"/>
      <c r="D9695" s="60"/>
      <c r="E9695" s="60"/>
      <c r="F9695" s="60"/>
      <c r="G9695" s="60"/>
      <c r="H9695" s="60"/>
      <c r="I9695" s="60"/>
      <c r="J9695" s="60"/>
      <c r="K9695" s="60"/>
      <c r="L9695" s="60"/>
      <c r="M9695" s="60"/>
      <c r="N9695" s="60"/>
      <c r="O9695" s="60"/>
      <c r="P9695" s="60"/>
      <c r="Q9695" s="60"/>
      <c r="R9695" s="334">
        <v>24935</v>
      </c>
      <c r="S9695" s="319" t="s">
        <v>351</v>
      </c>
      <c r="BE9695" s="60"/>
      <c r="BR9695" s="60"/>
      <c r="BX9695" s="151"/>
      <c r="CB9695" s="151"/>
      <c r="CM9695" s="151"/>
      <c r="CO9695" s="151"/>
      <c r="CT9695" s="151"/>
      <c r="CY9695" s="151"/>
    </row>
    <row r="9696" spans="1:103" x14ac:dyDescent="0.2">
      <c r="A9696" s="60"/>
      <c r="B9696" s="60"/>
      <c r="C9696" s="60"/>
      <c r="D9696" s="60"/>
      <c r="E9696" s="60"/>
      <c r="F9696" s="60"/>
      <c r="G9696" s="60"/>
      <c r="H9696" s="60"/>
      <c r="I9696" s="60"/>
      <c r="J9696" s="60"/>
      <c r="K9696" s="60"/>
      <c r="L9696" s="60"/>
      <c r="M9696" s="60"/>
      <c r="N9696" s="60"/>
      <c r="O9696" s="60"/>
      <c r="P9696" s="60"/>
      <c r="Q9696" s="60"/>
      <c r="R9696" s="334">
        <v>24938</v>
      </c>
      <c r="S9696" s="319" t="s">
        <v>351</v>
      </c>
      <c r="BE9696" s="60"/>
      <c r="BR9696" s="60"/>
      <c r="BX9696" s="151"/>
      <c r="CB9696" s="151"/>
      <c r="CM9696" s="151"/>
      <c r="CO9696" s="151"/>
      <c r="CT9696" s="151"/>
      <c r="CY9696" s="151"/>
    </row>
    <row r="9697" spans="1:103" x14ac:dyDescent="0.2">
      <c r="A9697" s="60"/>
      <c r="B9697" s="60"/>
      <c r="C9697" s="60"/>
      <c r="D9697" s="60"/>
      <c r="E9697" s="60"/>
      <c r="F9697" s="60"/>
      <c r="G9697" s="60"/>
      <c r="H9697" s="60"/>
      <c r="I9697" s="60"/>
      <c r="J9697" s="60"/>
      <c r="K9697" s="60"/>
      <c r="L9697" s="60"/>
      <c r="M9697" s="60"/>
      <c r="N9697" s="60"/>
      <c r="O9697" s="60"/>
      <c r="P9697" s="60"/>
      <c r="Q9697" s="60"/>
      <c r="R9697" s="334">
        <v>24941</v>
      </c>
      <c r="S9697" s="319" t="s">
        <v>358</v>
      </c>
      <c r="BE9697" s="60"/>
      <c r="BR9697" s="60"/>
      <c r="BX9697" s="151"/>
      <c r="CB9697" s="151"/>
      <c r="CM9697" s="151"/>
      <c r="CO9697" s="151"/>
      <c r="CT9697" s="151"/>
      <c r="CY9697" s="151"/>
    </row>
    <row r="9698" spans="1:103" x14ac:dyDescent="0.2">
      <c r="A9698" s="60"/>
      <c r="B9698" s="60"/>
      <c r="C9698" s="60"/>
      <c r="D9698" s="60"/>
      <c r="E9698" s="60"/>
      <c r="F9698" s="60"/>
      <c r="G9698" s="60"/>
      <c r="H9698" s="60"/>
      <c r="I9698" s="60"/>
      <c r="J9698" s="60"/>
      <c r="K9698" s="60"/>
      <c r="L9698" s="60"/>
      <c r="M9698" s="60"/>
      <c r="N9698" s="60"/>
      <c r="O9698" s="60"/>
      <c r="P9698" s="60"/>
      <c r="Q9698" s="60"/>
      <c r="R9698" s="334">
        <v>24943</v>
      </c>
      <c r="S9698" s="319" t="s">
        <v>351</v>
      </c>
      <c r="BE9698" s="60"/>
      <c r="BR9698" s="60"/>
      <c r="BX9698" s="151"/>
      <c r="CB9698" s="151"/>
      <c r="CM9698" s="151"/>
      <c r="CO9698" s="151"/>
      <c r="CT9698" s="151"/>
      <c r="CY9698" s="151"/>
    </row>
    <row r="9699" spans="1:103" x14ac:dyDescent="0.2">
      <c r="A9699" s="60"/>
      <c r="B9699" s="60"/>
      <c r="C9699" s="60"/>
      <c r="D9699" s="60"/>
      <c r="E9699" s="60"/>
      <c r="F9699" s="60"/>
      <c r="G9699" s="60"/>
      <c r="H9699" s="60"/>
      <c r="I9699" s="60"/>
      <c r="J9699" s="60"/>
      <c r="K9699" s="60"/>
      <c r="L9699" s="60"/>
      <c r="M9699" s="60"/>
      <c r="N9699" s="60"/>
      <c r="O9699" s="60"/>
      <c r="P9699" s="60"/>
      <c r="Q9699" s="60"/>
      <c r="R9699" s="334">
        <v>24944</v>
      </c>
      <c r="S9699" s="319" t="s">
        <v>351</v>
      </c>
      <c r="BE9699" s="60"/>
      <c r="BR9699" s="60"/>
      <c r="BX9699" s="151"/>
      <c r="CB9699" s="151"/>
      <c r="CM9699" s="151"/>
      <c r="CO9699" s="151"/>
      <c r="CT9699" s="151"/>
      <c r="CY9699" s="151"/>
    </row>
    <row r="9700" spans="1:103" x14ac:dyDescent="0.2">
      <c r="A9700" s="60"/>
      <c r="B9700" s="60"/>
      <c r="C9700" s="60"/>
      <c r="D9700" s="60"/>
      <c r="E9700" s="60"/>
      <c r="F9700" s="60"/>
      <c r="G9700" s="60"/>
      <c r="H9700" s="60"/>
      <c r="I9700" s="60"/>
      <c r="J9700" s="60"/>
      <c r="K9700" s="60"/>
      <c r="L9700" s="60"/>
      <c r="M9700" s="60"/>
      <c r="N9700" s="60"/>
      <c r="O9700" s="60"/>
      <c r="P9700" s="60"/>
      <c r="Q9700" s="60"/>
      <c r="R9700" s="334">
        <v>24945</v>
      </c>
      <c r="S9700" s="319" t="s">
        <v>358</v>
      </c>
      <c r="BE9700" s="60"/>
      <c r="BR9700" s="60"/>
      <c r="BX9700" s="151"/>
      <c r="CB9700" s="151"/>
      <c r="CM9700" s="151"/>
      <c r="CO9700" s="151"/>
      <c r="CT9700" s="151"/>
      <c r="CY9700" s="151"/>
    </row>
    <row r="9701" spans="1:103" x14ac:dyDescent="0.2">
      <c r="A9701" s="60"/>
      <c r="B9701" s="60"/>
      <c r="C9701" s="60"/>
      <c r="D9701" s="60"/>
      <c r="E9701" s="60"/>
      <c r="F9701" s="60"/>
      <c r="G9701" s="60"/>
      <c r="H9701" s="60"/>
      <c r="I9701" s="60"/>
      <c r="J9701" s="60"/>
      <c r="K9701" s="60"/>
      <c r="L9701" s="60"/>
      <c r="M9701" s="60"/>
      <c r="N9701" s="60"/>
      <c r="O9701" s="60"/>
      <c r="P9701" s="60"/>
      <c r="Q9701" s="60"/>
      <c r="R9701" s="334">
        <v>24946</v>
      </c>
      <c r="S9701" s="319" t="s">
        <v>351</v>
      </c>
      <c r="BE9701" s="60"/>
      <c r="BR9701" s="60"/>
      <c r="BX9701" s="151"/>
      <c r="CB9701" s="151"/>
      <c r="CM9701" s="151"/>
      <c r="CO9701" s="151"/>
      <c r="CT9701" s="151"/>
      <c r="CY9701" s="151"/>
    </row>
    <row r="9702" spans="1:103" x14ac:dyDescent="0.2">
      <c r="A9702" s="60"/>
      <c r="B9702" s="60"/>
      <c r="C9702" s="60"/>
      <c r="D9702" s="60"/>
      <c r="E9702" s="60"/>
      <c r="F9702" s="60"/>
      <c r="G9702" s="60"/>
      <c r="H9702" s="60"/>
      <c r="I9702" s="60"/>
      <c r="J9702" s="60"/>
      <c r="K9702" s="60"/>
      <c r="L9702" s="60"/>
      <c r="M9702" s="60"/>
      <c r="N9702" s="60"/>
      <c r="O9702" s="60"/>
      <c r="P9702" s="60"/>
      <c r="Q9702" s="60"/>
      <c r="R9702" s="334">
        <v>24951</v>
      </c>
      <c r="S9702" s="319" t="s">
        <v>358</v>
      </c>
      <c r="BE9702" s="60"/>
      <c r="BR9702" s="60"/>
      <c r="BX9702" s="151"/>
      <c r="CB9702" s="151"/>
      <c r="CM9702" s="151"/>
      <c r="CO9702" s="151"/>
      <c r="CT9702" s="151"/>
      <c r="CY9702" s="151"/>
    </row>
    <row r="9703" spans="1:103" x14ac:dyDescent="0.2">
      <c r="A9703" s="60"/>
      <c r="B9703" s="60"/>
      <c r="C9703" s="60"/>
      <c r="D9703" s="60"/>
      <c r="E9703" s="60"/>
      <c r="F9703" s="60"/>
      <c r="G9703" s="60"/>
      <c r="H9703" s="60"/>
      <c r="I9703" s="60"/>
      <c r="J9703" s="60"/>
      <c r="K9703" s="60"/>
      <c r="L9703" s="60"/>
      <c r="M9703" s="60"/>
      <c r="N9703" s="60"/>
      <c r="O9703" s="60"/>
      <c r="P9703" s="60"/>
      <c r="Q9703" s="60"/>
      <c r="R9703" s="334">
        <v>24954</v>
      </c>
      <c r="S9703" s="319" t="s">
        <v>351</v>
      </c>
      <c r="BE9703" s="60"/>
      <c r="BR9703" s="60"/>
      <c r="BX9703" s="151"/>
      <c r="CB9703" s="151"/>
      <c r="CM9703" s="151"/>
      <c r="CO9703" s="151"/>
      <c r="CT9703" s="151"/>
      <c r="CY9703" s="151"/>
    </row>
    <row r="9704" spans="1:103" x14ac:dyDescent="0.2">
      <c r="A9704" s="60"/>
      <c r="B9704" s="60"/>
      <c r="C9704" s="60"/>
      <c r="D9704" s="60"/>
      <c r="E9704" s="60"/>
      <c r="F9704" s="60"/>
      <c r="G9704" s="60"/>
      <c r="H9704" s="60"/>
      <c r="I9704" s="60"/>
      <c r="J9704" s="60"/>
      <c r="K9704" s="60"/>
      <c r="L9704" s="60"/>
      <c r="M9704" s="60"/>
      <c r="N9704" s="60"/>
      <c r="O9704" s="60"/>
      <c r="P9704" s="60"/>
      <c r="Q9704" s="60"/>
      <c r="R9704" s="334">
        <v>24957</v>
      </c>
      <c r="S9704" s="319" t="s">
        <v>351</v>
      </c>
      <c r="BE9704" s="60"/>
      <c r="BR9704" s="60"/>
      <c r="BX9704" s="151"/>
      <c r="CB9704" s="151"/>
      <c r="CM9704" s="151"/>
      <c r="CO9704" s="151"/>
      <c r="CT9704" s="151"/>
      <c r="CY9704" s="151"/>
    </row>
    <row r="9705" spans="1:103" x14ac:dyDescent="0.2">
      <c r="A9705" s="60"/>
      <c r="B9705" s="60"/>
      <c r="C9705" s="60"/>
      <c r="D9705" s="60"/>
      <c r="E9705" s="60"/>
      <c r="F9705" s="60"/>
      <c r="G9705" s="60"/>
      <c r="H9705" s="60"/>
      <c r="I9705" s="60"/>
      <c r="J9705" s="60"/>
      <c r="K9705" s="60"/>
      <c r="L9705" s="60"/>
      <c r="M9705" s="60"/>
      <c r="N9705" s="60"/>
      <c r="O9705" s="60"/>
      <c r="P9705" s="60"/>
      <c r="Q9705" s="60"/>
      <c r="R9705" s="334">
        <v>24962</v>
      </c>
      <c r="S9705" s="319" t="s">
        <v>351</v>
      </c>
      <c r="BE9705" s="60"/>
      <c r="BR9705" s="60"/>
      <c r="BX9705" s="151"/>
      <c r="CB9705" s="151"/>
      <c r="CM9705" s="151"/>
      <c r="CO9705" s="151"/>
      <c r="CT9705" s="151"/>
      <c r="CY9705" s="151"/>
    </row>
    <row r="9706" spans="1:103" x14ac:dyDescent="0.2">
      <c r="A9706" s="60"/>
      <c r="B9706" s="60"/>
      <c r="C9706" s="60"/>
      <c r="D9706" s="60"/>
      <c r="E9706" s="60"/>
      <c r="F9706" s="60"/>
      <c r="G9706" s="60"/>
      <c r="H9706" s="60"/>
      <c r="I9706" s="60"/>
      <c r="J9706" s="60"/>
      <c r="K9706" s="60"/>
      <c r="L9706" s="60"/>
      <c r="M9706" s="60"/>
      <c r="N9706" s="60"/>
      <c r="O9706" s="60"/>
      <c r="P9706" s="60"/>
      <c r="Q9706" s="60"/>
      <c r="R9706" s="334">
        <v>24963</v>
      </c>
      <c r="S9706" s="319" t="s">
        <v>351</v>
      </c>
      <c r="BE9706" s="60"/>
      <c r="BR9706" s="60"/>
      <c r="BX9706" s="151"/>
      <c r="CB9706" s="151"/>
      <c r="CM9706" s="151"/>
      <c r="CO9706" s="151"/>
      <c r="CT9706" s="151"/>
      <c r="CY9706" s="151"/>
    </row>
    <row r="9707" spans="1:103" x14ac:dyDescent="0.2">
      <c r="A9707" s="60"/>
      <c r="B9707" s="60"/>
      <c r="C9707" s="60"/>
      <c r="D9707" s="60"/>
      <c r="E9707" s="60"/>
      <c r="F9707" s="60"/>
      <c r="G9707" s="60"/>
      <c r="H9707" s="60"/>
      <c r="I9707" s="60"/>
      <c r="J9707" s="60"/>
      <c r="K9707" s="60"/>
      <c r="L9707" s="60"/>
      <c r="M9707" s="60"/>
      <c r="N9707" s="60"/>
      <c r="O9707" s="60"/>
      <c r="P9707" s="60"/>
      <c r="Q9707" s="60"/>
      <c r="R9707" s="334">
        <v>24966</v>
      </c>
      <c r="S9707" s="319" t="s">
        <v>351</v>
      </c>
      <c r="BE9707" s="60"/>
      <c r="BR9707" s="60"/>
      <c r="BX9707" s="151"/>
      <c r="CB9707" s="151"/>
      <c r="CM9707" s="151"/>
      <c r="CO9707" s="151"/>
      <c r="CT9707" s="151"/>
      <c r="CY9707" s="151"/>
    </row>
    <row r="9708" spans="1:103" x14ac:dyDescent="0.2">
      <c r="A9708" s="60"/>
      <c r="B9708" s="60"/>
      <c r="C9708" s="60"/>
      <c r="D9708" s="60"/>
      <c r="E9708" s="60"/>
      <c r="F9708" s="60"/>
      <c r="G9708" s="60"/>
      <c r="H9708" s="60"/>
      <c r="I9708" s="60"/>
      <c r="J9708" s="60"/>
      <c r="K9708" s="60"/>
      <c r="L9708" s="60"/>
      <c r="M9708" s="60"/>
      <c r="N9708" s="60"/>
      <c r="O9708" s="60"/>
      <c r="P9708" s="60"/>
      <c r="Q9708" s="60"/>
      <c r="R9708" s="334">
        <v>24970</v>
      </c>
      <c r="S9708" s="319" t="s">
        <v>351</v>
      </c>
      <c r="BE9708" s="60"/>
      <c r="BR9708" s="60"/>
      <c r="BX9708" s="151"/>
      <c r="CB9708" s="151"/>
      <c r="CM9708" s="151"/>
      <c r="CO9708" s="151"/>
      <c r="CT9708" s="151"/>
      <c r="CY9708" s="151"/>
    </row>
    <row r="9709" spans="1:103" x14ac:dyDescent="0.2">
      <c r="A9709" s="60"/>
      <c r="B9709" s="60"/>
      <c r="C9709" s="60"/>
      <c r="D9709" s="60"/>
      <c r="E9709" s="60"/>
      <c r="F9709" s="60"/>
      <c r="G9709" s="60"/>
      <c r="H9709" s="60"/>
      <c r="I9709" s="60"/>
      <c r="J9709" s="60"/>
      <c r="K9709" s="60"/>
      <c r="L9709" s="60"/>
      <c r="M9709" s="60"/>
      <c r="N9709" s="60"/>
      <c r="O9709" s="60"/>
      <c r="P9709" s="60"/>
      <c r="Q9709" s="60"/>
      <c r="R9709" s="334">
        <v>24974</v>
      </c>
      <c r="S9709" s="319" t="s">
        <v>351</v>
      </c>
      <c r="BE9709" s="60"/>
      <c r="BR9709" s="60"/>
      <c r="BX9709" s="151"/>
      <c r="CB9709" s="151"/>
      <c r="CM9709" s="151"/>
      <c r="CO9709" s="151"/>
      <c r="CT9709" s="151"/>
      <c r="CY9709" s="151"/>
    </row>
    <row r="9710" spans="1:103" x14ac:dyDescent="0.2">
      <c r="A9710" s="60"/>
      <c r="B9710" s="60"/>
      <c r="C9710" s="60"/>
      <c r="D9710" s="60"/>
      <c r="E9710" s="60"/>
      <c r="F9710" s="60"/>
      <c r="G9710" s="60"/>
      <c r="H9710" s="60"/>
      <c r="I9710" s="60"/>
      <c r="J9710" s="60"/>
      <c r="K9710" s="60"/>
      <c r="L9710" s="60"/>
      <c r="M9710" s="60"/>
      <c r="N9710" s="60"/>
      <c r="O9710" s="60"/>
      <c r="P9710" s="60"/>
      <c r="Q9710" s="60"/>
      <c r="R9710" s="334">
        <v>24976</v>
      </c>
      <c r="S9710" s="319" t="s">
        <v>351</v>
      </c>
      <c r="BE9710" s="60"/>
      <c r="BR9710" s="60"/>
      <c r="BX9710" s="151"/>
      <c r="CB9710" s="151"/>
      <c r="CM9710" s="151"/>
      <c r="CO9710" s="151"/>
      <c r="CT9710" s="151"/>
      <c r="CY9710" s="151"/>
    </row>
    <row r="9711" spans="1:103" x14ac:dyDescent="0.2">
      <c r="A9711" s="60"/>
      <c r="B9711" s="60"/>
      <c r="C9711" s="60"/>
      <c r="D9711" s="60"/>
      <c r="E9711" s="60"/>
      <c r="F9711" s="60"/>
      <c r="G9711" s="60"/>
      <c r="H9711" s="60"/>
      <c r="I9711" s="60"/>
      <c r="J9711" s="60"/>
      <c r="K9711" s="60"/>
      <c r="L9711" s="60"/>
      <c r="M9711" s="60"/>
      <c r="N9711" s="60"/>
      <c r="O9711" s="60"/>
      <c r="P9711" s="60"/>
      <c r="Q9711" s="60"/>
      <c r="R9711" s="334">
        <v>24977</v>
      </c>
      <c r="S9711" s="319" t="s">
        <v>351</v>
      </c>
      <c r="BE9711" s="60"/>
      <c r="BR9711" s="60"/>
      <c r="BX9711" s="151"/>
      <c r="CB9711" s="151"/>
      <c r="CM9711" s="151"/>
      <c r="CO9711" s="151"/>
      <c r="CT9711" s="151"/>
      <c r="CY9711" s="151"/>
    </row>
    <row r="9712" spans="1:103" x14ac:dyDescent="0.2">
      <c r="A9712" s="60"/>
      <c r="B9712" s="60"/>
      <c r="C9712" s="60"/>
      <c r="D9712" s="60"/>
      <c r="E9712" s="60"/>
      <c r="F9712" s="60"/>
      <c r="G9712" s="60"/>
      <c r="H9712" s="60"/>
      <c r="I9712" s="60"/>
      <c r="J9712" s="60"/>
      <c r="K9712" s="60"/>
      <c r="L9712" s="60"/>
      <c r="M9712" s="60"/>
      <c r="N9712" s="60"/>
      <c r="O9712" s="60"/>
      <c r="P9712" s="60"/>
      <c r="Q9712" s="60"/>
      <c r="R9712" s="334">
        <v>24981</v>
      </c>
      <c r="S9712" s="319" t="s">
        <v>351</v>
      </c>
      <c r="BE9712" s="60"/>
      <c r="BR9712" s="60"/>
      <c r="BX9712" s="151"/>
      <c r="CB9712" s="151"/>
      <c r="CM9712" s="151"/>
      <c r="CO9712" s="151"/>
      <c r="CT9712" s="151"/>
      <c r="CY9712" s="151"/>
    </row>
    <row r="9713" spans="1:103" x14ac:dyDescent="0.2">
      <c r="A9713" s="60"/>
      <c r="B9713" s="60"/>
      <c r="C9713" s="60"/>
      <c r="D9713" s="60"/>
      <c r="E9713" s="60"/>
      <c r="F9713" s="60"/>
      <c r="G9713" s="60"/>
      <c r="H9713" s="60"/>
      <c r="I9713" s="60"/>
      <c r="J9713" s="60"/>
      <c r="K9713" s="60"/>
      <c r="L9713" s="60"/>
      <c r="M9713" s="60"/>
      <c r="N9713" s="60"/>
      <c r="O9713" s="60"/>
      <c r="P9713" s="60"/>
      <c r="Q9713" s="60"/>
      <c r="R9713" s="334">
        <v>24983</v>
      </c>
      <c r="S9713" s="319" t="s">
        <v>358</v>
      </c>
      <c r="BE9713" s="60"/>
      <c r="BR9713" s="60"/>
      <c r="BX9713" s="151"/>
      <c r="CB9713" s="151"/>
      <c r="CM9713" s="151"/>
      <c r="CO9713" s="151"/>
      <c r="CT9713" s="151"/>
      <c r="CY9713" s="151"/>
    </row>
    <row r="9714" spans="1:103" x14ac:dyDescent="0.2">
      <c r="A9714" s="60"/>
      <c r="B9714" s="60"/>
      <c r="C9714" s="60"/>
      <c r="D9714" s="60"/>
      <c r="E9714" s="60"/>
      <c r="F9714" s="60"/>
      <c r="G9714" s="60"/>
      <c r="H9714" s="60"/>
      <c r="I9714" s="60"/>
      <c r="J9714" s="60"/>
      <c r="K9714" s="60"/>
      <c r="L9714" s="60"/>
      <c r="M9714" s="60"/>
      <c r="N9714" s="60"/>
      <c r="O9714" s="60"/>
      <c r="P9714" s="60"/>
      <c r="Q9714" s="60"/>
      <c r="R9714" s="334">
        <v>24984</v>
      </c>
      <c r="S9714" s="319" t="s">
        <v>358</v>
      </c>
      <c r="BE9714" s="60"/>
      <c r="BR9714" s="60"/>
      <c r="BX9714" s="151"/>
      <c r="CB9714" s="151"/>
      <c r="CM9714" s="151"/>
      <c r="CO9714" s="151"/>
      <c r="CT9714" s="151"/>
      <c r="CY9714" s="151"/>
    </row>
    <row r="9715" spans="1:103" x14ac:dyDescent="0.2">
      <c r="A9715" s="60"/>
      <c r="B9715" s="60"/>
      <c r="C9715" s="60"/>
      <c r="D9715" s="60"/>
      <c r="E9715" s="60"/>
      <c r="F9715" s="60"/>
      <c r="G9715" s="60"/>
      <c r="H9715" s="60"/>
      <c r="I9715" s="60"/>
      <c r="J9715" s="60"/>
      <c r="K9715" s="60"/>
      <c r="L9715" s="60"/>
      <c r="M9715" s="60"/>
      <c r="N9715" s="60"/>
      <c r="O9715" s="60"/>
      <c r="P9715" s="60"/>
      <c r="Q9715" s="60"/>
      <c r="R9715" s="334">
        <v>24985</v>
      </c>
      <c r="S9715" s="319" t="s">
        <v>351</v>
      </c>
      <c r="BE9715" s="60"/>
      <c r="BR9715" s="60"/>
      <c r="BX9715" s="151"/>
      <c r="CB9715" s="151"/>
      <c r="CM9715" s="151"/>
      <c r="CO9715" s="151"/>
      <c r="CT9715" s="151"/>
      <c r="CY9715" s="151"/>
    </row>
    <row r="9716" spans="1:103" x14ac:dyDescent="0.2">
      <c r="A9716" s="60"/>
      <c r="B9716" s="60"/>
      <c r="C9716" s="60"/>
      <c r="D9716" s="60"/>
      <c r="E9716" s="60"/>
      <c r="F9716" s="60"/>
      <c r="G9716" s="60"/>
      <c r="H9716" s="60"/>
      <c r="I9716" s="60"/>
      <c r="J9716" s="60"/>
      <c r="K9716" s="60"/>
      <c r="L9716" s="60"/>
      <c r="M9716" s="60"/>
      <c r="N9716" s="60"/>
      <c r="O9716" s="60"/>
      <c r="P9716" s="60"/>
      <c r="Q9716" s="60"/>
      <c r="R9716" s="334">
        <v>24986</v>
      </c>
      <c r="S9716" s="319" t="s">
        <v>351</v>
      </c>
      <c r="BE9716" s="60"/>
      <c r="BR9716" s="60"/>
      <c r="BX9716" s="151"/>
      <c r="CB9716" s="151"/>
      <c r="CM9716" s="151"/>
      <c r="CO9716" s="151"/>
      <c r="CT9716" s="151"/>
      <c r="CY9716" s="151"/>
    </row>
    <row r="9717" spans="1:103" x14ac:dyDescent="0.2">
      <c r="A9717" s="60"/>
      <c r="B9717" s="60"/>
      <c r="C9717" s="60"/>
      <c r="D9717" s="60"/>
      <c r="E9717" s="60"/>
      <c r="F9717" s="60"/>
      <c r="G9717" s="60"/>
      <c r="H9717" s="60"/>
      <c r="I9717" s="60"/>
      <c r="J9717" s="60"/>
      <c r="K9717" s="60"/>
      <c r="L9717" s="60"/>
      <c r="M9717" s="60"/>
      <c r="N9717" s="60"/>
      <c r="O9717" s="60"/>
      <c r="P9717" s="60"/>
      <c r="Q9717" s="60"/>
      <c r="R9717" s="334">
        <v>24991</v>
      </c>
      <c r="S9717" s="319" t="s">
        <v>351</v>
      </c>
      <c r="BE9717" s="60"/>
      <c r="BR9717" s="60"/>
      <c r="BX9717" s="151"/>
      <c r="CB9717" s="151"/>
      <c r="CM9717" s="151"/>
      <c r="CO9717" s="151"/>
      <c r="CT9717" s="151"/>
      <c r="CY9717" s="151"/>
    </row>
    <row r="9718" spans="1:103" x14ac:dyDescent="0.2">
      <c r="A9718" s="60"/>
      <c r="B9718" s="60"/>
      <c r="C9718" s="60"/>
      <c r="D9718" s="60"/>
      <c r="E9718" s="60"/>
      <c r="F9718" s="60"/>
      <c r="G9718" s="60"/>
      <c r="H9718" s="60"/>
      <c r="I9718" s="60"/>
      <c r="J9718" s="60"/>
      <c r="K9718" s="60"/>
      <c r="L9718" s="60"/>
      <c r="M9718" s="60"/>
      <c r="N9718" s="60"/>
      <c r="O9718" s="60"/>
      <c r="P9718" s="60"/>
      <c r="Q9718" s="60"/>
      <c r="R9718" s="334">
        <v>24993</v>
      </c>
      <c r="S9718" s="319" t="s">
        <v>351</v>
      </c>
      <c r="BE9718" s="60"/>
      <c r="BR9718" s="60"/>
      <c r="BX9718" s="151"/>
      <c r="CB9718" s="151"/>
      <c r="CM9718" s="151"/>
      <c r="CO9718" s="151"/>
      <c r="CT9718" s="151"/>
      <c r="CY9718" s="151"/>
    </row>
    <row r="9719" spans="1:103" x14ac:dyDescent="0.2">
      <c r="A9719" s="60"/>
      <c r="B9719" s="60"/>
      <c r="C9719" s="60"/>
      <c r="D9719" s="60"/>
      <c r="E9719" s="60"/>
      <c r="F9719" s="60"/>
      <c r="G9719" s="60"/>
      <c r="H9719" s="60"/>
      <c r="I9719" s="60"/>
      <c r="J9719" s="60"/>
      <c r="K9719" s="60"/>
      <c r="L9719" s="60"/>
      <c r="M9719" s="60"/>
      <c r="N9719" s="60"/>
      <c r="O9719" s="60"/>
      <c r="P9719" s="60"/>
      <c r="Q9719" s="60"/>
      <c r="R9719" s="334">
        <v>25002</v>
      </c>
      <c r="S9719" s="319" t="s">
        <v>351</v>
      </c>
      <c r="BE9719" s="60"/>
      <c r="BR9719" s="60"/>
      <c r="BX9719" s="151"/>
      <c r="CB9719" s="151"/>
      <c r="CM9719" s="151"/>
      <c r="CO9719" s="151"/>
      <c r="CT9719" s="151"/>
      <c r="CY9719" s="151"/>
    </row>
    <row r="9720" spans="1:103" x14ac:dyDescent="0.2">
      <c r="A9720" s="60"/>
      <c r="B9720" s="60"/>
      <c r="C9720" s="60"/>
      <c r="D9720" s="60"/>
      <c r="E9720" s="60"/>
      <c r="F9720" s="60"/>
      <c r="G9720" s="60"/>
      <c r="H9720" s="60"/>
      <c r="I9720" s="60"/>
      <c r="J9720" s="60"/>
      <c r="K9720" s="60"/>
      <c r="L9720" s="60"/>
      <c r="M9720" s="60"/>
      <c r="N9720" s="60"/>
      <c r="O9720" s="60"/>
      <c r="P9720" s="60"/>
      <c r="Q9720" s="60"/>
      <c r="R9720" s="334">
        <v>25003</v>
      </c>
      <c r="S9720" s="319" t="s">
        <v>351</v>
      </c>
      <c r="BE9720" s="60"/>
      <c r="BR9720" s="60"/>
      <c r="BX9720" s="151"/>
      <c r="CB9720" s="151"/>
      <c r="CM9720" s="151"/>
      <c r="CO9720" s="151"/>
      <c r="CT9720" s="151"/>
      <c r="CY9720" s="151"/>
    </row>
    <row r="9721" spans="1:103" x14ac:dyDescent="0.2">
      <c r="A9721" s="60"/>
      <c r="B9721" s="60"/>
      <c r="C9721" s="60"/>
      <c r="D9721" s="60"/>
      <c r="E9721" s="60"/>
      <c r="F9721" s="60"/>
      <c r="G9721" s="60"/>
      <c r="H9721" s="60"/>
      <c r="I9721" s="60"/>
      <c r="J9721" s="60"/>
      <c r="K9721" s="60"/>
      <c r="L9721" s="60"/>
      <c r="M9721" s="60"/>
      <c r="N9721" s="60"/>
      <c r="O9721" s="60"/>
      <c r="P9721" s="60"/>
      <c r="Q9721" s="60"/>
      <c r="R9721" s="334">
        <v>25005</v>
      </c>
      <c r="S9721" s="319" t="s">
        <v>351</v>
      </c>
      <c r="BE9721" s="60"/>
      <c r="BR9721" s="60"/>
      <c r="BX9721" s="151"/>
      <c r="CB9721" s="151"/>
      <c r="CM9721" s="151"/>
      <c r="CO9721" s="151"/>
      <c r="CT9721" s="151"/>
      <c r="CY9721" s="151"/>
    </row>
    <row r="9722" spans="1:103" x14ac:dyDescent="0.2">
      <c r="A9722" s="60"/>
      <c r="B9722" s="60"/>
      <c r="C9722" s="60"/>
      <c r="D9722" s="60"/>
      <c r="E9722" s="60"/>
      <c r="F9722" s="60"/>
      <c r="G9722" s="60"/>
      <c r="H9722" s="60"/>
      <c r="I9722" s="60"/>
      <c r="J9722" s="60"/>
      <c r="K9722" s="60"/>
      <c r="L9722" s="60"/>
      <c r="M9722" s="60"/>
      <c r="N9722" s="60"/>
      <c r="O9722" s="60"/>
      <c r="P9722" s="60"/>
      <c r="Q9722" s="60"/>
      <c r="R9722" s="334">
        <v>25007</v>
      </c>
      <c r="S9722" s="319" t="s">
        <v>351</v>
      </c>
      <c r="BE9722" s="60"/>
      <c r="BR9722" s="60"/>
      <c r="BX9722" s="151"/>
      <c r="CB9722" s="151"/>
      <c r="CM9722" s="151"/>
      <c r="CO9722" s="151"/>
      <c r="CT9722" s="151"/>
      <c r="CY9722" s="151"/>
    </row>
    <row r="9723" spans="1:103" x14ac:dyDescent="0.2">
      <c r="A9723" s="60"/>
      <c r="B9723" s="60"/>
      <c r="C9723" s="60"/>
      <c r="D9723" s="60"/>
      <c r="E9723" s="60"/>
      <c r="F9723" s="60"/>
      <c r="G9723" s="60"/>
      <c r="H9723" s="60"/>
      <c r="I9723" s="60"/>
      <c r="J9723" s="60"/>
      <c r="K9723" s="60"/>
      <c r="L9723" s="60"/>
      <c r="M9723" s="60"/>
      <c r="N9723" s="60"/>
      <c r="O9723" s="60"/>
      <c r="P9723" s="60"/>
      <c r="Q9723" s="60"/>
      <c r="R9723" s="334">
        <v>25008</v>
      </c>
      <c r="S9723" s="319" t="s">
        <v>351</v>
      </c>
      <c r="BE9723" s="60"/>
      <c r="BR9723" s="60"/>
      <c r="BX9723" s="151"/>
      <c r="CB9723" s="151"/>
      <c r="CM9723" s="151"/>
      <c r="CO9723" s="151"/>
      <c r="CT9723" s="151"/>
      <c r="CY9723" s="151"/>
    </row>
    <row r="9724" spans="1:103" x14ac:dyDescent="0.2">
      <c r="A9724" s="60"/>
      <c r="B9724" s="60"/>
      <c r="C9724" s="60"/>
      <c r="D9724" s="60"/>
      <c r="E9724" s="60"/>
      <c r="F9724" s="60"/>
      <c r="G9724" s="60"/>
      <c r="H9724" s="60"/>
      <c r="I9724" s="60"/>
      <c r="J9724" s="60"/>
      <c r="K9724" s="60"/>
      <c r="L9724" s="60"/>
      <c r="M9724" s="60"/>
      <c r="N9724" s="60"/>
      <c r="O9724" s="60"/>
      <c r="P9724" s="60"/>
      <c r="Q9724" s="60"/>
      <c r="R9724" s="334">
        <v>25009</v>
      </c>
      <c r="S9724" s="319" t="s">
        <v>351</v>
      </c>
      <c r="BE9724" s="60"/>
      <c r="BR9724" s="60"/>
      <c r="BX9724" s="151"/>
      <c r="CB9724" s="151"/>
      <c r="CM9724" s="151"/>
      <c r="CO9724" s="151"/>
      <c r="CT9724" s="151"/>
      <c r="CY9724" s="151"/>
    </row>
    <row r="9725" spans="1:103" x14ac:dyDescent="0.2">
      <c r="A9725" s="60"/>
      <c r="B9725" s="60"/>
      <c r="C9725" s="60"/>
      <c r="D9725" s="60"/>
      <c r="E9725" s="60"/>
      <c r="F9725" s="60"/>
      <c r="G9725" s="60"/>
      <c r="H9725" s="60"/>
      <c r="I9725" s="60"/>
      <c r="J9725" s="60"/>
      <c r="K9725" s="60"/>
      <c r="L9725" s="60"/>
      <c r="M9725" s="60"/>
      <c r="N9725" s="60"/>
      <c r="O9725" s="60"/>
      <c r="P9725" s="60"/>
      <c r="Q9725" s="60"/>
      <c r="R9725" s="334">
        <v>25011</v>
      </c>
      <c r="S9725" s="319" t="s">
        <v>351</v>
      </c>
      <c r="BE9725" s="60"/>
      <c r="BR9725" s="60"/>
      <c r="BX9725" s="151"/>
      <c r="CB9725" s="151"/>
      <c r="CM9725" s="151"/>
      <c r="CO9725" s="151"/>
      <c r="CT9725" s="151"/>
      <c r="CY9725" s="151"/>
    </row>
    <row r="9726" spans="1:103" x14ac:dyDescent="0.2">
      <c r="A9726" s="60"/>
      <c r="B9726" s="60"/>
      <c r="C9726" s="60"/>
      <c r="D9726" s="60"/>
      <c r="E9726" s="60"/>
      <c r="F9726" s="60"/>
      <c r="G9726" s="60"/>
      <c r="H9726" s="60"/>
      <c r="I9726" s="60"/>
      <c r="J9726" s="60"/>
      <c r="K9726" s="60"/>
      <c r="L9726" s="60"/>
      <c r="M9726" s="60"/>
      <c r="N9726" s="60"/>
      <c r="O9726" s="60"/>
      <c r="P9726" s="60"/>
      <c r="Q9726" s="60"/>
      <c r="R9726" s="334">
        <v>25015</v>
      </c>
      <c r="S9726" s="319" t="s">
        <v>351</v>
      </c>
      <c r="BE9726" s="60"/>
      <c r="BR9726" s="60"/>
      <c r="BX9726" s="151"/>
      <c r="CB9726" s="151"/>
      <c r="CM9726" s="151"/>
      <c r="CO9726" s="151"/>
      <c r="CT9726" s="151"/>
      <c r="CY9726" s="151"/>
    </row>
    <row r="9727" spans="1:103" x14ac:dyDescent="0.2">
      <c r="A9727" s="60"/>
      <c r="B9727" s="60"/>
      <c r="C9727" s="60"/>
      <c r="D9727" s="60"/>
      <c r="E9727" s="60"/>
      <c r="F9727" s="60"/>
      <c r="G9727" s="60"/>
      <c r="H9727" s="60"/>
      <c r="I9727" s="60"/>
      <c r="J9727" s="60"/>
      <c r="K9727" s="60"/>
      <c r="L9727" s="60"/>
      <c r="M9727" s="60"/>
      <c r="N9727" s="60"/>
      <c r="O9727" s="60"/>
      <c r="P9727" s="60"/>
      <c r="Q9727" s="60"/>
      <c r="R9727" s="334">
        <v>25019</v>
      </c>
      <c r="S9727" s="319" t="s">
        <v>351</v>
      </c>
      <c r="BE9727" s="60"/>
      <c r="BR9727" s="60"/>
      <c r="BX9727" s="151"/>
      <c r="CB9727" s="151"/>
      <c r="CM9727" s="151"/>
      <c r="CO9727" s="151"/>
      <c r="CT9727" s="151"/>
      <c r="CY9727" s="151"/>
    </row>
    <row r="9728" spans="1:103" x14ac:dyDescent="0.2">
      <c r="A9728" s="60"/>
      <c r="B9728" s="60"/>
      <c r="C9728" s="60"/>
      <c r="D9728" s="60"/>
      <c r="E9728" s="60"/>
      <c r="F9728" s="60"/>
      <c r="G9728" s="60"/>
      <c r="H9728" s="60"/>
      <c r="I9728" s="60"/>
      <c r="J9728" s="60"/>
      <c r="K9728" s="60"/>
      <c r="L9728" s="60"/>
      <c r="M9728" s="60"/>
      <c r="N9728" s="60"/>
      <c r="O9728" s="60"/>
      <c r="P9728" s="60"/>
      <c r="Q9728" s="60"/>
      <c r="R9728" s="334">
        <v>25021</v>
      </c>
      <c r="S9728" s="319" t="s">
        <v>351</v>
      </c>
      <c r="BE9728" s="60"/>
      <c r="BR9728" s="60"/>
      <c r="BX9728" s="151"/>
      <c r="CB9728" s="151"/>
      <c r="CM9728" s="151"/>
      <c r="CO9728" s="151"/>
      <c r="CT9728" s="151"/>
      <c r="CY9728" s="151"/>
    </row>
    <row r="9729" spans="1:103" x14ac:dyDescent="0.2">
      <c r="A9729" s="60"/>
      <c r="B9729" s="60"/>
      <c r="C9729" s="60"/>
      <c r="D9729" s="60"/>
      <c r="E9729" s="60"/>
      <c r="F9729" s="60"/>
      <c r="G9729" s="60"/>
      <c r="H9729" s="60"/>
      <c r="I9729" s="60"/>
      <c r="J9729" s="60"/>
      <c r="K9729" s="60"/>
      <c r="L9729" s="60"/>
      <c r="M9729" s="60"/>
      <c r="N9729" s="60"/>
      <c r="O9729" s="60"/>
      <c r="P9729" s="60"/>
      <c r="Q9729" s="60"/>
      <c r="R9729" s="334">
        <v>25022</v>
      </c>
      <c r="S9729" s="319" t="s">
        <v>351</v>
      </c>
      <c r="BE9729" s="60"/>
      <c r="BR9729" s="60"/>
      <c r="BX9729" s="151"/>
      <c r="CB9729" s="151"/>
      <c r="CM9729" s="151"/>
      <c r="CO9729" s="151"/>
      <c r="CT9729" s="151"/>
      <c r="CY9729" s="151"/>
    </row>
    <row r="9730" spans="1:103" x14ac:dyDescent="0.2">
      <c r="A9730" s="60"/>
      <c r="B9730" s="60"/>
      <c r="C9730" s="60"/>
      <c r="D9730" s="60"/>
      <c r="E9730" s="60"/>
      <c r="F9730" s="60"/>
      <c r="G9730" s="60"/>
      <c r="H9730" s="60"/>
      <c r="I9730" s="60"/>
      <c r="J9730" s="60"/>
      <c r="K9730" s="60"/>
      <c r="L9730" s="60"/>
      <c r="M9730" s="60"/>
      <c r="N9730" s="60"/>
      <c r="O9730" s="60"/>
      <c r="P9730" s="60"/>
      <c r="Q9730" s="60"/>
      <c r="R9730" s="334">
        <v>25024</v>
      </c>
      <c r="S9730" s="319" t="s">
        <v>351</v>
      </c>
      <c r="BE9730" s="60"/>
      <c r="BR9730" s="60"/>
      <c r="BX9730" s="151"/>
      <c r="CB9730" s="151"/>
      <c r="CM9730" s="151"/>
      <c r="CO9730" s="151"/>
      <c r="CT9730" s="151"/>
      <c r="CY9730" s="151"/>
    </row>
    <row r="9731" spans="1:103" x14ac:dyDescent="0.2">
      <c r="A9731" s="60"/>
      <c r="B9731" s="60"/>
      <c r="C9731" s="60"/>
      <c r="D9731" s="60"/>
      <c r="E9731" s="60"/>
      <c r="F9731" s="60"/>
      <c r="G9731" s="60"/>
      <c r="H9731" s="60"/>
      <c r="I9731" s="60"/>
      <c r="J9731" s="60"/>
      <c r="K9731" s="60"/>
      <c r="L9731" s="60"/>
      <c r="M9731" s="60"/>
      <c r="N9731" s="60"/>
      <c r="O9731" s="60"/>
      <c r="P9731" s="60"/>
      <c r="Q9731" s="60"/>
      <c r="R9731" s="334">
        <v>25025</v>
      </c>
      <c r="S9731" s="319" t="s">
        <v>351</v>
      </c>
      <c r="BE9731" s="60"/>
      <c r="BR9731" s="60"/>
      <c r="BX9731" s="151"/>
      <c r="CB9731" s="151"/>
      <c r="CM9731" s="151"/>
      <c r="CO9731" s="151"/>
      <c r="CT9731" s="151"/>
      <c r="CY9731" s="151"/>
    </row>
    <row r="9732" spans="1:103" x14ac:dyDescent="0.2">
      <c r="A9732" s="60"/>
      <c r="B9732" s="60"/>
      <c r="C9732" s="60"/>
      <c r="D9732" s="60"/>
      <c r="E9732" s="60"/>
      <c r="F9732" s="60"/>
      <c r="G9732" s="60"/>
      <c r="H9732" s="60"/>
      <c r="I9732" s="60"/>
      <c r="J9732" s="60"/>
      <c r="K9732" s="60"/>
      <c r="L9732" s="60"/>
      <c r="M9732" s="60"/>
      <c r="N9732" s="60"/>
      <c r="O9732" s="60"/>
      <c r="P9732" s="60"/>
      <c r="Q9732" s="60"/>
      <c r="R9732" s="334">
        <v>25026</v>
      </c>
      <c r="S9732" s="319" t="s">
        <v>351</v>
      </c>
      <c r="BE9732" s="60"/>
      <c r="BR9732" s="60"/>
      <c r="BX9732" s="151"/>
      <c r="CB9732" s="151"/>
      <c r="CM9732" s="151"/>
      <c r="CO9732" s="151"/>
      <c r="CT9732" s="151"/>
      <c r="CY9732" s="151"/>
    </row>
    <row r="9733" spans="1:103" x14ac:dyDescent="0.2">
      <c r="A9733" s="60"/>
      <c r="B9733" s="60"/>
      <c r="C9733" s="60"/>
      <c r="D9733" s="60"/>
      <c r="E9733" s="60"/>
      <c r="F9733" s="60"/>
      <c r="G9733" s="60"/>
      <c r="H9733" s="60"/>
      <c r="I9733" s="60"/>
      <c r="J9733" s="60"/>
      <c r="K9733" s="60"/>
      <c r="L9733" s="60"/>
      <c r="M9733" s="60"/>
      <c r="N9733" s="60"/>
      <c r="O9733" s="60"/>
      <c r="P9733" s="60"/>
      <c r="Q9733" s="60"/>
      <c r="R9733" s="334">
        <v>25028</v>
      </c>
      <c r="S9733" s="319" t="s">
        <v>351</v>
      </c>
      <c r="BE9733" s="60"/>
      <c r="BR9733" s="60"/>
      <c r="BX9733" s="151"/>
      <c r="CB9733" s="151"/>
      <c r="CM9733" s="151"/>
      <c r="CO9733" s="151"/>
      <c r="CT9733" s="151"/>
      <c r="CY9733" s="151"/>
    </row>
    <row r="9734" spans="1:103" x14ac:dyDescent="0.2">
      <c r="A9734" s="60"/>
      <c r="B9734" s="60"/>
      <c r="C9734" s="60"/>
      <c r="D9734" s="60"/>
      <c r="E9734" s="60"/>
      <c r="F9734" s="60"/>
      <c r="G9734" s="60"/>
      <c r="H9734" s="60"/>
      <c r="I9734" s="60"/>
      <c r="J9734" s="60"/>
      <c r="K9734" s="60"/>
      <c r="L9734" s="60"/>
      <c r="M9734" s="60"/>
      <c r="N9734" s="60"/>
      <c r="O9734" s="60"/>
      <c r="P9734" s="60"/>
      <c r="Q9734" s="60"/>
      <c r="R9734" s="334">
        <v>25030</v>
      </c>
      <c r="S9734" s="319" t="s">
        <v>351</v>
      </c>
      <c r="BE9734" s="60"/>
      <c r="BR9734" s="60"/>
      <c r="BX9734" s="151"/>
      <c r="CB9734" s="151"/>
      <c r="CM9734" s="151"/>
      <c r="CO9734" s="151"/>
      <c r="CT9734" s="151"/>
      <c r="CY9734" s="151"/>
    </row>
    <row r="9735" spans="1:103" x14ac:dyDescent="0.2">
      <c r="A9735" s="60"/>
      <c r="B9735" s="60"/>
      <c r="C9735" s="60"/>
      <c r="D9735" s="60"/>
      <c r="E9735" s="60"/>
      <c r="F9735" s="60"/>
      <c r="G9735" s="60"/>
      <c r="H9735" s="60"/>
      <c r="I9735" s="60"/>
      <c r="J9735" s="60"/>
      <c r="K9735" s="60"/>
      <c r="L9735" s="60"/>
      <c r="M9735" s="60"/>
      <c r="N9735" s="60"/>
      <c r="O9735" s="60"/>
      <c r="P9735" s="60"/>
      <c r="Q9735" s="60"/>
      <c r="R9735" s="334">
        <v>25031</v>
      </c>
      <c r="S9735" s="319" t="s">
        <v>351</v>
      </c>
      <c r="BE9735" s="60"/>
      <c r="BR9735" s="60"/>
      <c r="BX9735" s="151"/>
      <c r="CB9735" s="151"/>
      <c r="CM9735" s="151"/>
      <c r="CO9735" s="151"/>
      <c r="CT9735" s="151"/>
      <c r="CY9735" s="151"/>
    </row>
    <row r="9736" spans="1:103" x14ac:dyDescent="0.2">
      <c r="A9736" s="60"/>
      <c r="B9736" s="60"/>
      <c r="C9736" s="60"/>
      <c r="D9736" s="60"/>
      <c r="E9736" s="60"/>
      <c r="F9736" s="60"/>
      <c r="G9736" s="60"/>
      <c r="H9736" s="60"/>
      <c r="I9736" s="60"/>
      <c r="J9736" s="60"/>
      <c r="K9736" s="60"/>
      <c r="L9736" s="60"/>
      <c r="M9736" s="60"/>
      <c r="N9736" s="60"/>
      <c r="O9736" s="60"/>
      <c r="P9736" s="60"/>
      <c r="Q9736" s="60"/>
      <c r="R9736" s="334">
        <v>25033</v>
      </c>
      <c r="S9736" s="319" t="s">
        <v>351</v>
      </c>
      <c r="BE9736" s="60"/>
      <c r="BR9736" s="60"/>
      <c r="BX9736" s="151"/>
      <c r="CB9736" s="151"/>
      <c r="CM9736" s="151"/>
      <c r="CO9736" s="151"/>
      <c r="CT9736" s="151"/>
      <c r="CY9736" s="151"/>
    </row>
    <row r="9737" spans="1:103" x14ac:dyDescent="0.2">
      <c r="A9737" s="60"/>
      <c r="B9737" s="60"/>
      <c r="C9737" s="60"/>
      <c r="D9737" s="60"/>
      <c r="E9737" s="60"/>
      <c r="F9737" s="60"/>
      <c r="G9737" s="60"/>
      <c r="H9737" s="60"/>
      <c r="I9737" s="60"/>
      <c r="J9737" s="60"/>
      <c r="K9737" s="60"/>
      <c r="L9737" s="60"/>
      <c r="M9737" s="60"/>
      <c r="N9737" s="60"/>
      <c r="O9737" s="60"/>
      <c r="P9737" s="60"/>
      <c r="Q9737" s="60"/>
      <c r="R9737" s="334">
        <v>25035</v>
      </c>
      <c r="S9737" s="319" t="s">
        <v>351</v>
      </c>
      <c r="BE9737" s="60"/>
      <c r="BR9737" s="60"/>
      <c r="BX9737" s="151"/>
      <c r="CB9737" s="151"/>
      <c r="CM9737" s="151"/>
      <c r="CO9737" s="151"/>
      <c r="CT9737" s="151"/>
      <c r="CY9737" s="151"/>
    </row>
    <row r="9738" spans="1:103" x14ac:dyDescent="0.2">
      <c r="A9738" s="60"/>
      <c r="B9738" s="60"/>
      <c r="C9738" s="60"/>
      <c r="D9738" s="60"/>
      <c r="E9738" s="60"/>
      <c r="F9738" s="60"/>
      <c r="G9738" s="60"/>
      <c r="H9738" s="60"/>
      <c r="I9738" s="60"/>
      <c r="J9738" s="60"/>
      <c r="K9738" s="60"/>
      <c r="L9738" s="60"/>
      <c r="M9738" s="60"/>
      <c r="N9738" s="60"/>
      <c r="O9738" s="60"/>
      <c r="P9738" s="60"/>
      <c r="Q9738" s="60"/>
      <c r="R9738" s="334">
        <v>25036</v>
      </c>
      <c r="S9738" s="319" t="s">
        <v>351</v>
      </c>
      <c r="BE9738" s="60"/>
      <c r="BR9738" s="60"/>
      <c r="BX9738" s="151"/>
      <c r="CB9738" s="151"/>
      <c r="CM9738" s="151"/>
      <c r="CO9738" s="151"/>
      <c r="CT9738" s="151"/>
      <c r="CY9738" s="151"/>
    </row>
    <row r="9739" spans="1:103" x14ac:dyDescent="0.2">
      <c r="A9739" s="60"/>
      <c r="B9739" s="60"/>
      <c r="C9739" s="60"/>
      <c r="D9739" s="60"/>
      <c r="E9739" s="60"/>
      <c r="F9739" s="60"/>
      <c r="G9739" s="60"/>
      <c r="H9739" s="60"/>
      <c r="I9739" s="60"/>
      <c r="J9739" s="60"/>
      <c r="K9739" s="60"/>
      <c r="L9739" s="60"/>
      <c r="M9739" s="60"/>
      <c r="N9739" s="60"/>
      <c r="O9739" s="60"/>
      <c r="P9739" s="60"/>
      <c r="Q9739" s="60"/>
      <c r="R9739" s="334">
        <v>25039</v>
      </c>
      <c r="S9739" s="319" t="s">
        <v>351</v>
      </c>
      <c r="BE9739" s="60"/>
      <c r="BR9739" s="60"/>
      <c r="BX9739" s="151"/>
      <c r="CB9739" s="151"/>
      <c r="CM9739" s="151"/>
      <c r="CO9739" s="151"/>
      <c r="CT9739" s="151"/>
      <c r="CY9739" s="151"/>
    </row>
    <row r="9740" spans="1:103" x14ac:dyDescent="0.2">
      <c r="A9740" s="60"/>
      <c r="B9740" s="60"/>
      <c r="C9740" s="60"/>
      <c r="D9740" s="60"/>
      <c r="E9740" s="60"/>
      <c r="F9740" s="60"/>
      <c r="G9740" s="60"/>
      <c r="H9740" s="60"/>
      <c r="I9740" s="60"/>
      <c r="J9740" s="60"/>
      <c r="K9740" s="60"/>
      <c r="L9740" s="60"/>
      <c r="M9740" s="60"/>
      <c r="N9740" s="60"/>
      <c r="O9740" s="60"/>
      <c r="P9740" s="60"/>
      <c r="Q9740" s="60"/>
      <c r="R9740" s="334">
        <v>25040</v>
      </c>
      <c r="S9740" s="319" t="s">
        <v>351</v>
      </c>
      <c r="BE9740" s="60"/>
      <c r="BR9740" s="60"/>
      <c r="BX9740" s="151"/>
      <c r="CB9740" s="151"/>
      <c r="CM9740" s="151"/>
      <c r="CO9740" s="151"/>
      <c r="CT9740" s="151"/>
      <c r="CY9740" s="151"/>
    </row>
    <row r="9741" spans="1:103" x14ac:dyDescent="0.2">
      <c r="A9741" s="60"/>
      <c r="B9741" s="60"/>
      <c r="C9741" s="60"/>
      <c r="D9741" s="60"/>
      <c r="E9741" s="60"/>
      <c r="F9741" s="60"/>
      <c r="G9741" s="60"/>
      <c r="H9741" s="60"/>
      <c r="I9741" s="60"/>
      <c r="J9741" s="60"/>
      <c r="K9741" s="60"/>
      <c r="L9741" s="60"/>
      <c r="M9741" s="60"/>
      <c r="N9741" s="60"/>
      <c r="O9741" s="60"/>
      <c r="P9741" s="60"/>
      <c r="Q9741" s="60"/>
      <c r="R9741" s="334">
        <v>25043</v>
      </c>
      <c r="S9741" s="319" t="s">
        <v>351</v>
      </c>
      <c r="BE9741" s="60"/>
      <c r="BR9741" s="60"/>
      <c r="BX9741" s="151"/>
      <c r="CB9741" s="151"/>
      <c r="CM9741" s="151"/>
      <c r="CO9741" s="151"/>
      <c r="CT9741" s="151"/>
      <c r="CY9741" s="151"/>
    </row>
    <row r="9742" spans="1:103" x14ac:dyDescent="0.2">
      <c r="A9742" s="60"/>
      <c r="B9742" s="60"/>
      <c r="C9742" s="60"/>
      <c r="D9742" s="60"/>
      <c r="E9742" s="60"/>
      <c r="F9742" s="60"/>
      <c r="G9742" s="60"/>
      <c r="H9742" s="60"/>
      <c r="I9742" s="60"/>
      <c r="J9742" s="60"/>
      <c r="K9742" s="60"/>
      <c r="L9742" s="60"/>
      <c r="M9742" s="60"/>
      <c r="N9742" s="60"/>
      <c r="O9742" s="60"/>
      <c r="P9742" s="60"/>
      <c r="Q9742" s="60"/>
      <c r="R9742" s="334">
        <v>25044</v>
      </c>
      <c r="S9742" s="319" t="s">
        <v>351</v>
      </c>
      <c r="BE9742" s="60"/>
      <c r="BR9742" s="60"/>
      <c r="BX9742" s="151"/>
      <c r="CB9742" s="151"/>
      <c r="CM9742" s="151"/>
      <c r="CO9742" s="151"/>
      <c r="CT9742" s="151"/>
      <c r="CY9742" s="151"/>
    </row>
    <row r="9743" spans="1:103" x14ac:dyDescent="0.2">
      <c r="A9743" s="60"/>
      <c r="B9743" s="60"/>
      <c r="C9743" s="60"/>
      <c r="D9743" s="60"/>
      <c r="E9743" s="60"/>
      <c r="F9743" s="60"/>
      <c r="G9743" s="60"/>
      <c r="H9743" s="60"/>
      <c r="I9743" s="60"/>
      <c r="J9743" s="60"/>
      <c r="K9743" s="60"/>
      <c r="L9743" s="60"/>
      <c r="M9743" s="60"/>
      <c r="N9743" s="60"/>
      <c r="O9743" s="60"/>
      <c r="P9743" s="60"/>
      <c r="Q9743" s="60"/>
      <c r="R9743" s="334">
        <v>25045</v>
      </c>
      <c r="S9743" s="319" t="s">
        <v>351</v>
      </c>
      <c r="BE9743" s="60"/>
      <c r="BR9743" s="60"/>
      <c r="BX9743" s="151"/>
      <c r="CB9743" s="151"/>
      <c r="CM9743" s="151"/>
      <c r="CO9743" s="151"/>
      <c r="CT9743" s="151"/>
      <c r="CY9743" s="151"/>
    </row>
    <row r="9744" spans="1:103" x14ac:dyDescent="0.2">
      <c r="A9744" s="60"/>
      <c r="B9744" s="60"/>
      <c r="C9744" s="60"/>
      <c r="D9744" s="60"/>
      <c r="E9744" s="60"/>
      <c r="F9744" s="60"/>
      <c r="G9744" s="60"/>
      <c r="H9744" s="60"/>
      <c r="I9744" s="60"/>
      <c r="J9744" s="60"/>
      <c r="K9744" s="60"/>
      <c r="L9744" s="60"/>
      <c r="M9744" s="60"/>
      <c r="N9744" s="60"/>
      <c r="O9744" s="60"/>
      <c r="P9744" s="60"/>
      <c r="Q9744" s="60"/>
      <c r="R9744" s="334">
        <v>25047</v>
      </c>
      <c r="S9744" s="319" t="s">
        <v>351</v>
      </c>
      <c r="BE9744" s="60"/>
      <c r="BR9744" s="60"/>
      <c r="BX9744" s="151"/>
      <c r="CB9744" s="151"/>
      <c r="CM9744" s="151"/>
      <c r="CO9744" s="151"/>
      <c r="CT9744" s="151"/>
      <c r="CY9744" s="151"/>
    </row>
    <row r="9745" spans="1:103" x14ac:dyDescent="0.2">
      <c r="A9745" s="60"/>
      <c r="B9745" s="60"/>
      <c r="C9745" s="60"/>
      <c r="D9745" s="60"/>
      <c r="E9745" s="60"/>
      <c r="F9745" s="60"/>
      <c r="G9745" s="60"/>
      <c r="H9745" s="60"/>
      <c r="I9745" s="60"/>
      <c r="J9745" s="60"/>
      <c r="K9745" s="60"/>
      <c r="L9745" s="60"/>
      <c r="M9745" s="60"/>
      <c r="N9745" s="60"/>
      <c r="O9745" s="60"/>
      <c r="P9745" s="60"/>
      <c r="Q9745" s="60"/>
      <c r="R9745" s="334">
        <v>25048</v>
      </c>
      <c r="S9745" s="319" t="s">
        <v>351</v>
      </c>
      <c r="BE9745" s="60"/>
      <c r="BR9745" s="60"/>
      <c r="BX9745" s="151"/>
      <c r="CB9745" s="151"/>
      <c r="CM9745" s="151"/>
      <c r="CO9745" s="151"/>
      <c r="CT9745" s="151"/>
      <c r="CY9745" s="151"/>
    </row>
    <row r="9746" spans="1:103" x14ac:dyDescent="0.2">
      <c r="A9746" s="60"/>
      <c r="B9746" s="60"/>
      <c r="C9746" s="60"/>
      <c r="D9746" s="60"/>
      <c r="E9746" s="60"/>
      <c r="F9746" s="60"/>
      <c r="G9746" s="60"/>
      <c r="H9746" s="60"/>
      <c r="I9746" s="60"/>
      <c r="J9746" s="60"/>
      <c r="K9746" s="60"/>
      <c r="L9746" s="60"/>
      <c r="M9746" s="60"/>
      <c r="N9746" s="60"/>
      <c r="O9746" s="60"/>
      <c r="P9746" s="60"/>
      <c r="Q9746" s="60"/>
      <c r="R9746" s="334">
        <v>25049</v>
      </c>
      <c r="S9746" s="319" t="s">
        <v>351</v>
      </c>
      <c r="BE9746" s="60"/>
      <c r="BR9746" s="60"/>
      <c r="BX9746" s="151"/>
      <c r="CB9746" s="151"/>
      <c r="CM9746" s="151"/>
      <c r="CO9746" s="151"/>
      <c r="CT9746" s="151"/>
      <c r="CY9746" s="151"/>
    </row>
    <row r="9747" spans="1:103" x14ac:dyDescent="0.2">
      <c r="A9747" s="60"/>
      <c r="B9747" s="60"/>
      <c r="C9747" s="60"/>
      <c r="D9747" s="60"/>
      <c r="E9747" s="60"/>
      <c r="F9747" s="60"/>
      <c r="G9747" s="60"/>
      <c r="H9747" s="60"/>
      <c r="I9747" s="60"/>
      <c r="J9747" s="60"/>
      <c r="K9747" s="60"/>
      <c r="L9747" s="60"/>
      <c r="M9747" s="60"/>
      <c r="N9747" s="60"/>
      <c r="O9747" s="60"/>
      <c r="P9747" s="60"/>
      <c r="Q9747" s="60"/>
      <c r="R9747" s="334">
        <v>25051</v>
      </c>
      <c r="S9747" s="319" t="s">
        <v>351</v>
      </c>
      <c r="BE9747" s="60"/>
      <c r="BR9747" s="60"/>
      <c r="BX9747" s="151"/>
      <c r="CB9747" s="151"/>
      <c r="CM9747" s="151"/>
      <c r="CO9747" s="151"/>
      <c r="CT9747" s="151"/>
      <c r="CY9747" s="151"/>
    </row>
    <row r="9748" spans="1:103" x14ac:dyDescent="0.2">
      <c r="A9748" s="60"/>
      <c r="B9748" s="60"/>
      <c r="C9748" s="60"/>
      <c r="D9748" s="60"/>
      <c r="E9748" s="60"/>
      <c r="F9748" s="60"/>
      <c r="G9748" s="60"/>
      <c r="H9748" s="60"/>
      <c r="I9748" s="60"/>
      <c r="J9748" s="60"/>
      <c r="K9748" s="60"/>
      <c r="L9748" s="60"/>
      <c r="M9748" s="60"/>
      <c r="N9748" s="60"/>
      <c r="O9748" s="60"/>
      <c r="P9748" s="60"/>
      <c r="Q9748" s="60"/>
      <c r="R9748" s="334">
        <v>25053</v>
      </c>
      <c r="S9748" s="319" t="s">
        <v>351</v>
      </c>
      <c r="BE9748" s="60"/>
      <c r="BR9748" s="60"/>
      <c r="BX9748" s="151"/>
      <c r="CB9748" s="151"/>
      <c r="CM9748" s="151"/>
      <c r="CO9748" s="151"/>
      <c r="CT9748" s="151"/>
      <c r="CY9748" s="151"/>
    </row>
    <row r="9749" spans="1:103" x14ac:dyDescent="0.2">
      <c r="A9749" s="60"/>
      <c r="B9749" s="60"/>
      <c r="C9749" s="60"/>
      <c r="D9749" s="60"/>
      <c r="E9749" s="60"/>
      <c r="F9749" s="60"/>
      <c r="G9749" s="60"/>
      <c r="H9749" s="60"/>
      <c r="I9749" s="60"/>
      <c r="J9749" s="60"/>
      <c r="K9749" s="60"/>
      <c r="L9749" s="60"/>
      <c r="M9749" s="60"/>
      <c r="N9749" s="60"/>
      <c r="O9749" s="60"/>
      <c r="P9749" s="60"/>
      <c r="Q9749" s="60"/>
      <c r="R9749" s="334">
        <v>25054</v>
      </c>
      <c r="S9749" s="319" t="s">
        <v>351</v>
      </c>
      <c r="BE9749" s="60"/>
      <c r="BR9749" s="60"/>
      <c r="BX9749" s="151"/>
      <c r="CB9749" s="151"/>
      <c r="CM9749" s="151"/>
      <c r="CO9749" s="151"/>
      <c r="CT9749" s="151"/>
      <c r="CY9749" s="151"/>
    </row>
    <row r="9750" spans="1:103" x14ac:dyDescent="0.2">
      <c r="A9750" s="60"/>
      <c r="B9750" s="60"/>
      <c r="C9750" s="60"/>
      <c r="D9750" s="60"/>
      <c r="E9750" s="60"/>
      <c r="F9750" s="60"/>
      <c r="G9750" s="60"/>
      <c r="H9750" s="60"/>
      <c r="I9750" s="60"/>
      <c r="J9750" s="60"/>
      <c r="K9750" s="60"/>
      <c r="L9750" s="60"/>
      <c r="M9750" s="60"/>
      <c r="N9750" s="60"/>
      <c r="O9750" s="60"/>
      <c r="P9750" s="60"/>
      <c r="Q9750" s="60"/>
      <c r="R9750" s="334">
        <v>25057</v>
      </c>
      <c r="S9750" s="319" t="s">
        <v>351</v>
      </c>
      <c r="BE9750" s="60"/>
      <c r="BR9750" s="60"/>
      <c r="BX9750" s="151"/>
      <c r="CB9750" s="151"/>
      <c r="CM9750" s="151"/>
      <c r="CO9750" s="151"/>
      <c r="CT9750" s="151"/>
      <c r="CY9750" s="151"/>
    </row>
    <row r="9751" spans="1:103" x14ac:dyDescent="0.2">
      <c r="A9751" s="60"/>
      <c r="B9751" s="60"/>
      <c r="C9751" s="60"/>
      <c r="D9751" s="60"/>
      <c r="E9751" s="60"/>
      <c r="F9751" s="60"/>
      <c r="G9751" s="60"/>
      <c r="H9751" s="60"/>
      <c r="I9751" s="60"/>
      <c r="J9751" s="60"/>
      <c r="K9751" s="60"/>
      <c r="L9751" s="60"/>
      <c r="M9751" s="60"/>
      <c r="N9751" s="60"/>
      <c r="O9751" s="60"/>
      <c r="P9751" s="60"/>
      <c r="Q9751" s="60"/>
      <c r="R9751" s="334">
        <v>25059</v>
      </c>
      <c r="S9751" s="319" t="s">
        <v>351</v>
      </c>
      <c r="BE9751" s="60"/>
      <c r="BR9751" s="60"/>
      <c r="BX9751" s="151"/>
      <c r="CB9751" s="151"/>
      <c r="CM9751" s="151"/>
      <c r="CO9751" s="151"/>
      <c r="CT9751" s="151"/>
      <c r="CY9751" s="151"/>
    </row>
    <row r="9752" spans="1:103" x14ac:dyDescent="0.2">
      <c r="A9752" s="60"/>
      <c r="B9752" s="60"/>
      <c r="C9752" s="60"/>
      <c r="D9752" s="60"/>
      <c r="E9752" s="60"/>
      <c r="F9752" s="60"/>
      <c r="G9752" s="60"/>
      <c r="H9752" s="60"/>
      <c r="I9752" s="60"/>
      <c r="J9752" s="60"/>
      <c r="K9752" s="60"/>
      <c r="L9752" s="60"/>
      <c r="M9752" s="60"/>
      <c r="N9752" s="60"/>
      <c r="O9752" s="60"/>
      <c r="P9752" s="60"/>
      <c r="Q9752" s="60"/>
      <c r="R9752" s="334">
        <v>25060</v>
      </c>
      <c r="S9752" s="319" t="s">
        <v>351</v>
      </c>
      <c r="BE9752" s="60"/>
      <c r="BR9752" s="60"/>
      <c r="BX9752" s="151"/>
      <c r="CB9752" s="151"/>
      <c r="CM9752" s="151"/>
      <c r="CO9752" s="151"/>
      <c r="CT9752" s="151"/>
      <c r="CY9752" s="151"/>
    </row>
    <row r="9753" spans="1:103" x14ac:dyDescent="0.2">
      <c r="A9753" s="60"/>
      <c r="B9753" s="60"/>
      <c r="C9753" s="60"/>
      <c r="D9753" s="60"/>
      <c r="E9753" s="60"/>
      <c r="F9753" s="60"/>
      <c r="G9753" s="60"/>
      <c r="H9753" s="60"/>
      <c r="I9753" s="60"/>
      <c r="J9753" s="60"/>
      <c r="K9753" s="60"/>
      <c r="L9753" s="60"/>
      <c r="M9753" s="60"/>
      <c r="N9753" s="60"/>
      <c r="O9753" s="60"/>
      <c r="P9753" s="60"/>
      <c r="Q9753" s="60"/>
      <c r="R9753" s="334">
        <v>25061</v>
      </c>
      <c r="S9753" s="319" t="s">
        <v>351</v>
      </c>
      <c r="BE9753" s="60"/>
      <c r="BR9753" s="60"/>
      <c r="BX9753" s="151"/>
      <c r="CB9753" s="151"/>
      <c r="CM9753" s="151"/>
      <c r="CO9753" s="151"/>
      <c r="CT9753" s="151"/>
      <c r="CY9753" s="151"/>
    </row>
    <row r="9754" spans="1:103" x14ac:dyDescent="0.2">
      <c r="A9754" s="60"/>
      <c r="B9754" s="60"/>
      <c r="C9754" s="60"/>
      <c r="D9754" s="60"/>
      <c r="E9754" s="60"/>
      <c r="F9754" s="60"/>
      <c r="G9754" s="60"/>
      <c r="H9754" s="60"/>
      <c r="I9754" s="60"/>
      <c r="J9754" s="60"/>
      <c r="K9754" s="60"/>
      <c r="L9754" s="60"/>
      <c r="M9754" s="60"/>
      <c r="N9754" s="60"/>
      <c r="O9754" s="60"/>
      <c r="P9754" s="60"/>
      <c r="Q9754" s="60"/>
      <c r="R9754" s="334">
        <v>25062</v>
      </c>
      <c r="S9754" s="319" t="s">
        <v>351</v>
      </c>
      <c r="BE9754" s="60"/>
      <c r="BR9754" s="60"/>
      <c r="BX9754" s="151"/>
      <c r="CB9754" s="151"/>
      <c r="CM9754" s="151"/>
      <c r="CO9754" s="151"/>
      <c r="CT9754" s="151"/>
      <c r="CY9754" s="151"/>
    </row>
    <row r="9755" spans="1:103" x14ac:dyDescent="0.2">
      <c r="A9755" s="60"/>
      <c r="B9755" s="60"/>
      <c r="C9755" s="60"/>
      <c r="D9755" s="60"/>
      <c r="E9755" s="60"/>
      <c r="F9755" s="60"/>
      <c r="G9755" s="60"/>
      <c r="H9755" s="60"/>
      <c r="I9755" s="60"/>
      <c r="J9755" s="60"/>
      <c r="K9755" s="60"/>
      <c r="L9755" s="60"/>
      <c r="M9755" s="60"/>
      <c r="N9755" s="60"/>
      <c r="O9755" s="60"/>
      <c r="P9755" s="60"/>
      <c r="Q9755" s="60"/>
      <c r="R9755" s="334">
        <v>25063</v>
      </c>
      <c r="S9755" s="319" t="s">
        <v>351</v>
      </c>
      <c r="BE9755" s="60"/>
      <c r="BR9755" s="60"/>
      <c r="BX9755" s="151"/>
      <c r="CB9755" s="151"/>
      <c r="CM9755" s="151"/>
      <c r="CO9755" s="151"/>
      <c r="CT9755" s="151"/>
      <c r="CY9755" s="151"/>
    </row>
    <row r="9756" spans="1:103" x14ac:dyDescent="0.2">
      <c r="A9756" s="60"/>
      <c r="B9756" s="60"/>
      <c r="C9756" s="60"/>
      <c r="D9756" s="60"/>
      <c r="E9756" s="60"/>
      <c r="F9756" s="60"/>
      <c r="G9756" s="60"/>
      <c r="H9756" s="60"/>
      <c r="I9756" s="60"/>
      <c r="J9756" s="60"/>
      <c r="K9756" s="60"/>
      <c r="L9756" s="60"/>
      <c r="M9756" s="60"/>
      <c r="N9756" s="60"/>
      <c r="O9756" s="60"/>
      <c r="P9756" s="60"/>
      <c r="Q9756" s="60"/>
      <c r="R9756" s="334">
        <v>25064</v>
      </c>
      <c r="S9756" s="319" t="s">
        <v>351</v>
      </c>
      <c r="BE9756" s="60"/>
      <c r="BR9756" s="60"/>
      <c r="BX9756" s="151"/>
      <c r="CB9756" s="151"/>
      <c r="CM9756" s="151"/>
      <c r="CO9756" s="151"/>
      <c r="CT9756" s="151"/>
      <c r="CY9756" s="151"/>
    </row>
    <row r="9757" spans="1:103" x14ac:dyDescent="0.2">
      <c r="A9757" s="60"/>
      <c r="B9757" s="60"/>
      <c r="C9757" s="60"/>
      <c r="D9757" s="60"/>
      <c r="E9757" s="60"/>
      <c r="F9757" s="60"/>
      <c r="G9757" s="60"/>
      <c r="H9757" s="60"/>
      <c r="I9757" s="60"/>
      <c r="J9757" s="60"/>
      <c r="K9757" s="60"/>
      <c r="L9757" s="60"/>
      <c r="M9757" s="60"/>
      <c r="N9757" s="60"/>
      <c r="O9757" s="60"/>
      <c r="P9757" s="60"/>
      <c r="Q9757" s="60"/>
      <c r="R9757" s="334">
        <v>25067</v>
      </c>
      <c r="S9757" s="319" t="s">
        <v>351</v>
      </c>
      <c r="BE9757" s="60"/>
      <c r="BR9757" s="60"/>
      <c r="BX9757" s="151"/>
      <c r="CB9757" s="151"/>
      <c r="CM9757" s="151"/>
      <c r="CO9757" s="151"/>
      <c r="CT9757" s="151"/>
      <c r="CY9757" s="151"/>
    </row>
    <row r="9758" spans="1:103" x14ac:dyDescent="0.2">
      <c r="A9758" s="60"/>
      <c r="B9758" s="60"/>
      <c r="C9758" s="60"/>
      <c r="D9758" s="60"/>
      <c r="E9758" s="60"/>
      <c r="F9758" s="60"/>
      <c r="G9758" s="60"/>
      <c r="H9758" s="60"/>
      <c r="I9758" s="60"/>
      <c r="J9758" s="60"/>
      <c r="K9758" s="60"/>
      <c r="L9758" s="60"/>
      <c r="M9758" s="60"/>
      <c r="N9758" s="60"/>
      <c r="O9758" s="60"/>
      <c r="P9758" s="60"/>
      <c r="Q9758" s="60"/>
      <c r="R9758" s="334">
        <v>25070</v>
      </c>
      <c r="S9758" s="319" t="s">
        <v>351</v>
      </c>
      <c r="BE9758" s="60"/>
      <c r="BR9758" s="60"/>
      <c r="BX9758" s="151"/>
      <c r="CB9758" s="151"/>
      <c r="CM9758" s="151"/>
      <c r="CO9758" s="151"/>
      <c r="CT9758" s="151"/>
      <c r="CY9758" s="151"/>
    </row>
    <row r="9759" spans="1:103" x14ac:dyDescent="0.2">
      <c r="A9759" s="60"/>
      <c r="B9759" s="60"/>
      <c r="C9759" s="60"/>
      <c r="D9759" s="60"/>
      <c r="E9759" s="60"/>
      <c r="F9759" s="60"/>
      <c r="G9759" s="60"/>
      <c r="H9759" s="60"/>
      <c r="I9759" s="60"/>
      <c r="J9759" s="60"/>
      <c r="K9759" s="60"/>
      <c r="L9759" s="60"/>
      <c r="M9759" s="60"/>
      <c r="N9759" s="60"/>
      <c r="O9759" s="60"/>
      <c r="P9759" s="60"/>
      <c r="Q9759" s="60"/>
      <c r="R9759" s="334">
        <v>25071</v>
      </c>
      <c r="S9759" s="319" t="s">
        <v>351</v>
      </c>
      <c r="BE9759" s="60"/>
      <c r="BR9759" s="60"/>
      <c r="BX9759" s="151"/>
      <c r="CB9759" s="151"/>
      <c r="CM9759" s="151"/>
      <c r="CO9759" s="151"/>
      <c r="CT9759" s="151"/>
      <c r="CY9759" s="151"/>
    </row>
    <row r="9760" spans="1:103" x14ac:dyDescent="0.2">
      <c r="A9760" s="60"/>
      <c r="B9760" s="60"/>
      <c r="C9760" s="60"/>
      <c r="D9760" s="60"/>
      <c r="E9760" s="60"/>
      <c r="F9760" s="60"/>
      <c r="G9760" s="60"/>
      <c r="H9760" s="60"/>
      <c r="I9760" s="60"/>
      <c r="J9760" s="60"/>
      <c r="K9760" s="60"/>
      <c r="L9760" s="60"/>
      <c r="M9760" s="60"/>
      <c r="N9760" s="60"/>
      <c r="O9760" s="60"/>
      <c r="P9760" s="60"/>
      <c r="Q9760" s="60"/>
      <c r="R9760" s="334">
        <v>25075</v>
      </c>
      <c r="S9760" s="319" t="s">
        <v>351</v>
      </c>
      <c r="BE9760" s="60"/>
      <c r="BR9760" s="60"/>
      <c r="BX9760" s="151"/>
      <c r="CB9760" s="151"/>
      <c r="CM9760" s="151"/>
      <c r="CO9760" s="151"/>
      <c r="CT9760" s="151"/>
      <c r="CY9760" s="151"/>
    </row>
    <row r="9761" spans="1:103" x14ac:dyDescent="0.2">
      <c r="A9761" s="60"/>
      <c r="B9761" s="60"/>
      <c r="C9761" s="60"/>
      <c r="D9761" s="60"/>
      <c r="E9761" s="60"/>
      <c r="F9761" s="60"/>
      <c r="G9761" s="60"/>
      <c r="H9761" s="60"/>
      <c r="I9761" s="60"/>
      <c r="J9761" s="60"/>
      <c r="K9761" s="60"/>
      <c r="L9761" s="60"/>
      <c r="M9761" s="60"/>
      <c r="N9761" s="60"/>
      <c r="O9761" s="60"/>
      <c r="P9761" s="60"/>
      <c r="Q9761" s="60"/>
      <c r="R9761" s="334">
        <v>25076</v>
      </c>
      <c r="S9761" s="319" t="s">
        <v>351</v>
      </c>
      <c r="BE9761" s="60"/>
      <c r="BR9761" s="60"/>
      <c r="BX9761" s="151"/>
      <c r="CB9761" s="151"/>
      <c r="CM9761" s="151"/>
      <c r="CO9761" s="151"/>
      <c r="CT9761" s="151"/>
      <c r="CY9761" s="151"/>
    </row>
    <row r="9762" spans="1:103" x14ac:dyDescent="0.2">
      <c r="A9762" s="60"/>
      <c r="B9762" s="60"/>
      <c r="C9762" s="60"/>
      <c r="D9762" s="60"/>
      <c r="E9762" s="60"/>
      <c r="F9762" s="60"/>
      <c r="G9762" s="60"/>
      <c r="H9762" s="60"/>
      <c r="I9762" s="60"/>
      <c r="J9762" s="60"/>
      <c r="K9762" s="60"/>
      <c r="L9762" s="60"/>
      <c r="M9762" s="60"/>
      <c r="N9762" s="60"/>
      <c r="O9762" s="60"/>
      <c r="P9762" s="60"/>
      <c r="Q9762" s="60"/>
      <c r="R9762" s="334">
        <v>25079</v>
      </c>
      <c r="S9762" s="319" t="s">
        <v>351</v>
      </c>
      <c r="BE9762" s="60"/>
      <c r="BR9762" s="60"/>
      <c r="BX9762" s="151"/>
      <c r="CB9762" s="151"/>
      <c r="CM9762" s="151"/>
      <c r="CO9762" s="151"/>
      <c r="CT9762" s="151"/>
      <c r="CY9762" s="151"/>
    </row>
    <row r="9763" spans="1:103" x14ac:dyDescent="0.2">
      <c r="A9763" s="60"/>
      <c r="B9763" s="60"/>
      <c r="C9763" s="60"/>
      <c r="D9763" s="60"/>
      <c r="E9763" s="60"/>
      <c r="F9763" s="60"/>
      <c r="G9763" s="60"/>
      <c r="H9763" s="60"/>
      <c r="I9763" s="60"/>
      <c r="J9763" s="60"/>
      <c r="K9763" s="60"/>
      <c r="L9763" s="60"/>
      <c r="M9763" s="60"/>
      <c r="N9763" s="60"/>
      <c r="O9763" s="60"/>
      <c r="P9763" s="60"/>
      <c r="Q9763" s="60"/>
      <c r="R9763" s="334">
        <v>25081</v>
      </c>
      <c r="S9763" s="319" t="s">
        <v>351</v>
      </c>
      <c r="BE9763" s="60"/>
      <c r="BR9763" s="60"/>
      <c r="BX9763" s="151"/>
      <c r="CB9763" s="151"/>
      <c r="CM9763" s="151"/>
      <c r="CO9763" s="151"/>
      <c r="CT9763" s="151"/>
      <c r="CY9763" s="151"/>
    </row>
    <row r="9764" spans="1:103" x14ac:dyDescent="0.2">
      <c r="A9764" s="60"/>
      <c r="B9764" s="60"/>
      <c r="C9764" s="60"/>
      <c r="D9764" s="60"/>
      <c r="E9764" s="60"/>
      <c r="F9764" s="60"/>
      <c r="G9764" s="60"/>
      <c r="H9764" s="60"/>
      <c r="I9764" s="60"/>
      <c r="J9764" s="60"/>
      <c r="K9764" s="60"/>
      <c r="L9764" s="60"/>
      <c r="M9764" s="60"/>
      <c r="N9764" s="60"/>
      <c r="O9764" s="60"/>
      <c r="P9764" s="60"/>
      <c r="Q9764" s="60"/>
      <c r="R9764" s="334">
        <v>25082</v>
      </c>
      <c r="S9764" s="319" t="s">
        <v>351</v>
      </c>
      <c r="BE9764" s="60"/>
      <c r="BR9764" s="60"/>
      <c r="BX9764" s="151"/>
      <c r="CB9764" s="151"/>
      <c r="CM9764" s="151"/>
      <c r="CO9764" s="151"/>
      <c r="CT9764" s="151"/>
      <c r="CY9764" s="151"/>
    </row>
    <row r="9765" spans="1:103" x14ac:dyDescent="0.2">
      <c r="A9765" s="60"/>
      <c r="B9765" s="60"/>
      <c r="C9765" s="60"/>
      <c r="D9765" s="60"/>
      <c r="E9765" s="60"/>
      <c r="F9765" s="60"/>
      <c r="G9765" s="60"/>
      <c r="H9765" s="60"/>
      <c r="I9765" s="60"/>
      <c r="J9765" s="60"/>
      <c r="K9765" s="60"/>
      <c r="L9765" s="60"/>
      <c r="M9765" s="60"/>
      <c r="N9765" s="60"/>
      <c r="O9765" s="60"/>
      <c r="P9765" s="60"/>
      <c r="Q9765" s="60"/>
      <c r="R9765" s="334">
        <v>25083</v>
      </c>
      <c r="S9765" s="319" t="s">
        <v>351</v>
      </c>
      <c r="BE9765" s="60"/>
      <c r="BR9765" s="60"/>
      <c r="BX9765" s="151"/>
      <c r="CB9765" s="151"/>
      <c r="CM9765" s="151"/>
      <c r="CO9765" s="151"/>
      <c r="CT9765" s="151"/>
      <c r="CY9765" s="151"/>
    </row>
    <row r="9766" spans="1:103" x14ac:dyDescent="0.2">
      <c r="A9766" s="60"/>
      <c r="B9766" s="60"/>
      <c r="C9766" s="60"/>
      <c r="D9766" s="60"/>
      <c r="E9766" s="60"/>
      <c r="F9766" s="60"/>
      <c r="G9766" s="60"/>
      <c r="H9766" s="60"/>
      <c r="I9766" s="60"/>
      <c r="J9766" s="60"/>
      <c r="K9766" s="60"/>
      <c r="L9766" s="60"/>
      <c r="M9766" s="60"/>
      <c r="N9766" s="60"/>
      <c r="O9766" s="60"/>
      <c r="P9766" s="60"/>
      <c r="Q9766" s="60"/>
      <c r="R9766" s="334">
        <v>25085</v>
      </c>
      <c r="S9766" s="319" t="s">
        <v>351</v>
      </c>
      <c r="BE9766" s="60"/>
      <c r="BR9766" s="60"/>
      <c r="BX9766" s="151"/>
      <c r="CB9766" s="151"/>
      <c r="CM9766" s="151"/>
      <c r="CO9766" s="151"/>
      <c r="CT9766" s="151"/>
      <c r="CY9766" s="151"/>
    </row>
    <row r="9767" spans="1:103" x14ac:dyDescent="0.2">
      <c r="A9767" s="60"/>
      <c r="B9767" s="60"/>
      <c r="C9767" s="60"/>
      <c r="D9767" s="60"/>
      <c r="E9767" s="60"/>
      <c r="F9767" s="60"/>
      <c r="G9767" s="60"/>
      <c r="H9767" s="60"/>
      <c r="I9767" s="60"/>
      <c r="J9767" s="60"/>
      <c r="K9767" s="60"/>
      <c r="L9767" s="60"/>
      <c r="M9767" s="60"/>
      <c r="N9767" s="60"/>
      <c r="O9767" s="60"/>
      <c r="P9767" s="60"/>
      <c r="Q9767" s="60"/>
      <c r="R9767" s="334">
        <v>25086</v>
      </c>
      <c r="S9767" s="319" t="s">
        <v>351</v>
      </c>
      <c r="BE9767" s="60"/>
      <c r="BR9767" s="60"/>
      <c r="BX9767" s="151"/>
      <c r="CB9767" s="151"/>
      <c r="CM9767" s="151"/>
      <c r="CO9767" s="151"/>
      <c r="CT9767" s="151"/>
      <c r="CY9767" s="151"/>
    </row>
    <row r="9768" spans="1:103" x14ac:dyDescent="0.2">
      <c r="A9768" s="60"/>
      <c r="B9768" s="60"/>
      <c r="C9768" s="60"/>
      <c r="D9768" s="60"/>
      <c r="E9768" s="60"/>
      <c r="F9768" s="60"/>
      <c r="G9768" s="60"/>
      <c r="H9768" s="60"/>
      <c r="I9768" s="60"/>
      <c r="J9768" s="60"/>
      <c r="K9768" s="60"/>
      <c r="L9768" s="60"/>
      <c r="M9768" s="60"/>
      <c r="N9768" s="60"/>
      <c r="O9768" s="60"/>
      <c r="P9768" s="60"/>
      <c r="Q9768" s="60"/>
      <c r="R9768" s="334">
        <v>25088</v>
      </c>
      <c r="S9768" s="319" t="s">
        <v>351</v>
      </c>
      <c r="BE9768" s="60"/>
      <c r="BR9768" s="60"/>
      <c r="BX9768" s="151"/>
      <c r="CB9768" s="151"/>
      <c r="CM9768" s="151"/>
      <c r="CO9768" s="151"/>
      <c r="CT9768" s="151"/>
      <c r="CY9768" s="151"/>
    </row>
    <row r="9769" spans="1:103" x14ac:dyDescent="0.2">
      <c r="A9769" s="60"/>
      <c r="B9769" s="60"/>
      <c r="C9769" s="60"/>
      <c r="D9769" s="60"/>
      <c r="E9769" s="60"/>
      <c r="F9769" s="60"/>
      <c r="G9769" s="60"/>
      <c r="H9769" s="60"/>
      <c r="I9769" s="60"/>
      <c r="J9769" s="60"/>
      <c r="K9769" s="60"/>
      <c r="L9769" s="60"/>
      <c r="M9769" s="60"/>
      <c r="N9769" s="60"/>
      <c r="O9769" s="60"/>
      <c r="P9769" s="60"/>
      <c r="Q9769" s="60"/>
      <c r="R9769" s="334">
        <v>25090</v>
      </c>
      <c r="S9769" s="319" t="s">
        <v>351</v>
      </c>
      <c r="BE9769" s="60"/>
      <c r="BR9769" s="60"/>
      <c r="BX9769" s="151"/>
      <c r="CB9769" s="151"/>
      <c r="CM9769" s="151"/>
      <c r="CO9769" s="151"/>
      <c r="CT9769" s="151"/>
      <c r="CY9769" s="151"/>
    </row>
    <row r="9770" spans="1:103" x14ac:dyDescent="0.2">
      <c r="A9770" s="60"/>
      <c r="B9770" s="60"/>
      <c r="C9770" s="60"/>
      <c r="D9770" s="60"/>
      <c r="E9770" s="60"/>
      <c r="F9770" s="60"/>
      <c r="G9770" s="60"/>
      <c r="H9770" s="60"/>
      <c r="I9770" s="60"/>
      <c r="J9770" s="60"/>
      <c r="K9770" s="60"/>
      <c r="L9770" s="60"/>
      <c r="M9770" s="60"/>
      <c r="N9770" s="60"/>
      <c r="O9770" s="60"/>
      <c r="P9770" s="60"/>
      <c r="Q9770" s="60"/>
      <c r="R9770" s="334">
        <v>25093</v>
      </c>
      <c r="S9770" s="319" t="s">
        <v>351</v>
      </c>
      <c r="BE9770" s="60"/>
      <c r="BR9770" s="60"/>
      <c r="BX9770" s="151"/>
      <c r="CB9770" s="151"/>
      <c r="CM9770" s="151"/>
      <c r="CO9770" s="151"/>
      <c r="CT9770" s="151"/>
      <c r="CY9770" s="151"/>
    </row>
    <row r="9771" spans="1:103" x14ac:dyDescent="0.2">
      <c r="A9771" s="60"/>
      <c r="B9771" s="60"/>
      <c r="C9771" s="60"/>
      <c r="D9771" s="60"/>
      <c r="E9771" s="60"/>
      <c r="F9771" s="60"/>
      <c r="G9771" s="60"/>
      <c r="H9771" s="60"/>
      <c r="I9771" s="60"/>
      <c r="J9771" s="60"/>
      <c r="K9771" s="60"/>
      <c r="L9771" s="60"/>
      <c r="M9771" s="60"/>
      <c r="N9771" s="60"/>
      <c r="O9771" s="60"/>
      <c r="P9771" s="60"/>
      <c r="Q9771" s="60"/>
      <c r="R9771" s="334">
        <v>25102</v>
      </c>
      <c r="S9771" s="319" t="s">
        <v>351</v>
      </c>
      <c r="BE9771" s="60"/>
      <c r="BR9771" s="60"/>
      <c r="BX9771" s="151"/>
      <c r="CB9771" s="151"/>
      <c r="CM9771" s="151"/>
      <c r="CO9771" s="151"/>
      <c r="CT9771" s="151"/>
      <c r="CY9771" s="151"/>
    </row>
    <row r="9772" spans="1:103" x14ac:dyDescent="0.2">
      <c r="A9772" s="60"/>
      <c r="B9772" s="60"/>
      <c r="C9772" s="60"/>
      <c r="D9772" s="60"/>
      <c r="E9772" s="60"/>
      <c r="F9772" s="60"/>
      <c r="G9772" s="60"/>
      <c r="H9772" s="60"/>
      <c r="I9772" s="60"/>
      <c r="J9772" s="60"/>
      <c r="K9772" s="60"/>
      <c r="L9772" s="60"/>
      <c r="M9772" s="60"/>
      <c r="N9772" s="60"/>
      <c r="O9772" s="60"/>
      <c r="P9772" s="60"/>
      <c r="Q9772" s="60"/>
      <c r="R9772" s="334">
        <v>25103</v>
      </c>
      <c r="S9772" s="319" t="s">
        <v>351</v>
      </c>
      <c r="BE9772" s="60"/>
      <c r="BR9772" s="60"/>
      <c r="BX9772" s="151"/>
      <c r="CB9772" s="151"/>
      <c r="CM9772" s="151"/>
      <c r="CO9772" s="151"/>
      <c r="CT9772" s="151"/>
      <c r="CY9772" s="151"/>
    </row>
    <row r="9773" spans="1:103" x14ac:dyDescent="0.2">
      <c r="A9773" s="60"/>
      <c r="B9773" s="60"/>
      <c r="C9773" s="60"/>
      <c r="D9773" s="60"/>
      <c r="E9773" s="60"/>
      <c r="F9773" s="60"/>
      <c r="G9773" s="60"/>
      <c r="H9773" s="60"/>
      <c r="I9773" s="60"/>
      <c r="J9773" s="60"/>
      <c r="K9773" s="60"/>
      <c r="L9773" s="60"/>
      <c r="M9773" s="60"/>
      <c r="N9773" s="60"/>
      <c r="O9773" s="60"/>
      <c r="P9773" s="60"/>
      <c r="Q9773" s="60"/>
      <c r="R9773" s="334">
        <v>25106</v>
      </c>
      <c r="S9773" s="319" t="s">
        <v>351</v>
      </c>
      <c r="BE9773" s="60"/>
      <c r="BR9773" s="60"/>
      <c r="BX9773" s="151"/>
      <c r="CB9773" s="151"/>
      <c r="CM9773" s="151"/>
      <c r="CO9773" s="151"/>
      <c r="CT9773" s="151"/>
      <c r="CY9773" s="151"/>
    </row>
    <row r="9774" spans="1:103" x14ac:dyDescent="0.2">
      <c r="A9774" s="60"/>
      <c r="B9774" s="60"/>
      <c r="C9774" s="60"/>
      <c r="D9774" s="60"/>
      <c r="E9774" s="60"/>
      <c r="F9774" s="60"/>
      <c r="G9774" s="60"/>
      <c r="H9774" s="60"/>
      <c r="I9774" s="60"/>
      <c r="J9774" s="60"/>
      <c r="K9774" s="60"/>
      <c r="L9774" s="60"/>
      <c r="M9774" s="60"/>
      <c r="N9774" s="60"/>
      <c r="O9774" s="60"/>
      <c r="P9774" s="60"/>
      <c r="Q9774" s="60"/>
      <c r="R9774" s="334">
        <v>25107</v>
      </c>
      <c r="S9774" s="319" t="s">
        <v>351</v>
      </c>
      <c r="BE9774" s="60"/>
      <c r="BR9774" s="60"/>
      <c r="BX9774" s="151"/>
      <c r="CB9774" s="151"/>
      <c r="CM9774" s="151"/>
      <c r="CO9774" s="151"/>
      <c r="CT9774" s="151"/>
      <c r="CY9774" s="151"/>
    </row>
    <row r="9775" spans="1:103" x14ac:dyDescent="0.2">
      <c r="A9775" s="60"/>
      <c r="B9775" s="60"/>
      <c r="C9775" s="60"/>
      <c r="D9775" s="60"/>
      <c r="E9775" s="60"/>
      <c r="F9775" s="60"/>
      <c r="G9775" s="60"/>
      <c r="H9775" s="60"/>
      <c r="I9775" s="60"/>
      <c r="J9775" s="60"/>
      <c r="K9775" s="60"/>
      <c r="L9775" s="60"/>
      <c r="M9775" s="60"/>
      <c r="N9775" s="60"/>
      <c r="O9775" s="60"/>
      <c r="P9775" s="60"/>
      <c r="Q9775" s="60"/>
      <c r="R9775" s="334">
        <v>25108</v>
      </c>
      <c r="S9775" s="319" t="s">
        <v>351</v>
      </c>
      <c r="BE9775" s="60"/>
      <c r="BR9775" s="60"/>
      <c r="BX9775" s="151"/>
      <c r="CB9775" s="151"/>
      <c r="CM9775" s="151"/>
      <c r="CO9775" s="151"/>
      <c r="CT9775" s="151"/>
      <c r="CY9775" s="151"/>
    </row>
    <row r="9776" spans="1:103" x14ac:dyDescent="0.2">
      <c r="A9776" s="60"/>
      <c r="B9776" s="60"/>
      <c r="C9776" s="60"/>
      <c r="D9776" s="60"/>
      <c r="E9776" s="60"/>
      <c r="F9776" s="60"/>
      <c r="G9776" s="60"/>
      <c r="H9776" s="60"/>
      <c r="I9776" s="60"/>
      <c r="J9776" s="60"/>
      <c r="K9776" s="60"/>
      <c r="L9776" s="60"/>
      <c r="M9776" s="60"/>
      <c r="N9776" s="60"/>
      <c r="O9776" s="60"/>
      <c r="P9776" s="60"/>
      <c r="Q9776" s="60"/>
      <c r="R9776" s="334">
        <v>25109</v>
      </c>
      <c r="S9776" s="319" t="s">
        <v>351</v>
      </c>
      <c r="BE9776" s="60"/>
      <c r="BR9776" s="60"/>
      <c r="BX9776" s="151"/>
      <c r="CB9776" s="151"/>
      <c r="CM9776" s="151"/>
      <c r="CO9776" s="151"/>
      <c r="CT9776" s="151"/>
      <c r="CY9776" s="151"/>
    </row>
    <row r="9777" spans="1:103" x14ac:dyDescent="0.2">
      <c r="A9777" s="60"/>
      <c r="B9777" s="60"/>
      <c r="C9777" s="60"/>
      <c r="D9777" s="60"/>
      <c r="E9777" s="60"/>
      <c r="F9777" s="60"/>
      <c r="G9777" s="60"/>
      <c r="H9777" s="60"/>
      <c r="I9777" s="60"/>
      <c r="J9777" s="60"/>
      <c r="K9777" s="60"/>
      <c r="L9777" s="60"/>
      <c r="M9777" s="60"/>
      <c r="N9777" s="60"/>
      <c r="O9777" s="60"/>
      <c r="P9777" s="60"/>
      <c r="Q9777" s="60"/>
      <c r="R9777" s="334">
        <v>25110</v>
      </c>
      <c r="S9777" s="319" t="s">
        <v>351</v>
      </c>
      <c r="BE9777" s="60"/>
      <c r="BR9777" s="60"/>
      <c r="BX9777" s="151"/>
      <c r="CB9777" s="151"/>
      <c r="CM9777" s="151"/>
      <c r="CO9777" s="151"/>
      <c r="CT9777" s="151"/>
      <c r="CY9777" s="151"/>
    </row>
    <row r="9778" spans="1:103" x14ac:dyDescent="0.2">
      <c r="A9778" s="60"/>
      <c r="B9778" s="60"/>
      <c r="C9778" s="60"/>
      <c r="D9778" s="60"/>
      <c r="E9778" s="60"/>
      <c r="F9778" s="60"/>
      <c r="G9778" s="60"/>
      <c r="H9778" s="60"/>
      <c r="I9778" s="60"/>
      <c r="J9778" s="60"/>
      <c r="K9778" s="60"/>
      <c r="L9778" s="60"/>
      <c r="M9778" s="60"/>
      <c r="N9778" s="60"/>
      <c r="O9778" s="60"/>
      <c r="P9778" s="60"/>
      <c r="Q9778" s="60"/>
      <c r="R9778" s="334">
        <v>25111</v>
      </c>
      <c r="S9778" s="319" t="s">
        <v>351</v>
      </c>
      <c r="BE9778" s="60"/>
      <c r="BR9778" s="60"/>
      <c r="BX9778" s="151"/>
      <c r="CB9778" s="151"/>
      <c r="CM9778" s="151"/>
      <c r="CO9778" s="151"/>
      <c r="CT9778" s="151"/>
      <c r="CY9778" s="151"/>
    </row>
    <row r="9779" spans="1:103" x14ac:dyDescent="0.2">
      <c r="A9779" s="60"/>
      <c r="B9779" s="60"/>
      <c r="C9779" s="60"/>
      <c r="D9779" s="60"/>
      <c r="E9779" s="60"/>
      <c r="F9779" s="60"/>
      <c r="G9779" s="60"/>
      <c r="H9779" s="60"/>
      <c r="I9779" s="60"/>
      <c r="J9779" s="60"/>
      <c r="K9779" s="60"/>
      <c r="L9779" s="60"/>
      <c r="M9779" s="60"/>
      <c r="N9779" s="60"/>
      <c r="O9779" s="60"/>
      <c r="P9779" s="60"/>
      <c r="Q9779" s="60"/>
      <c r="R9779" s="334">
        <v>25112</v>
      </c>
      <c r="S9779" s="319" t="s">
        <v>351</v>
      </c>
      <c r="BE9779" s="60"/>
      <c r="BR9779" s="60"/>
      <c r="BX9779" s="151"/>
      <c r="CB9779" s="151"/>
      <c r="CM9779" s="151"/>
      <c r="CO9779" s="151"/>
      <c r="CT9779" s="151"/>
      <c r="CY9779" s="151"/>
    </row>
    <row r="9780" spans="1:103" x14ac:dyDescent="0.2">
      <c r="A9780" s="60"/>
      <c r="B9780" s="60"/>
      <c r="C9780" s="60"/>
      <c r="D9780" s="60"/>
      <c r="E9780" s="60"/>
      <c r="F9780" s="60"/>
      <c r="G9780" s="60"/>
      <c r="H9780" s="60"/>
      <c r="I9780" s="60"/>
      <c r="J9780" s="60"/>
      <c r="K9780" s="60"/>
      <c r="L9780" s="60"/>
      <c r="M9780" s="60"/>
      <c r="N9780" s="60"/>
      <c r="O9780" s="60"/>
      <c r="P9780" s="60"/>
      <c r="Q9780" s="60"/>
      <c r="R9780" s="334">
        <v>25113</v>
      </c>
      <c r="S9780" s="319" t="s">
        <v>351</v>
      </c>
      <c r="BE9780" s="60"/>
      <c r="BR9780" s="60"/>
      <c r="BX9780" s="151"/>
      <c r="CB9780" s="151"/>
      <c r="CM9780" s="151"/>
      <c r="CO9780" s="151"/>
      <c r="CT9780" s="151"/>
      <c r="CY9780" s="151"/>
    </row>
    <row r="9781" spans="1:103" x14ac:dyDescent="0.2">
      <c r="A9781" s="60"/>
      <c r="B9781" s="60"/>
      <c r="C9781" s="60"/>
      <c r="D9781" s="60"/>
      <c r="E9781" s="60"/>
      <c r="F9781" s="60"/>
      <c r="G9781" s="60"/>
      <c r="H9781" s="60"/>
      <c r="I9781" s="60"/>
      <c r="J9781" s="60"/>
      <c r="K9781" s="60"/>
      <c r="L9781" s="60"/>
      <c r="M9781" s="60"/>
      <c r="N9781" s="60"/>
      <c r="O9781" s="60"/>
      <c r="P9781" s="60"/>
      <c r="Q9781" s="60"/>
      <c r="R9781" s="334">
        <v>25114</v>
      </c>
      <c r="S9781" s="319" t="s">
        <v>351</v>
      </c>
      <c r="BE9781" s="60"/>
      <c r="BR9781" s="60"/>
      <c r="BX9781" s="151"/>
      <c r="CB9781" s="151"/>
      <c r="CM9781" s="151"/>
      <c r="CO9781" s="151"/>
      <c r="CT9781" s="151"/>
      <c r="CY9781" s="151"/>
    </row>
    <row r="9782" spans="1:103" x14ac:dyDescent="0.2">
      <c r="A9782" s="60"/>
      <c r="B9782" s="60"/>
      <c r="C9782" s="60"/>
      <c r="D9782" s="60"/>
      <c r="E9782" s="60"/>
      <c r="F9782" s="60"/>
      <c r="G9782" s="60"/>
      <c r="H9782" s="60"/>
      <c r="I9782" s="60"/>
      <c r="J9782" s="60"/>
      <c r="K9782" s="60"/>
      <c r="L9782" s="60"/>
      <c r="M9782" s="60"/>
      <c r="N9782" s="60"/>
      <c r="O9782" s="60"/>
      <c r="P9782" s="60"/>
      <c r="Q9782" s="60"/>
      <c r="R9782" s="334">
        <v>25115</v>
      </c>
      <c r="S9782" s="319" t="s">
        <v>351</v>
      </c>
      <c r="BE9782" s="60"/>
      <c r="BR9782" s="60"/>
      <c r="BX9782" s="151"/>
      <c r="CB9782" s="151"/>
      <c r="CM9782" s="151"/>
      <c r="CO9782" s="151"/>
      <c r="CT9782" s="151"/>
      <c r="CY9782" s="151"/>
    </row>
    <row r="9783" spans="1:103" x14ac:dyDescent="0.2">
      <c r="A9783" s="60"/>
      <c r="B9783" s="60"/>
      <c r="C9783" s="60"/>
      <c r="D9783" s="60"/>
      <c r="E9783" s="60"/>
      <c r="F9783" s="60"/>
      <c r="G9783" s="60"/>
      <c r="H9783" s="60"/>
      <c r="I9783" s="60"/>
      <c r="J9783" s="60"/>
      <c r="K9783" s="60"/>
      <c r="L9783" s="60"/>
      <c r="M9783" s="60"/>
      <c r="N9783" s="60"/>
      <c r="O9783" s="60"/>
      <c r="P9783" s="60"/>
      <c r="Q9783" s="60"/>
      <c r="R9783" s="334">
        <v>25118</v>
      </c>
      <c r="S9783" s="319" t="s">
        <v>351</v>
      </c>
      <c r="BE9783" s="60"/>
      <c r="BR9783" s="60"/>
      <c r="BX9783" s="151"/>
      <c r="CB9783" s="151"/>
      <c r="CM9783" s="151"/>
      <c r="CO9783" s="151"/>
      <c r="CT9783" s="151"/>
      <c r="CY9783" s="151"/>
    </row>
    <row r="9784" spans="1:103" x14ac:dyDescent="0.2">
      <c r="A9784" s="60"/>
      <c r="B9784" s="60"/>
      <c r="C9784" s="60"/>
      <c r="D9784" s="60"/>
      <c r="E9784" s="60"/>
      <c r="F9784" s="60"/>
      <c r="G9784" s="60"/>
      <c r="H9784" s="60"/>
      <c r="I9784" s="60"/>
      <c r="J9784" s="60"/>
      <c r="K9784" s="60"/>
      <c r="L9784" s="60"/>
      <c r="M9784" s="60"/>
      <c r="N9784" s="60"/>
      <c r="O9784" s="60"/>
      <c r="P9784" s="60"/>
      <c r="Q9784" s="60"/>
      <c r="R9784" s="334">
        <v>25119</v>
      </c>
      <c r="S9784" s="319" t="s">
        <v>351</v>
      </c>
      <c r="BE9784" s="60"/>
      <c r="BR9784" s="60"/>
      <c r="BX9784" s="151"/>
      <c r="CB9784" s="151"/>
      <c r="CM9784" s="151"/>
      <c r="CO9784" s="151"/>
      <c r="CT9784" s="151"/>
      <c r="CY9784" s="151"/>
    </row>
    <row r="9785" spans="1:103" x14ac:dyDescent="0.2">
      <c r="A9785" s="60"/>
      <c r="B9785" s="60"/>
      <c r="C9785" s="60"/>
      <c r="D9785" s="60"/>
      <c r="E9785" s="60"/>
      <c r="F9785" s="60"/>
      <c r="G9785" s="60"/>
      <c r="H9785" s="60"/>
      <c r="I9785" s="60"/>
      <c r="J9785" s="60"/>
      <c r="K9785" s="60"/>
      <c r="L9785" s="60"/>
      <c r="M9785" s="60"/>
      <c r="N9785" s="60"/>
      <c r="O9785" s="60"/>
      <c r="P9785" s="60"/>
      <c r="Q9785" s="60"/>
      <c r="R9785" s="334">
        <v>25121</v>
      </c>
      <c r="S9785" s="319" t="s">
        <v>351</v>
      </c>
      <c r="BE9785" s="60"/>
      <c r="BR9785" s="60"/>
      <c r="BX9785" s="151"/>
      <c r="CB9785" s="151"/>
      <c r="CM9785" s="151"/>
      <c r="CO9785" s="151"/>
      <c r="CT9785" s="151"/>
      <c r="CY9785" s="151"/>
    </row>
    <row r="9786" spans="1:103" x14ac:dyDescent="0.2">
      <c r="A9786" s="60"/>
      <c r="B9786" s="60"/>
      <c r="C9786" s="60"/>
      <c r="D9786" s="60"/>
      <c r="E9786" s="60"/>
      <c r="F9786" s="60"/>
      <c r="G9786" s="60"/>
      <c r="H9786" s="60"/>
      <c r="I9786" s="60"/>
      <c r="J9786" s="60"/>
      <c r="K9786" s="60"/>
      <c r="L9786" s="60"/>
      <c r="M9786" s="60"/>
      <c r="N9786" s="60"/>
      <c r="O9786" s="60"/>
      <c r="P9786" s="60"/>
      <c r="Q9786" s="60"/>
      <c r="R9786" s="334">
        <v>25123</v>
      </c>
      <c r="S9786" s="319" t="s">
        <v>351</v>
      </c>
      <c r="BE9786" s="60"/>
      <c r="BR9786" s="60"/>
      <c r="BX9786" s="151"/>
      <c r="CB9786" s="151"/>
      <c r="CM9786" s="151"/>
      <c r="CO9786" s="151"/>
      <c r="CT9786" s="151"/>
      <c r="CY9786" s="151"/>
    </row>
    <row r="9787" spans="1:103" x14ac:dyDescent="0.2">
      <c r="A9787" s="60"/>
      <c r="B9787" s="60"/>
      <c r="C9787" s="60"/>
      <c r="D9787" s="60"/>
      <c r="E9787" s="60"/>
      <c r="F9787" s="60"/>
      <c r="G9787" s="60"/>
      <c r="H9787" s="60"/>
      <c r="I9787" s="60"/>
      <c r="J9787" s="60"/>
      <c r="K9787" s="60"/>
      <c r="L9787" s="60"/>
      <c r="M9787" s="60"/>
      <c r="N9787" s="60"/>
      <c r="O9787" s="60"/>
      <c r="P9787" s="60"/>
      <c r="Q9787" s="60"/>
      <c r="R9787" s="334">
        <v>25124</v>
      </c>
      <c r="S9787" s="319" t="s">
        <v>351</v>
      </c>
      <c r="BE9787" s="60"/>
      <c r="BR9787" s="60"/>
      <c r="BX9787" s="151"/>
      <c r="CB9787" s="151"/>
      <c r="CM9787" s="151"/>
      <c r="CO9787" s="151"/>
      <c r="CT9787" s="151"/>
      <c r="CY9787" s="151"/>
    </row>
    <row r="9788" spans="1:103" x14ac:dyDescent="0.2">
      <c r="A9788" s="60"/>
      <c r="B9788" s="60"/>
      <c r="C9788" s="60"/>
      <c r="D9788" s="60"/>
      <c r="E9788" s="60"/>
      <c r="F9788" s="60"/>
      <c r="G9788" s="60"/>
      <c r="H9788" s="60"/>
      <c r="I9788" s="60"/>
      <c r="J9788" s="60"/>
      <c r="K9788" s="60"/>
      <c r="L9788" s="60"/>
      <c r="M9788" s="60"/>
      <c r="N9788" s="60"/>
      <c r="O9788" s="60"/>
      <c r="P9788" s="60"/>
      <c r="Q9788" s="60"/>
      <c r="R9788" s="334">
        <v>25125</v>
      </c>
      <c r="S9788" s="319" t="s">
        <v>351</v>
      </c>
      <c r="BE9788" s="60"/>
      <c r="BR9788" s="60"/>
      <c r="BX9788" s="151"/>
      <c r="CB9788" s="151"/>
      <c r="CM9788" s="151"/>
      <c r="CO9788" s="151"/>
      <c r="CT9788" s="151"/>
      <c r="CY9788" s="151"/>
    </row>
    <row r="9789" spans="1:103" x14ac:dyDescent="0.2">
      <c r="A9789" s="60"/>
      <c r="B9789" s="60"/>
      <c r="C9789" s="60"/>
      <c r="D9789" s="60"/>
      <c r="E9789" s="60"/>
      <c r="F9789" s="60"/>
      <c r="G9789" s="60"/>
      <c r="H9789" s="60"/>
      <c r="I9789" s="60"/>
      <c r="J9789" s="60"/>
      <c r="K9789" s="60"/>
      <c r="L9789" s="60"/>
      <c r="M9789" s="60"/>
      <c r="N9789" s="60"/>
      <c r="O9789" s="60"/>
      <c r="P9789" s="60"/>
      <c r="Q9789" s="60"/>
      <c r="R9789" s="334">
        <v>25126</v>
      </c>
      <c r="S9789" s="319" t="s">
        <v>351</v>
      </c>
      <c r="BE9789" s="60"/>
      <c r="BR9789" s="60"/>
      <c r="BX9789" s="151"/>
      <c r="CB9789" s="151"/>
      <c r="CM9789" s="151"/>
      <c r="CO9789" s="151"/>
      <c r="CT9789" s="151"/>
      <c r="CY9789" s="151"/>
    </row>
    <row r="9790" spans="1:103" x14ac:dyDescent="0.2">
      <c r="A9790" s="60"/>
      <c r="B9790" s="60"/>
      <c r="C9790" s="60"/>
      <c r="D9790" s="60"/>
      <c r="E9790" s="60"/>
      <c r="F9790" s="60"/>
      <c r="G9790" s="60"/>
      <c r="H9790" s="60"/>
      <c r="I9790" s="60"/>
      <c r="J9790" s="60"/>
      <c r="K9790" s="60"/>
      <c r="L9790" s="60"/>
      <c r="M9790" s="60"/>
      <c r="N9790" s="60"/>
      <c r="O9790" s="60"/>
      <c r="P9790" s="60"/>
      <c r="Q9790" s="60"/>
      <c r="R9790" s="334">
        <v>25130</v>
      </c>
      <c r="S9790" s="319" t="s">
        <v>351</v>
      </c>
      <c r="BE9790" s="60"/>
      <c r="BR9790" s="60"/>
      <c r="BX9790" s="151"/>
      <c r="CB9790" s="151"/>
      <c r="CM9790" s="151"/>
      <c r="CO9790" s="151"/>
      <c r="CT9790" s="151"/>
      <c r="CY9790" s="151"/>
    </row>
    <row r="9791" spans="1:103" x14ac:dyDescent="0.2">
      <c r="A9791" s="60"/>
      <c r="B9791" s="60"/>
      <c r="C9791" s="60"/>
      <c r="D9791" s="60"/>
      <c r="E9791" s="60"/>
      <c r="F9791" s="60"/>
      <c r="G9791" s="60"/>
      <c r="H9791" s="60"/>
      <c r="I9791" s="60"/>
      <c r="J9791" s="60"/>
      <c r="K9791" s="60"/>
      <c r="L9791" s="60"/>
      <c r="M9791" s="60"/>
      <c r="N9791" s="60"/>
      <c r="O9791" s="60"/>
      <c r="P9791" s="60"/>
      <c r="Q9791" s="60"/>
      <c r="R9791" s="334">
        <v>25132</v>
      </c>
      <c r="S9791" s="319" t="s">
        <v>351</v>
      </c>
      <c r="BE9791" s="60"/>
      <c r="BR9791" s="60"/>
      <c r="BX9791" s="151"/>
      <c r="CB9791" s="151"/>
      <c r="CM9791" s="151"/>
      <c r="CO9791" s="151"/>
      <c r="CT9791" s="151"/>
      <c r="CY9791" s="151"/>
    </row>
    <row r="9792" spans="1:103" x14ac:dyDescent="0.2">
      <c r="A9792" s="60"/>
      <c r="B9792" s="60"/>
      <c r="C9792" s="60"/>
      <c r="D9792" s="60"/>
      <c r="E9792" s="60"/>
      <c r="F9792" s="60"/>
      <c r="G9792" s="60"/>
      <c r="H9792" s="60"/>
      <c r="I9792" s="60"/>
      <c r="J9792" s="60"/>
      <c r="K9792" s="60"/>
      <c r="L9792" s="60"/>
      <c r="M9792" s="60"/>
      <c r="N9792" s="60"/>
      <c r="O9792" s="60"/>
      <c r="P9792" s="60"/>
      <c r="Q9792" s="60"/>
      <c r="R9792" s="334">
        <v>25133</v>
      </c>
      <c r="S9792" s="319" t="s">
        <v>351</v>
      </c>
      <c r="BE9792" s="60"/>
      <c r="BR9792" s="60"/>
      <c r="BX9792" s="151"/>
      <c r="CB9792" s="151"/>
      <c r="CM9792" s="151"/>
      <c r="CO9792" s="151"/>
      <c r="CT9792" s="151"/>
      <c r="CY9792" s="151"/>
    </row>
    <row r="9793" spans="1:103" x14ac:dyDescent="0.2">
      <c r="A9793" s="60"/>
      <c r="B9793" s="60"/>
      <c r="C9793" s="60"/>
      <c r="D9793" s="60"/>
      <c r="E9793" s="60"/>
      <c r="F9793" s="60"/>
      <c r="G9793" s="60"/>
      <c r="H9793" s="60"/>
      <c r="I9793" s="60"/>
      <c r="J9793" s="60"/>
      <c r="K9793" s="60"/>
      <c r="L9793" s="60"/>
      <c r="M9793" s="60"/>
      <c r="N9793" s="60"/>
      <c r="O9793" s="60"/>
      <c r="P9793" s="60"/>
      <c r="Q9793" s="60"/>
      <c r="R9793" s="334">
        <v>25134</v>
      </c>
      <c r="S9793" s="319" t="s">
        <v>351</v>
      </c>
      <c r="BE9793" s="60"/>
      <c r="BR9793" s="60"/>
      <c r="BX9793" s="151"/>
      <c r="CB9793" s="151"/>
      <c r="CM9793" s="151"/>
      <c r="CO9793" s="151"/>
      <c r="CT9793" s="151"/>
      <c r="CY9793" s="151"/>
    </row>
    <row r="9794" spans="1:103" x14ac:dyDescent="0.2">
      <c r="A9794" s="60"/>
      <c r="B9794" s="60"/>
      <c r="C9794" s="60"/>
      <c r="D9794" s="60"/>
      <c r="E9794" s="60"/>
      <c r="F9794" s="60"/>
      <c r="G9794" s="60"/>
      <c r="H9794" s="60"/>
      <c r="I9794" s="60"/>
      <c r="J9794" s="60"/>
      <c r="K9794" s="60"/>
      <c r="L9794" s="60"/>
      <c r="M9794" s="60"/>
      <c r="N9794" s="60"/>
      <c r="O9794" s="60"/>
      <c r="P9794" s="60"/>
      <c r="Q9794" s="60"/>
      <c r="R9794" s="334">
        <v>25136</v>
      </c>
      <c r="S9794" s="319" t="s">
        <v>351</v>
      </c>
      <c r="BE9794" s="60"/>
      <c r="BR9794" s="60"/>
      <c r="BX9794" s="151"/>
      <c r="CB9794" s="151"/>
      <c r="CM9794" s="151"/>
      <c r="CO9794" s="151"/>
      <c r="CT9794" s="151"/>
      <c r="CY9794" s="151"/>
    </row>
    <row r="9795" spans="1:103" x14ac:dyDescent="0.2">
      <c r="A9795" s="60"/>
      <c r="B9795" s="60"/>
      <c r="C9795" s="60"/>
      <c r="D9795" s="60"/>
      <c r="E9795" s="60"/>
      <c r="F9795" s="60"/>
      <c r="G9795" s="60"/>
      <c r="H9795" s="60"/>
      <c r="I9795" s="60"/>
      <c r="J9795" s="60"/>
      <c r="K9795" s="60"/>
      <c r="L9795" s="60"/>
      <c r="M9795" s="60"/>
      <c r="N9795" s="60"/>
      <c r="O9795" s="60"/>
      <c r="P9795" s="60"/>
      <c r="Q9795" s="60"/>
      <c r="R9795" s="334">
        <v>25139</v>
      </c>
      <c r="S9795" s="319" t="s">
        <v>351</v>
      </c>
      <c r="BE9795" s="60"/>
      <c r="BR9795" s="60"/>
      <c r="BX9795" s="151"/>
      <c r="CB9795" s="151"/>
      <c r="CM9795" s="151"/>
      <c r="CO9795" s="151"/>
      <c r="CT9795" s="151"/>
      <c r="CY9795" s="151"/>
    </row>
    <row r="9796" spans="1:103" x14ac:dyDescent="0.2">
      <c r="A9796" s="60"/>
      <c r="B9796" s="60"/>
      <c r="C9796" s="60"/>
      <c r="D9796" s="60"/>
      <c r="E9796" s="60"/>
      <c r="F9796" s="60"/>
      <c r="G9796" s="60"/>
      <c r="H9796" s="60"/>
      <c r="I9796" s="60"/>
      <c r="J9796" s="60"/>
      <c r="K9796" s="60"/>
      <c r="L9796" s="60"/>
      <c r="M9796" s="60"/>
      <c r="N9796" s="60"/>
      <c r="O9796" s="60"/>
      <c r="P9796" s="60"/>
      <c r="Q9796" s="60"/>
      <c r="R9796" s="334">
        <v>25140</v>
      </c>
      <c r="S9796" s="319" t="s">
        <v>351</v>
      </c>
      <c r="BE9796" s="60"/>
      <c r="BR9796" s="60"/>
      <c r="BX9796" s="151"/>
      <c r="CB9796" s="151"/>
      <c r="CM9796" s="151"/>
      <c r="CO9796" s="151"/>
      <c r="CT9796" s="151"/>
      <c r="CY9796" s="151"/>
    </row>
    <row r="9797" spans="1:103" x14ac:dyDescent="0.2">
      <c r="A9797" s="60"/>
      <c r="B9797" s="60"/>
      <c r="C9797" s="60"/>
      <c r="D9797" s="60"/>
      <c r="E9797" s="60"/>
      <c r="F9797" s="60"/>
      <c r="G9797" s="60"/>
      <c r="H9797" s="60"/>
      <c r="I9797" s="60"/>
      <c r="J9797" s="60"/>
      <c r="K9797" s="60"/>
      <c r="L9797" s="60"/>
      <c r="M9797" s="60"/>
      <c r="N9797" s="60"/>
      <c r="O9797" s="60"/>
      <c r="P9797" s="60"/>
      <c r="Q9797" s="60"/>
      <c r="R9797" s="334">
        <v>25141</v>
      </c>
      <c r="S9797" s="319" t="s">
        <v>351</v>
      </c>
      <c r="BE9797" s="60"/>
      <c r="BR9797" s="60"/>
      <c r="BX9797" s="151"/>
      <c r="CB9797" s="151"/>
      <c r="CM9797" s="151"/>
      <c r="CO9797" s="151"/>
      <c r="CT9797" s="151"/>
      <c r="CY9797" s="151"/>
    </row>
    <row r="9798" spans="1:103" x14ac:dyDescent="0.2">
      <c r="A9798" s="60"/>
      <c r="B9798" s="60"/>
      <c r="C9798" s="60"/>
      <c r="D9798" s="60"/>
      <c r="E9798" s="60"/>
      <c r="F9798" s="60"/>
      <c r="G9798" s="60"/>
      <c r="H9798" s="60"/>
      <c r="I9798" s="60"/>
      <c r="J9798" s="60"/>
      <c r="K9798" s="60"/>
      <c r="L9798" s="60"/>
      <c r="M9798" s="60"/>
      <c r="N9798" s="60"/>
      <c r="O9798" s="60"/>
      <c r="P9798" s="60"/>
      <c r="Q9798" s="60"/>
      <c r="R9798" s="334">
        <v>25142</v>
      </c>
      <c r="S9798" s="319" t="s">
        <v>351</v>
      </c>
      <c r="BE9798" s="60"/>
      <c r="BR9798" s="60"/>
      <c r="BX9798" s="151"/>
      <c r="CB9798" s="151"/>
      <c r="CM9798" s="151"/>
      <c r="CO9798" s="151"/>
      <c r="CT9798" s="151"/>
      <c r="CY9798" s="151"/>
    </row>
    <row r="9799" spans="1:103" x14ac:dyDescent="0.2">
      <c r="A9799" s="60"/>
      <c r="B9799" s="60"/>
      <c r="C9799" s="60"/>
      <c r="D9799" s="60"/>
      <c r="E9799" s="60"/>
      <c r="F9799" s="60"/>
      <c r="G9799" s="60"/>
      <c r="H9799" s="60"/>
      <c r="I9799" s="60"/>
      <c r="J9799" s="60"/>
      <c r="K9799" s="60"/>
      <c r="L9799" s="60"/>
      <c r="M9799" s="60"/>
      <c r="N9799" s="60"/>
      <c r="O9799" s="60"/>
      <c r="P9799" s="60"/>
      <c r="Q9799" s="60"/>
      <c r="R9799" s="334">
        <v>25143</v>
      </c>
      <c r="S9799" s="319" t="s">
        <v>351</v>
      </c>
      <c r="BE9799" s="60"/>
      <c r="BR9799" s="60"/>
      <c r="BX9799" s="151"/>
      <c r="CB9799" s="151"/>
      <c r="CM9799" s="151"/>
      <c r="CO9799" s="151"/>
      <c r="CT9799" s="151"/>
      <c r="CY9799" s="151"/>
    </row>
    <row r="9800" spans="1:103" x14ac:dyDescent="0.2">
      <c r="A9800" s="60"/>
      <c r="B9800" s="60"/>
      <c r="C9800" s="60"/>
      <c r="D9800" s="60"/>
      <c r="E9800" s="60"/>
      <c r="F9800" s="60"/>
      <c r="G9800" s="60"/>
      <c r="H9800" s="60"/>
      <c r="I9800" s="60"/>
      <c r="J9800" s="60"/>
      <c r="K9800" s="60"/>
      <c r="L9800" s="60"/>
      <c r="M9800" s="60"/>
      <c r="N9800" s="60"/>
      <c r="O9800" s="60"/>
      <c r="P9800" s="60"/>
      <c r="Q9800" s="60"/>
      <c r="R9800" s="334">
        <v>25148</v>
      </c>
      <c r="S9800" s="319" t="s">
        <v>351</v>
      </c>
      <c r="BE9800" s="60"/>
      <c r="BR9800" s="60"/>
      <c r="BX9800" s="151"/>
      <c r="CB9800" s="151"/>
      <c r="CM9800" s="151"/>
      <c r="CO9800" s="151"/>
      <c r="CT9800" s="151"/>
      <c r="CY9800" s="151"/>
    </row>
    <row r="9801" spans="1:103" x14ac:dyDescent="0.2">
      <c r="A9801" s="60"/>
      <c r="B9801" s="60"/>
      <c r="C9801" s="60"/>
      <c r="D9801" s="60"/>
      <c r="E9801" s="60"/>
      <c r="F9801" s="60"/>
      <c r="G9801" s="60"/>
      <c r="H9801" s="60"/>
      <c r="I9801" s="60"/>
      <c r="J9801" s="60"/>
      <c r="K9801" s="60"/>
      <c r="L9801" s="60"/>
      <c r="M9801" s="60"/>
      <c r="N9801" s="60"/>
      <c r="O9801" s="60"/>
      <c r="P9801" s="60"/>
      <c r="Q9801" s="60"/>
      <c r="R9801" s="334">
        <v>25149</v>
      </c>
      <c r="S9801" s="319" t="s">
        <v>351</v>
      </c>
      <c r="BE9801" s="60"/>
      <c r="BR9801" s="60"/>
      <c r="BX9801" s="151"/>
      <c r="CB9801" s="151"/>
      <c r="CM9801" s="151"/>
      <c r="CO9801" s="151"/>
      <c r="CT9801" s="151"/>
      <c r="CY9801" s="151"/>
    </row>
    <row r="9802" spans="1:103" x14ac:dyDescent="0.2">
      <c r="A9802" s="60"/>
      <c r="B9802" s="60"/>
      <c r="C9802" s="60"/>
      <c r="D9802" s="60"/>
      <c r="E9802" s="60"/>
      <c r="F9802" s="60"/>
      <c r="G9802" s="60"/>
      <c r="H9802" s="60"/>
      <c r="I9802" s="60"/>
      <c r="J9802" s="60"/>
      <c r="K9802" s="60"/>
      <c r="L9802" s="60"/>
      <c r="M9802" s="60"/>
      <c r="N9802" s="60"/>
      <c r="O9802" s="60"/>
      <c r="P9802" s="60"/>
      <c r="Q9802" s="60"/>
      <c r="R9802" s="334">
        <v>25152</v>
      </c>
      <c r="S9802" s="319" t="s">
        <v>351</v>
      </c>
      <c r="BE9802" s="60"/>
      <c r="BR9802" s="60"/>
      <c r="BX9802" s="151"/>
      <c r="CB9802" s="151"/>
      <c r="CM9802" s="151"/>
      <c r="CO9802" s="151"/>
      <c r="CT9802" s="151"/>
      <c r="CY9802" s="151"/>
    </row>
    <row r="9803" spans="1:103" x14ac:dyDescent="0.2">
      <c r="A9803" s="60"/>
      <c r="B9803" s="60"/>
      <c r="C9803" s="60"/>
      <c r="D9803" s="60"/>
      <c r="E9803" s="60"/>
      <c r="F9803" s="60"/>
      <c r="G9803" s="60"/>
      <c r="H9803" s="60"/>
      <c r="I9803" s="60"/>
      <c r="J9803" s="60"/>
      <c r="K9803" s="60"/>
      <c r="L9803" s="60"/>
      <c r="M9803" s="60"/>
      <c r="N9803" s="60"/>
      <c r="O9803" s="60"/>
      <c r="P9803" s="60"/>
      <c r="Q9803" s="60"/>
      <c r="R9803" s="334">
        <v>25154</v>
      </c>
      <c r="S9803" s="319" t="s">
        <v>351</v>
      </c>
      <c r="BE9803" s="60"/>
      <c r="BR9803" s="60"/>
      <c r="BX9803" s="151"/>
      <c r="CB9803" s="151"/>
      <c r="CM9803" s="151"/>
      <c r="CO9803" s="151"/>
      <c r="CT9803" s="151"/>
      <c r="CY9803" s="151"/>
    </row>
    <row r="9804" spans="1:103" x14ac:dyDescent="0.2">
      <c r="A9804" s="60"/>
      <c r="B9804" s="60"/>
      <c r="C9804" s="60"/>
      <c r="D9804" s="60"/>
      <c r="E9804" s="60"/>
      <c r="F9804" s="60"/>
      <c r="G9804" s="60"/>
      <c r="H9804" s="60"/>
      <c r="I9804" s="60"/>
      <c r="J9804" s="60"/>
      <c r="K9804" s="60"/>
      <c r="L9804" s="60"/>
      <c r="M9804" s="60"/>
      <c r="N9804" s="60"/>
      <c r="O9804" s="60"/>
      <c r="P9804" s="60"/>
      <c r="Q9804" s="60"/>
      <c r="R9804" s="334">
        <v>25156</v>
      </c>
      <c r="S9804" s="319" t="s">
        <v>351</v>
      </c>
      <c r="BE9804" s="60"/>
      <c r="BR9804" s="60"/>
      <c r="BX9804" s="151"/>
      <c r="CB9804" s="151"/>
      <c r="CM9804" s="151"/>
      <c r="CO9804" s="151"/>
      <c r="CT9804" s="151"/>
      <c r="CY9804" s="151"/>
    </row>
    <row r="9805" spans="1:103" x14ac:dyDescent="0.2">
      <c r="A9805" s="60"/>
      <c r="B9805" s="60"/>
      <c r="C9805" s="60"/>
      <c r="D9805" s="60"/>
      <c r="E9805" s="60"/>
      <c r="F9805" s="60"/>
      <c r="G9805" s="60"/>
      <c r="H9805" s="60"/>
      <c r="I9805" s="60"/>
      <c r="J9805" s="60"/>
      <c r="K9805" s="60"/>
      <c r="L9805" s="60"/>
      <c r="M9805" s="60"/>
      <c r="N9805" s="60"/>
      <c r="O9805" s="60"/>
      <c r="P9805" s="60"/>
      <c r="Q9805" s="60"/>
      <c r="R9805" s="334">
        <v>25159</v>
      </c>
      <c r="S9805" s="319" t="s">
        <v>351</v>
      </c>
      <c r="BE9805" s="60"/>
      <c r="BR9805" s="60"/>
      <c r="BX9805" s="151"/>
      <c r="CB9805" s="151"/>
      <c r="CM9805" s="151"/>
      <c r="CO9805" s="151"/>
      <c r="CT9805" s="151"/>
      <c r="CY9805" s="151"/>
    </row>
    <row r="9806" spans="1:103" x14ac:dyDescent="0.2">
      <c r="A9806" s="60"/>
      <c r="B9806" s="60"/>
      <c r="C9806" s="60"/>
      <c r="D9806" s="60"/>
      <c r="E9806" s="60"/>
      <c r="F9806" s="60"/>
      <c r="G9806" s="60"/>
      <c r="H9806" s="60"/>
      <c r="I9806" s="60"/>
      <c r="J9806" s="60"/>
      <c r="K9806" s="60"/>
      <c r="L9806" s="60"/>
      <c r="M9806" s="60"/>
      <c r="N9806" s="60"/>
      <c r="O9806" s="60"/>
      <c r="P9806" s="60"/>
      <c r="Q9806" s="60"/>
      <c r="R9806" s="334">
        <v>25160</v>
      </c>
      <c r="S9806" s="319" t="s">
        <v>351</v>
      </c>
      <c r="BE9806" s="60"/>
      <c r="BR9806" s="60"/>
      <c r="BX9806" s="151"/>
      <c r="CB9806" s="151"/>
      <c r="CM9806" s="151"/>
      <c r="CO9806" s="151"/>
      <c r="CT9806" s="151"/>
      <c r="CY9806" s="151"/>
    </row>
    <row r="9807" spans="1:103" x14ac:dyDescent="0.2">
      <c r="A9807" s="60"/>
      <c r="B9807" s="60"/>
      <c r="C9807" s="60"/>
      <c r="D9807" s="60"/>
      <c r="E9807" s="60"/>
      <c r="F9807" s="60"/>
      <c r="G9807" s="60"/>
      <c r="H9807" s="60"/>
      <c r="I9807" s="60"/>
      <c r="J9807" s="60"/>
      <c r="K9807" s="60"/>
      <c r="L9807" s="60"/>
      <c r="M9807" s="60"/>
      <c r="N9807" s="60"/>
      <c r="O9807" s="60"/>
      <c r="P9807" s="60"/>
      <c r="Q9807" s="60"/>
      <c r="R9807" s="334">
        <v>25161</v>
      </c>
      <c r="S9807" s="319" t="s">
        <v>351</v>
      </c>
      <c r="BE9807" s="60"/>
      <c r="BR9807" s="60"/>
      <c r="BX9807" s="151"/>
      <c r="CB9807" s="151"/>
      <c r="CM9807" s="151"/>
      <c r="CO9807" s="151"/>
      <c r="CT9807" s="151"/>
      <c r="CY9807" s="151"/>
    </row>
    <row r="9808" spans="1:103" x14ac:dyDescent="0.2">
      <c r="A9808" s="60"/>
      <c r="B9808" s="60"/>
      <c r="C9808" s="60"/>
      <c r="D9808" s="60"/>
      <c r="E9808" s="60"/>
      <c r="F9808" s="60"/>
      <c r="G9808" s="60"/>
      <c r="H9808" s="60"/>
      <c r="I9808" s="60"/>
      <c r="J9808" s="60"/>
      <c r="K9808" s="60"/>
      <c r="L9808" s="60"/>
      <c r="M9808" s="60"/>
      <c r="N9808" s="60"/>
      <c r="O9808" s="60"/>
      <c r="P9808" s="60"/>
      <c r="Q9808" s="60"/>
      <c r="R9808" s="334">
        <v>25162</v>
      </c>
      <c r="S9808" s="319" t="s">
        <v>351</v>
      </c>
      <c r="BE9808" s="60"/>
      <c r="BR9808" s="60"/>
      <c r="BX9808" s="151"/>
      <c r="CB9808" s="151"/>
      <c r="CM9808" s="151"/>
      <c r="CO9808" s="151"/>
      <c r="CT9808" s="151"/>
      <c r="CY9808" s="151"/>
    </row>
    <row r="9809" spans="1:103" x14ac:dyDescent="0.2">
      <c r="A9809" s="60"/>
      <c r="B9809" s="60"/>
      <c r="C9809" s="60"/>
      <c r="D9809" s="60"/>
      <c r="E9809" s="60"/>
      <c r="F9809" s="60"/>
      <c r="G9809" s="60"/>
      <c r="H9809" s="60"/>
      <c r="I9809" s="60"/>
      <c r="J9809" s="60"/>
      <c r="K9809" s="60"/>
      <c r="L9809" s="60"/>
      <c r="M9809" s="60"/>
      <c r="N9809" s="60"/>
      <c r="O9809" s="60"/>
      <c r="P9809" s="60"/>
      <c r="Q9809" s="60"/>
      <c r="R9809" s="334">
        <v>25164</v>
      </c>
      <c r="S9809" s="319" t="s">
        <v>351</v>
      </c>
      <c r="BE9809" s="60"/>
      <c r="BR9809" s="60"/>
      <c r="BX9809" s="151"/>
      <c r="CB9809" s="151"/>
      <c r="CM9809" s="151"/>
      <c r="CO9809" s="151"/>
      <c r="CT9809" s="151"/>
      <c r="CY9809" s="151"/>
    </row>
    <row r="9810" spans="1:103" x14ac:dyDescent="0.2">
      <c r="A9810" s="60"/>
      <c r="B9810" s="60"/>
      <c r="C9810" s="60"/>
      <c r="D9810" s="60"/>
      <c r="E9810" s="60"/>
      <c r="F9810" s="60"/>
      <c r="G9810" s="60"/>
      <c r="H9810" s="60"/>
      <c r="I9810" s="60"/>
      <c r="J9810" s="60"/>
      <c r="K9810" s="60"/>
      <c r="L9810" s="60"/>
      <c r="M9810" s="60"/>
      <c r="N9810" s="60"/>
      <c r="O9810" s="60"/>
      <c r="P9810" s="60"/>
      <c r="Q9810" s="60"/>
      <c r="R9810" s="334">
        <v>25165</v>
      </c>
      <c r="S9810" s="319" t="s">
        <v>351</v>
      </c>
      <c r="BE9810" s="60"/>
      <c r="BR9810" s="60"/>
      <c r="BX9810" s="151"/>
      <c r="CB9810" s="151"/>
      <c r="CM9810" s="151"/>
      <c r="CO9810" s="151"/>
      <c r="CT9810" s="151"/>
      <c r="CY9810" s="151"/>
    </row>
    <row r="9811" spans="1:103" x14ac:dyDescent="0.2">
      <c r="A9811" s="60"/>
      <c r="B9811" s="60"/>
      <c r="C9811" s="60"/>
      <c r="D9811" s="60"/>
      <c r="E9811" s="60"/>
      <c r="F9811" s="60"/>
      <c r="G9811" s="60"/>
      <c r="H9811" s="60"/>
      <c r="I9811" s="60"/>
      <c r="J9811" s="60"/>
      <c r="K9811" s="60"/>
      <c r="L9811" s="60"/>
      <c r="M9811" s="60"/>
      <c r="N9811" s="60"/>
      <c r="O9811" s="60"/>
      <c r="P9811" s="60"/>
      <c r="Q9811" s="60"/>
      <c r="R9811" s="334">
        <v>25168</v>
      </c>
      <c r="S9811" s="319" t="s">
        <v>351</v>
      </c>
      <c r="BE9811" s="60"/>
      <c r="BR9811" s="60"/>
      <c r="BX9811" s="151"/>
      <c r="CB9811" s="151"/>
      <c r="CM9811" s="151"/>
      <c r="CO9811" s="151"/>
      <c r="CT9811" s="151"/>
      <c r="CY9811" s="151"/>
    </row>
    <row r="9812" spans="1:103" x14ac:dyDescent="0.2">
      <c r="A9812" s="60"/>
      <c r="B9812" s="60"/>
      <c r="C9812" s="60"/>
      <c r="D9812" s="60"/>
      <c r="E9812" s="60"/>
      <c r="F9812" s="60"/>
      <c r="G9812" s="60"/>
      <c r="H9812" s="60"/>
      <c r="I9812" s="60"/>
      <c r="J9812" s="60"/>
      <c r="K9812" s="60"/>
      <c r="L9812" s="60"/>
      <c r="M9812" s="60"/>
      <c r="N9812" s="60"/>
      <c r="O9812" s="60"/>
      <c r="P9812" s="60"/>
      <c r="Q9812" s="60"/>
      <c r="R9812" s="334">
        <v>25169</v>
      </c>
      <c r="S9812" s="319" t="s">
        <v>351</v>
      </c>
      <c r="BE9812" s="60"/>
      <c r="BR9812" s="60"/>
      <c r="BX9812" s="151"/>
      <c r="CB9812" s="151"/>
      <c r="CM9812" s="151"/>
      <c r="CO9812" s="151"/>
      <c r="CT9812" s="151"/>
      <c r="CY9812" s="151"/>
    </row>
    <row r="9813" spans="1:103" x14ac:dyDescent="0.2">
      <c r="A9813" s="60"/>
      <c r="B9813" s="60"/>
      <c r="C9813" s="60"/>
      <c r="D9813" s="60"/>
      <c r="E9813" s="60"/>
      <c r="F9813" s="60"/>
      <c r="G9813" s="60"/>
      <c r="H9813" s="60"/>
      <c r="I9813" s="60"/>
      <c r="J9813" s="60"/>
      <c r="K9813" s="60"/>
      <c r="L9813" s="60"/>
      <c r="M9813" s="60"/>
      <c r="N9813" s="60"/>
      <c r="O9813" s="60"/>
      <c r="P9813" s="60"/>
      <c r="Q9813" s="60"/>
      <c r="R9813" s="334">
        <v>25173</v>
      </c>
      <c r="S9813" s="319" t="s">
        <v>351</v>
      </c>
      <c r="BE9813" s="60"/>
      <c r="BR9813" s="60"/>
      <c r="BX9813" s="151"/>
      <c r="CB9813" s="151"/>
      <c r="CM9813" s="151"/>
      <c r="CO9813" s="151"/>
      <c r="CT9813" s="151"/>
      <c r="CY9813" s="151"/>
    </row>
    <row r="9814" spans="1:103" x14ac:dyDescent="0.2">
      <c r="A9814" s="60"/>
      <c r="B9814" s="60"/>
      <c r="C9814" s="60"/>
      <c r="D9814" s="60"/>
      <c r="E9814" s="60"/>
      <c r="F9814" s="60"/>
      <c r="G9814" s="60"/>
      <c r="H9814" s="60"/>
      <c r="I9814" s="60"/>
      <c r="J9814" s="60"/>
      <c r="K9814" s="60"/>
      <c r="L9814" s="60"/>
      <c r="M9814" s="60"/>
      <c r="N9814" s="60"/>
      <c r="O9814" s="60"/>
      <c r="P9814" s="60"/>
      <c r="Q9814" s="60"/>
      <c r="R9814" s="334">
        <v>25174</v>
      </c>
      <c r="S9814" s="319" t="s">
        <v>351</v>
      </c>
      <c r="BE9814" s="60"/>
      <c r="BR9814" s="60"/>
      <c r="BX9814" s="151"/>
      <c r="CB9814" s="151"/>
      <c r="CM9814" s="151"/>
      <c r="CO9814" s="151"/>
      <c r="CT9814" s="151"/>
      <c r="CY9814" s="151"/>
    </row>
    <row r="9815" spans="1:103" x14ac:dyDescent="0.2">
      <c r="A9815" s="60"/>
      <c r="B9815" s="60"/>
      <c r="C9815" s="60"/>
      <c r="D9815" s="60"/>
      <c r="E9815" s="60"/>
      <c r="F9815" s="60"/>
      <c r="G9815" s="60"/>
      <c r="H9815" s="60"/>
      <c r="I9815" s="60"/>
      <c r="J9815" s="60"/>
      <c r="K9815" s="60"/>
      <c r="L9815" s="60"/>
      <c r="M9815" s="60"/>
      <c r="N9815" s="60"/>
      <c r="O9815" s="60"/>
      <c r="P9815" s="60"/>
      <c r="Q9815" s="60"/>
      <c r="R9815" s="334">
        <v>25177</v>
      </c>
      <c r="S9815" s="319" t="s">
        <v>351</v>
      </c>
      <c r="BE9815" s="60"/>
      <c r="BR9815" s="60"/>
      <c r="BX9815" s="151"/>
      <c r="CB9815" s="151"/>
      <c r="CM9815" s="151"/>
      <c r="CO9815" s="151"/>
      <c r="CT9815" s="151"/>
      <c r="CY9815" s="151"/>
    </row>
    <row r="9816" spans="1:103" x14ac:dyDescent="0.2">
      <c r="A9816" s="60"/>
      <c r="B9816" s="60"/>
      <c r="C9816" s="60"/>
      <c r="D9816" s="60"/>
      <c r="E9816" s="60"/>
      <c r="F9816" s="60"/>
      <c r="G9816" s="60"/>
      <c r="H9816" s="60"/>
      <c r="I9816" s="60"/>
      <c r="J9816" s="60"/>
      <c r="K9816" s="60"/>
      <c r="L9816" s="60"/>
      <c r="M9816" s="60"/>
      <c r="N9816" s="60"/>
      <c r="O9816" s="60"/>
      <c r="P9816" s="60"/>
      <c r="Q9816" s="60"/>
      <c r="R9816" s="334">
        <v>25180</v>
      </c>
      <c r="S9816" s="319" t="s">
        <v>351</v>
      </c>
      <c r="BE9816" s="60"/>
      <c r="BR9816" s="60"/>
      <c r="BX9816" s="151"/>
      <c r="CB9816" s="151"/>
      <c r="CM9816" s="151"/>
      <c r="CO9816" s="151"/>
      <c r="CT9816" s="151"/>
      <c r="CY9816" s="151"/>
    </row>
    <row r="9817" spans="1:103" x14ac:dyDescent="0.2">
      <c r="A9817" s="60"/>
      <c r="B9817" s="60"/>
      <c r="C9817" s="60"/>
      <c r="D9817" s="60"/>
      <c r="E9817" s="60"/>
      <c r="F9817" s="60"/>
      <c r="G9817" s="60"/>
      <c r="H9817" s="60"/>
      <c r="I9817" s="60"/>
      <c r="J9817" s="60"/>
      <c r="K9817" s="60"/>
      <c r="L9817" s="60"/>
      <c r="M9817" s="60"/>
      <c r="N9817" s="60"/>
      <c r="O9817" s="60"/>
      <c r="P9817" s="60"/>
      <c r="Q9817" s="60"/>
      <c r="R9817" s="334">
        <v>25181</v>
      </c>
      <c r="S9817" s="319" t="s">
        <v>351</v>
      </c>
      <c r="BE9817" s="60"/>
      <c r="BR9817" s="60"/>
      <c r="BX9817" s="151"/>
      <c r="CB9817" s="151"/>
      <c r="CM9817" s="151"/>
      <c r="CO9817" s="151"/>
      <c r="CT9817" s="151"/>
      <c r="CY9817" s="151"/>
    </row>
    <row r="9818" spans="1:103" x14ac:dyDescent="0.2">
      <c r="A9818" s="60"/>
      <c r="B9818" s="60"/>
      <c r="C9818" s="60"/>
      <c r="D9818" s="60"/>
      <c r="E9818" s="60"/>
      <c r="F9818" s="60"/>
      <c r="G9818" s="60"/>
      <c r="H9818" s="60"/>
      <c r="I9818" s="60"/>
      <c r="J9818" s="60"/>
      <c r="K9818" s="60"/>
      <c r="L9818" s="60"/>
      <c r="M9818" s="60"/>
      <c r="N9818" s="60"/>
      <c r="O9818" s="60"/>
      <c r="P9818" s="60"/>
      <c r="Q9818" s="60"/>
      <c r="R9818" s="334">
        <v>25183</v>
      </c>
      <c r="S9818" s="319" t="s">
        <v>351</v>
      </c>
      <c r="BE9818" s="60"/>
      <c r="BR9818" s="60"/>
      <c r="BX9818" s="151"/>
      <c r="CB9818" s="151"/>
      <c r="CM9818" s="151"/>
      <c r="CO9818" s="151"/>
      <c r="CT9818" s="151"/>
      <c r="CY9818" s="151"/>
    </row>
    <row r="9819" spans="1:103" x14ac:dyDescent="0.2">
      <c r="A9819" s="60"/>
      <c r="B9819" s="60"/>
      <c r="C9819" s="60"/>
      <c r="D9819" s="60"/>
      <c r="E9819" s="60"/>
      <c r="F9819" s="60"/>
      <c r="G9819" s="60"/>
      <c r="H9819" s="60"/>
      <c r="I9819" s="60"/>
      <c r="J9819" s="60"/>
      <c r="K9819" s="60"/>
      <c r="L9819" s="60"/>
      <c r="M9819" s="60"/>
      <c r="N9819" s="60"/>
      <c r="O9819" s="60"/>
      <c r="P9819" s="60"/>
      <c r="Q9819" s="60"/>
      <c r="R9819" s="334">
        <v>25185</v>
      </c>
      <c r="S9819" s="319" t="s">
        <v>351</v>
      </c>
      <c r="BE9819" s="60"/>
      <c r="BR9819" s="60"/>
      <c r="BX9819" s="151"/>
      <c r="CB9819" s="151"/>
      <c r="CM9819" s="151"/>
      <c r="CO9819" s="151"/>
      <c r="CT9819" s="151"/>
      <c r="CY9819" s="151"/>
    </row>
    <row r="9820" spans="1:103" x14ac:dyDescent="0.2">
      <c r="A9820" s="60"/>
      <c r="B9820" s="60"/>
      <c r="C9820" s="60"/>
      <c r="D9820" s="60"/>
      <c r="E9820" s="60"/>
      <c r="F9820" s="60"/>
      <c r="G9820" s="60"/>
      <c r="H9820" s="60"/>
      <c r="I9820" s="60"/>
      <c r="J9820" s="60"/>
      <c r="K9820" s="60"/>
      <c r="L9820" s="60"/>
      <c r="M9820" s="60"/>
      <c r="N9820" s="60"/>
      <c r="O9820" s="60"/>
      <c r="P9820" s="60"/>
      <c r="Q9820" s="60"/>
      <c r="R9820" s="334">
        <v>25186</v>
      </c>
      <c r="S9820" s="319" t="s">
        <v>351</v>
      </c>
      <c r="BE9820" s="60"/>
      <c r="BR9820" s="60"/>
      <c r="BX9820" s="151"/>
      <c r="CB9820" s="151"/>
      <c r="CM9820" s="151"/>
      <c r="CO9820" s="151"/>
      <c r="CT9820" s="151"/>
      <c r="CY9820" s="151"/>
    </row>
    <row r="9821" spans="1:103" x14ac:dyDescent="0.2">
      <c r="A9821" s="60"/>
      <c r="B9821" s="60"/>
      <c r="C9821" s="60"/>
      <c r="D9821" s="60"/>
      <c r="E9821" s="60"/>
      <c r="F9821" s="60"/>
      <c r="G9821" s="60"/>
      <c r="H9821" s="60"/>
      <c r="I9821" s="60"/>
      <c r="J9821" s="60"/>
      <c r="K9821" s="60"/>
      <c r="L9821" s="60"/>
      <c r="M9821" s="60"/>
      <c r="N9821" s="60"/>
      <c r="O9821" s="60"/>
      <c r="P9821" s="60"/>
      <c r="Q9821" s="60"/>
      <c r="R9821" s="334">
        <v>25187</v>
      </c>
      <c r="S9821" s="319" t="s">
        <v>351</v>
      </c>
      <c r="BE9821" s="60"/>
      <c r="BR9821" s="60"/>
      <c r="BX9821" s="151"/>
      <c r="CB9821" s="151"/>
      <c r="CM9821" s="151"/>
      <c r="CO9821" s="151"/>
      <c r="CT9821" s="151"/>
      <c r="CY9821" s="151"/>
    </row>
    <row r="9822" spans="1:103" x14ac:dyDescent="0.2">
      <c r="A9822" s="60"/>
      <c r="B9822" s="60"/>
      <c r="C9822" s="60"/>
      <c r="D9822" s="60"/>
      <c r="E9822" s="60"/>
      <c r="F9822" s="60"/>
      <c r="G9822" s="60"/>
      <c r="H9822" s="60"/>
      <c r="I9822" s="60"/>
      <c r="J9822" s="60"/>
      <c r="K9822" s="60"/>
      <c r="L9822" s="60"/>
      <c r="M9822" s="60"/>
      <c r="N9822" s="60"/>
      <c r="O9822" s="60"/>
      <c r="P9822" s="60"/>
      <c r="Q9822" s="60"/>
      <c r="R9822" s="334">
        <v>25193</v>
      </c>
      <c r="S9822" s="319" t="s">
        <v>351</v>
      </c>
      <c r="BE9822" s="60"/>
      <c r="BR9822" s="60"/>
      <c r="BX9822" s="151"/>
      <c r="CB9822" s="151"/>
      <c r="CM9822" s="151"/>
      <c r="CO9822" s="151"/>
      <c r="CT9822" s="151"/>
      <c r="CY9822" s="151"/>
    </row>
    <row r="9823" spans="1:103" x14ac:dyDescent="0.2">
      <c r="A9823" s="60"/>
      <c r="B9823" s="60"/>
      <c r="C9823" s="60"/>
      <c r="D9823" s="60"/>
      <c r="E9823" s="60"/>
      <c r="F9823" s="60"/>
      <c r="G9823" s="60"/>
      <c r="H9823" s="60"/>
      <c r="I9823" s="60"/>
      <c r="J9823" s="60"/>
      <c r="K9823" s="60"/>
      <c r="L9823" s="60"/>
      <c r="M9823" s="60"/>
      <c r="N9823" s="60"/>
      <c r="O9823" s="60"/>
      <c r="P9823" s="60"/>
      <c r="Q9823" s="60"/>
      <c r="R9823" s="334">
        <v>25201</v>
      </c>
      <c r="S9823" s="319" t="s">
        <v>351</v>
      </c>
      <c r="BE9823" s="60"/>
      <c r="BR9823" s="60"/>
      <c r="BX9823" s="151"/>
      <c r="CB9823" s="151"/>
      <c r="CM9823" s="151"/>
      <c r="CO9823" s="151"/>
      <c r="CT9823" s="151"/>
      <c r="CY9823" s="151"/>
    </row>
    <row r="9824" spans="1:103" x14ac:dyDescent="0.2">
      <c r="A9824" s="60"/>
      <c r="B9824" s="60"/>
      <c r="C9824" s="60"/>
      <c r="D9824" s="60"/>
      <c r="E9824" s="60"/>
      <c r="F9824" s="60"/>
      <c r="G9824" s="60"/>
      <c r="H9824" s="60"/>
      <c r="I9824" s="60"/>
      <c r="J9824" s="60"/>
      <c r="K9824" s="60"/>
      <c r="L9824" s="60"/>
      <c r="M9824" s="60"/>
      <c r="N9824" s="60"/>
      <c r="O9824" s="60"/>
      <c r="P9824" s="60"/>
      <c r="Q9824" s="60"/>
      <c r="R9824" s="334">
        <v>25202</v>
      </c>
      <c r="S9824" s="319" t="s">
        <v>351</v>
      </c>
      <c r="BE9824" s="60"/>
      <c r="BR9824" s="60"/>
      <c r="BX9824" s="151"/>
      <c r="CB9824" s="151"/>
      <c r="CM9824" s="151"/>
      <c r="CO9824" s="151"/>
      <c r="CT9824" s="151"/>
      <c r="CY9824" s="151"/>
    </row>
    <row r="9825" spans="1:103" x14ac:dyDescent="0.2">
      <c r="A9825" s="60"/>
      <c r="B9825" s="60"/>
      <c r="C9825" s="60"/>
      <c r="D9825" s="60"/>
      <c r="E9825" s="60"/>
      <c r="F9825" s="60"/>
      <c r="G9825" s="60"/>
      <c r="H9825" s="60"/>
      <c r="I9825" s="60"/>
      <c r="J9825" s="60"/>
      <c r="K9825" s="60"/>
      <c r="L9825" s="60"/>
      <c r="M9825" s="60"/>
      <c r="N9825" s="60"/>
      <c r="O9825" s="60"/>
      <c r="P9825" s="60"/>
      <c r="Q9825" s="60"/>
      <c r="R9825" s="334">
        <v>25203</v>
      </c>
      <c r="S9825" s="319" t="s">
        <v>351</v>
      </c>
      <c r="BE9825" s="60"/>
      <c r="BR9825" s="60"/>
      <c r="BX9825" s="151"/>
      <c r="CB9825" s="151"/>
      <c r="CM9825" s="151"/>
      <c r="CO9825" s="151"/>
      <c r="CT9825" s="151"/>
      <c r="CY9825" s="151"/>
    </row>
    <row r="9826" spans="1:103" x14ac:dyDescent="0.2">
      <c r="A9826" s="60"/>
      <c r="B9826" s="60"/>
      <c r="C9826" s="60"/>
      <c r="D9826" s="60"/>
      <c r="E9826" s="60"/>
      <c r="F9826" s="60"/>
      <c r="G9826" s="60"/>
      <c r="H9826" s="60"/>
      <c r="I9826" s="60"/>
      <c r="J9826" s="60"/>
      <c r="K9826" s="60"/>
      <c r="L9826" s="60"/>
      <c r="M9826" s="60"/>
      <c r="N9826" s="60"/>
      <c r="O9826" s="60"/>
      <c r="P9826" s="60"/>
      <c r="Q9826" s="60"/>
      <c r="R9826" s="334">
        <v>25204</v>
      </c>
      <c r="S9826" s="319" t="s">
        <v>351</v>
      </c>
      <c r="BE9826" s="60"/>
      <c r="BR9826" s="60"/>
      <c r="BX9826" s="151"/>
      <c r="CB9826" s="151"/>
      <c r="CM9826" s="151"/>
      <c r="CO9826" s="151"/>
      <c r="CT9826" s="151"/>
      <c r="CY9826" s="151"/>
    </row>
    <row r="9827" spans="1:103" x14ac:dyDescent="0.2">
      <c r="A9827" s="60"/>
      <c r="B9827" s="60"/>
      <c r="C9827" s="60"/>
      <c r="D9827" s="60"/>
      <c r="E9827" s="60"/>
      <c r="F9827" s="60"/>
      <c r="G9827" s="60"/>
      <c r="H9827" s="60"/>
      <c r="I9827" s="60"/>
      <c r="J9827" s="60"/>
      <c r="K9827" s="60"/>
      <c r="L9827" s="60"/>
      <c r="M9827" s="60"/>
      <c r="N9827" s="60"/>
      <c r="O9827" s="60"/>
      <c r="P9827" s="60"/>
      <c r="Q9827" s="60"/>
      <c r="R9827" s="334">
        <v>25205</v>
      </c>
      <c r="S9827" s="319" t="s">
        <v>351</v>
      </c>
      <c r="BE9827" s="60"/>
      <c r="BR9827" s="60"/>
      <c r="BX9827" s="151"/>
      <c r="CB9827" s="151"/>
      <c r="CM9827" s="151"/>
      <c r="CO9827" s="151"/>
      <c r="CT9827" s="151"/>
      <c r="CY9827" s="151"/>
    </row>
    <row r="9828" spans="1:103" x14ac:dyDescent="0.2">
      <c r="A9828" s="60"/>
      <c r="B9828" s="60"/>
      <c r="C9828" s="60"/>
      <c r="D9828" s="60"/>
      <c r="E9828" s="60"/>
      <c r="F9828" s="60"/>
      <c r="G9828" s="60"/>
      <c r="H9828" s="60"/>
      <c r="I9828" s="60"/>
      <c r="J9828" s="60"/>
      <c r="K9828" s="60"/>
      <c r="L9828" s="60"/>
      <c r="M9828" s="60"/>
      <c r="N9828" s="60"/>
      <c r="O9828" s="60"/>
      <c r="P9828" s="60"/>
      <c r="Q9828" s="60"/>
      <c r="R9828" s="334">
        <v>25206</v>
      </c>
      <c r="S9828" s="319" t="s">
        <v>351</v>
      </c>
      <c r="BE9828" s="60"/>
      <c r="BR9828" s="60"/>
      <c r="BX9828" s="151"/>
      <c r="CB9828" s="151"/>
      <c r="CM9828" s="151"/>
      <c r="CO9828" s="151"/>
      <c r="CT9828" s="151"/>
      <c r="CY9828" s="151"/>
    </row>
    <row r="9829" spans="1:103" x14ac:dyDescent="0.2">
      <c r="A9829" s="60"/>
      <c r="B9829" s="60"/>
      <c r="C9829" s="60"/>
      <c r="D9829" s="60"/>
      <c r="E9829" s="60"/>
      <c r="F9829" s="60"/>
      <c r="G9829" s="60"/>
      <c r="H9829" s="60"/>
      <c r="I9829" s="60"/>
      <c r="J9829" s="60"/>
      <c r="K9829" s="60"/>
      <c r="L9829" s="60"/>
      <c r="M9829" s="60"/>
      <c r="N9829" s="60"/>
      <c r="O9829" s="60"/>
      <c r="P9829" s="60"/>
      <c r="Q9829" s="60"/>
      <c r="R9829" s="334">
        <v>25208</v>
      </c>
      <c r="S9829" s="319" t="s">
        <v>351</v>
      </c>
      <c r="BE9829" s="60"/>
      <c r="BR9829" s="60"/>
      <c r="BX9829" s="151"/>
      <c r="CB9829" s="151"/>
      <c r="CM9829" s="151"/>
      <c r="CO9829" s="151"/>
      <c r="CT9829" s="151"/>
      <c r="CY9829" s="151"/>
    </row>
    <row r="9830" spans="1:103" x14ac:dyDescent="0.2">
      <c r="A9830" s="60"/>
      <c r="B9830" s="60"/>
      <c r="C9830" s="60"/>
      <c r="D9830" s="60"/>
      <c r="E9830" s="60"/>
      <c r="F9830" s="60"/>
      <c r="G9830" s="60"/>
      <c r="H9830" s="60"/>
      <c r="I9830" s="60"/>
      <c r="J9830" s="60"/>
      <c r="K9830" s="60"/>
      <c r="L9830" s="60"/>
      <c r="M9830" s="60"/>
      <c r="N9830" s="60"/>
      <c r="O9830" s="60"/>
      <c r="P9830" s="60"/>
      <c r="Q9830" s="60"/>
      <c r="R9830" s="334">
        <v>25209</v>
      </c>
      <c r="S9830" s="319" t="s">
        <v>351</v>
      </c>
      <c r="BE9830" s="60"/>
      <c r="BR9830" s="60"/>
      <c r="BX9830" s="151"/>
      <c r="CB9830" s="151"/>
      <c r="CM9830" s="151"/>
      <c r="CO9830" s="151"/>
      <c r="CT9830" s="151"/>
      <c r="CY9830" s="151"/>
    </row>
    <row r="9831" spans="1:103" x14ac:dyDescent="0.2">
      <c r="A9831" s="60"/>
      <c r="B9831" s="60"/>
      <c r="C9831" s="60"/>
      <c r="D9831" s="60"/>
      <c r="E9831" s="60"/>
      <c r="F9831" s="60"/>
      <c r="G9831" s="60"/>
      <c r="H9831" s="60"/>
      <c r="I9831" s="60"/>
      <c r="J9831" s="60"/>
      <c r="K9831" s="60"/>
      <c r="L9831" s="60"/>
      <c r="M9831" s="60"/>
      <c r="N9831" s="60"/>
      <c r="O9831" s="60"/>
      <c r="P9831" s="60"/>
      <c r="Q9831" s="60"/>
      <c r="R9831" s="334">
        <v>25211</v>
      </c>
      <c r="S9831" s="319" t="s">
        <v>351</v>
      </c>
      <c r="BE9831" s="60"/>
      <c r="BR9831" s="60"/>
      <c r="BX9831" s="151"/>
      <c r="CB9831" s="151"/>
      <c r="CM9831" s="151"/>
      <c r="CO9831" s="151"/>
      <c r="CT9831" s="151"/>
      <c r="CY9831" s="151"/>
    </row>
    <row r="9832" spans="1:103" x14ac:dyDescent="0.2">
      <c r="A9832" s="60"/>
      <c r="B9832" s="60"/>
      <c r="C9832" s="60"/>
      <c r="D9832" s="60"/>
      <c r="E9832" s="60"/>
      <c r="F9832" s="60"/>
      <c r="G9832" s="60"/>
      <c r="H9832" s="60"/>
      <c r="I9832" s="60"/>
      <c r="J9832" s="60"/>
      <c r="K9832" s="60"/>
      <c r="L9832" s="60"/>
      <c r="M9832" s="60"/>
      <c r="N9832" s="60"/>
      <c r="O9832" s="60"/>
      <c r="P9832" s="60"/>
      <c r="Q9832" s="60"/>
      <c r="R9832" s="334">
        <v>25213</v>
      </c>
      <c r="S9832" s="319" t="s">
        <v>351</v>
      </c>
      <c r="BE9832" s="60"/>
      <c r="BR9832" s="60"/>
      <c r="BX9832" s="151"/>
      <c r="CB9832" s="151"/>
      <c r="CM9832" s="151"/>
      <c r="CO9832" s="151"/>
      <c r="CT9832" s="151"/>
      <c r="CY9832" s="151"/>
    </row>
    <row r="9833" spans="1:103" x14ac:dyDescent="0.2">
      <c r="A9833" s="60"/>
      <c r="B9833" s="60"/>
      <c r="C9833" s="60"/>
      <c r="D9833" s="60"/>
      <c r="E9833" s="60"/>
      <c r="F9833" s="60"/>
      <c r="G9833" s="60"/>
      <c r="H9833" s="60"/>
      <c r="I9833" s="60"/>
      <c r="J9833" s="60"/>
      <c r="K9833" s="60"/>
      <c r="L9833" s="60"/>
      <c r="M9833" s="60"/>
      <c r="N9833" s="60"/>
      <c r="O9833" s="60"/>
      <c r="P9833" s="60"/>
      <c r="Q9833" s="60"/>
      <c r="R9833" s="334">
        <v>25214</v>
      </c>
      <c r="S9833" s="319" t="s">
        <v>351</v>
      </c>
      <c r="BE9833" s="60"/>
      <c r="BR9833" s="60"/>
      <c r="BX9833" s="151"/>
      <c r="CB9833" s="151"/>
      <c r="CM9833" s="151"/>
      <c r="CO9833" s="151"/>
      <c r="CT9833" s="151"/>
      <c r="CY9833" s="151"/>
    </row>
    <row r="9834" spans="1:103" x14ac:dyDescent="0.2">
      <c r="A9834" s="60"/>
      <c r="B9834" s="60"/>
      <c r="C9834" s="60"/>
      <c r="D9834" s="60"/>
      <c r="E9834" s="60"/>
      <c r="F9834" s="60"/>
      <c r="G9834" s="60"/>
      <c r="H9834" s="60"/>
      <c r="I9834" s="60"/>
      <c r="J9834" s="60"/>
      <c r="K9834" s="60"/>
      <c r="L9834" s="60"/>
      <c r="M9834" s="60"/>
      <c r="N9834" s="60"/>
      <c r="O9834" s="60"/>
      <c r="P9834" s="60"/>
      <c r="Q9834" s="60"/>
      <c r="R9834" s="334">
        <v>25231</v>
      </c>
      <c r="S9834" s="319" t="s">
        <v>351</v>
      </c>
      <c r="BE9834" s="60"/>
      <c r="BR9834" s="60"/>
      <c r="BX9834" s="151"/>
      <c r="CB9834" s="151"/>
      <c r="CM9834" s="151"/>
      <c r="CO9834" s="151"/>
      <c r="CT9834" s="151"/>
      <c r="CY9834" s="151"/>
    </row>
    <row r="9835" spans="1:103" x14ac:dyDescent="0.2">
      <c r="A9835" s="60"/>
      <c r="B9835" s="60"/>
      <c r="C9835" s="60"/>
      <c r="D9835" s="60"/>
      <c r="E9835" s="60"/>
      <c r="F9835" s="60"/>
      <c r="G9835" s="60"/>
      <c r="H9835" s="60"/>
      <c r="I9835" s="60"/>
      <c r="J9835" s="60"/>
      <c r="K9835" s="60"/>
      <c r="L9835" s="60"/>
      <c r="M9835" s="60"/>
      <c r="N9835" s="60"/>
      <c r="O9835" s="60"/>
      <c r="P9835" s="60"/>
      <c r="Q9835" s="60"/>
      <c r="R9835" s="334">
        <v>25234</v>
      </c>
      <c r="S9835" s="319" t="s">
        <v>351</v>
      </c>
      <c r="BE9835" s="60"/>
      <c r="BR9835" s="60"/>
      <c r="BX9835" s="151"/>
      <c r="CB9835" s="151"/>
      <c r="CM9835" s="151"/>
      <c r="CO9835" s="151"/>
      <c r="CT9835" s="151"/>
      <c r="CY9835" s="151"/>
    </row>
    <row r="9836" spans="1:103" x14ac:dyDescent="0.2">
      <c r="A9836" s="60"/>
      <c r="B9836" s="60"/>
      <c r="C9836" s="60"/>
      <c r="D9836" s="60"/>
      <c r="E9836" s="60"/>
      <c r="F9836" s="60"/>
      <c r="G9836" s="60"/>
      <c r="H9836" s="60"/>
      <c r="I9836" s="60"/>
      <c r="J9836" s="60"/>
      <c r="K9836" s="60"/>
      <c r="L9836" s="60"/>
      <c r="M9836" s="60"/>
      <c r="N9836" s="60"/>
      <c r="O9836" s="60"/>
      <c r="P9836" s="60"/>
      <c r="Q9836" s="60"/>
      <c r="R9836" s="334">
        <v>25235</v>
      </c>
      <c r="S9836" s="319" t="s">
        <v>351</v>
      </c>
      <c r="BE9836" s="60"/>
      <c r="BR9836" s="60"/>
      <c r="BX9836" s="151"/>
      <c r="CB9836" s="151"/>
      <c r="CM9836" s="151"/>
      <c r="CO9836" s="151"/>
      <c r="CT9836" s="151"/>
      <c r="CY9836" s="151"/>
    </row>
    <row r="9837" spans="1:103" x14ac:dyDescent="0.2">
      <c r="A9837" s="60"/>
      <c r="B9837" s="60"/>
      <c r="C9837" s="60"/>
      <c r="D9837" s="60"/>
      <c r="E9837" s="60"/>
      <c r="F9837" s="60"/>
      <c r="G9837" s="60"/>
      <c r="H9837" s="60"/>
      <c r="I9837" s="60"/>
      <c r="J9837" s="60"/>
      <c r="K9837" s="60"/>
      <c r="L9837" s="60"/>
      <c r="M9837" s="60"/>
      <c r="N9837" s="60"/>
      <c r="O9837" s="60"/>
      <c r="P9837" s="60"/>
      <c r="Q9837" s="60"/>
      <c r="R9837" s="334">
        <v>25239</v>
      </c>
      <c r="S9837" s="319" t="s">
        <v>351</v>
      </c>
      <c r="BE9837" s="60"/>
      <c r="BR9837" s="60"/>
      <c r="BX9837" s="151"/>
      <c r="CB9837" s="151"/>
      <c r="CM9837" s="151"/>
      <c r="CO9837" s="151"/>
      <c r="CT9837" s="151"/>
      <c r="CY9837" s="151"/>
    </row>
    <row r="9838" spans="1:103" x14ac:dyDescent="0.2">
      <c r="A9838" s="60"/>
      <c r="B9838" s="60"/>
      <c r="C9838" s="60"/>
      <c r="D9838" s="60"/>
      <c r="E9838" s="60"/>
      <c r="F9838" s="60"/>
      <c r="G9838" s="60"/>
      <c r="H9838" s="60"/>
      <c r="I9838" s="60"/>
      <c r="J9838" s="60"/>
      <c r="K9838" s="60"/>
      <c r="L9838" s="60"/>
      <c r="M9838" s="60"/>
      <c r="N9838" s="60"/>
      <c r="O9838" s="60"/>
      <c r="P9838" s="60"/>
      <c r="Q9838" s="60"/>
      <c r="R9838" s="334">
        <v>25241</v>
      </c>
      <c r="S9838" s="319" t="s">
        <v>351</v>
      </c>
      <c r="BE9838" s="60"/>
      <c r="BR9838" s="60"/>
      <c r="BX9838" s="151"/>
      <c r="CB9838" s="151"/>
      <c r="CM9838" s="151"/>
      <c r="CO9838" s="151"/>
      <c r="CT9838" s="151"/>
      <c r="CY9838" s="151"/>
    </row>
    <row r="9839" spans="1:103" x14ac:dyDescent="0.2">
      <c r="A9839" s="60"/>
      <c r="B9839" s="60"/>
      <c r="C9839" s="60"/>
      <c r="D9839" s="60"/>
      <c r="E9839" s="60"/>
      <c r="F9839" s="60"/>
      <c r="G9839" s="60"/>
      <c r="H9839" s="60"/>
      <c r="I9839" s="60"/>
      <c r="J9839" s="60"/>
      <c r="K9839" s="60"/>
      <c r="L9839" s="60"/>
      <c r="M9839" s="60"/>
      <c r="N9839" s="60"/>
      <c r="O9839" s="60"/>
      <c r="P9839" s="60"/>
      <c r="Q9839" s="60"/>
      <c r="R9839" s="334">
        <v>25243</v>
      </c>
      <c r="S9839" s="319" t="s">
        <v>351</v>
      </c>
      <c r="BE9839" s="60"/>
      <c r="BR9839" s="60"/>
      <c r="BX9839" s="151"/>
      <c r="CB9839" s="151"/>
      <c r="CM9839" s="151"/>
      <c r="CO9839" s="151"/>
      <c r="CT9839" s="151"/>
      <c r="CY9839" s="151"/>
    </row>
    <row r="9840" spans="1:103" x14ac:dyDescent="0.2">
      <c r="A9840" s="60"/>
      <c r="B9840" s="60"/>
      <c r="C9840" s="60"/>
      <c r="D9840" s="60"/>
      <c r="E9840" s="60"/>
      <c r="F9840" s="60"/>
      <c r="G9840" s="60"/>
      <c r="H9840" s="60"/>
      <c r="I9840" s="60"/>
      <c r="J9840" s="60"/>
      <c r="K9840" s="60"/>
      <c r="L9840" s="60"/>
      <c r="M9840" s="60"/>
      <c r="N9840" s="60"/>
      <c r="O9840" s="60"/>
      <c r="P9840" s="60"/>
      <c r="Q9840" s="60"/>
      <c r="R9840" s="334">
        <v>25244</v>
      </c>
      <c r="S9840" s="319" t="s">
        <v>351</v>
      </c>
      <c r="BE9840" s="60"/>
      <c r="BR9840" s="60"/>
      <c r="BX9840" s="151"/>
      <c r="CB9840" s="151"/>
      <c r="CM9840" s="151"/>
      <c r="CO9840" s="151"/>
      <c r="CT9840" s="151"/>
      <c r="CY9840" s="151"/>
    </row>
    <row r="9841" spans="1:103" x14ac:dyDescent="0.2">
      <c r="A9841" s="60"/>
      <c r="B9841" s="60"/>
      <c r="C9841" s="60"/>
      <c r="D9841" s="60"/>
      <c r="E9841" s="60"/>
      <c r="F9841" s="60"/>
      <c r="G9841" s="60"/>
      <c r="H9841" s="60"/>
      <c r="I9841" s="60"/>
      <c r="J9841" s="60"/>
      <c r="K9841" s="60"/>
      <c r="L9841" s="60"/>
      <c r="M9841" s="60"/>
      <c r="N9841" s="60"/>
      <c r="O9841" s="60"/>
      <c r="P9841" s="60"/>
      <c r="Q9841" s="60"/>
      <c r="R9841" s="334">
        <v>25245</v>
      </c>
      <c r="S9841" s="319" t="s">
        <v>351</v>
      </c>
      <c r="BE9841" s="60"/>
      <c r="BR9841" s="60"/>
      <c r="BX9841" s="151"/>
      <c r="CB9841" s="151"/>
      <c r="CM9841" s="151"/>
      <c r="CO9841" s="151"/>
      <c r="CT9841" s="151"/>
      <c r="CY9841" s="151"/>
    </row>
    <row r="9842" spans="1:103" x14ac:dyDescent="0.2">
      <c r="A9842" s="60"/>
      <c r="B9842" s="60"/>
      <c r="C9842" s="60"/>
      <c r="D9842" s="60"/>
      <c r="E9842" s="60"/>
      <c r="F9842" s="60"/>
      <c r="G9842" s="60"/>
      <c r="H9842" s="60"/>
      <c r="I9842" s="60"/>
      <c r="J9842" s="60"/>
      <c r="K9842" s="60"/>
      <c r="L9842" s="60"/>
      <c r="M9842" s="60"/>
      <c r="N9842" s="60"/>
      <c r="O9842" s="60"/>
      <c r="P9842" s="60"/>
      <c r="Q9842" s="60"/>
      <c r="R9842" s="334">
        <v>25247</v>
      </c>
      <c r="S9842" s="319" t="s">
        <v>351</v>
      </c>
      <c r="BE9842" s="60"/>
      <c r="BR9842" s="60"/>
      <c r="BX9842" s="151"/>
      <c r="CB9842" s="151"/>
      <c r="CM9842" s="151"/>
      <c r="CO9842" s="151"/>
      <c r="CT9842" s="151"/>
      <c r="CY9842" s="151"/>
    </row>
    <row r="9843" spans="1:103" x14ac:dyDescent="0.2">
      <c r="A9843" s="60"/>
      <c r="B9843" s="60"/>
      <c r="C9843" s="60"/>
      <c r="D9843" s="60"/>
      <c r="E9843" s="60"/>
      <c r="F9843" s="60"/>
      <c r="G9843" s="60"/>
      <c r="H9843" s="60"/>
      <c r="I9843" s="60"/>
      <c r="J9843" s="60"/>
      <c r="K9843" s="60"/>
      <c r="L9843" s="60"/>
      <c r="M9843" s="60"/>
      <c r="N9843" s="60"/>
      <c r="O9843" s="60"/>
      <c r="P9843" s="60"/>
      <c r="Q9843" s="60"/>
      <c r="R9843" s="334">
        <v>25248</v>
      </c>
      <c r="S9843" s="319" t="s">
        <v>351</v>
      </c>
      <c r="BE9843" s="60"/>
      <c r="BR9843" s="60"/>
      <c r="BX9843" s="151"/>
      <c r="CB9843" s="151"/>
      <c r="CM9843" s="151"/>
      <c r="CO9843" s="151"/>
      <c r="CT9843" s="151"/>
      <c r="CY9843" s="151"/>
    </row>
    <row r="9844" spans="1:103" x14ac:dyDescent="0.2">
      <c r="A9844" s="60"/>
      <c r="B9844" s="60"/>
      <c r="C9844" s="60"/>
      <c r="D9844" s="60"/>
      <c r="E9844" s="60"/>
      <c r="F9844" s="60"/>
      <c r="G9844" s="60"/>
      <c r="H9844" s="60"/>
      <c r="I9844" s="60"/>
      <c r="J9844" s="60"/>
      <c r="K9844" s="60"/>
      <c r="L9844" s="60"/>
      <c r="M9844" s="60"/>
      <c r="N9844" s="60"/>
      <c r="O9844" s="60"/>
      <c r="P9844" s="60"/>
      <c r="Q9844" s="60"/>
      <c r="R9844" s="334">
        <v>25251</v>
      </c>
      <c r="S9844" s="319" t="s">
        <v>351</v>
      </c>
      <c r="BE9844" s="60"/>
      <c r="BR9844" s="60"/>
      <c r="BX9844" s="151"/>
      <c r="CB9844" s="151"/>
      <c r="CM9844" s="151"/>
      <c r="CO9844" s="151"/>
      <c r="CT9844" s="151"/>
      <c r="CY9844" s="151"/>
    </row>
    <row r="9845" spans="1:103" x14ac:dyDescent="0.2">
      <c r="A9845" s="60"/>
      <c r="B9845" s="60"/>
      <c r="C9845" s="60"/>
      <c r="D9845" s="60"/>
      <c r="E9845" s="60"/>
      <c r="F9845" s="60"/>
      <c r="G9845" s="60"/>
      <c r="H9845" s="60"/>
      <c r="I9845" s="60"/>
      <c r="J9845" s="60"/>
      <c r="K9845" s="60"/>
      <c r="L9845" s="60"/>
      <c r="M9845" s="60"/>
      <c r="N9845" s="60"/>
      <c r="O9845" s="60"/>
      <c r="P9845" s="60"/>
      <c r="Q9845" s="60"/>
      <c r="R9845" s="334">
        <v>25252</v>
      </c>
      <c r="S9845" s="319" t="s">
        <v>351</v>
      </c>
      <c r="BE9845" s="60"/>
      <c r="BR9845" s="60"/>
      <c r="BX9845" s="151"/>
      <c r="CB9845" s="151"/>
      <c r="CM9845" s="151"/>
      <c r="CO9845" s="151"/>
      <c r="CT9845" s="151"/>
      <c r="CY9845" s="151"/>
    </row>
    <row r="9846" spans="1:103" x14ac:dyDescent="0.2">
      <c r="A9846" s="60"/>
      <c r="B9846" s="60"/>
      <c r="C9846" s="60"/>
      <c r="D9846" s="60"/>
      <c r="E9846" s="60"/>
      <c r="F9846" s="60"/>
      <c r="G9846" s="60"/>
      <c r="H9846" s="60"/>
      <c r="I9846" s="60"/>
      <c r="J9846" s="60"/>
      <c r="K9846" s="60"/>
      <c r="L9846" s="60"/>
      <c r="M9846" s="60"/>
      <c r="N9846" s="60"/>
      <c r="O9846" s="60"/>
      <c r="P9846" s="60"/>
      <c r="Q9846" s="60"/>
      <c r="R9846" s="334">
        <v>25253</v>
      </c>
      <c r="S9846" s="319" t="s">
        <v>351</v>
      </c>
      <c r="BE9846" s="60"/>
      <c r="BR9846" s="60"/>
      <c r="BX9846" s="151"/>
      <c r="CB9846" s="151"/>
      <c r="CM9846" s="151"/>
      <c r="CO9846" s="151"/>
      <c r="CT9846" s="151"/>
      <c r="CY9846" s="151"/>
    </row>
    <row r="9847" spans="1:103" x14ac:dyDescent="0.2">
      <c r="A9847" s="60"/>
      <c r="B9847" s="60"/>
      <c r="C9847" s="60"/>
      <c r="D9847" s="60"/>
      <c r="E9847" s="60"/>
      <c r="F9847" s="60"/>
      <c r="G9847" s="60"/>
      <c r="H9847" s="60"/>
      <c r="I9847" s="60"/>
      <c r="J9847" s="60"/>
      <c r="K9847" s="60"/>
      <c r="L9847" s="60"/>
      <c r="M9847" s="60"/>
      <c r="N9847" s="60"/>
      <c r="O9847" s="60"/>
      <c r="P9847" s="60"/>
      <c r="Q9847" s="60"/>
      <c r="R9847" s="334">
        <v>25259</v>
      </c>
      <c r="S9847" s="319" t="s">
        <v>351</v>
      </c>
      <c r="BE9847" s="60"/>
      <c r="BR9847" s="60"/>
      <c r="BX9847" s="151"/>
      <c r="CB9847" s="151"/>
      <c r="CM9847" s="151"/>
      <c r="CO9847" s="151"/>
      <c r="CT9847" s="151"/>
      <c r="CY9847" s="151"/>
    </row>
    <row r="9848" spans="1:103" x14ac:dyDescent="0.2">
      <c r="A9848" s="60"/>
      <c r="B9848" s="60"/>
      <c r="C9848" s="60"/>
      <c r="D9848" s="60"/>
      <c r="E9848" s="60"/>
      <c r="F9848" s="60"/>
      <c r="G9848" s="60"/>
      <c r="H9848" s="60"/>
      <c r="I9848" s="60"/>
      <c r="J9848" s="60"/>
      <c r="K9848" s="60"/>
      <c r="L9848" s="60"/>
      <c r="M9848" s="60"/>
      <c r="N9848" s="60"/>
      <c r="O9848" s="60"/>
      <c r="P9848" s="60"/>
      <c r="Q9848" s="60"/>
      <c r="R9848" s="334">
        <v>25260</v>
      </c>
      <c r="S9848" s="319" t="s">
        <v>351</v>
      </c>
      <c r="BE9848" s="60"/>
      <c r="BR9848" s="60"/>
      <c r="BX9848" s="151"/>
      <c r="CB9848" s="151"/>
      <c r="CM9848" s="151"/>
      <c r="CO9848" s="151"/>
      <c r="CT9848" s="151"/>
      <c r="CY9848" s="151"/>
    </row>
    <row r="9849" spans="1:103" x14ac:dyDescent="0.2">
      <c r="A9849" s="60"/>
      <c r="B9849" s="60"/>
      <c r="C9849" s="60"/>
      <c r="D9849" s="60"/>
      <c r="E9849" s="60"/>
      <c r="F9849" s="60"/>
      <c r="G9849" s="60"/>
      <c r="H9849" s="60"/>
      <c r="I9849" s="60"/>
      <c r="J9849" s="60"/>
      <c r="K9849" s="60"/>
      <c r="L9849" s="60"/>
      <c r="M9849" s="60"/>
      <c r="N9849" s="60"/>
      <c r="O9849" s="60"/>
      <c r="P9849" s="60"/>
      <c r="Q9849" s="60"/>
      <c r="R9849" s="334">
        <v>25261</v>
      </c>
      <c r="S9849" s="319" t="s">
        <v>351</v>
      </c>
      <c r="BE9849" s="60"/>
      <c r="BR9849" s="60"/>
      <c r="BX9849" s="151"/>
      <c r="CB9849" s="151"/>
      <c r="CM9849" s="151"/>
      <c r="CO9849" s="151"/>
      <c r="CT9849" s="151"/>
      <c r="CY9849" s="151"/>
    </row>
    <row r="9850" spans="1:103" x14ac:dyDescent="0.2">
      <c r="A9850" s="60"/>
      <c r="B9850" s="60"/>
      <c r="C9850" s="60"/>
      <c r="D9850" s="60"/>
      <c r="E9850" s="60"/>
      <c r="F9850" s="60"/>
      <c r="G9850" s="60"/>
      <c r="H9850" s="60"/>
      <c r="I9850" s="60"/>
      <c r="J9850" s="60"/>
      <c r="K9850" s="60"/>
      <c r="L9850" s="60"/>
      <c r="M9850" s="60"/>
      <c r="N9850" s="60"/>
      <c r="O9850" s="60"/>
      <c r="P9850" s="60"/>
      <c r="Q9850" s="60"/>
      <c r="R9850" s="334">
        <v>25262</v>
      </c>
      <c r="S9850" s="319" t="s">
        <v>351</v>
      </c>
      <c r="BE9850" s="60"/>
      <c r="BR9850" s="60"/>
      <c r="BX9850" s="151"/>
      <c r="CB9850" s="151"/>
      <c r="CM9850" s="151"/>
      <c r="CO9850" s="151"/>
      <c r="CT9850" s="151"/>
      <c r="CY9850" s="151"/>
    </row>
    <row r="9851" spans="1:103" x14ac:dyDescent="0.2">
      <c r="A9851" s="60"/>
      <c r="B9851" s="60"/>
      <c r="C9851" s="60"/>
      <c r="D9851" s="60"/>
      <c r="E9851" s="60"/>
      <c r="F9851" s="60"/>
      <c r="G9851" s="60"/>
      <c r="H9851" s="60"/>
      <c r="I9851" s="60"/>
      <c r="J9851" s="60"/>
      <c r="K9851" s="60"/>
      <c r="L9851" s="60"/>
      <c r="M9851" s="60"/>
      <c r="N9851" s="60"/>
      <c r="O9851" s="60"/>
      <c r="P9851" s="60"/>
      <c r="Q9851" s="60"/>
      <c r="R9851" s="334">
        <v>25264</v>
      </c>
      <c r="S9851" s="319" t="s">
        <v>351</v>
      </c>
      <c r="BE9851" s="60"/>
      <c r="BR9851" s="60"/>
      <c r="BX9851" s="151"/>
      <c r="CB9851" s="151"/>
      <c r="CM9851" s="151"/>
      <c r="CO9851" s="151"/>
      <c r="CT9851" s="151"/>
      <c r="CY9851" s="151"/>
    </row>
    <row r="9852" spans="1:103" x14ac:dyDescent="0.2">
      <c r="A9852" s="60"/>
      <c r="B9852" s="60"/>
      <c r="C9852" s="60"/>
      <c r="D9852" s="60"/>
      <c r="E9852" s="60"/>
      <c r="F9852" s="60"/>
      <c r="G9852" s="60"/>
      <c r="H9852" s="60"/>
      <c r="I9852" s="60"/>
      <c r="J9852" s="60"/>
      <c r="K9852" s="60"/>
      <c r="L9852" s="60"/>
      <c r="M9852" s="60"/>
      <c r="N9852" s="60"/>
      <c r="O9852" s="60"/>
      <c r="P9852" s="60"/>
      <c r="Q9852" s="60"/>
      <c r="R9852" s="334">
        <v>25265</v>
      </c>
      <c r="S9852" s="319" t="s">
        <v>351</v>
      </c>
      <c r="BE9852" s="60"/>
      <c r="BR9852" s="60"/>
      <c r="BX9852" s="151"/>
      <c r="CB9852" s="151"/>
      <c r="CM9852" s="151"/>
      <c r="CO9852" s="151"/>
      <c r="CT9852" s="151"/>
      <c r="CY9852" s="151"/>
    </row>
    <row r="9853" spans="1:103" x14ac:dyDescent="0.2">
      <c r="A9853" s="60"/>
      <c r="B9853" s="60"/>
      <c r="C9853" s="60"/>
      <c r="D9853" s="60"/>
      <c r="E9853" s="60"/>
      <c r="F9853" s="60"/>
      <c r="G9853" s="60"/>
      <c r="H9853" s="60"/>
      <c r="I9853" s="60"/>
      <c r="J9853" s="60"/>
      <c r="K9853" s="60"/>
      <c r="L9853" s="60"/>
      <c r="M9853" s="60"/>
      <c r="N9853" s="60"/>
      <c r="O9853" s="60"/>
      <c r="P9853" s="60"/>
      <c r="Q9853" s="60"/>
      <c r="R9853" s="334">
        <v>25266</v>
      </c>
      <c r="S9853" s="319" t="s">
        <v>351</v>
      </c>
      <c r="BE9853" s="60"/>
      <c r="BR9853" s="60"/>
      <c r="BX9853" s="151"/>
      <c r="CB9853" s="151"/>
      <c r="CM9853" s="151"/>
      <c r="CO9853" s="151"/>
      <c r="CT9853" s="151"/>
      <c r="CY9853" s="151"/>
    </row>
    <row r="9854" spans="1:103" x14ac:dyDescent="0.2">
      <c r="A9854" s="60"/>
      <c r="B9854" s="60"/>
      <c r="C9854" s="60"/>
      <c r="D9854" s="60"/>
      <c r="E9854" s="60"/>
      <c r="F9854" s="60"/>
      <c r="G9854" s="60"/>
      <c r="H9854" s="60"/>
      <c r="I9854" s="60"/>
      <c r="J9854" s="60"/>
      <c r="K9854" s="60"/>
      <c r="L9854" s="60"/>
      <c r="M9854" s="60"/>
      <c r="N9854" s="60"/>
      <c r="O9854" s="60"/>
      <c r="P9854" s="60"/>
      <c r="Q9854" s="60"/>
      <c r="R9854" s="334">
        <v>25267</v>
      </c>
      <c r="S9854" s="319" t="s">
        <v>351</v>
      </c>
      <c r="BE9854" s="60"/>
      <c r="BR9854" s="60"/>
      <c r="BX9854" s="151"/>
      <c r="CB9854" s="151"/>
      <c r="CM9854" s="151"/>
      <c r="CO9854" s="151"/>
      <c r="CT9854" s="151"/>
      <c r="CY9854" s="151"/>
    </row>
    <row r="9855" spans="1:103" x14ac:dyDescent="0.2">
      <c r="A9855" s="60"/>
      <c r="B9855" s="60"/>
      <c r="C9855" s="60"/>
      <c r="D9855" s="60"/>
      <c r="E9855" s="60"/>
      <c r="F9855" s="60"/>
      <c r="G9855" s="60"/>
      <c r="H9855" s="60"/>
      <c r="I9855" s="60"/>
      <c r="J9855" s="60"/>
      <c r="K9855" s="60"/>
      <c r="L9855" s="60"/>
      <c r="M9855" s="60"/>
      <c r="N9855" s="60"/>
      <c r="O9855" s="60"/>
      <c r="P9855" s="60"/>
      <c r="Q9855" s="60"/>
      <c r="R9855" s="334">
        <v>25268</v>
      </c>
      <c r="S9855" s="319" t="s">
        <v>351</v>
      </c>
      <c r="BE9855" s="60"/>
      <c r="BR9855" s="60"/>
      <c r="BX9855" s="151"/>
      <c r="CB9855" s="151"/>
      <c r="CM9855" s="151"/>
      <c r="CO9855" s="151"/>
      <c r="CT9855" s="151"/>
      <c r="CY9855" s="151"/>
    </row>
    <row r="9856" spans="1:103" x14ac:dyDescent="0.2">
      <c r="A9856" s="60"/>
      <c r="B9856" s="60"/>
      <c r="C9856" s="60"/>
      <c r="D9856" s="60"/>
      <c r="E9856" s="60"/>
      <c r="F9856" s="60"/>
      <c r="G9856" s="60"/>
      <c r="H9856" s="60"/>
      <c r="I9856" s="60"/>
      <c r="J9856" s="60"/>
      <c r="K9856" s="60"/>
      <c r="L9856" s="60"/>
      <c r="M9856" s="60"/>
      <c r="N9856" s="60"/>
      <c r="O9856" s="60"/>
      <c r="P9856" s="60"/>
      <c r="Q9856" s="60"/>
      <c r="R9856" s="334">
        <v>25270</v>
      </c>
      <c r="S9856" s="319" t="s">
        <v>351</v>
      </c>
      <c r="BE9856" s="60"/>
      <c r="BR9856" s="60"/>
      <c r="BX9856" s="151"/>
      <c r="CB9856" s="151"/>
      <c r="CM9856" s="151"/>
      <c r="CO9856" s="151"/>
      <c r="CT9856" s="151"/>
      <c r="CY9856" s="151"/>
    </row>
    <row r="9857" spans="1:103" x14ac:dyDescent="0.2">
      <c r="A9857" s="60"/>
      <c r="B9857" s="60"/>
      <c r="C9857" s="60"/>
      <c r="D9857" s="60"/>
      <c r="E9857" s="60"/>
      <c r="F9857" s="60"/>
      <c r="G9857" s="60"/>
      <c r="H9857" s="60"/>
      <c r="I9857" s="60"/>
      <c r="J9857" s="60"/>
      <c r="K9857" s="60"/>
      <c r="L9857" s="60"/>
      <c r="M9857" s="60"/>
      <c r="N9857" s="60"/>
      <c r="O9857" s="60"/>
      <c r="P9857" s="60"/>
      <c r="Q9857" s="60"/>
      <c r="R9857" s="334">
        <v>25271</v>
      </c>
      <c r="S9857" s="319" t="s">
        <v>351</v>
      </c>
      <c r="BE9857" s="60"/>
      <c r="BR9857" s="60"/>
      <c r="BX9857" s="151"/>
      <c r="CB9857" s="151"/>
      <c r="CM9857" s="151"/>
      <c r="CO9857" s="151"/>
      <c r="CT9857" s="151"/>
      <c r="CY9857" s="151"/>
    </row>
    <row r="9858" spans="1:103" x14ac:dyDescent="0.2">
      <c r="A9858" s="60"/>
      <c r="B9858" s="60"/>
      <c r="C9858" s="60"/>
      <c r="D9858" s="60"/>
      <c r="E9858" s="60"/>
      <c r="F9858" s="60"/>
      <c r="G9858" s="60"/>
      <c r="H9858" s="60"/>
      <c r="I9858" s="60"/>
      <c r="J9858" s="60"/>
      <c r="K9858" s="60"/>
      <c r="L9858" s="60"/>
      <c r="M9858" s="60"/>
      <c r="N9858" s="60"/>
      <c r="O9858" s="60"/>
      <c r="P9858" s="60"/>
      <c r="Q9858" s="60"/>
      <c r="R9858" s="334">
        <v>25275</v>
      </c>
      <c r="S9858" s="319" t="s">
        <v>351</v>
      </c>
      <c r="BE9858" s="60"/>
      <c r="BR9858" s="60"/>
      <c r="BX9858" s="151"/>
      <c r="CB9858" s="151"/>
      <c r="CM9858" s="151"/>
      <c r="CO9858" s="151"/>
      <c r="CT9858" s="151"/>
      <c r="CY9858" s="151"/>
    </row>
    <row r="9859" spans="1:103" x14ac:dyDescent="0.2">
      <c r="A9859" s="60"/>
      <c r="B9859" s="60"/>
      <c r="C9859" s="60"/>
      <c r="D9859" s="60"/>
      <c r="E9859" s="60"/>
      <c r="F9859" s="60"/>
      <c r="G9859" s="60"/>
      <c r="H9859" s="60"/>
      <c r="I9859" s="60"/>
      <c r="J9859" s="60"/>
      <c r="K9859" s="60"/>
      <c r="L9859" s="60"/>
      <c r="M9859" s="60"/>
      <c r="N9859" s="60"/>
      <c r="O9859" s="60"/>
      <c r="P9859" s="60"/>
      <c r="Q9859" s="60"/>
      <c r="R9859" s="334">
        <v>25276</v>
      </c>
      <c r="S9859" s="319" t="s">
        <v>351</v>
      </c>
      <c r="BE9859" s="60"/>
      <c r="BR9859" s="60"/>
      <c r="BX9859" s="151"/>
      <c r="CB9859" s="151"/>
      <c r="CM9859" s="151"/>
      <c r="CO9859" s="151"/>
      <c r="CT9859" s="151"/>
      <c r="CY9859" s="151"/>
    </row>
    <row r="9860" spans="1:103" x14ac:dyDescent="0.2">
      <c r="A9860" s="60"/>
      <c r="B9860" s="60"/>
      <c r="C9860" s="60"/>
      <c r="D9860" s="60"/>
      <c r="E9860" s="60"/>
      <c r="F9860" s="60"/>
      <c r="G9860" s="60"/>
      <c r="H9860" s="60"/>
      <c r="I9860" s="60"/>
      <c r="J9860" s="60"/>
      <c r="K9860" s="60"/>
      <c r="L9860" s="60"/>
      <c r="M9860" s="60"/>
      <c r="N9860" s="60"/>
      <c r="O9860" s="60"/>
      <c r="P9860" s="60"/>
      <c r="Q9860" s="60"/>
      <c r="R9860" s="334">
        <v>25285</v>
      </c>
      <c r="S9860" s="319" t="s">
        <v>351</v>
      </c>
      <c r="BE9860" s="60"/>
      <c r="BR9860" s="60"/>
      <c r="BX9860" s="151"/>
      <c r="CB9860" s="151"/>
      <c r="CM9860" s="151"/>
      <c r="CO9860" s="151"/>
      <c r="CT9860" s="151"/>
      <c r="CY9860" s="151"/>
    </row>
    <row r="9861" spans="1:103" x14ac:dyDescent="0.2">
      <c r="A9861" s="60"/>
      <c r="B9861" s="60"/>
      <c r="C9861" s="60"/>
      <c r="D9861" s="60"/>
      <c r="E9861" s="60"/>
      <c r="F9861" s="60"/>
      <c r="G9861" s="60"/>
      <c r="H9861" s="60"/>
      <c r="I9861" s="60"/>
      <c r="J9861" s="60"/>
      <c r="K9861" s="60"/>
      <c r="L9861" s="60"/>
      <c r="M9861" s="60"/>
      <c r="N9861" s="60"/>
      <c r="O9861" s="60"/>
      <c r="P9861" s="60"/>
      <c r="Q9861" s="60"/>
      <c r="R9861" s="334">
        <v>25286</v>
      </c>
      <c r="S9861" s="319" t="s">
        <v>351</v>
      </c>
      <c r="BE9861" s="60"/>
      <c r="BR9861" s="60"/>
      <c r="BX9861" s="151"/>
      <c r="CB9861" s="151"/>
      <c r="CM9861" s="151"/>
      <c r="CO9861" s="151"/>
      <c r="CT9861" s="151"/>
      <c r="CY9861" s="151"/>
    </row>
    <row r="9862" spans="1:103" x14ac:dyDescent="0.2">
      <c r="A9862" s="60"/>
      <c r="B9862" s="60"/>
      <c r="C9862" s="60"/>
      <c r="D9862" s="60"/>
      <c r="E9862" s="60"/>
      <c r="F9862" s="60"/>
      <c r="G9862" s="60"/>
      <c r="H9862" s="60"/>
      <c r="I9862" s="60"/>
      <c r="J9862" s="60"/>
      <c r="K9862" s="60"/>
      <c r="L9862" s="60"/>
      <c r="M9862" s="60"/>
      <c r="N9862" s="60"/>
      <c r="O9862" s="60"/>
      <c r="P9862" s="60"/>
      <c r="Q9862" s="60"/>
      <c r="R9862" s="334">
        <v>25287</v>
      </c>
      <c r="S9862" s="319" t="s">
        <v>351</v>
      </c>
      <c r="BE9862" s="60"/>
      <c r="BR9862" s="60"/>
      <c r="BX9862" s="151"/>
      <c r="CB9862" s="151"/>
      <c r="CM9862" s="151"/>
      <c r="CO9862" s="151"/>
      <c r="CT9862" s="151"/>
      <c r="CY9862" s="151"/>
    </row>
    <row r="9863" spans="1:103" x14ac:dyDescent="0.2">
      <c r="A9863" s="60"/>
      <c r="B9863" s="60"/>
      <c r="C9863" s="60"/>
      <c r="D9863" s="60"/>
      <c r="E9863" s="60"/>
      <c r="F9863" s="60"/>
      <c r="G9863" s="60"/>
      <c r="H9863" s="60"/>
      <c r="I9863" s="60"/>
      <c r="J9863" s="60"/>
      <c r="K9863" s="60"/>
      <c r="L9863" s="60"/>
      <c r="M9863" s="60"/>
      <c r="N9863" s="60"/>
      <c r="O9863" s="60"/>
      <c r="P9863" s="60"/>
      <c r="Q9863" s="60"/>
      <c r="R9863" s="334">
        <v>25301</v>
      </c>
      <c r="S9863" s="319" t="s">
        <v>351</v>
      </c>
      <c r="BE9863" s="60"/>
      <c r="BR9863" s="60"/>
      <c r="BX9863" s="151"/>
      <c r="CB9863" s="151"/>
      <c r="CM9863" s="151"/>
      <c r="CO9863" s="151"/>
      <c r="CT9863" s="151"/>
      <c r="CY9863" s="151"/>
    </row>
    <row r="9864" spans="1:103" x14ac:dyDescent="0.2">
      <c r="A9864" s="60"/>
      <c r="B9864" s="60"/>
      <c r="C9864" s="60"/>
      <c r="D9864" s="60"/>
      <c r="E9864" s="60"/>
      <c r="F9864" s="60"/>
      <c r="G9864" s="60"/>
      <c r="H9864" s="60"/>
      <c r="I9864" s="60"/>
      <c r="J9864" s="60"/>
      <c r="K9864" s="60"/>
      <c r="L9864" s="60"/>
      <c r="M9864" s="60"/>
      <c r="N9864" s="60"/>
      <c r="O9864" s="60"/>
      <c r="P9864" s="60"/>
      <c r="Q9864" s="60"/>
      <c r="R9864" s="334">
        <v>25302</v>
      </c>
      <c r="S9864" s="319" t="s">
        <v>351</v>
      </c>
      <c r="BE9864" s="60"/>
      <c r="BR9864" s="60"/>
      <c r="BX9864" s="151"/>
      <c r="CB9864" s="151"/>
      <c r="CM9864" s="151"/>
      <c r="CO9864" s="151"/>
      <c r="CT9864" s="151"/>
      <c r="CY9864" s="151"/>
    </row>
    <row r="9865" spans="1:103" x14ac:dyDescent="0.2">
      <c r="A9865" s="60"/>
      <c r="B9865" s="60"/>
      <c r="C9865" s="60"/>
      <c r="D9865" s="60"/>
      <c r="E9865" s="60"/>
      <c r="F9865" s="60"/>
      <c r="G9865" s="60"/>
      <c r="H9865" s="60"/>
      <c r="I9865" s="60"/>
      <c r="J9865" s="60"/>
      <c r="K9865" s="60"/>
      <c r="L9865" s="60"/>
      <c r="M9865" s="60"/>
      <c r="N9865" s="60"/>
      <c r="O9865" s="60"/>
      <c r="P9865" s="60"/>
      <c r="Q9865" s="60"/>
      <c r="R9865" s="334">
        <v>25303</v>
      </c>
      <c r="S9865" s="319" t="s">
        <v>351</v>
      </c>
      <c r="BE9865" s="60"/>
      <c r="BR9865" s="60"/>
      <c r="BX9865" s="151"/>
      <c r="CB9865" s="151"/>
      <c r="CM9865" s="151"/>
      <c r="CO9865" s="151"/>
      <c r="CT9865" s="151"/>
      <c r="CY9865" s="151"/>
    </row>
    <row r="9866" spans="1:103" x14ac:dyDescent="0.2">
      <c r="A9866" s="60"/>
      <c r="B9866" s="60"/>
      <c r="C9866" s="60"/>
      <c r="D9866" s="60"/>
      <c r="E9866" s="60"/>
      <c r="F9866" s="60"/>
      <c r="G9866" s="60"/>
      <c r="H9866" s="60"/>
      <c r="I9866" s="60"/>
      <c r="J9866" s="60"/>
      <c r="K9866" s="60"/>
      <c r="L9866" s="60"/>
      <c r="M9866" s="60"/>
      <c r="N9866" s="60"/>
      <c r="O9866" s="60"/>
      <c r="P9866" s="60"/>
      <c r="Q9866" s="60"/>
      <c r="R9866" s="334">
        <v>25304</v>
      </c>
      <c r="S9866" s="319" t="s">
        <v>351</v>
      </c>
      <c r="BE9866" s="60"/>
      <c r="BR9866" s="60"/>
      <c r="BX9866" s="151"/>
      <c r="CB9866" s="151"/>
      <c r="CM9866" s="151"/>
      <c r="CO9866" s="151"/>
      <c r="CT9866" s="151"/>
      <c r="CY9866" s="151"/>
    </row>
    <row r="9867" spans="1:103" x14ac:dyDescent="0.2">
      <c r="A9867" s="60"/>
      <c r="B9867" s="60"/>
      <c r="C9867" s="60"/>
      <c r="D9867" s="60"/>
      <c r="E9867" s="60"/>
      <c r="F9867" s="60"/>
      <c r="G9867" s="60"/>
      <c r="H9867" s="60"/>
      <c r="I9867" s="60"/>
      <c r="J9867" s="60"/>
      <c r="K9867" s="60"/>
      <c r="L9867" s="60"/>
      <c r="M9867" s="60"/>
      <c r="N9867" s="60"/>
      <c r="O9867" s="60"/>
      <c r="P9867" s="60"/>
      <c r="Q9867" s="60"/>
      <c r="R9867" s="334">
        <v>25305</v>
      </c>
      <c r="S9867" s="319" t="s">
        <v>351</v>
      </c>
      <c r="BE9867" s="60"/>
      <c r="BR9867" s="60"/>
      <c r="BX9867" s="151"/>
      <c r="CB9867" s="151"/>
      <c r="CM9867" s="151"/>
      <c r="CO9867" s="151"/>
      <c r="CT9867" s="151"/>
      <c r="CY9867" s="151"/>
    </row>
    <row r="9868" spans="1:103" x14ac:dyDescent="0.2">
      <c r="A9868" s="60"/>
      <c r="B9868" s="60"/>
      <c r="C9868" s="60"/>
      <c r="D9868" s="60"/>
      <c r="E9868" s="60"/>
      <c r="F9868" s="60"/>
      <c r="G9868" s="60"/>
      <c r="H9868" s="60"/>
      <c r="I9868" s="60"/>
      <c r="J9868" s="60"/>
      <c r="K9868" s="60"/>
      <c r="L9868" s="60"/>
      <c r="M9868" s="60"/>
      <c r="N9868" s="60"/>
      <c r="O9868" s="60"/>
      <c r="P9868" s="60"/>
      <c r="Q9868" s="60"/>
      <c r="R9868" s="334">
        <v>25306</v>
      </c>
      <c r="S9868" s="319" t="s">
        <v>351</v>
      </c>
      <c r="BE9868" s="60"/>
      <c r="BR9868" s="60"/>
      <c r="BX9868" s="151"/>
      <c r="CB9868" s="151"/>
      <c r="CM9868" s="151"/>
      <c r="CO9868" s="151"/>
      <c r="CT9868" s="151"/>
      <c r="CY9868" s="151"/>
    </row>
    <row r="9869" spans="1:103" x14ac:dyDescent="0.2">
      <c r="A9869" s="60"/>
      <c r="B9869" s="60"/>
      <c r="C9869" s="60"/>
      <c r="D9869" s="60"/>
      <c r="E9869" s="60"/>
      <c r="F9869" s="60"/>
      <c r="G9869" s="60"/>
      <c r="H9869" s="60"/>
      <c r="I9869" s="60"/>
      <c r="J9869" s="60"/>
      <c r="K9869" s="60"/>
      <c r="L9869" s="60"/>
      <c r="M9869" s="60"/>
      <c r="N9869" s="60"/>
      <c r="O9869" s="60"/>
      <c r="P9869" s="60"/>
      <c r="Q9869" s="60"/>
      <c r="R9869" s="334">
        <v>25309</v>
      </c>
      <c r="S9869" s="319" t="s">
        <v>351</v>
      </c>
      <c r="BE9869" s="60"/>
      <c r="BR9869" s="60"/>
      <c r="BX9869" s="151"/>
      <c r="CB9869" s="151"/>
      <c r="CM9869" s="151"/>
      <c r="CO9869" s="151"/>
      <c r="CT9869" s="151"/>
      <c r="CY9869" s="151"/>
    </row>
    <row r="9870" spans="1:103" x14ac:dyDescent="0.2">
      <c r="A9870" s="60"/>
      <c r="B9870" s="60"/>
      <c r="C9870" s="60"/>
      <c r="D9870" s="60"/>
      <c r="E9870" s="60"/>
      <c r="F9870" s="60"/>
      <c r="G9870" s="60"/>
      <c r="H9870" s="60"/>
      <c r="I9870" s="60"/>
      <c r="J9870" s="60"/>
      <c r="K9870" s="60"/>
      <c r="L9870" s="60"/>
      <c r="M9870" s="60"/>
      <c r="N9870" s="60"/>
      <c r="O9870" s="60"/>
      <c r="P9870" s="60"/>
      <c r="Q9870" s="60"/>
      <c r="R9870" s="334">
        <v>25311</v>
      </c>
      <c r="S9870" s="319" t="s">
        <v>351</v>
      </c>
      <c r="BE9870" s="60"/>
      <c r="BR9870" s="60"/>
      <c r="BX9870" s="151"/>
      <c r="CB9870" s="151"/>
      <c r="CM9870" s="151"/>
      <c r="CO9870" s="151"/>
      <c r="CT9870" s="151"/>
      <c r="CY9870" s="151"/>
    </row>
    <row r="9871" spans="1:103" x14ac:dyDescent="0.2">
      <c r="A9871" s="60"/>
      <c r="B9871" s="60"/>
      <c r="C9871" s="60"/>
      <c r="D9871" s="60"/>
      <c r="E9871" s="60"/>
      <c r="F9871" s="60"/>
      <c r="G9871" s="60"/>
      <c r="H9871" s="60"/>
      <c r="I9871" s="60"/>
      <c r="J9871" s="60"/>
      <c r="K9871" s="60"/>
      <c r="L9871" s="60"/>
      <c r="M9871" s="60"/>
      <c r="N9871" s="60"/>
      <c r="O9871" s="60"/>
      <c r="P9871" s="60"/>
      <c r="Q9871" s="60"/>
      <c r="R9871" s="334">
        <v>25312</v>
      </c>
      <c r="S9871" s="319" t="s">
        <v>351</v>
      </c>
      <c r="BE9871" s="60"/>
      <c r="BR9871" s="60"/>
      <c r="BX9871" s="151"/>
      <c r="CB9871" s="151"/>
      <c r="CM9871" s="151"/>
      <c r="CO9871" s="151"/>
      <c r="CT9871" s="151"/>
      <c r="CY9871" s="151"/>
    </row>
    <row r="9872" spans="1:103" x14ac:dyDescent="0.2">
      <c r="A9872" s="60"/>
      <c r="B9872" s="60"/>
      <c r="C9872" s="60"/>
      <c r="D9872" s="60"/>
      <c r="E9872" s="60"/>
      <c r="F9872" s="60"/>
      <c r="G9872" s="60"/>
      <c r="H9872" s="60"/>
      <c r="I9872" s="60"/>
      <c r="J9872" s="60"/>
      <c r="K9872" s="60"/>
      <c r="L9872" s="60"/>
      <c r="M9872" s="60"/>
      <c r="N9872" s="60"/>
      <c r="O9872" s="60"/>
      <c r="P9872" s="60"/>
      <c r="Q9872" s="60"/>
      <c r="R9872" s="334">
        <v>25313</v>
      </c>
      <c r="S9872" s="319" t="s">
        <v>351</v>
      </c>
      <c r="BE9872" s="60"/>
      <c r="BR9872" s="60"/>
      <c r="BX9872" s="151"/>
      <c r="CB9872" s="151"/>
      <c r="CM9872" s="151"/>
      <c r="CO9872" s="151"/>
      <c r="CT9872" s="151"/>
      <c r="CY9872" s="151"/>
    </row>
    <row r="9873" spans="1:103" x14ac:dyDescent="0.2">
      <c r="A9873" s="60"/>
      <c r="B9873" s="60"/>
      <c r="C9873" s="60"/>
      <c r="D9873" s="60"/>
      <c r="E9873" s="60"/>
      <c r="F9873" s="60"/>
      <c r="G9873" s="60"/>
      <c r="H9873" s="60"/>
      <c r="I9873" s="60"/>
      <c r="J9873" s="60"/>
      <c r="K9873" s="60"/>
      <c r="L9873" s="60"/>
      <c r="M9873" s="60"/>
      <c r="N9873" s="60"/>
      <c r="O9873" s="60"/>
      <c r="P9873" s="60"/>
      <c r="Q9873" s="60"/>
      <c r="R9873" s="334">
        <v>25314</v>
      </c>
      <c r="S9873" s="319" t="s">
        <v>351</v>
      </c>
      <c r="BE9873" s="60"/>
      <c r="BR9873" s="60"/>
      <c r="BX9873" s="151"/>
      <c r="CB9873" s="151"/>
      <c r="CM9873" s="151"/>
      <c r="CO9873" s="151"/>
      <c r="CT9873" s="151"/>
      <c r="CY9873" s="151"/>
    </row>
    <row r="9874" spans="1:103" x14ac:dyDescent="0.2">
      <c r="A9874" s="60"/>
      <c r="B9874" s="60"/>
      <c r="C9874" s="60"/>
      <c r="D9874" s="60"/>
      <c r="E9874" s="60"/>
      <c r="F9874" s="60"/>
      <c r="G9874" s="60"/>
      <c r="H9874" s="60"/>
      <c r="I9874" s="60"/>
      <c r="J9874" s="60"/>
      <c r="K9874" s="60"/>
      <c r="L9874" s="60"/>
      <c r="M9874" s="60"/>
      <c r="N9874" s="60"/>
      <c r="O9874" s="60"/>
      <c r="P9874" s="60"/>
      <c r="Q9874" s="60"/>
      <c r="R9874" s="334">
        <v>25315</v>
      </c>
      <c r="S9874" s="319" t="s">
        <v>351</v>
      </c>
      <c r="BE9874" s="60"/>
      <c r="BR9874" s="60"/>
      <c r="BX9874" s="151"/>
      <c r="CB9874" s="151"/>
      <c r="CM9874" s="151"/>
      <c r="CO9874" s="151"/>
      <c r="CT9874" s="151"/>
      <c r="CY9874" s="151"/>
    </row>
    <row r="9875" spans="1:103" x14ac:dyDescent="0.2">
      <c r="A9875" s="60"/>
      <c r="B9875" s="60"/>
      <c r="C9875" s="60"/>
      <c r="D9875" s="60"/>
      <c r="E9875" s="60"/>
      <c r="F9875" s="60"/>
      <c r="G9875" s="60"/>
      <c r="H9875" s="60"/>
      <c r="I9875" s="60"/>
      <c r="J9875" s="60"/>
      <c r="K9875" s="60"/>
      <c r="L9875" s="60"/>
      <c r="M9875" s="60"/>
      <c r="N9875" s="60"/>
      <c r="O9875" s="60"/>
      <c r="P9875" s="60"/>
      <c r="Q9875" s="60"/>
      <c r="R9875" s="334">
        <v>25317</v>
      </c>
      <c r="S9875" s="319" t="s">
        <v>351</v>
      </c>
      <c r="BE9875" s="60"/>
      <c r="BR9875" s="60"/>
      <c r="BX9875" s="151"/>
      <c r="CB9875" s="151"/>
      <c r="CM9875" s="151"/>
      <c r="CO9875" s="151"/>
      <c r="CT9875" s="151"/>
      <c r="CY9875" s="151"/>
    </row>
    <row r="9876" spans="1:103" x14ac:dyDescent="0.2">
      <c r="A9876" s="60"/>
      <c r="B9876" s="60"/>
      <c r="C9876" s="60"/>
      <c r="D9876" s="60"/>
      <c r="E9876" s="60"/>
      <c r="F9876" s="60"/>
      <c r="G9876" s="60"/>
      <c r="H9876" s="60"/>
      <c r="I9876" s="60"/>
      <c r="J9876" s="60"/>
      <c r="K9876" s="60"/>
      <c r="L9876" s="60"/>
      <c r="M9876" s="60"/>
      <c r="N9876" s="60"/>
      <c r="O9876" s="60"/>
      <c r="P9876" s="60"/>
      <c r="Q9876" s="60"/>
      <c r="R9876" s="334">
        <v>25320</v>
      </c>
      <c r="S9876" s="319" t="s">
        <v>351</v>
      </c>
      <c r="BE9876" s="60"/>
      <c r="BR9876" s="60"/>
      <c r="BX9876" s="151"/>
      <c r="CB9876" s="151"/>
      <c r="CM9876" s="151"/>
      <c r="CO9876" s="151"/>
      <c r="CT9876" s="151"/>
      <c r="CY9876" s="151"/>
    </row>
    <row r="9877" spans="1:103" x14ac:dyDescent="0.2">
      <c r="A9877" s="60"/>
      <c r="B9877" s="60"/>
      <c r="C9877" s="60"/>
      <c r="D9877" s="60"/>
      <c r="E9877" s="60"/>
      <c r="F9877" s="60"/>
      <c r="G9877" s="60"/>
      <c r="H9877" s="60"/>
      <c r="I9877" s="60"/>
      <c r="J9877" s="60"/>
      <c r="K9877" s="60"/>
      <c r="L9877" s="60"/>
      <c r="M9877" s="60"/>
      <c r="N9877" s="60"/>
      <c r="O9877" s="60"/>
      <c r="P9877" s="60"/>
      <c r="Q9877" s="60"/>
      <c r="R9877" s="334">
        <v>25321</v>
      </c>
      <c r="S9877" s="319" t="s">
        <v>351</v>
      </c>
      <c r="BE9877" s="60"/>
      <c r="BR9877" s="60"/>
      <c r="BX9877" s="151"/>
      <c r="CB9877" s="151"/>
      <c r="CM9877" s="151"/>
      <c r="CO9877" s="151"/>
      <c r="CT9877" s="151"/>
      <c r="CY9877" s="151"/>
    </row>
    <row r="9878" spans="1:103" x14ac:dyDescent="0.2">
      <c r="A9878" s="60"/>
      <c r="B9878" s="60"/>
      <c r="C9878" s="60"/>
      <c r="D9878" s="60"/>
      <c r="E9878" s="60"/>
      <c r="F9878" s="60"/>
      <c r="G9878" s="60"/>
      <c r="H9878" s="60"/>
      <c r="I9878" s="60"/>
      <c r="J9878" s="60"/>
      <c r="K9878" s="60"/>
      <c r="L9878" s="60"/>
      <c r="M9878" s="60"/>
      <c r="N9878" s="60"/>
      <c r="O9878" s="60"/>
      <c r="P9878" s="60"/>
      <c r="Q9878" s="60"/>
      <c r="R9878" s="334">
        <v>25322</v>
      </c>
      <c r="S9878" s="319" t="s">
        <v>351</v>
      </c>
      <c r="BE9878" s="60"/>
      <c r="BR9878" s="60"/>
      <c r="BX9878" s="151"/>
      <c r="CB9878" s="151"/>
      <c r="CM9878" s="151"/>
      <c r="CO9878" s="151"/>
      <c r="CT9878" s="151"/>
      <c r="CY9878" s="151"/>
    </row>
    <row r="9879" spans="1:103" x14ac:dyDescent="0.2">
      <c r="A9879" s="60"/>
      <c r="B9879" s="60"/>
      <c r="C9879" s="60"/>
      <c r="D9879" s="60"/>
      <c r="E9879" s="60"/>
      <c r="F9879" s="60"/>
      <c r="G9879" s="60"/>
      <c r="H9879" s="60"/>
      <c r="I9879" s="60"/>
      <c r="J9879" s="60"/>
      <c r="K9879" s="60"/>
      <c r="L9879" s="60"/>
      <c r="M9879" s="60"/>
      <c r="N9879" s="60"/>
      <c r="O9879" s="60"/>
      <c r="P9879" s="60"/>
      <c r="Q9879" s="60"/>
      <c r="R9879" s="334">
        <v>25323</v>
      </c>
      <c r="S9879" s="319" t="s">
        <v>351</v>
      </c>
      <c r="BE9879" s="60"/>
      <c r="BR9879" s="60"/>
      <c r="BX9879" s="151"/>
      <c r="CB9879" s="151"/>
      <c r="CM9879" s="151"/>
      <c r="CO9879" s="151"/>
      <c r="CT9879" s="151"/>
      <c r="CY9879" s="151"/>
    </row>
    <row r="9880" spans="1:103" x14ac:dyDescent="0.2">
      <c r="A9880" s="60"/>
      <c r="B9880" s="60"/>
      <c r="C9880" s="60"/>
      <c r="D9880" s="60"/>
      <c r="E9880" s="60"/>
      <c r="F9880" s="60"/>
      <c r="G9880" s="60"/>
      <c r="H9880" s="60"/>
      <c r="I9880" s="60"/>
      <c r="J9880" s="60"/>
      <c r="K9880" s="60"/>
      <c r="L9880" s="60"/>
      <c r="M9880" s="60"/>
      <c r="N9880" s="60"/>
      <c r="O9880" s="60"/>
      <c r="P9880" s="60"/>
      <c r="Q9880" s="60"/>
      <c r="R9880" s="334">
        <v>25324</v>
      </c>
      <c r="S9880" s="319" t="s">
        <v>351</v>
      </c>
      <c r="BE9880" s="60"/>
      <c r="BR9880" s="60"/>
      <c r="BX9880" s="151"/>
      <c r="CB9880" s="151"/>
      <c r="CM9880" s="151"/>
      <c r="CO9880" s="151"/>
      <c r="CT9880" s="151"/>
      <c r="CY9880" s="151"/>
    </row>
    <row r="9881" spans="1:103" x14ac:dyDescent="0.2">
      <c r="A9881" s="60"/>
      <c r="B9881" s="60"/>
      <c r="C9881" s="60"/>
      <c r="D9881" s="60"/>
      <c r="E9881" s="60"/>
      <c r="F9881" s="60"/>
      <c r="G9881" s="60"/>
      <c r="H9881" s="60"/>
      <c r="I9881" s="60"/>
      <c r="J9881" s="60"/>
      <c r="K9881" s="60"/>
      <c r="L9881" s="60"/>
      <c r="M9881" s="60"/>
      <c r="N9881" s="60"/>
      <c r="O9881" s="60"/>
      <c r="P9881" s="60"/>
      <c r="Q9881" s="60"/>
      <c r="R9881" s="334">
        <v>25325</v>
      </c>
      <c r="S9881" s="319" t="s">
        <v>351</v>
      </c>
      <c r="BE9881" s="60"/>
      <c r="BR9881" s="60"/>
      <c r="BX9881" s="151"/>
      <c r="CB9881" s="151"/>
      <c r="CM9881" s="151"/>
      <c r="CO9881" s="151"/>
      <c r="CT9881" s="151"/>
      <c r="CY9881" s="151"/>
    </row>
    <row r="9882" spans="1:103" x14ac:dyDescent="0.2">
      <c r="A9882" s="60"/>
      <c r="B9882" s="60"/>
      <c r="C9882" s="60"/>
      <c r="D9882" s="60"/>
      <c r="E9882" s="60"/>
      <c r="F9882" s="60"/>
      <c r="G9882" s="60"/>
      <c r="H9882" s="60"/>
      <c r="I9882" s="60"/>
      <c r="J9882" s="60"/>
      <c r="K9882" s="60"/>
      <c r="L9882" s="60"/>
      <c r="M9882" s="60"/>
      <c r="N9882" s="60"/>
      <c r="O9882" s="60"/>
      <c r="P9882" s="60"/>
      <c r="Q9882" s="60"/>
      <c r="R9882" s="334">
        <v>25326</v>
      </c>
      <c r="S9882" s="319" t="s">
        <v>351</v>
      </c>
      <c r="BE9882" s="60"/>
      <c r="BR9882" s="60"/>
      <c r="BX9882" s="151"/>
      <c r="CB9882" s="151"/>
      <c r="CM9882" s="151"/>
      <c r="CO9882" s="151"/>
      <c r="CT9882" s="151"/>
      <c r="CY9882" s="151"/>
    </row>
    <row r="9883" spans="1:103" x14ac:dyDescent="0.2">
      <c r="A9883" s="60"/>
      <c r="B9883" s="60"/>
      <c r="C9883" s="60"/>
      <c r="D9883" s="60"/>
      <c r="E9883" s="60"/>
      <c r="F9883" s="60"/>
      <c r="G9883" s="60"/>
      <c r="H9883" s="60"/>
      <c r="I9883" s="60"/>
      <c r="J9883" s="60"/>
      <c r="K9883" s="60"/>
      <c r="L9883" s="60"/>
      <c r="M9883" s="60"/>
      <c r="N9883" s="60"/>
      <c r="O9883" s="60"/>
      <c r="P9883" s="60"/>
      <c r="Q9883" s="60"/>
      <c r="R9883" s="334">
        <v>25327</v>
      </c>
      <c r="S9883" s="319" t="s">
        <v>351</v>
      </c>
      <c r="BE9883" s="60"/>
      <c r="BR9883" s="60"/>
      <c r="BX9883" s="151"/>
      <c r="CB9883" s="151"/>
      <c r="CM9883" s="151"/>
      <c r="CO9883" s="151"/>
      <c r="CT9883" s="151"/>
      <c r="CY9883" s="151"/>
    </row>
    <row r="9884" spans="1:103" x14ac:dyDescent="0.2">
      <c r="A9884" s="60"/>
      <c r="B9884" s="60"/>
      <c r="C9884" s="60"/>
      <c r="D9884" s="60"/>
      <c r="E9884" s="60"/>
      <c r="F9884" s="60"/>
      <c r="G9884" s="60"/>
      <c r="H9884" s="60"/>
      <c r="I9884" s="60"/>
      <c r="J9884" s="60"/>
      <c r="K9884" s="60"/>
      <c r="L9884" s="60"/>
      <c r="M9884" s="60"/>
      <c r="N9884" s="60"/>
      <c r="O9884" s="60"/>
      <c r="P9884" s="60"/>
      <c r="Q9884" s="60"/>
      <c r="R9884" s="334">
        <v>25328</v>
      </c>
      <c r="S9884" s="319" t="s">
        <v>351</v>
      </c>
      <c r="BE9884" s="60"/>
      <c r="BR9884" s="60"/>
      <c r="BX9884" s="151"/>
      <c r="CB9884" s="151"/>
      <c r="CM9884" s="151"/>
      <c r="CO9884" s="151"/>
      <c r="CT9884" s="151"/>
      <c r="CY9884" s="151"/>
    </row>
    <row r="9885" spans="1:103" x14ac:dyDescent="0.2">
      <c r="A9885" s="60"/>
      <c r="B9885" s="60"/>
      <c r="C9885" s="60"/>
      <c r="D9885" s="60"/>
      <c r="E9885" s="60"/>
      <c r="F9885" s="60"/>
      <c r="G9885" s="60"/>
      <c r="H9885" s="60"/>
      <c r="I9885" s="60"/>
      <c r="J9885" s="60"/>
      <c r="K9885" s="60"/>
      <c r="L9885" s="60"/>
      <c r="M9885" s="60"/>
      <c r="N9885" s="60"/>
      <c r="O9885" s="60"/>
      <c r="P9885" s="60"/>
      <c r="Q9885" s="60"/>
      <c r="R9885" s="334">
        <v>25329</v>
      </c>
      <c r="S9885" s="319" t="s">
        <v>351</v>
      </c>
      <c r="BE9885" s="60"/>
      <c r="BR9885" s="60"/>
      <c r="BX9885" s="151"/>
      <c r="CB9885" s="151"/>
      <c r="CM9885" s="151"/>
      <c r="CO9885" s="151"/>
      <c r="CT9885" s="151"/>
      <c r="CY9885" s="151"/>
    </row>
    <row r="9886" spans="1:103" x14ac:dyDescent="0.2">
      <c r="A9886" s="60"/>
      <c r="B9886" s="60"/>
      <c r="C9886" s="60"/>
      <c r="D9886" s="60"/>
      <c r="E9886" s="60"/>
      <c r="F9886" s="60"/>
      <c r="G9886" s="60"/>
      <c r="H9886" s="60"/>
      <c r="I9886" s="60"/>
      <c r="J9886" s="60"/>
      <c r="K9886" s="60"/>
      <c r="L9886" s="60"/>
      <c r="M9886" s="60"/>
      <c r="N9886" s="60"/>
      <c r="O9886" s="60"/>
      <c r="P9886" s="60"/>
      <c r="Q9886" s="60"/>
      <c r="R9886" s="334">
        <v>25330</v>
      </c>
      <c r="S9886" s="319" t="s">
        <v>351</v>
      </c>
      <c r="BE9886" s="60"/>
      <c r="BR9886" s="60"/>
      <c r="BX9886" s="151"/>
      <c r="CB9886" s="151"/>
      <c r="CM9886" s="151"/>
      <c r="CO9886" s="151"/>
      <c r="CT9886" s="151"/>
      <c r="CY9886" s="151"/>
    </row>
    <row r="9887" spans="1:103" x14ac:dyDescent="0.2">
      <c r="A9887" s="60"/>
      <c r="B9887" s="60"/>
      <c r="C9887" s="60"/>
      <c r="D9887" s="60"/>
      <c r="E9887" s="60"/>
      <c r="F9887" s="60"/>
      <c r="G9887" s="60"/>
      <c r="H9887" s="60"/>
      <c r="I9887" s="60"/>
      <c r="J9887" s="60"/>
      <c r="K9887" s="60"/>
      <c r="L9887" s="60"/>
      <c r="M9887" s="60"/>
      <c r="N9887" s="60"/>
      <c r="O9887" s="60"/>
      <c r="P9887" s="60"/>
      <c r="Q9887" s="60"/>
      <c r="R9887" s="334">
        <v>25331</v>
      </c>
      <c r="S9887" s="319" t="s">
        <v>351</v>
      </c>
      <c r="BE9887" s="60"/>
      <c r="BR9887" s="60"/>
      <c r="BX9887" s="151"/>
      <c r="CB9887" s="151"/>
      <c r="CM9887" s="151"/>
      <c r="CO9887" s="151"/>
      <c r="CT9887" s="151"/>
      <c r="CY9887" s="151"/>
    </row>
    <row r="9888" spans="1:103" x14ac:dyDescent="0.2">
      <c r="A9888" s="60"/>
      <c r="B9888" s="60"/>
      <c r="C9888" s="60"/>
      <c r="D9888" s="60"/>
      <c r="E9888" s="60"/>
      <c r="F9888" s="60"/>
      <c r="G9888" s="60"/>
      <c r="H9888" s="60"/>
      <c r="I9888" s="60"/>
      <c r="J9888" s="60"/>
      <c r="K9888" s="60"/>
      <c r="L9888" s="60"/>
      <c r="M9888" s="60"/>
      <c r="N9888" s="60"/>
      <c r="O9888" s="60"/>
      <c r="P9888" s="60"/>
      <c r="Q9888" s="60"/>
      <c r="R9888" s="334">
        <v>25332</v>
      </c>
      <c r="S9888" s="319" t="s">
        <v>351</v>
      </c>
      <c r="BE9888" s="60"/>
      <c r="BR9888" s="60"/>
      <c r="BX9888" s="151"/>
      <c r="CB9888" s="151"/>
      <c r="CM9888" s="151"/>
      <c r="CO9888" s="151"/>
      <c r="CT9888" s="151"/>
      <c r="CY9888" s="151"/>
    </row>
    <row r="9889" spans="1:103" x14ac:dyDescent="0.2">
      <c r="A9889" s="60"/>
      <c r="B9889" s="60"/>
      <c r="C9889" s="60"/>
      <c r="D9889" s="60"/>
      <c r="E9889" s="60"/>
      <c r="F9889" s="60"/>
      <c r="G9889" s="60"/>
      <c r="H9889" s="60"/>
      <c r="I9889" s="60"/>
      <c r="J9889" s="60"/>
      <c r="K9889" s="60"/>
      <c r="L9889" s="60"/>
      <c r="M9889" s="60"/>
      <c r="N9889" s="60"/>
      <c r="O9889" s="60"/>
      <c r="P9889" s="60"/>
      <c r="Q9889" s="60"/>
      <c r="R9889" s="334">
        <v>25333</v>
      </c>
      <c r="S9889" s="319" t="s">
        <v>351</v>
      </c>
      <c r="BE9889" s="60"/>
      <c r="BR9889" s="60"/>
      <c r="BX9889" s="151"/>
      <c r="CB9889" s="151"/>
      <c r="CM9889" s="151"/>
      <c r="CO9889" s="151"/>
      <c r="CT9889" s="151"/>
      <c r="CY9889" s="151"/>
    </row>
    <row r="9890" spans="1:103" x14ac:dyDescent="0.2">
      <c r="A9890" s="60"/>
      <c r="B9890" s="60"/>
      <c r="C9890" s="60"/>
      <c r="D9890" s="60"/>
      <c r="E9890" s="60"/>
      <c r="F9890" s="60"/>
      <c r="G9890" s="60"/>
      <c r="H9890" s="60"/>
      <c r="I9890" s="60"/>
      <c r="J9890" s="60"/>
      <c r="K9890" s="60"/>
      <c r="L9890" s="60"/>
      <c r="M9890" s="60"/>
      <c r="N9890" s="60"/>
      <c r="O9890" s="60"/>
      <c r="P9890" s="60"/>
      <c r="Q9890" s="60"/>
      <c r="R9890" s="334">
        <v>25334</v>
      </c>
      <c r="S9890" s="319" t="s">
        <v>351</v>
      </c>
      <c r="BE9890" s="60"/>
      <c r="BR9890" s="60"/>
      <c r="BX9890" s="151"/>
      <c r="CB9890" s="151"/>
      <c r="CM9890" s="151"/>
      <c r="CO9890" s="151"/>
      <c r="CT9890" s="151"/>
      <c r="CY9890" s="151"/>
    </row>
    <row r="9891" spans="1:103" x14ac:dyDescent="0.2">
      <c r="A9891" s="60"/>
      <c r="B9891" s="60"/>
      <c r="C9891" s="60"/>
      <c r="D9891" s="60"/>
      <c r="E9891" s="60"/>
      <c r="F9891" s="60"/>
      <c r="G9891" s="60"/>
      <c r="H9891" s="60"/>
      <c r="I9891" s="60"/>
      <c r="J9891" s="60"/>
      <c r="K9891" s="60"/>
      <c r="L9891" s="60"/>
      <c r="M9891" s="60"/>
      <c r="N9891" s="60"/>
      <c r="O9891" s="60"/>
      <c r="P9891" s="60"/>
      <c r="Q9891" s="60"/>
      <c r="R9891" s="334">
        <v>25335</v>
      </c>
      <c r="S9891" s="319" t="s">
        <v>351</v>
      </c>
      <c r="BE9891" s="60"/>
      <c r="BR9891" s="60"/>
      <c r="BX9891" s="151"/>
      <c r="CB9891" s="151"/>
      <c r="CM9891" s="151"/>
      <c r="CO9891" s="151"/>
      <c r="CT9891" s="151"/>
      <c r="CY9891" s="151"/>
    </row>
    <row r="9892" spans="1:103" x14ac:dyDescent="0.2">
      <c r="A9892" s="60"/>
      <c r="B9892" s="60"/>
      <c r="C9892" s="60"/>
      <c r="D9892" s="60"/>
      <c r="E9892" s="60"/>
      <c r="F9892" s="60"/>
      <c r="G9892" s="60"/>
      <c r="H9892" s="60"/>
      <c r="I9892" s="60"/>
      <c r="J9892" s="60"/>
      <c r="K9892" s="60"/>
      <c r="L9892" s="60"/>
      <c r="M9892" s="60"/>
      <c r="N9892" s="60"/>
      <c r="O9892" s="60"/>
      <c r="P9892" s="60"/>
      <c r="Q9892" s="60"/>
      <c r="R9892" s="334">
        <v>25336</v>
      </c>
      <c r="S9892" s="319" t="s">
        <v>351</v>
      </c>
      <c r="BE9892" s="60"/>
      <c r="BR9892" s="60"/>
      <c r="BX9892" s="151"/>
      <c r="CB9892" s="151"/>
      <c r="CM9892" s="151"/>
      <c r="CO9892" s="151"/>
      <c r="CT9892" s="151"/>
      <c r="CY9892" s="151"/>
    </row>
    <row r="9893" spans="1:103" x14ac:dyDescent="0.2">
      <c r="A9893" s="60"/>
      <c r="B9893" s="60"/>
      <c r="C9893" s="60"/>
      <c r="D9893" s="60"/>
      <c r="E9893" s="60"/>
      <c r="F9893" s="60"/>
      <c r="G9893" s="60"/>
      <c r="H9893" s="60"/>
      <c r="I9893" s="60"/>
      <c r="J9893" s="60"/>
      <c r="K9893" s="60"/>
      <c r="L9893" s="60"/>
      <c r="M9893" s="60"/>
      <c r="N9893" s="60"/>
      <c r="O9893" s="60"/>
      <c r="P9893" s="60"/>
      <c r="Q9893" s="60"/>
      <c r="R9893" s="334">
        <v>25337</v>
      </c>
      <c r="S9893" s="319" t="s">
        <v>351</v>
      </c>
      <c r="BE9893" s="60"/>
      <c r="BR9893" s="60"/>
      <c r="BX9893" s="151"/>
      <c r="CB9893" s="151"/>
      <c r="CM9893" s="151"/>
      <c r="CO9893" s="151"/>
      <c r="CT9893" s="151"/>
      <c r="CY9893" s="151"/>
    </row>
    <row r="9894" spans="1:103" x14ac:dyDescent="0.2">
      <c r="A9894" s="60"/>
      <c r="B9894" s="60"/>
      <c r="C9894" s="60"/>
      <c r="D9894" s="60"/>
      <c r="E9894" s="60"/>
      <c r="F9894" s="60"/>
      <c r="G9894" s="60"/>
      <c r="H9894" s="60"/>
      <c r="I9894" s="60"/>
      <c r="J9894" s="60"/>
      <c r="K9894" s="60"/>
      <c r="L9894" s="60"/>
      <c r="M9894" s="60"/>
      <c r="N9894" s="60"/>
      <c r="O9894" s="60"/>
      <c r="P9894" s="60"/>
      <c r="Q9894" s="60"/>
      <c r="R9894" s="334">
        <v>25338</v>
      </c>
      <c r="S9894" s="319" t="s">
        <v>351</v>
      </c>
      <c r="BE9894" s="60"/>
      <c r="BR9894" s="60"/>
      <c r="BX9894" s="151"/>
      <c r="CB9894" s="151"/>
      <c r="CM9894" s="151"/>
      <c r="CO9894" s="151"/>
      <c r="CT9894" s="151"/>
      <c r="CY9894" s="151"/>
    </row>
    <row r="9895" spans="1:103" x14ac:dyDescent="0.2">
      <c r="A9895" s="60"/>
      <c r="B9895" s="60"/>
      <c r="C9895" s="60"/>
      <c r="D9895" s="60"/>
      <c r="E9895" s="60"/>
      <c r="F9895" s="60"/>
      <c r="G9895" s="60"/>
      <c r="H9895" s="60"/>
      <c r="I9895" s="60"/>
      <c r="J9895" s="60"/>
      <c r="K9895" s="60"/>
      <c r="L9895" s="60"/>
      <c r="M9895" s="60"/>
      <c r="N9895" s="60"/>
      <c r="O9895" s="60"/>
      <c r="P9895" s="60"/>
      <c r="Q9895" s="60"/>
      <c r="R9895" s="334">
        <v>25339</v>
      </c>
      <c r="S9895" s="319" t="s">
        <v>351</v>
      </c>
      <c r="BE9895" s="60"/>
      <c r="BR9895" s="60"/>
      <c r="BX9895" s="151"/>
      <c r="CB9895" s="151"/>
      <c r="CM9895" s="151"/>
      <c r="CO9895" s="151"/>
      <c r="CT9895" s="151"/>
      <c r="CY9895" s="151"/>
    </row>
    <row r="9896" spans="1:103" x14ac:dyDescent="0.2">
      <c r="A9896" s="60"/>
      <c r="B9896" s="60"/>
      <c r="C9896" s="60"/>
      <c r="D9896" s="60"/>
      <c r="E9896" s="60"/>
      <c r="F9896" s="60"/>
      <c r="G9896" s="60"/>
      <c r="H9896" s="60"/>
      <c r="I9896" s="60"/>
      <c r="J9896" s="60"/>
      <c r="K9896" s="60"/>
      <c r="L9896" s="60"/>
      <c r="M9896" s="60"/>
      <c r="N9896" s="60"/>
      <c r="O9896" s="60"/>
      <c r="P9896" s="60"/>
      <c r="Q9896" s="60"/>
      <c r="R9896" s="334">
        <v>25356</v>
      </c>
      <c r="S9896" s="319" t="s">
        <v>351</v>
      </c>
      <c r="BE9896" s="60"/>
      <c r="BR9896" s="60"/>
      <c r="BX9896" s="151"/>
      <c r="CB9896" s="151"/>
      <c r="CM9896" s="151"/>
      <c r="CO9896" s="151"/>
      <c r="CT9896" s="151"/>
      <c r="CY9896" s="151"/>
    </row>
    <row r="9897" spans="1:103" x14ac:dyDescent="0.2">
      <c r="A9897" s="60"/>
      <c r="B9897" s="60"/>
      <c r="C9897" s="60"/>
      <c r="D9897" s="60"/>
      <c r="E9897" s="60"/>
      <c r="F9897" s="60"/>
      <c r="G9897" s="60"/>
      <c r="H9897" s="60"/>
      <c r="I9897" s="60"/>
      <c r="J9897" s="60"/>
      <c r="K9897" s="60"/>
      <c r="L9897" s="60"/>
      <c r="M9897" s="60"/>
      <c r="N9897" s="60"/>
      <c r="O9897" s="60"/>
      <c r="P9897" s="60"/>
      <c r="Q9897" s="60"/>
      <c r="R9897" s="334">
        <v>25357</v>
      </c>
      <c r="S9897" s="319" t="s">
        <v>351</v>
      </c>
      <c r="BE9897" s="60"/>
      <c r="BR9897" s="60"/>
      <c r="BX9897" s="151"/>
      <c r="CB9897" s="151"/>
      <c r="CM9897" s="151"/>
      <c r="CO9897" s="151"/>
      <c r="CT9897" s="151"/>
      <c r="CY9897" s="151"/>
    </row>
    <row r="9898" spans="1:103" x14ac:dyDescent="0.2">
      <c r="A9898" s="60"/>
      <c r="B9898" s="60"/>
      <c r="C9898" s="60"/>
      <c r="D9898" s="60"/>
      <c r="E9898" s="60"/>
      <c r="F9898" s="60"/>
      <c r="G9898" s="60"/>
      <c r="H9898" s="60"/>
      <c r="I9898" s="60"/>
      <c r="J9898" s="60"/>
      <c r="K9898" s="60"/>
      <c r="L9898" s="60"/>
      <c r="M9898" s="60"/>
      <c r="N9898" s="60"/>
      <c r="O9898" s="60"/>
      <c r="P9898" s="60"/>
      <c r="Q9898" s="60"/>
      <c r="R9898" s="334">
        <v>25358</v>
      </c>
      <c r="S9898" s="319" t="s">
        <v>351</v>
      </c>
      <c r="BE9898" s="60"/>
      <c r="BR9898" s="60"/>
      <c r="BX9898" s="151"/>
      <c r="CB9898" s="151"/>
      <c r="CM9898" s="151"/>
      <c r="CO9898" s="151"/>
      <c r="CT9898" s="151"/>
      <c r="CY9898" s="151"/>
    </row>
    <row r="9899" spans="1:103" x14ac:dyDescent="0.2">
      <c r="A9899" s="60"/>
      <c r="B9899" s="60"/>
      <c r="C9899" s="60"/>
      <c r="D9899" s="60"/>
      <c r="E9899" s="60"/>
      <c r="F9899" s="60"/>
      <c r="G9899" s="60"/>
      <c r="H9899" s="60"/>
      <c r="I9899" s="60"/>
      <c r="J9899" s="60"/>
      <c r="K9899" s="60"/>
      <c r="L9899" s="60"/>
      <c r="M9899" s="60"/>
      <c r="N9899" s="60"/>
      <c r="O9899" s="60"/>
      <c r="P9899" s="60"/>
      <c r="Q9899" s="60"/>
      <c r="R9899" s="334">
        <v>25360</v>
      </c>
      <c r="S9899" s="319" t="s">
        <v>351</v>
      </c>
      <c r="BE9899" s="60"/>
      <c r="BR9899" s="60"/>
      <c r="BX9899" s="151"/>
      <c r="CB9899" s="151"/>
      <c r="CM9899" s="151"/>
      <c r="CO9899" s="151"/>
      <c r="CT9899" s="151"/>
      <c r="CY9899" s="151"/>
    </row>
    <row r="9900" spans="1:103" x14ac:dyDescent="0.2">
      <c r="A9900" s="60"/>
      <c r="B9900" s="60"/>
      <c r="C9900" s="60"/>
      <c r="D9900" s="60"/>
      <c r="E9900" s="60"/>
      <c r="F9900" s="60"/>
      <c r="G9900" s="60"/>
      <c r="H9900" s="60"/>
      <c r="I9900" s="60"/>
      <c r="J9900" s="60"/>
      <c r="K9900" s="60"/>
      <c r="L9900" s="60"/>
      <c r="M9900" s="60"/>
      <c r="N9900" s="60"/>
      <c r="O9900" s="60"/>
      <c r="P9900" s="60"/>
      <c r="Q9900" s="60"/>
      <c r="R9900" s="334">
        <v>25361</v>
      </c>
      <c r="S9900" s="319" t="s">
        <v>351</v>
      </c>
      <c r="BE9900" s="60"/>
      <c r="BR9900" s="60"/>
      <c r="BX9900" s="151"/>
      <c r="CB9900" s="151"/>
      <c r="CM9900" s="151"/>
      <c r="CO9900" s="151"/>
      <c r="CT9900" s="151"/>
      <c r="CY9900" s="151"/>
    </row>
    <row r="9901" spans="1:103" x14ac:dyDescent="0.2">
      <c r="A9901" s="60"/>
      <c r="B9901" s="60"/>
      <c r="C9901" s="60"/>
      <c r="D9901" s="60"/>
      <c r="E9901" s="60"/>
      <c r="F9901" s="60"/>
      <c r="G9901" s="60"/>
      <c r="H9901" s="60"/>
      <c r="I9901" s="60"/>
      <c r="J9901" s="60"/>
      <c r="K9901" s="60"/>
      <c r="L9901" s="60"/>
      <c r="M9901" s="60"/>
      <c r="N9901" s="60"/>
      <c r="O9901" s="60"/>
      <c r="P9901" s="60"/>
      <c r="Q9901" s="60"/>
      <c r="R9901" s="334">
        <v>25362</v>
      </c>
      <c r="S9901" s="319" t="s">
        <v>351</v>
      </c>
      <c r="BE9901" s="60"/>
      <c r="BR9901" s="60"/>
      <c r="BX9901" s="151"/>
      <c r="CB9901" s="151"/>
      <c r="CM9901" s="151"/>
      <c r="CO9901" s="151"/>
      <c r="CT9901" s="151"/>
      <c r="CY9901" s="151"/>
    </row>
    <row r="9902" spans="1:103" x14ac:dyDescent="0.2">
      <c r="A9902" s="60"/>
      <c r="B9902" s="60"/>
      <c r="C9902" s="60"/>
      <c r="D9902" s="60"/>
      <c r="E9902" s="60"/>
      <c r="F9902" s="60"/>
      <c r="G9902" s="60"/>
      <c r="H9902" s="60"/>
      <c r="I9902" s="60"/>
      <c r="J9902" s="60"/>
      <c r="K9902" s="60"/>
      <c r="L9902" s="60"/>
      <c r="M9902" s="60"/>
      <c r="N9902" s="60"/>
      <c r="O9902" s="60"/>
      <c r="P9902" s="60"/>
      <c r="Q9902" s="60"/>
      <c r="R9902" s="334">
        <v>25364</v>
      </c>
      <c r="S9902" s="319" t="s">
        <v>351</v>
      </c>
      <c r="BE9902" s="60"/>
      <c r="BR9902" s="60"/>
      <c r="BX9902" s="151"/>
      <c r="CB9902" s="151"/>
      <c r="CM9902" s="151"/>
      <c r="CO9902" s="151"/>
      <c r="CT9902" s="151"/>
      <c r="CY9902" s="151"/>
    </row>
    <row r="9903" spans="1:103" x14ac:dyDescent="0.2">
      <c r="A9903" s="60"/>
      <c r="B9903" s="60"/>
      <c r="C9903" s="60"/>
      <c r="D9903" s="60"/>
      <c r="E9903" s="60"/>
      <c r="F9903" s="60"/>
      <c r="G9903" s="60"/>
      <c r="H9903" s="60"/>
      <c r="I9903" s="60"/>
      <c r="J9903" s="60"/>
      <c r="K9903" s="60"/>
      <c r="L9903" s="60"/>
      <c r="M9903" s="60"/>
      <c r="N9903" s="60"/>
      <c r="O9903" s="60"/>
      <c r="P9903" s="60"/>
      <c r="Q9903" s="60"/>
      <c r="R9903" s="334">
        <v>25365</v>
      </c>
      <c r="S9903" s="319" t="s">
        <v>351</v>
      </c>
      <c r="BE9903" s="60"/>
      <c r="BR9903" s="60"/>
      <c r="BX9903" s="151"/>
      <c r="CB9903" s="151"/>
      <c r="CM9903" s="151"/>
      <c r="CO9903" s="151"/>
      <c r="CT9903" s="151"/>
      <c r="CY9903" s="151"/>
    </row>
    <row r="9904" spans="1:103" x14ac:dyDescent="0.2">
      <c r="A9904" s="60"/>
      <c r="B9904" s="60"/>
      <c r="C9904" s="60"/>
      <c r="D9904" s="60"/>
      <c r="E9904" s="60"/>
      <c r="F9904" s="60"/>
      <c r="G9904" s="60"/>
      <c r="H9904" s="60"/>
      <c r="I9904" s="60"/>
      <c r="J9904" s="60"/>
      <c r="K9904" s="60"/>
      <c r="L9904" s="60"/>
      <c r="M9904" s="60"/>
      <c r="N9904" s="60"/>
      <c r="O9904" s="60"/>
      <c r="P9904" s="60"/>
      <c r="Q9904" s="60"/>
      <c r="R9904" s="334">
        <v>25375</v>
      </c>
      <c r="S9904" s="319" t="s">
        <v>351</v>
      </c>
      <c r="BE9904" s="60"/>
      <c r="BR9904" s="60"/>
      <c r="BX9904" s="151"/>
      <c r="CB9904" s="151"/>
      <c r="CM9904" s="151"/>
      <c r="CO9904" s="151"/>
      <c r="CT9904" s="151"/>
      <c r="CY9904" s="151"/>
    </row>
    <row r="9905" spans="1:103" x14ac:dyDescent="0.2">
      <c r="A9905" s="60"/>
      <c r="B9905" s="60"/>
      <c r="C9905" s="60"/>
      <c r="D9905" s="60"/>
      <c r="E9905" s="60"/>
      <c r="F9905" s="60"/>
      <c r="G9905" s="60"/>
      <c r="H9905" s="60"/>
      <c r="I9905" s="60"/>
      <c r="J9905" s="60"/>
      <c r="K9905" s="60"/>
      <c r="L9905" s="60"/>
      <c r="M9905" s="60"/>
      <c r="N9905" s="60"/>
      <c r="O9905" s="60"/>
      <c r="P9905" s="60"/>
      <c r="Q9905" s="60"/>
      <c r="R9905" s="334">
        <v>25387</v>
      </c>
      <c r="S9905" s="319" t="s">
        <v>351</v>
      </c>
      <c r="BE9905" s="60"/>
      <c r="BR9905" s="60"/>
      <c r="BX9905" s="151"/>
      <c r="CB9905" s="151"/>
      <c r="CM9905" s="151"/>
      <c r="CO9905" s="151"/>
      <c r="CT9905" s="151"/>
      <c r="CY9905" s="151"/>
    </row>
    <row r="9906" spans="1:103" x14ac:dyDescent="0.2">
      <c r="A9906" s="60"/>
      <c r="B9906" s="60"/>
      <c r="C9906" s="60"/>
      <c r="D9906" s="60"/>
      <c r="E9906" s="60"/>
      <c r="F9906" s="60"/>
      <c r="G9906" s="60"/>
      <c r="H9906" s="60"/>
      <c r="I9906" s="60"/>
      <c r="J9906" s="60"/>
      <c r="K9906" s="60"/>
      <c r="L9906" s="60"/>
      <c r="M9906" s="60"/>
      <c r="N9906" s="60"/>
      <c r="O9906" s="60"/>
      <c r="P9906" s="60"/>
      <c r="Q9906" s="60"/>
      <c r="R9906" s="334">
        <v>25389</v>
      </c>
      <c r="S9906" s="319" t="s">
        <v>351</v>
      </c>
      <c r="BE9906" s="60"/>
      <c r="BR9906" s="60"/>
      <c r="BX9906" s="151"/>
      <c r="CB9906" s="151"/>
      <c r="CM9906" s="151"/>
      <c r="CO9906" s="151"/>
      <c r="CT9906" s="151"/>
      <c r="CY9906" s="151"/>
    </row>
    <row r="9907" spans="1:103" x14ac:dyDescent="0.2">
      <c r="A9907" s="60"/>
      <c r="B9907" s="60"/>
      <c r="C9907" s="60"/>
      <c r="D9907" s="60"/>
      <c r="E9907" s="60"/>
      <c r="F9907" s="60"/>
      <c r="G9907" s="60"/>
      <c r="H9907" s="60"/>
      <c r="I9907" s="60"/>
      <c r="J9907" s="60"/>
      <c r="K9907" s="60"/>
      <c r="L9907" s="60"/>
      <c r="M9907" s="60"/>
      <c r="N9907" s="60"/>
      <c r="O9907" s="60"/>
      <c r="P9907" s="60"/>
      <c r="Q9907" s="60"/>
      <c r="R9907" s="334">
        <v>25392</v>
      </c>
      <c r="S9907" s="319" t="s">
        <v>351</v>
      </c>
      <c r="BE9907" s="60"/>
      <c r="BR9907" s="60"/>
      <c r="BX9907" s="151"/>
      <c r="CB9907" s="151"/>
      <c r="CM9907" s="151"/>
      <c r="CO9907" s="151"/>
      <c r="CT9907" s="151"/>
      <c r="CY9907" s="151"/>
    </row>
    <row r="9908" spans="1:103" x14ac:dyDescent="0.2">
      <c r="A9908" s="60"/>
      <c r="B9908" s="60"/>
      <c r="C9908" s="60"/>
      <c r="D9908" s="60"/>
      <c r="E9908" s="60"/>
      <c r="F9908" s="60"/>
      <c r="G9908" s="60"/>
      <c r="H9908" s="60"/>
      <c r="I9908" s="60"/>
      <c r="J9908" s="60"/>
      <c r="K9908" s="60"/>
      <c r="L9908" s="60"/>
      <c r="M9908" s="60"/>
      <c r="N9908" s="60"/>
      <c r="O9908" s="60"/>
      <c r="P9908" s="60"/>
      <c r="Q9908" s="60"/>
      <c r="R9908" s="334">
        <v>25396</v>
      </c>
      <c r="S9908" s="319" t="s">
        <v>351</v>
      </c>
      <c r="BE9908" s="60"/>
      <c r="BR9908" s="60"/>
      <c r="BX9908" s="151"/>
      <c r="CB9908" s="151"/>
      <c r="CM9908" s="151"/>
      <c r="CO9908" s="151"/>
      <c r="CT9908" s="151"/>
      <c r="CY9908" s="151"/>
    </row>
    <row r="9909" spans="1:103" x14ac:dyDescent="0.2">
      <c r="A9909" s="60"/>
      <c r="B9909" s="60"/>
      <c r="C9909" s="60"/>
      <c r="D9909" s="60"/>
      <c r="E9909" s="60"/>
      <c r="F9909" s="60"/>
      <c r="G9909" s="60"/>
      <c r="H9909" s="60"/>
      <c r="I9909" s="60"/>
      <c r="J9909" s="60"/>
      <c r="K9909" s="60"/>
      <c r="L9909" s="60"/>
      <c r="M9909" s="60"/>
      <c r="N9909" s="60"/>
      <c r="O9909" s="60"/>
      <c r="P9909" s="60"/>
      <c r="Q9909" s="60"/>
      <c r="R9909" s="334">
        <v>25401</v>
      </c>
      <c r="S9909" s="319" t="s">
        <v>351</v>
      </c>
      <c r="BE9909" s="60"/>
      <c r="BR9909" s="60"/>
      <c r="BX9909" s="151"/>
      <c r="CB9909" s="151"/>
      <c r="CM9909" s="151"/>
      <c r="CO9909" s="151"/>
      <c r="CT9909" s="151"/>
      <c r="CY9909" s="151"/>
    </row>
    <row r="9910" spans="1:103" x14ac:dyDescent="0.2">
      <c r="A9910" s="60"/>
      <c r="B9910" s="60"/>
      <c r="C9910" s="60"/>
      <c r="D9910" s="60"/>
      <c r="E9910" s="60"/>
      <c r="F9910" s="60"/>
      <c r="G9910" s="60"/>
      <c r="H9910" s="60"/>
      <c r="I9910" s="60"/>
      <c r="J9910" s="60"/>
      <c r="K9910" s="60"/>
      <c r="L9910" s="60"/>
      <c r="M9910" s="60"/>
      <c r="N9910" s="60"/>
      <c r="O9910" s="60"/>
      <c r="P9910" s="60"/>
      <c r="Q9910" s="60"/>
      <c r="R9910" s="334">
        <v>25402</v>
      </c>
      <c r="S9910" s="319" t="s">
        <v>351</v>
      </c>
      <c r="BE9910" s="60"/>
      <c r="BR9910" s="60"/>
      <c r="BX9910" s="151"/>
      <c r="CB9910" s="151"/>
      <c r="CM9910" s="151"/>
      <c r="CO9910" s="151"/>
      <c r="CT9910" s="151"/>
      <c r="CY9910" s="151"/>
    </row>
    <row r="9911" spans="1:103" x14ac:dyDescent="0.2">
      <c r="A9911" s="60"/>
      <c r="B9911" s="60"/>
      <c r="C9911" s="60"/>
      <c r="D9911" s="60"/>
      <c r="E9911" s="60"/>
      <c r="F9911" s="60"/>
      <c r="G9911" s="60"/>
      <c r="H9911" s="60"/>
      <c r="I9911" s="60"/>
      <c r="J9911" s="60"/>
      <c r="K9911" s="60"/>
      <c r="L9911" s="60"/>
      <c r="M9911" s="60"/>
      <c r="N9911" s="60"/>
      <c r="O9911" s="60"/>
      <c r="P9911" s="60"/>
      <c r="Q9911" s="60"/>
      <c r="R9911" s="334">
        <v>25403</v>
      </c>
      <c r="S9911" s="319" t="s">
        <v>351</v>
      </c>
      <c r="BE9911" s="60"/>
      <c r="BR9911" s="60"/>
      <c r="BX9911" s="151"/>
      <c r="CB9911" s="151"/>
      <c r="CM9911" s="151"/>
      <c r="CO9911" s="151"/>
      <c r="CT9911" s="151"/>
      <c r="CY9911" s="151"/>
    </row>
    <row r="9912" spans="1:103" x14ac:dyDescent="0.2">
      <c r="A9912" s="60"/>
      <c r="B9912" s="60"/>
      <c r="C9912" s="60"/>
      <c r="D9912" s="60"/>
      <c r="E9912" s="60"/>
      <c r="F9912" s="60"/>
      <c r="G9912" s="60"/>
      <c r="H9912" s="60"/>
      <c r="I9912" s="60"/>
      <c r="J9912" s="60"/>
      <c r="K9912" s="60"/>
      <c r="L9912" s="60"/>
      <c r="M9912" s="60"/>
      <c r="N9912" s="60"/>
      <c r="O9912" s="60"/>
      <c r="P9912" s="60"/>
      <c r="Q9912" s="60"/>
      <c r="R9912" s="334">
        <v>25404</v>
      </c>
      <c r="S9912" s="319" t="s">
        <v>351</v>
      </c>
      <c r="BE9912" s="60"/>
      <c r="BR9912" s="60"/>
      <c r="BX9912" s="151"/>
      <c r="CB9912" s="151"/>
      <c r="CM9912" s="151"/>
      <c r="CO9912" s="151"/>
      <c r="CT9912" s="151"/>
      <c r="CY9912" s="151"/>
    </row>
    <row r="9913" spans="1:103" x14ac:dyDescent="0.2">
      <c r="A9913" s="60"/>
      <c r="B9913" s="60"/>
      <c r="C9913" s="60"/>
      <c r="D9913" s="60"/>
      <c r="E9913" s="60"/>
      <c r="F9913" s="60"/>
      <c r="G9913" s="60"/>
      <c r="H9913" s="60"/>
      <c r="I9913" s="60"/>
      <c r="J9913" s="60"/>
      <c r="K9913" s="60"/>
      <c r="L9913" s="60"/>
      <c r="M9913" s="60"/>
      <c r="N9913" s="60"/>
      <c r="O9913" s="60"/>
      <c r="P9913" s="60"/>
      <c r="Q9913" s="60"/>
      <c r="R9913" s="334">
        <v>25405</v>
      </c>
      <c r="S9913" s="319" t="s">
        <v>351</v>
      </c>
      <c r="BE9913" s="60"/>
      <c r="BR9913" s="60"/>
      <c r="BX9913" s="151"/>
      <c r="CB9913" s="151"/>
      <c r="CM9913" s="151"/>
      <c r="CO9913" s="151"/>
      <c r="CT9913" s="151"/>
      <c r="CY9913" s="151"/>
    </row>
    <row r="9914" spans="1:103" x14ac:dyDescent="0.2">
      <c r="A9914" s="60"/>
      <c r="B9914" s="60"/>
      <c r="C9914" s="60"/>
      <c r="D9914" s="60"/>
      <c r="E9914" s="60"/>
      <c r="F9914" s="60"/>
      <c r="G9914" s="60"/>
      <c r="H9914" s="60"/>
      <c r="I9914" s="60"/>
      <c r="J9914" s="60"/>
      <c r="K9914" s="60"/>
      <c r="L9914" s="60"/>
      <c r="M9914" s="60"/>
      <c r="N9914" s="60"/>
      <c r="O9914" s="60"/>
      <c r="P9914" s="60"/>
      <c r="Q9914" s="60"/>
      <c r="R9914" s="334">
        <v>25410</v>
      </c>
      <c r="S9914" s="319" t="s">
        <v>351</v>
      </c>
      <c r="BE9914" s="60"/>
      <c r="BR9914" s="60"/>
      <c r="BX9914" s="151"/>
      <c r="CB9914" s="151"/>
      <c r="CM9914" s="151"/>
      <c r="CO9914" s="151"/>
      <c r="CT9914" s="151"/>
      <c r="CY9914" s="151"/>
    </row>
    <row r="9915" spans="1:103" x14ac:dyDescent="0.2">
      <c r="A9915" s="60"/>
      <c r="B9915" s="60"/>
      <c r="C9915" s="60"/>
      <c r="D9915" s="60"/>
      <c r="E9915" s="60"/>
      <c r="F9915" s="60"/>
      <c r="G9915" s="60"/>
      <c r="H9915" s="60"/>
      <c r="I9915" s="60"/>
      <c r="J9915" s="60"/>
      <c r="K9915" s="60"/>
      <c r="L9915" s="60"/>
      <c r="M9915" s="60"/>
      <c r="N9915" s="60"/>
      <c r="O9915" s="60"/>
      <c r="P9915" s="60"/>
      <c r="Q9915" s="60"/>
      <c r="R9915" s="334">
        <v>25411</v>
      </c>
      <c r="S9915" s="319" t="s">
        <v>351</v>
      </c>
      <c r="BE9915" s="60"/>
      <c r="BR9915" s="60"/>
      <c r="BX9915" s="151"/>
      <c r="CB9915" s="151"/>
      <c r="CM9915" s="151"/>
      <c r="CO9915" s="151"/>
      <c r="CT9915" s="151"/>
      <c r="CY9915" s="151"/>
    </row>
    <row r="9916" spans="1:103" x14ac:dyDescent="0.2">
      <c r="A9916" s="60"/>
      <c r="B9916" s="60"/>
      <c r="C9916" s="60"/>
      <c r="D9916" s="60"/>
      <c r="E9916" s="60"/>
      <c r="F9916" s="60"/>
      <c r="G9916" s="60"/>
      <c r="H9916" s="60"/>
      <c r="I9916" s="60"/>
      <c r="J9916" s="60"/>
      <c r="K9916" s="60"/>
      <c r="L9916" s="60"/>
      <c r="M9916" s="60"/>
      <c r="N9916" s="60"/>
      <c r="O9916" s="60"/>
      <c r="P9916" s="60"/>
      <c r="Q9916" s="60"/>
      <c r="R9916" s="334">
        <v>25413</v>
      </c>
      <c r="S9916" s="319" t="s">
        <v>351</v>
      </c>
      <c r="BE9916" s="60"/>
      <c r="BR9916" s="60"/>
      <c r="BX9916" s="151"/>
      <c r="CB9916" s="151"/>
      <c r="CM9916" s="151"/>
      <c r="CO9916" s="151"/>
      <c r="CT9916" s="151"/>
      <c r="CY9916" s="151"/>
    </row>
    <row r="9917" spans="1:103" x14ac:dyDescent="0.2">
      <c r="A9917" s="60"/>
      <c r="B9917" s="60"/>
      <c r="C9917" s="60"/>
      <c r="D9917" s="60"/>
      <c r="E9917" s="60"/>
      <c r="F9917" s="60"/>
      <c r="G9917" s="60"/>
      <c r="H9917" s="60"/>
      <c r="I9917" s="60"/>
      <c r="J9917" s="60"/>
      <c r="K9917" s="60"/>
      <c r="L9917" s="60"/>
      <c r="M9917" s="60"/>
      <c r="N9917" s="60"/>
      <c r="O9917" s="60"/>
      <c r="P9917" s="60"/>
      <c r="Q9917" s="60"/>
      <c r="R9917" s="334">
        <v>25414</v>
      </c>
      <c r="S9917" s="319" t="s">
        <v>351</v>
      </c>
      <c r="BE9917" s="60"/>
      <c r="BR9917" s="60"/>
      <c r="BX9917" s="151"/>
      <c r="CB9917" s="151"/>
      <c r="CM9917" s="151"/>
      <c r="CO9917" s="151"/>
      <c r="CT9917" s="151"/>
      <c r="CY9917" s="151"/>
    </row>
    <row r="9918" spans="1:103" x14ac:dyDescent="0.2">
      <c r="A9918" s="60"/>
      <c r="B9918" s="60"/>
      <c r="C9918" s="60"/>
      <c r="D9918" s="60"/>
      <c r="E9918" s="60"/>
      <c r="F9918" s="60"/>
      <c r="G9918" s="60"/>
      <c r="H9918" s="60"/>
      <c r="I9918" s="60"/>
      <c r="J9918" s="60"/>
      <c r="K9918" s="60"/>
      <c r="L9918" s="60"/>
      <c r="M9918" s="60"/>
      <c r="N9918" s="60"/>
      <c r="O9918" s="60"/>
      <c r="P9918" s="60"/>
      <c r="Q9918" s="60"/>
      <c r="R9918" s="334">
        <v>25419</v>
      </c>
      <c r="S9918" s="319" t="s">
        <v>351</v>
      </c>
      <c r="BE9918" s="60"/>
      <c r="BR9918" s="60"/>
      <c r="BX9918" s="151"/>
      <c r="CB9918" s="151"/>
      <c r="CM9918" s="151"/>
      <c r="CO9918" s="151"/>
      <c r="CT9918" s="151"/>
      <c r="CY9918" s="151"/>
    </row>
    <row r="9919" spans="1:103" x14ac:dyDescent="0.2">
      <c r="A9919" s="60"/>
      <c r="B9919" s="60"/>
      <c r="C9919" s="60"/>
      <c r="D9919" s="60"/>
      <c r="E9919" s="60"/>
      <c r="F9919" s="60"/>
      <c r="G9919" s="60"/>
      <c r="H9919" s="60"/>
      <c r="I9919" s="60"/>
      <c r="J9919" s="60"/>
      <c r="K9919" s="60"/>
      <c r="L9919" s="60"/>
      <c r="M9919" s="60"/>
      <c r="N9919" s="60"/>
      <c r="O9919" s="60"/>
      <c r="P9919" s="60"/>
      <c r="Q9919" s="60"/>
      <c r="R9919" s="334">
        <v>25420</v>
      </c>
      <c r="S9919" s="319" t="s">
        <v>351</v>
      </c>
      <c r="BE9919" s="60"/>
      <c r="BR9919" s="60"/>
      <c r="BX9919" s="151"/>
      <c r="CB9919" s="151"/>
      <c r="CM9919" s="151"/>
      <c r="CO9919" s="151"/>
      <c r="CT9919" s="151"/>
      <c r="CY9919" s="151"/>
    </row>
    <row r="9920" spans="1:103" x14ac:dyDescent="0.2">
      <c r="A9920" s="60"/>
      <c r="B9920" s="60"/>
      <c r="C9920" s="60"/>
      <c r="D9920" s="60"/>
      <c r="E9920" s="60"/>
      <c r="F9920" s="60"/>
      <c r="G9920" s="60"/>
      <c r="H9920" s="60"/>
      <c r="I9920" s="60"/>
      <c r="J9920" s="60"/>
      <c r="K9920" s="60"/>
      <c r="L9920" s="60"/>
      <c r="M9920" s="60"/>
      <c r="N9920" s="60"/>
      <c r="O9920" s="60"/>
      <c r="P9920" s="60"/>
      <c r="Q9920" s="60"/>
      <c r="R9920" s="334">
        <v>25421</v>
      </c>
      <c r="S9920" s="319" t="s">
        <v>351</v>
      </c>
      <c r="BE9920" s="60"/>
      <c r="BR9920" s="60"/>
      <c r="BX9920" s="151"/>
      <c r="CB9920" s="151"/>
      <c r="CM9920" s="151"/>
      <c r="CO9920" s="151"/>
      <c r="CT9920" s="151"/>
      <c r="CY9920" s="151"/>
    </row>
    <row r="9921" spans="1:103" x14ac:dyDescent="0.2">
      <c r="A9921" s="60"/>
      <c r="B9921" s="60"/>
      <c r="C9921" s="60"/>
      <c r="D9921" s="60"/>
      <c r="E9921" s="60"/>
      <c r="F9921" s="60"/>
      <c r="G9921" s="60"/>
      <c r="H9921" s="60"/>
      <c r="I9921" s="60"/>
      <c r="J9921" s="60"/>
      <c r="K9921" s="60"/>
      <c r="L9921" s="60"/>
      <c r="M9921" s="60"/>
      <c r="N9921" s="60"/>
      <c r="O9921" s="60"/>
      <c r="P9921" s="60"/>
      <c r="Q9921" s="60"/>
      <c r="R9921" s="334">
        <v>25422</v>
      </c>
      <c r="S9921" s="319" t="s">
        <v>351</v>
      </c>
      <c r="BE9921" s="60"/>
      <c r="BR9921" s="60"/>
      <c r="BX9921" s="151"/>
      <c r="CB9921" s="151"/>
      <c r="CM9921" s="151"/>
      <c r="CO9921" s="151"/>
      <c r="CT9921" s="151"/>
      <c r="CY9921" s="151"/>
    </row>
    <row r="9922" spans="1:103" x14ac:dyDescent="0.2">
      <c r="A9922" s="60"/>
      <c r="B9922" s="60"/>
      <c r="C9922" s="60"/>
      <c r="D9922" s="60"/>
      <c r="E9922" s="60"/>
      <c r="F9922" s="60"/>
      <c r="G9922" s="60"/>
      <c r="H9922" s="60"/>
      <c r="I9922" s="60"/>
      <c r="J9922" s="60"/>
      <c r="K9922" s="60"/>
      <c r="L9922" s="60"/>
      <c r="M9922" s="60"/>
      <c r="N9922" s="60"/>
      <c r="O9922" s="60"/>
      <c r="P9922" s="60"/>
      <c r="Q9922" s="60"/>
      <c r="R9922" s="334">
        <v>25423</v>
      </c>
      <c r="S9922" s="319" t="s">
        <v>351</v>
      </c>
      <c r="BE9922" s="60"/>
      <c r="BR9922" s="60"/>
      <c r="BX9922" s="151"/>
      <c r="CB9922" s="151"/>
      <c r="CM9922" s="151"/>
      <c r="CO9922" s="151"/>
      <c r="CT9922" s="151"/>
      <c r="CY9922" s="151"/>
    </row>
    <row r="9923" spans="1:103" x14ac:dyDescent="0.2">
      <c r="A9923" s="60"/>
      <c r="B9923" s="60"/>
      <c r="C9923" s="60"/>
      <c r="D9923" s="60"/>
      <c r="E9923" s="60"/>
      <c r="F9923" s="60"/>
      <c r="G9923" s="60"/>
      <c r="H9923" s="60"/>
      <c r="I9923" s="60"/>
      <c r="J9923" s="60"/>
      <c r="K9923" s="60"/>
      <c r="L9923" s="60"/>
      <c r="M9923" s="60"/>
      <c r="N9923" s="60"/>
      <c r="O9923" s="60"/>
      <c r="P9923" s="60"/>
      <c r="Q9923" s="60"/>
      <c r="R9923" s="334">
        <v>25425</v>
      </c>
      <c r="S9923" s="319" t="s">
        <v>351</v>
      </c>
      <c r="BE9923" s="60"/>
      <c r="BR9923" s="60"/>
      <c r="BX9923" s="151"/>
      <c r="CB9923" s="151"/>
      <c r="CM9923" s="151"/>
      <c r="CO9923" s="151"/>
      <c r="CT9923" s="151"/>
      <c r="CY9923" s="151"/>
    </row>
    <row r="9924" spans="1:103" x14ac:dyDescent="0.2">
      <c r="A9924" s="60"/>
      <c r="B9924" s="60"/>
      <c r="C9924" s="60"/>
      <c r="D9924" s="60"/>
      <c r="E9924" s="60"/>
      <c r="F9924" s="60"/>
      <c r="G9924" s="60"/>
      <c r="H9924" s="60"/>
      <c r="I9924" s="60"/>
      <c r="J9924" s="60"/>
      <c r="K9924" s="60"/>
      <c r="L9924" s="60"/>
      <c r="M9924" s="60"/>
      <c r="N9924" s="60"/>
      <c r="O9924" s="60"/>
      <c r="P9924" s="60"/>
      <c r="Q9924" s="60"/>
      <c r="R9924" s="334">
        <v>25427</v>
      </c>
      <c r="S9924" s="319" t="s">
        <v>351</v>
      </c>
      <c r="BE9924" s="60"/>
      <c r="BR9924" s="60"/>
      <c r="BX9924" s="151"/>
      <c r="CB9924" s="151"/>
      <c r="CM9924" s="151"/>
      <c r="CO9924" s="151"/>
      <c r="CT9924" s="151"/>
      <c r="CY9924" s="151"/>
    </row>
    <row r="9925" spans="1:103" x14ac:dyDescent="0.2">
      <c r="A9925" s="60"/>
      <c r="B9925" s="60"/>
      <c r="C9925" s="60"/>
      <c r="D9925" s="60"/>
      <c r="E9925" s="60"/>
      <c r="F9925" s="60"/>
      <c r="G9925" s="60"/>
      <c r="H9925" s="60"/>
      <c r="I9925" s="60"/>
      <c r="J9925" s="60"/>
      <c r="K9925" s="60"/>
      <c r="L9925" s="60"/>
      <c r="M9925" s="60"/>
      <c r="N9925" s="60"/>
      <c r="O9925" s="60"/>
      <c r="P9925" s="60"/>
      <c r="Q9925" s="60"/>
      <c r="R9925" s="334">
        <v>25428</v>
      </c>
      <c r="S9925" s="319" t="s">
        <v>351</v>
      </c>
      <c r="BE9925" s="60"/>
      <c r="BR9925" s="60"/>
      <c r="BX9925" s="151"/>
      <c r="CB9925" s="151"/>
      <c r="CM9925" s="151"/>
      <c r="CO9925" s="151"/>
      <c r="CT9925" s="151"/>
      <c r="CY9925" s="151"/>
    </row>
    <row r="9926" spans="1:103" x14ac:dyDescent="0.2">
      <c r="A9926" s="60"/>
      <c r="B9926" s="60"/>
      <c r="C9926" s="60"/>
      <c r="D9926" s="60"/>
      <c r="E9926" s="60"/>
      <c r="F9926" s="60"/>
      <c r="G9926" s="60"/>
      <c r="H9926" s="60"/>
      <c r="I9926" s="60"/>
      <c r="J9926" s="60"/>
      <c r="K9926" s="60"/>
      <c r="L9926" s="60"/>
      <c r="M9926" s="60"/>
      <c r="N9926" s="60"/>
      <c r="O9926" s="60"/>
      <c r="P9926" s="60"/>
      <c r="Q9926" s="60"/>
      <c r="R9926" s="334">
        <v>25430</v>
      </c>
      <c r="S9926" s="319" t="s">
        <v>351</v>
      </c>
      <c r="BE9926" s="60"/>
      <c r="BR9926" s="60"/>
      <c r="BX9926" s="151"/>
      <c r="CB9926" s="151"/>
      <c r="CM9926" s="151"/>
      <c r="CO9926" s="151"/>
      <c r="CT9926" s="151"/>
      <c r="CY9926" s="151"/>
    </row>
    <row r="9927" spans="1:103" x14ac:dyDescent="0.2">
      <c r="A9927" s="60"/>
      <c r="B9927" s="60"/>
      <c r="C9927" s="60"/>
      <c r="D9927" s="60"/>
      <c r="E9927" s="60"/>
      <c r="F9927" s="60"/>
      <c r="G9927" s="60"/>
      <c r="H9927" s="60"/>
      <c r="I9927" s="60"/>
      <c r="J9927" s="60"/>
      <c r="K9927" s="60"/>
      <c r="L9927" s="60"/>
      <c r="M9927" s="60"/>
      <c r="N9927" s="60"/>
      <c r="O9927" s="60"/>
      <c r="P9927" s="60"/>
      <c r="Q9927" s="60"/>
      <c r="R9927" s="334">
        <v>25431</v>
      </c>
      <c r="S9927" s="319" t="s">
        <v>351</v>
      </c>
      <c r="BE9927" s="60"/>
      <c r="BR9927" s="60"/>
      <c r="BX9927" s="151"/>
      <c r="CB9927" s="151"/>
      <c r="CM9927" s="151"/>
      <c r="CO9927" s="151"/>
      <c r="CT9927" s="151"/>
      <c r="CY9927" s="151"/>
    </row>
    <row r="9928" spans="1:103" x14ac:dyDescent="0.2">
      <c r="A9928" s="60"/>
      <c r="B9928" s="60"/>
      <c r="C9928" s="60"/>
      <c r="D9928" s="60"/>
      <c r="E9928" s="60"/>
      <c r="F9928" s="60"/>
      <c r="G9928" s="60"/>
      <c r="H9928" s="60"/>
      <c r="I9928" s="60"/>
      <c r="J9928" s="60"/>
      <c r="K9928" s="60"/>
      <c r="L9928" s="60"/>
      <c r="M9928" s="60"/>
      <c r="N9928" s="60"/>
      <c r="O9928" s="60"/>
      <c r="P9928" s="60"/>
      <c r="Q9928" s="60"/>
      <c r="R9928" s="334">
        <v>25432</v>
      </c>
      <c r="S9928" s="319" t="s">
        <v>351</v>
      </c>
      <c r="BE9928" s="60"/>
      <c r="BR9928" s="60"/>
      <c r="BX9928" s="151"/>
      <c r="CB9928" s="151"/>
      <c r="CM9928" s="151"/>
      <c r="CO9928" s="151"/>
      <c r="CT9928" s="151"/>
      <c r="CY9928" s="151"/>
    </row>
    <row r="9929" spans="1:103" x14ac:dyDescent="0.2">
      <c r="A9929" s="60"/>
      <c r="B9929" s="60"/>
      <c r="C9929" s="60"/>
      <c r="D9929" s="60"/>
      <c r="E9929" s="60"/>
      <c r="F9929" s="60"/>
      <c r="G9929" s="60"/>
      <c r="H9929" s="60"/>
      <c r="I9929" s="60"/>
      <c r="J9929" s="60"/>
      <c r="K9929" s="60"/>
      <c r="L9929" s="60"/>
      <c r="M9929" s="60"/>
      <c r="N9929" s="60"/>
      <c r="O9929" s="60"/>
      <c r="P9929" s="60"/>
      <c r="Q9929" s="60"/>
      <c r="R9929" s="334">
        <v>25434</v>
      </c>
      <c r="S9929" s="319" t="s">
        <v>351</v>
      </c>
      <c r="BE9929" s="60"/>
      <c r="BR9929" s="60"/>
      <c r="BX9929" s="151"/>
      <c r="CB9929" s="151"/>
      <c r="CM9929" s="151"/>
      <c r="CO9929" s="151"/>
      <c r="CT9929" s="151"/>
      <c r="CY9929" s="151"/>
    </row>
    <row r="9930" spans="1:103" x14ac:dyDescent="0.2">
      <c r="A9930" s="60"/>
      <c r="B9930" s="60"/>
      <c r="C9930" s="60"/>
      <c r="D9930" s="60"/>
      <c r="E9930" s="60"/>
      <c r="F9930" s="60"/>
      <c r="G9930" s="60"/>
      <c r="H9930" s="60"/>
      <c r="I9930" s="60"/>
      <c r="J9930" s="60"/>
      <c r="K9930" s="60"/>
      <c r="L9930" s="60"/>
      <c r="M9930" s="60"/>
      <c r="N9930" s="60"/>
      <c r="O9930" s="60"/>
      <c r="P9930" s="60"/>
      <c r="Q9930" s="60"/>
      <c r="R9930" s="334">
        <v>25437</v>
      </c>
      <c r="S9930" s="319" t="s">
        <v>351</v>
      </c>
      <c r="BE9930" s="60"/>
      <c r="BR9930" s="60"/>
      <c r="BX9930" s="151"/>
      <c r="CB9930" s="151"/>
      <c r="CM9930" s="151"/>
      <c r="CO9930" s="151"/>
      <c r="CT9930" s="151"/>
      <c r="CY9930" s="151"/>
    </row>
    <row r="9931" spans="1:103" x14ac:dyDescent="0.2">
      <c r="A9931" s="60"/>
      <c r="B9931" s="60"/>
      <c r="C9931" s="60"/>
      <c r="D9931" s="60"/>
      <c r="E9931" s="60"/>
      <c r="F9931" s="60"/>
      <c r="G9931" s="60"/>
      <c r="H9931" s="60"/>
      <c r="I9931" s="60"/>
      <c r="J9931" s="60"/>
      <c r="K9931" s="60"/>
      <c r="L9931" s="60"/>
      <c r="M9931" s="60"/>
      <c r="N9931" s="60"/>
      <c r="O9931" s="60"/>
      <c r="P9931" s="60"/>
      <c r="Q9931" s="60"/>
      <c r="R9931" s="334">
        <v>25438</v>
      </c>
      <c r="S9931" s="319" t="s">
        <v>351</v>
      </c>
      <c r="BE9931" s="60"/>
      <c r="BR9931" s="60"/>
      <c r="BX9931" s="151"/>
      <c r="CB9931" s="151"/>
      <c r="CM9931" s="151"/>
      <c r="CO9931" s="151"/>
      <c r="CT9931" s="151"/>
      <c r="CY9931" s="151"/>
    </row>
    <row r="9932" spans="1:103" x14ac:dyDescent="0.2">
      <c r="A9932" s="60"/>
      <c r="B9932" s="60"/>
      <c r="C9932" s="60"/>
      <c r="D9932" s="60"/>
      <c r="E9932" s="60"/>
      <c r="F9932" s="60"/>
      <c r="G9932" s="60"/>
      <c r="H9932" s="60"/>
      <c r="I9932" s="60"/>
      <c r="J9932" s="60"/>
      <c r="K9932" s="60"/>
      <c r="L9932" s="60"/>
      <c r="M9932" s="60"/>
      <c r="N9932" s="60"/>
      <c r="O9932" s="60"/>
      <c r="P9932" s="60"/>
      <c r="Q9932" s="60"/>
      <c r="R9932" s="334">
        <v>25440</v>
      </c>
      <c r="S9932" s="319" t="s">
        <v>351</v>
      </c>
      <c r="BE9932" s="60"/>
      <c r="BR9932" s="60"/>
      <c r="BX9932" s="151"/>
      <c r="CB9932" s="151"/>
      <c r="CM9932" s="151"/>
      <c r="CO9932" s="151"/>
      <c r="CT9932" s="151"/>
      <c r="CY9932" s="151"/>
    </row>
    <row r="9933" spans="1:103" x14ac:dyDescent="0.2">
      <c r="A9933" s="60"/>
      <c r="B9933" s="60"/>
      <c r="C9933" s="60"/>
      <c r="D9933" s="60"/>
      <c r="E9933" s="60"/>
      <c r="F9933" s="60"/>
      <c r="G9933" s="60"/>
      <c r="H9933" s="60"/>
      <c r="I9933" s="60"/>
      <c r="J9933" s="60"/>
      <c r="K9933" s="60"/>
      <c r="L9933" s="60"/>
      <c r="M9933" s="60"/>
      <c r="N9933" s="60"/>
      <c r="O9933" s="60"/>
      <c r="P9933" s="60"/>
      <c r="Q9933" s="60"/>
      <c r="R9933" s="334">
        <v>25441</v>
      </c>
      <c r="S9933" s="319" t="s">
        <v>351</v>
      </c>
      <c r="BE9933" s="60"/>
      <c r="BR9933" s="60"/>
      <c r="BX9933" s="151"/>
      <c r="CB9933" s="151"/>
      <c r="CM9933" s="151"/>
      <c r="CO9933" s="151"/>
      <c r="CT9933" s="151"/>
      <c r="CY9933" s="151"/>
    </row>
    <row r="9934" spans="1:103" x14ac:dyDescent="0.2">
      <c r="A9934" s="60"/>
      <c r="B9934" s="60"/>
      <c r="C9934" s="60"/>
      <c r="D9934" s="60"/>
      <c r="E9934" s="60"/>
      <c r="F9934" s="60"/>
      <c r="G9934" s="60"/>
      <c r="H9934" s="60"/>
      <c r="I9934" s="60"/>
      <c r="J9934" s="60"/>
      <c r="K9934" s="60"/>
      <c r="L9934" s="60"/>
      <c r="M9934" s="60"/>
      <c r="N9934" s="60"/>
      <c r="O9934" s="60"/>
      <c r="P9934" s="60"/>
      <c r="Q9934" s="60"/>
      <c r="R9934" s="334">
        <v>25442</v>
      </c>
      <c r="S9934" s="319" t="s">
        <v>351</v>
      </c>
      <c r="BE9934" s="60"/>
      <c r="BR9934" s="60"/>
      <c r="BX9934" s="151"/>
      <c r="CB9934" s="151"/>
      <c r="CM9934" s="151"/>
      <c r="CO9934" s="151"/>
      <c r="CT9934" s="151"/>
      <c r="CY9934" s="151"/>
    </row>
    <row r="9935" spans="1:103" x14ac:dyDescent="0.2">
      <c r="A9935" s="60"/>
      <c r="B9935" s="60"/>
      <c r="C9935" s="60"/>
      <c r="D9935" s="60"/>
      <c r="E9935" s="60"/>
      <c r="F9935" s="60"/>
      <c r="G9935" s="60"/>
      <c r="H9935" s="60"/>
      <c r="I9935" s="60"/>
      <c r="J9935" s="60"/>
      <c r="K9935" s="60"/>
      <c r="L9935" s="60"/>
      <c r="M9935" s="60"/>
      <c r="N9935" s="60"/>
      <c r="O9935" s="60"/>
      <c r="P9935" s="60"/>
      <c r="Q9935" s="60"/>
      <c r="R9935" s="334">
        <v>25443</v>
      </c>
      <c r="S9935" s="319" t="s">
        <v>351</v>
      </c>
      <c r="BE9935" s="60"/>
      <c r="BR9935" s="60"/>
      <c r="BX9935" s="151"/>
      <c r="CB9935" s="151"/>
      <c r="CM9935" s="151"/>
      <c r="CO9935" s="151"/>
      <c r="CT9935" s="151"/>
      <c r="CY9935" s="151"/>
    </row>
    <row r="9936" spans="1:103" x14ac:dyDescent="0.2">
      <c r="A9936" s="60"/>
      <c r="B9936" s="60"/>
      <c r="C9936" s="60"/>
      <c r="D9936" s="60"/>
      <c r="E9936" s="60"/>
      <c r="F9936" s="60"/>
      <c r="G9936" s="60"/>
      <c r="H9936" s="60"/>
      <c r="I9936" s="60"/>
      <c r="J9936" s="60"/>
      <c r="K9936" s="60"/>
      <c r="L9936" s="60"/>
      <c r="M9936" s="60"/>
      <c r="N9936" s="60"/>
      <c r="O9936" s="60"/>
      <c r="P9936" s="60"/>
      <c r="Q9936" s="60"/>
      <c r="R9936" s="334">
        <v>25444</v>
      </c>
      <c r="S9936" s="319" t="s">
        <v>351</v>
      </c>
      <c r="BE9936" s="60"/>
      <c r="BR9936" s="60"/>
      <c r="BX9936" s="151"/>
      <c r="CB9936" s="151"/>
      <c r="CM9936" s="151"/>
      <c r="CO9936" s="151"/>
      <c r="CT9936" s="151"/>
      <c r="CY9936" s="151"/>
    </row>
    <row r="9937" spans="1:103" x14ac:dyDescent="0.2">
      <c r="A9937" s="60"/>
      <c r="B9937" s="60"/>
      <c r="C9937" s="60"/>
      <c r="D9937" s="60"/>
      <c r="E9937" s="60"/>
      <c r="F9937" s="60"/>
      <c r="G9937" s="60"/>
      <c r="H9937" s="60"/>
      <c r="I9937" s="60"/>
      <c r="J9937" s="60"/>
      <c r="K9937" s="60"/>
      <c r="L9937" s="60"/>
      <c r="M9937" s="60"/>
      <c r="N9937" s="60"/>
      <c r="O9937" s="60"/>
      <c r="P9937" s="60"/>
      <c r="Q9937" s="60"/>
      <c r="R9937" s="334">
        <v>25446</v>
      </c>
      <c r="S9937" s="319" t="s">
        <v>351</v>
      </c>
      <c r="BE9937" s="60"/>
      <c r="BR9937" s="60"/>
      <c r="BX9937" s="151"/>
      <c r="CB9937" s="151"/>
      <c r="CM9937" s="151"/>
      <c r="CO9937" s="151"/>
      <c r="CT9937" s="151"/>
      <c r="CY9937" s="151"/>
    </row>
    <row r="9938" spans="1:103" x14ac:dyDescent="0.2">
      <c r="A9938" s="60"/>
      <c r="B9938" s="60"/>
      <c r="C9938" s="60"/>
      <c r="D9938" s="60"/>
      <c r="E9938" s="60"/>
      <c r="F9938" s="60"/>
      <c r="G9938" s="60"/>
      <c r="H9938" s="60"/>
      <c r="I9938" s="60"/>
      <c r="J9938" s="60"/>
      <c r="K9938" s="60"/>
      <c r="L9938" s="60"/>
      <c r="M9938" s="60"/>
      <c r="N9938" s="60"/>
      <c r="O9938" s="60"/>
      <c r="P9938" s="60"/>
      <c r="Q9938" s="60"/>
      <c r="R9938" s="334">
        <v>25501</v>
      </c>
      <c r="S9938" s="319" t="s">
        <v>351</v>
      </c>
      <c r="BE9938" s="60"/>
      <c r="BR9938" s="60"/>
      <c r="BX9938" s="151"/>
      <c r="CB9938" s="151"/>
      <c r="CM9938" s="151"/>
      <c r="CO9938" s="151"/>
      <c r="CT9938" s="151"/>
      <c r="CY9938" s="151"/>
    </row>
    <row r="9939" spans="1:103" x14ac:dyDescent="0.2">
      <c r="A9939" s="60"/>
      <c r="B9939" s="60"/>
      <c r="C9939" s="60"/>
      <c r="D9939" s="60"/>
      <c r="E9939" s="60"/>
      <c r="F9939" s="60"/>
      <c r="G9939" s="60"/>
      <c r="H9939" s="60"/>
      <c r="I9939" s="60"/>
      <c r="J9939" s="60"/>
      <c r="K9939" s="60"/>
      <c r="L9939" s="60"/>
      <c r="M9939" s="60"/>
      <c r="N9939" s="60"/>
      <c r="O9939" s="60"/>
      <c r="P9939" s="60"/>
      <c r="Q9939" s="60"/>
      <c r="R9939" s="334">
        <v>25502</v>
      </c>
      <c r="S9939" s="319" t="s">
        <v>351</v>
      </c>
      <c r="BE9939" s="60"/>
      <c r="BR9939" s="60"/>
      <c r="BX9939" s="151"/>
      <c r="CB9939" s="151"/>
      <c r="CM9939" s="151"/>
      <c r="CO9939" s="151"/>
      <c r="CT9939" s="151"/>
      <c r="CY9939" s="151"/>
    </row>
    <row r="9940" spans="1:103" x14ac:dyDescent="0.2">
      <c r="A9940" s="60"/>
      <c r="B9940" s="60"/>
      <c r="C9940" s="60"/>
      <c r="D9940" s="60"/>
      <c r="E9940" s="60"/>
      <c r="F9940" s="60"/>
      <c r="G9940" s="60"/>
      <c r="H9940" s="60"/>
      <c r="I9940" s="60"/>
      <c r="J9940" s="60"/>
      <c r="K9940" s="60"/>
      <c r="L9940" s="60"/>
      <c r="M9940" s="60"/>
      <c r="N9940" s="60"/>
      <c r="O9940" s="60"/>
      <c r="P9940" s="60"/>
      <c r="Q9940" s="60"/>
      <c r="R9940" s="334">
        <v>25503</v>
      </c>
      <c r="S9940" s="319" t="s">
        <v>351</v>
      </c>
      <c r="BE9940" s="60"/>
      <c r="BR9940" s="60"/>
      <c r="BX9940" s="151"/>
      <c r="CB9940" s="151"/>
      <c r="CM9940" s="151"/>
      <c r="CO9940" s="151"/>
      <c r="CT9940" s="151"/>
      <c r="CY9940" s="151"/>
    </row>
    <row r="9941" spans="1:103" x14ac:dyDescent="0.2">
      <c r="A9941" s="60"/>
      <c r="B9941" s="60"/>
      <c r="C9941" s="60"/>
      <c r="D9941" s="60"/>
      <c r="E9941" s="60"/>
      <c r="F9941" s="60"/>
      <c r="G9941" s="60"/>
      <c r="H9941" s="60"/>
      <c r="I9941" s="60"/>
      <c r="J9941" s="60"/>
      <c r="K9941" s="60"/>
      <c r="L9941" s="60"/>
      <c r="M9941" s="60"/>
      <c r="N9941" s="60"/>
      <c r="O9941" s="60"/>
      <c r="P9941" s="60"/>
      <c r="Q9941" s="60"/>
      <c r="R9941" s="334">
        <v>25504</v>
      </c>
      <c r="S9941" s="319" t="s">
        <v>351</v>
      </c>
      <c r="BE9941" s="60"/>
      <c r="BR9941" s="60"/>
      <c r="BX9941" s="151"/>
      <c r="CB9941" s="151"/>
      <c r="CM9941" s="151"/>
      <c r="CO9941" s="151"/>
      <c r="CT9941" s="151"/>
      <c r="CY9941" s="151"/>
    </row>
    <row r="9942" spans="1:103" x14ac:dyDescent="0.2">
      <c r="A9942" s="60"/>
      <c r="B9942" s="60"/>
      <c r="C9942" s="60"/>
      <c r="D9942" s="60"/>
      <c r="E9942" s="60"/>
      <c r="F9942" s="60"/>
      <c r="G9942" s="60"/>
      <c r="H9942" s="60"/>
      <c r="I9942" s="60"/>
      <c r="J9942" s="60"/>
      <c r="K9942" s="60"/>
      <c r="L9942" s="60"/>
      <c r="M9942" s="60"/>
      <c r="N9942" s="60"/>
      <c r="O9942" s="60"/>
      <c r="P9942" s="60"/>
      <c r="Q9942" s="60"/>
      <c r="R9942" s="334">
        <v>25505</v>
      </c>
      <c r="S9942" s="319" t="s">
        <v>351</v>
      </c>
      <c r="BE9942" s="60"/>
      <c r="BR9942" s="60"/>
      <c r="BX9942" s="151"/>
      <c r="CB9942" s="151"/>
      <c r="CM9942" s="151"/>
      <c r="CO9942" s="151"/>
      <c r="CT9942" s="151"/>
      <c r="CY9942" s="151"/>
    </row>
    <row r="9943" spans="1:103" x14ac:dyDescent="0.2">
      <c r="A9943" s="60"/>
      <c r="B9943" s="60"/>
      <c r="C9943" s="60"/>
      <c r="D9943" s="60"/>
      <c r="E9943" s="60"/>
      <c r="F9943" s="60"/>
      <c r="G9943" s="60"/>
      <c r="H9943" s="60"/>
      <c r="I9943" s="60"/>
      <c r="J9943" s="60"/>
      <c r="K9943" s="60"/>
      <c r="L9943" s="60"/>
      <c r="M9943" s="60"/>
      <c r="N9943" s="60"/>
      <c r="O9943" s="60"/>
      <c r="P9943" s="60"/>
      <c r="Q9943" s="60"/>
      <c r="R9943" s="334">
        <v>25506</v>
      </c>
      <c r="S9943" s="319" t="s">
        <v>351</v>
      </c>
      <c r="BE9943" s="60"/>
      <c r="BR9943" s="60"/>
      <c r="BX9943" s="151"/>
      <c r="CB9943" s="151"/>
      <c r="CM9943" s="151"/>
      <c r="CO9943" s="151"/>
      <c r="CT9943" s="151"/>
      <c r="CY9943" s="151"/>
    </row>
    <row r="9944" spans="1:103" x14ac:dyDescent="0.2">
      <c r="A9944" s="60"/>
      <c r="B9944" s="60"/>
      <c r="C9944" s="60"/>
      <c r="D9944" s="60"/>
      <c r="E9944" s="60"/>
      <c r="F9944" s="60"/>
      <c r="G9944" s="60"/>
      <c r="H9944" s="60"/>
      <c r="I9944" s="60"/>
      <c r="J9944" s="60"/>
      <c r="K9944" s="60"/>
      <c r="L9944" s="60"/>
      <c r="M9944" s="60"/>
      <c r="N9944" s="60"/>
      <c r="O9944" s="60"/>
      <c r="P9944" s="60"/>
      <c r="Q9944" s="60"/>
      <c r="R9944" s="334">
        <v>25507</v>
      </c>
      <c r="S9944" s="319" t="s">
        <v>351</v>
      </c>
      <c r="BE9944" s="60"/>
      <c r="BR9944" s="60"/>
      <c r="BX9944" s="151"/>
      <c r="CB9944" s="151"/>
      <c r="CM9944" s="151"/>
      <c r="CO9944" s="151"/>
      <c r="CT9944" s="151"/>
      <c r="CY9944" s="151"/>
    </row>
    <row r="9945" spans="1:103" x14ac:dyDescent="0.2">
      <c r="A9945" s="60"/>
      <c r="B9945" s="60"/>
      <c r="C9945" s="60"/>
      <c r="D9945" s="60"/>
      <c r="E9945" s="60"/>
      <c r="F9945" s="60"/>
      <c r="G9945" s="60"/>
      <c r="H9945" s="60"/>
      <c r="I9945" s="60"/>
      <c r="J9945" s="60"/>
      <c r="K9945" s="60"/>
      <c r="L9945" s="60"/>
      <c r="M9945" s="60"/>
      <c r="N9945" s="60"/>
      <c r="O9945" s="60"/>
      <c r="P9945" s="60"/>
      <c r="Q9945" s="60"/>
      <c r="R9945" s="334">
        <v>25508</v>
      </c>
      <c r="S9945" s="319" t="s">
        <v>351</v>
      </c>
      <c r="BE9945" s="60"/>
      <c r="BR9945" s="60"/>
      <c r="BX9945" s="151"/>
      <c r="CB9945" s="151"/>
      <c r="CM9945" s="151"/>
      <c r="CO9945" s="151"/>
      <c r="CT9945" s="151"/>
      <c r="CY9945" s="151"/>
    </row>
    <row r="9946" spans="1:103" x14ac:dyDescent="0.2">
      <c r="A9946" s="60"/>
      <c r="B9946" s="60"/>
      <c r="C9946" s="60"/>
      <c r="D9946" s="60"/>
      <c r="E9946" s="60"/>
      <c r="F9946" s="60"/>
      <c r="G9946" s="60"/>
      <c r="H9946" s="60"/>
      <c r="I9946" s="60"/>
      <c r="J9946" s="60"/>
      <c r="K9946" s="60"/>
      <c r="L9946" s="60"/>
      <c r="M9946" s="60"/>
      <c r="N9946" s="60"/>
      <c r="O9946" s="60"/>
      <c r="P9946" s="60"/>
      <c r="Q9946" s="60"/>
      <c r="R9946" s="334">
        <v>25510</v>
      </c>
      <c r="S9946" s="319" t="s">
        <v>351</v>
      </c>
      <c r="BE9946" s="60"/>
      <c r="BR9946" s="60"/>
      <c r="BX9946" s="151"/>
      <c r="CB9946" s="151"/>
      <c r="CM9946" s="151"/>
      <c r="CO9946" s="151"/>
      <c r="CT9946" s="151"/>
      <c r="CY9946" s="151"/>
    </row>
    <row r="9947" spans="1:103" x14ac:dyDescent="0.2">
      <c r="A9947" s="60"/>
      <c r="B9947" s="60"/>
      <c r="C9947" s="60"/>
      <c r="D9947" s="60"/>
      <c r="E9947" s="60"/>
      <c r="F9947" s="60"/>
      <c r="G9947" s="60"/>
      <c r="H9947" s="60"/>
      <c r="I9947" s="60"/>
      <c r="J9947" s="60"/>
      <c r="K9947" s="60"/>
      <c r="L9947" s="60"/>
      <c r="M9947" s="60"/>
      <c r="N9947" s="60"/>
      <c r="O9947" s="60"/>
      <c r="P9947" s="60"/>
      <c r="Q9947" s="60"/>
      <c r="R9947" s="334">
        <v>25511</v>
      </c>
      <c r="S9947" s="319" t="s">
        <v>351</v>
      </c>
      <c r="BE9947" s="60"/>
      <c r="BR9947" s="60"/>
      <c r="BX9947" s="151"/>
      <c r="CB9947" s="151"/>
      <c r="CM9947" s="151"/>
      <c r="CO9947" s="151"/>
      <c r="CT9947" s="151"/>
      <c r="CY9947" s="151"/>
    </row>
    <row r="9948" spans="1:103" x14ac:dyDescent="0.2">
      <c r="A9948" s="60"/>
      <c r="B9948" s="60"/>
      <c r="C9948" s="60"/>
      <c r="D9948" s="60"/>
      <c r="E9948" s="60"/>
      <c r="F9948" s="60"/>
      <c r="G9948" s="60"/>
      <c r="H9948" s="60"/>
      <c r="I9948" s="60"/>
      <c r="J9948" s="60"/>
      <c r="K9948" s="60"/>
      <c r="L9948" s="60"/>
      <c r="M9948" s="60"/>
      <c r="N9948" s="60"/>
      <c r="O9948" s="60"/>
      <c r="P9948" s="60"/>
      <c r="Q9948" s="60"/>
      <c r="R9948" s="334">
        <v>25512</v>
      </c>
      <c r="S9948" s="319" t="s">
        <v>351</v>
      </c>
      <c r="BE9948" s="60"/>
      <c r="BR9948" s="60"/>
      <c r="BX9948" s="151"/>
      <c r="CB9948" s="151"/>
      <c r="CM9948" s="151"/>
      <c r="CO9948" s="151"/>
      <c r="CT9948" s="151"/>
      <c r="CY9948" s="151"/>
    </row>
    <row r="9949" spans="1:103" x14ac:dyDescent="0.2">
      <c r="A9949" s="60"/>
      <c r="B9949" s="60"/>
      <c r="C9949" s="60"/>
      <c r="D9949" s="60"/>
      <c r="E9949" s="60"/>
      <c r="F9949" s="60"/>
      <c r="G9949" s="60"/>
      <c r="H9949" s="60"/>
      <c r="I9949" s="60"/>
      <c r="J9949" s="60"/>
      <c r="K9949" s="60"/>
      <c r="L9949" s="60"/>
      <c r="M9949" s="60"/>
      <c r="N9949" s="60"/>
      <c r="O9949" s="60"/>
      <c r="P9949" s="60"/>
      <c r="Q9949" s="60"/>
      <c r="R9949" s="334">
        <v>25514</v>
      </c>
      <c r="S9949" s="319" t="s">
        <v>351</v>
      </c>
      <c r="BE9949" s="60"/>
      <c r="BR9949" s="60"/>
      <c r="BX9949" s="151"/>
      <c r="CB9949" s="151"/>
      <c r="CM9949" s="151"/>
      <c r="CO9949" s="151"/>
      <c r="CT9949" s="151"/>
      <c r="CY9949" s="151"/>
    </row>
    <row r="9950" spans="1:103" x14ac:dyDescent="0.2">
      <c r="A9950" s="60"/>
      <c r="B9950" s="60"/>
      <c r="C9950" s="60"/>
      <c r="D9950" s="60"/>
      <c r="E9950" s="60"/>
      <c r="F9950" s="60"/>
      <c r="G9950" s="60"/>
      <c r="H9950" s="60"/>
      <c r="I9950" s="60"/>
      <c r="J9950" s="60"/>
      <c r="K9950" s="60"/>
      <c r="L9950" s="60"/>
      <c r="M9950" s="60"/>
      <c r="N9950" s="60"/>
      <c r="O9950" s="60"/>
      <c r="P9950" s="60"/>
      <c r="Q9950" s="60"/>
      <c r="R9950" s="334">
        <v>25515</v>
      </c>
      <c r="S9950" s="319" t="s">
        <v>351</v>
      </c>
      <c r="BE9950" s="60"/>
      <c r="BR9950" s="60"/>
      <c r="BX9950" s="151"/>
      <c r="CB9950" s="151"/>
      <c r="CM9950" s="151"/>
      <c r="CO9950" s="151"/>
      <c r="CT9950" s="151"/>
      <c r="CY9950" s="151"/>
    </row>
    <row r="9951" spans="1:103" x14ac:dyDescent="0.2">
      <c r="A9951" s="60"/>
      <c r="B9951" s="60"/>
      <c r="C9951" s="60"/>
      <c r="D9951" s="60"/>
      <c r="E9951" s="60"/>
      <c r="F9951" s="60"/>
      <c r="G9951" s="60"/>
      <c r="H9951" s="60"/>
      <c r="I9951" s="60"/>
      <c r="J9951" s="60"/>
      <c r="K9951" s="60"/>
      <c r="L9951" s="60"/>
      <c r="M9951" s="60"/>
      <c r="N9951" s="60"/>
      <c r="O9951" s="60"/>
      <c r="P9951" s="60"/>
      <c r="Q9951" s="60"/>
      <c r="R9951" s="334">
        <v>25517</v>
      </c>
      <c r="S9951" s="319" t="s">
        <v>351</v>
      </c>
      <c r="BE9951" s="60"/>
      <c r="BR9951" s="60"/>
      <c r="BX9951" s="151"/>
      <c r="CB9951" s="151"/>
      <c r="CM9951" s="151"/>
      <c r="CO9951" s="151"/>
      <c r="CT9951" s="151"/>
      <c r="CY9951" s="151"/>
    </row>
    <row r="9952" spans="1:103" x14ac:dyDescent="0.2">
      <c r="A9952" s="60"/>
      <c r="B9952" s="60"/>
      <c r="C9952" s="60"/>
      <c r="D9952" s="60"/>
      <c r="E9952" s="60"/>
      <c r="F9952" s="60"/>
      <c r="G9952" s="60"/>
      <c r="H9952" s="60"/>
      <c r="I9952" s="60"/>
      <c r="J9952" s="60"/>
      <c r="K9952" s="60"/>
      <c r="L9952" s="60"/>
      <c r="M9952" s="60"/>
      <c r="N9952" s="60"/>
      <c r="O9952" s="60"/>
      <c r="P9952" s="60"/>
      <c r="Q9952" s="60"/>
      <c r="R9952" s="334">
        <v>25520</v>
      </c>
      <c r="S9952" s="319" t="s">
        <v>351</v>
      </c>
      <c r="BE9952" s="60"/>
      <c r="BR9952" s="60"/>
      <c r="BX9952" s="151"/>
      <c r="CB9952" s="151"/>
      <c r="CM9952" s="151"/>
      <c r="CO9952" s="151"/>
      <c r="CT9952" s="151"/>
      <c r="CY9952" s="151"/>
    </row>
    <row r="9953" spans="1:103" x14ac:dyDescent="0.2">
      <c r="A9953" s="60"/>
      <c r="B9953" s="60"/>
      <c r="C9953" s="60"/>
      <c r="D9953" s="60"/>
      <c r="E9953" s="60"/>
      <c r="F9953" s="60"/>
      <c r="G9953" s="60"/>
      <c r="H9953" s="60"/>
      <c r="I9953" s="60"/>
      <c r="J9953" s="60"/>
      <c r="K9953" s="60"/>
      <c r="L9953" s="60"/>
      <c r="M9953" s="60"/>
      <c r="N9953" s="60"/>
      <c r="O9953" s="60"/>
      <c r="P9953" s="60"/>
      <c r="Q9953" s="60"/>
      <c r="R9953" s="334">
        <v>25521</v>
      </c>
      <c r="S9953" s="319" t="s">
        <v>351</v>
      </c>
      <c r="BE9953" s="60"/>
      <c r="BR9953" s="60"/>
      <c r="BX9953" s="151"/>
      <c r="CB9953" s="151"/>
      <c r="CM9953" s="151"/>
      <c r="CO9953" s="151"/>
      <c r="CT9953" s="151"/>
      <c r="CY9953" s="151"/>
    </row>
    <row r="9954" spans="1:103" x14ac:dyDescent="0.2">
      <c r="A9954" s="60"/>
      <c r="B9954" s="60"/>
      <c r="C9954" s="60"/>
      <c r="D9954" s="60"/>
      <c r="E9954" s="60"/>
      <c r="F9954" s="60"/>
      <c r="G9954" s="60"/>
      <c r="H9954" s="60"/>
      <c r="I9954" s="60"/>
      <c r="J9954" s="60"/>
      <c r="K9954" s="60"/>
      <c r="L9954" s="60"/>
      <c r="M9954" s="60"/>
      <c r="N9954" s="60"/>
      <c r="O9954" s="60"/>
      <c r="P9954" s="60"/>
      <c r="Q9954" s="60"/>
      <c r="R9954" s="334">
        <v>25523</v>
      </c>
      <c r="S9954" s="319" t="s">
        <v>351</v>
      </c>
      <c r="BE9954" s="60"/>
      <c r="BR9954" s="60"/>
      <c r="BX9954" s="151"/>
      <c r="CB9954" s="151"/>
      <c r="CM9954" s="151"/>
      <c r="CO9954" s="151"/>
      <c r="CT9954" s="151"/>
      <c r="CY9954" s="151"/>
    </row>
    <row r="9955" spans="1:103" x14ac:dyDescent="0.2">
      <c r="A9955" s="60"/>
      <c r="B9955" s="60"/>
      <c r="C9955" s="60"/>
      <c r="D9955" s="60"/>
      <c r="E9955" s="60"/>
      <c r="F9955" s="60"/>
      <c r="G9955" s="60"/>
      <c r="H9955" s="60"/>
      <c r="I9955" s="60"/>
      <c r="J9955" s="60"/>
      <c r="K9955" s="60"/>
      <c r="L9955" s="60"/>
      <c r="M9955" s="60"/>
      <c r="N9955" s="60"/>
      <c r="O9955" s="60"/>
      <c r="P9955" s="60"/>
      <c r="Q9955" s="60"/>
      <c r="R9955" s="334">
        <v>25524</v>
      </c>
      <c r="S9955" s="319" t="s">
        <v>351</v>
      </c>
      <c r="BE9955" s="60"/>
      <c r="BR9955" s="60"/>
      <c r="BX9955" s="151"/>
      <c r="CB9955" s="151"/>
      <c r="CM9955" s="151"/>
      <c r="CO9955" s="151"/>
      <c r="CT9955" s="151"/>
      <c r="CY9955" s="151"/>
    </row>
    <row r="9956" spans="1:103" x14ac:dyDescent="0.2">
      <c r="A9956" s="60"/>
      <c r="B9956" s="60"/>
      <c r="C9956" s="60"/>
      <c r="D9956" s="60"/>
      <c r="E9956" s="60"/>
      <c r="F9956" s="60"/>
      <c r="G9956" s="60"/>
      <c r="H9956" s="60"/>
      <c r="I9956" s="60"/>
      <c r="J9956" s="60"/>
      <c r="K9956" s="60"/>
      <c r="L9956" s="60"/>
      <c r="M9956" s="60"/>
      <c r="N9956" s="60"/>
      <c r="O9956" s="60"/>
      <c r="P9956" s="60"/>
      <c r="Q9956" s="60"/>
      <c r="R9956" s="334">
        <v>25526</v>
      </c>
      <c r="S9956" s="319" t="s">
        <v>351</v>
      </c>
      <c r="BE9956" s="60"/>
      <c r="BR9956" s="60"/>
      <c r="BX9956" s="151"/>
      <c r="CB9956" s="151"/>
      <c r="CM9956" s="151"/>
      <c r="CO9956" s="151"/>
      <c r="CT9956" s="151"/>
      <c r="CY9956" s="151"/>
    </row>
    <row r="9957" spans="1:103" x14ac:dyDescent="0.2">
      <c r="A9957" s="60"/>
      <c r="B9957" s="60"/>
      <c r="C9957" s="60"/>
      <c r="D9957" s="60"/>
      <c r="E9957" s="60"/>
      <c r="F9957" s="60"/>
      <c r="G9957" s="60"/>
      <c r="H9957" s="60"/>
      <c r="I9957" s="60"/>
      <c r="J9957" s="60"/>
      <c r="K9957" s="60"/>
      <c r="L9957" s="60"/>
      <c r="M9957" s="60"/>
      <c r="N9957" s="60"/>
      <c r="O9957" s="60"/>
      <c r="P9957" s="60"/>
      <c r="Q9957" s="60"/>
      <c r="R9957" s="334">
        <v>25529</v>
      </c>
      <c r="S9957" s="319" t="s">
        <v>351</v>
      </c>
      <c r="BE9957" s="60"/>
      <c r="BR9957" s="60"/>
      <c r="BX9957" s="151"/>
      <c r="CB9957" s="151"/>
      <c r="CM9957" s="151"/>
      <c r="CO9957" s="151"/>
      <c r="CT9957" s="151"/>
      <c r="CY9957" s="151"/>
    </row>
    <row r="9958" spans="1:103" x14ac:dyDescent="0.2">
      <c r="A9958" s="60"/>
      <c r="B9958" s="60"/>
      <c r="C9958" s="60"/>
      <c r="D9958" s="60"/>
      <c r="E9958" s="60"/>
      <c r="F9958" s="60"/>
      <c r="G9958" s="60"/>
      <c r="H9958" s="60"/>
      <c r="I9958" s="60"/>
      <c r="J9958" s="60"/>
      <c r="K9958" s="60"/>
      <c r="L9958" s="60"/>
      <c r="M9958" s="60"/>
      <c r="N9958" s="60"/>
      <c r="O9958" s="60"/>
      <c r="P9958" s="60"/>
      <c r="Q9958" s="60"/>
      <c r="R9958" s="334">
        <v>25530</v>
      </c>
      <c r="S9958" s="319" t="s">
        <v>351</v>
      </c>
      <c r="BE9958" s="60"/>
      <c r="BR9958" s="60"/>
      <c r="BX9958" s="151"/>
      <c r="CB9958" s="151"/>
      <c r="CM9958" s="151"/>
      <c r="CO9958" s="151"/>
      <c r="CT9958" s="151"/>
      <c r="CY9958" s="151"/>
    </row>
    <row r="9959" spans="1:103" x14ac:dyDescent="0.2">
      <c r="A9959" s="60"/>
      <c r="B9959" s="60"/>
      <c r="C9959" s="60"/>
      <c r="D9959" s="60"/>
      <c r="E9959" s="60"/>
      <c r="F9959" s="60"/>
      <c r="G9959" s="60"/>
      <c r="H9959" s="60"/>
      <c r="I9959" s="60"/>
      <c r="J9959" s="60"/>
      <c r="K9959" s="60"/>
      <c r="L9959" s="60"/>
      <c r="M9959" s="60"/>
      <c r="N9959" s="60"/>
      <c r="O9959" s="60"/>
      <c r="P9959" s="60"/>
      <c r="Q9959" s="60"/>
      <c r="R9959" s="334">
        <v>25534</v>
      </c>
      <c r="S9959" s="319" t="s">
        <v>351</v>
      </c>
      <c r="BE9959" s="60"/>
      <c r="BR9959" s="60"/>
      <c r="BX9959" s="151"/>
      <c r="CB9959" s="151"/>
      <c r="CM9959" s="151"/>
      <c r="CO9959" s="151"/>
      <c r="CT9959" s="151"/>
      <c r="CY9959" s="151"/>
    </row>
    <row r="9960" spans="1:103" x14ac:dyDescent="0.2">
      <c r="A9960" s="60"/>
      <c r="B9960" s="60"/>
      <c r="C9960" s="60"/>
      <c r="D9960" s="60"/>
      <c r="E9960" s="60"/>
      <c r="F9960" s="60"/>
      <c r="G9960" s="60"/>
      <c r="H9960" s="60"/>
      <c r="I9960" s="60"/>
      <c r="J9960" s="60"/>
      <c r="K9960" s="60"/>
      <c r="L9960" s="60"/>
      <c r="M9960" s="60"/>
      <c r="N9960" s="60"/>
      <c r="O9960" s="60"/>
      <c r="P9960" s="60"/>
      <c r="Q9960" s="60"/>
      <c r="R9960" s="334">
        <v>25535</v>
      </c>
      <c r="S9960" s="319" t="s">
        <v>351</v>
      </c>
      <c r="BE9960" s="60"/>
      <c r="BR9960" s="60"/>
      <c r="BX9960" s="151"/>
      <c r="CB9960" s="151"/>
      <c r="CM9960" s="151"/>
      <c r="CO9960" s="151"/>
      <c r="CT9960" s="151"/>
      <c r="CY9960" s="151"/>
    </row>
    <row r="9961" spans="1:103" x14ac:dyDescent="0.2">
      <c r="A9961" s="60"/>
      <c r="B9961" s="60"/>
      <c r="C9961" s="60"/>
      <c r="D9961" s="60"/>
      <c r="E9961" s="60"/>
      <c r="F9961" s="60"/>
      <c r="G9961" s="60"/>
      <c r="H9961" s="60"/>
      <c r="I9961" s="60"/>
      <c r="J9961" s="60"/>
      <c r="K9961" s="60"/>
      <c r="L9961" s="60"/>
      <c r="M9961" s="60"/>
      <c r="N9961" s="60"/>
      <c r="O9961" s="60"/>
      <c r="P9961" s="60"/>
      <c r="Q9961" s="60"/>
      <c r="R9961" s="334">
        <v>25537</v>
      </c>
      <c r="S9961" s="319" t="s">
        <v>351</v>
      </c>
      <c r="BE9961" s="60"/>
      <c r="BR9961" s="60"/>
      <c r="BX9961" s="151"/>
      <c r="CB9961" s="151"/>
      <c r="CM9961" s="151"/>
      <c r="CO9961" s="151"/>
      <c r="CT9961" s="151"/>
      <c r="CY9961" s="151"/>
    </row>
    <row r="9962" spans="1:103" x14ac:dyDescent="0.2">
      <c r="A9962" s="60"/>
      <c r="B9962" s="60"/>
      <c r="C9962" s="60"/>
      <c r="D9962" s="60"/>
      <c r="E9962" s="60"/>
      <c r="F9962" s="60"/>
      <c r="G9962" s="60"/>
      <c r="H9962" s="60"/>
      <c r="I9962" s="60"/>
      <c r="J9962" s="60"/>
      <c r="K9962" s="60"/>
      <c r="L9962" s="60"/>
      <c r="M9962" s="60"/>
      <c r="N9962" s="60"/>
      <c r="O9962" s="60"/>
      <c r="P9962" s="60"/>
      <c r="Q9962" s="60"/>
      <c r="R9962" s="334">
        <v>25540</v>
      </c>
      <c r="S9962" s="319" t="s">
        <v>351</v>
      </c>
      <c r="BE9962" s="60"/>
      <c r="BR9962" s="60"/>
      <c r="BX9962" s="151"/>
      <c r="CB9962" s="151"/>
      <c r="CM9962" s="151"/>
      <c r="CO9962" s="151"/>
      <c r="CT9962" s="151"/>
      <c r="CY9962" s="151"/>
    </row>
    <row r="9963" spans="1:103" x14ac:dyDescent="0.2">
      <c r="A9963" s="60"/>
      <c r="B9963" s="60"/>
      <c r="C9963" s="60"/>
      <c r="D9963" s="60"/>
      <c r="E9963" s="60"/>
      <c r="F9963" s="60"/>
      <c r="G9963" s="60"/>
      <c r="H9963" s="60"/>
      <c r="I9963" s="60"/>
      <c r="J9963" s="60"/>
      <c r="K9963" s="60"/>
      <c r="L9963" s="60"/>
      <c r="M9963" s="60"/>
      <c r="N9963" s="60"/>
      <c r="O9963" s="60"/>
      <c r="P9963" s="60"/>
      <c r="Q9963" s="60"/>
      <c r="R9963" s="334">
        <v>25541</v>
      </c>
      <c r="S9963" s="319" t="s">
        <v>351</v>
      </c>
      <c r="BE9963" s="60"/>
      <c r="BR9963" s="60"/>
      <c r="BX9963" s="151"/>
      <c r="CB9963" s="151"/>
      <c r="CM9963" s="151"/>
      <c r="CO9963" s="151"/>
      <c r="CT9963" s="151"/>
      <c r="CY9963" s="151"/>
    </row>
    <row r="9964" spans="1:103" x14ac:dyDescent="0.2">
      <c r="A9964" s="60"/>
      <c r="B9964" s="60"/>
      <c r="C9964" s="60"/>
      <c r="D9964" s="60"/>
      <c r="E9964" s="60"/>
      <c r="F9964" s="60"/>
      <c r="G9964" s="60"/>
      <c r="H9964" s="60"/>
      <c r="I9964" s="60"/>
      <c r="J9964" s="60"/>
      <c r="K9964" s="60"/>
      <c r="L9964" s="60"/>
      <c r="M9964" s="60"/>
      <c r="N9964" s="60"/>
      <c r="O9964" s="60"/>
      <c r="P9964" s="60"/>
      <c r="Q9964" s="60"/>
      <c r="R9964" s="334">
        <v>25544</v>
      </c>
      <c r="S9964" s="319" t="s">
        <v>351</v>
      </c>
      <c r="BE9964" s="60"/>
      <c r="BR9964" s="60"/>
      <c r="BX9964" s="151"/>
      <c r="CB9964" s="151"/>
      <c r="CM9964" s="151"/>
      <c r="CO9964" s="151"/>
      <c r="CT9964" s="151"/>
      <c r="CY9964" s="151"/>
    </row>
    <row r="9965" spans="1:103" x14ac:dyDescent="0.2">
      <c r="A9965" s="60"/>
      <c r="B9965" s="60"/>
      <c r="C9965" s="60"/>
      <c r="D9965" s="60"/>
      <c r="E9965" s="60"/>
      <c r="F9965" s="60"/>
      <c r="G9965" s="60"/>
      <c r="H9965" s="60"/>
      <c r="I9965" s="60"/>
      <c r="J9965" s="60"/>
      <c r="K9965" s="60"/>
      <c r="L9965" s="60"/>
      <c r="M9965" s="60"/>
      <c r="N9965" s="60"/>
      <c r="O9965" s="60"/>
      <c r="P9965" s="60"/>
      <c r="Q9965" s="60"/>
      <c r="R9965" s="334">
        <v>25545</v>
      </c>
      <c r="S9965" s="319" t="s">
        <v>351</v>
      </c>
      <c r="BE9965" s="60"/>
      <c r="BR9965" s="60"/>
      <c r="BX9965" s="151"/>
      <c r="CB9965" s="151"/>
      <c r="CM9965" s="151"/>
      <c r="CO9965" s="151"/>
      <c r="CT9965" s="151"/>
      <c r="CY9965" s="151"/>
    </row>
    <row r="9966" spans="1:103" x14ac:dyDescent="0.2">
      <c r="A9966" s="60"/>
      <c r="B9966" s="60"/>
      <c r="C9966" s="60"/>
      <c r="D9966" s="60"/>
      <c r="E9966" s="60"/>
      <c r="F9966" s="60"/>
      <c r="G9966" s="60"/>
      <c r="H9966" s="60"/>
      <c r="I9966" s="60"/>
      <c r="J9966" s="60"/>
      <c r="K9966" s="60"/>
      <c r="L9966" s="60"/>
      <c r="M9966" s="60"/>
      <c r="N9966" s="60"/>
      <c r="O9966" s="60"/>
      <c r="P9966" s="60"/>
      <c r="Q9966" s="60"/>
      <c r="R9966" s="334">
        <v>25547</v>
      </c>
      <c r="S9966" s="319" t="s">
        <v>351</v>
      </c>
      <c r="BE9966" s="60"/>
      <c r="BR9966" s="60"/>
      <c r="BX9966" s="151"/>
      <c r="CB9966" s="151"/>
      <c r="CM9966" s="151"/>
      <c r="CO9966" s="151"/>
      <c r="CT9966" s="151"/>
      <c r="CY9966" s="151"/>
    </row>
    <row r="9967" spans="1:103" x14ac:dyDescent="0.2">
      <c r="A9967" s="60"/>
      <c r="B9967" s="60"/>
      <c r="C9967" s="60"/>
      <c r="D9967" s="60"/>
      <c r="E9967" s="60"/>
      <c r="F9967" s="60"/>
      <c r="G9967" s="60"/>
      <c r="H9967" s="60"/>
      <c r="I9967" s="60"/>
      <c r="J9967" s="60"/>
      <c r="K9967" s="60"/>
      <c r="L9967" s="60"/>
      <c r="M9967" s="60"/>
      <c r="N9967" s="60"/>
      <c r="O9967" s="60"/>
      <c r="P9967" s="60"/>
      <c r="Q9967" s="60"/>
      <c r="R9967" s="334">
        <v>25550</v>
      </c>
      <c r="S9967" s="319" t="s">
        <v>351</v>
      </c>
      <c r="BE9967" s="60"/>
      <c r="BR9967" s="60"/>
      <c r="BX9967" s="151"/>
      <c r="CB9967" s="151"/>
      <c r="CM9967" s="151"/>
      <c r="CO9967" s="151"/>
      <c r="CT9967" s="151"/>
      <c r="CY9967" s="151"/>
    </row>
    <row r="9968" spans="1:103" x14ac:dyDescent="0.2">
      <c r="A9968" s="60"/>
      <c r="B9968" s="60"/>
      <c r="C9968" s="60"/>
      <c r="D9968" s="60"/>
      <c r="E9968" s="60"/>
      <c r="F9968" s="60"/>
      <c r="G9968" s="60"/>
      <c r="H9968" s="60"/>
      <c r="I9968" s="60"/>
      <c r="J9968" s="60"/>
      <c r="K9968" s="60"/>
      <c r="L9968" s="60"/>
      <c r="M9968" s="60"/>
      <c r="N9968" s="60"/>
      <c r="O9968" s="60"/>
      <c r="P9968" s="60"/>
      <c r="Q9968" s="60"/>
      <c r="R9968" s="334">
        <v>25555</v>
      </c>
      <c r="S9968" s="319" t="s">
        <v>351</v>
      </c>
      <c r="BE9968" s="60"/>
      <c r="BR9968" s="60"/>
      <c r="BX9968" s="151"/>
      <c r="CB9968" s="151"/>
      <c r="CM9968" s="151"/>
      <c r="CO9968" s="151"/>
      <c r="CT9968" s="151"/>
      <c r="CY9968" s="151"/>
    </row>
    <row r="9969" spans="1:103" x14ac:dyDescent="0.2">
      <c r="A9969" s="60"/>
      <c r="B9969" s="60"/>
      <c r="C9969" s="60"/>
      <c r="D9969" s="60"/>
      <c r="E9969" s="60"/>
      <c r="F9969" s="60"/>
      <c r="G9969" s="60"/>
      <c r="H9969" s="60"/>
      <c r="I9969" s="60"/>
      <c r="J9969" s="60"/>
      <c r="K9969" s="60"/>
      <c r="L9969" s="60"/>
      <c r="M9969" s="60"/>
      <c r="N9969" s="60"/>
      <c r="O9969" s="60"/>
      <c r="P9969" s="60"/>
      <c r="Q9969" s="60"/>
      <c r="R9969" s="334">
        <v>25557</v>
      </c>
      <c r="S9969" s="319" t="s">
        <v>351</v>
      </c>
      <c r="BE9969" s="60"/>
      <c r="BR9969" s="60"/>
      <c r="BX9969" s="151"/>
      <c r="CB9969" s="151"/>
      <c r="CM9969" s="151"/>
      <c r="CO9969" s="151"/>
      <c r="CT9969" s="151"/>
      <c r="CY9969" s="151"/>
    </row>
    <row r="9970" spans="1:103" x14ac:dyDescent="0.2">
      <c r="A9970" s="60"/>
      <c r="B9970" s="60"/>
      <c r="C9970" s="60"/>
      <c r="D9970" s="60"/>
      <c r="E9970" s="60"/>
      <c r="F9970" s="60"/>
      <c r="G9970" s="60"/>
      <c r="H9970" s="60"/>
      <c r="I9970" s="60"/>
      <c r="J9970" s="60"/>
      <c r="K9970" s="60"/>
      <c r="L9970" s="60"/>
      <c r="M9970" s="60"/>
      <c r="N9970" s="60"/>
      <c r="O9970" s="60"/>
      <c r="P9970" s="60"/>
      <c r="Q9970" s="60"/>
      <c r="R9970" s="334">
        <v>25559</v>
      </c>
      <c r="S9970" s="319" t="s">
        <v>351</v>
      </c>
      <c r="BE9970" s="60"/>
      <c r="BR9970" s="60"/>
      <c r="BX9970" s="151"/>
      <c r="CB9970" s="151"/>
      <c r="CM9970" s="151"/>
      <c r="CO9970" s="151"/>
      <c r="CT9970" s="151"/>
      <c r="CY9970" s="151"/>
    </row>
    <row r="9971" spans="1:103" x14ac:dyDescent="0.2">
      <c r="A9971" s="60"/>
      <c r="B9971" s="60"/>
      <c r="C9971" s="60"/>
      <c r="D9971" s="60"/>
      <c r="E9971" s="60"/>
      <c r="F9971" s="60"/>
      <c r="G9971" s="60"/>
      <c r="H9971" s="60"/>
      <c r="I9971" s="60"/>
      <c r="J9971" s="60"/>
      <c r="K9971" s="60"/>
      <c r="L9971" s="60"/>
      <c r="M9971" s="60"/>
      <c r="N9971" s="60"/>
      <c r="O9971" s="60"/>
      <c r="P9971" s="60"/>
      <c r="Q9971" s="60"/>
      <c r="R9971" s="334">
        <v>25560</v>
      </c>
      <c r="S9971" s="319" t="s">
        <v>351</v>
      </c>
      <c r="BE9971" s="60"/>
      <c r="BR9971" s="60"/>
      <c r="BX9971" s="151"/>
      <c r="CB9971" s="151"/>
      <c r="CM9971" s="151"/>
      <c r="CO9971" s="151"/>
      <c r="CT9971" s="151"/>
      <c r="CY9971" s="151"/>
    </row>
    <row r="9972" spans="1:103" x14ac:dyDescent="0.2">
      <c r="A9972" s="60"/>
      <c r="B9972" s="60"/>
      <c r="C9972" s="60"/>
      <c r="D9972" s="60"/>
      <c r="E9972" s="60"/>
      <c r="F9972" s="60"/>
      <c r="G9972" s="60"/>
      <c r="H9972" s="60"/>
      <c r="I9972" s="60"/>
      <c r="J9972" s="60"/>
      <c r="K9972" s="60"/>
      <c r="L9972" s="60"/>
      <c r="M9972" s="60"/>
      <c r="N9972" s="60"/>
      <c r="O9972" s="60"/>
      <c r="P9972" s="60"/>
      <c r="Q9972" s="60"/>
      <c r="R9972" s="334">
        <v>25562</v>
      </c>
      <c r="S9972" s="319" t="s">
        <v>351</v>
      </c>
      <c r="BE9972" s="60"/>
      <c r="BR9972" s="60"/>
      <c r="BX9972" s="151"/>
      <c r="CB9972" s="151"/>
      <c r="CM9972" s="151"/>
      <c r="CO9972" s="151"/>
      <c r="CT9972" s="151"/>
      <c r="CY9972" s="151"/>
    </row>
    <row r="9973" spans="1:103" x14ac:dyDescent="0.2">
      <c r="A9973" s="60"/>
      <c r="B9973" s="60"/>
      <c r="C9973" s="60"/>
      <c r="D9973" s="60"/>
      <c r="E9973" s="60"/>
      <c r="F9973" s="60"/>
      <c r="G9973" s="60"/>
      <c r="H9973" s="60"/>
      <c r="I9973" s="60"/>
      <c r="J9973" s="60"/>
      <c r="K9973" s="60"/>
      <c r="L9973" s="60"/>
      <c r="M9973" s="60"/>
      <c r="N9973" s="60"/>
      <c r="O9973" s="60"/>
      <c r="P9973" s="60"/>
      <c r="Q9973" s="60"/>
      <c r="R9973" s="334">
        <v>25564</v>
      </c>
      <c r="S9973" s="319" t="s">
        <v>351</v>
      </c>
      <c r="BE9973" s="60"/>
      <c r="BR9973" s="60"/>
      <c r="BX9973" s="151"/>
      <c r="CB9973" s="151"/>
      <c r="CM9973" s="151"/>
      <c r="CO9973" s="151"/>
      <c r="CT9973" s="151"/>
      <c r="CY9973" s="151"/>
    </row>
    <row r="9974" spans="1:103" x14ac:dyDescent="0.2">
      <c r="A9974" s="60"/>
      <c r="B9974" s="60"/>
      <c r="C9974" s="60"/>
      <c r="D9974" s="60"/>
      <c r="E9974" s="60"/>
      <c r="F9974" s="60"/>
      <c r="G9974" s="60"/>
      <c r="H9974" s="60"/>
      <c r="I9974" s="60"/>
      <c r="J9974" s="60"/>
      <c r="K9974" s="60"/>
      <c r="L9974" s="60"/>
      <c r="M9974" s="60"/>
      <c r="N9974" s="60"/>
      <c r="O9974" s="60"/>
      <c r="P9974" s="60"/>
      <c r="Q9974" s="60"/>
      <c r="R9974" s="334">
        <v>25565</v>
      </c>
      <c r="S9974" s="319" t="s">
        <v>351</v>
      </c>
      <c r="BE9974" s="60"/>
      <c r="BR9974" s="60"/>
      <c r="BX9974" s="151"/>
      <c r="CB9974" s="151"/>
      <c r="CM9974" s="151"/>
      <c r="CO9974" s="151"/>
      <c r="CT9974" s="151"/>
      <c r="CY9974" s="151"/>
    </row>
    <row r="9975" spans="1:103" x14ac:dyDescent="0.2">
      <c r="A9975" s="60"/>
      <c r="B9975" s="60"/>
      <c r="C9975" s="60"/>
      <c r="D9975" s="60"/>
      <c r="E9975" s="60"/>
      <c r="F9975" s="60"/>
      <c r="G9975" s="60"/>
      <c r="H9975" s="60"/>
      <c r="I9975" s="60"/>
      <c r="J9975" s="60"/>
      <c r="K9975" s="60"/>
      <c r="L9975" s="60"/>
      <c r="M9975" s="60"/>
      <c r="N9975" s="60"/>
      <c r="O9975" s="60"/>
      <c r="P9975" s="60"/>
      <c r="Q9975" s="60"/>
      <c r="R9975" s="334">
        <v>25567</v>
      </c>
      <c r="S9975" s="319" t="s">
        <v>351</v>
      </c>
      <c r="BE9975" s="60"/>
      <c r="BR9975" s="60"/>
      <c r="BX9975" s="151"/>
      <c r="CB9975" s="151"/>
      <c r="CM9975" s="151"/>
      <c r="CO9975" s="151"/>
      <c r="CT9975" s="151"/>
      <c r="CY9975" s="151"/>
    </row>
    <row r="9976" spans="1:103" x14ac:dyDescent="0.2">
      <c r="A9976" s="60"/>
      <c r="B9976" s="60"/>
      <c r="C9976" s="60"/>
      <c r="D9976" s="60"/>
      <c r="E9976" s="60"/>
      <c r="F9976" s="60"/>
      <c r="G9976" s="60"/>
      <c r="H9976" s="60"/>
      <c r="I9976" s="60"/>
      <c r="J9976" s="60"/>
      <c r="K9976" s="60"/>
      <c r="L9976" s="60"/>
      <c r="M9976" s="60"/>
      <c r="N9976" s="60"/>
      <c r="O9976" s="60"/>
      <c r="P9976" s="60"/>
      <c r="Q9976" s="60"/>
      <c r="R9976" s="334">
        <v>25569</v>
      </c>
      <c r="S9976" s="319" t="s">
        <v>351</v>
      </c>
      <c r="BE9976" s="60"/>
      <c r="BR9976" s="60"/>
      <c r="BX9976" s="151"/>
      <c r="CB9976" s="151"/>
      <c r="CM9976" s="151"/>
      <c r="CO9976" s="151"/>
      <c r="CT9976" s="151"/>
      <c r="CY9976" s="151"/>
    </row>
    <row r="9977" spans="1:103" x14ac:dyDescent="0.2">
      <c r="A9977" s="60"/>
      <c r="B9977" s="60"/>
      <c r="C9977" s="60"/>
      <c r="D9977" s="60"/>
      <c r="E9977" s="60"/>
      <c r="F9977" s="60"/>
      <c r="G9977" s="60"/>
      <c r="H9977" s="60"/>
      <c r="I9977" s="60"/>
      <c r="J9977" s="60"/>
      <c r="K9977" s="60"/>
      <c r="L9977" s="60"/>
      <c r="M9977" s="60"/>
      <c r="N9977" s="60"/>
      <c r="O9977" s="60"/>
      <c r="P9977" s="60"/>
      <c r="Q9977" s="60"/>
      <c r="R9977" s="334">
        <v>25570</v>
      </c>
      <c r="S9977" s="319" t="s">
        <v>351</v>
      </c>
      <c r="BE9977" s="60"/>
      <c r="BR9977" s="60"/>
      <c r="BX9977" s="151"/>
      <c r="CB9977" s="151"/>
      <c r="CM9977" s="151"/>
      <c r="CO9977" s="151"/>
      <c r="CT9977" s="151"/>
      <c r="CY9977" s="151"/>
    </row>
    <row r="9978" spans="1:103" x14ac:dyDescent="0.2">
      <c r="A9978" s="60"/>
      <c r="B9978" s="60"/>
      <c r="C9978" s="60"/>
      <c r="D9978" s="60"/>
      <c r="E9978" s="60"/>
      <c r="F9978" s="60"/>
      <c r="G9978" s="60"/>
      <c r="H9978" s="60"/>
      <c r="I9978" s="60"/>
      <c r="J9978" s="60"/>
      <c r="K9978" s="60"/>
      <c r="L9978" s="60"/>
      <c r="M9978" s="60"/>
      <c r="N9978" s="60"/>
      <c r="O9978" s="60"/>
      <c r="P9978" s="60"/>
      <c r="Q9978" s="60"/>
      <c r="R9978" s="334">
        <v>25571</v>
      </c>
      <c r="S9978" s="319" t="s">
        <v>351</v>
      </c>
      <c r="BE9978" s="60"/>
      <c r="BR9978" s="60"/>
      <c r="BX9978" s="151"/>
      <c r="CB9978" s="151"/>
      <c r="CM9978" s="151"/>
      <c r="CO9978" s="151"/>
      <c r="CT9978" s="151"/>
      <c r="CY9978" s="151"/>
    </row>
    <row r="9979" spans="1:103" x14ac:dyDescent="0.2">
      <c r="A9979" s="60"/>
      <c r="B9979" s="60"/>
      <c r="C9979" s="60"/>
      <c r="D9979" s="60"/>
      <c r="E9979" s="60"/>
      <c r="F9979" s="60"/>
      <c r="G9979" s="60"/>
      <c r="H9979" s="60"/>
      <c r="I9979" s="60"/>
      <c r="J9979" s="60"/>
      <c r="K9979" s="60"/>
      <c r="L9979" s="60"/>
      <c r="M9979" s="60"/>
      <c r="N9979" s="60"/>
      <c r="O9979" s="60"/>
      <c r="P9979" s="60"/>
      <c r="Q9979" s="60"/>
      <c r="R9979" s="334">
        <v>25572</v>
      </c>
      <c r="S9979" s="319" t="s">
        <v>351</v>
      </c>
      <c r="BE9979" s="60"/>
      <c r="BR9979" s="60"/>
      <c r="BX9979" s="151"/>
      <c r="CB9979" s="151"/>
      <c r="CM9979" s="151"/>
      <c r="CO9979" s="151"/>
      <c r="CT9979" s="151"/>
      <c r="CY9979" s="151"/>
    </row>
    <row r="9980" spans="1:103" x14ac:dyDescent="0.2">
      <c r="A9980" s="60"/>
      <c r="B9980" s="60"/>
      <c r="C9980" s="60"/>
      <c r="D9980" s="60"/>
      <c r="E9980" s="60"/>
      <c r="F9980" s="60"/>
      <c r="G9980" s="60"/>
      <c r="H9980" s="60"/>
      <c r="I9980" s="60"/>
      <c r="J9980" s="60"/>
      <c r="K9980" s="60"/>
      <c r="L9980" s="60"/>
      <c r="M9980" s="60"/>
      <c r="N9980" s="60"/>
      <c r="O9980" s="60"/>
      <c r="P9980" s="60"/>
      <c r="Q9980" s="60"/>
      <c r="R9980" s="334">
        <v>25573</v>
      </c>
      <c r="S9980" s="319" t="s">
        <v>351</v>
      </c>
      <c r="BE9980" s="60"/>
      <c r="BR9980" s="60"/>
      <c r="BX9980" s="151"/>
      <c r="CB9980" s="151"/>
      <c r="CM9980" s="151"/>
      <c r="CO9980" s="151"/>
      <c r="CT9980" s="151"/>
      <c r="CY9980" s="151"/>
    </row>
    <row r="9981" spans="1:103" x14ac:dyDescent="0.2">
      <c r="A9981" s="60"/>
      <c r="B9981" s="60"/>
      <c r="C9981" s="60"/>
      <c r="D9981" s="60"/>
      <c r="E9981" s="60"/>
      <c r="F9981" s="60"/>
      <c r="G9981" s="60"/>
      <c r="H9981" s="60"/>
      <c r="I9981" s="60"/>
      <c r="J9981" s="60"/>
      <c r="K9981" s="60"/>
      <c r="L9981" s="60"/>
      <c r="M9981" s="60"/>
      <c r="N9981" s="60"/>
      <c r="O9981" s="60"/>
      <c r="P9981" s="60"/>
      <c r="Q9981" s="60"/>
      <c r="R9981" s="334">
        <v>25601</v>
      </c>
      <c r="S9981" s="319" t="s">
        <v>351</v>
      </c>
      <c r="BE9981" s="60"/>
      <c r="BR9981" s="60"/>
      <c r="BX9981" s="151"/>
      <c r="CB9981" s="151"/>
      <c r="CM9981" s="151"/>
      <c r="CO9981" s="151"/>
      <c r="CT9981" s="151"/>
      <c r="CY9981" s="151"/>
    </row>
    <row r="9982" spans="1:103" x14ac:dyDescent="0.2">
      <c r="A9982" s="60"/>
      <c r="B9982" s="60"/>
      <c r="C9982" s="60"/>
      <c r="D9982" s="60"/>
      <c r="E9982" s="60"/>
      <c r="F9982" s="60"/>
      <c r="G9982" s="60"/>
      <c r="H9982" s="60"/>
      <c r="I9982" s="60"/>
      <c r="J9982" s="60"/>
      <c r="K9982" s="60"/>
      <c r="L9982" s="60"/>
      <c r="M9982" s="60"/>
      <c r="N9982" s="60"/>
      <c r="O9982" s="60"/>
      <c r="P9982" s="60"/>
      <c r="Q9982" s="60"/>
      <c r="R9982" s="334">
        <v>25606</v>
      </c>
      <c r="S9982" s="319" t="s">
        <v>351</v>
      </c>
      <c r="BE9982" s="60"/>
      <c r="BR9982" s="60"/>
      <c r="BX9982" s="151"/>
      <c r="CB9982" s="151"/>
      <c r="CM9982" s="151"/>
      <c r="CO9982" s="151"/>
      <c r="CT9982" s="151"/>
      <c r="CY9982" s="151"/>
    </row>
    <row r="9983" spans="1:103" x14ac:dyDescent="0.2">
      <c r="A9983" s="60"/>
      <c r="B9983" s="60"/>
      <c r="C9983" s="60"/>
      <c r="D9983" s="60"/>
      <c r="E9983" s="60"/>
      <c r="F9983" s="60"/>
      <c r="G9983" s="60"/>
      <c r="H9983" s="60"/>
      <c r="I9983" s="60"/>
      <c r="J9983" s="60"/>
      <c r="K9983" s="60"/>
      <c r="L9983" s="60"/>
      <c r="M9983" s="60"/>
      <c r="N9983" s="60"/>
      <c r="O9983" s="60"/>
      <c r="P9983" s="60"/>
      <c r="Q9983" s="60"/>
      <c r="R9983" s="334">
        <v>25607</v>
      </c>
      <c r="S9983" s="319" t="s">
        <v>351</v>
      </c>
      <c r="BE9983" s="60"/>
      <c r="BR9983" s="60"/>
      <c r="BX9983" s="151"/>
      <c r="CB9983" s="151"/>
      <c r="CM9983" s="151"/>
      <c r="CO9983" s="151"/>
      <c r="CT9983" s="151"/>
      <c r="CY9983" s="151"/>
    </row>
    <row r="9984" spans="1:103" x14ac:dyDescent="0.2">
      <c r="A9984" s="60"/>
      <c r="B9984" s="60"/>
      <c r="C9984" s="60"/>
      <c r="D9984" s="60"/>
      <c r="E9984" s="60"/>
      <c r="F9984" s="60"/>
      <c r="G9984" s="60"/>
      <c r="H9984" s="60"/>
      <c r="I9984" s="60"/>
      <c r="J9984" s="60"/>
      <c r="K9984" s="60"/>
      <c r="L9984" s="60"/>
      <c r="M9984" s="60"/>
      <c r="N9984" s="60"/>
      <c r="O9984" s="60"/>
      <c r="P9984" s="60"/>
      <c r="Q9984" s="60"/>
      <c r="R9984" s="334">
        <v>25608</v>
      </c>
      <c r="S9984" s="319" t="s">
        <v>351</v>
      </c>
      <c r="BE9984" s="60"/>
      <c r="BR9984" s="60"/>
      <c r="BX9984" s="151"/>
      <c r="CB9984" s="151"/>
      <c r="CM9984" s="151"/>
      <c r="CO9984" s="151"/>
      <c r="CT9984" s="151"/>
      <c r="CY9984" s="151"/>
    </row>
    <row r="9985" spans="1:103" x14ac:dyDescent="0.2">
      <c r="A9985" s="60"/>
      <c r="B9985" s="60"/>
      <c r="C9985" s="60"/>
      <c r="D9985" s="60"/>
      <c r="E9985" s="60"/>
      <c r="F9985" s="60"/>
      <c r="G9985" s="60"/>
      <c r="H9985" s="60"/>
      <c r="I9985" s="60"/>
      <c r="J9985" s="60"/>
      <c r="K9985" s="60"/>
      <c r="L9985" s="60"/>
      <c r="M9985" s="60"/>
      <c r="N9985" s="60"/>
      <c r="O9985" s="60"/>
      <c r="P9985" s="60"/>
      <c r="Q9985" s="60"/>
      <c r="R9985" s="334">
        <v>25611</v>
      </c>
      <c r="S9985" s="319" t="s">
        <v>351</v>
      </c>
      <c r="BE9985" s="60"/>
      <c r="BR9985" s="60"/>
      <c r="BX9985" s="151"/>
      <c r="CB9985" s="151"/>
      <c r="CM9985" s="151"/>
      <c r="CO9985" s="151"/>
      <c r="CT9985" s="151"/>
      <c r="CY9985" s="151"/>
    </row>
    <row r="9986" spans="1:103" x14ac:dyDescent="0.2">
      <c r="A9986" s="60"/>
      <c r="B9986" s="60"/>
      <c r="C9986" s="60"/>
      <c r="D9986" s="60"/>
      <c r="E9986" s="60"/>
      <c r="F9986" s="60"/>
      <c r="G9986" s="60"/>
      <c r="H9986" s="60"/>
      <c r="I9986" s="60"/>
      <c r="J9986" s="60"/>
      <c r="K9986" s="60"/>
      <c r="L9986" s="60"/>
      <c r="M9986" s="60"/>
      <c r="N9986" s="60"/>
      <c r="O9986" s="60"/>
      <c r="P9986" s="60"/>
      <c r="Q9986" s="60"/>
      <c r="R9986" s="334">
        <v>25612</v>
      </c>
      <c r="S9986" s="319" t="s">
        <v>351</v>
      </c>
      <c r="BE9986" s="60"/>
      <c r="BR9986" s="60"/>
      <c r="BX9986" s="151"/>
      <c r="CB9986" s="151"/>
      <c r="CM9986" s="151"/>
      <c r="CO9986" s="151"/>
      <c r="CT9986" s="151"/>
      <c r="CY9986" s="151"/>
    </row>
    <row r="9987" spans="1:103" x14ac:dyDescent="0.2">
      <c r="A9987" s="60"/>
      <c r="B9987" s="60"/>
      <c r="C9987" s="60"/>
      <c r="D9987" s="60"/>
      <c r="E9987" s="60"/>
      <c r="F9987" s="60"/>
      <c r="G9987" s="60"/>
      <c r="H9987" s="60"/>
      <c r="I9987" s="60"/>
      <c r="J9987" s="60"/>
      <c r="K9987" s="60"/>
      <c r="L9987" s="60"/>
      <c r="M9987" s="60"/>
      <c r="N9987" s="60"/>
      <c r="O9987" s="60"/>
      <c r="P9987" s="60"/>
      <c r="Q9987" s="60"/>
      <c r="R9987" s="334">
        <v>25614</v>
      </c>
      <c r="S9987" s="319" t="s">
        <v>351</v>
      </c>
      <c r="BE9987" s="60"/>
      <c r="BR9987" s="60"/>
      <c r="BX9987" s="151"/>
      <c r="CB9987" s="151"/>
      <c r="CM9987" s="151"/>
      <c r="CO9987" s="151"/>
      <c r="CT9987" s="151"/>
      <c r="CY9987" s="151"/>
    </row>
    <row r="9988" spans="1:103" x14ac:dyDescent="0.2">
      <c r="A9988" s="60"/>
      <c r="B9988" s="60"/>
      <c r="C9988" s="60"/>
      <c r="D9988" s="60"/>
      <c r="E9988" s="60"/>
      <c r="F9988" s="60"/>
      <c r="G9988" s="60"/>
      <c r="H9988" s="60"/>
      <c r="I9988" s="60"/>
      <c r="J9988" s="60"/>
      <c r="K9988" s="60"/>
      <c r="L9988" s="60"/>
      <c r="M9988" s="60"/>
      <c r="N9988" s="60"/>
      <c r="O9988" s="60"/>
      <c r="P9988" s="60"/>
      <c r="Q9988" s="60"/>
      <c r="R9988" s="334">
        <v>25617</v>
      </c>
      <c r="S9988" s="319" t="s">
        <v>351</v>
      </c>
      <c r="BE9988" s="60"/>
      <c r="BR9988" s="60"/>
      <c r="BX9988" s="151"/>
      <c r="CB9988" s="151"/>
      <c r="CM9988" s="151"/>
      <c r="CO9988" s="151"/>
      <c r="CT9988" s="151"/>
      <c r="CY9988" s="151"/>
    </row>
    <row r="9989" spans="1:103" x14ac:dyDescent="0.2">
      <c r="A9989" s="60"/>
      <c r="B9989" s="60"/>
      <c r="C9989" s="60"/>
      <c r="D9989" s="60"/>
      <c r="E9989" s="60"/>
      <c r="F9989" s="60"/>
      <c r="G9989" s="60"/>
      <c r="H9989" s="60"/>
      <c r="I9989" s="60"/>
      <c r="J9989" s="60"/>
      <c r="K9989" s="60"/>
      <c r="L9989" s="60"/>
      <c r="M9989" s="60"/>
      <c r="N9989" s="60"/>
      <c r="O9989" s="60"/>
      <c r="P9989" s="60"/>
      <c r="Q9989" s="60"/>
      <c r="R9989" s="334">
        <v>25621</v>
      </c>
      <c r="S9989" s="319" t="s">
        <v>351</v>
      </c>
      <c r="BE9989" s="60"/>
      <c r="BR9989" s="60"/>
      <c r="BX9989" s="151"/>
      <c r="CB9989" s="151"/>
      <c r="CM9989" s="151"/>
      <c r="CO9989" s="151"/>
      <c r="CT9989" s="151"/>
      <c r="CY9989" s="151"/>
    </row>
    <row r="9990" spans="1:103" x14ac:dyDescent="0.2">
      <c r="A9990" s="60"/>
      <c r="B9990" s="60"/>
      <c r="C9990" s="60"/>
      <c r="D9990" s="60"/>
      <c r="E9990" s="60"/>
      <c r="F9990" s="60"/>
      <c r="G9990" s="60"/>
      <c r="H9990" s="60"/>
      <c r="I9990" s="60"/>
      <c r="J9990" s="60"/>
      <c r="K9990" s="60"/>
      <c r="L9990" s="60"/>
      <c r="M9990" s="60"/>
      <c r="N9990" s="60"/>
      <c r="O9990" s="60"/>
      <c r="P9990" s="60"/>
      <c r="Q9990" s="60"/>
      <c r="R9990" s="334">
        <v>25624</v>
      </c>
      <c r="S9990" s="319" t="s">
        <v>351</v>
      </c>
      <c r="BE9990" s="60"/>
      <c r="BR9990" s="60"/>
      <c r="BX9990" s="151"/>
      <c r="CB9990" s="151"/>
      <c r="CM9990" s="151"/>
      <c r="CO9990" s="151"/>
      <c r="CT9990" s="151"/>
      <c r="CY9990" s="151"/>
    </row>
    <row r="9991" spans="1:103" x14ac:dyDescent="0.2">
      <c r="A9991" s="60"/>
      <c r="B9991" s="60"/>
      <c r="C9991" s="60"/>
      <c r="D9991" s="60"/>
      <c r="E9991" s="60"/>
      <c r="F9991" s="60"/>
      <c r="G9991" s="60"/>
      <c r="H9991" s="60"/>
      <c r="I9991" s="60"/>
      <c r="J9991" s="60"/>
      <c r="K9991" s="60"/>
      <c r="L9991" s="60"/>
      <c r="M9991" s="60"/>
      <c r="N9991" s="60"/>
      <c r="O9991" s="60"/>
      <c r="P9991" s="60"/>
      <c r="Q9991" s="60"/>
      <c r="R9991" s="334">
        <v>25625</v>
      </c>
      <c r="S9991" s="319" t="s">
        <v>351</v>
      </c>
      <c r="BE9991" s="60"/>
      <c r="BR9991" s="60"/>
      <c r="BX9991" s="151"/>
      <c r="CB9991" s="151"/>
      <c r="CM9991" s="151"/>
      <c r="CO9991" s="151"/>
      <c r="CT9991" s="151"/>
      <c r="CY9991" s="151"/>
    </row>
    <row r="9992" spans="1:103" x14ac:dyDescent="0.2">
      <c r="A9992" s="60"/>
      <c r="B9992" s="60"/>
      <c r="C9992" s="60"/>
      <c r="D9992" s="60"/>
      <c r="E9992" s="60"/>
      <c r="F9992" s="60"/>
      <c r="G9992" s="60"/>
      <c r="H9992" s="60"/>
      <c r="I9992" s="60"/>
      <c r="J9992" s="60"/>
      <c r="K9992" s="60"/>
      <c r="L9992" s="60"/>
      <c r="M9992" s="60"/>
      <c r="N9992" s="60"/>
      <c r="O9992" s="60"/>
      <c r="P9992" s="60"/>
      <c r="Q9992" s="60"/>
      <c r="R9992" s="334">
        <v>25628</v>
      </c>
      <c r="S9992" s="319" t="s">
        <v>351</v>
      </c>
      <c r="BE9992" s="60"/>
      <c r="BR9992" s="60"/>
      <c r="BX9992" s="151"/>
      <c r="CB9992" s="151"/>
      <c r="CM9992" s="151"/>
      <c r="CO9992" s="151"/>
      <c r="CT9992" s="151"/>
      <c r="CY9992" s="151"/>
    </row>
    <row r="9993" spans="1:103" x14ac:dyDescent="0.2">
      <c r="A9993" s="60"/>
      <c r="B9993" s="60"/>
      <c r="C9993" s="60"/>
      <c r="D9993" s="60"/>
      <c r="E9993" s="60"/>
      <c r="F9993" s="60"/>
      <c r="G9993" s="60"/>
      <c r="H9993" s="60"/>
      <c r="I9993" s="60"/>
      <c r="J9993" s="60"/>
      <c r="K9993" s="60"/>
      <c r="L9993" s="60"/>
      <c r="M9993" s="60"/>
      <c r="N9993" s="60"/>
      <c r="O9993" s="60"/>
      <c r="P9993" s="60"/>
      <c r="Q9993" s="60"/>
      <c r="R9993" s="334">
        <v>25630</v>
      </c>
      <c r="S9993" s="319" t="s">
        <v>351</v>
      </c>
      <c r="BE9993" s="60"/>
      <c r="BR9993" s="60"/>
      <c r="BX9993" s="151"/>
      <c r="CB9993" s="151"/>
      <c r="CM9993" s="151"/>
      <c r="CO9993" s="151"/>
      <c r="CT9993" s="151"/>
      <c r="CY9993" s="151"/>
    </row>
    <row r="9994" spans="1:103" x14ac:dyDescent="0.2">
      <c r="A9994" s="60"/>
      <c r="B9994" s="60"/>
      <c r="C9994" s="60"/>
      <c r="D9994" s="60"/>
      <c r="E9994" s="60"/>
      <c r="F9994" s="60"/>
      <c r="G9994" s="60"/>
      <c r="H9994" s="60"/>
      <c r="I9994" s="60"/>
      <c r="J9994" s="60"/>
      <c r="K9994" s="60"/>
      <c r="L9994" s="60"/>
      <c r="M9994" s="60"/>
      <c r="N9994" s="60"/>
      <c r="O9994" s="60"/>
      <c r="P9994" s="60"/>
      <c r="Q9994" s="60"/>
      <c r="R9994" s="334">
        <v>25632</v>
      </c>
      <c r="S9994" s="319" t="s">
        <v>351</v>
      </c>
      <c r="BE9994" s="60"/>
      <c r="BR9994" s="60"/>
      <c r="BX9994" s="151"/>
      <c r="CB9994" s="151"/>
      <c r="CM9994" s="151"/>
      <c r="CO9994" s="151"/>
      <c r="CT9994" s="151"/>
      <c r="CY9994" s="151"/>
    </row>
    <row r="9995" spans="1:103" x14ac:dyDescent="0.2">
      <c r="A9995" s="60"/>
      <c r="B9995" s="60"/>
      <c r="C9995" s="60"/>
      <c r="D9995" s="60"/>
      <c r="E9995" s="60"/>
      <c r="F9995" s="60"/>
      <c r="G9995" s="60"/>
      <c r="H9995" s="60"/>
      <c r="I9995" s="60"/>
      <c r="J9995" s="60"/>
      <c r="K9995" s="60"/>
      <c r="L9995" s="60"/>
      <c r="M9995" s="60"/>
      <c r="N9995" s="60"/>
      <c r="O9995" s="60"/>
      <c r="P9995" s="60"/>
      <c r="Q9995" s="60"/>
      <c r="R9995" s="334">
        <v>25634</v>
      </c>
      <c r="S9995" s="319" t="s">
        <v>351</v>
      </c>
      <c r="BE9995" s="60"/>
      <c r="BR9995" s="60"/>
      <c r="BX9995" s="151"/>
      <c r="CB9995" s="151"/>
      <c r="CM9995" s="151"/>
      <c r="CO9995" s="151"/>
      <c r="CT9995" s="151"/>
      <c r="CY9995" s="151"/>
    </row>
    <row r="9996" spans="1:103" x14ac:dyDescent="0.2">
      <c r="A9996" s="60"/>
      <c r="B9996" s="60"/>
      <c r="C9996" s="60"/>
      <c r="D9996" s="60"/>
      <c r="E9996" s="60"/>
      <c r="F9996" s="60"/>
      <c r="G9996" s="60"/>
      <c r="H9996" s="60"/>
      <c r="I9996" s="60"/>
      <c r="J9996" s="60"/>
      <c r="K9996" s="60"/>
      <c r="L9996" s="60"/>
      <c r="M9996" s="60"/>
      <c r="N9996" s="60"/>
      <c r="O9996" s="60"/>
      <c r="P9996" s="60"/>
      <c r="Q9996" s="60"/>
      <c r="R9996" s="334">
        <v>25635</v>
      </c>
      <c r="S9996" s="319" t="s">
        <v>351</v>
      </c>
      <c r="BE9996" s="60"/>
      <c r="BR9996" s="60"/>
      <c r="BX9996" s="151"/>
      <c r="CB9996" s="151"/>
      <c r="CM9996" s="151"/>
      <c r="CO9996" s="151"/>
      <c r="CT9996" s="151"/>
      <c r="CY9996" s="151"/>
    </row>
    <row r="9997" spans="1:103" x14ac:dyDescent="0.2">
      <c r="A9997" s="60"/>
      <c r="B9997" s="60"/>
      <c r="C9997" s="60"/>
      <c r="D9997" s="60"/>
      <c r="E9997" s="60"/>
      <c r="F9997" s="60"/>
      <c r="G9997" s="60"/>
      <c r="H9997" s="60"/>
      <c r="I9997" s="60"/>
      <c r="J9997" s="60"/>
      <c r="K9997" s="60"/>
      <c r="L9997" s="60"/>
      <c r="M9997" s="60"/>
      <c r="N9997" s="60"/>
      <c r="O9997" s="60"/>
      <c r="P9997" s="60"/>
      <c r="Q9997" s="60"/>
      <c r="R9997" s="334">
        <v>25637</v>
      </c>
      <c r="S9997" s="319" t="s">
        <v>351</v>
      </c>
      <c r="BE9997" s="60"/>
      <c r="BR9997" s="60"/>
      <c r="BX9997" s="151"/>
      <c r="CB9997" s="151"/>
      <c r="CM9997" s="151"/>
      <c r="CO9997" s="151"/>
      <c r="CT9997" s="151"/>
      <c r="CY9997" s="151"/>
    </row>
    <row r="9998" spans="1:103" x14ac:dyDescent="0.2">
      <c r="A9998" s="60"/>
      <c r="B9998" s="60"/>
      <c r="C9998" s="60"/>
      <c r="D9998" s="60"/>
      <c r="E9998" s="60"/>
      <c r="F9998" s="60"/>
      <c r="G9998" s="60"/>
      <c r="H9998" s="60"/>
      <c r="I9998" s="60"/>
      <c r="J9998" s="60"/>
      <c r="K9998" s="60"/>
      <c r="L9998" s="60"/>
      <c r="M9998" s="60"/>
      <c r="N9998" s="60"/>
      <c r="O9998" s="60"/>
      <c r="P9998" s="60"/>
      <c r="Q9998" s="60"/>
      <c r="R9998" s="334">
        <v>25638</v>
      </c>
      <c r="S9998" s="319" t="s">
        <v>351</v>
      </c>
      <c r="BE9998" s="60"/>
      <c r="BR9998" s="60"/>
      <c r="BX9998" s="151"/>
      <c r="CB9998" s="151"/>
      <c r="CM9998" s="151"/>
      <c r="CO9998" s="151"/>
      <c r="CT9998" s="151"/>
      <c r="CY9998" s="151"/>
    </row>
    <row r="9999" spans="1:103" x14ac:dyDescent="0.2">
      <c r="A9999" s="60"/>
      <c r="B9999" s="60"/>
      <c r="C9999" s="60"/>
      <c r="D9999" s="60"/>
      <c r="E9999" s="60"/>
      <c r="F9999" s="60"/>
      <c r="G9999" s="60"/>
      <c r="H9999" s="60"/>
      <c r="I9999" s="60"/>
      <c r="J9999" s="60"/>
      <c r="K9999" s="60"/>
      <c r="L9999" s="60"/>
      <c r="M9999" s="60"/>
      <c r="N9999" s="60"/>
      <c r="O9999" s="60"/>
      <c r="P9999" s="60"/>
      <c r="Q9999" s="60"/>
      <c r="R9999" s="334">
        <v>25639</v>
      </c>
      <c r="S9999" s="319" t="s">
        <v>351</v>
      </c>
      <c r="BE9999" s="60"/>
      <c r="BR9999" s="60"/>
      <c r="BX9999" s="151"/>
      <c r="CB9999" s="151"/>
      <c r="CM9999" s="151"/>
      <c r="CO9999" s="151"/>
      <c r="CT9999" s="151"/>
      <c r="CY9999" s="151"/>
    </row>
    <row r="10000" spans="1:103" x14ac:dyDescent="0.2">
      <c r="A10000" s="60"/>
      <c r="B10000" s="60"/>
      <c r="C10000" s="60"/>
      <c r="D10000" s="60"/>
      <c r="E10000" s="60"/>
      <c r="F10000" s="60"/>
      <c r="G10000" s="60"/>
      <c r="H10000" s="60"/>
      <c r="I10000" s="60"/>
      <c r="J10000" s="60"/>
      <c r="K10000" s="60"/>
      <c r="L10000" s="60"/>
      <c r="M10000" s="60"/>
      <c r="N10000" s="60"/>
      <c r="O10000" s="60"/>
      <c r="P10000" s="60"/>
      <c r="Q10000" s="60"/>
      <c r="R10000" s="334">
        <v>25644</v>
      </c>
      <c r="S10000" s="319" t="s">
        <v>351</v>
      </c>
      <c r="BE10000" s="60"/>
      <c r="BR10000" s="60"/>
      <c r="BX10000" s="151"/>
      <c r="CB10000" s="151"/>
      <c r="CM10000" s="151"/>
      <c r="CO10000" s="151"/>
      <c r="CT10000" s="151"/>
      <c r="CY10000" s="151"/>
    </row>
    <row r="10001" spans="1:103" x14ac:dyDescent="0.2">
      <c r="A10001" s="60"/>
      <c r="B10001" s="60"/>
      <c r="C10001" s="60"/>
      <c r="D10001" s="60"/>
      <c r="E10001" s="60"/>
      <c r="F10001" s="60"/>
      <c r="G10001" s="60"/>
      <c r="H10001" s="60"/>
      <c r="I10001" s="60"/>
      <c r="J10001" s="60"/>
      <c r="K10001" s="60"/>
      <c r="L10001" s="60"/>
      <c r="M10001" s="60"/>
      <c r="N10001" s="60"/>
      <c r="O10001" s="60"/>
      <c r="P10001" s="60"/>
      <c r="Q10001" s="60"/>
      <c r="R10001" s="334">
        <v>25646</v>
      </c>
      <c r="S10001" s="319" t="s">
        <v>351</v>
      </c>
      <c r="BE10001" s="60"/>
      <c r="BR10001" s="60"/>
      <c r="BX10001" s="151"/>
      <c r="CB10001" s="151"/>
      <c r="CM10001" s="151"/>
      <c r="CO10001" s="151"/>
      <c r="CT10001" s="151"/>
      <c r="CY10001" s="151"/>
    </row>
    <row r="10002" spans="1:103" x14ac:dyDescent="0.2">
      <c r="A10002" s="60"/>
      <c r="B10002" s="60"/>
      <c r="C10002" s="60"/>
      <c r="D10002" s="60"/>
      <c r="E10002" s="60"/>
      <c r="F10002" s="60"/>
      <c r="G10002" s="60"/>
      <c r="H10002" s="60"/>
      <c r="I10002" s="60"/>
      <c r="J10002" s="60"/>
      <c r="K10002" s="60"/>
      <c r="L10002" s="60"/>
      <c r="M10002" s="60"/>
      <c r="N10002" s="60"/>
      <c r="O10002" s="60"/>
      <c r="P10002" s="60"/>
      <c r="Q10002" s="60"/>
      <c r="R10002" s="334">
        <v>25647</v>
      </c>
      <c r="S10002" s="319" t="s">
        <v>351</v>
      </c>
      <c r="BE10002" s="60"/>
      <c r="BR10002" s="60"/>
      <c r="BX10002" s="151"/>
      <c r="CB10002" s="151"/>
      <c r="CM10002" s="151"/>
      <c r="CO10002" s="151"/>
      <c r="CT10002" s="151"/>
      <c r="CY10002" s="151"/>
    </row>
    <row r="10003" spans="1:103" x14ac:dyDescent="0.2">
      <c r="A10003" s="60"/>
      <c r="B10003" s="60"/>
      <c r="C10003" s="60"/>
      <c r="D10003" s="60"/>
      <c r="E10003" s="60"/>
      <c r="F10003" s="60"/>
      <c r="G10003" s="60"/>
      <c r="H10003" s="60"/>
      <c r="I10003" s="60"/>
      <c r="J10003" s="60"/>
      <c r="K10003" s="60"/>
      <c r="L10003" s="60"/>
      <c r="M10003" s="60"/>
      <c r="N10003" s="60"/>
      <c r="O10003" s="60"/>
      <c r="P10003" s="60"/>
      <c r="Q10003" s="60"/>
      <c r="R10003" s="334">
        <v>25649</v>
      </c>
      <c r="S10003" s="319" t="s">
        <v>351</v>
      </c>
      <c r="BE10003" s="60"/>
      <c r="BR10003" s="60"/>
      <c r="BX10003" s="151"/>
      <c r="CB10003" s="151"/>
      <c r="CM10003" s="151"/>
      <c r="CO10003" s="151"/>
      <c r="CT10003" s="151"/>
      <c r="CY10003" s="151"/>
    </row>
    <row r="10004" spans="1:103" x14ac:dyDescent="0.2">
      <c r="A10004" s="60"/>
      <c r="B10004" s="60"/>
      <c r="C10004" s="60"/>
      <c r="D10004" s="60"/>
      <c r="E10004" s="60"/>
      <c r="F10004" s="60"/>
      <c r="G10004" s="60"/>
      <c r="H10004" s="60"/>
      <c r="I10004" s="60"/>
      <c r="J10004" s="60"/>
      <c r="K10004" s="60"/>
      <c r="L10004" s="60"/>
      <c r="M10004" s="60"/>
      <c r="N10004" s="60"/>
      <c r="O10004" s="60"/>
      <c r="P10004" s="60"/>
      <c r="Q10004" s="60"/>
      <c r="R10004" s="334">
        <v>25650</v>
      </c>
      <c r="S10004" s="319" t="s">
        <v>351</v>
      </c>
      <c r="BE10004" s="60"/>
      <c r="BR10004" s="60"/>
      <c r="BX10004" s="151"/>
      <c r="CB10004" s="151"/>
      <c r="CM10004" s="151"/>
      <c r="CO10004" s="151"/>
      <c r="CT10004" s="151"/>
      <c r="CY10004" s="151"/>
    </row>
    <row r="10005" spans="1:103" x14ac:dyDescent="0.2">
      <c r="A10005" s="60"/>
      <c r="B10005" s="60"/>
      <c r="C10005" s="60"/>
      <c r="D10005" s="60"/>
      <c r="E10005" s="60"/>
      <c r="F10005" s="60"/>
      <c r="G10005" s="60"/>
      <c r="H10005" s="60"/>
      <c r="I10005" s="60"/>
      <c r="J10005" s="60"/>
      <c r="K10005" s="60"/>
      <c r="L10005" s="60"/>
      <c r="M10005" s="60"/>
      <c r="N10005" s="60"/>
      <c r="O10005" s="60"/>
      <c r="P10005" s="60"/>
      <c r="Q10005" s="60"/>
      <c r="R10005" s="334">
        <v>25651</v>
      </c>
      <c r="S10005" s="319" t="s">
        <v>351</v>
      </c>
      <c r="BE10005" s="60"/>
      <c r="BR10005" s="60"/>
      <c r="BX10005" s="151"/>
      <c r="CB10005" s="151"/>
      <c r="CM10005" s="151"/>
      <c r="CO10005" s="151"/>
      <c r="CT10005" s="151"/>
      <c r="CY10005" s="151"/>
    </row>
    <row r="10006" spans="1:103" x14ac:dyDescent="0.2">
      <c r="A10006" s="60"/>
      <c r="B10006" s="60"/>
      <c r="C10006" s="60"/>
      <c r="D10006" s="60"/>
      <c r="E10006" s="60"/>
      <c r="F10006" s="60"/>
      <c r="G10006" s="60"/>
      <c r="H10006" s="60"/>
      <c r="I10006" s="60"/>
      <c r="J10006" s="60"/>
      <c r="K10006" s="60"/>
      <c r="L10006" s="60"/>
      <c r="M10006" s="60"/>
      <c r="N10006" s="60"/>
      <c r="O10006" s="60"/>
      <c r="P10006" s="60"/>
      <c r="Q10006" s="60"/>
      <c r="R10006" s="334">
        <v>25652</v>
      </c>
      <c r="S10006" s="319" t="s">
        <v>351</v>
      </c>
      <c r="BE10006" s="60"/>
      <c r="BR10006" s="60"/>
      <c r="BX10006" s="151"/>
      <c r="CB10006" s="151"/>
      <c r="CM10006" s="151"/>
      <c r="CO10006" s="151"/>
      <c r="CT10006" s="151"/>
      <c r="CY10006" s="151"/>
    </row>
    <row r="10007" spans="1:103" x14ac:dyDescent="0.2">
      <c r="A10007" s="60"/>
      <c r="B10007" s="60"/>
      <c r="C10007" s="60"/>
      <c r="D10007" s="60"/>
      <c r="E10007" s="60"/>
      <c r="F10007" s="60"/>
      <c r="G10007" s="60"/>
      <c r="H10007" s="60"/>
      <c r="I10007" s="60"/>
      <c r="J10007" s="60"/>
      <c r="K10007" s="60"/>
      <c r="L10007" s="60"/>
      <c r="M10007" s="60"/>
      <c r="N10007" s="60"/>
      <c r="O10007" s="60"/>
      <c r="P10007" s="60"/>
      <c r="Q10007" s="60"/>
      <c r="R10007" s="334">
        <v>25653</v>
      </c>
      <c r="S10007" s="319" t="s">
        <v>351</v>
      </c>
      <c r="BE10007" s="60"/>
      <c r="BR10007" s="60"/>
      <c r="BX10007" s="151"/>
      <c r="CB10007" s="151"/>
      <c r="CM10007" s="151"/>
      <c r="CO10007" s="151"/>
      <c r="CT10007" s="151"/>
      <c r="CY10007" s="151"/>
    </row>
    <row r="10008" spans="1:103" x14ac:dyDescent="0.2">
      <c r="A10008" s="60"/>
      <c r="B10008" s="60"/>
      <c r="C10008" s="60"/>
      <c r="D10008" s="60"/>
      <c r="E10008" s="60"/>
      <c r="F10008" s="60"/>
      <c r="G10008" s="60"/>
      <c r="H10008" s="60"/>
      <c r="I10008" s="60"/>
      <c r="J10008" s="60"/>
      <c r="K10008" s="60"/>
      <c r="L10008" s="60"/>
      <c r="M10008" s="60"/>
      <c r="N10008" s="60"/>
      <c r="O10008" s="60"/>
      <c r="P10008" s="60"/>
      <c r="Q10008" s="60"/>
      <c r="R10008" s="334">
        <v>25654</v>
      </c>
      <c r="S10008" s="319" t="s">
        <v>351</v>
      </c>
      <c r="BE10008" s="60"/>
      <c r="BR10008" s="60"/>
      <c r="BX10008" s="151"/>
      <c r="CB10008" s="151"/>
      <c r="CM10008" s="151"/>
      <c r="CO10008" s="151"/>
      <c r="CT10008" s="151"/>
      <c r="CY10008" s="151"/>
    </row>
    <row r="10009" spans="1:103" x14ac:dyDescent="0.2">
      <c r="A10009" s="60"/>
      <c r="B10009" s="60"/>
      <c r="C10009" s="60"/>
      <c r="D10009" s="60"/>
      <c r="E10009" s="60"/>
      <c r="F10009" s="60"/>
      <c r="G10009" s="60"/>
      <c r="H10009" s="60"/>
      <c r="I10009" s="60"/>
      <c r="J10009" s="60"/>
      <c r="K10009" s="60"/>
      <c r="L10009" s="60"/>
      <c r="M10009" s="60"/>
      <c r="N10009" s="60"/>
      <c r="O10009" s="60"/>
      <c r="P10009" s="60"/>
      <c r="Q10009" s="60"/>
      <c r="R10009" s="334">
        <v>25661</v>
      </c>
      <c r="S10009" s="319" t="s">
        <v>351</v>
      </c>
      <c r="BE10009" s="60"/>
      <c r="BR10009" s="60"/>
      <c r="BX10009" s="151"/>
      <c r="CB10009" s="151"/>
      <c r="CM10009" s="151"/>
      <c r="CO10009" s="151"/>
      <c r="CT10009" s="151"/>
      <c r="CY10009" s="151"/>
    </row>
    <row r="10010" spans="1:103" x14ac:dyDescent="0.2">
      <c r="A10010" s="60"/>
      <c r="B10010" s="60"/>
      <c r="C10010" s="60"/>
      <c r="D10010" s="60"/>
      <c r="E10010" s="60"/>
      <c r="F10010" s="60"/>
      <c r="G10010" s="60"/>
      <c r="H10010" s="60"/>
      <c r="I10010" s="60"/>
      <c r="J10010" s="60"/>
      <c r="K10010" s="60"/>
      <c r="L10010" s="60"/>
      <c r="M10010" s="60"/>
      <c r="N10010" s="60"/>
      <c r="O10010" s="60"/>
      <c r="P10010" s="60"/>
      <c r="Q10010" s="60"/>
      <c r="R10010" s="334">
        <v>25665</v>
      </c>
      <c r="S10010" s="319" t="s">
        <v>351</v>
      </c>
      <c r="BE10010" s="60"/>
      <c r="BR10010" s="60"/>
      <c r="BX10010" s="151"/>
      <c r="CB10010" s="151"/>
      <c r="CM10010" s="151"/>
      <c r="CO10010" s="151"/>
      <c r="CT10010" s="151"/>
      <c r="CY10010" s="151"/>
    </row>
    <row r="10011" spans="1:103" x14ac:dyDescent="0.2">
      <c r="A10011" s="60"/>
      <c r="B10011" s="60"/>
      <c r="C10011" s="60"/>
      <c r="D10011" s="60"/>
      <c r="E10011" s="60"/>
      <c r="F10011" s="60"/>
      <c r="G10011" s="60"/>
      <c r="H10011" s="60"/>
      <c r="I10011" s="60"/>
      <c r="J10011" s="60"/>
      <c r="K10011" s="60"/>
      <c r="L10011" s="60"/>
      <c r="M10011" s="60"/>
      <c r="N10011" s="60"/>
      <c r="O10011" s="60"/>
      <c r="P10011" s="60"/>
      <c r="Q10011" s="60"/>
      <c r="R10011" s="334">
        <v>25666</v>
      </c>
      <c r="S10011" s="319" t="s">
        <v>351</v>
      </c>
      <c r="BE10011" s="60"/>
      <c r="BR10011" s="60"/>
      <c r="BX10011" s="151"/>
      <c r="CB10011" s="151"/>
      <c r="CM10011" s="151"/>
      <c r="CO10011" s="151"/>
      <c r="CT10011" s="151"/>
      <c r="CY10011" s="151"/>
    </row>
    <row r="10012" spans="1:103" x14ac:dyDescent="0.2">
      <c r="A10012" s="60"/>
      <c r="B10012" s="60"/>
      <c r="C10012" s="60"/>
      <c r="D10012" s="60"/>
      <c r="E10012" s="60"/>
      <c r="F10012" s="60"/>
      <c r="G10012" s="60"/>
      <c r="H10012" s="60"/>
      <c r="I10012" s="60"/>
      <c r="J10012" s="60"/>
      <c r="K10012" s="60"/>
      <c r="L10012" s="60"/>
      <c r="M10012" s="60"/>
      <c r="N10012" s="60"/>
      <c r="O10012" s="60"/>
      <c r="P10012" s="60"/>
      <c r="Q10012" s="60"/>
      <c r="R10012" s="334">
        <v>25669</v>
      </c>
      <c r="S10012" s="319" t="s">
        <v>351</v>
      </c>
      <c r="BE10012" s="60"/>
      <c r="BR10012" s="60"/>
      <c r="BX10012" s="151"/>
      <c r="CB10012" s="151"/>
      <c r="CM10012" s="151"/>
      <c r="CO10012" s="151"/>
      <c r="CT10012" s="151"/>
      <c r="CY10012" s="151"/>
    </row>
    <row r="10013" spans="1:103" x14ac:dyDescent="0.2">
      <c r="A10013" s="60"/>
      <c r="B10013" s="60"/>
      <c r="C10013" s="60"/>
      <c r="D10013" s="60"/>
      <c r="E10013" s="60"/>
      <c r="F10013" s="60"/>
      <c r="G10013" s="60"/>
      <c r="H10013" s="60"/>
      <c r="I10013" s="60"/>
      <c r="J10013" s="60"/>
      <c r="K10013" s="60"/>
      <c r="L10013" s="60"/>
      <c r="M10013" s="60"/>
      <c r="N10013" s="60"/>
      <c r="O10013" s="60"/>
      <c r="P10013" s="60"/>
      <c r="Q10013" s="60"/>
      <c r="R10013" s="334">
        <v>25670</v>
      </c>
      <c r="S10013" s="319" t="s">
        <v>351</v>
      </c>
      <c r="BE10013" s="60"/>
      <c r="BR10013" s="60"/>
      <c r="BX10013" s="151"/>
      <c r="CB10013" s="151"/>
      <c r="CM10013" s="151"/>
      <c r="CO10013" s="151"/>
      <c r="CT10013" s="151"/>
      <c r="CY10013" s="151"/>
    </row>
    <row r="10014" spans="1:103" x14ac:dyDescent="0.2">
      <c r="A10014" s="60"/>
      <c r="B10014" s="60"/>
      <c r="C10014" s="60"/>
      <c r="D10014" s="60"/>
      <c r="E10014" s="60"/>
      <c r="F10014" s="60"/>
      <c r="G10014" s="60"/>
      <c r="H10014" s="60"/>
      <c r="I10014" s="60"/>
      <c r="J10014" s="60"/>
      <c r="K10014" s="60"/>
      <c r="L10014" s="60"/>
      <c r="M10014" s="60"/>
      <c r="N10014" s="60"/>
      <c r="O10014" s="60"/>
      <c r="P10014" s="60"/>
      <c r="Q10014" s="60"/>
      <c r="R10014" s="334">
        <v>25671</v>
      </c>
      <c r="S10014" s="319" t="s">
        <v>351</v>
      </c>
      <c r="BE10014" s="60"/>
      <c r="BR10014" s="60"/>
      <c r="BX10014" s="151"/>
      <c r="CB10014" s="151"/>
      <c r="CM10014" s="151"/>
      <c r="CO10014" s="151"/>
      <c r="CT10014" s="151"/>
      <c r="CY10014" s="151"/>
    </row>
    <row r="10015" spans="1:103" x14ac:dyDescent="0.2">
      <c r="A10015" s="60"/>
      <c r="B10015" s="60"/>
      <c r="C10015" s="60"/>
      <c r="D10015" s="60"/>
      <c r="E10015" s="60"/>
      <c r="F10015" s="60"/>
      <c r="G10015" s="60"/>
      <c r="H10015" s="60"/>
      <c r="I10015" s="60"/>
      <c r="J10015" s="60"/>
      <c r="K10015" s="60"/>
      <c r="L10015" s="60"/>
      <c r="M10015" s="60"/>
      <c r="N10015" s="60"/>
      <c r="O10015" s="60"/>
      <c r="P10015" s="60"/>
      <c r="Q10015" s="60"/>
      <c r="R10015" s="334">
        <v>25672</v>
      </c>
      <c r="S10015" s="319" t="s">
        <v>351</v>
      </c>
      <c r="BE10015" s="60"/>
      <c r="BR10015" s="60"/>
      <c r="BX10015" s="151"/>
      <c r="CB10015" s="151"/>
      <c r="CM10015" s="151"/>
      <c r="CO10015" s="151"/>
      <c r="CT10015" s="151"/>
      <c r="CY10015" s="151"/>
    </row>
    <row r="10016" spans="1:103" x14ac:dyDescent="0.2">
      <c r="A10016" s="60"/>
      <c r="B10016" s="60"/>
      <c r="C10016" s="60"/>
      <c r="D10016" s="60"/>
      <c r="E10016" s="60"/>
      <c r="F10016" s="60"/>
      <c r="G10016" s="60"/>
      <c r="H10016" s="60"/>
      <c r="I10016" s="60"/>
      <c r="J10016" s="60"/>
      <c r="K10016" s="60"/>
      <c r="L10016" s="60"/>
      <c r="M10016" s="60"/>
      <c r="N10016" s="60"/>
      <c r="O10016" s="60"/>
      <c r="P10016" s="60"/>
      <c r="Q10016" s="60"/>
      <c r="R10016" s="334">
        <v>25674</v>
      </c>
      <c r="S10016" s="319" t="s">
        <v>351</v>
      </c>
      <c r="BE10016" s="60"/>
      <c r="BR10016" s="60"/>
      <c r="BX10016" s="151"/>
      <c r="CB10016" s="151"/>
      <c r="CM10016" s="151"/>
      <c r="CO10016" s="151"/>
      <c r="CT10016" s="151"/>
      <c r="CY10016" s="151"/>
    </row>
    <row r="10017" spans="1:103" x14ac:dyDescent="0.2">
      <c r="A10017" s="60"/>
      <c r="B10017" s="60"/>
      <c r="C10017" s="60"/>
      <c r="D10017" s="60"/>
      <c r="E10017" s="60"/>
      <c r="F10017" s="60"/>
      <c r="G10017" s="60"/>
      <c r="H10017" s="60"/>
      <c r="I10017" s="60"/>
      <c r="J10017" s="60"/>
      <c r="K10017" s="60"/>
      <c r="L10017" s="60"/>
      <c r="M10017" s="60"/>
      <c r="N10017" s="60"/>
      <c r="O10017" s="60"/>
      <c r="P10017" s="60"/>
      <c r="Q10017" s="60"/>
      <c r="R10017" s="334">
        <v>25676</v>
      </c>
      <c r="S10017" s="319" t="s">
        <v>351</v>
      </c>
      <c r="BE10017" s="60"/>
      <c r="BR10017" s="60"/>
      <c r="BX10017" s="151"/>
      <c r="CB10017" s="151"/>
      <c r="CM10017" s="151"/>
      <c r="CO10017" s="151"/>
      <c r="CT10017" s="151"/>
      <c r="CY10017" s="151"/>
    </row>
    <row r="10018" spans="1:103" x14ac:dyDescent="0.2">
      <c r="A10018" s="60"/>
      <c r="B10018" s="60"/>
      <c r="C10018" s="60"/>
      <c r="D10018" s="60"/>
      <c r="E10018" s="60"/>
      <c r="F10018" s="60"/>
      <c r="G10018" s="60"/>
      <c r="H10018" s="60"/>
      <c r="I10018" s="60"/>
      <c r="J10018" s="60"/>
      <c r="K10018" s="60"/>
      <c r="L10018" s="60"/>
      <c r="M10018" s="60"/>
      <c r="N10018" s="60"/>
      <c r="O10018" s="60"/>
      <c r="P10018" s="60"/>
      <c r="Q10018" s="60"/>
      <c r="R10018" s="334">
        <v>25678</v>
      </c>
      <c r="S10018" s="319" t="s">
        <v>351</v>
      </c>
      <c r="BE10018" s="60"/>
      <c r="BR10018" s="60"/>
      <c r="BX10018" s="151"/>
      <c r="CB10018" s="151"/>
      <c r="CM10018" s="151"/>
      <c r="CO10018" s="151"/>
      <c r="CT10018" s="151"/>
      <c r="CY10018" s="151"/>
    </row>
    <row r="10019" spans="1:103" x14ac:dyDescent="0.2">
      <c r="A10019" s="60"/>
      <c r="B10019" s="60"/>
      <c r="C10019" s="60"/>
      <c r="D10019" s="60"/>
      <c r="E10019" s="60"/>
      <c r="F10019" s="60"/>
      <c r="G10019" s="60"/>
      <c r="H10019" s="60"/>
      <c r="I10019" s="60"/>
      <c r="J10019" s="60"/>
      <c r="K10019" s="60"/>
      <c r="L10019" s="60"/>
      <c r="M10019" s="60"/>
      <c r="N10019" s="60"/>
      <c r="O10019" s="60"/>
      <c r="P10019" s="60"/>
      <c r="Q10019" s="60"/>
      <c r="R10019" s="334">
        <v>25685</v>
      </c>
      <c r="S10019" s="319" t="s">
        <v>351</v>
      </c>
      <c r="BE10019" s="60"/>
      <c r="BR10019" s="60"/>
      <c r="BX10019" s="151"/>
      <c r="CB10019" s="151"/>
      <c r="CM10019" s="151"/>
      <c r="CO10019" s="151"/>
      <c r="CT10019" s="151"/>
      <c r="CY10019" s="151"/>
    </row>
    <row r="10020" spans="1:103" x14ac:dyDescent="0.2">
      <c r="A10020" s="60"/>
      <c r="B10020" s="60"/>
      <c r="C10020" s="60"/>
      <c r="D10020" s="60"/>
      <c r="E10020" s="60"/>
      <c r="F10020" s="60"/>
      <c r="G10020" s="60"/>
      <c r="H10020" s="60"/>
      <c r="I10020" s="60"/>
      <c r="J10020" s="60"/>
      <c r="K10020" s="60"/>
      <c r="L10020" s="60"/>
      <c r="M10020" s="60"/>
      <c r="N10020" s="60"/>
      <c r="O10020" s="60"/>
      <c r="P10020" s="60"/>
      <c r="Q10020" s="60"/>
      <c r="R10020" s="334">
        <v>25686</v>
      </c>
      <c r="S10020" s="319" t="s">
        <v>351</v>
      </c>
      <c r="BE10020" s="60"/>
      <c r="BR10020" s="60"/>
      <c r="BX10020" s="151"/>
      <c r="CB10020" s="151"/>
      <c r="CM10020" s="151"/>
      <c r="CO10020" s="151"/>
      <c r="CT10020" s="151"/>
      <c r="CY10020" s="151"/>
    </row>
    <row r="10021" spans="1:103" x14ac:dyDescent="0.2">
      <c r="A10021" s="60"/>
      <c r="B10021" s="60"/>
      <c r="C10021" s="60"/>
      <c r="D10021" s="60"/>
      <c r="E10021" s="60"/>
      <c r="F10021" s="60"/>
      <c r="G10021" s="60"/>
      <c r="H10021" s="60"/>
      <c r="I10021" s="60"/>
      <c r="J10021" s="60"/>
      <c r="K10021" s="60"/>
      <c r="L10021" s="60"/>
      <c r="M10021" s="60"/>
      <c r="N10021" s="60"/>
      <c r="O10021" s="60"/>
      <c r="P10021" s="60"/>
      <c r="Q10021" s="60"/>
      <c r="R10021" s="334">
        <v>25688</v>
      </c>
      <c r="S10021" s="319" t="s">
        <v>351</v>
      </c>
      <c r="BE10021" s="60"/>
      <c r="BR10021" s="60"/>
      <c r="BX10021" s="151"/>
      <c r="CB10021" s="151"/>
      <c r="CM10021" s="151"/>
      <c r="CO10021" s="151"/>
      <c r="CT10021" s="151"/>
      <c r="CY10021" s="151"/>
    </row>
    <row r="10022" spans="1:103" x14ac:dyDescent="0.2">
      <c r="A10022" s="60"/>
      <c r="B10022" s="60"/>
      <c r="C10022" s="60"/>
      <c r="D10022" s="60"/>
      <c r="E10022" s="60"/>
      <c r="F10022" s="60"/>
      <c r="G10022" s="60"/>
      <c r="H10022" s="60"/>
      <c r="I10022" s="60"/>
      <c r="J10022" s="60"/>
      <c r="K10022" s="60"/>
      <c r="L10022" s="60"/>
      <c r="M10022" s="60"/>
      <c r="N10022" s="60"/>
      <c r="O10022" s="60"/>
      <c r="P10022" s="60"/>
      <c r="Q10022" s="60"/>
      <c r="R10022" s="334">
        <v>25690</v>
      </c>
      <c r="S10022" s="319" t="s">
        <v>351</v>
      </c>
      <c r="BE10022" s="60"/>
      <c r="BR10022" s="60"/>
      <c r="BX10022" s="151"/>
      <c r="CB10022" s="151"/>
      <c r="CM10022" s="151"/>
      <c r="CO10022" s="151"/>
      <c r="CT10022" s="151"/>
      <c r="CY10022" s="151"/>
    </row>
    <row r="10023" spans="1:103" x14ac:dyDescent="0.2">
      <c r="A10023" s="60"/>
      <c r="B10023" s="60"/>
      <c r="C10023" s="60"/>
      <c r="D10023" s="60"/>
      <c r="E10023" s="60"/>
      <c r="F10023" s="60"/>
      <c r="G10023" s="60"/>
      <c r="H10023" s="60"/>
      <c r="I10023" s="60"/>
      <c r="J10023" s="60"/>
      <c r="K10023" s="60"/>
      <c r="L10023" s="60"/>
      <c r="M10023" s="60"/>
      <c r="N10023" s="60"/>
      <c r="O10023" s="60"/>
      <c r="P10023" s="60"/>
      <c r="Q10023" s="60"/>
      <c r="R10023" s="334">
        <v>25692</v>
      </c>
      <c r="S10023" s="319" t="s">
        <v>351</v>
      </c>
      <c r="BE10023" s="60"/>
      <c r="BR10023" s="60"/>
      <c r="BX10023" s="151"/>
      <c r="CB10023" s="151"/>
      <c r="CM10023" s="151"/>
      <c r="CO10023" s="151"/>
      <c r="CT10023" s="151"/>
      <c r="CY10023" s="151"/>
    </row>
    <row r="10024" spans="1:103" x14ac:dyDescent="0.2">
      <c r="A10024" s="60"/>
      <c r="B10024" s="60"/>
      <c r="C10024" s="60"/>
      <c r="D10024" s="60"/>
      <c r="E10024" s="60"/>
      <c r="F10024" s="60"/>
      <c r="G10024" s="60"/>
      <c r="H10024" s="60"/>
      <c r="I10024" s="60"/>
      <c r="J10024" s="60"/>
      <c r="K10024" s="60"/>
      <c r="L10024" s="60"/>
      <c r="M10024" s="60"/>
      <c r="N10024" s="60"/>
      <c r="O10024" s="60"/>
      <c r="P10024" s="60"/>
      <c r="Q10024" s="60"/>
      <c r="R10024" s="334">
        <v>25696</v>
      </c>
      <c r="S10024" s="319" t="s">
        <v>351</v>
      </c>
      <c r="BE10024" s="60"/>
      <c r="BR10024" s="60"/>
      <c r="BX10024" s="151"/>
      <c r="CB10024" s="151"/>
      <c r="CM10024" s="151"/>
      <c r="CO10024" s="151"/>
      <c r="CT10024" s="151"/>
      <c r="CY10024" s="151"/>
    </row>
    <row r="10025" spans="1:103" x14ac:dyDescent="0.2">
      <c r="A10025" s="60"/>
      <c r="B10025" s="60"/>
      <c r="C10025" s="60"/>
      <c r="D10025" s="60"/>
      <c r="E10025" s="60"/>
      <c r="F10025" s="60"/>
      <c r="G10025" s="60"/>
      <c r="H10025" s="60"/>
      <c r="I10025" s="60"/>
      <c r="J10025" s="60"/>
      <c r="K10025" s="60"/>
      <c r="L10025" s="60"/>
      <c r="M10025" s="60"/>
      <c r="N10025" s="60"/>
      <c r="O10025" s="60"/>
      <c r="P10025" s="60"/>
      <c r="Q10025" s="60"/>
      <c r="R10025" s="334">
        <v>25699</v>
      </c>
      <c r="S10025" s="319" t="s">
        <v>351</v>
      </c>
      <c r="BE10025" s="60"/>
      <c r="BR10025" s="60"/>
      <c r="BX10025" s="151"/>
      <c r="CB10025" s="151"/>
      <c r="CM10025" s="151"/>
      <c r="CO10025" s="151"/>
      <c r="CT10025" s="151"/>
      <c r="CY10025" s="151"/>
    </row>
    <row r="10026" spans="1:103" x14ac:dyDescent="0.2">
      <c r="A10026" s="60"/>
      <c r="B10026" s="60"/>
      <c r="C10026" s="60"/>
      <c r="D10026" s="60"/>
      <c r="E10026" s="60"/>
      <c r="F10026" s="60"/>
      <c r="G10026" s="60"/>
      <c r="H10026" s="60"/>
      <c r="I10026" s="60"/>
      <c r="J10026" s="60"/>
      <c r="K10026" s="60"/>
      <c r="L10026" s="60"/>
      <c r="M10026" s="60"/>
      <c r="N10026" s="60"/>
      <c r="O10026" s="60"/>
      <c r="P10026" s="60"/>
      <c r="Q10026" s="60"/>
      <c r="R10026" s="334">
        <v>25701</v>
      </c>
      <c r="S10026" s="319" t="s">
        <v>351</v>
      </c>
      <c r="BE10026" s="60"/>
      <c r="BR10026" s="60"/>
      <c r="BX10026" s="151"/>
      <c r="CB10026" s="151"/>
      <c r="CM10026" s="151"/>
      <c r="CO10026" s="151"/>
      <c r="CT10026" s="151"/>
      <c r="CY10026" s="151"/>
    </row>
    <row r="10027" spans="1:103" x14ac:dyDescent="0.2">
      <c r="A10027" s="60"/>
      <c r="B10027" s="60"/>
      <c r="C10027" s="60"/>
      <c r="D10027" s="60"/>
      <c r="E10027" s="60"/>
      <c r="F10027" s="60"/>
      <c r="G10027" s="60"/>
      <c r="H10027" s="60"/>
      <c r="I10027" s="60"/>
      <c r="J10027" s="60"/>
      <c r="K10027" s="60"/>
      <c r="L10027" s="60"/>
      <c r="M10027" s="60"/>
      <c r="N10027" s="60"/>
      <c r="O10027" s="60"/>
      <c r="P10027" s="60"/>
      <c r="Q10027" s="60"/>
      <c r="R10027" s="334">
        <v>25702</v>
      </c>
      <c r="S10027" s="319" t="s">
        <v>351</v>
      </c>
      <c r="BE10027" s="60"/>
      <c r="BR10027" s="60"/>
      <c r="BX10027" s="151"/>
      <c r="CB10027" s="151"/>
      <c r="CM10027" s="151"/>
      <c r="CO10027" s="151"/>
      <c r="CT10027" s="151"/>
      <c r="CY10027" s="151"/>
    </row>
    <row r="10028" spans="1:103" x14ac:dyDescent="0.2">
      <c r="A10028" s="60"/>
      <c r="B10028" s="60"/>
      <c r="C10028" s="60"/>
      <c r="D10028" s="60"/>
      <c r="E10028" s="60"/>
      <c r="F10028" s="60"/>
      <c r="G10028" s="60"/>
      <c r="H10028" s="60"/>
      <c r="I10028" s="60"/>
      <c r="J10028" s="60"/>
      <c r="K10028" s="60"/>
      <c r="L10028" s="60"/>
      <c r="M10028" s="60"/>
      <c r="N10028" s="60"/>
      <c r="O10028" s="60"/>
      <c r="P10028" s="60"/>
      <c r="Q10028" s="60"/>
      <c r="R10028" s="334">
        <v>25703</v>
      </c>
      <c r="S10028" s="319" t="s">
        <v>351</v>
      </c>
      <c r="BE10028" s="60"/>
      <c r="BR10028" s="60"/>
      <c r="BX10028" s="151"/>
      <c r="CB10028" s="151"/>
      <c r="CM10028" s="151"/>
      <c r="CO10028" s="151"/>
      <c r="CT10028" s="151"/>
      <c r="CY10028" s="151"/>
    </row>
    <row r="10029" spans="1:103" x14ac:dyDescent="0.2">
      <c r="A10029" s="60"/>
      <c r="B10029" s="60"/>
      <c r="C10029" s="60"/>
      <c r="D10029" s="60"/>
      <c r="E10029" s="60"/>
      <c r="F10029" s="60"/>
      <c r="G10029" s="60"/>
      <c r="H10029" s="60"/>
      <c r="I10029" s="60"/>
      <c r="J10029" s="60"/>
      <c r="K10029" s="60"/>
      <c r="L10029" s="60"/>
      <c r="M10029" s="60"/>
      <c r="N10029" s="60"/>
      <c r="O10029" s="60"/>
      <c r="P10029" s="60"/>
      <c r="Q10029" s="60"/>
      <c r="R10029" s="334">
        <v>25704</v>
      </c>
      <c r="S10029" s="319" t="s">
        <v>351</v>
      </c>
      <c r="BE10029" s="60"/>
      <c r="BR10029" s="60"/>
      <c r="BX10029" s="151"/>
      <c r="CB10029" s="151"/>
      <c r="CM10029" s="151"/>
      <c r="CO10029" s="151"/>
      <c r="CT10029" s="151"/>
      <c r="CY10029" s="151"/>
    </row>
    <row r="10030" spans="1:103" x14ac:dyDescent="0.2">
      <c r="A10030" s="60"/>
      <c r="B10030" s="60"/>
      <c r="C10030" s="60"/>
      <c r="D10030" s="60"/>
      <c r="E10030" s="60"/>
      <c r="F10030" s="60"/>
      <c r="G10030" s="60"/>
      <c r="H10030" s="60"/>
      <c r="I10030" s="60"/>
      <c r="J10030" s="60"/>
      <c r="K10030" s="60"/>
      <c r="L10030" s="60"/>
      <c r="M10030" s="60"/>
      <c r="N10030" s="60"/>
      <c r="O10030" s="60"/>
      <c r="P10030" s="60"/>
      <c r="Q10030" s="60"/>
      <c r="R10030" s="334">
        <v>25705</v>
      </c>
      <c r="S10030" s="319" t="s">
        <v>351</v>
      </c>
      <c r="BE10030" s="60"/>
      <c r="BR10030" s="60"/>
      <c r="BX10030" s="151"/>
      <c r="CB10030" s="151"/>
      <c r="CM10030" s="151"/>
      <c r="CO10030" s="151"/>
      <c r="CT10030" s="151"/>
      <c r="CY10030" s="151"/>
    </row>
    <row r="10031" spans="1:103" x14ac:dyDescent="0.2">
      <c r="A10031" s="60"/>
      <c r="B10031" s="60"/>
      <c r="C10031" s="60"/>
      <c r="D10031" s="60"/>
      <c r="E10031" s="60"/>
      <c r="F10031" s="60"/>
      <c r="G10031" s="60"/>
      <c r="H10031" s="60"/>
      <c r="I10031" s="60"/>
      <c r="J10031" s="60"/>
      <c r="K10031" s="60"/>
      <c r="L10031" s="60"/>
      <c r="M10031" s="60"/>
      <c r="N10031" s="60"/>
      <c r="O10031" s="60"/>
      <c r="P10031" s="60"/>
      <c r="Q10031" s="60"/>
      <c r="R10031" s="334">
        <v>25706</v>
      </c>
      <c r="S10031" s="319" t="s">
        <v>351</v>
      </c>
      <c r="BE10031" s="60"/>
      <c r="BR10031" s="60"/>
      <c r="BX10031" s="151"/>
      <c r="CB10031" s="151"/>
      <c r="CM10031" s="151"/>
      <c r="CO10031" s="151"/>
      <c r="CT10031" s="151"/>
      <c r="CY10031" s="151"/>
    </row>
    <row r="10032" spans="1:103" x14ac:dyDescent="0.2">
      <c r="A10032" s="60"/>
      <c r="B10032" s="60"/>
      <c r="C10032" s="60"/>
      <c r="D10032" s="60"/>
      <c r="E10032" s="60"/>
      <c r="F10032" s="60"/>
      <c r="G10032" s="60"/>
      <c r="H10032" s="60"/>
      <c r="I10032" s="60"/>
      <c r="J10032" s="60"/>
      <c r="K10032" s="60"/>
      <c r="L10032" s="60"/>
      <c r="M10032" s="60"/>
      <c r="N10032" s="60"/>
      <c r="O10032" s="60"/>
      <c r="P10032" s="60"/>
      <c r="Q10032" s="60"/>
      <c r="R10032" s="334">
        <v>25707</v>
      </c>
      <c r="S10032" s="319" t="s">
        <v>351</v>
      </c>
      <c r="BE10032" s="60"/>
      <c r="BR10032" s="60"/>
      <c r="BX10032" s="151"/>
      <c r="CB10032" s="151"/>
      <c r="CM10032" s="151"/>
      <c r="CO10032" s="151"/>
      <c r="CT10032" s="151"/>
      <c r="CY10032" s="151"/>
    </row>
    <row r="10033" spans="1:103" x14ac:dyDescent="0.2">
      <c r="A10033" s="60"/>
      <c r="B10033" s="60"/>
      <c r="C10033" s="60"/>
      <c r="D10033" s="60"/>
      <c r="E10033" s="60"/>
      <c r="F10033" s="60"/>
      <c r="G10033" s="60"/>
      <c r="H10033" s="60"/>
      <c r="I10033" s="60"/>
      <c r="J10033" s="60"/>
      <c r="K10033" s="60"/>
      <c r="L10033" s="60"/>
      <c r="M10033" s="60"/>
      <c r="N10033" s="60"/>
      <c r="O10033" s="60"/>
      <c r="P10033" s="60"/>
      <c r="Q10033" s="60"/>
      <c r="R10033" s="334">
        <v>25708</v>
      </c>
      <c r="S10033" s="319" t="s">
        <v>351</v>
      </c>
      <c r="BE10033" s="60"/>
      <c r="BR10033" s="60"/>
      <c r="BX10033" s="151"/>
      <c r="CB10033" s="151"/>
      <c r="CM10033" s="151"/>
      <c r="CO10033" s="151"/>
      <c r="CT10033" s="151"/>
      <c r="CY10033" s="151"/>
    </row>
    <row r="10034" spans="1:103" x14ac:dyDescent="0.2">
      <c r="A10034" s="60"/>
      <c r="B10034" s="60"/>
      <c r="C10034" s="60"/>
      <c r="D10034" s="60"/>
      <c r="E10034" s="60"/>
      <c r="F10034" s="60"/>
      <c r="G10034" s="60"/>
      <c r="H10034" s="60"/>
      <c r="I10034" s="60"/>
      <c r="J10034" s="60"/>
      <c r="K10034" s="60"/>
      <c r="L10034" s="60"/>
      <c r="M10034" s="60"/>
      <c r="N10034" s="60"/>
      <c r="O10034" s="60"/>
      <c r="P10034" s="60"/>
      <c r="Q10034" s="60"/>
      <c r="R10034" s="334">
        <v>25709</v>
      </c>
      <c r="S10034" s="319" t="s">
        <v>351</v>
      </c>
      <c r="BE10034" s="60"/>
      <c r="BR10034" s="60"/>
      <c r="BX10034" s="151"/>
      <c r="CB10034" s="151"/>
      <c r="CM10034" s="151"/>
      <c r="CO10034" s="151"/>
      <c r="CT10034" s="151"/>
      <c r="CY10034" s="151"/>
    </row>
    <row r="10035" spans="1:103" x14ac:dyDescent="0.2">
      <c r="A10035" s="60"/>
      <c r="B10035" s="60"/>
      <c r="C10035" s="60"/>
      <c r="D10035" s="60"/>
      <c r="E10035" s="60"/>
      <c r="F10035" s="60"/>
      <c r="G10035" s="60"/>
      <c r="H10035" s="60"/>
      <c r="I10035" s="60"/>
      <c r="J10035" s="60"/>
      <c r="K10035" s="60"/>
      <c r="L10035" s="60"/>
      <c r="M10035" s="60"/>
      <c r="N10035" s="60"/>
      <c r="O10035" s="60"/>
      <c r="P10035" s="60"/>
      <c r="Q10035" s="60"/>
      <c r="R10035" s="334">
        <v>25710</v>
      </c>
      <c r="S10035" s="319" t="s">
        <v>351</v>
      </c>
      <c r="BE10035" s="60"/>
      <c r="BR10035" s="60"/>
      <c r="BX10035" s="151"/>
      <c r="CB10035" s="151"/>
      <c r="CM10035" s="151"/>
      <c r="CO10035" s="151"/>
      <c r="CT10035" s="151"/>
      <c r="CY10035" s="151"/>
    </row>
    <row r="10036" spans="1:103" x14ac:dyDescent="0.2">
      <c r="A10036" s="60"/>
      <c r="B10036" s="60"/>
      <c r="C10036" s="60"/>
      <c r="D10036" s="60"/>
      <c r="E10036" s="60"/>
      <c r="F10036" s="60"/>
      <c r="G10036" s="60"/>
      <c r="H10036" s="60"/>
      <c r="I10036" s="60"/>
      <c r="J10036" s="60"/>
      <c r="K10036" s="60"/>
      <c r="L10036" s="60"/>
      <c r="M10036" s="60"/>
      <c r="N10036" s="60"/>
      <c r="O10036" s="60"/>
      <c r="P10036" s="60"/>
      <c r="Q10036" s="60"/>
      <c r="R10036" s="334">
        <v>25711</v>
      </c>
      <c r="S10036" s="319" t="s">
        <v>351</v>
      </c>
      <c r="BE10036" s="60"/>
      <c r="BR10036" s="60"/>
      <c r="BX10036" s="151"/>
      <c r="CB10036" s="151"/>
      <c r="CM10036" s="151"/>
      <c r="CO10036" s="151"/>
      <c r="CT10036" s="151"/>
      <c r="CY10036" s="151"/>
    </row>
    <row r="10037" spans="1:103" x14ac:dyDescent="0.2">
      <c r="A10037" s="60"/>
      <c r="B10037" s="60"/>
      <c r="C10037" s="60"/>
      <c r="D10037" s="60"/>
      <c r="E10037" s="60"/>
      <c r="F10037" s="60"/>
      <c r="G10037" s="60"/>
      <c r="H10037" s="60"/>
      <c r="I10037" s="60"/>
      <c r="J10037" s="60"/>
      <c r="K10037" s="60"/>
      <c r="L10037" s="60"/>
      <c r="M10037" s="60"/>
      <c r="N10037" s="60"/>
      <c r="O10037" s="60"/>
      <c r="P10037" s="60"/>
      <c r="Q10037" s="60"/>
      <c r="R10037" s="334">
        <v>25712</v>
      </c>
      <c r="S10037" s="319" t="s">
        <v>351</v>
      </c>
      <c r="BE10037" s="60"/>
      <c r="BR10037" s="60"/>
      <c r="BX10037" s="151"/>
      <c r="CB10037" s="151"/>
      <c r="CM10037" s="151"/>
      <c r="CO10037" s="151"/>
      <c r="CT10037" s="151"/>
      <c r="CY10037" s="151"/>
    </row>
    <row r="10038" spans="1:103" x14ac:dyDescent="0.2">
      <c r="A10038" s="60"/>
      <c r="B10038" s="60"/>
      <c r="C10038" s="60"/>
      <c r="D10038" s="60"/>
      <c r="E10038" s="60"/>
      <c r="F10038" s="60"/>
      <c r="G10038" s="60"/>
      <c r="H10038" s="60"/>
      <c r="I10038" s="60"/>
      <c r="J10038" s="60"/>
      <c r="K10038" s="60"/>
      <c r="L10038" s="60"/>
      <c r="M10038" s="60"/>
      <c r="N10038" s="60"/>
      <c r="O10038" s="60"/>
      <c r="P10038" s="60"/>
      <c r="Q10038" s="60"/>
      <c r="R10038" s="334">
        <v>25713</v>
      </c>
      <c r="S10038" s="319" t="s">
        <v>351</v>
      </c>
      <c r="BE10038" s="60"/>
      <c r="BR10038" s="60"/>
      <c r="BX10038" s="151"/>
      <c r="CB10038" s="151"/>
      <c r="CM10038" s="151"/>
      <c r="CO10038" s="151"/>
      <c r="CT10038" s="151"/>
      <c r="CY10038" s="151"/>
    </row>
    <row r="10039" spans="1:103" x14ac:dyDescent="0.2">
      <c r="A10039" s="60"/>
      <c r="B10039" s="60"/>
      <c r="C10039" s="60"/>
      <c r="D10039" s="60"/>
      <c r="E10039" s="60"/>
      <c r="F10039" s="60"/>
      <c r="G10039" s="60"/>
      <c r="H10039" s="60"/>
      <c r="I10039" s="60"/>
      <c r="J10039" s="60"/>
      <c r="K10039" s="60"/>
      <c r="L10039" s="60"/>
      <c r="M10039" s="60"/>
      <c r="N10039" s="60"/>
      <c r="O10039" s="60"/>
      <c r="P10039" s="60"/>
      <c r="Q10039" s="60"/>
      <c r="R10039" s="334">
        <v>25714</v>
      </c>
      <c r="S10039" s="319" t="s">
        <v>351</v>
      </c>
      <c r="BE10039" s="60"/>
      <c r="BR10039" s="60"/>
      <c r="BX10039" s="151"/>
      <c r="CB10039" s="151"/>
      <c r="CM10039" s="151"/>
      <c r="CO10039" s="151"/>
      <c r="CT10039" s="151"/>
      <c r="CY10039" s="151"/>
    </row>
    <row r="10040" spans="1:103" x14ac:dyDescent="0.2">
      <c r="A10040" s="60"/>
      <c r="B10040" s="60"/>
      <c r="C10040" s="60"/>
      <c r="D10040" s="60"/>
      <c r="E10040" s="60"/>
      <c r="F10040" s="60"/>
      <c r="G10040" s="60"/>
      <c r="H10040" s="60"/>
      <c r="I10040" s="60"/>
      <c r="J10040" s="60"/>
      <c r="K10040" s="60"/>
      <c r="L10040" s="60"/>
      <c r="M10040" s="60"/>
      <c r="N10040" s="60"/>
      <c r="O10040" s="60"/>
      <c r="P10040" s="60"/>
      <c r="Q10040" s="60"/>
      <c r="R10040" s="334">
        <v>25715</v>
      </c>
      <c r="S10040" s="319" t="s">
        <v>351</v>
      </c>
      <c r="BE10040" s="60"/>
      <c r="BR10040" s="60"/>
      <c r="BX10040" s="151"/>
      <c r="CB10040" s="151"/>
      <c r="CM10040" s="151"/>
      <c r="CO10040" s="151"/>
      <c r="CT10040" s="151"/>
      <c r="CY10040" s="151"/>
    </row>
    <row r="10041" spans="1:103" x14ac:dyDescent="0.2">
      <c r="A10041" s="60"/>
      <c r="B10041" s="60"/>
      <c r="C10041" s="60"/>
      <c r="D10041" s="60"/>
      <c r="E10041" s="60"/>
      <c r="F10041" s="60"/>
      <c r="G10041" s="60"/>
      <c r="H10041" s="60"/>
      <c r="I10041" s="60"/>
      <c r="J10041" s="60"/>
      <c r="K10041" s="60"/>
      <c r="L10041" s="60"/>
      <c r="M10041" s="60"/>
      <c r="N10041" s="60"/>
      <c r="O10041" s="60"/>
      <c r="P10041" s="60"/>
      <c r="Q10041" s="60"/>
      <c r="R10041" s="334">
        <v>25716</v>
      </c>
      <c r="S10041" s="319" t="s">
        <v>351</v>
      </c>
      <c r="BE10041" s="60"/>
      <c r="BR10041" s="60"/>
      <c r="BX10041" s="151"/>
      <c r="CB10041" s="151"/>
      <c r="CM10041" s="151"/>
      <c r="CO10041" s="151"/>
      <c r="CT10041" s="151"/>
      <c r="CY10041" s="151"/>
    </row>
    <row r="10042" spans="1:103" x14ac:dyDescent="0.2">
      <c r="A10042" s="60"/>
      <c r="B10042" s="60"/>
      <c r="C10042" s="60"/>
      <c r="D10042" s="60"/>
      <c r="E10042" s="60"/>
      <c r="F10042" s="60"/>
      <c r="G10042" s="60"/>
      <c r="H10042" s="60"/>
      <c r="I10042" s="60"/>
      <c r="J10042" s="60"/>
      <c r="K10042" s="60"/>
      <c r="L10042" s="60"/>
      <c r="M10042" s="60"/>
      <c r="N10042" s="60"/>
      <c r="O10042" s="60"/>
      <c r="P10042" s="60"/>
      <c r="Q10042" s="60"/>
      <c r="R10042" s="334">
        <v>25717</v>
      </c>
      <c r="S10042" s="319" t="s">
        <v>351</v>
      </c>
      <c r="BE10042" s="60"/>
      <c r="BR10042" s="60"/>
      <c r="BX10042" s="151"/>
      <c r="CB10042" s="151"/>
      <c r="CM10042" s="151"/>
      <c r="CO10042" s="151"/>
      <c r="CT10042" s="151"/>
      <c r="CY10042" s="151"/>
    </row>
    <row r="10043" spans="1:103" x14ac:dyDescent="0.2">
      <c r="A10043" s="60"/>
      <c r="B10043" s="60"/>
      <c r="C10043" s="60"/>
      <c r="D10043" s="60"/>
      <c r="E10043" s="60"/>
      <c r="F10043" s="60"/>
      <c r="G10043" s="60"/>
      <c r="H10043" s="60"/>
      <c r="I10043" s="60"/>
      <c r="J10043" s="60"/>
      <c r="K10043" s="60"/>
      <c r="L10043" s="60"/>
      <c r="M10043" s="60"/>
      <c r="N10043" s="60"/>
      <c r="O10043" s="60"/>
      <c r="P10043" s="60"/>
      <c r="Q10043" s="60"/>
      <c r="R10043" s="334">
        <v>25718</v>
      </c>
      <c r="S10043" s="319" t="s">
        <v>351</v>
      </c>
      <c r="BE10043" s="60"/>
      <c r="BR10043" s="60"/>
      <c r="BX10043" s="151"/>
      <c r="CB10043" s="151"/>
      <c r="CM10043" s="151"/>
      <c r="CO10043" s="151"/>
      <c r="CT10043" s="151"/>
      <c r="CY10043" s="151"/>
    </row>
    <row r="10044" spans="1:103" x14ac:dyDescent="0.2">
      <c r="A10044" s="60"/>
      <c r="B10044" s="60"/>
      <c r="C10044" s="60"/>
      <c r="D10044" s="60"/>
      <c r="E10044" s="60"/>
      <c r="F10044" s="60"/>
      <c r="G10044" s="60"/>
      <c r="H10044" s="60"/>
      <c r="I10044" s="60"/>
      <c r="J10044" s="60"/>
      <c r="K10044" s="60"/>
      <c r="L10044" s="60"/>
      <c r="M10044" s="60"/>
      <c r="N10044" s="60"/>
      <c r="O10044" s="60"/>
      <c r="P10044" s="60"/>
      <c r="Q10044" s="60"/>
      <c r="R10044" s="334">
        <v>25719</v>
      </c>
      <c r="S10044" s="319" t="s">
        <v>351</v>
      </c>
      <c r="BE10044" s="60"/>
      <c r="BR10044" s="60"/>
      <c r="BX10044" s="151"/>
      <c r="CB10044" s="151"/>
      <c r="CM10044" s="151"/>
      <c r="CO10044" s="151"/>
      <c r="CT10044" s="151"/>
      <c r="CY10044" s="151"/>
    </row>
    <row r="10045" spans="1:103" x14ac:dyDescent="0.2">
      <c r="A10045" s="60"/>
      <c r="B10045" s="60"/>
      <c r="C10045" s="60"/>
      <c r="D10045" s="60"/>
      <c r="E10045" s="60"/>
      <c r="F10045" s="60"/>
      <c r="G10045" s="60"/>
      <c r="H10045" s="60"/>
      <c r="I10045" s="60"/>
      <c r="J10045" s="60"/>
      <c r="K10045" s="60"/>
      <c r="L10045" s="60"/>
      <c r="M10045" s="60"/>
      <c r="N10045" s="60"/>
      <c r="O10045" s="60"/>
      <c r="P10045" s="60"/>
      <c r="Q10045" s="60"/>
      <c r="R10045" s="334">
        <v>25720</v>
      </c>
      <c r="S10045" s="319" t="s">
        <v>351</v>
      </c>
      <c r="BE10045" s="60"/>
      <c r="BR10045" s="60"/>
      <c r="BX10045" s="151"/>
      <c r="CB10045" s="151"/>
      <c r="CM10045" s="151"/>
      <c r="CO10045" s="151"/>
      <c r="CT10045" s="151"/>
      <c r="CY10045" s="151"/>
    </row>
    <row r="10046" spans="1:103" x14ac:dyDescent="0.2">
      <c r="A10046" s="60"/>
      <c r="B10046" s="60"/>
      <c r="C10046" s="60"/>
      <c r="D10046" s="60"/>
      <c r="E10046" s="60"/>
      <c r="F10046" s="60"/>
      <c r="G10046" s="60"/>
      <c r="H10046" s="60"/>
      <c r="I10046" s="60"/>
      <c r="J10046" s="60"/>
      <c r="K10046" s="60"/>
      <c r="L10046" s="60"/>
      <c r="M10046" s="60"/>
      <c r="N10046" s="60"/>
      <c r="O10046" s="60"/>
      <c r="P10046" s="60"/>
      <c r="Q10046" s="60"/>
      <c r="R10046" s="334">
        <v>25721</v>
      </c>
      <c r="S10046" s="319" t="s">
        <v>351</v>
      </c>
      <c r="BE10046" s="60"/>
      <c r="BR10046" s="60"/>
      <c r="BX10046" s="151"/>
      <c r="CB10046" s="151"/>
      <c r="CM10046" s="151"/>
      <c r="CO10046" s="151"/>
      <c r="CT10046" s="151"/>
      <c r="CY10046" s="151"/>
    </row>
    <row r="10047" spans="1:103" x14ac:dyDescent="0.2">
      <c r="A10047" s="60"/>
      <c r="B10047" s="60"/>
      <c r="C10047" s="60"/>
      <c r="D10047" s="60"/>
      <c r="E10047" s="60"/>
      <c r="F10047" s="60"/>
      <c r="G10047" s="60"/>
      <c r="H10047" s="60"/>
      <c r="I10047" s="60"/>
      <c r="J10047" s="60"/>
      <c r="K10047" s="60"/>
      <c r="L10047" s="60"/>
      <c r="M10047" s="60"/>
      <c r="N10047" s="60"/>
      <c r="O10047" s="60"/>
      <c r="P10047" s="60"/>
      <c r="Q10047" s="60"/>
      <c r="R10047" s="334">
        <v>25722</v>
      </c>
      <c r="S10047" s="319" t="s">
        <v>351</v>
      </c>
      <c r="BE10047" s="60"/>
      <c r="BR10047" s="60"/>
      <c r="BX10047" s="151"/>
      <c r="CB10047" s="151"/>
      <c r="CM10047" s="151"/>
      <c r="CO10047" s="151"/>
      <c r="CT10047" s="151"/>
      <c r="CY10047" s="151"/>
    </row>
    <row r="10048" spans="1:103" x14ac:dyDescent="0.2">
      <c r="A10048" s="60"/>
      <c r="B10048" s="60"/>
      <c r="C10048" s="60"/>
      <c r="D10048" s="60"/>
      <c r="E10048" s="60"/>
      <c r="F10048" s="60"/>
      <c r="G10048" s="60"/>
      <c r="H10048" s="60"/>
      <c r="I10048" s="60"/>
      <c r="J10048" s="60"/>
      <c r="K10048" s="60"/>
      <c r="L10048" s="60"/>
      <c r="M10048" s="60"/>
      <c r="N10048" s="60"/>
      <c r="O10048" s="60"/>
      <c r="P10048" s="60"/>
      <c r="Q10048" s="60"/>
      <c r="R10048" s="334">
        <v>25723</v>
      </c>
      <c r="S10048" s="319" t="s">
        <v>351</v>
      </c>
      <c r="BE10048" s="60"/>
      <c r="BR10048" s="60"/>
      <c r="BX10048" s="151"/>
      <c r="CB10048" s="151"/>
      <c r="CM10048" s="151"/>
      <c r="CO10048" s="151"/>
      <c r="CT10048" s="151"/>
      <c r="CY10048" s="151"/>
    </row>
    <row r="10049" spans="1:103" x14ac:dyDescent="0.2">
      <c r="A10049" s="60"/>
      <c r="B10049" s="60"/>
      <c r="C10049" s="60"/>
      <c r="D10049" s="60"/>
      <c r="E10049" s="60"/>
      <c r="F10049" s="60"/>
      <c r="G10049" s="60"/>
      <c r="H10049" s="60"/>
      <c r="I10049" s="60"/>
      <c r="J10049" s="60"/>
      <c r="K10049" s="60"/>
      <c r="L10049" s="60"/>
      <c r="M10049" s="60"/>
      <c r="N10049" s="60"/>
      <c r="O10049" s="60"/>
      <c r="P10049" s="60"/>
      <c r="Q10049" s="60"/>
      <c r="R10049" s="334">
        <v>25724</v>
      </c>
      <c r="S10049" s="319" t="s">
        <v>351</v>
      </c>
      <c r="BE10049" s="60"/>
      <c r="BR10049" s="60"/>
      <c r="BX10049" s="151"/>
      <c r="CB10049" s="151"/>
      <c r="CM10049" s="151"/>
      <c r="CO10049" s="151"/>
      <c r="CT10049" s="151"/>
      <c r="CY10049" s="151"/>
    </row>
    <row r="10050" spans="1:103" x14ac:dyDescent="0.2">
      <c r="A10050" s="60"/>
      <c r="B10050" s="60"/>
      <c r="C10050" s="60"/>
      <c r="D10050" s="60"/>
      <c r="E10050" s="60"/>
      <c r="F10050" s="60"/>
      <c r="G10050" s="60"/>
      <c r="H10050" s="60"/>
      <c r="I10050" s="60"/>
      <c r="J10050" s="60"/>
      <c r="K10050" s="60"/>
      <c r="L10050" s="60"/>
      <c r="M10050" s="60"/>
      <c r="N10050" s="60"/>
      <c r="O10050" s="60"/>
      <c r="P10050" s="60"/>
      <c r="Q10050" s="60"/>
      <c r="R10050" s="334">
        <v>25725</v>
      </c>
      <c r="S10050" s="319" t="s">
        <v>351</v>
      </c>
      <c r="BE10050" s="60"/>
      <c r="BR10050" s="60"/>
      <c r="BX10050" s="151"/>
      <c r="CB10050" s="151"/>
      <c r="CM10050" s="151"/>
      <c r="CO10050" s="151"/>
      <c r="CT10050" s="151"/>
      <c r="CY10050" s="151"/>
    </row>
    <row r="10051" spans="1:103" x14ac:dyDescent="0.2">
      <c r="A10051" s="60"/>
      <c r="B10051" s="60"/>
      <c r="C10051" s="60"/>
      <c r="D10051" s="60"/>
      <c r="E10051" s="60"/>
      <c r="F10051" s="60"/>
      <c r="G10051" s="60"/>
      <c r="H10051" s="60"/>
      <c r="I10051" s="60"/>
      <c r="J10051" s="60"/>
      <c r="K10051" s="60"/>
      <c r="L10051" s="60"/>
      <c r="M10051" s="60"/>
      <c r="N10051" s="60"/>
      <c r="O10051" s="60"/>
      <c r="P10051" s="60"/>
      <c r="Q10051" s="60"/>
      <c r="R10051" s="334">
        <v>25726</v>
      </c>
      <c r="S10051" s="319" t="s">
        <v>351</v>
      </c>
      <c r="BE10051" s="60"/>
      <c r="BR10051" s="60"/>
      <c r="BX10051" s="151"/>
      <c r="CB10051" s="151"/>
      <c r="CM10051" s="151"/>
      <c r="CO10051" s="151"/>
      <c r="CT10051" s="151"/>
      <c r="CY10051" s="151"/>
    </row>
    <row r="10052" spans="1:103" x14ac:dyDescent="0.2">
      <c r="A10052" s="60"/>
      <c r="B10052" s="60"/>
      <c r="C10052" s="60"/>
      <c r="D10052" s="60"/>
      <c r="E10052" s="60"/>
      <c r="F10052" s="60"/>
      <c r="G10052" s="60"/>
      <c r="H10052" s="60"/>
      <c r="I10052" s="60"/>
      <c r="J10052" s="60"/>
      <c r="K10052" s="60"/>
      <c r="L10052" s="60"/>
      <c r="M10052" s="60"/>
      <c r="N10052" s="60"/>
      <c r="O10052" s="60"/>
      <c r="P10052" s="60"/>
      <c r="Q10052" s="60"/>
      <c r="R10052" s="334">
        <v>25727</v>
      </c>
      <c r="S10052" s="319" t="s">
        <v>351</v>
      </c>
      <c r="BE10052" s="60"/>
      <c r="BR10052" s="60"/>
      <c r="BX10052" s="151"/>
      <c r="CB10052" s="151"/>
      <c r="CM10052" s="151"/>
      <c r="CO10052" s="151"/>
      <c r="CT10052" s="151"/>
      <c r="CY10052" s="151"/>
    </row>
    <row r="10053" spans="1:103" x14ac:dyDescent="0.2">
      <c r="A10053" s="60"/>
      <c r="B10053" s="60"/>
      <c r="C10053" s="60"/>
      <c r="D10053" s="60"/>
      <c r="E10053" s="60"/>
      <c r="F10053" s="60"/>
      <c r="G10053" s="60"/>
      <c r="H10053" s="60"/>
      <c r="I10053" s="60"/>
      <c r="J10053" s="60"/>
      <c r="K10053" s="60"/>
      <c r="L10053" s="60"/>
      <c r="M10053" s="60"/>
      <c r="N10053" s="60"/>
      <c r="O10053" s="60"/>
      <c r="P10053" s="60"/>
      <c r="Q10053" s="60"/>
      <c r="R10053" s="334">
        <v>25728</v>
      </c>
      <c r="S10053" s="319" t="s">
        <v>351</v>
      </c>
      <c r="BE10053" s="60"/>
      <c r="BR10053" s="60"/>
      <c r="BX10053" s="151"/>
      <c r="CB10053" s="151"/>
      <c r="CM10053" s="151"/>
      <c r="CO10053" s="151"/>
      <c r="CT10053" s="151"/>
      <c r="CY10053" s="151"/>
    </row>
    <row r="10054" spans="1:103" x14ac:dyDescent="0.2">
      <c r="A10054" s="60"/>
      <c r="B10054" s="60"/>
      <c r="C10054" s="60"/>
      <c r="D10054" s="60"/>
      <c r="E10054" s="60"/>
      <c r="F10054" s="60"/>
      <c r="G10054" s="60"/>
      <c r="H10054" s="60"/>
      <c r="I10054" s="60"/>
      <c r="J10054" s="60"/>
      <c r="K10054" s="60"/>
      <c r="L10054" s="60"/>
      <c r="M10054" s="60"/>
      <c r="N10054" s="60"/>
      <c r="O10054" s="60"/>
      <c r="P10054" s="60"/>
      <c r="Q10054" s="60"/>
      <c r="R10054" s="334">
        <v>25729</v>
      </c>
      <c r="S10054" s="319" t="s">
        <v>351</v>
      </c>
      <c r="BE10054" s="60"/>
      <c r="BR10054" s="60"/>
      <c r="BX10054" s="151"/>
      <c r="CB10054" s="151"/>
      <c r="CM10054" s="151"/>
      <c r="CO10054" s="151"/>
      <c r="CT10054" s="151"/>
      <c r="CY10054" s="151"/>
    </row>
    <row r="10055" spans="1:103" x14ac:dyDescent="0.2">
      <c r="A10055" s="60"/>
      <c r="B10055" s="60"/>
      <c r="C10055" s="60"/>
      <c r="D10055" s="60"/>
      <c r="E10055" s="60"/>
      <c r="F10055" s="60"/>
      <c r="G10055" s="60"/>
      <c r="H10055" s="60"/>
      <c r="I10055" s="60"/>
      <c r="J10055" s="60"/>
      <c r="K10055" s="60"/>
      <c r="L10055" s="60"/>
      <c r="M10055" s="60"/>
      <c r="N10055" s="60"/>
      <c r="O10055" s="60"/>
      <c r="P10055" s="60"/>
      <c r="Q10055" s="60"/>
      <c r="R10055" s="334">
        <v>25755</v>
      </c>
      <c r="S10055" s="319" t="s">
        <v>351</v>
      </c>
      <c r="BE10055" s="60"/>
      <c r="BR10055" s="60"/>
      <c r="BX10055" s="151"/>
      <c r="CB10055" s="151"/>
      <c r="CM10055" s="151"/>
      <c r="CO10055" s="151"/>
      <c r="CT10055" s="151"/>
      <c r="CY10055" s="151"/>
    </row>
    <row r="10056" spans="1:103" x14ac:dyDescent="0.2">
      <c r="A10056" s="60"/>
      <c r="B10056" s="60"/>
      <c r="C10056" s="60"/>
      <c r="D10056" s="60"/>
      <c r="E10056" s="60"/>
      <c r="F10056" s="60"/>
      <c r="G10056" s="60"/>
      <c r="H10056" s="60"/>
      <c r="I10056" s="60"/>
      <c r="J10056" s="60"/>
      <c r="K10056" s="60"/>
      <c r="L10056" s="60"/>
      <c r="M10056" s="60"/>
      <c r="N10056" s="60"/>
      <c r="O10056" s="60"/>
      <c r="P10056" s="60"/>
      <c r="Q10056" s="60"/>
      <c r="R10056" s="334">
        <v>25770</v>
      </c>
      <c r="S10056" s="319" t="s">
        <v>351</v>
      </c>
      <c r="BE10056" s="60"/>
      <c r="BR10056" s="60"/>
      <c r="BX10056" s="151"/>
      <c r="CB10056" s="151"/>
      <c r="CM10056" s="151"/>
      <c r="CO10056" s="151"/>
      <c r="CT10056" s="151"/>
      <c r="CY10056" s="151"/>
    </row>
    <row r="10057" spans="1:103" x14ac:dyDescent="0.2">
      <c r="A10057" s="60"/>
      <c r="B10057" s="60"/>
      <c r="C10057" s="60"/>
      <c r="D10057" s="60"/>
      <c r="E10057" s="60"/>
      <c r="F10057" s="60"/>
      <c r="G10057" s="60"/>
      <c r="H10057" s="60"/>
      <c r="I10057" s="60"/>
      <c r="J10057" s="60"/>
      <c r="K10057" s="60"/>
      <c r="L10057" s="60"/>
      <c r="M10057" s="60"/>
      <c r="N10057" s="60"/>
      <c r="O10057" s="60"/>
      <c r="P10057" s="60"/>
      <c r="Q10057" s="60"/>
      <c r="R10057" s="334">
        <v>25771</v>
      </c>
      <c r="S10057" s="319" t="s">
        <v>351</v>
      </c>
      <c r="BE10057" s="60"/>
      <c r="BR10057" s="60"/>
      <c r="BX10057" s="151"/>
      <c r="CB10057" s="151"/>
      <c r="CM10057" s="151"/>
      <c r="CO10057" s="151"/>
      <c r="CT10057" s="151"/>
      <c r="CY10057" s="151"/>
    </row>
    <row r="10058" spans="1:103" x14ac:dyDescent="0.2">
      <c r="A10058" s="60"/>
      <c r="B10058" s="60"/>
      <c r="C10058" s="60"/>
      <c r="D10058" s="60"/>
      <c r="E10058" s="60"/>
      <c r="F10058" s="60"/>
      <c r="G10058" s="60"/>
      <c r="H10058" s="60"/>
      <c r="I10058" s="60"/>
      <c r="J10058" s="60"/>
      <c r="K10058" s="60"/>
      <c r="L10058" s="60"/>
      <c r="M10058" s="60"/>
      <c r="N10058" s="60"/>
      <c r="O10058" s="60"/>
      <c r="P10058" s="60"/>
      <c r="Q10058" s="60"/>
      <c r="R10058" s="334">
        <v>25772</v>
      </c>
      <c r="S10058" s="319" t="s">
        <v>351</v>
      </c>
      <c r="BE10058" s="60"/>
      <c r="BR10058" s="60"/>
      <c r="BX10058" s="151"/>
      <c r="CB10058" s="151"/>
      <c r="CM10058" s="151"/>
      <c r="CO10058" s="151"/>
      <c r="CT10058" s="151"/>
      <c r="CY10058" s="151"/>
    </row>
    <row r="10059" spans="1:103" x14ac:dyDescent="0.2">
      <c r="A10059" s="60"/>
      <c r="B10059" s="60"/>
      <c r="C10059" s="60"/>
      <c r="D10059" s="60"/>
      <c r="E10059" s="60"/>
      <c r="F10059" s="60"/>
      <c r="G10059" s="60"/>
      <c r="H10059" s="60"/>
      <c r="I10059" s="60"/>
      <c r="J10059" s="60"/>
      <c r="K10059" s="60"/>
      <c r="L10059" s="60"/>
      <c r="M10059" s="60"/>
      <c r="N10059" s="60"/>
      <c r="O10059" s="60"/>
      <c r="P10059" s="60"/>
      <c r="Q10059" s="60"/>
      <c r="R10059" s="334">
        <v>25773</v>
      </c>
      <c r="S10059" s="319" t="s">
        <v>351</v>
      </c>
      <c r="BE10059" s="60"/>
      <c r="BR10059" s="60"/>
      <c r="BX10059" s="151"/>
      <c r="CB10059" s="151"/>
      <c r="CM10059" s="151"/>
      <c r="CO10059" s="151"/>
      <c r="CT10059" s="151"/>
      <c r="CY10059" s="151"/>
    </row>
    <row r="10060" spans="1:103" x14ac:dyDescent="0.2">
      <c r="A10060" s="60"/>
      <c r="B10060" s="60"/>
      <c r="C10060" s="60"/>
      <c r="D10060" s="60"/>
      <c r="E10060" s="60"/>
      <c r="F10060" s="60"/>
      <c r="G10060" s="60"/>
      <c r="H10060" s="60"/>
      <c r="I10060" s="60"/>
      <c r="J10060" s="60"/>
      <c r="K10060" s="60"/>
      <c r="L10060" s="60"/>
      <c r="M10060" s="60"/>
      <c r="N10060" s="60"/>
      <c r="O10060" s="60"/>
      <c r="P10060" s="60"/>
      <c r="Q10060" s="60"/>
      <c r="R10060" s="334">
        <v>25774</v>
      </c>
      <c r="S10060" s="319" t="s">
        <v>351</v>
      </c>
      <c r="BE10060" s="60"/>
      <c r="BR10060" s="60"/>
      <c r="BX10060" s="151"/>
      <c r="CB10060" s="151"/>
      <c r="CM10060" s="151"/>
      <c r="CO10060" s="151"/>
      <c r="CT10060" s="151"/>
      <c r="CY10060" s="151"/>
    </row>
    <row r="10061" spans="1:103" x14ac:dyDescent="0.2">
      <c r="A10061" s="60"/>
      <c r="B10061" s="60"/>
      <c r="C10061" s="60"/>
      <c r="D10061" s="60"/>
      <c r="E10061" s="60"/>
      <c r="F10061" s="60"/>
      <c r="G10061" s="60"/>
      <c r="H10061" s="60"/>
      <c r="I10061" s="60"/>
      <c r="J10061" s="60"/>
      <c r="K10061" s="60"/>
      <c r="L10061" s="60"/>
      <c r="M10061" s="60"/>
      <c r="N10061" s="60"/>
      <c r="O10061" s="60"/>
      <c r="P10061" s="60"/>
      <c r="Q10061" s="60"/>
      <c r="R10061" s="334">
        <v>25775</v>
      </c>
      <c r="S10061" s="319" t="s">
        <v>351</v>
      </c>
      <c r="BE10061" s="60"/>
      <c r="BR10061" s="60"/>
      <c r="BX10061" s="151"/>
      <c r="CB10061" s="151"/>
      <c r="CM10061" s="151"/>
      <c r="CO10061" s="151"/>
      <c r="CT10061" s="151"/>
      <c r="CY10061" s="151"/>
    </row>
    <row r="10062" spans="1:103" x14ac:dyDescent="0.2">
      <c r="A10062" s="60"/>
      <c r="B10062" s="60"/>
      <c r="C10062" s="60"/>
      <c r="D10062" s="60"/>
      <c r="E10062" s="60"/>
      <c r="F10062" s="60"/>
      <c r="G10062" s="60"/>
      <c r="H10062" s="60"/>
      <c r="I10062" s="60"/>
      <c r="J10062" s="60"/>
      <c r="K10062" s="60"/>
      <c r="L10062" s="60"/>
      <c r="M10062" s="60"/>
      <c r="N10062" s="60"/>
      <c r="O10062" s="60"/>
      <c r="P10062" s="60"/>
      <c r="Q10062" s="60"/>
      <c r="R10062" s="334">
        <v>25776</v>
      </c>
      <c r="S10062" s="319" t="s">
        <v>351</v>
      </c>
      <c r="BE10062" s="60"/>
      <c r="BR10062" s="60"/>
      <c r="BX10062" s="151"/>
      <c r="CB10062" s="151"/>
      <c r="CM10062" s="151"/>
      <c r="CO10062" s="151"/>
      <c r="CT10062" s="151"/>
      <c r="CY10062" s="151"/>
    </row>
    <row r="10063" spans="1:103" x14ac:dyDescent="0.2">
      <c r="A10063" s="60"/>
      <c r="B10063" s="60"/>
      <c r="C10063" s="60"/>
      <c r="D10063" s="60"/>
      <c r="E10063" s="60"/>
      <c r="F10063" s="60"/>
      <c r="G10063" s="60"/>
      <c r="H10063" s="60"/>
      <c r="I10063" s="60"/>
      <c r="J10063" s="60"/>
      <c r="K10063" s="60"/>
      <c r="L10063" s="60"/>
      <c r="M10063" s="60"/>
      <c r="N10063" s="60"/>
      <c r="O10063" s="60"/>
      <c r="P10063" s="60"/>
      <c r="Q10063" s="60"/>
      <c r="R10063" s="334">
        <v>25777</v>
      </c>
      <c r="S10063" s="319" t="s">
        <v>351</v>
      </c>
      <c r="BE10063" s="60"/>
      <c r="BR10063" s="60"/>
      <c r="BX10063" s="151"/>
      <c r="CB10063" s="151"/>
      <c r="CM10063" s="151"/>
      <c r="CO10063" s="151"/>
      <c r="CT10063" s="151"/>
      <c r="CY10063" s="151"/>
    </row>
    <row r="10064" spans="1:103" x14ac:dyDescent="0.2">
      <c r="A10064" s="60"/>
      <c r="B10064" s="60"/>
      <c r="C10064" s="60"/>
      <c r="D10064" s="60"/>
      <c r="E10064" s="60"/>
      <c r="F10064" s="60"/>
      <c r="G10064" s="60"/>
      <c r="H10064" s="60"/>
      <c r="I10064" s="60"/>
      <c r="J10064" s="60"/>
      <c r="K10064" s="60"/>
      <c r="L10064" s="60"/>
      <c r="M10064" s="60"/>
      <c r="N10064" s="60"/>
      <c r="O10064" s="60"/>
      <c r="P10064" s="60"/>
      <c r="Q10064" s="60"/>
      <c r="R10064" s="334">
        <v>25778</v>
      </c>
      <c r="S10064" s="319" t="s">
        <v>351</v>
      </c>
      <c r="BE10064" s="60"/>
      <c r="BR10064" s="60"/>
      <c r="BX10064" s="151"/>
      <c r="CB10064" s="151"/>
      <c r="CM10064" s="151"/>
      <c r="CO10064" s="151"/>
      <c r="CT10064" s="151"/>
      <c r="CY10064" s="151"/>
    </row>
    <row r="10065" spans="1:103" x14ac:dyDescent="0.2">
      <c r="A10065" s="60"/>
      <c r="B10065" s="60"/>
      <c r="C10065" s="60"/>
      <c r="D10065" s="60"/>
      <c r="E10065" s="60"/>
      <c r="F10065" s="60"/>
      <c r="G10065" s="60"/>
      <c r="H10065" s="60"/>
      <c r="I10065" s="60"/>
      <c r="J10065" s="60"/>
      <c r="K10065" s="60"/>
      <c r="L10065" s="60"/>
      <c r="M10065" s="60"/>
      <c r="N10065" s="60"/>
      <c r="O10065" s="60"/>
      <c r="P10065" s="60"/>
      <c r="Q10065" s="60"/>
      <c r="R10065" s="334">
        <v>25779</v>
      </c>
      <c r="S10065" s="319" t="s">
        <v>351</v>
      </c>
      <c r="BE10065" s="60"/>
      <c r="BR10065" s="60"/>
      <c r="BX10065" s="151"/>
      <c r="CB10065" s="151"/>
      <c r="CM10065" s="151"/>
      <c r="CO10065" s="151"/>
      <c r="CT10065" s="151"/>
      <c r="CY10065" s="151"/>
    </row>
    <row r="10066" spans="1:103" x14ac:dyDescent="0.2">
      <c r="A10066" s="60"/>
      <c r="B10066" s="60"/>
      <c r="C10066" s="60"/>
      <c r="D10066" s="60"/>
      <c r="E10066" s="60"/>
      <c r="F10066" s="60"/>
      <c r="G10066" s="60"/>
      <c r="H10066" s="60"/>
      <c r="I10066" s="60"/>
      <c r="J10066" s="60"/>
      <c r="K10066" s="60"/>
      <c r="L10066" s="60"/>
      <c r="M10066" s="60"/>
      <c r="N10066" s="60"/>
      <c r="O10066" s="60"/>
      <c r="P10066" s="60"/>
      <c r="Q10066" s="60"/>
      <c r="R10066" s="334">
        <v>25801</v>
      </c>
      <c r="S10066" s="319" t="s">
        <v>351</v>
      </c>
      <c r="BE10066" s="60"/>
      <c r="BR10066" s="60"/>
      <c r="BX10066" s="151"/>
      <c r="CB10066" s="151"/>
      <c r="CM10066" s="151"/>
      <c r="CO10066" s="151"/>
      <c r="CT10066" s="151"/>
      <c r="CY10066" s="151"/>
    </row>
    <row r="10067" spans="1:103" x14ac:dyDescent="0.2">
      <c r="A10067" s="60"/>
      <c r="B10067" s="60"/>
      <c r="C10067" s="60"/>
      <c r="D10067" s="60"/>
      <c r="E10067" s="60"/>
      <c r="F10067" s="60"/>
      <c r="G10067" s="60"/>
      <c r="H10067" s="60"/>
      <c r="I10067" s="60"/>
      <c r="J10067" s="60"/>
      <c r="K10067" s="60"/>
      <c r="L10067" s="60"/>
      <c r="M10067" s="60"/>
      <c r="N10067" s="60"/>
      <c r="O10067" s="60"/>
      <c r="P10067" s="60"/>
      <c r="Q10067" s="60"/>
      <c r="R10067" s="334">
        <v>25802</v>
      </c>
      <c r="S10067" s="319" t="s">
        <v>351</v>
      </c>
      <c r="BE10067" s="60"/>
      <c r="BR10067" s="60"/>
      <c r="BX10067" s="151"/>
      <c r="CB10067" s="151"/>
      <c r="CM10067" s="151"/>
      <c r="CO10067" s="151"/>
      <c r="CT10067" s="151"/>
      <c r="CY10067" s="151"/>
    </row>
    <row r="10068" spans="1:103" x14ac:dyDescent="0.2">
      <c r="A10068" s="60"/>
      <c r="B10068" s="60"/>
      <c r="C10068" s="60"/>
      <c r="D10068" s="60"/>
      <c r="E10068" s="60"/>
      <c r="F10068" s="60"/>
      <c r="G10068" s="60"/>
      <c r="H10068" s="60"/>
      <c r="I10068" s="60"/>
      <c r="J10068" s="60"/>
      <c r="K10068" s="60"/>
      <c r="L10068" s="60"/>
      <c r="M10068" s="60"/>
      <c r="N10068" s="60"/>
      <c r="O10068" s="60"/>
      <c r="P10068" s="60"/>
      <c r="Q10068" s="60"/>
      <c r="R10068" s="334">
        <v>25810</v>
      </c>
      <c r="S10068" s="319" t="s">
        <v>351</v>
      </c>
      <c r="BE10068" s="60"/>
      <c r="BR10068" s="60"/>
      <c r="BX10068" s="151"/>
      <c r="CB10068" s="151"/>
      <c r="CM10068" s="151"/>
      <c r="CO10068" s="151"/>
      <c r="CT10068" s="151"/>
      <c r="CY10068" s="151"/>
    </row>
    <row r="10069" spans="1:103" x14ac:dyDescent="0.2">
      <c r="A10069" s="60"/>
      <c r="B10069" s="60"/>
      <c r="C10069" s="60"/>
      <c r="D10069" s="60"/>
      <c r="E10069" s="60"/>
      <c r="F10069" s="60"/>
      <c r="G10069" s="60"/>
      <c r="H10069" s="60"/>
      <c r="I10069" s="60"/>
      <c r="J10069" s="60"/>
      <c r="K10069" s="60"/>
      <c r="L10069" s="60"/>
      <c r="M10069" s="60"/>
      <c r="N10069" s="60"/>
      <c r="O10069" s="60"/>
      <c r="P10069" s="60"/>
      <c r="Q10069" s="60"/>
      <c r="R10069" s="334">
        <v>25811</v>
      </c>
      <c r="S10069" s="319" t="s">
        <v>351</v>
      </c>
      <c r="BE10069" s="60"/>
      <c r="BR10069" s="60"/>
      <c r="BX10069" s="151"/>
      <c r="CB10069" s="151"/>
      <c r="CM10069" s="151"/>
      <c r="CO10069" s="151"/>
      <c r="CT10069" s="151"/>
      <c r="CY10069" s="151"/>
    </row>
    <row r="10070" spans="1:103" x14ac:dyDescent="0.2">
      <c r="A10070" s="60"/>
      <c r="B10070" s="60"/>
      <c r="C10070" s="60"/>
      <c r="D10070" s="60"/>
      <c r="E10070" s="60"/>
      <c r="F10070" s="60"/>
      <c r="G10070" s="60"/>
      <c r="H10070" s="60"/>
      <c r="I10070" s="60"/>
      <c r="J10070" s="60"/>
      <c r="K10070" s="60"/>
      <c r="L10070" s="60"/>
      <c r="M10070" s="60"/>
      <c r="N10070" s="60"/>
      <c r="O10070" s="60"/>
      <c r="P10070" s="60"/>
      <c r="Q10070" s="60"/>
      <c r="R10070" s="334">
        <v>25812</v>
      </c>
      <c r="S10070" s="319" t="s">
        <v>351</v>
      </c>
      <c r="BE10070" s="60"/>
      <c r="BR10070" s="60"/>
      <c r="BX10070" s="151"/>
      <c r="CB10070" s="151"/>
      <c r="CM10070" s="151"/>
      <c r="CO10070" s="151"/>
      <c r="CT10070" s="151"/>
      <c r="CY10070" s="151"/>
    </row>
    <row r="10071" spans="1:103" x14ac:dyDescent="0.2">
      <c r="A10071" s="60"/>
      <c r="B10071" s="60"/>
      <c r="C10071" s="60"/>
      <c r="D10071" s="60"/>
      <c r="E10071" s="60"/>
      <c r="F10071" s="60"/>
      <c r="G10071" s="60"/>
      <c r="H10071" s="60"/>
      <c r="I10071" s="60"/>
      <c r="J10071" s="60"/>
      <c r="K10071" s="60"/>
      <c r="L10071" s="60"/>
      <c r="M10071" s="60"/>
      <c r="N10071" s="60"/>
      <c r="O10071" s="60"/>
      <c r="P10071" s="60"/>
      <c r="Q10071" s="60"/>
      <c r="R10071" s="334">
        <v>25813</v>
      </c>
      <c r="S10071" s="319" t="s">
        <v>351</v>
      </c>
      <c r="BE10071" s="60"/>
      <c r="BR10071" s="60"/>
      <c r="BX10071" s="151"/>
      <c r="CB10071" s="151"/>
      <c r="CM10071" s="151"/>
      <c r="CO10071" s="151"/>
      <c r="CT10071" s="151"/>
      <c r="CY10071" s="151"/>
    </row>
    <row r="10072" spans="1:103" x14ac:dyDescent="0.2">
      <c r="A10072" s="60"/>
      <c r="B10072" s="60"/>
      <c r="C10072" s="60"/>
      <c r="D10072" s="60"/>
      <c r="E10072" s="60"/>
      <c r="F10072" s="60"/>
      <c r="G10072" s="60"/>
      <c r="H10072" s="60"/>
      <c r="I10072" s="60"/>
      <c r="J10072" s="60"/>
      <c r="K10072" s="60"/>
      <c r="L10072" s="60"/>
      <c r="M10072" s="60"/>
      <c r="N10072" s="60"/>
      <c r="O10072" s="60"/>
      <c r="P10072" s="60"/>
      <c r="Q10072" s="60"/>
      <c r="R10072" s="334">
        <v>25817</v>
      </c>
      <c r="S10072" s="319" t="s">
        <v>351</v>
      </c>
      <c r="BE10072" s="60"/>
      <c r="BR10072" s="60"/>
      <c r="BX10072" s="151"/>
      <c r="CB10072" s="151"/>
      <c r="CM10072" s="151"/>
      <c r="CO10072" s="151"/>
      <c r="CT10072" s="151"/>
      <c r="CY10072" s="151"/>
    </row>
    <row r="10073" spans="1:103" x14ac:dyDescent="0.2">
      <c r="A10073" s="60"/>
      <c r="B10073" s="60"/>
      <c r="C10073" s="60"/>
      <c r="D10073" s="60"/>
      <c r="E10073" s="60"/>
      <c r="F10073" s="60"/>
      <c r="G10073" s="60"/>
      <c r="H10073" s="60"/>
      <c r="I10073" s="60"/>
      <c r="J10073" s="60"/>
      <c r="K10073" s="60"/>
      <c r="L10073" s="60"/>
      <c r="M10073" s="60"/>
      <c r="N10073" s="60"/>
      <c r="O10073" s="60"/>
      <c r="P10073" s="60"/>
      <c r="Q10073" s="60"/>
      <c r="R10073" s="334">
        <v>25818</v>
      </c>
      <c r="S10073" s="319" t="s">
        <v>351</v>
      </c>
      <c r="BE10073" s="60"/>
      <c r="BR10073" s="60"/>
      <c r="BX10073" s="151"/>
      <c r="CB10073" s="151"/>
      <c r="CM10073" s="151"/>
      <c r="CO10073" s="151"/>
      <c r="CT10073" s="151"/>
      <c r="CY10073" s="151"/>
    </row>
    <row r="10074" spans="1:103" x14ac:dyDescent="0.2">
      <c r="A10074" s="60"/>
      <c r="B10074" s="60"/>
      <c r="C10074" s="60"/>
      <c r="D10074" s="60"/>
      <c r="E10074" s="60"/>
      <c r="F10074" s="60"/>
      <c r="G10074" s="60"/>
      <c r="H10074" s="60"/>
      <c r="I10074" s="60"/>
      <c r="J10074" s="60"/>
      <c r="K10074" s="60"/>
      <c r="L10074" s="60"/>
      <c r="M10074" s="60"/>
      <c r="N10074" s="60"/>
      <c r="O10074" s="60"/>
      <c r="P10074" s="60"/>
      <c r="Q10074" s="60"/>
      <c r="R10074" s="334">
        <v>25820</v>
      </c>
      <c r="S10074" s="319" t="s">
        <v>351</v>
      </c>
      <c r="BE10074" s="60"/>
      <c r="BR10074" s="60"/>
      <c r="BX10074" s="151"/>
      <c r="CB10074" s="151"/>
      <c r="CM10074" s="151"/>
      <c r="CO10074" s="151"/>
      <c r="CT10074" s="151"/>
      <c r="CY10074" s="151"/>
    </row>
    <row r="10075" spans="1:103" x14ac:dyDescent="0.2">
      <c r="A10075" s="60"/>
      <c r="B10075" s="60"/>
      <c r="C10075" s="60"/>
      <c r="D10075" s="60"/>
      <c r="E10075" s="60"/>
      <c r="F10075" s="60"/>
      <c r="G10075" s="60"/>
      <c r="H10075" s="60"/>
      <c r="I10075" s="60"/>
      <c r="J10075" s="60"/>
      <c r="K10075" s="60"/>
      <c r="L10075" s="60"/>
      <c r="M10075" s="60"/>
      <c r="N10075" s="60"/>
      <c r="O10075" s="60"/>
      <c r="P10075" s="60"/>
      <c r="Q10075" s="60"/>
      <c r="R10075" s="334">
        <v>25823</v>
      </c>
      <c r="S10075" s="319" t="s">
        <v>351</v>
      </c>
      <c r="BE10075" s="60"/>
      <c r="BR10075" s="60"/>
      <c r="BX10075" s="151"/>
      <c r="CB10075" s="151"/>
      <c r="CM10075" s="151"/>
      <c r="CO10075" s="151"/>
      <c r="CT10075" s="151"/>
      <c r="CY10075" s="151"/>
    </row>
    <row r="10076" spans="1:103" x14ac:dyDescent="0.2">
      <c r="A10076" s="60"/>
      <c r="B10076" s="60"/>
      <c r="C10076" s="60"/>
      <c r="D10076" s="60"/>
      <c r="E10076" s="60"/>
      <c r="F10076" s="60"/>
      <c r="G10076" s="60"/>
      <c r="H10076" s="60"/>
      <c r="I10076" s="60"/>
      <c r="J10076" s="60"/>
      <c r="K10076" s="60"/>
      <c r="L10076" s="60"/>
      <c r="M10076" s="60"/>
      <c r="N10076" s="60"/>
      <c r="O10076" s="60"/>
      <c r="P10076" s="60"/>
      <c r="Q10076" s="60"/>
      <c r="R10076" s="334">
        <v>25825</v>
      </c>
      <c r="S10076" s="319" t="s">
        <v>351</v>
      </c>
      <c r="BE10076" s="60"/>
      <c r="BR10076" s="60"/>
      <c r="BX10076" s="151"/>
      <c r="CB10076" s="151"/>
      <c r="CM10076" s="151"/>
      <c r="CO10076" s="151"/>
      <c r="CT10076" s="151"/>
      <c r="CY10076" s="151"/>
    </row>
    <row r="10077" spans="1:103" x14ac:dyDescent="0.2">
      <c r="A10077" s="60"/>
      <c r="B10077" s="60"/>
      <c r="C10077" s="60"/>
      <c r="D10077" s="60"/>
      <c r="E10077" s="60"/>
      <c r="F10077" s="60"/>
      <c r="G10077" s="60"/>
      <c r="H10077" s="60"/>
      <c r="I10077" s="60"/>
      <c r="J10077" s="60"/>
      <c r="K10077" s="60"/>
      <c r="L10077" s="60"/>
      <c r="M10077" s="60"/>
      <c r="N10077" s="60"/>
      <c r="O10077" s="60"/>
      <c r="P10077" s="60"/>
      <c r="Q10077" s="60"/>
      <c r="R10077" s="334">
        <v>25826</v>
      </c>
      <c r="S10077" s="319" t="s">
        <v>351</v>
      </c>
      <c r="BE10077" s="60"/>
      <c r="BR10077" s="60"/>
      <c r="BX10077" s="151"/>
      <c r="CB10077" s="151"/>
      <c r="CM10077" s="151"/>
      <c r="CO10077" s="151"/>
      <c r="CT10077" s="151"/>
      <c r="CY10077" s="151"/>
    </row>
    <row r="10078" spans="1:103" x14ac:dyDescent="0.2">
      <c r="A10078" s="60"/>
      <c r="B10078" s="60"/>
      <c r="C10078" s="60"/>
      <c r="D10078" s="60"/>
      <c r="E10078" s="60"/>
      <c r="F10078" s="60"/>
      <c r="G10078" s="60"/>
      <c r="H10078" s="60"/>
      <c r="I10078" s="60"/>
      <c r="J10078" s="60"/>
      <c r="K10078" s="60"/>
      <c r="L10078" s="60"/>
      <c r="M10078" s="60"/>
      <c r="N10078" s="60"/>
      <c r="O10078" s="60"/>
      <c r="P10078" s="60"/>
      <c r="Q10078" s="60"/>
      <c r="R10078" s="334">
        <v>25827</v>
      </c>
      <c r="S10078" s="319" t="s">
        <v>351</v>
      </c>
      <c r="BE10078" s="60"/>
      <c r="BR10078" s="60"/>
      <c r="BX10078" s="151"/>
      <c r="CB10078" s="151"/>
      <c r="CM10078" s="151"/>
      <c r="CO10078" s="151"/>
      <c r="CT10078" s="151"/>
      <c r="CY10078" s="151"/>
    </row>
    <row r="10079" spans="1:103" x14ac:dyDescent="0.2">
      <c r="A10079" s="60"/>
      <c r="B10079" s="60"/>
      <c r="C10079" s="60"/>
      <c r="D10079" s="60"/>
      <c r="E10079" s="60"/>
      <c r="F10079" s="60"/>
      <c r="G10079" s="60"/>
      <c r="H10079" s="60"/>
      <c r="I10079" s="60"/>
      <c r="J10079" s="60"/>
      <c r="K10079" s="60"/>
      <c r="L10079" s="60"/>
      <c r="M10079" s="60"/>
      <c r="N10079" s="60"/>
      <c r="O10079" s="60"/>
      <c r="P10079" s="60"/>
      <c r="Q10079" s="60"/>
      <c r="R10079" s="334">
        <v>25831</v>
      </c>
      <c r="S10079" s="319" t="s">
        <v>351</v>
      </c>
      <c r="BE10079" s="60"/>
      <c r="BR10079" s="60"/>
      <c r="BX10079" s="151"/>
      <c r="CB10079" s="151"/>
      <c r="CM10079" s="151"/>
      <c r="CO10079" s="151"/>
      <c r="CT10079" s="151"/>
      <c r="CY10079" s="151"/>
    </row>
    <row r="10080" spans="1:103" x14ac:dyDescent="0.2">
      <c r="A10080" s="60"/>
      <c r="B10080" s="60"/>
      <c r="C10080" s="60"/>
      <c r="D10080" s="60"/>
      <c r="E10080" s="60"/>
      <c r="F10080" s="60"/>
      <c r="G10080" s="60"/>
      <c r="H10080" s="60"/>
      <c r="I10080" s="60"/>
      <c r="J10080" s="60"/>
      <c r="K10080" s="60"/>
      <c r="L10080" s="60"/>
      <c r="M10080" s="60"/>
      <c r="N10080" s="60"/>
      <c r="O10080" s="60"/>
      <c r="P10080" s="60"/>
      <c r="Q10080" s="60"/>
      <c r="R10080" s="334">
        <v>25832</v>
      </c>
      <c r="S10080" s="319" t="s">
        <v>351</v>
      </c>
      <c r="BE10080" s="60"/>
      <c r="BR10080" s="60"/>
      <c r="BX10080" s="151"/>
      <c r="CB10080" s="151"/>
      <c r="CM10080" s="151"/>
      <c r="CO10080" s="151"/>
      <c r="CT10080" s="151"/>
      <c r="CY10080" s="151"/>
    </row>
    <row r="10081" spans="1:103" x14ac:dyDescent="0.2">
      <c r="A10081" s="60"/>
      <c r="B10081" s="60"/>
      <c r="C10081" s="60"/>
      <c r="D10081" s="60"/>
      <c r="E10081" s="60"/>
      <c r="F10081" s="60"/>
      <c r="G10081" s="60"/>
      <c r="H10081" s="60"/>
      <c r="I10081" s="60"/>
      <c r="J10081" s="60"/>
      <c r="K10081" s="60"/>
      <c r="L10081" s="60"/>
      <c r="M10081" s="60"/>
      <c r="N10081" s="60"/>
      <c r="O10081" s="60"/>
      <c r="P10081" s="60"/>
      <c r="Q10081" s="60"/>
      <c r="R10081" s="334">
        <v>25833</v>
      </c>
      <c r="S10081" s="319" t="s">
        <v>351</v>
      </c>
      <c r="BE10081" s="60"/>
      <c r="BR10081" s="60"/>
      <c r="BX10081" s="151"/>
      <c r="CB10081" s="151"/>
      <c r="CM10081" s="151"/>
      <c r="CO10081" s="151"/>
      <c r="CT10081" s="151"/>
      <c r="CY10081" s="151"/>
    </row>
    <row r="10082" spans="1:103" x14ac:dyDescent="0.2">
      <c r="A10082" s="60"/>
      <c r="B10082" s="60"/>
      <c r="C10082" s="60"/>
      <c r="D10082" s="60"/>
      <c r="E10082" s="60"/>
      <c r="F10082" s="60"/>
      <c r="G10082" s="60"/>
      <c r="H10082" s="60"/>
      <c r="I10082" s="60"/>
      <c r="J10082" s="60"/>
      <c r="K10082" s="60"/>
      <c r="L10082" s="60"/>
      <c r="M10082" s="60"/>
      <c r="N10082" s="60"/>
      <c r="O10082" s="60"/>
      <c r="P10082" s="60"/>
      <c r="Q10082" s="60"/>
      <c r="R10082" s="334">
        <v>25836</v>
      </c>
      <c r="S10082" s="319" t="s">
        <v>351</v>
      </c>
      <c r="BE10082" s="60"/>
      <c r="BR10082" s="60"/>
      <c r="BX10082" s="151"/>
      <c r="CB10082" s="151"/>
      <c r="CM10082" s="151"/>
      <c r="CO10082" s="151"/>
      <c r="CT10082" s="151"/>
      <c r="CY10082" s="151"/>
    </row>
    <row r="10083" spans="1:103" x14ac:dyDescent="0.2">
      <c r="A10083" s="60"/>
      <c r="B10083" s="60"/>
      <c r="C10083" s="60"/>
      <c r="D10083" s="60"/>
      <c r="E10083" s="60"/>
      <c r="F10083" s="60"/>
      <c r="G10083" s="60"/>
      <c r="H10083" s="60"/>
      <c r="I10083" s="60"/>
      <c r="J10083" s="60"/>
      <c r="K10083" s="60"/>
      <c r="L10083" s="60"/>
      <c r="M10083" s="60"/>
      <c r="N10083" s="60"/>
      <c r="O10083" s="60"/>
      <c r="P10083" s="60"/>
      <c r="Q10083" s="60"/>
      <c r="R10083" s="334">
        <v>25837</v>
      </c>
      <c r="S10083" s="319" t="s">
        <v>351</v>
      </c>
      <c r="BE10083" s="60"/>
      <c r="BR10083" s="60"/>
      <c r="BX10083" s="151"/>
      <c r="CB10083" s="151"/>
      <c r="CM10083" s="151"/>
      <c r="CO10083" s="151"/>
      <c r="CT10083" s="151"/>
      <c r="CY10083" s="151"/>
    </row>
    <row r="10084" spans="1:103" x14ac:dyDescent="0.2">
      <c r="A10084" s="60"/>
      <c r="B10084" s="60"/>
      <c r="C10084" s="60"/>
      <c r="D10084" s="60"/>
      <c r="E10084" s="60"/>
      <c r="F10084" s="60"/>
      <c r="G10084" s="60"/>
      <c r="H10084" s="60"/>
      <c r="I10084" s="60"/>
      <c r="J10084" s="60"/>
      <c r="K10084" s="60"/>
      <c r="L10084" s="60"/>
      <c r="M10084" s="60"/>
      <c r="N10084" s="60"/>
      <c r="O10084" s="60"/>
      <c r="P10084" s="60"/>
      <c r="Q10084" s="60"/>
      <c r="R10084" s="334">
        <v>25839</v>
      </c>
      <c r="S10084" s="319" t="s">
        <v>351</v>
      </c>
      <c r="BE10084" s="60"/>
      <c r="BR10084" s="60"/>
      <c r="BX10084" s="151"/>
      <c r="CB10084" s="151"/>
      <c r="CM10084" s="151"/>
      <c r="CO10084" s="151"/>
      <c r="CT10084" s="151"/>
      <c r="CY10084" s="151"/>
    </row>
    <row r="10085" spans="1:103" x14ac:dyDescent="0.2">
      <c r="A10085" s="60"/>
      <c r="B10085" s="60"/>
      <c r="C10085" s="60"/>
      <c r="D10085" s="60"/>
      <c r="E10085" s="60"/>
      <c r="F10085" s="60"/>
      <c r="G10085" s="60"/>
      <c r="H10085" s="60"/>
      <c r="I10085" s="60"/>
      <c r="J10085" s="60"/>
      <c r="K10085" s="60"/>
      <c r="L10085" s="60"/>
      <c r="M10085" s="60"/>
      <c r="N10085" s="60"/>
      <c r="O10085" s="60"/>
      <c r="P10085" s="60"/>
      <c r="Q10085" s="60"/>
      <c r="R10085" s="334">
        <v>25840</v>
      </c>
      <c r="S10085" s="319" t="s">
        <v>351</v>
      </c>
      <c r="BE10085" s="60"/>
      <c r="BR10085" s="60"/>
      <c r="BX10085" s="151"/>
      <c r="CB10085" s="151"/>
      <c r="CM10085" s="151"/>
      <c r="CO10085" s="151"/>
      <c r="CT10085" s="151"/>
      <c r="CY10085" s="151"/>
    </row>
    <row r="10086" spans="1:103" x14ac:dyDescent="0.2">
      <c r="A10086" s="60"/>
      <c r="B10086" s="60"/>
      <c r="C10086" s="60"/>
      <c r="D10086" s="60"/>
      <c r="E10086" s="60"/>
      <c r="F10086" s="60"/>
      <c r="G10086" s="60"/>
      <c r="H10086" s="60"/>
      <c r="I10086" s="60"/>
      <c r="J10086" s="60"/>
      <c r="K10086" s="60"/>
      <c r="L10086" s="60"/>
      <c r="M10086" s="60"/>
      <c r="N10086" s="60"/>
      <c r="O10086" s="60"/>
      <c r="P10086" s="60"/>
      <c r="Q10086" s="60"/>
      <c r="R10086" s="334">
        <v>25841</v>
      </c>
      <c r="S10086" s="319" t="s">
        <v>351</v>
      </c>
      <c r="BE10086" s="60"/>
      <c r="BR10086" s="60"/>
      <c r="BX10086" s="151"/>
      <c r="CB10086" s="151"/>
      <c r="CM10086" s="151"/>
      <c r="CO10086" s="151"/>
      <c r="CT10086" s="151"/>
      <c r="CY10086" s="151"/>
    </row>
    <row r="10087" spans="1:103" x14ac:dyDescent="0.2">
      <c r="A10087" s="60"/>
      <c r="B10087" s="60"/>
      <c r="C10087" s="60"/>
      <c r="D10087" s="60"/>
      <c r="E10087" s="60"/>
      <c r="F10087" s="60"/>
      <c r="G10087" s="60"/>
      <c r="H10087" s="60"/>
      <c r="I10087" s="60"/>
      <c r="J10087" s="60"/>
      <c r="K10087" s="60"/>
      <c r="L10087" s="60"/>
      <c r="M10087" s="60"/>
      <c r="N10087" s="60"/>
      <c r="O10087" s="60"/>
      <c r="P10087" s="60"/>
      <c r="Q10087" s="60"/>
      <c r="R10087" s="334">
        <v>25843</v>
      </c>
      <c r="S10087" s="319" t="s">
        <v>351</v>
      </c>
      <c r="BE10087" s="60"/>
      <c r="BR10087" s="60"/>
      <c r="BX10087" s="151"/>
      <c r="CB10087" s="151"/>
      <c r="CM10087" s="151"/>
      <c r="CO10087" s="151"/>
      <c r="CT10087" s="151"/>
      <c r="CY10087" s="151"/>
    </row>
    <row r="10088" spans="1:103" x14ac:dyDescent="0.2">
      <c r="A10088" s="60"/>
      <c r="B10088" s="60"/>
      <c r="C10088" s="60"/>
      <c r="D10088" s="60"/>
      <c r="E10088" s="60"/>
      <c r="F10088" s="60"/>
      <c r="G10088" s="60"/>
      <c r="H10088" s="60"/>
      <c r="I10088" s="60"/>
      <c r="J10088" s="60"/>
      <c r="K10088" s="60"/>
      <c r="L10088" s="60"/>
      <c r="M10088" s="60"/>
      <c r="N10088" s="60"/>
      <c r="O10088" s="60"/>
      <c r="P10088" s="60"/>
      <c r="Q10088" s="60"/>
      <c r="R10088" s="334">
        <v>25844</v>
      </c>
      <c r="S10088" s="319" t="s">
        <v>351</v>
      </c>
      <c r="BE10088" s="60"/>
      <c r="BR10088" s="60"/>
      <c r="BX10088" s="151"/>
      <c r="CB10088" s="151"/>
      <c r="CM10088" s="151"/>
      <c r="CO10088" s="151"/>
      <c r="CT10088" s="151"/>
      <c r="CY10088" s="151"/>
    </row>
    <row r="10089" spans="1:103" x14ac:dyDescent="0.2">
      <c r="A10089" s="60"/>
      <c r="B10089" s="60"/>
      <c r="C10089" s="60"/>
      <c r="D10089" s="60"/>
      <c r="E10089" s="60"/>
      <c r="F10089" s="60"/>
      <c r="G10089" s="60"/>
      <c r="H10089" s="60"/>
      <c r="I10089" s="60"/>
      <c r="J10089" s="60"/>
      <c r="K10089" s="60"/>
      <c r="L10089" s="60"/>
      <c r="M10089" s="60"/>
      <c r="N10089" s="60"/>
      <c r="O10089" s="60"/>
      <c r="P10089" s="60"/>
      <c r="Q10089" s="60"/>
      <c r="R10089" s="334">
        <v>25845</v>
      </c>
      <c r="S10089" s="319" t="s">
        <v>351</v>
      </c>
      <c r="BE10089" s="60"/>
      <c r="BR10089" s="60"/>
      <c r="BX10089" s="151"/>
      <c r="CB10089" s="151"/>
      <c r="CM10089" s="151"/>
      <c r="CO10089" s="151"/>
      <c r="CT10089" s="151"/>
      <c r="CY10089" s="151"/>
    </row>
    <row r="10090" spans="1:103" x14ac:dyDescent="0.2">
      <c r="A10090" s="60"/>
      <c r="B10090" s="60"/>
      <c r="C10090" s="60"/>
      <c r="D10090" s="60"/>
      <c r="E10090" s="60"/>
      <c r="F10090" s="60"/>
      <c r="G10090" s="60"/>
      <c r="H10090" s="60"/>
      <c r="I10090" s="60"/>
      <c r="J10090" s="60"/>
      <c r="K10090" s="60"/>
      <c r="L10090" s="60"/>
      <c r="M10090" s="60"/>
      <c r="N10090" s="60"/>
      <c r="O10090" s="60"/>
      <c r="P10090" s="60"/>
      <c r="Q10090" s="60"/>
      <c r="R10090" s="334">
        <v>25846</v>
      </c>
      <c r="S10090" s="319" t="s">
        <v>351</v>
      </c>
      <c r="BE10090" s="60"/>
      <c r="BR10090" s="60"/>
      <c r="BX10090" s="151"/>
      <c r="CB10090" s="151"/>
      <c r="CM10090" s="151"/>
      <c r="CO10090" s="151"/>
      <c r="CT10090" s="151"/>
      <c r="CY10090" s="151"/>
    </row>
    <row r="10091" spans="1:103" x14ac:dyDescent="0.2">
      <c r="A10091" s="60"/>
      <c r="B10091" s="60"/>
      <c r="C10091" s="60"/>
      <c r="D10091" s="60"/>
      <c r="E10091" s="60"/>
      <c r="F10091" s="60"/>
      <c r="G10091" s="60"/>
      <c r="H10091" s="60"/>
      <c r="I10091" s="60"/>
      <c r="J10091" s="60"/>
      <c r="K10091" s="60"/>
      <c r="L10091" s="60"/>
      <c r="M10091" s="60"/>
      <c r="N10091" s="60"/>
      <c r="O10091" s="60"/>
      <c r="P10091" s="60"/>
      <c r="Q10091" s="60"/>
      <c r="R10091" s="334">
        <v>25848</v>
      </c>
      <c r="S10091" s="319" t="s">
        <v>351</v>
      </c>
      <c r="BE10091" s="60"/>
      <c r="BR10091" s="60"/>
      <c r="BX10091" s="151"/>
      <c r="CB10091" s="151"/>
      <c r="CM10091" s="151"/>
      <c r="CO10091" s="151"/>
      <c r="CT10091" s="151"/>
      <c r="CY10091" s="151"/>
    </row>
    <row r="10092" spans="1:103" x14ac:dyDescent="0.2">
      <c r="A10092" s="60"/>
      <c r="B10092" s="60"/>
      <c r="C10092" s="60"/>
      <c r="D10092" s="60"/>
      <c r="E10092" s="60"/>
      <c r="F10092" s="60"/>
      <c r="G10092" s="60"/>
      <c r="H10092" s="60"/>
      <c r="I10092" s="60"/>
      <c r="J10092" s="60"/>
      <c r="K10092" s="60"/>
      <c r="L10092" s="60"/>
      <c r="M10092" s="60"/>
      <c r="N10092" s="60"/>
      <c r="O10092" s="60"/>
      <c r="P10092" s="60"/>
      <c r="Q10092" s="60"/>
      <c r="R10092" s="334">
        <v>25849</v>
      </c>
      <c r="S10092" s="319" t="s">
        <v>351</v>
      </c>
      <c r="BE10092" s="60"/>
      <c r="BR10092" s="60"/>
      <c r="BX10092" s="151"/>
      <c r="CB10092" s="151"/>
      <c r="CM10092" s="151"/>
      <c r="CO10092" s="151"/>
      <c r="CT10092" s="151"/>
      <c r="CY10092" s="151"/>
    </row>
    <row r="10093" spans="1:103" x14ac:dyDescent="0.2">
      <c r="A10093" s="60"/>
      <c r="B10093" s="60"/>
      <c r="C10093" s="60"/>
      <c r="D10093" s="60"/>
      <c r="E10093" s="60"/>
      <c r="F10093" s="60"/>
      <c r="G10093" s="60"/>
      <c r="H10093" s="60"/>
      <c r="I10093" s="60"/>
      <c r="J10093" s="60"/>
      <c r="K10093" s="60"/>
      <c r="L10093" s="60"/>
      <c r="M10093" s="60"/>
      <c r="N10093" s="60"/>
      <c r="O10093" s="60"/>
      <c r="P10093" s="60"/>
      <c r="Q10093" s="60"/>
      <c r="R10093" s="334">
        <v>25851</v>
      </c>
      <c r="S10093" s="319" t="s">
        <v>351</v>
      </c>
      <c r="BE10093" s="60"/>
      <c r="BR10093" s="60"/>
      <c r="BX10093" s="151"/>
      <c r="CB10093" s="151"/>
      <c r="CM10093" s="151"/>
      <c r="CO10093" s="151"/>
      <c r="CT10093" s="151"/>
      <c r="CY10093" s="151"/>
    </row>
    <row r="10094" spans="1:103" x14ac:dyDescent="0.2">
      <c r="A10094" s="60"/>
      <c r="B10094" s="60"/>
      <c r="C10094" s="60"/>
      <c r="D10094" s="60"/>
      <c r="E10094" s="60"/>
      <c r="F10094" s="60"/>
      <c r="G10094" s="60"/>
      <c r="H10094" s="60"/>
      <c r="I10094" s="60"/>
      <c r="J10094" s="60"/>
      <c r="K10094" s="60"/>
      <c r="L10094" s="60"/>
      <c r="M10094" s="60"/>
      <c r="N10094" s="60"/>
      <c r="O10094" s="60"/>
      <c r="P10094" s="60"/>
      <c r="Q10094" s="60"/>
      <c r="R10094" s="334">
        <v>25853</v>
      </c>
      <c r="S10094" s="319" t="s">
        <v>351</v>
      </c>
      <c r="BE10094" s="60"/>
      <c r="BR10094" s="60"/>
      <c r="BX10094" s="151"/>
      <c r="CB10094" s="151"/>
      <c r="CM10094" s="151"/>
      <c r="CO10094" s="151"/>
      <c r="CT10094" s="151"/>
      <c r="CY10094" s="151"/>
    </row>
    <row r="10095" spans="1:103" x14ac:dyDescent="0.2">
      <c r="A10095" s="60"/>
      <c r="B10095" s="60"/>
      <c r="C10095" s="60"/>
      <c r="D10095" s="60"/>
      <c r="E10095" s="60"/>
      <c r="F10095" s="60"/>
      <c r="G10095" s="60"/>
      <c r="H10095" s="60"/>
      <c r="I10095" s="60"/>
      <c r="J10095" s="60"/>
      <c r="K10095" s="60"/>
      <c r="L10095" s="60"/>
      <c r="M10095" s="60"/>
      <c r="N10095" s="60"/>
      <c r="O10095" s="60"/>
      <c r="P10095" s="60"/>
      <c r="Q10095" s="60"/>
      <c r="R10095" s="334">
        <v>25854</v>
      </c>
      <c r="S10095" s="319" t="s">
        <v>351</v>
      </c>
      <c r="BE10095" s="60"/>
      <c r="BR10095" s="60"/>
      <c r="BX10095" s="151"/>
      <c r="CB10095" s="151"/>
      <c r="CM10095" s="151"/>
      <c r="CO10095" s="151"/>
      <c r="CT10095" s="151"/>
      <c r="CY10095" s="151"/>
    </row>
    <row r="10096" spans="1:103" x14ac:dyDescent="0.2">
      <c r="A10096" s="60"/>
      <c r="B10096" s="60"/>
      <c r="C10096" s="60"/>
      <c r="D10096" s="60"/>
      <c r="E10096" s="60"/>
      <c r="F10096" s="60"/>
      <c r="G10096" s="60"/>
      <c r="H10096" s="60"/>
      <c r="I10096" s="60"/>
      <c r="J10096" s="60"/>
      <c r="K10096" s="60"/>
      <c r="L10096" s="60"/>
      <c r="M10096" s="60"/>
      <c r="N10096" s="60"/>
      <c r="O10096" s="60"/>
      <c r="P10096" s="60"/>
      <c r="Q10096" s="60"/>
      <c r="R10096" s="334">
        <v>25855</v>
      </c>
      <c r="S10096" s="319" t="s">
        <v>351</v>
      </c>
      <c r="BE10096" s="60"/>
      <c r="BR10096" s="60"/>
      <c r="BX10096" s="151"/>
      <c r="CB10096" s="151"/>
      <c r="CM10096" s="151"/>
      <c r="CO10096" s="151"/>
      <c r="CT10096" s="151"/>
      <c r="CY10096" s="151"/>
    </row>
    <row r="10097" spans="1:103" x14ac:dyDescent="0.2">
      <c r="A10097" s="60"/>
      <c r="B10097" s="60"/>
      <c r="C10097" s="60"/>
      <c r="D10097" s="60"/>
      <c r="E10097" s="60"/>
      <c r="F10097" s="60"/>
      <c r="G10097" s="60"/>
      <c r="H10097" s="60"/>
      <c r="I10097" s="60"/>
      <c r="J10097" s="60"/>
      <c r="K10097" s="60"/>
      <c r="L10097" s="60"/>
      <c r="M10097" s="60"/>
      <c r="N10097" s="60"/>
      <c r="O10097" s="60"/>
      <c r="P10097" s="60"/>
      <c r="Q10097" s="60"/>
      <c r="R10097" s="334">
        <v>25857</v>
      </c>
      <c r="S10097" s="319" t="s">
        <v>351</v>
      </c>
      <c r="BE10097" s="60"/>
      <c r="BR10097" s="60"/>
      <c r="BX10097" s="151"/>
      <c r="CB10097" s="151"/>
      <c r="CM10097" s="151"/>
      <c r="CO10097" s="151"/>
      <c r="CT10097" s="151"/>
      <c r="CY10097" s="151"/>
    </row>
    <row r="10098" spans="1:103" x14ac:dyDescent="0.2">
      <c r="A10098" s="60"/>
      <c r="B10098" s="60"/>
      <c r="C10098" s="60"/>
      <c r="D10098" s="60"/>
      <c r="E10098" s="60"/>
      <c r="F10098" s="60"/>
      <c r="G10098" s="60"/>
      <c r="H10098" s="60"/>
      <c r="I10098" s="60"/>
      <c r="J10098" s="60"/>
      <c r="K10098" s="60"/>
      <c r="L10098" s="60"/>
      <c r="M10098" s="60"/>
      <c r="N10098" s="60"/>
      <c r="O10098" s="60"/>
      <c r="P10098" s="60"/>
      <c r="Q10098" s="60"/>
      <c r="R10098" s="334">
        <v>25860</v>
      </c>
      <c r="S10098" s="319" t="s">
        <v>351</v>
      </c>
      <c r="BE10098" s="60"/>
      <c r="BR10098" s="60"/>
      <c r="BX10098" s="151"/>
      <c r="CB10098" s="151"/>
      <c r="CM10098" s="151"/>
      <c r="CO10098" s="151"/>
      <c r="CT10098" s="151"/>
      <c r="CY10098" s="151"/>
    </row>
    <row r="10099" spans="1:103" x14ac:dyDescent="0.2">
      <c r="A10099" s="60"/>
      <c r="B10099" s="60"/>
      <c r="C10099" s="60"/>
      <c r="D10099" s="60"/>
      <c r="E10099" s="60"/>
      <c r="F10099" s="60"/>
      <c r="G10099" s="60"/>
      <c r="H10099" s="60"/>
      <c r="I10099" s="60"/>
      <c r="J10099" s="60"/>
      <c r="K10099" s="60"/>
      <c r="L10099" s="60"/>
      <c r="M10099" s="60"/>
      <c r="N10099" s="60"/>
      <c r="O10099" s="60"/>
      <c r="P10099" s="60"/>
      <c r="Q10099" s="60"/>
      <c r="R10099" s="334">
        <v>25862</v>
      </c>
      <c r="S10099" s="319" t="s">
        <v>351</v>
      </c>
      <c r="BE10099" s="60"/>
      <c r="BR10099" s="60"/>
      <c r="BX10099" s="151"/>
      <c r="CB10099" s="151"/>
      <c r="CM10099" s="151"/>
      <c r="CO10099" s="151"/>
      <c r="CT10099" s="151"/>
      <c r="CY10099" s="151"/>
    </row>
    <row r="10100" spans="1:103" x14ac:dyDescent="0.2">
      <c r="A10100" s="60"/>
      <c r="B10100" s="60"/>
      <c r="C10100" s="60"/>
      <c r="D10100" s="60"/>
      <c r="E10100" s="60"/>
      <c r="F10100" s="60"/>
      <c r="G10100" s="60"/>
      <c r="H10100" s="60"/>
      <c r="I10100" s="60"/>
      <c r="J10100" s="60"/>
      <c r="K10100" s="60"/>
      <c r="L10100" s="60"/>
      <c r="M10100" s="60"/>
      <c r="N10100" s="60"/>
      <c r="O10100" s="60"/>
      <c r="P10100" s="60"/>
      <c r="Q10100" s="60"/>
      <c r="R10100" s="334">
        <v>25864</v>
      </c>
      <c r="S10100" s="319" t="s">
        <v>351</v>
      </c>
      <c r="BE10100" s="60"/>
      <c r="BR10100" s="60"/>
      <c r="BX10100" s="151"/>
      <c r="CB10100" s="151"/>
      <c r="CM10100" s="151"/>
      <c r="CO10100" s="151"/>
      <c r="CT10100" s="151"/>
      <c r="CY10100" s="151"/>
    </row>
    <row r="10101" spans="1:103" x14ac:dyDescent="0.2">
      <c r="A10101" s="60"/>
      <c r="B10101" s="60"/>
      <c r="C10101" s="60"/>
      <c r="D10101" s="60"/>
      <c r="E10101" s="60"/>
      <c r="F10101" s="60"/>
      <c r="G10101" s="60"/>
      <c r="H10101" s="60"/>
      <c r="I10101" s="60"/>
      <c r="J10101" s="60"/>
      <c r="K10101" s="60"/>
      <c r="L10101" s="60"/>
      <c r="M10101" s="60"/>
      <c r="N10101" s="60"/>
      <c r="O10101" s="60"/>
      <c r="P10101" s="60"/>
      <c r="Q10101" s="60"/>
      <c r="R10101" s="334">
        <v>25865</v>
      </c>
      <c r="S10101" s="319" t="s">
        <v>351</v>
      </c>
      <c r="BE10101" s="60"/>
      <c r="BR10101" s="60"/>
      <c r="BX10101" s="151"/>
      <c r="CB10101" s="151"/>
      <c r="CM10101" s="151"/>
      <c r="CO10101" s="151"/>
      <c r="CT10101" s="151"/>
      <c r="CY10101" s="151"/>
    </row>
    <row r="10102" spans="1:103" x14ac:dyDescent="0.2">
      <c r="A10102" s="60"/>
      <c r="B10102" s="60"/>
      <c r="C10102" s="60"/>
      <c r="D10102" s="60"/>
      <c r="E10102" s="60"/>
      <c r="F10102" s="60"/>
      <c r="G10102" s="60"/>
      <c r="H10102" s="60"/>
      <c r="I10102" s="60"/>
      <c r="J10102" s="60"/>
      <c r="K10102" s="60"/>
      <c r="L10102" s="60"/>
      <c r="M10102" s="60"/>
      <c r="N10102" s="60"/>
      <c r="O10102" s="60"/>
      <c r="P10102" s="60"/>
      <c r="Q10102" s="60"/>
      <c r="R10102" s="334">
        <v>25866</v>
      </c>
      <c r="S10102" s="319" t="s">
        <v>351</v>
      </c>
      <c r="BE10102" s="60"/>
      <c r="BR10102" s="60"/>
      <c r="BX10102" s="151"/>
      <c r="CB10102" s="151"/>
      <c r="CM10102" s="151"/>
      <c r="CO10102" s="151"/>
      <c r="CT10102" s="151"/>
      <c r="CY10102" s="151"/>
    </row>
    <row r="10103" spans="1:103" x14ac:dyDescent="0.2">
      <c r="A10103" s="60"/>
      <c r="B10103" s="60"/>
      <c r="C10103" s="60"/>
      <c r="D10103" s="60"/>
      <c r="E10103" s="60"/>
      <c r="F10103" s="60"/>
      <c r="G10103" s="60"/>
      <c r="H10103" s="60"/>
      <c r="I10103" s="60"/>
      <c r="J10103" s="60"/>
      <c r="K10103" s="60"/>
      <c r="L10103" s="60"/>
      <c r="M10103" s="60"/>
      <c r="N10103" s="60"/>
      <c r="O10103" s="60"/>
      <c r="P10103" s="60"/>
      <c r="Q10103" s="60"/>
      <c r="R10103" s="334">
        <v>25868</v>
      </c>
      <c r="S10103" s="319" t="s">
        <v>351</v>
      </c>
      <c r="BE10103" s="60"/>
      <c r="BR10103" s="60"/>
      <c r="BX10103" s="151"/>
      <c r="CB10103" s="151"/>
      <c r="CM10103" s="151"/>
      <c r="CO10103" s="151"/>
      <c r="CT10103" s="151"/>
      <c r="CY10103" s="151"/>
    </row>
    <row r="10104" spans="1:103" x14ac:dyDescent="0.2">
      <c r="A10104" s="60"/>
      <c r="B10104" s="60"/>
      <c r="C10104" s="60"/>
      <c r="D10104" s="60"/>
      <c r="E10104" s="60"/>
      <c r="F10104" s="60"/>
      <c r="G10104" s="60"/>
      <c r="H10104" s="60"/>
      <c r="I10104" s="60"/>
      <c r="J10104" s="60"/>
      <c r="K10104" s="60"/>
      <c r="L10104" s="60"/>
      <c r="M10104" s="60"/>
      <c r="N10104" s="60"/>
      <c r="O10104" s="60"/>
      <c r="P10104" s="60"/>
      <c r="Q10104" s="60"/>
      <c r="R10104" s="334">
        <v>25870</v>
      </c>
      <c r="S10104" s="319" t="s">
        <v>351</v>
      </c>
      <c r="BE10104" s="60"/>
      <c r="BR10104" s="60"/>
      <c r="BX10104" s="151"/>
      <c r="CB10104" s="151"/>
      <c r="CM10104" s="151"/>
      <c r="CO10104" s="151"/>
      <c r="CT10104" s="151"/>
      <c r="CY10104" s="151"/>
    </row>
    <row r="10105" spans="1:103" x14ac:dyDescent="0.2">
      <c r="A10105" s="60"/>
      <c r="B10105" s="60"/>
      <c r="C10105" s="60"/>
      <c r="D10105" s="60"/>
      <c r="E10105" s="60"/>
      <c r="F10105" s="60"/>
      <c r="G10105" s="60"/>
      <c r="H10105" s="60"/>
      <c r="I10105" s="60"/>
      <c r="J10105" s="60"/>
      <c r="K10105" s="60"/>
      <c r="L10105" s="60"/>
      <c r="M10105" s="60"/>
      <c r="N10105" s="60"/>
      <c r="O10105" s="60"/>
      <c r="P10105" s="60"/>
      <c r="Q10105" s="60"/>
      <c r="R10105" s="334">
        <v>25871</v>
      </c>
      <c r="S10105" s="319" t="s">
        <v>351</v>
      </c>
      <c r="BE10105" s="60"/>
      <c r="BR10105" s="60"/>
      <c r="BX10105" s="151"/>
      <c r="CB10105" s="151"/>
      <c r="CM10105" s="151"/>
      <c r="CO10105" s="151"/>
      <c r="CT10105" s="151"/>
      <c r="CY10105" s="151"/>
    </row>
    <row r="10106" spans="1:103" x14ac:dyDescent="0.2">
      <c r="A10106" s="60"/>
      <c r="B10106" s="60"/>
      <c r="C10106" s="60"/>
      <c r="D10106" s="60"/>
      <c r="E10106" s="60"/>
      <c r="F10106" s="60"/>
      <c r="G10106" s="60"/>
      <c r="H10106" s="60"/>
      <c r="I10106" s="60"/>
      <c r="J10106" s="60"/>
      <c r="K10106" s="60"/>
      <c r="L10106" s="60"/>
      <c r="M10106" s="60"/>
      <c r="N10106" s="60"/>
      <c r="O10106" s="60"/>
      <c r="P10106" s="60"/>
      <c r="Q10106" s="60"/>
      <c r="R10106" s="334">
        <v>25873</v>
      </c>
      <c r="S10106" s="319" t="s">
        <v>351</v>
      </c>
      <c r="BE10106" s="60"/>
      <c r="BR10106" s="60"/>
      <c r="BX10106" s="151"/>
      <c r="CB10106" s="151"/>
      <c r="CM10106" s="151"/>
      <c r="CO10106" s="151"/>
      <c r="CT10106" s="151"/>
      <c r="CY10106" s="151"/>
    </row>
    <row r="10107" spans="1:103" x14ac:dyDescent="0.2">
      <c r="A10107" s="60"/>
      <c r="B10107" s="60"/>
      <c r="C10107" s="60"/>
      <c r="D10107" s="60"/>
      <c r="E10107" s="60"/>
      <c r="F10107" s="60"/>
      <c r="G10107" s="60"/>
      <c r="H10107" s="60"/>
      <c r="I10107" s="60"/>
      <c r="J10107" s="60"/>
      <c r="K10107" s="60"/>
      <c r="L10107" s="60"/>
      <c r="M10107" s="60"/>
      <c r="N10107" s="60"/>
      <c r="O10107" s="60"/>
      <c r="P10107" s="60"/>
      <c r="Q10107" s="60"/>
      <c r="R10107" s="334">
        <v>25875</v>
      </c>
      <c r="S10107" s="319" t="s">
        <v>351</v>
      </c>
      <c r="BE10107" s="60"/>
      <c r="BR10107" s="60"/>
      <c r="BX10107" s="151"/>
      <c r="CB10107" s="151"/>
      <c r="CM10107" s="151"/>
      <c r="CO10107" s="151"/>
      <c r="CT10107" s="151"/>
      <c r="CY10107" s="151"/>
    </row>
    <row r="10108" spans="1:103" x14ac:dyDescent="0.2">
      <c r="A10108" s="60"/>
      <c r="B10108" s="60"/>
      <c r="C10108" s="60"/>
      <c r="D10108" s="60"/>
      <c r="E10108" s="60"/>
      <c r="F10108" s="60"/>
      <c r="G10108" s="60"/>
      <c r="H10108" s="60"/>
      <c r="I10108" s="60"/>
      <c r="J10108" s="60"/>
      <c r="K10108" s="60"/>
      <c r="L10108" s="60"/>
      <c r="M10108" s="60"/>
      <c r="N10108" s="60"/>
      <c r="O10108" s="60"/>
      <c r="P10108" s="60"/>
      <c r="Q10108" s="60"/>
      <c r="R10108" s="334">
        <v>25876</v>
      </c>
      <c r="S10108" s="319" t="s">
        <v>351</v>
      </c>
      <c r="BE10108" s="60"/>
      <c r="BR10108" s="60"/>
      <c r="BX10108" s="151"/>
      <c r="CB10108" s="151"/>
      <c r="CM10108" s="151"/>
      <c r="CO10108" s="151"/>
      <c r="CT10108" s="151"/>
      <c r="CY10108" s="151"/>
    </row>
    <row r="10109" spans="1:103" x14ac:dyDescent="0.2">
      <c r="A10109" s="60"/>
      <c r="B10109" s="60"/>
      <c r="C10109" s="60"/>
      <c r="D10109" s="60"/>
      <c r="E10109" s="60"/>
      <c r="F10109" s="60"/>
      <c r="G10109" s="60"/>
      <c r="H10109" s="60"/>
      <c r="I10109" s="60"/>
      <c r="J10109" s="60"/>
      <c r="K10109" s="60"/>
      <c r="L10109" s="60"/>
      <c r="M10109" s="60"/>
      <c r="N10109" s="60"/>
      <c r="O10109" s="60"/>
      <c r="P10109" s="60"/>
      <c r="Q10109" s="60"/>
      <c r="R10109" s="334">
        <v>25878</v>
      </c>
      <c r="S10109" s="319" t="s">
        <v>351</v>
      </c>
      <c r="BE10109" s="60"/>
      <c r="BR10109" s="60"/>
      <c r="BX10109" s="151"/>
      <c r="CB10109" s="151"/>
      <c r="CM10109" s="151"/>
      <c r="CO10109" s="151"/>
      <c r="CT10109" s="151"/>
      <c r="CY10109" s="151"/>
    </row>
    <row r="10110" spans="1:103" x14ac:dyDescent="0.2">
      <c r="A10110" s="60"/>
      <c r="B10110" s="60"/>
      <c r="C10110" s="60"/>
      <c r="D10110" s="60"/>
      <c r="E10110" s="60"/>
      <c r="F10110" s="60"/>
      <c r="G10110" s="60"/>
      <c r="H10110" s="60"/>
      <c r="I10110" s="60"/>
      <c r="J10110" s="60"/>
      <c r="K10110" s="60"/>
      <c r="L10110" s="60"/>
      <c r="M10110" s="60"/>
      <c r="N10110" s="60"/>
      <c r="O10110" s="60"/>
      <c r="P10110" s="60"/>
      <c r="Q10110" s="60"/>
      <c r="R10110" s="334">
        <v>25879</v>
      </c>
      <c r="S10110" s="319" t="s">
        <v>351</v>
      </c>
      <c r="BE10110" s="60"/>
      <c r="BR10110" s="60"/>
      <c r="BX10110" s="151"/>
      <c r="CB10110" s="151"/>
      <c r="CM10110" s="151"/>
      <c r="CO10110" s="151"/>
      <c r="CT10110" s="151"/>
      <c r="CY10110" s="151"/>
    </row>
    <row r="10111" spans="1:103" x14ac:dyDescent="0.2">
      <c r="A10111" s="60"/>
      <c r="B10111" s="60"/>
      <c r="C10111" s="60"/>
      <c r="D10111" s="60"/>
      <c r="E10111" s="60"/>
      <c r="F10111" s="60"/>
      <c r="G10111" s="60"/>
      <c r="H10111" s="60"/>
      <c r="I10111" s="60"/>
      <c r="J10111" s="60"/>
      <c r="K10111" s="60"/>
      <c r="L10111" s="60"/>
      <c r="M10111" s="60"/>
      <c r="N10111" s="60"/>
      <c r="O10111" s="60"/>
      <c r="P10111" s="60"/>
      <c r="Q10111" s="60"/>
      <c r="R10111" s="334">
        <v>25880</v>
      </c>
      <c r="S10111" s="319" t="s">
        <v>351</v>
      </c>
      <c r="BE10111" s="60"/>
      <c r="BR10111" s="60"/>
      <c r="BX10111" s="151"/>
      <c r="CB10111" s="151"/>
      <c r="CM10111" s="151"/>
      <c r="CO10111" s="151"/>
      <c r="CT10111" s="151"/>
      <c r="CY10111" s="151"/>
    </row>
    <row r="10112" spans="1:103" x14ac:dyDescent="0.2">
      <c r="A10112" s="60"/>
      <c r="B10112" s="60"/>
      <c r="C10112" s="60"/>
      <c r="D10112" s="60"/>
      <c r="E10112" s="60"/>
      <c r="F10112" s="60"/>
      <c r="G10112" s="60"/>
      <c r="H10112" s="60"/>
      <c r="I10112" s="60"/>
      <c r="J10112" s="60"/>
      <c r="K10112" s="60"/>
      <c r="L10112" s="60"/>
      <c r="M10112" s="60"/>
      <c r="N10112" s="60"/>
      <c r="O10112" s="60"/>
      <c r="P10112" s="60"/>
      <c r="Q10112" s="60"/>
      <c r="R10112" s="334">
        <v>25882</v>
      </c>
      <c r="S10112" s="319" t="s">
        <v>351</v>
      </c>
      <c r="BE10112" s="60"/>
      <c r="BR10112" s="60"/>
      <c r="BX10112" s="151"/>
      <c r="CB10112" s="151"/>
      <c r="CM10112" s="151"/>
      <c r="CO10112" s="151"/>
      <c r="CT10112" s="151"/>
      <c r="CY10112" s="151"/>
    </row>
    <row r="10113" spans="1:103" x14ac:dyDescent="0.2">
      <c r="A10113" s="60"/>
      <c r="B10113" s="60"/>
      <c r="C10113" s="60"/>
      <c r="D10113" s="60"/>
      <c r="E10113" s="60"/>
      <c r="F10113" s="60"/>
      <c r="G10113" s="60"/>
      <c r="H10113" s="60"/>
      <c r="I10113" s="60"/>
      <c r="J10113" s="60"/>
      <c r="K10113" s="60"/>
      <c r="L10113" s="60"/>
      <c r="M10113" s="60"/>
      <c r="N10113" s="60"/>
      <c r="O10113" s="60"/>
      <c r="P10113" s="60"/>
      <c r="Q10113" s="60"/>
      <c r="R10113" s="334">
        <v>25901</v>
      </c>
      <c r="S10113" s="319" t="s">
        <v>351</v>
      </c>
      <c r="BE10113" s="60"/>
      <c r="BR10113" s="60"/>
      <c r="BX10113" s="151"/>
      <c r="CB10113" s="151"/>
      <c r="CM10113" s="151"/>
      <c r="CO10113" s="151"/>
      <c r="CT10113" s="151"/>
      <c r="CY10113" s="151"/>
    </row>
    <row r="10114" spans="1:103" x14ac:dyDescent="0.2">
      <c r="A10114" s="60"/>
      <c r="B10114" s="60"/>
      <c r="C10114" s="60"/>
      <c r="D10114" s="60"/>
      <c r="E10114" s="60"/>
      <c r="F10114" s="60"/>
      <c r="G10114" s="60"/>
      <c r="H10114" s="60"/>
      <c r="I10114" s="60"/>
      <c r="J10114" s="60"/>
      <c r="K10114" s="60"/>
      <c r="L10114" s="60"/>
      <c r="M10114" s="60"/>
      <c r="N10114" s="60"/>
      <c r="O10114" s="60"/>
      <c r="P10114" s="60"/>
      <c r="Q10114" s="60"/>
      <c r="R10114" s="334">
        <v>25902</v>
      </c>
      <c r="S10114" s="319" t="s">
        <v>351</v>
      </c>
      <c r="BE10114" s="60"/>
      <c r="BR10114" s="60"/>
      <c r="BX10114" s="151"/>
      <c r="CB10114" s="151"/>
      <c r="CM10114" s="151"/>
      <c r="CO10114" s="151"/>
      <c r="CT10114" s="151"/>
      <c r="CY10114" s="151"/>
    </row>
    <row r="10115" spans="1:103" x14ac:dyDescent="0.2">
      <c r="A10115" s="60"/>
      <c r="B10115" s="60"/>
      <c r="C10115" s="60"/>
      <c r="D10115" s="60"/>
      <c r="E10115" s="60"/>
      <c r="F10115" s="60"/>
      <c r="G10115" s="60"/>
      <c r="H10115" s="60"/>
      <c r="I10115" s="60"/>
      <c r="J10115" s="60"/>
      <c r="K10115" s="60"/>
      <c r="L10115" s="60"/>
      <c r="M10115" s="60"/>
      <c r="N10115" s="60"/>
      <c r="O10115" s="60"/>
      <c r="P10115" s="60"/>
      <c r="Q10115" s="60"/>
      <c r="R10115" s="334">
        <v>25904</v>
      </c>
      <c r="S10115" s="319" t="s">
        <v>351</v>
      </c>
      <c r="BE10115" s="60"/>
      <c r="BR10115" s="60"/>
      <c r="BX10115" s="151"/>
      <c r="CB10115" s="151"/>
      <c r="CM10115" s="151"/>
      <c r="CO10115" s="151"/>
      <c r="CT10115" s="151"/>
      <c r="CY10115" s="151"/>
    </row>
    <row r="10116" spans="1:103" x14ac:dyDescent="0.2">
      <c r="A10116" s="60"/>
      <c r="B10116" s="60"/>
      <c r="C10116" s="60"/>
      <c r="D10116" s="60"/>
      <c r="E10116" s="60"/>
      <c r="F10116" s="60"/>
      <c r="G10116" s="60"/>
      <c r="H10116" s="60"/>
      <c r="I10116" s="60"/>
      <c r="J10116" s="60"/>
      <c r="K10116" s="60"/>
      <c r="L10116" s="60"/>
      <c r="M10116" s="60"/>
      <c r="N10116" s="60"/>
      <c r="O10116" s="60"/>
      <c r="P10116" s="60"/>
      <c r="Q10116" s="60"/>
      <c r="R10116" s="334">
        <v>25906</v>
      </c>
      <c r="S10116" s="319" t="s">
        <v>351</v>
      </c>
      <c r="BE10116" s="60"/>
      <c r="BR10116" s="60"/>
      <c r="BX10116" s="151"/>
      <c r="CB10116" s="151"/>
      <c r="CM10116" s="151"/>
      <c r="CO10116" s="151"/>
      <c r="CT10116" s="151"/>
      <c r="CY10116" s="151"/>
    </row>
    <row r="10117" spans="1:103" x14ac:dyDescent="0.2">
      <c r="A10117" s="60"/>
      <c r="B10117" s="60"/>
      <c r="C10117" s="60"/>
      <c r="D10117" s="60"/>
      <c r="E10117" s="60"/>
      <c r="F10117" s="60"/>
      <c r="G10117" s="60"/>
      <c r="H10117" s="60"/>
      <c r="I10117" s="60"/>
      <c r="J10117" s="60"/>
      <c r="K10117" s="60"/>
      <c r="L10117" s="60"/>
      <c r="M10117" s="60"/>
      <c r="N10117" s="60"/>
      <c r="O10117" s="60"/>
      <c r="P10117" s="60"/>
      <c r="Q10117" s="60"/>
      <c r="R10117" s="334">
        <v>25907</v>
      </c>
      <c r="S10117" s="319" t="s">
        <v>351</v>
      </c>
      <c r="BE10117" s="60"/>
      <c r="BR10117" s="60"/>
      <c r="BX10117" s="151"/>
      <c r="CB10117" s="151"/>
      <c r="CM10117" s="151"/>
      <c r="CO10117" s="151"/>
      <c r="CT10117" s="151"/>
      <c r="CY10117" s="151"/>
    </row>
    <row r="10118" spans="1:103" x14ac:dyDescent="0.2">
      <c r="A10118" s="60"/>
      <c r="B10118" s="60"/>
      <c r="C10118" s="60"/>
      <c r="D10118" s="60"/>
      <c r="E10118" s="60"/>
      <c r="F10118" s="60"/>
      <c r="G10118" s="60"/>
      <c r="H10118" s="60"/>
      <c r="I10118" s="60"/>
      <c r="J10118" s="60"/>
      <c r="K10118" s="60"/>
      <c r="L10118" s="60"/>
      <c r="M10118" s="60"/>
      <c r="N10118" s="60"/>
      <c r="O10118" s="60"/>
      <c r="P10118" s="60"/>
      <c r="Q10118" s="60"/>
      <c r="R10118" s="334">
        <v>25908</v>
      </c>
      <c r="S10118" s="319" t="s">
        <v>351</v>
      </c>
      <c r="BE10118" s="60"/>
      <c r="BR10118" s="60"/>
      <c r="BX10118" s="151"/>
      <c r="CB10118" s="151"/>
      <c r="CM10118" s="151"/>
      <c r="CO10118" s="151"/>
      <c r="CT10118" s="151"/>
      <c r="CY10118" s="151"/>
    </row>
    <row r="10119" spans="1:103" x14ac:dyDescent="0.2">
      <c r="A10119" s="60"/>
      <c r="B10119" s="60"/>
      <c r="C10119" s="60"/>
      <c r="D10119" s="60"/>
      <c r="E10119" s="60"/>
      <c r="F10119" s="60"/>
      <c r="G10119" s="60"/>
      <c r="H10119" s="60"/>
      <c r="I10119" s="60"/>
      <c r="J10119" s="60"/>
      <c r="K10119" s="60"/>
      <c r="L10119" s="60"/>
      <c r="M10119" s="60"/>
      <c r="N10119" s="60"/>
      <c r="O10119" s="60"/>
      <c r="P10119" s="60"/>
      <c r="Q10119" s="60"/>
      <c r="R10119" s="334">
        <v>25909</v>
      </c>
      <c r="S10119" s="319" t="s">
        <v>351</v>
      </c>
      <c r="BE10119" s="60"/>
      <c r="BR10119" s="60"/>
      <c r="BX10119" s="151"/>
      <c r="CB10119" s="151"/>
      <c r="CM10119" s="151"/>
      <c r="CO10119" s="151"/>
      <c r="CT10119" s="151"/>
      <c r="CY10119" s="151"/>
    </row>
    <row r="10120" spans="1:103" x14ac:dyDescent="0.2">
      <c r="A10120" s="60"/>
      <c r="B10120" s="60"/>
      <c r="C10120" s="60"/>
      <c r="D10120" s="60"/>
      <c r="E10120" s="60"/>
      <c r="F10120" s="60"/>
      <c r="G10120" s="60"/>
      <c r="H10120" s="60"/>
      <c r="I10120" s="60"/>
      <c r="J10120" s="60"/>
      <c r="K10120" s="60"/>
      <c r="L10120" s="60"/>
      <c r="M10120" s="60"/>
      <c r="N10120" s="60"/>
      <c r="O10120" s="60"/>
      <c r="P10120" s="60"/>
      <c r="Q10120" s="60"/>
      <c r="R10120" s="334">
        <v>25911</v>
      </c>
      <c r="S10120" s="319" t="s">
        <v>351</v>
      </c>
      <c r="BE10120" s="60"/>
      <c r="BR10120" s="60"/>
      <c r="BX10120" s="151"/>
      <c r="CB10120" s="151"/>
      <c r="CM10120" s="151"/>
      <c r="CO10120" s="151"/>
      <c r="CT10120" s="151"/>
      <c r="CY10120" s="151"/>
    </row>
    <row r="10121" spans="1:103" x14ac:dyDescent="0.2">
      <c r="A10121" s="60"/>
      <c r="B10121" s="60"/>
      <c r="C10121" s="60"/>
      <c r="D10121" s="60"/>
      <c r="E10121" s="60"/>
      <c r="F10121" s="60"/>
      <c r="G10121" s="60"/>
      <c r="H10121" s="60"/>
      <c r="I10121" s="60"/>
      <c r="J10121" s="60"/>
      <c r="K10121" s="60"/>
      <c r="L10121" s="60"/>
      <c r="M10121" s="60"/>
      <c r="N10121" s="60"/>
      <c r="O10121" s="60"/>
      <c r="P10121" s="60"/>
      <c r="Q10121" s="60"/>
      <c r="R10121" s="334">
        <v>25913</v>
      </c>
      <c r="S10121" s="319" t="s">
        <v>351</v>
      </c>
      <c r="BE10121" s="60"/>
      <c r="BR10121" s="60"/>
      <c r="BX10121" s="151"/>
      <c r="CB10121" s="151"/>
      <c r="CM10121" s="151"/>
      <c r="CO10121" s="151"/>
      <c r="CT10121" s="151"/>
      <c r="CY10121" s="151"/>
    </row>
    <row r="10122" spans="1:103" x14ac:dyDescent="0.2">
      <c r="A10122" s="60"/>
      <c r="B10122" s="60"/>
      <c r="C10122" s="60"/>
      <c r="D10122" s="60"/>
      <c r="E10122" s="60"/>
      <c r="F10122" s="60"/>
      <c r="G10122" s="60"/>
      <c r="H10122" s="60"/>
      <c r="I10122" s="60"/>
      <c r="J10122" s="60"/>
      <c r="K10122" s="60"/>
      <c r="L10122" s="60"/>
      <c r="M10122" s="60"/>
      <c r="N10122" s="60"/>
      <c r="O10122" s="60"/>
      <c r="P10122" s="60"/>
      <c r="Q10122" s="60"/>
      <c r="R10122" s="334">
        <v>25915</v>
      </c>
      <c r="S10122" s="319" t="s">
        <v>351</v>
      </c>
      <c r="BE10122" s="60"/>
      <c r="BR10122" s="60"/>
      <c r="BX10122" s="151"/>
      <c r="CB10122" s="151"/>
      <c r="CM10122" s="151"/>
      <c r="CO10122" s="151"/>
      <c r="CT10122" s="151"/>
      <c r="CY10122" s="151"/>
    </row>
    <row r="10123" spans="1:103" x14ac:dyDescent="0.2">
      <c r="A10123" s="60"/>
      <c r="B10123" s="60"/>
      <c r="C10123" s="60"/>
      <c r="D10123" s="60"/>
      <c r="E10123" s="60"/>
      <c r="F10123" s="60"/>
      <c r="G10123" s="60"/>
      <c r="H10123" s="60"/>
      <c r="I10123" s="60"/>
      <c r="J10123" s="60"/>
      <c r="K10123" s="60"/>
      <c r="L10123" s="60"/>
      <c r="M10123" s="60"/>
      <c r="N10123" s="60"/>
      <c r="O10123" s="60"/>
      <c r="P10123" s="60"/>
      <c r="Q10123" s="60"/>
      <c r="R10123" s="334">
        <v>25916</v>
      </c>
      <c r="S10123" s="319" t="s">
        <v>351</v>
      </c>
      <c r="BE10123" s="60"/>
      <c r="BR10123" s="60"/>
      <c r="BX10123" s="151"/>
      <c r="CB10123" s="151"/>
      <c r="CM10123" s="151"/>
      <c r="CO10123" s="151"/>
      <c r="CT10123" s="151"/>
      <c r="CY10123" s="151"/>
    </row>
    <row r="10124" spans="1:103" x14ac:dyDescent="0.2">
      <c r="A10124" s="60"/>
      <c r="B10124" s="60"/>
      <c r="C10124" s="60"/>
      <c r="D10124" s="60"/>
      <c r="E10124" s="60"/>
      <c r="F10124" s="60"/>
      <c r="G10124" s="60"/>
      <c r="H10124" s="60"/>
      <c r="I10124" s="60"/>
      <c r="J10124" s="60"/>
      <c r="K10124" s="60"/>
      <c r="L10124" s="60"/>
      <c r="M10124" s="60"/>
      <c r="N10124" s="60"/>
      <c r="O10124" s="60"/>
      <c r="P10124" s="60"/>
      <c r="Q10124" s="60"/>
      <c r="R10124" s="334">
        <v>25917</v>
      </c>
      <c r="S10124" s="319" t="s">
        <v>351</v>
      </c>
      <c r="BE10124" s="60"/>
      <c r="BR10124" s="60"/>
      <c r="BX10124" s="151"/>
      <c r="CB10124" s="151"/>
      <c r="CM10124" s="151"/>
      <c r="CO10124" s="151"/>
      <c r="CT10124" s="151"/>
      <c r="CY10124" s="151"/>
    </row>
    <row r="10125" spans="1:103" x14ac:dyDescent="0.2">
      <c r="A10125" s="60"/>
      <c r="B10125" s="60"/>
      <c r="C10125" s="60"/>
      <c r="D10125" s="60"/>
      <c r="E10125" s="60"/>
      <c r="F10125" s="60"/>
      <c r="G10125" s="60"/>
      <c r="H10125" s="60"/>
      <c r="I10125" s="60"/>
      <c r="J10125" s="60"/>
      <c r="K10125" s="60"/>
      <c r="L10125" s="60"/>
      <c r="M10125" s="60"/>
      <c r="N10125" s="60"/>
      <c r="O10125" s="60"/>
      <c r="P10125" s="60"/>
      <c r="Q10125" s="60"/>
      <c r="R10125" s="334">
        <v>25918</v>
      </c>
      <c r="S10125" s="319" t="s">
        <v>351</v>
      </c>
      <c r="BE10125" s="60"/>
      <c r="BR10125" s="60"/>
      <c r="BX10125" s="151"/>
      <c r="CB10125" s="151"/>
      <c r="CM10125" s="151"/>
      <c r="CO10125" s="151"/>
      <c r="CT10125" s="151"/>
      <c r="CY10125" s="151"/>
    </row>
    <row r="10126" spans="1:103" x14ac:dyDescent="0.2">
      <c r="A10126" s="60"/>
      <c r="B10126" s="60"/>
      <c r="C10126" s="60"/>
      <c r="D10126" s="60"/>
      <c r="E10126" s="60"/>
      <c r="F10126" s="60"/>
      <c r="G10126" s="60"/>
      <c r="H10126" s="60"/>
      <c r="I10126" s="60"/>
      <c r="J10126" s="60"/>
      <c r="K10126" s="60"/>
      <c r="L10126" s="60"/>
      <c r="M10126" s="60"/>
      <c r="N10126" s="60"/>
      <c r="O10126" s="60"/>
      <c r="P10126" s="60"/>
      <c r="Q10126" s="60"/>
      <c r="R10126" s="334">
        <v>25919</v>
      </c>
      <c r="S10126" s="319" t="s">
        <v>351</v>
      </c>
      <c r="BE10126" s="60"/>
      <c r="BR10126" s="60"/>
      <c r="BX10126" s="151"/>
      <c r="CB10126" s="151"/>
      <c r="CM10126" s="151"/>
      <c r="CO10126" s="151"/>
      <c r="CT10126" s="151"/>
      <c r="CY10126" s="151"/>
    </row>
    <row r="10127" spans="1:103" x14ac:dyDescent="0.2">
      <c r="A10127" s="60"/>
      <c r="B10127" s="60"/>
      <c r="C10127" s="60"/>
      <c r="D10127" s="60"/>
      <c r="E10127" s="60"/>
      <c r="F10127" s="60"/>
      <c r="G10127" s="60"/>
      <c r="H10127" s="60"/>
      <c r="I10127" s="60"/>
      <c r="J10127" s="60"/>
      <c r="K10127" s="60"/>
      <c r="L10127" s="60"/>
      <c r="M10127" s="60"/>
      <c r="N10127" s="60"/>
      <c r="O10127" s="60"/>
      <c r="P10127" s="60"/>
      <c r="Q10127" s="60"/>
      <c r="R10127" s="334">
        <v>25920</v>
      </c>
      <c r="S10127" s="319" t="s">
        <v>351</v>
      </c>
      <c r="BE10127" s="60"/>
      <c r="BR10127" s="60"/>
      <c r="BX10127" s="151"/>
      <c r="CB10127" s="151"/>
      <c r="CM10127" s="151"/>
      <c r="CO10127" s="151"/>
      <c r="CT10127" s="151"/>
      <c r="CY10127" s="151"/>
    </row>
    <row r="10128" spans="1:103" x14ac:dyDescent="0.2">
      <c r="A10128" s="60"/>
      <c r="B10128" s="60"/>
      <c r="C10128" s="60"/>
      <c r="D10128" s="60"/>
      <c r="E10128" s="60"/>
      <c r="F10128" s="60"/>
      <c r="G10128" s="60"/>
      <c r="H10128" s="60"/>
      <c r="I10128" s="60"/>
      <c r="J10128" s="60"/>
      <c r="K10128" s="60"/>
      <c r="L10128" s="60"/>
      <c r="M10128" s="60"/>
      <c r="N10128" s="60"/>
      <c r="O10128" s="60"/>
      <c r="P10128" s="60"/>
      <c r="Q10128" s="60"/>
      <c r="R10128" s="334">
        <v>25921</v>
      </c>
      <c r="S10128" s="319" t="s">
        <v>351</v>
      </c>
      <c r="BE10128" s="60"/>
      <c r="BR10128" s="60"/>
      <c r="BX10128" s="151"/>
      <c r="CB10128" s="151"/>
      <c r="CM10128" s="151"/>
      <c r="CO10128" s="151"/>
      <c r="CT10128" s="151"/>
      <c r="CY10128" s="151"/>
    </row>
    <row r="10129" spans="1:103" x14ac:dyDescent="0.2">
      <c r="A10129" s="60"/>
      <c r="B10129" s="60"/>
      <c r="C10129" s="60"/>
      <c r="D10129" s="60"/>
      <c r="E10129" s="60"/>
      <c r="F10129" s="60"/>
      <c r="G10129" s="60"/>
      <c r="H10129" s="60"/>
      <c r="I10129" s="60"/>
      <c r="J10129" s="60"/>
      <c r="K10129" s="60"/>
      <c r="L10129" s="60"/>
      <c r="M10129" s="60"/>
      <c r="N10129" s="60"/>
      <c r="O10129" s="60"/>
      <c r="P10129" s="60"/>
      <c r="Q10129" s="60"/>
      <c r="R10129" s="334">
        <v>25922</v>
      </c>
      <c r="S10129" s="319" t="s">
        <v>351</v>
      </c>
      <c r="BE10129" s="60"/>
      <c r="BR10129" s="60"/>
      <c r="BX10129" s="151"/>
      <c r="CB10129" s="151"/>
      <c r="CM10129" s="151"/>
      <c r="CO10129" s="151"/>
      <c r="CT10129" s="151"/>
      <c r="CY10129" s="151"/>
    </row>
    <row r="10130" spans="1:103" x14ac:dyDescent="0.2">
      <c r="A10130" s="60"/>
      <c r="B10130" s="60"/>
      <c r="C10130" s="60"/>
      <c r="D10130" s="60"/>
      <c r="E10130" s="60"/>
      <c r="F10130" s="60"/>
      <c r="G10130" s="60"/>
      <c r="H10130" s="60"/>
      <c r="I10130" s="60"/>
      <c r="J10130" s="60"/>
      <c r="K10130" s="60"/>
      <c r="L10130" s="60"/>
      <c r="M10130" s="60"/>
      <c r="N10130" s="60"/>
      <c r="O10130" s="60"/>
      <c r="P10130" s="60"/>
      <c r="Q10130" s="60"/>
      <c r="R10130" s="334">
        <v>25927</v>
      </c>
      <c r="S10130" s="319" t="s">
        <v>351</v>
      </c>
      <c r="BE10130" s="60"/>
      <c r="BR10130" s="60"/>
      <c r="BX10130" s="151"/>
      <c r="CB10130" s="151"/>
      <c r="CM10130" s="151"/>
      <c r="CO10130" s="151"/>
      <c r="CT10130" s="151"/>
      <c r="CY10130" s="151"/>
    </row>
    <row r="10131" spans="1:103" x14ac:dyDescent="0.2">
      <c r="A10131" s="60"/>
      <c r="B10131" s="60"/>
      <c r="C10131" s="60"/>
      <c r="D10131" s="60"/>
      <c r="E10131" s="60"/>
      <c r="F10131" s="60"/>
      <c r="G10131" s="60"/>
      <c r="H10131" s="60"/>
      <c r="I10131" s="60"/>
      <c r="J10131" s="60"/>
      <c r="K10131" s="60"/>
      <c r="L10131" s="60"/>
      <c r="M10131" s="60"/>
      <c r="N10131" s="60"/>
      <c r="O10131" s="60"/>
      <c r="P10131" s="60"/>
      <c r="Q10131" s="60"/>
      <c r="R10131" s="334">
        <v>25928</v>
      </c>
      <c r="S10131" s="319" t="s">
        <v>351</v>
      </c>
      <c r="BE10131" s="60"/>
      <c r="BR10131" s="60"/>
      <c r="BX10131" s="151"/>
      <c r="CB10131" s="151"/>
      <c r="CM10131" s="151"/>
      <c r="CO10131" s="151"/>
      <c r="CT10131" s="151"/>
      <c r="CY10131" s="151"/>
    </row>
    <row r="10132" spans="1:103" x14ac:dyDescent="0.2">
      <c r="A10132" s="60"/>
      <c r="B10132" s="60"/>
      <c r="C10132" s="60"/>
      <c r="D10132" s="60"/>
      <c r="E10132" s="60"/>
      <c r="F10132" s="60"/>
      <c r="G10132" s="60"/>
      <c r="H10132" s="60"/>
      <c r="I10132" s="60"/>
      <c r="J10132" s="60"/>
      <c r="K10132" s="60"/>
      <c r="L10132" s="60"/>
      <c r="M10132" s="60"/>
      <c r="N10132" s="60"/>
      <c r="O10132" s="60"/>
      <c r="P10132" s="60"/>
      <c r="Q10132" s="60"/>
      <c r="R10132" s="334">
        <v>25932</v>
      </c>
      <c r="S10132" s="319" t="s">
        <v>351</v>
      </c>
      <c r="BE10132" s="60"/>
      <c r="BR10132" s="60"/>
      <c r="BX10132" s="151"/>
      <c r="CB10132" s="151"/>
      <c r="CM10132" s="151"/>
      <c r="CO10132" s="151"/>
      <c r="CT10132" s="151"/>
      <c r="CY10132" s="151"/>
    </row>
    <row r="10133" spans="1:103" x14ac:dyDescent="0.2">
      <c r="A10133" s="60"/>
      <c r="B10133" s="60"/>
      <c r="C10133" s="60"/>
      <c r="D10133" s="60"/>
      <c r="E10133" s="60"/>
      <c r="F10133" s="60"/>
      <c r="G10133" s="60"/>
      <c r="H10133" s="60"/>
      <c r="I10133" s="60"/>
      <c r="J10133" s="60"/>
      <c r="K10133" s="60"/>
      <c r="L10133" s="60"/>
      <c r="M10133" s="60"/>
      <c r="N10133" s="60"/>
      <c r="O10133" s="60"/>
      <c r="P10133" s="60"/>
      <c r="Q10133" s="60"/>
      <c r="R10133" s="334">
        <v>25936</v>
      </c>
      <c r="S10133" s="319" t="s">
        <v>351</v>
      </c>
      <c r="BE10133" s="60"/>
      <c r="BR10133" s="60"/>
      <c r="BX10133" s="151"/>
      <c r="CB10133" s="151"/>
      <c r="CM10133" s="151"/>
      <c r="CO10133" s="151"/>
      <c r="CT10133" s="151"/>
      <c r="CY10133" s="151"/>
    </row>
    <row r="10134" spans="1:103" x14ac:dyDescent="0.2">
      <c r="A10134" s="60"/>
      <c r="B10134" s="60"/>
      <c r="C10134" s="60"/>
      <c r="D10134" s="60"/>
      <c r="E10134" s="60"/>
      <c r="F10134" s="60"/>
      <c r="G10134" s="60"/>
      <c r="H10134" s="60"/>
      <c r="I10134" s="60"/>
      <c r="J10134" s="60"/>
      <c r="K10134" s="60"/>
      <c r="L10134" s="60"/>
      <c r="M10134" s="60"/>
      <c r="N10134" s="60"/>
      <c r="O10134" s="60"/>
      <c r="P10134" s="60"/>
      <c r="Q10134" s="60"/>
      <c r="R10134" s="334">
        <v>25938</v>
      </c>
      <c r="S10134" s="319" t="s">
        <v>351</v>
      </c>
      <c r="BE10134" s="60"/>
      <c r="BR10134" s="60"/>
      <c r="BX10134" s="151"/>
      <c r="CB10134" s="151"/>
      <c r="CM10134" s="151"/>
      <c r="CO10134" s="151"/>
      <c r="CT10134" s="151"/>
      <c r="CY10134" s="151"/>
    </row>
    <row r="10135" spans="1:103" x14ac:dyDescent="0.2">
      <c r="A10135" s="60"/>
      <c r="B10135" s="60"/>
      <c r="C10135" s="60"/>
      <c r="D10135" s="60"/>
      <c r="E10135" s="60"/>
      <c r="F10135" s="60"/>
      <c r="G10135" s="60"/>
      <c r="H10135" s="60"/>
      <c r="I10135" s="60"/>
      <c r="J10135" s="60"/>
      <c r="K10135" s="60"/>
      <c r="L10135" s="60"/>
      <c r="M10135" s="60"/>
      <c r="N10135" s="60"/>
      <c r="O10135" s="60"/>
      <c r="P10135" s="60"/>
      <c r="Q10135" s="60"/>
      <c r="R10135" s="334">
        <v>25942</v>
      </c>
      <c r="S10135" s="319" t="s">
        <v>351</v>
      </c>
      <c r="BE10135" s="60"/>
      <c r="BR10135" s="60"/>
      <c r="BX10135" s="151"/>
      <c r="CB10135" s="151"/>
      <c r="CM10135" s="151"/>
      <c r="CO10135" s="151"/>
      <c r="CT10135" s="151"/>
      <c r="CY10135" s="151"/>
    </row>
    <row r="10136" spans="1:103" x14ac:dyDescent="0.2">
      <c r="A10136" s="60"/>
      <c r="B10136" s="60"/>
      <c r="C10136" s="60"/>
      <c r="D10136" s="60"/>
      <c r="E10136" s="60"/>
      <c r="F10136" s="60"/>
      <c r="G10136" s="60"/>
      <c r="H10136" s="60"/>
      <c r="I10136" s="60"/>
      <c r="J10136" s="60"/>
      <c r="K10136" s="60"/>
      <c r="L10136" s="60"/>
      <c r="M10136" s="60"/>
      <c r="N10136" s="60"/>
      <c r="O10136" s="60"/>
      <c r="P10136" s="60"/>
      <c r="Q10136" s="60"/>
      <c r="R10136" s="334">
        <v>25943</v>
      </c>
      <c r="S10136" s="319" t="s">
        <v>351</v>
      </c>
      <c r="BE10136" s="60"/>
      <c r="BR10136" s="60"/>
      <c r="BX10136" s="151"/>
      <c r="CB10136" s="151"/>
      <c r="CM10136" s="151"/>
      <c r="CO10136" s="151"/>
      <c r="CT10136" s="151"/>
      <c r="CY10136" s="151"/>
    </row>
    <row r="10137" spans="1:103" x14ac:dyDescent="0.2">
      <c r="A10137" s="60"/>
      <c r="B10137" s="60"/>
      <c r="C10137" s="60"/>
      <c r="D10137" s="60"/>
      <c r="E10137" s="60"/>
      <c r="F10137" s="60"/>
      <c r="G10137" s="60"/>
      <c r="H10137" s="60"/>
      <c r="I10137" s="60"/>
      <c r="J10137" s="60"/>
      <c r="K10137" s="60"/>
      <c r="L10137" s="60"/>
      <c r="M10137" s="60"/>
      <c r="N10137" s="60"/>
      <c r="O10137" s="60"/>
      <c r="P10137" s="60"/>
      <c r="Q10137" s="60"/>
      <c r="R10137" s="334">
        <v>25951</v>
      </c>
      <c r="S10137" s="319" t="s">
        <v>351</v>
      </c>
      <c r="BE10137" s="60"/>
      <c r="BR10137" s="60"/>
      <c r="BX10137" s="151"/>
      <c r="CB10137" s="151"/>
      <c r="CM10137" s="151"/>
      <c r="CO10137" s="151"/>
      <c r="CT10137" s="151"/>
      <c r="CY10137" s="151"/>
    </row>
    <row r="10138" spans="1:103" x14ac:dyDescent="0.2">
      <c r="A10138" s="60"/>
      <c r="B10138" s="60"/>
      <c r="C10138" s="60"/>
      <c r="D10138" s="60"/>
      <c r="E10138" s="60"/>
      <c r="F10138" s="60"/>
      <c r="G10138" s="60"/>
      <c r="H10138" s="60"/>
      <c r="I10138" s="60"/>
      <c r="J10138" s="60"/>
      <c r="K10138" s="60"/>
      <c r="L10138" s="60"/>
      <c r="M10138" s="60"/>
      <c r="N10138" s="60"/>
      <c r="O10138" s="60"/>
      <c r="P10138" s="60"/>
      <c r="Q10138" s="60"/>
      <c r="R10138" s="334">
        <v>25958</v>
      </c>
      <c r="S10138" s="319" t="s">
        <v>351</v>
      </c>
      <c r="BE10138" s="60"/>
      <c r="BR10138" s="60"/>
      <c r="BX10138" s="151"/>
      <c r="CB10138" s="151"/>
      <c r="CM10138" s="151"/>
      <c r="CO10138" s="151"/>
      <c r="CT10138" s="151"/>
      <c r="CY10138" s="151"/>
    </row>
    <row r="10139" spans="1:103" x14ac:dyDescent="0.2">
      <c r="A10139" s="60"/>
      <c r="B10139" s="60"/>
      <c r="C10139" s="60"/>
      <c r="D10139" s="60"/>
      <c r="E10139" s="60"/>
      <c r="F10139" s="60"/>
      <c r="G10139" s="60"/>
      <c r="H10139" s="60"/>
      <c r="I10139" s="60"/>
      <c r="J10139" s="60"/>
      <c r="K10139" s="60"/>
      <c r="L10139" s="60"/>
      <c r="M10139" s="60"/>
      <c r="N10139" s="60"/>
      <c r="O10139" s="60"/>
      <c r="P10139" s="60"/>
      <c r="Q10139" s="60"/>
      <c r="R10139" s="334">
        <v>25962</v>
      </c>
      <c r="S10139" s="319" t="s">
        <v>351</v>
      </c>
      <c r="BE10139" s="60"/>
      <c r="BR10139" s="60"/>
      <c r="BX10139" s="151"/>
      <c r="CB10139" s="151"/>
      <c r="CM10139" s="151"/>
      <c r="CO10139" s="151"/>
      <c r="CT10139" s="151"/>
      <c r="CY10139" s="151"/>
    </row>
    <row r="10140" spans="1:103" x14ac:dyDescent="0.2">
      <c r="A10140" s="60"/>
      <c r="B10140" s="60"/>
      <c r="C10140" s="60"/>
      <c r="D10140" s="60"/>
      <c r="E10140" s="60"/>
      <c r="F10140" s="60"/>
      <c r="G10140" s="60"/>
      <c r="H10140" s="60"/>
      <c r="I10140" s="60"/>
      <c r="J10140" s="60"/>
      <c r="K10140" s="60"/>
      <c r="L10140" s="60"/>
      <c r="M10140" s="60"/>
      <c r="N10140" s="60"/>
      <c r="O10140" s="60"/>
      <c r="P10140" s="60"/>
      <c r="Q10140" s="60"/>
      <c r="R10140" s="334">
        <v>25966</v>
      </c>
      <c r="S10140" s="319" t="s">
        <v>351</v>
      </c>
      <c r="BE10140" s="60"/>
      <c r="BR10140" s="60"/>
      <c r="BX10140" s="151"/>
      <c r="CB10140" s="151"/>
      <c r="CM10140" s="151"/>
      <c r="CO10140" s="151"/>
      <c r="CT10140" s="151"/>
      <c r="CY10140" s="151"/>
    </row>
    <row r="10141" spans="1:103" x14ac:dyDescent="0.2">
      <c r="A10141" s="60"/>
      <c r="B10141" s="60"/>
      <c r="C10141" s="60"/>
      <c r="D10141" s="60"/>
      <c r="E10141" s="60"/>
      <c r="F10141" s="60"/>
      <c r="G10141" s="60"/>
      <c r="H10141" s="60"/>
      <c r="I10141" s="60"/>
      <c r="J10141" s="60"/>
      <c r="K10141" s="60"/>
      <c r="L10141" s="60"/>
      <c r="M10141" s="60"/>
      <c r="N10141" s="60"/>
      <c r="O10141" s="60"/>
      <c r="P10141" s="60"/>
      <c r="Q10141" s="60"/>
      <c r="R10141" s="334">
        <v>25969</v>
      </c>
      <c r="S10141" s="319" t="s">
        <v>351</v>
      </c>
      <c r="BE10141" s="60"/>
      <c r="BR10141" s="60"/>
      <c r="BX10141" s="151"/>
      <c r="CB10141" s="151"/>
      <c r="CM10141" s="151"/>
      <c r="CO10141" s="151"/>
      <c r="CT10141" s="151"/>
      <c r="CY10141" s="151"/>
    </row>
    <row r="10142" spans="1:103" x14ac:dyDescent="0.2">
      <c r="A10142" s="60"/>
      <c r="B10142" s="60"/>
      <c r="C10142" s="60"/>
      <c r="D10142" s="60"/>
      <c r="E10142" s="60"/>
      <c r="F10142" s="60"/>
      <c r="G10142" s="60"/>
      <c r="H10142" s="60"/>
      <c r="I10142" s="60"/>
      <c r="J10142" s="60"/>
      <c r="K10142" s="60"/>
      <c r="L10142" s="60"/>
      <c r="M10142" s="60"/>
      <c r="N10142" s="60"/>
      <c r="O10142" s="60"/>
      <c r="P10142" s="60"/>
      <c r="Q10142" s="60"/>
      <c r="R10142" s="334">
        <v>25971</v>
      </c>
      <c r="S10142" s="319" t="s">
        <v>351</v>
      </c>
      <c r="BE10142" s="60"/>
      <c r="BR10142" s="60"/>
      <c r="BX10142" s="151"/>
      <c r="CB10142" s="151"/>
      <c r="CM10142" s="151"/>
      <c r="CO10142" s="151"/>
      <c r="CT10142" s="151"/>
      <c r="CY10142" s="151"/>
    </row>
    <row r="10143" spans="1:103" x14ac:dyDescent="0.2">
      <c r="A10143" s="60"/>
      <c r="B10143" s="60"/>
      <c r="C10143" s="60"/>
      <c r="D10143" s="60"/>
      <c r="E10143" s="60"/>
      <c r="F10143" s="60"/>
      <c r="G10143" s="60"/>
      <c r="H10143" s="60"/>
      <c r="I10143" s="60"/>
      <c r="J10143" s="60"/>
      <c r="K10143" s="60"/>
      <c r="L10143" s="60"/>
      <c r="M10143" s="60"/>
      <c r="N10143" s="60"/>
      <c r="O10143" s="60"/>
      <c r="P10143" s="60"/>
      <c r="Q10143" s="60"/>
      <c r="R10143" s="334">
        <v>25972</v>
      </c>
      <c r="S10143" s="319" t="s">
        <v>351</v>
      </c>
      <c r="BE10143" s="60"/>
      <c r="BR10143" s="60"/>
      <c r="BX10143" s="151"/>
      <c r="CB10143" s="151"/>
      <c r="CM10143" s="151"/>
      <c r="CO10143" s="151"/>
      <c r="CT10143" s="151"/>
      <c r="CY10143" s="151"/>
    </row>
    <row r="10144" spans="1:103" x14ac:dyDescent="0.2">
      <c r="A10144" s="60"/>
      <c r="B10144" s="60"/>
      <c r="C10144" s="60"/>
      <c r="D10144" s="60"/>
      <c r="E10144" s="60"/>
      <c r="F10144" s="60"/>
      <c r="G10144" s="60"/>
      <c r="H10144" s="60"/>
      <c r="I10144" s="60"/>
      <c r="J10144" s="60"/>
      <c r="K10144" s="60"/>
      <c r="L10144" s="60"/>
      <c r="M10144" s="60"/>
      <c r="N10144" s="60"/>
      <c r="O10144" s="60"/>
      <c r="P10144" s="60"/>
      <c r="Q10144" s="60"/>
      <c r="R10144" s="334">
        <v>25976</v>
      </c>
      <c r="S10144" s="319" t="s">
        <v>351</v>
      </c>
      <c r="BE10144" s="60"/>
      <c r="BR10144" s="60"/>
      <c r="BX10144" s="151"/>
      <c r="CB10144" s="151"/>
      <c r="CM10144" s="151"/>
      <c r="CO10144" s="151"/>
      <c r="CT10144" s="151"/>
      <c r="CY10144" s="151"/>
    </row>
    <row r="10145" spans="1:103" x14ac:dyDescent="0.2">
      <c r="A10145" s="60"/>
      <c r="B10145" s="60"/>
      <c r="C10145" s="60"/>
      <c r="D10145" s="60"/>
      <c r="E10145" s="60"/>
      <c r="F10145" s="60"/>
      <c r="G10145" s="60"/>
      <c r="H10145" s="60"/>
      <c r="I10145" s="60"/>
      <c r="J10145" s="60"/>
      <c r="K10145" s="60"/>
      <c r="L10145" s="60"/>
      <c r="M10145" s="60"/>
      <c r="N10145" s="60"/>
      <c r="O10145" s="60"/>
      <c r="P10145" s="60"/>
      <c r="Q10145" s="60"/>
      <c r="R10145" s="334">
        <v>25977</v>
      </c>
      <c r="S10145" s="319" t="s">
        <v>351</v>
      </c>
      <c r="BE10145" s="60"/>
      <c r="BR10145" s="60"/>
      <c r="BX10145" s="151"/>
      <c r="CB10145" s="151"/>
      <c r="CM10145" s="151"/>
      <c r="CO10145" s="151"/>
      <c r="CT10145" s="151"/>
      <c r="CY10145" s="151"/>
    </row>
    <row r="10146" spans="1:103" x14ac:dyDescent="0.2">
      <c r="A10146" s="60"/>
      <c r="B10146" s="60"/>
      <c r="C10146" s="60"/>
      <c r="D10146" s="60"/>
      <c r="E10146" s="60"/>
      <c r="F10146" s="60"/>
      <c r="G10146" s="60"/>
      <c r="H10146" s="60"/>
      <c r="I10146" s="60"/>
      <c r="J10146" s="60"/>
      <c r="K10146" s="60"/>
      <c r="L10146" s="60"/>
      <c r="M10146" s="60"/>
      <c r="N10146" s="60"/>
      <c r="O10146" s="60"/>
      <c r="P10146" s="60"/>
      <c r="Q10146" s="60"/>
      <c r="R10146" s="334">
        <v>25978</v>
      </c>
      <c r="S10146" s="319" t="s">
        <v>351</v>
      </c>
      <c r="BE10146" s="60"/>
      <c r="BR10146" s="60"/>
      <c r="BX10146" s="151"/>
      <c r="CB10146" s="151"/>
      <c r="CM10146" s="151"/>
      <c r="CO10146" s="151"/>
      <c r="CT10146" s="151"/>
      <c r="CY10146" s="151"/>
    </row>
    <row r="10147" spans="1:103" x14ac:dyDescent="0.2">
      <c r="A10147" s="60"/>
      <c r="B10147" s="60"/>
      <c r="C10147" s="60"/>
      <c r="D10147" s="60"/>
      <c r="E10147" s="60"/>
      <c r="F10147" s="60"/>
      <c r="G10147" s="60"/>
      <c r="H10147" s="60"/>
      <c r="I10147" s="60"/>
      <c r="J10147" s="60"/>
      <c r="K10147" s="60"/>
      <c r="L10147" s="60"/>
      <c r="M10147" s="60"/>
      <c r="N10147" s="60"/>
      <c r="O10147" s="60"/>
      <c r="P10147" s="60"/>
      <c r="Q10147" s="60"/>
      <c r="R10147" s="334">
        <v>25979</v>
      </c>
      <c r="S10147" s="319" t="s">
        <v>351</v>
      </c>
      <c r="BE10147" s="60"/>
      <c r="BR10147" s="60"/>
      <c r="BX10147" s="151"/>
      <c r="CB10147" s="151"/>
      <c r="CM10147" s="151"/>
      <c r="CO10147" s="151"/>
      <c r="CT10147" s="151"/>
      <c r="CY10147" s="151"/>
    </row>
    <row r="10148" spans="1:103" x14ac:dyDescent="0.2">
      <c r="A10148" s="60"/>
      <c r="B10148" s="60"/>
      <c r="C10148" s="60"/>
      <c r="D10148" s="60"/>
      <c r="E10148" s="60"/>
      <c r="F10148" s="60"/>
      <c r="G10148" s="60"/>
      <c r="H10148" s="60"/>
      <c r="I10148" s="60"/>
      <c r="J10148" s="60"/>
      <c r="K10148" s="60"/>
      <c r="L10148" s="60"/>
      <c r="M10148" s="60"/>
      <c r="N10148" s="60"/>
      <c r="O10148" s="60"/>
      <c r="P10148" s="60"/>
      <c r="Q10148" s="60"/>
      <c r="R10148" s="334">
        <v>25981</v>
      </c>
      <c r="S10148" s="319" t="s">
        <v>351</v>
      </c>
      <c r="BE10148" s="60"/>
      <c r="BR10148" s="60"/>
      <c r="BX10148" s="151"/>
      <c r="CB10148" s="151"/>
      <c r="CM10148" s="151"/>
      <c r="CO10148" s="151"/>
      <c r="CT10148" s="151"/>
      <c r="CY10148" s="151"/>
    </row>
    <row r="10149" spans="1:103" x14ac:dyDescent="0.2">
      <c r="A10149" s="60"/>
      <c r="B10149" s="60"/>
      <c r="C10149" s="60"/>
      <c r="D10149" s="60"/>
      <c r="E10149" s="60"/>
      <c r="F10149" s="60"/>
      <c r="G10149" s="60"/>
      <c r="H10149" s="60"/>
      <c r="I10149" s="60"/>
      <c r="J10149" s="60"/>
      <c r="K10149" s="60"/>
      <c r="L10149" s="60"/>
      <c r="M10149" s="60"/>
      <c r="N10149" s="60"/>
      <c r="O10149" s="60"/>
      <c r="P10149" s="60"/>
      <c r="Q10149" s="60"/>
      <c r="R10149" s="334">
        <v>25984</v>
      </c>
      <c r="S10149" s="319" t="s">
        <v>351</v>
      </c>
      <c r="BE10149" s="60"/>
      <c r="BR10149" s="60"/>
      <c r="BX10149" s="151"/>
      <c r="CB10149" s="151"/>
      <c r="CM10149" s="151"/>
      <c r="CO10149" s="151"/>
      <c r="CT10149" s="151"/>
      <c r="CY10149" s="151"/>
    </row>
    <row r="10150" spans="1:103" x14ac:dyDescent="0.2">
      <c r="A10150" s="60"/>
      <c r="B10150" s="60"/>
      <c r="C10150" s="60"/>
      <c r="D10150" s="60"/>
      <c r="E10150" s="60"/>
      <c r="F10150" s="60"/>
      <c r="G10150" s="60"/>
      <c r="H10150" s="60"/>
      <c r="I10150" s="60"/>
      <c r="J10150" s="60"/>
      <c r="K10150" s="60"/>
      <c r="L10150" s="60"/>
      <c r="M10150" s="60"/>
      <c r="N10150" s="60"/>
      <c r="O10150" s="60"/>
      <c r="P10150" s="60"/>
      <c r="Q10150" s="60"/>
      <c r="R10150" s="334">
        <v>25985</v>
      </c>
      <c r="S10150" s="319" t="s">
        <v>351</v>
      </c>
      <c r="BE10150" s="60"/>
      <c r="BR10150" s="60"/>
      <c r="BX10150" s="151"/>
      <c r="CB10150" s="151"/>
      <c r="CM10150" s="151"/>
      <c r="CO10150" s="151"/>
      <c r="CT10150" s="151"/>
      <c r="CY10150" s="151"/>
    </row>
    <row r="10151" spans="1:103" x14ac:dyDescent="0.2">
      <c r="A10151" s="60"/>
      <c r="B10151" s="60"/>
      <c r="C10151" s="60"/>
      <c r="D10151" s="60"/>
      <c r="E10151" s="60"/>
      <c r="F10151" s="60"/>
      <c r="G10151" s="60"/>
      <c r="H10151" s="60"/>
      <c r="I10151" s="60"/>
      <c r="J10151" s="60"/>
      <c r="K10151" s="60"/>
      <c r="L10151" s="60"/>
      <c r="M10151" s="60"/>
      <c r="N10151" s="60"/>
      <c r="O10151" s="60"/>
      <c r="P10151" s="60"/>
      <c r="Q10151" s="60"/>
      <c r="R10151" s="334">
        <v>25986</v>
      </c>
      <c r="S10151" s="319" t="s">
        <v>351</v>
      </c>
      <c r="BE10151" s="60"/>
      <c r="BR10151" s="60"/>
      <c r="BX10151" s="151"/>
      <c r="CB10151" s="151"/>
      <c r="CM10151" s="151"/>
      <c r="CO10151" s="151"/>
      <c r="CT10151" s="151"/>
      <c r="CY10151" s="151"/>
    </row>
    <row r="10152" spans="1:103" x14ac:dyDescent="0.2">
      <c r="A10152" s="60"/>
      <c r="B10152" s="60"/>
      <c r="C10152" s="60"/>
      <c r="D10152" s="60"/>
      <c r="E10152" s="60"/>
      <c r="F10152" s="60"/>
      <c r="G10152" s="60"/>
      <c r="H10152" s="60"/>
      <c r="I10152" s="60"/>
      <c r="J10152" s="60"/>
      <c r="K10152" s="60"/>
      <c r="L10152" s="60"/>
      <c r="M10152" s="60"/>
      <c r="N10152" s="60"/>
      <c r="O10152" s="60"/>
      <c r="P10152" s="60"/>
      <c r="Q10152" s="60"/>
      <c r="R10152" s="334">
        <v>25989</v>
      </c>
      <c r="S10152" s="319" t="s">
        <v>351</v>
      </c>
      <c r="BE10152" s="60"/>
      <c r="BR10152" s="60"/>
      <c r="BX10152" s="151"/>
      <c r="CB10152" s="151"/>
      <c r="CM10152" s="151"/>
      <c r="CO10152" s="151"/>
      <c r="CT10152" s="151"/>
      <c r="CY10152" s="151"/>
    </row>
    <row r="10153" spans="1:103" x14ac:dyDescent="0.2">
      <c r="A10153" s="60"/>
      <c r="B10153" s="60"/>
      <c r="C10153" s="60"/>
      <c r="D10153" s="60"/>
      <c r="E10153" s="60"/>
      <c r="F10153" s="60"/>
      <c r="G10153" s="60"/>
      <c r="H10153" s="60"/>
      <c r="I10153" s="60"/>
      <c r="J10153" s="60"/>
      <c r="K10153" s="60"/>
      <c r="L10153" s="60"/>
      <c r="M10153" s="60"/>
      <c r="N10153" s="60"/>
      <c r="O10153" s="60"/>
      <c r="P10153" s="60"/>
      <c r="Q10153" s="60"/>
      <c r="R10153" s="334">
        <v>26003</v>
      </c>
      <c r="S10153" s="319" t="s">
        <v>351</v>
      </c>
      <c r="BE10153" s="60"/>
      <c r="BR10153" s="60"/>
      <c r="BX10153" s="151"/>
      <c r="CB10153" s="151"/>
      <c r="CM10153" s="151"/>
      <c r="CO10153" s="151"/>
      <c r="CT10153" s="151"/>
      <c r="CY10153" s="151"/>
    </row>
    <row r="10154" spans="1:103" x14ac:dyDescent="0.2">
      <c r="A10154" s="60"/>
      <c r="B10154" s="60"/>
      <c r="C10154" s="60"/>
      <c r="D10154" s="60"/>
      <c r="E10154" s="60"/>
      <c r="F10154" s="60"/>
      <c r="G10154" s="60"/>
      <c r="H10154" s="60"/>
      <c r="I10154" s="60"/>
      <c r="J10154" s="60"/>
      <c r="K10154" s="60"/>
      <c r="L10154" s="60"/>
      <c r="M10154" s="60"/>
      <c r="N10154" s="60"/>
      <c r="O10154" s="60"/>
      <c r="P10154" s="60"/>
      <c r="Q10154" s="60"/>
      <c r="R10154" s="334">
        <v>26031</v>
      </c>
      <c r="S10154" s="319" t="s">
        <v>351</v>
      </c>
      <c r="BE10154" s="60"/>
      <c r="BR10154" s="60"/>
      <c r="BX10154" s="151"/>
      <c r="CB10154" s="151"/>
      <c r="CM10154" s="151"/>
      <c r="CO10154" s="151"/>
      <c r="CT10154" s="151"/>
      <c r="CY10154" s="151"/>
    </row>
    <row r="10155" spans="1:103" x14ac:dyDescent="0.2">
      <c r="A10155" s="60"/>
      <c r="B10155" s="60"/>
      <c r="C10155" s="60"/>
      <c r="D10155" s="60"/>
      <c r="E10155" s="60"/>
      <c r="F10155" s="60"/>
      <c r="G10155" s="60"/>
      <c r="H10155" s="60"/>
      <c r="I10155" s="60"/>
      <c r="J10155" s="60"/>
      <c r="K10155" s="60"/>
      <c r="L10155" s="60"/>
      <c r="M10155" s="60"/>
      <c r="N10155" s="60"/>
      <c r="O10155" s="60"/>
      <c r="P10155" s="60"/>
      <c r="Q10155" s="60"/>
      <c r="R10155" s="334">
        <v>26032</v>
      </c>
      <c r="S10155" s="319" t="s">
        <v>351</v>
      </c>
      <c r="BE10155" s="60"/>
      <c r="BR10155" s="60"/>
      <c r="BX10155" s="151"/>
      <c r="CB10155" s="151"/>
      <c r="CM10155" s="151"/>
      <c r="CO10155" s="151"/>
      <c r="CT10155" s="151"/>
      <c r="CY10155" s="151"/>
    </row>
    <row r="10156" spans="1:103" x14ac:dyDescent="0.2">
      <c r="A10156" s="60"/>
      <c r="B10156" s="60"/>
      <c r="C10156" s="60"/>
      <c r="D10156" s="60"/>
      <c r="E10156" s="60"/>
      <c r="F10156" s="60"/>
      <c r="G10156" s="60"/>
      <c r="H10156" s="60"/>
      <c r="I10156" s="60"/>
      <c r="J10156" s="60"/>
      <c r="K10156" s="60"/>
      <c r="L10156" s="60"/>
      <c r="M10156" s="60"/>
      <c r="N10156" s="60"/>
      <c r="O10156" s="60"/>
      <c r="P10156" s="60"/>
      <c r="Q10156" s="60"/>
      <c r="R10156" s="334">
        <v>26033</v>
      </c>
      <c r="S10156" s="319" t="s">
        <v>351</v>
      </c>
      <c r="BE10156" s="60"/>
      <c r="BR10156" s="60"/>
      <c r="BX10156" s="151"/>
      <c r="CB10156" s="151"/>
      <c r="CM10156" s="151"/>
      <c r="CO10156" s="151"/>
      <c r="CT10156" s="151"/>
      <c r="CY10156" s="151"/>
    </row>
    <row r="10157" spans="1:103" x14ac:dyDescent="0.2">
      <c r="A10157" s="60"/>
      <c r="B10157" s="60"/>
      <c r="C10157" s="60"/>
      <c r="D10157" s="60"/>
      <c r="E10157" s="60"/>
      <c r="F10157" s="60"/>
      <c r="G10157" s="60"/>
      <c r="H10157" s="60"/>
      <c r="I10157" s="60"/>
      <c r="J10157" s="60"/>
      <c r="K10157" s="60"/>
      <c r="L10157" s="60"/>
      <c r="M10157" s="60"/>
      <c r="N10157" s="60"/>
      <c r="O10157" s="60"/>
      <c r="P10157" s="60"/>
      <c r="Q10157" s="60"/>
      <c r="R10157" s="334">
        <v>26034</v>
      </c>
      <c r="S10157" s="319" t="s">
        <v>351</v>
      </c>
      <c r="BE10157" s="60"/>
      <c r="BR10157" s="60"/>
      <c r="BX10157" s="151"/>
      <c r="CB10157" s="151"/>
      <c r="CM10157" s="151"/>
      <c r="CO10157" s="151"/>
      <c r="CT10157" s="151"/>
      <c r="CY10157" s="151"/>
    </row>
    <row r="10158" spans="1:103" x14ac:dyDescent="0.2">
      <c r="A10158" s="60"/>
      <c r="B10158" s="60"/>
      <c r="C10158" s="60"/>
      <c r="D10158" s="60"/>
      <c r="E10158" s="60"/>
      <c r="F10158" s="60"/>
      <c r="G10158" s="60"/>
      <c r="H10158" s="60"/>
      <c r="I10158" s="60"/>
      <c r="J10158" s="60"/>
      <c r="K10158" s="60"/>
      <c r="L10158" s="60"/>
      <c r="M10158" s="60"/>
      <c r="N10158" s="60"/>
      <c r="O10158" s="60"/>
      <c r="P10158" s="60"/>
      <c r="Q10158" s="60"/>
      <c r="R10158" s="334">
        <v>26035</v>
      </c>
      <c r="S10158" s="319" t="s">
        <v>351</v>
      </c>
      <c r="BE10158" s="60"/>
      <c r="BR10158" s="60"/>
      <c r="BX10158" s="151"/>
      <c r="CB10158" s="151"/>
      <c r="CM10158" s="151"/>
      <c r="CO10158" s="151"/>
      <c r="CT10158" s="151"/>
      <c r="CY10158" s="151"/>
    </row>
    <row r="10159" spans="1:103" x14ac:dyDescent="0.2">
      <c r="A10159" s="60"/>
      <c r="B10159" s="60"/>
      <c r="C10159" s="60"/>
      <c r="D10159" s="60"/>
      <c r="E10159" s="60"/>
      <c r="F10159" s="60"/>
      <c r="G10159" s="60"/>
      <c r="H10159" s="60"/>
      <c r="I10159" s="60"/>
      <c r="J10159" s="60"/>
      <c r="K10159" s="60"/>
      <c r="L10159" s="60"/>
      <c r="M10159" s="60"/>
      <c r="N10159" s="60"/>
      <c r="O10159" s="60"/>
      <c r="P10159" s="60"/>
      <c r="Q10159" s="60"/>
      <c r="R10159" s="334">
        <v>26036</v>
      </c>
      <c r="S10159" s="319" t="s">
        <v>351</v>
      </c>
      <c r="BE10159" s="60"/>
      <c r="BR10159" s="60"/>
      <c r="BX10159" s="151"/>
      <c r="CB10159" s="151"/>
      <c r="CM10159" s="151"/>
      <c r="CO10159" s="151"/>
      <c r="CT10159" s="151"/>
      <c r="CY10159" s="151"/>
    </row>
    <row r="10160" spans="1:103" x14ac:dyDescent="0.2">
      <c r="A10160" s="60"/>
      <c r="B10160" s="60"/>
      <c r="C10160" s="60"/>
      <c r="D10160" s="60"/>
      <c r="E10160" s="60"/>
      <c r="F10160" s="60"/>
      <c r="G10160" s="60"/>
      <c r="H10160" s="60"/>
      <c r="I10160" s="60"/>
      <c r="J10160" s="60"/>
      <c r="K10160" s="60"/>
      <c r="L10160" s="60"/>
      <c r="M10160" s="60"/>
      <c r="N10160" s="60"/>
      <c r="O10160" s="60"/>
      <c r="P10160" s="60"/>
      <c r="Q10160" s="60"/>
      <c r="R10160" s="334">
        <v>26037</v>
      </c>
      <c r="S10160" s="319" t="s">
        <v>351</v>
      </c>
      <c r="BE10160" s="60"/>
      <c r="BR10160" s="60"/>
      <c r="BX10160" s="151"/>
      <c r="CB10160" s="151"/>
      <c r="CM10160" s="151"/>
      <c r="CO10160" s="151"/>
      <c r="CT10160" s="151"/>
      <c r="CY10160" s="151"/>
    </row>
    <row r="10161" spans="1:103" x14ac:dyDescent="0.2">
      <c r="A10161" s="60"/>
      <c r="B10161" s="60"/>
      <c r="C10161" s="60"/>
      <c r="D10161" s="60"/>
      <c r="E10161" s="60"/>
      <c r="F10161" s="60"/>
      <c r="G10161" s="60"/>
      <c r="H10161" s="60"/>
      <c r="I10161" s="60"/>
      <c r="J10161" s="60"/>
      <c r="K10161" s="60"/>
      <c r="L10161" s="60"/>
      <c r="M10161" s="60"/>
      <c r="N10161" s="60"/>
      <c r="O10161" s="60"/>
      <c r="P10161" s="60"/>
      <c r="Q10161" s="60"/>
      <c r="R10161" s="334">
        <v>26038</v>
      </c>
      <c r="S10161" s="319" t="s">
        <v>351</v>
      </c>
      <c r="BE10161" s="60"/>
      <c r="BR10161" s="60"/>
      <c r="BX10161" s="151"/>
      <c r="CB10161" s="151"/>
      <c r="CM10161" s="151"/>
      <c r="CO10161" s="151"/>
      <c r="CT10161" s="151"/>
      <c r="CY10161" s="151"/>
    </row>
    <row r="10162" spans="1:103" x14ac:dyDescent="0.2">
      <c r="A10162" s="60"/>
      <c r="B10162" s="60"/>
      <c r="C10162" s="60"/>
      <c r="D10162" s="60"/>
      <c r="E10162" s="60"/>
      <c r="F10162" s="60"/>
      <c r="G10162" s="60"/>
      <c r="H10162" s="60"/>
      <c r="I10162" s="60"/>
      <c r="J10162" s="60"/>
      <c r="K10162" s="60"/>
      <c r="L10162" s="60"/>
      <c r="M10162" s="60"/>
      <c r="N10162" s="60"/>
      <c r="O10162" s="60"/>
      <c r="P10162" s="60"/>
      <c r="Q10162" s="60"/>
      <c r="R10162" s="334">
        <v>26039</v>
      </c>
      <c r="S10162" s="319" t="s">
        <v>351</v>
      </c>
      <c r="BE10162" s="60"/>
      <c r="BR10162" s="60"/>
      <c r="BX10162" s="151"/>
      <c r="CB10162" s="151"/>
      <c r="CM10162" s="151"/>
      <c r="CO10162" s="151"/>
      <c r="CT10162" s="151"/>
      <c r="CY10162" s="151"/>
    </row>
    <row r="10163" spans="1:103" x14ac:dyDescent="0.2">
      <c r="A10163" s="60"/>
      <c r="B10163" s="60"/>
      <c r="C10163" s="60"/>
      <c r="D10163" s="60"/>
      <c r="E10163" s="60"/>
      <c r="F10163" s="60"/>
      <c r="G10163" s="60"/>
      <c r="H10163" s="60"/>
      <c r="I10163" s="60"/>
      <c r="J10163" s="60"/>
      <c r="K10163" s="60"/>
      <c r="L10163" s="60"/>
      <c r="M10163" s="60"/>
      <c r="N10163" s="60"/>
      <c r="O10163" s="60"/>
      <c r="P10163" s="60"/>
      <c r="Q10163" s="60"/>
      <c r="R10163" s="334">
        <v>26040</v>
      </c>
      <c r="S10163" s="319" t="s">
        <v>351</v>
      </c>
      <c r="BE10163" s="60"/>
      <c r="BR10163" s="60"/>
      <c r="BX10163" s="151"/>
      <c r="CB10163" s="151"/>
      <c r="CM10163" s="151"/>
      <c r="CO10163" s="151"/>
      <c r="CT10163" s="151"/>
      <c r="CY10163" s="151"/>
    </row>
    <row r="10164" spans="1:103" x14ac:dyDescent="0.2">
      <c r="A10164" s="60"/>
      <c r="B10164" s="60"/>
      <c r="C10164" s="60"/>
      <c r="D10164" s="60"/>
      <c r="E10164" s="60"/>
      <c r="F10164" s="60"/>
      <c r="G10164" s="60"/>
      <c r="H10164" s="60"/>
      <c r="I10164" s="60"/>
      <c r="J10164" s="60"/>
      <c r="K10164" s="60"/>
      <c r="L10164" s="60"/>
      <c r="M10164" s="60"/>
      <c r="N10164" s="60"/>
      <c r="O10164" s="60"/>
      <c r="P10164" s="60"/>
      <c r="Q10164" s="60"/>
      <c r="R10164" s="334">
        <v>26041</v>
      </c>
      <c r="S10164" s="319" t="s">
        <v>351</v>
      </c>
      <c r="BE10164" s="60"/>
      <c r="BR10164" s="60"/>
      <c r="BX10164" s="151"/>
      <c r="CB10164" s="151"/>
      <c r="CM10164" s="151"/>
      <c r="CO10164" s="151"/>
      <c r="CT10164" s="151"/>
      <c r="CY10164" s="151"/>
    </row>
    <row r="10165" spans="1:103" x14ac:dyDescent="0.2">
      <c r="A10165" s="60"/>
      <c r="B10165" s="60"/>
      <c r="C10165" s="60"/>
      <c r="D10165" s="60"/>
      <c r="E10165" s="60"/>
      <c r="F10165" s="60"/>
      <c r="G10165" s="60"/>
      <c r="H10165" s="60"/>
      <c r="I10165" s="60"/>
      <c r="J10165" s="60"/>
      <c r="K10165" s="60"/>
      <c r="L10165" s="60"/>
      <c r="M10165" s="60"/>
      <c r="N10165" s="60"/>
      <c r="O10165" s="60"/>
      <c r="P10165" s="60"/>
      <c r="Q10165" s="60"/>
      <c r="R10165" s="334">
        <v>26047</v>
      </c>
      <c r="S10165" s="319" t="s">
        <v>351</v>
      </c>
      <c r="BE10165" s="60"/>
      <c r="BR10165" s="60"/>
      <c r="BX10165" s="151"/>
      <c r="CB10165" s="151"/>
      <c r="CM10165" s="151"/>
      <c r="CO10165" s="151"/>
      <c r="CT10165" s="151"/>
      <c r="CY10165" s="151"/>
    </row>
    <row r="10166" spans="1:103" x14ac:dyDescent="0.2">
      <c r="A10166" s="60"/>
      <c r="B10166" s="60"/>
      <c r="C10166" s="60"/>
      <c r="D10166" s="60"/>
      <c r="E10166" s="60"/>
      <c r="F10166" s="60"/>
      <c r="G10166" s="60"/>
      <c r="H10166" s="60"/>
      <c r="I10166" s="60"/>
      <c r="J10166" s="60"/>
      <c r="K10166" s="60"/>
      <c r="L10166" s="60"/>
      <c r="M10166" s="60"/>
      <c r="N10166" s="60"/>
      <c r="O10166" s="60"/>
      <c r="P10166" s="60"/>
      <c r="Q10166" s="60"/>
      <c r="R10166" s="334">
        <v>26050</v>
      </c>
      <c r="S10166" s="319" t="s">
        <v>351</v>
      </c>
      <c r="BE10166" s="60"/>
      <c r="BR10166" s="60"/>
      <c r="BX10166" s="151"/>
      <c r="CB10166" s="151"/>
      <c r="CM10166" s="151"/>
      <c r="CO10166" s="151"/>
      <c r="CT10166" s="151"/>
      <c r="CY10166" s="151"/>
    </row>
    <row r="10167" spans="1:103" x14ac:dyDescent="0.2">
      <c r="A10167" s="60"/>
      <c r="B10167" s="60"/>
      <c r="C10167" s="60"/>
      <c r="D10167" s="60"/>
      <c r="E10167" s="60"/>
      <c r="F10167" s="60"/>
      <c r="G10167" s="60"/>
      <c r="H10167" s="60"/>
      <c r="I10167" s="60"/>
      <c r="J10167" s="60"/>
      <c r="K10167" s="60"/>
      <c r="L10167" s="60"/>
      <c r="M10167" s="60"/>
      <c r="N10167" s="60"/>
      <c r="O10167" s="60"/>
      <c r="P10167" s="60"/>
      <c r="Q10167" s="60"/>
      <c r="R10167" s="334">
        <v>26055</v>
      </c>
      <c r="S10167" s="319" t="s">
        <v>351</v>
      </c>
      <c r="BE10167" s="60"/>
      <c r="BR10167" s="60"/>
      <c r="BX10167" s="151"/>
      <c r="CB10167" s="151"/>
      <c r="CM10167" s="151"/>
      <c r="CO10167" s="151"/>
      <c r="CT10167" s="151"/>
      <c r="CY10167" s="151"/>
    </row>
    <row r="10168" spans="1:103" x14ac:dyDescent="0.2">
      <c r="A10168" s="60"/>
      <c r="B10168" s="60"/>
      <c r="C10168" s="60"/>
      <c r="D10168" s="60"/>
      <c r="E10168" s="60"/>
      <c r="F10168" s="60"/>
      <c r="G10168" s="60"/>
      <c r="H10168" s="60"/>
      <c r="I10168" s="60"/>
      <c r="J10168" s="60"/>
      <c r="K10168" s="60"/>
      <c r="L10168" s="60"/>
      <c r="M10168" s="60"/>
      <c r="N10168" s="60"/>
      <c r="O10168" s="60"/>
      <c r="P10168" s="60"/>
      <c r="Q10168" s="60"/>
      <c r="R10168" s="334">
        <v>26056</v>
      </c>
      <c r="S10168" s="319" t="s">
        <v>351</v>
      </c>
      <c r="BE10168" s="60"/>
      <c r="BR10168" s="60"/>
      <c r="BX10168" s="151"/>
      <c r="CB10168" s="151"/>
      <c r="CM10168" s="151"/>
      <c r="CO10168" s="151"/>
      <c r="CT10168" s="151"/>
      <c r="CY10168" s="151"/>
    </row>
    <row r="10169" spans="1:103" x14ac:dyDescent="0.2">
      <c r="A10169" s="60"/>
      <c r="B10169" s="60"/>
      <c r="C10169" s="60"/>
      <c r="D10169" s="60"/>
      <c r="E10169" s="60"/>
      <c r="F10169" s="60"/>
      <c r="G10169" s="60"/>
      <c r="H10169" s="60"/>
      <c r="I10169" s="60"/>
      <c r="J10169" s="60"/>
      <c r="K10169" s="60"/>
      <c r="L10169" s="60"/>
      <c r="M10169" s="60"/>
      <c r="N10169" s="60"/>
      <c r="O10169" s="60"/>
      <c r="P10169" s="60"/>
      <c r="Q10169" s="60"/>
      <c r="R10169" s="334">
        <v>26058</v>
      </c>
      <c r="S10169" s="319" t="s">
        <v>351</v>
      </c>
      <c r="BE10169" s="60"/>
      <c r="BR10169" s="60"/>
      <c r="BX10169" s="151"/>
      <c r="CB10169" s="151"/>
      <c r="CM10169" s="151"/>
      <c r="CO10169" s="151"/>
      <c r="CT10169" s="151"/>
      <c r="CY10169" s="151"/>
    </row>
    <row r="10170" spans="1:103" x14ac:dyDescent="0.2">
      <c r="A10170" s="60"/>
      <c r="B10170" s="60"/>
      <c r="C10170" s="60"/>
      <c r="D10170" s="60"/>
      <c r="E10170" s="60"/>
      <c r="F10170" s="60"/>
      <c r="G10170" s="60"/>
      <c r="H10170" s="60"/>
      <c r="I10170" s="60"/>
      <c r="J10170" s="60"/>
      <c r="K10170" s="60"/>
      <c r="L10170" s="60"/>
      <c r="M10170" s="60"/>
      <c r="N10170" s="60"/>
      <c r="O10170" s="60"/>
      <c r="P10170" s="60"/>
      <c r="Q10170" s="60"/>
      <c r="R10170" s="334">
        <v>26059</v>
      </c>
      <c r="S10170" s="319" t="s">
        <v>351</v>
      </c>
      <c r="BE10170" s="60"/>
      <c r="BR10170" s="60"/>
      <c r="BX10170" s="151"/>
      <c r="CB10170" s="151"/>
      <c r="CM10170" s="151"/>
      <c r="CO10170" s="151"/>
      <c r="CT10170" s="151"/>
      <c r="CY10170" s="151"/>
    </row>
    <row r="10171" spans="1:103" x14ac:dyDescent="0.2">
      <c r="A10171" s="60"/>
      <c r="B10171" s="60"/>
      <c r="C10171" s="60"/>
      <c r="D10171" s="60"/>
      <c r="E10171" s="60"/>
      <c r="F10171" s="60"/>
      <c r="G10171" s="60"/>
      <c r="H10171" s="60"/>
      <c r="I10171" s="60"/>
      <c r="J10171" s="60"/>
      <c r="K10171" s="60"/>
      <c r="L10171" s="60"/>
      <c r="M10171" s="60"/>
      <c r="N10171" s="60"/>
      <c r="O10171" s="60"/>
      <c r="P10171" s="60"/>
      <c r="Q10171" s="60"/>
      <c r="R10171" s="334">
        <v>26060</v>
      </c>
      <c r="S10171" s="319" t="s">
        <v>351</v>
      </c>
      <c r="BE10171" s="60"/>
      <c r="BR10171" s="60"/>
      <c r="BX10171" s="151"/>
      <c r="CB10171" s="151"/>
      <c r="CM10171" s="151"/>
      <c r="CO10171" s="151"/>
      <c r="CT10171" s="151"/>
      <c r="CY10171" s="151"/>
    </row>
    <row r="10172" spans="1:103" x14ac:dyDescent="0.2">
      <c r="A10172" s="60"/>
      <c r="B10172" s="60"/>
      <c r="C10172" s="60"/>
      <c r="D10172" s="60"/>
      <c r="E10172" s="60"/>
      <c r="F10172" s="60"/>
      <c r="G10172" s="60"/>
      <c r="H10172" s="60"/>
      <c r="I10172" s="60"/>
      <c r="J10172" s="60"/>
      <c r="K10172" s="60"/>
      <c r="L10172" s="60"/>
      <c r="M10172" s="60"/>
      <c r="N10172" s="60"/>
      <c r="O10172" s="60"/>
      <c r="P10172" s="60"/>
      <c r="Q10172" s="60"/>
      <c r="R10172" s="334">
        <v>26062</v>
      </c>
      <c r="S10172" s="319" t="s">
        <v>351</v>
      </c>
      <c r="BE10172" s="60"/>
      <c r="BR10172" s="60"/>
      <c r="BX10172" s="151"/>
      <c r="CB10172" s="151"/>
      <c r="CM10172" s="151"/>
      <c r="CO10172" s="151"/>
      <c r="CT10172" s="151"/>
      <c r="CY10172" s="151"/>
    </row>
    <row r="10173" spans="1:103" x14ac:dyDescent="0.2">
      <c r="A10173" s="60"/>
      <c r="B10173" s="60"/>
      <c r="C10173" s="60"/>
      <c r="D10173" s="60"/>
      <c r="E10173" s="60"/>
      <c r="F10173" s="60"/>
      <c r="G10173" s="60"/>
      <c r="H10173" s="60"/>
      <c r="I10173" s="60"/>
      <c r="J10173" s="60"/>
      <c r="K10173" s="60"/>
      <c r="L10173" s="60"/>
      <c r="M10173" s="60"/>
      <c r="N10173" s="60"/>
      <c r="O10173" s="60"/>
      <c r="P10173" s="60"/>
      <c r="Q10173" s="60"/>
      <c r="R10173" s="334">
        <v>26070</v>
      </c>
      <c r="S10173" s="319" t="s">
        <v>351</v>
      </c>
      <c r="BE10173" s="60"/>
      <c r="BR10173" s="60"/>
      <c r="BX10173" s="151"/>
      <c r="CB10173" s="151"/>
      <c r="CM10173" s="151"/>
      <c r="CO10173" s="151"/>
      <c r="CT10173" s="151"/>
      <c r="CY10173" s="151"/>
    </row>
    <row r="10174" spans="1:103" x14ac:dyDescent="0.2">
      <c r="A10174" s="60"/>
      <c r="B10174" s="60"/>
      <c r="C10174" s="60"/>
      <c r="D10174" s="60"/>
      <c r="E10174" s="60"/>
      <c r="F10174" s="60"/>
      <c r="G10174" s="60"/>
      <c r="H10174" s="60"/>
      <c r="I10174" s="60"/>
      <c r="J10174" s="60"/>
      <c r="K10174" s="60"/>
      <c r="L10174" s="60"/>
      <c r="M10174" s="60"/>
      <c r="N10174" s="60"/>
      <c r="O10174" s="60"/>
      <c r="P10174" s="60"/>
      <c r="Q10174" s="60"/>
      <c r="R10174" s="334">
        <v>26074</v>
      </c>
      <c r="S10174" s="319" t="s">
        <v>351</v>
      </c>
      <c r="BE10174" s="60"/>
      <c r="BR10174" s="60"/>
      <c r="BX10174" s="151"/>
      <c r="CB10174" s="151"/>
      <c r="CM10174" s="151"/>
      <c r="CO10174" s="151"/>
      <c r="CT10174" s="151"/>
      <c r="CY10174" s="151"/>
    </row>
    <row r="10175" spans="1:103" x14ac:dyDescent="0.2">
      <c r="A10175" s="60"/>
      <c r="B10175" s="60"/>
      <c r="C10175" s="60"/>
      <c r="D10175" s="60"/>
      <c r="E10175" s="60"/>
      <c r="F10175" s="60"/>
      <c r="G10175" s="60"/>
      <c r="H10175" s="60"/>
      <c r="I10175" s="60"/>
      <c r="J10175" s="60"/>
      <c r="K10175" s="60"/>
      <c r="L10175" s="60"/>
      <c r="M10175" s="60"/>
      <c r="N10175" s="60"/>
      <c r="O10175" s="60"/>
      <c r="P10175" s="60"/>
      <c r="Q10175" s="60"/>
      <c r="R10175" s="334">
        <v>26075</v>
      </c>
      <c r="S10175" s="319" t="s">
        <v>351</v>
      </c>
      <c r="BE10175" s="60"/>
      <c r="BR10175" s="60"/>
      <c r="BX10175" s="151"/>
      <c r="CB10175" s="151"/>
      <c r="CM10175" s="151"/>
      <c r="CO10175" s="151"/>
      <c r="CT10175" s="151"/>
      <c r="CY10175" s="151"/>
    </row>
    <row r="10176" spans="1:103" x14ac:dyDescent="0.2">
      <c r="A10176" s="60"/>
      <c r="B10176" s="60"/>
      <c r="C10176" s="60"/>
      <c r="D10176" s="60"/>
      <c r="E10176" s="60"/>
      <c r="F10176" s="60"/>
      <c r="G10176" s="60"/>
      <c r="H10176" s="60"/>
      <c r="I10176" s="60"/>
      <c r="J10176" s="60"/>
      <c r="K10176" s="60"/>
      <c r="L10176" s="60"/>
      <c r="M10176" s="60"/>
      <c r="N10176" s="60"/>
      <c r="O10176" s="60"/>
      <c r="P10176" s="60"/>
      <c r="Q10176" s="60"/>
      <c r="R10176" s="334">
        <v>26101</v>
      </c>
      <c r="S10176" s="319" t="s">
        <v>351</v>
      </c>
      <c r="BE10176" s="60"/>
      <c r="BR10176" s="60"/>
      <c r="BX10176" s="151"/>
      <c r="CB10176" s="151"/>
      <c r="CM10176" s="151"/>
      <c r="CO10176" s="151"/>
      <c r="CT10176" s="151"/>
      <c r="CY10176" s="151"/>
    </row>
    <row r="10177" spans="1:103" x14ac:dyDescent="0.2">
      <c r="A10177" s="60"/>
      <c r="B10177" s="60"/>
      <c r="C10177" s="60"/>
      <c r="D10177" s="60"/>
      <c r="E10177" s="60"/>
      <c r="F10177" s="60"/>
      <c r="G10177" s="60"/>
      <c r="H10177" s="60"/>
      <c r="I10177" s="60"/>
      <c r="J10177" s="60"/>
      <c r="K10177" s="60"/>
      <c r="L10177" s="60"/>
      <c r="M10177" s="60"/>
      <c r="N10177" s="60"/>
      <c r="O10177" s="60"/>
      <c r="P10177" s="60"/>
      <c r="Q10177" s="60"/>
      <c r="R10177" s="334">
        <v>26102</v>
      </c>
      <c r="S10177" s="319" t="s">
        <v>351</v>
      </c>
      <c r="BE10177" s="60"/>
      <c r="BR10177" s="60"/>
      <c r="BX10177" s="151"/>
      <c r="CB10177" s="151"/>
      <c r="CM10177" s="151"/>
      <c r="CO10177" s="151"/>
      <c r="CT10177" s="151"/>
      <c r="CY10177" s="151"/>
    </row>
    <row r="10178" spans="1:103" x14ac:dyDescent="0.2">
      <c r="A10178" s="60"/>
      <c r="B10178" s="60"/>
      <c r="C10178" s="60"/>
      <c r="D10178" s="60"/>
      <c r="E10178" s="60"/>
      <c r="F10178" s="60"/>
      <c r="G10178" s="60"/>
      <c r="H10178" s="60"/>
      <c r="I10178" s="60"/>
      <c r="J10178" s="60"/>
      <c r="K10178" s="60"/>
      <c r="L10178" s="60"/>
      <c r="M10178" s="60"/>
      <c r="N10178" s="60"/>
      <c r="O10178" s="60"/>
      <c r="P10178" s="60"/>
      <c r="Q10178" s="60"/>
      <c r="R10178" s="334">
        <v>26103</v>
      </c>
      <c r="S10178" s="319" t="s">
        <v>351</v>
      </c>
      <c r="BE10178" s="60"/>
      <c r="BR10178" s="60"/>
      <c r="BX10178" s="151"/>
      <c r="CB10178" s="151"/>
      <c r="CM10178" s="151"/>
      <c r="CO10178" s="151"/>
      <c r="CT10178" s="151"/>
      <c r="CY10178" s="151"/>
    </row>
    <row r="10179" spans="1:103" x14ac:dyDescent="0.2">
      <c r="A10179" s="60"/>
      <c r="B10179" s="60"/>
      <c r="C10179" s="60"/>
      <c r="D10179" s="60"/>
      <c r="E10179" s="60"/>
      <c r="F10179" s="60"/>
      <c r="G10179" s="60"/>
      <c r="H10179" s="60"/>
      <c r="I10179" s="60"/>
      <c r="J10179" s="60"/>
      <c r="K10179" s="60"/>
      <c r="L10179" s="60"/>
      <c r="M10179" s="60"/>
      <c r="N10179" s="60"/>
      <c r="O10179" s="60"/>
      <c r="P10179" s="60"/>
      <c r="Q10179" s="60"/>
      <c r="R10179" s="334">
        <v>26104</v>
      </c>
      <c r="S10179" s="319" t="s">
        <v>351</v>
      </c>
      <c r="BE10179" s="60"/>
      <c r="BR10179" s="60"/>
      <c r="BX10179" s="151"/>
      <c r="CB10179" s="151"/>
      <c r="CM10179" s="151"/>
      <c r="CO10179" s="151"/>
      <c r="CT10179" s="151"/>
      <c r="CY10179" s="151"/>
    </row>
    <row r="10180" spans="1:103" x14ac:dyDescent="0.2">
      <c r="A10180" s="60"/>
      <c r="B10180" s="60"/>
      <c r="C10180" s="60"/>
      <c r="D10180" s="60"/>
      <c r="E10180" s="60"/>
      <c r="F10180" s="60"/>
      <c r="G10180" s="60"/>
      <c r="H10180" s="60"/>
      <c r="I10180" s="60"/>
      <c r="J10180" s="60"/>
      <c r="K10180" s="60"/>
      <c r="L10180" s="60"/>
      <c r="M10180" s="60"/>
      <c r="N10180" s="60"/>
      <c r="O10180" s="60"/>
      <c r="P10180" s="60"/>
      <c r="Q10180" s="60"/>
      <c r="R10180" s="334">
        <v>26105</v>
      </c>
      <c r="S10180" s="319" t="s">
        <v>351</v>
      </c>
      <c r="BE10180" s="60"/>
      <c r="BR10180" s="60"/>
      <c r="BX10180" s="151"/>
      <c r="CB10180" s="151"/>
      <c r="CM10180" s="151"/>
      <c r="CO10180" s="151"/>
      <c r="CT10180" s="151"/>
      <c r="CY10180" s="151"/>
    </row>
    <row r="10181" spans="1:103" x14ac:dyDescent="0.2">
      <c r="A10181" s="60"/>
      <c r="B10181" s="60"/>
      <c r="C10181" s="60"/>
      <c r="D10181" s="60"/>
      <c r="E10181" s="60"/>
      <c r="F10181" s="60"/>
      <c r="G10181" s="60"/>
      <c r="H10181" s="60"/>
      <c r="I10181" s="60"/>
      <c r="J10181" s="60"/>
      <c r="K10181" s="60"/>
      <c r="L10181" s="60"/>
      <c r="M10181" s="60"/>
      <c r="N10181" s="60"/>
      <c r="O10181" s="60"/>
      <c r="P10181" s="60"/>
      <c r="Q10181" s="60"/>
      <c r="R10181" s="334">
        <v>26106</v>
      </c>
      <c r="S10181" s="319" t="s">
        <v>351</v>
      </c>
      <c r="BE10181" s="60"/>
      <c r="BR10181" s="60"/>
      <c r="BX10181" s="151"/>
      <c r="CB10181" s="151"/>
      <c r="CM10181" s="151"/>
      <c r="CO10181" s="151"/>
      <c r="CT10181" s="151"/>
      <c r="CY10181" s="151"/>
    </row>
    <row r="10182" spans="1:103" x14ac:dyDescent="0.2">
      <c r="A10182" s="60"/>
      <c r="B10182" s="60"/>
      <c r="C10182" s="60"/>
      <c r="D10182" s="60"/>
      <c r="E10182" s="60"/>
      <c r="F10182" s="60"/>
      <c r="G10182" s="60"/>
      <c r="H10182" s="60"/>
      <c r="I10182" s="60"/>
      <c r="J10182" s="60"/>
      <c r="K10182" s="60"/>
      <c r="L10182" s="60"/>
      <c r="M10182" s="60"/>
      <c r="N10182" s="60"/>
      <c r="O10182" s="60"/>
      <c r="P10182" s="60"/>
      <c r="Q10182" s="60"/>
      <c r="R10182" s="334">
        <v>26120</v>
      </c>
      <c r="S10182" s="319" t="s">
        <v>351</v>
      </c>
      <c r="BE10182" s="60"/>
      <c r="BR10182" s="60"/>
      <c r="BX10182" s="151"/>
      <c r="CB10182" s="151"/>
      <c r="CM10182" s="151"/>
      <c r="CO10182" s="151"/>
      <c r="CT10182" s="151"/>
      <c r="CY10182" s="151"/>
    </row>
    <row r="10183" spans="1:103" x14ac:dyDescent="0.2">
      <c r="A10183" s="60"/>
      <c r="B10183" s="60"/>
      <c r="C10183" s="60"/>
      <c r="D10183" s="60"/>
      <c r="E10183" s="60"/>
      <c r="F10183" s="60"/>
      <c r="G10183" s="60"/>
      <c r="H10183" s="60"/>
      <c r="I10183" s="60"/>
      <c r="J10183" s="60"/>
      <c r="K10183" s="60"/>
      <c r="L10183" s="60"/>
      <c r="M10183" s="60"/>
      <c r="N10183" s="60"/>
      <c r="O10183" s="60"/>
      <c r="P10183" s="60"/>
      <c r="Q10183" s="60"/>
      <c r="R10183" s="334">
        <v>26121</v>
      </c>
      <c r="S10183" s="319" t="s">
        <v>351</v>
      </c>
      <c r="BE10183" s="60"/>
      <c r="BR10183" s="60"/>
      <c r="BX10183" s="151"/>
      <c r="CB10183" s="151"/>
      <c r="CM10183" s="151"/>
      <c r="CO10183" s="151"/>
      <c r="CT10183" s="151"/>
      <c r="CY10183" s="151"/>
    </row>
    <row r="10184" spans="1:103" x14ac:dyDescent="0.2">
      <c r="A10184" s="60"/>
      <c r="B10184" s="60"/>
      <c r="C10184" s="60"/>
      <c r="D10184" s="60"/>
      <c r="E10184" s="60"/>
      <c r="F10184" s="60"/>
      <c r="G10184" s="60"/>
      <c r="H10184" s="60"/>
      <c r="I10184" s="60"/>
      <c r="J10184" s="60"/>
      <c r="K10184" s="60"/>
      <c r="L10184" s="60"/>
      <c r="M10184" s="60"/>
      <c r="N10184" s="60"/>
      <c r="O10184" s="60"/>
      <c r="P10184" s="60"/>
      <c r="Q10184" s="60"/>
      <c r="R10184" s="334">
        <v>26133</v>
      </c>
      <c r="S10184" s="319" t="s">
        <v>351</v>
      </c>
      <c r="BE10184" s="60"/>
      <c r="BR10184" s="60"/>
      <c r="BX10184" s="151"/>
      <c r="CB10184" s="151"/>
      <c r="CM10184" s="151"/>
      <c r="CO10184" s="151"/>
      <c r="CT10184" s="151"/>
      <c r="CY10184" s="151"/>
    </row>
    <row r="10185" spans="1:103" x14ac:dyDescent="0.2">
      <c r="A10185" s="60"/>
      <c r="B10185" s="60"/>
      <c r="C10185" s="60"/>
      <c r="D10185" s="60"/>
      <c r="E10185" s="60"/>
      <c r="F10185" s="60"/>
      <c r="G10185" s="60"/>
      <c r="H10185" s="60"/>
      <c r="I10185" s="60"/>
      <c r="J10185" s="60"/>
      <c r="K10185" s="60"/>
      <c r="L10185" s="60"/>
      <c r="M10185" s="60"/>
      <c r="N10185" s="60"/>
      <c r="O10185" s="60"/>
      <c r="P10185" s="60"/>
      <c r="Q10185" s="60"/>
      <c r="R10185" s="334">
        <v>26134</v>
      </c>
      <c r="S10185" s="319" t="s">
        <v>351</v>
      </c>
      <c r="BE10185" s="60"/>
      <c r="BR10185" s="60"/>
      <c r="BX10185" s="151"/>
      <c r="CB10185" s="151"/>
      <c r="CM10185" s="151"/>
      <c r="CO10185" s="151"/>
      <c r="CT10185" s="151"/>
      <c r="CY10185" s="151"/>
    </row>
    <row r="10186" spans="1:103" x14ac:dyDescent="0.2">
      <c r="A10186" s="60"/>
      <c r="B10186" s="60"/>
      <c r="C10186" s="60"/>
      <c r="D10186" s="60"/>
      <c r="E10186" s="60"/>
      <c r="F10186" s="60"/>
      <c r="G10186" s="60"/>
      <c r="H10186" s="60"/>
      <c r="I10186" s="60"/>
      <c r="J10186" s="60"/>
      <c r="K10186" s="60"/>
      <c r="L10186" s="60"/>
      <c r="M10186" s="60"/>
      <c r="N10186" s="60"/>
      <c r="O10186" s="60"/>
      <c r="P10186" s="60"/>
      <c r="Q10186" s="60"/>
      <c r="R10186" s="334">
        <v>26136</v>
      </c>
      <c r="S10186" s="319" t="s">
        <v>351</v>
      </c>
      <c r="BE10186" s="60"/>
      <c r="BR10186" s="60"/>
      <c r="BX10186" s="151"/>
      <c r="CB10186" s="151"/>
      <c r="CM10186" s="151"/>
      <c r="CO10186" s="151"/>
      <c r="CT10186" s="151"/>
      <c r="CY10186" s="151"/>
    </row>
    <row r="10187" spans="1:103" x14ac:dyDescent="0.2">
      <c r="A10187" s="60"/>
      <c r="B10187" s="60"/>
      <c r="C10187" s="60"/>
      <c r="D10187" s="60"/>
      <c r="E10187" s="60"/>
      <c r="F10187" s="60"/>
      <c r="G10187" s="60"/>
      <c r="H10187" s="60"/>
      <c r="I10187" s="60"/>
      <c r="J10187" s="60"/>
      <c r="K10187" s="60"/>
      <c r="L10187" s="60"/>
      <c r="M10187" s="60"/>
      <c r="N10187" s="60"/>
      <c r="O10187" s="60"/>
      <c r="P10187" s="60"/>
      <c r="Q10187" s="60"/>
      <c r="R10187" s="334">
        <v>26137</v>
      </c>
      <c r="S10187" s="319" t="s">
        <v>351</v>
      </c>
      <c r="BE10187" s="60"/>
      <c r="BR10187" s="60"/>
      <c r="BX10187" s="151"/>
      <c r="CB10187" s="151"/>
      <c r="CM10187" s="151"/>
      <c r="CO10187" s="151"/>
      <c r="CT10187" s="151"/>
      <c r="CY10187" s="151"/>
    </row>
    <row r="10188" spans="1:103" x14ac:dyDescent="0.2">
      <c r="A10188" s="60"/>
      <c r="B10188" s="60"/>
      <c r="C10188" s="60"/>
      <c r="D10188" s="60"/>
      <c r="E10188" s="60"/>
      <c r="F10188" s="60"/>
      <c r="G10188" s="60"/>
      <c r="H10188" s="60"/>
      <c r="I10188" s="60"/>
      <c r="J10188" s="60"/>
      <c r="K10188" s="60"/>
      <c r="L10188" s="60"/>
      <c r="M10188" s="60"/>
      <c r="N10188" s="60"/>
      <c r="O10188" s="60"/>
      <c r="P10188" s="60"/>
      <c r="Q10188" s="60"/>
      <c r="R10188" s="334">
        <v>26138</v>
      </c>
      <c r="S10188" s="319" t="s">
        <v>351</v>
      </c>
      <c r="BE10188" s="60"/>
      <c r="BR10188" s="60"/>
      <c r="BX10188" s="151"/>
      <c r="CB10188" s="151"/>
      <c r="CM10188" s="151"/>
      <c r="CO10188" s="151"/>
      <c r="CT10188" s="151"/>
      <c r="CY10188" s="151"/>
    </row>
    <row r="10189" spans="1:103" x14ac:dyDescent="0.2">
      <c r="A10189" s="60"/>
      <c r="B10189" s="60"/>
      <c r="C10189" s="60"/>
      <c r="D10189" s="60"/>
      <c r="E10189" s="60"/>
      <c r="F10189" s="60"/>
      <c r="G10189" s="60"/>
      <c r="H10189" s="60"/>
      <c r="I10189" s="60"/>
      <c r="J10189" s="60"/>
      <c r="K10189" s="60"/>
      <c r="L10189" s="60"/>
      <c r="M10189" s="60"/>
      <c r="N10189" s="60"/>
      <c r="O10189" s="60"/>
      <c r="P10189" s="60"/>
      <c r="Q10189" s="60"/>
      <c r="R10189" s="334">
        <v>26141</v>
      </c>
      <c r="S10189" s="319" t="s">
        <v>351</v>
      </c>
      <c r="BE10189" s="60"/>
      <c r="BR10189" s="60"/>
      <c r="BX10189" s="151"/>
      <c r="CB10189" s="151"/>
      <c r="CM10189" s="151"/>
      <c r="CO10189" s="151"/>
      <c r="CT10189" s="151"/>
      <c r="CY10189" s="151"/>
    </row>
    <row r="10190" spans="1:103" x14ac:dyDescent="0.2">
      <c r="A10190" s="60"/>
      <c r="B10190" s="60"/>
      <c r="C10190" s="60"/>
      <c r="D10190" s="60"/>
      <c r="E10190" s="60"/>
      <c r="F10190" s="60"/>
      <c r="G10190" s="60"/>
      <c r="H10190" s="60"/>
      <c r="I10190" s="60"/>
      <c r="J10190" s="60"/>
      <c r="K10190" s="60"/>
      <c r="L10190" s="60"/>
      <c r="M10190" s="60"/>
      <c r="N10190" s="60"/>
      <c r="O10190" s="60"/>
      <c r="P10190" s="60"/>
      <c r="Q10190" s="60"/>
      <c r="R10190" s="334">
        <v>26142</v>
      </c>
      <c r="S10190" s="319" t="s">
        <v>351</v>
      </c>
      <c r="BE10190" s="60"/>
      <c r="BR10190" s="60"/>
      <c r="BX10190" s="151"/>
      <c r="CB10190" s="151"/>
      <c r="CM10190" s="151"/>
      <c r="CO10190" s="151"/>
      <c r="CT10190" s="151"/>
      <c r="CY10190" s="151"/>
    </row>
    <row r="10191" spans="1:103" x14ac:dyDescent="0.2">
      <c r="A10191" s="60"/>
      <c r="B10191" s="60"/>
      <c r="C10191" s="60"/>
      <c r="D10191" s="60"/>
      <c r="E10191" s="60"/>
      <c r="F10191" s="60"/>
      <c r="G10191" s="60"/>
      <c r="H10191" s="60"/>
      <c r="I10191" s="60"/>
      <c r="J10191" s="60"/>
      <c r="K10191" s="60"/>
      <c r="L10191" s="60"/>
      <c r="M10191" s="60"/>
      <c r="N10191" s="60"/>
      <c r="O10191" s="60"/>
      <c r="P10191" s="60"/>
      <c r="Q10191" s="60"/>
      <c r="R10191" s="334">
        <v>26143</v>
      </c>
      <c r="S10191" s="319" t="s">
        <v>351</v>
      </c>
      <c r="BE10191" s="60"/>
      <c r="BR10191" s="60"/>
      <c r="BX10191" s="151"/>
      <c r="CB10191" s="151"/>
      <c r="CM10191" s="151"/>
      <c r="CO10191" s="151"/>
      <c r="CT10191" s="151"/>
      <c r="CY10191" s="151"/>
    </row>
    <row r="10192" spans="1:103" x14ac:dyDescent="0.2">
      <c r="A10192" s="60"/>
      <c r="B10192" s="60"/>
      <c r="C10192" s="60"/>
      <c r="D10192" s="60"/>
      <c r="E10192" s="60"/>
      <c r="F10192" s="60"/>
      <c r="G10192" s="60"/>
      <c r="H10192" s="60"/>
      <c r="I10192" s="60"/>
      <c r="J10192" s="60"/>
      <c r="K10192" s="60"/>
      <c r="L10192" s="60"/>
      <c r="M10192" s="60"/>
      <c r="N10192" s="60"/>
      <c r="O10192" s="60"/>
      <c r="P10192" s="60"/>
      <c r="Q10192" s="60"/>
      <c r="R10192" s="334">
        <v>26146</v>
      </c>
      <c r="S10192" s="319" t="s">
        <v>351</v>
      </c>
      <c r="BE10192" s="60"/>
      <c r="BR10192" s="60"/>
      <c r="BX10192" s="151"/>
      <c r="CB10192" s="151"/>
      <c r="CM10192" s="151"/>
      <c r="CO10192" s="151"/>
      <c r="CT10192" s="151"/>
      <c r="CY10192" s="151"/>
    </row>
    <row r="10193" spans="1:103" x14ac:dyDescent="0.2">
      <c r="A10193" s="60"/>
      <c r="B10193" s="60"/>
      <c r="C10193" s="60"/>
      <c r="D10193" s="60"/>
      <c r="E10193" s="60"/>
      <c r="F10193" s="60"/>
      <c r="G10193" s="60"/>
      <c r="H10193" s="60"/>
      <c r="I10193" s="60"/>
      <c r="J10193" s="60"/>
      <c r="K10193" s="60"/>
      <c r="L10193" s="60"/>
      <c r="M10193" s="60"/>
      <c r="N10193" s="60"/>
      <c r="O10193" s="60"/>
      <c r="P10193" s="60"/>
      <c r="Q10193" s="60"/>
      <c r="R10193" s="334">
        <v>26147</v>
      </c>
      <c r="S10193" s="319" t="s">
        <v>351</v>
      </c>
      <c r="BE10193" s="60"/>
      <c r="BR10193" s="60"/>
      <c r="BX10193" s="151"/>
      <c r="CB10193" s="151"/>
      <c r="CM10193" s="151"/>
      <c r="CO10193" s="151"/>
      <c r="CT10193" s="151"/>
      <c r="CY10193" s="151"/>
    </row>
    <row r="10194" spans="1:103" x14ac:dyDescent="0.2">
      <c r="A10194" s="60"/>
      <c r="B10194" s="60"/>
      <c r="C10194" s="60"/>
      <c r="D10194" s="60"/>
      <c r="E10194" s="60"/>
      <c r="F10194" s="60"/>
      <c r="G10194" s="60"/>
      <c r="H10194" s="60"/>
      <c r="I10194" s="60"/>
      <c r="J10194" s="60"/>
      <c r="K10194" s="60"/>
      <c r="L10194" s="60"/>
      <c r="M10194" s="60"/>
      <c r="N10194" s="60"/>
      <c r="O10194" s="60"/>
      <c r="P10194" s="60"/>
      <c r="Q10194" s="60"/>
      <c r="R10194" s="334">
        <v>26148</v>
      </c>
      <c r="S10194" s="319" t="s">
        <v>351</v>
      </c>
      <c r="BE10194" s="60"/>
      <c r="BR10194" s="60"/>
      <c r="BX10194" s="151"/>
      <c r="CB10194" s="151"/>
      <c r="CM10194" s="151"/>
      <c r="CO10194" s="151"/>
      <c r="CT10194" s="151"/>
      <c r="CY10194" s="151"/>
    </row>
    <row r="10195" spans="1:103" x14ac:dyDescent="0.2">
      <c r="A10195" s="60"/>
      <c r="B10195" s="60"/>
      <c r="C10195" s="60"/>
      <c r="D10195" s="60"/>
      <c r="E10195" s="60"/>
      <c r="F10195" s="60"/>
      <c r="G10195" s="60"/>
      <c r="H10195" s="60"/>
      <c r="I10195" s="60"/>
      <c r="J10195" s="60"/>
      <c r="K10195" s="60"/>
      <c r="L10195" s="60"/>
      <c r="M10195" s="60"/>
      <c r="N10195" s="60"/>
      <c r="O10195" s="60"/>
      <c r="P10195" s="60"/>
      <c r="Q10195" s="60"/>
      <c r="R10195" s="334">
        <v>26149</v>
      </c>
      <c r="S10195" s="319" t="s">
        <v>351</v>
      </c>
      <c r="BE10195" s="60"/>
      <c r="BR10195" s="60"/>
      <c r="BX10195" s="151"/>
      <c r="CB10195" s="151"/>
      <c r="CM10195" s="151"/>
      <c r="CO10195" s="151"/>
      <c r="CT10195" s="151"/>
      <c r="CY10195" s="151"/>
    </row>
    <row r="10196" spans="1:103" x14ac:dyDescent="0.2">
      <c r="A10196" s="60"/>
      <c r="B10196" s="60"/>
      <c r="C10196" s="60"/>
      <c r="D10196" s="60"/>
      <c r="E10196" s="60"/>
      <c r="F10196" s="60"/>
      <c r="G10196" s="60"/>
      <c r="H10196" s="60"/>
      <c r="I10196" s="60"/>
      <c r="J10196" s="60"/>
      <c r="K10196" s="60"/>
      <c r="L10196" s="60"/>
      <c r="M10196" s="60"/>
      <c r="N10196" s="60"/>
      <c r="O10196" s="60"/>
      <c r="P10196" s="60"/>
      <c r="Q10196" s="60"/>
      <c r="R10196" s="334">
        <v>26150</v>
      </c>
      <c r="S10196" s="319" t="s">
        <v>351</v>
      </c>
      <c r="BE10196" s="60"/>
      <c r="BR10196" s="60"/>
      <c r="BX10196" s="151"/>
      <c r="CB10196" s="151"/>
      <c r="CM10196" s="151"/>
      <c r="CO10196" s="151"/>
      <c r="CT10196" s="151"/>
      <c r="CY10196" s="151"/>
    </row>
    <row r="10197" spans="1:103" x14ac:dyDescent="0.2">
      <c r="A10197" s="60"/>
      <c r="B10197" s="60"/>
      <c r="C10197" s="60"/>
      <c r="D10197" s="60"/>
      <c r="E10197" s="60"/>
      <c r="F10197" s="60"/>
      <c r="G10197" s="60"/>
      <c r="H10197" s="60"/>
      <c r="I10197" s="60"/>
      <c r="J10197" s="60"/>
      <c r="K10197" s="60"/>
      <c r="L10197" s="60"/>
      <c r="M10197" s="60"/>
      <c r="N10197" s="60"/>
      <c r="O10197" s="60"/>
      <c r="P10197" s="60"/>
      <c r="Q10197" s="60"/>
      <c r="R10197" s="334">
        <v>26151</v>
      </c>
      <c r="S10197" s="319" t="s">
        <v>351</v>
      </c>
      <c r="BE10197" s="60"/>
      <c r="BR10197" s="60"/>
      <c r="BX10197" s="151"/>
      <c r="CB10197" s="151"/>
      <c r="CM10197" s="151"/>
      <c r="CO10197" s="151"/>
      <c r="CT10197" s="151"/>
      <c r="CY10197" s="151"/>
    </row>
    <row r="10198" spans="1:103" x14ac:dyDescent="0.2">
      <c r="A10198" s="60"/>
      <c r="B10198" s="60"/>
      <c r="C10198" s="60"/>
      <c r="D10198" s="60"/>
      <c r="E10198" s="60"/>
      <c r="F10198" s="60"/>
      <c r="G10198" s="60"/>
      <c r="H10198" s="60"/>
      <c r="I10198" s="60"/>
      <c r="J10198" s="60"/>
      <c r="K10198" s="60"/>
      <c r="L10198" s="60"/>
      <c r="M10198" s="60"/>
      <c r="N10198" s="60"/>
      <c r="O10198" s="60"/>
      <c r="P10198" s="60"/>
      <c r="Q10198" s="60"/>
      <c r="R10198" s="334">
        <v>26152</v>
      </c>
      <c r="S10198" s="319" t="s">
        <v>351</v>
      </c>
      <c r="BE10198" s="60"/>
      <c r="BR10198" s="60"/>
      <c r="BX10198" s="151"/>
      <c r="CB10198" s="151"/>
      <c r="CM10198" s="151"/>
      <c r="CO10198" s="151"/>
      <c r="CT10198" s="151"/>
      <c r="CY10198" s="151"/>
    </row>
    <row r="10199" spans="1:103" x14ac:dyDescent="0.2">
      <c r="A10199" s="60"/>
      <c r="B10199" s="60"/>
      <c r="C10199" s="60"/>
      <c r="D10199" s="60"/>
      <c r="E10199" s="60"/>
      <c r="F10199" s="60"/>
      <c r="G10199" s="60"/>
      <c r="H10199" s="60"/>
      <c r="I10199" s="60"/>
      <c r="J10199" s="60"/>
      <c r="K10199" s="60"/>
      <c r="L10199" s="60"/>
      <c r="M10199" s="60"/>
      <c r="N10199" s="60"/>
      <c r="O10199" s="60"/>
      <c r="P10199" s="60"/>
      <c r="Q10199" s="60"/>
      <c r="R10199" s="334">
        <v>26155</v>
      </c>
      <c r="S10199" s="319" t="s">
        <v>351</v>
      </c>
      <c r="BE10199" s="60"/>
      <c r="BR10199" s="60"/>
      <c r="BX10199" s="151"/>
      <c r="CB10199" s="151"/>
      <c r="CM10199" s="151"/>
      <c r="CO10199" s="151"/>
      <c r="CT10199" s="151"/>
      <c r="CY10199" s="151"/>
    </row>
    <row r="10200" spans="1:103" x14ac:dyDescent="0.2">
      <c r="A10200" s="60"/>
      <c r="B10200" s="60"/>
      <c r="C10200" s="60"/>
      <c r="D10200" s="60"/>
      <c r="E10200" s="60"/>
      <c r="F10200" s="60"/>
      <c r="G10200" s="60"/>
      <c r="H10200" s="60"/>
      <c r="I10200" s="60"/>
      <c r="J10200" s="60"/>
      <c r="K10200" s="60"/>
      <c r="L10200" s="60"/>
      <c r="M10200" s="60"/>
      <c r="N10200" s="60"/>
      <c r="O10200" s="60"/>
      <c r="P10200" s="60"/>
      <c r="Q10200" s="60"/>
      <c r="R10200" s="334">
        <v>26159</v>
      </c>
      <c r="S10200" s="319" t="s">
        <v>351</v>
      </c>
      <c r="BE10200" s="60"/>
      <c r="BR10200" s="60"/>
      <c r="BX10200" s="151"/>
      <c r="CB10200" s="151"/>
      <c r="CM10200" s="151"/>
      <c r="CO10200" s="151"/>
      <c r="CT10200" s="151"/>
      <c r="CY10200" s="151"/>
    </row>
    <row r="10201" spans="1:103" x14ac:dyDescent="0.2">
      <c r="A10201" s="60"/>
      <c r="B10201" s="60"/>
      <c r="C10201" s="60"/>
      <c r="D10201" s="60"/>
      <c r="E10201" s="60"/>
      <c r="F10201" s="60"/>
      <c r="G10201" s="60"/>
      <c r="H10201" s="60"/>
      <c r="I10201" s="60"/>
      <c r="J10201" s="60"/>
      <c r="K10201" s="60"/>
      <c r="L10201" s="60"/>
      <c r="M10201" s="60"/>
      <c r="N10201" s="60"/>
      <c r="O10201" s="60"/>
      <c r="P10201" s="60"/>
      <c r="Q10201" s="60"/>
      <c r="R10201" s="334">
        <v>26160</v>
      </c>
      <c r="S10201" s="319" t="s">
        <v>351</v>
      </c>
      <c r="BE10201" s="60"/>
      <c r="BR10201" s="60"/>
      <c r="BX10201" s="151"/>
      <c r="CB10201" s="151"/>
      <c r="CM10201" s="151"/>
      <c r="CO10201" s="151"/>
      <c r="CT10201" s="151"/>
      <c r="CY10201" s="151"/>
    </row>
    <row r="10202" spans="1:103" x14ac:dyDescent="0.2">
      <c r="A10202" s="60"/>
      <c r="B10202" s="60"/>
      <c r="C10202" s="60"/>
      <c r="D10202" s="60"/>
      <c r="E10202" s="60"/>
      <c r="F10202" s="60"/>
      <c r="G10202" s="60"/>
      <c r="H10202" s="60"/>
      <c r="I10202" s="60"/>
      <c r="J10202" s="60"/>
      <c r="K10202" s="60"/>
      <c r="L10202" s="60"/>
      <c r="M10202" s="60"/>
      <c r="N10202" s="60"/>
      <c r="O10202" s="60"/>
      <c r="P10202" s="60"/>
      <c r="Q10202" s="60"/>
      <c r="R10202" s="334">
        <v>26161</v>
      </c>
      <c r="S10202" s="319" t="s">
        <v>351</v>
      </c>
      <c r="BE10202" s="60"/>
      <c r="BR10202" s="60"/>
      <c r="BX10202" s="151"/>
      <c r="CB10202" s="151"/>
      <c r="CM10202" s="151"/>
      <c r="CO10202" s="151"/>
      <c r="CT10202" s="151"/>
      <c r="CY10202" s="151"/>
    </row>
    <row r="10203" spans="1:103" x14ac:dyDescent="0.2">
      <c r="A10203" s="60"/>
      <c r="B10203" s="60"/>
      <c r="C10203" s="60"/>
      <c r="D10203" s="60"/>
      <c r="E10203" s="60"/>
      <c r="F10203" s="60"/>
      <c r="G10203" s="60"/>
      <c r="H10203" s="60"/>
      <c r="I10203" s="60"/>
      <c r="J10203" s="60"/>
      <c r="K10203" s="60"/>
      <c r="L10203" s="60"/>
      <c r="M10203" s="60"/>
      <c r="N10203" s="60"/>
      <c r="O10203" s="60"/>
      <c r="P10203" s="60"/>
      <c r="Q10203" s="60"/>
      <c r="R10203" s="334">
        <v>26162</v>
      </c>
      <c r="S10203" s="319" t="s">
        <v>351</v>
      </c>
      <c r="BE10203" s="60"/>
      <c r="BR10203" s="60"/>
      <c r="BX10203" s="151"/>
      <c r="CB10203" s="151"/>
      <c r="CM10203" s="151"/>
      <c r="CO10203" s="151"/>
      <c r="CT10203" s="151"/>
      <c r="CY10203" s="151"/>
    </row>
    <row r="10204" spans="1:103" x14ac:dyDescent="0.2">
      <c r="A10204" s="60"/>
      <c r="B10204" s="60"/>
      <c r="C10204" s="60"/>
      <c r="D10204" s="60"/>
      <c r="E10204" s="60"/>
      <c r="F10204" s="60"/>
      <c r="G10204" s="60"/>
      <c r="H10204" s="60"/>
      <c r="I10204" s="60"/>
      <c r="J10204" s="60"/>
      <c r="K10204" s="60"/>
      <c r="L10204" s="60"/>
      <c r="M10204" s="60"/>
      <c r="N10204" s="60"/>
      <c r="O10204" s="60"/>
      <c r="P10204" s="60"/>
      <c r="Q10204" s="60"/>
      <c r="R10204" s="334">
        <v>26164</v>
      </c>
      <c r="S10204" s="319" t="s">
        <v>351</v>
      </c>
      <c r="BE10204" s="60"/>
      <c r="BR10204" s="60"/>
      <c r="BX10204" s="151"/>
      <c r="CB10204" s="151"/>
      <c r="CM10204" s="151"/>
      <c r="CO10204" s="151"/>
      <c r="CT10204" s="151"/>
      <c r="CY10204" s="151"/>
    </row>
    <row r="10205" spans="1:103" x14ac:dyDescent="0.2">
      <c r="A10205" s="60"/>
      <c r="B10205" s="60"/>
      <c r="C10205" s="60"/>
      <c r="D10205" s="60"/>
      <c r="E10205" s="60"/>
      <c r="F10205" s="60"/>
      <c r="G10205" s="60"/>
      <c r="H10205" s="60"/>
      <c r="I10205" s="60"/>
      <c r="J10205" s="60"/>
      <c r="K10205" s="60"/>
      <c r="L10205" s="60"/>
      <c r="M10205" s="60"/>
      <c r="N10205" s="60"/>
      <c r="O10205" s="60"/>
      <c r="P10205" s="60"/>
      <c r="Q10205" s="60"/>
      <c r="R10205" s="334">
        <v>26167</v>
      </c>
      <c r="S10205" s="319" t="s">
        <v>351</v>
      </c>
      <c r="BE10205" s="60"/>
      <c r="BR10205" s="60"/>
      <c r="BX10205" s="151"/>
      <c r="CB10205" s="151"/>
      <c r="CM10205" s="151"/>
      <c r="CO10205" s="151"/>
      <c r="CT10205" s="151"/>
      <c r="CY10205" s="151"/>
    </row>
    <row r="10206" spans="1:103" x14ac:dyDescent="0.2">
      <c r="A10206" s="60"/>
      <c r="B10206" s="60"/>
      <c r="C10206" s="60"/>
      <c r="D10206" s="60"/>
      <c r="E10206" s="60"/>
      <c r="F10206" s="60"/>
      <c r="G10206" s="60"/>
      <c r="H10206" s="60"/>
      <c r="I10206" s="60"/>
      <c r="J10206" s="60"/>
      <c r="K10206" s="60"/>
      <c r="L10206" s="60"/>
      <c r="M10206" s="60"/>
      <c r="N10206" s="60"/>
      <c r="O10206" s="60"/>
      <c r="P10206" s="60"/>
      <c r="Q10206" s="60"/>
      <c r="R10206" s="334">
        <v>26169</v>
      </c>
      <c r="S10206" s="319" t="s">
        <v>351</v>
      </c>
      <c r="BE10206" s="60"/>
      <c r="BR10206" s="60"/>
      <c r="BX10206" s="151"/>
      <c r="CB10206" s="151"/>
      <c r="CM10206" s="151"/>
      <c r="CO10206" s="151"/>
      <c r="CT10206" s="151"/>
      <c r="CY10206" s="151"/>
    </row>
    <row r="10207" spans="1:103" x14ac:dyDescent="0.2">
      <c r="A10207" s="60"/>
      <c r="B10207" s="60"/>
      <c r="C10207" s="60"/>
      <c r="D10207" s="60"/>
      <c r="E10207" s="60"/>
      <c r="F10207" s="60"/>
      <c r="G10207" s="60"/>
      <c r="H10207" s="60"/>
      <c r="I10207" s="60"/>
      <c r="J10207" s="60"/>
      <c r="K10207" s="60"/>
      <c r="L10207" s="60"/>
      <c r="M10207" s="60"/>
      <c r="N10207" s="60"/>
      <c r="O10207" s="60"/>
      <c r="P10207" s="60"/>
      <c r="Q10207" s="60"/>
      <c r="R10207" s="334">
        <v>26170</v>
      </c>
      <c r="S10207" s="319" t="s">
        <v>351</v>
      </c>
      <c r="BE10207" s="60"/>
      <c r="BR10207" s="60"/>
      <c r="BX10207" s="151"/>
      <c r="CB10207" s="151"/>
      <c r="CM10207" s="151"/>
      <c r="CO10207" s="151"/>
      <c r="CT10207" s="151"/>
      <c r="CY10207" s="151"/>
    </row>
    <row r="10208" spans="1:103" x14ac:dyDescent="0.2">
      <c r="A10208" s="60"/>
      <c r="B10208" s="60"/>
      <c r="C10208" s="60"/>
      <c r="D10208" s="60"/>
      <c r="E10208" s="60"/>
      <c r="F10208" s="60"/>
      <c r="G10208" s="60"/>
      <c r="H10208" s="60"/>
      <c r="I10208" s="60"/>
      <c r="J10208" s="60"/>
      <c r="K10208" s="60"/>
      <c r="L10208" s="60"/>
      <c r="M10208" s="60"/>
      <c r="N10208" s="60"/>
      <c r="O10208" s="60"/>
      <c r="P10208" s="60"/>
      <c r="Q10208" s="60"/>
      <c r="R10208" s="334">
        <v>26175</v>
      </c>
      <c r="S10208" s="319" t="s">
        <v>351</v>
      </c>
      <c r="BE10208" s="60"/>
      <c r="BR10208" s="60"/>
      <c r="BX10208" s="151"/>
      <c r="CB10208" s="151"/>
      <c r="CM10208" s="151"/>
      <c r="CO10208" s="151"/>
      <c r="CT10208" s="151"/>
      <c r="CY10208" s="151"/>
    </row>
    <row r="10209" spans="1:103" x14ac:dyDescent="0.2">
      <c r="A10209" s="60"/>
      <c r="B10209" s="60"/>
      <c r="C10209" s="60"/>
      <c r="D10209" s="60"/>
      <c r="E10209" s="60"/>
      <c r="F10209" s="60"/>
      <c r="G10209" s="60"/>
      <c r="H10209" s="60"/>
      <c r="I10209" s="60"/>
      <c r="J10209" s="60"/>
      <c r="K10209" s="60"/>
      <c r="L10209" s="60"/>
      <c r="M10209" s="60"/>
      <c r="N10209" s="60"/>
      <c r="O10209" s="60"/>
      <c r="P10209" s="60"/>
      <c r="Q10209" s="60"/>
      <c r="R10209" s="334">
        <v>26178</v>
      </c>
      <c r="S10209" s="319" t="s">
        <v>351</v>
      </c>
      <c r="BE10209" s="60"/>
      <c r="BR10209" s="60"/>
      <c r="BX10209" s="151"/>
      <c r="CB10209" s="151"/>
      <c r="CM10209" s="151"/>
      <c r="CO10209" s="151"/>
      <c r="CT10209" s="151"/>
      <c r="CY10209" s="151"/>
    </row>
    <row r="10210" spans="1:103" x14ac:dyDescent="0.2">
      <c r="A10210" s="60"/>
      <c r="B10210" s="60"/>
      <c r="C10210" s="60"/>
      <c r="D10210" s="60"/>
      <c r="E10210" s="60"/>
      <c r="F10210" s="60"/>
      <c r="G10210" s="60"/>
      <c r="H10210" s="60"/>
      <c r="I10210" s="60"/>
      <c r="J10210" s="60"/>
      <c r="K10210" s="60"/>
      <c r="L10210" s="60"/>
      <c r="M10210" s="60"/>
      <c r="N10210" s="60"/>
      <c r="O10210" s="60"/>
      <c r="P10210" s="60"/>
      <c r="Q10210" s="60"/>
      <c r="R10210" s="334">
        <v>26180</v>
      </c>
      <c r="S10210" s="319" t="s">
        <v>351</v>
      </c>
      <c r="BE10210" s="60"/>
      <c r="BR10210" s="60"/>
      <c r="BX10210" s="151"/>
      <c r="CB10210" s="151"/>
      <c r="CM10210" s="151"/>
      <c r="CO10210" s="151"/>
      <c r="CT10210" s="151"/>
      <c r="CY10210" s="151"/>
    </row>
    <row r="10211" spans="1:103" x14ac:dyDescent="0.2">
      <c r="A10211" s="60"/>
      <c r="B10211" s="60"/>
      <c r="C10211" s="60"/>
      <c r="D10211" s="60"/>
      <c r="E10211" s="60"/>
      <c r="F10211" s="60"/>
      <c r="G10211" s="60"/>
      <c r="H10211" s="60"/>
      <c r="I10211" s="60"/>
      <c r="J10211" s="60"/>
      <c r="K10211" s="60"/>
      <c r="L10211" s="60"/>
      <c r="M10211" s="60"/>
      <c r="N10211" s="60"/>
      <c r="O10211" s="60"/>
      <c r="P10211" s="60"/>
      <c r="Q10211" s="60"/>
      <c r="R10211" s="334">
        <v>26181</v>
      </c>
      <c r="S10211" s="319" t="s">
        <v>351</v>
      </c>
      <c r="BE10211" s="60"/>
      <c r="BR10211" s="60"/>
      <c r="BX10211" s="151"/>
      <c r="CB10211" s="151"/>
      <c r="CM10211" s="151"/>
      <c r="CO10211" s="151"/>
      <c r="CT10211" s="151"/>
      <c r="CY10211" s="151"/>
    </row>
    <row r="10212" spans="1:103" x14ac:dyDescent="0.2">
      <c r="A10212" s="60"/>
      <c r="B10212" s="60"/>
      <c r="C10212" s="60"/>
      <c r="D10212" s="60"/>
      <c r="E10212" s="60"/>
      <c r="F10212" s="60"/>
      <c r="G10212" s="60"/>
      <c r="H10212" s="60"/>
      <c r="I10212" s="60"/>
      <c r="J10212" s="60"/>
      <c r="K10212" s="60"/>
      <c r="L10212" s="60"/>
      <c r="M10212" s="60"/>
      <c r="N10212" s="60"/>
      <c r="O10212" s="60"/>
      <c r="P10212" s="60"/>
      <c r="Q10212" s="60"/>
      <c r="R10212" s="334">
        <v>26184</v>
      </c>
      <c r="S10212" s="319" t="s">
        <v>351</v>
      </c>
      <c r="BE10212" s="60"/>
      <c r="BR10212" s="60"/>
      <c r="BX10212" s="151"/>
      <c r="CB10212" s="151"/>
      <c r="CM10212" s="151"/>
      <c r="CO10212" s="151"/>
      <c r="CT10212" s="151"/>
      <c r="CY10212" s="151"/>
    </row>
    <row r="10213" spans="1:103" x14ac:dyDescent="0.2">
      <c r="A10213" s="60"/>
      <c r="B10213" s="60"/>
      <c r="C10213" s="60"/>
      <c r="D10213" s="60"/>
      <c r="E10213" s="60"/>
      <c r="F10213" s="60"/>
      <c r="G10213" s="60"/>
      <c r="H10213" s="60"/>
      <c r="I10213" s="60"/>
      <c r="J10213" s="60"/>
      <c r="K10213" s="60"/>
      <c r="L10213" s="60"/>
      <c r="M10213" s="60"/>
      <c r="N10213" s="60"/>
      <c r="O10213" s="60"/>
      <c r="P10213" s="60"/>
      <c r="Q10213" s="60"/>
      <c r="R10213" s="334">
        <v>26187</v>
      </c>
      <c r="S10213" s="319" t="s">
        <v>351</v>
      </c>
      <c r="BE10213" s="60"/>
      <c r="BR10213" s="60"/>
      <c r="BX10213" s="151"/>
      <c r="CB10213" s="151"/>
      <c r="CM10213" s="151"/>
      <c r="CO10213" s="151"/>
      <c r="CT10213" s="151"/>
      <c r="CY10213" s="151"/>
    </row>
    <row r="10214" spans="1:103" x14ac:dyDescent="0.2">
      <c r="A10214" s="60"/>
      <c r="B10214" s="60"/>
      <c r="C10214" s="60"/>
      <c r="D10214" s="60"/>
      <c r="E10214" s="60"/>
      <c r="F10214" s="60"/>
      <c r="G10214" s="60"/>
      <c r="H10214" s="60"/>
      <c r="I10214" s="60"/>
      <c r="J10214" s="60"/>
      <c r="K10214" s="60"/>
      <c r="L10214" s="60"/>
      <c r="M10214" s="60"/>
      <c r="N10214" s="60"/>
      <c r="O10214" s="60"/>
      <c r="P10214" s="60"/>
      <c r="Q10214" s="60"/>
      <c r="R10214" s="334">
        <v>26201</v>
      </c>
      <c r="S10214" s="319" t="s">
        <v>351</v>
      </c>
      <c r="BE10214" s="60"/>
      <c r="BR10214" s="60"/>
      <c r="BX10214" s="151"/>
      <c r="CB10214" s="151"/>
      <c r="CM10214" s="151"/>
      <c r="CO10214" s="151"/>
      <c r="CT10214" s="151"/>
      <c r="CY10214" s="151"/>
    </row>
    <row r="10215" spans="1:103" x14ac:dyDescent="0.2">
      <c r="A10215" s="60"/>
      <c r="B10215" s="60"/>
      <c r="C10215" s="60"/>
      <c r="D10215" s="60"/>
      <c r="E10215" s="60"/>
      <c r="F10215" s="60"/>
      <c r="G10215" s="60"/>
      <c r="H10215" s="60"/>
      <c r="I10215" s="60"/>
      <c r="J10215" s="60"/>
      <c r="K10215" s="60"/>
      <c r="L10215" s="60"/>
      <c r="M10215" s="60"/>
      <c r="N10215" s="60"/>
      <c r="O10215" s="60"/>
      <c r="P10215" s="60"/>
      <c r="Q10215" s="60"/>
      <c r="R10215" s="334">
        <v>26202</v>
      </c>
      <c r="S10215" s="319" t="s">
        <v>351</v>
      </c>
      <c r="BE10215" s="60"/>
      <c r="BR10215" s="60"/>
      <c r="BX10215" s="151"/>
      <c r="CB10215" s="151"/>
      <c r="CM10215" s="151"/>
      <c r="CO10215" s="151"/>
      <c r="CT10215" s="151"/>
      <c r="CY10215" s="151"/>
    </row>
    <row r="10216" spans="1:103" x14ac:dyDescent="0.2">
      <c r="A10216" s="60"/>
      <c r="B10216" s="60"/>
      <c r="C10216" s="60"/>
      <c r="D10216" s="60"/>
      <c r="E10216" s="60"/>
      <c r="F10216" s="60"/>
      <c r="G10216" s="60"/>
      <c r="H10216" s="60"/>
      <c r="I10216" s="60"/>
      <c r="J10216" s="60"/>
      <c r="K10216" s="60"/>
      <c r="L10216" s="60"/>
      <c r="M10216" s="60"/>
      <c r="N10216" s="60"/>
      <c r="O10216" s="60"/>
      <c r="P10216" s="60"/>
      <c r="Q10216" s="60"/>
      <c r="R10216" s="334">
        <v>26203</v>
      </c>
      <c r="S10216" s="319" t="s">
        <v>351</v>
      </c>
      <c r="BE10216" s="60"/>
      <c r="BR10216" s="60"/>
      <c r="BX10216" s="151"/>
      <c r="CB10216" s="151"/>
      <c r="CM10216" s="151"/>
      <c r="CO10216" s="151"/>
      <c r="CT10216" s="151"/>
      <c r="CY10216" s="151"/>
    </row>
    <row r="10217" spans="1:103" x14ac:dyDescent="0.2">
      <c r="A10217" s="60"/>
      <c r="B10217" s="60"/>
      <c r="C10217" s="60"/>
      <c r="D10217" s="60"/>
      <c r="E10217" s="60"/>
      <c r="F10217" s="60"/>
      <c r="G10217" s="60"/>
      <c r="H10217" s="60"/>
      <c r="I10217" s="60"/>
      <c r="J10217" s="60"/>
      <c r="K10217" s="60"/>
      <c r="L10217" s="60"/>
      <c r="M10217" s="60"/>
      <c r="N10217" s="60"/>
      <c r="O10217" s="60"/>
      <c r="P10217" s="60"/>
      <c r="Q10217" s="60"/>
      <c r="R10217" s="334">
        <v>26205</v>
      </c>
      <c r="S10217" s="319" t="s">
        <v>351</v>
      </c>
      <c r="BE10217" s="60"/>
      <c r="BR10217" s="60"/>
      <c r="BX10217" s="151"/>
      <c r="CB10217" s="151"/>
      <c r="CM10217" s="151"/>
      <c r="CO10217" s="151"/>
      <c r="CT10217" s="151"/>
      <c r="CY10217" s="151"/>
    </row>
    <row r="10218" spans="1:103" x14ac:dyDescent="0.2">
      <c r="A10218" s="60"/>
      <c r="B10218" s="60"/>
      <c r="C10218" s="60"/>
      <c r="D10218" s="60"/>
      <c r="E10218" s="60"/>
      <c r="F10218" s="60"/>
      <c r="G10218" s="60"/>
      <c r="H10218" s="60"/>
      <c r="I10218" s="60"/>
      <c r="J10218" s="60"/>
      <c r="K10218" s="60"/>
      <c r="L10218" s="60"/>
      <c r="M10218" s="60"/>
      <c r="N10218" s="60"/>
      <c r="O10218" s="60"/>
      <c r="P10218" s="60"/>
      <c r="Q10218" s="60"/>
      <c r="R10218" s="334">
        <v>26206</v>
      </c>
      <c r="S10218" s="319" t="s">
        <v>351</v>
      </c>
      <c r="BE10218" s="60"/>
      <c r="BR10218" s="60"/>
      <c r="BX10218" s="151"/>
      <c r="CB10218" s="151"/>
      <c r="CM10218" s="151"/>
      <c r="CO10218" s="151"/>
      <c r="CT10218" s="151"/>
      <c r="CY10218" s="151"/>
    </row>
    <row r="10219" spans="1:103" x14ac:dyDescent="0.2">
      <c r="A10219" s="60"/>
      <c r="B10219" s="60"/>
      <c r="C10219" s="60"/>
      <c r="D10219" s="60"/>
      <c r="E10219" s="60"/>
      <c r="F10219" s="60"/>
      <c r="G10219" s="60"/>
      <c r="H10219" s="60"/>
      <c r="I10219" s="60"/>
      <c r="J10219" s="60"/>
      <c r="K10219" s="60"/>
      <c r="L10219" s="60"/>
      <c r="M10219" s="60"/>
      <c r="N10219" s="60"/>
      <c r="O10219" s="60"/>
      <c r="P10219" s="60"/>
      <c r="Q10219" s="60"/>
      <c r="R10219" s="334">
        <v>26208</v>
      </c>
      <c r="S10219" s="319" t="s">
        <v>351</v>
      </c>
      <c r="BE10219" s="60"/>
      <c r="BR10219" s="60"/>
      <c r="BX10219" s="151"/>
      <c r="CB10219" s="151"/>
      <c r="CM10219" s="151"/>
      <c r="CO10219" s="151"/>
      <c r="CT10219" s="151"/>
      <c r="CY10219" s="151"/>
    </row>
    <row r="10220" spans="1:103" x14ac:dyDescent="0.2">
      <c r="A10220" s="60"/>
      <c r="B10220" s="60"/>
      <c r="C10220" s="60"/>
      <c r="D10220" s="60"/>
      <c r="E10220" s="60"/>
      <c r="F10220" s="60"/>
      <c r="G10220" s="60"/>
      <c r="H10220" s="60"/>
      <c r="I10220" s="60"/>
      <c r="J10220" s="60"/>
      <c r="K10220" s="60"/>
      <c r="L10220" s="60"/>
      <c r="M10220" s="60"/>
      <c r="N10220" s="60"/>
      <c r="O10220" s="60"/>
      <c r="P10220" s="60"/>
      <c r="Q10220" s="60"/>
      <c r="R10220" s="334">
        <v>26209</v>
      </c>
      <c r="S10220" s="319" t="s">
        <v>351</v>
      </c>
      <c r="BE10220" s="60"/>
      <c r="BR10220" s="60"/>
      <c r="BX10220" s="151"/>
      <c r="CB10220" s="151"/>
      <c r="CM10220" s="151"/>
      <c r="CO10220" s="151"/>
      <c r="CT10220" s="151"/>
      <c r="CY10220" s="151"/>
    </row>
    <row r="10221" spans="1:103" x14ac:dyDescent="0.2">
      <c r="A10221" s="60"/>
      <c r="B10221" s="60"/>
      <c r="C10221" s="60"/>
      <c r="D10221" s="60"/>
      <c r="E10221" s="60"/>
      <c r="F10221" s="60"/>
      <c r="G10221" s="60"/>
      <c r="H10221" s="60"/>
      <c r="I10221" s="60"/>
      <c r="J10221" s="60"/>
      <c r="K10221" s="60"/>
      <c r="L10221" s="60"/>
      <c r="M10221" s="60"/>
      <c r="N10221" s="60"/>
      <c r="O10221" s="60"/>
      <c r="P10221" s="60"/>
      <c r="Q10221" s="60"/>
      <c r="R10221" s="334">
        <v>26210</v>
      </c>
      <c r="S10221" s="319" t="s">
        <v>351</v>
      </c>
      <c r="BE10221" s="60"/>
      <c r="BR10221" s="60"/>
      <c r="BX10221" s="151"/>
      <c r="CB10221" s="151"/>
      <c r="CM10221" s="151"/>
      <c r="CO10221" s="151"/>
      <c r="CT10221" s="151"/>
      <c r="CY10221" s="151"/>
    </row>
    <row r="10222" spans="1:103" x14ac:dyDescent="0.2">
      <c r="A10222" s="60"/>
      <c r="B10222" s="60"/>
      <c r="C10222" s="60"/>
      <c r="D10222" s="60"/>
      <c r="E10222" s="60"/>
      <c r="F10222" s="60"/>
      <c r="G10222" s="60"/>
      <c r="H10222" s="60"/>
      <c r="I10222" s="60"/>
      <c r="J10222" s="60"/>
      <c r="K10222" s="60"/>
      <c r="L10222" s="60"/>
      <c r="M10222" s="60"/>
      <c r="N10222" s="60"/>
      <c r="O10222" s="60"/>
      <c r="P10222" s="60"/>
      <c r="Q10222" s="60"/>
      <c r="R10222" s="334">
        <v>26215</v>
      </c>
      <c r="S10222" s="319" t="s">
        <v>351</v>
      </c>
      <c r="BE10222" s="60"/>
      <c r="BR10222" s="60"/>
      <c r="BX10222" s="151"/>
      <c r="CB10222" s="151"/>
      <c r="CM10222" s="151"/>
      <c r="CO10222" s="151"/>
      <c r="CT10222" s="151"/>
      <c r="CY10222" s="151"/>
    </row>
    <row r="10223" spans="1:103" x14ac:dyDescent="0.2">
      <c r="A10223" s="60"/>
      <c r="B10223" s="60"/>
      <c r="C10223" s="60"/>
      <c r="D10223" s="60"/>
      <c r="E10223" s="60"/>
      <c r="F10223" s="60"/>
      <c r="G10223" s="60"/>
      <c r="H10223" s="60"/>
      <c r="I10223" s="60"/>
      <c r="J10223" s="60"/>
      <c r="K10223" s="60"/>
      <c r="L10223" s="60"/>
      <c r="M10223" s="60"/>
      <c r="N10223" s="60"/>
      <c r="O10223" s="60"/>
      <c r="P10223" s="60"/>
      <c r="Q10223" s="60"/>
      <c r="R10223" s="334">
        <v>26217</v>
      </c>
      <c r="S10223" s="319" t="s">
        <v>351</v>
      </c>
      <c r="BE10223" s="60"/>
      <c r="BR10223" s="60"/>
      <c r="BX10223" s="151"/>
      <c r="CB10223" s="151"/>
      <c r="CM10223" s="151"/>
      <c r="CO10223" s="151"/>
      <c r="CT10223" s="151"/>
      <c r="CY10223" s="151"/>
    </row>
    <row r="10224" spans="1:103" x14ac:dyDescent="0.2">
      <c r="A10224" s="60"/>
      <c r="B10224" s="60"/>
      <c r="C10224" s="60"/>
      <c r="D10224" s="60"/>
      <c r="E10224" s="60"/>
      <c r="F10224" s="60"/>
      <c r="G10224" s="60"/>
      <c r="H10224" s="60"/>
      <c r="I10224" s="60"/>
      <c r="J10224" s="60"/>
      <c r="K10224" s="60"/>
      <c r="L10224" s="60"/>
      <c r="M10224" s="60"/>
      <c r="N10224" s="60"/>
      <c r="O10224" s="60"/>
      <c r="P10224" s="60"/>
      <c r="Q10224" s="60"/>
      <c r="R10224" s="334">
        <v>26218</v>
      </c>
      <c r="S10224" s="319" t="s">
        <v>351</v>
      </c>
      <c r="BE10224" s="60"/>
      <c r="BR10224" s="60"/>
      <c r="BX10224" s="151"/>
      <c r="CB10224" s="151"/>
      <c r="CM10224" s="151"/>
      <c r="CO10224" s="151"/>
      <c r="CT10224" s="151"/>
      <c r="CY10224" s="151"/>
    </row>
    <row r="10225" spans="1:103" x14ac:dyDescent="0.2">
      <c r="A10225" s="60"/>
      <c r="B10225" s="60"/>
      <c r="C10225" s="60"/>
      <c r="D10225" s="60"/>
      <c r="E10225" s="60"/>
      <c r="F10225" s="60"/>
      <c r="G10225" s="60"/>
      <c r="H10225" s="60"/>
      <c r="I10225" s="60"/>
      <c r="J10225" s="60"/>
      <c r="K10225" s="60"/>
      <c r="L10225" s="60"/>
      <c r="M10225" s="60"/>
      <c r="N10225" s="60"/>
      <c r="O10225" s="60"/>
      <c r="P10225" s="60"/>
      <c r="Q10225" s="60"/>
      <c r="R10225" s="334">
        <v>26222</v>
      </c>
      <c r="S10225" s="319" t="s">
        <v>351</v>
      </c>
      <c r="BE10225" s="60"/>
      <c r="BR10225" s="60"/>
      <c r="BX10225" s="151"/>
      <c r="CB10225" s="151"/>
      <c r="CM10225" s="151"/>
      <c r="CO10225" s="151"/>
      <c r="CT10225" s="151"/>
      <c r="CY10225" s="151"/>
    </row>
    <row r="10226" spans="1:103" x14ac:dyDescent="0.2">
      <c r="A10226" s="60"/>
      <c r="B10226" s="60"/>
      <c r="C10226" s="60"/>
      <c r="D10226" s="60"/>
      <c r="E10226" s="60"/>
      <c r="F10226" s="60"/>
      <c r="G10226" s="60"/>
      <c r="H10226" s="60"/>
      <c r="I10226" s="60"/>
      <c r="J10226" s="60"/>
      <c r="K10226" s="60"/>
      <c r="L10226" s="60"/>
      <c r="M10226" s="60"/>
      <c r="N10226" s="60"/>
      <c r="O10226" s="60"/>
      <c r="P10226" s="60"/>
      <c r="Q10226" s="60"/>
      <c r="R10226" s="334">
        <v>26224</v>
      </c>
      <c r="S10226" s="319" t="s">
        <v>351</v>
      </c>
      <c r="BE10226" s="60"/>
      <c r="BR10226" s="60"/>
      <c r="BX10226" s="151"/>
      <c r="CB10226" s="151"/>
      <c r="CM10226" s="151"/>
      <c r="CO10226" s="151"/>
      <c r="CT10226" s="151"/>
      <c r="CY10226" s="151"/>
    </row>
    <row r="10227" spans="1:103" x14ac:dyDescent="0.2">
      <c r="A10227" s="60"/>
      <c r="B10227" s="60"/>
      <c r="C10227" s="60"/>
      <c r="D10227" s="60"/>
      <c r="E10227" s="60"/>
      <c r="F10227" s="60"/>
      <c r="G10227" s="60"/>
      <c r="H10227" s="60"/>
      <c r="I10227" s="60"/>
      <c r="J10227" s="60"/>
      <c r="K10227" s="60"/>
      <c r="L10227" s="60"/>
      <c r="M10227" s="60"/>
      <c r="N10227" s="60"/>
      <c r="O10227" s="60"/>
      <c r="P10227" s="60"/>
      <c r="Q10227" s="60"/>
      <c r="R10227" s="334">
        <v>26228</v>
      </c>
      <c r="S10227" s="319" t="s">
        <v>351</v>
      </c>
      <c r="BE10227" s="60"/>
      <c r="BR10227" s="60"/>
      <c r="BX10227" s="151"/>
      <c r="CB10227" s="151"/>
      <c r="CM10227" s="151"/>
      <c r="CO10227" s="151"/>
      <c r="CT10227" s="151"/>
      <c r="CY10227" s="151"/>
    </row>
    <row r="10228" spans="1:103" x14ac:dyDescent="0.2">
      <c r="A10228" s="60"/>
      <c r="B10228" s="60"/>
      <c r="C10228" s="60"/>
      <c r="D10228" s="60"/>
      <c r="E10228" s="60"/>
      <c r="F10228" s="60"/>
      <c r="G10228" s="60"/>
      <c r="H10228" s="60"/>
      <c r="I10228" s="60"/>
      <c r="J10228" s="60"/>
      <c r="K10228" s="60"/>
      <c r="L10228" s="60"/>
      <c r="M10228" s="60"/>
      <c r="N10228" s="60"/>
      <c r="O10228" s="60"/>
      <c r="P10228" s="60"/>
      <c r="Q10228" s="60"/>
      <c r="R10228" s="334">
        <v>26229</v>
      </c>
      <c r="S10228" s="319" t="s">
        <v>351</v>
      </c>
      <c r="BE10228" s="60"/>
      <c r="BR10228" s="60"/>
      <c r="BX10228" s="151"/>
      <c r="CB10228" s="151"/>
      <c r="CM10228" s="151"/>
      <c r="CO10228" s="151"/>
      <c r="CT10228" s="151"/>
      <c r="CY10228" s="151"/>
    </row>
    <row r="10229" spans="1:103" x14ac:dyDescent="0.2">
      <c r="A10229" s="60"/>
      <c r="B10229" s="60"/>
      <c r="C10229" s="60"/>
      <c r="D10229" s="60"/>
      <c r="E10229" s="60"/>
      <c r="F10229" s="60"/>
      <c r="G10229" s="60"/>
      <c r="H10229" s="60"/>
      <c r="I10229" s="60"/>
      <c r="J10229" s="60"/>
      <c r="K10229" s="60"/>
      <c r="L10229" s="60"/>
      <c r="M10229" s="60"/>
      <c r="N10229" s="60"/>
      <c r="O10229" s="60"/>
      <c r="P10229" s="60"/>
      <c r="Q10229" s="60"/>
      <c r="R10229" s="334">
        <v>26230</v>
      </c>
      <c r="S10229" s="319" t="s">
        <v>351</v>
      </c>
      <c r="BE10229" s="60"/>
      <c r="BR10229" s="60"/>
      <c r="BX10229" s="151"/>
      <c r="CB10229" s="151"/>
      <c r="CM10229" s="151"/>
      <c r="CO10229" s="151"/>
      <c r="CT10229" s="151"/>
      <c r="CY10229" s="151"/>
    </row>
    <row r="10230" spans="1:103" x14ac:dyDescent="0.2">
      <c r="A10230" s="60"/>
      <c r="B10230" s="60"/>
      <c r="C10230" s="60"/>
      <c r="D10230" s="60"/>
      <c r="E10230" s="60"/>
      <c r="F10230" s="60"/>
      <c r="G10230" s="60"/>
      <c r="H10230" s="60"/>
      <c r="I10230" s="60"/>
      <c r="J10230" s="60"/>
      <c r="K10230" s="60"/>
      <c r="L10230" s="60"/>
      <c r="M10230" s="60"/>
      <c r="N10230" s="60"/>
      <c r="O10230" s="60"/>
      <c r="P10230" s="60"/>
      <c r="Q10230" s="60"/>
      <c r="R10230" s="334">
        <v>26234</v>
      </c>
      <c r="S10230" s="319" t="s">
        <v>351</v>
      </c>
      <c r="BE10230" s="60"/>
      <c r="BR10230" s="60"/>
      <c r="BX10230" s="151"/>
      <c r="CB10230" s="151"/>
      <c r="CM10230" s="151"/>
      <c r="CO10230" s="151"/>
      <c r="CT10230" s="151"/>
      <c r="CY10230" s="151"/>
    </row>
    <row r="10231" spans="1:103" x14ac:dyDescent="0.2">
      <c r="A10231" s="60"/>
      <c r="B10231" s="60"/>
      <c r="C10231" s="60"/>
      <c r="D10231" s="60"/>
      <c r="E10231" s="60"/>
      <c r="F10231" s="60"/>
      <c r="G10231" s="60"/>
      <c r="H10231" s="60"/>
      <c r="I10231" s="60"/>
      <c r="J10231" s="60"/>
      <c r="K10231" s="60"/>
      <c r="L10231" s="60"/>
      <c r="M10231" s="60"/>
      <c r="N10231" s="60"/>
      <c r="O10231" s="60"/>
      <c r="P10231" s="60"/>
      <c r="Q10231" s="60"/>
      <c r="R10231" s="334">
        <v>26236</v>
      </c>
      <c r="S10231" s="319" t="s">
        <v>351</v>
      </c>
      <c r="BE10231" s="60"/>
      <c r="BR10231" s="60"/>
      <c r="BX10231" s="151"/>
      <c r="CB10231" s="151"/>
      <c r="CM10231" s="151"/>
      <c r="CO10231" s="151"/>
      <c r="CT10231" s="151"/>
      <c r="CY10231" s="151"/>
    </row>
    <row r="10232" spans="1:103" x14ac:dyDescent="0.2">
      <c r="A10232" s="60"/>
      <c r="B10232" s="60"/>
      <c r="C10232" s="60"/>
      <c r="D10232" s="60"/>
      <c r="E10232" s="60"/>
      <c r="F10232" s="60"/>
      <c r="G10232" s="60"/>
      <c r="H10232" s="60"/>
      <c r="I10232" s="60"/>
      <c r="J10232" s="60"/>
      <c r="K10232" s="60"/>
      <c r="L10232" s="60"/>
      <c r="M10232" s="60"/>
      <c r="N10232" s="60"/>
      <c r="O10232" s="60"/>
      <c r="P10232" s="60"/>
      <c r="Q10232" s="60"/>
      <c r="R10232" s="334">
        <v>26237</v>
      </c>
      <c r="S10232" s="319" t="s">
        <v>351</v>
      </c>
      <c r="BE10232" s="60"/>
      <c r="BR10232" s="60"/>
      <c r="BX10232" s="151"/>
      <c r="CB10232" s="151"/>
      <c r="CM10232" s="151"/>
      <c r="CO10232" s="151"/>
      <c r="CT10232" s="151"/>
      <c r="CY10232" s="151"/>
    </row>
    <row r="10233" spans="1:103" x14ac:dyDescent="0.2">
      <c r="A10233" s="60"/>
      <c r="B10233" s="60"/>
      <c r="C10233" s="60"/>
      <c r="D10233" s="60"/>
      <c r="E10233" s="60"/>
      <c r="F10233" s="60"/>
      <c r="G10233" s="60"/>
      <c r="H10233" s="60"/>
      <c r="I10233" s="60"/>
      <c r="J10233" s="60"/>
      <c r="K10233" s="60"/>
      <c r="L10233" s="60"/>
      <c r="M10233" s="60"/>
      <c r="N10233" s="60"/>
      <c r="O10233" s="60"/>
      <c r="P10233" s="60"/>
      <c r="Q10233" s="60"/>
      <c r="R10233" s="334">
        <v>26238</v>
      </c>
      <c r="S10233" s="319" t="s">
        <v>351</v>
      </c>
      <c r="BE10233" s="60"/>
      <c r="BR10233" s="60"/>
      <c r="BX10233" s="151"/>
      <c r="CB10233" s="151"/>
      <c r="CM10233" s="151"/>
      <c r="CO10233" s="151"/>
      <c r="CT10233" s="151"/>
      <c r="CY10233" s="151"/>
    </row>
    <row r="10234" spans="1:103" x14ac:dyDescent="0.2">
      <c r="A10234" s="60"/>
      <c r="B10234" s="60"/>
      <c r="C10234" s="60"/>
      <c r="D10234" s="60"/>
      <c r="E10234" s="60"/>
      <c r="F10234" s="60"/>
      <c r="G10234" s="60"/>
      <c r="H10234" s="60"/>
      <c r="I10234" s="60"/>
      <c r="J10234" s="60"/>
      <c r="K10234" s="60"/>
      <c r="L10234" s="60"/>
      <c r="M10234" s="60"/>
      <c r="N10234" s="60"/>
      <c r="O10234" s="60"/>
      <c r="P10234" s="60"/>
      <c r="Q10234" s="60"/>
      <c r="R10234" s="334">
        <v>26241</v>
      </c>
      <c r="S10234" s="319" t="s">
        <v>351</v>
      </c>
      <c r="BE10234" s="60"/>
      <c r="BR10234" s="60"/>
      <c r="BX10234" s="151"/>
      <c r="CB10234" s="151"/>
      <c r="CM10234" s="151"/>
      <c r="CO10234" s="151"/>
      <c r="CT10234" s="151"/>
      <c r="CY10234" s="151"/>
    </row>
    <row r="10235" spans="1:103" x14ac:dyDescent="0.2">
      <c r="A10235" s="60"/>
      <c r="B10235" s="60"/>
      <c r="C10235" s="60"/>
      <c r="D10235" s="60"/>
      <c r="E10235" s="60"/>
      <c r="F10235" s="60"/>
      <c r="G10235" s="60"/>
      <c r="H10235" s="60"/>
      <c r="I10235" s="60"/>
      <c r="J10235" s="60"/>
      <c r="K10235" s="60"/>
      <c r="L10235" s="60"/>
      <c r="M10235" s="60"/>
      <c r="N10235" s="60"/>
      <c r="O10235" s="60"/>
      <c r="P10235" s="60"/>
      <c r="Q10235" s="60"/>
      <c r="R10235" s="334">
        <v>26250</v>
      </c>
      <c r="S10235" s="319" t="s">
        <v>351</v>
      </c>
      <c r="BE10235" s="60"/>
      <c r="BR10235" s="60"/>
      <c r="BX10235" s="151"/>
      <c r="CB10235" s="151"/>
      <c r="CM10235" s="151"/>
      <c r="CO10235" s="151"/>
      <c r="CT10235" s="151"/>
      <c r="CY10235" s="151"/>
    </row>
    <row r="10236" spans="1:103" x14ac:dyDescent="0.2">
      <c r="A10236" s="60"/>
      <c r="B10236" s="60"/>
      <c r="C10236" s="60"/>
      <c r="D10236" s="60"/>
      <c r="E10236" s="60"/>
      <c r="F10236" s="60"/>
      <c r="G10236" s="60"/>
      <c r="H10236" s="60"/>
      <c r="I10236" s="60"/>
      <c r="J10236" s="60"/>
      <c r="K10236" s="60"/>
      <c r="L10236" s="60"/>
      <c r="M10236" s="60"/>
      <c r="N10236" s="60"/>
      <c r="O10236" s="60"/>
      <c r="P10236" s="60"/>
      <c r="Q10236" s="60"/>
      <c r="R10236" s="334">
        <v>26253</v>
      </c>
      <c r="S10236" s="319" t="s">
        <v>351</v>
      </c>
      <c r="BE10236" s="60"/>
      <c r="BR10236" s="60"/>
      <c r="BX10236" s="151"/>
      <c r="CB10236" s="151"/>
      <c r="CM10236" s="151"/>
      <c r="CO10236" s="151"/>
      <c r="CT10236" s="151"/>
      <c r="CY10236" s="151"/>
    </row>
    <row r="10237" spans="1:103" x14ac:dyDescent="0.2">
      <c r="A10237" s="60"/>
      <c r="B10237" s="60"/>
      <c r="C10237" s="60"/>
      <c r="D10237" s="60"/>
      <c r="E10237" s="60"/>
      <c r="F10237" s="60"/>
      <c r="G10237" s="60"/>
      <c r="H10237" s="60"/>
      <c r="I10237" s="60"/>
      <c r="J10237" s="60"/>
      <c r="K10237" s="60"/>
      <c r="L10237" s="60"/>
      <c r="M10237" s="60"/>
      <c r="N10237" s="60"/>
      <c r="O10237" s="60"/>
      <c r="P10237" s="60"/>
      <c r="Q10237" s="60"/>
      <c r="R10237" s="334">
        <v>26254</v>
      </c>
      <c r="S10237" s="319" t="s">
        <v>351</v>
      </c>
      <c r="BE10237" s="60"/>
      <c r="BR10237" s="60"/>
      <c r="BX10237" s="151"/>
      <c r="CB10237" s="151"/>
      <c r="CM10237" s="151"/>
      <c r="CO10237" s="151"/>
      <c r="CT10237" s="151"/>
      <c r="CY10237" s="151"/>
    </row>
    <row r="10238" spans="1:103" x14ac:dyDescent="0.2">
      <c r="A10238" s="60"/>
      <c r="B10238" s="60"/>
      <c r="C10238" s="60"/>
      <c r="D10238" s="60"/>
      <c r="E10238" s="60"/>
      <c r="F10238" s="60"/>
      <c r="G10238" s="60"/>
      <c r="H10238" s="60"/>
      <c r="I10238" s="60"/>
      <c r="J10238" s="60"/>
      <c r="K10238" s="60"/>
      <c r="L10238" s="60"/>
      <c r="M10238" s="60"/>
      <c r="N10238" s="60"/>
      <c r="O10238" s="60"/>
      <c r="P10238" s="60"/>
      <c r="Q10238" s="60"/>
      <c r="R10238" s="334">
        <v>26257</v>
      </c>
      <c r="S10238" s="319" t="s">
        <v>351</v>
      </c>
      <c r="BE10238" s="60"/>
      <c r="BR10238" s="60"/>
      <c r="BX10238" s="151"/>
      <c r="CB10238" s="151"/>
      <c r="CM10238" s="151"/>
      <c r="CO10238" s="151"/>
      <c r="CT10238" s="151"/>
      <c r="CY10238" s="151"/>
    </row>
    <row r="10239" spans="1:103" x14ac:dyDescent="0.2">
      <c r="A10239" s="60"/>
      <c r="B10239" s="60"/>
      <c r="C10239" s="60"/>
      <c r="D10239" s="60"/>
      <c r="E10239" s="60"/>
      <c r="F10239" s="60"/>
      <c r="G10239" s="60"/>
      <c r="H10239" s="60"/>
      <c r="I10239" s="60"/>
      <c r="J10239" s="60"/>
      <c r="K10239" s="60"/>
      <c r="L10239" s="60"/>
      <c r="M10239" s="60"/>
      <c r="N10239" s="60"/>
      <c r="O10239" s="60"/>
      <c r="P10239" s="60"/>
      <c r="Q10239" s="60"/>
      <c r="R10239" s="334">
        <v>26259</v>
      </c>
      <c r="S10239" s="319" t="s">
        <v>351</v>
      </c>
      <c r="BE10239" s="60"/>
      <c r="BR10239" s="60"/>
      <c r="BX10239" s="151"/>
      <c r="CB10239" s="151"/>
      <c r="CM10239" s="151"/>
      <c r="CO10239" s="151"/>
      <c r="CT10239" s="151"/>
      <c r="CY10239" s="151"/>
    </row>
    <row r="10240" spans="1:103" x14ac:dyDescent="0.2">
      <c r="A10240" s="60"/>
      <c r="B10240" s="60"/>
      <c r="C10240" s="60"/>
      <c r="D10240" s="60"/>
      <c r="E10240" s="60"/>
      <c r="F10240" s="60"/>
      <c r="G10240" s="60"/>
      <c r="H10240" s="60"/>
      <c r="I10240" s="60"/>
      <c r="J10240" s="60"/>
      <c r="K10240" s="60"/>
      <c r="L10240" s="60"/>
      <c r="M10240" s="60"/>
      <c r="N10240" s="60"/>
      <c r="O10240" s="60"/>
      <c r="P10240" s="60"/>
      <c r="Q10240" s="60"/>
      <c r="R10240" s="334">
        <v>26260</v>
      </c>
      <c r="S10240" s="319" t="s">
        <v>351</v>
      </c>
      <c r="BE10240" s="60"/>
      <c r="BR10240" s="60"/>
      <c r="BX10240" s="151"/>
      <c r="CB10240" s="151"/>
      <c r="CM10240" s="151"/>
      <c r="CO10240" s="151"/>
      <c r="CT10240" s="151"/>
      <c r="CY10240" s="151"/>
    </row>
    <row r="10241" spans="1:103" x14ac:dyDescent="0.2">
      <c r="A10241" s="60"/>
      <c r="B10241" s="60"/>
      <c r="C10241" s="60"/>
      <c r="D10241" s="60"/>
      <c r="E10241" s="60"/>
      <c r="F10241" s="60"/>
      <c r="G10241" s="60"/>
      <c r="H10241" s="60"/>
      <c r="I10241" s="60"/>
      <c r="J10241" s="60"/>
      <c r="K10241" s="60"/>
      <c r="L10241" s="60"/>
      <c r="M10241" s="60"/>
      <c r="N10241" s="60"/>
      <c r="O10241" s="60"/>
      <c r="P10241" s="60"/>
      <c r="Q10241" s="60"/>
      <c r="R10241" s="334">
        <v>26261</v>
      </c>
      <c r="S10241" s="319" t="s">
        <v>351</v>
      </c>
      <c r="BE10241" s="60"/>
      <c r="BR10241" s="60"/>
      <c r="BX10241" s="151"/>
      <c r="CB10241" s="151"/>
      <c r="CM10241" s="151"/>
      <c r="CO10241" s="151"/>
      <c r="CT10241" s="151"/>
      <c r="CY10241" s="151"/>
    </row>
    <row r="10242" spans="1:103" x14ac:dyDescent="0.2">
      <c r="A10242" s="60"/>
      <c r="B10242" s="60"/>
      <c r="C10242" s="60"/>
      <c r="D10242" s="60"/>
      <c r="E10242" s="60"/>
      <c r="F10242" s="60"/>
      <c r="G10242" s="60"/>
      <c r="H10242" s="60"/>
      <c r="I10242" s="60"/>
      <c r="J10242" s="60"/>
      <c r="K10242" s="60"/>
      <c r="L10242" s="60"/>
      <c r="M10242" s="60"/>
      <c r="N10242" s="60"/>
      <c r="O10242" s="60"/>
      <c r="P10242" s="60"/>
      <c r="Q10242" s="60"/>
      <c r="R10242" s="334">
        <v>26263</v>
      </c>
      <c r="S10242" s="319" t="s">
        <v>351</v>
      </c>
      <c r="BE10242" s="60"/>
      <c r="BR10242" s="60"/>
      <c r="BX10242" s="151"/>
      <c r="CB10242" s="151"/>
      <c r="CM10242" s="151"/>
      <c r="CO10242" s="151"/>
      <c r="CT10242" s="151"/>
      <c r="CY10242" s="151"/>
    </row>
    <row r="10243" spans="1:103" x14ac:dyDescent="0.2">
      <c r="A10243" s="60"/>
      <c r="B10243" s="60"/>
      <c r="C10243" s="60"/>
      <c r="D10243" s="60"/>
      <c r="E10243" s="60"/>
      <c r="F10243" s="60"/>
      <c r="G10243" s="60"/>
      <c r="H10243" s="60"/>
      <c r="I10243" s="60"/>
      <c r="J10243" s="60"/>
      <c r="K10243" s="60"/>
      <c r="L10243" s="60"/>
      <c r="M10243" s="60"/>
      <c r="N10243" s="60"/>
      <c r="O10243" s="60"/>
      <c r="P10243" s="60"/>
      <c r="Q10243" s="60"/>
      <c r="R10243" s="334">
        <v>26264</v>
      </c>
      <c r="S10243" s="319" t="s">
        <v>351</v>
      </c>
      <c r="BE10243" s="60"/>
      <c r="BR10243" s="60"/>
      <c r="BX10243" s="151"/>
      <c r="CB10243" s="151"/>
      <c r="CM10243" s="151"/>
      <c r="CO10243" s="151"/>
      <c r="CT10243" s="151"/>
      <c r="CY10243" s="151"/>
    </row>
    <row r="10244" spans="1:103" x14ac:dyDescent="0.2">
      <c r="A10244" s="60"/>
      <c r="B10244" s="60"/>
      <c r="C10244" s="60"/>
      <c r="D10244" s="60"/>
      <c r="E10244" s="60"/>
      <c r="F10244" s="60"/>
      <c r="G10244" s="60"/>
      <c r="H10244" s="60"/>
      <c r="I10244" s="60"/>
      <c r="J10244" s="60"/>
      <c r="K10244" s="60"/>
      <c r="L10244" s="60"/>
      <c r="M10244" s="60"/>
      <c r="N10244" s="60"/>
      <c r="O10244" s="60"/>
      <c r="P10244" s="60"/>
      <c r="Q10244" s="60"/>
      <c r="R10244" s="334">
        <v>26266</v>
      </c>
      <c r="S10244" s="319" t="s">
        <v>351</v>
      </c>
      <c r="BE10244" s="60"/>
      <c r="BR10244" s="60"/>
      <c r="BX10244" s="151"/>
      <c r="CB10244" s="151"/>
      <c r="CM10244" s="151"/>
      <c r="CO10244" s="151"/>
      <c r="CT10244" s="151"/>
      <c r="CY10244" s="151"/>
    </row>
    <row r="10245" spans="1:103" x14ac:dyDescent="0.2">
      <c r="A10245" s="60"/>
      <c r="B10245" s="60"/>
      <c r="C10245" s="60"/>
      <c r="D10245" s="60"/>
      <c r="E10245" s="60"/>
      <c r="F10245" s="60"/>
      <c r="G10245" s="60"/>
      <c r="H10245" s="60"/>
      <c r="I10245" s="60"/>
      <c r="J10245" s="60"/>
      <c r="K10245" s="60"/>
      <c r="L10245" s="60"/>
      <c r="M10245" s="60"/>
      <c r="N10245" s="60"/>
      <c r="O10245" s="60"/>
      <c r="P10245" s="60"/>
      <c r="Q10245" s="60"/>
      <c r="R10245" s="334">
        <v>26267</v>
      </c>
      <c r="S10245" s="319" t="s">
        <v>351</v>
      </c>
      <c r="BE10245" s="60"/>
      <c r="BR10245" s="60"/>
      <c r="BX10245" s="151"/>
      <c r="CB10245" s="151"/>
      <c r="CM10245" s="151"/>
      <c r="CO10245" s="151"/>
      <c r="CT10245" s="151"/>
      <c r="CY10245" s="151"/>
    </row>
    <row r="10246" spans="1:103" x14ac:dyDescent="0.2">
      <c r="A10246" s="60"/>
      <c r="B10246" s="60"/>
      <c r="C10246" s="60"/>
      <c r="D10246" s="60"/>
      <c r="E10246" s="60"/>
      <c r="F10246" s="60"/>
      <c r="G10246" s="60"/>
      <c r="H10246" s="60"/>
      <c r="I10246" s="60"/>
      <c r="J10246" s="60"/>
      <c r="K10246" s="60"/>
      <c r="L10246" s="60"/>
      <c r="M10246" s="60"/>
      <c r="N10246" s="60"/>
      <c r="O10246" s="60"/>
      <c r="P10246" s="60"/>
      <c r="Q10246" s="60"/>
      <c r="R10246" s="334">
        <v>26268</v>
      </c>
      <c r="S10246" s="319" t="s">
        <v>351</v>
      </c>
      <c r="BE10246" s="60"/>
      <c r="BR10246" s="60"/>
      <c r="BX10246" s="151"/>
      <c r="CB10246" s="151"/>
      <c r="CM10246" s="151"/>
      <c r="CO10246" s="151"/>
      <c r="CT10246" s="151"/>
      <c r="CY10246" s="151"/>
    </row>
    <row r="10247" spans="1:103" x14ac:dyDescent="0.2">
      <c r="A10247" s="60"/>
      <c r="B10247" s="60"/>
      <c r="C10247" s="60"/>
      <c r="D10247" s="60"/>
      <c r="E10247" s="60"/>
      <c r="F10247" s="60"/>
      <c r="G10247" s="60"/>
      <c r="H10247" s="60"/>
      <c r="I10247" s="60"/>
      <c r="J10247" s="60"/>
      <c r="K10247" s="60"/>
      <c r="L10247" s="60"/>
      <c r="M10247" s="60"/>
      <c r="N10247" s="60"/>
      <c r="O10247" s="60"/>
      <c r="P10247" s="60"/>
      <c r="Q10247" s="60"/>
      <c r="R10247" s="334">
        <v>26269</v>
      </c>
      <c r="S10247" s="319" t="s">
        <v>351</v>
      </c>
      <c r="BE10247" s="60"/>
      <c r="BR10247" s="60"/>
      <c r="BX10247" s="151"/>
      <c r="CB10247" s="151"/>
      <c r="CM10247" s="151"/>
      <c r="CO10247" s="151"/>
      <c r="CT10247" s="151"/>
      <c r="CY10247" s="151"/>
    </row>
    <row r="10248" spans="1:103" x14ac:dyDescent="0.2">
      <c r="A10248" s="60"/>
      <c r="B10248" s="60"/>
      <c r="C10248" s="60"/>
      <c r="D10248" s="60"/>
      <c r="E10248" s="60"/>
      <c r="F10248" s="60"/>
      <c r="G10248" s="60"/>
      <c r="H10248" s="60"/>
      <c r="I10248" s="60"/>
      <c r="J10248" s="60"/>
      <c r="K10248" s="60"/>
      <c r="L10248" s="60"/>
      <c r="M10248" s="60"/>
      <c r="N10248" s="60"/>
      <c r="O10248" s="60"/>
      <c r="P10248" s="60"/>
      <c r="Q10248" s="60"/>
      <c r="R10248" s="334">
        <v>26270</v>
      </c>
      <c r="S10248" s="319" t="s">
        <v>351</v>
      </c>
      <c r="BE10248" s="60"/>
      <c r="BR10248" s="60"/>
      <c r="BX10248" s="151"/>
      <c r="CB10248" s="151"/>
      <c r="CM10248" s="151"/>
      <c r="CO10248" s="151"/>
      <c r="CT10248" s="151"/>
      <c r="CY10248" s="151"/>
    </row>
    <row r="10249" spans="1:103" x14ac:dyDescent="0.2">
      <c r="A10249" s="60"/>
      <c r="B10249" s="60"/>
      <c r="C10249" s="60"/>
      <c r="D10249" s="60"/>
      <c r="E10249" s="60"/>
      <c r="F10249" s="60"/>
      <c r="G10249" s="60"/>
      <c r="H10249" s="60"/>
      <c r="I10249" s="60"/>
      <c r="J10249" s="60"/>
      <c r="K10249" s="60"/>
      <c r="L10249" s="60"/>
      <c r="M10249" s="60"/>
      <c r="N10249" s="60"/>
      <c r="O10249" s="60"/>
      <c r="P10249" s="60"/>
      <c r="Q10249" s="60"/>
      <c r="R10249" s="334">
        <v>26271</v>
      </c>
      <c r="S10249" s="319" t="s">
        <v>351</v>
      </c>
      <c r="BE10249" s="60"/>
      <c r="BR10249" s="60"/>
      <c r="BX10249" s="151"/>
      <c r="CB10249" s="151"/>
      <c r="CM10249" s="151"/>
      <c r="CO10249" s="151"/>
      <c r="CT10249" s="151"/>
      <c r="CY10249" s="151"/>
    </row>
    <row r="10250" spans="1:103" x14ac:dyDescent="0.2">
      <c r="A10250" s="60"/>
      <c r="B10250" s="60"/>
      <c r="C10250" s="60"/>
      <c r="D10250" s="60"/>
      <c r="E10250" s="60"/>
      <c r="F10250" s="60"/>
      <c r="G10250" s="60"/>
      <c r="H10250" s="60"/>
      <c r="I10250" s="60"/>
      <c r="J10250" s="60"/>
      <c r="K10250" s="60"/>
      <c r="L10250" s="60"/>
      <c r="M10250" s="60"/>
      <c r="N10250" s="60"/>
      <c r="O10250" s="60"/>
      <c r="P10250" s="60"/>
      <c r="Q10250" s="60"/>
      <c r="R10250" s="334">
        <v>26273</v>
      </c>
      <c r="S10250" s="319" t="s">
        <v>351</v>
      </c>
      <c r="BE10250" s="60"/>
      <c r="BR10250" s="60"/>
      <c r="BX10250" s="151"/>
      <c r="CB10250" s="151"/>
      <c r="CM10250" s="151"/>
      <c r="CO10250" s="151"/>
      <c r="CT10250" s="151"/>
      <c r="CY10250" s="151"/>
    </row>
    <row r="10251" spans="1:103" x14ac:dyDescent="0.2">
      <c r="A10251" s="60"/>
      <c r="B10251" s="60"/>
      <c r="C10251" s="60"/>
      <c r="D10251" s="60"/>
      <c r="E10251" s="60"/>
      <c r="F10251" s="60"/>
      <c r="G10251" s="60"/>
      <c r="H10251" s="60"/>
      <c r="I10251" s="60"/>
      <c r="J10251" s="60"/>
      <c r="K10251" s="60"/>
      <c r="L10251" s="60"/>
      <c r="M10251" s="60"/>
      <c r="N10251" s="60"/>
      <c r="O10251" s="60"/>
      <c r="P10251" s="60"/>
      <c r="Q10251" s="60"/>
      <c r="R10251" s="334">
        <v>26275</v>
      </c>
      <c r="S10251" s="319" t="s">
        <v>351</v>
      </c>
      <c r="BE10251" s="60"/>
      <c r="BR10251" s="60"/>
      <c r="BX10251" s="151"/>
      <c r="CB10251" s="151"/>
      <c r="CM10251" s="151"/>
      <c r="CO10251" s="151"/>
      <c r="CT10251" s="151"/>
      <c r="CY10251" s="151"/>
    </row>
    <row r="10252" spans="1:103" x14ac:dyDescent="0.2">
      <c r="A10252" s="60"/>
      <c r="B10252" s="60"/>
      <c r="C10252" s="60"/>
      <c r="D10252" s="60"/>
      <c r="E10252" s="60"/>
      <c r="F10252" s="60"/>
      <c r="G10252" s="60"/>
      <c r="H10252" s="60"/>
      <c r="I10252" s="60"/>
      <c r="J10252" s="60"/>
      <c r="K10252" s="60"/>
      <c r="L10252" s="60"/>
      <c r="M10252" s="60"/>
      <c r="N10252" s="60"/>
      <c r="O10252" s="60"/>
      <c r="P10252" s="60"/>
      <c r="Q10252" s="60"/>
      <c r="R10252" s="334">
        <v>26276</v>
      </c>
      <c r="S10252" s="319" t="s">
        <v>351</v>
      </c>
      <c r="BE10252" s="60"/>
      <c r="BR10252" s="60"/>
      <c r="BX10252" s="151"/>
      <c r="CB10252" s="151"/>
      <c r="CM10252" s="151"/>
      <c r="CO10252" s="151"/>
      <c r="CT10252" s="151"/>
      <c r="CY10252" s="151"/>
    </row>
    <row r="10253" spans="1:103" x14ac:dyDescent="0.2">
      <c r="A10253" s="60"/>
      <c r="B10253" s="60"/>
      <c r="C10253" s="60"/>
      <c r="D10253" s="60"/>
      <c r="E10253" s="60"/>
      <c r="F10253" s="60"/>
      <c r="G10253" s="60"/>
      <c r="H10253" s="60"/>
      <c r="I10253" s="60"/>
      <c r="J10253" s="60"/>
      <c r="K10253" s="60"/>
      <c r="L10253" s="60"/>
      <c r="M10253" s="60"/>
      <c r="N10253" s="60"/>
      <c r="O10253" s="60"/>
      <c r="P10253" s="60"/>
      <c r="Q10253" s="60"/>
      <c r="R10253" s="334">
        <v>26278</v>
      </c>
      <c r="S10253" s="319" t="s">
        <v>351</v>
      </c>
      <c r="BE10253" s="60"/>
      <c r="BR10253" s="60"/>
      <c r="BX10253" s="151"/>
      <c r="CB10253" s="151"/>
      <c r="CM10253" s="151"/>
      <c r="CO10253" s="151"/>
      <c r="CT10253" s="151"/>
      <c r="CY10253" s="151"/>
    </row>
    <row r="10254" spans="1:103" x14ac:dyDescent="0.2">
      <c r="A10254" s="60"/>
      <c r="B10254" s="60"/>
      <c r="C10254" s="60"/>
      <c r="D10254" s="60"/>
      <c r="E10254" s="60"/>
      <c r="F10254" s="60"/>
      <c r="G10254" s="60"/>
      <c r="H10254" s="60"/>
      <c r="I10254" s="60"/>
      <c r="J10254" s="60"/>
      <c r="K10254" s="60"/>
      <c r="L10254" s="60"/>
      <c r="M10254" s="60"/>
      <c r="N10254" s="60"/>
      <c r="O10254" s="60"/>
      <c r="P10254" s="60"/>
      <c r="Q10254" s="60"/>
      <c r="R10254" s="334">
        <v>26280</v>
      </c>
      <c r="S10254" s="319" t="s">
        <v>351</v>
      </c>
      <c r="BE10254" s="60"/>
      <c r="BR10254" s="60"/>
      <c r="BX10254" s="151"/>
      <c r="CB10254" s="151"/>
      <c r="CM10254" s="151"/>
      <c r="CO10254" s="151"/>
      <c r="CT10254" s="151"/>
      <c r="CY10254" s="151"/>
    </row>
    <row r="10255" spans="1:103" x14ac:dyDescent="0.2">
      <c r="A10255" s="60"/>
      <c r="B10255" s="60"/>
      <c r="C10255" s="60"/>
      <c r="D10255" s="60"/>
      <c r="E10255" s="60"/>
      <c r="F10255" s="60"/>
      <c r="G10255" s="60"/>
      <c r="H10255" s="60"/>
      <c r="I10255" s="60"/>
      <c r="J10255" s="60"/>
      <c r="K10255" s="60"/>
      <c r="L10255" s="60"/>
      <c r="M10255" s="60"/>
      <c r="N10255" s="60"/>
      <c r="O10255" s="60"/>
      <c r="P10255" s="60"/>
      <c r="Q10255" s="60"/>
      <c r="R10255" s="334">
        <v>26282</v>
      </c>
      <c r="S10255" s="319" t="s">
        <v>351</v>
      </c>
      <c r="BE10255" s="60"/>
      <c r="BR10255" s="60"/>
      <c r="BX10255" s="151"/>
      <c r="CB10255" s="151"/>
      <c r="CM10255" s="151"/>
      <c r="CO10255" s="151"/>
      <c r="CT10255" s="151"/>
      <c r="CY10255" s="151"/>
    </row>
    <row r="10256" spans="1:103" x14ac:dyDescent="0.2">
      <c r="A10256" s="60"/>
      <c r="B10256" s="60"/>
      <c r="C10256" s="60"/>
      <c r="D10256" s="60"/>
      <c r="E10256" s="60"/>
      <c r="F10256" s="60"/>
      <c r="G10256" s="60"/>
      <c r="H10256" s="60"/>
      <c r="I10256" s="60"/>
      <c r="J10256" s="60"/>
      <c r="K10256" s="60"/>
      <c r="L10256" s="60"/>
      <c r="M10256" s="60"/>
      <c r="N10256" s="60"/>
      <c r="O10256" s="60"/>
      <c r="P10256" s="60"/>
      <c r="Q10256" s="60"/>
      <c r="R10256" s="334">
        <v>26283</v>
      </c>
      <c r="S10256" s="319" t="s">
        <v>351</v>
      </c>
      <c r="BE10256" s="60"/>
      <c r="BR10256" s="60"/>
      <c r="BX10256" s="151"/>
      <c r="CB10256" s="151"/>
      <c r="CM10256" s="151"/>
      <c r="CO10256" s="151"/>
      <c r="CT10256" s="151"/>
      <c r="CY10256" s="151"/>
    </row>
    <row r="10257" spans="1:103" x14ac:dyDescent="0.2">
      <c r="A10257" s="60"/>
      <c r="B10257" s="60"/>
      <c r="C10257" s="60"/>
      <c r="D10257" s="60"/>
      <c r="E10257" s="60"/>
      <c r="F10257" s="60"/>
      <c r="G10257" s="60"/>
      <c r="H10257" s="60"/>
      <c r="I10257" s="60"/>
      <c r="J10257" s="60"/>
      <c r="K10257" s="60"/>
      <c r="L10257" s="60"/>
      <c r="M10257" s="60"/>
      <c r="N10257" s="60"/>
      <c r="O10257" s="60"/>
      <c r="P10257" s="60"/>
      <c r="Q10257" s="60"/>
      <c r="R10257" s="334">
        <v>26285</v>
      </c>
      <c r="S10257" s="319" t="s">
        <v>351</v>
      </c>
      <c r="BE10257" s="60"/>
      <c r="BR10257" s="60"/>
      <c r="BX10257" s="151"/>
      <c r="CB10257" s="151"/>
      <c r="CM10257" s="151"/>
      <c r="CO10257" s="151"/>
      <c r="CT10257" s="151"/>
      <c r="CY10257" s="151"/>
    </row>
    <row r="10258" spans="1:103" x14ac:dyDescent="0.2">
      <c r="A10258" s="60"/>
      <c r="B10258" s="60"/>
      <c r="C10258" s="60"/>
      <c r="D10258" s="60"/>
      <c r="E10258" s="60"/>
      <c r="F10258" s="60"/>
      <c r="G10258" s="60"/>
      <c r="H10258" s="60"/>
      <c r="I10258" s="60"/>
      <c r="J10258" s="60"/>
      <c r="K10258" s="60"/>
      <c r="L10258" s="60"/>
      <c r="M10258" s="60"/>
      <c r="N10258" s="60"/>
      <c r="O10258" s="60"/>
      <c r="P10258" s="60"/>
      <c r="Q10258" s="60"/>
      <c r="R10258" s="334">
        <v>26287</v>
      </c>
      <c r="S10258" s="319" t="s">
        <v>351</v>
      </c>
      <c r="BE10258" s="60"/>
      <c r="BR10258" s="60"/>
      <c r="BX10258" s="151"/>
      <c r="CB10258" s="151"/>
      <c r="CM10258" s="151"/>
      <c r="CO10258" s="151"/>
      <c r="CT10258" s="151"/>
      <c r="CY10258" s="151"/>
    </row>
    <row r="10259" spans="1:103" x14ac:dyDescent="0.2">
      <c r="A10259" s="60"/>
      <c r="B10259" s="60"/>
      <c r="C10259" s="60"/>
      <c r="D10259" s="60"/>
      <c r="E10259" s="60"/>
      <c r="F10259" s="60"/>
      <c r="G10259" s="60"/>
      <c r="H10259" s="60"/>
      <c r="I10259" s="60"/>
      <c r="J10259" s="60"/>
      <c r="K10259" s="60"/>
      <c r="L10259" s="60"/>
      <c r="M10259" s="60"/>
      <c r="N10259" s="60"/>
      <c r="O10259" s="60"/>
      <c r="P10259" s="60"/>
      <c r="Q10259" s="60"/>
      <c r="R10259" s="334">
        <v>26288</v>
      </c>
      <c r="S10259" s="319" t="s">
        <v>351</v>
      </c>
      <c r="BE10259" s="60"/>
      <c r="BR10259" s="60"/>
      <c r="BX10259" s="151"/>
      <c r="CB10259" s="151"/>
      <c r="CM10259" s="151"/>
      <c r="CO10259" s="151"/>
      <c r="CT10259" s="151"/>
      <c r="CY10259" s="151"/>
    </row>
    <row r="10260" spans="1:103" x14ac:dyDescent="0.2">
      <c r="A10260" s="60"/>
      <c r="B10260" s="60"/>
      <c r="C10260" s="60"/>
      <c r="D10260" s="60"/>
      <c r="E10260" s="60"/>
      <c r="F10260" s="60"/>
      <c r="G10260" s="60"/>
      <c r="H10260" s="60"/>
      <c r="I10260" s="60"/>
      <c r="J10260" s="60"/>
      <c r="K10260" s="60"/>
      <c r="L10260" s="60"/>
      <c r="M10260" s="60"/>
      <c r="N10260" s="60"/>
      <c r="O10260" s="60"/>
      <c r="P10260" s="60"/>
      <c r="Q10260" s="60"/>
      <c r="R10260" s="334">
        <v>26289</v>
      </c>
      <c r="S10260" s="319" t="s">
        <v>351</v>
      </c>
      <c r="BE10260" s="60"/>
      <c r="BR10260" s="60"/>
      <c r="BX10260" s="151"/>
      <c r="CB10260" s="151"/>
      <c r="CM10260" s="151"/>
      <c r="CO10260" s="151"/>
      <c r="CT10260" s="151"/>
      <c r="CY10260" s="151"/>
    </row>
    <row r="10261" spans="1:103" x14ac:dyDescent="0.2">
      <c r="A10261" s="60"/>
      <c r="B10261" s="60"/>
      <c r="C10261" s="60"/>
      <c r="D10261" s="60"/>
      <c r="E10261" s="60"/>
      <c r="F10261" s="60"/>
      <c r="G10261" s="60"/>
      <c r="H10261" s="60"/>
      <c r="I10261" s="60"/>
      <c r="J10261" s="60"/>
      <c r="K10261" s="60"/>
      <c r="L10261" s="60"/>
      <c r="M10261" s="60"/>
      <c r="N10261" s="60"/>
      <c r="O10261" s="60"/>
      <c r="P10261" s="60"/>
      <c r="Q10261" s="60"/>
      <c r="R10261" s="334">
        <v>26291</v>
      </c>
      <c r="S10261" s="319" t="s">
        <v>351</v>
      </c>
      <c r="BE10261" s="60"/>
      <c r="BR10261" s="60"/>
      <c r="BX10261" s="151"/>
      <c r="CB10261" s="151"/>
      <c r="CM10261" s="151"/>
      <c r="CO10261" s="151"/>
      <c r="CT10261" s="151"/>
      <c r="CY10261" s="151"/>
    </row>
    <row r="10262" spans="1:103" x14ac:dyDescent="0.2">
      <c r="A10262" s="60"/>
      <c r="B10262" s="60"/>
      <c r="C10262" s="60"/>
      <c r="D10262" s="60"/>
      <c r="E10262" s="60"/>
      <c r="F10262" s="60"/>
      <c r="G10262" s="60"/>
      <c r="H10262" s="60"/>
      <c r="I10262" s="60"/>
      <c r="J10262" s="60"/>
      <c r="K10262" s="60"/>
      <c r="L10262" s="60"/>
      <c r="M10262" s="60"/>
      <c r="N10262" s="60"/>
      <c r="O10262" s="60"/>
      <c r="P10262" s="60"/>
      <c r="Q10262" s="60"/>
      <c r="R10262" s="334">
        <v>26292</v>
      </c>
      <c r="S10262" s="319" t="s">
        <v>351</v>
      </c>
      <c r="BE10262" s="60"/>
      <c r="BR10262" s="60"/>
      <c r="BX10262" s="151"/>
      <c r="CB10262" s="151"/>
      <c r="CM10262" s="151"/>
      <c r="CO10262" s="151"/>
      <c r="CT10262" s="151"/>
      <c r="CY10262" s="151"/>
    </row>
    <row r="10263" spans="1:103" x14ac:dyDescent="0.2">
      <c r="A10263" s="60"/>
      <c r="B10263" s="60"/>
      <c r="C10263" s="60"/>
      <c r="D10263" s="60"/>
      <c r="E10263" s="60"/>
      <c r="F10263" s="60"/>
      <c r="G10263" s="60"/>
      <c r="H10263" s="60"/>
      <c r="I10263" s="60"/>
      <c r="J10263" s="60"/>
      <c r="K10263" s="60"/>
      <c r="L10263" s="60"/>
      <c r="M10263" s="60"/>
      <c r="N10263" s="60"/>
      <c r="O10263" s="60"/>
      <c r="P10263" s="60"/>
      <c r="Q10263" s="60"/>
      <c r="R10263" s="334">
        <v>26293</v>
      </c>
      <c r="S10263" s="319" t="s">
        <v>351</v>
      </c>
      <c r="BE10263" s="60"/>
      <c r="BR10263" s="60"/>
      <c r="BX10263" s="151"/>
      <c r="CB10263" s="151"/>
      <c r="CM10263" s="151"/>
      <c r="CO10263" s="151"/>
      <c r="CT10263" s="151"/>
      <c r="CY10263" s="151"/>
    </row>
    <row r="10264" spans="1:103" x14ac:dyDescent="0.2">
      <c r="A10264" s="60"/>
      <c r="B10264" s="60"/>
      <c r="C10264" s="60"/>
      <c r="D10264" s="60"/>
      <c r="E10264" s="60"/>
      <c r="F10264" s="60"/>
      <c r="G10264" s="60"/>
      <c r="H10264" s="60"/>
      <c r="I10264" s="60"/>
      <c r="J10264" s="60"/>
      <c r="K10264" s="60"/>
      <c r="L10264" s="60"/>
      <c r="M10264" s="60"/>
      <c r="N10264" s="60"/>
      <c r="O10264" s="60"/>
      <c r="P10264" s="60"/>
      <c r="Q10264" s="60"/>
      <c r="R10264" s="334">
        <v>26294</v>
      </c>
      <c r="S10264" s="319" t="s">
        <v>351</v>
      </c>
      <c r="BE10264" s="60"/>
      <c r="BR10264" s="60"/>
      <c r="BX10264" s="151"/>
      <c r="CB10264" s="151"/>
      <c r="CM10264" s="151"/>
      <c r="CO10264" s="151"/>
      <c r="CT10264" s="151"/>
      <c r="CY10264" s="151"/>
    </row>
    <row r="10265" spans="1:103" x14ac:dyDescent="0.2">
      <c r="A10265" s="60"/>
      <c r="B10265" s="60"/>
      <c r="C10265" s="60"/>
      <c r="D10265" s="60"/>
      <c r="E10265" s="60"/>
      <c r="F10265" s="60"/>
      <c r="G10265" s="60"/>
      <c r="H10265" s="60"/>
      <c r="I10265" s="60"/>
      <c r="J10265" s="60"/>
      <c r="K10265" s="60"/>
      <c r="L10265" s="60"/>
      <c r="M10265" s="60"/>
      <c r="N10265" s="60"/>
      <c r="O10265" s="60"/>
      <c r="P10265" s="60"/>
      <c r="Q10265" s="60"/>
      <c r="R10265" s="334">
        <v>26296</v>
      </c>
      <c r="S10265" s="319" t="s">
        <v>351</v>
      </c>
      <c r="BE10265" s="60"/>
      <c r="BR10265" s="60"/>
      <c r="BX10265" s="151"/>
      <c r="CB10265" s="151"/>
      <c r="CM10265" s="151"/>
      <c r="CO10265" s="151"/>
      <c r="CT10265" s="151"/>
      <c r="CY10265" s="151"/>
    </row>
    <row r="10266" spans="1:103" x14ac:dyDescent="0.2">
      <c r="A10266" s="60"/>
      <c r="B10266" s="60"/>
      <c r="C10266" s="60"/>
      <c r="D10266" s="60"/>
      <c r="E10266" s="60"/>
      <c r="F10266" s="60"/>
      <c r="G10266" s="60"/>
      <c r="H10266" s="60"/>
      <c r="I10266" s="60"/>
      <c r="J10266" s="60"/>
      <c r="K10266" s="60"/>
      <c r="L10266" s="60"/>
      <c r="M10266" s="60"/>
      <c r="N10266" s="60"/>
      <c r="O10266" s="60"/>
      <c r="P10266" s="60"/>
      <c r="Q10266" s="60"/>
      <c r="R10266" s="334">
        <v>26298</v>
      </c>
      <c r="S10266" s="319" t="s">
        <v>351</v>
      </c>
      <c r="BE10266" s="60"/>
      <c r="BR10266" s="60"/>
      <c r="BX10266" s="151"/>
      <c r="CB10266" s="151"/>
      <c r="CM10266" s="151"/>
      <c r="CO10266" s="151"/>
      <c r="CT10266" s="151"/>
      <c r="CY10266" s="151"/>
    </row>
    <row r="10267" spans="1:103" x14ac:dyDescent="0.2">
      <c r="A10267" s="60"/>
      <c r="B10267" s="60"/>
      <c r="C10267" s="60"/>
      <c r="D10267" s="60"/>
      <c r="E10267" s="60"/>
      <c r="F10267" s="60"/>
      <c r="G10267" s="60"/>
      <c r="H10267" s="60"/>
      <c r="I10267" s="60"/>
      <c r="J10267" s="60"/>
      <c r="K10267" s="60"/>
      <c r="L10267" s="60"/>
      <c r="M10267" s="60"/>
      <c r="N10267" s="60"/>
      <c r="O10267" s="60"/>
      <c r="P10267" s="60"/>
      <c r="Q10267" s="60"/>
      <c r="R10267" s="334">
        <v>26301</v>
      </c>
      <c r="S10267" s="319" t="s">
        <v>351</v>
      </c>
      <c r="BE10267" s="60"/>
      <c r="BR10267" s="60"/>
      <c r="BX10267" s="151"/>
      <c r="CB10267" s="151"/>
      <c r="CM10267" s="151"/>
      <c r="CO10267" s="151"/>
      <c r="CT10267" s="151"/>
      <c r="CY10267" s="151"/>
    </row>
    <row r="10268" spans="1:103" x14ac:dyDescent="0.2">
      <c r="A10268" s="60"/>
      <c r="B10268" s="60"/>
      <c r="C10268" s="60"/>
      <c r="D10268" s="60"/>
      <c r="E10268" s="60"/>
      <c r="F10268" s="60"/>
      <c r="G10268" s="60"/>
      <c r="H10268" s="60"/>
      <c r="I10268" s="60"/>
      <c r="J10268" s="60"/>
      <c r="K10268" s="60"/>
      <c r="L10268" s="60"/>
      <c r="M10268" s="60"/>
      <c r="N10268" s="60"/>
      <c r="O10268" s="60"/>
      <c r="P10268" s="60"/>
      <c r="Q10268" s="60"/>
      <c r="R10268" s="334">
        <v>26302</v>
      </c>
      <c r="S10268" s="319" t="s">
        <v>351</v>
      </c>
      <c r="BE10268" s="60"/>
      <c r="BR10268" s="60"/>
      <c r="BX10268" s="151"/>
      <c r="CB10268" s="151"/>
      <c r="CM10268" s="151"/>
      <c r="CO10268" s="151"/>
      <c r="CT10268" s="151"/>
      <c r="CY10268" s="151"/>
    </row>
    <row r="10269" spans="1:103" x14ac:dyDescent="0.2">
      <c r="A10269" s="60"/>
      <c r="B10269" s="60"/>
      <c r="C10269" s="60"/>
      <c r="D10269" s="60"/>
      <c r="E10269" s="60"/>
      <c r="F10269" s="60"/>
      <c r="G10269" s="60"/>
      <c r="H10269" s="60"/>
      <c r="I10269" s="60"/>
      <c r="J10269" s="60"/>
      <c r="K10269" s="60"/>
      <c r="L10269" s="60"/>
      <c r="M10269" s="60"/>
      <c r="N10269" s="60"/>
      <c r="O10269" s="60"/>
      <c r="P10269" s="60"/>
      <c r="Q10269" s="60"/>
      <c r="R10269" s="334">
        <v>26306</v>
      </c>
      <c r="S10269" s="319" t="s">
        <v>351</v>
      </c>
      <c r="BE10269" s="60"/>
      <c r="BR10269" s="60"/>
      <c r="BX10269" s="151"/>
      <c r="CB10269" s="151"/>
      <c r="CM10269" s="151"/>
      <c r="CO10269" s="151"/>
      <c r="CT10269" s="151"/>
      <c r="CY10269" s="151"/>
    </row>
    <row r="10270" spans="1:103" x14ac:dyDescent="0.2">
      <c r="A10270" s="60"/>
      <c r="B10270" s="60"/>
      <c r="C10270" s="60"/>
      <c r="D10270" s="60"/>
      <c r="E10270" s="60"/>
      <c r="F10270" s="60"/>
      <c r="G10270" s="60"/>
      <c r="H10270" s="60"/>
      <c r="I10270" s="60"/>
      <c r="J10270" s="60"/>
      <c r="K10270" s="60"/>
      <c r="L10270" s="60"/>
      <c r="M10270" s="60"/>
      <c r="N10270" s="60"/>
      <c r="O10270" s="60"/>
      <c r="P10270" s="60"/>
      <c r="Q10270" s="60"/>
      <c r="R10270" s="334">
        <v>26320</v>
      </c>
      <c r="S10270" s="319" t="s">
        <v>351</v>
      </c>
      <c r="BE10270" s="60"/>
      <c r="BR10270" s="60"/>
      <c r="BX10270" s="151"/>
      <c r="CB10270" s="151"/>
      <c r="CM10270" s="151"/>
      <c r="CO10270" s="151"/>
      <c r="CT10270" s="151"/>
      <c r="CY10270" s="151"/>
    </row>
    <row r="10271" spans="1:103" x14ac:dyDescent="0.2">
      <c r="A10271" s="60"/>
      <c r="B10271" s="60"/>
      <c r="C10271" s="60"/>
      <c r="D10271" s="60"/>
      <c r="E10271" s="60"/>
      <c r="F10271" s="60"/>
      <c r="G10271" s="60"/>
      <c r="H10271" s="60"/>
      <c r="I10271" s="60"/>
      <c r="J10271" s="60"/>
      <c r="K10271" s="60"/>
      <c r="L10271" s="60"/>
      <c r="M10271" s="60"/>
      <c r="N10271" s="60"/>
      <c r="O10271" s="60"/>
      <c r="P10271" s="60"/>
      <c r="Q10271" s="60"/>
      <c r="R10271" s="334">
        <v>26321</v>
      </c>
      <c r="S10271" s="319" t="s">
        <v>351</v>
      </c>
      <c r="BE10271" s="60"/>
      <c r="BR10271" s="60"/>
      <c r="BX10271" s="151"/>
      <c r="CB10271" s="151"/>
      <c r="CM10271" s="151"/>
      <c r="CO10271" s="151"/>
      <c r="CT10271" s="151"/>
      <c r="CY10271" s="151"/>
    </row>
    <row r="10272" spans="1:103" x14ac:dyDescent="0.2">
      <c r="A10272" s="60"/>
      <c r="B10272" s="60"/>
      <c r="C10272" s="60"/>
      <c r="D10272" s="60"/>
      <c r="E10272" s="60"/>
      <c r="F10272" s="60"/>
      <c r="G10272" s="60"/>
      <c r="H10272" s="60"/>
      <c r="I10272" s="60"/>
      <c r="J10272" s="60"/>
      <c r="K10272" s="60"/>
      <c r="L10272" s="60"/>
      <c r="M10272" s="60"/>
      <c r="N10272" s="60"/>
      <c r="O10272" s="60"/>
      <c r="P10272" s="60"/>
      <c r="Q10272" s="60"/>
      <c r="R10272" s="334">
        <v>26323</v>
      </c>
      <c r="S10272" s="319" t="s">
        <v>351</v>
      </c>
      <c r="BE10272" s="60"/>
      <c r="BR10272" s="60"/>
      <c r="BX10272" s="151"/>
      <c r="CB10272" s="151"/>
      <c r="CM10272" s="151"/>
      <c r="CO10272" s="151"/>
      <c r="CT10272" s="151"/>
      <c r="CY10272" s="151"/>
    </row>
    <row r="10273" spans="1:103" x14ac:dyDescent="0.2">
      <c r="A10273" s="60"/>
      <c r="B10273" s="60"/>
      <c r="C10273" s="60"/>
      <c r="D10273" s="60"/>
      <c r="E10273" s="60"/>
      <c r="F10273" s="60"/>
      <c r="G10273" s="60"/>
      <c r="H10273" s="60"/>
      <c r="I10273" s="60"/>
      <c r="J10273" s="60"/>
      <c r="K10273" s="60"/>
      <c r="L10273" s="60"/>
      <c r="M10273" s="60"/>
      <c r="N10273" s="60"/>
      <c r="O10273" s="60"/>
      <c r="P10273" s="60"/>
      <c r="Q10273" s="60"/>
      <c r="R10273" s="334">
        <v>26325</v>
      </c>
      <c r="S10273" s="319" t="s">
        <v>351</v>
      </c>
      <c r="BE10273" s="60"/>
      <c r="BR10273" s="60"/>
      <c r="BX10273" s="151"/>
      <c r="CB10273" s="151"/>
      <c r="CM10273" s="151"/>
      <c r="CO10273" s="151"/>
      <c r="CT10273" s="151"/>
      <c r="CY10273" s="151"/>
    </row>
    <row r="10274" spans="1:103" x14ac:dyDescent="0.2">
      <c r="A10274" s="60"/>
      <c r="B10274" s="60"/>
      <c r="C10274" s="60"/>
      <c r="D10274" s="60"/>
      <c r="E10274" s="60"/>
      <c r="F10274" s="60"/>
      <c r="G10274" s="60"/>
      <c r="H10274" s="60"/>
      <c r="I10274" s="60"/>
      <c r="J10274" s="60"/>
      <c r="K10274" s="60"/>
      <c r="L10274" s="60"/>
      <c r="M10274" s="60"/>
      <c r="N10274" s="60"/>
      <c r="O10274" s="60"/>
      <c r="P10274" s="60"/>
      <c r="Q10274" s="60"/>
      <c r="R10274" s="334">
        <v>26327</v>
      </c>
      <c r="S10274" s="319" t="s">
        <v>351</v>
      </c>
      <c r="BE10274" s="60"/>
      <c r="BR10274" s="60"/>
      <c r="BX10274" s="151"/>
      <c r="CB10274" s="151"/>
      <c r="CM10274" s="151"/>
      <c r="CO10274" s="151"/>
      <c r="CT10274" s="151"/>
      <c r="CY10274" s="151"/>
    </row>
    <row r="10275" spans="1:103" x14ac:dyDescent="0.2">
      <c r="A10275" s="60"/>
      <c r="B10275" s="60"/>
      <c r="C10275" s="60"/>
      <c r="D10275" s="60"/>
      <c r="E10275" s="60"/>
      <c r="F10275" s="60"/>
      <c r="G10275" s="60"/>
      <c r="H10275" s="60"/>
      <c r="I10275" s="60"/>
      <c r="J10275" s="60"/>
      <c r="K10275" s="60"/>
      <c r="L10275" s="60"/>
      <c r="M10275" s="60"/>
      <c r="N10275" s="60"/>
      <c r="O10275" s="60"/>
      <c r="P10275" s="60"/>
      <c r="Q10275" s="60"/>
      <c r="R10275" s="334">
        <v>26330</v>
      </c>
      <c r="S10275" s="319" t="s">
        <v>351</v>
      </c>
      <c r="BE10275" s="60"/>
      <c r="BR10275" s="60"/>
      <c r="BX10275" s="151"/>
      <c r="CB10275" s="151"/>
      <c r="CM10275" s="151"/>
      <c r="CO10275" s="151"/>
      <c r="CT10275" s="151"/>
      <c r="CY10275" s="151"/>
    </row>
    <row r="10276" spans="1:103" x14ac:dyDescent="0.2">
      <c r="A10276" s="60"/>
      <c r="B10276" s="60"/>
      <c r="C10276" s="60"/>
      <c r="D10276" s="60"/>
      <c r="E10276" s="60"/>
      <c r="F10276" s="60"/>
      <c r="G10276" s="60"/>
      <c r="H10276" s="60"/>
      <c r="I10276" s="60"/>
      <c r="J10276" s="60"/>
      <c r="K10276" s="60"/>
      <c r="L10276" s="60"/>
      <c r="M10276" s="60"/>
      <c r="N10276" s="60"/>
      <c r="O10276" s="60"/>
      <c r="P10276" s="60"/>
      <c r="Q10276" s="60"/>
      <c r="R10276" s="334">
        <v>26335</v>
      </c>
      <c r="S10276" s="319" t="s">
        <v>351</v>
      </c>
      <c r="BE10276" s="60"/>
      <c r="BR10276" s="60"/>
      <c r="BX10276" s="151"/>
      <c r="CB10276" s="151"/>
      <c r="CM10276" s="151"/>
      <c r="CO10276" s="151"/>
      <c r="CT10276" s="151"/>
      <c r="CY10276" s="151"/>
    </row>
    <row r="10277" spans="1:103" x14ac:dyDescent="0.2">
      <c r="A10277" s="60"/>
      <c r="B10277" s="60"/>
      <c r="C10277" s="60"/>
      <c r="D10277" s="60"/>
      <c r="E10277" s="60"/>
      <c r="F10277" s="60"/>
      <c r="G10277" s="60"/>
      <c r="H10277" s="60"/>
      <c r="I10277" s="60"/>
      <c r="J10277" s="60"/>
      <c r="K10277" s="60"/>
      <c r="L10277" s="60"/>
      <c r="M10277" s="60"/>
      <c r="N10277" s="60"/>
      <c r="O10277" s="60"/>
      <c r="P10277" s="60"/>
      <c r="Q10277" s="60"/>
      <c r="R10277" s="334">
        <v>26337</v>
      </c>
      <c r="S10277" s="319" t="s">
        <v>351</v>
      </c>
      <c r="BE10277" s="60"/>
      <c r="BR10277" s="60"/>
      <c r="BX10277" s="151"/>
      <c r="CB10277" s="151"/>
      <c r="CM10277" s="151"/>
      <c r="CO10277" s="151"/>
      <c r="CT10277" s="151"/>
      <c r="CY10277" s="151"/>
    </row>
    <row r="10278" spans="1:103" x14ac:dyDescent="0.2">
      <c r="A10278" s="60"/>
      <c r="B10278" s="60"/>
      <c r="C10278" s="60"/>
      <c r="D10278" s="60"/>
      <c r="E10278" s="60"/>
      <c r="F10278" s="60"/>
      <c r="G10278" s="60"/>
      <c r="H10278" s="60"/>
      <c r="I10278" s="60"/>
      <c r="J10278" s="60"/>
      <c r="K10278" s="60"/>
      <c r="L10278" s="60"/>
      <c r="M10278" s="60"/>
      <c r="N10278" s="60"/>
      <c r="O10278" s="60"/>
      <c r="P10278" s="60"/>
      <c r="Q10278" s="60"/>
      <c r="R10278" s="334">
        <v>26338</v>
      </c>
      <c r="S10278" s="319" t="s">
        <v>351</v>
      </c>
      <c r="BE10278" s="60"/>
      <c r="BR10278" s="60"/>
      <c r="BX10278" s="151"/>
      <c r="CB10278" s="151"/>
      <c r="CM10278" s="151"/>
      <c r="CO10278" s="151"/>
      <c r="CT10278" s="151"/>
      <c r="CY10278" s="151"/>
    </row>
    <row r="10279" spans="1:103" x14ac:dyDescent="0.2">
      <c r="A10279" s="60"/>
      <c r="B10279" s="60"/>
      <c r="C10279" s="60"/>
      <c r="D10279" s="60"/>
      <c r="E10279" s="60"/>
      <c r="F10279" s="60"/>
      <c r="G10279" s="60"/>
      <c r="H10279" s="60"/>
      <c r="I10279" s="60"/>
      <c r="J10279" s="60"/>
      <c r="K10279" s="60"/>
      <c r="L10279" s="60"/>
      <c r="M10279" s="60"/>
      <c r="N10279" s="60"/>
      <c r="O10279" s="60"/>
      <c r="P10279" s="60"/>
      <c r="Q10279" s="60"/>
      <c r="R10279" s="334">
        <v>26339</v>
      </c>
      <c r="S10279" s="319" t="s">
        <v>351</v>
      </c>
      <c r="BE10279" s="60"/>
      <c r="BR10279" s="60"/>
      <c r="BX10279" s="151"/>
      <c r="CB10279" s="151"/>
      <c r="CM10279" s="151"/>
      <c r="CO10279" s="151"/>
      <c r="CT10279" s="151"/>
      <c r="CY10279" s="151"/>
    </row>
    <row r="10280" spans="1:103" x14ac:dyDescent="0.2">
      <c r="A10280" s="60"/>
      <c r="B10280" s="60"/>
      <c r="C10280" s="60"/>
      <c r="D10280" s="60"/>
      <c r="E10280" s="60"/>
      <c r="F10280" s="60"/>
      <c r="G10280" s="60"/>
      <c r="H10280" s="60"/>
      <c r="I10280" s="60"/>
      <c r="J10280" s="60"/>
      <c r="K10280" s="60"/>
      <c r="L10280" s="60"/>
      <c r="M10280" s="60"/>
      <c r="N10280" s="60"/>
      <c r="O10280" s="60"/>
      <c r="P10280" s="60"/>
      <c r="Q10280" s="60"/>
      <c r="R10280" s="334">
        <v>26342</v>
      </c>
      <c r="S10280" s="319" t="s">
        <v>351</v>
      </c>
      <c r="BE10280" s="60"/>
      <c r="BR10280" s="60"/>
      <c r="BX10280" s="151"/>
      <c r="CB10280" s="151"/>
      <c r="CM10280" s="151"/>
      <c r="CO10280" s="151"/>
      <c r="CT10280" s="151"/>
      <c r="CY10280" s="151"/>
    </row>
    <row r="10281" spans="1:103" x14ac:dyDescent="0.2">
      <c r="A10281" s="60"/>
      <c r="B10281" s="60"/>
      <c r="C10281" s="60"/>
      <c r="D10281" s="60"/>
      <c r="E10281" s="60"/>
      <c r="F10281" s="60"/>
      <c r="G10281" s="60"/>
      <c r="H10281" s="60"/>
      <c r="I10281" s="60"/>
      <c r="J10281" s="60"/>
      <c r="K10281" s="60"/>
      <c r="L10281" s="60"/>
      <c r="M10281" s="60"/>
      <c r="N10281" s="60"/>
      <c r="O10281" s="60"/>
      <c r="P10281" s="60"/>
      <c r="Q10281" s="60"/>
      <c r="R10281" s="334">
        <v>26343</v>
      </c>
      <c r="S10281" s="319" t="s">
        <v>351</v>
      </c>
      <c r="BE10281" s="60"/>
      <c r="BR10281" s="60"/>
      <c r="BX10281" s="151"/>
      <c r="CB10281" s="151"/>
      <c r="CM10281" s="151"/>
      <c r="CO10281" s="151"/>
      <c r="CT10281" s="151"/>
      <c r="CY10281" s="151"/>
    </row>
    <row r="10282" spans="1:103" x14ac:dyDescent="0.2">
      <c r="A10282" s="60"/>
      <c r="B10282" s="60"/>
      <c r="C10282" s="60"/>
      <c r="D10282" s="60"/>
      <c r="E10282" s="60"/>
      <c r="F10282" s="60"/>
      <c r="G10282" s="60"/>
      <c r="H10282" s="60"/>
      <c r="I10282" s="60"/>
      <c r="J10282" s="60"/>
      <c r="K10282" s="60"/>
      <c r="L10282" s="60"/>
      <c r="M10282" s="60"/>
      <c r="N10282" s="60"/>
      <c r="O10282" s="60"/>
      <c r="P10282" s="60"/>
      <c r="Q10282" s="60"/>
      <c r="R10282" s="334">
        <v>26346</v>
      </c>
      <c r="S10282" s="319" t="s">
        <v>351</v>
      </c>
      <c r="BE10282" s="60"/>
      <c r="BR10282" s="60"/>
      <c r="BX10282" s="151"/>
      <c r="CB10282" s="151"/>
      <c r="CM10282" s="151"/>
      <c r="CO10282" s="151"/>
      <c r="CT10282" s="151"/>
      <c r="CY10282" s="151"/>
    </row>
    <row r="10283" spans="1:103" x14ac:dyDescent="0.2">
      <c r="A10283" s="60"/>
      <c r="B10283" s="60"/>
      <c r="C10283" s="60"/>
      <c r="D10283" s="60"/>
      <c r="E10283" s="60"/>
      <c r="F10283" s="60"/>
      <c r="G10283" s="60"/>
      <c r="H10283" s="60"/>
      <c r="I10283" s="60"/>
      <c r="J10283" s="60"/>
      <c r="K10283" s="60"/>
      <c r="L10283" s="60"/>
      <c r="M10283" s="60"/>
      <c r="N10283" s="60"/>
      <c r="O10283" s="60"/>
      <c r="P10283" s="60"/>
      <c r="Q10283" s="60"/>
      <c r="R10283" s="334">
        <v>26347</v>
      </c>
      <c r="S10283" s="319" t="s">
        <v>351</v>
      </c>
      <c r="BE10283" s="60"/>
      <c r="BR10283" s="60"/>
      <c r="BX10283" s="151"/>
      <c r="CB10283" s="151"/>
      <c r="CM10283" s="151"/>
      <c r="CO10283" s="151"/>
      <c r="CT10283" s="151"/>
      <c r="CY10283" s="151"/>
    </row>
    <row r="10284" spans="1:103" x14ac:dyDescent="0.2">
      <c r="A10284" s="60"/>
      <c r="B10284" s="60"/>
      <c r="C10284" s="60"/>
      <c r="D10284" s="60"/>
      <c r="E10284" s="60"/>
      <c r="F10284" s="60"/>
      <c r="G10284" s="60"/>
      <c r="H10284" s="60"/>
      <c r="I10284" s="60"/>
      <c r="J10284" s="60"/>
      <c r="K10284" s="60"/>
      <c r="L10284" s="60"/>
      <c r="M10284" s="60"/>
      <c r="N10284" s="60"/>
      <c r="O10284" s="60"/>
      <c r="P10284" s="60"/>
      <c r="Q10284" s="60"/>
      <c r="R10284" s="334">
        <v>26348</v>
      </c>
      <c r="S10284" s="319" t="s">
        <v>351</v>
      </c>
      <c r="BE10284" s="60"/>
      <c r="BR10284" s="60"/>
      <c r="BX10284" s="151"/>
      <c r="CB10284" s="151"/>
      <c r="CM10284" s="151"/>
      <c r="CO10284" s="151"/>
      <c r="CT10284" s="151"/>
      <c r="CY10284" s="151"/>
    </row>
    <row r="10285" spans="1:103" x14ac:dyDescent="0.2">
      <c r="A10285" s="60"/>
      <c r="B10285" s="60"/>
      <c r="C10285" s="60"/>
      <c r="D10285" s="60"/>
      <c r="E10285" s="60"/>
      <c r="F10285" s="60"/>
      <c r="G10285" s="60"/>
      <c r="H10285" s="60"/>
      <c r="I10285" s="60"/>
      <c r="J10285" s="60"/>
      <c r="K10285" s="60"/>
      <c r="L10285" s="60"/>
      <c r="M10285" s="60"/>
      <c r="N10285" s="60"/>
      <c r="O10285" s="60"/>
      <c r="P10285" s="60"/>
      <c r="Q10285" s="60"/>
      <c r="R10285" s="334">
        <v>26349</v>
      </c>
      <c r="S10285" s="319" t="s">
        <v>351</v>
      </c>
      <c r="BE10285" s="60"/>
      <c r="BR10285" s="60"/>
      <c r="BX10285" s="151"/>
      <c r="CB10285" s="151"/>
      <c r="CM10285" s="151"/>
      <c r="CO10285" s="151"/>
      <c r="CT10285" s="151"/>
      <c r="CY10285" s="151"/>
    </row>
    <row r="10286" spans="1:103" x14ac:dyDescent="0.2">
      <c r="A10286" s="60"/>
      <c r="B10286" s="60"/>
      <c r="C10286" s="60"/>
      <c r="D10286" s="60"/>
      <c r="E10286" s="60"/>
      <c r="F10286" s="60"/>
      <c r="G10286" s="60"/>
      <c r="H10286" s="60"/>
      <c r="I10286" s="60"/>
      <c r="J10286" s="60"/>
      <c r="K10286" s="60"/>
      <c r="L10286" s="60"/>
      <c r="M10286" s="60"/>
      <c r="N10286" s="60"/>
      <c r="O10286" s="60"/>
      <c r="P10286" s="60"/>
      <c r="Q10286" s="60"/>
      <c r="R10286" s="334">
        <v>26351</v>
      </c>
      <c r="S10286" s="319" t="s">
        <v>351</v>
      </c>
      <c r="BE10286" s="60"/>
      <c r="BR10286" s="60"/>
      <c r="BX10286" s="151"/>
      <c r="CB10286" s="151"/>
      <c r="CM10286" s="151"/>
      <c r="CO10286" s="151"/>
      <c r="CT10286" s="151"/>
      <c r="CY10286" s="151"/>
    </row>
    <row r="10287" spans="1:103" x14ac:dyDescent="0.2">
      <c r="A10287" s="60"/>
      <c r="B10287" s="60"/>
      <c r="C10287" s="60"/>
      <c r="D10287" s="60"/>
      <c r="E10287" s="60"/>
      <c r="F10287" s="60"/>
      <c r="G10287" s="60"/>
      <c r="H10287" s="60"/>
      <c r="I10287" s="60"/>
      <c r="J10287" s="60"/>
      <c r="K10287" s="60"/>
      <c r="L10287" s="60"/>
      <c r="M10287" s="60"/>
      <c r="N10287" s="60"/>
      <c r="O10287" s="60"/>
      <c r="P10287" s="60"/>
      <c r="Q10287" s="60"/>
      <c r="R10287" s="334">
        <v>26354</v>
      </c>
      <c r="S10287" s="319" t="s">
        <v>351</v>
      </c>
      <c r="BE10287" s="60"/>
      <c r="BR10287" s="60"/>
      <c r="BX10287" s="151"/>
      <c r="CB10287" s="151"/>
      <c r="CM10287" s="151"/>
      <c r="CO10287" s="151"/>
      <c r="CT10287" s="151"/>
      <c r="CY10287" s="151"/>
    </row>
    <row r="10288" spans="1:103" x14ac:dyDescent="0.2">
      <c r="A10288" s="60"/>
      <c r="B10288" s="60"/>
      <c r="C10288" s="60"/>
      <c r="D10288" s="60"/>
      <c r="E10288" s="60"/>
      <c r="F10288" s="60"/>
      <c r="G10288" s="60"/>
      <c r="H10288" s="60"/>
      <c r="I10288" s="60"/>
      <c r="J10288" s="60"/>
      <c r="K10288" s="60"/>
      <c r="L10288" s="60"/>
      <c r="M10288" s="60"/>
      <c r="N10288" s="60"/>
      <c r="O10288" s="60"/>
      <c r="P10288" s="60"/>
      <c r="Q10288" s="60"/>
      <c r="R10288" s="334">
        <v>26361</v>
      </c>
      <c r="S10288" s="319" t="s">
        <v>351</v>
      </c>
      <c r="BE10288" s="60"/>
      <c r="BR10288" s="60"/>
      <c r="BX10288" s="151"/>
      <c r="CB10288" s="151"/>
      <c r="CM10288" s="151"/>
      <c r="CO10288" s="151"/>
      <c r="CT10288" s="151"/>
      <c r="CY10288" s="151"/>
    </row>
    <row r="10289" spans="1:103" x14ac:dyDescent="0.2">
      <c r="A10289" s="60"/>
      <c r="B10289" s="60"/>
      <c r="C10289" s="60"/>
      <c r="D10289" s="60"/>
      <c r="E10289" s="60"/>
      <c r="F10289" s="60"/>
      <c r="G10289" s="60"/>
      <c r="H10289" s="60"/>
      <c r="I10289" s="60"/>
      <c r="J10289" s="60"/>
      <c r="K10289" s="60"/>
      <c r="L10289" s="60"/>
      <c r="M10289" s="60"/>
      <c r="N10289" s="60"/>
      <c r="O10289" s="60"/>
      <c r="P10289" s="60"/>
      <c r="Q10289" s="60"/>
      <c r="R10289" s="334">
        <v>26362</v>
      </c>
      <c r="S10289" s="319" t="s">
        <v>351</v>
      </c>
      <c r="BE10289" s="60"/>
      <c r="BR10289" s="60"/>
      <c r="BX10289" s="151"/>
      <c r="CB10289" s="151"/>
      <c r="CM10289" s="151"/>
      <c r="CO10289" s="151"/>
      <c r="CT10289" s="151"/>
      <c r="CY10289" s="151"/>
    </row>
    <row r="10290" spans="1:103" x14ac:dyDescent="0.2">
      <c r="A10290" s="60"/>
      <c r="B10290" s="60"/>
      <c r="C10290" s="60"/>
      <c r="D10290" s="60"/>
      <c r="E10290" s="60"/>
      <c r="F10290" s="60"/>
      <c r="G10290" s="60"/>
      <c r="H10290" s="60"/>
      <c r="I10290" s="60"/>
      <c r="J10290" s="60"/>
      <c r="K10290" s="60"/>
      <c r="L10290" s="60"/>
      <c r="M10290" s="60"/>
      <c r="N10290" s="60"/>
      <c r="O10290" s="60"/>
      <c r="P10290" s="60"/>
      <c r="Q10290" s="60"/>
      <c r="R10290" s="334">
        <v>26366</v>
      </c>
      <c r="S10290" s="319" t="s">
        <v>351</v>
      </c>
      <c r="BE10290" s="60"/>
      <c r="BR10290" s="60"/>
      <c r="BX10290" s="151"/>
      <c r="CB10290" s="151"/>
      <c r="CM10290" s="151"/>
      <c r="CO10290" s="151"/>
      <c r="CT10290" s="151"/>
      <c r="CY10290" s="151"/>
    </row>
    <row r="10291" spans="1:103" x14ac:dyDescent="0.2">
      <c r="A10291" s="60"/>
      <c r="B10291" s="60"/>
      <c r="C10291" s="60"/>
      <c r="D10291" s="60"/>
      <c r="E10291" s="60"/>
      <c r="F10291" s="60"/>
      <c r="G10291" s="60"/>
      <c r="H10291" s="60"/>
      <c r="I10291" s="60"/>
      <c r="J10291" s="60"/>
      <c r="K10291" s="60"/>
      <c r="L10291" s="60"/>
      <c r="M10291" s="60"/>
      <c r="N10291" s="60"/>
      <c r="O10291" s="60"/>
      <c r="P10291" s="60"/>
      <c r="Q10291" s="60"/>
      <c r="R10291" s="334">
        <v>26369</v>
      </c>
      <c r="S10291" s="319" t="s">
        <v>351</v>
      </c>
      <c r="BE10291" s="60"/>
      <c r="BR10291" s="60"/>
      <c r="BX10291" s="151"/>
      <c r="CB10291" s="151"/>
      <c r="CM10291" s="151"/>
      <c r="CO10291" s="151"/>
      <c r="CT10291" s="151"/>
      <c r="CY10291" s="151"/>
    </row>
    <row r="10292" spans="1:103" x14ac:dyDescent="0.2">
      <c r="A10292" s="60"/>
      <c r="B10292" s="60"/>
      <c r="C10292" s="60"/>
      <c r="D10292" s="60"/>
      <c r="E10292" s="60"/>
      <c r="F10292" s="60"/>
      <c r="G10292" s="60"/>
      <c r="H10292" s="60"/>
      <c r="I10292" s="60"/>
      <c r="J10292" s="60"/>
      <c r="K10292" s="60"/>
      <c r="L10292" s="60"/>
      <c r="M10292" s="60"/>
      <c r="N10292" s="60"/>
      <c r="O10292" s="60"/>
      <c r="P10292" s="60"/>
      <c r="Q10292" s="60"/>
      <c r="R10292" s="334">
        <v>26372</v>
      </c>
      <c r="S10292" s="319" t="s">
        <v>351</v>
      </c>
      <c r="BE10292" s="60"/>
      <c r="BR10292" s="60"/>
      <c r="BX10292" s="151"/>
      <c r="CB10292" s="151"/>
      <c r="CM10292" s="151"/>
      <c r="CO10292" s="151"/>
      <c r="CT10292" s="151"/>
      <c r="CY10292" s="151"/>
    </row>
    <row r="10293" spans="1:103" x14ac:dyDescent="0.2">
      <c r="A10293" s="60"/>
      <c r="B10293" s="60"/>
      <c r="C10293" s="60"/>
      <c r="D10293" s="60"/>
      <c r="E10293" s="60"/>
      <c r="F10293" s="60"/>
      <c r="G10293" s="60"/>
      <c r="H10293" s="60"/>
      <c r="I10293" s="60"/>
      <c r="J10293" s="60"/>
      <c r="K10293" s="60"/>
      <c r="L10293" s="60"/>
      <c r="M10293" s="60"/>
      <c r="N10293" s="60"/>
      <c r="O10293" s="60"/>
      <c r="P10293" s="60"/>
      <c r="Q10293" s="60"/>
      <c r="R10293" s="334">
        <v>26374</v>
      </c>
      <c r="S10293" s="319" t="s">
        <v>351</v>
      </c>
      <c r="BE10293" s="60"/>
      <c r="BR10293" s="60"/>
      <c r="BX10293" s="151"/>
      <c r="CB10293" s="151"/>
      <c r="CM10293" s="151"/>
      <c r="CO10293" s="151"/>
      <c r="CT10293" s="151"/>
      <c r="CY10293" s="151"/>
    </row>
    <row r="10294" spans="1:103" x14ac:dyDescent="0.2">
      <c r="A10294" s="60"/>
      <c r="B10294" s="60"/>
      <c r="C10294" s="60"/>
      <c r="D10294" s="60"/>
      <c r="E10294" s="60"/>
      <c r="F10294" s="60"/>
      <c r="G10294" s="60"/>
      <c r="H10294" s="60"/>
      <c r="I10294" s="60"/>
      <c r="J10294" s="60"/>
      <c r="K10294" s="60"/>
      <c r="L10294" s="60"/>
      <c r="M10294" s="60"/>
      <c r="N10294" s="60"/>
      <c r="O10294" s="60"/>
      <c r="P10294" s="60"/>
      <c r="Q10294" s="60"/>
      <c r="R10294" s="334">
        <v>26376</v>
      </c>
      <c r="S10294" s="319" t="s">
        <v>351</v>
      </c>
      <c r="BE10294" s="60"/>
      <c r="BR10294" s="60"/>
      <c r="BX10294" s="151"/>
      <c r="CB10294" s="151"/>
      <c r="CM10294" s="151"/>
      <c r="CO10294" s="151"/>
      <c r="CT10294" s="151"/>
      <c r="CY10294" s="151"/>
    </row>
    <row r="10295" spans="1:103" x14ac:dyDescent="0.2">
      <c r="A10295" s="60"/>
      <c r="B10295" s="60"/>
      <c r="C10295" s="60"/>
      <c r="D10295" s="60"/>
      <c r="E10295" s="60"/>
      <c r="F10295" s="60"/>
      <c r="G10295" s="60"/>
      <c r="H10295" s="60"/>
      <c r="I10295" s="60"/>
      <c r="J10295" s="60"/>
      <c r="K10295" s="60"/>
      <c r="L10295" s="60"/>
      <c r="M10295" s="60"/>
      <c r="N10295" s="60"/>
      <c r="O10295" s="60"/>
      <c r="P10295" s="60"/>
      <c r="Q10295" s="60"/>
      <c r="R10295" s="334">
        <v>26377</v>
      </c>
      <c r="S10295" s="319" t="s">
        <v>351</v>
      </c>
      <c r="BE10295" s="60"/>
      <c r="BR10295" s="60"/>
      <c r="BX10295" s="151"/>
      <c r="CB10295" s="151"/>
      <c r="CM10295" s="151"/>
      <c r="CO10295" s="151"/>
      <c r="CT10295" s="151"/>
      <c r="CY10295" s="151"/>
    </row>
    <row r="10296" spans="1:103" x14ac:dyDescent="0.2">
      <c r="A10296" s="60"/>
      <c r="B10296" s="60"/>
      <c r="C10296" s="60"/>
      <c r="D10296" s="60"/>
      <c r="E10296" s="60"/>
      <c r="F10296" s="60"/>
      <c r="G10296" s="60"/>
      <c r="H10296" s="60"/>
      <c r="I10296" s="60"/>
      <c r="J10296" s="60"/>
      <c r="K10296" s="60"/>
      <c r="L10296" s="60"/>
      <c r="M10296" s="60"/>
      <c r="N10296" s="60"/>
      <c r="O10296" s="60"/>
      <c r="P10296" s="60"/>
      <c r="Q10296" s="60"/>
      <c r="R10296" s="334">
        <v>26378</v>
      </c>
      <c r="S10296" s="319" t="s">
        <v>351</v>
      </c>
      <c r="BE10296" s="60"/>
      <c r="BR10296" s="60"/>
      <c r="BX10296" s="151"/>
      <c r="CB10296" s="151"/>
      <c r="CM10296" s="151"/>
      <c r="CO10296" s="151"/>
      <c r="CT10296" s="151"/>
      <c r="CY10296" s="151"/>
    </row>
    <row r="10297" spans="1:103" x14ac:dyDescent="0.2">
      <c r="A10297" s="60"/>
      <c r="B10297" s="60"/>
      <c r="C10297" s="60"/>
      <c r="D10297" s="60"/>
      <c r="E10297" s="60"/>
      <c r="F10297" s="60"/>
      <c r="G10297" s="60"/>
      <c r="H10297" s="60"/>
      <c r="I10297" s="60"/>
      <c r="J10297" s="60"/>
      <c r="K10297" s="60"/>
      <c r="L10297" s="60"/>
      <c r="M10297" s="60"/>
      <c r="N10297" s="60"/>
      <c r="O10297" s="60"/>
      <c r="P10297" s="60"/>
      <c r="Q10297" s="60"/>
      <c r="R10297" s="334">
        <v>26384</v>
      </c>
      <c r="S10297" s="319" t="s">
        <v>351</v>
      </c>
      <c r="BE10297" s="60"/>
      <c r="BR10297" s="60"/>
      <c r="BX10297" s="151"/>
      <c r="CB10297" s="151"/>
      <c r="CM10297" s="151"/>
      <c r="CO10297" s="151"/>
      <c r="CT10297" s="151"/>
      <c r="CY10297" s="151"/>
    </row>
    <row r="10298" spans="1:103" x14ac:dyDescent="0.2">
      <c r="A10298" s="60"/>
      <c r="B10298" s="60"/>
      <c r="C10298" s="60"/>
      <c r="D10298" s="60"/>
      <c r="E10298" s="60"/>
      <c r="F10298" s="60"/>
      <c r="G10298" s="60"/>
      <c r="H10298" s="60"/>
      <c r="I10298" s="60"/>
      <c r="J10298" s="60"/>
      <c r="K10298" s="60"/>
      <c r="L10298" s="60"/>
      <c r="M10298" s="60"/>
      <c r="N10298" s="60"/>
      <c r="O10298" s="60"/>
      <c r="P10298" s="60"/>
      <c r="Q10298" s="60"/>
      <c r="R10298" s="334">
        <v>26385</v>
      </c>
      <c r="S10298" s="319" t="s">
        <v>351</v>
      </c>
      <c r="BE10298" s="60"/>
      <c r="BR10298" s="60"/>
      <c r="BX10298" s="151"/>
      <c r="CB10298" s="151"/>
      <c r="CM10298" s="151"/>
      <c r="CO10298" s="151"/>
      <c r="CT10298" s="151"/>
      <c r="CY10298" s="151"/>
    </row>
    <row r="10299" spans="1:103" x14ac:dyDescent="0.2">
      <c r="A10299" s="60"/>
      <c r="B10299" s="60"/>
      <c r="C10299" s="60"/>
      <c r="D10299" s="60"/>
      <c r="E10299" s="60"/>
      <c r="F10299" s="60"/>
      <c r="G10299" s="60"/>
      <c r="H10299" s="60"/>
      <c r="I10299" s="60"/>
      <c r="J10299" s="60"/>
      <c r="K10299" s="60"/>
      <c r="L10299" s="60"/>
      <c r="M10299" s="60"/>
      <c r="N10299" s="60"/>
      <c r="O10299" s="60"/>
      <c r="P10299" s="60"/>
      <c r="Q10299" s="60"/>
      <c r="R10299" s="334">
        <v>26386</v>
      </c>
      <c r="S10299" s="319" t="s">
        <v>351</v>
      </c>
      <c r="BE10299" s="60"/>
      <c r="BR10299" s="60"/>
      <c r="BX10299" s="151"/>
      <c r="CB10299" s="151"/>
      <c r="CM10299" s="151"/>
      <c r="CO10299" s="151"/>
      <c r="CT10299" s="151"/>
      <c r="CY10299" s="151"/>
    </row>
    <row r="10300" spans="1:103" x14ac:dyDescent="0.2">
      <c r="A10300" s="60"/>
      <c r="B10300" s="60"/>
      <c r="C10300" s="60"/>
      <c r="D10300" s="60"/>
      <c r="E10300" s="60"/>
      <c r="F10300" s="60"/>
      <c r="G10300" s="60"/>
      <c r="H10300" s="60"/>
      <c r="I10300" s="60"/>
      <c r="J10300" s="60"/>
      <c r="K10300" s="60"/>
      <c r="L10300" s="60"/>
      <c r="M10300" s="60"/>
      <c r="N10300" s="60"/>
      <c r="O10300" s="60"/>
      <c r="P10300" s="60"/>
      <c r="Q10300" s="60"/>
      <c r="R10300" s="334">
        <v>26404</v>
      </c>
      <c r="S10300" s="319" t="s">
        <v>351</v>
      </c>
      <c r="BE10300" s="60"/>
      <c r="BR10300" s="60"/>
      <c r="BX10300" s="151"/>
      <c r="CB10300" s="151"/>
      <c r="CM10300" s="151"/>
      <c r="CO10300" s="151"/>
      <c r="CT10300" s="151"/>
      <c r="CY10300" s="151"/>
    </row>
    <row r="10301" spans="1:103" x14ac:dyDescent="0.2">
      <c r="A10301" s="60"/>
      <c r="B10301" s="60"/>
      <c r="C10301" s="60"/>
      <c r="D10301" s="60"/>
      <c r="E10301" s="60"/>
      <c r="F10301" s="60"/>
      <c r="G10301" s="60"/>
      <c r="H10301" s="60"/>
      <c r="I10301" s="60"/>
      <c r="J10301" s="60"/>
      <c r="K10301" s="60"/>
      <c r="L10301" s="60"/>
      <c r="M10301" s="60"/>
      <c r="N10301" s="60"/>
      <c r="O10301" s="60"/>
      <c r="P10301" s="60"/>
      <c r="Q10301" s="60"/>
      <c r="R10301" s="334">
        <v>26405</v>
      </c>
      <c r="S10301" s="319" t="s">
        <v>351</v>
      </c>
      <c r="BE10301" s="60"/>
      <c r="BR10301" s="60"/>
      <c r="BX10301" s="151"/>
      <c r="CB10301" s="151"/>
      <c r="CM10301" s="151"/>
      <c r="CO10301" s="151"/>
      <c r="CT10301" s="151"/>
      <c r="CY10301" s="151"/>
    </row>
    <row r="10302" spans="1:103" x14ac:dyDescent="0.2">
      <c r="A10302" s="60"/>
      <c r="B10302" s="60"/>
      <c r="C10302" s="60"/>
      <c r="D10302" s="60"/>
      <c r="E10302" s="60"/>
      <c r="F10302" s="60"/>
      <c r="G10302" s="60"/>
      <c r="H10302" s="60"/>
      <c r="I10302" s="60"/>
      <c r="J10302" s="60"/>
      <c r="K10302" s="60"/>
      <c r="L10302" s="60"/>
      <c r="M10302" s="60"/>
      <c r="N10302" s="60"/>
      <c r="O10302" s="60"/>
      <c r="P10302" s="60"/>
      <c r="Q10302" s="60"/>
      <c r="R10302" s="334">
        <v>26408</v>
      </c>
      <c r="S10302" s="319" t="s">
        <v>351</v>
      </c>
      <c r="BE10302" s="60"/>
      <c r="BR10302" s="60"/>
      <c r="BX10302" s="151"/>
      <c r="CB10302" s="151"/>
      <c r="CM10302" s="151"/>
      <c r="CO10302" s="151"/>
      <c r="CT10302" s="151"/>
      <c r="CY10302" s="151"/>
    </row>
    <row r="10303" spans="1:103" x14ac:dyDescent="0.2">
      <c r="A10303" s="60"/>
      <c r="B10303" s="60"/>
      <c r="C10303" s="60"/>
      <c r="D10303" s="60"/>
      <c r="E10303" s="60"/>
      <c r="F10303" s="60"/>
      <c r="G10303" s="60"/>
      <c r="H10303" s="60"/>
      <c r="I10303" s="60"/>
      <c r="J10303" s="60"/>
      <c r="K10303" s="60"/>
      <c r="L10303" s="60"/>
      <c r="M10303" s="60"/>
      <c r="N10303" s="60"/>
      <c r="O10303" s="60"/>
      <c r="P10303" s="60"/>
      <c r="Q10303" s="60"/>
      <c r="R10303" s="334">
        <v>26410</v>
      </c>
      <c r="S10303" s="319" t="s">
        <v>351</v>
      </c>
      <c r="BE10303" s="60"/>
      <c r="BR10303" s="60"/>
      <c r="BX10303" s="151"/>
      <c r="CB10303" s="151"/>
      <c r="CM10303" s="151"/>
      <c r="CO10303" s="151"/>
      <c r="CT10303" s="151"/>
      <c r="CY10303" s="151"/>
    </row>
    <row r="10304" spans="1:103" x14ac:dyDescent="0.2">
      <c r="A10304" s="60"/>
      <c r="B10304" s="60"/>
      <c r="C10304" s="60"/>
      <c r="D10304" s="60"/>
      <c r="E10304" s="60"/>
      <c r="F10304" s="60"/>
      <c r="G10304" s="60"/>
      <c r="H10304" s="60"/>
      <c r="I10304" s="60"/>
      <c r="J10304" s="60"/>
      <c r="K10304" s="60"/>
      <c r="L10304" s="60"/>
      <c r="M10304" s="60"/>
      <c r="N10304" s="60"/>
      <c r="O10304" s="60"/>
      <c r="P10304" s="60"/>
      <c r="Q10304" s="60"/>
      <c r="R10304" s="334">
        <v>26411</v>
      </c>
      <c r="S10304" s="319" t="s">
        <v>351</v>
      </c>
      <c r="BE10304" s="60"/>
      <c r="BR10304" s="60"/>
      <c r="BX10304" s="151"/>
      <c r="CB10304" s="151"/>
      <c r="CM10304" s="151"/>
      <c r="CO10304" s="151"/>
      <c r="CT10304" s="151"/>
      <c r="CY10304" s="151"/>
    </row>
    <row r="10305" spans="1:103" x14ac:dyDescent="0.2">
      <c r="A10305" s="60"/>
      <c r="B10305" s="60"/>
      <c r="C10305" s="60"/>
      <c r="D10305" s="60"/>
      <c r="E10305" s="60"/>
      <c r="F10305" s="60"/>
      <c r="G10305" s="60"/>
      <c r="H10305" s="60"/>
      <c r="I10305" s="60"/>
      <c r="J10305" s="60"/>
      <c r="K10305" s="60"/>
      <c r="L10305" s="60"/>
      <c r="M10305" s="60"/>
      <c r="N10305" s="60"/>
      <c r="O10305" s="60"/>
      <c r="P10305" s="60"/>
      <c r="Q10305" s="60"/>
      <c r="R10305" s="334">
        <v>26412</v>
      </c>
      <c r="S10305" s="319" t="s">
        <v>351</v>
      </c>
      <c r="BE10305" s="60"/>
      <c r="BR10305" s="60"/>
      <c r="BX10305" s="151"/>
      <c r="CB10305" s="151"/>
      <c r="CM10305" s="151"/>
      <c r="CO10305" s="151"/>
      <c r="CT10305" s="151"/>
      <c r="CY10305" s="151"/>
    </row>
    <row r="10306" spans="1:103" x14ac:dyDescent="0.2">
      <c r="A10306" s="60"/>
      <c r="B10306" s="60"/>
      <c r="C10306" s="60"/>
      <c r="D10306" s="60"/>
      <c r="E10306" s="60"/>
      <c r="F10306" s="60"/>
      <c r="G10306" s="60"/>
      <c r="H10306" s="60"/>
      <c r="I10306" s="60"/>
      <c r="J10306" s="60"/>
      <c r="K10306" s="60"/>
      <c r="L10306" s="60"/>
      <c r="M10306" s="60"/>
      <c r="N10306" s="60"/>
      <c r="O10306" s="60"/>
      <c r="P10306" s="60"/>
      <c r="Q10306" s="60"/>
      <c r="R10306" s="334">
        <v>26415</v>
      </c>
      <c r="S10306" s="319" t="s">
        <v>351</v>
      </c>
      <c r="BE10306" s="60"/>
      <c r="BR10306" s="60"/>
      <c r="BX10306" s="151"/>
      <c r="CB10306" s="151"/>
      <c r="CM10306" s="151"/>
      <c r="CO10306" s="151"/>
      <c r="CT10306" s="151"/>
      <c r="CY10306" s="151"/>
    </row>
    <row r="10307" spans="1:103" x14ac:dyDescent="0.2">
      <c r="A10307" s="60"/>
      <c r="B10307" s="60"/>
      <c r="C10307" s="60"/>
      <c r="D10307" s="60"/>
      <c r="E10307" s="60"/>
      <c r="F10307" s="60"/>
      <c r="G10307" s="60"/>
      <c r="H10307" s="60"/>
      <c r="I10307" s="60"/>
      <c r="J10307" s="60"/>
      <c r="K10307" s="60"/>
      <c r="L10307" s="60"/>
      <c r="M10307" s="60"/>
      <c r="N10307" s="60"/>
      <c r="O10307" s="60"/>
      <c r="P10307" s="60"/>
      <c r="Q10307" s="60"/>
      <c r="R10307" s="334">
        <v>26416</v>
      </c>
      <c r="S10307" s="319" t="s">
        <v>351</v>
      </c>
      <c r="BE10307" s="60"/>
      <c r="BR10307" s="60"/>
      <c r="BX10307" s="151"/>
      <c r="CB10307" s="151"/>
      <c r="CM10307" s="151"/>
      <c r="CO10307" s="151"/>
      <c r="CT10307" s="151"/>
      <c r="CY10307" s="151"/>
    </row>
    <row r="10308" spans="1:103" x14ac:dyDescent="0.2">
      <c r="A10308" s="60"/>
      <c r="B10308" s="60"/>
      <c r="C10308" s="60"/>
      <c r="D10308" s="60"/>
      <c r="E10308" s="60"/>
      <c r="F10308" s="60"/>
      <c r="G10308" s="60"/>
      <c r="H10308" s="60"/>
      <c r="I10308" s="60"/>
      <c r="J10308" s="60"/>
      <c r="K10308" s="60"/>
      <c r="L10308" s="60"/>
      <c r="M10308" s="60"/>
      <c r="N10308" s="60"/>
      <c r="O10308" s="60"/>
      <c r="P10308" s="60"/>
      <c r="Q10308" s="60"/>
      <c r="R10308" s="334">
        <v>26419</v>
      </c>
      <c r="S10308" s="319" t="s">
        <v>351</v>
      </c>
      <c r="BE10308" s="60"/>
      <c r="BR10308" s="60"/>
      <c r="BX10308" s="151"/>
      <c r="CB10308" s="151"/>
      <c r="CM10308" s="151"/>
      <c r="CO10308" s="151"/>
      <c r="CT10308" s="151"/>
      <c r="CY10308" s="151"/>
    </row>
    <row r="10309" spans="1:103" x14ac:dyDescent="0.2">
      <c r="A10309" s="60"/>
      <c r="B10309" s="60"/>
      <c r="C10309" s="60"/>
      <c r="D10309" s="60"/>
      <c r="E10309" s="60"/>
      <c r="F10309" s="60"/>
      <c r="G10309" s="60"/>
      <c r="H10309" s="60"/>
      <c r="I10309" s="60"/>
      <c r="J10309" s="60"/>
      <c r="K10309" s="60"/>
      <c r="L10309" s="60"/>
      <c r="M10309" s="60"/>
      <c r="N10309" s="60"/>
      <c r="O10309" s="60"/>
      <c r="P10309" s="60"/>
      <c r="Q10309" s="60"/>
      <c r="R10309" s="334">
        <v>26421</v>
      </c>
      <c r="S10309" s="319" t="s">
        <v>351</v>
      </c>
      <c r="BE10309" s="60"/>
      <c r="BR10309" s="60"/>
      <c r="BX10309" s="151"/>
      <c r="CB10309" s="151"/>
      <c r="CM10309" s="151"/>
      <c r="CO10309" s="151"/>
      <c r="CT10309" s="151"/>
      <c r="CY10309" s="151"/>
    </row>
    <row r="10310" spans="1:103" x14ac:dyDescent="0.2">
      <c r="A10310" s="60"/>
      <c r="B10310" s="60"/>
      <c r="C10310" s="60"/>
      <c r="D10310" s="60"/>
      <c r="E10310" s="60"/>
      <c r="F10310" s="60"/>
      <c r="G10310" s="60"/>
      <c r="H10310" s="60"/>
      <c r="I10310" s="60"/>
      <c r="J10310" s="60"/>
      <c r="K10310" s="60"/>
      <c r="L10310" s="60"/>
      <c r="M10310" s="60"/>
      <c r="N10310" s="60"/>
      <c r="O10310" s="60"/>
      <c r="P10310" s="60"/>
      <c r="Q10310" s="60"/>
      <c r="R10310" s="334">
        <v>26422</v>
      </c>
      <c r="S10310" s="319" t="s">
        <v>351</v>
      </c>
      <c r="BE10310" s="60"/>
      <c r="BR10310" s="60"/>
      <c r="BX10310" s="151"/>
      <c r="CB10310" s="151"/>
      <c r="CM10310" s="151"/>
      <c r="CO10310" s="151"/>
      <c r="CT10310" s="151"/>
      <c r="CY10310" s="151"/>
    </row>
    <row r="10311" spans="1:103" x14ac:dyDescent="0.2">
      <c r="A10311" s="60"/>
      <c r="B10311" s="60"/>
      <c r="C10311" s="60"/>
      <c r="D10311" s="60"/>
      <c r="E10311" s="60"/>
      <c r="F10311" s="60"/>
      <c r="G10311" s="60"/>
      <c r="H10311" s="60"/>
      <c r="I10311" s="60"/>
      <c r="J10311" s="60"/>
      <c r="K10311" s="60"/>
      <c r="L10311" s="60"/>
      <c r="M10311" s="60"/>
      <c r="N10311" s="60"/>
      <c r="O10311" s="60"/>
      <c r="P10311" s="60"/>
      <c r="Q10311" s="60"/>
      <c r="R10311" s="334">
        <v>26424</v>
      </c>
      <c r="S10311" s="319" t="s">
        <v>351</v>
      </c>
      <c r="BE10311" s="60"/>
      <c r="BR10311" s="60"/>
      <c r="BX10311" s="151"/>
      <c r="CB10311" s="151"/>
      <c r="CM10311" s="151"/>
      <c r="CO10311" s="151"/>
      <c r="CT10311" s="151"/>
      <c r="CY10311" s="151"/>
    </row>
    <row r="10312" spans="1:103" x14ac:dyDescent="0.2">
      <c r="A10312" s="60"/>
      <c r="B10312" s="60"/>
      <c r="C10312" s="60"/>
      <c r="D10312" s="60"/>
      <c r="E10312" s="60"/>
      <c r="F10312" s="60"/>
      <c r="G10312" s="60"/>
      <c r="H10312" s="60"/>
      <c r="I10312" s="60"/>
      <c r="J10312" s="60"/>
      <c r="K10312" s="60"/>
      <c r="L10312" s="60"/>
      <c r="M10312" s="60"/>
      <c r="N10312" s="60"/>
      <c r="O10312" s="60"/>
      <c r="P10312" s="60"/>
      <c r="Q10312" s="60"/>
      <c r="R10312" s="334">
        <v>26425</v>
      </c>
      <c r="S10312" s="319" t="s">
        <v>351</v>
      </c>
      <c r="BE10312" s="60"/>
      <c r="BR10312" s="60"/>
      <c r="BX10312" s="151"/>
      <c r="CB10312" s="151"/>
      <c r="CM10312" s="151"/>
      <c r="CO10312" s="151"/>
      <c r="CT10312" s="151"/>
      <c r="CY10312" s="151"/>
    </row>
    <row r="10313" spans="1:103" x14ac:dyDescent="0.2">
      <c r="A10313" s="60"/>
      <c r="B10313" s="60"/>
      <c r="C10313" s="60"/>
      <c r="D10313" s="60"/>
      <c r="E10313" s="60"/>
      <c r="F10313" s="60"/>
      <c r="G10313" s="60"/>
      <c r="H10313" s="60"/>
      <c r="I10313" s="60"/>
      <c r="J10313" s="60"/>
      <c r="K10313" s="60"/>
      <c r="L10313" s="60"/>
      <c r="M10313" s="60"/>
      <c r="N10313" s="60"/>
      <c r="O10313" s="60"/>
      <c r="P10313" s="60"/>
      <c r="Q10313" s="60"/>
      <c r="R10313" s="334">
        <v>26426</v>
      </c>
      <c r="S10313" s="319" t="s">
        <v>351</v>
      </c>
      <c r="BE10313" s="60"/>
      <c r="BR10313" s="60"/>
      <c r="BX10313" s="151"/>
      <c r="CB10313" s="151"/>
      <c r="CM10313" s="151"/>
      <c r="CO10313" s="151"/>
      <c r="CT10313" s="151"/>
      <c r="CY10313" s="151"/>
    </row>
    <row r="10314" spans="1:103" x14ac:dyDescent="0.2">
      <c r="A10314" s="60"/>
      <c r="B10314" s="60"/>
      <c r="C10314" s="60"/>
      <c r="D10314" s="60"/>
      <c r="E10314" s="60"/>
      <c r="F10314" s="60"/>
      <c r="G10314" s="60"/>
      <c r="H10314" s="60"/>
      <c r="I10314" s="60"/>
      <c r="J10314" s="60"/>
      <c r="K10314" s="60"/>
      <c r="L10314" s="60"/>
      <c r="M10314" s="60"/>
      <c r="N10314" s="60"/>
      <c r="O10314" s="60"/>
      <c r="P10314" s="60"/>
      <c r="Q10314" s="60"/>
      <c r="R10314" s="334">
        <v>26430</v>
      </c>
      <c r="S10314" s="319" t="s">
        <v>351</v>
      </c>
      <c r="BE10314" s="60"/>
      <c r="BR10314" s="60"/>
      <c r="BX10314" s="151"/>
      <c r="CB10314" s="151"/>
      <c r="CM10314" s="151"/>
      <c r="CO10314" s="151"/>
      <c r="CT10314" s="151"/>
      <c r="CY10314" s="151"/>
    </row>
    <row r="10315" spans="1:103" x14ac:dyDescent="0.2">
      <c r="A10315" s="60"/>
      <c r="B10315" s="60"/>
      <c r="C10315" s="60"/>
      <c r="D10315" s="60"/>
      <c r="E10315" s="60"/>
      <c r="F10315" s="60"/>
      <c r="G10315" s="60"/>
      <c r="H10315" s="60"/>
      <c r="I10315" s="60"/>
      <c r="J10315" s="60"/>
      <c r="K10315" s="60"/>
      <c r="L10315" s="60"/>
      <c r="M10315" s="60"/>
      <c r="N10315" s="60"/>
      <c r="O10315" s="60"/>
      <c r="P10315" s="60"/>
      <c r="Q10315" s="60"/>
      <c r="R10315" s="334">
        <v>26431</v>
      </c>
      <c r="S10315" s="319" t="s">
        <v>351</v>
      </c>
      <c r="BE10315" s="60"/>
      <c r="BR10315" s="60"/>
      <c r="BX10315" s="151"/>
      <c r="CB10315" s="151"/>
      <c r="CM10315" s="151"/>
      <c r="CO10315" s="151"/>
      <c r="CT10315" s="151"/>
      <c r="CY10315" s="151"/>
    </row>
    <row r="10316" spans="1:103" x14ac:dyDescent="0.2">
      <c r="A10316" s="60"/>
      <c r="B10316" s="60"/>
      <c r="C10316" s="60"/>
      <c r="D10316" s="60"/>
      <c r="E10316" s="60"/>
      <c r="F10316" s="60"/>
      <c r="G10316" s="60"/>
      <c r="H10316" s="60"/>
      <c r="I10316" s="60"/>
      <c r="J10316" s="60"/>
      <c r="K10316" s="60"/>
      <c r="L10316" s="60"/>
      <c r="M10316" s="60"/>
      <c r="N10316" s="60"/>
      <c r="O10316" s="60"/>
      <c r="P10316" s="60"/>
      <c r="Q10316" s="60"/>
      <c r="R10316" s="334">
        <v>26434</v>
      </c>
      <c r="S10316" s="319" t="s">
        <v>351</v>
      </c>
      <c r="BE10316" s="60"/>
      <c r="BR10316" s="60"/>
      <c r="BX10316" s="151"/>
      <c r="CB10316" s="151"/>
      <c r="CM10316" s="151"/>
      <c r="CO10316" s="151"/>
      <c r="CT10316" s="151"/>
      <c r="CY10316" s="151"/>
    </row>
    <row r="10317" spans="1:103" x14ac:dyDescent="0.2">
      <c r="A10317" s="60"/>
      <c r="B10317" s="60"/>
      <c r="C10317" s="60"/>
      <c r="D10317" s="60"/>
      <c r="E10317" s="60"/>
      <c r="F10317" s="60"/>
      <c r="G10317" s="60"/>
      <c r="H10317" s="60"/>
      <c r="I10317" s="60"/>
      <c r="J10317" s="60"/>
      <c r="K10317" s="60"/>
      <c r="L10317" s="60"/>
      <c r="M10317" s="60"/>
      <c r="N10317" s="60"/>
      <c r="O10317" s="60"/>
      <c r="P10317" s="60"/>
      <c r="Q10317" s="60"/>
      <c r="R10317" s="334">
        <v>26435</v>
      </c>
      <c r="S10317" s="319" t="s">
        <v>351</v>
      </c>
      <c r="BE10317" s="60"/>
      <c r="BR10317" s="60"/>
      <c r="BX10317" s="151"/>
      <c r="CB10317" s="151"/>
      <c r="CM10317" s="151"/>
      <c r="CO10317" s="151"/>
      <c r="CT10317" s="151"/>
      <c r="CY10317" s="151"/>
    </row>
    <row r="10318" spans="1:103" x14ac:dyDescent="0.2">
      <c r="A10318" s="60"/>
      <c r="B10318" s="60"/>
      <c r="C10318" s="60"/>
      <c r="D10318" s="60"/>
      <c r="E10318" s="60"/>
      <c r="F10318" s="60"/>
      <c r="G10318" s="60"/>
      <c r="H10318" s="60"/>
      <c r="I10318" s="60"/>
      <c r="J10318" s="60"/>
      <c r="K10318" s="60"/>
      <c r="L10318" s="60"/>
      <c r="M10318" s="60"/>
      <c r="N10318" s="60"/>
      <c r="O10318" s="60"/>
      <c r="P10318" s="60"/>
      <c r="Q10318" s="60"/>
      <c r="R10318" s="334">
        <v>26436</v>
      </c>
      <c r="S10318" s="319" t="s">
        <v>351</v>
      </c>
      <c r="BE10318" s="60"/>
      <c r="BR10318" s="60"/>
      <c r="BX10318" s="151"/>
      <c r="CB10318" s="151"/>
      <c r="CM10318" s="151"/>
      <c r="CO10318" s="151"/>
      <c r="CT10318" s="151"/>
      <c r="CY10318" s="151"/>
    </row>
    <row r="10319" spans="1:103" x14ac:dyDescent="0.2">
      <c r="A10319" s="60"/>
      <c r="B10319" s="60"/>
      <c r="C10319" s="60"/>
      <c r="D10319" s="60"/>
      <c r="E10319" s="60"/>
      <c r="F10319" s="60"/>
      <c r="G10319" s="60"/>
      <c r="H10319" s="60"/>
      <c r="I10319" s="60"/>
      <c r="J10319" s="60"/>
      <c r="K10319" s="60"/>
      <c r="L10319" s="60"/>
      <c r="M10319" s="60"/>
      <c r="N10319" s="60"/>
      <c r="O10319" s="60"/>
      <c r="P10319" s="60"/>
      <c r="Q10319" s="60"/>
      <c r="R10319" s="334">
        <v>26437</v>
      </c>
      <c r="S10319" s="319" t="s">
        <v>351</v>
      </c>
      <c r="BE10319" s="60"/>
      <c r="BR10319" s="60"/>
      <c r="BX10319" s="151"/>
      <c r="CB10319" s="151"/>
      <c r="CM10319" s="151"/>
      <c r="CO10319" s="151"/>
      <c r="CT10319" s="151"/>
      <c r="CY10319" s="151"/>
    </row>
    <row r="10320" spans="1:103" x14ac:dyDescent="0.2">
      <c r="A10320" s="60"/>
      <c r="B10320" s="60"/>
      <c r="C10320" s="60"/>
      <c r="D10320" s="60"/>
      <c r="E10320" s="60"/>
      <c r="F10320" s="60"/>
      <c r="G10320" s="60"/>
      <c r="H10320" s="60"/>
      <c r="I10320" s="60"/>
      <c r="J10320" s="60"/>
      <c r="K10320" s="60"/>
      <c r="L10320" s="60"/>
      <c r="M10320" s="60"/>
      <c r="N10320" s="60"/>
      <c r="O10320" s="60"/>
      <c r="P10320" s="60"/>
      <c r="Q10320" s="60"/>
      <c r="R10320" s="334">
        <v>26438</v>
      </c>
      <c r="S10320" s="319" t="s">
        <v>351</v>
      </c>
      <c r="BE10320" s="60"/>
      <c r="BR10320" s="60"/>
      <c r="BX10320" s="151"/>
      <c r="CB10320" s="151"/>
      <c r="CM10320" s="151"/>
      <c r="CO10320" s="151"/>
      <c r="CT10320" s="151"/>
      <c r="CY10320" s="151"/>
    </row>
    <row r="10321" spans="1:103" x14ac:dyDescent="0.2">
      <c r="A10321" s="60"/>
      <c r="B10321" s="60"/>
      <c r="C10321" s="60"/>
      <c r="D10321" s="60"/>
      <c r="E10321" s="60"/>
      <c r="F10321" s="60"/>
      <c r="G10321" s="60"/>
      <c r="H10321" s="60"/>
      <c r="I10321" s="60"/>
      <c r="J10321" s="60"/>
      <c r="K10321" s="60"/>
      <c r="L10321" s="60"/>
      <c r="M10321" s="60"/>
      <c r="N10321" s="60"/>
      <c r="O10321" s="60"/>
      <c r="P10321" s="60"/>
      <c r="Q10321" s="60"/>
      <c r="R10321" s="334">
        <v>26440</v>
      </c>
      <c r="S10321" s="319" t="s">
        <v>351</v>
      </c>
      <c r="BE10321" s="60"/>
      <c r="BR10321" s="60"/>
      <c r="BX10321" s="151"/>
      <c r="CB10321" s="151"/>
      <c r="CM10321" s="151"/>
      <c r="CO10321" s="151"/>
      <c r="CT10321" s="151"/>
      <c r="CY10321" s="151"/>
    </row>
    <row r="10322" spans="1:103" x14ac:dyDescent="0.2">
      <c r="A10322" s="60"/>
      <c r="B10322" s="60"/>
      <c r="C10322" s="60"/>
      <c r="D10322" s="60"/>
      <c r="E10322" s="60"/>
      <c r="F10322" s="60"/>
      <c r="G10322" s="60"/>
      <c r="H10322" s="60"/>
      <c r="I10322" s="60"/>
      <c r="J10322" s="60"/>
      <c r="K10322" s="60"/>
      <c r="L10322" s="60"/>
      <c r="M10322" s="60"/>
      <c r="N10322" s="60"/>
      <c r="O10322" s="60"/>
      <c r="P10322" s="60"/>
      <c r="Q10322" s="60"/>
      <c r="R10322" s="334">
        <v>26443</v>
      </c>
      <c r="S10322" s="319" t="s">
        <v>351</v>
      </c>
      <c r="BE10322" s="60"/>
      <c r="BR10322" s="60"/>
      <c r="BX10322" s="151"/>
      <c r="CB10322" s="151"/>
      <c r="CM10322" s="151"/>
      <c r="CO10322" s="151"/>
      <c r="CT10322" s="151"/>
      <c r="CY10322" s="151"/>
    </row>
    <row r="10323" spans="1:103" x14ac:dyDescent="0.2">
      <c r="A10323" s="60"/>
      <c r="B10323" s="60"/>
      <c r="C10323" s="60"/>
      <c r="D10323" s="60"/>
      <c r="E10323" s="60"/>
      <c r="F10323" s="60"/>
      <c r="G10323" s="60"/>
      <c r="H10323" s="60"/>
      <c r="I10323" s="60"/>
      <c r="J10323" s="60"/>
      <c r="K10323" s="60"/>
      <c r="L10323" s="60"/>
      <c r="M10323" s="60"/>
      <c r="N10323" s="60"/>
      <c r="O10323" s="60"/>
      <c r="P10323" s="60"/>
      <c r="Q10323" s="60"/>
      <c r="R10323" s="334">
        <v>26444</v>
      </c>
      <c r="S10323" s="319" t="s">
        <v>351</v>
      </c>
      <c r="BE10323" s="60"/>
      <c r="BR10323" s="60"/>
      <c r="BX10323" s="151"/>
      <c r="CB10323" s="151"/>
      <c r="CM10323" s="151"/>
      <c r="CO10323" s="151"/>
      <c r="CT10323" s="151"/>
      <c r="CY10323" s="151"/>
    </row>
    <row r="10324" spans="1:103" x14ac:dyDescent="0.2">
      <c r="A10324" s="60"/>
      <c r="B10324" s="60"/>
      <c r="C10324" s="60"/>
      <c r="D10324" s="60"/>
      <c r="E10324" s="60"/>
      <c r="F10324" s="60"/>
      <c r="G10324" s="60"/>
      <c r="H10324" s="60"/>
      <c r="I10324" s="60"/>
      <c r="J10324" s="60"/>
      <c r="K10324" s="60"/>
      <c r="L10324" s="60"/>
      <c r="M10324" s="60"/>
      <c r="N10324" s="60"/>
      <c r="O10324" s="60"/>
      <c r="P10324" s="60"/>
      <c r="Q10324" s="60"/>
      <c r="R10324" s="334">
        <v>26447</v>
      </c>
      <c r="S10324" s="319" t="s">
        <v>351</v>
      </c>
      <c r="BE10324" s="60"/>
      <c r="BR10324" s="60"/>
      <c r="BX10324" s="151"/>
      <c r="CB10324" s="151"/>
      <c r="CM10324" s="151"/>
      <c r="CO10324" s="151"/>
      <c r="CT10324" s="151"/>
      <c r="CY10324" s="151"/>
    </row>
    <row r="10325" spans="1:103" x14ac:dyDescent="0.2">
      <c r="A10325" s="60"/>
      <c r="B10325" s="60"/>
      <c r="C10325" s="60"/>
      <c r="D10325" s="60"/>
      <c r="E10325" s="60"/>
      <c r="F10325" s="60"/>
      <c r="G10325" s="60"/>
      <c r="H10325" s="60"/>
      <c r="I10325" s="60"/>
      <c r="J10325" s="60"/>
      <c r="K10325" s="60"/>
      <c r="L10325" s="60"/>
      <c r="M10325" s="60"/>
      <c r="N10325" s="60"/>
      <c r="O10325" s="60"/>
      <c r="P10325" s="60"/>
      <c r="Q10325" s="60"/>
      <c r="R10325" s="334">
        <v>26448</v>
      </c>
      <c r="S10325" s="319" t="s">
        <v>351</v>
      </c>
      <c r="BE10325" s="60"/>
      <c r="BR10325" s="60"/>
      <c r="BX10325" s="151"/>
      <c r="CB10325" s="151"/>
      <c r="CM10325" s="151"/>
      <c r="CO10325" s="151"/>
      <c r="CT10325" s="151"/>
      <c r="CY10325" s="151"/>
    </row>
    <row r="10326" spans="1:103" x14ac:dyDescent="0.2">
      <c r="A10326" s="60"/>
      <c r="B10326" s="60"/>
      <c r="C10326" s="60"/>
      <c r="D10326" s="60"/>
      <c r="E10326" s="60"/>
      <c r="F10326" s="60"/>
      <c r="G10326" s="60"/>
      <c r="H10326" s="60"/>
      <c r="I10326" s="60"/>
      <c r="J10326" s="60"/>
      <c r="K10326" s="60"/>
      <c r="L10326" s="60"/>
      <c r="M10326" s="60"/>
      <c r="N10326" s="60"/>
      <c r="O10326" s="60"/>
      <c r="P10326" s="60"/>
      <c r="Q10326" s="60"/>
      <c r="R10326" s="334">
        <v>26451</v>
      </c>
      <c r="S10326" s="319" t="s">
        <v>351</v>
      </c>
      <c r="BE10326" s="60"/>
      <c r="BR10326" s="60"/>
      <c r="BX10326" s="151"/>
      <c r="CB10326" s="151"/>
      <c r="CM10326" s="151"/>
      <c r="CO10326" s="151"/>
      <c r="CT10326" s="151"/>
      <c r="CY10326" s="151"/>
    </row>
    <row r="10327" spans="1:103" x14ac:dyDescent="0.2">
      <c r="A10327" s="60"/>
      <c r="B10327" s="60"/>
      <c r="C10327" s="60"/>
      <c r="D10327" s="60"/>
      <c r="E10327" s="60"/>
      <c r="F10327" s="60"/>
      <c r="G10327" s="60"/>
      <c r="H10327" s="60"/>
      <c r="I10327" s="60"/>
      <c r="J10327" s="60"/>
      <c r="K10327" s="60"/>
      <c r="L10327" s="60"/>
      <c r="M10327" s="60"/>
      <c r="N10327" s="60"/>
      <c r="O10327" s="60"/>
      <c r="P10327" s="60"/>
      <c r="Q10327" s="60"/>
      <c r="R10327" s="334">
        <v>26452</v>
      </c>
      <c r="S10327" s="319" t="s">
        <v>351</v>
      </c>
      <c r="BE10327" s="60"/>
      <c r="BR10327" s="60"/>
      <c r="BX10327" s="151"/>
      <c r="CB10327" s="151"/>
      <c r="CM10327" s="151"/>
      <c r="CO10327" s="151"/>
      <c r="CT10327" s="151"/>
      <c r="CY10327" s="151"/>
    </row>
    <row r="10328" spans="1:103" x14ac:dyDescent="0.2">
      <c r="A10328" s="60"/>
      <c r="B10328" s="60"/>
      <c r="C10328" s="60"/>
      <c r="D10328" s="60"/>
      <c r="E10328" s="60"/>
      <c r="F10328" s="60"/>
      <c r="G10328" s="60"/>
      <c r="H10328" s="60"/>
      <c r="I10328" s="60"/>
      <c r="J10328" s="60"/>
      <c r="K10328" s="60"/>
      <c r="L10328" s="60"/>
      <c r="M10328" s="60"/>
      <c r="N10328" s="60"/>
      <c r="O10328" s="60"/>
      <c r="P10328" s="60"/>
      <c r="Q10328" s="60"/>
      <c r="R10328" s="334">
        <v>26456</v>
      </c>
      <c r="S10328" s="319" t="s">
        <v>351</v>
      </c>
      <c r="BE10328" s="60"/>
      <c r="BR10328" s="60"/>
      <c r="BX10328" s="151"/>
      <c r="CB10328" s="151"/>
      <c r="CM10328" s="151"/>
      <c r="CO10328" s="151"/>
      <c r="CT10328" s="151"/>
      <c r="CY10328" s="151"/>
    </row>
    <row r="10329" spans="1:103" x14ac:dyDescent="0.2">
      <c r="A10329" s="60"/>
      <c r="B10329" s="60"/>
      <c r="C10329" s="60"/>
      <c r="D10329" s="60"/>
      <c r="E10329" s="60"/>
      <c r="F10329" s="60"/>
      <c r="G10329" s="60"/>
      <c r="H10329" s="60"/>
      <c r="I10329" s="60"/>
      <c r="J10329" s="60"/>
      <c r="K10329" s="60"/>
      <c r="L10329" s="60"/>
      <c r="M10329" s="60"/>
      <c r="N10329" s="60"/>
      <c r="O10329" s="60"/>
      <c r="P10329" s="60"/>
      <c r="Q10329" s="60"/>
      <c r="R10329" s="334">
        <v>26463</v>
      </c>
      <c r="S10329" s="319" t="s">
        <v>351</v>
      </c>
      <c r="BE10329" s="60"/>
      <c r="BR10329" s="60"/>
      <c r="BX10329" s="151"/>
      <c r="CB10329" s="151"/>
      <c r="CM10329" s="151"/>
      <c r="CO10329" s="151"/>
      <c r="CT10329" s="151"/>
      <c r="CY10329" s="151"/>
    </row>
    <row r="10330" spans="1:103" x14ac:dyDescent="0.2">
      <c r="A10330" s="60"/>
      <c r="B10330" s="60"/>
      <c r="C10330" s="60"/>
      <c r="D10330" s="60"/>
      <c r="E10330" s="60"/>
      <c r="F10330" s="60"/>
      <c r="G10330" s="60"/>
      <c r="H10330" s="60"/>
      <c r="I10330" s="60"/>
      <c r="J10330" s="60"/>
      <c r="K10330" s="60"/>
      <c r="L10330" s="60"/>
      <c r="M10330" s="60"/>
      <c r="N10330" s="60"/>
      <c r="O10330" s="60"/>
      <c r="P10330" s="60"/>
      <c r="Q10330" s="60"/>
      <c r="R10330" s="334">
        <v>26501</v>
      </c>
      <c r="S10330" s="319" t="s">
        <v>351</v>
      </c>
      <c r="BE10330" s="60"/>
      <c r="BR10330" s="60"/>
      <c r="BX10330" s="151"/>
      <c r="CB10330" s="151"/>
      <c r="CM10330" s="151"/>
      <c r="CO10330" s="151"/>
      <c r="CT10330" s="151"/>
      <c r="CY10330" s="151"/>
    </row>
    <row r="10331" spans="1:103" x14ac:dyDescent="0.2">
      <c r="A10331" s="60"/>
      <c r="B10331" s="60"/>
      <c r="C10331" s="60"/>
      <c r="D10331" s="60"/>
      <c r="E10331" s="60"/>
      <c r="F10331" s="60"/>
      <c r="G10331" s="60"/>
      <c r="H10331" s="60"/>
      <c r="I10331" s="60"/>
      <c r="J10331" s="60"/>
      <c r="K10331" s="60"/>
      <c r="L10331" s="60"/>
      <c r="M10331" s="60"/>
      <c r="N10331" s="60"/>
      <c r="O10331" s="60"/>
      <c r="P10331" s="60"/>
      <c r="Q10331" s="60"/>
      <c r="R10331" s="334">
        <v>26502</v>
      </c>
      <c r="S10331" s="319" t="s">
        <v>351</v>
      </c>
      <c r="BE10331" s="60"/>
      <c r="BR10331" s="60"/>
      <c r="BX10331" s="151"/>
      <c r="CB10331" s="151"/>
      <c r="CM10331" s="151"/>
      <c r="CO10331" s="151"/>
      <c r="CT10331" s="151"/>
      <c r="CY10331" s="151"/>
    </row>
    <row r="10332" spans="1:103" x14ac:dyDescent="0.2">
      <c r="A10332" s="60"/>
      <c r="B10332" s="60"/>
      <c r="C10332" s="60"/>
      <c r="D10332" s="60"/>
      <c r="E10332" s="60"/>
      <c r="F10332" s="60"/>
      <c r="G10332" s="60"/>
      <c r="H10332" s="60"/>
      <c r="I10332" s="60"/>
      <c r="J10332" s="60"/>
      <c r="K10332" s="60"/>
      <c r="L10332" s="60"/>
      <c r="M10332" s="60"/>
      <c r="N10332" s="60"/>
      <c r="O10332" s="60"/>
      <c r="P10332" s="60"/>
      <c r="Q10332" s="60"/>
      <c r="R10332" s="334">
        <v>26504</v>
      </c>
      <c r="S10332" s="319" t="s">
        <v>351</v>
      </c>
      <c r="BE10332" s="60"/>
      <c r="BR10332" s="60"/>
      <c r="BX10332" s="151"/>
      <c r="CB10332" s="151"/>
      <c r="CM10332" s="151"/>
      <c r="CO10332" s="151"/>
      <c r="CT10332" s="151"/>
      <c r="CY10332" s="151"/>
    </row>
    <row r="10333" spans="1:103" x14ac:dyDescent="0.2">
      <c r="A10333" s="60"/>
      <c r="B10333" s="60"/>
      <c r="C10333" s="60"/>
      <c r="D10333" s="60"/>
      <c r="E10333" s="60"/>
      <c r="F10333" s="60"/>
      <c r="G10333" s="60"/>
      <c r="H10333" s="60"/>
      <c r="I10333" s="60"/>
      <c r="J10333" s="60"/>
      <c r="K10333" s="60"/>
      <c r="L10333" s="60"/>
      <c r="M10333" s="60"/>
      <c r="N10333" s="60"/>
      <c r="O10333" s="60"/>
      <c r="P10333" s="60"/>
      <c r="Q10333" s="60"/>
      <c r="R10333" s="334">
        <v>26505</v>
      </c>
      <c r="S10333" s="319" t="s">
        <v>351</v>
      </c>
      <c r="BE10333" s="60"/>
      <c r="BR10333" s="60"/>
      <c r="BX10333" s="151"/>
      <c r="CB10333" s="151"/>
      <c r="CM10333" s="151"/>
      <c r="CO10333" s="151"/>
      <c r="CT10333" s="151"/>
      <c r="CY10333" s="151"/>
    </row>
    <row r="10334" spans="1:103" x14ac:dyDescent="0.2">
      <c r="A10334" s="60"/>
      <c r="B10334" s="60"/>
      <c r="C10334" s="60"/>
      <c r="D10334" s="60"/>
      <c r="E10334" s="60"/>
      <c r="F10334" s="60"/>
      <c r="G10334" s="60"/>
      <c r="H10334" s="60"/>
      <c r="I10334" s="60"/>
      <c r="J10334" s="60"/>
      <c r="K10334" s="60"/>
      <c r="L10334" s="60"/>
      <c r="M10334" s="60"/>
      <c r="N10334" s="60"/>
      <c r="O10334" s="60"/>
      <c r="P10334" s="60"/>
      <c r="Q10334" s="60"/>
      <c r="R10334" s="334">
        <v>26506</v>
      </c>
      <c r="S10334" s="319" t="s">
        <v>351</v>
      </c>
      <c r="BE10334" s="60"/>
      <c r="BR10334" s="60"/>
      <c r="BX10334" s="151"/>
      <c r="CB10334" s="151"/>
      <c r="CM10334" s="151"/>
      <c r="CO10334" s="151"/>
      <c r="CT10334" s="151"/>
      <c r="CY10334" s="151"/>
    </row>
    <row r="10335" spans="1:103" x14ac:dyDescent="0.2">
      <c r="A10335" s="60"/>
      <c r="B10335" s="60"/>
      <c r="C10335" s="60"/>
      <c r="D10335" s="60"/>
      <c r="E10335" s="60"/>
      <c r="F10335" s="60"/>
      <c r="G10335" s="60"/>
      <c r="H10335" s="60"/>
      <c r="I10335" s="60"/>
      <c r="J10335" s="60"/>
      <c r="K10335" s="60"/>
      <c r="L10335" s="60"/>
      <c r="M10335" s="60"/>
      <c r="N10335" s="60"/>
      <c r="O10335" s="60"/>
      <c r="P10335" s="60"/>
      <c r="Q10335" s="60"/>
      <c r="R10335" s="334">
        <v>26507</v>
      </c>
      <c r="S10335" s="319" t="s">
        <v>351</v>
      </c>
      <c r="BE10335" s="60"/>
      <c r="BR10335" s="60"/>
      <c r="BX10335" s="151"/>
      <c r="CB10335" s="151"/>
      <c r="CM10335" s="151"/>
      <c r="CO10335" s="151"/>
      <c r="CT10335" s="151"/>
      <c r="CY10335" s="151"/>
    </row>
    <row r="10336" spans="1:103" x14ac:dyDescent="0.2">
      <c r="A10336" s="60"/>
      <c r="B10336" s="60"/>
      <c r="C10336" s="60"/>
      <c r="D10336" s="60"/>
      <c r="E10336" s="60"/>
      <c r="F10336" s="60"/>
      <c r="G10336" s="60"/>
      <c r="H10336" s="60"/>
      <c r="I10336" s="60"/>
      <c r="J10336" s="60"/>
      <c r="K10336" s="60"/>
      <c r="L10336" s="60"/>
      <c r="M10336" s="60"/>
      <c r="N10336" s="60"/>
      <c r="O10336" s="60"/>
      <c r="P10336" s="60"/>
      <c r="Q10336" s="60"/>
      <c r="R10336" s="334">
        <v>26508</v>
      </c>
      <c r="S10336" s="319" t="s">
        <v>351</v>
      </c>
      <c r="BE10336" s="60"/>
      <c r="BR10336" s="60"/>
      <c r="BX10336" s="151"/>
      <c r="CB10336" s="151"/>
      <c r="CM10336" s="151"/>
      <c r="CO10336" s="151"/>
      <c r="CT10336" s="151"/>
      <c r="CY10336" s="151"/>
    </row>
    <row r="10337" spans="1:103" x14ac:dyDescent="0.2">
      <c r="A10337" s="60"/>
      <c r="B10337" s="60"/>
      <c r="C10337" s="60"/>
      <c r="D10337" s="60"/>
      <c r="E10337" s="60"/>
      <c r="F10337" s="60"/>
      <c r="G10337" s="60"/>
      <c r="H10337" s="60"/>
      <c r="I10337" s="60"/>
      <c r="J10337" s="60"/>
      <c r="K10337" s="60"/>
      <c r="L10337" s="60"/>
      <c r="M10337" s="60"/>
      <c r="N10337" s="60"/>
      <c r="O10337" s="60"/>
      <c r="P10337" s="60"/>
      <c r="Q10337" s="60"/>
      <c r="R10337" s="334">
        <v>26519</v>
      </c>
      <c r="S10337" s="319" t="s">
        <v>351</v>
      </c>
      <c r="BE10337" s="60"/>
      <c r="BR10337" s="60"/>
      <c r="BX10337" s="151"/>
      <c r="CB10337" s="151"/>
      <c r="CM10337" s="151"/>
      <c r="CO10337" s="151"/>
      <c r="CT10337" s="151"/>
      <c r="CY10337" s="151"/>
    </row>
    <row r="10338" spans="1:103" x14ac:dyDescent="0.2">
      <c r="A10338" s="60"/>
      <c r="B10338" s="60"/>
      <c r="C10338" s="60"/>
      <c r="D10338" s="60"/>
      <c r="E10338" s="60"/>
      <c r="F10338" s="60"/>
      <c r="G10338" s="60"/>
      <c r="H10338" s="60"/>
      <c r="I10338" s="60"/>
      <c r="J10338" s="60"/>
      <c r="K10338" s="60"/>
      <c r="L10338" s="60"/>
      <c r="M10338" s="60"/>
      <c r="N10338" s="60"/>
      <c r="O10338" s="60"/>
      <c r="P10338" s="60"/>
      <c r="Q10338" s="60"/>
      <c r="R10338" s="334">
        <v>26520</v>
      </c>
      <c r="S10338" s="319" t="s">
        <v>351</v>
      </c>
      <c r="BE10338" s="60"/>
      <c r="BR10338" s="60"/>
      <c r="BX10338" s="151"/>
      <c r="CB10338" s="151"/>
      <c r="CM10338" s="151"/>
      <c r="CO10338" s="151"/>
      <c r="CT10338" s="151"/>
      <c r="CY10338" s="151"/>
    </row>
    <row r="10339" spans="1:103" x14ac:dyDescent="0.2">
      <c r="A10339" s="60"/>
      <c r="B10339" s="60"/>
      <c r="C10339" s="60"/>
      <c r="D10339" s="60"/>
      <c r="E10339" s="60"/>
      <c r="F10339" s="60"/>
      <c r="G10339" s="60"/>
      <c r="H10339" s="60"/>
      <c r="I10339" s="60"/>
      <c r="J10339" s="60"/>
      <c r="K10339" s="60"/>
      <c r="L10339" s="60"/>
      <c r="M10339" s="60"/>
      <c r="N10339" s="60"/>
      <c r="O10339" s="60"/>
      <c r="P10339" s="60"/>
      <c r="Q10339" s="60"/>
      <c r="R10339" s="334">
        <v>26521</v>
      </c>
      <c r="S10339" s="319" t="s">
        <v>351</v>
      </c>
      <c r="BE10339" s="60"/>
      <c r="BR10339" s="60"/>
      <c r="BX10339" s="151"/>
      <c r="CB10339" s="151"/>
      <c r="CM10339" s="151"/>
      <c r="CO10339" s="151"/>
      <c r="CT10339" s="151"/>
      <c r="CY10339" s="151"/>
    </row>
    <row r="10340" spans="1:103" x14ac:dyDescent="0.2">
      <c r="A10340" s="60"/>
      <c r="B10340" s="60"/>
      <c r="C10340" s="60"/>
      <c r="D10340" s="60"/>
      <c r="E10340" s="60"/>
      <c r="F10340" s="60"/>
      <c r="G10340" s="60"/>
      <c r="H10340" s="60"/>
      <c r="I10340" s="60"/>
      <c r="J10340" s="60"/>
      <c r="K10340" s="60"/>
      <c r="L10340" s="60"/>
      <c r="M10340" s="60"/>
      <c r="N10340" s="60"/>
      <c r="O10340" s="60"/>
      <c r="P10340" s="60"/>
      <c r="Q10340" s="60"/>
      <c r="R10340" s="334">
        <v>26524</v>
      </c>
      <c r="S10340" s="319" t="s">
        <v>351</v>
      </c>
      <c r="BE10340" s="60"/>
      <c r="BR10340" s="60"/>
      <c r="BX10340" s="151"/>
      <c r="CB10340" s="151"/>
      <c r="CM10340" s="151"/>
      <c r="CO10340" s="151"/>
      <c r="CT10340" s="151"/>
      <c r="CY10340" s="151"/>
    </row>
    <row r="10341" spans="1:103" x14ac:dyDescent="0.2">
      <c r="A10341" s="60"/>
      <c r="B10341" s="60"/>
      <c r="C10341" s="60"/>
      <c r="D10341" s="60"/>
      <c r="E10341" s="60"/>
      <c r="F10341" s="60"/>
      <c r="G10341" s="60"/>
      <c r="H10341" s="60"/>
      <c r="I10341" s="60"/>
      <c r="J10341" s="60"/>
      <c r="K10341" s="60"/>
      <c r="L10341" s="60"/>
      <c r="M10341" s="60"/>
      <c r="N10341" s="60"/>
      <c r="O10341" s="60"/>
      <c r="P10341" s="60"/>
      <c r="Q10341" s="60"/>
      <c r="R10341" s="334">
        <v>26525</v>
      </c>
      <c r="S10341" s="319" t="s">
        <v>351</v>
      </c>
      <c r="BE10341" s="60"/>
      <c r="BR10341" s="60"/>
      <c r="BX10341" s="151"/>
      <c r="CB10341" s="151"/>
      <c r="CM10341" s="151"/>
      <c r="CO10341" s="151"/>
      <c r="CT10341" s="151"/>
      <c r="CY10341" s="151"/>
    </row>
    <row r="10342" spans="1:103" x14ac:dyDescent="0.2">
      <c r="A10342" s="60"/>
      <c r="B10342" s="60"/>
      <c r="C10342" s="60"/>
      <c r="D10342" s="60"/>
      <c r="E10342" s="60"/>
      <c r="F10342" s="60"/>
      <c r="G10342" s="60"/>
      <c r="H10342" s="60"/>
      <c r="I10342" s="60"/>
      <c r="J10342" s="60"/>
      <c r="K10342" s="60"/>
      <c r="L10342" s="60"/>
      <c r="M10342" s="60"/>
      <c r="N10342" s="60"/>
      <c r="O10342" s="60"/>
      <c r="P10342" s="60"/>
      <c r="Q10342" s="60"/>
      <c r="R10342" s="334">
        <v>26527</v>
      </c>
      <c r="S10342" s="319" t="s">
        <v>351</v>
      </c>
      <c r="BE10342" s="60"/>
      <c r="BR10342" s="60"/>
      <c r="BX10342" s="151"/>
      <c r="CB10342" s="151"/>
      <c r="CM10342" s="151"/>
      <c r="CO10342" s="151"/>
      <c r="CT10342" s="151"/>
      <c r="CY10342" s="151"/>
    </row>
    <row r="10343" spans="1:103" x14ac:dyDescent="0.2">
      <c r="A10343" s="60"/>
      <c r="B10343" s="60"/>
      <c r="C10343" s="60"/>
      <c r="D10343" s="60"/>
      <c r="E10343" s="60"/>
      <c r="F10343" s="60"/>
      <c r="G10343" s="60"/>
      <c r="H10343" s="60"/>
      <c r="I10343" s="60"/>
      <c r="J10343" s="60"/>
      <c r="K10343" s="60"/>
      <c r="L10343" s="60"/>
      <c r="M10343" s="60"/>
      <c r="N10343" s="60"/>
      <c r="O10343" s="60"/>
      <c r="P10343" s="60"/>
      <c r="Q10343" s="60"/>
      <c r="R10343" s="334">
        <v>26531</v>
      </c>
      <c r="S10343" s="319" t="s">
        <v>351</v>
      </c>
      <c r="BE10343" s="60"/>
      <c r="BR10343" s="60"/>
      <c r="BX10343" s="151"/>
      <c r="CB10343" s="151"/>
      <c r="CM10343" s="151"/>
      <c r="CO10343" s="151"/>
      <c r="CT10343" s="151"/>
      <c r="CY10343" s="151"/>
    </row>
    <row r="10344" spans="1:103" x14ac:dyDescent="0.2">
      <c r="A10344" s="60"/>
      <c r="B10344" s="60"/>
      <c r="C10344" s="60"/>
      <c r="D10344" s="60"/>
      <c r="E10344" s="60"/>
      <c r="F10344" s="60"/>
      <c r="G10344" s="60"/>
      <c r="H10344" s="60"/>
      <c r="I10344" s="60"/>
      <c r="J10344" s="60"/>
      <c r="K10344" s="60"/>
      <c r="L10344" s="60"/>
      <c r="M10344" s="60"/>
      <c r="N10344" s="60"/>
      <c r="O10344" s="60"/>
      <c r="P10344" s="60"/>
      <c r="Q10344" s="60"/>
      <c r="R10344" s="334">
        <v>26534</v>
      </c>
      <c r="S10344" s="319" t="s">
        <v>351</v>
      </c>
      <c r="BE10344" s="60"/>
      <c r="BR10344" s="60"/>
      <c r="BX10344" s="151"/>
      <c r="CB10344" s="151"/>
      <c r="CM10344" s="151"/>
      <c r="CO10344" s="151"/>
      <c r="CT10344" s="151"/>
      <c r="CY10344" s="151"/>
    </row>
    <row r="10345" spans="1:103" x14ac:dyDescent="0.2">
      <c r="A10345" s="60"/>
      <c r="B10345" s="60"/>
      <c r="C10345" s="60"/>
      <c r="D10345" s="60"/>
      <c r="E10345" s="60"/>
      <c r="F10345" s="60"/>
      <c r="G10345" s="60"/>
      <c r="H10345" s="60"/>
      <c r="I10345" s="60"/>
      <c r="J10345" s="60"/>
      <c r="K10345" s="60"/>
      <c r="L10345" s="60"/>
      <c r="M10345" s="60"/>
      <c r="N10345" s="60"/>
      <c r="O10345" s="60"/>
      <c r="P10345" s="60"/>
      <c r="Q10345" s="60"/>
      <c r="R10345" s="334">
        <v>26537</v>
      </c>
      <c r="S10345" s="319" t="s">
        <v>351</v>
      </c>
      <c r="BE10345" s="60"/>
      <c r="BR10345" s="60"/>
      <c r="BX10345" s="151"/>
      <c r="CB10345" s="151"/>
      <c r="CM10345" s="151"/>
      <c r="CO10345" s="151"/>
      <c r="CT10345" s="151"/>
      <c r="CY10345" s="151"/>
    </row>
    <row r="10346" spans="1:103" x14ac:dyDescent="0.2">
      <c r="A10346" s="60"/>
      <c r="B10346" s="60"/>
      <c r="C10346" s="60"/>
      <c r="D10346" s="60"/>
      <c r="E10346" s="60"/>
      <c r="F10346" s="60"/>
      <c r="G10346" s="60"/>
      <c r="H10346" s="60"/>
      <c r="I10346" s="60"/>
      <c r="J10346" s="60"/>
      <c r="K10346" s="60"/>
      <c r="L10346" s="60"/>
      <c r="M10346" s="60"/>
      <c r="N10346" s="60"/>
      <c r="O10346" s="60"/>
      <c r="P10346" s="60"/>
      <c r="Q10346" s="60"/>
      <c r="R10346" s="334">
        <v>26541</v>
      </c>
      <c r="S10346" s="319" t="s">
        <v>351</v>
      </c>
      <c r="BE10346" s="60"/>
      <c r="BR10346" s="60"/>
      <c r="BX10346" s="151"/>
      <c r="CB10346" s="151"/>
      <c r="CM10346" s="151"/>
      <c r="CO10346" s="151"/>
      <c r="CT10346" s="151"/>
      <c r="CY10346" s="151"/>
    </row>
    <row r="10347" spans="1:103" x14ac:dyDescent="0.2">
      <c r="A10347" s="60"/>
      <c r="B10347" s="60"/>
      <c r="C10347" s="60"/>
      <c r="D10347" s="60"/>
      <c r="E10347" s="60"/>
      <c r="F10347" s="60"/>
      <c r="G10347" s="60"/>
      <c r="H10347" s="60"/>
      <c r="I10347" s="60"/>
      <c r="J10347" s="60"/>
      <c r="K10347" s="60"/>
      <c r="L10347" s="60"/>
      <c r="M10347" s="60"/>
      <c r="N10347" s="60"/>
      <c r="O10347" s="60"/>
      <c r="P10347" s="60"/>
      <c r="Q10347" s="60"/>
      <c r="R10347" s="334">
        <v>26542</v>
      </c>
      <c r="S10347" s="319" t="s">
        <v>351</v>
      </c>
      <c r="BE10347" s="60"/>
      <c r="BR10347" s="60"/>
      <c r="BX10347" s="151"/>
      <c r="CB10347" s="151"/>
      <c r="CM10347" s="151"/>
      <c r="CO10347" s="151"/>
      <c r="CT10347" s="151"/>
      <c r="CY10347" s="151"/>
    </row>
    <row r="10348" spans="1:103" x14ac:dyDescent="0.2">
      <c r="A10348" s="60"/>
      <c r="B10348" s="60"/>
      <c r="C10348" s="60"/>
      <c r="D10348" s="60"/>
      <c r="E10348" s="60"/>
      <c r="F10348" s="60"/>
      <c r="G10348" s="60"/>
      <c r="H10348" s="60"/>
      <c r="I10348" s="60"/>
      <c r="J10348" s="60"/>
      <c r="K10348" s="60"/>
      <c r="L10348" s="60"/>
      <c r="M10348" s="60"/>
      <c r="N10348" s="60"/>
      <c r="O10348" s="60"/>
      <c r="P10348" s="60"/>
      <c r="Q10348" s="60"/>
      <c r="R10348" s="334">
        <v>26543</v>
      </c>
      <c r="S10348" s="319" t="s">
        <v>351</v>
      </c>
      <c r="BE10348" s="60"/>
      <c r="BR10348" s="60"/>
      <c r="BX10348" s="151"/>
      <c r="CB10348" s="151"/>
      <c r="CM10348" s="151"/>
      <c r="CO10348" s="151"/>
      <c r="CT10348" s="151"/>
      <c r="CY10348" s="151"/>
    </row>
    <row r="10349" spans="1:103" x14ac:dyDescent="0.2">
      <c r="A10349" s="60"/>
      <c r="B10349" s="60"/>
      <c r="C10349" s="60"/>
      <c r="D10349" s="60"/>
      <c r="E10349" s="60"/>
      <c r="F10349" s="60"/>
      <c r="G10349" s="60"/>
      <c r="H10349" s="60"/>
      <c r="I10349" s="60"/>
      <c r="J10349" s="60"/>
      <c r="K10349" s="60"/>
      <c r="L10349" s="60"/>
      <c r="M10349" s="60"/>
      <c r="N10349" s="60"/>
      <c r="O10349" s="60"/>
      <c r="P10349" s="60"/>
      <c r="Q10349" s="60"/>
      <c r="R10349" s="334">
        <v>26544</v>
      </c>
      <c r="S10349" s="319" t="s">
        <v>351</v>
      </c>
      <c r="BE10349" s="60"/>
      <c r="BR10349" s="60"/>
      <c r="BX10349" s="151"/>
      <c r="CB10349" s="151"/>
      <c r="CM10349" s="151"/>
      <c r="CO10349" s="151"/>
      <c r="CT10349" s="151"/>
      <c r="CY10349" s="151"/>
    </row>
    <row r="10350" spans="1:103" x14ac:dyDescent="0.2">
      <c r="A10350" s="60"/>
      <c r="B10350" s="60"/>
      <c r="C10350" s="60"/>
      <c r="D10350" s="60"/>
      <c r="E10350" s="60"/>
      <c r="F10350" s="60"/>
      <c r="G10350" s="60"/>
      <c r="H10350" s="60"/>
      <c r="I10350" s="60"/>
      <c r="J10350" s="60"/>
      <c r="K10350" s="60"/>
      <c r="L10350" s="60"/>
      <c r="M10350" s="60"/>
      <c r="N10350" s="60"/>
      <c r="O10350" s="60"/>
      <c r="P10350" s="60"/>
      <c r="Q10350" s="60"/>
      <c r="R10350" s="334">
        <v>26546</v>
      </c>
      <c r="S10350" s="319" t="s">
        <v>351</v>
      </c>
      <c r="BE10350" s="60"/>
      <c r="BR10350" s="60"/>
      <c r="BX10350" s="151"/>
      <c r="CB10350" s="151"/>
      <c r="CM10350" s="151"/>
      <c r="CO10350" s="151"/>
      <c r="CT10350" s="151"/>
      <c r="CY10350" s="151"/>
    </row>
    <row r="10351" spans="1:103" x14ac:dyDescent="0.2">
      <c r="A10351" s="60"/>
      <c r="B10351" s="60"/>
      <c r="C10351" s="60"/>
      <c r="D10351" s="60"/>
      <c r="E10351" s="60"/>
      <c r="F10351" s="60"/>
      <c r="G10351" s="60"/>
      <c r="H10351" s="60"/>
      <c r="I10351" s="60"/>
      <c r="J10351" s="60"/>
      <c r="K10351" s="60"/>
      <c r="L10351" s="60"/>
      <c r="M10351" s="60"/>
      <c r="N10351" s="60"/>
      <c r="O10351" s="60"/>
      <c r="P10351" s="60"/>
      <c r="Q10351" s="60"/>
      <c r="R10351" s="334">
        <v>26547</v>
      </c>
      <c r="S10351" s="319" t="s">
        <v>351</v>
      </c>
      <c r="BE10351" s="60"/>
      <c r="BR10351" s="60"/>
      <c r="BX10351" s="151"/>
      <c r="CB10351" s="151"/>
      <c r="CM10351" s="151"/>
      <c r="CO10351" s="151"/>
      <c r="CT10351" s="151"/>
      <c r="CY10351" s="151"/>
    </row>
    <row r="10352" spans="1:103" x14ac:dyDescent="0.2">
      <c r="A10352" s="60"/>
      <c r="B10352" s="60"/>
      <c r="C10352" s="60"/>
      <c r="D10352" s="60"/>
      <c r="E10352" s="60"/>
      <c r="F10352" s="60"/>
      <c r="G10352" s="60"/>
      <c r="H10352" s="60"/>
      <c r="I10352" s="60"/>
      <c r="J10352" s="60"/>
      <c r="K10352" s="60"/>
      <c r="L10352" s="60"/>
      <c r="M10352" s="60"/>
      <c r="N10352" s="60"/>
      <c r="O10352" s="60"/>
      <c r="P10352" s="60"/>
      <c r="Q10352" s="60"/>
      <c r="R10352" s="334">
        <v>26554</v>
      </c>
      <c r="S10352" s="319" t="s">
        <v>351</v>
      </c>
      <c r="BE10352" s="60"/>
      <c r="BR10352" s="60"/>
      <c r="BX10352" s="151"/>
      <c r="CB10352" s="151"/>
      <c r="CM10352" s="151"/>
      <c r="CO10352" s="151"/>
      <c r="CT10352" s="151"/>
      <c r="CY10352" s="151"/>
    </row>
    <row r="10353" spans="1:103" x14ac:dyDescent="0.2">
      <c r="A10353" s="60"/>
      <c r="B10353" s="60"/>
      <c r="C10353" s="60"/>
      <c r="D10353" s="60"/>
      <c r="E10353" s="60"/>
      <c r="F10353" s="60"/>
      <c r="G10353" s="60"/>
      <c r="H10353" s="60"/>
      <c r="I10353" s="60"/>
      <c r="J10353" s="60"/>
      <c r="K10353" s="60"/>
      <c r="L10353" s="60"/>
      <c r="M10353" s="60"/>
      <c r="N10353" s="60"/>
      <c r="O10353" s="60"/>
      <c r="P10353" s="60"/>
      <c r="Q10353" s="60"/>
      <c r="R10353" s="334">
        <v>26555</v>
      </c>
      <c r="S10353" s="319" t="s">
        <v>351</v>
      </c>
      <c r="BE10353" s="60"/>
      <c r="BR10353" s="60"/>
      <c r="BX10353" s="151"/>
      <c r="CB10353" s="151"/>
      <c r="CM10353" s="151"/>
      <c r="CO10353" s="151"/>
      <c r="CT10353" s="151"/>
      <c r="CY10353" s="151"/>
    </row>
    <row r="10354" spans="1:103" x14ac:dyDescent="0.2">
      <c r="A10354" s="60"/>
      <c r="B10354" s="60"/>
      <c r="C10354" s="60"/>
      <c r="D10354" s="60"/>
      <c r="E10354" s="60"/>
      <c r="F10354" s="60"/>
      <c r="G10354" s="60"/>
      <c r="H10354" s="60"/>
      <c r="I10354" s="60"/>
      <c r="J10354" s="60"/>
      <c r="K10354" s="60"/>
      <c r="L10354" s="60"/>
      <c r="M10354" s="60"/>
      <c r="N10354" s="60"/>
      <c r="O10354" s="60"/>
      <c r="P10354" s="60"/>
      <c r="Q10354" s="60"/>
      <c r="R10354" s="334">
        <v>26559</v>
      </c>
      <c r="S10354" s="319" t="s">
        <v>351</v>
      </c>
      <c r="BE10354" s="60"/>
      <c r="BR10354" s="60"/>
      <c r="BX10354" s="151"/>
      <c r="CB10354" s="151"/>
      <c r="CM10354" s="151"/>
      <c r="CO10354" s="151"/>
      <c r="CT10354" s="151"/>
      <c r="CY10354" s="151"/>
    </row>
    <row r="10355" spans="1:103" x14ac:dyDescent="0.2">
      <c r="A10355" s="60"/>
      <c r="B10355" s="60"/>
      <c r="C10355" s="60"/>
      <c r="D10355" s="60"/>
      <c r="E10355" s="60"/>
      <c r="F10355" s="60"/>
      <c r="G10355" s="60"/>
      <c r="H10355" s="60"/>
      <c r="I10355" s="60"/>
      <c r="J10355" s="60"/>
      <c r="K10355" s="60"/>
      <c r="L10355" s="60"/>
      <c r="M10355" s="60"/>
      <c r="N10355" s="60"/>
      <c r="O10355" s="60"/>
      <c r="P10355" s="60"/>
      <c r="Q10355" s="60"/>
      <c r="R10355" s="334">
        <v>26560</v>
      </c>
      <c r="S10355" s="319" t="s">
        <v>351</v>
      </c>
      <c r="BE10355" s="60"/>
      <c r="BR10355" s="60"/>
      <c r="BX10355" s="151"/>
      <c r="CB10355" s="151"/>
      <c r="CM10355" s="151"/>
      <c r="CO10355" s="151"/>
      <c r="CT10355" s="151"/>
      <c r="CY10355" s="151"/>
    </row>
    <row r="10356" spans="1:103" x14ac:dyDescent="0.2">
      <c r="A10356" s="60"/>
      <c r="B10356" s="60"/>
      <c r="C10356" s="60"/>
      <c r="D10356" s="60"/>
      <c r="E10356" s="60"/>
      <c r="F10356" s="60"/>
      <c r="G10356" s="60"/>
      <c r="H10356" s="60"/>
      <c r="I10356" s="60"/>
      <c r="J10356" s="60"/>
      <c r="K10356" s="60"/>
      <c r="L10356" s="60"/>
      <c r="M10356" s="60"/>
      <c r="N10356" s="60"/>
      <c r="O10356" s="60"/>
      <c r="P10356" s="60"/>
      <c r="Q10356" s="60"/>
      <c r="R10356" s="334">
        <v>26561</v>
      </c>
      <c r="S10356" s="319" t="s">
        <v>351</v>
      </c>
      <c r="BE10356" s="60"/>
      <c r="BR10356" s="60"/>
      <c r="BX10356" s="151"/>
      <c r="CB10356" s="151"/>
      <c r="CM10356" s="151"/>
      <c r="CO10356" s="151"/>
      <c r="CT10356" s="151"/>
      <c r="CY10356" s="151"/>
    </row>
    <row r="10357" spans="1:103" x14ac:dyDescent="0.2">
      <c r="A10357" s="60"/>
      <c r="B10357" s="60"/>
      <c r="C10357" s="60"/>
      <c r="D10357" s="60"/>
      <c r="E10357" s="60"/>
      <c r="F10357" s="60"/>
      <c r="G10357" s="60"/>
      <c r="H10357" s="60"/>
      <c r="I10357" s="60"/>
      <c r="J10357" s="60"/>
      <c r="K10357" s="60"/>
      <c r="L10357" s="60"/>
      <c r="M10357" s="60"/>
      <c r="N10357" s="60"/>
      <c r="O10357" s="60"/>
      <c r="P10357" s="60"/>
      <c r="Q10357" s="60"/>
      <c r="R10357" s="334">
        <v>26562</v>
      </c>
      <c r="S10357" s="319" t="s">
        <v>351</v>
      </c>
      <c r="BE10357" s="60"/>
      <c r="BR10357" s="60"/>
      <c r="BX10357" s="151"/>
      <c r="CB10357" s="151"/>
      <c r="CM10357" s="151"/>
      <c r="CO10357" s="151"/>
      <c r="CT10357" s="151"/>
      <c r="CY10357" s="151"/>
    </row>
    <row r="10358" spans="1:103" x14ac:dyDescent="0.2">
      <c r="A10358" s="60"/>
      <c r="B10358" s="60"/>
      <c r="C10358" s="60"/>
      <c r="D10358" s="60"/>
      <c r="E10358" s="60"/>
      <c r="F10358" s="60"/>
      <c r="G10358" s="60"/>
      <c r="H10358" s="60"/>
      <c r="I10358" s="60"/>
      <c r="J10358" s="60"/>
      <c r="K10358" s="60"/>
      <c r="L10358" s="60"/>
      <c r="M10358" s="60"/>
      <c r="N10358" s="60"/>
      <c r="O10358" s="60"/>
      <c r="P10358" s="60"/>
      <c r="Q10358" s="60"/>
      <c r="R10358" s="334">
        <v>26563</v>
      </c>
      <c r="S10358" s="319" t="s">
        <v>351</v>
      </c>
      <c r="BE10358" s="60"/>
      <c r="BR10358" s="60"/>
      <c r="BX10358" s="151"/>
      <c r="CB10358" s="151"/>
      <c r="CM10358" s="151"/>
      <c r="CO10358" s="151"/>
      <c r="CT10358" s="151"/>
      <c r="CY10358" s="151"/>
    </row>
    <row r="10359" spans="1:103" x14ac:dyDescent="0.2">
      <c r="A10359" s="60"/>
      <c r="B10359" s="60"/>
      <c r="C10359" s="60"/>
      <c r="D10359" s="60"/>
      <c r="E10359" s="60"/>
      <c r="F10359" s="60"/>
      <c r="G10359" s="60"/>
      <c r="H10359" s="60"/>
      <c r="I10359" s="60"/>
      <c r="J10359" s="60"/>
      <c r="K10359" s="60"/>
      <c r="L10359" s="60"/>
      <c r="M10359" s="60"/>
      <c r="N10359" s="60"/>
      <c r="O10359" s="60"/>
      <c r="P10359" s="60"/>
      <c r="Q10359" s="60"/>
      <c r="R10359" s="334">
        <v>26566</v>
      </c>
      <c r="S10359" s="319" t="s">
        <v>351</v>
      </c>
      <c r="BE10359" s="60"/>
      <c r="BR10359" s="60"/>
      <c r="BX10359" s="151"/>
      <c r="CB10359" s="151"/>
      <c r="CM10359" s="151"/>
      <c r="CO10359" s="151"/>
      <c r="CT10359" s="151"/>
      <c r="CY10359" s="151"/>
    </row>
    <row r="10360" spans="1:103" x14ac:dyDescent="0.2">
      <c r="A10360" s="60"/>
      <c r="B10360" s="60"/>
      <c r="C10360" s="60"/>
      <c r="D10360" s="60"/>
      <c r="E10360" s="60"/>
      <c r="F10360" s="60"/>
      <c r="G10360" s="60"/>
      <c r="H10360" s="60"/>
      <c r="I10360" s="60"/>
      <c r="J10360" s="60"/>
      <c r="K10360" s="60"/>
      <c r="L10360" s="60"/>
      <c r="M10360" s="60"/>
      <c r="N10360" s="60"/>
      <c r="O10360" s="60"/>
      <c r="P10360" s="60"/>
      <c r="Q10360" s="60"/>
      <c r="R10360" s="334">
        <v>26568</v>
      </c>
      <c r="S10360" s="319" t="s">
        <v>351</v>
      </c>
      <c r="BE10360" s="60"/>
      <c r="BR10360" s="60"/>
      <c r="BX10360" s="151"/>
      <c r="CB10360" s="151"/>
      <c r="CM10360" s="151"/>
      <c r="CO10360" s="151"/>
      <c r="CT10360" s="151"/>
      <c r="CY10360" s="151"/>
    </row>
    <row r="10361" spans="1:103" x14ac:dyDescent="0.2">
      <c r="A10361" s="60"/>
      <c r="B10361" s="60"/>
      <c r="C10361" s="60"/>
      <c r="D10361" s="60"/>
      <c r="E10361" s="60"/>
      <c r="F10361" s="60"/>
      <c r="G10361" s="60"/>
      <c r="H10361" s="60"/>
      <c r="I10361" s="60"/>
      <c r="J10361" s="60"/>
      <c r="K10361" s="60"/>
      <c r="L10361" s="60"/>
      <c r="M10361" s="60"/>
      <c r="N10361" s="60"/>
      <c r="O10361" s="60"/>
      <c r="P10361" s="60"/>
      <c r="Q10361" s="60"/>
      <c r="R10361" s="334">
        <v>26570</v>
      </c>
      <c r="S10361" s="319" t="s">
        <v>351</v>
      </c>
      <c r="BE10361" s="60"/>
      <c r="BR10361" s="60"/>
      <c r="BX10361" s="151"/>
      <c r="CB10361" s="151"/>
      <c r="CM10361" s="151"/>
      <c r="CO10361" s="151"/>
      <c r="CT10361" s="151"/>
      <c r="CY10361" s="151"/>
    </row>
    <row r="10362" spans="1:103" x14ac:dyDescent="0.2">
      <c r="A10362" s="60"/>
      <c r="B10362" s="60"/>
      <c r="C10362" s="60"/>
      <c r="D10362" s="60"/>
      <c r="E10362" s="60"/>
      <c r="F10362" s="60"/>
      <c r="G10362" s="60"/>
      <c r="H10362" s="60"/>
      <c r="I10362" s="60"/>
      <c r="J10362" s="60"/>
      <c r="K10362" s="60"/>
      <c r="L10362" s="60"/>
      <c r="M10362" s="60"/>
      <c r="N10362" s="60"/>
      <c r="O10362" s="60"/>
      <c r="P10362" s="60"/>
      <c r="Q10362" s="60"/>
      <c r="R10362" s="334">
        <v>26571</v>
      </c>
      <c r="S10362" s="319" t="s">
        <v>351</v>
      </c>
      <c r="BE10362" s="60"/>
      <c r="BR10362" s="60"/>
      <c r="BX10362" s="151"/>
      <c r="CB10362" s="151"/>
      <c r="CM10362" s="151"/>
      <c r="CO10362" s="151"/>
      <c r="CT10362" s="151"/>
      <c r="CY10362" s="151"/>
    </row>
    <row r="10363" spans="1:103" x14ac:dyDescent="0.2">
      <c r="A10363" s="60"/>
      <c r="B10363" s="60"/>
      <c r="C10363" s="60"/>
      <c r="D10363" s="60"/>
      <c r="E10363" s="60"/>
      <c r="F10363" s="60"/>
      <c r="G10363" s="60"/>
      <c r="H10363" s="60"/>
      <c r="I10363" s="60"/>
      <c r="J10363" s="60"/>
      <c r="K10363" s="60"/>
      <c r="L10363" s="60"/>
      <c r="M10363" s="60"/>
      <c r="N10363" s="60"/>
      <c r="O10363" s="60"/>
      <c r="P10363" s="60"/>
      <c r="Q10363" s="60"/>
      <c r="R10363" s="334">
        <v>26572</v>
      </c>
      <c r="S10363" s="319" t="s">
        <v>351</v>
      </c>
      <c r="BE10363" s="60"/>
      <c r="BR10363" s="60"/>
      <c r="BX10363" s="151"/>
      <c r="CB10363" s="151"/>
      <c r="CM10363" s="151"/>
      <c r="CO10363" s="151"/>
      <c r="CT10363" s="151"/>
      <c r="CY10363" s="151"/>
    </row>
    <row r="10364" spans="1:103" x14ac:dyDescent="0.2">
      <c r="A10364" s="60"/>
      <c r="B10364" s="60"/>
      <c r="C10364" s="60"/>
      <c r="D10364" s="60"/>
      <c r="E10364" s="60"/>
      <c r="F10364" s="60"/>
      <c r="G10364" s="60"/>
      <c r="H10364" s="60"/>
      <c r="I10364" s="60"/>
      <c r="J10364" s="60"/>
      <c r="K10364" s="60"/>
      <c r="L10364" s="60"/>
      <c r="M10364" s="60"/>
      <c r="N10364" s="60"/>
      <c r="O10364" s="60"/>
      <c r="P10364" s="60"/>
      <c r="Q10364" s="60"/>
      <c r="R10364" s="334">
        <v>26574</v>
      </c>
      <c r="S10364" s="319" t="s">
        <v>351</v>
      </c>
      <c r="BE10364" s="60"/>
      <c r="BR10364" s="60"/>
      <c r="BX10364" s="151"/>
      <c r="CB10364" s="151"/>
      <c r="CM10364" s="151"/>
      <c r="CO10364" s="151"/>
      <c r="CT10364" s="151"/>
      <c r="CY10364" s="151"/>
    </row>
    <row r="10365" spans="1:103" x14ac:dyDescent="0.2">
      <c r="A10365" s="60"/>
      <c r="B10365" s="60"/>
      <c r="C10365" s="60"/>
      <c r="D10365" s="60"/>
      <c r="E10365" s="60"/>
      <c r="F10365" s="60"/>
      <c r="G10365" s="60"/>
      <c r="H10365" s="60"/>
      <c r="I10365" s="60"/>
      <c r="J10365" s="60"/>
      <c r="K10365" s="60"/>
      <c r="L10365" s="60"/>
      <c r="M10365" s="60"/>
      <c r="N10365" s="60"/>
      <c r="O10365" s="60"/>
      <c r="P10365" s="60"/>
      <c r="Q10365" s="60"/>
      <c r="R10365" s="334">
        <v>26575</v>
      </c>
      <c r="S10365" s="319" t="s">
        <v>351</v>
      </c>
      <c r="BE10365" s="60"/>
      <c r="BR10365" s="60"/>
      <c r="BX10365" s="151"/>
      <c r="CB10365" s="151"/>
      <c r="CM10365" s="151"/>
      <c r="CO10365" s="151"/>
      <c r="CT10365" s="151"/>
      <c r="CY10365" s="151"/>
    </row>
    <row r="10366" spans="1:103" x14ac:dyDescent="0.2">
      <c r="A10366" s="60"/>
      <c r="B10366" s="60"/>
      <c r="C10366" s="60"/>
      <c r="D10366" s="60"/>
      <c r="E10366" s="60"/>
      <c r="F10366" s="60"/>
      <c r="G10366" s="60"/>
      <c r="H10366" s="60"/>
      <c r="I10366" s="60"/>
      <c r="J10366" s="60"/>
      <c r="K10366" s="60"/>
      <c r="L10366" s="60"/>
      <c r="M10366" s="60"/>
      <c r="N10366" s="60"/>
      <c r="O10366" s="60"/>
      <c r="P10366" s="60"/>
      <c r="Q10366" s="60"/>
      <c r="R10366" s="334">
        <v>26576</v>
      </c>
      <c r="S10366" s="319" t="s">
        <v>351</v>
      </c>
      <c r="BE10366" s="60"/>
      <c r="BR10366" s="60"/>
      <c r="BX10366" s="151"/>
      <c r="CB10366" s="151"/>
      <c r="CM10366" s="151"/>
      <c r="CO10366" s="151"/>
      <c r="CT10366" s="151"/>
      <c r="CY10366" s="151"/>
    </row>
    <row r="10367" spans="1:103" x14ac:dyDescent="0.2">
      <c r="A10367" s="60"/>
      <c r="B10367" s="60"/>
      <c r="C10367" s="60"/>
      <c r="D10367" s="60"/>
      <c r="E10367" s="60"/>
      <c r="F10367" s="60"/>
      <c r="G10367" s="60"/>
      <c r="H10367" s="60"/>
      <c r="I10367" s="60"/>
      <c r="J10367" s="60"/>
      <c r="K10367" s="60"/>
      <c r="L10367" s="60"/>
      <c r="M10367" s="60"/>
      <c r="N10367" s="60"/>
      <c r="O10367" s="60"/>
      <c r="P10367" s="60"/>
      <c r="Q10367" s="60"/>
      <c r="R10367" s="334">
        <v>26578</v>
      </c>
      <c r="S10367" s="319" t="s">
        <v>351</v>
      </c>
      <c r="BE10367" s="60"/>
      <c r="BR10367" s="60"/>
      <c r="BX10367" s="151"/>
      <c r="CB10367" s="151"/>
      <c r="CM10367" s="151"/>
      <c r="CO10367" s="151"/>
      <c r="CT10367" s="151"/>
      <c r="CY10367" s="151"/>
    </row>
    <row r="10368" spans="1:103" x14ac:dyDescent="0.2">
      <c r="A10368" s="60"/>
      <c r="B10368" s="60"/>
      <c r="C10368" s="60"/>
      <c r="D10368" s="60"/>
      <c r="E10368" s="60"/>
      <c r="F10368" s="60"/>
      <c r="G10368" s="60"/>
      <c r="H10368" s="60"/>
      <c r="I10368" s="60"/>
      <c r="J10368" s="60"/>
      <c r="K10368" s="60"/>
      <c r="L10368" s="60"/>
      <c r="M10368" s="60"/>
      <c r="N10368" s="60"/>
      <c r="O10368" s="60"/>
      <c r="P10368" s="60"/>
      <c r="Q10368" s="60"/>
      <c r="R10368" s="334">
        <v>26581</v>
      </c>
      <c r="S10368" s="319" t="s">
        <v>351</v>
      </c>
      <c r="BE10368" s="60"/>
      <c r="BR10368" s="60"/>
      <c r="BX10368" s="151"/>
      <c r="CB10368" s="151"/>
      <c r="CM10368" s="151"/>
      <c r="CO10368" s="151"/>
      <c r="CT10368" s="151"/>
      <c r="CY10368" s="151"/>
    </row>
    <row r="10369" spans="1:103" x14ac:dyDescent="0.2">
      <c r="A10369" s="60"/>
      <c r="B10369" s="60"/>
      <c r="C10369" s="60"/>
      <c r="D10369" s="60"/>
      <c r="E10369" s="60"/>
      <c r="F10369" s="60"/>
      <c r="G10369" s="60"/>
      <c r="H10369" s="60"/>
      <c r="I10369" s="60"/>
      <c r="J10369" s="60"/>
      <c r="K10369" s="60"/>
      <c r="L10369" s="60"/>
      <c r="M10369" s="60"/>
      <c r="N10369" s="60"/>
      <c r="O10369" s="60"/>
      <c r="P10369" s="60"/>
      <c r="Q10369" s="60"/>
      <c r="R10369" s="334">
        <v>26582</v>
      </c>
      <c r="S10369" s="319" t="s">
        <v>351</v>
      </c>
      <c r="BE10369" s="60"/>
      <c r="BR10369" s="60"/>
      <c r="BX10369" s="151"/>
      <c r="CB10369" s="151"/>
      <c r="CM10369" s="151"/>
      <c r="CO10369" s="151"/>
      <c r="CT10369" s="151"/>
      <c r="CY10369" s="151"/>
    </row>
    <row r="10370" spans="1:103" x14ac:dyDescent="0.2">
      <c r="A10370" s="60"/>
      <c r="B10370" s="60"/>
      <c r="C10370" s="60"/>
      <c r="D10370" s="60"/>
      <c r="E10370" s="60"/>
      <c r="F10370" s="60"/>
      <c r="G10370" s="60"/>
      <c r="H10370" s="60"/>
      <c r="I10370" s="60"/>
      <c r="J10370" s="60"/>
      <c r="K10370" s="60"/>
      <c r="L10370" s="60"/>
      <c r="M10370" s="60"/>
      <c r="N10370" s="60"/>
      <c r="O10370" s="60"/>
      <c r="P10370" s="60"/>
      <c r="Q10370" s="60"/>
      <c r="R10370" s="334">
        <v>26585</v>
      </c>
      <c r="S10370" s="319" t="s">
        <v>351</v>
      </c>
      <c r="BE10370" s="60"/>
      <c r="BR10370" s="60"/>
      <c r="BX10370" s="151"/>
      <c r="CB10370" s="151"/>
      <c r="CM10370" s="151"/>
      <c r="CO10370" s="151"/>
      <c r="CT10370" s="151"/>
      <c r="CY10370" s="151"/>
    </row>
    <row r="10371" spans="1:103" x14ac:dyDescent="0.2">
      <c r="A10371" s="60"/>
      <c r="B10371" s="60"/>
      <c r="C10371" s="60"/>
      <c r="D10371" s="60"/>
      <c r="E10371" s="60"/>
      <c r="F10371" s="60"/>
      <c r="G10371" s="60"/>
      <c r="H10371" s="60"/>
      <c r="I10371" s="60"/>
      <c r="J10371" s="60"/>
      <c r="K10371" s="60"/>
      <c r="L10371" s="60"/>
      <c r="M10371" s="60"/>
      <c r="N10371" s="60"/>
      <c r="O10371" s="60"/>
      <c r="P10371" s="60"/>
      <c r="Q10371" s="60"/>
      <c r="R10371" s="334">
        <v>26586</v>
      </c>
      <c r="S10371" s="319" t="s">
        <v>351</v>
      </c>
      <c r="BE10371" s="60"/>
      <c r="BR10371" s="60"/>
      <c r="BX10371" s="151"/>
      <c r="CB10371" s="151"/>
      <c r="CM10371" s="151"/>
      <c r="CO10371" s="151"/>
      <c r="CT10371" s="151"/>
      <c r="CY10371" s="151"/>
    </row>
    <row r="10372" spans="1:103" x14ac:dyDescent="0.2">
      <c r="A10372" s="60"/>
      <c r="B10372" s="60"/>
      <c r="C10372" s="60"/>
      <c r="D10372" s="60"/>
      <c r="E10372" s="60"/>
      <c r="F10372" s="60"/>
      <c r="G10372" s="60"/>
      <c r="H10372" s="60"/>
      <c r="I10372" s="60"/>
      <c r="J10372" s="60"/>
      <c r="K10372" s="60"/>
      <c r="L10372" s="60"/>
      <c r="M10372" s="60"/>
      <c r="N10372" s="60"/>
      <c r="O10372" s="60"/>
      <c r="P10372" s="60"/>
      <c r="Q10372" s="60"/>
      <c r="R10372" s="334">
        <v>26587</v>
      </c>
      <c r="S10372" s="319" t="s">
        <v>351</v>
      </c>
      <c r="BE10372" s="60"/>
      <c r="BR10372" s="60"/>
      <c r="BX10372" s="151"/>
      <c r="CB10372" s="151"/>
      <c r="CM10372" s="151"/>
      <c r="CO10372" s="151"/>
      <c r="CT10372" s="151"/>
      <c r="CY10372" s="151"/>
    </row>
    <row r="10373" spans="1:103" x14ac:dyDescent="0.2">
      <c r="A10373" s="60"/>
      <c r="B10373" s="60"/>
      <c r="C10373" s="60"/>
      <c r="D10373" s="60"/>
      <c r="E10373" s="60"/>
      <c r="F10373" s="60"/>
      <c r="G10373" s="60"/>
      <c r="H10373" s="60"/>
      <c r="I10373" s="60"/>
      <c r="J10373" s="60"/>
      <c r="K10373" s="60"/>
      <c r="L10373" s="60"/>
      <c r="M10373" s="60"/>
      <c r="N10373" s="60"/>
      <c r="O10373" s="60"/>
      <c r="P10373" s="60"/>
      <c r="Q10373" s="60"/>
      <c r="R10373" s="334">
        <v>26588</v>
      </c>
      <c r="S10373" s="319" t="s">
        <v>351</v>
      </c>
      <c r="BE10373" s="60"/>
      <c r="BR10373" s="60"/>
      <c r="BX10373" s="151"/>
      <c r="CB10373" s="151"/>
      <c r="CM10373" s="151"/>
      <c r="CO10373" s="151"/>
      <c r="CT10373" s="151"/>
      <c r="CY10373" s="151"/>
    </row>
    <row r="10374" spans="1:103" x14ac:dyDescent="0.2">
      <c r="A10374" s="60"/>
      <c r="B10374" s="60"/>
      <c r="C10374" s="60"/>
      <c r="D10374" s="60"/>
      <c r="E10374" s="60"/>
      <c r="F10374" s="60"/>
      <c r="G10374" s="60"/>
      <c r="H10374" s="60"/>
      <c r="I10374" s="60"/>
      <c r="J10374" s="60"/>
      <c r="K10374" s="60"/>
      <c r="L10374" s="60"/>
      <c r="M10374" s="60"/>
      <c r="N10374" s="60"/>
      <c r="O10374" s="60"/>
      <c r="P10374" s="60"/>
      <c r="Q10374" s="60"/>
      <c r="R10374" s="334">
        <v>26590</v>
      </c>
      <c r="S10374" s="319" t="s">
        <v>351</v>
      </c>
      <c r="BE10374" s="60"/>
      <c r="BR10374" s="60"/>
      <c r="BX10374" s="151"/>
      <c r="CB10374" s="151"/>
      <c r="CM10374" s="151"/>
      <c r="CO10374" s="151"/>
      <c r="CT10374" s="151"/>
      <c r="CY10374" s="151"/>
    </row>
    <row r="10375" spans="1:103" x14ac:dyDescent="0.2">
      <c r="A10375" s="60"/>
      <c r="B10375" s="60"/>
      <c r="C10375" s="60"/>
      <c r="D10375" s="60"/>
      <c r="E10375" s="60"/>
      <c r="F10375" s="60"/>
      <c r="G10375" s="60"/>
      <c r="H10375" s="60"/>
      <c r="I10375" s="60"/>
      <c r="J10375" s="60"/>
      <c r="K10375" s="60"/>
      <c r="L10375" s="60"/>
      <c r="M10375" s="60"/>
      <c r="N10375" s="60"/>
      <c r="O10375" s="60"/>
      <c r="P10375" s="60"/>
      <c r="Q10375" s="60"/>
      <c r="R10375" s="334">
        <v>26591</v>
      </c>
      <c r="S10375" s="319" t="s">
        <v>351</v>
      </c>
      <c r="BE10375" s="60"/>
      <c r="BR10375" s="60"/>
      <c r="BX10375" s="151"/>
      <c r="CB10375" s="151"/>
      <c r="CM10375" s="151"/>
      <c r="CO10375" s="151"/>
      <c r="CT10375" s="151"/>
      <c r="CY10375" s="151"/>
    </row>
    <row r="10376" spans="1:103" x14ac:dyDescent="0.2">
      <c r="A10376" s="60"/>
      <c r="B10376" s="60"/>
      <c r="C10376" s="60"/>
      <c r="D10376" s="60"/>
      <c r="E10376" s="60"/>
      <c r="F10376" s="60"/>
      <c r="G10376" s="60"/>
      <c r="H10376" s="60"/>
      <c r="I10376" s="60"/>
      <c r="J10376" s="60"/>
      <c r="K10376" s="60"/>
      <c r="L10376" s="60"/>
      <c r="M10376" s="60"/>
      <c r="N10376" s="60"/>
      <c r="O10376" s="60"/>
      <c r="P10376" s="60"/>
      <c r="Q10376" s="60"/>
      <c r="R10376" s="334">
        <v>26601</v>
      </c>
      <c r="S10376" s="319" t="s">
        <v>351</v>
      </c>
      <c r="BE10376" s="60"/>
      <c r="BR10376" s="60"/>
      <c r="BX10376" s="151"/>
      <c r="CB10376" s="151"/>
      <c r="CM10376" s="151"/>
      <c r="CO10376" s="151"/>
      <c r="CT10376" s="151"/>
      <c r="CY10376" s="151"/>
    </row>
    <row r="10377" spans="1:103" x14ac:dyDescent="0.2">
      <c r="A10377" s="60"/>
      <c r="B10377" s="60"/>
      <c r="C10377" s="60"/>
      <c r="D10377" s="60"/>
      <c r="E10377" s="60"/>
      <c r="F10377" s="60"/>
      <c r="G10377" s="60"/>
      <c r="H10377" s="60"/>
      <c r="I10377" s="60"/>
      <c r="J10377" s="60"/>
      <c r="K10377" s="60"/>
      <c r="L10377" s="60"/>
      <c r="M10377" s="60"/>
      <c r="N10377" s="60"/>
      <c r="O10377" s="60"/>
      <c r="P10377" s="60"/>
      <c r="Q10377" s="60"/>
      <c r="R10377" s="334">
        <v>26610</v>
      </c>
      <c r="S10377" s="319" t="s">
        <v>351</v>
      </c>
      <c r="BE10377" s="60"/>
      <c r="BR10377" s="60"/>
      <c r="BX10377" s="151"/>
      <c r="CB10377" s="151"/>
      <c r="CM10377" s="151"/>
      <c r="CO10377" s="151"/>
      <c r="CT10377" s="151"/>
      <c r="CY10377" s="151"/>
    </row>
    <row r="10378" spans="1:103" x14ac:dyDescent="0.2">
      <c r="A10378" s="60"/>
      <c r="B10378" s="60"/>
      <c r="C10378" s="60"/>
      <c r="D10378" s="60"/>
      <c r="E10378" s="60"/>
      <c r="F10378" s="60"/>
      <c r="G10378" s="60"/>
      <c r="H10378" s="60"/>
      <c r="I10378" s="60"/>
      <c r="J10378" s="60"/>
      <c r="K10378" s="60"/>
      <c r="L10378" s="60"/>
      <c r="M10378" s="60"/>
      <c r="N10378" s="60"/>
      <c r="O10378" s="60"/>
      <c r="P10378" s="60"/>
      <c r="Q10378" s="60"/>
      <c r="R10378" s="334">
        <v>26611</v>
      </c>
      <c r="S10378" s="319" t="s">
        <v>351</v>
      </c>
      <c r="BE10378" s="60"/>
      <c r="BR10378" s="60"/>
      <c r="BX10378" s="151"/>
      <c r="CB10378" s="151"/>
      <c r="CM10378" s="151"/>
      <c r="CO10378" s="151"/>
      <c r="CT10378" s="151"/>
      <c r="CY10378" s="151"/>
    </row>
    <row r="10379" spans="1:103" x14ac:dyDescent="0.2">
      <c r="A10379" s="60"/>
      <c r="B10379" s="60"/>
      <c r="C10379" s="60"/>
      <c r="D10379" s="60"/>
      <c r="E10379" s="60"/>
      <c r="F10379" s="60"/>
      <c r="G10379" s="60"/>
      <c r="H10379" s="60"/>
      <c r="I10379" s="60"/>
      <c r="J10379" s="60"/>
      <c r="K10379" s="60"/>
      <c r="L10379" s="60"/>
      <c r="M10379" s="60"/>
      <c r="N10379" s="60"/>
      <c r="O10379" s="60"/>
      <c r="P10379" s="60"/>
      <c r="Q10379" s="60"/>
      <c r="R10379" s="334">
        <v>26615</v>
      </c>
      <c r="S10379" s="319" t="s">
        <v>351</v>
      </c>
      <c r="BE10379" s="60"/>
      <c r="BR10379" s="60"/>
      <c r="BX10379" s="151"/>
      <c r="CB10379" s="151"/>
      <c r="CM10379" s="151"/>
      <c r="CO10379" s="151"/>
      <c r="CT10379" s="151"/>
      <c r="CY10379" s="151"/>
    </row>
    <row r="10380" spans="1:103" x14ac:dyDescent="0.2">
      <c r="A10380" s="60"/>
      <c r="B10380" s="60"/>
      <c r="C10380" s="60"/>
      <c r="D10380" s="60"/>
      <c r="E10380" s="60"/>
      <c r="F10380" s="60"/>
      <c r="G10380" s="60"/>
      <c r="H10380" s="60"/>
      <c r="I10380" s="60"/>
      <c r="J10380" s="60"/>
      <c r="K10380" s="60"/>
      <c r="L10380" s="60"/>
      <c r="M10380" s="60"/>
      <c r="N10380" s="60"/>
      <c r="O10380" s="60"/>
      <c r="P10380" s="60"/>
      <c r="Q10380" s="60"/>
      <c r="R10380" s="334">
        <v>26617</v>
      </c>
      <c r="S10380" s="319" t="s">
        <v>351</v>
      </c>
      <c r="BE10380" s="60"/>
      <c r="BR10380" s="60"/>
      <c r="BX10380" s="151"/>
      <c r="CB10380" s="151"/>
      <c r="CM10380" s="151"/>
      <c r="CO10380" s="151"/>
      <c r="CT10380" s="151"/>
      <c r="CY10380" s="151"/>
    </row>
    <row r="10381" spans="1:103" x14ac:dyDescent="0.2">
      <c r="A10381" s="60"/>
      <c r="B10381" s="60"/>
      <c r="C10381" s="60"/>
      <c r="D10381" s="60"/>
      <c r="E10381" s="60"/>
      <c r="F10381" s="60"/>
      <c r="G10381" s="60"/>
      <c r="H10381" s="60"/>
      <c r="I10381" s="60"/>
      <c r="J10381" s="60"/>
      <c r="K10381" s="60"/>
      <c r="L10381" s="60"/>
      <c r="M10381" s="60"/>
      <c r="N10381" s="60"/>
      <c r="O10381" s="60"/>
      <c r="P10381" s="60"/>
      <c r="Q10381" s="60"/>
      <c r="R10381" s="334">
        <v>26619</v>
      </c>
      <c r="S10381" s="319" t="s">
        <v>351</v>
      </c>
      <c r="BE10381" s="60"/>
      <c r="BR10381" s="60"/>
      <c r="BX10381" s="151"/>
      <c r="CB10381" s="151"/>
      <c r="CM10381" s="151"/>
      <c r="CO10381" s="151"/>
      <c r="CT10381" s="151"/>
      <c r="CY10381" s="151"/>
    </row>
    <row r="10382" spans="1:103" x14ac:dyDescent="0.2">
      <c r="A10382" s="60"/>
      <c r="B10382" s="60"/>
      <c r="C10382" s="60"/>
      <c r="D10382" s="60"/>
      <c r="E10382" s="60"/>
      <c r="F10382" s="60"/>
      <c r="G10382" s="60"/>
      <c r="H10382" s="60"/>
      <c r="I10382" s="60"/>
      <c r="J10382" s="60"/>
      <c r="K10382" s="60"/>
      <c r="L10382" s="60"/>
      <c r="M10382" s="60"/>
      <c r="N10382" s="60"/>
      <c r="O10382" s="60"/>
      <c r="P10382" s="60"/>
      <c r="Q10382" s="60"/>
      <c r="R10382" s="334">
        <v>26621</v>
      </c>
      <c r="S10382" s="319" t="s">
        <v>351</v>
      </c>
      <c r="BE10382" s="60"/>
      <c r="BR10382" s="60"/>
      <c r="BX10382" s="151"/>
      <c r="CB10382" s="151"/>
      <c r="CM10382" s="151"/>
      <c r="CO10382" s="151"/>
      <c r="CT10382" s="151"/>
      <c r="CY10382" s="151"/>
    </row>
    <row r="10383" spans="1:103" x14ac:dyDescent="0.2">
      <c r="A10383" s="60"/>
      <c r="B10383" s="60"/>
      <c r="C10383" s="60"/>
      <c r="D10383" s="60"/>
      <c r="E10383" s="60"/>
      <c r="F10383" s="60"/>
      <c r="G10383" s="60"/>
      <c r="H10383" s="60"/>
      <c r="I10383" s="60"/>
      <c r="J10383" s="60"/>
      <c r="K10383" s="60"/>
      <c r="L10383" s="60"/>
      <c r="M10383" s="60"/>
      <c r="N10383" s="60"/>
      <c r="O10383" s="60"/>
      <c r="P10383" s="60"/>
      <c r="Q10383" s="60"/>
      <c r="R10383" s="334">
        <v>26623</v>
      </c>
      <c r="S10383" s="319" t="s">
        <v>351</v>
      </c>
      <c r="BE10383" s="60"/>
      <c r="BR10383" s="60"/>
      <c r="BX10383" s="151"/>
      <c r="CB10383" s="151"/>
      <c r="CM10383" s="151"/>
      <c r="CO10383" s="151"/>
      <c r="CT10383" s="151"/>
      <c r="CY10383" s="151"/>
    </row>
    <row r="10384" spans="1:103" x14ac:dyDescent="0.2">
      <c r="A10384" s="60"/>
      <c r="B10384" s="60"/>
      <c r="C10384" s="60"/>
      <c r="D10384" s="60"/>
      <c r="E10384" s="60"/>
      <c r="F10384" s="60"/>
      <c r="G10384" s="60"/>
      <c r="H10384" s="60"/>
      <c r="I10384" s="60"/>
      <c r="J10384" s="60"/>
      <c r="K10384" s="60"/>
      <c r="L10384" s="60"/>
      <c r="M10384" s="60"/>
      <c r="N10384" s="60"/>
      <c r="O10384" s="60"/>
      <c r="P10384" s="60"/>
      <c r="Q10384" s="60"/>
      <c r="R10384" s="334">
        <v>26624</v>
      </c>
      <c r="S10384" s="319" t="s">
        <v>351</v>
      </c>
      <c r="BE10384" s="60"/>
      <c r="BR10384" s="60"/>
      <c r="BX10384" s="151"/>
      <c r="CB10384" s="151"/>
      <c r="CM10384" s="151"/>
      <c r="CO10384" s="151"/>
      <c r="CT10384" s="151"/>
      <c r="CY10384" s="151"/>
    </row>
    <row r="10385" spans="1:103" x14ac:dyDescent="0.2">
      <c r="A10385" s="60"/>
      <c r="B10385" s="60"/>
      <c r="C10385" s="60"/>
      <c r="D10385" s="60"/>
      <c r="E10385" s="60"/>
      <c r="F10385" s="60"/>
      <c r="G10385" s="60"/>
      <c r="H10385" s="60"/>
      <c r="I10385" s="60"/>
      <c r="J10385" s="60"/>
      <c r="K10385" s="60"/>
      <c r="L10385" s="60"/>
      <c r="M10385" s="60"/>
      <c r="N10385" s="60"/>
      <c r="O10385" s="60"/>
      <c r="P10385" s="60"/>
      <c r="Q10385" s="60"/>
      <c r="R10385" s="334">
        <v>26627</v>
      </c>
      <c r="S10385" s="319" t="s">
        <v>351</v>
      </c>
      <c r="BE10385" s="60"/>
      <c r="BR10385" s="60"/>
      <c r="BX10385" s="151"/>
      <c r="CB10385" s="151"/>
      <c r="CM10385" s="151"/>
      <c r="CO10385" s="151"/>
      <c r="CT10385" s="151"/>
      <c r="CY10385" s="151"/>
    </row>
    <row r="10386" spans="1:103" x14ac:dyDescent="0.2">
      <c r="A10386" s="60"/>
      <c r="B10386" s="60"/>
      <c r="C10386" s="60"/>
      <c r="D10386" s="60"/>
      <c r="E10386" s="60"/>
      <c r="F10386" s="60"/>
      <c r="G10386" s="60"/>
      <c r="H10386" s="60"/>
      <c r="I10386" s="60"/>
      <c r="J10386" s="60"/>
      <c r="K10386" s="60"/>
      <c r="L10386" s="60"/>
      <c r="M10386" s="60"/>
      <c r="N10386" s="60"/>
      <c r="O10386" s="60"/>
      <c r="P10386" s="60"/>
      <c r="Q10386" s="60"/>
      <c r="R10386" s="334">
        <v>26629</v>
      </c>
      <c r="S10386" s="319" t="s">
        <v>351</v>
      </c>
      <c r="BE10386" s="60"/>
      <c r="BR10386" s="60"/>
      <c r="BX10386" s="151"/>
      <c r="CB10386" s="151"/>
      <c r="CM10386" s="151"/>
      <c r="CO10386" s="151"/>
      <c r="CT10386" s="151"/>
      <c r="CY10386" s="151"/>
    </row>
    <row r="10387" spans="1:103" x14ac:dyDescent="0.2">
      <c r="A10387" s="60"/>
      <c r="B10387" s="60"/>
      <c r="C10387" s="60"/>
      <c r="D10387" s="60"/>
      <c r="E10387" s="60"/>
      <c r="F10387" s="60"/>
      <c r="G10387" s="60"/>
      <c r="H10387" s="60"/>
      <c r="I10387" s="60"/>
      <c r="J10387" s="60"/>
      <c r="K10387" s="60"/>
      <c r="L10387" s="60"/>
      <c r="M10387" s="60"/>
      <c r="N10387" s="60"/>
      <c r="O10387" s="60"/>
      <c r="P10387" s="60"/>
      <c r="Q10387" s="60"/>
      <c r="R10387" s="334">
        <v>26631</v>
      </c>
      <c r="S10387" s="319" t="s">
        <v>351</v>
      </c>
      <c r="BE10387" s="60"/>
      <c r="BR10387" s="60"/>
      <c r="BX10387" s="151"/>
      <c r="CB10387" s="151"/>
      <c r="CM10387" s="151"/>
      <c r="CO10387" s="151"/>
      <c r="CT10387" s="151"/>
      <c r="CY10387" s="151"/>
    </row>
    <row r="10388" spans="1:103" x14ac:dyDescent="0.2">
      <c r="A10388" s="60"/>
      <c r="B10388" s="60"/>
      <c r="C10388" s="60"/>
      <c r="D10388" s="60"/>
      <c r="E10388" s="60"/>
      <c r="F10388" s="60"/>
      <c r="G10388" s="60"/>
      <c r="H10388" s="60"/>
      <c r="I10388" s="60"/>
      <c r="J10388" s="60"/>
      <c r="K10388" s="60"/>
      <c r="L10388" s="60"/>
      <c r="M10388" s="60"/>
      <c r="N10388" s="60"/>
      <c r="O10388" s="60"/>
      <c r="P10388" s="60"/>
      <c r="Q10388" s="60"/>
      <c r="R10388" s="334">
        <v>26636</v>
      </c>
      <c r="S10388" s="319" t="s">
        <v>351</v>
      </c>
      <c r="BE10388" s="60"/>
      <c r="BR10388" s="60"/>
      <c r="BX10388" s="151"/>
      <c r="CB10388" s="151"/>
      <c r="CM10388" s="151"/>
      <c r="CO10388" s="151"/>
      <c r="CT10388" s="151"/>
      <c r="CY10388" s="151"/>
    </row>
    <row r="10389" spans="1:103" x14ac:dyDescent="0.2">
      <c r="A10389" s="60"/>
      <c r="B10389" s="60"/>
      <c r="C10389" s="60"/>
      <c r="D10389" s="60"/>
      <c r="E10389" s="60"/>
      <c r="F10389" s="60"/>
      <c r="G10389" s="60"/>
      <c r="H10389" s="60"/>
      <c r="I10389" s="60"/>
      <c r="J10389" s="60"/>
      <c r="K10389" s="60"/>
      <c r="L10389" s="60"/>
      <c r="M10389" s="60"/>
      <c r="N10389" s="60"/>
      <c r="O10389" s="60"/>
      <c r="P10389" s="60"/>
      <c r="Q10389" s="60"/>
      <c r="R10389" s="334">
        <v>26638</v>
      </c>
      <c r="S10389" s="319" t="s">
        <v>351</v>
      </c>
      <c r="BE10389" s="60"/>
      <c r="BR10389" s="60"/>
      <c r="BX10389" s="151"/>
      <c r="CB10389" s="151"/>
      <c r="CM10389" s="151"/>
      <c r="CO10389" s="151"/>
      <c r="CT10389" s="151"/>
      <c r="CY10389" s="151"/>
    </row>
    <row r="10390" spans="1:103" x14ac:dyDescent="0.2">
      <c r="A10390" s="60"/>
      <c r="B10390" s="60"/>
      <c r="C10390" s="60"/>
      <c r="D10390" s="60"/>
      <c r="E10390" s="60"/>
      <c r="F10390" s="60"/>
      <c r="G10390" s="60"/>
      <c r="H10390" s="60"/>
      <c r="I10390" s="60"/>
      <c r="J10390" s="60"/>
      <c r="K10390" s="60"/>
      <c r="L10390" s="60"/>
      <c r="M10390" s="60"/>
      <c r="N10390" s="60"/>
      <c r="O10390" s="60"/>
      <c r="P10390" s="60"/>
      <c r="Q10390" s="60"/>
      <c r="R10390" s="334">
        <v>26651</v>
      </c>
      <c r="S10390" s="319" t="s">
        <v>351</v>
      </c>
      <c r="BE10390" s="60"/>
      <c r="BR10390" s="60"/>
      <c r="BX10390" s="151"/>
      <c r="CB10390" s="151"/>
      <c r="CM10390" s="151"/>
      <c r="CO10390" s="151"/>
      <c r="CT10390" s="151"/>
      <c r="CY10390" s="151"/>
    </row>
    <row r="10391" spans="1:103" x14ac:dyDescent="0.2">
      <c r="A10391" s="60"/>
      <c r="B10391" s="60"/>
      <c r="C10391" s="60"/>
      <c r="D10391" s="60"/>
      <c r="E10391" s="60"/>
      <c r="F10391" s="60"/>
      <c r="G10391" s="60"/>
      <c r="H10391" s="60"/>
      <c r="I10391" s="60"/>
      <c r="J10391" s="60"/>
      <c r="K10391" s="60"/>
      <c r="L10391" s="60"/>
      <c r="M10391" s="60"/>
      <c r="N10391" s="60"/>
      <c r="O10391" s="60"/>
      <c r="P10391" s="60"/>
      <c r="Q10391" s="60"/>
      <c r="R10391" s="334">
        <v>26656</v>
      </c>
      <c r="S10391" s="319" t="s">
        <v>351</v>
      </c>
      <c r="BE10391" s="60"/>
      <c r="BR10391" s="60"/>
      <c r="BX10391" s="151"/>
      <c r="CB10391" s="151"/>
      <c r="CM10391" s="151"/>
      <c r="CO10391" s="151"/>
      <c r="CT10391" s="151"/>
      <c r="CY10391" s="151"/>
    </row>
    <row r="10392" spans="1:103" x14ac:dyDescent="0.2">
      <c r="A10392" s="60"/>
      <c r="B10392" s="60"/>
      <c r="C10392" s="60"/>
      <c r="D10392" s="60"/>
      <c r="E10392" s="60"/>
      <c r="F10392" s="60"/>
      <c r="G10392" s="60"/>
      <c r="H10392" s="60"/>
      <c r="I10392" s="60"/>
      <c r="J10392" s="60"/>
      <c r="K10392" s="60"/>
      <c r="L10392" s="60"/>
      <c r="M10392" s="60"/>
      <c r="N10392" s="60"/>
      <c r="O10392" s="60"/>
      <c r="P10392" s="60"/>
      <c r="Q10392" s="60"/>
      <c r="R10392" s="334">
        <v>26660</v>
      </c>
      <c r="S10392" s="319" t="s">
        <v>351</v>
      </c>
      <c r="BE10392" s="60"/>
      <c r="BR10392" s="60"/>
      <c r="BX10392" s="151"/>
      <c r="CB10392" s="151"/>
      <c r="CM10392" s="151"/>
      <c r="CO10392" s="151"/>
      <c r="CT10392" s="151"/>
      <c r="CY10392" s="151"/>
    </row>
    <row r="10393" spans="1:103" x14ac:dyDescent="0.2">
      <c r="A10393" s="60"/>
      <c r="B10393" s="60"/>
      <c r="C10393" s="60"/>
      <c r="D10393" s="60"/>
      <c r="E10393" s="60"/>
      <c r="F10393" s="60"/>
      <c r="G10393" s="60"/>
      <c r="H10393" s="60"/>
      <c r="I10393" s="60"/>
      <c r="J10393" s="60"/>
      <c r="K10393" s="60"/>
      <c r="L10393" s="60"/>
      <c r="M10393" s="60"/>
      <c r="N10393" s="60"/>
      <c r="O10393" s="60"/>
      <c r="P10393" s="60"/>
      <c r="Q10393" s="60"/>
      <c r="R10393" s="334">
        <v>26662</v>
      </c>
      <c r="S10393" s="319" t="s">
        <v>351</v>
      </c>
      <c r="BE10393" s="60"/>
      <c r="BR10393" s="60"/>
      <c r="BX10393" s="151"/>
      <c r="CB10393" s="151"/>
      <c r="CM10393" s="151"/>
      <c r="CO10393" s="151"/>
      <c r="CT10393" s="151"/>
      <c r="CY10393" s="151"/>
    </row>
    <row r="10394" spans="1:103" x14ac:dyDescent="0.2">
      <c r="A10394" s="60"/>
      <c r="B10394" s="60"/>
      <c r="C10394" s="60"/>
      <c r="D10394" s="60"/>
      <c r="E10394" s="60"/>
      <c r="F10394" s="60"/>
      <c r="G10394" s="60"/>
      <c r="H10394" s="60"/>
      <c r="I10394" s="60"/>
      <c r="J10394" s="60"/>
      <c r="K10394" s="60"/>
      <c r="L10394" s="60"/>
      <c r="M10394" s="60"/>
      <c r="N10394" s="60"/>
      <c r="O10394" s="60"/>
      <c r="P10394" s="60"/>
      <c r="Q10394" s="60"/>
      <c r="R10394" s="334">
        <v>26667</v>
      </c>
      <c r="S10394" s="319" t="s">
        <v>351</v>
      </c>
      <c r="BE10394" s="60"/>
      <c r="BR10394" s="60"/>
      <c r="BX10394" s="151"/>
      <c r="CB10394" s="151"/>
      <c r="CM10394" s="151"/>
      <c r="CO10394" s="151"/>
      <c r="CT10394" s="151"/>
      <c r="CY10394" s="151"/>
    </row>
    <row r="10395" spans="1:103" x14ac:dyDescent="0.2">
      <c r="A10395" s="60"/>
      <c r="B10395" s="60"/>
      <c r="C10395" s="60"/>
      <c r="D10395" s="60"/>
      <c r="E10395" s="60"/>
      <c r="F10395" s="60"/>
      <c r="G10395" s="60"/>
      <c r="H10395" s="60"/>
      <c r="I10395" s="60"/>
      <c r="J10395" s="60"/>
      <c r="K10395" s="60"/>
      <c r="L10395" s="60"/>
      <c r="M10395" s="60"/>
      <c r="N10395" s="60"/>
      <c r="O10395" s="60"/>
      <c r="P10395" s="60"/>
      <c r="Q10395" s="60"/>
      <c r="R10395" s="334">
        <v>26671</v>
      </c>
      <c r="S10395" s="319" t="s">
        <v>351</v>
      </c>
      <c r="BE10395" s="60"/>
      <c r="BR10395" s="60"/>
      <c r="BX10395" s="151"/>
      <c r="CB10395" s="151"/>
      <c r="CM10395" s="151"/>
      <c r="CO10395" s="151"/>
      <c r="CT10395" s="151"/>
      <c r="CY10395" s="151"/>
    </row>
    <row r="10396" spans="1:103" x14ac:dyDescent="0.2">
      <c r="A10396" s="60"/>
      <c r="B10396" s="60"/>
      <c r="C10396" s="60"/>
      <c r="D10396" s="60"/>
      <c r="E10396" s="60"/>
      <c r="F10396" s="60"/>
      <c r="G10396" s="60"/>
      <c r="H10396" s="60"/>
      <c r="I10396" s="60"/>
      <c r="J10396" s="60"/>
      <c r="K10396" s="60"/>
      <c r="L10396" s="60"/>
      <c r="M10396" s="60"/>
      <c r="N10396" s="60"/>
      <c r="O10396" s="60"/>
      <c r="P10396" s="60"/>
      <c r="Q10396" s="60"/>
      <c r="R10396" s="334">
        <v>26675</v>
      </c>
      <c r="S10396" s="319" t="s">
        <v>351</v>
      </c>
      <c r="BE10396" s="60"/>
      <c r="BR10396" s="60"/>
      <c r="BX10396" s="151"/>
      <c r="CB10396" s="151"/>
      <c r="CM10396" s="151"/>
      <c r="CO10396" s="151"/>
      <c r="CT10396" s="151"/>
      <c r="CY10396" s="151"/>
    </row>
    <row r="10397" spans="1:103" x14ac:dyDescent="0.2">
      <c r="A10397" s="60"/>
      <c r="B10397" s="60"/>
      <c r="C10397" s="60"/>
      <c r="D10397" s="60"/>
      <c r="E10397" s="60"/>
      <c r="F10397" s="60"/>
      <c r="G10397" s="60"/>
      <c r="H10397" s="60"/>
      <c r="I10397" s="60"/>
      <c r="J10397" s="60"/>
      <c r="K10397" s="60"/>
      <c r="L10397" s="60"/>
      <c r="M10397" s="60"/>
      <c r="N10397" s="60"/>
      <c r="O10397" s="60"/>
      <c r="P10397" s="60"/>
      <c r="Q10397" s="60"/>
      <c r="R10397" s="334">
        <v>26676</v>
      </c>
      <c r="S10397" s="319" t="s">
        <v>351</v>
      </c>
      <c r="BE10397" s="60"/>
      <c r="BR10397" s="60"/>
      <c r="BX10397" s="151"/>
      <c r="CB10397" s="151"/>
      <c r="CM10397" s="151"/>
      <c r="CO10397" s="151"/>
      <c r="CT10397" s="151"/>
      <c r="CY10397" s="151"/>
    </row>
    <row r="10398" spans="1:103" x14ac:dyDescent="0.2">
      <c r="A10398" s="60"/>
      <c r="B10398" s="60"/>
      <c r="C10398" s="60"/>
      <c r="D10398" s="60"/>
      <c r="E10398" s="60"/>
      <c r="F10398" s="60"/>
      <c r="G10398" s="60"/>
      <c r="H10398" s="60"/>
      <c r="I10398" s="60"/>
      <c r="J10398" s="60"/>
      <c r="K10398" s="60"/>
      <c r="L10398" s="60"/>
      <c r="M10398" s="60"/>
      <c r="N10398" s="60"/>
      <c r="O10398" s="60"/>
      <c r="P10398" s="60"/>
      <c r="Q10398" s="60"/>
      <c r="R10398" s="334">
        <v>26678</v>
      </c>
      <c r="S10398" s="319" t="s">
        <v>351</v>
      </c>
      <c r="BE10398" s="60"/>
      <c r="BR10398" s="60"/>
      <c r="BX10398" s="151"/>
      <c r="CB10398" s="151"/>
      <c r="CM10398" s="151"/>
      <c r="CO10398" s="151"/>
      <c r="CT10398" s="151"/>
      <c r="CY10398" s="151"/>
    </row>
    <row r="10399" spans="1:103" x14ac:dyDescent="0.2">
      <c r="A10399" s="60"/>
      <c r="B10399" s="60"/>
      <c r="C10399" s="60"/>
      <c r="D10399" s="60"/>
      <c r="E10399" s="60"/>
      <c r="F10399" s="60"/>
      <c r="G10399" s="60"/>
      <c r="H10399" s="60"/>
      <c r="I10399" s="60"/>
      <c r="J10399" s="60"/>
      <c r="K10399" s="60"/>
      <c r="L10399" s="60"/>
      <c r="M10399" s="60"/>
      <c r="N10399" s="60"/>
      <c r="O10399" s="60"/>
      <c r="P10399" s="60"/>
      <c r="Q10399" s="60"/>
      <c r="R10399" s="334">
        <v>26679</v>
      </c>
      <c r="S10399" s="319" t="s">
        <v>351</v>
      </c>
      <c r="BE10399" s="60"/>
      <c r="BR10399" s="60"/>
      <c r="BX10399" s="151"/>
      <c r="CB10399" s="151"/>
      <c r="CM10399" s="151"/>
      <c r="CO10399" s="151"/>
      <c r="CT10399" s="151"/>
      <c r="CY10399" s="151"/>
    </row>
    <row r="10400" spans="1:103" x14ac:dyDescent="0.2">
      <c r="A10400" s="60"/>
      <c r="B10400" s="60"/>
      <c r="C10400" s="60"/>
      <c r="D10400" s="60"/>
      <c r="E10400" s="60"/>
      <c r="F10400" s="60"/>
      <c r="G10400" s="60"/>
      <c r="H10400" s="60"/>
      <c r="I10400" s="60"/>
      <c r="J10400" s="60"/>
      <c r="K10400" s="60"/>
      <c r="L10400" s="60"/>
      <c r="M10400" s="60"/>
      <c r="N10400" s="60"/>
      <c r="O10400" s="60"/>
      <c r="P10400" s="60"/>
      <c r="Q10400" s="60"/>
      <c r="R10400" s="334">
        <v>26680</v>
      </c>
      <c r="S10400" s="319" t="s">
        <v>351</v>
      </c>
      <c r="BE10400" s="60"/>
      <c r="BR10400" s="60"/>
      <c r="BX10400" s="151"/>
      <c r="CB10400" s="151"/>
      <c r="CM10400" s="151"/>
      <c r="CO10400" s="151"/>
      <c r="CT10400" s="151"/>
      <c r="CY10400" s="151"/>
    </row>
    <row r="10401" spans="1:103" x14ac:dyDescent="0.2">
      <c r="A10401" s="60"/>
      <c r="B10401" s="60"/>
      <c r="C10401" s="60"/>
      <c r="D10401" s="60"/>
      <c r="E10401" s="60"/>
      <c r="F10401" s="60"/>
      <c r="G10401" s="60"/>
      <c r="H10401" s="60"/>
      <c r="I10401" s="60"/>
      <c r="J10401" s="60"/>
      <c r="K10401" s="60"/>
      <c r="L10401" s="60"/>
      <c r="M10401" s="60"/>
      <c r="N10401" s="60"/>
      <c r="O10401" s="60"/>
      <c r="P10401" s="60"/>
      <c r="Q10401" s="60"/>
      <c r="R10401" s="334">
        <v>26681</v>
      </c>
      <c r="S10401" s="319" t="s">
        <v>351</v>
      </c>
      <c r="BE10401" s="60"/>
      <c r="BR10401" s="60"/>
      <c r="BX10401" s="151"/>
      <c r="CB10401" s="151"/>
      <c r="CM10401" s="151"/>
      <c r="CO10401" s="151"/>
      <c r="CT10401" s="151"/>
      <c r="CY10401" s="151"/>
    </row>
    <row r="10402" spans="1:103" x14ac:dyDescent="0.2">
      <c r="A10402" s="60"/>
      <c r="B10402" s="60"/>
      <c r="C10402" s="60"/>
      <c r="D10402" s="60"/>
      <c r="E10402" s="60"/>
      <c r="F10402" s="60"/>
      <c r="G10402" s="60"/>
      <c r="H10402" s="60"/>
      <c r="I10402" s="60"/>
      <c r="J10402" s="60"/>
      <c r="K10402" s="60"/>
      <c r="L10402" s="60"/>
      <c r="M10402" s="60"/>
      <c r="N10402" s="60"/>
      <c r="O10402" s="60"/>
      <c r="P10402" s="60"/>
      <c r="Q10402" s="60"/>
      <c r="R10402" s="334">
        <v>26684</v>
      </c>
      <c r="S10402" s="319" t="s">
        <v>351</v>
      </c>
      <c r="BE10402" s="60"/>
      <c r="BR10402" s="60"/>
      <c r="BX10402" s="151"/>
      <c r="CB10402" s="151"/>
      <c r="CM10402" s="151"/>
      <c r="CO10402" s="151"/>
      <c r="CT10402" s="151"/>
      <c r="CY10402" s="151"/>
    </row>
    <row r="10403" spans="1:103" x14ac:dyDescent="0.2">
      <c r="A10403" s="60"/>
      <c r="B10403" s="60"/>
      <c r="C10403" s="60"/>
      <c r="D10403" s="60"/>
      <c r="E10403" s="60"/>
      <c r="F10403" s="60"/>
      <c r="G10403" s="60"/>
      <c r="H10403" s="60"/>
      <c r="I10403" s="60"/>
      <c r="J10403" s="60"/>
      <c r="K10403" s="60"/>
      <c r="L10403" s="60"/>
      <c r="M10403" s="60"/>
      <c r="N10403" s="60"/>
      <c r="O10403" s="60"/>
      <c r="P10403" s="60"/>
      <c r="Q10403" s="60"/>
      <c r="R10403" s="334">
        <v>26690</v>
      </c>
      <c r="S10403" s="319" t="s">
        <v>351</v>
      </c>
      <c r="BE10403" s="60"/>
      <c r="BR10403" s="60"/>
      <c r="BX10403" s="151"/>
      <c r="CB10403" s="151"/>
      <c r="CM10403" s="151"/>
      <c r="CO10403" s="151"/>
      <c r="CT10403" s="151"/>
      <c r="CY10403" s="151"/>
    </row>
    <row r="10404" spans="1:103" x14ac:dyDescent="0.2">
      <c r="A10404" s="60"/>
      <c r="B10404" s="60"/>
      <c r="C10404" s="60"/>
      <c r="D10404" s="60"/>
      <c r="E10404" s="60"/>
      <c r="F10404" s="60"/>
      <c r="G10404" s="60"/>
      <c r="H10404" s="60"/>
      <c r="I10404" s="60"/>
      <c r="J10404" s="60"/>
      <c r="K10404" s="60"/>
      <c r="L10404" s="60"/>
      <c r="M10404" s="60"/>
      <c r="N10404" s="60"/>
      <c r="O10404" s="60"/>
      <c r="P10404" s="60"/>
      <c r="Q10404" s="60"/>
      <c r="R10404" s="334">
        <v>26691</v>
      </c>
      <c r="S10404" s="319" t="s">
        <v>351</v>
      </c>
      <c r="BE10404" s="60"/>
      <c r="BR10404" s="60"/>
      <c r="BX10404" s="151"/>
      <c r="CB10404" s="151"/>
      <c r="CM10404" s="151"/>
      <c r="CO10404" s="151"/>
      <c r="CT10404" s="151"/>
      <c r="CY10404" s="151"/>
    </row>
    <row r="10405" spans="1:103" x14ac:dyDescent="0.2">
      <c r="A10405" s="60"/>
      <c r="B10405" s="60"/>
      <c r="C10405" s="60"/>
      <c r="D10405" s="60"/>
      <c r="E10405" s="60"/>
      <c r="F10405" s="60"/>
      <c r="G10405" s="60"/>
      <c r="H10405" s="60"/>
      <c r="I10405" s="60"/>
      <c r="J10405" s="60"/>
      <c r="K10405" s="60"/>
      <c r="L10405" s="60"/>
      <c r="M10405" s="60"/>
      <c r="N10405" s="60"/>
      <c r="O10405" s="60"/>
      <c r="P10405" s="60"/>
      <c r="Q10405" s="60"/>
      <c r="R10405" s="334">
        <v>26704</v>
      </c>
      <c r="S10405" s="319" t="s">
        <v>351</v>
      </c>
      <c r="BE10405" s="60"/>
      <c r="BR10405" s="60"/>
      <c r="BX10405" s="151"/>
      <c r="CB10405" s="151"/>
      <c r="CM10405" s="151"/>
      <c r="CO10405" s="151"/>
      <c r="CT10405" s="151"/>
      <c r="CY10405" s="151"/>
    </row>
    <row r="10406" spans="1:103" x14ac:dyDescent="0.2">
      <c r="A10406" s="60"/>
      <c r="B10406" s="60"/>
      <c r="C10406" s="60"/>
      <c r="D10406" s="60"/>
      <c r="E10406" s="60"/>
      <c r="F10406" s="60"/>
      <c r="G10406" s="60"/>
      <c r="H10406" s="60"/>
      <c r="I10406" s="60"/>
      <c r="J10406" s="60"/>
      <c r="K10406" s="60"/>
      <c r="L10406" s="60"/>
      <c r="M10406" s="60"/>
      <c r="N10406" s="60"/>
      <c r="O10406" s="60"/>
      <c r="P10406" s="60"/>
      <c r="Q10406" s="60"/>
      <c r="R10406" s="334">
        <v>26705</v>
      </c>
      <c r="S10406" s="319" t="s">
        <v>351</v>
      </c>
      <c r="BE10406" s="60"/>
      <c r="BR10406" s="60"/>
      <c r="BX10406" s="151"/>
      <c r="CB10406" s="151"/>
      <c r="CM10406" s="151"/>
      <c r="CO10406" s="151"/>
      <c r="CT10406" s="151"/>
      <c r="CY10406" s="151"/>
    </row>
    <row r="10407" spans="1:103" x14ac:dyDescent="0.2">
      <c r="A10407" s="60"/>
      <c r="B10407" s="60"/>
      <c r="C10407" s="60"/>
      <c r="D10407" s="60"/>
      <c r="E10407" s="60"/>
      <c r="F10407" s="60"/>
      <c r="G10407" s="60"/>
      <c r="H10407" s="60"/>
      <c r="I10407" s="60"/>
      <c r="J10407" s="60"/>
      <c r="K10407" s="60"/>
      <c r="L10407" s="60"/>
      <c r="M10407" s="60"/>
      <c r="N10407" s="60"/>
      <c r="O10407" s="60"/>
      <c r="P10407" s="60"/>
      <c r="Q10407" s="60"/>
      <c r="R10407" s="334">
        <v>26707</v>
      </c>
      <c r="S10407" s="319" t="s">
        <v>351</v>
      </c>
      <c r="BE10407" s="60"/>
      <c r="BR10407" s="60"/>
      <c r="BX10407" s="151"/>
      <c r="CB10407" s="151"/>
      <c r="CM10407" s="151"/>
      <c r="CO10407" s="151"/>
      <c r="CT10407" s="151"/>
      <c r="CY10407" s="151"/>
    </row>
    <row r="10408" spans="1:103" x14ac:dyDescent="0.2">
      <c r="A10408" s="60"/>
      <c r="B10408" s="60"/>
      <c r="C10408" s="60"/>
      <c r="D10408" s="60"/>
      <c r="E10408" s="60"/>
      <c r="F10408" s="60"/>
      <c r="G10408" s="60"/>
      <c r="H10408" s="60"/>
      <c r="I10408" s="60"/>
      <c r="J10408" s="60"/>
      <c r="K10408" s="60"/>
      <c r="L10408" s="60"/>
      <c r="M10408" s="60"/>
      <c r="N10408" s="60"/>
      <c r="O10408" s="60"/>
      <c r="P10408" s="60"/>
      <c r="Q10408" s="60"/>
      <c r="R10408" s="334">
        <v>26710</v>
      </c>
      <c r="S10408" s="319" t="s">
        <v>351</v>
      </c>
      <c r="BE10408" s="60"/>
      <c r="BR10408" s="60"/>
      <c r="BX10408" s="151"/>
      <c r="CB10408" s="151"/>
      <c r="CM10408" s="151"/>
      <c r="CO10408" s="151"/>
      <c r="CT10408" s="151"/>
      <c r="CY10408" s="151"/>
    </row>
    <row r="10409" spans="1:103" x14ac:dyDescent="0.2">
      <c r="A10409" s="60"/>
      <c r="B10409" s="60"/>
      <c r="C10409" s="60"/>
      <c r="D10409" s="60"/>
      <c r="E10409" s="60"/>
      <c r="F10409" s="60"/>
      <c r="G10409" s="60"/>
      <c r="H10409" s="60"/>
      <c r="I10409" s="60"/>
      <c r="J10409" s="60"/>
      <c r="K10409" s="60"/>
      <c r="L10409" s="60"/>
      <c r="M10409" s="60"/>
      <c r="N10409" s="60"/>
      <c r="O10409" s="60"/>
      <c r="P10409" s="60"/>
      <c r="Q10409" s="60"/>
      <c r="R10409" s="334">
        <v>26711</v>
      </c>
      <c r="S10409" s="319" t="s">
        <v>351</v>
      </c>
      <c r="BE10409" s="60"/>
      <c r="BR10409" s="60"/>
      <c r="BX10409" s="151"/>
      <c r="CB10409" s="151"/>
      <c r="CM10409" s="151"/>
      <c r="CO10409" s="151"/>
      <c r="CT10409" s="151"/>
      <c r="CY10409" s="151"/>
    </row>
    <row r="10410" spans="1:103" x14ac:dyDescent="0.2">
      <c r="A10410" s="60"/>
      <c r="B10410" s="60"/>
      <c r="C10410" s="60"/>
      <c r="D10410" s="60"/>
      <c r="E10410" s="60"/>
      <c r="F10410" s="60"/>
      <c r="G10410" s="60"/>
      <c r="H10410" s="60"/>
      <c r="I10410" s="60"/>
      <c r="J10410" s="60"/>
      <c r="K10410" s="60"/>
      <c r="L10410" s="60"/>
      <c r="M10410" s="60"/>
      <c r="N10410" s="60"/>
      <c r="O10410" s="60"/>
      <c r="P10410" s="60"/>
      <c r="Q10410" s="60"/>
      <c r="R10410" s="334">
        <v>26714</v>
      </c>
      <c r="S10410" s="319" t="s">
        <v>351</v>
      </c>
      <c r="BE10410" s="60"/>
      <c r="BR10410" s="60"/>
      <c r="BX10410" s="151"/>
      <c r="CB10410" s="151"/>
      <c r="CM10410" s="151"/>
      <c r="CO10410" s="151"/>
      <c r="CT10410" s="151"/>
      <c r="CY10410" s="151"/>
    </row>
    <row r="10411" spans="1:103" x14ac:dyDescent="0.2">
      <c r="A10411" s="60"/>
      <c r="B10411" s="60"/>
      <c r="C10411" s="60"/>
      <c r="D10411" s="60"/>
      <c r="E10411" s="60"/>
      <c r="F10411" s="60"/>
      <c r="G10411" s="60"/>
      <c r="H10411" s="60"/>
      <c r="I10411" s="60"/>
      <c r="J10411" s="60"/>
      <c r="K10411" s="60"/>
      <c r="L10411" s="60"/>
      <c r="M10411" s="60"/>
      <c r="N10411" s="60"/>
      <c r="O10411" s="60"/>
      <c r="P10411" s="60"/>
      <c r="Q10411" s="60"/>
      <c r="R10411" s="334">
        <v>26716</v>
      </c>
      <c r="S10411" s="319" t="s">
        <v>351</v>
      </c>
      <c r="BE10411" s="60"/>
      <c r="BR10411" s="60"/>
      <c r="BX10411" s="151"/>
      <c r="CB10411" s="151"/>
      <c r="CM10411" s="151"/>
      <c r="CO10411" s="151"/>
      <c r="CT10411" s="151"/>
      <c r="CY10411" s="151"/>
    </row>
    <row r="10412" spans="1:103" x14ac:dyDescent="0.2">
      <c r="A10412" s="60"/>
      <c r="B10412" s="60"/>
      <c r="C10412" s="60"/>
      <c r="D10412" s="60"/>
      <c r="E10412" s="60"/>
      <c r="F10412" s="60"/>
      <c r="G10412" s="60"/>
      <c r="H10412" s="60"/>
      <c r="I10412" s="60"/>
      <c r="J10412" s="60"/>
      <c r="K10412" s="60"/>
      <c r="L10412" s="60"/>
      <c r="M10412" s="60"/>
      <c r="N10412" s="60"/>
      <c r="O10412" s="60"/>
      <c r="P10412" s="60"/>
      <c r="Q10412" s="60"/>
      <c r="R10412" s="334">
        <v>26717</v>
      </c>
      <c r="S10412" s="319" t="s">
        <v>351</v>
      </c>
      <c r="BE10412" s="60"/>
      <c r="BR10412" s="60"/>
      <c r="BX10412" s="151"/>
      <c r="CB10412" s="151"/>
      <c r="CM10412" s="151"/>
      <c r="CO10412" s="151"/>
      <c r="CT10412" s="151"/>
      <c r="CY10412" s="151"/>
    </row>
    <row r="10413" spans="1:103" x14ac:dyDescent="0.2">
      <c r="A10413" s="60"/>
      <c r="B10413" s="60"/>
      <c r="C10413" s="60"/>
      <c r="D10413" s="60"/>
      <c r="E10413" s="60"/>
      <c r="F10413" s="60"/>
      <c r="G10413" s="60"/>
      <c r="H10413" s="60"/>
      <c r="I10413" s="60"/>
      <c r="J10413" s="60"/>
      <c r="K10413" s="60"/>
      <c r="L10413" s="60"/>
      <c r="M10413" s="60"/>
      <c r="N10413" s="60"/>
      <c r="O10413" s="60"/>
      <c r="P10413" s="60"/>
      <c r="Q10413" s="60"/>
      <c r="R10413" s="334">
        <v>26719</v>
      </c>
      <c r="S10413" s="319" t="s">
        <v>351</v>
      </c>
      <c r="BE10413" s="60"/>
      <c r="BR10413" s="60"/>
      <c r="BX10413" s="151"/>
      <c r="CB10413" s="151"/>
      <c r="CM10413" s="151"/>
      <c r="CO10413" s="151"/>
      <c r="CT10413" s="151"/>
      <c r="CY10413" s="151"/>
    </row>
    <row r="10414" spans="1:103" x14ac:dyDescent="0.2">
      <c r="A10414" s="60"/>
      <c r="B10414" s="60"/>
      <c r="C10414" s="60"/>
      <c r="D10414" s="60"/>
      <c r="E10414" s="60"/>
      <c r="F10414" s="60"/>
      <c r="G10414" s="60"/>
      <c r="H10414" s="60"/>
      <c r="I10414" s="60"/>
      <c r="J10414" s="60"/>
      <c r="K10414" s="60"/>
      <c r="L10414" s="60"/>
      <c r="M10414" s="60"/>
      <c r="N10414" s="60"/>
      <c r="O10414" s="60"/>
      <c r="P10414" s="60"/>
      <c r="Q10414" s="60"/>
      <c r="R10414" s="334">
        <v>26720</v>
      </c>
      <c r="S10414" s="319" t="s">
        <v>351</v>
      </c>
      <c r="BE10414" s="60"/>
      <c r="BR10414" s="60"/>
      <c r="BX10414" s="151"/>
      <c r="CB10414" s="151"/>
      <c r="CM10414" s="151"/>
      <c r="CO10414" s="151"/>
      <c r="CT10414" s="151"/>
      <c r="CY10414" s="151"/>
    </row>
    <row r="10415" spans="1:103" x14ac:dyDescent="0.2">
      <c r="A10415" s="60"/>
      <c r="B10415" s="60"/>
      <c r="C10415" s="60"/>
      <c r="D10415" s="60"/>
      <c r="E10415" s="60"/>
      <c r="F10415" s="60"/>
      <c r="G10415" s="60"/>
      <c r="H10415" s="60"/>
      <c r="I10415" s="60"/>
      <c r="J10415" s="60"/>
      <c r="K10415" s="60"/>
      <c r="L10415" s="60"/>
      <c r="M10415" s="60"/>
      <c r="N10415" s="60"/>
      <c r="O10415" s="60"/>
      <c r="P10415" s="60"/>
      <c r="Q10415" s="60"/>
      <c r="R10415" s="334">
        <v>26722</v>
      </c>
      <c r="S10415" s="319" t="s">
        <v>351</v>
      </c>
      <c r="BE10415" s="60"/>
      <c r="BR10415" s="60"/>
      <c r="BX10415" s="151"/>
      <c r="CB10415" s="151"/>
      <c r="CM10415" s="151"/>
      <c r="CO10415" s="151"/>
      <c r="CT10415" s="151"/>
      <c r="CY10415" s="151"/>
    </row>
    <row r="10416" spans="1:103" x14ac:dyDescent="0.2">
      <c r="A10416" s="60"/>
      <c r="B10416" s="60"/>
      <c r="C10416" s="60"/>
      <c r="D10416" s="60"/>
      <c r="E10416" s="60"/>
      <c r="F10416" s="60"/>
      <c r="G10416" s="60"/>
      <c r="H10416" s="60"/>
      <c r="I10416" s="60"/>
      <c r="J10416" s="60"/>
      <c r="K10416" s="60"/>
      <c r="L10416" s="60"/>
      <c r="M10416" s="60"/>
      <c r="N10416" s="60"/>
      <c r="O10416" s="60"/>
      <c r="P10416" s="60"/>
      <c r="Q10416" s="60"/>
      <c r="R10416" s="334">
        <v>26726</v>
      </c>
      <c r="S10416" s="319" t="s">
        <v>351</v>
      </c>
      <c r="BE10416" s="60"/>
      <c r="BR10416" s="60"/>
      <c r="BX10416" s="151"/>
      <c r="CB10416" s="151"/>
      <c r="CM10416" s="151"/>
      <c r="CO10416" s="151"/>
      <c r="CT10416" s="151"/>
      <c r="CY10416" s="151"/>
    </row>
    <row r="10417" spans="1:103" x14ac:dyDescent="0.2">
      <c r="A10417" s="60"/>
      <c r="B10417" s="60"/>
      <c r="C10417" s="60"/>
      <c r="D10417" s="60"/>
      <c r="E10417" s="60"/>
      <c r="F10417" s="60"/>
      <c r="G10417" s="60"/>
      <c r="H10417" s="60"/>
      <c r="I10417" s="60"/>
      <c r="J10417" s="60"/>
      <c r="K10417" s="60"/>
      <c r="L10417" s="60"/>
      <c r="M10417" s="60"/>
      <c r="N10417" s="60"/>
      <c r="O10417" s="60"/>
      <c r="P10417" s="60"/>
      <c r="Q10417" s="60"/>
      <c r="R10417" s="334">
        <v>26731</v>
      </c>
      <c r="S10417" s="319" t="s">
        <v>351</v>
      </c>
      <c r="BE10417" s="60"/>
      <c r="BR10417" s="60"/>
      <c r="BX10417" s="151"/>
      <c r="CB10417" s="151"/>
      <c r="CM10417" s="151"/>
      <c r="CO10417" s="151"/>
      <c r="CT10417" s="151"/>
      <c r="CY10417" s="151"/>
    </row>
    <row r="10418" spans="1:103" x14ac:dyDescent="0.2">
      <c r="A10418" s="60"/>
      <c r="B10418" s="60"/>
      <c r="C10418" s="60"/>
      <c r="D10418" s="60"/>
      <c r="E10418" s="60"/>
      <c r="F10418" s="60"/>
      <c r="G10418" s="60"/>
      <c r="H10418" s="60"/>
      <c r="I10418" s="60"/>
      <c r="J10418" s="60"/>
      <c r="K10418" s="60"/>
      <c r="L10418" s="60"/>
      <c r="M10418" s="60"/>
      <c r="N10418" s="60"/>
      <c r="O10418" s="60"/>
      <c r="P10418" s="60"/>
      <c r="Q10418" s="60"/>
      <c r="R10418" s="334">
        <v>26739</v>
      </c>
      <c r="S10418" s="319" t="s">
        <v>351</v>
      </c>
      <c r="BE10418" s="60"/>
      <c r="BR10418" s="60"/>
      <c r="BX10418" s="151"/>
      <c r="CB10418" s="151"/>
      <c r="CM10418" s="151"/>
      <c r="CO10418" s="151"/>
      <c r="CT10418" s="151"/>
      <c r="CY10418" s="151"/>
    </row>
    <row r="10419" spans="1:103" x14ac:dyDescent="0.2">
      <c r="A10419" s="60"/>
      <c r="B10419" s="60"/>
      <c r="C10419" s="60"/>
      <c r="D10419" s="60"/>
      <c r="E10419" s="60"/>
      <c r="F10419" s="60"/>
      <c r="G10419" s="60"/>
      <c r="H10419" s="60"/>
      <c r="I10419" s="60"/>
      <c r="J10419" s="60"/>
      <c r="K10419" s="60"/>
      <c r="L10419" s="60"/>
      <c r="M10419" s="60"/>
      <c r="N10419" s="60"/>
      <c r="O10419" s="60"/>
      <c r="P10419" s="60"/>
      <c r="Q10419" s="60"/>
      <c r="R10419" s="334">
        <v>26743</v>
      </c>
      <c r="S10419" s="319" t="s">
        <v>351</v>
      </c>
      <c r="BE10419" s="60"/>
      <c r="BR10419" s="60"/>
      <c r="BX10419" s="151"/>
      <c r="CB10419" s="151"/>
      <c r="CM10419" s="151"/>
      <c r="CO10419" s="151"/>
      <c r="CT10419" s="151"/>
      <c r="CY10419" s="151"/>
    </row>
    <row r="10420" spans="1:103" x14ac:dyDescent="0.2">
      <c r="A10420" s="60"/>
      <c r="B10420" s="60"/>
      <c r="C10420" s="60"/>
      <c r="D10420" s="60"/>
      <c r="E10420" s="60"/>
      <c r="F10420" s="60"/>
      <c r="G10420" s="60"/>
      <c r="H10420" s="60"/>
      <c r="I10420" s="60"/>
      <c r="J10420" s="60"/>
      <c r="K10420" s="60"/>
      <c r="L10420" s="60"/>
      <c r="M10420" s="60"/>
      <c r="N10420" s="60"/>
      <c r="O10420" s="60"/>
      <c r="P10420" s="60"/>
      <c r="Q10420" s="60"/>
      <c r="R10420" s="334">
        <v>26750</v>
      </c>
      <c r="S10420" s="319" t="s">
        <v>351</v>
      </c>
      <c r="BE10420" s="60"/>
      <c r="BR10420" s="60"/>
      <c r="BX10420" s="151"/>
      <c r="CB10420" s="151"/>
      <c r="CM10420" s="151"/>
      <c r="CO10420" s="151"/>
      <c r="CT10420" s="151"/>
      <c r="CY10420" s="151"/>
    </row>
    <row r="10421" spans="1:103" x14ac:dyDescent="0.2">
      <c r="A10421" s="60"/>
      <c r="B10421" s="60"/>
      <c r="C10421" s="60"/>
      <c r="D10421" s="60"/>
      <c r="E10421" s="60"/>
      <c r="F10421" s="60"/>
      <c r="G10421" s="60"/>
      <c r="H10421" s="60"/>
      <c r="I10421" s="60"/>
      <c r="J10421" s="60"/>
      <c r="K10421" s="60"/>
      <c r="L10421" s="60"/>
      <c r="M10421" s="60"/>
      <c r="N10421" s="60"/>
      <c r="O10421" s="60"/>
      <c r="P10421" s="60"/>
      <c r="Q10421" s="60"/>
      <c r="R10421" s="334">
        <v>26753</v>
      </c>
      <c r="S10421" s="319" t="s">
        <v>351</v>
      </c>
      <c r="BE10421" s="60"/>
      <c r="BR10421" s="60"/>
      <c r="BX10421" s="151"/>
      <c r="CB10421" s="151"/>
      <c r="CM10421" s="151"/>
      <c r="CO10421" s="151"/>
      <c r="CT10421" s="151"/>
      <c r="CY10421" s="151"/>
    </row>
    <row r="10422" spans="1:103" x14ac:dyDescent="0.2">
      <c r="A10422" s="60"/>
      <c r="B10422" s="60"/>
      <c r="C10422" s="60"/>
      <c r="D10422" s="60"/>
      <c r="E10422" s="60"/>
      <c r="F10422" s="60"/>
      <c r="G10422" s="60"/>
      <c r="H10422" s="60"/>
      <c r="I10422" s="60"/>
      <c r="J10422" s="60"/>
      <c r="K10422" s="60"/>
      <c r="L10422" s="60"/>
      <c r="M10422" s="60"/>
      <c r="N10422" s="60"/>
      <c r="O10422" s="60"/>
      <c r="P10422" s="60"/>
      <c r="Q10422" s="60"/>
      <c r="R10422" s="334">
        <v>26755</v>
      </c>
      <c r="S10422" s="319" t="s">
        <v>351</v>
      </c>
      <c r="BE10422" s="60"/>
      <c r="BR10422" s="60"/>
      <c r="BX10422" s="151"/>
      <c r="CB10422" s="151"/>
      <c r="CM10422" s="151"/>
      <c r="CO10422" s="151"/>
      <c r="CT10422" s="151"/>
      <c r="CY10422" s="151"/>
    </row>
    <row r="10423" spans="1:103" x14ac:dyDescent="0.2">
      <c r="A10423" s="60"/>
      <c r="B10423" s="60"/>
      <c r="C10423" s="60"/>
      <c r="D10423" s="60"/>
      <c r="E10423" s="60"/>
      <c r="F10423" s="60"/>
      <c r="G10423" s="60"/>
      <c r="H10423" s="60"/>
      <c r="I10423" s="60"/>
      <c r="J10423" s="60"/>
      <c r="K10423" s="60"/>
      <c r="L10423" s="60"/>
      <c r="M10423" s="60"/>
      <c r="N10423" s="60"/>
      <c r="O10423" s="60"/>
      <c r="P10423" s="60"/>
      <c r="Q10423" s="60"/>
      <c r="R10423" s="334">
        <v>26757</v>
      </c>
      <c r="S10423" s="319" t="s">
        <v>351</v>
      </c>
      <c r="BE10423" s="60"/>
      <c r="BR10423" s="60"/>
      <c r="BX10423" s="151"/>
      <c r="CB10423" s="151"/>
      <c r="CM10423" s="151"/>
      <c r="CO10423" s="151"/>
      <c r="CT10423" s="151"/>
      <c r="CY10423" s="151"/>
    </row>
    <row r="10424" spans="1:103" x14ac:dyDescent="0.2">
      <c r="A10424" s="60"/>
      <c r="B10424" s="60"/>
      <c r="C10424" s="60"/>
      <c r="D10424" s="60"/>
      <c r="E10424" s="60"/>
      <c r="F10424" s="60"/>
      <c r="G10424" s="60"/>
      <c r="H10424" s="60"/>
      <c r="I10424" s="60"/>
      <c r="J10424" s="60"/>
      <c r="K10424" s="60"/>
      <c r="L10424" s="60"/>
      <c r="M10424" s="60"/>
      <c r="N10424" s="60"/>
      <c r="O10424" s="60"/>
      <c r="P10424" s="60"/>
      <c r="Q10424" s="60"/>
      <c r="R10424" s="334">
        <v>26761</v>
      </c>
      <c r="S10424" s="319" t="s">
        <v>351</v>
      </c>
      <c r="BE10424" s="60"/>
      <c r="BR10424" s="60"/>
      <c r="BX10424" s="151"/>
      <c r="CB10424" s="151"/>
      <c r="CM10424" s="151"/>
      <c r="CO10424" s="151"/>
      <c r="CT10424" s="151"/>
      <c r="CY10424" s="151"/>
    </row>
    <row r="10425" spans="1:103" x14ac:dyDescent="0.2">
      <c r="A10425" s="60"/>
      <c r="B10425" s="60"/>
      <c r="C10425" s="60"/>
      <c r="D10425" s="60"/>
      <c r="E10425" s="60"/>
      <c r="F10425" s="60"/>
      <c r="G10425" s="60"/>
      <c r="H10425" s="60"/>
      <c r="I10425" s="60"/>
      <c r="J10425" s="60"/>
      <c r="K10425" s="60"/>
      <c r="L10425" s="60"/>
      <c r="M10425" s="60"/>
      <c r="N10425" s="60"/>
      <c r="O10425" s="60"/>
      <c r="P10425" s="60"/>
      <c r="Q10425" s="60"/>
      <c r="R10425" s="334">
        <v>26763</v>
      </c>
      <c r="S10425" s="319" t="s">
        <v>351</v>
      </c>
      <c r="BE10425" s="60"/>
      <c r="BR10425" s="60"/>
      <c r="BX10425" s="151"/>
      <c r="CB10425" s="151"/>
      <c r="CM10425" s="151"/>
      <c r="CO10425" s="151"/>
      <c r="CT10425" s="151"/>
      <c r="CY10425" s="151"/>
    </row>
    <row r="10426" spans="1:103" x14ac:dyDescent="0.2">
      <c r="A10426" s="60"/>
      <c r="B10426" s="60"/>
      <c r="C10426" s="60"/>
      <c r="D10426" s="60"/>
      <c r="E10426" s="60"/>
      <c r="F10426" s="60"/>
      <c r="G10426" s="60"/>
      <c r="H10426" s="60"/>
      <c r="I10426" s="60"/>
      <c r="J10426" s="60"/>
      <c r="K10426" s="60"/>
      <c r="L10426" s="60"/>
      <c r="M10426" s="60"/>
      <c r="N10426" s="60"/>
      <c r="O10426" s="60"/>
      <c r="P10426" s="60"/>
      <c r="Q10426" s="60"/>
      <c r="R10426" s="334">
        <v>26764</v>
      </c>
      <c r="S10426" s="319" t="s">
        <v>351</v>
      </c>
      <c r="BE10426" s="60"/>
      <c r="BR10426" s="60"/>
      <c r="BX10426" s="151"/>
      <c r="CB10426" s="151"/>
      <c r="CM10426" s="151"/>
      <c r="CO10426" s="151"/>
      <c r="CT10426" s="151"/>
      <c r="CY10426" s="151"/>
    </row>
    <row r="10427" spans="1:103" x14ac:dyDescent="0.2">
      <c r="A10427" s="60"/>
      <c r="B10427" s="60"/>
      <c r="C10427" s="60"/>
      <c r="D10427" s="60"/>
      <c r="E10427" s="60"/>
      <c r="F10427" s="60"/>
      <c r="G10427" s="60"/>
      <c r="H10427" s="60"/>
      <c r="I10427" s="60"/>
      <c r="J10427" s="60"/>
      <c r="K10427" s="60"/>
      <c r="L10427" s="60"/>
      <c r="M10427" s="60"/>
      <c r="N10427" s="60"/>
      <c r="O10427" s="60"/>
      <c r="P10427" s="60"/>
      <c r="Q10427" s="60"/>
      <c r="R10427" s="334">
        <v>26767</v>
      </c>
      <c r="S10427" s="319" t="s">
        <v>351</v>
      </c>
      <c r="BE10427" s="60"/>
      <c r="BR10427" s="60"/>
      <c r="BX10427" s="151"/>
      <c r="CB10427" s="151"/>
      <c r="CM10427" s="151"/>
      <c r="CO10427" s="151"/>
      <c r="CT10427" s="151"/>
      <c r="CY10427" s="151"/>
    </row>
    <row r="10428" spans="1:103" x14ac:dyDescent="0.2">
      <c r="A10428" s="60"/>
      <c r="B10428" s="60"/>
      <c r="C10428" s="60"/>
      <c r="D10428" s="60"/>
      <c r="E10428" s="60"/>
      <c r="F10428" s="60"/>
      <c r="G10428" s="60"/>
      <c r="H10428" s="60"/>
      <c r="I10428" s="60"/>
      <c r="J10428" s="60"/>
      <c r="K10428" s="60"/>
      <c r="L10428" s="60"/>
      <c r="M10428" s="60"/>
      <c r="N10428" s="60"/>
      <c r="O10428" s="60"/>
      <c r="P10428" s="60"/>
      <c r="Q10428" s="60"/>
      <c r="R10428" s="334">
        <v>26801</v>
      </c>
      <c r="S10428" s="319" t="s">
        <v>351</v>
      </c>
      <c r="BE10428" s="60"/>
      <c r="BR10428" s="60"/>
      <c r="BX10428" s="151"/>
      <c r="CB10428" s="151"/>
      <c r="CM10428" s="151"/>
      <c r="CO10428" s="151"/>
      <c r="CT10428" s="151"/>
      <c r="CY10428" s="151"/>
    </row>
    <row r="10429" spans="1:103" x14ac:dyDescent="0.2">
      <c r="A10429" s="60"/>
      <c r="B10429" s="60"/>
      <c r="C10429" s="60"/>
      <c r="D10429" s="60"/>
      <c r="E10429" s="60"/>
      <c r="F10429" s="60"/>
      <c r="G10429" s="60"/>
      <c r="H10429" s="60"/>
      <c r="I10429" s="60"/>
      <c r="J10429" s="60"/>
      <c r="K10429" s="60"/>
      <c r="L10429" s="60"/>
      <c r="M10429" s="60"/>
      <c r="N10429" s="60"/>
      <c r="O10429" s="60"/>
      <c r="P10429" s="60"/>
      <c r="Q10429" s="60"/>
      <c r="R10429" s="334">
        <v>26802</v>
      </c>
      <c r="S10429" s="319" t="s">
        <v>351</v>
      </c>
      <c r="BE10429" s="60"/>
      <c r="BR10429" s="60"/>
      <c r="BX10429" s="151"/>
      <c r="CB10429" s="151"/>
      <c r="CM10429" s="151"/>
      <c r="CO10429" s="151"/>
      <c r="CT10429" s="151"/>
      <c r="CY10429" s="151"/>
    </row>
    <row r="10430" spans="1:103" x14ac:dyDescent="0.2">
      <c r="A10430" s="60"/>
      <c r="B10430" s="60"/>
      <c r="C10430" s="60"/>
      <c r="D10430" s="60"/>
      <c r="E10430" s="60"/>
      <c r="F10430" s="60"/>
      <c r="G10430" s="60"/>
      <c r="H10430" s="60"/>
      <c r="I10430" s="60"/>
      <c r="J10430" s="60"/>
      <c r="K10430" s="60"/>
      <c r="L10430" s="60"/>
      <c r="M10430" s="60"/>
      <c r="N10430" s="60"/>
      <c r="O10430" s="60"/>
      <c r="P10430" s="60"/>
      <c r="Q10430" s="60"/>
      <c r="R10430" s="334">
        <v>26804</v>
      </c>
      <c r="S10430" s="319" t="s">
        <v>351</v>
      </c>
      <c r="BE10430" s="60"/>
      <c r="BR10430" s="60"/>
      <c r="BX10430" s="151"/>
      <c r="CB10430" s="151"/>
      <c r="CM10430" s="151"/>
      <c r="CO10430" s="151"/>
      <c r="CT10430" s="151"/>
      <c r="CY10430" s="151"/>
    </row>
    <row r="10431" spans="1:103" x14ac:dyDescent="0.2">
      <c r="A10431" s="60"/>
      <c r="B10431" s="60"/>
      <c r="C10431" s="60"/>
      <c r="D10431" s="60"/>
      <c r="E10431" s="60"/>
      <c r="F10431" s="60"/>
      <c r="G10431" s="60"/>
      <c r="H10431" s="60"/>
      <c r="I10431" s="60"/>
      <c r="J10431" s="60"/>
      <c r="K10431" s="60"/>
      <c r="L10431" s="60"/>
      <c r="M10431" s="60"/>
      <c r="N10431" s="60"/>
      <c r="O10431" s="60"/>
      <c r="P10431" s="60"/>
      <c r="Q10431" s="60"/>
      <c r="R10431" s="334">
        <v>26807</v>
      </c>
      <c r="S10431" s="319" t="s">
        <v>351</v>
      </c>
      <c r="BE10431" s="60"/>
      <c r="BR10431" s="60"/>
      <c r="BX10431" s="151"/>
      <c r="CB10431" s="151"/>
      <c r="CM10431" s="151"/>
      <c r="CO10431" s="151"/>
      <c r="CT10431" s="151"/>
      <c r="CY10431" s="151"/>
    </row>
    <row r="10432" spans="1:103" x14ac:dyDescent="0.2">
      <c r="A10432" s="60"/>
      <c r="B10432" s="60"/>
      <c r="C10432" s="60"/>
      <c r="D10432" s="60"/>
      <c r="E10432" s="60"/>
      <c r="F10432" s="60"/>
      <c r="G10432" s="60"/>
      <c r="H10432" s="60"/>
      <c r="I10432" s="60"/>
      <c r="J10432" s="60"/>
      <c r="K10432" s="60"/>
      <c r="L10432" s="60"/>
      <c r="M10432" s="60"/>
      <c r="N10432" s="60"/>
      <c r="O10432" s="60"/>
      <c r="P10432" s="60"/>
      <c r="Q10432" s="60"/>
      <c r="R10432" s="334">
        <v>26808</v>
      </c>
      <c r="S10432" s="319" t="s">
        <v>351</v>
      </c>
      <c r="BE10432" s="60"/>
      <c r="BR10432" s="60"/>
      <c r="BX10432" s="151"/>
      <c r="CB10432" s="151"/>
      <c r="CM10432" s="151"/>
      <c r="CO10432" s="151"/>
      <c r="CT10432" s="151"/>
      <c r="CY10432" s="151"/>
    </row>
    <row r="10433" spans="1:103" x14ac:dyDescent="0.2">
      <c r="A10433" s="60"/>
      <c r="B10433" s="60"/>
      <c r="C10433" s="60"/>
      <c r="D10433" s="60"/>
      <c r="E10433" s="60"/>
      <c r="F10433" s="60"/>
      <c r="G10433" s="60"/>
      <c r="H10433" s="60"/>
      <c r="I10433" s="60"/>
      <c r="J10433" s="60"/>
      <c r="K10433" s="60"/>
      <c r="L10433" s="60"/>
      <c r="M10433" s="60"/>
      <c r="N10433" s="60"/>
      <c r="O10433" s="60"/>
      <c r="P10433" s="60"/>
      <c r="Q10433" s="60"/>
      <c r="R10433" s="334">
        <v>26810</v>
      </c>
      <c r="S10433" s="319" t="s">
        <v>351</v>
      </c>
      <c r="BE10433" s="60"/>
      <c r="BR10433" s="60"/>
      <c r="BX10433" s="151"/>
      <c r="CB10433" s="151"/>
      <c r="CM10433" s="151"/>
      <c r="CO10433" s="151"/>
      <c r="CT10433" s="151"/>
      <c r="CY10433" s="151"/>
    </row>
    <row r="10434" spans="1:103" x14ac:dyDescent="0.2">
      <c r="A10434" s="60"/>
      <c r="B10434" s="60"/>
      <c r="C10434" s="60"/>
      <c r="D10434" s="60"/>
      <c r="E10434" s="60"/>
      <c r="F10434" s="60"/>
      <c r="G10434" s="60"/>
      <c r="H10434" s="60"/>
      <c r="I10434" s="60"/>
      <c r="J10434" s="60"/>
      <c r="K10434" s="60"/>
      <c r="L10434" s="60"/>
      <c r="M10434" s="60"/>
      <c r="N10434" s="60"/>
      <c r="O10434" s="60"/>
      <c r="P10434" s="60"/>
      <c r="Q10434" s="60"/>
      <c r="R10434" s="334">
        <v>26812</v>
      </c>
      <c r="S10434" s="319" t="s">
        <v>351</v>
      </c>
      <c r="BE10434" s="60"/>
      <c r="BR10434" s="60"/>
      <c r="BX10434" s="151"/>
      <c r="CB10434" s="151"/>
      <c r="CM10434" s="151"/>
      <c r="CO10434" s="151"/>
      <c r="CT10434" s="151"/>
      <c r="CY10434" s="151"/>
    </row>
    <row r="10435" spans="1:103" x14ac:dyDescent="0.2">
      <c r="A10435" s="60"/>
      <c r="B10435" s="60"/>
      <c r="C10435" s="60"/>
      <c r="D10435" s="60"/>
      <c r="E10435" s="60"/>
      <c r="F10435" s="60"/>
      <c r="G10435" s="60"/>
      <c r="H10435" s="60"/>
      <c r="I10435" s="60"/>
      <c r="J10435" s="60"/>
      <c r="K10435" s="60"/>
      <c r="L10435" s="60"/>
      <c r="M10435" s="60"/>
      <c r="N10435" s="60"/>
      <c r="O10435" s="60"/>
      <c r="P10435" s="60"/>
      <c r="Q10435" s="60"/>
      <c r="R10435" s="334">
        <v>26814</v>
      </c>
      <c r="S10435" s="319" t="s">
        <v>351</v>
      </c>
      <c r="BE10435" s="60"/>
      <c r="BR10435" s="60"/>
      <c r="BX10435" s="151"/>
      <c r="CB10435" s="151"/>
      <c r="CM10435" s="151"/>
      <c r="CO10435" s="151"/>
      <c r="CT10435" s="151"/>
      <c r="CY10435" s="151"/>
    </row>
    <row r="10436" spans="1:103" x14ac:dyDescent="0.2">
      <c r="A10436" s="60"/>
      <c r="B10436" s="60"/>
      <c r="C10436" s="60"/>
      <c r="D10436" s="60"/>
      <c r="E10436" s="60"/>
      <c r="F10436" s="60"/>
      <c r="G10436" s="60"/>
      <c r="H10436" s="60"/>
      <c r="I10436" s="60"/>
      <c r="J10436" s="60"/>
      <c r="K10436" s="60"/>
      <c r="L10436" s="60"/>
      <c r="M10436" s="60"/>
      <c r="N10436" s="60"/>
      <c r="O10436" s="60"/>
      <c r="P10436" s="60"/>
      <c r="Q10436" s="60"/>
      <c r="R10436" s="334">
        <v>26815</v>
      </c>
      <c r="S10436" s="319" t="s">
        <v>351</v>
      </c>
      <c r="BE10436" s="60"/>
      <c r="BR10436" s="60"/>
      <c r="BX10436" s="151"/>
      <c r="CB10436" s="151"/>
      <c r="CM10436" s="151"/>
      <c r="CO10436" s="151"/>
      <c r="CT10436" s="151"/>
      <c r="CY10436" s="151"/>
    </row>
    <row r="10437" spans="1:103" x14ac:dyDescent="0.2">
      <c r="A10437" s="60"/>
      <c r="B10437" s="60"/>
      <c r="C10437" s="60"/>
      <c r="D10437" s="60"/>
      <c r="E10437" s="60"/>
      <c r="F10437" s="60"/>
      <c r="G10437" s="60"/>
      <c r="H10437" s="60"/>
      <c r="I10437" s="60"/>
      <c r="J10437" s="60"/>
      <c r="K10437" s="60"/>
      <c r="L10437" s="60"/>
      <c r="M10437" s="60"/>
      <c r="N10437" s="60"/>
      <c r="O10437" s="60"/>
      <c r="P10437" s="60"/>
      <c r="Q10437" s="60"/>
      <c r="R10437" s="334">
        <v>26817</v>
      </c>
      <c r="S10437" s="319" t="s">
        <v>351</v>
      </c>
      <c r="BE10437" s="60"/>
      <c r="BR10437" s="60"/>
      <c r="BX10437" s="151"/>
      <c r="CB10437" s="151"/>
      <c r="CM10437" s="151"/>
      <c r="CO10437" s="151"/>
      <c r="CT10437" s="151"/>
      <c r="CY10437" s="151"/>
    </row>
    <row r="10438" spans="1:103" x14ac:dyDescent="0.2">
      <c r="A10438" s="60"/>
      <c r="B10438" s="60"/>
      <c r="C10438" s="60"/>
      <c r="D10438" s="60"/>
      <c r="E10438" s="60"/>
      <c r="F10438" s="60"/>
      <c r="G10438" s="60"/>
      <c r="H10438" s="60"/>
      <c r="I10438" s="60"/>
      <c r="J10438" s="60"/>
      <c r="K10438" s="60"/>
      <c r="L10438" s="60"/>
      <c r="M10438" s="60"/>
      <c r="N10438" s="60"/>
      <c r="O10438" s="60"/>
      <c r="P10438" s="60"/>
      <c r="Q10438" s="60"/>
      <c r="R10438" s="334">
        <v>26818</v>
      </c>
      <c r="S10438" s="319" t="s">
        <v>351</v>
      </c>
      <c r="BE10438" s="60"/>
      <c r="BR10438" s="60"/>
      <c r="BX10438" s="151"/>
      <c r="CB10438" s="151"/>
      <c r="CM10438" s="151"/>
      <c r="CO10438" s="151"/>
      <c r="CT10438" s="151"/>
      <c r="CY10438" s="151"/>
    </row>
    <row r="10439" spans="1:103" x14ac:dyDescent="0.2">
      <c r="A10439" s="60"/>
      <c r="B10439" s="60"/>
      <c r="C10439" s="60"/>
      <c r="D10439" s="60"/>
      <c r="E10439" s="60"/>
      <c r="F10439" s="60"/>
      <c r="G10439" s="60"/>
      <c r="H10439" s="60"/>
      <c r="I10439" s="60"/>
      <c r="J10439" s="60"/>
      <c r="K10439" s="60"/>
      <c r="L10439" s="60"/>
      <c r="M10439" s="60"/>
      <c r="N10439" s="60"/>
      <c r="O10439" s="60"/>
      <c r="P10439" s="60"/>
      <c r="Q10439" s="60"/>
      <c r="R10439" s="334">
        <v>26823</v>
      </c>
      <c r="S10439" s="319" t="s">
        <v>351</v>
      </c>
      <c r="BE10439" s="60"/>
      <c r="BR10439" s="60"/>
      <c r="BX10439" s="151"/>
      <c r="CB10439" s="151"/>
      <c r="CM10439" s="151"/>
      <c r="CO10439" s="151"/>
      <c r="CT10439" s="151"/>
      <c r="CY10439" s="151"/>
    </row>
    <row r="10440" spans="1:103" x14ac:dyDescent="0.2">
      <c r="A10440" s="60"/>
      <c r="B10440" s="60"/>
      <c r="C10440" s="60"/>
      <c r="D10440" s="60"/>
      <c r="E10440" s="60"/>
      <c r="F10440" s="60"/>
      <c r="G10440" s="60"/>
      <c r="H10440" s="60"/>
      <c r="I10440" s="60"/>
      <c r="J10440" s="60"/>
      <c r="K10440" s="60"/>
      <c r="L10440" s="60"/>
      <c r="M10440" s="60"/>
      <c r="N10440" s="60"/>
      <c r="O10440" s="60"/>
      <c r="P10440" s="60"/>
      <c r="Q10440" s="60"/>
      <c r="R10440" s="334">
        <v>26833</v>
      </c>
      <c r="S10440" s="319" t="s">
        <v>351</v>
      </c>
      <c r="BE10440" s="60"/>
      <c r="BR10440" s="60"/>
      <c r="BX10440" s="151"/>
      <c r="CB10440" s="151"/>
      <c r="CM10440" s="151"/>
      <c r="CO10440" s="151"/>
      <c r="CT10440" s="151"/>
      <c r="CY10440" s="151"/>
    </row>
    <row r="10441" spans="1:103" x14ac:dyDescent="0.2">
      <c r="A10441" s="60"/>
      <c r="B10441" s="60"/>
      <c r="C10441" s="60"/>
      <c r="D10441" s="60"/>
      <c r="E10441" s="60"/>
      <c r="F10441" s="60"/>
      <c r="G10441" s="60"/>
      <c r="H10441" s="60"/>
      <c r="I10441" s="60"/>
      <c r="J10441" s="60"/>
      <c r="K10441" s="60"/>
      <c r="L10441" s="60"/>
      <c r="M10441" s="60"/>
      <c r="N10441" s="60"/>
      <c r="O10441" s="60"/>
      <c r="P10441" s="60"/>
      <c r="Q10441" s="60"/>
      <c r="R10441" s="334">
        <v>26836</v>
      </c>
      <c r="S10441" s="319" t="s">
        <v>351</v>
      </c>
      <c r="BE10441" s="60"/>
      <c r="BR10441" s="60"/>
      <c r="BX10441" s="151"/>
      <c r="CB10441" s="151"/>
      <c r="CM10441" s="151"/>
      <c r="CO10441" s="151"/>
      <c r="CT10441" s="151"/>
      <c r="CY10441" s="151"/>
    </row>
    <row r="10442" spans="1:103" x14ac:dyDescent="0.2">
      <c r="A10442" s="60"/>
      <c r="B10442" s="60"/>
      <c r="C10442" s="60"/>
      <c r="D10442" s="60"/>
      <c r="E10442" s="60"/>
      <c r="F10442" s="60"/>
      <c r="G10442" s="60"/>
      <c r="H10442" s="60"/>
      <c r="I10442" s="60"/>
      <c r="J10442" s="60"/>
      <c r="K10442" s="60"/>
      <c r="L10442" s="60"/>
      <c r="M10442" s="60"/>
      <c r="N10442" s="60"/>
      <c r="O10442" s="60"/>
      <c r="P10442" s="60"/>
      <c r="Q10442" s="60"/>
      <c r="R10442" s="334">
        <v>26838</v>
      </c>
      <c r="S10442" s="319" t="s">
        <v>351</v>
      </c>
      <c r="BE10442" s="60"/>
      <c r="BR10442" s="60"/>
      <c r="BX10442" s="151"/>
      <c r="CB10442" s="151"/>
      <c r="CM10442" s="151"/>
      <c r="CO10442" s="151"/>
      <c r="CT10442" s="151"/>
      <c r="CY10442" s="151"/>
    </row>
    <row r="10443" spans="1:103" x14ac:dyDescent="0.2">
      <c r="A10443" s="60"/>
      <c r="B10443" s="60"/>
      <c r="C10443" s="60"/>
      <c r="D10443" s="60"/>
      <c r="E10443" s="60"/>
      <c r="F10443" s="60"/>
      <c r="G10443" s="60"/>
      <c r="H10443" s="60"/>
      <c r="I10443" s="60"/>
      <c r="J10443" s="60"/>
      <c r="K10443" s="60"/>
      <c r="L10443" s="60"/>
      <c r="M10443" s="60"/>
      <c r="N10443" s="60"/>
      <c r="O10443" s="60"/>
      <c r="P10443" s="60"/>
      <c r="Q10443" s="60"/>
      <c r="R10443" s="334">
        <v>26845</v>
      </c>
      <c r="S10443" s="319" t="s">
        <v>351</v>
      </c>
      <c r="BE10443" s="60"/>
      <c r="BR10443" s="60"/>
      <c r="BX10443" s="151"/>
      <c r="CB10443" s="151"/>
      <c r="CM10443" s="151"/>
      <c r="CO10443" s="151"/>
      <c r="CT10443" s="151"/>
      <c r="CY10443" s="151"/>
    </row>
    <row r="10444" spans="1:103" x14ac:dyDescent="0.2">
      <c r="A10444" s="60"/>
      <c r="B10444" s="60"/>
      <c r="C10444" s="60"/>
      <c r="D10444" s="60"/>
      <c r="E10444" s="60"/>
      <c r="F10444" s="60"/>
      <c r="G10444" s="60"/>
      <c r="H10444" s="60"/>
      <c r="I10444" s="60"/>
      <c r="J10444" s="60"/>
      <c r="K10444" s="60"/>
      <c r="L10444" s="60"/>
      <c r="M10444" s="60"/>
      <c r="N10444" s="60"/>
      <c r="O10444" s="60"/>
      <c r="P10444" s="60"/>
      <c r="Q10444" s="60"/>
      <c r="R10444" s="334">
        <v>26847</v>
      </c>
      <c r="S10444" s="319" t="s">
        <v>351</v>
      </c>
      <c r="BE10444" s="60"/>
      <c r="BR10444" s="60"/>
      <c r="BX10444" s="151"/>
      <c r="CB10444" s="151"/>
      <c r="CM10444" s="151"/>
      <c r="CO10444" s="151"/>
      <c r="CT10444" s="151"/>
      <c r="CY10444" s="151"/>
    </row>
    <row r="10445" spans="1:103" x14ac:dyDescent="0.2">
      <c r="A10445" s="60"/>
      <c r="B10445" s="60"/>
      <c r="C10445" s="60"/>
      <c r="D10445" s="60"/>
      <c r="E10445" s="60"/>
      <c r="F10445" s="60"/>
      <c r="G10445" s="60"/>
      <c r="H10445" s="60"/>
      <c r="I10445" s="60"/>
      <c r="J10445" s="60"/>
      <c r="K10445" s="60"/>
      <c r="L10445" s="60"/>
      <c r="M10445" s="60"/>
      <c r="N10445" s="60"/>
      <c r="O10445" s="60"/>
      <c r="P10445" s="60"/>
      <c r="Q10445" s="60"/>
      <c r="R10445" s="334">
        <v>26851</v>
      </c>
      <c r="S10445" s="319" t="s">
        <v>351</v>
      </c>
      <c r="BE10445" s="60"/>
      <c r="BR10445" s="60"/>
      <c r="BX10445" s="151"/>
      <c r="CB10445" s="151"/>
      <c r="CM10445" s="151"/>
      <c r="CO10445" s="151"/>
      <c r="CT10445" s="151"/>
      <c r="CY10445" s="151"/>
    </row>
    <row r="10446" spans="1:103" x14ac:dyDescent="0.2">
      <c r="A10446" s="60"/>
      <c r="B10446" s="60"/>
      <c r="C10446" s="60"/>
      <c r="D10446" s="60"/>
      <c r="E10446" s="60"/>
      <c r="F10446" s="60"/>
      <c r="G10446" s="60"/>
      <c r="H10446" s="60"/>
      <c r="I10446" s="60"/>
      <c r="J10446" s="60"/>
      <c r="K10446" s="60"/>
      <c r="L10446" s="60"/>
      <c r="M10446" s="60"/>
      <c r="N10446" s="60"/>
      <c r="O10446" s="60"/>
      <c r="P10446" s="60"/>
      <c r="Q10446" s="60"/>
      <c r="R10446" s="334">
        <v>26852</v>
      </c>
      <c r="S10446" s="319" t="s">
        <v>351</v>
      </c>
      <c r="BE10446" s="60"/>
      <c r="BR10446" s="60"/>
      <c r="BX10446" s="151"/>
      <c r="CB10446" s="151"/>
      <c r="CM10446" s="151"/>
      <c r="CO10446" s="151"/>
      <c r="CT10446" s="151"/>
      <c r="CY10446" s="151"/>
    </row>
    <row r="10447" spans="1:103" x14ac:dyDescent="0.2">
      <c r="A10447" s="60"/>
      <c r="B10447" s="60"/>
      <c r="C10447" s="60"/>
      <c r="D10447" s="60"/>
      <c r="E10447" s="60"/>
      <c r="F10447" s="60"/>
      <c r="G10447" s="60"/>
      <c r="H10447" s="60"/>
      <c r="I10447" s="60"/>
      <c r="J10447" s="60"/>
      <c r="K10447" s="60"/>
      <c r="L10447" s="60"/>
      <c r="M10447" s="60"/>
      <c r="N10447" s="60"/>
      <c r="O10447" s="60"/>
      <c r="P10447" s="60"/>
      <c r="Q10447" s="60"/>
      <c r="R10447" s="334">
        <v>26855</v>
      </c>
      <c r="S10447" s="319" t="s">
        <v>351</v>
      </c>
      <c r="BE10447" s="60"/>
      <c r="BR10447" s="60"/>
      <c r="BX10447" s="151"/>
      <c r="CB10447" s="151"/>
      <c r="CM10447" s="151"/>
      <c r="CO10447" s="151"/>
      <c r="CT10447" s="151"/>
      <c r="CY10447" s="151"/>
    </row>
    <row r="10448" spans="1:103" x14ac:dyDescent="0.2">
      <c r="A10448" s="60"/>
      <c r="B10448" s="60"/>
      <c r="C10448" s="60"/>
      <c r="D10448" s="60"/>
      <c r="E10448" s="60"/>
      <c r="F10448" s="60"/>
      <c r="G10448" s="60"/>
      <c r="H10448" s="60"/>
      <c r="I10448" s="60"/>
      <c r="J10448" s="60"/>
      <c r="K10448" s="60"/>
      <c r="L10448" s="60"/>
      <c r="M10448" s="60"/>
      <c r="N10448" s="60"/>
      <c r="O10448" s="60"/>
      <c r="P10448" s="60"/>
      <c r="Q10448" s="60"/>
      <c r="R10448" s="334">
        <v>26865</v>
      </c>
      <c r="S10448" s="319" t="s">
        <v>351</v>
      </c>
      <c r="BE10448" s="60"/>
      <c r="BR10448" s="60"/>
      <c r="BX10448" s="151"/>
      <c r="CB10448" s="151"/>
      <c r="CM10448" s="151"/>
      <c r="CO10448" s="151"/>
      <c r="CT10448" s="151"/>
      <c r="CY10448" s="151"/>
    </row>
    <row r="10449" spans="1:103" x14ac:dyDescent="0.2">
      <c r="A10449" s="60"/>
      <c r="B10449" s="60"/>
      <c r="C10449" s="60"/>
      <c r="D10449" s="60"/>
      <c r="E10449" s="60"/>
      <c r="F10449" s="60"/>
      <c r="G10449" s="60"/>
      <c r="H10449" s="60"/>
      <c r="I10449" s="60"/>
      <c r="J10449" s="60"/>
      <c r="K10449" s="60"/>
      <c r="L10449" s="60"/>
      <c r="M10449" s="60"/>
      <c r="N10449" s="60"/>
      <c r="O10449" s="60"/>
      <c r="P10449" s="60"/>
      <c r="Q10449" s="60"/>
      <c r="R10449" s="334">
        <v>26866</v>
      </c>
      <c r="S10449" s="319" t="s">
        <v>351</v>
      </c>
      <c r="BE10449" s="60"/>
      <c r="BR10449" s="60"/>
      <c r="BX10449" s="151"/>
      <c r="CB10449" s="151"/>
      <c r="CM10449" s="151"/>
      <c r="CO10449" s="151"/>
      <c r="CT10449" s="151"/>
      <c r="CY10449" s="151"/>
    </row>
    <row r="10450" spans="1:103" x14ac:dyDescent="0.2">
      <c r="A10450" s="60"/>
      <c r="B10450" s="60"/>
      <c r="C10450" s="60"/>
      <c r="D10450" s="60"/>
      <c r="E10450" s="60"/>
      <c r="F10450" s="60"/>
      <c r="G10450" s="60"/>
      <c r="H10450" s="60"/>
      <c r="I10450" s="60"/>
      <c r="J10450" s="60"/>
      <c r="K10450" s="60"/>
      <c r="L10450" s="60"/>
      <c r="M10450" s="60"/>
      <c r="N10450" s="60"/>
      <c r="O10450" s="60"/>
      <c r="P10450" s="60"/>
      <c r="Q10450" s="60"/>
      <c r="R10450" s="334">
        <v>26884</v>
      </c>
      <c r="S10450" s="319" t="s">
        <v>351</v>
      </c>
      <c r="BE10450" s="60"/>
      <c r="BR10450" s="60"/>
      <c r="BX10450" s="151"/>
      <c r="CB10450" s="151"/>
      <c r="CM10450" s="151"/>
      <c r="CO10450" s="151"/>
      <c r="CT10450" s="151"/>
      <c r="CY10450" s="151"/>
    </row>
    <row r="10451" spans="1:103" x14ac:dyDescent="0.2">
      <c r="A10451" s="60"/>
      <c r="B10451" s="60"/>
      <c r="C10451" s="60"/>
      <c r="D10451" s="60"/>
      <c r="E10451" s="60"/>
      <c r="F10451" s="60"/>
      <c r="G10451" s="60"/>
      <c r="H10451" s="60"/>
      <c r="I10451" s="60"/>
      <c r="J10451" s="60"/>
      <c r="K10451" s="60"/>
      <c r="L10451" s="60"/>
      <c r="M10451" s="60"/>
      <c r="N10451" s="60"/>
      <c r="O10451" s="60"/>
      <c r="P10451" s="60"/>
      <c r="Q10451" s="60"/>
      <c r="R10451" s="334">
        <v>26886</v>
      </c>
      <c r="S10451" s="319" t="s">
        <v>351</v>
      </c>
      <c r="BE10451" s="60"/>
      <c r="BR10451" s="60"/>
      <c r="BX10451" s="151"/>
      <c r="CB10451" s="151"/>
      <c r="CM10451" s="151"/>
      <c r="CO10451" s="151"/>
      <c r="CT10451" s="151"/>
      <c r="CY10451" s="151"/>
    </row>
    <row r="10452" spans="1:103" x14ac:dyDescent="0.2">
      <c r="A10452" s="60"/>
      <c r="B10452" s="60"/>
      <c r="C10452" s="60"/>
      <c r="D10452" s="60"/>
      <c r="E10452" s="60"/>
      <c r="F10452" s="60"/>
      <c r="G10452" s="60"/>
      <c r="H10452" s="60"/>
      <c r="I10452" s="60"/>
      <c r="J10452" s="60"/>
      <c r="K10452" s="60"/>
      <c r="L10452" s="60"/>
      <c r="M10452" s="60"/>
      <c r="N10452" s="60"/>
      <c r="O10452" s="60"/>
      <c r="P10452" s="60"/>
      <c r="Q10452" s="60"/>
      <c r="R10452" s="334">
        <v>27006</v>
      </c>
      <c r="S10452" s="319" t="s">
        <v>358</v>
      </c>
      <c r="BE10452" s="60"/>
      <c r="BR10452" s="60"/>
      <c r="BX10452" s="151"/>
      <c r="CB10452" s="151"/>
      <c r="CM10452" s="151"/>
      <c r="CO10452" s="151"/>
      <c r="CT10452" s="151"/>
      <c r="CY10452" s="151"/>
    </row>
    <row r="10453" spans="1:103" x14ac:dyDescent="0.2">
      <c r="A10453" s="60"/>
      <c r="B10453" s="60"/>
      <c r="C10453" s="60"/>
      <c r="D10453" s="60"/>
      <c r="E10453" s="60"/>
      <c r="F10453" s="60"/>
      <c r="G10453" s="60"/>
      <c r="H10453" s="60"/>
      <c r="I10453" s="60"/>
      <c r="J10453" s="60"/>
      <c r="K10453" s="60"/>
      <c r="L10453" s="60"/>
      <c r="M10453" s="60"/>
      <c r="N10453" s="60"/>
      <c r="O10453" s="60"/>
      <c r="P10453" s="60"/>
      <c r="Q10453" s="60"/>
      <c r="R10453" s="334">
        <v>27007</v>
      </c>
      <c r="S10453" s="319" t="s">
        <v>358</v>
      </c>
      <c r="BE10453" s="60"/>
      <c r="BR10453" s="60"/>
      <c r="BX10453" s="151"/>
      <c r="CB10453" s="151"/>
      <c r="CM10453" s="151"/>
      <c r="CO10453" s="151"/>
      <c r="CT10453" s="151"/>
      <c r="CY10453" s="151"/>
    </row>
    <row r="10454" spans="1:103" x14ac:dyDescent="0.2">
      <c r="A10454" s="60"/>
      <c r="B10454" s="60"/>
      <c r="C10454" s="60"/>
      <c r="D10454" s="60"/>
      <c r="E10454" s="60"/>
      <c r="F10454" s="60"/>
      <c r="G10454" s="60"/>
      <c r="H10454" s="60"/>
      <c r="I10454" s="60"/>
      <c r="J10454" s="60"/>
      <c r="K10454" s="60"/>
      <c r="L10454" s="60"/>
      <c r="M10454" s="60"/>
      <c r="N10454" s="60"/>
      <c r="O10454" s="60"/>
      <c r="P10454" s="60"/>
      <c r="Q10454" s="60"/>
      <c r="R10454" s="334">
        <v>27009</v>
      </c>
      <c r="S10454" s="319" t="s">
        <v>358</v>
      </c>
      <c r="BE10454" s="60"/>
      <c r="BR10454" s="60"/>
      <c r="BX10454" s="151"/>
      <c r="CB10454" s="151"/>
      <c r="CM10454" s="151"/>
      <c r="CO10454" s="151"/>
      <c r="CT10454" s="151"/>
      <c r="CY10454" s="151"/>
    </row>
    <row r="10455" spans="1:103" x14ac:dyDescent="0.2">
      <c r="A10455" s="60"/>
      <c r="B10455" s="60"/>
      <c r="C10455" s="60"/>
      <c r="D10455" s="60"/>
      <c r="E10455" s="60"/>
      <c r="F10455" s="60"/>
      <c r="G10455" s="60"/>
      <c r="H10455" s="60"/>
      <c r="I10455" s="60"/>
      <c r="J10455" s="60"/>
      <c r="K10455" s="60"/>
      <c r="L10455" s="60"/>
      <c r="M10455" s="60"/>
      <c r="N10455" s="60"/>
      <c r="O10455" s="60"/>
      <c r="P10455" s="60"/>
      <c r="Q10455" s="60"/>
      <c r="R10455" s="334">
        <v>27010</v>
      </c>
      <c r="S10455" s="319" t="s">
        <v>358</v>
      </c>
      <c r="BE10455" s="60"/>
      <c r="BR10455" s="60"/>
      <c r="BX10455" s="151"/>
      <c r="CB10455" s="151"/>
      <c r="CM10455" s="151"/>
      <c r="CO10455" s="151"/>
      <c r="CT10455" s="151"/>
      <c r="CY10455" s="151"/>
    </row>
    <row r="10456" spans="1:103" x14ac:dyDescent="0.2">
      <c r="A10456" s="60"/>
      <c r="B10456" s="60"/>
      <c r="C10456" s="60"/>
      <c r="D10456" s="60"/>
      <c r="E10456" s="60"/>
      <c r="F10456" s="60"/>
      <c r="G10456" s="60"/>
      <c r="H10456" s="60"/>
      <c r="I10456" s="60"/>
      <c r="J10456" s="60"/>
      <c r="K10456" s="60"/>
      <c r="L10456" s="60"/>
      <c r="M10456" s="60"/>
      <c r="N10456" s="60"/>
      <c r="O10456" s="60"/>
      <c r="P10456" s="60"/>
      <c r="Q10456" s="60"/>
      <c r="R10456" s="334">
        <v>27011</v>
      </c>
      <c r="S10456" s="319" t="s">
        <v>358</v>
      </c>
      <c r="BE10456" s="60"/>
      <c r="BR10456" s="60"/>
      <c r="BX10456" s="151"/>
      <c r="CB10456" s="151"/>
      <c r="CM10456" s="151"/>
      <c r="CO10456" s="151"/>
      <c r="CT10456" s="151"/>
      <c r="CY10456" s="151"/>
    </row>
    <row r="10457" spans="1:103" x14ac:dyDescent="0.2">
      <c r="A10457" s="60"/>
      <c r="B10457" s="60"/>
      <c r="C10457" s="60"/>
      <c r="D10457" s="60"/>
      <c r="E10457" s="60"/>
      <c r="F10457" s="60"/>
      <c r="G10457" s="60"/>
      <c r="H10457" s="60"/>
      <c r="I10457" s="60"/>
      <c r="J10457" s="60"/>
      <c r="K10457" s="60"/>
      <c r="L10457" s="60"/>
      <c r="M10457" s="60"/>
      <c r="N10457" s="60"/>
      <c r="O10457" s="60"/>
      <c r="P10457" s="60"/>
      <c r="Q10457" s="60"/>
      <c r="R10457" s="334">
        <v>27012</v>
      </c>
      <c r="S10457" s="319" t="s">
        <v>358</v>
      </c>
      <c r="BE10457" s="60"/>
      <c r="BR10457" s="60"/>
      <c r="BX10457" s="151"/>
      <c r="CB10457" s="151"/>
      <c r="CM10457" s="151"/>
      <c r="CO10457" s="151"/>
      <c r="CT10457" s="151"/>
      <c r="CY10457" s="151"/>
    </row>
    <row r="10458" spans="1:103" x14ac:dyDescent="0.2">
      <c r="A10458" s="60"/>
      <c r="B10458" s="60"/>
      <c r="C10458" s="60"/>
      <c r="D10458" s="60"/>
      <c r="E10458" s="60"/>
      <c r="F10458" s="60"/>
      <c r="G10458" s="60"/>
      <c r="H10458" s="60"/>
      <c r="I10458" s="60"/>
      <c r="J10458" s="60"/>
      <c r="K10458" s="60"/>
      <c r="L10458" s="60"/>
      <c r="M10458" s="60"/>
      <c r="N10458" s="60"/>
      <c r="O10458" s="60"/>
      <c r="P10458" s="60"/>
      <c r="Q10458" s="60"/>
      <c r="R10458" s="334">
        <v>27013</v>
      </c>
      <c r="S10458" s="319" t="s">
        <v>358</v>
      </c>
      <c r="BE10458" s="60"/>
      <c r="BR10458" s="60"/>
      <c r="BX10458" s="151"/>
      <c r="CB10458" s="151"/>
      <c r="CM10458" s="151"/>
      <c r="CO10458" s="151"/>
      <c r="CT10458" s="151"/>
      <c r="CY10458" s="151"/>
    </row>
    <row r="10459" spans="1:103" x14ac:dyDescent="0.2">
      <c r="A10459" s="60"/>
      <c r="B10459" s="60"/>
      <c r="C10459" s="60"/>
      <c r="D10459" s="60"/>
      <c r="E10459" s="60"/>
      <c r="F10459" s="60"/>
      <c r="G10459" s="60"/>
      <c r="H10459" s="60"/>
      <c r="I10459" s="60"/>
      <c r="J10459" s="60"/>
      <c r="K10459" s="60"/>
      <c r="L10459" s="60"/>
      <c r="M10459" s="60"/>
      <c r="N10459" s="60"/>
      <c r="O10459" s="60"/>
      <c r="P10459" s="60"/>
      <c r="Q10459" s="60"/>
      <c r="R10459" s="334">
        <v>27014</v>
      </c>
      <c r="S10459" s="319" t="s">
        <v>358</v>
      </c>
      <c r="BE10459" s="60"/>
      <c r="BR10459" s="60"/>
      <c r="BX10459" s="151"/>
      <c r="CB10459" s="151"/>
      <c r="CM10459" s="151"/>
      <c r="CO10459" s="151"/>
      <c r="CT10459" s="151"/>
      <c r="CY10459" s="151"/>
    </row>
    <row r="10460" spans="1:103" x14ac:dyDescent="0.2">
      <c r="A10460" s="60"/>
      <c r="B10460" s="60"/>
      <c r="C10460" s="60"/>
      <c r="D10460" s="60"/>
      <c r="E10460" s="60"/>
      <c r="F10460" s="60"/>
      <c r="G10460" s="60"/>
      <c r="H10460" s="60"/>
      <c r="I10460" s="60"/>
      <c r="J10460" s="60"/>
      <c r="K10460" s="60"/>
      <c r="L10460" s="60"/>
      <c r="M10460" s="60"/>
      <c r="N10460" s="60"/>
      <c r="O10460" s="60"/>
      <c r="P10460" s="60"/>
      <c r="Q10460" s="60"/>
      <c r="R10460" s="334">
        <v>27016</v>
      </c>
      <c r="S10460" s="319" t="s">
        <v>358</v>
      </c>
      <c r="BE10460" s="60"/>
      <c r="BR10460" s="60"/>
      <c r="BX10460" s="151"/>
      <c r="CB10460" s="151"/>
      <c r="CM10460" s="151"/>
      <c r="CO10460" s="151"/>
      <c r="CT10460" s="151"/>
      <c r="CY10460" s="151"/>
    </row>
    <row r="10461" spans="1:103" x14ac:dyDescent="0.2">
      <c r="A10461" s="60"/>
      <c r="B10461" s="60"/>
      <c r="C10461" s="60"/>
      <c r="D10461" s="60"/>
      <c r="E10461" s="60"/>
      <c r="F10461" s="60"/>
      <c r="G10461" s="60"/>
      <c r="H10461" s="60"/>
      <c r="I10461" s="60"/>
      <c r="J10461" s="60"/>
      <c r="K10461" s="60"/>
      <c r="L10461" s="60"/>
      <c r="M10461" s="60"/>
      <c r="N10461" s="60"/>
      <c r="O10461" s="60"/>
      <c r="P10461" s="60"/>
      <c r="Q10461" s="60"/>
      <c r="R10461" s="334">
        <v>27017</v>
      </c>
      <c r="S10461" s="319" t="s">
        <v>358</v>
      </c>
      <c r="BE10461" s="60"/>
      <c r="BR10461" s="60"/>
      <c r="BX10461" s="151"/>
      <c r="CB10461" s="151"/>
      <c r="CM10461" s="151"/>
      <c r="CO10461" s="151"/>
      <c r="CT10461" s="151"/>
      <c r="CY10461" s="151"/>
    </row>
    <row r="10462" spans="1:103" x14ac:dyDescent="0.2">
      <c r="A10462" s="60"/>
      <c r="B10462" s="60"/>
      <c r="C10462" s="60"/>
      <c r="D10462" s="60"/>
      <c r="E10462" s="60"/>
      <c r="F10462" s="60"/>
      <c r="G10462" s="60"/>
      <c r="H10462" s="60"/>
      <c r="I10462" s="60"/>
      <c r="J10462" s="60"/>
      <c r="K10462" s="60"/>
      <c r="L10462" s="60"/>
      <c r="M10462" s="60"/>
      <c r="N10462" s="60"/>
      <c r="O10462" s="60"/>
      <c r="P10462" s="60"/>
      <c r="Q10462" s="60"/>
      <c r="R10462" s="334">
        <v>27018</v>
      </c>
      <c r="S10462" s="319" t="s">
        <v>358</v>
      </c>
      <c r="BE10462" s="60"/>
      <c r="BR10462" s="60"/>
      <c r="BX10462" s="151"/>
      <c r="CB10462" s="151"/>
      <c r="CM10462" s="151"/>
      <c r="CO10462" s="151"/>
      <c r="CT10462" s="151"/>
      <c r="CY10462" s="151"/>
    </row>
    <row r="10463" spans="1:103" x14ac:dyDescent="0.2">
      <c r="A10463" s="60"/>
      <c r="B10463" s="60"/>
      <c r="C10463" s="60"/>
      <c r="D10463" s="60"/>
      <c r="E10463" s="60"/>
      <c r="F10463" s="60"/>
      <c r="G10463" s="60"/>
      <c r="H10463" s="60"/>
      <c r="I10463" s="60"/>
      <c r="J10463" s="60"/>
      <c r="K10463" s="60"/>
      <c r="L10463" s="60"/>
      <c r="M10463" s="60"/>
      <c r="N10463" s="60"/>
      <c r="O10463" s="60"/>
      <c r="P10463" s="60"/>
      <c r="Q10463" s="60"/>
      <c r="R10463" s="334">
        <v>27019</v>
      </c>
      <c r="S10463" s="319" t="s">
        <v>358</v>
      </c>
      <c r="BE10463" s="60"/>
      <c r="BR10463" s="60"/>
      <c r="BX10463" s="151"/>
      <c r="CB10463" s="151"/>
      <c r="CM10463" s="151"/>
      <c r="CO10463" s="151"/>
      <c r="CT10463" s="151"/>
      <c r="CY10463" s="151"/>
    </row>
    <row r="10464" spans="1:103" x14ac:dyDescent="0.2">
      <c r="A10464" s="60"/>
      <c r="B10464" s="60"/>
      <c r="C10464" s="60"/>
      <c r="D10464" s="60"/>
      <c r="E10464" s="60"/>
      <c r="F10464" s="60"/>
      <c r="G10464" s="60"/>
      <c r="H10464" s="60"/>
      <c r="I10464" s="60"/>
      <c r="J10464" s="60"/>
      <c r="K10464" s="60"/>
      <c r="L10464" s="60"/>
      <c r="M10464" s="60"/>
      <c r="N10464" s="60"/>
      <c r="O10464" s="60"/>
      <c r="P10464" s="60"/>
      <c r="Q10464" s="60"/>
      <c r="R10464" s="334">
        <v>27020</v>
      </c>
      <c r="S10464" s="319" t="s">
        <v>358</v>
      </c>
      <c r="BE10464" s="60"/>
      <c r="BR10464" s="60"/>
      <c r="BX10464" s="151"/>
      <c r="CB10464" s="151"/>
      <c r="CM10464" s="151"/>
      <c r="CO10464" s="151"/>
      <c r="CT10464" s="151"/>
      <c r="CY10464" s="151"/>
    </row>
    <row r="10465" spans="1:103" x14ac:dyDescent="0.2">
      <c r="A10465" s="60"/>
      <c r="B10465" s="60"/>
      <c r="C10465" s="60"/>
      <c r="D10465" s="60"/>
      <c r="E10465" s="60"/>
      <c r="F10465" s="60"/>
      <c r="G10465" s="60"/>
      <c r="H10465" s="60"/>
      <c r="I10465" s="60"/>
      <c r="J10465" s="60"/>
      <c r="K10465" s="60"/>
      <c r="L10465" s="60"/>
      <c r="M10465" s="60"/>
      <c r="N10465" s="60"/>
      <c r="O10465" s="60"/>
      <c r="P10465" s="60"/>
      <c r="Q10465" s="60"/>
      <c r="R10465" s="334">
        <v>27021</v>
      </c>
      <c r="S10465" s="319" t="s">
        <v>358</v>
      </c>
      <c r="BE10465" s="60"/>
      <c r="BR10465" s="60"/>
      <c r="BX10465" s="151"/>
      <c r="CB10465" s="151"/>
      <c r="CM10465" s="151"/>
      <c r="CO10465" s="151"/>
      <c r="CT10465" s="151"/>
      <c r="CY10465" s="151"/>
    </row>
    <row r="10466" spans="1:103" x14ac:dyDescent="0.2">
      <c r="A10466" s="60"/>
      <c r="B10466" s="60"/>
      <c r="C10466" s="60"/>
      <c r="D10466" s="60"/>
      <c r="E10466" s="60"/>
      <c r="F10466" s="60"/>
      <c r="G10466" s="60"/>
      <c r="H10466" s="60"/>
      <c r="I10466" s="60"/>
      <c r="J10466" s="60"/>
      <c r="K10466" s="60"/>
      <c r="L10466" s="60"/>
      <c r="M10466" s="60"/>
      <c r="N10466" s="60"/>
      <c r="O10466" s="60"/>
      <c r="P10466" s="60"/>
      <c r="Q10466" s="60"/>
      <c r="R10466" s="334">
        <v>27022</v>
      </c>
      <c r="S10466" s="319" t="s">
        <v>358</v>
      </c>
      <c r="BE10466" s="60"/>
      <c r="BR10466" s="60"/>
      <c r="BX10466" s="151"/>
      <c r="CB10466" s="151"/>
      <c r="CM10466" s="151"/>
      <c r="CO10466" s="151"/>
      <c r="CT10466" s="151"/>
      <c r="CY10466" s="151"/>
    </row>
    <row r="10467" spans="1:103" x14ac:dyDescent="0.2">
      <c r="A10467" s="60"/>
      <c r="B10467" s="60"/>
      <c r="C10467" s="60"/>
      <c r="D10467" s="60"/>
      <c r="E10467" s="60"/>
      <c r="F10467" s="60"/>
      <c r="G10467" s="60"/>
      <c r="H10467" s="60"/>
      <c r="I10467" s="60"/>
      <c r="J10467" s="60"/>
      <c r="K10467" s="60"/>
      <c r="L10467" s="60"/>
      <c r="M10467" s="60"/>
      <c r="N10467" s="60"/>
      <c r="O10467" s="60"/>
      <c r="P10467" s="60"/>
      <c r="Q10467" s="60"/>
      <c r="R10467" s="334">
        <v>27023</v>
      </c>
      <c r="S10467" s="319" t="s">
        <v>358</v>
      </c>
      <c r="BE10467" s="60"/>
      <c r="BR10467" s="60"/>
      <c r="BX10467" s="151"/>
      <c r="CB10467" s="151"/>
      <c r="CM10467" s="151"/>
      <c r="CO10467" s="151"/>
      <c r="CT10467" s="151"/>
      <c r="CY10467" s="151"/>
    </row>
    <row r="10468" spans="1:103" x14ac:dyDescent="0.2">
      <c r="A10468" s="60"/>
      <c r="B10468" s="60"/>
      <c r="C10468" s="60"/>
      <c r="D10468" s="60"/>
      <c r="E10468" s="60"/>
      <c r="F10468" s="60"/>
      <c r="G10468" s="60"/>
      <c r="H10468" s="60"/>
      <c r="I10468" s="60"/>
      <c r="J10468" s="60"/>
      <c r="K10468" s="60"/>
      <c r="L10468" s="60"/>
      <c r="M10468" s="60"/>
      <c r="N10468" s="60"/>
      <c r="O10468" s="60"/>
      <c r="P10468" s="60"/>
      <c r="Q10468" s="60"/>
      <c r="R10468" s="334">
        <v>27024</v>
      </c>
      <c r="S10468" s="319" t="s">
        <v>358</v>
      </c>
      <c r="BE10468" s="60"/>
      <c r="BR10468" s="60"/>
      <c r="BX10468" s="151"/>
      <c r="CB10468" s="151"/>
      <c r="CM10468" s="151"/>
      <c r="CO10468" s="151"/>
      <c r="CT10468" s="151"/>
      <c r="CY10468" s="151"/>
    </row>
    <row r="10469" spans="1:103" x14ac:dyDescent="0.2">
      <c r="A10469" s="60"/>
      <c r="B10469" s="60"/>
      <c r="C10469" s="60"/>
      <c r="D10469" s="60"/>
      <c r="E10469" s="60"/>
      <c r="F10469" s="60"/>
      <c r="G10469" s="60"/>
      <c r="H10469" s="60"/>
      <c r="I10469" s="60"/>
      <c r="J10469" s="60"/>
      <c r="K10469" s="60"/>
      <c r="L10469" s="60"/>
      <c r="M10469" s="60"/>
      <c r="N10469" s="60"/>
      <c r="O10469" s="60"/>
      <c r="P10469" s="60"/>
      <c r="Q10469" s="60"/>
      <c r="R10469" s="334">
        <v>27025</v>
      </c>
      <c r="S10469" s="319" t="s">
        <v>358</v>
      </c>
      <c r="BE10469" s="60"/>
      <c r="BR10469" s="60"/>
      <c r="BX10469" s="151"/>
      <c r="CB10469" s="151"/>
      <c r="CM10469" s="151"/>
      <c r="CO10469" s="151"/>
      <c r="CT10469" s="151"/>
      <c r="CY10469" s="151"/>
    </row>
    <row r="10470" spans="1:103" x14ac:dyDescent="0.2">
      <c r="A10470" s="60"/>
      <c r="B10470" s="60"/>
      <c r="C10470" s="60"/>
      <c r="D10470" s="60"/>
      <c r="E10470" s="60"/>
      <c r="F10470" s="60"/>
      <c r="G10470" s="60"/>
      <c r="H10470" s="60"/>
      <c r="I10470" s="60"/>
      <c r="J10470" s="60"/>
      <c r="K10470" s="60"/>
      <c r="L10470" s="60"/>
      <c r="M10470" s="60"/>
      <c r="N10470" s="60"/>
      <c r="O10470" s="60"/>
      <c r="P10470" s="60"/>
      <c r="Q10470" s="60"/>
      <c r="R10470" s="334">
        <v>27027</v>
      </c>
      <c r="S10470" s="319" t="s">
        <v>358</v>
      </c>
      <c r="BE10470" s="60"/>
      <c r="BR10470" s="60"/>
      <c r="BX10470" s="151"/>
      <c r="CB10470" s="151"/>
      <c r="CM10470" s="151"/>
      <c r="CO10470" s="151"/>
      <c r="CT10470" s="151"/>
      <c r="CY10470" s="151"/>
    </row>
    <row r="10471" spans="1:103" x14ac:dyDescent="0.2">
      <c r="A10471" s="60"/>
      <c r="B10471" s="60"/>
      <c r="C10471" s="60"/>
      <c r="D10471" s="60"/>
      <c r="E10471" s="60"/>
      <c r="F10471" s="60"/>
      <c r="G10471" s="60"/>
      <c r="H10471" s="60"/>
      <c r="I10471" s="60"/>
      <c r="J10471" s="60"/>
      <c r="K10471" s="60"/>
      <c r="L10471" s="60"/>
      <c r="M10471" s="60"/>
      <c r="N10471" s="60"/>
      <c r="O10471" s="60"/>
      <c r="P10471" s="60"/>
      <c r="Q10471" s="60"/>
      <c r="R10471" s="334">
        <v>27028</v>
      </c>
      <c r="S10471" s="319" t="s">
        <v>358</v>
      </c>
      <c r="BE10471" s="60"/>
      <c r="BR10471" s="60"/>
      <c r="BX10471" s="151"/>
      <c r="CB10471" s="151"/>
      <c r="CM10471" s="151"/>
      <c r="CO10471" s="151"/>
      <c r="CT10471" s="151"/>
      <c r="CY10471" s="151"/>
    </row>
    <row r="10472" spans="1:103" x14ac:dyDescent="0.2">
      <c r="A10472" s="60"/>
      <c r="B10472" s="60"/>
      <c r="C10472" s="60"/>
      <c r="D10472" s="60"/>
      <c r="E10472" s="60"/>
      <c r="F10472" s="60"/>
      <c r="G10472" s="60"/>
      <c r="H10472" s="60"/>
      <c r="I10472" s="60"/>
      <c r="J10472" s="60"/>
      <c r="K10472" s="60"/>
      <c r="L10472" s="60"/>
      <c r="M10472" s="60"/>
      <c r="N10472" s="60"/>
      <c r="O10472" s="60"/>
      <c r="P10472" s="60"/>
      <c r="Q10472" s="60"/>
      <c r="R10472" s="334">
        <v>27030</v>
      </c>
      <c r="S10472" s="319" t="s">
        <v>358</v>
      </c>
      <c r="BE10472" s="60"/>
      <c r="BR10472" s="60"/>
      <c r="BX10472" s="151"/>
      <c r="CB10472" s="151"/>
      <c r="CM10472" s="151"/>
      <c r="CO10472" s="151"/>
      <c r="CT10472" s="151"/>
      <c r="CY10472" s="151"/>
    </row>
    <row r="10473" spans="1:103" x14ac:dyDescent="0.2">
      <c r="A10473" s="60"/>
      <c r="B10473" s="60"/>
      <c r="C10473" s="60"/>
      <c r="D10473" s="60"/>
      <c r="E10473" s="60"/>
      <c r="F10473" s="60"/>
      <c r="G10473" s="60"/>
      <c r="H10473" s="60"/>
      <c r="I10473" s="60"/>
      <c r="J10473" s="60"/>
      <c r="K10473" s="60"/>
      <c r="L10473" s="60"/>
      <c r="M10473" s="60"/>
      <c r="N10473" s="60"/>
      <c r="O10473" s="60"/>
      <c r="P10473" s="60"/>
      <c r="Q10473" s="60"/>
      <c r="R10473" s="334">
        <v>27031</v>
      </c>
      <c r="S10473" s="319" t="s">
        <v>358</v>
      </c>
      <c r="BE10473" s="60"/>
      <c r="BR10473" s="60"/>
      <c r="BX10473" s="151"/>
      <c r="CB10473" s="151"/>
      <c r="CM10473" s="151"/>
      <c r="CO10473" s="151"/>
      <c r="CT10473" s="151"/>
      <c r="CY10473" s="151"/>
    </row>
    <row r="10474" spans="1:103" x14ac:dyDescent="0.2">
      <c r="A10474" s="60"/>
      <c r="B10474" s="60"/>
      <c r="C10474" s="60"/>
      <c r="D10474" s="60"/>
      <c r="E10474" s="60"/>
      <c r="F10474" s="60"/>
      <c r="G10474" s="60"/>
      <c r="H10474" s="60"/>
      <c r="I10474" s="60"/>
      <c r="J10474" s="60"/>
      <c r="K10474" s="60"/>
      <c r="L10474" s="60"/>
      <c r="M10474" s="60"/>
      <c r="N10474" s="60"/>
      <c r="O10474" s="60"/>
      <c r="P10474" s="60"/>
      <c r="Q10474" s="60"/>
      <c r="R10474" s="334">
        <v>27040</v>
      </c>
      <c r="S10474" s="319" t="s">
        <v>358</v>
      </c>
      <c r="BE10474" s="60"/>
      <c r="BR10474" s="60"/>
      <c r="BX10474" s="151"/>
      <c r="CB10474" s="151"/>
      <c r="CM10474" s="151"/>
      <c r="CO10474" s="151"/>
      <c r="CT10474" s="151"/>
      <c r="CY10474" s="151"/>
    </row>
    <row r="10475" spans="1:103" x14ac:dyDescent="0.2">
      <c r="A10475" s="60"/>
      <c r="B10475" s="60"/>
      <c r="C10475" s="60"/>
      <c r="D10475" s="60"/>
      <c r="E10475" s="60"/>
      <c r="F10475" s="60"/>
      <c r="G10475" s="60"/>
      <c r="H10475" s="60"/>
      <c r="I10475" s="60"/>
      <c r="J10475" s="60"/>
      <c r="K10475" s="60"/>
      <c r="L10475" s="60"/>
      <c r="M10475" s="60"/>
      <c r="N10475" s="60"/>
      <c r="O10475" s="60"/>
      <c r="P10475" s="60"/>
      <c r="Q10475" s="60"/>
      <c r="R10475" s="334">
        <v>27041</v>
      </c>
      <c r="S10475" s="319" t="s">
        <v>358</v>
      </c>
      <c r="BE10475" s="60"/>
      <c r="BR10475" s="60"/>
      <c r="BX10475" s="151"/>
      <c r="CB10475" s="151"/>
      <c r="CM10475" s="151"/>
      <c r="CO10475" s="151"/>
      <c r="CT10475" s="151"/>
      <c r="CY10475" s="151"/>
    </row>
    <row r="10476" spans="1:103" x14ac:dyDescent="0.2">
      <c r="A10476" s="60"/>
      <c r="B10476" s="60"/>
      <c r="C10476" s="60"/>
      <c r="D10476" s="60"/>
      <c r="E10476" s="60"/>
      <c r="F10476" s="60"/>
      <c r="G10476" s="60"/>
      <c r="H10476" s="60"/>
      <c r="I10476" s="60"/>
      <c r="J10476" s="60"/>
      <c r="K10476" s="60"/>
      <c r="L10476" s="60"/>
      <c r="M10476" s="60"/>
      <c r="N10476" s="60"/>
      <c r="O10476" s="60"/>
      <c r="P10476" s="60"/>
      <c r="Q10476" s="60"/>
      <c r="R10476" s="334">
        <v>27042</v>
      </c>
      <c r="S10476" s="319" t="s">
        <v>358</v>
      </c>
      <c r="BE10476" s="60"/>
      <c r="BR10476" s="60"/>
      <c r="BX10476" s="151"/>
      <c r="CB10476" s="151"/>
      <c r="CM10476" s="151"/>
      <c r="CO10476" s="151"/>
      <c r="CT10476" s="151"/>
      <c r="CY10476" s="151"/>
    </row>
    <row r="10477" spans="1:103" x14ac:dyDescent="0.2">
      <c r="A10477" s="60"/>
      <c r="B10477" s="60"/>
      <c r="C10477" s="60"/>
      <c r="D10477" s="60"/>
      <c r="E10477" s="60"/>
      <c r="F10477" s="60"/>
      <c r="G10477" s="60"/>
      <c r="H10477" s="60"/>
      <c r="I10477" s="60"/>
      <c r="J10477" s="60"/>
      <c r="K10477" s="60"/>
      <c r="L10477" s="60"/>
      <c r="M10477" s="60"/>
      <c r="N10477" s="60"/>
      <c r="O10477" s="60"/>
      <c r="P10477" s="60"/>
      <c r="Q10477" s="60"/>
      <c r="R10477" s="334">
        <v>27043</v>
      </c>
      <c r="S10477" s="319" t="s">
        <v>358</v>
      </c>
      <c r="BE10477" s="60"/>
      <c r="BR10477" s="60"/>
      <c r="BX10477" s="151"/>
      <c r="CB10477" s="151"/>
      <c r="CM10477" s="151"/>
      <c r="CO10477" s="151"/>
      <c r="CT10477" s="151"/>
      <c r="CY10477" s="151"/>
    </row>
    <row r="10478" spans="1:103" x14ac:dyDescent="0.2">
      <c r="A10478" s="60"/>
      <c r="B10478" s="60"/>
      <c r="C10478" s="60"/>
      <c r="D10478" s="60"/>
      <c r="E10478" s="60"/>
      <c r="F10478" s="60"/>
      <c r="G10478" s="60"/>
      <c r="H10478" s="60"/>
      <c r="I10478" s="60"/>
      <c r="J10478" s="60"/>
      <c r="K10478" s="60"/>
      <c r="L10478" s="60"/>
      <c r="M10478" s="60"/>
      <c r="N10478" s="60"/>
      <c r="O10478" s="60"/>
      <c r="P10478" s="60"/>
      <c r="Q10478" s="60"/>
      <c r="R10478" s="334">
        <v>27045</v>
      </c>
      <c r="S10478" s="319" t="s">
        <v>358</v>
      </c>
      <c r="BE10478" s="60"/>
      <c r="BR10478" s="60"/>
      <c r="BX10478" s="151"/>
      <c r="CB10478" s="151"/>
      <c r="CM10478" s="151"/>
      <c r="CO10478" s="151"/>
      <c r="CT10478" s="151"/>
      <c r="CY10478" s="151"/>
    </row>
    <row r="10479" spans="1:103" x14ac:dyDescent="0.2">
      <c r="A10479" s="60"/>
      <c r="B10479" s="60"/>
      <c r="C10479" s="60"/>
      <c r="D10479" s="60"/>
      <c r="E10479" s="60"/>
      <c r="F10479" s="60"/>
      <c r="G10479" s="60"/>
      <c r="H10479" s="60"/>
      <c r="I10479" s="60"/>
      <c r="J10479" s="60"/>
      <c r="K10479" s="60"/>
      <c r="L10479" s="60"/>
      <c r="M10479" s="60"/>
      <c r="N10479" s="60"/>
      <c r="O10479" s="60"/>
      <c r="P10479" s="60"/>
      <c r="Q10479" s="60"/>
      <c r="R10479" s="334">
        <v>27046</v>
      </c>
      <c r="S10479" s="319" t="s">
        <v>358</v>
      </c>
      <c r="BE10479" s="60"/>
      <c r="BR10479" s="60"/>
      <c r="BX10479" s="151"/>
      <c r="CB10479" s="151"/>
      <c r="CM10479" s="151"/>
      <c r="CO10479" s="151"/>
      <c r="CT10479" s="151"/>
      <c r="CY10479" s="151"/>
    </row>
    <row r="10480" spans="1:103" x14ac:dyDescent="0.2">
      <c r="A10480" s="60"/>
      <c r="B10480" s="60"/>
      <c r="C10480" s="60"/>
      <c r="D10480" s="60"/>
      <c r="E10480" s="60"/>
      <c r="F10480" s="60"/>
      <c r="G10480" s="60"/>
      <c r="H10480" s="60"/>
      <c r="I10480" s="60"/>
      <c r="J10480" s="60"/>
      <c r="K10480" s="60"/>
      <c r="L10480" s="60"/>
      <c r="M10480" s="60"/>
      <c r="N10480" s="60"/>
      <c r="O10480" s="60"/>
      <c r="P10480" s="60"/>
      <c r="Q10480" s="60"/>
      <c r="R10480" s="334">
        <v>27047</v>
      </c>
      <c r="S10480" s="319" t="s">
        <v>358</v>
      </c>
      <c r="BE10480" s="60"/>
      <c r="BR10480" s="60"/>
      <c r="BX10480" s="151"/>
      <c r="CB10480" s="151"/>
      <c r="CM10480" s="151"/>
      <c r="CO10480" s="151"/>
      <c r="CT10480" s="151"/>
      <c r="CY10480" s="151"/>
    </row>
    <row r="10481" spans="1:103" x14ac:dyDescent="0.2">
      <c r="A10481" s="60"/>
      <c r="B10481" s="60"/>
      <c r="C10481" s="60"/>
      <c r="D10481" s="60"/>
      <c r="E10481" s="60"/>
      <c r="F10481" s="60"/>
      <c r="G10481" s="60"/>
      <c r="H10481" s="60"/>
      <c r="I10481" s="60"/>
      <c r="J10481" s="60"/>
      <c r="K10481" s="60"/>
      <c r="L10481" s="60"/>
      <c r="M10481" s="60"/>
      <c r="N10481" s="60"/>
      <c r="O10481" s="60"/>
      <c r="P10481" s="60"/>
      <c r="Q10481" s="60"/>
      <c r="R10481" s="334">
        <v>27048</v>
      </c>
      <c r="S10481" s="319" t="s">
        <v>358</v>
      </c>
      <c r="BE10481" s="60"/>
      <c r="BR10481" s="60"/>
      <c r="BX10481" s="151"/>
      <c r="CB10481" s="151"/>
      <c r="CM10481" s="151"/>
      <c r="CO10481" s="151"/>
      <c r="CT10481" s="151"/>
      <c r="CY10481" s="151"/>
    </row>
    <row r="10482" spans="1:103" x14ac:dyDescent="0.2">
      <c r="A10482" s="60"/>
      <c r="B10482" s="60"/>
      <c r="C10482" s="60"/>
      <c r="D10482" s="60"/>
      <c r="E10482" s="60"/>
      <c r="F10482" s="60"/>
      <c r="G10482" s="60"/>
      <c r="H10482" s="60"/>
      <c r="I10482" s="60"/>
      <c r="J10482" s="60"/>
      <c r="K10482" s="60"/>
      <c r="L10482" s="60"/>
      <c r="M10482" s="60"/>
      <c r="N10482" s="60"/>
      <c r="O10482" s="60"/>
      <c r="P10482" s="60"/>
      <c r="Q10482" s="60"/>
      <c r="R10482" s="334">
        <v>27049</v>
      </c>
      <c r="S10482" s="319" t="s">
        <v>358</v>
      </c>
      <c r="BE10482" s="60"/>
      <c r="BR10482" s="60"/>
      <c r="BX10482" s="151"/>
      <c r="CB10482" s="151"/>
      <c r="CM10482" s="151"/>
      <c r="CO10482" s="151"/>
      <c r="CT10482" s="151"/>
      <c r="CY10482" s="151"/>
    </row>
    <row r="10483" spans="1:103" x14ac:dyDescent="0.2">
      <c r="A10483" s="60"/>
      <c r="B10483" s="60"/>
      <c r="C10483" s="60"/>
      <c r="D10483" s="60"/>
      <c r="E10483" s="60"/>
      <c r="F10483" s="60"/>
      <c r="G10483" s="60"/>
      <c r="H10483" s="60"/>
      <c r="I10483" s="60"/>
      <c r="J10483" s="60"/>
      <c r="K10483" s="60"/>
      <c r="L10483" s="60"/>
      <c r="M10483" s="60"/>
      <c r="N10483" s="60"/>
      <c r="O10483" s="60"/>
      <c r="P10483" s="60"/>
      <c r="Q10483" s="60"/>
      <c r="R10483" s="334">
        <v>27050</v>
      </c>
      <c r="S10483" s="319" t="s">
        <v>358</v>
      </c>
      <c r="BE10483" s="60"/>
      <c r="BR10483" s="60"/>
      <c r="BX10483" s="151"/>
      <c r="CB10483" s="151"/>
      <c r="CM10483" s="151"/>
      <c r="CO10483" s="151"/>
      <c r="CT10483" s="151"/>
      <c r="CY10483" s="151"/>
    </row>
    <row r="10484" spans="1:103" x14ac:dyDescent="0.2">
      <c r="A10484" s="60"/>
      <c r="B10484" s="60"/>
      <c r="C10484" s="60"/>
      <c r="D10484" s="60"/>
      <c r="E10484" s="60"/>
      <c r="F10484" s="60"/>
      <c r="G10484" s="60"/>
      <c r="H10484" s="60"/>
      <c r="I10484" s="60"/>
      <c r="J10484" s="60"/>
      <c r="K10484" s="60"/>
      <c r="L10484" s="60"/>
      <c r="M10484" s="60"/>
      <c r="N10484" s="60"/>
      <c r="O10484" s="60"/>
      <c r="P10484" s="60"/>
      <c r="Q10484" s="60"/>
      <c r="R10484" s="334">
        <v>27051</v>
      </c>
      <c r="S10484" s="319" t="s">
        <v>358</v>
      </c>
      <c r="BE10484" s="60"/>
      <c r="BR10484" s="60"/>
      <c r="BX10484" s="151"/>
      <c r="CB10484" s="151"/>
      <c r="CM10484" s="151"/>
      <c r="CO10484" s="151"/>
      <c r="CT10484" s="151"/>
      <c r="CY10484" s="151"/>
    </row>
    <row r="10485" spans="1:103" x14ac:dyDescent="0.2">
      <c r="A10485" s="60"/>
      <c r="B10485" s="60"/>
      <c r="C10485" s="60"/>
      <c r="D10485" s="60"/>
      <c r="E10485" s="60"/>
      <c r="F10485" s="60"/>
      <c r="G10485" s="60"/>
      <c r="H10485" s="60"/>
      <c r="I10485" s="60"/>
      <c r="J10485" s="60"/>
      <c r="K10485" s="60"/>
      <c r="L10485" s="60"/>
      <c r="M10485" s="60"/>
      <c r="N10485" s="60"/>
      <c r="O10485" s="60"/>
      <c r="P10485" s="60"/>
      <c r="Q10485" s="60"/>
      <c r="R10485" s="334">
        <v>27052</v>
      </c>
      <c r="S10485" s="319" t="s">
        <v>358</v>
      </c>
      <c r="BE10485" s="60"/>
      <c r="BR10485" s="60"/>
      <c r="BX10485" s="151"/>
      <c r="CB10485" s="151"/>
      <c r="CM10485" s="151"/>
      <c r="CO10485" s="151"/>
      <c r="CT10485" s="151"/>
      <c r="CY10485" s="151"/>
    </row>
    <row r="10486" spans="1:103" x14ac:dyDescent="0.2">
      <c r="A10486" s="60"/>
      <c r="B10486" s="60"/>
      <c r="C10486" s="60"/>
      <c r="D10486" s="60"/>
      <c r="E10486" s="60"/>
      <c r="F10486" s="60"/>
      <c r="G10486" s="60"/>
      <c r="H10486" s="60"/>
      <c r="I10486" s="60"/>
      <c r="J10486" s="60"/>
      <c r="K10486" s="60"/>
      <c r="L10486" s="60"/>
      <c r="M10486" s="60"/>
      <c r="N10486" s="60"/>
      <c r="O10486" s="60"/>
      <c r="P10486" s="60"/>
      <c r="Q10486" s="60"/>
      <c r="R10486" s="334">
        <v>27053</v>
      </c>
      <c r="S10486" s="319" t="s">
        <v>358</v>
      </c>
      <c r="BE10486" s="60"/>
      <c r="BR10486" s="60"/>
      <c r="BX10486" s="151"/>
      <c r="CB10486" s="151"/>
      <c r="CM10486" s="151"/>
      <c r="CO10486" s="151"/>
      <c r="CT10486" s="151"/>
      <c r="CY10486" s="151"/>
    </row>
    <row r="10487" spans="1:103" x14ac:dyDescent="0.2">
      <c r="A10487" s="60"/>
      <c r="B10487" s="60"/>
      <c r="C10487" s="60"/>
      <c r="D10487" s="60"/>
      <c r="E10487" s="60"/>
      <c r="F10487" s="60"/>
      <c r="G10487" s="60"/>
      <c r="H10487" s="60"/>
      <c r="I10487" s="60"/>
      <c r="J10487" s="60"/>
      <c r="K10487" s="60"/>
      <c r="L10487" s="60"/>
      <c r="M10487" s="60"/>
      <c r="N10487" s="60"/>
      <c r="O10487" s="60"/>
      <c r="P10487" s="60"/>
      <c r="Q10487" s="60"/>
      <c r="R10487" s="334">
        <v>27054</v>
      </c>
      <c r="S10487" s="319" t="s">
        <v>358</v>
      </c>
      <c r="BE10487" s="60"/>
      <c r="BR10487" s="60"/>
      <c r="BX10487" s="151"/>
      <c r="CB10487" s="151"/>
      <c r="CM10487" s="151"/>
      <c r="CO10487" s="151"/>
      <c r="CT10487" s="151"/>
      <c r="CY10487" s="151"/>
    </row>
    <row r="10488" spans="1:103" x14ac:dyDescent="0.2">
      <c r="A10488" s="60"/>
      <c r="B10488" s="60"/>
      <c r="C10488" s="60"/>
      <c r="D10488" s="60"/>
      <c r="E10488" s="60"/>
      <c r="F10488" s="60"/>
      <c r="G10488" s="60"/>
      <c r="H10488" s="60"/>
      <c r="I10488" s="60"/>
      <c r="J10488" s="60"/>
      <c r="K10488" s="60"/>
      <c r="L10488" s="60"/>
      <c r="M10488" s="60"/>
      <c r="N10488" s="60"/>
      <c r="O10488" s="60"/>
      <c r="P10488" s="60"/>
      <c r="Q10488" s="60"/>
      <c r="R10488" s="334">
        <v>27055</v>
      </c>
      <c r="S10488" s="319" t="s">
        <v>358</v>
      </c>
      <c r="BE10488" s="60"/>
      <c r="BR10488" s="60"/>
      <c r="BX10488" s="151"/>
      <c r="CB10488" s="151"/>
      <c r="CM10488" s="151"/>
      <c r="CO10488" s="151"/>
      <c r="CT10488" s="151"/>
      <c r="CY10488" s="151"/>
    </row>
    <row r="10489" spans="1:103" x14ac:dyDescent="0.2">
      <c r="A10489" s="60"/>
      <c r="B10489" s="60"/>
      <c r="C10489" s="60"/>
      <c r="D10489" s="60"/>
      <c r="E10489" s="60"/>
      <c r="F10489" s="60"/>
      <c r="G10489" s="60"/>
      <c r="H10489" s="60"/>
      <c r="I10489" s="60"/>
      <c r="J10489" s="60"/>
      <c r="K10489" s="60"/>
      <c r="L10489" s="60"/>
      <c r="M10489" s="60"/>
      <c r="N10489" s="60"/>
      <c r="O10489" s="60"/>
      <c r="P10489" s="60"/>
      <c r="Q10489" s="60"/>
      <c r="R10489" s="334">
        <v>27094</v>
      </c>
      <c r="S10489" s="319" t="s">
        <v>358</v>
      </c>
      <c r="BE10489" s="60"/>
      <c r="BR10489" s="60"/>
      <c r="BX10489" s="151"/>
      <c r="CB10489" s="151"/>
      <c r="CM10489" s="151"/>
      <c r="CO10489" s="151"/>
      <c r="CT10489" s="151"/>
      <c r="CY10489" s="151"/>
    </row>
    <row r="10490" spans="1:103" x14ac:dyDescent="0.2">
      <c r="A10490" s="60"/>
      <c r="B10490" s="60"/>
      <c r="C10490" s="60"/>
      <c r="D10490" s="60"/>
      <c r="E10490" s="60"/>
      <c r="F10490" s="60"/>
      <c r="G10490" s="60"/>
      <c r="H10490" s="60"/>
      <c r="I10490" s="60"/>
      <c r="J10490" s="60"/>
      <c r="K10490" s="60"/>
      <c r="L10490" s="60"/>
      <c r="M10490" s="60"/>
      <c r="N10490" s="60"/>
      <c r="O10490" s="60"/>
      <c r="P10490" s="60"/>
      <c r="Q10490" s="60"/>
      <c r="R10490" s="334">
        <v>27098</v>
      </c>
      <c r="S10490" s="319" t="s">
        <v>358</v>
      </c>
      <c r="BE10490" s="60"/>
      <c r="BR10490" s="60"/>
      <c r="BX10490" s="151"/>
      <c r="CB10490" s="151"/>
      <c r="CM10490" s="151"/>
      <c r="CO10490" s="151"/>
      <c r="CT10490" s="151"/>
      <c r="CY10490" s="151"/>
    </row>
    <row r="10491" spans="1:103" x14ac:dyDescent="0.2">
      <c r="A10491" s="60"/>
      <c r="B10491" s="60"/>
      <c r="C10491" s="60"/>
      <c r="D10491" s="60"/>
      <c r="E10491" s="60"/>
      <c r="F10491" s="60"/>
      <c r="G10491" s="60"/>
      <c r="H10491" s="60"/>
      <c r="I10491" s="60"/>
      <c r="J10491" s="60"/>
      <c r="K10491" s="60"/>
      <c r="L10491" s="60"/>
      <c r="M10491" s="60"/>
      <c r="N10491" s="60"/>
      <c r="O10491" s="60"/>
      <c r="P10491" s="60"/>
      <c r="Q10491" s="60"/>
      <c r="R10491" s="334">
        <v>27099</v>
      </c>
      <c r="S10491" s="319" t="s">
        <v>358</v>
      </c>
      <c r="BE10491" s="60"/>
      <c r="BR10491" s="60"/>
      <c r="BX10491" s="151"/>
      <c r="CB10491" s="151"/>
      <c r="CM10491" s="151"/>
      <c r="CO10491" s="151"/>
      <c r="CT10491" s="151"/>
      <c r="CY10491" s="151"/>
    </row>
    <row r="10492" spans="1:103" x14ac:dyDescent="0.2">
      <c r="A10492" s="60"/>
      <c r="B10492" s="60"/>
      <c r="C10492" s="60"/>
      <c r="D10492" s="60"/>
      <c r="E10492" s="60"/>
      <c r="F10492" s="60"/>
      <c r="G10492" s="60"/>
      <c r="H10492" s="60"/>
      <c r="I10492" s="60"/>
      <c r="J10492" s="60"/>
      <c r="K10492" s="60"/>
      <c r="L10492" s="60"/>
      <c r="M10492" s="60"/>
      <c r="N10492" s="60"/>
      <c r="O10492" s="60"/>
      <c r="P10492" s="60"/>
      <c r="Q10492" s="60"/>
      <c r="R10492" s="334">
        <v>27101</v>
      </c>
      <c r="S10492" s="319" t="s">
        <v>358</v>
      </c>
      <c r="BE10492" s="60"/>
      <c r="BR10492" s="60"/>
      <c r="BX10492" s="151"/>
      <c r="CB10492" s="151"/>
      <c r="CM10492" s="151"/>
      <c r="CO10492" s="151"/>
      <c r="CT10492" s="151"/>
      <c r="CY10492" s="151"/>
    </row>
    <row r="10493" spans="1:103" x14ac:dyDescent="0.2">
      <c r="A10493" s="60"/>
      <c r="B10493" s="60"/>
      <c r="C10493" s="60"/>
      <c r="D10493" s="60"/>
      <c r="E10493" s="60"/>
      <c r="F10493" s="60"/>
      <c r="G10493" s="60"/>
      <c r="H10493" s="60"/>
      <c r="I10493" s="60"/>
      <c r="J10493" s="60"/>
      <c r="K10493" s="60"/>
      <c r="L10493" s="60"/>
      <c r="M10493" s="60"/>
      <c r="N10493" s="60"/>
      <c r="O10493" s="60"/>
      <c r="P10493" s="60"/>
      <c r="Q10493" s="60"/>
      <c r="R10493" s="334">
        <v>27102</v>
      </c>
      <c r="S10493" s="319" t="s">
        <v>358</v>
      </c>
      <c r="BE10493" s="60"/>
      <c r="BR10493" s="60"/>
      <c r="BX10493" s="151"/>
      <c r="CB10493" s="151"/>
      <c r="CM10493" s="151"/>
      <c r="CO10493" s="151"/>
      <c r="CT10493" s="151"/>
      <c r="CY10493" s="151"/>
    </row>
    <row r="10494" spans="1:103" x14ac:dyDescent="0.2">
      <c r="A10494" s="60"/>
      <c r="B10494" s="60"/>
      <c r="C10494" s="60"/>
      <c r="D10494" s="60"/>
      <c r="E10494" s="60"/>
      <c r="F10494" s="60"/>
      <c r="G10494" s="60"/>
      <c r="H10494" s="60"/>
      <c r="I10494" s="60"/>
      <c r="J10494" s="60"/>
      <c r="K10494" s="60"/>
      <c r="L10494" s="60"/>
      <c r="M10494" s="60"/>
      <c r="N10494" s="60"/>
      <c r="O10494" s="60"/>
      <c r="P10494" s="60"/>
      <c r="Q10494" s="60"/>
      <c r="R10494" s="334">
        <v>27103</v>
      </c>
      <c r="S10494" s="319" t="s">
        <v>358</v>
      </c>
      <c r="BE10494" s="60"/>
      <c r="BR10494" s="60"/>
      <c r="BX10494" s="151"/>
      <c r="CB10494" s="151"/>
      <c r="CM10494" s="151"/>
      <c r="CO10494" s="151"/>
      <c r="CT10494" s="151"/>
      <c r="CY10494" s="151"/>
    </row>
    <row r="10495" spans="1:103" x14ac:dyDescent="0.2">
      <c r="A10495" s="60"/>
      <c r="B10495" s="60"/>
      <c r="C10495" s="60"/>
      <c r="D10495" s="60"/>
      <c r="E10495" s="60"/>
      <c r="F10495" s="60"/>
      <c r="G10495" s="60"/>
      <c r="H10495" s="60"/>
      <c r="I10495" s="60"/>
      <c r="J10495" s="60"/>
      <c r="K10495" s="60"/>
      <c r="L10495" s="60"/>
      <c r="M10495" s="60"/>
      <c r="N10495" s="60"/>
      <c r="O10495" s="60"/>
      <c r="P10495" s="60"/>
      <c r="Q10495" s="60"/>
      <c r="R10495" s="334">
        <v>27104</v>
      </c>
      <c r="S10495" s="319" t="s">
        <v>358</v>
      </c>
      <c r="BE10495" s="60"/>
      <c r="BR10495" s="60"/>
      <c r="BX10495" s="151"/>
      <c r="CB10495" s="151"/>
      <c r="CM10495" s="151"/>
      <c r="CO10495" s="151"/>
      <c r="CT10495" s="151"/>
      <c r="CY10495" s="151"/>
    </row>
    <row r="10496" spans="1:103" x14ac:dyDescent="0.2">
      <c r="A10496" s="60"/>
      <c r="B10496" s="60"/>
      <c r="C10496" s="60"/>
      <c r="D10496" s="60"/>
      <c r="E10496" s="60"/>
      <c r="F10496" s="60"/>
      <c r="G10496" s="60"/>
      <c r="H10496" s="60"/>
      <c r="I10496" s="60"/>
      <c r="J10496" s="60"/>
      <c r="K10496" s="60"/>
      <c r="L10496" s="60"/>
      <c r="M10496" s="60"/>
      <c r="N10496" s="60"/>
      <c r="O10496" s="60"/>
      <c r="P10496" s="60"/>
      <c r="Q10496" s="60"/>
      <c r="R10496" s="334">
        <v>27105</v>
      </c>
      <c r="S10496" s="319" t="s">
        <v>358</v>
      </c>
      <c r="BE10496" s="60"/>
      <c r="BR10496" s="60"/>
      <c r="BX10496" s="151"/>
      <c r="CB10496" s="151"/>
      <c r="CM10496" s="151"/>
      <c r="CO10496" s="151"/>
      <c r="CT10496" s="151"/>
      <c r="CY10496" s="151"/>
    </row>
    <row r="10497" spans="1:103" x14ac:dyDescent="0.2">
      <c r="A10497" s="60"/>
      <c r="B10497" s="60"/>
      <c r="C10497" s="60"/>
      <c r="D10497" s="60"/>
      <c r="E10497" s="60"/>
      <c r="F10497" s="60"/>
      <c r="G10497" s="60"/>
      <c r="H10497" s="60"/>
      <c r="I10497" s="60"/>
      <c r="J10497" s="60"/>
      <c r="K10497" s="60"/>
      <c r="L10497" s="60"/>
      <c r="M10497" s="60"/>
      <c r="N10497" s="60"/>
      <c r="O10497" s="60"/>
      <c r="P10497" s="60"/>
      <c r="Q10497" s="60"/>
      <c r="R10497" s="334">
        <v>27106</v>
      </c>
      <c r="S10497" s="319" t="s">
        <v>358</v>
      </c>
      <c r="BE10497" s="60"/>
      <c r="BR10497" s="60"/>
      <c r="BX10497" s="151"/>
      <c r="CB10497" s="151"/>
      <c r="CM10497" s="151"/>
      <c r="CO10497" s="151"/>
      <c r="CT10497" s="151"/>
      <c r="CY10497" s="151"/>
    </row>
    <row r="10498" spans="1:103" x14ac:dyDescent="0.2">
      <c r="A10498" s="60"/>
      <c r="B10498" s="60"/>
      <c r="C10498" s="60"/>
      <c r="D10498" s="60"/>
      <c r="E10498" s="60"/>
      <c r="F10498" s="60"/>
      <c r="G10498" s="60"/>
      <c r="H10498" s="60"/>
      <c r="I10498" s="60"/>
      <c r="J10498" s="60"/>
      <c r="K10498" s="60"/>
      <c r="L10498" s="60"/>
      <c r="M10498" s="60"/>
      <c r="N10498" s="60"/>
      <c r="O10498" s="60"/>
      <c r="P10498" s="60"/>
      <c r="Q10498" s="60"/>
      <c r="R10498" s="334">
        <v>27107</v>
      </c>
      <c r="S10498" s="319" t="s">
        <v>358</v>
      </c>
      <c r="BE10498" s="60"/>
      <c r="BR10498" s="60"/>
      <c r="BX10498" s="151"/>
      <c r="CB10498" s="151"/>
      <c r="CM10498" s="151"/>
      <c r="CO10498" s="151"/>
      <c r="CT10498" s="151"/>
      <c r="CY10498" s="151"/>
    </row>
    <row r="10499" spans="1:103" x14ac:dyDescent="0.2">
      <c r="A10499" s="60"/>
      <c r="B10499" s="60"/>
      <c r="C10499" s="60"/>
      <c r="D10499" s="60"/>
      <c r="E10499" s="60"/>
      <c r="F10499" s="60"/>
      <c r="G10499" s="60"/>
      <c r="H10499" s="60"/>
      <c r="I10499" s="60"/>
      <c r="J10499" s="60"/>
      <c r="K10499" s="60"/>
      <c r="L10499" s="60"/>
      <c r="M10499" s="60"/>
      <c r="N10499" s="60"/>
      <c r="O10499" s="60"/>
      <c r="P10499" s="60"/>
      <c r="Q10499" s="60"/>
      <c r="R10499" s="334">
        <v>27108</v>
      </c>
      <c r="S10499" s="319" t="s">
        <v>358</v>
      </c>
      <c r="BE10499" s="60"/>
      <c r="BR10499" s="60"/>
      <c r="BX10499" s="151"/>
      <c r="CB10499" s="151"/>
      <c r="CM10499" s="151"/>
      <c r="CO10499" s="151"/>
      <c r="CT10499" s="151"/>
      <c r="CY10499" s="151"/>
    </row>
    <row r="10500" spans="1:103" x14ac:dyDescent="0.2">
      <c r="A10500" s="60"/>
      <c r="B10500" s="60"/>
      <c r="C10500" s="60"/>
      <c r="D10500" s="60"/>
      <c r="E10500" s="60"/>
      <c r="F10500" s="60"/>
      <c r="G10500" s="60"/>
      <c r="H10500" s="60"/>
      <c r="I10500" s="60"/>
      <c r="J10500" s="60"/>
      <c r="K10500" s="60"/>
      <c r="L10500" s="60"/>
      <c r="M10500" s="60"/>
      <c r="N10500" s="60"/>
      <c r="O10500" s="60"/>
      <c r="P10500" s="60"/>
      <c r="Q10500" s="60"/>
      <c r="R10500" s="334">
        <v>27109</v>
      </c>
      <c r="S10500" s="319" t="s">
        <v>358</v>
      </c>
      <c r="BE10500" s="60"/>
      <c r="BR10500" s="60"/>
      <c r="BX10500" s="151"/>
      <c r="CB10500" s="151"/>
      <c r="CM10500" s="151"/>
      <c r="CO10500" s="151"/>
      <c r="CT10500" s="151"/>
      <c r="CY10500" s="151"/>
    </row>
    <row r="10501" spans="1:103" x14ac:dyDescent="0.2">
      <c r="A10501" s="60"/>
      <c r="B10501" s="60"/>
      <c r="C10501" s="60"/>
      <c r="D10501" s="60"/>
      <c r="E10501" s="60"/>
      <c r="F10501" s="60"/>
      <c r="G10501" s="60"/>
      <c r="H10501" s="60"/>
      <c r="I10501" s="60"/>
      <c r="J10501" s="60"/>
      <c r="K10501" s="60"/>
      <c r="L10501" s="60"/>
      <c r="M10501" s="60"/>
      <c r="N10501" s="60"/>
      <c r="O10501" s="60"/>
      <c r="P10501" s="60"/>
      <c r="Q10501" s="60"/>
      <c r="R10501" s="334">
        <v>27110</v>
      </c>
      <c r="S10501" s="319" t="s">
        <v>358</v>
      </c>
      <c r="BE10501" s="60"/>
      <c r="BR10501" s="60"/>
      <c r="BX10501" s="151"/>
      <c r="CB10501" s="151"/>
      <c r="CM10501" s="151"/>
      <c r="CO10501" s="151"/>
      <c r="CT10501" s="151"/>
      <c r="CY10501" s="151"/>
    </row>
    <row r="10502" spans="1:103" x14ac:dyDescent="0.2">
      <c r="A10502" s="60"/>
      <c r="B10502" s="60"/>
      <c r="C10502" s="60"/>
      <c r="D10502" s="60"/>
      <c r="E10502" s="60"/>
      <c r="F10502" s="60"/>
      <c r="G10502" s="60"/>
      <c r="H10502" s="60"/>
      <c r="I10502" s="60"/>
      <c r="J10502" s="60"/>
      <c r="K10502" s="60"/>
      <c r="L10502" s="60"/>
      <c r="M10502" s="60"/>
      <c r="N10502" s="60"/>
      <c r="O10502" s="60"/>
      <c r="P10502" s="60"/>
      <c r="Q10502" s="60"/>
      <c r="R10502" s="334">
        <v>27111</v>
      </c>
      <c r="S10502" s="319" t="s">
        <v>358</v>
      </c>
      <c r="BE10502" s="60"/>
      <c r="BR10502" s="60"/>
      <c r="BX10502" s="151"/>
      <c r="CB10502" s="151"/>
      <c r="CM10502" s="151"/>
      <c r="CO10502" s="151"/>
      <c r="CT10502" s="151"/>
      <c r="CY10502" s="151"/>
    </row>
    <row r="10503" spans="1:103" x14ac:dyDescent="0.2">
      <c r="A10503" s="60"/>
      <c r="B10503" s="60"/>
      <c r="C10503" s="60"/>
      <c r="D10503" s="60"/>
      <c r="E10503" s="60"/>
      <c r="F10503" s="60"/>
      <c r="G10503" s="60"/>
      <c r="H10503" s="60"/>
      <c r="I10503" s="60"/>
      <c r="J10503" s="60"/>
      <c r="K10503" s="60"/>
      <c r="L10503" s="60"/>
      <c r="M10503" s="60"/>
      <c r="N10503" s="60"/>
      <c r="O10503" s="60"/>
      <c r="P10503" s="60"/>
      <c r="Q10503" s="60"/>
      <c r="R10503" s="334">
        <v>27113</v>
      </c>
      <c r="S10503" s="319" t="s">
        <v>358</v>
      </c>
      <c r="BE10503" s="60"/>
      <c r="BR10503" s="60"/>
      <c r="BX10503" s="151"/>
      <c r="CB10503" s="151"/>
      <c r="CM10503" s="151"/>
      <c r="CO10503" s="151"/>
      <c r="CT10503" s="151"/>
      <c r="CY10503" s="151"/>
    </row>
    <row r="10504" spans="1:103" x14ac:dyDescent="0.2">
      <c r="A10504" s="60"/>
      <c r="B10504" s="60"/>
      <c r="C10504" s="60"/>
      <c r="D10504" s="60"/>
      <c r="E10504" s="60"/>
      <c r="F10504" s="60"/>
      <c r="G10504" s="60"/>
      <c r="H10504" s="60"/>
      <c r="I10504" s="60"/>
      <c r="J10504" s="60"/>
      <c r="K10504" s="60"/>
      <c r="L10504" s="60"/>
      <c r="M10504" s="60"/>
      <c r="N10504" s="60"/>
      <c r="O10504" s="60"/>
      <c r="P10504" s="60"/>
      <c r="Q10504" s="60"/>
      <c r="R10504" s="334">
        <v>27114</v>
      </c>
      <c r="S10504" s="319" t="s">
        <v>358</v>
      </c>
      <c r="BE10504" s="60"/>
      <c r="BR10504" s="60"/>
      <c r="BX10504" s="151"/>
      <c r="CB10504" s="151"/>
      <c r="CM10504" s="151"/>
      <c r="CO10504" s="151"/>
      <c r="CT10504" s="151"/>
      <c r="CY10504" s="151"/>
    </row>
    <row r="10505" spans="1:103" x14ac:dyDescent="0.2">
      <c r="A10505" s="60"/>
      <c r="B10505" s="60"/>
      <c r="C10505" s="60"/>
      <c r="D10505" s="60"/>
      <c r="E10505" s="60"/>
      <c r="F10505" s="60"/>
      <c r="G10505" s="60"/>
      <c r="H10505" s="60"/>
      <c r="I10505" s="60"/>
      <c r="J10505" s="60"/>
      <c r="K10505" s="60"/>
      <c r="L10505" s="60"/>
      <c r="M10505" s="60"/>
      <c r="N10505" s="60"/>
      <c r="O10505" s="60"/>
      <c r="P10505" s="60"/>
      <c r="Q10505" s="60"/>
      <c r="R10505" s="334">
        <v>27115</v>
      </c>
      <c r="S10505" s="319" t="s">
        <v>358</v>
      </c>
      <c r="BE10505" s="60"/>
      <c r="BR10505" s="60"/>
      <c r="BX10505" s="151"/>
      <c r="CB10505" s="151"/>
      <c r="CM10505" s="151"/>
      <c r="CO10505" s="151"/>
      <c r="CT10505" s="151"/>
      <c r="CY10505" s="151"/>
    </row>
    <row r="10506" spans="1:103" x14ac:dyDescent="0.2">
      <c r="A10506" s="60"/>
      <c r="B10506" s="60"/>
      <c r="C10506" s="60"/>
      <c r="D10506" s="60"/>
      <c r="E10506" s="60"/>
      <c r="F10506" s="60"/>
      <c r="G10506" s="60"/>
      <c r="H10506" s="60"/>
      <c r="I10506" s="60"/>
      <c r="J10506" s="60"/>
      <c r="K10506" s="60"/>
      <c r="L10506" s="60"/>
      <c r="M10506" s="60"/>
      <c r="N10506" s="60"/>
      <c r="O10506" s="60"/>
      <c r="P10506" s="60"/>
      <c r="Q10506" s="60"/>
      <c r="R10506" s="334">
        <v>27116</v>
      </c>
      <c r="S10506" s="319" t="s">
        <v>358</v>
      </c>
      <c r="BE10506" s="60"/>
      <c r="BR10506" s="60"/>
      <c r="BX10506" s="151"/>
      <c r="CB10506" s="151"/>
      <c r="CM10506" s="151"/>
      <c r="CO10506" s="151"/>
      <c r="CT10506" s="151"/>
      <c r="CY10506" s="151"/>
    </row>
    <row r="10507" spans="1:103" x14ac:dyDescent="0.2">
      <c r="A10507" s="60"/>
      <c r="B10507" s="60"/>
      <c r="C10507" s="60"/>
      <c r="D10507" s="60"/>
      <c r="E10507" s="60"/>
      <c r="F10507" s="60"/>
      <c r="G10507" s="60"/>
      <c r="H10507" s="60"/>
      <c r="I10507" s="60"/>
      <c r="J10507" s="60"/>
      <c r="K10507" s="60"/>
      <c r="L10507" s="60"/>
      <c r="M10507" s="60"/>
      <c r="N10507" s="60"/>
      <c r="O10507" s="60"/>
      <c r="P10507" s="60"/>
      <c r="Q10507" s="60"/>
      <c r="R10507" s="334">
        <v>27117</v>
      </c>
      <c r="S10507" s="319" t="s">
        <v>358</v>
      </c>
      <c r="BE10507" s="60"/>
      <c r="BR10507" s="60"/>
      <c r="BX10507" s="151"/>
      <c r="CB10507" s="151"/>
      <c r="CM10507" s="151"/>
      <c r="CO10507" s="151"/>
      <c r="CT10507" s="151"/>
      <c r="CY10507" s="151"/>
    </row>
    <row r="10508" spans="1:103" x14ac:dyDescent="0.2">
      <c r="A10508" s="60"/>
      <c r="B10508" s="60"/>
      <c r="C10508" s="60"/>
      <c r="D10508" s="60"/>
      <c r="E10508" s="60"/>
      <c r="F10508" s="60"/>
      <c r="G10508" s="60"/>
      <c r="H10508" s="60"/>
      <c r="I10508" s="60"/>
      <c r="J10508" s="60"/>
      <c r="K10508" s="60"/>
      <c r="L10508" s="60"/>
      <c r="M10508" s="60"/>
      <c r="N10508" s="60"/>
      <c r="O10508" s="60"/>
      <c r="P10508" s="60"/>
      <c r="Q10508" s="60"/>
      <c r="R10508" s="334">
        <v>27120</v>
      </c>
      <c r="S10508" s="319" t="s">
        <v>358</v>
      </c>
      <c r="BE10508" s="60"/>
      <c r="BR10508" s="60"/>
      <c r="BX10508" s="151"/>
      <c r="CB10508" s="151"/>
      <c r="CM10508" s="151"/>
      <c r="CO10508" s="151"/>
      <c r="CT10508" s="151"/>
      <c r="CY10508" s="151"/>
    </row>
    <row r="10509" spans="1:103" x14ac:dyDescent="0.2">
      <c r="A10509" s="60"/>
      <c r="B10509" s="60"/>
      <c r="C10509" s="60"/>
      <c r="D10509" s="60"/>
      <c r="E10509" s="60"/>
      <c r="F10509" s="60"/>
      <c r="G10509" s="60"/>
      <c r="H10509" s="60"/>
      <c r="I10509" s="60"/>
      <c r="J10509" s="60"/>
      <c r="K10509" s="60"/>
      <c r="L10509" s="60"/>
      <c r="M10509" s="60"/>
      <c r="N10509" s="60"/>
      <c r="O10509" s="60"/>
      <c r="P10509" s="60"/>
      <c r="Q10509" s="60"/>
      <c r="R10509" s="334">
        <v>27127</v>
      </c>
      <c r="S10509" s="319" t="s">
        <v>358</v>
      </c>
      <c r="BE10509" s="60"/>
      <c r="BR10509" s="60"/>
      <c r="BX10509" s="151"/>
      <c r="CB10509" s="151"/>
      <c r="CM10509" s="151"/>
      <c r="CO10509" s="151"/>
      <c r="CT10509" s="151"/>
      <c r="CY10509" s="151"/>
    </row>
    <row r="10510" spans="1:103" x14ac:dyDescent="0.2">
      <c r="A10510" s="60"/>
      <c r="B10510" s="60"/>
      <c r="C10510" s="60"/>
      <c r="D10510" s="60"/>
      <c r="E10510" s="60"/>
      <c r="F10510" s="60"/>
      <c r="G10510" s="60"/>
      <c r="H10510" s="60"/>
      <c r="I10510" s="60"/>
      <c r="J10510" s="60"/>
      <c r="K10510" s="60"/>
      <c r="L10510" s="60"/>
      <c r="M10510" s="60"/>
      <c r="N10510" s="60"/>
      <c r="O10510" s="60"/>
      <c r="P10510" s="60"/>
      <c r="Q10510" s="60"/>
      <c r="R10510" s="334">
        <v>27130</v>
      </c>
      <c r="S10510" s="319" t="s">
        <v>358</v>
      </c>
      <c r="BE10510" s="60"/>
      <c r="BR10510" s="60"/>
      <c r="BX10510" s="151"/>
      <c r="CB10510" s="151"/>
      <c r="CM10510" s="151"/>
      <c r="CO10510" s="151"/>
      <c r="CT10510" s="151"/>
      <c r="CY10510" s="151"/>
    </row>
    <row r="10511" spans="1:103" x14ac:dyDescent="0.2">
      <c r="A10511" s="60"/>
      <c r="B10511" s="60"/>
      <c r="C10511" s="60"/>
      <c r="D10511" s="60"/>
      <c r="E10511" s="60"/>
      <c r="F10511" s="60"/>
      <c r="G10511" s="60"/>
      <c r="H10511" s="60"/>
      <c r="I10511" s="60"/>
      <c r="J10511" s="60"/>
      <c r="K10511" s="60"/>
      <c r="L10511" s="60"/>
      <c r="M10511" s="60"/>
      <c r="N10511" s="60"/>
      <c r="O10511" s="60"/>
      <c r="P10511" s="60"/>
      <c r="Q10511" s="60"/>
      <c r="R10511" s="334">
        <v>27150</v>
      </c>
      <c r="S10511" s="319" t="s">
        <v>358</v>
      </c>
      <c r="BE10511" s="60"/>
      <c r="BR10511" s="60"/>
      <c r="BX10511" s="151"/>
      <c r="CB10511" s="151"/>
      <c r="CM10511" s="151"/>
      <c r="CO10511" s="151"/>
      <c r="CT10511" s="151"/>
      <c r="CY10511" s="151"/>
    </row>
    <row r="10512" spans="1:103" x14ac:dyDescent="0.2">
      <c r="A10512" s="60"/>
      <c r="B10512" s="60"/>
      <c r="C10512" s="60"/>
      <c r="D10512" s="60"/>
      <c r="E10512" s="60"/>
      <c r="F10512" s="60"/>
      <c r="G10512" s="60"/>
      <c r="H10512" s="60"/>
      <c r="I10512" s="60"/>
      <c r="J10512" s="60"/>
      <c r="K10512" s="60"/>
      <c r="L10512" s="60"/>
      <c r="M10512" s="60"/>
      <c r="N10512" s="60"/>
      <c r="O10512" s="60"/>
      <c r="P10512" s="60"/>
      <c r="Q10512" s="60"/>
      <c r="R10512" s="334">
        <v>27152</v>
      </c>
      <c r="S10512" s="319" t="s">
        <v>358</v>
      </c>
      <c r="BE10512" s="60"/>
      <c r="BR10512" s="60"/>
      <c r="BX10512" s="151"/>
      <c r="CB10512" s="151"/>
      <c r="CM10512" s="151"/>
      <c r="CO10512" s="151"/>
      <c r="CT10512" s="151"/>
      <c r="CY10512" s="151"/>
    </row>
    <row r="10513" spans="1:103" x14ac:dyDescent="0.2">
      <c r="A10513" s="60"/>
      <c r="B10513" s="60"/>
      <c r="C10513" s="60"/>
      <c r="D10513" s="60"/>
      <c r="E10513" s="60"/>
      <c r="F10513" s="60"/>
      <c r="G10513" s="60"/>
      <c r="H10513" s="60"/>
      <c r="I10513" s="60"/>
      <c r="J10513" s="60"/>
      <c r="K10513" s="60"/>
      <c r="L10513" s="60"/>
      <c r="M10513" s="60"/>
      <c r="N10513" s="60"/>
      <c r="O10513" s="60"/>
      <c r="P10513" s="60"/>
      <c r="Q10513" s="60"/>
      <c r="R10513" s="334">
        <v>27155</v>
      </c>
      <c r="S10513" s="319" t="s">
        <v>358</v>
      </c>
      <c r="BE10513" s="60"/>
      <c r="BR10513" s="60"/>
      <c r="BX10513" s="151"/>
      <c r="CB10513" s="151"/>
      <c r="CM10513" s="151"/>
      <c r="CO10513" s="151"/>
      <c r="CT10513" s="151"/>
      <c r="CY10513" s="151"/>
    </row>
    <row r="10514" spans="1:103" x14ac:dyDescent="0.2">
      <c r="A10514" s="60"/>
      <c r="B10514" s="60"/>
      <c r="C10514" s="60"/>
      <c r="D10514" s="60"/>
      <c r="E10514" s="60"/>
      <c r="F10514" s="60"/>
      <c r="G10514" s="60"/>
      <c r="H10514" s="60"/>
      <c r="I10514" s="60"/>
      <c r="J10514" s="60"/>
      <c r="K10514" s="60"/>
      <c r="L10514" s="60"/>
      <c r="M10514" s="60"/>
      <c r="N10514" s="60"/>
      <c r="O10514" s="60"/>
      <c r="P10514" s="60"/>
      <c r="Q10514" s="60"/>
      <c r="R10514" s="334">
        <v>27157</v>
      </c>
      <c r="S10514" s="319" t="s">
        <v>358</v>
      </c>
      <c r="BE10514" s="60"/>
      <c r="BR10514" s="60"/>
      <c r="BX10514" s="151"/>
      <c r="CB10514" s="151"/>
      <c r="CM10514" s="151"/>
      <c r="CO10514" s="151"/>
      <c r="CT10514" s="151"/>
      <c r="CY10514" s="151"/>
    </row>
    <row r="10515" spans="1:103" x14ac:dyDescent="0.2">
      <c r="A10515" s="60"/>
      <c r="B10515" s="60"/>
      <c r="C10515" s="60"/>
      <c r="D10515" s="60"/>
      <c r="E10515" s="60"/>
      <c r="F10515" s="60"/>
      <c r="G10515" s="60"/>
      <c r="H10515" s="60"/>
      <c r="I10515" s="60"/>
      <c r="J10515" s="60"/>
      <c r="K10515" s="60"/>
      <c r="L10515" s="60"/>
      <c r="M10515" s="60"/>
      <c r="N10515" s="60"/>
      <c r="O10515" s="60"/>
      <c r="P10515" s="60"/>
      <c r="Q10515" s="60"/>
      <c r="R10515" s="334">
        <v>27199</v>
      </c>
      <c r="S10515" s="319" t="s">
        <v>358</v>
      </c>
      <c r="BE10515" s="60"/>
      <c r="BR10515" s="60"/>
      <c r="BX10515" s="151"/>
      <c r="CB10515" s="151"/>
      <c r="CM10515" s="151"/>
      <c r="CO10515" s="151"/>
      <c r="CT10515" s="151"/>
      <c r="CY10515" s="151"/>
    </row>
    <row r="10516" spans="1:103" x14ac:dyDescent="0.2">
      <c r="A10516" s="60"/>
      <c r="B10516" s="60"/>
      <c r="C10516" s="60"/>
      <c r="D10516" s="60"/>
      <c r="E10516" s="60"/>
      <c r="F10516" s="60"/>
      <c r="G10516" s="60"/>
      <c r="H10516" s="60"/>
      <c r="I10516" s="60"/>
      <c r="J10516" s="60"/>
      <c r="K10516" s="60"/>
      <c r="L10516" s="60"/>
      <c r="M10516" s="60"/>
      <c r="N10516" s="60"/>
      <c r="O10516" s="60"/>
      <c r="P10516" s="60"/>
      <c r="Q10516" s="60"/>
      <c r="R10516" s="334">
        <v>27201</v>
      </c>
      <c r="S10516" s="319" t="s">
        <v>358</v>
      </c>
      <c r="BE10516" s="60"/>
      <c r="BR10516" s="60"/>
      <c r="BX10516" s="151"/>
      <c r="CB10516" s="151"/>
      <c r="CM10516" s="151"/>
      <c r="CO10516" s="151"/>
      <c r="CT10516" s="151"/>
      <c r="CY10516" s="151"/>
    </row>
    <row r="10517" spans="1:103" x14ac:dyDescent="0.2">
      <c r="A10517" s="60"/>
      <c r="B10517" s="60"/>
      <c r="C10517" s="60"/>
      <c r="D10517" s="60"/>
      <c r="E10517" s="60"/>
      <c r="F10517" s="60"/>
      <c r="G10517" s="60"/>
      <c r="H10517" s="60"/>
      <c r="I10517" s="60"/>
      <c r="J10517" s="60"/>
      <c r="K10517" s="60"/>
      <c r="L10517" s="60"/>
      <c r="M10517" s="60"/>
      <c r="N10517" s="60"/>
      <c r="O10517" s="60"/>
      <c r="P10517" s="60"/>
      <c r="Q10517" s="60"/>
      <c r="R10517" s="334">
        <v>27202</v>
      </c>
      <c r="S10517" s="319" t="s">
        <v>358</v>
      </c>
      <c r="BE10517" s="60"/>
      <c r="BR10517" s="60"/>
      <c r="BX10517" s="151"/>
      <c r="CB10517" s="151"/>
      <c r="CM10517" s="151"/>
      <c r="CO10517" s="151"/>
      <c r="CT10517" s="151"/>
      <c r="CY10517" s="151"/>
    </row>
    <row r="10518" spans="1:103" x14ac:dyDescent="0.2">
      <c r="A10518" s="60"/>
      <c r="B10518" s="60"/>
      <c r="C10518" s="60"/>
      <c r="D10518" s="60"/>
      <c r="E10518" s="60"/>
      <c r="F10518" s="60"/>
      <c r="G10518" s="60"/>
      <c r="H10518" s="60"/>
      <c r="I10518" s="60"/>
      <c r="J10518" s="60"/>
      <c r="K10518" s="60"/>
      <c r="L10518" s="60"/>
      <c r="M10518" s="60"/>
      <c r="N10518" s="60"/>
      <c r="O10518" s="60"/>
      <c r="P10518" s="60"/>
      <c r="Q10518" s="60"/>
      <c r="R10518" s="334">
        <v>27203</v>
      </c>
      <c r="S10518" s="319" t="s">
        <v>358</v>
      </c>
      <c r="BE10518" s="60"/>
      <c r="BR10518" s="60"/>
      <c r="BX10518" s="151"/>
      <c r="CB10518" s="151"/>
      <c r="CM10518" s="151"/>
      <c r="CO10518" s="151"/>
      <c r="CT10518" s="151"/>
      <c r="CY10518" s="151"/>
    </row>
    <row r="10519" spans="1:103" x14ac:dyDescent="0.2">
      <c r="A10519" s="60"/>
      <c r="B10519" s="60"/>
      <c r="C10519" s="60"/>
      <c r="D10519" s="60"/>
      <c r="E10519" s="60"/>
      <c r="F10519" s="60"/>
      <c r="G10519" s="60"/>
      <c r="H10519" s="60"/>
      <c r="I10519" s="60"/>
      <c r="J10519" s="60"/>
      <c r="K10519" s="60"/>
      <c r="L10519" s="60"/>
      <c r="M10519" s="60"/>
      <c r="N10519" s="60"/>
      <c r="O10519" s="60"/>
      <c r="P10519" s="60"/>
      <c r="Q10519" s="60"/>
      <c r="R10519" s="334">
        <v>27204</v>
      </c>
      <c r="S10519" s="319" t="s">
        <v>358</v>
      </c>
      <c r="BE10519" s="60"/>
      <c r="BR10519" s="60"/>
      <c r="BX10519" s="151"/>
      <c r="CB10519" s="151"/>
      <c r="CM10519" s="151"/>
      <c r="CO10519" s="151"/>
      <c r="CT10519" s="151"/>
      <c r="CY10519" s="151"/>
    </row>
    <row r="10520" spans="1:103" x14ac:dyDescent="0.2">
      <c r="A10520" s="60"/>
      <c r="B10520" s="60"/>
      <c r="C10520" s="60"/>
      <c r="D10520" s="60"/>
      <c r="E10520" s="60"/>
      <c r="F10520" s="60"/>
      <c r="G10520" s="60"/>
      <c r="H10520" s="60"/>
      <c r="I10520" s="60"/>
      <c r="J10520" s="60"/>
      <c r="K10520" s="60"/>
      <c r="L10520" s="60"/>
      <c r="M10520" s="60"/>
      <c r="N10520" s="60"/>
      <c r="O10520" s="60"/>
      <c r="P10520" s="60"/>
      <c r="Q10520" s="60"/>
      <c r="R10520" s="334">
        <v>27205</v>
      </c>
      <c r="S10520" s="319" t="s">
        <v>358</v>
      </c>
      <c r="BE10520" s="60"/>
      <c r="BR10520" s="60"/>
      <c r="BX10520" s="151"/>
      <c r="CB10520" s="151"/>
      <c r="CM10520" s="151"/>
      <c r="CO10520" s="151"/>
      <c r="CT10520" s="151"/>
      <c r="CY10520" s="151"/>
    </row>
    <row r="10521" spans="1:103" x14ac:dyDescent="0.2">
      <c r="A10521" s="60"/>
      <c r="B10521" s="60"/>
      <c r="C10521" s="60"/>
      <c r="D10521" s="60"/>
      <c r="E10521" s="60"/>
      <c r="F10521" s="60"/>
      <c r="G10521" s="60"/>
      <c r="H10521" s="60"/>
      <c r="I10521" s="60"/>
      <c r="J10521" s="60"/>
      <c r="K10521" s="60"/>
      <c r="L10521" s="60"/>
      <c r="M10521" s="60"/>
      <c r="N10521" s="60"/>
      <c r="O10521" s="60"/>
      <c r="P10521" s="60"/>
      <c r="Q10521" s="60"/>
      <c r="R10521" s="334">
        <v>27207</v>
      </c>
      <c r="S10521" s="319" t="s">
        <v>358</v>
      </c>
      <c r="BE10521" s="60"/>
      <c r="BR10521" s="60"/>
      <c r="BX10521" s="151"/>
      <c r="CB10521" s="151"/>
      <c r="CM10521" s="151"/>
      <c r="CO10521" s="151"/>
      <c r="CT10521" s="151"/>
      <c r="CY10521" s="151"/>
    </row>
    <row r="10522" spans="1:103" x14ac:dyDescent="0.2">
      <c r="A10522" s="60"/>
      <c r="B10522" s="60"/>
      <c r="C10522" s="60"/>
      <c r="D10522" s="60"/>
      <c r="E10522" s="60"/>
      <c r="F10522" s="60"/>
      <c r="G10522" s="60"/>
      <c r="H10522" s="60"/>
      <c r="I10522" s="60"/>
      <c r="J10522" s="60"/>
      <c r="K10522" s="60"/>
      <c r="L10522" s="60"/>
      <c r="M10522" s="60"/>
      <c r="N10522" s="60"/>
      <c r="O10522" s="60"/>
      <c r="P10522" s="60"/>
      <c r="Q10522" s="60"/>
      <c r="R10522" s="334">
        <v>27208</v>
      </c>
      <c r="S10522" s="319" t="s">
        <v>358</v>
      </c>
      <c r="BE10522" s="60"/>
      <c r="BR10522" s="60"/>
      <c r="BX10522" s="151"/>
      <c r="CB10522" s="151"/>
      <c r="CM10522" s="151"/>
      <c r="CO10522" s="151"/>
      <c r="CT10522" s="151"/>
      <c r="CY10522" s="151"/>
    </row>
    <row r="10523" spans="1:103" x14ac:dyDescent="0.2">
      <c r="A10523" s="60"/>
      <c r="B10523" s="60"/>
      <c r="C10523" s="60"/>
      <c r="D10523" s="60"/>
      <c r="E10523" s="60"/>
      <c r="F10523" s="60"/>
      <c r="G10523" s="60"/>
      <c r="H10523" s="60"/>
      <c r="I10523" s="60"/>
      <c r="J10523" s="60"/>
      <c r="K10523" s="60"/>
      <c r="L10523" s="60"/>
      <c r="M10523" s="60"/>
      <c r="N10523" s="60"/>
      <c r="O10523" s="60"/>
      <c r="P10523" s="60"/>
      <c r="Q10523" s="60"/>
      <c r="R10523" s="334">
        <v>27209</v>
      </c>
      <c r="S10523" s="319" t="s">
        <v>358</v>
      </c>
      <c r="BE10523" s="60"/>
      <c r="BR10523" s="60"/>
      <c r="BX10523" s="151"/>
      <c r="CB10523" s="151"/>
      <c r="CM10523" s="151"/>
      <c r="CO10523" s="151"/>
      <c r="CT10523" s="151"/>
      <c r="CY10523" s="151"/>
    </row>
    <row r="10524" spans="1:103" x14ac:dyDescent="0.2">
      <c r="A10524" s="60"/>
      <c r="B10524" s="60"/>
      <c r="C10524" s="60"/>
      <c r="D10524" s="60"/>
      <c r="E10524" s="60"/>
      <c r="F10524" s="60"/>
      <c r="G10524" s="60"/>
      <c r="H10524" s="60"/>
      <c r="I10524" s="60"/>
      <c r="J10524" s="60"/>
      <c r="K10524" s="60"/>
      <c r="L10524" s="60"/>
      <c r="M10524" s="60"/>
      <c r="N10524" s="60"/>
      <c r="O10524" s="60"/>
      <c r="P10524" s="60"/>
      <c r="Q10524" s="60"/>
      <c r="R10524" s="334">
        <v>27212</v>
      </c>
      <c r="S10524" s="319" t="s">
        <v>358</v>
      </c>
      <c r="BE10524" s="60"/>
      <c r="BR10524" s="60"/>
      <c r="BX10524" s="151"/>
      <c r="CB10524" s="151"/>
      <c r="CM10524" s="151"/>
      <c r="CO10524" s="151"/>
      <c r="CT10524" s="151"/>
      <c r="CY10524" s="151"/>
    </row>
    <row r="10525" spans="1:103" x14ac:dyDescent="0.2">
      <c r="A10525" s="60"/>
      <c r="B10525" s="60"/>
      <c r="C10525" s="60"/>
      <c r="D10525" s="60"/>
      <c r="E10525" s="60"/>
      <c r="F10525" s="60"/>
      <c r="G10525" s="60"/>
      <c r="H10525" s="60"/>
      <c r="I10525" s="60"/>
      <c r="J10525" s="60"/>
      <c r="K10525" s="60"/>
      <c r="L10525" s="60"/>
      <c r="M10525" s="60"/>
      <c r="N10525" s="60"/>
      <c r="O10525" s="60"/>
      <c r="P10525" s="60"/>
      <c r="Q10525" s="60"/>
      <c r="R10525" s="334">
        <v>27213</v>
      </c>
      <c r="S10525" s="319" t="s">
        <v>358</v>
      </c>
      <c r="BE10525" s="60"/>
      <c r="BR10525" s="60"/>
      <c r="BX10525" s="151"/>
      <c r="CB10525" s="151"/>
      <c r="CM10525" s="151"/>
      <c r="CO10525" s="151"/>
      <c r="CT10525" s="151"/>
      <c r="CY10525" s="151"/>
    </row>
    <row r="10526" spans="1:103" x14ac:dyDescent="0.2">
      <c r="A10526" s="60"/>
      <c r="B10526" s="60"/>
      <c r="C10526" s="60"/>
      <c r="D10526" s="60"/>
      <c r="E10526" s="60"/>
      <c r="F10526" s="60"/>
      <c r="G10526" s="60"/>
      <c r="H10526" s="60"/>
      <c r="I10526" s="60"/>
      <c r="J10526" s="60"/>
      <c r="K10526" s="60"/>
      <c r="L10526" s="60"/>
      <c r="M10526" s="60"/>
      <c r="N10526" s="60"/>
      <c r="O10526" s="60"/>
      <c r="P10526" s="60"/>
      <c r="Q10526" s="60"/>
      <c r="R10526" s="334">
        <v>27214</v>
      </c>
      <c r="S10526" s="319" t="s">
        <v>358</v>
      </c>
      <c r="BE10526" s="60"/>
      <c r="BR10526" s="60"/>
      <c r="BX10526" s="151"/>
      <c r="CB10526" s="151"/>
      <c r="CM10526" s="151"/>
      <c r="CO10526" s="151"/>
      <c r="CT10526" s="151"/>
      <c r="CY10526" s="151"/>
    </row>
    <row r="10527" spans="1:103" x14ac:dyDescent="0.2">
      <c r="A10527" s="60"/>
      <c r="B10527" s="60"/>
      <c r="C10527" s="60"/>
      <c r="D10527" s="60"/>
      <c r="E10527" s="60"/>
      <c r="F10527" s="60"/>
      <c r="G10527" s="60"/>
      <c r="H10527" s="60"/>
      <c r="I10527" s="60"/>
      <c r="J10527" s="60"/>
      <c r="K10527" s="60"/>
      <c r="L10527" s="60"/>
      <c r="M10527" s="60"/>
      <c r="N10527" s="60"/>
      <c r="O10527" s="60"/>
      <c r="P10527" s="60"/>
      <c r="Q10527" s="60"/>
      <c r="R10527" s="334">
        <v>27215</v>
      </c>
      <c r="S10527" s="319" t="s">
        <v>358</v>
      </c>
      <c r="BE10527" s="60"/>
      <c r="BR10527" s="60"/>
      <c r="BX10527" s="151"/>
      <c r="CB10527" s="151"/>
      <c r="CM10527" s="151"/>
      <c r="CO10527" s="151"/>
      <c r="CT10527" s="151"/>
      <c r="CY10527" s="151"/>
    </row>
    <row r="10528" spans="1:103" x14ac:dyDescent="0.2">
      <c r="A10528" s="60"/>
      <c r="B10528" s="60"/>
      <c r="C10528" s="60"/>
      <c r="D10528" s="60"/>
      <c r="E10528" s="60"/>
      <c r="F10528" s="60"/>
      <c r="G10528" s="60"/>
      <c r="H10528" s="60"/>
      <c r="I10528" s="60"/>
      <c r="J10528" s="60"/>
      <c r="K10528" s="60"/>
      <c r="L10528" s="60"/>
      <c r="M10528" s="60"/>
      <c r="N10528" s="60"/>
      <c r="O10528" s="60"/>
      <c r="P10528" s="60"/>
      <c r="Q10528" s="60"/>
      <c r="R10528" s="334">
        <v>27216</v>
      </c>
      <c r="S10528" s="319" t="s">
        <v>358</v>
      </c>
      <c r="BE10528" s="60"/>
      <c r="BR10528" s="60"/>
      <c r="BX10528" s="151"/>
      <c r="CB10528" s="151"/>
      <c r="CM10528" s="151"/>
      <c r="CO10528" s="151"/>
      <c r="CT10528" s="151"/>
      <c r="CY10528" s="151"/>
    </row>
    <row r="10529" spans="1:103" x14ac:dyDescent="0.2">
      <c r="A10529" s="60"/>
      <c r="B10529" s="60"/>
      <c r="C10529" s="60"/>
      <c r="D10529" s="60"/>
      <c r="E10529" s="60"/>
      <c r="F10529" s="60"/>
      <c r="G10529" s="60"/>
      <c r="H10529" s="60"/>
      <c r="I10529" s="60"/>
      <c r="J10529" s="60"/>
      <c r="K10529" s="60"/>
      <c r="L10529" s="60"/>
      <c r="M10529" s="60"/>
      <c r="N10529" s="60"/>
      <c r="O10529" s="60"/>
      <c r="P10529" s="60"/>
      <c r="Q10529" s="60"/>
      <c r="R10529" s="334">
        <v>27217</v>
      </c>
      <c r="S10529" s="319" t="s">
        <v>358</v>
      </c>
      <c r="BE10529" s="60"/>
      <c r="BR10529" s="60"/>
      <c r="BX10529" s="151"/>
      <c r="CB10529" s="151"/>
      <c r="CM10529" s="151"/>
      <c r="CO10529" s="151"/>
      <c r="CT10529" s="151"/>
      <c r="CY10529" s="151"/>
    </row>
    <row r="10530" spans="1:103" x14ac:dyDescent="0.2">
      <c r="A10530" s="60"/>
      <c r="B10530" s="60"/>
      <c r="C10530" s="60"/>
      <c r="D10530" s="60"/>
      <c r="E10530" s="60"/>
      <c r="F10530" s="60"/>
      <c r="G10530" s="60"/>
      <c r="H10530" s="60"/>
      <c r="I10530" s="60"/>
      <c r="J10530" s="60"/>
      <c r="K10530" s="60"/>
      <c r="L10530" s="60"/>
      <c r="M10530" s="60"/>
      <c r="N10530" s="60"/>
      <c r="O10530" s="60"/>
      <c r="P10530" s="60"/>
      <c r="Q10530" s="60"/>
      <c r="R10530" s="334">
        <v>27228</v>
      </c>
      <c r="S10530" s="319" t="s">
        <v>358</v>
      </c>
      <c r="BE10530" s="60"/>
      <c r="BR10530" s="60"/>
      <c r="BX10530" s="151"/>
      <c r="CB10530" s="151"/>
      <c r="CM10530" s="151"/>
      <c r="CO10530" s="151"/>
      <c r="CT10530" s="151"/>
      <c r="CY10530" s="151"/>
    </row>
    <row r="10531" spans="1:103" x14ac:dyDescent="0.2">
      <c r="A10531" s="60"/>
      <c r="B10531" s="60"/>
      <c r="C10531" s="60"/>
      <c r="D10531" s="60"/>
      <c r="E10531" s="60"/>
      <c r="F10531" s="60"/>
      <c r="G10531" s="60"/>
      <c r="H10531" s="60"/>
      <c r="I10531" s="60"/>
      <c r="J10531" s="60"/>
      <c r="K10531" s="60"/>
      <c r="L10531" s="60"/>
      <c r="M10531" s="60"/>
      <c r="N10531" s="60"/>
      <c r="O10531" s="60"/>
      <c r="P10531" s="60"/>
      <c r="Q10531" s="60"/>
      <c r="R10531" s="334">
        <v>27229</v>
      </c>
      <c r="S10531" s="319" t="s">
        <v>358</v>
      </c>
      <c r="BE10531" s="60"/>
      <c r="BR10531" s="60"/>
      <c r="BX10531" s="151"/>
      <c r="CB10531" s="151"/>
      <c r="CM10531" s="151"/>
      <c r="CO10531" s="151"/>
      <c r="CT10531" s="151"/>
      <c r="CY10531" s="151"/>
    </row>
    <row r="10532" spans="1:103" x14ac:dyDescent="0.2">
      <c r="A10532" s="60"/>
      <c r="B10532" s="60"/>
      <c r="C10532" s="60"/>
      <c r="D10532" s="60"/>
      <c r="E10532" s="60"/>
      <c r="F10532" s="60"/>
      <c r="G10532" s="60"/>
      <c r="H10532" s="60"/>
      <c r="I10532" s="60"/>
      <c r="J10532" s="60"/>
      <c r="K10532" s="60"/>
      <c r="L10532" s="60"/>
      <c r="M10532" s="60"/>
      <c r="N10532" s="60"/>
      <c r="O10532" s="60"/>
      <c r="P10532" s="60"/>
      <c r="Q10532" s="60"/>
      <c r="R10532" s="334">
        <v>27230</v>
      </c>
      <c r="S10532" s="319" t="s">
        <v>358</v>
      </c>
      <c r="BE10532" s="60"/>
      <c r="BR10532" s="60"/>
      <c r="BX10532" s="151"/>
      <c r="CB10532" s="151"/>
      <c r="CM10532" s="151"/>
      <c r="CO10532" s="151"/>
      <c r="CT10532" s="151"/>
      <c r="CY10532" s="151"/>
    </row>
    <row r="10533" spans="1:103" x14ac:dyDescent="0.2">
      <c r="A10533" s="60"/>
      <c r="B10533" s="60"/>
      <c r="C10533" s="60"/>
      <c r="D10533" s="60"/>
      <c r="E10533" s="60"/>
      <c r="F10533" s="60"/>
      <c r="G10533" s="60"/>
      <c r="H10533" s="60"/>
      <c r="I10533" s="60"/>
      <c r="J10533" s="60"/>
      <c r="K10533" s="60"/>
      <c r="L10533" s="60"/>
      <c r="M10533" s="60"/>
      <c r="N10533" s="60"/>
      <c r="O10533" s="60"/>
      <c r="P10533" s="60"/>
      <c r="Q10533" s="60"/>
      <c r="R10533" s="334">
        <v>27231</v>
      </c>
      <c r="S10533" s="319" t="s">
        <v>358</v>
      </c>
      <c r="BE10533" s="60"/>
      <c r="BR10533" s="60"/>
      <c r="BX10533" s="151"/>
      <c r="CB10533" s="151"/>
      <c r="CM10533" s="151"/>
      <c r="CO10533" s="151"/>
      <c r="CT10533" s="151"/>
      <c r="CY10533" s="151"/>
    </row>
    <row r="10534" spans="1:103" x14ac:dyDescent="0.2">
      <c r="A10534" s="60"/>
      <c r="B10534" s="60"/>
      <c r="C10534" s="60"/>
      <c r="D10534" s="60"/>
      <c r="E10534" s="60"/>
      <c r="F10534" s="60"/>
      <c r="G10534" s="60"/>
      <c r="H10534" s="60"/>
      <c r="I10534" s="60"/>
      <c r="J10534" s="60"/>
      <c r="K10534" s="60"/>
      <c r="L10534" s="60"/>
      <c r="M10534" s="60"/>
      <c r="N10534" s="60"/>
      <c r="O10534" s="60"/>
      <c r="P10534" s="60"/>
      <c r="Q10534" s="60"/>
      <c r="R10534" s="334">
        <v>27233</v>
      </c>
      <c r="S10534" s="319" t="s">
        <v>358</v>
      </c>
      <c r="BE10534" s="60"/>
      <c r="BR10534" s="60"/>
      <c r="BX10534" s="151"/>
      <c r="CB10534" s="151"/>
      <c r="CM10534" s="151"/>
      <c r="CO10534" s="151"/>
      <c r="CT10534" s="151"/>
      <c r="CY10534" s="151"/>
    </row>
    <row r="10535" spans="1:103" x14ac:dyDescent="0.2">
      <c r="A10535" s="60"/>
      <c r="B10535" s="60"/>
      <c r="C10535" s="60"/>
      <c r="D10535" s="60"/>
      <c r="E10535" s="60"/>
      <c r="F10535" s="60"/>
      <c r="G10535" s="60"/>
      <c r="H10535" s="60"/>
      <c r="I10535" s="60"/>
      <c r="J10535" s="60"/>
      <c r="K10535" s="60"/>
      <c r="L10535" s="60"/>
      <c r="M10535" s="60"/>
      <c r="N10535" s="60"/>
      <c r="O10535" s="60"/>
      <c r="P10535" s="60"/>
      <c r="Q10535" s="60"/>
      <c r="R10535" s="334">
        <v>27235</v>
      </c>
      <c r="S10535" s="319" t="s">
        <v>358</v>
      </c>
      <c r="BE10535" s="60"/>
      <c r="BR10535" s="60"/>
      <c r="BX10535" s="151"/>
      <c r="CB10535" s="151"/>
      <c r="CM10535" s="151"/>
      <c r="CO10535" s="151"/>
      <c r="CT10535" s="151"/>
      <c r="CY10535" s="151"/>
    </row>
    <row r="10536" spans="1:103" x14ac:dyDescent="0.2">
      <c r="A10536" s="60"/>
      <c r="B10536" s="60"/>
      <c r="C10536" s="60"/>
      <c r="D10536" s="60"/>
      <c r="E10536" s="60"/>
      <c r="F10536" s="60"/>
      <c r="G10536" s="60"/>
      <c r="H10536" s="60"/>
      <c r="I10536" s="60"/>
      <c r="J10536" s="60"/>
      <c r="K10536" s="60"/>
      <c r="L10536" s="60"/>
      <c r="M10536" s="60"/>
      <c r="N10536" s="60"/>
      <c r="O10536" s="60"/>
      <c r="P10536" s="60"/>
      <c r="Q10536" s="60"/>
      <c r="R10536" s="334">
        <v>27237</v>
      </c>
      <c r="S10536" s="319" t="s">
        <v>358</v>
      </c>
      <c r="BE10536" s="60"/>
      <c r="BR10536" s="60"/>
      <c r="BX10536" s="151"/>
      <c r="CB10536" s="151"/>
      <c r="CM10536" s="151"/>
      <c r="CO10536" s="151"/>
      <c r="CT10536" s="151"/>
      <c r="CY10536" s="151"/>
    </row>
    <row r="10537" spans="1:103" x14ac:dyDescent="0.2">
      <c r="A10537" s="60"/>
      <c r="B10537" s="60"/>
      <c r="C10537" s="60"/>
      <c r="D10537" s="60"/>
      <c r="E10537" s="60"/>
      <c r="F10537" s="60"/>
      <c r="G10537" s="60"/>
      <c r="H10537" s="60"/>
      <c r="I10537" s="60"/>
      <c r="J10537" s="60"/>
      <c r="K10537" s="60"/>
      <c r="L10537" s="60"/>
      <c r="M10537" s="60"/>
      <c r="N10537" s="60"/>
      <c r="O10537" s="60"/>
      <c r="P10537" s="60"/>
      <c r="Q10537" s="60"/>
      <c r="R10537" s="334">
        <v>27239</v>
      </c>
      <c r="S10537" s="319" t="s">
        <v>358</v>
      </c>
      <c r="BE10537" s="60"/>
      <c r="BR10537" s="60"/>
      <c r="BX10537" s="151"/>
      <c r="CB10537" s="151"/>
      <c r="CM10537" s="151"/>
      <c r="CO10537" s="151"/>
      <c r="CT10537" s="151"/>
      <c r="CY10537" s="151"/>
    </row>
    <row r="10538" spans="1:103" x14ac:dyDescent="0.2">
      <c r="A10538" s="60"/>
      <c r="B10538" s="60"/>
      <c r="C10538" s="60"/>
      <c r="D10538" s="60"/>
      <c r="E10538" s="60"/>
      <c r="F10538" s="60"/>
      <c r="G10538" s="60"/>
      <c r="H10538" s="60"/>
      <c r="I10538" s="60"/>
      <c r="J10538" s="60"/>
      <c r="K10538" s="60"/>
      <c r="L10538" s="60"/>
      <c r="M10538" s="60"/>
      <c r="N10538" s="60"/>
      <c r="O10538" s="60"/>
      <c r="P10538" s="60"/>
      <c r="Q10538" s="60"/>
      <c r="R10538" s="334">
        <v>27242</v>
      </c>
      <c r="S10538" s="319" t="s">
        <v>358</v>
      </c>
      <c r="BE10538" s="60"/>
      <c r="BR10538" s="60"/>
      <c r="BX10538" s="151"/>
      <c r="CB10538" s="151"/>
      <c r="CM10538" s="151"/>
      <c r="CO10538" s="151"/>
      <c r="CT10538" s="151"/>
      <c r="CY10538" s="151"/>
    </row>
    <row r="10539" spans="1:103" x14ac:dyDescent="0.2">
      <c r="A10539" s="60"/>
      <c r="B10539" s="60"/>
      <c r="C10539" s="60"/>
      <c r="D10539" s="60"/>
      <c r="E10539" s="60"/>
      <c r="F10539" s="60"/>
      <c r="G10539" s="60"/>
      <c r="H10539" s="60"/>
      <c r="I10539" s="60"/>
      <c r="J10539" s="60"/>
      <c r="K10539" s="60"/>
      <c r="L10539" s="60"/>
      <c r="M10539" s="60"/>
      <c r="N10539" s="60"/>
      <c r="O10539" s="60"/>
      <c r="P10539" s="60"/>
      <c r="Q10539" s="60"/>
      <c r="R10539" s="334">
        <v>27243</v>
      </c>
      <c r="S10539" s="319" t="s">
        <v>358</v>
      </c>
      <c r="BE10539" s="60"/>
      <c r="BR10539" s="60"/>
      <c r="BX10539" s="151"/>
      <c r="CB10539" s="151"/>
      <c r="CM10539" s="151"/>
      <c r="CO10539" s="151"/>
      <c r="CT10539" s="151"/>
      <c r="CY10539" s="151"/>
    </row>
    <row r="10540" spans="1:103" x14ac:dyDescent="0.2">
      <c r="A10540" s="60"/>
      <c r="B10540" s="60"/>
      <c r="C10540" s="60"/>
      <c r="D10540" s="60"/>
      <c r="E10540" s="60"/>
      <c r="F10540" s="60"/>
      <c r="G10540" s="60"/>
      <c r="H10540" s="60"/>
      <c r="I10540" s="60"/>
      <c r="J10540" s="60"/>
      <c r="K10540" s="60"/>
      <c r="L10540" s="60"/>
      <c r="M10540" s="60"/>
      <c r="N10540" s="60"/>
      <c r="O10540" s="60"/>
      <c r="P10540" s="60"/>
      <c r="Q10540" s="60"/>
      <c r="R10540" s="334">
        <v>27244</v>
      </c>
      <c r="S10540" s="319" t="s">
        <v>358</v>
      </c>
      <c r="BE10540" s="60"/>
      <c r="BR10540" s="60"/>
      <c r="BX10540" s="151"/>
      <c r="CB10540" s="151"/>
      <c r="CM10540" s="151"/>
      <c r="CO10540" s="151"/>
      <c r="CT10540" s="151"/>
      <c r="CY10540" s="151"/>
    </row>
    <row r="10541" spans="1:103" x14ac:dyDescent="0.2">
      <c r="A10541" s="60"/>
      <c r="B10541" s="60"/>
      <c r="C10541" s="60"/>
      <c r="D10541" s="60"/>
      <c r="E10541" s="60"/>
      <c r="F10541" s="60"/>
      <c r="G10541" s="60"/>
      <c r="H10541" s="60"/>
      <c r="I10541" s="60"/>
      <c r="J10541" s="60"/>
      <c r="K10541" s="60"/>
      <c r="L10541" s="60"/>
      <c r="M10541" s="60"/>
      <c r="N10541" s="60"/>
      <c r="O10541" s="60"/>
      <c r="P10541" s="60"/>
      <c r="Q10541" s="60"/>
      <c r="R10541" s="334">
        <v>27247</v>
      </c>
      <c r="S10541" s="319" t="s">
        <v>358</v>
      </c>
      <c r="BE10541" s="60"/>
      <c r="BR10541" s="60"/>
      <c r="BX10541" s="151"/>
      <c r="CB10541" s="151"/>
      <c r="CM10541" s="151"/>
      <c r="CO10541" s="151"/>
      <c r="CT10541" s="151"/>
      <c r="CY10541" s="151"/>
    </row>
    <row r="10542" spans="1:103" x14ac:dyDescent="0.2">
      <c r="A10542" s="60"/>
      <c r="B10542" s="60"/>
      <c r="C10542" s="60"/>
      <c r="D10542" s="60"/>
      <c r="E10542" s="60"/>
      <c r="F10542" s="60"/>
      <c r="G10542" s="60"/>
      <c r="H10542" s="60"/>
      <c r="I10542" s="60"/>
      <c r="J10542" s="60"/>
      <c r="K10542" s="60"/>
      <c r="L10542" s="60"/>
      <c r="M10542" s="60"/>
      <c r="N10542" s="60"/>
      <c r="O10542" s="60"/>
      <c r="P10542" s="60"/>
      <c r="Q10542" s="60"/>
      <c r="R10542" s="334">
        <v>27248</v>
      </c>
      <c r="S10542" s="319" t="s">
        <v>358</v>
      </c>
      <c r="BE10542" s="60"/>
      <c r="BR10542" s="60"/>
      <c r="BX10542" s="151"/>
      <c r="CB10542" s="151"/>
      <c r="CM10542" s="151"/>
      <c r="CO10542" s="151"/>
      <c r="CT10542" s="151"/>
      <c r="CY10542" s="151"/>
    </row>
    <row r="10543" spans="1:103" x14ac:dyDescent="0.2">
      <c r="A10543" s="60"/>
      <c r="B10543" s="60"/>
      <c r="C10543" s="60"/>
      <c r="D10543" s="60"/>
      <c r="E10543" s="60"/>
      <c r="F10543" s="60"/>
      <c r="G10543" s="60"/>
      <c r="H10543" s="60"/>
      <c r="I10543" s="60"/>
      <c r="J10543" s="60"/>
      <c r="K10543" s="60"/>
      <c r="L10543" s="60"/>
      <c r="M10543" s="60"/>
      <c r="N10543" s="60"/>
      <c r="O10543" s="60"/>
      <c r="P10543" s="60"/>
      <c r="Q10543" s="60"/>
      <c r="R10543" s="334">
        <v>27249</v>
      </c>
      <c r="S10543" s="319" t="s">
        <v>358</v>
      </c>
      <c r="BE10543" s="60"/>
      <c r="BR10543" s="60"/>
      <c r="BX10543" s="151"/>
      <c r="CB10543" s="151"/>
      <c r="CM10543" s="151"/>
      <c r="CO10543" s="151"/>
      <c r="CT10543" s="151"/>
      <c r="CY10543" s="151"/>
    </row>
    <row r="10544" spans="1:103" x14ac:dyDescent="0.2">
      <c r="A10544" s="60"/>
      <c r="B10544" s="60"/>
      <c r="C10544" s="60"/>
      <c r="D10544" s="60"/>
      <c r="E10544" s="60"/>
      <c r="F10544" s="60"/>
      <c r="G10544" s="60"/>
      <c r="H10544" s="60"/>
      <c r="I10544" s="60"/>
      <c r="J10544" s="60"/>
      <c r="K10544" s="60"/>
      <c r="L10544" s="60"/>
      <c r="M10544" s="60"/>
      <c r="N10544" s="60"/>
      <c r="O10544" s="60"/>
      <c r="P10544" s="60"/>
      <c r="Q10544" s="60"/>
      <c r="R10544" s="334">
        <v>27252</v>
      </c>
      <c r="S10544" s="319" t="s">
        <v>358</v>
      </c>
      <c r="BE10544" s="60"/>
      <c r="BR10544" s="60"/>
      <c r="BX10544" s="151"/>
      <c r="CB10544" s="151"/>
      <c r="CM10544" s="151"/>
      <c r="CO10544" s="151"/>
      <c r="CT10544" s="151"/>
      <c r="CY10544" s="151"/>
    </row>
    <row r="10545" spans="1:103" x14ac:dyDescent="0.2">
      <c r="A10545" s="60"/>
      <c r="B10545" s="60"/>
      <c r="C10545" s="60"/>
      <c r="D10545" s="60"/>
      <c r="E10545" s="60"/>
      <c r="F10545" s="60"/>
      <c r="G10545" s="60"/>
      <c r="H10545" s="60"/>
      <c r="I10545" s="60"/>
      <c r="J10545" s="60"/>
      <c r="K10545" s="60"/>
      <c r="L10545" s="60"/>
      <c r="M10545" s="60"/>
      <c r="N10545" s="60"/>
      <c r="O10545" s="60"/>
      <c r="P10545" s="60"/>
      <c r="Q10545" s="60"/>
      <c r="R10545" s="334">
        <v>27253</v>
      </c>
      <c r="S10545" s="319" t="s">
        <v>358</v>
      </c>
      <c r="BE10545" s="60"/>
      <c r="BR10545" s="60"/>
      <c r="BX10545" s="151"/>
      <c r="CB10545" s="151"/>
      <c r="CM10545" s="151"/>
      <c r="CO10545" s="151"/>
      <c r="CT10545" s="151"/>
      <c r="CY10545" s="151"/>
    </row>
    <row r="10546" spans="1:103" x14ac:dyDescent="0.2">
      <c r="A10546" s="60"/>
      <c r="B10546" s="60"/>
      <c r="C10546" s="60"/>
      <c r="D10546" s="60"/>
      <c r="E10546" s="60"/>
      <c r="F10546" s="60"/>
      <c r="G10546" s="60"/>
      <c r="H10546" s="60"/>
      <c r="I10546" s="60"/>
      <c r="J10546" s="60"/>
      <c r="K10546" s="60"/>
      <c r="L10546" s="60"/>
      <c r="M10546" s="60"/>
      <c r="N10546" s="60"/>
      <c r="O10546" s="60"/>
      <c r="P10546" s="60"/>
      <c r="Q10546" s="60"/>
      <c r="R10546" s="334">
        <v>27256</v>
      </c>
      <c r="S10546" s="319" t="s">
        <v>358</v>
      </c>
      <c r="BE10546" s="60"/>
      <c r="BR10546" s="60"/>
      <c r="BX10546" s="151"/>
      <c r="CB10546" s="151"/>
      <c r="CM10546" s="151"/>
      <c r="CO10546" s="151"/>
      <c r="CT10546" s="151"/>
      <c r="CY10546" s="151"/>
    </row>
    <row r="10547" spans="1:103" x14ac:dyDescent="0.2">
      <c r="A10547" s="60"/>
      <c r="B10547" s="60"/>
      <c r="C10547" s="60"/>
      <c r="D10547" s="60"/>
      <c r="E10547" s="60"/>
      <c r="F10547" s="60"/>
      <c r="G10547" s="60"/>
      <c r="H10547" s="60"/>
      <c r="I10547" s="60"/>
      <c r="J10547" s="60"/>
      <c r="K10547" s="60"/>
      <c r="L10547" s="60"/>
      <c r="M10547" s="60"/>
      <c r="N10547" s="60"/>
      <c r="O10547" s="60"/>
      <c r="P10547" s="60"/>
      <c r="Q10547" s="60"/>
      <c r="R10547" s="334">
        <v>27258</v>
      </c>
      <c r="S10547" s="319" t="s">
        <v>358</v>
      </c>
      <c r="BE10547" s="60"/>
      <c r="BR10547" s="60"/>
      <c r="BX10547" s="151"/>
      <c r="CB10547" s="151"/>
      <c r="CM10547" s="151"/>
      <c r="CO10547" s="151"/>
      <c r="CT10547" s="151"/>
      <c r="CY10547" s="151"/>
    </row>
    <row r="10548" spans="1:103" x14ac:dyDescent="0.2">
      <c r="A10548" s="60"/>
      <c r="B10548" s="60"/>
      <c r="C10548" s="60"/>
      <c r="D10548" s="60"/>
      <c r="E10548" s="60"/>
      <c r="F10548" s="60"/>
      <c r="G10548" s="60"/>
      <c r="H10548" s="60"/>
      <c r="I10548" s="60"/>
      <c r="J10548" s="60"/>
      <c r="K10548" s="60"/>
      <c r="L10548" s="60"/>
      <c r="M10548" s="60"/>
      <c r="N10548" s="60"/>
      <c r="O10548" s="60"/>
      <c r="P10548" s="60"/>
      <c r="Q10548" s="60"/>
      <c r="R10548" s="334">
        <v>27259</v>
      </c>
      <c r="S10548" s="319" t="s">
        <v>358</v>
      </c>
      <c r="BE10548" s="60"/>
      <c r="BR10548" s="60"/>
      <c r="BX10548" s="151"/>
      <c r="CB10548" s="151"/>
      <c r="CM10548" s="151"/>
      <c r="CO10548" s="151"/>
      <c r="CT10548" s="151"/>
      <c r="CY10548" s="151"/>
    </row>
    <row r="10549" spans="1:103" x14ac:dyDescent="0.2">
      <c r="A10549" s="60"/>
      <c r="B10549" s="60"/>
      <c r="C10549" s="60"/>
      <c r="D10549" s="60"/>
      <c r="E10549" s="60"/>
      <c r="F10549" s="60"/>
      <c r="G10549" s="60"/>
      <c r="H10549" s="60"/>
      <c r="I10549" s="60"/>
      <c r="J10549" s="60"/>
      <c r="K10549" s="60"/>
      <c r="L10549" s="60"/>
      <c r="M10549" s="60"/>
      <c r="N10549" s="60"/>
      <c r="O10549" s="60"/>
      <c r="P10549" s="60"/>
      <c r="Q10549" s="60"/>
      <c r="R10549" s="334">
        <v>27260</v>
      </c>
      <c r="S10549" s="319" t="s">
        <v>358</v>
      </c>
      <c r="BE10549" s="60"/>
      <c r="BR10549" s="60"/>
      <c r="BX10549" s="151"/>
      <c r="CB10549" s="151"/>
      <c r="CM10549" s="151"/>
      <c r="CO10549" s="151"/>
      <c r="CT10549" s="151"/>
      <c r="CY10549" s="151"/>
    </row>
    <row r="10550" spans="1:103" x14ac:dyDescent="0.2">
      <c r="A10550" s="60"/>
      <c r="B10550" s="60"/>
      <c r="C10550" s="60"/>
      <c r="D10550" s="60"/>
      <c r="E10550" s="60"/>
      <c r="F10550" s="60"/>
      <c r="G10550" s="60"/>
      <c r="H10550" s="60"/>
      <c r="I10550" s="60"/>
      <c r="J10550" s="60"/>
      <c r="K10550" s="60"/>
      <c r="L10550" s="60"/>
      <c r="M10550" s="60"/>
      <c r="N10550" s="60"/>
      <c r="O10550" s="60"/>
      <c r="P10550" s="60"/>
      <c r="Q10550" s="60"/>
      <c r="R10550" s="334">
        <v>27261</v>
      </c>
      <c r="S10550" s="319" t="s">
        <v>358</v>
      </c>
      <c r="BE10550" s="60"/>
      <c r="BR10550" s="60"/>
      <c r="BX10550" s="151"/>
      <c r="CB10550" s="151"/>
      <c r="CM10550" s="151"/>
      <c r="CO10550" s="151"/>
      <c r="CT10550" s="151"/>
      <c r="CY10550" s="151"/>
    </row>
    <row r="10551" spans="1:103" x14ac:dyDescent="0.2">
      <c r="A10551" s="60"/>
      <c r="B10551" s="60"/>
      <c r="C10551" s="60"/>
      <c r="D10551" s="60"/>
      <c r="E10551" s="60"/>
      <c r="F10551" s="60"/>
      <c r="G10551" s="60"/>
      <c r="H10551" s="60"/>
      <c r="I10551" s="60"/>
      <c r="J10551" s="60"/>
      <c r="K10551" s="60"/>
      <c r="L10551" s="60"/>
      <c r="M10551" s="60"/>
      <c r="N10551" s="60"/>
      <c r="O10551" s="60"/>
      <c r="P10551" s="60"/>
      <c r="Q10551" s="60"/>
      <c r="R10551" s="334">
        <v>27262</v>
      </c>
      <c r="S10551" s="319" t="s">
        <v>358</v>
      </c>
      <c r="BE10551" s="60"/>
      <c r="BR10551" s="60"/>
      <c r="BX10551" s="151"/>
      <c r="CB10551" s="151"/>
      <c r="CM10551" s="151"/>
      <c r="CO10551" s="151"/>
      <c r="CT10551" s="151"/>
      <c r="CY10551" s="151"/>
    </row>
    <row r="10552" spans="1:103" x14ac:dyDescent="0.2">
      <c r="A10552" s="60"/>
      <c r="B10552" s="60"/>
      <c r="C10552" s="60"/>
      <c r="D10552" s="60"/>
      <c r="E10552" s="60"/>
      <c r="F10552" s="60"/>
      <c r="G10552" s="60"/>
      <c r="H10552" s="60"/>
      <c r="I10552" s="60"/>
      <c r="J10552" s="60"/>
      <c r="K10552" s="60"/>
      <c r="L10552" s="60"/>
      <c r="M10552" s="60"/>
      <c r="N10552" s="60"/>
      <c r="O10552" s="60"/>
      <c r="P10552" s="60"/>
      <c r="Q10552" s="60"/>
      <c r="R10552" s="334">
        <v>27263</v>
      </c>
      <c r="S10552" s="319" t="s">
        <v>358</v>
      </c>
      <c r="BE10552" s="60"/>
      <c r="BR10552" s="60"/>
      <c r="BX10552" s="151"/>
      <c r="CB10552" s="151"/>
      <c r="CM10552" s="151"/>
      <c r="CO10552" s="151"/>
      <c r="CT10552" s="151"/>
      <c r="CY10552" s="151"/>
    </row>
    <row r="10553" spans="1:103" x14ac:dyDescent="0.2">
      <c r="A10553" s="60"/>
      <c r="B10553" s="60"/>
      <c r="C10553" s="60"/>
      <c r="D10553" s="60"/>
      <c r="E10553" s="60"/>
      <c r="F10553" s="60"/>
      <c r="G10553" s="60"/>
      <c r="H10553" s="60"/>
      <c r="I10553" s="60"/>
      <c r="J10553" s="60"/>
      <c r="K10553" s="60"/>
      <c r="L10553" s="60"/>
      <c r="M10553" s="60"/>
      <c r="N10553" s="60"/>
      <c r="O10553" s="60"/>
      <c r="P10553" s="60"/>
      <c r="Q10553" s="60"/>
      <c r="R10553" s="334">
        <v>27264</v>
      </c>
      <c r="S10553" s="319" t="s">
        <v>358</v>
      </c>
      <c r="BE10553" s="60"/>
      <c r="BR10553" s="60"/>
      <c r="BX10553" s="151"/>
      <c r="CB10553" s="151"/>
      <c r="CM10553" s="151"/>
      <c r="CO10553" s="151"/>
      <c r="CT10553" s="151"/>
      <c r="CY10553" s="151"/>
    </row>
    <row r="10554" spans="1:103" x14ac:dyDescent="0.2">
      <c r="A10554" s="60"/>
      <c r="B10554" s="60"/>
      <c r="C10554" s="60"/>
      <c r="D10554" s="60"/>
      <c r="E10554" s="60"/>
      <c r="F10554" s="60"/>
      <c r="G10554" s="60"/>
      <c r="H10554" s="60"/>
      <c r="I10554" s="60"/>
      <c r="J10554" s="60"/>
      <c r="K10554" s="60"/>
      <c r="L10554" s="60"/>
      <c r="M10554" s="60"/>
      <c r="N10554" s="60"/>
      <c r="O10554" s="60"/>
      <c r="P10554" s="60"/>
      <c r="Q10554" s="60"/>
      <c r="R10554" s="334">
        <v>27265</v>
      </c>
      <c r="S10554" s="319" t="s">
        <v>358</v>
      </c>
      <c r="BE10554" s="60"/>
      <c r="BR10554" s="60"/>
      <c r="BX10554" s="151"/>
      <c r="CB10554" s="151"/>
      <c r="CM10554" s="151"/>
      <c r="CO10554" s="151"/>
      <c r="CT10554" s="151"/>
      <c r="CY10554" s="151"/>
    </row>
    <row r="10555" spans="1:103" x14ac:dyDescent="0.2">
      <c r="A10555" s="60"/>
      <c r="B10555" s="60"/>
      <c r="C10555" s="60"/>
      <c r="D10555" s="60"/>
      <c r="E10555" s="60"/>
      <c r="F10555" s="60"/>
      <c r="G10555" s="60"/>
      <c r="H10555" s="60"/>
      <c r="I10555" s="60"/>
      <c r="J10555" s="60"/>
      <c r="K10555" s="60"/>
      <c r="L10555" s="60"/>
      <c r="M10555" s="60"/>
      <c r="N10555" s="60"/>
      <c r="O10555" s="60"/>
      <c r="P10555" s="60"/>
      <c r="Q10555" s="60"/>
      <c r="R10555" s="334">
        <v>27278</v>
      </c>
      <c r="S10555" s="319" t="s">
        <v>358</v>
      </c>
      <c r="BE10555" s="60"/>
      <c r="BR10555" s="60"/>
      <c r="BX10555" s="151"/>
      <c r="CB10555" s="151"/>
      <c r="CM10555" s="151"/>
      <c r="CO10555" s="151"/>
      <c r="CT10555" s="151"/>
      <c r="CY10555" s="151"/>
    </row>
    <row r="10556" spans="1:103" x14ac:dyDescent="0.2">
      <c r="A10556" s="60"/>
      <c r="B10556" s="60"/>
      <c r="C10556" s="60"/>
      <c r="D10556" s="60"/>
      <c r="E10556" s="60"/>
      <c r="F10556" s="60"/>
      <c r="G10556" s="60"/>
      <c r="H10556" s="60"/>
      <c r="I10556" s="60"/>
      <c r="J10556" s="60"/>
      <c r="K10556" s="60"/>
      <c r="L10556" s="60"/>
      <c r="M10556" s="60"/>
      <c r="N10556" s="60"/>
      <c r="O10556" s="60"/>
      <c r="P10556" s="60"/>
      <c r="Q10556" s="60"/>
      <c r="R10556" s="334">
        <v>27281</v>
      </c>
      <c r="S10556" s="319" t="s">
        <v>358</v>
      </c>
      <c r="BE10556" s="60"/>
      <c r="BR10556" s="60"/>
      <c r="BX10556" s="151"/>
      <c r="CB10556" s="151"/>
      <c r="CM10556" s="151"/>
      <c r="CO10556" s="151"/>
      <c r="CT10556" s="151"/>
      <c r="CY10556" s="151"/>
    </row>
    <row r="10557" spans="1:103" x14ac:dyDescent="0.2">
      <c r="A10557" s="60"/>
      <c r="B10557" s="60"/>
      <c r="C10557" s="60"/>
      <c r="D10557" s="60"/>
      <c r="E10557" s="60"/>
      <c r="F10557" s="60"/>
      <c r="G10557" s="60"/>
      <c r="H10557" s="60"/>
      <c r="I10557" s="60"/>
      <c r="J10557" s="60"/>
      <c r="K10557" s="60"/>
      <c r="L10557" s="60"/>
      <c r="M10557" s="60"/>
      <c r="N10557" s="60"/>
      <c r="O10557" s="60"/>
      <c r="P10557" s="60"/>
      <c r="Q10557" s="60"/>
      <c r="R10557" s="334">
        <v>27282</v>
      </c>
      <c r="S10557" s="319" t="s">
        <v>358</v>
      </c>
      <c r="BE10557" s="60"/>
      <c r="BR10557" s="60"/>
      <c r="BX10557" s="151"/>
      <c r="CB10557" s="151"/>
      <c r="CM10557" s="151"/>
      <c r="CO10557" s="151"/>
      <c r="CT10557" s="151"/>
      <c r="CY10557" s="151"/>
    </row>
    <row r="10558" spans="1:103" x14ac:dyDescent="0.2">
      <c r="A10558" s="60"/>
      <c r="B10558" s="60"/>
      <c r="C10558" s="60"/>
      <c r="D10558" s="60"/>
      <c r="E10558" s="60"/>
      <c r="F10558" s="60"/>
      <c r="G10558" s="60"/>
      <c r="H10558" s="60"/>
      <c r="I10558" s="60"/>
      <c r="J10558" s="60"/>
      <c r="K10558" s="60"/>
      <c r="L10558" s="60"/>
      <c r="M10558" s="60"/>
      <c r="N10558" s="60"/>
      <c r="O10558" s="60"/>
      <c r="P10558" s="60"/>
      <c r="Q10558" s="60"/>
      <c r="R10558" s="334">
        <v>27283</v>
      </c>
      <c r="S10558" s="319" t="s">
        <v>358</v>
      </c>
      <c r="BE10558" s="60"/>
      <c r="BR10558" s="60"/>
      <c r="BX10558" s="151"/>
      <c r="CB10558" s="151"/>
      <c r="CM10558" s="151"/>
      <c r="CO10558" s="151"/>
      <c r="CT10558" s="151"/>
      <c r="CY10558" s="151"/>
    </row>
    <row r="10559" spans="1:103" x14ac:dyDescent="0.2">
      <c r="A10559" s="60"/>
      <c r="B10559" s="60"/>
      <c r="C10559" s="60"/>
      <c r="D10559" s="60"/>
      <c r="E10559" s="60"/>
      <c r="F10559" s="60"/>
      <c r="G10559" s="60"/>
      <c r="H10559" s="60"/>
      <c r="I10559" s="60"/>
      <c r="J10559" s="60"/>
      <c r="K10559" s="60"/>
      <c r="L10559" s="60"/>
      <c r="M10559" s="60"/>
      <c r="N10559" s="60"/>
      <c r="O10559" s="60"/>
      <c r="P10559" s="60"/>
      <c r="Q10559" s="60"/>
      <c r="R10559" s="334">
        <v>27284</v>
      </c>
      <c r="S10559" s="319" t="s">
        <v>358</v>
      </c>
      <c r="BE10559" s="60"/>
      <c r="BR10559" s="60"/>
      <c r="BX10559" s="151"/>
      <c r="CB10559" s="151"/>
      <c r="CM10559" s="151"/>
      <c r="CO10559" s="151"/>
      <c r="CT10559" s="151"/>
      <c r="CY10559" s="151"/>
    </row>
    <row r="10560" spans="1:103" x14ac:dyDescent="0.2">
      <c r="A10560" s="60"/>
      <c r="B10560" s="60"/>
      <c r="C10560" s="60"/>
      <c r="D10560" s="60"/>
      <c r="E10560" s="60"/>
      <c r="F10560" s="60"/>
      <c r="G10560" s="60"/>
      <c r="H10560" s="60"/>
      <c r="I10560" s="60"/>
      <c r="J10560" s="60"/>
      <c r="K10560" s="60"/>
      <c r="L10560" s="60"/>
      <c r="M10560" s="60"/>
      <c r="N10560" s="60"/>
      <c r="O10560" s="60"/>
      <c r="P10560" s="60"/>
      <c r="Q10560" s="60"/>
      <c r="R10560" s="334">
        <v>27285</v>
      </c>
      <c r="S10560" s="319" t="s">
        <v>358</v>
      </c>
      <c r="BE10560" s="60"/>
      <c r="BR10560" s="60"/>
      <c r="BX10560" s="151"/>
      <c r="CB10560" s="151"/>
      <c r="CM10560" s="151"/>
      <c r="CO10560" s="151"/>
      <c r="CT10560" s="151"/>
      <c r="CY10560" s="151"/>
    </row>
    <row r="10561" spans="1:103" x14ac:dyDescent="0.2">
      <c r="A10561" s="60"/>
      <c r="B10561" s="60"/>
      <c r="C10561" s="60"/>
      <c r="D10561" s="60"/>
      <c r="E10561" s="60"/>
      <c r="F10561" s="60"/>
      <c r="G10561" s="60"/>
      <c r="H10561" s="60"/>
      <c r="I10561" s="60"/>
      <c r="J10561" s="60"/>
      <c r="K10561" s="60"/>
      <c r="L10561" s="60"/>
      <c r="M10561" s="60"/>
      <c r="N10561" s="60"/>
      <c r="O10561" s="60"/>
      <c r="P10561" s="60"/>
      <c r="Q10561" s="60"/>
      <c r="R10561" s="334">
        <v>27288</v>
      </c>
      <c r="S10561" s="319" t="s">
        <v>358</v>
      </c>
      <c r="BE10561" s="60"/>
      <c r="BR10561" s="60"/>
      <c r="BX10561" s="151"/>
      <c r="CB10561" s="151"/>
      <c r="CM10561" s="151"/>
      <c r="CO10561" s="151"/>
      <c r="CT10561" s="151"/>
      <c r="CY10561" s="151"/>
    </row>
    <row r="10562" spans="1:103" x14ac:dyDescent="0.2">
      <c r="A10562" s="60"/>
      <c r="B10562" s="60"/>
      <c r="C10562" s="60"/>
      <c r="D10562" s="60"/>
      <c r="E10562" s="60"/>
      <c r="F10562" s="60"/>
      <c r="G10562" s="60"/>
      <c r="H10562" s="60"/>
      <c r="I10562" s="60"/>
      <c r="J10562" s="60"/>
      <c r="K10562" s="60"/>
      <c r="L10562" s="60"/>
      <c r="M10562" s="60"/>
      <c r="N10562" s="60"/>
      <c r="O10562" s="60"/>
      <c r="P10562" s="60"/>
      <c r="Q10562" s="60"/>
      <c r="R10562" s="334">
        <v>27289</v>
      </c>
      <c r="S10562" s="319" t="s">
        <v>358</v>
      </c>
      <c r="BE10562" s="60"/>
      <c r="BR10562" s="60"/>
      <c r="BX10562" s="151"/>
      <c r="CB10562" s="151"/>
      <c r="CM10562" s="151"/>
      <c r="CO10562" s="151"/>
      <c r="CT10562" s="151"/>
      <c r="CY10562" s="151"/>
    </row>
    <row r="10563" spans="1:103" x14ac:dyDescent="0.2">
      <c r="A10563" s="60"/>
      <c r="B10563" s="60"/>
      <c r="C10563" s="60"/>
      <c r="D10563" s="60"/>
      <c r="E10563" s="60"/>
      <c r="F10563" s="60"/>
      <c r="G10563" s="60"/>
      <c r="H10563" s="60"/>
      <c r="I10563" s="60"/>
      <c r="J10563" s="60"/>
      <c r="K10563" s="60"/>
      <c r="L10563" s="60"/>
      <c r="M10563" s="60"/>
      <c r="N10563" s="60"/>
      <c r="O10563" s="60"/>
      <c r="P10563" s="60"/>
      <c r="Q10563" s="60"/>
      <c r="R10563" s="334">
        <v>27291</v>
      </c>
      <c r="S10563" s="319" t="s">
        <v>358</v>
      </c>
      <c r="BE10563" s="60"/>
      <c r="BR10563" s="60"/>
      <c r="BX10563" s="151"/>
      <c r="CB10563" s="151"/>
      <c r="CM10563" s="151"/>
      <c r="CO10563" s="151"/>
      <c r="CT10563" s="151"/>
      <c r="CY10563" s="151"/>
    </row>
    <row r="10564" spans="1:103" x14ac:dyDescent="0.2">
      <c r="A10564" s="60"/>
      <c r="B10564" s="60"/>
      <c r="C10564" s="60"/>
      <c r="D10564" s="60"/>
      <c r="E10564" s="60"/>
      <c r="F10564" s="60"/>
      <c r="G10564" s="60"/>
      <c r="H10564" s="60"/>
      <c r="I10564" s="60"/>
      <c r="J10564" s="60"/>
      <c r="K10564" s="60"/>
      <c r="L10564" s="60"/>
      <c r="M10564" s="60"/>
      <c r="N10564" s="60"/>
      <c r="O10564" s="60"/>
      <c r="P10564" s="60"/>
      <c r="Q10564" s="60"/>
      <c r="R10564" s="334">
        <v>27292</v>
      </c>
      <c r="S10564" s="319" t="s">
        <v>358</v>
      </c>
      <c r="BE10564" s="60"/>
      <c r="BR10564" s="60"/>
      <c r="BX10564" s="151"/>
      <c r="CB10564" s="151"/>
      <c r="CM10564" s="151"/>
      <c r="CO10564" s="151"/>
      <c r="CT10564" s="151"/>
      <c r="CY10564" s="151"/>
    </row>
    <row r="10565" spans="1:103" x14ac:dyDescent="0.2">
      <c r="A10565" s="60"/>
      <c r="B10565" s="60"/>
      <c r="C10565" s="60"/>
      <c r="D10565" s="60"/>
      <c r="E10565" s="60"/>
      <c r="F10565" s="60"/>
      <c r="G10565" s="60"/>
      <c r="H10565" s="60"/>
      <c r="I10565" s="60"/>
      <c r="J10565" s="60"/>
      <c r="K10565" s="60"/>
      <c r="L10565" s="60"/>
      <c r="M10565" s="60"/>
      <c r="N10565" s="60"/>
      <c r="O10565" s="60"/>
      <c r="P10565" s="60"/>
      <c r="Q10565" s="60"/>
      <c r="R10565" s="334">
        <v>27293</v>
      </c>
      <c r="S10565" s="319" t="s">
        <v>358</v>
      </c>
      <c r="BE10565" s="60"/>
      <c r="BR10565" s="60"/>
      <c r="BX10565" s="151"/>
      <c r="CB10565" s="151"/>
      <c r="CM10565" s="151"/>
      <c r="CO10565" s="151"/>
      <c r="CT10565" s="151"/>
      <c r="CY10565" s="151"/>
    </row>
    <row r="10566" spans="1:103" x14ac:dyDescent="0.2">
      <c r="A10566" s="60"/>
      <c r="B10566" s="60"/>
      <c r="C10566" s="60"/>
      <c r="D10566" s="60"/>
      <c r="E10566" s="60"/>
      <c r="F10566" s="60"/>
      <c r="G10566" s="60"/>
      <c r="H10566" s="60"/>
      <c r="I10566" s="60"/>
      <c r="J10566" s="60"/>
      <c r="K10566" s="60"/>
      <c r="L10566" s="60"/>
      <c r="M10566" s="60"/>
      <c r="N10566" s="60"/>
      <c r="O10566" s="60"/>
      <c r="P10566" s="60"/>
      <c r="Q10566" s="60"/>
      <c r="R10566" s="334">
        <v>27294</v>
      </c>
      <c r="S10566" s="319" t="s">
        <v>358</v>
      </c>
      <c r="BE10566" s="60"/>
      <c r="BR10566" s="60"/>
      <c r="BX10566" s="151"/>
      <c r="CB10566" s="151"/>
      <c r="CM10566" s="151"/>
      <c r="CO10566" s="151"/>
      <c r="CT10566" s="151"/>
      <c r="CY10566" s="151"/>
    </row>
    <row r="10567" spans="1:103" x14ac:dyDescent="0.2">
      <c r="A10567" s="60"/>
      <c r="B10567" s="60"/>
      <c r="C10567" s="60"/>
      <c r="D10567" s="60"/>
      <c r="E10567" s="60"/>
      <c r="F10567" s="60"/>
      <c r="G10567" s="60"/>
      <c r="H10567" s="60"/>
      <c r="I10567" s="60"/>
      <c r="J10567" s="60"/>
      <c r="K10567" s="60"/>
      <c r="L10567" s="60"/>
      <c r="M10567" s="60"/>
      <c r="N10567" s="60"/>
      <c r="O10567" s="60"/>
      <c r="P10567" s="60"/>
      <c r="Q10567" s="60"/>
      <c r="R10567" s="334">
        <v>27295</v>
      </c>
      <c r="S10567" s="319" t="s">
        <v>358</v>
      </c>
      <c r="BE10567" s="60"/>
      <c r="BR10567" s="60"/>
      <c r="BX10567" s="151"/>
      <c r="CB10567" s="151"/>
      <c r="CM10567" s="151"/>
      <c r="CO10567" s="151"/>
      <c r="CT10567" s="151"/>
      <c r="CY10567" s="151"/>
    </row>
    <row r="10568" spans="1:103" x14ac:dyDescent="0.2">
      <c r="A10568" s="60"/>
      <c r="B10568" s="60"/>
      <c r="C10568" s="60"/>
      <c r="D10568" s="60"/>
      <c r="E10568" s="60"/>
      <c r="F10568" s="60"/>
      <c r="G10568" s="60"/>
      <c r="H10568" s="60"/>
      <c r="I10568" s="60"/>
      <c r="J10568" s="60"/>
      <c r="K10568" s="60"/>
      <c r="L10568" s="60"/>
      <c r="M10568" s="60"/>
      <c r="N10568" s="60"/>
      <c r="O10568" s="60"/>
      <c r="P10568" s="60"/>
      <c r="Q10568" s="60"/>
      <c r="R10568" s="334">
        <v>27298</v>
      </c>
      <c r="S10568" s="319" t="s">
        <v>358</v>
      </c>
      <c r="BE10568" s="60"/>
      <c r="BR10568" s="60"/>
      <c r="BX10568" s="151"/>
      <c r="CB10568" s="151"/>
      <c r="CM10568" s="151"/>
      <c r="CO10568" s="151"/>
      <c r="CT10568" s="151"/>
      <c r="CY10568" s="151"/>
    </row>
    <row r="10569" spans="1:103" x14ac:dyDescent="0.2">
      <c r="A10569" s="60"/>
      <c r="B10569" s="60"/>
      <c r="C10569" s="60"/>
      <c r="D10569" s="60"/>
      <c r="E10569" s="60"/>
      <c r="F10569" s="60"/>
      <c r="G10569" s="60"/>
      <c r="H10569" s="60"/>
      <c r="I10569" s="60"/>
      <c r="J10569" s="60"/>
      <c r="K10569" s="60"/>
      <c r="L10569" s="60"/>
      <c r="M10569" s="60"/>
      <c r="N10569" s="60"/>
      <c r="O10569" s="60"/>
      <c r="P10569" s="60"/>
      <c r="Q10569" s="60"/>
      <c r="R10569" s="334">
        <v>27299</v>
      </c>
      <c r="S10569" s="319" t="s">
        <v>358</v>
      </c>
      <c r="BE10569" s="60"/>
      <c r="BR10569" s="60"/>
      <c r="BX10569" s="151"/>
      <c r="CB10569" s="151"/>
      <c r="CM10569" s="151"/>
      <c r="CO10569" s="151"/>
      <c r="CT10569" s="151"/>
      <c r="CY10569" s="151"/>
    </row>
    <row r="10570" spans="1:103" x14ac:dyDescent="0.2">
      <c r="A10570" s="60"/>
      <c r="B10570" s="60"/>
      <c r="C10570" s="60"/>
      <c r="D10570" s="60"/>
      <c r="E10570" s="60"/>
      <c r="F10570" s="60"/>
      <c r="G10570" s="60"/>
      <c r="H10570" s="60"/>
      <c r="I10570" s="60"/>
      <c r="J10570" s="60"/>
      <c r="K10570" s="60"/>
      <c r="L10570" s="60"/>
      <c r="M10570" s="60"/>
      <c r="N10570" s="60"/>
      <c r="O10570" s="60"/>
      <c r="P10570" s="60"/>
      <c r="Q10570" s="60"/>
      <c r="R10570" s="334">
        <v>27301</v>
      </c>
      <c r="S10570" s="319" t="s">
        <v>358</v>
      </c>
      <c r="BE10570" s="60"/>
      <c r="BR10570" s="60"/>
      <c r="BX10570" s="151"/>
      <c r="CB10570" s="151"/>
      <c r="CM10570" s="151"/>
      <c r="CO10570" s="151"/>
      <c r="CT10570" s="151"/>
      <c r="CY10570" s="151"/>
    </row>
    <row r="10571" spans="1:103" x14ac:dyDescent="0.2">
      <c r="A10571" s="60"/>
      <c r="B10571" s="60"/>
      <c r="C10571" s="60"/>
      <c r="D10571" s="60"/>
      <c r="E10571" s="60"/>
      <c r="F10571" s="60"/>
      <c r="G10571" s="60"/>
      <c r="H10571" s="60"/>
      <c r="I10571" s="60"/>
      <c r="J10571" s="60"/>
      <c r="K10571" s="60"/>
      <c r="L10571" s="60"/>
      <c r="M10571" s="60"/>
      <c r="N10571" s="60"/>
      <c r="O10571" s="60"/>
      <c r="P10571" s="60"/>
      <c r="Q10571" s="60"/>
      <c r="R10571" s="334">
        <v>27302</v>
      </c>
      <c r="S10571" s="319" t="s">
        <v>358</v>
      </c>
      <c r="BE10571" s="60"/>
      <c r="BR10571" s="60"/>
      <c r="BX10571" s="151"/>
      <c r="CB10571" s="151"/>
      <c r="CM10571" s="151"/>
      <c r="CO10571" s="151"/>
      <c r="CT10571" s="151"/>
      <c r="CY10571" s="151"/>
    </row>
    <row r="10572" spans="1:103" x14ac:dyDescent="0.2">
      <c r="A10572" s="60"/>
      <c r="B10572" s="60"/>
      <c r="C10572" s="60"/>
      <c r="D10572" s="60"/>
      <c r="E10572" s="60"/>
      <c r="F10572" s="60"/>
      <c r="G10572" s="60"/>
      <c r="H10572" s="60"/>
      <c r="I10572" s="60"/>
      <c r="J10572" s="60"/>
      <c r="K10572" s="60"/>
      <c r="L10572" s="60"/>
      <c r="M10572" s="60"/>
      <c r="N10572" s="60"/>
      <c r="O10572" s="60"/>
      <c r="P10572" s="60"/>
      <c r="Q10572" s="60"/>
      <c r="R10572" s="334">
        <v>27305</v>
      </c>
      <c r="S10572" s="319" t="s">
        <v>358</v>
      </c>
      <c r="BE10572" s="60"/>
      <c r="BR10572" s="60"/>
      <c r="BX10572" s="151"/>
      <c r="CB10572" s="151"/>
      <c r="CM10572" s="151"/>
      <c r="CO10572" s="151"/>
      <c r="CT10572" s="151"/>
      <c r="CY10572" s="151"/>
    </row>
    <row r="10573" spans="1:103" x14ac:dyDescent="0.2">
      <c r="A10573" s="60"/>
      <c r="B10573" s="60"/>
      <c r="C10573" s="60"/>
      <c r="D10573" s="60"/>
      <c r="E10573" s="60"/>
      <c r="F10573" s="60"/>
      <c r="G10573" s="60"/>
      <c r="H10573" s="60"/>
      <c r="I10573" s="60"/>
      <c r="J10573" s="60"/>
      <c r="K10573" s="60"/>
      <c r="L10573" s="60"/>
      <c r="M10573" s="60"/>
      <c r="N10573" s="60"/>
      <c r="O10573" s="60"/>
      <c r="P10573" s="60"/>
      <c r="Q10573" s="60"/>
      <c r="R10573" s="334">
        <v>27306</v>
      </c>
      <c r="S10573" s="319" t="s">
        <v>358</v>
      </c>
      <c r="BE10573" s="60"/>
      <c r="BR10573" s="60"/>
      <c r="BX10573" s="151"/>
      <c r="CB10573" s="151"/>
      <c r="CM10573" s="151"/>
      <c r="CO10573" s="151"/>
      <c r="CT10573" s="151"/>
      <c r="CY10573" s="151"/>
    </row>
    <row r="10574" spans="1:103" x14ac:dyDescent="0.2">
      <c r="A10574" s="60"/>
      <c r="B10574" s="60"/>
      <c r="C10574" s="60"/>
      <c r="D10574" s="60"/>
      <c r="E10574" s="60"/>
      <c r="F10574" s="60"/>
      <c r="G10574" s="60"/>
      <c r="H10574" s="60"/>
      <c r="I10574" s="60"/>
      <c r="J10574" s="60"/>
      <c r="K10574" s="60"/>
      <c r="L10574" s="60"/>
      <c r="M10574" s="60"/>
      <c r="N10574" s="60"/>
      <c r="O10574" s="60"/>
      <c r="P10574" s="60"/>
      <c r="Q10574" s="60"/>
      <c r="R10574" s="334">
        <v>27310</v>
      </c>
      <c r="S10574" s="319" t="s">
        <v>358</v>
      </c>
      <c r="BE10574" s="60"/>
      <c r="BR10574" s="60"/>
      <c r="BX10574" s="151"/>
      <c r="CB10574" s="151"/>
      <c r="CM10574" s="151"/>
      <c r="CO10574" s="151"/>
      <c r="CT10574" s="151"/>
      <c r="CY10574" s="151"/>
    </row>
    <row r="10575" spans="1:103" x14ac:dyDescent="0.2">
      <c r="A10575" s="60"/>
      <c r="B10575" s="60"/>
      <c r="C10575" s="60"/>
      <c r="D10575" s="60"/>
      <c r="E10575" s="60"/>
      <c r="F10575" s="60"/>
      <c r="G10575" s="60"/>
      <c r="H10575" s="60"/>
      <c r="I10575" s="60"/>
      <c r="J10575" s="60"/>
      <c r="K10575" s="60"/>
      <c r="L10575" s="60"/>
      <c r="M10575" s="60"/>
      <c r="N10575" s="60"/>
      <c r="O10575" s="60"/>
      <c r="P10575" s="60"/>
      <c r="Q10575" s="60"/>
      <c r="R10575" s="334">
        <v>27311</v>
      </c>
      <c r="S10575" s="319" t="s">
        <v>358</v>
      </c>
      <c r="BE10575" s="60"/>
      <c r="BR10575" s="60"/>
      <c r="BX10575" s="151"/>
      <c r="CB10575" s="151"/>
      <c r="CM10575" s="151"/>
      <c r="CO10575" s="151"/>
      <c r="CT10575" s="151"/>
      <c r="CY10575" s="151"/>
    </row>
    <row r="10576" spans="1:103" x14ac:dyDescent="0.2">
      <c r="A10576" s="60"/>
      <c r="B10576" s="60"/>
      <c r="C10576" s="60"/>
      <c r="D10576" s="60"/>
      <c r="E10576" s="60"/>
      <c r="F10576" s="60"/>
      <c r="G10576" s="60"/>
      <c r="H10576" s="60"/>
      <c r="I10576" s="60"/>
      <c r="J10576" s="60"/>
      <c r="K10576" s="60"/>
      <c r="L10576" s="60"/>
      <c r="M10576" s="60"/>
      <c r="N10576" s="60"/>
      <c r="O10576" s="60"/>
      <c r="P10576" s="60"/>
      <c r="Q10576" s="60"/>
      <c r="R10576" s="334">
        <v>27312</v>
      </c>
      <c r="S10576" s="319" t="s">
        <v>358</v>
      </c>
      <c r="BE10576" s="60"/>
      <c r="BR10576" s="60"/>
      <c r="BX10576" s="151"/>
      <c r="CB10576" s="151"/>
      <c r="CM10576" s="151"/>
      <c r="CO10576" s="151"/>
      <c r="CT10576" s="151"/>
      <c r="CY10576" s="151"/>
    </row>
    <row r="10577" spans="1:103" x14ac:dyDescent="0.2">
      <c r="A10577" s="60"/>
      <c r="B10577" s="60"/>
      <c r="C10577" s="60"/>
      <c r="D10577" s="60"/>
      <c r="E10577" s="60"/>
      <c r="F10577" s="60"/>
      <c r="G10577" s="60"/>
      <c r="H10577" s="60"/>
      <c r="I10577" s="60"/>
      <c r="J10577" s="60"/>
      <c r="K10577" s="60"/>
      <c r="L10577" s="60"/>
      <c r="M10577" s="60"/>
      <c r="N10577" s="60"/>
      <c r="O10577" s="60"/>
      <c r="P10577" s="60"/>
      <c r="Q10577" s="60"/>
      <c r="R10577" s="334">
        <v>27313</v>
      </c>
      <c r="S10577" s="319" t="s">
        <v>358</v>
      </c>
      <c r="BE10577" s="60"/>
      <c r="BR10577" s="60"/>
      <c r="BX10577" s="151"/>
      <c r="CB10577" s="151"/>
      <c r="CM10577" s="151"/>
      <c r="CO10577" s="151"/>
      <c r="CT10577" s="151"/>
      <c r="CY10577" s="151"/>
    </row>
    <row r="10578" spans="1:103" x14ac:dyDescent="0.2">
      <c r="A10578" s="60"/>
      <c r="B10578" s="60"/>
      <c r="C10578" s="60"/>
      <c r="D10578" s="60"/>
      <c r="E10578" s="60"/>
      <c r="F10578" s="60"/>
      <c r="G10578" s="60"/>
      <c r="H10578" s="60"/>
      <c r="I10578" s="60"/>
      <c r="J10578" s="60"/>
      <c r="K10578" s="60"/>
      <c r="L10578" s="60"/>
      <c r="M10578" s="60"/>
      <c r="N10578" s="60"/>
      <c r="O10578" s="60"/>
      <c r="P10578" s="60"/>
      <c r="Q10578" s="60"/>
      <c r="R10578" s="334">
        <v>27314</v>
      </c>
      <c r="S10578" s="319" t="s">
        <v>358</v>
      </c>
      <c r="BE10578" s="60"/>
      <c r="BR10578" s="60"/>
      <c r="BX10578" s="151"/>
      <c r="CB10578" s="151"/>
      <c r="CM10578" s="151"/>
      <c r="CO10578" s="151"/>
      <c r="CT10578" s="151"/>
      <c r="CY10578" s="151"/>
    </row>
    <row r="10579" spans="1:103" x14ac:dyDescent="0.2">
      <c r="A10579" s="60"/>
      <c r="B10579" s="60"/>
      <c r="C10579" s="60"/>
      <c r="D10579" s="60"/>
      <c r="E10579" s="60"/>
      <c r="F10579" s="60"/>
      <c r="G10579" s="60"/>
      <c r="H10579" s="60"/>
      <c r="I10579" s="60"/>
      <c r="J10579" s="60"/>
      <c r="K10579" s="60"/>
      <c r="L10579" s="60"/>
      <c r="M10579" s="60"/>
      <c r="N10579" s="60"/>
      <c r="O10579" s="60"/>
      <c r="P10579" s="60"/>
      <c r="Q10579" s="60"/>
      <c r="R10579" s="334">
        <v>27315</v>
      </c>
      <c r="S10579" s="319" t="s">
        <v>358</v>
      </c>
      <c r="BE10579" s="60"/>
      <c r="BR10579" s="60"/>
      <c r="BX10579" s="151"/>
      <c r="CB10579" s="151"/>
      <c r="CM10579" s="151"/>
      <c r="CO10579" s="151"/>
      <c r="CT10579" s="151"/>
      <c r="CY10579" s="151"/>
    </row>
    <row r="10580" spans="1:103" x14ac:dyDescent="0.2">
      <c r="A10580" s="60"/>
      <c r="B10580" s="60"/>
      <c r="C10580" s="60"/>
      <c r="D10580" s="60"/>
      <c r="E10580" s="60"/>
      <c r="F10580" s="60"/>
      <c r="G10580" s="60"/>
      <c r="H10580" s="60"/>
      <c r="I10580" s="60"/>
      <c r="J10580" s="60"/>
      <c r="K10580" s="60"/>
      <c r="L10580" s="60"/>
      <c r="M10580" s="60"/>
      <c r="N10580" s="60"/>
      <c r="O10580" s="60"/>
      <c r="P10580" s="60"/>
      <c r="Q10580" s="60"/>
      <c r="R10580" s="334">
        <v>27316</v>
      </c>
      <c r="S10580" s="319" t="s">
        <v>358</v>
      </c>
      <c r="BE10580" s="60"/>
      <c r="BR10580" s="60"/>
      <c r="BX10580" s="151"/>
      <c r="CB10580" s="151"/>
      <c r="CM10580" s="151"/>
      <c r="CO10580" s="151"/>
      <c r="CT10580" s="151"/>
      <c r="CY10580" s="151"/>
    </row>
    <row r="10581" spans="1:103" x14ac:dyDescent="0.2">
      <c r="A10581" s="60"/>
      <c r="B10581" s="60"/>
      <c r="C10581" s="60"/>
      <c r="D10581" s="60"/>
      <c r="E10581" s="60"/>
      <c r="F10581" s="60"/>
      <c r="G10581" s="60"/>
      <c r="H10581" s="60"/>
      <c r="I10581" s="60"/>
      <c r="J10581" s="60"/>
      <c r="K10581" s="60"/>
      <c r="L10581" s="60"/>
      <c r="M10581" s="60"/>
      <c r="N10581" s="60"/>
      <c r="O10581" s="60"/>
      <c r="P10581" s="60"/>
      <c r="Q10581" s="60"/>
      <c r="R10581" s="334">
        <v>27317</v>
      </c>
      <c r="S10581" s="319" t="s">
        <v>358</v>
      </c>
      <c r="BE10581" s="60"/>
      <c r="BR10581" s="60"/>
      <c r="BX10581" s="151"/>
      <c r="CB10581" s="151"/>
      <c r="CM10581" s="151"/>
      <c r="CO10581" s="151"/>
      <c r="CT10581" s="151"/>
      <c r="CY10581" s="151"/>
    </row>
    <row r="10582" spans="1:103" x14ac:dyDescent="0.2">
      <c r="A10582" s="60"/>
      <c r="B10582" s="60"/>
      <c r="C10582" s="60"/>
      <c r="D10582" s="60"/>
      <c r="E10582" s="60"/>
      <c r="F10582" s="60"/>
      <c r="G10582" s="60"/>
      <c r="H10582" s="60"/>
      <c r="I10582" s="60"/>
      <c r="J10582" s="60"/>
      <c r="K10582" s="60"/>
      <c r="L10582" s="60"/>
      <c r="M10582" s="60"/>
      <c r="N10582" s="60"/>
      <c r="O10582" s="60"/>
      <c r="P10582" s="60"/>
      <c r="Q10582" s="60"/>
      <c r="R10582" s="334">
        <v>27320</v>
      </c>
      <c r="S10582" s="319" t="s">
        <v>358</v>
      </c>
      <c r="BE10582" s="60"/>
      <c r="BR10582" s="60"/>
      <c r="BX10582" s="151"/>
      <c r="CB10582" s="151"/>
      <c r="CM10582" s="151"/>
      <c r="CO10582" s="151"/>
      <c r="CT10582" s="151"/>
      <c r="CY10582" s="151"/>
    </row>
    <row r="10583" spans="1:103" x14ac:dyDescent="0.2">
      <c r="A10583" s="60"/>
      <c r="B10583" s="60"/>
      <c r="C10583" s="60"/>
      <c r="D10583" s="60"/>
      <c r="E10583" s="60"/>
      <c r="F10583" s="60"/>
      <c r="G10583" s="60"/>
      <c r="H10583" s="60"/>
      <c r="I10583" s="60"/>
      <c r="J10583" s="60"/>
      <c r="K10583" s="60"/>
      <c r="L10583" s="60"/>
      <c r="M10583" s="60"/>
      <c r="N10583" s="60"/>
      <c r="O10583" s="60"/>
      <c r="P10583" s="60"/>
      <c r="Q10583" s="60"/>
      <c r="R10583" s="334">
        <v>27323</v>
      </c>
      <c r="S10583" s="319" t="s">
        <v>358</v>
      </c>
      <c r="BE10583" s="60"/>
      <c r="BR10583" s="60"/>
      <c r="BX10583" s="151"/>
      <c r="CB10583" s="151"/>
      <c r="CM10583" s="151"/>
      <c r="CO10583" s="151"/>
      <c r="CT10583" s="151"/>
      <c r="CY10583" s="151"/>
    </row>
    <row r="10584" spans="1:103" x14ac:dyDescent="0.2">
      <c r="A10584" s="60"/>
      <c r="B10584" s="60"/>
      <c r="C10584" s="60"/>
      <c r="D10584" s="60"/>
      <c r="E10584" s="60"/>
      <c r="F10584" s="60"/>
      <c r="G10584" s="60"/>
      <c r="H10584" s="60"/>
      <c r="I10584" s="60"/>
      <c r="J10584" s="60"/>
      <c r="K10584" s="60"/>
      <c r="L10584" s="60"/>
      <c r="M10584" s="60"/>
      <c r="N10584" s="60"/>
      <c r="O10584" s="60"/>
      <c r="P10584" s="60"/>
      <c r="Q10584" s="60"/>
      <c r="R10584" s="334">
        <v>27325</v>
      </c>
      <c r="S10584" s="319" t="s">
        <v>358</v>
      </c>
      <c r="BE10584" s="60"/>
      <c r="BR10584" s="60"/>
      <c r="BX10584" s="151"/>
      <c r="CB10584" s="151"/>
      <c r="CM10584" s="151"/>
      <c r="CO10584" s="151"/>
      <c r="CT10584" s="151"/>
      <c r="CY10584" s="151"/>
    </row>
    <row r="10585" spans="1:103" x14ac:dyDescent="0.2">
      <c r="A10585" s="60"/>
      <c r="B10585" s="60"/>
      <c r="C10585" s="60"/>
      <c r="D10585" s="60"/>
      <c r="E10585" s="60"/>
      <c r="F10585" s="60"/>
      <c r="G10585" s="60"/>
      <c r="H10585" s="60"/>
      <c r="I10585" s="60"/>
      <c r="J10585" s="60"/>
      <c r="K10585" s="60"/>
      <c r="L10585" s="60"/>
      <c r="M10585" s="60"/>
      <c r="N10585" s="60"/>
      <c r="O10585" s="60"/>
      <c r="P10585" s="60"/>
      <c r="Q10585" s="60"/>
      <c r="R10585" s="334">
        <v>27326</v>
      </c>
      <c r="S10585" s="319" t="s">
        <v>358</v>
      </c>
      <c r="BE10585" s="60"/>
      <c r="BR10585" s="60"/>
      <c r="BX10585" s="151"/>
      <c r="CB10585" s="151"/>
      <c r="CM10585" s="151"/>
      <c r="CO10585" s="151"/>
      <c r="CT10585" s="151"/>
      <c r="CY10585" s="151"/>
    </row>
    <row r="10586" spans="1:103" x14ac:dyDescent="0.2">
      <c r="A10586" s="60"/>
      <c r="B10586" s="60"/>
      <c r="C10586" s="60"/>
      <c r="D10586" s="60"/>
      <c r="E10586" s="60"/>
      <c r="F10586" s="60"/>
      <c r="G10586" s="60"/>
      <c r="H10586" s="60"/>
      <c r="I10586" s="60"/>
      <c r="J10586" s="60"/>
      <c r="K10586" s="60"/>
      <c r="L10586" s="60"/>
      <c r="M10586" s="60"/>
      <c r="N10586" s="60"/>
      <c r="O10586" s="60"/>
      <c r="P10586" s="60"/>
      <c r="Q10586" s="60"/>
      <c r="R10586" s="334">
        <v>27330</v>
      </c>
      <c r="S10586" s="319" t="s">
        <v>358</v>
      </c>
      <c r="BE10586" s="60"/>
      <c r="BR10586" s="60"/>
      <c r="BX10586" s="151"/>
      <c r="CB10586" s="151"/>
      <c r="CM10586" s="151"/>
      <c r="CO10586" s="151"/>
      <c r="CT10586" s="151"/>
      <c r="CY10586" s="151"/>
    </row>
    <row r="10587" spans="1:103" x14ac:dyDescent="0.2">
      <c r="A10587" s="60"/>
      <c r="B10587" s="60"/>
      <c r="C10587" s="60"/>
      <c r="D10587" s="60"/>
      <c r="E10587" s="60"/>
      <c r="F10587" s="60"/>
      <c r="G10587" s="60"/>
      <c r="H10587" s="60"/>
      <c r="I10587" s="60"/>
      <c r="J10587" s="60"/>
      <c r="K10587" s="60"/>
      <c r="L10587" s="60"/>
      <c r="M10587" s="60"/>
      <c r="N10587" s="60"/>
      <c r="O10587" s="60"/>
      <c r="P10587" s="60"/>
      <c r="Q10587" s="60"/>
      <c r="R10587" s="334">
        <v>27331</v>
      </c>
      <c r="S10587" s="319" t="s">
        <v>358</v>
      </c>
      <c r="BE10587" s="60"/>
      <c r="BR10587" s="60"/>
      <c r="BX10587" s="151"/>
      <c r="CB10587" s="151"/>
      <c r="CM10587" s="151"/>
      <c r="CO10587" s="151"/>
      <c r="CT10587" s="151"/>
      <c r="CY10587" s="151"/>
    </row>
    <row r="10588" spans="1:103" x14ac:dyDescent="0.2">
      <c r="A10588" s="60"/>
      <c r="B10588" s="60"/>
      <c r="C10588" s="60"/>
      <c r="D10588" s="60"/>
      <c r="E10588" s="60"/>
      <c r="F10588" s="60"/>
      <c r="G10588" s="60"/>
      <c r="H10588" s="60"/>
      <c r="I10588" s="60"/>
      <c r="J10588" s="60"/>
      <c r="K10588" s="60"/>
      <c r="L10588" s="60"/>
      <c r="M10588" s="60"/>
      <c r="N10588" s="60"/>
      <c r="O10588" s="60"/>
      <c r="P10588" s="60"/>
      <c r="Q10588" s="60"/>
      <c r="R10588" s="334">
        <v>27332</v>
      </c>
      <c r="S10588" s="319" t="s">
        <v>358</v>
      </c>
      <c r="BE10588" s="60"/>
      <c r="BR10588" s="60"/>
      <c r="BX10588" s="151"/>
      <c r="CB10588" s="151"/>
      <c r="CM10588" s="151"/>
      <c r="CO10588" s="151"/>
      <c r="CT10588" s="151"/>
      <c r="CY10588" s="151"/>
    </row>
    <row r="10589" spans="1:103" x14ac:dyDescent="0.2">
      <c r="A10589" s="60"/>
      <c r="B10589" s="60"/>
      <c r="C10589" s="60"/>
      <c r="D10589" s="60"/>
      <c r="E10589" s="60"/>
      <c r="F10589" s="60"/>
      <c r="G10589" s="60"/>
      <c r="H10589" s="60"/>
      <c r="I10589" s="60"/>
      <c r="J10589" s="60"/>
      <c r="K10589" s="60"/>
      <c r="L10589" s="60"/>
      <c r="M10589" s="60"/>
      <c r="N10589" s="60"/>
      <c r="O10589" s="60"/>
      <c r="P10589" s="60"/>
      <c r="Q10589" s="60"/>
      <c r="R10589" s="334">
        <v>27340</v>
      </c>
      <c r="S10589" s="319" t="s">
        <v>358</v>
      </c>
      <c r="BE10589" s="60"/>
      <c r="BR10589" s="60"/>
      <c r="BX10589" s="151"/>
      <c r="CB10589" s="151"/>
      <c r="CM10589" s="151"/>
      <c r="CO10589" s="151"/>
      <c r="CT10589" s="151"/>
      <c r="CY10589" s="151"/>
    </row>
    <row r="10590" spans="1:103" x14ac:dyDescent="0.2">
      <c r="A10590" s="60"/>
      <c r="B10590" s="60"/>
      <c r="C10590" s="60"/>
      <c r="D10590" s="60"/>
      <c r="E10590" s="60"/>
      <c r="F10590" s="60"/>
      <c r="G10590" s="60"/>
      <c r="H10590" s="60"/>
      <c r="I10590" s="60"/>
      <c r="J10590" s="60"/>
      <c r="K10590" s="60"/>
      <c r="L10590" s="60"/>
      <c r="M10590" s="60"/>
      <c r="N10590" s="60"/>
      <c r="O10590" s="60"/>
      <c r="P10590" s="60"/>
      <c r="Q10590" s="60"/>
      <c r="R10590" s="334">
        <v>27341</v>
      </c>
      <c r="S10590" s="319" t="s">
        <v>358</v>
      </c>
      <c r="BE10590" s="60"/>
      <c r="BR10590" s="60"/>
      <c r="BX10590" s="151"/>
      <c r="CB10590" s="151"/>
      <c r="CM10590" s="151"/>
      <c r="CO10590" s="151"/>
      <c r="CT10590" s="151"/>
      <c r="CY10590" s="151"/>
    </row>
    <row r="10591" spans="1:103" x14ac:dyDescent="0.2">
      <c r="A10591" s="60"/>
      <c r="B10591" s="60"/>
      <c r="C10591" s="60"/>
      <c r="D10591" s="60"/>
      <c r="E10591" s="60"/>
      <c r="F10591" s="60"/>
      <c r="G10591" s="60"/>
      <c r="H10591" s="60"/>
      <c r="I10591" s="60"/>
      <c r="J10591" s="60"/>
      <c r="K10591" s="60"/>
      <c r="L10591" s="60"/>
      <c r="M10591" s="60"/>
      <c r="N10591" s="60"/>
      <c r="O10591" s="60"/>
      <c r="P10591" s="60"/>
      <c r="Q10591" s="60"/>
      <c r="R10591" s="334">
        <v>27342</v>
      </c>
      <c r="S10591" s="319" t="s">
        <v>358</v>
      </c>
      <c r="BE10591" s="60"/>
      <c r="BR10591" s="60"/>
      <c r="BX10591" s="151"/>
      <c r="CB10591" s="151"/>
      <c r="CM10591" s="151"/>
      <c r="CO10591" s="151"/>
      <c r="CT10591" s="151"/>
      <c r="CY10591" s="151"/>
    </row>
    <row r="10592" spans="1:103" x14ac:dyDescent="0.2">
      <c r="A10592" s="60"/>
      <c r="B10592" s="60"/>
      <c r="C10592" s="60"/>
      <c r="D10592" s="60"/>
      <c r="E10592" s="60"/>
      <c r="F10592" s="60"/>
      <c r="G10592" s="60"/>
      <c r="H10592" s="60"/>
      <c r="I10592" s="60"/>
      <c r="J10592" s="60"/>
      <c r="K10592" s="60"/>
      <c r="L10592" s="60"/>
      <c r="M10592" s="60"/>
      <c r="N10592" s="60"/>
      <c r="O10592" s="60"/>
      <c r="P10592" s="60"/>
      <c r="Q10592" s="60"/>
      <c r="R10592" s="334">
        <v>27343</v>
      </c>
      <c r="S10592" s="319" t="s">
        <v>358</v>
      </c>
      <c r="BE10592" s="60"/>
      <c r="BR10592" s="60"/>
      <c r="BX10592" s="151"/>
      <c r="CB10592" s="151"/>
      <c r="CM10592" s="151"/>
      <c r="CO10592" s="151"/>
      <c r="CT10592" s="151"/>
      <c r="CY10592" s="151"/>
    </row>
    <row r="10593" spans="1:103" x14ac:dyDescent="0.2">
      <c r="A10593" s="60"/>
      <c r="B10593" s="60"/>
      <c r="C10593" s="60"/>
      <c r="D10593" s="60"/>
      <c r="E10593" s="60"/>
      <c r="F10593" s="60"/>
      <c r="G10593" s="60"/>
      <c r="H10593" s="60"/>
      <c r="I10593" s="60"/>
      <c r="J10593" s="60"/>
      <c r="K10593" s="60"/>
      <c r="L10593" s="60"/>
      <c r="M10593" s="60"/>
      <c r="N10593" s="60"/>
      <c r="O10593" s="60"/>
      <c r="P10593" s="60"/>
      <c r="Q10593" s="60"/>
      <c r="R10593" s="334">
        <v>27344</v>
      </c>
      <c r="S10593" s="319" t="s">
        <v>358</v>
      </c>
      <c r="BE10593" s="60"/>
      <c r="BR10593" s="60"/>
      <c r="BX10593" s="151"/>
      <c r="CB10593" s="151"/>
      <c r="CM10593" s="151"/>
      <c r="CO10593" s="151"/>
      <c r="CT10593" s="151"/>
      <c r="CY10593" s="151"/>
    </row>
    <row r="10594" spans="1:103" x14ac:dyDescent="0.2">
      <c r="A10594" s="60"/>
      <c r="B10594" s="60"/>
      <c r="C10594" s="60"/>
      <c r="D10594" s="60"/>
      <c r="E10594" s="60"/>
      <c r="F10594" s="60"/>
      <c r="G10594" s="60"/>
      <c r="H10594" s="60"/>
      <c r="I10594" s="60"/>
      <c r="J10594" s="60"/>
      <c r="K10594" s="60"/>
      <c r="L10594" s="60"/>
      <c r="M10594" s="60"/>
      <c r="N10594" s="60"/>
      <c r="O10594" s="60"/>
      <c r="P10594" s="60"/>
      <c r="Q10594" s="60"/>
      <c r="R10594" s="334">
        <v>27349</v>
      </c>
      <c r="S10594" s="319" t="s">
        <v>358</v>
      </c>
      <c r="BE10594" s="60"/>
      <c r="BR10594" s="60"/>
      <c r="BX10594" s="151"/>
      <c r="CB10594" s="151"/>
      <c r="CM10594" s="151"/>
      <c r="CO10594" s="151"/>
      <c r="CT10594" s="151"/>
      <c r="CY10594" s="151"/>
    </row>
    <row r="10595" spans="1:103" x14ac:dyDescent="0.2">
      <c r="A10595" s="60"/>
      <c r="B10595" s="60"/>
      <c r="C10595" s="60"/>
      <c r="D10595" s="60"/>
      <c r="E10595" s="60"/>
      <c r="F10595" s="60"/>
      <c r="G10595" s="60"/>
      <c r="H10595" s="60"/>
      <c r="I10595" s="60"/>
      <c r="J10595" s="60"/>
      <c r="K10595" s="60"/>
      <c r="L10595" s="60"/>
      <c r="M10595" s="60"/>
      <c r="N10595" s="60"/>
      <c r="O10595" s="60"/>
      <c r="P10595" s="60"/>
      <c r="Q10595" s="60"/>
      <c r="R10595" s="334">
        <v>27350</v>
      </c>
      <c r="S10595" s="319" t="s">
        <v>358</v>
      </c>
      <c r="BE10595" s="60"/>
      <c r="BR10595" s="60"/>
      <c r="BX10595" s="151"/>
      <c r="CB10595" s="151"/>
      <c r="CM10595" s="151"/>
      <c r="CO10595" s="151"/>
      <c r="CT10595" s="151"/>
      <c r="CY10595" s="151"/>
    </row>
    <row r="10596" spans="1:103" x14ac:dyDescent="0.2">
      <c r="A10596" s="60"/>
      <c r="B10596" s="60"/>
      <c r="C10596" s="60"/>
      <c r="D10596" s="60"/>
      <c r="E10596" s="60"/>
      <c r="F10596" s="60"/>
      <c r="G10596" s="60"/>
      <c r="H10596" s="60"/>
      <c r="I10596" s="60"/>
      <c r="J10596" s="60"/>
      <c r="K10596" s="60"/>
      <c r="L10596" s="60"/>
      <c r="M10596" s="60"/>
      <c r="N10596" s="60"/>
      <c r="O10596" s="60"/>
      <c r="P10596" s="60"/>
      <c r="Q10596" s="60"/>
      <c r="R10596" s="334">
        <v>27351</v>
      </c>
      <c r="S10596" s="319" t="s">
        <v>358</v>
      </c>
      <c r="BE10596" s="60"/>
      <c r="BR10596" s="60"/>
      <c r="BX10596" s="151"/>
      <c r="CB10596" s="151"/>
      <c r="CM10596" s="151"/>
      <c r="CO10596" s="151"/>
      <c r="CT10596" s="151"/>
      <c r="CY10596" s="151"/>
    </row>
    <row r="10597" spans="1:103" x14ac:dyDescent="0.2">
      <c r="A10597" s="60"/>
      <c r="B10597" s="60"/>
      <c r="C10597" s="60"/>
      <c r="D10597" s="60"/>
      <c r="E10597" s="60"/>
      <c r="F10597" s="60"/>
      <c r="G10597" s="60"/>
      <c r="H10597" s="60"/>
      <c r="I10597" s="60"/>
      <c r="J10597" s="60"/>
      <c r="K10597" s="60"/>
      <c r="L10597" s="60"/>
      <c r="M10597" s="60"/>
      <c r="N10597" s="60"/>
      <c r="O10597" s="60"/>
      <c r="P10597" s="60"/>
      <c r="Q10597" s="60"/>
      <c r="R10597" s="334">
        <v>27355</v>
      </c>
      <c r="S10597" s="319" t="s">
        <v>358</v>
      </c>
      <c r="BE10597" s="60"/>
      <c r="BR10597" s="60"/>
      <c r="BX10597" s="151"/>
      <c r="CB10597" s="151"/>
      <c r="CM10597" s="151"/>
      <c r="CO10597" s="151"/>
      <c r="CT10597" s="151"/>
      <c r="CY10597" s="151"/>
    </row>
    <row r="10598" spans="1:103" x14ac:dyDescent="0.2">
      <c r="A10598" s="60"/>
      <c r="B10598" s="60"/>
      <c r="C10598" s="60"/>
      <c r="D10598" s="60"/>
      <c r="E10598" s="60"/>
      <c r="F10598" s="60"/>
      <c r="G10598" s="60"/>
      <c r="H10598" s="60"/>
      <c r="I10598" s="60"/>
      <c r="J10598" s="60"/>
      <c r="K10598" s="60"/>
      <c r="L10598" s="60"/>
      <c r="M10598" s="60"/>
      <c r="N10598" s="60"/>
      <c r="O10598" s="60"/>
      <c r="P10598" s="60"/>
      <c r="Q10598" s="60"/>
      <c r="R10598" s="334">
        <v>27356</v>
      </c>
      <c r="S10598" s="319" t="s">
        <v>358</v>
      </c>
      <c r="BE10598" s="60"/>
      <c r="BR10598" s="60"/>
      <c r="BX10598" s="151"/>
      <c r="CB10598" s="151"/>
      <c r="CM10598" s="151"/>
      <c r="CO10598" s="151"/>
      <c r="CT10598" s="151"/>
      <c r="CY10598" s="151"/>
    </row>
    <row r="10599" spans="1:103" x14ac:dyDescent="0.2">
      <c r="A10599" s="60"/>
      <c r="B10599" s="60"/>
      <c r="C10599" s="60"/>
      <c r="D10599" s="60"/>
      <c r="E10599" s="60"/>
      <c r="F10599" s="60"/>
      <c r="G10599" s="60"/>
      <c r="H10599" s="60"/>
      <c r="I10599" s="60"/>
      <c r="J10599" s="60"/>
      <c r="K10599" s="60"/>
      <c r="L10599" s="60"/>
      <c r="M10599" s="60"/>
      <c r="N10599" s="60"/>
      <c r="O10599" s="60"/>
      <c r="P10599" s="60"/>
      <c r="Q10599" s="60"/>
      <c r="R10599" s="334">
        <v>27357</v>
      </c>
      <c r="S10599" s="319" t="s">
        <v>358</v>
      </c>
      <c r="BE10599" s="60"/>
      <c r="BR10599" s="60"/>
      <c r="BX10599" s="151"/>
      <c r="CB10599" s="151"/>
      <c r="CM10599" s="151"/>
      <c r="CO10599" s="151"/>
      <c r="CT10599" s="151"/>
      <c r="CY10599" s="151"/>
    </row>
    <row r="10600" spans="1:103" x14ac:dyDescent="0.2">
      <c r="A10600" s="60"/>
      <c r="B10600" s="60"/>
      <c r="C10600" s="60"/>
      <c r="D10600" s="60"/>
      <c r="E10600" s="60"/>
      <c r="F10600" s="60"/>
      <c r="G10600" s="60"/>
      <c r="H10600" s="60"/>
      <c r="I10600" s="60"/>
      <c r="J10600" s="60"/>
      <c r="K10600" s="60"/>
      <c r="L10600" s="60"/>
      <c r="M10600" s="60"/>
      <c r="N10600" s="60"/>
      <c r="O10600" s="60"/>
      <c r="P10600" s="60"/>
      <c r="Q10600" s="60"/>
      <c r="R10600" s="334">
        <v>27358</v>
      </c>
      <c r="S10600" s="319" t="s">
        <v>358</v>
      </c>
      <c r="BE10600" s="60"/>
      <c r="BR10600" s="60"/>
      <c r="BX10600" s="151"/>
      <c r="CB10600" s="151"/>
      <c r="CM10600" s="151"/>
      <c r="CO10600" s="151"/>
      <c r="CT10600" s="151"/>
      <c r="CY10600" s="151"/>
    </row>
    <row r="10601" spans="1:103" x14ac:dyDescent="0.2">
      <c r="A10601" s="60"/>
      <c r="B10601" s="60"/>
      <c r="C10601" s="60"/>
      <c r="D10601" s="60"/>
      <c r="E10601" s="60"/>
      <c r="F10601" s="60"/>
      <c r="G10601" s="60"/>
      <c r="H10601" s="60"/>
      <c r="I10601" s="60"/>
      <c r="J10601" s="60"/>
      <c r="K10601" s="60"/>
      <c r="L10601" s="60"/>
      <c r="M10601" s="60"/>
      <c r="N10601" s="60"/>
      <c r="O10601" s="60"/>
      <c r="P10601" s="60"/>
      <c r="Q10601" s="60"/>
      <c r="R10601" s="334">
        <v>27359</v>
      </c>
      <c r="S10601" s="319" t="s">
        <v>358</v>
      </c>
      <c r="BE10601" s="60"/>
      <c r="BR10601" s="60"/>
      <c r="BX10601" s="151"/>
      <c r="CB10601" s="151"/>
      <c r="CM10601" s="151"/>
      <c r="CO10601" s="151"/>
      <c r="CT10601" s="151"/>
      <c r="CY10601" s="151"/>
    </row>
    <row r="10602" spans="1:103" x14ac:dyDescent="0.2">
      <c r="A10602" s="60"/>
      <c r="B10602" s="60"/>
      <c r="C10602" s="60"/>
      <c r="D10602" s="60"/>
      <c r="E10602" s="60"/>
      <c r="F10602" s="60"/>
      <c r="G10602" s="60"/>
      <c r="H10602" s="60"/>
      <c r="I10602" s="60"/>
      <c r="J10602" s="60"/>
      <c r="K10602" s="60"/>
      <c r="L10602" s="60"/>
      <c r="M10602" s="60"/>
      <c r="N10602" s="60"/>
      <c r="O10602" s="60"/>
      <c r="P10602" s="60"/>
      <c r="Q10602" s="60"/>
      <c r="R10602" s="334">
        <v>27360</v>
      </c>
      <c r="S10602" s="319" t="s">
        <v>358</v>
      </c>
      <c r="BE10602" s="60"/>
      <c r="BR10602" s="60"/>
      <c r="BX10602" s="151"/>
      <c r="CB10602" s="151"/>
      <c r="CM10602" s="151"/>
      <c r="CO10602" s="151"/>
      <c r="CT10602" s="151"/>
      <c r="CY10602" s="151"/>
    </row>
    <row r="10603" spans="1:103" x14ac:dyDescent="0.2">
      <c r="A10603" s="60"/>
      <c r="B10603" s="60"/>
      <c r="C10603" s="60"/>
      <c r="D10603" s="60"/>
      <c r="E10603" s="60"/>
      <c r="F10603" s="60"/>
      <c r="G10603" s="60"/>
      <c r="H10603" s="60"/>
      <c r="I10603" s="60"/>
      <c r="J10603" s="60"/>
      <c r="K10603" s="60"/>
      <c r="L10603" s="60"/>
      <c r="M10603" s="60"/>
      <c r="N10603" s="60"/>
      <c r="O10603" s="60"/>
      <c r="P10603" s="60"/>
      <c r="Q10603" s="60"/>
      <c r="R10603" s="334">
        <v>27361</v>
      </c>
      <c r="S10603" s="319" t="s">
        <v>358</v>
      </c>
      <c r="BE10603" s="60"/>
      <c r="BR10603" s="60"/>
      <c r="BX10603" s="151"/>
      <c r="CB10603" s="151"/>
      <c r="CM10603" s="151"/>
      <c r="CO10603" s="151"/>
      <c r="CT10603" s="151"/>
      <c r="CY10603" s="151"/>
    </row>
    <row r="10604" spans="1:103" x14ac:dyDescent="0.2">
      <c r="A10604" s="60"/>
      <c r="B10604" s="60"/>
      <c r="C10604" s="60"/>
      <c r="D10604" s="60"/>
      <c r="E10604" s="60"/>
      <c r="F10604" s="60"/>
      <c r="G10604" s="60"/>
      <c r="H10604" s="60"/>
      <c r="I10604" s="60"/>
      <c r="J10604" s="60"/>
      <c r="K10604" s="60"/>
      <c r="L10604" s="60"/>
      <c r="M10604" s="60"/>
      <c r="N10604" s="60"/>
      <c r="O10604" s="60"/>
      <c r="P10604" s="60"/>
      <c r="Q10604" s="60"/>
      <c r="R10604" s="334">
        <v>27370</v>
      </c>
      <c r="S10604" s="319" t="s">
        <v>358</v>
      </c>
      <c r="BE10604" s="60"/>
      <c r="BR10604" s="60"/>
      <c r="BX10604" s="151"/>
      <c r="CB10604" s="151"/>
      <c r="CM10604" s="151"/>
      <c r="CO10604" s="151"/>
      <c r="CT10604" s="151"/>
      <c r="CY10604" s="151"/>
    </row>
    <row r="10605" spans="1:103" x14ac:dyDescent="0.2">
      <c r="A10605" s="60"/>
      <c r="B10605" s="60"/>
      <c r="C10605" s="60"/>
      <c r="D10605" s="60"/>
      <c r="E10605" s="60"/>
      <c r="F10605" s="60"/>
      <c r="G10605" s="60"/>
      <c r="H10605" s="60"/>
      <c r="I10605" s="60"/>
      <c r="J10605" s="60"/>
      <c r="K10605" s="60"/>
      <c r="L10605" s="60"/>
      <c r="M10605" s="60"/>
      <c r="N10605" s="60"/>
      <c r="O10605" s="60"/>
      <c r="P10605" s="60"/>
      <c r="Q10605" s="60"/>
      <c r="R10605" s="334">
        <v>27371</v>
      </c>
      <c r="S10605" s="319" t="s">
        <v>358</v>
      </c>
      <c r="BE10605" s="60"/>
      <c r="BR10605" s="60"/>
      <c r="BX10605" s="151"/>
      <c r="CB10605" s="151"/>
      <c r="CM10605" s="151"/>
      <c r="CO10605" s="151"/>
      <c r="CT10605" s="151"/>
      <c r="CY10605" s="151"/>
    </row>
    <row r="10606" spans="1:103" x14ac:dyDescent="0.2">
      <c r="A10606" s="60"/>
      <c r="B10606" s="60"/>
      <c r="C10606" s="60"/>
      <c r="D10606" s="60"/>
      <c r="E10606" s="60"/>
      <c r="F10606" s="60"/>
      <c r="G10606" s="60"/>
      <c r="H10606" s="60"/>
      <c r="I10606" s="60"/>
      <c r="J10606" s="60"/>
      <c r="K10606" s="60"/>
      <c r="L10606" s="60"/>
      <c r="M10606" s="60"/>
      <c r="N10606" s="60"/>
      <c r="O10606" s="60"/>
      <c r="P10606" s="60"/>
      <c r="Q10606" s="60"/>
      <c r="R10606" s="334">
        <v>27373</v>
      </c>
      <c r="S10606" s="319" t="s">
        <v>358</v>
      </c>
      <c r="BE10606" s="60"/>
      <c r="BR10606" s="60"/>
      <c r="BX10606" s="151"/>
      <c r="CB10606" s="151"/>
      <c r="CM10606" s="151"/>
      <c r="CO10606" s="151"/>
      <c r="CT10606" s="151"/>
      <c r="CY10606" s="151"/>
    </row>
    <row r="10607" spans="1:103" x14ac:dyDescent="0.2">
      <c r="A10607" s="60"/>
      <c r="B10607" s="60"/>
      <c r="C10607" s="60"/>
      <c r="D10607" s="60"/>
      <c r="E10607" s="60"/>
      <c r="F10607" s="60"/>
      <c r="G10607" s="60"/>
      <c r="H10607" s="60"/>
      <c r="I10607" s="60"/>
      <c r="J10607" s="60"/>
      <c r="K10607" s="60"/>
      <c r="L10607" s="60"/>
      <c r="M10607" s="60"/>
      <c r="N10607" s="60"/>
      <c r="O10607" s="60"/>
      <c r="P10607" s="60"/>
      <c r="Q10607" s="60"/>
      <c r="R10607" s="334">
        <v>27374</v>
      </c>
      <c r="S10607" s="319" t="s">
        <v>358</v>
      </c>
      <c r="BE10607" s="60"/>
      <c r="BR10607" s="60"/>
      <c r="BX10607" s="151"/>
      <c r="CB10607" s="151"/>
      <c r="CM10607" s="151"/>
      <c r="CO10607" s="151"/>
      <c r="CT10607" s="151"/>
      <c r="CY10607" s="151"/>
    </row>
    <row r="10608" spans="1:103" x14ac:dyDescent="0.2">
      <c r="A10608" s="60"/>
      <c r="B10608" s="60"/>
      <c r="C10608" s="60"/>
      <c r="D10608" s="60"/>
      <c r="E10608" s="60"/>
      <c r="F10608" s="60"/>
      <c r="G10608" s="60"/>
      <c r="H10608" s="60"/>
      <c r="I10608" s="60"/>
      <c r="J10608" s="60"/>
      <c r="K10608" s="60"/>
      <c r="L10608" s="60"/>
      <c r="M10608" s="60"/>
      <c r="N10608" s="60"/>
      <c r="O10608" s="60"/>
      <c r="P10608" s="60"/>
      <c r="Q10608" s="60"/>
      <c r="R10608" s="334">
        <v>27375</v>
      </c>
      <c r="S10608" s="319" t="s">
        <v>358</v>
      </c>
      <c r="BE10608" s="60"/>
      <c r="BR10608" s="60"/>
      <c r="BX10608" s="151"/>
      <c r="CB10608" s="151"/>
      <c r="CM10608" s="151"/>
      <c r="CO10608" s="151"/>
      <c r="CT10608" s="151"/>
      <c r="CY10608" s="151"/>
    </row>
    <row r="10609" spans="1:103" x14ac:dyDescent="0.2">
      <c r="A10609" s="60"/>
      <c r="B10609" s="60"/>
      <c r="C10609" s="60"/>
      <c r="D10609" s="60"/>
      <c r="E10609" s="60"/>
      <c r="F10609" s="60"/>
      <c r="G10609" s="60"/>
      <c r="H10609" s="60"/>
      <c r="I10609" s="60"/>
      <c r="J10609" s="60"/>
      <c r="K10609" s="60"/>
      <c r="L10609" s="60"/>
      <c r="M10609" s="60"/>
      <c r="N10609" s="60"/>
      <c r="O10609" s="60"/>
      <c r="P10609" s="60"/>
      <c r="Q10609" s="60"/>
      <c r="R10609" s="334">
        <v>27376</v>
      </c>
      <c r="S10609" s="319" t="s">
        <v>358</v>
      </c>
      <c r="BE10609" s="60"/>
      <c r="BR10609" s="60"/>
      <c r="BX10609" s="151"/>
      <c r="CB10609" s="151"/>
      <c r="CM10609" s="151"/>
      <c r="CO10609" s="151"/>
      <c r="CT10609" s="151"/>
      <c r="CY10609" s="151"/>
    </row>
    <row r="10610" spans="1:103" x14ac:dyDescent="0.2">
      <c r="A10610" s="60"/>
      <c r="B10610" s="60"/>
      <c r="C10610" s="60"/>
      <c r="D10610" s="60"/>
      <c r="E10610" s="60"/>
      <c r="F10610" s="60"/>
      <c r="G10610" s="60"/>
      <c r="H10610" s="60"/>
      <c r="I10610" s="60"/>
      <c r="J10610" s="60"/>
      <c r="K10610" s="60"/>
      <c r="L10610" s="60"/>
      <c r="M10610" s="60"/>
      <c r="N10610" s="60"/>
      <c r="O10610" s="60"/>
      <c r="P10610" s="60"/>
      <c r="Q10610" s="60"/>
      <c r="R10610" s="334">
        <v>27377</v>
      </c>
      <c r="S10610" s="319" t="s">
        <v>358</v>
      </c>
      <c r="BE10610" s="60"/>
      <c r="BR10610" s="60"/>
      <c r="BX10610" s="151"/>
      <c r="CB10610" s="151"/>
      <c r="CM10610" s="151"/>
      <c r="CO10610" s="151"/>
      <c r="CT10610" s="151"/>
      <c r="CY10610" s="151"/>
    </row>
    <row r="10611" spans="1:103" x14ac:dyDescent="0.2">
      <c r="A10611" s="60"/>
      <c r="B10611" s="60"/>
      <c r="C10611" s="60"/>
      <c r="D10611" s="60"/>
      <c r="E10611" s="60"/>
      <c r="F10611" s="60"/>
      <c r="G10611" s="60"/>
      <c r="H10611" s="60"/>
      <c r="I10611" s="60"/>
      <c r="J10611" s="60"/>
      <c r="K10611" s="60"/>
      <c r="L10611" s="60"/>
      <c r="M10611" s="60"/>
      <c r="N10611" s="60"/>
      <c r="O10611" s="60"/>
      <c r="P10611" s="60"/>
      <c r="Q10611" s="60"/>
      <c r="R10611" s="334">
        <v>27379</v>
      </c>
      <c r="S10611" s="319" t="s">
        <v>358</v>
      </c>
      <c r="BE10611" s="60"/>
      <c r="BR10611" s="60"/>
      <c r="BX10611" s="151"/>
      <c r="CB10611" s="151"/>
      <c r="CM10611" s="151"/>
      <c r="CO10611" s="151"/>
      <c r="CT10611" s="151"/>
      <c r="CY10611" s="151"/>
    </row>
    <row r="10612" spans="1:103" x14ac:dyDescent="0.2">
      <c r="A10612" s="60"/>
      <c r="B10612" s="60"/>
      <c r="C10612" s="60"/>
      <c r="D10612" s="60"/>
      <c r="E10612" s="60"/>
      <c r="F10612" s="60"/>
      <c r="G10612" s="60"/>
      <c r="H10612" s="60"/>
      <c r="I10612" s="60"/>
      <c r="J10612" s="60"/>
      <c r="K10612" s="60"/>
      <c r="L10612" s="60"/>
      <c r="M10612" s="60"/>
      <c r="N10612" s="60"/>
      <c r="O10612" s="60"/>
      <c r="P10612" s="60"/>
      <c r="Q10612" s="60"/>
      <c r="R10612" s="334">
        <v>27401</v>
      </c>
      <c r="S10612" s="319" t="s">
        <v>358</v>
      </c>
      <c r="BE10612" s="60"/>
      <c r="BR10612" s="60"/>
      <c r="BX10612" s="151"/>
      <c r="CB10612" s="151"/>
      <c r="CM10612" s="151"/>
      <c r="CO10612" s="151"/>
      <c r="CT10612" s="151"/>
      <c r="CY10612" s="151"/>
    </row>
    <row r="10613" spans="1:103" x14ac:dyDescent="0.2">
      <c r="A10613" s="60"/>
      <c r="B10613" s="60"/>
      <c r="C10613" s="60"/>
      <c r="D10613" s="60"/>
      <c r="E10613" s="60"/>
      <c r="F10613" s="60"/>
      <c r="G10613" s="60"/>
      <c r="H10613" s="60"/>
      <c r="I10613" s="60"/>
      <c r="J10613" s="60"/>
      <c r="K10613" s="60"/>
      <c r="L10613" s="60"/>
      <c r="M10613" s="60"/>
      <c r="N10613" s="60"/>
      <c r="O10613" s="60"/>
      <c r="P10613" s="60"/>
      <c r="Q10613" s="60"/>
      <c r="R10613" s="334">
        <v>27402</v>
      </c>
      <c r="S10613" s="319" t="s">
        <v>358</v>
      </c>
      <c r="BE10613" s="60"/>
      <c r="BR10613" s="60"/>
      <c r="BX10613" s="151"/>
      <c r="CB10613" s="151"/>
      <c r="CM10613" s="151"/>
      <c r="CO10613" s="151"/>
      <c r="CT10613" s="151"/>
      <c r="CY10613" s="151"/>
    </row>
    <row r="10614" spans="1:103" x14ac:dyDescent="0.2">
      <c r="A10614" s="60"/>
      <c r="B10614" s="60"/>
      <c r="C10614" s="60"/>
      <c r="D10614" s="60"/>
      <c r="E10614" s="60"/>
      <c r="F10614" s="60"/>
      <c r="G10614" s="60"/>
      <c r="H10614" s="60"/>
      <c r="I10614" s="60"/>
      <c r="J10614" s="60"/>
      <c r="K10614" s="60"/>
      <c r="L10614" s="60"/>
      <c r="M10614" s="60"/>
      <c r="N10614" s="60"/>
      <c r="O10614" s="60"/>
      <c r="P10614" s="60"/>
      <c r="Q10614" s="60"/>
      <c r="R10614" s="334">
        <v>27403</v>
      </c>
      <c r="S10614" s="319" t="s">
        <v>358</v>
      </c>
      <c r="BE10614" s="60"/>
      <c r="BR10614" s="60"/>
      <c r="BX10614" s="151"/>
      <c r="CB10614" s="151"/>
      <c r="CM10614" s="151"/>
      <c r="CO10614" s="151"/>
      <c r="CT10614" s="151"/>
      <c r="CY10614" s="151"/>
    </row>
    <row r="10615" spans="1:103" x14ac:dyDescent="0.2">
      <c r="A10615" s="60"/>
      <c r="B10615" s="60"/>
      <c r="C10615" s="60"/>
      <c r="D10615" s="60"/>
      <c r="E10615" s="60"/>
      <c r="F10615" s="60"/>
      <c r="G10615" s="60"/>
      <c r="H10615" s="60"/>
      <c r="I10615" s="60"/>
      <c r="J10615" s="60"/>
      <c r="K10615" s="60"/>
      <c r="L10615" s="60"/>
      <c r="M10615" s="60"/>
      <c r="N10615" s="60"/>
      <c r="O10615" s="60"/>
      <c r="P10615" s="60"/>
      <c r="Q10615" s="60"/>
      <c r="R10615" s="334">
        <v>27404</v>
      </c>
      <c r="S10615" s="319" t="s">
        <v>358</v>
      </c>
      <c r="BE10615" s="60"/>
      <c r="BR10615" s="60"/>
      <c r="BX10615" s="151"/>
      <c r="CB10615" s="151"/>
      <c r="CM10615" s="151"/>
      <c r="CO10615" s="151"/>
      <c r="CT10615" s="151"/>
      <c r="CY10615" s="151"/>
    </row>
    <row r="10616" spans="1:103" x14ac:dyDescent="0.2">
      <c r="A10616" s="60"/>
      <c r="B10616" s="60"/>
      <c r="C10616" s="60"/>
      <c r="D10616" s="60"/>
      <c r="E10616" s="60"/>
      <c r="F10616" s="60"/>
      <c r="G10616" s="60"/>
      <c r="H10616" s="60"/>
      <c r="I10616" s="60"/>
      <c r="J10616" s="60"/>
      <c r="K10616" s="60"/>
      <c r="L10616" s="60"/>
      <c r="M10616" s="60"/>
      <c r="N10616" s="60"/>
      <c r="O10616" s="60"/>
      <c r="P10616" s="60"/>
      <c r="Q10616" s="60"/>
      <c r="R10616" s="334">
        <v>27405</v>
      </c>
      <c r="S10616" s="319" t="s">
        <v>358</v>
      </c>
      <c r="BE10616" s="60"/>
      <c r="BR10616" s="60"/>
      <c r="BX10616" s="151"/>
      <c r="CB10616" s="151"/>
      <c r="CM10616" s="151"/>
      <c r="CO10616" s="151"/>
      <c r="CT10616" s="151"/>
      <c r="CY10616" s="151"/>
    </row>
    <row r="10617" spans="1:103" x14ac:dyDescent="0.2">
      <c r="A10617" s="60"/>
      <c r="B10617" s="60"/>
      <c r="C10617" s="60"/>
      <c r="D10617" s="60"/>
      <c r="E10617" s="60"/>
      <c r="F10617" s="60"/>
      <c r="G10617" s="60"/>
      <c r="H10617" s="60"/>
      <c r="I10617" s="60"/>
      <c r="J10617" s="60"/>
      <c r="K10617" s="60"/>
      <c r="L10617" s="60"/>
      <c r="M10617" s="60"/>
      <c r="N10617" s="60"/>
      <c r="O10617" s="60"/>
      <c r="P10617" s="60"/>
      <c r="Q10617" s="60"/>
      <c r="R10617" s="334">
        <v>27406</v>
      </c>
      <c r="S10617" s="319" t="s">
        <v>358</v>
      </c>
      <c r="BE10617" s="60"/>
      <c r="BR10617" s="60"/>
      <c r="BX10617" s="151"/>
      <c r="CB10617" s="151"/>
      <c r="CM10617" s="151"/>
      <c r="CO10617" s="151"/>
      <c r="CT10617" s="151"/>
      <c r="CY10617" s="151"/>
    </row>
    <row r="10618" spans="1:103" x14ac:dyDescent="0.2">
      <c r="A10618" s="60"/>
      <c r="B10618" s="60"/>
      <c r="C10618" s="60"/>
      <c r="D10618" s="60"/>
      <c r="E10618" s="60"/>
      <c r="F10618" s="60"/>
      <c r="G10618" s="60"/>
      <c r="H10618" s="60"/>
      <c r="I10618" s="60"/>
      <c r="J10618" s="60"/>
      <c r="K10618" s="60"/>
      <c r="L10618" s="60"/>
      <c r="M10618" s="60"/>
      <c r="N10618" s="60"/>
      <c r="O10618" s="60"/>
      <c r="P10618" s="60"/>
      <c r="Q10618" s="60"/>
      <c r="R10618" s="334">
        <v>27407</v>
      </c>
      <c r="S10618" s="319" t="s">
        <v>358</v>
      </c>
      <c r="BE10618" s="60"/>
      <c r="BR10618" s="60"/>
      <c r="BX10618" s="151"/>
      <c r="CB10618" s="151"/>
      <c r="CM10618" s="151"/>
      <c r="CO10618" s="151"/>
      <c r="CT10618" s="151"/>
      <c r="CY10618" s="151"/>
    </row>
    <row r="10619" spans="1:103" x14ac:dyDescent="0.2">
      <c r="A10619" s="60"/>
      <c r="B10619" s="60"/>
      <c r="C10619" s="60"/>
      <c r="D10619" s="60"/>
      <c r="E10619" s="60"/>
      <c r="F10619" s="60"/>
      <c r="G10619" s="60"/>
      <c r="H10619" s="60"/>
      <c r="I10619" s="60"/>
      <c r="J10619" s="60"/>
      <c r="K10619" s="60"/>
      <c r="L10619" s="60"/>
      <c r="M10619" s="60"/>
      <c r="N10619" s="60"/>
      <c r="O10619" s="60"/>
      <c r="P10619" s="60"/>
      <c r="Q10619" s="60"/>
      <c r="R10619" s="334">
        <v>27408</v>
      </c>
      <c r="S10619" s="319" t="s">
        <v>358</v>
      </c>
      <c r="BE10619" s="60"/>
      <c r="BR10619" s="60"/>
      <c r="BX10619" s="151"/>
      <c r="CB10619" s="151"/>
      <c r="CM10619" s="151"/>
      <c r="CO10619" s="151"/>
      <c r="CT10619" s="151"/>
      <c r="CY10619" s="151"/>
    </row>
    <row r="10620" spans="1:103" x14ac:dyDescent="0.2">
      <c r="A10620" s="60"/>
      <c r="B10620" s="60"/>
      <c r="C10620" s="60"/>
      <c r="D10620" s="60"/>
      <c r="E10620" s="60"/>
      <c r="F10620" s="60"/>
      <c r="G10620" s="60"/>
      <c r="H10620" s="60"/>
      <c r="I10620" s="60"/>
      <c r="J10620" s="60"/>
      <c r="K10620" s="60"/>
      <c r="L10620" s="60"/>
      <c r="M10620" s="60"/>
      <c r="N10620" s="60"/>
      <c r="O10620" s="60"/>
      <c r="P10620" s="60"/>
      <c r="Q10620" s="60"/>
      <c r="R10620" s="334">
        <v>27409</v>
      </c>
      <c r="S10620" s="319" t="s">
        <v>358</v>
      </c>
      <c r="BE10620" s="60"/>
      <c r="BR10620" s="60"/>
      <c r="BX10620" s="151"/>
      <c r="CB10620" s="151"/>
      <c r="CM10620" s="151"/>
      <c r="CO10620" s="151"/>
      <c r="CT10620" s="151"/>
      <c r="CY10620" s="151"/>
    </row>
    <row r="10621" spans="1:103" x14ac:dyDescent="0.2">
      <c r="A10621" s="60"/>
      <c r="B10621" s="60"/>
      <c r="C10621" s="60"/>
      <c r="D10621" s="60"/>
      <c r="E10621" s="60"/>
      <c r="F10621" s="60"/>
      <c r="G10621" s="60"/>
      <c r="H10621" s="60"/>
      <c r="I10621" s="60"/>
      <c r="J10621" s="60"/>
      <c r="K10621" s="60"/>
      <c r="L10621" s="60"/>
      <c r="M10621" s="60"/>
      <c r="N10621" s="60"/>
      <c r="O10621" s="60"/>
      <c r="P10621" s="60"/>
      <c r="Q10621" s="60"/>
      <c r="R10621" s="334">
        <v>27410</v>
      </c>
      <c r="S10621" s="319" t="s">
        <v>358</v>
      </c>
      <c r="BE10621" s="60"/>
      <c r="BR10621" s="60"/>
      <c r="BX10621" s="151"/>
      <c r="CB10621" s="151"/>
      <c r="CM10621" s="151"/>
      <c r="CO10621" s="151"/>
      <c r="CT10621" s="151"/>
      <c r="CY10621" s="151"/>
    </row>
    <row r="10622" spans="1:103" x14ac:dyDescent="0.2">
      <c r="A10622" s="60"/>
      <c r="B10622" s="60"/>
      <c r="C10622" s="60"/>
      <c r="D10622" s="60"/>
      <c r="E10622" s="60"/>
      <c r="F10622" s="60"/>
      <c r="G10622" s="60"/>
      <c r="H10622" s="60"/>
      <c r="I10622" s="60"/>
      <c r="J10622" s="60"/>
      <c r="K10622" s="60"/>
      <c r="L10622" s="60"/>
      <c r="M10622" s="60"/>
      <c r="N10622" s="60"/>
      <c r="O10622" s="60"/>
      <c r="P10622" s="60"/>
      <c r="Q10622" s="60"/>
      <c r="R10622" s="334">
        <v>27411</v>
      </c>
      <c r="S10622" s="319" t="s">
        <v>358</v>
      </c>
      <c r="BE10622" s="60"/>
      <c r="BR10622" s="60"/>
      <c r="BX10622" s="151"/>
      <c r="CB10622" s="151"/>
      <c r="CM10622" s="151"/>
      <c r="CO10622" s="151"/>
      <c r="CT10622" s="151"/>
      <c r="CY10622" s="151"/>
    </row>
    <row r="10623" spans="1:103" x14ac:dyDescent="0.2">
      <c r="A10623" s="60"/>
      <c r="B10623" s="60"/>
      <c r="C10623" s="60"/>
      <c r="D10623" s="60"/>
      <c r="E10623" s="60"/>
      <c r="F10623" s="60"/>
      <c r="G10623" s="60"/>
      <c r="H10623" s="60"/>
      <c r="I10623" s="60"/>
      <c r="J10623" s="60"/>
      <c r="K10623" s="60"/>
      <c r="L10623" s="60"/>
      <c r="M10623" s="60"/>
      <c r="N10623" s="60"/>
      <c r="O10623" s="60"/>
      <c r="P10623" s="60"/>
      <c r="Q10623" s="60"/>
      <c r="R10623" s="334">
        <v>27412</v>
      </c>
      <c r="S10623" s="319" t="s">
        <v>358</v>
      </c>
      <c r="BE10623" s="60"/>
      <c r="BR10623" s="60"/>
      <c r="BX10623" s="151"/>
      <c r="CB10623" s="151"/>
      <c r="CM10623" s="151"/>
      <c r="CO10623" s="151"/>
      <c r="CT10623" s="151"/>
      <c r="CY10623" s="151"/>
    </row>
    <row r="10624" spans="1:103" x14ac:dyDescent="0.2">
      <c r="A10624" s="60"/>
      <c r="B10624" s="60"/>
      <c r="C10624" s="60"/>
      <c r="D10624" s="60"/>
      <c r="E10624" s="60"/>
      <c r="F10624" s="60"/>
      <c r="G10624" s="60"/>
      <c r="H10624" s="60"/>
      <c r="I10624" s="60"/>
      <c r="J10624" s="60"/>
      <c r="K10624" s="60"/>
      <c r="L10624" s="60"/>
      <c r="M10624" s="60"/>
      <c r="N10624" s="60"/>
      <c r="O10624" s="60"/>
      <c r="P10624" s="60"/>
      <c r="Q10624" s="60"/>
      <c r="R10624" s="334">
        <v>27413</v>
      </c>
      <c r="S10624" s="319" t="s">
        <v>358</v>
      </c>
      <c r="BE10624" s="60"/>
      <c r="BR10624" s="60"/>
      <c r="BX10624" s="151"/>
      <c r="CB10624" s="151"/>
      <c r="CM10624" s="151"/>
      <c r="CO10624" s="151"/>
      <c r="CT10624" s="151"/>
      <c r="CY10624" s="151"/>
    </row>
    <row r="10625" spans="1:103" x14ac:dyDescent="0.2">
      <c r="A10625" s="60"/>
      <c r="B10625" s="60"/>
      <c r="C10625" s="60"/>
      <c r="D10625" s="60"/>
      <c r="E10625" s="60"/>
      <c r="F10625" s="60"/>
      <c r="G10625" s="60"/>
      <c r="H10625" s="60"/>
      <c r="I10625" s="60"/>
      <c r="J10625" s="60"/>
      <c r="K10625" s="60"/>
      <c r="L10625" s="60"/>
      <c r="M10625" s="60"/>
      <c r="N10625" s="60"/>
      <c r="O10625" s="60"/>
      <c r="P10625" s="60"/>
      <c r="Q10625" s="60"/>
      <c r="R10625" s="334">
        <v>27415</v>
      </c>
      <c r="S10625" s="319" t="s">
        <v>358</v>
      </c>
      <c r="BE10625" s="60"/>
      <c r="BR10625" s="60"/>
      <c r="BX10625" s="151"/>
      <c r="CB10625" s="151"/>
      <c r="CM10625" s="151"/>
      <c r="CO10625" s="151"/>
      <c r="CT10625" s="151"/>
      <c r="CY10625" s="151"/>
    </row>
    <row r="10626" spans="1:103" x14ac:dyDescent="0.2">
      <c r="A10626" s="60"/>
      <c r="B10626" s="60"/>
      <c r="C10626" s="60"/>
      <c r="D10626" s="60"/>
      <c r="E10626" s="60"/>
      <c r="F10626" s="60"/>
      <c r="G10626" s="60"/>
      <c r="H10626" s="60"/>
      <c r="I10626" s="60"/>
      <c r="J10626" s="60"/>
      <c r="K10626" s="60"/>
      <c r="L10626" s="60"/>
      <c r="M10626" s="60"/>
      <c r="N10626" s="60"/>
      <c r="O10626" s="60"/>
      <c r="P10626" s="60"/>
      <c r="Q10626" s="60"/>
      <c r="R10626" s="334">
        <v>27416</v>
      </c>
      <c r="S10626" s="319" t="s">
        <v>358</v>
      </c>
      <c r="BE10626" s="60"/>
      <c r="BR10626" s="60"/>
      <c r="BX10626" s="151"/>
      <c r="CB10626" s="151"/>
      <c r="CM10626" s="151"/>
      <c r="CO10626" s="151"/>
      <c r="CT10626" s="151"/>
      <c r="CY10626" s="151"/>
    </row>
    <row r="10627" spans="1:103" x14ac:dyDescent="0.2">
      <c r="A10627" s="60"/>
      <c r="B10627" s="60"/>
      <c r="C10627" s="60"/>
      <c r="D10627" s="60"/>
      <c r="E10627" s="60"/>
      <c r="F10627" s="60"/>
      <c r="G10627" s="60"/>
      <c r="H10627" s="60"/>
      <c r="I10627" s="60"/>
      <c r="J10627" s="60"/>
      <c r="K10627" s="60"/>
      <c r="L10627" s="60"/>
      <c r="M10627" s="60"/>
      <c r="N10627" s="60"/>
      <c r="O10627" s="60"/>
      <c r="P10627" s="60"/>
      <c r="Q10627" s="60"/>
      <c r="R10627" s="334">
        <v>27417</v>
      </c>
      <c r="S10627" s="319" t="s">
        <v>358</v>
      </c>
      <c r="BE10627" s="60"/>
      <c r="BR10627" s="60"/>
      <c r="BX10627" s="151"/>
      <c r="CB10627" s="151"/>
      <c r="CM10627" s="151"/>
      <c r="CO10627" s="151"/>
      <c r="CT10627" s="151"/>
      <c r="CY10627" s="151"/>
    </row>
    <row r="10628" spans="1:103" x14ac:dyDescent="0.2">
      <c r="A10628" s="60"/>
      <c r="B10628" s="60"/>
      <c r="C10628" s="60"/>
      <c r="D10628" s="60"/>
      <c r="E10628" s="60"/>
      <c r="F10628" s="60"/>
      <c r="G10628" s="60"/>
      <c r="H10628" s="60"/>
      <c r="I10628" s="60"/>
      <c r="J10628" s="60"/>
      <c r="K10628" s="60"/>
      <c r="L10628" s="60"/>
      <c r="M10628" s="60"/>
      <c r="N10628" s="60"/>
      <c r="O10628" s="60"/>
      <c r="P10628" s="60"/>
      <c r="Q10628" s="60"/>
      <c r="R10628" s="334">
        <v>27419</v>
      </c>
      <c r="S10628" s="319" t="s">
        <v>358</v>
      </c>
      <c r="BE10628" s="60"/>
      <c r="BR10628" s="60"/>
      <c r="BX10628" s="151"/>
      <c r="CB10628" s="151"/>
      <c r="CM10628" s="151"/>
      <c r="CO10628" s="151"/>
      <c r="CT10628" s="151"/>
      <c r="CY10628" s="151"/>
    </row>
    <row r="10629" spans="1:103" x14ac:dyDescent="0.2">
      <c r="A10629" s="60"/>
      <c r="B10629" s="60"/>
      <c r="C10629" s="60"/>
      <c r="D10629" s="60"/>
      <c r="E10629" s="60"/>
      <c r="F10629" s="60"/>
      <c r="G10629" s="60"/>
      <c r="H10629" s="60"/>
      <c r="I10629" s="60"/>
      <c r="J10629" s="60"/>
      <c r="K10629" s="60"/>
      <c r="L10629" s="60"/>
      <c r="M10629" s="60"/>
      <c r="N10629" s="60"/>
      <c r="O10629" s="60"/>
      <c r="P10629" s="60"/>
      <c r="Q10629" s="60"/>
      <c r="R10629" s="334">
        <v>27420</v>
      </c>
      <c r="S10629" s="319" t="s">
        <v>358</v>
      </c>
      <c r="BE10629" s="60"/>
      <c r="BR10629" s="60"/>
      <c r="BX10629" s="151"/>
      <c r="CB10629" s="151"/>
      <c r="CM10629" s="151"/>
      <c r="CO10629" s="151"/>
      <c r="CT10629" s="151"/>
      <c r="CY10629" s="151"/>
    </row>
    <row r="10630" spans="1:103" x14ac:dyDescent="0.2">
      <c r="A10630" s="60"/>
      <c r="B10630" s="60"/>
      <c r="C10630" s="60"/>
      <c r="D10630" s="60"/>
      <c r="E10630" s="60"/>
      <c r="F10630" s="60"/>
      <c r="G10630" s="60"/>
      <c r="H10630" s="60"/>
      <c r="I10630" s="60"/>
      <c r="J10630" s="60"/>
      <c r="K10630" s="60"/>
      <c r="L10630" s="60"/>
      <c r="M10630" s="60"/>
      <c r="N10630" s="60"/>
      <c r="O10630" s="60"/>
      <c r="P10630" s="60"/>
      <c r="Q10630" s="60"/>
      <c r="R10630" s="334">
        <v>27425</v>
      </c>
      <c r="S10630" s="319" t="s">
        <v>358</v>
      </c>
      <c r="BE10630" s="60"/>
      <c r="BR10630" s="60"/>
      <c r="BX10630" s="151"/>
      <c r="CB10630" s="151"/>
      <c r="CM10630" s="151"/>
      <c r="CO10630" s="151"/>
      <c r="CT10630" s="151"/>
      <c r="CY10630" s="151"/>
    </row>
    <row r="10631" spans="1:103" x14ac:dyDescent="0.2">
      <c r="A10631" s="60"/>
      <c r="B10631" s="60"/>
      <c r="C10631" s="60"/>
      <c r="D10631" s="60"/>
      <c r="E10631" s="60"/>
      <c r="F10631" s="60"/>
      <c r="G10631" s="60"/>
      <c r="H10631" s="60"/>
      <c r="I10631" s="60"/>
      <c r="J10631" s="60"/>
      <c r="K10631" s="60"/>
      <c r="L10631" s="60"/>
      <c r="M10631" s="60"/>
      <c r="N10631" s="60"/>
      <c r="O10631" s="60"/>
      <c r="P10631" s="60"/>
      <c r="Q10631" s="60"/>
      <c r="R10631" s="334">
        <v>27427</v>
      </c>
      <c r="S10631" s="319" t="s">
        <v>358</v>
      </c>
      <c r="BE10631" s="60"/>
      <c r="BR10631" s="60"/>
      <c r="BX10631" s="151"/>
      <c r="CB10631" s="151"/>
      <c r="CM10631" s="151"/>
      <c r="CO10631" s="151"/>
      <c r="CT10631" s="151"/>
      <c r="CY10631" s="151"/>
    </row>
    <row r="10632" spans="1:103" x14ac:dyDescent="0.2">
      <c r="A10632" s="60"/>
      <c r="B10632" s="60"/>
      <c r="C10632" s="60"/>
      <c r="D10632" s="60"/>
      <c r="E10632" s="60"/>
      <c r="F10632" s="60"/>
      <c r="G10632" s="60"/>
      <c r="H10632" s="60"/>
      <c r="I10632" s="60"/>
      <c r="J10632" s="60"/>
      <c r="K10632" s="60"/>
      <c r="L10632" s="60"/>
      <c r="M10632" s="60"/>
      <c r="N10632" s="60"/>
      <c r="O10632" s="60"/>
      <c r="P10632" s="60"/>
      <c r="Q10632" s="60"/>
      <c r="R10632" s="334">
        <v>27429</v>
      </c>
      <c r="S10632" s="319" t="s">
        <v>358</v>
      </c>
      <c r="BE10632" s="60"/>
      <c r="BR10632" s="60"/>
      <c r="BX10632" s="151"/>
      <c r="CB10632" s="151"/>
      <c r="CM10632" s="151"/>
      <c r="CO10632" s="151"/>
      <c r="CT10632" s="151"/>
      <c r="CY10632" s="151"/>
    </row>
    <row r="10633" spans="1:103" x14ac:dyDescent="0.2">
      <c r="A10633" s="60"/>
      <c r="B10633" s="60"/>
      <c r="C10633" s="60"/>
      <c r="D10633" s="60"/>
      <c r="E10633" s="60"/>
      <c r="F10633" s="60"/>
      <c r="G10633" s="60"/>
      <c r="H10633" s="60"/>
      <c r="I10633" s="60"/>
      <c r="J10633" s="60"/>
      <c r="K10633" s="60"/>
      <c r="L10633" s="60"/>
      <c r="M10633" s="60"/>
      <c r="N10633" s="60"/>
      <c r="O10633" s="60"/>
      <c r="P10633" s="60"/>
      <c r="Q10633" s="60"/>
      <c r="R10633" s="334">
        <v>27435</v>
      </c>
      <c r="S10633" s="319" t="s">
        <v>358</v>
      </c>
      <c r="BE10633" s="60"/>
      <c r="BR10633" s="60"/>
      <c r="BX10633" s="151"/>
      <c r="CB10633" s="151"/>
      <c r="CM10633" s="151"/>
      <c r="CO10633" s="151"/>
      <c r="CT10633" s="151"/>
      <c r="CY10633" s="151"/>
    </row>
    <row r="10634" spans="1:103" x14ac:dyDescent="0.2">
      <c r="A10634" s="60"/>
      <c r="B10634" s="60"/>
      <c r="C10634" s="60"/>
      <c r="D10634" s="60"/>
      <c r="E10634" s="60"/>
      <c r="F10634" s="60"/>
      <c r="G10634" s="60"/>
      <c r="H10634" s="60"/>
      <c r="I10634" s="60"/>
      <c r="J10634" s="60"/>
      <c r="K10634" s="60"/>
      <c r="L10634" s="60"/>
      <c r="M10634" s="60"/>
      <c r="N10634" s="60"/>
      <c r="O10634" s="60"/>
      <c r="P10634" s="60"/>
      <c r="Q10634" s="60"/>
      <c r="R10634" s="334">
        <v>27438</v>
      </c>
      <c r="S10634" s="319" t="s">
        <v>358</v>
      </c>
      <c r="BE10634" s="60"/>
      <c r="BR10634" s="60"/>
      <c r="BX10634" s="151"/>
      <c r="CB10634" s="151"/>
      <c r="CM10634" s="151"/>
      <c r="CO10634" s="151"/>
      <c r="CT10634" s="151"/>
      <c r="CY10634" s="151"/>
    </row>
    <row r="10635" spans="1:103" x14ac:dyDescent="0.2">
      <c r="A10635" s="60"/>
      <c r="B10635" s="60"/>
      <c r="C10635" s="60"/>
      <c r="D10635" s="60"/>
      <c r="E10635" s="60"/>
      <c r="F10635" s="60"/>
      <c r="G10635" s="60"/>
      <c r="H10635" s="60"/>
      <c r="I10635" s="60"/>
      <c r="J10635" s="60"/>
      <c r="K10635" s="60"/>
      <c r="L10635" s="60"/>
      <c r="M10635" s="60"/>
      <c r="N10635" s="60"/>
      <c r="O10635" s="60"/>
      <c r="P10635" s="60"/>
      <c r="Q10635" s="60"/>
      <c r="R10635" s="334">
        <v>27455</v>
      </c>
      <c r="S10635" s="319" t="s">
        <v>358</v>
      </c>
      <c r="BE10635" s="60"/>
      <c r="BR10635" s="60"/>
      <c r="BX10635" s="151"/>
      <c r="CB10635" s="151"/>
      <c r="CM10635" s="151"/>
      <c r="CO10635" s="151"/>
      <c r="CT10635" s="151"/>
      <c r="CY10635" s="151"/>
    </row>
    <row r="10636" spans="1:103" x14ac:dyDescent="0.2">
      <c r="A10636" s="60"/>
      <c r="B10636" s="60"/>
      <c r="C10636" s="60"/>
      <c r="D10636" s="60"/>
      <c r="E10636" s="60"/>
      <c r="F10636" s="60"/>
      <c r="G10636" s="60"/>
      <c r="H10636" s="60"/>
      <c r="I10636" s="60"/>
      <c r="J10636" s="60"/>
      <c r="K10636" s="60"/>
      <c r="L10636" s="60"/>
      <c r="M10636" s="60"/>
      <c r="N10636" s="60"/>
      <c r="O10636" s="60"/>
      <c r="P10636" s="60"/>
      <c r="Q10636" s="60"/>
      <c r="R10636" s="334">
        <v>27495</v>
      </c>
      <c r="S10636" s="319" t="s">
        <v>358</v>
      </c>
      <c r="BE10636" s="60"/>
      <c r="BR10636" s="60"/>
      <c r="BX10636" s="151"/>
      <c r="CB10636" s="151"/>
      <c r="CM10636" s="151"/>
      <c r="CO10636" s="151"/>
      <c r="CT10636" s="151"/>
      <c r="CY10636" s="151"/>
    </row>
    <row r="10637" spans="1:103" x14ac:dyDescent="0.2">
      <c r="A10637" s="60"/>
      <c r="B10637" s="60"/>
      <c r="C10637" s="60"/>
      <c r="D10637" s="60"/>
      <c r="E10637" s="60"/>
      <c r="F10637" s="60"/>
      <c r="G10637" s="60"/>
      <c r="H10637" s="60"/>
      <c r="I10637" s="60"/>
      <c r="J10637" s="60"/>
      <c r="K10637" s="60"/>
      <c r="L10637" s="60"/>
      <c r="M10637" s="60"/>
      <c r="N10637" s="60"/>
      <c r="O10637" s="60"/>
      <c r="P10637" s="60"/>
      <c r="Q10637" s="60"/>
      <c r="R10637" s="334">
        <v>27497</v>
      </c>
      <c r="S10637" s="319" t="s">
        <v>358</v>
      </c>
      <c r="BE10637" s="60"/>
      <c r="BR10637" s="60"/>
      <c r="BX10637" s="151"/>
      <c r="CB10637" s="151"/>
      <c r="CM10637" s="151"/>
      <c r="CO10637" s="151"/>
      <c r="CT10637" s="151"/>
      <c r="CY10637" s="151"/>
    </row>
    <row r="10638" spans="1:103" x14ac:dyDescent="0.2">
      <c r="A10638" s="60"/>
      <c r="B10638" s="60"/>
      <c r="C10638" s="60"/>
      <c r="D10638" s="60"/>
      <c r="E10638" s="60"/>
      <c r="F10638" s="60"/>
      <c r="G10638" s="60"/>
      <c r="H10638" s="60"/>
      <c r="I10638" s="60"/>
      <c r="J10638" s="60"/>
      <c r="K10638" s="60"/>
      <c r="L10638" s="60"/>
      <c r="M10638" s="60"/>
      <c r="N10638" s="60"/>
      <c r="O10638" s="60"/>
      <c r="P10638" s="60"/>
      <c r="Q10638" s="60"/>
      <c r="R10638" s="334">
        <v>27498</v>
      </c>
      <c r="S10638" s="319" t="s">
        <v>358</v>
      </c>
      <c r="BE10638" s="60"/>
      <c r="BR10638" s="60"/>
      <c r="BX10638" s="151"/>
      <c r="CB10638" s="151"/>
      <c r="CM10638" s="151"/>
      <c r="CO10638" s="151"/>
      <c r="CT10638" s="151"/>
      <c r="CY10638" s="151"/>
    </row>
    <row r="10639" spans="1:103" x14ac:dyDescent="0.2">
      <c r="A10639" s="60"/>
      <c r="B10639" s="60"/>
      <c r="C10639" s="60"/>
      <c r="D10639" s="60"/>
      <c r="E10639" s="60"/>
      <c r="F10639" s="60"/>
      <c r="G10639" s="60"/>
      <c r="H10639" s="60"/>
      <c r="I10639" s="60"/>
      <c r="J10639" s="60"/>
      <c r="K10639" s="60"/>
      <c r="L10639" s="60"/>
      <c r="M10639" s="60"/>
      <c r="N10639" s="60"/>
      <c r="O10639" s="60"/>
      <c r="P10639" s="60"/>
      <c r="Q10639" s="60"/>
      <c r="R10639" s="334">
        <v>27499</v>
      </c>
      <c r="S10639" s="319" t="s">
        <v>358</v>
      </c>
      <c r="BE10639" s="60"/>
      <c r="BR10639" s="60"/>
      <c r="BX10639" s="151"/>
      <c r="CB10639" s="151"/>
      <c r="CM10639" s="151"/>
      <c r="CO10639" s="151"/>
      <c r="CT10639" s="151"/>
      <c r="CY10639" s="151"/>
    </row>
    <row r="10640" spans="1:103" x14ac:dyDescent="0.2">
      <c r="A10640" s="60"/>
      <c r="B10640" s="60"/>
      <c r="C10640" s="60"/>
      <c r="D10640" s="60"/>
      <c r="E10640" s="60"/>
      <c r="F10640" s="60"/>
      <c r="G10640" s="60"/>
      <c r="H10640" s="60"/>
      <c r="I10640" s="60"/>
      <c r="J10640" s="60"/>
      <c r="K10640" s="60"/>
      <c r="L10640" s="60"/>
      <c r="M10640" s="60"/>
      <c r="N10640" s="60"/>
      <c r="O10640" s="60"/>
      <c r="P10640" s="60"/>
      <c r="Q10640" s="60"/>
      <c r="R10640" s="334">
        <v>27501</v>
      </c>
      <c r="S10640" s="319" t="s">
        <v>358</v>
      </c>
      <c r="BE10640" s="60"/>
      <c r="BR10640" s="60"/>
      <c r="BX10640" s="151"/>
      <c r="CB10640" s="151"/>
      <c r="CM10640" s="151"/>
      <c r="CO10640" s="151"/>
      <c r="CT10640" s="151"/>
      <c r="CY10640" s="151"/>
    </row>
    <row r="10641" spans="1:103" x14ac:dyDescent="0.2">
      <c r="A10641" s="60"/>
      <c r="B10641" s="60"/>
      <c r="C10641" s="60"/>
      <c r="D10641" s="60"/>
      <c r="E10641" s="60"/>
      <c r="F10641" s="60"/>
      <c r="G10641" s="60"/>
      <c r="H10641" s="60"/>
      <c r="I10641" s="60"/>
      <c r="J10641" s="60"/>
      <c r="K10641" s="60"/>
      <c r="L10641" s="60"/>
      <c r="M10641" s="60"/>
      <c r="N10641" s="60"/>
      <c r="O10641" s="60"/>
      <c r="P10641" s="60"/>
      <c r="Q10641" s="60"/>
      <c r="R10641" s="334">
        <v>27502</v>
      </c>
      <c r="S10641" s="319" t="s">
        <v>358</v>
      </c>
      <c r="BE10641" s="60"/>
      <c r="BR10641" s="60"/>
      <c r="BX10641" s="151"/>
      <c r="CB10641" s="151"/>
      <c r="CM10641" s="151"/>
      <c r="CO10641" s="151"/>
      <c r="CT10641" s="151"/>
      <c r="CY10641" s="151"/>
    </row>
    <row r="10642" spans="1:103" x14ac:dyDescent="0.2">
      <c r="A10642" s="60"/>
      <c r="B10642" s="60"/>
      <c r="C10642" s="60"/>
      <c r="D10642" s="60"/>
      <c r="E10642" s="60"/>
      <c r="F10642" s="60"/>
      <c r="G10642" s="60"/>
      <c r="H10642" s="60"/>
      <c r="I10642" s="60"/>
      <c r="J10642" s="60"/>
      <c r="K10642" s="60"/>
      <c r="L10642" s="60"/>
      <c r="M10642" s="60"/>
      <c r="N10642" s="60"/>
      <c r="O10642" s="60"/>
      <c r="P10642" s="60"/>
      <c r="Q10642" s="60"/>
      <c r="R10642" s="334">
        <v>27503</v>
      </c>
      <c r="S10642" s="319" t="s">
        <v>358</v>
      </c>
      <c r="BE10642" s="60"/>
      <c r="BR10642" s="60"/>
      <c r="BX10642" s="151"/>
      <c r="CB10642" s="151"/>
      <c r="CM10642" s="151"/>
      <c r="CO10642" s="151"/>
      <c r="CT10642" s="151"/>
      <c r="CY10642" s="151"/>
    </row>
    <row r="10643" spans="1:103" x14ac:dyDescent="0.2">
      <c r="A10643" s="60"/>
      <c r="B10643" s="60"/>
      <c r="C10643" s="60"/>
      <c r="D10643" s="60"/>
      <c r="E10643" s="60"/>
      <c r="F10643" s="60"/>
      <c r="G10643" s="60"/>
      <c r="H10643" s="60"/>
      <c r="I10643" s="60"/>
      <c r="J10643" s="60"/>
      <c r="K10643" s="60"/>
      <c r="L10643" s="60"/>
      <c r="M10643" s="60"/>
      <c r="N10643" s="60"/>
      <c r="O10643" s="60"/>
      <c r="P10643" s="60"/>
      <c r="Q10643" s="60"/>
      <c r="R10643" s="334">
        <v>27504</v>
      </c>
      <c r="S10643" s="319" t="s">
        <v>358</v>
      </c>
      <c r="BE10643" s="60"/>
      <c r="BR10643" s="60"/>
      <c r="BX10643" s="151"/>
      <c r="CB10643" s="151"/>
      <c r="CM10643" s="151"/>
      <c r="CO10643" s="151"/>
      <c r="CT10643" s="151"/>
      <c r="CY10643" s="151"/>
    </row>
    <row r="10644" spans="1:103" x14ac:dyDescent="0.2">
      <c r="A10644" s="60"/>
      <c r="B10644" s="60"/>
      <c r="C10644" s="60"/>
      <c r="D10644" s="60"/>
      <c r="E10644" s="60"/>
      <c r="F10644" s="60"/>
      <c r="G10644" s="60"/>
      <c r="H10644" s="60"/>
      <c r="I10644" s="60"/>
      <c r="J10644" s="60"/>
      <c r="K10644" s="60"/>
      <c r="L10644" s="60"/>
      <c r="M10644" s="60"/>
      <c r="N10644" s="60"/>
      <c r="O10644" s="60"/>
      <c r="P10644" s="60"/>
      <c r="Q10644" s="60"/>
      <c r="R10644" s="334">
        <v>27505</v>
      </c>
      <c r="S10644" s="319" t="s">
        <v>358</v>
      </c>
      <c r="BE10644" s="60"/>
      <c r="BR10644" s="60"/>
      <c r="BX10644" s="151"/>
      <c r="CB10644" s="151"/>
      <c r="CM10644" s="151"/>
      <c r="CO10644" s="151"/>
      <c r="CT10644" s="151"/>
      <c r="CY10644" s="151"/>
    </row>
    <row r="10645" spans="1:103" x14ac:dyDescent="0.2">
      <c r="A10645" s="60"/>
      <c r="B10645" s="60"/>
      <c r="C10645" s="60"/>
      <c r="D10645" s="60"/>
      <c r="E10645" s="60"/>
      <c r="F10645" s="60"/>
      <c r="G10645" s="60"/>
      <c r="H10645" s="60"/>
      <c r="I10645" s="60"/>
      <c r="J10645" s="60"/>
      <c r="K10645" s="60"/>
      <c r="L10645" s="60"/>
      <c r="M10645" s="60"/>
      <c r="N10645" s="60"/>
      <c r="O10645" s="60"/>
      <c r="P10645" s="60"/>
      <c r="Q10645" s="60"/>
      <c r="R10645" s="334">
        <v>27506</v>
      </c>
      <c r="S10645" s="319" t="s">
        <v>358</v>
      </c>
      <c r="BE10645" s="60"/>
      <c r="BR10645" s="60"/>
      <c r="BX10645" s="151"/>
      <c r="CB10645" s="151"/>
      <c r="CM10645" s="151"/>
      <c r="CO10645" s="151"/>
      <c r="CT10645" s="151"/>
      <c r="CY10645" s="151"/>
    </row>
    <row r="10646" spans="1:103" x14ac:dyDescent="0.2">
      <c r="A10646" s="60"/>
      <c r="B10646" s="60"/>
      <c r="C10646" s="60"/>
      <c r="D10646" s="60"/>
      <c r="E10646" s="60"/>
      <c r="F10646" s="60"/>
      <c r="G10646" s="60"/>
      <c r="H10646" s="60"/>
      <c r="I10646" s="60"/>
      <c r="J10646" s="60"/>
      <c r="K10646" s="60"/>
      <c r="L10646" s="60"/>
      <c r="M10646" s="60"/>
      <c r="N10646" s="60"/>
      <c r="O10646" s="60"/>
      <c r="P10646" s="60"/>
      <c r="Q10646" s="60"/>
      <c r="R10646" s="334">
        <v>27507</v>
      </c>
      <c r="S10646" s="319" t="s">
        <v>358</v>
      </c>
      <c r="BE10646" s="60"/>
      <c r="BR10646" s="60"/>
      <c r="BX10646" s="151"/>
      <c r="CB10646" s="151"/>
      <c r="CM10646" s="151"/>
      <c r="CO10646" s="151"/>
      <c r="CT10646" s="151"/>
      <c r="CY10646" s="151"/>
    </row>
    <row r="10647" spans="1:103" x14ac:dyDescent="0.2">
      <c r="A10647" s="60"/>
      <c r="B10647" s="60"/>
      <c r="C10647" s="60"/>
      <c r="D10647" s="60"/>
      <c r="E10647" s="60"/>
      <c r="F10647" s="60"/>
      <c r="G10647" s="60"/>
      <c r="H10647" s="60"/>
      <c r="I10647" s="60"/>
      <c r="J10647" s="60"/>
      <c r="K10647" s="60"/>
      <c r="L10647" s="60"/>
      <c r="M10647" s="60"/>
      <c r="N10647" s="60"/>
      <c r="O10647" s="60"/>
      <c r="P10647" s="60"/>
      <c r="Q10647" s="60"/>
      <c r="R10647" s="334">
        <v>27508</v>
      </c>
      <c r="S10647" s="319" t="s">
        <v>358</v>
      </c>
      <c r="BE10647" s="60"/>
      <c r="BR10647" s="60"/>
      <c r="BX10647" s="151"/>
      <c r="CB10647" s="151"/>
      <c r="CM10647" s="151"/>
      <c r="CO10647" s="151"/>
      <c r="CT10647" s="151"/>
      <c r="CY10647" s="151"/>
    </row>
    <row r="10648" spans="1:103" x14ac:dyDescent="0.2">
      <c r="A10648" s="60"/>
      <c r="B10648" s="60"/>
      <c r="C10648" s="60"/>
      <c r="D10648" s="60"/>
      <c r="E10648" s="60"/>
      <c r="F10648" s="60"/>
      <c r="G10648" s="60"/>
      <c r="H10648" s="60"/>
      <c r="I10648" s="60"/>
      <c r="J10648" s="60"/>
      <c r="K10648" s="60"/>
      <c r="L10648" s="60"/>
      <c r="M10648" s="60"/>
      <c r="N10648" s="60"/>
      <c r="O10648" s="60"/>
      <c r="P10648" s="60"/>
      <c r="Q10648" s="60"/>
      <c r="R10648" s="334">
        <v>27509</v>
      </c>
      <c r="S10648" s="319" t="s">
        <v>358</v>
      </c>
      <c r="BE10648" s="60"/>
      <c r="BR10648" s="60"/>
      <c r="BX10648" s="151"/>
      <c r="CB10648" s="151"/>
      <c r="CM10648" s="151"/>
      <c r="CO10648" s="151"/>
      <c r="CT10648" s="151"/>
      <c r="CY10648" s="151"/>
    </row>
    <row r="10649" spans="1:103" x14ac:dyDescent="0.2">
      <c r="A10649" s="60"/>
      <c r="B10649" s="60"/>
      <c r="C10649" s="60"/>
      <c r="D10649" s="60"/>
      <c r="E10649" s="60"/>
      <c r="F10649" s="60"/>
      <c r="G10649" s="60"/>
      <c r="H10649" s="60"/>
      <c r="I10649" s="60"/>
      <c r="J10649" s="60"/>
      <c r="K10649" s="60"/>
      <c r="L10649" s="60"/>
      <c r="M10649" s="60"/>
      <c r="N10649" s="60"/>
      <c r="O10649" s="60"/>
      <c r="P10649" s="60"/>
      <c r="Q10649" s="60"/>
      <c r="R10649" s="334">
        <v>27510</v>
      </c>
      <c r="S10649" s="319" t="s">
        <v>358</v>
      </c>
      <c r="BE10649" s="60"/>
      <c r="BR10649" s="60"/>
      <c r="BX10649" s="151"/>
      <c r="CB10649" s="151"/>
      <c r="CM10649" s="151"/>
      <c r="CO10649" s="151"/>
      <c r="CT10649" s="151"/>
      <c r="CY10649" s="151"/>
    </row>
    <row r="10650" spans="1:103" x14ac:dyDescent="0.2">
      <c r="A10650" s="60"/>
      <c r="B10650" s="60"/>
      <c r="C10650" s="60"/>
      <c r="D10650" s="60"/>
      <c r="E10650" s="60"/>
      <c r="F10650" s="60"/>
      <c r="G10650" s="60"/>
      <c r="H10650" s="60"/>
      <c r="I10650" s="60"/>
      <c r="J10650" s="60"/>
      <c r="K10650" s="60"/>
      <c r="L10650" s="60"/>
      <c r="M10650" s="60"/>
      <c r="N10650" s="60"/>
      <c r="O10650" s="60"/>
      <c r="P10650" s="60"/>
      <c r="Q10650" s="60"/>
      <c r="R10650" s="334">
        <v>27511</v>
      </c>
      <c r="S10650" s="319" t="s">
        <v>358</v>
      </c>
      <c r="BE10650" s="60"/>
      <c r="BR10650" s="60"/>
      <c r="BX10650" s="151"/>
      <c r="CB10650" s="151"/>
      <c r="CM10650" s="151"/>
      <c r="CO10650" s="151"/>
      <c r="CT10650" s="151"/>
      <c r="CY10650" s="151"/>
    </row>
    <row r="10651" spans="1:103" x14ac:dyDescent="0.2">
      <c r="A10651" s="60"/>
      <c r="B10651" s="60"/>
      <c r="C10651" s="60"/>
      <c r="D10651" s="60"/>
      <c r="E10651" s="60"/>
      <c r="F10651" s="60"/>
      <c r="G10651" s="60"/>
      <c r="H10651" s="60"/>
      <c r="I10651" s="60"/>
      <c r="J10651" s="60"/>
      <c r="K10651" s="60"/>
      <c r="L10651" s="60"/>
      <c r="M10651" s="60"/>
      <c r="N10651" s="60"/>
      <c r="O10651" s="60"/>
      <c r="P10651" s="60"/>
      <c r="Q10651" s="60"/>
      <c r="R10651" s="334">
        <v>27512</v>
      </c>
      <c r="S10651" s="319" t="s">
        <v>358</v>
      </c>
      <c r="BE10651" s="60"/>
      <c r="BR10651" s="60"/>
      <c r="BX10651" s="151"/>
      <c r="CB10651" s="151"/>
      <c r="CM10651" s="151"/>
      <c r="CO10651" s="151"/>
      <c r="CT10651" s="151"/>
      <c r="CY10651" s="151"/>
    </row>
    <row r="10652" spans="1:103" x14ac:dyDescent="0.2">
      <c r="A10652" s="60"/>
      <c r="B10652" s="60"/>
      <c r="C10652" s="60"/>
      <c r="D10652" s="60"/>
      <c r="E10652" s="60"/>
      <c r="F10652" s="60"/>
      <c r="G10652" s="60"/>
      <c r="H10652" s="60"/>
      <c r="I10652" s="60"/>
      <c r="J10652" s="60"/>
      <c r="K10652" s="60"/>
      <c r="L10652" s="60"/>
      <c r="M10652" s="60"/>
      <c r="N10652" s="60"/>
      <c r="O10652" s="60"/>
      <c r="P10652" s="60"/>
      <c r="Q10652" s="60"/>
      <c r="R10652" s="334">
        <v>27513</v>
      </c>
      <c r="S10652" s="319" t="s">
        <v>358</v>
      </c>
      <c r="BE10652" s="60"/>
      <c r="BR10652" s="60"/>
      <c r="BX10652" s="151"/>
      <c r="CB10652" s="151"/>
      <c r="CM10652" s="151"/>
      <c r="CO10652" s="151"/>
      <c r="CT10652" s="151"/>
      <c r="CY10652" s="151"/>
    </row>
    <row r="10653" spans="1:103" x14ac:dyDescent="0.2">
      <c r="A10653" s="60"/>
      <c r="B10653" s="60"/>
      <c r="C10653" s="60"/>
      <c r="D10653" s="60"/>
      <c r="E10653" s="60"/>
      <c r="F10653" s="60"/>
      <c r="G10653" s="60"/>
      <c r="H10653" s="60"/>
      <c r="I10653" s="60"/>
      <c r="J10653" s="60"/>
      <c r="K10653" s="60"/>
      <c r="L10653" s="60"/>
      <c r="M10653" s="60"/>
      <c r="N10653" s="60"/>
      <c r="O10653" s="60"/>
      <c r="P10653" s="60"/>
      <c r="Q10653" s="60"/>
      <c r="R10653" s="334">
        <v>27514</v>
      </c>
      <c r="S10653" s="319" t="s">
        <v>358</v>
      </c>
      <c r="BE10653" s="60"/>
      <c r="BR10653" s="60"/>
      <c r="BX10653" s="151"/>
      <c r="CB10653" s="151"/>
      <c r="CM10653" s="151"/>
      <c r="CO10653" s="151"/>
      <c r="CT10653" s="151"/>
      <c r="CY10653" s="151"/>
    </row>
    <row r="10654" spans="1:103" x14ac:dyDescent="0.2">
      <c r="A10654" s="60"/>
      <c r="B10654" s="60"/>
      <c r="C10654" s="60"/>
      <c r="D10654" s="60"/>
      <c r="E10654" s="60"/>
      <c r="F10654" s="60"/>
      <c r="G10654" s="60"/>
      <c r="H10654" s="60"/>
      <c r="I10654" s="60"/>
      <c r="J10654" s="60"/>
      <c r="K10654" s="60"/>
      <c r="L10654" s="60"/>
      <c r="M10654" s="60"/>
      <c r="N10654" s="60"/>
      <c r="O10654" s="60"/>
      <c r="P10654" s="60"/>
      <c r="Q10654" s="60"/>
      <c r="R10654" s="334">
        <v>27515</v>
      </c>
      <c r="S10654" s="319" t="s">
        <v>358</v>
      </c>
      <c r="BE10654" s="60"/>
      <c r="BR10654" s="60"/>
      <c r="BX10654" s="151"/>
      <c r="CB10654" s="151"/>
      <c r="CM10654" s="151"/>
      <c r="CO10654" s="151"/>
      <c r="CT10654" s="151"/>
      <c r="CY10654" s="151"/>
    </row>
    <row r="10655" spans="1:103" x14ac:dyDescent="0.2">
      <c r="A10655" s="60"/>
      <c r="B10655" s="60"/>
      <c r="C10655" s="60"/>
      <c r="D10655" s="60"/>
      <c r="E10655" s="60"/>
      <c r="F10655" s="60"/>
      <c r="G10655" s="60"/>
      <c r="H10655" s="60"/>
      <c r="I10655" s="60"/>
      <c r="J10655" s="60"/>
      <c r="K10655" s="60"/>
      <c r="L10655" s="60"/>
      <c r="M10655" s="60"/>
      <c r="N10655" s="60"/>
      <c r="O10655" s="60"/>
      <c r="P10655" s="60"/>
      <c r="Q10655" s="60"/>
      <c r="R10655" s="334">
        <v>27516</v>
      </c>
      <c r="S10655" s="319" t="s">
        <v>358</v>
      </c>
      <c r="BE10655" s="60"/>
      <c r="BR10655" s="60"/>
      <c r="BX10655" s="151"/>
      <c r="CB10655" s="151"/>
      <c r="CM10655" s="151"/>
      <c r="CO10655" s="151"/>
      <c r="CT10655" s="151"/>
      <c r="CY10655" s="151"/>
    </row>
    <row r="10656" spans="1:103" x14ac:dyDescent="0.2">
      <c r="A10656" s="60"/>
      <c r="B10656" s="60"/>
      <c r="C10656" s="60"/>
      <c r="D10656" s="60"/>
      <c r="E10656" s="60"/>
      <c r="F10656" s="60"/>
      <c r="G10656" s="60"/>
      <c r="H10656" s="60"/>
      <c r="I10656" s="60"/>
      <c r="J10656" s="60"/>
      <c r="K10656" s="60"/>
      <c r="L10656" s="60"/>
      <c r="M10656" s="60"/>
      <c r="N10656" s="60"/>
      <c r="O10656" s="60"/>
      <c r="P10656" s="60"/>
      <c r="Q10656" s="60"/>
      <c r="R10656" s="334">
        <v>27517</v>
      </c>
      <c r="S10656" s="319" t="s">
        <v>358</v>
      </c>
      <c r="BE10656" s="60"/>
      <c r="BR10656" s="60"/>
      <c r="BX10656" s="151"/>
      <c r="CB10656" s="151"/>
      <c r="CM10656" s="151"/>
      <c r="CO10656" s="151"/>
      <c r="CT10656" s="151"/>
      <c r="CY10656" s="151"/>
    </row>
    <row r="10657" spans="1:103" x14ac:dyDescent="0.2">
      <c r="A10657" s="60"/>
      <c r="B10657" s="60"/>
      <c r="C10657" s="60"/>
      <c r="D10657" s="60"/>
      <c r="E10657" s="60"/>
      <c r="F10657" s="60"/>
      <c r="G10657" s="60"/>
      <c r="H10657" s="60"/>
      <c r="I10657" s="60"/>
      <c r="J10657" s="60"/>
      <c r="K10657" s="60"/>
      <c r="L10657" s="60"/>
      <c r="M10657" s="60"/>
      <c r="N10657" s="60"/>
      <c r="O10657" s="60"/>
      <c r="P10657" s="60"/>
      <c r="Q10657" s="60"/>
      <c r="R10657" s="334">
        <v>27518</v>
      </c>
      <c r="S10657" s="319" t="s">
        <v>358</v>
      </c>
      <c r="BE10657" s="60"/>
      <c r="BR10657" s="60"/>
      <c r="BX10657" s="151"/>
      <c r="CB10657" s="151"/>
      <c r="CM10657" s="151"/>
      <c r="CO10657" s="151"/>
      <c r="CT10657" s="151"/>
      <c r="CY10657" s="151"/>
    </row>
    <row r="10658" spans="1:103" x14ac:dyDescent="0.2">
      <c r="A10658" s="60"/>
      <c r="B10658" s="60"/>
      <c r="C10658" s="60"/>
      <c r="D10658" s="60"/>
      <c r="E10658" s="60"/>
      <c r="F10658" s="60"/>
      <c r="G10658" s="60"/>
      <c r="H10658" s="60"/>
      <c r="I10658" s="60"/>
      <c r="J10658" s="60"/>
      <c r="K10658" s="60"/>
      <c r="L10658" s="60"/>
      <c r="M10658" s="60"/>
      <c r="N10658" s="60"/>
      <c r="O10658" s="60"/>
      <c r="P10658" s="60"/>
      <c r="Q10658" s="60"/>
      <c r="R10658" s="334">
        <v>27519</v>
      </c>
      <c r="S10658" s="319" t="s">
        <v>358</v>
      </c>
      <c r="BE10658" s="60"/>
      <c r="BR10658" s="60"/>
      <c r="BX10658" s="151"/>
      <c r="CB10658" s="151"/>
      <c r="CM10658" s="151"/>
      <c r="CO10658" s="151"/>
      <c r="CT10658" s="151"/>
      <c r="CY10658" s="151"/>
    </row>
    <row r="10659" spans="1:103" x14ac:dyDescent="0.2">
      <c r="A10659" s="60"/>
      <c r="B10659" s="60"/>
      <c r="C10659" s="60"/>
      <c r="D10659" s="60"/>
      <c r="E10659" s="60"/>
      <c r="F10659" s="60"/>
      <c r="G10659" s="60"/>
      <c r="H10659" s="60"/>
      <c r="I10659" s="60"/>
      <c r="J10659" s="60"/>
      <c r="K10659" s="60"/>
      <c r="L10659" s="60"/>
      <c r="M10659" s="60"/>
      <c r="N10659" s="60"/>
      <c r="O10659" s="60"/>
      <c r="P10659" s="60"/>
      <c r="Q10659" s="60"/>
      <c r="R10659" s="334">
        <v>27520</v>
      </c>
      <c r="S10659" s="319" t="s">
        <v>358</v>
      </c>
      <c r="BE10659" s="60"/>
      <c r="BR10659" s="60"/>
      <c r="BX10659" s="151"/>
      <c r="CB10659" s="151"/>
      <c r="CM10659" s="151"/>
      <c r="CO10659" s="151"/>
      <c r="CT10659" s="151"/>
      <c r="CY10659" s="151"/>
    </row>
    <row r="10660" spans="1:103" x14ac:dyDescent="0.2">
      <c r="A10660" s="60"/>
      <c r="B10660" s="60"/>
      <c r="C10660" s="60"/>
      <c r="D10660" s="60"/>
      <c r="E10660" s="60"/>
      <c r="F10660" s="60"/>
      <c r="G10660" s="60"/>
      <c r="H10660" s="60"/>
      <c r="I10660" s="60"/>
      <c r="J10660" s="60"/>
      <c r="K10660" s="60"/>
      <c r="L10660" s="60"/>
      <c r="M10660" s="60"/>
      <c r="N10660" s="60"/>
      <c r="O10660" s="60"/>
      <c r="P10660" s="60"/>
      <c r="Q10660" s="60"/>
      <c r="R10660" s="334">
        <v>27521</v>
      </c>
      <c r="S10660" s="319" t="s">
        <v>358</v>
      </c>
      <c r="BE10660" s="60"/>
      <c r="BR10660" s="60"/>
      <c r="BX10660" s="151"/>
      <c r="CB10660" s="151"/>
      <c r="CM10660" s="151"/>
      <c r="CO10660" s="151"/>
      <c r="CT10660" s="151"/>
      <c r="CY10660" s="151"/>
    </row>
    <row r="10661" spans="1:103" x14ac:dyDescent="0.2">
      <c r="A10661" s="60"/>
      <c r="B10661" s="60"/>
      <c r="C10661" s="60"/>
      <c r="D10661" s="60"/>
      <c r="E10661" s="60"/>
      <c r="F10661" s="60"/>
      <c r="G10661" s="60"/>
      <c r="H10661" s="60"/>
      <c r="I10661" s="60"/>
      <c r="J10661" s="60"/>
      <c r="K10661" s="60"/>
      <c r="L10661" s="60"/>
      <c r="M10661" s="60"/>
      <c r="N10661" s="60"/>
      <c r="O10661" s="60"/>
      <c r="P10661" s="60"/>
      <c r="Q10661" s="60"/>
      <c r="R10661" s="334">
        <v>27522</v>
      </c>
      <c r="S10661" s="319" t="s">
        <v>358</v>
      </c>
      <c r="BE10661" s="60"/>
      <c r="BR10661" s="60"/>
      <c r="BX10661" s="151"/>
      <c r="CB10661" s="151"/>
      <c r="CM10661" s="151"/>
      <c r="CO10661" s="151"/>
      <c r="CT10661" s="151"/>
      <c r="CY10661" s="151"/>
    </row>
    <row r="10662" spans="1:103" x14ac:dyDescent="0.2">
      <c r="A10662" s="60"/>
      <c r="B10662" s="60"/>
      <c r="C10662" s="60"/>
      <c r="D10662" s="60"/>
      <c r="E10662" s="60"/>
      <c r="F10662" s="60"/>
      <c r="G10662" s="60"/>
      <c r="H10662" s="60"/>
      <c r="I10662" s="60"/>
      <c r="J10662" s="60"/>
      <c r="K10662" s="60"/>
      <c r="L10662" s="60"/>
      <c r="M10662" s="60"/>
      <c r="N10662" s="60"/>
      <c r="O10662" s="60"/>
      <c r="P10662" s="60"/>
      <c r="Q10662" s="60"/>
      <c r="R10662" s="334">
        <v>27523</v>
      </c>
      <c r="S10662" s="319" t="s">
        <v>358</v>
      </c>
      <c r="BE10662" s="60"/>
      <c r="BR10662" s="60"/>
      <c r="BX10662" s="151"/>
      <c r="CB10662" s="151"/>
      <c r="CM10662" s="151"/>
      <c r="CO10662" s="151"/>
      <c r="CT10662" s="151"/>
      <c r="CY10662" s="151"/>
    </row>
    <row r="10663" spans="1:103" x14ac:dyDescent="0.2">
      <c r="A10663" s="60"/>
      <c r="B10663" s="60"/>
      <c r="C10663" s="60"/>
      <c r="D10663" s="60"/>
      <c r="E10663" s="60"/>
      <c r="F10663" s="60"/>
      <c r="G10663" s="60"/>
      <c r="H10663" s="60"/>
      <c r="I10663" s="60"/>
      <c r="J10663" s="60"/>
      <c r="K10663" s="60"/>
      <c r="L10663" s="60"/>
      <c r="M10663" s="60"/>
      <c r="N10663" s="60"/>
      <c r="O10663" s="60"/>
      <c r="P10663" s="60"/>
      <c r="Q10663" s="60"/>
      <c r="R10663" s="334">
        <v>27524</v>
      </c>
      <c r="S10663" s="319" t="s">
        <v>358</v>
      </c>
      <c r="BE10663" s="60"/>
      <c r="BR10663" s="60"/>
      <c r="BX10663" s="151"/>
      <c r="CB10663" s="151"/>
      <c r="CM10663" s="151"/>
      <c r="CO10663" s="151"/>
      <c r="CT10663" s="151"/>
      <c r="CY10663" s="151"/>
    </row>
    <row r="10664" spans="1:103" x14ac:dyDescent="0.2">
      <c r="A10664" s="60"/>
      <c r="B10664" s="60"/>
      <c r="C10664" s="60"/>
      <c r="D10664" s="60"/>
      <c r="E10664" s="60"/>
      <c r="F10664" s="60"/>
      <c r="G10664" s="60"/>
      <c r="H10664" s="60"/>
      <c r="I10664" s="60"/>
      <c r="J10664" s="60"/>
      <c r="K10664" s="60"/>
      <c r="L10664" s="60"/>
      <c r="M10664" s="60"/>
      <c r="N10664" s="60"/>
      <c r="O10664" s="60"/>
      <c r="P10664" s="60"/>
      <c r="Q10664" s="60"/>
      <c r="R10664" s="334">
        <v>27525</v>
      </c>
      <c r="S10664" s="319" t="s">
        <v>358</v>
      </c>
      <c r="BE10664" s="60"/>
      <c r="BR10664" s="60"/>
      <c r="BX10664" s="151"/>
      <c r="CB10664" s="151"/>
      <c r="CM10664" s="151"/>
      <c r="CO10664" s="151"/>
      <c r="CT10664" s="151"/>
      <c r="CY10664" s="151"/>
    </row>
    <row r="10665" spans="1:103" x14ac:dyDescent="0.2">
      <c r="A10665" s="60"/>
      <c r="B10665" s="60"/>
      <c r="C10665" s="60"/>
      <c r="D10665" s="60"/>
      <c r="E10665" s="60"/>
      <c r="F10665" s="60"/>
      <c r="G10665" s="60"/>
      <c r="H10665" s="60"/>
      <c r="I10665" s="60"/>
      <c r="J10665" s="60"/>
      <c r="K10665" s="60"/>
      <c r="L10665" s="60"/>
      <c r="M10665" s="60"/>
      <c r="N10665" s="60"/>
      <c r="O10665" s="60"/>
      <c r="P10665" s="60"/>
      <c r="Q10665" s="60"/>
      <c r="R10665" s="334">
        <v>27526</v>
      </c>
      <c r="S10665" s="319" t="s">
        <v>358</v>
      </c>
      <c r="BE10665" s="60"/>
      <c r="BR10665" s="60"/>
      <c r="BX10665" s="151"/>
      <c r="CB10665" s="151"/>
      <c r="CM10665" s="151"/>
      <c r="CO10665" s="151"/>
      <c r="CT10665" s="151"/>
      <c r="CY10665" s="151"/>
    </row>
    <row r="10666" spans="1:103" x14ac:dyDescent="0.2">
      <c r="A10666" s="60"/>
      <c r="B10666" s="60"/>
      <c r="C10666" s="60"/>
      <c r="D10666" s="60"/>
      <c r="E10666" s="60"/>
      <c r="F10666" s="60"/>
      <c r="G10666" s="60"/>
      <c r="H10666" s="60"/>
      <c r="I10666" s="60"/>
      <c r="J10666" s="60"/>
      <c r="K10666" s="60"/>
      <c r="L10666" s="60"/>
      <c r="M10666" s="60"/>
      <c r="N10666" s="60"/>
      <c r="O10666" s="60"/>
      <c r="P10666" s="60"/>
      <c r="Q10666" s="60"/>
      <c r="R10666" s="334">
        <v>27527</v>
      </c>
      <c r="S10666" s="319" t="s">
        <v>358</v>
      </c>
      <c r="BE10666" s="60"/>
      <c r="BR10666" s="60"/>
      <c r="BX10666" s="151"/>
      <c r="CB10666" s="151"/>
      <c r="CM10666" s="151"/>
      <c r="CO10666" s="151"/>
      <c r="CT10666" s="151"/>
      <c r="CY10666" s="151"/>
    </row>
    <row r="10667" spans="1:103" x14ac:dyDescent="0.2">
      <c r="A10667" s="60"/>
      <c r="B10667" s="60"/>
      <c r="C10667" s="60"/>
      <c r="D10667" s="60"/>
      <c r="E10667" s="60"/>
      <c r="F10667" s="60"/>
      <c r="G10667" s="60"/>
      <c r="H10667" s="60"/>
      <c r="I10667" s="60"/>
      <c r="J10667" s="60"/>
      <c r="K10667" s="60"/>
      <c r="L10667" s="60"/>
      <c r="M10667" s="60"/>
      <c r="N10667" s="60"/>
      <c r="O10667" s="60"/>
      <c r="P10667" s="60"/>
      <c r="Q10667" s="60"/>
      <c r="R10667" s="334">
        <v>27528</v>
      </c>
      <c r="S10667" s="319" t="s">
        <v>358</v>
      </c>
      <c r="BE10667" s="60"/>
      <c r="BR10667" s="60"/>
      <c r="BX10667" s="151"/>
      <c r="CB10667" s="151"/>
      <c r="CM10667" s="151"/>
      <c r="CO10667" s="151"/>
      <c r="CT10667" s="151"/>
      <c r="CY10667" s="151"/>
    </row>
    <row r="10668" spans="1:103" x14ac:dyDescent="0.2">
      <c r="A10668" s="60"/>
      <c r="B10668" s="60"/>
      <c r="C10668" s="60"/>
      <c r="D10668" s="60"/>
      <c r="E10668" s="60"/>
      <c r="F10668" s="60"/>
      <c r="G10668" s="60"/>
      <c r="H10668" s="60"/>
      <c r="I10668" s="60"/>
      <c r="J10668" s="60"/>
      <c r="K10668" s="60"/>
      <c r="L10668" s="60"/>
      <c r="M10668" s="60"/>
      <c r="N10668" s="60"/>
      <c r="O10668" s="60"/>
      <c r="P10668" s="60"/>
      <c r="Q10668" s="60"/>
      <c r="R10668" s="334">
        <v>27529</v>
      </c>
      <c r="S10668" s="319" t="s">
        <v>358</v>
      </c>
      <c r="BE10668" s="60"/>
      <c r="BR10668" s="60"/>
      <c r="BX10668" s="151"/>
      <c r="CB10668" s="151"/>
      <c r="CM10668" s="151"/>
      <c r="CO10668" s="151"/>
      <c r="CT10668" s="151"/>
      <c r="CY10668" s="151"/>
    </row>
    <row r="10669" spans="1:103" x14ac:dyDescent="0.2">
      <c r="A10669" s="60"/>
      <c r="B10669" s="60"/>
      <c r="C10669" s="60"/>
      <c r="D10669" s="60"/>
      <c r="E10669" s="60"/>
      <c r="F10669" s="60"/>
      <c r="G10669" s="60"/>
      <c r="H10669" s="60"/>
      <c r="I10669" s="60"/>
      <c r="J10669" s="60"/>
      <c r="K10669" s="60"/>
      <c r="L10669" s="60"/>
      <c r="M10669" s="60"/>
      <c r="N10669" s="60"/>
      <c r="O10669" s="60"/>
      <c r="P10669" s="60"/>
      <c r="Q10669" s="60"/>
      <c r="R10669" s="334">
        <v>27530</v>
      </c>
      <c r="S10669" s="319" t="s">
        <v>358</v>
      </c>
      <c r="BE10669" s="60"/>
      <c r="BR10669" s="60"/>
      <c r="BX10669" s="151"/>
      <c r="CB10669" s="151"/>
      <c r="CM10669" s="151"/>
      <c r="CO10669" s="151"/>
      <c r="CT10669" s="151"/>
      <c r="CY10669" s="151"/>
    </row>
    <row r="10670" spans="1:103" x14ac:dyDescent="0.2">
      <c r="A10670" s="60"/>
      <c r="B10670" s="60"/>
      <c r="C10670" s="60"/>
      <c r="D10670" s="60"/>
      <c r="E10670" s="60"/>
      <c r="F10670" s="60"/>
      <c r="G10670" s="60"/>
      <c r="H10670" s="60"/>
      <c r="I10670" s="60"/>
      <c r="J10670" s="60"/>
      <c r="K10670" s="60"/>
      <c r="L10670" s="60"/>
      <c r="M10670" s="60"/>
      <c r="N10670" s="60"/>
      <c r="O10670" s="60"/>
      <c r="P10670" s="60"/>
      <c r="Q10670" s="60"/>
      <c r="R10670" s="334">
        <v>27531</v>
      </c>
      <c r="S10670" s="319" t="s">
        <v>358</v>
      </c>
      <c r="BE10670" s="60"/>
      <c r="BR10670" s="60"/>
      <c r="BX10670" s="151"/>
      <c r="CB10670" s="151"/>
      <c r="CM10670" s="151"/>
      <c r="CO10670" s="151"/>
      <c r="CT10670" s="151"/>
      <c r="CY10670" s="151"/>
    </row>
    <row r="10671" spans="1:103" x14ac:dyDescent="0.2">
      <c r="A10671" s="60"/>
      <c r="B10671" s="60"/>
      <c r="C10671" s="60"/>
      <c r="D10671" s="60"/>
      <c r="E10671" s="60"/>
      <c r="F10671" s="60"/>
      <c r="G10671" s="60"/>
      <c r="H10671" s="60"/>
      <c r="I10671" s="60"/>
      <c r="J10671" s="60"/>
      <c r="K10671" s="60"/>
      <c r="L10671" s="60"/>
      <c r="M10671" s="60"/>
      <c r="N10671" s="60"/>
      <c r="O10671" s="60"/>
      <c r="P10671" s="60"/>
      <c r="Q10671" s="60"/>
      <c r="R10671" s="334">
        <v>27532</v>
      </c>
      <c r="S10671" s="319" t="s">
        <v>358</v>
      </c>
      <c r="BE10671" s="60"/>
      <c r="BR10671" s="60"/>
      <c r="BX10671" s="151"/>
      <c r="CB10671" s="151"/>
      <c r="CM10671" s="151"/>
      <c r="CO10671" s="151"/>
      <c r="CT10671" s="151"/>
      <c r="CY10671" s="151"/>
    </row>
    <row r="10672" spans="1:103" x14ac:dyDescent="0.2">
      <c r="A10672" s="60"/>
      <c r="B10672" s="60"/>
      <c r="C10672" s="60"/>
      <c r="D10672" s="60"/>
      <c r="E10672" s="60"/>
      <c r="F10672" s="60"/>
      <c r="G10672" s="60"/>
      <c r="H10672" s="60"/>
      <c r="I10672" s="60"/>
      <c r="J10672" s="60"/>
      <c r="K10672" s="60"/>
      <c r="L10672" s="60"/>
      <c r="M10672" s="60"/>
      <c r="N10672" s="60"/>
      <c r="O10672" s="60"/>
      <c r="P10672" s="60"/>
      <c r="Q10672" s="60"/>
      <c r="R10672" s="334">
        <v>27533</v>
      </c>
      <c r="S10672" s="319" t="s">
        <v>358</v>
      </c>
      <c r="BE10672" s="60"/>
      <c r="BR10672" s="60"/>
      <c r="BX10672" s="151"/>
      <c r="CB10672" s="151"/>
      <c r="CM10672" s="151"/>
      <c r="CO10672" s="151"/>
      <c r="CT10672" s="151"/>
      <c r="CY10672" s="151"/>
    </row>
    <row r="10673" spans="1:103" x14ac:dyDescent="0.2">
      <c r="A10673" s="60"/>
      <c r="B10673" s="60"/>
      <c r="C10673" s="60"/>
      <c r="D10673" s="60"/>
      <c r="E10673" s="60"/>
      <c r="F10673" s="60"/>
      <c r="G10673" s="60"/>
      <c r="H10673" s="60"/>
      <c r="I10673" s="60"/>
      <c r="J10673" s="60"/>
      <c r="K10673" s="60"/>
      <c r="L10673" s="60"/>
      <c r="M10673" s="60"/>
      <c r="N10673" s="60"/>
      <c r="O10673" s="60"/>
      <c r="P10673" s="60"/>
      <c r="Q10673" s="60"/>
      <c r="R10673" s="334">
        <v>27534</v>
      </c>
      <c r="S10673" s="319" t="s">
        <v>358</v>
      </c>
      <c r="BE10673" s="60"/>
      <c r="BR10673" s="60"/>
      <c r="BX10673" s="151"/>
      <c r="CB10673" s="151"/>
      <c r="CM10673" s="151"/>
      <c r="CO10673" s="151"/>
      <c r="CT10673" s="151"/>
      <c r="CY10673" s="151"/>
    </row>
    <row r="10674" spans="1:103" x14ac:dyDescent="0.2">
      <c r="A10674" s="60"/>
      <c r="B10674" s="60"/>
      <c r="C10674" s="60"/>
      <c r="D10674" s="60"/>
      <c r="E10674" s="60"/>
      <c r="F10674" s="60"/>
      <c r="G10674" s="60"/>
      <c r="H10674" s="60"/>
      <c r="I10674" s="60"/>
      <c r="J10674" s="60"/>
      <c r="K10674" s="60"/>
      <c r="L10674" s="60"/>
      <c r="M10674" s="60"/>
      <c r="N10674" s="60"/>
      <c r="O10674" s="60"/>
      <c r="P10674" s="60"/>
      <c r="Q10674" s="60"/>
      <c r="R10674" s="334">
        <v>27536</v>
      </c>
      <c r="S10674" s="319" t="s">
        <v>358</v>
      </c>
      <c r="BE10674" s="60"/>
      <c r="BR10674" s="60"/>
      <c r="BX10674" s="151"/>
      <c r="CB10674" s="151"/>
      <c r="CM10674" s="151"/>
      <c r="CO10674" s="151"/>
      <c r="CT10674" s="151"/>
      <c r="CY10674" s="151"/>
    </row>
    <row r="10675" spans="1:103" x14ac:dyDescent="0.2">
      <c r="A10675" s="60"/>
      <c r="B10675" s="60"/>
      <c r="C10675" s="60"/>
      <c r="D10675" s="60"/>
      <c r="E10675" s="60"/>
      <c r="F10675" s="60"/>
      <c r="G10675" s="60"/>
      <c r="H10675" s="60"/>
      <c r="I10675" s="60"/>
      <c r="J10675" s="60"/>
      <c r="K10675" s="60"/>
      <c r="L10675" s="60"/>
      <c r="M10675" s="60"/>
      <c r="N10675" s="60"/>
      <c r="O10675" s="60"/>
      <c r="P10675" s="60"/>
      <c r="Q10675" s="60"/>
      <c r="R10675" s="334">
        <v>27537</v>
      </c>
      <c r="S10675" s="319" t="s">
        <v>358</v>
      </c>
      <c r="BE10675" s="60"/>
      <c r="BR10675" s="60"/>
      <c r="BX10675" s="151"/>
      <c r="CB10675" s="151"/>
      <c r="CM10675" s="151"/>
      <c r="CO10675" s="151"/>
      <c r="CT10675" s="151"/>
      <c r="CY10675" s="151"/>
    </row>
    <row r="10676" spans="1:103" x14ac:dyDescent="0.2">
      <c r="A10676" s="60"/>
      <c r="B10676" s="60"/>
      <c r="C10676" s="60"/>
      <c r="D10676" s="60"/>
      <c r="E10676" s="60"/>
      <c r="F10676" s="60"/>
      <c r="G10676" s="60"/>
      <c r="H10676" s="60"/>
      <c r="I10676" s="60"/>
      <c r="J10676" s="60"/>
      <c r="K10676" s="60"/>
      <c r="L10676" s="60"/>
      <c r="M10676" s="60"/>
      <c r="N10676" s="60"/>
      <c r="O10676" s="60"/>
      <c r="P10676" s="60"/>
      <c r="Q10676" s="60"/>
      <c r="R10676" s="334">
        <v>27539</v>
      </c>
      <c r="S10676" s="319" t="s">
        <v>358</v>
      </c>
      <c r="BE10676" s="60"/>
      <c r="BR10676" s="60"/>
      <c r="BX10676" s="151"/>
      <c r="CB10676" s="151"/>
      <c r="CM10676" s="151"/>
      <c r="CO10676" s="151"/>
      <c r="CT10676" s="151"/>
      <c r="CY10676" s="151"/>
    </row>
    <row r="10677" spans="1:103" x14ac:dyDescent="0.2">
      <c r="A10677" s="60"/>
      <c r="B10677" s="60"/>
      <c r="C10677" s="60"/>
      <c r="D10677" s="60"/>
      <c r="E10677" s="60"/>
      <c r="F10677" s="60"/>
      <c r="G10677" s="60"/>
      <c r="H10677" s="60"/>
      <c r="I10677" s="60"/>
      <c r="J10677" s="60"/>
      <c r="K10677" s="60"/>
      <c r="L10677" s="60"/>
      <c r="M10677" s="60"/>
      <c r="N10677" s="60"/>
      <c r="O10677" s="60"/>
      <c r="P10677" s="60"/>
      <c r="Q10677" s="60"/>
      <c r="R10677" s="334">
        <v>27540</v>
      </c>
      <c r="S10677" s="319" t="s">
        <v>358</v>
      </c>
      <c r="BE10677" s="60"/>
      <c r="BR10677" s="60"/>
      <c r="BX10677" s="151"/>
      <c r="CB10677" s="151"/>
      <c r="CM10677" s="151"/>
      <c r="CO10677" s="151"/>
      <c r="CT10677" s="151"/>
      <c r="CY10677" s="151"/>
    </row>
    <row r="10678" spans="1:103" x14ac:dyDescent="0.2">
      <c r="A10678" s="60"/>
      <c r="B10678" s="60"/>
      <c r="C10678" s="60"/>
      <c r="D10678" s="60"/>
      <c r="E10678" s="60"/>
      <c r="F10678" s="60"/>
      <c r="G10678" s="60"/>
      <c r="H10678" s="60"/>
      <c r="I10678" s="60"/>
      <c r="J10678" s="60"/>
      <c r="K10678" s="60"/>
      <c r="L10678" s="60"/>
      <c r="M10678" s="60"/>
      <c r="N10678" s="60"/>
      <c r="O10678" s="60"/>
      <c r="P10678" s="60"/>
      <c r="Q10678" s="60"/>
      <c r="R10678" s="334">
        <v>27541</v>
      </c>
      <c r="S10678" s="319" t="s">
        <v>358</v>
      </c>
      <c r="BE10678" s="60"/>
      <c r="BR10678" s="60"/>
      <c r="BX10678" s="151"/>
      <c r="CB10678" s="151"/>
      <c r="CM10678" s="151"/>
      <c r="CO10678" s="151"/>
      <c r="CT10678" s="151"/>
      <c r="CY10678" s="151"/>
    </row>
    <row r="10679" spans="1:103" x14ac:dyDescent="0.2">
      <c r="A10679" s="60"/>
      <c r="B10679" s="60"/>
      <c r="C10679" s="60"/>
      <c r="D10679" s="60"/>
      <c r="E10679" s="60"/>
      <c r="F10679" s="60"/>
      <c r="G10679" s="60"/>
      <c r="H10679" s="60"/>
      <c r="I10679" s="60"/>
      <c r="J10679" s="60"/>
      <c r="K10679" s="60"/>
      <c r="L10679" s="60"/>
      <c r="M10679" s="60"/>
      <c r="N10679" s="60"/>
      <c r="O10679" s="60"/>
      <c r="P10679" s="60"/>
      <c r="Q10679" s="60"/>
      <c r="R10679" s="334">
        <v>27542</v>
      </c>
      <c r="S10679" s="319" t="s">
        <v>358</v>
      </c>
      <c r="BE10679" s="60"/>
      <c r="BR10679" s="60"/>
      <c r="BX10679" s="151"/>
      <c r="CB10679" s="151"/>
      <c r="CM10679" s="151"/>
      <c r="CO10679" s="151"/>
      <c r="CT10679" s="151"/>
      <c r="CY10679" s="151"/>
    </row>
    <row r="10680" spans="1:103" x14ac:dyDescent="0.2">
      <c r="A10680" s="60"/>
      <c r="B10680" s="60"/>
      <c r="C10680" s="60"/>
      <c r="D10680" s="60"/>
      <c r="E10680" s="60"/>
      <c r="F10680" s="60"/>
      <c r="G10680" s="60"/>
      <c r="H10680" s="60"/>
      <c r="I10680" s="60"/>
      <c r="J10680" s="60"/>
      <c r="K10680" s="60"/>
      <c r="L10680" s="60"/>
      <c r="M10680" s="60"/>
      <c r="N10680" s="60"/>
      <c r="O10680" s="60"/>
      <c r="P10680" s="60"/>
      <c r="Q10680" s="60"/>
      <c r="R10680" s="334">
        <v>27543</v>
      </c>
      <c r="S10680" s="319" t="s">
        <v>358</v>
      </c>
      <c r="BE10680" s="60"/>
      <c r="BR10680" s="60"/>
      <c r="BX10680" s="151"/>
      <c r="CB10680" s="151"/>
      <c r="CM10680" s="151"/>
      <c r="CO10680" s="151"/>
      <c r="CT10680" s="151"/>
      <c r="CY10680" s="151"/>
    </row>
    <row r="10681" spans="1:103" x14ac:dyDescent="0.2">
      <c r="A10681" s="60"/>
      <c r="B10681" s="60"/>
      <c r="C10681" s="60"/>
      <c r="D10681" s="60"/>
      <c r="E10681" s="60"/>
      <c r="F10681" s="60"/>
      <c r="G10681" s="60"/>
      <c r="H10681" s="60"/>
      <c r="I10681" s="60"/>
      <c r="J10681" s="60"/>
      <c r="K10681" s="60"/>
      <c r="L10681" s="60"/>
      <c r="M10681" s="60"/>
      <c r="N10681" s="60"/>
      <c r="O10681" s="60"/>
      <c r="P10681" s="60"/>
      <c r="Q10681" s="60"/>
      <c r="R10681" s="334">
        <v>27544</v>
      </c>
      <c r="S10681" s="319" t="s">
        <v>358</v>
      </c>
      <c r="BE10681" s="60"/>
      <c r="BR10681" s="60"/>
      <c r="BX10681" s="151"/>
      <c r="CB10681" s="151"/>
      <c r="CM10681" s="151"/>
      <c r="CO10681" s="151"/>
      <c r="CT10681" s="151"/>
      <c r="CY10681" s="151"/>
    </row>
    <row r="10682" spans="1:103" x14ac:dyDescent="0.2">
      <c r="A10682" s="60"/>
      <c r="B10682" s="60"/>
      <c r="C10682" s="60"/>
      <c r="D10682" s="60"/>
      <c r="E10682" s="60"/>
      <c r="F10682" s="60"/>
      <c r="G10682" s="60"/>
      <c r="H10682" s="60"/>
      <c r="I10682" s="60"/>
      <c r="J10682" s="60"/>
      <c r="K10682" s="60"/>
      <c r="L10682" s="60"/>
      <c r="M10682" s="60"/>
      <c r="N10682" s="60"/>
      <c r="O10682" s="60"/>
      <c r="P10682" s="60"/>
      <c r="Q10682" s="60"/>
      <c r="R10682" s="334">
        <v>27545</v>
      </c>
      <c r="S10682" s="319" t="s">
        <v>358</v>
      </c>
      <c r="BE10682" s="60"/>
      <c r="BR10682" s="60"/>
      <c r="BX10682" s="151"/>
      <c r="CB10682" s="151"/>
      <c r="CM10682" s="151"/>
      <c r="CO10682" s="151"/>
      <c r="CT10682" s="151"/>
      <c r="CY10682" s="151"/>
    </row>
    <row r="10683" spans="1:103" x14ac:dyDescent="0.2">
      <c r="A10683" s="60"/>
      <c r="B10683" s="60"/>
      <c r="C10683" s="60"/>
      <c r="D10683" s="60"/>
      <c r="E10683" s="60"/>
      <c r="F10683" s="60"/>
      <c r="G10683" s="60"/>
      <c r="H10683" s="60"/>
      <c r="I10683" s="60"/>
      <c r="J10683" s="60"/>
      <c r="K10683" s="60"/>
      <c r="L10683" s="60"/>
      <c r="M10683" s="60"/>
      <c r="N10683" s="60"/>
      <c r="O10683" s="60"/>
      <c r="P10683" s="60"/>
      <c r="Q10683" s="60"/>
      <c r="R10683" s="334">
        <v>27546</v>
      </c>
      <c r="S10683" s="319" t="s">
        <v>358</v>
      </c>
      <c r="BE10683" s="60"/>
      <c r="BR10683" s="60"/>
      <c r="BX10683" s="151"/>
      <c r="CB10683" s="151"/>
      <c r="CM10683" s="151"/>
      <c r="CO10683" s="151"/>
      <c r="CT10683" s="151"/>
      <c r="CY10683" s="151"/>
    </row>
    <row r="10684" spans="1:103" x14ac:dyDescent="0.2">
      <c r="A10684" s="60"/>
      <c r="B10684" s="60"/>
      <c r="C10684" s="60"/>
      <c r="D10684" s="60"/>
      <c r="E10684" s="60"/>
      <c r="F10684" s="60"/>
      <c r="G10684" s="60"/>
      <c r="H10684" s="60"/>
      <c r="I10684" s="60"/>
      <c r="J10684" s="60"/>
      <c r="K10684" s="60"/>
      <c r="L10684" s="60"/>
      <c r="M10684" s="60"/>
      <c r="N10684" s="60"/>
      <c r="O10684" s="60"/>
      <c r="P10684" s="60"/>
      <c r="Q10684" s="60"/>
      <c r="R10684" s="334">
        <v>27549</v>
      </c>
      <c r="S10684" s="319" t="s">
        <v>358</v>
      </c>
      <c r="BE10684" s="60"/>
      <c r="BR10684" s="60"/>
      <c r="BX10684" s="151"/>
      <c r="CB10684" s="151"/>
      <c r="CM10684" s="151"/>
      <c r="CO10684" s="151"/>
      <c r="CT10684" s="151"/>
      <c r="CY10684" s="151"/>
    </row>
    <row r="10685" spans="1:103" x14ac:dyDescent="0.2">
      <c r="A10685" s="60"/>
      <c r="B10685" s="60"/>
      <c r="C10685" s="60"/>
      <c r="D10685" s="60"/>
      <c r="E10685" s="60"/>
      <c r="F10685" s="60"/>
      <c r="G10685" s="60"/>
      <c r="H10685" s="60"/>
      <c r="I10685" s="60"/>
      <c r="J10685" s="60"/>
      <c r="K10685" s="60"/>
      <c r="L10685" s="60"/>
      <c r="M10685" s="60"/>
      <c r="N10685" s="60"/>
      <c r="O10685" s="60"/>
      <c r="P10685" s="60"/>
      <c r="Q10685" s="60"/>
      <c r="R10685" s="334">
        <v>27551</v>
      </c>
      <c r="S10685" s="319" t="s">
        <v>358</v>
      </c>
      <c r="BE10685" s="60"/>
      <c r="BR10685" s="60"/>
      <c r="BX10685" s="151"/>
      <c r="CB10685" s="151"/>
      <c r="CM10685" s="151"/>
      <c r="CO10685" s="151"/>
      <c r="CT10685" s="151"/>
      <c r="CY10685" s="151"/>
    </row>
    <row r="10686" spans="1:103" x14ac:dyDescent="0.2">
      <c r="A10686" s="60"/>
      <c r="B10686" s="60"/>
      <c r="C10686" s="60"/>
      <c r="D10686" s="60"/>
      <c r="E10686" s="60"/>
      <c r="F10686" s="60"/>
      <c r="G10686" s="60"/>
      <c r="H10686" s="60"/>
      <c r="I10686" s="60"/>
      <c r="J10686" s="60"/>
      <c r="K10686" s="60"/>
      <c r="L10686" s="60"/>
      <c r="M10686" s="60"/>
      <c r="N10686" s="60"/>
      <c r="O10686" s="60"/>
      <c r="P10686" s="60"/>
      <c r="Q10686" s="60"/>
      <c r="R10686" s="334">
        <v>27552</v>
      </c>
      <c r="S10686" s="319" t="s">
        <v>358</v>
      </c>
      <c r="BE10686" s="60"/>
      <c r="BR10686" s="60"/>
      <c r="BX10686" s="151"/>
      <c r="CB10686" s="151"/>
      <c r="CM10686" s="151"/>
      <c r="CO10686" s="151"/>
      <c r="CT10686" s="151"/>
      <c r="CY10686" s="151"/>
    </row>
    <row r="10687" spans="1:103" x14ac:dyDescent="0.2">
      <c r="A10687" s="60"/>
      <c r="B10687" s="60"/>
      <c r="C10687" s="60"/>
      <c r="D10687" s="60"/>
      <c r="E10687" s="60"/>
      <c r="F10687" s="60"/>
      <c r="G10687" s="60"/>
      <c r="H10687" s="60"/>
      <c r="I10687" s="60"/>
      <c r="J10687" s="60"/>
      <c r="K10687" s="60"/>
      <c r="L10687" s="60"/>
      <c r="M10687" s="60"/>
      <c r="N10687" s="60"/>
      <c r="O10687" s="60"/>
      <c r="P10687" s="60"/>
      <c r="Q10687" s="60"/>
      <c r="R10687" s="334">
        <v>27553</v>
      </c>
      <c r="S10687" s="319" t="s">
        <v>358</v>
      </c>
      <c r="BE10687" s="60"/>
      <c r="BR10687" s="60"/>
      <c r="BX10687" s="151"/>
      <c r="CB10687" s="151"/>
      <c r="CM10687" s="151"/>
      <c r="CO10687" s="151"/>
      <c r="CT10687" s="151"/>
      <c r="CY10687" s="151"/>
    </row>
    <row r="10688" spans="1:103" x14ac:dyDescent="0.2">
      <c r="A10688" s="60"/>
      <c r="B10688" s="60"/>
      <c r="C10688" s="60"/>
      <c r="D10688" s="60"/>
      <c r="E10688" s="60"/>
      <c r="F10688" s="60"/>
      <c r="G10688" s="60"/>
      <c r="H10688" s="60"/>
      <c r="I10688" s="60"/>
      <c r="J10688" s="60"/>
      <c r="K10688" s="60"/>
      <c r="L10688" s="60"/>
      <c r="M10688" s="60"/>
      <c r="N10688" s="60"/>
      <c r="O10688" s="60"/>
      <c r="P10688" s="60"/>
      <c r="Q10688" s="60"/>
      <c r="R10688" s="334">
        <v>27555</v>
      </c>
      <c r="S10688" s="319" t="s">
        <v>358</v>
      </c>
      <c r="BE10688" s="60"/>
      <c r="BR10688" s="60"/>
      <c r="BX10688" s="151"/>
      <c r="CB10688" s="151"/>
      <c r="CM10688" s="151"/>
      <c r="CO10688" s="151"/>
      <c r="CT10688" s="151"/>
      <c r="CY10688" s="151"/>
    </row>
    <row r="10689" spans="1:103" x14ac:dyDescent="0.2">
      <c r="A10689" s="60"/>
      <c r="B10689" s="60"/>
      <c r="C10689" s="60"/>
      <c r="D10689" s="60"/>
      <c r="E10689" s="60"/>
      <c r="F10689" s="60"/>
      <c r="G10689" s="60"/>
      <c r="H10689" s="60"/>
      <c r="I10689" s="60"/>
      <c r="J10689" s="60"/>
      <c r="K10689" s="60"/>
      <c r="L10689" s="60"/>
      <c r="M10689" s="60"/>
      <c r="N10689" s="60"/>
      <c r="O10689" s="60"/>
      <c r="P10689" s="60"/>
      <c r="Q10689" s="60"/>
      <c r="R10689" s="334">
        <v>27556</v>
      </c>
      <c r="S10689" s="319" t="s">
        <v>358</v>
      </c>
      <c r="BE10689" s="60"/>
      <c r="BR10689" s="60"/>
      <c r="BX10689" s="151"/>
      <c r="CB10689" s="151"/>
      <c r="CM10689" s="151"/>
      <c r="CO10689" s="151"/>
      <c r="CT10689" s="151"/>
      <c r="CY10689" s="151"/>
    </row>
    <row r="10690" spans="1:103" x14ac:dyDescent="0.2">
      <c r="A10690" s="60"/>
      <c r="B10690" s="60"/>
      <c r="C10690" s="60"/>
      <c r="D10690" s="60"/>
      <c r="E10690" s="60"/>
      <c r="F10690" s="60"/>
      <c r="G10690" s="60"/>
      <c r="H10690" s="60"/>
      <c r="I10690" s="60"/>
      <c r="J10690" s="60"/>
      <c r="K10690" s="60"/>
      <c r="L10690" s="60"/>
      <c r="M10690" s="60"/>
      <c r="N10690" s="60"/>
      <c r="O10690" s="60"/>
      <c r="P10690" s="60"/>
      <c r="Q10690" s="60"/>
      <c r="R10690" s="334">
        <v>27557</v>
      </c>
      <c r="S10690" s="319" t="s">
        <v>358</v>
      </c>
      <c r="BE10690" s="60"/>
      <c r="BR10690" s="60"/>
      <c r="BX10690" s="151"/>
      <c r="CB10690" s="151"/>
      <c r="CM10690" s="151"/>
      <c r="CO10690" s="151"/>
      <c r="CT10690" s="151"/>
      <c r="CY10690" s="151"/>
    </row>
    <row r="10691" spans="1:103" x14ac:dyDescent="0.2">
      <c r="A10691" s="60"/>
      <c r="B10691" s="60"/>
      <c r="C10691" s="60"/>
      <c r="D10691" s="60"/>
      <c r="E10691" s="60"/>
      <c r="F10691" s="60"/>
      <c r="G10691" s="60"/>
      <c r="H10691" s="60"/>
      <c r="I10691" s="60"/>
      <c r="J10691" s="60"/>
      <c r="K10691" s="60"/>
      <c r="L10691" s="60"/>
      <c r="M10691" s="60"/>
      <c r="N10691" s="60"/>
      <c r="O10691" s="60"/>
      <c r="P10691" s="60"/>
      <c r="Q10691" s="60"/>
      <c r="R10691" s="334">
        <v>27559</v>
      </c>
      <c r="S10691" s="319" t="s">
        <v>358</v>
      </c>
      <c r="BE10691" s="60"/>
      <c r="BR10691" s="60"/>
      <c r="BX10691" s="151"/>
      <c r="CB10691" s="151"/>
      <c r="CM10691" s="151"/>
      <c r="CO10691" s="151"/>
      <c r="CT10691" s="151"/>
      <c r="CY10691" s="151"/>
    </row>
    <row r="10692" spans="1:103" x14ac:dyDescent="0.2">
      <c r="A10692" s="60"/>
      <c r="B10692" s="60"/>
      <c r="C10692" s="60"/>
      <c r="D10692" s="60"/>
      <c r="E10692" s="60"/>
      <c r="F10692" s="60"/>
      <c r="G10692" s="60"/>
      <c r="H10692" s="60"/>
      <c r="I10692" s="60"/>
      <c r="J10692" s="60"/>
      <c r="K10692" s="60"/>
      <c r="L10692" s="60"/>
      <c r="M10692" s="60"/>
      <c r="N10692" s="60"/>
      <c r="O10692" s="60"/>
      <c r="P10692" s="60"/>
      <c r="Q10692" s="60"/>
      <c r="R10692" s="334">
        <v>27560</v>
      </c>
      <c r="S10692" s="319" t="s">
        <v>358</v>
      </c>
      <c r="BE10692" s="60"/>
      <c r="BR10692" s="60"/>
      <c r="BX10692" s="151"/>
      <c r="CB10692" s="151"/>
      <c r="CM10692" s="151"/>
      <c r="CO10692" s="151"/>
      <c r="CT10692" s="151"/>
      <c r="CY10692" s="151"/>
    </row>
    <row r="10693" spans="1:103" x14ac:dyDescent="0.2">
      <c r="A10693" s="60"/>
      <c r="B10693" s="60"/>
      <c r="C10693" s="60"/>
      <c r="D10693" s="60"/>
      <c r="E10693" s="60"/>
      <c r="F10693" s="60"/>
      <c r="G10693" s="60"/>
      <c r="H10693" s="60"/>
      <c r="I10693" s="60"/>
      <c r="J10693" s="60"/>
      <c r="K10693" s="60"/>
      <c r="L10693" s="60"/>
      <c r="M10693" s="60"/>
      <c r="N10693" s="60"/>
      <c r="O10693" s="60"/>
      <c r="P10693" s="60"/>
      <c r="Q10693" s="60"/>
      <c r="R10693" s="334">
        <v>27562</v>
      </c>
      <c r="S10693" s="319" t="s">
        <v>358</v>
      </c>
      <c r="BE10693" s="60"/>
      <c r="BR10693" s="60"/>
      <c r="BX10693" s="151"/>
      <c r="CB10693" s="151"/>
      <c r="CM10693" s="151"/>
      <c r="CO10693" s="151"/>
      <c r="CT10693" s="151"/>
      <c r="CY10693" s="151"/>
    </row>
    <row r="10694" spans="1:103" x14ac:dyDescent="0.2">
      <c r="A10694" s="60"/>
      <c r="B10694" s="60"/>
      <c r="C10694" s="60"/>
      <c r="D10694" s="60"/>
      <c r="E10694" s="60"/>
      <c r="F10694" s="60"/>
      <c r="G10694" s="60"/>
      <c r="H10694" s="60"/>
      <c r="I10694" s="60"/>
      <c r="J10694" s="60"/>
      <c r="K10694" s="60"/>
      <c r="L10694" s="60"/>
      <c r="M10694" s="60"/>
      <c r="N10694" s="60"/>
      <c r="O10694" s="60"/>
      <c r="P10694" s="60"/>
      <c r="Q10694" s="60"/>
      <c r="R10694" s="334">
        <v>27563</v>
      </c>
      <c r="S10694" s="319" t="s">
        <v>358</v>
      </c>
      <c r="BE10694" s="60"/>
      <c r="BR10694" s="60"/>
      <c r="BX10694" s="151"/>
      <c r="CB10694" s="151"/>
      <c r="CM10694" s="151"/>
      <c r="CO10694" s="151"/>
      <c r="CT10694" s="151"/>
      <c r="CY10694" s="151"/>
    </row>
    <row r="10695" spans="1:103" x14ac:dyDescent="0.2">
      <c r="A10695" s="60"/>
      <c r="B10695" s="60"/>
      <c r="C10695" s="60"/>
      <c r="D10695" s="60"/>
      <c r="E10695" s="60"/>
      <c r="F10695" s="60"/>
      <c r="G10695" s="60"/>
      <c r="H10695" s="60"/>
      <c r="I10695" s="60"/>
      <c r="J10695" s="60"/>
      <c r="K10695" s="60"/>
      <c r="L10695" s="60"/>
      <c r="M10695" s="60"/>
      <c r="N10695" s="60"/>
      <c r="O10695" s="60"/>
      <c r="P10695" s="60"/>
      <c r="Q10695" s="60"/>
      <c r="R10695" s="334">
        <v>27564</v>
      </c>
      <c r="S10695" s="319" t="s">
        <v>358</v>
      </c>
      <c r="BE10695" s="60"/>
      <c r="BR10695" s="60"/>
      <c r="BX10695" s="151"/>
      <c r="CB10695" s="151"/>
      <c r="CM10695" s="151"/>
      <c r="CO10695" s="151"/>
      <c r="CT10695" s="151"/>
      <c r="CY10695" s="151"/>
    </row>
    <row r="10696" spans="1:103" x14ac:dyDescent="0.2">
      <c r="A10696" s="60"/>
      <c r="B10696" s="60"/>
      <c r="C10696" s="60"/>
      <c r="D10696" s="60"/>
      <c r="E10696" s="60"/>
      <c r="F10696" s="60"/>
      <c r="G10696" s="60"/>
      <c r="H10696" s="60"/>
      <c r="I10696" s="60"/>
      <c r="J10696" s="60"/>
      <c r="K10696" s="60"/>
      <c r="L10696" s="60"/>
      <c r="M10696" s="60"/>
      <c r="N10696" s="60"/>
      <c r="O10696" s="60"/>
      <c r="P10696" s="60"/>
      <c r="Q10696" s="60"/>
      <c r="R10696" s="334">
        <v>27565</v>
      </c>
      <c r="S10696" s="319" t="s">
        <v>358</v>
      </c>
      <c r="BE10696" s="60"/>
      <c r="BR10696" s="60"/>
      <c r="BX10696" s="151"/>
      <c r="CB10696" s="151"/>
      <c r="CM10696" s="151"/>
      <c r="CO10696" s="151"/>
      <c r="CT10696" s="151"/>
      <c r="CY10696" s="151"/>
    </row>
    <row r="10697" spans="1:103" x14ac:dyDescent="0.2">
      <c r="A10697" s="60"/>
      <c r="B10697" s="60"/>
      <c r="C10697" s="60"/>
      <c r="D10697" s="60"/>
      <c r="E10697" s="60"/>
      <c r="F10697" s="60"/>
      <c r="G10697" s="60"/>
      <c r="H10697" s="60"/>
      <c r="I10697" s="60"/>
      <c r="J10697" s="60"/>
      <c r="K10697" s="60"/>
      <c r="L10697" s="60"/>
      <c r="M10697" s="60"/>
      <c r="N10697" s="60"/>
      <c r="O10697" s="60"/>
      <c r="P10697" s="60"/>
      <c r="Q10697" s="60"/>
      <c r="R10697" s="334">
        <v>27568</v>
      </c>
      <c r="S10697" s="319" t="s">
        <v>358</v>
      </c>
      <c r="BE10697" s="60"/>
      <c r="BR10697" s="60"/>
      <c r="BX10697" s="151"/>
      <c r="CB10697" s="151"/>
      <c r="CM10697" s="151"/>
      <c r="CO10697" s="151"/>
      <c r="CT10697" s="151"/>
      <c r="CY10697" s="151"/>
    </row>
    <row r="10698" spans="1:103" x14ac:dyDescent="0.2">
      <c r="A10698" s="60"/>
      <c r="B10698" s="60"/>
      <c r="C10698" s="60"/>
      <c r="D10698" s="60"/>
      <c r="E10698" s="60"/>
      <c r="F10698" s="60"/>
      <c r="G10698" s="60"/>
      <c r="H10698" s="60"/>
      <c r="I10698" s="60"/>
      <c r="J10698" s="60"/>
      <c r="K10698" s="60"/>
      <c r="L10698" s="60"/>
      <c r="M10698" s="60"/>
      <c r="N10698" s="60"/>
      <c r="O10698" s="60"/>
      <c r="P10698" s="60"/>
      <c r="Q10698" s="60"/>
      <c r="R10698" s="334">
        <v>27569</v>
      </c>
      <c r="S10698" s="319" t="s">
        <v>358</v>
      </c>
      <c r="BE10698" s="60"/>
      <c r="BR10698" s="60"/>
      <c r="BX10698" s="151"/>
      <c r="CB10698" s="151"/>
      <c r="CM10698" s="151"/>
      <c r="CO10698" s="151"/>
      <c r="CT10698" s="151"/>
      <c r="CY10698" s="151"/>
    </row>
    <row r="10699" spans="1:103" x14ac:dyDescent="0.2">
      <c r="A10699" s="60"/>
      <c r="B10699" s="60"/>
      <c r="C10699" s="60"/>
      <c r="D10699" s="60"/>
      <c r="E10699" s="60"/>
      <c r="F10699" s="60"/>
      <c r="G10699" s="60"/>
      <c r="H10699" s="60"/>
      <c r="I10699" s="60"/>
      <c r="J10699" s="60"/>
      <c r="K10699" s="60"/>
      <c r="L10699" s="60"/>
      <c r="M10699" s="60"/>
      <c r="N10699" s="60"/>
      <c r="O10699" s="60"/>
      <c r="P10699" s="60"/>
      <c r="Q10699" s="60"/>
      <c r="R10699" s="334">
        <v>27570</v>
      </c>
      <c r="S10699" s="319" t="s">
        <v>358</v>
      </c>
      <c r="BE10699" s="60"/>
      <c r="BR10699" s="60"/>
      <c r="BX10699" s="151"/>
      <c r="CB10699" s="151"/>
      <c r="CM10699" s="151"/>
      <c r="CO10699" s="151"/>
      <c r="CT10699" s="151"/>
      <c r="CY10699" s="151"/>
    </row>
    <row r="10700" spans="1:103" x14ac:dyDescent="0.2">
      <c r="A10700" s="60"/>
      <c r="B10700" s="60"/>
      <c r="C10700" s="60"/>
      <c r="D10700" s="60"/>
      <c r="E10700" s="60"/>
      <c r="F10700" s="60"/>
      <c r="G10700" s="60"/>
      <c r="H10700" s="60"/>
      <c r="I10700" s="60"/>
      <c r="J10700" s="60"/>
      <c r="K10700" s="60"/>
      <c r="L10700" s="60"/>
      <c r="M10700" s="60"/>
      <c r="N10700" s="60"/>
      <c r="O10700" s="60"/>
      <c r="P10700" s="60"/>
      <c r="Q10700" s="60"/>
      <c r="R10700" s="334">
        <v>27571</v>
      </c>
      <c r="S10700" s="319" t="s">
        <v>358</v>
      </c>
      <c r="BE10700" s="60"/>
      <c r="BR10700" s="60"/>
      <c r="BX10700" s="151"/>
      <c r="CB10700" s="151"/>
      <c r="CM10700" s="151"/>
      <c r="CO10700" s="151"/>
      <c r="CT10700" s="151"/>
      <c r="CY10700" s="151"/>
    </row>
    <row r="10701" spans="1:103" x14ac:dyDescent="0.2">
      <c r="A10701" s="60"/>
      <c r="B10701" s="60"/>
      <c r="C10701" s="60"/>
      <c r="D10701" s="60"/>
      <c r="E10701" s="60"/>
      <c r="F10701" s="60"/>
      <c r="G10701" s="60"/>
      <c r="H10701" s="60"/>
      <c r="I10701" s="60"/>
      <c r="J10701" s="60"/>
      <c r="K10701" s="60"/>
      <c r="L10701" s="60"/>
      <c r="M10701" s="60"/>
      <c r="N10701" s="60"/>
      <c r="O10701" s="60"/>
      <c r="P10701" s="60"/>
      <c r="Q10701" s="60"/>
      <c r="R10701" s="334">
        <v>27572</v>
      </c>
      <c r="S10701" s="319" t="s">
        <v>358</v>
      </c>
      <c r="BE10701" s="60"/>
      <c r="BR10701" s="60"/>
      <c r="BX10701" s="151"/>
      <c r="CB10701" s="151"/>
      <c r="CM10701" s="151"/>
      <c r="CO10701" s="151"/>
      <c r="CT10701" s="151"/>
      <c r="CY10701" s="151"/>
    </row>
    <row r="10702" spans="1:103" x14ac:dyDescent="0.2">
      <c r="A10702" s="60"/>
      <c r="B10702" s="60"/>
      <c r="C10702" s="60"/>
      <c r="D10702" s="60"/>
      <c r="E10702" s="60"/>
      <c r="F10702" s="60"/>
      <c r="G10702" s="60"/>
      <c r="H10702" s="60"/>
      <c r="I10702" s="60"/>
      <c r="J10702" s="60"/>
      <c r="K10702" s="60"/>
      <c r="L10702" s="60"/>
      <c r="M10702" s="60"/>
      <c r="N10702" s="60"/>
      <c r="O10702" s="60"/>
      <c r="P10702" s="60"/>
      <c r="Q10702" s="60"/>
      <c r="R10702" s="334">
        <v>27573</v>
      </c>
      <c r="S10702" s="319" t="s">
        <v>358</v>
      </c>
      <c r="BE10702" s="60"/>
      <c r="BR10702" s="60"/>
      <c r="BX10702" s="151"/>
      <c r="CB10702" s="151"/>
      <c r="CM10702" s="151"/>
      <c r="CO10702" s="151"/>
      <c r="CT10702" s="151"/>
      <c r="CY10702" s="151"/>
    </row>
    <row r="10703" spans="1:103" x14ac:dyDescent="0.2">
      <c r="A10703" s="60"/>
      <c r="B10703" s="60"/>
      <c r="C10703" s="60"/>
      <c r="D10703" s="60"/>
      <c r="E10703" s="60"/>
      <c r="F10703" s="60"/>
      <c r="G10703" s="60"/>
      <c r="H10703" s="60"/>
      <c r="I10703" s="60"/>
      <c r="J10703" s="60"/>
      <c r="K10703" s="60"/>
      <c r="L10703" s="60"/>
      <c r="M10703" s="60"/>
      <c r="N10703" s="60"/>
      <c r="O10703" s="60"/>
      <c r="P10703" s="60"/>
      <c r="Q10703" s="60"/>
      <c r="R10703" s="334">
        <v>27574</v>
      </c>
      <c r="S10703" s="319" t="s">
        <v>358</v>
      </c>
      <c r="BE10703" s="60"/>
      <c r="BR10703" s="60"/>
      <c r="BX10703" s="151"/>
      <c r="CB10703" s="151"/>
      <c r="CM10703" s="151"/>
      <c r="CO10703" s="151"/>
      <c r="CT10703" s="151"/>
      <c r="CY10703" s="151"/>
    </row>
    <row r="10704" spans="1:103" x14ac:dyDescent="0.2">
      <c r="A10704" s="60"/>
      <c r="B10704" s="60"/>
      <c r="C10704" s="60"/>
      <c r="D10704" s="60"/>
      <c r="E10704" s="60"/>
      <c r="F10704" s="60"/>
      <c r="G10704" s="60"/>
      <c r="H10704" s="60"/>
      <c r="I10704" s="60"/>
      <c r="J10704" s="60"/>
      <c r="K10704" s="60"/>
      <c r="L10704" s="60"/>
      <c r="M10704" s="60"/>
      <c r="N10704" s="60"/>
      <c r="O10704" s="60"/>
      <c r="P10704" s="60"/>
      <c r="Q10704" s="60"/>
      <c r="R10704" s="334">
        <v>27576</v>
      </c>
      <c r="S10704" s="319" t="s">
        <v>358</v>
      </c>
      <c r="BE10704" s="60"/>
      <c r="BR10704" s="60"/>
      <c r="BX10704" s="151"/>
      <c r="CB10704" s="151"/>
      <c r="CM10704" s="151"/>
      <c r="CO10704" s="151"/>
      <c r="CT10704" s="151"/>
      <c r="CY10704" s="151"/>
    </row>
    <row r="10705" spans="1:103" x14ac:dyDescent="0.2">
      <c r="A10705" s="60"/>
      <c r="B10705" s="60"/>
      <c r="C10705" s="60"/>
      <c r="D10705" s="60"/>
      <c r="E10705" s="60"/>
      <c r="F10705" s="60"/>
      <c r="G10705" s="60"/>
      <c r="H10705" s="60"/>
      <c r="I10705" s="60"/>
      <c r="J10705" s="60"/>
      <c r="K10705" s="60"/>
      <c r="L10705" s="60"/>
      <c r="M10705" s="60"/>
      <c r="N10705" s="60"/>
      <c r="O10705" s="60"/>
      <c r="P10705" s="60"/>
      <c r="Q10705" s="60"/>
      <c r="R10705" s="334">
        <v>27577</v>
      </c>
      <c r="S10705" s="319" t="s">
        <v>358</v>
      </c>
      <c r="BE10705" s="60"/>
      <c r="BR10705" s="60"/>
      <c r="BX10705" s="151"/>
      <c r="CB10705" s="151"/>
      <c r="CM10705" s="151"/>
      <c r="CO10705" s="151"/>
      <c r="CT10705" s="151"/>
      <c r="CY10705" s="151"/>
    </row>
    <row r="10706" spans="1:103" x14ac:dyDescent="0.2">
      <c r="A10706" s="60"/>
      <c r="B10706" s="60"/>
      <c r="C10706" s="60"/>
      <c r="D10706" s="60"/>
      <c r="E10706" s="60"/>
      <c r="F10706" s="60"/>
      <c r="G10706" s="60"/>
      <c r="H10706" s="60"/>
      <c r="I10706" s="60"/>
      <c r="J10706" s="60"/>
      <c r="K10706" s="60"/>
      <c r="L10706" s="60"/>
      <c r="M10706" s="60"/>
      <c r="N10706" s="60"/>
      <c r="O10706" s="60"/>
      <c r="P10706" s="60"/>
      <c r="Q10706" s="60"/>
      <c r="R10706" s="334">
        <v>27581</v>
      </c>
      <c r="S10706" s="319" t="s">
        <v>358</v>
      </c>
      <c r="BE10706" s="60"/>
      <c r="BR10706" s="60"/>
      <c r="BX10706" s="151"/>
      <c r="CB10706" s="151"/>
      <c r="CM10706" s="151"/>
      <c r="CO10706" s="151"/>
      <c r="CT10706" s="151"/>
      <c r="CY10706" s="151"/>
    </row>
    <row r="10707" spans="1:103" x14ac:dyDescent="0.2">
      <c r="A10707" s="60"/>
      <c r="B10707" s="60"/>
      <c r="C10707" s="60"/>
      <c r="D10707" s="60"/>
      <c r="E10707" s="60"/>
      <c r="F10707" s="60"/>
      <c r="G10707" s="60"/>
      <c r="H10707" s="60"/>
      <c r="I10707" s="60"/>
      <c r="J10707" s="60"/>
      <c r="K10707" s="60"/>
      <c r="L10707" s="60"/>
      <c r="M10707" s="60"/>
      <c r="N10707" s="60"/>
      <c r="O10707" s="60"/>
      <c r="P10707" s="60"/>
      <c r="Q10707" s="60"/>
      <c r="R10707" s="334">
        <v>27582</v>
      </c>
      <c r="S10707" s="319" t="s">
        <v>358</v>
      </c>
      <c r="BE10707" s="60"/>
      <c r="BR10707" s="60"/>
      <c r="BX10707" s="151"/>
      <c r="CB10707" s="151"/>
      <c r="CM10707" s="151"/>
      <c r="CO10707" s="151"/>
      <c r="CT10707" s="151"/>
      <c r="CY10707" s="151"/>
    </row>
    <row r="10708" spans="1:103" x14ac:dyDescent="0.2">
      <c r="A10708" s="60"/>
      <c r="B10708" s="60"/>
      <c r="C10708" s="60"/>
      <c r="D10708" s="60"/>
      <c r="E10708" s="60"/>
      <c r="F10708" s="60"/>
      <c r="G10708" s="60"/>
      <c r="H10708" s="60"/>
      <c r="I10708" s="60"/>
      <c r="J10708" s="60"/>
      <c r="K10708" s="60"/>
      <c r="L10708" s="60"/>
      <c r="M10708" s="60"/>
      <c r="N10708" s="60"/>
      <c r="O10708" s="60"/>
      <c r="P10708" s="60"/>
      <c r="Q10708" s="60"/>
      <c r="R10708" s="334">
        <v>27583</v>
      </c>
      <c r="S10708" s="319" t="s">
        <v>358</v>
      </c>
      <c r="BE10708" s="60"/>
      <c r="BR10708" s="60"/>
      <c r="BX10708" s="151"/>
      <c r="CB10708" s="151"/>
      <c r="CM10708" s="151"/>
      <c r="CO10708" s="151"/>
      <c r="CT10708" s="151"/>
      <c r="CY10708" s="151"/>
    </row>
    <row r="10709" spans="1:103" x14ac:dyDescent="0.2">
      <c r="A10709" s="60"/>
      <c r="B10709" s="60"/>
      <c r="C10709" s="60"/>
      <c r="D10709" s="60"/>
      <c r="E10709" s="60"/>
      <c r="F10709" s="60"/>
      <c r="G10709" s="60"/>
      <c r="H10709" s="60"/>
      <c r="I10709" s="60"/>
      <c r="J10709" s="60"/>
      <c r="K10709" s="60"/>
      <c r="L10709" s="60"/>
      <c r="M10709" s="60"/>
      <c r="N10709" s="60"/>
      <c r="O10709" s="60"/>
      <c r="P10709" s="60"/>
      <c r="Q10709" s="60"/>
      <c r="R10709" s="334">
        <v>27584</v>
      </c>
      <c r="S10709" s="319" t="s">
        <v>358</v>
      </c>
      <c r="BE10709" s="60"/>
      <c r="BR10709" s="60"/>
      <c r="BX10709" s="151"/>
      <c r="CB10709" s="151"/>
      <c r="CM10709" s="151"/>
      <c r="CO10709" s="151"/>
      <c r="CT10709" s="151"/>
      <c r="CY10709" s="151"/>
    </row>
    <row r="10710" spans="1:103" x14ac:dyDescent="0.2">
      <c r="A10710" s="60"/>
      <c r="B10710" s="60"/>
      <c r="C10710" s="60"/>
      <c r="D10710" s="60"/>
      <c r="E10710" s="60"/>
      <c r="F10710" s="60"/>
      <c r="G10710" s="60"/>
      <c r="H10710" s="60"/>
      <c r="I10710" s="60"/>
      <c r="J10710" s="60"/>
      <c r="K10710" s="60"/>
      <c r="L10710" s="60"/>
      <c r="M10710" s="60"/>
      <c r="N10710" s="60"/>
      <c r="O10710" s="60"/>
      <c r="P10710" s="60"/>
      <c r="Q10710" s="60"/>
      <c r="R10710" s="334">
        <v>27586</v>
      </c>
      <c r="S10710" s="319" t="s">
        <v>358</v>
      </c>
      <c r="BE10710" s="60"/>
      <c r="BR10710" s="60"/>
      <c r="BX10710" s="151"/>
      <c r="CB10710" s="151"/>
      <c r="CM10710" s="151"/>
      <c r="CO10710" s="151"/>
      <c r="CT10710" s="151"/>
      <c r="CY10710" s="151"/>
    </row>
    <row r="10711" spans="1:103" x14ac:dyDescent="0.2">
      <c r="A10711" s="60"/>
      <c r="B10711" s="60"/>
      <c r="C10711" s="60"/>
      <c r="D10711" s="60"/>
      <c r="E10711" s="60"/>
      <c r="F10711" s="60"/>
      <c r="G10711" s="60"/>
      <c r="H10711" s="60"/>
      <c r="I10711" s="60"/>
      <c r="J10711" s="60"/>
      <c r="K10711" s="60"/>
      <c r="L10711" s="60"/>
      <c r="M10711" s="60"/>
      <c r="N10711" s="60"/>
      <c r="O10711" s="60"/>
      <c r="P10711" s="60"/>
      <c r="Q10711" s="60"/>
      <c r="R10711" s="334">
        <v>27587</v>
      </c>
      <c r="S10711" s="319" t="s">
        <v>358</v>
      </c>
      <c r="BE10711" s="60"/>
      <c r="BR10711" s="60"/>
      <c r="BX10711" s="151"/>
      <c r="CB10711" s="151"/>
      <c r="CM10711" s="151"/>
      <c r="CO10711" s="151"/>
      <c r="CT10711" s="151"/>
      <c r="CY10711" s="151"/>
    </row>
    <row r="10712" spans="1:103" x14ac:dyDescent="0.2">
      <c r="A10712" s="60"/>
      <c r="B10712" s="60"/>
      <c r="C10712" s="60"/>
      <c r="D10712" s="60"/>
      <c r="E10712" s="60"/>
      <c r="F10712" s="60"/>
      <c r="G10712" s="60"/>
      <c r="H10712" s="60"/>
      <c r="I10712" s="60"/>
      <c r="J10712" s="60"/>
      <c r="K10712" s="60"/>
      <c r="L10712" s="60"/>
      <c r="M10712" s="60"/>
      <c r="N10712" s="60"/>
      <c r="O10712" s="60"/>
      <c r="P10712" s="60"/>
      <c r="Q10712" s="60"/>
      <c r="R10712" s="334">
        <v>27588</v>
      </c>
      <c r="S10712" s="319" t="s">
        <v>358</v>
      </c>
      <c r="BE10712" s="60"/>
      <c r="BR10712" s="60"/>
      <c r="BX10712" s="151"/>
      <c r="CB10712" s="151"/>
      <c r="CM10712" s="151"/>
      <c r="CO10712" s="151"/>
      <c r="CT10712" s="151"/>
      <c r="CY10712" s="151"/>
    </row>
    <row r="10713" spans="1:103" x14ac:dyDescent="0.2">
      <c r="A10713" s="60"/>
      <c r="B10713" s="60"/>
      <c r="C10713" s="60"/>
      <c r="D10713" s="60"/>
      <c r="E10713" s="60"/>
      <c r="F10713" s="60"/>
      <c r="G10713" s="60"/>
      <c r="H10713" s="60"/>
      <c r="I10713" s="60"/>
      <c r="J10713" s="60"/>
      <c r="K10713" s="60"/>
      <c r="L10713" s="60"/>
      <c r="M10713" s="60"/>
      <c r="N10713" s="60"/>
      <c r="O10713" s="60"/>
      <c r="P10713" s="60"/>
      <c r="Q10713" s="60"/>
      <c r="R10713" s="334">
        <v>27589</v>
      </c>
      <c r="S10713" s="319" t="s">
        <v>358</v>
      </c>
      <c r="BE10713" s="60"/>
      <c r="BR10713" s="60"/>
      <c r="BX10713" s="151"/>
      <c r="CB10713" s="151"/>
      <c r="CM10713" s="151"/>
      <c r="CO10713" s="151"/>
      <c r="CT10713" s="151"/>
      <c r="CY10713" s="151"/>
    </row>
    <row r="10714" spans="1:103" x14ac:dyDescent="0.2">
      <c r="A10714" s="60"/>
      <c r="B10714" s="60"/>
      <c r="C10714" s="60"/>
      <c r="D10714" s="60"/>
      <c r="E10714" s="60"/>
      <c r="F10714" s="60"/>
      <c r="G10714" s="60"/>
      <c r="H10714" s="60"/>
      <c r="I10714" s="60"/>
      <c r="J10714" s="60"/>
      <c r="K10714" s="60"/>
      <c r="L10714" s="60"/>
      <c r="M10714" s="60"/>
      <c r="N10714" s="60"/>
      <c r="O10714" s="60"/>
      <c r="P10714" s="60"/>
      <c r="Q10714" s="60"/>
      <c r="R10714" s="334">
        <v>27591</v>
      </c>
      <c r="S10714" s="319" t="s">
        <v>358</v>
      </c>
      <c r="BE10714" s="60"/>
      <c r="BR10714" s="60"/>
      <c r="BX10714" s="151"/>
      <c r="CB10714" s="151"/>
      <c r="CM10714" s="151"/>
      <c r="CO10714" s="151"/>
      <c r="CT10714" s="151"/>
      <c r="CY10714" s="151"/>
    </row>
    <row r="10715" spans="1:103" x14ac:dyDescent="0.2">
      <c r="A10715" s="60"/>
      <c r="B10715" s="60"/>
      <c r="C10715" s="60"/>
      <c r="D10715" s="60"/>
      <c r="E10715" s="60"/>
      <c r="F10715" s="60"/>
      <c r="G10715" s="60"/>
      <c r="H10715" s="60"/>
      <c r="I10715" s="60"/>
      <c r="J10715" s="60"/>
      <c r="K10715" s="60"/>
      <c r="L10715" s="60"/>
      <c r="M10715" s="60"/>
      <c r="N10715" s="60"/>
      <c r="O10715" s="60"/>
      <c r="P10715" s="60"/>
      <c r="Q10715" s="60"/>
      <c r="R10715" s="334">
        <v>27592</v>
      </c>
      <c r="S10715" s="319" t="s">
        <v>358</v>
      </c>
      <c r="BE10715" s="60"/>
      <c r="BR10715" s="60"/>
      <c r="BX10715" s="151"/>
      <c r="CB10715" s="151"/>
      <c r="CM10715" s="151"/>
      <c r="CO10715" s="151"/>
      <c r="CT10715" s="151"/>
      <c r="CY10715" s="151"/>
    </row>
    <row r="10716" spans="1:103" x14ac:dyDescent="0.2">
      <c r="A10716" s="60"/>
      <c r="B10716" s="60"/>
      <c r="C10716" s="60"/>
      <c r="D10716" s="60"/>
      <c r="E10716" s="60"/>
      <c r="F10716" s="60"/>
      <c r="G10716" s="60"/>
      <c r="H10716" s="60"/>
      <c r="I10716" s="60"/>
      <c r="J10716" s="60"/>
      <c r="K10716" s="60"/>
      <c r="L10716" s="60"/>
      <c r="M10716" s="60"/>
      <c r="N10716" s="60"/>
      <c r="O10716" s="60"/>
      <c r="P10716" s="60"/>
      <c r="Q10716" s="60"/>
      <c r="R10716" s="334">
        <v>27593</v>
      </c>
      <c r="S10716" s="319" t="s">
        <v>358</v>
      </c>
      <c r="BE10716" s="60"/>
      <c r="BR10716" s="60"/>
      <c r="BX10716" s="151"/>
      <c r="CB10716" s="151"/>
      <c r="CM10716" s="151"/>
      <c r="CO10716" s="151"/>
      <c r="CT10716" s="151"/>
      <c r="CY10716" s="151"/>
    </row>
    <row r="10717" spans="1:103" x14ac:dyDescent="0.2">
      <c r="A10717" s="60"/>
      <c r="B10717" s="60"/>
      <c r="C10717" s="60"/>
      <c r="D10717" s="60"/>
      <c r="E10717" s="60"/>
      <c r="F10717" s="60"/>
      <c r="G10717" s="60"/>
      <c r="H10717" s="60"/>
      <c r="I10717" s="60"/>
      <c r="J10717" s="60"/>
      <c r="K10717" s="60"/>
      <c r="L10717" s="60"/>
      <c r="M10717" s="60"/>
      <c r="N10717" s="60"/>
      <c r="O10717" s="60"/>
      <c r="P10717" s="60"/>
      <c r="Q10717" s="60"/>
      <c r="R10717" s="334">
        <v>27594</v>
      </c>
      <c r="S10717" s="319" t="s">
        <v>358</v>
      </c>
      <c r="BE10717" s="60"/>
      <c r="BR10717" s="60"/>
      <c r="BX10717" s="151"/>
      <c r="CB10717" s="151"/>
      <c r="CM10717" s="151"/>
      <c r="CO10717" s="151"/>
      <c r="CT10717" s="151"/>
      <c r="CY10717" s="151"/>
    </row>
    <row r="10718" spans="1:103" x14ac:dyDescent="0.2">
      <c r="A10718" s="60"/>
      <c r="B10718" s="60"/>
      <c r="C10718" s="60"/>
      <c r="D10718" s="60"/>
      <c r="E10718" s="60"/>
      <c r="F10718" s="60"/>
      <c r="G10718" s="60"/>
      <c r="H10718" s="60"/>
      <c r="I10718" s="60"/>
      <c r="J10718" s="60"/>
      <c r="K10718" s="60"/>
      <c r="L10718" s="60"/>
      <c r="M10718" s="60"/>
      <c r="N10718" s="60"/>
      <c r="O10718" s="60"/>
      <c r="P10718" s="60"/>
      <c r="Q10718" s="60"/>
      <c r="R10718" s="334">
        <v>27596</v>
      </c>
      <c r="S10718" s="319" t="s">
        <v>358</v>
      </c>
      <c r="BE10718" s="60"/>
      <c r="BR10718" s="60"/>
      <c r="BX10718" s="151"/>
      <c r="CB10718" s="151"/>
      <c r="CM10718" s="151"/>
      <c r="CO10718" s="151"/>
      <c r="CT10718" s="151"/>
      <c r="CY10718" s="151"/>
    </row>
    <row r="10719" spans="1:103" x14ac:dyDescent="0.2">
      <c r="A10719" s="60"/>
      <c r="B10719" s="60"/>
      <c r="C10719" s="60"/>
      <c r="D10719" s="60"/>
      <c r="E10719" s="60"/>
      <c r="F10719" s="60"/>
      <c r="G10719" s="60"/>
      <c r="H10719" s="60"/>
      <c r="I10719" s="60"/>
      <c r="J10719" s="60"/>
      <c r="K10719" s="60"/>
      <c r="L10719" s="60"/>
      <c r="M10719" s="60"/>
      <c r="N10719" s="60"/>
      <c r="O10719" s="60"/>
      <c r="P10719" s="60"/>
      <c r="Q10719" s="60"/>
      <c r="R10719" s="334">
        <v>27597</v>
      </c>
      <c r="S10719" s="319" t="s">
        <v>358</v>
      </c>
      <c r="BE10719" s="60"/>
      <c r="BR10719" s="60"/>
      <c r="BX10719" s="151"/>
      <c r="CB10719" s="151"/>
      <c r="CM10719" s="151"/>
      <c r="CO10719" s="151"/>
      <c r="CT10719" s="151"/>
      <c r="CY10719" s="151"/>
    </row>
    <row r="10720" spans="1:103" x14ac:dyDescent="0.2">
      <c r="A10720" s="60"/>
      <c r="B10720" s="60"/>
      <c r="C10720" s="60"/>
      <c r="D10720" s="60"/>
      <c r="E10720" s="60"/>
      <c r="F10720" s="60"/>
      <c r="G10720" s="60"/>
      <c r="H10720" s="60"/>
      <c r="I10720" s="60"/>
      <c r="J10720" s="60"/>
      <c r="K10720" s="60"/>
      <c r="L10720" s="60"/>
      <c r="M10720" s="60"/>
      <c r="N10720" s="60"/>
      <c r="O10720" s="60"/>
      <c r="P10720" s="60"/>
      <c r="Q10720" s="60"/>
      <c r="R10720" s="334">
        <v>27599</v>
      </c>
      <c r="S10720" s="319" t="s">
        <v>358</v>
      </c>
      <c r="BE10720" s="60"/>
      <c r="BR10720" s="60"/>
      <c r="BX10720" s="151"/>
      <c r="CB10720" s="151"/>
      <c r="CM10720" s="151"/>
      <c r="CO10720" s="151"/>
      <c r="CT10720" s="151"/>
      <c r="CY10720" s="151"/>
    </row>
    <row r="10721" spans="1:103" x14ac:dyDescent="0.2">
      <c r="A10721" s="60"/>
      <c r="B10721" s="60"/>
      <c r="C10721" s="60"/>
      <c r="D10721" s="60"/>
      <c r="E10721" s="60"/>
      <c r="F10721" s="60"/>
      <c r="G10721" s="60"/>
      <c r="H10721" s="60"/>
      <c r="I10721" s="60"/>
      <c r="J10721" s="60"/>
      <c r="K10721" s="60"/>
      <c r="L10721" s="60"/>
      <c r="M10721" s="60"/>
      <c r="N10721" s="60"/>
      <c r="O10721" s="60"/>
      <c r="P10721" s="60"/>
      <c r="Q10721" s="60"/>
      <c r="R10721" s="334">
        <v>27601</v>
      </c>
      <c r="S10721" s="319" t="s">
        <v>358</v>
      </c>
      <c r="BE10721" s="60"/>
      <c r="BR10721" s="60"/>
      <c r="BX10721" s="151"/>
      <c r="CB10721" s="151"/>
      <c r="CM10721" s="151"/>
      <c r="CO10721" s="151"/>
      <c r="CT10721" s="151"/>
      <c r="CY10721" s="151"/>
    </row>
    <row r="10722" spans="1:103" x14ac:dyDescent="0.2">
      <c r="A10722" s="60"/>
      <c r="B10722" s="60"/>
      <c r="C10722" s="60"/>
      <c r="D10722" s="60"/>
      <c r="E10722" s="60"/>
      <c r="F10722" s="60"/>
      <c r="G10722" s="60"/>
      <c r="H10722" s="60"/>
      <c r="I10722" s="60"/>
      <c r="J10722" s="60"/>
      <c r="K10722" s="60"/>
      <c r="L10722" s="60"/>
      <c r="M10722" s="60"/>
      <c r="N10722" s="60"/>
      <c r="O10722" s="60"/>
      <c r="P10722" s="60"/>
      <c r="Q10722" s="60"/>
      <c r="R10722" s="334">
        <v>27602</v>
      </c>
      <c r="S10722" s="319" t="s">
        <v>358</v>
      </c>
      <c r="BE10722" s="60"/>
      <c r="BR10722" s="60"/>
      <c r="BX10722" s="151"/>
      <c r="CB10722" s="151"/>
      <c r="CM10722" s="151"/>
      <c r="CO10722" s="151"/>
      <c r="CT10722" s="151"/>
      <c r="CY10722" s="151"/>
    </row>
    <row r="10723" spans="1:103" x14ac:dyDescent="0.2">
      <c r="A10723" s="60"/>
      <c r="B10723" s="60"/>
      <c r="C10723" s="60"/>
      <c r="D10723" s="60"/>
      <c r="E10723" s="60"/>
      <c r="F10723" s="60"/>
      <c r="G10723" s="60"/>
      <c r="H10723" s="60"/>
      <c r="I10723" s="60"/>
      <c r="J10723" s="60"/>
      <c r="K10723" s="60"/>
      <c r="L10723" s="60"/>
      <c r="M10723" s="60"/>
      <c r="N10723" s="60"/>
      <c r="O10723" s="60"/>
      <c r="P10723" s="60"/>
      <c r="Q10723" s="60"/>
      <c r="R10723" s="334">
        <v>27603</v>
      </c>
      <c r="S10723" s="319" t="s">
        <v>358</v>
      </c>
      <c r="BE10723" s="60"/>
      <c r="BR10723" s="60"/>
      <c r="BX10723" s="151"/>
      <c r="CB10723" s="151"/>
      <c r="CM10723" s="151"/>
      <c r="CO10723" s="151"/>
      <c r="CT10723" s="151"/>
      <c r="CY10723" s="151"/>
    </row>
    <row r="10724" spans="1:103" x14ac:dyDescent="0.2">
      <c r="A10724" s="60"/>
      <c r="B10724" s="60"/>
      <c r="C10724" s="60"/>
      <c r="D10724" s="60"/>
      <c r="E10724" s="60"/>
      <c r="F10724" s="60"/>
      <c r="G10724" s="60"/>
      <c r="H10724" s="60"/>
      <c r="I10724" s="60"/>
      <c r="J10724" s="60"/>
      <c r="K10724" s="60"/>
      <c r="L10724" s="60"/>
      <c r="M10724" s="60"/>
      <c r="N10724" s="60"/>
      <c r="O10724" s="60"/>
      <c r="P10724" s="60"/>
      <c r="Q10724" s="60"/>
      <c r="R10724" s="334">
        <v>27604</v>
      </c>
      <c r="S10724" s="319" t="s">
        <v>358</v>
      </c>
      <c r="BE10724" s="60"/>
      <c r="BR10724" s="60"/>
      <c r="BX10724" s="151"/>
      <c r="CB10724" s="151"/>
      <c r="CM10724" s="151"/>
      <c r="CO10724" s="151"/>
      <c r="CT10724" s="151"/>
      <c r="CY10724" s="151"/>
    </row>
    <row r="10725" spans="1:103" x14ac:dyDescent="0.2">
      <c r="A10725" s="60"/>
      <c r="B10725" s="60"/>
      <c r="C10725" s="60"/>
      <c r="D10725" s="60"/>
      <c r="E10725" s="60"/>
      <c r="F10725" s="60"/>
      <c r="G10725" s="60"/>
      <c r="H10725" s="60"/>
      <c r="I10725" s="60"/>
      <c r="J10725" s="60"/>
      <c r="K10725" s="60"/>
      <c r="L10725" s="60"/>
      <c r="M10725" s="60"/>
      <c r="N10725" s="60"/>
      <c r="O10725" s="60"/>
      <c r="P10725" s="60"/>
      <c r="Q10725" s="60"/>
      <c r="R10725" s="334">
        <v>27605</v>
      </c>
      <c r="S10725" s="319" t="s">
        <v>358</v>
      </c>
      <c r="BE10725" s="60"/>
      <c r="BR10725" s="60"/>
      <c r="BX10725" s="151"/>
      <c r="CB10725" s="151"/>
      <c r="CM10725" s="151"/>
      <c r="CO10725" s="151"/>
      <c r="CT10725" s="151"/>
      <c r="CY10725" s="151"/>
    </row>
    <row r="10726" spans="1:103" x14ac:dyDescent="0.2">
      <c r="A10726" s="60"/>
      <c r="B10726" s="60"/>
      <c r="C10726" s="60"/>
      <c r="D10726" s="60"/>
      <c r="E10726" s="60"/>
      <c r="F10726" s="60"/>
      <c r="G10726" s="60"/>
      <c r="H10726" s="60"/>
      <c r="I10726" s="60"/>
      <c r="J10726" s="60"/>
      <c r="K10726" s="60"/>
      <c r="L10726" s="60"/>
      <c r="M10726" s="60"/>
      <c r="N10726" s="60"/>
      <c r="O10726" s="60"/>
      <c r="P10726" s="60"/>
      <c r="Q10726" s="60"/>
      <c r="R10726" s="334">
        <v>27606</v>
      </c>
      <c r="S10726" s="319" t="s">
        <v>358</v>
      </c>
      <c r="BE10726" s="60"/>
      <c r="BR10726" s="60"/>
      <c r="BX10726" s="151"/>
      <c r="CB10726" s="151"/>
      <c r="CM10726" s="151"/>
      <c r="CO10726" s="151"/>
      <c r="CT10726" s="151"/>
      <c r="CY10726" s="151"/>
    </row>
    <row r="10727" spans="1:103" x14ac:dyDescent="0.2">
      <c r="A10727" s="60"/>
      <c r="B10727" s="60"/>
      <c r="C10727" s="60"/>
      <c r="D10727" s="60"/>
      <c r="E10727" s="60"/>
      <c r="F10727" s="60"/>
      <c r="G10727" s="60"/>
      <c r="H10727" s="60"/>
      <c r="I10727" s="60"/>
      <c r="J10727" s="60"/>
      <c r="K10727" s="60"/>
      <c r="L10727" s="60"/>
      <c r="M10727" s="60"/>
      <c r="N10727" s="60"/>
      <c r="O10727" s="60"/>
      <c r="P10727" s="60"/>
      <c r="Q10727" s="60"/>
      <c r="R10727" s="334">
        <v>27607</v>
      </c>
      <c r="S10727" s="319" t="s">
        <v>358</v>
      </c>
      <c r="BE10727" s="60"/>
      <c r="BR10727" s="60"/>
      <c r="BX10727" s="151"/>
      <c r="CB10727" s="151"/>
      <c r="CM10727" s="151"/>
      <c r="CO10727" s="151"/>
      <c r="CT10727" s="151"/>
      <c r="CY10727" s="151"/>
    </row>
    <row r="10728" spans="1:103" x14ac:dyDescent="0.2">
      <c r="A10728" s="60"/>
      <c r="B10728" s="60"/>
      <c r="C10728" s="60"/>
      <c r="D10728" s="60"/>
      <c r="E10728" s="60"/>
      <c r="F10728" s="60"/>
      <c r="G10728" s="60"/>
      <c r="H10728" s="60"/>
      <c r="I10728" s="60"/>
      <c r="J10728" s="60"/>
      <c r="K10728" s="60"/>
      <c r="L10728" s="60"/>
      <c r="M10728" s="60"/>
      <c r="N10728" s="60"/>
      <c r="O10728" s="60"/>
      <c r="P10728" s="60"/>
      <c r="Q10728" s="60"/>
      <c r="R10728" s="334">
        <v>27608</v>
      </c>
      <c r="S10728" s="319" t="s">
        <v>358</v>
      </c>
      <c r="BE10728" s="60"/>
      <c r="BR10728" s="60"/>
      <c r="BX10728" s="151"/>
      <c r="CB10728" s="151"/>
      <c r="CM10728" s="151"/>
      <c r="CO10728" s="151"/>
      <c r="CT10728" s="151"/>
      <c r="CY10728" s="151"/>
    </row>
    <row r="10729" spans="1:103" x14ac:dyDescent="0.2">
      <c r="A10729" s="60"/>
      <c r="B10729" s="60"/>
      <c r="C10729" s="60"/>
      <c r="D10729" s="60"/>
      <c r="E10729" s="60"/>
      <c r="F10729" s="60"/>
      <c r="G10729" s="60"/>
      <c r="H10729" s="60"/>
      <c r="I10729" s="60"/>
      <c r="J10729" s="60"/>
      <c r="K10729" s="60"/>
      <c r="L10729" s="60"/>
      <c r="M10729" s="60"/>
      <c r="N10729" s="60"/>
      <c r="O10729" s="60"/>
      <c r="P10729" s="60"/>
      <c r="Q10729" s="60"/>
      <c r="R10729" s="334">
        <v>27609</v>
      </c>
      <c r="S10729" s="319" t="s">
        <v>358</v>
      </c>
      <c r="BE10729" s="60"/>
      <c r="BR10729" s="60"/>
      <c r="BX10729" s="151"/>
      <c r="CB10729" s="151"/>
      <c r="CM10729" s="151"/>
      <c r="CO10729" s="151"/>
      <c r="CT10729" s="151"/>
      <c r="CY10729" s="151"/>
    </row>
    <row r="10730" spans="1:103" x14ac:dyDescent="0.2">
      <c r="A10730" s="60"/>
      <c r="B10730" s="60"/>
      <c r="C10730" s="60"/>
      <c r="D10730" s="60"/>
      <c r="E10730" s="60"/>
      <c r="F10730" s="60"/>
      <c r="G10730" s="60"/>
      <c r="H10730" s="60"/>
      <c r="I10730" s="60"/>
      <c r="J10730" s="60"/>
      <c r="K10730" s="60"/>
      <c r="L10730" s="60"/>
      <c r="M10730" s="60"/>
      <c r="N10730" s="60"/>
      <c r="O10730" s="60"/>
      <c r="P10730" s="60"/>
      <c r="Q10730" s="60"/>
      <c r="R10730" s="334">
        <v>27610</v>
      </c>
      <c r="S10730" s="319" t="s">
        <v>358</v>
      </c>
      <c r="BE10730" s="60"/>
      <c r="BR10730" s="60"/>
      <c r="BX10730" s="151"/>
      <c r="CB10730" s="151"/>
      <c r="CM10730" s="151"/>
      <c r="CO10730" s="151"/>
      <c r="CT10730" s="151"/>
      <c r="CY10730" s="151"/>
    </row>
    <row r="10731" spans="1:103" x14ac:dyDescent="0.2">
      <c r="A10731" s="60"/>
      <c r="B10731" s="60"/>
      <c r="C10731" s="60"/>
      <c r="D10731" s="60"/>
      <c r="E10731" s="60"/>
      <c r="F10731" s="60"/>
      <c r="G10731" s="60"/>
      <c r="H10731" s="60"/>
      <c r="I10731" s="60"/>
      <c r="J10731" s="60"/>
      <c r="K10731" s="60"/>
      <c r="L10731" s="60"/>
      <c r="M10731" s="60"/>
      <c r="N10731" s="60"/>
      <c r="O10731" s="60"/>
      <c r="P10731" s="60"/>
      <c r="Q10731" s="60"/>
      <c r="R10731" s="334">
        <v>27611</v>
      </c>
      <c r="S10731" s="319" t="s">
        <v>358</v>
      </c>
      <c r="BE10731" s="60"/>
      <c r="BR10731" s="60"/>
      <c r="BX10731" s="151"/>
      <c r="CB10731" s="151"/>
      <c r="CM10731" s="151"/>
      <c r="CO10731" s="151"/>
      <c r="CT10731" s="151"/>
      <c r="CY10731" s="151"/>
    </row>
    <row r="10732" spans="1:103" x14ac:dyDescent="0.2">
      <c r="A10732" s="60"/>
      <c r="B10732" s="60"/>
      <c r="C10732" s="60"/>
      <c r="D10732" s="60"/>
      <c r="E10732" s="60"/>
      <c r="F10732" s="60"/>
      <c r="G10732" s="60"/>
      <c r="H10732" s="60"/>
      <c r="I10732" s="60"/>
      <c r="J10732" s="60"/>
      <c r="K10732" s="60"/>
      <c r="L10732" s="60"/>
      <c r="M10732" s="60"/>
      <c r="N10732" s="60"/>
      <c r="O10732" s="60"/>
      <c r="P10732" s="60"/>
      <c r="Q10732" s="60"/>
      <c r="R10732" s="334">
        <v>27612</v>
      </c>
      <c r="S10732" s="319" t="s">
        <v>358</v>
      </c>
      <c r="BE10732" s="60"/>
      <c r="BR10732" s="60"/>
      <c r="BX10732" s="151"/>
      <c r="CB10732" s="151"/>
      <c r="CM10732" s="151"/>
      <c r="CO10732" s="151"/>
      <c r="CT10732" s="151"/>
      <c r="CY10732" s="151"/>
    </row>
    <row r="10733" spans="1:103" x14ac:dyDescent="0.2">
      <c r="A10733" s="60"/>
      <c r="B10733" s="60"/>
      <c r="C10733" s="60"/>
      <c r="D10733" s="60"/>
      <c r="E10733" s="60"/>
      <c r="F10733" s="60"/>
      <c r="G10733" s="60"/>
      <c r="H10733" s="60"/>
      <c r="I10733" s="60"/>
      <c r="J10733" s="60"/>
      <c r="K10733" s="60"/>
      <c r="L10733" s="60"/>
      <c r="M10733" s="60"/>
      <c r="N10733" s="60"/>
      <c r="O10733" s="60"/>
      <c r="P10733" s="60"/>
      <c r="Q10733" s="60"/>
      <c r="R10733" s="334">
        <v>27613</v>
      </c>
      <c r="S10733" s="319" t="s">
        <v>358</v>
      </c>
      <c r="BE10733" s="60"/>
      <c r="BR10733" s="60"/>
      <c r="BX10733" s="151"/>
      <c r="CB10733" s="151"/>
      <c r="CM10733" s="151"/>
      <c r="CO10733" s="151"/>
      <c r="CT10733" s="151"/>
      <c r="CY10733" s="151"/>
    </row>
    <row r="10734" spans="1:103" x14ac:dyDescent="0.2">
      <c r="A10734" s="60"/>
      <c r="B10734" s="60"/>
      <c r="C10734" s="60"/>
      <c r="D10734" s="60"/>
      <c r="E10734" s="60"/>
      <c r="F10734" s="60"/>
      <c r="G10734" s="60"/>
      <c r="H10734" s="60"/>
      <c r="I10734" s="60"/>
      <c r="J10734" s="60"/>
      <c r="K10734" s="60"/>
      <c r="L10734" s="60"/>
      <c r="M10734" s="60"/>
      <c r="N10734" s="60"/>
      <c r="O10734" s="60"/>
      <c r="P10734" s="60"/>
      <c r="Q10734" s="60"/>
      <c r="R10734" s="334">
        <v>27614</v>
      </c>
      <c r="S10734" s="319" t="s">
        <v>358</v>
      </c>
      <c r="BE10734" s="60"/>
      <c r="BR10734" s="60"/>
      <c r="BX10734" s="151"/>
      <c r="CB10734" s="151"/>
      <c r="CM10734" s="151"/>
      <c r="CO10734" s="151"/>
      <c r="CT10734" s="151"/>
      <c r="CY10734" s="151"/>
    </row>
    <row r="10735" spans="1:103" x14ac:dyDescent="0.2">
      <c r="A10735" s="60"/>
      <c r="B10735" s="60"/>
      <c r="C10735" s="60"/>
      <c r="D10735" s="60"/>
      <c r="E10735" s="60"/>
      <c r="F10735" s="60"/>
      <c r="G10735" s="60"/>
      <c r="H10735" s="60"/>
      <c r="I10735" s="60"/>
      <c r="J10735" s="60"/>
      <c r="K10735" s="60"/>
      <c r="L10735" s="60"/>
      <c r="M10735" s="60"/>
      <c r="N10735" s="60"/>
      <c r="O10735" s="60"/>
      <c r="P10735" s="60"/>
      <c r="Q10735" s="60"/>
      <c r="R10735" s="334">
        <v>27615</v>
      </c>
      <c r="S10735" s="319" t="s">
        <v>358</v>
      </c>
      <c r="BE10735" s="60"/>
      <c r="BR10735" s="60"/>
      <c r="BX10735" s="151"/>
      <c r="CB10735" s="151"/>
      <c r="CM10735" s="151"/>
      <c r="CO10735" s="151"/>
      <c r="CT10735" s="151"/>
      <c r="CY10735" s="151"/>
    </row>
    <row r="10736" spans="1:103" x14ac:dyDescent="0.2">
      <c r="A10736" s="60"/>
      <c r="B10736" s="60"/>
      <c r="C10736" s="60"/>
      <c r="D10736" s="60"/>
      <c r="E10736" s="60"/>
      <c r="F10736" s="60"/>
      <c r="G10736" s="60"/>
      <c r="H10736" s="60"/>
      <c r="I10736" s="60"/>
      <c r="J10736" s="60"/>
      <c r="K10736" s="60"/>
      <c r="L10736" s="60"/>
      <c r="M10736" s="60"/>
      <c r="N10736" s="60"/>
      <c r="O10736" s="60"/>
      <c r="P10736" s="60"/>
      <c r="Q10736" s="60"/>
      <c r="R10736" s="334">
        <v>27616</v>
      </c>
      <c r="S10736" s="319" t="s">
        <v>358</v>
      </c>
      <c r="BE10736" s="60"/>
      <c r="BR10736" s="60"/>
      <c r="BX10736" s="151"/>
      <c r="CB10736" s="151"/>
      <c r="CM10736" s="151"/>
      <c r="CO10736" s="151"/>
      <c r="CT10736" s="151"/>
      <c r="CY10736" s="151"/>
    </row>
    <row r="10737" spans="1:103" x14ac:dyDescent="0.2">
      <c r="A10737" s="60"/>
      <c r="B10737" s="60"/>
      <c r="C10737" s="60"/>
      <c r="D10737" s="60"/>
      <c r="E10737" s="60"/>
      <c r="F10737" s="60"/>
      <c r="G10737" s="60"/>
      <c r="H10737" s="60"/>
      <c r="I10737" s="60"/>
      <c r="J10737" s="60"/>
      <c r="K10737" s="60"/>
      <c r="L10737" s="60"/>
      <c r="M10737" s="60"/>
      <c r="N10737" s="60"/>
      <c r="O10737" s="60"/>
      <c r="P10737" s="60"/>
      <c r="Q10737" s="60"/>
      <c r="R10737" s="334">
        <v>27617</v>
      </c>
      <c r="S10737" s="319" t="s">
        <v>358</v>
      </c>
      <c r="BE10737" s="60"/>
      <c r="BR10737" s="60"/>
      <c r="BX10737" s="151"/>
      <c r="CB10737" s="151"/>
      <c r="CM10737" s="151"/>
      <c r="CO10737" s="151"/>
      <c r="CT10737" s="151"/>
      <c r="CY10737" s="151"/>
    </row>
    <row r="10738" spans="1:103" x14ac:dyDescent="0.2">
      <c r="A10738" s="60"/>
      <c r="B10738" s="60"/>
      <c r="C10738" s="60"/>
      <c r="D10738" s="60"/>
      <c r="E10738" s="60"/>
      <c r="F10738" s="60"/>
      <c r="G10738" s="60"/>
      <c r="H10738" s="60"/>
      <c r="I10738" s="60"/>
      <c r="J10738" s="60"/>
      <c r="K10738" s="60"/>
      <c r="L10738" s="60"/>
      <c r="M10738" s="60"/>
      <c r="N10738" s="60"/>
      <c r="O10738" s="60"/>
      <c r="P10738" s="60"/>
      <c r="Q10738" s="60"/>
      <c r="R10738" s="334">
        <v>27619</v>
      </c>
      <c r="S10738" s="319" t="s">
        <v>358</v>
      </c>
      <c r="BE10738" s="60"/>
      <c r="BR10738" s="60"/>
      <c r="BX10738" s="151"/>
      <c r="CB10738" s="151"/>
      <c r="CM10738" s="151"/>
      <c r="CO10738" s="151"/>
      <c r="CT10738" s="151"/>
      <c r="CY10738" s="151"/>
    </row>
    <row r="10739" spans="1:103" x14ac:dyDescent="0.2">
      <c r="A10739" s="60"/>
      <c r="B10739" s="60"/>
      <c r="C10739" s="60"/>
      <c r="D10739" s="60"/>
      <c r="E10739" s="60"/>
      <c r="F10739" s="60"/>
      <c r="G10739" s="60"/>
      <c r="H10739" s="60"/>
      <c r="I10739" s="60"/>
      <c r="J10739" s="60"/>
      <c r="K10739" s="60"/>
      <c r="L10739" s="60"/>
      <c r="M10739" s="60"/>
      <c r="N10739" s="60"/>
      <c r="O10739" s="60"/>
      <c r="P10739" s="60"/>
      <c r="Q10739" s="60"/>
      <c r="R10739" s="334">
        <v>27620</v>
      </c>
      <c r="S10739" s="319" t="s">
        <v>358</v>
      </c>
      <c r="BE10739" s="60"/>
      <c r="BR10739" s="60"/>
      <c r="BX10739" s="151"/>
      <c r="CB10739" s="151"/>
      <c r="CM10739" s="151"/>
      <c r="CO10739" s="151"/>
      <c r="CT10739" s="151"/>
      <c r="CY10739" s="151"/>
    </row>
    <row r="10740" spans="1:103" x14ac:dyDescent="0.2">
      <c r="A10740" s="60"/>
      <c r="B10740" s="60"/>
      <c r="C10740" s="60"/>
      <c r="D10740" s="60"/>
      <c r="E10740" s="60"/>
      <c r="F10740" s="60"/>
      <c r="G10740" s="60"/>
      <c r="H10740" s="60"/>
      <c r="I10740" s="60"/>
      <c r="J10740" s="60"/>
      <c r="K10740" s="60"/>
      <c r="L10740" s="60"/>
      <c r="M10740" s="60"/>
      <c r="N10740" s="60"/>
      <c r="O10740" s="60"/>
      <c r="P10740" s="60"/>
      <c r="Q10740" s="60"/>
      <c r="R10740" s="334">
        <v>27621</v>
      </c>
      <c r="S10740" s="319" t="s">
        <v>358</v>
      </c>
      <c r="BE10740" s="60"/>
      <c r="BR10740" s="60"/>
      <c r="BX10740" s="151"/>
      <c r="CB10740" s="151"/>
      <c r="CM10740" s="151"/>
      <c r="CO10740" s="151"/>
      <c r="CT10740" s="151"/>
      <c r="CY10740" s="151"/>
    </row>
    <row r="10741" spans="1:103" x14ac:dyDescent="0.2">
      <c r="A10741" s="60"/>
      <c r="B10741" s="60"/>
      <c r="C10741" s="60"/>
      <c r="D10741" s="60"/>
      <c r="E10741" s="60"/>
      <c r="F10741" s="60"/>
      <c r="G10741" s="60"/>
      <c r="H10741" s="60"/>
      <c r="I10741" s="60"/>
      <c r="J10741" s="60"/>
      <c r="K10741" s="60"/>
      <c r="L10741" s="60"/>
      <c r="M10741" s="60"/>
      <c r="N10741" s="60"/>
      <c r="O10741" s="60"/>
      <c r="P10741" s="60"/>
      <c r="Q10741" s="60"/>
      <c r="R10741" s="334">
        <v>27622</v>
      </c>
      <c r="S10741" s="319" t="s">
        <v>358</v>
      </c>
      <c r="BE10741" s="60"/>
      <c r="BR10741" s="60"/>
      <c r="BX10741" s="151"/>
      <c r="CB10741" s="151"/>
      <c r="CM10741" s="151"/>
      <c r="CO10741" s="151"/>
      <c r="CT10741" s="151"/>
      <c r="CY10741" s="151"/>
    </row>
    <row r="10742" spans="1:103" x14ac:dyDescent="0.2">
      <c r="A10742" s="60"/>
      <c r="B10742" s="60"/>
      <c r="C10742" s="60"/>
      <c r="D10742" s="60"/>
      <c r="E10742" s="60"/>
      <c r="F10742" s="60"/>
      <c r="G10742" s="60"/>
      <c r="H10742" s="60"/>
      <c r="I10742" s="60"/>
      <c r="J10742" s="60"/>
      <c r="K10742" s="60"/>
      <c r="L10742" s="60"/>
      <c r="M10742" s="60"/>
      <c r="N10742" s="60"/>
      <c r="O10742" s="60"/>
      <c r="P10742" s="60"/>
      <c r="Q10742" s="60"/>
      <c r="R10742" s="334">
        <v>27623</v>
      </c>
      <c r="S10742" s="319" t="s">
        <v>358</v>
      </c>
      <c r="BE10742" s="60"/>
      <c r="BR10742" s="60"/>
      <c r="BX10742" s="151"/>
      <c r="CB10742" s="151"/>
      <c r="CM10742" s="151"/>
      <c r="CO10742" s="151"/>
      <c r="CT10742" s="151"/>
      <c r="CY10742" s="151"/>
    </row>
    <row r="10743" spans="1:103" x14ac:dyDescent="0.2">
      <c r="A10743" s="60"/>
      <c r="B10743" s="60"/>
      <c r="C10743" s="60"/>
      <c r="D10743" s="60"/>
      <c r="E10743" s="60"/>
      <c r="F10743" s="60"/>
      <c r="G10743" s="60"/>
      <c r="H10743" s="60"/>
      <c r="I10743" s="60"/>
      <c r="J10743" s="60"/>
      <c r="K10743" s="60"/>
      <c r="L10743" s="60"/>
      <c r="M10743" s="60"/>
      <c r="N10743" s="60"/>
      <c r="O10743" s="60"/>
      <c r="P10743" s="60"/>
      <c r="Q10743" s="60"/>
      <c r="R10743" s="334">
        <v>27624</v>
      </c>
      <c r="S10743" s="319" t="s">
        <v>358</v>
      </c>
      <c r="BE10743" s="60"/>
      <c r="BR10743" s="60"/>
      <c r="BX10743" s="151"/>
      <c r="CB10743" s="151"/>
      <c r="CM10743" s="151"/>
      <c r="CO10743" s="151"/>
      <c r="CT10743" s="151"/>
      <c r="CY10743" s="151"/>
    </row>
    <row r="10744" spans="1:103" x14ac:dyDescent="0.2">
      <c r="A10744" s="60"/>
      <c r="B10744" s="60"/>
      <c r="C10744" s="60"/>
      <c r="D10744" s="60"/>
      <c r="E10744" s="60"/>
      <c r="F10744" s="60"/>
      <c r="G10744" s="60"/>
      <c r="H10744" s="60"/>
      <c r="I10744" s="60"/>
      <c r="J10744" s="60"/>
      <c r="K10744" s="60"/>
      <c r="L10744" s="60"/>
      <c r="M10744" s="60"/>
      <c r="N10744" s="60"/>
      <c r="O10744" s="60"/>
      <c r="P10744" s="60"/>
      <c r="Q10744" s="60"/>
      <c r="R10744" s="334">
        <v>27625</v>
      </c>
      <c r="S10744" s="319" t="s">
        <v>358</v>
      </c>
      <c r="BE10744" s="60"/>
      <c r="BR10744" s="60"/>
      <c r="BX10744" s="151"/>
      <c r="CB10744" s="151"/>
      <c r="CM10744" s="151"/>
      <c r="CO10744" s="151"/>
      <c r="CT10744" s="151"/>
      <c r="CY10744" s="151"/>
    </row>
    <row r="10745" spans="1:103" x14ac:dyDescent="0.2">
      <c r="A10745" s="60"/>
      <c r="B10745" s="60"/>
      <c r="C10745" s="60"/>
      <c r="D10745" s="60"/>
      <c r="E10745" s="60"/>
      <c r="F10745" s="60"/>
      <c r="G10745" s="60"/>
      <c r="H10745" s="60"/>
      <c r="I10745" s="60"/>
      <c r="J10745" s="60"/>
      <c r="K10745" s="60"/>
      <c r="L10745" s="60"/>
      <c r="M10745" s="60"/>
      <c r="N10745" s="60"/>
      <c r="O10745" s="60"/>
      <c r="P10745" s="60"/>
      <c r="Q10745" s="60"/>
      <c r="R10745" s="334">
        <v>27626</v>
      </c>
      <c r="S10745" s="319" t="s">
        <v>358</v>
      </c>
      <c r="BE10745" s="60"/>
      <c r="BR10745" s="60"/>
      <c r="BX10745" s="151"/>
      <c r="CB10745" s="151"/>
      <c r="CM10745" s="151"/>
      <c r="CO10745" s="151"/>
      <c r="CT10745" s="151"/>
      <c r="CY10745" s="151"/>
    </row>
    <row r="10746" spans="1:103" x14ac:dyDescent="0.2">
      <c r="A10746" s="60"/>
      <c r="B10746" s="60"/>
      <c r="C10746" s="60"/>
      <c r="D10746" s="60"/>
      <c r="E10746" s="60"/>
      <c r="F10746" s="60"/>
      <c r="G10746" s="60"/>
      <c r="H10746" s="60"/>
      <c r="I10746" s="60"/>
      <c r="J10746" s="60"/>
      <c r="K10746" s="60"/>
      <c r="L10746" s="60"/>
      <c r="M10746" s="60"/>
      <c r="N10746" s="60"/>
      <c r="O10746" s="60"/>
      <c r="P10746" s="60"/>
      <c r="Q10746" s="60"/>
      <c r="R10746" s="334">
        <v>27627</v>
      </c>
      <c r="S10746" s="319" t="s">
        <v>358</v>
      </c>
      <c r="BE10746" s="60"/>
      <c r="BR10746" s="60"/>
      <c r="BX10746" s="151"/>
      <c r="CB10746" s="151"/>
      <c r="CM10746" s="151"/>
      <c r="CO10746" s="151"/>
      <c r="CT10746" s="151"/>
      <c r="CY10746" s="151"/>
    </row>
    <row r="10747" spans="1:103" x14ac:dyDescent="0.2">
      <c r="A10747" s="60"/>
      <c r="B10747" s="60"/>
      <c r="C10747" s="60"/>
      <c r="D10747" s="60"/>
      <c r="E10747" s="60"/>
      <c r="F10747" s="60"/>
      <c r="G10747" s="60"/>
      <c r="H10747" s="60"/>
      <c r="I10747" s="60"/>
      <c r="J10747" s="60"/>
      <c r="K10747" s="60"/>
      <c r="L10747" s="60"/>
      <c r="M10747" s="60"/>
      <c r="N10747" s="60"/>
      <c r="O10747" s="60"/>
      <c r="P10747" s="60"/>
      <c r="Q10747" s="60"/>
      <c r="R10747" s="334">
        <v>27628</v>
      </c>
      <c r="S10747" s="319" t="s">
        <v>358</v>
      </c>
      <c r="BE10747" s="60"/>
      <c r="BR10747" s="60"/>
      <c r="BX10747" s="151"/>
      <c r="CB10747" s="151"/>
      <c r="CM10747" s="151"/>
      <c r="CO10747" s="151"/>
      <c r="CT10747" s="151"/>
      <c r="CY10747" s="151"/>
    </row>
    <row r="10748" spans="1:103" x14ac:dyDescent="0.2">
      <c r="A10748" s="60"/>
      <c r="B10748" s="60"/>
      <c r="C10748" s="60"/>
      <c r="D10748" s="60"/>
      <c r="E10748" s="60"/>
      <c r="F10748" s="60"/>
      <c r="G10748" s="60"/>
      <c r="H10748" s="60"/>
      <c r="I10748" s="60"/>
      <c r="J10748" s="60"/>
      <c r="K10748" s="60"/>
      <c r="L10748" s="60"/>
      <c r="M10748" s="60"/>
      <c r="N10748" s="60"/>
      <c r="O10748" s="60"/>
      <c r="P10748" s="60"/>
      <c r="Q10748" s="60"/>
      <c r="R10748" s="334">
        <v>27629</v>
      </c>
      <c r="S10748" s="319" t="s">
        <v>358</v>
      </c>
      <c r="BE10748" s="60"/>
      <c r="BR10748" s="60"/>
      <c r="BX10748" s="151"/>
      <c r="CB10748" s="151"/>
      <c r="CM10748" s="151"/>
      <c r="CO10748" s="151"/>
      <c r="CT10748" s="151"/>
      <c r="CY10748" s="151"/>
    </row>
    <row r="10749" spans="1:103" x14ac:dyDescent="0.2">
      <c r="A10749" s="60"/>
      <c r="B10749" s="60"/>
      <c r="C10749" s="60"/>
      <c r="D10749" s="60"/>
      <c r="E10749" s="60"/>
      <c r="F10749" s="60"/>
      <c r="G10749" s="60"/>
      <c r="H10749" s="60"/>
      <c r="I10749" s="60"/>
      <c r="J10749" s="60"/>
      <c r="K10749" s="60"/>
      <c r="L10749" s="60"/>
      <c r="M10749" s="60"/>
      <c r="N10749" s="60"/>
      <c r="O10749" s="60"/>
      <c r="P10749" s="60"/>
      <c r="Q10749" s="60"/>
      <c r="R10749" s="334">
        <v>27634</v>
      </c>
      <c r="S10749" s="319" t="s">
        <v>358</v>
      </c>
      <c r="BE10749" s="60"/>
      <c r="BR10749" s="60"/>
      <c r="BX10749" s="151"/>
      <c r="CB10749" s="151"/>
      <c r="CM10749" s="151"/>
      <c r="CO10749" s="151"/>
      <c r="CT10749" s="151"/>
      <c r="CY10749" s="151"/>
    </row>
    <row r="10750" spans="1:103" x14ac:dyDescent="0.2">
      <c r="A10750" s="60"/>
      <c r="B10750" s="60"/>
      <c r="C10750" s="60"/>
      <c r="D10750" s="60"/>
      <c r="E10750" s="60"/>
      <c r="F10750" s="60"/>
      <c r="G10750" s="60"/>
      <c r="H10750" s="60"/>
      <c r="I10750" s="60"/>
      <c r="J10750" s="60"/>
      <c r="K10750" s="60"/>
      <c r="L10750" s="60"/>
      <c r="M10750" s="60"/>
      <c r="N10750" s="60"/>
      <c r="O10750" s="60"/>
      <c r="P10750" s="60"/>
      <c r="Q10750" s="60"/>
      <c r="R10750" s="334">
        <v>27635</v>
      </c>
      <c r="S10750" s="319" t="s">
        <v>358</v>
      </c>
      <c r="BE10750" s="60"/>
      <c r="BR10750" s="60"/>
      <c r="BX10750" s="151"/>
      <c r="CB10750" s="151"/>
      <c r="CM10750" s="151"/>
      <c r="CO10750" s="151"/>
      <c r="CT10750" s="151"/>
      <c r="CY10750" s="151"/>
    </row>
    <row r="10751" spans="1:103" x14ac:dyDescent="0.2">
      <c r="A10751" s="60"/>
      <c r="B10751" s="60"/>
      <c r="C10751" s="60"/>
      <c r="D10751" s="60"/>
      <c r="E10751" s="60"/>
      <c r="F10751" s="60"/>
      <c r="G10751" s="60"/>
      <c r="H10751" s="60"/>
      <c r="I10751" s="60"/>
      <c r="J10751" s="60"/>
      <c r="K10751" s="60"/>
      <c r="L10751" s="60"/>
      <c r="M10751" s="60"/>
      <c r="N10751" s="60"/>
      <c r="O10751" s="60"/>
      <c r="P10751" s="60"/>
      <c r="Q10751" s="60"/>
      <c r="R10751" s="334">
        <v>27636</v>
      </c>
      <c r="S10751" s="319" t="s">
        <v>358</v>
      </c>
      <c r="BE10751" s="60"/>
      <c r="BR10751" s="60"/>
      <c r="BX10751" s="151"/>
      <c r="CB10751" s="151"/>
      <c r="CM10751" s="151"/>
      <c r="CO10751" s="151"/>
      <c r="CT10751" s="151"/>
      <c r="CY10751" s="151"/>
    </row>
    <row r="10752" spans="1:103" x14ac:dyDescent="0.2">
      <c r="A10752" s="60"/>
      <c r="B10752" s="60"/>
      <c r="C10752" s="60"/>
      <c r="D10752" s="60"/>
      <c r="E10752" s="60"/>
      <c r="F10752" s="60"/>
      <c r="G10752" s="60"/>
      <c r="H10752" s="60"/>
      <c r="I10752" s="60"/>
      <c r="J10752" s="60"/>
      <c r="K10752" s="60"/>
      <c r="L10752" s="60"/>
      <c r="M10752" s="60"/>
      <c r="N10752" s="60"/>
      <c r="O10752" s="60"/>
      <c r="P10752" s="60"/>
      <c r="Q10752" s="60"/>
      <c r="R10752" s="334">
        <v>27640</v>
      </c>
      <c r="S10752" s="319" t="s">
        <v>358</v>
      </c>
      <c r="BE10752" s="60"/>
      <c r="BR10752" s="60"/>
      <c r="BX10752" s="151"/>
      <c r="CB10752" s="151"/>
      <c r="CM10752" s="151"/>
      <c r="CO10752" s="151"/>
      <c r="CT10752" s="151"/>
      <c r="CY10752" s="151"/>
    </row>
    <row r="10753" spans="1:103" x14ac:dyDescent="0.2">
      <c r="A10753" s="60"/>
      <c r="B10753" s="60"/>
      <c r="C10753" s="60"/>
      <c r="D10753" s="60"/>
      <c r="E10753" s="60"/>
      <c r="F10753" s="60"/>
      <c r="G10753" s="60"/>
      <c r="H10753" s="60"/>
      <c r="I10753" s="60"/>
      <c r="J10753" s="60"/>
      <c r="K10753" s="60"/>
      <c r="L10753" s="60"/>
      <c r="M10753" s="60"/>
      <c r="N10753" s="60"/>
      <c r="O10753" s="60"/>
      <c r="P10753" s="60"/>
      <c r="Q10753" s="60"/>
      <c r="R10753" s="334">
        <v>27650</v>
      </c>
      <c r="S10753" s="319" t="s">
        <v>358</v>
      </c>
      <c r="BE10753" s="60"/>
      <c r="BR10753" s="60"/>
      <c r="BX10753" s="151"/>
      <c r="CB10753" s="151"/>
      <c r="CM10753" s="151"/>
      <c r="CO10753" s="151"/>
      <c r="CT10753" s="151"/>
      <c r="CY10753" s="151"/>
    </row>
    <row r="10754" spans="1:103" x14ac:dyDescent="0.2">
      <c r="A10754" s="60"/>
      <c r="B10754" s="60"/>
      <c r="C10754" s="60"/>
      <c r="D10754" s="60"/>
      <c r="E10754" s="60"/>
      <c r="F10754" s="60"/>
      <c r="G10754" s="60"/>
      <c r="H10754" s="60"/>
      <c r="I10754" s="60"/>
      <c r="J10754" s="60"/>
      <c r="K10754" s="60"/>
      <c r="L10754" s="60"/>
      <c r="M10754" s="60"/>
      <c r="N10754" s="60"/>
      <c r="O10754" s="60"/>
      <c r="P10754" s="60"/>
      <c r="Q10754" s="60"/>
      <c r="R10754" s="334">
        <v>27656</v>
      </c>
      <c r="S10754" s="319" t="s">
        <v>358</v>
      </c>
      <c r="BE10754" s="60"/>
      <c r="BR10754" s="60"/>
      <c r="BX10754" s="151"/>
      <c r="CB10754" s="151"/>
      <c r="CM10754" s="151"/>
      <c r="CO10754" s="151"/>
      <c r="CT10754" s="151"/>
      <c r="CY10754" s="151"/>
    </row>
    <row r="10755" spans="1:103" x14ac:dyDescent="0.2">
      <c r="A10755" s="60"/>
      <c r="B10755" s="60"/>
      <c r="C10755" s="60"/>
      <c r="D10755" s="60"/>
      <c r="E10755" s="60"/>
      <c r="F10755" s="60"/>
      <c r="G10755" s="60"/>
      <c r="H10755" s="60"/>
      <c r="I10755" s="60"/>
      <c r="J10755" s="60"/>
      <c r="K10755" s="60"/>
      <c r="L10755" s="60"/>
      <c r="M10755" s="60"/>
      <c r="N10755" s="60"/>
      <c r="O10755" s="60"/>
      <c r="P10755" s="60"/>
      <c r="Q10755" s="60"/>
      <c r="R10755" s="334">
        <v>27658</v>
      </c>
      <c r="S10755" s="319" t="s">
        <v>358</v>
      </c>
      <c r="BE10755" s="60"/>
      <c r="BR10755" s="60"/>
      <c r="BX10755" s="151"/>
      <c r="CB10755" s="151"/>
      <c r="CM10755" s="151"/>
      <c r="CO10755" s="151"/>
      <c r="CT10755" s="151"/>
      <c r="CY10755" s="151"/>
    </row>
    <row r="10756" spans="1:103" x14ac:dyDescent="0.2">
      <c r="A10756" s="60"/>
      <c r="B10756" s="60"/>
      <c r="C10756" s="60"/>
      <c r="D10756" s="60"/>
      <c r="E10756" s="60"/>
      <c r="F10756" s="60"/>
      <c r="G10756" s="60"/>
      <c r="H10756" s="60"/>
      <c r="I10756" s="60"/>
      <c r="J10756" s="60"/>
      <c r="K10756" s="60"/>
      <c r="L10756" s="60"/>
      <c r="M10756" s="60"/>
      <c r="N10756" s="60"/>
      <c r="O10756" s="60"/>
      <c r="P10756" s="60"/>
      <c r="Q10756" s="60"/>
      <c r="R10756" s="334">
        <v>27661</v>
      </c>
      <c r="S10756" s="319" t="s">
        <v>358</v>
      </c>
      <c r="BE10756" s="60"/>
      <c r="BR10756" s="60"/>
      <c r="BX10756" s="151"/>
      <c r="CB10756" s="151"/>
      <c r="CM10756" s="151"/>
      <c r="CO10756" s="151"/>
      <c r="CT10756" s="151"/>
      <c r="CY10756" s="151"/>
    </row>
    <row r="10757" spans="1:103" x14ac:dyDescent="0.2">
      <c r="A10757" s="60"/>
      <c r="B10757" s="60"/>
      <c r="C10757" s="60"/>
      <c r="D10757" s="60"/>
      <c r="E10757" s="60"/>
      <c r="F10757" s="60"/>
      <c r="G10757" s="60"/>
      <c r="H10757" s="60"/>
      <c r="I10757" s="60"/>
      <c r="J10757" s="60"/>
      <c r="K10757" s="60"/>
      <c r="L10757" s="60"/>
      <c r="M10757" s="60"/>
      <c r="N10757" s="60"/>
      <c r="O10757" s="60"/>
      <c r="P10757" s="60"/>
      <c r="Q10757" s="60"/>
      <c r="R10757" s="334">
        <v>27668</v>
      </c>
      <c r="S10757" s="319" t="s">
        <v>358</v>
      </c>
      <c r="BE10757" s="60"/>
      <c r="BR10757" s="60"/>
      <c r="BX10757" s="151"/>
      <c r="CB10757" s="151"/>
      <c r="CM10757" s="151"/>
      <c r="CO10757" s="151"/>
      <c r="CT10757" s="151"/>
      <c r="CY10757" s="151"/>
    </row>
    <row r="10758" spans="1:103" x14ac:dyDescent="0.2">
      <c r="A10758" s="60"/>
      <c r="B10758" s="60"/>
      <c r="C10758" s="60"/>
      <c r="D10758" s="60"/>
      <c r="E10758" s="60"/>
      <c r="F10758" s="60"/>
      <c r="G10758" s="60"/>
      <c r="H10758" s="60"/>
      <c r="I10758" s="60"/>
      <c r="J10758" s="60"/>
      <c r="K10758" s="60"/>
      <c r="L10758" s="60"/>
      <c r="M10758" s="60"/>
      <c r="N10758" s="60"/>
      <c r="O10758" s="60"/>
      <c r="P10758" s="60"/>
      <c r="Q10758" s="60"/>
      <c r="R10758" s="334">
        <v>27675</v>
      </c>
      <c r="S10758" s="319" t="s">
        <v>358</v>
      </c>
      <c r="BE10758" s="60"/>
      <c r="BR10758" s="60"/>
      <c r="BX10758" s="151"/>
      <c r="CB10758" s="151"/>
      <c r="CM10758" s="151"/>
      <c r="CO10758" s="151"/>
      <c r="CT10758" s="151"/>
      <c r="CY10758" s="151"/>
    </row>
    <row r="10759" spans="1:103" x14ac:dyDescent="0.2">
      <c r="A10759" s="60"/>
      <c r="B10759" s="60"/>
      <c r="C10759" s="60"/>
      <c r="D10759" s="60"/>
      <c r="E10759" s="60"/>
      <c r="F10759" s="60"/>
      <c r="G10759" s="60"/>
      <c r="H10759" s="60"/>
      <c r="I10759" s="60"/>
      <c r="J10759" s="60"/>
      <c r="K10759" s="60"/>
      <c r="L10759" s="60"/>
      <c r="M10759" s="60"/>
      <c r="N10759" s="60"/>
      <c r="O10759" s="60"/>
      <c r="P10759" s="60"/>
      <c r="Q10759" s="60"/>
      <c r="R10759" s="334">
        <v>27676</v>
      </c>
      <c r="S10759" s="319" t="s">
        <v>358</v>
      </c>
      <c r="BE10759" s="60"/>
      <c r="BR10759" s="60"/>
      <c r="BX10759" s="151"/>
      <c r="CB10759" s="151"/>
      <c r="CM10759" s="151"/>
      <c r="CO10759" s="151"/>
      <c r="CT10759" s="151"/>
      <c r="CY10759" s="151"/>
    </row>
    <row r="10760" spans="1:103" x14ac:dyDescent="0.2">
      <c r="A10760" s="60"/>
      <c r="B10760" s="60"/>
      <c r="C10760" s="60"/>
      <c r="D10760" s="60"/>
      <c r="E10760" s="60"/>
      <c r="F10760" s="60"/>
      <c r="G10760" s="60"/>
      <c r="H10760" s="60"/>
      <c r="I10760" s="60"/>
      <c r="J10760" s="60"/>
      <c r="K10760" s="60"/>
      <c r="L10760" s="60"/>
      <c r="M10760" s="60"/>
      <c r="N10760" s="60"/>
      <c r="O10760" s="60"/>
      <c r="P10760" s="60"/>
      <c r="Q10760" s="60"/>
      <c r="R10760" s="334">
        <v>27690</v>
      </c>
      <c r="S10760" s="319" t="s">
        <v>358</v>
      </c>
      <c r="BE10760" s="60"/>
      <c r="BR10760" s="60"/>
      <c r="BX10760" s="151"/>
      <c r="CB10760" s="151"/>
      <c r="CM10760" s="151"/>
      <c r="CO10760" s="151"/>
      <c r="CT10760" s="151"/>
      <c r="CY10760" s="151"/>
    </row>
    <row r="10761" spans="1:103" x14ac:dyDescent="0.2">
      <c r="A10761" s="60"/>
      <c r="B10761" s="60"/>
      <c r="C10761" s="60"/>
      <c r="D10761" s="60"/>
      <c r="E10761" s="60"/>
      <c r="F10761" s="60"/>
      <c r="G10761" s="60"/>
      <c r="H10761" s="60"/>
      <c r="I10761" s="60"/>
      <c r="J10761" s="60"/>
      <c r="K10761" s="60"/>
      <c r="L10761" s="60"/>
      <c r="M10761" s="60"/>
      <c r="N10761" s="60"/>
      <c r="O10761" s="60"/>
      <c r="P10761" s="60"/>
      <c r="Q10761" s="60"/>
      <c r="R10761" s="334">
        <v>27695</v>
      </c>
      <c r="S10761" s="319" t="s">
        <v>358</v>
      </c>
      <c r="BE10761" s="60"/>
      <c r="BR10761" s="60"/>
      <c r="BX10761" s="151"/>
      <c r="CB10761" s="151"/>
      <c r="CM10761" s="151"/>
      <c r="CO10761" s="151"/>
      <c r="CT10761" s="151"/>
      <c r="CY10761" s="151"/>
    </row>
    <row r="10762" spans="1:103" x14ac:dyDescent="0.2">
      <c r="A10762" s="60"/>
      <c r="B10762" s="60"/>
      <c r="C10762" s="60"/>
      <c r="D10762" s="60"/>
      <c r="E10762" s="60"/>
      <c r="F10762" s="60"/>
      <c r="G10762" s="60"/>
      <c r="H10762" s="60"/>
      <c r="I10762" s="60"/>
      <c r="J10762" s="60"/>
      <c r="K10762" s="60"/>
      <c r="L10762" s="60"/>
      <c r="M10762" s="60"/>
      <c r="N10762" s="60"/>
      <c r="O10762" s="60"/>
      <c r="P10762" s="60"/>
      <c r="Q10762" s="60"/>
      <c r="R10762" s="334">
        <v>27697</v>
      </c>
      <c r="S10762" s="319" t="s">
        <v>358</v>
      </c>
      <c r="BE10762" s="60"/>
      <c r="BR10762" s="60"/>
      <c r="BX10762" s="151"/>
      <c r="CB10762" s="151"/>
      <c r="CM10762" s="151"/>
      <c r="CO10762" s="151"/>
      <c r="CT10762" s="151"/>
      <c r="CY10762" s="151"/>
    </row>
    <row r="10763" spans="1:103" x14ac:dyDescent="0.2">
      <c r="A10763" s="60"/>
      <c r="B10763" s="60"/>
      <c r="C10763" s="60"/>
      <c r="D10763" s="60"/>
      <c r="E10763" s="60"/>
      <c r="F10763" s="60"/>
      <c r="G10763" s="60"/>
      <c r="H10763" s="60"/>
      <c r="I10763" s="60"/>
      <c r="J10763" s="60"/>
      <c r="K10763" s="60"/>
      <c r="L10763" s="60"/>
      <c r="M10763" s="60"/>
      <c r="N10763" s="60"/>
      <c r="O10763" s="60"/>
      <c r="P10763" s="60"/>
      <c r="Q10763" s="60"/>
      <c r="R10763" s="334">
        <v>27698</v>
      </c>
      <c r="S10763" s="319" t="s">
        <v>358</v>
      </c>
      <c r="BE10763" s="60"/>
      <c r="BR10763" s="60"/>
      <c r="BX10763" s="151"/>
      <c r="CB10763" s="151"/>
      <c r="CM10763" s="151"/>
      <c r="CO10763" s="151"/>
      <c r="CT10763" s="151"/>
      <c r="CY10763" s="151"/>
    </row>
    <row r="10764" spans="1:103" x14ac:dyDescent="0.2">
      <c r="A10764" s="60"/>
      <c r="B10764" s="60"/>
      <c r="C10764" s="60"/>
      <c r="D10764" s="60"/>
      <c r="E10764" s="60"/>
      <c r="F10764" s="60"/>
      <c r="G10764" s="60"/>
      <c r="H10764" s="60"/>
      <c r="I10764" s="60"/>
      <c r="J10764" s="60"/>
      <c r="K10764" s="60"/>
      <c r="L10764" s="60"/>
      <c r="M10764" s="60"/>
      <c r="N10764" s="60"/>
      <c r="O10764" s="60"/>
      <c r="P10764" s="60"/>
      <c r="Q10764" s="60"/>
      <c r="R10764" s="334">
        <v>27699</v>
      </c>
      <c r="S10764" s="319" t="s">
        <v>358</v>
      </c>
      <c r="BE10764" s="60"/>
      <c r="BR10764" s="60"/>
      <c r="BX10764" s="151"/>
      <c r="CB10764" s="151"/>
      <c r="CM10764" s="151"/>
      <c r="CO10764" s="151"/>
      <c r="CT10764" s="151"/>
      <c r="CY10764" s="151"/>
    </row>
    <row r="10765" spans="1:103" x14ac:dyDescent="0.2">
      <c r="A10765" s="60"/>
      <c r="B10765" s="60"/>
      <c r="C10765" s="60"/>
      <c r="D10765" s="60"/>
      <c r="E10765" s="60"/>
      <c r="F10765" s="60"/>
      <c r="G10765" s="60"/>
      <c r="H10765" s="60"/>
      <c r="I10765" s="60"/>
      <c r="J10765" s="60"/>
      <c r="K10765" s="60"/>
      <c r="L10765" s="60"/>
      <c r="M10765" s="60"/>
      <c r="N10765" s="60"/>
      <c r="O10765" s="60"/>
      <c r="P10765" s="60"/>
      <c r="Q10765" s="60"/>
      <c r="R10765" s="334">
        <v>27701</v>
      </c>
      <c r="S10765" s="319" t="s">
        <v>358</v>
      </c>
      <c r="BE10765" s="60"/>
      <c r="BR10765" s="60"/>
      <c r="BX10765" s="151"/>
      <c r="CB10765" s="151"/>
      <c r="CM10765" s="151"/>
      <c r="CO10765" s="151"/>
      <c r="CT10765" s="151"/>
      <c r="CY10765" s="151"/>
    </row>
    <row r="10766" spans="1:103" x14ac:dyDescent="0.2">
      <c r="A10766" s="60"/>
      <c r="B10766" s="60"/>
      <c r="C10766" s="60"/>
      <c r="D10766" s="60"/>
      <c r="E10766" s="60"/>
      <c r="F10766" s="60"/>
      <c r="G10766" s="60"/>
      <c r="H10766" s="60"/>
      <c r="I10766" s="60"/>
      <c r="J10766" s="60"/>
      <c r="K10766" s="60"/>
      <c r="L10766" s="60"/>
      <c r="M10766" s="60"/>
      <c r="N10766" s="60"/>
      <c r="O10766" s="60"/>
      <c r="P10766" s="60"/>
      <c r="Q10766" s="60"/>
      <c r="R10766" s="334">
        <v>27702</v>
      </c>
      <c r="S10766" s="319" t="s">
        <v>358</v>
      </c>
      <c r="BE10766" s="60"/>
      <c r="BR10766" s="60"/>
      <c r="BX10766" s="151"/>
      <c r="CB10766" s="151"/>
      <c r="CM10766" s="151"/>
      <c r="CO10766" s="151"/>
      <c r="CT10766" s="151"/>
      <c r="CY10766" s="151"/>
    </row>
    <row r="10767" spans="1:103" x14ac:dyDescent="0.2">
      <c r="A10767" s="60"/>
      <c r="B10767" s="60"/>
      <c r="C10767" s="60"/>
      <c r="D10767" s="60"/>
      <c r="E10767" s="60"/>
      <c r="F10767" s="60"/>
      <c r="G10767" s="60"/>
      <c r="H10767" s="60"/>
      <c r="I10767" s="60"/>
      <c r="J10767" s="60"/>
      <c r="K10767" s="60"/>
      <c r="L10767" s="60"/>
      <c r="M10767" s="60"/>
      <c r="N10767" s="60"/>
      <c r="O10767" s="60"/>
      <c r="P10767" s="60"/>
      <c r="Q10767" s="60"/>
      <c r="R10767" s="334">
        <v>27703</v>
      </c>
      <c r="S10767" s="319" t="s">
        <v>358</v>
      </c>
      <c r="BE10767" s="60"/>
      <c r="BR10767" s="60"/>
      <c r="BX10767" s="151"/>
      <c r="CB10767" s="151"/>
      <c r="CM10767" s="151"/>
      <c r="CO10767" s="151"/>
      <c r="CT10767" s="151"/>
      <c r="CY10767" s="151"/>
    </row>
    <row r="10768" spans="1:103" x14ac:dyDescent="0.2">
      <c r="A10768" s="60"/>
      <c r="B10768" s="60"/>
      <c r="C10768" s="60"/>
      <c r="D10768" s="60"/>
      <c r="E10768" s="60"/>
      <c r="F10768" s="60"/>
      <c r="G10768" s="60"/>
      <c r="H10768" s="60"/>
      <c r="I10768" s="60"/>
      <c r="J10768" s="60"/>
      <c r="K10768" s="60"/>
      <c r="L10768" s="60"/>
      <c r="M10768" s="60"/>
      <c r="N10768" s="60"/>
      <c r="O10768" s="60"/>
      <c r="P10768" s="60"/>
      <c r="Q10768" s="60"/>
      <c r="R10768" s="334">
        <v>27704</v>
      </c>
      <c r="S10768" s="319" t="s">
        <v>358</v>
      </c>
      <c r="BE10768" s="60"/>
      <c r="BR10768" s="60"/>
      <c r="BX10768" s="151"/>
      <c r="CB10768" s="151"/>
      <c r="CM10768" s="151"/>
      <c r="CO10768" s="151"/>
      <c r="CT10768" s="151"/>
      <c r="CY10768" s="151"/>
    </row>
    <row r="10769" spans="1:103" x14ac:dyDescent="0.2">
      <c r="A10769" s="60"/>
      <c r="B10769" s="60"/>
      <c r="C10769" s="60"/>
      <c r="D10769" s="60"/>
      <c r="E10769" s="60"/>
      <c r="F10769" s="60"/>
      <c r="G10769" s="60"/>
      <c r="H10769" s="60"/>
      <c r="I10769" s="60"/>
      <c r="J10769" s="60"/>
      <c r="K10769" s="60"/>
      <c r="L10769" s="60"/>
      <c r="M10769" s="60"/>
      <c r="N10769" s="60"/>
      <c r="O10769" s="60"/>
      <c r="P10769" s="60"/>
      <c r="Q10769" s="60"/>
      <c r="R10769" s="334">
        <v>27705</v>
      </c>
      <c r="S10769" s="319" t="s">
        <v>358</v>
      </c>
      <c r="BE10769" s="60"/>
      <c r="BR10769" s="60"/>
      <c r="BX10769" s="151"/>
      <c r="CB10769" s="151"/>
      <c r="CM10769" s="151"/>
      <c r="CO10769" s="151"/>
      <c r="CT10769" s="151"/>
      <c r="CY10769" s="151"/>
    </row>
    <row r="10770" spans="1:103" x14ac:dyDescent="0.2">
      <c r="A10770" s="60"/>
      <c r="B10770" s="60"/>
      <c r="C10770" s="60"/>
      <c r="D10770" s="60"/>
      <c r="E10770" s="60"/>
      <c r="F10770" s="60"/>
      <c r="G10770" s="60"/>
      <c r="H10770" s="60"/>
      <c r="I10770" s="60"/>
      <c r="J10770" s="60"/>
      <c r="K10770" s="60"/>
      <c r="L10770" s="60"/>
      <c r="M10770" s="60"/>
      <c r="N10770" s="60"/>
      <c r="O10770" s="60"/>
      <c r="P10770" s="60"/>
      <c r="Q10770" s="60"/>
      <c r="R10770" s="334">
        <v>27707</v>
      </c>
      <c r="S10770" s="319" t="s">
        <v>358</v>
      </c>
      <c r="BE10770" s="60"/>
      <c r="BR10770" s="60"/>
      <c r="BX10770" s="151"/>
      <c r="CB10770" s="151"/>
      <c r="CM10770" s="151"/>
      <c r="CO10770" s="151"/>
      <c r="CT10770" s="151"/>
      <c r="CY10770" s="151"/>
    </row>
    <row r="10771" spans="1:103" x14ac:dyDescent="0.2">
      <c r="A10771" s="60"/>
      <c r="B10771" s="60"/>
      <c r="C10771" s="60"/>
      <c r="D10771" s="60"/>
      <c r="E10771" s="60"/>
      <c r="F10771" s="60"/>
      <c r="G10771" s="60"/>
      <c r="H10771" s="60"/>
      <c r="I10771" s="60"/>
      <c r="J10771" s="60"/>
      <c r="K10771" s="60"/>
      <c r="L10771" s="60"/>
      <c r="M10771" s="60"/>
      <c r="N10771" s="60"/>
      <c r="O10771" s="60"/>
      <c r="P10771" s="60"/>
      <c r="Q10771" s="60"/>
      <c r="R10771" s="334">
        <v>27708</v>
      </c>
      <c r="S10771" s="319" t="s">
        <v>358</v>
      </c>
      <c r="BE10771" s="60"/>
      <c r="BR10771" s="60"/>
      <c r="BX10771" s="151"/>
      <c r="CB10771" s="151"/>
      <c r="CM10771" s="151"/>
      <c r="CO10771" s="151"/>
      <c r="CT10771" s="151"/>
      <c r="CY10771" s="151"/>
    </row>
    <row r="10772" spans="1:103" x14ac:dyDescent="0.2">
      <c r="A10772" s="60"/>
      <c r="B10772" s="60"/>
      <c r="C10772" s="60"/>
      <c r="D10772" s="60"/>
      <c r="E10772" s="60"/>
      <c r="F10772" s="60"/>
      <c r="G10772" s="60"/>
      <c r="H10772" s="60"/>
      <c r="I10772" s="60"/>
      <c r="J10772" s="60"/>
      <c r="K10772" s="60"/>
      <c r="L10772" s="60"/>
      <c r="M10772" s="60"/>
      <c r="N10772" s="60"/>
      <c r="O10772" s="60"/>
      <c r="P10772" s="60"/>
      <c r="Q10772" s="60"/>
      <c r="R10772" s="334">
        <v>27709</v>
      </c>
      <c r="S10772" s="319" t="s">
        <v>358</v>
      </c>
      <c r="BE10772" s="60"/>
      <c r="BR10772" s="60"/>
      <c r="BX10772" s="151"/>
      <c r="CB10772" s="151"/>
      <c r="CM10772" s="151"/>
      <c r="CO10772" s="151"/>
      <c r="CT10772" s="151"/>
      <c r="CY10772" s="151"/>
    </row>
    <row r="10773" spans="1:103" x14ac:dyDescent="0.2">
      <c r="A10773" s="60"/>
      <c r="B10773" s="60"/>
      <c r="C10773" s="60"/>
      <c r="D10773" s="60"/>
      <c r="E10773" s="60"/>
      <c r="F10773" s="60"/>
      <c r="G10773" s="60"/>
      <c r="H10773" s="60"/>
      <c r="I10773" s="60"/>
      <c r="J10773" s="60"/>
      <c r="K10773" s="60"/>
      <c r="L10773" s="60"/>
      <c r="M10773" s="60"/>
      <c r="N10773" s="60"/>
      <c r="O10773" s="60"/>
      <c r="P10773" s="60"/>
      <c r="Q10773" s="60"/>
      <c r="R10773" s="334">
        <v>27710</v>
      </c>
      <c r="S10773" s="319" t="s">
        <v>358</v>
      </c>
      <c r="BE10773" s="60"/>
      <c r="BR10773" s="60"/>
      <c r="BX10773" s="151"/>
      <c r="CB10773" s="151"/>
      <c r="CM10773" s="151"/>
      <c r="CO10773" s="151"/>
      <c r="CT10773" s="151"/>
      <c r="CY10773" s="151"/>
    </row>
    <row r="10774" spans="1:103" x14ac:dyDescent="0.2">
      <c r="A10774" s="60"/>
      <c r="B10774" s="60"/>
      <c r="C10774" s="60"/>
      <c r="D10774" s="60"/>
      <c r="E10774" s="60"/>
      <c r="F10774" s="60"/>
      <c r="G10774" s="60"/>
      <c r="H10774" s="60"/>
      <c r="I10774" s="60"/>
      <c r="J10774" s="60"/>
      <c r="K10774" s="60"/>
      <c r="L10774" s="60"/>
      <c r="M10774" s="60"/>
      <c r="N10774" s="60"/>
      <c r="O10774" s="60"/>
      <c r="P10774" s="60"/>
      <c r="Q10774" s="60"/>
      <c r="R10774" s="334">
        <v>27711</v>
      </c>
      <c r="S10774" s="319" t="s">
        <v>358</v>
      </c>
      <c r="BE10774" s="60"/>
      <c r="BR10774" s="60"/>
      <c r="BX10774" s="151"/>
      <c r="CB10774" s="151"/>
      <c r="CM10774" s="151"/>
      <c r="CO10774" s="151"/>
      <c r="CT10774" s="151"/>
      <c r="CY10774" s="151"/>
    </row>
    <row r="10775" spans="1:103" x14ac:dyDescent="0.2">
      <c r="A10775" s="60"/>
      <c r="B10775" s="60"/>
      <c r="C10775" s="60"/>
      <c r="D10775" s="60"/>
      <c r="E10775" s="60"/>
      <c r="F10775" s="60"/>
      <c r="G10775" s="60"/>
      <c r="H10775" s="60"/>
      <c r="I10775" s="60"/>
      <c r="J10775" s="60"/>
      <c r="K10775" s="60"/>
      <c r="L10775" s="60"/>
      <c r="M10775" s="60"/>
      <c r="N10775" s="60"/>
      <c r="O10775" s="60"/>
      <c r="P10775" s="60"/>
      <c r="Q10775" s="60"/>
      <c r="R10775" s="334">
        <v>27712</v>
      </c>
      <c r="S10775" s="319" t="s">
        <v>358</v>
      </c>
      <c r="BE10775" s="60"/>
      <c r="BR10775" s="60"/>
      <c r="BX10775" s="151"/>
      <c r="CB10775" s="151"/>
      <c r="CM10775" s="151"/>
      <c r="CO10775" s="151"/>
      <c r="CT10775" s="151"/>
      <c r="CY10775" s="151"/>
    </row>
    <row r="10776" spans="1:103" x14ac:dyDescent="0.2">
      <c r="A10776" s="60"/>
      <c r="B10776" s="60"/>
      <c r="C10776" s="60"/>
      <c r="D10776" s="60"/>
      <c r="E10776" s="60"/>
      <c r="F10776" s="60"/>
      <c r="G10776" s="60"/>
      <c r="H10776" s="60"/>
      <c r="I10776" s="60"/>
      <c r="J10776" s="60"/>
      <c r="K10776" s="60"/>
      <c r="L10776" s="60"/>
      <c r="M10776" s="60"/>
      <c r="N10776" s="60"/>
      <c r="O10776" s="60"/>
      <c r="P10776" s="60"/>
      <c r="Q10776" s="60"/>
      <c r="R10776" s="334">
        <v>27713</v>
      </c>
      <c r="S10776" s="319" t="s">
        <v>358</v>
      </c>
      <c r="BE10776" s="60"/>
      <c r="BR10776" s="60"/>
      <c r="BX10776" s="151"/>
      <c r="CB10776" s="151"/>
      <c r="CM10776" s="151"/>
      <c r="CO10776" s="151"/>
      <c r="CT10776" s="151"/>
      <c r="CY10776" s="151"/>
    </row>
    <row r="10777" spans="1:103" x14ac:dyDescent="0.2">
      <c r="A10777" s="60"/>
      <c r="B10777" s="60"/>
      <c r="C10777" s="60"/>
      <c r="D10777" s="60"/>
      <c r="E10777" s="60"/>
      <c r="F10777" s="60"/>
      <c r="G10777" s="60"/>
      <c r="H10777" s="60"/>
      <c r="I10777" s="60"/>
      <c r="J10777" s="60"/>
      <c r="K10777" s="60"/>
      <c r="L10777" s="60"/>
      <c r="M10777" s="60"/>
      <c r="N10777" s="60"/>
      <c r="O10777" s="60"/>
      <c r="P10777" s="60"/>
      <c r="Q10777" s="60"/>
      <c r="R10777" s="334">
        <v>27715</v>
      </c>
      <c r="S10777" s="319" t="s">
        <v>358</v>
      </c>
      <c r="BE10777" s="60"/>
      <c r="BR10777" s="60"/>
      <c r="BX10777" s="151"/>
      <c r="CB10777" s="151"/>
      <c r="CM10777" s="151"/>
      <c r="CO10777" s="151"/>
      <c r="CT10777" s="151"/>
      <c r="CY10777" s="151"/>
    </row>
    <row r="10778" spans="1:103" x14ac:dyDescent="0.2">
      <c r="A10778" s="60"/>
      <c r="B10778" s="60"/>
      <c r="C10778" s="60"/>
      <c r="D10778" s="60"/>
      <c r="E10778" s="60"/>
      <c r="F10778" s="60"/>
      <c r="G10778" s="60"/>
      <c r="H10778" s="60"/>
      <c r="I10778" s="60"/>
      <c r="J10778" s="60"/>
      <c r="K10778" s="60"/>
      <c r="L10778" s="60"/>
      <c r="M10778" s="60"/>
      <c r="N10778" s="60"/>
      <c r="O10778" s="60"/>
      <c r="P10778" s="60"/>
      <c r="Q10778" s="60"/>
      <c r="R10778" s="334">
        <v>27717</v>
      </c>
      <c r="S10778" s="319" t="s">
        <v>358</v>
      </c>
      <c r="BE10778" s="60"/>
      <c r="BR10778" s="60"/>
      <c r="BX10778" s="151"/>
      <c r="CB10778" s="151"/>
      <c r="CM10778" s="151"/>
      <c r="CO10778" s="151"/>
      <c r="CT10778" s="151"/>
      <c r="CY10778" s="151"/>
    </row>
    <row r="10779" spans="1:103" x14ac:dyDescent="0.2">
      <c r="A10779" s="60"/>
      <c r="B10779" s="60"/>
      <c r="C10779" s="60"/>
      <c r="D10779" s="60"/>
      <c r="E10779" s="60"/>
      <c r="F10779" s="60"/>
      <c r="G10779" s="60"/>
      <c r="H10779" s="60"/>
      <c r="I10779" s="60"/>
      <c r="J10779" s="60"/>
      <c r="K10779" s="60"/>
      <c r="L10779" s="60"/>
      <c r="M10779" s="60"/>
      <c r="N10779" s="60"/>
      <c r="O10779" s="60"/>
      <c r="P10779" s="60"/>
      <c r="Q10779" s="60"/>
      <c r="R10779" s="334">
        <v>27722</v>
      </c>
      <c r="S10779" s="319" t="s">
        <v>358</v>
      </c>
      <c r="BE10779" s="60"/>
      <c r="BR10779" s="60"/>
      <c r="BX10779" s="151"/>
      <c r="CB10779" s="151"/>
      <c r="CM10779" s="151"/>
      <c r="CO10779" s="151"/>
      <c r="CT10779" s="151"/>
      <c r="CY10779" s="151"/>
    </row>
    <row r="10780" spans="1:103" x14ac:dyDescent="0.2">
      <c r="A10780" s="60"/>
      <c r="B10780" s="60"/>
      <c r="C10780" s="60"/>
      <c r="D10780" s="60"/>
      <c r="E10780" s="60"/>
      <c r="F10780" s="60"/>
      <c r="G10780" s="60"/>
      <c r="H10780" s="60"/>
      <c r="I10780" s="60"/>
      <c r="J10780" s="60"/>
      <c r="K10780" s="60"/>
      <c r="L10780" s="60"/>
      <c r="M10780" s="60"/>
      <c r="N10780" s="60"/>
      <c r="O10780" s="60"/>
      <c r="P10780" s="60"/>
      <c r="Q10780" s="60"/>
      <c r="R10780" s="334">
        <v>27801</v>
      </c>
      <c r="S10780" s="319" t="s">
        <v>358</v>
      </c>
      <c r="BE10780" s="60"/>
      <c r="BR10780" s="60"/>
      <c r="BX10780" s="151"/>
      <c r="CB10780" s="151"/>
      <c r="CM10780" s="151"/>
      <c r="CO10780" s="151"/>
      <c r="CT10780" s="151"/>
      <c r="CY10780" s="151"/>
    </row>
    <row r="10781" spans="1:103" x14ac:dyDescent="0.2">
      <c r="A10781" s="60"/>
      <c r="B10781" s="60"/>
      <c r="C10781" s="60"/>
      <c r="D10781" s="60"/>
      <c r="E10781" s="60"/>
      <c r="F10781" s="60"/>
      <c r="G10781" s="60"/>
      <c r="H10781" s="60"/>
      <c r="I10781" s="60"/>
      <c r="J10781" s="60"/>
      <c r="K10781" s="60"/>
      <c r="L10781" s="60"/>
      <c r="M10781" s="60"/>
      <c r="N10781" s="60"/>
      <c r="O10781" s="60"/>
      <c r="P10781" s="60"/>
      <c r="Q10781" s="60"/>
      <c r="R10781" s="334">
        <v>27802</v>
      </c>
      <c r="S10781" s="319" t="s">
        <v>358</v>
      </c>
      <c r="BE10781" s="60"/>
      <c r="BR10781" s="60"/>
      <c r="BX10781" s="151"/>
      <c r="CB10781" s="151"/>
      <c r="CM10781" s="151"/>
      <c r="CO10781" s="151"/>
      <c r="CT10781" s="151"/>
      <c r="CY10781" s="151"/>
    </row>
    <row r="10782" spans="1:103" x14ac:dyDescent="0.2">
      <c r="A10782" s="60"/>
      <c r="B10782" s="60"/>
      <c r="C10782" s="60"/>
      <c r="D10782" s="60"/>
      <c r="E10782" s="60"/>
      <c r="F10782" s="60"/>
      <c r="G10782" s="60"/>
      <c r="H10782" s="60"/>
      <c r="I10782" s="60"/>
      <c r="J10782" s="60"/>
      <c r="K10782" s="60"/>
      <c r="L10782" s="60"/>
      <c r="M10782" s="60"/>
      <c r="N10782" s="60"/>
      <c r="O10782" s="60"/>
      <c r="P10782" s="60"/>
      <c r="Q10782" s="60"/>
      <c r="R10782" s="334">
        <v>27803</v>
      </c>
      <c r="S10782" s="319" t="s">
        <v>358</v>
      </c>
      <c r="BE10782" s="60"/>
      <c r="BR10782" s="60"/>
      <c r="BX10782" s="151"/>
      <c r="CB10782" s="151"/>
      <c r="CM10782" s="151"/>
      <c r="CO10782" s="151"/>
      <c r="CT10782" s="151"/>
      <c r="CY10782" s="151"/>
    </row>
    <row r="10783" spans="1:103" x14ac:dyDescent="0.2">
      <c r="A10783" s="60"/>
      <c r="B10783" s="60"/>
      <c r="C10783" s="60"/>
      <c r="D10783" s="60"/>
      <c r="E10783" s="60"/>
      <c r="F10783" s="60"/>
      <c r="G10783" s="60"/>
      <c r="H10783" s="60"/>
      <c r="I10783" s="60"/>
      <c r="J10783" s="60"/>
      <c r="K10783" s="60"/>
      <c r="L10783" s="60"/>
      <c r="M10783" s="60"/>
      <c r="N10783" s="60"/>
      <c r="O10783" s="60"/>
      <c r="P10783" s="60"/>
      <c r="Q10783" s="60"/>
      <c r="R10783" s="334">
        <v>27804</v>
      </c>
      <c r="S10783" s="319" t="s">
        <v>358</v>
      </c>
      <c r="BE10783" s="60"/>
      <c r="BR10783" s="60"/>
      <c r="BX10783" s="151"/>
      <c r="CB10783" s="151"/>
      <c r="CM10783" s="151"/>
      <c r="CO10783" s="151"/>
      <c r="CT10783" s="151"/>
      <c r="CY10783" s="151"/>
    </row>
    <row r="10784" spans="1:103" x14ac:dyDescent="0.2">
      <c r="A10784" s="60"/>
      <c r="B10784" s="60"/>
      <c r="C10784" s="60"/>
      <c r="D10784" s="60"/>
      <c r="E10784" s="60"/>
      <c r="F10784" s="60"/>
      <c r="G10784" s="60"/>
      <c r="H10784" s="60"/>
      <c r="I10784" s="60"/>
      <c r="J10784" s="60"/>
      <c r="K10784" s="60"/>
      <c r="L10784" s="60"/>
      <c r="M10784" s="60"/>
      <c r="N10784" s="60"/>
      <c r="O10784" s="60"/>
      <c r="P10784" s="60"/>
      <c r="Q10784" s="60"/>
      <c r="R10784" s="334">
        <v>27805</v>
      </c>
      <c r="S10784" s="319" t="s">
        <v>358</v>
      </c>
      <c r="BE10784" s="60"/>
      <c r="BR10784" s="60"/>
      <c r="BX10784" s="151"/>
      <c r="CB10784" s="151"/>
      <c r="CM10784" s="151"/>
      <c r="CO10784" s="151"/>
      <c r="CT10784" s="151"/>
      <c r="CY10784" s="151"/>
    </row>
    <row r="10785" spans="1:103" x14ac:dyDescent="0.2">
      <c r="A10785" s="60"/>
      <c r="B10785" s="60"/>
      <c r="C10785" s="60"/>
      <c r="D10785" s="60"/>
      <c r="E10785" s="60"/>
      <c r="F10785" s="60"/>
      <c r="G10785" s="60"/>
      <c r="H10785" s="60"/>
      <c r="I10785" s="60"/>
      <c r="J10785" s="60"/>
      <c r="K10785" s="60"/>
      <c r="L10785" s="60"/>
      <c r="M10785" s="60"/>
      <c r="N10785" s="60"/>
      <c r="O10785" s="60"/>
      <c r="P10785" s="60"/>
      <c r="Q10785" s="60"/>
      <c r="R10785" s="334">
        <v>27806</v>
      </c>
      <c r="S10785" s="319" t="s">
        <v>358</v>
      </c>
      <c r="BE10785" s="60"/>
      <c r="BR10785" s="60"/>
      <c r="BX10785" s="151"/>
      <c r="CB10785" s="151"/>
      <c r="CM10785" s="151"/>
      <c r="CO10785" s="151"/>
      <c r="CT10785" s="151"/>
      <c r="CY10785" s="151"/>
    </row>
    <row r="10786" spans="1:103" x14ac:dyDescent="0.2">
      <c r="A10786" s="60"/>
      <c r="B10786" s="60"/>
      <c r="C10786" s="60"/>
      <c r="D10786" s="60"/>
      <c r="E10786" s="60"/>
      <c r="F10786" s="60"/>
      <c r="G10786" s="60"/>
      <c r="H10786" s="60"/>
      <c r="I10786" s="60"/>
      <c r="J10786" s="60"/>
      <c r="K10786" s="60"/>
      <c r="L10786" s="60"/>
      <c r="M10786" s="60"/>
      <c r="N10786" s="60"/>
      <c r="O10786" s="60"/>
      <c r="P10786" s="60"/>
      <c r="Q10786" s="60"/>
      <c r="R10786" s="334">
        <v>27807</v>
      </c>
      <c r="S10786" s="319" t="s">
        <v>358</v>
      </c>
      <c r="BE10786" s="60"/>
      <c r="BR10786" s="60"/>
      <c r="BX10786" s="151"/>
      <c r="CB10786" s="151"/>
      <c r="CM10786" s="151"/>
      <c r="CO10786" s="151"/>
      <c r="CT10786" s="151"/>
      <c r="CY10786" s="151"/>
    </row>
    <row r="10787" spans="1:103" x14ac:dyDescent="0.2">
      <c r="A10787" s="60"/>
      <c r="B10787" s="60"/>
      <c r="C10787" s="60"/>
      <c r="D10787" s="60"/>
      <c r="E10787" s="60"/>
      <c r="F10787" s="60"/>
      <c r="G10787" s="60"/>
      <c r="H10787" s="60"/>
      <c r="I10787" s="60"/>
      <c r="J10787" s="60"/>
      <c r="K10787" s="60"/>
      <c r="L10787" s="60"/>
      <c r="M10787" s="60"/>
      <c r="N10787" s="60"/>
      <c r="O10787" s="60"/>
      <c r="P10787" s="60"/>
      <c r="Q10787" s="60"/>
      <c r="R10787" s="334">
        <v>27808</v>
      </c>
      <c r="S10787" s="319" t="s">
        <v>358</v>
      </c>
      <c r="BE10787" s="60"/>
      <c r="BR10787" s="60"/>
      <c r="BX10787" s="151"/>
      <c r="CB10787" s="151"/>
      <c r="CM10787" s="151"/>
      <c r="CO10787" s="151"/>
      <c r="CT10787" s="151"/>
      <c r="CY10787" s="151"/>
    </row>
    <row r="10788" spans="1:103" x14ac:dyDescent="0.2">
      <c r="A10788" s="60"/>
      <c r="B10788" s="60"/>
      <c r="C10788" s="60"/>
      <c r="D10788" s="60"/>
      <c r="E10788" s="60"/>
      <c r="F10788" s="60"/>
      <c r="G10788" s="60"/>
      <c r="H10788" s="60"/>
      <c r="I10788" s="60"/>
      <c r="J10788" s="60"/>
      <c r="K10788" s="60"/>
      <c r="L10788" s="60"/>
      <c r="M10788" s="60"/>
      <c r="N10788" s="60"/>
      <c r="O10788" s="60"/>
      <c r="P10788" s="60"/>
      <c r="Q10788" s="60"/>
      <c r="R10788" s="334">
        <v>27809</v>
      </c>
      <c r="S10788" s="319" t="s">
        <v>358</v>
      </c>
      <c r="BE10788" s="60"/>
      <c r="BR10788" s="60"/>
      <c r="BX10788" s="151"/>
      <c r="CB10788" s="151"/>
      <c r="CM10788" s="151"/>
      <c r="CO10788" s="151"/>
      <c r="CT10788" s="151"/>
      <c r="CY10788" s="151"/>
    </row>
    <row r="10789" spans="1:103" x14ac:dyDescent="0.2">
      <c r="A10789" s="60"/>
      <c r="B10789" s="60"/>
      <c r="C10789" s="60"/>
      <c r="D10789" s="60"/>
      <c r="E10789" s="60"/>
      <c r="F10789" s="60"/>
      <c r="G10789" s="60"/>
      <c r="H10789" s="60"/>
      <c r="I10789" s="60"/>
      <c r="J10789" s="60"/>
      <c r="K10789" s="60"/>
      <c r="L10789" s="60"/>
      <c r="M10789" s="60"/>
      <c r="N10789" s="60"/>
      <c r="O10789" s="60"/>
      <c r="P10789" s="60"/>
      <c r="Q10789" s="60"/>
      <c r="R10789" s="334">
        <v>27810</v>
      </c>
      <c r="S10789" s="319" t="s">
        <v>358</v>
      </c>
      <c r="BE10789" s="60"/>
      <c r="BR10789" s="60"/>
      <c r="BX10789" s="151"/>
      <c r="CB10789" s="151"/>
      <c r="CM10789" s="151"/>
      <c r="CO10789" s="151"/>
      <c r="CT10789" s="151"/>
      <c r="CY10789" s="151"/>
    </row>
    <row r="10790" spans="1:103" x14ac:dyDescent="0.2">
      <c r="A10790" s="60"/>
      <c r="B10790" s="60"/>
      <c r="C10790" s="60"/>
      <c r="D10790" s="60"/>
      <c r="E10790" s="60"/>
      <c r="F10790" s="60"/>
      <c r="G10790" s="60"/>
      <c r="H10790" s="60"/>
      <c r="I10790" s="60"/>
      <c r="J10790" s="60"/>
      <c r="K10790" s="60"/>
      <c r="L10790" s="60"/>
      <c r="M10790" s="60"/>
      <c r="N10790" s="60"/>
      <c r="O10790" s="60"/>
      <c r="P10790" s="60"/>
      <c r="Q10790" s="60"/>
      <c r="R10790" s="334">
        <v>27811</v>
      </c>
      <c r="S10790" s="319" t="s">
        <v>358</v>
      </c>
      <c r="BE10790" s="60"/>
      <c r="BR10790" s="60"/>
      <c r="BX10790" s="151"/>
      <c r="CB10790" s="151"/>
      <c r="CM10790" s="151"/>
      <c r="CO10790" s="151"/>
      <c r="CT10790" s="151"/>
      <c r="CY10790" s="151"/>
    </row>
    <row r="10791" spans="1:103" x14ac:dyDescent="0.2">
      <c r="A10791" s="60"/>
      <c r="B10791" s="60"/>
      <c r="C10791" s="60"/>
      <c r="D10791" s="60"/>
      <c r="E10791" s="60"/>
      <c r="F10791" s="60"/>
      <c r="G10791" s="60"/>
      <c r="H10791" s="60"/>
      <c r="I10791" s="60"/>
      <c r="J10791" s="60"/>
      <c r="K10791" s="60"/>
      <c r="L10791" s="60"/>
      <c r="M10791" s="60"/>
      <c r="N10791" s="60"/>
      <c r="O10791" s="60"/>
      <c r="P10791" s="60"/>
      <c r="Q10791" s="60"/>
      <c r="R10791" s="334">
        <v>27812</v>
      </c>
      <c r="S10791" s="319" t="s">
        <v>358</v>
      </c>
      <c r="BE10791" s="60"/>
      <c r="BR10791" s="60"/>
      <c r="BX10791" s="151"/>
      <c r="CB10791" s="151"/>
      <c r="CM10791" s="151"/>
      <c r="CO10791" s="151"/>
      <c r="CT10791" s="151"/>
      <c r="CY10791" s="151"/>
    </row>
    <row r="10792" spans="1:103" x14ac:dyDescent="0.2">
      <c r="A10792" s="60"/>
      <c r="B10792" s="60"/>
      <c r="C10792" s="60"/>
      <c r="D10792" s="60"/>
      <c r="E10792" s="60"/>
      <c r="F10792" s="60"/>
      <c r="G10792" s="60"/>
      <c r="H10792" s="60"/>
      <c r="I10792" s="60"/>
      <c r="J10792" s="60"/>
      <c r="K10792" s="60"/>
      <c r="L10792" s="60"/>
      <c r="M10792" s="60"/>
      <c r="N10792" s="60"/>
      <c r="O10792" s="60"/>
      <c r="P10792" s="60"/>
      <c r="Q10792" s="60"/>
      <c r="R10792" s="334">
        <v>27813</v>
      </c>
      <c r="S10792" s="319" t="s">
        <v>358</v>
      </c>
      <c r="BE10792" s="60"/>
      <c r="BR10792" s="60"/>
      <c r="BX10792" s="151"/>
      <c r="CB10792" s="151"/>
      <c r="CM10792" s="151"/>
      <c r="CO10792" s="151"/>
      <c r="CT10792" s="151"/>
      <c r="CY10792" s="151"/>
    </row>
    <row r="10793" spans="1:103" x14ac:dyDescent="0.2">
      <c r="A10793" s="60"/>
      <c r="B10793" s="60"/>
      <c r="C10793" s="60"/>
      <c r="D10793" s="60"/>
      <c r="E10793" s="60"/>
      <c r="F10793" s="60"/>
      <c r="G10793" s="60"/>
      <c r="H10793" s="60"/>
      <c r="I10793" s="60"/>
      <c r="J10793" s="60"/>
      <c r="K10793" s="60"/>
      <c r="L10793" s="60"/>
      <c r="M10793" s="60"/>
      <c r="N10793" s="60"/>
      <c r="O10793" s="60"/>
      <c r="P10793" s="60"/>
      <c r="Q10793" s="60"/>
      <c r="R10793" s="334">
        <v>27814</v>
      </c>
      <c r="S10793" s="319" t="s">
        <v>358</v>
      </c>
      <c r="BE10793" s="60"/>
      <c r="BR10793" s="60"/>
      <c r="BX10793" s="151"/>
      <c r="CB10793" s="151"/>
      <c r="CM10793" s="151"/>
      <c r="CO10793" s="151"/>
      <c r="CT10793" s="151"/>
      <c r="CY10793" s="151"/>
    </row>
    <row r="10794" spans="1:103" x14ac:dyDescent="0.2">
      <c r="A10794" s="60"/>
      <c r="B10794" s="60"/>
      <c r="C10794" s="60"/>
      <c r="D10794" s="60"/>
      <c r="E10794" s="60"/>
      <c r="F10794" s="60"/>
      <c r="G10794" s="60"/>
      <c r="H10794" s="60"/>
      <c r="I10794" s="60"/>
      <c r="J10794" s="60"/>
      <c r="K10794" s="60"/>
      <c r="L10794" s="60"/>
      <c r="M10794" s="60"/>
      <c r="N10794" s="60"/>
      <c r="O10794" s="60"/>
      <c r="P10794" s="60"/>
      <c r="Q10794" s="60"/>
      <c r="R10794" s="334">
        <v>27815</v>
      </c>
      <c r="S10794" s="319" t="s">
        <v>358</v>
      </c>
      <c r="BE10794" s="60"/>
      <c r="BR10794" s="60"/>
      <c r="BX10794" s="151"/>
      <c r="CB10794" s="151"/>
      <c r="CM10794" s="151"/>
      <c r="CO10794" s="151"/>
      <c r="CT10794" s="151"/>
      <c r="CY10794" s="151"/>
    </row>
    <row r="10795" spans="1:103" x14ac:dyDescent="0.2">
      <c r="A10795" s="60"/>
      <c r="B10795" s="60"/>
      <c r="C10795" s="60"/>
      <c r="D10795" s="60"/>
      <c r="E10795" s="60"/>
      <c r="F10795" s="60"/>
      <c r="G10795" s="60"/>
      <c r="H10795" s="60"/>
      <c r="I10795" s="60"/>
      <c r="J10795" s="60"/>
      <c r="K10795" s="60"/>
      <c r="L10795" s="60"/>
      <c r="M10795" s="60"/>
      <c r="N10795" s="60"/>
      <c r="O10795" s="60"/>
      <c r="P10795" s="60"/>
      <c r="Q10795" s="60"/>
      <c r="R10795" s="334">
        <v>27816</v>
      </c>
      <c r="S10795" s="319" t="s">
        <v>358</v>
      </c>
      <c r="BE10795" s="60"/>
      <c r="BR10795" s="60"/>
      <c r="BX10795" s="151"/>
      <c r="CB10795" s="151"/>
      <c r="CM10795" s="151"/>
      <c r="CO10795" s="151"/>
      <c r="CT10795" s="151"/>
      <c r="CY10795" s="151"/>
    </row>
    <row r="10796" spans="1:103" x14ac:dyDescent="0.2">
      <c r="A10796" s="60"/>
      <c r="B10796" s="60"/>
      <c r="C10796" s="60"/>
      <c r="D10796" s="60"/>
      <c r="E10796" s="60"/>
      <c r="F10796" s="60"/>
      <c r="G10796" s="60"/>
      <c r="H10796" s="60"/>
      <c r="I10796" s="60"/>
      <c r="J10796" s="60"/>
      <c r="K10796" s="60"/>
      <c r="L10796" s="60"/>
      <c r="M10796" s="60"/>
      <c r="N10796" s="60"/>
      <c r="O10796" s="60"/>
      <c r="P10796" s="60"/>
      <c r="Q10796" s="60"/>
      <c r="R10796" s="334">
        <v>27817</v>
      </c>
      <c r="S10796" s="319" t="s">
        <v>358</v>
      </c>
      <c r="BE10796" s="60"/>
      <c r="BR10796" s="60"/>
      <c r="BX10796" s="151"/>
      <c r="CB10796" s="151"/>
      <c r="CM10796" s="151"/>
      <c r="CO10796" s="151"/>
      <c r="CT10796" s="151"/>
      <c r="CY10796" s="151"/>
    </row>
    <row r="10797" spans="1:103" x14ac:dyDescent="0.2">
      <c r="A10797" s="60"/>
      <c r="B10797" s="60"/>
      <c r="C10797" s="60"/>
      <c r="D10797" s="60"/>
      <c r="E10797" s="60"/>
      <c r="F10797" s="60"/>
      <c r="G10797" s="60"/>
      <c r="H10797" s="60"/>
      <c r="I10797" s="60"/>
      <c r="J10797" s="60"/>
      <c r="K10797" s="60"/>
      <c r="L10797" s="60"/>
      <c r="M10797" s="60"/>
      <c r="N10797" s="60"/>
      <c r="O10797" s="60"/>
      <c r="P10797" s="60"/>
      <c r="Q10797" s="60"/>
      <c r="R10797" s="334">
        <v>27818</v>
      </c>
      <c r="S10797" s="319" t="s">
        <v>358</v>
      </c>
      <c r="BE10797" s="60"/>
      <c r="BR10797" s="60"/>
      <c r="BX10797" s="151"/>
      <c r="CB10797" s="151"/>
      <c r="CM10797" s="151"/>
      <c r="CO10797" s="151"/>
      <c r="CT10797" s="151"/>
      <c r="CY10797" s="151"/>
    </row>
    <row r="10798" spans="1:103" x14ac:dyDescent="0.2">
      <c r="A10798" s="60"/>
      <c r="B10798" s="60"/>
      <c r="C10798" s="60"/>
      <c r="D10798" s="60"/>
      <c r="E10798" s="60"/>
      <c r="F10798" s="60"/>
      <c r="G10798" s="60"/>
      <c r="H10798" s="60"/>
      <c r="I10798" s="60"/>
      <c r="J10798" s="60"/>
      <c r="K10798" s="60"/>
      <c r="L10798" s="60"/>
      <c r="M10798" s="60"/>
      <c r="N10798" s="60"/>
      <c r="O10798" s="60"/>
      <c r="P10798" s="60"/>
      <c r="Q10798" s="60"/>
      <c r="R10798" s="334">
        <v>27819</v>
      </c>
      <c r="S10798" s="319" t="s">
        <v>358</v>
      </c>
      <c r="BE10798" s="60"/>
      <c r="BR10798" s="60"/>
      <c r="BX10798" s="151"/>
      <c r="CB10798" s="151"/>
      <c r="CM10798" s="151"/>
      <c r="CO10798" s="151"/>
      <c r="CT10798" s="151"/>
      <c r="CY10798" s="151"/>
    </row>
    <row r="10799" spans="1:103" x14ac:dyDescent="0.2">
      <c r="A10799" s="60"/>
      <c r="B10799" s="60"/>
      <c r="C10799" s="60"/>
      <c r="D10799" s="60"/>
      <c r="E10799" s="60"/>
      <c r="F10799" s="60"/>
      <c r="G10799" s="60"/>
      <c r="H10799" s="60"/>
      <c r="I10799" s="60"/>
      <c r="J10799" s="60"/>
      <c r="K10799" s="60"/>
      <c r="L10799" s="60"/>
      <c r="M10799" s="60"/>
      <c r="N10799" s="60"/>
      <c r="O10799" s="60"/>
      <c r="P10799" s="60"/>
      <c r="Q10799" s="60"/>
      <c r="R10799" s="334">
        <v>27820</v>
      </c>
      <c r="S10799" s="319" t="s">
        <v>358</v>
      </c>
      <c r="BE10799" s="60"/>
      <c r="BR10799" s="60"/>
      <c r="BX10799" s="151"/>
      <c r="CB10799" s="151"/>
      <c r="CM10799" s="151"/>
      <c r="CO10799" s="151"/>
      <c r="CT10799" s="151"/>
      <c r="CY10799" s="151"/>
    </row>
    <row r="10800" spans="1:103" x14ac:dyDescent="0.2">
      <c r="A10800" s="60"/>
      <c r="B10800" s="60"/>
      <c r="C10800" s="60"/>
      <c r="D10800" s="60"/>
      <c r="E10800" s="60"/>
      <c r="F10800" s="60"/>
      <c r="G10800" s="60"/>
      <c r="H10800" s="60"/>
      <c r="I10800" s="60"/>
      <c r="J10800" s="60"/>
      <c r="K10800" s="60"/>
      <c r="L10800" s="60"/>
      <c r="M10800" s="60"/>
      <c r="N10800" s="60"/>
      <c r="O10800" s="60"/>
      <c r="P10800" s="60"/>
      <c r="Q10800" s="60"/>
      <c r="R10800" s="334">
        <v>27821</v>
      </c>
      <c r="S10800" s="319" t="s">
        <v>358</v>
      </c>
      <c r="BE10800" s="60"/>
      <c r="BR10800" s="60"/>
      <c r="BX10800" s="151"/>
      <c r="CB10800" s="151"/>
      <c r="CM10800" s="151"/>
      <c r="CO10800" s="151"/>
      <c r="CT10800" s="151"/>
      <c r="CY10800" s="151"/>
    </row>
    <row r="10801" spans="1:103" x14ac:dyDescent="0.2">
      <c r="A10801" s="60"/>
      <c r="B10801" s="60"/>
      <c r="C10801" s="60"/>
      <c r="D10801" s="60"/>
      <c r="E10801" s="60"/>
      <c r="F10801" s="60"/>
      <c r="G10801" s="60"/>
      <c r="H10801" s="60"/>
      <c r="I10801" s="60"/>
      <c r="J10801" s="60"/>
      <c r="K10801" s="60"/>
      <c r="L10801" s="60"/>
      <c r="M10801" s="60"/>
      <c r="N10801" s="60"/>
      <c r="O10801" s="60"/>
      <c r="P10801" s="60"/>
      <c r="Q10801" s="60"/>
      <c r="R10801" s="334">
        <v>27822</v>
      </c>
      <c r="S10801" s="319" t="s">
        <v>358</v>
      </c>
      <c r="BE10801" s="60"/>
      <c r="BR10801" s="60"/>
      <c r="BX10801" s="151"/>
      <c r="CB10801" s="151"/>
      <c r="CM10801" s="151"/>
      <c r="CO10801" s="151"/>
      <c r="CT10801" s="151"/>
      <c r="CY10801" s="151"/>
    </row>
    <row r="10802" spans="1:103" x14ac:dyDescent="0.2">
      <c r="A10802" s="60"/>
      <c r="B10802" s="60"/>
      <c r="C10802" s="60"/>
      <c r="D10802" s="60"/>
      <c r="E10802" s="60"/>
      <c r="F10802" s="60"/>
      <c r="G10802" s="60"/>
      <c r="H10802" s="60"/>
      <c r="I10802" s="60"/>
      <c r="J10802" s="60"/>
      <c r="K10802" s="60"/>
      <c r="L10802" s="60"/>
      <c r="M10802" s="60"/>
      <c r="N10802" s="60"/>
      <c r="O10802" s="60"/>
      <c r="P10802" s="60"/>
      <c r="Q10802" s="60"/>
      <c r="R10802" s="334">
        <v>27823</v>
      </c>
      <c r="S10802" s="319" t="s">
        <v>358</v>
      </c>
      <c r="BE10802" s="60"/>
      <c r="BR10802" s="60"/>
      <c r="BX10802" s="151"/>
      <c r="CB10802" s="151"/>
      <c r="CM10802" s="151"/>
      <c r="CO10802" s="151"/>
      <c r="CT10802" s="151"/>
      <c r="CY10802" s="151"/>
    </row>
    <row r="10803" spans="1:103" x14ac:dyDescent="0.2">
      <c r="A10803" s="60"/>
      <c r="B10803" s="60"/>
      <c r="C10803" s="60"/>
      <c r="D10803" s="60"/>
      <c r="E10803" s="60"/>
      <c r="F10803" s="60"/>
      <c r="G10803" s="60"/>
      <c r="H10803" s="60"/>
      <c r="I10803" s="60"/>
      <c r="J10803" s="60"/>
      <c r="K10803" s="60"/>
      <c r="L10803" s="60"/>
      <c r="M10803" s="60"/>
      <c r="N10803" s="60"/>
      <c r="O10803" s="60"/>
      <c r="P10803" s="60"/>
      <c r="Q10803" s="60"/>
      <c r="R10803" s="334">
        <v>27824</v>
      </c>
      <c r="S10803" s="319" t="s">
        <v>358</v>
      </c>
      <c r="BE10803" s="60"/>
      <c r="BR10803" s="60"/>
      <c r="BX10803" s="151"/>
      <c r="CB10803" s="151"/>
      <c r="CM10803" s="151"/>
      <c r="CO10803" s="151"/>
      <c r="CT10803" s="151"/>
      <c r="CY10803" s="151"/>
    </row>
    <row r="10804" spans="1:103" x14ac:dyDescent="0.2">
      <c r="A10804" s="60"/>
      <c r="B10804" s="60"/>
      <c r="C10804" s="60"/>
      <c r="D10804" s="60"/>
      <c r="E10804" s="60"/>
      <c r="F10804" s="60"/>
      <c r="G10804" s="60"/>
      <c r="H10804" s="60"/>
      <c r="I10804" s="60"/>
      <c r="J10804" s="60"/>
      <c r="K10804" s="60"/>
      <c r="L10804" s="60"/>
      <c r="M10804" s="60"/>
      <c r="N10804" s="60"/>
      <c r="O10804" s="60"/>
      <c r="P10804" s="60"/>
      <c r="Q10804" s="60"/>
      <c r="R10804" s="334">
        <v>27825</v>
      </c>
      <c r="S10804" s="319" t="s">
        <v>358</v>
      </c>
      <c r="BE10804" s="60"/>
      <c r="BR10804" s="60"/>
      <c r="BX10804" s="151"/>
      <c r="CB10804" s="151"/>
      <c r="CM10804" s="151"/>
      <c r="CO10804" s="151"/>
      <c r="CT10804" s="151"/>
      <c r="CY10804" s="151"/>
    </row>
    <row r="10805" spans="1:103" x14ac:dyDescent="0.2">
      <c r="A10805" s="60"/>
      <c r="B10805" s="60"/>
      <c r="C10805" s="60"/>
      <c r="D10805" s="60"/>
      <c r="E10805" s="60"/>
      <c r="F10805" s="60"/>
      <c r="G10805" s="60"/>
      <c r="H10805" s="60"/>
      <c r="I10805" s="60"/>
      <c r="J10805" s="60"/>
      <c r="K10805" s="60"/>
      <c r="L10805" s="60"/>
      <c r="M10805" s="60"/>
      <c r="N10805" s="60"/>
      <c r="O10805" s="60"/>
      <c r="P10805" s="60"/>
      <c r="Q10805" s="60"/>
      <c r="R10805" s="334">
        <v>27826</v>
      </c>
      <c r="S10805" s="319" t="s">
        <v>358</v>
      </c>
      <c r="BE10805" s="60"/>
      <c r="BR10805" s="60"/>
      <c r="BX10805" s="151"/>
      <c r="CB10805" s="151"/>
      <c r="CM10805" s="151"/>
      <c r="CO10805" s="151"/>
      <c r="CT10805" s="151"/>
      <c r="CY10805" s="151"/>
    </row>
    <row r="10806" spans="1:103" x14ac:dyDescent="0.2">
      <c r="A10806" s="60"/>
      <c r="B10806" s="60"/>
      <c r="C10806" s="60"/>
      <c r="D10806" s="60"/>
      <c r="E10806" s="60"/>
      <c r="F10806" s="60"/>
      <c r="G10806" s="60"/>
      <c r="H10806" s="60"/>
      <c r="I10806" s="60"/>
      <c r="J10806" s="60"/>
      <c r="K10806" s="60"/>
      <c r="L10806" s="60"/>
      <c r="M10806" s="60"/>
      <c r="N10806" s="60"/>
      <c r="O10806" s="60"/>
      <c r="P10806" s="60"/>
      <c r="Q10806" s="60"/>
      <c r="R10806" s="334">
        <v>27827</v>
      </c>
      <c r="S10806" s="319" t="s">
        <v>358</v>
      </c>
      <c r="BE10806" s="60"/>
      <c r="BR10806" s="60"/>
      <c r="BX10806" s="151"/>
      <c r="CB10806" s="151"/>
      <c r="CM10806" s="151"/>
      <c r="CO10806" s="151"/>
      <c r="CT10806" s="151"/>
      <c r="CY10806" s="151"/>
    </row>
    <row r="10807" spans="1:103" x14ac:dyDescent="0.2">
      <c r="A10807" s="60"/>
      <c r="B10807" s="60"/>
      <c r="C10807" s="60"/>
      <c r="D10807" s="60"/>
      <c r="E10807" s="60"/>
      <c r="F10807" s="60"/>
      <c r="G10807" s="60"/>
      <c r="H10807" s="60"/>
      <c r="I10807" s="60"/>
      <c r="J10807" s="60"/>
      <c r="K10807" s="60"/>
      <c r="L10807" s="60"/>
      <c r="M10807" s="60"/>
      <c r="N10807" s="60"/>
      <c r="O10807" s="60"/>
      <c r="P10807" s="60"/>
      <c r="Q10807" s="60"/>
      <c r="R10807" s="334">
        <v>27828</v>
      </c>
      <c r="S10807" s="319" t="s">
        <v>358</v>
      </c>
      <c r="BE10807" s="60"/>
      <c r="BR10807" s="60"/>
      <c r="BX10807" s="151"/>
      <c r="CB10807" s="151"/>
      <c r="CM10807" s="151"/>
      <c r="CO10807" s="151"/>
      <c r="CT10807" s="151"/>
      <c r="CY10807" s="151"/>
    </row>
    <row r="10808" spans="1:103" x14ac:dyDescent="0.2">
      <c r="A10808" s="60"/>
      <c r="B10808" s="60"/>
      <c r="C10808" s="60"/>
      <c r="D10808" s="60"/>
      <c r="E10808" s="60"/>
      <c r="F10808" s="60"/>
      <c r="G10808" s="60"/>
      <c r="H10808" s="60"/>
      <c r="I10808" s="60"/>
      <c r="J10808" s="60"/>
      <c r="K10808" s="60"/>
      <c r="L10808" s="60"/>
      <c r="M10808" s="60"/>
      <c r="N10808" s="60"/>
      <c r="O10808" s="60"/>
      <c r="P10808" s="60"/>
      <c r="Q10808" s="60"/>
      <c r="R10808" s="334">
        <v>27829</v>
      </c>
      <c r="S10808" s="319" t="s">
        <v>358</v>
      </c>
      <c r="BE10808" s="60"/>
      <c r="BR10808" s="60"/>
      <c r="BX10808" s="151"/>
      <c r="CB10808" s="151"/>
      <c r="CM10808" s="151"/>
      <c r="CO10808" s="151"/>
      <c r="CT10808" s="151"/>
      <c r="CY10808" s="151"/>
    </row>
    <row r="10809" spans="1:103" x14ac:dyDescent="0.2">
      <c r="A10809" s="60"/>
      <c r="B10809" s="60"/>
      <c r="C10809" s="60"/>
      <c r="D10809" s="60"/>
      <c r="E10809" s="60"/>
      <c r="F10809" s="60"/>
      <c r="G10809" s="60"/>
      <c r="H10809" s="60"/>
      <c r="I10809" s="60"/>
      <c r="J10809" s="60"/>
      <c r="K10809" s="60"/>
      <c r="L10809" s="60"/>
      <c r="M10809" s="60"/>
      <c r="N10809" s="60"/>
      <c r="O10809" s="60"/>
      <c r="P10809" s="60"/>
      <c r="Q10809" s="60"/>
      <c r="R10809" s="334">
        <v>27830</v>
      </c>
      <c r="S10809" s="319" t="s">
        <v>358</v>
      </c>
      <c r="BE10809" s="60"/>
      <c r="BR10809" s="60"/>
      <c r="BX10809" s="151"/>
      <c r="CB10809" s="151"/>
      <c r="CM10809" s="151"/>
      <c r="CO10809" s="151"/>
      <c r="CT10809" s="151"/>
      <c r="CY10809" s="151"/>
    </row>
    <row r="10810" spans="1:103" x14ac:dyDescent="0.2">
      <c r="A10810" s="60"/>
      <c r="B10810" s="60"/>
      <c r="C10810" s="60"/>
      <c r="D10810" s="60"/>
      <c r="E10810" s="60"/>
      <c r="F10810" s="60"/>
      <c r="G10810" s="60"/>
      <c r="H10810" s="60"/>
      <c r="I10810" s="60"/>
      <c r="J10810" s="60"/>
      <c r="K10810" s="60"/>
      <c r="L10810" s="60"/>
      <c r="M10810" s="60"/>
      <c r="N10810" s="60"/>
      <c r="O10810" s="60"/>
      <c r="P10810" s="60"/>
      <c r="Q10810" s="60"/>
      <c r="R10810" s="334">
        <v>27831</v>
      </c>
      <c r="S10810" s="319" t="s">
        <v>358</v>
      </c>
      <c r="BE10810" s="60"/>
      <c r="BR10810" s="60"/>
      <c r="BX10810" s="151"/>
      <c r="CB10810" s="151"/>
      <c r="CM10810" s="151"/>
      <c r="CO10810" s="151"/>
      <c r="CT10810" s="151"/>
      <c r="CY10810" s="151"/>
    </row>
    <row r="10811" spans="1:103" x14ac:dyDescent="0.2">
      <c r="A10811" s="60"/>
      <c r="B10811" s="60"/>
      <c r="C10811" s="60"/>
      <c r="D10811" s="60"/>
      <c r="E10811" s="60"/>
      <c r="F10811" s="60"/>
      <c r="G10811" s="60"/>
      <c r="H10811" s="60"/>
      <c r="I10811" s="60"/>
      <c r="J10811" s="60"/>
      <c r="K10811" s="60"/>
      <c r="L10811" s="60"/>
      <c r="M10811" s="60"/>
      <c r="N10811" s="60"/>
      <c r="O10811" s="60"/>
      <c r="P10811" s="60"/>
      <c r="Q10811" s="60"/>
      <c r="R10811" s="334">
        <v>27832</v>
      </c>
      <c r="S10811" s="319" t="s">
        <v>358</v>
      </c>
      <c r="BE10811" s="60"/>
      <c r="BR10811" s="60"/>
      <c r="BX10811" s="151"/>
      <c r="CB10811" s="151"/>
      <c r="CM10811" s="151"/>
      <c r="CO10811" s="151"/>
      <c r="CT10811" s="151"/>
      <c r="CY10811" s="151"/>
    </row>
    <row r="10812" spans="1:103" x14ac:dyDescent="0.2">
      <c r="A10812" s="60"/>
      <c r="B10812" s="60"/>
      <c r="C10812" s="60"/>
      <c r="D10812" s="60"/>
      <c r="E10812" s="60"/>
      <c r="F10812" s="60"/>
      <c r="G10812" s="60"/>
      <c r="H10812" s="60"/>
      <c r="I10812" s="60"/>
      <c r="J10812" s="60"/>
      <c r="K10812" s="60"/>
      <c r="L10812" s="60"/>
      <c r="M10812" s="60"/>
      <c r="N10812" s="60"/>
      <c r="O10812" s="60"/>
      <c r="P10812" s="60"/>
      <c r="Q10812" s="60"/>
      <c r="R10812" s="334">
        <v>27833</v>
      </c>
      <c r="S10812" s="319" t="s">
        <v>358</v>
      </c>
      <c r="BE10812" s="60"/>
      <c r="BR10812" s="60"/>
      <c r="BX10812" s="151"/>
      <c r="CB10812" s="151"/>
      <c r="CM10812" s="151"/>
      <c r="CO10812" s="151"/>
      <c r="CT10812" s="151"/>
      <c r="CY10812" s="151"/>
    </row>
    <row r="10813" spans="1:103" x14ac:dyDescent="0.2">
      <c r="A10813" s="60"/>
      <c r="B10813" s="60"/>
      <c r="C10813" s="60"/>
      <c r="D10813" s="60"/>
      <c r="E10813" s="60"/>
      <c r="F10813" s="60"/>
      <c r="G10813" s="60"/>
      <c r="H10813" s="60"/>
      <c r="I10813" s="60"/>
      <c r="J10813" s="60"/>
      <c r="K10813" s="60"/>
      <c r="L10813" s="60"/>
      <c r="M10813" s="60"/>
      <c r="N10813" s="60"/>
      <c r="O10813" s="60"/>
      <c r="P10813" s="60"/>
      <c r="Q10813" s="60"/>
      <c r="R10813" s="334">
        <v>27834</v>
      </c>
      <c r="S10813" s="319" t="s">
        <v>358</v>
      </c>
      <c r="BE10813" s="60"/>
      <c r="BR10813" s="60"/>
      <c r="BX10813" s="151"/>
      <c r="CB10813" s="151"/>
      <c r="CM10813" s="151"/>
      <c r="CO10813" s="151"/>
      <c r="CT10813" s="151"/>
      <c r="CY10813" s="151"/>
    </row>
    <row r="10814" spans="1:103" x14ac:dyDescent="0.2">
      <c r="A10814" s="60"/>
      <c r="B10814" s="60"/>
      <c r="C10814" s="60"/>
      <c r="D10814" s="60"/>
      <c r="E10814" s="60"/>
      <c r="F10814" s="60"/>
      <c r="G10814" s="60"/>
      <c r="H10814" s="60"/>
      <c r="I10814" s="60"/>
      <c r="J10814" s="60"/>
      <c r="K10814" s="60"/>
      <c r="L10814" s="60"/>
      <c r="M10814" s="60"/>
      <c r="N10814" s="60"/>
      <c r="O10814" s="60"/>
      <c r="P10814" s="60"/>
      <c r="Q10814" s="60"/>
      <c r="R10814" s="334">
        <v>27835</v>
      </c>
      <c r="S10814" s="319" t="s">
        <v>358</v>
      </c>
      <c r="BE10814" s="60"/>
      <c r="BR10814" s="60"/>
      <c r="BX10814" s="151"/>
      <c r="CB10814" s="151"/>
      <c r="CM10814" s="151"/>
      <c r="CO10814" s="151"/>
      <c r="CT10814" s="151"/>
      <c r="CY10814" s="151"/>
    </row>
    <row r="10815" spans="1:103" x14ac:dyDescent="0.2">
      <c r="A10815" s="60"/>
      <c r="B10815" s="60"/>
      <c r="C10815" s="60"/>
      <c r="D10815" s="60"/>
      <c r="E10815" s="60"/>
      <c r="F10815" s="60"/>
      <c r="G10815" s="60"/>
      <c r="H10815" s="60"/>
      <c r="I10815" s="60"/>
      <c r="J10815" s="60"/>
      <c r="K10815" s="60"/>
      <c r="L10815" s="60"/>
      <c r="M10815" s="60"/>
      <c r="N10815" s="60"/>
      <c r="O10815" s="60"/>
      <c r="P10815" s="60"/>
      <c r="Q10815" s="60"/>
      <c r="R10815" s="334">
        <v>27836</v>
      </c>
      <c r="S10815" s="319" t="s">
        <v>358</v>
      </c>
      <c r="BE10815" s="60"/>
      <c r="BR10815" s="60"/>
      <c r="BX10815" s="151"/>
      <c r="CB10815" s="151"/>
      <c r="CM10815" s="151"/>
      <c r="CO10815" s="151"/>
      <c r="CT10815" s="151"/>
      <c r="CY10815" s="151"/>
    </row>
    <row r="10816" spans="1:103" x14ac:dyDescent="0.2">
      <c r="A10816" s="60"/>
      <c r="B10816" s="60"/>
      <c r="C10816" s="60"/>
      <c r="D10816" s="60"/>
      <c r="E10816" s="60"/>
      <c r="F10816" s="60"/>
      <c r="G10816" s="60"/>
      <c r="H10816" s="60"/>
      <c r="I10816" s="60"/>
      <c r="J10816" s="60"/>
      <c r="K10816" s="60"/>
      <c r="L10816" s="60"/>
      <c r="M10816" s="60"/>
      <c r="N10816" s="60"/>
      <c r="O10816" s="60"/>
      <c r="P10816" s="60"/>
      <c r="Q10816" s="60"/>
      <c r="R10816" s="334">
        <v>27837</v>
      </c>
      <c r="S10816" s="319" t="s">
        <v>358</v>
      </c>
      <c r="BE10816" s="60"/>
      <c r="BR10816" s="60"/>
      <c r="BX10816" s="151"/>
      <c r="CB10816" s="151"/>
      <c r="CM10816" s="151"/>
      <c r="CO10816" s="151"/>
      <c r="CT10816" s="151"/>
      <c r="CY10816" s="151"/>
    </row>
    <row r="10817" spans="1:103" x14ac:dyDescent="0.2">
      <c r="A10817" s="60"/>
      <c r="B10817" s="60"/>
      <c r="C10817" s="60"/>
      <c r="D10817" s="60"/>
      <c r="E10817" s="60"/>
      <c r="F10817" s="60"/>
      <c r="G10817" s="60"/>
      <c r="H10817" s="60"/>
      <c r="I10817" s="60"/>
      <c r="J10817" s="60"/>
      <c r="K10817" s="60"/>
      <c r="L10817" s="60"/>
      <c r="M10817" s="60"/>
      <c r="N10817" s="60"/>
      <c r="O10817" s="60"/>
      <c r="P10817" s="60"/>
      <c r="Q10817" s="60"/>
      <c r="R10817" s="334">
        <v>27839</v>
      </c>
      <c r="S10817" s="319" t="s">
        <v>358</v>
      </c>
      <c r="BE10817" s="60"/>
      <c r="BR10817" s="60"/>
      <c r="BX10817" s="151"/>
      <c r="CB10817" s="151"/>
      <c r="CM10817" s="151"/>
      <c r="CO10817" s="151"/>
      <c r="CT10817" s="151"/>
      <c r="CY10817" s="151"/>
    </row>
    <row r="10818" spans="1:103" x14ac:dyDescent="0.2">
      <c r="A10818" s="60"/>
      <c r="B10818" s="60"/>
      <c r="C10818" s="60"/>
      <c r="D10818" s="60"/>
      <c r="E10818" s="60"/>
      <c r="F10818" s="60"/>
      <c r="G10818" s="60"/>
      <c r="H10818" s="60"/>
      <c r="I10818" s="60"/>
      <c r="J10818" s="60"/>
      <c r="K10818" s="60"/>
      <c r="L10818" s="60"/>
      <c r="M10818" s="60"/>
      <c r="N10818" s="60"/>
      <c r="O10818" s="60"/>
      <c r="P10818" s="60"/>
      <c r="Q10818" s="60"/>
      <c r="R10818" s="334">
        <v>27840</v>
      </c>
      <c r="S10818" s="319" t="s">
        <v>358</v>
      </c>
      <c r="BE10818" s="60"/>
      <c r="BR10818" s="60"/>
      <c r="BX10818" s="151"/>
      <c r="CB10818" s="151"/>
      <c r="CM10818" s="151"/>
      <c r="CO10818" s="151"/>
      <c r="CT10818" s="151"/>
      <c r="CY10818" s="151"/>
    </row>
    <row r="10819" spans="1:103" x14ac:dyDescent="0.2">
      <c r="A10819" s="60"/>
      <c r="B10819" s="60"/>
      <c r="C10819" s="60"/>
      <c r="D10819" s="60"/>
      <c r="E10819" s="60"/>
      <c r="F10819" s="60"/>
      <c r="G10819" s="60"/>
      <c r="H10819" s="60"/>
      <c r="I10819" s="60"/>
      <c r="J10819" s="60"/>
      <c r="K10819" s="60"/>
      <c r="L10819" s="60"/>
      <c r="M10819" s="60"/>
      <c r="N10819" s="60"/>
      <c r="O10819" s="60"/>
      <c r="P10819" s="60"/>
      <c r="Q10819" s="60"/>
      <c r="R10819" s="334">
        <v>27841</v>
      </c>
      <c r="S10819" s="319" t="s">
        <v>358</v>
      </c>
      <c r="BE10819" s="60"/>
      <c r="BR10819" s="60"/>
      <c r="BX10819" s="151"/>
      <c r="CB10819" s="151"/>
      <c r="CM10819" s="151"/>
      <c r="CO10819" s="151"/>
      <c r="CT10819" s="151"/>
      <c r="CY10819" s="151"/>
    </row>
    <row r="10820" spans="1:103" x14ac:dyDescent="0.2">
      <c r="A10820" s="60"/>
      <c r="B10820" s="60"/>
      <c r="C10820" s="60"/>
      <c r="D10820" s="60"/>
      <c r="E10820" s="60"/>
      <c r="F10820" s="60"/>
      <c r="G10820" s="60"/>
      <c r="H10820" s="60"/>
      <c r="I10820" s="60"/>
      <c r="J10820" s="60"/>
      <c r="K10820" s="60"/>
      <c r="L10820" s="60"/>
      <c r="M10820" s="60"/>
      <c r="N10820" s="60"/>
      <c r="O10820" s="60"/>
      <c r="P10820" s="60"/>
      <c r="Q10820" s="60"/>
      <c r="R10820" s="334">
        <v>27842</v>
      </c>
      <c r="S10820" s="319" t="s">
        <v>358</v>
      </c>
      <c r="BE10820" s="60"/>
      <c r="BR10820" s="60"/>
      <c r="BX10820" s="151"/>
      <c r="CB10820" s="151"/>
      <c r="CM10820" s="151"/>
      <c r="CO10820" s="151"/>
      <c r="CT10820" s="151"/>
      <c r="CY10820" s="151"/>
    </row>
    <row r="10821" spans="1:103" x14ac:dyDescent="0.2">
      <c r="A10821" s="60"/>
      <c r="B10821" s="60"/>
      <c r="C10821" s="60"/>
      <c r="D10821" s="60"/>
      <c r="E10821" s="60"/>
      <c r="F10821" s="60"/>
      <c r="G10821" s="60"/>
      <c r="H10821" s="60"/>
      <c r="I10821" s="60"/>
      <c r="J10821" s="60"/>
      <c r="K10821" s="60"/>
      <c r="L10821" s="60"/>
      <c r="M10821" s="60"/>
      <c r="N10821" s="60"/>
      <c r="O10821" s="60"/>
      <c r="P10821" s="60"/>
      <c r="Q10821" s="60"/>
      <c r="R10821" s="334">
        <v>27843</v>
      </c>
      <c r="S10821" s="319" t="s">
        <v>358</v>
      </c>
      <c r="BE10821" s="60"/>
      <c r="BR10821" s="60"/>
      <c r="BX10821" s="151"/>
      <c r="CB10821" s="151"/>
      <c r="CM10821" s="151"/>
      <c r="CO10821" s="151"/>
      <c r="CT10821" s="151"/>
      <c r="CY10821" s="151"/>
    </row>
    <row r="10822" spans="1:103" x14ac:dyDescent="0.2">
      <c r="A10822" s="60"/>
      <c r="B10822" s="60"/>
      <c r="C10822" s="60"/>
      <c r="D10822" s="60"/>
      <c r="E10822" s="60"/>
      <c r="F10822" s="60"/>
      <c r="G10822" s="60"/>
      <c r="H10822" s="60"/>
      <c r="I10822" s="60"/>
      <c r="J10822" s="60"/>
      <c r="K10822" s="60"/>
      <c r="L10822" s="60"/>
      <c r="M10822" s="60"/>
      <c r="N10822" s="60"/>
      <c r="O10822" s="60"/>
      <c r="P10822" s="60"/>
      <c r="Q10822" s="60"/>
      <c r="R10822" s="334">
        <v>27844</v>
      </c>
      <c r="S10822" s="319" t="s">
        <v>358</v>
      </c>
      <c r="BE10822" s="60"/>
      <c r="BR10822" s="60"/>
      <c r="BX10822" s="151"/>
      <c r="CB10822" s="151"/>
      <c r="CM10822" s="151"/>
      <c r="CO10822" s="151"/>
      <c r="CT10822" s="151"/>
      <c r="CY10822" s="151"/>
    </row>
    <row r="10823" spans="1:103" x14ac:dyDescent="0.2">
      <c r="A10823" s="60"/>
      <c r="B10823" s="60"/>
      <c r="C10823" s="60"/>
      <c r="D10823" s="60"/>
      <c r="E10823" s="60"/>
      <c r="F10823" s="60"/>
      <c r="G10823" s="60"/>
      <c r="H10823" s="60"/>
      <c r="I10823" s="60"/>
      <c r="J10823" s="60"/>
      <c r="K10823" s="60"/>
      <c r="L10823" s="60"/>
      <c r="M10823" s="60"/>
      <c r="N10823" s="60"/>
      <c r="O10823" s="60"/>
      <c r="P10823" s="60"/>
      <c r="Q10823" s="60"/>
      <c r="R10823" s="334">
        <v>27845</v>
      </c>
      <c r="S10823" s="319" t="s">
        <v>358</v>
      </c>
      <c r="BE10823" s="60"/>
      <c r="BR10823" s="60"/>
      <c r="BX10823" s="151"/>
      <c r="CB10823" s="151"/>
      <c r="CM10823" s="151"/>
      <c r="CO10823" s="151"/>
      <c r="CT10823" s="151"/>
      <c r="CY10823" s="151"/>
    </row>
    <row r="10824" spans="1:103" x14ac:dyDescent="0.2">
      <c r="A10824" s="60"/>
      <c r="B10824" s="60"/>
      <c r="C10824" s="60"/>
      <c r="D10824" s="60"/>
      <c r="E10824" s="60"/>
      <c r="F10824" s="60"/>
      <c r="G10824" s="60"/>
      <c r="H10824" s="60"/>
      <c r="I10824" s="60"/>
      <c r="J10824" s="60"/>
      <c r="K10824" s="60"/>
      <c r="L10824" s="60"/>
      <c r="M10824" s="60"/>
      <c r="N10824" s="60"/>
      <c r="O10824" s="60"/>
      <c r="P10824" s="60"/>
      <c r="Q10824" s="60"/>
      <c r="R10824" s="334">
        <v>27846</v>
      </c>
      <c r="S10824" s="319" t="s">
        <v>358</v>
      </c>
      <c r="BE10824" s="60"/>
      <c r="BR10824" s="60"/>
      <c r="BX10824" s="151"/>
      <c r="CB10824" s="151"/>
      <c r="CM10824" s="151"/>
      <c r="CO10824" s="151"/>
      <c r="CT10824" s="151"/>
      <c r="CY10824" s="151"/>
    </row>
    <row r="10825" spans="1:103" x14ac:dyDescent="0.2">
      <c r="A10825" s="60"/>
      <c r="B10825" s="60"/>
      <c r="C10825" s="60"/>
      <c r="D10825" s="60"/>
      <c r="E10825" s="60"/>
      <c r="F10825" s="60"/>
      <c r="G10825" s="60"/>
      <c r="H10825" s="60"/>
      <c r="I10825" s="60"/>
      <c r="J10825" s="60"/>
      <c r="K10825" s="60"/>
      <c r="L10825" s="60"/>
      <c r="M10825" s="60"/>
      <c r="N10825" s="60"/>
      <c r="O10825" s="60"/>
      <c r="P10825" s="60"/>
      <c r="Q10825" s="60"/>
      <c r="R10825" s="334">
        <v>27847</v>
      </c>
      <c r="S10825" s="319" t="s">
        <v>358</v>
      </c>
      <c r="BE10825" s="60"/>
      <c r="BR10825" s="60"/>
      <c r="BX10825" s="151"/>
      <c r="CB10825" s="151"/>
      <c r="CM10825" s="151"/>
      <c r="CO10825" s="151"/>
      <c r="CT10825" s="151"/>
      <c r="CY10825" s="151"/>
    </row>
    <row r="10826" spans="1:103" x14ac:dyDescent="0.2">
      <c r="A10826" s="60"/>
      <c r="B10826" s="60"/>
      <c r="C10826" s="60"/>
      <c r="D10826" s="60"/>
      <c r="E10826" s="60"/>
      <c r="F10826" s="60"/>
      <c r="G10826" s="60"/>
      <c r="H10826" s="60"/>
      <c r="I10826" s="60"/>
      <c r="J10826" s="60"/>
      <c r="K10826" s="60"/>
      <c r="L10826" s="60"/>
      <c r="M10826" s="60"/>
      <c r="N10826" s="60"/>
      <c r="O10826" s="60"/>
      <c r="P10826" s="60"/>
      <c r="Q10826" s="60"/>
      <c r="R10826" s="334">
        <v>27849</v>
      </c>
      <c r="S10826" s="319" t="s">
        <v>358</v>
      </c>
      <c r="BE10826" s="60"/>
      <c r="BR10826" s="60"/>
      <c r="BX10826" s="151"/>
      <c r="CB10826" s="151"/>
      <c r="CM10826" s="151"/>
      <c r="CO10826" s="151"/>
      <c r="CT10826" s="151"/>
      <c r="CY10826" s="151"/>
    </row>
    <row r="10827" spans="1:103" x14ac:dyDescent="0.2">
      <c r="A10827" s="60"/>
      <c r="B10827" s="60"/>
      <c r="C10827" s="60"/>
      <c r="D10827" s="60"/>
      <c r="E10827" s="60"/>
      <c r="F10827" s="60"/>
      <c r="G10827" s="60"/>
      <c r="H10827" s="60"/>
      <c r="I10827" s="60"/>
      <c r="J10827" s="60"/>
      <c r="K10827" s="60"/>
      <c r="L10827" s="60"/>
      <c r="M10827" s="60"/>
      <c r="N10827" s="60"/>
      <c r="O10827" s="60"/>
      <c r="P10827" s="60"/>
      <c r="Q10827" s="60"/>
      <c r="R10827" s="334">
        <v>27850</v>
      </c>
      <c r="S10827" s="319" t="s">
        <v>358</v>
      </c>
      <c r="BE10827" s="60"/>
      <c r="BR10827" s="60"/>
      <c r="BX10827" s="151"/>
      <c r="CB10827" s="151"/>
      <c r="CM10827" s="151"/>
      <c r="CO10827" s="151"/>
      <c r="CT10827" s="151"/>
      <c r="CY10827" s="151"/>
    </row>
    <row r="10828" spans="1:103" x14ac:dyDescent="0.2">
      <c r="A10828" s="60"/>
      <c r="B10828" s="60"/>
      <c r="C10828" s="60"/>
      <c r="D10828" s="60"/>
      <c r="E10828" s="60"/>
      <c r="F10828" s="60"/>
      <c r="G10828" s="60"/>
      <c r="H10828" s="60"/>
      <c r="I10828" s="60"/>
      <c r="J10828" s="60"/>
      <c r="K10828" s="60"/>
      <c r="L10828" s="60"/>
      <c r="M10828" s="60"/>
      <c r="N10828" s="60"/>
      <c r="O10828" s="60"/>
      <c r="P10828" s="60"/>
      <c r="Q10828" s="60"/>
      <c r="R10828" s="334">
        <v>27851</v>
      </c>
      <c r="S10828" s="319" t="s">
        <v>358</v>
      </c>
      <c r="BE10828" s="60"/>
      <c r="BR10828" s="60"/>
      <c r="BX10828" s="151"/>
      <c r="CB10828" s="151"/>
      <c r="CM10828" s="151"/>
      <c r="CO10828" s="151"/>
      <c r="CT10828" s="151"/>
      <c r="CY10828" s="151"/>
    </row>
    <row r="10829" spans="1:103" x14ac:dyDescent="0.2">
      <c r="A10829" s="60"/>
      <c r="B10829" s="60"/>
      <c r="C10829" s="60"/>
      <c r="D10829" s="60"/>
      <c r="E10829" s="60"/>
      <c r="F10829" s="60"/>
      <c r="G10829" s="60"/>
      <c r="H10829" s="60"/>
      <c r="I10829" s="60"/>
      <c r="J10829" s="60"/>
      <c r="K10829" s="60"/>
      <c r="L10829" s="60"/>
      <c r="M10829" s="60"/>
      <c r="N10829" s="60"/>
      <c r="O10829" s="60"/>
      <c r="P10829" s="60"/>
      <c r="Q10829" s="60"/>
      <c r="R10829" s="334">
        <v>27852</v>
      </c>
      <c r="S10829" s="319" t="s">
        <v>358</v>
      </c>
      <c r="BE10829" s="60"/>
      <c r="BR10829" s="60"/>
      <c r="BX10829" s="151"/>
      <c r="CB10829" s="151"/>
      <c r="CM10829" s="151"/>
      <c r="CO10829" s="151"/>
      <c r="CT10829" s="151"/>
      <c r="CY10829" s="151"/>
    </row>
    <row r="10830" spans="1:103" x14ac:dyDescent="0.2">
      <c r="A10830" s="60"/>
      <c r="B10830" s="60"/>
      <c r="C10830" s="60"/>
      <c r="D10830" s="60"/>
      <c r="E10830" s="60"/>
      <c r="F10830" s="60"/>
      <c r="G10830" s="60"/>
      <c r="H10830" s="60"/>
      <c r="I10830" s="60"/>
      <c r="J10830" s="60"/>
      <c r="K10830" s="60"/>
      <c r="L10830" s="60"/>
      <c r="M10830" s="60"/>
      <c r="N10830" s="60"/>
      <c r="O10830" s="60"/>
      <c r="P10830" s="60"/>
      <c r="Q10830" s="60"/>
      <c r="R10830" s="334">
        <v>27853</v>
      </c>
      <c r="S10830" s="319" t="s">
        <v>358</v>
      </c>
      <c r="BE10830" s="60"/>
      <c r="BR10830" s="60"/>
      <c r="BX10830" s="151"/>
      <c r="CB10830" s="151"/>
      <c r="CM10830" s="151"/>
      <c r="CO10830" s="151"/>
      <c r="CT10830" s="151"/>
      <c r="CY10830" s="151"/>
    </row>
    <row r="10831" spans="1:103" x14ac:dyDescent="0.2">
      <c r="A10831" s="60"/>
      <c r="B10831" s="60"/>
      <c r="C10831" s="60"/>
      <c r="D10831" s="60"/>
      <c r="E10831" s="60"/>
      <c r="F10831" s="60"/>
      <c r="G10831" s="60"/>
      <c r="H10831" s="60"/>
      <c r="I10831" s="60"/>
      <c r="J10831" s="60"/>
      <c r="K10831" s="60"/>
      <c r="L10831" s="60"/>
      <c r="M10831" s="60"/>
      <c r="N10831" s="60"/>
      <c r="O10831" s="60"/>
      <c r="P10831" s="60"/>
      <c r="Q10831" s="60"/>
      <c r="R10831" s="334">
        <v>27855</v>
      </c>
      <c r="S10831" s="319" t="s">
        <v>358</v>
      </c>
      <c r="BE10831" s="60"/>
      <c r="BR10831" s="60"/>
      <c r="BX10831" s="151"/>
      <c r="CB10831" s="151"/>
      <c r="CM10831" s="151"/>
      <c r="CO10831" s="151"/>
      <c r="CT10831" s="151"/>
      <c r="CY10831" s="151"/>
    </row>
    <row r="10832" spans="1:103" x14ac:dyDescent="0.2">
      <c r="A10832" s="60"/>
      <c r="B10832" s="60"/>
      <c r="C10832" s="60"/>
      <c r="D10832" s="60"/>
      <c r="E10832" s="60"/>
      <c r="F10832" s="60"/>
      <c r="G10832" s="60"/>
      <c r="H10832" s="60"/>
      <c r="I10832" s="60"/>
      <c r="J10832" s="60"/>
      <c r="K10832" s="60"/>
      <c r="L10832" s="60"/>
      <c r="M10832" s="60"/>
      <c r="N10832" s="60"/>
      <c r="O10832" s="60"/>
      <c r="P10832" s="60"/>
      <c r="Q10832" s="60"/>
      <c r="R10832" s="334">
        <v>27856</v>
      </c>
      <c r="S10832" s="319" t="s">
        <v>358</v>
      </c>
      <c r="BE10832" s="60"/>
      <c r="BR10832" s="60"/>
      <c r="BX10832" s="151"/>
      <c r="CB10832" s="151"/>
      <c r="CM10832" s="151"/>
      <c r="CO10832" s="151"/>
      <c r="CT10832" s="151"/>
      <c r="CY10832" s="151"/>
    </row>
    <row r="10833" spans="1:103" x14ac:dyDescent="0.2">
      <c r="A10833" s="60"/>
      <c r="B10833" s="60"/>
      <c r="C10833" s="60"/>
      <c r="D10833" s="60"/>
      <c r="E10833" s="60"/>
      <c r="F10833" s="60"/>
      <c r="G10833" s="60"/>
      <c r="H10833" s="60"/>
      <c r="I10833" s="60"/>
      <c r="J10833" s="60"/>
      <c r="K10833" s="60"/>
      <c r="L10833" s="60"/>
      <c r="M10833" s="60"/>
      <c r="N10833" s="60"/>
      <c r="O10833" s="60"/>
      <c r="P10833" s="60"/>
      <c r="Q10833" s="60"/>
      <c r="R10833" s="334">
        <v>27857</v>
      </c>
      <c r="S10833" s="319" t="s">
        <v>358</v>
      </c>
      <c r="BE10833" s="60"/>
      <c r="BR10833" s="60"/>
      <c r="BX10833" s="151"/>
      <c r="CB10833" s="151"/>
      <c r="CM10833" s="151"/>
      <c r="CO10833" s="151"/>
      <c r="CT10833" s="151"/>
      <c r="CY10833" s="151"/>
    </row>
    <row r="10834" spans="1:103" x14ac:dyDescent="0.2">
      <c r="A10834" s="60"/>
      <c r="B10834" s="60"/>
      <c r="C10834" s="60"/>
      <c r="D10834" s="60"/>
      <c r="E10834" s="60"/>
      <c r="F10834" s="60"/>
      <c r="G10834" s="60"/>
      <c r="H10834" s="60"/>
      <c r="I10834" s="60"/>
      <c r="J10834" s="60"/>
      <c r="K10834" s="60"/>
      <c r="L10834" s="60"/>
      <c r="M10834" s="60"/>
      <c r="N10834" s="60"/>
      <c r="O10834" s="60"/>
      <c r="P10834" s="60"/>
      <c r="Q10834" s="60"/>
      <c r="R10834" s="334">
        <v>27858</v>
      </c>
      <c r="S10834" s="319" t="s">
        <v>358</v>
      </c>
      <c r="BE10834" s="60"/>
      <c r="BR10834" s="60"/>
      <c r="BX10834" s="151"/>
      <c r="CB10834" s="151"/>
      <c r="CM10834" s="151"/>
      <c r="CO10834" s="151"/>
      <c r="CT10834" s="151"/>
      <c r="CY10834" s="151"/>
    </row>
    <row r="10835" spans="1:103" x14ac:dyDescent="0.2">
      <c r="A10835" s="60"/>
      <c r="B10835" s="60"/>
      <c r="C10835" s="60"/>
      <c r="D10835" s="60"/>
      <c r="E10835" s="60"/>
      <c r="F10835" s="60"/>
      <c r="G10835" s="60"/>
      <c r="H10835" s="60"/>
      <c r="I10835" s="60"/>
      <c r="J10835" s="60"/>
      <c r="K10835" s="60"/>
      <c r="L10835" s="60"/>
      <c r="M10835" s="60"/>
      <c r="N10835" s="60"/>
      <c r="O10835" s="60"/>
      <c r="P10835" s="60"/>
      <c r="Q10835" s="60"/>
      <c r="R10835" s="334">
        <v>27860</v>
      </c>
      <c r="S10835" s="319" t="s">
        <v>358</v>
      </c>
      <c r="BE10835" s="60"/>
      <c r="BR10835" s="60"/>
      <c r="BX10835" s="151"/>
      <c r="CB10835" s="151"/>
      <c r="CM10835" s="151"/>
      <c r="CO10835" s="151"/>
      <c r="CT10835" s="151"/>
      <c r="CY10835" s="151"/>
    </row>
    <row r="10836" spans="1:103" x14ac:dyDescent="0.2">
      <c r="A10836" s="60"/>
      <c r="B10836" s="60"/>
      <c r="C10836" s="60"/>
      <c r="D10836" s="60"/>
      <c r="E10836" s="60"/>
      <c r="F10836" s="60"/>
      <c r="G10836" s="60"/>
      <c r="H10836" s="60"/>
      <c r="I10836" s="60"/>
      <c r="J10836" s="60"/>
      <c r="K10836" s="60"/>
      <c r="L10836" s="60"/>
      <c r="M10836" s="60"/>
      <c r="N10836" s="60"/>
      <c r="O10836" s="60"/>
      <c r="P10836" s="60"/>
      <c r="Q10836" s="60"/>
      <c r="R10836" s="334">
        <v>27861</v>
      </c>
      <c r="S10836" s="319" t="s">
        <v>358</v>
      </c>
      <c r="BE10836" s="60"/>
      <c r="BR10836" s="60"/>
      <c r="BX10836" s="151"/>
      <c r="CB10836" s="151"/>
      <c r="CM10836" s="151"/>
      <c r="CO10836" s="151"/>
      <c r="CT10836" s="151"/>
      <c r="CY10836" s="151"/>
    </row>
    <row r="10837" spans="1:103" x14ac:dyDescent="0.2">
      <c r="A10837" s="60"/>
      <c r="B10837" s="60"/>
      <c r="C10837" s="60"/>
      <c r="D10837" s="60"/>
      <c r="E10837" s="60"/>
      <c r="F10837" s="60"/>
      <c r="G10837" s="60"/>
      <c r="H10837" s="60"/>
      <c r="I10837" s="60"/>
      <c r="J10837" s="60"/>
      <c r="K10837" s="60"/>
      <c r="L10837" s="60"/>
      <c r="M10837" s="60"/>
      <c r="N10837" s="60"/>
      <c r="O10837" s="60"/>
      <c r="P10837" s="60"/>
      <c r="Q10837" s="60"/>
      <c r="R10837" s="334">
        <v>27862</v>
      </c>
      <c r="S10837" s="319" t="s">
        <v>358</v>
      </c>
      <c r="BE10837" s="60"/>
      <c r="BR10837" s="60"/>
      <c r="BX10837" s="151"/>
      <c r="CB10837" s="151"/>
      <c r="CM10837" s="151"/>
      <c r="CO10837" s="151"/>
      <c r="CT10837" s="151"/>
      <c r="CY10837" s="151"/>
    </row>
    <row r="10838" spans="1:103" x14ac:dyDescent="0.2">
      <c r="A10838" s="60"/>
      <c r="B10838" s="60"/>
      <c r="C10838" s="60"/>
      <c r="D10838" s="60"/>
      <c r="E10838" s="60"/>
      <c r="F10838" s="60"/>
      <c r="G10838" s="60"/>
      <c r="H10838" s="60"/>
      <c r="I10838" s="60"/>
      <c r="J10838" s="60"/>
      <c r="K10838" s="60"/>
      <c r="L10838" s="60"/>
      <c r="M10838" s="60"/>
      <c r="N10838" s="60"/>
      <c r="O10838" s="60"/>
      <c r="P10838" s="60"/>
      <c r="Q10838" s="60"/>
      <c r="R10838" s="334">
        <v>27863</v>
      </c>
      <c r="S10838" s="319" t="s">
        <v>358</v>
      </c>
      <c r="BE10838" s="60"/>
      <c r="BR10838" s="60"/>
      <c r="BX10838" s="151"/>
      <c r="CB10838" s="151"/>
      <c r="CM10838" s="151"/>
      <c r="CO10838" s="151"/>
      <c r="CT10838" s="151"/>
      <c r="CY10838" s="151"/>
    </row>
    <row r="10839" spans="1:103" x14ac:dyDescent="0.2">
      <c r="A10839" s="60"/>
      <c r="B10839" s="60"/>
      <c r="C10839" s="60"/>
      <c r="D10839" s="60"/>
      <c r="E10839" s="60"/>
      <c r="F10839" s="60"/>
      <c r="G10839" s="60"/>
      <c r="H10839" s="60"/>
      <c r="I10839" s="60"/>
      <c r="J10839" s="60"/>
      <c r="K10839" s="60"/>
      <c r="L10839" s="60"/>
      <c r="M10839" s="60"/>
      <c r="N10839" s="60"/>
      <c r="O10839" s="60"/>
      <c r="P10839" s="60"/>
      <c r="Q10839" s="60"/>
      <c r="R10839" s="334">
        <v>27864</v>
      </c>
      <c r="S10839" s="319" t="s">
        <v>358</v>
      </c>
      <c r="BE10839" s="60"/>
      <c r="BR10839" s="60"/>
      <c r="BX10839" s="151"/>
      <c r="CB10839" s="151"/>
      <c r="CM10839" s="151"/>
      <c r="CO10839" s="151"/>
      <c r="CT10839" s="151"/>
      <c r="CY10839" s="151"/>
    </row>
    <row r="10840" spans="1:103" x14ac:dyDescent="0.2">
      <c r="A10840" s="60"/>
      <c r="B10840" s="60"/>
      <c r="C10840" s="60"/>
      <c r="D10840" s="60"/>
      <c r="E10840" s="60"/>
      <c r="F10840" s="60"/>
      <c r="G10840" s="60"/>
      <c r="H10840" s="60"/>
      <c r="I10840" s="60"/>
      <c r="J10840" s="60"/>
      <c r="K10840" s="60"/>
      <c r="L10840" s="60"/>
      <c r="M10840" s="60"/>
      <c r="N10840" s="60"/>
      <c r="O10840" s="60"/>
      <c r="P10840" s="60"/>
      <c r="Q10840" s="60"/>
      <c r="R10840" s="334">
        <v>27865</v>
      </c>
      <c r="S10840" s="319" t="s">
        <v>358</v>
      </c>
      <c r="BE10840" s="60"/>
      <c r="BR10840" s="60"/>
      <c r="BX10840" s="151"/>
      <c r="CB10840" s="151"/>
      <c r="CM10840" s="151"/>
      <c r="CO10840" s="151"/>
      <c r="CT10840" s="151"/>
      <c r="CY10840" s="151"/>
    </row>
    <row r="10841" spans="1:103" x14ac:dyDescent="0.2">
      <c r="A10841" s="60"/>
      <c r="B10841" s="60"/>
      <c r="C10841" s="60"/>
      <c r="D10841" s="60"/>
      <c r="E10841" s="60"/>
      <c r="F10841" s="60"/>
      <c r="G10841" s="60"/>
      <c r="H10841" s="60"/>
      <c r="I10841" s="60"/>
      <c r="J10841" s="60"/>
      <c r="K10841" s="60"/>
      <c r="L10841" s="60"/>
      <c r="M10841" s="60"/>
      <c r="N10841" s="60"/>
      <c r="O10841" s="60"/>
      <c r="P10841" s="60"/>
      <c r="Q10841" s="60"/>
      <c r="R10841" s="334">
        <v>27866</v>
      </c>
      <c r="S10841" s="319" t="s">
        <v>358</v>
      </c>
      <c r="BE10841" s="60"/>
      <c r="BR10841" s="60"/>
      <c r="BX10841" s="151"/>
      <c r="CB10841" s="151"/>
      <c r="CM10841" s="151"/>
      <c r="CO10841" s="151"/>
      <c r="CT10841" s="151"/>
      <c r="CY10841" s="151"/>
    </row>
    <row r="10842" spans="1:103" x14ac:dyDescent="0.2">
      <c r="A10842" s="60"/>
      <c r="B10842" s="60"/>
      <c r="C10842" s="60"/>
      <c r="D10842" s="60"/>
      <c r="E10842" s="60"/>
      <c r="F10842" s="60"/>
      <c r="G10842" s="60"/>
      <c r="H10842" s="60"/>
      <c r="I10842" s="60"/>
      <c r="J10842" s="60"/>
      <c r="K10842" s="60"/>
      <c r="L10842" s="60"/>
      <c r="M10842" s="60"/>
      <c r="N10842" s="60"/>
      <c r="O10842" s="60"/>
      <c r="P10842" s="60"/>
      <c r="Q10842" s="60"/>
      <c r="R10842" s="334">
        <v>27867</v>
      </c>
      <c r="S10842" s="319" t="s">
        <v>358</v>
      </c>
      <c r="BE10842" s="60"/>
      <c r="BR10842" s="60"/>
      <c r="BX10842" s="151"/>
      <c r="CB10842" s="151"/>
      <c r="CM10842" s="151"/>
      <c r="CO10842" s="151"/>
      <c r="CT10842" s="151"/>
      <c r="CY10842" s="151"/>
    </row>
    <row r="10843" spans="1:103" x14ac:dyDescent="0.2">
      <c r="A10843" s="60"/>
      <c r="B10843" s="60"/>
      <c r="C10843" s="60"/>
      <c r="D10843" s="60"/>
      <c r="E10843" s="60"/>
      <c r="F10843" s="60"/>
      <c r="G10843" s="60"/>
      <c r="H10843" s="60"/>
      <c r="I10843" s="60"/>
      <c r="J10843" s="60"/>
      <c r="K10843" s="60"/>
      <c r="L10843" s="60"/>
      <c r="M10843" s="60"/>
      <c r="N10843" s="60"/>
      <c r="O10843" s="60"/>
      <c r="P10843" s="60"/>
      <c r="Q10843" s="60"/>
      <c r="R10843" s="334">
        <v>27868</v>
      </c>
      <c r="S10843" s="319" t="s">
        <v>358</v>
      </c>
      <c r="BE10843" s="60"/>
      <c r="BR10843" s="60"/>
      <c r="BX10843" s="151"/>
      <c r="CB10843" s="151"/>
      <c r="CM10843" s="151"/>
      <c r="CO10843" s="151"/>
      <c r="CT10843" s="151"/>
      <c r="CY10843" s="151"/>
    </row>
    <row r="10844" spans="1:103" x14ac:dyDescent="0.2">
      <c r="A10844" s="60"/>
      <c r="B10844" s="60"/>
      <c r="C10844" s="60"/>
      <c r="D10844" s="60"/>
      <c r="E10844" s="60"/>
      <c r="F10844" s="60"/>
      <c r="G10844" s="60"/>
      <c r="H10844" s="60"/>
      <c r="I10844" s="60"/>
      <c r="J10844" s="60"/>
      <c r="K10844" s="60"/>
      <c r="L10844" s="60"/>
      <c r="M10844" s="60"/>
      <c r="N10844" s="60"/>
      <c r="O10844" s="60"/>
      <c r="P10844" s="60"/>
      <c r="Q10844" s="60"/>
      <c r="R10844" s="334">
        <v>27869</v>
      </c>
      <c r="S10844" s="319" t="s">
        <v>358</v>
      </c>
      <c r="BE10844" s="60"/>
      <c r="BR10844" s="60"/>
      <c r="BX10844" s="151"/>
      <c r="CB10844" s="151"/>
      <c r="CM10844" s="151"/>
      <c r="CO10844" s="151"/>
      <c r="CT10844" s="151"/>
      <c r="CY10844" s="151"/>
    </row>
    <row r="10845" spans="1:103" x14ac:dyDescent="0.2">
      <c r="A10845" s="60"/>
      <c r="B10845" s="60"/>
      <c r="C10845" s="60"/>
      <c r="D10845" s="60"/>
      <c r="E10845" s="60"/>
      <c r="F10845" s="60"/>
      <c r="G10845" s="60"/>
      <c r="H10845" s="60"/>
      <c r="I10845" s="60"/>
      <c r="J10845" s="60"/>
      <c r="K10845" s="60"/>
      <c r="L10845" s="60"/>
      <c r="M10845" s="60"/>
      <c r="N10845" s="60"/>
      <c r="O10845" s="60"/>
      <c r="P10845" s="60"/>
      <c r="Q10845" s="60"/>
      <c r="R10845" s="334">
        <v>27870</v>
      </c>
      <c r="S10845" s="319" t="s">
        <v>358</v>
      </c>
      <c r="BE10845" s="60"/>
      <c r="BR10845" s="60"/>
      <c r="BX10845" s="151"/>
      <c r="CB10845" s="151"/>
      <c r="CM10845" s="151"/>
      <c r="CO10845" s="151"/>
      <c r="CT10845" s="151"/>
      <c r="CY10845" s="151"/>
    </row>
    <row r="10846" spans="1:103" x14ac:dyDescent="0.2">
      <c r="A10846" s="60"/>
      <c r="B10846" s="60"/>
      <c r="C10846" s="60"/>
      <c r="D10846" s="60"/>
      <c r="E10846" s="60"/>
      <c r="F10846" s="60"/>
      <c r="G10846" s="60"/>
      <c r="H10846" s="60"/>
      <c r="I10846" s="60"/>
      <c r="J10846" s="60"/>
      <c r="K10846" s="60"/>
      <c r="L10846" s="60"/>
      <c r="M10846" s="60"/>
      <c r="N10846" s="60"/>
      <c r="O10846" s="60"/>
      <c r="P10846" s="60"/>
      <c r="Q10846" s="60"/>
      <c r="R10846" s="334">
        <v>27871</v>
      </c>
      <c r="S10846" s="319" t="s">
        <v>358</v>
      </c>
      <c r="BE10846" s="60"/>
      <c r="BR10846" s="60"/>
      <c r="BX10846" s="151"/>
      <c r="CB10846" s="151"/>
      <c r="CM10846" s="151"/>
      <c r="CO10846" s="151"/>
      <c r="CT10846" s="151"/>
      <c r="CY10846" s="151"/>
    </row>
    <row r="10847" spans="1:103" x14ac:dyDescent="0.2">
      <c r="A10847" s="60"/>
      <c r="B10847" s="60"/>
      <c r="C10847" s="60"/>
      <c r="D10847" s="60"/>
      <c r="E10847" s="60"/>
      <c r="F10847" s="60"/>
      <c r="G10847" s="60"/>
      <c r="H10847" s="60"/>
      <c r="I10847" s="60"/>
      <c r="J10847" s="60"/>
      <c r="K10847" s="60"/>
      <c r="L10847" s="60"/>
      <c r="M10847" s="60"/>
      <c r="N10847" s="60"/>
      <c r="O10847" s="60"/>
      <c r="P10847" s="60"/>
      <c r="Q10847" s="60"/>
      <c r="R10847" s="334">
        <v>27872</v>
      </c>
      <c r="S10847" s="319" t="s">
        <v>358</v>
      </c>
      <c r="BE10847" s="60"/>
      <c r="BR10847" s="60"/>
      <c r="BX10847" s="151"/>
      <c r="CB10847" s="151"/>
      <c r="CM10847" s="151"/>
      <c r="CO10847" s="151"/>
      <c r="CT10847" s="151"/>
      <c r="CY10847" s="151"/>
    </row>
    <row r="10848" spans="1:103" x14ac:dyDescent="0.2">
      <c r="A10848" s="60"/>
      <c r="B10848" s="60"/>
      <c r="C10848" s="60"/>
      <c r="D10848" s="60"/>
      <c r="E10848" s="60"/>
      <c r="F10848" s="60"/>
      <c r="G10848" s="60"/>
      <c r="H10848" s="60"/>
      <c r="I10848" s="60"/>
      <c r="J10848" s="60"/>
      <c r="K10848" s="60"/>
      <c r="L10848" s="60"/>
      <c r="M10848" s="60"/>
      <c r="N10848" s="60"/>
      <c r="O10848" s="60"/>
      <c r="P10848" s="60"/>
      <c r="Q10848" s="60"/>
      <c r="R10848" s="334">
        <v>27873</v>
      </c>
      <c r="S10848" s="319" t="s">
        <v>358</v>
      </c>
      <c r="BE10848" s="60"/>
      <c r="BR10848" s="60"/>
      <c r="BX10848" s="151"/>
      <c r="CB10848" s="151"/>
      <c r="CM10848" s="151"/>
      <c r="CO10848" s="151"/>
      <c r="CT10848" s="151"/>
      <c r="CY10848" s="151"/>
    </row>
    <row r="10849" spans="1:103" x14ac:dyDescent="0.2">
      <c r="A10849" s="60"/>
      <c r="B10849" s="60"/>
      <c r="C10849" s="60"/>
      <c r="D10849" s="60"/>
      <c r="E10849" s="60"/>
      <c r="F10849" s="60"/>
      <c r="G10849" s="60"/>
      <c r="H10849" s="60"/>
      <c r="I10849" s="60"/>
      <c r="J10849" s="60"/>
      <c r="K10849" s="60"/>
      <c r="L10849" s="60"/>
      <c r="M10849" s="60"/>
      <c r="N10849" s="60"/>
      <c r="O10849" s="60"/>
      <c r="P10849" s="60"/>
      <c r="Q10849" s="60"/>
      <c r="R10849" s="334">
        <v>27874</v>
      </c>
      <c r="S10849" s="319" t="s">
        <v>358</v>
      </c>
      <c r="BE10849" s="60"/>
      <c r="BR10849" s="60"/>
      <c r="BX10849" s="151"/>
      <c r="CB10849" s="151"/>
      <c r="CM10849" s="151"/>
      <c r="CO10849" s="151"/>
      <c r="CT10849" s="151"/>
      <c r="CY10849" s="151"/>
    </row>
    <row r="10850" spans="1:103" x14ac:dyDescent="0.2">
      <c r="A10850" s="60"/>
      <c r="B10850" s="60"/>
      <c r="C10850" s="60"/>
      <c r="D10850" s="60"/>
      <c r="E10850" s="60"/>
      <c r="F10850" s="60"/>
      <c r="G10850" s="60"/>
      <c r="H10850" s="60"/>
      <c r="I10850" s="60"/>
      <c r="J10850" s="60"/>
      <c r="K10850" s="60"/>
      <c r="L10850" s="60"/>
      <c r="M10850" s="60"/>
      <c r="N10850" s="60"/>
      <c r="O10850" s="60"/>
      <c r="P10850" s="60"/>
      <c r="Q10850" s="60"/>
      <c r="R10850" s="334">
        <v>27875</v>
      </c>
      <c r="S10850" s="319" t="s">
        <v>358</v>
      </c>
      <c r="BE10850" s="60"/>
      <c r="BR10850" s="60"/>
      <c r="BX10850" s="151"/>
      <c r="CB10850" s="151"/>
      <c r="CM10850" s="151"/>
      <c r="CO10850" s="151"/>
      <c r="CT10850" s="151"/>
      <c r="CY10850" s="151"/>
    </row>
    <row r="10851" spans="1:103" x14ac:dyDescent="0.2">
      <c r="A10851" s="60"/>
      <c r="B10851" s="60"/>
      <c r="C10851" s="60"/>
      <c r="D10851" s="60"/>
      <c r="E10851" s="60"/>
      <c r="F10851" s="60"/>
      <c r="G10851" s="60"/>
      <c r="H10851" s="60"/>
      <c r="I10851" s="60"/>
      <c r="J10851" s="60"/>
      <c r="K10851" s="60"/>
      <c r="L10851" s="60"/>
      <c r="M10851" s="60"/>
      <c r="N10851" s="60"/>
      <c r="O10851" s="60"/>
      <c r="P10851" s="60"/>
      <c r="Q10851" s="60"/>
      <c r="R10851" s="334">
        <v>27876</v>
      </c>
      <c r="S10851" s="319" t="s">
        <v>358</v>
      </c>
      <c r="BE10851" s="60"/>
      <c r="BR10851" s="60"/>
      <c r="BX10851" s="151"/>
      <c r="CB10851" s="151"/>
      <c r="CM10851" s="151"/>
      <c r="CO10851" s="151"/>
      <c r="CT10851" s="151"/>
      <c r="CY10851" s="151"/>
    </row>
    <row r="10852" spans="1:103" x14ac:dyDescent="0.2">
      <c r="A10852" s="60"/>
      <c r="B10852" s="60"/>
      <c r="C10852" s="60"/>
      <c r="D10852" s="60"/>
      <c r="E10852" s="60"/>
      <c r="F10852" s="60"/>
      <c r="G10852" s="60"/>
      <c r="H10852" s="60"/>
      <c r="I10852" s="60"/>
      <c r="J10852" s="60"/>
      <c r="K10852" s="60"/>
      <c r="L10852" s="60"/>
      <c r="M10852" s="60"/>
      <c r="N10852" s="60"/>
      <c r="O10852" s="60"/>
      <c r="P10852" s="60"/>
      <c r="Q10852" s="60"/>
      <c r="R10852" s="334">
        <v>27877</v>
      </c>
      <c r="S10852" s="319" t="s">
        <v>358</v>
      </c>
      <c r="BE10852" s="60"/>
      <c r="BR10852" s="60"/>
      <c r="BX10852" s="151"/>
      <c r="CB10852" s="151"/>
      <c r="CM10852" s="151"/>
      <c r="CO10852" s="151"/>
      <c r="CT10852" s="151"/>
      <c r="CY10852" s="151"/>
    </row>
    <row r="10853" spans="1:103" x14ac:dyDescent="0.2">
      <c r="A10853" s="60"/>
      <c r="B10853" s="60"/>
      <c r="C10853" s="60"/>
      <c r="D10853" s="60"/>
      <c r="E10853" s="60"/>
      <c r="F10853" s="60"/>
      <c r="G10853" s="60"/>
      <c r="H10853" s="60"/>
      <c r="I10853" s="60"/>
      <c r="J10853" s="60"/>
      <c r="K10853" s="60"/>
      <c r="L10853" s="60"/>
      <c r="M10853" s="60"/>
      <c r="N10853" s="60"/>
      <c r="O10853" s="60"/>
      <c r="P10853" s="60"/>
      <c r="Q10853" s="60"/>
      <c r="R10853" s="334">
        <v>27878</v>
      </c>
      <c r="S10853" s="319" t="s">
        <v>358</v>
      </c>
      <c r="BE10853" s="60"/>
      <c r="BR10853" s="60"/>
      <c r="BX10853" s="151"/>
      <c r="CB10853" s="151"/>
      <c r="CM10853" s="151"/>
      <c r="CO10853" s="151"/>
      <c r="CT10853" s="151"/>
      <c r="CY10853" s="151"/>
    </row>
    <row r="10854" spans="1:103" x14ac:dyDescent="0.2">
      <c r="A10854" s="60"/>
      <c r="B10854" s="60"/>
      <c r="C10854" s="60"/>
      <c r="D10854" s="60"/>
      <c r="E10854" s="60"/>
      <c r="F10854" s="60"/>
      <c r="G10854" s="60"/>
      <c r="H10854" s="60"/>
      <c r="I10854" s="60"/>
      <c r="J10854" s="60"/>
      <c r="K10854" s="60"/>
      <c r="L10854" s="60"/>
      <c r="M10854" s="60"/>
      <c r="N10854" s="60"/>
      <c r="O10854" s="60"/>
      <c r="P10854" s="60"/>
      <c r="Q10854" s="60"/>
      <c r="R10854" s="334">
        <v>27879</v>
      </c>
      <c r="S10854" s="319" t="s">
        <v>358</v>
      </c>
      <c r="BE10854" s="60"/>
      <c r="BR10854" s="60"/>
      <c r="BX10854" s="151"/>
      <c r="CB10854" s="151"/>
      <c r="CM10854" s="151"/>
      <c r="CO10854" s="151"/>
      <c r="CT10854" s="151"/>
      <c r="CY10854" s="151"/>
    </row>
    <row r="10855" spans="1:103" x14ac:dyDescent="0.2">
      <c r="A10855" s="60"/>
      <c r="B10855" s="60"/>
      <c r="C10855" s="60"/>
      <c r="D10855" s="60"/>
      <c r="E10855" s="60"/>
      <c r="F10855" s="60"/>
      <c r="G10855" s="60"/>
      <c r="H10855" s="60"/>
      <c r="I10855" s="60"/>
      <c r="J10855" s="60"/>
      <c r="K10855" s="60"/>
      <c r="L10855" s="60"/>
      <c r="M10855" s="60"/>
      <c r="N10855" s="60"/>
      <c r="O10855" s="60"/>
      <c r="P10855" s="60"/>
      <c r="Q10855" s="60"/>
      <c r="R10855" s="334">
        <v>27880</v>
      </c>
      <c r="S10855" s="319" t="s">
        <v>358</v>
      </c>
      <c r="BE10855" s="60"/>
      <c r="BR10855" s="60"/>
      <c r="BX10855" s="151"/>
      <c r="CB10855" s="151"/>
      <c r="CM10855" s="151"/>
      <c r="CO10855" s="151"/>
      <c r="CT10855" s="151"/>
      <c r="CY10855" s="151"/>
    </row>
    <row r="10856" spans="1:103" x14ac:dyDescent="0.2">
      <c r="A10856" s="60"/>
      <c r="B10856" s="60"/>
      <c r="C10856" s="60"/>
      <c r="D10856" s="60"/>
      <c r="E10856" s="60"/>
      <c r="F10856" s="60"/>
      <c r="G10856" s="60"/>
      <c r="H10856" s="60"/>
      <c r="I10856" s="60"/>
      <c r="J10856" s="60"/>
      <c r="K10856" s="60"/>
      <c r="L10856" s="60"/>
      <c r="M10856" s="60"/>
      <c r="N10856" s="60"/>
      <c r="O10856" s="60"/>
      <c r="P10856" s="60"/>
      <c r="Q10856" s="60"/>
      <c r="R10856" s="334">
        <v>27881</v>
      </c>
      <c r="S10856" s="319" t="s">
        <v>358</v>
      </c>
      <c r="BE10856" s="60"/>
      <c r="BR10856" s="60"/>
      <c r="BX10856" s="151"/>
      <c r="CB10856" s="151"/>
      <c r="CM10856" s="151"/>
      <c r="CO10856" s="151"/>
      <c r="CT10856" s="151"/>
      <c r="CY10856" s="151"/>
    </row>
    <row r="10857" spans="1:103" x14ac:dyDescent="0.2">
      <c r="A10857" s="60"/>
      <c r="B10857" s="60"/>
      <c r="C10857" s="60"/>
      <c r="D10857" s="60"/>
      <c r="E10857" s="60"/>
      <c r="F10857" s="60"/>
      <c r="G10857" s="60"/>
      <c r="H10857" s="60"/>
      <c r="I10857" s="60"/>
      <c r="J10857" s="60"/>
      <c r="K10857" s="60"/>
      <c r="L10857" s="60"/>
      <c r="M10857" s="60"/>
      <c r="N10857" s="60"/>
      <c r="O10857" s="60"/>
      <c r="P10857" s="60"/>
      <c r="Q10857" s="60"/>
      <c r="R10857" s="334">
        <v>27882</v>
      </c>
      <c r="S10857" s="319" t="s">
        <v>358</v>
      </c>
      <c r="BE10857" s="60"/>
      <c r="BR10857" s="60"/>
      <c r="BX10857" s="151"/>
      <c r="CB10857" s="151"/>
      <c r="CM10857" s="151"/>
      <c r="CO10857" s="151"/>
      <c r="CT10857" s="151"/>
      <c r="CY10857" s="151"/>
    </row>
    <row r="10858" spans="1:103" x14ac:dyDescent="0.2">
      <c r="A10858" s="60"/>
      <c r="B10858" s="60"/>
      <c r="C10858" s="60"/>
      <c r="D10858" s="60"/>
      <c r="E10858" s="60"/>
      <c r="F10858" s="60"/>
      <c r="G10858" s="60"/>
      <c r="H10858" s="60"/>
      <c r="I10858" s="60"/>
      <c r="J10858" s="60"/>
      <c r="K10858" s="60"/>
      <c r="L10858" s="60"/>
      <c r="M10858" s="60"/>
      <c r="N10858" s="60"/>
      <c r="O10858" s="60"/>
      <c r="P10858" s="60"/>
      <c r="Q10858" s="60"/>
      <c r="R10858" s="334">
        <v>27883</v>
      </c>
      <c r="S10858" s="319" t="s">
        <v>358</v>
      </c>
      <c r="BE10858" s="60"/>
      <c r="BR10858" s="60"/>
      <c r="BX10858" s="151"/>
      <c r="CB10858" s="151"/>
      <c r="CM10858" s="151"/>
      <c r="CO10858" s="151"/>
      <c r="CT10858" s="151"/>
      <c r="CY10858" s="151"/>
    </row>
    <row r="10859" spans="1:103" x14ac:dyDescent="0.2">
      <c r="A10859" s="60"/>
      <c r="B10859" s="60"/>
      <c r="C10859" s="60"/>
      <c r="D10859" s="60"/>
      <c r="E10859" s="60"/>
      <c r="F10859" s="60"/>
      <c r="G10859" s="60"/>
      <c r="H10859" s="60"/>
      <c r="I10859" s="60"/>
      <c r="J10859" s="60"/>
      <c r="K10859" s="60"/>
      <c r="L10859" s="60"/>
      <c r="M10859" s="60"/>
      <c r="N10859" s="60"/>
      <c r="O10859" s="60"/>
      <c r="P10859" s="60"/>
      <c r="Q10859" s="60"/>
      <c r="R10859" s="334">
        <v>27884</v>
      </c>
      <c r="S10859" s="319" t="s">
        <v>358</v>
      </c>
      <c r="BE10859" s="60"/>
      <c r="BR10859" s="60"/>
      <c r="BX10859" s="151"/>
      <c r="CB10859" s="151"/>
      <c r="CM10859" s="151"/>
      <c r="CO10859" s="151"/>
      <c r="CT10859" s="151"/>
      <c r="CY10859" s="151"/>
    </row>
    <row r="10860" spans="1:103" x14ac:dyDescent="0.2">
      <c r="A10860" s="60"/>
      <c r="Q10860" s="60"/>
      <c r="R10860" s="334">
        <v>27885</v>
      </c>
      <c r="S10860" s="319" t="s">
        <v>358</v>
      </c>
      <c r="BE10860" s="60"/>
    </row>
    <row r="10861" spans="1:103" x14ac:dyDescent="0.2">
      <c r="R10861" s="334">
        <v>27886</v>
      </c>
      <c r="S10861" s="319" t="s">
        <v>358</v>
      </c>
    </row>
    <row r="10862" spans="1:103" x14ac:dyDescent="0.2">
      <c r="R10862" s="334">
        <v>27887</v>
      </c>
      <c r="S10862" s="319" t="s">
        <v>358</v>
      </c>
    </row>
    <row r="10863" spans="1:103" x14ac:dyDescent="0.2">
      <c r="R10863" s="334">
        <v>27888</v>
      </c>
      <c r="S10863" s="319" t="s">
        <v>358</v>
      </c>
    </row>
    <row r="10864" spans="1:103" x14ac:dyDescent="0.2">
      <c r="R10864" s="334">
        <v>27889</v>
      </c>
      <c r="S10864" s="319" t="s">
        <v>358</v>
      </c>
    </row>
    <row r="10865" spans="18:19" x14ac:dyDescent="0.2">
      <c r="R10865" s="334">
        <v>27890</v>
      </c>
      <c r="S10865" s="319" t="s">
        <v>358</v>
      </c>
    </row>
    <row r="10866" spans="18:19" x14ac:dyDescent="0.2">
      <c r="R10866" s="334">
        <v>27891</v>
      </c>
      <c r="S10866" s="319" t="s">
        <v>358</v>
      </c>
    </row>
    <row r="10867" spans="18:19" x14ac:dyDescent="0.2">
      <c r="R10867" s="334">
        <v>27892</v>
      </c>
      <c r="S10867" s="319" t="s">
        <v>358</v>
      </c>
    </row>
    <row r="10868" spans="18:19" x14ac:dyDescent="0.2">
      <c r="R10868" s="334">
        <v>27893</v>
      </c>
      <c r="S10868" s="319" t="s">
        <v>358</v>
      </c>
    </row>
    <row r="10869" spans="18:19" x14ac:dyDescent="0.2">
      <c r="R10869" s="334">
        <v>27894</v>
      </c>
      <c r="S10869" s="319" t="s">
        <v>358</v>
      </c>
    </row>
    <row r="10870" spans="18:19" x14ac:dyDescent="0.2">
      <c r="R10870" s="334">
        <v>27895</v>
      </c>
      <c r="S10870" s="319" t="s">
        <v>358</v>
      </c>
    </row>
    <row r="10871" spans="18:19" x14ac:dyDescent="0.2">
      <c r="R10871" s="334">
        <v>27896</v>
      </c>
      <c r="S10871" s="319" t="s">
        <v>358</v>
      </c>
    </row>
    <row r="10872" spans="18:19" x14ac:dyDescent="0.2">
      <c r="R10872" s="334">
        <v>27897</v>
      </c>
      <c r="S10872" s="319" t="s">
        <v>358</v>
      </c>
    </row>
    <row r="10873" spans="18:19" x14ac:dyDescent="0.2">
      <c r="R10873" s="334">
        <v>27906</v>
      </c>
      <c r="S10873" s="319" t="s">
        <v>358</v>
      </c>
    </row>
    <row r="10874" spans="18:19" x14ac:dyDescent="0.2">
      <c r="R10874" s="334">
        <v>27907</v>
      </c>
      <c r="S10874" s="319" t="s">
        <v>358</v>
      </c>
    </row>
    <row r="10875" spans="18:19" x14ac:dyDescent="0.2">
      <c r="R10875" s="334">
        <v>27909</v>
      </c>
      <c r="S10875" s="319" t="s">
        <v>358</v>
      </c>
    </row>
    <row r="10876" spans="18:19" x14ac:dyDescent="0.2">
      <c r="R10876" s="334">
        <v>27910</v>
      </c>
      <c r="S10876" s="319" t="s">
        <v>358</v>
      </c>
    </row>
    <row r="10877" spans="18:19" x14ac:dyDescent="0.2">
      <c r="R10877" s="334">
        <v>27915</v>
      </c>
      <c r="S10877" s="319" t="s">
        <v>358</v>
      </c>
    </row>
    <row r="10878" spans="18:19" x14ac:dyDescent="0.2">
      <c r="R10878" s="334">
        <v>27916</v>
      </c>
      <c r="S10878" s="319" t="s">
        <v>358</v>
      </c>
    </row>
    <row r="10879" spans="18:19" x14ac:dyDescent="0.2">
      <c r="R10879" s="334">
        <v>27917</v>
      </c>
      <c r="S10879" s="319" t="s">
        <v>358</v>
      </c>
    </row>
    <row r="10880" spans="18:19" x14ac:dyDescent="0.2">
      <c r="R10880" s="334">
        <v>27919</v>
      </c>
      <c r="S10880" s="319" t="s">
        <v>358</v>
      </c>
    </row>
    <row r="10881" spans="18:19" x14ac:dyDescent="0.2">
      <c r="R10881" s="334">
        <v>27920</v>
      </c>
      <c r="S10881" s="319" t="s">
        <v>358</v>
      </c>
    </row>
    <row r="10882" spans="18:19" x14ac:dyDescent="0.2">
      <c r="R10882" s="334">
        <v>27921</v>
      </c>
      <c r="S10882" s="319" t="s">
        <v>358</v>
      </c>
    </row>
    <row r="10883" spans="18:19" x14ac:dyDescent="0.2">
      <c r="R10883" s="334">
        <v>27922</v>
      </c>
      <c r="S10883" s="319" t="s">
        <v>358</v>
      </c>
    </row>
    <row r="10884" spans="18:19" x14ac:dyDescent="0.2">
      <c r="R10884" s="334">
        <v>27923</v>
      </c>
      <c r="S10884" s="319" t="s">
        <v>358</v>
      </c>
    </row>
    <row r="10885" spans="18:19" x14ac:dyDescent="0.2">
      <c r="R10885" s="334">
        <v>27924</v>
      </c>
      <c r="S10885" s="319" t="s">
        <v>358</v>
      </c>
    </row>
    <row r="10886" spans="18:19" x14ac:dyDescent="0.2">
      <c r="R10886" s="334">
        <v>27925</v>
      </c>
      <c r="S10886" s="319" t="s">
        <v>358</v>
      </c>
    </row>
    <row r="10887" spans="18:19" x14ac:dyDescent="0.2">
      <c r="R10887" s="334">
        <v>27926</v>
      </c>
      <c r="S10887" s="319" t="s">
        <v>358</v>
      </c>
    </row>
    <row r="10888" spans="18:19" x14ac:dyDescent="0.2">
      <c r="R10888" s="334">
        <v>27927</v>
      </c>
      <c r="S10888" s="319" t="s">
        <v>358</v>
      </c>
    </row>
    <row r="10889" spans="18:19" x14ac:dyDescent="0.2">
      <c r="R10889" s="334">
        <v>27928</v>
      </c>
      <c r="S10889" s="319" t="s">
        <v>358</v>
      </c>
    </row>
    <row r="10890" spans="18:19" x14ac:dyDescent="0.2">
      <c r="R10890" s="334">
        <v>27929</v>
      </c>
      <c r="S10890" s="319" t="s">
        <v>358</v>
      </c>
    </row>
    <row r="10891" spans="18:19" x14ac:dyDescent="0.2">
      <c r="R10891" s="334">
        <v>27930</v>
      </c>
      <c r="S10891" s="319" t="s">
        <v>358</v>
      </c>
    </row>
    <row r="10892" spans="18:19" x14ac:dyDescent="0.2">
      <c r="R10892" s="334">
        <v>27932</v>
      </c>
      <c r="S10892" s="319" t="s">
        <v>358</v>
      </c>
    </row>
    <row r="10893" spans="18:19" x14ac:dyDescent="0.2">
      <c r="R10893" s="334">
        <v>27935</v>
      </c>
      <c r="S10893" s="319" t="s">
        <v>358</v>
      </c>
    </row>
    <row r="10894" spans="18:19" x14ac:dyDescent="0.2">
      <c r="R10894" s="334">
        <v>27936</v>
      </c>
      <c r="S10894" s="319" t="s">
        <v>358</v>
      </c>
    </row>
    <row r="10895" spans="18:19" x14ac:dyDescent="0.2">
      <c r="R10895" s="334">
        <v>27937</v>
      </c>
      <c r="S10895" s="319" t="s">
        <v>358</v>
      </c>
    </row>
    <row r="10896" spans="18:19" x14ac:dyDescent="0.2">
      <c r="R10896" s="334">
        <v>27938</v>
      </c>
      <c r="S10896" s="319" t="s">
        <v>358</v>
      </c>
    </row>
    <row r="10897" spans="18:19" x14ac:dyDescent="0.2">
      <c r="R10897" s="334">
        <v>27939</v>
      </c>
      <c r="S10897" s="319" t="s">
        <v>358</v>
      </c>
    </row>
    <row r="10898" spans="18:19" x14ac:dyDescent="0.2">
      <c r="R10898" s="334">
        <v>27941</v>
      </c>
      <c r="S10898" s="319" t="s">
        <v>358</v>
      </c>
    </row>
    <row r="10899" spans="18:19" x14ac:dyDescent="0.2">
      <c r="R10899" s="334">
        <v>27942</v>
      </c>
      <c r="S10899" s="319" t="s">
        <v>358</v>
      </c>
    </row>
    <row r="10900" spans="18:19" x14ac:dyDescent="0.2">
      <c r="R10900" s="334">
        <v>27943</v>
      </c>
      <c r="S10900" s="319" t="s">
        <v>358</v>
      </c>
    </row>
    <row r="10901" spans="18:19" x14ac:dyDescent="0.2">
      <c r="R10901" s="334">
        <v>27944</v>
      </c>
      <c r="S10901" s="319" t="s">
        <v>358</v>
      </c>
    </row>
    <row r="10902" spans="18:19" x14ac:dyDescent="0.2">
      <c r="R10902" s="334">
        <v>27946</v>
      </c>
      <c r="S10902" s="319" t="s">
        <v>358</v>
      </c>
    </row>
    <row r="10903" spans="18:19" x14ac:dyDescent="0.2">
      <c r="R10903" s="334">
        <v>27947</v>
      </c>
      <c r="S10903" s="319" t="s">
        <v>358</v>
      </c>
    </row>
    <row r="10904" spans="18:19" x14ac:dyDescent="0.2">
      <c r="R10904" s="334">
        <v>27948</v>
      </c>
      <c r="S10904" s="319" t="s">
        <v>358</v>
      </c>
    </row>
    <row r="10905" spans="18:19" x14ac:dyDescent="0.2">
      <c r="R10905" s="334">
        <v>27949</v>
      </c>
      <c r="S10905" s="319" t="s">
        <v>358</v>
      </c>
    </row>
    <row r="10906" spans="18:19" x14ac:dyDescent="0.2">
      <c r="R10906" s="334">
        <v>27950</v>
      </c>
      <c r="S10906" s="319" t="s">
        <v>358</v>
      </c>
    </row>
    <row r="10907" spans="18:19" x14ac:dyDescent="0.2">
      <c r="R10907" s="334">
        <v>27953</v>
      </c>
      <c r="S10907" s="319" t="s">
        <v>358</v>
      </c>
    </row>
    <row r="10908" spans="18:19" x14ac:dyDescent="0.2">
      <c r="R10908" s="334">
        <v>27954</v>
      </c>
      <c r="S10908" s="319" t="s">
        <v>358</v>
      </c>
    </row>
    <row r="10909" spans="18:19" x14ac:dyDescent="0.2">
      <c r="R10909" s="334">
        <v>27956</v>
      </c>
      <c r="S10909" s="319" t="s">
        <v>358</v>
      </c>
    </row>
    <row r="10910" spans="18:19" x14ac:dyDescent="0.2">
      <c r="R10910" s="334">
        <v>27957</v>
      </c>
      <c r="S10910" s="319" t="s">
        <v>358</v>
      </c>
    </row>
    <row r="10911" spans="18:19" x14ac:dyDescent="0.2">
      <c r="R10911" s="334">
        <v>27958</v>
      </c>
      <c r="S10911" s="319" t="s">
        <v>358</v>
      </c>
    </row>
    <row r="10912" spans="18:19" x14ac:dyDescent="0.2">
      <c r="R10912" s="334">
        <v>27959</v>
      </c>
      <c r="S10912" s="319" t="s">
        <v>358</v>
      </c>
    </row>
    <row r="10913" spans="18:19" x14ac:dyDescent="0.2">
      <c r="R10913" s="334">
        <v>27960</v>
      </c>
      <c r="S10913" s="319" t="s">
        <v>358</v>
      </c>
    </row>
    <row r="10914" spans="18:19" x14ac:dyDescent="0.2">
      <c r="R10914" s="334">
        <v>27962</v>
      </c>
      <c r="S10914" s="319" t="s">
        <v>358</v>
      </c>
    </row>
    <row r="10915" spans="18:19" x14ac:dyDescent="0.2">
      <c r="R10915" s="334">
        <v>27964</v>
      </c>
      <c r="S10915" s="319" t="s">
        <v>358</v>
      </c>
    </row>
    <row r="10916" spans="18:19" x14ac:dyDescent="0.2">
      <c r="R10916" s="334">
        <v>27965</v>
      </c>
      <c r="S10916" s="319" t="s">
        <v>358</v>
      </c>
    </row>
    <row r="10917" spans="18:19" x14ac:dyDescent="0.2">
      <c r="R10917" s="334">
        <v>27966</v>
      </c>
      <c r="S10917" s="319" t="s">
        <v>358</v>
      </c>
    </row>
    <row r="10918" spans="18:19" x14ac:dyDescent="0.2">
      <c r="R10918" s="334">
        <v>27967</v>
      </c>
      <c r="S10918" s="319" t="s">
        <v>358</v>
      </c>
    </row>
    <row r="10919" spans="18:19" x14ac:dyDescent="0.2">
      <c r="R10919" s="334">
        <v>27968</v>
      </c>
      <c r="S10919" s="319" t="s">
        <v>358</v>
      </c>
    </row>
    <row r="10920" spans="18:19" x14ac:dyDescent="0.2">
      <c r="R10920" s="334">
        <v>27969</v>
      </c>
      <c r="S10920" s="319" t="s">
        <v>358</v>
      </c>
    </row>
    <row r="10921" spans="18:19" x14ac:dyDescent="0.2">
      <c r="R10921" s="334">
        <v>27970</v>
      </c>
      <c r="S10921" s="319" t="s">
        <v>358</v>
      </c>
    </row>
    <row r="10922" spans="18:19" x14ac:dyDescent="0.2">
      <c r="R10922" s="334">
        <v>27972</v>
      </c>
      <c r="S10922" s="319" t="s">
        <v>358</v>
      </c>
    </row>
    <row r="10923" spans="18:19" x14ac:dyDescent="0.2">
      <c r="R10923" s="334">
        <v>27973</v>
      </c>
      <c r="S10923" s="319" t="s">
        <v>358</v>
      </c>
    </row>
    <row r="10924" spans="18:19" x14ac:dyDescent="0.2">
      <c r="R10924" s="334">
        <v>27974</v>
      </c>
      <c r="S10924" s="319" t="s">
        <v>358</v>
      </c>
    </row>
    <row r="10925" spans="18:19" x14ac:dyDescent="0.2">
      <c r="R10925" s="334">
        <v>27976</v>
      </c>
      <c r="S10925" s="319" t="s">
        <v>358</v>
      </c>
    </row>
    <row r="10926" spans="18:19" x14ac:dyDescent="0.2">
      <c r="R10926" s="334">
        <v>27978</v>
      </c>
      <c r="S10926" s="319" t="s">
        <v>358</v>
      </c>
    </row>
    <row r="10927" spans="18:19" x14ac:dyDescent="0.2">
      <c r="R10927" s="334">
        <v>27979</v>
      </c>
      <c r="S10927" s="319" t="s">
        <v>358</v>
      </c>
    </row>
    <row r="10928" spans="18:19" x14ac:dyDescent="0.2">
      <c r="R10928" s="334">
        <v>27980</v>
      </c>
      <c r="S10928" s="319" t="s">
        <v>358</v>
      </c>
    </row>
    <row r="10929" spans="18:19" x14ac:dyDescent="0.2">
      <c r="R10929" s="334">
        <v>27981</v>
      </c>
      <c r="S10929" s="319" t="s">
        <v>358</v>
      </c>
    </row>
    <row r="10930" spans="18:19" x14ac:dyDescent="0.2">
      <c r="R10930" s="334">
        <v>27982</v>
      </c>
      <c r="S10930" s="319" t="s">
        <v>358</v>
      </c>
    </row>
    <row r="10931" spans="18:19" x14ac:dyDescent="0.2">
      <c r="R10931" s="334">
        <v>27983</v>
      </c>
      <c r="S10931" s="319" t="s">
        <v>358</v>
      </c>
    </row>
    <row r="10932" spans="18:19" x14ac:dyDescent="0.2">
      <c r="R10932" s="334">
        <v>27985</v>
      </c>
      <c r="S10932" s="319" t="s">
        <v>358</v>
      </c>
    </row>
    <row r="10933" spans="18:19" x14ac:dyDescent="0.2">
      <c r="R10933" s="334">
        <v>27986</v>
      </c>
      <c r="S10933" s="319" t="s">
        <v>358</v>
      </c>
    </row>
    <row r="10934" spans="18:19" x14ac:dyDescent="0.2">
      <c r="R10934" s="334">
        <v>28001</v>
      </c>
      <c r="S10934" s="319" t="s">
        <v>358</v>
      </c>
    </row>
    <row r="10935" spans="18:19" x14ac:dyDescent="0.2">
      <c r="R10935" s="334">
        <v>28002</v>
      </c>
      <c r="S10935" s="319" t="s">
        <v>358</v>
      </c>
    </row>
    <row r="10936" spans="18:19" x14ac:dyDescent="0.2">
      <c r="R10936" s="334">
        <v>28006</v>
      </c>
      <c r="S10936" s="319" t="s">
        <v>358</v>
      </c>
    </row>
    <row r="10937" spans="18:19" x14ac:dyDescent="0.2">
      <c r="R10937" s="334">
        <v>28007</v>
      </c>
      <c r="S10937" s="319" t="s">
        <v>358</v>
      </c>
    </row>
    <row r="10938" spans="18:19" x14ac:dyDescent="0.2">
      <c r="R10938" s="334">
        <v>28009</v>
      </c>
      <c r="S10938" s="319" t="s">
        <v>358</v>
      </c>
    </row>
    <row r="10939" spans="18:19" x14ac:dyDescent="0.2">
      <c r="R10939" s="334">
        <v>28010</v>
      </c>
      <c r="S10939" s="319" t="s">
        <v>358</v>
      </c>
    </row>
    <row r="10940" spans="18:19" x14ac:dyDescent="0.2">
      <c r="R10940" s="334">
        <v>28012</v>
      </c>
      <c r="S10940" s="319" t="s">
        <v>358</v>
      </c>
    </row>
    <row r="10941" spans="18:19" x14ac:dyDescent="0.2">
      <c r="R10941" s="334">
        <v>28016</v>
      </c>
      <c r="S10941" s="319" t="s">
        <v>358</v>
      </c>
    </row>
    <row r="10942" spans="18:19" x14ac:dyDescent="0.2">
      <c r="R10942" s="334">
        <v>28017</v>
      </c>
      <c r="S10942" s="319" t="s">
        <v>358</v>
      </c>
    </row>
    <row r="10943" spans="18:19" x14ac:dyDescent="0.2">
      <c r="R10943" s="334">
        <v>28018</v>
      </c>
      <c r="S10943" s="319" t="s">
        <v>358</v>
      </c>
    </row>
    <row r="10944" spans="18:19" x14ac:dyDescent="0.2">
      <c r="R10944" s="334">
        <v>28019</v>
      </c>
      <c r="S10944" s="319" t="s">
        <v>358</v>
      </c>
    </row>
    <row r="10945" spans="18:19" x14ac:dyDescent="0.2">
      <c r="R10945" s="334">
        <v>28020</v>
      </c>
      <c r="S10945" s="319" t="s">
        <v>358</v>
      </c>
    </row>
    <row r="10946" spans="18:19" x14ac:dyDescent="0.2">
      <c r="R10946" s="334">
        <v>28021</v>
      </c>
      <c r="S10946" s="319" t="s">
        <v>358</v>
      </c>
    </row>
    <row r="10947" spans="18:19" x14ac:dyDescent="0.2">
      <c r="R10947" s="334">
        <v>28023</v>
      </c>
      <c r="S10947" s="319" t="s">
        <v>358</v>
      </c>
    </row>
    <row r="10948" spans="18:19" x14ac:dyDescent="0.2">
      <c r="R10948" s="334">
        <v>28024</v>
      </c>
      <c r="S10948" s="319" t="s">
        <v>358</v>
      </c>
    </row>
    <row r="10949" spans="18:19" x14ac:dyDescent="0.2">
      <c r="R10949" s="334">
        <v>28025</v>
      </c>
      <c r="S10949" s="319" t="s">
        <v>358</v>
      </c>
    </row>
    <row r="10950" spans="18:19" x14ac:dyDescent="0.2">
      <c r="R10950" s="334">
        <v>28026</v>
      </c>
      <c r="S10950" s="319" t="s">
        <v>358</v>
      </c>
    </row>
    <row r="10951" spans="18:19" x14ac:dyDescent="0.2">
      <c r="R10951" s="334">
        <v>28027</v>
      </c>
      <c r="S10951" s="319" t="s">
        <v>358</v>
      </c>
    </row>
    <row r="10952" spans="18:19" x14ac:dyDescent="0.2">
      <c r="R10952" s="334">
        <v>28031</v>
      </c>
      <c r="S10952" s="319" t="s">
        <v>358</v>
      </c>
    </row>
    <row r="10953" spans="18:19" x14ac:dyDescent="0.2">
      <c r="R10953" s="334">
        <v>28032</v>
      </c>
      <c r="S10953" s="319" t="s">
        <v>358</v>
      </c>
    </row>
    <row r="10954" spans="18:19" x14ac:dyDescent="0.2">
      <c r="R10954" s="334">
        <v>28033</v>
      </c>
      <c r="S10954" s="319" t="s">
        <v>358</v>
      </c>
    </row>
    <row r="10955" spans="18:19" x14ac:dyDescent="0.2">
      <c r="R10955" s="334">
        <v>28034</v>
      </c>
      <c r="S10955" s="319" t="s">
        <v>358</v>
      </c>
    </row>
    <row r="10956" spans="18:19" x14ac:dyDescent="0.2">
      <c r="R10956" s="334">
        <v>28035</v>
      </c>
      <c r="S10956" s="319" t="s">
        <v>358</v>
      </c>
    </row>
    <row r="10957" spans="18:19" x14ac:dyDescent="0.2">
      <c r="R10957" s="334">
        <v>28036</v>
      </c>
      <c r="S10957" s="319" t="s">
        <v>358</v>
      </c>
    </row>
    <row r="10958" spans="18:19" x14ac:dyDescent="0.2">
      <c r="R10958" s="334">
        <v>28037</v>
      </c>
      <c r="S10958" s="319" t="s">
        <v>358</v>
      </c>
    </row>
    <row r="10959" spans="18:19" x14ac:dyDescent="0.2">
      <c r="R10959" s="334">
        <v>28038</v>
      </c>
      <c r="S10959" s="319" t="s">
        <v>358</v>
      </c>
    </row>
    <row r="10960" spans="18:19" x14ac:dyDescent="0.2">
      <c r="R10960" s="334">
        <v>28039</v>
      </c>
      <c r="S10960" s="319" t="s">
        <v>358</v>
      </c>
    </row>
    <row r="10961" spans="18:19" x14ac:dyDescent="0.2">
      <c r="R10961" s="334">
        <v>28040</v>
      </c>
      <c r="S10961" s="319" t="s">
        <v>358</v>
      </c>
    </row>
    <row r="10962" spans="18:19" x14ac:dyDescent="0.2">
      <c r="R10962" s="334">
        <v>28041</v>
      </c>
      <c r="S10962" s="319" t="s">
        <v>358</v>
      </c>
    </row>
    <row r="10963" spans="18:19" x14ac:dyDescent="0.2">
      <c r="R10963" s="334">
        <v>28042</v>
      </c>
      <c r="S10963" s="319" t="s">
        <v>358</v>
      </c>
    </row>
    <row r="10964" spans="18:19" x14ac:dyDescent="0.2">
      <c r="R10964" s="334">
        <v>28043</v>
      </c>
      <c r="S10964" s="319" t="s">
        <v>358</v>
      </c>
    </row>
    <row r="10965" spans="18:19" x14ac:dyDescent="0.2">
      <c r="R10965" s="334">
        <v>28052</v>
      </c>
      <c r="S10965" s="319" t="s">
        <v>358</v>
      </c>
    </row>
    <row r="10966" spans="18:19" x14ac:dyDescent="0.2">
      <c r="R10966" s="334">
        <v>28053</v>
      </c>
      <c r="S10966" s="319" t="s">
        <v>358</v>
      </c>
    </row>
    <row r="10967" spans="18:19" x14ac:dyDescent="0.2">
      <c r="R10967" s="334">
        <v>28054</v>
      </c>
      <c r="S10967" s="319" t="s">
        <v>358</v>
      </c>
    </row>
    <row r="10968" spans="18:19" x14ac:dyDescent="0.2">
      <c r="R10968" s="334">
        <v>28055</v>
      </c>
      <c r="S10968" s="319" t="s">
        <v>358</v>
      </c>
    </row>
    <row r="10969" spans="18:19" x14ac:dyDescent="0.2">
      <c r="R10969" s="334">
        <v>28056</v>
      </c>
      <c r="S10969" s="319" t="s">
        <v>358</v>
      </c>
    </row>
    <row r="10970" spans="18:19" x14ac:dyDescent="0.2">
      <c r="R10970" s="334">
        <v>28070</v>
      </c>
      <c r="S10970" s="319" t="s">
        <v>358</v>
      </c>
    </row>
    <row r="10971" spans="18:19" x14ac:dyDescent="0.2">
      <c r="R10971" s="334">
        <v>28071</v>
      </c>
      <c r="S10971" s="319" t="s">
        <v>358</v>
      </c>
    </row>
    <row r="10972" spans="18:19" x14ac:dyDescent="0.2">
      <c r="R10972" s="334">
        <v>28072</v>
      </c>
      <c r="S10972" s="319" t="s">
        <v>358</v>
      </c>
    </row>
    <row r="10973" spans="18:19" x14ac:dyDescent="0.2">
      <c r="R10973" s="334">
        <v>28073</v>
      </c>
      <c r="S10973" s="319" t="s">
        <v>358</v>
      </c>
    </row>
    <row r="10974" spans="18:19" x14ac:dyDescent="0.2">
      <c r="R10974" s="334">
        <v>28074</v>
      </c>
      <c r="S10974" s="319" t="s">
        <v>358</v>
      </c>
    </row>
    <row r="10975" spans="18:19" x14ac:dyDescent="0.2">
      <c r="R10975" s="334">
        <v>28075</v>
      </c>
      <c r="S10975" s="319" t="s">
        <v>358</v>
      </c>
    </row>
    <row r="10976" spans="18:19" x14ac:dyDescent="0.2">
      <c r="R10976" s="334">
        <v>28076</v>
      </c>
      <c r="S10976" s="319" t="s">
        <v>358</v>
      </c>
    </row>
    <row r="10977" spans="18:19" x14ac:dyDescent="0.2">
      <c r="R10977" s="334">
        <v>28077</v>
      </c>
      <c r="S10977" s="319" t="s">
        <v>358</v>
      </c>
    </row>
    <row r="10978" spans="18:19" x14ac:dyDescent="0.2">
      <c r="R10978" s="334">
        <v>28078</v>
      </c>
      <c r="S10978" s="319" t="s">
        <v>358</v>
      </c>
    </row>
    <row r="10979" spans="18:19" x14ac:dyDescent="0.2">
      <c r="R10979" s="334">
        <v>28079</v>
      </c>
      <c r="S10979" s="319" t="s">
        <v>358</v>
      </c>
    </row>
    <row r="10980" spans="18:19" x14ac:dyDescent="0.2">
      <c r="R10980" s="334">
        <v>28080</v>
      </c>
      <c r="S10980" s="319" t="s">
        <v>358</v>
      </c>
    </row>
    <row r="10981" spans="18:19" x14ac:dyDescent="0.2">
      <c r="R10981" s="334">
        <v>28081</v>
      </c>
      <c r="S10981" s="319" t="s">
        <v>358</v>
      </c>
    </row>
    <row r="10982" spans="18:19" x14ac:dyDescent="0.2">
      <c r="R10982" s="334">
        <v>28082</v>
      </c>
      <c r="S10982" s="319" t="s">
        <v>358</v>
      </c>
    </row>
    <row r="10983" spans="18:19" x14ac:dyDescent="0.2">
      <c r="R10983" s="334">
        <v>28083</v>
      </c>
      <c r="S10983" s="319" t="s">
        <v>358</v>
      </c>
    </row>
    <row r="10984" spans="18:19" x14ac:dyDescent="0.2">
      <c r="R10984" s="334">
        <v>28086</v>
      </c>
      <c r="S10984" s="319" t="s">
        <v>358</v>
      </c>
    </row>
    <row r="10985" spans="18:19" x14ac:dyDescent="0.2">
      <c r="R10985" s="334">
        <v>28088</v>
      </c>
      <c r="S10985" s="319" t="s">
        <v>358</v>
      </c>
    </row>
    <row r="10986" spans="18:19" x14ac:dyDescent="0.2">
      <c r="R10986" s="334">
        <v>28089</v>
      </c>
      <c r="S10986" s="319" t="s">
        <v>358</v>
      </c>
    </row>
    <row r="10987" spans="18:19" x14ac:dyDescent="0.2">
      <c r="R10987" s="334">
        <v>28090</v>
      </c>
      <c r="S10987" s="319" t="s">
        <v>358</v>
      </c>
    </row>
    <row r="10988" spans="18:19" x14ac:dyDescent="0.2">
      <c r="R10988" s="334">
        <v>28091</v>
      </c>
      <c r="S10988" s="319" t="s">
        <v>358</v>
      </c>
    </row>
    <row r="10989" spans="18:19" x14ac:dyDescent="0.2">
      <c r="R10989" s="334">
        <v>28092</v>
      </c>
      <c r="S10989" s="319" t="s">
        <v>358</v>
      </c>
    </row>
    <row r="10990" spans="18:19" x14ac:dyDescent="0.2">
      <c r="R10990" s="334">
        <v>28093</v>
      </c>
      <c r="S10990" s="319" t="s">
        <v>358</v>
      </c>
    </row>
    <row r="10991" spans="18:19" x14ac:dyDescent="0.2">
      <c r="R10991" s="334">
        <v>28097</v>
      </c>
      <c r="S10991" s="319" t="s">
        <v>358</v>
      </c>
    </row>
    <row r="10992" spans="18:19" x14ac:dyDescent="0.2">
      <c r="R10992" s="334">
        <v>28098</v>
      </c>
      <c r="S10992" s="319" t="s">
        <v>358</v>
      </c>
    </row>
    <row r="10993" spans="18:19" x14ac:dyDescent="0.2">
      <c r="R10993" s="334">
        <v>28101</v>
      </c>
      <c r="S10993" s="319" t="s">
        <v>358</v>
      </c>
    </row>
    <row r="10994" spans="18:19" x14ac:dyDescent="0.2">
      <c r="R10994" s="334">
        <v>28102</v>
      </c>
      <c r="S10994" s="319" t="s">
        <v>358</v>
      </c>
    </row>
    <row r="10995" spans="18:19" x14ac:dyDescent="0.2">
      <c r="R10995" s="334">
        <v>28103</v>
      </c>
      <c r="S10995" s="319" t="s">
        <v>358</v>
      </c>
    </row>
    <row r="10996" spans="18:19" x14ac:dyDescent="0.2">
      <c r="R10996" s="334">
        <v>28104</v>
      </c>
      <c r="S10996" s="319" t="s">
        <v>358</v>
      </c>
    </row>
    <row r="10997" spans="18:19" x14ac:dyDescent="0.2">
      <c r="R10997" s="334">
        <v>28105</v>
      </c>
      <c r="S10997" s="319" t="s">
        <v>358</v>
      </c>
    </row>
    <row r="10998" spans="18:19" x14ac:dyDescent="0.2">
      <c r="R10998" s="334">
        <v>28106</v>
      </c>
      <c r="S10998" s="319" t="s">
        <v>358</v>
      </c>
    </row>
    <row r="10999" spans="18:19" x14ac:dyDescent="0.2">
      <c r="R10999" s="334">
        <v>28107</v>
      </c>
      <c r="S10999" s="319" t="s">
        <v>358</v>
      </c>
    </row>
    <row r="11000" spans="18:19" x14ac:dyDescent="0.2">
      <c r="R11000" s="334">
        <v>28108</v>
      </c>
      <c r="S11000" s="319" t="s">
        <v>358</v>
      </c>
    </row>
    <row r="11001" spans="18:19" x14ac:dyDescent="0.2">
      <c r="R11001" s="334">
        <v>28109</v>
      </c>
      <c r="S11001" s="319" t="s">
        <v>358</v>
      </c>
    </row>
    <row r="11002" spans="18:19" x14ac:dyDescent="0.2">
      <c r="R11002" s="334">
        <v>28110</v>
      </c>
      <c r="S11002" s="319" t="s">
        <v>358</v>
      </c>
    </row>
    <row r="11003" spans="18:19" x14ac:dyDescent="0.2">
      <c r="R11003" s="334">
        <v>28111</v>
      </c>
      <c r="S11003" s="319" t="s">
        <v>358</v>
      </c>
    </row>
    <row r="11004" spans="18:19" x14ac:dyDescent="0.2">
      <c r="R11004" s="334">
        <v>28112</v>
      </c>
      <c r="S11004" s="319" t="s">
        <v>358</v>
      </c>
    </row>
    <row r="11005" spans="18:19" x14ac:dyDescent="0.2">
      <c r="R11005" s="334">
        <v>28114</v>
      </c>
      <c r="S11005" s="319" t="s">
        <v>358</v>
      </c>
    </row>
    <row r="11006" spans="18:19" x14ac:dyDescent="0.2">
      <c r="R11006" s="334">
        <v>28115</v>
      </c>
      <c r="S11006" s="319" t="s">
        <v>358</v>
      </c>
    </row>
    <row r="11007" spans="18:19" x14ac:dyDescent="0.2">
      <c r="R11007" s="334">
        <v>28117</v>
      </c>
      <c r="S11007" s="319" t="s">
        <v>358</v>
      </c>
    </row>
    <row r="11008" spans="18:19" x14ac:dyDescent="0.2">
      <c r="R11008" s="334">
        <v>28119</v>
      </c>
      <c r="S11008" s="319" t="s">
        <v>358</v>
      </c>
    </row>
    <row r="11009" spans="18:19" x14ac:dyDescent="0.2">
      <c r="R11009" s="334">
        <v>28120</v>
      </c>
      <c r="S11009" s="319" t="s">
        <v>358</v>
      </c>
    </row>
    <row r="11010" spans="18:19" x14ac:dyDescent="0.2">
      <c r="R11010" s="334">
        <v>28123</v>
      </c>
      <c r="S11010" s="319" t="s">
        <v>358</v>
      </c>
    </row>
    <row r="11011" spans="18:19" x14ac:dyDescent="0.2">
      <c r="R11011" s="334">
        <v>28124</v>
      </c>
      <c r="S11011" s="319" t="s">
        <v>358</v>
      </c>
    </row>
    <row r="11012" spans="18:19" x14ac:dyDescent="0.2">
      <c r="R11012" s="334">
        <v>28125</v>
      </c>
      <c r="S11012" s="319" t="s">
        <v>358</v>
      </c>
    </row>
    <row r="11013" spans="18:19" x14ac:dyDescent="0.2">
      <c r="R11013" s="334">
        <v>28126</v>
      </c>
      <c r="S11013" s="319" t="s">
        <v>358</v>
      </c>
    </row>
    <row r="11014" spans="18:19" x14ac:dyDescent="0.2">
      <c r="R11014" s="334">
        <v>28127</v>
      </c>
      <c r="S11014" s="319" t="s">
        <v>358</v>
      </c>
    </row>
    <row r="11015" spans="18:19" x14ac:dyDescent="0.2">
      <c r="R11015" s="334">
        <v>28128</v>
      </c>
      <c r="S11015" s="319" t="s">
        <v>358</v>
      </c>
    </row>
    <row r="11016" spans="18:19" x14ac:dyDescent="0.2">
      <c r="R11016" s="334">
        <v>28129</v>
      </c>
      <c r="S11016" s="319" t="s">
        <v>358</v>
      </c>
    </row>
    <row r="11017" spans="18:19" x14ac:dyDescent="0.2">
      <c r="R11017" s="334">
        <v>28130</v>
      </c>
      <c r="S11017" s="319" t="s">
        <v>358</v>
      </c>
    </row>
    <row r="11018" spans="18:19" x14ac:dyDescent="0.2">
      <c r="R11018" s="334">
        <v>28133</v>
      </c>
      <c r="S11018" s="319" t="s">
        <v>358</v>
      </c>
    </row>
    <row r="11019" spans="18:19" x14ac:dyDescent="0.2">
      <c r="R11019" s="334">
        <v>28134</v>
      </c>
      <c r="S11019" s="319" t="s">
        <v>358</v>
      </c>
    </row>
    <row r="11020" spans="18:19" x14ac:dyDescent="0.2">
      <c r="R11020" s="334">
        <v>28135</v>
      </c>
      <c r="S11020" s="319" t="s">
        <v>358</v>
      </c>
    </row>
    <row r="11021" spans="18:19" x14ac:dyDescent="0.2">
      <c r="R11021" s="334">
        <v>28136</v>
      </c>
      <c r="S11021" s="319" t="s">
        <v>358</v>
      </c>
    </row>
    <row r="11022" spans="18:19" x14ac:dyDescent="0.2">
      <c r="R11022" s="334">
        <v>28137</v>
      </c>
      <c r="S11022" s="319" t="s">
        <v>358</v>
      </c>
    </row>
    <row r="11023" spans="18:19" x14ac:dyDescent="0.2">
      <c r="R11023" s="334">
        <v>28138</v>
      </c>
      <c r="S11023" s="319" t="s">
        <v>358</v>
      </c>
    </row>
    <row r="11024" spans="18:19" x14ac:dyDescent="0.2">
      <c r="R11024" s="334">
        <v>28139</v>
      </c>
      <c r="S11024" s="319" t="s">
        <v>358</v>
      </c>
    </row>
    <row r="11025" spans="18:19" x14ac:dyDescent="0.2">
      <c r="R11025" s="334">
        <v>28144</v>
      </c>
      <c r="S11025" s="319" t="s">
        <v>358</v>
      </c>
    </row>
    <row r="11026" spans="18:19" x14ac:dyDescent="0.2">
      <c r="R11026" s="334">
        <v>28145</v>
      </c>
      <c r="S11026" s="319" t="s">
        <v>358</v>
      </c>
    </row>
    <row r="11027" spans="18:19" x14ac:dyDescent="0.2">
      <c r="R11027" s="334">
        <v>28146</v>
      </c>
      <c r="S11027" s="319" t="s">
        <v>358</v>
      </c>
    </row>
    <row r="11028" spans="18:19" x14ac:dyDescent="0.2">
      <c r="R11028" s="334">
        <v>28147</v>
      </c>
      <c r="S11028" s="319" t="s">
        <v>358</v>
      </c>
    </row>
    <row r="11029" spans="18:19" x14ac:dyDescent="0.2">
      <c r="R11029" s="334">
        <v>28150</v>
      </c>
      <c r="S11029" s="319" t="s">
        <v>358</v>
      </c>
    </row>
    <row r="11030" spans="18:19" x14ac:dyDescent="0.2">
      <c r="R11030" s="334">
        <v>28151</v>
      </c>
      <c r="S11030" s="319" t="s">
        <v>358</v>
      </c>
    </row>
    <row r="11031" spans="18:19" x14ac:dyDescent="0.2">
      <c r="R11031" s="334">
        <v>28152</v>
      </c>
      <c r="S11031" s="319" t="s">
        <v>358</v>
      </c>
    </row>
    <row r="11032" spans="18:19" x14ac:dyDescent="0.2">
      <c r="R11032" s="334">
        <v>28159</v>
      </c>
      <c r="S11032" s="319" t="s">
        <v>358</v>
      </c>
    </row>
    <row r="11033" spans="18:19" x14ac:dyDescent="0.2">
      <c r="R11033" s="334">
        <v>28160</v>
      </c>
      <c r="S11033" s="319" t="s">
        <v>358</v>
      </c>
    </row>
    <row r="11034" spans="18:19" x14ac:dyDescent="0.2">
      <c r="R11034" s="334">
        <v>28163</v>
      </c>
      <c r="S11034" s="319" t="s">
        <v>358</v>
      </c>
    </row>
    <row r="11035" spans="18:19" x14ac:dyDescent="0.2">
      <c r="R11035" s="334">
        <v>28164</v>
      </c>
      <c r="S11035" s="319" t="s">
        <v>358</v>
      </c>
    </row>
    <row r="11036" spans="18:19" x14ac:dyDescent="0.2">
      <c r="R11036" s="334">
        <v>28166</v>
      </c>
      <c r="S11036" s="319" t="s">
        <v>358</v>
      </c>
    </row>
    <row r="11037" spans="18:19" x14ac:dyDescent="0.2">
      <c r="R11037" s="334">
        <v>28167</v>
      </c>
      <c r="S11037" s="319" t="s">
        <v>358</v>
      </c>
    </row>
    <row r="11038" spans="18:19" x14ac:dyDescent="0.2">
      <c r="R11038" s="334">
        <v>28168</v>
      </c>
      <c r="S11038" s="319" t="s">
        <v>358</v>
      </c>
    </row>
    <row r="11039" spans="18:19" x14ac:dyDescent="0.2">
      <c r="R11039" s="334">
        <v>28169</v>
      </c>
      <c r="S11039" s="319" t="s">
        <v>358</v>
      </c>
    </row>
    <row r="11040" spans="18:19" x14ac:dyDescent="0.2">
      <c r="R11040" s="334">
        <v>28170</v>
      </c>
      <c r="S11040" s="319" t="s">
        <v>358</v>
      </c>
    </row>
    <row r="11041" spans="18:19" x14ac:dyDescent="0.2">
      <c r="R11041" s="334">
        <v>28173</v>
      </c>
      <c r="S11041" s="319" t="s">
        <v>358</v>
      </c>
    </row>
    <row r="11042" spans="18:19" x14ac:dyDescent="0.2">
      <c r="R11042" s="334">
        <v>28174</v>
      </c>
      <c r="S11042" s="319" t="s">
        <v>358</v>
      </c>
    </row>
    <row r="11043" spans="18:19" x14ac:dyDescent="0.2">
      <c r="R11043" s="334">
        <v>28201</v>
      </c>
      <c r="S11043" s="319" t="s">
        <v>358</v>
      </c>
    </row>
    <row r="11044" spans="18:19" x14ac:dyDescent="0.2">
      <c r="R11044" s="334">
        <v>28202</v>
      </c>
      <c r="S11044" s="319" t="s">
        <v>358</v>
      </c>
    </row>
    <row r="11045" spans="18:19" x14ac:dyDescent="0.2">
      <c r="R11045" s="334">
        <v>28203</v>
      </c>
      <c r="S11045" s="319" t="s">
        <v>358</v>
      </c>
    </row>
    <row r="11046" spans="18:19" x14ac:dyDescent="0.2">
      <c r="R11046" s="334">
        <v>28204</v>
      </c>
      <c r="S11046" s="319" t="s">
        <v>358</v>
      </c>
    </row>
    <row r="11047" spans="18:19" x14ac:dyDescent="0.2">
      <c r="R11047" s="334">
        <v>28205</v>
      </c>
      <c r="S11047" s="319" t="s">
        <v>358</v>
      </c>
    </row>
    <row r="11048" spans="18:19" x14ac:dyDescent="0.2">
      <c r="R11048" s="334">
        <v>28206</v>
      </c>
      <c r="S11048" s="319" t="s">
        <v>358</v>
      </c>
    </row>
    <row r="11049" spans="18:19" x14ac:dyDescent="0.2">
      <c r="R11049" s="334">
        <v>28207</v>
      </c>
      <c r="S11049" s="319" t="s">
        <v>358</v>
      </c>
    </row>
    <row r="11050" spans="18:19" x14ac:dyDescent="0.2">
      <c r="R11050" s="334">
        <v>28208</v>
      </c>
      <c r="S11050" s="319" t="s">
        <v>358</v>
      </c>
    </row>
    <row r="11051" spans="18:19" x14ac:dyDescent="0.2">
      <c r="R11051" s="334">
        <v>28209</v>
      </c>
      <c r="S11051" s="319" t="s">
        <v>358</v>
      </c>
    </row>
    <row r="11052" spans="18:19" x14ac:dyDescent="0.2">
      <c r="R11052" s="334">
        <v>28210</v>
      </c>
      <c r="S11052" s="319" t="s">
        <v>358</v>
      </c>
    </row>
    <row r="11053" spans="18:19" x14ac:dyDescent="0.2">
      <c r="R11053" s="334">
        <v>28211</v>
      </c>
      <c r="S11053" s="319" t="s">
        <v>358</v>
      </c>
    </row>
    <row r="11054" spans="18:19" x14ac:dyDescent="0.2">
      <c r="R11054" s="334">
        <v>28212</v>
      </c>
      <c r="S11054" s="319" t="s">
        <v>358</v>
      </c>
    </row>
    <row r="11055" spans="18:19" x14ac:dyDescent="0.2">
      <c r="R11055" s="334">
        <v>28213</v>
      </c>
      <c r="S11055" s="319" t="s">
        <v>358</v>
      </c>
    </row>
    <row r="11056" spans="18:19" x14ac:dyDescent="0.2">
      <c r="R11056" s="334">
        <v>28214</v>
      </c>
      <c r="S11056" s="319" t="s">
        <v>358</v>
      </c>
    </row>
    <row r="11057" spans="18:19" x14ac:dyDescent="0.2">
      <c r="R11057" s="334">
        <v>28215</v>
      </c>
      <c r="S11057" s="319" t="s">
        <v>358</v>
      </c>
    </row>
    <row r="11058" spans="18:19" x14ac:dyDescent="0.2">
      <c r="R11058" s="334">
        <v>28216</v>
      </c>
      <c r="S11058" s="319" t="s">
        <v>358</v>
      </c>
    </row>
    <row r="11059" spans="18:19" x14ac:dyDescent="0.2">
      <c r="R11059" s="334">
        <v>28217</v>
      </c>
      <c r="S11059" s="319" t="s">
        <v>358</v>
      </c>
    </row>
    <row r="11060" spans="18:19" x14ac:dyDescent="0.2">
      <c r="R11060" s="334">
        <v>28218</v>
      </c>
      <c r="S11060" s="319" t="s">
        <v>358</v>
      </c>
    </row>
    <row r="11061" spans="18:19" x14ac:dyDescent="0.2">
      <c r="R11061" s="334">
        <v>28219</v>
      </c>
      <c r="S11061" s="319" t="s">
        <v>358</v>
      </c>
    </row>
    <row r="11062" spans="18:19" x14ac:dyDescent="0.2">
      <c r="R11062" s="334">
        <v>28220</v>
      </c>
      <c r="S11062" s="319" t="s">
        <v>358</v>
      </c>
    </row>
    <row r="11063" spans="18:19" x14ac:dyDescent="0.2">
      <c r="R11063" s="334">
        <v>28221</v>
      </c>
      <c r="S11063" s="319" t="s">
        <v>358</v>
      </c>
    </row>
    <row r="11064" spans="18:19" x14ac:dyDescent="0.2">
      <c r="R11064" s="334">
        <v>28222</v>
      </c>
      <c r="S11064" s="319" t="s">
        <v>358</v>
      </c>
    </row>
    <row r="11065" spans="18:19" x14ac:dyDescent="0.2">
      <c r="R11065" s="334">
        <v>28223</v>
      </c>
      <c r="S11065" s="319" t="s">
        <v>358</v>
      </c>
    </row>
    <row r="11066" spans="18:19" x14ac:dyDescent="0.2">
      <c r="R11066" s="334">
        <v>28224</v>
      </c>
      <c r="S11066" s="319" t="s">
        <v>358</v>
      </c>
    </row>
    <row r="11067" spans="18:19" x14ac:dyDescent="0.2">
      <c r="R11067" s="334">
        <v>28226</v>
      </c>
      <c r="S11067" s="319" t="s">
        <v>358</v>
      </c>
    </row>
    <row r="11068" spans="18:19" x14ac:dyDescent="0.2">
      <c r="R11068" s="334">
        <v>28227</v>
      </c>
      <c r="S11068" s="319" t="s">
        <v>358</v>
      </c>
    </row>
    <row r="11069" spans="18:19" x14ac:dyDescent="0.2">
      <c r="R11069" s="334">
        <v>28228</v>
      </c>
      <c r="S11069" s="319" t="s">
        <v>358</v>
      </c>
    </row>
    <row r="11070" spans="18:19" x14ac:dyDescent="0.2">
      <c r="R11070" s="334">
        <v>28229</v>
      </c>
      <c r="S11070" s="319" t="s">
        <v>358</v>
      </c>
    </row>
    <row r="11071" spans="18:19" x14ac:dyDescent="0.2">
      <c r="R11071" s="334">
        <v>28230</v>
      </c>
      <c r="S11071" s="319" t="s">
        <v>358</v>
      </c>
    </row>
    <row r="11072" spans="18:19" x14ac:dyDescent="0.2">
      <c r="R11072" s="334">
        <v>28231</v>
      </c>
      <c r="S11072" s="319" t="s">
        <v>358</v>
      </c>
    </row>
    <row r="11073" spans="18:19" x14ac:dyDescent="0.2">
      <c r="R11073" s="334">
        <v>28232</v>
      </c>
      <c r="S11073" s="319" t="s">
        <v>358</v>
      </c>
    </row>
    <row r="11074" spans="18:19" x14ac:dyDescent="0.2">
      <c r="R11074" s="334">
        <v>28233</v>
      </c>
      <c r="S11074" s="319" t="s">
        <v>358</v>
      </c>
    </row>
    <row r="11075" spans="18:19" x14ac:dyDescent="0.2">
      <c r="R11075" s="334">
        <v>28234</v>
      </c>
      <c r="S11075" s="319" t="s">
        <v>358</v>
      </c>
    </row>
    <row r="11076" spans="18:19" x14ac:dyDescent="0.2">
      <c r="R11076" s="334">
        <v>28235</v>
      </c>
      <c r="S11076" s="319" t="s">
        <v>358</v>
      </c>
    </row>
    <row r="11077" spans="18:19" x14ac:dyDescent="0.2">
      <c r="R11077" s="334">
        <v>28236</v>
      </c>
      <c r="S11077" s="319" t="s">
        <v>358</v>
      </c>
    </row>
    <row r="11078" spans="18:19" x14ac:dyDescent="0.2">
      <c r="R11078" s="334">
        <v>28237</v>
      </c>
      <c r="S11078" s="319" t="s">
        <v>358</v>
      </c>
    </row>
    <row r="11079" spans="18:19" x14ac:dyDescent="0.2">
      <c r="R11079" s="334">
        <v>28241</v>
      </c>
      <c r="S11079" s="319" t="s">
        <v>358</v>
      </c>
    </row>
    <row r="11080" spans="18:19" x14ac:dyDescent="0.2">
      <c r="R11080" s="334">
        <v>28242</v>
      </c>
      <c r="S11080" s="319" t="s">
        <v>358</v>
      </c>
    </row>
    <row r="11081" spans="18:19" x14ac:dyDescent="0.2">
      <c r="R11081" s="334">
        <v>28243</v>
      </c>
      <c r="S11081" s="319" t="s">
        <v>358</v>
      </c>
    </row>
    <row r="11082" spans="18:19" x14ac:dyDescent="0.2">
      <c r="R11082" s="334">
        <v>28244</v>
      </c>
      <c r="S11082" s="319" t="s">
        <v>358</v>
      </c>
    </row>
    <row r="11083" spans="18:19" x14ac:dyDescent="0.2">
      <c r="R11083" s="334">
        <v>28246</v>
      </c>
      <c r="S11083" s="319" t="s">
        <v>358</v>
      </c>
    </row>
    <row r="11084" spans="18:19" x14ac:dyDescent="0.2">
      <c r="R11084" s="334">
        <v>28247</v>
      </c>
      <c r="S11084" s="319" t="s">
        <v>358</v>
      </c>
    </row>
    <row r="11085" spans="18:19" x14ac:dyDescent="0.2">
      <c r="R11085" s="334">
        <v>28253</v>
      </c>
      <c r="S11085" s="319" t="s">
        <v>358</v>
      </c>
    </row>
    <row r="11086" spans="18:19" x14ac:dyDescent="0.2">
      <c r="R11086" s="334">
        <v>28254</v>
      </c>
      <c r="S11086" s="319" t="s">
        <v>358</v>
      </c>
    </row>
    <row r="11087" spans="18:19" x14ac:dyDescent="0.2">
      <c r="R11087" s="334">
        <v>28256</v>
      </c>
      <c r="S11087" s="319" t="s">
        <v>358</v>
      </c>
    </row>
    <row r="11088" spans="18:19" x14ac:dyDescent="0.2">
      <c r="R11088" s="334">
        <v>28258</v>
      </c>
      <c r="S11088" s="319" t="s">
        <v>358</v>
      </c>
    </row>
    <row r="11089" spans="18:19" x14ac:dyDescent="0.2">
      <c r="R11089" s="334">
        <v>28260</v>
      </c>
      <c r="S11089" s="319" t="s">
        <v>358</v>
      </c>
    </row>
    <row r="11090" spans="18:19" x14ac:dyDescent="0.2">
      <c r="R11090" s="334">
        <v>28262</v>
      </c>
      <c r="S11090" s="319" t="s">
        <v>358</v>
      </c>
    </row>
    <row r="11091" spans="18:19" x14ac:dyDescent="0.2">
      <c r="R11091" s="334">
        <v>28263</v>
      </c>
      <c r="S11091" s="319" t="s">
        <v>358</v>
      </c>
    </row>
    <row r="11092" spans="18:19" x14ac:dyDescent="0.2">
      <c r="R11092" s="334">
        <v>28265</v>
      </c>
      <c r="S11092" s="319" t="s">
        <v>358</v>
      </c>
    </row>
    <row r="11093" spans="18:19" x14ac:dyDescent="0.2">
      <c r="R11093" s="334">
        <v>28266</v>
      </c>
      <c r="S11093" s="319" t="s">
        <v>358</v>
      </c>
    </row>
    <row r="11094" spans="18:19" x14ac:dyDescent="0.2">
      <c r="R11094" s="334">
        <v>28269</v>
      </c>
      <c r="S11094" s="319" t="s">
        <v>358</v>
      </c>
    </row>
    <row r="11095" spans="18:19" x14ac:dyDescent="0.2">
      <c r="R11095" s="334">
        <v>28270</v>
      </c>
      <c r="S11095" s="319" t="s">
        <v>358</v>
      </c>
    </row>
    <row r="11096" spans="18:19" x14ac:dyDescent="0.2">
      <c r="R11096" s="334">
        <v>28271</v>
      </c>
      <c r="S11096" s="319" t="s">
        <v>358</v>
      </c>
    </row>
    <row r="11097" spans="18:19" x14ac:dyDescent="0.2">
      <c r="R11097" s="334">
        <v>28272</v>
      </c>
      <c r="S11097" s="319" t="s">
        <v>358</v>
      </c>
    </row>
    <row r="11098" spans="18:19" x14ac:dyDescent="0.2">
      <c r="R11098" s="334">
        <v>28273</v>
      </c>
      <c r="S11098" s="319" t="s">
        <v>358</v>
      </c>
    </row>
    <row r="11099" spans="18:19" x14ac:dyDescent="0.2">
      <c r="R11099" s="334">
        <v>28274</v>
      </c>
      <c r="S11099" s="319" t="s">
        <v>358</v>
      </c>
    </row>
    <row r="11100" spans="18:19" x14ac:dyDescent="0.2">
      <c r="R11100" s="334">
        <v>28275</v>
      </c>
      <c r="S11100" s="319" t="s">
        <v>358</v>
      </c>
    </row>
    <row r="11101" spans="18:19" x14ac:dyDescent="0.2">
      <c r="R11101" s="334">
        <v>28277</v>
      </c>
      <c r="S11101" s="319" t="s">
        <v>358</v>
      </c>
    </row>
    <row r="11102" spans="18:19" x14ac:dyDescent="0.2">
      <c r="R11102" s="334">
        <v>28278</v>
      </c>
      <c r="S11102" s="319" t="s">
        <v>358</v>
      </c>
    </row>
    <row r="11103" spans="18:19" x14ac:dyDescent="0.2">
      <c r="R11103" s="334">
        <v>28280</v>
      </c>
      <c r="S11103" s="319" t="s">
        <v>358</v>
      </c>
    </row>
    <row r="11104" spans="18:19" x14ac:dyDescent="0.2">
      <c r="R11104" s="334">
        <v>28281</v>
      </c>
      <c r="S11104" s="319" t="s">
        <v>358</v>
      </c>
    </row>
    <row r="11105" spans="18:19" x14ac:dyDescent="0.2">
      <c r="R11105" s="334">
        <v>28282</v>
      </c>
      <c r="S11105" s="319" t="s">
        <v>358</v>
      </c>
    </row>
    <row r="11106" spans="18:19" x14ac:dyDescent="0.2">
      <c r="R11106" s="334">
        <v>28284</v>
      </c>
      <c r="S11106" s="319" t="s">
        <v>358</v>
      </c>
    </row>
    <row r="11107" spans="18:19" x14ac:dyDescent="0.2">
      <c r="R11107" s="334">
        <v>28285</v>
      </c>
      <c r="S11107" s="319" t="s">
        <v>358</v>
      </c>
    </row>
    <row r="11108" spans="18:19" x14ac:dyDescent="0.2">
      <c r="R11108" s="334">
        <v>28287</v>
      </c>
      <c r="S11108" s="319" t="s">
        <v>358</v>
      </c>
    </row>
    <row r="11109" spans="18:19" x14ac:dyDescent="0.2">
      <c r="R11109" s="334">
        <v>28289</v>
      </c>
      <c r="S11109" s="319" t="s">
        <v>358</v>
      </c>
    </row>
    <row r="11110" spans="18:19" x14ac:dyDescent="0.2">
      <c r="R11110" s="334">
        <v>28290</v>
      </c>
      <c r="S11110" s="319" t="s">
        <v>358</v>
      </c>
    </row>
    <row r="11111" spans="18:19" x14ac:dyDescent="0.2">
      <c r="R11111" s="334">
        <v>28296</v>
      </c>
      <c r="S11111" s="319" t="s">
        <v>358</v>
      </c>
    </row>
    <row r="11112" spans="18:19" x14ac:dyDescent="0.2">
      <c r="R11112" s="334">
        <v>28297</v>
      </c>
      <c r="S11112" s="319" t="s">
        <v>358</v>
      </c>
    </row>
    <row r="11113" spans="18:19" x14ac:dyDescent="0.2">
      <c r="R11113" s="334">
        <v>28299</v>
      </c>
      <c r="S11113" s="319" t="s">
        <v>358</v>
      </c>
    </row>
    <row r="11114" spans="18:19" x14ac:dyDescent="0.2">
      <c r="R11114" s="334">
        <v>28301</v>
      </c>
      <c r="S11114" s="319" t="s">
        <v>358</v>
      </c>
    </row>
    <row r="11115" spans="18:19" x14ac:dyDescent="0.2">
      <c r="R11115" s="334">
        <v>28302</v>
      </c>
      <c r="S11115" s="319" t="s">
        <v>358</v>
      </c>
    </row>
    <row r="11116" spans="18:19" x14ac:dyDescent="0.2">
      <c r="R11116" s="334">
        <v>28303</v>
      </c>
      <c r="S11116" s="319" t="s">
        <v>358</v>
      </c>
    </row>
    <row r="11117" spans="18:19" x14ac:dyDescent="0.2">
      <c r="R11117" s="334">
        <v>28304</v>
      </c>
      <c r="S11117" s="319" t="s">
        <v>358</v>
      </c>
    </row>
    <row r="11118" spans="18:19" x14ac:dyDescent="0.2">
      <c r="R11118" s="334">
        <v>28305</v>
      </c>
      <c r="S11118" s="319" t="s">
        <v>358</v>
      </c>
    </row>
    <row r="11119" spans="18:19" x14ac:dyDescent="0.2">
      <c r="R11119" s="334">
        <v>28306</v>
      </c>
      <c r="S11119" s="319" t="s">
        <v>358</v>
      </c>
    </row>
    <row r="11120" spans="18:19" x14ac:dyDescent="0.2">
      <c r="R11120" s="334">
        <v>28307</v>
      </c>
      <c r="S11120" s="319" t="s">
        <v>358</v>
      </c>
    </row>
    <row r="11121" spans="18:19" x14ac:dyDescent="0.2">
      <c r="R11121" s="334">
        <v>28308</v>
      </c>
      <c r="S11121" s="319" t="s">
        <v>358</v>
      </c>
    </row>
    <row r="11122" spans="18:19" x14ac:dyDescent="0.2">
      <c r="R11122" s="334">
        <v>28309</v>
      </c>
      <c r="S11122" s="319" t="s">
        <v>358</v>
      </c>
    </row>
    <row r="11123" spans="18:19" x14ac:dyDescent="0.2">
      <c r="R11123" s="334">
        <v>28310</v>
      </c>
      <c r="S11123" s="319" t="s">
        <v>358</v>
      </c>
    </row>
    <row r="11124" spans="18:19" x14ac:dyDescent="0.2">
      <c r="R11124" s="334">
        <v>28311</v>
      </c>
      <c r="S11124" s="319" t="s">
        <v>358</v>
      </c>
    </row>
    <row r="11125" spans="18:19" x14ac:dyDescent="0.2">
      <c r="R11125" s="334">
        <v>28312</v>
      </c>
      <c r="S11125" s="319" t="s">
        <v>358</v>
      </c>
    </row>
    <row r="11126" spans="18:19" x14ac:dyDescent="0.2">
      <c r="R11126" s="334">
        <v>28314</v>
      </c>
      <c r="S11126" s="319" t="s">
        <v>358</v>
      </c>
    </row>
    <row r="11127" spans="18:19" x14ac:dyDescent="0.2">
      <c r="R11127" s="334">
        <v>28315</v>
      </c>
      <c r="S11127" s="319" t="s">
        <v>358</v>
      </c>
    </row>
    <row r="11128" spans="18:19" x14ac:dyDescent="0.2">
      <c r="R11128" s="334">
        <v>28318</v>
      </c>
      <c r="S11128" s="319" t="s">
        <v>358</v>
      </c>
    </row>
    <row r="11129" spans="18:19" x14ac:dyDescent="0.2">
      <c r="R11129" s="334">
        <v>28319</v>
      </c>
      <c r="S11129" s="319" t="s">
        <v>358</v>
      </c>
    </row>
    <row r="11130" spans="18:19" x14ac:dyDescent="0.2">
      <c r="R11130" s="334">
        <v>28320</v>
      </c>
      <c r="S11130" s="319" t="s">
        <v>358</v>
      </c>
    </row>
    <row r="11131" spans="18:19" x14ac:dyDescent="0.2">
      <c r="R11131" s="334">
        <v>28323</v>
      </c>
      <c r="S11131" s="319" t="s">
        <v>358</v>
      </c>
    </row>
    <row r="11132" spans="18:19" x14ac:dyDescent="0.2">
      <c r="R11132" s="334">
        <v>28325</v>
      </c>
      <c r="S11132" s="319" t="s">
        <v>358</v>
      </c>
    </row>
    <row r="11133" spans="18:19" x14ac:dyDescent="0.2">
      <c r="R11133" s="334">
        <v>28326</v>
      </c>
      <c r="S11133" s="319" t="s">
        <v>358</v>
      </c>
    </row>
    <row r="11134" spans="18:19" x14ac:dyDescent="0.2">
      <c r="R11134" s="334">
        <v>28327</v>
      </c>
      <c r="S11134" s="319" t="s">
        <v>358</v>
      </c>
    </row>
    <row r="11135" spans="18:19" x14ac:dyDescent="0.2">
      <c r="R11135" s="334">
        <v>28328</v>
      </c>
      <c r="S11135" s="319" t="s">
        <v>358</v>
      </c>
    </row>
    <row r="11136" spans="18:19" x14ac:dyDescent="0.2">
      <c r="R11136" s="334">
        <v>28329</v>
      </c>
      <c r="S11136" s="319" t="s">
        <v>358</v>
      </c>
    </row>
    <row r="11137" spans="18:19" x14ac:dyDescent="0.2">
      <c r="R11137" s="334">
        <v>28330</v>
      </c>
      <c r="S11137" s="319" t="s">
        <v>358</v>
      </c>
    </row>
    <row r="11138" spans="18:19" x14ac:dyDescent="0.2">
      <c r="R11138" s="334">
        <v>28331</v>
      </c>
      <c r="S11138" s="319" t="s">
        <v>358</v>
      </c>
    </row>
    <row r="11139" spans="18:19" x14ac:dyDescent="0.2">
      <c r="R11139" s="334">
        <v>28332</v>
      </c>
      <c r="S11139" s="319" t="s">
        <v>358</v>
      </c>
    </row>
    <row r="11140" spans="18:19" x14ac:dyDescent="0.2">
      <c r="R11140" s="334">
        <v>28333</v>
      </c>
      <c r="S11140" s="319" t="s">
        <v>358</v>
      </c>
    </row>
    <row r="11141" spans="18:19" x14ac:dyDescent="0.2">
      <c r="R11141" s="334">
        <v>28334</v>
      </c>
      <c r="S11141" s="319" t="s">
        <v>358</v>
      </c>
    </row>
    <row r="11142" spans="18:19" x14ac:dyDescent="0.2">
      <c r="R11142" s="334">
        <v>28335</v>
      </c>
      <c r="S11142" s="319" t="s">
        <v>358</v>
      </c>
    </row>
    <row r="11143" spans="18:19" x14ac:dyDescent="0.2">
      <c r="R11143" s="334">
        <v>28337</v>
      </c>
      <c r="S11143" s="319" t="s">
        <v>358</v>
      </c>
    </row>
    <row r="11144" spans="18:19" x14ac:dyDescent="0.2">
      <c r="R11144" s="334">
        <v>28338</v>
      </c>
      <c r="S11144" s="319" t="s">
        <v>358</v>
      </c>
    </row>
    <row r="11145" spans="18:19" x14ac:dyDescent="0.2">
      <c r="R11145" s="334">
        <v>28339</v>
      </c>
      <c r="S11145" s="319" t="s">
        <v>358</v>
      </c>
    </row>
    <row r="11146" spans="18:19" x14ac:dyDescent="0.2">
      <c r="R11146" s="334">
        <v>28340</v>
      </c>
      <c r="S11146" s="319" t="s">
        <v>358</v>
      </c>
    </row>
    <row r="11147" spans="18:19" x14ac:dyDescent="0.2">
      <c r="R11147" s="334">
        <v>28341</v>
      </c>
      <c r="S11147" s="319" t="s">
        <v>358</v>
      </c>
    </row>
    <row r="11148" spans="18:19" x14ac:dyDescent="0.2">
      <c r="R11148" s="334">
        <v>28342</v>
      </c>
      <c r="S11148" s="319" t="s">
        <v>358</v>
      </c>
    </row>
    <row r="11149" spans="18:19" x14ac:dyDescent="0.2">
      <c r="R11149" s="334">
        <v>28343</v>
      </c>
      <c r="S11149" s="319" t="s">
        <v>358</v>
      </c>
    </row>
    <row r="11150" spans="18:19" x14ac:dyDescent="0.2">
      <c r="R11150" s="334">
        <v>28344</v>
      </c>
      <c r="S11150" s="319" t="s">
        <v>358</v>
      </c>
    </row>
    <row r="11151" spans="18:19" x14ac:dyDescent="0.2">
      <c r="R11151" s="334">
        <v>28345</v>
      </c>
      <c r="S11151" s="319" t="s">
        <v>358</v>
      </c>
    </row>
    <row r="11152" spans="18:19" x14ac:dyDescent="0.2">
      <c r="R11152" s="334">
        <v>28347</v>
      </c>
      <c r="S11152" s="319" t="s">
        <v>358</v>
      </c>
    </row>
    <row r="11153" spans="18:19" x14ac:dyDescent="0.2">
      <c r="R11153" s="334">
        <v>28348</v>
      </c>
      <c r="S11153" s="319" t="s">
        <v>358</v>
      </c>
    </row>
    <row r="11154" spans="18:19" x14ac:dyDescent="0.2">
      <c r="R11154" s="334">
        <v>28349</v>
      </c>
      <c r="S11154" s="319" t="s">
        <v>358</v>
      </c>
    </row>
    <row r="11155" spans="18:19" x14ac:dyDescent="0.2">
      <c r="R11155" s="334">
        <v>28350</v>
      </c>
      <c r="S11155" s="319" t="s">
        <v>358</v>
      </c>
    </row>
    <row r="11156" spans="18:19" x14ac:dyDescent="0.2">
      <c r="R11156" s="334">
        <v>28351</v>
      </c>
      <c r="S11156" s="319" t="s">
        <v>358</v>
      </c>
    </row>
    <row r="11157" spans="18:19" x14ac:dyDescent="0.2">
      <c r="R11157" s="334">
        <v>28352</v>
      </c>
      <c r="S11157" s="319" t="s">
        <v>358</v>
      </c>
    </row>
    <row r="11158" spans="18:19" x14ac:dyDescent="0.2">
      <c r="R11158" s="334">
        <v>28353</v>
      </c>
      <c r="S11158" s="319" t="s">
        <v>358</v>
      </c>
    </row>
    <row r="11159" spans="18:19" x14ac:dyDescent="0.2">
      <c r="R11159" s="334">
        <v>28355</v>
      </c>
      <c r="S11159" s="319" t="s">
        <v>358</v>
      </c>
    </row>
    <row r="11160" spans="18:19" x14ac:dyDescent="0.2">
      <c r="R11160" s="334">
        <v>28356</v>
      </c>
      <c r="S11160" s="319" t="s">
        <v>358</v>
      </c>
    </row>
    <row r="11161" spans="18:19" x14ac:dyDescent="0.2">
      <c r="R11161" s="334">
        <v>28357</v>
      </c>
      <c r="S11161" s="319" t="s">
        <v>358</v>
      </c>
    </row>
    <row r="11162" spans="18:19" x14ac:dyDescent="0.2">
      <c r="R11162" s="334">
        <v>28358</v>
      </c>
      <c r="S11162" s="319" t="s">
        <v>358</v>
      </c>
    </row>
    <row r="11163" spans="18:19" x14ac:dyDescent="0.2">
      <c r="R11163" s="334">
        <v>28359</v>
      </c>
      <c r="S11163" s="319" t="s">
        <v>358</v>
      </c>
    </row>
    <row r="11164" spans="18:19" x14ac:dyDescent="0.2">
      <c r="R11164" s="334">
        <v>28360</v>
      </c>
      <c r="S11164" s="319" t="s">
        <v>358</v>
      </c>
    </row>
    <row r="11165" spans="18:19" x14ac:dyDescent="0.2">
      <c r="R11165" s="334">
        <v>28362</v>
      </c>
      <c r="S11165" s="319" t="s">
        <v>358</v>
      </c>
    </row>
    <row r="11166" spans="18:19" x14ac:dyDescent="0.2">
      <c r="R11166" s="334">
        <v>28363</v>
      </c>
      <c r="S11166" s="319" t="s">
        <v>358</v>
      </c>
    </row>
    <row r="11167" spans="18:19" x14ac:dyDescent="0.2">
      <c r="R11167" s="334">
        <v>28364</v>
      </c>
      <c r="S11167" s="319" t="s">
        <v>358</v>
      </c>
    </row>
    <row r="11168" spans="18:19" x14ac:dyDescent="0.2">
      <c r="R11168" s="334">
        <v>28365</v>
      </c>
      <c r="S11168" s="319" t="s">
        <v>358</v>
      </c>
    </row>
    <row r="11169" spans="18:19" x14ac:dyDescent="0.2">
      <c r="R11169" s="334">
        <v>28366</v>
      </c>
      <c r="S11169" s="319" t="s">
        <v>358</v>
      </c>
    </row>
    <row r="11170" spans="18:19" x14ac:dyDescent="0.2">
      <c r="R11170" s="334">
        <v>28367</v>
      </c>
      <c r="S11170" s="319" t="s">
        <v>358</v>
      </c>
    </row>
    <row r="11171" spans="18:19" x14ac:dyDescent="0.2">
      <c r="R11171" s="334">
        <v>28368</v>
      </c>
      <c r="S11171" s="319" t="s">
        <v>358</v>
      </c>
    </row>
    <row r="11172" spans="18:19" x14ac:dyDescent="0.2">
      <c r="R11172" s="334">
        <v>28369</v>
      </c>
      <c r="S11172" s="319" t="s">
        <v>358</v>
      </c>
    </row>
    <row r="11173" spans="18:19" x14ac:dyDescent="0.2">
      <c r="R11173" s="334">
        <v>28370</v>
      </c>
      <c r="S11173" s="319" t="s">
        <v>358</v>
      </c>
    </row>
    <row r="11174" spans="18:19" x14ac:dyDescent="0.2">
      <c r="R11174" s="334">
        <v>28371</v>
      </c>
      <c r="S11174" s="319" t="s">
        <v>358</v>
      </c>
    </row>
    <row r="11175" spans="18:19" x14ac:dyDescent="0.2">
      <c r="R11175" s="334">
        <v>28372</v>
      </c>
      <c r="S11175" s="319" t="s">
        <v>358</v>
      </c>
    </row>
    <row r="11176" spans="18:19" x14ac:dyDescent="0.2">
      <c r="R11176" s="334">
        <v>28373</v>
      </c>
      <c r="S11176" s="319" t="s">
        <v>358</v>
      </c>
    </row>
    <row r="11177" spans="18:19" x14ac:dyDescent="0.2">
      <c r="R11177" s="334">
        <v>28374</v>
      </c>
      <c r="S11177" s="319" t="s">
        <v>358</v>
      </c>
    </row>
    <row r="11178" spans="18:19" x14ac:dyDescent="0.2">
      <c r="R11178" s="334">
        <v>28375</v>
      </c>
      <c r="S11178" s="319" t="s">
        <v>358</v>
      </c>
    </row>
    <row r="11179" spans="18:19" x14ac:dyDescent="0.2">
      <c r="R11179" s="334">
        <v>28376</v>
      </c>
      <c r="S11179" s="319" t="s">
        <v>358</v>
      </c>
    </row>
    <row r="11180" spans="18:19" x14ac:dyDescent="0.2">
      <c r="R11180" s="334">
        <v>28377</v>
      </c>
      <c r="S11180" s="319" t="s">
        <v>358</v>
      </c>
    </row>
    <row r="11181" spans="18:19" x14ac:dyDescent="0.2">
      <c r="R11181" s="334">
        <v>28378</v>
      </c>
      <c r="S11181" s="319" t="s">
        <v>358</v>
      </c>
    </row>
    <row r="11182" spans="18:19" x14ac:dyDescent="0.2">
      <c r="R11182" s="334">
        <v>28379</v>
      </c>
      <c r="S11182" s="319" t="s">
        <v>358</v>
      </c>
    </row>
    <row r="11183" spans="18:19" x14ac:dyDescent="0.2">
      <c r="R11183" s="334">
        <v>28380</v>
      </c>
      <c r="S11183" s="319" t="s">
        <v>358</v>
      </c>
    </row>
    <row r="11184" spans="18:19" x14ac:dyDescent="0.2">
      <c r="R11184" s="334">
        <v>28382</v>
      </c>
      <c r="S11184" s="319" t="s">
        <v>358</v>
      </c>
    </row>
    <row r="11185" spans="18:19" x14ac:dyDescent="0.2">
      <c r="R11185" s="334">
        <v>28383</v>
      </c>
      <c r="S11185" s="319" t="s">
        <v>358</v>
      </c>
    </row>
    <row r="11186" spans="18:19" x14ac:dyDescent="0.2">
      <c r="R11186" s="334">
        <v>28384</v>
      </c>
      <c r="S11186" s="319" t="s">
        <v>358</v>
      </c>
    </row>
    <row r="11187" spans="18:19" x14ac:dyDescent="0.2">
      <c r="R11187" s="334">
        <v>28385</v>
      </c>
      <c r="S11187" s="319" t="s">
        <v>358</v>
      </c>
    </row>
    <row r="11188" spans="18:19" x14ac:dyDescent="0.2">
      <c r="R11188" s="334">
        <v>28386</v>
      </c>
      <c r="S11188" s="319" t="s">
        <v>358</v>
      </c>
    </row>
    <row r="11189" spans="18:19" x14ac:dyDescent="0.2">
      <c r="R11189" s="334">
        <v>28387</v>
      </c>
      <c r="S11189" s="319" t="s">
        <v>358</v>
      </c>
    </row>
    <row r="11190" spans="18:19" x14ac:dyDescent="0.2">
      <c r="R11190" s="334">
        <v>28388</v>
      </c>
      <c r="S11190" s="319" t="s">
        <v>358</v>
      </c>
    </row>
    <row r="11191" spans="18:19" x14ac:dyDescent="0.2">
      <c r="R11191" s="334">
        <v>28390</v>
      </c>
      <c r="S11191" s="319" t="s">
        <v>358</v>
      </c>
    </row>
    <row r="11192" spans="18:19" x14ac:dyDescent="0.2">
      <c r="R11192" s="334">
        <v>28391</v>
      </c>
      <c r="S11192" s="319" t="s">
        <v>358</v>
      </c>
    </row>
    <row r="11193" spans="18:19" x14ac:dyDescent="0.2">
      <c r="R11193" s="334">
        <v>28392</v>
      </c>
      <c r="S11193" s="319" t="s">
        <v>358</v>
      </c>
    </row>
    <row r="11194" spans="18:19" x14ac:dyDescent="0.2">
      <c r="R11194" s="334">
        <v>28393</v>
      </c>
      <c r="S11194" s="319" t="s">
        <v>358</v>
      </c>
    </row>
    <row r="11195" spans="18:19" x14ac:dyDescent="0.2">
      <c r="R11195" s="334">
        <v>28394</v>
      </c>
      <c r="S11195" s="319" t="s">
        <v>358</v>
      </c>
    </row>
    <row r="11196" spans="18:19" x14ac:dyDescent="0.2">
      <c r="R11196" s="334">
        <v>28395</v>
      </c>
      <c r="S11196" s="319" t="s">
        <v>358</v>
      </c>
    </row>
    <row r="11197" spans="18:19" x14ac:dyDescent="0.2">
      <c r="R11197" s="334">
        <v>28396</v>
      </c>
      <c r="S11197" s="319" t="s">
        <v>358</v>
      </c>
    </row>
    <row r="11198" spans="18:19" x14ac:dyDescent="0.2">
      <c r="R11198" s="334">
        <v>28398</v>
      </c>
      <c r="S11198" s="319" t="s">
        <v>358</v>
      </c>
    </row>
    <row r="11199" spans="18:19" x14ac:dyDescent="0.2">
      <c r="R11199" s="334">
        <v>28399</v>
      </c>
      <c r="S11199" s="319" t="s">
        <v>358</v>
      </c>
    </row>
    <row r="11200" spans="18:19" x14ac:dyDescent="0.2">
      <c r="R11200" s="334">
        <v>28401</v>
      </c>
      <c r="S11200" s="319" t="s">
        <v>358</v>
      </c>
    </row>
    <row r="11201" spans="18:19" x14ac:dyDescent="0.2">
      <c r="R11201" s="334">
        <v>28402</v>
      </c>
      <c r="S11201" s="319" t="s">
        <v>358</v>
      </c>
    </row>
    <row r="11202" spans="18:19" x14ac:dyDescent="0.2">
      <c r="R11202" s="334">
        <v>28403</v>
      </c>
      <c r="S11202" s="319" t="s">
        <v>358</v>
      </c>
    </row>
    <row r="11203" spans="18:19" x14ac:dyDescent="0.2">
      <c r="R11203" s="334">
        <v>28404</v>
      </c>
      <c r="S11203" s="319" t="s">
        <v>358</v>
      </c>
    </row>
    <row r="11204" spans="18:19" x14ac:dyDescent="0.2">
      <c r="R11204" s="334">
        <v>28405</v>
      </c>
      <c r="S11204" s="319" t="s">
        <v>358</v>
      </c>
    </row>
    <row r="11205" spans="18:19" x14ac:dyDescent="0.2">
      <c r="R11205" s="334">
        <v>28406</v>
      </c>
      <c r="S11205" s="319" t="s">
        <v>358</v>
      </c>
    </row>
    <row r="11206" spans="18:19" x14ac:dyDescent="0.2">
      <c r="R11206" s="334">
        <v>28407</v>
      </c>
      <c r="S11206" s="319" t="s">
        <v>358</v>
      </c>
    </row>
    <row r="11207" spans="18:19" x14ac:dyDescent="0.2">
      <c r="R11207" s="334">
        <v>28408</v>
      </c>
      <c r="S11207" s="319" t="s">
        <v>358</v>
      </c>
    </row>
    <row r="11208" spans="18:19" x14ac:dyDescent="0.2">
      <c r="R11208" s="334">
        <v>28409</v>
      </c>
      <c r="S11208" s="319" t="s">
        <v>358</v>
      </c>
    </row>
    <row r="11209" spans="18:19" x14ac:dyDescent="0.2">
      <c r="R11209" s="334">
        <v>28410</v>
      </c>
      <c r="S11209" s="319" t="s">
        <v>358</v>
      </c>
    </row>
    <row r="11210" spans="18:19" x14ac:dyDescent="0.2">
      <c r="R11210" s="334">
        <v>28411</v>
      </c>
      <c r="S11210" s="319" t="s">
        <v>358</v>
      </c>
    </row>
    <row r="11211" spans="18:19" x14ac:dyDescent="0.2">
      <c r="R11211" s="334">
        <v>28412</v>
      </c>
      <c r="S11211" s="319" t="s">
        <v>358</v>
      </c>
    </row>
    <row r="11212" spans="18:19" x14ac:dyDescent="0.2">
      <c r="R11212" s="334">
        <v>28420</v>
      </c>
      <c r="S11212" s="319" t="s">
        <v>358</v>
      </c>
    </row>
    <row r="11213" spans="18:19" x14ac:dyDescent="0.2">
      <c r="R11213" s="334">
        <v>28421</v>
      </c>
      <c r="S11213" s="319" t="s">
        <v>358</v>
      </c>
    </row>
    <row r="11214" spans="18:19" x14ac:dyDescent="0.2">
      <c r="R11214" s="334">
        <v>28422</v>
      </c>
      <c r="S11214" s="319" t="s">
        <v>358</v>
      </c>
    </row>
    <row r="11215" spans="18:19" x14ac:dyDescent="0.2">
      <c r="R11215" s="334">
        <v>28423</v>
      </c>
      <c r="S11215" s="319" t="s">
        <v>358</v>
      </c>
    </row>
    <row r="11216" spans="18:19" x14ac:dyDescent="0.2">
      <c r="R11216" s="334">
        <v>28424</v>
      </c>
      <c r="S11216" s="319" t="s">
        <v>358</v>
      </c>
    </row>
    <row r="11217" spans="18:19" x14ac:dyDescent="0.2">
      <c r="R11217" s="334">
        <v>28425</v>
      </c>
      <c r="S11217" s="319" t="s">
        <v>358</v>
      </c>
    </row>
    <row r="11218" spans="18:19" x14ac:dyDescent="0.2">
      <c r="R11218" s="334">
        <v>28428</v>
      </c>
      <c r="S11218" s="319" t="s">
        <v>358</v>
      </c>
    </row>
    <row r="11219" spans="18:19" x14ac:dyDescent="0.2">
      <c r="R11219" s="334">
        <v>28429</v>
      </c>
      <c r="S11219" s="319" t="s">
        <v>358</v>
      </c>
    </row>
    <row r="11220" spans="18:19" x14ac:dyDescent="0.2">
      <c r="R11220" s="334">
        <v>28430</v>
      </c>
      <c r="S11220" s="319" t="s">
        <v>358</v>
      </c>
    </row>
    <row r="11221" spans="18:19" x14ac:dyDescent="0.2">
      <c r="R11221" s="334">
        <v>28431</v>
      </c>
      <c r="S11221" s="319" t="s">
        <v>358</v>
      </c>
    </row>
    <row r="11222" spans="18:19" x14ac:dyDescent="0.2">
      <c r="R11222" s="334">
        <v>28432</v>
      </c>
      <c r="S11222" s="319" t="s">
        <v>358</v>
      </c>
    </row>
    <row r="11223" spans="18:19" x14ac:dyDescent="0.2">
      <c r="R11223" s="334">
        <v>28433</v>
      </c>
      <c r="S11223" s="319" t="s">
        <v>358</v>
      </c>
    </row>
    <row r="11224" spans="18:19" x14ac:dyDescent="0.2">
      <c r="R11224" s="334">
        <v>28434</v>
      </c>
      <c r="S11224" s="319" t="s">
        <v>358</v>
      </c>
    </row>
    <row r="11225" spans="18:19" x14ac:dyDescent="0.2">
      <c r="R11225" s="334">
        <v>28435</v>
      </c>
      <c r="S11225" s="319" t="s">
        <v>358</v>
      </c>
    </row>
    <row r="11226" spans="18:19" x14ac:dyDescent="0.2">
      <c r="R11226" s="334">
        <v>28436</v>
      </c>
      <c r="S11226" s="319" t="s">
        <v>358</v>
      </c>
    </row>
    <row r="11227" spans="18:19" x14ac:dyDescent="0.2">
      <c r="R11227" s="334">
        <v>28438</v>
      </c>
      <c r="S11227" s="319" t="s">
        <v>358</v>
      </c>
    </row>
    <row r="11228" spans="18:19" x14ac:dyDescent="0.2">
      <c r="R11228" s="334">
        <v>28439</v>
      </c>
      <c r="S11228" s="319" t="s">
        <v>358</v>
      </c>
    </row>
    <row r="11229" spans="18:19" x14ac:dyDescent="0.2">
      <c r="R11229" s="334">
        <v>28441</v>
      </c>
      <c r="S11229" s="319" t="s">
        <v>358</v>
      </c>
    </row>
    <row r="11230" spans="18:19" x14ac:dyDescent="0.2">
      <c r="R11230" s="334">
        <v>28442</v>
      </c>
      <c r="S11230" s="319" t="s">
        <v>358</v>
      </c>
    </row>
    <row r="11231" spans="18:19" x14ac:dyDescent="0.2">
      <c r="R11231" s="334">
        <v>28443</v>
      </c>
      <c r="S11231" s="319" t="s">
        <v>358</v>
      </c>
    </row>
    <row r="11232" spans="18:19" x14ac:dyDescent="0.2">
      <c r="R11232" s="334">
        <v>28444</v>
      </c>
      <c r="S11232" s="319" t="s">
        <v>358</v>
      </c>
    </row>
    <row r="11233" spans="18:19" x14ac:dyDescent="0.2">
      <c r="R11233" s="334">
        <v>28445</v>
      </c>
      <c r="S11233" s="319" t="s">
        <v>358</v>
      </c>
    </row>
    <row r="11234" spans="18:19" x14ac:dyDescent="0.2">
      <c r="R11234" s="334">
        <v>28447</v>
      </c>
      <c r="S11234" s="319" t="s">
        <v>358</v>
      </c>
    </row>
    <row r="11235" spans="18:19" x14ac:dyDescent="0.2">
      <c r="R11235" s="334">
        <v>28448</v>
      </c>
      <c r="S11235" s="319" t="s">
        <v>358</v>
      </c>
    </row>
    <row r="11236" spans="18:19" x14ac:dyDescent="0.2">
      <c r="R11236" s="334">
        <v>28449</v>
      </c>
      <c r="S11236" s="319" t="s">
        <v>358</v>
      </c>
    </row>
    <row r="11237" spans="18:19" x14ac:dyDescent="0.2">
      <c r="R11237" s="334">
        <v>28450</v>
      </c>
      <c r="S11237" s="319" t="s">
        <v>358</v>
      </c>
    </row>
    <row r="11238" spans="18:19" x14ac:dyDescent="0.2">
      <c r="R11238" s="334">
        <v>28451</v>
      </c>
      <c r="S11238" s="319" t="s">
        <v>358</v>
      </c>
    </row>
    <row r="11239" spans="18:19" x14ac:dyDescent="0.2">
      <c r="R11239" s="334">
        <v>28452</v>
      </c>
      <c r="S11239" s="319" t="s">
        <v>358</v>
      </c>
    </row>
    <row r="11240" spans="18:19" x14ac:dyDescent="0.2">
      <c r="R11240" s="334">
        <v>28453</v>
      </c>
      <c r="S11240" s="319" t="s">
        <v>358</v>
      </c>
    </row>
    <row r="11241" spans="18:19" x14ac:dyDescent="0.2">
      <c r="R11241" s="334">
        <v>28454</v>
      </c>
      <c r="S11241" s="319" t="s">
        <v>358</v>
      </c>
    </row>
    <row r="11242" spans="18:19" x14ac:dyDescent="0.2">
      <c r="R11242" s="334">
        <v>28455</v>
      </c>
      <c r="S11242" s="319" t="s">
        <v>358</v>
      </c>
    </row>
    <row r="11243" spans="18:19" x14ac:dyDescent="0.2">
      <c r="R11243" s="334">
        <v>28456</v>
      </c>
      <c r="S11243" s="319" t="s">
        <v>358</v>
      </c>
    </row>
    <row r="11244" spans="18:19" x14ac:dyDescent="0.2">
      <c r="R11244" s="334">
        <v>28457</v>
      </c>
      <c r="S11244" s="319" t="s">
        <v>358</v>
      </c>
    </row>
    <row r="11245" spans="18:19" x14ac:dyDescent="0.2">
      <c r="R11245" s="334">
        <v>28458</v>
      </c>
      <c r="S11245" s="319" t="s">
        <v>358</v>
      </c>
    </row>
    <row r="11246" spans="18:19" x14ac:dyDescent="0.2">
      <c r="R11246" s="334">
        <v>28459</v>
      </c>
      <c r="S11246" s="319" t="s">
        <v>358</v>
      </c>
    </row>
    <row r="11247" spans="18:19" x14ac:dyDescent="0.2">
      <c r="R11247" s="334">
        <v>28460</v>
      </c>
      <c r="S11247" s="319" t="s">
        <v>358</v>
      </c>
    </row>
    <row r="11248" spans="18:19" x14ac:dyDescent="0.2">
      <c r="R11248" s="334">
        <v>28461</v>
      </c>
      <c r="S11248" s="319" t="s">
        <v>358</v>
      </c>
    </row>
    <row r="11249" spans="18:19" x14ac:dyDescent="0.2">
      <c r="R11249" s="334">
        <v>28462</v>
      </c>
      <c r="S11249" s="319" t="s">
        <v>358</v>
      </c>
    </row>
    <row r="11250" spans="18:19" x14ac:dyDescent="0.2">
      <c r="R11250" s="334">
        <v>28463</v>
      </c>
      <c r="S11250" s="319" t="s">
        <v>358</v>
      </c>
    </row>
    <row r="11251" spans="18:19" x14ac:dyDescent="0.2">
      <c r="R11251" s="334">
        <v>28464</v>
      </c>
      <c r="S11251" s="319" t="s">
        <v>358</v>
      </c>
    </row>
    <row r="11252" spans="18:19" x14ac:dyDescent="0.2">
      <c r="R11252" s="334">
        <v>28465</v>
      </c>
      <c r="S11252" s="319" t="s">
        <v>358</v>
      </c>
    </row>
    <row r="11253" spans="18:19" x14ac:dyDescent="0.2">
      <c r="R11253" s="334">
        <v>28466</v>
      </c>
      <c r="S11253" s="319" t="s">
        <v>358</v>
      </c>
    </row>
    <row r="11254" spans="18:19" x14ac:dyDescent="0.2">
      <c r="R11254" s="334">
        <v>28467</v>
      </c>
      <c r="S11254" s="319" t="s">
        <v>358</v>
      </c>
    </row>
    <row r="11255" spans="18:19" x14ac:dyDescent="0.2">
      <c r="R11255" s="334">
        <v>28468</v>
      </c>
      <c r="S11255" s="319" t="s">
        <v>358</v>
      </c>
    </row>
    <row r="11256" spans="18:19" x14ac:dyDescent="0.2">
      <c r="R11256" s="334">
        <v>28469</v>
      </c>
      <c r="S11256" s="319" t="s">
        <v>358</v>
      </c>
    </row>
    <row r="11257" spans="18:19" x14ac:dyDescent="0.2">
      <c r="R11257" s="334">
        <v>28470</v>
      </c>
      <c r="S11257" s="319" t="s">
        <v>358</v>
      </c>
    </row>
    <row r="11258" spans="18:19" x14ac:dyDescent="0.2">
      <c r="R11258" s="334">
        <v>28472</v>
      </c>
      <c r="S11258" s="319" t="s">
        <v>358</v>
      </c>
    </row>
    <row r="11259" spans="18:19" x14ac:dyDescent="0.2">
      <c r="R11259" s="334">
        <v>28478</v>
      </c>
      <c r="S11259" s="319" t="s">
        <v>358</v>
      </c>
    </row>
    <row r="11260" spans="18:19" x14ac:dyDescent="0.2">
      <c r="R11260" s="334">
        <v>28479</v>
      </c>
      <c r="S11260" s="319" t="s">
        <v>358</v>
      </c>
    </row>
    <row r="11261" spans="18:19" x14ac:dyDescent="0.2">
      <c r="R11261" s="334">
        <v>28480</v>
      </c>
      <c r="S11261" s="319" t="s">
        <v>358</v>
      </c>
    </row>
    <row r="11262" spans="18:19" x14ac:dyDescent="0.2">
      <c r="R11262" s="334">
        <v>28501</v>
      </c>
      <c r="S11262" s="319" t="s">
        <v>358</v>
      </c>
    </row>
    <row r="11263" spans="18:19" x14ac:dyDescent="0.2">
      <c r="R11263" s="334">
        <v>28502</v>
      </c>
      <c r="S11263" s="319" t="s">
        <v>358</v>
      </c>
    </row>
    <row r="11264" spans="18:19" x14ac:dyDescent="0.2">
      <c r="R11264" s="334">
        <v>28503</v>
      </c>
      <c r="S11264" s="319" t="s">
        <v>358</v>
      </c>
    </row>
    <row r="11265" spans="18:19" x14ac:dyDescent="0.2">
      <c r="R11265" s="334">
        <v>28504</v>
      </c>
      <c r="S11265" s="319" t="s">
        <v>358</v>
      </c>
    </row>
    <row r="11266" spans="18:19" x14ac:dyDescent="0.2">
      <c r="R11266" s="334">
        <v>28508</v>
      </c>
      <c r="S11266" s="319" t="s">
        <v>358</v>
      </c>
    </row>
    <row r="11267" spans="18:19" x14ac:dyDescent="0.2">
      <c r="R11267" s="334">
        <v>28509</v>
      </c>
      <c r="S11267" s="319" t="s">
        <v>358</v>
      </c>
    </row>
    <row r="11268" spans="18:19" x14ac:dyDescent="0.2">
      <c r="R11268" s="334">
        <v>28510</v>
      </c>
      <c r="S11268" s="319" t="s">
        <v>358</v>
      </c>
    </row>
    <row r="11269" spans="18:19" x14ac:dyDescent="0.2">
      <c r="R11269" s="334">
        <v>28511</v>
      </c>
      <c r="S11269" s="319" t="s">
        <v>358</v>
      </c>
    </row>
    <row r="11270" spans="18:19" x14ac:dyDescent="0.2">
      <c r="R11270" s="334">
        <v>28512</v>
      </c>
      <c r="S11270" s="319" t="s">
        <v>358</v>
      </c>
    </row>
    <row r="11271" spans="18:19" x14ac:dyDescent="0.2">
      <c r="R11271" s="334">
        <v>28513</v>
      </c>
      <c r="S11271" s="319" t="s">
        <v>358</v>
      </c>
    </row>
    <row r="11272" spans="18:19" x14ac:dyDescent="0.2">
      <c r="R11272" s="334">
        <v>28515</v>
      </c>
      <c r="S11272" s="319" t="s">
        <v>358</v>
      </c>
    </row>
    <row r="11273" spans="18:19" x14ac:dyDescent="0.2">
      <c r="R11273" s="334">
        <v>28516</v>
      </c>
      <c r="S11273" s="319" t="s">
        <v>358</v>
      </c>
    </row>
    <row r="11274" spans="18:19" x14ac:dyDescent="0.2">
      <c r="R11274" s="334">
        <v>28518</v>
      </c>
      <c r="S11274" s="319" t="s">
        <v>358</v>
      </c>
    </row>
    <row r="11275" spans="18:19" x14ac:dyDescent="0.2">
      <c r="R11275" s="334">
        <v>28519</v>
      </c>
      <c r="S11275" s="319" t="s">
        <v>358</v>
      </c>
    </row>
    <row r="11276" spans="18:19" x14ac:dyDescent="0.2">
      <c r="R11276" s="334">
        <v>28520</v>
      </c>
      <c r="S11276" s="319" t="s">
        <v>358</v>
      </c>
    </row>
    <row r="11277" spans="18:19" x14ac:dyDescent="0.2">
      <c r="R11277" s="334">
        <v>28521</v>
      </c>
      <c r="S11277" s="319" t="s">
        <v>358</v>
      </c>
    </row>
    <row r="11278" spans="18:19" x14ac:dyDescent="0.2">
      <c r="R11278" s="334">
        <v>28522</v>
      </c>
      <c r="S11278" s="319" t="s">
        <v>358</v>
      </c>
    </row>
    <row r="11279" spans="18:19" x14ac:dyDescent="0.2">
      <c r="R11279" s="334">
        <v>28523</v>
      </c>
      <c r="S11279" s="319" t="s">
        <v>358</v>
      </c>
    </row>
    <row r="11280" spans="18:19" x14ac:dyDescent="0.2">
      <c r="R11280" s="334">
        <v>28524</v>
      </c>
      <c r="S11280" s="319" t="s">
        <v>358</v>
      </c>
    </row>
    <row r="11281" spans="18:19" x14ac:dyDescent="0.2">
      <c r="R11281" s="334">
        <v>28525</v>
      </c>
      <c r="S11281" s="319" t="s">
        <v>358</v>
      </c>
    </row>
    <row r="11282" spans="18:19" x14ac:dyDescent="0.2">
      <c r="R11282" s="334">
        <v>28526</v>
      </c>
      <c r="S11282" s="319" t="s">
        <v>358</v>
      </c>
    </row>
    <row r="11283" spans="18:19" x14ac:dyDescent="0.2">
      <c r="R11283" s="334">
        <v>28527</v>
      </c>
      <c r="S11283" s="319" t="s">
        <v>358</v>
      </c>
    </row>
    <row r="11284" spans="18:19" x14ac:dyDescent="0.2">
      <c r="R11284" s="334">
        <v>28528</v>
      </c>
      <c r="S11284" s="319" t="s">
        <v>358</v>
      </c>
    </row>
    <row r="11285" spans="18:19" x14ac:dyDescent="0.2">
      <c r="R11285" s="334">
        <v>28529</v>
      </c>
      <c r="S11285" s="319" t="s">
        <v>358</v>
      </c>
    </row>
    <row r="11286" spans="18:19" x14ac:dyDescent="0.2">
      <c r="R11286" s="334">
        <v>28530</v>
      </c>
      <c r="S11286" s="319" t="s">
        <v>358</v>
      </c>
    </row>
    <row r="11287" spans="18:19" x14ac:dyDescent="0.2">
      <c r="R11287" s="334">
        <v>28531</v>
      </c>
      <c r="S11287" s="319" t="s">
        <v>358</v>
      </c>
    </row>
    <row r="11288" spans="18:19" x14ac:dyDescent="0.2">
      <c r="R11288" s="334">
        <v>28532</v>
      </c>
      <c r="S11288" s="319" t="s">
        <v>358</v>
      </c>
    </row>
    <row r="11289" spans="18:19" x14ac:dyDescent="0.2">
      <c r="R11289" s="334">
        <v>28533</v>
      </c>
      <c r="S11289" s="319" t="s">
        <v>358</v>
      </c>
    </row>
    <row r="11290" spans="18:19" x14ac:dyDescent="0.2">
      <c r="R11290" s="334">
        <v>28537</v>
      </c>
      <c r="S11290" s="319" t="s">
        <v>358</v>
      </c>
    </row>
    <row r="11291" spans="18:19" x14ac:dyDescent="0.2">
      <c r="R11291" s="334">
        <v>28538</v>
      </c>
      <c r="S11291" s="319" t="s">
        <v>358</v>
      </c>
    </row>
    <row r="11292" spans="18:19" x14ac:dyDescent="0.2">
      <c r="R11292" s="334">
        <v>28539</v>
      </c>
      <c r="S11292" s="319" t="s">
        <v>358</v>
      </c>
    </row>
    <row r="11293" spans="18:19" x14ac:dyDescent="0.2">
      <c r="R11293" s="334">
        <v>28540</v>
      </c>
      <c r="S11293" s="319" t="s">
        <v>358</v>
      </c>
    </row>
    <row r="11294" spans="18:19" x14ac:dyDescent="0.2">
      <c r="R11294" s="334">
        <v>28541</v>
      </c>
      <c r="S11294" s="319" t="s">
        <v>358</v>
      </c>
    </row>
    <row r="11295" spans="18:19" x14ac:dyDescent="0.2">
      <c r="R11295" s="334">
        <v>28542</v>
      </c>
      <c r="S11295" s="319" t="s">
        <v>358</v>
      </c>
    </row>
    <row r="11296" spans="18:19" x14ac:dyDescent="0.2">
      <c r="R11296" s="334">
        <v>28543</v>
      </c>
      <c r="S11296" s="319" t="s">
        <v>358</v>
      </c>
    </row>
    <row r="11297" spans="18:19" x14ac:dyDescent="0.2">
      <c r="R11297" s="334">
        <v>28544</v>
      </c>
      <c r="S11297" s="319" t="s">
        <v>358</v>
      </c>
    </row>
    <row r="11298" spans="18:19" x14ac:dyDescent="0.2">
      <c r="R11298" s="334">
        <v>28545</v>
      </c>
      <c r="S11298" s="319" t="s">
        <v>358</v>
      </c>
    </row>
    <row r="11299" spans="18:19" x14ac:dyDescent="0.2">
      <c r="R11299" s="334">
        <v>28546</v>
      </c>
      <c r="S11299" s="319" t="s">
        <v>358</v>
      </c>
    </row>
    <row r="11300" spans="18:19" x14ac:dyDescent="0.2">
      <c r="R11300" s="334">
        <v>28547</v>
      </c>
      <c r="S11300" s="319" t="s">
        <v>358</v>
      </c>
    </row>
    <row r="11301" spans="18:19" x14ac:dyDescent="0.2">
      <c r="R11301" s="334">
        <v>28551</v>
      </c>
      <c r="S11301" s="319" t="s">
        <v>358</v>
      </c>
    </row>
    <row r="11302" spans="18:19" x14ac:dyDescent="0.2">
      <c r="R11302" s="334">
        <v>28552</v>
      </c>
      <c r="S11302" s="319" t="s">
        <v>358</v>
      </c>
    </row>
    <row r="11303" spans="18:19" x14ac:dyDescent="0.2">
      <c r="R11303" s="334">
        <v>28553</v>
      </c>
      <c r="S11303" s="319" t="s">
        <v>358</v>
      </c>
    </row>
    <row r="11304" spans="18:19" x14ac:dyDescent="0.2">
      <c r="R11304" s="334">
        <v>28554</v>
      </c>
      <c r="S11304" s="319" t="s">
        <v>358</v>
      </c>
    </row>
    <row r="11305" spans="18:19" x14ac:dyDescent="0.2">
      <c r="R11305" s="334">
        <v>28555</v>
      </c>
      <c r="S11305" s="319" t="s">
        <v>358</v>
      </c>
    </row>
    <row r="11306" spans="18:19" x14ac:dyDescent="0.2">
      <c r="R11306" s="334">
        <v>28556</v>
      </c>
      <c r="S11306" s="319" t="s">
        <v>358</v>
      </c>
    </row>
    <row r="11307" spans="18:19" x14ac:dyDescent="0.2">
      <c r="R11307" s="334">
        <v>28557</v>
      </c>
      <c r="S11307" s="319" t="s">
        <v>358</v>
      </c>
    </row>
    <row r="11308" spans="18:19" x14ac:dyDescent="0.2">
      <c r="R11308" s="334">
        <v>28560</v>
      </c>
      <c r="S11308" s="319" t="s">
        <v>358</v>
      </c>
    </row>
    <row r="11309" spans="18:19" x14ac:dyDescent="0.2">
      <c r="R11309" s="334">
        <v>28561</v>
      </c>
      <c r="S11309" s="319" t="s">
        <v>358</v>
      </c>
    </row>
    <row r="11310" spans="18:19" x14ac:dyDescent="0.2">
      <c r="R11310" s="334">
        <v>28562</v>
      </c>
      <c r="S11310" s="319" t="s">
        <v>358</v>
      </c>
    </row>
    <row r="11311" spans="18:19" x14ac:dyDescent="0.2">
      <c r="R11311" s="334">
        <v>28563</v>
      </c>
      <c r="S11311" s="319" t="s">
        <v>358</v>
      </c>
    </row>
    <row r="11312" spans="18:19" x14ac:dyDescent="0.2">
      <c r="R11312" s="334">
        <v>28564</v>
      </c>
      <c r="S11312" s="319" t="s">
        <v>358</v>
      </c>
    </row>
    <row r="11313" spans="18:19" x14ac:dyDescent="0.2">
      <c r="R11313" s="334">
        <v>28570</v>
      </c>
      <c r="S11313" s="319" t="s">
        <v>358</v>
      </c>
    </row>
    <row r="11314" spans="18:19" x14ac:dyDescent="0.2">
      <c r="R11314" s="334">
        <v>28571</v>
      </c>
      <c r="S11314" s="319" t="s">
        <v>358</v>
      </c>
    </row>
    <row r="11315" spans="18:19" x14ac:dyDescent="0.2">
      <c r="R11315" s="334">
        <v>28572</v>
      </c>
      <c r="S11315" s="319" t="s">
        <v>358</v>
      </c>
    </row>
    <row r="11316" spans="18:19" x14ac:dyDescent="0.2">
      <c r="R11316" s="334">
        <v>28573</v>
      </c>
      <c r="S11316" s="319" t="s">
        <v>358</v>
      </c>
    </row>
    <row r="11317" spans="18:19" x14ac:dyDescent="0.2">
      <c r="R11317" s="334">
        <v>28574</v>
      </c>
      <c r="S11317" s="319" t="s">
        <v>358</v>
      </c>
    </row>
    <row r="11318" spans="18:19" x14ac:dyDescent="0.2">
      <c r="R11318" s="334">
        <v>28575</v>
      </c>
      <c r="S11318" s="319" t="s">
        <v>358</v>
      </c>
    </row>
    <row r="11319" spans="18:19" x14ac:dyDescent="0.2">
      <c r="R11319" s="334">
        <v>28577</v>
      </c>
      <c r="S11319" s="319" t="s">
        <v>358</v>
      </c>
    </row>
    <row r="11320" spans="18:19" x14ac:dyDescent="0.2">
      <c r="R11320" s="334">
        <v>28578</v>
      </c>
      <c r="S11320" s="319" t="s">
        <v>358</v>
      </c>
    </row>
    <row r="11321" spans="18:19" x14ac:dyDescent="0.2">
      <c r="R11321" s="334">
        <v>28579</v>
      </c>
      <c r="S11321" s="319" t="s">
        <v>358</v>
      </c>
    </row>
    <row r="11322" spans="18:19" x14ac:dyDescent="0.2">
      <c r="R11322" s="334">
        <v>28580</v>
      </c>
      <c r="S11322" s="319" t="s">
        <v>358</v>
      </c>
    </row>
    <row r="11323" spans="18:19" x14ac:dyDescent="0.2">
      <c r="R11323" s="334">
        <v>28581</v>
      </c>
      <c r="S11323" s="319" t="s">
        <v>358</v>
      </c>
    </row>
    <row r="11324" spans="18:19" x14ac:dyDescent="0.2">
      <c r="R11324" s="334">
        <v>28582</v>
      </c>
      <c r="S11324" s="319" t="s">
        <v>358</v>
      </c>
    </row>
    <row r="11325" spans="18:19" x14ac:dyDescent="0.2">
      <c r="R11325" s="334">
        <v>28583</v>
      </c>
      <c r="S11325" s="319" t="s">
        <v>358</v>
      </c>
    </row>
    <row r="11326" spans="18:19" x14ac:dyDescent="0.2">
      <c r="R11326" s="334">
        <v>28584</v>
      </c>
      <c r="S11326" s="319" t="s">
        <v>358</v>
      </c>
    </row>
    <row r="11327" spans="18:19" x14ac:dyDescent="0.2">
      <c r="R11327" s="334">
        <v>28585</v>
      </c>
      <c r="S11327" s="319" t="s">
        <v>358</v>
      </c>
    </row>
    <row r="11328" spans="18:19" x14ac:dyDescent="0.2">
      <c r="R11328" s="334">
        <v>28586</v>
      </c>
      <c r="S11328" s="319" t="s">
        <v>358</v>
      </c>
    </row>
    <row r="11329" spans="18:19" x14ac:dyDescent="0.2">
      <c r="R11329" s="334">
        <v>28587</v>
      </c>
      <c r="S11329" s="319" t="s">
        <v>358</v>
      </c>
    </row>
    <row r="11330" spans="18:19" x14ac:dyDescent="0.2">
      <c r="R11330" s="334">
        <v>28589</v>
      </c>
      <c r="S11330" s="319" t="s">
        <v>358</v>
      </c>
    </row>
    <row r="11331" spans="18:19" x14ac:dyDescent="0.2">
      <c r="R11331" s="334">
        <v>28590</v>
      </c>
      <c r="S11331" s="319" t="s">
        <v>358</v>
      </c>
    </row>
    <row r="11332" spans="18:19" x14ac:dyDescent="0.2">
      <c r="R11332" s="334">
        <v>28594</v>
      </c>
      <c r="S11332" s="319" t="s">
        <v>358</v>
      </c>
    </row>
    <row r="11333" spans="18:19" x14ac:dyDescent="0.2">
      <c r="R11333" s="334">
        <v>28601</v>
      </c>
      <c r="S11333" s="319" t="s">
        <v>358</v>
      </c>
    </row>
    <row r="11334" spans="18:19" x14ac:dyDescent="0.2">
      <c r="R11334" s="334">
        <v>28602</v>
      </c>
      <c r="S11334" s="319" t="s">
        <v>358</v>
      </c>
    </row>
    <row r="11335" spans="18:19" x14ac:dyDescent="0.2">
      <c r="R11335" s="334">
        <v>28603</v>
      </c>
      <c r="S11335" s="319" t="s">
        <v>358</v>
      </c>
    </row>
    <row r="11336" spans="18:19" x14ac:dyDescent="0.2">
      <c r="R11336" s="334">
        <v>28604</v>
      </c>
      <c r="S11336" s="319" t="s">
        <v>358</v>
      </c>
    </row>
    <row r="11337" spans="18:19" x14ac:dyDescent="0.2">
      <c r="R11337" s="334">
        <v>28605</v>
      </c>
      <c r="S11337" s="319" t="s">
        <v>358</v>
      </c>
    </row>
    <row r="11338" spans="18:19" x14ac:dyDescent="0.2">
      <c r="R11338" s="334">
        <v>28606</v>
      </c>
      <c r="S11338" s="319" t="s">
        <v>358</v>
      </c>
    </row>
    <row r="11339" spans="18:19" x14ac:dyDescent="0.2">
      <c r="R11339" s="334">
        <v>28607</v>
      </c>
      <c r="S11339" s="319" t="s">
        <v>358</v>
      </c>
    </row>
    <row r="11340" spans="18:19" x14ac:dyDescent="0.2">
      <c r="R11340" s="334">
        <v>28608</v>
      </c>
      <c r="S11340" s="319" t="s">
        <v>358</v>
      </c>
    </row>
    <row r="11341" spans="18:19" x14ac:dyDescent="0.2">
      <c r="R11341" s="334">
        <v>28609</v>
      </c>
      <c r="S11341" s="319" t="s">
        <v>358</v>
      </c>
    </row>
    <row r="11342" spans="18:19" x14ac:dyDescent="0.2">
      <c r="R11342" s="334">
        <v>28610</v>
      </c>
      <c r="S11342" s="319" t="s">
        <v>358</v>
      </c>
    </row>
    <row r="11343" spans="18:19" x14ac:dyDescent="0.2">
      <c r="R11343" s="334">
        <v>28611</v>
      </c>
      <c r="S11343" s="319" t="s">
        <v>358</v>
      </c>
    </row>
    <row r="11344" spans="18:19" x14ac:dyDescent="0.2">
      <c r="R11344" s="334">
        <v>28612</v>
      </c>
      <c r="S11344" s="319" t="s">
        <v>358</v>
      </c>
    </row>
    <row r="11345" spans="18:19" x14ac:dyDescent="0.2">
      <c r="R11345" s="334">
        <v>28613</v>
      </c>
      <c r="S11345" s="319" t="s">
        <v>358</v>
      </c>
    </row>
    <row r="11346" spans="18:19" x14ac:dyDescent="0.2">
      <c r="R11346" s="334">
        <v>28615</v>
      </c>
      <c r="S11346" s="319" t="s">
        <v>358</v>
      </c>
    </row>
    <row r="11347" spans="18:19" x14ac:dyDescent="0.2">
      <c r="R11347" s="334">
        <v>28616</v>
      </c>
      <c r="S11347" s="319" t="s">
        <v>350</v>
      </c>
    </row>
    <row r="11348" spans="18:19" x14ac:dyDescent="0.2">
      <c r="R11348" s="334">
        <v>28617</v>
      </c>
      <c r="S11348" s="319" t="s">
        <v>358</v>
      </c>
    </row>
    <row r="11349" spans="18:19" x14ac:dyDescent="0.2">
      <c r="R11349" s="334">
        <v>28618</v>
      </c>
      <c r="S11349" s="319" t="s">
        <v>358</v>
      </c>
    </row>
    <row r="11350" spans="18:19" x14ac:dyDescent="0.2">
      <c r="R11350" s="334">
        <v>28619</v>
      </c>
      <c r="S11350" s="319" t="s">
        <v>358</v>
      </c>
    </row>
    <row r="11351" spans="18:19" x14ac:dyDescent="0.2">
      <c r="R11351" s="334">
        <v>28621</v>
      </c>
      <c r="S11351" s="319" t="s">
        <v>358</v>
      </c>
    </row>
    <row r="11352" spans="18:19" x14ac:dyDescent="0.2">
      <c r="R11352" s="334">
        <v>28622</v>
      </c>
      <c r="S11352" s="319" t="s">
        <v>350</v>
      </c>
    </row>
    <row r="11353" spans="18:19" x14ac:dyDescent="0.2">
      <c r="R11353" s="334">
        <v>28623</v>
      </c>
      <c r="S11353" s="319" t="s">
        <v>358</v>
      </c>
    </row>
    <row r="11354" spans="18:19" x14ac:dyDescent="0.2">
      <c r="R11354" s="334">
        <v>28624</v>
      </c>
      <c r="S11354" s="319" t="s">
        <v>358</v>
      </c>
    </row>
    <row r="11355" spans="18:19" x14ac:dyDescent="0.2">
      <c r="R11355" s="334">
        <v>28625</v>
      </c>
      <c r="S11355" s="319" t="s">
        <v>358</v>
      </c>
    </row>
    <row r="11356" spans="18:19" x14ac:dyDescent="0.2">
      <c r="R11356" s="334">
        <v>28626</v>
      </c>
      <c r="S11356" s="319" t="s">
        <v>358</v>
      </c>
    </row>
    <row r="11357" spans="18:19" x14ac:dyDescent="0.2">
      <c r="R11357" s="334">
        <v>28627</v>
      </c>
      <c r="S11357" s="319" t="s">
        <v>358</v>
      </c>
    </row>
    <row r="11358" spans="18:19" x14ac:dyDescent="0.2">
      <c r="R11358" s="334">
        <v>28628</v>
      </c>
      <c r="S11358" s="319" t="s">
        <v>358</v>
      </c>
    </row>
    <row r="11359" spans="18:19" x14ac:dyDescent="0.2">
      <c r="R11359" s="334">
        <v>28629</v>
      </c>
      <c r="S11359" s="319" t="s">
        <v>358</v>
      </c>
    </row>
    <row r="11360" spans="18:19" x14ac:dyDescent="0.2">
      <c r="R11360" s="334">
        <v>28630</v>
      </c>
      <c r="S11360" s="319" t="s">
        <v>358</v>
      </c>
    </row>
    <row r="11361" spans="18:19" x14ac:dyDescent="0.2">
      <c r="R11361" s="334">
        <v>28631</v>
      </c>
      <c r="S11361" s="319" t="s">
        <v>358</v>
      </c>
    </row>
    <row r="11362" spans="18:19" x14ac:dyDescent="0.2">
      <c r="R11362" s="334">
        <v>28633</v>
      </c>
      <c r="S11362" s="319" t="s">
        <v>358</v>
      </c>
    </row>
    <row r="11363" spans="18:19" x14ac:dyDescent="0.2">
      <c r="R11363" s="334">
        <v>28634</v>
      </c>
      <c r="S11363" s="319" t="s">
        <v>358</v>
      </c>
    </row>
    <row r="11364" spans="18:19" x14ac:dyDescent="0.2">
      <c r="R11364" s="334">
        <v>28635</v>
      </c>
      <c r="S11364" s="319" t="s">
        <v>358</v>
      </c>
    </row>
    <row r="11365" spans="18:19" x14ac:dyDescent="0.2">
      <c r="R11365" s="334">
        <v>28636</v>
      </c>
      <c r="S11365" s="319" t="s">
        <v>358</v>
      </c>
    </row>
    <row r="11366" spans="18:19" x14ac:dyDescent="0.2">
      <c r="R11366" s="334">
        <v>28637</v>
      </c>
      <c r="S11366" s="319" t="s">
        <v>358</v>
      </c>
    </row>
    <row r="11367" spans="18:19" x14ac:dyDescent="0.2">
      <c r="R11367" s="334">
        <v>28638</v>
      </c>
      <c r="S11367" s="319" t="s">
        <v>358</v>
      </c>
    </row>
    <row r="11368" spans="18:19" x14ac:dyDescent="0.2">
      <c r="R11368" s="334">
        <v>28640</v>
      </c>
      <c r="S11368" s="319" t="s">
        <v>358</v>
      </c>
    </row>
    <row r="11369" spans="18:19" x14ac:dyDescent="0.2">
      <c r="R11369" s="334">
        <v>28641</v>
      </c>
      <c r="S11369" s="319" t="s">
        <v>350</v>
      </c>
    </row>
    <row r="11370" spans="18:19" x14ac:dyDescent="0.2">
      <c r="R11370" s="334">
        <v>28642</v>
      </c>
      <c r="S11370" s="319" t="s">
        <v>358</v>
      </c>
    </row>
    <row r="11371" spans="18:19" x14ac:dyDescent="0.2">
      <c r="R11371" s="334">
        <v>28643</v>
      </c>
      <c r="S11371" s="319" t="s">
        <v>358</v>
      </c>
    </row>
    <row r="11372" spans="18:19" x14ac:dyDescent="0.2">
      <c r="R11372" s="334">
        <v>28644</v>
      </c>
      <c r="S11372" s="319" t="s">
        <v>358</v>
      </c>
    </row>
    <row r="11373" spans="18:19" x14ac:dyDescent="0.2">
      <c r="R11373" s="334">
        <v>28645</v>
      </c>
      <c r="S11373" s="319" t="s">
        <v>358</v>
      </c>
    </row>
    <row r="11374" spans="18:19" x14ac:dyDescent="0.2">
      <c r="R11374" s="334">
        <v>28646</v>
      </c>
      <c r="S11374" s="319" t="s">
        <v>350</v>
      </c>
    </row>
    <row r="11375" spans="18:19" x14ac:dyDescent="0.2">
      <c r="R11375" s="334">
        <v>28647</v>
      </c>
      <c r="S11375" s="319" t="s">
        <v>350</v>
      </c>
    </row>
    <row r="11376" spans="18:19" x14ac:dyDescent="0.2">
      <c r="R11376" s="334">
        <v>28649</v>
      </c>
      <c r="S11376" s="319" t="s">
        <v>358</v>
      </c>
    </row>
    <row r="11377" spans="18:19" x14ac:dyDescent="0.2">
      <c r="R11377" s="334">
        <v>28650</v>
      </c>
      <c r="S11377" s="319" t="s">
        <v>358</v>
      </c>
    </row>
    <row r="11378" spans="18:19" x14ac:dyDescent="0.2">
      <c r="R11378" s="334">
        <v>28651</v>
      </c>
      <c r="S11378" s="319" t="s">
        <v>358</v>
      </c>
    </row>
    <row r="11379" spans="18:19" x14ac:dyDescent="0.2">
      <c r="R11379" s="334">
        <v>28652</v>
      </c>
      <c r="S11379" s="319" t="s">
        <v>350</v>
      </c>
    </row>
    <row r="11380" spans="18:19" x14ac:dyDescent="0.2">
      <c r="R11380" s="334">
        <v>28653</v>
      </c>
      <c r="S11380" s="319" t="s">
        <v>350</v>
      </c>
    </row>
    <row r="11381" spans="18:19" x14ac:dyDescent="0.2">
      <c r="R11381" s="334">
        <v>28654</v>
      </c>
      <c r="S11381" s="319" t="s">
        <v>358</v>
      </c>
    </row>
    <row r="11382" spans="18:19" x14ac:dyDescent="0.2">
      <c r="R11382" s="334">
        <v>28655</v>
      </c>
      <c r="S11382" s="319" t="s">
        <v>358</v>
      </c>
    </row>
    <row r="11383" spans="18:19" x14ac:dyDescent="0.2">
      <c r="R11383" s="334">
        <v>28656</v>
      </c>
      <c r="S11383" s="319" t="s">
        <v>358</v>
      </c>
    </row>
    <row r="11384" spans="18:19" x14ac:dyDescent="0.2">
      <c r="R11384" s="334">
        <v>28657</v>
      </c>
      <c r="S11384" s="319" t="s">
        <v>350</v>
      </c>
    </row>
    <row r="11385" spans="18:19" x14ac:dyDescent="0.2">
      <c r="R11385" s="334">
        <v>28658</v>
      </c>
      <c r="S11385" s="319" t="s">
        <v>358</v>
      </c>
    </row>
    <row r="11386" spans="18:19" x14ac:dyDescent="0.2">
      <c r="R11386" s="334">
        <v>28659</v>
      </c>
      <c r="S11386" s="319" t="s">
        <v>358</v>
      </c>
    </row>
    <row r="11387" spans="18:19" x14ac:dyDescent="0.2">
      <c r="R11387" s="334">
        <v>28660</v>
      </c>
      <c r="S11387" s="319" t="s">
        <v>358</v>
      </c>
    </row>
    <row r="11388" spans="18:19" x14ac:dyDescent="0.2">
      <c r="R11388" s="334">
        <v>28661</v>
      </c>
      <c r="S11388" s="319" t="s">
        <v>358</v>
      </c>
    </row>
    <row r="11389" spans="18:19" x14ac:dyDescent="0.2">
      <c r="R11389" s="334">
        <v>28662</v>
      </c>
      <c r="S11389" s="319" t="s">
        <v>350</v>
      </c>
    </row>
    <row r="11390" spans="18:19" x14ac:dyDescent="0.2">
      <c r="R11390" s="334">
        <v>28663</v>
      </c>
      <c r="S11390" s="319" t="s">
        <v>358</v>
      </c>
    </row>
    <row r="11391" spans="18:19" x14ac:dyDescent="0.2">
      <c r="R11391" s="334">
        <v>28664</v>
      </c>
      <c r="S11391" s="319" t="s">
        <v>350</v>
      </c>
    </row>
    <row r="11392" spans="18:19" x14ac:dyDescent="0.2">
      <c r="R11392" s="334">
        <v>28665</v>
      </c>
      <c r="S11392" s="319" t="s">
        <v>358</v>
      </c>
    </row>
    <row r="11393" spans="18:19" x14ac:dyDescent="0.2">
      <c r="R11393" s="334">
        <v>28666</v>
      </c>
      <c r="S11393" s="319" t="s">
        <v>358</v>
      </c>
    </row>
    <row r="11394" spans="18:19" x14ac:dyDescent="0.2">
      <c r="R11394" s="334">
        <v>28667</v>
      </c>
      <c r="S11394" s="319" t="s">
        <v>358</v>
      </c>
    </row>
    <row r="11395" spans="18:19" x14ac:dyDescent="0.2">
      <c r="R11395" s="334">
        <v>28668</v>
      </c>
      <c r="S11395" s="319" t="s">
        <v>358</v>
      </c>
    </row>
    <row r="11396" spans="18:19" x14ac:dyDescent="0.2">
      <c r="R11396" s="334">
        <v>28669</v>
      </c>
      <c r="S11396" s="319" t="s">
        <v>358</v>
      </c>
    </row>
    <row r="11397" spans="18:19" x14ac:dyDescent="0.2">
      <c r="R11397" s="334">
        <v>28670</v>
      </c>
      <c r="S11397" s="319" t="s">
        <v>358</v>
      </c>
    </row>
    <row r="11398" spans="18:19" x14ac:dyDescent="0.2">
      <c r="R11398" s="334">
        <v>28671</v>
      </c>
      <c r="S11398" s="319" t="s">
        <v>358</v>
      </c>
    </row>
    <row r="11399" spans="18:19" x14ac:dyDescent="0.2">
      <c r="R11399" s="334">
        <v>28672</v>
      </c>
      <c r="S11399" s="319" t="s">
        <v>358</v>
      </c>
    </row>
    <row r="11400" spans="18:19" x14ac:dyDescent="0.2">
      <c r="R11400" s="334">
        <v>28673</v>
      </c>
      <c r="S11400" s="319" t="s">
        <v>358</v>
      </c>
    </row>
    <row r="11401" spans="18:19" x14ac:dyDescent="0.2">
      <c r="R11401" s="334">
        <v>28675</v>
      </c>
      <c r="S11401" s="319" t="s">
        <v>358</v>
      </c>
    </row>
    <row r="11402" spans="18:19" x14ac:dyDescent="0.2">
      <c r="R11402" s="334">
        <v>28676</v>
      </c>
      <c r="S11402" s="319" t="s">
        <v>358</v>
      </c>
    </row>
    <row r="11403" spans="18:19" x14ac:dyDescent="0.2">
      <c r="R11403" s="334">
        <v>28677</v>
      </c>
      <c r="S11403" s="319" t="s">
        <v>358</v>
      </c>
    </row>
    <row r="11404" spans="18:19" x14ac:dyDescent="0.2">
      <c r="R11404" s="334">
        <v>28678</v>
      </c>
      <c r="S11404" s="319" t="s">
        <v>358</v>
      </c>
    </row>
    <row r="11405" spans="18:19" x14ac:dyDescent="0.2">
      <c r="R11405" s="334">
        <v>28679</v>
      </c>
      <c r="S11405" s="319" t="s">
        <v>358</v>
      </c>
    </row>
    <row r="11406" spans="18:19" x14ac:dyDescent="0.2">
      <c r="R11406" s="334">
        <v>28680</v>
      </c>
      <c r="S11406" s="319" t="s">
        <v>358</v>
      </c>
    </row>
    <row r="11407" spans="18:19" x14ac:dyDescent="0.2">
      <c r="R11407" s="334">
        <v>28681</v>
      </c>
      <c r="S11407" s="319" t="s">
        <v>358</v>
      </c>
    </row>
    <row r="11408" spans="18:19" x14ac:dyDescent="0.2">
      <c r="R11408" s="334">
        <v>28682</v>
      </c>
      <c r="S11408" s="319" t="s">
        <v>358</v>
      </c>
    </row>
    <row r="11409" spans="18:19" x14ac:dyDescent="0.2">
      <c r="R11409" s="334">
        <v>28683</v>
      </c>
      <c r="S11409" s="319" t="s">
        <v>358</v>
      </c>
    </row>
    <row r="11410" spans="18:19" x14ac:dyDescent="0.2">
      <c r="R11410" s="334">
        <v>28684</v>
      </c>
      <c r="S11410" s="319" t="s">
        <v>358</v>
      </c>
    </row>
    <row r="11411" spans="18:19" x14ac:dyDescent="0.2">
      <c r="R11411" s="334">
        <v>28685</v>
      </c>
      <c r="S11411" s="319" t="s">
        <v>358</v>
      </c>
    </row>
    <row r="11412" spans="18:19" x14ac:dyDescent="0.2">
      <c r="R11412" s="334">
        <v>28687</v>
      </c>
      <c r="S11412" s="319" t="s">
        <v>358</v>
      </c>
    </row>
    <row r="11413" spans="18:19" x14ac:dyDescent="0.2">
      <c r="R11413" s="334">
        <v>28688</v>
      </c>
      <c r="S11413" s="319" t="s">
        <v>358</v>
      </c>
    </row>
    <row r="11414" spans="18:19" x14ac:dyDescent="0.2">
      <c r="R11414" s="334">
        <v>28689</v>
      </c>
      <c r="S11414" s="319" t="s">
        <v>358</v>
      </c>
    </row>
    <row r="11415" spans="18:19" x14ac:dyDescent="0.2">
      <c r="R11415" s="334">
        <v>28690</v>
      </c>
      <c r="S11415" s="319" t="s">
        <v>358</v>
      </c>
    </row>
    <row r="11416" spans="18:19" x14ac:dyDescent="0.2">
      <c r="R11416" s="334">
        <v>28691</v>
      </c>
      <c r="S11416" s="319" t="s">
        <v>358</v>
      </c>
    </row>
    <row r="11417" spans="18:19" x14ac:dyDescent="0.2">
      <c r="R11417" s="334">
        <v>28692</v>
      </c>
      <c r="S11417" s="319" t="s">
        <v>358</v>
      </c>
    </row>
    <row r="11418" spans="18:19" x14ac:dyDescent="0.2">
      <c r="R11418" s="334">
        <v>28693</v>
      </c>
      <c r="S11418" s="319" t="s">
        <v>358</v>
      </c>
    </row>
    <row r="11419" spans="18:19" x14ac:dyDescent="0.2">
      <c r="R11419" s="334">
        <v>28694</v>
      </c>
      <c r="S11419" s="319" t="s">
        <v>358</v>
      </c>
    </row>
    <row r="11420" spans="18:19" x14ac:dyDescent="0.2">
      <c r="R11420" s="334">
        <v>28697</v>
      </c>
      <c r="S11420" s="319" t="s">
        <v>358</v>
      </c>
    </row>
    <row r="11421" spans="18:19" x14ac:dyDescent="0.2">
      <c r="R11421" s="334">
        <v>28698</v>
      </c>
      <c r="S11421" s="319" t="s">
        <v>358</v>
      </c>
    </row>
    <row r="11422" spans="18:19" x14ac:dyDescent="0.2">
      <c r="R11422" s="334">
        <v>28699</v>
      </c>
      <c r="S11422" s="319" t="s">
        <v>358</v>
      </c>
    </row>
    <row r="11423" spans="18:19" x14ac:dyDescent="0.2">
      <c r="R11423" s="334">
        <v>28701</v>
      </c>
      <c r="S11423" s="319" t="s">
        <v>350</v>
      </c>
    </row>
    <row r="11424" spans="18:19" x14ac:dyDescent="0.2">
      <c r="R11424" s="334">
        <v>28702</v>
      </c>
      <c r="S11424" s="319" t="s">
        <v>358</v>
      </c>
    </row>
    <row r="11425" spans="18:19" x14ac:dyDescent="0.2">
      <c r="R11425" s="334">
        <v>28704</v>
      </c>
      <c r="S11425" s="319" t="s">
        <v>358</v>
      </c>
    </row>
    <row r="11426" spans="18:19" x14ac:dyDescent="0.2">
      <c r="R11426" s="334">
        <v>28705</v>
      </c>
      <c r="S11426" s="319" t="s">
        <v>358</v>
      </c>
    </row>
    <row r="11427" spans="18:19" x14ac:dyDescent="0.2">
      <c r="R11427" s="334">
        <v>28707</v>
      </c>
      <c r="S11427" s="319" t="s">
        <v>358</v>
      </c>
    </row>
    <row r="11428" spans="18:19" x14ac:dyDescent="0.2">
      <c r="R11428" s="334">
        <v>28708</v>
      </c>
      <c r="S11428" s="319" t="s">
        <v>358</v>
      </c>
    </row>
    <row r="11429" spans="18:19" x14ac:dyDescent="0.2">
      <c r="R11429" s="334">
        <v>28709</v>
      </c>
      <c r="S11429" s="319" t="s">
        <v>350</v>
      </c>
    </row>
    <row r="11430" spans="18:19" x14ac:dyDescent="0.2">
      <c r="R11430" s="334">
        <v>28710</v>
      </c>
      <c r="S11430" s="319" t="s">
        <v>358</v>
      </c>
    </row>
    <row r="11431" spans="18:19" x14ac:dyDescent="0.2">
      <c r="R11431" s="334">
        <v>28711</v>
      </c>
      <c r="S11431" s="319" t="s">
        <v>358</v>
      </c>
    </row>
    <row r="11432" spans="18:19" x14ac:dyDescent="0.2">
      <c r="R11432" s="334">
        <v>28712</v>
      </c>
      <c r="S11432" s="319" t="s">
        <v>358</v>
      </c>
    </row>
    <row r="11433" spans="18:19" x14ac:dyDescent="0.2">
      <c r="R11433" s="334">
        <v>28713</v>
      </c>
      <c r="S11433" s="319" t="s">
        <v>350</v>
      </c>
    </row>
    <row r="11434" spans="18:19" x14ac:dyDescent="0.2">
      <c r="R11434" s="334">
        <v>28714</v>
      </c>
      <c r="S11434" s="319" t="s">
        <v>358</v>
      </c>
    </row>
    <row r="11435" spans="18:19" x14ac:dyDescent="0.2">
      <c r="R11435" s="334">
        <v>28715</v>
      </c>
      <c r="S11435" s="319" t="s">
        <v>350</v>
      </c>
    </row>
    <row r="11436" spans="18:19" x14ac:dyDescent="0.2">
      <c r="R11436" s="334">
        <v>28716</v>
      </c>
      <c r="S11436" s="319" t="s">
        <v>350</v>
      </c>
    </row>
    <row r="11437" spans="18:19" x14ac:dyDescent="0.2">
      <c r="R11437" s="334">
        <v>28717</v>
      </c>
      <c r="S11437" s="319" t="s">
        <v>358</v>
      </c>
    </row>
    <row r="11438" spans="18:19" x14ac:dyDescent="0.2">
      <c r="R11438" s="334">
        <v>28718</v>
      </c>
      <c r="S11438" s="319" t="s">
        <v>358</v>
      </c>
    </row>
    <row r="11439" spans="18:19" x14ac:dyDescent="0.2">
      <c r="R11439" s="334">
        <v>28719</v>
      </c>
      <c r="S11439" s="319" t="s">
        <v>350</v>
      </c>
    </row>
    <row r="11440" spans="18:19" x14ac:dyDescent="0.2">
      <c r="R11440" s="334">
        <v>28720</v>
      </c>
      <c r="S11440" s="319" t="s">
        <v>358</v>
      </c>
    </row>
    <row r="11441" spans="18:19" x14ac:dyDescent="0.2">
      <c r="R11441" s="334">
        <v>28721</v>
      </c>
      <c r="S11441" s="319" t="s">
        <v>350</v>
      </c>
    </row>
    <row r="11442" spans="18:19" x14ac:dyDescent="0.2">
      <c r="R11442" s="334">
        <v>28722</v>
      </c>
      <c r="S11442" s="319" t="s">
        <v>358</v>
      </c>
    </row>
    <row r="11443" spans="18:19" x14ac:dyDescent="0.2">
      <c r="R11443" s="334">
        <v>28723</v>
      </c>
      <c r="S11443" s="319" t="s">
        <v>350</v>
      </c>
    </row>
    <row r="11444" spans="18:19" x14ac:dyDescent="0.2">
      <c r="R11444" s="334">
        <v>28724</v>
      </c>
      <c r="S11444" s="319" t="s">
        <v>358</v>
      </c>
    </row>
    <row r="11445" spans="18:19" x14ac:dyDescent="0.2">
      <c r="R11445" s="334">
        <v>28725</v>
      </c>
      <c r="S11445" s="319" t="s">
        <v>358</v>
      </c>
    </row>
    <row r="11446" spans="18:19" x14ac:dyDescent="0.2">
      <c r="R11446" s="334">
        <v>28726</v>
      </c>
      <c r="S11446" s="319" t="s">
        <v>358</v>
      </c>
    </row>
    <row r="11447" spans="18:19" x14ac:dyDescent="0.2">
      <c r="R11447" s="334">
        <v>28727</v>
      </c>
      <c r="S11447" s="319" t="s">
        <v>358</v>
      </c>
    </row>
    <row r="11448" spans="18:19" x14ac:dyDescent="0.2">
      <c r="R11448" s="334">
        <v>28728</v>
      </c>
      <c r="S11448" s="319" t="s">
        <v>358</v>
      </c>
    </row>
    <row r="11449" spans="18:19" x14ac:dyDescent="0.2">
      <c r="R11449" s="334">
        <v>28729</v>
      </c>
      <c r="S11449" s="319" t="s">
        <v>358</v>
      </c>
    </row>
    <row r="11450" spans="18:19" x14ac:dyDescent="0.2">
      <c r="R11450" s="334">
        <v>28730</v>
      </c>
      <c r="S11450" s="319" t="s">
        <v>358</v>
      </c>
    </row>
    <row r="11451" spans="18:19" x14ac:dyDescent="0.2">
      <c r="R11451" s="334">
        <v>28731</v>
      </c>
      <c r="S11451" s="319" t="s">
        <v>358</v>
      </c>
    </row>
    <row r="11452" spans="18:19" x14ac:dyDescent="0.2">
      <c r="R11452" s="334">
        <v>28732</v>
      </c>
      <c r="S11452" s="319" t="s">
        <v>358</v>
      </c>
    </row>
    <row r="11453" spans="18:19" x14ac:dyDescent="0.2">
      <c r="R11453" s="334">
        <v>28733</v>
      </c>
      <c r="S11453" s="319" t="s">
        <v>358</v>
      </c>
    </row>
    <row r="11454" spans="18:19" x14ac:dyDescent="0.2">
      <c r="R11454" s="334">
        <v>28734</v>
      </c>
      <c r="S11454" s="319" t="s">
        <v>358</v>
      </c>
    </row>
    <row r="11455" spans="18:19" x14ac:dyDescent="0.2">
      <c r="R11455" s="334">
        <v>28735</v>
      </c>
      <c r="S11455" s="319" t="s">
        <v>358</v>
      </c>
    </row>
    <row r="11456" spans="18:19" x14ac:dyDescent="0.2">
      <c r="R11456" s="334">
        <v>28736</v>
      </c>
      <c r="S11456" s="319" t="s">
        <v>358</v>
      </c>
    </row>
    <row r="11457" spans="18:19" x14ac:dyDescent="0.2">
      <c r="R11457" s="334">
        <v>28737</v>
      </c>
      <c r="S11457" s="319" t="s">
        <v>358</v>
      </c>
    </row>
    <row r="11458" spans="18:19" x14ac:dyDescent="0.2">
      <c r="R11458" s="334">
        <v>28738</v>
      </c>
      <c r="S11458" s="319" t="s">
        <v>358</v>
      </c>
    </row>
    <row r="11459" spans="18:19" x14ac:dyDescent="0.2">
      <c r="R11459" s="334">
        <v>28739</v>
      </c>
      <c r="S11459" s="319" t="s">
        <v>358</v>
      </c>
    </row>
    <row r="11460" spans="18:19" x14ac:dyDescent="0.2">
      <c r="R11460" s="334">
        <v>28740</v>
      </c>
      <c r="S11460" s="319" t="s">
        <v>358</v>
      </c>
    </row>
    <row r="11461" spans="18:19" x14ac:dyDescent="0.2">
      <c r="R11461" s="334">
        <v>28741</v>
      </c>
      <c r="S11461" s="319" t="s">
        <v>358</v>
      </c>
    </row>
    <row r="11462" spans="18:19" x14ac:dyDescent="0.2">
      <c r="R11462" s="334">
        <v>28742</v>
      </c>
      <c r="S11462" s="319" t="s">
        <v>350</v>
      </c>
    </row>
    <row r="11463" spans="18:19" x14ac:dyDescent="0.2">
      <c r="R11463" s="334">
        <v>28743</v>
      </c>
      <c r="S11463" s="319" t="s">
        <v>350</v>
      </c>
    </row>
    <row r="11464" spans="18:19" x14ac:dyDescent="0.2">
      <c r="R11464" s="334">
        <v>28744</v>
      </c>
      <c r="S11464" s="319" t="s">
        <v>358</v>
      </c>
    </row>
    <row r="11465" spans="18:19" x14ac:dyDescent="0.2">
      <c r="R11465" s="334">
        <v>28745</v>
      </c>
      <c r="S11465" s="319" t="s">
        <v>358</v>
      </c>
    </row>
    <row r="11466" spans="18:19" x14ac:dyDescent="0.2">
      <c r="R11466" s="334">
        <v>28746</v>
      </c>
      <c r="S11466" s="319" t="s">
        <v>358</v>
      </c>
    </row>
    <row r="11467" spans="18:19" x14ac:dyDescent="0.2">
      <c r="R11467" s="334">
        <v>28747</v>
      </c>
      <c r="S11467" s="319" t="s">
        <v>358</v>
      </c>
    </row>
    <row r="11468" spans="18:19" x14ac:dyDescent="0.2">
      <c r="R11468" s="334">
        <v>28748</v>
      </c>
      <c r="S11468" s="319" t="s">
        <v>350</v>
      </c>
    </row>
    <row r="11469" spans="18:19" x14ac:dyDescent="0.2">
      <c r="R11469" s="334">
        <v>28749</v>
      </c>
      <c r="S11469" s="319" t="s">
        <v>358</v>
      </c>
    </row>
    <row r="11470" spans="18:19" x14ac:dyDescent="0.2">
      <c r="R11470" s="334">
        <v>28750</v>
      </c>
      <c r="S11470" s="319" t="s">
        <v>358</v>
      </c>
    </row>
    <row r="11471" spans="18:19" x14ac:dyDescent="0.2">
      <c r="R11471" s="334">
        <v>28751</v>
      </c>
      <c r="S11471" s="319" t="s">
        <v>350</v>
      </c>
    </row>
    <row r="11472" spans="18:19" x14ac:dyDescent="0.2">
      <c r="R11472" s="334">
        <v>28752</v>
      </c>
      <c r="S11472" s="319" t="s">
        <v>358</v>
      </c>
    </row>
    <row r="11473" spans="18:19" x14ac:dyDescent="0.2">
      <c r="R11473" s="334">
        <v>28753</v>
      </c>
      <c r="S11473" s="319" t="s">
        <v>350</v>
      </c>
    </row>
    <row r="11474" spans="18:19" x14ac:dyDescent="0.2">
      <c r="R11474" s="334">
        <v>28754</v>
      </c>
      <c r="S11474" s="319" t="s">
        <v>358</v>
      </c>
    </row>
    <row r="11475" spans="18:19" x14ac:dyDescent="0.2">
      <c r="R11475" s="334">
        <v>28755</v>
      </c>
      <c r="S11475" s="319" t="s">
        <v>358</v>
      </c>
    </row>
    <row r="11476" spans="18:19" x14ac:dyDescent="0.2">
      <c r="R11476" s="334">
        <v>28756</v>
      </c>
      <c r="S11476" s="319" t="s">
        <v>358</v>
      </c>
    </row>
    <row r="11477" spans="18:19" x14ac:dyDescent="0.2">
      <c r="R11477" s="334">
        <v>28757</v>
      </c>
      <c r="S11477" s="319" t="s">
        <v>358</v>
      </c>
    </row>
    <row r="11478" spans="18:19" x14ac:dyDescent="0.2">
      <c r="R11478" s="334">
        <v>28758</v>
      </c>
      <c r="S11478" s="319" t="s">
        <v>358</v>
      </c>
    </row>
    <row r="11479" spans="18:19" x14ac:dyDescent="0.2">
      <c r="R11479" s="334">
        <v>28759</v>
      </c>
      <c r="S11479" s="319" t="s">
        <v>350</v>
      </c>
    </row>
    <row r="11480" spans="18:19" x14ac:dyDescent="0.2">
      <c r="R11480" s="334">
        <v>28760</v>
      </c>
      <c r="S11480" s="319" t="s">
        <v>358</v>
      </c>
    </row>
    <row r="11481" spans="18:19" x14ac:dyDescent="0.2">
      <c r="R11481" s="334">
        <v>28761</v>
      </c>
      <c r="S11481" s="319" t="s">
        <v>358</v>
      </c>
    </row>
    <row r="11482" spans="18:19" x14ac:dyDescent="0.2">
      <c r="R11482" s="334">
        <v>28762</v>
      </c>
      <c r="S11482" s="319" t="s">
        <v>358</v>
      </c>
    </row>
    <row r="11483" spans="18:19" x14ac:dyDescent="0.2">
      <c r="R11483" s="334">
        <v>28763</v>
      </c>
      <c r="S11483" s="319" t="s">
        <v>350</v>
      </c>
    </row>
    <row r="11484" spans="18:19" x14ac:dyDescent="0.2">
      <c r="R11484" s="334">
        <v>28765</v>
      </c>
      <c r="S11484" s="319" t="s">
        <v>350</v>
      </c>
    </row>
    <row r="11485" spans="18:19" x14ac:dyDescent="0.2">
      <c r="R11485" s="334">
        <v>28766</v>
      </c>
      <c r="S11485" s="319" t="s">
        <v>358</v>
      </c>
    </row>
    <row r="11486" spans="18:19" x14ac:dyDescent="0.2">
      <c r="R11486" s="334">
        <v>28768</v>
      </c>
      <c r="S11486" s="319" t="s">
        <v>358</v>
      </c>
    </row>
    <row r="11487" spans="18:19" x14ac:dyDescent="0.2">
      <c r="R11487" s="334">
        <v>28770</v>
      </c>
      <c r="S11487" s="319" t="s">
        <v>358</v>
      </c>
    </row>
    <row r="11488" spans="18:19" x14ac:dyDescent="0.2">
      <c r="R11488" s="334">
        <v>28771</v>
      </c>
      <c r="S11488" s="319" t="s">
        <v>350</v>
      </c>
    </row>
    <row r="11489" spans="18:19" x14ac:dyDescent="0.2">
      <c r="R11489" s="334">
        <v>28772</v>
      </c>
      <c r="S11489" s="319" t="s">
        <v>358</v>
      </c>
    </row>
    <row r="11490" spans="18:19" x14ac:dyDescent="0.2">
      <c r="R11490" s="334">
        <v>28773</v>
      </c>
      <c r="S11490" s="319" t="s">
        <v>358</v>
      </c>
    </row>
    <row r="11491" spans="18:19" x14ac:dyDescent="0.2">
      <c r="R11491" s="334">
        <v>28774</v>
      </c>
      <c r="S11491" s="319" t="s">
        <v>358</v>
      </c>
    </row>
    <row r="11492" spans="18:19" x14ac:dyDescent="0.2">
      <c r="R11492" s="334">
        <v>28775</v>
      </c>
      <c r="S11492" s="319" t="s">
        <v>350</v>
      </c>
    </row>
    <row r="11493" spans="18:19" x14ac:dyDescent="0.2">
      <c r="R11493" s="334">
        <v>28776</v>
      </c>
      <c r="S11493" s="319" t="s">
        <v>358</v>
      </c>
    </row>
    <row r="11494" spans="18:19" x14ac:dyDescent="0.2">
      <c r="R11494" s="334">
        <v>28777</v>
      </c>
      <c r="S11494" s="319" t="s">
        <v>350</v>
      </c>
    </row>
    <row r="11495" spans="18:19" x14ac:dyDescent="0.2">
      <c r="R11495" s="334">
        <v>28778</v>
      </c>
      <c r="S11495" s="319" t="s">
        <v>358</v>
      </c>
    </row>
    <row r="11496" spans="18:19" x14ac:dyDescent="0.2">
      <c r="R11496" s="334">
        <v>28779</v>
      </c>
      <c r="S11496" s="319" t="s">
        <v>350</v>
      </c>
    </row>
    <row r="11497" spans="18:19" x14ac:dyDescent="0.2">
      <c r="R11497" s="334">
        <v>28781</v>
      </c>
      <c r="S11497" s="319" t="s">
        <v>358</v>
      </c>
    </row>
    <row r="11498" spans="18:19" x14ac:dyDescent="0.2">
      <c r="R11498" s="334">
        <v>28782</v>
      </c>
      <c r="S11498" s="319" t="s">
        <v>358</v>
      </c>
    </row>
    <row r="11499" spans="18:19" x14ac:dyDescent="0.2">
      <c r="R11499" s="334">
        <v>28783</v>
      </c>
      <c r="S11499" s="319" t="s">
        <v>358</v>
      </c>
    </row>
    <row r="11500" spans="18:19" x14ac:dyDescent="0.2">
      <c r="R11500" s="334">
        <v>28784</v>
      </c>
      <c r="S11500" s="319" t="s">
        <v>358</v>
      </c>
    </row>
    <row r="11501" spans="18:19" x14ac:dyDescent="0.2">
      <c r="R11501" s="334">
        <v>28785</v>
      </c>
      <c r="S11501" s="319" t="s">
        <v>358</v>
      </c>
    </row>
    <row r="11502" spans="18:19" x14ac:dyDescent="0.2">
      <c r="R11502" s="334">
        <v>28786</v>
      </c>
      <c r="S11502" s="319" t="s">
        <v>358</v>
      </c>
    </row>
    <row r="11503" spans="18:19" x14ac:dyDescent="0.2">
      <c r="R11503" s="334">
        <v>28787</v>
      </c>
      <c r="S11503" s="319" t="s">
        <v>350</v>
      </c>
    </row>
    <row r="11504" spans="18:19" x14ac:dyDescent="0.2">
      <c r="R11504" s="334">
        <v>28788</v>
      </c>
      <c r="S11504" s="319" t="s">
        <v>358</v>
      </c>
    </row>
    <row r="11505" spans="18:19" x14ac:dyDescent="0.2">
      <c r="R11505" s="334">
        <v>28789</v>
      </c>
      <c r="S11505" s="319" t="s">
        <v>350</v>
      </c>
    </row>
    <row r="11506" spans="18:19" x14ac:dyDescent="0.2">
      <c r="R11506" s="334">
        <v>28790</v>
      </c>
      <c r="S11506" s="319" t="s">
        <v>358</v>
      </c>
    </row>
    <row r="11507" spans="18:19" x14ac:dyDescent="0.2">
      <c r="R11507" s="334">
        <v>28791</v>
      </c>
      <c r="S11507" s="319" t="s">
        <v>358</v>
      </c>
    </row>
    <row r="11508" spans="18:19" x14ac:dyDescent="0.2">
      <c r="R11508" s="334">
        <v>28792</v>
      </c>
      <c r="S11508" s="319" t="s">
        <v>358</v>
      </c>
    </row>
    <row r="11509" spans="18:19" x14ac:dyDescent="0.2">
      <c r="R11509" s="334">
        <v>28793</v>
      </c>
      <c r="S11509" s="319" t="s">
        <v>358</v>
      </c>
    </row>
    <row r="11510" spans="18:19" x14ac:dyDescent="0.2">
      <c r="R11510" s="334">
        <v>28801</v>
      </c>
      <c r="S11510" s="319" t="s">
        <v>358</v>
      </c>
    </row>
    <row r="11511" spans="18:19" x14ac:dyDescent="0.2">
      <c r="R11511" s="334">
        <v>28802</v>
      </c>
      <c r="S11511" s="319" t="s">
        <v>358</v>
      </c>
    </row>
    <row r="11512" spans="18:19" x14ac:dyDescent="0.2">
      <c r="R11512" s="334">
        <v>28803</v>
      </c>
      <c r="S11512" s="319" t="s">
        <v>358</v>
      </c>
    </row>
    <row r="11513" spans="18:19" x14ac:dyDescent="0.2">
      <c r="R11513" s="334">
        <v>28804</v>
      </c>
      <c r="S11513" s="319" t="s">
        <v>358</v>
      </c>
    </row>
    <row r="11514" spans="18:19" x14ac:dyDescent="0.2">
      <c r="R11514" s="334">
        <v>28805</v>
      </c>
      <c r="S11514" s="319" t="s">
        <v>358</v>
      </c>
    </row>
    <row r="11515" spans="18:19" x14ac:dyDescent="0.2">
      <c r="R11515" s="334">
        <v>28806</v>
      </c>
      <c r="S11515" s="319" t="s">
        <v>350</v>
      </c>
    </row>
    <row r="11516" spans="18:19" x14ac:dyDescent="0.2">
      <c r="R11516" s="334">
        <v>28810</v>
      </c>
      <c r="S11516" s="319" t="s">
        <v>358</v>
      </c>
    </row>
    <row r="11517" spans="18:19" x14ac:dyDescent="0.2">
      <c r="R11517" s="334">
        <v>28813</v>
      </c>
      <c r="S11517" s="319" t="s">
        <v>358</v>
      </c>
    </row>
    <row r="11518" spans="18:19" x14ac:dyDescent="0.2">
      <c r="R11518" s="334">
        <v>28814</v>
      </c>
      <c r="S11518" s="319" t="s">
        <v>358</v>
      </c>
    </row>
    <row r="11519" spans="18:19" x14ac:dyDescent="0.2">
      <c r="R11519" s="334">
        <v>28815</v>
      </c>
      <c r="S11519" s="319" t="s">
        <v>358</v>
      </c>
    </row>
    <row r="11520" spans="18:19" x14ac:dyDescent="0.2">
      <c r="R11520" s="334">
        <v>28816</v>
      </c>
      <c r="S11520" s="319" t="s">
        <v>358</v>
      </c>
    </row>
    <row r="11521" spans="18:19" x14ac:dyDescent="0.2">
      <c r="R11521" s="334">
        <v>28901</v>
      </c>
      <c r="S11521" s="319" t="s">
        <v>358</v>
      </c>
    </row>
    <row r="11522" spans="18:19" x14ac:dyDescent="0.2">
      <c r="R11522" s="334">
        <v>28902</v>
      </c>
      <c r="S11522" s="319" t="s">
        <v>350</v>
      </c>
    </row>
    <row r="11523" spans="18:19" x14ac:dyDescent="0.2">
      <c r="R11523" s="334">
        <v>28903</v>
      </c>
      <c r="S11523" s="319" t="s">
        <v>350</v>
      </c>
    </row>
    <row r="11524" spans="18:19" x14ac:dyDescent="0.2">
      <c r="R11524" s="334">
        <v>28904</v>
      </c>
      <c r="S11524" s="319" t="s">
        <v>350</v>
      </c>
    </row>
    <row r="11525" spans="18:19" x14ac:dyDescent="0.2">
      <c r="R11525" s="334">
        <v>28905</v>
      </c>
      <c r="S11525" s="319" t="s">
        <v>350</v>
      </c>
    </row>
    <row r="11526" spans="18:19" x14ac:dyDescent="0.2">
      <c r="R11526" s="334">
        <v>28906</v>
      </c>
      <c r="S11526" s="319" t="s">
        <v>350</v>
      </c>
    </row>
    <row r="11527" spans="18:19" x14ac:dyDescent="0.2">
      <c r="R11527" s="334">
        <v>28909</v>
      </c>
      <c r="S11527" s="319" t="s">
        <v>350</v>
      </c>
    </row>
    <row r="11528" spans="18:19" x14ac:dyDescent="0.2">
      <c r="R11528" s="334">
        <v>29001</v>
      </c>
      <c r="S11528" s="319" t="s">
        <v>358</v>
      </c>
    </row>
    <row r="11529" spans="18:19" x14ac:dyDescent="0.2">
      <c r="R11529" s="334">
        <v>29002</v>
      </c>
      <c r="S11529" s="319" t="s">
        <v>358</v>
      </c>
    </row>
    <row r="11530" spans="18:19" x14ac:dyDescent="0.2">
      <c r="R11530" s="334">
        <v>29003</v>
      </c>
      <c r="S11530" s="319" t="s">
        <v>358</v>
      </c>
    </row>
    <row r="11531" spans="18:19" x14ac:dyDescent="0.2">
      <c r="R11531" s="334">
        <v>29006</v>
      </c>
      <c r="S11531" s="319" t="s">
        <v>358</v>
      </c>
    </row>
    <row r="11532" spans="18:19" x14ac:dyDescent="0.2">
      <c r="R11532" s="334">
        <v>29009</v>
      </c>
      <c r="S11532" s="319" t="s">
        <v>358</v>
      </c>
    </row>
    <row r="11533" spans="18:19" x14ac:dyDescent="0.2">
      <c r="R11533" s="334">
        <v>29010</v>
      </c>
      <c r="S11533" s="319" t="s">
        <v>358</v>
      </c>
    </row>
    <row r="11534" spans="18:19" x14ac:dyDescent="0.2">
      <c r="R11534" s="334">
        <v>29014</v>
      </c>
      <c r="S11534" s="319" t="s">
        <v>358</v>
      </c>
    </row>
    <row r="11535" spans="18:19" x14ac:dyDescent="0.2">
      <c r="R11535" s="334">
        <v>29015</v>
      </c>
      <c r="S11535" s="319" t="s">
        <v>358</v>
      </c>
    </row>
    <row r="11536" spans="18:19" x14ac:dyDescent="0.2">
      <c r="R11536" s="334">
        <v>29016</v>
      </c>
      <c r="S11536" s="319" t="s">
        <v>358</v>
      </c>
    </row>
    <row r="11537" spans="18:19" x14ac:dyDescent="0.2">
      <c r="R11537" s="334">
        <v>29018</v>
      </c>
      <c r="S11537" s="319" t="s">
        <v>358</v>
      </c>
    </row>
    <row r="11538" spans="18:19" x14ac:dyDescent="0.2">
      <c r="R11538" s="334">
        <v>29020</v>
      </c>
      <c r="S11538" s="319" t="s">
        <v>358</v>
      </c>
    </row>
    <row r="11539" spans="18:19" x14ac:dyDescent="0.2">
      <c r="R11539" s="334">
        <v>29021</v>
      </c>
      <c r="S11539" s="319" t="s">
        <v>358</v>
      </c>
    </row>
    <row r="11540" spans="18:19" x14ac:dyDescent="0.2">
      <c r="R11540" s="334">
        <v>29030</v>
      </c>
      <c r="S11540" s="319" t="s">
        <v>358</v>
      </c>
    </row>
    <row r="11541" spans="18:19" x14ac:dyDescent="0.2">
      <c r="R11541" s="334">
        <v>29031</v>
      </c>
      <c r="S11541" s="319" t="s">
        <v>358</v>
      </c>
    </row>
    <row r="11542" spans="18:19" x14ac:dyDescent="0.2">
      <c r="R11542" s="334">
        <v>29032</v>
      </c>
      <c r="S11542" s="319" t="s">
        <v>358</v>
      </c>
    </row>
    <row r="11543" spans="18:19" x14ac:dyDescent="0.2">
      <c r="R11543" s="334">
        <v>29033</v>
      </c>
      <c r="S11543" s="319" t="s">
        <v>358</v>
      </c>
    </row>
    <row r="11544" spans="18:19" x14ac:dyDescent="0.2">
      <c r="R11544" s="334">
        <v>29036</v>
      </c>
      <c r="S11544" s="319" t="s">
        <v>358</v>
      </c>
    </row>
    <row r="11545" spans="18:19" x14ac:dyDescent="0.2">
      <c r="R11545" s="334">
        <v>29037</v>
      </c>
      <c r="S11545" s="319" t="s">
        <v>358</v>
      </c>
    </row>
    <row r="11546" spans="18:19" x14ac:dyDescent="0.2">
      <c r="R11546" s="334">
        <v>29038</v>
      </c>
      <c r="S11546" s="319" t="s">
        <v>358</v>
      </c>
    </row>
    <row r="11547" spans="18:19" x14ac:dyDescent="0.2">
      <c r="R11547" s="334">
        <v>29039</v>
      </c>
      <c r="S11547" s="319" t="s">
        <v>358</v>
      </c>
    </row>
    <row r="11548" spans="18:19" x14ac:dyDescent="0.2">
      <c r="R11548" s="334">
        <v>29040</v>
      </c>
      <c r="S11548" s="319" t="s">
        <v>358</v>
      </c>
    </row>
    <row r="11549" spans="18:19" x14ac:dyDescent="0.2">
      <c r="R11549" s="334">
        <v>29041</v>
      </c>
      <c r="S11549" s="319" t="s">
        <v>358</v>
      </c>
    </row>
    <row r="11550" spans="18:19" x14ac:dyDescent="0.2">
      <c r="R11550" s="334">
        <v>29042</v>
      </c>
      <c r="S11550" s="319" t="s">
        <v>358</v>
      </c>
    </row>
    <row r="11551" spans="18:19" x14ac:dyDescent="0.2">
      <c r="R11551" s="334">
        <v>29044</v>
      </c>
      <c r="S11551" s="319" t="s">
        <v>358</v>
      </c>
    </row>
    <row r="11552" spans="18:19" x14ac:dyDescent="0.2">
      <c r="R11552" s="334">
        <v>29045</v>
      </c>
      <c r="S11552" s="319" t="s">
        <v>358</v>
      </c>
    </row>
    <row r="11553" spans="18:19" x14ac:dyDescent="0.2">
      <c r="R11553" s="334">
        <v>29046</v>
      </c>
      <c r="S11553" s="319" t="s">
        <v>358</v>
      </c>
    </row>
    <row r="11554" spans="18:19" x14ac:dyDescent="0.2">
      <c r="R11554" s="334">
        <v>29047</v>
      </c>
      <c r="S11554" s="319" t="s">
        <v>358</v>
      </c>
    </row>
    <row r="11555" spans="18:19" x14ac:dyDescent="0.2">
      <c r="R11555" s="334">
        <v>29048</v>
      </c>
      <c r="S11555" s="319" t="s">
        <v>358</v>
      </c>
    </row>
    <row r="11556" spans="18:19" x14ac:dyDescent="0.2">
      <c r="R11556" s="334">
        <v>29051</v>
      </c>
      <c r="S11556" s="319" t="s">
        <v>358</v>
      </c>
    </row>
    <row r="11557" spans="18:19" x14ac:dyDescent="0.2">
      <c r="R11557" s="334">
        <v>29052</v>
      </c>
      <c r="S11557" s="319" t="s">
        <v>358</v>
      </c>
    </row>
    <row r="11558" spans="18:19" x14ac:dyDescent="0.2">
      <c r="R11558" s="334">
        <v>29053</v>
      </c>
      <c r="S11558" s="319" t="s">
        <v>358</v>
      </c>
    </row>
    <row r="11559" spans="18:19" x14ac:dyDescent="0.2">
      <c r="R11559" s="334">
        <v>29054</v>
      </c>
      <c r="S11559" s="319" t="s">
        <v>358</v>
      </c>
    </row>
    <row r="11560" spans="18:19" x14ac:dyDescent="0.2">
      <c r="R11560" s="334">
        <v>29055</v>
      </c>
      <c r="S11560" s="319" t="s">
        <v>358</v>
      </c>
    </row>
    <row r="11561" spans="18:19" x14ac:dyDescent="0.2">
      <c r="R11561" s="334">
        <v>29056</v>
      </c>
      <c r="S11561" s="319" t="s">
        <v>358</v>
      </c>
    </row>
    <row r="11562" spans="18:19" x14ac:dyDescent="0.2">
      <c r="R11562" s="334">
        <v>29058</v>
      </c>
      <c r="S11562" s="319" t="s">
        <v>358</v>
      </c>
    </row>
    <row r="11563" spans="18:19" x14ac:dyDescent="0.2">
      <c r="R11563" s="334">
        <v>29059</v>
      </c>
      <c r="S11563" s="319" t="s">
        <v>358</v>
      </c>
    </row>
    <row r="11564" spans="18:19" x14ac:dyDescent="0.2">
      <c r="R11564" s="334">
        <v>29061</v>
      </c>
      <c r="S11564" s="319" t="s">
        <v>358</v>
      </c>
    </row>
    <row r="11565" spans="18:19" x14ac:dyDescent="0.2">
      <c r="R11565" s="334">
        <v>29062</v>
      </c>
      <c r="S11565" s="319" t="s">
        <v>358</v>
      </c>
    </row>
    <row r="11566" spans="18:19" x14ac:dyDescent="0.2">
      <c r="R11566" s="334">
        <v>29063</v>
      </c>
      <c r="S11566" s="319" t="s">
        <v>358</v>
      </c>
    </row>
    <row r="11567" spans="18:19" x14ac:dyDescent="0.2">
      <c r="R11567" s="334">
        <v>29065</v>
      </c>
      <c r="S11567" s="319" t="s">
        <v>358</v>
      </c>
    </row>
    <row r="11568" spans="18:19" x14ac:dyDescent="0.2">
      <c r="R11568" s="334">
        <v>29067</v>
      </c>
      <c r="S11568" s="319" t="s">
        <v>358</v>
      </c>
    </row>
    <row r="11569" spans="18:19" x14ac:dyDescent="0.2">
      <c r="R11569" s="334">
        <v>29069</v>
      </c>
      <c r="S11569" s="319" t="s">
        <v>358</v>
      </c>
    </row>
    <row r="11570" spans="18:19" x14ac:dyDescent="0.2">
      <c r="R11570" s="334">
        <v>29070</v>
      </c>
      <c r="S11570" s="319" t="s">
        <v>358</v>
      </c>
    </row>
    <row r="11571" spans="18:19" x14ac:dyDescent="0.2">
      <c r="R11571" s="334">
        <v>29071</v>
      </c>
      <c r="S11571" s="319" t="s">
        <v>358</v>
      </c>
    </row>
    <row r="11572" spans="18:19" x14ac:dyDescent="0.2">
      <c r="R11572" s="334">
        <v>29072</v>
      </c>
      <c r="S11572" s="319" t="s">
        <v>358</v>
      </c>
    </row>
    <row r="11573" spans="18:19" x14ac:dyDescent="0.2">
      <c r="R11573" s="334">
        <v>29073</v>
      </c>
      <c r="S11573" s="319" t="s">
        <v>358</v>
      </c>
    </row>
    <row r="11574" spans="18:19" x14ac:dyDescent="0.2">
      <c r="R11574" s="334">
        <v>29074</v>
      </c>
      <c r="S11574" s="319" t="s">
        <v>358</v>
      </c>
    </row>
    <row r="11575" spans="18:19" x14ac:dyDescent="0.2">
      <c r="R11575" s="334">
        <v>29075</v>
      </c>
      <c r="S11575" s="319" t="s">
        <v>358</v>
      </c>
    </row>
    <row r="11576" spans="18:19" x14ac:dyDescent="0.2">
      <c r="R11576" s="334">
        <v>29078</v>
      </c>
      <c r="S11576" s="319" t="s">
        <v>358</v>
      </c>
    </row>
    <row r="11577" spans="18:19" x14ac:dyDescent="0.2">
      <c r="R11577" s="334">
        <v>29079</v>
      </c>
      <c r="S11577" s="319" t="s">
        <v>358</v>
      </c>
    </row>
    <row r="11578" spans="18:19" x14ac:dyDescent="0.2">
      <c r="R11578" s="334">
        <v>29080</v>
      </c>
      <c r="S11578" s="319" t="s">
        <v>358</v>
      </c>
    </row>
    <row r="11579" spans="18:19" x14ac:dyDescent="0.2">
      <c r="R11579" s="334">
        <v>29081</v>
      </c>
      <c r="S11579" s="319" t="s">
        <v>358</v>
      </c>
    </row>
    <row r="11580" spans="18:19" x14ac:dyDescent="0.2">
      <c r="R11580" s="334">
        <v>29082</v>
      </c>
      <c r="S11580" s="319" t="s">
        <v>358</v>
      </c>
    </row>
    <row r="11581" spans="18:19" x14ac:dyDescent="0.2">
      <c r="R11581" s="334">
        <v>29101</v>
      </c>
      <c r="S11581" s="319" t="s">
        <v>358</v>
      </c>
    </row>
    <row r="11582" spans="18:19" x14ac:dyDescent="0.2">
      <c r="R11582" s="334">
        <v>29102</v>
      </c>
      <c r="S11582" s="319" t="s">
        <v>358</v>
      </c>
    </row>
    <row r="11583" spans="18:19" x14ac:dyDescent="0.2">
      <c r="R11583" s="334">
        <v>29104</v>
      </c>
      <c r="S11583" s="319" t="s">
        <v>358</v>
      </c>
    </row>
    <row r="11584" spans="18:19" x14ac:dyDescent="0.2">
      <c r="R11584" s="334">
        <v>29105</v>
      </c>
      <c r="S11584" s="319" t="s">
        <v>358</v>
      </c>
    </row>
    <row r="11585" spans="18:19" x14ac:dyDescent="0.2">
      <c r="R11585" s="334">
        <v>29107</v>
      </c>
      <c r="S11585" s="319" t="s">
        <v>358</v>
      </c>
    </row>
    <row r="11586" spans="18:19" x14ac:dyDescent="0.2">
      <c r="R11586" s="334">
        <v>29108</v>
      </c>
      <c r="S11586" s="319" t="s">
        <v>358</v>
      </c>
    </row>
    <row r="11587" spans="18:19" x14ac:dyDescent="0.2">
      <c r="R11587" s="334">
        <v>29111</v>
      </c>
      <c r="S11587" s="319" t="s">
        <v>358</v>
      </c>
    </row>
    <row r="11588" spans="18:19" x14ac:dyDescent="0.2">
      <c r="R11588" s="334">
        <v>29112</v>
      </c>
      <c r="S11588" s="319" t="s">
        <v>358</v>
      </c>
    </row>
    <row r="11589" spans="18:19" x14ac:dyDescent="0.2">
      <c r="R11589" s="334">
        <v>29113</v>
      </c>
      <c r="S11589" s="319" t="s">
        <v>358</v>
      </c>
    </row>
    <row r="11590" spans="18:19" x14ac:dyDescent="0.2">
      <c r="R11590" s="334">
        <v>29114</v>
      </c>
      <c r="S11590" s="319" t="s">
        <v>358</v>
      </c>
    </row>
    <row r="11591" spans="18:19" x14ac:dyDescent="0.2">
      <c r="R11591" s="334">
        <v>29115</v>
      </c>
      <c r="S11591" s="319" t="s">
        <v>358</v>
      </c>
    </row>
    <row r="11592" spans="18:19" x14ac:dyDescent="0.2">
      <c r="R11592" s="334">
        <v>29116</v>
      </c>
      <c r="S11592" s="319" t="s">
        <v>358</v>
      </c>
    </row>
    <row r="11593" spans="18:19" x14ac:dyDescent="0.2">
      <c r="R11593" s="334">
        <v>29117</v>
      </c>
      <c r="S11593" s="319" t="s">
        <v>358</v>
      </c>
    </row>
    <row r="11594" spans="18:19" x14ac:dyDescent="0.2">
      <c r="R11594" s="334">
        <v>29118</v>
      </c>
      <c r="S11594" s="319" t="s">
        <v>358</v>
      </c>
    </row>
    <row r="11595" spans="18:19" x14ac:dyDescent="0.2">
      <c r="R11595" s="334">
        <v>29122</v>
      </c>
      <c r="S11595" s="319" t="s">
        <v>358</v>
      </c>
    </row>
    <row r="11596" spans="18:19" x14ac:dyDescent="0.2">
      <c r="R11596" s="334">
        <v>29123</v>
      </c>
      <c r="S11596" s="319" t="s">
        <v>358</v>
      </c>
    </row>
    <row r="11597" spans="18:19" x14ac:dyDescent="0.2">
      <c r="R11597" s="334">
        <v>29125</v>
      </c>
      <c r="S11597" s="319" t="s">
        <v>358</v>
      </c>
    </row>
    <row r="11598" spans="18:19" x14ac:dyDescent="0.2">
      <c r="R11598" s="334">
        <v>29126</v>
      </c>
      <c r="S11598" s="319" t="s">
        <v>358</v>
      </c>
    </row>
    <row r="11599" spans="18:19" x14ac:dyDescent="0.2">
      <c r="R11599" s="334">
        <v>29127</v>
      </c>
      <c r="S11599" s="319" t="s">
        <v>358</v>
      </c>
    </row>
    <row r="11600" spans="18:19" x14ac:dyDescent="0.2">
      <c r="R11600" s="334">
        <v>29128</v>
      </c>
      <c r="S11600" s="319" t="s">
        <v>358</v>
      </c>
    </row>
    <row r="11601" spans="18:19" x14ac:dyDescent="0.2">
      <c r="R11601" s="334">
        <v>29129</v>
      </c>
      <c r="S11601" s="319" t="s">
        <v>358</v>
      </c>
    </row>
    <row r="11602" spans="18:19" x14ac:dyDescent="0.2">
      <c r="R11602" s="334">
        <v>29130</v>
      </c>
      <c r="S11602" s="319" t="s">
        <v>358</v>
      </c>
    </row>
    <row r="11603" spans="18:19" x14ac:dyDescent="0.2">
      <c r="R11603" s="334">
        <v>29132</v>
      </c>
      <c r="S11603" s="319" t="s">
        <v>358</v>
      </c>
    </row>
    <row r="11604" spans="18:19" x14ac:dyDescent="0.2">
      <c r="R11604" s="334">
        <v>29133</v>
      </c>
      <c r="S11604" s="319" t="s">
        <v>358</v>
      </c>
    </row>
    <row r="11605" spans="18:19" x14ac:dyDescent="0.2">
      <c r="R11605" s="334">
        <v>29135</v>
      </c>
      <c r="S11605" s="319" t="s">
        <v>358</v>
      </c>
    </row>
    <row r="11606" spans="18:19" x14ac:dyDescent="0.2">
      <c r="R11606" s="334">
        <v>29137</v>
      </c>
      <c r="S11606" s="319" t="s">
        <v>358</v>
      </c>
    </row>
    <row r="11607" spans="18:19" x14ac:dyDescent="0.2">
      <c r="R11607" s="334">
        <v>29138</v>
      </c>
      <c r="S11607" s="319" t="s">
        <v>358</v>
      </c>
    </row>
    <row r="11608" spans="18:19" x14ac:dyDescent="0.2">
      <c r="R11608" s="334">
        <v>29142</v>
      </c>
      <c r="S11608" s="319" t="s">
        <v>358</v>
      </c>
    </row>
    <row r="11609" spans="18:19" x14ac:dyDescent="0.2">
      <c r="R11609" s="334">
        <v>29143</v>
      </c>
      <c r="S11609" s="319" t="s">
        <v>358</v>
      </c>
    </row>
    <row r="11610" spans="18:19" x14ac:dyDescent="0.2">
      <c r="R11610" s="334">
        <v>29145</v>
      </c>
      <c r="S11610" s="319" t="s">
        <v>358</v>
      </c>
    </row>
    <row r="11611" spans="18:19" x14ac:dyDescent="0.2">
      <c r="R11611" s="334">
        <v>29146</v>
      </c>
      <c r="S11611" s="319" t="s">
        <v>358</v>
      </c>
    </row>
    <row r="11612" spans="18:19" x14ac:dyDescent="0.2">
      <c r="R11612" s="334">
        <v>29147</v>
      </c>
      <c r="S11612" s="319" t="s">
        <v>358</v>
      </c>
    </row>
    <row r="11613" spans="18:19" x14ac:dyDescent="0.2">
      <c r="R11613" s="334">
        <v>29148</v>
      </c>
      <c r="S11613" s="319" t="s">
        <v>358</v>
      </c>
    </row>
    <row r="11614" spans="18:19" x14ac:dyDescent="0.2">
      <c r="R11614" s="334">
        <v>29150</v>
      </c>
      <c r="S11614" s="319" t="s">
        <v>358</v>
      </c>
    </row>
    <row r="11615" spans="18:19" x14ac:dyDescent="0.2">
      <c r="R11615" s="334">
        <v>29151</v>
      </c>
      <c r="S11615" s="319" t="s">
        <v>358</v>
      </c>
    </row>
    <row r="11616" spans="18:19" x14ac:dyDescent="0.2">
      <c r="R11616" s="334">
        <v>29152</v>
      </c>
      <c r="S11616" s="319" t="s">
        <v>358</v>
      </c>
    </row>
    <row r="11617" spans="18:19" x14ac:dyDescent="0.2">
      <c r="R11617" s="334">
        <v>29153</v>
      </c>
      <c r="S11617" s="319" t="s">
        <v>358</v>
      </c>
    </row>
    <row r="11618" spans="18:19" x14ac:dyDescent="0.2">
      <c r="R11618" s="334">
        <v>29154</v>
      </c>
      <c r="S11618" s="319" t="s">
        <v>358</v>
      </c>
    </row>
    <row r="11619" spans="18:19" x14ac:dyDescent="0.2">
      <c r="R11619" s="334">
        <v>29160</v>
      </c>
      <c r="S11619" s="319" t="s">
        <v>358</v>
      </c>
    </row>
    <row r="11620" spans="18:19" x14ac:dyDescent="0.2">
      <c r="R11620" s="334">
        <v>29161</v>
      </c>
      <c r="S11620" s="319" t="s">
        <v>358</v>
      </c>
    </row>
    <row r="11621" spans="18:19" x14ac:dyDescent="0.2">
      <c r="R11621" s="334">
        <v>29162</v>
      </c>
      <c r="S11621" s="319" t="s">
        <v>358</v>
      </c>
    </row>
    <row r="11622" spans="18:19" x14ac:dyDescent="0.2">
      <c r="R11622" s="334">
        <v>29163</v>
      </c>
      <c r="S11622" s="319" t="s">
        <v>358</v>
      </c>
    </row>
    <row r="11623" spans="18:19" x14ac:dyDescent="0.2">
      <c r="R11623" s="334">
        <v>29164</v>
      </c>
      <c r="S11623" s="319" t="s">
        <v>358</v>
      </c>
    </row>
    <row r="11624" spans="18:19" x14ac:dyDescent="0.2">
      <c r="R11624" s="334">
        <v>29166</v>
      </c>
      <c r="S11624" s="319" t="s">
        <v>358</v>
      </c>
    </row>
    <row r="11625" spans="18:19" x14ac:dyDescent="0.2">
      <c r="R11625" s="334">
        <v>29168</v>
      </c>
      <c r="S11625" s="319" t="s">
        <v>358</v>
      </c>
    </row>
    <row r="11626" spans="18:19" x14ac:dyDescent="0.2">
      <c r="R11626" s="334">
        <v>29169</v>
      </c>
      <c r="S11626" s="319" t="s">
        <v>358</v>
      </c>
    </row>
    <row r="11627" spans="18:19" x14ac:dyDescent="0.2">
      <c r="R11627" s="334">
        <v>29170</v>
      </c>
      <c r="S11627" s="319" t="s">
        <v>358</v>
      </c>
    </row>
    <row r="11628" spans="18:19" x14ac:dyDescent="0.2">
      <c r="R11628" s="334">
        <v>29171</v>
      </c>
      <c r="S11628" s="319" t="s">
        <v>358</v>
      </c>
    </row>
    <row r="11629" spans="18:19" x14ac:dyDescent="0.2">
      <c r="R11629" s="334">
        <v>29172</v>
      </c>
      <c r="S11629" s="319" t="s">
        <v>358</v>
      </c>
    </row>
    <row r="11630" spans="18:19" x14ac:dyDescent="0.2">
      <c r="R11630" s="334">
        <v>29175</v>
      </c>
      <c r="S11630" s="319" t="s">
        <v>358</v>
      </c>
    </row>
    <row r="11631" spans="18:19" x14ac:dyDescent="0.2">
      <c r="R11631" s="334">
        <v>29177</v>
      </c>
      <c r="S11631" s="319" t="s">
        <v>358</v>
      </c>
    </row>
    <row r="11632" spans="18:19" x14ac:dyDescent="0.2">
      <c r="R11632" s="334">
        <v>29178</v>
      </c>
      <c r="S11632" s="319" t="s">
        <v>358</v>
      </c>
    </row>
    <row r="11633" spans="18:19" x14ac:dyDescent="0.2">
      <c r="R11633" s="334">
        <v>29180</v>
      </c>
      <c r="S11633" s="319" t="s">
        <v>358</v>
      </c>
    </row>
    <row r="11634" spans="18:19" x14ac:dyDescent="0.2">
      <c r="R11634" s="334">
        <v>29201</v>
      </c>
      <c r="S11634" s="319" t="s">
        <v>358</v>
      </c>
    </row>
    <row r="11635" spans="18:19" x14ac:dyDescent="0.2">
      <c r="R11635" s="334">
        <v>29202</v>
      </c>
      <c r="S11635" s="319" t="s">
        <v>358</v>
      </c>
    </row>
    <row r="11636" spans="18:19" x14ac:dyDescent="0.2">
      <c r="R11636" s="334">
        <v>29203</v>
      </c>
      <c r="S11636" s="319" t="s">
        <v>358</v>
      </c>
    </row>
    <row r="11637" spans="18:19" x14ac:dyDescent="0.2">
      <c r="R11637" s="334">
        <v>29204</v>
      </c>
      <c r="S11637" s="319" t="s">
        <v>358</v>
      </c>
    </row>
    <row r="11638" spans="18:19" x14ac:dyDescent="0.2">
      <c r="R11638" s="334">
        <v>29205</v>
      </c>
      <c r="S11638" s="319" t="s">
        <v>358</v>
      </c>
    </row>
    <row r="11639" spans="18:19" x14ac:dyDescent="0.2">
      <c r="R11639" s="334">
        <v>29206</v>
      </c>
      <c r="S11639" s="319" t="s">
        <v>358</v>
      </c>
    </row>
    <row r="11640" spans="18:19" x14ac:dyDescent="0.2">
      <c r="R11640" s="334">
        <v>29207</v>
      </c>
      <c r="S11640" s="319" t="s">
        <v>358</v>
      </c>
    </row>
    <row r="11641" spans="18:19" x14ac:dyDescent="0.2">
      <c r="R11641" s="334">
        <v>29208</v>
      </c>
      <c r="S11641" s="319" t="s">
        <v>358</v>
      </c>
    </row>
    <row r="11642" spans="18:19" x14ac:dyDescent="0.2">
      <c r="R11642" s="334">
        <v>29209</v>
      </c>
      <c r="S11642" s="319" t="s">
        <v>358</v>
      </c>
    </row>
    <row r="11643" spans="18:19" x14ac:dyDescent="0.2">
      <c r="R11643" s="334">
        <v>29210</v>
      </c>
      <c r="S11643" s="319" t="s">
        <v>358</v>
      </c>
    </row>
    <row r="11644" spans="18:19" x14ac:dyDescent="0.2">
      <c r="R11644" s="334">
        <v>29211</v>
      </c>
      <c r="S11644" s="319" t="s">
        <v>358</v>
      </c>
    </row>
    <row r="11645" spans="18:19" x14ac:dyDescent="0.2">
      <c r="R11645" s="334">
        <v>29212</v>
      </c>
      <c r="S11645" s="319" t="s">
        <v>358</v>
      </c>
    </row>
    <row r="11646" spans="18:19" x14ac:dyDescent="0.2">
      <c r="R11646" s="334">
        <v>29214</v>
      </c>
      <c r="S11646" s="319" t="s">
        <v>358</v>
      </c>
    </row>
    <row r="11647" spans="18:19" x14ac:dyDescent="0.2">
      <c r="R11647" s="334">
        <v>29215</v>
      </c>
      <c r="S11647" s="319" t="s">
        <v>358</v>
      </c>
    </row>
    <row r="11648" spans="18:19" x14ac:dyDescent="0.2">
      <c r="R11648" s="334">
        <v>29216</v>
      </c>
      <c r="S11648" s="319" t="s">
        <v>358</v>
      </c>
    </row>
    <row r="11649" spans="18:19" x14ac:dyDescent="0.2">
      <c r="R11649" s="334">
        <v>29217</v>
      </c>
      <c r="S11649" s="319" t="s">
        <v>358</v>
      </c>
    </row>
    <row r="11650" spans="18:19" x14ac:dyDescent="0.2">
      <c r="R11650" s="334">
        <v>29218</v>
      </c>
      <c r="S11650" s="319" t="s">
        <v>358</v>
      </c>
    </row>
    <row r="11651" spans="18:19" x14ac:dyDescent="0.2">
      <c r="R11651" s="334">
        <v>29219</v>
      </c>
      <c r="S11651" s="319" t="s">
        <v>358</v>
      </c>
    </row>
    <row r="11652" spans="18:19" x14ac:dyDescent="0.2">
      <c r="R11652" s="334">
        <v>29220</v>
      </c>
      <c r="S11652" s="319" t="s">
        <v>358</v>
      </c>
    </row>
    <row r="11653" spans="18:19" x14ac:dyDescent="0.2">
      <c r="R11653" s="334">
        <v>29221</v>
      </c>
      <c r="S11653" s="319" t="s">
        <v>358</v>
      </c>
    </row>
    <row r="11654" spans="18:19" x14ac:dyDescent="0.2">
      <c r="R11654" s="334">
        <v>29222</v>
      </c>
      <c r="S11654" s="319" t="s">
        <v>358</v>
      </c>
    </row>
    <row r="11655" spans="18:19" x14ac:dyDescent="0.2">
      <c r="R11655" s="334">
        <v>29223</v>
      </c>
      <c r="S11655" s="319" t="s">
        <v>358</v>
      </c>
    </row>
    <row r="11656" spans="18:19" x14ac:dyDescent="0.2">
      <c r="R11656" s="334">
        <v>29224</v>
      </c>
      <c r="S11656" s="319" t="s">
        <v>358</v>
      </c>
    </row>
    <row r="11657" spans="18:19" x14ac:dyDescent="0.2">
      <c r="R11657" s="334">
        <v>29225</v>
      </c>
      <c r="S11657" s="319" t="s">
        <v>358</v>
      </c>
    </row>
    <row r="11658" spans="18:19" x14ac:dyDescent="0.2">
      <c r="R11658" s="334">
        <v>29226</v>
      </c>
      <c r="S11658" s="319" t="s">
        <v>358</v>
      </c>
    </row>
    <row r="11659" spans="18:19" x14ac:dyDescent="0.2">
      <c r="R11659" s="334">
        <v>29227</v>
      </c>
      <c r="S11659" s="319" t="s">
        <v>358</v>
      </c>
    </row>
    <row r="11660" spans="18:19" x14ac:dyDescent="0.2">
      <c r="R11660" s="334">
        <v>29228</v>
      </c>
      <c r="S11660" s="319" t="s">
        <v>358</v>
      </c>
    </row>
    <row r="11661" spans="18:19" x14ac:dyDescent="0.2">
      <c r="R11661" s="334">
        <v>29229</v>
      </c>
      <c r="S11661" s="319" t="s">
        <v>358</v>
      </c>
    </row>
    <row r="11662" spans="18:19" x14ac:dyDescent="0.2">
      <c r="R11662" s="334">
        <v>29230</v>
      </c>
      <c r="S11662" s="319" t="s">
        <v>358</v>
      </c>
    </row>
    <row r="11663" spans="18:19" x14ac:dyDescent="0.2">
      <c r="R11663" s="334">
        <v>29240</v>
      </c>
      <c r="S11663" s="319" t="s">
        <v>358</v>
      </c>
    </row>
    <row r="11664" spans="18:19" x14ac:dyDescent="0.2">
      <c r="R11664" s="334">
        <v>29250</v>
      </c>
      <c r="S11664" s="319" t="s">
        <v>358</v>
      </c>
    </row>
    <row r="11665" spans="18:19" x14ac:dyDescent="0.2">
      <c r="R11665" s="334">
        <v>29260</v>
      </c>
      <c r="S11665" s="319" t="s">
        <v>358</v>
      </c>
    </row>
    <row r="11666" spans="18:19" x14ac:dyDescent="0.2">
      <c r="R11666" s="334">
        <v>29290</v>
      </c>
      <c r="S11666" s="319" t="s">
        <v>358</v>
      </c>
    </row>
    <row r="11667" spans="18:19" x14ac:dyDescent="0.2">
      <c r="R11667" s="334">
        <v>29292</v>
      </c>
      <c r="S11667" s="319" t="s">
        <v>358</v>
      </c>
    </row>
    <row r="11668" spans="18:19" x14ac:dyDescent="0.2">
      <c r="R11668" s="334">
        <v>29301</v>
      </c>
      <c r="S11668" s="319" t="s">
        <v>358</v>
      </c>
    </row>
    <row r="11669" spans="18:19" x14ac:dyDescent="0.2">
      <c r="R11669" s="334">
        <v>29302</v>
      </c>
      <c r="S11669" s="319" t="s">
        <v>358</v>
      </c>
    </row>
    <row r="11670" spans="18:19" x14ac:dyDescent="0.2">
      <c r="R11670" s="334">
        <v>29303</v>
      </c>
      <c r="S11670" s="319" t="s">
        <v>358</v>
      </c>
    </row>
    <row r="11671" spans="18:19" x14ac:dyDescent="0.2">
      <c r="R11671" s="334">
        <v>29304</v>
      </c>
      <c r="S11671" s="319" t="s">
        <v>358</v>
      </c>
    </row>
    <row r="11672" spans="18:19" x14ac:dyDescent="0.2">
      <c r="R11672" s="334">
        <v>29305</v>
      </c>
      <c r="S11672" s="319" t="s">
        <v>358</v>
      </c>
    </row>
    <row r="11673" spans="18:19" x14ac:dyDescent="0.2">
      <c r="R11673" s="334">
        <v>29306</v>
      </c>
      <c r="S11673" s="319" t="s">
        <v>358</v>
      </c>
    </row>
    <row r="11674" spans="18:19" x14ac:dyDescent="0.2">
      <c r="R11674" s="334">
        <v>29307</v>
      </c>
      <c r="S11674" s="319" t="s">
        <v>358</v>
      </c>
    </row>
    <row r="11675" spans="18:19" x14ac:dyDescent="0.2">
      <c r="R11675" s="334">
        <v>29316</v>
      </c>
      <c r="S11675" s="319" t="s">
        <v>358</v>
      </c>
    </row>
    <row r="11676" spans="18:19" x14ac:dyDescent="0.2">
      <c r="R11676" s="334">
        <v>29318</v>
      </c>
      <c r="S11676" s="319" t="s">
        <v>358</v>
      </c>
    </row>
    <row r="11677" spans="18:19" x14ac:dyDescent="0.2">
      <c r="R11677" s="334">
        <v>29319</v>
      </c>
      <c r="S11677" s="319" t="s">
        <v>358</v>
      </c>
    </row>
    <row r="11678" spans="18:19" x14ac:dyDescent="0.2">
      <c r="R11678" s="334">
        <v>29320</v>
      </c>
      <c r="S11678" s="319" t="s">
        <v>358</v>
      </c>
    </row>
    <row r="11679" spans="18:19" x14ac:dyDescent="0.2">
      <c r="R11679" s="334">
        <v>29321</v>
      </c>
      <c r="S11679" s="319" t="s">
        <v>358</v>
      </c>
    </row>
    <row r="11680" spans="18:19" x14ac:dyDescent="0.2">
      <c r="R11680" s="334">
        <v>29322</v>
      </c>
      <c r="S11680" s="319" t="s">
        <v>358</v>
      </c>
    </row>
    <row r="11681" spans="18:19" x14ac:dyDescent="0.2">
      <c r="R11681" s="334">
        <v>29323</v>
      </c>
      <c r="S11681" s="319" t="s">
        <v>358</v>
      </c>
    </row>
    <row r="11682" spans="18:19" x14ac:dyDescent="0.2">
      <c r="R11682" s="334">
        <v>29324</v>
      </c>
      <c r="S11682" s="319" t="s">
        <v>358</v>
      </c>
    </row>
    <row r="11683" spans="18:19" x14ac:dyDescent="0.2">
      <c r="R11683" s="334">
        <v>29325</v>
      </c>
      <c r="S11683" s="319" t="s">
        <v>358</v>
      </c>
    </row>
    <row r="11684" spans="18:19" x14ac:dyDescent="0.2">
      <c r="R11684" s="334">
        <v>29329</v>
      </c>
      <c r="S11684" s="319" t="s">
        <v>358</v>
      </c>
    </row>
    <row r="11685" spans="18:19" x14ac:dyDescent="0.2">
      <c r="R11685" s="334">
        <v>29330</v>
      </c>
      <c r="S11685" s="319" t="s">
        <v>358</v>
      </c>
    </row>
    <row r="11686" spans="18:19" x14ac:dyDescent="0.2">
      <c r="R11686" s="334">
        <v>29331</v>
      </c>
      <c r="S11686" s="319" t="s">
        <v>358</v>
      </c>
    </row>
    <row r="11687" spans="18:19" x14ac:dyDescent="0.2">
      <c r="R11687" s="334">
        <v>29332</v>
      </c>
      <c r="S11687" s="319" t="s">
        <v>358</v>
      </c>
    </row>
    <row r="11688" spans="18:19" x14ac:dyDescent="0.2">
      <c r="R11688" s="334">
        <v>29333</v>
      </c>
      <c r="S11688" s="319" t="s">
        <v>358</v>
      </c>
    </row>
    <row r="11689" spans="18:19" x14ac:dyDescent="0.2">
      <c r="R11689" s="334">
        <v>29334</v>
      </c>
      <c r="S11689" s="319" t="s">
        <v>358</v>
      </c>
    </row>
    <row r="11690" spans="18:19" x14ac:dyDescent="0.2">
      <c r="R11690" s="334">
        <v>29335</v>
      </c>
      <c r="S11690" s="319" t="s">
        <v>358</v>
      </c>
    </row>
    <row r="11691" spans="18:19" x14ac:dyDescent="0.2">
      <c r="R11691" s="334">
        <v>29336</v>
      </c>
      <c r="S11691" s="319" t="s">
        <v>358</v>
      </c>
    </row>
    <row r="11692" spans="18:19" x14ac:dyDescent="0.2">
      <c r="R11692" s="334">
        <v>29338</v>
      </c>
      <c r="S11692" s="319" t="s">
        <v>358</v>
      </c>
    </row>
    <row r="11693" spans="18:19" x14ac:dyDescent="0.2">
      <c r="R11693" s="334">
        <v>29340</v>
      </c>
      <c r="S11693" s="319" t="s">
        <v>358</v>
      </c>
    </row>
    <row r="11694" spans="18:19" x14ac:dyDescent="0.2">
      <c r="R11694" s="334">
        <v>29341</v>
      </c>
      <c r="S11694" s="319" t="s">
        <v>358</v>
      </c>
    </row>
    <row r="11695" spans="18:19" x14ac:dyDescent="0.2">
      <c r="R11695" s="334">
        <v>29342</v>
      </c>
      <c r="S11695" s="319" t="s">
        <v>358</v>
      </c>
    </row>
    <row r="11696" spans="18:19" x14ac:dyDescent="0.2">
      <c r="R11696" s="334">
        <v>29346</v>
      </c>
      <c r="S11696" s="319" t="s">
        <v>358</v>
      </c>
    </row>
    <row r="11697" spans="18:19" x14ac:dyDescent="0.2">
      <c r="R11697" s="334">
        <v>29348</v>
      </c>
      <c r="S11697" s="319" t="s">
        <v>358</v>
      </c>
    </row>
    <row r="11698" spans="18:19" x14ac:dyDescent="0.2">
      <c r="R11698" s="334">
        <v>29349</v>
      </c>
      <c r="S11698" s="319" t="s">
        <v>358</v>
      </c>
    </row>
    <row r="11699" spans="18:19" x14ac:dyDescent="0.2">
      <c r="R11699" s="334">
        <v>29351</v>
      </c>
      <c r="S11699" s="319" t="s">
        <v>358</v>
      </c>
    </row>
    <row r="11700" spans="18:19" x14ac:dyDescent="0.2">
      <c r="R11700" s="334">
        <v>29353</v>
      </c>
      <c r="S11700" s="319" t="s">
        <v>358</v>
      </c>
    </row>
    <row r="11701" spans="18:19" x14ac:dyDescent="0.2">
      <c r="R11701" s="334">
        <v>29355</v>
      </c>
      <c r="S11701" s="319" t="s">
        <v>358</v>
      </c>
    </row>
    <row r="11702" spans="18:19" x14ac:dyDescent="0.2">
      <c r="R11702" s="334">
        <v>29356</v>
      </c>
      <c r="S11702" s="319" t="s">
        <v>358</v>
      </c>
    </row>
    <row r="11703" spans="18:19" x14ac:dyDescent="0.2">
      <c r="R11703" s="334">
        <v>29360</v>
      </c>
      <c r="S11703" s="319" t="s">
        <v>358</v>
      </c>
    </row>
    <row r="11704" spans="18:19" x14ac:dyDescent="0.2">
      <c r="R11704" s="334">
        <v>29364</v>
      </c>
      <c r="S11704" s="319" t="s">
        <v>358</v>
      </c>
    </row>
    <row r="11705" spans="18:19" x14ac:dyDescent="0.2">
      <c r="R11705" s="334">
        <v>29365</v>
      </c>
      <c r="S11705" s="319" t="s">
        <v>358</v>
      </c>
    </row>
    <row r="11706" spans="18:19" x14ac:dyDescent="0.2">
      <c r="R11706" s="334">
        <v>29368</v>
      </c>
      <c r="S11706" s="319" t="s">
        <v>358</v>
      </c>
    </row>
    <row r="11707" spans="18:19" x14ac:dyDescent="0.2">
      <c r="R11707" s="334">
        <v>29369</v>
      </c>
      <c r="S11707" s="319" t="s">
        <v>358</v>
      </c>
    </row>
    <row r="11708" spans="18:19" x14ac:dyDescent="0.2">
      <c r="R11708" s="334">
        <v>29370</v>
      </c>
      <c r="S11708" s="319" t="s">
        <v>358</v>
      </c>
    </row>
    <row r="11709" spans="18:19" x14ac:dyDescent="0.2">
      <c r="R11709" s="334">
        <v>29372</v>
      </c>
      <c r="S11709" s="319" t="s">
        <v>358</v>
      </c>
    </row>
    <row r="11710" spans="18:19" x14ac:dyDescent="0.2">
      <c r="R11710" s="334">
        <v>29373</v>
      </c>
      <c r="S11710" s="319" t="s">
        <v>358</v>
      </c>
    </row>
    <row r="11711" spans="18:19" x14ac:dyDescent="0.2">
      <c r="R11711" s="334">
        <v>29374</v>
      </c>
      <c r="S11711" s="319" t="s">
        <v>358</v>
      </c>
    </row>
    <row r="11712" spans="18:19" x14ac:dyDescent="0.2">
      <c r="R11712" s="334">
        <v>29375</v>
      </c>
      <c r="S11712" s="319" t="s">
        <v>358</v>
      </c>
    </row>
    <row r="11713" spans="18:19" x14ac:dyDescent="0.2">
      <c r="R11713" s="334">
        <v>29376</v>
      </c>
      <c r="S11713" s="319" t="s">
        <v>358</v>
      </c>
    </row>
    <row r="11714" spans="18:19" x14ac:dyDescent="0.2">
      <c r="R11714" s="334">
        <v>29377</v>
      </c>
      <c r="S11714" s="319" t="s">
        <v>358</v>
      </c>
    </row>
    <row r="11715" spans="18:19" x14ac:dyDescent="0.2">
      <c r="R11715" s="334">
        <v>29378</v>
      </c>
      <c r="S11715" s="319" t="s">
        <v>358</v>
      </c>
    </row>
    <row r="11716" spans="18:19" x14ac:dyDescent="0.2">
      <c r="R11716" s="334">
        <v>29379</v>
      </c>
      <c r="S11716" s="319" t="s">
        <v>358</v>
      </c>
    </row>
    <row r="11717" spans="18:19" x14ac:dyDescent="0.2">
      <c r="R11717" s="334">
        <v>29384</v>
      </c>
      <c r="S11717" s="319" t="s">
        <v>358</v>
      </c>
    </row>
    <row r="11718" spans="18:19" x14ac:dyDescent="0.2">
      <c r="R11718" s="334">
        <v>29385</v>
      </c>
      <c r="S11718" s="319" t="s">
        <v>358</v>
      </c>
    </row>
    <row r="11719" spans="18:19" x14ac:dyDescent="0.2">
      <c r="R11719" s="334">
        <v>29386</v>
      </c>
      <c r="S11719" s="319" t="s">
        <v>358</v>
      </c>
    </row>
    <row r="11720" spans="18:19" x14ac:dyDescent="0.2">
      <c r="R11720" s="334">
        <v>29388</v>
      </c>
      <c r="S11720" s="319" t="s">
        <v>358</v>
      </c>
    </row>
    <row r="11721" spans="18:19" x14ac:dyDescent="0.2">
      <c r="R11721" s="334">
        <v>29390</v>
      </c>
      <c r="S11721" s="319" t="s">
        <v>358</v>
      </c>
    </row>
    <row r="11722" spans="18:19" x14ac:dyDescent="0.2">
      <c r="R11722" s="334">
        <v>29391</v>
      </c>
      <c r="S11722" s="319" t="s">
        <v>358</v>
      </c>
    </row>
    <row r="11723" spans="18:19" x14ac:dyDescent="0.2">
      <c r="R11723" s="334">
        <v>29395</v>
      </c>
      <c r="S11723" s="319" t="s">
        <v>358</v>
      </c>
    </row>
    <row r="11724" spans="18:19" x14ac:dyDescent="0.2">
      <c r="R11724" s="334">
        <v>29401</v>
      </c>
      <c r="S11724" s="319" t="s">
        <v>358</v>
      </c>
    </row>
    <row r="11725" spans="18:19" x14ac:dyDescent="0.2">
      <c r="R11725" s="334">
        <v>29402</v>
      </c>
      <c r="S11725" s="319" t="s">
        <v>358</v>
      </c>
    </row>
    <row r="11726" spans="18:19" x14ac:dyDescent="0.2">
      <c r="R11726" s="334">
        <v>29403</v>
      </c>
      <c r="S11726" s="319" t="s">
        <v>358</v>
      </c>
    </row>
    <row r="11727" spans="18:19" x14ac:dyDescent="0.2">
      <c r="R11727" s="334">
        <v>29404</v>
      </c>
      <c r="S11727" s="319" t="s">
        <v>358</v>
      </c>
    </row>
    <row r="11728" spans="18:19" x14ac:dyDescent="0.2">
      <c r="R11728" s="334">
        <v>29405</v>
      </c>
      <c r="S11728" s="319" t="s">
        <v>358</v>
      </c>
    </row>
    <row r="11729" spans="18:19" x14ac:dyDescent="0.2">
      <c r="R11729" s="334">
        <v>29406</v>
      </c>
      <c r="S11729" s="319" t="s">
        <v>358</v>
      </c>
    </row>
    <row r="11730" spans="18:19" x14ac:dyDescent="0.2">
      <c r="R11730" s="334">
        <v>29407</v>
      </c>
      <c r="S11730" s="319" t="s">
        <v>358</v>
      </c>
    </row>
    <row r="11731" spans="18:19" x14ac:dyDescent="0.2">
      <c r="R11731" s="334">
        <v>29409</v>
      </c>
      <c r="S11731" s="319" t="s">
        <v>358</v>
      </c>
    </row>
    <row r="11732" spans="18:19" x14ac:dyDescent="0.2">
      <c r="R11732" s="334">
        <v>29410</v>
      </c>
      <c r="S11732" s="319" t="s">
        <v>358</v>
      </c>
    </row>
    <row r="11733" spans="18:19" x14ac:dyDescent="0.2">
      <c r="R11733" s="334">
        <v>29412</v>
      </c>
      <c r="S11733" s="319" t="s">
        <v>358</v>
      </c>
    </row>
    <row r="11734" spans="18:19" x14ac:dyDescent="0.2">
      <c r="R11734" s="334">
        <v>29413</v>
      </c>
      <c r="S11734" s="319" t="s">
        <v>358</v>
      </c>
    </row>
    <row r="11735" spans="18:19" x14ac:dyDescent="0.2">
      <c r="R11735" s="334">
        <v>29414</v>
      </c>
      <c r="S11735" s="319" t="s">
        <v>358</v>
      </c>
    </row>
    <row r="11736" spans="18:19" x14ac:dyDescent="0.2">
      <c r="R11736" s="334">
        <v>29415</v>
      </c>
      <c r="S11736" s="319" t="s">
        <v>358</v>
      </c>
    </row>
    <row r="11737" spans="18:19" x14ac:dyDescent="0.2">
      <c r="R11737" s="334">
        <v>29416</v>
      </c>
      <c r="S11737" s="319" t="s">
        <v>358</v>
      </c>
    </row>
    <row r="11738" spans="18:19" x14ac:dyDescent="0.2">
      <c r="R11738" s="334">
        <v>29417</v>
      </c>
      <c r="S11738" s="319" t="s">
        <v>358</v>
      </c>
    </row>
    <row r="11739" spans="18:19" x14ac:dyDescent="0.2">
      <c r="R11739" s="334">
        <v>29418</v>
      </c>
      <c r="S11739" s="319" t="s">
        <v>358</v>
      </c>
    </row>
    <row r="11740" spans="18:19" x14ac:dyDescent="0.2">
      <c r="R11740" s="334">
        <v>29419</v>
      </c>
      <c r="S11740" s="319" t="s">
        <v>358</v>
      </c>
    </row>
    <row r="11741" spans="18:19" x14ac:dyDescent="0.2">
      <c r="R11741" s="334">
        <v>29420</v>
      </c>
      <c r="S11741" s="319" t="s">
        <v>358</v>
      </c>
    </row>
    <row r="11742" spans="18:19" x14ac:dyDescent="0.2">
      <c r="R11742" s="334">
        <v>29422</v>
      </c>
      <c r="S11742" s="319" t="s">
        <v>358</v>
      </c>
    </row>
    <row r="11743" spans="18:19" x14ac:dyDescent="0.2">
      <c r="R11743" s="334">
        <v>29423</v>
      </c>
      <c r="S11743" s="319" t="s">
        <v>358</v>
      </c>
    </row>
    <row r="11744" spans="18:19" x14ac:dyDescent="0.2">
      <c r="R11744" s="334">
        <v>29424</v>
      </c>
      <c r="S11744" s="319" t="s">
        <v>358</v>
      </c>
    </row>
    <row r="11745" spans="18:19" x14ac:dyDescent="0.2">
      <c r="R11745" s="334">
        <v>29425</v>
      </c>
      <c r="S11745" s="319" t="s">
        <v>358</v>
      </c>
    </row>
    <row r="11746" spans="18:19" x14ac:dyDescent="0.2">
      <c r="R11746" s="334">
        <v>29426</v>
      </c>
      <c r="S11746" s="319" t="s">
        <v>358</v>
      </c>
    </row>
    <row r="11747" spans="18:19" x14ac:dyDescent="0.2">
      <c r="R11747" s="334">
        <v>29429</v>
      </c>
      <c r="S11747" s="319" t="s">
        <v>358</v>
      </c>
    </row>
    <row r="11748" spans="18:19" x14ac:dyDescent="0.2">
      <c r="R11748" s="334">
        <v>29430</v>
      </c>
      <c r="S11748" s="319" t="s">
        <v>358</v>
      </c>
    </row>
    <row r="11749" spans="18:19" x14ac:dyDescent="0.2">
      <c r="R11749" s="334">
        <v>29431</v>
      </c>
      <c r="S11749" s="319" t="s">
        <v>358</v>
      </c>
    </row>
    <row r="11750" spans="18:19" x14ac:dyDescent="0.2">
      <c r="R11750" s="334">
        <v>29432</v>
      </c>
      <c r="S11750" s="319" t="s">
        <v>358</v>
      </c>
    </row>
    <row r="11751" spans="18:19" x14ac:dyDescent="0.2">
      <c r="R11751" s="334">
        <v>29433</v>
      </c>
      <c r="S11751" s="319" t="s">
        <v>358</v>
      </c>
    </row>
    <row r="11752" spans="18:19" x14ac:dyDescent="0.2">
      <c r="R11752" s="334">
        <v>29434</v>
      </c>
      <c r="S11752" s="319" t="s">
        <v>358</v>
      </c>
    </row>
    <row r="11753" spans="18:19" x14ac:dyDescent="0.2">
      <c r="R11753" s="334">
        <v>29435</v>
      </c>
      <c r="S11753" s="319" t="s">
        <v>358</v>
      </c>
    </row>
    <row r="11754" spans="18:19" x14ac:dyDescent="0.2">
      <c r="R11754" s="334">
        <v>29436</v>
      </c>
      <c r="S11754" s="319" t="s">
        <v>358</v>
      </c>
    </row>
    <row r="11755" spans="18:19" x14ac:dyDescent="0.2">
      <c r="R11755" s="334">
        <v>29437</v>
      </c>
      <c r="S11755" s="319" t="s">
        <v>358</v>
      </c>
    </row>
    <row r="11756" spans="18:19" x14ac:dyDescent="0.2">
      <c r="R11756" s="334">
        <v>29438</v>
      </c>
      <c r="S11756" s="319" t="s">
        <v>358</v>
      </c>
    </row>
    <row r="11757" spans="18:19" x14ac:dyDescent="0.2">
      <c r="R11757" s="334">
        <v>29439</v>
      </c>
      <c r="S11757" s="319" t="s">
        <v>358</v>
      </c>
    </row>
    <row r="11758" spans="18:19" x14ac:dyDescent="0.2">
      <c r="R11758" s="334">
        <v>29440</v>
      </c>
      <c r="S11758" s="319" t="s">
        <v>358</v>
      </c>
    </row>
    <row r="11759" spans="18:19" x14ac:dyDescent="0.2">
      <c r="R11759" s="334">
        <v>29442</v>
      </c>
      <c r="S11759" s="319" t="s">
        <v>358</v>
      </c>
    </row>
    <row r="11760" spans="18:19" x14ac:dyDescent="0.2">
      <c r="R11760" s="334">
        <v>29445</v>
      </c>
      <c r="S11760" s="319" t="s">
        <v>358</v>
      </c>
    </row>
    <row r="11761" spans="18:19" x14ac:dyDescent="0.2">
      <c r="R11761" s="334">
        <v>29446</v>
      </c>
      <c r="S11761" s="319" t="s">
        <v>358</v>
      </c>
    </row>
    <row r="11762" spans="18:19" x14ac:dyDescent="0.2">
      <c r="R11762" s="334">
        <v>29447</v>
      </c>
      <c r="S11762" s="319" t="s">
        <v>358</v>
      </c>
    </row>
    <row r="11763" spans="18:19" x14ac:dyDescent="0.2">
      <c r="R11763" s="334">
        <v>29448</v>
      </c>
      <c r="S11763" s="319" t="s">
        <v>358</v>
      </c>
    </row>
    <row r="11764" spans="18:19" x14ac:dyDescent="0.2">
      <c r="R11764" s="334">
        <v>29449</v>
      </c>
      <c r="S11764" s="319" t="s">
        <v>358</v>
      </c>
    </row>
    <row r="11765" spans="18:19" x14ac:dyDescent="0.2">
      <c r="R11765" s="334">
        <v>29450</v>
      </c>
      <c r="S11765" s="319" t="s">
        <v>358</v>
      </c>
    </row>
    <row r="11766" spans="18:19" x14ac:dyDescent="0.2">
      <c r="R11766" s="334">
        <v>29451</v>
      </c>
      <c r="S11766" s="319" t="s">
        <v>358</v>
      </c>
    </row>
    <row r="11767" spans="18:19" x14ac:dyDescent="0.2">
      <c r="R11767" s="334">
        <v>29452</v>
      </c>
      <c r="S11767" s="319" t="s">
        <v>358</v>
      </c>
    </row>
    <row r="11768" spans="18:19" x14ac:dyDescent="0.2">
      <c r="R11768" s="334">
        <v>29453</v>
      </c>
      <c r="S11768" s="319" t="s">
        <v>358</v>
      </c>
    </row>
    <row r="11769" spans="18:19" x14ac:dyDescent="0.2">
      <c r="R11769" s="334">
        <v>29455</v>
      </c>
      <c r="S11769" s="319" t="s">
        <v>358</v>
      </c>
    </row>
    <row r="11770" spans="18:19" x14ac:dyDescent="0.2">
      <c r="R11770" s="334">
        <v>29456</v>
      </c>
      <c r="S11770" s="319" t="s">
        <v>358</v>
      </c>
    </row>
    <row r="11771" spans="18:19" x14ac:dyDescent="0.2">
      <c r="R11771" s="334">
        <v>29457</v>
      </c>
      <c r="S11771" s="319" t="s">
        <v>358</v>
      </c>
    </row>
    <row r="11772" spans="18:19" x14ac:dyDescent="0.2">
      <c r="R11772" s="334">
        <v>29458</v>
      </c>
      <c r="S11772" s="319" t="s">
        <v>358</v>
      </c>
    </row>
    <row r="11773" spans="18:19" x14ac:dyDescent="0.2">
      <c r="R11773" s="334">
        <v>29461</v>
      </c>
      <c r="S11773" s="319" t="s">
        <v>358</v>
      </c>
    </row>
    <row r="11774" spans="18:19" x14ac:dyDescent="0.2">
      <c r="R11774" s="334">
        <v>29464</v>
      </c>
      <c r="S11774" s="319" t="s">
        <v>358</v>
      </c>
    </row>
    <row r="11775" spans="18:19" x14ac:dyDescent="0.2">
      <c r="R11775" s="334">
        <v>29465</v>
      </c>
      <c r="S11775" s="319" t="s">
        <v>358</v>
      </c>
    </row>
    <row r="11776" spans="18:19" x14ac:dyDescent="0.2">
      <c r="R11776" s="334">
        <v>29466</v>
      </c>
      <c r="S11776" s="319" t="s">
        <v>358</v>
      </c>
    </row>
    <row r="11777" spans="18:19" x14ac:dyDescent="0.2">
      <c r="R11777" s="334">
        <v>29468</v>
      </c>
      <c r="S11777" s="319" t="s">
        <v>358</v>
      </c>
    </row>
    <row r="11778" spans="18:19" x14ac:dyDescent="0.2">
      <c r="R11778" s="334">
        <v>29469</v>
      </c>
      <c r="S11778" s="319" t="s">
        <v>358</v>
      </c>
    </row>
    <row r="11779" spans="18:19" x14ac:dyDescent="0.2">
      <c r="R11779" s="334">
        <v>29470</v>
      </c>
      <c r="S11779" s="319" t="s">
        <v>358</v>
      </c>
    </row>
    <row r="11780" spans="18:19" x14ac:dyDescent="0.2">
      <c r="R11780" s="334">
        <v>29471</v>
      </c>
      <c r="S11780" s="319" t="s">
        <v>358</v>
      </c>
    </row>
    <row r="11781" spans="18:19" x14ac:dyDescent="0.2">
      <c r="R11781" s="334">
        <v>29472</v>
      </c>
      <c r="S11781" s="319" t="s">
        <v>358</v>
      </c>
    </row>
    <row r="11782" spans="18:19" x14ac:dyDescent="0.2">
      <c r="R11782" s="334">
        <v>29474</v>
      </c>
      <c r="S11782" s="319" t="s">
        <v>358</v>
      </c>
    </row>
    <row r="11783" spans="18:19" x14ac:dyDescent="0.2">
      <c r="R11783" s="334">
        <v>29475</v>
      </c>
      <c r="S11783" s="319" t="s">
        <v>358</v>
      </c>
    </row>
    <row r="11784" spans="18:19" x14ac:dyDescent="0.2">
      <c r="R11784" s="334">
        <v>29476</v>
      </c>
      <c r="S11784" s="319" t="s">
        <v>358</v>
      </c>
    </row>
    <row r="11785" spans="18:19" x14ac:dyDescent="0.2">
      <c r="R11785" s="334">
        <v>29477</v>
      </c>
      <c r="S11785" s="319" t="s">
        <v>358</v>
      </c>
    </row>
    <row r="11786" spans="18:19" x14ac:dyDescent="0.2">
      <c r="R11786" s="334">
        <v>29479</v>
      </c>
      <c r="S11786" s="319" t="s">
        <v>358</v>
      </c>
    </row>
    <row r="11787" spans="18:19" x14ac:dyDescent="0.2">
      <c r="R11787" s="334">
        <v>29481</v>
      </c>
      <c r="S11787" s="319" t="s">
        <v>358</v>
      </c>
    </row>
    <row r="11788" spans="18:19" x14ac:dyDescent="0.2">
      <c r="R11788" s="334">
        <v>29482</v>
      </c>
      <c r="S11788" s="319" t="s">
        <v>358</v>
      </c>
    </row>
    <row r="11789" spans="18:19" x14ac:dyDescent="0.2">
      <c r="R11789" s="334">
        <v>29483</v>
      </c>
      <c r="S11789" s="319" t="s">
        <v>358</v>
      </c>
    </row>
    <row r="11790" spans="18:19" x14ac:dyDescent="0.2">
      <c r="R11790" s="334">
        <v>29484</v>
      </c>
      <c r="S11790" s="319" t="s">
        <v>358</v>
      </c>
    </row>
    <row r="11791" spans="18:19" x14ac:dyDescent="0.2">
      <c r="R11791" s="334">
        <v>29485</v>
      </c>
      <c r="S11791" s="319" t="s">
        <v>358</v>
      </c>
    </row>
    <row r="11792" spans="18:19" x14ac:dyDescent="0.2">
      <c r="R11792" s="334">
        <v>29487</v>
      </c>
      <c r="S11792" s="319" t="s">
        <v>358</v>
      </c>
    </row>
    <row r="11793" spans="18:19" x14ac:dyDescent="0.2">
      <c r="R11793" s="334">
        <v>29488</v>
      </c>
      <c r="S11793" s="319" t="s">
        <v>358</v>
      </c>
    </row>
    <row r="11794" spans="18:19" x14ac:dyDescent="0.2">
      <c r="R11794" s="334">
        <v>29492</v>
      </c>
      <c r="S11794" s="319" t="s">
        <v>358</v>
      </c>
    </row>
    <row r="11795" spans="18:19" x14ac:dyDescent="0.2">
      <c r="R11795" s="334">
        <v>29493</v>
      </c>
      <c r="S11795" s="319" t="s">
        <v>358</v>
      </c>
    </row>
    <row r="11796" spans="18:19" x14ac:dyDescent="0.2">
      <c r="R11796" s="334">
        <v>29501</v>
      </c>
      <c r="S11796" s="319" t="s">
        <v>358</v>
      </c>
    </row>
    <row r="11797" spans="18:19" x14ac:dyDescent="0.2">
      <c r="R11797" s="334">
        <v>29502</v>
      </c>
      <c r="S11797" s="319" t="s">
        <v>358</v>
      </c>
    </row>
    <row r="11798" spans="18:19" x14ac:dyDescent="0.2">
      <c r="R11798" s="334">
        <v>29503</v>
      </c>
      <c r="S11798" s="319" t="s">
        <v>358</v>
      </c>
    </row>
    <row r="11799" spans="18:19" x14ac:dyDescent="0.2">
      <c r="R11799" s="334">
        <v>29504</v>
      </c>
      <c r="S11799" s="319" t="s">
        <v>358</v>
      </c>
    </row>
    <row r="11800" spans="18:19" x14ac:dyDescent="0.2">
      <c r="R11800" s="334">
        <v>29505</v>
      </c>
      <c r="S11800" s="319" t="s">
        <v>358</v>
      </c>
    </row>
    <row r="11801" spans="18:19" x14ac:dyDescent="0.2">
      <c r="R11801" s="334">
        <v>29506</v>
      </c>
      <c r="S11801" s="319" t="s">
        <v>358</v>
      </c>
    </row>
    <row r="11802" spans="18:19" x14ac:dyDescent="0.2">
      <c r="R11802" s="334">
        <v>29510</v>
      </c>
      <c r="S11802" s="319" t="s">
        <v>358</v>
      </c>
    </row>
    <row r="11803" spans="18:19" x14ac:dyDescent="0.2">
      <c r="R11803" s="334">
        <v>29511</v>
      </c>
      <c r="S11803" s="319" t="s">
        <v>358</v>
      </c>
    </row>
    <row r="11804" spans="18:19" x14ac:dyDescent="0.2">
      <c r="R11804" s="334">
        <v>29512</v>
      </c>
      <c r="S11804" s="319" t="s">
        <v>358</v>
      </c>
    </row>
    <row r="11805" spans="18:19" x14ac:dyDescent="0.2">
      <c r="R11805" s="334">
        <v>29516</v>
      </c>
      <c r="S11805" s="319" t="s">
        <v>358</v>
      </c>
    </row>
    <row r="11806" spans="18:19" x14ac:dyDescent="0.2">
      <c r="R11806" s="334">
        <v>29518</v>
      </c>
      <c r="S11806" s="319" t="s">
        <v>358</v>
      </c>
    </row>
    <row r="11807" spans="18:19" x14ac:dyDescent="0.2">
      <c r="R11807" s="334">
        <v>29519</v>
      </c>
      <c r="S11807" s="319" t="s">
        <v>358</v>
      </c>
    </row>
    <row r="11808" spans="18:19" x14ac:dyDescent="0.2">
      <c r="R11808" s="334">
        <v>29520</v>
      </c>
      <c r="S11808" s="319" t="s">
        <v>358</v>
      </c>
    </row>
    <row r="11809" spans="18:19" x14ac:dyDescent="0.2">
      <c r="R11809" s="334">
        <v>29525</v>
      </c>
      <c r="S11809" s="319" t="s">
        <v>358</v>
      </c>
    </row>
    <row r="11810" spans="18:19" x14ac:dyDescent="0.2">
      <c r="R11810" s="334">
        <v>29526</v>
      </c>
      <c r="S11810" s="319" t="s">
        <v>358</v>
      </c>
    </row>
    <row r="11811" spans="18:19" x14ac:dyDescent="0.2">
      <c r="R11811" s="334">
        <v>29527</v>
      </c>
      <c r="S11811" s="319" t="s">
        <v>358</v>
      </c>
    </row>
    <row r="11812" spans="18:19" x14ac:dyDescent="0.2">
      <c r="R11812" s="334">
        <v>29528</v>
      </c>
      <c r="S11812" s="319" t="s">
        <v>358</v>
      </c>
    </row>
    <row r="11813" spans="18:19" x14ac:dyDescent="0.2">
      <c r="R11813" s="334">
        <v>29530</v>
      </c>
      <c r="S11813" s="319" t="s">
        <v>358</v>
      </c>
    </row>
    <row r="11814" spans="18:19" x14ac:dyDescent="0.2">
      <c r="R11814" s="334">
        <v>29532</v>
      </c>
      <c r="S11814" s="319" t="s">
        <v>358</v>
      </c>
    </row>
    <row r="11815" spans="18:19" x14ac:dyDescent="0.2">
      <c r="R11815" s="334">
        <v>29536</v>
      </c>
      <c r="S11815" s="319" t="s">
        <v>358</v>
      </c>
    </row>
    <row r="11816" spans="18:19" x14ac:dyDescent="0.2">
      <c r="R11816" s="334">
        <v>29540</v>
      </c>
      <c r="S11816" s="319" t="s">
        <v>358</v>
      </c>
    </row>
    <row r="11817" spans="18:19" x14ac:dyDescent="0.2">
      <c r="R11817" s="334">
        <v>29541</v>
      </c>
      <c r="S11817" s="319" t="s">
        <v>358</v>
      </c>
    </row>
    <row r="11818" spans="18:19" x14ac:dyDescent="0.2">
      <c r="R11818" s="334">
        <v>29543</v>
      </c>
      <c r="S11818" s="319" t="s">
        <v>358</v>
      </c>
    </row>
    <row r="11819" spans="18:19" x14ac:dyDescent="0.2">
      <c r="R11819" s="334">
        <v>29544</v>
      </c>
      <c r="S11819" s="319" t="s">
        <v>358</v>
      </c>
    </row>
    <row r="11820" spans="18:19" x14ac:dyDescent="0.2">
      <c r="R11820" s="334">
        <v>29545</v>
      </c>
      <c r="S11820" s="319" t="s">
        <v>358</v>
      </c>
    </row>
    <row r="11821" spans="18:19" x14ac:dyDescent="0.2">
      <c r="R11821" s="334">
        <v>29546</v>
      </c>
      <c r="S11821" s="319" t="s">
        <v>358</v>
      </c>
    </row>
    <row r="11822" spans="18:19" x14ac:dyDescent="0.2">
      <c r="R11822" s="334">
        <v>29547</v>
      </c>
      <c r="S11822" s="319" t="s">
        <v>358</v>
      </c>
    </row>
    <row r="11823" spans="18:19" x14ac:dyDescent="0.2">
      <c r="R11823" s="334">
        <v>29550</v>
      </c>
      <c r="S11823" s="319" t="s">
        <v>358</v>
      </c>
    </row>
    <row r="11824" spans="18:19" x14ac:dyDescent="0.2">
      <c r="R11824" s="334">
        <v>29551</v>
      </c>
      <c r="S11824" s="319" t="s">
        <v>358</v>
      </c>
    </row>
    <row r="11825" spans="18:19" x14ac:dyDescent="0.2">
      <c r="R11825" s="334">
        <v>29554</v>
      </c>
      <c r="S11825" s="319" t="s">
        <v>358</v>
      </c>
    </row>
    <row r="11826" spans="18:19" x14ac:dyDescent="0.2">
      <c r="R11826" s="334">
        <v>29555</v>
      </c>
      <c r="S11826" s="319" t="s">
        <v>358</v>
      </c>
    </row>
    <row r="11827" spans="18:19" x14ac:dyDescent="0.2">
      <c r="R11827" s="334">
        <v>29556</v>
      </c>
      <c r="S11827" s="319" t="s">
        <v>358</v>
      </c>
    </row>
    <row r="11828" spans="18:19" x14ac:dyDescent="0.2">
      <c r="R11828" s="334">
        <v>29560</v>
      </c>
      <c r="S11828" s="319" t="s">
        <v>358</v>
      </c>
    </row>
    <row r="11829" spans="18:19" x14ac:dyDescent="0.2">
      <c r="R11829" s="334">
        <v>29563</v>
      </c>
      <c r="S11829" s="319" t="s">
        <v>358</v>
      </c>
    </row>
    <row r="11830" spans="18:19" x14ac:dyDescent="0.2">
      <c r="R11830" s="334">
        <v>29564</v>
      </c>
      <c r="S11830" s="319" t="s">
        <v>358</v>
      </c>
    </row>
    <row r="11831" spans="18:19" x14ac:dyDescent="0.2">
      <c r="R11831" s="334">
        <v>29565</v>
      </c>
      <c r="S11831" s="319" t="s">
        <v>358</v>
      </c>
    </row>
    <row r="11832" spans="18:19" x14ac:dyDescent="0.2">
      <c r="R11832" s="334">
        <v>29566</v>
      </c>
      <c r="S11832" s="319" t="s">
        <v>358</v>
      </c>
    </row>
    <row r="11833" spans="18:19" x14ac:dyDescent="0.2">
      <c r="R11833" s="334">
        <v>29567</v>
      </c>
      <c r="S11833" s="319" t="s">
        <v>358</v>
      </c>
    </row>
    <row r="11834" spans="18:19" x14ac:dyDescent="0.2">
      <c r="R11834" s="334">
        <v>29568</v>
      </c>
      <c r="S11834" s="319" t="s">
        <v>358</v>
      </c>
    </row>
    <row r="11835" spans="18:19" x14ac:dyDescent="0.2">
      <c r="R11835" s="334">
        <v>29569</v>
      </c>
      <c r="S11835" s="319" t="s">
        <v>358</v>
      </c>
    </row>
    <row r="11836" spans="18:19" x14ac:dyDescent="0.2">
      <c r="R11836" s="334">
        <v>29570</v>
      </c>
      <c r="S11836" s="319" t="s">
        <v>358</v>
      </c>
    </row>
    <row r="11837" spans="18:19" x14ac:dyDescent="0.2">
      <c r="R11837" s="334">
        <v>29571</v>
      </c>
      <c r="S11837" s="319" t="s">
        <v>358</v>
      </c>
    </row>
    <row r="11838" spans="18:19" x14ac:dyDescent="0.2">
      <c r="R11838" s="334">
        <v>29572</v>
      </c>
      <c r="S11838" s="319" t="s">
        <v>358</v>
      </c>
    </row>
    <row r="11839" spans="18:19" x14ac:dyDescent="0.2">
      <c r="R11839" s="334">
        <v>29573</v>
      </c>
      <c r="S11839" s="319" t="s">
        <v>358</v>
      </c>
    </row>
    <row r="11840" spans="18:19" x14ac:dyDescent="0.2">
      <c r="R11840" s="334">
        <v>29574</v>
      </c>
      <c r="S11840" s="319" t="s">
        <v>358</v>
      </c>
    </row>
    <row r="11841" spans="18:19" x14ac:dyDescent="0.2">
      <c r="R11841" s="334">
        <v>29575</v>
      </c>
      <c r="S11841" s="319" t="s">
        <v>358</v>
      </c>
    </row>
    <row r="11842" spans="18:19" x14ac:dyDescent="0.2">
      <c r="R11842" s="334">
        <v>29576</v>
      </c>
      <c r="S11842" s="319" t="s">
        <v>358</v>
      </c>
    </row>
    <row r="11843" spans="18:19" x14ac:dyDescent="0.2">
      <c r="R11843" s="334">
        <v>29577</v>
      </c>
      <c r="S11843" s="319" t="s">
        <v>358</v>
      </c>
    </row>
    <row r="11844" spans="18:19" x14ac:dyDescent="0.2">
      <c r="R11844" s="334">
        <v>29578</v>
      </c>
      <c r="S11844" s="319" t="s">
        <v>358</v>
      </c>
    </row>
    <row r="11845" spans="18:19" x14ac:dyDescent="0.2">
      <c r="R11845" s="334">
        <v>29579</v>
      </c>
      <c r="S11845" s="319" t="s">
        <v>358</v>
      </c>
    </row>
    <row r="11846" spans="18:19" x14ac:dyDescent="0.2">
      <c r="R11846" s="334">
        <v>29580</v>
      </c>
      <c r="S11846" s="319" t="s">
        <v>358</v>
      </c>
    </row>
    <row r="11847" spans="18:19" x14ac:dyDescent="0.2">
      <c r="R11847" s="334">
        <v>29581</v>
      </c>
      <c r="S11847" s="319" t="s">
        <v>358</v>
      </c>
    </row>
    <row r="11848" spans="18:19" x14ac:dyDescent="0.2">
      <c r="R11848" s="334">
        <v>29582</v>
      </c>
      <c r="S11848" s="319" t="s">
        <v>358</v>
      </c>
    </row>
    <row r="11849" spans="18:19" x14ac:dyDescent="0.2">
      <c r="R11849" s="334">
        <v>29583</v>
      </c>
      <c r="S11849" s="319" t="s">
        <v>358</v>
      </c>
    </row>
    <row r="11850" spans="18:19" x14ac:dyDescent="0.2">
      <c r="R11850" s="334">
        <v>29584</v>
      </c>
      <c r="S11850" s="319" t="s">
        <v>358</v>
      </c>
    </row>
    <row r="11851" spans="18:19" x14ac:dyDescent="0.2">
      <c r="R11851" s="334">
        <v>29585</v>
      </c>
      <c r="S11851" s="319" t="s">
        <v>358</v>
      </c>
    </row>
    <row r="11852" spans="18:19" x14ac:dyDescent="0.2">
      <c r="R11852" s="334">
        <v>29587</v>
      </c>
      <c r="S11852" s="319" t="s">
        <v>358</v>
      </c>
    </row>
    <row r="11853" spans="18:19" x14ac:dyDescent="0.2">
      <c r="R11853" s="334">
        <v>29588</v>
      </c>
      <c r="S11853" s="319" t="s">
        <v>358</v>
      </c>
    </row>
    <row r="11854" spans="18:19" x14ac:dyDescent="0.2">
      <c r="R11854" s="334">
        <v>29589</v>
      </c>
      <c r="S11854" s="319" t="s">
        <v>358</v>
      </c>
    </row>
    <row r="11855" spans="18:19" x14ac:dyDescent="0.2">
      <c r="R11855" s="334">
        <v>29590</v>
      </c>
      <c r="S11855" s="319" t="s">
        <v>358</v>
      </c>
    </row>
    <row r="11856" spans="18:19" x14ac:dyDescent="0.2">
      <c r="R11856" s="334">
        <v>29591</v>
      </c>
      <c r="S11856" s="319" t="s">
        <v>358</v>
      </c>
    </row>
    <row r="11857" spans="18:19" x14ac:dyDescent="0.2">
      <c r="R11857" s="334">
        <v>29592</v>
      </c>
      <c r="S11857" s="319" t="s">
        <v>358</v>
      </c>
    </row>
    <row r="11858" spans="18:19" x14ac:dyDescent="0.2">
      <c r="R11858" s="334">
        <v>29593</v>
      </c>
      <c r="S11858" s="319" t="s">
        <v>358</v>
      </c>
    </row>
    <row r="11859" spans="18:19" x14ac:dyDescent="0.2">
      <c r="R11859" s="334">
        <v>29594</v>
      </c>
      <c r="S11859" s="319" t="s">
        <v>358</v>
      </c>
    </row>
    <row r="11860" spans="18:19" x14ac:dyDescent="0.2">
      <c r="R11860" s="334">
        <v>29596</v>
      </c>
      <c r="S11860" s="319" t="s">
        <v>358</v>
      </c>
    </row>
    <row r="11861" spans="18:19" x14ac:dyDescent="0.2">
      <c r="R11861" s="334">
        <v>29597</v>
      </c>
      <c r="S11861" s="319" t="s">
        <v>358</v>
      </c>
    </row>
    <row r="11862" spans="18:19" x14ac:dyDescent="0.2">
      <c r="R11862" s="334">
        <v>29598</v>
      </c>
      <c r="S11862" s="319" t="s">
        <v>358</v>
      </c>
    </row>
    <row r="11863" spans="18:19" x14ac:dyDescent="0.2">
      <c r="R11863" s="334">
        <v>29601</v>
      </c>
      <c r="S11863" s="319" t="s">
        <v>358</v>
      </c>
    </row>
    <row r="11864" spans="18:19" x14ac:dyDescent="0.2">
      <c r="R11864" s="334">
        <v>29602</v>
      </c>
      <c r="S11864" s="319" t="s">
        <v>358</v>
      </c>
    </row>
    <row r="11865" spans="18:19" x14ac:dyDescent="0.2">
      <c r="R11865" s="334">
        <v>29603</v>
      </c>
      <c r="S11865" s="319" t="s">
        <v>358</v>
      </c>
    </row>
    <row r="11866" spans="18:19" x14ac:dyDescent="0.2">
      <c r="R11866" s="334">
        <v>29604</v>
      </c>
      <c r="S11866" s="319" t="s">
        <v>358</v>
      </c>
    </row>
    <row r="11867" spans="18:19" x14ac:dyDescent="0.2">
      <c r="R11867" s="334">
        <v>29605</v>
      </c>
      <c r="S11867" s="319" t="s">
        <v>358</v>
      </c>
    </row>
    <row r="11868" spans="18:19" x14ac:dyDescent="0.2">
      <c r="R11868" s="334">
        <v>29606</v>
      </c>
      <c r="S11868" s="319" t="s">
        <v>358</v>
      </c>
    </row>
    <row r="11869" spans="18:19" x14ac:dyDescent="0.2">
      <c r="R11869" s="334">
        <v>29607</v>
      </c>
      <c r="S11869" s="319" t="s">
        <v>358</v>
      </c>
    </row>
    <row r="11870" spans="18:19" x14ac:dyDescent="0.2">
      <c r="R11870" s="334">
        <v>29608</v>
      </c>
      <c r="S11870" s="319" t="s">
        <v>358</v>
      </c>
    </row>
    <row r="11871" spans="18:19" x14ac:dyDescent="0.2">
      <c r="R11871" s="334">
        <v>29609</v>
      </c>
      <c r="S11871" s="319" t="s">
        <v>358</v>
      </c>
    </row>
    <row r="11872" spans="18:19" x14ac:dyDescent="0.2">
      <c r="R11872" s="334">
        <v>29610</v>
      </c>
      <c r="S11872" s="319" t="s">
        <v>358</v>
      </c>
    </row>
    <row r="11873" spans="18:19" x14ac:dyDescent="0.2">
      <c r="R11873" s="334">
        <v>29611</v>
      </c>
      <c r="S11873" s="319" t="s">
        <v>358</v>
      </c>
    </row>
    <row r="11874" spans="18:19" x14ac:dyDescent="0.2">
      <c r="R11874" s="334">
        <v>29612</v>
      </c>
      <c r="S11874" s="319" t="s">
        <v>358</v>
      </c>
    </row>
    <row r="11875" spans="18:19" x14ac:dyDescent="0.2">
      <c r="R11875" s="334">
        <v>29613</v>
      </c>
      <c r="S11875" s="319" t="s">
        <v>358</v>
      </c>
    </row>
    <row r="11876" spans="18:19" x14ac:dyDescent="0.2">
      <c r="R11876" s="334">
        <v>29614</v>
      </c>
      <c r="S11876" s="319" t="s">
        <v>358</v>
      </c>
    </row>
    <row r="11877" spans="18:19" x14ac:dyDescent="0.2">
      <c r="R11877" s="334">
        <v>29615</v>
      </c>
      <c r="S11877" s="319" t="s">
        <v>358</v>
      </c>
    </row>
    <row r="11878" spans="18:19" x14ac:dyDescent="0.2">
      <c r="R11878" s="334">
        <v>29616</v>
      </c>
      <c r="S11878" s="319" t="s">
        <v>358</v>
      </c>
    </row>
    <row r="11879" spans="18:19" x14ac:dyDescent="0.2">
      <c r="R11879" s="334">
        <v>29617</v>
      </c>
      <c r="S11879" s="319" t="s">
        <v>358</v>
      </c>
    </row>
    <row r="11880" spans="18:19" x14ac:dyDescent="0.2">
      <c r="R11880" s="334">
        <v>29620</v>
      </c>
      <c r="S11880" s="319" t="s">
        <v>358</v>
      </c>
    </row>
    <row r="11881" spans="18:19" x14ac:dyDescent="0.2">
      <c r="R11881" s="334">
        <v>29621</v>
      </c>
      <c r="S11881" s="319" t="s">
        <v>358</v>
      </c>
    </row>
    <row r="11882" spans="18:19" x14ac:dyDescent="0.2">
      <c r="R11882" s="334">
        <v>29622</v>
      </c>
      <c r="S11882" s="319" t="s">
        <v>358</v>
      </c>
    </row>
    <row r="11883" spans="18:19" x14ac:dyDescent="0.2">
      <c r="R11883" s="334">
        <v>29623</v>
      </c>
      <c r="S11883" s="319" t="s">
        <v>358</v>
      </c>
    </row>
    <row r="11884" spans="18:19" x14ac:dyDescent="0.2">
      <c r="R11884" s="334">
        <v>29624</v>
      </c>
      <c r="S11884" s="319" t="s">
        <v>358</v>
      </c>
    </row>
    <row r="11885" spans="18:19" x14ac:dyDescent="0.2">
      <c r="R11885" s="334">
        <v>29625</v>
      </c>
      <c r="S11885" s="319" t="s">
        <v>358</v>
      </c>
    </row>
    <row r="11886" spans="18:19" x14ac:dyDescent="0.2">
      <c r="R11886" s="334">
        <v>29626</v>
      </c>
      <c r="S11886" s="319" t="s">
        <v>358</v>
      </c>
    </row>
    <row r="11887" spans="18:19" x14ac:dyDescent="0.2">
      <c r="R11887" s="334">
        <v>29627</v>
      </c>
      <c r="S11887" s="319" t="s">
        <v>358</v>
      </c>
    </row>
    <row r="11888" spans="18:19" x14ac:dyDescent="0.2">
      <c r="R11888" s="334">
        <v>29628</v>
      </c>
      <c r="S11888" s="319" t="s">
        <v>358</v>
      </c>
    </row>
    <row r="11889" spans="18:19" x14ac:dyDescent="0.2">
      <c r="R11889" s="334">
        <v>29630</v>
      </c>
      <c r="S11889" s="319" t="s">
        <v>358</v>
      </c>
    </row>
    <row r="11890" spans="18:19" x14ac:dyDescent="0.2">
      <c r="R11890" s="334">
        <v>29631</v>
      </c>
      <c r="S11890" s="319" t="s">
        <v>358</v>
      </c>
    </row>
    <row r="11891" spans="18:19" x14ac:dyDescent="0.2">
      <c r="R11891" s="334">
        <v>29632</v>
      </c>
      <c r="S11891" s="319" t="s">
        <v>358</v>
      </c>
    </row>
    <row r="11892" spans="18:19" x14ac:dyDescent="0.2">
      <c r="R11892" s="334">
        <v>29633</v>
      </c>
      <c r="S11892" s="319" t="s">
        <v>358</v>
      </c>
    </row>
    <row r="11893" spans="18:19" x14ac:dyDescent="0.2">
      <c r="R11893" s="334">
        <v>29634</v>
      </c>
      <c r="S11893" s="319" t="s">
        <v>358</v>
      </c>
    </row>
    <row r="11894" spans="18:19" x14ac:dyDescent="0.2">
      <c r="R11894" s="334">
        <v>29635</v>
      </c>
      <c r="S11894" s="319" t="s">
        <v>358</v>
      </c>
    </row>
    <row r="11895" spans="18:19" x14ac:dyDescent="0.2">
      <c r="R11895" s="334">
        <v>29636</v>
      </c>
      <c r="S11895" s="319" t="s">
        <v>358</v>
      </c>
    </row>
    <row r="11896" spans="18:19" x14ac:dyDescent="0.2">
      <c r="R11896" s="334">
        <v>29638</v>
      </c>
      <c r="S11896" s="319" t="s">
        <v>358</v>
      </c>
    </row>
    <row r="11897" spans="18:19" x14ac:dyDescent="0.2">
      <c r="R11897" s="334">
        <v>29639</v>
      </c>
      <c r="S11897" s="319" t="s">
        <v>358</v>
      </c>
    </row>
    <row r="11898" spans="18:19" x14ac:dyDescent="0.2">
      <c r="R11898" s="334">
        <v>29640</v>
      </c>
      <c r="S11898" s="319" t="s">
        <v>358</v>
      </c>
    </row>
    <row r="11899" spans="18:19" x14ac:dyDescent="0.2">
      <c r="R11899" s="334">
        <v>29641</v>
      </c>
      <c r="S11899" s="319" t="s">
        <v>358</v>
      </c>
    </row>
    <row r="11900" spans="18:19" x14ac:dyDescent="0.2">
      <c r="R11900" s="334">
        <v>29642</v>
      </c>
      <c r="S11900" s="319" t="s">
        <v>358</v>
      </c>
    </row>
    <row r="11901" spans="18:19" x14ac:dyDescent="0.2">
      <c r="R11901" s="334">
        <v>29643</v>
      </c>
      <c r="S11901" s="319" t="s">
        <v>358</v>
      </c>
    </row>
    <row r="11902" spans="18:19" x14ac:dyDescent="0.2">
      <c r="R11902" s="334">
        <v>29644</v>
      </c>
      <c r="S11902" s="319" t="s">
        <v>358</v>
      </c>
    </row>
    <row r="11903" spans="18:19" x14ac:dyDescent="0.2">
      <c r="R11903" s="334">
        <v>29645</v>
      </c>
      <c r="S11903" s="319" t="s">
        <v>358</v>
      </c>
    </row>
    <row r="11904" spans="18:19" x14ac:dyDescent="0.2">
      <c r="R11904" s="334">
        <v>29646</v>
      </c>
      <c r="S11904" s="319" t="s">
        <v>358</v>
      </c>
    </row>
    <row r="11905" spans="18:19" x14ac:dyDescent="0.2">
      <c r="R11905" s="334">
        <v>29647</v>
      </c>
      <c r="S11905" s="319" t="s">
        <v>358</v>
      </c>
    </row>
    <row r="11906" spans="18:19" x14ac:dyDescent="0.2">
      <c r="R11906" s="334">
        <v>29648</v>
      </c>
      <c r="S11906" s="319" t="s">
        <v>358</v>
      </c>
    </row>
    <row r="11907" spans="18:19" x14ac:dyDescent="0.2">
      <c r="R11907" s="334">
        <v>29649</v>
      </c>
      <c r="S11907" s="319" t="s">
        <v>358</v>
      </c>
    </row>
    <row r="11908" spans="18:19" x14ac:dyDescent="0.2">
      <c r="R11908" s="334">
        <v>29650</v>
      </c>
      <c r="S11908" s="319" t="s">
        <v>358</v>
      </c>
    </row>
    <row r="11909" spans="18:19" x14ac:dyDescent="0.2">
      <c r="R11909" s="334">
        <v>29651</v>
      </c>
      <c r="S11909" s="319" t="s">
        <v>358</v>
      </c>
    </row>
    <row r="11910" spans="18:19" x14ac:dyDescent="0.2">
      <c r="R11910" s="334">
        <v>29652</v>
      </c>
      <c r="S11910" s="319" t="s">
        <v>358</v>
      </c>
    </row>
    <row r="11911" spans="18:19" x14ac:dyDescent="0.2">
      <c r="R11911" s="334">
        <v>29653</v>
      </c>
      <c r="S11911" s="319" t="s">
        <v>358</v>
      </c>
    </row>
    <row r="11912" spans="18:19" x14ac:dyDescent="0.2">
      <c r="R11912" s="334">
        <v>29654</v>
      </c>
      <c r="S11912" s="319" t="s">
        <v>358</v>
      </c>
    </row>
    <row r="11913" spans="18:19" x14ac:dyDescent="0.2">
      <c r="R11913" s="334">
        <v>29655</v>
      </c>
      <c r="S11913" s="319" t="s">
        <v>358</v>
      </c>
    </row>
    <row r="11914" spans="18:19" x14ac:dyDescent="0.2">
      <c r="R11914" s="334">
        <v>29656</v>
      </c>
      <c r="S11914" s="319" t="s">
        <v>358</v>
      </c>
    </row>
    <row r="11915" spans="18:19" x14ac:dyDescent="0.2">
      <c r="R11915" s="334">
        <v>29657</v>
      </c>
      <c r="S11915" s="319" t="s">
        <v>358</v>
      </c>
    </row>
    <row r="11916" spans="18:19" x14ac:dyDescent="0.2">
      <c r="R11916" s="334">
        <v>29658</v>
      </c>
      <c r="S11916" s="319" t="s">
        <v>358</v>
      </c>
    </row>
    <row r="11917" spans="18:19" x14ac:dyDescent="0.2">
      <c r="R11917" s="334">
        <v>29659</v>
      </c>
      <c r="S11917" s="319" t="s">
        <v>358</v>
      </c>
    </row>
    <row r="11918" spans="18:19" x14ac:dyDescent="0.2">
      <c r="R11918" s="334">
        <v>29661</v>
      </c>
      <c r="S11918" s="319" t="s">
        <v>358</v>
      </c>
    </row>
    <row r="11919" spans="18:19" x14ac:dyDescent="0.2">
      <c r="R11919" s="334">
        <v>29662</v>
      </c>
      <c r="S11919" s="319" t="s">
        <v>358</v>
      </c>
    </row>
    <row r="11920" spans="18:19" x14ac:dyDescent="0.2">
      <c r="R11920" s="334">
        <v>29664</v>
      </c>
      <c r="S11920" s="319" t="s">
        <v>358</v>
      </c>
    </row>
    <row r="11921" spans="18:19" x14ac:dyDescent="0.2">
      <c r="R11921" s="334">
        <v>29665</v>
      </c>
      <c r="S11921" s="319" t="s">
        <v>358</v>
      </c>
    </row>
    <row r="11922" spans="18:19" x14ac:dyDescent="0.2">
      <c r="R11922" s="334">
        <v>29666</v>
      </c>
      <c r="S11922" s="319" t="s">
        <v>358</v>
      </c>
    </row>
    <row r="11923" spans="18:19" x14ac:dyDescent="0.2">
      <c r="R11923" s="334">
        <v>29667</v>
      </c>
      <c r="S11923" s="319" t="s">
        <v>358</v>
      </c>
    </row>
    <row r="11924" spans="18:19" x14ac:dyDescent="0.2">
      <c r="R11924" s="334">
        <v>29669</v>
      </c>
      <c r="S11924" s="319" t="s">
        <v>358</v>
      </c>
    </row>
    <row r="11925" spans="18:19" x14ac:dyDescent="0.2">
      <c r="R11925" s="334">
        <v>29670</v>
      </c>
      <c r="S11925" s="319" t="s">
        <v>358</v>
      </c>
    </row>
    <row r="11926" spans="18:19" x14ac:dyDescent="0.2">
      <c r="R11926" s="334">
        <v>29671</v>
      </c>
      <c r="S11926" s="319" t="s">
        <v>358</v>
      </c>
    </row>
    <row r="11927" spans="18:19" x14ac:dyDescent="0.2">
      <c r="R11927" s="334">
        <v>29672</v>
      </c>
      <c r="S11927" s="319" t="s">
        <v>358</v>
      </c>
    </row>
    <row r="11928" spans="18:19" x14ac:dyDescent="0.2">
      <c r="R11928" s="334">
        <v>29673</v>
      </c>
      <c r="S11928" s="319" t="s">
        <v>358</v>
      </c>
    </row>
    <row r="11929" spans="18:19" x14ac:dyDescent="0.2">
      <c r="R11929" s="334">
        <v>29675</v>
      </c>
      <c r="S11929" s="319" t="s">
        <v>358</v>
      </c>
    </row>
    <row r="11930" spans="18:19" x14ac:dyDescent="0.2">
      <c r="R11930" s="334">
        <v>29676</v>
      </c>
      <c r="S11930" s="319" t="s">
        <v>358</v>
      </c>
    </row>
    <row r="11931" spans="18:19" x14ac:dyDescent="0.2">
      <c r="R11931" s="334">
        <v>29677</v>
      </c>
      <c r="S11931" s="319" t="s">
        <v>358</v>
      </c>
    </row>
    <row r="11932" spans="18:19" x14ac:dyDescent="0.2">
      <c r="R11932" s="334">
        <v>29678</v>
      </c>
      <c r="S11932" s="319" t="s">
        <v>358</v>
      </c>
    </row>
    <row r="11933" spans="18:19" x14ac:dyDescent="0.2">
      <c r="R11933" s="334">
        <v>29679</v>
      </c>
      <c r="S11933" s="319" t="s">
        <v>358</v>
      </c>
    </row>
    <row r="11934" spans="18:19" x14ac:dyDescent="0.2">
      <c r="R11934" s="334">
        <v>29680</v>
      </c>
      <c r="S11934" s="319" t="s">
        <v>358</v>
      </c>
    </row>
    <row r="11935" spans="18:19" x14ac:dyDescent="0.2">
      <c r="R11935" s="334">
        <v>29681</v>
      </c>
      <c r="S11935" s="319" t="s">
        <v>358</v>
      </c>
    </row>
    <row r="11936" spans="18:19" x14ac:dyDescent="0.2">
      <c r="R11936" s="334">
        <v>29682</v>
      </c>
      <c r="S11936" s="319" t="s">
        <v>358</v>
      </c>
    </row>
    <row r="11937" spans="18:19" x14ac:dyDescent="0.2">
      <c r="R11937" s="334">
        <v>29683</v>
      </c>
      <c r="S11937" s="319" t="s">
        <v>358</v>
      </c>
    </row>
    <row r="11938" spans="18:19" x14ac:dyDescent="0.2">
      <c r="R11938" s="334">
        <v>29684</v>
      </c>
      <c r="S11938" s="319" t="s">
        <v>358</v>
      </c>
    </row>
    <row r="11939" spans="18:19" x14ac:dyDescent="0.2">
      <c r="R11939" s="334">
        <v>29685</v>
      </c>
      <c r="S11939" s="319" t="s">
        <v>358</v>
      </c>
    </row>
    <row r="11940" spans="18:19" x14ac:dyDescent="0.2">
      <c r="R11940" s="334">
        <v>29686</v>
      </c>
      <c r="S11940" s="319" t="s">
        <v>358</v>
      </c>
    </row>
    <row r="11941" spans="18:19" x14ac:dyDescent="0.2">
      <c r="R11941" s="334">
        <v>29687</v>
      </c>
      <c r="S11941" s="319" t="s">
        <v>358</v>
      </c>
    </row>
    <row r="11942" spans="18:19" x14ac:dyDescent="0.2">
      <c r="R11942" s="334">
        <v>29688</v>
      </c>
      <c r="S11942" s="319" t="s">
        <v>358</v>
      </c>
    </row>
    <row r="11943" spans="18:19" x14ac:dyDescent="0.2">
      <c r="R11943" s="334">
        <v>29689</v>
      </c>
      <c r="S11943" s="319" t="s">
        <v>358</v>
      </c>
    </row>
    <row r="11944" spans="18:19" x14ac:dyDescent="0.2">
      <c r="R11944" s="334">
        <v>29690</v>
      </c>
      <c r="S11944" s="319" t="s">
        <v>358</v>
      </c>
    </row>
    <row r="11945" spans="18:19" x14ac:dyDescent="0.2">
      <c r="R11945" s="334">
        <v>29691</v>
      </c>
      <c r="S11945" s="319" t="s">
        <v>358</v>
      </c>
    </row>
    <row r="11946" spans="18:19" x14ac:dyDescent="0.2">
      <c r="R11946" s="334">
        <v>29692</v>
      </c>
      <c r="S11946" s="319" t="s">
        <v>358</v>
      </c>
    </row>
    <row r="11947" spans="18:19" x14ac:dyDescent="0.2">
      <c r="R11947" s="334">
        <v>29693</v>
      </c>
      <c r="S11947" s="319" t="s">
        <v>358</v>
      </c>
    </row>
    <row r="11948" spans="18:19" x14ac:dyDescent="0.2">
      <c r="R11948" s="334">
        <v>29695</v>
      </c>
      <c r="S11948" s="319" t="s">
        <v>358</v>
      </c>
    </row>
    <row r="11949" spans="18:19" x14ac:dyDescent="0.2">
      <c r="R11949" s="334">
        <v>29696</v>
      </c>
      <c r="S11949" s="319" t="s">
        <v>358</v>
      </c>
    </row>
    <row r="11950" spans="18:19" x14ac:dyDescent="0.2">
      <c r="R11950" s="334">
        <v>29697</v>
      </c>
      <c r="S11950" s="319" t="s">
        <v>358</v>
      </c>
    </row>
    <row r="11951" spans="18:19" x14ac:dyDescent="0.2">
      <c r="R11951" s="334">
        <v>29698</v>
      </c>
      <c r="S11951" s="319" t="s">
        <v>358</v>
      </c>
    </row>
    <row r="11952" spans="18:19" x14ac:dyDescent="0.2">
      <c r="R11952" s="334">
        <v>29702</v>
      </c>
      <c r="S11952" s="319" t="s">
        <v>358</v>
      </c>
    </row>
    <row r="11953" spans="18:19" x14ac:dyDescent="0.2">
      <c r="R11953" s="334">
        <v>29703</v>
      </c>
      <c r="S11953" s="319" t="s">
        <v>358</v>
      </c>
    </row>
    <row r="11954" spans="18:19" x14ac:dyDescent="0.2">
      <c r="R11954" s="334">
        <v>29704</v>
      </c>
      <c r="S11954" s="319" t="s">
        <v>358</v>
      </c>
    </row>
    <row r="11955" spans="18:19" x14ac:dyDescent="0.2">
      <c r="R11955" s="334">
        <v>29706</v>
      </c>
      <c r="S11955" s="319" t="s">
        <v>358</v>
      </c>
    </row>
    <row r="11956" spans="18:19" x14ac:dyDescent="0.2">
      <c r="R11956" s="334">
        <v>29707</v>
      </c>
      <c r="S11956" s="319" t="s">
        <v>358</v>
      </c>
    </row>
    <row r="11957" spans="18:19" x14ac:dyDescent="0.2">
      <c r="R11957" s="334">
        <v>29708</v>
      </c>
      <c r="S11957" s="319" t="s">
        <v>358</v>
      </c>
    </row>
    <row r="11958" spans="18:19" x14ac:dyDescent="0.2">
      <c r="R11958" s="334">
        <v>29709</v>
      </c>
      <c r="S11958" s="319" t="s">
        <v>358</v>
      </c>
    </row>
    <row r="11959" spans="18:19" x14ac:dyDescent="0.2">
      <c r="R11959" s="334">
        <v>29710</v>
      </c>
      <c r="S11959" s="319" t="s">
        <v>358</v>
      </c>
    </row>
    <row r="11960" spans="18:19" x14ac:dyDescent="0.2">
      <c r="R11960" s="334">
        <v>29712</v>
      </c>
      <c r="S11960" s="319" t="s">
        <v>358</v>
      </c>
    </row>
    <row r="11961" spans="18:19" x14ac:dyDescent="0.2">
      <c r="R11961" s="334">
        <v>29714</v>
      </c>
      <c r="S11961" s="319" t="s">
        <v>358</v>
      </c>
    </row>
    <row r="11962" spans="18:19" x14ac:dyDescent="0.2">
      <c r="R11962" s="334">
        <v>29715</v>
      </c>
      <c r="S11962" s="319" t="s">
        <v>358</v>
      </c>
    </row>
    <row r="11963" spans="18:19" x14ac:dyDescent="0.2">
      <c r="R11963" s="334">
        <v>29716</v>
      </c>
      <c r="S11963" s="319" t="s">
        <v>358</v>
      </c>
    </row>
    <row r="11964" spans="18:19" x14ac:dyDescent="0.2">
      <c r="R11964" s="334">
        <v>29717</v>
      </c>
      <c r="S11964" s="319" t="s">
        <v>358</v>
      </c>
    </row>
    <row r="11965" spans="18:19" x14ac:dyDescent="0.2">
      <c r="R11965" s="334">
        <v>29718</v>
      </c>
      <c r="S11965" s="319" t="s">
        <v>358</v>
      </c>
    </row>
    <row r="11966" spans="18:19" x14ac:dyDescent="0.2">
      <c r="R11966" s="334">
        <v>29720</v>
      </c>
      <c r="S11966" s="319" t="s">
        <v>358</v>
      </c>
    </row>
    <row r="11967" spans="18:19" x14ac:dyDescent="0.2">
      <c r="R11967" s="334">
        <v>29721</v>
      </c>
      <c r="S11967" s="319" t="s">
        <v>358</v>
      </c>
    </row>
    <row r="11968" spans="18:19" x14ac:dyDescent="0.2">
      <c r="R11968" s="334">
        <v>29722</v>
      </c>
      <c r="S11968" s="319" t="s">
        <v>358</v>
      </c>
    </row>
    <row r="11969" spans="18:19" x14ac:dyDescent="0.2">
      <c r="R11969" s="334">
        <v>29724</v>
      </c>
      <c r="S11969" s="319" t="s">
        <v>358</v>
      </c>
    </row>
    <row r="11970" spans="18:19" x14ac:dyDescent="0.2">
      <c r="R11970" s="334">
        <v>29726</v>
      </c>
      <c r="S11970" s="319" t="s">
        <v>358</v>
      </c>
    </row>
    <row r="11971" spans="18:19" x14ac:dyDescent="0.2">
      <c r="R11971" s="334">
        <v>29727</v>
      </c>
      <c r="S11971" s="319" t="s">
        <v>358</v>
      </c>
    </row>
    <row r="11972" spans="18:19" x14ac:dyDescent="0.2">
      <c r="R11972" s="334">
        <v>29728</v>
      </c>
      <c r="S11972" s="319" t="s">
        <v>358</v>
      </c>
    </row>
    <row r="11973" spans="18:19" x14ac:dyDescent="0.2">
      <c r="R11973" s="334">
        <v>29729</v>
      </c>
      <c r="S11973" s="319" t="s">
        <v>358</v>
      </c>
    </row>
    <row r="11974" spans="18:19" x14ac:dyDescent="0.2">
      <c r="R11974" s="334">
        <v>29730</v>
      </c>
      <c r="S11974" s="319" t="s">
        <v>358</v>
      </c>
    </row>
    <row r="11975" spans="18:19" x14ac:dyDescent="0.2">
      <c r="R11975" s="334">
        <v>29731</v>
      </c>
      <c r="S11975" s="319" t="s">
        <v>358</v>
      </c>
    </row>
    <row r="11976" spans="18:19" x14ac:dyDescent="0.2">
      <c r="R11976" s="334">
        <v>29732</v>
      </c>
      <c r="S11976" s="319" t="s">
        <v>358</v>
      </c>
    </row>
    <row r="11977" spans="18:19" x14ac:dyDescent="0.2">
      <c r="R11977" s="334">
        <v>29733</v>
      </c>
      <c r="S11977" s="319" t="s">
        <v>358</v>
      </c>
    </row>
    <row r="11978" spans="18:19" x14ac:dyDescent="0.2">
      <c r="R11978" s="334">
        <v>29734</v>
      </c>
      <c r="S11978" s="319" t="s">
        <v>358</v>
      </c>
    </row>
    <row r="11979" spans="18:19" x14ac:dyDescent="0.2">
      <c r="R11979" s="334">
        <v>29741</v>
      </c>
      <c r="S11979" s="319" t="s">
        <v>358</v>
      </c>
    </row>
    <row r="11980" spans="18:19" x14ac:dyDescent="0.2">
      <c r="R11980" s="334">
        <v>29742</v>
      </c>
      <c r="S11980" s="319" t="s">
        <v>358</v>
      </c>
    </row>
    <row r="11981" spans="18:19" x14ac:dyDescent="0.2">
      <c r="R11981" s="334">
        <v>29743</v>
      </c>
      <c r="S11981" s="319" t="s">
        <v>358</v>
      </c>
    </row>
    <row r="11982" spans="18:19" x14ac:dyDescent="0.2">
      <c r="R11982" s="334">
        <v>29744</v>
      </c>
      <c r="S11982" s="319" t="s">
        <v>358</v>
      </c>
    </row>
    <row r="11983" spans="18:19" x14ac:dyDescent="0.2">
      <c r="R11983" s="334">
        <v>29745</v>
      </c>
      <c r="S11983" s="319" t="s">
        <v>358</v>
      </c>
    </row>
    <row r="11984" spans="18:19" x14ac:dyDescent="0.2">
      <c r="R11984" s="334">
        <v>29801</v>
      </c>
      <c r="S11984" s="319" t="s">
        <v>358</v>
      </c>
    </row>
    <row r="11985" spans="18:19" x14ac:dyDescent="0.2">
      <c r="R11985" s="334">
        <v>29802</v>
      </c>
      <c r="S11985" s="319" t="s">
        <v>358</v>
      </c>
    </row>
    <row r="11986" spans="18:19" x14ac:dyDescent="0.2">
      <c r="R11986" s="334">
        <v>29803</v>
      </c>
      <c r="S11986" s="319" t="s">
        <v>358</v>
      </c>
    </row>
    <row r="11987" spans="18:19" x14ac:dyDescent="0.2">
      <c r="R11987" s="334">
        <v>29804</v>
      </c>
      <c r="S11987" s="319" t="s">
        <v>358</v>
      </c>
    </row>
    <row r="11988" spans="18:19" x14ac:dyDescent="0.2">
      <c r="R11988" s="334">
        <v>29805</v>
      </c>
      <c r="S11988" s="319" t="s">
        <v>358</v>
      </c>
    </row>
    <row r="11989" spans="18:19" x14ac:dyDescent="0.2">
      <c r="R11989" s="334">
        <v>29808</v>
      </c>
      <c r="S11989" s="319" t="s">
        <v>358</v>
      </c>
    </row>
    <row r="11990" spans="18:19" x14ac:dyDescent="0.2">
      <c r="R11990" s="334">
        <v>29809</v>
      </c>
      <c r="S11990" s="319" t="s">
        <v>358</v>
      </c>
    </row>
    <row r="11991" spans="18:19" x14ac:dyDescent="0.2">
      <c r="R11991" s="334">
        <v>29810</v>
      </c>
      <c r="S11991" s="319" t="s">
        <v>358</v>
      </c>
    </row>
    <row r="11992" spans="18:19" x14ac:dyDescent="0.2">
      <c r="R11992" s="334">
        <v>29812</v>
      </c>
      <c r="S11992" s="319" t="s">
        <v>358</v>
      </c>
    </row>
    <row r="11993" spans="18:19" x14ac:dyDescent="0.2">
      <c r="R11993" s="334">
        <v>29813</v>
      </c>
      <c r="S11993" s="319" t="s">
        <v>358</v>
      </c>
    </row>
    <row r="11994" spans="18:19" x14ac:dyDescent="0.2">
      <c r="R11994" s="334">
        <v>29816</v>
      </c>
      <c r="S11994" s="319" t="s">
        <v>358</v>
      </c>
    </row>
    <row r="11995" spans="18:19" x14ac:dyDescent="0.2">
      <c r="R11995" s="334">
        <v>29817</v>
      </c>
      <c r="S11995" s="319" t="s">
        <v>358</v>
      </c>
    </row>
    <row r="11996" spans="18:19" x14ac:dyDescent="0.2">
      <c r="R11996" s="334">
        <v>29819</v>
      </c>
      <c r="S11996" s="319" t="s">
        <v>358</v>
      </c>
    </row>
    <row r="11997" spans="18:19" x14ac:dyDescent="0.2">
      <c r="R11997" s="334">
        <v>29821</v>
      </c>
      <c r="S11997" s="319" t="s">
        <v>358</v>
      </c>
    </row>
    <row r="11998" spans="18:19" x14ac:dyDescent="0.2">
      <c r="R11998" s="334">
        <v>29822</v>
      </c>
      <c r="S11998" s="319" t="s">
        <v>358</v>
      </c>
    </row>
    <row r="11999" spans="18:19" x14ac:dyDescent="0.2">
      <c r="R11999" s="334">
        <v>29824</v>
      </c>
      <c r="S11999" s="319" t="s">
        <v>358</v>
      </c>
    </row>
    <row r="12000" spans="18:19" x14ac:dyDescent="0.2">
      <c r="R12000" s="334">
        <v>29826</v>
      </c>
      <c r="S12000" s="319" t="s">
        <v>358</v>
      </c>
    </row>
    <row r="12001" spans="18:19" x14ac:dyDescent="0.2">
      <c r="R12001" s="334">
        <v>29827</v>
      </c>
      <c r="S12001" s="319" t="s">
        <v>358</v>
      </c>
    </row>
    <row r="12002" spans="18:19" x14ac:dyDescent="0.2">
      <c r="R12002" s="334">
        <v>29828</v>
      </c>
      <c r="S12002" s="319" t="s">
        <v>358</v>
      </c>
    </row>
    <row r="12003" spans="18:19" x14ac:dyDescent="0.2">
      <c r="R12003" s="334">
        <v>29829</v>
      </c>
      <c r="S12003" s="319" t="s">
        <v>358</v>
      </c>
    </row>
    <row r="12004" spans="18:19" x14ac:dyDescent="0.2">
      <c r="R12004" s="334">
        <v>29831</v>
      </c>
      <c r="S12004" s="319" t="s">
        <v>358</v>
      </c>
    </row>
    <row r="12005" spans="18:19" x14ac:dyDescent="0.2">
      <c r="R12005" s="334">
        <v>29832</v>
      </c>
      <c r="S12005" s="319" t="s">
        <v>358</v>
      </c>
    </row>
    <row r="12006" spans="18:19" x14ac:dyDescent="0.2">
      <c r="R12006" s="334">
        <v>29834</v>
      </c>
      <c r="S12006" s="319" t="s">
        <v>358</v>
      </c>
    </row>
    <row r="12007" spans="18:19" x14ac:dyDescent="0.2">
      <c r="R12007" s="334">
        <v>29835</v>
      </c>
      <c r="S12007" s="319" t="s">
        <v>358</v>
      </c>
    </row>
    <row r="12008" spans="18:19" x14ac:dyDescent="0.2">
      <c r="R12008" s="334">
        <v>29836</v>
      </c>
      <c r="S12008" s="319" t="s">
        <v>358</v>
      </c>
    </row>
    <row r="12009" spans="18:19" x14ac:dyDescent="0.2">
      <c r="R12009" s="334">
        <v>29838</v>
      </c>
      <c r="S12009" s="319" t="s">
        <v>358</v>
      </c>
    </row>
    <row r="12010" spans="18:19" x14ac:dyDescent="0.2">
      <c r="R12010" s="334">
        <v>29839</v>
      </c>
      <c r="S12010" s="319" t="s">
        <v>358</v>
      </c>
    </row>
    <row r="12011" spans="18:19" x14ac:dyDescent="0.2">
      <c r="R12011" s="334">
        <v>29840</v>
      </c>
      <c r="S12011" s="319" t="s">
        <v>358</v>
      </c>
    </row>
    <row r="12012" spans="18:19" x14ac:dyDescent="0.2">
      <c r="R12012" s="334">
        <v>29841</v>
      </c>
      <c r="S12012" s="319" t="s">
        <v>358</v>
      </c>
    </row>
    <row r="12013" spans="18:19" x14ac:dyDescent="0.2">
      <c r="R12013" s="334">
        <v>29842</v>
      </c>
      <c r="S12013" s="319" t="s">
        <v>358</v>
      </c>
    </row>
    <row r="12014" spans="18:19" x14ac:dyDescent="0.2">
      <c r="R12014" s="334">
        <v>29843</v>
      </c>
      <c r="S12014" s="319" t="s">
        <v>358</v>
      </c>
    </row>
    <row r="12015" spans="18:19" x14ac:dyDescent="0.2">
      <c r="R12015" s="334">
        <v>29844</v>
      </c>
      <c r="S12015" s="319" t="s">
        <v>358</v>
      </c>
    </row>
    <row r="12016" spans="18:19" x14ac:dyDescent="0.2">
      <c r="R12016" s="334">
        <v>29845</v>
      </c>
      <c r="S12016" s="319" t="s">
        <v>358</v>
      </c>
    </row>
    <row r="12017" spans="18:19" x14ac:dyDescent="0.2">
      <c r="R12017" s="334">
        <v>29846</v>
      </c>
      <c r="S12017" s="319" t="s">
        <v>358</v>
      </c>
    </row>
    <row r="12018" spans="18:19" x14ac:dyDescent="0.2">
      <c r="R12018" s="334">
        <v>29847</v>
      </c>
      <c r="S12018" s="319" t="s">
        <v>358</v>
      </c>
    </row>
    <row r="12019" spans="18:19" x14ac:dyDescent="0.2">
      <c r="R12019" s="334">
        <v>29848</v>
      </c>
      <c r="S12019" s="319" t="s">
        <v>358</v>
      </c>
    </row>
    <row r="12020" spans="18:19" x14ac:dyDescent="0.2">
      <c r="R12020" s="334">
        <v>29849</v>
      </c>
      <c r="S12020" s="319" t="s">
        <v>358</v>
      </c>
    </row>
    <row r="12021" spans="18:19" x14ac:dyDescent="0.2">
      <c r="R12021" s="334">
        <v>29850</v>
      </c>
      <c r="S12021" s="319" t="s">
        <v>358</v>
      </c>
    </row>
    <row r="12022" spans="18:19" x14ac:dyDescent="0.2">
      <c r="R12022" s="334">
        <v>29851</v>
      </c>
      <c r="S12022" s="319" t="s">
        <v>358</v>
      </c>
    </row>
    <row r="12023" spans="18:19" x14ac:dyDescent="0.2">
      <c r="R12023" s="334">
        <v>29853</v>
      </c>
      <c r="S12023" s="319" t="s">
        <v>358</v>
      </c>
    </row>
    <row r="12024" spans="18:19" x14ac:dyDescent="0.2">
      <c r="R12024" s="334">
        <v>29856</v>
      </c>
      <c r="S12024" s="319" t="s">
        <v>358</v>
      </c>
    </row>
    <row r="12025" spans="18:19" x14ac:dyDescent="0.2">
      <c r="R12025" s="334">
        <v>29860</v>
      </c>
      <c r="S12025" s="319" t="s">
        <v>358</v>
      </c>
    </row>
    <row r="12026" spans="18:19" x14ac:dyDescent="0.2">
      <c r="R12026" s="334">
        <v>29861</v>
      </c>
      <c r="S12026" s="319" t="s">
        <v>358</v>
      </c>
    </row>
    <row r="12027" spans="18:19" x14ac:dyDescent="0.2">
      <c r="R12027" s="334">
        <v>29899</v>
      </c>
      <c r="S12027" s="319" t="s">
        <v>358</v>
      </c>
    </row>
    <row r="12028" spans="18:19" x14ac:dyDescent="0.2">
      <c r="R12028" s="334">
        <v>29901</v>
      </c>
      <c r="S12028" s="319" t="s">
        <v>358</v>
      </c>
    </row>
    <row r="12029" spans="18:19" x14ac:dyDescent="0.2">
      <c r="R12029" s="334">
        <v>29902</v>
      </c>
      <c r="S12029" s="319" t="s">
        <v>358</v>
      </c>
    </row>
    <row r="12030" spans="18:19" x14ac:dyDescent="0.2">
      <c r="R12030" s="334">
        <v>29903</v>
      </c>
      <c r="S12030" s="319" t="s">
        <v>358</v>
      </c>
    </row>
    <row r="12031" spans="18:19" x14ac:dyDescent="0.2">
      <c r="R12031" s="334">
        <v>29904</v>
      </c>
      <c r="S12031" s="319" t="s">
        <v>358</v>
      </c>
    </row>
    <row r="12032" spans="18:19" x14ac:dyDescent="0.2">
      <c r="R12032" s="334">
        <v>29905</v>
      </c>
      <c r="S12032" s="319" t="s">
        <v>358</v>
      </c>
    </row>
    <row r="12033" spans="18:19" x14ac:dyDescent="0.2">
      <c r="R12033" s="334">
        <v>29906</v>
      </c>
      <c r="S12033" s="319" t="s">
        <v>358</v>
      </c>
    </row>
    <row r="12034" spans="18:19" x14ac:dyDescent="0.2">
      <c r="R12034" s="334">
        <v>29907</v>
      </c>
      <c r="S12034" s="319" t="s">
        <v>358</v>
      </c>
    </row>
    <row r="12035" spans="18:19" x14ac:dyDescent="0.2">
      <c r="R12035" s="334">
        <v>29909</v>
      </c>
      <c r="S12035" s="319" t="s">
        <v>358</v>
      </c>
    </row>
    <row r="12036" spans="18:19" x14ac:dyDescent="0.2">
      <c r="R12036" s="334">
        <v>29910</v>
      </c>
      <c r="S12036" s="319" t="s">
        <v>358</v>
      </c>
    </row>
    <row r="12037" spans="18:19" x14ac:dyDescent="0.2">
      <c r="R12037" s="334">
        <v>29911</v>
      </c>
      <c r="S12037" s="319" t="s">
        <v>358</v>
      </c>
    </row>
    <row r="12038" spans="18:19" x14ac:dyDescent="0.2">
      <c r="R12038" s="334">
        <v>29912</v>
      </c>
      <c r="S12038" s="319" t="s">
        <v>358</v>
      </c>
    </row>
    <row r="12039" spans="18:19" x14ac:dyDescent="0.2">
      <c r="R12039" s="334">
        <v>29913</v>
      </c>
      <c r="S12039" s="319" t="s">
        <v>358</v>
      </c>
    </row>
    <row r="12040" spans="18:19" x14ac:dyDescent="0.2">
      <c r="R12040" s="334">
        <v>29914</v>
      </c>
      <c r="S12040" s="319" t="s">
        <v>358</v>
      </c>
    </row>
    <row r="12041" spans="18:19" x14ac:dyDescent="0.2">
      <c r="R12041" s="334">
        <v>29915</v>
      </c>
      <c r="S12041" s="319" t="s">
        <v>358</v>
      </c>
    </row>
    <row r="12042" spans="18:19" x14ac:dyDescent="0.2">
      <c r="R12042" s="334">
        <v>29916</v>
      </c>
      <c r="S12042" s="319" t="s">
        <v>358</v>
      </c>
    </row>
    <row r="12043" spans="18:19" x14ac:dyDescent="0.2">
      <c r="R12043" s="334">
        <v>29918</v>
      </c>
      <c r="S12043" s="319" t="s">
        <v>358</v>
      </c>
    </row>
    <row r="12044" spans="18:19" x14ac:dyDescent="0.2">
      <c r="R12044" s="334">
        <v>29920</v>
      </c>
      <c r="S12044" s="319" t="s">
        <v>358</v>
      </c>
    </row>
    <row r="12045" spans="18:19" x14ac:dyDescent="0.2">
      <c r="R12045" s="334">
        <v>29921</v>
      </c>
      <c r="S12045" s="319" t="s">
        <v>358</v>
      </c>
    </row>
    <row r="12046" spans="18:19" x14ac:dyDescent="0.2">
      <c r="R12046" s="334">
        <v>29922</v>
      </c>
      <c r="S12046" s="319" t="s">
        <v>358</v>
      </c>
    </row>
    <row r="12047" spans="18:19" x14ac:dyDescent="0.2">
      <c r="R12047" s="334">
        <v>29923</v>
      </c>
      <c r="S12047" s="319" t="s">
        <v>358</v>
      </c>
    </row>
    <row r="12048" spans="18:19" x14ac:dyDescent="0.2">
      <c r="R12048" s="334">
        <v>29924</v>
      </c>
      <c r="S12048" s="319" t="s">
        <v>358</v>
      </c>
    </row>
    <row r="12049" spans="18:19" x14ac:dyDescent="0.2">
      <c r="R12049" s="334">
        <v>29925</v>
      </c>
      <c r="S12049" s="319" t="s">
        <v>358</v>
      </c>
    </row>
    <row r="12050" spans="18:19" x14ac:dyDescent="0.2">
      <c r="R12050" s="334">
        <v>29926</v>
      </c>
      <c r="S12050" s="319" t="s">
        <v>358</v>
      </c>
    </row>
    <row r="12051" spans="18:19" x14ac:dyDescent="0.2">
      <c r="R12051" s="334">
        <v>29927</v>
      </c>
      <c r="S12051" s="319" t="s">
        <v>358</v>
      </c>
    </row>
    <row r="12052" spans="18:19" x14ac:dyDescent="0.2">
      <c r="R12052" s="334">
        <v>29928</v>
      </c>
      <c r="S12052" s="319" t="s">
        <v>358</v>
      </c>
    </row>
    <row r="12053" spans="18:19" x14ac:dyDescent="0.2">
      <c r="R12053" s="334">
        <v>29929</v>
      </c>
      <c r="S12053" s="319" t="s">
        <v>358</v>
      </c>
    </row>
    <row r="12054" spans="18:19" x14ac:dyDescent="0.2">
      <c r="R12054" s="334">
        <v>29931</v>
      </c>
      <c r="S12054" s="319" t="s">
        <v>358</v>
      </c>
    </row>
    <row r="12055" spans="18:19" x14ac:dyDescent="0.2">
      <c r="R12055" s="334">
        <v>29932</v>
      </c>
      <c r="S12055" s="319" t="s">
        <v>358</v>
      </c>
    </row>
    <row r="12056" spans="18:19" x14ac:dyDescent="0.2">
      <c r="R12056" s="334">
        <v>29933</v>
      </c>
      <c r="S12056" s="319" t="s">
        <v>358</v>
      </c>
    </row>
    <row r="12057" spans="18:19" x14ac:dyDescent="0.2">
      <c r="R12057" s="334">
        <v>29934</v>
      </c>
      <c r="S12057" s="319" t="s">
        <v>358</v>
      </c>
    </row>
    <row r="12058" spans="18:19" x14ac:dyDescent="0.2">
      <c r="R12058" s="334">
        <v>29935</v>
      </c>
      <c r="S12058" s="319" t="s">
        <v>358</v>
      </c>
    </row>
    <row r="12059" spans="18:19" x14ac:dyDescent="0.2">
      <c r="R12059" s="334">
        <v>29936</v>
      </c>
      <c r="S12059" s="319" t="s">
        <v>358</v>
      </c>
    </row>
    <row r="12060" spans="18:19" x14ac:dyDescent="0.2">
      <c r="R12060" s="334">
        <v>29938</v>
      </c>
      <c r="S12060" s="319" t="s">
        <v>358</v>
      </c>
    </row>
    <row r="12061" spans="18:19" x14ac:dyDescent="0.2">
      <c r="R12061" s="334">
        <v>29939</v>
      </c>
      <c r="S12061" s="319" t="s">
        <v>358</v>
      </c>
    </row>
    <row r="12062" spans="18:19" x14ac:dyDescent="0.2">
      <c r="R12062" s="334">
        <v>29940</v>
      </c>
      <c r="S12062" s="319" t="s">
        <v>358</v>
      </c>
    </row>
    <row r="12063" spans="18:19" x14ac:dyDescent="0.2">
      <c r="R12063" s="334">
        <v>29941</v>
      </c>
      <c r="S12063" s="319" t="s">
        <v>358</v>
      </c>
    </row>
    <row r="12064" spans="18:19" x14ac:dyDescent="0.2">
      <c r="R12064" s="334">
        <v>29943</v>
      </c>
      <c r="S12064" s="319" t="s">
        <v>358</v>
      </c>
    </row>
    <row r="12065" spans="18:19" x14ac:dyDescent="0.2">
      <c r="R12065" s="334">
        <v>29944</v>
      </c>
      <c r="S12065" s="319" t="s">
        <v>358</v>
      </c>
    </row>
    <row r="12066" spans="18:19" x14ac:dyDescent="0.2">
      <c r="R12066" s="334">
        <v>29945</v>
      </c>
      <c r="S12066" s="319" t="s">
        <v>358</v>
      </c>
    </row>
    <row r="12067" spans="18:19" x14ac:dyDescent="0.2">
      <c r="R12067" s="334">
        <v>30002</v>
      </c>
      <c r="S12067" s="319" t="s">
        <v>378</v>
      </c>
    </row>
    <row r="12068" spans="18:19" x14ac:dyDescent="0.2">
      <c r="R12068" s="334">
        <v>30003</v>
      </c>
      <c r="S12068" s="319" t="s">
        <v>378</v>
      </c>
    </row>
    <row r="12069" spans="18:19" x14ac:dyDescent="0.2">
      <c r="R12069" s="334">
        <v>30004</v>
      </c>
      <c r="S12069" s="319" t="s">
        <v>378</v>
      </c>
    </row>
    <row r="12070" spans="18:19" x14ac:dyDescent="0.2">
      <c r="R12070" s="334">
        <v>30005</v>
      </c>
      <c r="S12070" s="319" t="s">
        <v>378</v>
      </c>
    </row>
    <row r="12071" spans="18:19" x14ac:dyDescent="0.2">
      <c r="R12071" s="334">
        <v>30006</v>
      </c>
      <c r="S12071" s="319" t="s">
        <v>378</v>
      </c>
    </row>
    <row r="12072" spans="18:19" x14ac:dyDescent="0.2">
      <c r="R12072" s="334">
        <v>30007</v>
      </c>
      <c r="S12072" s="319" t="s">
        <v>378</v>
      </c>
    </row>
    <row r="12073" spans="18:19" x14ac:dyDescent="0.2">
      <c r="R12073" s="334">
        <v>30008</v>
      </c>
      <c r="S12073" s="319" t="s">
        <v>378</v>
      </c>
    </row>
    <row r="12074" spans="18:19" x14ac:dyDescent="0.2">
      <c r="R12074" s="334">
        <v>30009</v>
      </c>
      <c r="S12074" s="319" t="s">
        <v>378</v>
      </c>
    </row>
    <row r="12075" spans="18:19" x14ac:dyDescent="0.2">
      <c r="R12075" s="334">
        <v>30010</v>
      </c>
      <c r="S12075" s="319" t="s">
        <v>378</v>
      </c>
    </row>
    <row r="12076" spans="18:19" x14ac:dyDescent="0.2">
      <c r="R12076" s="334">
        <v>30011</v>
      </c>
      <c r="S12076" s="319" t="s">
        <v>378</v>
      </c>
    </row>
    <row r="12077" spans="18:19" x14ac:dyDescent="0.2">
      <c r="R12077" s="334">
        <v>30012</v>
      </c>
      <c r="S12077" s="319" t="s">
        <v>378</v>
      </c>
    </row>
    <row r="12078" spans="18:19" x14ac:dyDescent="0.2">
      <c r="R12078" s="334">
        <v>30013</v>
      </c>
      <c r="S12078" s="319" t="s">
        <v>378</v>
      </c>
    </row>
    <row r="12079" spans="18:19" x14ac:dyDescent="0.2">
      <c r="R12079" s="334">
        <v>30014</v>
      </c>
      <c r="S12079" s="319" t="s">
        <v>378</v>
      </c>
    </row>
    <row r="12080" spans="18:19" x14ac:dyDescent="0.2">
      <c r="R12080" s="334">
        <v>30015</v>
      </c>
      <c r="S12080" s="319" t="s">
        <v>378</v>
      </c>
    </row>
    <row r="12081" spans="18:19" x14ac:dyDescent="0.2">
      <c r="R12081" s="334">
        <v>30016</v>
      </c>
      <c r="S12081" s="319" t="s">
        <v>378</v>
      </c>
    </row>
    <row r="12082" spans="18:19" x14ac:dyDescent="0.2">
      <c r="R12082" s="334">
        <v>30017</v>
      </c>
      <c r="S12082" s="319" t="s">
        <v>378</v>
      </c>
    </row>
    <row r="12083" spans="18:19" x14ac:dyDescent="0.2">
      <c r="R12083" s="334">
        <v>30018</v>
      </c>
      <c r="S12083" s="319" t="s">
        <v>378</v>
      </c>
    </row>
    <row r="12084" spans="18:19" x14ac:dyDescent="0.2">
      <c r="R12084" s="334">
        <v>30019</v>
      </c>
      <c r="S12084" s="319" t="s">
        <v>378</v>
      </c>
    </row>
    <row r="12085" spans="18:19" x14ac:dyDescent="0.2">
      <c r="R12085" s="334">
        <v>30021</v>
      </c>
      <c r="S12085" s="319" t="s">
        <v>378</v>
      </c>
    </row>
    <row r="12086" spans="18:19" x14ac:dyDescent="0.2">
      <c r="R12086" s="334">
        <v>30022</v>
      </c>
      <c r="S12086" s="319" t="s">
        <v>378</v>
      </c>
    </row>
    <row r="12087" spans="18:19" x14ac:dyDescent="0.2">
      <c r="R12087" s="334">
        <v>30023</v>
      </c>
      <c r="S12087" s="319" t="s">
        <v>378</v>
      </c>
    </row>
    <row r="12088" spans="18:19" x14ac:dyDescent="0.2">
      <c r="R12088" s="334">
        <v>30024</v>
      </c>
      <c r="S12088" s="319" t="s">
        <v>378</v>
      </c>
    </row>
    <row r="12089" spans="18:19" x14ac:dyDescent="0.2">
      <c r="R12089" s="334">
        <v>30025</v>
      </c>
      <c r="S12089" s="319" t="s">
        <v>378</v>
      </c>
    </row>
    <row r="12090" spans="18:19" x14ac:dyDescent="0.2">
      <c r="R12090" s="334">
        <v>30026</v>
      </c>
      <c r="S12090" s="319" t="s">
        <v>378</v>
      </c>
    </row>
    <row r="12091" spans="18:19" x14ac:dyDescent="0.2">
      <c r="R12091" s="334">
        <v>30028</v>
      </c>
      <c r="S12091" s="319" t="s">
        <v>378</v>
      </c>
    </row>
    <row r="12092" spans="18:19" x14ac:dyDescent="0.2">
      <c r="R12092" s="334">
        <v>30029</v>
      </c>
      <c r="S12092" s="319" t="s">
        <v>378</v>
      </c>
    </row>
    <row r="12093" spans="18:19" x14ac:dyDescent="0.2">
      <c r="R12093" s="334">
        <v>30030</v>
      </c>
      <c r="S12093" s="319" t="s">
        <v>378</v>
      </c>
    </row>
    <row r="12094" spans="18:19" x14ac:dyDescent="0.2">
      <c r="R12094" s="334">
        <v>30031</v>
      </c>
      <c r="S12094" s="319" t="s">
        <v>378</v>
      </c>
    </row>
    <row r="12095" spans="18:19" x14ac:dyDescent="0.2">
      <c r="R12095" s="334">
        <v>30032</v>
      </c>
      <c r="S12095" s="319" t="s">
        <v>378</v>
      </c>
    </row>
    <row r="12096" spans="18:19" x14ac:dyDescent="0.2">
      <c r="R12096" s="334">
        <v>30033</v>
      </c>
      <c r="S12096" s="319" t="s">
        <v>378</v>
      </c>
    </row>
    <row r="12097" spans="18:19" x14ac:dyDescent="0.2">
      <c r="R12097" s="334">
        <v>30034</v>
      </c>
      <c r="S12097" s="319" t="s">
        <v>378</v>
      </c>
    </row>
    <row r="12098" spans="18:19" x14ac:dyDescent="0.2">
      <c r="R12098" s="334">
        <v>30035</v>
      </c>
      <c r="S12098" s="319" t="s">
        <v>378</v>
      </c>
    </row>
    <row r="12099" spans="18:19" x14ac:dyDescent="0.2">
      <c r="R12099" s="334">
        <v>30036</v>
      </c>
      <c r="S12099" s="319" t="s">
        <v>378</v>
      </c>
    </row>
    <row r="12100" spans="18:19" x14ac:dyDescent="0.2">
      <c r="R12100" s="334">
        <v>30037</v>
      </c>
      <c r="S12100" s="319" t="s">
        <v>378</v>
      </c>
    </row>
    <row r="12101" spans="18:19" x14ac:dyDescent="0.2">
      <c r="R12101" s="334">
        <v>30038</v>
      </c>
      <c r="S12101" s="319" t="s">
        <v>378</v>
      </c>
    </row>
    <row r="12102" spans="18:19" x14ac:dyDescent="0.2">
      <c r="R12102" s="334">
        <v>30039</v>
      </c>
      <c r="S12102" s="319" t="s">
        <v>378</v>
      </c>
    </row>
    <row r="12103" spans="18:19" x14ac:dyDescent="0.2">
      <c r="R12103" s="334">
        <v>30040</v>
      </c>
      <c r="S12103" s="319" t="s">
        <v>378</v>
      </c>
    </row>
    <row r="12104" spans="18:19" x14ac:dyDescent="0.2">
      <c r="R12104" s="334">
        <v>30041</v>
      </c>
      <c r="S12104" s="319" t="s">
        <v>378</v>
      </c>
    </row>
    <row r="12105" spans="18:19" x14ac:dyDescent="0.2">
      <c r="R12105" s="334">
        <v>30042</v>
      </c>
      <c r="S12105" s="319" t="s">
        <v>378</v>
      </c>
    </row>
    <row r="12106" spans="18:19" x14ac:dyDescent="0.2">
      <c r="R12106" s="334">
        <v>30043</v>
      </c>
      <c r="S12106" s="319" t="s">
        <v>378</v>
      </c>
    </row>
    <row r="12107" spans="18:19" x14ac:dyDescent="0.2">
      <c r="R12107" s="334">
        <v>30044</v>
      </c>
      <c r="S12107" s="319" t="s">
        <v>378</v>
      </c>
    </row>
    <row r="12108" spans="18:19" x14ac:dyDescent="0.2">
      <c r="R12108" s="334">
        <v>30045</v>
      </c>
      <c r="S12108" s="319" t="s">
        <v>378</v>
      </c>
    </row>
    <row r="12109" spans="18:19" x14ac:dyDescent="0.2">
      <c r="R12109" s="334">
        <v>30046</v>
      </c>
      <c r="S12109" s="319" t="s">
        <v>378</v>
      </c>
    </row>
    <row r="12110" spans="18:19" x14ac:dyDescent="0.2">
      <c r="R12110" s="334">
        <v>30047</v>
      </c>
      <c r="S12110" s="319" t="s">
        <v>378</v>
      </c>
    </row>
    <row r="12111" spans="18:19" x14ac:dyDescent="0.2">
      <c r="R12111" s="334">
        <v>30048</v>
      </c>
      <c r="S12111" s="319" t="s">
        <v>378</v>
      </c>
    </row>
    <row r="12112" spans="18:19" x14ac:dyDescent="0.2">
      <c r="R12112" s="334">
        <v>30049</v>
      </c>
      <c r="S12112" s="319" t="s">
        <v>378</v>
      </c>
    </row>
    <row r="12113" spans="18:19" x14ac:dyDescent="0.2">
      <c r="R12113" s="334">
        <v>30052</v>
      </c>
      <c r="S12113" s="319" t="s">
        <v>378</v>
      </c>
    </row>
    <row r="12114" spans="18:19" x14ac:dyDescent="0.2">
      <c r="R12114" s="334">
        <v>30054</v>
      </c>
      <c r="S12114" s="319" t="s">
        <v>378</v>
      </c>
    </row>
    <row r="12115" spans="18:19" x14ac:dyDescent="0.2">
      <c r="R12115" s="334">
        <v>30055</v>
      </c>
      <c r="S12115" s="319" t="s">
        <v>378</v>
      </c>
    </row>
    <row r="12116" spans="18:19" x14ac:dyDescent="0.2">
      <c r="R12116" s="334">
        <v>30056</v>
      </c>
      <c r="S12116" s="319" t="s">
        <v>378</v>
      </c>
    </row>
    <row r="12117" spans="18:19" x14ac:dyDescent="0.2">
      <c r="R12117" s="334">
        <v>30058</v>
      </c>
      <c r="S12117" s="319" t="s">
        <v>378</v>
      </c>
    </row>
    <row r="12118" spans="18:19" x14ac:dyDescent="0.2">
      <c r="R12118" s="334">
        <v>30060</v>
      </c>
      <c r="S12118" s="319" t="s">
        <v>378</v>
      </c>
    </row>
    <row r="12119" spans="18:19" x14ac:dyDescent="0.2">
      <c r="R12119" s="334">
        <v>30061</v>
      </c>
      <c r="S12119" s="319" t="s">
        <v>378</v>
      </c>
    </row>
    <row r="12120" spans="18:19" x14ac:dyDescent="0.2">
      <c r="R12120" s="334">
        <v>30062</v>
      </c>
      <c r="S12120" s="319" t="s">
        <v>378</v>
      </c>
    </row>
    <row r="12121" spans="18:19" x14ac:dyDescent="0.2">
      <c r="R12121" s="334">
        <v>30064</v>
      </c>
      <c r="S12121" s="319" t="s">
        <v>378</v>
      </c>
    </row>
    <row r="12122" spans="18:19" x14ac:dyDescent="0.2">
      <c r="R12122" s="334">
        <v>30065</v>
      </c>
      <c r="S12122" s="319" t="s">
        <v>378</v>
      </c>
    </row>
    <row r="12123" spans="18:19" x14ac:dyDescent="0.2">
      <c r="R12123" s="334">
        <v>30066</v>
      </c>
      <c r="S12123" s="319" t="s">
        <v>378</v>
      </c>
    </row>
    <row r="12124" spans="18:19" x14ac:dyDescent="0.2">
      <c r="R12124" s="334">
        <v>30067</v>
      </c>
      <c r="S12124" s="319" t="s">
        <v>378</v>
      </c>
    </row>
    <row r="12125" spans="18:19" x14ac:dyDescent="0.2">
      <c r="R12125" s="334">
        <v>30068</v>
      </c>
      <c r="S12125" s="319" t="s">
        <v>378</v>
      </c>
    </row>
    <row r="12126" spans="18:19" x14ac:dyDescent="0.2">
      <c r="R12126" s="334">
        <v>30069</v>
      </c>
      <c r="S12126" s="319" t="s">
        <v>378</v>
      </c>
    </row>
    <row r="12127" spans="18:19" x14ac:dyDescent="0.2">
      <c r="R12127" s="334">
        <v>30070</v>
      </c>
      <c r="S12127" s="319" t="s">
        <v>378</v>
      </c>
    </row>
    <row r="12128" spans="18:19" x14ac:dyDescent="0.2">
      <c r="R12128" s="334">
        <v>30071</v>
      </c>
      <c r="S12128" s="319" t="s">
        <v>378</v>
      </c>
    </row>
    <row r="12129" spans="18:19" x14ac:dyDescent="0.2">
      <c r="R12129" s="334">
        <v>30072</v>
      </c>
      <c r="S12129" s="319" t="s">
        <v>378</v>
      </c>
    </row>
    <row r="12130" spans="18:19" x14ac:dyDescent="0.2">
      <c r="R12130" s="334">
        <v>30074</v>
      </c>
      <c r="S12130" s="319" t="s">
        <v>378</v>
      </c>
    </row>
    <row r="12131" spans="18:19" x14ac:dyDescent="0.2">
      <c r="R12131" s="334">
        <v>30075</v>
      </c>
      <c r="S12131" s="319" t="s">
        <v>378</v>
      </c>
    </row>
    <row r="12132" spans="18:19" x14ac:dyDescent="0.2">
      <c r="R12132" s="334">
        <v>30076</v>
      </c>
      <c r="S12132" s="319" t="s">
        <v>378</v>
      </c>
    </row>
    <row r="12133" spans="18:19" x14ac:dyDescent="0.2">
      <c r="R12133" s="334">
        <v>30077</v>
      </c>
      <c r="S12133" s="319" t="s">
        <v>378</v>
      </c>
    </row>
    <row r="12134" spans="18:19" x14ac:dyDescent="0.2">
      <c r="R12134" s="334">
        <v>30078</v>
      </c>
      <c r="S12134" s="319" t="s">
        <v>378</v>
      </c>
    </row>
    <row r="12135" spans="18:19" x14ac:dyDescent="0.2">
      <c r="R12135" s="334">
        <v>30079</v>
      </c>
      <c r="S12135" s="319" t="s">
        <v>378</v>
      </c>
    </row>
    <row r="12136" spans="18:19" x14ac:dyDescent="0.2">
      <c r="R12136" s="334">
        <v>30080</v>
      </c>
      <c r="S12136" s="319" t="s">
        <v>378</v>
      </c>
    </row>
    <row r="12137" spans="18:19" x14ac:dyDescent="0.2">
      <c r="R12137" s="334">
        <v>30081</v>
      </c>
      <c r="S12137" s="319" t="s">
        <v>378</v>
      </c>
    </row>
    <row r="12138" spans="18:19" x14ac:dyDescent="0.2">
      <c r="R12138" s="334">
        <v>30082</v>
      </c>
      <c r="S12138" s="319" t="s">
        <v>378</v>
      </c>
    </row>
    <row r="12139" spans="18:19" x14ac:dyDescent="0.2">
      <c r="R12139" s="334">
        <v>30083</v>
      </c>
      <c r="S12139" s="319" t="s">
        <v>378</v>
      </c>
    </row>
    <row r="12140" spans="18:19" x14ac:dyDescent="0.2">
      <c r="R12140" s="334">
        <v>30084</v>
      </c>
      <c r="S12140" s="319" t="s">
        <v>378</v>
      </c>
    </row>
    <row r="12141" spans="18:19" x14ac:dyDescent="0.2">
      <c r="R12141" s="334">
        <v>30085</v>
      </c>
      <c r="S12141" s="319" t="s">
        <v>378</v>
      </c>
    </row>
    <row r="12142" spans="18:19" x14ac:dyDescent="0.2">
      <c r="R12142" s="334">
        <v>30086</v>
      </c>
      <c r="S12142" s="319" t="s">
        <v>378</v>
      </c>
    </row>
    <row r="12143" spans="18:19" x14ac:dyDescent="0.2">
      <c r="R12143" s="334">
        <v>30087</v>
      </c>
      <c r="S12143" s="319" t="s">
        <v>378</v>
      </c>
    </row>
    <row r="12144" spans="18:19" x14ac:dyDescent="0.2">
      <c r="R12144" s="334">
        <v>30088</v>
      </c>
      <c r="S12144" s="319" t="s">
        <v>378</v>
      </c>
    </row>
    <row r="12145" spans="18:19" x14ac:dyDescent="0.2">
      <c r="R12145" s="334">
        <v>30090</v>
      </c>
      <c r="S12145" s="319" t="s">
        <v>378</v>
      </c>
    </row>
    <row r="12146" spans="18:19" x14ac:dyDescent="0.2">
      <c r="R12146" s="334">
        <v>30091</v>
      </c>
      <c r="S12146" s="319" t="s">
        <v>378</v>
      </c>
    </row>
    <row r="12147" spans="18:19" x14ac:dyDescent="0.2">
      <c r="R12147" s="334">
        <v>30092</v>
      </c>
      <c r="S12147" s="319" t="s">
        <v>378</v>
      </c>
    </row>
    <row r="12148" spans="18:19" x14ac:dyDescent="0.2">
      <c r="R12148" s="334">
        <v>30093</v>
      </c>
      <c r="S12148" s="319" t="s">
        <v>378</v>
      </c>
    </row>
    <row r="12149" spans="18:19" x14ac:dyDescent="0.2">
      <c r="R12149" s="334">
        <v>30094</v>
      </c>
      <c r="S12149" s="319" t="s">
        <v>378</v>
      </c>
    </row>
    <row r="12150" spans="18:19" x14ac:dyDescent="0.2">
      <c r="R12150" s="334">
        <v>30095</v>
      </c>
      <c r="S12150" s="319" t="s">
        <v>378</v>
      </c>
    </row>
    <row r="12151" spans="18:19" x14ac:dyDescent="0.2">
      <c r="R12151" s="334">
        <v>30096</v>
      </c>
      <c r="S12151" s="319" t="s">
        <v>378</v>
      </c>
    </row>
    <row r="12152" spans="18:19" x14ac:dyDescent="0.2">
      <c r="R12152" s="334">
        <v>30097</v>
      </c>
      <c r="S12152" s="319" t="s">
        <v>378</v>
      </c>
    </row>
    <row r="12153" spans="18:19" x14ac:dyDescent="0.2">
      <c r="R12153" s="334">
        <v>30098</v>
      </c>
      <c r="S12153" s="319" t="s">
        <v>378</v>
      </c>
    </row>
    <row r="12154" spans="18:19" x14ac:dyDescent="0.2">
      <c r="R12154" s="334">
        <v>30099</v>
      </c>
      <c r="S12154" s="319" t="s">
        <v>378</v>
      </c>
    </row>
    <row r="12155" spans="18:19" x14ac:dyDescent="0.2">
      <c r="R12155" s="334">
        <v>30101</v>
      </c>
      <c r="S12155" s="319" t="s">
        <v>378</v>
      </c>
    </row>
    <row r="12156" spans="18:19" x14ac:dyDescent="0.2">
      <c r="R12156" s="334">
        <v>30102</v>
      </c>
      <c r="S12156" s="319" t="s">
        <v>378</v>
      </c>
    </row>
    <row r="12157" spans="18:19" x14ac:dyDescent="0.2">
      <c r="R12157" s="334">
        <v>30103</v>
      </c>
      <c r="S12157" s="319" t="s">
        <v>378</v>
      </c>
    </row>
    <row r="12158" spans="18:19" x14ac:dyDescent="0.2">
      <c r="R12158" s="334">
        <v>30104</v>
      </c>
      <c r="S12158" s="319" t="s">
        <v>378</v>
      </c>
    </row>
    <row r="12159" spans="18:19" x14ac:dyDescent="0.2">
      <c r="R12159" s="334">
        <v>30105</v>
      </c>
      <c r="S12159" s="319" t="s">
        <v>350</v>
      </c>
    </row>
    <row r="12160" spans="18:19" x14ac:dyDescent="0.2">
      <c r="R12160" s="334">
        <v>30106</v>
      </c>
      <c r="S12160" s="319" t="s">
        <v>378</v>
      </c>
    </row>
    <row r="12161" spans="18:19" x14ac:dyDescent="0.2">
      <c r="R12161" s="334">
        <v>30107</v>
      </c>
      <c r="S12161" s="319" t="s">
        <v>378</v>
      </c>
    </row>
    <row r="12162" spans="18:19" x14ac:dyDescent="0.2">
      <c r="R12162" s="334">
        <v>30108</v>
      </c>
      <c r="S12162" s="319" t="s">
        <v>378</v>
      </c>
    </row>
    <row r="12163" spans="18:19" x14ac:dyDescent="0.2">
      <c r="R12163" s="334">
        <v>30109</v>
      </c>
      <c r="S12163" s="319" t="s">
        <v>378</v>
      </c>
    </row>
    <row r="12164" spans="18:19" x14ac:dyDescent="0.2">
      <c r="R12164" s="334">
        <v>30110</v>
      </c>
      <c r="S12164" s="319" t="s">
        <v>378</v>
      </c>
    </row>
    <row r="12165" spans="18:19" x14ac:dyDescent="0.2">
      <c r="R12165" s="334">
        <v>30111</v>
      </c>
      <c r="S12165" s="319" t="s">
        <v>378</v>
      </c>
    </row>
    <row r="12166" spans="18:19" x14ac:dyDescent="0.2">
      <c r="R12166" s="334">
        <v>30112</v>
      </c>
      <c r="S12166" s="319" t="s">
        <v>378</v>
      </c>
    </row>
    <row r="12167" spans="18:19" x14ac:dyDescent="0.2">
      <c r="R12167" s="334">
        <v>30113</v>
      </c>
      <c r="S12167" s="319" t="s">
        <v>378</v>
      </c>
    </row>
    <row r="12168" spans="18:19" x14ac:dyDescent="0.2">
      <c r="R12168" s="334">
        <v>30114</v>
      </c>
      <c r="S12168" s="319" t="s">
        <v>378</v>
      </c>
    </row>
    <row r="12169" spans="18:19" x14ac:dyDescent="0.2">
      <c r="R12169" s="334">
        <v>30115</v>
      </c>
      <c r="S12169" s="319" t="s">
        <v>378</v>
      </c>
    </row>
    <row r="12170" spans="18:19" x14ac:dyDescent="0.2">
      <c r="R12170" s="334">
        <v>30116</v>
      </c>
      <c r="S12170" s="319" t="s">
        <v>378</v>
      </c>
    </row>
    <row r="12171" spans="18:19" x14ac:dyDescent="0.2">
      <c r="R12171" s="334">
        <v>30117</v>
      </c>
      <c r="S12171" s="319" t="s">
        <v>378</v>
      </c>
    </row>
    <row r="12172" spans="18:19" x14ac:dyDescent="0.2">
      <c r="R12172" s="334">
        <v>30118</v>
      </c>
      <c r="S12172" s="319" t="s">
        <v>378</v>
      </c>
    </row>
    <row r="12173" spans="18:19" x14ac:dyDescent="0.2">
      <c r="R12173" s="334">
        <v>30119</v>
      </c>
      <c r="S12173" s="319" t="s">
        <v>378</v>
      </c>
    </row>
    <row r="12174" spans="18:19" x14ac:dyDescent="0.2">
      <c r="R12174" s="334">
        <v>30120</v>
      </c>
      <c r="S12174" s="319" t="s">
        <v>378</v>
      </c>
    </row>
    <row r="12175" spans="18:19" x14ac:dyDescent="0.2">
      <c r="R12175" s="334">
        <v>30121</v>
      </c>
      <c r="S12175" s="319" t="s">
        <v>378</v>
      </c>
    </row>
    <row r="12176" spans="18:19" x14ac:dyDescent="0.2">
      <c r="R12176" s="334">
        <v>30122</v>
      </c>
      <c r="S12176" s="319" t="s">
        <v>378</v>
      </c>
    </row>
    <row r="12177" spans="18:19" x14ac:dyDescent="0.2">
      <c r="R12177" s="334">
        <v>30123</v>
      </c>
      <c r="S12177" s="319" t="s">
        <v>378</v>
      </c>
    </row>
    <row r="12178" spans="18:19" x14ac:dyDescent="0.2">
      <c r="R12178" s="334">
        <v>30124</v>
      </c>
      <c r="S12178" s="319" t="s">
        <v>378</v>
      </c>
    </row>
    <row r="12179" spans="18:19" x14ac:dyDescent="0.2">
      <c r="R12179" s="334">
        <v>30125</v>
      </c>
      <c r="S12179" s="319" t="s">
        <v>378</v>
      </c>
    </row>
    <row r="12180" spans="18:19" x14ac:dyDescent="0.2">
      <c r="R12180" s="334">
        <v>30126</v>
      </c>
      <c r="S12180" s="319" t="s">
        <v>378</v>
      </c>
    </row>
    <row r="12181" spans="18:19" x14ac:dyDescent="0.2">
      <c r="R12181" s="334">
        <v>30127</v>
      </c>
      <c r="S12181" s="319" t="s">
        <v>378</v>
      </c>
    </row>
    <row r="12182" spans="18:19" x14ac:dyDescent="0.2">
      <c r="R12182" s="334">
        <v>30129</v>
      </c>
      <c r="S12182" s="319" t="s">
        <v>378</v>
      </c>
    </row>
    <row r="12183" spans="18:19" x14ac:dyDescent="0.2">
      <c r="R12183" s="334">
        <v>30132</v>
      </c>
      <c r="S12183" s="319" t="s">
        <v>378</v>
      </c>
    </row>
    <row r="12184" spans="18:19" x14ac:dyDescent="0.2">
      <c r="R12184" s="334">
        <v>30133</v>
      </c>
      <c r="S12184" s="319" t="s">
        <v>378</v>
      </c>
    </row>
    <row r="12185" spans="18:19" x14ac:dyDescent="0.2">
      <c r="R12185" s="334">
        <v>30134</v>
      </c>
      <c r="S12185" s="319" t="s">
        <v>378</v>
      </c>
    </row>
    <row r="12186" spans="18:19" x14ac:dyDescent="0.2">
      <c r="R12186" s="334">
        <v>30135</v>
      </c>
      <c r="S12186" s="319" t="s">
        <v>378</v>
      </c>
    </row>
    <row r="12187" spans="18:19" x14ac:dyDescent="0.2">
      <c r="R12187" s="334">
        <v>30137</v>
      </c>
      <c r="S12187" s="319" t="s">
        <v>378</v>
      </c>
    </row>
    <row r="12188" spans="18:19" x14ac:dyDescent="0.2">
      <c r="R12188" s="334">
        <v>30138</v>
      </c>
      <c r="S12188" s="319" t="s">
        <v>378</v>
      </c>
    </row>
    <row r="12189" spans="18:19" x14ac:dyDescent="0.2">
      <c r="R12189" s="334">
        <v>30139</v>
      </c>
      <c r="S12189" s="319" t="s">
        <v>350</v>
      </c>
    </row>
    <row r="12190" spans="18:19" x14ac:dyDescent="0.2">
      <c r="R12190" s="334">
        <v>30140</v>
      </c>
      <c r="S12190" s="319" t="s">
        <v>378</v>
      </c>
    </row>
    <row r="12191" spans="18:19" x14ac:dyDescent="0.2">
      <c r="R12191" s="334">
        <v>30141</v>
      </c>
      <c r="S12191" s="319" t="s">
        <v>378</v>
      </c>
    </row>
    <row r="12192" spans="18:19" x14ac:dyDescent="0.2">
      <c r="R12192" s="334">
        <v>30142</v>
      </c>
      <c r="S12192" s="319" t="s">
        <v>378</v>
      </c>
    </row>
    <row r="12193" spans="18:19" x14ac:dyDescent="0.2">
      <c r="R12193" s="334">
        <v>30143</v>
      </c>
      <c r="S12193" s="319" t="s">
        <v>378</v>
      </c>
    </row>
    <row r="12194" spans="18:19" x14ac:dyDescent="0.2">
      <c r="R12194" s="334">
        <v>30144</v>
      </c>
      <c r="S12194" s="319" t="s">
        <v>378</v>
      </c>
    </row>
    <row r="12195" spans="18:19" x14ac:dyDescent="0.2">
      <c r="R12195" s="334">
        <v>30145</v>
      </c>
      <c r="S12195" s="319" t="s">
        <v>378</v>
      </c>
    </row>
    <row r="12196" spans="18:19" x14ac:dyDescent="0.2">
      <c r="R12196" s="334">
        <v>30146</v>
      </c>
      <c r="S12196" s="319" t="s">
        <v>378</v>
      </c>
    </row>
    <row r="12197" spans="18:19" x14ac:dyDescent="0.2">
      <c r="R12197" s="334">
        <v>30147</v>
      </c>
      <c r="S12197" s="319" t="s">
        <v>378</v>
      </c>
    </row>
    <row r="12198" spans="18:19" x14ac:dyDescent="0.2">
      <c r="R12198" s="334">
        <v>30148</v>
      </c>
      <c r="S12198" s="319" t="s">
        <v>378</v>
      </c>
    </row>
    <row r="12199" spans="18:19" x14ac:dyDescent="0.2">
      <c r="R12199" s="334">
        <v>30149</v>
      </c>
      <c r="S12199" s="319" t="s">
        <v>378</v>
      </c>
    </row>
    <row r="12200" spans="18:19" x14ac:dyDescent="0.2">
      <c r="R12200" s="334">
        <v>30150</v>
      </c>
      <c r="S12200" s="319" t="s">
        <v>378</v>
      </c>
    </row>
    <row r="12201" spans="18:19" x14ac:dyDescent="0.2">
      <c r="R12201" s="334">
        <v>30151</v>
      </c>
      <c r="S12201" s="319" t="s">
        <v>378</v>
      </c>
    </row>
    <row r="12202" spans="18:19" x14ac:dyDescent="0.2">
      <c r="R12202" s="334">
        <v>30152</v>
      </c>
      <c r="S12202" s="319" t="s">
        <v>378</v>
      </c>
    </row>
    <row r="12203" spans="18:19" x14ac:dyDescent="0.2">
      <c r="R12203" s="334">
        <v>30153</v>
      </c>
      <c r="S12203" s="319" t="s">
        <v>378</v>
      </c>
    </row>
    <row r="12204" spans="18:19" x14ac:dyDescent="0.2">
      <c r="R12204" s="334">
        <v>30154</v>
      </c>
      <c r="S12204" s="319" t="s">
        <v>378</v>
      </c>
    </row>
    <row r="12205" spans="18:19" x14ac:dyDescent="0.2">
      <c r="R12205" s="334">
        <v>30156</v>
      </c>
      <c r="S12205" s="319" t="s">
        <v>378</v>
      </c>
    </row>
    <row r="12206" spans="18:19" x14ac:dyDescent="0.2">
      <c r="R12206" s="334">
        <v>30157</v>
      </c>
      <c r="S12206" s="319" t="s">
        <v>378</v>
      </c>
    </row>
    <row r="12207" spans="18:19" x14ac:dyDescent="0.2">
      <c r="R12207" s="334">
        <v>30160</v>
      </c>
      <c r="S12207" s="319" t="s">
        <v>378</v>
      </c>
    </row>
    <row r="12208" spans="18:19" x14ac:dyDescent="0.2">
      <c r="R12208" s="334">
        <v>30161</v>
      </c>
      <c r="S12208" s="319" t="s">
        <v>378</v>
      </c>
    </row>
    <row r="12209" spans="18:19" x14ac:dyDescent="0.2">
      <c r="R12209" s="334">
        <v>30162</v>
      </c>
      <c r="S12209" s="319" t="s">
        <v>378</v>
      </c>
    </row>
    <row r="12210" spans="18:19" x14ac:dyDescent="0.2">
      <c r="R12210" s="334">
        <v>30163</v>
      </c>
      <c r="S12210" s="319" t="s">
        <v>378</v>
      </c>
    </row>
    <row r="12211" spans="18:19" x14ac:dyDescent="0.2">
      <c r="R12211" s="334">
        <v>30164</v>
      </c>
      <c r="S12211" s="319" t="s">
        <v>378</v>
      </c>
    </row>
    <row r="12212" spans="18:19" x14ac:dyDescent="0.2">
      <c r="R12212" s="334">
        <v>30165</v>
      </c>
      <c r="S12212" s="319" t="s">
        <v>350</v>
      </c>
    </row>
    <row r="12213" spans="18:19" x14ac:dyDescent="0.2">
      <c r="R12213" s="334">
        <v>30168</v>
      </c>
      <c r="S12213" s="319" t="s">
        <v>378</v>
      </c>
    </row>
    <row r="12214" spans="18:19" x14ac:dyDescent="0.2">
      <c r="R12214" s="334">
        <v>30169</v>
      </c>
      <c r="S12214" s="319" t="s">
        <v>378</v>
      </c>
    </row>
    <row r="12215" spans="18:19" x14ac:dyDescent="0.2">
      <c r="R12215" s="334">
        <v>30170</v>
      </c>
      <c r="S12215" s="319" t="s">
        <v>378</v>
      </c>
    </row>
    <row r="12216" spans="18:19" x14ac:dyDescent="0.2">
      <c r="R12216" s="334">
        <v>30171</v>
      </c>
      <c r="S12216" s="319" t="s">
        <v>378</v>
      </c>
    </row>
    <row r="12217" spans="18:19" x14ac:dyDescent="0.2">
      <c r="R12217" s="334">
        <v>30172</v>
      </c>
      <c r="S12217" s="319" t="s">
        <v>378</v>
      </c>
    </row>
    <row r="12218" spans="18:19" x14ac:dyDescent="0.2">
      <c r="R12218" s="334">
        <v>30173</v>
      </c>
      <c r="S12218" s="319" t="s">
        <v>378</v>
      </c>
    </row>
    <row r="12219" spans="18:19" x14ac:dyDescent="0.2">
      <c r="R12219" s="334">
        <v>30175</v>
      </c>
      <c r="S12219" s="319" t="s">
        <v>378</v>
      </c>
    </row>
    <row r="12220" spans="18:19" x14ac:dyDescent="0.2">
      <c r="R12220" s="334">
        <v>30176</v>
      </c>
      <c r="S12220" s="319" t="s">
        <v>378</v>
      </c>
    </row>
    <row r="12221" spans="18:19" x14ac:dyDescent="0.2">
      <c r="R12221" s="334">
        <v>30177</v>
      </c>
      <c r="S12221" s="319" t="s">
        <v>378</v>
      </c>
    </row>
    <row r="12222" spans="18:19" x14ac:dyDescent="0.2">
      <c r="R12222" s="334">
        <v>30178</v>
      </c>
      <c r="S12222" s="319" t="s">
        <v>378</v>
      </c>
    </row>
    <row r="12223" spans="18:19" x14ac:dyDescent="0.2">
      <c r="R12223" s="334">
        <v>30179</v>
      </c>
      <c r="S12223" s="319" t="s">
        <v>378</v>
      </c>
    </row>
    <row r="12224" spans="18:19" x14ac:dyDescent="0.2">
      <c r="R12224" s="334">
        <v>30180</v>
      </c>
      <c r="S12224" s="319" t="s">
        <v>378</v>
      </c>
    </row>
    <row r="12225" spans="18:19" x14ac:dyDescent="0.2">
      <c r="R12225" s="334">
        <v>30182</v>
      </c>
      <c r="S12225" s="319" t="s">
        <v>378</v>
      </c>
    </row>
    <row r="12226" spans="18:19" x14ac:dyDescent="0.2">
      <c r="R12226" s="334">
        <v>30183</v>
      </c>
      <c r="S12226" s="319" t="s">
        <v>378</v>
      </c>
    </row>
    <row r="12227" spans="18:19" x14ac:dyDescent="0.2">
      <c r="R12227" s="334">
        <v>30184</v>
      </c>
      <c r="S12227" s="319" t="s">
        <v>378</v>
      </c>
    </row>
    <row r="12228" spans="18:19" x14ac:dyDescent="0.2">
      <c r="R12228" s="334">
        <v>30185</v>
      </c>
      <c r="S12228" s="319" t="s">
        <v>378</v>
      </c>
    </row>
    <row r="12229" spans="18:19" x14ac:dyDescent="0.2">
      <c r="R12229" s="334">
        <v>30187</v>
      </c>
      <c r="S12229" s="319" t="s">
        <v>378</v>
      </c>
    </row>
    <row r="12230" spans="18:19" x14ac:dyDescent="0.2">
      <c r="R12230" s="334">
        <v>30188</v>
      </c>
      <c r="S12230" s="319" t="s">
        <v>378</v>
      </c>
    </row>
    <row r="12231" spans="18:19" x14ac:dyDescent="0.2">
      <c r="R12231" s="334">
        <v>30189</v>
      </c>
      <c r="S12231" s="319" t="s">
        <v>378</v>
      </c>
    </row>
    <row r="12232" spans="18:19" x14ac:dyDescent="0.2">
      <c r="R12232" s="334">
        <v>30204</v>
      </c>
      <c r="S12232" s="319" t="s">
        <v>378</v>
      </c>
    </row>
    <row r="12233" spans="18:19" x14ac:dyDescent="0.2">
      <c r="R12233" s="334">
        <v>30205</v>
      </c>
      <c r="S12233" s="319" t="s">
        <v>378</v>
      </c>
    </row>
    <row r="12234" spans="18:19" x14ac:dyDescent="0.2">
      <c r="R12234" s="334">
        <v>30206</v>
      </c>
      <c r="S12234" s="319" t="s">
        <v>378</v>
      </c>
    </row>
    <row r="12235" spans="18:19" x14ac:dyDescent="0.2">
      <c r="R12235" s="334">
        <v>30212</v>
      </c>
      <c r="S12235" s="319" t="s">
        <v>378</v>
      </c>
    </row>
    <row r="12236" spans="18:19" x14ac:dyDescent="0.2">
      <c r="R12236" s="334">
        <v>30213</v>
      </c>
      <c r="S12236" s="319" t="s">
        <v>378</v>
      </c>
    </row>
    <row r="12237" spans="18:19" x14ac:dyDescent="0.2">
      <c r="R12237" s="334">
        <v>30214</v>
      </c>
      <c r="S12237" s="319" t="s">
        <v>378</v>
      </c>
    </row>
    <row r="12238" spans="18:19" x14ac:dyDescent="0.2">
      <c r="R12238" s="334">
        <v>30215</v>
      </c>
      <c r="S12238" s="319" t="s">
        <v>378</v>
      </c>
    </row>
    <row r="12239" spans="18:19" x14ac:dyDescent="0.2">
      <c r="R12239" s="334">
        <v>30216</v>
      </c>
      <c r="S12239" s="319" t="s">
        <v>378</v>
      </c>
    </row>
    <row r="12240" spans="18:19" x14ac:dyDescent="0.2">
      <c r="R12240" s="334">
        <v>30217</v>
      </c>
      <c r="S12240" s="319" t="s">
        <v>378</v>
      </c>
    </row>
    <row r="12241" spans="18:19" x14ac:dyDescent="0.2">
      <c r="R12241" s="334">
        <v>30218</v>
      </c>
      <c r="S12241" s="319" t="s">
        <v>378</v>
      </c>
    </row>
    <row r="12242" spans="18:19" x14ac:dyDescent="0.2">
      <c r="R12242" s="334">
        <v>30219</v>
      </c>
      <c r="S12242" s="319" t="s">
        <v>378</v>
      </c>
    </row>
    <row r="12243" spans="18:19" x14ac:dyDescent="0.2">
      <c r="R12243" s="334">
        <v>30220</v>
      </c>
      <c r="S12243" s="319" t="s">
        <v>378</v>
      </c>
    </row>
    <row r="12244" spans="18:19" x14ac:dyDescent="0.2">
      <c r="R12244" s="334">
        <v>30222</v>
      </c>
      <c r="S12244" s="319" t="s">
        <v>378</v>
      </c>
    </row>
    <row r="12245" spans="18:19" x14ac:dyDescent="0.2">
      <c r="R12245" s="334">
        <v>30223</v>
      </c>
      <c r="S12245" s="319" t="s">
        <v>378</v>
      </c>
    </row>
    <row r="12246" spans="18:19" x14ac:dyDescent="0.2">
      <c r="R12246" s="334">
        <v>30224</v>
      </c>
      <c r="S12246" s="319" t="s">
        <v>378</v>
      </c>
    </row>
    <row r="12247" spans="18:19" x14ac:dyDescent="0.2">
      <c r="R12247" s="334">
        <v>30228</v>
      </c>
      <c r="S12247" s="319" t="s">
        <v>378</v>
      </c>
    </row>
    <row r="12248" spans="18:19" x14ac:dyDescent="0.2">
      <c r="R12248" s="334">
        <v>30229</v>
      </c>
      <c r="S12248" s="319" t="s">
        <v>378</v>
      </c>
    </row>
    <row r="12249" spans="18:19" x14ac:dyDescent="0.2">
      <c r="R12249" s="334">
        <v>30230</v>
      </c>
      <c r="S12249" s="319" t="s">
        <v>378</v>
      </c>
    </row>
    <row r="12250" spans="18:19" x14ac:dyDescent="0.2">
      <c r="R12250" s="334">
        <v>30233</v>
      </c>
      <c r="S12250" s="319" t="s">
        <v>378</v>
      </c>
    </row>
    <row r="12251" spans="18:19" x14ac:dyDescent="0.2">
      <c r="R12251" s="334">
        <v>30234</v>
      </c>
      <c r="S12251" s="319" t="s">
        <v>378</v>
      </c>
    </row>
    <row r="12252" spans="18:19" x14ac:dyDescent="0.2">
      <c r="R12252" s="334">
        <v>30236</v>
      </c>
      <c r="S12252" s="319" t="s">
        <v>378</v>
      </c>
    </row>
    <row r="12253" spans="18:19" x14ac:dyDescent="0.2">
      <c r="R12253" s="334">
        <v>30237</v>
      </c>
      <c r="S12253" s="319" t="s">
        <v>378</v>
      </c>
    </row>
    <row r="12254" spans="18:19" x14ac:dyDescent="0.2">
      <c r="R12254" s="334">
        <v>30238</v>
      </c>
      <c r="S12254" s="319" t="s">
        <v>378</v>
      </c>
    </row>
    <row r="12255" spans="18:19" x14ac:dyDescent="0.2">
      <c r="R12255" s="334">
        <v>30240</v>
      </c>
      <c r="S12255" s="319" t="s">
        <v>378</v>
      </c>
    </row>
    <row r="12256" spans="18:19" x14ac:dyDescent="0.2">
      <c r="R12256" s="334">
        <v>30241</v>
      </c>
      <c r="S12256" s="319" t="s">
        <v>378</v>
      </c>
    </row>
    <row r="12257" spans="18:19" x14ac:dyDescent="0.2">
      <c r="R12257" s="334">
        <v>30248</v>
      </c>
      <c r="S12257" s="319" t="s">
        <v>378</v>
      </c>
    </row>
    <row r="12258" spans="18:19" x14ac:dyDescent="0.2">
      <c r="R12258" s="334">
        <v>30250</v>
      </c>
      <c r="S12258" s="319" t="s">
        <v>378</v>
      </c>
    </row>
    <row r="12259" spans="18:19" x14ac:dyDescent="0.2">
      <c r="R12259" s="334">
        <v>30251</v>
      </c>
      <c r="S12259" s="319" t="s">
        <v>378</v>
      </c>
    </row>
    <row r="12260" spans="18:19" x14ac:dyDescent="0.2">
      <c r="R12260" s="334">
        <v>30252</v>
      </c>
      <c r="S12260" s="319" t="s">
        <v>378</v>
      </c>
    </row>
    <row r="12261" spans="18:19" x14ac:dyDescent="0.2">
      <c r="R12261" s="334">
        <v>30253</v>
      </c>
      <c r="S12261" s="319" t="s">
        <v>378</v>
      </c>
    </row>
    <row r="12262" spans="18:19" x14ac:dyDescent="0.2">
      <c r="R12262" s="334">
        <v>30256</v>
      </c>
      <c r="S12262" s="319" t="s">
        <v>378</v>
      </c>
    </row>
    <row r="12263" spans="18:19" x14ac:dyDescent="0.2">
      <c r="R12263" s="334">
        <v>30257</v>
      </c>
      <c r="S12263" s="319" t="s">
        <v>378</v>
      </c>
    </row>
    <row r="12264" spans="18:19" x14ac:dyDescent="0.2">
      <c r="R12264" s="334">
        <v>30258</v>
      </c>
      <c r="S12264" s="319" t="s">
        <v>378</v>
      </c>
    </row>
    <row r="12265" spans="18:19" x14ac:dyDescent="0.2">
      <c r="R12265" s="334">
        <v>30259</v>
      </c>
      <c r="S12265" s="319" t="s">
        <v>378</v>
      </c>
    </row>
    <row r="12266" spans="18:19" x14ac:dyDescent="0.2">
      <c r="R12266" s="334">
        <v>30260</v>
      </c>
      <c r="S12266" s="319" t="s">
        <v>378</v>
      </c>
    </row>
    <row r="12267" spans="18:19" x14ac:dyDescent="0.2">
      <c r="R12267" s="334">
        <v>30261</v>
      </c>
      <c r="S12267" s="319" t="s">
        <v>378</v>
      </c>
    </row>
    <row r="12268" spans="18:19" x14ac:dyDescent="0.2">
      <c r="R12268" s="334">
        <v>30263</v>
      </c>
      <c r="S12268" s="319" t="s">
        <v>378</v>
      </c>
    </row>
    <row r="12269" spans="18:19" x14ac:dyDescent="0.2">
      <c r="R12269" s="334">
        <v>30264</v>
      </c>
      <c r="S12269" s="319" t="s">
        <v>378</v>
      </c>
    </row>
    <row r="12270" spans="18:19" x14ac:dyDescent="0.2">
      <c r="R12270" s="334">
        <v>30265</v>
      </c>
      <c r="S12270" s="319" t="s">
        <v>378</v>
      </c>
    </row>
    <row r="12271" spans="18:19" x14ac:dyDescent="0.2">
      <c r="R12271" s="334">
        <v>30266</v>
      </c>
      <c r="S12271" s="319" t="s">
        <v>378</v>
      </c>
    </row>
    <row r="12272" spans="18:19" x14ac:dyDescent="0.2">
      <c r="R12272" s="334">
        <v>30268</v>
      </c>
      <c r="S12272" s="319" t="s">
        <v>378</v>
      </c>
    </row>
    <row r="12273" spans="18:19" x14ac:dyDescent="0.2">
      <c r="R12273" s="334">
        <v>30269</v>
      </c>
      <c r="S12273" s="319" t="s">
        <v>378</v>
      </c>
    </row>
    <row r="12274" spans="18:19" x14ac:dyDescent="0.2">
      <c r="R12274" s="334">
        <v>30270</v>
      </c>
      <c r="S12274" s="319" t="s">
        <v>378</v>
      </c>
    </row>
    <row r="12275" spans="18:19" x14ac:dyDescent="0.2">
      <c r="R12275" s="334">
        <v>30271</v>
      </c>
      <c r="S12275" s="319" t="s">
        <v>378</v>
      </c>
    </row>
    <row r="12276" spans="18:19" x14ac:dyDescent="0.2">
      <c r="R12276" s="334">
        <v>30272</v>
      </c>
      <c r="S12276" s="319" t="s">
        <v>378</v>
      </c>
    </row>
    <row r="12277" spans="18:19" x14ac:dyDescent="0.2">
      <c r="R12277" s="334">
        <v>30273</v>
      </c>
      <c r="S12277" s="319" t="s">
        <v>378</v>
      </c>
    </row>
    <row r="12278" spans="18:19" x14ac:dyDescent="0.2">
      <c r="R12278" s="334">
        <v>30274</v>
      </c>
      <c r="S12278" s="319" t="s">
        <v>378</v>
      </c>
    </row>
    <row r="12279" spans="18:19" x14ac:dyDescent="0.2">
      <c r="R12279" s="334">
        <v>30275</v>
      </c>
      <c r="S12279" s="319" t="s">
        <v>378</v>
      </c>
    </row>
    <row r="12280" spans="18:19" x14ac:dyDescent="0.2">
      <c r="R12280" s="334">
        <v>30276</v>
      </c>
      <c r="S12280" s="319" t="s">
        <v>378</v>
      </c>
    </row>
    <row r="12281" spans="18:19" x14ac:dyDescent="0.2">
      <c r="R12281" s="334">
        <v>30277</v>
      </c>
      <c r="S12281" s="319" t="s">
        <v>378</v>
      </c>
    </row>
    <row r="12282" spans="18:19" x14ac:dyDescent="0.2">
      <c r="R12282" s="334">
        <v>30281</v>
      </c>
      <c r="S12282" s="319" t="s">
        <v>378</v>
      </c>
    </row>
    <row r="12283" spans="18:19" x14ac:dyDescent="0.2">
      <c r="R12283" s="334">
        <v>30284</v>
      </c>
      <c r="S12283" s="319" t="s">
        <v>378</v>
      </c>
    </row>
    <row r="12284" spans="18:19" x14ac:dyDescent="0.2">
      <c r="R12284" s="334">
        <v>30285</v>
      </c>
      <c r="S12284" s="319" t="s">
        <v>378</v>
      </c>
    </row>
    <row r="12285" spans="18:19" x14ac:dyDescent="0.2">
      <c r="R12285" s="334">
        <v>30286</v>
      </c>
      <c r="S12285" s="319" t="s">
        <v>378</v>
      </c>
    </row>
    <row r="12286" spans="18:19" x14ac:dyDescent="0.2">
      <c r="R12286" s="334">
        <v>30287</v>
      </c>
      <c r="S12286" s="319" t="s">
        <v>378</v>
      </c>
    </row>
    <row r="12287" spans="18:19" x14ac:dyDescent="0.2">
      <c r="R12287" s="334">
        <v>30288</v>
      </c>
      <c r="S12287" s="319" t="s">
        <v>378</v>
      </c>
    </row>
    <row r="12288" spans="18:19" x14ac:dyDescent="0.2">
      <c r="R12288" s="334">
        <v>30289</v>
      </c>
      <c r="S12288" s="319" t="s">
        <v>378</v>
      </c>
    </row>
    <row r="12289" spans="18:19" x14ac:dyDescent="0.2">
      <c r="R12289" s="334">
        <v>30290</v>
      </c>
      <c r="S12289" s="319" t="s">
        <v>378</v>
      </c>
    </row>
    <row r="12290" spans="18:19" x14ac:dyDescent="0.2">
      <c r="R12290" s="334">
        <v>30291</v>
      </c>
      <c r="S12290" s="319" t="s">
        <v>378</v>
      </c>
    </row>
    <row r="12291" spans="18:19" x14ac:dyDescent="0.2">
      <c r="R12291" s="334">
        <v>30292</v>
      </c>
      <c r="S12291" s="319" t="s">
        <v>378</v>
      </c>
    </row>
    <row r="12292" spans="18:19" x14ac:dyDescent="0.2">
      <c r="R12292" s="334">
        <v>30293</v>
      </c>
      <c r="S12292" s="319" t="s">
        <v>378</v>
      </c>
    </row>
    <row r="12293" spans="18:19" x14ac:dyDescent="0.2">
      <c r="R12293" s="334">
        <v>30294</v>
      </c>
      <c r="S12293" s="319" t="s">
        <v>378</v>
      </c>
    </row>
    <row r="12294" spans="18:19" x14ac:dyDescent="0.2">
      <c r="R12294" s="334">
        <v>30295</v>
      </c>
      <c r="S12294" s="319" t="s">
        <v>378</v>
      </c>
    </row>
    <row r="12295" spans="18:19" x14ac:dyDescent="0.2">
      <c r="R12295" s="334">
        <v>30296</v>
      </c>
      <c r="S12295" s="319" t="s">
        <v>378</v>
      </c>
    </row>
    <row r="12296" spans="18:19" x14ac:dyDescent="0.2">
      <c r="R12296" s="334">
        <v>30297</v>
      </c>
      <c r="S12296" s="319" t="s">
        <v>378</v>
      </c>
    </row>
    <row r="12297" spans="18:19" x14ac:dyDescent="0.2">
      <c r="R12297" s="334">
        <v>30298</v>
      </c>
      <c r="S12297" s="319" t="s">
        <v>378</v>
      </c>
    </row>
    <row r="12298" spans="18:19" x14ac:dyDescent="0.2">
      <c r="R12298" s="334">
        <v>30301</v>
      </c>
      <c r="S12298" s="319" t="s">
        <v>378</v>
      </c>
    </row>
    <row r="12299" spans="18:19" x14ac:dyDescent="0.2">
      <c r="R12299" s="334">
        <v>30302</v>
      </c>
      <c r="S12299" s="319" t="s">
        <v>378</v>
      </c>
    </row>
    <row r="12300" spans="18:19" x14ac:dyDescent="0.2">
      <c r="R12300" s="334">
        <v>30303</v>
      </c>
      <c r="S12300" s="319" t="s">
        <v>378</v>
      </c>
    </row>
    <row r="12301" spans="18:19" x14ac:dyDescent="0.2">
      <c r="R12301" s="334">
        <v>30304</v>
      </c>
      <c r="S12301" s="319" t="s">
        <v>378</v>
      </c>
    </row>
    <row r="12302" spans="18:19" x14ac:dyDescent="0.2">
      <c r="R12302" s="334">
        <v>30305</v>
      </c>
      <c r="S12302" s="319" t="s">
        <v>378</v>
      </c>
    </row>
    <row r="12303" spans="18:19" x14ac:dyDescent="0.2">
      <c r="R12303" s="334">
        <v>30306</v>
      </c>
      <c r="S12303" s="319" t="s">
        <v>378</v>
      </c>
    </row>
    <row r="12304" spans="18:19" x14ac:dyDescent="0.2">
      <c r="R12304" s="334">
        <v>30307</v>
      </c>
      <c r="S12304" s="319" t="s">
        <v>378</v>
      </c>
    </row>
    <row r="12305" spans="18:19" x14ac:dyDescent="0.2">
      <c r="R12305" s="334">
        <v>30308</v>
      </c>
      <c r="S12305" s="319" t="s">
        <v>378</v>
      </c>
    </row>
    <row r="12306" spans="18:19" x14ac:dyDescent="0.2">
      <c r="R12306" s="334">
        <v>30309</v>
      </c>
      <c r="S12306" s="319" t="s">
        <v>378</v>
      </c>
    </row>
    <row r="12307" spans="18:19" x14ac:dyDescent="0.2">
      <c r="R12307" s="334">
        <v>30310</v>
      </c>
      <c r="S12307" s="319" t="s">
        <v>378</v>
      </c>
    </row>
    <row r="12308" spans="18:19" x14ac:dyDescent="0.2">
      <c r="R12308" s="334">
        <v>30311</v>
      </c>
      <c r="S12308" s="319" t="s">
        <v>378</v>
      </c>
    </row>
    <row r="12309" spans="18:19" x14ac:dyDescent="0.2">
      <c r="R12309" s="334">
        <v>30312</v>
      </c>
      <c r="S12309" s="319" t="s">
        <v>378</v>
      </c>
    </row>
    <row r="12310" spans="18:19" x14ac:dyDescent="0.2">
      <c r="R12310" s="334">
        <v>30313</v>
      </c>
      <c r="S12310" s="319" t="s">
        <v>378</v>
      </c>
    </row>
    <row r="12311" spans="18:19" x14ac:dyDescent="0.2">
      <c r="R12311" s="334">
        <v>30314</v>
      </c>
      <c r="S12311" s="319" t="s">
        <v>378</v>
      </c>
    </row>
    <row r="12312" spans="18:19" x14ac:dyDescent="0.2">
      <c r="R12312" s="334">
        <v>30315</v>
      </c>
      <c r="S12312" s="319" t="s">
        <v>378</v>
      </c>
    </row>
    <row r="12313" spans="18:19" x14ac:dyDescent="0.2">
      <c r="R12313" s="334">
        <v>30316</v>
      </c>
      <c r="S12313" s="319" t="s">
        <v>378</v>
      </c>
    </row>
    <row r="12314" spans="18:19" x14ac:dyDescent="0.2">
      <c r="R12314" s="334">
        <v>30317</v>
      </c>
      <c r="S12314" s="319" t="s">
        <v>378</v>
      </c>
    </row>
    <row r="12315" spans="18:19" x14ac:dyDescent="0.2">
      <c r="R12315" s="334">
        <v>30318</v>
      </c>
      <c r="S12315" s="319" t="s">
        <v>378</v>
      </c>
    </row>
    <row r="12316" spans="18:19" x14ac:dyDescent="0.2">
      <c r="R12316" s="334">
        <v>30319</v>
      </c>
      <c r="S12316" s="319" t="s">
        <v>378</v>
      </c>
    </row>
    <row r="12317" spans="18:19" x14ac:dyDescent="0.2">
      <c r="R12317" s="334">
        <v>30320</v>
      </c>
      <c r="S12317" s="319" t="s">
        <v>378</v>
      </c>
    </row>
    <row r="12318" spans="18:19" x14ac:dyDescent="0.2">
      <c r="R12318" s="334">
        <v>30321</v>
      </c>
      <c r="S12318" s="319" t="s">
        <v>378</v>
      </c>
    </row>
    <row r="12319" spans="18:19" x14ac:dyDescent="0.2">
      <c r="R12319" s="334">
        <v>30322</v>
      </c>
      <c r="S12319" s="319" t="s">
        <v>378</v>
      </c>
    </row>
    <row r="12320" spans="18:19" x14ac:dyDescent="0.2">
      <c r="R12320" s="334">
        <v>30324</v>
      </c>
      <c r="S12320" s="319" t="s">
        <v>378</v>
      </c>
    </row>
    <row r="12321" spans="18:19" x14ac:dyDescent="0.2">
      <c r="R12321" s="334">
        <v>30325</v>
      </c>
      <c r="S12321" s="319" t="s">
        <v>378</v>
      </c>
    </row>
    <row r="12322" spans="18:19" x14ac:dyDescent="0.2">
      <c r="R12322" s="334">
        <v>30326</v>
      </c>
      <c r="S12322" s="319" t="s">
        <v>378</v>
      </c>
    </row>
    <row r="12323" spans="18:19" x14ac:dyDescent="0.2">
      <c r="R12323" s="334">
        <v>30327</v>
      </c>
      <c r="S12323" s="319" t="s">
        <v>378</v>
      </c>
    </row>
    <row r="12324" spans="18:19" x14ac:dyDescent="0.2">
      <c r="R12324" s="334">
        <v>30328</v>
      </c>
      <c r="S12324" s="319" t="s">
        <v>378</v>
      </c>
    </row>
    <row r="12325" spans="18:19" x14ac:dyDescent="0.2">
      <c r="R12325" s="334">
        <v>30329</v>
      </c>
      <c r="S12325" s="319" t="s">
        <v>378</v>
      </c>
    </row>
    <row r="12326" spans="18:19" x14ac:dyDescent="0.2">
      <c r="R12326" s="334">
        <v>30330</v>
      </c>
      <c r="S12326" s="319" t="s">
        <v>378</v>
      </c>
    </row>
    <row r="12327" spans="18:19" x14ac:dyDescent="0.2">
      <c r="R12327" s="334">
        <v>30331</v>
      </c>
      <c r="S12327" s="319" t="s">
        <v>378</v>
      </c>
    </row>
    <row r="12328" spans="18:19" x14ac:dyDescent="0.2">
      <c r="R12328" s="334">
        <v>30332</v>
      </c>
      <c r="S12328" s="319" t="s">
        <v>378</v>
      </c>
    </row>
    <row r="12329" spans="18:19" x14ac:dyDescent="0.2">
      <c r="R12329" s="334">
        <v>30333</v>
      </c>
      <c r="S12329" s="319" t="s">
        <v>378</v>
      </c>
    </row>
    <row r="12330" spans="18:19" x14ac:dyDescent="0.2">
      <c r="R12330" s="334">
        <v>30334</v>
      </c>
      <c r="S12330" s="319" t="s">
        <v>378</v>
      </c>
    </row>
    <row r="12331" spans="18:19" x14ac:dyDescent="0.2">
      <c r="R12331" s="334">
        <v>30336</v>
      </c>
      <c r="S12331" s="319" t="s">
        <v>378</v>
      </c>
    </row>
    <row r="12332" spans="18:19" x14ac:dyDescent="0.2">
      <c r="R12332" s="334">
        <v>30337</v>
      </c>
      <c r="S12332" s="319" t="s">
        <v>378</v>
      </c>
    </row>
    <row r="12333" spans="18:19" x14ac:dyDescent="0.2">
      <c r="R12333" s="334">
        <v>30338</v>
      </c>
      <c r="S12333" s="319" t="s">
        <v>378</v>
      </c>
    </row>
    <row r="12334" spans="18:19" x14ac:dyDescent="0.2">
      <c r="R12334" s="334">
        <v>30339</v>
      </c>
      <c r="S12334" s="319" t="s">
        <v>378</v>
      </c>
    </row>
    <row r="12335" spans="18:19" x14ac:dyDescent="0.2">
      <c r="R12335" s="334">
        <v>30340</v>
      </c>
      <c r="S12335" s="319" t="s">
        <v>378</v>
      </c>
    </row>
    <row r="12336" spans="18:19" x14ac:dyDescent="0.2">
      <c r="R12336" s="334">
        <v>30341</v>
      </c>
      <c r="S12336" s="319" t="s">
        <v>378</v>
      </c>
    </row>
    <row r="12337" spans="18:19" x14ac:dyDescent="0.2">
      <c r="R12337" s="334">
        <v>30342</v>
      </c>
      <c r="S12337" s="319" t="s">
        <v>378</v>
      </c>
    </row>
    <row r="12338" spans="18:19" x14ac:dyDescent="0.2">
      <c r="R12338" s="334">
        <v>30343</v>
      </c>
      <c r="S12338" s="319" t="s">
        <v>378</v>
      </c>
    </row>
    <row r="12339" spans="18:19" x14ac:dyDescent="0.2">
      <c r="R12339" s="334">
        <v>30344</v>
      </c>
      <c r="S12339" s="319" t="s">
        <v>378</v>
      </c>
    </row>
    <row r="12340" spans="18:19" x14ac:dyDescent="0.2">
      <c r="R12340" s="334">
        <v>30345</v>
      </c>
      <c r="S12340" s="319" t="s">
        <v>378</v>
      </c>
    </row>
    <row r="12341" spans="18:19" x14ac:dyDescent="0.2">
      <c r="R12341" s="334">
        <v>30346</v>
      </c>
      <c r="S12341" s="319" t="s">
        <v>378</v>
      </c>
    </row>
    <row r="12342" spans="18:19" x14ac:dyDescent="0.2">
      <c r="R12342" s="334">
        <v>30347</v>
      </c>
      <c r="S12342" s="319" t="s">
        <v>378</v>
      </c>
    </row>
    <row r="12343" spans="18:19" x14ac:dyDescent="0.2">
      <c r="R12343" s="334">
        <v>30348</v>
      </c>
      <c r="S12343" s="319" t="s">
        <v>378</v>
      </c>
    </row>
    <row r="12344" spans="18:19" x14ac:dyDescent="0.2">
      <c r="R12344" s="334">
        <v>30349</v>
      </c>
      <c r="S12344" s="319" t="s">
        <v>378</v>
      </c>
    </row>
    <row r="12345" spans="18:19" x14ac:dyDescent="0.2">
      <c r="R12345" s="334">
        <v>30350</v>
      </c>
      <c r="S12345" s="319" t="s">
        <v>378</v>
      </c>
    </row>
    <row r="12346" spans="18:19" x14ac:dyDescent="0.2">
      <c r="R12346" s="334">
        <v>30353</v>
      </c>
      <c r="S12346" s="319" t="s">
        <v>378</v>
      </c>
    </row>
    <row r="12347" spans="18:19" x14ac:dyDescent="0.2">
      <c r="R12347" s="334">
        <v>30354</v>
      </c>
      <c r="S12347" s="319" t="s">
        <v>378</v>
      </c>
    </row>
    <row r="12348" spans="18:19" x14ac:dyDescent="0.2">
      <c r="R12348" s="334">
        <v>30355</v>
      </c>
      <c r="S12348" s="319" t="s">
        <v>378</v>
      </c>
    </row>
    <row r="12349" spans="18:19" x14ac:dyDescent="0.2">
      <c r="R12349" s="334">
        <v>30356</v>
      </c>
      <c r="S12349" s="319" t="s">
        <v>378</v>
      </c>
    </row>
    <row r="12350" spans="18:19" x14ac:dyDescent="0.2">
      <c r="R12350" s="334">
        <v>30357</v>
      </c>
      <c r="S12350" s="319" t="s">
        <v>378</v>
      </c>
    </row>
    <row r="12351" spans="18:19" x14ac:dyDescent="0.2">
      <c r="R12351" s="334">
        <v>30358</v>
      </c>
      <c r="S12351" s="319" t="s">
        <v>378</v>
      </c>
    </row>
    <row r="12352" spans="18:19" x14ac:dyDescent="0.2">
      <c r="R12352" s="334">
        <v>30359</v>
      </c>
      <c r="S12352" s="319" t="s">
        <v>378</v>
      </c>
    </row>
    <row r="12353" spans="18:19" x14ac:dyDescent="0.2">
      <c r="R12353" s="334">
        <v>30360</v>
      </c>
      <c r="S12353" s="319" t="s">
        <v>378</v>
      </c>
    </row>
    <row r="12354" spans="18:19" x14ac:dyDescent="0.2">
      <c r="R12354" s="334">
        <v>30361</v>
      </c>
      <c r="S12354" s="319" t="s">
        <v>378</v>
      </c>
    </row>
    <row r="12355" spans="18:19" x14ac:dyDescent="0.2">
      <c r="R12355" s="334">
        <v>30362</v>
      </c>
      <c r="S12355" s="319" t="s">
        <v>378</v>
      </c>
    </row>
    <row r="12356" spans="18:19" x14ac:dyDescent="0.2">
      <c r="R12356" s="334">
        <v>30363</v>
      </c>
      <c r="S12356" s="319" t="s">
        <v>378</v>
      </c>
    </row>
    <row r="12357" spans="18:19" x14ac:dyDescent="0.2">
      <c r="R12357" s="334">
        <v>30364</v>
      </c>
      <c r="S12357" s="319" t="s">
        <v>378</v>
      </c>
    </row>
    <row r="12358" spans="18:19" x14ac:dyDescent="0.2">
      <c r="R12358" s="334">
        <v>30366</v>
      </c>
      <c r="S12358" s="319" t="s">
        <v>378</v>
      </c>
    </row>
    <row r="12359" spans="18:19" x14ac:dyDescent="0.2">
      <c r="R12359" s="334">
        <v>30368</v>
      </c>
      <c r="S12359" s="319" t="s">
        <v>378</v>
      </c>
    </row>
    <row r="12360" spans="18:19" x14ac:dyDescent="0.2">
      <c r="R12360" s="334">
        <v>30369</v>
      </c>
      <c r="S12360" s="319" t="s">
        <v>378</v>
      </c>
    </row>
    <row r="12361" spans="18:19" x14ac:dyDescent="0.2">
      <c r="R12361" s="334">
        <v>30370</v>
      </c>
      <c r="S12361" s="319" t="s">
        <v>378</v>
      </c>
    </row>
    <row r="12362" spans="18:19" x14ac:dyDescent="0.2">
      <c r="R12362" s="334">
        <v>30371</v>
      </c>
      <c r="S12362" s="319" t="s">
        <v>378</v>
      </c>
    </row>
    <row r="12363" spans="18:19" x14ac:dyDescent="0.2">
      <c r="R12363" s="334">
        <v>30374</v>
      </c>
      <c r="S12363" s="319" t="s">
        <v>378</v>
      </c>
    </row>
    <row r="12364" spans="18:19" x14ac:dyDescent="0.2">
      <c r="R12364" s="334">
        <v>30375</v>
      </c>
      <c r="S12364" s="319" t="s">
        <v>378</v>
      </c>
    </row>
    <row r="12365" spans="18:19" x14ac:dyDescent="0.2">
      <c r="R12365" s="334">
        <v>30376</v>
      </c>
      <c r="S12365" s="319" t="s">
        <v>378</v>
      </c>
    </row>
    <row r="12366" spans="18:19" x14ac:dyDescent="0.2">
      <c r="R12366" s="334">
        <v>30377</v>
      </c>
      <c r="S12366" s="319" t="s">
        <v>378</v>
      </c>
    </row>
    <row r="12367" spans="18:19" x14ac:dyDescent="0.2">
      <c r="R12367" s="334">
        <v>30378</v>
      </c>
      <c r="S12367" s="319" t="s">
        <v>378</v>
      </c>
    </row>
    <row r="12368" spans="18:19" x14ac:dyDescent="0.2">
      <c r="R12368" s="334">
        <v>30379</v>
      </c>
      <c r="S12368" s="319" t="s">
        <v>378</v>
      </c>
    </row>
    <row r="12369" spans="18:19" x14ac:dyDescent="0.2">
      <c r="R12369" s="334">
        <v>30380</v>
      </c>
      <c r="S12369" s="319" t="s">
        <v>378</v>
      </c>
    </row>
    <row r="12370" spans="18:19" x14ac:dyDescent="0.2">
      <c r="R12370" s="334">
        <v>30384</v>
      </c>
      <c r="S12370" s="319" t="s">
        <v>378</v>
      </c>
    </row>
    <row r="12371" spans="18:19" x14ac:dyDescent="0.2">
      <c r="R12371" s="334">
        <v>30385</v>
      </c>
      <c r="S12371" s="319" t="s">
        <v>378</v>
      </c>
    </row>
    <row r="12372" spans="18:19" x14ac:dyDescent="0.2">
      <c r="R12372" s="334">
        <v>30388</v>
      </c>
      <c r="S12372" s="319" t="s">
        <v>378</v>
      </c>
    </row>
    <row r="12373" spans="18:19" x14ac:dyDescent="0.2">
      <c r="R12373" s="334">
        <v>30390</v>
      </c>
      <c r="S12373" s="319" t="s">
        <v>378</v>
      </c>
    </row>
    <row r="12374" spans="18:19" x14ac:dyDescent="0.2">
      <c r="R12374" s="334">
        <v>30392</v>
      </c>
      <c r="S12374" s="319" t="s">
        <v>378</v>
      </c>
    </row>
    <row r="12375" spans="18:19" x14ac:dyDescent="0.2">
      <c r="R12375" s="334">
        <v>30394</v>
      </c>
      <c r="S12375" s="319" t="s">
        <v>378</v>
      </c>
    </row>
    <row r="12376" spans="18:19" x14ac:dyDescent="0.2">
      <c r="R12376" s="334">
        <v>30396</v>
      </c>
      <c r="S12376" s="319" t="s">
        <v>378</v>
      </c>
    </row>
    <row r="12377" spans="18:19" x14ac:dyDescent="0.2">
      <c r="R12377" s="334">
        <v>30398</v>
      </c>
      <c r="S12377" s="319" t="s">
        <v>378</v>
      </c>
    </row>
    <row r="12378" spans="18:19" x14ac:dyDescent="0.2">
      <c r="R12378" s="334">
        <v>30401</v>
      </c>
      <c r="S12378" s="319" t="s">
        <v>378</v>
      </c>
    </row>
    <row r="12379" spans="18:19" x14ac:dyDescent="0.2">
      <c r="R12379" s="334">
        <v>30410</v>
      </c>
      <c r="S12379" s="319" t="s">
        <v>378</v>
      </c>
    </row>
    <row r="12380" spans="18:19" x14ac:dyDescent="0.2">
      <c r="R12380" s="334">
        <v>30411</v>
      </c>
      <c r="S12380" s="319" t="s">
        <v>378</v>
      </c>
    </row>
    <row r="12381" spans="18:19" x14ac:dyDescent="0.2">
      <c r="R12381" s="334">
        <v>30412</v>
      </c>
      <c r="S12381" s="319" t="s">
        <v>378</v>
      </c>
    </row>
    <row r="12382" spans="18:19" x14ac:dyDescent="0.2">
      <c r="R12382" s="334">
        <v>30413</v>
      </c>
      <c r="S12382" s="319" t="s">
        <v>378</v>
      </c>
    </row>
    <row r="12383" spans="18:19" x14ac:dyDescent="0.2">
      <c r="R12383" s="334">
        <v>30414</v>
      </c>
      <c r="S12383" s="319" t="s">
        <v>378</v>
      </c>
    </row>
    <row r="12384" spans="18:19" x14ac:dyDescent="0.2">
      <c r="R12384" s="334">
        <v>30415</v>
      </c>
      <c r="S12384" s="319" t="s">
        <v>378</v>
      </c>
    </row>
    <row r="12385" spans="18:19" x14ac:dyDescent="0.2">
      <c r="R12385" s="334">
        <v>30417</v>
      </c>
      <c r="S12385" s="319" t="s">
        <v>378</v>
      </c>
    </row>
    <row r="12386" spans="18:19" x14ac:dyDescent="0.2">
      <c r="R12386" s="334">
        <v>30420</v>
      </c>
      <c r="S12386" s="319" t="s">
        <v>378</v>
      </c>
    </row>
    <row r="12387" spans="18:19" x14ac:dyDescent="0.2">
      <c r="R12387" s="334">
        <v>30421</v>
      </c>
      <c r="S12387" s="319" t="s">
        <v>378</v>
      </c>
    </row>
    <row r="12388" spans="18:19" x14ac:dyDescent="0.2">
      <c r="R12388" s="334">
        <v>30423</v>
      </c>
      <c r="S12388" s="319" t="s">
        <v>378</v>
      </c>
    </row>
    <row r="12389" spans="18:19" x14ac:dyDescent="0.2">
      <c r="R12389" s="334">
        <v>30424</v>
      </c>
      <c r="S12389" s="319" t="s">
        <v>378</v>
      </c>
    </row>
    <row r="12390" spans="18:19" x14ac:dyDescent="0.2">
      <c r="R12390" s="334">
        <v>30425</v>
      </c>
      <c r="S12390" s="319" t="s">
        <v>378</v>
      </c>
    </row>
    <row r="12391" spans="18:19" x14ac:dyDescent="0.2">
      <c r="R12391" s="334">
        <v>30426</v>
      </c>
      <c r="S12391" s="319" t="s">
        <v>378</v>
      </c>
    </row>
    <row r="12392" spans="18:19" x14ac:dyDescent="0.2">
      <c r="R12392" s="334">
        <v>30427</v>
      </c>
      <c r="S12392" s="319" t="s">
        <v>378</v>
      </c>
    </row>
    <row r="12393" spans="18:19" x14ac:dyDescent="0.2">
      <c r="R12393" s="334">
        <v>30428</v>
      </c>
      <c r="S12393" s="319" t="s">
        <v>378</v>
      </c>
    </row>
    <row r="12394" spans="18:19" x14ac:dyDescent="0.2">
      <c r="R12394" s="334">
        <v>30429</v>
      </c>
      <c r="S12394" s="319" t="s">
        <v>378</v>
      </c>
    </row>
    <row r="12395" spans="18:19" x14ac:dyDescent="0.2">
      <c r="R12395" s="334">
        <v>30434</v>
      </c>
      <c r="S12395" s="319" t="s">
        <v>378</v>
      </c>
    </row>
    <row r="12396" spans="18:19" x14ac:dyDescent="0.2">
      <c r="R12396" s="334">
        <v>30436</v>
      </c>
      <c r="S12396" s="319" t="s">
        <v>378</v>
      </c>
    </row>
    <row r="12397" spans="18:19" x14ac:dyDescent="0.2">
      <c r="R12397" s="334">
        <v>30438</v>
      </c>
      <c r="S12397" s="319" t="s">
        <v>378</v>
      </c>
    </row>
    <row r="12398" spans="18:19" x14ac:dyDescent="0.2">
      <c r="R12398" s="334">
        <v>30439</v>
      </c>
      <c r="S12398" s="319" t="s">
        <v>378</v>
      </c>
    </row>
    <row r="12399" spans="18:19" x14ac:dyDescent="0.2">
      <c r="R12399" s="334">
        <v>30441</v>
      </c>
      <c r="S12399" s="319" t="s">
        <v>378</v>
      </c>
    </row>
    <row r="12400" spans="18:19" x14ac:dyDescent="0.2">
      <c r="R12400" s="334">
        <v>30442</v>
      </c>
      <c r="S12400" s="319" t="s">
        <v>378</v>
      </c>
    </row>
    <row r="12401" spans="18:19" x14ac:dyDescent="0.2">
      <c r="R12401" s="334">
        <v>30445</v>
      </c>
      <c r="S12401" s="319" t="s">
        <v>378</v>
      </c>
    </row>
    <row r="12402" spans="18:19" x14ac:dyDescent="0.2">
      <c r="R12402" s="334">
        <v>30446</v>
      </c>
      <c r="S12402" s="319" t="s">
        <v>378</v>
      </c>
    </row>
    <row r="12403" spans="18:19" x14ac:dyDescent="0.2">
      <c r="R12403" s="334">
        <v>30447</v>
      </c>
      <c r="S12403" s="319" t="s">
        <v>378</v>
      </c>
    </row>
    <row r="12404" spans="18:19" x14ac:dyDescent="0.2">
      <c r="R12404" s="334">
        <v>30448</v>
      </c>
      <c r="S12404" s="319" t="s">
        <v>378</v>
      </c>
    </row>
    <row r="12405" spans="18:19" x14ac:dyDescent="0.2">
      <c r="R12405" s="334">
        <v>30449</v>
      </c>
      <c r="S12405" s="319" t="s">
        <v>378</v>
      </c>
    </row>
    <row r="12406" spans="18:19" x14ac:dyDescent="0.2">
      <c r="R12406" s="334">
        <v>30450</v>
      </c>
      <c r="S12406" s="319" t="s">
        <v>378</v>
      </c>
    </row>
    <row r="12407" spans="18:19" x14ac:dyDescent="0.2">
      <c r="R12407" s="334">
        <v>30451</v>
      </c>
      <c r="S12407" s="319" t="s">
        <v>378</v>
      </c>
    </row>
    <row r="12408" spans="18:19" x14ac:dyDescent="0.2">
      <c r="R12408" s="334">
        <v>30452</v>
      </c>
      <c r="S12408" s="319" t="s">
        <v>378</v>
      </c>
    </row>
    <row r="12409" spans="18:19" x14ac:dyDescent="0.2">
      <c r="R12409" s="334">
        <v>30453</v>
      </c>
      <c r="S12409" s="319" t="s">
        <v>378</v>
      </c>
    </row>
    <row r="12410" spans="18:19" x14ac:dyDescent="0.2">
      <c r="R12410" s="334">
        <v>30454</v>
      </c>
      <c r="S12410" s="319" t="s">
        <v>378</v>
      </c>
    </row>
    <row r="12411" spans="18:19" x14ac:dyDescent="0.2">
      <c r="R12411" s="334">
        <v>30455</v>
      </c>
      <c r="S12411" s="319" t="s">
        <v>378</v>
      </c>
    </row>
    <row r="12412" spans="18:19" x14ac:dyDescent="0.2">
      <c r="R12412" s="334">
        <v>30456</v>
      </c>
      <c r="S12412" s="319" t="s">
        <v>378</v>
      </c>
    </row>
    <row r="12413" spans="18:19" x14ac:dyDescent="0.2">
      <c r="R12413" s="334">
        <v>30457</v>
      </c>
      <c r="S12413" s="319" t="s">
        <v>378</v>
      </c>
    </row>
    <row r="12414" spans="18:19" x14ac:dyDescent="0.2">
      <c r="R12414" s="334">
        <v>30458</v>
      </c>
      <c r="S12414" s="319" t="s">
        <v>378</v>
      </c>
    </row>
    <row r="12415" spans="18:19" x14ac:dyDescent="0.2">
      <c r="R12415" s="334">
        <v>30459</v>
      </c>
      <c r="S12415" s="319" t="s">
        <v>378</v>
      </c>
    </row>
    <row r="12416" spans="18:19" x14ac:dyDescent="0.2">
      <c r="R12416" s="334">
        <v>30460</v>
      </c>
      <c r="S12416" s="319" t="s">
        <v>378</v>
      </c>
    </row>
    <row r="12417" spans="18:19" x14ac:dyDescent="0.2">
      <c r="R12417" s="334">
        <v>30461</v>
      </c>
      <c r="S12417" s="319" t="s">
        <v>378</v>
      </c>
    </row>
    <row r="12418" spans="18:19" x14ac:dyDescent="0.2">
      <c r="R12418" s="334">
        <v>30464</v>
      </c>
      <c r="S12418" s="319" t="s">
        <v>378</v>
      </c>
    </row>
    <row r="12419" spans="18:19" x14ac:dyDescent="0.2">
      <c r="R12419" s="334">
        <v>30467</v>
      </c>
      <c r="S12419" s="319" t="s">
        <v>378</v>
      </c>
    </row>
    <row r="12420" spans="18:19" x14ac:dyDescent="0.2">
      <c r="R12420" s="334">
        <v>30470</v>
      </c>
      <c r="S12420" s="319" t="s">
        <v>378</v>
      </c>
    </row>
    <row r="12421" spans="18:19" x14ac:dyDescent="0.2">
      <c r="R12421" s="334">
        <v>30471</v>
      </c>
      <c r="S12421" s="319" t="s">
        <v>378</v>
      </c>
    </row>
    <row r="12422" spans="18:19" x14ac:dyDescent="0.2">
      <c r="R12422" s="334">
        <v>30473</v>
      </c>
      <c r="S12422" s="319" t="s">
        <v>378</v>
      </c>
    </row>
    <row r="12423" spans="18:19" x14ac:dyDescent="0.2">
      <c r="R12423" s="334">
        <v>30474</v>
      </c>
      <c r="S12423" s="319" t="s">
        <v>378</v>
      </c>
    </row>
    <row r="12424" spans="18:19" x14ac:dyDescent="0.2">
      <c r="R12424" s="334">
        <v>30475</v>
      </c>
      <c r="S12424" s="319" t="s">
        <v>378</v>
      </c>
    </row>
    <row r="12425" spans="18:19" x14ac:dyDescent="0.2">
      <c r="R12425" s="334">
        <v>30477</v>
      </c>
      <c r="S12425" s="319" t="s">
        <v>378</v>
      </c>
    </row>
    <row r="12426" spans="18:19" x14ac:dyDescent="0.2">
      <c r="R12426" s="334">
        <v>30499</v>
      </c>
      <c r="S12426" s="319" t="s">
        <v>378</v>
      </c>
    </row>
    <row r="12427" spans="18:19" x14ac:dyDescent="0.2">
      <c r="R12427" s="334">
        <v>30501</v>
      </c>
      <c r="S12427" s="319" t="s">
        <v>378</v>
      </c>
    </row>
    <row r="12428" spans="18:19" x14ac:dyDescent="0.2">
      <c r="R12428" s="334">
        <v>30502</v>
      </c>
      <c r="S12428" s="319" t="s">
        <v>378</v>
      </c>
    </row>
    <row r="12429" spans="18:19" x14ac:dyDescent="0.2">
      <c r="R12429" s="334">
        <v>30503</v>
      </c>
      <c r="S12429" s="319" t="s">
        <v>378</v>
      </c>
    </row>
    <row r="12430" spans="18:19" x14ac:dyDescent="0.2">
      <c r="R12430" s="334">
        <v>30504</v>
      </c>
      <c r="S12430" s="319" t="s">
        <v>378</v>
      </c>
    </row>
    <row r="12431" spans="18:19" x14ac:dyDescent="0.2">
      <c r="R12431" s="334">
        <v>30506</v>
      </c>
      <c r="S12431" s="319" t="s">
        <v>378</v>
      </c>
    </row>
    <row r="12432" spans="18:19" x14ac:dyDescent="0.2">
      <c r="R12432" s="334">
        <v>30507</v>
      </c>
      <c r="S12432" s="319" t="s">
        <v>378</v>
      </c>
    </row>
    <row r="12433" spans="18:19" x14ac:dyDescent="0.2">
      <c r="R12433" s="334">
        <v>30510</v>
      </c>
      <c r="S12433" s="319" t="s">
        <v>378</v>
      </c>
    </row>
    <row r="12434" spans="18:19" x14ac:dyDescent="0.2">
      <c r="R12434" s="334">
        <v>30511</v>
      </c>
      <c r="S12434" s="319" t="s">
        <v>378</v>
      </c>
    </row>
    <row r="12435" spans="18:19" x14ac:dyDescent="0.2">
      <c r="R12435" s="334">
        <v>30512</v>
      </c>
      <c r="S12435" s="319" t="s">
        <v>350</v>
      </c>
    </row>
    <row r="12436" spans="18:19" x14ac:dyDescent="0.2">
      <c r="R12436" s="334">
        <v>30513</v>
      </c>
      <c r="S12436" s="319" t="s">
        <v>350</v>
      </c>
    </row>
    <row r="12437" spans="18:19" x14ac:dyDescent="0.2">
      <c r="R12437" s="334">
        <v>30514</v>
      </c>
      <c r="S12437" s="319" t="s">
        <v>350</v>
      </c>
    </row>
    <row r="12438" spans="18:19" x14ac:dyDescent="0.2">
      <c r="R12438" s="334">
        <v>30515</v>
      </c>
      <c r="S12438" s="319" t="s">
        <v>378</v>
      </c>
    </row>
    <row r="12439" spans="18:19" x14ac:dyDescent="0.2">
      <c r="R12439" s="334">
        <v>30516</v>
      </c>
      <c r="S12439" s="319" t="s">
        <v>378</v>
      </c>
    </row>
    <row r="12440" spans="18:19" x14ac:dyDescent="0.2">
      <c r="R12440" s="334">
        <v>30517</v>
      </c>
      <c r="S12440" s="319" t="s">
        <v>378</v>
      </c>
    </row>
    <row r="12441" spans="18:19" x14ac:dyDescent="0.2">
      <c r="R12441" s="334">
        <v>30518</v>
      </c>
      <c r="S12441" s="319" t="s">
        <v>378</v>
      </c>
    </row>
    <row r="12442" spans="18:19" x14ac:dyDescent="0.2">
      <c r="R12442" s="334">
        <v>30519</v>
      </c>
      <c r="S12442" s="319" t="s">
        <v>378</v>
      </c>
    </row>
    <row r="12443" spans="18:19" x14ac:dyDescent="0.2">
      <c r="R12443" s="334">
        <v>30520</v>
      </c>
      <c r="S12443" s="319" t="s">
        <v>378</v>
      </c>
    </row>
    <row r="12444" spans="18:19" x14ac:dyDescent="0.2">
      <c r="R12444" s="334">
        <v>30521</v>
      </c>
      <c r="S12444" s="319" t="s">
        <v>378</v>
      </c>
    </row>
    <row r="12445" spans="18:19" x14ac:dyDescent="0.2">
      <c r="R12445" s="334">
        <v>30522</v>
      </c>
      <c r="S12445" s="319" t="s">
        <v>350</v>
      </c>
    </row>
    <row r="12446" spans="18:19" x14ac:dyDescent="0.2">
      <c r="R12446" s="334">
        <v>30523</v>
      </c>
      <c r="S12446" s="319" t="s">
        <v>378</v>
      </c>
    </row>
    <row r="12447" spans="18:19" x14ac:dyDescent="0.2">
      <c r="R12447" s="334">
        <v>30525</v>
      </c>
      <c r="S12447" s="319" t="s">
        <v>350</v>
      </c>
    </row>
    <row r="12448" spans="18:19" x14ac:dyDescent="0.2">
      <c r="R12448" s="334">
        <v>30527</v>
      </c>
      <c r="S12448" s="319" t="s">
        <v>378</v>
      </c>
    </row>
    <row r="12449" spans="18:19" x14ac:dyDescent="0.2">
      <c r="R12449" s="334">
        <v>30528</v>
      </c>
      <c r="S12449" s="319" t="s">
        <v>378</v>
      </c>
    </row>
    <row r="12450" spans="18:19" x14ac:dyDescent="0.2">
      <c r="R12450" s="334">
        <v>30529</v>
      </c>
      <c r="S12450" s="319" t="s">
        <v>378</v>
      </c>
    </row>
    <row r="12451" spans="18:19" x14ac:dyDescent="0.2">
      <c r="R12451" s="334">
        <v>30530</v>
      </c>
      <c r="S12451" s="319" t="s">
        <v>378</v>
      </c>
    </row>
    <row r="12452" spans="18:19" x14ac:dyDescent="0.2">
      <c r="R12452" s="334">
        <v>30531</v>
      </c>
      <c r="S12452" s="319" t="s">
        <v>378</v>
      </c>
    </row>
    <row r="12453" spans="18:19" x14ac:dyDescent="0.2">
      <c r="R12453" s="334">
        <v>30533</v>
      </c>
      <c r="S12453" s="319" t="s">
        <v>350</v>
      </c>
    </row>
    <row r="12454" spans="18:19" x14ac:dyDescent="0.2">
      <c r="R12454" s="334">
        <v>30534</v>
      </c>
      <c r="S12454" s="319" t="s">
        <v>378</v>
      </c>
    </row>
    <row r="12455" spans="18:19" x14ac:dyDescent="0.2">
      <c r="R12455" s="334">
        <v>30535</v>
      </c>
      <c r="S12455" s="319" t="s">
        <v>378</v>
      </c>
    </row>
    <row r="12456" spans="18:19" x14ac:dyDescent="0.2">
      <c r="R12456" s="334">
        <v>30536</v>
      </c>
      <c r="S12456" s="319" t="s">
        <v>350</v>
      </c>
    </row>
    <row r="12457" spans="18:19" x14ac:dyDescent="0.2">
      <c r="R12457" s="334">
        <v>30537</v>
      </c>
      <c r="S12457" s="319" t="s">
        <v>350</v>
      </c>
    </row>
    <row r="12458" spans="18:19" x14ac:dyDescent="0.2">
      <c r="R12458" s="334">
        <v>30538</v>
      </c>
      <c r="S12458" s="319" t="s">
        <v>378</v>
      </c>
    </row>
    <row r="12459" spans="18:19" x14ac:dyDescent="0.2">
      <c r="R12459" s="334">
        <v>30539</v>
      </c>
      <c r="S12459" s="319" t="s">
        <v>350</v>
      </c>
    </row>
    <row r="12460" spans="18:19" x14ac:dyDescent="0.2">
      <c r="R12460" s="334">
        <v>30540</v>
      </c>
      <c r="S12460" s="319" t="s">
        <v>350</v>
      </c>
    </row>
    <row r="12461" spans="18:19" x14ac:dyDescent="0.2">
      <c r="R12461" s="334">
        <v>30541</v>
      </c>
      <c r="S12461" s="319" t="s">
        <v>350</v>
      </c>
    </row>
    <row r="12462" spans="18:19" x14ac:dyDescent="0.2">
      <c r="R12462" s="334">
        <v>30542</v>
      </c>
      <c r="S12462" s="319" t="s">
        <v>378</v>
      </c>
    </row>
    <row r="12463" spans="18:19" x14ac:dyDescent="0.2">
      <c r="R12463" s="334">
        <v>30543</v>
      </c>
      <c r="S12463" s="319" t="s">
        <v>378</v>
      </c>
    </row>
    <row r="12464" spans="18:19" x14ac:dyDescent="0.2">
      <c r="R12464" s="334">
        <v>30544</v>
      </c>
      <c r="S12464" s="319" t="s">
        <v>378</v>
      </c>
    </row>
    <row r="12465" spans="18:19" x14ac:dyDescent="0.2">
      <c r="R12465" s="334">
        <v>30545</v>
      </c>
      <c r="S12465" s="319" t="s">
        <v>378</v>
      </c>
    </row>
    <row r="12466" spans="18:19" x14ac:dyDescent="0.2">
      <c r="R12466" s="334">
        <v>30546</v>
      </c>
      <c r="S12466" s="319" t="s">
        <v>350</v>
      </c>
    </row>
    <row r="12467" spans="18:19" x14ac:dyDescent="0.2">
      <c r="R12467" s="334">
        <v>30547</v>
      </c>
      <c r="S12467" s="319" t="s">
        <v>378</v>
      </c>
    </row>
    <row r="12468" spans="18:19" x14ac:dyDescent="0.2">
      <c r="R12468" s="334">
        <v>30548</v>
      </c>
      <c r="S12468" s="319" t="s">
        <v>378</v>
      </c>
    </row>
    <row r="12469" spans="18:19" x14ac:dyDescent="0.2">
      <c r="R12469" s="334">
        <v>30549</v>
      </c>
      <c r="S12469" s="319" t="s">
        <v>378</v>
      </c>
    </row>
    <row r="12470" spans="18:19" x14ac:dyDescent="0.2">
      <c r="R12470" s="334">
        <v>30552</v>
      </c>
      <c r="S12470" s="319" t="s">
        <v>378</v>
      </c>
    </row>
    <row r="12471" spans="18:19" x14ac:dyDescent="0.2">
      <c r="R12471" s="334">
        <v>30553</v>
      </c>
      <c r="S12471" s="319" t="s">
        <v>378</v>
      </c>
    </row>
    <row r="12472" spans="18:19" x14ac:dyDescent="0.2">
      <c r="R12472" s="334">
        <v>30554</v>
      </c>
      <c r="S12472" s="319" t="s">
        <v>378</v>
      </c>
    </row>
    <row r="12473" spans="18:19" x14ac:dyDescent="0.2">
      <c r="R12473" s="334">
        <v>30555</v>
      </c>
      <c r="S12473" s="319" t="s">
        <v>350</v>
      </c>
    </row>
    <row r="12474" spans="18:19" x14ac:dyDescent="0.2">
      <c r="R12474" s="334">
        <v>30557</v>
      </c>
      <c r="S12474" s="319" t="s">
        <v>378</v>
      </c>
    </row>
    <row r="12475" spans="18:19" x14ac:dyDescent="0.2">
      <c r="R12475" s="334">
        <v>30558</v>
      </c>
      <c r="S12475" s="319" t="s">
        <v>378</v>
      </c>
    </row>
    <row r="12476" spans="18:19" x14ac:dyDescent="0.2">
      <c r="R12476" s="334">
        <v>30559</v>
      </c>
      <c r="S12476" s="319" t="s">
        <v>350</v>
      </c>
    </row>
    <row r="12477" spans="18:19" x14ac:dyDescent="0.2">
      <c r="R12477" s="334">
        <v>30560</v>
      </c>
      <c r="S12477" s="319" t="s">
        <v>350</v>
      </c>
    </row>
    <row r="12478" spans="18:19" x14ac:dyDescent="0.2">
      <c r="R12478" s="334">
        <v>30562</v>
      </c>
      <c r="S12478" s="319" t="s">
        <v>350</v>
      </c>
    </row>
    <row r="12479" spans="18:19" x14ac:dyDescent="0.2">
      <c r="R12479" s="334">
        <v>30563</v>
      </c>
      <c r="S12479" s="319" t="s">
        <v>378</v>
      </c>
    </row>
    <row r="12480" spans="18:19" x14ac:dyDescent="0.2">
      <c r="R12480" s="334">
        <v>30564</v>
      </c>
      <c r="S12480" s="319" t="s">
        <v>378</v>
      </c>
    </row>
    <row r="12481" spans="18:19" x14ac:dyDescent="0.2">
      <c r="R12481" s="334">
        <v>30565</v>
      </c>
      <c r="S12481" s="319" t="s">
        <v>378</v>
      </c>
    </row>
    <row r="12482" spans="18:19" x14ac:dyDescent="0.2">
      <c r="R12482" s="334">
        <v>30566</v>
      </c>
      <c r="S12482" s="319" t="s">
        <v>378</v>
      </c>
    </row>
    <row r="12483" spans="18:19" x14ac:dyDescent="0.2">
      <c r="R12483" s="334">
        <v>30567</v>
      </c>
      <c r="S12483" s="319" t="s">
        <v>378</v>
      </c>
    </row>
    <row r="12484" spans="18:19" x14ac:dyDescent="0.2">
      <c r="R12484" s="334">
        <v>30568</v>
      </c>
      <c r="S12484" s="319" t="s">
        <v>350</v>
      </c>
    </row>
    <row r="12485" spans="18:19" x14ac:dyDescent="0.2">
      <c r="R12485" s="334">
        <v>30571</v>
      </c>
      <c r="S12485" s="319" t="s">
        <v>378</v>
      </c>
    </row>
    <row r="12486" spans="18:19" x14ac:dyDescent="0.2">
      <c r="R12486" s="334">
        <v>30572</v>
      </c>
      <c r="S12486" s="319" t="s">
        <v>350</v>
      </c>
    </row>
    <row r="12487" spans="18:19" x14ac:dyDescent="0.2">
      <c r="R12487" s="334">
        <v>30573</v>
      </c>
      <c r="S12487" s="319" t="s">
        <v>378</v>
      </c>
    </row>
    <row r="12488" spans="18:19" x14ac:dyDescent="0.2">
      <c r="R12488" s="334">
        <v>30575</v>
      </c>
      <c r="S12488" s="319" t="s">
        <v>378</v>
      </c>
    </row>
    <row r="12489" spans="18:19" x14ac:dyDescent="0.2">
      <c r="R12489" s="334">
        <v>30576</v>
      </c>
      <c r="S12489" s="319" t="s">
        <v>350</v>
      </c>
    </row>
    <row r="12490" spans="18:19" x14ac:dyDescent="0.2">
      <c r="R12490" s="334">
        <v>30577</v>
      </c>
      <c r="S12490" s="319" t="s">
        <v>378</v>
      </c>
    </row>
    <row r="12491" spans="18:19" x14ac:dyDescent="0.2">
      <c r="R12491" s="334">
        <v>30580</v>
      </c>
      <c r="S12491" s="319" t="s">
        <v>378</v>
      </c>
    </row>
    <row r="12492" spans="18:19" x14ac:dyDescent="0.2">
      <c r="R12492" s="334">
        <v>30581</v>
      </c>
      <c r="S12492" s="319" t="s">
        <v>350</v>
      </c>
    </row>
    <row r="12493" spans="18:19" x14ac:dyDescent="0.2">
      <c r="R12493" s="334">
        <v>30582</v>
      </c>
      <c r="S12493" s="319" t="s">
        <v>350</v>
      </c>
    </row>
    <row r="12494" spans="18:19" x14ac:dyDescent="0.2">
      <c r="R12494" s="334">
        <v>30597</v>
      </c>
      <c r="S12494" s="319" t="s">
        <v>378</v>
      </c>
    </row>
    <row r="12495" spans="18:19" x14ac:dyDescent="0.2">
      <c r="R12495" s="334">
        <v>30598</v>
      </c>
      <c r="S12495" s="319" t="s">
        <v>378</v>
      </c>
    </row>
    <row r="12496" spans="18:19" x14ac:dyDescent="0.2">
      <c r="R12496" s="334">
        <v>30599</v>
      </c>
      <c r="S12496" s="319" t="s">
        <v>378</v>
      </c>
    </row>
    <row r="12497" spans="18:19" x14ac:dyDescent="0.2">
      <c r="R12497" s="334">
        <v>30601</v>
      </c>
      <c r="S12497" s="319" t="s">
        <v>378</v>
      </c>
    </row>
    <row r="12498" spans="18:19" x14ac:dyDescent="0.2">
      <c r="R12498" s="334">
        <v>30602</v>
      </c>
      <c r="S12498" s="319" t="s">
        <v>378</v>
      </c>
    </row>
    <row r="12499" spans="18:19" x14ac:dyDescent="0.2">
      <c r="R12499" s="334">
        <v>30603</v>
      </c>
      <c r="S12499" s="319" t="s">
        <v>378</v>
      </c>
    </row>
    <row r="12500" spans="18:19" x14ac:dyDescent="0.2">
      <c r="R12500" s="334">
        <v>30604</v>
      </c>
      <c r="S12500" s="319" t="s">
        <v>378</v>
      </c>
    </row>
    <row r="12501" spans="18:19" x14ac:dyDescent="0.2">
      <c r="R12501" s="334">
        <v>30605</v>
      </c>
      <c r="S12501" s="319" t="s">
        <v>378</v>
      </c>
    </row>
    <row r="12502" spans="18:19" x14ac:dyDescent="0.2">
      <c r="R12502" s="334">
        <v>30606</v>
      </c>
      <c r="S12502" s="319" t="s">
        <v>378</v>
      </c>
    </row>
    <row r="12503" spans="18:19" x14ac:dyDescent="0.2">
      <c r="R12503" s="334">
        <v>30607</v>
      </c>
      <c r="S12503" s="319" t="s">
        <v>378</v>
      </c>
    </row>
    <row r="12504" spans="18:19" x14ac:dyDescent="0.2">
      <c r="R12504" s="334">
        <v>30608</v>
      </c>
      <c r="S12504" s="319" t="s">
        <v>378</v>
      </c>
    </row>
    <row r="12505" spans="18:19" x14ac:dyDescent="0.2">
      <c r="R12505" s="334">
        <v>30609</v>
      </c>
      <c r="S12505" s="319" t="s">
        <v>378</v>
      </c>
    </row>
    <row r="12506" spans="18:19" x14ac:dyDescent="0.2">
      <c r="R12506" s="334">
        <v>30612</v>
      </c>
      <c r="S12506" s="319" t="s">
        <v>378</v>
      </c>
    </row>
    <row r="12507" spans="18:19" x14ac:dyDescent="0.2">
      <c r="R12507" s="334">
        <v>30619</v>
      </c>
      <c r="S12507" s="319" t="s">
        <v>378</v>
      </c>
    </row>
    <row r="12508" spans="18:19" x14ac:dyDescent="0.2">
      <c r="R12508" s="334">
        <v>30620</v>
      </c>
      <c r="S12508" s="319" t="s">
        <v>378</v>
      </c>
    </row>
    <row r="12509" spans="18:19" x14ac:dyDescent="0.2">
      <c r="R12509" s="334">
        <v>30621</v>
      </c>
      <c r="S12509" s="319" t="s">
        <v>378</v>
      </c>
    </row>
    <row r="12510" spans="18:19" x14ac:dyDescent="0.2">
      <c r="R12510" s="334">
        <v>30622</v>
      </c>
      <c r="S12510" s="319" t="s">
        <v>378</v>
      </c>
    </row>
    <row r="12511" spans="18:19" x14ac:dyDescent="0.2">
      <c r="R12511" s="334">
        <v>30623</v>
      </c>
      <c r="S12511" s="319" t="s">
        <v>378</v>
      </c>
    </row>
    <row r="12512" spans="18:19" x14ac:dyDescent="0.2">
      <c r="R12512" s="334">
        <v>30624</v>
      </c>
      <c r="S12512" s="319" t="s">
        <v>378</v>
      </c>
    </row>
    <row r="12513" spans="18:19" x14ac:dyDescent="0.2">
      <c r="R12513" s="334">
        <v>30625</v>
      </c>
      <c r="S12513" s="319" t="s">
        <v>378</v>
      </c>
    </row>
    <row r="12514" spans="18:19" x14ac:dyDescent="0.2">
      <c r="R12514" s="334">
        <v>30627</v>
      </c>
      <c r="S12514" s="319" t="s">
        <v>378</v>
      </c>
    </row>
    <row r="12515" spans="18:19" x14ac:dyDescent="0.2">
      <c r="R12515" s="334">
        <v>30628</v>
      </c>
      <c r="S12515" s="319" t="s">
        <v>378</v>
      </c>
    </row>
    <row r="12516" spans="18:19" x14ac:dyDescent="0.2">
      <c r="R12516" s="334">
        <v>30629</v>
      </c>
      <c r="S12516" s="319" t="s">
        <v>378</v>
      </c>
    </row>
    <row r="12517" spans="18:19" x14ac:dyDescent="0.2">
      <c r="R12517" s="334">
        <v>30630</v>
      </c>
      <c r="S12517" s="319" t="s">
        <v>378</v>
      </c>
    </row>
    <row r="12518" spans="18:19" x14ac:dyDescent="0.2">
      <c r="R12518" s="334">
        <v>30631</v>
      </c>
      <c r="S12518" s="319" t="s">
        <v>378</v>
      </c>
    </row>
    <row r="12519" spans="18:19" x14ac:dyDescent="0.2">
      <c r="R12519" s="334">
        <v>30633</v>
      </c>
      <c r="S12519" s="319" t="s">
        <v>378</v>
      </c>
    </row>
    <row r="12520" spans="18:19" x14ac:dyDescent="0.2">
      <c r="R12520" s="334">
        <v>30634</v>
      </c>
      <c r="S12520" s="319" t="s">
        <v>378</v>
      </c>
    </row>
    <row r="12521" spans="18:19" x14ac:dyDescent="0.2">
      <c r="R12521" s="334">
        <v>30635</v>
      </c>
      <c r="S12521" s="319" t="s">
        <v>378</v>
      </c>
    </row>
    <row r="12522" spans="18:19" x14ac:dyDescent="0.2">
      <c r="R12522" s="334">
        <v>30638</v>
      </c>
      <c r="S12522" s="319" t="s">
        <v>378</v>
      </c>
    </row>
    <row r="12523" spans="18:19" x14ac:dyDescent="0.2">
      <c r="R12523" s="334">
        <v>30639</v>
      </c>
      <c r="S12523" s="319" t="s">
        <v>378</v>
      </c>
    </row>
    <row r="12524" spans="18:19" x14ac:dyDescent="0.2">
      <c r="R12524" s="334">
        <v>30641</v>
      </c>
      <c r="S12524" s="319" t="s">
        <v>378</v>
      </c>
    </row>
    <row r="12525" spans="18:19" x14ac:dyDescent="0.2">
      <c r="R12525" s="334">
        <v>30642</v>
      </c>
      <c r="S12525" s="319" t="s">
        <v>378</v>
      </c>
    </row>
    <row r="12526" spans="18:19" x14ac:dyDescent="0.2">
      <c r="R12526" s="334">
        <v>30643</v>
      </c>
      <c r="S12526" s="319" t="s">
        <v>378</v>
      </c>
    </row>
    <row r="12527" spans="18:19" x14ac:dyDescent="0.2">
      <c r="R12527" s="334">
        <v>30645</v>
      </c>
      <c r="S12527" s="319" t="s">
        <v>378</v>
      </c>
    </row>
    <row r="12528" spans="18:19" x14ac:dyDescent="0.2">
      <c r="R12528" s="334">
        <v>30646</v>
      </c>
      <c r="S12528" s="319" t="s">
        <v>378</v>
      </c>
    </row>
    <row r="12529" spans="18:19" x14ac:dyDescent="0.2">
      <c r="R12529" s="334">
        <v>30647</v>
      </c>
      <c r="S12529" s="319" t="s">
        <v>378</v>
      </c>
    </row>
    <row r="12530" spans="18:19" x14ac:dyDescent="0.2">
      <c r="R12530" s="334">
        <v>30648</v>
      </c>
      <c r="S12530" s="319" t="s">
        <v>378</v>
      </c>
    </row>
    <row r="12531" spans="18:19" x14ac:dyDescent="0.2">
      <c r="R12531" s="334">
        <v>30650</v>
      </c>
      <c r="S12531" s="319" t="s">
        <v>378</v>
      </c>
    </row>
    <row r="12532" spans="18:19" x14ac:dyDescent="0.2">
      <c r="R12532" s="334">
        <v>30655</v>
      </c>
      <c r="S12532" s="319" t="s">
        <v>378</v>
      </c>
    </row>
    <row r="12533" spans="18:19" x14ac:dyDescent="0.2">
      <c r="R12533" s="334">
        <v>30656</v>
      </c>
      <c r="S12533" s="319" t="s">
        <v>378</v>
      </c>
    </row>
    <row r="12534" spans="18:19" x14ac:dyDescent="0.2">
      <c r="R12534" s="334">
        <v>30660</v>
      </c>
      <c r="S12534" s="319" t="s">
        <v>378</v>
      </c>
    </row>
    <row r="12535" spans="18:19" x14ac:dyDescent="0.2">
      <c r="R12535" s="334">
        <v>30662</v>
      </c>
      <c r="S12535" s="319" t="s">
        <v>378</v>
      </c>
    </row>
    <row r="12536" spans="18:19" x14ac:dyDescent="0.2">
      <c r="R12536" s="334">
        <v>30663</v>
      </c>
      <c r="S12536" s="319" t="s">
        <v>378</v>
      </c>
    </row>
    <row r="12537" spans="18:19" x14ac:dyDescent="0.2">
      <c r="R12537" s="334">
        <v>30664</v>
      </c>
      <c r="S12537" s="319" t="s">
        <v>378</v>
      </c>
    </row>
    <row r="12538" spans="18:19" x14ac:dyDescent="0.2">
      <c r="R12538" s="334">
        <v>30665</v>
      </c>
      <c r="S12538" s="319" t="s">
        <v>378</v>
      </c>
    </row>
    <row r="12539" spans="18:19" x14ac:dyDescent="0.2">
      <c r="R12539" s="334">
        <v>30666</v>
      </c>
      <c r="S12539" s="319" t="s">
        <v>378</v>
      </c>
    </row>
    <row r="12540" spans="18:19" x14ac:dyDescent="0.2">
      <c r="R12540" s="334">
        <v>30667</v>
      </c>
      <c r="S12540" s="319" t="s">
        <v>378</v>
      </c>
    </row>
    <row r="12541" spans="18:19" x14ac:dyDescent="0.2">
      <c r="R12541" s="334">
        <v>30668</v>
      </c>
      <c r="S12541" s="319" t="s">
        <v>378</v>
      </c>
    </row>
    <row r="12542" spans="18:19" x14ac:dyDescent="0.2">
      <c r="R12542" s="334">
        <v>30669</v>
      </c>
      <c r="S12542" s="319" t="s">
        <v>378</v>
      </c>
    </row>
    <row r="12543" spans="18:19" x14ac:dyDescent="0.2">
      <c r="R12543" s="334">
        <v>30671</v>
      </c>
      <c r="S12543" s="319" t="s">
        <v>378</v>
      </c>
    </row>
    <row r="12544" spans="18:19" x14ac:dyDescent="0.2">
      <c r="R12544" s="334">
        <v>30673</v>
      </c>
      <c r="S12544" s="319" t="s">
        <v>378</v>
      </c>
    </row>
    <row r="12545" spans="18:19" x14ac:dyDescent="0.2">
      <c r="R12545" s="334">
        <v>30677</v>
      </c>
      <c r="S12545" s="319" t="s">
        <v>378</v>
      </c>
    </row>
    <row r="12546" spans="18:19" x14ac:dyDescent="0.2">
      <c r="R12546" s="334">
        <v>30678</v>
      </c>
      <c r="S12546" s="319" t="s">
        <v>378</v>
      </c>
    </row>
    <row r="12547" spans="18:19" x14ac:dyDescent="0.2">
      <c r="R12547" s="334">
        <v>30680</v>
      </c>
      <c r="S12547" s="319" t="s">
        <v>378</v>
      </c>
    </row>
    <row r="12548" spans="18:19" x14ac:dyDescent="0.2">
      <c r="R12548" s="334">
        <v>30683</v>
      </c>
      <c r="S12548" s="319" t="s">
        <v>378</v>
      </c>
    </row>
    <row r="12549" spans="18:19" x14ac:dyDescent="0.2">
      <c r="R12549" s="334">
        <v>30701</v>
      </c>
      <c r="S12549" s="319" t="s">
        <v>350</v>
      </c>
    </row>
    <row r="12550" spans="18:19" x14ac:dyDescent="0.2">
      <c r="R12550" s="334">
        <v>30703</v>
      </c>
      <c r="S12550" s="319" t="s">
        <v>350</v>
      </c>
    </row>
    <row r="12551" spans="18:19" x14ac:dyDescent="0.2">
      <c r="R12551" s="334">
        <v>30705</v>
      </c>
      <c r="S12551" s="319" t="s">
        <v>350</v>
      </c>
    </row>
    <row r="12552" spans="18:19" x14ac:dyDescent="0.2">
      <c r="R12552" s="334">
        <v>30707</v>
      </c>
      <c r="S12552" s="319" t="s">
        <v>350</v>
      </c>
    </row>
    <row r="12553" spans="18:19" x14ac:dyDescent="0.2">
      <c r="R12553" s="334">
        <v>30708</v>
      </c>
      <c r="S12553" s="319" t="s">
        <v>350</v>
      </c>
    </row>
    <row r="12554" spans="18:19" x14ac:dyDescent="0.2">
      <c r="R12554" s="334">
        <v>30710</v>
      </c>
      <c r="S12554" s="319" t="s">
        <v>350</v>
      </c>
    </row>
    <row r="12555" spans="18:19" x14ac:dyDescent="0.2">
      <c r="R12555" s="334">
        <v>30711</v>
      </c>
      <c r="S12555" s="319" t="s">
        <v>350</v>
      </c>
    </row>
    <row r="12556" spans="18:19" x14ac:dyDescent="0.2">
      <c r="R12556" s="334">
        <v>30719</v>
      </c>
      <c r="S12556" s="319" t="s">
        <v>350</v>
      </c>
    </row>
    <row r="12557" spans="18:19" x14ac:dyDescent="0.2">
      <c r="R12557" s="334">
        <v>30720</v>
      </c>
      <c r="S12557" s="319" t="s">
        <v>350</v>
      </c>
    </row>
    <row r="12558" spans="18:19" x14ac:dyDescent="0.2">
      <c r="R12558" s="334">
        <v>30721</v>
      </c>
      <c r="S12558" s="319" t="s">
        <v>350</v>
      </c>
    </row>
    <row r="12559" spans="18:19" x14ac:dyDescent="0.2">
      <c r="R12559" s="334">
        <v>30722</v>
      </c>
      <c r="S12559" s="319" t="s">
        <v>350</v>
      </c>
    </row>
    <row r="12560" spans="18:19" x14ac:dyDescent="0.2">
      <c r="R12560" s="334">
        <v>30724</v>
      </c>
      <c r="S12560" s="319" t="s">
        <v>350</v>
      </c>
    </row>
    <row r="12561" spans="18:19" x14ac:dyDescent="0.2">
      <c r="R12561" s="334">
        <v>30725</v>
      </c>
      <c r="S12561" s="319" t="s">
        <v>350</v>
      </c>
    </row>
    <row r="12562" spans="18:19" x14ac:dyDescent="0.2">
      <c r="R12562" s="334">
        <v>30726</v>
      </c>
      <c r="S12562" s="319" t="s">
        <v>350</v>
      </c>
    </row>
    <row r="12563" spans="18:19" x14ac:dyDescent="0.2">
      <c r="R12563" s="334">
        <v>30728</v>
      </c>
      <c r="S12563" s="319" t="s">
        <v>350</v>
      </c>
    </row>
    <row r="12564" spans="18:19" x14ac:dyDescent="0.2">
      <c r="R12564" s="334">
        <v>30730</v>
      </c>
      <c r="S12564" s="319" t="s">
        <v>350</v>
      </c>
    </row>
    <row r="12565" spans="18:19" x14ac:dyDescent="0.2">
      <c r="R12565" s="334">
        <v>30731</v>
      </c>
      <c r="S12565" s="319" t="s">
        <v>350</v>
      </c>
    </row>
    <row r="12566" spans="18:19" x14ac:dyDescent="0.2">
      <c r="R12566" s="334">
        <v>30732</v>
      </c>
      <c r="S12566" s="319" t="s">
        <v>350</v>
      </c>
    </row>
    <row r="12567" spans="18:19" x14ac:dyDescent="0.2">
      <c r="R12567" s="334">
        <v>30733</v>
      </c>
      <c r="S12567" s="319" t="s">
        <v>350</v>
      </c>
    </row>
    <row r="12568" spans="18:19" x14ac:dyDescent="0.2">
      <c r="R12568" s="334">
        <v>30734</v>
      </c>
      <c r="S12568" s="319" t="s">
        <v>350</v>
      </c>
    </row>
    <row r="12569" spans="18:19" x14ac:dyDescent="0.2">
      <c r="R12569" s="334">
        <v>30735</v>
      </c>
      <c r="S12569" s="319" t="s">
        <v>350</v>
      </c>
    </row>
    <row r="12570" spans="18:19" x14ac:dyDescent="0.2">
      <c r="R12570" s="334">
        <v>30736</v>
      </c>
      <c r="S12570" s="319" t="s">
        <v>350</v>
      </c>
    </row>
    <row r="12571" spans="18:19" x14ac:dyDescent="0.2">
      <c r="R12571" s="334">
        <v>30738</v>
      </c>
      <c r="S12571" s="319" t="s">
        <v>350</v>
      </c>
    </row>
    <row r="12572" spans="18:19" x14ac:dyDescent="0.2">
      <c r="R12572" s="334">
        <v>30739</v>
      </c>
      <c r="S12572" s="319" t="s">
        <v>350</v>
      </c>
    </row>
    <row r="12573" spans="18:19" x14ac:dyDescent="0.2">
      <c r="R12573" s="334">
        <v>30740</v>
      </c>
      <c r="S12573" s="319" t="s">
        <v>350</v>
      </c>
    </row>
    <row r="12574" spans="18:19" x14ac:dyDescent="0.2">
      <c r="R12574" s="334">
        <v>30741</v>
      </c>
      <c r="S12574" s="319" t="s">
        <v>350</v>
      </c>
    </row>
    <row r="12575" spans="18:19" x14ac:dyDescent="0.2">
      <c r="R12575" s="334">
        <v>30742</v>
      </c>
      <c r="S12575" s="319" t="s">
        <v>350</v>
      </c>
    </row>
    <row r="12576" spans="18:19" x14ac:dyDescent="0.2">
      <c r="R12576" s="334">
        <v>30746</v>
      </c>
      <c r="S12576" s="319" t="s">
        <v>350</v>
      </c>
    </row>
    <row r="12577" spans="18:19" x14ac:dyDescent="0.2">
      <c r="R12577" s="334">
        <v>30747</v>
      </c>
      <c r="S12577" s="319" t="s">
        <v>350</v>
      </c>
    </row>
    <row r="12578" spans="18:19" x14ac:dyDescent="0.2">
      <c r="R12578" s="334">
        <v>30750</v>
      </c>
      <c r="S12578" s="319" t="s">
        <v>350</v>
      </c>
    </row>
    <row r="12579" spans="18:19" x14ac:dyDescent="0.2">
      <c r="R12579" s="334">
        <v>30751</v>
      </c>
      <c r="S12579" s="319" t="s">
        <v>350</v>
      </c>
    </row>
    <row r="12580" spans="18:19" x14ac:dyDescent="0.2">
      <c r="R12580" s="334">
        <v>30752</v>
      </c>
      <c r="S12580" s="319" t="s">
        <v>350</v>
      </c>
    </row>
    <row r="12581" spans="18:19" x14ac:dyDescent="0.2">
      <c r="R12581" s="334">
        <v>30753</v>
      </c>
      <c r="S12581" s="319" t="s">
        <v>350</v>
      </c>
    </row>
    <row r="12582" spans="18:19" x14ac:dyDescent="0.2">
      <c r="R12582" s="334">
        <v>30755</v>
      </c>
      <c r="S12582" s="319" t="s">
        <v>350</v>
      </c>
    </row>
    <row r="12583" spans="18:19" x14ac:dyDescent="0.2">
      <c r="R12583" s="334">
        <v>30756</v>
      </c>
      <c r="S12583" s="319" t="s">
        <v>350</v>
      </c>
    </row>
    <row r="12584" spans="18:19" x14ac:dyDescent="0.2">
      <c r="R12584" s="334">
        <v>30757</v>
      </c>
      <c r="S12584" s="319" t="s">
        <v>350</v>
      </c>
    </row>
    <row r="12585" spans="18:19" x14ac:dyDescent="0.2">
      <c r="R12585" s="334">
        <v>30802</v>
      </c>
      <c r="S12585" s="319" t="s">
        <v>378</v>
      </c>
    </row>
    <row r="12586" spans="18:19" x14ac:dyDescent="0.2">
      <c r="R12586" s="334">
        <v>30803</v>
      </c>
      <c r="S12586" s="319" t="s">
        <v>378</v>
      </c>
    </row>
    <row r="12587" spans="18:19" x14ac:dyDescent="0.2">
      <c r="R12587" s="334">
        <v>30805</v>
      </c>
      <c r="S12587" s="319" t="s">
        <v>378</v>
      </c>
    </row>
    <row r="12588" spans="18:19" x14ac:dyDescent="0.2">
      <c r="R12588" s="334">
        <v>30806</v>
      </c>
      <c r="S12588" s="319" t="s">
        <v>378</v>
      </c>
    </row>
    <row r="12589" spans="18:19" x14ac:dyDescent="0.2">
      <c r="R12589" s="334">
        <v>30807</v>
      </c>
      <c r="S12589" s="319" t="s">
        <v>378</v>
      </c>
    </row>
    <row r="12590" spans="18:19" x14ac:dyDescent="0.2">
      <c r="R12590" s="334">
        <v>30808</v>
      </c>
      <c r="S12590" s="319" t="s">
        <v>378</v>
      </c>
    </row>
    <row r="12591" spans="18:19" x14ac:dyDescent="0.2">
      <c r="R12591" s="334">
        <v>30809</v>
      </c>
      <c r="S12591" s="319" t="s">
        <v>378</v>
      </c>
    </row>
    <row r="12592" spans="18:19" x14ac:dyDescent="0.2">
      <c r="R12592" s="334">
        <v>30810</v>
      </c>
      <c r="S12592" s="319" t="s">
        <v>378</v>
      </c>
    </row>
    <row r="12593" spans="18:19" x14ac:dyDescent="0.2">
      <c r="R12593" s="334">
        <v>30811</v>
      </c>
      <c r="S12593" s="319" t="s">
        <v>378</v>
      </c>
    </row>
    <row r="12594" spans="18:19" x14ac:dyDescent="0.2">
      <c r="R12594" s="334">
        <v>30812</v>
      </c>
      <c r="S12594" s="319" t="s">
        <v>378</v>
      </c>
    </row>
    <row r="12595" spans="18:19" x14ac:dyDescent="0.2">
      <c r="R12595" s="334">
        <v>30813</v>
      </c>
      <c r="S12595" s="319" t="s">
        <v>378</v>
      </c>
    </row>
    <row r="12596" spans="18:19" x14ac:dyDescent="0.2">
      <c r="R12596" s="334">
        <v>30814</v>
      </c>
      <c r="S12596" s="319" t="s">
        <v>378</v>
      </c>
    </row>
    <row r="12597" spans="18:19" x14ac:dyDescent="0.2">
      <c r="R12597" s="334">
        <v>30815</v>
      </c>
      <c r="S12597" s="319" t="s">
        <v>378</v>
      </c>
    </row>
    <row r="12598" spans="18:19" x14ac:dyDescent="0.2">
      <c r="R12598" s="334">
        <v>30816</v>
      </c>
      <c r="S12598" s="319" t="s">
        <v>378</v>
      </c>
    </row>
    <row r="12599" spans="18:19" x14ac:dyDescent="0.2">
      <c r="R12599" s="334">
        <v>30817</v>
      </c>
      <c r="S12599" s="319" t="s">
        <v>378</v>
      </c>
    </row>
    <row r="12600" spans="18:19" x14ac:dyDescent="0.2">
      <c r="R12600" s="334">
        <v>30818</v>
      </c>
      <c r="S12600" s="319" t="s">
        <v>378</v>
      </c>
    </row>
    <row r="12601" spans="18:19" x14ac:dyDescent="0.2">
      <c r="R12601" s="334">
        <v>30819</v>
      </c>
      <c r="S12601" s="319" t="s">
        <v>378</v>
      </c>
    </row>
    <row r="12602" spans="18:19" x14ac:dyDescent="0.2">
      <c r="R12602" s="334">
        <v>30820</v>
      </c>
      <c r="S12602" s="319" t="s">
        <v>378</v>
      </c>
    </row>
    <row r="12603" spans="18:19" x14ac:dyDescent="0.2">
      <c r="R12603" s="334">
        <v>30821</v>
      </c>
      <c r="S12603" s="319" t="s">
        <v>378</v>
      </c>
    </row>
    <row r="12604" spans="18:19" x14ac:dyDescent="0.2">
      <c r="R12604" s="334">
        <v>30822</v>
      </c>
      <c r="S12604" s="319" t="s">
        <v>378</v>
      </c>
    </row>
    <row r="12605" spans="18:19" x14ac:dyDescent="0.2">
      <c r="R12605" s="334">
        <v>30823</v>
      </c>
      <c r="S12605" s="319" t="s">
        <v>378</v>
      </c>
    </row>
    <row r="12606" spans="18:19" x14ac:dyDescent="0.2">
      <c r="R12606" s="334">
        <v>30824</v>
      </c>
      <c r="S12606" s="319" t="s">
        <v>378</v>
      </c>
    </row>
    <row r="12607" spans="18:19" x14ac:dyDescent="0.2">
      <c r="R12607" s="334">
        <v>30828</v>
      </c>
      <c r="S12607" s="319" t="s">
        <v>378</v>
      </c>
    </row>
    <row r="12608" spans="18:19" x14ac:dyDescent="0.2">
      <c r="R12608" s="334">
        <v>30830</v>
      </c>
      <c r="S12608" s="319" t="s">
        <v>378</v>
      </c>
    </row>
    <row r="12609" spans="18:19" x14ac:dyDescent="0.2">
      <c r="R12609" s="334">
        <v>30833</v>
      </c>
      <c r="S12609" s="319" t="s">
        <v>378</v>
      </c>
    </row>
    <row r="12610" spans="18:19" x14ac:dyDescent="0.2">
      <c r="R12610" s="334">
        <v>30901</v>
      </c>
      <c r="S12610" s="319" t="s">
        <v>378</v>
      </c>
    </row>
    <row r="12611" spans="18:19" x14ac:dyDescent="0.2">
      <c r="R12611" s="334">
        <v>30903</v>
      </c>
      <c r="S12611" s="319" t="s">
        <v>378</v>
      </c>
    </row>
    <row r="12612" spans="18:19" x14ac:dyDescent="0.2">
      <c r="R12612" s="334">
        <v>30904</v>
      </c>
      <c r="S12612" s="319" t="s">
        <v>378</v>
      </c>
    </row>
    <row r="12613" spans="18:19" x14ac:dyDescent="0.2">
      <c r="R12613" s="334">
        <v>30905</v>
      </c>
      <c r="S12613" s="319" t="s">
        <v>378</v>
      </c>
    </row>
    <row r="12614" spans="18:19" x14ac:dyDescent="0.2">
      <c r="R12614" s="334">
        <v>30906</v>
      </c>
      <c r="S12614" s="319" t="s">
        <v>378</v>
      </c>
    </row>
    <row r="12615" spans="18:19" x14ac:dyDescent="0.2">
      <c r="R12615" s="334">
        <v>30907</v>
      </c>
      <c r="S12615" s="319" t="s">
        <v>378</v>
      </c>
    </row>
    <row r="12616" spans="18:19" x14ac:dyDescent="0.2">
      <c r="R12616" s="334">
        <v>30909</v>
      </c>
      <c r="S12616" s="319" t="s">
        <v>378</v>
      </c>
    </row>
    <row r="12617" spans="18:19" x14ac:dyDescent="0.2">
      <c r="R12617" s="334">
        <v>30912</v>
      </c>
      <c r="S12617" s="319" t="s">
        <v>378</v>
      </c>
    </row>
    <row r="12618" spans="18:19" x14ac:dyDescent="0.2">
      <c r="R12618" s="334">
        <v>30914</v>
      </c>
      <c r="S12618" s="319" t="s">
        <v>378</v>
      </c>
    </row>
    <row r="12619" spans="18:19" x14ac:dyDescent="0.2">
      <c r="R12619" s="334">
        <v>30916</v>
      </c>
      <c r="S12619" s="319" t="s">
        <v>378</v>
      </c>
    </row>
    <row r="12620" spans="18:19" x14ac:dyDescent="0.2">
      <c r="R12620" s="334">
        <v>30917</v>
      </c>
      <c r="S12620" s="319" t="s">
        <v>378</v>
      </c>
    </row>
    <row r="12621" spans="18:19" x14ac:dyDescent="0.2">
      <c r="R12621" s="334">
        <v>30919</v>
      </c>
      <c r="S12621" s="319" t="s">
        <v>378</v>
      </c>
    </row>
    <row r="12622" spans="18:19" x14ac:dyDescent="0.2">
      <c r="R12622" s="334">
        <v>30999</v>
      </c>
      <c r="S12622" s="319" t="s">
        <v>378</v>
      </c>
    </row>
    <row r="12623" spans="18:19" x14ac:dyDescent="0.2">
      <c r="R12623" s="334">
        <v>31001</v>
      </c>
      <c r="S12623" s="319" t="s">
        <v>378</v>
      </c>
    </row>
    <row r="12624" spans="18:19" x14ac:dyDescent="0.2">
      <c r="R12624" s="334">
        <v>31002</v>
      </c>
      <c r="S12624" s="319" t="s">
        <v>378</v>
      </c>
    </row>
    <row r="12625" spans="18:19" x14ac:dyDescent="0.2">
      <c r="R12625" s="334">
        <v>31003</v>
      </c>
      <c r="S12625" s="319" t="s">
        <v>378</v>
      </c>
    </row>
    <row r="12626" spans="18:19" x14ac:dyDescent="0.2">
      <c r="R12626" s="334">
        <v>31004</v>
      </c>
      <c r="S12626" s="319" t="s">
        <v>378</v>
      </c>
    </row>
    <row r="12627" spans="18:19" x14ac:dyDescent="0.2">
      <c r="R12627" s="334">
        <v>31005</v>
      </c>
      <c r="S12627" s="319" t="s">
        <v>378</v>
      </c>
    </row>
    <row r="12628" spans="18:19" x14ac:dyDescent="0.2">
      <c r="R12628" s="334">
        <v>31006</v>
      </c>
      <c r="S12628" s="319" t="s">
        <v>378</v>
      </c>
    </row>
    <row r="12629" spans="18:19" x14ac:dyDescent="0.2">
      <c r="R12629" s="334">
        <v>31007</v>
      </c>
      <c r="S12629" s="319" t="s">
        <v>378</v>
      </c>
    </row>
    <row r="12630" spans="18:19" x14ac:dyDescent="0.2">
      <c r="R12630" s="334">
        <v>31008</v>
      </c>
      <c r="S12630" s="319" t="s">
        <v>378</v>
      </c>
    </row>
    <row r="12631" spans="18:19" x14ac:dyDescent="0.2">
      <c r="R12631" s="334">
        <v>31009</v>
      </c>
      <c r="S12631" s="319" t="s">
        <v>378</v>
      </c>
    </row>
    <row r="12632" spans="18:19" x14ac:dyDescent="0.2">
      <c r="R12632" s="334">
        <v>31010</v>
      </c>
      <c r="S12632" s="319" t="s">
        <v>378</v>
      </c>
    </row>
    <row r="12633" spans="18:19" x14ac:dyDescent="0.2">
      <c r="R12633" s="334">
        <v>31011</v>
      </c>
      <c r="S12633" s="319" t="s">
        <v>378</v>
      </c>
    </row>
    <row r="12634" spans="18:19" x14ac:dyDescent="0.2">
      <c r="R12634" s="334">
        <v>31012</v>
      </c>
      <c r="S12634" s="319" t="s">
        <v>378</v>
      </c>
    </row>
    <row r="12635" spans="18:19" x14ac:dyDescent="0.2">
      <c r="R12635" s="334">
        <v>31013</v>
      </c>
      <c r="S12635" s="319" t="s">
        <v>378</v>
      </c>
    </row>
    <row r="12636" spans="18:19" x14ac:dyDescent="0.2">
      <c r="R12636" s="334">
        <v>31014</v>
      </c>
      <c r="S12636" s="319" t="s">
        <v>378</v>
      </c>
    </row>
    <row r="12637" spans="18:19" x14ac:dyDescent="0.2">
      <c r="R12637" s="334">
        <v>31015</v>
      </c>
      <c r="S12637" s="319" t="s">
        <v>378</v>
      </c>
    </row>
    <row r="12638" spans="18:19" x14ac:dyDescent="0.2">
      <c r="R12638" s="334">
        <v>31016</v>
      </c>
      <c r="S12638" s="319" t="s">
        <v>378</v>
      </c>
    </row>
    <row r="12639" spans="18:19" x14ac:dyDescent="0.2">
      <c r="R12639" s="334">
        <v>31017</v>
      </c>
      <c r="S12639" s="319" t="s">
        <v>378</v>
      </c>
    </row>
    <row r="12640" spans="18:19" x14ac:dyDescent="0.2">
      <c r="R12640" s="334">
        <v>31018</v>
      </c>
      <c r="S12640" s="319" t="s">
        <v>378</v>
      </c>
    </row>
    <row r="12641" spans="18:19" x14ac:dyDescent="0.2">
      <c r="R12641" s="334">
        <v>31019</v>
      </c>
      <c r="S12641" s="319" t="s">
        <v>378</v>
      </c>
    </row>
    <row r="12642" spans="18:19" x14ac:dyDescent="0.2">
      <c r="R12642" s="334">
        <v>31020</v>
      </c>
      <c r="S12642" s="319" t="s">
        <v>378</v>
      </c>
    </row>
    <row r="12643" spans="18:19" x14ac:dyDescent="0.2">
      <c r="R12643" s="334">
        <v>31021</v>
      </c>
      <c r="S12643" s="319" t="s">
        <v>378</v>
      </c>
    </row>
    <row r="12644" spans="18:19" x14ac:dyDescent="0.2">
      <c r="R12644" s="334">
        <v>31022</v>
      </c>
      <c r="S12644" s="319" t="s">
        <v>378</v>
      </c>
    </row>
    <row r="12645" spans="18:19" x14ac:dyDescent="0.2">
      <c r="R12645" s="334">
        <v>31023</v>
      </c>
      <c r="S12645" s="319" t="s">
        <v>378</v>
      </c>
    </row>
    <row r="12646" spans="18:19" x14ac:dyDescent="0.2">
      <c r="R12646" s="334">
        <v>31024</v>
      </c>
      <c r="S12646" s="319" t="s">
        <v>378</v>
      </c>
    </row>
    <row r="12647" spans="18:19" x14ac:dyDescent="0.2">
      <c r="R12647" s="334">
        <v>31025</v>
      </c>
      <c r="S12647" s="319" t="s">
        <v>378</v>
      </c>
    </row>
    <row r="12648" spans="18:19" x14ac:dyDescent="0.2">
      <c r="R12648" s="334">
        <v>31026</v>
      </c>
      <c r="S12648" s="319" t="s">
        <v>378</v>
      </c>
    </row>
    <row r="12649" spans="18:19" x14ac:dyDescent="0.2">
      <c r="R12649" s="334">
        <v>31027</v>
      </c>
      <c r="S12649" s="319" t="s">
        <v>378</v>
      </c>
    </row>
    <row r="12650" spans="18:19" x14ac:dyDescent="0.2">
      <c r="R12650" s="334">
        <v>31028</v>
      </c>
      <c r="S12650" s="319" t="s">
        <v>378</v>
      </c>
    </row>
    <row r="12651" spans="18:19" x14ac:dyDescent="0.2">
      <c r="R12651" s="334">
        <v>31029</v>
      </c>
      <c r="S12651" s="319" t="s">
        <v>378</v>
      </c>
    </row>
    <row r="12652" spans="18:19" x14ac:dyDescent="0.2">
      <c r="R12652" s="334">
        <v>31030</v>
      </c>
      <c r="S12652" s="319" t="s">
        <v>378</v>
      </c>
    </row>
    <row r="12653" spans="18:19" x14ac:dyDescent="0.2">
      <c r="R12653" s="334">
        <v>31031</v>
      </c>
      <c r="S12653" s="319" t="s">
        <v>378</v>
      </c>
    </row>
    <row r="12654" spans="18:19" x14ac:dyDescent="0.2">
      <c r="R12654" s="334">
        <v>31032</v>
      </c>
      <c r="S12654" s="319" t="s">
        <v>378</v>
      </c>
    </row>
    <row r="12655" spans="18:19" x14ac:dyDescent="0.2">
      <c r="R12655" s="334">
        <v>31033</v>
      </c>
      <c r="S12655" s="319" t="s">
        <v>378</v>
      </c>
    </row>
    <row r="12656" spans="18:19" x14ac:dyDescent="0.2">
      <c r="R12656" s="334">
        <v>31034</v>
      </c>
      <c r="S12656" s="319" t="s">
        <v>378</v>
      </c>
    </row>
    <row r="12657" spans="18:19" x14ac:dyDescent="0.2">
      <c r="R12657" s="334">
        <v>31035</v>
      </c>
      <c r="S12657" s="319" t="s">
        <v>378</v>
      </c>
    </row>
    <row r="12658" spans="18:19" x14ac:dyDescent="0.2">
      <c r="R12658" s="334">
        <v>31036</v>
      </c>
      <c r="S12658" s="319" t="s">
        <v>378</v>
      </c>
    </row>
    <row r="12659" spans="18:19" x14ac:dyDescent="0.2">
      <c r="R12659" s="334">
        <v>31037</v>
      </c>
      <c r="S12659" s="319" t="s">
        <v>378</v>
      </c>
    </row>
    <row r="12660" spans="18:19" x14ac:dyDescent="0.2">
      <c r="R12660" s="334">
        <v>31038</v>
      </c>
      <c r="S12660" s="319" t="s">
        <v>378</v>
      </c>
    </row>
    <row r="12661" spans="18:19" x14ac:dyDescent="0.2">
      <c r="R12661" s="334">
        <v>31039</v>
      </c>
      <c r="S12661" s="319" t="s">
        <v>378</v>
      </c>
    </row>
    <row r="12662" spans="18:19" x14ac:dyDescent="0.2">
      <c r="R12662" s="334">
        <v>31040</v>
      </c>
      <c r="S12662" s="319" t="s">
        <v>378</v>
      </c>
    </row>
    <row r="12663" spans="18:19" x14ac:dyDescent="0.2">
      <c r="R12663" s="334">
        <v>31041</v>
      </c>
      <c r="S12663" s="319" t="s">
        <v>378</v>
      </c>
    </row>
    <row r="12664" spans="18:19" x14ac:dyDescent="0.2">
      <c r="R12664" s="334">
        <v>31042</v>
      </c>
      <c r="S12664" s="319" t="s">
        <v>378</v>
      </c>
    </row>
    <row r="12665" spans="18:19" x14ac:dyDescent="0.2">
      <c r="R12665" s="334">
        <v>31044</v>
      </c>
      <c r="S12665" s="319" t="s">
        <v>378</v>
      </c>
    </row>
    <row r="12666" spans="18:19" x14ac:dyDescent="0.2">
      <c r="R12666" s="334">
        <v>31045</v>
      </c>
      <c r="S12666" s="319" t="s">
        <v>378</v>
      </c>
    </row>
    <row r="12667" spans="18:19" x14ac:dyDescent="0.2">
      <c r="R12667" s="334">
        <v>31046</v>
      </c>
      <c r="S12667" s="319" t="s">
        <v>378</v>
      </c>
    </row>
    <row r="12668" spans="18:19" x14ac:dyDescent="0.2">
      <c r="R12668" s="334">
        <v>31047</v>
      </c>
      <c r="S12668" s="319" t="s">
        <v>378</v>
      </c>
    </row>
    <row r="12669" spans="18:19" x14ac:dyDescent="0.2">
      <c r="R12669" s="334">
        <v>31049</v>
      </c>
      <c r="S12669" s="319" t="s">
        <v>378</v>
      </c>
    </row>
    <row r="12670" spans="18:19" x14ac:dyDescent="0.2">
      <c r="R12670" s="334">
        <v>31050</v>
      </c>
      <c r="S12670" s="319" t="s">
        <v>378</v>
      </c>
    </row>
    <row r="12671" spans="18:19" x14ac:dyDescent="0.2">
      <c r="R12671" s="334">
        <v>31051</v>
      </c>
      <c r="S12671" s="319" t="s">
        <v>378</v>
      </c>
    </row>
    <row r="12672" spans="18:19" x14ac:dyDescent="0.2">
      <c r="R12672" s="334">
        <v>31052</v>
      </c>
      <c r="S12672" s="319" t="s">
        <v>378</v>
      </c>
    </row>
    <row r="12673" spans="18:19" x14ac:dyDescent="0.2">
      <c r="R12673" s="334">
        <v>31054</v>
      </c>
      <c r="S12673" s="319" t="s">
        <v>378</v>
      </c>
    </row>
    <row r="12674" spans="18:19" x14ac:dyDescent="0.2">
      <c r="R12674" s="334">
        <v>31055</v>
      </c>
      <c r="S12674" s="319" t="s">
        <v>378</v>
      </c>
    </row>
    <row r="12675" spans="18:19" x14ac:dyDescent="0.2">
      <c r="R12675" s="334">
        <v>31057</v>
      </c>
      <c r="S12675" s="319" t="s">
        <v>378</v>
      </c>
    </row>
    <row r="12676" spans="18:19" x14ac:dyDescent="0.2">
      <c r="R12676" s="334">
        <v>31058</v>
      </c>
      <c r="S12676" s="319" t="s">
        <v>378</v>
      </c>
    </row>
    <row r="12677" spans="18:19" x14ac:dyDescent="0.2">
      <c r="R12677" s="334">
        <v>31059</v>
      </c>
      <c r="S12677" s="319" t="s">
        <v>378</v>
      </c>
    </row>
    <row r="12678" spans="18:19" x14ac:dyDescent="0.2">
      <c r="R12678" s="334">
        <v>31060</v>
      </c>
      <c r="S12678" s="319" t="s">
        <v>378</v>
      </c>
    </row>
    <row r="12679" spans="18:19" x14ac:dyDescent="0.2">
      <c r="R12679" s="334">
        <v>31061</v>
      </c>
      <c r="S12679" s="319" t="s">
        <v>378</v>
      </c>
    </row>
    <row r="12680" spans="18:19" x14ac:dyDescent="0.2">
      <c r="R12680" s="334">
        <v>31062</v>
      </c>
      <c r="S12680" s="319" t="s">
        <v>378</v>
      </c>
    </row>
    <row r="12681" spans="18:19" x14ac:dyDescent="0.2">
      <c r="R12681" s="334">
        <v>31063</v>
      </c>
      <c r="S12681" s="319" t="s">
        <v>378</v>
      </c>
    </row>
    <row r="12682" spans="18:19" x14ac:dyDescent="0.2">
      <c r="R12682" s="334">
        <v>31064</v>
      </c>
      <c r="S12682" s="319" t="s">
        <v>378</v>
      </c>
    </row>
    <row r="12683" spans="18:19" x14ac:dyDescent="0.2">
      <c r="R12683" s="334">
        <v>31065</v>
      </c>
      <c r="S12683" s="319" t="s">
        <v>378</v>
      </c>
    </row>
    <row r="12684" spans="18:19" x14ac:dyDescent="0.2">
      <c r="R12684" s="334">
        <v>31066</v>
      </c>
      <c r="S12684" s="319" t="s">
        <v>378</v>
      </c>
    </row>
    <row r="12685" spans="18:19" x14ac:dyDescent="0.2">
      <c r="R12685" s="334">
        <v>31067</v>
      </c>
      <c r="S12685" s="319" t="s">
        <v>378</v>
      </c>
    </row>
    <row r="12686" spans="18:19" x14ac:dyDescent="0.2">
      <c r="R12686" s="334">
        <v>31068</v>
      </c>
      <c r="S12686" s="319" t="s">
        <v>378</v>
      </c>
    </row>
    <row r="12687" spans="18:19" x14ac:dyDescent="0.2">
      <c r="R12687" s="334">
        <v>31069</v>
      </c>
      <c r="S12687" s="319" t="s">
        <v>378</v>
      </c>
    </row>
    <row r="12688" spans="18:19" x14ac:dyDescent="0.2">
      <c r="R12688" s="334">
        <v>31070</v>
      </c>
      <c r="S12688" s="319" t="s">
        <v>378</v>
      </c>
    </row>
    <row r="12689" spans="18:19" x14ac:dyDescent="0.2">
      <c r="R12689" s="334">
        <v>31071</v>
      </c>
      <c r="S12689" s="319" t="s">
        <v>378</v>
      </c>
    </row>
    <row r="12690" spans="18:19" x14ac:dyDescent="0.2">
      <c r="R12690" s="334">
        <v>31072</v>
      </c>
      <c r="S12690" s="319" t="s">
        <v>378</v>
      </c>
    </row>
    <row r="12691" spans="18:19" x14ac:dyDescent="0.2">
      <c r="R12691" s="334">
        <v>31075</v>
      </c>
      <c r="S12691" s="319" t="s">
        <v>378</v>
      </c>
    </row>
    <row r="12692" spans="18:19" x14ac:dyDescent="0.2">
      <c r="R12692" s="334">
        <v>31076</v>
      </c>
      <c r="S12692" s="319" t="s">
        <v>378</v>
      </c>
    </row>
    <row r="12693" spans="18:19" x14ac:dyDescent="0.2">
      <c r="R12693" s="334">
        <v>31077</v>
      </c>
      <c r="S12693" s="319" t="s">
        <v>378</v>
      </c>
    </row>
    <row r="12694" spans="18:19" x14ac:dyDescent="0.2">
      <c r="R12694" s="334">
        <v>31078</v>
      </c>
      <c r="S12694" s="319" t="s">
        <v>378</v>
      </c>
    </row>
    <row r="12695" spans="18:19" x14ac:dyDescent="0.2">
      <c r="R12695" s="334">
        <v>31079</v>
      </c>
      <c r="S12695" s="319" t="s">
        <v>378</v>
      </c>
    </row>
    <row r="12696" spans="18:19" x14ac:dyDescent="0.2">
      <c r="R12696" s="334">
        <v>31081</v>
      </c>
      <c r="S12696" s="319" t="s">
        <v>378</v>
      </c>
    </row>
    <row r="12697" spans="18:19" x14ac:dyDescent="0.2">
      <c r="R12697" s="334">
        <v>31082</v>
      </c>
      <c r="S12697" s="319" t="s">
        <v>378</v>
      </c>
    </row>
    <row r="12698" spans="18:19" x14ac:dyDescent="0.2">
      <c r="R12698" s="334">
        <v>31083</v>
      </c>
      <c r="S12698" s="319" t="s">
        <v>378</v>
      </c>
    </row>
    <row r="12699" spans="18:19" x14ac:dyDescent="0.2">
      <c r="R12699" s="334">
        <v>31084</v>
      </c>
      <c r="S12699" s="319" t="s">
        <v>378</v>
      </c>
    </row>
    <row r="12700" spans="18:19" x14ac:dyDescent="0.2">
      <c r="R12700" s="334">
        <v>31085</v>
      </c>
      <c r="S12700" s="319" t="s">
        <v>378</v>
      </c>
    </row>
    <row r="12701" spans="18:19" x14ac:dyDescent="0.2">
      <c r="R12701" s="334">
        <v>31086</v>
      </c>
      <c r="S12701" s="319" t="s">
        <v>378</v>
      </c>
    </row>
    <row r="12702" spans="18:19" x14ac:dyDescent="0.2">
      <c r="R12702" s="334">
        <v>31087</v>
      </c>
      <c r="S12702" s="319" t="s">
        <v>378</v>
      </c>
    </row>
    <row r="12703" spans="18:19" x14ac:dyDescent="0.2">
      <c r="R12703" s="334">
        <v>31088</v>
      </c>
      <c r="S12703" s="319" t="s">
        <v>378</v>
      </c>
    </row>
    <row r="12704" spans="18:19" x14ac:dyDescent="0.2">
      <c r="R12704" s="334">
        <v>31089</v>
      </c>
      <c r="S12704" s="319" t="s">
        <v>378</v>
      </c>
    </row>
    <row r="12705" spans="18:19" x14ac:dyDescent="0.2">
      <c r="R12705" s="334">
        <v>31090</v>
      </c>
      <c r="S12705" s="319" t="s">
        <v>378</v>
      </c>
    </row>
    <row r="12706" spans="18:19" x14ac:dyDescent="0.2">
      <c r="R12706" s="334">
        <v>31091</v>
      </c>
      <c r="S12706" s="319" t="s">
        <v>378</v>
      </c>
    </row>
    <row r="12707" spans="18:19" x14ac:dyDescent="0.2">
      <c r="R12707" s="334">
        <v>31092</v>
      </c>
      <c r="S12707" s="319" t="s">
        <v>378</v>
      </c>
    </row>
    <row r="12708" spans="18:19" x14ac:dyDescent="0.2">
      <c r="R12708" s="334">
        <v>31093</v>
      </c>
      <c r="S12708" s="319" t="s">
        <v>378</v>
      </c>
    </row>
    <row r="12709" spans="18:19" x14ac:dyDescent="0.2">
      <c r="R12709" s="334">
        <v>31094</v>
      </c>
      <c r="S12709" s="319" t="s">
        <v>378</v>
      </c>
    </row>
    <row r="12710" spans="18:19" x14ac:dyDescent="0.2">
      <c r="R12710" s="334">
        <v>31095</v>
      </c>
      <c r="S12710" s="319" t="s">
        <v>378</v>
      </c>
    </row>
    <row r="12711" spans="18:19" x14ac:dyDescent="0.2">
      <c r="R12711" s="334">
        <v>31096</v>
      </c>
      <c r="S12711" s="319" t="s">
        <v>378</v>
      </c>
    </row>
    <row r="12712" spans="18:19" x14ac:dyDescent="0.2">
      <c r="R12712" s="334">
        <v>31097</v>
      </c>
      <c r="S12712" s="319" t="s">
        <v>378</v>
      </c>
    </row>
    <row r="12713" spans="18:19" x14ac:dyDescent="0.2">
      <c r="R12713" s="334">
        <v>31098</v>
      </c>
      <c r="S12713" s="319" t="s">
        <v>378</v>
      </c>
    </row>
    <row r="12714" spans="18:19" x14ac:dyDescent="0.2">
      <c r="R12714" s="334">
        <v>31099</v>
      </c>
      <c r="S12714" s="319" t="s">
        <v>378</v>
      </c>
    </row>
    <row r="12715" spans="18:19" x14ac:dyDescent="0.2">
      <c r="R12715" s="334">
        <v>31106</v>
      </c>
      <c r="S12715" s="319" t="s">
        <v>378</v>
      </c>
    </row>
    <row r="12716" spans="18:19" x14ac:dyDescent="0.2">
      <c r="R12716" s="334">
        <v>31107</v>
      </c>
      <c r="S12716" s="319" t="s">
        <v>378</v>
      </c>
    </row>
    <row r="12717" spans="18:19" x14ac:dyDescent="0.2">
      <c r="R12717" s="334">
        <v>31119</v>
      </c>
      <c r="S12717" s="319" t="s">
        <v>378</v>
      </c>
    </row>
    <row r="12718" spans="18:19" x14ac:dyDescent="0.2">
      <c r="R12718" s="334">
        <v>31126</v>
      </c>
      <c r="S12718" s="319" t="s">
        <v>378</v>
      </c>
    </row>
    <row r="12719" spans="18:19" x14ac:dyDescent="0.2">
      <c r="R12719" s="334">
        <v>31131</v>
      </c>
      <c r="S12719" s="319" t="s">
        <v>378</v>
      </c>
    </row>
    <row r="12720" spans="18:19" x14ac:dyDescent="0.2">
      <c r="R12720" s="334">
        <v>31136</v>
      </c>
      <c r="S12720" s="319" t="s">
        <v>378</v>
      </c>
    </row>
    <row r="12721" spans="18:19" x14ac:dyDescent="0.2">
      <c r="R12721" s="334">
        <v>31139</v>
      </c>
      <c r="S12721" s="319" t="s">
        <v>378</v>
      </c>
    </row>
    <row r="12722" spans="18:19" x14ac:dyDescent="0.2">
      <c r="R12722" s="334">
        <v>31141</v>
      </c>
      <c r="S12722" s="319" t="s">
        <v>378</v>
      </c>
    </row>
    <row r="12723" spans="18:19" x14ac:dyDescent="0.2">
      <c r="R12723" s="334">
        <v>31145</v>
      </c>
      <c r="S12723" s="319" t="s">
        <v>378</v>
      </c>
    </row>
    <row r="12724" spans="18:19" x14ac:dyDescent="0.2">
      <c r="R12724" s="334">
        <v>31146</v>
      </c>
      <c r="S12724" s="319" t="s">
        <v>378</v>
      </c>
    </row>
    <row r="12725" spans="18:19" x14ac:dyDescent="0.2">
      <c r="R12725" s="334">
        <v>31150</v>
      </c>
      <c r="S12725" s="319" t="s">
        <v>378</v>
      </c>
    </row>
    <row r="12726" spans="18:19" x14ac:dyDescent="0.2">
      <c r="R12726" s="334">
        <v>31156</v>
      </c>
      <c r="S12726" s="319" t="s">
        <v>378</v>
      </c>
    </row>
    <row r="12727" spans="18:19" x14ac:dyDescent="0.2">
      <c r="R12727" s="334">
        <v>31169</v>
      </c>
      <c r="S12727" s="319" t="s">
        <v>378</v>
      </c>
    </row>
    <row r="12728" spans="18:19" x14ac:dyDescent="0.2">
      <c r="R12728" s="334">
        <v>31192</v>
      </c>
      <c r="S12728" s="319" t="s">
        <v>378</v>
      </c>
    </row>
    <row r="12729" spans="18:19" x14ac:dyDescent="0.2">
      <c r="R12729" s="334">
        <v>31193</v>
      </c>
      <c r="S12729" s="319" t="s">
        <v>378</v>
      </c>
    </row>
    <row r="12730" spans="18:19" x14ac:dyDescent="0.2">
      <c r="R12730" s="334">
        <v>31195</v>
      </c>
      <c r="S12730" s="319" t="s">
        <v>378</v>
      </c>
    </row>
    <row r="12731" spans="18:19" x14ac:dyDescent="0.2">
      <c r="R12731" s="334">
        <v>31196</v>
      </c>
      <c r="S12731" s="319" t="s">
        <v>378</v>
      </c>
    </row>
    <row r="12732" spans="18:19" x14ac:dyDescent="0.2">
      <c r="R12732" s="334">
        <v>31201</v>
      </c>
      <c r="S12732" s="319" t="s">
        <v>378</v>
      </c>
    </row>
    <row r="12733" spans="18:19" x14ac:dyDescent="0.2">
      <c r="R12733" s="334">
        <v>31202</v>
      </c>
      <c r="S12733" s="319" t="s">
        <v>378</v>
      </c>
    </row>
    <row r="12734" spans="18:19" x14ac:dyDescent="0.2">
      <c r="R12734" s="334">
        <v>31203</v>
      </c>
      <c r="S12734" s="319" t="s">
        <v>378</v>
      </c>
    </row>
    <row r="12735" spans="18:19" x14ac:dyDescent="0.2">
      <c r="R12735" s="334">
        <v>31204</v>
      </c>
      <c r="S12735" s="319" t="s">
        <v>378</v>
      </c>
    </row>
    <row r="12736" spans="18:19" x14ac:dyDescent="0.2">
      <c r="R12736" s="334">
        <v>31205</v>
      </c>
      <c r="S12736" s="319" t="s">
        <v>378</v>
      </c>
    </row>
    <row r="12737" spans="18:19" x14ac:dyDescent="0.2">
      <c r="R12737" s="334">
        <v>31206</v>
      </c>
      <c r="S12737" s="319" t="s">
        <v>378</v>
      </c>
    </row>
    <row r="12738" spans="18:19" x14ac:dyDescent="0.2">
      <c r="R12738" s="334">
        <v>31207</v>
      </c>
      <c r="S12738" s="319" t="s">
        <v>378</v>
      </c>
    </row>
    <row r="12739" spans="18:19" x14ac:dyDescent="0.2">
      <c r="R12739" s="334">
        <v>31208</v>
      </c>
      <c r="S12739" s="319" t="s">
        <v>378</v>
      </c>
    </row>
    <row r="12740" spans="18:19" x14ac:dyDescent="0.2">
      <c r="R12740" s="334">
        <v>31209</v>
      </c>
      <c r="S12740" s="319" t="s">
        <v>378</v>
      </c>
    </row>
    <row r="12741" spans="18:19" x14ac:dyDescent="0.2">
      <c r="R12741" s="334">
        <v>31210</v>
      </c>
      <c r="S12741" s="319" t="s">
        <v>378</v>
      </c>
    </row>
    <row r="12742" spans="18:19" x14ac:dyDescent="0.2">
      <c r="R12742" s="334">
        <v>31211</v>
      </c>
      <c r="S12742" s="319" t="s">
        <v>378</v>
      </c>
    </row>
    <row r="12743" spans="18:19" x14ac:dyDescent="0.2">
      <c r="R12743" s="334">
        <v>31212</v>
      </c>
      <c r="S12743" s="319" t="s">
        <v>378</v>
      </c>
    </row>
    <row r="12744" spans="18:19" x14ac:dyDescent="0.2">
      <c r="R12744" s="334">
        <v>31213</v>
      </c>
      <c r="S12744" s="319" t="s">
        <v>378</v>
      </c>
    </row>
    <row r="12745" spans="18:19" x14ac:dyDescent="0.2">
      <c r="R12745" s="334">
        <v>31216</v>
      </c>
      <c r="S12745" s="319" t="s">
        <v>378</v>
      </c>
    </row>
    <row r="12746" spans="18:19" x14ac:dyDescent="0.2">
      <c r="R12746" s="334">
        <v>31217</v>
      </c>
      <c r="S12746" s="319" t="s">
        <v>378</v>
      </c>
    </row>
    <row r="12747" spans="18:19" x14ac:dyDescent="0.2">
      <c r="R12747" s="334">
        <v>31220</v>
      </c>
      <c r="S12747" s="319" t="s">
        <v>378</v>
      </c>
    </row>
    <row r="12748" spans="18:19" x14ac:dyDescent="0.2">
      <c r="R12748" s="334">
        <v>31221</v>
      </c>
      <c r="S12748" s="319" t="s">
        <v>378</v>
      </c>
    </row>
    <row r="12749" spans="18:19" x14ac:dyDescent="0.2">
      <c r="R12749" s="334">
        <v>31295</v>
      </c>
      <c r="S12749" s="319" t="s">
        <v>378</v>
      </c>
    </row>
    <row r="12750" spans="18:19" x14ac:dyDescent="0.2">
      <c r="R12750" s="334">
        <v>31296</v>
      </c>
      <c r="S12750" s="319" t="s">
        <v>378</v>
      </c>
    </row>
    <row r="12751" spans="18:19" x14ac:dyDescent="0.2">
      <c r="R12751" s="334">
        <v>31297</v>
      </c>
      <c r="S12751" s="319" t="s">
        <v>378</v>
      </c>
    </row>
    <row r="12752" spans="18:19" x14ac:dyDescent="0.2">
      <c r="R12752" s="334">
        <v>31301</v>
      </c>
      <c r="S12752" s="319" t="s">
        <v>378</v>
      </c>
    </row>
    <row r="12753" spans="18:19" x14ac:dyDescent="0.2">
      <c r="R12753" s="334">
        <v>31302</v>
      </c>
      <c r="S12753" s="319" t="s">
        <v>378</v>
      </c>
    </row>
    <row r="12754" spans="18:19" x14ac:dyDescent="0.2">
      <c r="R12754" s="334">
        <v>31303</v>
      </c>
      <c r="S12754" s="319" t="s">
        <v>378</v>
      </c>
    </row>
    <row r="12755" spans="18:19" x14ac:dyDescent="0.2">
      <c r="R12755" s="334">
        <v>31304</v>
      </c>
      <c r="S12755" s="319" t="s">
        <v>378</v>
      </c>
    </row>
    <row r="12756" spans="18:19" x14ac:dyDescent="0.2">
      <c r="R12756" s="334">
        <v>31305</v>
      </c>
      <c r="S12756" s="319" t="s">
        <v>378</v>
      </c>
    </row>
    <row r="12757" spans="18:19" x14ac:dyDescent="0.2">
      <c r="R12757" s="334">
        <v>31307</v>
      </c>
      <c r="S12757" s="319" t="s">
        <v>378</v>
      </c>
    </row>
    <row r="12758" spans="18:19" x14ac:dyDescent="0.2">
      <c r="R12758" s="334">
        <v>31308</v>
      </c>
      <c r="S12758" s="319" t="s">
        <v>378</v>
      </c>
    </row>
    <row r="12759" spans="18:19" x14ac:dyDescent="0.2">
      <c r="R12759" s="334">
        <v>31309</v>
      </c>
      <c r="S12759" s="319" t="s">
        <v>378</v>
      </c>
    </row>
    <row r="12760" spans="18:19" x14ac:dyDescent="0.2">
      <c r="R12760" s="334">
        <v>31310</v>
      </c>
      <c r="S12760" s="319" t="s">
        <v>378</v>
      </c>
    </row>
    <row r="12761" spans="18:19" x14ac:dyDescent="0.2">
      <c r="R12761" s="334">
        <v>31312</v>
      </c>
      <c r="S12761" s="319" t="s">
        <v>378</v>
      </c>
    </row>
    <row r="12762" spans="18:19" x14ac:dyDescent="0.2">
      <c r="R12762" s="334">
        <v>31313</v>
      </c>
      <c r="S12762" s="319" t="s">
        <v>378</v>
      </c>
    </row>
    <row r="12763" spans="18:19" x14ac:dyDescent="0.2">
      <c r="R12763" s="334">
        <v>31314</v>
      </c>
      <c r="S12763" s="319" t="s">
        <v>378</v>
      </c>
    </row>
    <row r="12764" spans="18:19" x14ac:dyDescent="0.2">
      <c r="R12764" s="334">
        <v>31315</v>
      </c>
      <c r="S12764" s="319" t="s">
        <v>378</v>
      </c>
    </row>
    <row r="12765" spans="18:19" x14ac:dyDescent="0.2">
      <c r="R12765" s="334">
        <v>31316</v>
      </c>
      <c r="S12765" s="319" t="s">
        <v>378</v>
      </c>
    </row>
    <row r="12766" spans="18:19" x14ac:dyDescent="0.2">
      <c r="R12766" s="334">
        <v>31318</v>
      </c>
      <c r="S12766" s="319" t="s">
        <v>378</v>
      </c>
    </row>
    <row r="12767" spans="18:19" x14ac:dyDescent="0.2">
      <c r="R12767" s="334">
        <v>31319</v>
      </c>
      <c r="S12767" s="319" t="s">
        <v>378</v>
      </c>
    </row>
    <row r="12768" spans="18:19" x14ac:dyDescent="0.2">
      <c r="R12768" s="334">
        <v>31320</v>
      </c>
      <c r="S12768" s="319" t="s">
        <v>378</v>
      </c>
    </row>
    <row r="12769" spans="18:19" x14ac:dyDescent="0.2">
      <c r="R12769" s="334">
        <v>31321</v>
      </c>
      <c r="S12769" s="319" t="s">
        <v>378</v>
      </c>
    </row>
    <row r="12770" spans="18:19" x14ac:dyDescent="0.2">
      <c r="R12770" s="334">
        <v>31322</v>
      </c>
      <c r="S12770" s="319" t="s">
        <v>378</v>
      </c>
    </row>
    <row r="12771" spans="18:19" x14ac:dyDescent="0.2">
      <c r="R12771" s="334">
        <v>31323</v>
      </c>
      <c r="S12771" s="319" t="s">
        <v>378</v>
      </c>
    </row>
    <row r="12772" spans="18:19" x14ac:dyDescent="0.2">
      <c r="R12772" s="334">
        <v>31324</v>
      </c>
      <c r="S12772" s="319" t="s">
        <v>378</v>
      </c>
    </row>
    <row r="12773" spans="18:19" x14ac:dyDescent="0.2">
      <c r="R12773" s="334">
        <v>31326</v>
      </c>
      <c r="S12773" s="319" t="s">
        <v>378</v>
      </c>
    </row>
    <row r="12774" spans="18:19" x14ac:dyDescent="0.2">
      <c r="R12774" s="334">
        <v>31327</v>
      </c>
      <c r="S12774" s="319" t="s">
        <v>378</v>
      </c>
    </row>
    <row r="12775" spans="18:19" x14ac:dyDescent="0.2">
      <c r="R12775" s="334">
        <v>31328</v>
      </c>
      <c r="S12775" s="319" t="s">
        <v>378</v>
      </c>
    </row>
    <row r="12776" spans="18:19" x14ac:dyDescent="0.2">
      <c r="R12776" s="334">
        <v>31329</v>
      </c>
      <c r="S12776" s="319" t="s">
        <v>378</v>
      </c>
    </row>
    <row r="12777" spans="18:19" x14ac:dyDescent="0.2">
      <c r="R12777" s="334">
        <v>31331</v>
      </c>
      <c r="S12777" s="319" t="s">
        <v>378</v>
      </c>
    </row>
    <row r="12778" spans="18:19" x14ac:dyDescent="0.2">
      <c r="R12778" s="334">
        <v>31333</v>
      </c>
      <c r="S12778" s="319" t="s">
        <v>378</v>
      </c>
    </row>
    <row r="12779" spans="18:19" x14ac:dyDescent="0.2">
      <c r="R12779" s="334">
        <v>31401</v>
      </c>
      <c r="S12779" s="319" t="s">
        <v>378</v>
      </c>
    </row>
    <row r="12780" spans="18:19" x14ac:dyDescent="0.2">
      <c r="R12780" s="334">
        <v>31402</v>
      </c>
      <c r="S12780" s="319" t="s">
        <v>378</v>
      </c>
    </row>
    <row r="12781" spans="18:19" x14ac:dyDescent="0.2">
      <c r="R12781" s="334">
        <v>31403</v>
      </c>
      <c r="S12781" s="319" t="s">
        <v>378</v>
      </c>
    </row>
    <row r="12782" spans="18:19" x14ac:dyDescent="0.2">
      <c r="R12782" s="334">
        <v>31404</v>
      </c>
      <c r="S12782" s="319" t="s">
        <v>378</v>
      </c>
    </row>
    <row r="12783" spans="18:19" x14ac:dyDescent="0.2">
      <c r="R12783" s="334">
        <v>31405</v>
      </c>
      <c r="S12783" s="319" t="s">
        <v>378</v>
      </c>
    </row>
    <row r="12784" spans="18:19" x14ac:dyDescent="0.2">
      <c r="R12784" s="334">
        <v>31406</v>
      </c>
      <c r="S12784" s="319" t="s">
        <v>378</v>
      </c>
    </row>
    <row r="12785" spans="18:19" x14ac:dyDescent="0.2">
      <c r="R12785" s="334">
        <v>31407</v>
      </c>
      <c r="S12785" s="319" t="s">
        <v>378</v>
      </c>
    </row>
    <row r="12786" spans="18:19" x14ac:dyDescent="0.2">
      <c r="R12786" s="334">
        <v>31408</v>
      </c>
      <c r="S12786" s="319" t="s">
        <v>378</v>
      </c>
    </row>
    <row r="12787" spans="18:19" x14ac:dyDescent="0.2">
      <c r="R12787" s="334">
        <v>31409</v>
      </c>
      <c r="S12787" s="319" t="s">
        <v>378</v>
      </c>
    </row>
    <row r="12788" spans="18:19" x14ac:dyDescent="0.2">
      <c r="R12788" s="334">
        <v>31410</v>
      </c>
      <c r="S12788" s="319" t="s">
        <v>378</v>
      </c>
    </row>
    <row r="12789" spans="18:19" x14ac:dyDescent="0.2">
      <c r="R12789" s="334">
        <v>31411</v>
      </c>
      <c r="S12789" s="319" t="s">
        <v>378</v>
      </c>
    </row>
    <row r="12790" spans="18:19" x14ac:dyDescent="0.2">
      <c r="R12790" s="334">
        <v>31412</v>
      </c>
      <c r="S12790" s="319" t="s">
        <v>378</v>
      </c>
    </row>
    <row r="12791" spans="18:19" x14ac:dyDescent="0.2">
      <c r="R12791" s="334">
        <v>31414</v>
      </c>
      <c r="S12791" s="319" t="s">
        <v>378</v>
      </c>
    </row>
    <row r="12792" spans="18:19" x14ac:dyDescent="0.2">
      <c r="R12792" s="334">
        <v>31415</v>
      </c>
      <c r="S12792" s="319" t="s">
        <v>378</v>
      </c>
    </row>
    <row r="12793" spans="18:19" x14ac:dyDescent="0.2">
      <c r="R12793" s="334">
        <v>31416</v>
      </c>
      <c r="S12793" s="319" t="s">
        <v>378</v>
      </c>
    </row>
    <row r="12794" spans="18:19" x14ac:dyDescent="0.2">
      <c r="R12794" s="334">
        <v>31418</v>
      </c>
      <c r="S12794" s="319" t="s">
        <v>378</v>
      </c>
    </row>
    <row r="12795" spans="18:19" x14ac:dyDescent="0.2">
      <c r="R12795" s="334">
        <v>31419</v>
      </c>
      <c r="S12795" s="319" t="s">
        <v>378</v>
      </c>
    </row>
    <row r="12796" spans="18:19" x14ac:dyDescent="0.2">
      <c r="R12796" s="334">
        <v>31420</v>
      </c>
      <c r="S12796" s="319" t="s">
        <v>378</v>
      </c>
    </row>
    <row r="12797" spans="18:19" x14ac:dyDescent="0.2">
      <c r="R12797" s="334">
        <v>31421</v>
      </c>
      <c r="S12797" s="319" t="s">
        <v>378</v>
      </c>
    </row>
    <row r="12798" spans="18:19" x14ac:dyDescent="0.2">
      <c r="R12798" s="334">
        <v>31501</v>
      </c>
      <c r="S12798" s="319" t="s">
        <v>378</v>
      </c>
    </row>
    <row r="12799" spans="18:19" x14ac:dyDescent="0.2">
      <c r="R12799" s="334">
        <v>31502</v>
      </c>
      <c r="S12799" s="319" t="s">
        <v>378</v>
      </c>
    </row>
    <row r="12800" spans="18:19" x14ac:dyDescent="0.2">
      <c r="R12800" s="334">
        <v>31503</v>
      </c>
      <c r="S12800" s="319" t="s">
        <v>378</v>
      </c>
    </row>
    <row r="12801" spans="18:19" x14ac:dyDescent="0.2">
      <c r="R12801" s="334">
        <v>31510</v>
      </c>
      <c r="S12801" s="319" t="s">
        <v>378</v>
      </c>
    </row>
    <row r="12802" spans="18:19" x14ac:dyDescent="0.2">
      <c r="R12802" s="334">
        <v>31512</v>
      </c>
      <c r="S12802" s="319" t="s">
        <v>378</v>
      </c>
    </row>
    <row r="12803" spans="18:19" x14ac:dyDescent="0.2">
      <c r="R12803" s="334">
        <v>31513</v>
      </c>
      <c r="S12803" s="319" t="s">
        <v>378</v>
      </c>
    </row>
    <row r="12804" spans="18:19" x14ac:dyDescent="0.2">
      <c r="R12804" s="334">
        <v>31515</v>
      </c>
      <c r="S12804" s="319" t="s">
        <v>378</v>
      </c>
    </row>
    <row r="12805" spans="18:19" x14ac:dyDescent="0.2">
      <c r="R12805" s="334">
        <v>31516</v>
      </c>
      <c r="S12805" s="319" t="s">
        <v>378</v>
      </c>
    </row>
    <row r="12806" spans="18:19" x14ac:dyDescent="0.2">
      <c r="R12806" s="334">
        <v>31518</v>
      </c>
      <c r="S12806" s="319" t="s">
        <v>378</v>
      </c>
    </row>
    <row r="12807" spans="18:19" x14ac:dyDescent="0.2">
      <c r="R12807" s="334">
        <v>31519</v>
      </c>
      <c r="S12807" s="319" t="s">
        <v>378</v>
      </c>
    </row>
    <row r="12808" spans="18:19" x14ac:dyDescent="0.2">
      <c r="R12808" s="334">
        <v>31520</v>
      </c>
      <c r="S12808" s="319" t="s">
        <v>378</v>
      </c>
    </row>
    <row r="12809" spans="18:19" x14ac:dyDescent="0.2">
      <c r="R12809" s="334">
        <v>31521</v>
      </c>
      <c r="S12809" s="319" t="s">
        <v>378</v>
      </c>
    </row>
    <row r="12810" spans="18:19" x14ac:dyDescent="0.2">
      <c r="R12810" s="334">
        <v>31522</v>
      </c>
      <c r="S12810" s="319" t="s">
        <v>378</v>
      </c>
    </row>
    <row r="12811" spans="18:19" x14ac:dyDescent="0.2">
      <c r="R12811" s="334">
        <v>31523</v>
      </c>
      <c r="S12811" s="319" t="s">
        <v>378</v>
      </c>
    </row>
    <row r="12812" spans="18:19" x14ac:dyDescent="0.2">
      <c r="R12812" s="334">
        <v>31524</v>
      </c>
      <c r="S12812" s="319" t="s">
        <v>378</v>
      </c>
    </row>
    <row r="12813" spans="18:19" x14ac:dyDescent="0.2">
      <c r="R12813" s="334">
        <v>31525</v>
      </c>
      <c r="S12813" s="319" t="s">
        <v>378</v>
      </c>
    </row>
    <row r="12814" spans="18:19" x14ac:dyDescent="0.2">
      <c r="R12814" s="334">
        <v>31527</v>
      </c>
      <c r="S12814" s="319" t="s">
        <v>378</v>
      </c>
    </row>
    <row r="12815" spans="18:19" x14ac:dyDescent="0.2">
      <c r="R12815" s="334">
        <v>31532</v>
      </c>
      <c r="S12815" s="319" t="s">
        <v>378</v>
      </c>
    </row>
    <row r="12816" spans="18:19" x14ac:dyDescent="0.2">
      <c r="R12816" s="334">
        <v>31533</v>
      </c>
      <c r="S12816" s="319" t="s">
        <v>378</v>
      </c>
    </row>
    <row r="12817" spans="18:19" x14ac:dyDescent="0.2">
      <c r="R12817" s="334">
        <v>31534</v>
      </c>
      <c r="S12817" s="319" t="s">
        <v>378</v>
      </c>
    </row>
    <row r="12818" spans="18:19" x14ac:dyDescent="0.2">
      <c r="R12818" s="334">
        <v>31535</v>
      </c>
      <c r="S12818" s="319" t="s">
        <v>378</v>
      </c>
    </row>
    <row r="12819" spans="18:19" x14ac:dyDescent="0.2">
      <c r="R12819" s="334">
        <v>31537</v>
      </c>
      <c r="S12819" s="319" t="s">
        <v>378</v>
      </c>
    </row>
    <row r="12820" spans="18:19" x14ac:dyDescent="0.2">
      <c r="R12820" s="334">
        <v>31539</v>
      </c>
      <c r="S12820" s="319" t="s">
        <v>378</v>
      </c>
    </row>
    <row r="12821" spans="18:19" x14ac:dyDescent="0.2">
      <c r="R12821" s="334">
        <v>31542</v>
      </c>
      <c r="S12821" s="319" t="s">
        <v>378</v>
      </c>
    </row>
    <row r="12822" spans="18:19" x14ac:dyDescent="0.2">
      <c r="R12822" s="334">
        <v>31543</v>
      </c>
      <c r="S12822" s="319" t="s">
        <v>378</v>
      </c>
    </row>
    <row r="12823" spans="18:19" x14ac:dyDescent="0.2">
      <c r="R12823" s="334">
        <v>31544</v>
      </c>
      <c r="S12823" s="319" t="s">
        <v>378</v>
      </c>
    </row>
    <row r="12824" spans="18:19" x14ac:dyDescent="0.2">
      <c r="R12824" s="334">
        <v>31545</v>
      </c>
      <c r="S12824" s="319" t="s">
        <v>378</v>
      </c>
    </row>
    <row r="12825" spans="18:19" x14ac:dyDescent="0.2">
      <c r="R12825" s="334">
        <v>31546</v>
      </c>
      <c r="S12825" s="319" t="s">
        <v>378</v>
      </c>
    </row>
    <row r="12826" spans="18:19" x14ac:dyDescent="0.2">
      <c r="R12826" s="334">
        <v>31547</v>
      </c>
      <c r="S12826" s="319" t="s">
        <v>378</v>
      </c>
    </row>
    <row r="12827" spans="18:19" x14ac:dyDescent="0.2">
      <c r="R12827" s="334">
        <v>31548</v>
      </c>
      <c r="S12827" s="319" t="s">
        <v>378</v>
      </c>
    </row>
    <row r="12828" spans="18:19" x14ac:dyDescent="0.2">
      <c r="R12828" s="334">
        <v>31549</v>
      </c>
      <c r="S12828" s="319" t="s">
        <v>378</v>
      </c>
    </row>
    <row r="12829" spans="18:19" x14ac:dyDescent="0.2">
      <c r="R12829" s="334">
        <v>31550</v>
      </c>
      <c r="S12829" s="319" t="s">
        <v>378</v>
      </c>
    </row>
    <row r="12830" spans="18:19" x14ac:dyDescent="0.2">
      <c r="R12830" s="334">
        <v>31551</v>
      </c>
      <c r="S12830" s="319" t="s">
        <v>378</v>
      </c>
    </row>
    <row r="12831" spans="18:19" x14ac:dyDescent="0.2">
      <c r="R12831" s="334">
        <v>31552</v>
      </c>
      <c r="S12831" s="319" t="s">
        <v>378</v>
      </c>
    </row>
    <row r="12832" spans="18:19" x14ac:dyDescent="0.2">
      <c r="R12832" s="334">
        <v>31553</v>
      </c>
      <c r="S12832" s="319" t="s">
        <v>378</v>
      </c>
    </row>
    <row r="12833" spans="18:19" x14ac:dyDescent="0.2">
      <c r="R12833" s="334">
        <v>31554</v>
      </c>
      <c r="S12833" s="319" t="s">
        <v>378</v>
      </c>
    </row>
    <row r="12834" spans="18:19" x14ac:dyDescent="0.2">
      <c r="R12834" s="334">
        <v>31555</v>
      </c>
      <c r="S12834" s="319" t="s">
        <v>378</v>
      </c>
    </row>
    <row r="12835" spans="18:19" x14ac:dyDescent="0.2">
      <c r="R12835" s="334">
        <v>31556</v>
      </c>
      <c r="S12835" s="319" t="s">
        <v>378</v>
      </c>
    </row>
    <row r="12836" spans="18:19" x14ac:dyDescent="0.2">
      <c r="R12836" s="334">
        <v>31557</v>
      </c>
      <c r="S12836" s="319" t="s">
        <v>378</v>
      </c>
    </row>
    <row r="12837" spans="18:19" x14ac:dyDescent="0.2">
      <c r="R12837" s="334">
        <v>31558</v>
      </c>
      <c r="S12837" s="319" t="s">
        <v>378</v>
      </c>
    </row>
    <row r="12838" spans="18:19" x14ac:dyDescent="0.2">
      <c r="R12838" s="334">
        <v>31560</v>
      </c>
      <c r="S12838" s="319" t="s">
        <v>378</v>
      </c>
    </row>
    <row r="12839" spans="18:19" x14ac:dyDescent="0.2">
      <c r="R12839" s="334">
        <v>31561</v>
      </c>
      <c r="S12839" s="319" t="s">
        <v>378</v>
      </c>
    </row>
    <row r="12840" spans="18:19" x14ac:dyDescent="0.2">
      <c r="R12840" s="334">
        <v>31562</v>
      </c>
      <c r="S12840" s="319" t="s">
        <v>378</v>
      </c>
    </row>
    <row r="12841" spans="18:19" x14ac:dyDescent="0.2">
      <c r="R12841" s="334">
        <v>31563</v>
      </c>
      <c r="S12841" s="319" t="s">
        <v>378</v>
      </c>
    </row>
    <row r="12842" spans="18:19" x14ac:dyDescent="0.2">
      <c r="R12842" s="334">
        <v>31564</v>
      </c>
      <c r="S12842" s="319" t="s">
        <v>378</v>
      </c>
    </row>
    <row r="12843" spans="18:19" x14ac:dyDescent="0.2">
      <c r="R12843" s="334">
        <v>31565</v>
      </c>
      <c r="S12843" s="319" t="s">
        <v>378</v>
      </c>
    </row>
    <row r="12844" spans="18:19" x14ac:dyDescent="0.2">
      <c r="R12844" s="334">
        <v>31566</v>
      </c>
      <c r="S12844" s="319" t="s">
        <v>378</v>
      </c>
    </row>
    <row r="12845" spans="18:19" x14ac:dyDescent="0.2">
      <c r="R12845" s="334">
        <v>31567</v>
      </c>
      <c r="S12845" s="319" t="s">
        <v>378</v>
      </c>
    </row>
    <row r="12846" spans="18:19" x14ac:dyDescent="0.2">
      <c r="R12846" s="334">
        <v>31568</v>
      </c>
      <c r="S12846" s="319" t="s">
        <v>378</v>
      </c>
    </row>
    <row r="12847" spans="18:19" x14ac:dyDescent="0.2">
      <c r="R12847" s="334">
        <v>31569</v>
      </c>
      <c r="S12847" s="319" t="s">
        <v>378</v>
      </c>
    </row>
    <row r="12848" spans="18:19" x14ac:dyDescent="0.2">
      <c r="R12848" s="334">
        <v>31598</v>
      </c>
      <c r="S12848" s="319" t="s">
        <v>378</v>
      </c>
    </row>
    <row r="12849" spans="18:19" x14ac:dyDescent="0.2">
      <c r="R12849" s="334">
        <v>31599</v>
      </c>
      <c r="S12849" s="319" t="s">
        <v>378</v>
      </c>
    </row>
    <row r="12850" spans="18:19" x14ac:dyDescent="0.2">
      <c r="R12850" s="334">
        <v>31601</v>
      </c>
      <c r="S12850" s="319" t="s">
        <v>378</v>
      </c>
    </row>
    <row r="12851" spans="18:19" x14ac:dyDescent="0.2">
      <c r="R12851" s="334">
        <v>31602</v>
      </c>
      <c r="S12851" s="319" t="s">
        <v>378</v>
      </c>
    </row>
    <row r="12852" spans="18:19" x14ac:dyDescent="0.2">
      <c r="R12852" s="334">
        <v>31603</v>
      </c>
      <c r="S12852" s="319" t="s">
        <v>378</v>
      </c>
    </row>
    <row r="12853" spans="18:19" x14ac:dyDescent="0.2">
      <c r="R12853" s="334">
        <v>31604</v>
      </c>
      <c r="S12853" s="319" t="s">
        <v>378</v>
      </c>
    </row>
    <row r="12854" spans="18:19" x14ac:dyDescent="0.2">
      <c r="R12854" s="334">
        <v>31605</v>
      </c>
      <c r="S12854" s="319" t="s">
        <v>378</v>
      </c>
    </row>
    <row r="12855" spans="18:19" x14ac:dyDescent="0.2">
      <c r="R12855" s="334">
        <v>31606</v>
      </c>
      <c r="S12855" s="319" t="s">
        <v>378</v>
      </c>
    </row>
    <row r="12856" spans="18:19" x14ac:dyDescent="0.2">
      <c r="R12856" s="334">
        <v>31620</v>
      </c>
      <c r="S12856" s="319" t="s">
        <v>378</v>
      </c>
    </row>
    <row r="12857" spans="18:19" x14ac:dyDescent="0.2">
      <c r="R12857" s="334">
        <v>31622</v>
      </c>
      <c r="S12857" s="319" t="s">
        <v>378</v>
      </c>
    </row>
    <row r="12858" spans="18:19" x14ac:dyDescent="0.2">
      <c r="R12858" s="334">
        <v>31623</v>
      </c>
      <c r="S12858" s="319" t="s">
        <v>378</v>
      </c>
    </row>
    <row r="12859" spans="18:19" x14ac:dyDescent="0.2">
      <c r="R12859" s="334">
        <v>31624</v>
      </c>
      <c r="S12859" s="319" t="s">
        <v>378</v>
      </c>
    </row>
    <row r="12860" spans="18:19" x14ac:dyDescent="0.2">
      <c r="R12860" s="334">
        <v>31625</v>
      </c>
      <c r="S12860" s="319" t="s">
        <v>378</v>
      </c>
    </row>
    <row r="12861" spans="18:19" x14ac:dyDescent="0.2">
      <c r="R12861" s="334">
        <v>31626</v>
      </c>
      <c r="S12861" s="319" t="s">
        <v>378</v>
      </c>
    </row>
    <row r="12862" spans="18:19" x14ac:dyDescent="0.2">
      <c r="R12862" s="334">
        <v>31627</v>
      </c>
      <c r="S12862" s="319" t="s">
        <v>378</v>
      </c>
    </row>
    <row r="12863" spans="18:19" x14ac:dyDescent="0.2">
      <c r="R12863" s="334">
        <v>31629</v>
      </c>
      <c r="S12863" s="319" t="s">
        <v>378</v>
      </c>
    </row>
    <row r="12864" spans="18:19" x14ac:dyDescent="0.2">
      <c r="R12864" s="334">
        <v>31630</v>
      </c>
      <c r="S12864" s="319" t="s">
        <v>378</v>
      </c>
    </row>
    <row r="12865" spans="18:19" x14ac:dyDescent="0.2">
      <c r="R12865" s="334">
        <v>31631</v>
      </c>
      <c r="S12865" s="319" t="s">
        <v>378</v>
      </c>
    </row>
    <row r="12866" spans="18:19" x14ac:dyDescent="0.2">
      <c r="R12866" s="334">
        <v>31632</v>
      </c>
      <c r="S12866" s="319" t="s">
        <v>378</v>
      </c>
    </row>
    <row r="12867" spans="18:19" x14ac:dyDescent="0.2">
      <c r="R12867" s="334">
        <v>31634</v>
      </c>
      <c r="S12867" s="319" t="s">
        <v>378</v>
      </c>
    </row>
    <row r="12868" spans="18:19" x14ac:dyDescent="0.2">
      <c r="R12868" s="334">
        <v>31635</v>
      </c>
      <c r="S12868" s="319" t="s">
        <v>378</v>
      </c>
    </row>
    <row r="12869" spans="18:19" x14ac:dyDescent="0.2">
      <c r="R12869" s="334">
        <v>31636</v>
      </c>
      <c r="S12869" s="319" t="s">
        <v>378</v>
      </c>
    </row>
    <row r="12870" spans="18:19" x14ac:dyDescent="0.2">
      <c r="R12870" s="334">
        <v>31637</v>
      </c>
      <c r="S12870" s="319" t="s">
        <v>378</v>
      </c>
    </row>
    <row r="12871" spans="18:19" x14ac:dyDescent="0.2">
      <c r="R12871" s="334">
        <v>31638</v>
      </c>
      <c r="S12871" s="319" t="s">
        <v>378</v>
      </c>
    </row>
    <row r="12872" spans="18:19" x14ac:dyDescent="0.2">
      <c r="R12872" s="334">
        <v>31639</v>
      </c>
      <c r="S12872" s="319" t="s">
        <v>378</v>
      </c>
    </row>
    <row r="12873" spans="18:19" x14ac:dyDescent="0.2">
      <c r="R12873" s="334">
        <v>31641</v>
      </c>
      <c r="S12873" s="319" t="s">
        <v>378</v>
      </c>
    </row>
    <row r="12874" spans="18:19" x14ac:dyDescent="0.2">
      <c r="R12874" s="334">
        <v>31642</v>
      </c>
      <c r="S12874" s="319" t="s">
        <v>378</v>
      </c>
    </row>
    <row r="12875" spans="18:19" x14ac:dyDescent="0.2">
      <c r="R12875" s="334">
        <v>31643</v>
      </c>
      <c r="S12875" s="319" t="s">
        <v>378</v>
      </c>
    </row>
    <row r="12876" spans="18:19" x14ac:dyDescent="0.2">
      <c r="R12876" s="334">
        <v>31645</v>
      </c>
      <c r="S12876" s="319" t="s">
        <v>378</v>
      </c>
    </row>
    <row r="12877" spans="18:19" x14ac:dyDescent="0.2">
      <c r="R12877" s="334">
        <v>31647</v>
      </c>
      <c r="S12877" s="319" t="s">
        <v>378</v>
      </c>
    </row>
    <row r="12878" spans="18:19" x14ac:dyDescent="0.2">
      <c r="R12878" s="334">
        <v>31648</v>
      </c>
      <c r="S12878" s="319" t="s">
        <v>378</v>
      </c>
    </row>
    <row r="12879" spans="18:19" x14ac:dyDescent="0.2">
      <c r="R12879" s="334">
        <v>31649</v>
      </c>
      <c r="S12879" s="319" t="s">
        <v>378</v>
      </c>
    </row>
    <row r="12880" spans="18:19" x14ac:dyDescent="0.2">
      <c r="R12880" s="334">
        <v>31650</v>
      </c>
      <c r="S12880" s="319" t="s">
        <v>378</v>
      </c>
    </row>
    <row r="12881" spans="18:19" x14ac:dyDescent="0.2">
      <c r="R12881" s="334">
        <v>31698</v>
      </c>
      <c r="S12881" s="319" t="s">
        <v>378</v>
      </c>
    </row>
    <row r="12882" spans="18:19" x14ac:dyDescent="0.2">
      <c r="R12882" s="334">
        <v>31699</v>
      </c>
      <c r="S12882" s="319" t="s">
        <v>378</v>
      </c>
    </row>
    <row r="12883" spans="18:19" x14ac:dyDescent="0.2">
      <c r="R12883" s="334">
        <v>31701</v>
      </c>
      <c r="S12883" s="319" t="s">
        <v>378</v>
      </c>
    </row>
    <row r="12884" spans="18:19" x14ac:dyDescent="0.2">
      <c r="R12884" s="334">
        <v>31702</v>
      </c>
      <c r="S12884" s="319" t="s">
        <v>378</v>
      </c>
    </row>
    <row r="12885" spans="18:19" x14ac:dyDescent="0.2">
      <c r="R12885" s="334">
        <v>31703</v>
      </c>
      <c r="S12885" s="319" t="s">
        <v>378</v>
      </c>
    </row>
    <row r="12886" spans="18:19" x14ac:dyDescent="0.2">
      <c r="R12886" s="334">
        <v>31704</v>
      </c>
      <c r="S12886" s="319" t="s">
        <v>378</v>
      </c>
    </row>
    <row r="12887" spans="18:19" x14ac:dyDescent="0.2">
      <c r="R12887" s="334">
        <v>31705</v>
      </c>
      <c r="S12887" s="319" t="s">
        <v>378</v>
      </c>
    </row>
    <row r="12888" spans="18:19" x14ac:dyDescent="0.2">
      <c r="R12888" s="334">
        <v>31706</v>
      </c>
      <c r="S12888" s="319" t="s">
        <v>378</v>
      </c>
    </row>
    <row r="12889" spans="18:19" x14ac:dyDescent="0.2">
      <c r="R12889" s="334">
        <v>31707</v>
      </c>
      <c r="S12889" s="319" t="s">
        <v>378</v>
      </c>
    </row>
    <row r="12890" spans="18:19" x14ac:dyDescent="0.2">
      <c r="R12890" s="334">
        <v>31708</v>
      </c>
      <c r="S12890" s="319" t="s">
        <v>378</v>
      </c>
    </row>
    <row r="12891" spans="18:19" x14ac:dyDescent="0.2">
      <c r="R12891" s="334">
        <v>31709</v>
      </c>
      <c r="S12891" s="319" t="s">
        <v>378</v>
      </c>
    </row>
    <row r="12892" spans="18:19" x14ac:dyDescent="0.2">
      <c r="R12892" s="334">
        <v>31711</v>
      </c>
      <c r="S12892" s="319" t="s">
        <v>378</v>
      </c>
    </row>
    <row r="12893" spans="18:19" x14ac:dyDescent="0.2">
      <c r="R12893" s="334">
        <v>31712</v>
      </c>
      <c r="S12893" s="319" t="s">
        <v>378</v>
      </c>
    </row>
    <row r="12894" spans="18:19" x14ac:dyDescent="0.2">
      <c r="R12894" s="334">
        <v>31714</v>
      </c>
      <c r="S12894" s="319" t="s">
        <v>378</v>
      </c>
    </row>
    <row r="12895" spans="18:19" x14ac:dyDescent="0.2">
      <c r="R12895" s="334">
        <v>31716</v>
      </c>
      <c r="S12895" s="319" t="s">
        <v>378</v>
      </c>
    </row>
    <row r="12896" spans="18:19" x14ac:dyDescent="0.2">
      <c r="R12896" s="334">
        <v>31719</v>
      </c>
      <c r="S12896" s="319" t="s">
        <v>378</v>
      </c>
    </row>
    <row r="12897" spans="18:19" x14ac:dyDescent="0.2">
      <c r="R12897" s="334">
        <v>31720</v>
      </c>
      <c r="S12897" s="319" t="s">
        <v>378</v>
      </c>
    </row>
    <row r="12898" spans="18:19" x14ac:dyDescent="0.2">
      <c r="R12898" s="334">
        <v>31721</v>
      </c>
      <c r="S12898" s="319" t="s">
        <v>378</v>
      </c>
    </row>
    <row r="12899" spans="18:19" x14ac:dyDescent="0.2">
      <c r="R12899" s="334">
        <v>31722</v>
      </c>
      <c r="S12899" s="319" t="s">
        <v>378</v>
      </c>
    </row>
    <row r="12900" spans="18:19" x14ac:dyDescent="0.2">
      <c r="R12900" s="334">
        <v>31727</v>
      </c>
      <c r="S12900" s="319" t="s">
        <v>378</v>
      </c>
    </row>
    <row r="12901" spans="18:19" x14ac:dyDescent="0.2">
      <c r="R12901" s="334">
        <v>31730</v>
      </c>
      <c r="S12901" s="319" t="s">
        <v>378</v>
      </c>
    </row>
    <row r="12902" spans="18:19" x14ac:dyDescent="0.2">
      <c r="R12902" s="334">
        <v>31733</v>
      </c>
      <c r="S12902" s="319" t="s">
        <v>378</v>
      </c>
    </row>
    <row r="12903" spans="18:19" x14ac:dyDescent="0.2">
      <c r="R12903" s="334">
        <v>31735</v>
      </c>
      <c r="S12903" s="319" t="s">
        <v>378</v>
      </c>
    </row>
    <row r="12904" spans="18:19" x14ac:dyDescent="0.2">
      <c r="R12904" s="334">
        <v>31738</v>
      </c>
      <c r="S12904" s="319" t="s">
        <v>378</v>
      </c>
    </row>
    <row r="12905" spans="18:19" x14ac:dyDescent="0.2">
      <c r="R12905" s="334">
        <v>31739</v>
      </c>
      <c r="S12905" s="319" t="s">
        <v>378</v>
      </c>
    </row>
    <row r="12906" spans="18:19" x14ac:dyDescent="0.2">
      <c r="R12906" s="334">
        <v>31743</v>
      </c>
      <c r="S12906" s="319" t="s">
        <v>378</v>
      </c>
    </row>
    <row r="12907" spans="18:19" x14ac:dyDescent="0.2">
      <c r="R12907" s="334">
        <v>31744</v>
      </c>
      <c r="S12907" s="319" t="s">
        <v>378</v>
      </c>
    </row>
    <row r="12908" spans="18:19" x14ac:dyDescent="0.2">
      <c r="R12908" s="334">
        <v>31747</v>
      </c>
      <c r="S12908" s="319" t="s">
        <v>378</v>
      </c>
    </row>
    <row r="12909" spans="18:19" x14ac:dyDescent="0.2">
      <c r="R12909" s="334">
        <v>31749</v>
      </c>
      <c r="S12909" s="319" t="s">
        <v>378</v>
      </c>
    </row>
    <row r="12910" spans="18:19" x14ac:dyDescent="0.2">
      <c r="R12910" s="334">
        <v>31750</v>
      </c>
      <c r="S12910" s="319" t="s">
        <v>378</v>
      </c>
    </row>
    <row r="12911" spans="18:19" x14ac:dyDescent="0.2">
      <c r="R12911" s="334">
        <v>31753</v>
      </c>
      <c r="S12911" s="319" t="s">
        <v>378</v>
      </c>
    </row>
    <row r="12912" spans="18:19" x14ac:dyDescent="0.2">
      <c r="R12912" s="334">
        <v>31756</v>
      </c>
      <c r="S12912" s="319" t="s">
        <v>378</v>
      </c>
    </row>
    <row r="12913" spans="18:19" x14ac:dyDescent="0.2">
      <c r="R12913" s="334">
        <v>31757</v>
      </c>
      <c r="S12913" s="319" t="s">
        <v>378</v>
      </c>
    </row>
    <row r="12914" spans="18:19" x14ac:dyDescent="0.2">
      <c r="R12914" s="334">
        <v>31758</v>
      </c>
      <c r="S12914" s="319" t="s">
        <v>378</v>
      </c>
    </row>
    <row r="12915" spans="18:19" x14ac:dyDescent="0.2">
      <c r="R12915" s="334">
        <v>31760</v>
      </c>
      <c r="S12915" s="319" t="s">
        <v>378</v>
      </c>
    </row>
    <row r="12916" spans="18:19" x14ac:dyDescent="0.2">
      <c r="R12916" s="334">
        <v>31763</v>
      </c>
      <c r="S12916" s="319" t="s">
        <v>378</v>
      </c>
    </row>
    <row r="12917" spans="18:19" x14ac:dyDescent="0.2">
      <c r="R12917" s="334">
        <v>31764</v>
      </c>
      <c r="S12917" s="319" t="s">
        <v>378</v>
      </c>
    </row>
    <row r="12918" spans="18:19" x14ac:dyDescent="0.2">
      <c r="R12918" s="334">
        <v>31765</v>
      </c>
      <c r="S12918" s="319" t="s">
        <v>378</v>
      </c>
    </row>
    <row r="12919" spans="18:19" x14ac:dyDescent="0.2">
      <c r="R12919" s="334">
        <v>31768</v>
      </c>
      <c r="S12919" s="319" t="s">
        <v>378</v>
      </c>
    </row>
    <row r="12920" spans="18:19" x14ac:dyDescent="0.2">
      <c r="R12920" s="334">
        <v>31769</v>
      </c>
      <c r="S12920" s="319" t="s">
        <v>378</v>
      </c>
    </row>
    <row r="12921" spans="18:19" x14ac:dyDescent="0.2">
      <c r="R12921" s="334">
        <v>31771</v>
      </c>
      <c r="S12921" s="319" t="s">
        <v>378</v>
      </c>
    </row>
    <row r="12922" spans="18:19" x14ac:dyDescent="0.2">
      <c r="R12922" s="334">
        <v>31772</v>
      </c>
      <c r="S12922" s="319" t="s">
        <v>378</v>
      </c>
    </row>
    <row r="12923" spans="18:19" x14ac:dyDescent="0.2">
      <c r="R12923" s="334">
        <v>31773</v>
      </c>
      <c r="S12923" s="319" t="s">
        <v>378</v>
      </c>
    </row>
    <row r="12924" spans="18:19" x14ac:dyDescent="0.2">
      <c r="R12924" s="334">
        <v>31774</v>
      </c>
      <c r="S12924" s="319" t="s">
        <v>378</v>
      </c>
    </row>
    <row r="12925" spans="18:19" x14ac:dyDescent="0.2">
      <c r="R12925" s="334">
        <v>31775</v>
      </c>
      <c r="S12925" s="319" t="s">
        <v>378</v>
      </c>
    </row>
    <row r="12926" spans="18:19" x14ac:dyDescent="0.2">
      <c r="R12926" s="334">
        <v>31776</v>
      </c>
      <c r="S12926" s="319" t="s">
        <v>378</v>
      </c>
    </row>
    <row r="12927" spans="18:19" x14ac:dyDescent="0.2">
      <c r="R12927" s="334">
        <v>31778</v>
      </c>
      <c r="S12927" s="319" t="s">
        <v>378</v>
      </c>
    </row>
    <row r="12928" spans="18:19" x14ac:dyDescent="0.2">
      <c r="R12928" s="334">
        <v>31779</v>
      </c>
      <c r="S12928" s="319" t="s">
        <v>378</v>
      </c>
    </row>
    <row r="12929" spans="18:19" x14ac:dyDescent="0.2">
      <c r="R12929" s="334">
        <v>31780</v>
      </c>
      <c r="S12929" s="319" t="s">
        <v>378</v>
      </c>
    </row>
    <row r="12930" spans="18:19" x14ac:dyDescent="0.2">
      <c r="R12930" s="334">
        <v>31781</v>
      </c>
      <c r="S12930" s="319" t="s">
        <v>378</v>
      </c>
    </row>
    <row r="12931" spans="18:19" x14ac:dyDescent="0.2">
      <c r="R12931" s="334">
        <v>31782</v>
      </c>
      <c r="S12931" s="319" t="s">
        <v>378</v>
      </c>
    </row>
    <row r="12932" spans="18:19" x14ac:dyDescent="0.2">
      <c r="R12932" s="334">
        <v>31783</v>
      </c>
      <c r="S12932" s="319" t="s">
        <v>378</v>
      </c>
    </row>
    <row r="12933" spans="18:19" x14ac:dyDescent="0.2">
      <c r="R12933" s="334">
        <v>31784</v>
      </c>
      <c r="S12933" s="319" t="s">
        <v>378</v>
      </c>
    </row>
    <row r="12934" spans="18:19" x14ac:dyDescent="0.2">
      <c r="R12934" s="334">
        <v>31787</v>
      </c>
      <c r="S12934" s="319" t="s">
        <v>378</v>
      </c>
    </row>
    <row r="12935" spans="18:19" x14ac:dyDescent="0.2">
      <c r="R12935" s="334">
        <v>31788</v>
      </c>
      <c r="S12935" s="319" t="s">
        <v>378</v>
      </c>
    </row>
    <row r="12936" spans="18:19" x14ac:dyDescent="0.2">
      <c r="R12936" s="334">
        <v>31789</v>
      </c>
      <c r="S12936" s="319" t="s">
        <v>378</v>
      </c>
    </row>
    <row r="12937" spans="18:19" x14ac:dyDescent="0.2">
      <c r="R12937" s="334">
        <v>31790</v>
      </c>
      <c r="S12937" s="319" t="s">
        <v>378</v>
      </c>
    </row>
    <row r="12938" spans="18:19" x14ac:dyDescent="0.2">
      <c r="R12938" s="334">
        <v>31791</v>
      </c>
      <c r="S12938" s="319" t="s">
        <v>378</v>
      </c>
    </row>
    <row r="12939" spans="18:19" x14ac:dyDescent="0.2">
      <c r="R12939" s="334">
        <v>31792</v>
      </c>
      <c r="S12939" s="319" t="s">
        <v>378</v>
      </c>
    </row>
    <row r="12940" spans="18:19" x14ac:dyDescent="0.2">
      <c r="R12940" s="334">
        <v>31793</v>
      </c>
      <c r="S12940" s="319" t="s">
        <v>378</v>
      </c>
    </row>
    <row r="12941" spans="18:19" x14ac:dyDescent="0.2">
      <c r="R12941" s="334">
        <v>31794</v>
      </c>
      <c r="S12941" s="319" t="s">
        <v>378</v>
      </c>
    </row>
    <row r="12942" spans="18:19" x14ac:dyDescent="0.2">
      <c r="R12942" s="334">
        <v>31795</v>
      </c>
      <c r="S12942" s="319" t="s">
        <v>378</v>
      </c>
    </row>
    <row r="12943" spans="18:19" x14ac:dyDescent="0.2">
      <c r="R12943" s="334">
        <v>31796</v>
      </c>
      <c r="S12943" s="319" t="s">
        <v>378</v>
      </c>
    </row>
    <row r="12944" spans="18:19" x14ac:dyDescent="0.2">
      <c r="R12944" s="334">
        <v>31798</v>
      </c>
      <c r="S12944" s="319" t="s">
        <v>378</v>
      </c>
    </row>
    <row r="12945" spans="18:19" x14ac:dyDescent="0.2">
      <c r="R12945" s="334">
        <v>31799</v>
      </c>
      <c r="S12945" s="319" t="s">
        <v>378</v>
      </c>
    </row>
    <row r="12946" spans="18:19" x14ac:dyDescent="0.2">
      <c r="R12946" s="334">
        <v>31801</v>
      </c>
      <c r="S12946" s="319" t="s">
        <v>378</v>
      </c>
    </row>
    <row r="12947" spans="18:19" x14ac:dyDescent="0.2">
      <c r="R12947" s="334">
        <v>31803</v>
      </c>
      <c r="S12947" s="319" t="s">
        <v>378</v>
      </c>
    </row>
    <row r="12948" spans="18:19" x14ac:dyDescent="0.2">
      <c r="R12948" s="334">
        <v>31804</v>
      </c>
      <c r="S12948" s="319" t="s">
        <v>378</v>
      </c>
    </row>
    <row r="12949" spans="18:19" x14ac:dyDescent="0.2">
      <c r="R12949" s="334">
        <v>31805</v>
      </c>
      <c r="S12949" s="319" t="s">
        <v>378</v>
      </c>
    </row>
    <row r="12950" spans="18:19" x14ac:dyDescent="0.2">
      <c r="R12950" s="334">
        <v>31806</v>
      </c>
      <c r="S12950" s="319" t="s">
        <v>378</v>
      </c>
    </row>
    <row r="12951" spans="18:19" x14ac:dyDescent="0.2">
      <c r="R12951" s="334">
        <v>31807</v>
      </c>
      <c r="S12951" s="319" t="s">
        <v>378</v>
      </c>
    </row>
    <row r="12952" spans="18:19" x14ac:dyDescent="0.2">
      <c r="R12952" s="334">
        <v>31808</v>
      </c>
      <c r="S12952" s="319" t="s">
        <v>378</v>
      </c>
    </row>
    <row r="12953" spans="18:19" x14ac:dyDescent="0.2">
      <c r="R12953" s="334">
        <v>31810</v>
      </c>
      <c r="S12953" s="319" t="s">
        <v>378</v>
      </c>
    </row>
    <row r="12954" spans="18:19" x14ac:dyDescent="0.2">
      <c r="R12954" s="334">
        <v>31811</v>
      </c>
      <c r="S12954" s="319" t="s">
        <v>378</v>
      </c>
    </row>
    <row r="12955" spans="18:19" x14ac:dyDescent="0.2">
      <c r="R12955" s="334">
        <v>31812</v>
      </c>
      <c r="S12955" s="319" t="s">
        <v>378</v>
      </c>
    </row>
    <row r="12956" spans="18:19" x14ac:dyDescent="0.2">
      <c r="R12956" s="334">
        <v>31814</v>
      </c>
      <c r="S12956" s="319" t="s">
        <v>378</v>
      </c>
    </row>
    <row r="12957" spans="18:19" x14ac:dyDescent="0.2">
      <c r="R12957" s="334">
        <v>31815</v>
      </c>
      <c r="S12957" s="319" t="s">
        <v>378</v>
      </c>
    </row>
    <row r="12958" spans="18:19" x14ac:dyDescent="0.2">
      <c r="R12958" s="334">
        <v>31816</v>
      </c>
      <c r="S12958" s="319" t="s">
        <v>378</v>
      </c>
    </row>
    <row r="12959" spans="18:19" x14ac:dyDescent="0.2">
      <c r="R12959" s="334">
        <v>31820</v>
      </c>
      <c r="S12959" s="319" t="s">
        <v>378</v>
      </c>
    </row>
    <row r="12960" spans="18:19" x14ac:dyDescent="0.2">
      <c r="R12960" s="334">
        <v>31821</v>
      </c>
      <c r="S12960" s="319" t="s">
        <v>378</v>
      </c>
    </row>
    <row r="12961" spans="18:19" x14ac:dyDescent="0.2">
      <c r="R12961" s="334">
        <v>31822</v>
      </c>
      <c r="S12961" s="319" t="s">
        <v>378</v>
      </c>
    </row>
    <row r="12962" spans="18:19" x14ac:dyDescent="0.2">
      <c r="R12962" s="334">
        <v>31823</v>
      </c>
      <c r="S12962" s="319" t="s">
        <v>378</v>
      </c>
    </row>
    <row r="12963" spans="18:19" x14ac:dyDescent="0.2">
      <c r="R12963" s="334">
        <v>31824</v>
      </c>
      <c r="S12963" s="319" t="s">
        <v>378</v>
      </c>
    </row>
    <row r="12964" spans="18:19" x14ac:dyDescent="0.2">
      <c r="R12964" s="334">
        <v>31825</v>
      </c>
      <c r="S12964" s="319" t="s">
        <v>378</v>
      </c>
    </row>
    <row r="12965" spans="18:19" x14ac:dyDescent="0.2">
      <c r="R12965" s="334">
        <v>31826</v>
      </c>
      <c r="S12965" s="319" t="s">
        <v>378</v>
      </c>
    </row>
    <row r="12966" spans="18:19" x14ac:dyDescent="0.2">
      <c r="R12966" s="334">
        <v>31827</v>
      </c>
      <c r="S12966" s="319" t="s">
        <v>378</v>
      </c>
    </row>
    <row r="12967" spans="18:19" x14ac:dyDescent="0.2">
      <c r="R12967" s="334">
        <v>31829</v>
      </c>
      <c r="S12967" s="319" t="s">
        <v>378</v>
      </c>
    </row>
    <row r="12968" spans="18:19" x14ac:dyDescent="0.2">
      <c r="R12968" s="334">
        <v>31830</v>
      </c>
      <c r="S12968" s="319" t="s">
        <v>378</v>
      </c>
    </row>
    <row r="12969" spans="18:19" x14ac:dyDescent="0.2">
      <c r="R12969" s="334">
        <v>31831</v>
      </c>
      <c r="S12969" s="319" t="s">
        <v>378</v>
      </c>
    </row>
    <row r="12970" spans="18:19" x14ac:dyDescent="0.2">
      <c r="R12970" s="334">
        <v>31832</v>
      </c>
      <c r="S12970" s="319" t="s">
        <v>378</v>
      </c>
    </row>
    <row r="12971" spans="18:19" x14ac:dyDescent="0.2">
      <c r="R12971" s="334">
        <v>31833</v>
      </c>
      <c r="S12971" s="319" t="s">
        <v>378</v>
      </c>
    </row>
    <row r="12972" spans="18:19" x14ac:dyDescent="0.2">
      <c r="R12972" s="334">
        <v>31836</v>
      </c>
      <c r="S12972" s="319" t="s">
        <v>378</v>
      </c>
    </row>
    <row r="12973" spans="18:19" x14ac:dyDescent="0.2">
      <c r="R12973" s="334">
        <v>31901</v>
      </c>
      <c r="S12973" s="319" t="s">
        <v>378</v>
      </c>
    </row>
    <row r="12974" spans="18:19" x14ac:dyDescent="0.2">
      <c r="R12974" s="334">
        <v>31902</v>
      </c>
      <c r="S12974" s="319" t="s">
        <v>378</v>
      </c>
    </row>
    <row r="12975" spans="18:19" x14ac:dyDescent="0.2">
      <c r="R12975" s="334">
        <v>31903</v>
      </c>
      <c r="S12975" s="319" t="s">
        <v>378</v>
      </c>
    </row>
    <row r="12976" spans="18:19" x14ac:dyDescent="0.2">
      <c r="R12976" s="334">
        <v>31904</v>
      </c>
      <c r="S12976" s="319" t="s">
        <v>378</v>
      </c>
    </row>
    <row r="12977" spans="18:19" x14ac:dyDescent="0.2">
      <c r="R12977" s="334">
        <v>31905</v>
      </c>
      <c r="S12977" s="319" t="s">
        <v>378</v>
      </c>
    </row>
    <row r="12978" spans="18:19" x14ac:dyDescent="0.2">
      <c r="R12978" s="334">
        <v>31906</v>
      </c>
      <c r="S12978" s="319" t="s">
        <v>378</v>
      </c>
    </row>
    <row r="12979" spans="18:19" x14ac:dyDescent="0.2">
      <c r="R12979" s="334">
        <v>31907</v>
      </c>
      <c r="S12979" s="319" t="s">
        <v>378</v>
      </c>
    </row>
    <row r="12980" spans="18:19" x14ac:dyDescent="0.2">
      <c r="R12980" s="334">
        <v>31908</v>
      </c>
      <c r="S12980" s="319" t="s">
        <v>378</v>
      </c>
    </row>
    <row r="12981" spans="18:19" x14ac:dyDescent="0.2">
      <c r="R12981" s="334">
        <v>31909</v>
      </c>
      <c r="S12981" s="319" t="s">
        <v>378</v>
      </c>
    </row>
    <row r="12982" spans="18:19" x14ac:dyDescent="0.2">
      <c r="R12982" s="334">
        <v>31914</v>
      </c>
      <c r="S12982" s="319" t="s">
        <v>378</v>
      </c>
    </row>
    <row r="12983" spans="18:19" x14ac:dyDescent="0.2">
      <c r="R12983" s="334">
        <v>31917</v>
      </c>
      <c r="S12983" s="319" t="s">
        <v>378</v>
      </c>
    </row>
    <row r="12984" spans="18:19" x14ac:dyDescent="0.2">
      <c r="R12984" s="334">
        <v>31993</v>
      </c>
      <c r="S12984" s="319" t="s">
        <v>378</v>
      </c>
    </row>
    <row r="12985" spans="18:19" x14ac:dyDescent="0.2">
      <c r="R12985" s="334">
        <v>31995</v>
      </c>
      <c r="S12985" s="319" t="s">
        <v>378</v>
      </c>
    </row>
    <row r="12986" spans="18:19" x14ac:dyDescent="0.2">
      <c r="R12986" s="334">
        <v>31997</v>
      </c>
      <c r="S12986" s="319" t="s">
        <v>378</v>
      </c>
    </row>
    <row r="12987" spans="18:19" x14ac:dyDescent="0.2">
      <c r="R12987" s="334">
        <v>31999</v>
      </c>
      <c r="S12987" s="319" t="s">
        <v>378</v>
      </c>
    </row>
    <row r="12988" spans="18:19" x14ac:dyDescent="0.2">
      <c r="R12988" s="334">
        <v>32003</v>
      </c>
      <c r="S12988" s="319" t="s">
        <v>372</v>
      </c>
    </row>
    <row r="12989" spans="18:19" x14ac:dyDescent="0.2">
      <c r="R12989" s="334">
        <v>32004</v>
      </c>
      <c r="S12989" s="319" t="s">
        <v>372</v>
      </c>
    </row>
    <row r="12990" spans="18:19" x14ac:dyDescent="0.2">
      <c r="R12990" s="334">
        <v>32006</v>
      </c>
      <c r="S12990" s="319" t="s">
        <v>372</v>
      </c>
    </row>
    <row r="12991" spans="18:19" x14ac:dyDescent="0.2">
      <c r="R12991" s="334">
        <v>32007</v>
      </c>
      <c r="S12991" s="319" t="s">
        <v>372</v>
      </c>
    </row>
    <row r="12992" spans="18:19" x14ac:dyDescent="0.2">
      <c r="R12992" s="334">
        <v>32008</v>
      </c>
      <c r="S12992" s="319" t="s">
        <v>372</v>
      </c>
    </row>
    <row r="12993" spans="18:19" x14ac:dyDescent="0.2">
      <c r="R12993" s="334">
        <v>32009</v>
      </c>
      <c r="S12993" s="319" t="s">
        <v>378</v>
      </c>
    </row>
    <row r="12994" spans="18:19" x14ac:dyDescent="0.2">
      <c r="R12994" s="334">
        <v>32011</v>
      </c>
      <c r="S12994" s="319" t="s">
        <v>372</v>
      </c>
    </row>
    <row r="12995" spans="18:19" x14ac:dyDescent="0.2">
      <c r="R12995" s="334">
        <v>32013</v>
      </c>
      <c r="S12995" s="319" t="s">
        <v>372</v>
      </c>
    </row>
    <row r="12996" spans="18:19" x14ac:dyDescent="0.2">
      <c r="R12996" s="334">
        <v>32024</v>
      </c>
      <c r="S12996" s="319" t="s">
        <v>372</v>
      </c>
    </row>
    <row r="12997" spans="18:19" x14ac:dyDescent="0.2">
      <c r="R12997" s="334">
        <v>32025</v>
      </c>
      <c r="S12997" s="319" t="s">
        <v>372</v>
      </c>
    </row>
    <row r="12998" spans="18:19" x14ac:dyDescent="0.2">
      <c r="R12998" s="334">
        <v>32026</v>
      </c>
      <c r="S12998" s="319" t="s">
        <v>372</v>
      </c>
    </row>
    <row r="12999" spans="18:19" x14ac:dyDescent="0.2">
      <c r="R12999" s="334">
        <v>32030</v>
      </c>
      <c r="S12999" s="319" t="s">
        <v>372</v>
      </c>
    </row>
    <row r="13000" spans="18:19" x14ac:dyDescent="0.2">
      <c r="R13000" s="334">
        <v>32033</v>
      </c>
      <c r="S13000" s="319" t="s">
        <v>372</v>
      </c>
    </row>
    <row r="13001" spans="18:19" x14ac:dyDescent="0.2">
      <c r="R13001" s="334">
        <v>32034</v>
      </c>
      <c r="S13001" s="319" t="s">
        <v>378</v>
      </c>
    </row>
    <row r="13002" spans="18:19" x14ac:dyDescent="0.2">
      <c r="R13002" s="334">
        <v>32035</v>
      </c>
      <c r="S13002" s="319" t="s">
        <v>378</v>
      </c>
    </row>
    <row r="13003" spans="18:19" x14ac:dyDescent="0.2">
      <c r="R13003" s="334">
        <v>32038</v>
      </c>
      <c r="S13003" s="319" t="s">
        <v>372</v>
      </c>
    </row>
    <row r="13004" spans="18:19" x14ac:dyDescent="0.2">
      <c r="R13004" s="334">
        <v>32040</v>
      </c>
      <c r="S13004" s="319" t="s">
        <v>378</v>
      </c>
    </row>
    <row r="13005" spans="18:19" x14ac:dyDescent="0.2">
      <c r="R13005" s="334">
        <v>32041</v>
      </c>
      <c r="S13005" s="319" t="s">
        <v>378</v>
      </c>
    </row>
    <row r="13006" spans="18:19" x14ac:dyDescent="0.2">
      <c r="R13006" s="334">
        <v>32042</v>
      </c>
      <c r="S13006" s="319" t="s">
        <v>372</v>
      </c>
    </row>
    <row r="13007" spans="18:19" x14ac:dyDescent="0.2">
      <c r="R13007" s="334">
        <v>32043</v>
      </c>
      <c r="S13007" s="319" t="s">
        <v>372</v>
      </c>
    </row>
    <row r="13008" spans="18:19" x14ac:dyDescent="0.2">
      <c r="R13008" s="334">
        <v>32044</v>
      </c>
      <c r="S13008" s="319" t="s">
        <v>372</v>
      </c>
    </row>
    <row r="13009" spans="18:19" x14ac:dyDescent="0.2">
      <c r="R13009" s="334">
        <v>32046</v>
      </c>
      <c r="S13009" s="319" t="s">
        <v>378</v>
      </c>
    </row>
    <row r="13010" spans="18:19" x14ac:dyDescent="0.2">
      <c r="R13010" s="334">
        <v>32050</v>
      </c>
      <c r="S13010" s="319" t="s">
        <v>372</v>
      </c>
    </row>
    <row r="13011" spans="18:19" x14ac:dyDescent="0.2">
      <c r="R13011" s="334">
        <v>32052</v>
      </c>
      <c r="S13011" s="319" t="s">
        <v>372</v>
      </c>
    </row>
    <row r="13012" spans="18:19" x14ac:dyDescent="0.2">
      <c r="R13012" s="334">
        <v>32053</v>
      </c>
      <c r="S13012" s="319" t="s">
        <v>372</v>
      </c>
    </row>
    <row r="13013" spans="18:19" x14ac:dyDescent="0.2">
      <c r="R13013" s="334">
        <v>32054</v>
      </c>
      <c r="S13013" s="319" t="s">
        <v>372</v>
      </c>
    </row>
    <row r="13014" spans="18:19" x14ac:dyDescent="0.2">
      <c r="R13014" s="334">
        <v>32055</v>
      </c>
      <c r="S13014" s="319" t="s">
        <v>372</v>
      </c>
    </row>
    <row r="13015" spans="18:19" x14ac:dyDescent="0.2">
      <c r="R13015" s="334">
        <v>32056</v>
      </c>
      <c r="S13015" s="319" t="s">
        <v>372</v>
      </c>
    </row>
    <row r="13016" spans="18:19" x14ac:dyDescent="0.2">
      <c r="R13016" s="334">
        <v>32058</v>
      </c>
      <c r="S13016" s="319" t="s">
        <v>372</v>
      </c>
    </row>
    <row r="13017" spans="18:19" x14ac:dyDescent="0.2">
      <c r="R13017" s="334">
        <v>32059</v>
      </c>
      <c r="S13017" s="319" t="s">
        <v>372</v>
      </c>
    </row>
    <row r="13018" spans="18:19" x14ac:dyDescent="0.2">
      <c r="R13018" s="334">
        <v>32060</v>
      </c>
      <c r="S13018" s="319" t="s">
        <v>372</v>
      </c>
    </row>
    <row r="13019" spans="18:19" x14ac:dyDescent="0.2">
      <c r="R13019" s="334">
        <v>32061</v>
      </c>
      <c r="S13019" s="319" t="s">
        <v>372</v>
      </c>
    </row>
    <row r="13020" spans="18:19" x14ac:dyDescent="0.2">
      <c r="R13020" s="334">
        <v>32062</v>
      </c>
      <c r="S13020" s="319" t="s">
        <v>372</v>
      </c>
    </row>
    <row r="13021" spans="18:19" x14ac:dyDescent="0.2">
      <c r="R13021" s="334">
        <v>32063</v>
      </c>
      <c r="S13021" s="319" t="s">
        <v>372</v>
      </c>
    </row>
    <row r="13022" spans="18:19" x14ac:dyDescent="0.2">
      <c r="R13022" s="334">
        <v>32064</v>
      </c>
      <c r="S13022" s="319" t="s">
        <v>372</v>
      </c>
    </row>
    <row r="13023" spans="18:19" x14ac:dyDescent="0.2">
      <c r="R13023" s="334">
        <v>32065</v>
      </c>
      <c r="S13023" s="319" t="s">
        <v>372</v>
      </c>
    </row>
    <row r="13024" spans="18:19" x14ac:dyDescent="0.2">
      <c r="R13024" s="334">
        <v>32066</v>
      </c>
      <c r="S13024" s="319" t="s">
        <v>372</v>
      </c>
    </row>
    <row r="13025" spans="18:19" x14ac:dyDescent="0.2">
      <c r="R13025" s="334">
        <v>32067</v>
      </c>
      <c r="S13025" s="319" t="s">
        <v>372</v>
      </c>
    </row>
    <row r="13026" spans="18:19" x14ac:dyDescent="0.2">
      <c r="R13026" s="334">
        <v>32068</v>
      </c>
      <c r="S13026" s="319" t="s">
        <v>372</v>
      </c>
    </row>
    <row r="13027" spans="18:19" x14ac:dyDescent="0.2">
      <c r="R13027" s="334">
        <v>32071</v>
      </c>
      <c r="S13027" s="319" t="s">
        <v>372</v>
      </c>
    </row>
    <row r="13028" spans="18:19" x14ac:dyDescent="0.2">
      <c r="R13028" s="334">
        <v>32072</v>
      </c>
      <c r="S13028" s="319" t="s">
        <v>372</v>
      </c>
    </row>
    <row r="13029" spans="18:19" x14ac:dyDescent="0.2">
      <c r="R13029" s="334">
        <v>32073</v>
      </c>
      <c r="S13029" s="319" t="s">
        <v>372</v>
      </c>
    </row>
    <row r="13030" spans="18:19" x14ac:dyDescent="0.2">
      <c r="R13030" s="334">
        <v>32079</v>
      </c>
      <c r="S13030" s="319" t="s">
        <v>372</v>
      </c>
    </row>
    <row r="13031" spans="18:19" x14ac:dyDescent="0.2">
      <c r="R13031" s="334">
        <v>32080</v>
      </c>
      <c r="S13031" s="319" t="s">
        <v>372</v>
      </c>
    </row>
    <row r="13032" spans="18:19" x14ac:dyDescent="0.2">
      <c r="R13032" s="334">
        <v>32081</v>
      </c>
      <c r="S13032" s="319" t="s">
        <v>372</v>
      </c>
    </row>
    <row r="13033" spans="18:19" x14ac:dyDescent="0.2">
      <c r="R13033" s="334">
        <v>32082</v>
      </c>
      <c r="S13033" s="319" t="s">
        <v>372</v>
      </c>
    </row>
    <row r="13034" spans="18:19" x14ac:dyDescent="0.2">
      <c r="R13034" s="334">
        <v>32083</v>
      </c>
      <c r="S13034" s="319" t="s">
        <v>372</v>
      </c>
    </row>
    <row r="13035" spans="18:19" x14ac:dyDescent="0.2">
      <c r="R13035" s="334">
        <v>32084</v>
      </c>
      <c r="S13035" s="319" t="s">
        <v>372</v>
      </c>
    </row>
    <row r="13036" spans="18:19" x14ac:dyDescent="0.2">
      <c r="R13036" s="334">
        <v>32085</v>
      </c>
      <c r="S13036" s="319" t="s">
        <v>372</v>
      </c>
    </row>
    <row r="13037" spans="18:19" x14ac:dyDescent="0.2">
      <c r="R13037" s="334">
        <v>32086</v>
      </c>
      <c r="S13037" s="319" t="s">
        <v>372</v>
      </c>
    </row>
    <row r="13038" spans="18:19" x14ac:dyDescent="0.2">
      <c r="R13038" s="334">
        <v>32087</v>
      </c>
      <c r="S13038" s="319" t="s">
        <v>378</v>
      </c>
    </row>
    <row r="13039" spans="18:19" x14ac:dyDescent="0.2">
      <c r="R13039" s="334">
        <v>32091</v>
      </c>
      <c r="S13039" s="319" t="s">
        <v>372</v>
      </c>
    </row>
    <row r="13040" spans="18:19" x14ac:dyDescent="0.2">
      <c r="R13040" s="334">
        <v>32092</v>
      </c>
      <c r="S13040" s="319" t="s">
        <v>372</v>
      </c>
    </row>
    <row r="13041" spans="18:19" x14ac:dyDescent="0.2">
      <c r="R13041" s="334">
        <v>32094</v>
      </c>
      <c r="S13041" s="319" t="s">
        <v>372</v>
      </c>
    </row>
    <row r="13042" spans="18:19" x14ac:dyDescent="0.2">
      <c r="R13042" s="334">
        <v>32095</v>
      </c>
      <c r="S13042" s="319" t="s">
        <v>372</v>
      </c>
    </row>
    <row r="13043" spans="18:19" x14ac:dyDescent="0.2">
      <c r="R13043" s="334">
        <v>32096</v>
      </c>
      <c r="S13043" s="319" t="s">
        <v>372</v>
      </c>
    </row>
    <row r="13044" spans="18:19" x14ac:dyDescent="0.2">
      <c r="R13044" s="334">
        <v>32097</v>
      </c>
      <c r="S13044" s="319" t="s">
        <v>372</v>
      </c>
    </row>
    <row r="13045" spans="18:19" x14ac:dyDescent="0.2">
      <c r="R13045" s="334">
        <v>32099</v>
      </c>
      <c r="S13045" s="319" t="s">
        <v>372</v>
      </c>
    </row>
    <row r="13046" spans="18:19" x14ac:dyDescent="0.2">
      <c r="R13046" s="334">
        <v>32102</v>
      </c>
      <c r="S13046" s="319" t="s">
        <v>372</v>
      </c>
    </row>
    <row r="13047" spans="18:19" x14ac:dyDescent="0.2">
      <c r="R13047" s="334">
        <v>32105</v>
      </c>
      <c r="S13047" s="319" t="s">
        <v>372</v>
      </c>
    </row>
    <row r="13048" spans="18:19" x14ac:dyDescent="0.2">
      <c r="R13048" s="334">
        <v>32110</v>
      </c>
      <c r="S13048" s="319" t="s">
        <v>372</v>
      </c>
    </row>
    <row r="13049" spans="18:19" x14ac:dyDescent="0.2">
      <c r="R13049" s="334">
        <v>32111</v>
      </c>
      <c r="S13049" s="319" t="s">
        <v>372</v>
      </c>
    </row>
    <row r="13050" spans="18:19" x14ac:dyDescent="0.2">
      <c r="R13050" s="334">
        <v>32112</v>
      </c>
      <c r="S13050" s="319" t="s">
        <v>372</v>
      </c>
    </row>
    <row r="13051" spans="18:19" x14ac:dyDescent="0.2">
      <c r="R13051" s="334">
        <v>32113</v>
      </c>
      <c r="S13051" s="319" t="s">
        <v>372</v>
      </c>
    </row>
    <row r="13052" spans="18:19" x14ac:dyDescent="0.2">
      <c r="R13052" s="334">
        <v>32114</v>
      </c>
      <c r="S13052" s="319" t="s">
        <v>372</v>
      </c>
    </row>
    <row r="13053" spans="18:19" x14ac:dyDescent="0.2">
      <c r="R13053" s="334">
        <v>32115</v>
      </c>
      <c r="S13053" s="319" t="s">
        <v>372</v>
      </c>
    </row>
    <row r="13054" spans="18:19" x14ac:dyDescent="0.2">
      <c r="R13054" s="334">
        <v>32116</v>
      </c>
      <c r="S13054" s="319" t="s">
        <v>372</v>
      </c>
    </row>
    <row r="13055" spans="18:19" x14ac:dyDescent="0.2">
      <c r="R13055" s="334">
        <v>32117</v>
      </c>
      <c r="S13055" s="319" t="s">
        <v>372</v>
      </c>
    </row>
    <row r="13056" spans="18:19" x14ac:dyDescent="0.2">
      <c r="R13056" s="334">
        <v>32118</v>
      </c>
      <c r="S13056" s="319" t="s">
        <v>372</v>
      </c>
    </row>
    <row r="13057" spans="18:19" x14ac:dyDescent="0.2">
      <c r="R13057" s="334">
        <v>32119</v>
      </c>
      <c r="S13057" s="319" t="s">
        <v>372</v>
      </c>
    </row>
    <row r="13058" spans="18:19" x14ac:dyDescent="0.2">
      <c r="R13058" s="334">
        <v>32120</v>
      </c>
      <c r="S13058" s="319" t="s">
        <v>372</v>
      </c>
    </row>
    <row r="13059" spans="18:19" x14ac:dyDescent="0.2">
      <c r="R13059" s="334">
        <v>32121</v>
      </c>
      <c r="S13059" s="319" t="s">
        <v>372</v>
      </c>
    </row>
    <row r="13060" spans="18:19" x14ac:dyDescent="0.2">
      <c r="R13060" s="334">
        <v>32122</v>
      </c>
      <c r="S13060" s="319" t="s">
        <v>372</v>
      </c>
    </row>
    <row r="13061" spans="18:19" x14ac:dyDescent="0.2">
      <c r="R13061" s="334">
        <v>32123</v>
      </c>
      <c r="S13061" s="319" t="s">
        <v>372</v>
      </c>
    </row>
    <row r="13062" spans="18:19" x14ac:dyDescent="0.2">
      <c r="R13062" s="334">
        <v>32124</v>
      </c>
      <c r="S13062" s="319" t="s">
        <v>372</v>
      </c>
    </row>
    <row r="13063" spans="18:19" x14ac:dyDescent="0.2">
      <c r="R13063" s="334">
        <v>32125</v>
      </c>
      <c r="S13063" s="319" t="s">
        <v>372</v>
      </c>
    </row>
    <row r="13064" spans="18:19" x14ac:dyDescent="0.2">
      <c r="R13064" s="334">
        <v>32126</v>
      </c>
      <c r="S13064" s="319" t="s">
        <v>372</v>
      </c>
    </row>
    <row r="13065" spans="18:19" x14ac:dyDescent="0.2">
      <c r="R13065" s="334">
        <v>32127</v>
      </c>
      <c r="S13065" s="319" t="s">
        <v>372</v>
      </c>
    </row>
    <row r="13066" spans="18:19" x14ac:dyDescent="0.2">
      <c r="R13066" s="334">
        <v>32128</v>
      </c>
      <c r="S13066" s="319" t="s">
        <v>372</v>
      </c>
    </row>
    <row r="13067" spans="18:19" x14ac:dyDescent="0.2">
      <c r="R13067" s="334">
        <v>32129</v>
      </c>
      <c r="S13067" s="319" t="s">
        <v>372</v>
      </c>
    </row>
    <row r="13068" spans="18:19" x14ac:dyDescent="0.2">
      <c r="R13068" s="334">
        <v>32130</v>
      </c>
      <c r="S13068" s="319" t="s">
        <v>372</v>
      </c>
    </row>
    <row r="13069" spans="18:19" x14ac:dyDescent="0.2">
      <c r="R13069" s="334">
        <v>32131</v>
      </c>
      <c r="S13069" s="319" t="s">
        <v>372</v>
      </c>
    </row>
    <row r="13070" spans="18:19" x14ac:dyDescent="0.2">
      <c r="R13070" s="334">
        <v>32132</v>
      </c>
      <c r="S13070" s="319" t="s">
        <v>372</v>
      </c>
    </row>
    <row r="13071" spans="18:19" x14ac:dyDescent="0.2">
      <c r="R13071" s="334">
        <v>32133</v>
      </c>
      <c r="S13071" s="319" t="s">
        <v>372</v>
      </c>
    </row>
    <row r="13072" spans="18:19" x14ac:dyDescent="0.2">
      <c r="R13072" s="334">
        <v>32134</v>
      </c>
      <c r="S13072" s="319" t="s">
        <v>372</v>
      </c>
    </row>
    <row r="13073" spans="18:19" x14ac:dyDescent="0.2">
      <c r="R13073" s="334">
        <v>32135</v>
      </c>
      <c r="S13073" s="319" t="s">
        <v>372</v>
      </c>
    </row>
    <row r="13074" spans="18:19" x14ac:dyDescent="0.2">
      <c r="R13074" s="334">
        <v>32136</v>
      </c>
      <c r="S13074" s="319" t="s">
        <v>372</v>
      </c>
    </row>
    <row r="13075" spans="18:19" x14ac:dyDescent="0.2">
      <c r="R13075" s="334">
        <v>32137</v>
      </c>
      <c r="S13075" s="319" t="s">
        <v>372</v>
      </c>
    </row>
    <row r="13076" spans="18:19" x14ac:dyDescent="0.2">
      <c r="R13076" s="334">
        <v>32138</v>
      </c>
      <c r="S13076" s="319" t="s">
        <v>372</v>
      </c>
    </row>
    <row r="13077" spans="18:19" x14ac:dyDescent="0.2">
      <c r="R13077" s="334">
        <v>32139</v>
      </c>
      <c r="S13077" s="319" t="s">
        <v>372</v>
      </c>
    </row>
    <row r="13078" spans="18:19" x14ac:dyDescent="0.2">
      <c r="R13078" s="334">
        <v>32140</v>
      </c>
      <c r="S13078" s="319" t="s">
        <v>372</v>
      </c>
    </row>
    <row r="13079" spans="18:19" x14ac:dyDescent="0.2">
      <c r="R13079" s="334">
        <v>32141</v>
      </c>
      <c r="S13079" s="319" t="s">
        <v>372</v>
      </c>
    </row>
    <row r="13080" spans="18:19" x14ac:dyDescent="0.2">
      <c r="R13080" s="334">
        <v>32142</v>
      </c>
      <c r="S13080" s="319" t="s">
        <v>372</v>
      </c>
    </row>
    <row r="13081" spans="18:19" x14ac:dyDescent="0.2">
      <c r="R13081" s="334">
        <v>32143</v>
      </c>
      <c r="S13081" s="319" t="s">
        <v>372</v>
      </c>
    </row>
    <row r="13082" spans="18:19" x14ac:dyDescent="0.2">
      <c r="R13082" s="334">
        <v>32145</v>
      </c>
      <c r="S13082" s="319" t="s">
        <v>372</v>
      </c>
    </row>
    <row r="13083" spans="18:19" x14ac:dyDescent="0.2">
      <c r="R13083" s="334">
        <v>32147</v>
      </c>
      <c r="S13083" s="319" t="s">
        <v>372</v>
      </c>
    </row>
    <row r="13084" spans="18:19" x14ac:dyDescent="0.2">
      <c r="R13084" s="334">
        <v>32148</v>
      </c>
      <c r="S13084" s="319" t="s">
        <v>372</v>
      </c>
    </row>
    <row r="13085" spans="18:19" x14ac:dyDescent="0.2">
      <c r="R13085" s="334">
        <v>32149</v>
      </c>
      <c r="S13085" s="319" t="s">
        <v>372</v>
      </c>
    </row>
    <row r="13086" spans="18:19" x14ac:dyDescent="0.2">
      <c r="R13086" s="334">
        <v>32157</v>
      </c>
      <c r="S13086" s="319" t="s">
        <v>372</v>
      </c>
    </row>
    <row r="13087" spans="18:19" x14ac:dyDescent="0.2">
      <c r="R13087" s="334">
        <v>32158</v>
      </c>
      <c r="S13087" s="319" t="s">
        <v>372</v>
      </c>
    </row>
    <row r="13088" spans="18:19" x14ac:dyDescent="0.2">
      <c r="R13088" s="334">
        <v>32159</v>
      </c>
      <c r="S13088" s="319" t="s">
        <v>372</v>
      </c>
    </row>
    <row r="13089" spans="18:19" x14ac:dyDescent="0.2">
      <c r="R13089" s="334">
        <v>32160</v>
      </c>
      <c r="S13089" s="319" t="s">
        <v>372</v>
      </c>
    </row>
    <row r="13090" spans="18:19" x14ac:dyDescent="0.2">
      <c r="R13090" s="334">
        <v>32162</v>
      </c>
      <c r="S13090" s="319" t="s">
        <v>372</v>
      </c>
    </row>
    <row r="13091" spans="18:19" x14ac:dyDescent="0.2">
      <c r="R13091" s="334">
        <v>32163</v>
      </c>
      <c r="S13091" s="319" t="s">
        <v>372</v>
      </c>
    </row>
    <row r="13092" spans="18:19" x14ac:dyDescent="0.2">
      <c r="R13092" s="334">
        <v>32164</v>
      </c>
      <c r="S13092" s="319" t="s">
        <v>372</v>
      </c>
    </row>
    <row r="13093" spans="18:19" x14ac:dyDescent="0.2">
      <c r="R13093" s="334">
        <v>32168</v>
      </c>
      <c r="S13093" s="319" t="s">
        <v>372</v>
      </c>
    </row>
    <row r="13094" spans="18:19" x14ac:dyDescent="0.2">
      <c r="R13094" s="334">
        <v>32169</v>
      </c>
      <c r="S13094" s="319" t="s">
        <v>372</v>
      </c>
    </row>
    <row r="13095" spans="18:19" x14ac:dyDescent="0.2">
      <c r="R13095" s="334">
        <v>32173</v>
      </c>
      <c r="S13095" s="319" t="s">
        <v>372</v>
      </c>
    </row>
    <row r="13096" spans="18:19" x14ac:dyDescent="0.2">
      <c r="R13096" s="334">
        <v>32174</v>
      </c>
      <c r="S13096" s="319" t="s">
        <v>372</v>
      </c>
    </row>
    <row r="13097" spans="18:19" x14ac:dyDescent="0.2">
      <c r="R13097" s="334">
        <v>32175</v>
      </c>
      <c r="S13097" s="319" t="s">
        <v>372</v>
      </c>
    </row>
    <row r="13098" spans="18:19" x14ac:dyDescent="0.2">
      <c r="R13098" s="334">
        <v>32176</v>
      </c>
      <c r="S13098" s="319" t="s">
        <v>372</v>
      </c>
    </row>
    <row r="13099" spans="18:19" x14ac:dyDescent="0.2">
      <c r="R13099" s="334">
        <v>32177</v>
      </c>
      <c r="S13099" s="319" t="s">
        <v>372</v>
      </c>
    </row>
    <row r="13100" spans="18:19" x14ac:dyDescent="0.2">
      <c r="R13100" s="334">
        <v>32178</v>
      </c>
      <c r="S13100" s="319" t="s">
        <v>372</v>
      </c>
    </row>
    <row r="13101" spans="18:19" x14ac:dyDescent="0.2">
      <c r="R13101" s="334">
        <v>32179</v>
      </c>
      <c r="S13101" s="319" t="s">
        <v>372</v>
      </c>
    </row>
    <row r="13102" spans="18:19" x14ac:dyDescent="0.2">
      <c r="R13102" s="334">
        <v>32180</v>
      </c>
      <c r="S13102" s="319" t="s">
        <v>372</v>
      </c>
    </row>
    <row r="13103" spans="18:19" x14ac:dyDescent="0.2">
      <c r="R13103" s="334">
        <v>32181</v>
      </c>
      <c r="S13103" s="319" t="s">
        <v>372</v>
      </c>
    </row>
    <row r="13104" spans="18:19" x14ac:dyDescent="0.2">
      <c r="R13104" s="334">
        <v>32182</v>
      </c>
      <c r="S13104" s="319" t="s">
        <v>372</v>
      </c>
    </row>
    <row r="13105" spans="18:19" x14ac:dyDescent="0.2">
      <c r="R13105" s="334">
        <v>32183</v>
      </c>
      <c r="S13105" s="319" t="s">
        <v>372</v>
      </c>
    </row>
    <row r="13106" spans="18:19" x14ac:dyDescent="0.2">
      <c r="R13106" s="334">
        <v>32185</v>
      </c>
      <c r="S13106" s="319" t="s">
        <v>372</v>
      </c>
    </row>
    <row r="13107" spans="18:19" x14ac:dyDescent="0.2">
      <c r="R13107" s="334">
        <v>32187</v>
      </c>
      <c r="S13107" s="319" t="s">
        <v>372</v>
      </c>
    </row>
    <row r="13108" spans="18:19" x14ac:dyDescent="0.2">
      <c r="R13108" s="334">
        <v>32189</v>
      </c>
      <c r="S13108" s="319" t="s">
        <v>372</v>
      </c>
    </row>
    <row r="13109" spans="18:19" x14ac:dyDescent="0.2">
      <c r="R13109" s="334">
        <v>32190</v>
      </c>
      <c r="S13109" s="319" t="s">
        <v>372</v>
      </c>
    </row>
    <row r="13110" spans="18:19" x14ac:dyDescent="0.2">
      <c r="R13110" s="334">
        <v>32192</v>
      </c>
      <c r="S13110" s="319" t="s">
        <v>372</v>
      </c>
    </row>
    <row r="13111" spans="18:19" x14ac:dyDescent="0.2">
      <c r="R13111" s="334">
        <v>32193</v>
      </c>
      <c r="S13111" s="319" t="s">
        <v>372</v>
      </c>
    </row>
    <row r="13112" spans="18:19" x14ac:dyDescent="0.2">
      <c r="R13112" s="334">
        <v>32195</v>
      </c>
      <c r="S13112" s="319" t="s">
        <v>372</v>
      </c>
    </row>
    <row r="13113" spans="18:19" x14ac:dyDescent="0.2">
      <c r="R13113" s="334">
        <v>32198</v>
      </c>
      <c r="S13113" s="319" t="s">
        <v>372</v>
      </c>
    </row>
    <row r="13114" spans="18:19" x14ac:dyDescent="0.2">
      <c r="R13114" s="334">
        <v>32201</v>
      </c>
      <c r="S13114" s="319" t="s">
        <v>372</v>
      </c>
    </row>
    <row r="13115" spans="18:19" x14ac:dyDescent="0.2">
      <c r="R13115" s="334">
        <v>32202</v>
      </c>
      <c r="S13115" s="319" t="s">
        <v>372</v>
      </c>
    </row>
    <row r="13116" spans="18:19" x14ac:dyDescent="0.2">
      <c r="R13116" s="334">
        <v>32203</v>
      </c>
      <c r="S13116" s="319" t="s">
        <v>372</v>
      </c>
    </row>
    <row r="13117" spans="18:19" x14ac:dyDescent="0.2">
      <c r="R13117" s="334">
        <v>32204</v>
      </c>
      <c r="S13117" s="319" t="s">
        <v>372</v>
      </c>
    </row>
    <row r="13118" spans="18:19" x14ac:dyDescent="0.2">
      <c r="R13118" s="334">
        <v>32205</v>
      </c>
      <c r="S13118" s="319" t="s">
        <v>372</v>
      </c>
    </row>
    <row r="13119" spans="18:19" x14ac:dyDescent="0.2">
      <c r="R13119" s="334">
        <v>32206</v>
      </c>
      <c r="S13119" s="319" t="s">
        <v>372</v>
      </c>
    </row>
    <row r="13120" spans="18:19" x14ac:dyDescent="0.2">
      <c r="R13120" s="334">
        <v>32207</v>
      </c>
      <c r="S13120" s="319" t="s">
        <v>372</v>
      </c>
    </row>
    <row r="13121" spans="18:19" x14ac:dyDescent="0.2">
      <c r="R13121" s="334">
        <v>32208</v>
      </c>
      <c r="S13121" s="319" t="s">
        <v>372</v>
      </c>
    </row>
    <row r="13122" spans="18:19" x14ac:dyDescent="0.2">
      <c r="R13122" s="334">
        <v>32209</v>
      </c>
      <c r="S13122" s="319" t="s">
        <v>372</v>
      </c>
    </row>
    <row r="13123" spans="18:19" x14ac:dyDescent="0.2">
      <c r="R13123" s="334">
        <v>32210</v>
      </c>
      <c r="S13123" s="319" t="s">
        <v>372</v>
      </c>
    </row>
    <row r="13124" spans="18:19" x14ac:dyDescent="0.2">
      <c r="R13124" s="334">
        <v>32211</v>
      </c>
      <c r="S13124" s="319" t="s">
        <v>372</v>
      </c>
    </row>
    <row r="13125" spans="18:19" x14ac:dyDescent="0.2">
      <c r="R13125" s="334">
        <v>32212</v>
      </c>
      <c r="S13125" s="319" t="s">
        <v>372</v>
      </c>
    </row>
    <row r="13126" spans="18:19" x14ac:dyDescent="0.2">
      <c r="R13126" s="334">
        <v>32214</v>
      </c>
      <c r="S13126" s="319" t="s">
        <v>372</v>
      </c>
    </row>
    <row r="13127" spans="18:19" x14ac:dyDescent="0.2">
      <c r="R13127" s="334">
        <v>32215</v>
      </c>
      <c r="S13127" s="319" t="s">
        <v>372</v>
      </c>
    </row>
    <row r="13128" spans="18:19" x14ac:dyDescent="0.2">
      <c r="R13128" s="334">
        <v>32216</v>
      </c>
      <c r="S13128" s="319" t="s">
        <v>372</v>
      </c>
    </row>
    <row r="13129" spans="18:19" x14ac:dyDescent="0.2">
      <c r="R13129" s="334">
        <v>32217</v>
      </c>
      <c r="S13129" s="319" t="s">
        <v>372</v>
      </c>
    </row>
    <row r="13130" spans="18:19" x14ac:dyDescent="0.2">
      <c r="R13130" s="334">
        <v>32218</v>
      </c>
      <c r="S13130" s="319" t="s">
        <v>372</v>
      </c>
    </row>
    <row r="13131" spans="18:19" x14ac:dyDescent="0.2">
      <c r="R13131" s="334">
        <v>32219</v>
      </c>
      <c r="S13131" s="319" t="s">
        <v>372</v>
      </c>
    </row>
    <row r="13132" spans="18:19" x14ac:dyDescent="0.2">
      <c r="R13132" s="334">
        <v>32220</v>
      </c>
      <c r="S13132" s="319" t="s">
        <v>372</v>
      </c>
    </row>
    <row r="13133" spans="18:19" x14ac:dyDescent="0.2">
      <c r="R13133" s="334">
        <v>32221</v>
      </c>
      <c r="S13133" s="319" t="s">
        <v>372</v>
      </c>
    </row>
    <row r="13134" spans="18:19" x14ac:dyDescent="0.2">
      <c r="R13134" s="334">
        <v>32222</v>
      </c>
      <c r="S13134" s="319" t="s">
        <v>372</v>
      </c>
    </row>
    <row r="13135" spans="18:19" x14ac:dyDescent="0.2">
      <c r="R13135" s="334">
        <v>32223</v>
      </c>
      <c r="S13135" s="319" t="s">
        <v>372</v>
      </c>
    </row>
    <row r="13136" spans="18:19" x14ac:dyDescent="0.2">
      <c r="R13136" s="334">
        <v>32224</v>
      </c>
      <c r="S13136" s="319" t="s">
        <v>372</v>
      </c>
    </row>
    <row r="13137" spans="18:19" x14ac:dyDescent="0.2">
      <c r="R13137" s="334">
        <v>32225</v>
      </c>
      <c r="S13137" s="319" t="s">
        <v>372</v>
      </c>
    </row>
    <row r="13138" spans="18:19" x14ac:dyDescent="0.2">
      <c r="R13138" s="334">
        <v>32226</v>
      </c>
      <c r="S13138" s="319" t="s">
        <v>372</v>
      </c>
    </row>
    <row r="13139" spans="18:19" x14ac:dyDescent="0.2">
      <c r="R13139" s="334">
        <v>32227</v>
      </c>
      <c r="S13139" s="319" t="s">
        <v>372</v>
      </c>
    </row>
    <row r="13140" spans="18:19" x14ac:dyDescent="0.2">
      <c r="R13140" s="334">
        <v>32228</v>
      </c>
      <c r="S13140" s="319" t="s">
        <v>372</v>
      </c>
    </row>
    <row r="13141" spans="18:19" x14ac:dyDescent="0.2">
      <c r="R13141" s="334">
        <v>32229</v>
      </c>
      <c r="S13141" s="319" t="s">
        <v>372</v>
      </c>
    </row>
    <row r="13142" spans="18:19" x14ac:dyDescent="0.2">
      <c r="R13142" s="334">
        <v>32231</v>
      </c>
      <c r="S13142" s="319" t="s">
        <v>372</v>
      </c>
    </row>
    <row r="13143" spans="18:19" x14ac:dyDescent="0.2">
      <c r="R13143" s="334">
        <v>32232</v>
      </c>
      <c r="S13143" s="319" t="s">
        <v>372</v>
      </c>
    </row>
    <row r="13144" spans="18:19" x14ac:dyDescent="0.2">
      <c r="R13144" s="334">
        <v>32233</v>
      </c>
      <c r="S13144" s="319" t="s">
        <v>372</v>
      </c>
    </row>
    <row r="13145" spans="18:19" x14ac:dyDescent="0.2">
      <c r="R13145" s="334">
        <v>32234</v>
      </c>
      <c r="S13145" s="319" t="s">
        <v>372</v>
      </c>
    </row>
    <row r="13146" spans="18:19" x14ac:dyDescent="0.2">
      <c r="R13146" s="334">
        <v>32235</v>
      </c>
      <c r="S13146" s="319" t="s">
        <v>372</v>
      </c>
    </row>
    <row r="13147" spans="18:19" x14ac:dyDescent="0.2">
      <c r="R13147" s="334">
        <v>32236</v>
      </c>
      <c r="S13147" s="319" t="s">
        <v>372</v>
      </c>
    </row>
    <row r="13148" spans="18:19" x14ac:dyDescent="0.2">
      <c r="R13148" s="334">
        <v>32237</v>
      </c>
      <c r="S13148" s="319" t="s">
        <v>372</v>
      </c>
    </row>
    <row r="13149" spans="18:19" x14ac:dyDescent="0.2">
      <c r="R13149" s="334">
        <v>32238</v>
      </c>
      <c r="S13149" s="319" t="s">
        <v>372</v>
      </c>
    </row>
    <row r="13150" spans="18:19" x14ac:dyDescent="0.2">
      <c r="R13150" s="334">
        <v>32239</v>
      </c>
      <c r="S13150" s="319" t="s">
        <v>372</v>
      </c>
    </row>
    <row r="13151" spans="18:19" x14ac:dyDescent="0.2">
      <c r="R13151" s="334">
        <v>32240</v>
      </c>
      <c r="S13151" s="319" t="s">
        <v>372</v>
      </c>
    </row>
    <row r="13152" spans="18:19" x14ac:dyDescent="0.2">
      <c r="R13152" s="334">
        <v>32241</v>
      </c>
      <c r="S13152" s="319" t="s">
        <v>372</v>
      </c>
    </row>
    <row r="13153" spans="18:19" x14ac:dyDescent="0.2">
      <c r="R13153" s="334">
        <v>32244</v>
      </c>
      <c r="S13153" s="319" t="s">
        <v>372</v>
      </c>
    </row>
    <row r="13154" spans="18:19" x14ac:dyDescent="0.2">
      <c r="R13154" s="334">
        <v>32245</v>
      </c>
      <c r="S13154" s="319" t="s">
        <v>372</v>
      </c>
    </row>
    <row r="13155" spans="18:19" x14ac:dyDescent="0.2">
      <c r="R13155" s="334">
        <v>32246</v>
      </c>
      <c r="S13155" s="319" t="s">
        <v>372</v>
      </c>
    </row>
    <row r="13156" spans="18:19" x14ac:dyDescent="0.2">
      <c r="R13156" s="334">
        <v>32247</v>
      </c>
      <c r="S13156" s="319" t="s">
        <v>372</v>
      </c>
    </row>
    <row r="13157" spans="18:19" x14ac:dyDescent="0.2">
      <c r="R13157" s="334">
        <v>32250</v>
      </c>
      <c r="S13157" s="319" t="s">
        <v>372</v>
      </c>
    </row>
    <row r="13158" spans="18:19" x14ac:dyDescent="0.2">
      <c r="R13158" s="334">
        <v>32254</v>
      </c>
      <c r="S13158" s="319" t="s">
        <v>372</v>
      </c>
    </row>
    <row r="13159" spans="18:19" x14ac:dyDescent="0.2">
      <c r="R13159" s="334">
        <v>32255</v>
      </c>
      <c r="S13159" s="319" t="s">
        <v>372</v>
      </c>
    </row>
    <row r="13160" spans="18:19" x14ac:dyDescent="0.2">
      <c r="R13160" s="334">
        <v>32256</v>
      </c>
      <c r="S13160" s="319" t="s">
        <v>372</v>
      </c>
    </row>
    <row r="13161" spans="18:19" x14ac:dyDescent="0.2">
      <c r="R13161" s="334">
        <v>32257</v>
      </c>
      <c r="S13161" s="319" t="s">
        <v>372</v>
      </c>
    </row>
    <row r="13162" spans="18:19" x14ac:dyDescent="0.2">
      <c r="R13162" s="334">
        <v>32258</v>
      </c>
      <c r="S13162" s="319" t="s">
        <v>372</v>
      </c>
    </row>
    <row r="13163" spans="18:19" x14ac:dyDescent="0.2">
      <c r="R13163" s="334">
        <v>32259</v>
      </c>
      <c r="S13163" s="319" t="s">
        <v>372</v>
      </c>
    </row>
    <row r="13164" spans="18:19" x14ac:dyDescent="0.2">
      <c r="R13164" s="334">
        <v>32260</v>
      </c>
      <c r="S13164" s="319" t="s">
        <v>372</v>
      </c>
    </row>
    <row r="13165" spans="18:19" x14ac:dyDescent="0.2">
      <c r="R13165" s="334">
        <v>32266</v>
      </c>
      <c r="S13165" s="319" t="s">
        <v>372</v>
      </c>
    </row>
    <row r="13166" spans="18:19" x14ac:dyDescent="0.2">
      <c r="R13166" s="334">
        <v>32277</v>
      </c>
      <c r="S13166" s="319" t="s">
        <v>372</v>
      </c>
    </row>
    <row r="13167" spans="18:19" x14ac:dyDescent="0.2">
      <c r="R13167" s="334">
        <v>32301</v>
      </c>
      <c r="S13167" s="319" t="s">
        <v>372</v>
      </c>
    </row>
    <row r="13168" spans="18:19" x14ac:dyDescent="0.2">
      <c r="R13168" s="334">
        <v>32302</v>
      </c>
      <c r="S13168" s="319" t="s">
        <v>372</v>
      </c>
    </row>
    <row r="13169" spans="18:19" x14ac:dyDescent="0.2">
      <c r="R13169" s="334">
        <v>32303</v>
      </c>
      <c r="S13169" s="319" t="s">
        <v>372</v>
      </c>
    </row>
    <row r="13170" spans="18:19" x14ac:dyDescent="0.2">
      <c r="R13170" s="334">
        <v>32304</v>
      </c>
      <c r="S13170" s="319" t="s">
        <v>372</v>
      </c>
    </row>
    <row r="13171" spans="18:19" x14ac:dyDescent="0.2">
      <c r="R13171" s="334">
        <v>32305</v>
      </c>
      <c r="S13171" s="319" t="s">
        <v>372</v>
      </c>
    </row>
    <row r="13172" spans="18:19" x14ac:dyDescent="0.2">
      <c r="R13172" s="334">
        <v>32306</v>
      </c>
      <c r="S13172" s="319" t="s">
        <v>372</v>
      </c>
    </row>
    <row r="13173" spans="18:19" x14ac:dyDescent="0.2">
      <c r="R13173" s="334">
        <v>32307</v>
      </c>
      <c r="S13173" s="319" t="s">
        <v>372</v>
      </c>
    </row>
    <row r="13174" spans="18:19" x14ac:dyDescent="0.2">
      <c r="R13174" s="334">
        <v>32308</v>
      </c>
      <c r="S13174" s="319" t="s">
        <v>372</v>
      </c>
    </row>
    <row r="13175" spans="18:19" x14ac:dyDescent="0.2">
      <c r="R13175" s="334">
        <v>32309</v>
      </c>
      <c r="S13175" s="319" t="s">
        <v>372</v>
      </c>
    </row>
    <row r="13176" spans="18:19" x14ac:dyDescent="0.2">
      <c r="R13176" s="334">
        <v>32310</v>
      </c>
      <c r="S13176" s="319" t="s">
        <v>372</v>
      </c>
    </row>
    <row r="13177" spans="18:19" x14ac:dyDescent="0.2">
      <c r="R13177" s="334">
        <v>32311</v>
      </c>
      <c r="S13177" s="319" t="s">
        <v>372</v>
      </c>
    </row>
    <row r="13178" spans="18:19" x14ac:dyDescent="0.2">
      <c r="R13178" s="334">
        <v>32312</v>
      </c>
      <c r="S13178" s="319" t="s">
        <v>372</v>
      </c>
    </row>
    <row r="13179" spans="18:19" x14ac:dyDescent="0.2">
      <c r="R13179" s="334">
        <v>32313</v>
      </c>
      <c r="S13179" s="319" t="s">
        <v>372</v>
      </c>
    </row>
    <row r="13180" spans="18:19" x14ac:dyDescent="0.2">
      <c r="R13180" s="334">
        <v>32314</v>
      </c>
      <c r="S13180" s="319" t="s">
        <v>372</v>
      </c>
    </row>
    <row r="13181" spans="18:19" x14ac:dyDescent="0.2">
      <c r="R13181" s="334">
        <v>32315</v>
      </c>
      <c r="S13181" s="319" t="s">
        <v>372</v>
      </c>
    </row>
    <row r="13182" spans="18:19" x14ac:dyDescent="0.2">
      <c r="R13182" s="334">
        <v>32316</v>
      </c>
      <c r="S13182" s="319" t="s">
        <v>372</v>
      </c>
    </row>
    <row r="13183" spans="18:19" x14ac:dyDescent="0.2">
      <c r="R13183" s="334">
        <v>32317</v>
      </c>
      <c r="S13183" s="319" t="s">
        <v>372</v>
      </c>
    </row>
    <row r="13184" spans="18:19" x14ac:dyDescent="0.2">
      <c r="R13184" s="334">
        <v>32318</v>
      </c>
      <c r="S13184" s="319" t="s">
        <v>372</v>
      </c>
    </row>
    <row r="13185" spans="18:19" x14ac:dyDescent="0.2">
      <c r="R13185" s="334">
        <v>32320</v>
      </c>
      <c r="S13185" s="319" t="s">
        <v>372</v>
      </c>
    </row>
    <row r="13186" spans="18:19" x14ac:dyDescent="0.2">
      <c r="R13186" s="334">
        <v>32321</v>
      </c>
      <c r="S13186" s="319" t="s">
        <v>372</v>
      </c>
    </row>
    <row r="13187" spans="18:19" x14ac:dyDescent="0.2">
      <c r="R13187" s="334">
        <v>32322</v>
      </c>
      <c r="S13187" s="319" t="s">
        <v>372</v>
      </c>
    </row>
    <row r="13188" spans="18:19" x14ac:dyDescent="0.2">
      <c r="R13188" s="334">
        <v>32323</v>
      </c>
      <c r="S13188" s="319" t="s">
        <v>372</v>
      </c>
    </row>
    <row r="13189" spans="18:19" x14ac:dyDescent="0.2">
      <c r="R13189" s="334">
        <v>32324</v>
      </c>
      <c r="S13189" s="319" t="s">
        <v>372</v>
      </c>
    </row>
    <row r="13190" spans="18:19" x14ac:dyDescent="0.2">
      <c r="R13190" s="334">
        <v>32326</v>
      </c>
      <c r="S13190" s="319" t="s">
        <v>372</v>
      </c>
    </row>
    <row r="13191" spans="18:19" x14ac:dyDescent="0.2">
      <c r="R13191" s="334">
        <v>32327</v>
      </c>
      <c r="S13191" s="319" t="s">
        <v>372</v>
      </c>
    </row>
    <row r="13192" spans="18:19" x14ac:dyDescent="0.2">
      <c r="R13192" s="334">
        <v>32328</v>
      </c>
      <c r="S13192" s="319" t="s">
        <v>372</v>
      </c>
    </row>
    <row r="13193" spans="18:19" x14ac:dyDescent="0.2">
      <c r="R13193" s="334">
        <v>32329</v>
      </c>
      <c r="S13193" s="319" t="s">
        <v>372</v>
      </c>
    </row>
    <row r="13194" spans="18:19" x14ac:dyDescent="0.2">
      <c r="R13194" s="334">
        <v>32330</v>
      </c>
      <c r="S13194" s="319" t="s">
        <v>372</v>
      </c>
    </row>
    <row r="13195" spans="18:19" x14ac:dyDescent="0.2">
      <c r="R13195" s="334">
        <v>32331</v>
      </c>
      <c r="S13195" s="319" t="s">
        <v>372</v>
      </c>
    </row>
    <row r="13196" spans="18:19" x14ac:dyDescent="0.2">
      <c r="R13196" s="334">
        <v>32332</v>
      </c>
      <c r="S13196" s="319" t="s">
        <v>372</v>
      </c>
    </row>
    <row r="13197" spans="18:19" x14ac:dyDescent="0.2">
      <c r="R13197" s="334">
        <v>32333</v>
      </c>
      <c r="S13197" s="319" t="s">
        <v>372</v>
      </c>
    </row>
    <row r="13198" spans="18:19" x14ac:dyDescent="0.2">
      <c r="R13198" s="334">
        <v>32334</v>
      </c>
      <c r="S13198" s="319" t="s">
        <v>372</v>
      </c>
    </row>
    <row r="13199" spans="18:19" x14ac:dyDescent="0.2">
      <c r="R13199" s="334">
        <v>32336</v>
      </c>
      <c r="S13199" s="319" t="s">
        <v>372</v>
      </c>
    </row>
    <row r="13200" spans="18:19" x14ac:dyDescent="0.2">
      <c r="R13200" s="334">
        <v>32337</v>
      </c>
      <c r="S13200" s="319" t="s">
        <v>372</v>
      </c>
    </row>
    <row r="13201" spans="18:19" x14ac:dyDescent="0.2">
      <c r="R13201" s="334">
        <v>32340</v>
      </c>
      <c r="S13201" s="319" t="s">
        <v>372</v>
      </c>
    </row>
    <row r="13202" spans="18:19" x14ac:dyDescent="0.2">
      <c r="R13202" s="334">
        <v>32341</v>
      </c>
      <c r="S13202" s="319" t="s">
        <v>372</v>
      </c>
    </row>
    <row r="13203" spans="18:19" x14ac:dyDescent="0.2">
      <c r="R13203" s="334">
        <v>32343</v>
      </c>
      <c r="S13203" s="319" t="s">
        <v>372</v>
      </c>
    </row>
    <row r="13204" spans="18:19" x14ac:dyDescent="0.2">
      <c r="R13204" s="334">
        <v>32344</v>
      </c>
      <c r="S13204" s="319" t="s">
        <v>372</v>
      </c>
    </row>
    <row r="13205" spans="18:19" x14ac:dyDescent="0.2">
      <c r="R13205" s="334">
        <v>32345</v>
      </c>
      <c r="S13205" s="319" t="s">
        <v>372</v>
      </c>
    </row>
    <row r="13206" spans="18:19" x14ac:dyDescent="0.2">
      <c r="R13206" s="334">
        <v>32346</v>
      </c>
      <c r="S13206" s="319" t="s">
        <v>372</v>
      </c>
    </row>
    <row r="13207" spans="18:19" x14ac:dyDescent="0.2">
      <c r="R13207" s="334">
        <v>32347</v>
      </c>
      <c r="S13207" s="319" t="s">
        <v>372</v>
      </c>
    </row>
    <row r="13208" spans="18:19" x14ac:dyDescent="0.2">
      <c r="R13208" s="334">
        <v>32348</v>
      </c>
      <c r="S13208" s="319" t="s">
        <v>372</v>
      </c>
    </row>
    <row r="13209" spans="18:19" x14ac:dyDescent="0.2">
      <c r="R13209" s="334">
        <v>32350</v>
      </c>
      <c r="S13209" s="319" t="s">
        <v>372</v>
      </c>
    </row>
    <row r="13210" spans="18:19" x14ac:dyDescent="0.2">
      <c r="R13210" s="334">
        <v>32351</v>
      </c>
      <c r="S13210" s="319" t="s">
        <v>372</v>
      </c>
    </row>
    <row r="13211" spans="18:19" x14ac:dyDescent="0.2">
      <c r="R13211" s="334">
        <v>32352</v>
      </c>
      <c r="S13211" s="319" t="s">
        <v>372</v>
      </c>
    </row>
    <row r="13212" spans="18:19" x14ac:dyDescent="0.2">
      <c r="R13212" s="334">
        <v>32353</v>
      </c>
      <c r="S13212" s="319" t="s">
        <v>372</v>
      </c>
    </row>
    <row r="13213" spans="18:19" x14ac:dyDescent="0.2">
      <c r="R13213" s="334">
        <v>32355</v>
      </c>
      <c r="S13213" s="319" t="s">
        <v>372</v>
      </c>
    </row>
    <row r="13214" spans="18:19" x14ac:dyDescent="0.2">
      <c r="R13214" s="334">
        <v>32356</v>
      </c>
      <c r="S13214" s="319" t="s">
        <v>372</v>
      </c>
    </row>
    <row r="13215" spans="18:19" x14ac:dyDescent="0.2">
      <c r="R13215" s="334">
        <v>32357</v>
      </c>
      <c r="S13215" s="319" t="s">
        <v>372</v>
      </c>
    </row>
    <row r="13216" spans="18:19" x14ac:dyDescent="0.2">
      <c r="R13216" s="334">
        <v>32358</v>
      </c>
      <c r="S13216" s="319" t="s">
        <v>372</v>
      </c>
    </row>
    <row r="13217" spans="18:19" x14ac:dyDescent="0.2">
      <c r="R13217" s="334">
        <v>32359</v>
      </c>
      <c r="S13217" s="319" t="s">
        <v>372</v>
      </c>
    </row>
    <row r="13218" spans="18:19" x14ac:dyDescent="0.2">
      <c r="R13218" s="334">
        <v>32360</v>
      </c>
      <c r="S13218" s="319" t="s">
        <v>372</v>
      </c>
    </row>
    <row r="13219" spans="18:19" x14ac:dyDescent="0.2">
      <c r="R13219" s="334">
        <v>32361</v>
      </c>
      <c r="S13219" s="319" t="s">
        <v>372</v>
      </c>
    </row>
    <row r="13220" spans="18:19" x14ac:dyDescent="0.2">
      <c r="R13220" s="334">
        <v>32362</v>
      </c>
      <c r="S13220" s="319" t="s">
        <v>372</v>
      </c>
    </row>
    <row r="13221" spans="18:19" x14ac:dyDescent="0.2">
      <c r="R13221" s="334">
        <v>32395</v>
      </c>
      <c r="S13221" s="319" t="s">
        <v>372</v>
      </c>
    </row>
    <row r="13222" spans="18:19" x14ac:dyDescent="0.2">
      <c r="R13222" s="334">
        <v>32399</v>
      </c>
      <c r="S13222" s="319" t="s">
        <v>372</v>
      </c>
    </row>
    <row r="13223" spans="18:19" x14ac:dyDescent="0.2">
      <c r="R13223" s="334">
        <v>32401</v>
      </c>
      <c r="S13223" s="319" t="s">
        <v>378</v>
      </c>
    </row>
    <row r="13224" spans="18:19" x14ac:dyDescent="0.2">
      <c r="R13224" s="334">
        <v>32402</v>
      </c>
      <c r="S13224" s="319" t="s">
        <v>378</v>
      </c>
    </row>
    <row r="13225" spans="18:19" x14ac:dyDescent="0.2">
      <c r="R13225" s="334">
        <v>32403</v>
      </c>
      <c r="S13225" s="319" t="s">
        <v>378</v>
      </c>
    </row>
    <row r="13226" spans="18:19" x14ac:dyDescent="0.2">
      <c r="R13226" s="334">
        <v>32404</v>
      </c>
      <c r="S13226" s="319" t="s">
        <v>378</v>
      </c>
    </row>
    <row r="13227" spans="18:19" x14ac:dyDescent="0.2">
      <c r="R13227" s="334">
        <v>32405</v>
      </c>
      <c r="S13227" s="319" t="s">
        <v>378</v>
      </c>
    </row>
    <row r="13228" spans="18:19" x14ac:dyDescent="0.2">
      <c r="R13228" s="334">
        <v>32406</v>
      </c>
      <c r="S13228" s="319" t="s">
        <v>378</v>
      </c>
    </row>
    <row r="13229" spans="18:19" x14ac:dyDescent="0.2">
      <c r="R13229" s="334">
        <v>32407</v>
      </c>
      <c r="S13229" s="319" t="s">
        <v>378</v>
      </c>
    </row>
    <row r="13230" spans="18:19" x14ac:dyDescent="0.2">
      <c r="R13230" s="334">
        <v>32408</v>
      </c>
      <c r="S13230" s="319" t="s">
        <v>378</v>
      </c>
    </row>
    <row r="13231" spans="18:19" x14ac:dyDescent="0.2">
      <c r="R13231" s="334">
        <v>32409</v>
      </c>
      <c r="S13231" s="319" t="s">
        <v>378</v>
      </c>
    </row>
    <row r="13232" spans="18:19" x14ac:dyDescent="0.2">
      <c r="R13232" s="334">
        <v>32410</v>
      </c>
      <c r="S13232" s="319" t="s">
        <v>378</v>
      </c>
    </row>
    <row r="13233" spans="18:19" x14ac:dyDescent="0.2">
      <c r="R13233" s="334">
        <v>32411</v>
      </c>
      <c r="S13233" s="319" t="s">
        <v>378</v>
      </c>
    </row>
    <row r="13234" spans="18:19" x14ac:dyDescent="0.2">
      <c r="R13234" s="334">
        <v>32412</v>
      </c>
      <c r="S13234" s="319" t="s">
        <v>378</v>
      </c>
    </row>
    <row r="13235" spans="18:19" x14ac:dyDescent="0.2">
      <c r="R13235" s="334">
        <v>32413</v>
      </c>
      <c r="S13235" s="319" t="s">
        <v>378</v>
      </c>
    </row>
    <row r="13236" spans="18:19" x14ac:dyDescent="0.2">
      <c r="R13236" s="334">
        <v>32417</v>
      </c>
      <c r="S13236" s="319" t="s">
        <v>378</v>
      </c>
    </row>
    <row r="13237" spans="18:19" x14ac:dyDescent="0.2">
      <c r="R13237" s="334">
        <v>32420</v>
      </c>
      <c r="S13237" s="319" t="s">
        <v>378</v>
      </c>
    </row>
    <row r="13238" spans="18:19" x14ac:dyDescent="0.2">
      <c r="R13238" s="334">
        <v>32421</v>
      </c>
      <c r="S13238" s="319" t="s">
        <v>378</v>
      </c>
    </row>
    <row r="13239" spans="18:19" x14ac:dyDescent="0.2">
      <c r="R13239" s="334">
        <v>32422</v>
      </c>
      <c r="S13239" s="319" t="s">
        <v>378</v>
      </c>
    </row>
    <row r="13240" spans="18:19" x14ac:dyDescent="0.2">
      <c r="R13240" s="334">
        <v>32423</v>
      </c>
      <c r="S13240" s="319" t="s">
        <v>378</v>
      </c>
    </row>
    <row r="13241" spans="18:19" x14ac:dyDescent="0.2">
      <c r="R13241" s="334">
        <v>32424</v>
      </c>
      <c r="S13241" s="319" t="s">
        <v>378</v>
      </c>
    </row>
    <row r="13242" spans="18:19" x14ac:dyDescent="0.2">
      <c r="R13242" s="334">
        <v>32425</v>
      </c>
      <c r="S13242" s="319" t="s">
        <v>378</v>
      </c>
    </row>
    <row r="13243" spans="18:19" x14ac:dyDescent="0.2">
      <c r="R13243" s="334">
        <v>32426</v>
      </c>
      <c r="S13243" s="319" t="s">
        <v>378</v>
      </c>
    </row>
    <row r="13244" spans="18:19" x14ac:dyDescent="0.2">
      <c r="R13244" s="334">
        <v>32427</v>
      </c>
      <c r="S13244" s="319" t="s">
        <v>378</v>
      </c>
    </row>
    <row r="13245" spans="18:19" x14ac:dyDescent="0.2">
      <c r="R13245" s="334">
        <v>32428</v>
      </c>
      <c r="S13245" s="319" t="s">
        <v>378</v>
      </c>
    </row>
    <row r="13246" spans="18:19" x14ac:dyDescent="0.2">
      <c r="R13246" s="334">
        <v>32430</v>
      </c>
      <c r="S13246" s="319" t="s">
        <v>378</v>
      </c>
    </row>
    <row r="13247" spans="18:19" x14ac:dyDescent="0.2">
      <c r="R13247" s="334">
        <v>32431</v>
      </c>
      <c r="S13247" s="319" t="s">
        <v>378</v>
      </c>
    </row>
    <row r="13248" spans="18:19" x14ac:dyDescent="0.2">
      <c r="R13248" s="334">
        <v>32432</v>
      </c>
      <c r="S13248" s="319" t="s">
        <v>378</v>
      </c>
    </row>
    <row r="13249" spans="18:19" x14ac:dyDescent="0.2">
      <c r="R13249" s="334">
        <v>32433</v>
      </c>
      <c r="S13249" s="319" t="s">
        <v>378</v>
      </c>
    </row>
    <row r="13250" spans="18:19" x14ac:dyDescent="0.2">
      <c r="R13250" s="334">
        <v>32434</v>
      </c>
      <c r="S13250" s="319" t="s">
        <v>378</v>
      </c>
    </row>
    <row r="13251" spans="18:19" x14ac:dyDescent="0.2">
      <c r="R13251" s="334">
        <v>32435</v>
      </c>
      <c r="S13251" s="319" t="s">
        <v>378</v>
      </c>
    </row>
    <row r="13252" spans="18:19" x14ac:dyDescent="0.2">
      <c r="R13252" s="334">
        <v>32437</v>
      </c>
      <c r="S13252" s="319" t="s">
        <v>378</v>
      </c>
    </row>
    <row r="13253" spans="18:19" x14ac:dyDescent="0.2">
      <c r="R13253" s="334">
        <v>32438</v>
      </c>
      <c r="S13253" s="319" t="s">
        <v>378</v>
      </c>
    </row>
    <row r="13254" spans="18:19" x14ac:dyDescent="0.2">
      <c r="R13254" s="334">
        <v>32439</v>
      </c>
      <c r="S13254" s="319" t="s">
        <v>378</v>
      </c>
    </row>
    <row r="13255" spans="18:19" x14ac:dyDescent="0.2">
      <c r="R13255" s="334">
        <v>32440</v>
      </c>
      <c r="S13255" s="319" t="s">
        <v>378</v>
      </c>
    </row>
    <row r="13256" spans="18:19" x14ac:dyDescent="0.2">
      <c r="R13256" s="334">
        <v>32442</v>
      </c>
      <c r="S13256" s="319" t="s">
        <v>378</v>
      </c>
    </row>
    <row r="13257" spans="18:19" x14ac:dyDescent="0.2">
      <c r="R13257" s="334">
        <v>32443</v>
      </c>
      <c r="S13257" s="319" t="s">
        <v>378</v>
      </c>
    </row>
    <row r="13258" spans="18:19" x14ac:dyDescent="0.2">
      <c r="R13258" s="334">
        <v>32444</v>
      </c>
      <c r="S13258" s="319" t="s">
        <v>378</v>
      </c>
    </row>
    <row r="13259" spans="18:19" x14ac:dyDescent="0.2">
      <c r="R13259" s="334">
        <v>32445</v>
      </c>
      <c r="S13259" s="319" t="s">
        <v>378</v>
      </c>
    </row>
    <row r="13260" spans="18:19" x14ac:dyDescent="0.2">
      <c r="R13260" s="334">
        <v>32446</v>
      </c>
      <c r="S13260" s="319" t="s">
        <v>378</v>
      </c>
    </row>
    <row r="13261" spans="18:19" x14ac:dyDescent="0.2">
      <c r="R13261" s="334">
        <v>32447</v>
      </c>
      <c r="S13261" s="319" t="s">
        <v>378</v>
      </c>
    </row>
    <row r="13262" spans="18:19" x14ac:dyDescent="0.2">
      <c r="R13262" s="334">
        <v>32448</v>
      </c>
      <c r="S13262" s="319" t="s">
        <v>378</v>
      </c>
    </row>
    <row r="13263" spans="18:19" x14ac:dyDescent="0.2">
      <c r="R13263" s="334">
        <v>32449</v>
      </c>
      <c r="S13263" s="319" t="s">
        <v>378</v>
      </c>
    </row>
    <row r="13264" spans="18:19" x14ac:dyDescent="0.2">
      <c r="R13264" s="334">
        <v>32452</v>
      </c>
      <c r="S13264" s="319" t="s">
        <v>378</v>
      </c>
    </row>
    <row r="13265" spans="18:19" x14ac:dyDescent="0.2">
      <c r="R13265" s="334">
        <v>32455</v>
      </c>
      <c r="S13265" s="319" t="s">
        <v>378</v>
      </c>
    </row>
    <row r="13266" spans="18:19" x14ac:dyDescent="0.2">
      <c r="R13266" s="334">
        <v>32456</v>
      </c>
      <c r="S13266" s="319" t="s">
        <v>372</v>
      </c>
    </row>
    <row r="13267" spans="18:19" x14ac:dyDescent="0.2">
      <c r="R13267" s="334">
        <v>32457</v>
      </c>
      <c r="S13267" s="319" t="s">
        <v>372</v>
      </c>
    </row>
    <row r="13268" spans="18:19" x14ac:dyDescent="0.2">
      <c r="R13268" s="334">
        <v>32459</v>
      </c>
      <c r="S13268" s="319" t="s">
        <v>378</v>
      </c>
    </row>
    <row r="13269" spans="18:19" x14ac:dyDescent="0.2">
      <c r="R13269" s="334">
        <v>32460</v>
      </c>
      <c r="S13269" s="319" t="s">
        <v>378</v>
      </c>
    </row>
    <row r="13270" spans="18:19" x14ac:dyDescent="0.2">
      <c r="R13270" s="334">
        <v>32461</v>
      </c>
      <c r="S13270" s="319" t="s">
        <v>378</v>
      </c>
    </row>
    <row r="13271" spans="18:19" x14ac:dyDescent="0.2">
      <c r="R13271" s="334">
        <v>32462</v>
      </c>
      <c r="S13271" s="319" t="s">
        <v>378</v>
      </c>
    </row>
    <row r="13272" spans="18:19" x14ac:dyDescent="0.2">
      <c r="R13272" s="334">
        <v>32463</v>
      </c>
      <c r="S13272" s="319" t="s">
        <v>378</v>
      </c>
    </row>
    <row r="13273" spans="18:19" x14ac:dyDescent="0.2">
      <c r="R13273" s="334">
        <v>32464</v>
      </c>
      <c r="S13273" s="319" t="s">
        <v>378</v>
      </c>
    </row>
    <row r="13274" spans="18:19" x14ac:dyDescent="0.2">
      <c r="R13274" s="334">
        <v>32465</v>
      </c>
      <c r="S13274" s="319" t="s">
        <v>378</v>
      </c>
    </row>
    <row r="13275" spans="18:19" x14ac:dyDescent="0.2">
      <c r="R13275" s="334">
        <v>32466</v>
      </c>
      <c r="S13275" s="319" t="s">
        <v>378</v>
      </c>
    </row>
    <row r="13276" spans="18:19" x14ac:dyDescent="0.2">
      <c r="R13276" s="334">
        <v>32501</v>
      </c>
      <c r="S13276" s="319" t="s">
        <v>378</v>
      </c>
    </row>
    <row r="13277" spans="18:19" x14ac:dyDescent="0.2">
      <c r="R13277" s="334">
        <v>32502</v>
      </c>
      <c r="S13277" s="319" t="s">
        <v>378</v>
      </c>
    </row>
    <row r="13278" spans="18:19" x14ac:dyDescent="0.2">
      <c r="R13278" s="334">
        <v>32503</v>
      </c>
      <c r="S13278" s="319" t="s">
        <v>378</v>
      </c>
    </row>
    <row r="13279" spans="18:19" x14ac:dyDescent="0.2">
      <c r="R13279" s="334">
        <v>32504</v>
      </c>
      <c r="S13279" s="319" t="s">
        <v>378</v>
      </c>
    </row>
    <row r="13280" spans="18:19" x14ac:dyDescent="0.2">
      <c r="R13280" s="334">
        <v>32505</v>
      </c>
      <c r="S13280" s="319" t="s">
        <v>378</v>
      </c>
    </row>
    <row r="13281" spans="18:19" x14ac:dyDescent="0.2">
      <c r="R13281" s="334">
        <v>32506</v>
      </c>
      <c r="S13281" s="319" t="s">
        <v>378</v>
      </c>
    </row>
    <row r="13282" spans="18:19" x14ac:dyDescent="0.2">
      <c r="R13282" s="334">
        <v>32507</v>
      </c>
      <c r="S13282" s="319" t="s">
        <v>378</v>
      </c>
    </row>
    <row r="13283" spans="18:19" x14ac:dyDescent="0.2">
      <c r="R13283" s="334">
        <v>32508</v>
      </c>
      <c r="S13283" s="319" t="s">
        <v>378</v>
      </c>
    </row>
    <row r="13284" spans="18:19" x14ac:dyDescent="0.2">
      <c r="R13284" s="334">
        <v>32509</v>
      </c>
      <c r="S13284" s="319" t="s">
        <v>378</v>
      </c>
    </row>
    <row r="13285" spans="18:19" x14ac:dyDescent="0.2">
      <c r="R13285" s="334">
        <v>32511</v>
      </c>
      <c r="S13285" s="319" t="s">
        <v>378</v>
      </c>
    </row>
    <row r="13286" spans="18:19" x14ac:dyDescent="0.2">
      <c r="R13286" s="334">
        <v>32512</v>
      </c>
      <c r="S13286" s="319" t="s">
        <v>378</v>
      </c>
    </row>
    <row r="13287" spans="18:19" x14ac:dyDescent="0.2">
      <c r="R13287" s="334">
        <v>32513</v>
      </c>
      <c r="S13287" s="319" t="s">
        <v>378</v>
      </c>
    </row>
    <row r="13288" spans="18:19" x14ac:dyDescent="0.2">
      <c r="R13288" s="334">
        <v>32514</v>
      </c>
      <c r="S13288" s="319" t="s">
        <v>378</v>
      </c>
    </row>
    <row r="13289" spans="18:19" x14ac:dyDescent="0.2">
      <c r="R13289" s="334">
        <v>32516</v>
      </c>
      <c r="S13289" s="319" t="s">
        <v>378</v>
      </c>
    </row>
    <row r="13290" spans="18:19" x14ac:dyDescent="0.2">
      <c r="R13290" s="334">
        <v>32520</v>
      </c>
      <c r="S13290" s="319" t="s">
        <v>378</v>
      </c>
    </row>
    <row r="13291" spans="18:19" x14ac:dyDescent="0.2">
      <c r="R13291" s="334">
        <v>32521</v>
      </c>
      <c r="S13291" s="319" t="s">
        <v>378</v>
      </c>
    </row>
    <row r="13292" spans="18:19" x14ac:dyDescent="0.2">
      <c r="R13292" s="334">
        <v>32522</v>
      </c>
      <c r="S13292" s="319" t="s">
        <v>378</v>
      </c>
    </row>
    <row r="13293" spans="18:19" x14ac:dyDescent="0.2">
      <c r="R13293" s="334">
        <v>32523</v>
      </c>
      <c r="S13293" s="319" t="s">
        <v>378</v>
      </c>
    </row>
    <row r="13294" spans="18:19" x14ac:dyDescent="0.2">
      <c r="R13294" s="334">
        <v>32524</v>
      </c>
      <c r="S13294" s="319" t="s">
        <v>378</v>
      </c>
    </row>
    <row r="13295" spans="18:19" x14ac:dyDescent="0.2">
      <c r="R13295" s="334">
        <v>32526</v>
      </c>
      <c r="S13295" s="319" t="s">
        <v>378</v>
      </c>
    </row>
    <row r="13296" spans="18:19" x14ac:dyDescent="0.2">
      <c r="R13296" s="334">
        <v>32530</v>
      </c>
      <c r="S13296" s="319" t="s">
        <v>378</v>
      </c>
    </row>
    <row r="13297" spans="18:19" x14ac:dyDescent="0.2">
      <c r="R13297" s="334">
        <v>32531</v>
      </c>
      <c r="S13297" s="319" t="s">
        <v>378</v>
      </c>
    </row>
    <row r="13298" spans="18:19" x14ac:dyDescent="0.2">
      <c r="R13298" s="334">
        <v>32533</v>
      </c>
      <c r="S13298" s="319" t="s">
        <v>378</v>
      </c>
    </row>
    <row r="13299" spans="18:19" x14ac:dyDescent="0.2">
      <c r="R13299" s="334">
        <v>32534</v>
      </c>
      <c r="S13299" s="319" t="s">
        <v>378</v>
      </c>
    </row>
    <row r="13300" spans="18:19" x14ac:dyDescent="0.2">
      <c r="R13300" s="334">
        <v>32535</v>
      </c>
      <c r="S13300" s="319" t="s">
        <v>378</v>
      </c>
    </row>
    <row r="13301" spans="18:19" x14ac:dyDescent="0.2">
      <c r="R13301" s="334">
        <v>32536</v>
      </c>
      <c r="S13301" s="319" t="s">
        <v>378</v>
      </c>
    </row>
    <row r="13302" spans="18:19" x14ac:dyDescent="0.2">
      <c r="R13302" s="334">
        <v>32537</v>
      </c>
      <c r="S13302" s="319" t="s">
        <v>378</v>
      </c>
    </row>
    <row r="13303" spans="18:19" x14ac:dyDescent="0.2">
      <c r="R13303" s="334">
        <v>32538</v>
      </c>
      <c r="S13303" s="319" t="s">
        <v>378</v>
      </c>
    </row>
    <row r="13304" spans="18:19" x14ac:dyDescent="0.2">
      <c r="R13304" s="334">
        <v>32539</v>
      </c>
      <c r="S13304" s="319" t="s">
        <v>378</v>
      </c>
    </row>
    <row r="13305" spans="18:19" x14ac:dyDescent="0.2">
      <c r="R13305" s="334">
        <v>32540</v>
      </c>
      <c r="S13305" s="319" t="s">
        <v>378</v>
      </c>
    </row>
    <row r="13306" spans="18:19" x14ac:dyDescent="0.2">
      <c r="R13306" s="334">
        <v>32541</v>
      </c>
      <c r="S13306" s="319" t="s">
        <v>378</v>
      </c>
    </row>
    <row r="13307" spans="18:19" x14ac:dyDescent="0.2">
      <c r="R13307" s="334">
        <v>32542</v>
      </c>
      <c r="S13307" s="319" t="s">
        <v>378</v>
      </c>
    </row>
    <row r="13308" spans="18:19" x14ac:dyDescent="0.2">
      <c r="R13308" s="334">
        <v>32544</v>
      </c>
      <c r="S13308" s="319" t="s">
        <v>378</v>
      </c>
    </row>
    <row r="13309" spans="18:19" x14ac:dyDescent="0.2">
      <c r="R13309" s="334">
        <v>32547</v>
      </c>
      <c r="S13309" s="319" t="s">
        <v>378</v>
      </c>
    </row>
    <row r="13310" spans="18:19" x14ac:dyDescent="0.2">
      <c r="R13310" s="334">
        <v>32548</v>
      </c>
      <c r="S13310" s="319" t="s">
        <v>378</v>
      </c>
    </row>
    <row r="13311" spans="18:19" x14ac:dyDescent="0.2">
      <c r="R13311" s="334">
        <v>32549</v>
      </c>
      <c r="S13311" s="319" t="s">
        <v>378</v>
      </c>
    </row>
    <row r="13312" spans="18:19" x14ac:dyDescent="0.2">
      <c r="R13312" s="334">
        <v>32550</v>
      </c>
      <c r="S13312" s="319" t="s">
        <v>378</v>
      </c>
    </row>
    <row r="13313" spans="18:19" x14ac:dyDescent="0.2">
      <c r="R13313" s="334">
        <v>32559</v>
      </c>
      <c r="S13313" s="319" t="s">
        <v>378</v>
      </c>
    </row>
    <row r="13314" spans="18:19" x14ac:dyDescent="0.2">
      <c r="R13314" s="334">
        <v>32560</v>
      </c>
      <c r="S13314" s="319" t="s">
        <v>378</v>
      </c>
    </row>
    <row r="13315" spans="18:19" x14ac:dyDescent="0.2">
      <c r="R13315" s="334">
        <v>32561</v>
      </c>
      <c r="S13315" s="319" t="s">
        <v>378</v>
      </c>
    </row>
    <row r="13316" spans="18:19" x14ac:dyDescent="0.2">
      <c r="R13316" s="334">
        <v>32562</v>
      </c>
      <c r="S13316" s="319" t="s">
        <v>378</v>
      </c>
    </row>
    <row r="13317" spans="18:19" x14ac:dyDescent="0.2">
      <c r="R13317" s="334">
        <v>32563</v>
      </c>
      <c r="S13317" s="319" t="s">
        <v>378</v>
      </c>
    </row>
    <row r="13318" spans="18:19" x14ac:dyDescent="0.2">
      <c r="R13318" s="334">
        <v>32564</v>
      </c>
      <c r="S13318" s="319" t="s">
        <v>378</v>
      </c>
    </row>
    <row r="13319" spans="18:19" x14ac:dyDescent="0.2">
      <c r="R13319" s="334">
        <v>32565</v>
      </c>
      <c r="S13319" s="319" t="s">
        <v>378</v>
      </c>
    </row>
    <row r="13320" spans="18:19" x14ac:dyDescent="0.2">
      <c r="R13320" s="334">
        <v>32566</v>
      </c>
      <c r="S13320" s="319" t="s">
        <v>378</v>
      </c>
    </row>
    <row r="13321" spans="18:19" x14ac:dyDescent="0.2">
      <c r="R13321" s="334">
        <v>32567</v>
      </c>
      <c r="S13321" s="319" t="s">
        <v>378</v>
      </c>
    </row>
    <row r="13322" spans="18:19" x14ac:dyDescent="0.2">
      <c r="R13322" s="334">
        <v>32568</v>
      </c>
      <c r="S13322" s="319" t="s">
        <v>378</v>
      </c>
    </row>
    <row r="13323" spans="18:19" x14ac:dyDescent="0.2">
      <c r="R13323" s="334">
        <v>32569</v>
      </c>
      <c r="S13323" s="319" t="s">
        <v>378</v>
      </c>
    </row>
    <row r="13324" spans="18:19" x14ac:dyDescent="0.2">
      <c r="R13324" s="334">
        <v>32570</v>
      </c>
      <c r="S13324" s="319" t="s">
        <v>378</v>
      </c>
    </row>
    <row r="13325" spans="18:19" x14ac:dyDescent="0.2">
      <c r="R13325" s="334">
        <v>32571</v>
      </c>
      <c r="S13325" s="319" t="s">
        <v>378</v>
      </c>
    </row>
    <row r="13326" spans="18:19" x14ac:dyDescent="0.2">
      <c r="R13326" s="334">
        <v>32572</v>
      </c>
      <c r="S13326" s="319" t="s">
        <v>378</v>
      </c>
    </row>
    <row r="13327" spans="18:19" x14ac:dyDescent="0.2">
      <c r="R13327" s="334">
        <v>32577</v>
      </c>
      <c r="S13327" s="319" t="s">
        <v>378</v>
      </c>
    </row>
    <row r="13328" spans="18:19" x14ac:dyDescent="0.2">
      <c r="R13328" s="334">
        <v>32578</v>
      </c>
      <c r="S13328" s="319" t="s">
        <v>378</v>
      </c>
    </row>
    <row r="13329" spans="18:19" x14ac:dyDescent="0.2">
      <c r="R13329" s="334">
        <v>32579</v>
      </c>
      <c r="S13329" s="319" t="s">
        <v>378</v>
      </c>
    </row>
    <row r="13330" spans="18:19" x14ac:dyDescent="0.2">
      <c r="R13330" s="334">
        <v>32580</v>
      </c>
      <c r="S13330" s="319" t="s">
        <v>378</v>
      </c>
    </row>
    <row r="13331" spans="18:19" x14ac:dyDescent="0.2">
      <c r="R13331" s="334">
        <v>32583</v>
      </c>
      <c r="S13331" s="319" t="s">
        <v>378</v>
      </c>
    </row>
    <row r="13332" spans="18:19" x14ac:dyDescent="0.2">
      <c r="R13332" s="334">
        <v>32588</v>
      </c>
      <c r="S13332" s="319" t="s">
        <v>378</v>
      </c>
    </row>
    <row r="13333" spans="18:19" x14ac:dyDescent="0.2">
      <c r="R13333" s="334">
        <v>32591</v>
      </c>
      <c r="S13333" s="319" t="s">
        <v>378</v>
      </c>
    </row>
    <row r="13334" spans="18:19" x14ac:dyDescent="0.2">
      <c r="R13334" s="334">
        <v>32601</v>
      </c>
      <c r="S13334" s="319" t="s">
        <v>372</v>
      </c>
    </row>
    <row r="13335" spans="18:19" x14ac:dyDescent="0.2">
      <c r="R13335" s="334">
        <v>32602</v>
      </c>
      <c r="S13335" s="319" t="s">
        <v>372</v>
      </c>
    </row>
    <row r="13336" spans="18:19" x14ac:dyDescent="0.2">
      <c r="R13336" s="334">
        <v>32603</v>
      </c>
      <c r="S13336" s="319" t="s">
        <v>372</v>
      </c>
    </row>
    <row r="13337" spans="18:19" x14ac:dyDescent="0.2">
      <c r="R13337" s="334">
        <v>32604</v>
      </c>
      <c r="S13337" s="319" t="s">
        <v>372</v>
      </c>
    </row>
    <row r="13338" spans="18:19" x14ac:dyDescent="0.2">
      <c r="R13338" s="334">
        <v>32605</v>
      </c>
      <c r="S13338" s="319" t="s">
        <v>372</v>
      </c>
    </row>
    <row r="13339" spans="18:19" x14ac:dyDescent="0.2">
      <c r="R13339" s="334">
        <v>32606</v>
      </c>
      <c r="S13339" s="319" t="s">
        <v>372</v>
      </c>
    </row>
    <row r="13340" spans="18:19" x14ac:dyDescent="0.2">
      <c r="R13340" s="334">
        <v>32607</v>
      </c>
      <c r="S13340" s="319" t="s">
        <v>372</v>
      </c>
    </row>
    <row r="13341" spans="18:19" x14ac:dyDescent="0.2">
      <c r="R13341" s="334">
        <v>32608</v>
      </c>
      <c r="S13341" s="319" t="s">
        <v>372</v>
      </c>
    </row>
    <row r="13342" spans="18:19" x14ac:dyDescent="0.2">
      <c r="R13342" s="334">
        <v>32609</v>
      </c>
      <c r="S13342" s="319" t="s">
        <v>372</v>
      </c>
    </row>
    <row r="13343" spans="18:19" x14ac:dyDescent="0.2">
      <c r="R13343" s="334">
        <v>32610</v>
      </c>
      <c r="S13343" s="319" t="s">
        <v>372</v>
      </c>
    </row>
    <row r="13344" spans="18:19" x14ac:dyDescent="0.2">
      <c r="R13344" s="334">
        <v>32611</v>
      </c>
      <c r="S13344" s="319" t="s">
        <v>372</v>
      </c>
    </row>
    <row r="13345" spans="18:19" x14ac:dyDescent="0.2">
      <c r="R13345" s="334">
        <v>32612</v>
      </c>
      <c r="S13345" s="319" t="s">
        <v>372</v>
      </c>
    </row>
    <row r="13346" spans="18:19" x14ac:dyDescent="0.2">
      <c r="R13346" s="334">
        <v>32614</v>
      </c>
      <c r="S13346" s="319" t="s">
        <v>372</v>
      </c>
    </row>
    <row r="13347" spans="18:19" x14ac:dyDescent="0.2">
      <c r="R13347" s="334">
        <v>32615</v>
      </c>
      <c r="S13347" s="319" t="s">
        <v>372</v>
      </c>
    </row>
    <row r="13348" spans="18:19" x14ac:dyDescent="0.2">
      <c r="R13348" s="334">
        <v>32616</v>
      </c>
      <c r="S13348" s="319" t="s">
        <v>372</v>
      </c>
    </row>
    <row r="13349" spans="18:19" x14ac:dyDescent="0.2">
      <c r="R13349" s="334">
        <v>32617</v>
      </c>
      <c r="S13349" s="319" t="s">
        <v>372</v>
      </c>
    </row>
    <row r="13350" spans="18:19" x14ac:dyDescent="0.2">
      <c r="R13350" s="334">
        <v>32618</v>
      </c>
      <c r="S13350" s="319" t="s">
        <v>372</v>
      </c>
    </row>
    <row r="13351" spans="18:19" x14ac:dyDescent="0.2">
      <c r="R13351" s="334">
        <v>32619</v>
      </c>
      <c r="S13351" s="319" t="s">
        <v>372</v>
      </c>
    </row>
    <row r="13352" spans="18:19" x14ac:dyDescent="0.2">
      <c r="R13352" s="334">
        <v>32621</v>
      </c>
      <c r="S13352" s="319" t="s">
        <v>372</v>
      </c>
    </row>
    <row r="13353" spans="18:19" x14ac:dyDescent="0.2">
      <c r="R13353" s="334">
        <v>32622</v>
      </c>
      <c r="S13353" s="319" t="s">
        <v>372</v>
      </c>
    </row>
    <row r="13354" spans="18:19" x14ac:dyDescent="0.2">
      <c r="R13354" s="334">
        <v>32625</v>
      </c>
      <c r="S13354" s="319" t="s">
        <v>372</v>
      </c>
    </row>
    <row r="13355" spans="18:19" x14ac:dyDescent="0.2">
      <c r="R13355" s="334">
        <v>32626</v>
      </c>
      <c r="S13355" s="319" t="s">
        <v>372</v>
      </c>
    </row>
    <row r="13356" spans="18:19" x14ac:dyDescent="0.2">
      <c r="R13356" s="334">
        <v>32627</v>
      </c>
      <c r="S13356" s="319" t="s">
        <v>372</v>
      </c>
    </row>
    <row r="13357" spans="18:19" x14ac:dyDescent="0.2">
      <c r="R13357" s="334">
        <v>32628</v>
      </c>
      <c r="S13357" s="319" t="s">
        <v>372</v>
      </c>
    </row>
    <row r="13358" spans="18:19" x14ac:dyDescent="0.2">
      <c r="R13358" s="334">
        <v>32631</v>
      </c>
      <c r="S13358" s="319" t="s">
        <v>372</v>
      </c>
    </row>
    <row r="13359" spans="18:19" x14ac:dyDescent="0.2">
      <c r="R13359" s="334">
        <v>32633</v>
      </c>
      <c r="S13359" s="319" t="s">
        <v>372</v>
      </c>
    </row>
    <row r="13360" spans="18:19" x14ac:dyDescent="0.2">
      <c r="R13360" s="334">
        <v>32634</v>
      </c>
      <c r="S13360" s="319" t="s">
        <v>372</v>
      </c>
    </row>
    <row r="13361" spans="18:19" x14ac:dyDescent="0.2">
      <c r="R13361" s="334">
        <v>32635</v>
      </c>
      <c r="S13361" s="319" t="s">
        <v>372</v>
      </c>
    </row>
    <row r="13362" spans="18:19" x14ac:dyDescent="0.2">
      <c r="R13362" s="334">
        <v>32639</v>
      </c>
      <c r="S13362" s="319" t="s">
        <v>372</v>
      </c>
    </row>
    <row r="13363" spans="18:19" x14ac:dyDescent="0.2">
      <c r="R13363" s="334">
        <v>32640</v>
      </c>
      <c r="S13363" s="319" t="s">
        <v>372</v>
      </c>
    </row>
    <row r="13364" spans="18:19" x14ac:dyDescent="0.2">
      <c r="R13364" s="334">
        <v>32641</v>
      </c>
      <c r="S13364" s="319" t="s">
        <v>372</v>
      </c>
    </row>
    <row r="13365" spans="18:19" x14ac:dyDescent="0.2">
      <c r="R13365" s="334">
        <v>32643</v>
      </c>
      <c r="S13365" s="319" t="s">
        <v>372</v>
      </c>
    </row>
    <row r="13366" spans="18:19" x14ac:dyDescent="0.2">
      <c r="R13366" s="334">
        <v>32644</v>
      </c>
      <c r="S13366" s="319" t="s">
        <v>372</v>
      </c>
    </row>
    <row r="13367" spans="18:19" x14ac:dyDescent="0.2">
      <c r="R13367" s="334">
        <v>32648</v>
      </c>
      <c r="S13367" s="319" t="s">
        <v>372</v>
      </c>
    </row>
    <row r="13368" spans="18:19" x14ac:dyDescent="0.2">
      <c r="R13368" s="334">
        <v>32653</v>
      </c>
      <c r="S13368" s="319" t="s">
        <v>372</v>
      </c>
    </row>
    <row r="13369" spans="18:19" x14ac:dyDescent="0.2">
      <c r="R13369" s="334">
        <v>32654</v>
      </c>
      <c r="S13369" s="319" t="s">
        <v>372</v>
      </c>
    </row>
    <row r="13370" spans="18:19" x14ac:dyDescent="0.2">
      <c r="R13370" s="334">
        <v>32655</v>
      </c>
      <c r="S13370" s="319" t="s">
        <v>372</v>
      </c>
    </row>
    <row r="13371" spans="18:19" x14ac:dyDescent="0.2">
      <c r="R13371" s="334">
        <v>32656</v>
      </c>
      <c r="S13371" s="319" t="s">
        <v>372</v>
      </c>
    </row>
    <row r="13372" spans="18:19" x14ac:dyDescent="0.2">
      <c r="R13372" s="334">
        <v>32658</v>
      </c>
      <c r="S13372" s="319" t="s">
        <v>372</v>
      </c>
    </row>
    <row r="13373" spans="18:19" x14ac:dyDescent="0.2">
      <c r="R13373" s="334">
        <v>32662</v>
      </c>
      <c r="S13373" s="319" t="s">
        <v>372</v>
      </c>
    </row>
    <row r="13374" spans="18:19" x14ac:dyDescent="0.2">
      <c r="R13374" s="334">
        <v>32663</v>
      </c>
      <c r="S13374" s="319" t="s">
        <v>372</v>
      </c>
    </row>
    <row r="13375" spans="18:19" x14ac:dyDescent="0.2">
      <c r="R13375" s="334">
        <v>32664</v>
      </c>
      <c r="S13375" s="319" t="s">
        <v>372</v>
      </c>
    </row>
    <row r="13376" spans="18:19" x14ac:dyDescent="0.2">
      <c r="R13376" s="334">
        <v>32666</v>
      </c>
      <c r="S13376" s="319" t="s">
        <v>372</v>
      </c>
    </row>
    <row r="13377" spans="18:19" x14ac:dyDescent="0.2">
      <c r="R13377" s="334">
        <v>32667</v>
      </c>
      <c r="S13377" s="319" t="s">
        <v>372</v>
      </c>
    </row>
    <row r="13378" spans="18:19" x14ac:dyDescent="0.2">
      <c r="R13378" s="334">
        <v>32668</v>
      </c>
      <c r="S13378" s="319" t="s">
        <v>372</v>
      </c>
    </row>
    <row r="13379" spans="18:19" x14ac:dyDescent="0.2">
      <c r="R13379" s="334">
        <v>32669</v>
      </c>
      <c r="S13379" s="319" t="s">
        <v>372</v>
      </c>
    </row>
    <row r="13380" spans="18:19" x14ac:dyDescent="0.2">
      <c r="R13380" s="334">
        <v>32680</v>
      </c>
      <c r="S13380" s="319" t="s">
        <v>372</v>
      </c>
    </row>
    <row r="13381" spans="18:19" x14ac:dyDescent="0.2">
      <c r="R13381" s="334">
        <v>32681</v>
      </c>
      <c r="S13381" s="319" t="s">
        <v>372</v>
      </c>
    </row>
    <row r="13382" spans="18:19" x14ac:dyDescent="0.2">
      <c r="R13382" s="334">
        <v>32683</v>
      </c>
      <c r="S13382" s="319" t="s">
        <v>372</v>
      </c>
    </row>
    <row r="13383" spans="18:19" x14ac:dyDescent="0.2">
      <c r="R13383" s="334">
        <v>32686</v>
      </c>
      <c r="S13383" s="319" t="s">
        <v>372</v>
      </c>
    </row>
    <row r="13384" spans="18:19" x14ac:dyDescent="0.2">
      <c r="R13384" s="334">
        <v>32692</v>
      </c>
      <c r="S13384" s="319" t="s">
        <v>372</v>
      </c>
    </row>
    <row r="13385" spans="18:19" x14ac:dyDescent="0.2">
      <c r="R13385" s="334">
        <v>32693</v>
      </c>
      <c r="S13385" s="319" t="s">
        <v>372</v>
      </c>
    </row>
    <row r="13386" spans="18:19" x14ac:dyDescent="0.2">
      <c r="R13386" s="334">
        <v>32694</v>
      </c>
      <c r="S13386" s="319" t="s">
        <v>372</v>
      </c>
    </row>
    <row r="13387" spans="18:19" x14ac:dyDescent="0.2">
      <c r="R13387" s="334">
        <v>32696</v>
      </c>
      <c r="S13387" s="319" t="s">
        <v>372</v>
      </c>
    </row>
    <row r="13388" spans="18:19" x14ac:dyDescent="0.2">
      <c r="R13388" s="334">
        <v>32697</v>
      </c>
      <c r="S13388" s="319" t="s">
        <v>372</v>
      </c>
    </row>
    <row r="13389" spans="18:19" x14ac:dyDescent="0.2">
      <c r="R13389" s="334">
        <v>32701</v>
      </c>
      <c r="S13389" s="319" t="s">
        <v>372</v>
      </c>
    </row>
    <row r="13390" spans="18:19" x14ac:dyDescent="0.2">
      <c r="R13390" s="334">
        <v>32702</v>
      </c>
      <c r="S13390" s="319" t="s">
        <v>372</v>
      </c>
    </row>
    <row r="13391" spans="18:19" x14ac:dyDescent="0.2">
      <c r="R13391" s="334">
        <v>32703</v>
      </c>
      <c r="S13391" s="319" t="s">
        <v>372</v>
      </c>
    </row>
    <row r="13392" spans="18:19" x14ac:dyDescent="0.2">
      <c r="R13392" s="334">
        <v>32704</v>
      </c>
      <c r="S13392" s="319" t="s">
        <v>372</v>
      </c>
    </row>
    <row r="13393" spans="18:19" x14ac:dyDescent="0.2">
      <c r="R13393" s="334">
        <v>32706</v>
      </c>
      <c r="S13393" s="319" t="s">
        <v>372</v>
      </c>
    </row>
    <row r="13394" spans="18:19" x14ac:dyDescent="0.2">
      <c r="R13394" s="334">
        <v>32707</v>
      </c>
      <c r="S13394" s="319" t="s">
        <v>372</v>
      </c>
    </row>
    <row r="13395" spans="18:19" x14ac:dyDescent="0.2">
      <c r="R13395" s="334">
        <v>32708</v>
      </c>
      <c r="S13395" s="319" t="s">
        <v>372</v>
      </c>
    </row>
    <row r="13396" spans="18:19" x14ac:dyDescent="0.2">
      <c r="R13396" s="334">
        <v>32709</v>
      </c>
      <c r="S13396" s="319" t="s">
        <v>372</v>
      </c>
    </row>
    <row r="13397" spans="18:19" x14ac:dyDescent="0.2">
      <c r="R13397" s="334">
        <v>32710</v>
      </c>
      <c r="S13397" s="319" t="s">
        <v>372</v>
      </c>
    </row>
    <row r="13398" spans="18:19" x14ac:dyDescent="0.2">
      <c r="R13398" s="334">
        <v>32712</v>
      </c>
      <c r="S13398" s="319" t="s">
        <v>372</v>
      </c>
    </row>
    <row r="13399" spans="18:19" x14ac:dyDescent="0.2">
      <c r="R13399" s="334">
        <v>32713</v>
      </c>
      <c r="S13399" s="319" t="s">
        <v>372</v>
      </c>
    </row>
    <row r="13400" spans="18:19" x14ac:dyDescent="0.2">
      <c r="R13400" s="334">
        <v>32714</v>
      </c>
      <c r="S13400" s="319" t="s">
        <v>372</v>
      </c>
    </row>
    <row r="13401" spans="18:19" x14ac:dyDescent="0.2">
      <c r="R13401" s="334">
        <v>32715</v>
      </c>
      <c r="S13401" s="319" t="s">
        <v>372</v>
      </c>
    </row>
    <row r="13402" spans="18:19" x14ac:dyDescent="0.2">
      <c r="R13402" s="334">
        <v>32716</v>
      </c>
      <c r="S13402" s="319" t="s">
        <v>372</v>
      </c>
    </row>
    <row r="13403" spans="18:19" x14ac:dyDescent="0.2">
      <c r="R13403" s="334">
        <v>32718</v>
      </c>
      <c r="S13403" s="319" t="s">
        <v>372</v>
      </c>
    </row>
    <row r="13404" spans="18:19" x14ac:dyDescent="0.2">
      <c r="R13404" s="334">
        <v>32719</v>
      </c>
      <c r="S13404" s="319" t="s">
        <v>372</v>
      </c>
    </row>
    <row r="13405" spans="18:19" x14ac:dyDescent="0.2">
      <c r="R13405" s="334">
        <v>32720</v>
      </c>
      <c r="S13405" s="319" t="s">
        <v>372</v>
      </c>
    </row>
    <row r="13406" spans="18:19" x14ac:dyDescent="0.2">
      <c r="R13406" s="334">
        <v>32721</v>
      </c>
      <c r="S13406" s="319" t="s">
        <v>372</v>
      </c>
    </row>
    <row r="13407" spans="18:19" x14ac:dyDescent="0.2">
      <c r="R13407" s="334">
        <v>32722</v>
      </c>
      <c r="S13407" s="319" t="s">
        <v>372</v>
      </c>
    </row>
    <row r="13408" spans="18:19" x14ac:dyDescent="0.2">
      <c r="R13408" s="334">
        <v>32723</v>
      </c>
      <c r="S13408" s="319" t="s">
        <v>372</v>
      </c>
    </row>
    <row r="13409" spans="18:19" x14ac:dyDescent="0.2">
      <c r="R13409" s="334">
        <v>32724</v>
      </c>
      <c r="S13409" s="319" t="s">
        <v>372</v>
      </c>
    </row>
    <row r="13410" spans="18:19" x14ac:dyDescent="0.2">
      <c r="R13410" s="334">
        <v>32725</v>
      </c>
      <c r="S13410" s="319" t="s">
        <v>372</v>
      </c>
    </row>
    <row r="13411" spans="18:19" x14ac:dyDescent="0.2">
      <c r="R13411" s="334">
        <v>32726</v>
      </c>
      <c r="S13411" s="319" t="s">
        <v>372</v>
      </c>
    </row>
    <row r="13412" spans="18:19" x14ac:dyDescent="0.2">
      <c r="R13412" s="334">
        <v>32727</v>
      </c>
      <c r="S13412" s="319" t="s">
        <v>372</v>
      </c>
    </row>
    <row r="13413" spans="18:19" x14ac:dyDescent="0.2">
      <c r="R13413" s="334">
        <v>32728</v>
      </c>
      <c r="S13413" s="319" t="s">
        <v>372</v>
      </c>
    </row>
    <row r="13414" spans="18:19" x14ac:dyDescent="0.2">
      <c r="R13414" s="334">
        <v>32730</v>
      </c>
      <c r="S13414" s="319" t="s">
        <v>372</v>
      </c>
    </row>
    <row r="13415" spans="18:19" x14ac:dyDescent="0.2">
      <c r="R13415" s="334">
        <v>32732</v>
      </c>
      <c r="S13415" s="319" t="s">
        <v>372</v>
      </c>
    </row>
    <row r="13416" spans="18:19" x14ac:dyDescent="0.2">
      <c r="R13416" s="334">
        <v>32733</v>
      </c>
      <c r="S13416" s="319" t="s">
        <v>372</v>
      </c>
    </row>
    <row r="13417" spans="18:19" x14ac:dyDescent="0.2">
      <c r="R13417" s="334">
        <v>32735</v>
      </c>
      <c r="S13417" s="319" t="s">
        <v>372</v>
      </c>
    </row>
    <row r="13418" spans="18:19" x14ac:dyDescent="0.2">
      <c r="R13418" s="334">
        <v>32736</v>
      </c>
      <c r="S13418" s="319" t="s">
        <v>372</v>
      </c>
    </row>
    <row r="13419" spans="18:19" x14ac:dyDescent="0.2">
      <c r="R13419" s="334">
        <v>32738</v>
      </c>
      <c r="S13419" s="319" t="s">
        <v>372</v>
      </c>
    </row>
    <row r="13420" spans="18:19" x14ac:dyDescent="0.2">
      <c r="R13420" s="334">
        <v>32739</v>
      </c>
      <c r="S13420" s="319" t="s">
        <v>372</v>
      </c>
    </row>
    <row r="13421" spans="18:19" x14ac:dyDescent="0.2">
      <c r="R13421" s="334">
        <v>32744</v>
      </c>
      <c r="S13421" s="319" t="s">
        <v>372</v>
      </c>
    </row>
    <row r="13422" spans="18:19" x14ac:dyDescent="0.2">
      <c r="R13422" s="334">
        <v>32745</v>
      </c>
      <c r="S13422" s="319" t="s">
        <v>372</v>
      </c>
    </row>
    <row r="13423" spans="18:19" x14ac:dyDescent="0.2">
      <c r="R13423" s="334">
        <v>32746</v>
      </c>
      <c r="S13423" s="319" t="s">
        <v>372</v>
      </c>
    </row>
    <row r="13424" spans="18:19" x14ac:dyDescent="0.2">
      <c r="R13424" s="334">
        <v>32747</v>
      </c>
      <c r="S13424" s="319" t="s">
        <v>372</v>
      </c>
    </row>
    <row r="13425" spans="18:19" x14ac:dyDescent="0.2">
      <c r="R13425" s="334">
        <v>32750</v>
      </c>
      <c r="S13425" s="319" t="s">
        <v>372</v>
      </c>
    </row>
    <row r="13426" spans="18:19" x14ac:dyDescent="0.2">
      <c r="R13426" s="334">
        <v>32751</v>
      </c>
      <c r="S13426" s="319" t="s">
        <v>372</v>
      </c>
    </row>
    <row r="13427" spans="18:19" x14ac:dyDescent="0.2">
      <c r="R13427" s="334">
        <v>32752</v>
      </c>
      <c r="S13427" s="319" t="s">
        <v>372</v>
      </c>
    </row>
    <row r="13428" spans="18:19" x14ac:dyDescent="0.2">
      <c r="R13428" s="334">
        <v>32753</v>
      </c>
      <c r="S13428" s="319" t="s">
        <v>372</v>
      </c>
    </row>
    <row r="13429" spans="18:19" x14ac:dyDescent="0.2">
      <c r="R13429" s="334">
        <v>32754</v>
      </c>
      <c r="S13429" s="319" t="s">
        <v>372</v>
      </c>
    </row>
    <row r="13430" spans="18:19" x14ac:dyDescent="0.2">
      <c r="R13430" s="334">
        <v>32756</v>
      </c>
      <c r="S13430" s="319" t="s">
        <v>372</v>
      </c>
    </row>
    <row r="13431" spans="18:19" x14ac:dyDescent="0.2">
      <c r="R13431" s="334">
        <v>32757</v>
      </c>
      <c r="S13431" s="319" t="s">
        <v>372</v>
      </c>
    </row>
    <row r="13432" spans="18:19" x14ac:dyDescent="0.2">
      <c r="R13432" s="334">
        <v>32759</v>
      </c>
      <c r="S13432" s="319" t="s">
        <v>372</v>
      </c>
    </row>
    <row r="13433" spans="18:19" x14ac:dyDescent="0.2">
      <c r="R13433" s="334">
        <v>32762</v>
      </c>
      <c r="S13433" s="319" t="s">
        <v>372</v>
      </c>
    </row>
    <row r="13434" spans="18:19" x14ac:dyDescent="0.2">
      <c r="R13434" s="334">
        <v>32763</v>
      </c>
      <c r="S13434" s="319" t="s">
        <v>372</v>
      </c>
    </row>
    <row r="13435" spans="18:19" x14ac:dyDescent="0.2">
      <c r="R13435" s="334">
        <v>32764</v>
      </c>
      <c r="S13435" s="319" t="s">
        <v>372</v>
      </c>
    </row>
    <row r="13436" spans="18:19" x14ac:dyDescent="0.2">
      <c r="R13436" s="334">
        <v>32765</v>
      </c>
      <c r="S13436" s="319" t="s">
        <v>372</v>
      </c>
    </row>
    <row r="13437" spans="18:19" x14ac:dyDescent="0.2">
      <c r="R13437" s="334">
        <v>32766</v>
      </c>
      <c r="S13437" s="319" t="s">
        <v>372</v>
      </c>
    </row>
    <row r="13438" spans="18:19" x14ac:dyDescent="0.2">
      <c r="R13438" s="334">
        <v>32767</v>
      </c>
      <c r="S13438" s="319" t="s">
        <v>372</v>
      </c>
    </row>
    <row r="13439" spans="18:19" x14ac:dyDescent="0.2">
      <c r="R13439" s="334">
        <v>32768</v>
      </c>
      <c r="S13439" s="319" t="s">
        <v>372</v>
      </c>
    </row>
    <row r="13440" spans="18:19" x14ac:dyDescent="0.2">
      <c r="R13440" s="334">
        <v>32771</v>
      </c>
      <c r="S13440" s="319" t="s">
        <v>372</v>
      </c>
    </row>
    <row r="13441" spans="18:19" x14ac:dyDescent="0.2">
      <c r="R13441" s="334">
        <v>32772</v>
      </c>
      <c r="S13441" s="319" t="s">
        <v>372</v>
      </c>
    </row>
    <row r="13442" spans="18:19" x14ac:dyDescent="0.2">
      <c r="R13442" s="334">
        <v>32773</v>
      </c>
      <c r="S13442" s="319" t="s">
        <v>372</v>
      </c>
    </row>
    <row r="13443" spans="18:19" x14ac:dyDescent="0.2">
      <c r="R13443" s="334">
        <v>32774</v>
      </c>
      <c r="S13443" s="319" t="s">
        <v>372</v>
      </c>
    </row>
    <row r="13444" spans="18:19" x14ac:dyDescent="0.2">
      <c r="R13444" s="334">
        <v>32775</v>
      </c>
      <c r="S13444" s="319" t="s">
        <v>372</v>
      </c>
    </row>
    <row r="13445" spans="18:19" x14ac:dyDescent="0.2">
      <c r="R13445" s="334">
        <v>32776</v>
      </c>
      <c r="S13445" s="319" t="s">
        <v>372</v>
      </c>
    </row>
    <row r="13446" spans="18:19" x14ac:dyDescent="0.2">
      <c r="R13446" s="334">
        <v>32777</v>
      </c>
      <c r="S13446" s="319" t="s">
        <v>372</v>
      </c>
    </row>
    <row r="13447" spans="18:19" x14ac:dyDescent="0.2">
      <c r="R13447" s="334">
        <v>32778</v>
      </c>
      <c r="S13447" s="319" t="s">
        <v>372</v>
      </c>
    </row>
    <row r="13448" spans="18:19" x14ac:dyDescent="0.2">
      <c r="R13448" s="334">
        <v>32779</v>
      </c>
      <c r="S13448" s="319" t="s">
        <v>372</v>
      </c>
    </row>
    <row r="13449" spans="18:19" x14ac:dyDescent="0.2">
      <c r="R13449" s="334">
        <v>32780</v>
      </c>
      <c r="S13449" s="319" t="s">
        <v>372</v>
      </c>
    </row>
    <row r="13450" spans="18:19" x14ac:dyDescent="0.2">
      <c r="R13450" s="334">
        <v>32781</v>
      </c>
      <c r="S13450" s="319" t="s">
        <v>372</v>
      </c>
    </row>
    <row r="13451" spans="18:19" x14ac:dyDescent="0.2">
      <c r="R13451" s="334">
        <v>32782</v>
      </c>
      <c r="S13451" s="319" t="s">
        <v>372</v>
      </c>
    </row>
    <row r="13452" spans="18:19" x14ac:dyDescent="0.2">
      <c r="R13452" s="334">
        <v>32783</v>
      </c>
      <c r="S13452" s="319" t="s">
        <v>372</v>
      </c>
    </row>
    <row r="13453" spans="18:19" x14ac:dyDescent="0.2">
      <c r="R13453" s="334">
        <v>32784</v>
      </c>
      <c r="S13453" s="319" t="s">
        <v>372</v>
      </c>
    </row>
    <row r="13454" spans="18:19" x14ac:dyDescent="0.2">
      <c r="R13454" s="334">
        <v>32789</v>
      </c>
      <c r="S13454" s="319" t="s">
        <v>372</v>
      </c>
    </row>
    <row r="13455" spans="18:19" x14ac:dyDescent="0.2">
      <c r="R13455" s="334">
        <v>32790</v>
      </c>
      <c r="S13455" s="319" t="s">
        <v>372</v>
      </c>
    </row>
    <row r="13456" spans="18:19" x14ac:dyDescent="0.2">
      <c r="R13456" s="334">
        <v>32791</v>
      </c>
      <c r="S13456" s="319" t="s">
        <v>372</v>
      </c>
    </row>
    <row r="13457" spans="18:19" x14ac:dyDescent="0.2">
      <c r="R13457" s="334">
        <v>32792</v>
      </c>
      <c r="S13457" s="319" t="s">
        <v>372</v>
      </c>
    </row>
    <row r="13458" spans="18:19" x14ac:dyDescent="0.2">
      <c r="R13458" s="334">
        <v>32793</v>
      </c>
      <c r="S13458" s="319" t="s">
        <v>372</v>
      </c>
    </row>
    <row r="13459" spans="18:19" x14ac:dyDescent="0.2">
      <c r="R13459" s="334">
        <v>32794</v>
      </c>
      <c r="S13459" s="319" t="s">
        <v>372</v>
      </c>
    </row>
    <row r="13460" spans="18:19" x14ac:dyDescent="0.2">
      <c r="R13460" s="334">
        <v>32795</v>
      </c>
      <c r="S13460" s="319" t="s">
        <v>372</v>
      </c>
    </row>
    <row r="13461" spans="18:19" x14ac:dyDescent="0.2">
      <c r="R13461" s="334">
        <v>32796</v>
      </c>
      <c r="S13461" s="319" t="s">
        <v>372</v>
      </c>
    </row>
    <row r="13462" spans="18:19" x14ac:dyDescent="0.2">
      <c r="R13462" s="334">
        <v>32798</v>
      </c>
      <c r="S13462" s="319" t="s">
        <v>372</v>
      </c>
    </row>
    <row r="13463" spans="18:19" x14ac:dyDescent="0.2">
      <c r="R13463" s="334">
        <v>32799</v>
      </c>
      <c r="S13463" s="319" t="s">
        <v>372</v>
      </c>
    </row>
    <row r="13464" spans="18:19" x14ac:dyDescent="0.2">
      <c r="R13464" s="334">
        <v>32801</v>
      </c>
      <c r="S13464" s="319" t="s">
        <v>372</v>
      </c>
    </row>
    <row r="13465" spans="18:19" x14ac:dyDescent="0.2">
      <c r="R13465" s="334">
        <v>32802</v>
      </c>
      <c r="S13465" s="319" t="s">
        <v>372</v>
      </c>
    </row>
    <row r="13466" spans="18:19" x14ac:dyDescent="0.2">
      <c r="R13466" s="334">
        <v>32803</v>
      </c>
      <c r="S13466" s="319" t="s">
        <v>372</v>
      </c>
    </row>
    <row r="13467" spans="18:19" x14ac:dyDescent="0.2">
      <c r="R13467" s="334">
        <v>32804</v>
      </c>
      <c r="S13467" s="319" t="s">
        <v>372</v>
      </c>
    </row>
    <row r="13468" spans="18:19" x14ac:dyDescent="0.2">
      <c r="R13468" s="334">
        <v>32805</v>
      </c>
      <c r="S13468" s="319" t="s">
        <v>372</v>
      </c>
    </row>
    <row r="13469" spans="18:19" x14ac:dyDescent="0.2">
      <c r="R13469" s="334">
        <v>32806</v>
      </c>
      <c r="S13469" s="319" t="s">
        <v>372</v>
      </c>
    </row>
    <row r="13470" spans="18:19" x14ac:dyDescent="0.2">
      <c r="R13470" s="334">
        <v>32807</v>
      </c>
      <c r="S13470" s="319" t="s">
        <v>372</v>
      </c>
    </row>
    <row r="13471" spans="18:19" x14ac:dyDescent="0.2">
      <c r="R13471" s="334">
        <v>32808</v>
      </c>
      <c r="S13471" s="319" t="s">
        <v>372</v>
      </c>
    </row>
    <row r="13472" spans="18:19" x14ac:dyDescent="0.2">
      <c r="R13472" s="334">
        <v>32809</v>
      </c>
      <c r="S13472" s="319" t="s">
        <v>372</v>
      </c>
    </row>
    <row r="13473" spans="18:19" x14ac:dyDescent="0.2">
      <c r="R13473" s="334">
        <v>32810</v>
      </c>
      <c r="S13473" s="319" t="s">
        <v>372</v>
      </c>
    </row>
    <row r="13474" spans="18:19" x14ac:dyDescent="0.2">
      <c r="R13474" s="334">
        <v>32811</v>
      </c>
      <c r="S13474" s="319" t="s">
        <v>372</v>
      </c>
    </row>
    <row r="13475" spans="18:19" x14ac:dyDescent="0.2">
      <c r="R13475" s="334">
        <v>32812</v>
      </c>
      <c r="S13475" s="319" t="s">
        <v>372</v>
      </c>
    </row>
    <row r="13476" spans="18:19" x14ac:dyDescent="0.2">
      <c r="R13476" s="334">
        <v>32814</v>
      </c>
      <c r="S13476" s="319" t="s">
        <v>372</v>
      </c>
    </row>
    <row r="13477" spans="18:19" x14ac:dyDescent="0.2">
      <c r="R13477" s="334">
        <v>32815</v>
      </c>
      <c r="S13477" s="319" t="s">
        <v>372</v>
      </c>
    </row>
    <row r="13478" spans="18:19" x14ac:dyDescent="0.2">
      <c r="R13478" s="334">
        <v>32816</v>
      </c>
      <c r="S13478" s="319" t="s">
        <v>372</v>
      </c>
    </row>
    <row r="13479" spans="18:19" x14ac:dyDescent="0.2">
      <c r="R13479" s="334">
        <v>32817</v>
      </c>
      <c r="S13479" s="319" t="s">
        <v>372</v>
      </c>
    </row>
    <row r="13480" spans="18:19" x14ac:dyDescent="0.2">
      <c r="R13480" s="334">
        <v>32818</v>
      </c>
      <c r="S13480" s="319" t="s">
        <v>372</v>
      </c>
    </row>
    <row r="13481" spans="18:19" x14ac:dyDescent="0.2">
      <c r="R13481" s="334">
        <v>32819</v>
      </c>
      <c r="S13481" s="319" t="s">
        <v>372</v>
      </c>
    </row>
    <row r="13482" spans="18:19" x14ac:dyDescent="0.2">
      <c r="R13482" s="334">
        <v>32820</v>
      </c>
      <c r="S13482" s="319" t="s">
        <v>372</v>
      </c>
    </row>
    <row r="13483" spans="18:19" x14ac:dyDescent="0.2">
      <c r="R13483" s="334">
        <v>32821</v>
      </c>
      <c r="S13483" s="319" t="s">
        <v>372</v>
      </c>
    </row>
    <row r="13484" spans="18:19" x14ac:dyDescent="0.2">
      <c r="R13484" s="334">
        <v>32822</v>
      </c>
      <c r="S13484" s="319" t="s">
        <v>372</v>
      </c>
    </row>
    <row r="13485" spans="18:19" x14ac:dyDescent="0.2">
      <c r="R13485" s="334">
        <v>32824</v>
      </c>
      <c r="S13485" s="319" t="s">
        <v>372</v>
      </c>
    </row>
    <row r="13486" spans="18:19" x14ac:dyDescent="0.2">
      <c r="R13486" s="334">
        <v>32825</v>
      </c>
      <c r="S13486" s="319" t="s">
        <v>372</v>
      </c>
    </row>
    <row r="13487" spans="18:19" x14ac:dyDescent="0.2">
      <c r="R13487" s="334">
        <v>32826</v>
      </c>
      <c r="S13487" s="319" t="s">
        <v>372</v>
      </c>
    </row>
    <row r="13488" spans="18:19" x14ac:dyDescent="0.2">
      <c r="R13488" s="334">
        <v>32827</v>
      </c>
      <c r="S13488" s="319" t="s">
        <v>372</v>
      </c>
    </row>
    <row r="13489" spans="18:19" x14ac:dyDescent="0.2">
      <c r="R13489" s="334">
        <v>32828</v>
      </c>
      <c r="S13489" s="319" t="s">
        <v>372</v>
      </c>
    </row>
    <row r="13490" spans="18:19" x14ac:dyDescent="0.2">
      <c r="R13490" s="334">
        <v>32829</v>
      </c>
      <c r="S13490" s="319" t="s">
        <v>372</v>
      </c>
    </row>
    <row r="13491" spans="18:19" x14ac:dyDescent="0.2">
      <c r="R13491" s="334">
        <v>32830</v>
      </c>
      <c r="S13491" s="319" t="s">
        <v>372</v>
      </c>
    </row>
    <row r="13492" spans="18:19" x14ac:dyDescent="0.2">
      <c r="R13492" s="334">
        <v>32831</v>
      </c>
      <c r="S13492" s="319" t="s">
        <v>372</v>
      </c>
    </row>
    <row r="13493" spans="18:19" x14ac:dyDescent="0.2">
      <c r="R13493" s="334">
        <v>32832</v>
      </c>
      <c r="S13493" s="319" t="s">
        <v>372</v>
      </c>
    </row>
    <row r="13494" spans="18:19" x14ac:dyDescent="0.2">
      <c r="R13494" s="334">
        <v>32833</v>
      </c>
      <c r="S13494" s="319" t="s">
        <v>372</v>
      </c>
    </row>
    <row r="13495" spans="18:19" x14ac:dyDescent="0.2">
      <c r="R13495" s="334">
        <v>32834</v>
      </c>
      <c r="S13495" s="319" t="s">
        <v>372</v>
      </c>
    </row>
    <row r="13496" spans="18:19" x14ac:dyDescent="0.2">
      <c r="R13496" s="334">
        <v>32835</v>
      </c>
      <c r="S13496" s="319" t="s">
        <v>372</v>
      </c>
    </row>
    <row r="13497" spans="18:19" x14ac:dyDescent="0.2">
      <c r="R13497" s="334">
        <v>32836</v>
      </c>
      <c r="S13497" s="319" t="s">
        <v>372</v>
      </c>
    </row>
    <row r="13498" spans="18:19" x14ac:dyDescent="0.2">
      <c r="R13498" s="334">
        <v>32837</v>
      </c>
      <c r="S13498" s="319" t="s">
        <v>372</v>
      </c>
    </row>
    <row r="13499" spans="18:19" x14ac:dyDescent="0.2">
      <c r="R13499" s="334">
        <v>32839</v>
      </c>
      <c r="S13499" s="319" t="s">
        <v>372</v>
      </c>
    </row>
    <row r="13500" spans="18:19" x14ac:dyDescent="0.2">
      <c r="R13500" s="334">
        <v>32853</v>
      </c>
      <c r="S13500" s="319" t="s">
        <v>372</v>
      </c>
    </row>
    <row r="13501" spans="18:19" x14ac:dyDescent="0.2">
      <c r="R13501" s="334">
        <v>32854</v>
      </c>
      <c r="S13501" s="319" t="s">
        <v>372</v>
      </c>
    </row>
    <row r="13502" spans="18:19" x14ac:dyDescent="0.2">
      <c r="R13502" s="334">
        <v>32855</v>
      </c>
      <c r="S13502" s="319" t="s">
        <v>372</v>
      </c>
    </row>
    <row r="13503" spans="18:19" x14ac:dyDescent="0.2">
      <c r="R13503" s="334">
        <v>32856</v>
      </c>
      <c r="S13503" s="319" t="s">
        <v>372</v>
      </c>
    </row>
    <row r="13504" spans="18:19" x14ac:dyDescent="0.2">
      <c r="R13504" s="334">
        <v>32857</v>
      </c>
      <c r="S13504" s="319" t="s">
        <v>372</v>
      </c>
    </row>
    <row r="13505" spans="18:19" x14ac:dyDescent="0.2">
      <c r="R13505" s="334">
        <v>32858</v>
      </c>
      <c r="S13505" s="319" t="s">
        <v>372</v>
      </c>
    </row>
    <row r="13506" spans="18:19" x14ac:dyDescent="0.2">
      <c r="R13506" s="334">
        <v>32859</v>
      </c>
      <c r="S13506" s="319" t="s">
        <v>372</v>
      </c>
    </row>
    <row r="13507" spans="18:19" x14ac:dyDescent="0.2">
      <c r="R13507" s="334">
        <v>32860</v>
      </c>
      <c r="S13507" s="319" t="s">
        <v>372</v>
      </c>
    </row>
    <row r="13508" spans="18:19" x14ac:dyDescent="0.2">
      <c r="R13508" s="334">
        <v>32861</v>
      </c>
      <c r="S13508" s="319" t="s">
        <v>372</v>
      </c>
    </row>
    <row r="13509" spans="18:19" x14ac:dyDescent="0.2">
      <c r="R13509" s="334">
        <v>32862</v>
      </c>
      <c r="S13509" s="319" t="s">
        <v>372</v>
      </c>
    </row>
    <row r="13510" spans="18:19" x14ac:dyDescent="0.2">
      <c r="R13510" s="334">
        <v>32867</v>
      </c>
      <c r="S13510" s="319" t="s">
        <v>372</v>
      </c>
    </row>
    <row r="13511" spans="18:19" x14ac:dyDescent="0.2">
      <c r="R13511" s="334">
        <v>32868</v>
      </c>
      <c r="S13511" s="319" t="s">
        <v>372</v>
      </c>
    </row>
    <row r="13512" spans="18:19" x14ac:dyDescent="0.2">
      <c r="R13512" s="334">
        <v>32869</v>
      </c>
      <c r="S13512" s="319" t="s">
        <v>372</v>
      </c>
    </row>
    <row r="13513" spans="18:19" x14ac:dyDescent="0.2">
      <c r="R13513" s="334">
        <v>32872</v>
      </c>
      <c r="S13513" s="319" t="s">
        <v>372</v>
      </c>
    </row>
    <row r="13514" spans="18:19" x14ac:dyDescent="0.2">
      <c r="R13514" s="334">
        <v>32877</v>
      </c>
      <c r="S13514" s="319" t="s">
        <v>372</v>
      </c>
    </row>
    <row r="13515" spans="18:19" x14ac:dyDescent="0.2">
      <c r="R13515" s="334">
        <v>32878</v>
      </c>
      <c r="S13515" s="319" t="s">
        <v>372</v>
      </c>
    </row>
    <row r="13516" spans="18:19" x14ac:dyDescent="0.2">
      <c r="R13516" s="334">
        <v>32885</v>
      </c>
      <c r="S13516" s="319" t="s">
        <v>372</v>
      </c>
    </row>
    <row r="13517" spans="18:19" x14ac:dyDescent="0.2">
      <c r="R13517" s="334">
        <v>32886</v>
      </c>
      <c r="S13517" s="319" t="s">
        <v>372</v>
      </c>
    </row>
    <row r="13518" spans="18:19" x14ac:dyDescent="0.2">
      <c r="R13518" s="334">
        <v>32887</v>
      </c>
      <c r="S13518" s="319" t="s">
        <v>372</v>
      </c>
    </row>
    <row r="13519" spans="18:19" x14ac:dyDescent="0.2">
      <c r="R13519" s="334">
        <v>32891</v>
      </c>
      <c r="S13519" s="319" t="s">
        <v>372</v>
      </c>
    </row>
    <row r="13520" spans="18:19" x14ac:dyDescent="0.2">
      <c r="R13520" s="334">
        <v>32896</v>
      </c>
      <c r="S13520" s="319" t="s">
        <v>372</v>
      </c>
    </row>
    <row r="13521" spans="18:19" x14ac:dyDescent="0.2">
      <c r="R13521" s="334">
        <v>32897</v>
      </c>
      <c r="S13521" s="319" t="s">
        <v>372</v>
      </c>
    </row>
    <row r="13522" spans="18:19" x14ac:dyDescent="0.2">
      <c r="R13522" s="334">
        <v>32899</v>
      </c>
      <c r="S13522" s="319" t="s">
        <v>372</v>
      </c>
    </row>
    <row r="13523" spans="18:19" x14ac:dyDescent="0.2">
      <c r="R13523" s="334">
        <v>32901</v>
      </c>
      <c r="S13523" s="319" t="s">
        <v>372</v>
      </c>
    </row>
    <row r="13524" spans="18:19" x14ac:dyDescent="0.2">
      <c r="R13524" s="334">
        <v>32902</v>
      </c>
      <c r="S13524" s="319" t="s">
        <v>372</v>
      </c>
    </row>
    <row r="13525" spans="18:19" x14ac:dyDescent="0.2">
      <c r="R13525" s="334">
        <v>32903</v>
      </c>
      <c r="S13525" s="319" t="s">
        <v>372</v>
      </c>
    </row>
    <row r="13526" spans="18:19" x14ac:dyDescent="0.2">
      <c r="R13526" s="334">
        <v>32904</v>
      </c>
      <c r="S13526" s="319" t="s">
        <v>372</v>
      </c>
    </row>
    <row r="13527" spans="18:19" x14ac:dyDescent="0.2">
      <c r="R13527" s="334">
        <v>32905</v>
      </c>
      <c r="S13527" s="319" t="s">
        <v>372</v>
      </c>
    </row>
    <row r="13528" spans="18:19" x14ac:dyDescent="0.2">
      <c r="R13528" s="334">
        <v>32906</v>
      </c>
      <c r="S13528" s="319" t="s">
        <v>372</v>
      </c>
    </row>
    <row r="13529" spans="18:19" x14ac:dyDescent="0.2">
      <c r="R13529" s="334">
        <v>32907</v>
      </c>
      <c r="S13529" s="319" t="s">
        <v>372</v>
      </c>
    </row>
    <row r="13530" spans="18:19" x14ac:dyDescent="0.2">
      <c r="R13530" s="334">
        <v>32908</v>
      </c>
      <c r="S13530" s="319" t="s">
        <v>372</v>
      </c>
    </row>
    <row r="13531" spans="18:19" x14ac:dyDescent="0.2">
      <c r="R13531" s="334">
        <v>32909</v>
      </c>
      <c r="S13531" s="319" t="s">
        <v>372</v>
      </c>
    </row>
    <row r="13532" spans="18:19" x14ac:dyDescent="0.2">
      <c r="R13532" s="334">
        <v>32910</v>
      </c>
      <c r="S13532" s="319" t="s">
        <v>372</v>
      </c>
    </row>
    <row r="13533" spans="18:19" x14ac:dyDescent="0.2">
      <c r="R13533" s="334">
        <v>32911</v>
      </c>
      <c r="S13533" s="319" t="s">
        <v>372</v>
      </c>
    </row>
    <row r="13534" spans="18:19" x14ac:dyDescent="0.2">
      <c r="R13534" s="334">
        <v>32912</v>
      </c>
      <c r="S13534" s="319" t="s">
        <v>372</v>
      </c>
    </row>
    <row r="13535" spans="18:19" x14ac:dyDescent="0.2">
      <c r="R13535" s="334">
        <v>32919</v>
      </c>
      <c r="S13535" s="319" t="s">
        <v>372</v>
      </c>
    </row>
    <row r="13536" spans="18:19" x14ac:dyDescent="0.2">
      <c r="R13536" s="334">
        <v>32920</v>
      </c>
      <c r="S13536" s="319" t="s">
        <v>372</v>
      </c>
    </row>
    <row r="13537" spans="18:19" x14ac:dyDescent="0.2">
      <c r="R13537" s="334">
        <v>32922</v>
      </c>
      <c r="S13537" s="319" t="s">
        <v>372</v>
      </c>
    </row>
    <row r="13538" spans="18:19" x14ac:dyDescent="0.2">
      <c r="R13538" s="334">
        <v>32923</v>
      </c>
      <c r="S13538" s="319" t="s">
        <v>372</v>
      </c>
    </row>
    <row r="13539" spans="18:19" x14ac:dyDescent="0.2">
      <c r="R13539" s="334">
        <v>32924</v>
      </c>
      <c r="S13539" s="319" t="s">
        <v>372</v>
      </c>
    </row>
    <row r="13540" spans="18:19" x14ac:dyDescent="0.2">
      <c r="R13540" s="334">
        <v>32925</v>
      </c>
      <c r="S13540" s="319" t="s">
        <v>372</v>
      </c>
    </row>
    <row r="13541" spans="18:19" x14ac:dyDescent="0.2">
      <c r="R13541" s="334">
        <v>32926</v>
      </c>
      <c r="S13541" s="319" t="s">
        <v>372</v>
      </c>
    </row>
    <row r="13542" spans="18:19" x14ac:dyDescent="0.2">
      <c r="R13542" s="334">
        <v>32927</v>
      </c>
      <c r="S13542" s="319" t="s">
        <v>372</v>
      </c>
    </row>
    <row r="13543" spans="18:19" x14ac:dyDescent="0.2">
      <c r="R13543" s="334">
        <v>32931</v>
      </c>
      <c r="S13543" s="319" t="s">
        <v>372</v>
      </c>
    </row>
    <row r="13544" spans="18:19" x14ac:dyDescent="0.2">
      <c r="R13544" s="334">
        <v>32932</v>
      </c>
      <c r="S13544" s="319" t="s">
        <v>372</v>
      </c>
    </row>
    <row r="13545" spans="18:19" x14ac:dyDescent="0.2">
      <c r="R13545" s="334">
        <v>32934</v>
      </c>
      <c r="S13545" s="319" t="s">
        <v>372</v>
      </c>
    </row>
    <row r="13546" spans="18:19" x14ac:dyDescent="0.2">
      <c r="R13546" s="334">
        <v>32935</v>
      </c>
      <c r="S13546" s="319" t="s">
        <v>372</v>
      </c>
    </row>
    <row r="13547" spans="18:19" x14ac:dyDescent="0.2">
      <c r="R13547" s="334">
        <v>32936</v>
      </c>
      <c r="S13547" s="319" t="s">
        <v>372</v>
      </c>
    </row>
    <row r="13548" spans="18:19" x14ac:dyDescent="0.2">
      <c r="R13548" s="334">
        <v>32937</v>
      </c>
      <c r="S13548" s="319" t="s">
        <v>372</v>
      </c>
    </row>
    <row r="13549" spans="18:19" x14ac:dyDescent="0.2">
      <c r="R13549" s="334">
        <v>32940</v>
      </c>
      <c r="S13549" s="319" t="s">
        <v>372</v>
      </c>
    </row>
    <row r="13550" spans="18:19" x14ac:dyDescent="0.2">
      <c r="R13550" s="334">
        <v>32941</v>
      </c>
      <c r="S13550" s="319" t="s">
        <v>372</v>
      </c>
    </row>
    <row r="13551" spans="18:19" x14ac:dyDescent="0.2">
      <c r="R13551" s="334">
        <v>32948</v>
      </c>
      <c r="S13551" s="319" t="s">
        <v>372</v>
      </c>
    </row>
    <row r="13552" spans="18:19" x14ac:dyDescent="0.2">
      <c r="R13552" s="334">
        <v>32949</v>
      </c>
      <c r="S13552" s="319" t="s">
        <v>372</v>
      </c>
    </row>
    <row r="13553" spans="18:19" x14ac:dyDescent="0.2">
      <c r="R13553" s="334">
        <v>32950</v>
      </c>
      <c r="S13553" s="319" t="s">
        <v>372</v>
      </c>
    </row>
    <row r="13554" spans="18:19" x14ac:dyDescent="0.2">
      <c r="R13554" s="334">
        <v>32951</v>
      </c>
      <c r="S13554" s="319" t="s">
        <v>372</v>
      </c>
    </row>
    <row r="13555" spans="18:19" x14ac:dyDescent="0.2">
      <c r="R13555" s="334">
        <v>32952</v>
      </c>
      <c r="S13555" s="319" t="s">
        <v>372</v>
      </c>
    </row>
    <row r="13556" spans="18:19" x14ac:dyDescent="0.2">
      <c r="R13556" s="334">
        <v>32953</v>
      </c>
      <c r="S13556" s="319" t="s">
        <v>372</v>
      </c>
    </row>
    <row r="13557" spans="18:19" x14ac:dyDescent="0.2">
      <c r="R13557" s="334">
        <v>32954</v>
      </c>
      <c r="S13557" s="319" t="s">
        <v>372</v>
      </c>
    </row>
    <row r="13558" spans="18:19" x14ac:dyDescent="0.2">
      <c r="R13558" s="334">
        <v>32955</v>
      </c>
      <c r="S13558" s="319" t="s">
        <v>372</v>
      </c>
    </row>
    <row r="13559" spans="18:19" x14ac:dyDescent="0.2">
      <c r="R13559" s="334">
        <v>32956</v>
      </c>
      <c r="S13559" s="319" t="s">
        <v>372</v>
      </c>
    </row>
    <row r="13560" spans="18:19" x14ac:dyDescent="0.2">
      <c r="R13560" s="334">
        <v>32957</v>
      </c>
      <c r="S13560" s="319" t="s">
        <v>372</v>
      </c>
    </row>
    <row r="13561" spans="18:19" x14ac:dyDescent="0.2">
      <c r="R13561" s="334">
        <v>32958</v>
      </c>
      <c r="S13561" s="319" t="s">
        <v>372</v>
      </c>
    </row>
    <row r="13562" spans="18:19" x14ac:dyDescent="0.2">
      <c r="R13562" s="334">
        <v>32959</v>
      </c>
      <c r="S13562" s="319" t="s">
        <v>372</v>
      </c>
    </row>
    <row r="13563" spans="18:19" x14ac:dyDescent="0.2">
      <c r="R13563" s="334">
        <v>32960</v>
      </c>
      <c r="S13563" s="319" t="s">
        <v>372</v>
      </c>
    </row>
    <row r="13564" spans="18:19" x14ac:dyDescent="0.2">
      <c r="R13564" s="334">
        <v>32961</v>
      </c>
      <c r="S13564" s="319" t="s">
        <v>372</v>
      </c>
    </row>
    <row r="13565" spans="18:19" x14ac:dyDescent="0.2">
      <c r="R13565" s="334">
        <v>32962</v>
      </c>
      <c r="S13565" s="319" t="s">
        <v>372</v>
      </c>
    </row>
    <row r="13566" spans="18:19" x14ac:dyDescent="0.2">
      <c r="R13566" s="334">
        <v>32963</v>
      </c>
      <c r="S13566" s="319" t="s">
        <v>372</v>
      </c>
    </row>
    <row r="13567" spans="18:19" x14ac:dyDescent="0.2">
      <c r="R13567" s="334">
        <v>32964</v>
      </c>
      <c r="S13567" s="319" t="s">
        <v>372</v>
      </c>
    </row>
    <row r="13568" spans="18:19" x14ac:dyDescent="0.2">
      <c r="R13568" s="334">
        <v>32965</v>
      </c>
      <c r="S13568" s="319" t="s">
        <v>372</v>
      </c>
    </row>
    <row r="13569" spans="18:19" x14ac:dyDescent="0.2">
      <c r="R13569" s="334">
        <v>32966</v>
      </c>
      <c r="S13569" s="319" t="s">
        <v>372</v>
      </c>
    </row>
    <row r="13570" spans="18:19" x14ac:dyDescent="0.2">
      <c r="R13570" s="334">
        <v>32967</v>
      </c>
      <c r="S13570" s="319" t="s">
        <v>372</v>
      </c>
    </row>
    <row r="13571" spans="18:19" x14ac:dyDescent="0.2">
      <c r="R13571" s="334">
        <v>32968</v>
      </c>
      <c r="S13571" s="319" t="s">
        <v>372</v>
      </c>
    </row>
    <row r="13572" spans="18:19" x14ac:dyDescent="0.2">
      <c r="R13572" s="334">
        <v>32969</v>
      </c>
      <c r="S13572" s="319" t="s">
        <v>372</v>
      </c>
    </row>
    <row r="13573" spans="18:19" x14ac:dyDescent="0.2">
      <c r="R13573" s="334">
        <v>32970</v>
      </c>
      <c r="S13573" s="319" t="s">
        <v>372</v>
      </c>
    </row>
    <row r="13574" spans="18:19" x14ac:dyDescent="0.2">
      <c r="R13574" s="334">
        <v>32971</v>
      </c>
      <c r="S13574" s="319" t="s">
        <v>372</v>
      </c>
    </row>
    <row r="13575" spans="18:19" x14ac:dyDescent="0.2">
      <c r="R13575" s="334">
        <v>32976</v>
      </c>
      <c r="S13575" s="319" t="s">
        <v>372</v>
      </c>
    </row>
    <row r="13576" spans="18:19" x14ac:dyDescent="0.2">
      <c r="R13576" s="334">
        <v>32978</v>
      </c>
      <c r="S13576" s="319" t="s">
        <v>372</v>
      </c>
    </row>
    <row r="13577" spans="18:19" x14ac:dyDescent="0.2">
      <c r="R13577" s="334">
        <v>33001</v>
      </c>
      <c r="S13577" s="319" t="s">
        <v>372</v>
      </c>
    </row>
    <row r="13578" spans="18:19" x14ac:dyDescent="0.2">
      <c r="R13578" s="334">
        <v>33002</v>
      </c>
      <c r="S13578" s="319" t="s">
        <v>372</v>
      </c>
    </row>
    <row r="13579" spans="18:19" x14ac:dyDescent="0.2">
      <c r="R13579" s="334">
        <v>33004</v>
      </c>
      <c r="S13579" s="319" t="s">
        <v>372</v>
      </c>
    </row>
    <row r="13580" spans="18:19" x14ac:dyDescent="0.2">
      <c r="R13580" s="334">
        <v>33008</v>
      </c>
      <c r="S13580" s="319" t="s">
        <v>372</v>
      </c>
    </row>
    <row r="13581" spans="18:19" x14ac:dyDescent="0.2">
      <c r="R13581" s="334">
        <v>33009</v>
      </c>
      <c r="S13581" s="319" t="s">
        <v>372</v>
      </c>
    </row>
    <row r="13582" spans="18:19" x14ac:dyDescent="0.2">
      <c r="R13582" s="334">
        <v>33010</v>
      </c>
      <c r="S13582" s="319" t="s">
        <v>372</v>
      </c>
    </row>
    <row r="13583" spans="18:19" x14ac:dyDescent="0.2">
      <c r="R13583" s="334">
        <v>33011</v>
      </c>
      <c r="S13583" s="319" t="s">
        <v>372</v>
      </c>
    </row>
    <row r="13584" spans="18:19" x14ac:dyDescent="0.2">
      <c r="R13584" s="334">
        <v>33012</v>
      </c>
      <c r="S13584" s="319" t="s">
        <v>372</v>
      </c>
    </row>
    <row r="13585" spans="18:19" x14ac:dyDescent="0.2">
      <c r="R13585" s="334">
        <v>33013</v>
      </c>
      <c r="S13585" s="319" t="s">
        <v>372</v>
      </c>
    </row>
    <row r="13586" spans="18:19" x14ac:dyDescent="0.2">
      <c r="R13586" s="334">
        <v>33014</v>
      </c>
      <c r="S13586" s="319" t="s">
        <v>372</v>
      </c>
    </row>
    <row r="13587" spans="18:19" x14ac:dyDescent="0.2">
      <c r="R13587" s="334">
        <v>33015</v>
      </c>
      <c r="S13587" s="319" t="s">
        <v>372</v>
      </c>
    </row>
    <row r="13588" spans="18:19" x14ac:dyDescent="0.2">
      <c r="R13588" s="334">
        <v>33016</v>
      </c>
      <c r="S13588" s="319" t="s">
        <v>372</v>
      </c>
    </row>
    <row r="13589" spans="18:19" x14ac:dyDescent="0.2">
      <c r="R13589" s="334">
        <v>33017</v>
      </c>
      <c r="S13589" s="319" t="s">
        <v>372</v>
      </c>
    </row>
    <row r="13590" spans="18:19" x14ac:dyDescent="0.2">
      <c r="R13590" s="334">
        <v>33018</v>
      </c>
      <c r="S13590" s="319" t="s">
        <v>372</v>
      </c>
    </row>
    <row r="13591" spans="18:19" x14ac:dyDescent="0.2">
      <c r="R13591" s="334">
        <v>33019</v>
      </c>
      <c r="S13591" s="319" t="s">
        <v>372</v>
      </c>
    </row>
    <row r="13592" spans="18:19" x14ac:dyDescent="0.2">
      <c r="R13592" s="334">
        <v>33020</v>
      </c>
      <c r="S13592" s="319" t="s">
        <v>372</v>
      </c>
    </row>
    <row r="13593" spans="18:19" x14ac:dyDescent="0.2">
      <c r="R13593" s="334">
        <v>33021</v>
      </c>
      <c r="S13593" s="319" t="s">
        <v>372</v>
      </c>
    </row>
    <row r="13594" spans="18:19" x14ac:dyDescent="0.2">
      <c r="R13594" s="334">
        <v>33022</v>
      </c>
      <c r="S13594" s="319" t="s">
        <v>372</v>
      </c>
    </row>
    <row r="13595" spans="18:19" x14ac:dyDescent="0.2">
      <c r="R13595" s="334">
        <v>33023</v>
      </c>
      <c r="S13595" s="319" t="s">
        <v>372</v>
      </c>
    </row>
    <row r="13596" spans="18:19" x14ac:dyDescent="0.2">
      <c r="R13596" s="334">
        <v>33024</v>
      </c>
      <c r="S13596" s="319" t="s">
        <v>372</v>
      </c>
    </row>
    <row r="13597" spans="18:19" x14ac:dyDescent="0.2">
      <c r="R13597" s="334">
        <v>33025</v>
      </c>
      <c r="S13597" s="319" t="s">
        <v>372</v>
      </c>
    </row>
    <row r="13598" spans="18:19" x14ac:dyDescent="0.2">
      <c r="R13598" s="334">
        <v>33026</v>
      </c>
      <c r="S13598" s="319" t="s">
        <v>372</v>
      </c>
    </row>
    <row r="13599" spans="18:19" x14ac:dyDescent="0.2">
      <c r="R13599" s="334">
        <v>33027</v>
      </c>
      <c r="S13599" s="319" t="s">
        <v>372</v>
      </c>
    </row>
    <row r="13600" spans="18:19" x14ac:dyDescent="0.2">
      <c r="R13600" s="334">
        <v>33028</v>
      </c>
      <c r="S13600" s="319" t="s">
        <v>372</v>
      </c>
    </row>
    <row r="13601" spans="18:19" x14ac:dyDescent="0.2">
      <c r="R13601" s="334">
        <v>33029</v>
      </c>
      <c r="S13601" s="319" t="s">
        <v>372</v>
      </c>
    </row>
    <row r="13602" spans="18:19" x14ac:dyDescent="0.2">
      <c r="R13602" s="334">
        <v>33030</v>
      </c>
      <c r="S13602" s="319" t="s">
        <v>372</v>
      </c>
    </row>
    <row r="13603" spans="18:19" x14ac:dyDescent="0.2">
      <c r="R13603" s="334">
        <v>33031</v>
      </c>
      <c r="S13603" s="319" t="s">
        <v>372</v>
      </c>
    </row>
    <row r="13604" spans="18:19" x14ac:dyDescent="0.2">
      <c r="R13604" s="334">
        <v>33032</v>
      </c>
      <c r="S13604" s="319" t="s">
        <v>372</v>
      </c>
    </row>
    <row r="13605" spans="18:19" x14ac:dyDescent="0.2">
      <c r="R13605" s="334">
        <v>33033</v>
      </c>
      <c r="S13605" s="319" t="s">
        <v>372</v>
      </c>
    </row>
    <row r="13606" spans="18:19" x14ac:dyDescent="0.2">
      <c r="R13606" s="334">
        <v>33034</v>
      </c>
      <c r="S13606" s="319" t="s">
        <v>372</v>
      </c>
    </row>
    <row r="13607" spans="18:19" x14ac:dyDescent="0.2">
      <c r="R13607" s="334">
        <v>33035</v>
      </c>
      <c r="S13607" s="319" t="s">
        <v>372</v>
      </c>
    </row>
    <row r="13608" spans="18:19" x14ac:dyDescent="0.2">
      <c r="R13608" s="334">
        <v>33036</v>
      </c>
      <c r="S13608" s="319" t="s">
        <v>372</v>
      </c>
    </row>
    <row r="13609" spans="18:19" x14ac:dyDescent="0.2">
      <c r="R13609" s="334">
        <v>33037</v>
      </c>
      <c r="S13609" s="319" t="s">
        <v>372</v>
      </c>
    </row>
    <row r="13610" spans="18:19" x14ac:dyDescent="0.2">
      <c r="R13610" s="334">
        <v>33039</v>
      </c>
      <c r="S13610" s="319" t="s">
        <v>372</v>
      </c>
    </row>
    <row r="13611" spans="18:19" x14ac:dyDescent="0.2">
      <c r="R13611" s="334">
        <v>33040</v>
      </c>
      <c r="S13611" s="319" t="s">
        <v>372</v>
      </c>
    </row>
    <row r="13612" spans="18:19" x14ac:dyDescent="0.2">
      <c r="R13612" s="334">
        <v>33041</v>
      </c>
      <c r="S13612" s="319" t="s">
        <v>372</v>
      </c>
    </row>
    <row r="13613" spans="18:19" x14ac:dyDescent="0.2">
      <c r="R13613" s="334">
        <v>33042</v>
      </c>
      <c r="S13613" s="319" t="s">
        <v>372</v>
      </c>
    </row>
    <row r="13614" spans="18:19" x14ac:dyDescent="0.2">
      <c r="R13614" s="334">
        <v>33043</v>
      </c>
      <c r="S13614" s="319" t="s">
        <v>372</v>
      </c>
    </row>
    <row r="13615" spans="18:19" x14ac:dyDescent="0.2">
      <c r="R13615" s="334">
        <v>33045</v>
      </c>
      <c r="S13615" s="319" t="s">
        <v>372</v>
      </c>
    </row>
    <row r="13616" spans="18:19" x14ac:dyDescent="0.2">
      <c r="R13616" s="334">
        <v>33050</v>
      </c>
      <c r="S13616" s="319" t="s">
        <v>372</v>
      </c>
    </row>
    <row r="13617" spans="18:19" x14ac:dyDescent="0.2">
      <c r="R13617" s="334">
        <v>33051</v>
      </c>
      <c r="S13617" s="319" t="s">
        <v>372</v>
      </c>
    </row>
    <row r="13618" spans="18:19" x14ac:dyDescent="0.2">
      <c r="R13618" s="334">
        <v>33052</v>
      </c>
      <c r="S13618" s="319" t="s">
        <v>372</v>
      </c>
    </row>
    <row r="13619" spans="18:19" x14ac:dyDescent="0.2">
      <c r="R13619" s="334">
        <v>33054</v>
      </c>
      <c r="S13619" s="319" t="s">
        <v>372</v>
      </c>
    </row>
    <row r="13620" spans="18:19" x14ac:dyDescent="0.2">
      <c r="R13620" s="334">
        <v>33055</v>
      </c>
      <c r="S13620" s="319" t="s">
        <v>372</v>
      </c>
    </row>
    <row r="13621" spans="18:19" x14ac:dyDescent="0.2">
      <c r="R13621" s="334">
        <v>33056</v>
      </c>
      <c r="S13621" s="319" t="s">
        <v>372</v>
      </c>
    </row>
    <row r="13622" spans="18:19" x14ac:dyDescent="0.2">
      <c r="R13622" s="334">
        <v>33060</v>
      </c>
      <c r="S13622" s="319" t="s">
        <v>372</v>
      </c>
    </row>
    <row r="13623" spans="18:19" x14ac:dyDescent="0.2">
      <c r="R13623" s="334">
        <v>33061</v>
      </c>
      <c r="S13623" s="319" t="s">
        <v>372</v>
      </c>
    </row>
    <row r="13624" spans="18:19" x14ac:dyDescent="0.2">
      <c r="R13624" s="334">
        <v>33062</v>
      </c>
      <c r="S13624" s="319" t="s">
        <v>372</v>
      </c>
    </row>
    <row r="13625" spans="18:19" x14ac:dyDescent="0.2">
      <c r="R13625" s="334">
        <v>33063</v>
      </c>
      <c r="S13625" s="319" t="s">
        <v>372</v>
      </c>
    </row>
    <row r="13626" spans="18:19" x14ac:dyDescent="0.2">
      <c r="R13626" s="334">
        <v>33064</v>
      </c>
      <c r="S13626" s="319" t="s">
        <v>372</v>
      </c>
    </row>
    <row r="13627" spans="18:19" x14ac:dyDescent="0.2">
      <c r="R13627" s="334">
        <v>33065</v>
      </c>
      <c r="S13627" s="319" t="s">
        <v>372</v>
      </c>
    </row>
    <row r="13628" spans="18:19" x14ac:dyDescent="0.2">
      <c r="R13628" s="334">
        <v>33066</v>
      </c>
      <c r="S13628" s="319" t="s">
        <v>372</v>
      </c>
    </row>
    <row r="13629" spans="18:19" x14ac:dyDescent="0.2">
      <c r="R13629" s="334">
        <v>33067</v>
      </c>
      <c r="S13629" s="319" t="s">
        <v>372</v>
      </c>
    </row>
    <row r="13630" spans="18:19" x14ac:dyDescent="0.2">
      <c r="R13630" s="334">
        <v>33068</v>
      </c>
      <c r="S13630" s="319" t="s">
        <v>372</v>
      </c>
    </row>
    <row r="13631" spans="18:19" x14ac:dyDescent="0.2">
      <c r="R13631" s="334">
        <v>33069</v>
      </c>
      <c r="S13631" s="319" t="s">
        <v>372</v>
      </c>
    </row>
    <row r="13632" spans="18:19" x14ac:dyDescent="0.2">
      <c r="R13632" s="334">
        <v>33070</v>
      </c>
      <c r="S13632" s="319" t="s">
        <v>372</v>
      </c>
    </row>
    <row r="13633" spans="18:19" x14ac:dyDescent="0.2">
      <c r="R13633" s="334">
        <v>33071</v>
      </c>
      <c r="S13633" s="319" t="s">
        <v>372</v>
      </c>
    </row>
    <row r="13634" spans="18:19" x14ac:dyDescent="0.2">
      <c r="R13634" s="334">
        <v>33072</v>
      </c>
      <c r="S13634" s="319" t="s">
        <v>372</v>
      </c>
    </row>
    <row r="13635" spans="18:19" x14ac:dyDescent="0.2">
      <c r="R13635" s="334">
        <v>33073</v>
      </c>
      <c r="S13635" s="319" t="s">
        <v>372</v>
      </c>
    </row>
    <row r="13636" spans="18:19" x14ac:dyDescent="0.2">
      <c r="R13636" s="334">
        <v>33074</v>
      </c>
      <c r="S13636" s="319" t="s">
        <v>372</v>
      </c>
    </row>
    <row r="13637" spans="18:19" x14ac:dyDescent="0.2">
      <c r="R13637" s="334">
        <v>33075</v>
      </c>
      <c r="S13637" s="319" t="s">
        <v>372</v>
      </c>
    </row>
    <row r="13638" spans="18:19" x14ac:dyDescent="0.2">
      <c r="R13638" s="334">
        <v>33076</v>
      </c>
      <c r="S13638" s="319" t="s">
        <v>372</v>
      </c>
    </row>
    <row r="13639" spans="18:19" x14ac:dyDescent="0.2">
      <c r="R13639" s="334">
        <v>33077</v>
      </c>
      <c r="S13639" s="319" t="s">
        <v>372</v>
      </c>
    </row>
    <row r="13640" spans="18:19" x14ac:dyDescent="0.2">
      <c r="R13640" s="334">
        <v>33081</v>
      </c>
      <c r="S13640" s="319" t="s">
        <v>372</v>
      </c>
    </row>
    <row r="13641" spans="18:19" x14ac:dyDescent="0.2">
      <c r="R13641" s="334">
        <v>33082</v>
      </c>
      <c r="S13641" s="319" t="s">
        <v>372</v>
      </c>
    </row>
    <row r="13642" spans="18:19" x14ac:dyDescent="0.2">
      <c r="R13642" s="334">
        <v>33083</v>
      </c>
      <c r="S13642" s="319" t="s">
        <v>372</v>
      </c>
    </row>
    <row r="13643" spans="18:19" x14ac:dyDescent="0.2">
      <c r="R13643" s="334">
        <v>33084</v>
      </c>
      <c r="S13643" s="319" t="s">
        <v>372</v>
      </c>
    </row>
    <row r="13644" spans="18:19" x14ac:dyDescent="0.2">
      <c r="R13644" s="334">
        <v>33090</v>
      </c>
      <c r="S13644" s="319" t="s">
        <v>372</v>
      </c>
    </row>
    <row r="13645" spans="18:19" x14ac:dyDescent="0.2">
      <c r="R13645" s="334">
        <v>33092</v>
      </c>
      <c r="S13645" s="319" t="s">
        <v>372</v>
      </c>
    </row>
    <row r="13646" spans="18:19" x14ac:dyDescent="0.2">
      <c r="R13646" s="334">
        <v>33093</v>
      </c>
      <c r="S13646" s="319" t="s">
        <v>372</v>
      </c>
    </row>
    <row r="13647" spans="18:19" x14ac:dyDescent="0.2">
      <c r="R13647" s="334">
        <v>33097</v>
      </c>
      <c r="S13647" s="319" t="s">
        <v>372</v>
      </c>
    </row>
    <row r="13648" spans="18:19" x14ac:dyDescent="0.2">
      <c r="R13648" s="334">
        <v>33101</v>
      </c>
      <c r="S13648" s="319" t="s">
        <v>372</v>
      </c>
    </row>
    <row r="13649" spans="18:19" x14ac:dyDescent="0.2">
      <c r="R13649" s="334">
        <v>33102</v>
      </c>
      <c r="S13649" s="319" t="s">
        <v>372</v>
      </c>
    </row>
    <row r="13650" spans="18:19" x14ac:dyDescent="0.2">
      <c r="R13650" s="334">
        <v>33109</v>
      </c>
      <c r="S13650" s="319" t="s">
        <v>372</v>
      </c>
    </row>
    <row r="13651" spans="18:19" x14ac:dyDescent="0.2">
      <c r="R13651" s="334">
        <v>33111</v>
      </c>
      <c r="S13651" s="319" t="s">
        <v>372</v>
      </c>
    </row>
    <row r="13652" spans="18:19" x14ac:dyDescent="0.2">
      <c r="R13652" s="334">
        <v>33112</v>
      </c>
      <c r="S13652" s="319" t="s">
        <v>372</v>
      </c>
    </row>
    <row r="13653" spans="18:19" x14ac:dyDescent="0.2">
      <c r="R13653" s="334">
        <v>33114</v>
      </c>
      <c r="S13653" s="319" t="s">
        <v>372</v>
      </c>
    </row>
    <row r="13654" spans="18:19" x14ac:dyDescent="0.2">
      <c r="R13654" s="334">
        <v>33116</v>
      </c>
      <c r="S13654" s="319" t="s">
        <v>372</v>
      </c>
    </row>
    <row r="13655" spans="18:19" x14ac:dyDescent="0.2">
      <c r="R13655" s="334">
        <v>33119</v>
      </c>
      <c r="S13655" s="319" t="s">
        <v>372</v>
      </c>
    </row>
    <row r="13656" spans="18:19" x14ac:dyDescent="0.2">
      <c r="R13656" s="334">
        <v>33122</v>
      </c>
      <c r="S13656" s="319" t="s">
        <v>372</v>
      </c>
    </row>
    <row r="13657" spans="18:19" x14ac:dyDescent="0.2">
      <c r="R13657" s="334">
        <v>33124</v>
      </c>
      <c r="S13657" s="319" t="s">
        <v>372</v>
      </c>
    </row>
    <row r="13658" spans="18:19" x14ac:dyDescent="0.2">
      <c r="R13658" s="334">
        <v>33125</v>
      </c>
      <c r="S13658" s="319" t="s">
        <v>372</v>
      </c>
    </row>
    <row r="13659" spans="18:19" x14ac:dyDescent="0.2">
      <c r="R13659" s="334">
        <v>33126</v>
      </c>
      <c r="S13659" s="319" t="s">
        <v>372</v>
      </c>
    </row>
    <row r="13660" spans="18:19" x14ac:dyDescent="0.2">
      <c r="R13660" s="334">
        <v>33127</v>
      </c>
      <c r="S13660" s="319" t="s">
        <v>372</v>
      </c>
    </row>
    <row r="13661" spans="18:19" x14ac:dyDescent="0.2">
      <c r="R13661" s="334">
        <v>33128</v>
      </c>
      <c r="S13661" s="319" t="s">
        <v>372</v>
      </c>
    </row>
    <row r="13662" spans="18:19" x14ac:dyDescent="0.2">
      <c r="R13662" s="334">
        <v>33129</v>
      </c>
      <c r="S13662" s="319" t="s">
        <v>372</v>
      </c>
    </row>
    <row r="13663" spans="18:19" x14ac:dyDescent="0.2">
      <c r="R13663" s="334">
        <v>33130</v>
      </c>
      <c r="S13663" s="319" t="s">
        <v>372</v>
      </c>
    </row>
    <row r="13664" spans="18:19" x14ac:dyDescent="0.2">
      <c r="R13664" s="334">
        <v>33131</v>
      </c>
      <c r="S13664" s="319" t="s">
        <v>372</v>
      </c>
    </row>
    <row r="13665" spans="18:19" x14ac:dyDescent="0.2">
      <c r="R13665" s="334">
        <v>33132</v>
      </c>
      <c r="S13665" s="319" t="s">
        <v>372</v>
      </c>
    </row>
    <row r="13666" spans="18:19" x14ac:dyDescent="0.2">
      <c r="R13666" s="334">
        <v>33133</v>
      </c>
      <c r="S13666" s="319" t="s">
        <v>372</v>
      </c>
    </row>
    <row r="13667" spans="18:19" x14ac:dyDescent="0.2">
      <c r="R13667" s="334">
        <v>33134</v>
      </c>
      <c r="S13667" s="319" t="s">
        <v>372</v>
      </c>
    </row>
    <row r="13668" spans="18:19" x14ac:dyDescent="0.2">
      <c r="R13668" s="334">
        <v>33135</v>
      </c>
      <c r="S13668" s="319" t="s">
        <v>372</v>
      </c>
    </row>
    <row r="13669" spans="18:19" x14ac:dyDescent="0.2">
      <c r="R13669" s="334">
        <v>33136</v>
      </c>
      <c r="S13669" s="319" t="s">
        <v>372</v>
      </c>
    </row>
    <row r="13670" spans="18:19" x14ac:dyDescent="0.2">
      <c r="R13670" s="334">
        <v>33137</v>
      </c>
      <c r="S13670" s="319" t="s">
        <v>372</v>
      </c>
    </row>
    <row r="13671" spans="18:19" x14ac:dyDescent="0.2">
      <c r="R13671" s="334">
        <v>33138</v>
      </c>
      <c r="S13671" s="319" t="s">
        <v>372</v>
      </c>
    </row>
    <row r="13672" spans="18:19" x14ac:dyDescent="0.2">
      <c r="R13672" s="334">
        <v>33139</v>
      </c>
      <c r="S13672" s="319" t="s">
        <v>372</v>
      </c>
    </row>
    <row r="13673" spans="18:19" x14ac:dyDescent="0.2">
      <c r="R13673" s="334">
        <v>33140</v>
      </c>
      <c r="S13673" s="319" t="s">
        <v>372</v>
      </c>
    </row>
    <row r="13674" spans="18:19" x14ac:dyDescent="0.2">
      <c r="R13674" s="334">
        <v>33141</v>
      </c>
      <c r="S13674" s="319" t="s">
        <v>372</v>
      </c>
    </row>
    <row r="13675" spans="18:19" x14ac:dyDescent="0.2">
      <c r="R13675" s="334">
        <v>33142</v>
      </c>
      <c r="S13675" s="319" t="s">
        <v>372</v>
      </c>
    </row>
    <row r="13676" spans="18:19" x14ac:dyDescent="0.2">
      <c r="R13676" s="334">
        <v>33143</v>
      </c>
      <c r="S13676" s="319" t="s">
        <v>372</v>
      </c>
    </row>
    <row r="13677" spans="18:19" x14ac:dyDescent="0.2">
      <c r="R13677" s="334">
        <v>33144</v>
      </c>
      <c r="S13677" s="319" t="s">
        <v>372</v>
      </c>
    </row>
    <row r="13678" spans="18:19" x14ac:dyDescent="0.2">
      <c r="R13678" s="334">
        <v>33145</v>
      </c>
      <c r="S13678" s="319" t="s">
        <v>372</v>
      </c>
    </row>
    <row r="13679" spans="18:19" x14ac:dyDescent="0.2">
      <c r="R13679" s="334">
        <v>33146</v>
      </c>
      <c r="S13679" s="319" t="s">
        <v>372</v>
      </c>
    </row>
    <row r="13680" spans="18:19" x14ac:dyDescent="0.2">
      <c r="R13680" s="334">
        <v>33147</v>
      </c>
      <c r="S13680" s="319" t="s">
        <v>372</v>
      </c>
    </row>
    <row r="13681" spans="18:19" x14ac:dyDescent="0.2">
      <c r="R13681" s="334">
        <v>33149</v>
      </c>
      <c r="S13681" s="319" t="s">
        <v>372</v>
      </c>
    </row>
    <row r="13682" spans="18:19" x14ac:dyDescent="0.2">
      <c r="R13682" s="334">
        <v>33150</v>
      </c>
      <c r="S13682" s="319" t="s">
        <v>372</v>
      </c>
    </row>
    <row r="13683" spans="18:19" x14ac:dyDescent="0.2">
      <c r="R13683" s="334">
        <v>33151</v>
      </c>
      <c r="S13683" s="319" t="s">
        <v>372</v>
      </c>
    </row>
    <row r="13684" spans="18:19" x14ac:dyDescent="0.2">
      <c r="R13684" s="334">
        <v>33152</v>
      </c>
      <c r="S13684" s="319" t="s">
        <v>372</v>
      </c>
    </row>
    <row r="13685" spans="18:19" x14ac:dyDescent="0.2">
      <c r="R13685" s="334">
        <v>33153</v>
      </c>
      <c r="S13685" s="319" t="s">
        <v>372</v>
      </c>
    </row>
    <row r="13686" spans="18:19" x14ac:dyDescent="0.2">
      <c r="R13686" s="334">
        <v>33154</v>
      </c>
      <c r="S13686" s="319" t="s">
        <v>372</v>
      </c>
    </row>
    <row r="13687" spans="18:19" x14ac:dyDescent="0.2">
      <c r="R13687" s="334">
        <v>33155</v>
      </c>
      <c r="S13687" s="319" t="s">
        <v>372</v>
      </c>
    </row>
    <row r="13688" spans="18:19" x14ac:dyDescent="0.2">
      <c r="R13688" s="334">
        <v>33156</v>
      </c>
      <c r="S13688" s="319" t="s">
        <v>372</v>
      </c>
    </row>
    <row r="13689" spans="18:19" x14ac:dyDescent="0.2">
      <c r="R13689" s="334">
        <v>33157</v>
      </c>
      <c r="S13689" s="319" t="s">
        <v>372</v>
      </c>
    </row>
    <row r="13690" spans="18:19" x14ac:dyDescent="0.2">
      <c r="R13690" s="334">
        <v>33158</v>
      </c>
      <c r="S13690" s="319" t="s">
        <v>372</v>
      </c>
    </row>
    <row r="13691" spans="18:19" x14ac:dyDescent="0.2">
      <c r="R13691" s="334">
        <v>33159</v>
      </c>
      <c r="S13691" s="319" t="s">
        <v>372</v>
      </c>
    </row>
    <row r="13692" spans="18:19" x14ac:dyDescent="0.2">
      <c r="R13692" s="334">
        <v>33160</v>
      </c>
      <c r="S13692" s="319" t="s">
        <v>372</v>
      </c>
    </row>
    <row r="13693" spans="18:19" x14ac:dyDescent="0.2">
      <c r="R13693" s="334">
        <v>33161</v>
      </c>
      <c r="S13693" s="319" t="s">
        <v>372</v>
      </c>
    </row>
    <row r="13694" spans="18:19" x14ac:dyDescent="0.2">
      <c r="R13694" s="334">
        <v>33162</v>
      </c>
      <c r="S13694" s="319" t="s">
        <v>372</v>
      </c>
    </row>
    <row r="13695" spans="18:19" x14ac:dyDescent="0.2">
      <c r="R13695" s="334">
        <v>33163</v>
      </c>
      <c r="S13695" s="319" t="s">
        <v>372</v>
      </c>
    </row>
    <row r="13696" spans="18:19" x14ac:dyDescent="0.2">
      <c r="R13696" s="334">
        <v>33164</v>
      </c>
      <c r="S13696" s="319" t="s">
        <v>372</v>
      </c>
    </row>
    <row r="13697" spans="18:19" x14ac:dyDescent="0.2">
      <c r="R13697" s="334">
        <v>33165</v>
      </c>
      <c r="S13697" s="319" t="s">
        <v>372</v>
      </c>
    </row>
    <row r="13698" spans="18:19" x14ac:dyDescent="0.2">
      <c r="R13698" s="334">
        <v>33166</v>
      </c>
      <c r="S13698" s="319" t="s">
        <v>372</v>
      </c>
    </row>
    <row r="13699" spans="18:19" x14ac:dyDescent="0.2">
      <c r="R13699" s="334">
        <v>33167</v>
      </c>
      <c r="S13699" s="319" t="s">
        <v>372</v>
      </c>
    </row>
    <row r="13700" spans="18:19" x14ac:dyDescent="0.2">
      <c r="R13700" s="334">
        <v>33168</v>
      </c>
      <c r="S13700" s="319" t="s">
        <v>372</v>
      </c>
    </row>
    <row r="13701" spans="18:19" x14ac:dyDescent="0.2">
      <c r="R13701" s="334">
        <v>33169</v>
      </c>
      <c r="S13701" s="319" t="s">
        <v>372</v>
      </c>
    </row>
    <row r="13702" spans="18:19" x14ac:dyDescent="0.2">
      <c r="R13702" s="334">
        <v>33170</v>
      </c>
      <c r="S13702" s="319" t="s">
        <v>372</v>
      </c>
    </row>
    <row r="13703" spans="18:19" x14ac:dyDescent="0.2">
      <c r="R13703" s="334">
        <v>33172</v>
      </c>
      <c r="S13703" s="319" t="s">
        <v>372</v>
      </c>
    </row>
    <row r="13704" spans="18:19" x14ac:dyDescent="0.2">
      <c r="R13704" s="334">
        <v>33173</v>
      </c>
      <c r="S13704" s="319" t="s">
        <v>372</v>
      </c>
    </row>
    <row r="13705" spans="18:19" x14ac:dyDescent="0.2">
      <c r="R13705" s="334">
        <v>33174</v>
      </c>
      <c r="S13705" s="319" t="s">
        <v>372</v>
      </c>
    </row>
    <row r="13706" spans="18:19" x14ac:dyDescent="0.2">
      <c r="R13706" s="334">
        <v>33175</v>
      </c>
      <c r="S13706" s="319" t="s">
        <v>372</v>
      </c>
    </row>
    <row r="13707" spans="18:19" x14ac:dyDescent="0.2">
      <c r="R13707" s="334">
        <v>33176</v>
      </c>
      <c r="S13707" s="319" t="s">
        <v>372</v>
      </c>
    </row>
    <row r="13708" spans="18:19" x14ac:dyDescent="0.2">
      <c r="R13708" s="334">
        <v>33177</v>
      </c>
      <c r="S13708" s="319" t="s">
        <v>372</v>
      </c>
    </row>
    <row r="13709" spans="18:19" x14ac:dyDescent="0.2">
      <c r="R13709" s="334">
        <v>33178</v>
      </c>
      <c r="S13709" s="319" t="s">
        <v>372</v>
      </c>
    </row>
    <row r="13710" spans="18:19" x14ac:dyDescent="0.2">
      <c r="R13710" s="334">
        <v>33179</v>
      </c>
      <c r="S13710" s="319" t="s">
        <v>372</v>
      </c>
    </row>
    <row r="13711" spans="18:19" x14ac:dyDescent="0.2">
      <c r="R13711" s="334">
        <v>33180</v>
      </c>
      <c r="S13711" s="319" t="s">
        <v>372</v>
      </c>
    </row>
    <row r="13712" spans="18:19" x14ac:dyDescent="0.2">
      <c r="R13712" s="334">
        <v>33181</v>
      </c>
      <c r="S13712" s="319" t="s">
        <v>372</v>
      </c>
    </row>
    <row r="13713" spans="18:19" x14ac:dyDescent="0.2">
      <c r="R13713" s="334">
        <v>33182</v>
      </c>
      <c r="S13713" s="319" t="s">
        <v>372</v>
      </c>
    </row>
    <row r="13714" spans="18:19" x14ac:dyDescent="0.2">
      <c r="R13714" s="334">
        <v>33183</v>
      </c>
      <c r="S13714" s="319" t="s">
        <v>372</v>
      </c>
    </row>
    <row r="13715" spans="18:19" x14ac:dyDescent="0.2">
      <c r="R13715" s="334">
        <v>33184</v>
      </c>
      <c r="S13715" s="319" t="s">
        <v>372</v>
      </c>
    </row>
    <row r="13716" spans="18:19" x14ac:dyDescent="0.2">
      <c r="R13716" s="334">
        <v>33185</v>
      </c>
      <c r="S13716" s="319" t="s">
        <v>372</v>
      </c>
    </row>
    <row r="13717" spans="18:19" x14ac:dyDescent="0.2">
      <c r="R13717" s="334">
        <v>33186</v>
      </c>
      <c r="S13717" s="319" t="s">
        <v>372</v>
      </c>
    </row>
    <row r="13718" spans="18:19" x14ac:dyDescent="0.2">
      <c r="R13718" s="334">
        <v>33187</v>
      </c>
      <c r="S13718" s="319" t="s">
        <v>372</v>
      </c>
    </row>
    <row r="13719" spans="18:19" x14ac:dyDescent="0.2">
      <c r="R13719" s="334">
        <v>33188</v>
      </c>
      <c r="S13719" s="319" t="s">
        <v>372</v>
      </c>
    </row>
    <row r="13720" spans="18:19" x14ac:dyDescent="0.2">
      <c r="R13720" s="334">
        <v>33189</v>
      </c>
      <c r="S13720" s="319" t="s">
        <v>372</v>
      </c>
    </row>
    <row r="13721" spans="18:19" x14ac:dyDescent="0.2">
      <c r="R13721" s="334">
        <v>33190</v>
      </c>
      <c r="S13721" s="319" t="s">
        <v>372</v>
      </c>
    </row>
    <row r="13722" spans="18:19" x14ac:dyDescent="0.2">
      <c r="R13722" s="334">
        <v>33193</v>
      </c>
      <c r="S13722" s="319" t="s">
        <v>372</v>
      </c>
    </row>
    <row r="13723" spans="18:19" x14ac:dyDescent="0.2">
      <c r="R13723" s="334">
        <v>33194</v>
      </c>
      <c r="S13723" s="319" t="s">
        <v>372</v>
      </c>
    </row>
    <row r="13724" spans="18:19" x14ac:dyDescent="0.2">
      <c r="R13724" s="334">
        <v>33196</v>
      </c>
      <c r="S13724" s="319" t="s">
        <v>372</v>
      </c>
    </row>
    <row r="13725" spans="18:19" x14ac:dyDescent="0.2">
      <c r="R13725" s="334">
        <v>33197</v>
      </c>
      <c r="S13725" s="319" t="s">
        <v>372</v>
      </c>
    </row>
    <row r="13726" spans="18:19" x14ac:dyDescent="0.2">
      <c r="R13726" s="334">
        <v>33199</v>
      </c>
      <c r="S13726" s="319" t="s">
        <v>372</v>
      </c>
    </row>
    <row r="13727" spans="18:19" x14ac:dyDescent="0.2">
      <c r="R13727" s="334">
        <v>33222</v>
      </c>
      <c r="S13727" s="319" t="s">
        <v>372</v>
      </c>
    </row>
    <row r="13728" spans="18:19" x14ac:dyDescent="0.2">
      <c r="R13728" s="334">
        <v>33231</v>
      </c>
      <c r="S13728" s="319" t="s">
        <v>372</v>
      </c>
    </row>
    <row r="13729" spans="18:19" x14ac:dyDescent="0.2">
      <c r="R13729" s="334">
        <v>33233</v>
      </c>
      <c r="S13729" s="319" t="s">
        <v>372</v>
      </c>
    </row>
    <row r="13730" spans="18:19" x14ac:dyDescent="0.2">
      <c r="R13730" s="334">
        <v>33234</v>
      </c>
      <c r="S13730" s="319" t="s">
        <v>372</v>
      </c>
    </row>
    <row r="13731" spans="18:19" x14ac:dyDescent="0.2">
      <c r="R13731" s="334">
        <v>33238</v>
      </c>
      <c r="S13731" s="319" t="s">
        <v>372</v>
      </c>
    </row>
    <row r="13732" spans="18:19" x14ac:dyDescent="0.2">
      <c r="R13732" s="334">
        <v>33239</v>
      </c>
      <c r="S13732" s="319" t="s">
        <v>372</v>
      </c>
    </row>
    <row r="13733" spans="18:19" x14ac:dyDescent="0.2">
      <c r="R13733" s="334">
        <v>33242</v>
      </c>
      <c r="S13733" s="319" t="s">
        <v>372</v>
      </c>
    </row>
    <row r="13734" spans="18:19" x14ac:dyDescent="0.2">
      <c r="R13734" s="334">
        <v>33245</v>
      </c>
      <c r="S13734" s="319" t="s">
        <v>372</v>
      </c>
    </row>
    <row r="13735" spans="18:19" x14ac:dyDescent="0.2">
      <c r="R13735" s="334">
        <v>33247</v>
      </c>
      <c r="S13735" s="319" t="s">
        <v>372</v>
      </c>
    </row>
    <row r="13736" spans="18:19" x14ac:dyDescent="0.2">
      <c r="R13736" s="334">
        <v>33255</v>
      </c>
      <c r="S13736" s="319" t="s">
        <v>372</v>
      </c>
    </row>
    <row r="13737" spans="18:19" x14ac:dyDescent="0.2">
      <c r="R13737" s="334">
        <v>33256</v>
      </c>
      <c r="S13737" s="319" t="s">
        <v>372</v>
      </c>
    </row>
    <row r="13738" spans="18:19" x14ac:dyDescent="0.2">
      <c r="R13738" s="334">
        <v>33257</v>
      </c>
      <c r="S13738" s="319" t="s">
        <v>372</v>
      </c>
    </row>
    <row r="13739" spans="18:19" x14ac:dyDescent="0.2">
      <c r="R13739" s="334">
        <v>33261</v>
      </c>
      <c r="S13739" s="319" t="s">
        <v>372</v>
      </c>
    </row>
    <row r="13740" spans="18:19" x14ac:dyDescent="0.2">
      <c r="R13740" s="334">
        <v>33265</v>
      </c>
      <c r="S13740" s="319" t="s">
        <v>372</v>
      </c>
    </row>
    <row r="13741" spans="18:19" x14ac:dyDescent="0.2">
      <c r="R13741" s="334">
        <v>33266</v>
      </c>
      <c r="S13741" s="319" t="s">
        <v>372</v>
      </c>
    </row>
    <row r="13742" spans="18:19" x14ac:dyDescent="0.2">
      <c r="R13742" s="334">
        <v>33269</v>
      </c>
      <c r="S13742" s="319" t="s">
        <v>372</v>
      </c>
    </row>
    <row r="13743" spans="18:19" x14ac:dyDescent="0.2">
      <c r="R13743" s="334">
        <v>33280</v>
      </c>
      <c r="S13743" s="319" t="s">
        <v>372</v>
      </c>
    </row>
    <row r="13744" spans="18:19" x14ac:dyDescent="0.2">
      <c r="R13744" s="334">
        <v>33283</v>
      </c>
      <c r="S13744" s="319" t="s">
        <v>372</v>
      </c>
    </row>
    <row r="13745" spans="18:19" x14ac:dyDescent="0.2">
      <c r="R13745" s="334">
        <v>33296</v>
      </c>
      <c r="S13745" s="319" t="s">
        <v>372</v>
      </c>
    </row>
    <row r="13746" spans="18:19" x14ac:dyDescent="0.2">
      <c r="R13746" s="334">
        <v>33299</v>
      </c>
      <c r="S13746" s="319" t="s">
        <v>372</v>
      </c>
    </row>
    <row r="13747" spans="18:19" x14ac:dyDescent="0.2">
      <c r="R13747" s="334">
        <v>33301</v>
      </c>
      <c r="S13747" s="319" t="s">
        <v>372</v>
      </c>
    </row>
    <row r="13748" spans="18:19" x14ac:dyDescent="0.2">
      <c r="R13748" s="334">
        <v>33302</v>
      </c>
      <c r="S13748" s="319" t="s">
        <v>372</v>
      </c>
    </row>
    <row r="13749" spans="18:19" x14ac:dyDescent="0.2">
      <c r="R13749" s="334">
        <v>33303</v>
      </c>
      <c r="S13749" s="319" t="s">
        <v>372</v>
      </c>
    </row>
    <row r="13750" spans="18:19" x14ac:dyDescent="0.2">
      <c r="R13750" s="334">
        <v>33304</v>
      </c>
      <c r="S13750" s="319" t="s">
        <v>372</v>
      </c>
    </row>
    <row r="13751" spans="18:19" x14ac:dyDescent="0.2">
      <c r="R13751" s="334">
        <v>33305</v>
      </c>
      <c r="S13751" s="319" t="s">
        <v>372</v>
      </c>
    </row>
    <row r="13752" spans="18:19" x14ac:dyDescent="0.2">
      <c r="R13752" s="334">
        <v>33306</v>
      </c>
      <c r="S13752" s="319" t="s">
        <v>372</v>
      </c>
    </row>
    <row r="13753" spans="18:19" x14ac:dyDescent="0.2">
      <c r="R13753" s="334">
        <v>33307</v>
      </c>
      <c r="S13753" s="319" t="s">
        <v>372</v>
      </c>
    </row>
    <row r="13754" spans="18:19" x14ac:dyDescent="0.2">
      <c r="R13754" s="334">
        <v>33308</v>
      </c>
      <c r="S13754" s="319" t="s">
        <v>372</v>
      </c>
    </row>
    <row r="13755" spans="18:19" x14ac:dyDescent="0.2">
      <c r="R13755" s="334">
        <v>33309</v>
      </c>
      <c r="S13755" s="319" t="s">
        <v>372</v>
      </c>
    </row>
    <row r="13756" spans="18:19" x14ac:dyDescent="0.2">
      <c r="R13756" s="334">
        <v>33310</v>
      </c>
      <c r="S13756" s="319" t="s">
        <v>372</v>
      </c>
    </row>
    <row r="13757" spans="18:19" x14ac:dyDescent="0.2">
      <c r="R13757" s="334">
        <v>33311</v>
      </c>
      <c r="S13757" s="319" t="s">
        <v>372</v>
      </c>
    </row>
    <row r="13758" spans="18:19" x14ac:dyDescent="0.2">
      <c r="R13758" s="334">
        <v>33312</v>
      </c>
      <c r="S13758" s="319" t="s">
        <v>372</v>
      </c>
    </row>
    <row r="13759" spans="18:19" x14ac:dyDescent="0.2">
      <c r="R13759" s="334">
        <v>33313</v>
      </c>
      <c r="S13759" s="319" t="s">
        <v>372</v>
      </c>
    </row>
    <row r="13760" spans="18:19" x14ac:dyDescent="0.2">
      <c r="R13760" s="334">
        <v>33314</v>
      </c>
      <c r="S13760" s="319" t="s">
        <v>372</v>
      </c>
    </row>
    <row r="13761" spans="18:19" x14ac:dyDescent="0.2">
      <c r="R13761" s="334">
        <v>33315</v>
      </c>
      <c r="S13761" s="319" t="s">
        <v>372</v>
      </c>
    </row>
    <row r="13762" spans="18:19" x14ac:dyDescent="0.2">
      <c r="R13762" s="334">
        <v>33316</v>
      </c>
      <c r="S13762" s="319" t="s">
        <v>372</v>
      </c>
    </row>
    <row r="13763" spans="18:19" x14ac:dyDescent="0.2">
      <c r="R13763" s="334">
        <v>33317</v>
      </c>
      <c r="S13763" s="319" t="s">
        <v>372</v>
      </c>
    </row>
    <row r="13764" spans="18:19" x14ac:dyDescent="0.2">
      <c r="R13764" s="334">
        <v>33318</v>
      </c>
      <c r="S13764" s="319" t="s">
        <v>372</v>
      </c>
    </row>
    <row r="13765" spans="18:19" x14ac:dyDescent="0.2">
      <c r="R13765" s="334">
        <v>33319</v>
      </c>
      <c r="S13765" s="319" t="s">
        <v>372</v>
      </c>
    </row>
    <row r="13766" spans="18:19" x14ac:dyDescent="0.2">
      <c r="R13766" s="334">
        <v>33320</v>
      </c>
      <c r="S13766" s="319" t="s">
        <v>372</v>
      </c>
    </row>
    <row r="13767" spans="18:19" x14ac:dyDescent="0.2">
      <c r="R13767" s="334">
        <v>33321</v>
      </c>
      <c r="S13767" s="319" t="s">
        <v>372</v>
      </c>
    </row>
    <row r="13768" spans="18:19" x14ac:dyDescent="0.2">
      <c r="R13768" s="334">
        <v>33322</v>
      </c>
      <c r="S13768" s="319" t="s">
        <v>372</v>
      </c>
    </row>
    <row r="13769" spans="18:19" x14ac:dyDescent="0.2">
      <c r="R13769" s="334">
        <v>33323</v>
      </c>
      <c r="S13769" s="319" t="s">
        <v>372</v>
      </c>
    </row>
    <row r="13770" spans="18:19" x14ac:dyDescent="0.2">
      <c r="R13770" s="334">
        <v>33324</v>
      </c>
      <c r="S13770" s="319" t="s">
        <v>372</v>
      </c>
    </row>
    <row r="13771" spans="18:19" x14ac:dyDescent="0.2">
      <c r="R13771" s="334">
        <v>33325</v>
      </c>
      <c r="S13771" s="319" t="s">
        <v>372</v>
      </c>
    </row>
    <row r="13772" spans="18:19" x14ac:dyDescent="0.2">
      <c r="R13772" s="334">
        <v>33326</v>
      </c>
      <c r="S13772" s="319" t="s">
        <v>372</v>
      </c>
    </row>
    <row r="13773" spans="18:19" x14ac:dyDescent="0.2">
      <c r="R13773" s="334">
        <v>33327</v>
      </c>
      <c r="S13773" s="319" t="s">
        <v>372</v>
      </c>
    </row>
    <row r="13774" spans="18:19" x14ac:dyDescent="0.2">
      <c r="R13774" s="334">
        <v>33328</v>
      </c>
      <c r="S13774" s="319" t="s">
        <v>372</v>
      </c>
    </row>
    <row r="13775" spans="18:19" x14ac:dyDescent="0.2">
      <c r="R13775" s="334">
        <v>33329</v>
      </c>
      <c r="S13775" s="319" t="s">
        <v>372</v>
      </c>
    </row>
    <row r="13776" spans="18:19" x14ac:dyDescent="0.2">
      <c r="R13776" s="334">
        <v>33330</v>
      </c>
      <c r="S13776" s="319" t="s">
        <v>372</v>
      </c>
    </row>
    <row r="13777" spans="18:19" x14ac:dyDescent="0.2">
      <c r="R13777" s="334">
        <v>33331</v>
      </c>
      <c r="S13777" s="319" t="s">
        <v>372</v>
      </c>
    </row>
    <row r="13778" spans="18:19" x14ac:dyDescent="0.2">
      <c r="R13778" s="334">
        <v>33332</v>
      </c>
      <c r="S13778" s="319" t="s">
        <v>372</v>
      </c>
    </row>
    <row r="13779" spans="18:19" x14ac:dyDescent="0.2">
      <c r="R13779" s="334">
        <v>33334</v>
      </c>
      <c r="S13779" s="319" t="s">
        <v>372</v>
      </c>
    </row>
    <row r="13780" spans="18:19" x14ac:dyDescent="0.2">
      <c r="R13780" s="334">
        <v>33335</v>
      </c>
      <c r="S13780" s="319" t="s">
        <v>372</v>
      </c>
    </row>
    <row r="13781" spans="18:19" x14ac:dyDescent="0.2">
      <c r="R13781" s="334">
        <v>33336</v>
      </c>
      <c r="S13781" s="319" t="s">
        <v>372</v>
      </c>
    </row>
    <row r="13782" spans="18:19" x14ac:dyDescent="0.2">
      <c r="R13782" s="334">
        <v>33337</v>
      </c>
      <c r="S13782" s="319" t="s">
        <v>372</v>
      </c>
    </row>
    <row r="13783" spans="18:19" x14ac:dyDescent="0.2">
      <c r="R13783" s="334">
        <v>33338</v>
      </c>
      <c r="S13783" s="319" t="s">
        <v>372</v>
      </c>
    </row>
    <row r="13784" spans="18:19" x14ac:dyDescent="0.2">
      <c r="R13784" s="334">
        <v>33339</v>
      </c>
      <c r="S13784" s="319" t="s">
        <v>372</v>
      </c>
    </row>
    <row r="13785" spans="18:19" x14ac:dyDescent="0.2">
      <c r="R13785" s="334">
        <v>33340</v>
      </c>
      <c r="S13785" s="319" t="s">
        <v>372</v>
      </c>
    </row>
    <row r="13786" spans="18:19" x14ac:dyDescent="0.2">
      <c r="R13786" s="334">
        <v>33345</v>
      </c>
      <c r="S13786" s="319" t="s">
        <v>372</v>
      </c>
    </row>
    <row r="13787" spans="18:19" x14ac:dyDescent="0.2">
      <c r="R13787" s="334">
        <v>33346</v>
      </c>
      <c r="S13787" s="319" t="s">
        <v>372</v>
      </c>
    </row>
    <row r="13788" spans="18:19" x14ac:dyDescent="0.2">
      <c r="R13788" s="334">
        <v>33348</v>
      </c>
      <c r="S13788" s="319" t="s">
        <v>372</v>
      </c>
    </row>
    <row r="13789" spans="18:19" x14ac:dyDescent="0.2">
      <c r="R13789" s="334">
        <v>33349</v>
      </c>
      <c r="S13789" s="319" t="s">
        <v>372</v>
      </c>
    </row>
    <row r="13790" spans="18:19" x14ac:dyDescent="0.2">
      <c r="R13790" s="334">
        <v>33351</v>
      </c>
      <c r="S13790" s="319" t="s">
        <v>372</v>
      </c>
    </row>
    <row r="13791" spans="18:19" x14ac:dyDescent="0.2">
      <c r="R13791" s="334">
        <v>33355</v>
      </c>
      <c r="S13791" s="319" t="s">
        <v>372</v>
      </c>
    </row>
    <row r="13792" spans="18:19" x14ac:dyDescent="0.2">
      <c r="R13792" s="334">
        <v>33359</v>
      </c>
      <c r="S13792" s="319" t="s">
        <v>372</v>
      </c>
    </row>
    <row r="13793" spans="18:19" x14ac:dyDescent="0.2">
      <c r="R13793" s="334">
        <v>33388</v>
      </c>
      <c r="S13793" s="319" t="s">
        <v>372</v>
      </c>
    </row>
    <row r="13794" spans="18:19" x14ac:dyDescent="0.2">
      <c r="R13794" s="334">
        <v>33394</v>
      </c>
      <c r="S13794" s="319" t="s">
        <v>372</v>
      </c>
    </row>
    <row r="13795" spans="18:19" x14ac:dyDescent="0.2">
      <c r="R13795" s="334">
        <v>33401</v>
      </c>
      <c r="S13795" s="319" t="s">
        <v>372</v>
      </c>
    </row>
    <row r="13796" spans="18:19" x14ac:dyDescent="0.2">
      <c r="R13796" s="334">
        <v>33402</v>
      </c>
      <c r="S13796" s="319" t="s">
        <v>372</v>
      </c>
    </row>
    <row r="13797" spans="18:19" x14ac:dyDescent="0.2">
      <c r="R13797" s="334">
        <v>33403</v>
      </c>
      <c r="S13797" s="319" t="s">
        <v>372</v>
      </c>
    </row>
    <row r="13798" spans="18:19" x14ac:dyDescent="0.2">
      <c r="R13798" s="334">
        <v>33404</v>
      </c>
      <c r="S13798" s="319" t="s">
        <v>372</v>
      </c>
    </row>
    <row r="13799" spans="18:19" x14ac:dyDescent="0.2">
      <c r="R13799" s="334">
        <v>33405</v>
      </c>
      <c r="S13799" s="319" t="s">
        <v>372</v>
      </c>
    </row>
    <row r="13800" spans="18:19" x14ac:dyDescent="0.2">
      <c r="R13800" s="334">
        <v>33406</v>
      </c>
      <c r="S13800" s="319" t="s">
        <v>372</v>
      </c>
    </row>
    <row r="13801" spans="18:19" x14ac:dyDescent="0.2">
      <c r="R13801" s="334">
        <v>33407</v>
      </c>
      <c r="S13801" s="319" t="s">
        <v>372</v>
      </c>
    </row>
    <row r="13802" spans="18:19" x14ac:dyDescent="0.2">
      <c r="R13802" s="334">
        <v>33408</v>
      </c>
      <c r="S13802" s="319" t="s">
        <v>372</v>
      </c>
    </row>
    <row r="13803" spans="18:19" x14ac:dyDescent="0.2">
      <c r="R13803" s="334">
        <v>33409</v>
      </c>
      <c r="S13803" s="319" t="s">
        <v>372</v>
      </c>
    </row>
    <row r="13804" spans="18:19" x14ac:dyDescent="0.2">
      <c r="R13804" s="334">
        <v>33410</v>
      </c>
      <c r="S13804" s="319" t="s">
        <v>372</v>
      </c>
    </row>
    <row r="13805" spans="18:19" x14ac:dyDescent="0.2">
      <c r="R13805" s="334">
        <v>33411</v>
      </c>
      <c r="S13805" s="319" t="s">
        <v>372</v>
      </c>
    </row>
    <row r="13806" spans="18:19" x14ac:dyDescent="0.2">
      <c r="R13806" s="334">
        <v>33412</v>
      </c>
      <c r="S13806" s="319" t="s">
        <v>372</v>
      </c>
    </row>
    <row r="13807" spans="18:19" x14ac:dyDescent="0.2">
      <c r="R13807" s="334">
        <v>33413</v>
      </c>
      <c r="S13807" s="319" t="s">
        <v>372</v>
      </c>
    </row>
    <row r="13808" spans="18:19" x14ac:dyDescent="0.2">
      <c r="R13808" s="334">
        <v>33414</v>
      </c>
      <c r="S13808" s="319" t="s">
        <v>372</v>
      </c>
    </row>
    <row r="13809" spans="18:19" x14ac:dyDescent="0.2">
      <c r="R13809" s="334">
        <v>33415</v>
      </c>
      <c r="S13809" s="319" t="s">
        <v>372</v>
      </c>
    </row>
    <row r="13810" spans="18:19" x14ac:dyDescent="0.2">
      <c r="R13810" s="334">
        <v>33416</v>
      </c>
      <c r="S13810" s="319" t="s">
        <v>372</v>
      </c>
    </row>
    <row r="13811" spans="18:19" x14ac:dyDescent="0.2">
      <c r="R13811" s="334">
        <v>33417</v>
      </c>
      <c r="S13811" s="319" t="s">
        <v>372</v>
      </c>
    </row>
    <row r="13812" spans="18:19" x14ac:dyDescent="0.2">
      <c r="R13812" s="334">
        <v>33418</v>
      </c>
      <c r="S13812" s="319" t="s">
        <v>372</v>
      </c>
    </row>
    <row r="13813" spans="18:19" x14ac:dyDescent="0.2">
      <c r="R13813" s="334">
        <v>33419</v>
      </c>
      <c r="S13813" s="319" t="s">
        <v>372</v>
      </c>
    </row>
    <row r="13814" spans="18:19" x14ac:dyDescent="0.2">
      <c r="R13814" s="334">
        <v>33420</v>
      </c>
      <c r="S13814" s="319" t="s">
        <v>372</v>
      </c>
    </row>
    <row r="13815" spans="18:19" x14ac:dyDescent="0.2">
      <c r="R13815" s="334">
        <v>33421</v>
      </c>
      <c r="S13815" s="319" t="s">
        <v>372</v>
      </c>
    </row>
    <row r="13816" spans="18:19" x14ac:dyDescent="0.2">
      <c r="R13816" s="334">
        <v>33422</v>
      </c>
      <c r="S13816" s="319" t="s">
        <v>372</v>
      </c>
    </row>
    <row r="13817" spans="18:19" x14ac:dyDescent="0.2">
      <c r="R13817" s="334">
        <v>33424</v>
      </c>
      <c r="S13817" s="319" t="s">
        <v>372</v>
      </c>
    </row>
    <row r="13818" spans="18:19" x14ac:dyDescent="0.2">
      <c r="R13818" s="334">
        <v>33425</v>
      </c>
      <c r="S13818" s="319" t="s">
        <v>372</v>
      </c>
    </row>
    <row r="13819" spans="18:19" x14ac:dyDescent="0.2">
      <c r="R13819" s="334">
        <v>33426</v>
      </c>
      <c r="S13819" s="319" t="s">
        <v>372</v>
      </c>
    </row>
    <row r="13820" spans="18:19" x14ac:dyDescent="0.2">
      <c r="R13820" s="334">
        <v>33427</v>
      </c>
      <c r="S13820" s="319" t="s">
        <v>372</v>
      </c>
    </row>
    <row r="13821" spans="18:19" x14ac:dyDescent="0.2">
      <c r="R13821" s="334">
        <v>33428</v>
      </c>
      <c r="S13821" s="319" t="s">
        <v>372</v>
      </c>
    </row>
    <row r="13822" spans="18:19" x14ac:dyDescent="0.2">
      <c r="R13822" s="334">
        <v>33429</v>
      </c>
      <c r="S13822" s="319" t="s">
        <v>372</v>
      </c>
    </row>
    <row r="13823" spans="18:19" x14ac:dyDescent="0.2">
      <c r="R13823" s="334">
        <v>33430</v>
      </c>
      <c r="S13823" s="319" t="s">
        <v>372</v>
      </c>
    </row>
    <row r="13824" spans="18:19" x14ac:dyDescent="0.2">
      <c r="R13824" s="334">
        <v>33431</v>
      </c>
      <c r="S13824" s="319" t="s">
        <v>372</v>
      </c>
    </row>
    <row r="13825" spans="18:19" x14ac:dyDescent="0.2">
      <c r="R13825" s="334">
        <v>33432</v>
      </c>
      <c r="S13825" s="319" t="s">
        <v>372</v>
      </c>
    </row>
    <row r="13826" spans="18:19" x14ac:dyDescent="0.2">
      <c r="R13826" s="334">
        <v>33433</v>
      </c>
      <c r="S13826" s="319" t="s">
        <v>372</v>
      </c>
    </row>
    <row r="13827" spans="18:19" x14ac:dyDescent="0.2">
      <c r="R13827" s="334">
        <v>33434</v>
      </c>
      <c r="S13827" s="319" t="s">
        <v>372</v>
      </c>
    </row>
    <row r="13828" spans="18:19" x14ac:dyDescent="0.2">
      <c r="R13828" s="334">
        <v>33435</v>
      </c>
      <c r="S13828" s="319" t="s">
        <v>372</v>
      </c>
    </row>
    <row r="13829" spans="18:19" x14ac:dyDescent="0.2">
      <c r="R13829" s="334">
        <v>33436</v>
      </c>
      <c r="S13829" s="319" t="s">
        <v>372</v>
      </c>
    </row>
    <row r="13830" spans="18:19" x14ac:dyDescent="0.2">
      <c r="R13830" s="334">
        <v>33437</v>
      </c>
      <c r="S13830" s="319" t="s">
        <v>372</v>
      </c>
    </row>
    <row r="13831" spans="18:19" x14ac:dyDescent="0.2">
      <c r="R13831" s="334">
        <v>33438</v>
      </c>
      <c r="S13831" s="319" t="s">
        <v>372</v>
      </c>
    </row>
    <row r="13832" spans="18:19" x14ac:dyDescent="0.2">
      <c r="R13832" s="334">
        <v>33439</v>
      </c>
      <c r="S13832" s="319" t="s">
        <v>372</v>
      </c>
    </row>
    <row r="13833" spans="18:19" x14ac:dyDescent="0.2">
      <c r="R13833" s="334">
        <v>33440</v>
      </c>
      <c r="S13833" s="319" t="s">
        <v>372</v>
      </c>
    </row>
    <row r="13834" spans="18:19" x14ac:dyDescent="0.2">
      <c r="R13834" s="334">
        <v>33441</v>
      </c>
      <c r="S13834" s="319" t="s">
        <v>372</v>
      </c>
    </row>
    <row r="13835" spans="18:19" x14ac:dyDescent="0.2">
      <c r="R13835" s="334">
        <v>33442</v>
      </c>
      <c r="S13835" s="319" t="s">
        <v>372</v>
      </c>
    </row>
    <row r="13836" spans="18:19" x14ac:dyDescent="0.2">
      <c r="R13836" s="334">
        <v>33443</v>
      </c>
      <c r="S13836" s="319" t="s">
        <v>372</v>
      </c>
    </row>
    <row r="13837" spans="18:19" x14ac:dyDescent="0.2">
      <c r="R13837" s="334">
        <v>33444</v>
      </c>
      <c r="S13837" s="319" t="s">
        <v>372</v>
      </c>
    </row>
    <row r="13838" spans="18:19" x14ac:dyDescent="0.2">
      <c r="R13838" s="334">
        <v>33445</v>
      </c>
      <c r="S13838" s="319" t="s">
        <v>372</v>
      </c>
    </row>
    <row r="13839" spans="18:19" x14ac:dyDescent="0.2">
      <c r="R13839" s="334">
        <v>33446</v>
      </c>
      <c r="S13839" s="319" t="s">
        <v>372</v>
      </c>
    </row>
    <row r="13840" spans="18:19" x14ac:dyDescent="0.2">
      <c r="R13840" s="334">
        <v>33448</v>
      </c>
      <c r="S13840" s="319" t="s">
        <v>372</v>
      </c>
    </row>
    <row r="13841" spans="18:19" x14ac:dyDescent="0.2">
      <c r="R13841" s="334">
        <v>33449</v>
      </c>
      <c r="S13841" s="319" t="s">
        <v>372</v>
      </c>
    </row>
    <row r="13842" spans="18:19" x14ac:dyDescent="0.2">
      <c r="R13842" s="334">
        <v>33454</v>
      </c>
      <c r="S13842" s="319" t="s">
        <v>372</v>
      </c>
    </row>
    <row r="13843" spans="18:19" x14ac:dyDescent="0.2">
      <c r="R13843" s="334">
        <v>33455</v>
      </c>
      <c r="S13843" s="319" t="s">
        <v>372</v>
      </c>
    </row>
    <row r="13844" spans="18:19" x14ac:dyDescent="0.2">
      <c r="R13844" s="334">
        <v>33458</v>
      </c>
      <c r="S13844" s="319" t="s">
        <v>372</v>
      </c>
    </row>
    <row r="13845" spans="18:19" x14ac:dyDescent="0.2">
      <c r="R13845" s="334">
        <v>33459</v>
      </c>
      <c r="S13845" s="319" t="s">
        <v>372</v>
      </c>
    </row>
    <row r="13846" spans="18:19" x14ac:dyDescent="0.2">
      <c r="R13846" s="334">
        <v>33460</v>
      </c>
      <c r="S13846" s="319" t="s">
        <v>372</v>
      </c>
    </row>
    <row r="13847" spans="18:19" x14ac:dyDescent="0.2">
      <c r="R13847" s="334">
        <v>33461</v>
      </c>
      <c r="S13847" s="319" t="s">
        <v>372</v>
      </c>
    </row>
    <row r="13848" spans="18:19" x14ac:dyDescent="0.2">
      <c r="R13848" s="334">
        <v>33462</v>
      </c>
      <c r="S13848" s="319" t="s">
        <v>372</v>
      </c>
    </row>
    <row r="13849" spans="18:19" x14ac:dyDescent="0.2">
      <c r="R13849" s="334">
        <v>33463</v>
      </c>
      <c r="S13849" s="319" t="s">
        <v>372</v>
      </c>
    </row>
    <row r="13850" spans="18:19" x14ac:dyDescent="0.2">
      <c r="R13850" s="334">
        <v>33464</v>
      </c>
      <c r="S13850" s="319" t="s">
        <v>372</v>
      </c>
    </row>
    <row r="13851" spans="18:19" x14ac:dyDescent="0.2">
      <c r="R13851" s="334">
        <v>33465</v>
      </c>
      <c r="S13851" s="319" t="s">
        <v>372</v>
      </c>
    </row>
    <row r="13852" spans="18:19" x14ac:dyDescent="0.2">
      <c r="R13852" s="334">
        <v>33466</v>
      </c>
      <c r="S13852" s="319" t="s">
        <v>372</v>
      </c>
    </row>
    <row r="13853" spans="18:19" x14ac:dyDescent="0.2">
      <c r="R13853" s="334">
        <v>33467</v>
      </c>
      <c r="S13853" s="319" t="s">
        <v>372</v>
      </c>
    </row>
    <row r="13854" spans="18:19" x14ac:dyDescent="0.2">
      <c r="R13854" s="334">
        <v>33468</v>
      </c>
      <c r="S13854" s="319" t="s">
        <v>372</v>
      </c>
    </row>
    <row r="13855" spans="18:19" x14ac:dyDescent="0.2">
      <c r="R13855" s="334">
        <v>33469</v>
      </c>
      <c r="S13855" s="319" t="s">
        <v>372</v>
      </c>
    </row>
    <row r="13856" spans="18:19" x14ac:dyDescent="0.2">
      <c r="R13856" s="334">
        <v>33470</v>
      </c>
      <c r="S13856" s="319" t="s">
        <v>372</v>
      </c>
    </row>
    <row r="13857" spans="18:19" x14ac:dyDescent="0.2">
      <c r="R13857" s="334">
        <v>33471</v>
      </c>
      <c r="S13857" s="319" t="s">
        <v>372</v>
      </c>
    </row>
    <row r="13858" spans="18:19" x14ac:dyDescent="0.2">
      <c r="R13858" s="334">
        <v>33472</v>
      </c>
      <c r="S13858" s="319" t="s">
        <v>372</v>
      </c>
    </row>
    <row r="13859" spans="18:19" x14ac:dyDescent="0.2">
      <c r="R13859" s="334">
        <v>33473</v>
      </c>
      <c r="S13859" s="319" t="s">
        <v>372</v>
      </c>
    </row>
    <row r="13860" spans="18:19" x14ac:dyDescent="0.2">
      <c r="R13860" s="334">
        <v>33474</v>
      </c>
      <c r="S13860" s="319" t="s">
        <v>372</v>
      </c>
    </row>
    <row r="13861" spans="18:19" x14ac:dyDescent="0.2">
      <c r="R13861" s="334">
        <v>33475</v>
      </c>
      <c r="S13861" s="319" t="s">
        <v>372</v>
      </c>
    </row>
    <row r="13862" spans="18:19" x14ac:dyDescent="0.2">
      <c r="R13862" s="334">
        <v>33476</v>
      </c>
      <c r="S13862" s="319" t="s">
        <v>372</v>
      </c>
    </row>
    <row r="13863" spans="18:19" x14ac:dyDescent="0.2">
      <c r="R13863" s="334">
        <v>33477</v>
      </c>
      <c r="S13863" s="319" t="s">
        <v>372</v>
      </c>
    </row>
    <row r="13864" spans="18:19" x14ac:dyDescent="0.2">
      <c r="R13864" s="334">
        <v>33478</v>
      </c>
      <c r="S13864" s="319" t="s">
        <v>372</v>
      </c>
    </row>
    <row r="13865" spans="18:19" x14ac:dyDescent="0.2">
      <c r="R13865" s="334">
        <v>33480</v>
      </c>
      <c r="S13865" s="319" t="s">
        <v>372</v>
      </c>
    </row>
    <row r="13866" spans="18:19" x14ac:dyDescent="0.2">
      <c r="R13866" s="334">
        <v>33481</v>
      </c>
      <c r="S13866" s="319" t="s">
        <v>372</v>
      </c>
    </row>
    <row r="13867" spans="18:19" x14ac:dyDescent="0.2">
      <c r="R13867" s="334">
        <v>33482</v>
      </c>
      <c r="S13867" s="319" t="s">
        <v>372</v>
      </c>
    </row>
    <row r="13868" spans="18:19" x14ac:dyDescent="0.2">
      <c r="R13868" s="334">
        <v>33483</v>
      </c>
      <c r="S13868" s="319" t="s">
        <v>372</v>
      </c>
    </row>
    <row r="13869" spans="18:19" x14ac:dyDescent="0.2">
      <c r="R13869" s="334">
        <v>33484</v>
      </c>
      <c r="S13869" s="319" t="s">
        <v>372</v>
      </c>
    </row>
    <row r="13870" spans="18:19" x14ac:dyDescent="0.2">
      <c r="R13870" s="334">
        <v>33486</v>
      </c>
      <c r="S13870" s="319" t="s">
        <v>372</v>
      </c>
    </row>
    <row r="13871" spans="18:19" x14ac:dyDescent="0.2">
      <c r="R13871" s="334">
        <v>33487</v>
      </c>
      <c r="S13871" s="319" t="s">
        <v>372</v>
      </c>
    </row>
    <row r="13872" spans="18:19" x14ac:dyDescent="0.2">
      <c r="R13872" s="334">
        <v>33488</v>
      </c>
      <c r="S13872" s="319" t="s">
        <v>372</v>
      </c>
    </row>
    <row r="13873" spans="18:19" x14ac:dyDescent="0.2">
      <c r="R13873" s="334">
        <v>33493</v>
      </c>
      <c r="S13873" s="319" t="s">
        <v>372</v>
      </c>
    </row>
    <row r="13874" spans="18:19" x14ac:dyDescent="0.2">
      <c r="R13874" s="334">
        <v>33496</v>
      </c>
      <c r="S13874" s="319" t="s">
        <v>372</v>
      </c>
    </row>
    <row r="13875" spans="18:19" x14ac:dyDescent="0.2">
      <c r="R13875" s="334">
        <v>33497</v>
      </c>
      <c r="S13875" s="319" t="s">
        <v>372</v>
      </c>
    </row>
    <row r="13876" spans="18:19" x14ac:dyDescent="0.2">
      <c r="R13876" s="334">
        <v>33498</v>
      </c>
      <c r="S13876" s="319" t="s">
        <v>372</v>
      </c>
    </row>
    <row r="13877" spans="18:19" x14ac:dyDescent="0.2">
      <c r="R13877" s="334">
        <v>33499</v>
      </c>
      <c r="S13877" s="319" t="s">
        <v>372</v>
      </c>
    </row>
    <row r="13878" spans="18:19" x14ac:dyDescent="0.2">
      <c r="R13878" s="334">
        <v>33503</v>
      </c>
      <c r="S13878" s="319" t="s">
        <v>372</v>
      </c>
    </row>
    <row r="13879" spans="18:19" x14ac:dyDescent="0.2">
      <c r="R13879" s="334">
        <v>33508</v>
      </c>
      <c r="S13879" s="319" t="s">
        <v>372</v>
      </c>
    </row>
    <row r="13880" spans="18:19" x14ac:dyDescent="0.2">
      <c r="R13880" s="334">
        <v>33509</v>
      </c>
      <c r="S13880" s="319" t="s">
        <v>372</v>
      </c>
    </row>
    <row r="13881" spans="18:19" x14ac:dyDescent="0.2">
      <c r="R13881" s="334">
        <v>33510</v>
      </c>
      <c r="S13881" s="319" t="s">
        <v>372</v>
      </c>
    </row>
    <row r="13882" spans="18:19" x14ac:dyDescent="0.2">
      <c r="R13882" s="334">
        <v>33511</v>
      </c>
      <c r="S13882" s="319" t="s">
        <v>372</v>
      </c>
    </row>
    <row r="13883" spans="18:19" x14ac:dyDescent="0.2">
      <c r="R13883" s="334">
        <v>33513</v>
      </c>
      <c r="S13883" s="319" t="s">
        <v>372</v>
      </c>
    </row>
    <row r="13884" spans="18:19" x14ac:dyDescent="0.2">
      <c r="R13884" s="334">
        <v>33514</v>
      </c>
      <c r="S13884" s="319" t="s">
        <v>372</v>
      </c>
    </row>
    <row r="13885" spans="18:19" x14ac:dyDescent="0.2">
      <c r="R13885" s="334">
        <v>33521</v>
      </c>
      <c r="S13885" s="319" t="s">
        <v>372</v>
      </c>
    </row>
    <row r="13886" spans="18:19" x14ac:dyDescent="0.2">
      <c r="R13886" s="334">
        <v>33523</v>
      </c>
      <c r="S13886" s="319" t="s">
        <v>372</v>
      </c>
    </row>
    <row r="13887" spans="18:19" x14ac:dyDescent="0.2">
      <c r="R13887" s="334">
        <v>33524</v>
      </c>
      <c r="S13887" s="319" t="s">
        <v>372</v>
      </c>
    </row>
    <row r="13888" spans="18:19" x14ac:dyDescent="0.2">
      <c r="R13888" s="334">
        <v>33525</v>
      </c>
      <c r="S13888" s="319" t="s">
        <v>372</v>
      </c>
    </row>
    <row r="13889" spans="18:19" x14ac:dyDescent="0.2">
      <c r="R13889" s="334">
        <v>33526</v>
      </c>
      <c r="S13889" s="319" t="s">
        <v>372</v>
      </c>
    </row>
    <row r="13890" spans="18:19" x14ac:dyDescent="0.2">
      <c r="R13890" s="334">
        <v>33527</v>
      </c>
      <c r="S13890" s="319" t="s">
        <v>372</v>
      </c>
    </row>
    <row r="13891" spans="18:19" x14ac:dyDescent="0.2">
      <c r="R13891" s="334">
        <v>33530</v>
      </c>
      <c r="S13891" s="319" t="s">
        <v>372</v>
      </c>
    </row>
    <row r="13892" spans="18:19" x14ac:dyDescent="0.2">
      <c r="R13892" s="334">
        <v>33534</v>
      </c>
      <c r="S13892" s="319" t="s">
        <v>372</v>
      </c>
    </row>
    <row r="13893" spans="18:19" x14ac:dyDescent="0.2">
      <c r="R13893" s="334">
        <v>33537</v>
      </c>
      <c r="S13893" s="319" t="s">
        <v>372</v>
      </c>
    </row>
    <row r="13894" spans="18:19" x14ac:dyDescent="0.2">
      <c r="R13894" s="334">
        <v>33538</v>
      </c>
      <c r="S13894" s="319" t="s">
        <v>372</v>
      </c>
    </row>
    <row r="13895" spans="18:19" x14ac:dyDescent="0.2">
      <c r="R13895" s="334">
        <v>33539</v>
      </c>
      <c r="S13895" s="319" t="s">
        <v>372</v>
      </c>
    </row>
    <row r="13896" spans="18:19" x14ac:dyDescent="0.2">
      <c r="R13896" s="334">
        <v>33540</v>
      </c>
      <c r="S13896" s="319" t="s">
        <v>372</v>
      </c>
    </row>
    <row r="13897" spans="18:19" x14ac:dyDescent="0.2">
      <c r="R13897" s="334">
        <v>33541</v>
      </c>
      <c r="S13897" s="319" t="s">
        <v>372</v>
      </c>
    </row>
    <row r="13898" spans="18:19" x14ac:dyDescent="0.2">
      <c r="R13898" s="334">
        <v>33542</v>
      </c>
      <c r="S13898" s="319" t="s">
        <v>372</v>
      </c>
    </row>
    <row r="13899" spans="18:19" x14ac:dyDescent="0.2">
      <c r="R13899" s="334">
        <v>33543</v>
      </c>
      <c r="S13899" s="319" t="s">
        <v>372</v>
      </c>
    </row>
    <row r="13900" spans="18:19" x14ac:dyDescent="0.2">
      <c r="R13900" s="334">
        <v>33544</v>
      </c>
      <c r="S13900" s="319" t="s">
        <v>372</v>
      </c>
    </row>
    <row r="13901" spans="18:19" x14ac:dyDescent="0.2">
      <c r="R13901" s="334">
        <v>33545</v>
      </c>
      <c r="S13901" s="319" t="s">
        <v>372</v>
      </c>
    </row>
    <row r="13902" spans="18:19" x14ac:dyDescent="0.2">
      <c r="R13902" s="334">
        <v>33547</v>
      </c>
      <c r="S13902" s="319" t="s">
        <v>372</v>
      </c>
    </row>
    <row r="13903" spans="18:19" x14ac:dyDescent="0.2">
      <c r="R13903" s="334">
        <v>33548</v>
      </c>
      <c r="S13903" s="319" t="s">
        <v>372</v>
      </c>
    </row>
    <row r="13904" spans="18:19" x14ac:dyDescent="0.2">
      <c r="R13904" s="334">
        <v>33549</v>
      </c>
      <c r="S13904" s="319" t="s">
        <v>372</v>
      </c>
    </row>
    <row r="13905" spans="18:19" x14ac:dyDescent="0.2">
      <c r="R13905" s="334">
        <v>33550</v>
      </c>
      <c r="S13905" s="319" t="s">
        <v>372</v>
      </c>
    </row>
    <row r="13906" spans="18:19" x14ac:dyDescent="0.2">
      <c r="R13906" s="334">
        <v>33556</v>
      </c>
      <c r="S13906" s="319" t="s">
        <v>372</v>
      </c>
    </row>
    <row r="13907" spans="18:19" x14ac:dyDescent="0.2">
      <c r="R13907" s="334">
        <v>33558</v>
      </c>
      <c r="S13907" s="319" t="s">
        <v>372</v>
      </c>
    </row>
    <row r="13908" spans="18:19" x14ac:dyDescent="0.2">
      <c r="R13908" s="334">
        <v>33559</v>
      </c>
      <c r="S13908" s="319" t="s">
        <v>372</v>
      </c>
    </row>
    <row r="13909" spans="18:19" x14ac:dyDescent="0.2">
      <c r="R13909" s="334">
        <v>33563</v>
      </c>
      <c r="S13909" s="319" t="s">
        <v>372</v>
      </c>
    </row>
    <row r="13910" spans="18:19" x14ac:dyDescent="0.2">
      <c r="R13910" s="334">
        <v>33564</v>
      </c>
      <c r="S13910" s="319" t="s">
        <v>372</v>
      </c>
    </row>
    <row r="13911" spans="18:19" x14ac:dyDescent="0.2">
      <c r="R13911" s="334">
        <v>33565</v>
      </c>
      <c r="S13911" s="319" t="s">
        <v>372</v>
      </c>
    </row>
    <row r="13912" spans="18:19" x14ac:dyDescent="0.2">
      <c r="R13912" s="334">
        <v>33566</v>
      </c>
      <c r="S13912" s="319" t="s">
        <v>372</v>
      </c>
    </row>
    <row r="13913" spans="18:19" x14ac:dyDescent="0.2">
      <c r="R13913" s="334">
        <v>33567</v>
      </c>
      <c r="S13913" s="319" t="s">
        <v>372</v>
      </c>
    </row>
    <row r="13914" spans="18:19" x14ac:dyDescent="0.2">
      <c r="R13914" s="334">
        <v>33568</v>
      </c>
      <c r="S13914" s="319" t="s">
        <v>372</v>
      </c>
    </row>
    <row r="13915" spans="18:19" x14ac:dyDescent="0.2">
      <c r="R13915" s="334">
        <v>33569</v>
      </c>
      <c r="S13915" s="319" t="s">
        <v>372</v>
      </c>
    </row>
    <row r="13916" spans="18:19" x14ac:dyDescent="0.2">
      <c r="R13916" s="334">
        <v>33570</v>
      </c>
      <c r="S13916" s="319" t="s">
        <v>372</v>
      </c>
    </row>
    <row r="13917" spans="18:19" x14ac:dyDescent="0.2">
      <c r="R13917" s="334">
        <v>33571</v>
      </c>
      <c r="S13917" s="319" t="s">
        <v>372</v>
      </c>
    </row>
    <row r="13918" spans="18:19" x14ac:dyDescent="0.2">
      <c r="R13918" s="334">
        <v>33572</v>
      </c>
      <c r="S13918" s="319" t="s">
        <v>372</v>
      </c>
    </row>
    <row r="13919" spans="18:19" x14ac:dyDescent="0.2">
      <c r="R13919" s="334">
        <v>33573</v>
      </c>
      <c r="S13919" s="319" t="s">
        <v>372</v>
      </c>
    </row>
    <row r="13920" spans="18:19" x14ac:dyDescent="0.2">
      <c r="R13920" s="334">
        <v>33574</v>
      </c>
      <c r="S13920" s="319" t="s">
        <v>372</v>
      </c>
    </row>
    <row r="13921" spans="18:19" x14ac:dyDescent="0.2">
      <c r="R13921" s="334">
        <v>33575</v>
      </c>
      <c r="S13921" s="319" t="s">
        <v>372</v>
      </c>
    </row>
    <row r="13922" spans="18:19" x14ac:dyDescent="0.2">
      <c r="R13922" s="334">
        <v>33576</v>
      </c>
      <c r="S13922" s="319" t="s">
        <v>372</v>
      </c>
    </row>
    <row r="13923" spans="18:19" x14ac:dyDescent="0.2">
      <c r="R13923" s="334">
        <v>33578</v>
      </c>
      <c r="S13923" s="319" t="s">
        <v>372</v>
      </c>
    </row>
    <row r="13924" spans="18:19" x14ac:dyDescent="0.2">
      <c r="R13924" s="334">
        <v>33579</v>
      </c>
      <c r="S13924" s="319" t="s">
        <v>372</v>
      </c>
    </row>
    <row r="13925" spans="18:19" x14ac:dyDescent="0.2">
      <c r="R13925" s="334">
        <v>33583</v>
      </c>
      <c r="S13925" s="319" t="s">
        <v>372</v>
      </c>
    </row>
    <row r="13926" spans="18:19" x14ac:dyDescent="0.2">
      <c r="R13926" s="334">
        <v>33584</v>
      </c>
      <c r="S13926" s="319" t="s">
        <v>372</v>
      </c>
    </row>
    <row r="13927" spans="18:19" x14ac:dyDescent="0.2">
      <c r="R13927" s="334">
        <v>33585</v>
      </c>
      <c r="S13927" s="319" t="s">
        <v>372</v>
      </c>
    </row>
    <row r="13928" spans="18:19" x14ac:dyDescent="0.2">
      <c r="R13928" s="334">
        <v>33586</v>
      </c>
      <c r="S13928" s="319" t="s">
        <v>372</v>
      </c>
    </row>
    <row r="13929" spans="18:19" x14ac:dyDescent="0.2">
      <c r="R13929" s="334">
        <v>33587</v>
      </c>
      <c r="S13929" s="319" t="s">
        <v>372</v>
      </c>
    </row>
    <row r="13930" spans="18:19" x14ac:dyDescent="0.2">
      <c r="R13930" s="334">
        <v>33592</v>
      </c>
      <c r="S13930" s="319" t="s">
        <v>372</v>
      </c>
    </row>
    <row r="13931" spans="18:19" x14ac:dyDescent="0.2">
      <c r="R13931" s="334">
        <v>33593</v>
      </c>
      <c r="S13931" s="319" t="s">
        <v>372</v>
      </c>
    </row>
    <row r="13932" spans="18:19" x14ac:dyDescent="0.2">
      <c r="R13932" s="334">
        <v>33594</v>
      </c>
      <c r="S13932" s="319" t="s">
        <v>372</v>
      </c>
    </row>
    <row r="13933" spans="18:19" x14ac:dyDescent="0.2">
      <c r="R13933" s="334">
        <v>33595</v>
      </c>
      <c r="S13933" s="319" t="s">
        <v>372</v>
      </c>
    </row>
    <row r="13934" spans="18:19" x14ac:dyDescent="0.2">
      <c r="R13934" s="334">
        <v>33596</v>
      </c>
      <c r="S13934" s="319" t="s">
        <v>372</v>
      </c>
    </row>
    <row r="13935" spans="18:19" x14ac:dyDescent="0.2">
      <c r="R13935" s="334">
        <v>33597</v>
      </c>
      <c r="S13935" s="319" t="s">
        <v>372</v>
      </c>
    </row>
    <row r="13936" spans="18:19" x14ac:dyDescent="0.2">
      <c r="R13936" s="334">
        <v>33598</v>
      </c>
      <c r="S13936" s="319" t="s">
        <v>372</v>
      </c>
    </row>
    <row r="13937" spans="18:19" x14ac:dyDescent="0.2">
      <c r="R13937" s="334">
        <v>33601</v>
      </c>
      <c r="S13937" s="319" t="s">
        <v>372</v>
      </c>
    </row>
    <row r="13938" spans="18:19" x14ac:dyDescent="0.2">
      <c r="R13938" s="334">
        <v>33602</v>
      </c>
      <c r="S13938" s="319" t="s">
        <v>372</v>
      </c>
    </row>
    <row r="13939" spans="18:19" x14ac:dyDescent="0.2">
      <c r="R13939" s="334">
        <v>33603</v>
      </c>
      <c r="S13939" s="319" t="s">
        <v>372</v>
      </c>
    </row>
    <row r="13940" spans="18:19" x14ac:dyDescent="0.2">
      <c r="R13940" s="334">
        <v>33604</v>
      </c>
      <c r="S13940" s="319" t="s">
        <v>372</v>
      </c>
    </row>
    <row r="13941" spans="18:19" x14ac:dyDescent="0.2">
      <c r="R13941" s="334">
        <v>33605</v>
      </c>
      <c r="S13941" s="319" t="s">
        <v>372</v>
      </c>
    </row>
    <row r="13942" spans="18:19" x14ac:dyDescent="0.2">
      <c r="R13942" s="334">
        <v>33606</v>
      </c>
      <c r="S13942" s="319" t="s">
        <v>372</v>
      </c>
    </row>
    <row r="13943" spans="18:19" x14ac:dyDescent="0.2">
      <c r="R13943" s="334">
        <v>33607</v>
      </c>
      <c r="S13943" s="319" t="s">
        <v>372</v>
      </c>
    </row>
    <row r="13944" spans="18:19" x14ac:dyDescent="0.2">
      <c r="R13944" s="334">
        <v>33608</v>
      </c>
      <c r="S13944" s="319" t="s">
        <v>372</v>
      </c>
    </row>
    <row r="13945" spans="18:19" x14ac:dyDescent="0.2">
      <c r="R13945" s="334">
        <v>33609</v>
      </c>
      <c r="S13945" s="319" t="s">
        <v>372</v>
      </c>
    </row>
    <row r="13946" spans="18:19" x14ac:dyDescent="0.2">
      <c r="R13946" s="334">
        <v>33610</v>
      </c>
      <c r="S13946" s="319" t="s">
        <v>372</v>
      </c>
    </row>
    <row r="13947" spans="18:19" x14ac:dyDescent="0.2">
      <c r="R13947" s="334">
        <v>33611</v>
      </c>
      <c r="S13947" s="319" t="s">
        <v>372</v>
      </c>
    </row>
    <row r="13948" spans="18:19" x14ac:dyDescent="0.2">
      <c r="R13948" s="334">
        <v>33612</v>
      </c>
      <c r="S13948" s="319" t="s">
        <v>372</v>
      </c>
    </row>
    <row r="13949" spans="18:19" x14ac:dyDescent="0.2">
      <c r="R13949" s="334">
        <v>33613</v>
      </c>
      <c r="S13949" s="319" t="s">
        <v>372</v>
      </c>
    </row>
    <row r="13950" spans="18:19" x14ac:dyDescent="0.2">
      <c r="R13950" s="334">
        <v>33614</v>
      </c>
      <c r="S13950" s="319" t="s">
        <v>372</v>
      </c>
    </row>
    <row r="13951" spans="18:19" x14ac:dyDescent="0.2">
      <c r="R13951" s="334">
        <v>33615</v>
      </c>
      <c r="S13951" s="319" t="s">
        <v>372</v>
      </c>
    </row>
    <row r="13952" spans="18:19" x14ac:dyDescent="0.2">
      <c r="R13952" s="334">
        <v>33616</v>
      </c>
      <c r="S13952" s="319" t="s">
        <v>372</v>
      </c>
    </row>
    <row r="13953" spans="18:19" x14ac:dyDescent="0.2">
      <c r="R13953" s="334">
        <v>33617</v>
      </c>
      <c r="S13953" s="319" t="s">
        <v>372</v>
      </c>
    </row>
    <row r="13954" spans="18:19" x14ac:dyDescent="0.2">
      <c r="R13954" s="334">
        <v>33618</v>
      </c>
      <c r="S13954" s="319" t="s">
        <v>372</v>
      </c>
    </row>
    <row r="13955" spans="18:19" x14ac:dyDescent="0.2">
      <c r="R13955" s="334">
        <v>33619</v>
      </c>
      <c r="S13955" s="319" t="s">
        <v>372</v>
      </c>
    </row>
    <row r="13956" spans="18:19" x14ac:dyDescent="0.2">
      <c r="R13956" s="334">
        <v>33620</v>
      </c>
      <c r="S13956" s="319" t="s">
        <v>372</v>
      </c>
    </row>
    <row r="13957" spans="18:19" x14ac:dyDescent="0.2">
      <c r="R13957" s="334">
        <v>33621</v>
      </c>
      <c r="S13957" s="319" t="s">
        <v>372</v>
      </c>
    </row>
    <row r="13958" spans="18:19" x14ac:dyDescent="0.2">
      <c r="R13958" s="334">
        <v>33622</v>
      </c>
      <c r="S13958" s="319" t="s">
        <v>372</v>
      </c>
    </row>
    <row r="13959" spans="18:19" x14ac:dyDescent="0.2">
      <c r="R13959" s="334">
        <v>33623</v>
      </c>
      <c r="S13959" s="319" t="s">
        <v>372</v>
      </c>
    </row>
    <row r="13960" spans="18:19" x14ac:dyDescent="0.2">
      <c r="R13960" s="334">
        <v>33624</v>
      </c>
      <c r="S13960" s="319" t="s">
        <v>372</v>
      </c>
    </row>
    <row r="13961" spans="18:19" x14ac:dyDescent="0.2">
      <c r="R13961" s="334">
        <v>33625</v>
      </c>
      <c r="S13961" s="319" t="s">
        <v>372</v>
      </c>
    </row>
    <row r="13962" spans="18:19" x14ac:dyDescent="0.2">
      <c r="R13962" s="334">
        <v>33626</v>
      </c>
      <c r="S13962" s="319" t="s">
        <v>372</v>
      </c>
    </row>
    <row r="13963" spans="18:19" x14ac:dyDescent="0.2">
      <c r="R13963" s="334">
        <v>33629</v>
      </c>
      <c r="S13963" s="319" t="s">
        <v>372</v>
      </c>
    </row>
    <row r="13964" spans="18:19" x14ac:dyDescent="0.2">
      <c r="R13964" s="334">
        <v>33630</v>
      </c>
      <c r="S13964" s="319" t="s">
        <v>372</v>
      </c>
    </row>
    <row r="13965" spans="18:19" x14ac:dyDescent="0.2">
      <c r="R13965" s="334">
        <v>33631</v>
      </c>
      <c r="S13965" s="319" t="s">
        <v>372</v>
      </c>
    </row>
    <row r="13966" spans="18:19" x14ac:dyDescent="0.2">
      <c r="R13966" s="334">
        <v>33633</v>
      </c>
      <c r="S13966" s="319" t="s">
        <v>372</v>
      </c>
    </row>
    <row r="13967" spans="18:19" x14ac:dyDescent="0.2">
      <c r="R13967" s="334">
        <v>33634</v>
      </c>
      <c r="S13967" s="319" t="s">
        <v>372</v>
      </c>
    </row>
    <row r="13968" spans="18:19" x14ac:dyDescent="0.2">
      <c r="R13968" s="334">
        <v>33635</v>
      </c>
      <c r="S13968" s="319" t="s">
        <v>372</v>
      </c>
    </row>
    <row r="13969" spans="18:19" x14ac:dyDescent="0.2">
      <c r="R13969" s="334">
        <v>33637</v>
      </c>
      <c r="S13969" s="319" t="s">
        <v>372</v>
      </c>
    </row>
    <row r="13970" spans="18:19" x14ac:dyDescent="0.2">
      <c r="R13970" s="334">
        <v>33646</v>
      </c>
      <c r="S13970" s="319" t="s">
        <v>372</v>
      </c>
    </row>
    <row r="13971" spans="18:19" x14ac:dyDescent="0.2">
      <c r="R13971" s="334">
        <v>33647</v>
      </c>
      <c r="S13971" s="319" t="s">
        <v>372</v>
      </c>
    </row>
    <row r="13972" spans="18:19" x14ac:dyDescent="0.2">
      <c r="R13972" s="334">
        <v>33650</v>
      </c>
      <c r="S13972" s="319" t="s">
        <v>372</v>
      </c>
    </row>
    <row r="13973" spans="18:19" x14ac:dyDescent="0.2">
      <c r="R13973" s="334">
        <v>33655</v>
      </c>
      <c r="S13973" s="319" t="s">
        <v>372</v>
      </c>
    </row>
    <row r="13974" spans="18:19" x14ac:dyDescent="0.2">
      <c r="R13974" s="334">
        <v>33660</v>
      </c>
      <c r="S13974" s="319" t="s">
        <v>372</v>
      </c>
    </row>
    <row r="13975" spans="18:19" x14ac:dyDescent="0.2">
      <c r="R13975" s="334">
        <v>33661</v>
      </c>
      <c r="S13975" s="319" t="s">
        <v>372</v>
      </c>
    </row>
    <row r="13976" spans="18:19" x14ac:dyDescent="0.2">
      <c r="R13976" s="334">
        <v>33662</v>
      </c>
      <c r="S13976" s="319" t="s">
        <v>372</v>
      </c>
    </row>
    <row r="13977" spans="18:19" x14ac:dyDescent="0.2">
      <c r="R13977" s="334">
        <v>33663</v>
      </c>
      <c r="S13977" s="319" t="s">
        <v>372</v>
      </c>
    </row>
    <row r="13978" spans="18:19" x14ac:dyDescent="0.2">
      <c r="R13978" s="334">
        <v>33664</v>
      </c>
      <c r="S13978" s="319" t="s">
        <v>372</v>
      </c>
    </row>
    <row r="13979" spans="18:19" x14ac:dyDescent="0.2">
      <c r="R13979" s="334">
        <v>33672</v>
      </c>
      <c r="S13979" s="319" t="s">
        <v>372</v>
      </c>
    </row>
    <row r="13980" spans="18:19" x14ac:dyDescent="0.2">
      <c r="R13980" s="334">
        <v>33673</v>
      </c>
      <c r="S13980" s="319" t="s">
        <v>372</v>
      </c>
    </row>
    <row r="13981" spans="18:19" x14ac:dyDescent="0.2">
      <c r="R13981" s="334">
        <v>33674</v>
      </c>
      <c r="S13981" s="319" t="s">
        <v>372</v>
      </c>
    </row>
    <row r="13982" spans="18:19" x14ac:dyDescent="0.2">
      <c r="R13982" s="334">
        <v>33675</v>
      </c>
      <c r="S13982" s="319" t="s">
        <v>372</v>
      </c>
    </row>
    <row r="13983" spans="18:19" x14ac:dyDescent="0.2">
      <c r="R13983" s="334">
        <v>33677</v>
      </c>
      <c r="S13983" s="319" t="s">
        <v>372</v>
      </c>
    </row>
    <row r="13984" spans="18:19" x14ac:dyDescent="0.2">
      <c r="R13984" s="334">
        <v>33679</v>
      </c>
      <c r="S13984" s="319" t="s">
        <v>372</v>
      </c>
    </row>
    <row r="13985" spans="18:19" x14ac:dyDescent="0.2">
      <c r="R13985" s="334">
        <v>33680</v>
      </c>
      <c r="S13985" s="319" t="s">
        <v>372</v>
      </c>
    </row>
    <row r="13986" spans="18:19" x14ac:dyDescent="0.2">
      <c r="R13986" s="334">
        <v>33681</v>
      </c>
      <c r="S13986" s="319" t="s">
        <v>372</v>
      </c>
    </row>
    <row r="13987" spans="18:19" x14ac:dyDescent="0.2">
      <c r="R13987" s="334">
        <v>33682</v>
      </c>
      <c r="S13987" s="319" t="s">
        <v>372</v>
      </c>
    </row>
    <row r="13988" spans="18:19" x14ac:dyDescent="0.2">
      <c r="R13988" s="334">
        <v>33684</v>
      </c>
      <c r="S13988" s="319" t="s">
        <v>372</v>
      </c>
    </row>
    <row r="13989" spans="18:19" x14ac:dyDescent="0.2">
      <c r="R13989" s="334">
        <v>33685</v>
      </c>
      <c r="S13989" s="319" t="s">
        <v>372</v>
      </c>
    </row>
    <row r="13990" spans="18:19" x14ac:dyDescent="0.2">
      <c r="R13990" s="334">
        <v>33686</v>
      </c>
      <c r="S13990" s="319" t="s">
        <v>372</v>
      </c>
    </row>
    <row r="13991" spans="18:19" x14ac:dyDescent="0.2">
      <c r="R13991" s="334">
        <v>33687</v>
      </c>
      <c r="S13991" s="319" t="s">
        <v>372</v>
      </c>
    </row>
    <row r="13992" spans="18:19" x14ac:dyDescent="0.2">
      <c r="R13992" s="334">
        <v>33688</v>
      </c>
      <c r="S13992" s="319" t="s">
        <v>372</v>
      </c>
    </row>
    <row r="13993" spans="18:19" x14ac:dyDescent="0.2">
      <c r="R13993" s="334">
        <v>33689</v>
      </c>
      <c r="S13993" s="319" t="s">
        <v>372</v>
      </c>
    </row>
    <row r="13994" spans="18:19" x14ac:dyDescent="0.2">
      <c r="R13994" s="334">
        <v>33690</v>
      </c>
      <c r="S13994" s="319" t="s">
        <v>372</v>
      </c>
    </row>
    <row r="13995" spans="18:19" x14ac:dyDescent="0.2">
      <c r="R13995" s="334">
        <v>33694</v>
      </c>
      <c r="S13995" s="319" t="s">
        <v>372</v>
      </c>
    </row>
    <row r="13996" spans="18:19" x14ac:dyDescent="0.2">
      <c r="R13996" s="334">
        <v>33701</v>
      </c>
      <c r="S13996" s="319" t="s">
        <v>372</v>
      </c>
    </row>
    <row r="13997" spans="18:19" x14ac:dyDescent="0.2">
      <c r="R13997" s="334">
        <v>33702</v>
      </c>
      <c r="S13997" s="319" t="s">
        <v>372</v>
      </c>
    </row>
    <row r="13998" spans="18:19" x14ac:dyDescent="0.2">
      <c r="R13998" s="334">
        <v>33703</v>
      </c>
      <c r="S13998" s="319" t="s">
        <v>372</v>
      </c>
    </row>
    <row r="13999" spans="18:19" x14ac:dyDescent="0.2">
      <c r="R13999" s="334">
        <v>33704</v>
      </c>
      <c r="S13999" s="319" t="s">
        <v>372</v>
      </c>
    </row>
    <row r="14000" spans="18:19" x14ac:dyDescent="0.2">
      <c r="R14000" s="334">
        <v>33705</v>
      </c>
      <c r="S14000" s="319" t="s">
        <v>372</v>
      </c>
    </row>
    <row r="14001" spans="18:19" x14ac:dyDescent="0.2">
      <c r="R14001" s="334">
        <v>33706</v>
      </c>
      <c r="S14001" s="319" t="s">
        <v>372</v>
      </c>
    </row>
    <row r="14002" spans="18:19" x14ac:dyDescent="0.2">
      <c r="R14002" s="334">
        <v>33707</v>
      </c>
      <c r="S14002" s="319" t="s">
        <v>372</v>
      </c>
    </row>
    <row r="14003" spans="18:19" x14ac:dyDescent="0.2">
      <c r="R14003" s="334">
        <v>33708</v>
      </c>
      <c r="S14003" s="319" t="s">
        <v>372</v>
      </c>
    </row>
    <row r="14004" spans="18:19" x14ac:dyDescent="0.2">
      <c r="R14004" s="334">
        <v>33709</v>
      </c>
      <c r="S14004" s="319" t="s">
        <v>372</v>
      </c>
    </row>
    <row r="14005" spans="18:19" x14ac:dyDescent="0.2">
      <c r="R14005" s="334">
        <v>33710</v>
      </c>
      <c r="S14005" s="319" t="s">
        <v>372</v>
      </c>
    </row>
    <row r="14006" spans="18:19" x14ac:dyDescent="0.2">
      <c r="R14006" s="334">
        <v>33711</v>
      </c>
      <c r="S14006" s="319" t="s">
        <v>372</v>
      </c>
    </row>
    <row r="14007" spans="18:19" x14ac:dyDescent="0.2">
      <c r="R14007" s="334">
        <v>33712</v>
      </c>
      <c r="S14007" s="319" t="s">
        <v>372</v>
      </c>
    </row>
    <row r="14008" spans="18:19" x14ac:dyDescent="0.2">
      <c r="R14008" s="334">
        <v>33713</v>
      </c>
      <c r="S14008" s="319" t="s">
        <v>372</v>
      </c>
    </row>
    <row r="14009" spans="18:19" x14ac:dyDescent="0.2">
      <c r="R14009" s="334">
        <v>33714</v>
      </c>
      <c r="S14009" s="319" t="s">
        <v>372</v>
      </c>
    </row>
    <row r="14010" spans="18:19" x14ac:dyDescent="0.2">
      <c r="R14010" s="334">
        <v>33715</v>
      </c>
      <c r="S14010" s="319" t="s">
        <v>372</v>
      </c>
    </row>
    <row r="14011" spans="18:19" x14ac:dyDescent="0.2">
      <c r="R14011" s="334">
        <v>33716</v>
      </c>
      <c r="S14011" s="319" t="s">
        <v>372</v>
      </c>
    </row>
    <row r="14012" spans="18:19" x14ac:dyDescent="0.2">
      <c r="R14012" s="334">
        <v>33729</v>
      </c>
      <c r="S14012" s="319" t="s">
        <v>372</v>
      </c>
    </row>
    <row r="14013" spans="18:19" x14ac:dyDescent="0.2">
      <c r="R14013" s="334">
        <v>33730</v>
      </c>
      <c r="S14013" s="319" t="s">
        <v>372</v>
      </c>
    </row>
    <row r="14014" spans="18:19" x14ac:dyDescent="0.2">
      <c r="R14014" s="334">
        <v>33731</v>
      </c>
      <c r="S14014" s="319" t="s">
        <v>372</v>
      </c>
    </row>
    <row r="14015" spans="18:19" x14ac:dyDescent="0.2">
      <c r="R14015" s="334">
        <v>33732</v>
      </c>
      <c r="S14015" s="319" t="s">
        <v>372</v>
      </c>
    </row>
    <row r="14016" spans="18:19" x14ac:dyDescent="0.2">
      <c r="R14016" s="334">
        <v>33733</v>
      </c>
      <c r="S14016" s="319" t="s">
        <v>372</v>
      </c>
    </row>
    <row r="14017" spans="18:19" x14ac:dyDescent="0.2">
      <c r="R14017" s="334">
        <v>33734</v>
      </c>
      <c r="S14017" s="319" t="s">
        <v>372</v>
      </c>
    </row>
    <row r="14018" spans="18:19" x14ac:dyDescent="0.2">
      <c r="R14018" s="334">
        <v>33736</v>
      </c>
      <c r="S14018" s="319" t="s">
        <v>372</v>
      </c>
    </row>
    <row r="14019" spans="18:19" x14ac:dyDescent="0.2">
      <c r="R14019" s="334">
        <v>33737</v>
      </c>
      <c r="S14019" s="319" t="s">
        <v>372</v>
      </c>
    </row>
    <row r="14020" spans="18:19" x14ac:dyDescent="0.2">
      <c r="R14020" s="334">
        <v>33738</v>
      </c>
      <c r="S14020" s="319" t="s">
        <v>372</v>
      </c>
    </row>
    <row r="14021" spans="18:19" x14ac:dyDescent="0.2">
      <c r="R14021" s="334">
        <v>33740</v>
      </c>
      <c r="S14021" s="319" t="s">
        <v>372</v>
      </c>
    </row>
    <row r="14022" spans="18:19" x14ac:dyDescent="0.2">
      <c r="R14022" s="334">
        <v>33741</v>
      </c>
      <c r="S14022" s="319" t="s">
        <v>372</v>
      </c>
    </row>
    <row r="14023" spans="18:19" x14ac:dyDescent="0.2">
      <c r="R14023" s="334">
        <v>33742</v>
      </c>
      <c r="S14023" s="319" t="s">
        <v>372</v>
      </c>
    </row>
    <row r="14024" spans="18:19" x14ac:dyDescent="0.2">
      <c r="R14024" s="334">
        <v>33743</v>
      </c>
      <c r="S14024" s="319" t="s">
        <v>372</v>
      </c>
    </row>
    <row r="14025" spans="18:19" x14ac:dyDescent="0.2">
      <c r="R14025" s="334">
        <v>33744</v>
      </c>
      <c r="S14025" s="319" t="s">
        <v>372</v>
      </c>
    </row>
    <row r="14026" spans="18:19" x14ac:dyDescent="0.2">
      <c r="R14026" s="334">
        <v>33747</v>
      </c>
      <c r="S14026" s="319" t="s">
        <v>372</v>
      </c>
    </row>
    <row r="14027" spans="18:19" x14ac:dyDescent="0.2">
      <c r="R14027" s="334">
        <v>33755</v>
      </c>
      <c r="S14027" s="319" t="s">
        <v>372</v>
      </c>
    </row>
    <row r="14028" spans="18:19" x14ac:dyDescent="0.2">
      <c r="R14028" s="334">
        <v>33756</v>
      </c>
      <c r="S14028" s="319" t="s">
        <v>372</v>
      </c>
    </row>
    <row r="14029" spans="18:19" x14ac:dyDescent="0.2">
      <c r="R14029" s="334">
        <v>33757</v>
      </c>
      <c r="S14029" s="319" t="s">
        <v>372</v>
      </c>
    </row>
    <row r="14030" spans="18:19" x14ac:dyDescent="0.2">
      <c r="R14030" s="334">
        <v>33758</v>
      </c>
      <c r="S14030" s="319" t="s">
        <v>372</v>
      </c>
    </row>
    <row r="14031" spans="18:19" x14ac:dyDescent="0.2">
      <c r="R14031" s="334">
        <v>33759</v>
      </c>
      <c r="S14031" s="319" t="s">
        <v>372</v>
      </c>
    </row>
    <row r="14032" spans="18:19" x14ac:dyDescent="0.2">
      <c r="R14032" s="334">
        <v>33760</v>
      </c>
      <c r="S14032" s="319" t="s">
        <v>372</v>
      </c>
    </row>
    <row r="14033" spans="18:19" x14ac:dyDescent="0.2">
      <c r="R14033" s="334">
        <v>33761</v>
      </c>
      <c r="S14033" s="319" t="s">
        <v>372</v>
      </c>
    </row>
    <row r="14034" spans="18:19" x14ac:dyDescent="0.2">
      <c r="R14034" s="334">
        <v>33762</v>
      </c>
      <c r="S14034" s="319" t="s">
        <v>372</v>
      </c>
    </row>
    <row r="14035" spans="18:19" x14ac:dyDescent="0.2">
      <c r="R14035" s="334">
        <v>33763</v>
      </c>
      <c r="S14035" s="319" t="s">
        <v>372</v>
      </c>
    </row>
    <row r="14036" spans="18:19" x14ac:dyDescent="0.2">
      <c r="R14036" s="334">
        <v>33764</v>
      </c>
      <c r="S14036" s="319" t="s">
        <v>372</v>
      </c>
    </row>
    <row r="14037" spans="18:19" x14ac:dyDescent="0.2">
      <c r="R14037" s="334">
        <v>33765</v>
      </c>
      <c r="S14037" s="319" t="s">
        <v>372</v>
      </c>
    </row>
    <row r="14038" spans="18:19" x14ac:dyDescent="0.2">
      <c r="R14038" s="334">
        <v>33766</v>
      </c>
      <c r="S14038" s="319" t="s">
        <v>372</v>
      </c>
    </row>
    <row r="14039" spans="18:19" x14ac:dyDescent="0.2">
      <c r="R14039" s="334">
        <v>33767</v>
      </c>
      <c r="S14039" s="319" t="s">
        <v>372</v>
      </c>
    </row>
    <row r="14040" spans="18:19" x14ac:dyDescent="0.2">
      <c r="R14040" s="334">
        <v>33769</v>
      </c>
      <c r="S14040" s="319" t="s">
        <v>372</v>
      </c>
    </row>
    <row r="14041" spans="18:19" x14ac:dyDescent="0.2">
      <c r="R14041" s="334">
        <v>33770</v>
      </c>
      <c r="S14041" s="319" t="s">
        <v>372</v>
      </c>
    </row>
    <row r="14042" spans="18:19" x14ac:dyDescent="0.2">
      <c r="R14042" s="334">
        <v>33771</v>
      </c>
      <c r="S14042" s="319" t="s">
        <v>372</v>
      </c>
    </row>
    <row r="14043" spans="18:19" x14ac:dyDescent="0.2">
      <c r="R14043" s="334">
        <v>33772</v>
      </c>
      <c r="S14043" s="319" t="s">
        <v>372</v>
      </c>
    </row>
    <row r="14044" spans="18:19" x14ac:dyDescent="0.2">
      <c r="R14044" s="334">
        <v>33773</v>
      </c>
      <c r="S14044" s="319" t="s">
        <v>372</v>
      </c>
    </row>
    <row r="14045" spans="18:19" x14ac:dyDescent="0.2">
      <c r="R14045" s="334">
        <v>33774</v>
      </c>
      <c r="S14045" s="319" t="s">
        <v>372</v>
      </c>
    </row>
    <row r="14046" spans="18:19" x14ac:dyDescent="0.2">
      <c r="R14046" s="334">
        <v>33775</v>
      </c>
      <c r="S14046" s="319" t="s">
        <v>372</v>
      </c>
    </row>
    <row r="14047" spans="18:19" x14ac:dyDescent="0.2">
      <c r="R14047" s="334">
        <v>33776</v>
      </c>
      <c r="S14047" s="319" t="s">
        <v>372</v>
      </c>
    </row>
    <row r="14048" spans="18:19" x14ac:dyDescent="0.2">
      <c r="R14048" s="334">
        <v>33777</v>
      </c>
      <c r="S14048" s="319" t="s">
        <v>372</v>
      </c>
    </row>
    <row r="14049" spans="18:19" x14ac:dyDescent="0.2">
      <c r="R14049" s="334">
        <v>33778</v>
      </c>
      <c r="S14049" s="319" t="s">
        <v>372</v>
      </c>
    </row>
    <row r="14050" spans="18:19" x14ac:dyDescent="0.2">
      <c r="R14050" s="334">
        <v>33779</v>
      </c>
      <c r="S14050" s="319" t="s">
        <v>372</v>
      </c>
    </row>
    <row r="14051" spans="18:19" x14ac:dyDescent="0.2">
      <c r="R14051" s="334">
        <v>33780</v>
      </c>
      <c r="S14051" s="319" t="s">
        <v>372</v>
      </c>
    </row>
    <row r="14052" spans="18:19" x14ac:dyDescent="0.2">
      <c r="R14052" s="334">
        <v>33781</v>
      </c>
      <c r="S14052" s="319" t="s">
        <v>372</v>
      </c>
    </row>
    <row r="14053" spans="18:19" x14ac:dyDescent="0.2">
      <c r="R14053" s="334">
        <v>33782</v>
      </c>
      <c r="S14053" s="319" t="s">
        <v>372</v>
      </c>
    </row>
    <row r="14054" spans="18:19" x14ac:dyDescent="0.2">
      <c r="R14054" s="334">
        <v>33784</v>
      </c>
      <c r="S14054" s="319" t="s">
        <v>372</v>
      </c>
    </row>
    <row r="14055" spans="18:19" x14ac:dyDescent="0.2">
      <c r="R14055" s="334">
        <v>33785</v>
      </c>
      <c r="S14055" s="319" t="s">
        <v>372</v>
      </c>
    </row>
    <row r="14056" spans="18:19" x14ac:dyDescent="0.2">
      <c r="R14056" s="334">
        <v>33786</v>
      </c>
      <c r="S14056" s="319" t="s">
        <v>372</v>
      </c>
    </row>
    <row r="14057" spans="18:19" x14ac:dyDescent="0.2">
      <c r="R14057" s="334">
        <v>33801</v>
      </c>
      <c r="S14057" s="319" t="s">
        <v>372</v>
      </c>
    </row>
    <row r="14058" spans="18:19" x14ac:dyDescent="0.2">
      <c r="R14058" s="334">
        <v>33802</v>
      </c>
      <c r="S14058" s="319" t="s">
        <v>372</v>
      </c>
    </row>
    <row r="14059" spans="18:19" x14ac:dyDescent="0.2">
      <c r="R14059" s="334">
        <v>33803</v>
      </c>
      <c r="S14059" s="319" t="s">
        <v>372</v>
      </c>
    </row>
    <row r="14060" spans="18:19" x14ac:dyDescent="0.2">
      <c r="R14060" s="334">
        <v>33804</v>
      </c>
      <c r="S14060" s="319" t="s">
        <v>372</v>
      </c>
    </row>
    <row r="14061" spans="18:19" x14ac:dyDescent="0.2">
      <c r="R14061" s="334">
        <v>33805</v>
      </c>
      <c r="S14061" s="319" t="s">
        <v>372</v>
      </c>
    </row>
    <row r="14062" spans="18:19" x14ac:dyDescent="0.2">
      <c r="R14062" s="334">
        <v>33806</v>
      </c>
      <c r="S14062" s="319" t="s">
        <v>372</v>
      </c>
    </row>
    <row r="14063" spans="18:19" x14ac:dyDescent="0.2">
      <c r="R14063" s="334">
        <v>33807</v>
      </c>
      <c r="S14063" s="319" t="s">
        <v>372</v>
      </c>
    </row>
    <row r="14064" spans="18:19" x14ac:dyDescent="0.2">
      <c r="R14064" s="334">
        <v>33809</v>
      </c>
      <c r="S14064" s="319" t="s">
        <v>372</v>
      </c>
    </row>
    <row r="14065" spans="18:19" x14ac:dyDescent="0.2">
      <c r="R14065" s="334">
        <v>33810</v>
      </c>
      <c r="S14065" s="319" t="s">
        <v>372</v>
      </c>
    </row>
    <row r="14066" spans="18:19" x14ac:dyDescent="0.2">
      <c r="R14066" s="334">
        <v>33811</v>
      </c>
      <c r="S14066" s="319" t="s">
        <v>372</v>
      </c>
    </row>
    <row r="14067" spans="18:19" x14ac:dyDescent="0.2">
      <c r="R14067" s="334">
        <v>33812</v>
      </c>
      <c r="S14067" s="319" t="s">
        <v>372</v>
      </c>
    </row>
    <row r="14068" spans="18:19" x14ac:dyDescent="0.2">
      <c r="R14068" s="334">
        <v>33813</v>
      </c>
      <c r="S14068" s="319" t="s">
        <v>372</v>
      </c>
    </row>
    <row r="14069" spans="18:19" x14ac:dyDescent="0.2">
      <c r="R14069" s="334">
        <v>33815</v>
      </c>
      <c r="S14069" s="319" t="s">
        <v>372</v>
      </c>
    </row>
    <row r="14070" spans="18:19" x14ac:dyDescent="0.2">
      <c r="R14070" s="334">
        <v>33820</v>
      </c>
      <c r="S14070" s="319" t="s">
        <v>372</v>
      </c>
    </row>
    <row r="14071" spans="18:19" x14ac:dyDescent="0.2">
      <c r="R14071" s="334">
        <v>33823</v>
      </c>
      <c r="S14071" s="319" t="s">
        <v>372</v>
      </c>
    </row>
    <row r="14072" spans="18:19" x14ac:dyDescent="0.2">
      <c r="R14072" s="334">
        <v>33825</v>
      </c>
      <c r="S14072" s="319" t="s">
        <v>372</v>
      </c>
    </row>
    <row r="14073" spans="18:19" x14ac:dyDescent="0.2">
      <c r="R14073" s="334">
        <v>33826</v>
      </c>
      <c r="S14073" s="319" t="s">
        <v>372</v>
      </c>
    </row>
    <row r="14074" spans="18:19" x14ac:dyDescent="0.2">
      <c r="R14074" s="334">
        <v>33827</v>
      </c>
      <c r="S14074" s="319" t="s">
        <v>372</v>
      </c>
    </row>
    <row r="14075" spans="18:19" x14ac:dyDescent="0.2">
      <c r="R14075" s="334">
        <v>33830</v>
      </c>
      <c r="S14075" s="319" t="s">
        <v>372</v>
      </c>
    </row>
    <row r="14076" spans="18:19" x14ac:dyDescent="0.2">
      <c r="R14076" s="334">
        <v>33831</v>
      </c>
      <c r="S14076" s="319" t="s">
        <v>372</v>
      </c>
    </row>
    <row r="14077" spans="18:19" x14ac:dyDescent="0.2">
      <c r="R14077" s="334">
        <v>33834</v>
      </c>
      <c r="S14077" s="319" t="s">
        <v>372</v>
      </c>
    </row>
    <row r="14078" spans="18:19" x14ac:dyDescent="0.2">
      <c r="R14078" s="334">
        <v>33835</v>
      </c>
      <c r="S14078" s="319" t="s">
        <v>372</v>
      </c>
    </row>
    <row r="14079" spans="18:19" x14ac:dyDescent="0.2">
      <c r="R14079" s="334">
        <v>33836</v>
      </c>
      <c r="S14079" s="319" t="s">
        <v>372</v>
      </c>
    </row>
    <row r="14080" spans="18:19" x14ac:dyDescent="0.2">
      <c r="R14080" s="334">
        <v>33837</v>
      </c>
      <c r="S14080" s="319" t="s">
        <v>372</v>
      </c>
    </row>
    <row r="14081" spans="18:19" x14ac:dyDescent="0.2">
      <c r="R14081" s="334">
        <v>33838</v>
      </c>
      <c r="S14081" s="319" t="s">
        <v>372</v>
      </c>
    </row>
    <row r="14082" spans="18:19" x14ac:dyDescent="0.2">
      <c r="R14082" s="334">
        <v>33839</v>
      </c>
      <c r="S14082" s="319" t="s">
        <v>372</v>
      </c>
    </row>
    <row r="14083" spans="18:19" x14ac:dyDescent="0.2">
      <c r="R14083" s="334">
        <v>33840</v>
      </c>
      <c r="S14083" s="319" t="s">
        <v>372</v>
      </c>
    </row>
    <row r="14084" spans="18:19" x14ac:dyDescent="0.2">
      <c r="R14084" s="334">
        <v>33841</v>
      </c>
      <c r="S14084" s="319" t="s">
        <v>372</v>
      </c>
    </row>
    <row r="14085" spans="18:19" x14ac:dyDescent="0.2">
      <c r="R14085" s="334">
        <v>33843</v>
      </c>
      <c r="S14085" s="319" t="s">
        <v>372</v>
      </c>
    </row>
    <row r="14086" spans="18:19" x14ac:dyDescent="0.2">
      <c r="R14086" s="334">
        <v>33844</v>
      </c>
      <c r="S14086" s="319" t="s">
        <v>372</v>
      </c>
    </row>
    <row r="14087" spans="18:19" x14ac:dyDescent="0.2">
      <c r="R14087" s="334">
        <v>33845</v>
      </c>
      <c r="S14087" s="319" t="s">
        <v>372</v>
      </c>
    </row>
    <row r="14088" spans="18:19" x14ac:dyDescent="0.2">
      <c r="R14088" s="334">
        <v>33846</v>
      </c>
      <c r="S14088" s="319" t="s">
        <v>372</v>
      </c>
    </row>
    <row r="14089" spans="18:19" x14ac:dyDescent="0.2">
      <c r="R14089" s="334">
        <v>33847</v>
      </c>
      <c r="S14089" s="319" t="s">
        <v>372</v>
      </c>
    </row>
    <row r="14090" spans="18:19" x14ac:dyDescent="0.2">
      <c r="R14090" s="334">
        <v>33848</v>
      </c>
      <c r="S14090" s="319" t="s">
        <v>372</v>
      </c>
    </row>
    <row r="14091" spans="18:19" x14ac:dyDescent="0.2">
      <c r="R14091" s="334">
        <v>33849</v>
      </c>
      <c r="S14091" s="319" t="s">
        <v>372</v>
      </c>
    </row>
    <row r="14092" spans="18:19" x14ac:dyDescent="0.2">
      <c r="R14092" s="334">
        <v>33850</v>
      </c>
      <c r="S14092" s="319" t="s">
        <v>372</v>
      </c>
    </row>
    <row r="14093" spans="18:19" x14ac:dyDescent="0.2">
      <c r="R14093" s="334">
        <v>33851</v>
      </c>
      <c r="S14093" s="319" t="s">
        <v>372</v>
      </c>
    </row>
    <row r="14094" spans="18:19" x14ac:dyDescent="0.2">
      <c r="R14094" s="334">
        <v>33852</v>
      </c>
      <c r="S14094" s="319" t="s">
        <v>372</v>
      </c>
    </row>
    <row r="14095" spans="18:19" x14ac:dyDescent="0.2">
      <c r="R14095" s="334">
        <v>33853</v>
      </c>
      <c r="S14095" s="319" t="s">
        <v>372</v>
      </c>
    </row>
    <row r="14096" spans="18:19" x14ac:dyDescent="0.2">
      <c r="R14096" s="334">
        <v>33854</v>
      </c>
      <c r="S14096" s="319" t="s">
        <v>372</v>
      </c>
    </row>
    <row r="14097" spans="18:19" x14ac:dyDescent="0.2">
      <c r="R14097" s="334">
        <v>33855</v>
      </c>
      <c r="S14097" s="319" t="s">
        <v>372</v>
      </c>
    </row>
    <row r="14098" spans="18:19" x14ac:dyDescent="0.2">
      <c r="R14098" s="334">
        <v>33856</v>
      </c>
      <c r="S14098" s="319" t="s">
        <v>372</v>
      </c>
    </row>
    <row r="14099" spans="18:19" x14ac:dyDescent="0.2">
      <c r="R14099" s="334">
        <v>33857</v>
      </c>
      <c r="S14099" s="319" t="s">
        <v>372</v>
      </c>
    </row>
    <row r="14100" spans="18:19" x14ac:dyDescent="0.2">
      <c r="R14100" s="334">
        <v>33858</v>
      </c>
      <c r="S14100" s="319" t="s">
        <v>372</v>
      </c>
    </row>
    <row r="14101" spans="18:19" x14ac:dyDescent="0.2">
      <c r="R14101" s="334">
        <v>33859</v>
      </c>
      <c r="S14101" s="319" t="s">
        <v>372</v>
      </c>
    </row>
    <row r="14102" spans="18:19" x14ac:dyDescent="0.2">
      <c r="R14102" s="334">
        <v>33860</v>
      </c>
      <c r="S14102" s="319" t="s">
        <v>372</v>
      </c>
    </row>
    <row r="14103" spans="18:19" x14ac:dyDescent="0.2">
      <c r="R14103" s="334">
        <v>33862</v>
      </c>
      <c r="S14103" s="319" t="s">
        <v>372</v>
      </c>
    </row>
    <row r="14104" spans="18:19" x14ac:dyDescent="0.2">
      <c r="R14104" s="334">
        <v>33863</v>
      </c>
      <c r="S14104" s="319" t="s">
        <v>372</v>
      </c>
    </row>
    <row r="14105" spans="18:19" x14ac:dyDescent="0.2">
      <c r="R14105" s="334">
        <v>33865</v>
      </c>
      <c r="S14105" s="319" t="s">
        <v>372</v>
      </c>
    </row>
    <row r="14106" spans="18:19" x14ac:dyDescent="0.2">
      <c r="R14106" s="334">
        <v>33867</v>
      </c>
      <c r="S14106" s="319" t="s">
        <v>372</v>
      </c>
    </row>
    <row r="14107" spans="18:19" x14ac:dyDescent="0.2">
      <c r="R14107" s="334">
        <v>33868</v>
      </c>
      <c r="S14107" s="319" t="s">
        <v>372</v>
      </c>
    </row>
    <row r="14108" spans="18:19" x14ac:dyDescent="0.2">
      <c r="R14108" s="334">
        <v>33870</v>
      </c>
      <c r="S14108" s="319" t="s">
        <v>372</v>
      </c>
    </row>
    <row r="14109" spans="18:19" x14ac:dyDescent="0.2">
      <c r="R14109" s="334">
        <v>33871</v>
      </c>
      <c r="S14109" s="319" t="s">
        <v>372</v>
      </c>
    </row>
    <row r="14110" spans="18:19" x14ac:dyDescent="0.2">
      <c r="R14110" s="334">
        <v>33872</v>
      </c>
      <c r="S14110" s="319" t="s">
        <v>372</v>
      </c>
    </row>
    <row r="14111" spans="18:19" x14ac:dyDescent="0.2">
      <c r="R14111" s="334">
        <v>33873</v>
      </c>
      <c r="S14111" s="319" t="s">
        <v>372</v>
      </c>
    </row>
    <row r="14112" spans="18:19" x14ac:dyDescent="0.2">
      <c r="R14112" s="334">
        <v>33875</v>
      </c>
      <c r="S14112" s="319" t="s">
        <v>372</v>
      </c>
    </row>
    <row r="14113" spans="18:19" x14ac:dyDescent="0.2">
      <c r="R14113" s="334">
        <v>33876</v>
      </c>
      <c r="S14113" s="319" t="s">
        <v>372</v>
      </c>
    </row>
    <row r="14114" spans="18:19" x14ac:dyDescent="0.2">
      <c r="R14114" s="334">
        <v>33877</v>
      </c>
      <c r="S14114" s="319" t="s">
        <v>372</v>
      </c>
    </row>
    <row r="14115" spans="18:19" x14ac:dyDescent="0.2">
      <c r="R14115" s="334">
        <v>33880</v>
      </c>
      <c r="S14115" s="319" t="s">
        <v>372</v>
      </c>
    </row>
    <row r="14116" spans="18:19" x14ac:dyDescent="0.2">
      <c r="R14116" s="334">
        <v>33881</v>
      </c>
      <c r="S14116" s="319" t="s">
        <v>372</v>
      </c>
    </row>
    <row r="14117" spans="18:19" x14ac:dyDescent="0.2">
      <c r="R14117" s="334">
        <v>33882</v>
      </c>
      <c r="S14117" s="319" t="s">
        <v>372</v>
      </c>
    </row>
    <row r="14118" spans="18:19" x14ac:dyDescent="0.2">
      <c r="R14118" s="334">
        <v>33883</v>
      </c>
      <c r="S14118" s="319" t="s">
        <v>372</v>
      </c>
    </row>
    <row r="14119" spans="18:19" x14ac:dyDescent="0.2">
      <c r="R14119" s="334">
        <v>33884</v>
      </c>
      <c r="S14119" s="319" t="s">
        <v>372</v>
      </c>
    </row>
    <row r="14120" spans="18:19" x14ac:dyDescent="0.2">
      <c r="R14120" s="334">
        <v>33885</v>
      </c>
      <c r="S14120" s="319" t="s">
        <v>372</v>
      </c>
    </row>
    <row r="14121" spans="18:19" x14ac:dyDescent="0.2">
      <c r="R14121" s="334">
        <v>33888</v>
      </c>
      <c r="S14121" s="319" t="s">
        <v>372</v>
      </c>
    </row>
    <row r="14122" spans="18:19" x14ac:dyDescent="0.2">
      <c r="R14122" s="334">
        <v>33890</v>
      </c>
      <c r="S14122" s="319" t="s">
        <v>372</v>
      </c>
    </row>
    <row r="14123" spans="18:19" x14ac:dyDescent="0.2">
      <c r="R14123" s="334">
        <v>33896</v>
      </c>
      <c r="S14123" s="319" t="s">
        <v>372</v>
      </c>
    </row>
    <row r="14124" spans="18:19" x14ac:dyDescent="0.2">
      <c r="R14124" s="334">
        <v>33897</v>
      </c>
      <c r="S14124" s="319" t="s">
        <v>372</v>
      </c>
    </row>
    <row r="14125" spans="18:19" x14ac:dyDescent="0.2">
      <c r="R14125" s="334">
        <v>33898</v>
      </c>
      <c r="S14125" s="319" t="s">
        <v>372</v>
      </c>
    </row>
    <row r="14126" spans="18:19" x14ac:dyDescent="0.2">
      <c r="R14126" s="334">
        <v>33900</v>
      </c>
      <c r="S14126" s="319" t="s">
        <v>372</v>
      </c>
    </row>
    <row r="14127" spans="18:19" x14ac:dyDescent="0.2">
      <c r="R14127" s="334">
        <v>33901</v>
      </c>
      <c r="S14127" s="319" t="s">
        <v>372</v>
      </c>
    </row>
    <row r="14128" spans="18:19" x14ac:dyDescent="0.2">
      <c r="R14128" s="334">
        <v>33902</v>
      </c>
      <c r="S14128" s="319" t="s">
        <v>372</v>
      </c>
    </row>
    <row r="14129" spans="18:19" x14ac:dyDescent="0.2">
      <c r="R14129" s="334">
        <v>33903</v>
      </c>
      <c r="S14129" s="319" t="s">
        <v>372</v>
      </c>
    </row>
    <row r="14130" spans="18:19" x14ac:dyDescent="0.2">
      <c r="R14130" s="334">
        <v>33904</v>
      </c>
      <c r="S14130" s="319" t="s">
        <v>372</v>
      </c>
    </row>
    <row r="14131" spans="18:19" x14ac:dyDescent="0.2">
      <c r="R14131" s="334">
        <v>33905</v>
      </c>
      <c r="S14131" s="319" t="s">
        <v>372</v>
      </c>
    </row>
    <row r="14132" spans="18:19" x14ac:dyDescent="0.2">
      <c r="R14132" s="334">
        <v>33906</v>
      </c>
      <c r="S14132" s="319" t="s">
        <v>372</v>
      </c>
    </row>
    <row r="14133" spans="18:19" x14ac:dyDescent="0.2">
      <c r="R14133" s="334">
        <v>33907</v>
      </c>
      <c r="S14133" s="319" t="s">
        <v>372</v>
      </c>
    </row>
    <row r="14134" spans="18:19" x14ac:dyDescent="0.2">
      <c r="R14134" s="334">
        <v>33908</v>
      </c>
      <c r="S14134" s="319" t="s">
        <v>372</v>
      </c>
    </row>
    <row r="14135" spans="18:19" x14ac:dyDescent="0.2">
      <c r="R14135" s="334">
        <v>33909</v>
      </c>
      <c r="S14135" s="319" t="s">
        <v>372</v>
      </c>
    </row>
    <row r="14136" spans="18:19" x14ac:dyDescent="0.2">
      <c r="R14136" s="334">
        <v>33910</v>
      </c>
      <c r="S14136" s="319" t="s">
        <v>372</v>
      </c>
    </row>
    <row r="14137" spans="18:19" x14ac:dyDescent="0.2">
      <c r="R14137" s="334">
        <v>33911</v>
      </c>
      <c r="S14137" s="319" t="s">
        <v>372</v>
      </c>
    </row>
    <row r="14138" spans="18:19" x14ac:dyDescent="0.2">
      <c r="R14138" s="334">
        <v>33912</v>
      </c>
      <c r="S14138" s="319" t="s">
        <v>372</v>
      </c>
    </row>
    <row r="14139" spans="18:19" x14ac:dyDescent="0.2">
      <c r="R14139" s="334">
        <v>33913</v>
      </c>
      <c r="S14139" s="319" t="s">
        <v>372</v>
      </c>
    </row>
    <row r="14140" spans="18:19" x14ac:dyDescent="0.2">
      <c r="R14140" s="334">
        <v>33914</v>
      </c>
      <c r="S14140" s="319" t="s">
        <v>372</v>
      </c>
    </row>
    <row r="14141" spans="18:19" x14ac:dyDescent="0.2">
      <c r="R14141" s="334">
        <v>33915</v>
      </c>
      <c r="S14141" s="319" t="s">
        <v>372</v>
      </c>
    </row>
    <row r="14142" spans="18:19" x14ac:dyDescent="0.2">
      <c r="R14142" s="334">
        <v>33916</v>
      </c>
      <c r="S14142" s="319" t="s">
        <v>372</v>
      </c>
    </row>
    <row r="14143" spans="18:19" x14ac:dyDescent="0.2">
      <c r="R14143" s="334">
        <v>33917</v>
      </c>
      <c r="S14143" s="319" t="s">
        <v>372</v>
      </c>
    </row>
    <row r="14144" spans="18:19" x14ac:dyDescent="0.2">
      <c r="R14144" s="334">
        <v>33918</v>
      </c>
      <c r="S14144" s="319" t="s">
        <v>372</v>
      </c>
    </row>
    <row r="14145" spans="18:19" x14ac:dyDescent="0.2">
      <c r="R14145" s="334">
        <v>33919</v>
      </c>
      <c r="S14145" s="319" t="s">
        <v>372</v>
      </c>
    </row>
    <row r="14146" spans="18:19" x14ac:dyDescent="0.2">
      <c r="R14146" s="334">
        <v>33920</v>
      </c>
      <c r="S14146" s="319" t="s">
        <v>372</v>
      </c>
    </row>
    <row r="14147" spans="18:19" x14ac:dyDescent="0.2">
      <c r="R14147" s="334">
        <v>33921</v>
      </c>
      <c r="S14147" s="319" t="s">
        <v>372</v>
      </c>
    </row>
    <row r="14148" spans="18:19" x14ac:dyDescent="0.2">
      <c r="R14148" s="334">
        <v>33922</v>
      </c>
      <c r="S14148" s="319" t="s">
        <v>372</v>
      </c>
    </row>
    <row r="14149" spans="18:19" x14ac:dyDescent="0.2">
      <c r="R14149" s="334">
        <v>33924</v>
      </c>
      <c r="S14149" s="319" t="s">
        <v>372</v>
      </c>
    </row>
    <row r="14150" spans="18:19" x14ac:dyDescent="0.2">
      <c r="R14150" s="334">
        <v>33927</v>
      </c>
      <c r="S14150" s="319" t="s">
        <v>372</v>
      </c>
    </row>
    <row r="14151" spans="18:19" x14ac:dyDescent="0.2">
      <c r="R14151" s="334">
        <v>33928</v>
      </c>
      <c r="S14151" s="319" t="s">
        <v>372</v>
      </c>
    </row>
    <row r="14152" spans="18:19" x14ac:dyDescent="0.2">
      <c r="R14152" s="334">
        <v>33929</v>
      </c>
      <c r="S14152" s="319" t="s">
        <v>372</v>
      </c>
    </row>
    <row r="14153" spans="18:19" x14ac:dyDescent="0.2">
      <c r="R14153" s="334">
        <v>33930</v>
      </c>
      <c r="S14153" s="319" t="s">
        <v>372</v>
      </c>
    </row>
    <row r="14154" spans="18:19" x14ac:dyDescent="0.2">
      <c r="R14154" s="334">
        <v>33931</v>
      </c>
      <c r="S14154" s="319" t="s">
        <v>372</v>
      </c>
    </row>
    <row r="14155" spans="18:19" x14ac:dyDescent="0.2">
      <c r="R14155" s="334">
        <v>33932</v>
      </c>
      <c r="S14155" s="319" t="s">
        <v>372</v>
      </c>
    </row>
    <row r="14156" spans="18:19" x14ac:dyDescent="0.2">
      <c r="R14156" s="334">
        <v>33935</v>
      </c>
      <c r="S14156" s="319" t="s">
        <v>372</v>
      </c>
    </row>
    <row r="14157" spans="18:19" x14ac:dyDescent="0.2">
      <c r="R14157" s="334">
        <v>33936</v>
      </c>
      <c r="S14157" s="319" t="s">
        <v>372</v>
      </c>
    </row>
    <row r="14158" spans="18:19" x14ac:dyDescent="0.2">
      <c r="R14158" s="334">
        <v>33938</v>
      </c>
      <c r="S14158" s="319" t="s">
        <v>372</v>
      </c>
    </row>
    <row r="14159" spans="18:19" x14ac:dyDescent="0.2">
      <c r="R14159" s="334">
        <v>33944</v>
      </c>
      <c r="S14159" s="319" t="s">
        <v>372</v>
      </c>
    </row>
    <row r="14160" spans="18:19" x14ac:dyDescent="0.2">
      <c r="R14160" s="334">
        <v>33945</v>
      </c>
      <c r="S14160" s="319" t="s">
        <v>372</v>
      </c>
    </row>
    <row r="14161" spans="18:19" x14ac:dyDescent="0.2">
      <c r="R14161" s="334">
        <v>33946</v>
      </c>
      <c r="S14161" s="319" t="s">
        <v>372</v>
      </c>
    </row>
    <row r="14162" spans="18:19" x14ac:dyDescent="0.2">
      <c r="R14162" s="334">
        <v>33947</v>
      </c>
      <c r="S14162" s="319" t="s">
        <v>372</v>
      </c>
    </row>
    <row r="14163" spans="18:19" x14ac:dyDescent="0.2">
      <c r="R14163" s="334">
        <v>33948</v>
      </c>
      <c r="S14163" s="319" t="s">
        <v>372</v>
      </c>
    </row>
    <row r="14164" spans="18:19" x14ac:dyDescent="0.2">
      <c r="R14164" s="334">
        <v>33949</v>
      </c>
      <c r="S14164" s="319" t="s">
        <v>372</v>
      </c>
    </row>
    <row r="14165" spans="18:19" x14ac:dyDescent="0.2">
      <c r="R14165" s="334">
        <v>33950</v>
      </c>
      <c r="S14165" s="319" t="s">
        <v>372</v>
      </c>
    </row>
    <row r="14166" spans="18:19" x14ac:dyDescent="0.2">
      <c r="R14166" s="334">
        <v>33951</v>
      </c>
      <c r="S14166" s="319" t="s">
        <v>372</v>
      </c>
    </row>
    <row r="14167" spans="18:19" x14ac:dyDescent="0.2">
      <c r="R14167" s="334">
        <v>33952</v>
      </c>
      <c r="S14167" s="319" t="s">
        <v>372</v>
      </c>
    </row>
    <row r="14168" spans="18:19" x14ac:dyDescent="0.2">
      <c r="R14168" s="334">
        <v>33953</v>
      </c>
      <c r="S14168" s="319" t="s">
        <v>372</v>
      </c>
    </row>
    <row r="14169" spans="18:19" x14ac:dyDescent="0.2">
      <c r="R14169" s="334">
        <v>33954</v>
      </c>
      <c r="S14169" s="319" t="s">
        <v>372</v>
      </c>
    </row>
    <row r="14170" spans="18:19" x14ac:dyDescent="0.2">
      <c r="R14170" s="334">
        <v>33955</v>
      </c>
      <c r="S14170" s="319" t="s">
        <v>372</v>
      </c>
    </row>
    <row r="14171" spans="18:19" x14ac:dyDescent="0.2">
      <c r="R14171" s="334">
        <v>33956</v>
      </c>
      <c r="S14171" s="319" t="s">
        <v>372</v>
      </c>
    </row>
    <row r="14172" spans="18:19" x14ac:dyDescent="0.2">
      <c r="R14172" s="334">
        <v>33957</v>
      </c>
      <c r="S14172" s="319" t="s">
        <v>372</v>
      </c>
    </row>
    <row r="14173" spans="18:19" x14ac:dyDescent="0.2">
      <c r="R14173" s="334">
        <v>33960</v>
      </c>
      <c r="S14173" s="319" t="s">
        <v>372</v>
      </c>
    </row>
    <row r="14174" spans="18:19" x14ac:dyDescent="0.2">
      <c r="R14174" s="334">
        <v>33965</v>
      </c>
      <c r="S14174" s="319" t="s">
        <v>372</v>
      </c>
    </row>
    <row r="14175" spans="18:19" x14ac:dyDescent="0.2">
      <c r="R14175" s="334">
        <v>33966</v>
      </c>
      <c r="S14175" s="319" t="s">
        <v>372</v>
      </c>
    </row>
    <row r="14176" spans="18:19" x14ac:dyDescent="0.2">
      <c r="R14176" s="334">
        <v>33967</v>
      </c>
      <c r="S14176" s="319" t="s">
        <v>372</v>
      </c>
    </row>
    <row r="14177" spans="18:19" x14ac:dyDescent="0.2">
      <c r="R14177" s="334">
        <v>33970</v>
      </c>
      <c r="S14177" s="319" t="s">
        <v>372</v>
      </c>
    </row>
    <row r="14178" spans="18:19" x14ac:dyDescent="0.2">
      <c r="R14178" s="334">
        <v>33971</v>
      </c>
      <c r="S14178" s="319" t="s">
        <v>372</v>
      </c>
    </row>
    <row r="14179" spans="18:19" x14ac:dyDescent="0.2">
      <c r="R14179" s="334">
        <v>33972</v>
      </c>
      <c r="S14179" s="319" t="s">
        <v>372</v>
      </c>
    </row>
    <row r="14180" spans="18:19" x14ac:dyDescent="0.2">
      <c r="R14180" s="334">
        <v>33973</v>
      </c>
      <c r="S14180" s="319" t="s">
        <v>372</v>
      </c>
    </row>
    <row r="14181" spans="18:19" x14ac:dyDescent="0.2">
      <c r="R14181" s="334">
        <v>33974</v>
      </c>
      <c r="S14181" s="319" t="s">
        <v>372</v>
      </c>
    </row>
    <row r="14182" spans="18:19" x14ac:dyDescent="0.2">
      <c r="R14182" s="334">
        <v>33975</v>
      </c>
      <c r="S14182" s="319" t="s">
        <v>372</v>
      </c>
    </row>
    <row r="14183" spans="18:19" x14ac:dyDescent="0.2">
      <c r="R14183" s="334">
        <v>33976</v>
      </c>
      <c r="S14183" s="319" t="s">
        <v>372</v>
      </c>
    </row>
    <row r="14184" spans="18:19" x14ac:dyDescent="0.2">
      <c r="R14184" s="334">
        <v>33980</v>
      </c>
      <c r="S14184" s="319" t="s">
        <v>372</v>
      </c>
    </row>
    <row r="14185" spans="18:19" x14ac:dyDescent="0.2">
      <c r="R14185" s="334">
        <v>33981</v>
      </c>
      <c r="S14185" s="319" t="s">
        <v>372</v>
      </c>
    </row>
    <row r="14186" spans="18:19" x14ac:dyDescent="0.2">
      <c r="R14186" s="334">
        <v>33982</v>
      </c>
      <c r="S14186" s="319" t="s">
        <v>372</v>
      </c>
    </row>
    <row r="14187" spans="18:19" x14ac:dyDescent="0.2">
      <c r="R14187" s="334">
        <v>33983</v>
      </c>
      <c r="S14187" s="319" t="s">
        <v>372</v>
      </c>
    </row>
    <row r="14188" spans="18:19" x14ac:dyDescent="0.2">
      <c r="R14188" s="334">
        <v>33990</v>
      </c>
      <c r="S14188" s="319" t="s">
        <v>372</v>
      </c>
    </row>
    <row r="14189" spans="18:19" x14ac:dyDescent="0.2">
      <c r="R14189" s="334">
        <v>33991</v>
      </c>
      <c r="S14189" s="319" t="s">
        <v>372</v>
      </c>
    </row>
    <row r="14190" spans="18:19" x14ac:dyDescent="0.2">
      <c r="R14190" s="334">
        <v>33993</v>
      </c>
      <c r="S14190" s="319" t="s">
        <v>372</v>
      </c>
    </row>
    <row r="14191" spans="18:19" x14ac:dyDescent="0.2">
      <c r="R14191" s="334">
        <v>33994</v>
      </c>
      <c r="S14191" s="319" t="s">
        <v>372</v>
      </c>
    </row>
    <row r="14192" spans="18:19" x14ac:dyDescent="0.2">
      <c r="R14192" s="334">
        <v>34101</v>
      </c>
      <c r="S14192" s="319" t="s">
        <v>372</v>
      </c>
    </row>
    <row r="14193" spans="18:19" x14ac:dyDescent="0.2">
      <c r="R14193" s="334">
        <v>34102</v>
      </c>
      <c r="S14193" s="319" t="s">
        <v>372</v>
      </c>
    </row>
    <row r="14194" spans="18:19" x14ac:dyDescent="0.2">
      <c r="R14194" s="334">
        <v>34103</v>
      </c>
      <c r="S14194" s="319" t="s">
        <v>372</v>
      </c>
    </row>
    <row r="14195" spans="18:19" x14ac:dyDescent="0.2">
      <c r="R14195" s="334">
        <v>34104</v>
      </c>
      <c r="S14195" s="319" t="s">
        <v>372</v>
      </c>
    </row>
    <row r="14196" spans="18:19" x14ac:dyDescent="0.2">
      <c r="R14196" s="334">
        <v>34105</v>
      </c>
      <c r="S14196" s="319" t="s">
        <v>372</v>
      </c>
    </row>
    <row r="14197" spans="18:19" x14ac:dyDescent="0.2">
      <c r="R14197" s="334">
        <v>34106</v>
      </c>
      <c r="S14197" s="319" t="s">
        <v>372</v>
      </c>
    </row>
    <row r="14198" spans="18:19" x14ac:dyDescent="0.2">
      <c r="R14198" s="334">
        <v>34107</v>
      </c>
      <c r="S14198" s="319" t="s">
        <v>372</v>
      </c>
    </row>
    <row r="14199" spans="18:19" x14ac:dyDescent="0.2">
      <c r="R14199" s="334">
        <v>34108</v>
      </c>
      <c r="S14199" s="319" t="s">
        <v>372</v>
      </c>
    </row>
    <row r="14200" spans="18:19" x14ac:dyDescent="0.2">
      <c r="R14200" s="334">
        <v>34109</v>
      </c>
      <c r="S14200" s="319" t="s">
        <v>372</v>
      </c>
    </row>
    <row r="14201" spans="18:19" x14ac:dyDescent="0.2">
      <c r="R14201" s="334">
        <v>34110</v>
      </c>
      <c r="S14201" s="319" t="s">
        <v>372</v>
      </c>
    </row>
    <row r="14202" spans="18:19" x14ac:dyDescent="0.2">
      <c r="R14202" s="334">
        <v>34112</v>
      </c>
      <c r="S14202" s="319" t="s">
        <v>372</v>
      </c>
    </row>
    <row r="14203" spans="18:19" x14ac:dyDescent="0.2">
      <c r="R14203" s="334">
        <v>34113</v>
      </c>
      <c r="S14203" s="319" t="s">
        <v>372</v>
      </c>
    </row>
    <row r="14204" spans="18:19" x14ac:dyDescent="0.2">
      <c r="R14204" s="334">
        <v>34114</v>
      </c>
      <c r="S14204" s="319" t="s">
        <v>372</v>
      </c>
    </row>
    <row r="14205" spans="18:19" x14ac:dyDescent="0.2">
      <c r="R14205" s="334">
        <v>34116</v>
      </c>
      <c r="S14205" s="319" t="s">
        <v>372</v>
      </c>
    </row>
    <row r="14206" spans="18:19" x14ac:dyDescent="0.2">
      <c r="R14206" s="334">
        <v>34117</v>
      </c>
      <c r="S14206" s="319" t="s">
        <v>372</v>
      </c>
    </row>
    <row r="14207" spans="18:19" x14ac:dyDescent="0.2">
      <c r="R14207" s="334">
        <v>34119</v>
      </c>
      <c r="S14207" s="319" t="s">
        <v>372</v>
      </c>
    </row>
    <row r="14208" spans="18:19" x14ac:dyDescent="0.2">
      <c r="R14208" s="334">
        <v>34120</v>
      </c>
      <c r="S14208" s="319" t="s">
        <v>372</v>
      </c>
    </row>
    <row r="14209" spans="18:19" x14ac:dyDescent="0.2">
      <c r="R14209" s="334">
        <v>34133</v>
      </c>
      <c r="S14209" s="319" t="s">
        <v>372</v>
      </c>
    </row>
    <row r="14210" spans="18:19" x14ac:dyDescent="0.2">
      <c r="R14210" s="334">
        <v>34134</v>
      </c>
      <c r="S14210" s="319" t="s">
        <v>372</v>
      </c>
    </row>
    <row r="14211" spans="18:19" x14ac:dyDescent="0.2">
      <c r="R14211" s="334">
        <v>34135</v>
      </c>
      <c r="S14211" s="319" t="s">
        <v>372</v>
      </c>
    </row>
    <row r="14212" spans="18:19" x14ac:dyDescent="0.2">
      <c r="R14212" s="334">
        <v>34136</v>
      </c>
      <c r="S14212" s="319" t="s">
        <v>372</v>
      </c>
    </row>
    <row r="14213" spans="18:19" x14ac:dyDescent="0.2">
      <c r="R14213" s="334">
        <v>34137</v>
      </c>
      <c r="S14213" s="319" t="s">
        <v>372</v>
      </c>
    </row>
    <row r="14214" spans="18:19" x14ac:dyDescent="0.2">
      <c r="R14214" s="334">
        <v>34138</v>
      </c>
      <c r="S14214" s="319" t="s">
        <v>372</v>
      </c>
    </row>
    <row r="14215" spans="18:19" x14ac:dyDescent="0.2">
      <c r="R14215" s="334">
        <v>34139</v>
      </c>
      <c r="S14215" s="319" t="s">
        <v>372</v>
      </c>
    </row>
    <row r="14216" spans="18:19" x14ac:dyDescent="0.2">
      <c r="R14216" s="334">
        <v>34140</v>
      </c>
      <c r="S14216" s="319" t="s">
        <v>372</v>
      </c>
    </row>
    <row r="14217" spans="18:19" x14ac:dyDescent="0.2">
      <c r="R14217" s="334">
        <v>34141</v>
      </c>
      <c r="S14217" s="319" t="s">
        <v>372</v>
      </c>
    </row>
    <row r="14218" spans="18:19" x14ac:dyDescent="0.2">
      <c r="R14218" s="334">
        <v>34142</v>
      </c>
      <c r="S14218" s="319" t="s">
        <v>372</v>
      </c>
    </row>
    <row r="14219" spans="18:19" x14ac:dyDescent="0.2">
      <c r="R14219" s="334">
        <v>34143</v>
      </c>
      <c r="S14219" s="319" t="s">
        <v>372</v>
      </c>
    </row>
    <row r="14220" spans="18:19" x14ac:dyDescent="0.2">
      <c r="R14220" s="334">
        <v>34145</v>
      </c>
      <c r="S14220" s="319" t="s">
        <v>372</v>
      </c>
    </row>
    <row r="14221" spans="18:19" x14ac:dyDescent="0.2">
      <c r="R14221" s="334">
        <v>34146</v>
      </c>
      <c r="S14221" s="319" t="s">
        <v>372</v>
      </c>
    </row>
    <row r="14222" spans="18:19" x14ac:dyDescent="0.2">
      <c r="R14222" s="334">
        <v>34201</v>
      </c>
      <c r="S14222" s="319" t="s">
        <v>372</v>
      </c>
    </row>
    <row r="14223" spans="18:19" x14ac:dyDescent="0.2">
      <c r="R14223" s="334">
        <v>34202</v>
      </c>
      <c r="S14223" s="319" t="s">
        <v>372</v>
      </c>
    </row>
    <row r="14224" spans="18:19" x14ac:dyDescent="0.2">
      <c r="R14224" s="334">
        <v>34203</v>
      </c>
      <c r="S14224" s="319" t="s">
        <v>372</v>
      </c>
    </row>
    <row r="14225" spans="18:19" x14ac:dyDescent="0.2">
      <c r="R14225" s="334">
        <v>34204</v>
      </c>
      <c r="S14225" s="319" t="s">
        <v>372</v>
      </c>
    </row>
    <row r="14226" spans="18:19" x14ac:dyDescent="0.2">
      <c r="R14226" s="334">
        <v>34205</v>
      </c>
      <c r="S14226" s="319" t="s">
        <v>372</v>
      </c>
    </row>
    <row r="14227" spans="18:19" x14ac:dyDescent="0.2">
      <c r="R14227" s="334">
        <v>34206</v>
      </c>
      <c r="S14227" s="319" t="s">
        <v>372</v>
      </c>
    </row>
    <row r="14228" spans="18:19" x14ac:dyDescent="0.2">
      <c r="R14228" s="334">
        <v>34207</v>
      </c>
      <c r="S14228" s="319" t="s">
        <v>372</v>
      </c>
    </row>
    <row r="14229" spans="18:19" x14ac:dyDescent="0.2">
      <c r="R14229" s="334">
        <v>34208</v>
      </c>
      <c r="S14229" s="319" t="s">
        <v>372</v>
      </c>
    </row>
    <row r="14230" spans="18:19" x14ac:dyDescent="0.2">
      <c r="R14230" s="334">
        <v>34209</v>
      </c>
      <c r="S14230" s="319" t="s">
        <v>372</v>
      </c>
    </row>
    <row r="14231" spans="18:19" x14ac:dyDescent="0.2">
      <c r="R14231" s="334">
        <v>34210</v>
      </c>
      <c r="S14231" s="319" t="s">
        <v>372</v>
      </c>
    </row>
    <row r="14232" spans="18:19" x14ac:dyDescent="0.2">
      <c r="R14232" s="334">
        <v>34211</v>
      </c>
      <c r="S14232" s="319" t="s">
        <v>372</v>
      </c>
    </row>
    <row r="14233" spans="18:19" x14ac:dyDescent="0.2">
      <c r="R14233" s="334">
        <v>34212</v>
      </c>
      <c r="S14233" s="319" t="s">
        <v>372</v>
      </c>
    </row>
    <row r="14234" spans="18:19" x14ac:dyDescent="0.2">
      <c r="R14234" s="334">
        <v>34215</v>
      </c>
      <c r="S14234" s="319" t="s">
        <v>372</v>
      </c>
    </row>
    <row r="14235" spans="18:19" x14ac:dyDescent="0.2">
      <c r="R14235" s="334">
        <v>34216</v>
      </c>
      <c r="S14235" s="319" t="s">
        <v>372</v>
      </c>
    </row>
    <row r="14236" spans="18:19" x14ac:dyDescent="0.2">
      <c r="R14236" s="334">
        <v>34217</v>
      </c>
      <c r="S14236" s="319" t="s">
        <v>372</v>
      </c>
    </row>
    <row r="14237" spans="18:19" x14ac:dyDescent="0.2">
      <c r="R14237" s="334">
        <v>34218</v>
      </c>
      <c r="S14237" s="319" t="s">
        <v>372</v>
      </c>
    </row>
    <row r="14238" spans="18:19" x14ac:dyDescent="0.2">
      <c r="R14238" s="334">
        <v>34219</v>
      </c>
      <c r="S14238" s="319" t="s">
        <v>372</v>
      </c>
    </row>
    <row r="14239" spans="18:19" x14ac:dyDescent="0.2">
      <c r="R14239" s="334">
        <v>34220</v>
      </c>
      <c r="S14239" s="319" t="s">
        <v>372</v>
      </c>
    </row>
    <row r="14240" spans="18:19" x14ac:dyDescent="0.2">
      <c r="R14240" s="334">
        <v>34221</v>
      </c>
      <c r="S14240" s="319" t="s">
        <v>372</v>
      </c>
    </row>
    <row r="14241" spans="18:19" x14ac:dyDescent="0.2">
      <c r="R14241" s="334">
        <v>34222</v>
      </c>
      <c r="S14241" s="319" t="s">
        <v>372</v>
      </c>
    </row>
    <row r="14242" spans="18:19" x14ac:dyDescent="0.2">
      <c r="R14242" s="334">
        <v>34223</v>
      </c>
      <c r="S14242" s="319" t="s">
        <v>372</v>
      </c>
    </row>
    <row r="14243" spans="18:19" x14ac:dyDescent="0.2">
      <c r="R14243" s="334">
        <v>34224</v>
      </c>
      <c r="S14243" s="319" t="s">
        <v>372</v>
      </c>
    </row>
    <row r="14244" spans="18:19" x14ac:dyDescent="0.2">
      <c r="R14244" s="334">
        <v>34228</v>
      </c>
      <c r="S14244" s="319" t="s">
        <v>372</v>
      </c>
    </row>
    <row r="14245" spans="18:19" x14ac:dyDescent="0.2">
      <c r="R14245" s="334">
        <v>34229</v>
      </c>
      <c r="S14245" s="319" t="s">
        <v>372</v>
      </c>
    </row>
    <row r="14246" spans="18:19" x14ac:dyDescent="0.2">
      <c r="R14246" s="334">
        <v>34230</v>
      </c>
      <c r="S14246" s="319" t="s">
        <v>372</v>
      </c>
    </row>
    <row r="14247" spans="18:19" x14ac:dyDescent="0.2">
      <c r="R14247" s="334">
        <v>34231</v>
      </c>
      <c r="S14247" s="319" t="s">
        <v>372</v>
      </c>
    </row>
    <row r="14248" spans="18:19" x14ac:dyDescent="0.2">
      <c r="R14248" s="334">
        <v>34232</v>
      </c>
      <c r="S14248" s="319" t="s">
        <v>372</v>
      </c>
    </row>
    <row r="14249" spans="18:19" x14ac:dyDescent="0.2">
      <c r="R14249" s="334">
        <v>34233</v>
      </c>
      <c r="S14249" s="319" t="s">
        <v>372</v>
      </c>
    </row>
    <row r="14250" spans="18:19" x14ac:dyDescent="0.2">
      <c r="R14250" s="334">
        <v>34234</v>
      </c>
      <c r="S14250" s="319" t="s">
        <v>372</v>
      </c>
    </row>
    <row r="14251" spans="18:19" x14ac:dyDescent="0.2">
      <c r="R14251" s="334">
        <v>34235</v>
      </c>
      <c r="S14251" s="319" t="s">
        <v>372</v>
      </c>
    </row>
    <row r="14252" spans="18:19" x14ac:dyDescent="0.2">
      <c r="R14252" s="334">
        <v>34236</v>
      </c>
      <c r="S14252" s="319" t="s">
        <v>372</v>
      </c>
    </row>
    <row r="14253" spans="18:19" x14ac:dyDescent="0.2">
      <c r="R14253" s="334">
        <v>34237</v>
      </c>
      <c r="S14253" s="319" t="s">
        <v>372</v>
      </c>
    </row>
    <row r="14254" spans="18:19" x14ac:dyDescent="0.2">
      <c r="R14254" s="334">
        <v>34238</v>
      </c>
      <c r="S14254" s="319" t="s">
        <v>372</v>
      </c>
    </row>
    <row r="14255" spans="18:19" x14ac:dyDescent="0.2">
      <c r="R14255" s="334">
        <v>34239</v>
      </c>
      <c r="S14255" s="319" t="s">
        <v>372</v>
      </c>
    </row>
    <row r="14256" spans="18:19" x14ac:dyDescent="0.2">
      <c r="R14256" s="334">
        <v>34240</v>
      </c>
      <c r="S14256" s="319" t="s">
        <v>372</v>
      </c>
    </row>
    <row r="14257" spans="18:19" x14ac:dyDescent="0.2">
      <c r="R14257" s="334">
        <v>34241</v>
      </c>
      <c r="S14257" s="319" t="s">
        <v>372</v>
      </c>
    </row>
    <row r="14258" spans="18:19" x14ac:dyDescent="0.2">
      <c r="R14258" s="334">
        <v>34242</v>
      </c>
      <c r="S14258" s="319" t="s">
        <v>372</v>
      </c>
    </row>
    <row r="14259" spans="18:19" x14ac:dyDescent="0.2">
      <c r="R14259" s="334">
        <v>34243</v>
      </c>
      <c r="S14259" s="319" t="s">
        <v>372</v>
      </c>
    </row>
    <row r="14260" spans="18:19" x14ac:dyDescent="0.2">
      <c r="R14260" s="334">
        <v>34250</v>
      </c>
      <c r="S14260" s="319" t="s">
        <v>372</v>
      </c>
    </row>
    <row r="14261" spans="18:19" x14ac:dyDescent="0.2">
      <c r="R14261" s="334">
        <v>34251</v>
      </c>
      <c r="S14261" s="319" t="s">
        <v>372</v>
      </c>
    </row>
    <row r="14262" spans="18:19" x14ac:dyDescent="0.2">
      <c r="R14262" s="334">
        <v>34260</v>
      </c>
      <c r="S14262" s="319" t="s">
        <v>372</v>
      </c>
    </row>
    <row r="14263" spans="18:19" x14ac:dyDescent="0.2">
      <c r="R14263" s="334">
        <v>34264</v>
      </c>
      <c r="S14263" s="319" t="s">
        <v>372</v>
      </c>
    </row>
    <row r="14264" spans="18:19" x14ac:dyDescent="0.2">
      <c r="R14264" s="334">
        <v>34265</v>
      </c>
      <c r="S14264" s="319" t="s">
        <v>372</v>
      </c>
    </row>
    <row r="14265" spans="18:19" x14ac:dyDescent="0.2">
      <c r="R14265" s="334">
        <v>34266</v>
      </c>
      <c r="S14265" s="319" t="s">
        <v>372</v>
      </c>
    </row>
    <row r="14266" spans="18:19" x14ac:dyDescent="0.2">
      <c r="R14266" s="334">
        <v>34267</v>
      </c>
      <c r="S14266" s="319" t="s">
        <v>372</v>
      </c>
    </row>
    <row r="14267" spans="18:19" x14ac:dyDescent="0.2">
      <c r="R14267" s="334">
        <v>34268</v>
      </c>
      <c r="S14267" s="319" t="s">
        <v>372</v>
      </c>
    </row>
    <row r="14268" spans="18:19" x14ac:dyDescent="0.2">
      <c r="R14268" s="334">
        <v>34269</v>
      </c>
      <c r="S14268" s="319" t="s">
        <v>372</v>
      </c>
    </row>
    <row r="14269" spans="18:19" x14ac:dyDescent="0.2">
      <c r="R14269" s="334">
        <v>34270</v>
      </c>
      <c r="S14269" s="319" t="s">
        <v>372</v>
      </c>
    </row>
    <row r="14270" spans="18:19" x14ac:dyDescent="0.2">
      <c r="R14270" s="334">
        <v>34272</v>
      </c>
      <c r="S14270" s="319" t="s">
        <v>372</v>
      </c>
    </row>
    <row r="14271" spans="18:19" x14ac:dyDescent="0.2">
      <c r="R14271" s="334">
        <v>34274</v>
      </c>
      <c r="S14271" s="319" t="s">
        <v>372</v>
      </c>
    </row>
    <row r="14272" spans="18:19" x14ac:dyDescent="0.2">
      <c r="R14272" s="334">
        <v>34275</v>
      </c>
      <c r="S14272" s="319" t="s">
        <v>372</v>
      </c>
    </row>
    <row r="14273" spans="18:19" x14ac:dyDescent="0.2">
      <c r="R14273" s="334">
        <v>34276</v>
      </c>
      <c r="S14273" s="319" t="s">
        <v>372</v>
      </c>
    </row>
    <row r="14274" spans="18:19" x14ac:dyDescent="0.2">
      <c r="R14274" s="334">
        <v>34277</v>
      </c>
      <c r="S14274" s="319" t="s">
        <v>372</v>
      </c>
    </row>
    <row r="14275" spans="18:19" x14ac:dyDescent="0.2">
      <c r="R14275" s="334">
        <v>34278</v>
      </c>
      <c r="S14275" s="319" t="s">
        <v>372</v>
      </c>
    </row>
    <row r="14276" spans="18:19" x14ac:dyDescent="0.2">
      <c r="R14276" s="334">
        <v>34280</v>
      </c>
      <c r="S14276" s="319" t="s">
        <v>372</v>
      </c>
    </row>
    <row r="14277" spans="18:19" x14ac:dyDescent="0.2">
      <c r="R14277" s="334">
        <v>34281</v>
      </c>
      <c r="S14277" s="319" t="s">
        <v>372</v>
      </c>
    </row>
    <row r="14278" spans="18:19" x14ac:dyDescent="0.2">
      <c r="R14278" s="334">
        <v>34282</v>
      </c>
      <c r="S14278" s="319" t="s">
        <v>372</v>
      </c>
    </row>
    <row r="14279" spans="18:19" x14ac:dyDescent="0.2">
      <c r="R14279" s="334">
        <v>34284</v>
      </c>
      <c r="S14279" s="319" t="s">
        <v>372</v>
      </c>
    </row>
    <row r="14280" spans="18:19" x14ac:dyDescent="0.2">
      <c r="R14280" s="334">
        <v>34285</v>
      </c>
      <c r="S14280" s="319" t="s">
        <v>372</v>
      </c>
    </row>
    <row r="14281" spans="18:19" x14ac:dyDescent="0.2">
      <c r="R14281" s="334">
        <v>34286</v>
      </c>
      <c r="S14281" s="319" t="s">
        <v>372</v>
      </c>
    </row>
    <row r="14282" spans="18:19" x14ac:dyDescent="0.2">
      <c r="R14282" s="334">
        <v>34287</v>
      </c>
      <c r="S14282" s="319" t="s">
        <v>372</v>
      </c>
    </row>
    <row r="14283" spans="18:19" x14ac:dyDescent="0.2">
      <c r="R14283" s="334">
        <v>34288</v>
      </c>
      <c r="S14283" s="319" t="s">
        <v>372</v>
      </c>
    </row>
    <row r="14284" spans="18:19" x14ac:dyDescent="0.2">
      <c r="R14284" s="334">
        <v>34289</v>
      </c>
      <c r="S14284" s="319" t="s">
        <v>372</v>
      </c>
    </row>
    <row r="14285" spans="18:19" x14ac:dyDescent="0.2">
      <c r="R14285" s="334">
        <v>34290</v>
      </c>
      <c r="S14285" s="319" t="s">
        <v>372</v>
      </c>
    </row>
    <row r="14286" spans="18:19" x14ac:dyDescent="0.2">
      <c r="R14286" s="334">
        <v>34291</v>
      </c>
      <c r="S14286" s="319" t="s">
        <v>372</v>
      </c>
    </row>
    <row r="14287" spans="18:19" x14ac:dyDescent="0.2">
      <c r="R14287" s="334">
        <v>34292</v>
      </c>
      <c r="S14287" s="319" t="s">
        <v>372</v>
      </c>
    </row>
    <row r="14288" spans="18:19" x14ac:dyDescent="0.2">
      <c r="R14288" s="334">
        <v>34293</v>
      </c>
      <c r="S14288" s="319" t="s">
        <v>372</v>
      </c>
    </row>
    <row r="14289" spans="18:19" x14ac:dyDescent="0.2">
      <c r="R14289" s="334">
        <v>34295</v>
      </c>
      <c r="S14289" s="319" t="s">
        <v>372</v>
      </c>
    </row>
    <row r="14290" spans="18:19" x14ac:dyDescent="0.2">
      <c r="R14290" s="334">
        <v>34420</v>
      </c>
      <c r="S14290" s="319" t="s">
        <v>372</v>
      </c>
    </row>
    <row r="14291" spans="18:19" x14ac:dyDescent="0.2">
      <c r="R14291" s="334">
        <v>34421</v>
      </c>
      <c r="S14291" s="319" t="s">
        <v>372</v>
      </c>
    </row>
    <row r="14292" spans="18:19" x14ac:dyDescent="0.2">
      <c r="R14292" s="334">
        <v>34423</v>
      </c>
      <c r="S14292" s="319" t="s">
        <v>372</v>
      </c>
    </row>
    <row r="14293" spans="18:19" x14ac:dyDescent="0.2">
      <c r="R14293" s="334">
        <v>34428</v>
      </c>
      <c r="S14293" s="319" t="s">
        <v>372</v>
      </c>
    </row>
    <row r="14294" spans="18:19" x14ac:dyDescent="0.2">
      <c r="R14294" s="334">
        <v>34429</v>
      </c>
      <c r="S14294" s="319" t="s">
        <v>372</v>
      </c>
    </row>
    <row r="14295" spans="18:19" x14ac:dyDescent="0.2">
      <c r="R14295" s="334">
        <v>34430</v>
      </c>
      <c r="S14295" s="319" t="s">
        <v>372</v>
      </c>
    </row>
    <row r="14296" spans="18:19" x14ac:dyDescent="0.2">
      <c r="R14296" s="334">
        <v>34431</v>
      </c>
      <c r="S14296" s="319" t="s">
        <v>372</v>
      </c>
    </row>
    <row r="14297" spans="18:19" x14ac:dyDescent="0.2">
      <c r="R14297" s="334">
        <v>34432</v>
      </c>
      <c r="S14297" s="319" t="s">
        <v>372</v>
      </c>
    </row>
    <row r="14298" spans="18:19" x14ac:dyDescent="0.2">
      <c r="R14298" s="334">
        <v>34433</v>
      </c>
      <c r="S14298" s="319" t="s">
        <v>372</v>
      </c>
    </row>
    <row r="14299" spans="18:19" x14ac:dyDescent="0.2">
      <c r="R14299" s="334">
        <v>34434</v>
      </c>
      <c r="S14299" s="319" t="s">
        <v>372</v>
      </c>
    </row>
    <row r="14300" spans="18:19" x14ac:dyDescent="0.2">
      <c r="R14300" s="334">
        <v>34436</v>
      </c>
      <c r="S14300" s="319" t="s">
        <v>372</v>
      </c>
    </row>
    <row r="14301" spans="18:19" x14ac:dyDescent="0.2">
      <c r="R14301" s="334">
        <v>34442</v>
      </c>
      <c r="S14301" s="319" t="s">
        <v>372</v>
      </c>
    </row>
    <row r="14302" spans="18:19" x14ac:dyDescent="0.2">
      <c r="R14302" s="334">
        <v>34445</v>
      </c>
      <c r="S14302" s="319" t="s">
        <v>372</v>
      </c>
    </row>
    <row r="14303" spans="18:19" x14ac:dyDescent="0.2">
      <c r="R14303" s="334">
        <v>34446</v>
      </c>
      <c r="S14303" s="319" t="s">
        <v>372</v>
      </c>
    </row>
    <row r="14304" spans="18:19" x14ac:dyDescent="0.2">
      <c r="R14304" s="334">
        <v>34447</v>
      </c>
      <c r="S14304" s="319" t="s">
        <v>372</v>
      </c>
    </row>
    <row r="14305" spans="18:19" x14ac:dyDescent="0.2">
      <c r="R14305" s="334">
        <v>34448</v>
      </c>
      <c r="S14305" s="319" t="s">
        <v>372</v>
      </c>
    </row>
    <row r="14306" spans="18:19" x14ac:dyDescent="0.2">
      <c r="R14306" s="334">
        <v>34449</v>
      </c>
      <c r="S14306" s="319" t="s">
        <v>372</v>
      </c>
    </row>
    <row r="14307" spans="18:19" x14ac:dyDescent="0.2">
      <c r="R14307" s="334">
        <v>34450</v>
      </c>
      <c r="S14307" s="319" t="s">
        <v>372</v>
      </c>
    </row>
    <row r="14308" spans="18:19" x14ac:dyDescent="0.2">
      <c r="R14308" s="334">
        <v>34451</v>
      </c>
      <c r="S14308" s="319" t="s">
        <v>372</v>
      </c>
    </row>
    <row r="14309" spans="18:19" x14ac:dyDescent="0.2">
      <c r="R14309" s="334">
        <v>34452</v>
      </c>
      <c r="S14309" s="319" t="s">
        <v>372</v>
      </c>
    </row>
    <row r="14310" spans="18:19" x14ac:dyDescent="0.2">
      <c r="R14310" s="334">
        <v>34453</v>
      </c>
      <c r="S14310" s="319" t="s">
        <v>372</v>
      </c>
    </row>
    <row r="14311" spans="18:19" x14ac:dyDescent="0.2">
      <c r="R14311" s="334">
        <v>34460</v>
      </c>
      <c r="S14311" s="319" t="s">
        <v>372</v>
      </c>
    </row>
    <row r="14312" spans="18:19" x14ac:dyDescent="0.2">
      <c r="R14312" s="334">
        <v>34461</v>
      </c>
      <c r="S14312" s="319" t="s">
        <v>372</v>
      </c>
    </row>
    <row r="14313" spans="18:19" x14ac:dyDescent="0.2">
      <c r="R14313" s="334">
        <v>34464</v>
      </c>
      <c r="S14313" s="319" t="s">
        <v>372</v>
      </c>
    </row>
    <row r="14314" spans="18:19" x14ac:dyDescent="0.2">
      <c r="R14314" s="334">
        <v>34465</v>
      </c>
      <c r="S14314" s="319" t="s">
        <v>372</v>
      </c>
    </row>
    <row r="14315" spans="18:19" x14ac:dyDescent="0.2">
      <c r="R14315" s="334">
        <v>34470</v>
      </c>
      <c r="S14315" s="319" t="s">
        <v>372</v>
      </c>
    </row>
    <row r="14316" spans="18:19" x14ac:dyDescent="0.2">
      <c r="R14316" s="334">
        <v>34471</v>
      </c>
      <c r="S14316" s="319" t="s">
        <v>372</v>
      </c>
    </row>
    <row r="14317" spans="18:19" x14ac:dyDescent="0.2">
      <c r="R14317" s="334">
        <v>34472</v>
      </c>
      <c r="S14317" s="319" t="s">
        <v>372</v>
      </c>
    </row>
    <row r="14318" spans="18:19" x14ac:dyDescent="0.2">
      <c r="R14318" s="334">
        <v>34473</v>
      </c>
      <c r="S14318" s="319" t="s">
        <v>372</v>
      </c>
    </row>
    <row r="14319" spans="18:19" x14ac:dyDescent="0.2">
      <c r="R14319" s="334">
        <v>34474</v>
      </c>
      <c r="S14319" s="319" t="s">
        <v>372</v>
      </c>
    </row>
    <row r="14320" spans="18:19" x14ac:dyDescent="0.2">
      <c r="R14320" s="334">
        <v>34475</v>
      </c>
      <c r="S14320" s="319" t="s">
        <v>372</v>
      </c>
    </row>
    <row r="14321" spans="18:19" x14ac:dyDescent="0.2">
      <c r="R14321" s="334">
        <v>34476</v>
      </c>
      <c r="S14321" s="319" t="s">
        <v>372</v>
      </c>
    </row>
    <row r="14322" spans="18:19" x14ac:dyDescent="0.2">
      <c r="R14322" s="334">
        <v>34477</v>
      </c>
      <c r="S14322" s="319" t="s">
        <v>372</v>
      </c>
    </row>
    <row r="14323" spans="18:19" x14ac:dyDescent="0.2">
      <c r="R14323" s="334">
        <v>34478</v>
      </c>
      <c r="S14323" s="319" t="s">
        <v>372</v>
      </c>
    </row>
    <row r="14324" spans="18:19" x14ac:dyDescent="0.2">
      <c r="R14324" s="334">
        <v>34479</v>
      </c>
      <c r="S14324" s="319" t="s">
        <v>372</v>
      </c>
    </row>
    <row r="14325" spans="18:19" x14ac:dyDescent="0.2">
      <c r="R14325" s="334">
        <v>34480</v>
      </c>
      <c r="S14325" s="319" t="s">
        <v>372</v>
      </c>
    </row>
    <row r="14326" spans="18:19" x14ac:dyDescent="0.2">
      <c r="R14326" s="334">
        <v>34481</v>
      </c>
      <c r="S14326" s="319" t="s">
        <v>372</v>
      </c>
    </row>
    <row r="14327" spans="18:19" x14ac:dyDescent="0.2">
      <c r="R14327" s="334">
        <v>34482</v>
      </c>
      <c r="S14327" s="319" t="s">
        <v>372</v>
      </c>
    </row>
    <row r="14328" spans="18:19" x14ac:dyDescent="0.2">
      <c r="R14328" s="334">
        <v>34483</v>
      </c>
      <c r="S14328" s="319" t="s">
        <v>372</v>
      </c>
    </row>
    <row r="14329" spans="18:19" x14ac:dyDescent="0.2">
      <c r="R14329" s="334">
        <v>34484</v>
      </c>
      <c r="S14329" s="319" t="s">
        <v>372</v>
      </c>
    </row>
    <row r="14330" spans="18:19" x14ac:dyDescent="0.2">
      <c r="R14330" s="334">
        <v>34487</v>
      </c>
      <c r="S14330" s="319" t="s">
        <v>372</v>
      </c>
    </row>
    <row r="14331" spans="18:19" x14ac:dyDescent="0.2">
      <c r="R14331" s="334">
        <v>34488</v>
      </c>
      <c r="S14331" s="319" t="s">
        <v>372</v>
      </c>
    </row>
    <row r="14332" spans="18:19" x14ac:dyDescent="0.2">
      <c r="R14332" s="334">
        <v>34489</v>
      </c>
      <c r="S14332" s="319" t="s">
        <v>372</v>
      </c>
    </row>
    <row r="14333" spans="18:19" x14ac:dyDescent="0.2">
      <c r="R14333" s="334">
        <v>34491</v>
      </c>
      <c r="S14333" s="319" t="s">
        <v>372</v>
      </c>
    </row>
    <row r="14334" spans="18:19" x14ac:dyDescent="0.2">
      <c r="R14334" s="334">
        <v>34492</v>
      </c>
      <c r="S14334" s="319" t="s">
        <v>372</v>
      </c>
    </row>
    <row r="14335" spans="18:19" x14ac:dyDescent="0.2">
      <c r="R14335" s="334">
        <v>34498</v>
      </c>
      <c r="S14335" s="319" t="s">
        <v>372</v>
      </c>
    </row>
    <row r="14336" spans="18:19" x14ac:dyDescent="0.2">
      <c r="R14336" s="334">
        <v>34601</v>
      </c>
      <c r="S14336" s="319" t="s">
        <v>372</v>
      </c>
    </row>
    <row r="14337" spans="18:19" x14ac:dyDescent="0.2">
      <c r="R14337" s="334">
        <v>34602</v>
      </c>
      <c r="S14337" s="319" t="s">
        <v>372</v>
      </c>
    </row>
    <row r="14338" spans="18:19" x14ac:dyDescent="0.2">
      <c r="R14338" s="334">
        <v>34603</v>
      </c>
      <c r="S14338" s="319" t="s">
        <v>372</v>
      </c>
    </row>
    <row r="14339" spans="18:19" x14ac:dyDescent="0.2">
      <c r="R14339" s="334">
        <v>34604</v>
      </c>
      <c r="S14339" s="319" t="s">
        <v>372</v>
      </c>
    </row>
    <row r="14340" spans="18:19" x14ac:dyDescent="0.2">
      <c r="R14340" s="334">
        <v>34605</v>
      </c>
      <c r="S14340" s="319" t="s">
        <v>372</v>
      </c>
    </row>
    <row r="14341" spans="18:19" x14ac:dyDescent="0.2">
      <c r="R14341" s="334">
        <v>34606</v>
      </c>
      <c r="S14341" s="319" t="s">
        <v>372</v>
      </c>
    </row>
    <row r="14342" spans="18:19" x14ac:dyDescent="0.2">
      <c r="R14342" s="334">
        <v>34607</v>
      </c>
      <c r="S14342" s="319" t="s">
        <v>372</v>
      </c>
    </row>
    <row r="14343" spans="18:19" x14ac:dyDescent="0.2">
      <c r="R14343" s="334">
        <v>34608</v>
      </c>
      <c r="S14343" s="319" t="s">
        <v>372</v>
      </c>
    </row>
    <row r="14344" spans="18:19" x14ac:dyDescent="0.2">
      <c r="R14344" s="334">
        <v>34609</v>
      </c>
      <c r="S14344" s="319" t="s">
        <v>372</v>
      </c>
    </row>
    <row r="14345" spans="18:19" x14ac:dyDescent="0.2">
      <c r="R14345" s="334">
        <v>34610</v>
      </c>
      <c r="S14345" s="319" t="s">
        <v>372</v>
      </c>
    </row>
    <row r="14346" spans="18:19" x14ac:dyDescent="0.2">
      <c r="R14346" s="334">
        <v>34611</v>
      </c>
      <c r="S14346" s="319" t="s">
        <v>372</v>
      </c>
    </row>
    <row r="14347" spans="18:19" x14ac:dyDescent="0.2">
      <c r="R14347" s="334">
        <v>34613</v>
      </c>
      <c r="S14347" s="319" t="s">
        <v>372</v>
      </c>
    </row>
    <row r="14348" spans="18:19" x14ac:dyDescent="0.2">
      <c r="R14348" s="334">
        <v>34614</v>
      </c>
      <c r="S14348" s="319" t="s">
        <v>372</v>
      </c>
    </row>
    <row r="14349" spans="18:19" x14ac:dyDescent="0.2">
      <c r="R14349" s="334">
        <v>34636</v>
      </c>
      <c r="S14349" s="319" t="s">
        <v>372</v>
      </c>
    </row>
    <row r="14350" spans="18:19" x14ac:dyDescent="0.2">
      <c r="R14350" s="334">
        <v>34637</v>
      </c>
      <c r="S14350" s="319" t="s">
        <v>372</v>
      </c>
    </row>
    <row r="14351" spans="18:19" x14ac:dyDescent="0.2">
      <c r="R14351" s="334">
        <v>34638</v>
      </c>
      <c r="S14351" s="319" t="s">
        <v>372</v>
      </c>
    </row>
    <row r="14352" spans="18:19" x14ac:dyDescent="0.2">
      <c r="R14352" s="334">
        <v>34639</v>
      </c>
      <c r="S14352" s="319" t="s">
        <v>372</v>
      </c>
    </row>
    <row r="14353" spans="18:19" x14ac:dyDescent="0.2">
      <c r="R14353" s="334">
        <v>34652</v>
      </c>
      <c r="S14353" s="319" t="s">
        <v>372</v>
      </c>
    </row>
    <row r="14354" spans="18:19" x14ac:dyDescent="0.2">
      <c r="R14354" s="334">
        <v>34653</v>
      </c>
      <c r="S14354" s="319" t="s">
        <v>372</v>
      </c>
    </row>
    <row r="14355" spans="18:19" x14ac:dyDescent="0.2">
      <c r="R14355" s="334">
        <v>34654</v>
      </c>
      <c r="S14355" s="319" t="s">
        <v>372</v>
      </c>
    </row>
    <row r="14356" spans="18:19" x14ac:dyDescent="0.2">
      <c r="R14356" s="334">
        <v>34655</v>
      </c>
      <c r="S14356" s="319" t="s">
        <v>372</v>
      </c>
    </row>
    <row r="14357" spans="18:19" x14ac:dyDescent="0.2">
      <c r="R14357" s="334">
        <v>34656</v>
      </c>
      <c r="S14357" s="319" t="s">
        <v>372</v>
      </c>
    </row>
    <row r="14358" spans="18:19" x14ac:dyDescent="0.2">
      <c r="R14358" s="334">
        <v>34660</v>
      </c>
      <c r="S14358" s="319" t="s">
        <v>372</v>
      </c>
    </row>
    <row r="14359" spans="18:19" x14ac:dyDescent="0.2">
      <c r="R14359" s="334">
        <v>34661</v>
      </c>
      <c r="S14359" s="319" t="s">
        <v>372</v>
      </c>
    </row>
    <row r="14360" spans="18:19" x14ac:dyDescent="0.2">
      <c r="R14360" s="334">
        <v>34667</v>
      </c>
      <c r="S14360" s="319" t="s">
        <v>372</v>
      </c>
    </row>
    <row r="14361" spans="18:19" x14ac:dyDescent="0.2">
      <c r="R14361" s="334">
        <v>34668</v>
      </c>
      <c r="S14361" s="319" t="s">
        <v>372</v>
      </c>
    </row>
    <row r="14362" spans="18:19" x14ac:dyDescent="0.2">
      <c r="R14362" s="334">
        <v>34669</v>
      </c>
      <c r="S14362" s="319" t="s">
        <v>372</v>
      </c>
    </row>
    <row r="14363" spans="18:19" x14ac:dyDescent="0.2">
      <c r="R14363" s="334">
        <v>34673</v>
      </c>
      <c r="S14363" s="319" t="s">
        <v>372</v>
      </c>
    </row>
    <row r="14364" spans="18:19" x14ac:dyDescent="0.2">
      <c r="R14364" s="334">
        <v>34674</v>
      </c>
      <c r="S14364" s="319" t="s">
        <v>372</v>
      </c>
    </row>
    <row r="14365" spans="18:19" x14ac:dyDescent="0.2">
      <c r="R14365" s="334">
        <v>34677</v>
      </c>
      <c r="S14365" s="319" t="s">
        <v>372</v>
      </c>
    </row>
    <row r="14366" spans="18:19" x14ac:dyDescent="0.2">
      <c r="R14366" s="334">
        <v>34679</v>
      </c>
      <c r="S14366" s="319" t="s">
        <v>372</v>
      </c>
    </row>
    <row r="14367" spans="18:19" x14ac:dyDescent="0.2">
      <c r="R14367" s="334">
        <v>34680</v>
      </c>
      <c r="S14367" s="319" t="s">
        <v>372</v>
      </c>
    </row>
    <row r="14368" spans="18:19" x14ac:dyDescent="0.2">
      <c r="R14368" s="334">
        <v>34681</v>
      </c>
      <c r="S14368" s="319" t="s">
        <v>372</v>
      </c>
    </row>
    <row r="14369" spans="18:19" x14ac:dyDescent="0.2">
      <c r="R14369" s="334">
        <v>34682</v>
      </c>
      <c r="S14369" s="319" t="s">
        <v>372</v>
      </c>
    </row>
    <row r="14370" spans="18:19" x14ac:dyDescent="0.2">
      <c r="R14370" s="334">
        <v>34683</v>
      </c>
      <c r="S14370" s="319" t="s">
        <v>372</v>
      </c>
    </row>
    <row r="14371" spans="18:19" x14ac:dyDescent="0.2">
      <c r="R14371" s="334">
        <v>34684</v>
      </c>
      <c r="S14371" s="319" t="s">
        <v>372</v>
      </c>
    </row>
    <row r="14372" spans="18:19" x14ac:dyDescent="0.2">
      <c r="R14372" s="334">
        <v>34685</v>
      </c>
      <c r="S14372" s="319" t="s">
        <v>372</v>
      </c>
    </row>
    <row r="14373" spans="18:19" x14ac:dyDescent="0.2">
      <c r="R14373" s="334">
        <v>34688</v>
      </c>
      <c r="S14373" s="319" t="s">
        <v>372</v>
      </c>
    </row>
    <row r="14374" spans="18:19" x14ac:dyDescent="0.2">
      <c r="R14374" s="334">
        <v>34689</v>
      </c>
      <c r="S14374" s="319" t="s">
        <v>372</v>
      </c>
    </row>
    <row r="14375" spans="18:19" x14ac:dyDescent="0.2">
      <c r="R14375" s="334">
        <v>34690</v>
      </c>
      <c r="S14375" s="319" t="s">
        <v>372</v>
      </c>
    </row>
    <row r="14376" spans="18:19" x14ac:dyDescent="0.2">
      <c r="R14376" s="334">
        <v>34691</v>
      </c>
      <c r="S14376" s="319" t="s">
        <v>372</v>
      </c>
    </row>
    <row r="14377" spans="18:19" x14ac:dyDescent="0.2">
      <c r="R14377" s="334">
        <v>34692</v>
      </c>
      <c r="S14377" s="319" t="s">
        <v>372</v>
      </c>
    </row>
    <row r="14378" spans="18:19" x14ac:dyDescent="0.2">
      <c r="R14378" s="334">
        <v>34695</v>
      </c>
      <c r="S14378" s="319" t="s">
        <v>372</v>
      </c>
    </row>
    <row r="14379" spans="18:19" x14ac:dyDescent="0.2">
      <c r="R14379" s="334">
        <v>34697</v>
      </c>
      <c r="S14379" s="319" t="s">
        <v>372</v>
      </c>
    </row>
    <row r="14380" spans="18:19" x14ac:dyDescent="0.2">
      <c r="R14380" s="334">
        <v>34698</v>
      </c>
      <c r="S14380" s="319" t="s">
        <v>372</v>
      </c>
    </row>
    <row r="14381" spans="18:19" x14ac:dyDescent="0.2">
      <c r="R14381" s="334">
        <v>34705</v>
      </c>
      <c r="S14381" s="319" t="s">
        <v>372</v>
      </c>
    </row>
    <row r="14382" spans="18:19" x14ac:dyDescent="0.2">
      <c r="R14382" s="334">
        <v>34711</v>
      </c>
      <c r="S14382" s="319" t="s">
        <v>372</v>
      </c>
    </row>
    <row r="14383" spans="18:19" x14ac:dyDescent="0.2">
      <c r="R14383" s="334">
        <v>34712</v>
      </c>
      <c r="S14383" s="319" t="s">
        <v>372</v>
      </c>
    </row>
    <row r="14384" spans="18:19" x14ac:dyDescent="0.2">
      <c r="R14384" s="334">
        <v>34713</v>
      </c>
      <c r="S14384" s="319" t="s">
        <v>372</v>
      </c>
    </row>
    <row r="14385" spans="18:19" x14ac:dyDescent="0.2">
      <c r="R14385" s="334">
        <v>34714</v>
      </c>
      <c r="S14385" s="319" t="s">
        <v>372</v>
      </c>
    </row>
    <row r="14386" spans="18:19" x14ac:dyDescent="0.2">
      <c r="R14386" s="334">
        <v>34715</v>
      </c>
      <c r="S14386" s="319" t="s">
        <v>372</v>
      </c>
    </row>
    <row r="14387" spans="18:19" x14ac:dyDescent="0.2">
      <c r="R14387" s="334">
        <v>34729</v>
      </c>
      <c r="S14387" s="319" t="s">
        <v>372</v>
      </c>
    </row>
    <row r="14388" spans="18:19" x14ac:dyDescent="0.2">
      <c r="R14388" s="334">
        <v>34731</v>
      </c>
      <c r="S14388" s="319" t="s">
        <v>372</v>
      </c>
    </row>
    <row r="14389" spans="18:19" x14ac:dyDescent="0.2">
      <c r="R14389" s="334">
        <v>34734</v>
      </c>
      <c r="S14389" s="319" t="s">
        <v>372</v>
      </c>
    </row>
    <row r="14390" spans="18:19" x14ac:dyDescent="0.2">
      <c r="R14390" s="334">
        <v>34736</v>
      </c>
      <c r="S14390" s="319" t="s">
        <v>372</v>
      </c>
    </row>
    <row r="14391" spans="18:19" x14ac:dyDescent="0.2">
      <c r="R14391" s="334">
        <v>34737</v>
      </c>
      <c r="S14391" s="319" t="s">
        <v>372</v>
      </c>
    </row>
    <row r="14392" spans="18:19" x14ac:dyDescent="0.2">
      <c r="R14392" s="334">
        <v>34739</v>
      </c>
      <c r="S14392" s="319" t="s">
        <v>372</v>
      </c>
    </row>
    <row r="14393" spans="18:19" x14ac:dyDescent="0.2">
      <c r="R14393" s="334">
        <v>34740</v>
      </c>
      <c r="S14393" s="319" t="s">
        <v>372</v>
      </c>
    </row>
    <row r="14394" spans="18:19" x14ac:dyDescent="0.2">
      <c r="R14394" s="334">
        <v>34741</v>
      </c>
      <c r="S14394" s="319" t="s">
        <v>372</v>
      </c>
    </row>
    <row r="14395" spans="18:19" x14ac:dyDescent="0.2">
      <c r="R14395" s="334">
        <v>34742</v>
      </c>
      <c r="S14395" s="319" t="s">
        <v>372</v>
      </c>
    </row>
    <row r="14396" spans="18:19" x14ac:dyDescent="0.2">
      <c r="R14396" s="334">
        <v>34743</v>
      </c>
      <c r="S14396" s="319" t="s">
        <v>372</v>
      </c>
    </row>
    <row r="14397" spans="18:19" x14ac:dyDescent="0.2">
      <c r="R14397" s="334">
        <v>34744</v>
      </c>
      <c r="S14397" s="319" t="s">
        <v>372</v>
      </c>
    </row>
    <row r="14398" spans="18:19" x14ac:dyDescent="0.2">
      <c r="R14398" s="334">
        <v>34745</v>
      </c>
      <c r="S14398" s="319" t="s">
        <v>372</v>
      </c>
    </row>
    <row r="14399" spans="18:19" x14ac:dyDescent="0.2">
      <c r="R14399" s="334">
        <v>34746</v>
      </c>
      <c r="S14399" s="319" t="s">
        <v>372</v>
      </c>
    </row>
    <row r="14400" spans="18:19" x14ac:dyDescent="0.2">
      <c r="R14400" s="334">
        <v>34747</v>
      </c>
      <c r="S14400" s="319" t="s">
        <v>372</v>
      </c>
    </row>
    <row r="14401" spans="18:19" x14ac:dyDescent="0.2">
      <c r="R14401" s="334">
        <v>34748</v>
      </c>
      <c r="S14401" s="319" t="s">
        <v>372</v>
      </c>
    </row>
    <row r="14402" spans="18:19" x14ac:dyDescent="0.2">
      <c r="R14402" s="334">
        <v>34749</v>
      </c>
      <c r="S14402" s="319" t="s">
        <v>372</v>
      </c>
    </row>
    <row r="14403" spans="18:19" x14ac:dyDescent="0.2">
      <c r="R14403" s="334">
        <v>34753</v>
      </c>
      <c r="S14403" s="319" t="s">
        <v>372</v>
      </c>
    </row>
    <row r="14404" spans="18:19" x14ac:dyDescent="0.2">
      <c r="R14404" s="334">
        <v>34755</v>
      </c>
      <c r="S14404" s="319" t="s">
        <v>372</v>
      </c>
    </row>
    <row r="14405" spans="18:19" x14ac:dyDescent="0.2">
      <c r="R14405" s="334">
        <v>34756</v>
      </c>
      <c r="S14405" s="319" t="s">
        <v>372</v>
      </c>
    </row>
    <row r="14406" spans="18:19" x14ac:dyDescent="0.2">
      <c r="R14406" s="334">
        <v>34758</v>
      </c>
      <c r="S14406" s="319" t="s">
        <v>372</v>
      </c>
    </row>
    <row r="14407" spans="18:19" x14ac:dyDescent="0.2">
      <c r="R14407" s="334">
        <v>34759</v>
      </c>
      <c r="S14407" s="319" t="s">
        <v>372</v>
      </c>
    </row>
    <row r="14408" spans="18:19" x14ac:dyDescent="0.2">
      <c r="R14408" s="334">
        <v>34760</v>
      </c>
      <c r="S14408" s="319" t="s">
        <v>372</v>
      </c>
    </row>
    <row r="14409" spans="18:19" x14ac:dyDescent="0.2">
      <c r="R14409" s="334">
        <v>34761</v>
      </c>
      <c r="S14409" s="319" t="s">
        <v>372</v>
      </c>
    </row>
    <row r="14410" spans="18:19" x14ac:dyDescent="0.2">
      <c r="R14410" s="334">
        <v>34762</v>
      </c>
      <c r="S14410" s="319" t="s">
        <v>372</v>
      </c>
    </row>
    <row r="14411" spans="18:19" x14ac:dyDescent="0.2">
      <c r="R14411" s="334">
        <v>34769</v>
      </c>
      <c r="S14411" s="319" t="s">
        <v>372</v>
      </c>
    </row>
    <row r="14412" spans="18:19" x14ac:dyDescent="0.2">
      <c r="R14412" s="334">
        <v>34770</v>
      </c>
      <c r="S14412" s="319" t="s">
        <v>372</v>
      </c>
    </row>
    <row r="14413" spans="18:19" x14ac:dyDescent="0.2">
      <c r="R14413" s="334">
        <v>34771</v>
      </c>
      <c r="S14413" s="319" t="s">
        <v>372</v>
      </c>
    </row>
    <row r="14414" spans="18:19" x14ac:dyDescent="0.2">
      <c r="R14414" s="334">
        <v>34772</v>
      </c>
      <c r="S14414" s="319" t="s">
        <v>372</v>
      </c>
    </row>
    <row r="14415" spans="18:19" x14ac:dyDescent="0.2">
      <c r="R14415" s="334">
        <v>34773</v>
      </c>
      <c r="S14415" s="319" t="s">
        <v>372</v>
      </c>
    </row>
    <row r="14416" spans="18:19" x14ac:dyDescent="0.2">
      <c r="R14416" s="334">
        <v>34777</v>
      </c>
      <c r="S14416" s="319" t="s">
        <v>372</v>
      </c>
    </row>
    <row r="14417" spans="18:19" x14ac:dyDescent="0.2">
      <c r="R14417" s="334">
        <v>34778</v>
      </c>
      <c r="S14417" s="319" t="s">
        <v>372</v>
      </c>
    </row>
    <row r="14418" spans="18:19" x14ac:dyDescent="0.2">
      <c r="R14418" s="334">
        <v>34785</v>
      </c>
      <c r="S14418" s="319" t="s">
        <v>372</v>
      </c>
    </row>
    <row r="14419" spans="18:19" x14ac:dyDescent="0.2">
      <c r="R14419" s="334">
        <v>34786</v>
      </c>
      <c r="S14419" s="319" t="s">
        <v>372</v>
      </c>
    </row>
    <row r="14420" spans="18:19" x14ac:dyDescent="0.2">
      <c r="R14420" s="334">
        <v>34787</v>
      </c>
      <c r="S14420" s="319" t="s">
        <v>372</v>
      </c>
    </row>
    <row r="14421" spans="18:19" x14ac:dyDescent="0.2">
      <c r="R14421" s="334">
        <v>34788</v>
      </c>
      <c r="S14421" s="319" t="s">
        <v>372</v>
      </c>
    </row>
    <row r="14422" spans="18:19" x14ac:dyDescent="0.2">
      <c r="R14422" s="334">
        <v>34789</v>
      </c>
      <c r="S14422" s="319" t="s">
        <v>372</v>
      </c>
    </row>
    <row r="14423" spans="18:19" x14ac:dyDescent="0.2">
      <c r="R14423" s="334">
        <v>34797</v>
      </c>
      <c r="S14423" s="319" t="s">
        <v>372</v>
      </c>
    </row>
    <row r="14424" spans="18:19" x14ac:dyDescent="0.2">
      <c r="R14424" s="334">
        <v>34945</v>
      </c>
      <c r="S14424" s="319" t="s">
        <v>372</v>
      </c>
    </row>
    <row r="14425" spans="18:19" x14ac:dyDescent="0.2">
      <c r="R14425" s="334">
        <v>34946</v>
      </c>
      <c r="S14425" s="319" t="s">
        <v>372</v>
      </c>
    </row>
    <row r="14426" spans="18:19" x14ac:dyDescent="0.2">
      <c r="R14426" s="334">
        <v>34947</v>
      </c>
      <c r="S14426" s="319" t="s">
        <v>372</v>
      </c>
    </row>
    <row r="14427" spans="18:19" x14ac:dyDescent="0.2">
      <c r="R14427" s="334">
        <v>34948</v>
      </c>
      <c r="S14427" s="319" t="s">
        <v>372</v>
      </c>
    </row>
    <row r="14428" spans="18:19" x14ac:dyDescent="0.2">
      <c r="R14428" s="334">
        <v>34949</v>
      </c>
      <c r="S14428" s="319" t="s">
        <v>372</v>
      </c>
    </row>
    <row r="14429" spans="18:19" x14ac:dyDescent="0.2">
      <c r="R14429" s="334">
        <v>34950</v>
      </c>
      <c r="S14429" s="319" t="s">
        <v>372</v>
      </c>
    </row>
    <row r="14430" spans="18:19" x14ac:dyDescent="0.2">
      <c r="R14430" s="334">
        <v>34951</v>
      </c>
      <c r="S14430" s="319" t="s">
        <v>372</v>
      </c>
    </row>
    <row r="14431" spans="18:19" x14ac:dyDescent="0.2">
      <c r="R14431" s="334">
        <v>34952</v>
      </c>
      <c r="S14431" s="319" t="s">
        <v>372</v>
      </c>
    </row>
    <row r="14432" spans="18:19" x14ac:dyDescent="0.2">
      <c r="R14432" s="334">
        <v>34953</v>
      </c>
      <c r="S14432" s="319" t="s">
        <v>372</v>
      </c>
    </row>
    <row r="14433" spans="18:19" x14ac:dyDescent="0.2">
      <c r="R14433" s="334">
        <v>34954</v>
      </c>
      <c r="S14433" s="319" t="s">
        <v>372</v>
      </c>
    </row>
    <row r="14434" spans="18:19" x14ac:dyDescent="0.2">
      <c r="R14434" s="334">
        <v>34956</v>
      </c>
      <c r="S14434" s="319" t="s">
        <v>372</v>
      </c>
    </row>
    <row r="14435" spans="18:19" x14ac:dyDescent="0.2">
      <c r="R14435" s="334">
        <v>34957</v>
      </c>
      <c r="S14435" s="319" t="s">
        <v>372</v>
      </c>
    </row>
    <row r="14436" spans="18:19" x14ac:dyDescent="0.2">
      <c r="R14436" s="334">
        <v>34958</v>
      </c>
      <c r="S14436" s="319" t="s">
        <v>372</v>
      </c>
    </row>
    <row r="14437" spans="18:19" x14ac:dyDescent="0.2">
      <c r="R14437" s="334">
        <v>34972</v>
      </c>
      <c r="S14437" s="319" t="s">
        <v>372</v>
      </c>
    </row>
    <row r="14438" spans="18:19" x14ac:dyDescent="0.2">
      <c r="R14438" s="334">
        <v>34973</v>
      </c>
      <c r="S14438" s="319" t="s">
        <v>372</v>
      </c>
    </row>
    <row r="14439" spans="18:19" x14ac:dyDescent="0.2">
      <c r="R14439" s="334">
        <v>34974</v>
      </c>
      <c r="S14439" s="319" t="s">
        <v>372</v>
      </c>
    </row>
    <row r="14440" spans="18:19" x14ac:dyDescent="0.2">
      <c r="R14440" s="334">
        <v>34979</v>
      </c>
      <c r="S14440" s="319" t="s">
        <v>372</v>
      </c>
    </row>
    <row r="14441" spans="18:19" x14ac:dyDescent="0.2">
      <c r="R14441" s="334">
        <v>34981</v>
      </c>
      <c r="S14441" s="319" t="s">
        <v>372</v>
      </c>
    </row>
    <row r="14442" spans="18:19" x14ac:dyDescent="0.2">
      <c r="R14442" s="334">
        <v>34982</v>
      </c>
      <c r="S14442" s="319" t="s">
        <v>372</v>
      </c>
    </row>
    <row r="14443" spans="18:19" x14ac:dyDescent="0.2">
      <c r="R14443" s="334">
        <v>34983</v>
      </c>
      <c r="S14443" s="319" t="s">
        <v>372</v>
      </c>
    </row>
    <row r="14444" spans="18:19" x14ac:dyDescent="0.2">
      <c r="R14444" s="334">
        <v>34984</v>
      </c>
      <c r="S14444" s="319" t="s">
        <v>372</v>
      </c>
    </row>
    <row r="14445" spans="18:19" x14ac:dyDescent="0.2">
      <c r="R14445" s="334">
        <v>34985</v>
      </c>
      <c r="S14445" s="319" t="s">
        <v>372</v>
      </c>
    </row>
    <row r="14446" spans="18:19" x14ac:dyDescent="0.2">
      <c r="R14446" s="334">
        <v>34986</v>
      </c>
      <c r="S14446" s="319" t="s">
        <v>372</v>
      </c>
    </row>
    <row r="14447" spans="18:19" x14ac:dyDescent="0.2">
      <c r="R14447" s="334">
        <v>34987</v>
      </c>
      <c r="S14447" s="319" t="s">
        <v>372</v>
      </c>
    </row>
    <row r="14448" spans="18:19" x14ac:dyDescent="0.2">
      <c r="R14448" s="334">
        <v>34988</v>
      </c>
      <c r="S14448" s="319" t="s">
        <v>372</v>
      </c>
    </row>
    <row r="14449" spans="18:19" x14ac:dyDescent="0.2">
      <c r="R14449" s="334">
        <v>34990</v>
      </c>
      <c r="S14449" s="319" t="s">
        <v>372</v>
      </c>
    </row>
    <row r="14450" spans="18:19" x14ac:dyDescent="0.2">
      <c r="R14450" s="334">
        <v>34991</v>
      </c>
      <c r="S14450" s="319" t="s">
        <v>372</v>
      </c>
    </row>
    <row r="14451" spans="18:19" x14ac:dyDescent="0.2">
      <c r="R14451" s="334">
        <v>34992</v>
      </c>
      <c r="S14451" s="319" t="s">
        <v>372</v>
      </c>
    </row>
    <row r="14452" spans="18:19" x14ac:dyDescent="0.2">
      <c r="R14452" s="334">
        <v>34994</v>
      </c>
      <c r="S14452" s="319" t="s">
        <v>372</v>
      </c>
    </row>
    <row r="14453" spans="18:19" x14ac:dyDescent="0.2">
      <c r="R14453" s="334">
        <v>34995</v>
      </c>
      <c r="S14453" s="319" t="s">
        <v>372</v>
      </c>
    </row>
    <row r="14454" spans="18:19" x14ac:dyDescent="0.2">
      <c r="R14454" s="334">
        <v>34996</v>
      </c>
      <c r="S14454" s="319" t="s">
        <v>372</v>
      </c>
    </row>
    <row r="14455" spans="18:19" x14ac:dyDescent="0.2">
      <c r="R14455" s="334">
        <v>34997</v>
      </c>
      <c r="S14455" s="319" t="s">
        <v>372</v>
      </c>
    </row>
    <row r="14456" spans="18:19" x14ac:dyDescent="0.2">
      <c r="R14456" s="334">
        <v>35004</v>
      </c>
      <c r="S14456" s="319" t="s">
        <v>378</v>
      </c>
    </row>
    <row r="14457" spans="18:19" x14ac:dyDescent="0.2">
      <c r="R14457" s="334">
        <v>35005</v>
      </c>
      <c r="S14457" s="319" t="s">
        <v>378</v>
      </c>
    </row>
    <row r="14458" spans="18:19" x14ac:dyDescent="0.2">
      <c r="R14458" s="334">
        <v>35006</v>
      </c>
      <c r="S14458" s="319" t="s">
        <v>378</v>
      </c>
    </row>
    <row r="14459" spans="18:19" x14ac:dyDescent="0.2">
      <c r="R14459" s="334">
        <v>35007</v>
      </c>
      <c r="S14459" s="319" t="s">
        <v>378</v>
      </c>
    </row>
    <row r="14460" spans="18:19" x14ac:dyDescent="0.2">
      <c r="R14460" s="334">
        <v>35010</v>
      </c>
      <c r="S14460" s="319" t="s">
        <v>378</v>
      </c>
    </row>
    <row r="14461" spans="18:19" x14ac:dyDescent="0.2">
      <c r="R14461" s="334">
        <v>35011</v>
      </c>
      <c r="S14461" s="319" t="s">
        <v>378</v>
      </c>
    </row>
    <row r="14462" spans="18:19" x14ac:dyDescent="0.2">
      <c r="R14462" s="334">
        <v>35013</v>
      </c>
      <c r="S14462" s="319" t="s">
        <v>350</v>
      </c>
    </row>
    <row r="14463" spans="18:19" x14ac:dyDescent="0.2">
      <c r="R14463" s="334">
        <v>35014</v>
      </c>
      <c r="S14463" s="319" t="s">
        <v>378</v>
      </c>
    </row>
    <row r="14464" spans="18:19" x14ac:dyDescent="0.2">
      <c r="R14464" s="334">
        <v>35015</v>
      </c>
      <c r="S14464" s="319" t="s">
        <v>350</v>
      </c>
    </row>
    <row r="14465" spans="18:19" x14ac:dyDescent="0.2">
      <c r="R14465" s="334">
        <v>35016</v>
      </c>
      <c r="S14465" s="319" t="s">
        <v>350</v>
      </c>
    </row>
    <row r="14466" spans="18:19" x14ac:dyDescent="0.2">
      <c r="R14466" s="334">
        <v>35019</v>
      </c>
      <c r="S14466" s="319" t="s">
        <v>350</v>
      </c>
    </row>
    <row r="14467" spans="18:19" x14ac:dyDescent="0.2">
      <c r="R14467" s="334">
        <v>35020</v>
      </c>
      <c r="S14467" s="319" t="s">
        <v>350</v>
      </c>
    </row>
    <row r="14468" spans="18:19" x14ac:dyDescent="0.2">
      <c r="R14468" s="334">
        <v>35021</v>
      </c>
      <c r="S14468" s="319" t="s">
        <v>350</v>
      </c>
    </row>
    <row r="14469" spans="18:19" x14ac:dyDescent="0.2">
      <c r="R14469" s="334">
        <v>35022</v>
      </c>
      <c r="S14469" s="319" t="s">
        <v>350</v>
      </c>
    </row>
    <row r="14470" spans="18:19" x14ac:dyDescent="0.2">
      <c r="R14470" s="334">
        <v>35023</v>
      </c>
      <c r="S14470" s="319" t="s">
        <v>378</v>
      </c>
    </row>
    <row r="14471" spans="18:19" x14ac:dyDescent="0.2">
      <c r="R14471" s="334">
        <v>35031</v>
      </c>
      <c r="S14471" s="319" t="s">
        <v>350</v>
      </c>
    </row>
    <row r="14472" spans="18:19" x14ac:dyDescent="0.2">
      <c r="R14472" s="334">
        <v>35032</v>
      </c>
      <c r="S14472" s="319" t="s">
        <v>378</v>
      </c>
    </row>
    <row r="14473" spans="18:19" x14ac:dyDescent="0.2">
      <c r="R14473" s="334">
        <v>35033</v>
      </c>
      <c r="S14473" s="319" t="s">
        <v>350</v>
      </c>
    </row>
    <row r="14474" spans="18:19" x14ac:dyDescent="0.2">
      <c r="R14474" s="334">
        <v>35034</v>
      </c>
      <c r="S14474" s="319" t="s">
        <v>378</v>
      </c>
    </row>
    <row r="14475" spans="18:19" x14ac:dyDescent="0.2">
      <c r="R14475" s="334">
        <v>35035</v>
      </c>
      <c r="S14475" s="319" t="s">
        <v>378</v>
      </c>
    </row>
    <row r="14476" spans="18:19" x14ac:dyDescent="0.2">
      <c r="R14476" s="334">
        <v>35036</v>
      </c>
      <c r="S14476" s="319" t="s">
        <v>350</v>
      </c>
    </row>
    <row r="14477" spans="18:19" x14ac:dyDescent="0.2">
      <c r="R14477" s="334">
        <v>35038</v>
      </c>
      <c r="S14477" s="319" t="s">
        <v>378</v>
      </c>
    </row>
    <row r="14478" spans="18:19" x14ac:dyDescent="0.2">
      <c r="R14478" s="334">
        <v>35040</v>
      </c>
      <c r="S14478" s="319" t="s">
        <v>378</v>
      </c>
    </row>
    <row r="14479" spans="18:19" x14ac:dyDescent="0.2">
      <c r="R14479" s="334">
        <v>35041</v>
      </c>
      <c r="S14479" s="319" t="s">
        <v>350</v>
      </c>
    </row>
    <row r="14480" spans="18:19" x14ac:dyDescent="0.2">
      <c r="R14480" s="334">
        <v>35042</v>
      </c>
      <c r="S14480" s="319" t="s">
        <v>378</v>
      </c>
    </row>
    <row r="14481" spans="18:19" x14ac:dyDescent="0.2">
      <c r="R14481" s="334">
        <v>35043</v>
      </c>
      <c r="S14481" s="319" t="s">
        <v>378</v>
      </c>
    </row>
    <row r="14482" spans="18:19" x14ac:dyDescent="0.2">
      <c r="R14482" s="334">
        <v>35044</v>
      </c>
      <c r="S14482" s="319" t="s">
        <v>378</v>
      </c>
    </row>
    <row r="14483" spans="18:19" x14ac:dyDescent="0.2">
      <c r="R14483" s="334">
        <v>35045</v>
      </c>
      <c r="S14483" s="319" t="s">
        <v>378</v>
      </c>
    </row>
    <row r="14484" spans="18:19" x14ac:dyDescent="0.2">
      <c r="R14484" s="334">
        <v>35046</v>
      </c>
      <c r="S14484" s="319" t="s">
        <v>378</v>
      </c>
    </row>
    <row r="14485" spans="18:19" x14ac:dyDescent="0.2">
      <c r="R14485" s="334">
        <v>35048</v>
      </c>
      <c r="S14485" s="319" t="s">
        <v>378</v>
      </c>
    </row>
    <row r="14486" spans="18:19" x14ac:dyDescent="0.2">
      <c r="R14486" s="334">
        <v>35049</v>
      </c>
      <c r="S14486" s="319" t="s">
        <v>350</v>
      </c>
    </row>
    <row r="14487" spans="18:19" x14ac:dyDescent="0.2">
      <c r="R14487" s="334">
        <v>35051</v>
      </c>
      <c r="S14487" s="319" t="s">
        <v>378</v>
      </c>
    </row>
    <row r="14488" spans="18:19" x14ac:dyDescent="0.2">
      <c r="R14488" s="334">
        <v>35052</v>
      </c>
      <c r="S14488" s="319" t="s">
        <v>378</v>
      </c>
    </row>
    <row r="14489" spans="18:19" x14ac:dyDescent="0.2">
      <c r="R14489" s="334">
        <v>35053</v>
      </c>
      <c r="S14489" s="319" t="s">
        <v>350</v>
      </c>
    </row>
    <row r="14490" spans="18:19" x14ac:dyDescent="0.2">
      <c r="R14490" s="334">
        <v>35054</v>
      </c>
      <c r="S14490" s="319" t="s">
        <v>378</v>
      </c>
    </row>
    <row r="14491" spans="18:19" x14ac:dyDescent="0.2">
      <c r="R14491" s="334">
        <v>35055</v>
      </c>
      <c r="S14491" s="319" t="s">
        <v>350</v>
      </c>
    </row>
    <row r="14492" spans="18:19" x14ac:dyDescent="0.2">
      <c r="R14492" s="334">
        <v>35056</v>
      </c>
      <c r="S14492" s="319" t="s">
        <v>350</v>
      </c>
    </row>
    <row r="14493" spans="18:19" x14ac:dyDescent="0.2">
      <c r="R14493" s="334">
        <v>35057</v>
      </c>
      <c r="S14493" s="319" t="s">
        <v>350</v>
      </c>
    </row>
    <row r="14494" spans="18:19" x14ac:dyDescent="0.2">
      <c r="R14494" s="334">
        <v>35058</v>
      </c>
      <c r="S14494" s="319" t="s">
        <v>350</v>
      </c>
    </row>
    <row r="14495" spans="18:19" x14ac:dyDescent="0.2">
      <c r="R14495" s="334">
        <v>35060</v>
      </c>
      <c r="S14495" s="319" t="s">
        <v>350</v>
      </c>
    </row>
    <row r="14496" spans="18:19" x14ac:dyDescent="0.2">
      <c r="R14496" s="334">
        <v>35061</v>
      </c>
      <c r="S14496" s="319" t="s">
        <v>350</v>
      </c>
    </row>
    <row r="14497" spans="18:19" x14ac:dyDescent="0.2">
      <c r="R14497" s="334">
        <v>35062</v>
      </c>
      <c r="S14497" s="319" t="s">
        <v>378</v>
      </c>
    </row>
    <row r="14498" spans="18:19" x14ac:dyDescent="0.2">
      <c r="R14498" s="334">
        <v>35063</v>
      </c>
      <c r="S14498" s="319" t="s">
        <v>378</v>
      </c>
    </row>
    <row r="14499" spans="18:19" x14ac:dyDescent="0.2">
      <c r="R14499" s="334">
        <v>35064</v>
      </c>
      <c r="S14499" s="319" t="s">
        <v>350</v>
      </c>
    </row>
    <row r="14500" spans="18:19" x14ac:dyDescent="0.2">
      <c r="R14500" s="334">
        <v>35068</v>
      </c>
      <c r="S14500" s="319" t="s">
        <v>350</v>
      </c>
    </row>
    <row r="14501" spans="18:19" x14ac:dyDescent="0.2">
      <c r="R14501" s="334">
        <v>35070</v>
      </c>
      <c r="S14501" s="319" t="s">
        <v>350</v>
      </c>
    </row>
    <row r="14502" spans="18:19" x14ac:dyDescent="0.2">
      <c r="R14502" s="334">
        <v>35071</v>
      </c>
      <c r="S14502" s="319" t="s">
        <v>350</v>
      </c>
    </row>
    <row r="14503" spans="18:19" x14ac:dyDescent="0.2">
      <c r="R14503" s="334">
        <v>35072</v>
      </c>
      <c r="S14503" s="319" t="s">
        <v>378</v>
      </c>
    </row>
    <row r="14504" spans="18:19" x14ac:dyDescent="0.2">
      <c r="R14504" s="334">
        <v>35073</v>
      </c>
      <c r="S14504" s="319" t="s">
        <v>378</v>
      </c>
    </row>
    <row r="14505" spans="18:19" x14ac:dyDescent="0.2">
      <c r="R14505" s="334">
        <v>35074</v>
      </c>
      <c r="S14505" s="319" t="s">
        <v>378</v>
      </c>
    </row>
    <row r="14506" spans="18:19" x14ac:dyDescent="0.2">
      <c r="R14506" s="334">
        <v>35077</v>
      </c>
      <c r="S14506" s="319" t="s">
        <v>350</v>
      </c>
    </row>
    <row r="14507" spans="18:19" x14ac:dyDescent="0.2">
      <c r="R14507" s="334">
        <v>35078</v>
      </c>
      <c r="S14507" s="319" t="s">
        <v>378</v>
      </c>
    </row>
    <row r="14508" spans="18:19" x14ac:dyDescent="0.2">
      <c r="R14508" s="334">
        <v>35079</v>
      </c>
      <c r="S14508" s="319" t="s">
        <v>350</v>
      </c>
    </row>
    <row r="14509" spans="18:19" x14ac:dyDescent="0.2">
      <c r="R14509" s="334">
        <v>35080</v>
      </c>
      <c r="S14509" s="319" t="s">
        <v>378</v>
      </c>
    </row>
    <row r="14510" spans="18:19" x14ac:dyDescent="0.2">
      <c r="R14510" s="334">
        <v>35082</v>
      </c>
      <c r="S14510" s="319" t="s">
        <v>378</v>
      </c>
    </row>
    <row r="14511" spans="18:19" x14ac:dyDescent="0.2">
      <c r="R14511" s="334">
        <v>35083</v>
      </c>
      <c r="S14511" s="319" t="s">
        <v>350</v>
      </c>
    </row>
    <row r="14512" spans="18:19" x14ac:dyDescent="0.2">
      <c r="R14512" s="334">
        <v>35085</v>
      </c>
      <c r="S14512" s="319" t="s">
        <v>378</v>
      </c>
    </row>
    <row r="14513" spans="18:19" x14ac:dyDescent="0.2">
      <c r="R14513" s="334">
        <v>35087</v>
      </c>
      <c r="S14513" s="319" t="s">
        <v>350</v>
      </c>
    </row>
    <row r="14514" spans="18:19" x14ac:dyDescent="0.2">
      <c r="R14514" s="334">
        <v>35089</v>
      </c>
      <c r="S14514" s="319" t="s">
        <v>378</v>
      </c>
    </row>
    <row r="14515" spans="18:19" x14ac:dyDescent="0.2">
      <c r="R14515" s="334">
        <v>35091</v>
      </c>
      <c r="S14515" s="319" t="s">
        <v>350</v>
      </c>
    </row>
    <row r="14516" spans="18:19" x14ac:dyDescent="0.2">
      <c r="R14516" s="334">
        <v>35094</v>
      </c>
      <c r="S14516" s="319" t="s">
        <v>378</v>
      </c>
    </row>
    <row r="14517" spans="18:19" x14ac:dyDescent="0.2">
      <c r="R14517" s="334">
        <v>35096</v>
      </c>
      <c r="S14517" s="319" t="s">
        <v>378</v>
      </c>
    </row>
    <row r="14518" spans="18:19" x14ac:dyDescent="0.2">
      <c r="R14518" s="334">
        <v>35097</v>
      </c>
      <c r="S14518" s="319" t="s">
        <v>350</v>
      </c>
    </row>
    <row r="14519" spans="18:19" x14ac:dyDescent="0.2">
      <c r="R14519" s="334">
        <v>35098</v>
      </c>
      <c r="S14519" s="319" t="s">
        <v>350</v>
      </c>
    </row>
    <row r="14520" spans="18:19" x14ac:dyDescent="0.2">
      <c r="R14520" s="334">
        <v>35111</v>
      </c>
      <c r="S14520" s="319" t="s">
        <v>378</v>
      </c>
    </row>
    <row r="14521" spans="18:19" x14ac:dyDescent="0.2">
      <c r="R14521" s="334">
        <v>35112</v>
      </c>
      <c r="S14521" s="319" t="s">
        <v>378</v>
      </c>
    </row>
    <row r="14522" spans="18:19" x14ac:dyDescent="0.2">
      <c r="R14522" s="334">
        <v>35114</v>
      </c>
      <c r="S14522" s="319" t="s">
        <v>378</v>
      </c>
    </row>
    <row r="14523" spans="18:19" x14ac:dyDescent="0.2">
      <c r="R14523" s="334">
        <v>35115</v>
      </c>
      <c r="S14523" s="319" t="s">
        <v>378</v>
      </c>
    </row>
    <row r="14524" spans="18:19" x14ac:dyDescent="0.2">
      <c r="R14524" s="334">
        <v>35116</v>
      </c>
      <c r="S14524" s="319" t="s">
        <v>350</v>
      </c>
    </row>
    <row r="14525" spans="18:19" x14ac:dyDescent="0.2">
      <c r="R14525" s="334">
        <v>35117</v>
      </c>
      <c r="S14525" s="319" t="s">
        <v>350</v>
      </c>
    </row>
    <row r="14526" spans="18:19" x14ac:dyDescent="0.2">
      <c r="R14526" s="334">
        <v>35118</v>
      </c>
      <c r="S14526" s="319" t="s">
        <v>378</v>
      </c>
    </row>
    <row r="14527" spans="18:19" x14ac:dyDescent="0.2">
      <c r="R14527" s="334">
        <v>35119</v>
      </c>
      <c r="S14527" s="319" t="s">
        <v>350</v>
      </c>
    </row>
    <row r="14528" spans="18:19" x14ac:dyDescent="0.2">
      <c r="R14528" s="334">
        <v>35120</v>
      </c>
      <c r="S14528" s="319" t="s">
        <v>378</v>
      </c>
    </row>
    <row r="14529" spans="18:19" x14ac:dyDescent="0.2">
      <c r="R14529" s="334">
        <v>35121</v>
      </c>
      <c r="S14529" s="319" t="s">
        <v>350</v>
      </c>
    </row>
    <row r="14530" spans="18:19" x14ac:dyDescent="0.2">
      <c r="R14530" s="334">
        <v>35123</v>
      </c>
      <c r="S14530" s="319" t="s">
        <v>350</v>
      </c>
    </row>
    <row r="14531" spans="18:19" x14ac:dyDescent="0.2">
      <c r="R14531" s="334">
        <v>35124</v>
      </c>
      <c r="S14531" s="319" t="s">
        <v>378</v>
      </c>
    </row>
    <row r="14532" spans="18:19" x14ac:dyDescent="0.2">
      <c r="R14532" s="334">
        <v>35125</v>
      </c>
      <c r="S14532" s="319" t="s">
        <v>378</v>
      </c>
    </row>
    <row r="14533" spans="18:19" x14ac:dyDescent="0.2">
      <c r="R14533" s="334">
        <v>35126</v>
      </c>
      <c r="S14533" s="319" t="s">
        <v>350</v>
      </c>
    </row>
    <row r="14534" spans="18:19" x14ac:dyDescent="0.2">
      <c r="R14534" s="334">
        <v>35127</v>
      </c>
      <c r="S14534" s="319" t="s">
        <v>350</v>
      </c>
    </row>
    <row r="14535" spans="18:19" x14ac:dyDescent="0.2">
      <c r="R14535" s="334">
        <v>35128</v>
      </c>
      <c r="S14535" s="319" t="s">
        <v>378</v>
      </c>
    </row>
    <row r="14536" spans="18:19" x14ac:dyDescent="0.2">
      <c r="R14536" s="334">
        <v>35130</v>
      </c>
      <c r="S14536" s="319" t="s">
        <v>378</v>
      </c>
    </row>
    <row r="14537" spans="18:19" x14ac:dyDescent="0.2">
      <c r="R14537" s="334">
        <v>35131</v>
      </c>
      <c r="S14537" s="319" t="s">
        <v>378</v>
      </c>
    </row>
    <row r="14538" spans="18:19" x14ac:dyDescent="0.2">
      <c r="R14538" s="334">
        <v>35133</v>
      </c>
      <c r="S14538" s="319" t="s">
        <v>350</v>
      </c>
    </row>
    <row r="14539" spans="18:19" x14ac:dyDescent="0.2">
      <c r="R14539" s="334">
        <v>35135</v>
      </c>
      <c r="S14539" s="319" t="s">
        <v>378</v>
      </c>
    </row>
    <row r="14540" spans="18:19" x14ac:dyDescent="0.2">
      <c r="R14540" s="334">
        <v>35136</v>
      </c>
      <c r="S14540" s="319" t="s">
        <v>378</v>
      </c>
    </row>
    <row r="14541" spans="18:19" x14ac:dyDescent="0.2">
      <c r="R14541" s="334">
        <v>35137</v>
      </c>
      <c r="S14541" s="319" t="s">
        <v>378</v>
      </c>
    </row>
    <row r="14542" spans="18:19" x14ac:dyDescent="0.2">
      <c r="R14542" s="334">
        <v>35139</v>
      </c>
      <c r="S14542" s="319" t="s">
        <v>350</v>
      </c>
    </row>
    <row r="14543" spans="18:19" x14ac:dyDescent="0.2">
      <c r="R14543" s="334">
        <v>35142</v>
      </c>
      <c r="S14543" s="319" t="s">
        <v>350</v>
      </c>
    </row>
    <row r="14544" spans="18:19" x14ac:dyDescent="0.2">
      <c r="R14544" s="334">
        <v>35143</v>
      </c>
      <c r="S14544" s="319" t="s">
        <v>378</v>
      </c>
    </row>
    <row r="14545" spans="18:19" x14ac:dyDescent="0.2">
      <c r="R14545" s="334">
        <v>35144</v>
      </c>
      <c r="S14545" s="319" t="s">
        <v>378</v>
      </c>
    </row>
    <row r="14546" spans="18:19" x14ac:dyDescent="0.2">
      <c r="R14546" s="334">
        <v>35146</v>
      </c>
      <c r="S14546" s="319" t="s">
        <v>378</v>
      </c>
    </row>
    <row r="14547" spans="18:19" x14ac:dyDescent="0.2">
      <c r="R14547" s="334">
        <v>35147</v>
      </c>
      <c r="S14547" s="319" t="s">
        <v>378</v>
      </c>
    </row>
    <row r="14548" spans="18:19" x14ac:dyDescent="0.2">
      <c r="R14548" s="334">
        <v>35148</v>
      </c>
      <c r="S14548" s="319" t="s">
        <v>378</v>
      </c>
    </row>
    <row r="14549" spans="18:19" x14ac:dyDescent="0.2">
      <c r="R14549" s="334">
        <v>35149</v>
      </c>
      <c r="S14549" s="319" t="s">
        <v>378</v>
      </c>
    </row>
    <row r="14550" spans="18:19" x14ac:dyDescent="0.2">
      <c r="R14550" s="334">
        <v>35150</v>
      </c>
      <c r="S14550" s="319" t="s">
        <v>378</v>
      </c>
    </row>
    <row r="14551" spans="18:19" x14ac:dyDescent="0.2">
      <c r="R14551" s="334">
        <v>35151</v>
      </c>
      <c r="S14551" s="319" t="s">
        <v>378</v>
      </c>
    </row>
    <row r="14552" spans="18:19" x14ac:dyDescent="0.2">
      <c r="R14552" s="334">
        <v>35160</v>
      </c>
      <c r="S14552" s="319" t="s">
        <v>378</v>
      </c>
    </row>
    <row r="14553" spans="18:19" x14ac:dyDescent="0.2">
      <c r="R14553" s="334">
        <v>35161</v>
      </c>
      <c r="S14553" s="319" t="s">
        <v>378</v>
      </c>
    </row>
    <row r="14554" spans="18:19" x14ac:dyDescent="0.2">
      <c r="R14554" s="334">
        <v>35171</v>
      </c>
      <c r="S14554" s="319" t="s">
        <v>378</v>
      </c>
    </row>
    <row r="14555" spans="18:19" x14ac:dyDescent="0.2">
      <c r="R14555" s="334">
        <v>35172</v>
      </c>
      <c r="S14555" s="319" t="s">
        <v>350</v>
      </c>
    </row>
    <row r="14556" spans="18:19" x14ac:dyDescent="0.2">
      <c r="R14556" s="334">
        <v>35173</v>
      </c>
      <c r="S14556" s="319" t="s">
        <v>378</v>
      </c>
    </row>
    <row r="14557" spans="18:19" x14ac:dyDescent="0.2">
      <c r="R14557" s="334">
        <v>35175</v>
      </c>
      <c r="S14557" s="319" t="s">
        <v>350</v>
      </c>
    </row>
    <row r="14558" spans="18:19" x14ac:dyDescent="0.2">
      <c r="R14558" s="334">
        <v>35176</v>
      </c>
      <c r="S14558" s="319" t="s">
        <v>378</v>
      </c>
    </row>
    <row r="14559" spans="18:19" x14ac:dyDescent="0.2">
      <c r="R14559" s="334">
        <v>35178</v>
      </c>
      <c r="S14559" s="319" t="s">
        <v>378</v>
      </c>
    </row>
    <row r="14560" spans="18:19" x14ac:dyDescent="0.2">
      <c r="R14560" s="334">
        <v>35179</v>
      </c>
      <c r="S14560" s="319" t="s">
        <v>350</v>
      </c>
    </row>
    <row r="14561" spans="18:19" x14ac:dyDescent="0.2">
      <c r="R14561" s="334">
        <v>35180</v>
      </c>
      <c r="S14561" s="319" t="s">
        <v>378</v>
      </c>
    </row>
    <row r="14562" spans="18:19" x14ac:dyDescent="0.2">
      <c r="R14562" s="334">
        <v>35181</v>
      </c>
      <c r="S14562" s="319" t="s">
        <v>350</v>
      </c>
    </row>
    <row r="14563" spans="18:19" x14ac:dyDescent="0.2">
      <c r="R14563" s="334">
        <v>35182</v>
      </c>
      <c r="S14563" s="319" t="s">
        <v>378</v>
      </c>
    </row>
    <row r="14564" spans="18:19" x14ac:dyDescent="0.2">
      <c r="R14564" s="334">
        <v>35183</v>
      </c>
      <c r="S14564" s="319" t="s">
        <v>378</v>
      </c>
    </row>
    <row r="14565" spans="18:19" x14ac:dyDescent="0.2">
      <c r="R14565" s="334">
        <v>35184</v>
      </c>
      <c r="S14565" s="319" t="s">
        <v>378</v>
      </c>
    </row>
    <row r="14566" spans="18:19" x14ac:dyDescent="0.2">
      <c r="R14566" s="334">
        <v>35185</v>
      </c>
      <c r="S14566" s="319" t="s">
        <v>378</v>
      </c>
    </row>
    <row r="14567" spans="18:19" x14ac:dyDescent="0.2">
      <c r="R14567" s="334">
        <v>35186</v>
      </c>
      <c r="S14567" s="319" t="s">
        <v>378</v>
      </c>
    </row>
    <row r="14568" spans="18:19" x14ac:dyDescent="0.2">
      <c r="R14568" s="334">
        <v>35187</v>
      </c>
      <c r="S14568" s="319" t="s">
        <v>378</v>
      </c>
    </row>
    <row r="14569" spans="18:19" x14ac:dyDescent="0.2">
      <c r="R14569" s="334">
        <v>35188</v>
      </c>
      <c r="S14569" s="319" t="s">
        <v>378</v>
      </c>
    </row>
    <row r="14570" spans="18:19" x14ac:dyDescent="0.2">
      <c r="R14570" s="334">
        <v>35201</v>
      </c>
      <c r="S14570" s="319" t="s">
        <v>350</v>
      </c>
    </row>
    <row r="14571" spans="18:19" x14ac:dyDescent="0.2">
      <c r="R14571" s="334">
        <v>35202</v>
      </c>
      <c r="S14571" s="319" t="s">
        <v>350</v>
      </c>
    </row>
    <row r="14572" spans="18:19" x14ac:dyDescent="0.2">
      <c r="R14572" s="334">
        <v>35203</v>
      </c>
      <c r="S14572" s="319" t="s">
        <v>350</v>
      </c>
    </row>
    <row r="14573" spans="18:19" x14ac:dyDescent="0.2">
      <c r="R14573" s="334">
        <v>35204</v>
      </c>
      <c r="S14573" s="319" t="s">
        <v>350</v>
      </c>
    </row>
    <row r="14574" spans="18:19" x14ac:dyDescent="0.2">
      <c r="R14574" s="334">
        <v>35205</v>
      </c>
      <c r="S14574" s="319" t="s">
        <v>350</v>
      </c>
    </row>
    <row r="14575" spans="18:19" x14ac:dyDescent="0.2">
      <c r="R14575" s="334">
        <v>35206</v>
      </c>
      <c r="S14575" s="319" t="s">
        <v>350</v>
      </c>
    </row>
    <row r="14576" spans="18:19" x14ac:dyDescent="0.2">
      <c r="R14576" s="334">
        <v>35207</v>
      </c>
      <c r="S14576" s="319" t="s">
        <v>350</v>
      </c>
    </row>
    <row r="14577" spans="18:19" x14ac:dyDescent="0.2">
      <c r="R14577" s="334">
        <v>35208</v>
      </c>
      <c r="S14577" s="319" t="s">
        <v>350</v>
      </c>
    </row>
    <row r="14578" spans="18:19" x14ac:dyDescent="0.2">
      <c r="R14578" s="334">
        <v>35209</v>
      </c>
      <c r="S14578" s="319" t="s">
        <v>350</v>
      </c>
    </row>
    <row r="14579" spans="18:19" x14ac:dyDescent="0.2">
      <c r="R14579" s="334">
        <v>35210</v>
      </c>
      <c r="S14579" s="319" t="s">
        <v>350</v>
      </c>
    </row>
    <row r="14580" spans="18:19" x14ac:dyDescent="0.2">
      <c r="R14580" s="334">
        <v>35211</v>
      </c>
      <c r="S14580" s="319" t="s">
        <v>350</v>
      </c>
    </row>
    <row r="14581" spans="18:19" x14ac:dyDescent="0.2">
      <c r="R14581" s="334">
        <v>35212</v>
      </c>
      <c r="S14581" s="319" t="s">
        <v>350</v>
      </c>
    </row>
    <row r="14582" spans="18:19" x14ac:dyDescent="0.2">
      <c r="R14582" s="334">
        <v>35213</v>
      </c>
      <c r="S14582" s="319" t="s">
        <v>350</v>
      </c>
    </row>
    <row r="14583" spans="18:19" x14ac:dyDescent="0.2">
      <c r="R14583" s="334">
        <v>35214</v>
      </c>
      <c r="S14583" s="319" t="s">
        <v>350</v>
      </c>
    </row>
    <row r="14584" spans="18:19" x14ac:dyDescent="0.2">
      <c r="R14584" s="334">
        <v>35215</v>
      </c>
      <c r="S14584" s="319" t="s">
        <v>350</v>
      </c>
    </row>
    <row r="14585" spans="18:19" x14ac:dyDescent="0.2">
      <c r="R14585" s="334">
        <v>35216</v>
      </c>
      <c r="S14585" s="319" t="s">
        <v>350</v>
      </c>
    </row>
    <row r="14586" spans="18:19" x14ac:dyDescent="0.2">
      <c r="R14586" s="334">
        <v>35217</v>
      </c>
      <c r="S14586" s="319" t="s">
        <v>350</v>
      </c>
    </row>
    <row r="14587" spans="18:19" x14ac:dyDescent="0.2">
      <c r="R14587" s="334">
        <v>35218</v>
      </c>
      <c r="S14587" s="319" t="s">
        <v>350</v>
      </c>
    </row>
    <row r="14588" spans="18:19" x14ac:dyDescent="0.2">
      <c r="R14588" s="334">
        <v>35219</v>
      </c>
      <c r="S14588" s="319" t="s">
        <v>350</v>
      </c>
    </row>
    <row r="14589" spans="18:19" x14ac:dyDescent="0.2">
      <c r="R14589" s="334">
        <v>35220</v>
      </c>
      <c r="S14589" s="319" t="s">
        <v>350</v>
      </c>
    </row>
    <row r="14590" spans="18:19" x14ac:dyDescent="0.2">
      <c r="R14590" s="334">
        <v>35221</v>
      </c>
      <c r="S14590" s="319" t="s">
        <v>350</v>
      </c>
    </row>
    <row r="14591" spans="18:19" x14ac:dyDescent="0.2">
      <c r="R14591" s="334">
        <v>35222</v>
      </c>
      <c r="S14591" s="319" t="s">
        <v>350</v>
      </c>
    </row>
    <row r="14592" spans="18:19" x14ac:dyDescent="0.2">
      <c r="R14592" s="334">
        <v>35223</v>
      </c>
      <c r="S14592" s="319" t="s">
        <v>350</v>
      </c>
    </row>
    <row r="14593" spans="18:19" x14ac:dyDescent="0.2">
      <c r="R14593" s="334">
        <v>35224</v>
      </c>
      <c r="S14593" s="319" t="s">
        <v>350</v>
      </c>
    </row>
    <row r="14594" spans="18:19" x14ac:dyDescent="0.2">
      <c r="R14594" s="334">
        <v>35226</v>
      </c>
      <c r="S14594" s="319" t="s">
        <v>350</v>
      </c>
    </row>
    <row r="14595" spans="18:19" x14ac:dyDescent="0.2">
      <c r="R14595" s="334">
        <v>35228</v>
      </c>
      <c r="S14595" s="319" t="s">
        <v>350</v>
      </c>
    </row>
    <row r="14596" spans="18:19" x14ac:dyDescent="0.2">
      <c r="R14596" s="334">
        <v>35229</v>
      </c>
      <c r="S14596" s="319" t="s">
        <v>350</v>
      </c>
    </row>
    <row r="14597" spans="18:19" x14ac:dyDescent="0.2">
      <c r="R14597" s="334">
        <v>35231</v>
      </c>
      <c r="S14597" s="319" t="s">
        <v>378</v>
      </c>
    </row>
    <row r="14598" spans="18:19" x14ac:dyDescent="0.2">
      <c r="R14598" s="334">
        <v>35232</v>
      </c>
      <c r="S14598" s="319" t="s">
        <v>378</v>
      </c>
    </row>
    <row r="14599" spans="18:19" x14ac:dyDescent="0.2">
      <c r="R14599" s="334">
        <v>35233</v>
      </c>
      <c r="S14599" s="319" t="s">
        <v>350</v>
      </c>
    </row>
    <row r="14600" spans="18:19" x14ac:dyDescent="0.2">
      <c r="R14600" s="334">
        <v>35234</v>
      </c>
      <c r="S14600" s="319" t="s">
        <v>350</v>
      </c>
    </row>
    <row r="14601" spans="18:19" x14ac:dyDescent="0.2">
      <c r="R14601" s="334">
        <v>35235</v>
      </c>
      <c r="S14601" s="319" t="s">
        <v>350</v>
      </c>
    </row>
    <row r="14602" spans="18:19" x14ac:dyDescent="0.2">
      <c r="R14602" s="334">
        <v>35236</v>
      </c>
      <c r="S14602" s="319" t="s">
        <v>378</v>
      </c>
    </row>
    <row r="14603" spans="18:19" x14ac:dyDescent="0.2">
      <c r="R14603" s="334">
        <v>35238</v>
      </c>
      <c r="S14603" s="319" t="s">
        <v>378</v>
      </c>
    </row>
    <row r="14604" spans="18:19" x14ac:dyDescent="0.2">
      <c r="R14604" s="334">
        <v>35242</v>
      </c>
      <c r="S14604" s="319" t="s">
        <v>378</v>
      </c>
    </row>
    <row r="14605" spans="18:19" x14ac:dyDescent="0.2">
      <c r="R14605" s="334">
        <v>35243</v>
      </c>
      <c r="S14605" s="319" t="s">
        <v>350</v>
      </c>
    </row>
    <row r="14606" spans="18:19" x14ac:dyDescent="0.2">
      <c r="R14606" s="334">
        <v>35244</v>
      </c>
      <c r="S14606" s="319" t="s">
        <v>350</v>
      </c>
    </row>
    <row r="14607" spans="18:19" x14ac:dyDescent="0.2">
      <c r="R14607" s="334">
        <v>35246</v>
      </c>
      <c r="S14607" s="319" t="s">
        <v>378</v>
      </c>
    </row>
    <row r="14608" spans="18:19" x14ac:dyDescent="0.2">
      <c r="R14608" s="334">
        <v>35249</v>
      </c>
      <c r="S14608" s="319" t="s">
        <v>378</v>
      </c>
    </row>
    <row r="14609" spans="18:19" x14ac:dyDescent="0.2">
      <c r="R14609" s="334">
        <v>35253</v>
      </c>
      <c r="S14609" s="319" t="s">
        <v>378</v>
      </c>
    </row>
    <row r="14610" spans="18:19" x14ac:dyDescent="0.2">
      <c r="R14610" s="334">
        <v>35254</v>
      </c>
      <c r="S14610" s="319" t="s">
        <v>350</v>
      </c>
    </row>
    <row r="14611" spans="18:19" x14ac:dyDescent="0.2">
      <c r="R14611" s="334">
        <v>35255</v>
      </c>
      <c r="S14611" s="319" t="s">
        <v>378</v>
      </c>
    </row>
    <row r="14612" spans="18:19" x14ac:dyDescent="0.2">
      <c r="R14612" s="334">
        <v>35259</v>
      </c>
      <c r="S14612" s="319" t="s">
        <v>378</v>
      </c>
    </row>
    <row r="14613" spans="18:19" x14ac:dyDescent="0.2">
      <c r="R14613" s="334">
        <v>35260</v>
      </c>
      <c r="S14613" s="319" t="s">
        <v>378</v>
      </c>
    </row>
    <row r="14614" spans="18:19" x14ac:dyDescent="0.2">
      <c r="R14614" s="334">
        <v>35261</v>
      </c>
      <c r="S14614" s="319" t="s">
        <v>378</v>
      </c>
    </row>
    <row r="14615" spans="18:19" x14ac:dyDescent="0.2">
      <c r="R14615" s="334">
        <v>35266</v>
      </c>
      <c r="S14615" s="319" t="s">
        <v>378</v>
      </c>
    </row>
    <row r="14616" spans="18:19" x14ac:dyDescent="0.2">
      <c r="R14616" s="334">
        <v>35282</v>
      </c>
      <c r="S14616" s="319" t="s">
        <v>378</v>
      </c>
    </row>
    <row r="14617" spans="18:19" x14ac:dyDescent="0.2">
      <c r="R14617" s="334">
        <v>35283</v>
      </c>
      <c r="S14617" s="319" t="s">
        <v>378</v>
      </c>
    </row>
    <row r="14618" spans="18:19" x14ac:dyDescent="0.2">
      <c r="R14618" s="334">
        <v>35285</v>
      </c>
      <c r="S14618" s="319" t="s">
        <v>378</v>
      </c>
    </row>
    <row r="14619" spans="18:19" x14ac:dyDescent="0.2">
      <c r="R14619" s="334">
        <v>35287</v>
      </c>
      <c r="S14619" s="319" t="s">
        <v>378</v>
      </c>
    </row>
    <row r="14620" spans="18:19" x14ac:dyDescent="0.2">
      <c r="R14620" s="334">
        <v>35288</v>
      </c>
      <c r="S14620" s="319" t="s">
        <v>378</v>
      </c>
    </row>
    <row r="14621" spans="18:19" x14ac:dyDescent="0.2">
      <c r="R14621" s="334">
        <v>35290</v>
      </c>
      <c r="S14621" s="319" t="s">
        <v>378</v>
      </c>
    </row>
    <row r="14622" spans="18:19" x14ac:dyDescent="0.2">
      <c r="R14622" s="334">
        <v>35291</v>
      </c>
      <c r="S14622" s="319" t="s">
        <v>378</v>
      </c>
    </row>
    <row r="14623" spans="18:19" x14ac:dyDescent="0.2">
      <c r="R14623" s="334">
        <v>35292</v>
      </c>
      <c r="S14623" s="319" t="s">
        <v>378</v>
      </c>
    </row>
    <row r="14624" spans="18:19" x14ac:dyDescent="0.2">
      <c r="R14624" s="334">
        <v>35293</v>
      </c>
      <c r="S14624" s="319" t="s">
        <v>378</v>
      </c>
    </row>
    <row r="14625" spans="18:19" x14ac:dyDescent="0.2">
      <c r="R14625" s="334">
        <v>35294</v>
      </c>
      <c r="S14625" s="319" t="s">
        <v>378</v>
      </c>
    </row>
    <row r="14626" spans="18:19" x14ac:dyDescent="0.2">
      <c r="R14626" s="334">
        <v>35295</v>
      </c>
      <c r="S14626" s="319" t="s">
        <v>378</v>
      </c>
    </row>
    <row r="14627" spans="18:19" x14ac:dyDescent="0.2">
      <c r="R14627" s="334">
        <v>35296</v>
      </c>
      <c r="S14627" s="319" t="s">
        <v>378</v>
      </c>
    </row>
    <row r="14628" spans="18:19" x14ac:dyDescent="0.2">
      <c r="R14628" s="334">
        <v>35297</v>
      </c>
      <c r="S14628" s="319" t="s">
        <v>378</v>
      </c>
    </row>
    <row r="14629" spans="18:19" x14ac:dyDescent="0.2">
      <c r="R14629" s="334">
        <v>35298</v>
      </c>
      <c r="S14629" s="319" t="s">
        <v>378</v>
      </c>
    </row>
    <row r="14630" spans="18:19" x14ac:dyDescent="0.2">
      <c r="R14630" s="334">
        <v>35401</v>
      </c>
      <c r="S14630" s="319" t="s">
        <v>378</v>
      </c>
    </row>
    <row r="14631" spans="18:19" x14ac:dyDescent="0.2">
      <c r="R14631" s="334">
        <v>35402</v>
      </c>
      <c r="S14631" s="319" t="s">
        <v>378</v>
      </c>
    </row>
    <row r="14632" spans="18:19" x14ac:dyDescent="0.2">
      <c r="R14632" s="334">
        <v>35403</v>
      </c>
      <c r="S14632" s="319" t="s">
        <v>378</v>
      </c>
    </row>
    <row r="14633" spans="18:19" x14ac:dyDescent="0.2">
      <c r="R14633" s="334">
        <v>35404</v>
      </c>
      <c r="S14633" s="319" t="s">
        <v>378</v>
      </c>
    </row>
    <row r="14634" spans="18:19" x14ac:dyDescent="0.2">
      <c r="R14634" s="334">
        <v>35405</v>
      </c>
      <c r="S14634" s="319" t="s">
        <v>378</v>
      </c>
    </row>
    <row r="14635" spans="18:19" x14ac:dyDescent="0.2">
      <c r="R14635" s="334">
        <v>35406</v>
      </c>
      <c r="S14635" s="319" t="s">
        <v>378</v>
      </c>
    </row>
    <row r="14636" spans="18:19" x14ac:dyDescent="0.2">
      <c r="R14636" s="334">
        <v>35407</v>
      </c>
      <c r="S14636" s="319" t="s">
        <v>378</v>
      </c>
    </row>
    <row r="14637" spans="18:19" x14ac:dyDescent="0.2">
      <c r="R14637" s="334">
        <v>35440</v>
      </c>
      <c r="S14637" s="319" t="s">
        <v>378</v>
      </c>
    </row>
    <row r="14638" spans="18:19" x14ac:dyDescent="0.2">
      <c r="R14638" s="334">
        <v>35441</v>
      </c>
      <c r="S14638" s="319" t="s">
        <v>378</v>
      </c>
    </row>
    <row r="14639" spans="18:19" x14ac:dyDescent="0.2">
      <c r="R14639" s="334">
        <v>35442</v>
      </c>
      <c r="S14639" s="319" t="s">
        <v>378</v>
      </c>
    </row>
    <row r="14640" spans="18:19" x14ac:dyDescent="0.2">
      <c r="R14640" s="334">
        <v>35443</v>
      </c>
      <c r="S14640" s="319" t="s">
        <v>378</v>
      </c>
    </row>
    <row r="14641" spans="18:19" x14ac:dyDescent="0.2">
      <c r="R14641" s="334">
        <v>35444</v>
      </c>
      <c r="S14641" s="319" t="s">
        <v>378</v>
      </c>
    </row>
    <row r="14642" spans="18:19" x14ac:dyDescent="0.2">
      <c r="R14642" s="334">
        <v>35446</v>
      </c>
      <c r="S14642" s="319" t="s">
        <v>378</v>
      </c>
    </row>
    <row r="14643" spans="18:19" x14ac:dyDescent="0.2">
      <c r="R14643" s="334">
        <v>35447</v>
      </c>
      <c r="S14643" s="319" t="s">
        <v>378</v>
      </c>
    </row>
    <row r="14644" spans="18:19" x14ac:dyDescent="0.2">
      <c r="R14644" s="334">
        <v>35448</v>
      </c>
      <c r="S14644" s="319" t="s">
        <v>378</v>
      </c>
    </row>
    <row r="14645" spans="18:19" x14ac:dyDescent="0.2">
      <c r="R14645" s="334">
        <v>35449</v>
      </c>
      <c r="S14645" s="319" t="s">
        <v>378</v>
      </c>
    </row>
    <row r="14646" spans="18:19" x14ac:dyDescent="0.2">
      <c r="R14646" s="334">
        <v>35452</v>
      </c>
      <c r="S14646" s="319" t="s">
        <v>378</v>
      </c>
    </row>
    <row r="14647" spans="18:19" x14ac:dyDescent="0.2">
      <c r="R14647" s="334">
        <v>35453</v>
      </c>
      <c r="S14647" s="319" t="s">
        <v>378</v>
      </c>
    </row>
    <row r="14648" spans="18:19" x14ac:dyDescent="0.2">
      <c r="R14648" s="334">
        <v>35456</v>
      </c>
      <c r="S14648" s="319" t="s">
        <v>378</v>
      </c>
    </row>
    <row r="14649" spans="18:19" x14ac:dyDescent="0.2">
      <c r="R14649" s="334">
        <v>35457</v>
      </c>
      <c r="S14649" s="319" t="s">
        <v>378</v>
      </c>
    </row>
    <row r="14650" spans="18:19" x14ac:dyDescent="0.2">
      <c r="R14650" s="334">
        <v>35458</v>
      </c>
      <c r="S14650" s="319" t="s">
        <v>378</v>
      </c>
    </row>
    <row r="14651" spans="18:19" x14ac:dyDescent="0.2">
      <c r="R14651" s="334">
        <v>35459</v>
      </c>
      <c r="S14651" s="319" t="s">
        <v>378</v>
      </c>
    </row>
    <row r="14652" spans="18:19" x14ac:dyDescent="0.2">
      <c r="R14652" s="334">
        <v>35460</v>
      </c>
      <c r="S14652" s="319" t="s">
        <v>378</v>
      </c>
    </row>
    <row r="14653" spans="18:19" x14ac:dyDescent="0.2">
      <c r="R14653" s="334">
        <v>35461</v>
      </c>
      <c r="S14653" s="319" t="s">
        <v>378</v>
      </c>
    </row>
    <row r="14654" spans="18:19" x14ac:dyDescent="0.2">
      <c r="R14654" s="334">
        <v>35462</v>
      </c>
      <c r="S14654" s="319" t="s">
        <v>378</v>
      </c>
    </row>
    <row r="14655" spans="18:19" x14ac:dyDescent="0.2">
      <c r="R14655" s="334">
        <v>35463</v>
      </c>
      <c r="S14655" s="319" t="s">
        <v>378</v>
      </c>
    </row>
    <row r="14656" spans="18:19" x14ac:dyDescent="0.2">
      <c r="R14656" s="334">
        <v>35464</v>
      </c>
      <c r="S14656" s="319" t="s">
        <v>378</v>
      </c>
    </row>
    <row r="14657" spans="18:19" x14ac:dyDescent="0.2">
      <c r="R14657" s="334">
        <v>35466</v>
      </c>
      <c r="S14657" s="319" t="s">
        <v>378</v>
      </c>
    </row>
    <row r="14658" spans="18:19" x14ac:dyDescent="0.2">
      <c r="R14658" s="334">
        <v>35468</v>
      </c>
      <c r="S14658" s="319" t="s">
        <v>378</v>
      </c>
    </row>
    <row r="14659" spans="18:19" x14ac:dyDescent="0.2">
      <c r="R14659" s="334">
        <v>35469</v>
      </c>
      <c r="S14659" s="319" t="s">
        <v>378</v>
      </c>
    </row>
    <row r="14660" spans="18:19" x14ac:dyDescent="0.2">
      <c r="R14660" s="334">
        <v>35470</v>
      </c>
      <c r="S14660" s="319" t="s">
        <v>378</v>
      </c>
    </row>
    <row r="14661" spans="18:19" x14ac:dyDescent="0.2">
      <c r="R14661" s="334">
        <v>35471</v>
      </c>
      <c r="S14661" s="319" t="s">
        <v>378</v>
      </c>
    </row>
    <row r="14662" spans="18:19" x14ac:dyDescent="0.2">
      <c r="R14662" s="334">
        <v>35473</v>
      </c>
      <c r="S14662" s="319" t="s">
        <v>378</v>
      </c>
    </row>
    <row r="14663" spans="18:19" x14ac:dyDescent="0.2">
      <c r="R14663" s="334">
        <v>35474</v>
      </c>
      <c r="S14663" s="319" t="s">
        <v>378</v>
      </c>
    </row>
    <row r="14664" spans="18:19" x14ac:dyDescent="0.2">
      <c r="R14664" s="334">
        <v>35475</v>
      </c>
      <c r="S14664" s="319" t="s">
        <v>378</v>
      </c>
    </row>
    <row r="14665" spans="18:19" x14ac:dyDescent="0.2">
      <c r="R14665" s="334">
        <v>35476</v>
      </c>
      <c r="S14665" s="319" t="s">
        <v>378</v>
      </c>
    </row>
    <row r="14666" spans="18:19" x14ac:dyDescent="0.2">
      <c r="R14666" s="334">
        <v>35477</v>
      </c>
      <c r="S14666" s="319" t="s">
        <v>378</v>
      </c>
    </row>
    <row r="14667" spans="18:19" x14ac:dyDescent="0.2">
      <c r="R14667" s="334">
        <v>35478</v>
      </c>
      <c r="S14667" s="319" t="s">
        <v>378</v>
      </c>
    </row>
    <row r="14668" spans="18:19" x14ac:dyDescent="0.2">
      <c r="R14668" s="334">
        <v>35480</v>
      </c>
      <c r="S14668" s="319" t="s">
        <v>378</v>
      </c>
    </row>
    <row r="14669" spans="18:19" x14ac:dyDescent="0.2">
      <c r="R14669" s="334">
        <v>35481</v>
      </c>
      <c r="S14669" s="319" t="s">
        <v>378</v>
      </c>
    </row>
    <row r="14670" spans="18:19" x14ac:dyDescent="0.2">
      <c r="R14670" s="334">
        <v>35482</v>
      </c>
      <c r="S14670" s="319" t="s">
        <v>378</v>
      </c>
    </row>
    <row r="14671" spans="18:19" x14ac:dyDescent="0.2">
      <c r="R14671" s="334">
        <v>35485</v>
      </c>
      <c r="S14671" s="319" t="s">
        <v>378</v>
      </c>
    </row>
    <row r="14672" spans="18:19" x14ac:dyDescent="0.2">
      <c r="R14672" s="334">
        <v>35486</v>
      </c>
      <c r="S14672" s="319" t="s">
        <v>378</v>
      </c>
    </row>
    <row r="14673" spans="18:19" x14ac:dyDescent="0.2">
      <c r="R14673" s="334">
        <v>35487</v>
      </c>
      <c r="S14673" s="319" t="s">
        <v>378</v>
      </c>
    </row>
    <row r="14674" spans="18:19" x14ac:dyDescent="0.2">
      <c r="R14674" s="334">
        <v>35490</v>
      </c>
      <c r="S14674" s="319" t="s">
        <v>378</v>
      </c>
    </row>
    <row r="14675" spans="18:19" x14ac:dyDescent="0.2">
      <c r="R14675" s="334">
        <v>35491</v>
      </c>
      <c r="S14675" s="319" t="s">
        <v>378</v>
      </c>
    </row>
    <row r="14676" spans="18:19" x14ac:dyDescent="0.2">
      <c r="R14676" s="334">
        <v>35501</v>
      </c>
      <c r="S14676" s="319" t="s">
        <v>378</v>
      </c>
    </row>
    <row r="14677" spans="18:19" x14ac:dyDescent="0.2">
      <c r="R14677" s="334">
        <v>35502</v>
      </c>
      <c r="S14677" s="319" t="s">
        <v>378</v>
      </c>
    </row>
    <row r="14678" spans="18:19" x14ac:dyDescent="0.2">
      <c r="R14678" s="334">
        <v>35503</v>
      </c>
      <c r="S14678" s="319" t="s">
        <v>378</v>
      </c>
    </row>
    <row r="14679" spans="18:19" x14ac:dyDescent="0.2">
      <c r="R14679" s="334">
        <v>35504</v>
      </c>
      <c r="S14679" s="319" t="s">
        <v>378</v>
      </c>
    </row>
    <row r="14680" spans="18:19" x14ac:dyDescent="0.2">
      <c r="R14680" s="334">
        <v>35540</v>
      </c>
      <c r="S14680" s="319" t="s">
        <v>350</v>
      </c>
    </row>
    <row r="14681" spans="18:19" x14ac:dyDescent="0.2">
      <c r="R14681" s="334">
        <v>35541</v>
      </c>
      <c r="S14681" s="319" t="s">
        <v>350</v>
      </c>
    </row>
    <row r="14682" spans="18:19" x14ac:dyDescent="0.2">
      <c r="R14682" s="334">
        <v>35542</v>
      </c>
      <c r="S14682" s="319" t="s">
        <v>378</v>
      </c>
    </row>
    <row r="14683" spans="18:19" x14ac:dyDescent="0.2">
      <c r="R14683" s="334">
        <v>35543</v>
      </c>
      <c r="S14683" s="319" t="s">
        <v>350</v>
      </c>
    </row>
    <row r="14684" spans="18:19" x14ac:dyDescent="0.2">
      <c r="R14684" s="334">
        <v>35544</v>
      </c>
      <c r="S14684" s="319" t="s">
        <v>378</v>
      </c>
    </row>
    <row r="14685" spans="18:19" x14ac:dyDescent="0.2">
      <c r="R14685" s="334">
        <v>35545</v>
      </c>
      <c r="S14685" s="319" t="s">
        <v>378</v>
      </c>
    </row>
    <row r="14686" spans="18:19" x14ac:dyDescent="0.2">
      <c r="R14686" s="334">
        <v>35546</v>
      </c>
      <c r="S14686" s="319" t="s">
        <v>378</v>
      </c>
    </row>
    <row r="14687" spans="18:19" x14ac:dyDescent="0.2">
      <c r="R14687" s="334">
        <v>35548</v>
      </c>
      <c r="S14687" s="319" t="s">
        <v>350</v>
      </c>
    </row>
    <row r="14688" spans="18:19" x14ac:dyDescent="0.2">
      <c r="R14688" s="334">
        <v>35549</v>
      </c>
      <c r="S14688" s="319" t="s">
        <v>378</v>
      </c>
    </row>
    <row r="14689" spans="18:19" x14ac:dyDescent="0.2">
      <c r="R14689" s="334">
        <v>35550</v>
      </c>
      <c r="S14689" s="319" t="s">
        <v>378</v>
      </c>
    </row>
    <row r="14690" spans="18:19" x14ac:dyDescent="0.2">
      <c r="R14690" s="334">
        <v>35551</v>
      </c>
      <c r="S14690" s="319" t="s">
        <v>378</v>
      </c>
    </row>
    <row r="14691" spans="18:19" x14ac:dyDescent="0.2">
      <c r="R14691" s="334">
        <v>35552</v>
      </c>
      <c r="S14691" s="319" t="s">
        <v>350</v>
      </c>
    </row>
    <row r="14692" spans="18:19" x14ac:dyDescent="0.2">
      <c r="R14692" s="334">
        <v>35553</v>
      </c>
      <c r="S14692" s="319" t="s">
        <v>350</v>
      </c>
    </row>
    <row r="14693" spans="18:19" x14ac:dyDescent="0.2">
      <c r="R14693" s="334">
        <v>35554</v>
      </c>
      <c r="S14693" s="319" t="s">
        <v>378</v>
      </c>
    </row>
    <row r="14694" spans="18:19" x14ac:dyDescent="0.2">
      <c r="R14694" s="334">
        <v>35555</v>
      </c>
      <c r="S14694" s="319" t="s">
        <v>378</v>
      </c>
    </row>
    <row r="14695" spans="18:19" x14ac:dyDescent="0.2">
      <c r="R14695" s="334">
        <v>35559</v>
      </c>
      <c r="S14695" s="319" t="s">
        <v>378</v>
      </c>
    </row>
    <row r="14696" spans="18:19" x14ac:dyDescent="0.2">
      <c r="R14696" s="334">
        <v>35560</v>
      </c>
      <c r="S14696" s="319" t="s">
        <v>378</v>
      </c>
    </row>
    <row r="14697" spans="18:19" x14ac:dyDescent="0.2">
      <c r="R14697" s="334">
        <v>35563</v>
      </c>
      <c r="S14697" s="319" t="s">
        <v>378</v>
      </c>
    </row>
    <row r="14698" spans="18:19" x14ac:dyDescent="0.2">
      <c r="R14698" s="334">
        <v>35564</v>
      </c>
      <c r="S14698" s="319" t="s">
        <v>350</v>
      </c>
    </row>
    <row r="14699" spans="18:19" x14ac:dyDescent="0.2">
      <c r="R14699" s="334">
        <v>35565</v>
      </c>
      <c r="S14699" s="319" t="s">
        <v>350</v>
      </c>
    </row>
    <row r="14700" spans="18:19" x14ac:dyDescent="0.2">
      <c r="R14700" s="334">
        <v>35570</v>
      </c>
      <c r="S14700" s="319" t="s">
        <v>350</v>
      </c>
    </row>
    <row r="14701" spans="18:19" x14ac:dyDescent="0.2">
      <c r="R14701" s="334">
        <v>35571</v>
      </c>
      <c r="S14701" s="319" t="s">
        <v>350</v>
      </c>
    </row>
    <row r="14702" spans="18:19" x14ac:dyDescent="0.2">
      <c r="R14702" s="334">
        <v>35572</v>
      </c>
      <c r="S14702" s="319" t="s">
        <v>350</v>
      </c>
    </row>
    <row r="14703" spans="18:19" x14ac:dyDescent="0.2">
      <c r="R14703" s="334">
        <v>35573</v>
      </c>
      <c r="S14703" s="319" t="s">
        <v>378</v>
      </c>
    </row>
    <row r="14704" spans="18:19" x14ac:dyDescent="0.2">
      <c r="R14704" s="334">
        <v>35574</v>
      </c>
      <c r="S14704" s="319" t="s">
        <v>378</v>
      </c>
    </row>
    <row r="14705" spans="18:19" x14ac:dyDescent="0.2">
      <c r="R14705" s="334">
        <v>35575</v>
      </c>
      <c r="S14705" s="319" t="s">
        <v>350</v>
      </c>
    </row>
    <row r="14706" spans="18:19" x14ac:dyDescent="0.2">
      <c r="R14706" s="334">
        <v>35576</v>
      </c>
      <c r="S14706" s="319" t="s">
        <v>378</v>
      </c>
    </row>
    <row r="14707" spans="18:19" x14ac:dyDescent="0.2">
      <c r="R14707" s="334">
        <v>35577</v>
      </c>
      <c r="S14707" s="319" t="s">
        <v>378</v>
      </c>
    </row>
    <row r="14708" spans="18:19" x14ac:dyDescent="0.2">
      <c r="R14708" s="334">
        <v>35578</v>
      </c>
      <c r="S14708" s="319" t="s">
        <v>378</v>
      </c>
    </row>
    <row r="14709" spans="18:19" x14ac:dyDescent="0.2">
      <c r="R14709" s="334">
        <v>35579</v>
      </c>
      <c r="S14709" s="319" t="s">
        <v>378</v>
      </c>
    </row>
    <row r="14710" spans="18:19" x14ac:dyDescent="0.2">
      <c r="R14710" s="334">
        <v>35580</v>
      </c>
      <c r="S14710" s="319" t="s">
        <v>378</v>
      </c>
    </row>
    <row r="14711" spans="18:19" x14ac:dyDescent="0.2">
      <c r="R14711" s="334">
        <v>35581</v>
      </c>
      <c r="S14711" s="319" t="s">
        <v>350</v>
      </c>
    </row>
    <row r="14712" spans="18:19" x14ac:dyDescent="0.2">
      <c r="R14712" s="334">
        <v>35582</v>
      </c>
      <c r="S14712" s="319" t="s">
        <v>350</v>
      </c>
    </row>
    <row r="14713" spans="18:19" x14ac:dyDescent="0.2">
      <c r="R14713" s="334">
        <v>35584</v>
      </c>
      <c r="S14713" s="319" t="s">
        <v>378</v>
      </c>
    </row>
    <row r="14714" spans="18:19" x14ac:dyDescent="0.2">
      <c r="R14714" s="334">
        <v>35585</v>
      </c>
      <c r="S14714" s="319" t="s">
        <v>350</v>
      </c>
    </row>
    <row r="14715" spans="18:19" x14ac:dyDescent="0.2">
      <c r="R14715" s="334">
        <v>35586</v>
      </c>
      <c r="S14715" s="319" t="s">
        <v>378</v>
      </c>
    </row>
    <row r="14716" spans="18:19" x14ac:dyDescent="0.2">
      <c r="R14716" s="334">
        <v>35587</v>
      </c>
      <c r="S14716" s="319" t="s">
        <v>378</v>
      </c>
    </row>
    <row r="14717" spans="18:19" x14ac:dyDescent="0.2">
      <c r="R14717" s="334">
        <v>35592</v>
      </c>
      <c r="S14717" s="319" t="s">
        <v>378</v>
      </c>
    </row>
    <row r="14718" spans="18:19" x14ac:dyDescent="0.2">
      <c r="R14718" s="334">
        <v>35593</v>
      </c>
      <c r="S14718" s="319" t="s">
        <v>350</v>
      </c>
    </row>
    <row r="14719" spans="18:19" x14ac:dyDescent="0.2">
      <c r="R14719" s="334">
        <v>35594</v>
      </c>
      <c r="S14719" s="319" t="s">
        <v>350</v>
      </c>
    </row>
    <row r="14720" spans="18:19" x14ac:dyDescent="0.2">
      <c r="R14720" s="334">
        <v>35601</v>
      </c>
      <c r="S14720" s="319" t="s">
        <v>350</v>
      </c>
    </row>
    <row r="14721" spans="18:19" x14ac:dyDescent="0.2">
      <c r="R14721" s="334">
        <v>35602</v>
      </c>
      <c r="S14721" s="319" t="s">
        <v>350</v>
      </c>
    </row>
    <row r="14722" spans="18:19" x14ac:dyDescent="0.2">
      <c r="R14722" s="334">
        <v>35603</v>
      </c>
      <c r="S14722" s="319" t="s">
        <v>350</v>
      </c>
    </row>
    <row r="14723" spans="18:19" x14ac:dyDescent="0.2">
      <c r="R14723" s="334">
        <v>35609</v>
      </c>
      <c r="S14723" s="319" t="s">
        <v>350</v>
      </c>
    </row>
    <row r="14724" spans="18:19" x14ac:dyDescent="0.2">
      <c r="R14724" s="334">
        <v>35610</v>
      </c>
      <c r="S14724" s="319" t="s">
        <v>350</v>
      </c>
    </row>
    <row r="14725" spans="18:19" x14ac:dyDescent="0.2">
      <c r="R14725" s="334">
        <v>35611</v>
      </c>
      <c r="S14725" s="319" t="s">
        <v>350</v>
      </c>
    </row>
    <row r="14726" spans="18:19" x14ac:dyDescent="0.2">
      <c r="R14726" s="334">
        <v>35612</v>
      </c>
      <c r="S14726" s="319" t="s">
        <v>350</v>
      </c>
    </row>
    <row r="14727" spans="18:19" x14ac:dyDescent="0.2">
      <c r="R14727" s="334">
        <v>35613</v>
      </c>
      <c r="S14727" s="319" t="s">
        <v>350</v>
      </c>
    </row>
    <row r="14728" spans="18:19" x14ac:dyDescent="0.2">
      <c r="R14728" s="334">
        <v>35614</v>
      </c>
      <c r="S14728" s="319" t="s">
        <v>350</v>
      </c>
    </row>
    <row r="14729" spans="18:19" x14ac:dyDescent="0.2">
      <c r="R14729" s="334">
        <v>35615</v>
      </c>
      <c r="S14729" s="319" t="s">
        <v>350</v>
      </c>
    </row>
    <row r="14730" spans="18:19" x14ac:dyDescent="0.2">
      <c r="R14730" s="334">
        <v>35616</v>
      </c>
      <c r="S14730" s="319" t="s">
        <v>350</v>
      </c>
    </row>
    <row r="14731" spans="18:19" x14ac:dyDescent="0.2">
      <c r="R14731" s="334">
        <v>35617</v>
      </c>
      <c r="S14731" s="319" t="s">
        <v>350</v>
      </c>
    </row>
    <row r="14732" spans="18:19" x14ac:dyDescent="0.2">
      <c r="R14732" s="334">
        <v>35618</v>
      </c>
      <c r="S14732" s="319" t="s">
        <v>350</v>
      </c>
    </row>
    <row r="14733" spans="18:19" x14ac:dyDescent="0.2">
      <c r="R14733" s="334">
        <v>35619</v>
      </c>
      <c r="S14733" s="319" t="s">
        <v>350</v>
      </c>
    </row>
    <row r="14734" spans="18:19" x14ac:dyDescent="0.2">
      <c r="R14734" s="334">
        <v>35620</v>
      </c>
      <c r="S14734" s="319" t="s">
        <v>350</v>
      </c>
    </row>
    <row r="14735" spans="18:19" x14ac:dyDescent="0.2">
      <c r="R14735" s="334">
        <v>35621</v>
      </c>
      <c r="S14735" s="319" t="s">
        <v>350</v>
      </c>
    </row>
    <row r="14736" spans="18:19" x14ac:dyDescent="0.2">
      <c r="R14736" s="334">
        <v>35622</v>
      </c>
      <c r="S14736" s="319" t="s">
        <v>350</v>
      </c>
    </row>
    <row r="14737" spans="18:19" x14ac:dyDescent="0.2">
      <c r="R14737" s="334">
        <v>35630</v>
      </c>
      <c r="S14737" s="319" t="s">
        <v>350</v>
      </c>
    </row>
    <row r="14738" spans="18:19" x14ac:dyDescent="0.2">
      <c r="R14738" s="334">
        <v>35631</v>
      </c>
      <c r="S14738" s="319" t="s">
        <v>350</v>
      </c>
    </row>
    <row r="14739" spans="18:19" x14ac:dyDescent="0.2">
      <c r="R14739" s="334">
        <v>35632</v>
      </c>
      <c r="S14739" s="319" t="s">
        <v>350</v>
      </c>
    </row>
    <row r="14740" spans="18:19" x14ac:dyDescent="0.2">
      <c r="R14740" s="334">
        <v>35633</v>
      </c>
      <c r="S14740" s="319" t="s">
        <v>350</v>
      </c>
    </row>
    <row r="14741" spans="18:19" x14ac:dyDescent="0.2">
      <c r="R14741" s="334">
        <v>35634</v>
      </c>
      <c r="S14741" s="319" t="s">
        <v>350</v>
      </c>
    </row>
    <row r="14742" spans="18:19" x14ac:dyDescent="0.2">
      <c r="R14742" s="334">
        <v>35640</v>
      </c>
      <c r="S14742" s="319" t="s">
        <v>350</v>
      </c>
    </row>
    <row r="14743" spans="18:19" x14ac:dyDescent="0.2">
      <c r="R14743" s="334">
        <v>35643</v>
      </c>
      <c r="S14743" s="319" t="s">
        <v>350</v>
      </c>
    </row>
    <row r="14744" spans="18:19" x14ac:dyDescent="0.2">
      <c r="R14744" s="334">
        <v>35645</v>
      </c>
      <c r="S14744" s="319" t="s">
        <v>350</v>
      </c>
    </row>
    <row r="14745" spans="18:19" x14ac:dyDescent="0.2">
      <c r="R14745" s="334">
        <v>35646</v>
      </c>
      <c r="S14745" s="319" t="s">
        <v>350</v>
      </c>
    </row>
    <row r="14746" spans="18:19" x14ac:dyDescent="0.2">
      <c r="R14746" s="334">
        <v>35647</v>
      </c>
      <c r="S14746" s="319" t="s">
        <v>350</v>
      </c>
    </row>
    <row r="14747" spans="18:19" x14ac:dyDescent="0.2">
      <c r="R14747" s="334">
        <v>35648</v>
      </c>
      <c r="S14747" s="319" t="s">
        <v>350</v>
      </c>
    </row>
    <row r="14748" spans="18:19" x14ac:dyDescent="0.2">
      <c r="R14748" s="334">
        <v>35649</v>
      </c>
      <c r="S14748" s="319" t="s">
        <v>350</v>
      </c>
    </row>
    <row r="14749" spans="18:19" x14ac:dyDescent="0.2">
      <c r="R14749" s="334">
        <v>35650</v>
      </c>
      <c r="S14749" s="319" t="s">
        <v>350</v>
      </c>
    </row>
    <row r="14750" spans="18:19" x14ac:dyDescent="0.2">
      <c r="R14750" s="334">
        <v>35651</v>
      </c>
      <c r="S14750" s="319" t="s">
        <v>350</v>
      </c>
    </row>
    <row r="14751" spans="18:19" x14ac:dyDescent="0.2">
      <c r="R14751" s="334">
        <v>35652</v>
      </c>
      <c r="S14751" s="319" t="s">
        <v>350</v>
      </c>
    </row>
    <row r="14752" spans="18:19" x14ac:dyDescent="0.2">
      <c r="R14752" s="334">
        <v>35653</v>
      </c>
      <c r="S14752" s="319" t="s">
        <v>350</v>
      </c>
    </row>
    <row r="14753" spans="18:19" x14ac:dyDescent="0.2">
      <c r="R14753" s="334">
        <v>35654</v>
      </c>
      <c r="S14753" s="319" t="s">
        <v>350</v>
      </c>
    </row>
    <row r="14754" spans="18:19" x14ac:dyDescent="0.2">
      <c r="R14754" s="334">
        <v>35660</v>
      </c>
      <c r="S14754" s="319" t="s">
        <v>350</v>
      </c>
    </row>
    <row r="14755" spans="18:19" x14ac:dyDescent="0.2">
      <c r="R14755" s="334">
        <v>35661</v>
      </c>
      <c r="S14755" s="319" t="s">
        <v>350</v>
      </c>
    </row>
    <row r="14756" spans="18:19" x14ac:dyDescent="0.2">
      <c r="R14756" s="334">
        <v>35662</v>
      </c>
      <c r="S14756" s="319" t="s">
        <v>350</v>
      </c>
    </row>
    <row r="14757" spans="18:19" x14ac:dyDescent="0.2">
      <c r="R14757" s="334">
        <v>35670</v>
      </c>
      <c r="S14757" s="319" t="s">
        <v>350</v>
      </c>
    </row>
    <row r="14758" spans="18:19" x14ac:dyDescent="0.2">
      <c r="R14758" s="334">
        <v>35671</v>
      </c>
      <c r="S14758" s="319" t="s">
        <v>350</v>
      </c>
    </row>
    <row r="14759" spans="18:19" x14ac:dyDescent="0.2">
      <c r="R14759" s="334">
        <v>35672</v>
      </c>
      <c r="S14759" s="319" t="s">
        <v>350</v>
      </c>
    </row>
    <row r="14760" spans="18:19" x14ac:dyDescent="0.2">
      <c r="R14760" s="334">
        <v>35673</v>
      </c>
      <c r="S14760" s="319" t="s">
        <v>350</v>
      </c>
    </row>
    <row r="14761" spans="18:19" x14ac:dyDescent="0.2">
      <c r="R14761" s="334">
        <v>35674</v>
      </c>
      <c r="S14761" s="319" t="s">
        <v>350</v>
      </c>
    </row>
    <row r="14762" spans="18:19" x14ac:dyDescent="0.2">
      <c r="R14762" s="334">
        <v>35677</v>
      </c>
      <c r="S14762" s="319" t="s">
        <v>350</v>
      </c>
    </row>
    <row r="14763" spans="18:19" x14ac:dyDescent="0.2">
      <c r="R14763" s="334">
        <v>35699</v>
      </c>
      <c r="S14763" s="319" t="s">
        <v>350</v>
      </c>
    </row>
    <row r="14764" spans="18:19" x14ac:dyDescent="0.2">
      <c r="R14764" s="334">
        <v>35739</v>
      </c>
      <c r="S14764" s="319" t="s">
        <v>350</v>
      </c>
    </row>
    <row r="14765" spans="18:19" x14ac:dyDescent="0.2">
      <c r="R14765" s="334">
        <v>35740</v>
      </c>
      <c r="S14765" s="319" t="s">
        <v>350</v>
      </c>
    </row>
    <row r="14766" spans="18:19" x14ac:dyDescent="0.2">
      <c r="R14766" s="334">
        <v>35741</v>
      </c>
      <c r="S14766" s="319" t="s">
        <v>350</v>
      </c>
    </row>
    <row r="14767" spans="18:19" x14ac:dyDescent="0.2">
      <c r="R14767" s="334">
        <v>35742</v>
      </c>
      <c r="S14767" s="319" t="s">
        <v>350</v>
      </c>
    </row>
    <row r="14768" spans="18:19" x14ac:dyDescent="0.2">
      <c r="R14768" s="334">
        <v>35744</v>
      </c>
      <c r="S14768" s="319" t="s">
        <v>350</v>
      </c>
    </row>
    <row r="14769" spans="18:19" x14ac:dyDescent="0.2">
      <c r="R14769" s="334">
        <v>35745</v>
      </c>
      <c r="S14769" s="319" t="s">
        <v>350</v>
      </c>
    </row>
    <row r="14770" spans="18:19" x14ac:dyDescent="0.2">
      <c r="R14770" s="334">
        <v>35746</v>
      </c>
      <c r="S14770" s="319" t="s">
        <v>350</v>
      </c>
    </row>
    <row r="14771" spans="18:19" x14ac:dyDescent="0.2">
      <c r="R14771" s="334">
        <v>35747</v>
      </c>
      <c r="S14771" s="319" t="s">
        <v>350</v>
      </c>
    </row>
    <row r="14772" spans="18:19" x14ac:dyDescent="0.2">
      <c r="R14772" s="334">
        <v>35748</v>
      </c>
      <c r="S14772" s="319" t="s">
        <v>350</v>
      </c>
    </row>
    <row r="14773" spans="18:19" x14ac:dyDescent="0.2">
      <c r="R14773" s="334">
        <v>35749</v>
      </c>
      <c r="S14773" s="319" t="s">
        <v>350</v>
      </c>
    </row>
    <row r="14774" spans="18:19" x14ac:dyDescent="0.2">
      <c r="R14774" s="334">
        <v>35750</v>
      </c>
      <c r="S14774" s="319" t="s">
        <v>350</v>
      </c>
    </row>
    <row r="14775" spans="18:19" x14ac:dyDescent="0.2">
      <c r="R14775" s="334">
        <v>35751</v>
      </c>
      <c r="S14775" s="319" t="s">
        <v>350</v>
      </c>
    </row>
    <row r="14776" spans="18:19" x14ac:dyDescent="0.2">
      <c r="R14776" s="334">
        <v>35752</v>
      </c>
      <c r="S14776" s="319" t="s">
        <v>350</v>
      </c>
    </row>
    <row r="14777" spans="18:19" x14ac:dyDescent="0.2">
      <c r="R14777" s="334">
        <v>35754</v>
      </c>
      <c r="S14777" s="319" t="s">
        <v>350</v>
      </c>
    </row>
    <row r="14778" spans="18:19" x14ac:dyDescent="0.2">
      <c r="R14778" s="334">
        <v>35755</v>
      </c>
      <c r="S14778" s="319" t="s">
        <v>350</v>
      </c>
    </row>
    <row r="14779" spans="18:19" x14ac:dyDescent="0.2">
      <c r="R14779" s="334">
        <v>35756</v>
      </c>
      <c r="S14779" s="319" t="s">
        <v>350</v>
      </c>
    </row>
    <row r="14780" spans="18:19" x14ac:dyDescent="0.2">
      <c r="R14780" s="334">
        <v>35757</v>
      </c>
      <c r="S14780" s="319" t="s">
        <v>350</v>
      </c>
    </row>
    <row r="14781" spans="18:19" x14ac:dyDescent="0.2">
      <c r="R14781" s="334">
        <v>35758</v>
      </c>
      <c r="S14781" s="319" t="s">
        <v>350</v>
      </c>
    </row>
    <row r="14782" spans="18:19" x14ac:dyDescent="0.2">
      <c r="R14782" s="334">
        <v>35759</v>
      </c>
      <c r="S14782" s="319" t="s">
        <v>350</v>
      </c>
    </row>
    <row r="14783" spans="18:19" x14ac:dyDescent="0.2">
      <c r="R14783" s="334">
        <v>35760</v>
      </c>
      <c r="S14783" s="319" t="s">
        <v>350</v>
      </c>
    </row>
    <row r="14784" spans="18:19" x14ac:dyDescent="0.2">
      <c r="R14784" s="334">
        <v>35761</v>
      </c>
      <c r="S14784" s="319" t="s">
        <v>350</v>
      </c>
    </row>
    <row r="14785" spans="18:19" x14ac:dyDescent="0.2">
      <c r="R14785" s="334">
        <v>35762</v>
      </c>
      <c r="S14785" s="319" t="s">
        <v>350</v>
      </c>
    </row>
    <row r="14786" spans="18:19" x14ac:dyDescent="0.2">
      <c r="R14786" s="334">
        <v>35763</v>
      </c>
      <c r="S14786" s="319" t="s">
        <v>350</v>
      </c>
    </row>
    <row r="14787" spans="18:19" x14ac:dyDescent="0.2">
      <c r="R14787" s="334">
        <v>35764</v>
      </c>
      <c r="S14787" s="319" t="s">
        <v>350</v>
      </c>
    </row>
    <row r="14788" spans="18:19" x14ac:dyDescent="0.2">
      <c r="R14788" s="334">
        <v>35765</v>
      </c>
      <c r="S14788" s="319" t="s">
        <v>350</v>
      </c>
    </row>
    <row r="14789" spans="18:19" x14ac:dyDescent="0.2">
      <c r="R14789" s="334">
        <v>35766</v>
      </c>
      <c r="S14789" s="319" t="s">
        <v>350</v>
      </c>
    </row>
    <row r="14790" spans="18:19" x14ac:dyDescent="0.2">
      <c r="R14790" s="334">
        <v>35767</v>
      </c>
      <c r="S14790" s="319" t="s">
        <v>350</v>
      </c>
    </row>
    <row r="14791" spans="18:19" x14ac:dyDescent="0.2">
      <c r="R14791" s="334">
        <v>35768</v>
      </c>
      <c r="S14791" s="319" t="s">
        <v>350</v>
      </c>
    </row>
    <row r="14792" spans="18:19" x14ac:dyDescent="0.2">
      <c r="R14792" s="334">
        <v>35769</v>
      </c>
      <c r="S14792" s="319" t="s">
        <v>350</v>
      </c>
    </row>
    <row r="14793" spans="18:19" x14ac:dyDescent="0.2">
      <c r="R14793" s="334">
        <v>35771</v>
      </c>
      <c r="S14793" s="319" t="s">
        <v>350</v>
      </c>
    </row>
    <row r="14794" spans="18:19" x14ac:dyDescent="0.2">
      <c r="R14794" s="334">
        <v>35772</v>
      </c>
      <c r="S14794" s="319" t="s">
        <v>350</v>
      </c>
    </row>
    <row r="14795" spans="18:19" x14ac:dyDescent="0.2">
      <c r="R14795" s="334">
        <v>35773</v>
      </c>
      <c r="S14795" s="319" t="s">
        <v>350</v>
      </c>
    </row>
    <row r="14796" spans="18:19" x14ac:dyDescent="0.2">
      <c r="R14796" s="334">
        <v>35774</v>
      </c>
      <c r="S14796" s="319" t="s">
        <v>350</v>
      </c>
    </row>
    <row r="14797" spans="18:19" x14ac:dyDescent="0.2">
      <c r="R14797" s="334">
        <v>35775</v>
      </c>
      <c r="S14797" s="319" t="s">
        <v>350</v>
      </c>
    </row>
    <row r="14798" spans="18:19" x14ac:dyDescent="0.2">
      <c r="R14798" s="334">
        <v>35776</v>
      </c>
      <c r="S14798" s="319" t="s">
        <v>350</v>
      </c>
    </row>
    <row r="14799" spans="18:19" x14ac:dyDescent="0.2">
      <c r="R14799" s="334">
        <v>35801</v>
      </c>
      <c r="S14799" s="319" t="s">
        <v>350</v>
      </c>
    </row>
    <row r="14800" spans="18:19" x14ac:dyDescent="0.2">
      <c r="R14800" s="334">
        <v>35802</v>
      </c>
      <c r="S14800" s="319" t="s">
        <v>350</v>
      </c>
    </row>
    <row r="14801" spans="18:19" x14ac:dyDescent="0.2">
      <c r="R14801" s="334">
        <v>35803</v>
      </c>
      <c r="S14801" s="319" t="s">
        <v>350</v>
      </c>
    </row>
    <row r="14802" spans="18:19" x14ac:dyDescent="0.2">
      <c r="R14802" s="334">
        <v>35804</v>
      </c>
      <c r="S14802" s="319" t="s">
        <v>350</v>
      </c>
    </row>
    <row r="14803" spans="18:19" x14ac:dyDescent="0.2">
      <c r="R14803" s="334">
        <v>35805</v>
      </c>
      <c r="S14803" s="319" t="s">
        <v>350</v>
      </c>
    </row>
    <row r="14804" spans="18:19" x14ac:dyDescent="0.2">
      <c r="R14804" s="334">
        <v>35806</v>
      </c>
      <c r="S14804" s="319" t="s">
        <v>350</v>
      </c>
    </row>
    <row r="14805" spans="18:19" x14ac:dyDescent="0.2">
      <c r="R14805" s="334">
        <v>35807</v>
      </c>
      <c r="S14805" s="319" t="s">
        <v>350</v>
      </c>
    </row>
    <row r="14806" spans="18:19" x14ac:dyDescent="0.2">
      <c r="R14806" s="334">
        <v>35808</v>
      </c>
      <c r="S14806" s="319" t="s">
        <v>350</v>
      </c>
    </row>
    <row r="14807" spans="18:19" x14ac:dyDescent="0.2">
      <c r="R14807" s="334">
        <v>35809</v>
      </c>
      <c r="S14807" s="319" t="s">
        <v>350</v>
      </c>
    </row>
    <row r="14808" spans="18:19" x14ac:dyDescent="0.2">
      <c r="R14808" s="334">
        <v>35810</v>
      </c>
      <c r="S14808" s="319" t="s">
        <v>350</v>
      </c>
    </row>
    <row r="14809" spans="18:19" x14ac:dyDescent="0.2">
      <c r="R14809" s="334">
        <v>35811</v>
      </c>
      <c r="S14809" s="319" t="s">
        <v>350</v>
      </c>
    </row>
    <row r="14810" spans="18:19" x14ac:dyDescent="0.2">
      <c r="R14810" s="334">
        <v>35812</v>
      </c>
      <c r="S14810" s="319" t="s">
        <v>350</v>
      </c>
    </row>
    <row r="14811" spans="18:19" x14ac:dyDescent="0.2">
      <c r="R14811" s="334">
        <v>35813</v>
      </c>
      <c r="S14811" s="319" t="s">
        <v>350</v>
      </c>
    </row>
    <row r="14812" spans="18:19" x14ac:dyDescent="0.2">
      <c r="R14812" s="334">
        <v>35814</v>
      </c>
      <c r="S14812" s="319" t="s">
        <v>350</v>
      </c>
    </row>
    <row r="14813" spans="18:19" x14ac:dyDescent="0.2">
      <c r="R14813" s="334">
        <v>35815</v>
      </c>
      <c r="S14813" s="319" t="s">
        <v>350</v>
      </c>
    </row>
    <row r="14814" spans="18:19" x14ac:dyDescent="0.2">
      <c r="R14814" s="334">
        <v>35816</v>
      </c>
      <c r="S14814" s="319" t="s">
        <v>350</v>
      </c>
    </row>
    <row r="14815" spans="18:19" x14ac:dyDescent="0.2">
      <c r="R14815" s="334">
        <v>35824</v>
      </c>
      <c r="S14815" s="319" t="s">
        <v>350</v>
      </c>
    </row>
    <row r="14816" spans="18:19" x14ac:dyDescent="0.2">
      <c r="R14816" s="334">
        <v>35893</v>
      </c>
      <c r="S14816" s="319" t="s">
        <v>350</v>
      </c>
    </row>
    <row r="14817" spans="18:19" x14ac:dyDescent="0.2">
      <c r="R14817" s="334">
        <v>35894</v>
      </c>
      <c r="S14817" s="319" t="s">
        <v>350</v>
      </c>
    </row>
    <row r="14818" spans="18:19" x14ac:dyDescent="0.2">
      <c r="R14818" s="334">
        <v>35896</v>
      </c>
      <c r="S14818" s="319" t="s">
        <v>350</v>
      </c>
    </row>
    <row r="14819" spans="18:19" x14ac:dyDescent="0.2">
      <c r="R14819" s="334">
        <v>35897</v>
      </c>
      <c r="S14819" s="319" t="s">
        <v>350</v>
      </c>
    </row>
    <row r="14820" spans="18:19" x14ac:dyDescent="0.2">
      <c r="R14820" s="334">
        <v>35898</v>
      </c>
      <c r="S14820" s="319" t="s">
        <v>350</v>
      </c>
    </row>
    <row r="14821" spans="18:19" x14ac:dyDescent="0.2">
      <c r="R14821" s="334">
        <v>35899</v>
      </c>
      <c r="S14821" s="319" t="s">
        <v>350</v>
      </c>
    </row>
    <row r="14822" spans="18:19" x14ac:dyDescent="0.2">
      <c r="R14822" s="334">
        <v>35901</v>
      </c>
      <c r="S14822" s="319" t="s">
        <v>350</v>
      </c>
    </row>
    <row r="14823" spans="18:19" x14ac:dyDescent="0.2">
      <c r="R14823" s="334">
        <v>35902</v>
      </c>
      <c r="S14823" s="319" t="s">
        <v>378</v>
      </c>
    </row>
    <row r="14824" spans="18:19" x14ac:dyDescent="0.2">
      <c r="R14824" s="334">
        <v>35903</v>
      </c>
      <c r="S14824" s="319" t="s">
        <v>350</v>
      </c>
    </row>
    <row r="14825" spans="18:19" x14ac:dyDescent="0.2">
      <c r="R14825" s="334">
        <v>35904</v>
      </c>
      <c r="S14825" s="319" t="s">
        <v>350</v>
      </c>
    </row>
    <row r="14826" spans="18:19" x14ac:dyDescent="0.2">
      <c r="R14826" s="334">
        <v>35905</v>
      </c>
      <c r="S14826" s="319" t="s">
        <v>350</v>
      </c>
    </row>
    <row r="14827" spans="18:19" x14ac:dyDescent="0.2">
      <c r="R14827" s="334">
        <v>35906</v>
      </c>
      <c r="S14827" s="319" t="s">
        <v>378</v>
      </c>
    </row>
    <row r="14828" spans="18:19" x14ac:dyDescent="0.2">
      <c r="R14828" s="334">
        <v>35907</v>
      </c>
      <c r="S14828" s="319" t="s">
        <v>378</v>
      </c>
    </row>
    <row r="14829" spans="18:19" x14ac:dyDescent="0.2">
      <c r="R14829" s="334">
        <v>35950</v>
      </c>
      <c r="S14829" s="319" t="s">
        <v>350</v>
      </c>
    </row>
    <row r="14830" spans="18:19" x14ac:dyDescent="0.2">
      <c r="R14830" s="334">
        <v>35951</v>
      </c>
      <c r="S14830" s="319" t="s">
        <v>350</v>
      </c>
    </row>
    <row r="14831" spans="18:19" x14ac:dyDescent="0.2">
      <c r="R14831" s="334">
        <v>35952</v>
      </c>
      <c r="S14831" s="319" t="s">
        <v>350</v>
      </c>
    </row>
    <row r="14832" spans="18:19" x14ac:dyDescent="0.2">
      <c r="R14832" s="334">
        <v>35953</v>
      </c>
      <c r="S14832" s="319" t="s">
        <v>378</v>
      </c>
    </row>
    <row r="14833" spans="18:19" x14ac:dyDescent="0.2">
      <c r="R14833" s="334">
        <v>35954</v>
      </c>
      <c r="S14833" s="319" t="s">
        <v>350</v>
      </c>
    </row>
    <row r="14834" spans="18:19" x14ac:dyDescent="0.2">
      <c r="R14834" s="334">
        <v>35956</v>
      </c>
      <c r="S14834" s="319" t="s">
        <v>350</v>
      </c>
    </row>
    <row r="14835" spans="18:19" x14ac:dyDescent="0.2">
      <c r="R14835" s="334">
        <v>35957</v>
      </c>
      <c r="S14835" s="319" t="s">
        <v>350</v>
      </c>
    </row>
    <row r="14836" spans="18:19" x14ac:dyDescent="0.2">
      <c r="R14836" s="334">
        <v>35958</v>
      </c>
      <c r="S14836" s="319" t="s">
        <v>350</v>
      </c>
    </row>
    <row r="14837" spans="18:19" x14ac:dyDescent="0.2">
      <c r="R14837" s="334">
        <v>35959</v>
      </c>
      <c r="S14837" s="319" t="s">
        <v>350</v>
      </c>
    </row>
    <row r="14838" spans="18:19" x14ac:dyDescent="0.2">
      <c r="R14838" s="334">
        <v>35960</v>
      </c>
      <c r="S14838" s="319" t="s">
        <v>350</v>
      </c>
    </row>
    <row r="14839" spans="18:19" x14ac:dyDescent="0.2">
      <c r="R14839" s="334">
        <v>35961</v>
      </c>
      <c r="S14839" s="319" t="s">
        <v>350</v>
      </c>
    </row>
    <row r="14840" spans="18:19" x14ac:dyDescent="0.2">
      <c r="R14840" s="334">
        <v>35962</v>
      </c>
      <c r="S14840" s="319" t="s">
        <v>350</v>
      </c>
    </row>
    <row r="14841" spans="18:19" x14ac:dyDescent="0.2">
      <c r="R14841" s="334">
        <v>35963</v>
      </c>
      <c r="S14841" s="319" t="s">
        <v>350</v>
      </c>
    </row>
    <row r="14842" spans="18:19" x14ac:dyDescent="0.2">
      <c r="R14842" s="334">
        <v>35964</v>
      </c>
      <c r="S14842" s="319" t="s">
        <v>350</v>
      </c>
    </row>
    <row r="14843" spans="18:19" x14ac:dyDescent="0.2">
      <c r="R14843" s="334">
        <v>35966</v>
      </c>
      <c r="S14843" s="319" t="s">
        <v>350</v>
      </c>
    </row>
    <row r="14844" spans="18:19" x14ac:dyDescent="0.2">
      <c r="R14844" s="334">
        <v>35967</v>
      </c>
      <c r="S14844" s="319" t="s">
        <v>350</v>
      </c>
    </row>
    <row r="14845" spans="18:19" x14ac:dyDescent="0.2">
      <c r="R14845" s="334">
        <v>35968</v>
      </c>
      <c r="S14845" s="319" t="s">
        <v>350</v>
      </c>
    </row>
    <row r="14846" spans="18:19" x14ac:dyDescent="0.2">
      <c r="R14846" s="334">
        <v>35971</v>
      </c>
      <c r="S14846" s="319" t="s">
        <v>350</v>
      </c>
    </row>
    <row r="14847" spans="18:19" x14ac:dyDescent="0.2">
      <c r="R14847" s="334">
        <v>35972</v>
      </c>
      <c r="S14847" s="319" t="s">
        <v>350</v>
      </c>
    </row>
    <row r="14848" spans="18:19" x14ac:dyDescent="0.2">
      <c r="R14848" s="334">
        <v>35973</v>
      </c>
      <c r="S14848" s="319" t="s">
        <v>350</v>
      </c>
    </row>
    <row r="14849" spans="18:19" x14ac:dyDescent="0.2">
      <c r="R14849" s="334">
        <v>35974</v>
      </c>
      <c r="S14849" s="319" t="s">
        <v>350</v>
      </c>
    </row>
    <row r="14850" spans="18:19" x14ac:dyDescent="0.2">
      <c r="R14850" s="334">
        <v>35975</v>
      </c>
      <c r="S14850" s="319" t="s">
        <v>350</v>
      </c>
    </row>
    <row r="14851" spans="18:19" x14ac:dyDescent="0.2">
      <c r="R14851" s="334">
        <v>35976</v>
      </c>
      <c r="S14851" s="319" t="s">
        <v>350</v>
      </c>
    </row>
    <row r="14852" spans="18:19" x14ac:dyDescent="0.2">
      <c r="R14852" s="334">
        <v>35978</v>
      </c>
      <c r="S14852" s="319" t="s">
        <v>350</v>
      </c>
    </row>
    <row r="14853" spans="18:19" x14ac:dyDescent="0.2">
      <c r="R14853" s="334">
        <v>35979</v>
      </c>
      <c r="S14853" s="319" t="s">
        <v>350</v>
      </c>
    </row>
    <row r="14854" spans="18:19" x14ac:dyDescent="0.2">
      <c r="R14854" s="334">
        <v>35980</v>
      </c>
      <c r="S14854" s="319" t="s">
        <v>350</v>
      </c>
    </row>
    <row r="14855" spans="18:19" x14ac:dyDescent="0.2">
      <c r="R14855" s="334">
        <v>35981</v>
      </c>
      <c r="S14855" s="319" t="s">
        <v>350</v>
      </c>
    </row>
    <row r="14856" spans="18:19" x14ac:dyDescent="0.2">
      <c r="R14856" s="334">
        <v>35983</v>
      </c>
      <c r="S14856" s="319" t="s">
        <v>350</v>
      </c>
    </row>
    <row r="14857" spans="18:19" x14ac:dyDescent="0.2">
      <c r="R14857" s="334">
        <v>35984</v>
      </c>
      <c r="S14857" s="319" t="s">
        <v>350</v>
      </c>
    </row>
    <row r="14858" spans="18:19" x14ac:dyDescent="0.2">
      <c r="R14858" s="334">
        <v>35986</v>
      </c>
      <c r="S14858" s="319" t="s">
        <v>350</v>
      </c>
    </row>
    <row r="14859" spans="18:19" x14ac:dyDescent="0.2">
      <c r="R14859" s="334">
        <v>35987</v>
      </c>
      <c r="S14859" s="319" t="s">
        <v>378</v>
      </c>
    </row>
    <row r="14860" spans="18:19" x14ac:dyDescent="0.2">
      <c r="R14860" s="334">
        <v>35988</v>
      </c>
      <c r="S14860" s="319" t="s">
        <v>350</v>
      </c>
    </row>
    <row r="14861" spans="18:19" x14ac:dyDescent="0.2">
      <c r="R14861" s="334">
        <v>35989</v>
      </c>
      <c r="S14861" s="319" t="s">
        <v>350</v>
      </c>
    </row>
    <row r="14862" spans="18:19" x14ac:dyDescent="0.2">
      <c r="R14862" s="334">
        <v>35990</v>
      </c>
      <c r="S14862" s="319" t="s">
        <v>378</v>
      </c>
    </row>
    <row r="14863" spans="18:19" x14ac:dyDescent="0.2">
      <c r="R14863" s="334">
        <v>36003</v>
      </c>
      <c r="S14863" s="319" t="s">
        <v>378</v>
      </c>
    </row>
    <row r="14864" spans="18:19" x14ac:dyDescent="0.2">
      <c r="R14864" s="334">
        <v>36005</v>
      </c>
      <c r="S14864" s="319" t="s">
        <v>378</v>
      </c>
    </row>
    <row r="14865" spans="18:19" x14ac:dyDescent="0.2">
      <c r="R14865" s="334">
        <v>36006</v>
      </c>
      <c r="S14865" s="319" t="s">
        <v>378</v>
      </c>
    </row>
    <row r="14866" spans="18:19" x14ac:dyDescent="0.2">
      <c r="R14866" s="334">
        <v>36008</v>
      </c>
      <c r="S14866" s="319" t="s">
        <v>378</v>
      </c>
    </row>
    <row r="14867" spans="18:19" x14ac:dyDescent="0.2">
      <c r="R14867" s="334">
        <v>36009</v>
      </c>
      <c r="S14867" s="319" t="s">
        <v>378</v>
      </c>
    </row>
    <row r="14868" spans="18:19" x14ac:dyDescent="0.2">
      <c r="R14868" s="334">
        <v>36010</v>
      </c>
      <c r="S14868" s="319" t="s">
        <v>378</v>
      </c>
    </row>
    <row r="14869" spans="18:19" x14ac:dyDescent="0.2">
      <c r="R14869" s="334">
        <v>36013</v>
      </c>
      <c r="S14869" s="319" t="s">
        <v>378</v>
      </c>
    </row>
    <row r="14870" spans="18:19" x14ac:dyDescent="0.2">
      <c r="R14870" s="334">
        <v>36015</v>
      </c>
      <c r="S14870" s="319" t="s">
        <v>378</v>
      </c>
    </row>
    <row r="14871" spans="18:19" x14ac:dyDescent="0.2">
      <c r="R14871" s="334">
        <v>36016</v>
      </c>
      <c r="S14871" s="319" t="s">
        <v>378</v>
      </c>
    </row>
    <row r="14872" spans="18:19" x14ac:dyDescent="0.2">
      <c r="R14872" s="334">
        <v>36017</v>
      </c>
      <c r="S14872" s="319" t="s">
        <v>378</v>
      </c>
    </row>
    <row r="14873" spans="18:19" x14ac:dyDescent="0.2">
      <c r="R14873" s="334">
        <v>36020</v>
      </c>
      <c r="S14873" s="319" t="s">
        <v>378</v>
      </c>
    </row>
    <row r="14874" spans="18:19" x14ac:dyDescent="0.2">
      <c r="R14874" s="334">
        <v>36022</v>
      </c>
      <c r="S14874" s="319" t="s">
        <v>378</v>
      </c>
    </row>
    <row r="14875" spans="18:19" x14ac:dyDescent="0.2">
      <c r="R14875" s="334">
        <v>36024</v>
      </c>
      <c r="S14875" s="319" t="s">
        <v>378</v>
      </c>
    </row>
    <row r="14876" spans="18:19" x14ac:dyDescent="0.2">
      <c r="R14876" s="334">
        <v>36025</v>
      </c>
      <c r="S14876" s="319" t="s">
        <v>378</v>
      </c>
    </row>
    <row r="14877" spans="18:19" x14ac:dyDescent="0.2">
      <c r="R14877" s="334">
        <v>36026</v>
      </c>
      <c r="S14877" s="319" t="s">
        <v>378</v>
      </c>
    </row>
    <row r="14878" spans="18:19" x14ac:dyDescent="0.2">
      <c r="R14878" s="334">
        <v>36027</v>
      </c>
      <c r="S14878" s="319" t="s">
        <v>378</v>
      </c>
    </row>
    <row r="14879" spans="18:19" x14ac:dyDescent="0.2">
      <c r="R14879" s="334">
        <v>36028</v>
      </c>
      <c r="S14879" s="319" t="s">
        <v>378</v>
      </c>
    </row>
    <row r="14880" spans="18:19" x14ac:dyDescent="0.2">
      <c r="R14880" s="334">
        <v>36029</v>
      </c>
      <c r="S14880" s="319" t="s">
        <v>378</v>
      </c>
    </row>
    <row r="14881" spans="18:19" x14ac:dyDescent="0.2">
      <c r="R14881" s="334">
        <v>36030</v>
      </c>
      <c r="S14881" s="319" t="s">
        <v>378</v>
      </c>
    </row>
    <row r="14882" spans="18:19" x14ac:dyDescent="0.2">
      <c r="R14882" s="334">
        <v>36031</v>
      </c>
      <c r="S14882" s="319" t="s">
        <v>378</v>
      </c>
    </row>
    <row r="14883" spans="18:19" x14ac:dyDescent="0.2">
      <c r="R14883" s="334">
        <v>36032</v>
      </c>
      <c r="S14883" s="319" t="s">
        <v>378</v>
      </c>
    </row>
    <row r="14884" spans="18:19" x14ac:dyDescent="0.2">
      <c r="R14884" s="334">
        <v>36033</v>
      </c>
      <c r="S14884" s="319" t="s">
        <v>378</v>
      </c>
    </row>
    <row r="14885" spans="18:19" x14ac:dyDescent="0.2">
      <c r="R14885" s="334">
        <v>36034</v>
      </c>
      <c r="S14885" s="319" t="s">
        <v>378</v>
      </c>
    </row>
    <row r="14886" spans="18:19" x14ac:dyDescent="0.2">
      <c r="R14886" s="334">
        <v>36035</v>
      </c>
      <c r="S14886" s="319" t="s">
        <v>378</v>
      </c>
    </row>
    <row r="14887" spans="18:19" x14ac:dyDescent="0.2">
      <c r="R14887" s="334">
        <v>36036</v>
      </c>
      <c r="S14887" s="319" t="s">
        <v>378</v>
      </c>
    </row>
    <row r="14888" spans="18:19" x14ac:dyDescent="0.2">
      <c r="R14888" s="334">
        <v>36037</v>
      </c>
      <c r="S14888" s="319" t="s">
        <v>378</v>
      </c>
    </row>
    <row r="14889" spans="18:19" x14ac:dyDescent="0.2">
      <c r="R14889" s="334">
        <v>36038</v>
      </c>
      <c r="S14889" s="319" t="s">
        <v>378</v>
      </c>
    </row>
    <row r="14890" spans="18:19" x14ac:dyDescent="0.2">
      <c r="R14890" s="334">
        <v>36039</v>
      </c>
      <c r="S14890" s="319" t="s">
        <v>378</v>
      </c>
    </row>
    <row r="14891" spans="18:19" x14ac:dyDescent="0.2">
      <c r="R14891" s="334">
        <v>36040</v>
      </c>
      <c r="S14891" s="319" t="s">
        <v>378</v>
      </c>
    </row>
    <row r="14892" spans="18:19" x14ac:dyDescent="0.2">
      <c r="R14892" s="334">
        <v>36041</v>
      </c>
      <c r="S14892" s="319" t="s">
        <v>378</v>
      </c>
    </row>
    <row r="14893" spans="18:19" x14ac:dyDescent="0.2">
      <c r="R14893" s="334">
        <v>36042</v>
      </c>
      <c r="S14893" s="319" t="s">
        <v>378</v>
      </c>
    </row>
    <row r="14894" spans="18:19" x14ac:dyDescent="0.2">
      <c r="R14894" s="334">
        <v>36043</v>
      </c>
      <c r="S14894" s="319" t="s">
        <v>378</v>
      </c>
    </row>
    <row r="14895" spans="18:19" x14ac:dyDescent="0.2">
      <c r="R14895" s="334">
        <v>36045</v>
      </c>
      <c r="S14895" s="319" t="s">
        <v>378</v>
      </c>
    </row>
    <row r="14896" spans="18:19" x14ac:dyDescent="0.2">
      <c r="R14896" s="334">
        <v>36046</v>
      </c>
      <c r="S14896" s="319" t="s">
        <v>378</v>
      </c>
    </row>
    <row r="14897" spans="18:19" x14ac:dyDescent="0.2">
      <c r="R14897" s="334">
        <v>36047</v>
      </c>
      <c r="S14897" s="319" t="s">
        <v>378</v>
      </c>
    </row>
    <row r="14898" spans="18:19" x14ac:dyDescent="0.2">
      <c r="R14898" s="334">
        <v>36048</v>
      </c>
      <c r="S14898" s="319" t="s">
        <v>378</v>
      </c>
    </row>
    <row r="14899" spans="18:19" x14ac:dyDescent="0.2">
      <c r="R14899" s="334">
        <v>36049</v>
      </c>
      <c r="S14899" s="319" t="s">
        <v>378</v>
      </c>
    </row>
    <row r="14900" spans="18:19" x14ac:dyDescent="0.2">
      <c r="R14900" s="334">
        <v>36051</v>
      </c>
      <c r="S14900" s="319" t="s">
        <v>378</v>
      </c>
    </row>
    <row r="14901" spans="18:19" x14ac:dyDescent="0.2">
      <c r="R14901" s="334">
        <v>36052</v>
      </c>
      <c r="S14901" s="319" t="s">
        <v>378</v>
      </c>
    </row>
    <row r="14902" spans="18:19" x14ac:dyDescent="0.2">
      <c r="R14902" s="334">
        <v>36053</v>
      </c>
      <c r="S14902" s="319" t="s">
        <v>378</v>
      </c>
    </row>
    <row r="14903" spans="18:19" x14ac:dyDescent="0.2">
      <c r="R14903" s="334">
        <v>36054</v>
      </c>
      <c r="S14903" s="319" t="s">
        <v>378</v>
      </c>
    </row>
    <row r="14904" spans="18:19" x14ac:dyDescent="0.2">
      <c r="R14904" s="334">
        <v>36057</v>
      </c>
      <c r="S14904" s="319" t="s">
        <v>378</v>
      </c>
    </row>
    <row r="14905" spans="18:19" x14ac:dyDescent="0.2">
      <c r="R14905" s="334">
        <v>36061</v>
      </c>
      <c r="S14905" s="319" t="s">
        <v>378</v>
      </c>
    </row>
    <row r="14906" spans="18:19" x14ac:dyDescent="0.2">
      <c r="R14906" s="334">
        <v>36062</v>
      </c>
      <c r="S14906" s="319" t="s">
        <v>378</v>
      </c>
    </row>
    <row r="14907" spans="18:19" x14ac:dyDescent="0.2">
      <c r="R14907" s="334">
        <v>36064</v>
      </c>
      <c r="S14907" s="319" t="s">
        <v>378</v>
      </c>
    </row>
    <row r="14908" spans="18:19" x14ac:dyDescent="0.2">
      <c r="R14908" s="334">
        <v>36065</v>
      </c>
      <c r="S14908" s="319" t="s">
        <v>378</v>
      </c>
    </row>
    <row r="14909" spans="18:19" x14ac:dyDescent="0.2">
      <c r="R14909" s="334">
        <v>36066</v>
      </c>
      <c r="S14909" s="319" t="s">
        <v>378</v>
      </c>
    </row>
    <row r="14910" spans="18:19" x14ac:dyDescent="0.2">
      <c r="R14910" s="334">
        <v>36067</v>
      </c>
      <c r="S14910" s="319" t="s">
        <v>378</v>
      </c>
    </row>
    <row r="14911" spans="18:19" x14ac:dyDescent="0.2">
      <c r="R14911" s="334">
        <v>36068</v>
      </c>
      <c r="S14911" s="319" t="s">
        <v>378</v>
      </c>
    </row>
    <row r="14912" spans="18:19" x14ac:dyDescent="0.2">
      <c r="R14912" s="334">
        <v>36069</v>
      </c>
      <c r="S14912" s="319" t="s">
        <v>378</v>
      </c>
    </row>
    <row r="14913" spans="18:19" x14ac:dyDescent="0.2">
      <c r="R14913" s="334">
        <v>36071</v>
      </c>
      <c r="S14913" s="319" t="s">
        <v>378</v>
      </c>
    </row>
    <row r="14914" spans="18:19" x14ac:dyDescent="0.2">
      <c r="R14914" s="334">
        <v>36072</v>
      </c>
      <c r="S14914" s="319" t="s">
        <v>378</v>
      </c>
    </row>
    <row r="14915" spans="18:19" x14ac:dyDescent="0.2">
      <c r="R14915" s="334">
        <v>36075</v>
      </c>
      <c r="S14915" s="319" t="s">
        <v>378</v>
      </c>
    </row>
    <row r="14916" spans="18:19" x14ac:dyDescent="0.2">
      <c r="R14916" s="334">
        <v>36078</v>
      </c>
      <c r="S14916" s="319" t="s">
        <v>378</v>
      </c>
    </row>
    <row r="14917" spans="18:19" x14ac:dyDescent="0.2">
      <c r="R14917" s="334">
        <v>36079</v>
      </c>
      <c r="S14917" s="319" t="s">
        <v>378</v>
      </c>
    </row>
    <row r="14918" spans="18:19" x14ac:dyDescent="0.2">
      <c r="R14918" s="334">
        <v>36080</v>
      </c>
      <c r="S14918" s="319" t="s">
        <v>378</v>
      </c>
    </row>
    <row r="14919" spans="18:19" x14ac:dyDescent="0.2">
      <c r="R14919" s="334">
        <v>36081</v>
      </c>
      <c r="S14919" s="319" t="s">
        <v>378</v>
      </c>
    </row>
    <row r="14920" spans="18:19" x14ac:dyDescent="0.2">
      <c r="R14920" s="334">
        <v>36082</v>
      </c>
      <c r="S14920" s="319" t="s">
        <v>378</v>
      </c>
    </row>
    <row r="14921" spans="18:19" x14ac:dyDescent="0.2">
      <c r="R14921" s="334">
        <v>36083</v>
      </c>
      <c r="S14921" s="319" t="s">
        <v>378</v>
      </c>
    </row>
    <row r="14922" spans="18:19" x14ac:dyDescent="0.2">
      <c r="R14922" s="334">
        <v>36087</v>
      </c>
      <c r="S14922" s="319" t="s">
        <v>378</v>
      </c>
    </row>
    <row r="14923" spans="18:19" x14ac:dyDescent="0.2">
      <c r="R14923" s="334">
        <v>36088</v>
      </c>
      <c r="S14923" s="319" t="s">
        <v>378</v>
      </c>
    </row>
    <row r="14924" spans="18:19" x14ac:dyDescent="0.2">
      <c r="R14924" s="334">
        <v>36089</v>
      </c>
      <c r="S14924" s="319" t="s">
        <v>378</v>
      </c>
    </row>
    <row r="14925" spans="18:19" x14ac:dyDescent="0.2">
      <c r="R14925" s="334">
        <v>36091</v>
      </c>
      <c r="S14925" s="319" t="s">
        <v>378</v>
      </c>
    </row>
    <row r="14926" spans="18:19" x14ac:dyDescent="0.2">
      <c r="R14926" s="334">
        <v>36092</v>
      </c>
      <c r="S14926" s="319" t="s">
        <v>378</v>
      </c>
    </row>
    <row r="14927" spans="18:19" x14ac:dyDescent="0.2">
      <c r="R14927" s="334">
        <v>36093</v>
      </c>
      <c r="S14927" s="319" t="s">
        <v>378</v>
      </c>
    </row>
    <row r="14928" spans="18:19" x14ac:dyDescent="0.2">
      <c r="R14928" s="334">
        <v>36101</v>
      </c>
      <c r="S14928" s="319" t="s">
        <v>378</v>
      </c>
    </row>
    <row r="14929" spans="18:19" x14ac:dyDescent="0.2">
      <c r="R14929" s="334">
        <v>36102</v>
      </c>
      <c r="S14929" s="319" t="s">
        <v>378</v>
      </c>
    </row>
    <row r="14930" spans="18:19" x14ac:dyDescent="0.2">
      <c r="R14930" s="334">
        <v>36103</v>
      </c>
      <c r="S14930" s="319" t="s">
        <v>378</v>
      </c>
    </row>
    <row r="14931" spans="18:19" x14ac:dyDescent="0.2">
      <c r="R14931" s="334">
        <v>36104</v>
      </c>
      <c r="S14931" s="319" t="s">
        <v>378</v>
      </c>
    </row>
    <row r="14932" spans="18:19" x14ac:dyDescent="0.2">
      <c r="R14932" s="334">
        <v>36105</v>
      </c>
      <c r="S14932" s="319" t="s">
        <v>378</v>
      </c>
    </row>
    <row r="14933" spans="18:19" x14ac:dyDescent="0.2">
      <c r="R14933" s="334">
        <v>36106</v>
      </c>
      <c r="S14933" s="319" t="s">
        <v>378</v>
      </c>
    </row>
    <row r="14934" spans="18:19" x14ac:dyDescent="0.2">
      <c r="R14934" s="334">
        <v>36107</v>
      </c>
      <c r="S14934" s="319" t="s">
        <v>378</v>
      </c>
    </row>
    <row r="14935" spans="18:19" x14ac:dyDescent="0.2">
      <c r="R14935" s="334">
        <v>36108</v>
      </c>
      <c r="S14935" s="319" t="s">
        <v>378</v>
      </c>
    </row>
    <row r="14936" spans="18:19" x14ac:dyDescent="0.2">
      <c r="R14936" s="334">
        <v>36109</v>
      </c>
      <c r="S14936" s="319" t="s">
        <v>378</v>
      </c>
    </row>
    <row r="14937" spans="18:19" x14ac:dyDescent="0.2">
      <c r="R14937" s="334">
        <v>36110</v>
      </c>
      <c r="S14937" s="319" t="s">
        <v>378</v>
      </c>
    </row>
    <row r="14938" spans="18:19" x14ac:dyDescent="0.2">
      <c r="R14938" s="334">
        <v>36111</v>
      </c>
      <c r="S14938" s="319" t="s">
        <v>378</v>
      </c>
    </row>
    <row r="14939" spans="18:19" x14ac:dyDescent="0.2">
      <c r="R14939" s="334">
        <v>36112</v>
      </c>
      <c r="S14939" s="319" t="s">
        <v>378</v>
      </c>
    </row>
    <row r="14940" spans="18:19" x14ac:dyDescent="0.2">
      <c r="R14940" s="334">
        <v>36113</v>
      </c>
      <c r="S14940" s="319" t="s">
        <v>378</v>
      </c>
    </row>
    <row r="14941" spans="18:19" x14ac:dyDescent="0.2">
      <c r="R14941" s="334">
        <v>36114</v>
      </c>
      <c r="S14941" s="319" t="s">
        <v>378</v>
      </c>
    </row>
    <row r="14942" spans="18:19" x14ac:dyDescent="0.2">
      <c r="R14942" s="334">
        <v>36115</v>
      </c>
      <c r="S14942" s="319" t="s">
        <v>378</v>
      </c>
    </row>
    <row r="14943" spans="18:19" x14ac:dyDescent="0.2">
      <c r="R14943" s="334">
        <v>36116</v>
      </c>
      <c r="S14943" s="319" t="s">
        <v>378</v>
      </c>
    </row>
    <row r="14944" spans="18:19" x14ac:dyDescent="0.2">
      <c r="R14944" s="334">
        <v>36117</v>
      </c>
      <c r="S14944" s="319" t="s">
        <v>378</v>
      </c>
    </row>
    <row r="14945" spans="18:19" x14ac:dyDescent="0.2">
      <c r="R14945" s="334">
        <v>36118</v>
      </c>
      <c r="S14945" s="319" t="s">
        <v>378</v>
      </c>
    </row>
    <row r="14946" spans="18:19" x14ac:dyDescent="0.2">
      <c r="R14946" s="334">
        <v>36119</v>
      </c>
      <c r="S14946" s="319" t="s">
        <v>378</v>
      </c>
    </row>
    <row r="14947" spans="18:19" x14ac:dyDescent="0.2">
      <c r="R14947" s="334">
        <v>36120</v>
      </c>
      <c r="S14947" s="319" t="s">
        <v>378</v>
      </c>
    </row>
    <row r="14948" spans="18:19" x14ac:dyDescent="0.2">
      <c r="R14948" s="334">
        <v>36121</v>
      </c>
      <c r="S14948" s="319" t="s">
        <v>378</v>
      </c>
    </row>
    <row r="14949" spans="18:19" x14ac:dyDescent="0.2">
      <c r="R14949" s="334">
        <v>36123</v>
      </c>
      <c r="S14949" s="319" t="s">
        <v>378</v>
      </c>
    </row>
    <row r="14950" spans="18:19" x14ac:dyDescent="0.2">
      <c r="R14950" s="334">
        <v>36124</v>
      </c>
      <c r="S14950" s="319" t="s">
        <v>378</v>
      </c>
    </row>
    <row r="14951" spans="18:19" x14ac:dyDescent="0.2">
      <c r="R14951" s="334">
        <v>36125</v>
      </c>
      <c r="S14951" s="319" t="s">
        <v>378</v>
      </c>
    </row>
    <row r="14952" spans="18:19" x14ac:dyDescent="0.2">
      <c r="R14952" s="334">
        <v>36130</v>
      </c>
      <c r="S14952" s="319" t="s">
        <v>378</v>
      </c>
    </row>
    <row r="14953" spans="18:19" x14ac:dyDescent="0.2">
      <c r="R14953" s="334">
        <v>36131</v>
      </c>
      <c r="S14953" s="319" t="s">
        <v>378</v>
      </c>
    </row>
    <row r="14954" spans="18:19" x14ac:dyDescent="0.2">
      <c r="R14954" s="334">
        <v>36132</v>
      </c>
      <c r="S14954" s="319" t="s">
        <v>378</v>
      </c>
    </row>
    <row r="14955" spans="18:19" x14ac:dyDescent="0.2">
      <c r="R14955" s="334">
        <v>36133</v>
      </c>
      <c r="S14955" s="319" t="s">
        <v>378</v>
      </c>
    </row>
    <row r="14956" spans="18:19" x14ac:dyDescent="0.2">
      <c r="R14956" s="334">
        <v>36135</v>
      </c>
      <c r="S14956" s="319" t="s">
        <v>378</v>
      </c>
    </row>
    <row r="14957" spans="18:19" x14ac:dyDescent="0.2">
      <c r="R14957" s="334">
        <v>36140</v>
      </c>
      <c r="S14957" s="319" t="s">
        <v>378</v>
      </c>
    </row>
    <row r="14958" spans="18:19" x14ac:dyDescent="0.2">
      <c r="R14958" s="334">
        <v>36141</v>
      </c>
      <c r="S14958" s="319" t="s">
        <v>378</v>
      </c>
    </row>
    <row r="14959" spans="18:19" x14ac:dyDescent="0.2">
      <c r="R14959" s="334">
        <v>36142</v>
      </c>
      <c r="S14959" s="319" t="s">
        <v>378</v>
      </c>
    </row>
    <row r="14960" spans="18:19" x14ac:dyDescent="0.2">
      <c r="R14960" s="334">
        <v>36177</v>
      </c>
      <c r="S14960" s="319" t="s">
        <v>378</v>
      </c>
    </row>
    <row r="14961" spans="18:19" x14ac:dyDescent="0.2">
      <c r="R14961" s="334">
        <v>36191</v>
      </c>
      <c r="S14961" s="319" t="s">
        <v>378</v>
      </c>
    </row>
    <row r="14962" spans="18:19" x14ac:dyDescent="0.2">
      <c r="R14962" s="334">
        <v>36201</v>
      </c>
      <c r="S14962" s="319" t="s">
        <v>350</v>
      </c>
    </row>
    <row r="14963" spans="18:19" x14ac:dyDescent="0.2">
      <c r="R14963" s="334">
        <v>36202</v>
      </c>
      <c r="S14963" s="319" t="s">
        <v>378</v>
      </c>
    </row>
    <row r="14964" spans="18:19" x14ac:dyDescent="0.2">
      <c r="R14964" s="334">
        <v>36203</v>
      </c>
      <c r="S14964" s="319" t="s">
        <v>378</v>
      </c>
    </row>
    <row r="14965" spans="18:19" x14ac:dyDescent="0.2">
      <c r="R14965" s="334">
        <v>36204</v>
      </c>
      <c r="S14965" s="319" t="s">
        <v>378</v>
      </c>
    </row>
    <row r="14966" spans="18:19" x14ac:dyDescent="0.2">
      <c r="R14966" s="334">
        <v>36205</v>
      </c>
      <c r="S14966" s="319" t="s">
        <v>350</v>
      </c>
    </row>
    <row r="14967" spans="18:19" x14ac:dyDescent="0.2">
      <c r="R14967" s="334">
        <v>36206</v>
      </c>
      <c r="S14967" s="319" t="s">
        <v>350</v>
      </c>
    </row>
    <row r="14968" spans="18:19" x14ac:dyDescent="0.2">
      <c r="R14968" s="334">
        <v>36207</v>
      </c>
      <c r="S14968" s="319" t="s">
        <v>350</v>
      </c>
    </row>
    <row r="14969" spans="18:19" x14ac:dyDescent="0.2">
      <c r="R14969" s="334">
        <v>36210</v>
      </c>
      <c r="S14969" s="319" t="s">
        <v>350</v>
      </c>
    </row>
    <row r="14970" spans="18:19" x14ac:dyDescent="0.2">
      <c r="R14970" s="334">
        <v>36250</v>
      </c>
      <c r="S14970" s="319" t="s">
        <v>350</v>
      </c>
    </row>
    <row r="14971" spans="18:19" x14ac:dyDescent="0.2">
      <c r="R14971" s="334">
        <v>36251</v>
      </c>
      <c r="S14971" s="319" t="s">
        <v>378</v>
      </c>
    </row>
    <row r="14972" spans="18:19" x14ac:dyDescent="0.2">
      <c r="R14972" s="334">
        <v>36253</v>
      </c>
      <c r="S14972" s="319" t="s">
        <v>378</v>
      </c>
    </row>
    <row r="14973" spans="18:19" x14ac:dyDescent="0.2">
      <c r="R14973" s="334">
        <v>36254</v>
      </c>
      <c r="S14973" s="319" t="s">
        <v>378</v>
      </c>
    </row>
    <row r="14974" spans="18:19" x14ac:dyDescent="0.2">
      <c r="R14974" s="334">
        <v>36255</v>
      </c>
      <c r="S14974" s="319" t="s">
        <v>378</v>
      </c>
    </row>
    <row r="14975" spans="18:19" x14ac:dyDescent="0.2">
      <c r="R14975" s="334">
        <v>36256</v>
      </c>
      <c r="S14975" s="319" t="s">
        <v>378</v>
      </c>
    </row>
    <row r="14976" spans="18:19" x14ac:dyDescent="0.2">
      <c r="R14976" s="334">
        <v>36257</v>
      </c>
      <c r="S14976" s="319" t="s">
        <v>378</v>
      </c>
    </row>
    <row r="14977" spans="18:19" x14ac:dyDescent="0.2">
      <c r="R14977" s="334">
        <v>36258</v>
      </c>
      <c r="S14977" s="319" t="s">
        <v>378</v>
      </c>
    </row>
    <row r="14978" spans="18:19" x14ac:dyDescent="0.2">
      <c r="R14978" s="334">
        <v>36260</v>
      </c>
      <c r="S14978" s="319" t="s">
        <v>378</v>
      </c>
    </row>
    <row r="14979" spans="18:19" x14ac:dyDescent="0.2">
      <c r="R14979" s="334">
        <v>36261</v>
      </c>
      <c r="S14979" s="319" t="s">
        <v>378</v>
      </c>
    </row>
    <row r="14980" spans="18:19" x14ac:dyDescent="0.2">
      <c r="R14980" s="334">
        <v>36262</v>
      </c>
      <c r="S14980" s="319" t="s">
        <v>378</v>
      </c>
    </row>
    <row r="14981" spans="18:19" x14ac:dyDescent="0.2">
      <c r="R14981" s="334">
        <v>36263</v>
      </c>
      <c r="S14981" s="319" t="s">
        <v>378</v>
      </c>
    </row>
    <row r="14982" spans="18:19" x14ac:dyDescent="0.2">
      <c r="R14982" s="334">
        <v>36264</v>
      </c>
      <c r="S14982" s="319" t="s">
        <v>378</v>
      </c>
    </row>
    <row r="14983" spans="18:19" x14ac:dyDescent="0.2">
      <c r="R14983" s="334">
        <v>36265</v>
      </c>
      <c r="S14983" s="319" t="s">
        <v>350</v>
      </c>
    </row>
    <row r="14984" spans="18:19" x14ac:dyDescent="0.2">
      <c r="R14984" s="334">
        <v>36266</v>
      </c>
      <c r="S14984" s="319" t="s">
        <v>378</v>
      </c>
    </row>
    <row r="14985" spans="18:19" x14ac:dyDescent="0.2">
      <c r="R14985" s="334">
        <v>36267</v>
      </c>
      <c r="S14985" s="319" t="s">
        <v>378</v>
      </c>
    </row>
    <row r="14986" spans="18:19" x14ac:dyDescent="0.2">
      <c r="R14986" s="334">
        <v>36268</v>
      </c>
      <c r="S14986" s="319" t="s">
        <v>378</v>
      </c>
    </row>
    <row r="14987" spans="18:19" x14ac:dyDescent="0.2">
      <c r="R14987" s="334">
        <v>36269</v>
      </c>
      <c r="S14987" s="319" t="s">
        <v>378</v>
      </c>
    </row>
    <row r="14988" spans="18:19" x14ac:dyDescent="0.2">
      <c r="R14988" s="334">
        <v>36271</v>
      </c>
      <c r="S14988" s="319" t="s">
        <v>350</v>
      </c>
    </row>
    <row r="14989" spans="18:19" x14ac:dyDescent="0.2">
      <c r="R14989" s="334">
        <v>36272</v>
      </c>
      <c r="S14989" s="319" t="s">
        <v>350</v>
      </c>
    </row>
    <row r="14990" spans="18:19" x14ac:dyDescent="0.2">
      <c r="R14990" s="334">
        <v>36273</v>
      </c>
      <c r="S14990" s="319" t="s">
        <v>378</v>
      </c>
    </row>
    <row r="14991" spans="18:19" x14ac:dyDescent="0.2">
      <c r="R14991" s="334">
        <v>36274</v>
      </c>
      <c r="S14991" s="319" t="s">
        <v>378</v>
      </c>
    </row>
    <row r="14992" spans="18:19" x14ac:dyDescent="0.2">
      <c r="R14992" s="334">
        <v>36275</v>
      </c>
      <c r="S14992" s="319" t="s">
        <v>350</v>
      </c>
    </row>
    <row r="14993" spans="18:19" x14ac:dyDescent="0.2">
      <c r="R14993" s="334">
        <v>36276</v>
      </c>
      <c r="S14993" s="319" t="s">
        <v>378</v>
      </c>
    </row>
    <row r="14994" spans="18:19" x14ac:dyDescent="0.2">
      <c r="R14994" s="334">
        <v>36277</v>
      </c>
      <c r="S14994" s="319" t="s">
        <v>350</v>
      </c>
    </row>
    <row r="14995" spans="18:19" x14ac:dyDescent="0.2">
      <c r="R14995" s="334">
        <v>36278</v>
      </c>
      <c r="S14995" s="319" t="s">
        <v>378</v>
      </c>
    </row>
    <row r="14996" spans="18:19" x14ac:dyDescent="0.2">
      <c r="R14996" s="334">
        <v>36279</v>
      </c>
      <c r="S14996" s="319" t="s">
        <v>350</v>
      </c>
    </row>
    <row r="14997" spans="18:19" x14ac:dyDescent="0.2">
      <c r="R14997" s="334">
        <v>36280</v>
      </c>
      <c r="S14997" s="319" t="s">
        <v>378</v>
      </c>
    </row>
    <row r="14998" spans="18:19" x14ac:dyDescent="0.2">
      <c r="R14998" s="334">
        <v>36301</v>
      </c>
      <c r="S14998" s="319" t="s">
        <v>378</v>
      </c>
    </row>
    <row r="14999" spans="18:19" x14ac:dyDescent="0.2">
      <c r="R14999" s="334">
        <v>36302</v>
      </c>
      <c r="S14999" s="319" t="s">
        <v>378</v>
      </c>
    </row>
    <row r="15000" spans="18:19" x14ac:dyDescent="0.2">
      <c r="R15000" s="334">
        <v>36303</v>
      </c>
      <c r="S15000" s="319" t="s">
        <v>378</v>
      </c>
    </row>
    <row r="15001" spans="18:19" x14ac:dyDescent="0.2">
      <c r="R15001" s="334">
        <v>36304</v>
      </c>
      <c r="S15001" s="319" t="s">
        <v>378</v>
      </c>
    </row>
    <row r="15002" spans="18:19" x14ac:dyDescent="0.2">
      <c r="R15002" s="334">
        <v>36305</v>
      </c>
      <c r="S15002" s="319" t="s">
        <v>378</v>
      </c>
    </row>
    <row r="15003" spans="18:19" x14ac:dyDescent="0.2">
      <c r="R15003" s="334">
        <v>36310</v>
      </c>
      <c r="S15003" s="319" t="s">
        <v>378</v>
      </c>
    </row>
    <row r="15004" spans="18:19" x14ac:dyDescent="0.2">
      <c r="R15004" s="334">
        <v>36311</v>
      </c>
      <c r="S15004" s="319" t="s">
        <v>378</v>
      </c>
    </row>
    <row r="15005" spans="18:19" x14ac:dyDescent="0.2">
      <c r="R15005" s="334">
        <v>36312</v>
      </c>
      <c r="S15005" s="319" t="s">
        <v>378</v>
      </c>
    </row>
    <row r="15006" spans="18:19" x14ac:dyDescent="0.2">
      <c r="R15006" s="334">
        <v>36313</v>
      </c>
      <c r="S15006" s="319" t="s">
        <v>378</v>
      </c>
    </row>
    <row r="15007" spans="18:19" x14ac:dyDescent="0.2">
      <c r="R15007" s="334">
        <v>36314</v>
      </c>
      <c r="S15007" s="319" t="s">
        <v>378</v>
      </c>
    </row>
    <row r="15008" spans="18:19" x14ac:dyDescent="0.2">
      <c r="R15008" s="334">
        <v>36316</v>
      </c>
      <c r="S15008" s="319" t="s">
        <v>378</v>
      </c>
    </row>
    <row r="15009" spans="18:19" x14ac:dyDescent="0.2">
      <c r="R15009" s="334">
        <v>36317</v>
      </c>
      <c r="S15009" s="319" t="s">
        <v>378</v>
      </c>
    </row>
    <row r="15010" spans="18:19" x14ac:dyDescent="0.2">
      <c r="R15010" s="334">
        <v>36318</v>
      </c>
      <c r="S15010" s="319" t="s">
        <v>378</v>
      </c>
    </row>
    <row r="15011" spans="18:19" x14ac:dyDescent="0.2">
      <c r="R15011" s="334">
        <v>36319</v>
      </c>
      <c r="S15011" s="319" t="s">
        <v>378</v>
      </c>
    </row>
    <row r="15012" spans="18:19" x14ac:dyDescent="0.2">
      <c r="R15012" s="334">
        <v>36320</v>
      </c>
      <c r="S15012" s="319" t="s">
        <v>378</v>
      </c>
    </row>
    <row r="15013" spans="18:19" x14ac:dyDescent="0.2">
      <c r="R15013" s="334">
        <v>36321</v>
      </c>
      <c r="S15013" s="319" t="s">
        <v>378</v>
      </c>
    </row>
    <row r="15014" spans="18:19" x14ac:dyDescent="0.2">
      <c r="R15014" s="334">
        <v>36322</v>
      </c>
      <c r="S15014" s="319" t="s">
        <v>378</v>
      </c>
    </row>
    <row r="15015" spans="18:19" x14ac:dyDescent="0.2">
      <c r="R15015" s="334">
        <v>36323</v>
      </c>
      <c r="S15015" s="319" t="s">
        <v>378</v>
      </c>
    </row>
    <row r="15016" spans="18:19" x14ac:dyDescent="0.2">
      <c r="R15016" s="334">
        <v>36330</v>
      </c>
      <c r="S15016" s="319" t="s">
        <v>378</v>
      </c>
    </row>
    <row r="15017" spans="18:19" x14ac:dyDescent="0.2">
      <c r="R15017" s="334">
        <v>36331</v>
      </c>
      <c r="S15017" s="319" t="s">
        <v>378</v>
      </c>
    </row>
    <row r="15018" spans="18:19" x14ac:dyDescent="0.2">
      <c r="R15018" s="334">
        <v>36340</v>
      </c>
      <c r="S15018" s="319" t="s">
        <v>378</v>
      </c>
    </row>
    <row r="15019" spans="18:19" x14ac:dyDescent="0.2">
      <c r="R15019" s="334">
        <v>36343</v>
      </c>
      <c r="S15019" s="319" t="s">
        <v>378</v>
      </c>
    </row>
    <row r="15020" spans="18:19" x14ac:dyDescent="0.2">
      <c r="R15020" s="334">
        <v>36344</v>
      </c>
      <c r="S15020" s="319" t="s">
        <v>378</v>
      </c>
    </row>
    <row r="15021" spans="18:19" x14ac:dyDescent="0.2">
      <c r="R15021" s="334">
        <v>36345</v>
      </c>
      <c r="S15021" s="319" t="s">
        <v>378</v>
      </c>
    </row>
    <row r="15022" spans="18:19" x14ac:dyDescent="0.2">
      <c r="R15022" s="334">
        <v>36346</v>
      </c>
      <c r="S15022" s="319" t="s">
        <v>378</v>
      </c>
    </row>
    <row r="15023" spans="18:19" x14ac:dyDescent="0.2">
      <c r="R15023" s="334">
        <v>36349</v>
      </c>
      <c r="S15023" s="319" t="s">
        <v>378</v>
      </c>
    </row>
    <row r="15024" spans="18:19" x14ac:dyDescent="0.2">
      <c r="R15024" s="334">
        <v>36350</v>
      </c>
      <c r="S15024" s="319" t="s">
        <v>378</v>
      </c>
    </row>
    <row r="15025" spans="18:19" x14ac:dyDescent="0.2">
      <c r="R15025" s="334">
        <v>36351</v>
      </c>
      <c r="S15025" s="319" t="s">
        <v>378</v>
      </c>
    </row>
    <row r="15026" spans="18:19" x14ac:dyDescent="0.2">
      <c r="R15026" s="334">
        <v>36352</v>
      </c>
      <c r="S15026" s="319" t="s">
        <v>378</v>
      </c>
    </row>
    <row r="15027" spans="18:19" x14ac:dyDescent="0.2">
      <c r="R15027" s="334">
        <v>36353</v>
      </c>
      <c r="S15027" s="319" t="s">
        <v>378</v>
      </c>
    </row>
    <row r="15028" spans="18:19" x14ac:dyDescent="0.2">
      <c r="R15028" s="334">
        <v>36360</v>
      </c>
      <c r="S15028" s="319" t="s">
        <v>378</v>
      </c>
    </row>
    <row r="15029" spans="18:19" x14ac:dyDescent="0.2">
      <c r="R15029" s="334">
        <v>36361</v>
      </c>
      <c r="S15029" s="319" t="s">
        <v>378</v>
      </c>
    </row>
    <row r="15030" spans="18:19" x14ac:dyDescent="0.2">
      <c r="R15030" s="334">
        <v>36362</v>
      </c>
      <c r="S15030" s="319" t="s">
        <v>378</v>
      </c>
    </row>
    <row r="15031" spans="18:19" x14ac:dyDescent="0.2">
      <c r="R15031" s="334">
        <v>36370</v>
      </c>
      <c r="S15031" s="319" t="s">
        <v>378</v>
      </c>
    </row>
    <row r="15032" spans="18:19" x14ac:dyDescent="0.2">
      <c r="R15032" s="334">
        <v>36371</v>
      </c>
      <c r="S15032" s="319" t="s">
        <v>378</v>
      </c>
    </row>
    <row r="15033" spans="18:19" x14ac:dyDescent="0.2">
      <c r="R15033" s="334">
        <v>36373</v>
      </c>
      <c r="S15033" s="319" t="s">
        <v>378</v>
      </c>
    </row>
    <row r="15034" spans="18:19" x14ac:dyDescent="0.2">
      <c r="R15034" s="334">
        <v>36374</v>
      </c>
      <c r="S15034" s="319" t="s">
        <v>378</v>
      </c>
    </row>
    <row r="15035" spans="18:19" x14ac:dyDescent="0.2">
      <c r="R15035" s="334">
        <v>36375</v>
      </c>
      <c r="S15035" s="319" t="s">
        <v>378</v>
      </c>
    </row>
    <row r="15036" spans="18:19" x14ac:dyDescent="0.2">
      <c r="R15036" s="334">
        <v>36376</v>
      </c>
      <c r="S15036" s="319" t="s">
        <v>378</v>
      </c>
    </row>
    <row r="15037" spans="18:19" x14ac:dyDescent="0.2">
      <c r="R15037" s="334">
        <v>36401</v>
      </c>
      <c r="S15037" s="319" t="s">
        <v>378</v>
      </c>
    </row>
    <row r="15038" spans="18:19" x14ac:dyDescent="0.2">
      <c r="R15038" s="334">
        <v>36420</v>
      </c>
      <c r="S15038" s="319" t="s">
        <v>378</v>
      </c>
    </row>
    <row r="15039" spans="18:19" x14ac:dyDescent="0.2">
      <c r="R15039" s="334">
        <v>36421</v>
      </c>
      <c r="S15039" s="319" t="s">
        <v>378</v>
      </c>
    </row>
    <row r="15040" spans="18:19" x14ac:dyDescent="0.2">
      <c r="R15040" s="334">
        <v>36425</v>
      </c>
      <c r="S15040" s="319" t="s">
        <v>378</v>
      </c>
    </row>
    <row r="15041" spans="18:19" x14ac:dyDescent="0.2">
      <c r="R15041" s="334">
        <v>36426</v>
      </c>
      <c r="S15041" s="319" t="s">
        <v>378</v>
      </c>
    </row>
    <row r="15042" spans="18:19" x14ac:dyDescent="0.2">
      <c r="R15042" s="334">
        <v>36427</v>
      </c>
      <c r="S15042" s="319" t="s">
        <v>378</v>
      </c>
    </row>
    <row r="15043" spans="18:19" x14ac:dyDescent="0.2">
      <c r="R15043" s="334">
        <v>36429</v>
      </c>
      <c r="S15043" s="319" t="s">
        <v>378</v>
      </c>
    </row>
    <row r="15044" spans="18:19" x14ac:dyDescent="0.2">
      <c r="R15044" s="334">
        <v>36432</v>
      </c>
      <c r="S15044" s="319" t="s">
        <v>378</v>
      </c>
    </row>
    <row r="15045" spans="18:19" x14ac:dyDescent="0.2">
      <c r="R15045" s="334">
        <v>36435</v>
      </c>
      <c r="S15045" s="319" t="s">
        <v>378</v>
      </c>
    </row>
    <row r="15046" spans="18:19" x14ac:dyDescent="0.2">
      <c r="R15046" s="334">
        <v>36436</v>
      </c>
      <c r="S15046" s="319" t="s">
        <v>378</v>
      </c>
    </row>
    <row r="15047" spans="18:19" x14ac:dyDescent="0.2">
      <c r="R15047" s="334">
        <v>36439</v>
      </c>
      <c r="S15047" s="319" t="s">
        <v>378</v>
      </c>
    </row>
    <row r="15048" spans="18:19" x14ac:dyDescent="0.2">
      <c r="R15048" s="334">
        <v>36441</v>
      </c>
      <c r="S15048" s="319" t="s">
        <v>378</v>
      </c>
    </row>
    <row r="15049" spans="18:19" x14ac:dyDescent="0.2">
      <c r="R15049" s="334">
        <v>36442</v>
      </c>
      <c r="S15049" s="319" t="s">
        <v>378</v>
      </c>
    </row>
    <row r="15050" spans="18:19" x14ac:dyDescent="0.2">
      <c r="R15050" s="334">
        <v>36444</v>
      </c>
      <c r="S15050" s="319" t="s">
        <v>378</v>
      </c>
    </row>
    <row r="15051" spans="18:19" x14ac:dyDescent="0.2">
      <c r="R15051" s="334">
        <v>36445</v>
      </c>
      <c r="S15051" s="319" t="s">
        <v>378</v>
      </c>
    </row>
    <row r="15052" spans="18:19" x14ac:dyDescent="0.2">
      <c r="R15052" s="334">
        <v>36446</v>
      </c>
      <c r="S15052" s="319" t="s">
        <v>378</v>
      </c>
    </row>
    <row r="15053" spans="18:19" x14ac:dyDescent="0.2">
      <c r="R15053" s="334">
        <v>36449</v>
      </c>
      <c r="S15053" s="319" t="s">
        <v>378</v>
      </c>
    </row>
    <row r="15054" spans="18:19" x14ac:dyDescent="0.2">
      <c r="R15054" s="334">
        <v>36451</v>
      </c>
      <c r="S15054" s="319" t="s">
        <v>378</v>
      </c>
    </row>
    <row r="15055" spans="18:19" x14ac:dyDescent="0.2">
      <c r="R15055" s="334">
        <v>36453</v>
      </c>
      <c r="S15055" s="319" t="s">
        <v>378</v>
      </c>
    </row>
    <row r="15056" spans="18:19" x14ac:dyDescent="0.2">
      <c r="R15056" s="334">
        <v>36454</v>
      </c>
      <c r="S15056" s="319" t="s">
        <v>378</v>
      </c>
    </row>
    <row r="15057" spans="18:19" x14ac:dyDescent="0.2">
      <c r="R15057" s="334">
        <v>36455</v>
      </c>
      <c r="S15057" s="319" t="s">
        <v>378</v>
      </c>
    </row>
    <row r="15058" spans="18:19" x14ac:dyDescent="0.2">
      <c r="R15058" s="334">
        <v>36456</v>
      </c>
      <c r="S15058" s="319" t="s">
        <v>378</v>
      </c>
    </row>
    <row r="15059" spans="18:19" x14ac:dyDescent="0.2">
      <c r="R15059" s="334">
        <v>36457</v>
      </c>
      <c r="S15059" s="319" t="s">
        <v>378</v>
      </c>
    </row>
    <row r="15060" spans="18:19" x14ac:dyDescent="0.2">
      <c r="R15060" s="334">
        <v>36458</v>
      </c>
      <c r="S15060" s="319" t="s">
        <v>378</v>
      </c>
    </row>
    <row r="15061" spans="18:19" x14ac:dyDescent="0.2">
      <c r="R15061" s="334">
        <v>36460</v>
      </c>
      <c r="S15061" s="319" t="s">
        <v>378</v>
      </c>
    </row>
    <row r="15062" spans="18:19" x14ac:dyDescent="0.2">
      <c r="R15062" s="334">
        <v>36461</v>
      </c>
      <c r="S15062" s="319" t="s">
        <v>378</v>
      </c>
    </row>
    <row r="15063" spans="18:19" x14ac:dyDescent="0.2">
      <c r="R15063" s="334">
        <v>36462</v>
      </c>
      <c r="S15063" s="319" t="s">
        <v>378</v>
      </c>
    </row>
    <row r="15064" spans="18:19" x14ac:dyDescent="0.2">
      <c r="R15064" s="334">
        <v>36467</v>
      </c>
      <c r="S15064" s="319" t="s">
        <v>378</v>
      </c>
    </row>
    <row r="15065" spans="18:19" x14ac:dyDescent="0.2">
      <c r="R15065" s="334">
        <v>36470</v>
      </c>
      <c r="S15065" s="319" t="s">
        <v>378</v>
      </c>
    </row>
    <row r="15066" spans="18:19" x14ac:dyDescent="0.2">
      <c r="R15066" s="334">
        <v>36471</v>
      </c>
      <c r="S15066" s="319" t="s">
        <v>378</v>
      </c>
    </row>
    <row r="15067" spans="18:19" x14ac:dyDescent="0.2">
      <c r="R15067" s="334">
        <v>36473</v>
      </c>
      <c r="S15067" s="319" t="s">
        <v>378</v>
      </c>
    </row>
    <row r="15068" spans="18:19" x14ac:dyDescent="0.2">
      <c r="R15068" s="334">
        <v>36474</v>
      </c>
      <c r="S15068" s="319" t="s">
        <v>378</v>
      </c>
    </row>
    <row r="15069" spans="18:19" x14ac:dyDescent="0.2">
      <c r="R15069" s="334">
        <v>36475</v>
      </c>
      <c r="S15069" s="319" t="s">
        <v>378</v>
      </c>
    </row>
    <row r="15070" spans="18:19" x14ac:dyDescent="0.2">
      <c r="R15070" s="334">
        <v>36476</v>
      </c>
      <c r="S15070" s="319" t="s">
        <v>378</v>
      </c>
    </row>
    <row r="15071" spans="18:19" x14ac:dyDescent="0.2">
      <c r="R15071" s="334">
        <v>36477</v>
      </c>
      <c r="S15071" s="319" t="s">
        <v>378</v>
      </c>
    </row>
    <row r="15072" spans="18:19" x14ac:dyDescent="0.2">
      <c r="R15072" s="334">
        <v>36480</v>
      </c>
      <c r="S15072" s="319" t="s">
        <v>378</v>
      </c>
    </row>
    <row r="15073" spans="18:19" x14ac:dyDescent="0.2">
      <c r="R15073" s="334">
        <v>36481</v>
      </c>
      <c r="S15073" s="319" t="s">
        <v>378</v>
      </c>
    </row>
    <row r="15074" spans="18:19" x14ac:dyDescent="0.2">
      <c r="R15074" s="334">
        <v>36482</v>
      </c>
      <c r="S15074" s="319" t="s">
        <v>378</v>
      </c>
    </row>
    <row r="15075" spans="18:19" x14ac:dyDescent="0.2">
      <c r="R15075" s="334">
        <v>36483</v>
      </c>
      <c r="S15075" s="319" t="s">
        <v>378</v>
      </c>
    </row>
    <row r="15076" spans="18:19" x14ac:dyDescent="0.2">
      <c r="R15076" s="334">
        <v>36502</v>
      </c>
      <c r="S15076" s="319" t="s">
        <v>378</v>
      </c>
    </row>
    <row r="15077" spans="18:19" x14ac:dyDescent="0.2">
      <c r="R15077" s="334">
        <v>36503</v>
      </c>
      <c r="S15077" s="319" t="s">
        <v>378</v>
      </c>
    </row>
    <row r="15078" spans="18:19" x14ac:dyDescent="0.2">
      <c r="R15078" s="334">
        <v>36504</v>
      </c>
      <c r="S15078" s="319" t="s">
        <v>378</v>
      </c>
    </row>
    <row r="15079" spans="18:19" x14ac:dyDescent="0.2">
      <c r="R15079" s="334">
        <v>36505</v>
      </c>
      <c r="S15079" s="319" t="s">
        <v>378</v>
      </c>
    </row>
    <row r="15080" spans="18:19" x14ac:dyDescent="0.2">
      <c r="R15080" s="334">
        <v>36507</v>
      </c>
      <c r="S15080" s="319" t="s">
        <v>378</v>
      </c>
    </row>
    <row r="15081" spans="18:19" x14ac:dyDescent="0.2">
      <c r="R15081" s="334">
        <v>36509</v>
      </c>
      <c r="S15081" s="319" t="s">
        <v>378</v>
      </c>
    </row>
    <row r="15082" spans="18:19" x14ac:dyDescent="0.2">
      <c r="R15082" s="334">
        <v>36511</v>
      </c>
      <c r="S15082" s="319" t="s">
        <v>378</v>
      </c>
    </row>
    <row r="15083" spans="18:19" x14ac:dyDescent="0.2">
      <c r="R15083" s="334">
        <v>36512</v>
      </c>
      <c r="S15083" s="319" t="s">
        <v>378</v>
      </c>
    </row>
    <row r="15084" spans="18:19" x14ac:dyDescent="0.2">
      <c r="R15084" s="334">
        <v>36513</v>
      </c>
      <c r="S15084" s="319" t="s">
        <v>378</v>
      </c>
    </row>
    <row r="15085" spans="18:19" x14ac:dyDescent="0.2">
      <c r="R15085" s="334">
        <v>36515</v>
      </c>
      <c r="S15085" s="319" t="s">
        <v>378</v>
      </c>
    </row>
    <row r="15086" spans="18:19" x14ac:dyDescent="0.2">
      <c r="R15086" s="334">
        <v>36518</v>
      </c>
      <c r="S15086" s="319" t="s">
        <v>378</v>
      </c>
    </row>
    <row r="15087" spans="18:19" x14ac:dyDescent="0.2">
      <c r="R15087" s="334">
        <v>36521</v>
      </c>
      <c r="S15087" s="319" t="s">
        <v>378</v>
      </c>
    </row>
    <row r="15088" spans="18:19" x14ac:dyDescent="0.2">
      <c r="R15088" s="334">
        <v>36522</v>
      </c>
      <c r="S15088" s="319" t="s">
        <v>378</v>
      </c>
    </row>
    <row r="15089" spans="18:19" x14ac:dyDescent="0.2">
      <c r="R15089" s="334">
        <v>36523</v>
      </c>
      <c r="S15089" s="319" t="s">
        <v>378</v>
      </c>
    </row>
    <row r="15090" spans="18:19" x14ac:dyDescent="0.2">
      <c r="R15090" s="334">
        <v>36524</v>
      </c>
      <c r="S15090" s="319" t="s">
        <v>378</v>
      </c>
    </row>
    <row r="15091" spans="18:19" x14ac:dyDescent="0.2">
      <c r="R15091" s="334">
        <v>36525</v>
      </c>
      <c r="S15091" s="319" t="s">
        <v>378</v>
      </c>
    </row>
    <row r="15092" spans="18:19" x14ac:dyDescent="0.2">
      <c r="R15092" s="334">
        <v>36526</v>
      </c>
      <c r="S15092" s="319" t="s">
        <v>378</v>
      </c>
    </row>
    <row r="15093" spans="18:19" x14ac:dyDescent="0.2">
      <c r="R15093" s="334">
        <v>36527</v>
      </c>
      <c r="S15093" s="319" t="s">
        <v>378</v>
      </c>
    </row>
    <row r="15094" spans="18:19" x14ac:dyDescent="0.2">
      <c r="R15094" s="334">
        <v>36528</v>
      </c>
      <c r="S15094" s="319" t="s">
        <v>378</v>
      </c>
    </row>
    <row r="15095" spans="18:19" x14ac:dyDescent="0.2">
      <c r="R15095" s="334">
        <v>36529</v>
      </c>
      <c r="S15095" s="319" t="s">
        <v>378</v>
      </c>
    </row>
    <row r="15096" spans="18:19" x14ac:dyDescent="0.2">
      <c r="R15096" s="334">
        <v>36530</v>
      </c>
      <c r="S15096" s="319" t="s">
        <v>378</v>
      </c>
    </row>
    <row r="15097" spans="18:19" x14ac:dyDescent="0.2">
      <c r="R15097" s="334">
        <v>36532</v>
      </c>
      <c r="S15097" s="319" t="s">
        <v>378</v>
      </c>
    </row>
    <row r="15098" spans="18:19" x14ac:dyDescent="0.2">
      <c r="R15098" s="334">
        <v>36533</v>
      </c>
      <c r="S15098" s="319" t="s">
        <v>378</v>
      </c>
    </row>
    <row r="15099" spans="18:19" x14ac:dyDescent="0.2">
      <c r="R15099" s="334">
        <v>36535</v>
      </c>
      <c r="S15099" s="319" t="s">
        <v>378</v>
      </c>
    </row>
    <row r="15100" spans="18:19" x14ac:dyDescent="0.2">
      <c r="R15100" s="334">
        <v>36536</v>
      </c>
      <c r="S15100" s="319" t="s">
        <v>378</v>
      </c>
    </row>
    <row r="15101" spans="18:19" x14ac:dyDescent="0.2">
      <c r="R15101" s="334">
        <v>36538</v>
      </c>
      <c r="S15101" s="319" t="s">
        <v>378</v>
      </c>
    </row>
    <row r="15102" spans="18:19" x14ac:dyDescent="0.2">
      <c r="R15102" s="334">
        <v>36539</v>
      </c>
      <c r="S15102" s="319" t="s">
        <v>378</v>
      </c>
    </row>
    <row r="15103" spans="18:19" x14ac:dyDescent="0.2">
      <c r="R15103" s="334">
        <v>36540</v>
      </c>
      <c r="S15103" s="319" t="s">
        <v>378</v>
      </c>
    </row>
    <row r="15104" spans="18:19" x14ac:dyDescent="0.2">
      <c r="R15104" s="334">
        <v>36541</v>
      </c>
      <c r="S15104" s="319" t="s">
        <v>378</v>
      </c>
    </row>
    <row r="15105" spans="18:19" x14ac:dyDescent="0.2">
      <c r="R15105" s="334">
        <v>36542</v>
      </c>
      <c r="S15105" s="319" t="s">
        <v>378</v>
      </c>
    </row>
    <row r="15106" spans="18:19" x14ac:dyDescent="0.2">
      <c r="R15106" s="334">
        <v>36543</v>
      </c>
      <c r="S15106" s="319" t="s">
        <v>378</v>
      </c>
    </row>
    <row r="15107" spans="18:19" x14ac:dyDescent="0.2">
      <c r="R15107" s="334">
        <v>36544</v>
      </c>
      <c r="S15107" s="319" t="s">
        <v>378</v>
      </c>
    </row>
    <row r="15108" spans="18:19" x14ac:dyDescent="0.2">
      <c r="R15108" s="334">
        <v>36545</v>
      </c>
      <c r="S15108" s="319" t="s">
        <v>378</v>
      </c>
    </row>
    <row r="15109" spans="18:19" x14ac:dyDescent="0.2">
      <c r="R15109" s="334">
        <v>36547</v>
      </c>
      <c r="S15109" s="319" t="s">
        <v>378</v>
      </c>
    </row>
    <row r="15110" spans="18:19" x14ac:dyDescent="0.2">
      <c r="R15110" s="334">
        <v>36548</v>
      </c>
      <c r="S15110" s="319" t="s">
        <v>378</v>
      </c>
    </row>
    <row r="15111" spans="18:19" x14ac:dyDescent="0.2">
      <c r="R15111" s="334">
        <v>36549</v>
      </c>
      <c r="S15111" s="319" t="s">
        <v>378</v>
      </c>
    </row>
    <row r="15112" spans="18:19" x14ac:dyDescent="0.2">
      <c r="R15112" s="334">
        <v>36550</v>
      </c>
      <c r="S15112" s="319" t="s">
        <v>378</v>
      </c>
    </row>
    <row r="15113" spans="18:19" x14ac:dyDescent="0.2">
      <c r="R15113" s="334">
        <v>36551</v>
      </c>
      <c r="S15113" s="319" t="s">
        <v>378</v>
      </c>
    </row>
    <row r="15114" spans="18:19" x14ac:dyDescent="0.2">
      <c r="R15114" s="334">
        <v>36553</v>
      </c>
      <c r="S15114" s="319" t="s">
        <v>378</v>
      </c>
    </row>
    <row r="15115" spans="18:19" x14ac:dyDescent="0.2">
      <c r="R15115" s="334">
        <v>36555</v>
      </c>
      <c r="S15115" s="319" t="s">
        <v>378</v>
      </c>
    </row>
    <row r="15116" spans="18:19" x14ac:dyDescent="0.2">
      <c r="R15116" s="334">
        <v>36556</v>
      </c>
      <c r="S15116" s="319" t="s">
        <v>378</v>
      </c>
    </row>
    <row r="15117" spans="18:19" x14ac:dyDescent="0.2">
      <c r="R15117" s="334">
        <v>36558</v>
      </c>
      <c r="S15117" s="319" t="s">
        <v>378</v>
      </c>
    </row>
    <row r="15118" spans="18:19" x14ac:dyDescent="0.2">
      <c r="R15118" s="334">
        <v>36559</v>
      </c>
      <c r="S15118" s="319" t="s">
        <v>378</v>
      </c>
    </row>
    <row r="15119" spans="18:19" x14ac:dyDescent="0.2">
      <c r="R15119" s="334">
        <v>36560</v>
      </c>
      <c r="S15119" s="319" t="s">
        <v>378</v>
      </c>
    </row>
    <row r="15120" spans="18:19" x14ac:dyDescent="0.2">
      <c r="R15120" s="334">
        <v>36561</v>
      </c>
      <c r="S15120" s="319" t="s">
        <v>378</v>
      </c>
    </row>
    <row r="15121" spans="18:19" x14ac:dyDescent="0.2">
      <c r="R15121" s="334">
        <v>36562</v>
      </c>
      <c r="S15121" s="319" t="s">
        <v>378</v>
      </c>
    </row>
    <row r="15122" spans="18:19" x14ac:dyDescent="0.2">
      <c r="R15122" s="334">
        <v>36564</v>
      </c>
      <c r="S15122" s="319" t="s">
        <v>378</v>
      </c>
    </row>
    <row r="15123" spans="18:19" x14ac:dyDescent="0.2">
      <c r="R15123" s="334">
        <v>36567</v>
      </c>
      <c r="S15123" s="319" t="s">
        <v>378</v>
      </c>
    </row>
    <row r="15124" spans="18:19" x14ac:dyDescent="0.2">
      <c r="R15124" s="334">
        <v>36568</v>
      </c>
      <c r="S15124" s="319" t="s">
        <v>378</v>
      </c>
    </row>
    <row r="15125" spans="18:19" x14ac:dyDescent="0.2">
      <c r="R15125" s="334">
        <v>36569</v>
      </c>
      <c r="S15125" s="319" t="s">
        <v>378</v>
      </c>
    </row>
    <row r="15126" spans="18:19" x14ac:dyDescent="0.2">
      <c r="R15126" s="334">
        <v>36571</v>
      </c>
      <c r="S15126" s="319" t="s">
        <v>378</v>
      </c>
    </row>
    <row r="15127" spans="18:19" x14ac:dyDescent="0.2">
      <c r="R15127" s="334">
        <v>36572</v>
      </c>
      <c r="S15127" s="319" t="s">
        <v>378</v>
      </c>
    </row>
    <row r="15128" spans="18:19" x14ac:dyDescent="0.2">
      <c r="R15128" s="334">
        <v>36574</v>
      </c>
      <c r="S15128" s="319" t="s">
        <v>378</v>
      </c>
    </row>
    <row r="15129" spans="18:19" x14ac:dyDescent="0.2">
      <c r="R15129" s="334">
        <v>36575</v>
      </c>
      <c r="S15129" s="319" t="s">
        <v>378</v>
      </c>
    </row>
    <row r="15130" spans="18:19" x14ac:dyDescent="0.2">
      <c r="R15130" s="334">
        <v>36576</v>
      </c>
      <c r="S15130" s="319" t="s">
        <v>378</v>
      </c>
    </row>
    <row r="15131" spans="18:19" x14ac:dyDescent="0.2">
      <c r="R15131" s="334">
        <v>36577</v>
      </c>
      <c r="S15131" s="319" t="s">
        <v>378</v>
      </c>
    </row>
    <row r="15132" spans="18:19" x14ac:dyDescent="0.2">
      <c r="R15132" s="334">
        <v>36578</v>
      </c>
      <c r="S15132" s="319" t="s">
        <v>378</v>
      </c>
    </row>
    <row r="15133" spans="18:19" x14ac:dyDescent="0.2">
      <c r="R15133" s="334">
        <v>36579</v>
      </c>
      <c r="S15133" s="319" t="s">
        <v>378</v>
      </c>
    </row>
    <row r="15134" spans="18:19" x14ac:dyDescent="0.2">
      <c r="R15134" s="334">
        <v>36580</v>
      </c>
      <c r="S15134" s="319" t="s">
        <v>378</v>
      </c>
    </row>
    <row r="15135" spans="18:19" x14ac:dyDescent="0.2">
      <c r="R15135" s="334">
        <v>36581</v>
      </c>
      <c r="S15135" s="319" t="s">
        <v>378</v>
      </c>
    </row>
    <row r="15136" spans="18:19" x14ac:dyDescent="0.2">
      <c r="R15136" s="334">
        <v>36582</v>
      </c>
      <c r="S15136" s="319" t="s">
        <v>378</v>
      </c>
    </row>
    <row r="15137" spans="18:19" x14ac:dyDescent="0.2">
      <c r="R15137" s="334">
        <v>36583</v>
      </c>
      <c r="S15137" s="319" t="s">
        <v>378</v>
      </c>
    </row>
    <row r="15138" spans="18:19" x14ac:dyDescent="0.2">
      <c r="R15138" s="334">
        <v>36584</v>
      </c>
      <c r="S15138" s="319" t="s">
        <v>378</v>
      </c>
    </row>
    <row r="15139" spans="18:19" x14ac:dyDescent="0.2">
      <c r="R15139" s="334">
        <v>36585</v>
      </c>
      <c r="S15139" s="319" t="s">
        <v>378</v>
      </c>
    </row>
    <row r="15140" spans="18:19" x14ac:dyDescent="0.2">
      <c r="R15140" s="334">
        <v>36587</v>
      </c>
      <c r="S15140" s="319" t="s">
        <v>378</v>
      </c>
    </row>
    <row r="15141" spans="18:19" x14ac:dyDescent="0.2">
      <c r="R15141" s="334">
        <v>36590</v>
      </c>
      <c r="S15141" s="319" t="s">
        <v>378</v>
      </c>
    </row>
    <row r="15142" spans="18:19" x14ac:dyDescent="0.2">
      <c r="R15142" s="334">
        <v>36601</v>
      </c>
      <c r="S15142" s="319" t="s">
        <v>378</v>
      </c>
    </row>
    <row r="15143" spans="18:19" x14ac:dyDescent="0.2">
      <c r="R15143" s="334">
        <v>36602</v>
      </c>
      <c r="S15143" s="319" t="s">
        <v>378</v>
      </c>
    </row>
    <row r="15144" spans="18:19" x14ac:dyDescent="0.2">
      <c r="R15144" s="334">
        <v>36603</v>
      </c>
      <c r="S15144" s="319" t="s">
        <v>378</v>
      </c>
    </row>
    <row r="15145" spans="18:19" x14ac:dyDescent="0.2">
      <c r="R15145" s="334">
        <v>36604</v>
      </c>
      <c r="S15145" s="319" t="s">
        <v>378</v>
      </c>
    </row>
    <row r="15146" spans="18:19" x14ac:dyDescent="0.2">
      <c r="R15146" s="334">
        <v>36605</v>
      </c>
      <c r="S15146" s="319" t="s">
        <v>378</v>
      </c>
    </row>
    <row r="15147" spans="18:19" x14ac:dyDescent="0.2">
      <c r="R15147" s="334">
        <v>36606</v>
      </c>
      <c r="S15147" s="319" t="s">
        <v>378</v>
      </c>
    </row>
    <row r="15148" spans="18:19" x14ac:dyDescent="0.2">
      <c r="R15148" s="334">
        <v>36607</v>
      </c>
      <c r="S15148" s="319" t="s">
        <v>378</v>
      </c>
    </row>
    <row r="15149" spans="18:19" x14ac:dyDescent="0.2">
      <c r="R15149" s="334">
        <v>36608</v>
      </c>
      <c r="S15149" s="319" t="s">
        <v>378</v>
      </c>
    </row>
    <row r="15150" spans="18:19" x14ac:dyDescent="0.2">
      <c r="R15150" s="334">
        <v>36609</v>
      </c>
      <c r="S15150" s="319" t="s">
        <v>378</v>
      </c>
    </row>
    <row r="15151" spans="18:19" x14ac:dyDescent="0.2">
      <c r="R15151" s="334">
        <v>36610</v>
      </c>
      <c r="S15151" s="319" t="s">
        <v>378</v>
      </c>
    </row>
    <row r="15152" spans="18:19" x14ac:dyDescent="0.2">
      <c r="R15152" s="334">
        <v>36611</v>
      </c>
      <c r="S15152" s="319" t="s">
        <v>378</v>
      </c>
    </row>
    <row r="15153" spans="18:19" x14ac:dyDescent="0.2">
      <c r="R15153" s="334">
        <v>36612</v>
      </c>
      <c r="S15153" s="319" t="s">
        <v>378</v>
      </c>
    </row>
    <row r="15154" spans="18:19" x14ac:dyDescent="0.2">
      <c r="R15154" s="334">
        <v>36613</v>
      </c>
      <c r="S15154" s="319" t="s">
        <v>378</v>
      </c>
    </row>
    <row r="15155" spans="18:19" x14ac:dyDescent="0.2">
      <c r="R15155" s="334">
        <v>36615</v>
      </c>
      <c r="S15155" s="319" t="s">
        <v>378</v>
      </c>
    </row>
    <row r="15156" spans="18:19" x14ac:dyDescent="0.2">
      <c r="R15156" s="334">
        <v>36616</v>
      </c>
      <c r="S15156" s="319" t="s">
        <v>378</v>
      </c>
    </row>
    <row r="15157" spans="18:19" x14ac:dyDescent="0.2">
      <c r="R15157" s="334">
        <v>36617</v>
      </c>
      <c r="S15157" s="319" t="s">
        <v>378</v>
      </c>
    </row>
    <row r="15158" spans="18:19" x14ac:dyDescent="0.2">
      <c r="R15158" s="334">
        <v>36618</v>
      </c>
      <c r="S15158" s="319" t="s">
        <v>378</v>
      </c>
    </row>
    <row r="15159" spans="18:19" x14ac:dyDescent="0.2">
      <c r="R15159" s="334">
        <v>36619</v>
      </c>
      <c r="S15159" s="319" t="s">
        <v>378</v>
      </c>
    </row>
    <row r="15160" spans="18:19" x14ac:dyDescent="0.2">
      <c r="R15160" s="334">
        <v>36625</v>
      </c>
      <c r="S15160" s="319" t="s">
        <v>378</v>
      </c>
    </row>
    <row r="15161" spans="18:19" x14ac:dyDescent="0.2">
      <c r="R15161" s="334">
        <v>36628</v>
      </c>
      <c r="S15161" s="319" t="s">
        <v>378</v>
      </c>
    </row>
    <row r="15162" spans="18:19" x14ac:dyDescent="0.2">
      <c r="R15162" s="334">
        <v>36633</v>
      </c>
      <c r="S15162" s="319" t="s">
        <v>378</v>
      </c>
    </row>
    <row r="15163" spans="18:19" x14ac:dyDescent="0.2">
      <c r="R15163" s="334">
        <v>36640</v>
      </c>
      <c r="S15163" s="319" t="s">
        <v>378</v>
      </c>
    </row>
    <row r="15164" spans="18:19" x14ac:dyDescent="0.2">
      <c r="R15164" s="334">
        <v>36652</v>
      </c>
      <c r="S15164" s="319" t="s">
        <v>378</v>
      </c>
    </row>
    <row r="15165" spans="18:19" x14ac:dyDescent="0.2">
      <c r="R15165" s="334">
        <v>36660</v>
      </c>
      <c r="S15165" s="319" t="s">
        <v>378</v>
      </c>
    </row>
    <row r="15166" spans="18:19" x14ac:dyDescent="0.2">
      <c r="R15166" s="334">
        <v>36663</v>
      </c>
      <c r="S15166" s="319" t="s">
        <v>378</v>
      </c>
    </row>
    <row r="15167" spans="18:19" x14ac:dyDescent="0.2">
      <c r="R15167" s="334">
        <v>36670</v>
      </c>
      <c r="S15167" s="319" t="s">
        <v>378</v>
      </c>
    </row>
    <row r="15168" spans="18:19" x14ac:dyDescent="0.2">
      <c r="R15168" s="334">
        <v>36671</v>
      </c>
      <c r="S15168" s="319" t="s">
        <v>378</v>
      </c>
    </row>
    <row r="15169" spans="18:19" x14ac:dyDescent="0.2">
      <c r="R15169" s="334">
        <v>36675</v>
      </c>
      <c r="S15169" s="319" t="s">
        <v>378</v>
      </c>
    </row>
    <row r="15170" spans="18:19" x14ac:dyDescent="0.2">
      <c r="R15170" s="334">
        <v>36685</v>
      </c>
      <c r="S15170" s="319" t="s">
        <v>378</v>
      </c>
    </row>
    <row r="15171" spans="18:19" x14ac:dyDescent="0.2">
      <c r="R15171" s="334">
        <v>36688</v>
      </c>
      <c r="S15171" s="319" t="s">
        <v>378</v>
      </c>
    </row>
    <row r="15172" spans="18:19" x14ac:dyDescent="0.2">
      <c r="R15172" s="334">
        <v>36689</v>
      </c>
      <c r="S15172" s="319" t="s">
        <v>378</v>
      </c>
    </row>
    <row r="15173" spans="18:19" x14ac:dyDescent="0.2">
      <c r="R15173" s="334">
        <v>36691</v>
      </c>
      <c r="S15173" s="319" t="s">
        <v>378</v>
      </c>
    </row>
    <row r="15174" spans="18:19" x14ac:dyDescent="0.2">
      <c r="R15174" s="334">
        <v>36693</v>
      </c>
      <c r="S15174" s="319" t="s">
        <v>378</v>
      </c>
    </row>
    <row r="15175" spans="18:19" x14ac:dyDescent="0.2">
      <c r="R15175" s="334">
        <v>36695</v>
      </c>
      <c r="S15175" s="319" t="s">
        <v>378</v>
      </c>
    </row>
    <row r="15176" spans="18:19" x14ac:dyDescent="0.2">
      <c r="R15176" s="334">
        <v>36701</v>
      </c>
      <c r="S15176" s="319" t="s">
        <v>378</v>
      </c>
    </row>
    <row r="15177" spans="18:19" x14ac:dyDescent="0.2">
      <c r="R15177" s="334">
        <v>36702</v>
      </c>
      <c r="S15177" s="319" t="s">
        <v>378</v>
      </c>
    </row>
    <row r="15178" spans="18:19" x14ac:dyDescent="0.2">
      <c r="R15178" s="334">
        <v>36703</v>
      </c>
      <c r="S15178" s="319" t="s">
        <v>378</v>
      </c>
    </row>
    <row r="15179" spans="18:19" x14ac:dyDescent="0.2">
      <c r="R15179" s="334">
        <v>36720</v>
      </c>
      <c r="S15179" s="319" t="s">
        <v>378</v>
      </c>
    </row>
    <row r="15180" spans="18:19" x14ac:dyDescent="0.2">
      <c r="R15180" s="334">
        <v>36721</v>
      </c>
      <c r="S15180" s="319" t="s">
        <v>378</v>
      </c>
    </row>
    <row r="15181" spans="18:19" x14ac:dyDescent="0.2">
      <c r="R15181" s="334">
        <v>36722</v>
      </c>
      <c r="S15181" s="319" t="s">
        <v>378</v>
      </c>
    </row>
    <row r="15182" spans="18:19" x14ac:dyDescent="0.2">
      <c r="R15182" s="334">
        <v>36723</v>
      </c>
      <c r="S15182" s="319" t="s">
        <v>378</v>
      </c>
    </row>
    <row r="15183" spans="18:19" x14ac:dyDescent="0.2">
      <c r="R15183" s="334">
        <v>36726</v>
      </c>
      <c r="S15183" s="319" t="s">
        <v>378</v>
      </c>
    </row>
    <row r="15184" spans="18:19" x14ac:dyDescent="0.2">
      <c r="R15184" s="334">
        <v>36727</v>
      </c>
      <c r="S15184" s="319" t="s">
        <v>378</v>
      </c>
    </row>
    <row r="15185" spans="18:19" x14ac:dyDescent="0.2">
      <c r="R15185" s="334">
        <v>36728</v>
      </c>
      <c r="S15185" s="319" t="s">
        <v>378</v>
      </c>
    </row>
    <row r="15186" spans="18:19" x14ac:dyDescent="0.2">
      <c r="R15186" s="334">
        <v>36732</v>
      </c>
      <c r="S15186" s="319" t="s">
        <v>378</v>
      </c>
    </row>
    <row r="15187" spans="18:19" x14ac:dyDescent="0.2">
      <c r="R15187" s="334">
        <v>36736</v>
      </c>
      <c r="S15187" s="319" t="s">
        <v>378</v>
      </c>
    </row>
    <row r="15188" spans="18:19" x14ac:dyDescent="0.2">
      <c r="R15188" s="334">
        <v>36738</v>
      </c>
      <c r="S15188" s="319" t="s">
        <v>378</v>
      </c>
    </row>
    <row r="15189" spans="18:19" x14ac:dyDescent="0.2">
      <c r="R15189" s="334">
        <v>36740</v>
      </c>
      <c r="S15189" s="319" t="s">
        <v>378</v>
      </c>
    </row>
    <row r="15190" spans="18:19" x14ac:dyDescent="0.2">
      <c r="R15190" s="334">
        <v>36741</v>
      </c>
      <c r="S15190" s="319" t="s">
        <v>378</v>
      </c>
    </row>
    <row r="15191" spans="18:19" x14ac:dyDescent="0.2">
      <c r="R15191" s="334">
        <v>36742</v>
      </c>
      <c r="S15191" s="319" t="s">
        <v>378</v>
      </c>
    </row>
    <row r="15192" spans="18:19" x14ac:dyDescent="0.2">
      <c r="R15192" s="334">
        <v>36744</v>
      </c>
      <c r="S15192" s="319" t="s">
        <v>378</v>
      </c>
    </row>
    <row r="15193" spans="18:19" x14ac:dyDescent="0.2">
      <c r="R15193" s="334">
        <v>36745</v>
      </c>
      <c r="S15193" s="319" t="s">
        <v>378</v>
      </c>
    </row>
    <row r="15194" spans="18:19" x14ac:dyDescent="0.2">
      <c r="R15194" s="334">
        <v>36748</v>
      </c>
      <c r="S15194" s="319" t="s">
        <v>378</v>
      </c>
    </row>
    <row r="15195" spans="18:19" x14ac:dyDescent="0.2">
      <c r="R15195" s="334">
        <v>36749</v>
      </c>
      <c r="S15195" s="319" t="s">
        <v>378</v>
      </c>
    </row>
    <row r="15196" spans="18:19" x14ac:dyDescent="0.2">
      <c r="R15196" s="334">
        <v>36750</v>
      </c>
      <c r="S15196" s="319" t="s">
        <v>378</v>
      </c>
    </row>
    <row r="15197" spans="18:19" x14ac:dyDescent="0.2">
      <c r="R15197" s="334">
        <v>36751</v>
      </c>
      <c r="S15197" s="319" t="s">
        <v>378</v>
      </c>
    </row>
    <row r="15198" spans="18:19" x14ac:dyDescent="0.2">
      <c r="R15198" s="334">
        <v>36752</v>
      </c>
      <c r="S15198" s="319" t="s">
        <v>378</v>
      </c>
    </row>
    <row r="15199" spans="18:19" x14ac:dyDescent="0.2">
      <c r="R15199" s="334">
        <v>36753</v>
      </c>
      <c r="S15199" s="319" t="s">
        <v>378</v>
      </c>
    </row>
    <row r="15200" spans="18:19" x14ac:dyDescent="0.2">
      <c r="R15200" s="334">
        <v>36754</v>
      </c>
      <c r="S15200" s="319" t="s">
        <v>378</v>
      </c>
    </row>
    <row r="15201" spans="18:19" x14ac:dyDescent="0.2">
      <c r="R15201" s="334">
        <v>36756</v>
      </c>
      <c r="S15201" s="319" t="s">
        <v>378</v>
      </c>
    </row>
    <row r="15202" spans="18:19" x14ac:dyDescent="0.2">
      <c r="R15202" s="334">
        <v>36758</v>
      </c>
      <c r="S15202" s="319" t="s">
        <v>378</v>
      </c>
    </row>
    <row r="15203" spans="18:19" x14ac:dyDescent="0.2">
      <c r="R15203" s="334">
        <v>36759</v>
      </c>
      <c r="S15203" s="319" t="s">
        <v>378</v>
      </c>
    </row>
    <row r="15204" spans="18:19" x14ac:dyDescent="0.2">
      <c r="R15204" s="334">
        <v>36761</v>
      </c>
      <c r="S15204" s="319" t="s">
        <v>378</v>
      </c>
    </row>
    <row r="15205" spans="18:19" x14ac:dyDescent="0.2">
      <c r="R15205" s="334">
        <v>36762</v>
      </c>
      <c r="S15205" s="319" t="s">
        <v>378</v>
      </c>
    </row>
    <row r="15206" spans="18:19" x14ac:dyDescent="0.2">
      <c r="R15206" s="334">
        <v>36763</v>
      </c>
      <c r="S15206" s="319" t="s">
        <v>378</v>
      </c>
    </row>
    <row r="15207" spans="18:19" x14ac:dyDescent="0.2">
      <c r="R15207" s="334">
        <v>36764</v>
      </c>
      <c r="S15207" s="319" t="s">
        <v>378</v>
      </c>
    </row>
    <row r="15208" spans="18:19" x14ac:dyDescent="0.2">
      <c r="R15208" s="334">
        <v>36765</v>
      </c>
      <c r="S15208" s="319" t="s">
        <v>378</v>
      </c>
    </row>
    <row r="15209" spans="18:19" x14ac:dyDescent="0.2">
      <c r="R15209" s="334">
        <v>36766</v>
      </c>
      <c r="S15209" s="319" t="s">
        <v>378</v>
      </c>
    </row>
    <row r="15210" spans="18:19" x14ac:dyDescent="0.2">
      <c r="R15210" s="334">
        <v>36767</v>
      </c>
      <c r="S15210" s="319" t="s">
        <v>378</v>
      </c>
    </row>
    <row r="15211" spans="18:19" x14ac:dyDescent="0.2">
      <c r="R15211" s="334">
        <v>36768</v>
      </c>
      <c r="S15211" s="319" t="s">
        <v>378</v>
      </c>
    </row>
    <row r="15212" spans="18:19" x14ac:dyDescent="0.2">
      <c r="R15212" s="334">
        <v>36769</v>
      </c>
      <c r="S15212" s="319" t="s">
        <v>378</v>
      </c>
    </row>
    <row r="15213" spans="18:19" x14ac:dyDescent="0.2">
      <c r="R15213" s="334">
        <v>36773</v>
      </c>
      <c r="S15213" s="319" t="s">
        <v>378</v>
      </c>
    </row>
    <row r="15214" spans="18:19" x14ac:dyDescent="0.2">
      <c r="R15214" s="334">
        <v>36775</v>
      </c>
      <c r="S15214" s="319" t="s">
        <v>378</v>
      </c>
    </row>
    <row r="15215" spans="18:19" x14ac:dyDescent="0.2">
      <c r="R15215" s="334">
        <v>36776</v>
      </c>
      <c r="S15215" s="319" t="s">
        <v>378</v>
      </c>
    </row>
    <row r="15216" spans="18:19" x14ac:dyDescent="0.2">
      <c r="R15216" s="334">
        <v>36782</v>
      </c>
      <c r="S15216" s="319" t="s">
        <v>378</v>
      </c>
    </row>
    <row r="15217" spans="18:19" x14ac:dyDescent="0.2">
      <c r="R15217" s="334">
        <v>36783</v>
      </c>
      <c r="S15217" s="319" t="s">
        <v>378</v>
      </c>
    </row>
    <row r="15218" spans="18:19" x14ac:dyDescent="0.2">
      <c r="R15218" s="334">
        <v>36784</v>
      </c>
      <c r="S15218" s="319" t="s">
        <v>378</v>
      </c>
    </row>
    <row r="15219" spans="18:19" x14ac:dyDescent="0.2">
      <c r="R15219" s="334">
        <v>36785</v>
      </c>
      <c r="S15219" s="319" t="s">
        <v>378</v>
      </c>
    </row>
    <row r="15220" spans="18:19" x14ac:dyDescent="0.2">
      <c r="R15220" s="334">
        <v>36786</v>
      </c>
      <c r="S15220" s="319" t="s">
        <v>378</v>
      </c>
    </row>
    <row r="15221" spans="18:19" x14ac:dyDescent="0.2">
      <c r="R15221" s="334">
        <v>36790</v>
      </c>
      <c r="S15221" s="319" t="s">
        <v>378</v>
      </c>
    </row>
    <row r="15222" spans="18:19" x14ac:dyDescent="0.2">
      <c r="R15222" s="334">
        <v>36792</v>
      </c>
      <c r="S15222" s="319" t="s">
        <v>378</v>
      </c>
    </row>
    <row r="15223" spans="18:19" x14ac:dyDescent="0.2">
      <c r="R15223" s="334">
        <v>36793</v>
      </c>
      <c r="S15223" s="319" t="s">
        <v>378</v>
      </c>
    </row>
    <row r="15224" spans="18:19" x14ac:dyDescent="0.2">
      <c r="R15224" s="334">
        <v>36801</v>
      </c>
      <c r="S15224" s="319" t="s">
        <v>378</v>
      </c>
    </row>
    <row r="15225" spans="18:19" x14ac:dyDescent="0.2">
      <c r="R15225" s="334">
        <v>36802</v>
      </c>
      <c r="S15225" s="319" t="s">
        <v>378</v>
      </c>
    </row>
    <row r="15226" spans="18:19" x14ac:dyDescent="0.2">
      <c r="R15226" s="334">
        <v>36803</v>
      </c>
      <c r="S15226" s="319" t="s">
        <v>378</v>
      </c>
    </row>
    <row r="15227" spans="18:19" x14ac:dyDescent="0.2">
      <c r="R15227" s="334">
        <v>36804</v>
      </c>
      <c r="S15227" s="319" t="s">
        <v>378</v>
      </c>
    </row>
    <row r="15228" spans="18:19" x14ac:dyDescent="0.2">
      <c r="R15228" s="334">
        <v>36830</v>
      </c>
      <c r="S15228" s="319" t="s">
        <v>378</v>
      </c>
    </row>
    <row r="15229" spans="18:19" x14ac:dyDescent="0.2">
      <c r="R15229" s="334">
        <v>36831</v>
      </c>
      <c r="S15229" s="319" t="s">
        <v>378</v>
      </c>
    </row>
    <row r="15230" spans="18:19" x14ac:dyDescent="0.2">
      <c r="R15230" s="334">
        <v>36832</v>
      </c>
      <c r="S15230" s="319" t="s">
        <v>378</v>
      </c>
    </row>
    <row r="15231" spans="18:19" x14ac:dyDescent="0.2">
      <c r="R15231" s="334">
        <v>36849</v>
      </c>
      <c r="S15231" s="319" t="s">
        <v>378</v>
      </c>
    </row>
    <row r="15232" spans="18:19" x14ac:dyDescent="0.2">
      <c r="R15232" s="334">
        <v>36850</v>
      </c>
      <c r="S15232" s="319" t="s">
        <v>378</v>
      </c>
    </row>
    <row r="15233" spans="18:19" x14ac:dyDescent="0.2">
      <c r="R15233" s="334">
        <v>36851</v>
      </c>
      <c r="S15233" s="319" t="s">
        <v>378</v>
      </c>
    </row>
    <row r="15234" spans="18:19" x14ac:dyDescent="0.2">
      <c r="R15234" s="334">
        <v>36852</v>
      </c>
      <c r="S15234" s="319" t="s">
        <v>378</v>
      </c>
    </row>
    <row r="15235" spans="18:19" x14ac:dyDescent="0.2">
      <c r="R15235" s="334">
        <v>36853</v>
      </c>
      <c r="S15235" s="319" t="s">
        <v>378</v>
      </c>
    </row>
    <row r="15236" spans="18:19" x14ac:dyDescent="0.2">
      <c r="R15236" s="334">
        <v>36854</v>
      </c>
      <c r="S15236" s="319" t="s">
        <v>378</v>
      </c>
    </row>
    <row r="15237" spans="18:19" x14ac:dyDescent="0.2">
      <c r="R15237" s="334">
        <v>36855</v>
      </c>
      <c r="S15237" s="319" t="s">
        <v>378</v>
      </c>
    </row>
    <row r="15238" spans="18:19" x14ac:dyDescent="0.2">
      <c r="R15238" s="334">
        <v>36856</v>
      </c>
      <c r="S15238" s="319" t="s">
        <v>378</v>
      </c>
    </row>
    <row r="15239" spans="18:19" x14ac:dyDescent="0.2">
      <c r="R15239" s="334">
        <v>36858</v>
      </c>
      <c r="S15239" s="319" t="s">
        <v>378</v>
      </c>
    </row>
    <row r="15240" spans="18:19" x14ac:dyDescent="0.2">
      <c r="R15240" s="334">
        <v>36860</v>
      </c>
      <c r="S15240" s="319" t="s">
        <v>378</v>
      </c>
    </row>
    <row r="15241" spans="18:19" x14ac:dyDescent="0.2">
      <c r="R15241" s="334">
        <v>36861</v>
      </c>
      <c r="S15241" s="319" t="s">
        <v>378</v>
      </c>
    </row>
    <row r="15242" spans="18:19" x14ac:dyDescent="0.2">
      <c r="R15242" s="334">
        <v>36862</v>
      </c>
      <c r="S15242" s="319" t="s">
        <v>378</v>
      </c>
    </row>
    <row r="15243" spans="18:19" x14ac:dyDescent="0.2">
      <c r="R15243" s="334">
        <v>36863</v>
      </c>
      <c r="S15243" s="319" t="s">
        <v>378</v>
      </c>
    </row>
    <row r="15244" spans="18:19" x14ac:dyDescent="0.2">
      <c r="R15244" s="334">
        <v>36865</v>
      </c>
      <c r="S15244" s="319" t="s">
        <v>378</v>
      </c>
    </row>
    <row r="15245" spans="18:19" x14ac:dyDescent="0.2">
      <c r="R15245" s="334">
        <v>36866</v>
      </c>
      <c r="S15245" s="319" t="s">
        <v>378</v>
      </c>
    </row>
    <row r="15246" spans="18:19" x14ac:dyDescent="0.2">
      <c r="R15246" s="334">
        <v>36867</v>
      </c>
      <c r="S15246" s="319" t="s">
        <v>378</v>
      </c>
    </row>
    <row r="15247" spans="18:19" x14ac:dyDescent="0.2">
      <c r="R15247" s="334">
        <v>36868</v>
      </c>
      <c r="S15247" s="319" t="s">
        <v>378</v>
      </c>
    </row>
    <row r="15248" spans="18:19" x14ac:dyDescent="0.2">
      <c r="R15248" s="334">
        <v>36869</v>
      </c>
      <c r="S15248" s="319" t="s">
        <v>378</v>
      </c>
    </row>
    <row r="15249" spans="18:19" x14ac:dyDescent="0.2">
      <c r="R15249" s="334">
        <v>36870</v>
      </c>
      <c r="S15249" s="319" t="s">
        <v>378</v>
      </c>
    </row>
    <row r="15250" spans="18:19" x14ac:dyDescent="0.2">
      <c r="R15250" s="334">
        <v>36871</v>
      </c>
      <c r="S15250" s="319" t="s">
        <v>378</v>
      </c>
    </row>
    <row r="15251" spans="18:19" x14ac:dyDescent="0.2">
      <c r="R15251" s="334">
        <v>36872</v>
      </c>
      <c r="S15251" s="319" t="s">
        <v>378</v>
      </c>
    </row>
    <row r="15252" spans="18:19" x14ac:dyDescent="0.2">
      <c r="R15252" s="334">
        <v>36874</v>
      </c>
      <c r="S15252" s="319" t="s">
        <v>378</v>
      </c>
    </row>
    <row r="15253" spans="18:19" x14ac:dyDescent="0.2">
      <c r="R15253" s="334">
        <v>36875</v>
      </c>
      <c r="S15253" s="319" t="s">
        <v>378</v>
      </c>
    </row>
    <row r="15254" spans="18:19" x14ac:dyDescent="0.2">
      <c r="R15254" s="334">
        <v>36877</v>
      </c>
      <c r="S15254" s="319" t="s">
        <v>378</v>
      </c>
    </row>
    <row r="15255" spans="18:19" x14ac:dyDescent="0.2">
      <c r="R15255" s="334">
        <v>36879</v>
      </c>
      <c r="S15255" s="319" t="s">
        <v>378</v>
      </c>
    </row>
    <row r="15256" spans="18:19" x14ac:dyDescent="0.2">
      <c r="R15256" s="334">
        <v>36901</v>
      </c>
      <c r="S15256" s="319" t="s">
        <v>378</v>
      </c>
    </row>
    <row r="15257" spans="18:19" x14ac:dyDescent="0.2">
      <c r="R15257" s="334">
        <v>36904</v>
      </c>
      <c r="S15257" s="319" t="s">
        <v>378</v>
      </c>
    </row>
    <row r="15258" spans="18:19" x14ac:dyDescent="0.2">
      <c r="R15258" s="334">
        <v>36907</v>
      </c>
      <c r="S15258" s="319" t="s">
        <v>378</v>
      </c>
    </row>
    <row r="15259" spans="18:19" x14ac:dyDescent="0.2">
      <c r="R15259" s="334">
        <v>36908</v>
      </c>
      <c r="S15259" s="319" t="s">
        <v>378</v>
      </c>
    </row>
    <row r="15260" spans="18:19" x14ac:dyDescent="0.2">
      <c r="R15260" s="334">
        <v>36910</v>
      </c>
      <c r="S15260" s="319" t="s">
        <v>378</v>
      </c>
    </row>
    <row r="15261" spans="18:19" x14ac:dyDescent="0.2">
      <c r="R15261" s="334">
        <v>36912</v>
      </c>
      <c r="S15261" s="319" t="s">
        <v>378</v>
      </c>
    </row>
    <row r="15262" spans="18:19" x14ac:dyDescent="0.2">
      <c r="R15262" s="334">
        <v>36913</v>
      </c>
      <c r="S15262" s="319" t="s">
        <v>378</v>
      </c>
    </row>
    <row r="15263" spans="18:19" x14ac:dyDescent="0.2">
      <c r="R15263" s="334">
        <v>36915</v>
      </c>
      <c r="S15263" s="319" t="s">
        <v>378</v>
      </c>
    </row>
    <row r="15264" spans="18:19" x14ac:dyDescent="0.2">
      <c r="R15264" s="334">
        <v>36916</v>
      </c>
      <c r="S15264" s="319" t="s">
        <v>378</v>
      </c>
    </row>
    <row r="15265" spans="18:19" x14ac:dyDescent="0.2">
      <c r="R15265" s="334">
        <v>36919</v>
      </c>
      <c r="S15265" s="319" t="s">
        <v>378</v>
      </c>
    </row>
    <row r="15266" spans="18:19" x14ac:dyDescent="0.2">
      <c r="R15266" s="334">
        <v>36921</v>
      </c>
      <c r="S15266" s="319" t="s">
        <v>378</v>
      </c>
    </row>
    <row r="15267" spans="18:19" x14ac:dyDescent="0.2">
      <c r="R15267" s="334">
        <v>36922</v>
      </c>
      <c r="S15267" s="319" t="s">
        <v>378</v>
      </c>
    </row>
    <row r="15268" spans="18:19" x14ac:dyDescent="0.2">
      <c r="R15268" s="334">
        <v>36925</v>
      </c>
      <c r="S15268" s="319" t="s">
        <v>378</v>
      </c>
    </row>
    <row r="15269" spans="18:19" x14ac:dyDescent="0.2">
      <c r="R15269" s="334">
        <v>37010</v>
      </c>
      <c r="S15269" s="319" t="s">
        <v>350</v>
      </c>
    </row>
    <row r="15270" spans="18:19" x14ac:dyDescent="0.2">
      <c r="R15270" s="334">
        <v>37011</v>
      </c>
      <c r="S15270" s="319" t="s">
        <v>350</v>
      </c>
    </row>
    <row r="15271" spans="18:19" x14ac:dyDescent="0.2">
      <c r="R15271" s="334">
        <v>37012</v>
      </c>
      <c r="S15271" s="319" t="s">
        <v>350</v>
      </c>
    </row>
    <row r="15272" spans="18:19" x14ac:dyDescent="0.2">
      <c r="R15272" s="334">
        <v>37013</v>
      </c>
      <c r="S15272" s="319" t="s">
        <v>350</v>
      </c>
    </row>
    <row r="15273" spans="18:19" x14ac:dyDescent="0.2">
      <c r="R15273" s="334">
        <v>37014</v>
      </c>
      <c r="S15273" s="319" t="s">
        <v>350</v>
      </c>
    </row>
    <row r="15274" spans="18:19" x14ac:dyDescent="0.2">
      <c r="R15274" s="334">
        <v>37015</v>
      </c>
      <c r="S15274" s="319" t="s">
        <v>350</v>
      </c>
    </row>
    <row r="15275" spans="18:19" x14ac:dyDescent="0.2">
      <c r="R15275" s="334">
        <v>37016</v>
      </c>
      <c r="S15275" s="319" t="s">
        <v>350</v>
      </c>
    </row>
    <row r="15276" spans="18:19" x14ac:dyDescent="0.2">
      <c r="R15276" s="334">
        <v>37018</v>
      </c>
      <c r="S15276" s="319" t="s">
        <v>350</v>
      </c>
    </row>
    <row r="15277" spans="18:19" x14ac:dyDescent="0.2">
      <c r="R15277" s="334">
        <v>37019</v>
      </c>
      <c r="S15277" s="319" t="s">
        <v>350</v>
      </c>
    </row>
    <row r="15278" spans="18:19" x14ac:dyDescent="0.2">
      <c r="R15278" s="334">
        <v>37020</v>
      </c>
      <c r="S15278" s="319" t="s">
        <v>350</v>
      </c>
    </row>
    <row r="15279" spans="18:19" x14ac:dyDescent="0.2">
      <c r="R15279" s="334">
        <v>37022</v>
      </c>
      <c r="S15279" s="319" t="s">
        <v>350</v>
      </c>
    </row>
    <row r="15280" spans="18:19" x14ac:dyDescent="0.2">
      <c r="R15280" s="334">
        <v>37023</v>
      </c>
      <c r="S15280" s="319" t="s">
        <v>350</v>
      </c>
    </row>
    <row r="15281" spans="18:19" x14ac:dyDescent="0.2">
      <c r="R15281" s="334">
        <v>37024</v>
      </c>
      <c r="S15281" s="319" t="s">
        <v>350</v>
      </c>
    </row>
    <row r="15282" spans="18:19" x14ac:dyDescent="0.2">
      <c r="R15282" s="334">
        <v>37025</v>
      </c>
      <c r="S15282" s="319" t="s">
        <v>350</v>
      </c>
    </row>
    <row r="15283" spans="18:19" x14ac:dyDescent="0.2">
      <c r="R15283" s="334">
        <v>37026</v>
      </c>
      <c r="S15283" s="319" t="s">
        <v>350</v>
      </c>
    </row>
    <row r="15284" spans="18:19" x14ac:dyDescent="0.2">
      <c r="R15284" s="334">
        <v>37027</v>
      </c>
      <c r="S15284" s="319" t="s">
        <v>350</v>
      </c>
    </row>
    <row r="15285" spans="18:19" x14ac:dyDescent="0.2">
      <c r="R15285" s="334">
        <v>37028</v>
      </c>
      <c r="S15285" s="319" t="s">
        <v>350</v>
      </c>
    </row>
    <row r="15286" spans="18:19" x14ac:dyDescent="0.2">
      <c r="R15286" s="334">
        <v>37029</v>
      </c>
      <c r="S15286" s="319" t="s">
        <v>350</v>
      </c>
    </row>
    <row r="15287" spans="18:19" x14ac:dyDescent="0.2">
      <c r="R15287" s="334">
        <v>37030</v>
      </c>
      <c r="S15287" s="319" t="s">
        <v>350</v>
      </c>
    </row>
    <row r="15288" spans="18:19" x14ac:dyDescent="0.2">
      <c r="R15288" s="334">
        <v>37031</v>
      </c>
      <c r="S15288" s="319" t="s">
        <v>350</v>
      </c>
    </row>
    <row r="15289" spans="18:19" x14ac:dyDescent="0.2">
      <c r="R15289" s="334">
        <v>37032</v>
      </c>
      <c r="S15289" s="319" t="s">
        <v>350</v>
      </c>
    </row>
    <row r="15290" spans="18:19" x14ac:dyDescent="0.2">
      <c r="R15290" s="334">
        <v>37033</v>
      </c>
      <c r="S15290" s="319" t="s">
        <v>350</v>
      </c>
    </row>
    <row r="15291" spans="18:19" x14ac:dyDescent="0.2">
      <c r="R15291" s="334">
        <v>37034</v>
      </c>
      <c r="S15291" s="319" t="s">
        <v>350</v>
      </c>
    </row>
    <row r="15292" spans="18:19" x14ac:dyDescent="0.2">
      <c r="R15292" s="334">
        <v>37035</v>
      </c>
      <c r="S15292" s="319" t="s">
        <v>350</v>
      </c>
    </row>
    <row r="15293" spans="18:19" x14ac:dyDescent="0.2">
      <c r="R15293" s="334">
        <v>37036</v>
      </c>
      <c r="S15293" s="319" t="s">
        <v>350</v>
      </c>
    </row>
    <row r="15294" spans="18:19" x14ac:dyDescent="0.2">
      <c r="R15294" s="334">
        <v>37037</v>
      </c>
      <c r="S15294" s="319" t="s">
        <v>350</v>
      </c>
    </row>
    <row r="15295" spans="18:19" x14ac:dyDescent="0.2">
      <c r="R15295" s="334">
        <v>37040</v>
      </c>
      <c r="S15295" s="319" t="s">
        <v>350</v>
      </c>
    </row>
    <row r="15296" spans="18:19" x14ac:dyDescent="0.2">
      <c r="R15296" s="334">
        <v>37041</v>
      </c>
      <c r="S15296" s="319" t="s">
        <v>350</v>
      </c>
    </row>
    <row r="15297" spans="18:19" x14ac:dyDescent="0.2">
      <c r="R15297" s="334">
        <v>37042</v>
      </c>
      <c r="S15297" s="319" t="s">
        <v>350</v>
      </c>
    </row>
    <row r="15298" spans="18:19" x14ac:dyDescent="0.2">
      <c r="R15298" s="334">
        <v>37043</v>
      </c>
      <c r="S15298" s="319" t="s">
        <v>350</v>
      </c>
    </row>
    <row r="15299" spans="18:19" x14ac:dyDescent="0.2">
      <c r="R15299" s="334">
        <v>37044</v>
      </c>
      <c r="S15299" s="319" t="s">
        <v>350</v>
      </c>
    </row>
    <row r="15300" spans="18:19" x14ac:dyDescent="0.2">
      <c r="R15300" s="334">
        <v>37046</v>
      </c>
      <c r="S15300" s="319" t="s">
        <v>350</v>
      </c>
    </row>
    <row r="15301" spans="18:19" x14ac:dyDescent="0.2">
      <c r="R15301" s="334">
        <v>37047</v>
      </c>
      <c r="S15301" s="319" t="s">
        <v>350</v>
      </c>
    </row>
    <row r="15302" spans="18:19" x14ac:dyDescent="0.2">
      <c r="R15302" s="334">
        <v>37048</v>
      </c>
      <c r="S15302" s="319" t="s">
        <v>350</v>
      </c>
    </row>
    <row r="15303" spans="18:19" x14ac:dyDescent="0.2">
      <c r="R15303" s="334">
        <v>37049</v>
      </c>
      <c r="S15303" s="319" t="s">
        <v>350</v>
      </c>
    </row>
    <row r="15304" spans="18:19" x14ac:dyDescent="0.2">
      <c r="R15304" s="334">
        <v>37050</v>
      </c>
      <c r="S15304" s="319" t="s">
        <v>350</v>
      </c>
    </row>
    <row r="15305" spans="18:19" x14ac:dyDescent="0.2">
      <c r="R15305" s="334">
        <v>37051</v>
      </c>
      <c r="S15305" s="319" t="s">
        <v>350</v>
      </c>
    </row>
    <row r="15306" spans="18:19" x14ac:dyDescent="0.2">
      <c r="R15306" s="334">
        <v>37052</v>
      </c>
      <c r="S15306" s="319" t="s">
        <v>350</v>
      </c>
    </row>
    <row r="15307" spans="18:19" x14ac:dyDescent="0.2">
      <c r="R15307" s="334">
        <v>37055</v>
      </c>
      <c r="S15307" s="319" t="s">
        <v>350</v>
      </c>
    </row>
    <row r="15308" spans="18:19" x14ac:dyDescent="0.2">
      <c r="R15308" s="334">
        <v>37056</v>
      </c>
      <c r="S15308" s="319" t="s">
        <v>350</v>
      </c>
    </row>
    <row r="15309" spans="18:19" x14ac:dyDescent="0.2">
      <c r="R15309" s="334">
        <v>37057</v>
      </c>
      <c r="S15309" s="319" t="s">
        <v>350</v>
      </c>
    </row>
    <row r="15310" spans="18:19" x14ac:dyDescent="0.2">
      <c r="R15310" s="334">
        <v>37058</v>
      </c>
      <c r="S15310" s="319" t="s">
        <v>350</v>
      </c>
    </row>
    <row r="15311" spans="18:19" x14ac:dyDescent="0.2">
      <c r="R15311" s="334">
        <v>37059</v>
      </c>
      <c r="S15311" s="319" t="s">
        <v>350</v>
      </c>
    </row>
    <row r="15312" spans="18:19" x14ac:dyDescent="0.2">
      <c r="R15312" s="334">
        <v>37060</v>
      </c>
      <c r="S15312" s="319" t="s">
        <v>350</v>
      </c>
    </row>
    <row r="15313" spans="18:19" x14ac:dyDescent="0.2">
      <c r="R15313" s="334">
        <v>37061</v>
      </c>
      <c r="S15313" s="319" t="s">
        <v>350</v>
      </c>
    </row>
    <row r="15314" spans="18:19" x14ac:dyDescent="0.2">
      <c r="R15314" s="334">
        <v>37062</v>
      </c>
      <c r="S15314" s="319" t="s">
        <v>350</v>
      </c>
    </row>
    <row r="15315" spans="18:19" x14ac:dyDescent="0.2">
      <c r="R15315" s="334">
        <v>37063</v>
      </c>
      <c r="S15315" s="319" t="s">
        <v>350</v>
      </c>
    </row>
    <row r="15316" spans="18:19" x14ac:dyDescent="0.2">
      <c r="R15316" s="334">
        <v>37064</v>
      </c>
      <c r="S15316" s="319" t="s">
        <v>350</v>
      </c>
    </row>
    <row r="15317" spans="18:19" x14ac:dyDescent="0.2">
      <c r="R15317" s="334">
        <v>37065</v>
      </c>
      <c r="S15317" s="319" t="s">
        <v>350</v>
      </c>
    </row>
    <row r="15318" spans="18:19" x14ac:dyDescent="0.2">
      <c r="R15318" s="334">
        <v>37066</v>
      </c>
      <c r="S15318" s="319" t="s">
        <v>350</v>
      </c>
    </row>
    <row r="15319" spans="18:19" x14ac:dyDescent="0.2">
      <c r="R15319" s="334">
        <v>37067</v>
      </c>
      <c r="S15319" s="319" t="s">
        <v>350</v>
      </c>
    </row>
    <row r="15320" spans="18:19" x14ac:dyDescent="0.2">
      <c r="R15320" s="334">
        <v>37068</v>
      </c>
      <c r="S15320" s="319" t="s">
        <v>350</v>
      </c>
    </row>
    <row r="15321" spans="18:19" x14ac:dyDescent="0.2">
      <c r="R15321" s="334">
        <v>37069</v>
      </c>
      <c r="S15321" s="319" t="s">
        <v>350</v>
      </c>
    </row>
    <row r="15322" spans="18:19" x14ac:dyDescent="0.2">
      <c r="R15322" s="334">
        <v>37070</v>
      </c>
      <c r="S15322" s="319" t="s">
        <v>350</v>
      </c>
    </row>
    <row r="15323" spans="18:19" x14ac:dyDescent="0.2">
      <c r="R15323" s="334">
        <v>37071</v>
      </c>
      <c r="S15323" s="319" t="s">
        <v>350</v>
      </c>
    </row>
    <row r="15324" spans="18:19" x14ac:dyDescent="0.2">
      <c r="R15324" s="334">
        <v>37072</v>
      </c>
      <c r="S15324" s="319" t="s">
        <v>350</v>
      </c>
    </row>
    <row r="15325" spans="18:19" x14ac:dyDescent="0.2">
      <c r="R15325" s="334">
        <v>37073</v>
      </c>
      <c r="S15325" s="319" t="s">
        <v>350</v>
      </c>
    </row>
    <row r="15326" spans="18:19" x14ac:dyDescent="0.2">
      <c r="R15326" s="334">
        <v>37074</v>
      </c>
      <c r="S15326" s="319" t="s">
        <v>350</v>
      </c>
    </row>
    <row r="15327" spans="18:19" x14ac:dyDescent="0.2">
      <c r="R15327" s="334">
        <v>37075</v>
      </c>
      <c r="S15327" s="319" t="s">
        <v>350</v>
      </c>
    </row>
    <row r="15328" spans="18:19" x14ac:dyDescent="0.2">
      <c r="R15328" s="334">
        <v>37076</v>
      </c>
      <c r="S15328" s="319" t="s">
        <v>350</v>
      </c>
    </row>
    <row r="15329" spans="18:19" x14ac:dyDescent="0.2">
      <c r="R15329" s="334">
        <v>37077</v>
      </c>
      <c r="S15329" s="319" t="s">
        <v>350</v>
      </c>
    </row>
    <row r="15330" spans="18:19" x14ac:dyDescent="0.2">
      <c r="R15330" s="334">
        <v>37078</v>
      </c>
      <c r="S15330" s="319" t="s">
        <v>350</v>
      </c>
    </row>
    <row r="15331" spans="18:19" x14ac:dyDescent="0.2">
      <c r="R15331" s="334">
        <v>37079</v>
      </c>
      <c r="S15331" s="319" t="s">
        <v>350</v>
      </c>
    </row>
    <row r="15332" spans="18:19" x14ac:dyDescent="0.2">
      <c r="R15332" s="334">
        <v>37080</v>
      </c>
      <c r="S15332" s="319" t="s">
        <v>350</v>
      </c>
    </row>
    <row r="15333" spans="18:19" x14ac:dyDescent="0.2">
      <c r="R15333" s="334">
        <v>37082</v>
      </c>
      <c r="S15333" s="319" t="s">
        <v>350</v>
      </c>
    </row>
    <row r="15334" spans="18:19" x14ac:dyDescent="0.2">
      <c r="R15334" s="334">
        <v>37083</v>
      </c>
      <c r="S15334" s="319" t="s">
        <v>350</v>
      </c>
    </row>
    <row r="15335" spans="18:19" x14ac:dyDescent="0.2">
      <c r="R15335" s="334">
        <v>37085</v>
      </c>
      <c r="S15335" s="319" t="s">
        <v>350</v>
      </c>
    </row>
    <row r="15336" spans="18:19" x14ac:dyDescent="0.2">
      <c r="R15336" s="334">
        <v>37086</v>
      </c>
      <c r="S15336" s="319" t="s">
        <v>350</v>
      </c>
    </row>
    <row r="15337" spans="18:19" x14ac:dyDescent="0.2">
      <c r="R15337" s="334">
        <v>37087</v>
      </c>
      <c r="S15337" s="319" t="s">
        <v>350</v>
      </c>
    </row>
    <row r="15338" spans="18:19" x14ac:dyDescent="0.2">
      <c r="R15338" s="334">
        <v>37088</v>
      </c>
      <c r="S15338" s="319" t="s">
        <v>350</v>
      </c>
    </row>
    <row r="15339" spans="18:19" x14ac:dyDescent="0.2">
      <c r="R15339" s="334">
        <v>37090</v>
      </c>
      <c r="S15339" s="319" t="s">
        <v>350</v>
      </c>
    </row>
    <row r="15340" spans="18:19" x14ac:dyDescent="0.2">
      <c r="R15340" s="334">
        <v>37091</v>
      </c>
      <c r="S15340" s="319" t="s">
        <v>350</v>
      </c>
    </row>
    <row r="15341" spans="18:19" x14ac:dyDescent="0.2">
      <c r="R15341" s="334">
        <v>37095</v>
      </c>
      <c r="S15341" s="319" t="s">
        <v>350</v>
      </c>
    </row>
    <row r="15342" spans="18:19" x14ac:dyDescent="0.2">
      <c r="R15342" s="334">
        <v>37096</v>
      </c>
      <c r="S15342" s="319" t="s">
        <v>350</v>
      </c>
    </row>
    <row r="15343" spans="18:19" x14ac:dyDescent="0.2">
      <c r="R15343" s="334">
        <v>37097</v>
      </c>
      <c r="S15343" s="319" t="s">
        <v>350</v>
      </c>
    </row>
    <row r="15344" spans="18:19" x14ac:dyDescent="0.2">
      <c r="R15344" s="334">
        <v>37098</v>
      </c>
      <c r="S15344" s="319" t="s">
        <v>350</v>
      </c>
    </row>
    <row r="15345" spans="18:19" x14ac:dyDescent="0.2">
      <c r="R15345" s="334">
        <v>37101</v>
      </c>
      <c r="S15345" s="319" t="s">
        <v>350</v>
      </c>
    </row>
    <row r="15346" spans="18:19" x14ac:dyDescent="0.2">
      <c r="R15346" s="334">
        <v>37110</v>
      </c>
      <c r="S15346" s="319" t="s">
        <v>350</v>
      </c>
    </row>
    <row r="15347" spans="18:19" x14ac:dyDescent="0.2">
      <c r="R15347" s="334">
        <v>37111</v>
      </c>
      <c r="S15347" s="319" t="s">
        <v>350</v>
      </c>
    </row>
    <row r="15348" spans="18:19" x14ac:dyDescent="0.2">
      <c r="R15348" s="334">
        <v>37115</v>
      </c>
      <c r="S15348" s="319" t="s">
        <v>350</v>
      </c>
    </row>
    <row r="15349" spans="18:19" x14ac:dyDescent="0.2">
      <c r="R15349" s="334">
        <v>37116</v>
      </c>
      <c r="S15349" s="319" t="s">
        <v>350</v>
      </c>
    </row>
    <row r="15350" spans="18:19" x14ac:dyDescent="0.2">
      <c r="R15350" s="334">
        <v>37118</v>
      </c>
      <c r="S15350" s="319" t="s">
        <v>350</v>
      </c>
    </row>
    <row r="15351" spans="18:19" x14ac:dyDescent="0.2">
      <c r="R15351" s="334">
        <v>37119</v>
      </c>
      <c r="S15351" s="319" t="s">
        <v>350</v>
      </c>
    </row>
    <row r="15352" spans="18:19" x14ac:dyDescent="0.2">
      <c r="R15352" s="334">
        <v>37121</v>
      </c>
      <c r="S15352" s="319" t="s">
        <v>350</v>
      </c>
    </row>
    <row r="15353" spans="18:19" x14ac:dyDescent="0.2">
      <c r="R15353" s="334">
        <v>37122</v>
      </c>
      <c r="S15353" s="319" t="s">
        <v>350</v>
      </c>
    </row>
    <row r="15354" spans="18:19" x14ac:dyDescent="0.2">
      <c r="R15354" s="334">
        <v>37127</v>
      </c>
      <c r="S15354" s="319" t="s">
        <v>350</v>
      </c>
    </row>
    <row r="15355" spans="18:19" x14ac:dyDescent="0.2">
      <c r="R15355" s="334">
        <v>37128</v>
      </c>
      <c r="S15355" s="319" t="s">
        <v>350</v>
      </c>
    </row>
    <row r="15356" spans="18:19" x14ac:dyDescent="0.2">
      <c r="R15356" s="334">
        <v>37129</v>
      </c>
      <c r="S15356" s="319" t="s">
        <v>350</v>
      </c>
    </row>
    <row r="15357" spans="18:19" x14ac:dyDescent="0.2">
      <c r="R15357" s="334">
        <v>37130</v>
      </c>
      <c r="S15357" s="319" t="s">
        <v>350</v>
      </c>
    </row>
    <row r="15358" spans="18:19" x14ac:dyDescent="0.2">
      <c r="R15358" s="334">
        <v>37131</v>
      </c>
      <c r="S15358" s="319" t="s">
        <v>350</v>
      </c>
    </row>
    <row r="15359" spans="18:19" x14ac:dyDescent="0.2">
      <c r="R15359" s="334">
        <v>37132</v>
      </c>
      <c r="S15359" s="319" t="s">
        <v>350</v>
      </c>
    </row>
    <row r="15360" spans="18:19" x14ac:dyDescent="0.2">
      <c r="R15360" s="334">
        <v>37133</v>
      </c>
      <c r="S15360" s="319" t="s">
        <v>350</v>
      </c>
    </row>
    <row r="15361" spans="18:19" x14ac:dyDescent="0.2">
      <c r="R15361" s="334">
        <v>37134</v>
      </c>
      <c r="S15361" s="319" t="s">
        <v>350</v>
      </c>
    </row>
    <row r="15362" spans="18:19" x14ac:dyDescent="0.2">
      <c r="R15362" s="334">
        <v>37135</v>
      </c>
      <c r="S15362" s="319" t="s">
        <v>350</v>
      </c>
    </row>
    <row r="15363" spans="18:19" x14ac:dyDescent="0.2">
      <c r="R15363" s="334">
        <v>37136</v>
      </c>
      <c r="S15363" s="319" t="s">
        <v>350</v>
      </c>
    </row>
    <row r="15364" spans="18:19" x14ac:dyDescent="0.2">
      <c r="R15364" s="334">
        <v>37137</v>
      </c>
      <c r="S15364" s="319" t="s">
        <v>350</v>
      </c>
    </row>
    <row r="15365" spans="18:19" x14ac:dyDescent="0.2">
      <c r="R15365" s="334">
        <v>37138</v>
      </c>
      <c r="S15365" s="319" t="s">
        <v>350</v>
      </c>
    </row>
    <row r="15366" spans="18:19" x14ac:dyDescent="0.2">
      <c r="R15366" s="334">
        <v>37140</v>
      </c>
      <c r="S15366" s="319" t="s">
        <v>350</v>
      </c>
    </row>
    <row r="15367" spans="18:19" x14ac:dyDescent="0.2">
      <c r="R15367" s="334">
        <v>37141</v>
      </c>
      <c r="S15367" s="319" t="s">
        <v>350</v>
      </c>
    </row>
    <row r="15368" spans="18:19" x14ac:dyDescent="0.2">
      <c r="R15368" s="334">
        <v>37142</v>
      </c>
      <c r="S15368" s="319" t="s">
        <v>350</v>
      </c>
    </row>
    <row r="15369" spans="18:19" x14ac:dyDescent="0.2">
      <c r="R15369" s="334">
        <v>37143</v>
      </c>
      <c r="S15369" s="319" t="s">
        <v>350</v>
      </c>
    </row>
    <row r="15370" spans="18:19" x14ac:dyDescent="0.2">
      <c r="R15370" s="334">
        <v>37144</v>
      </c>
      <c r="S15370" s="319" t="s">
        <v>350</v>
      </c>
    </row>
    <row r="15371" spans="18:19" x14ac:dyDescent="0.2">
      <c r="R15371" s="334">
        <v>37145</v>
      </c>
      <c r="S15371" s="319" t="s">
        <v>350</v>
      </c>
    </row>
    <row r="15372" spans="18:19" x14ac:dyDescent="0.2">
      <c r="R15372" s="334">
        <v>37146</v>
      </c>
      <c r="S15372" s="319" t="s">
        <v>350</v>
      </c>
    </row>
    <row r="15373" spans="18:19" x14ac:dyDescent="0.2">
      <c r="R15373" s="334">
        <v>37148</v>
      </c>
      <c r="S15373" s="319" t="s">
        <v>350</v>
      </c>
    </row>
    <row r="15374" spans="18:19" x14ac:dyDescent="0.2">
      <c r="R15374" s="334">
        <v>37149</v>
      </c>
      <c r="S15374" s="319" t="s">
        <v>350</v>
      </c>
    </row>
    <row r="15375" spans="18:19" x14ac:dyDescent="0.2">
      <c r="R15375" s="334">
        <v>37150</v>
      </c>
      <c r="S15375" s="319" t="s">
        <v>350</v>
      </c>
    </row>
    <row r="15376" spans="18:19" x14ac:dyDescent="0.2">
      <c r="R15376" s="334">
        <v>37151</v>
      </c>
      <c r="S15376" s="319" t="s">
        <v>350</v>
      </c>
    </row>
    <row r="15377" spans="18:19" x14ac:dyDescent="0.2">
      <c r="R15377" s="334">
        <v>37152</v>
      </c>
      <c r="S15377" s="319" t="s">
        <v>350</v>
      </c>
    </row>
    <row r="15378" spans="18:19" x14ac:dyDescent="0.2">
      <c r="R15378" s="334">
        <v>37153</v>
      </c>
      <c r="S15378" s="319" t="s">
        <v>350</v>
      </c>
    </row>
    <row r="15379" spans="18:19" x14ac:dyDescent="0.2">
      <c r="R15379" s="334">
        <v>37160</v>
      </c>
      <c r="S15379" s="319" t="s">
        <v>350</v>
      </c>
    </row>
    <row r="15380" spans="18:19" x14ac:dyDescent="0.2">
      <c r="R15380" s="334">
        <v>37161</v>
      </c>
      <c r="S15380" s="319" t="s">
        <v>350</v>
      </c>
    </row>
    <row r="15381" spans="18:19" x14ac:dyDescent="0.2">
      <c r="R15381" s="334">
        <v>37162</v>
      </c>
      <c r="S15381" s="319" t="s">
        <v>350</v>
      </c>
    </row>
    <row r="15382" spans="18:19" x14ac:dyDescent="0.2">
      <c r="R15382" s="334">
        <v>37165</v>
      </c>
      <c r="S15382" s="319" t="s">
        <v>350</v>
      </c>
    </row>
    <row r="15383" spans="18:19" x14ac:dyDescent="0.2">
      <c r="R15383" s="334">
        <v>37166</v>
      </c>
      <c r="S15383" s="319" t="s">
        <v>350</v>
      </c>
    </row>
    <row r="15384" spans="18:19" x14ac:dyDescent="0.2">
      <c r="R15384" s="334">
        <v>37167</v>
      </c>
      <c r="S15384" s="319" t="s">
        <v>350</v>
      </c>
    </row>
    <row r="15385" spans="18:19" x14ac:dyDescent="0.2">
      <c r="R15385" s="334">
        <v>37171</v>
      </c>
      <c r="S15385" s="319" t="s">
        <v>350</v>
      </c>
    </row>
    <row r="15386" spans="18:19" x14ac:dyDescent="0.2">
      <c r="R15386" s="334">
        <v>37172</v>
      </c>
      <c r="S15386" s="319" t="s">
        <v>350</v>
      </c>
    </row>
    <row r="15387" spans="18:19" x14ac:dyDescent="0.2">
      <c r="R15387" s="334">
        <v>37174</v>
      </c>
      <c r="S15387" s="319" t="s">
        <v>350</v>
      </c>
    </row>
    <row r="15388" spans="18:19" x14ac:dyDescent="0.2">
      <c r="R15388" s="334">
        <v>37175</v>
      </c>
      <c r="S15388" s="319" t="s">
        <v>350</v>
      </c>
    </row>
    <row r="15389" spans="18:19" x14ac:dyDescent="0.2">
      <c r="R15389" s="334">
        <v>37178</v>
      </c>
      <c r="S15389" s="319" t="s">
        <v>350</v>
      </c>
    </row>
    <row r="15390" spans="18:19" x14ac:dyDescent="0.2">
      <c r="R15390" s="334">
        <v>37179</v>
      </c>
      <c r="S15390" s="319" t="s">
        <v>350</v>
      </c>
    </row>
    <row r="15391" spans="18:19" x14ac:dyDescent="0.2">
      <c r="R15391" s="334">
        <v>37180</v>
      </c>
      <c r="S15391" s="319" t="s">
        <v>350</v>
      </c>
    </row>
    <row r="15392" spans="18:19" x14ac:dyDescent="0.2">
      <c r="R15392" s="334">
        <v>37181</v>
      </c>
      <c r="S15392" s="319" t="s">
        <v>350</v>
      </c>
    </row>
    <row r="15393" spans="18:19" x14ac:dyDescent="0.2">
      <c r="R15393" s="334">
        <v>37183</v>
      </c>
      <c r="S15393" s="319" t="s">
        <v>350</v>
      </c>
    </row>
    <row r="15394" spans="18:19" x14ac:dyDescent="0.2">
      <c r="R15394" s="334">
        <v>37184</v>
      </c>
      <c r="S15394" s="319" t="s">
        <v>350</v>
      </c>
    </row>
    <row r="15395" spans="18:19" x14ac:dyDescent="0.2">
      <c r="R15395" s="334">
        <v>37185</v>
      </c>
      <c r="S15395" s="319" t="s">
        <v>350</v>
      </c>
    </row>
    <row r="15396" spans="18:19" x14ac:dyDescent="0.2">
      <c r="R15396" s="334">
        <v>37186</v>
      </c>
      <c r="S15396" s="319" t="s">
        <v>350</v>
      </c>
    </row>
    <row r="15397" spans="18:19" x14ac:dyDescent="0.2">
      <c r="R15397" s="334">
        <v>37187</v>
      </c>
      <c r="S15397" s="319" t="s">
        <v>350</v>
      </c>
    </row>
    <row r="15398" spans="18:19" x14ac:dyDescent="0.2">
      <c r="R15398" s="334">
        <v>37188</v>
      </c>
      <c r="S15398" s="319" t="s">
        <v>350</v>
      </c>
    </row>
    <row r="15399" spans="18:19" x14ac:dyDescent="0.2">
      <c r="R15399" s="334">
        <v>37189</v>
      </c>
      <c r="S15399" s="319" t="s">
        <v>350</v>
      </c>
    </row>
    <row r="15400" spans="18:19" x14ac:dyDescent="0.2">
      <c r="R15400" s="334">
        <v>37190</v>
      </c>
      <c r="S15400" s="319" t="s">
        <v>350</v>
      </c>
    </row>
    <row r="15401" spans="18:19" x14ac:dyDescent="0.2">
      <c r="R15401" s="334">
        <v>37191</v>
      </c>
      <c r="S15401" s="319" t="s">
        <v>350</v>
      </c>
    </row>
    <row r="15402" spans="18:19" x14ac:dyDescent="0.2">
      <c r="R15402" s="334">
        <v>37201</v>
      </c>
      <c r="S15402" s="319" t="s">
        <v>350</v>
      </c>
    </row>
    <row r="15403" spans="18:19" x14ac:dyDescent="0.2">
      <c r="R15403" s="334">
        <v>37202</v>
      </c>
      <c r="S15403" s="319" t="s">
        <v>350</v>
      </c>
    </row>
    <row r="15404" spans="18:19" x14ac:dyDescent="0.2">
      <c r="R15404" s="334">
        <v>37203</v>
      </c>
      <c r="S15404" s="319" t="s">
        <v>350</v>
      </c>
    </row>
    <row r="15405" spans="18:19" x14ac:dyDescent="0.2">
      <c r="R15405" s="334">
        <v>37204</v>
      </c>
      <c r="S15405" s="319" t="s">
        <v>350</v>
      </c>
    </row>
    <row r="15406" spans="18:19" x14ac:dyDescent="0.2">
      <c r="R15406" s="334">
        <v>37205</v>
      </c>
      <c r="S15406" s="319" t="s">
        <v>350</v>
      </c>
    </row>
    <row r="15407" spans="18:19" x14ac:dyDescent="0.2">
      <c r="R15407" s="334">
        <v>37206</v>
      </c>
      <c r="S15407" s="319" t="s">
        <v>350</v>
      </c>
    </row>
    <row r="15408" spans="18:19" x14ac:dyDescent="0.2">
      <c r="R15408" s="334">
        <v>37207</v>
      </c>
      <c r="S15408" s="319" t="s">
        <v>350</v>
      </c>
    </row>
    <row r="15409" spans="18:19" x14ac:dyDescent="0.2">
      <c r="R15409" s="334">
        <v>37208</v>
      </c>
      <c r="S15409" s="319" t="s">
        <v>350</v>
      </c>
    </row>
    <row r="15410" spans="18:19" x14ac:dyDescent="0.2">
      <c r="R15410" s="334">
        <v>37209</v>
      </c>
      <c r="S15410" s="319" t="s">
        <v>350</v>
      </c>
    </row>
    <row r="15411" spans="18:19" x14ac:dyDescent="0.2">
      <c r="R15411" s="334">
        <v>37210</v>
      </c>
      <c r="S15411" s="319" t="s">
        <v>350</v>
      </c>
    </row>
    <row r="15412" spans="18:19" x14ac:dyDescent="0.2">
      <c r="R15412" s="334">
        <v>37211</v>
      </c>
      <c r="S15412" s="319" t="s">
        <v>350</v>
      </c>
    </row>
    <row r="15413" spans="18:19" x14ac:dyDescent="0.2">
      <c r="R15413" s="334">
        <v>37212</v>
      </c>
      <c r="S15413" s="319" t="s">
        <v>350</v>
      </c>
    </row>
    <row r="15414" spans="18:19" x14ac:dyDescent="0.2">
      <c r="R15414" s="334">
        <v>37213</v>
      </c>
      <c r="S15414" s="319" t="s">
        <v>350</v>
      </c>
    </row>
    <row r="15415" spans="18:19" x14ac:dyDescent="0.2">
      <c r="R15415" s="334">
        <v>37214</v>
      </c>
      <c r="S15415" s="319" t="s">
        <v>350</v>
      </c>
    </row>
    <row r="15416" spans="18:19" x14ac:dyDescent="0.2">
      <c r="R15416" s="334">
        <v>37215</v>
      </c>
      <c r="S15416" s="319" t="s">
        <v>350</v>
      </c>
    </row>
    <row r="15417" spans="18:19" x14ac:dyDescent="0.2">
      <c r="R15417" s="334">
        <v>37216</v>
      </c>
      <c r="S15417" s="319" t="s">
        <v>350</v>
      </c>
    </row>
    <row r="15418" spans="18:19" x14ac:dyDescent="0.2">
      <c r="R15418" s="334">
        <v>37217</v>
      </c>
      <c r="S15418" s="319" t="s">
        <v>350</v>
      </c>
    </row>
    <row r="15419" spans="18:19" x14ac:dyDescent="0.2">
      <c r="R15419" s="334">
        <v>37218</v>
      </c>
      <c r="S15419" s="319" t="s">
        <v>350</v>
      </c>
    </row>
    <row r="15420" spans="18:19" x14ac:dyDescent="0.2">
      <c r="R15420" s="334">
        <v>37219</v>
      </c>
      <c r="S15420" s="319" t="s">
        <v>350</v>
      </c>
    </row>
    <row r="15421" spans="18:19" x14ac:dyDescent="0.2">
      <c r="R15421" s="334">
        <v>37220</v>
      </c>
      <c r="S15421" s="319" t="s">
        <v>350</v>
      </c>
    </row>
    <row r="15422" spans="18:19" x14ac:dyDescent="0.2">
      <c r="R15422" s="334">
        <v>37221</v>
      </c>
      <c r="S15422" s="319" t="s">
        <v>350</v>
      </c>
    </row>
    <row r="15423" spans="18:19" x14ac:dyDescent="0.2">
      <c r="R15423" s="334">
        <v>37222</v>
      </c>
      <c r="S15423" s="319" t="s">
        <v>350</v>
      </c>
    </row>
    <row r="15424" spans="18:19" x14ac:dyDescent="0.2">
      <c r="R15424" s="334">
        <v>37224</v>
      </c>
      <c r="S15424" s="319" t="s">
        <v>350</v>
      </c>
    </row>
    <row r="15425" spans="18:19" x14ac:dyDescent="0.2">
      <c r="R15425" s="334">
        <v>37227</v>
      </c>
      <c r="S15425" s="319" t="s">
        <v>350</v>
      </c>
    </row>
    <row r="15426" spans="18:19" x14ac:dyDescent="0.2">
      <c r="R15426" s="334">
        <v>37228</v>
      </c>
      <c r="S15426" s="319" t="s">
        <v>350</v>
      </c>
    </row>
    <row r="15427" spans="18:19" x14ac:dyDescent="0.2">
      <c r="R15427" s="334">
        <v>37229</v>
      </c>
      <c r="S15427" s="319" t="s">
        <v>350</v>
      </c>
    </row>
    <row r="15428" spans="18:19" x14ac:dyDescent="0.2">
      <c r="R15428" s="334">
        <v>37230</v>
      </c>
      <c r="S15428" s="319" t="s">
        <v>350</v>
      </c>
    </row>
    <row r="15429" spans="18:19" x14ac:dyDescent="0.2">
      <c r="R15429" s="334">
        <v>37232</v>
      </c>
      <c r="S15429" s="319" t="s">
        <v>350</v>
      </c>
    </row>
    <row r="15430" spans="18:19" x14ac:dyDescent="0.2">
      <c r="R15430" s="334">
        <v>37234</v>
      </c>
      <c r="S15430" s="319" t="s">
        <v>350</v>
      </c>
    </row>
    <row r="15431" spans="18:19" x14ac:dyDescent="0.2">
      <c r="R15431" s="334">
        <v>37235</v>
      </c>
      <c r="S15431" s="319" t="s">
        <v>350</v>
      </c>
    </row>
    <row r="15432" spans="18:19" x14ac:dyDescent="0.2">
      <c r="R15432" s="334">
        <v>37236</v>
      </c>
      <c r="S15432" s="319" t="s">
        <v>350</v>
      </c>
    </row>
    <row r="15433" spans="18:19" x14ac:dyDescent="0.2">
      <c r="R15433" s="334">
        <v>37238</v>
      </c>
      <c r="S15433" s="319" t="s">
        <v>350</v>
      </c>
    </row>
    <row r="15434" spans="18:19" x14ac:dyDescent="0.2">
      <c r="R15434" s="334">
        <v>37240</v>
      </c>
      <c r="S15434" s="319" t="s">
        <v>350</v>
      </c>
    </row>
    <row r="15435" spans="18:19" x14ac:dyDescent="0.2">
      <c r="R15435" s="334">
        <v>37241</v>
      </c>
      <c r="S15435" s="319" t="s">
        <v>350</v>
      </c>
    </row>
    <row r="15436" spans="18:19" x14ac:dyDescent="0.2">
      <c r="R15436" s="334">
        <v>37242</v>
      </c>
      <c r="S15436" s="319" t="s">
        <v>350</v>
      </c>
    </row>
    <row r="15437" spans="18:19" x14ac:dyDescent="0.2">
      <c r="R15437" s="334">
        <v>37243</v>
      </c>
      <c r="S15437" s="319" t="s">
        <v>350</v>
      </c>
    </row>
    <row r="15438" spans="18:19" x14ac:dyDescent="0.2">
      <c r="R15438" s="334">
        <v>37244</v>
      </c>
      <c r="S15438" s="319" t="s">
        <v>350</v>
      </c>
    </row>
    <row r="15439" spans="18:19" x14ac:dyDescent="0.2">
      <c r="R15439" s="334">
        <v>37246</v>
      </c>
      <c r="S15439" s="319" t="s">
        <v>350</v>
      </c>
    </row>
    <row r="15440" spans="18:19" x14ac:dyDescent="0.2">
      <c r="R15440" s="334">
        <v>37249</v>
      </c>
      <c r="S15440" s="319" t="s">
        <v>350</v>
      </c>
    </row>
    <row r="15441" spans="18:19" x14ac:dyDescent="0.2">
      <c r="R15441" s="334">
        <v>37250</v>
      </c>
      <c r="S15441" s="319" t="s">
        <v>350</v>
      </c>
    </row>
    <row r="15442" spans="18:19" x14ac:dyDescent="0.2">
      <c r="R15442" s="334">
        <v>37301</v>
      </c>
      <c r="S15442" s="319" t="s">
        <v>350</v>
      </c>
    </row>
    <row r="15443" spans="18:19" x14ac:dyDescent="0.2">
      <c r="R15443" s="334">
        <v>37302</v>
      </c>
      <c r="S15443" s="319" t="s">
        <v>350</v>
      </c>
    </row>
    <row r="15444" spans="18:19" x14ac:dyDescent="0.2">
      <c r="R15444" s="334">
        <v>37303</v>
      </c>
      <c r="S15444" s="319" t="s">
        <v>350</v>
      </c>
    </row>
    <row r="15445" spans="18:19" x14ac:dyDescent="0.2">
      <c r="R15445" s="334">
        <v>37304</v>
      </c>
      <c r="S15445" s="319" t="s">
        <v>350</v>
      </c>
    </row>
    <row r="15446" spans="18:19" x14ac:dyDescent="0.2">
      <c r="R15446" s="334">
        <v>37305</v>
      </c>
      <c r="S15446" s="319" t="s">
        <v>350</v>
      </c>
    </row>
    <row r="15447" spans="18:19" x14ac:dyDescent="0.2">
      <c r="R15447" s="334">
        <v>37306</v>
      </c>
      <c r="S15447" s="319" t="s">
        <v>350</v>
      </c>
    </row>
    <row r="15448" spans="18:19" x14ac:dyDescent="0.2">
      <c r="R15448" s="334">
        <v>37307</v>
      </c>
      <c r="S15448" s="319" t="s">
        <v>350</v>
      </c>
    </row>
    <row r="15449" spans="18:19" x14ac:dyDescent="0.2">
      <c r="R15449" s="334">
        <v>37308</v>
      </c>
      <c r="S15449" s="319" t="s">
        <v>350</v>
      </c>
    </row>
    <row r="15450" spans="18:19" x14ac:dyDescent="0.2">
      <c r="R15450" s="334">
        <v>37309</v>
      </c>
      <c r="S15450" s="319" t="s">
        <v>350</v>
      </c>
    </row>
    <row r="15451" spans="18:19" x14ac:dyDescent="0.2">
      <c r="R15451" s="334">
        <v>37310</v>
      </c>
      <c r="S15451" s="319" t="s">
        <v>350</v>
      </c>
    </row>
    <row r="15452" spans="18:19" x14ac:dyDescent="0.2">
      <c r="R15452" s="334">
        <v>37311</v>
      </c>
      <c r="S15452" s="319" t="s">
        <v>350</v>
      </c>
    </row>
    <row r="15453" spans="18:19" x14ac:dyDescent="0.2">
      <c r="R15453" s="334">
        <v>37312</v>
      </c>
      <c r="S15453" s="319" t="s">
        <v>350</v>
      </c>
    </row>
    <row r="15454" spans="18:19" x14ac:dyDescent="0.2">
      <c r="R15454" s="334">
        <v>37313</v>
      </c>
      <c r="S15454" s="319" t="s">
        <v>350</v>
      </c>
    </row>
    <row r="15455" spans="18:19" x14ac:dyDescent="0.2">
      <c r="R15455" s="334">
        <v>37314</v>
      </c>
      <c r="S15455" s="319" t="s">
        <v>350</v>
      </c>
    </row>
    <row r="15456" spans="18:19" x14ac:dyDescent="0.2">
      <c r="R15456" s="334">
        <v>37315</v>
      </c>
      <c r="S15456" s="319" t="s">
        <v>350</v>
      </c>
    </row>
    <row r="15457" spans="18:19" x14ac:dyDescent="0.2">
      <c r="R15457" s="334">
        <v>37316</v>
      </c>
      <c r="S15457" s="319" t="s">
        <v>350</v>
      </c>
    </row>
    <row r="15458" spans="18:19" x14ac:dyDescent="0.2">
      <c r="R15458" s="334">
        <v>37317</v>
      </c>
      <c r="S15458" s="319" t="s">
        <v>350</v>
      </c>
    </row>
    <row r="15459" spans="18:19" x14ac:dyDescent="0.2">
      <c r="R15459" s="334">
        <v>37318</v>
      </c>
      <c r="S15459" s="319" t="s">
        <v>350</v>
      </c>
    </row>
    <row r="15460" spans="18:19" x14ac:dyDescent="0.2">
      <c r="R15460" s="334">
        <v>37320</v>
      </c>
      <c r="S15460" s="319" t="s">
        <v>350</v>
      </c>
    </row>
    <row r="15461" spans="18:19" x14ac:dyDescent="0.2">
      <c r="R15461" s="334">
        <v>37321</v>
      </c>
      <c r="S15461" s="319" t="s">
        <v>350</v>
      </c>
    </row>
    <row r="15462" spans="18:19" x14ac:dyDescent="0.2">
      <c r="R15462" s="334">
        <v>37322</v>
      </c>
      <c r="S15462" s="319" t="s">
        <v>350</v>
      </c>
    </row>
    <row r="15463" spans="18:19" x14ac:dyDescent="0.2">
      <c r="R15463" s="334">
        <v>37323</v>
      </c>
      <c r="S15463" s="319" t="s">
        <v>350</v>
      </c>
    </row>
    <row r="15464" spans="18:19" x14ac:dyDescent="0.2">
      <c r="R15464" s="334">
        <v>37324</v>
      </c>
      <c r="S15464" s="319" t="s">
        <v>350</v>
      </c>
    </row>
    <row r="15465" spans="18:19" x14ac:dyDescent="0.2">
      <c r="R15465" s="334">
        <v>37325</v>
      </c>
      <c r="S15465" s="319" t="s">
        <v>350</v>
      </c>
    </row>
    <row r="15466" spans="18:19" x14ac:dyDescent="0.2">
      <c r="R15466" s="334">
        <v>37326</v>
      </c>
      <c r="S15466" s="319" t="s">
        <v>350</v>
      </c>
    </row>
    <row r="15467" spans="18:19" x14ac:dyDescent="0.2">
      <c r="R15467" s="334">
        <v>37327</v>
      </c>
      <c r="S15467" s="319" t="s">
        <v>350</v>
      </c>
    </row>
    <row r="15468" spans="18:19" x14ac:dyDescent="0.2">
      <c r="R15468" s="334">
        <v>37328</v>
      </c>
      <c r="S15468" s="319" t="s">
        <v>350</v>
      </c>
    </row>
    <row r="15469" spans="18:19" x14ac:dyDescent="0.2">
      <c r="R15469" s="334">
        <v>37329</v>
      </c>
      <c r="S15469" s="319" t="s">
        <v>350</v>
      </c>
    </row>
    <row r="15470" spans="18:19" x14ac:dyDescent="0.2">
      <c r="R15470" s="334">
        <v>37330</v>
      </c>
      <c r="S15470" s="319" t="s">
        <v>350</v>
      </c>
    </row>
    <row r="15471" spans="18:19" x14ac:dyDescent="0.2">
      <c r="R15471" s="334">
        <v>37331</v>
      </c>
      <c r="S15471" s="319" t="s">
        <v>350</v>
      </c>
    </row>
    <row r="15472" spans="18:19" x14ac:dyDescent="0.2">
      <c r="R15472" s="334">
        <v>37332</v>
      </c>
      <c r="S15472" s="319" t="s">
        <v>350</v>
      </c>
    </row>
    <row r="15473" spans="18:19" x14ac:dyDescent="0.2">
      <c r="R15473" s="334">
        <v>37333</v>
      </c>
      <c r="S15473" s="319" t="s">
        <v>350</v>
      </c>
    </row>
    <row r="15474" spans="18:19" x14ac:dyDescent="0.2">
      <c r="R15474" s="334">
        <v>37334</v>
      </c>
      <c r="S15474" s="319" t="s">
        <v>350</v>
      </c>
    </row>
    <row r="15475" spans="18:19" x14ac:dyDescent="0.2">
      <c r="R15475" s="334">
        <v>37335</v>
      </c>
      <c r="S15475" s="319" t="s">
        <v>350</v>
      </c>
    </row>
    <row r="15476" spans="18:19" x14ac:dyDescent="0.2">
      <c r="R15476" s="334">
        <v>37336</v>
      </c>
      <c r="S15476" s="319" t="s">
        <v>350</v>
      </c>
    </row>
    <row r="15477" spans="18:19" x14ac:dyDescent="0.2">
      <c r="R15477" s="334">
        <v>37337</v>
      </c>
      <c r="S15477" s="319" t="s">
        <v>350</v>
      </c>
    </row>
    <row r="15478" spans="18:19" x14ac:dyDescent="0.2">
      <c r="R15478" s="334">
        <v>37338</v>
      </c>
      <c r="S15478" s="319" t="s">
        <v>350</v>
      </c>
    </row>
    <row r="15479" spans="18:19" x14ac:dyDescent="0.2">
      <c r="R15479" s="334">
        <v>37339</v>
      </c>
      <c r="S15479" s="319" t="s">
        <v>350</v>
      </c>
    </row>
    <row r="15480" spans="18:19" x14ac:dyDescent="0.2">
      <c r="R15480" s="334">
        <v>37340</v>
      </c>
      <c r="S15480" s="319" t="s">
        <v>350</v>
      </c>
    </row>
    <row r="15481" spans="18:19" x14ac:dyDescent="0.2">
      <c r="R15481" s="334">
        <v>37341</v>
      </c>
      <c r="S15481" s="319" t="s">
        <v>350</v>
      </c>
    </row>
    <row r="15482" spans="18:19" x14ac:dyDescent="0.2">
      <c r="R15482" s="334">
        <v>37342</v>
      </c>
      <c r="S15482" s="319" t="s">
        <v>350</v>
      </c>
    </row>
    <row r="15483" spans="18:19" x14ac:dyDescent="0.2">
      <c r="R15483" s="334">
        <v>37343</v>
      </c>
      <c r="S15483" s="319" t="s">
        <v>350</v>
      </c>
    </row>
    <row r="15484" spans="18:19" x14ac:dyDescent="0.2">
      <c r="R15484" s="334">
        <v>37345</v>
      </c>
      <c r="S15484" s="319" t="s">
        <v>350</v>
      </c>
    </row>
    <row r="15485" spans="18:19" x14ac:dyDescent="0.2">
      <c r="R15485" s="334">
        <v>37347</v>
      </c>
      <c r="S15485" s="319" t="s">
        <v>350</v>
      </c>
    </row>
    <row r="15486" spans="18:19" x14ac:dyDescent="0.2">
      <c r="R15486" s="334">
        <v>37348</v>
      </c>
      <c r="S15486" s="319" t="s">
        <v>350</v>
      </c>
    </row>
    <row r="15487" spans="18:19" x14ac:dyDescent="0.2">
      <c r="R15487" s="334">
        <v>37349</v>
      </c>
      <c r="S15487" s="319" t="s">
        <v>350</v>
      </c>
    </row>
    <row r="15488" spans="18:19" x14ac:dyDescent="0.2">
      <c r="R15488" s="334">
        <v>37350</v>
      </c>
      <c r="S15488" s="319" t="s">
        <v>350</v>
      </c>
    </row>
    <row r="15489" spans="18:19" x14ac:dyDescent="0.2">
      <c r="R15489" s="334">
        <v>37351</v>
      </c>
      <c r="S15489" s="319" t="s">
        <v>350</v>
      </c>
    </row>
    <row r="15490" spans="18:19" x14ac:dyDescent="0.2">
      <c r="R15490" s="334">
        <v>37352</v>
      </c>
      <c r="S15490" s="319" t="s">
        <v>350</v>
      </c>
    </row>
    <row r="15491" spans="18:19" x14ac:dyDescent="0.2">
      <c r="R15491" s="334">
        <v>37353</v>
      </c>
      <c r="S15491" s="319" t="s">
        <v>350</v>
      </c>
    </row>
    <row r="15492" spans="18:19" x14ac:dyDescent="0.2">
      <c r="R15492" s="334">
        <v>37354</v>
      </c>
      <c r="S15492" s="319" t="s">
        <v>350</v>
      </c>
    </row>
    <row r="15493" spans="18:19" x14ac:dyDescent="0.2">
      <c r="R15493" s="334">
        <v>37355</v>
      </c>
      <c r="S15493" s="319" t="s">
        <v>350</v>
      </c>
    </row>
    <row r="15494" spans="18:19" x14ac:dyDescent="0.2">
      <c r="R15494" s="334">
        <v>37356</v>
      </c>
      <c r="S15494" s="319" t="s">
        <v>350</v>
      </c>
    </row>
    <row r="15495" spans="18:19" x14ac:dyDescent="0.2">
      <c r="R15495" s="334">
        <v>37357</v>
      </c>
      <c r="S15495" s="319" t="s">
        <v>350</v>
      </c>
    </row>
    <row r="15496" spans="18:19" x14ac:dyDescent="0.2">
      <c r="R15496" s="334">
        <v>37359</v>
      </c>
      <c r="S15496" s="319" t="s">
        <v>350</v>
      </c>
    </row>
    <row r="15497" spans="18:19" x14ac:dyDescent="0.2">
      <c r="R15497" s="334">
        <v>37360</v>
      </c>
      <c r="S15497" s="319" t="s">
        <v>350</v>
      </c>
    </row>
    <row r="15498" spans="18:19" x14ac:dyDescent="0.2">
      <c r="R15498" s="334">
        <v>37361</v>
      </c>
      <c r="S15498" s="319" t="s">
        <v>350</v>
      </c>
    </row>
    <row r="15499" spans="18:19" x14ac:dyDescent="0.2">
      <c r="R15499" s="334">
        <v>37362</v>
      </c>
      <c r="S15499" s="319" t="s">
        <v>350</v>
      </c>
    </row>
    <row r="15500" spans="18:19" x14ac:dyDescent="0.2">
      <c r="R15500" s="334">
        <v>37363</v>
      </c>
      <c r="S15500" s="319" t="s">
        <v>350</v>
      </c>
    </row>
    <row r="15501" spans="18:19" x14ac:dyDescent="0.2">
      <c r="R15501" s="334">
        <v>37364</v>
      </c>
      <c r="S15501" s="319" t="s">
        <v>350</v>
      </c>
    </row>
    <row r="15502" spans="18:19" x14ac:dyDescent="0.2">
      <c r="R15502" s="334">
        <v>37365</v>
      </c>
      <c r="S15502" s="319" t="s">
        <v>350</v>
      </c>
    </row>
    <row r="15503" spans="18:19" x14ac:dyDescent="0.2">
      <c r="R15503" s="334">
        <v>37366</v>
      </c>
      <c r="S15503" s="319" t="s">
        <v>350</v>
      </c>
    </row>
    <row r="15504" spans="18:19" x14ac:dyDescent="0.2">
      <c r="R15504" s="334">
        <v>37367</v>
      </c>
      <c r="S15504" s="319" t="s">
        <v>350</v>
      </c>
    </row>
    <row r="15505" spans="18:19" x14ac:dyDescent="0.2">
      <c r="R15505" s="334">
        <v>37369</v>
      </c>
      <c r="S15505" s="319" t="s">
        <v>350</v>
      </c>
    </row>
    <row r="15506" spans="18:19" x14ac:dyDescent="0.2">
      <c r="R15506" s="334">
        <v>37370</v>
      </c>
      <c r="S15506" s="319" t="s">
        <v>350</v>
      </c>
    </row>
    <row r="15507" spans="18:19" x14ac:dyDescent="0.2">
      <c r="R15507" s="334">
        <v>37371</v>
      </c>
      <c r="S15507" s="319" t="s">
        <v>350</v>
      </c>
    </row>
    <row r="15508" spans="18:19" x14ac:dyDescent="0.2">
      <c r="R15508" s="334">
        <v>37373</v>
      </c>
      <c r="S15508" s="319" t="s">
        <v>350</v>
      </c>
    </row>
    <row r="15509" spans="18:19" x14ac:dyDescent="0.2">
      <c r="R15509" s="334">
        <v>37374</v>
      </c>
      <c r="S15509" s="319" t="s">
        <v>350</v>
      </c>
    </row>
    <row r="15510" spans="18:19" x14ac:dyDescent="0.2">
      <c r="R15510" s="334">
        <v>37375</v>
      </c>
      <c r="S15510" s="319" t="s">
        <v>350</v>
      </c>
    </row>
    <row r="15511" spans="18:19" x14ac:dyDescent="0.2">
      <c r="R15511" s="334">
        <v>37376</v>
      </c>
      <c r="S15511" s="319" t="s">
        <v>350</v>
      </c>
    </row>
    <row r="15512" spans="18:19" x14ac:dyDescent="0.2">
      <c r="R15512" s="334">
        <v>37377</v>
      </c>
      <c r="S15512" s="319" t="s">
        <v>350</v>
      </c>
    </row>
    <row r="15513" spans="18:19" x14ac:dyDescent="0.2">
      <c r="R15513" s="334">
        <v>37378</v>
      </c>
      <c r="S15513" s="319" t="s">
        <v>350</v>
      </c>
    </row>
    <row r="15514" spans="18:19" x14ac:dyDescent="0.2">
      <c r="R15514" s="334">
        <v>37379</v>
      </c>
      <c r="S15514" s="319" t="s">
        <v>350</v>
      </c>
    </row>
    <row r="15515" spans="18:19" x14ac:dyDescent="0.2">
      <c r="R15515" s="334">
        <v>37380</v>
      </c>
      <c r="S15515" s="319" t="s">
        <v>350</v>
      </c>
    </row>
    <row r="15516" spans="18:19" x14ac:dyDescent="0.2">
      <c r="R15516" s="334">
        <v>37381</v>
      </c>
      <c r="S15516" s="319" t="s">
        <v>350</v>
      </c>
    </row>
    <row r="15517" spans="18:19" x14ac:dyDescent="0.2">
      <c r="R15517" s="334">
        <v>37382</v>
      </c>
      <c r="S15517" s="319" t="s">
        <v>350</v>
      </c>
    </row>
    <row r="15518" spans="18:19" x14ac:dyDescent="0.2">
      <c r="R15518" s="334">
        <v>37383</v>
      </c>
      <c r="S15518" s="319" t="s">
        <v>350</v>
      </c>
    </row>
    <row r="15519" spans="18:19" x14ac:dyDescent="0.2">
      <c r="R15519" s="334">
        <v>37384</v>
      </c>
      <c r="S15519" s="319" t="s">
        <v>350</v>
      </c>
    </row>
    <row r="15520" spans="18:19" x14ac:dyDescent="0.2">
      <c r="R15520" s="334">
        <v>37385</v>
      </c>
      <c r="S15520" s="319" t="s">
        <v>350</v>
      </c>
    </row>
    <row r="15521" spans="18:19" x14ac:dyDescent="0.2">
      <c r="R15521" s="334">
        <v>37387</v>
      </c>
      <c r="S15521" s="319" t="s">
        <v>350</v>
      </c>
    </row>
    <row r="15522" spans="18:19" x14ac:dyDescent="0.2">
      <c r="R15522" s="334">
        <v>37388</v>
      </c>
      <c r="S15522" s="319" t="s">
        <v>350</v>
      </c>
    </row>
    <row r="15523" spans="18:19" x14ac:dyDescent="0.2">
      <c r="R15523" s="334">
        <v>37389</v>
      </c>
      <c r="S15523" s="319" t="s">
        <v>350</v>
      </c>
    </row>
    <row r="15524" spans="18:19" x14ac:dyDescent="0.2">
      <c r="R15524" s="334">
        <v>37391</v>
      </c>
      <c r="S15524" s="319" t="s">
        <v>350</v>
      </c>
    </row>
    <row r="15525" spans="18:19" x14ac:dyDescent="0.2">
      <c r="R15525" s="334">
        <v>37394</v>
      </c>
      <c r="S15525" s="319" t="s">
        <v>350</v>
      </c>
    </row>
    <row r="15526" spans="18:19" x14ac:dyDescent="0.2">
      <c r="R15526" s="334">
        <v>37396</v>
      </c>
      <c r="S15526" s="319" t="s">
        <v>350</v>
      </c>
    </row>
    <row r="15527" spans="18:19" x14ac:dyDescent="0.2">
      <c r="R15527" s="334">
        <v>37397</v>
      </c>
      <c r="S15527" s="319" t="s">
        <v>350</v>
      </c>
    </row>
    <row r="15528" spans="18:19" x14ac:dyDescent="0.2">
      <c r="R15528" s="334">
        <v>37398</v>
      </c>
      <c r="S15528" s="319" t="s">
        <v>350</v>
      </c>
    </row>
    <row r="15529" spans="18:19" x14ac:dyDescent="0.2">
      <c r="R15529" s="334">
        <v>37401</v>
      </c>
      <c r="S15529" s="319" t="s">
        <v>350</v>
      </c>
    </row>
    <row r="15530" spans="18:19" x14ac:dyDescent="0.2">
      <c r="R15530" s="334">
        <v>37402</v>
      </c>
      <c r="S15530" s="319" t="s">
        <v>350</v>
      </c>
    </row>
    <row r="15531" spans="18:19" x14ac:dyDescent="0.2">
      <c r="R15531" s="334">
        <v>37403</v>
      </c>
      <c r="S15531" s="319" t="s">
        <v>350</v>
      </c>
    </row>
    <row r="15532" spans="18:19" x14ac:dyDescent="0.2">
      <c r="R15532" s="334">
        <v>37404</v>
      </c>
      <c r="S15532" s="319" t="s">
        <v>350</v>
      </c>
    </row>
    <row r="15533" spans="18:19" x14ac:dyDescent="0.2">
      <c r="R15533" s="334">
        <v>37405</v>
      </c>
      <c r="S15533" s="319" t="s">
        <v>350</v>
      </c>
    </row>
    <row r="15534" spans="18:19" x14ac:dyDescent="0.2">
      <c r="R15534" s="334">
        <v>37406</v>
      </c>
      <c r="S15534" s="319" t="s">
        <v>350</v>
      </c>
    </row>
    <row r="15535" spans="18:19" x14ac:dyDescent="0.2">
      <c r="R15535" s="334">
        <v>37407</v>
      </c>
      <c r="S15535" s="319" t="s">
        <v>350</v>
      </c>
    </row>
    <row r="15536" spans="18:19" x14ac:dyDescent="0.2">
      <c r="R15536" s="334">
        <v>37408</v>
      </c>
      <c r="S15536" s="319" t="s">
        <v>350</v>
      </c>
    </row>
    <row r="15537" spans="18:19" x14ac:dyDescent="0.2">
      <c r="R15537" s="334">
        <v>37409</v>
      </c>
      <c r="S15537" s="319" t="s">
        <v>350</v>
      </c>
    </row>
    <row r="15538" spans="18:19" x14ac:dyDescent="0.2">
      <c r="R15538" s="334">
        <v>37410</v>
      </c>
      <c r="S15538" s="319" t="s">
        <v>350</v>
      </c>
    </row>
    <row r="15539" spans="18:19" x14ac:dyDescent="0.2">
      <c r="R15539" s="334">
        <v>37411</v>
      </c>
      <c r="S15539" s="319" t="s">
        <v>350</v>
      </c>
    </row>
    <row r="15540" spans="18:19" x14ac:dyDescent="0.2">
      <c r="R15540" s="334">
        <v>37412</v>
      </c>
      <c r="S15540" s="319" t="s">
        <v>350</v>
      </c>
    </row>
    <row r="15541" spans="18:19" x14ac:dyDescent="0.2">
      <c r="R15541" s="334">
        <v>37414</v>
      </c>
      <c r="S15541" s="319" t="s">
        <v>350</v>
      </c>
    </row>
    <row r="15542" spans="18:19" x14ac:dyDescent="0.2">
      <c r="R15542" s="334">
        <v>37415</v>
      </c>
      <c r="S15542" s="319" t="s">
        <v>350</v>
      </c>
    </row>
    <row r="15543" spans="18:19" x14ac:dyDescent="0.2">
      <c r="R15543" s="334">
        <v>37416</v>
      </c>
      <c r="S15543" s="319" t="s">
        <v>350</v>
      </c>
    </row>
    <row r="15544" spans="18:19" x14ac:dyDescent="0.2">
      <c r="R15544" s="334">
        <v>37419</v>
      </c>
      <c r="S15544" s="319" t="s">
        <v>350</v>
      </c>
    </row>
    <row r="15545" spans="18:19" x14ac:dyDescent="0.2">
      <c r="R15545" s="334">
        <v>37421</v>
      </c>
      <c r="S15545" s="319" t="s">
        <v>350</v>
      </c>
    </row>
    <row r="15546" spans="18:19" x14ac:dyDescent="0.2">
      <c r="R15546" s="334">
        <v>37422</v>
      </c>
      <c r="S15546" s="319" t="s">
        <v>350</v>
      </c>
    </row>
    <row r="15547" spans="18:19" x14ac:dyDescent="0.2">
      <c r="R15547" s="334">
        <v>37424</v>
      </c>
      <c r="S15547" s="319" t="s">
        <v>350</v>
      </c>
    </row>
    <row r="15548" spans="18:19" x14ac:dyDescent="0.2">
      <c r="R15548" s="334">
        <v>37450</v>
      </c>
      <c r="S15548" s="319" t="s">
        <v>350</v>
      </c>
    </row>
    <row r="15549" spans="18:19" x14ac:dyDescent="0.2">
      <c r="R15549" s="334">
        <v>37501</v>
      </c>
      <c r="S15549" s="319" t="s">
        <v>350</v>
      </c>
    </row>
    <row r="15550" spans="18:19" x14ac:dyDescent="0.2">
      <c r="R15550" s="334">
        <v>37544</v>
      </c>
      <c r="S15550" s="319" t="s">
        <v>350</v>
      </c>
    </row>
    <row r="15551" spans="18:19" x14ac:dyDescent="0.2">
      <c r="R15551" s="334">
        <v>37601</v>
      </c>
      <c r="S15551" s="319" t="s">
        <v>350</v>
      </c>
    </row>
    <row r="15552" spans="18:19" x14ac:dyDescent="0.2">
      <c r="R15552" s="334">
        <v>37602</v>
      </c>
      <c r="S15552" s="319" t="s">
        <v>350</v>
      </c>
    </row>
    <row r="15553" spans="18:19" x14ac:dyDescent="0.2">
      <c r="R15553" s="334">
        <v>37604</v>
      </c>
      <c r="S15553" s="319" t="s">
        <v>350</v>
      </c>
    </row>
    <row r="15554" spans="18:19" x14ac:dyDescent="0.2">
      <c r="R15554" s="334">
        <v>37605</v>
      </c>
      <c r="S15554" s="319" t="s">
        <v>350</v>
      </c>
    </row>
    <row r="15555" spans="18:19" x14ac:dyDescent="0.2">
      <c r="R15555" s="334">
        <v>37614</v>
      </c>
      <c r="S15555" s="319" t="s">
        <v>350</v>
      </c>
    </row>
    <row r="15556" spans="18:19" x14ac:dyDescent="0.2">
      <c r="R15556" s="334">
        <v>37615</v>
      </c>
      <c r="S15556" s="319" t="s">
        <v>350</v>
      </c>
    </row>
    <row r="15557" spans="18:19" x14ac:dyDescent="0.2">
      <c r="R15557" s="334">
        <v>37616</v>
      </c>
      <c r="S15557" s="319" t="s">
        <v>350</v>
      </c>
    </row>
    <row r="15558" spans="18:19" x14ac:dyDescent="0.2">
      <c r="R15558" s="334">
        <v>37617</v>
      </c>
      <c r="S15558" s="319" t="s">
        <v>350</v>
      </c>
    </row>
    <row r="15559" spans="18:19" x14ac:dyDescent="0.2">
      <c r="R15559" s="334">
        <v>37618</v>
      </c>
      <c r="S15559" s="319" t="s">
        <v>350</v>
      </c>
    </row>
    <row r="15560" spans="18:19" x14ac:dyDescent="0.2">
      <c r="R15560" s="334">
        <v>37620</v>
      </c>
      <c r="S15560" s="319" t="s">
        <v>350</v>
      </c>
    </row>
    <row r="15561" spans="18:19" x14ac:dyDescent="0.2">
      <c r="R15561" s="334">
        <v>37621</v>
      </c>
      <c r="S15561" s="319" t="s">
        <v>350</v>
      </c>
    </row>
    <row r="15562" spans="18:19" x14ac:dyDescent="0.2">
      <c r="R15562" s="334">
        <v>37625</v>
      </c>
      <c r="S15562" s="319" t="s">
        <v>350</v>
      </c>
    </row>
    <row r="15563" spans="18:19" x14ac:dyDescent="0.2">
      <c r="R15563" s="334">
        <v>37640</v>
      </c>
      <c r="S15563" s="319" t="s">
        <v>350</v>
      </c>
    </row>
    <row r="15564" spans="18:19" x14ac:dyDescent="0.2">
      <c r="R15564" s="334">
        <v>37641</v>
      </c>
      <c r="S15564" s="319" t="s">
        <v>350</v>
      </c>
    </row>
    <row r="15565" spans="18:19" x14ac:dyDescent="0.2">
      <c r="R15565" s="334">
        <v>37642</v>
      </c>
      <c r="S15565" s="319" t="s">
        <v>350</v>
      </c>
    </row>
    <row r="15566" spans="18:19" x14ac:dyDescent="0.2">
      <c r="R15566" s="334">
        <v>37643</v>
      </c>
      <c r="S15566" s="319" t="s">
        <v>350</v>
      </c>
    </row>
    <row r="15567" spans="18:19" x14ac:dyDescent="0.2">
      <c r="R15567" s="334">
        <v>37644</v>
      </c>
      <c r="S15567" s="319" t="s">
        <v>350</v>
      </c>
    </row>
    <row r="15568" spans="18:19" x14ac:dyDescent="0.2">
      <c r="R15568" s="334">
        <v>37645</v>
      </c>
      <c r="S15568" s="319" t="s">
        <v>350</v>
      </c>
    </row>
    <row r="15569" spans="18:19" x14ac:dyDescent="0.2">
      <c r="R15569" s="334">
        <v>37650</v>
      </c>
      <c r="S15569" s="319" t="s">
        <v>350</v>
      </c>
    </row>
    <row r="15570" spans="18:19" x14ac:dyDescent="0.2">
      <c r="R15570" s="334">
        <v>37656</v>
      </c>
      <c r="S15570" s="319" t="s">
        <v>350</v>
      </c>
    </row>
    <row r="15571" spans="18:19" x14ac:dyDescent="0.2">
      <c r="R15571" s="334">
        <v>37657</v>
      </c>
      <c r="S15571" s="319" t="s">
        <v>350</v>
      </c>
    </row>
    <row r="15572" spans="18:19" x14ac:dyDescent="0.2">
      <c r="R15572" s="334">
        <v>37658</v>
      </c>
      <c r="S15572" s="319" t="s">
        <v>350</v>
      </c>
    </row>
    <row r="15573" spans="18:19" x14ac:dyDescent="0.2">
      <c r="R15573" s="334">
        <v>37659</v>
      </c>
      <c r="S15573" s="319" t="s">
        <v>350</v>
      </c>
    </row>
    <row r="15574" spans="18:19" x14ac:dyDescent="0.2">
      <c r="R15574" s="334">
        <v>37660</v>
      </c>
      <c r="S15574" s="319" t="s">
        <v>350</v>
      </c>
    </row>
    <row r="15575" spans="18:19" x14ac:dyDescent="0.2">
      <c r="R15575" s="334">
        <v>37662</v>
      </c>
      <c r="S15575" s="319" t="s">
        <v>350</v>
      </c>
    </row>
    <row r="15576" spans="18:19" x14ac:dyDescent="0.2">
      <c r="R15576" s="334">
        <v>37663</v>
      </c>
      <c r="S15576" s="319" t="s">
        <v>350</v>
      </c>
    </row>
    <row r="15577" spans="18:19" x14ac:dyDescent="0.2">
      <c r="R15577" s="334">
        <v>37664</v>
      </c>
      <c r="S15577" s="319" t="s">
        <v>350</v>
      </c>
    </row>
    <row r="15578" spans="18:19" x14ac:dyDescent="0.2">
      <c r="R15578" s="334">
        <v>37665</v>
      </c>
      <c r="S15578" s="319" t="s">
        <v>350</v>
      </c>
    </row>
    <row r="15579" spans="18:19" x14ac:dyDescent="0.2">
      <c r="R15579" s="334">
        <v>37669</v>
      </c>
      <c r="S15579" s="319" t="s">
        <v>350</v>
      </c>
    </row>
    <row r="15580" spans="18:19" x14ac:dyDescent="0.2">
      <c r="R15580" s="334">
        <v>37680</v>
      </c>
      <c r="S15580" s="319" t="s">
        <v>350</v>
      </c>
    </row>
    <row r="15581" spans="18:19" x14ac:dyDescent="0.2">
      <c r="R15581" s="334">
        <v>37681</v>
      </c>
      <c r="S15581" s="319" t="s">
        <v>350</v>
      </c>
    </row>
    <row r="15582" spans="18:19" x14ac:dyDescent="0.2">
      <c r="R15582" s="334">
        <v>37682</v>
      </c>
      <c r="S15582" s="319" t="s">
        <v>350</v>
      </c>
    </row>
    <row r="15583" spans="18:19" x14ac:dyDescent="0.2">
      <c r="R15583" s="334">
        <v>37683</v>
      </c>
      <c r="S15583" s="319" t="s">
        <v>350</v>
      </c>
    </row>
    <row r="15584" spans="18:19" x14ac:dyDescent="0.2">
      <c r="R15584" s="334">
        <v>37684</v>
      </c>
      <c r="S15584" s="319" t="s">
        <v>350</v>
      </c>
    </row>
    <row r="15585" spans="18:19" x14ac:dyDescent="0.2">
      <c r="R15585" s="334">
        <v>37686</v>
      </c>
      <c r="S15585" s="319" t="s">
        <v>350</v>
      </c>
    </row>
    <row r="15586" spans="18:19" x14ac:dyDescent="0.2">
      <c r="R15586" s="334">
        <v>37687</v>
      </c>
      <c r="S15586" s="319" t="s">
        <v>350</v>
      </c>
    </row>
    <row r="15587" spans="18:19" x14ac:dyDescent="0.2">
      <c r="R15587" s="334">
        <v>37688</v>
      </c>
      <c r="S15587" s="319" t="s">
        <v>350</v>
      </c>
    </row>
    <row r="15588" spans="18:19" x14ac:dyDescent="0.2">
      <c r="R15588" s="334">
        <v>37690</v>
      </c>
      <c r="S15588" s="319" t="s">
        <v>350</v>
      </c>
    </row>
    <row r="15589" spans="18:19" x14ac:dyDescent="0.2">
      <c r="R15589" s="334">
        <v>37691</v>
      </c>
      <c r="S15589" s="319" t="s">
        <v>350</v>
      </c>
    </row>
    <row r="15590" spans="18:19" x14ac:dyDescent="0.2">
      <c r="R15590" s="334">
        <v>37692</v>
      </c>
      <c r="S15590" s="319" t="s">
        <v>350</v>
      </c>
    </row>
    <row r="15591" spans="18:19" x14ac:dyDescent="0.2">
      <c r="R15591" s="334">
        <v>37694</v>
      </c>
      <c r="S15591" s="319" t="s">
        <v>350</v>
      </c>
    </row>
    <row r="15592" spans="18:19" x14ac:dyDescent="0.2">
      <c r="R15592" s="334">
        <v>37699</v>
      </c>
      <c r="S15592" s="319" t="s">
        <v>350</v>
      </c>
    </row>
    <row r="15593" spans="18:19" x14ac:dyDescent="0.2">
      <c r="R15593" s="334">
        <v>37701</v>
      </c>
      <c r="S15593" s="319" t="s">
        <v>350</v>
      </c>
    </row>
    <row r="15594" spans="18:19" x14ac:dyDescent="0.2">
      <c r="R15594" s="334">
        <v>37705</v>
      </c>
      <c r="S15594" s="319" t="s">
        <v>350</v>
      </c>
    </row>
    <row r="15595" spans="18:19" x14ac:dyDescent="0.2">
      <c r="R15595" s="334">
        <v>37707</v>
      </c>
      <c r="S15595" s="319" t="s">
        <v>350</v>
      </c>
    </row>
    <row r="15596" spans="18:19" x14ac:dyDescent="0.2">
      <c r="R15596" s="334">
        <v>37708</v>
      </c>
      <c r="S15596" s="319" t="s">
        <v>350</v>
      </c>
    </row>
    <row r="15597" spans="18:19" x14ac:dyDescent="0.2">
      <c r="R15597" s="334">
        <v>37709</v>
      </c>
      <c r="S15597" s="319" t="s">
        <v>350</v>
      </c>
    </row>
    <row r="15598" spans="18:19" x14ac:dyDescent="0.2">
      <c r="R15598" s="334">
        <v>37710</v>
      </c>
      <c r="S15598" s="319" t="s">
        <v>350</v>
      </c>
    </row>
    <row r="15599" spans="18:19" x14ac:dyDescent="0.2">
      <c r="R15599" s="334">
        <v>37711</v>
      </c>
      <c r="S15599" s="319" t="s">
        <v>350</v>
      </c>
    </row>
    <row r="15600" spans="18:19" x14ac:dyDescent="0.2">
      <c r="R15600" s="334">
        <v>37713</v>
      </c>
      <c r="S15600" s="319" t="s">
        <v>350</v>
      </c>
    </row>
    <row r="15601" spans="18:19" x14ac:dyDescent="0.2">
      <c r="R15601" s="334">
        <v>37714</v>
      </c>
      <c r="S15601" s="319" t="s">
        <v>350</v>
      </c>
    </row>
    <row r="15602" spans="18:19" x14ac:dyDescent="0.2">
      <c r="R15602" s="334">
        <v>37715</v>
      </c>
      <c r="S15602" s="319" t="s">
        <v>350</v>
      </c>
    </row>
    <row r="15603" spans="18:19" x14ac:dyDescent="0.2">
      <c r="R15603" s="334">
        <v>37716</v>
      </c>
      <c r="S15603" s="319" t="s">
        <v>350</v>
      </c>
    </row>
    <row r="15604" spans="18:19" x14ac:dyDescent="0.2">
      <c r="R15604" s="334">
        <v>37717</v>
      </c>
      <c r="S15604" s="319" t="s">
        <v>350</v>
      </c>
    </row>
    <row r="15605" spans="18:19" x14ac:dyDescent="0.2">
      <c r="R15605" s="334">
        <v>37719</v>
      </c>
      <c r="S15605" s="319" t="s">
        <v>350</v>
      </c>
    </row>
    <row r="15606" spans="18:19" x14ac:dyDescent="0.2">
      <c r="R15606" s="334">
        <v>37721</v>
      </c>
      <c r="S15606" s="319" t="s">
        <v>350</v>
      </c>
    </row>
    <row r="15607" spans="18:19" x14ac:dyDescent="0.2">
      <c r="R15607" s="334">
        <v>37722</v>
      </c>
      <c r="S15607" s="319" t="s">
        <v>350</v>
      </c>
    </row>
    <row r="15608" spans="18:19" x14ac:dyDescent="0.2">
      <c r="R15608" s="334">
        <v>37723</v>
      </c>
      <c r="S15608" s="319" t="s">
        <v>350</v>
      </c>
    </row>
    <row r="15609" spans="18:19" x14ac:dyDescent="0.2">
      <c r="R15609" s="334">
        <v>37724</v>
      </c>
      <c r="S15609" s="319" t="s">
        <v>350</v>
      </c>
    </row>
    <row r="15610" spans="18:19" x14ac:dyDescent="0.2">
      <c r="R15610" s="334">
        <v>37725</v>
      </c>
      <c r="S15610" s="319" t="s">
        <v>350</v>
      </c>
    </row>
    <row r="15611" spans="18:19" x14ac:dyDescent="0.2">
      <c r="R15611" s="334">
        <v>37726</v>
      </c>
      <c r="S15611" s="319" t="s">
        <v>350</v>
      </c>
    </row>
    <row r="15612" spans="18:19" x14ac:dyDescent="0.2">
      <c r="R15612" s="334">
        <v>37727</v>
      </c>
      <c r="S15612" s="319" t="s">
        <v>350</v>
      </c>
    </row>
    <row r="15613" spans="18:19" x14ac:dyDescent="0.2">
      <c r="R15613" s="334">
        <v>37729</v>
      </c>
      <c r="S15613" s="319" t="s">
        <v>350</v>
      </c>
    </row>
    <row r="15614" spans="18:19" x14ac:dyDescent="0.2">
      <c r="R15614" s="334">
        <v>37730</v>
      </c>
      <c r="S15614" s="319" t="s">
        <v>350</v>
      </c>
    </row>
    <row r="15615" spans="18:19" x14ac:dyDescent="0.2">
      <c r="R15615" s="334">
        <v>37731</v>
      </c>
      <c r="S15615" s="319" t="s">
        <v>350</v>
      </c>
    </row>
    <row r="15616" spans="18:19" x14ac:dyDescent="0.2">
      <c r="R15616" s="334">
        <v>37732</v>
      </c>
      <c r="S15616" s="319" t="s">
        <v>350</v>
      </c>
    </row>
    <row r="15617" spans="18:19" x14ac:dyDescent="0.2">
      <c r="R15617" s="334">
        <v>37733</v>
      </c>
      <c r="S15617" s="319" t="s">
        <v>350</v>
      </c>
    </row>
    <row r="15618" spans="18:19" x14ac:dyDescent="0.2">
      <c r="R15618" s="334">
        <v>37737</v>
      </c>
      <c r="S15618" s="319" t="s">
        <v>350</v>
      </c>
    </row>
    <row r="15619" spans="18:19" x14ac:dyDescent="0.2">
      <c r="R15619" s="334">
        <v>37738</v>
      </c>
      <c r="S15619" s="319" t="s">
        <v>350</v>
      </c>
    </row>
    <row r="15620" spans="18:19" x14ac:dyDescent="0.2">
      <c r="R15620" s="334">
        <v>37742</v>
      </c>
      <c r="S15620" s="319" t="s">
        <v>350</v>
      </c>
    </row>
    <row r="15621" spans="18:19" x14ac:dyDescent="0.2">
      <c r="R15621" s="334">
        <v>37743</v>
      </c>
      <c r="S15621" s="319" t="s">
        <v>350</v>
      </c>
    </row>
    <row r="15622" spans="18:19" x14ac:dyDescent="0.2">
      <c r="R15622" s="334">
        <v>37744</v>
      </c>
      <c r="S15622" s="319" t="s">
        <v>350</v>
      </c>
    </row>
    <row r="15623" spans="18:19" x14ac:dyDescent="0.2">
      <c r="R15623" s="334">
        <v>37745</v>
      </c>
      <c r="S15623" s="319" t="s">
        <v>350</v>
      </c>
    </row>
    <row r="15624" spans="18:19" x14ac:dyDescent="0.2">
      <c r="R15624" s="334">
        <v>37748</v>
      </c>
      <c r="S15624" s="319" t="s">
        <v>350</v>
      </c>
    </row>
    <row r="15625" spans="18:19" x14ac:dyDescent="0.2">
      <c r="R15625" s="334">
        <v>37752</v>
      </c>
      <c r="S15625" s="319" t="s">
        <v>350</v>
      </c>
    </row>
    <row r="15626" spans="18:19" x14ac:dyDescent="0.2">
      <c r="R15626" s="334">
        <v>37753</v>
      </c>
      <c r="S15626" s="319" t="s">
        <v>350</v>
      </c>
    </row>
    <row r="15627" spans="18:19" x14ac:dyDescent="0.2">
      <c r="R15627" s="334">
        <v>37754</v>
      </c>
      <c r="S15627" s="319" t="s">
        <v>350</v>
      </c>
    </row>
    <row r="15628" spans="18:19" x14ac:dyDescent="0.2">
      <c r="R15628" s="334">
        <v>37755</v>
      </c>
      <c r="S15628" s="319" t="s">
        <v>350</v>
      </c>
    </row>
    <row r="15629" spans="18:19" x14ac:dyDescent="0.2">
      <c r="R15629" s="334">
        <v>37756</v>
      </c>
      <c r="S15629" s="319" t="s">
        <v>350</v>
      </c>
    </row>
    <row r="15630" spans="18:19" x14ac:dyDescent="0.2">
      <c r="R15630" s="334">
        <v>37757</v>
      </c>
      <c r="S15630" s="319" t="s">
        <v>350</v>
      </c>
    </row>
    <row r="15631" spans="18:19" x14ac:dyDescent="0.2">
      <c r="R15631" s="334">
        <v>37760</v>
      </c>
      <c r="S15631" s="319" t="s">
        <v>350</v>
      </c>
    </row>
    <row r="15632" spans="18:19" x14ac:dyDescent="0.2">
      <c r="R15632" s="334">
        <v>37762</v>
      </c>
      <c r="S15632" s="319" t="s">
        <v>350</v>
      </c>
    </row>
    <row r="15633" spans="18:19" x14ac:dyDescent="0.2">
      <c r="R15633" s="334">
        <v>37763</v>
      </c>
      <c r="S15633" s="319" t="s">
        <v>350</v>
      </c>
    </row>
    <row r="15634" spans="18:19" x14ac:dyDescent="0.2">
      <c r="R15634" s="334">
        <v>37764</v>
      </c>
      <c r="S15634" s="319" t="s">
        <v>350</v>
      </c>
    </row>
    <row r="15635" spans="18:19" x14ac:dyDescent="0.2">
      <c r="R15635" s="334">
        <v>37765</v>
      </c>
      <c r="S15635" s="319" t="s">
        <v>350</v>
      </c>
    </row>
    <row r="15636" spans="18:19" x14ac:dyDescent="0.2">
      <c r="R15636" s="334">
        <v>37766</v>
      </c>
      <c r="S15636" s="319" t="s">
        <v>350</v>
      </c>
    </row>
    <row r="15637" spans="18:19" x14ac:dyDescent="0.2">
      <c r="R15637" s="334">
        <v>37769</v>
      </c>
      <c r="S15637" s="319" t="s">
        <v>350</v>
      </c>
    </row>
    <row r="15638" spans="18:19" x14ac:dyDescent="0.2">
      <c r="R15638" s="334">
        <v>37770</v>
      </c>
      <c r="S15638" s="319" t="s">
        <v>350</v>
      </c>
    </row>
    <row r="15639" spans="18:19" x14ac:dyDescent="0.2">
      <c r="R15639" s="334">
        <v>37771</v>
      </c>
      <c r="S15639" s="319" t="s">
        <v>350</v>
      </c>
    </row>
    <row r="15640" spans="18:19" x14ac:dyDescent="0.2">
      <c r="R15640" s="334">
        <v>37772</v>
      </c>
      <c r="S15640" s="319" t="s">
        <v>350</v>
      </c>
    </row>
    <row r="15641" spans="18:19" x14ac:dyDescent="0.2">
      <c r="R15641" s="334">
        <v>37773</v>
      </c>
      <c r="S15641" s="319" t="s">
        <v>350</v>
      </c>
    </row>
    <row r="15642" spans="18:19" x14ac:dyDescent="0.2">
      <c r="R15642" s="334">
        <v>37774</v>
      </c>
      <c r="S15642" s="319" t="s">
        <v>350</v>
      </c>
    </row>
    <row r="15643" spans="18:19" x14ac:dyDescent="0.2">
      <c r="R15643" s="334">
        <v>37777</v>
      </c>
      <c r="S15643" s="319" t="s">
        <v>350</v>
      </c>
    </row>
    <row r="15644" spans="18:19" x14ac:dyDescent="0.2">
      <c r="R15644" s="334">
        <v>37778</v>
      </c>
      <c r="S15644" s="319" t="s">
        <v>350</v>
      </c>
    </row>
    <row r="15645" spans="18:19" x14ac:dyDescent="0.2">
      <c r="R15645" s="334">
        <v>37779</v>
      </c>
      <c r="S15645" s="319" t="s">
        <v>350</v>
      </c>
    </row>
    <row r="15646" spans="18:19" x14ac:dyDescent="0.2">
      <c r="R15646" s="334">
        <v>37801</v>
      </c>
      <c r="S15646" s="319" t="s">
        <v>350</v>
      </c>
    </row>
    <row r="15647" spans="18:19" x14ac:dyDescent="0.2">
      <c r="R15647" s="334">
        <v>37802</v>
      </c>
      <c r="S15647" s="319" t="s">
        <v>350</v>
      </c>
    </row>
    <row r="15648" spans="18:19" x14ac:dyDescent="0.2">
      <c r="R15648" s="334">
        <v>37803</v>
      </c>
      <c r="S15648" s="319" t="s">
        <v>350</v>
      </c>
    </row>
    <row r="15649" spans="18:19" x14ac:dyDescent="0.2">
      <c r="R15649" s="334">
        <v>37804</v>
      </c>
      <c r="S15649" s="319" t="s">
        <v>350</v>
      </c>
    </row>
    <row r="15650" spans="18:19" x14ac:dyDescent="0.2">
      <c r="R15650" s="334">
        <v>37806</v>
      </c>
      <c r="S15650" s="319" t="s">
        <v>350</v>
      </c>
    </row>
    <row r="15651" spans="18:19" x14ac:dyDescent="0.2">
      <c r="R15651" s="334">
        <v>37807</v>
      </c>
      <c r="S15651" s="319" t="s">
        <v>350</v>
      </c>
    </row>
    <row r="15652" spans="18:19" x14ac:dyDescent="0.2">
      <c r="R15652" s="334">
        <v>37809</v>
      </c>
      <c r="S15652" s="319" t="s">
        <v>350</v>
      </c>
    </row>
    <row r="15653" spans="18:19" x14ac:dyDescent="0.2">
      <c r="R15653" s="334">
        <v>37810</v>
      </c>
      <c r="S15653" s="319" t="s">
        <v>350</v>
      </c>
    </row>
    <row r="15654" spans="18:19" x14ac:dyDescent="0.2">
      <c r="R15654" s="334">
        <v>37811</v>
      </c>
      <c r="S15654" s="319" t="s">
        <v>350</v>
      </c>
    </row>
    <row r="15655" spans="18:19" x14ac:dyDescent="0.2">
      <c r="R15655" s="334">
        <v>37813</v>
      </c>
      <c r="S15655" s="319" t="s">
        <v>350</v>
      </c>
    </row>
    <row r="15656" spans="18:19" x14ac:dyDescent="0.2">
      <c r="R15656" s="334">
        <v>37814</v>
      </c>
      <c r="S15656" s="319" t="s">
        <v>350</v>
      </c>
    </row>
    <row r="15657" spans="18:19" x14ac:dyDescent="0.2">
      <c r="R15657" s="334">
        <v>37815</v>
      </c>
      <c r="S15657" s="319" t="s">
        <v>350</v>
      </c>
    </row>
    <row r="15658" spans="18:19" x14ac:dyDescent="0.2">
      <c r="R15658" s="334">
        <v>37816</v>
      </c>
      <c r="S15658" s="319" t="s">
        <v>350</v>
      </c>
    </row>
    <row r="15659" spans="18:19" x14ac:dyDescent="0.2">
      <c r="R15659" s="334">
        <v>37818</v>
      </c>
      <c r="S15659" s="319" t="s">
        <v>350</v>
      </c>
    </row>
    <row r="15660" spans="18:19" x14ac:dyDescent="0.2">
      <c r="R15660" s="334">
        <v>37819</v>
      </c>
      <c r="S15660" s="319" t="s">
        <v>350</v>
      </c>
    </row>
    <row r="15661" spans="18:19" x14ac:dyDescent="0.2">
      <c r="R15661" s="334">
        <v>37820</v>
      </c>
      <c r="S15661" s="319" t="s">
        <v>350</v>
      </c>
    </row>
    <row r="15662" spans="18:19" x14ac:dyDescent="0.2">
      <c r="R15662" s="334">
        <v>37821</v>
      </c>
      <c r="S15662" s="319" t="s">
        <v>350</v>
      </c>
    </row>
    <row r="15663" spans="18:19" x14ac:dyDescent="0.2">
      <c r="R15663" s="334">
        <v>37822</v>
      </c>
      <c r="S15663" s="319" t="s">
        <v>350</v>
      </c>
    </row>
    <row r="15664" spans="18:19" x14ac:dyDescent="0.2">
      <c r="R15664" s="334">
        <v>37824</v>
      </c>
      <c r="S15664" s="319" t="s">
        <v>350</v>
      </c>
    </row>
    <row r="15665" spans="18:19" x14ac:dyDescent="0.2">
      <c r="R15665" s="334">
        <v>37825</v>
      </c>
      <c r="S15665" s="319" t="s">
        <v>350</v>
      </c>
    </row>
    <row r="15666" spans="18:19" x14ac:dyDescent="0.2">
      <c r="R15666" s="334">
        <v>37826</v>
      </c>
      <c r="S15666" s="319" t="s">
        <v>350</v>
      </c>
    </row>
    <row r="15667" spans="18:19" x14ac:dyDescent="0.2">
      <c r="R15667" s="334">
        <v>37828</v>
      </c>
      <c r="S15667" s="319" t="s">
        <v>350</v>
      </c>
    </row>
    <row r="15668" spans="18:19" x14ac:dyDescent="0.2">
      <c r="R15668" s="334">
        <v>37829</v>
      </c>
      <c r="S15668" s="319" t="s">
        <v>350</v>
      </c>
    </row>
    <row r="15669" spans="18:19" x14ac:dyDescent="0.2">
      <c r="R15669" s="334">
        <v>37830</v>
      </c>
      <c r="S15669" s="319" t="s">
        <v>350</v>
      </c>
    </row>
    <row r="15670" spans="18:19" x14ac:dyDescent="0.2">
      <c r="R15670" s="334">
        <v>37831</v>
      </c>
      <c r="S15670" s="319" t="s">
        <v>350</v>
      </c>
    </row>
    <row r="15671" spans="18:19" x14ac:dyDescent="0.2">
      <c r="R15671" s="334">
        <v>37840</v>
      </c>
      <c r="S15671" s="319" t="s">
        <v>350</v>
      </c>
    </row>
    <row r="15672" spans="18:19" x14ac:dyDescent="0.2">
      <c r="R15672" s="334">
        <v>37841</v>
      </c>
      <c r="S15672" s="319" t="s">
        <v>350</v>
      </c>
    </row>
    <row r="15673" spans="18:19" x14ac:dyDescent="0.2">
      <c r="R15673" s="334">
        <v>37843</v>
      </c>
      <c r="S15673" s="319" t="s">
        <v>350</v>
      </c>
    </row>
    <row r="15674" spans="18:19" x14ac:dyDescent="0.2">
      <c r="R15674" s="334">
        <v>37845</v>
      </c>
      <c r="S15674" s="319" t="s">
        <v>350</v>
      </c>
    </row>
    <row r="15675" spans="18:19" x14ac:dyDescent="0.2">
      <c r="R15675" s="334">
        <v>37846</v>
      </c>
      <c r="S15675" s="319" t="s">
        <v>350</v>
      </c>
    </row>
    <row r="15676" spans="18:19" x14ac:dyDescent="0.2">
      <c r="R15676" s="334">
        <v>37847</v>
      </c>
      <c r="S15676" s="319" t="s">
        <v>350</v>
      </c>
    </row>
    <row r="15677" spans="18:19" x14ac:dyDescent="0.2">
      <c r="R15677" s="334">
        <v>37848</v>
      </c>
      <c r="S15677" s="319" t="s">
        <v>350</v>
      </c>
    </row>
    <row r="15678" spans="18:19" x14ac:dyDescent="0.2">
      <c r="R15678" s="334">
        <v>37849</v>
      </c>
      <c r="S15678" s="319" t="s">
        <v>350</v>
      </c>
    </row>
    <row r="15679" spans="18:19" x14ac:dyDescent="0.2">
      <c r="R15679" s="334">
        <v>37851</v>
      </c>
      <c r="S15679" s="319" t="s">
        <v>350</v>
      </c>
    </row>
    <row r="15680" spans="18:19" x14ac:dyDescent="0.2">
      <c r="R15680" s="334">
        <v>37852</v>
      </c>
      <c r="S15680" s="319" t="s">
        <v>350</v>
      </c>
    </row>
    <row r="15681" spans="18:19" x14ac:dyDescent="0.2">
      <c r="R15681" s="334">
        <v>37853</v>
      </c>
      <c r="S15681" s="319" t="s">
        <v>350</v>
      </c>
    </row>
    <row r="15682" spans="18:19" x14ac:dyDescent="0.2">
      <c r="R15682" s="334">
        <v>37854</v>
      </c>
      <c r="S15682" s="319" t="s">
        <v>350</v>
      </c>
    </row>
    <row r="15683" spans="18:19" x14ac:dyDescent="0.2">
      <c r="R15683" s="334">
        <v>37857</v>
      </c>
      <c r="S15683" s="319" t="s">
        <v>350</v>
      </c>
    </row>
    <row r="15684" spans="18:19" x14ac:dyDescent="0.2">
      <c r="R15684" s="334">
        <v>37860</v>
      </c>
      <c r="S15684" s="319" t="s">
        <v>350</v>
      </c>
    </row>
    <row r="15685" spans="18:19" x14ac:dyDescent="0.2">
      <c r="R15685" s="334">
        <v>37861</v>
      </c>
      <c r="S15685" s="319" t="s">
        <v>350</v>
      </c>
    </row>
    <row r="15686" spans="18:19" x14ac:dyDescent="0.2">
      <c r="R15686" s="334">
        <v>37862</v>
      </c>
      <c r="S15686" s="319" t="s">
        <v>350</v>
      </c>
    </row>
    <row r="15687" spans="18:19" x14ac:dyDescent="0.2">
      <c r="R15687" s="334">
        <v>37863</v>
      </c>
      <c r="S15687" s="319" t="s">
        <v>350</v>
      </c>
    </row>
    <row r="15688" spans="18:19" x14ac:dyDescent="0.2">
      <c r="R15688" s="334">
        <v>37864</v>
      </c>
      <c r="S15688" s="319" t="s">
        <v>350</v>
      </c>
    </row>
    <row r="15689" spans="18:19" x14ac:dyDescent="0.2">
      <c r="R15689" s="334">
        <v>37865</v>
      </c>
      <c r="S15689" s="319" t="s">
        <v>350</v>
      </c>
    </row>
    <row r="15690" spans="18:19" x14ac:dyDescent="0.2">
      <c r="R15690" s="334">
        <v>37866</v>
      </c>
      <c r="S15690" s="319" t="s">
        <v>350</v>
      </c>
    </row>
    <row r="15691" spans="18:19" x14ac:dyDescent="0.2">
      <c r="R15691" s="334">
        <v>37867</v>
      </c>
      <c r="S15691" s="319" t="s">
        <v>350</v>
      </c>
    </row>
    <row r="15692" spans="18:19" x14ac:dyDescent="0.2">
      <c r="R15692" s="334">
        <v>37868</v>
      </c>
      <c r="S15692" s="319" t="s">
        <v>350</v>
      </c>
    </row>
    <row r="15693" spans="18:19" x14ac:dyDescent="0.2">
      <c r="R15693" s="334">
        <v>37869</v>
      </c>
      <c r="S15693" s="319" t="s">
        <v>350</v>
      </c>
    </row>
    <row r="15694" spans="18:19" x14ac:dyDescent="0.2">
      <c r="R15694" s="334">
        <v>37870</v>
      </c>
      <c r="S15694" s="319" t="s">
        <v>350</v>
      </c>
    </row>
    <row r="15695" spans="18:19" x14ac:dyDescent="0.2">
      <c r="R15695" s="334">
        <v>37871</v>
      </c>
      <c r="S15695" s="319" t="s">
        <v>350</v>
      </c>
    </row>
    <row r="15696" spans="18:19" x14ac:dyDescent="0.2">
      <c r="R15696" s="334">
        <v>37872</v>
      </c>
      <c r="S15696" s="319" t="s">
        <v>350</v>
      </c>
    </row>
    <row r="15697" spans="18:19" x14ac:dyDescent="0.2">
      <c r="R15697" s="334">
        <v>37873</v>
      </c>
      <c r="S15697" s="319" t="s">
        <v>350</v>
      </c>
    </row>
    <row r="15698" spans="18:19" x14ac:dyDescent="0.2">
      <c r="R15698" s="334">
        <v>37874</v>
      </c>
      <c r="S15698" s="319" t="s">
        <v>350</v>
      </c>
    </row>
    <row r="15699" spans="18:19" x14ac:dyDescent="0.2">
      <c r="R15699" s="334">
        <v>37876</v>
      </c>
      <c r="S15699" s="319" t="s">
        <v>350</v>
      </c>
    </row>
    <row r="15700" spans="18:19" x14ac:dyDescent="0.2">
      <c r="R15700" s="334">
        <v>37877</v>
      </c>
      <c r="S15700" s="319" t="s">
        <v>350</v>
      </c>
    </row>
    <row r="15701" spans="18:19" x14ac:dyDescent="0.2">
      <c r="R15701" s="334">
        <v>37878</v>
      </c>
      <c r="S15701" s="319" t="s">
        <v>350</v>
      </c>
    </row>
    <row r="15702" spans="18:19" x14ac:dyDescent="0.2">
      <c r="R15702" s="334">
        <v>37879</v>
      </c>
      <c r="S15702" s="319" t="s">
        <v>350</v>
      </c>
    </row>
    <row r="15703" spans="18:19" x14ac:dyDescent="0.2">
      <c r="R15703" s="334">
        <v>37880</v>
      </c>
      <c r="S15703" s="319" t="s">
        <v>350</v>
      </c>
    </row>
    <row r="15704" spans="18:19" x14ac:dyDescent="0.2">
      <c r="R15704" s="334">
        <v>37881</v>
      </c>
      <c r="S15704" s="319" t="s">
        <v>350</v>
      </c>
    </row>
    <row r="15705" spans="18:19" x14ac:dyDescent="0.2">
      <c r="R15705" s="334">
        <v>37882</v>
      </c>
      <c r="S15705" s="319" t="s">
        <v>350</v>
      </c>
    </row>
    <row r="15706" spans="18:19" x14ac:dyDescent="0.2">
      <c r="R15706" s="334">
        <v>37885</v>
      </c>
      <c r="S15706" s="319" t="s">
        <v>350</v>
      </c>
    </row>
    <row r="15707" spans="18:19" x14ac:dyDescent="0.2">
      <c r="R15707" s="334">
        <v>37886</v>
      </c>
      <c r="S15707" s="319" t="s">
        <v>350</v>
      </c>
    </row>
    <row r="15708" spans="18:19" x14ac:dyDescent="0.2">
      <c r="R15708" s="334">
        <v>37887</v>
      </c>
      <c r="S15708" s="319" t="s">
        <v>350</v>
      </c>
    </row>
    <row r="15709" spans="18:19" x14ac:dyDescent="0.2">
      <c r="R15709" s="334">
        <v>37888</v>
      </c>
      <c r="S15709" s="319" t="s">
        <v>350</v>
      </c>
    </row>
    <row r="15710" spans="18:19" x14ac:dyDescent="0.2">
      <c r="R15710" s="334">
        <v>37890</v>
      </c>
      <c r="S15710" s="319" t="s">
        <v>350</v>
      </c>
    </row>
    <row r="15711" spans="18:19" x14ac:dyDescent="0.2">
      <c r="R15711" s="334">
        <v>37891</v>
      </c>
      <c r="S15711" s="319" t="s">
        <v>350</v>
      </c>
    </row>
    <row r="15712" spans="18:19" x14ac:dyDescent="0.2">
      <c r="R15712" s="334">
        <v>37892</v>
      </c>
      <c r="S15712" s="319" t="s">
        <v>350</v>
      </c>
    </row>
    <row r="15713" spans="18:19" x14ac:dyDescent="0.2">
      <c r="R15713" s="334">
        <v>37901</v>
      </c>
      <c r="S15713" s="319" t="s">
        <v>350</v>
      </c>
    </row>
    <row r="15714" spans="18:19" x14ac:dyDescent="0.2">
      <c r="R15714" s="334">
        <v>37902</v>
      </c>
      <c r="S15714" s="319" t="s">
        <v>350</v>
      </c>
    </row>
    <row r="15715" spans="18:19" x14ac:dyDescent="0.2">
      <c r="R15715" s="334">
        <v>37909</v>
      </c>
      <c r="S15715" s="319" t="s">
        <v>350</v>
      </c>
    </row>
    <row r="15716" spans="18:19" x14ac:dyDescent="0.2">
      <c r="R15716" s="334">
        <v>37912</v>
      </c>
      <c r="S15716" s="319" t="s">
        <v>350</v>
      </c>
    </row>
    <row r="15717" spans="18:19" x14ac:dyDescent="0.2">
      <c r="R15717" s="334">
        <v>37914</v>
      </c>
      <c r="S15717" s="319" t="s">
        <v>350</v>
      </c>
    </row>
    <row r="15718" spans="18:19" x14ac:dyDescent="0.2">
      <c r="R15718" s="334">
        <v>37915</v>
      </c>
      <c r="S15718" s="319" t="s">
        <v>350</v>
      </c>
    </row>
    <row r="15719" spans="18:19" x14ac:dyDescent="0.2">
      <c r="R15719" s="334">
        <v>37916</v>
      </c>
      <c r="S15719" s="319" t="s">
        <v>350</v>
      </c>
    </row>
    <row r="15720" spans="18:19" x14ac:dyDescent="0.2">
      <c r="R15720" s="334">
        <v>37917</v>
      </c>
      <c r="S15720" s="319" t="s">
        <v>350</v>
      </c>
    </row>
    <row r="15721" spans="18:19" x14ac:dyDescent="0.2">
      <c r="R15721" s="334">
        <v>37918</v>
      </c>
      <c r="S15721" s="319" t="s">
        <v>350</v>
      </c>
    </row>
    <row r="15722" spans="18:19" x14ac:dyDescent="0.2">
      <c r="R15722" s="334">
        <v>37919</v>
      </c>
      <c r="S15722" s="319" t="s">
        <v>350</v>
      </c>
    </row>
    <row r="15723" spans="18:19" x14ac:dyDescent="0.2">
      <c r="R15723" s="334">
        <v>37920</v>
      </c>
      <c r="S15723" s="319" t="s">
        <v>350</v>
      </c>
    </row>
    <row r="15724" spans="18:19" x14ac:dyDescent="0.2">
      <c r="R15724" s="334">
        <v>37921</v>
      </c>
      <c r="S15724" s="319" t="s">
        <v>350</v>
      </c>
    </row>
    <row r="15725" spans="18:19" x14ac:dyDescent="0.2">
      <c r="R15725" s="334">
        <v>37922</v>
      </c>
      <c r="S15725" s="319" t="s">
        <v>350</v>
      </c>
    </row>
    <row r="15726" spans="18:19" x14ac:dyDescent="0.2">
      <c r="R15726" s="334">
        <v>37923</v>
      </c>
      <c r="S15726" s="319" t="s">
        <v>350</v>
      </c>
    </row>
    <row r="15727" spans="18:19" x14ac:dyDescent="0.2">
      <c r="R15727" s="334">
        <v>37924</v>
      </c>
      <c r="S15727" s="319" t="s">
        <v>350</v>
      </c>
    </row>
    <row r="15728" spans="18:19" x14ac:dyDescent="0.2">
      <c r="R15728" s="334">
        <v>37927</v>
      </c>
      <c r="S15728" s="319" t="s">
        <v>350</v>
      </c>
    </row>
    <row r="15729" spans="18:19" x14ac:dyDescent="0.2">
      <c r="R15729" s="334">
        <v>37928</v>
      </c>
      <c r="S15729" s="319" t="s">
        <v>350</v>
      </c>
    </row>
    <row r="15730" spans="18:19" x14ac:dyDescent="0.2">
      <c r="R15730" s="334">
        <v>37929</v>
      </c>
      <c r="S15730" s="319" t="s">
        <v>350</v>
      </c>
    </row>
    <row r="15731" spans="18:19" x14ac:dyDescent="0.2">
      <c r="R15731" s="334">
        <v>37930</v>
      </c>
      <c r="S15731" s="319" t="s">
        <v>350</v>
      </c>
    </row>
    <row r="15732" spans="18:19" x14ac:dyDescent="0.2">
      <c r="R15732" s="334">
        <v>37931</v>
      </c>
      <c r="S15732" s="319" t="s">
        <v>350</v>
      </c>
    </row>
    <row r="15733" spans="18:19" x14ac:dyDescent="0.2">
      <c r="R15733" s="334">
        <v>37932</v>
      </c>
      <c r="S15733" s="319" t="s">
        <v>350</v>
      </c>
    </row>
    <row r="15734" spans="18:19" x14ac:dyDescent="0.2">
      <c r="R15734" s="334">
        <v>37933</v>
      </c>
      <c r="S15734" s="319" t="s">
        <v>350</v>
      </c>
    </row>
    <row r="15735" spans="18:19" x14ac:dyDescent="0.2">
      <c r="R15735" s="334">
        <v>37934</v>
      </c>
      <c r="S15735" s="319" t="s">
        <v>350</v>
      </c>
    </row>
    <row r="15736" spans="18:19" x14ac:dyDescent="0.2">
      <c r="R15736" s="334">
        <v>37938</v>
      </c>
      <c r="S15736" s="319" t="s">
        <v>350</v>
      </c>
    </row>
    <row r="15737" spans="18:19" x14ac:dyDescent="0.2">
      <c r="R15737" s="334">
        <v>37939</v>
      </c>
      <c r="S15737" s="319" t="s">
        <v>350</v>
      </c>
    </row>
    <row r="15738" spans="18:19" x14ac:dyDescent="0.2">
      <c r="R15738" s="334">
        <v>37940</v>
      </c>
      <c r="S15738" s="319" t="s">
        <v>350</v>
      </c>
    </row>
    <row r="15739" spans="18:19" x14ac:dyDescent="0.2">
      <c r="R15739" s="334">
        <v>37950</v>
      </c>
      <c r="S15739" s="319" t="s">
        <v>350</v>
      </c>
    </row>
    <row r="15740" spans="18:19" x14ac:dyDescent="0.2">
      <c r="R15740" s="334">
        <v>37995</v>
      </c>
      <c r="S15740" s="319" t="s">
        <v>350</v>
      </c>
    </row>
    <row r="15741" spans="18:19" x14ac:dyDescent="0.2">
      <c r="R15741" s="334">
        <v>37996</v>
      </c>
      <c r="S15741" s="319" t="s">
        <v>350</v>
      </c>
    </row>
    <row r="15742" spans="18:19" x14ac:dyDescent="0.2">
      <c r="R15742" s="334">
        <v>37997</v>
      </c>
      <c r="S15742" s="319" t="s">
        <v>350</v>
      </c>
    </row>
    <row r="15743" spans="18:19" x14ac:dyDescent="0.2">
      <c r="R15743" s="334">
        <v>37998</v>
      </c>
      <c r="S15743" s="319" t="s">
        <v>350</v>
      </c>
    </row>
    <row r="15744" spans="18:19" x14ac:dyDescent="0.2">
      <c r="R15744" s="334">
        <v>38001</v>
      </c>
      <c r="S15744" s="319" t="s">
        <v>350</v>
      </c>
    </row>
    <row r="15745" spans="18:19" x14ac:dyDescent="0.2">
      <c r="R15745" s="334">
        <v>38002</v>
      </c>
      <c r="S15745" s="319" t="s">
        <v>350</v>
      </c>
    </row>
    <row r="15746" spans="18:19" x14ac:dyDescent="0.2">
      <c r="R15746" s="334">
        <v>38004</v>
      </c>
      <c r="S15746" s="319" t="s">
        <v>350</v>
      </c>
    </row>
    <row r="15747" spans="18:19" x14ac:dyDescent="0.2">
      <c r="R15747" s="334">
        <v>38006</v>
      </c>
      <c r="S15747" s="319" t="s">
        <v>350</v>
      </c>
    </row>
    <row r="15748" spans="18:19" x14ac:dyDescent="0.2">
      <c r="R15748" s="334">
        <v>38007</v>
      </c>
      <c r="S15748" s="319" t="s">
        <v>350</v>
      </c>
    </row>
    <row r="15749" spans="18:19" x14ac:dyDescent="0.2">
      <c r="R15749" s="334">
        <v>38008</v>
      </c>
      <c r="S15749" s="319" t="s">
        <v>350</v>
      </c>
    </row>
    <row r="15750" spans="18:19" x14ac:dyDescent="0.2">
      <c r="R15750" s="334">
        <v>38010</v>
      </c>
      <c r="S15750" s="319" t="s">
        <v>350</v>
      </c>
    </row>
    <row r="15751" spans="18:19" x14ac:dyDescent="0.2">
      <c r="R15751" s="334">
        <v>38011</v>
      </c>
      <c r="S15751" s="319" t="s">
        <v>350</v>
      </c>
    </row>
    <row r="15752" spans="18:19" x14ac:dyDescent="0.2">
      <c r="R15752" s="334">
        <v>38012</v>
      </c>
      <c r="S15752" s="319" t="s">
        <v>350</v>
      </c>
    </row>
    <row r="15753" spans="18:19" x14ac:dyDescent="0.2">
      <c r="R15753" s="334">
        <v>38014</v>
      </c>
      <c r="S15753" s="319" t="s">
        <v>350</v>
      </c>
    </row>
    <row r="15754" spans="18:19" x14ac:dyDescent="0.2">
      <c r="R15754" s="334">
        <v>38015</v>
      </c>
      <c r="S15754" s="319" t="s">
        <v>350</v>
      </c>
    </row>
    <row r="15755" spans="18:19" x14ac:dyDescent="0.2">
      <c r="R15755" s="334">
        <v>38016</v>
      </c>
      <c r="S15755" s="319" t="s">
        <v>350</v>
      </c>
    </row>
    <row r="15756" spans="18:19" x14ac:dyDescent="0.2">
      <c r="R15756" s="334">
        <v>38017</v>
      </c>
      <c r="S15756" s="319" t="s">
        <v>350</v>
      </c>
    </row>
    <row r="15757" spans="18:19" x14ac:dyDescent="0.2">
      <c r="R15757" s="334">
        <v>38018</v>
      </c>
      <c r="S15757" s="319" t="s">
        <v>350</v>
      </c>
    </row>
    <row r="15758" spans="18:19" x14ac:dyDescent="0.2">
      <c r="R15758" s="334">
        <v>38019</v>
      </c>
      <c r="S15758" s="319" t="s">
        <v>350</v>
      </c>
    </row>
    <row r="15759" spans="18:19" x14ac:dyDescent="0.2">
      <c r="R15759" s="334">
        <v>38021</v>
      </c>
      <c r="S15759" s="319" t="s">
        <v>350</v>
      </c>
    </row>
    <row r="15760" spans="18:19" x14ac:dyDescent="0.2">
      <c r="R15760" s="334">
        <v>38023</v>
      </c>
      <c r="S15760" s="319" t="s">
        <v>361</v>
      </c>
    </row>
    <row r="15761" spans="18:19" x14ac:dyDescent="0.2">
      <c r="R15761" s="334">
        <v>38024</v>
      </c>
      <c r="S15761" s="319" t="s">
        <v>350</v>
      </c>
    </row>
    <row r="15762" spans="18:19" x14ac:dyDescent="0.2">
      <c r="R15762" s="334">
        <v>38025</v>
      </c>
      <c r="S15762" s="319" t="s">
        <v>350</v>
      </c>
    </row>
    <row r="15763" spans="18:19" x14ac:dyDescent="0.2">
      <c r="R15763" s="334">
        <v>38027</v>
      </c>
      <c r="S15763" s="319" t="s">
        <v>350</v>
      </c>
    </row>
    <row r="15764" spans="18:19" x14ac:dyDescent="0.2">
      <c r="R15764" s="334">
        <v>38028</v>
      </c>
      <c r="S15764" s="319" t="s">
        <v>350</v>
      </c>
    </row>
    <row r="15765" spans="18:19" x14ac:dyDescent="0.2">
      <c r="R15765" s="334">
        <v>38029</v>
      </c>
      <c r="S15765" s="319" t="s">
        <v>350</v>
      </c>
    </row>
    <row r="15766" spans="18:19" x14ac:dyDescent="0.2">
      <c r="R15766" s="334">
        <v>38030</v>
      </c>
      <c r="S15766" s="319" t="s">
        <v>350</v>
      </c>
    </row>
    <row r="15767" spans="18:19" x14ac:dyDescent="0.2">
      <c r="R15767" s="334">
        <v>38034</v>
      </c>
      <c r="S15767" s="319" t="s">
        <v>350</v>
      </c>
    </row>
    <row r="15768" spans="18:19" x14ac:dyDescent="0.2">
      <c r="R15768" s="334">
        <v>38036</v>
      </c>
      <c r="S15768" s="319" t="s">
        <v>350</v>
      </c>
    </row>
    <row r="15769" spans="18:19" x14ac:dyDescent="0.2">
      <c r="R15769" s="334">
        <v>38037</v>
      </c>
      <c r="S15769" s="319" t="s">
        <v>350</v>
      </c>
    </row>
    <row r="15770" spans="18:19" x14ac:dyDescent="0.2">
      <c r="R15770" s="334">
        <v>38039</v>
      </c>
      <c r="S15770" s="319" t="s">
        <v>350</v>
      </c>
    </row>
    <row r="15771" spans="18:19" x14ac:dyDescent="0.2">
      <c r="R15771" s="334">
        <v>38040</v>
      </c>
      <c r="S15771" s="319" t="s">
        <v>350</v>
      </c>
    </row>
    <row r="15772" spans="18:19" x14ac:dyDescent="0.2">
      <c r="R15772" s="334">
        <v>38041</v>
      </c>
      <c r="S15772" s="319" t="s">
        <v>350</v>
      </c>
    </row>
    <row r="15773" spans="18:19" x14ac:dyDescent="0.2">
      <c r="R15773" s="334">
        <v>38042</v>
      </c>
      <c r="S15773" s="319" t="s">
        <v>350</v>
      </c>
    </row>
    <row r="15774" spans="18:19" x14ac:dyDescent="0.2">
      <c r="R15774" s="334">
        <v>38044</v>
      </c>
      <c r="S15774" s="319" t="s">
        <v>350</v>
      </c>
    </row>
    <row r="15775" spans="18:19" x14ac:dyDescent="0.2">
      <c r="R15775" s="334">
        <v>38045</v>
      </c>
      <c r="S15775" s="319" t="s">
        <v>350</v>
      </c>
    </row>
    <row r="15776" spans="18:19" x14ac:dyDescent="0.2">
      <c r="R15776" s="334">
        <v>38046</v>
      </c>
      <c r="S15776" s="319" t="s">
        <v>350</v>
      </c>
    </row>
    <row r="15777" spans="18:19" x14ac:dyDescent="0.2">
      <c r="R15777" s="334">
        <v>38047</v>
      </c>
      <c r="S15777" s="319" t="s">
        <v>350</v>
      </c>
    </row>
    <row r="15778" spans="18:19" x14ac:dyDescent="0.2">
      <c r="R15778" s="334">
        <v>38048</v>
      </c>
      <c r="S15778" s="319" t="s">
        <v>350</v>
      </c>
    </row>
    <row r="15779" spans="18:19" x14ac:dyDescent="0.2">
      <c r="R15779" s="334">
        <v>38049</v>
      </c>
      <c r="S15779" s="319" t="s">
        <v>350</v>
      </c>
    </row>
    <row r="15780" spans="18:19" x14ac:dyDescent="0.2">
      <c r="R15780" s="334">
        <v>38050</v>
      </c>
      <c r="S15780" s="319" t="s">
        <v>350</v>
      </c>
    </row>
    <row r="15781" spans="18:19" x14ac:dyDescent="0.2">
      <c r="R15781" s="334">
        <v>38052</v>
      </c>
      <c r="S15781" s="319" t="s">
        <v>350</v>
      </c>
    </row>
    <row r="15782" spans="18:19" x14ac:dyDescent="0.2">
      <c r="R15782" s="334">
        <v>38053</v>
      </c>
      <c r="S15782" s="319" t="s">
        <v>361</v>
      </c>
    </row>
    <row r="15783" spans="18:19" x14ac:dyDescent="0.2">
      <c r="R15783" s="334">
        <v>38054</v>
      </c>
      <c r="S15783" s="319" t="s">
        <v>350</v>
      </c>
    </row>
    <row r="15784" spans="18:19" x14ac:dyDescent="0.2">
      <c r="R15784" s="334">
        <v>38055</v>
      </c>
      <c r="S15784" s="319" t="s">
        <v>350</v>
      </c>
    </row>
    <row r="15785" spans="18:19" x14ac:dyDescent="0.2">
      <c r="R15785" s="334">
        <v>38057</v>
      </c>
      <c r="S15785" s="319" t="s">
        <v>350</v>
      </c>
    </row>
    <row r="15786" spans="18:19" x14ac:dyDescent="0.2">
      <c r="R15786" s="334">
        <v>38058</v>
      </c>
      <c r="S15786" s="319" t="s">
        <v>350</v>
      </c>
    </row>
    <row r="15787" spans="18:19" x14ac:dyDescent="0.2">
      <c r="R15787" s="334">
        <v>38059</v>
      </c>
      <c r="S15787" s="319" t="s">
        <v>350</v>
      </c>
    </row>
    <row r="15788" spans="18:19" x14ac:dyDescent="0.2">
      <c r="R15788" s="334">
        <v>38060</v>
      </c>
      <c r="S15788" s="319" t="s">
        <v>350</v>
      </c>
    </row>
    <row r="15789" spans="18:19" x14ac:dyDescent="0.2">
      <c r="R15789" s="334">
        <v>38061</v>
      </c>
      <c r="S15789" s="319" t="s">
        <v>350</v>
      </c>
    </row>
    <row r="15790" spans="18:19" x14ac:dyDescent="0.2">
      <c r="R15790" s="334">
        <v>38063</v>
      </c>
      <c r="S15790" s="319" t="s">
        <v>350</v>
      </c>
    </row>
    <row r="15791" spans="18:19" x14ac:dyDescent="0.2">
      <c r="R15791" s="334">
        <v>38066</v>
      </c>
      <c r="S15791" s="319" t="s">
        <v>350</v>
      </c>
    </row>
    <row r="15792" spans="18:19" x14ac:dyDescent="0.2">
      <c r="R15792" s="334">
        <v>38067</v>
      </c>
      <c r="S15792" s="319" t="s">
        <v>350</v>
      </c>
    </row>
    <row r="15793" spans="18:19" x14ac:dyDescent="0.2">
      <c r="R15793" s="334">
        <v>38068</v>
      </c>
      <c r="S15793" s="319" t="s">
        <v>350</v>
      </c>
    </row>
    <row r="15794" spans="18:19" x14ac:dyDescent="0.2">
      <c r="R15794" s="334">
        <v>38069</v>
      </c>
      <c r="S15794" s="319" t="s">
        <v>350</v>
      </c>
    </row>
    <row r="15795" spans="18:19" x14ac:dyDescent="0.2">
      <c r="R15795" s="334">
        <v>38070</v>
      </c>
      <c r="S15795" s="319" t="s">
        <v>350</v>
      </c>
    </row>
    <row r="15796" spans="18:19" x14ac:dyDescent="0.2">
      <c r="R15796" s="334">
        <v>38071</v>
      </c>
      <c r="S15796" s="319" t="s">
        <v>350</v>
      </c>
    </row>
    <row r="15797" spans="18:19" x14ac:dyDescent="0.2">
      <c r="R15797" s="334">
        <v>38075</v>
      </c>
      <c r="S15797" s="319" t="s">
        <v>350</v>
      </c>
    </row>
    <row r="15798" spans="18:19" x14ac:dyDescent="0.2">
      <c r="R15798" s="334">
        <v>38076</v>
      </c>
      <c r="S15798" s="319" t="s">
        <v>350</v>
      </c>
    </row>
    <row r="15799" spans="18:19" x14ac:dyDescent="0.2">
      <c r="R15799" s="334">
        <v>38077</v>
      </c>
      <c r="S15799" s="319" t="s">
        <v>350</v>
      </c>
    </row>
    <row r="15800" spans="18:19" x14ac:dyDescent="0.2">
      <c r="R15800" s="334">
        <v>38079</v>
      </c>
      <c r="S15800" s="319" t="s">
        <v>350</v>
      </c>
    </row>
    <row r="15801" spans="18:19" x14ac:dyDescent="0.2">
      <c r="R15801" s="334">
        <v>38080</v>
      </c>
      <c r="S15801" s="319" t="s">
        <v>350</v>
      </c>
    </row>
    <row r="15802" spans="18:19" x14ac:dyDescent="0.2">
      <c r="R15802" s="334">
        <v>38083</v>
      </c>
      <c r="S15802" s="319" t="s">
        <v>350</v>
      </c>
    </row>
    <row r="15803" spans="18:19" x14ac:dyDescent="0.2">
      <c r="R15803" s="334">
        <v>38088</v>
      </c>
      <c r="S15803" s="319" t="s">
        <v>350</v>
      </c>
    </row>
    <row r="15804" spans="18:19" x14ac:dyDescent="0.2">
      <c r="R15804" s="334">
        <v>38101</v>
      </c>
      <c r="S15804" s="319" t="s">
        <v>350</v>
      </c>
    </row>
    <row r="15805" spans="18:19" x14ac:dyDescent="0.2">
      <c r="R15805" s="334">
        <v>38103</v>
      </c>
      <c r="S15805" s="319" t="s">
        <v>350</v>
      </c>
    </row>
    <row r="15806" spans="18:19" x14ac:dyDescent="0.2">
      <c r="R15806" s="334">
        <v>38104</v>
      </c>
      <c r="S15806" s="319" t="s">
        <v>350</v>
      </c>
    </row>
    <row r="15807" spans="18:19" x14ac:dyDescent="0.2">
      <c r="R15807" s="334">
        <v>38105</v>
      </c>
      <c r="S15807" s="319" t="s">
        <v>350</v>
      </c>
    </row>
    <row r="15808" spans="18:19" x14ac:dyDescent="0.2">
      <c r="R15808" s="334">
        <v>38106</v>
      </c>
      <c r="S15808" s="319" t="s">
        <v>350</v>
      </c>
    </row>
    <row r="15809" spans="18:19" x14ac:dyDescent="0.2">
      <c r="R15809" s="334">
        <v>38107</v>
      </c>
      <c r="S15809" s="319" t="s">
        <v>350</v>
      </c>
    </row>
    <row r="15810" spans="18:19" x14ac:dyDescent="0.2">
      <c r="R15810" s="334">
        <v>38108</v>
      </c>
      <c r="S15810" s="319" t="s">
        <v>350</v>
      </c>
    </row>
    <row r="15811" spans="18:19" x14ac:dyDescent="0.2">
      <c r="R15811" s="334">
        <v>38109</v>
      </c>
      <c r="S15811" s="319" t="s">
        <v>361</v>
      </c>
    </row>
    <row r="15812" spans="18:19" x14ac:dyDescent="0.2">
      <c r="R15812" s="334">
        <v>38111</v>
      </c>
      <c r="S15812" s="319" t="s">
        <v>350</v>
      </c>
    </row>
    <row r="15813" spans="18:19" x14ac:dyDescent="0.2">
      <c r="R15813" s="334">
        <v>38112</v>
      </c>
      <c r="S15813" s="319" t="s">
        <v>350</v>
      </c>
    </row>
    <row r="15814" spans="18:19" x14ac:dyDescent="0.2">
      <c r="R15814" s="334">
        <v>38113</v>
      </c>
      <c r="S15814" s="319" t="s">
        <v>361</v>
      </c>
    </row>
    <row r="15815" spans="18:19" x14ac:dyDescent="0.2">
      <c r="R15815" s="334">
        <v>38114</v>
      </c>
      <c r="S15815" s="319" t="s">
        <v>350</v>
      </c>
    </row>
    <row r="15816" spans="18:19" x14ac:dyDescent="0.2">
      <c r="R15816" s="334">
        <v>38115</v>
      </c>
      <c r="S15816" s="319" t="s">
        <v>350</v>
      </c>
    </row>
    <row r="15817" spans="18:19" x14ac:dyDescent="0.2">
      <c r="R15817" s="334">
        <v>38116</v>
      </c>
      <c r="S15817" s="319" t="s">
        <v>350</v>
      </c>
    </row>
    <row r="15818" spans="18:19" x14ac:dyDescent="0.2">
      <c r="R15818" s="334">
        <v>38117</v>
      </c>
      <c r="S15818" s="319" t="s">
        <v>350</v>
      </c>
    </row>
    <row r="15819" spans="18:19" x14ac:dyDescent="0.2">
      <c r="R15819" s="334">
        <v>38118</v>
      </c>
      <c r="S15819" s="319" t="s">
        <v>350</v>
      </c>
    </row>
    <row r="15820" spans="18:19" x14ac:dyDescent="0.2">
      <c r="R15820" s="334">
        <v>38119</v>
      </c>
      <c r="S15820" s="319" t="s">
        <v>350</v>
      </c>
    </row>
    <row r="15821" spans="18:19" x14ac:dyDescent="0.2">
      <c r="R15821" s="334">
        <v>38120</v>
      </c>
      <c r="S15821" s="319" t="s">
        <v>350</v>
      </c>
    </row>
    <row r="15822" spans="18:19" x14ac:dyDescent="0.2">
      <c r="R15822" s="334">
        <v>38122</v>
      </c>
      <c r="S15822" s="319" t="s">
        <v>350</v>
      </c>
    </row>
    <row r="15823" spans="18:19" x14ac:dyDescent="0.2">
      <c r="R15823" s="334">
        <v>38124</v>
      </c>
      <c r="S15823" s="319" t="s">
        <v>350</v>
      </c>
    </row>
    <row r="15824" spans="18:19" x14ac:dyDescent="0.2">
      <c r="R15824" s="334">
        <v>38125</v>
      </c>
      <c r="S15824" s="319" t="s">
        <v>350</v>
      </c>
    </row>
    <row r="15825" spans="18:19" x14ac:dyDescent="0.2">
      <c r="R15825" s="334">
        <v>38126</v>
      </c>
      <c r="S15825" s="319" t="s">
        <v>350</v>
      </c>
    </row>
    <row r="15826" spans="18:19" x14ac:dyDescent="0.2">
      <c r="R15826" s="334">
        <v>38127</v>
      </c>
      <c r="S15826" s="319" t="s">
        <v>361</v>
      </c>
    </row>
    <row r="15827" spans="18:19" x14ac:dyDescent="0.2">
      <c r="R15827" s="334">
        <v>38128</v>
      </c>
      <c r="S15827" s="319" t="s">
        <v>350</v>
      </c>
    </row>
    <row r="15828" spans="18:19" x14ac:dyDescent="0.2">
      <c r="R15828" s="334">
        <v>38130</v>
      </c>
      <c r="S15828" s="319" t="s">
        <v>350</v>
      </c>
    </row>
    <row r="15829" spans="18:19" x14ac:dyDescent="0.2">
      <c r="R15829" s="334">
        <v>38131</v>
      </c>
      <c r="S15829" s="319" t="s">
        <v>350</v>
      </c>
    </row>
    <row r="15830" spans="18:19" x14ac:dyDescent="0.2">
      <c r="R15830" s="334">
        <v>38132</v>
      </c>
      <c r="S15830" s="319" t="s">
        <v>350</v>
      </c>
    </row>
    <row r="15831" spans="18:19" x14ac:dyDescent="0.2">
      <c r="R15831" s="334">
        <v>38133</v>
      </c>
      <c r="S15831" s="319" t="s">
        <v>350</v>
      </c>
    </row>
    <row r="15832" spans="18:19" x14ac:dyDescent="0.2">
      <c r="R15832" s="334">
        <v>38134</v>
      </c>
      <c r="S15832" s="319" t="s">
        <v>350</v>
      </c>
    </row>
    <row r="15833" spans="18:19" x14ac:dyDescent="0.2">
      <c r="R15833" s="334">
        <v>38135</v>
      </c>
      <c r="S15833" s="319" t="s">
        <v>350</v>
      </c>
    </row>
    <row r="15834" spans="18:19" x14ac:dyDescent="0.2">
      <c r="R15834" s="334">
        <v>38136</v>
      </c>
      <c r="S15834" s="319" t="s">
        <v>350</v>
      </c>
    </row>
    <row r="15835" spans="18:19" x14ac:dyDescent="0.2">
      <c r="R15835" s="334">
        <v>38137</v>
      </c>
      <c r="S15835" s="319" t="s">
        <v>350</v>
      </c>
    </row>
    <row r="15836" spans="18:19" x14ac:dyDescent="0.2">
      <c r="R15836" s="334">
        <v>38138</v>
      </c>
      <c r="S15836" s="319" t="s">
        <v>350</v>
      </c>
    </row>
    <row r="15837" spans="18:19" x14ac:dyDescent="0.2">
      <c r="R15837" s="334">
        <v>38139</v>
      </c>
      <c r="S15837" s="319" t="s">
        <v>350</v>
      </c>
    </row>
    <row r="15838" spans="18:19" x14ac:dyDescent="0.2">
      <c r="R15838" s="334">
        <v>38141</v>
      </c>
      <c r="S15838" s="319" t="s">
        <v>350</v>
      </c>
    </row>
    <row r="15839" spans="18:19" x14ac:dyDescent="0.2">
      <c r="R15839" s="334">
        <v>38145</v>
      </c>
      <c r="S15839" s="319" t="s">
        <v>350</v>
      </c>
    </row>
    <row r="15840" spans="18:19" x14ac:dyDescent="0.2">
      <c r="R15840" s="334">
        <v>38147</v>
      </c>
      <c r="S15840" s="319" t="s">
        <v>350</v>
      </c>
    </row>
    <row r="15841" spans="18:19" x14ac:dyDescent="0.2">
      <c r="R15841" s="334">
        <v>38148</v>
      </c>
      <c r="S15841" s="319" t="s">
        <v>350</v>
      </c>
    </row>
    <row r="15842" spans="18:19" x14ac:dyDescent="0.2">
      <c r="R15842" s="334">
        <v>38150</v>
      </c>
      <c r="S15842" s="319" t="s">
        <v>350</v>
      </c>
    </row>
    <row r="15843" spans="18:19" x14ac:dyDescent="0.2">
      <c r="R15843" s="334">
        <v>38151</v>
      </c>
      <c r="S15843" s="319" t="s">
        <v>350</v>
      </c>
    </row>
    <row r="15844" spans="18:19" x14ac:dyDescent="0.2">
      <c r="R15844" s="334">
        <v>38152</v>
      </c>
      <c r="S15844" s="319" t="s">
        <v>350</v>
      </c>
    </row>
    <row r="15845" spans="18:19" x14ac:dyDescent="0.2">
      <c r="R15845" s="334">
        <v>38157</v>
      </c>
      <c r="S15845" s="319" t="s">
        <v>350</v>
      </c>
    </row>
    <row r="15846" spans="18:19" x14ac:dyDescent="0.2">
      <c r="R15846" s="334">
        <v>38159</v>
      </c>
      <c r="S15846" s="319" t="s">
        <v>350</v>
      </c>
    </row>
    <row r="15847" spans="18:19" x14ac:dyDescent="0.2">
      <c r="R15847" s="334">
        <v>38161</v>
      </c>
      <c r="S15847" s="319" t="s">
        <v>350</v>
      </c>
    </row>
    <row r="15848" spans="18:19" x14ac:dyDescent="0.2">
      <c r="R15848" s="334">
        <v>38163</v>
      </c>
      <c r="S15848" s="319" t="s">
        <v>350</v>
      </c>
    </row>
    <row r="15849" spans="18:19" x14ac:dyDescent="0.2">
      <c r="R15849" s="334">
        <v>38166</v>
      </c>
      <c r="S15849" s="319" t="s">
        <v>350</v>
      </c>
    </row>
    <row r="15850" spans="18:19" x14ac:dyDescent="0.2">
      <c r="R15850" s="334">
        <v>38167</v>
      </c>
      <c r="S15850" s="319" t="s">
        <v>350</v>
      </c>
    </row>
    <row r="15851" spans="18:19" x14ac:dyDescent="0.2">
      <c r="R15851" s="334">
        <v>38168</v>
      </c>
      <c r="S15851" s="319" t="s">
        <v>350</v>
      </c>
    </row>
    <row r="15852" spans="18:19" x14ac:dyDescent="0.2">
      <c r="R15852" s="334">
        <v>38173</v>
      </c>
      <c r="S15852" s="319" t="s">
        <v>350</v>
      </c>
    </row>
    <row r="15853" spans="18:19" x14ac:dyDescent="0.2">
      <c r="R15853" s="334">
        <v>38174</v>
      </c>
      <c r="S15853" s="319" t="s">
        <v>350</v>
      </c>
    </row>
    <row r="15854" spans="18:19" x14ac:dyDescent="0.2">
      <c r="R15854" s="334">
        <v>38175</v>
      </c>
      <c r="S15854" s="319" t="s">
        <v>350</v>
      </c>
    </row>
    <row r="15855" spans="18:19" x14ac:dyDescent="0.2">
      <c r="R15855" s="334">
        <v>38177</v>
      </c>
      <c r="S15855" s="319" t="s">
        <v>350</v>
      </c>
    </row>
    <row r="15856" spans="18:19" x14ac:dyDescent="0.2">
      <c r="R15856" s="334">
        <v>38181</v>
      </c>
      <c r="S15856" s="319" t="s">
        <v>350</v>
      </c>
    </row>
    <row r="15857" spans="18:19" x14ac:dyDescent="0.2">
      <c r="R15857" s="334">
        <v>38182</v>
      </c>
      <c r="S15857" s="319" t="s">
        <v>350</v>
      </c>
    </row>
    <row r="15858" spans="18:19" x14ac:dyDescent="0.2">
      <c r="R15858" s="334">
        <v>38183</v>
      </c>
      <c r="S15858" s="319" t="s">
        <v>350</v>
      </c>
    </row>
    <row r="15859" spans="18:19" x14ac:dyDescent="0.2">
      <c r="R15859" s="334">
        <v>38184</v>
      </c>
      <c r="S15859" s="319" t="s">
        <v>350</v>
      </c>
    </row>
    <row r="15860" spans="18:19" x14ac:dyDescent="0.2">
      <c r="R15860" s="334">
        <v>38186</v>
      </c>
      <c r="S15860" s="319" t="s">
        <v>350</v>
      </c>
    </row>
    <row r="15861" spans="18:19" x14ac:dyDescent="0.2">
      <c r="R15861" s="334">
        <v>38187</v>
      </c>
      <c r="S15861" s="319" t="s">
        <v>350</v>
      </c>
    </row>
    <row r="15862" spans="18:19" x14ac:dyDescent="0.2">
      <c r="R15862" s="334">
        <v>38188</v>
      </c>
      <c r="S15862" s="319" t="s">
        <v>350</v>
      </c>
    </row>
    <row r="15863" spans="18:19" x14ac:dyDescent="0.2">
      <c r="R15863" s="334">
        <v>38190</v>
      </c>
      <c r="S15863" s="319" t="s">
        <v>350</v>
      </c>
    </row>
    <row r="15864" spans="18:19" x14ac:dyDescent="0.2">
      <c r="R15864" s="334">
        <v>38193</v>
      </c>
      <c r="S15864" s="319" t="s">
        <v>350</v>
      </c>
    </row>
    <row r="15865" spans="18:19" x14ac:dyDescent="0.2">
      <c r="R15865" s="334">
        <v>38194</v>
      </c>
      <c r="S15865" s="319" t="s">
        <v>350</v>
      </c>
    </row>
    <row r="15866" spans="18:19" x14ac:dyDescent="0.2">
      <c r="R15866" s="334">
        <v>38197</v>
      </c>
      <c r="S15866" s="319" t="s">
        <v>350</v>
      </c>
    </row>
    <row r="15867" spans="18:19" x14ac:dyDescent="0.2">
      <c r="R15867" s="334">
        <v>38201</v>
      </c>
      <c r="S15867" s="319" t="s">
        <v>350</v>
      </c>
    </row>
    <row r="15868" spans="18:19" x14ac:dyDescent="0.2">
      <c r="R15868" s="334">
        <v>38220</v>
      </c>
      <c r="S15868" s="319" t="s">
        <v>350</v>
      </c>
    </row>
    <row r="15869" spans="18:19" x14ac:dyDescent="0.2">
      <c r="R15869" s="334">
        <v>38221</v>
      </c>
      <c r="S15869" s="319" t="s">
        <v>350</v>
      </c>
    </row>
    <row r="15870" spans="18:19" x14ac:dyDescent="0.2">
      <c r="R15870" s="334">
        <v>38222</v>
      </c>
      <c r="S15870" s="319" t="s">
        <v>350</v>
      </c>
    </row>
    <row r="15871" spans="18:19" x14ac:dyDescent="0.2">
      <c r="R15871" s="334">
        <v>38223</v>
      </c>
      <c r="S15871" s="319" t="s">
        <v>350</v>
      </c>
    </row>
    <row r="15872" spans="18:19" x14ac:dyDescent="0.2">
      <c r="R15872" s="334">
        <v>38224</v>
      </c>
      <c r="S15872" s="319" t="s">
        <v>350</v>
      </c>
    </row>
    <row r="15873" spans="18:19" x14ac:dyDescent="0.2">
      <c r="R15873" s="334">
        <v>38225</v>
      </c>
      <c r="S15873" s="319" t="s">
        <v>350</v>
      </c>
    </row>
    <row r="15874" spans="18:19" x14ac:dyDescent="0.2">
      <c r="R15874" s="334">
        <v>38226</v>
      </c>
      <c r="S15874" s="319" t="s">
        <v>350</v>
      </c>
    </row>
    <row r="15875" spans="18:19" x14ac:dyDescent="0.2">
      <c r="R15875" s="334">
        <v>38229</v>
      </c>
      <c r="S15875" s="319" t="s">
        <v>350</v>
      </c>
    </row>
    <row r="15876" spans="18:19" x14ac:dyDescent="0.2">
      <c r="R15876" s="334">
        <v>38230</v>
      </c>
      <c r="S15876" s="319" t="s">
        <v>350</v>
      </c>
    </row>
    <row r="15877" spans="18:19" x14ac:dyDescent="0.2">
      <c r="R15877" s="334">
        <v>38231</v>
      </c>
      <c r="S15877" s="319" t="s">
        <v>350</v>
      </c>
    </row>
    <row r="15878" spans="18:19" x14ac:dyDescent="0.2">
      <c r="R15878" s="334">
        <v>38232</v>
      </c>
      <c r="S15878" s="319" t="s">
        <v>350</v>
      </c>
    </row>
    <row r="15879" spans="18:19" x14ac:dyDescent="0.2">
      <c r="R15879" s="334">
        <v>38233</v>
      </c>
      <c r="S15879" s="319" t="s">
        <v>350</v>
      </c>
    </row>
    <row r="15880" spans="18:19" x14ac:dyDescent="0.2">
      <c r="R15880" s="334">
        <v>38235</v>
      </c>
      <c r="S15880" s="319" t="s">
        <v>350</v>
      </c>
    </row>
    <row r="15881" spans="18:19" x14ac:dyDescent="0.2">
      <c r="R15881" s="334">
        <v>38236</v>
      </c>
      <c r="S15881" s="319" t="s">
        <v>350</v>
      </c>
    </row>
    <row r="15882" spans="18:19" x14ac:dyDescent="0.2">
      <c r="R15882" s="334">
        <v>38237</v>
      </c>
      <c r="S15882" s="319" t="s">
        <v>350</v>
      </c>
    </row>
    <row r="15883" spans="18:19" x14ac:dyDescent="0.2">
      <c r="R15883" s="334">
        <v>38238</v>
      </c>
      <c r="S15883" s="319" t="s">
        <v>350</v>
      </c>
    </row>
    <row r="15884" spans="18:19" x14ac:dyDescent="0.2">
      <c r="R15884" s="334">
        <v>38240</v>
      </c>
      <c r="S15884" s="319" t="s">
        <v>350</v>
      </c>
    </row>
    <row r="15885" spans="18:19" x14ac:dyDescent="0.2">
      <c r="R15885" s="334">
        <v>38241</v>
      </c>
      <c r="S15885" s="319" t="s">
        <v>350</v>
      </c>
    </row>
    <row r="15886" spans="18:19" x14ac:dyDescent="0.2">
      <c r="R15886" s="334">
        <v>38242</v>
      </c>
      <c r="S15886" s="319" t="s">
        <v>350</v>
      </c>
    </row>
    <row r="15887" spans="18:19" x14ac:dyDescent="0.2">
      <c r="R15887" s="334">
        <v>38251</v>
      </c>
      <c r="S15887" s="319" t="s">
        <v>350</v>
      </c>
    </row>
    <row r="15888" spans="18:19" x14ac:dyDescent="0.2">
      <c r="R15888" s="334">
        <v>38253</v>
      </c>
      <c r="S15888" s="319" t="s">
        <v>350</v>
      </c>
    </row>
    <row r="15889" spans="18:19" x14ac:dyDescent="0.2">
      <c r="R15889" s="334">
        <v>38254</v>
      </c>
      <c r="S15889" s="319" t="s">
        <v>350</v>
      </c>
    </row>
    <row r="15890" spans="18:19" x14ac:dyDescent="0.2">
      <c r="R15890" s="334">
        <v>38255</v>
      </c>
      <c r="S15890" s="319" t="s">
        <v>350</v>
      </c>
    </row>
    <row r="15891" spans="18:19" x14ac:dyDescent="0.2">
      <c r="R15891" s="334">
        <v>38256</v>
      </c>
      <c r="S15891" s="319" t="s">
        <v>350</v>
      </c>
    </row>
    <row r="15892" spans="18:19" x14ac:dyDescent="0.2">
      <c r="R15892" s="334">
        <v>38257</v>
      </c>
      <c r="S15892" s="319" t="s">
        <v>350</v>
      </c>
    </row>
    <row r="15893" spans="18:19" x14ac:dyDescent="0.2">
      <c r="R15893" s="334">
        <v>38258</v>
      </c>
      <c r="S15893" s="319" t="s">
        <v>350</v>
      </c>
    </row>
    <row r="15894" spans="18:19" x14ac:dyDescent="0.2">
      <c r="R15894" s="334">
        <v>38259</v>
      </c>
      <c r="S15894" s="319" t="s">
        <v>350</v>
      </c>
    </row>
    <row r="15895" spans="18:19" x14ac:dyDescent="0.2">
      <c r="R15895" s="334">
        <v>38260</v>
      </c>
      <c r="S15895" s="319" t="s">
        <v>350</v>
      </c>
    </row>
    <row r="15896" spans="18:19" x14ac:dyDescent="0.2">
      <c r="R15896" s="334">
        <v>38261</v>
      </c>
      <c r="S15896" s="319" t="s">
        <v>350</v>
      </c>
    </row>
    <row r="15897" spans="18:19" x14ac:dyDescent="0.2">
      <c r="R15897" s="334">
        <v>38271</v>
      </c>
      <c r="S15897" s="319" t="s">
        <v>350</v>
      </c>
    </row>
    <row r="15898" spans="18:19" x14ac:dyDescent="0.2">
      <c r="R15898" s="334">
        <v>38281</v>
      </c>
      <c r="S15898" s="319" t="s">
        <v>350</v>
      </c>
    </row>
    <row r="15899" spans="18:19" x14ac:dyDescent="0.2">
      <c r="R15899" s="334">
        <v>38301</v>
      </c>
      <c r="S15899" s="319" t="s">
        <v>350</v>
      </c>
    </row>
    <row r="15900" spans="18:19" x14ac:dyDescent="0.2">
      <c r="R15900" s="334">
        <v>38302</v>
      </c>
      <c r="S15900" s="319" t="s">
        <v>350</v>
      </c>
    </row>
    <row r="15901" spans="18:19" x14ac:dyDescent="0.2">
      <c r="R15901" s="334">
        <v>38303</v>
      </c>
      <c r="S15901" s="319" t="s">
        <v>350</v>
      </c>
    </row>
    <row r="15902" spans="18:19" x14ac:dyDescent="0.2">
      <c r="R15902" s="334">
        <v>38305</v>
      </c>
      <c r="S15902" s="319" t="s">
        <v>350</v>
      </c>
    </row>
    <row r="15903" spans="18:19" x14ac:dyDescent="0.2">
      <c r="R15903" s="334">
        <v>38308</v>
      </c>
      <c r="S15903" s="319" t="s">
        <v>350</v>
      </c>
    </row>
    <row r="15904" spans="18:19" x14ac:dyDescent="0.2">
      <c r="R15904" s="334">
        <v>38310</v>
      </c>
      <c r="S15904" s="319" t="s">
        <v>350</v>
      </c>
    </row>
    <row r="15905" spans="18:19" x14ac:dyDescent="0.2">
      <c r="R15905" s="334">
        <v>38311</v>
      </c>
      <c r="S15905" s="319" t="s">
        <v>350</v>
      </c>
    </row>
    <row r="15906" spans="18:19" x14ac:dyDescent="0.2">
      <c r="R15906" s="334">
        <v>38313</v>
      </c>
      <c r="S15906" s="319" t="s">
        <v>350</v>
      </c>
    </row>
    <row r="15907" spans="18:19" x14ac:dyDescent="0.2">
      <c r="R15907" s="334">
        <v>38314</v>
      </c>
      <c r="S15907" s="319" t="s">
        <v>350</v>
      </c>
    </row>
    <row r="15908" spans="18:19" x14ac:dyDescent="0.2">
      <c r="R15908" s="334">
        <v>38315</v>
      </c>
      <c r="S15908" s="319" t="s">
        <v>350</v>
      </c>
    </row>
    <row r="15909" spans="18:19" x14ac:dyDescent="0.2">
      <c r="R15909" s="334">
        <v>38316</v>
      </c>
      <c r="S15909" s="319" t="s">
        <v>350</v>
      </c>
    </row>
    <row r="15910" spans="18:19" x14ac:dyDescent="0.2">
      <c r="R15910" s="334">
        <v>38317</v>
      </c>
      <c r="S15910" s="319" t="s">
        <v>350</v>
      </c>
    </row>
    <row r="15911" spans="18:19" x14ac:dyDescent="0.2">
      <c r="R15911" s="334">
        <v>38318</v>
      </c>
      <c r="S15911" s="319" t="s">
        <v>350</v>
      </c>
    </row>
    <row r="15912" spans="18:19" x14ac:dyDescent="0.2">
      <c r="R15912" s="334">
        <v>38320</v>
      </c>
      <c r="S15912" s="319" t="s">
        <v>350</v>
      </c>
    </row>
    <row r="15913" spans="18:19" x14ac:dyDescent="0.2">
      <c r="R15913" s="334">
        <v>38321</v>
      </c>
      <c r="S15913" s="319" t="s">
        <v>350</v>
      </c>
    </row>
    <row r="15914" spans="18:19" x14ac:dyDescent="0.2">
      <c r="R15914" s="334">
        <v>38324</v>
      </c>
      <c r="S15914" s="319" t="s">
        <v>350</v>
      </c>
    </row>
    <row r="15915" spans="18:19" x14ac:dyDescent="0.2">
      <c r="R15915" s="334">
        <v>38326</v>
      </c>
      <c r="S15915" s="319" t="s">
        <v>350</v>
      </c>
    </row>
    <row r="15916" spans="18:19" x14ac:dyDescent="0.2">
      <c r="R15916" s="334">
        <v>38327</v>
      </c>
      <c r="S15916" s="319" t="s">
        <v>350</v>
      </c>
    </row>
    <row r="15917" spans="18:19" x14ac:dyDescent="0.2">
      <c r="R15917" s="334">
        <v>38328</v>
      </c>
      <c r="S15917" s="319" t="s">
        <v>350</v>
      </c>
    </row>
    <row r="15918" spans="18:19" x14ac:dyDescent="0.2">
      <c r="R15918" s="334">
        <v>38329</v>
      </c>
      <c r="S15918" s="319" t="s">
        <v>350</v>
      </c>
    </row>
    <row r="15919" spans="18:19" x14ac:dyDescent="0.2">
      <c r="R15919" s="334">
        <v>38330</v>
      </c>
      <c r="S15919" s="319" t="s">
        <v>350</v>
      </c>
    </row>
    <row r="15920" spans="18:19" x14ac:dyDescent="0.2">
      <c r="R15920" s="334">
        <v>38331</v>
      </c>
      <c r="S15920" s="319" t="s">
        <v>350</v>
      </c>
    </row>
    <row r="15921" spans="18:19" x14ac:dyDescent="0.2">
      <c r="R15921" s="334">
        <v>38332</v>
      </c>
      <c r="S15921" s="319" t="s">
        <v>350</v>
      </c>
    </row>
    <row r="15922" spans="18:19" x14ac:dyDescent="0.2">
      <c r="R15922" s="334">
        <v>38333</v>
      </c>
      <c r="S15922" s="319" t="s">
        <v>350</v>
      </c>
    </row>
    <row r="15923" spans="18:19" x14ac:dyDescent="0.2">
      <c r="R15923" s="334">
        <v>38334</v>
      </c>
      <c r="S15923" s="319" t="s">
        <v>350</v>
      </c>
    </row>
    <row r="15924" spans="18:19" x14ac:dyDescent="0.2">
      <c r="R15924" s="334">
        <v>38336</v>
      </c>
      <c r="S15924" s="319" t="s">
        <v>350</v>
      </c>
    </row>
    <row r="15925" spans="18:19" x14ac:dyDescent="0.2">
      <c r="R15925" s="334">
        <v>38337</v>
      </c>
      <c r="S15925" s="319" t="s">
        <v>350</v>
      </c>
    </row>
    <row r="15926" spans="18:19" x14ac:dyDescent="0.2">
      <c r="R15926" s="334">
        <v>38338</v>
      </c>
      <c r="S15926" s="319" t="s">
        <v>350</v>
      </c>
    </row>
    <row r="15927" spans="18:19" x14ac:dyDescent="0.2">
      <c r="R15927" s="334">
        <v>38339</v>
      </c>
      <c r="S15927" s="319" t="s">
        <v>350</v>
      </c>
    </row>
    <row r="15928" spans="18:19" x14ac:dyDescent="0.2">
      <c r="R15928" s="334">
        <v>38340</v>
      </c>
      <c r="S15928" s="319" t="s">
        <v>350</v>
      </c>
    </row>
    <row r="15929" spans="18:19" x14ac:dyDescent="0.2">
      <c r="R15929" s="334">
        <v>38341</v>
      </c>
      <c r="S15929" s="319" t="s">
        <v>350</v>
      </c>
    </row>
    <row r="15930" spans="18:19" x14ac:dyDescent="0.2">
      <c r="R15930" s="334">
        <v>38342</v>
      </c>
      <c r="S15930" s="319" t="s">
        <v>350</v>
      </c>
    </row>
    <row r="15931" spans="18:19" x14ac:dyDescent="0.2">
      <c r="R15931" s="334">
        <v>38343</v>
      </c>
      <c r="S15931" s="319" t="s">
        <v>350</v>
      </c>
    </row>
    <row r="15932" spans="18:19" x14ac:dyDescent="0.2">
      <c r="R15932" s="334">
        <v>38344</v>
      </c>
      <c r="S15932" s="319" t="s">
        <v>350</v>
      </c>
    </row>
    <row r="15933" spans="18:19" x14ac:dyDescent="0.2">
      <c r="R15933" s="334">
        <v>38345</v>
      </c>
      <c r="S15933" s="319" t="s">
        <v>350</v>
      </c>
    </row>
    <row r="15934" spans="18:19" x14ac:dyDescent="0.2">
      <c r="R15934" s="334">
        <v>38346</v>
      </c>
      <c r="S15934" s="319" t="s">
        <v>350</v>
      </c>
    </row>
    <row r="15935" spans="18:19" x14ac:dyDescent="0.2">
      <c r="R15935" s="334">
        <v>38347</v>
      </c>
      <c r="S15935" s="319" t="s">
        <v>350</v>
      </c>
    </row>
    <row r="15936" spans="18:19" x14ac:dyDescent="0.2">
      <c r="R15936" s="334">
        <v>38348</v>
      </c>
      <c r="S15936" s="319" t="s">
        <v>350</v>
      </c>
    </row>
    <row r="15937" spans="18:19" x14ac:dyDescent="0.2">
      <c r="R15937" s="334">
        <v>38351</v>
      </c>
      <c r="S15937" s="319" t="s">
        <v>350</v>
      </c>
    </row>
    <row r="15938" spans="18:19" x14ac:dyDescent="0.2">
      <c r="R15938" s="334">
        <v>38352</v>
      </c>
      <c r="S15938" s="319" t="s">
        <v>350</v>
      </c>
    </row>
    <row r="15939" spans="18:19" x14ac:dyDescent="0.2">
      <c r="R15939" s="334">
        <v>38355</v>
      </c>
      <c r="S15939" s="319" t="s">
        <v>350</v>
      </c>
    </row>
    <row r="15940" spans="18:19" x14ac:dyDescent="0.2">
      <c r="R15940" s="334">
        <v>38356</v>
      </c>
      <c r="S15940" s="319" t="s">
        <v>350</v>
      </c>
    </row>
    <row r="15941" spans="18:19" x14ac:dyDescent="0.2">
      <c r="R15941" s="334">
        <v>38357</v>
      </c>
      <c r="S15941" s="319" t="s">
        <v>350</v>
      </c>
    </row>
    <row r="15942" spans="18:19" x14ac:dyDescent="0.2">
      <c r="R15942" s="334">
        <v>38358</v>
      </c>
      <c r="S15942" s="319" t="s">
        <v>350</v>
      </c>
    </row>
    <row r="15943" spans="18:19" x14ac:dyDescent="0.2">
      <c r="R15943" s="334">
        <v>38359</v>
      </c>
      <c r="S15943" s="319" t="s">
        <v>350</v>
      </c>
    </row>
    <row r="15944" spans="18:19" x14ac:dyDescent="0.2">
      <c r="R15944" s="334">
        <v>38361</v>
      </c>
      <c r="S15944" s="319" t="s">
        <v>350</v>
      </c>
    </row>
    <row r="15945" spans="18:19" x14ac:dyDescent="0.2">
      <c r="R15945" s="334">
        <v>38362</v>
      </c>
      <c r="S15945" s="319" t="s">
        <v>350</v>
      </c>
    </row>
    <row r="15946" spans="18:19" x14ac:dyDescent="0.2">
      <c r="R15946" s="334">
        <v>38363</v>
      </c>
      <c r="S15946" s="319" t="s">
        <v>350</v>
      </c>
    </row>
    <row r="15947" spans="18:19" x14ac:dyDescent="0.2">
      <c r="R15947" s="334">
        <v>38365</v>
      </c>
      <c r="S15947" s="319" t="s">
        <v>350</v>
      </c>
    </row>
    <row r="15948" spans="18:19" x14ac:dyDescent="0.2">
      <c r="R15948" s="334">
        <v>38366</v>
      </c>
      <c r="S15948" s="319" t="s">
        <v>350</v>
      </c>
    </row>
    <row r="15949" spans="18:19" x14ac:dyDescent="0.2">
      <c r="R15949" s="334">
        <v>38367</v>
      </c>
      <c r="S15949" s="319" t="s">
        <v>350</v>
      </c>
    </row>
    <row r="15950" spans="18:19" x14ac:dyDescent="0.2">
      <c r="R15950" s="334">
        <v>38368</v>
      </c>
      <c r="S15950" s="319" t="s">
        <v>350</v>
      </c>
    </row>
    <row r="15951" spans="18:19" x14ac:dyDescent="0.2">
      <c r="R15951" s="334">
        <v>38369</v>
      </c>
      <c r="S15951" s="319" t="s">
        <v>350</v>
      </c>
    </row>
    <row r="15952" spans="18:19" x14ac:dyDescent="0.2">
      <c r="R15952" s="334">
        <v>38370</v>
      </c>
      <c r="S15952" s="319" t="s">
        <v>350</v>
      </c>
    </row>
    <row r="15953" spans="18:19" x14ac:dyDescent="0.2">
      <c r="R15953" s="334">
        <v>38371</v>
      </c>
      <c r="S15953" s="319" t="s">
        <v>350</v>
      </c>
    </row>
    <row r="15954" spans="18:19" x14ac:dyDescent="0.2">
      <c r="R15954" s="334">
        <v>38372</v>
      </c>
      <c r="S15954" s="319" t="s">
        <v>350</v>
      </c>
    </row>
    <row r="15955" spans="18:19" x14ac:dyDescent="0.2">
      <c r="R15955" s="334">
        <v>38374</v>
      </c>
      <c r="S15955" s="319" t="s">
        <v>350</v>
      </c>
    </row>
    <row r="15956" spans="18:19" x14ac:dyDescent="0.2">
      <c r="R15956" s="334">
        <v>38375</v>
      </c>
      <c r="S15956" s="319" t="s">
        <v>350</v>
      </c>
    </row>
    <row r="15957" spans="18:19" x14ac:dyDescent="0.2">
      <c r="R15957" s="334">
        <v>38376</v>
      </c>
      <c r="S15957" s="319" t="s">
        <v>350</v>
      </c>
    </row>
    <row r="15958" spans="18:19" x14ac:dyDescent="0.2">
      <c r="R15958" s="334">
        <v>38378</v>
      </c>
      <c r="S15958" s="319" t="s">
        <v>350</v>
      </c>
    </row>
    <row r="15959" spans="18:19" x14ac:dyDescent="0.2">
      <c r="R15959" s="334">
        <v>38379</v>
      </c>
      <c r="S15959" s="319" t="s">
        <v>350</v>
      </c>
    </row>
    <row r="15960" spans="18:19" x14ac:dyDescent="0.2">
      <c r="R15960" s="334">
        <v>38380</v>
      </c>
      <c r="S15960" s="319" t="s">
        <v>350</v>
      </c>
    </row>
    <row r="15961" spans="18:19" x14ac:dyDescent="0.2">
      <c r="R15961" s="334">
        <v>38381</v>
      </c>
      <c r="S15961" s="319" t="s">
        <v>350</v>
      </c>
    </row>
    <row r="15962" spans="18:19" x14ac:dyDescent="0.2">
      <c r="R15962" s="334">
        <v>38382</v>
      </c>
      <c r="S15962" s="319" t="s">
        <v>350</v>
      </c>
    </row>
    <row r="15963" spans="18:19" x14ac:dyDescent="0.2">
      <c r="R15963" s="334">
        <v>38387</v>
      </c>
      <c r="S15963" s="319" t="s">
        <v>350</v>
      </c>
    </row>
    <row r="15964" spans="18:19" x14ac:dyDescent="0.2">
      <c r="R15964" s="334">
        <v>38388</v>
      </c>
      <c r="S15964" s="319" t="s">
        <v>350</v>
      </c>
    </row>
    <row r="15965" spans="18:19" x14ac:dyDescent="0.2">
      <c r="R15965" s="334">
        <v>38389</v>
      </c>
      <c r="S15965" s="319" t="s">
        <v>350</v>
      </c>
    </row>
    <row r="15966" spans="18:19" x14ac:dyDescent="0.2">
      <c r="R15966" s="334">
        <v>38390</v>
      </c>
      <c r="S15966" s="319" t="s">
        <v>350</v>
      </c>
    </row>
    <row r="15967" spans="18:19" x14ac:dyDescent="0.2">
      <c r="R15967" s="334">
        <v>38391</v>
      </c>
      <c r="S15967" s="319" t="s">
        <v>350</v>
      </c>
    </row>
    <row r="15968" spans="18:19" x14ac:dyDescent="0.2">
      <c r="R15968" s="334">
        <v>38392</v>
      </c>
      <c r="S15968" s="319" t="s">
        <v>350</v>
      </c>
    </row>
    <row r="15969" spans="18:19" x14ac:dyDescent="0.2">
      <c r="R15969" s="334">
        <v>38393</v>
      </c>
      <c r="S15969" s="319" t="s">
        <v>350</v>
      </c>
    </row>
    <row r="15970" spans="18:19" x14ac:dyDescent="0.2">
      <c r="R15970" s="334">
        <v>38401</v>
      </c>
      <c r="S15970" s="319" t="s">
        <v>350</v>
      </c>
    </row>
    <row r="15971" spans="18:19" x14ac:dyDescent="0.2">
      <c r="R15971" s="334">
        <v>38402</v>
      </c>
      <c r="S15971" s="319" t="s">
        <v>350</v>
      </c>
    </row>
    <row r="15972" spans="18:19" x14ac:dyDescent="0.2">
      <c r="R15972" s="334">
        <v>38425</v>
      </c>
      <c r="S15972" s="319" t="s">
        <v>350</v>
      </c>
    </row>
    <row r="15973" spans="18:19" x14ac:dyDescent="0.2">
      <c r="R15973" s="334">
        <v>38449</v>
      </c>
      <c r="S15973" s="319" t="s">
        <v>350</v>
      </c>
    </row>
    <row r="15974" spans="18:19" x14ac:dyDescent="0.2">
      <c r="R15974" s="334">
        <v>38450</v>
      </c>
      <c r="S15974" s="319" t="s">
        <v>350</v>
      </c>
    </row>
    <row r="15975" spans="18:19" x14ac:dyDescent="0.2">
      <c r="R15975" s="334">
        <v>38451</v>
      </c>
      <c r="S15975" s="319" t="s">
        <v>350</v>
      </c>
    </row>
    <row r="15976" spans="18:19" x14ac:dyDescent="0.2">
      <c r="R15976" s="334">
        <v>38452</v>
      </c>
      <c r="S15976" s="319" t="s">
        <v>350</v>
      </c>
    </row>
    <row r="15977" spans="18:19" x14ac:dyDescent="0.2">
      <c r="R15977" s="334">
        <v>38453</v>
      </c>
      <c r="S15977" s="319" t="s">
        <v>350</v>
      </c>
    </row>
    <row r="15978" spans="18:19" x14ac:dyDescent="0.2">
      <c r="R15978" s="334">
        <v>38454</v>
      </c>
      <c r="S15978" s="319" t="s">
        <v>350</v>
      </c>
    </row>
    <row r="15979" spans="18:19" x14ac:dyDescent="0.2">
      <c r="R15979" s="334">
        <v>38455</v>
      </c>
      <c r="S15979" s="319" t="s">
        <v>350</v>
      </c>
    </row>
    <row r="15980" spans="18:19" x14ac:dyDescent="0.2">
      <c r="R15980" s="334">
        <v>38456</v>
      </c>
      <c r="S15980" s="319" t="s">
        <v>350</v>
      </c>
    </row>
    <row r="15981" spans="18:19" x14ac:dyDescent="0.2">
      <c r="R15981" s="334">
        <v>38457</v>
      </c>
      <c r="S15981" s="319" t="s">
        <v>350</v>
      </c>
    </row>
    <row r="15982" spans="18:19" x14ac:dyDescent="0.2">
      <c r="R15982" s="334">
        <v>38459</v>
      </c>
      <c r="S15982" s="319" t="s">
        <v>350</v>
      </c>
    </row>
    <row r="15983" spans="18:19" x14ac:dyDescent="0.2">
      <c r="R15983" s="334">
        <v>38460</v>
      </c>
      <c r="S15983" s="319" t="s">
        <v>350</v>
      </c>
    </row>
    <row r="15984" spans="18:19" x14ac:dyDescent="0.2">
      <c r="R15984" s="334">
        <v>38461</v>
      </c>
      <c r="S15984" s="319" t="s">
        <v>350</v>
      </c>
    </row>
    <row r="15985" spans="18:19" x14ac:dyDescent="0.2">
      <c r="R15985" s="334">
        <v>38462</v>
      </c>
      <c r="S15985" s="319" t="s">
        <v>350</v>
      </c>
    </row>
    <row r="15986" spans="18:19" x14ac:dyDescent="0.2">
      <c r="R15986" s="334">
        <v>38463</v>
      </c>
      <c r="S15986" s="319" t="s">
        <v>350</v>
      </c>
    </row>
    <row r="15987" spans="18:19" x14ac:dyDescent="0.2">
      <c r="R15987" s="334">
        <v>38464</v>
      </c>
      <c r="S15987" s="319" t="s">
        <v>350</v>
      </c>
    </row>
    <row r="15988" spans="18:19" x14ac:dyDescent="0.2">
      <c r="R15988" s="334">
        <v>38468</v>
      </c>
      <c r="S15988" s="319" t="s">
        <v>350</v>
      </c>
    </row>
    <row r="15989" spans="18:19" x14ac:dyDescent="0.2">
      <c r="R15989" s="334">
        <v>38469</v>
      </c>
      <c r="S15989" s="319" t="s">
        <v>350</v>
      </c>
    </row>
    <row r="15990" spans="18:19" x14ac:dyDescent="0.2">
      <c r="R15990" s="334">
        <v>38471</v>
      </c>
      <c r="S15990" s="319" t="s">
        <v>350</v>
      </c>
    </row>
    <row r="15991" spans="18:19" x14ac:dyDescent="0.2">
      <c r="R15991" s="334">
        <v>38472</v>
      </c>
      <c r="S15991" s="319" t="s">
        <v>350</v>
      </c>
    </row>
    <row r="15992" spans="18:19" x14ac:dyDescent="0.2">
      <c r="R15992" s="334">
        <v>38473</v>
      </c>
      <c r="S15992" s="319" t="s">
        <v>350</v>
      </c>
    </row>
    <row r="15993" spans="18:19" x14ac:dyDescent="0.2">
      <c r="R15993" s="334">
        <v>38474</v>
      </c>
      <c r="S15993" s="319" t="s">
        <v>350</v>
      </c>
    </row>
    <row r="15994" spans="18:19" x14ac:dyDescent="0.2">
      <c r="R15994" s="334">
        <v>38475</v>
      </c>
      <c r="S15994" s="319" t="s">
        <v>350</v>
      </c>
    </row>
    <row r="15995" spans="18:19" x14ac:dyDescent="0.2">
      <c r="R15995" s="334">
        <v>38476</v>
      </c>
      <c r="S15995" s="319" t="s">
        <v>350</v>
      </c>
    </row>
    <row r="15996" spans="18:19" x14ac:dyDescent="0.2">
      <c r="R15996" s="334">
        <v>38477</v>
      </c>
      <c r="S15996" s="319" t="s">
        <v>350</v>
      </c>
    </row>
    <row r="15997" spans="18:19" x14ac:dyDescent="0.2">
      <c r="R15997" s="334">
        <v>38478</v>
      </c>
      <c r="S15997" s="319" t="s">
        <v>350</v>
      </c>
    </row>
    <row r="15998" spans="18:19" x14ac:dyDescent="0.2">
      <c r="R15998" s="334">
        <v>38481</v>
      </c>
      <c r="S15998" s="319" t="s">
        <v>350</v>
      </c>
    </row>
    <row r="15999" spans="18:19" x14ac:dyDescent="0.2">
      <c r="R15999" s="334">
        <v>38482</v>
      </c>
      <c r="S15999" s="319" t="s">
        <v>350</v>
      </c>
    </row>
    <row r="16000" spans="18:19" x14ac:dyDescent="0.2">
      <c r="R16000" s="334">
        <v>38483</v>
      </c>
      <c r="S16000" s="319" t="s">
        <v>350</v>
      </c>
    </row>
    <row r="16001" spans="18:19" x14ac:dyDescent="0.2">
      <c r="R16001" s="334">
        <v>38485</v>
      </c>
      <c r="S16001" s="319" t="s">
        <v>350</v>
      </c>
    </row>
    <row r="16002" spans="18:19" x14ac:dyDescent="0.2">
      <c r="R16002" s="334">
        <v>38486</v>
      </c>
      <c r="S16002" s="319" t="s">
        <v>350</v>
      </c>
    </row>
    <row r="16003" spans="18:19" x14ac:dyDescent="0.2">
      <c r="R16003" s="334">
        <v>38487</v>
      </c>
      <c r="S16003" s="319" t="s">
        <v>350</v>
      </c>
    </row>
    <row r="16004" spans="18:19" x14ac:dyDescent="0.2">
      <c r="R16004" s="334">
        <v>38488</v>
      </c>
      <c r="S16004" s="319" t="s">
        <v>350</v>
      </c>
    </row>
    <row r="16005" spans="18:19" x14ac:dyDescent="0.2">
      <c r="R16005" s="334">
        <v>38501</v>
      </c>
      <c r="S16005" s="319" t="s">
        <v>350</v>
      </c>
    </row>
    <row r="16006" spans="18:19" x14ac:dyDescent="0.2">
      <c r="R16006" s="334">
        <v>38502</v>
      </c>
      <c r="S16006" s="319" t="s">
        <v>350</v>
      </c>
    </row>
    <row r="16007" spans="18:19" x14ac:dyDescent="0.2">
      <c r="R16007" s="334">
        <v>38503</v>
      </c>
      <c r="S16007" s="319" t="s">
        <v>350</v>
      </c>
    </row>
    <row r="16008" spans="18:19" x14ac:dyDescent="0.2">
      <c r="R16008" s="334">
        <v>38504</v>
      </c>
      <c r="S16008" s="319" t="s">
        <v>350</v>
      </c>
    </row>
    <row r="16009" spans="18:19" x14ac:dyDescent="0.2">
      <c r="R16009" s="334">
        <v>38505</v>
      </c>
      <c r="S16009" s="319" t="s">
        <v>350</v>
      </c>
    </row>
    <row r="16010" spans="18:19" x14ac:dyDescent="0.2">
      <c r="R16010" s="334">
        <v>38506</v>
      </c>
      <c r="S16010" s="319" t="s">
        <v>350</v>
      </c>
    </row>
    <row r="16011" spans="18:19" x14ac:dyDescent="0.2">
      <c r="R16011" s="334">
        <v>38541</v>
      </c>
      <c r="S16011" s="319" t="s">
        <v>350</v>
      </c>
    </row>
    <row r="16012" spans="18:19" x14ac:dyDescent="0.2">
      <c r="R16012" s="334">
        <v>38542</v>
      </c>
      <c r="S16012" s="319" t="s">
        <v>350</v>
      </c>
    </row>
    <row r="16013" spans="18:19" x14ac:dyDescent="0.2">
      <c r="R16013" s="334">
        <v>38543</v>
      </c>
      <c r="S16013" s="319" t="s">
        <v>350</v>
      </c>
    </row>
    <row r="16014" spans="18:19" x14ac:dyDescent="0.2">
      <c r="R16014" s="334">
        <v>38544</v>
      </c>
      <c r="S16014" s="319" t="s">
        <v>350</v>
      </c>
    </row>
    <row r="16015" spans="18:19" x14ac:dyDescent="0.2">
      <c r="R16015" s="334">
        <v>38545</v>
      </c>
      <c r="S16015" s="319" t="s">
        <v>350</v>
      </c>
    </row>
    <row r="16016" spans="18:19" x14ac:dyDescent="0.2">
      <c r="R16016" s="334">
        <v>38547</v>
      </c>
      <c r="S16016" s="319" t="s">
        <v>350</v>
      </c>
    </row>
    <row r="16017" spans="18:19" x14ac:dyDescent="0.2">
      <c r="R16017" s="334">
        <v>38548</v>
      </c>
      <c r="S16017" s="319" t="s">
        <v>350</v>
      </c>
    </row>
    <row r="16018" spans="18:19" x14ac:dyDescent="0.2">
      <c r="R16018" s="334">
        <v>38549</v>
      </c>
      <c r="S16018" s="319" t="s">
        <v>350</v>
      </c>
    </row>
    <row r="16019" spans="18:19" x14ac:dyDescent="0.2">
      <c r="R16019" s="334">
        <v>38550</v>
      </c>
      <c r="S16019" s="319" t="s">
        <v>350</v>
      </c>
    </row>
    <row r="16020" spans="18:19" x14ac:dyDescent="0.2">
      <c r="R16020" s="334">
        <v>38551</v>
      </c>
      <c r="S16020" s="319" t="s">
        <v>350</v>
      </c>
    </row>
    <row r="16021" spans="18:19" x14ac:dyDescent="0.2">
      <c r="R16021" s="334">
        <v>38552</v>
      </c>
      <c r="S16021" s="319" t="s">
        <v>350</v>
      </c>
    </row>
    <row r="16022" spans="18:19" x14ac:dyDescent="0.2">
      <c r="R16022" s="334">
        <v>38553</v>
      </c>
      <c r="S16022" s="319" t="s">
        <v>350</v>
      </c>
    </row>
    <row r="16023" spans="18:19" x14ac:dyDescent="0.2">
      <c r="R16023" s="334">
        <v>38554</v>
      </c>
      <c r="S16023" s="319" t="s">
        <v>350</v>
      </c>
    </row>
    <row r="16024" spans="18:19" x14ac:dyDescent="0.2">
      <c r="R16024" s="334">
        <v>38555</v>
      </c>
      <c r="S16024" s="319" t="s">
        <v>350</v>
      </c>
    </row>
    <row r="16025" spans="18:19" x14ac:dyDescent="0.2">
      <c r="R16025" s="334">
        <v>38556</v>
      </c>
      <c r="S16025" s="319" t="s">
        <v>350</v>
      </c>
    </row>
    <row r="16026" spans="18:19" x14ac:dyDescent="0.2">
      <c r="R16026" s="334">
        <v>38557</v>
      </c>
      <c r="S16026" s="319" t="s">
        <v>350</v>
      </c>
    </row>
    <row r="16027" spans="18:19" x14ac:dyDescent="0.2">
      <c r="R16027" s="334">
        <v>38558</v>
      </c>
      <c r="S16027" s="319" t="s">
        <v>350</v>
      </c>
    </row>
    <row r="16028" spans="18:19" x14ac:dyDescent="0.2">
      <c r="R16028" s="334">
        <v>38559</v>
      </c>
      <c r="S16028" s="319" t="s">
        <v>350</v>
      </c>
    </row>
    <row r="16029" spans="18:19" x14ac:dyDescent="0.2">
      <c r="R16029" s="334">
        <v>38560</v>
      </c>
      <c r="S16029" s="319" t="s">
        <v>350</v>
      </c>
    </row>
    <row r="16030" spans="18:19" x14ac:dyDescent="0.2">
      <c r="R16030" s="334">
        <v>38562</v>
      </c>
      <c r="S16030" s="319" t="s">
        <v>350</v>
      </c>
    </row>
    <row r="16031" spans="18:19" x14ac:dyDescent="0.2">
      <c r="R16031" s="334">
        <v>38563</v>
      </c>
      <c r="S16031" s="319" t="s">
        <v>350</v>
      </c>
    </row>
    <row r="16032" spans="18:19" x14ac:dyDescent="0.2">
      <c r="R16032" s="334">
        <v>38564</v>
      </c>
      <c r="S16032" s="319" t="s">
        <v>350</v>
      </c>
    </row>
    <row r="16033" spans="18:19" x14ac:dyDescent="0.2">
      <c r="R16033" s="334">
        <v>38565</v>
      </c>
      <c r="S16033" s="319" t="s">
        <v>350</v>
      </c>
    </row>
    <row r="16034" spans="18:19" x14ac:dyDescent="0.2">
      <c r="R16034" s="334">
        <v>38567</v>
      </c>
      <c r="S16034" s="319" t="s">
        <v>350</v>
      </c>
    </row>
    <row r="16035" spans="18:19" x14ac:dyDescent="0.2">
      <c r="R16035" s="334">
        <v>38568</v>
      </c>
      <c r="S16035" s="319" t="s">
        <v>350</v>
      </c>
    </row>
    <row r="16036" spans="18:19" x14ac:dyDescent="0.2">
      <c r="R16036" s="334">
        <v>38569</v>
      </c>
      <c r="S16036" s="319" t="s">
        <v>350</v>
      </c>
    </row>
    <row r="16037" spans="18:19" x14ac:dyDescent="0.2">
      <c r="R16037" s="334">
        <v>38570</v>
      </c>
      <c r="S16037" s="319" t="s">
        <v>350</v>
      </c>
    </row>
    <row r="16038" spans="18:19" x14ac:dyDescent="0.2">
      <c r="R16038" s="334">
        <v>38571</v>
      </c>
      <c r="S16038" s="319" t="s">
        <v>350</v>
      </c>
    </row>
    <row r="16039" spans="18:19" x14ac:dyDescent="0.2">
      <c r="R16039" s="334">
        <v>38572</v>
      </c>
      <c r="S16039" s="319" t="s">
        <v>350</v>
      </c>
    </row>
    <row r="16040" spans="18:19" x14ac:dyDescent="0.2">
      <c r="R16040" s="334">
        <v>38573</v>
      </c>
      <c r="S16040" s="319" t="s">
        <v>350</v>
      </c>
    </row>
    <row r="16041" spans="18:19" x14ac:dyDescent="0.2">
      <c r="R16041" s="334">
        <v>38574</v>
      </c>
      <c r="S16041" s="319" t="s">
        <v>350</v>
      </c>
    </row>
    <row r="16042" spans="18:19" x14ac:dyDescent="0.2">
      <c r="R16042" s="334">
        <v>38575</v>
      </c>
      <c r="S16042" s="319" t="s">
        <v>350</v>
      </c>
    </row>
    <row r="16043" spans="18:19" x14ac:dyDescent="0.2">
      <c r="R16043" s="334">
        <v>38577</v>
      </c>
      <c r="S16043" s="319" t="s">
        <v>350</v>
      </c>
    </row>
    <row r="16044" spans="18:19" x14ac:dyDescent="0.2">
      <c r="R16044" s="334">
        <v>38578</v>
      </c>
      <c r="S16044" s="319" t="s">
        <v>350</v>
      </c>
    </row>
    <row r="16045" spans="18:19" x14ac:dyDescent="0.2">
      <c r="R16045" s="334">
        <v>38579</v>
      </c>
      <c r="S16045" s="319" t="s">
        <v>350</v>
      </c>
    </row>
    <row r="16046" spans="18:19" x14ac:dyDescent="0.2">
      <c r="R16046" s="334">
        <v>38580</v>
      </c>
      <c r="S16046" s="319" t="s">
        <v>350</v>
      </c>
    </row>
    <row r="16047" spans="18:19" x14ac:dyDescent="0.2">
      <c r="R16047" s="334">
        <v>38581</v>
      </c>
      <c r="S16047" s="319" t="s">
        <v>350</v>
      </c>
    </row>
    <row r="16048" spans="18:19" x14ac:dyDescent="0.2">
      <c r="R16048" s="334">
        <v>38582</v>
      </c>
      <c r="S16048" s="319" t="s">
        <v>350</v>
      </c>
    </row>
    <row r="16049" spans="18:19" x14ac:dyDescent="0.2">
      <c r="R16049" s="334">
        <v>38583</v>
      </c>
      <c r="S16049" s="319" t="s">
        <v>350</v>
      </c>
    </row>
    <row r="16050" spans="18:19" x14ac:dyDescent="0.2">
      <c r="R16050" s="334">
        <v>38585</v>
      </c>
      <c r="S16050" s="319" t="s">
        <v>350</v>
      </c>
    </row>
    <row r="16051" spans="18:19" x14ac:dyDescent="0.2">
      <c r="R16051" s="334">
        <v>38587</v>
      </c>
      <c r="S16051" s="319" t="s">
        <v>350</v>
      </c>
    </row>
    <row r="16052" spans="18:19" x14ac:dyDescent="0.2">
      <c r="R16052" s="334">
        <v>38588</v>
      </c>
      <c r="S16052" s="319" t="s">
        <v>350</v>
      </c>
    </row>
    <row r="16053" spans="18:19" x14ac:dyDescent="0.2">
      <c r="R16053" s="334">
        <v>38589</v>
      </c>
      <c r="S16053" s="319" t="s">
        <v>350</v>
      </c>
    </row>
    <row r="16054" spans="18:19" x14ac:dyDescent="0.2">
      <c r="R16054" s="334">
        <v>38601</v>
      </c>
      <c r="S16054" s="319" t="s">
        <v>350</v>
      </c>
    </row>
    <row r="16055" spans="18:19" x14ac:dyDescent="0.2">
      <c r="R16055" s="334">
        <v>38602</v>
      </c>
      <c r="S16055" s="319" t="s">
        <v>350</v>
      </c>
    </row>
    <row r="16056" spans="18:19" x14ac:dyDescent="0.2">
      <c r="R16056" s="334">
        <v>38603</v>
      </c>
      <c r="S16056" s="319" t="s">
        <v>350</v>
      </c>
    </row>
    <row r="16057" spans="18:19" x14ac:dyDescent="0.2">
      <c r="R16057" s="334">
        <v>38606</v>
      </c>
      <c r="S16057" s="319" t="s">
        <v>350</v>
      </c>
    </row>
    <row r="16058" spans="18:19" x14ac:dyDescent="0.2">
      <c r="R16058" s="334">
        <v>38609</v>
      </c>
      <c r="S16058" s="319" t="s">
        <v>350</v>
      </c>
    </row>
    <row r="16059" spans="18:19" x14ac:dyDescent="0.2">
      <c r="R16059" s="334">
        <v>38610</v>
      </c>
      <c r="S16059" s="319" t="s">
        <v>350</v>
      </c>
    </row>
    <row r="16060" spans="18:19" x14ac:dyDescent="0.2">
      <c r="R16060" s="334">
        <v>38611</v>
      </c>
      <c r="S16060" s="319" t="s">
        <v>350</v>
      </c>
    </row>
    <row r="16061" spans="18:19" x14ac:dyDescent="0.2">
      <c r="R16061" s="334">
        <v>38614</v>
      </c>
      <c r="S16061" s="319" t="s">
        <v>378</v>
      </c>
    </row>
    <row r="16062" spans="18:19" x14ac:dyDescent="0.2">
      <c r="R16062" s="334">
        <v>38617</v>
      </c>
      <c r="S16062" s="319" t="s">
        <v>378</v>
      </c>
    </row>
    <row r="16063" spans="18:19" x14ac:dyDescent="0.2">
      <c r="R16063" s="334">
        <v>38618</v>
      </c>
      <c r="S16063" s="319" t="s">
        <v>350</v>
      </c>
    </row>
    <row r="16064" spans="18:19" x14ac:dyDescent="0.2">
      <c r="R16064" s="334">
        <v>38619</v>
      </c>
      <c r="S16064" s="319" t="s">
        <v>350</v>
      </c>
    </row>
    <row r="16065" spans="18:19" x14ac:dyDescent="0.2">
      <c r="R16065" s="334">
        <v>38620</v>
      </c>
      <c r="S16065" s="319" t="s">
        <v>350</v>
      </c>
    </row>
    <row r="16066" spans="18:19" x14ac:dyDescent="0.2">
      <c r="R16066" s="334">
        <v>38621</v>
      </c>
      <c r="S16066" s="319" t="s">
        <v>350</v>
      </c>
    </row>
    <row r="16067" spans="18:19" x14ac:dyDescent="0.2">
      <c r="R16067" s="334">
        <v>38622</v>
      </c>
      <c r="S16067" s="319" t="s">
        <v>350</v>
      </c>
    </row>
    <row r="16068" spans="18:19" x14ac:dyDescent="0.2">
      <c r="R16068" s="334">
        <v>38623</v>
      </c>
      <c r="S16068" s="319" t="s">
        <v>350</v>
      </c>
    </row>
    <row r="16069" spans="18:19" x14ac:dyDescent="0.2">
      <c r="R16069" s="334">
        <v>38625</v>
      </c>
      <c r="S16069" s="319" t="s">
        <v>350</v>
      </c>
    </row>
    <row r="16070" spans="18:19" x14ac:dyDescent="0.2">
      <c r="R16070" s="334">
        <v>38626</v>
      </c>
      <c r="S16070" s="319" t="s">
        <v>350</v>
      </c>
    </row>
    <row r="16071" spans="18:19" x14ac:dyDescent="0.2">
      <c r="R16071" s="334">
        <v>38627</v>
      </c>
      <c r="S16071" s="319" t="s">
        <v>350</v>
      </c>
    </row>
    <row r="16072" spans="18:19" x14ac:dyDescent="0.2">
      <c r="R16072" s="334">
        <v>38628</v>
      </c>
      <c r="S16072" s="319" t="s">
        <v>350</v>
      </c>
    </row>
    <row r="16073" spans="18:19" x14ac:dyDescent="0.2">
      <c r="R16073" s="334">
        <v>38629</v>
      </c>
      <c r="S16073" s="319" t="s">
        <v>350</v>
      </c>
    </row>
    <row r="16074" spans="18:19" x14ac:dyDescent="0.2">
      <c r="R16074" s="334">
        <v>38630</v>
      </c>
      <c r="S16074" s="319" t="s">
        <v>361</v>
      </c>
    </row>
    <row r="16075" spans="18:19" x14ac:dyDescent="0.2">
      <c r="R16075" s="334">
        <v>38631</v>
      </c>
      <c r="S16075" s="319" t="s">
        <v>361</v>
      </c>
    </row>
    <row r="16076" spans="18:19" x14ac:dyDescent="0.2">
      <c r="R16076" s="334">
        <v>38632</v>
      </c>
      <c r="S16076" s="319" t="s">
        <v>350</v>
      </c>
    </row>
    <row r="16077" spans="18:19" x14ac:dyDescent="0.2">
      <c r="R16077" s="334">
        <v>38633</v>
      </c>
      <c r="S16077" s="319" t="s">
        <v>350</v>
      </c>
    </row>
    <row r="16078" spans="18:19" x14ac:dyDescent="0.2">
      <c r="R16078" s="334">
        <v>38634</v>
      </c>
      <c r="S16078" s="319" t="s">
        <v>350</v>
      </c>
    </row>
    <row r="16079" spans="18:19" x14ac:dyDescent="0.2">
      <c r="R16079" s="334">
        <v>38635</v>
      </c>
      <c r="S16079" s="319" t="s">
        <v>350</v>
      </c>
    </row>
    <row r="16080" spans="18:19" x14ac:dyDescent="0.2">
      <c r="R16080" s="334">
        <v>38637</v>
      </c>
      <c r="S16080" s="319" t="s">
        <v>350</v>
      </c>
    </row>
    <row r="16081" spans="18:19" x14ac:dyDescent="0.2">
      <c r="R16081" s="334">
        <v>38638</v>
      </c>
      <c r="S16081" s="319" t="s">
        <v>350</v>
      </c>
    </row>
    <row r="16082" spans="18:19" x14ac:dyDescent="0.2">
      <c r="R16082" s="334">
        <v>38639</v>
      </c>
      <c r="S16082" s="319" t="s">
        <v>378</v>
      </c>
    </row>
    <row r="16083" spans="18:19" x14ac:dyDescent="0.2">
      <c r="R16083" s="334">
        <v>38641</v>
      </c>
      <c r="S16083" s="319" t="s">
        <v>350</v>
      </c>
    </row>
    <row r="16084" spans="18:19" x14ac:dyDescent="0.2">
      <c r="R16084" s="334">
        <v>38642</v>
      </c>
      <c r="S16084" s="319" t="s">
        <v>350</v>
      </c>
    </row>
    <row r="16085" spans="18:19" x14ac:dyDescent="0.2">
      <c r="R16085" s="334">
        <v>38643</v>
      </c>
      <c r="S16085" s="319" t="s">
        <v>350</v>
      </c>
    </row>
    <row r="16086" spans="18:19" x14ac:dyDescent="0.2">
      <c r="R16086" s="334">
        <v>38644</v>
      </c>
      <c r="S16086" s="319" t="s">
        <v>378</v>
      </c>
    </row>
    <row r="16087" spans="18:19" x14ac:dyDescent="0.2">
      <c r="R16087" s="334">
        <v>38645</v>
      </c>
      <c r="S16087" s="319" t="s">
        <v>378</v>
      </c>
    </row>
    <row r="16088" spans="18:19" x14ac:dyDescent="0.2">
      <c r="R16088" s="334">
        <v>38646</v>
      </c>
      <c r="S16088" s="319" t="s">
        <v>350</v>
      </c>
    </row>
    <row r="16089" spans="18:19" x14ac:dyDescent="0.2">
      <c r="R16089" s="334">
        <v>38647</v>
      </c>
      <c r="S16089" s="319" t="s">
        <v>350</v>
      </c>
    </row>
    <row r="16090" spans="18:19" x14ac:dyDescent="0.2">
      <c r="R16090" s="334">
        <v>38649</v>
      </c>
      <c r="S16090" s="319" t="s">
        <v>350</v>
      </c>
    </row>
    <row r="16091" spans="18:19" x14ac:dyDescent="0.2">
      <c r="R16091" s="334">
        <v>38650</v>
      </c>
      <c r="S16091" s="319" t="s">
        <v>350</v>
      </c>
    </row>
    <row r="16092" spans="18:19" x14ac:dyDescent="0.2">
      <c r="R16092" s="334">
        <v>38651</v>
      </c>
      <c r="S16092" s="319" t="s">
        <v>350</v>
      </c>
    </row>
    <row r="16093" spans="18:19" x14ac:dyDescent="0.2">
      <c r="R16093" s="334">
        <v>38652</v>
      </c>
      <c r="S16093" s="319" t="s">
        <v>350</v>
      </c>
    </row>
    <row r="16094" spans="18:19" x14ac:dyDescent="0.2">
      <c r="R16094" s="334">
        <v>38654</v>
      </c>
      <c r="S16094" s="319" t="s">
        <v>350</v>
      </c>
    </row>
    <row r="16095" spans="18:19" x14ac:dyDescent="0.2">
      <c r="R16095" s="334">
        <v>38655</v>
      </c>
      <c r="S16095" s="319" t="s">
        <v>350</v>
      </c>
    </row>
    <row r="16096" spans="18:19" x14ac:dyDescent="0.2">
      <c r="R16096" s="334">
        <v>38658</v>
      </c>
      <c r="S16096" s="319" t="s">
        <v>350</v>
      </c>
    </row>
    <row r="16097" spans="18:19" x14ac:dyDescent="0.2">
      <c r="R16097" s="334">
        <v>38659</v>
      </c>
      <c r="S16097" s="319" t="s">
        <v>350</v>
      </c>
    </row>
    <row r="16098" spans="18:19" x14ac:dyDescent="0.2">
      <c r="R16098" s="334">
        <v>38661</v>
      </c>
      <c r="S16098" s="319" t="s">
        <v>350</v>
      </c>
    </row>
    <row r="16099" spans="18:19" x14ac:dyDescent="0.2">
      <c r="R16099" s="334">
        <v>38663</v>
      </c>
      <c r="S16099" s="319" t="s">
        <v>350</v>
      </c>
    </row>
    <row r="16100" spans="18:19" x14ac:dyDescent="0.2">
      <c r="R16100" s="334">
        <v>38664</v>
      </c>
      <c r="S16100" s="319" t="s">
        <v>350</v>
      </c>
    </row>
    <row r="16101" spans="18:19" x14ac:dyDescent="0.2">
      <c r="R16101" s="334">
        <v>38665</v>
      </c>
      <c r="S16101" s="319" t="s">
        <v>350</v>
      </c>
    </row>
    <row r="16102" spans="18:19" x14ac:dyDescent="0.2">
      <c r="R16102" s="334">
        <v>38666</v>
      </c>
      <c r="S16102" s="319" t="s">
        <v>350</v>
      </c>
    </row>
    <row r="16103" spans="18:19" x14ac:dyDescent="0.2">
      <c r="R16103" s="334">
        <v>38668</v>
      </c>
      <c r="S16103" s="319" t="s">
        <v>350</v>
      </c>
    </row>
    <row r="16104" spans="18:19" x14ac:dyDescent="0.2">
      <c r="R16104" s="334">
        <v>38669</v>
      </c>
      <c r="S16104" s="319" t="s">
        <v>361</v>
      </c>
    </row>
    <row r="16105" spans="18:19" x14ac:dyDescent="0.2">
      <c r="R16105" s="334">
        <v>38670</v>
      </c>
      <c r="S16105" s="319" t="s">
        <v>350</v>
      </c>
    </row>
    <row r="16106" spans="18:19" x14ac:dyDescent="0.2">
      <c r="R16106" s="334">
        <v>38671</v>
      </c>
      <c r="S16106" s="319" t="s">
        <v>350</v>
      </c>
    </row>
    <row r="16107" spans="18:19" x14ac:dyDescent="0.2">
      <c r="R16107" s="334">
        <v>38672</v>
      </c>
      <c r="S16107" s="319" t="s">
        <v>350</v>
      </c>
    </row>
    <row r="16108" spans="18:19" x14ac:dyDescent="0.2">
      <c r="R16108" s="334">
        <v>38673</v>
      </c>
      <c r="S16108" s="319" t="s">
        <v>350</v>
      </c>
    </row>
    <row r="16109" spans="18:19" x14ac:dyDescent="0.2">
      <c r="R16109" s="334">
        <v>38674</v>
      </c>
      <c r="S16109" s="319" t="s">
        <v>350</v>
      </c>
    </row>
    <row r="16110" spans="18:19" x14ac:dyDescent="0.2">
      <c r="R16110" s="334">
        <v>38675</v>
      </c>
      <c r="S16110" s="319" t="s">
        <v>350</v>
      </c>
    </row>
    <row r="16111" spans="18:19" x14ac:dyDescent="0.2">
      <c r="R16111" s="334">
        <v>38676</v>
      </c>
      <c r="S16111" s="319" t="s">
        <v>350</v>
      </c>
    </row>
    <row r="16112" spans="18:19" x14ac:dyDescent="0.2">
      <c r="R16112" s="334">
        <v>38677</v>
      </c>
      <c r="S16112" s="319" t="s">
        <v>350</v>
      </c>
    </row>
    <row r="16113" spans="18:19" x14ac:dyDescent="0.2">
      <c r="R16113" s="334">
        <v>38679</v>
      </c>
      <c r="S16113" s="319" t="s">
        <v>350</v>
      </c>
    </row>
    <row r="16114" spans="18:19" x14ac:dyDescent="0.2">
      <c r="R16114" s="334">
        <v>38680</v>
      </c>
      <c r="S16114" s="319" t="s">
        <v>350</v>
      </c>
    </row>
    <row r="16115" spans="18:19" x14ac:dyDescent="0.2">
      <c r="R16115" s="334">
        <v>38683</v>
      </c>
      <c r="S16115" s="319" t="s">
        <v>350</v>
      </c>
    </row>
    <row r="16116" spans="18:19" x14ac:dyDescent="0.2">
      <c r="R16116" s="334">
        <v>38685</v>
      </c>
      <c r="S16116" s="319" t="s">
        <v>350</v>
      </c>
    </row>
    <row r="16117" spans="18:19" x14ac:dyDescent="0.2">
      <c r="R16117" s="334">
        <v>38686</v>
      </c>
      <c r="S16117" s="319" t="s">
        <v>350</v>
      </c>
    </row>
    <row r="16118" spans="18:19" x14ac:dyDescent="0.2">
      <c r="R16118" s="334">
        <v>38701</v>
      </c>
      <c r="S16118" s="319" t="s">
        <v>378</v>
      </c>
    </row>
    <row r="16119" spans="18:19" x14ac:dyDescent="0.2">
      <c r="R16119" s="334">
        <v>38702</v>
      </c>
      <c r="S16119" s="319" t="s">
        <v>361</v>
      </c>
    </row>
    <row r="16120" spans="18:19" x14ac:dyDescent="0.2">
      <c r="R16120" s="334">
        <v>38703</v>
      </c>
      <c r="S16120" s="319" t="s">
        <v>378</v>
      </c>
    </row>
    <row r="16121" spans="18:19" x14ac:dyDescent="0.2">
      <c r="R16121" s="334">
        <v>38704</v>
      </c>
      <c r="S16121" s="319" t="s">
        <v>361</v>
      </c>
    </row>
    <row r="16122" spans="18:19" x14ac:dyDescent="0.2">
      <c r="R16122" s="334">
        <v>38720</v>
      </c>
      <c r="S16122" s="319" t="s">
        <v>378</v>
      </c>
    </row>
    <row r="16123" spans="18:19" x14ac:dyDescent="0.2">
      <c r="R16123" s="334">
        <v>38721</v>
      </c>
      <c r="S16123" s="319" t="s">
        <v>378</v>
      </c>
    </row>
    <row r="16124" spans="18:19" x14ac:dyDescent="0.2">
      <c r="R16124" s="334">
        <v>38722</v>
      </c>
      <c r="S16124" s="319" t="s">
        <v>378</v>
      </c>
    </row>
    <row r="16125" spans="18:19" x14ac:dyDescent="0.2">
      <c r="R16125" s="334">
        <v>38723</v>
      </c>
      <c r="S16125" s="319" t="s">
        <v>378</v>
      </c>
    </row>
    <row r="16126" spans="18:19" x14ac:dyDescent="0.2">
      <c r="R16126" s="334">
        <v>38725</v>
      </c>
      <c r="S16126" s="319" t="s">
        <v>378</v>
      </c>
    </row>
    <row r="16127" spans="18:19" x14ac:dyDescent="0.2">
      <c r="R16127" s="334">
        <v>38726</v>
      </c>
      <c r="S16127" s="319" t="s">
        <v>378</v>
      </c>
    </row>
    <row r="16128" spans="18:19" x14ac:dyDescent="0.2">
      <c r="R16128" s="334">
        <v>38730</v>
      </c>
      <c r="S16128" s="319" t="s">
        <v>378</v>
      </c>
    </row>
    <row r="16129" spans="18:19" x14ac:dyDescent="0.2">
      <c r="R16129" s="334">
        <v>38731</v>
      </c>
      <c r="S16129" s="319" t="s">
        <v>378</v>
      </c>
    </row>
    <row r="16130" spans="18:19" x14ac:dyDescent="0.2">
      <c r="R16130" s="334">
        <v>38732</v>
      </c>
      <c r="S16130" s="319" t="s">
        <v>378</v>
      </c>
    </row>
    <row r="16131" spans="18:19" x14ac:dyDescent="0.2">
      <c r="R16131" s="334">
        <v>38733</v>
      </c>
      <c r="S16131" s="319" t="s">
        <v>361</v>
      </c>
    </row>
    <row r="16132" spans="18:19" x14ac:dyDescent="0.2">
      <c r="R16132" s="334">
        <v>38736</v>
      </c>
      <c r="S16132" s="319" t="s">
        <v>378</v>
      </c>
    </row>
    <row r="16133" spans="18:19" x14ac:dyDescent="0.2">
      <c r="R16133" s="334">
        <v>38737</v>
      </c>
      <c r="S16133" s="319" t="s">
        <v>361</v>
      </c>
    </row>
    <row r="16134" spans="18:19" x14ac:dyDescent="0.2">
      <c r="R16134" s="334">
        <v>38738</v>
      </c>
      <c r="S16134" s="319" t="s">
        <v>361</v>
      </c>
    </row>
    <row r="16135" spans="18:19" x14ac:dyDescent="0.2">
      <c r="R16135" s="334">
        <v>38739</v>
      </c>
      <c r="S16135" s="319" t="s">
        <v>361</v>
      </c>
    </row>
    <row r="16136" spans="18:19" x14ac:dyDescent="0.2">
      <c r="R16136" s="334">
        <v>38740</v>
      </c>
      <c r="S16136" s="319" t="s">
        <v>378</v>
      </c>
    </row>
    <row r="16137" spans="18:19" x14ac:dyDescent="0.2">
      <c r="R16137" s="334">
        <v>38744</v>
      </c>
      <c r="S16137" s="319" t="s">
        <v>378</v>
      </c>
    </row>
    <row r="16138" spans="18:19" x14ac:dyDescent="0.2">
      <c r="R16138" s="334">
        <v>38745</v>
      </c>
      <c r="S16138" s="319" t="s">
        <v>378</v>
      </c>
    </row>
    <row r="16139" spans="18:19" x14ac:dyDescent="0.2">
      <c r="R16139" s="334">
        <v>38746</v>
      </c>
      <c r="S16139" s="319" t="s">
        <v>361</v>
      </c>
    </row>
    <row r="16140" spans="18:19" x14ac:dyDescent="0.2">
      <c r="R16140" s="334">
        <v>38748</v>
      </c>
      <c r="S16140" s="319" t="s">
        <v>378</v>
      </c>
    </row>
    <row r="16141" spans="18:19" x14ac:dyDescent="0.2">
      <c r="R16141" s="334">
        <v>38749</v>
      </c>
      <c r="S16141" s="319" t="s">
        <v>378</v>
      </c>
    </row>
    <row r="16142" spans="18:19" x14ac:dyDescent="0.2">
      <c r="R16142" s="334">
        <v>38751</v>
      </c>
      <c r="S16142" s="319" t="s">
        <v>378</v>
      </c>
    </row>
    <row r="16143" spans="18:19" x14ac:dyDescent="0.2">
      <c r="R16143" s="334">
        <v>38753</v>
      </c>
      <c r="S16143" s="319" t="s">
        <v>378</v>
      </c>
    </row>
    <row r="16144" spans="18:19" x14ac:dyDescent="0.2">
      <c r="R16144" s="334">
        <v>38754</v>
      </c>
      <c r="S16144" s="319" t="s">
        <v>378</v>
      </c>
    </row>
    <row r="16145" spans="18:19" x14ac:dyDescent="0.2">
      <c r="R16145" s="334">
        <v>38756</v>
      </c>
      <c r="S16145" s="319" t="s">
        <v>378</v>
      </c>
    </row>
    <row r="16146" spans="18:19" x14ac:dyDescent="0.2">
      <c r="R16146" s="334">
        <v>38759</v>
      </c>
      <c r="S16146" s="319" t="s">
        <v>378</v>
      </c>
    </row>
    <row r="16147" spans="18:19" x14ac:dyDescent="0.2">
      <c r="R16147" s="334">
        <v>38760</v>
      </c>
      <c r="S16147" s="319" t="s">
        <v>361</v>
      </c>
    </row>
    <row r="16148" spans="18:19" x14ac:dyDescent="0.2">
      <c r="R16148" s="334">
        <v>38761</v>
      </c>
      <c r="S16148" s="319" t="s">
        <v>378</v>
      </c>
    </row>
    <row r="16149" spans="18:19" x14ac:dyDescent="0.2">
      <c r="R16149" s="334">
        <v>38762</v>
      </c>
      <c r="S16149" s="319" t="s">
        <v>378</v>
      </c>
    </row>
    <row r="16150" spans="18:19" x14ac:dyDescent="0.2">
      <c r="R16150" s="334">
        <v>38764</v>
      </c>
      <c r="S16150" s="319" t="s">
        <v>361</v>
      </c>
    </row>
    <row r="16151" spans="18:19" x14ac:dyDescent="0.2">
      <c r="R16151" s="334">
        <v>38765</v>
      </c>
      <c r="S16151" s="319" t="s">
        <v>378</v>
      </c>
    </row>
    <row r="16152" spans="18:19" x14ac:dyDescent="0.2">
      <c r="R16152" s="334">
        <v>38767</v>
      </c>
      <c r="S16152" s="319" t="s">
        <v>378</v>
      </c>
    </row>
    <row r="16153" spans="18:19" x14ac:dyDescent="0.2">
      <c r="R16153" s="334">
        <v>38768</v>
      </c>
      <c r="S16153" s="319" t="s">
        <v>361</v>
      </c>
    </row>
    <row r="16154" spans="18:19" x14ac:dyDescent="0.2">
      <c r="R16154" s="334">
        <v>38769</v>
      </c>
      <c r="S16154" s="319" t="s">
        <v>361</v>
      </c>
    </row>
    <row r="16155" spans="18:19" x14ac:dyDescent="0.2">
      <c r="R16155" s="334">
        <v>38771</v>
      </c>
      <c r="S16155" s="319" t="s">
        <v>378</v>
      </c>
    </row>
    <row r="16156" spans="18:19" x14ac:dyDescent="0.2">
      <c r="R16156" s="334">
        <v>38772</v>
      </c>
      <c r="S16156" s="319" t="s">
        <v>361</v>
      </c>
    </row>
    <row r="16157" spans="18:19" x14ac:dyDescent="0.2">
      <c r="R16157" s="334">
        <v>38773</v>
      </c>
      <c r="S16157" s="319" t="s">
        <v>378</v>
      </c>
    </row>
    <row r="16158" spans="18:19" x14ac:dyDescent="0.2">
      <c r="R16158" s="334">
        <v>38774</v>
      </c>
      <c r="S16158" s="319" t="s">
        <v>378</v>
      </c>
    </row>
    <row r="16159" spans="18:19" x14ac:dyDescent="0.2">
      <c r="R16159" s="334">
        <v>38776</v>
      </c>
      <c r="S16159" s="319" t="s">
        <v>361</v>
      </c>
    </row>
    <row r="16160" spans="18:19" x14ac:dyDescent="0.2">
      <c r="R16160" s="334">
        <v>38778</v>
      </c>
      <c r="S16160" s="319" t="s">
        <v>378</v>
      </c>
    </row>
    <row r="16161" spans="18:19" x14ac:dyDescent="0.2">
      <c r="R16161" s="334">
        <v>38780</v>
      </c>
      <c r="S16161" s="319" t="s">
        <v>378</v>
      </c>
    </row>
    <row r="16162" spans="18:19" x14ac:dyDescent="0.2">
      <c r="R16162" s="334">
        <v>38781</v>
      </c>
      <c r="S16162" s="319" t="s">
        <v>361</v>
      </c>
    </row>
    <row r="16163" spans="18:19" x14ac:dyDescent="0.2">
      <c r="R16163" s="334">
        <v>38782</v>
      </c>
      <c r="S16163" s="319" t="s">
        <v>378</v>
      </c>
    </row>
    <row r="16164" spans="18:19" x14ac:dyDescent="0.2">
      <c r="R16164" s="334">
        <v>38801</v>
      </c>
      <c r="S16164" s="319" t="s">
        <v>350</v>
      </c>
    </row>
    <row r="16165" spans="18:19" x14ac:dyDescent="0.2">
      <c r="R16165" s="334">
        <v>38802</v>
      </c>
      <c r="S16165" s="319" t="s">
        <v>350</v>
      </c>
    </row>
    <row r="16166" spans="18:19" x14ac:dyDescent="0.2">
      <c r="R16166" s="334">
        <v>38803</v>
      </c>
      <c r="S16166" s="319" t="s">
        <v>350</v>
      </c>
    </row>
    <row r="16167" spans="18:19" x14ac:dyDescent="0.2">
      <c r="R16167" s="334">
        <v>38804</v>
      </c>
      <c r="S16167" s="319" t="s">
        <v>350</v>
      </c>
    </row>
    <row r="16168" spans="18:19" x14ac:dyDescent="0.2">
      <c r="R16168" s="334">
        <v>38820</v>
      </c>
      <c r="S16168" s="319" t="s">
        <v>350</v>
      </c>
    </row>
    <row r="16169" spans="18:19" x14ac:dyDescent="0.2">
      <c r="R16169" s="334">
        <v>38821</v>
      </c>
      <c r="S16169" s="319" t="s">
        <v>350</v>
      </c>
    </row>
    <row r="16170" spans="18:19" x14ac:dyDescent="0.2">
      <c r="R16170" s="334">
        <v>38824</v>
      </c>
      <c r="S16170" s="319" t="s">
        <v>350</v>
      </c>
    </row>
    <row r="16171" spans="18:19" x14ac:dyDescent="0.2">
      <c r="R16171" s="334">
        <v>38825</v>
      </c>
      <c r="S16171" s="319" t="s">
        <v>350</v>
      </c>
    </row>
    <row r="16172" spans="18:19" x14ac:dyDescent="0.2">
      <c r="R16172" s="334">
        <v>38826</v>
      </c>
      <c r="S16172" s="319" t="s">
        <v>350</v>
      </c>
    </row>
    <row r="16173" spans="18:19" x14ac:dyDescent="0.2">
      <c r="R16173" s="334">
        <v>38827</v>
      </c>
      <c r="S16173" s="319" t="s">
        <v>350</v>
      </c>
    </row>
    <row r="16174" spans="18:19" x14ac:dyDescent="0.2">
      <c r="R16174" s="334">
        <v>38828</v>
      </c>
      <c r="S16174" s="319" t="s">
        <v>350</v>
      </c>
    </row>
    <row r="16175" spans="18:19" x14ac:dyDescent="0.2">
      <c r="R16175" s="334">
        <v>38829</v>
      </c>
      <c r="S16175" s="319" t="s">
        <v>350</v>
      </c>
    </row>
    <row r="16176" spans="18:19" x14ac:dyDescent="0.2">
      <c r="R16176" s="334">
        <v>38833</v>
      </c>
      <c r="S16176" s="319" t="s">
        <v>350</v>
      </c>
    </row>
    <row r="16177" spans="18:19" x14ac:dyDescent="0.2">
      <c r="R16177" s="334">
        <v>38834</v>
      </c>
      <c r="S16177" s="319" t="s">
        <v>350</v>
      </c>
    </row>
    <row r="16178" spans="18:19" x14ac:dyDescent="0.2">
      <c r="R16178" s="334">
        <v>38835</v>
      </c>
      <c r="S16178" s="319" t="s">
        <v>350</v>
      </c>
    </row>
    <row r="16179" spans="18:19" x14ac:dyDescent="0.2">
      <c r="R16179" s="334">
        <v>38838</v>
      </c>
      <c r="S16179" s="319" t="s">
        <v>350</v>
      </c>
    </row>
    <row r="16180" spans="18:19" x14ac:dyDescent="0.2">
      <c r="R16180" s="334">
        <v>38839</v>
      </c>
      <c r="S16180" s="319" t="s">
        <v>350</v>
      </c>
    </row>
    <row r="16181" spans="18:19" x14ac:dyDescent="0.2">
      <c r="R16181" s="334">
        <v>38841</v>
      </c>
      <c r="S16181" s="319" t="s">
        <v>350</v>
      </c>
    </row>
    <row r="16182" spans="18:19" x14ac:dyDescent="0.2">
      <c r="R16182" s="334">
        <v>38843</v>
      </c>
      <c r="S16182" s="319" t="s">
        <v>350</v>
      </c>
    </row>
    <row r="16183" spans="18:19" x14ac:dyDescent="0.2">
      <c r="R16183" s="334">
        <v>38844</v>
      </c>
      <c r="S16183" s="319" t="s">
        <v>350</v>
      </c>
    </row>
    <row r="16184" spans="18:19" x14ac:dyDescent="0.2">
      <c r="R16184" s="334">
        <v>38846</v>
      </c>
      <c r="S16184" s="319" t="s">
        <v>350</v>
      </c>
    </row>
    <row r="16185" spans="18:19" x14ac:dyDescent="0.2">
      <c r="R16185" s="334">
        <v>38847</v>
      </c>
      <c r="S16185" s="319" t="s">
        <v>350</v>
      </c>
    </row>
    <row r="16186" spans="18:19" x14ac:dyDescent="0.2">
      <c r="R16186" s="334">
        <v>38848</v>
      </c>
      <c r="S16186" s="319" t="s">
        <v>350</v>
      </c>
    </row>
    <row r="16187" spans="18:19" x14ac:dyDescent="0.2">
      <c r="R16187" s="334">
        <v>38849</v>
      </c>
      <c r="S16187" s="319" t="s">
        <v>350</v>
      </c>
    </row>
    <row r="16188" spans="18:19" x14ac:dyDescent="0.2">
      <c r="R16188" s="334">
        <v>38850</v>
      </c>
      <c r="S16188" s="319" t="s">
        <v>350</v>
      </c>
    </row>
    <row r="16189" spans="18:19" x14ac:dyDescent="0.2">
      <c r="R16189" s="334">
        <v>38851</v>
      </c>
      <c r="S16189" s="319" t="s">
        <v>350</v>
      </c>
    </row>
    <row r="16190" spans="18:19" x14ac:dyDescent="0.2">
      <c r="R16190" s="334">
        <v>38852</v>
      </c>
      <c r="S16190" s="319" t="s">
        <v>350</v>
      </c>
    </row>
    <row r="16191" spans="18:19" x14ac:dyDescent="0.2">
      <c r="R16191" s="334">
        <v>38855</v>
      </c>
      <c r="S16191" s="319" t="s">
        <v>350</v>
      </c>
    </row>
    <row r="16192" spans="18:19" x14ac:dyDescent="0.2">
      <c r="R16192" s="334">
        <v>38856</v>
      </c>
      <c r="S16192" s="319" t="s">
        <v>350</v>
      </c>
    </row>
    <row r="16193" spans="18:19" x14ac:dyDescent="0.2">
      <c r="R16193" s="334">
        <v>38857</v>
      </c>
      <c r="S16193" s="319" t="s">
        <v>350</v>
      </c>
    </row>
    <row r="16194" spans="18:19" x14ac:dyDescent="0.2">
      <c r="R16194" s="334">
        <v>38858</v>
      </c>
      <c r="S16194" s="319" t="s">
        <v>350</v>
      </c>
    </row>
    <row r="16195" spans="18:19" x14ac:dyDescent="0.2">
      <c r="R16195" s="334">
        <v>38859</v>
      </c>
      <c r="S16195" s="319" t="s">
        <v>350</v>
      </c>
    </row>
    <row r="16196" spans="18:19" x14ac:dyDescent="0.2">
      <c r="R16196" s="334">
        <v>38860</v>
      </c>
      <c r="S16196" s="319" t="s">
        <v>350</v>
      </c>
    </row>
    <row r="16197" spans="18:19" x14ac:dyDescent="0.2">
      <c r="R16197" s="334">
        <v>38862</v>
      </c>
      <c r="S16197" s="319" t="s">
        <v>350</v>
      </c>
    </row>
    <row r="16198" spans="18:19" x14ac:dyDescent="0.2">
      <c r="R16198" s="334">
        <v>38863</v>
      </c>
      <c r="S16198" s="319" t="s">
        <v>350</v>
      </c>
    </row>
    <row r="16199" spans="18:19" x14ac:dyDescent="0.2">
      <c r="R16199" s="334">
        <v>38864</v>
      </c>
      <c r="S16199" s="319" t="s">
        <v>350</v>
      </c>
    </row>
    <row r="16200" spans="18:19" x14ac:dyDescent="0.2">
      <c r="R16200" s="334">
        <v>38865</v>
      </c>
      <c r="S16200" s="319" t="s">
        <v>350</v>
      </c>
    </row>
    <row r="16201" spans="18:19" x14ac:dyDescent="0.2">
      <c r="R16201" s="334">
        <v>38866</v>
      </c>
      <c r="S16201" s="319" t="s">
        <v>350</v>
      </c>
    </row>
    <row r="16202" spans="18:19" x14ac:dyDescent="0.2">
      <c r="R16202" s="334">
        <v>38868</v>
      </c>
      <c r="S16202" s="319" t="s">
        <v>350</v>
      </c>
    </row>
    <row r="16203" spans="18:19" x14ac:dyDescent="0.2">
      <c r="R16203" s="334">
        <v>38869</v>
      </c>
      <c r="S16203" s="319" t="s">
        <v>350</v>
      </c>
    </row>
    <row r="16204" spans="18:19" x14ac:dyDescent="0.2">
      <c r="R16204" s="334">
        <v>38870</v>
      </c>
      <c r="S16204" s="319" t="s">
        <v>350</v>
      </c>
    </row>
    <row r="16205" spans="18:19" x14ac:dyDescent="0.2">
      <c r="R16205" s="334">
        <v>38871</v>
      </c>
      <c r="S16205" s="319" t="s">
        <v>350</v>
      </c>
    </row>
    <row r="16206" spans="18:19" x14ac:dyDescent="0.2">
      <c r="R16206" s="334">
        <v>38873</v>
      </c>
      <c r="S16206" s="319" t="s">
        <v>350</v>
      </c>
    </row>
    <row r="16207" spans="18:19" x14ac:dyDescent="0.2">
      <c r="R16207" s="334">
        <v>38874</v>
      </c>
      <c r="S16207" s="319" t="s">
        <v>350</v>
      </c>
    </row>
    <row r="16208" spans="18:19" x14ac:dyDescent="0.2">
      <c r="R16208" s="334">
        <v>38875</v>
      </c>
      <c r="S16208" s="319" t="s">
        <v>350</v>
      </c>
    </row>
    <row r="16209" spans="18:19" x14ac:dyDescent="0.2">
      <c r="R16209" s="334">
        <v>38876</v>
      </c>
      <c r="S16209" s="319" t="s">
        <v>350</v>
      </c>
    </row>
    <row r="16210" spans="18:19" x14ac:dyDescent="0.2">
      <c r="R16210" s="334">
        <v>38877</v>
      </c>
      <c r="S16210" s="319" t="s">
        <v>350</v>
      </c>
    </row>
    <row r="16211" spans="18:19" x14ac:dyDescent="0.2">
      <c r="R16211" s="334">
        <v>38878</v>
      </c>
      <c r="S16211" s="319" t="s">
        <v>350</v>
      </c>
    </row>
    <row r="16212" spans="18:19" x14ac:dyDescent="0.2">
      <c r="R16212" s="334">
        <v>38879</v>
      </c>
      <c r="S16212" s="319" t="s">
        <v>350</v>
      </c>
    </row>
    <row r="16213" spans="18:19" x14ac:dyDescent="0.2">
      <c r="R16213" s="334">
        <v>38880</v>
      </c>
      <c r="S16213" s="319" t="s">
        <v>350</v>
      </c>
    </row>
    <row r="16214" spans="18:19" x14ac:dyDescent="0.2">
      <c r="R16214" s="334">
        <v>38901</v>
      </c>
      <c r="S16214" s="319" t="s">
        <v>350</v>
      </c>
    </row>
    <row r="16215" spans="18:19" x14ac:dyDescent="0.2">
      <c r="R16215" s="334">
        <v>38902</v>
      </c>
      <c r="S16215" s="319" t="s">
        <v>350</v>
      </c>
    </row>
    <row r="16216" spans="18:19" x14ac:dyDescent="0.2">
      <c r="R16216" s="334">
        <v>38913</v>
      </c>
      <c r="S16216" s="319" t="s">
        <v>350</v>
      </c>
    </row>
    <row r="16217" spans="18:19" x14ac:dyDescent="0.2">
      <c r="R16217" s="334">
        <v>38914</v>
      </c>
      <c r="S16217" s="319" t="s">
        <v>350</v>
      </c>
    </row>
    <row r="16218" spans="18:19" x14ac:dyDescent="0.2">
      <c r="R16218" s="334">
        <v>38915</v>
      </c>
      <c r="S16218" s="319" t="s">
        <v>350</v>
      </c>
    </row>
    <row r="16219" spans="18:19" x14ac:dyDescent="0.2">
      <c r="R16219" s="334">
        <v>38916</v>
      </c>
      <c r="S16219" s="319" t="s">
        <v>350</v>
      </c>
    </row>
    <row r="16220" spans="18:19" x14ac:dyDescent="0.2">
      <c r="R16220" s="334">
        <v>38917</v>
      </c>
      <c r="S16220" s="319" t="s">
        <v>378</v>
      </c>
    </row>
    <row r="16221" spans="18:19" x14ac:dyDescent="0.2">
      <c r="R16221" s="334">
        <v>38920</v>
      </c>
      <c r="S16221" s="319" t="s">
        <v>350</v>
      </c>
    </row>
    <row r="16222" spans="18:19" x14ac:dyDescent="0.2">
      <c r="R16222" s="334">
        <v>38921</v>
      </c>
      <c r="S16222" s="319" t="s">
        <v>350</v>
      </c>
    </row>
    <row r="16223" spans="18:19" x14ac:dyDescent="0.2">
      <c r="R16223" s="334">
        <v>38922</v>
      </c>
      <c r="S16223" s="319" t="s">
        <v>350</v>
      </c>
    </row>
    <row r="16224" spans="18:19" x14ac:dyDescent="0.2">
      <c r="R16224" s="334">
        <v>38923</v>
      </c>
      <c r="S16224" s="319" t="s">
        <v>378</v>
      </c>
    </row>
    <row r="16225" spans="18:19" x14ac:dyDescent="0.2">
      <c r="R16225" s="334">
        <v>38924</v>
      </c>
      <c r="S16225" s="319" t="s">
        <v>378</v>
      </c>
    </row>
    <row r="16226" spans="18:19" x14ac:dyDescent="0.2">
      <c r="R16226" s="334">
        <v>38925</v>
      </c>
      <c r="S16226" s="319" t="s">
        <v>378</v>
      </c>
    </row>
    <row r="16227" spans="18:19" x14ac:dyDescent="0.2">
      <c r="R16227" s="334">
        <v>38926</v>
      </c>
      <c r="S16227" s="319" t="s">
        <v>350</v>
      </c>
    </row>
    <row r="16228" spans="18:19" x14ac:dyDescent="0.2">
      <c r="R16228" s="334">
        <v>38927</v>
      </c>
      <c r="S16228" s="319" t="s">
        <v>350</v>
      </c>
    </row>
    <row r="16229" spans="18:19" x14ac:dyDescent="0.2">
      <c r="R16229" s="334">
        <v>38928</v>
      </c>
      <c r="S16229" s="319" t="s">
        <v>350</v>
      </c>
    </row>
    <row r="16230" spans="18:19" x14ac:dyDescent="0.2">
      <c r="R16230" s="334">
        <v>38929</v>
      </c>
      <c r="S16230" s="319" t="s">
        <v>350</v>
      </c>
    </row>
    <row r="16231" spans="18:19" x14ac:dyDescent="0.2">
      <c r="R16231" s="334">
        <v>38930</v>
      </c>
      <c r="S16231" s="319" t="s">
        <v>378</v>
      </c>
    </row>
    <row r="16232" spans="18:19" x14ac:dyDescent="0.2">
      <c r="R16232" s="334">
        <v>38935</v>
      </c>
      <c r="S16232" s="319" t="s">
        <v>361</v>
      </c>
    </row>
    <row r="16233" spans="18:19" x14ac:dyDescent="0.2">
      <c r="R16233" s="334">
        <v>38940</v>
      </c>
      <c r="S16233" s="319" t="s">
        <v>350</v>
      </c>
    </row>
    <row r="16234" spans="18:19" x14ac:dyDescent="0.2">
      <c r="R16234" s="334">
        <v>38941</v>
      </c>
      <c r="S16234" s="319" t="s">
        <v>378</v>
      </c>
    </row>
    <row r="16235" spans="18:19" x14ac:dyDescent="0.2">
      <c r="R16235" s="334">
        <v>38943</v>
      </c>
      <c r="S16235" s="319" t="s">
        <v>378</v>
      </c>
    </row>
    <row r="16236" spans="18:19" x14ac:dyDescent="0.2">
      <c r="R16236" s="334">
        <v>38944</v>
      </c>
      <c r="S16236" s="319" t="s">
        <v>378</v>
      </c>
    </row>
    <row r="16237" spans="18:19" x14ac:dyDescent="0.2">
      <c r="R16237" s="334">
        <v>38945</v>
      </c>
      <c r="S16237" s="319" t="s">
        <v>361</v>
      </c>
    </row>
    <row r="16238" spans="18:19" x14ac:dyDescent="0.2">
      <c r="R16238" s="334">
        <v>38946</v>
      </c>
      <c r="S16238" s="319" t="s">
        <v>361</v>
      </c>
    </row>
    <row r="16239" spans="18:19" x14ac:dyDescent="0.2">
      <c r="R16239" s="334">
        <v>38947</v>
      </c>
      <c r="S16239" s="319" t="s">
        <v>361</v>
      </c>
    </row>
    <row r="16240" spans="18:19" x14ac:dyDescent="0.2">
      <c r="R16240" s="334">
        <v>38948</v>
      </c>
      <c r="S16240" s="319" t="s">
        <v>350</v>
      </c>
    </row>
    <row r="16241" spans="18:19" x14ac:dyDescent="0.2">
      <c r="R16241" s="334">
        <v>38949</v>
      </c>
      <c r="S16241" s="319" t="s">
        <v>350</v>
      </c>
    </row>
    <row r="16242" spans="18:19" x14ac:dyDescent="0.2">
      <c r="R16242" s="334">
        <v>38950</v>
      </c>
      <c r="S16242" s="319" t="s">
        <v>361</v>
      </c>
    </row>
    <row r="16243" spans="18:19" x14ac:dyDescent="0.2">
      <c r="R16243" s="334">
        <v>38951</v>
      </c>
      <c r="S16243" s="319" t="s">
        <v>350</v>
      </c>
    </row>
    <row r="16244" spans="18:19" x14ac:dyDescent="0.2">
      <c r="R16244" s="334">
        <v>38952</v>
      </c>
      <c r="S16244" s="319" t="s">
        <v>378</v>
      </c>
    </row>
    <row r="16245" spans="18:19" x14ac:dyDescent="0.2">
      <c r="R16245" s="334">
        <v>38953</v>
      </c>
      <c r="S16245" s="319" t="s">
        <v>350</v>
      </c>
    </row>
    <row r="16246" spans="18:19" x14ac:dyDescent="0.2">
      <c r="R16246" s="334">
        <v>38954</v>
      </c>
      <c r="S16246" s="319" t="s">
        <v>378</v>
      </c>
    </row>
    <row r="16247" spans="18:19" x14ac:dyDescent="0.2">
      <c r="R16247" s="334">
        <v>38955</v>
      </c>
      <c r="S16247" s="319" t="s">
        <v>350</v>
      </c>
    </row>
    <row r="16248" spans="18:19" x14ac:dyDescent="0.2">
      <c r="R16248" s="334">
        <v>38957</v>
      </c>
      <c r="S16248" s="319" t="s">
        <v>350</v>
      </c>
    </row>
    <row r="16249" spans="18:19" x14ac:dyDescent="0.2">
      <c r="R16249" s="334">
        <v>38958</v>
      </c>
      <c r="S16249" s="319" t="s">
        <v>350</v>
      </c>
    </row>
    <row r="16250" spans="18:19" x14ac:dyDescent="0.2">
      <c r="R16250" s="334">
        <v>38959</v>
      </c>
      <c r="S16250" s="319" t="s">
        <v>361</v>
      </c>
    </row>
    <row r="16251" spans="18:19" x14ac:dyDescent="0.2">
      <c r="R16251" s="334">
        <v>38960</v>
      </c>
      <c r="S16251" s="319" t="s">
        <v>350</v>
      </c>
    </row>
    <row r="16252" spans="18:19" x14ac:dyDescent="0.2">
      <c r="R16252" s="334">
        <v>38961</v>
      </c>
      <c r="S16252" s="319" t="s">
        <v>350</v>
      </c>
    </row>
    <row r="16253" spans="18:19" x14ac:dyDescent="0.2">
      <c r="R16253" s="334">
        <v>38962</v>
      </c>
      <c r="S16253" s="319" t="s">
        <v>350</v>
      </c>
    </row>
    <row r="16254" spans="18:19" x14ac:dyDescent="0.2">
      <c r="R16254" s="334">
        <v>38963</v>
      </c>
      <c r="S16254" s="319" t="s">
        <v>350</v>
      </c>
    </row>
    <row r="16255" spans="18:19" x14ac:dyDescent="0.2">
      <c r="R16255" s="334">
        <v>38964</v>
      </c>
      <c r="S16255" s="319" t="s">
        <v>350</v>
      </c>
    </row>
    <row r="16256" spans="18:19" x14ac:dyDescent="0.2">
      <c r="R16256" s="334">
        <v>38965</v>
      </c>
      <c r="S16256" s="319" t="s">
        <v>350</v>
      </c>
    </row>
    <row r="16257" spans="18:19" x14ac:dyDescent="0.2">
      <c r="R16257" s="334">
        <v>38966</v>
      </c>
      <c r="S16257" s="319" t="s">
        <v>350</v>
      </c>
    </row>
    <row r="16258" spans="18:19" x14ac:dyDescent="0.2">
      <c r="R16258" s="334">
        <v>38967</v>
      </c>
      <c r="S16258" s="319" t="s">
        <v>378</v>
      </c>
    </row>
    <row r="16259" spans="18:19" x14ac:dyDescent="0.2">
      <c r="R16259" s="334">
        <v>39038</v>
      </c>
      <c r="S16259" s="319" t="s">
        <v>378</v>
      </c>
    </row>
    <row r="16260" spans="18:19" x14ac:dyDescent="0.2">
      <c r="R16260" s="334">
        <v>39039</v>
      </c>
      <c r="S16260" s="319" t="s">
        <v>378</v>
      </c>
    </row>
    <row r="16261" spans="18:19" x14ac:dyDescent="0.2">
      <c r="R16261" s="334">
        <v>39040</v>
      </c>
      <c r="S16261" s="319" t="s">
        <v>378</v>
      </c>
    </row>
    <row r="16262" spans="18:19" x14ac:dyDescent="0.2">
      <c r="R16262" s="334">
        <v>39041</v>
      </c>
      <c r="S16262" s="319" t="s">
        <v>361</v>
      </c>
    </row>
    <row r="16263" spans="18:19" x14ac:dyDescent="0.2">
      <c r="R16263" s="334">
        <v>39042</v>
      </c>
      <c r="S16263" s="319" t="s">
        <v>350</v>
      </c>
    </row>
    <row r="16264" spans="18:19" x14ac:dyDescent="0.2">
      <c r="R16264" s="334">
        <v>39043</v>
      </c>
      <c r="S16264" s="319" t="s">
        <v>350</v>
      </c>
    </row>
    <row r="16265" spans="18:19" x14ac:dyDescent="0.2">
      <c r="R16265" s="334">
        <v>39044</v>
      </c>
      <c r="S16265" s="319" t="s">
        <v>378</v>
      </c>
    </row>
    <row r="16266" spans="18:19" x14ac:dyDescent="0.2">
      <c r="R16266" s="334">
        <v>39045</v>
      </c>
      <c r="S16266" s="319" t="s">
        <v>361</v>
      </c>
    </row>
    <row r="16267" spans="18:19" x14ac:dyDescent="0.2">
      <c r="R16267" s="334">
        <v>39046</v>
      </c>
      <c r="S16267" s="319" t="s">
        <v>361</v>
      </c>
    </row>
    <row r="16268" spans="18:19" x14ac:dyDescent="0.2">
      <c r="R16268" s="334">
        <v>39047</v>
      </c>
      <c r="S16268" s="319" t="s">
        <v>350</v>
      </c>
    </row>
    <row r="16269" spans="18:19" x14ac:dyDescent="0.2">
      <c r="R16269" s="334">
        <v>39051</v>
      </c>
      <c r="S16269" s="319" t="s">
        <v>350</v>
      </c>
    </row>
    <row r="16270" spans="18:19" x14ac:dyDescent="0.2">
      <c r="R16270" s="334">
        <v>39054</v>
      </c>
      <c r="S16270" s="319" t="s">
        <v>361</v>
      </c>
    </row>
    <row r="16271" spans="18:19" x14ac:dyDescent="0.2">
      <c r="R16271" s="334">
        <v>39056</v>
      </c>
      <c r="S16271" s="319" t="s">
        <v>361</v>
      </c>
    </row>
    <row r="16272" spans="18:19" x14ac:dyDescent="0.2">
      <c r="R16272" s="334">
        <v>39057</v>
      </c>
      <c r="S16272" s="319" t="s">
        <v>350</v>
      </c>
    </row>
    <row r="16273" spans="18:19" x14ac:dyDescent="0.2">
      <c r="R16273" s="334">
        <v>39058</v>
      </c>
      <c r="S16273" s="319" t="s">
        <v>361</v>
      </c>
    </row>
    <row r="16274" spans="18:19" x14ac:dyDescent="0.2">
      <c r="R16274" s="334">
        <v>39059</v>
      </c>
      <c r="S16274" s="319" t="s">
        <v>378</v>
      </c>
    </row>
    <row r="16275" spans="18:19" x14ac:dyDescent="0.2">
      <c r="R16275" s="334">
        <v>39060</v>
      </c>
      <c r="S16275" s="319" t="s">
        <v>361</v>
      </c>
    </row>
    <row r="16276" spans="18:19" x14ac:dyDescent="0.2">
      <c r="R16276" s="334">
        <v>39061</v>
      </c>
      <c r="S16276" s="319" t="s">
        <v>361</v>
      </c>
    </row>
    <row r="16277" spans="18:19" x14ac:dyDescent="0.2">
      <c r="R16277" s="334">
        <v>39062</v>
      </c>
      <c r="S16277" s="319" t="s">
        <v>361</v>
      </c>
    </row>
    <row r="16278" spans="18:19" x14ac:dyDescent="0.2">
      <c r="R16278" s="334">
        <v>39063</v>
      </c>
      <c r="S16278" s="319" t="s">
        <v>361</v>
      </c>
    </row>
    <row r="16279" spans="18:19" x14ac:dyDescent="0.2">
      <c r="R16279" s="334">
        <v>39066</v>
      </c>
      <c r="S16279" s="319" t="s">
        <v>361</v>
      </c>
    </row>
    <row r="16280" spans="18:19" x14ac:dyDescent="0.2">
      <c r="R16280" s="334">
        <v>39067</v>
      </c>
      <c r="S16280" s="319" t="s">
        <v>350</v>
      </c>
    </row>
    <row r="16281" spans="18:19" x14ac:dyDescent="0.2">
      <c r="R16281" s="334">
        <v>39069</v>
      </c>
      <c r="S16281" s="319" t="s">
        <v>378</v>
      </c>
    </row>
    <row r="16282" spans="18:19" x14ac:dyDescent="0.2">
      <c r="R16282" s="334">
        <v>39071</v>
      </c>
      <c r="S16282" s="319" t="s">
        <v>361</v>
      </c>
    </row>
    <row r="16283" spans="18:19" x14ac:dyDescent="0.2">
      <c r="R16283" s="334">
        <v>39072</v>
      </c>
      <c r="S16283" s="319" t="s">
        <v>361</v>
      </c>
    </row>
    <row r="16284" spans="18:19" x14ac:dyDescent="0.2">
      <c r="R16284" s="334">
        <v>39073</v>
      </c>
      <c r="S16284" s="319" t="s">
        <v>350</v>
      </c>
    </row>
    <row r="16285" spans="18:19" x14ac:dyDescent="0.2">
      <c r="R16285" s="334">
        <v>39074</v>
      </c>
      <c r="S16285" s="319" t="s">
        <v>350</v>
      </c>
    </row>
    <row r="16286" spans="18:19" x14ac:dyDescent="0.2">
      <c r="R16286" s="334">
        <v>39077</v>
      </c>
      <c r="S16286" s="319" t="s">
        <v>361</v>
      </c>
    </row>
    <row r="16287" spans="18:19" x14ac:dyDescent="0.2">
      <c r="R16287" s="334">
        <v>39078</v>
      </c>
      <c r="S16287" s="319" t="s">
        <v>378</v>
      </c>
    </row>
    <row r="16288" spans="18:19" x14ac:dyDescent="0.2">
      <c r="R16288" s="334">
        <v>39079</v>
      </c>
      <c r="S16288" s="319" t="s">
        <v>361</v>
      </c>
    </row>
    <row r="16289" spans="18:19" x14ac:dyDescent="0.2">
      <c r="R16289" s="334">
        <v>39080</v>
      </c>
      <c r="S16289" s="319" t="s">
        <v>350</v>
      </c>
    </row>
    <row r="16290" spans="18:19" x14ac:dyDescent="0.2">
      <c r="R16290" s="334">
        <v>39082</v>
      </c>
      <c r="S16290" s="319" t="s">
        <v>378</v>
      </c>
    </row>
    <row r="16291" spans="18:19" x14ac:dyDescent="0.2">
      <c r="R16291" s="334">
        <v>39083</v>
      </c>
      <c r="S16291" s="319" t="s">
        <v>378</v>
      </c>
    </row>
    <row r="16292" spans="18:19" x14ac:dyDescent="0.2">
      <c r="R16292" s="334">
        <v>39086</v>
      </c>
      <c r="S16292" s="319" t="s">
        <v>378</v>
      </c>
    </row>
    <row r="16293" spans="18:19" x14ac:dyDescent="0.2">
      <c r="R16293" s="334">
        <v>39087</v>
      </c>
      <c r="S16293" s="319" t="s">
        <v>350</v>
      </c>
    </row>
    <row r="16294" spans="18:19" x14ac:dyDescent="0.2">
      <c r="R16294" s="334">
        <v>39090</v>
      </c>
      <c r="S16294" s="319" t="s">
        <v>350</v>
      </c>
    </row>
    <row r="16295" spans="18:19" x14ac:dyDescent="0.2">
      <c r="R16295" s="334">
        <v>39092</v>
      </c>
      <c r="S16295" s="319" t="s">
        <v>350</v>
      </c>
    </row>
    <row r="16296" spans="18:19" x14ac:dyDescent="0.2">
      <c r="R16296" s="334">
        <v>39094</v>
      </c>
      <c r="S16296" s="319" t="s">
        <v>350</v>
      </c>
    </row>
    <row r="16297" spans="18:19" x14ac:dyDescent="0.2">
      <c r="R16297" s="334">
        <v>39095</v>
      </c>
      <c r="S16297" s="319" t="s">
        <v>378</v>
      </c>
    </row>
    <row r="16298" spans="18:19" x14ac:dyDescent="0.2">
      <c r="R16298" s="334">
        <v>39096</v>
      </c>
      <c r="S16298" s="319" t="s">
        <v>378</v>
      </c>
    </row>
    <row r="16299" spans="18:19" x14ac:dyDescent="0.2">
      <c r="R16299" s="334">
        <v>39097</v>
      </c>
      <c r="S16299" s="319" t="s">
        <v>378</v>
      </c>
    </row>
    <row r="16300" spans="18:19" x14ac:dyDescent="0.2">
      <c r="R16300" s="334">
        <v>39098</v>
      </c>
      <c r="S16300" s="319" t="s">
        <v>350</v>
      </c>
    </row>
    <row r="16301" spans="18:19" x14ac:dyDescent="0.2">
      <c r="R16301" s="334">
        <v>39107</v>
      </c>
      <c r="S16301" s="319" t="s">
        <v>350</v>
      </c>
    </row>
    <row r="16302" spans="18:19" x14ac:dyDescent="0.2">
      <c r="R16302" s="334">
        <v>39108</v>
      </c>
      <c r="S16302" s="319" t="s">
        <v>350</v>
      </c>
    </row>
    <row r="16303" spans="18:19" x14ac:dyDescent="0.2">
      <c r="R16303" s="334">
        <v>39109</v>
      </c>
      <c r="S16303" s="319" t="s">
        <v>350</v>
      </c>
    </row>
    <row r="16304" spans="18:19" x14ac:dyDescent="0.2">
      <c r="R16304" s="334">
        <v>39110</v>
      </c>
      <c r="S16304" s="319" t="s">
        <v>361</v>
      </c>
    </row>
    <row r="16305" spans="18:19" x14ac:dyDescent="0.2">
      <c r="R16305" s="334">
        <v>39111</v>
      </c>
      <c r="S16305" s="319" t="s">
        <v>378</v>
      </c>
    </row>
    <row r="16306" spans="18:19" x14ac:dyDescent="0.2">
      <c r="R16306" s="334">
        <v>39113</v>
      </c>
      <c r="S16306" s="319" t="s">
        <v>378</v>
      </c>
    </row>
    <row r="16307" spans="18:19" x14ac:dyDescent="0.2">
      <c r="R16307" s="334">
        <v>39114</v>
      </c>
      <c r="S16307" s="319" t="s">
        <v>378</v>
      </c>
    </row>
    <row r="16308" spans="18:19" x14ac:dyDescent="0.2">
      <c r="R16308" s="334">
        <v>39115</v>
      </c>
      <c r="S16308" s="319" t="s">
        <v>361</v>
      </c>
    </row>
    <row r="16309" spans="18:19" x14ac:dyDescent="0.2">
      <c r="R16309" s="334">
        <v>39116</v>
      </c>
      <c r="S16309" s="319" t="s">
        <v>378</v>
      </c>
    </row>
    <row r="16310" spans="18:19" x14ac:dyDescent="0.2">
      <c r="R16310" s="334">
        <v>39117</v>
      </c>
      <c r="S16310" s="319" t="s">
        <v>350</v>
      </c>
    </row>
    <row r="16311" spans="18:19" x14ac:dyDescent="0.2">
      <c r="R16311" s="334">
        <v>39119</v>
      </c>
      <c r="S16311" s="319" t="s">
        <v>378</v>
      </c>
    </row>
    <row r="16312" spans="18:19" x14ac:dyDescent="0.2">
      <c r="R16312" s="334">
        <v>39120</v>
      </c>
      <c r="S16312" s="319" t="s">
        <v>378</v>
      </c>
    </row>
    <row r="16313" spans="18:19" x14ac:dyDescent="0.2">
      <c r="R16313" s="334">
        <v>39121</v>
      </c>
      <c r="S16313" s="319" t="s">
        <v>361</v>
      </c>
    </row>
    <row r="16314" spans="18:19" x14ac:dyDescent="0.2">
      <c r="R16314" s="334">
        <v>39122</v>
      </c>
      <c r="S16314" s="319" t="s">
        <v>361</v>
      </c>
    </row>
    <row r="16315" spans="18:19" x14ac:dyDescent="0.2">
      <c r="R16315" s="334">
        <v>39130</v>
      </c>
      <c r="S16315" s="319" t="s">
        <v>361</v>
      </c>
    </row>
    <row r="16316" spans="18:19" x14ac:dyDescent="0.2">
      <c r="R16316" s="334">
        <v>39140</v>
      </c>
      <c r="S16316" s="319" t="s">
        <v>378</v>
      </c>
    </row>
    <row r="16317" spans="18:19" x14ac:dyDescent="0.2">
      <c r="R16317" s="334">
        <v>39144</v>
      </c>
      <c r="S16317" s="319" t="s">
        <v>378</v>
      </c>
    </row>
    <row r="16318" spans="18:19" x14ac:dyDescent="0.2">
      <c r="R16318" s="334">
        <v>39145</v>
      </c>
      <c r="S16318" s="319" t="s">
        <v>350</v>
      </c>
    </row>
    <row r="16319" spans="18:19" x14ac:dyDescent="0.2">
      <c r="R16319" s="334">
        <v>39146</v>
      </c>
      <c r="S16319" s="319" t="s">
        <v>361</v>
      </c>
    </row>
    <row r="16320" spans="18:19" x14ac:dyDescent="0.2">
      <c r="R16320" s="334">
        <v>39148</v>
      </c>
      <c r="S16320" s="319" t="s">
        <v>350</v>
      </c>
    </row>
    <row r="16321" spans="18:19" x14ac:dyDescent="0.2">
      <c r="R16321" s="334">
        <v>39149</v>
      </c>
      <c r="S16321" s="319" t="s">
        <v>378</v>
      </c>
    </row>
    <row r="16322" spans="18:19" x14ac:dyDescent="0.2">
      <c r="R16322" s="334">
        <v>39150</v>
      </c>
      <c r="S16322" s="319" t="s">
        <v>378</v>
      </c>
    </row>
    <row r="16323" spans="18:19" x14ac:dyDescent="0.2">
      <c r="R16323" s="334">
        <v>39151</v>
      </c>
      <c r="S16323" s="319" t="s">
        <v>350</v>
      </c>
    </row>
    <row r="16324" spans="18:19" x14ac:dyDescent="0.2">
      <c r="R16324" s="334">
        <v>39152</v>
      </c>
      <c r="S16324" s="319" t="s">
        <v>378</v>
      </c>
    </row>
    <row r="16325" spans="18:19" x14ac:dyDescent="0.2">
      <c r="R16325" s="334">
        <v>39153</v>
      </c>
      <c r="S16325" s="319" t="s">
        <v>378</v>
      </c>
    </row>
    <row r="16326" spans="18:19" x14ac:dyDescent="0.2">
      <c r="R16326" s="334">
        <v>39154</v>
      </c>
      <c r="S16326" s="319" t="s">
        <v>361</v>
      </c>
    </row>
    <row r="16327" spans="18:19" x14ac:dyDescent="0.2">
      <c r="R16327" s="334">
        <v>39156</v>
      </c>
      <c r="S16327" s="319" t="s">
        <v>378</v>
      </c>
    </row>
    <row r="16328" spans="18:19" x14ac:dyDescent="0.2">
      <c r="R16328" s="334">
        <v>39157</v>
      </c>
      <c r="S16328" s="319" t="s">
        <v>361</v>
      </c>
    </row>
    <row r="16329" spans="18:19" x14ac:dyDescent="0.2">
      <c r="R16329" s="334">
        <v>39158</v>
      </c>
      <c r="S16329" s="319" t="s">
        <v>361</v>
      </c>
    </row>
    <row r="16330" spans="18:19" x14ac:dyDescent="0.2">
      <c r="R16330" s="334">
        <v>39159</v>
      </c>
      <c r="S16330" s="319" t="s">
        <v>378</v>
      </c>
    </row>
    <row r="16331" spans="18:19" x14ac:dyDescent="0.2">
      <c r="R16331" s="334">
        <v>39160</v>
      </c>
      <c r="S16331" s="319" t="s">
        <v>361</v>
      </c>
    </row>
    <row r="16332" spans="18:19" x14ac:dyDescent="0.2">
      <c r="R16332" s="334">
        <v>39161</v>
      </c>
      <c r="S16332" s="319" t="s">
        <v>350</v>
      </c>
    </row>
    <row r="16333" spans="18:19" x14ac:dyDescent="0.2">
      <c r="R16333" s="334">
        <v>39162</v>
      </c>
      <c r="S16333" s="319" t="s">
        <v>378</v>
      </c>
    </row>
    <row r="16334" spans="18:19" x14ac:dyDescent="0.2">
      <c r="R16334" s="334">
        <v>39163</v>
      </c>
      <c r="S16334" s="319" t="s">
        <v>361</v>
      </c>
    </row>
    <row r="16335" spans="18:19" x14ac:dyDescent="0.2">
      <c r="R16335" s="334">
        <v>39165</v>
      </c>
      <c r="S16335" s="319" t="s">
        <v>378</v>
      </c>
    </row>
    <row r="16336" spans="18:19" x14ac:dyDescent="0.2">
      <c r="R16336" s="334">
        <v>39166</v>
      </c>
      <c r="S16336" s="319" t="s">
        <v>378</v>
      </c>
    </row>
    <row r="16337" spans="18:19" x14ac:dyDescent="0.2">
      <c r="R16337" s="334">
        <v>39167</v>
      </c>
      <c r="S16337" s="319" t="s">
        <v>350</v>
      </c>
    </row>
    <row r="16338" spans="18:19" x14ac:dyDescent="0.2">
      <c r="R16338" s="334">
        <v>39168</v>
      </c>
      <c r="S16338" s="319" t="s">
        <v>378</v>
      </c>
    </row>
    <row r="16339" spans="18:19" x14ac:dyDescent="0.2">
      <c r="R16339" s="334">
        <v>39169</v>
      </c>
      <c r="S16339" s="319" t="s">
        <v>378</v>
      </c>
    </row>
    <row r="16340" spans="18:19" x14ac:dyDescent="0.2">
      <c r="R16340" s="334">
        <v>39170</v>
      </c>
      <c r="S16340" s="319" t="s">
        <v>361</v>
      </c>
    </row>
    <row r="16341" spans="18:19" x14ac:dyDescent="0.2">
      <c r="R16341" s="334">
        <v>39171</v>
      </c>
      <c r="S16341" s="319" t="s">
        <v>350</v>
      </c>
    </row>
    <row r="16342" spans="18:19" x14ac:dyDescent="0.2">
      <c r="R16342" s="334">
        <v>39173</v>
      </c>
      <c r="S16342" s="319" t="s">
        <v>378</v>
      </c>
    </row>
    <row r="16343" spans="18:19" x14ac:dyDescent="0.2">
      <c r="R16343" s="334">
        <v>39174</v>
      </c>
      <c r="S16343" s="319" t="s">
        <v>361</v>
      </c>
    </row>
    <row r="16344" spans="18:19" x14ac:dyDescent="0.2">
      <c r="R16344" s="334">
        <v>39175</v>
      </c>
      <c r="S16344" s="319" t="s">
        <v>361</v>
      </c>
    </row>
    <row r="16345" spans="18:19" x14ac:dyDescent="0.2">
      <c r="R16345" s="334">
        <v>39176</v>
      </c>
      <c r="S16345" s="319" t="s">
        <v>378</v>
      </c>
    </row>
    <row r="16346" spans="18:19" x14ac:dyDescent="0.2">
      <c r="R16346" s="334">
        <v>39177</v>
      </c>
      <c r="S16346" s="319" t="s">
        <v>378</v>
      </c>
    </row>
    <row r="16347" spans="18:19" x14ac:dyDescent="0.2">
      <c r="R16347" s="334">
        <v>39179</v>
      </c>
      <c r="S16347" s="319" t="s">
        <v>378</v>
      </c>
    </row>
    <row r="16348" spans="18:19" x14ac:dyDescent="0.2">
      <c r="R16348" s="334">
        <v>39180</v>
      </c>
      <c r="S16348" s="319" t="s">
        <v>361</v>
      </c>
    </row>
    <row r="16349" spans="18:19" x14ac:dyDescent="0.2">
      <c r="R16349" s="334">
        <v>39181</v>
      </c>
      <c r="S16349" s="319" t="s">
        <v>361</v>
      </c>
    </row>
    <row r="16350" spans="18:19" x14ac:dyDescent="0.2">
      <c r="R16350" s="334">
        <v>39182</v>
      </c>
      <c r="S16350" s="319" t="s">
        <v>361</v>
      </c>
    </row>
    <row r="16351" spans="18:19" x14ac:dyDescent="0.2">
      <c r="R16351" s="334">
        <v>39183</v>
      </c>
      <c r="S16351" s="319" t="s">
        <v>361</v>
      </c>
    </row>
    <row r="16352" spans="18:19" x14ac:dyDescent="0.2">
      <c r="R16352" s="334">
        <v>39189</v>
      </c>
      <c r="S16352" s="319" t="s">
        <v>350</v>
      </c>
    </row>
    <row r="16353" spans="18:19" x14ac:dyDescent="0.2">
      <c r="R16353" s="334">
        <v>39190</v>
      </c>
      <c r="S16353" s="319" t="s">
        <v>361</v>
      </c>
    </row>
    <row r="16354" spans="18:19" x14ac:dyDescent="0.2">
      <c r="R16354" s="334">
        <v>39191</v>
      </c>
      <c r="S16354" s="319" t="s">
        <v>378</v>
      </c>
    </row>
    <row r="16355" spans="18:19" x14ac:dyDescent="0.2">
      <c r="R16355" s="334">
        <v>39192</v>
      </c>
      <c r="S16355" s="319" t="s">
        <v>378</v>
      </c>
    </row>
    <row r="16356" spans="18:19" x14ac:dyDescent="0.2">
      <c r="R16356" s="334">
        <v>39193</v>
      </c>
      <c r="S16356" s="319" t="s">
        <v>350</v>
      </c>
    </row>
    <row r="16357" spans="18:19" x14ac:dyDescent="0.2">
      <c r="R16357" s="334">
        <v>39194</v>
      </c>
      <c r="S16357" s="319" t="s">
        <v>378</v>
      </c>
    </row>
    <row r="16358" spans="18:19" x14ac:dyDescent="0.2">
      <c r="R16358" s="334">
        <v>39201</v>
      </c>
      <c r="S16358" s="319" t="s">
        <v>361</v>
      </c>
    </row>
    <row r="16359" spans="18:19" x14ac:dyDescent="0.2">
      <c r="R16359" s="334">
        <v>39202</v>
      </c>
      <c r="S16359" s="319" t="s">
        <v>361</v>
      </c>
    </row>
    <row r="16360" spans="18:19" x14ac:dyDescent="0.2">
      <c r="R16360" s="334">
        <v>39203</v>
      </c>
      <c r="S16360" s="319" t="s">
        <v>361</v>
      </c>
    </row>
    <row r="16361" spans="18:19" x14ac:dyDescent="0.2">
      <c r="R16361" s="334">
        <v>39204</v>
      </c>
      <c r="S16361" s="319" t="s">
        <v>361</v>
      </c>
    </row>
    <row r="16362" spans="18:19" x14ac:dyDescent="0.2">
      <c r="R16362" s="334">
        <v>39205</v>
      </c>
      <c r="S16362" s="319" t="s">
        <v>361</v>
      </c>
    </row>
    <row r="16363" spans="18:19" x14ac:dyDescent="0.2">
      <c r="R16363" s="334">
        <v>39206</v>
      </c>
      <c r="S16363" s="319" t="s">
        <v>361</v>
      </c>
    </row>
    <row r="16364" spans="18:19" x14ac:dyDescent="0.2">
      <c r="R16364" s="334">
        <v>39207</v>
      </c>
      <c r="S16364" s="319" t="s">
        <v>361</v>
      </c>
    </row>
    <row r="16365" spans="18:19" x14ac:dyDescent="0.2">
      <c r="R16365" s="334">
        <v>39208</v>
      </c>
      <c r="S16365" s="319" t="s">
        <v>350</v>
      </c>
    </row>
    <row r="16366" spans="18:19" x14ac:dyDescent="0.2">
      <c r="R16366" s="334">
        <v>39209</v>
      </c>
      <c r="S16366" s="319" t="s">
        <v>361</v>
      </c>
    </row>
    <row r="16367" spans="18:19" x14ac:dyDescent="0.2">
      <c r="R16367" s="334">
        <v>39210</v>
      </c>
      <c r="S16367" s="319" t="s">
        <v>361</v>
      </c>
    </row>
    <row r="16368" spans="18:19" x14ac:dyDescent="0.2">
      <c r="R16368" s="334">
        <v>39211</v>
      </c>
      <c r="S16368" s="319" t="s">
        <v>361</v>
      </c>
    </row>
    <row r="16369" spans="18:19" x14ac:dyDescent="0.2">
      <c r="R16369" s="334">
        <v>39212</v>
      </c>
      <c r="S16369" s="319" t="s">
        <v>361</v>
      </c>
    </row>
    <row r="16370" spans="18:19" x14ac:dyDescent="0.2">
      <c r="R16370" s="334">
        <v>39213</v>
      </c>
      <c r="S16370" s="319" t="s">
        <v>361</v>
      </c>
    </row>
    <row r="16371" spans="18:19" x14ac:dyDescent="0.2">
      <c r="R16371" s="334">
        <v>39215</v>
      </c>
      <c r="S16371" s="319" t="s">
        <v>361</v>
      </c>
    </row>
    <row r="16372" spans="18:19" x14ac:dyDescent="0.2">
      <c r="R16372" s="334">
        <v>39216</v>
      </c>
      <c r="S16372" s="319" t="s">
        <v>361</v>
      </c>
    </row>
    <row r="16373" spans="18:19" x14ac:dyDescent="0.2">
      <c r="R16373" s="334">
        <v>39217</v>
      </c>
      <c r="S16373" s="319" t="s">
        <v>361</v>
      </c>
    </row>
    <row r="16374" spans="18:19" x14ac:dyDescent="0.2">
      <c r="R16374" s="334">
        <v>39218</v>
      </c>
      <c r="S16374" s="319" t="s">
        <v>361</v>
      </c>
    </row>
    <row r="16375" spans="18:19" x14ac:dyDescent="0.2">
      <c r="R16375" s="334">
        <v>39225</v>
      </c>
      <c r="S16375" s="319" t="s">
        <v>361</v>
      </c>
    </row>
    <row r="16376" spans="18:19" x14ac:dyDescent="0.2">
      <c r="R16376" s="334">
        <v>39232</v>
      </c>
      <c r="S16376" s="319" t="s">
        <v>361</v>
      </c>
    </row>
    <row r="16377" spans="18:19" x14ac:dyDescent="0.2">
      <c r="R16377" s="334">
        <v>39236</v>
      </c>
      <c r="S16377" s="319" t="s">
        <v>361</v>
      </c>
    </row>
    <row r="16378" spans="18:19" x14ac:dyDescent="0.2">
      <c r="R16378" s="334">
        <v>39269</v>
      </c>
      <c r="S16378" s="319" t="s">
        <v>361</v>
      </c>
    </row>
    <row r="16379" spans="18:19" x14ac:dyDescent="0.2">
      <c r="R16379" s="334">
        <v>39271</v>
      </c>
      <c r="S16379" s="319" t="s">
        <v>361</v>
      </c>
    </row>
    <row r="16380" spans="18:19" x14ac:dyDescent="0.2">
      <c r="R16380" s="334">
        <v>39272</v>
      </c>
      <c r="S16380" s="319" t="s">
        <v>361</v>
      </c>
    </row>
    <row r="16381" spans="18:19" x14ac:dyDescent="0.2">
      <c r="R16381" s="334">
        <v>39282</v>
      </c>
      <c r="S16381" s="319" t="s">
        <v>361</v>
      </c>
    </row>
    <row r="16382" spans="18:19" x14ac:dyDescent="0.2">
      <c r="R16382" s="334">
        <v>39283</v>
      </c>
      <c r="S16382" s="319" t="s">
        <v>361</v>
      </c>
    </row>
    <row r="16383" spans="18:19" x14ac:dyDescent="0.2">
      <c r="R16383" s="334">
        <v>39284</v>
      </c>
      <c r="S16383" s="319" t="s">
        <v>361</v>
      </c>
    </row>
    <row r="16384" spans="18:19" x14ac:dyDescent="0.2">
      <c r="R16384" s="334">
        <v>39286</v>
      </c>
      <c r="S16384" s="319" t="s">
        <v>361</v>
      </c>
    </row>
    <row r="16385" spans="18:19" x14ac:dyDescent="0.2">
      <c r="R16385" s="334">
        <v>39288</v>
      </c>
      <c r="S16385" s="319" t="s">
        <v>350</v>
      </c>
    </row>
    <row r="16386" spans="18:19" x14ac:dyDescent="0.2">
      <c r="R16386" s="334">
        <v>39289</v>
      </c>
      <c r="S16386" s="319" t="s">
        <v>361</v>
      </c>
    </row>
    <row r="16387" spans="18:19" x14ac:dyDescent="0.2">
      <c r="R16387" s="334">
        <v>39296</v>
      </c>
      <c r="S16387" s="319" t="s">
        <v>361</v>
      </c>
    </row>
    <row r="16388" spans="18:19" x14ac:dyDescent="0.2">
      <c r="R16388" s="334">
        <v>39298</v>
      </c>
      <c r="S16388" s="319" t="s">
        <v>361</v>
      </c>
    </row>
    <row r="16389" spans="18:19" x14ac:dyDescent="0.2">
      <c r="R16389" s="334">
        <v>39301</v>
      </c>
      <c r="S16389" s="319" t="s">
        <v>350</v>
      </c>
    </row>
    <row r="16390" spans="18:19" x14ac:dyDescent="0.2">
      <c r="R16390" s="334">
        <v>39302</v>
      </c>
      <c r="S16390" s="319" t="s">
        <v>378</v>
      </c>
    </row>
    <row r="16391" spans="18:19" x14ac:dyDescent="0.2">
      <c r="R16391" s="334">
        <v>39303</v>
      </c>
      <c r="S16391" s="319" t="s">
        <v>378</v>
      </c>
    </row>
    <row r="16392" spans="18:19" x14ac:dyDescent="0.2">
      <c r="R16392" s="334">
        <v>39304</v>
      </c>
      <c r="S16392" s="319" t="s">
        <v>378</v>
      </c>
    </row>
    <row r="16393" spans="18:19" x14ac:dyDescent="0.2">
      <c r="R16393" s="334">
        <v>39305</v>
      </c>
      <c r="S16393" s="319" t="s">
        <v>350</v>
      </c>
    </row>
    <row r="16394" spans="18:19" x14ac:dyDescent="0.2">
      <c r="R16394" s="334">
        <v>39307</v>
      </c>
      <c r="S16394" s="319" t="s">
        <v>350</v>
      </c>
    </row>
    <row r="16395" spans="18:19" x14ac:dyDescent="0.2">
      <c r="R16395" s="334">
        <v>39309</v>
      </c>
      <c r="S16395" s="319" t="s">
        <v>350</v>
      </c>
    </row>
    <row r="16396" spans="18:19" x14ac:dyDescent="0.2">
      <c r="R16396" s="334">
        <v>39320</v>
      </c>
      <c r="S16396" s="319" t="s">
        <v>350</v>
      </c>
    </row>
    <row r="16397" spans="18:19" x14ac:dyDescent="0.2">
      <c r="R16397" s="334">
        <v>39322</v>
      </c>
      <c r="S16397" s="319" t="s">
        <v>378</v>
      </c>
    </row>
    <row r="16398" spans="18:19" x14ac:dyDescent="0.2">
      <c r="R16398" s="334">
        <v>39323</v>
      </c>
      <c r="S16398" s="319" t="s">
        <v>350</v>
      </c>
    </row>
    <row r="16399" spans="18:19" x14ac:dyDescent="0.2">
      <c r="R16399" s="334">
        <v>39324</v>
      </c>
      <c r="S16399" s="319" t="s">
        <v>378</v>
      </c>
    </row>
    <row r="16400" spans="18:19" x14ac:dyDescent="0.2">
      <c r="R16400" s="334">
        <v>39325</v>
      </c>
      <c r="S16400" s="319" t="s">
        <v>350</v>
      </c>
    </row>
    <row r="16401" spans="18:19" x14ac:dyDescent="0.2">
      <c r="R16401" s="334">
        <v>39326</v>
      </c>
      <c r="S16401" s="319" t="s">
        <v>350</v>
      </c>
    </row>
    <row r="16402" spans="18:19" x14ac:dyDescent="0.2">
      <c r="R16402" s="334">
        <v>39327</v>
      </c>
      <c r="S16402" s="319" t="s">
        <v>350</v>
      </c>
    </row>
    <row r="16403" spans="18:19" x14ac:dyDescent="0.2">
      <c r="R16403" s="334">
        <v>39328</v>
      </c>
      <c r="S16403" s="319" t="s">
        <v>350</v>
      </c>
    </row>
    <row r="16404" spans="18:19" x14ac:dyDescent="0.2">
      <c r="R16404" s="334">
        <v>39330</v>
      </c>
      <c r="S16404" s="319" t="s">
        <v>350</v>
      </c>
    </row>
    <row r="16405" spans="18:19" x14ac:dyDescent="0.2">
      <c r="R16405" s="334">
        <v>39332</v>
      </c>
      <c r="S16405" s="319" t="s">
        <v>350</v>
      </c>
    </row>
    <row r="16406" spans="18:19" x14ac:dyDescent="0.2">
      <c r="R16406" s="334">
        <v>39335</v>
      </c>
      <c r="S16406" s="319" t="s">
        <v>350</v>
      </c>
    </row>
    <row r="16407" spans="18:19" x14ac:dyDescent="0.2">
      <c r="R16407" s="334">
        <v>39336</v>
      </c>
      <c r="S16407" s="319" t="s">
        <v>350</v>
      </c>
    </row>
    <row r="16408" spans="18:19" x14ac:dyDescent="0.2">
      <c r="R16408" s="334">
        <v>39337</v>
      </c>
      <c r="S16408" s="319" t="s">
        <v>350</v>
      </c>
    </row>
    <row r="16409" spans="18:19" x14ac:dyDescent="0.2">
      <c r="R16409" s="334">
        <v>39338</v>
      </c>
      <c r="S16409" s="319" t="s">
        <v>378</v>
      </c>
    </row>
    <row r="16410" spans="18:19" x14ac:dyDescent="0.2">
      <c r="R16410" s="334">
        <v>39339</v>
      </c>
      <c r="S16410" s="319" t="s">
        <v>350</v>
      </c>
    </row>
    <row r="16411" spans="18:19" x14ac:dyDescent="0.2">
      <c r="R16411" s="334">
        <v>39341</v>
      </c>
      <c r="S16411" s="319" t="s">
        <v>350</v>
      </c>
    </row>
    <row r="16412" spans="18:19" x14ac:dyDescent="0.2">
      <c r="R16412" s="334">
        <v>39342</v>
      </c>
      <c r="S16412" s="319" t="s">
        <v>378</v>
      </c>
    </row>
    <row r="16413" spans="18:19" x14ac:dyDescent="0.2">
      <c r="R16413" s="334">
        <v>39345</v>
      </c>
      <c r="S16413" s="319" t="s">
        <v>350</v>
      </c>
    </row>
    <row r="16414" spans="18:19" x14ac:dyDescent="0.2">
      <c r="R16414" s="334">
        <v>39346</v>
      </c>
      <c r="S16414" s="319" t="s">
        <v>350</v>
      </c>
    </row>
    <row r="16415" spans="18:19" x14ac:dyDescent="0.2">
      <c r="R16415" s="334">
        <v>39347</v>
      </c>
      <c r="S16415" s="319" t="s">
        <v>378</v>
      </c>
    </row>
    <row r="16416" spans="18:19" x14ac:dyDescent="0.2">
      <c r="R16416" s="334">
        <v>39348</v>
      </c>
      <c r="S16416" s="319" t="s">
        <v>378</v>
      </c>
    </row>
    <row r="16417" spans="18:19" x14ac:dyDescent="0.2">
      <c r="R16417" s="334">
        <v>39350</v>
      </c>
      <c r="S16417" s="319" t="s">
        <v>350</v>
      </c>
    </row>
    <row r="16418" spans="18:19" x14ac:dyDescent="0.2">
      <c r="R16418" s="334">
        <v>39352</v>
      </c>
      <c r="S16418" s="319" t="s">
        <v>350</v>
      </c>
    </row>
    <row r="16419" spans="18:19" x14ac:dyDescent="0.2">
      <c r="R16419" s="334">
        <v>39354</v>
      </c>
      <c r="S16419" s="319" t="s">
        <v>350</v>
      </c>
    </row>
    <row r="16420" spans="18:19" x14ac:dyDescent="0.2">
      <c r="R16420" s="334">
        <v>39355</v>
      </c>
      <c r="S16420" s="319" t="s">
        <v>350</v>
      </c>
    </row>
    <row r="16421" spans="18:19" x14ac:dyDescent="0.2">
      <c r="R16421" s="334">
        <v>39356</v>
      </c>
      <c r="S16421" s="319" t="s">
        <v>378</v>
      </c>
    </row>
    <row r="16422" spans="18:19" x14ac:dyDescent="0.2">
      <c r="R16422" s="334">
        <v>39358</v>
      </c>
      <c r="S16422" s="319" t="s">
        <v>350</v>
      </c>
    </row>
    <row r="16423" spans="18:19" x14ac:dyDescent="0.2">
      <c r="R16423" s="334">
        <v>39359</v>
      </c>
      <c r="S16423" s="319" t="s">
        <v>350</v>
      </c>
    </row>
    <row r="16424" spans="18:19" x14ac:dyDescent="0.2">
      <c r="R16424" s="334">
        <v>39360</v>
      </c>
      <c r="S16424" s="319" t="s">
        <v>350</v>
      </c>
    </row>
    <row r="16425" spans="18:19" x14ac:dyDescent="0.2">
      <c r="R16425" s="334">
        <v>39361</v>
      </c>
      <c r="S16425" s="319" t="s">
        <v>350</v>
      </c>
    </row>
    <row r="16426" spans="18:19" x14ac:dyDescent="0.2">
      <c r="R16426" s="334">
        <v>39362</v>
      </c>
      <c r="S16426" s="319" t="s">
        <v>378</v>
      </c>
    </row>
    <row r="16427" spans="18:19" x14ac:dyDescent="0.2">
      <c r="R16427" s="334">
        <v>39363</v>
      </c>
      <c r="S16427" s="319" t="s">
        <v>350</v>
      </c>
    </row>
    <row r="16428" spans="18:19" x14ac:dyDescent="0.2">
      <c r="R16428" s="334">
        <v>39364</v>
      </c>
      <c r="S16428" s="319" t="s">
        <v>350</v>
      </c>
    </row>
    <row r="16429" spans="18:19" x14ac:dyDescent="0.2">
      <c r="R16429" s="334">
        <v>39365</v>
      </c>
      <c r="S16429" s="319" t="s">
        <v>350</v>
      </c>
    </row>
    <row r="16430" spans="18:19" x14ac:dyDescent="0.2">
      <c r="R16430" s="334">
        <v>39366</v>
      </c>
      <c r="S16430" s="319" t="s">
        <v>378</v>
      </c>
    </row>
    <row r="16431" spans="18:19" x14ac:dyDescent="0.2">
      <c r="R16431" s="334">
        <v>39367</v>
      </c>
      <c r="S16431" s="319" t="s">
        <v>378</v>
      </c>
    </row>
    <row r="16432" spans="18:19" x14ac:dyDescent="0.2">
      <c r="R16432" s="334">
        <v>39401</v>
      </c>
      <c r="S16432" s="319" t="s">
        <v>378</v>
      </c>
    </row>
    <row r="16433" spans="18:19" x14ac:dyDescent="0.2">
      <c r="R16433" s="334">
        <v>39402</v>
      </c>
      <c r="S16433" s="319" t="s">
        <v>378</v>
      </c>
    </row>
    <row r="16434" spans="18:19" x14ac:dyDescent="0.2">
      <c r="R16434" s="334">
        <v>39403</v>
      </c>
      <c r="S16434" s="319" t="s">
        <v>378</v>
      </c>
    </row>
    <row r="16435" spans="18:19" x14ac:dyDescent="0.2">
      <c r="R16435" s="334">
        <v>39404</v>
      </c>
      <c r="S16435" s="319" t="s">
        <v>378</v>
      </c>
    </row>
    <row r="16436" spans="18:19" x14ac:dyDescent="0.2">
      <c r="R16436" s="334">
        <v>39406</v>
      </c>
      <c r="S16436" s="319" t="s">
        <v>378</v>
      </c>
    </row>
    <row r="16437" spans="18:19" x14ac:dyDescent="0.2">
      <c r="R16437" s="334">
        <v>39407</v>
      </c>
      <c r="S16437" s="319" t="s">
        <v>378</v>
      </c>
    </row>
    <row r="16438" spans="18:19" x14ac:dyDescent="0.2">
      <c r="R16438" s="334">
        <v>39421</v>
      </c>
      <c r="S16438" s="319" t="s">
        <v>378</v>
      </c>
    </row>
    <row r="16439" spans="18:19" x14ac:dyDescent="0.2">
      <c r="R16439" s="334">
        <v>39422</v>
      </c>
      <c r="S16439" s="319" t="s">
        <v>378</v>
      </c>
    </row>
    <row r="16440" spans="18:19" x14ac:dyDescent="0.2">
      <c r="R16440" s="334">
        <v>39423</v>
      </c>
      <c r="S16440" s="319" t="s">
        <v>378</v>
      </c>
    </row>
    <row r="16441" spans="18:19" x14ac:dyDescent="0.2">
      <c r="R16441" s="334">
        <v>39425</v>
      </c>
      <c r="S16441" s="319" t="s">
        <v>378</v>
      </c>
    </row>
    <row r="16442" spans="18:19" x14ac:dyDescent="0.2">
      <c r="R16442" s="334">
        <v>39426</v>
      </c>
      <c r="S16442" s="319" t="s">
        <v>378</v>
      </c>
    </row>
    <row r="16443" spans="18:19" x14ac:dyDescent="0.2">
      <c r="R16443" s="334">
        <v>39427</v>
      </c>
      <c r="S16443" s="319" t="s">
        <v>378</v>
      </c>
    </row>
    <row r="16444" spans="18:19" x14ac:dyDescent="0.2">
      <c r="R16444" s="334">
        <v>39428</v>
      </c>
      <c r="S16444" s="319" t="s">
        <v>378</v>
      </c>
    </row>
    <row r="16445" spans="18:19" x14ac:dyDescent="0.2">
      <c r="R16445" s="334">
        <v>39429</v>
      </c>
      <c r="S16445" s="319" t="s">
        <v>378</v>
      </c>
    </row>
    <row r="16446" spans="18:19" x14ac:dyDescent="0.2">
      <c r="R16446" s="334">
        <v>39436</v>
      </c>
      <c r="S16446" s="319" t="s">
        <v>378</v>
      </c>
    </row>
    <row r="16447" spans="18:19" x14ac:dyDescent="0.2">
      <c r="R16447" s="334">
        <v>39437</v>
      </c>
      <c r="S16447" s="319" t="s">
        <v>378</v>
      </c>
    </row>
    <row r="16448" spans="18:19" x14ac:dyDescent="0.2">
      <c r="R16448" s="334">
        <v>39439</v>
      </c>
      <c r="S16448" s="319" t="s">
        <v>378</v>
      </c>
    </row>
    <row r="16449" spans="18:19" x14ac:dyDescent="0.2">
      <c r="R16449" s="334">
        <v>39440</v>
      </c>
      <c r="S16449" s="319" t="s">
        <v>378</v>
      </c>
    </row>
    <row r="16450" spans="18:19" x14ac:dyDescent="0.2">
      <c r="R16450" s="334">
        <v>39441</v>
      </c>
      <c r="S16450" s="319" t="s">
        <v>378</v>
      </c>
    </row>
    <row r="16451" spans="18:19" x14ac:dyDescent="0.2">
      <c r="R16451" s="334">
        <v>39442</v>
      </c>
      <c r="S16451" s="319" t="s">
        <v>378</v>
      </c>
    </row>
    <row r="16452" spans="18:19" x14ac:dyDescent="0.2">
      <c r="R16452" s="334">
        <v>39443</v>
      </c>
      <c r="S16452" s="319" t="s">
        <v>378</v>
      </c>
    </row>
    <row r="16453" spans="18:19" x14ac:dyDescent="0.2">
      <c r="R16453" s="334">
        <v>39451</v>
      </c>
      <c r="S16453" s="319" t="s">
        <v>378</v>
      </c>
    </row>
    <row r="16454" spans="18:19" x14ac:dyDescent="0.2">
      <c r="R16454" s="334">
        <v>39452</v>
      </c>
      <c r="S16454" s="319" t="s">
        <v>378</v>
      </c>
    </row>
    <row r="16455" spans="18:19" x14ac:dyDescent="0.2">
      <c r="R16455" s="334">
        <v>39455</v>
      </c>
      <c r="S16455" s="319" t="s">
        <v>378</v>
      </c>
    </row>
    <row r="16456" spans="18:19" x14ac:dyDescent="0.2">
      <c r="R16456" s="334">
        <v>39456</v>
      </c>
      <c r="S16456" s="319" t="s">
        <v>378</v>
      </c>
    </row>
    <row r="16457" spans="18:19" x14ac:dyDescent="0.2">
      <c r="R16457" s="334">
        <v>39457</v>
      </c>
      <c r="S16457" s="319" t="s">
        <v>378</v>
      </c>
    </row>
    <row r="16458" spans="18:19" x14ac:dyDescent="0.2">
      <c r="R16458" s="334">
        <v>39459</v>
      </c>
      <c r="S16458" s="319" t="s">
        <v>378</v>
      </c>
    </row>
    <row r="16459" spans="18:19" x14ac:dyDescent="0.2">
      <c r="R16459" s="334">
        <v>39460</v>
      </c>
      <c r="S16459" s="319" t="s">
        <v>378</v>
      </c>
    </row>
    <row r="16460" spans="18:19" x14ac:dyDescent="0.2">
      <c r="R16460" s="334">
        <v>39461</v>
      </c>
      <c r="S16460" s="319" t="s">
        <v>378</v>
      </c>
    </row>
    <row r="16461" spans="18:19" x14ac:dyDescent="0.2">
      <c r="R16461" s="334">
        <v>39462</v>
      </c>
      <c r="S16461" s="319" t="s">
        <v>378</v>
      </c>
    </row>
    <row r="16462" spans="18:19" x14ac:dyDescent="0.2">
      <c r="R16462" s="334">
        <v>39463</v>
      </c>
      <c r="S16462" s="319" t="s">
        <v>378</v>
      </c>
    </row>
    <row r="16463" spans="18:19" x14ac:dyDescent="0.2">
      <c r="R16463" s="334">
        <v>39464</v>
      </c>
      <c r="S16463" s="319" t="s">
        <v>378</v>
      </c>
    </row>
    <row r="16464" spans="18:19" x14ac:dyDescent="0.2">
      <c r="R16464" s="334">
        <v>39465</v>
      </c>
      <c r="S16464" s="319" t="s">
        <v>378</v>
      </c>
    </row>
    <row r="16465" spans="18:19" x14ac:dyDescent="0.2">
      <c r="R16465" s="334">
        <v>39466</v>
      </c>
      <c r="S16465" s="319" t="s">
        <v>378</v>
      </c>
    </row>
    <row r="16466" spans="18:19" x14ac:dyDescent="0.2">
      <c r="R16466" s="334">
        <v>39470</v>
      </c>
      <c r="S16466" s="319" t="s">
        <v>378</v>
      </c>
    </row>
    <row r="16467" spans="18:19" x14ac:dyDescent="0.2">
      <c r="R16467" s="334">
        <v>39474</v>
      </c>
      <c r="S16467" s="319" t="s">
        <v>378</v>
      </c>
    </row>
    <row r="16468" spans="18:19" x14ac:dyDescent="0.2">
      <c r="R16468" s="334">
        <v>39475</v>
      </c>
      <c r="S16468" s="319" t="s">
        <v>378</v>
      </c>
    </row>
    <row r="16469" spans="18:19" x14ac:dyDescent="0.2">
      <c r="R16469" s="334">
        <v>39476</v>
      </c>
      <c r="S16469" s="319" t="s">
        <v>378</v>
      </c>
    </row>
    <row r="16470" spans="18:19" x14ac:dyDescent="0.2">
      <c r="R16470" s="334">
        <v>39477</v>
      </c>
      <c r="S16470" s="319" t="s">
        <v>378</v>
      </c>
    </row>
    <row r="16471" spans="18:19" x14ac:dyDescent="0.2">
      <c r="R16471" s="334">
        <v>39478</v>
      </c>
      <c r="S16471" s="319" t="s">
        <v>378</v>
      </c>
    </row>
    <row r="16472" spans="18:19" x14ac:dyDescent="0.2">
      <c r="R16472" s="334">
        <v>39479</v>
      </c>
      <c r="S16472" s="319" t="s">
        <v>378</v>
      </c>
    </row>
    <row r="16473" spans="18:19" x14ac:dyDescent="0.2">
      <c r="R16473" s="334">
        <v>39480</v>
      </c>
      <c r="S16473" s="319" t="s">
        <v>378</v>
      </c>
    </row>
    <row r="16474" spans="18:19" x14ac:dyDescent="0.2">
      <c r="R16474" s="334">
        <v>39481</v>
      </c>
      <c r="S16474" s="319" t="s">
        <v>378</v>
      </c>
    </row>
    <row r="16475" spans="18:19" x14ac:dyDescent="0.2">
      <c r="R16475" s="334">
        <v>39482</v>
      </c>
      <c r="S16475" s="319" t="s">
        <v>378</v>
      </c>
    </row>
    <row r="16476" spans="18:19" x14ac:dyDescent="0.2">
      <c r="R16476" s="334">
        <v>39483</v>
      </c>
      <c r="S16476" s="319" t="s">
        <v>378</v>
      </c>
    </row>
    <row r="16477" spans="18:19" x14ac:dyDescent="0.2">
      <c r="R16477" s="334">
        <v>39501</v>
      </c>
      <c r="S16477" s="319" t="s">
        <v>378</v>
      </c>
    </row>
    <row r="16478" spans="18:19" x14ac:dyDescent="0.2">
      <c r="R16478" s="334">
        <v>39502</v>
      </c>
      <c r="S16478" s="319" t="s">
        <v>378</v>
      </c>
    </row>
    <row r="16479" spans="18:19" x14ac:dyDescent="0.2">
      <c r="R16479" s="334">
        <v>39503</v>
      </c>
      <c r="S16479" s="319" t="s">
        <v>378</v>
      </c>
    </row>
    <row r="16480" spans="18:19" x14ac:dyDescent="0.2">
      <c r="R16480" s="334">
        <v>39505</v>
      </c>
      <c r="S16480" s="319" t="s">
        <v>378</v>
      </c>
    </row>
    <row r="16481" spans="18:19" x14ac:dyDescent="0.2">
      <c r="R16481" s="334">
        <v>39506</v>
      </c>
      <c r="S16481" s="319" t="s">
        <v>378</v>
      </c>
    </row>
    <row r="16482" spans="18:19" x14ac:dyDescent="0.2">
      <c r="R16482" s="334">
        <v>39507</v>
      </c>
      <c r="S16482" s="319" t="s">
        <v>378</v>
      </c>
    </row>
    <row r="16483" spans="18:19" x14ac:dyDescent="0.2">
      <c r="R16483" s="334">
        <v>39520</v>
      </c>
      <c r="S16483" s="319" t="s">
        <v>378</v>
      </c>
    </row>
    <row r="16484" spans="18:19" x14ac:dyDescent="0.2">
      <c r="R16484" s="334">
        <v>39521</v>
      </c>
      <c r="S16484" s="319" t="s">
        <v>378</v>
      </c>
    </row>
    <row r="16485" spans="18:19" x14ac:dyDescent="0.2">
      <c r="R16485" s="334">
        <v>39522</v>
      </c>
      <c r="S16485" s="319" t="s">
        <v>378</v>
      </c>
    </row>
    <row r="16486" spans="18:19" x14ac:dyDescent="0.2">
      <c r="R16486" s="334">
        <v>39525</v>
      </c>
      <c r="S16486" s="319" t="s">
        <v>378</v>
      </c>
    </row>
    <row r="16487" spans="18:19" x14ac:dyDescent="0.2">
      <c r="R16487" s="334">
        <v>39529</v>
      </c>
      <c r="S16487" s="319" t="s">
        <v>378</v>
      </c>
    </row>
    <row r="16488" spans="18:19" x14ac:dyDescent="0.2">
      <c r="R16488" s="334">
        <v>39530</v>
      </c>
      <c r="S16488" s="319" t="s">
        <v>378</v>
      </c>
    </row>
    <row r="16489" spans="18:19" x14ac:dyDescent="0.2">
      <c r="R16489" s="334">
        <v>39531</v>
      </c>
      <c r="S16489" s="319" t="s">
        <v>378</v>
      </c>
    </row>
    <row r="16490" spans="18:19" x14ac:dyDescent="0.2">
      <c r="R16490" s="334">
        <v>39532</v>
      </c>
      <c r="S16490" s="319" t="s">
        <v>378</v>
      </c>
    </row>
    <row r="16491" spans="18:19" x14ac:dyDescent="0.2">
      <c r="R16491" s="334">
        <v>39533</v>
      </c>
      <c r="S16491" s="319" t="s">
        <v>378</v>
      </c>
    </row>
    <row r="16492" spans="18:19" x14ac:dyDescent="0.2">
      <c r="R16492" s="334">
        <v>39534</v>
      </c>
      <c r="S16492" s="319" t="s">
        <v>378</v>
      </c>
    </row>
    <row r="16493" spans="18:19" x14ac:dyDescent="0.2">
      <c r="R16493" s="334">
        <v>39535</v>
      </c>
      <c r="S16493" s="319" t="s">
        <v>378</v>
      </c>
    </row>
    <row r="16494" spans="18:19" x14ac:dyDescent="0.2">
      <c r="R16494" s="334">
        <v>39540</v>
      </c>
      <c r="S16494" s="319" t="s">
        <v>378</v>
      </c>
    </row>
    <row r="16495" spans="18:19" x14ac:dyDescent="0.2">
      <c r="R16495" s="334">
        <v>39552</v>
      </c>
      <c r="S16495" s="319" t="s">
        <v>378</v>
      </c>
    </row>
    <row r="16496" spans="18:19" x14ac:dyDescent="0.2">
      <c r="R16496" s="334">
        <v>39553</v>
      </c>
      <c r="S16496" s="319" t="s">
        <v>378</v>
      </c>
    </row>
    <row r="16497" spans="18:19" x14ac:dyDescent="0.2">
      <c r="R16497" s="334">
        <v>39555</v>
      </c>
      <c r="S16497" s="319" t="s">
        <v>378</v>
      </c>
    </row>
    <row r="16498" spans="18:19" x14ac:dyDescent="0.2">
      <c r="R16498" s="334">
        <v>39556</v>
      </c>
      <c r="S16498" s="319" t="s">
        <v>378</v>
      </c>
    </row>
    <row r="16499" spans="18:19" x14ac:dyDescent="0.2">
      <c r="R16499" s="334">
        <v>39558</v>
      </c>
      <c r="S16499" s="319" t="s">
        <v>378</v>
      </c>
    </row>
    <row r="16500" spans="18:19" x14ac:dyDescent="0.2">
      <c r="R16500" s="334">
        <v>39560</v>
      </c>
      <c r="S16500" s="319" t="s">
        <v>378</v>
      </c>
    </row>
    <row r="16501" spans="18:19" x14ac:dyDescent="0.2">
      <c r="R16501" s="334">
        <v>39561</v>
      </c>
      <c r="S16501" s="319" t="s">
        <v>378</v>
      </c>
    </row>
    <row r="16502" spans="18:19" x14ac:dyDescent="0.2">
      <c r="R16502" s="334">
        <v>39562</v>
      </c>
      <c r="S16502" s="319" t="s">
        <v>378</v>
      </c>
    </row>
    <row r="16503" spans="18:19" x14ac:dyDescent="0.2">
      <c r="R16503" s="334">
        <v>39563</v>
      </c>
      <c r="S16503" s="319" t="s">
        <v>378</v>
      </c>
    </row>
    <row r="16504" spans="18:19" x14ac:dyDescent="0.2">
      <c r="R16504" s="334">
        <v>39564</v>
      </c>
      <c r="S16504" s="319" t="s">
        <v>378</v>
      </c>
    </row>
    <row r="16505" spans="18:19" x14ac:dyDescent="0.2">
      <c r="R16505" s="334">
        <v>39565</v>
      </c>
      <c r="S16505" s="319" t="s">
        <v>378</v>
      </c>
    </row>
    <row r="16506" spans="18:19" x14ac:dyDescent="0.2">
      <c r="R16506" s="334">
        <v>39566</v>
      </c>
      <c r="S16506" s="319" t="s">
        <v>378</v>
      </c>
    </row>
    <row r="16507" spans="18:19" x14ac:dyDescent="0.2">
      <c r="R16507" s="334">
        <v>39567</v>
      </c>
      <c r="S16507" s="319" t="s">
        <v>378</v>
      </c>
    </row>
    <row r="16508" spans="18:19" x14ac:dyDescent="0.2">
      <c r="R16508" s="334">
        <v>39568</v>
      </c>
      <c r="S16508" s="319" t="s">
        <v>378</v>
      </c>
    </row>
    <row r="16509" spans="18:19" x14ac:dyDescent="0.2">
      <c r="R16509" s="334">
        <v>39569</v>
      </c>
      <c r="S16509" s="319" t="s">
        <v>378</v>
      </c>
    </row>
    <row r="16510" spans="18:19" x14ac:dyDescent="0.2">
      <c r="R16510" s="334">
        <v>39571</v>
      </c>
      <c r="S16510" s="319" t="s">
        <v>378</v>
      </c>
    </row>
    <row r="16511" spans="18:19" x14ac:dyDescent="0.2">
      <c r="R16511" s="334">
        <v>39572</v>
      </c>
      <c r="S16511" s="319" t="s">
        <v>378</v>
      </c>
    </row>
    <row r="16512" spans="18:19" x14ac:dyDescent="0.2">
      <c r="R16512" s="334">
        <v>39573</v>
      </c>
      <c r="S16512" s="319" t="s">
        <v>378</v>
      </c>
    </row>
    <row r="16513" spans="18:19" x14ac:dyDescent="0.2">
      <c r="R16513" s="334">
        <v>39574</v>
      </c>
      <c r="S16513" s="319" t="s">
        <v>378</v>
      </c>
    </row>
    <row r="16514" spans="18:19" x14ac:dyDescent="0.2">
      <c r="R16514" s="334">
        <v>39576</v>
      </c>
      <c r="S16514" s="319" t="s">
        <v>378</v>
      </c>
    </row>
    <row r="16515" spans="18:19" x14ac:dyDescent="0.2">
      <c r="R16515" s="334">
        <v>39577</v>
      </c>
      <c r="S16515" s="319" t="s">
        <v>378</v>
      </c>
    </row>
    <row r="16516" spans="18:19" x14ac:dyDescent="0.2">
      <c r="R16516" s="334">
        <v>39581</v>
      </c>
      <c r="S16516" s="319" t="s">
        <v>378</v>
      </c>
    </row>
    <row r="16517" spans="18:19" x14ac:dyDescent="0.2">
      <c r="R16517" s="334">
        <v>39595</v>
      </c>
      <c r="S16517" s="319" t="s">
        <v>378</v>
      </c>
    </row>
    <row r="16518" spans="18:19" x14ac:dyDescent="0.2">
      <c r="R16518" s="334">
        <v>39601</v>
      </c>
      <c r="S16518" s="319" t="s">
        <v>361</v>
      </c>
    </row>
    <row r="16519" spans="18:19" x14ac:dyDescent="0.2">
      <c r="R16519" s="334">
        <v>39602</v>
      </c>
      <c r="S16519" s="319" t="s">
        <v>361</v>
      </c>
    </row>
    <row r="16520" spans="18:19" x14ac:dyDescent="0.2">
      <c r="R16520" s="334">
        <v>39603</v>
      </c>
      <c r="S16520" s="319" t="s">
        <v>361</v>
      </c>
    </row>
    <row r="16521" spans="18:19" x14ac:dyDescent="0.2">
      <c r="R16521" s="334">
        <v>39629</v>
      </c>
      <c r="S16521" s="319" t="s">
        <v>378</v>
      </c>
    </row>
    <row r="16522" spans="18:19" x14ac:dyDescent="0.2">
      <c r="R16522" s="334">
        <v>39630</v>
      </c>
      <c r="S16522" s="319" t="s">
        <v>361</v>
      </c>
    </row>
    <row r="16523" spans="18:19" x14ac:dyDescent="0.2">
      <c r="R16523" s="334">
        <v>39631</v>
      </c>
      <c r="S16523" s="319" t="s">
        <v>361</v>
      </c>
    </row>
    <row r="16524" spans="18:19" x14ac:dyDescent="0.2">
      <c r="R16524" s="334">
        <v>39632</v>
      </c>
      <c r="S16524" s="319" t="s">
        <v>361</v>
      </c>
    </row>
    <row r="16525" spans="18:19" x14ac:dyDescent="0.2">
      <c r="R16525" s="334">
        <v>39633</v>
      </c>
      <c r="S16525" s="319" t="s">
        <v>378</v>
      </c>
    </row>
    <row r="16526" spans="18:19" x14ac:dyDescent="0.2">
      <c r="R16526" s="334">
        <v>39635</v>
      </c>
      <c r="S16526" s="319" t="s">
        <v>361</v>
      </c>
    </row>
    <row r="16527" spans="18:19" x14ac:dyDescent="0.2">
      <c r="R16527" s="334">
        <v>39638</v>
      </c>
      <c r="S16527" s="319" t="s">
        <v>378</v>
      </c>
    </row>
    <row r="16528" spans="18:19" x14ac:dyDescent="0.2">
      <c r="R16528" s="334">
        <v>39641</v>
      </c>
      <c r="S16528" s="319" t="s">
        <v>378</v>
      </c>
    </row>
    <row r="16529" spans="18:19" x14ac:dyDescent="0.2">
      <c r="R16529" s="334">
        <v>39643</v>
      </c>
      <c r="S16529" s="319" t="s">
        <v>378</v>
      </c>
    </row>
    <row r="16530" spans="18:19" x14ac:dyDescent="0.2">
      <c r="R16530" s="334">
        <v>39645</v>
      </c>
      <c r="S16530" s="319" t="s">
        <v>378</v>
      </c>
    </row>
    <row r="16531" spans="18:19" x14ac:dyDescent="0.2">
      <c r="R16531" s="334">
        <v>39647</v>
      </c>
      <c r="S16531" s="319" t="s">
        <v>378</v>
      </c>
    </row>
    <row r="16532" spans="18:19" x14ac:dyDescent="0.2">
      <c r="R16532" s="334">
        <v>39648</v>
      </c>
      <c r="S16532" s="319" t="s">
        <v>378</v>
      </c>
    </row>
    <row r="16533" spans="18:19" x14ac:dyDescent="0.2">
      <c r="R16533" s="334">
        <v>39649</v>
      </c>
      <c r="S16533" s="319" t="s">
        <v>361</v>
      </c>
    </row>
    <row r="16534" spans="18:19" x14ac:dyDescent="0.2">
      <c r="R16534" s="334">
        <v>39652</v>
      </c>
      <c r="S16534" s="319" t="s">
        <v>378</v>
      </c>
    </row>
    <row r="16535" spans="18:19" x14ac:dyDescent="0.2">
      <c r="R16535" s="334">
        <v>39653</v>
      </c>
      <c r="S16535" s="319" t="s">
        <v>378</v>
      </c>
    </row>
    <row r="16536" spans="18:19" x14ac:dyDescent="0.2">
      <c r="R16536" s="334">
        <v>39654</v>
      </c>
      <c r="S16536" s="319" t="s">
        <v>378</v>
      </c>
    </row>
    <row r="16537" spans="18:19" x14ac:dyDescent="0.2">
      <c r="R16537" s="334">
        <v>39656</v>
      </c>
      <c r="S16537" s="319" t="s">
        <v>378</v>
      </c>
    </row>
    <row r="16538" spans="18:19" x14ac:dyDescent="0.2">
      <c r="R16538" s="334">
        <v>39657</v>
      </c>
      <c r="S16538" s="319" t="s">
        <v>378</v>
      </c>
    </row>
    <row r="16539" spans="18:19" x14ac:dyDescent="0.2">
      <c r="R16539" s="334">
        <v>39661</v>
      </c>
      <c r="S16539" s="319" t="s">
        <v>378</v>
      </c>
    </row>
    <row r="16540" spans="18:19" x14ac:dyDescent="0.2">
      <c r="R16540" s="334">
        <v>39662</v>
      </c>
      <c r="S16540" s="319" t="s">
        <v>378</v>
      </c>
    </row>
    <row r="16541" spans="18:19" x14ac:dyDescent="0.2">
      <c r="R16541" s="334">
        <v>39663</v>
      </c>
      <c r="S16541" s="319" t="s">
        <v>378</v>
      </c>
    </row>
    <row r="16542" spans="18:19" x14ac:dyDescent="0.2">
      <c r="R16542" s="334">
        <v>39664</v>
      </c>
      <c r="S16542" s="319" t="s">
        <v>378</v>
      </c>
    </row>
    <row r="16543" spans="18:19" x14ac:dyDescent="0.2">
      <c r="R16543" s="334">
        <v>39665</v>
      </c>
      <c r="S16543" s="319" t="s">
        <v>378</v>
      </c>
    </row>
    <row r="16544" spans="18:19" x14ac:dyDescent="0.2">
      <c r="R16544" s="334">
        <v>39666</v>
      </c>
      <c r="S16544" s="319" t="s">
        <v>378</v>
      </c>
    </row>
    <row r="16545" spans="18:19" x14ac:dyDescent="0.2">
      <c r="R16545" s="334">
        <v>39667</v>
      </c>
      <c r="S16545" s="319" t="s">
        <v>378</v>
      </c>
    </row>
    <row r="16546" spans="18:19" x14ac:dyDescent="0.2">
      <c r="R16546" s="334">
        <v>39668</v>
      </c>
      <c r="S16546" s="319" t="s">
        <v>378</v>
      </c>
    </row>
    <row r="16547" spans="18:19" x14ac:dyDescent="0.2">
      <c r="R16547" s="334">
        <v>39669</v>
      </c>
      <c r="S16547" s="319" t="s">
        <v>378</v>
      </c>
    </row>
    <row r="16548" spans="18:19" x14ac:dyDescent="0.2">
      <c r="R16548" s="334">
        <v>39701</v>
      </c>
      <c r="S16548" s="319" t="s">
        <v>350</v>
      </c>
    </row>
    <row r="16549" spans="18:19" x14ac:dyDescent="0.2">
      <c r="R16549" s="334">
        <v>39702</v>
      </c>
      <c r="S16549" s="319" t="s">
        <v>350</v>
      </c>
    </row>
    <row r="16550" spans="18:19" x14ac:dyDescent="0.2">
      <c r="R16550" s="334">
        <v>39703</v>
      </c>
      <c r="S16550" s="319" t="s">
        <v>350</v>
      </c>
    </row>
    <row r="16551" spans="18:19" x14ac:dyDescent="0.2">
      <c r="R16551" s="334">
        <v>39704</v>
      </c>
      <c r="S16551" s="319" t="s">
        <v>350</v>
      </c>
    </row>
    <row r="16552" spans="18:19" x14ac:dyDescent="0.2">
      <c r="R16552" s="334">
        <v>39705</v>
      </c>
      <c r="S16552" s="319" t="s">
        <v>350</v>
      </c>
    </row>
    <row r="16553" spans="18:19" x14ac:dyDescent="0.2">
      <c r="R16553" s="334">
        <v>39710</v>
      </c>
      <c r="S16553" s="319" t="s">
        <v>350</v>
      </c>
    </row>
    <row r="16554" spans="18:19" x14ac:dyDescent="0.2">
      <c r="R16554" s="334">
        <v>39730</v>
      </c>
      <c r="S16554" s="319" t="s">
        <v>350</v>
      </c>
    </row>
    <row r="16555" spans="18:19" x14ac:dyDescent="0.2">
      <c r="R16555" s="334">
        <v>39735</v>
      </c>
      <c r="S16555" s="319" t="s">
        <v>350</v>
      </c>
    </row>
    <row r="16556" spans="18:19" x14ac:dyDescent="0.2">
      <c r="R16556" s="334">
        <v>39736</v>
      </c>
      <c r="S16556" s="319" t="s">
        <v>350</v>
      </c>
    </row>
    <row r="16557" spans="18:19" x14ac:dyDescent="0.2">
      <c r="R16557" s="334">
        <v>39737</v>
      </c>
      <c r="S16557" s="319" t="s">
        <v>350</v>
      </c>
    </row>
    <row r="16558" spans="18:19" x14ac:dyDescent="0.2">
      <c r="R16558" s="334">
        <v>39739</v>
      </c>
      <c r="S16558" s="319" t="s">
        <v>350</v>
      </c>
    </row>
    <row r="16559" spans="18:19" x14ac:dyDescent="0.2">
      <c r="R16559" s="334">
        <v>39740</v>
      </c>
      <c r="S16559" s="319" t="s">
        <v>350</v>
      </c>
    </row>
    <row r="16560" spans="18:19" x14ac:dyDescent="0.2">
      <c r="R16560" s="334">
        <v>39741</v>
      </c>
      <c r="S16560" s="319" t="s">
        <v>350</v>
      </c>
    </row>
    <row r="16561" spans="18:19" x14ac:dyDescent="0.2">
      <c r="R16561" s="334">
        <v>39743</v>
      </c>
      <c r="S16561" s="319" t="s">
        <v>350</v>
      </c>
    </row>
    <row r="16562" spans="18:19" x14ac:dyDescent="0.2">
      <c r="R16562" s="334">
        <v>39744</v>
      </c>
      <c r="S16562" s="319" t="s">
        <v>350</v>
      </c>
    </row>
    <row r="16563" spans="18:19" x14ac:dyDescent="0.2">
      <c r="R16563" s="334">
        <v>39745</v>
      </c>
      <c r="S16563" s="319" t="s">
        <v>350</v>
      </c>
    </row>
    <row r="16564" spans="18:19" x14ac:dyDescent="0.2">
      <c r="R16564" s="334">
        <v>39746</v>
      </c>
      <c r="S16564" s="319" t="s">
        <v>350</v>
      </c>
    </row>
    <row r="16565" spans="18:19" x14ac:dyDescent="0.2">
      <c r="R16565" s="334">
        <v>39747</v>
      </c>
      <c r="S16565" s="319" t="s">
        <v>378</v>
      </c>
    </row>
    <row r="16566" spans="18:19" x14ac:dyDescent="0.2">
      <c r="R16566" s="334">
        <v>39750</v>
      </c>
      <c r="S16566" s="319" t="s">
        <v>350</v>
      </c>
    </row>
    <row r="16567" spans="18:19" x14ac:dyDescent="0.2">
      <c r="R16567" s="334">
        <v>39751</v>
      </c>
      <c r="S16567" s="319" t="s">
        <v>350</v>
      </c>
    </row>
    <row r="16568" spans="18:19" x14ac:dyDescent="0.2">
      <c r="R16568" s="334">
        <v>39752</v>
      </c>
      <c r="S16568" s="319" t="s">
        <v>350</v>
      </c>
    </row>
    <row r="16569" spans="18:19" x14ac:dyDescent="0.2">
      <c r="R16569" s="334">
        <v>39753</v>
      </c>
      <c r="S16569" s="319" t="s">
        <v>350</v>
      </c>
    </row>
    <row r="16570" spans="18:19" x14ac:dyDescent="0.2">
      <c r="R16570" s="334">
        <v>39754</v>
      </c>
      <c r="S16570" s="319" t="s">
        <v>350</v>
      </c>
    </row>
    <row r="16571" spans="18:19" x14ac:dyDescent="0.2">
      <c r="R16571" s="334">
        <v>39755</v>
      </c>
      <c r="S16571" s="319" t="s">
        <v>350</v>
      </c>
    </row>
    <row r="16572" spans="18:19" x14ac:dyDescent="0.2">
      <c r="R16572" s="334">
        <v>39756</v>
      </c>
      <c r="S16572" s="319" t="s">
        <v>350</v>
      </c>
    </row>
    <row r="16573" spans="18:19" x14ac:dyDescent="0.2">
      <c r="R16573" s="334">
        <v>39759</v>
      </c>
      <c r="S16573" s="319" t="s">
        <v>350</v>
      </c>
    </row>
    <row r="16574" spans="18:19" x14ac:dyDescent="0.2">
      <c r="R16574" s="334">
        <v>39760</v>
      </c>
      <c r="S16574" s="319" t="s">
        <v>350</v>
      </c>
    </row>
    <row r="16575" spans="18:19" x14ac:dyDescent="0.2">
      <c r="R16575" s="334">
        <v>39762</v>
      </c>
      <c r="S16575" s="319" t="s">
        <v>350</v>
      </c>
    </row>
    <row r="16576" spans="18:19" x14ac:dyDescent="0.2">
      <c r="R16576" s="334">
        <v>39766</v>
      </c>
      <c r="S16576" s="319" t="s">
        <v>350</v>
      </c>
    </row>
    <row r="16577" spans="18:19" x14ac:dyDescent="0.2">
      <c r="R16577" s="334">
        <v>39767</v>
      </c>
      <c r="S16577" s="319" t="s">
        <v>378</v>
      </c>
    </row>
    <row r="16578" spans="18:19" x14ac:dyDescent="0.2">
      <c r="R16578" s="334">
        <v>39769</v>
      </c>
      <c r="S16578" s="319" t="s">
        <v>350</v>
      </c>
    </row>
    <row r="16579" spans="18:19" x14ac:dyDescent="0.2">
      <c r="R16579" s="334">
        <v>39771</v>
      </c>
      <c r="S16579" s="319" t="s">
        <v>350</v>
      </c>
    </row>
    <row r="16580" spans="18:19" x14ac:dyDescent="0.2">
      <c r="R16580" s="334">
        <v>39772</v>
      </c>
      <c r="S16580" s="319" t="s">
        <v>350</v>
      </c>
    </row>
    <row r="16581" spans="18:19" x14ac:dyDescent="0.2">
      <c r="R16581" s="334">
        <v>39773</v>
      </c>
      <c r="S16581" s="319" t="s">
        <v>350</v>
      </c>
    </row>
    <row r="16582" spans="18:19" x14ac:dyDescent="0.2">
      <c r="R16582" s="334">
        <v>39776</v>
      </c>
      <c r="S16582" s="319" t="s">
        <v>350</v>
      </c>
    </row>
    <row r="16583" spans="18:19" x14ac:dyDescent="0.2">
      <c r="R16583" s="334">
        <v>39813</v>
      </c>
      <c r="S16583" s="319" t="s">
        <v>378</v>
      </c>
    </row>
    <row r="16584" spans="18:19" x14ac:dyDescent="0.2">
      <c r="R16584" s="334">
        <v>39815</v>
      </c>
      <c r="S16584" s="319" t="s">
        <v>378</v>
      </c>
    </row>
    <row r="16585" spans="18:19" x14ac:dyDescent="0.2">
      <c r="R16585" s="334">
        <v>39817</v>
      </c>
      <c r="S16585" s="319" t="s">
        <v>378</v>
      </c>
    </row>
    <row r="16586" spans="18:19" x14ac:dyDescent="0.2">
      <c r="R16586" s="334">
        <v>39818</v>
      </c>
      <c r="S16586" s="319" t="s">
        <v>378</v>
      </c>
    </row>
    <row r="16587" spans="18:19" x14ac:dyDescent="0.2">
      <c r="R16587" s="334">
        <v>39819</v>
      </c>
      <c r="S16587" s="319" t="s">
        <v>378</v>
      </c>
    </row>
    <row r="16588" spans="18:19" x14ac:dyDescent="0.2">
      <c r="R16588" s="334">
        <v>39823</v>
      </c>
      <c r="S16588" s="319" t="s">
        <v>378</v>
      </c>
    </row>
    <row r="16589" spans="18:19" x14ac:dyDescent="0.2">
      <c r="R16589" s="334">
        <v>39824</v>
      </c>
      <c r="S16589" s="319" t="s">
        <v>378</v>
      </c>
    </row>
    <row r="16590" spans="18:19" x14ac:dyDescent="0.2">
      <c r="R16590" s="334">
        <v>39825</v>
      </c>
      <c r="S16590" s="319" t="s">
        <v>378</v>
      </c>
    </row>
    <row r="16591" spans="18:19" x14ac:dyDescent="0.2">
      <c r="R16591" s="334">
        <v>39826</v>
      </c>
      <c r="S16591" s="319" t="s">
        <v>378</v>
      </c>
    </row>
    <row r="16592" spans="18:19" x14ac:dyDescent="0.2">
      <c r="R16592" s="334">
        <v>39827</v>
      </c>
      <c r="S16592" s="319" t="s">
        <v>378</v>
      </c>
    </row>
    <row r="16593" spans="18:19" x14ac:dyDescent="0.2">
      <c r="R16593" s="334">
        <v>39828</v>
      </c>
      <c r="S16593" s="319" t="s">
        <v>378</v>
      </c>
    </row>
    <row r="16594" spans="18:19" x14ac:dyDescent="0.2">
      <c r="R16594" s="334">
        <v>39829</v>
      </c>
      <c r="S16594" s="319" t="s">
        <v>378</v>
      </c>
    </row>
    <row r="16595" spans="18:19" x14ac:dyDescent="0.2">
      <c r="R16595" s="334">
        <v>39832</v>
      </c>
      <c r="S16595" s="319" t="s">
        <v>378</v>
      </c>
    </row>
    <row r="16596" spans="18:19" x14ac:dyDescent="0.2">
      <c r="R16596" s="334">
        <v>39834</v>
      </c>
      <c r="S16596" s="319" t="s">
        <v>378</v>
      </c>
    </row>
    <row r="16597" spans="18:19" x14ac:dyDescent="0.2">
      <c r="R16597" s="334">
        <v>39836</v>
      </c>
      <c r="S16597" s="319" t="s">
        <v>378</v>
      </c>
    </row>
    <row r="16598" spans="18:19" x14ac:dyDescent="0.2">
      <c r="R16598" s="334">
        <v>39837</v>
      </c>
      <c r="S16598" s="319" t="s">
        <v>378</v>
      </c>
    </row>
    <row r="16599" spans="18:19" x14ac:dyDescent="0.2">
      <c r="R16599" s="334">
        <v>39840</v>
      </c>
      <c r="S16599" s="319" t="s">
        <v>378</v>
      </c>
    </row>
    <row r="16600" spans="18:19" x14ac:dyDescent="0.2">
      <c r="R16600" s="334">
        <v>39841</v>
      </c>
      <c r="S16600" s="319" t="s">
        <v>378</v>
      </c>
    </row>
    <row r="16601" spans="18:19" x14ac:dyDescent="0.2">
      <c r="R16601" s="334">
        <v>39842</v>
      </c>
      <c r="S16601" s="319" t="s">
        <v>378</v>
      </c>
    </row>
    <row r="16602" spans="18:19" x14ac:dyDescent="0.2">
      <c r="R16602" s="334">
        <v>39845</v>
      </c>
      <c r="S16602" s="319" t="s">
        <v>378</v>
      </c>
    </row>
    <row r="16603" spans="18:19" x14ac:dyDescent="0.2">
      <c r="R16603" s="334">
        <v>39846</v>
      </c>
      <c r="S16603" s="319" t="s">
        <v>378</v>
      </c>
    </row>
    <row r="16604" spans="18:19" x14ac:dyDescent="0.2">
      <c r="R16604" s="334">
        <v>39851</v>
      </c>
      <c r="S16604" s="319" t="s">
        <v>378</v>
      </c>
    </row>
    <row r="16605" spans="18:19" x14ac:dyDescent="0.2">
      <c r="R16605" s="334">
        <v>39852</v>
      </c>
      <c r="S16605" s="319" t="s">
        <v>378</v>
      </c>
    </row>
    <row r="16606" spans="18:19" x14ac:dyDescent="0.2">
      <c r="R16606" s="334">
        <v>39854</v>
      </c>
      <c r="S16606" s="319" t="s">
        <v>378</v>
      </c>
    </row>
    <row r="16607" spans="18:19" x14ac:dyDescent="0.2">
      <c r="R16607" s="334">
        <v>39859</v>
      </c>
      <c r="S16607" s="319" t="s">
        <v>378</v>
      </c>
    </row>
    <row r="16608" spans="18:19" x14ac:dyDescent="0.2">
      <c r="R16608" s="334">
        <v>39861</v>
      </c>
      <c r="S16608" s="319" t="s">
        <v>378</v>
      </c>
    </row>
    <row r="16609" spans="18:19" x14ac:dyDescent="0.2">
      <c r="R16609" s="334">
        <v>39862</v>
      </c>
      <c r="S16609" s="319" t="s">
        <v>378</v>
      </c>
    </row>
    <row r="16610" spans="18:19" x14ac:dyDescent="0.2">
      <c r="R16610" s="334">
        <v>39866</v>
      </c>
      <c r="S16610" s="319" t="s">
        <v>378</v>
      </c>
    </row>
    <row r="16611" spans="18:19" x14ac:dyDescent="0.2">
      <c r="R16611" s="334">
        <v>39867</v>
      </c>
      <c r="S16611" s="319" t="s">
        <v>378</v>
      </c>
    </row>
    <row r="16612" spans="18:19" x14ac:dyDescent="0.2">
      <c r="R16612" s="334">
        <v>39870</v>
      </c>
      <c r="S16612" s="319" t="s">
        <v>378</v>
      </c>
    </row>
    <row r="16613" spans="18:19" x14ac:dyDescent="0.2">
      <c r="R16613" s="334">
        <v>39877</v>
      </c>
      <c r="S16613" s="319" t="s">
        <v>378</v>
      </c>
    </row>
    <row r="16614" spans="18:19" x14ac:dyDescent="0.2">
      <c r="R16614" s="334">
        <v>39885</v>
      </c>
      <c r="S16614" s="319" t="s">
        <v>378</v>
      </c>
    </row>
    <row r="16615" spans="18:19" x14ac:dyDescent="0.2">
      <c r="R16615" s="334">
        <v>39886</v>
      </c>
      <c r="S16615" s="319" t="s">
        <v>378</v>
      </c>
    </row>
    <row r="16616" spans="18:19" x14ac:dyDescent="0.2">
      <c r="R16616" s="334">
        <v>39897</v>
      </c>
      <c r="S16616" s="319" t="s">
        <v>378</v>
      </c>
    </row>
    <row r="16617" spans="18:19" x14ac:dyDescent="0.2">
      <c r="R16617" s="334">
        <v>39901</v>
      </c>
      <c r="S16617" s="319" t="s">
        <v>378</v>
      </c>
    </row>
    <row r="16618" spans="18:19" x14ac:dyDescent="0.2">
      <c r="R16618" s="334">
        <v>40003</v>
      </c>
      <c r="S16618" s="319" t="s">
        <v>350</v>
      </c>
    </row>
    <row r="16619" spans="18:19" x14ac:dyDescent="0.2">
      <c r="R16619" s="334">
        <v>40004</v>
      </c>
      <c r="S16619" s="319" t="s">
        <v>350</v>
      </c>
    </row>
    <row r="16620" spans="18:19" x14ac:dyDescent="0.2">
      <c r="R16620" s="334">
        <v>40006</v>
      </c>
      <c r="S16620" s="319" t="s">
        <v>350</v>
      </c>
    </row>
    <row r="16621" spans="18:19" x14ac:dyDescent="0.2">
      <c r="R16621" s="334">
        <v>40007</v>
      </c>
      <c r="S16621" s="319" t="s">
        <v>350</v>
      </c>
    </row>
    <row r="16622" spans="18:19" x14ac:dyDescent="0.2">
      <c r="R16622" s="334">
        <v>40008</v>
      </c>
      <c r="S16622" s="319" t="s">
        <v>350</v>
      </c>
    </row>
    <row r="16623" spans="18:19" x14ac:dyDescent="0.2">
      <c r="R16623" s="334">
        <v>40009</v>
      </c>
      <c r="S16623" s="319" t="s">
        <v>350</v>
      </c>
    </row>
    <row r="16624" spans="18:19" x14ac:dyDescent="0.2">
      <c r="R16624" s="334">
        <v>40010</v>
      </c>
      <c r="S16624" s="319" t="s">
        <v>350</v>
      </c>
    </row>
    <row r="16625" spans="18:19" x14ac:dyDescent="0.2">
      <c r="R16625" s="334">
        <v>40011</v>
      </c>
      <c r="S16625" s="319" t="s">
        <v>350</v>
      </c>
    </row>
    <row r="16626" spans="18:19" x14ac:dyDescent="0.2">
      <c r="R16626" s="334">
        <v>40012</v>
      </c>
      <c r="S16626" s="319" t="s">
        <v>350</v>
      </c>
    </row>
    <row r="16627" spans="18:19" x14ac:dyDescent="0.2">
      <c r="R16627" s="334">
        <v>40013</v>
      </c>
      <c r="S16627" s="319" t="s">
        <v>350</v>
      </c>
    </row>
    <row r="16628" spans="18:19" x14ac:dyDescent="0.2">
      <c r="R16628" s="334">
        <v>40014</v>
      </c>
      <c r="S16628" s="319" t="s">
        <v>350</v>
      </c>
    </row>
    <row r="16629" spans="18:19" x14ac:dyDescent="0.2">
      <c r="R16629" s="334">
        <v>40018</v>
      </c>
      <c r="S16629" s="319" t="s">
        <v>350</v>
      </c>
    </row>
    <row r="16630" spans="18:19" x14ac:dyDescent="0.2">
      <c r="R16630" s="334">
        <v>40019</v>
      </c>
      <c r="S16630" s="319" t="s">
        <v>350</v>
      </c>
    </row>
    <row r="16631" spans="18:19" x14ac:dyDescent="0.2">
      <c r="R16631" s="334">
        <v>40020</v>
      </c>
      <c r="S16631" s="319" t="s">
        <v>350</v>
      </c>
    </row>
    <row r="16632" spans="18:19" x14ac:dyDescent="0.2">
      <c r="R16632" s="334">
        <v>40022</v>
      </c>
      <c r="S16632" s="319" t="s">
        <v>350</v>
      </c>
    </row>
    <row r="16633" spans="18:19" x14ac:dyDescent="0.2">
      <c r="R16633" s="334">
        <v>40023</v>
      </c>
      <c r="S16633" s="319" t="s">
        <v>350</v>
      </c>
    </row>
    <row r="16634" spans="18:19" x14ac:dyDescent="0.2">
      <c r="R16634" s="334">
        <v>40025</v>
      </c>
      <c r="S16634" s="319" t="s">
        <v>350</v>
      </c>
    </row>
    <row r="16635" spans="18:19" x14ac:dyDescent="0.2">
      <c r="R16635" s="334">
        <v>40026</v>
      </c>
      <c r="S16635" s="319" t="s">
        <v>350</v>
      </c>
    </row>
    <row r="16636" spans="18:19" x14ac:dyDescent="0.2">
      <c r="R16636" s="334">
        <v>40027</v>
      </c>
      <c r="S16636" s="319" t="s">
        <v>350</v>
      </c>
    </row>
    <row r="16637" spans="18:19" x14ac:dyDescent="0.2">
      <c r="R16637" s="334">
        <v>40031</v>
      </c>
      <c r="S16637" s="319" t="s">
        <v>350</v>
      </c>
    </row>
    <row r="16638" spans="18:19" x14ac:dyDescent="0.2">
      <c r="R16638" s="334">
        <v>40032</v>
      </c>
      <c r="S16638" s="319" t="s">
        <v>350</v>
      </c>
    </row>
    <row r="16639" spans="18:19" x14ac:dyDescent="0.2">
      <c r="R16639" s="334">
        <v>40033</v>
      </c>
      <c r="S16639" s="319" t="s">
        <v>350</v>
      </c>
    </row>
    <row r="16640" spans="18:19" x14ac:dyDescent="0.2">
      <c r="R16640" s="334">
        <v>40036</v>
      </c>
      <c r="S16640" s="319" t="s">
        <v>350</v>
      </c>
    </row>
    <row r="16641" spans="18:19" x14ac:dyDescent="0.2">
      <c r="R16641" s="334">
        <v>40037</v>
      </c>
      <c r="S16641" s="319" t="s">
        <v>350</v>
      </c>
    </row>
    <row r="16642" spans="18:19" x14ac:dyDescent="0.2">
      <c r="R16642" s="334">
        <v>40040</v>
      </c>
      <c r="S16642" s="319" t="s">
        <v>350</v>
      </c>
    </row>
    <row r="16643" spans="18:19" x14ac:dyDescent="0.2">
      <c r="R16643" s="334">
        <v>40041</v>
      </c>
      <c r="S16643" s="319" t="s">
        <v>350</v>
      </c>
    </row>
    <row r="16644" spans="18:19" x14ac:dyDescent="0.2">
      <c r="R16644" s="334">
        <v>40045</v>
      </c>
      <c r="S16644" s="319" t="s">
        <v>350</v>
      </c>
    </row>
    <row r="16645" spans="18:19" x14ac:dyDescent="0.2">
      <c r="R16645" s="334">
        <v>40046</v>
      </c>
      <c r="S16645" s="319" t="s">
        <v>350</v>
      </c>
    </row>
    <row r="16646" spans="18:19" x14ac:dyDescent="0.2">
      <c r="R16646" s="334">
        <v>40047</v>
      </c>
      <c r="S16646" s="319" t="s">
        <v>350</v>
      </c>
    </row>
    <row r="16647" spans="18:19" x14ac:dyDescent="0.2">
      <c r="R16647" s="334">
        <v>40048</v>
      </c>
      <c r="S16647" s="319" t="s">
        <v>350</v>
      </c>
    </row>
    <row r="16648" spans="18:19" x14ac:dyDescent="0.2">
      <c r="R16648" s="334">
        <v>40049</v>
      </c>
      <c r="S16648" s="319" t="s">
        <v>350</v>
      </c>
    </row>
    <row r="16649" spans="18:19" x14ac:dyDescent="0.2">
      <c r="R16649" s="334">
        <v>40050</v>
      </c>
      <c r="S16649" s="319" t="s">
        <v>350</v>
      </c>
    </row>
    <row r="16650" spans="18:19" x14ac:dyDescent="0.2">
      <c r="R16650" s="334">
        <v>40051</v>
      </c>
      <c r="S16650" s="319" t="s">
        <v>350</v>
      </c>
    </row>
    <row r="16651" spans="18:19" x14ac:dyDescent="0.2">
      <c r="R16651" s="334">
        <v>40052</v>
      </c>
      <c r="S16651" s="319" t="s">
        <v>350</v>
      </c>
    </row>
    <row r="16652" spans="18:19" x14ac:dyDescent="0.2">
      <c r="R16652" s="334">
        <v>40055</v>
      </c>
      <c r="S16652" s="319" t="s">
        <v>350</v>
      </c>
    </row>
    <row r="16653" spans="18:19" x14ac:dyDescent="0.2">
      <c r="R16653" s="334">
        <v>40056</v>
      </c>
      <c r="S16653" s="319" t="s">
        <v>350</v>
      </c>
    </row>
    <row r="16654" spans="18:19" x14ac:dyDescent="0.2">
      <c r="R16654" s="334">
        <v>40057</v>
      </c>
      <c r="S16654" s="319" t="s">
        <v>350</v>
      </c>
    </row>
    <row r="16655" spans="18:19" x14ac:dyDescent="0.2">
      <c r="R16655" s="334">
        <v>40058</v>
      </c>
      <c r="S16655" s="319" t="s">
        <v>350</v>
      </c>
    </row>
    <row r="16656" spans="18:19" x14ac:dyDescent="0.2">
      <c r="R16656" s="334">
        <v>40059</v>
      </c>
      <c r="S16656" s="319" t="s">
        <v>350</v>
      </c>
    </row>
    <row r="16657" spans="18:19" x14ac:dyDescent="0.2">
      <c r="R16657" s="334">
        <v>40060</v>
      </c>
      <c r="S16657" s="319" t="s">
        <v>350</v>
      </c>
    </row>
    <row r="16658" spans="18:19" x14ac:dyDescent="0.2">
      <c r="R16658" s="334">
        <v>40061</v>
      </c>
      <c r="S16658" s="319" t="s">
        <v>350</v>
      </c>
    </row>
    <row r="16659" spans="18:19" x14ac:dyDescent="0.2">
      <c r="R16659" s="334">
        <v>40062</v>
      </c>
      <c r="S16659" s="319" t="s">
        <v>350</v>
      </c>
    </row>
    <row r="16660" spans="18:19" x14ac:dyDescent="0.2">
      <c r="R16660" s="334">
        <v>40063</v>
      </c>
      <c r="S16660" s="319" t="s">
        <v>350</v>
      </c>
    </row>
    <row r="16661" spans="18:19" x14ac:dyDescent="0.2">
      <c r="R16661" s="334">
        <v>40065</v>
      </c>
      <c r="S16661" s="319" t="s">
        <v>350</v>
      </c>
    </row>
    <row r="16662" spans="18:19" x14ac:dyDescent="0.2">
      <c r="R16662" s="334">
        <v>40066</v>
      </c>
      <c r="S16662" s="319" t="s">
        <v>350</v>
      </c>
    </row>
    <row r="16663" spans="18:19" x14ac:dyDescent="0.2">
      <c r="R16663" s="334">
        <v>40067</v>
      </c>
      <c r="S16663" s="319" t="s">
        <v>350</v>
      </c>
    </row>
    <row r="16664" spans="18:19" x14ac:dyDescent="0.2">
      <c r="R16664" s="334">
        <v>40068</v>
      </c>
      <c r="S16664" s="319" t="s">
        <v>350</v>
      </c>
    </row>
    <row r="16665" spans="18:19" x14ac:dyDescent="0.2">
      <c r="R16665" s="334">
        <v>40069</v>
      </c>
      <c r="S16665" s="319" t="s">
        <v>350</v>
      </c>
    </row>
    <row r="16666" spans="18:19" x14ac:dyDescent="0.2">
      <c r="R16666" s="334">
        <v>40070</v>
      </c>
      <c r="S16666" s="319" t="s">
        <v>350</v>
      </c>
    </row>
    <row r="16667" spans="18:19" x14ac:dyDescent="0.2">
      <c r="R16667" s="334">
        <v>40071</v>
      </c>
      <c r="S16667" s="319" t="s">
        <v>350</v>
      </c>
    </row>
    <row r="16668" spans="18:19" x14ac:dyDescent="0.2">
      <c r="R16668" s="334">
        <v>40075</v>
      </c>
      <c r="S16668" s="319" t="s">
        <v>350</v>
      </c>
    </row>
    <row r="16669" spans="18:19" x14ac:dyDescent="0.2">
      <c r="R16669" s="334">
        <v>40076</v>
      </c>
      <c r="S16669" s="319" t="s">
        <v>350</v>
      </c>
    </row>
    <row r="16670" spans="18:19" x14ac:dyDescent="0.2">
      <c r="R16670" s="334">
        <v>40077</v>
      </c>
      <c r="S16670" s="319" t="s">
        <v>350</v>
      </c>
    </row>
    <row r="16671" spans="18:19" x14ac:dyDescent="0.2">
      <c r="R16671" s="334">
        <v>40078</v>
      </c>
      <c r="S16671" s="319" t="s">
        <v>350</v>
      </c>
    </row>
    <row r="16672" spans="18:19" x14ac:dyDescent="0.2">
      <c r="R16672" s="334">
        <v>40104</v>
      </c>
      <c r="S16672" s="319" t="s">
        <v>350</v>
      </c>
    </row>
    <row r="16673" spans="18:19" x14ac:dyDescent="0.2">
      <c r="R16673" s="334">
        <v>40107</v>
      </c>
      <c r="S16673" s="319" t="s">
        <v>350</v>
      </c>
    </row>
    <row r="16674" spans="18:19" x14ac:dyDescent="0.2">
      <c r="R16674" s="334">
        <v>40108</v>
      </c>
      <c r="S16674" s="319" t="s">
        <v>350</v>
      </c>
    </row>
    <row r="16675" spans="18:19" x14ac:dyDescent="0.2">
      <c r="R16675" s="334">
        <v>40109</v>
      </c>
      <c r="S16675" s="319" t="s">
        <v>350</v>
      </c>
    </row>
    <row r="16676" spans="18:19" x14ac:dyDescent="0.2">
      <c r="R16676" s="334">
        <v>40110</v>
      </c>
      <c r="S16676" s="319" t="s">
        <v>350</v>
      </c>
    </row>
    <row r="16677" spans="18:19" x14ac:dyDescent="0.2">
      <c r="R16677" s="334">
        <v>40111</v>
      </c>
      <c r="S16677" s="319" t="s">
        <v>350</v>
      </c>
    </row>
    <row r="16678" spans="18:19" x14ac:dyDescent="0.2">
      <c r="R16678" s="334">
        <v>40115</v>
      </c>
      <c r="S16678" s="319" t="s">
        <v>350</v>
      </c>
    </row>
    <row r="16679" spans="18:19" x14ac:dyDescent="0.2">
      <c r="R16679" s="334">
        <v>40117</v>
      </c>
      <c r="S16679" s="319" t="s">
        <v>350</v>
      </c>
    </row>
    <row r="16680" spans="18:19" x14ac:dyDescent="0.2">
      <c r="R16680" s="334">
        <v>40118</v>
      </c>
      <c r="S16680" s="319" t="s">
        <v>350</v>
      </c>
    </row>
    <row r="16681" spans="18:19" x14ac:dyDescent="0.2">
      <c r="R16681" s="334">
        <v>40119</v>
      </c>
      <c r="S16681" s="319" t="s">
        <v>350</v>
      </c>
    </row>
    <row r="16682" spans="18:19" x14ac:dyDescent="0.2">
      <c r="R16682" s="334">
        <v>40121</v>
      </c>
      <c r="S16682" s="319" t="s">
        <v>350</v>
      </c>
    </row>
    <row r="16683" spans="18:19" x14ac:dyDescent="0.2">
      <c r="R16683" s="334">
        <v>40129</v>
      </c>
      <c r="S16683" s="319" t="s">
        <v>350</v>
      </c>
    </row>
    <row r="16684" spans="18:19" x14ac:dyDescent="0.2">
      <c r="R16684" s="334">
        <v>40140</v>
      </c>
      <c r="S16684" s="319" t="s">
        <v>350</v>
      </c>
    </row>
    <row r="16685" spans="18:19" x14ac:dyDescent="0.2">
      <c r="R16685" s="334">
        <v>40142</v>
      </c>
      <c r="S16685" s="319" t="s">
        <v>350</v>
      </c>
    </row>
    <row r="16686" spans="18:19" x14ac:dyDescent="0.2">
      <c r="R16686" s="334">
        <v>40143</v>
      </c>
      <c r="S16686" s="319" t="s">
        <v>350</v>
      </c>
    </row>
    <row r="16687" spans="18:19" x14ac:dyDescent="0.2">
      <c r="R16687" s="334">
        <v>40144</v>
      </c>
      <c r="S16687" s="319" t="s">
        <v>350</v>
      </c>
    </row>
    <row r="16688" spans="18:19" x14ac:dyDescent="0.2">
      <c r="R16688" s="334">
        <v>40145</v>
      </c>
      <c r="S16688" s="319" t="s">
        <v>350</v>
      </c>
    </row>
    <row r="16689" spans="18:19" x14ac:dyDescent="0.2">
      <c r="R16689" s="334">
        <v>40146</v>
      </c>
      <c r="S16689" s="319" t="s">
        <v>350</v>
      </c>
    </row>
    <row r="16690" spans="18:19" x14ac:dyDescent="0.2">
      <c r="R16690" s="334">
        <v>40150</v>
      </c>
      <c r="S16690" s="319" t="s">
        <v>350</v>
      </c>
    </row>
    <row r="16691" spans="18:19" x14ac:dyDescent="0.2">
      <c r="R16691" s="334">
        <v>40152</v>
      </c>
      <c r="S16691" s="319" t="s">
        <v>350</v>
      </c>
    </row>
    <row r="16692" spans="18:19" x14ac:dyDescent="0.2">
      <c r="R16692" s="334">
        <v>40153</v>
      </c>
      <c r="S16692" s="319" t="s">
        <v>350</v>
      </c>
    </row>
    <row r="16693" spans="18:19" x14ac:dyDescent="0.2">
      <c r="R16693" s="334">
        <v>40155</v>
      </c>
      <c r="S16693" s="319" t="s">
        <v>350</v>
      </c>
    </row>
    <row r="16694" spans="18:19" x14ac:dyDescent="0.2">
      <c r="R16694" s="334">
        <v>40157</v>
      </c>
      <c r="S16694" s="319" t="s">
        <v>350</v>
      </c>
    </row>
    <row r="16695" spans="18:19" x14ac:dyDescent="0.2">
      <c r="R16695" s="334">
        <v>40159</v>
      </c>
      <c r="S16695" s="319" t="s">
        <v>350</v>
      </c>
    </row>
    <row r="16696" spans="18:19" x14ac:dyDescent="0.2">
      <c r="R16696" s="334">
        <v>40160</v>
      </c>
      <c r="S16696" s="319" t="s">
        <v>350</v>
      </c>
    </row>
    <row r="16697" spans="18:19" x14ac:dyDescent="0.2">
      <c r="R16697" s="334">
        <v>40161</v>
      </c>
      <c r="S16697" s="319" t="s">
        <v>350</v>
      </c>
    </row>
    <row r="16698" spans="18:19" x14ac:dyDescent="0.2">
      <c r="R16698" s="334">
        <v>40162</v>
      </c>
      <c r="S16698" s="319" t="s">
        <v>350</v>
      </c>
    </row>
    <row r="16699" spans="18:19" x14ac:dyDescent="0.2">
      <c r="R16699" s="334">
        <v>40165</v>
      </c>
      <c r="S16699" s="319" t="s">
        <v>350</v>
      </c>
    </row>
    <row r="16700" spans="18:19" x14ac:dyDescent="0.2">
      <c r="R16700" s="334">
        <v>40170</v>
      </c>
      <c r="S16700" s="319" t="s">
        <v>350</v>
      </c>
    </row>
    <row r="16701" spans="18:19" x14ac:dyDescent="0.2">
      <c r="R16701" s="334">
        <v>40171</v>
      </c>
      <c r="S16701" s="319" t="s">
        <v>350</v>
      </c>
    </row>
    <row r="16702" spans="18:19" x14ac:dyDescent="0.2">
      <c r="R16702" s="334">
        <v>40175</v>
      </c>
      <c r="S16702" s="319" t="s">
        <v>350</v>
      </c>
    </row>
    <row r="16703" spans="18:19" x14ac:dyDescent="0.2">
      <c r="R16703" s="334">
        <v>40176</v>
      </c>
      <c r="S16703" s="319" t="s">
        <v>350</v>
      </c>
    </row>
    <row r="16704" spans="18:19" x14ac:dyDescent="0.2">
      <c r="R16704" s="334">
        <v>40177</v>
      </c>
      <c r="S16704" s="319" t="s">
        <v>350</v>
      </c>
    </row>
    <row r="16705" spans="18:19" x14ac:dyDescent="0.2">
      <c r="R16705" s="334">
        <v>40178</v>
      </c>
      <c r="S16705" s="319" t="s">
        <v>350</v>
      </c>
    </row>
    <row r="16706" spans="18:19" x14ac:dyDescent="0.2">
      <c r="R16706" s="334">
        <v>40201</v>
      </c>
      <c r="S16706" s="319" t="s">
        <v>350</v>
      </c>
    </row>
    <row r="16707" spans="18:19" x14ac:dyDescent="0.2">
      <c r="R16707" s="334">
        <v>40202</v>
      </c>
      <c r="S16707" s="319" t="s">
        <v>350</v>
      </c>
    </row>
    <row r="16708" spans="18:19" x14ac:dyDescent="0.2">
      <c r="R16708" s="334">
        <v>40203</v>
      </c>
      <c r="S16708" s="319" t="s">
        <v>350</v>
      </c>
    </row>
    <row r="16709" spans="18:19" x14ac:dyDescent="0.2">
      <c r="R16709" s="334">
        <v>40204</v>
      </c>
      <c r="S16709" s="319" t="s">
        <v>350</v>
      </c>
    </row>
    <row r="16710" spans="18:19" x14ac:dyDescent="0.2">
      <c r="R16710" s="334">
        <v>40205</v>
      </c>
      <c r="S16710" s="319" t="s">
        <v>350</v>
      </c>
    </row>
    <row r="16711" spans="18:19" x14ac:dyDescent="0.2">
      <c r="R16711" s="334">
        <v>40206</v>
      </c>
      <c r="S16711" s="319" t="s">
        <v>350</v>
      </c>
    </row>
    <row r="16712" spans="18:19" x14ac:dyDescent="0.2">
      <c r="R16712" s="334">
        <v>40207</v>
      </c>
      <c r="S16712" s="319" t="s">
        <v>350</v>
      </c>
    </row>
    <row r="16713" spans="18:19" x14ac:dyDescent="0.2">
      <c r="R16713" s="334">
        <v>40208</v>
      </c>
      <c r="S16713" s="319" t="s">
        <v>350</v>
      </c>
    </row>
    <row r="16714" spans="18:19" x14ac:dyDescent="0.2">
      <c r="R16714" s="334">
        <v>40209</v>
      </c>
      <c r="S16714" s="319" t="s">
        <v>350</v>
      </c>
    </row>
    <row r="16715" spans="18:19" x14ac:dyDescent="0.2">
      <c r="R16715" s="334">
        <v>40210</v>
      </c>
      <c r="S16715" s="319" t="s">
        <v>350</v>
      </c>
    </row>
    <row r="16716" spans="18:19" x14ac:dyDescent="0.2">
      <c r="R16716" s="334">
        <v>40211</v>
      </c>
      <c r="S16716" s="319" t="s">
        <v>350</v>
      </c>
    </row>
    <row r="16717" spans="18:19" x14ac:dyDescent="0.2">
      <c r="R16717" s="334">
        <v>40212</v>
      </c>
      <c r="S16717" s="319" t="s">
        <v>350</v>
      </c>
    </row>
    <row r="16718" spans="18:19" x14ac:dyDescent="0.2">
      <c r="R16718" s="334">
        <v>40213</v>
      </c>
      <c r="S16718" s="319" t="s">
        <v>350</v>
      </c>
    </row>
    <row r="16719" spans="18:19" x14ac:dyDescent="0.2">
      <c r="R16719" s="334">
        <v>40214</v>
      </c>
      <c r="S16719" s="319" t="s">
        <v>350</v>
      </c>
    </row>
    <row r="16720" spans="18:19" x14ac:dyDescent="0.2">
      <c r="R16720" s="334">
        <v>40215</v>
      </c>
      <c r="S16720" s="319" t="s">
        <v>350</v>
      </c>
    </row>
    <row r="16721" spans="18:19" x14ac:dyDescent="0.2">
      <c r="R16721" s="334">
        <v>40216</v>
      </c>
      <c r="S16721" s="319" t="s">
        <v>350</v>
      </c>
    </row>
    <row r="16722" spans="18:19" x14ac:dyDescent="0.2">
      <c r="R16722" s="334">
        <v>40217</v>
      </c>
      <c r="S16722" s="319" t="s">
        <v>350</v>
      </c>
    </row>
    <row r="16723" spans="18:19" x14ac:dyDescent="0.2">
      <c r="R16723" s="334">
        <v>40218</v>
      </c>
      <c r="S16723" s="319" t="s">
        <v>350</v>
      </c>
    </row>
    <row r="16724" spans="18:19" x14ac:dyDescent="0.2">
      <c r="R16724" s="334">
        <v>40219</v>
      </c>
      <c r="S16724" s="319" t="s">
        <v>350</v>
      </c>
    </row>
    <row r="16725" spans="18:19" x14ac:dyDescent="0.2">
      <c r="R16725" s="334">
        <v>40220</v>
      </c>
      <c r="S16725" s="319" t="s">
        <v>350</v>
      </c>
    </row>
    <row r="16726" spans="18:19" x14ac:dyDescent="0.2">
      <c r="R16726" s="334">
        <v>40221</v>
      </c>
      <c r="S16726" s="319" t="s">
        <v>350</v>
      </c>
    </row>
    <row r="16727" spans="18:19" x14ac:dyDescent="0.2">
      <c r="R16727" s="334">
        <v>40222</v>
      </c>
      <c r="S16727" s="319" t="s">
        <v>350</v>
      </c>
    </row>
    <row r="16728" spans="18:19" x14ac:dyDescent="0.2">
      <c r="R16728" s="334">
        <v>40223</v>
      </c>
      <c r="S16728" s="319" t="s">
        <v>350</v>
      </c>
    </row>
    <row r="16729" spans="18:19" x14ac:dyDescent="0.2">
      <c r="R16729" s="334">
        <v>40224</v>
      </c>
      <c r="S16729" s="319" t="s">
        <v>350</v>
      </c>
    </row>
    <row r="16730" spans="18:19" x14ac:dyDescent="0.2">
      <c r="R16730" s="334">
        <v>40225</v>
      </c>
      <c r="S16730" s="319" t="s">
        <v>350</v>
      </c>
    </row>
    <row r="16731" spans="18:19" x14ac:dyDescent="0.2">
      <c r="R16731" s="334">
        <v>40228</v>
      </c>
      <c r="S16731" s="319" t="s">
        <v>350</v>
      </c>
    </row>
    <row r="16732" spans="18:19" x14ac:dyDescent="0.2">
      <c r="R16732" s="334">
        <v>40229</v>
      </c>
      <c r="S16732" s="319" t="s">
        <v>350</v>
      </c>
    </row>
    <row r="16733" spans="18:19" x14ac:dyDescent="0.2">
      <c r="R16733" s="334">
        <v>40231</v>
      </c>
      <c r="S16733" s="319" t="s">
        <v>350</v>
      </c>
    </row>
    <row r="16734" spans="18:19" x14ac:dyDescent="0.2">
      <c r="R16734" s="334">
        <v>40232</v>
      </c>
      <c r="S16734" s="319" t="s">
        <v>350</v>
      </c>
    </row>
    <row r="16735" spans="18:19" x14ac:dyDescent="0.2">
      <c r="R16735" s="334">
        <v>40233</v>
      </c>
      <c r="S16735" s="319" t="s">
        <v>350</v>
      </c>
    </row>
    <row r="16736" spans="18:19" x14ac:dyDescent="0.2">
      <c r="R16736" s="334">
        <v>40241</v>
      </c>
      <c r="S16736" s="319" t="s">
        <v>350</v>
      </c>
    </row>
    <row r="16737" spans="18:19" x14ac:dyDescent="0.2">
      <c r="R16737" s="334">
        <v>40242</v>
      </c>
      <c r="S16737" s="319" t="s">
        <v>350</v>
      </c>
    </row>
    <row r="16738" spans="18:19" x14ac:dyDescent="0.2">
      <c r="R16738" s="334">
        <v>40243</v>
      </c>
      <c r="S16738" s="319" t="s">
        <v>350</v>
      </c>
    </row>
    <row r="16739" spans="18:19" x14ac:dyDescent="0.2">
      <c r="R16739" s="334">
        <v>40245</v>
      </c>
      <c r="S16739" s="319" t="s">
        <v>350</v>
      </c>
    </row>
    <row r="16740" spans="18:19" x14ac:dyDescent="0.2">
      <c r="R16740" s="334">
        <v>40250</v>
      </c>
      <c r="S16740" s="319" t="s">
        <v>350</v>
      </c>
    </row>
    <row r="16741" spans="18:19" x14ac:dyDescent="0.2">
      <c r="R16741" s="334">
        <v>40251</v>
      </c>
      <c r="S16741" s="319" t="s">
        <v>350</v>
      </c>
    </row>
    <row r="16742" spans="18:19" x14ac:dyDescent="0.2">
      <c r="R16742" s="334">
        <v>40252</v>
      </c>
      <c r="S16742" s="319" t="s">
        <v>350</v>
      </c>
    </row>
    <row r="16743" spans="18:19" x14ac:dyDescent="0.2">
      <c r="R16743" s="334">
        <v>40253</v>
      </c>
      <c r="S16743" s="319" t="s">
        <v>350</v>
      </c>
    </row>
    <row r="16744" spans="18:19" x14ac:dyDescent="0.2">
      <c r="R16744" s="334">
        <v>40255</v>
      </c>
      <c r="S16744" s="319" t="s">
        <v>350</v>
      </c>
    </row>
    <row r="16745" spans="18:19" x14ac:dyDescent="0.2">
      <c r="R16745" s="334">
        <v>40256</v>
      </c>
      <c r="S16745" s="319" t="s">
        <v>350</v>
      </c>
    </row>
    <row r="16746" spans="18:19" x14ac:dyDescent="0.2">
      <c r="R16746" s="334">
        <v>40257</v>
      </c>
      <c r="S16746" s="319" t="s">
        <v>350</v>
      </c>
    </row>
    <row r="16747" spans="18:19" x14ac:dyDescent="0.2">
      <c r="R16747" s="334">
        <v>40258</v>
      </c>
      <c r="S16747" s="319" t="s">
        <v>350</v>
      </c>
    </row>
    <row r="16748" spans="18:19" x14ac:dyDescent="0.2">
      <c r="R16748" s="334">
        <v>40259</v>
      </c>
      <c r="S16748" s="319" t="s">
        <v>350</v>
      </c>
    </row>
    <row r="16749" spans="18:19" x14ac:dyDescent="0.2">
      <c r="R16749" s="334">
        <v>40261</v>
      </c>
      <c r="S16749" s="319" t="s">
        <v>350</v>
      </c>
    </row>
    <row r="16750" spans="18:19" x14ac:dyDescent="0.2">
      <c r="R16750" s="334">
        <v>40266</v>
      </c>
      <c r="S16750" s="319" t="s">
        <v>350</v>
      </c>
    </row>
    <row r="16751" spans="18:19" x14ac:dyDescent="0.2">
      <c r="R16751" s="334">
        <v>40268</v>
      </c>
      <c r="S16751" s="319" t="s">
        <v>350</v>
      </c>
    </row>
    <row r="16752" spans="18:19" x14ac:dyDescent="0.2">
      <c r="R16752" s="334">
        <v>40269</v>
      </c>
      <c r="S16752" s="319" t="s">
        <v>350</v>
      </c>
    </row>
    <row r="16753" spans="18:19" x14ac:dyDescent="0.2">
      <c r="R16753" s="334">
        <v>40270</v>
      </c>
      <c r="S16753" s="319" t="s">
        <v>350</v>
      </c>
    </row>
    <row r="16754" spans="18:19" x14ac:dyDescent="0.2">
      <c r="R16754" s="334">
        <v>40272</v>
      </c>
      <c r="S16754" s="319" t="s">
        <v>350</v>
      </c>
    </row>
    <row r="16755" spans="18:19" x14ac:dyDescent="0.2">
      <c r="R16755" s="334">
        <v>40280</v>
      </c>
      <c r="S16755" s="319" t="s">
        <v>350</v>
      </c>
    </row>
    <row r="16756" spans="18:19" x14ac:dyDescent="0.2">
      <c r="R16756" s="334">
        <v>40281</v>
      </c>
      <c r="S16756" s="319" t="s">
        <v>350</v>
      </c>
    </row>
    <row r="16757" spans="18:19" x14ac:dyDescent="0.2">
      <c r="R16757" s="334">
        <v>40282</v>
      </c>
      <c r="S16757" s="319" t="s">
        <v>350</v>
      </c>
    </row>
    <row r="16758" spans="18:19" x14ac:dyDescent="0.2">
      <c r="R16758" s="334">
        <v>40283</v>
      </c>
      <c r="S16758" s="319" t="s">
        <v>350</v>
      </c>
    </row>
    <row r="16759" spans="18:19" x14ac:dyDescent="0.2">
      <c r="R16759" s="334">
        <v>40285</v>
      </c>
      <c r="S16759" s="319" t="s">
        <v>350</v>
      </c>
    </row>
    <row r="16760" spans="18:19" x14ac:dyDescent="0.2">
      <c r="R16760" s="334">
        <v>40289</v>
      </c>
      <c r="S16760" s="319" t="s">
        <v>350</v>
      </c>
    </row>
    <row r="16761" spans="18:19" x14ac:dyDescent="0.2">
      <c r="R16761" s="334">
        <v>40290</v>
      </c>
      <c r="S16761" s="319" t="s">
        <v>350</v>
      </c>
    </row>
    <row r="16762" spans="18:19" x14ac:dyDescent="0.2">
      <c r="R16762" s="334">
        <v>40291</v>
      </c>
      <c r="S16762" s="319" t="s">
        <v>350</v>
      </c>
    </row>
    <row r="16763" spans="18:19" x14ac:dyDescent="0.2">
      <c r="R16763" s="334">
        <v>40292</v>
      </c>
      <c r="S16763" s="319" t="s">
        <v>350</v>
      </c>
    </row>
    <row r="16764" spans="18:19" x14ac:dyDescent="0.2">
      <c r="R16764" s="334">
        <v>40295</v>
      </c>
      <c r="S16764" s="319" t="s">
        <v>350</v>
      </c>
    </row>
    <row r="16765" spans="18:19" x14ac:dyDescent="0.2">
      <c r="R16765" s="334">
        <v>40296</v>
      </c>
      <c r="S16765" s="319" t="s">
        <v>350</v>
      </c>
    </row>
    <row r="16766" spans="18:19" x14ac:dyDescent="0.2">
      <c r="R16766" s="334">
        <v>40297</v>
      </c>
      <c r="S16766" s="319" t="s">
        <v>350</v>
      </c>
    </row>
    <row r="16767" spans="18:19" x14ac:dyDescent="0.2">
      <c r="R16767" s="334">
        <v>40298</v>
      </c>
      <c r="S16767" s="319" t="s">
        <v>350</v>
      </c>
    </row>
    <row r="16768" spans="18:19" x14ac:dyDescent="0.2">
      <c r="R16768" s="334">
        <v>40299</v>
      </c>
      <c r="S16768" s="319" t="s">
        <v>350</v>
      </c>
    </row>
    <row r="16769" spans="18:19" x14ac:dyDescent="0.2">
      <c r="R16769" s="334">
        <v>40310</v>
      </c>
      <c r="S16769" s="319" t="s">
        <v>350</v>
      </c>
    </row>
    <row r="16770" spans="18:19" x14ac:dyDescent="0.2">
      <c r="R16770" s="334">
        <v>40311</v>
      </c>
      <c r="S16770" s="319" t="s">
        <v>350</v>
      </c>
    </row>
    <row r="16771" spans="18:19" x14ac:dyDescent="0.2">
      <c r="R16771" s="334">
        <v>40312</v>
      </c>
      <c r="S16771" s="319" t="s">
        <v>350</v>
      </c>
    </row>
    <row r="16772" spans="18:19" x14ac:dyDescent="0.2">
      <c r="R16772" s="334">
        <v>40313</v>
      </c>
      <c r="S16772" s="319" t="s">
        <v>350</v>
      </c>
    </row>
    <row r="16773" spans="18:19" x14ac:dyDescent="0.2">
      <c r="R16773" s="334">
        <v>40316</v>
      </c>
      <c r="S16773" s="319" t="s">
        <v>350</v>
      </c>
    </row>
    <row r="16774" spans="18:19" x14ac:dyDescent="0.2">
      <c r="R16774" s="334">
        <v>40317</v>
      </c>
      <c r="S16774" s="319" t="s">
        <v>350</v>
      </c>
    </row>
    <row r="16775" spans="18:19" x14ac:dyDescent="0.2">
      <c r="R16775" s="334">
        <v>40319</v>
      </c>
      <c r="S16775" s="319" t="s">
        <v>350</v>
      </c>
    </row>
    <row r="16776" spans="18:19" x14ac:dyDescent="0.2">
      <c r="R16776" s="334">
        <v>40322</v>
      </c>
      <c r="S16776" s="319" t="s">
        <v>350</v>
      </c>
    </row>
    <row r="16777" spans="18:19" x14ac:dyDescent="0.2">
      <c r="R16777" s="334">
        <v>40324</v>
      </c>
      <c r="S16777" s="319" t="s">
        <v>350</v>
      </c>
    </row>
    <row r="16778" spans="18:19" x14ac:dyDescent="0.2">
      <c r="R16778" s="334">
        <v>40328</v>
      </c>
      <c r="S16778" s="319" t="s">
        <v>350</v>
      </c>
    </row>
    <row r="16779" spans="18:19" x14ac:dyDescent="0.2">
      <c r="R16779" s="334">
        <v>40330</v>
      </c>
      <c r="S16779" s="319" t="s">
        <v>350</v>
      </c>
    </row>
    <row r="16780" spans="18:19" x14ac:dyDescent="0.2">
      <c r="R16780" s="334">
        <v>40334</v>
      </c>
      <c r="S16780" s="319" t="s">
        <v>350</v>
      </c>
    </row>
    <row r="16781" spans="18:19" x14ac:dyDescent="0.2">
      <c r="R16781" s="334">
        <v>40336</v>
      </c>
      <c r="S16781" s="319" t="s">
        <v>350</v>
      </c>
    </row>
    <row r="16782" spans="18:19" x14ac:dyDescent="0.2">
      <c r="R16782" s="334">
        <v>40337</v>
      </c>
      <c r="S16782" s="319" t="s">
        <v>350</v>
      </c>
    </row>
    <row r="16783" spans="18:19" x14ac:dyDescent="0.2">
      <c r="R16783" s="334">
        <v>40339</v>
      </c>
      <c r="S16783" s="319" t="s">
        <v>350</v>
      </c>
    </row>
    <row r="16784" spans="18:19" x14ac:dyDescent="0.2">
      <c r="R16784" s="334">
        <v>40340</v>
      </c>
      <c r="S16784" s="319" t="s">
        <v>350</v>
      </c>
    </row>
    <row r="16785" spans="18:19" x14ac:dyDescent="0.2">
      <c r="R16785" s="334">
        <v>40342</v>
      </c>
      <c r="S16785" s="319" t="s">
        <v>350</v>
      </c>
    </row>
    <row r="16786" spans="18:19" x14ac:dyDescent="0.2">
      <c r="R16786" s="334">
        <v>40346</v>
      </c>
      <c r="S16786" s="319" t="s">
        <v>350</v>
      </c>
    </row>
    <row r="16787" spans="18:19" x14ac:dyDescent="0.2">
      <c r="R16787" s="334">
        <v>40347</v>
      </c>
      <c r="S16787" s="319" t="s">
        <v>350</v>
      </c>
    </row>
    <row r="16788" spans="18:19" x14ac:dyDescent="0.2">
      <c r="R16788" s="334">
        <v>40348</v>
      </c>
      <c r="S16788" s="319" t="s">
        <v>350</v>
      </c>
    </row>
    <row r="16789" spans="18:19" x14ac:dyDescent="0.2">
      <c r="R16789" s="334">
        <v>40350</v>
      </c>
      <c r="S16789" s="319" t="s">
        <v>350</v>
      </c>
    </row>
    <row r="16790" spans="18:19" x14ac:dyDescent="0.2">
      <c r="R16790" s="334">
        <v>40351</v>
      </c>
      <c r="S16790" s="319" t="s">
        <v>350</v>
      </c>
    </row>
    <row r="16791" spans="18:19" x14ac:dyDescent="0.2">
      <c r="R16791" s="334">
        <v>40353</v>
      </c>
      <c r="S16791" s="319" t="s">
        <v>350</v>
      </c>
    </row>
    <row r="16792" spans="18:19" x14ac:dyDescent="0.2">
      <c r="R16792" s="334">
        <v>40355</v>
      </c>
      <c r="S16792" s="319" t="s">
        <v>350</v>
      </c>
    </row>
    <row r="16793" spans="18:19" x14ac:dyDescent="0.2">
      <c r="R16793" s="334">
        <v>40356</v>
      </c>
      <c r="S16793" s="319" t="s">
        <v>350</v>
      </c>
    </row>
    <row r="16794" spans="18:19" x14ac:dyDescent="0.2">
      <c r="R16794" s="334">
        <v>40357</v>
      </c>
      <c r="S16794" s="319" t="s">
        <v>350</v>
      </c>
    </row>
    <row r="16795" spans="18:19" x14ac:dyDescent="0.2">
      <c r="R16795" s="334">
        <v>40358</v>
      </c>
      <c r="S16795" s="319" t="s">
        <v>350</v>
      </c>
    </row>
    <row r="16796" spans="18:19" x14ac:dyDescent="0.2">
      <c r="R16796" s="334">
        <v>40359</v>
      </c>
      <c r="S16796" s="319" t="s">
        <v>350</v>
      </c>
    </row>
    <row r="16797" spans="18:19" x14ac:dyDescent="0.2">
      <c r="R16797" s="334">
        <v>40360</v>
      </c>
      <c r="S16797" s="319" t="s">
        <v>350</v>
      </c>
    </row>
    <row r="16798" spans="18:19" x14ac:dyDescent="0.2">
      <c r="R16798" s="334">
        <v>40361</v>
      </c>
      <c r="S16798" s="319" t="s">
        <v>350</v>
      </c>
    </row>
    <row r="16799" spans="18:19" x14ac:dyDescent="0.2">
      <c r="R16799" s="334">
        <v>40362</v>
      </c>
      <c r="S16799" s="319" t="s">
        <v>350</v>
      </c>
    </row>
    <row r="16800" spans="18:19" x14ac:dyDescent="0.2">
      <c r="R16800" s="334">
        <v>40363</v>
      </c>
      <c r="S16800" s="319" t="s">
        <v>350</v>
      </c>
    </row>
    <row r="16801" spans="18:19" x14ac:dyDescent="0.2">
      <c r="R16801" s="334">
        <v>40366</v>
      </c>
      <c r="S16801" s="319" t="s">
        <v>350</v>
      </c>
    </row>
    <row r="16802" spans="18:19" x14ac:dyDescent="0.2">
      <c r="R16802" s="334">
        <v>40370</v>
      </c>
      <c r="S16802" s="319" t="s">
        <v>350</v>
      </c>
    </row>
    <row r="16803" spans="18:19" x14ac:dyDescent="0.2">
      <c r="R16803" s="334">
        <v>40371</v>
      </c>
      <c r="S16803" s="319" t="s">
        <v>350</v>
      </c>
    </row>
    <row r="16804" spans="18:19" x14ac:dyDescent="0.2">
      <c r="R16804" s="334">
        <v>40372</v>
      </c>
      <c r="S16804" s="319" t="s">
        <v>350</v>
      </c>
    </row>
    <row r="16805" spans="18:19" x14ac:dyDescent="0.2">
      <c r="R16805" s="334">
        <v>40374</v>
      </c>
      <c r="S16805" s="319" t="s">
        <v>350</v>
      </c>
    </row>
    <row r="16806" spans="18:19" x14ac:dyDescent="0.2">
      <c r="R16806" s="334">
        <v>40376</v>
      </c>
      <c r="S16806" s="319" t="s">
        <v>350</v>
      </c>
    </row>
    <row r="16807" spans="18:19" x14ac:dyDescent="0.2">
      <c r="R16807" s="334">
        <v>40379</v>
      </c>
      <c r="S16807" s="319" t="s">
        <v>350</v>
      </c>
    </row>
    <row r="16808" spans="18:19" x14ac:dyDescent="0.2">
      <c r="R16808" s="334">
        <v>40380</v>
      </c>
      <c r="S16808" s="319" t="s">
        <v>350</v>
      </c>
    </row>
    <row r="16809" spans="18:19" x14ac:dyDescent="0.2">
      <c r="R16809" s="334">
        <v>40383</v>
      </c>
      <c r="S16809" s="319" t="s">
        <v>350</v>
      </c>
    </row>
    <row r="16810" spans="18:19" x14ac:dyDescent="0.2">
      <c r="R16810" s="334">
        <v>40385</v>
      </c>
      <c r="S16810" s="319" t="s">
        <v>350</v>
      </c>
    </row>
    <row r="16811" spans="18:19" x14ac:dyDescent="0.2">
      <c r="R16811" s="334">
        <v>40387</v>
      </c>
      <c r="S16811" s="319" t="s">
        <v>350</v>
      </c>
    </row>
    <row r="16812" spans="18:19" x14ac:dyDescent="0.2">
      <c r="R16812" s="334">
        <v>40390</v>
      </c>
      <c r="S16812" s="319" t="s">
        <v>350</v>
      </c>
    </row>
    <row r="16813" spans="18:19" x14ac:dyDescent="0.2">
      <c r="R16813" s="334">
        <v>40391</v>
      </c>
      <c r="S16813" s="319" t="s">
        <v>350</v>
      </c>
    </row>
    <row r="16814" spans="18:19" x14ac:dyDescent="0.2">
      <c r="R16814" s="334">
        <v>40392</v>
      </c>
      <c r="S16814" s="319" t="s">
        <v>350</v>
      </c>
    </row>
    <row r="16815" spans="18:19" x14ac:dyDescent="0.2">
      <c r="R16815" s="334">
        <v>40402</v>
      </c>
      <c r="S16815" s="319" t="s">
        <v>350</v>
      </c>
    </row>
    <row r="16816" spans="18:19" x14ac:dyDescent="0.2">
      <c r="R16816" s="334">
        <v>40403</v>
      </c>
      <c r="S16816" s="319" t="s">
        <v>350</v>
      </c>
    </row>
    <row r="16817" spans="18:19" x14ac:dyDescent="0.2">
      <c r="R16817" s="334">
        <v>40405</v>
      </c>
      <c r="S16817" s="319" t="s">
        <v>350</v>
      </c>
    </row>
    <row r="16818" spans="18:19" x14ac:dyDescent="0.2">
      <c r="R16818" s="334">
        <v>40409</v>
      </c>
      <c r="S16818" s="319" t="s">
        <v>350</v>
      </c>
    </row>
    <row r="16819" spans="18:19" x14ac:dyDescent="0.2">
      <c r="R16819" s="334">
        <v>40410</v>
      </c>
      <c r="S16819" s="319" t="s">
        <v>350</v>
      </c>
    </row>
    <row r="16820" spans="18:19" x14ac:dyDescent="0.2">
      <c r="R16820" s="334">
        <v>40419</v>
      </c>
      <c r="S16820" s="319" t="s">
        <v>350</v>
      </c>
    </row>
    <row r="16821" spans="18:19" x14ac:dyDescent="0.2">
      <c r="R16821" s="334">
        <v>40422</v>
      </c>
      <c r="S16821" s="319" t="s">
        <v>350</v>
      </c>
    </row>
    <row r="16822" spans="18:19" x14ac:dyDescent="0.2">
      <c r="R16822" s="334">
        <v>40423</v>
      </c>
      <c r="S16822" s="319" t="s">
        <v>350</v>
      </c>
    </row>
    <row r="16823" spans="18:19" x14ac:dyDescent="0.2">
      <c r="R16823" s="334">
        <v>40434</v>
      </c>
      <c r="S16823" s="319" t="s">
        <v>350</v>
      </c>
    </row>
    <row r="16824" spans="18:19" x14ac:dyDescent="0.2">
      <c r="R16824" s="334">
        <v>40437</v>
      </c>
      <c r="S16824" s="319" t="s">
        <v>350</v>
      </c>
    </row>
    <row r="16825" spans="18:19" x14ac:dyDescent="0.2">
      <c r="R16825" s="334">
        <v>40440</v>
      </c>
      <c r="S16825" s="319" t="s">
        <v>350</v>
      </c>
    </row>
    <row r="16826" spans="18:19" x14ac:dyDescent="0.2">
      <c r="R16826" s="334">
        <v>40442</v>
      </c>
      <c r="S16826" s="319" t="s">
        <v>350</v>
      </c>
    </row>
    <row r="16827" spans="18:19" x14ac:dyDescent="0.2">
      <c r="R16827" s="334">
        <v>40444</v>
      </c>
      <c r="S16827" s="319" t="s">
        <v>350</v>
      </c>
    </row>
    <row r="16828" spans="18:19" x14ac:dyDescent="0.2">
      <c r="R16828" s="334">
        <v>40445</v>
      </c>
      <c r="S16828" s="319" t="s">
        <v>350</v>
      </c>
    </row>
    <row r="16829" spans="18:19" x14ac:dyDescent="0.2">
      <c r="R16829" s="334">
        <v>40447</v>
      </c>
      <c r="S16829" s="319" t="s">
        <v>350</v>
      </c>
    </row>
    <row r="16830" spans="18:19" x14ac:dyDescent="0.2">
      <c r="R16830" s="334">
        <v>40448</v>
      </c>
      <c r="S16830" s="319" t="s">
        <v>350</v>
      </c>
    </row>
    <row r="16831" spans="18:19" x14ac:dyDescent="0.2">
      <c r="R16831" s="334">
        <v>40452</v>
      </c>
      <c r="S16831" s="319" t="s">
        <v>350</v>
      </c>
    </row>
    <row r="16832" spans="18:19" x14ac:dyDescent="0.2">
      <c r="R16832" s="334">
        <v>40456</v>
      </c>
      <c r="S16832" s="319" t="s">
        <v>350</v>
      </c>
    </row>
    <row r="16833" spans="18:19" x14ac:dyDescent="0.2">
      <c r="R16833" s="334">
        <v>40460</v>
      </c>
      <c r="S16833" s="319" t="s">
        <v>350</v>
      </c>
    </row>
    <row r="16834" spans="18:19" x14ac:dyDescent="0.2">
      <c r="R16834" s="334">
        <v>40461</v>
      </c>
      <c r="S16834" s="319" t="s">
        <v>350</v>
      </c>
    </row>
    <row r="16835" spans="18:19" x14ac:dyDescent="0.2">
      <c r="R16835" s="334">
        <v>40464</v>
      </c>
      <c r="S16835" s="319" t="s">
        <v>350</v>
      </c>
    </row>
    <row r="16836" spans="18:19" x14ac:dyDescent="0.2">
      <c r="R16836" s="334">
        <v>40468</v>
      </c>
      <c r="S16836" s="319" t="s">
        <v>350</v>
      </c>
    </row>
    <row r="16837" spans="18:19" x14ac:dyDescent="0.2">
      <c r="R16837" s="334">
        <v>40472</v>
      </c>
      <c r="S16837" s="319" t="s">
        <v>350</v>
      </c>
    </row>
    <row r="16838" spans="18:19" x14ac:dyDescent="0.2">
      <c r="R16838" s="334">
        <v>40473</v>
      </c>
      <c r="S16838" s="319" t="s">
        <v>350</v>
      </c>
    </row>
    <row r="16839" spans="18:19" x14ac:dyDescent="0.2">
      <c r="R16839" s="334">
        <v>40475</v>
      </c>
      <c r="S16839" s="319" t="s">
        <v>350</v>
      </c>
    </row>
    <row r="16840" spans="18:19" x14ac:dyDescent="0.2">
      <c r="R16840" s="334">
        <v>40476</v>
      </c>
      <c r="S16840" s="319" t="s">
        <v>350</v>
      </c>
    </row>
    <row r="16841" spans="18:19" x14ac:dyDescent="0.2">
      <c r="R16841" s="334">
        <v>40481</v>
      </c>
      <c r="S16841" s="319" t="s">
        <v>350</v>
      </c>
    </row>
    <row r="16842" spans="18:19" x14ac:dyDescent="0.2">
      <c r="R16842" s="334">
        <v>40484</v>
      </c>
      <c r="S16842" s="319" t="s">
        <v>350</v>
      </c>
    </row>
    <row r="16843" spans="18:19" x14ac:dyDescent="0.2">
      <c r="R16843" s="334">
        <v>40486</v>
      </c>
      <c r="S16843" s="319" t="s">
        <v>350</v>
      </c>
    </row>
    <row r="16844" spans="18:19" x14ac:dyDescent="0.2">
      <c r="R16844" s="334">
        <v>40488</v>
      </c>
      <c r="S16844" s="319" t="s">
        <v>350</v>
      </c>
    </row>
    <row r="16845" spans="18:19" x14ac:dyDescent="0.2">
      <c r="R16845" s="334">
        <v>40489</v>
      </c>
      <c r="S16845" s="319" t="s">
        <v>350</v>
      </c>
    </row>
    <row r="16846" spans="18:19" x14ac:dyDescent="0.2">
      <c r="R16846" s="334">
        <v>40492</v>
      </c>
      <c r="S16846" s="319" t="s">
        <v>350</v>
      </c>
    </row>
    <row r="16847" spans="18:19" x14ac:dyDescent="0.2">
      <c r="R16847" s="334">
        <v>40502</v>
      </c>
      <c r="S16847" s="319" t="s">
        <v>350</v>
      </c>
    </row>
    <row r="16848" spans="18:19" x14ac:dyDescent="0.2">
      <c r="R16848" s="334">
        <v>40503</v>
      </c>
      <c r="S16848" s="319" t="s">
        <v>350</v>
      </c>
    </row>
    <row r="16849" spans="18:19" x14ac:dyDescent="0.2">
      <c r="R16849" s="334">
        <v>40504</v>
      </c>
      <c r="S16849" s="319" t="s">
        <v>350</v>
      </c>
    </row>
    <row r="16850" spans="18:19" x14ac:dyDescent="0.2">
      <c r="R16850" s="334">
        <v>40505</v>
      </c>
      <c r="S16850" s="319" t="s">
        <v>350</v>
      </c>
    </row>
    <row r="16851" spans="18:19" x14ac:dyDescent="0.2">
      <c r="R16851" s="334">
        <v>40507</v>
      </c>
      <c r="S16851" s="319" t="s">
        <v>350</v>
      </c>
    </row>
    <row r="16852" spans="18:19" x14ac:dyDescent="0.2">
      <c r="R16852" s="334">
        <v>40508</v>
      </c>
      <c r="S16852" s="319" t="s">
        <v>350</v>
      </c>
    </row>
    <row r="16853" spans="18:19" x14ac:dyDescent="0.2">
      <c r="R16853" s="334">
        <v>40509</v>
      </c>
      <c r="S16853" s="319" t="s">
        <v>350</v>
      </c>
    </row>
    <row r="16854" spans="18:19" x14ac:dyDescent="0.2">
      <c r="R16854" s="334">
        <v>40510</v>
      </c>
      <c r="S16854" s="319" t="s">
        <v>350</v>
      </c>
    </row>
    <row r="16855" spans="18:19" x14ac:dyDescent="0.2">
      <c r="R16855" s="334">
        <v>40511</v>
      </c>
      <c r="S16855" s="319" t="s">
        <v>350</v>
      </c>
    </row>
    <row r="16856" spans="18:19" x14ac:dyDescent="0.2">
      <c r="R16856" s="334">
        <v>40512</v>
      </c>
      <c r="S16856" s="319" t="s">
        <v>350</v>
      </c>
    </row>
    <row r="16857" spans="18:19" x14ac:dyDescent="0.2">
      <c r="R16857" s="334">
        <v>40513</v>
      </c>
      <c r="S16857" s="319" t="s">
        <v>350</v>
      </c>
    </row>
    <row r="16858" spans="18:19" x14ac:dyDescent="0.2">
      <c r="R16858" s="334">
        <v>40514</v>
      </c>
      <c r="S16858" s="319" t="s">
        <v>350</v>
      </c>
    </row>
    <row r="16859" spans="18:19" x14ac:dyDescent="0.2">
      <c r="R16859" s="334">
        <v>40515</v>
      </c>
      <c r="S16859" s="319" t="s">
        <v>350</v>
      </c>
    </row>
    <row r="16860" spans="18:19" x14ac:dyDescent="0.2">
      <c r="R16860" s="334">
        <v>40516</v>
      </c>
      <c r="S16860" s="319" t="s">
        <v>350</v>
      </c>
    </row>
    <row r="16861" spans="18:19" x14ac:dyDescent="0.2">
      <c r="R16861" s="334">
        <v>40517</v>
      </c>
      <c r="S16861" s="319" t="s">
        <v>350</v>
      </c>
    </row>
    <row r="16862" spans="18:19" x14ac:dyDescent="0.2">
      <c r="R16862" s="334">
        <v>40522</v>
      </c>
      <c r="S16862" s="319" t="s">
        <v>350</v>
      </c>
    </row>
    <row r="16863" spans="18:19" x14ac:dyDescent="0.2">
      <c r="R16863" s="334">
        <v>40523</v>
      </c>
      <c r="S16863" s="319" t="s">
        <v>350</v>
      </c>
    </row>
    <row r="16864" spans="18:19" x14ac:dyDescent="0.2">
      <c r="R16864" s="334">
        <v>40524</v>
      </c>
      <c r="S16864" s="319" t="s">
        <v>350</v>
      </c>
    </row>
    <row r="16865" spans="18:19" x14ac:dyDescent="0.2">
      <c r="R16865" s="334">
        <v>40526</v>
      </c>
      <c r="S16865" s="319" t="s">
        <v>350</v>
      </c>
    </row>
    <row r="16866" spans="18:19" x14ac:dyDescent="0.2">
      <c r="R16866" s="334">
        <v>40533</v>
      </c>
      <c r="S16866" s="319" t="s">
        <v>350</v>
      </c>
    </row>
    <row r="16867" spans="18:19" x14ac:dyDescent="0.2">
      <c r="R16867" s="334">
        <v>40536</v>
      </c>
      <c r="S16867" s="319" t="s">
        <v>350</v>
      </c>
    </row>
    <row r="16868" spans="18:19" x14ac:dyDescent="0.2">
      <c r="R16868" s="334">
        <v>40544</v>
      </c>
      <c r="S16868" s="319" t="s">
        <v>350</v>
      </c>
    </row>
    <row r="16869" spans="18:19" x14ac:dyDescent="0.2">
      <c r="R16869" s="334">
        <v>40546</v>
      </c>
      <c r="S16869" s="319" t="s">
        <v>350</v>
      </c>
    </row>
    <row r="16870" spans="18:19" x14ac:dyDescent="0.2">
      <c r="R16870" s="334">
        <v>40555</v>
      </c>
      <c r="S16870" s="319" t="s">
        <v>350</v>
      </c>
    </row>
    <row r="16871" spans="18:19" x14ac:dyDescent="0.2">
      <c r="R16871" s="334">
        <v>40574</v>
      </c>
      <c r="S16871" s="319" t="s">
        <v>350</v>
      </c>
    </row>
    <row r="16872" spans="18:19" x14ac:dyDescent="0.2">
      <c r="R16872" s="334">
        <v>40575</v>
      </c>
      <c r="S16872" s="319" t="s">
        <v>350</v>
      </c>
    </row>
    <row r="16873" spans="18:19" x14ac:dyDescent="0.2">
      <c r="R16873" s="334">
        <v>40576</v>
      </c>
      <c r="S16873" s="319" t="s">
        <v>350</v>
      </c>
    </row>
    <row r="16874" spans="18:19" x14ac:dyDescent="0.2">
      <c r="R16874" s="334">
        <v>40577</v>
      </c>
      <c r="S16874" s="319" t="s">
        <v>350</v>
      </c>
    </row>
    <row r="16875" spans="18:19" x14ac:dyDescent="0.2">
      <c r="R16875" s="334">
        <v>40578</v>
      </c>
      <c r="S16875" s="319" t="s">
        <v>350</v>
      </c>
    </row>
    <row r="16876" spans="18:19" x14ac:dyDescent="0.2">
      <c r="R16876" s="334">
        <v>40579</v>
      </c>
      <c r="S16876" s="319" t="s">
        <v>350</v>
      </c>
    </row>
    <row r="16877" spans="18:19" x14ac:dyDescent="0.2">
      <c r="R16877" s="334">
        <v>40580</v>
      </c>
      <c r="S16877" s="319" t="s">
        <v>350</v>
      </c>
    </row>
    <row r="16878" spans="18:19" x14ac:dyDescent="0.2">
      <c r="R16878" s="334">
        <v>40581</v>
      </c>
      <c r="S16878" s="319" t="s">
        <v>350</v>
      </c>
    </row>
    <row r="16879" spans="18:19" x14ac:dyDescent="0.2">
      <c r="R16879" s="334">
        <v>40582</v>
      </c>
      <c r="S16879" s="319" t="s">
        <v>350</v>
      </c>
    </row>
    <row r="16880" spans="18:19" x14ac:dyDescent="0.2">
      <c r="R16880" s="334">
        <v>40583</v>
      </c>
      <c r="S16880" s="319" t="s">
        <v>350</v>
      </c>
    </row>
    <row r="16881" spans="18:19" x14ac:dyDescent="0.2">
      <c r="R16881" s="334">
        <v>40588</v>
      </c>
      <c r="S16881" s="319" t="s">
        <v>350</v>
      </c>
    </row>
    <row r="16882" spans="18:19" x14ac:dyDescent="0.2">
      <c r="R16882" s="334">
        <v>40591</v>
      </c>
      <c r="S16882" s="319" t="s">
        <v>350</v>
      </c>
    </row>
    <row r="16883" spans="18:19" x14ac:dyDescent="0.2">
      <c r="R16883" s="334">
        <v>40598</v>
      </c>
      <c r="S16883" s="319" t="s">
        <v>350</v>
      </c>
    </row>
    <row r="16884" spans="18:19" x14ac:dyDescent="0.2">
      <c r="R16884" s="334">
        <v>40601</v>
      </c>
      <c r="S16884" s="319" t="s">
        <v>350</v>
      </c>
    </row>
    <row r="16885" spans="18:19" x14ac:dyDescent="0.2">
      <c r="R16885" s="334">
        <v>40602</v>
      </c>
      <c r="S16885" s="319" t="s">
        <v>350</v>
      </c>
    </row>
    <row r="16886" spans="18:19" x14ac:dyDescent="0.2">
      <c r="R16886" s="334">
        <v>40603</v>
      </c>
      <c r="S16886" s="319" t="s">
        <v>350</v>
      </c>
    </row>
    <row r="16887" spans="18:19" x14ac:dyDescent="0.2">
      <c r="R16887" s="334">
        <v>40604</v>
      </c>
      <c r="S16887" s="319" t="s">
        <v>350</v>
      </c>
    </row>
    <row r="16888" spans="18:19" x14ac:dyDescent="0.2">
      <c r="R16888" s="334">
        <v>40701</v>
      </c>
      <c r="S16888" s="319" t="s">
        <v>350</v>
      </c>
    </row>
    <row r="16889" spans="18:19" x14ac:dyDescent="0.2">
      <c r="R16889" s="334">
        <v>40702</v>
      </c>
      <c r="S16889" s="319" t="s">
        <v>350</v>
      </c>
    </row>
    <row r="16890" spans="18:19" x14ac:dyDescent="0.2">
      <c r="R16890" s="334">
        <v>40724</v>
      </c>
      <c r="S16890" s="319" t="s">
        <v>350</v>
      </c>
    </row>
    <row r="16891" spans="18:19" x14ac:dyDescent="0.2">
      <c r="R16891" s="334">
        <v>40729</v>
      </c>
      <c r="S16891" s="319" t="s">
        <v>350</v>
      </c>
    </row>
    <row r="16892" spans="18:19" x14ac:dyDescent="0.2">
      <c r="R16892" s="334">
        <v>40730</v>
      </c>
      <c r="S16892" s="319" t="s">
        <v>350</v>
      </c>
    </row>
    <row r="16893" spans="18:19" x14ac:dyDescent="0.2">
      <c r="R16893" s="334">
        <v>40734</v>
      </c>
      <c r="S16893" s="319" t="s">
        <v>350</v>
      </c>
    </row>
    <row r="16894" spans="18:19" x14ac:dyDescent="0.2">
      <c r="R16894" s="334">
        <v>40737</v>
      </c>
      <c r="S16894" s="319" t="s">
        <v>350</v>
      </c>
    </row>
    <row r="16895" spans="18:19" x14ac:dyDescent="0.2">
      <c r="R16895" s="334">
        <v>40740</v>
      </c>
      <c r="S16895" s="319" t="s">
        <v>350</v>
      </c>
    </row>
    <row r="16896" spans="18:19" x14ac:dyDescent="0.2">
      <c r="R16896" s="334">
        <v>40741</v>
      </c>
      <c r="S16896" s="319" t="s">
        <v>350</v>
      </c>
    </row>
    <row r="16897" spans="18:19" x14ac:dyDescent="0.2">
      <c r="R16897" s="334">
        <v>40742</v>
      </c>
      <c r="S16897" s="319" t="s">
        <v>350</v>
      </c>
    </row>
    <row r="16898" spans="18:19" x14ac:dyDescent="0.2">
      <c r="R16898" s="334">
        <v>40743</v>
      </c>
      <c r="S16898" s="319" t="s">
        <v>350</v>
      </c>
    </row>
    <row r="16899" spans="18:19" x14ac:dyDescent="0.2">
      <c r="R16899" s="334">
        <v>40744</v>
      </c>
      <c r="S16899" s="319" t="s">
        <v>350</v>
      </c>
    </row>
    <row r="16900" spans="18:19" x14ac:dyDescent="0.2">
      <c r="R16900" s="334">
        <v>40745</v>
      </c>
      <c r="S16900" s="319" t="s">
        <v>350</v>
      </c>
    </row>
    <row r="16901" spans="18:19" x14ac:dyDescent="0.2">
      <c r="R16901" s="334">
        <v>40755</v>
      </c>
      <c r="S16901" s="319" t="s">
        <v>350</v>
      </c>
    </row>
    <row r="16902" spans="18:19" x14ac:dyDescent="0.2">
      <c r="R16902" s="334">
        <v>40759</v>
      </c>
      <c r="S16902" s="319" t="s">
        <v>350</v>
      </c>
    </row>
    <row r="16903" spans="18:19" x14ac:dyDescent="0.2">
      <c r="R16903" s="334">
        <v>40763</v>
      </c>
      <c r="S16903" s="319" t="s">
        <v>350</v>
      </c>
    </row>
    <row r="16904" spans="18:19" x14ac:dyDescent="0.2">
      <c r="R16904" s="334">
        <v>40769</v>
      </c>
      <c r="S16904" s="319" t="s">
        <v>350</v>
      </c>
    </row>
    <row r="16905" spans="18:19" x14ac:dyDescent="0.2">
      <c r="R16905" s="334">
        <v>40771</v>
      </c>
      <c r="S16905" s="319" t="s">
        <v>350</v>
      </c>
    </row>
    <row r="16906" spans="18:19" x14ac:dyDescent="0.2">
      <c r="R16906" s="334">
        <v>40801</v>
      </c>
      <c r="S16906" s="319" t="s">
        <v>350</v>
      </c>
    </row>
    <row r="16907" spans="18:19" x14ac:dyDescent="0.2">
      <c r="R16907" s="334">
        <v>40803</v>
      </c>
      <c r="S16907" s="319" t="s">
        <v>351</v>
      </c>
    </row>
    <row r="16908" spans="18:19" x14ac:dyDescent="0.2">
      <c r="R16908" s="334">
        <v>40806</v>
      </c>
      <c r="S16908" s="319" t="s">
        <v>350</v>
      </c>
    </row>
    <row r="16909" spans="18:19" x14ac:dyDescent="0.2">
      <c r="R16909" s="334">
        <v>40807</v>
      </c>
      <c r="S16909" s="319" t="s">
        <v>350</v>
      </c>
    </row>
    <row r="16910" spans="18:19" x14ac:dyDescent="0.2">
      <c r="R16910" s="334">
        <v>40808</v>
      </c>
      <c r="S16910" s="319" t="s">
        <v>350</v>
      </c>
    </row>
    <row r="16911" spans="18:19" x14ac:dyDescent="0.2">
      <c r="R16911" s="334">
        <v>40810</v>
      </c>
      <c r="S16911" s="319" t="s">
        <v>350</v>
      </c>
    </row>
    <row r="16912" spans="18:19" x14ac:dyDescent="0.2">
      <c r="R16912" s="334">
        <v>40813</v>
      </c>
      <c r="S16912" s="319" t="s">
        <v>350</v>
      </c>
    </row>
    <row r="16913" spans="18:19" x14ac:dyDescent="0.2">
      <c r="R16913" s="334">
        <v>40815</v>
      </c>
      <c r="S16913" s="319" t="s">
        <v>350</v>
      </c>
    </row>
    <row r="16914" spans="18:19" x14ac:dyDescent="0.2">
      <c r="R16914" s="334">
        <v>40816</v>
      </c>
      <c r="S16914" s="319" t="s">
        <v>350</v>
      </c>
    </row>
    <row r="16915" spans="18:19" x14ac:dyDescent="0.2">
      <c r="R16915" s="334">
        <v>40818</v>
      </c>
      <c r="S16915" s="319" t="s">
        <v>350</v>
      </c>
    </row>
    <row r="16916" spans="18:19" x14ac:dyDescent="0.2">
      <c r="R16916" s="334">
        <v>40819</v>
      </c>
      <c r="S16916" s="319" t="s">
        <v>350</v>
      </c>
    </row>
    <row r="16917" spans="18:19" x14ac:dyDescent="0.2">
      <c r="R16917" s="334">
        <v>40820</v>
      </c>
      <c r="S16917" s="319" t="s">
        <v>350</v>
      </c>
    </row>
    <row r="16918" spans="18:19" x14ac:dyDescent="0.2">
      <c r="R16918" s="334">
        <v>40823</v>
      </c>
      <c r="S16918" s="319" t="s">
        <v>350</v>
      </c>
    </row>
    <row r="16919" spans="18:19" x14ac:dyDescent="0.2">
      <c r="R16919" s="334">
        <v>40824</v>
      </c>
      <c r="S16919" s="319" t="s">
        <v>350</v>
      </c>
    </row>
    <row r="16920" spans="18:19" x14ac:dyDescent="0.2">
      <c r="R16920" s="334">
        <v>40826</v>
      </c>
      <c r="S16920" s="319" t="s">
        <v>350</v>
      </c>
    </row>
    <row r="16921" spans="18:19" x14ac:dyDescent="0.2">
      <c r="R16921" s="334">
        <v>40827</v>
      </c>
      <c r="S16921" s="319" t="s">
        <v>351</v>
      </c>
    </row>
    <row r="16922" spans="18:19" x14ac:dyDescent="0.2">
      <c r="R16922" s="334">
        <v>40828</v>
      </c>
      <c r="S16922" s="319" t="s">
        <v>350</v>
      </c>
    </row>
    <row r="16923" spans="18:19" x14ac:dyDescent="0.2">
      <c r="R16923" s="334">
        <v>40829</v>
      </c>
      <c r="S16923" s="319" t="s">
        <v>350</v>
      </c>
    </row>
    <row r="16924" spans="18:19" x14ac:dyDescent="0.2">
      <c r="R16924" s="334">
        <v>40830</v>
      </c>
      <c r="S16924" s="319" t="s">
        <v>350</v>
      </c>
    </row>
    <row r="16925" spans="18:19" x14ac:dyDescent="0.2">
      <c r="R16925" s="334">
        <v>40831</v>
      </c>
      <c r="S16925" s="319" t="s">
        <v>350</v>
      </c>
    </row>
    <row r="16926" spans="18:19" x14ac:dyDescent="0.2">
      <c r="R16926" s="334">
        <v>40840</v>
      </c>
      <c r="S16926" s="319" t="s">
        <v>350</v>
      </c>
    </row>
    <row r="16927" spans="18:19" x14ac:dyDescent="0.2">
      <c r="R16927" s="334">
        <v>40843</v>
      </c>
      <c r="S16927" s="319" t="s">
        <v>350</v>
      </c>
    </row>
    <row r="16928" spans="18:19" x14ac:dyDescent="0.2">
      <c r="R16928" s="334">
        <v>40844</v>
      </c>
      <c r="S16928" s="319" t="s">
        <v>351</v>
      </c>
    </row>
    <row r="16929" spans="18:19" x14ac:dyDescent="0.2">
      <c r="R16929" s="334">
        <v>40845</v>
      </c>
      <c r="S16929" s="319" t="s">
        <v>350</v>
      </c>
    </row>
    <row r="16930" spans="18:19" x14ac:dyDescent="0.2">
      <c r="R16930" s="334">
        <v>40847</v>
      </c>
      <c r="S16930" s="319" t="s">
        <v>350</v>
      </c>
    </row>
    <row r="16931" spans="18:19" x14ac:dyDescent="0.2">
      <c r="R16931" s="334">
        <v>40849</v>
      </c>
      <c r="S16931" s="319" t="s">
        <v>350</v>
      </c>
    </row>
    <row r="16932" spans="18:19" x14ac:dyDescent="0.2">
      <c r="R16932" s="334">
        <v>40854</v>
      </c>
      <c r="S16932" s="319" t="s">
        <v>350</v>
      </c>
    </row>
    <row r="16933" spans="18:19" x14ac:dyDescent="0.2">
      <c r="R16933" s="334">
        <v>40855</v>
      </c>
      <c r="S16933" s="319" t="s">
        <v>350</v>
      </c>
    </row>
    <row r="16934" spans="18:19" x14ac:dyDescent="0.2">
      <c r="R16934" s="334">
        <v>40856</v>
      </c>
      <c r="S16934" s="319" t="s">
        <v>350</v>
      </c>
    </row>
    <row r="16935" spans="18:19" x14ac:dyDescent="0.2">
      <c r="R16935" s="334">
        <v>40858</v>
      </c>
      <c r="S16935" s="319" t="s">
        <v>351</v>
      </c>
    </row>
    <row r="16936" spans="18:19" x14ac:dyDescent="0.2">
      <c r="R16936" s="334">
        <v>40862</v>
      </c>
      <c r="S16936" s="319" t="s">
        <v>350</v>
      </c>
    </row>
    <row r="16937" spans="18:19" x14ac:dyDescent="0.2">
      <c r="R16937" s="334">
        <v>40863</v>
      </c>
      <c r="S16937" s="319" t="s">
        <v>350</v>
      </c>
    </row>
    <row r="16938" spans="18:19" x14ac:dyDescent="0.2">
      <c r="R16938" s="334">
        <v>40865</v>
      </c>
      <c r="S16938" s="319" t="s">
        <v>350</v>
      </c>
    </row>
    <row r="16939" spans="18:19" x14ac:dyDescent="0.2">
      <c r="R16939" s="334">
        <v>40868</v>
      </c>
      <c r="S16939" s="319" t="s">
        <v>351</v>
      </c>
    </row>
    <row r="16940" spans="18:19" x14ac:dyDescent="0.2">
      <c r="R16940" s="334">
        <v>40870</v>
      </c>
      <c r="S16940" s="319" t="s">
        <v>350</v>
      </c>
    </row>
    <row r="16941" spans="18:19" x14ac:dyDescent="0.2">
      <c r="R16941" s="334">
        <v>40873</v>
      </c>
      <c r="S16941" s="319" t="s">
        <v>350</v>
      </c>
    </row>
    <row r="16942" spans="18:19" x14ac:dyDescent="0.2">
      <c r="R16942" s="334">
        <v>40874</v>
      </c>
      <c r="S16942" s="319" t="s">
        <v>351</v>
      </c>
    </row>
    <row r="16943" spans="18:19" x14ac:dyDescent="0.2">
      <c r="R16943" s="334">
        <v>40902</v>
      </c>
      <c r="S16943" s="319" t="s">
        <v>350</v>
      </c>
    </row>
    <row r="16944" spans="18:19" x14ac:dyDescent="0.2">
      <c r="R16944" s="334">
        <v>40903</v>
      </c>
      <c r="S16944" s="319" t="s">
        <v>350</v>
      </c>
    </row>
    <row r="16945" spans="18:19" x14ac:dyDescent="0.2">
      <c r="R16945" s="334">
        <v>40906</v>
      </c>
      <c r="S16945" s="319" t="s">
        <v>350</v>
      </c>
    </row>
    <row r="16946" spans="18:19" x14ac:dyDescent="0.2">
      <c r="R16946" s="334">
        <v>40913</v>
      </c>
      <c r="S16946" s="319" t="s">
        <v>350</v>
      </c>
    </row>
    <row r="16947" spans="18:19" x14ac:dyDescent="0.2">
      <c r="R16947" s="334">
        <v>40914</v>
      </c>
      <c r="S16947" s="319" t="s">
        <v>350</v>
      </c>
    </row>
    <row r="16948" spans="18:19" x14ac:dyDescent="0.2">
      <c r="R16948" s="334">
        <v>40915</v>
      </c>
      <c r="S16948" s="319" t="s">
        <v>350</v>
      </c>
    </row>
    <row r="16949" spans="18:19" x14ac:dyDescent="0.2">
      <c r="R16949" s="334">
        <v>40921</v>
      </c>
      <c r="S16949" s="319" t="s">
        <v>350</v>
      </c>
    </row>
    <row r="16950" spans="18:19" x14ac:dyDescent="0.2">
      <c r="R16950" s="334">
        <v>40923</v>
      </c>
      <c r="S16950" s="319" t="s">
        <v>350</v>
      </c>
    </row>
    <row r="16951" spans="18:19" x14ac:dyDescent="0.2">
      <c r="R16951" s="334">
        <v>40927</v>
      </c>
      <c r="S16951" s="319" t="s">
        <v>350</v>
      </c>
    </row>
    <row r="16952" spans="18:19" x14ac:dyDescent="0.2">
      <c r="R16952" s="334">
        <v>40930</v>
      </c>
      <c r="S16952" s="319" t="s">
        <v>350</v>
      </c>
    </row>
    <row r="16953" spans="18:19" x14ac:dyDescent="0.2">
      <c r="R16953" s="334">
        <v>40932</v>
      </c>
      <c r="S16953" s="319" t="s">
        <v>350</v>
      </c>
    </row>
    <row r="16954" spans="18:19" x14ac:dyDescent="0.2">
      <c r="R16954" s="334">
        <v>40935</v>
      </c>
      <c r="S16954" s="319" t="s">
        <v>350</v>
      </c>
    </row>
    <row r="16955" spans="18:19" x14ac:dyDescent="0.2">
      <c r="R16955" s="334">
        <v>40939</v>
      </c>
      <c r="S16955" s="319" t="s">
        <v>350</v>
      </c>
    </row>
    <row r="16956" spans="18:19" x14ac:dyDescent="0.2">
      <c r="R16956" s="334">
        <v>40940</v>
      </c>
      <c r="S16956" s="319" t="s">
        <v>350</v>
      </c>
    </row>
    <row r="16957" spans="18:19" x14ac:dyDescent="0.2">
      <c r="R16957" s="334">
        <v>40941</v>
      </c>
      <c r="S16957" s="319" t="s">
        <v>350</v>
      </c>
    </row>
    <row r="16958" spans="18:19" x14ac:dyDescent="0.2">
      <c r="R16958" s="334">
        <v>40943</v>
      </c>
      <c r="S16958" s="319" t="s">
        <v>350</v>
      </c>
    </row>
    <row r="16959" spans="18:19" x14ac:dyDescent="0.2">
      <c r="R16959" s="334">
        <v>40944</v>
      </c>
      <c r="S16959" s="319" t="s">
        <v>350</v>
      </c>
    </row>
    <row r="16960" spans="18:19" x14ac:dyDescent="0.2">
      <c r="R16960" s="334">
        <v>40946</v>
      </c>
      <c r="S16960" s="319" t="s">
        <v>350</v>
      </c>
    </row>
    <row r="16961" spans="18:19" x14ac:dyDescent="0.2">
      <c r="R16961" s="334">
        <v>40949</v>
      </c>
      <c r="S16961" s="319" t="s">
        <v>350</v>
      </c>
    </row>
    <row r="16962" spans="18:19" x14ac:dyDescent="0.2">
      <c r="R16962" s="334">
        <v>40951</v>
      </c>
      <c r="S16962" s="319" t="s">
        <v>350</v>
      </c>
    </row>
    <row r="16963" spans="18:19" x14ac:dyDescent="0.2">
      <c r="R16963" s="334">
        <v>40953</v>
      </c>
      <c r="S16963" s="319" t="s">
        <v>350</v>
      </c>
    </row>
    <row r="16964" spans="18:19" x14ac:dyDescent="0.2">
      <c r="R16964" s="334">
        <v>40955</v>
      </c>
      <c r="S16964" s="319" t="s">
        <v>350</v>
      </c>
    </row>
    <row r="16965" spans="18:19" x14ac:dyDescent="0.2">
      <c r="R16965" s="334">
        <v>40958</v>
      </c>
      <c r="S16965" s="319" t="s">
        <v>350</v>
      </c>
    </row>
    <row r="16966" spans="18:19" x14ac:dyDescent="0.2">
      <c r="R16966" s="334">
        <v>40962</v>
      </c>
      <c r="S16966" s="319" t="s">
        <v>350</v>
      </c>
    </row>
    <row r="16967" spans="18:19" x14ac:dyDescent="0.2">
      <c r="R16967" s="334">
        <v>40964</v>
      </c>
      <c r="S16967" s="319" t="s">
        <v>350</v>
      </c>
    </row>
    <row r="16968" spans="18:19" x14ac:dyDescent="0.2">
      <c r="R16968" s="334">
        <v>40965</v>
      </c>
      <c r="S16968" s="319" t="s">
        <v>350</v>
      </c>
    </row>
    <row r="16969" spans="18:19" x14ac:dyDescent="0.2">
      <c r="R16969" s="334">
        <v>40972</v>
      </c>
      <c r="S16969" s="319" t="s">
        <v>350</v>
      </c>
    </row>
    <row r="16970" spans="18:19" x14ac:dyDescent="0.2">
      <c r="R16970" s="334">
        <v>40977</v>
      </c>
      <c r="S16970" s="319" t="s">
        <v>350</v>
      </c>
    </row>
    <row r="16971" spans="18:19" x14ac:dyDescent="0.2">
      <c r="R16971" s="334">
        <v>40979</v>
      </c>
      <c r="S16971" s="319" t="s">
        <v>351</v>
      </c>
    </row>
    <row r="16972" spans="18:19" x14ac:dyDescent="0.2">
      <c r="R16972" s="334">
        <v>40981</v>
      </c>
      <c r="S16972" s="319" t="s">
        <v>351</v>
      </c>
    </row>
    <row r="16973" spans="18:19" x14ac:dyDescent="0.2">
      <c r="R16973" s="334">
        <v>40982</v>
      </c>
      <c r="S16973" s="319" t="s">
        <v>350</v>
      </c>
    </row>
    <row r="16974" spans="18:19" x14ac:dyDescent="0.2">
      <c r="R16974" s="334">
        <v>40983</v>
      </c>
      <c r="S16974" s="319" t="s">
        <v>350</v>
      </c>
    </row>
    <row r="16975" spans="18:19" x14ac:dyDescent="0.2">
      <c r="R16975" s="334">
        <v>40988</v>
      </c>
      <c r="S16975" s="319" t="s">
        <v>350</v>
      </c>
    </row>
    <row r="16976" spans="18:19" x14ac:dyDescent="0.2">
      <c r="R16976" s="334">
        <v>40995</v>
      </c>
      <c r="S16976" s="319" t="s">
        <v>350</v>
      </c>
    </row>
    <row r="16977" spans="18:19" x14ac:dyDescent="0.2">
      <c r="R16977" s="334">
        <v>40997</v>
      </c>
      <c r="S16977" s="319" t="s">
        <v>350</v>
      </c>
    </row>
    <row r="16978" spans="18:19" x14ac:dyDescent="0.2">
      <c r="R16978" s="334">
        <v>41001</v>
      </c>
      <c r="S16978" s="319" t="s">
        <v>350</v>
      </c>
    </row>
    <row r="16979" spans="18:19" x14ac:dyDescent="0.2">
      <c r="R16979" s="334">
        <v>41002</v>
      </c>
      <c r="S16979" s="319" t="s">
        <v>350</v>
      </c>
    </row>
    <row r="16980" spans="18:19" x14ac:dyDescent="0.2">
      <c r="R16980" s="334">
        <v>41003</v>
      </c>
      <c r="S16980" s="319" t="s">
        <v>350</v>
      </c>
    </row>
    <row r="16981" spans="18:19" x14ac:dyDescent="0.2">
      <c r="R16981" s="334">
        <v>41004</v>
      </c>
      <c r="S16981" s="319" t="s">
        <v>350</v>
      </c>
    </row>
    <row r="16982" spans="18:19" x14ac:dyDescent="0.2">
      <c r="R16982" s="334">
        <v>41005</v>
      </c>
      <c r="S16982" s="319" t="s">
        <v>350</v>
      </c>
    </row>
    <row r="16983" spans="18:19" x14ac:dyDescent="0.2">
      <c r="R16983" s="334">
        <v>41006</v>
      </c>
      <c r="S16983" s="319" t="s">
        <v>350</v>
      </c>
    </row>
    <row r="16984" spans="18:19" x14ac:dyDescent="0.2">
      <c r="R16984" s="334">
        <v>41007</v>
      </c>
      <c r="S16984" s="319" t="s">
        <v>350</v>
      </c>
    </row>
    <row r="16985" spans="18:19" x14ac:dyDescent="0.2">
      <c r="R16985" s="334">
        <v>41008</v>
      </c>
      <c r="S16985" s="319" t="s">
        <v>350</v>
      </c>
    </row>
    <row r="16986" spans="18:19" x14ac:dyDescent="0.2">
      <c r="R16986" s="334">
        <v>41010</v>
      </c>
      <c r="S16986" s="319" t="s">
        <v>350</v>
      </c>
    </row>
    <row r="16987" spans="18:19" x14ac:dyDescent="0.2">
      <c r="R16987" s="334">
        <v>41011</v>
      </c>
      <c r="S16987" s="319" t="s">
        <v>351</v>
      </c>
    </row>
    <row r="16988" spans="18:19" x14ac:dyDescent="0.2">
      <c r="R16988" s="334">
        <v>41012</v>
      </c>
      <c r="S16988" s="319" t="s">
        <v>351</v>
      </c>
    </row>
    <row r="16989" spans="18:19" x14ac:dyDescent="0.2">
      <c r="R16989" s="334">
        <v>41014</v>
      </c>
      <c r="S16989" s="319" t="s">
        <v>351</v>
      </c>
    </row>
    <row r="16990" spans="18:19" x14ac:dyDescent="0.2">
      <c r="R16990" s="334">
        <v>41015</v>
      </c>
      <c r="S16990" s="319" t="s">
        <v>351</v>
      </c>
    </row>
    <row r="16991" spans="18:19" x14ac:dyDescent="0.2">
      <c r="R16991" s="334">
        <v>41016</v>
      </c>
      <c r="S16991" s="319" t="s">
        <v>351</v>
      </c>
    </row>
    <row r="16992" spans="18:19" x14ac:dyDescent="0.2">
      <c r="R16992" s="334">
        <v>41017</v>
      </c>
      <c r="S16992" s="319" t="s">
        <v>351</v>
      </c>
    </row>
    <row r="16993" spans="18:19" x14ac:dyDescent="0.2">
      <c r="R16993" s="334">
        <v>41018</v>
      </c>
      <c r="S16993" s="319" t="s">
        <v>351</v>
      </c>
    </row>
    <row r="16994" spans="18:19" x14ac:dyDescent="0.2">
      <c r="R16994" s="334">
        <v>41019</v>
      </c>
      <c r="S16994" s="319" t="s">
        <v>351</v>
      </c>
    </row>
    <row r="16995" spans="18:19" x14ac:dyDescent="0.2">
      <c r="R16995" s="334">
        <v>41022</v>
      </c>
      <c r="S16995" s="319" t="s">
        <v>351</v>
      </c>
    </row>
    <row r="16996" spans="18:19" x14ac:dyDescent="0.2">
      <c r="R16996" s="334">
        <v>41030</v>
      </c>
      <c r="S16996" s="319" t="s">
        <v>350</v>
      </c>
    </row>
    <row r="16997" spans="18:19" x14ac:dyDescent="0.2">
      <c r="R16997" s="334">
        <v>41031</v>
      </c>
      <c r="S16997" s="319" t="s">
        <v>350</v>
      </c>
    </row>
    <row r="16998" spans="18:19" x14ac:dyDescent="0.2">
      <c r="R16998" s="334">
        <v>41033</v>
      </c>
      <c r="S16998" s="319" t="s">
        <v>350</v>
      </c>
    </row>
    <row r="16999" spans="18:19" x14ac:dyDescent="0.2">
      <c r="R16999" s="334">
        <v>41034</v>
      </c>
      <c r="S16999" s="319" t="s">
        <v>350</v>
      </c>
    </row>
    <row r="17000" spans="18:19" x14ac:dyDescent="0.2">
      <c r="R17000" s="334">
        <v>41035</v>
      </c>
      <c r="S17000" s="319" t="s">
        <v>350</v>
      </c>
    </row>
    <row r="17001" spans="18:19" x14ac:dyDescent="0.2">
      <c r="R17001" s="334">
        <v>41037</v>
      </c>
      <c r="S17001" s="319" t="s">
        <v>350</v>
      </c>
    </row>
    <row r="17002" spans="18:19" x14ac:dyDescent="0.2">
      <c r="R17002" s="334">
        <v>41039</v>
      </c>
      <c r="S17002" s="319" t="s">
        <v>350</v>
      </c>
    </row>
    <row r="17003" spans="18:19" x14ac:dyDescent="0.2">
      <c r="R17003" s="334">
        <v>41040</v>
      </c>
      <c r="S17003" s="319" t="s">
        <v>350</v>
      </c>
    </row>
    <row r="17004" spans="18:19" x14ac:dyDescent="0.2">
      <c r="R17004" s="334">
        <v>41041</v>
      </c>
      <c r="S17004" s="319" t="s">
        <v>350</v>
      </c>
    </row>
    <row r="17005" spans="18:19" x14ac:dyDescent="0.2">
      <c r="R17005" s="334">
        <v>41042</v>
      </c>
      <c r="S17005" s="319" t="s">
        <v>351</v>
      </c>
    </row>
    <row r="17006" spans="18:19" x14ac:dyDescent="0.2">
      <c r="R17006" s="334">
        <v>41043</v>
      </c>
      <c r="S17006" s="319" t="s">
        <v>350</v>
      </c>
    </row>
    <row r="17007" spans="18:19" x14ac:dyDescent="0.2">
      <c r="R17007" s="334">
        <v>41044</v>
      </c>
      <c r="S17007" s="319" t="s">
        <v>350</v>
      </c>
    </row>
    <row r="17008" spans="18:19" x14ac:dyDescent="0.2">
      <c r="R17008" s="334">
        <v>41045</v>
      </c>
      <c r="S17008" s="319" t="s">
        <v>350</v>
      </c>
    </row>
    <row r="17009" spans="18:19" x14ac:dyDescent="0.2">
      <c r="R17009" s="334">
        <v>41046</v>
      </c>
      <c r="S17009" s="319" t="s">
        <v>350</v>
      </c>
    </row>
    <row r="17010" spans="18:19" x14ac:dyDescent="0.2">
      <c r="R17010" s="334">
        <v>41048</v>
      </c>
      <c r="S17010" s="319" t="s">
        <v>351</v>
      </c>
    </row>
    <row r="17011" spans="18:19" x14ac:dyDescent="0.2">
      <c r="R17011" s="334">
        <v>41049</v>
      </c>
      <c r="S17011" s="319" t="s">
        <v>350</v>
      </c>
    </row>
    <row r="17012" spans="18:19" x14ac:dyDescent="0.2">
      <c r="R17012" s="334">
        <v>41051</v>
      </c>
      <c r="S17012" s="319" t="s">
        <v>350</v>
      </c>
    </row>
    <row r="17013" spans="18:19" x14ac:dyDescent="0.2">
      <c r="R17013" s="334">
        <v>41052</v>
      </c>
      <c r="S17013" s="319" t="s">
        <v>350</v>
      </c>
    </row>
    <row r="17014" spans="18:19" x14ac:dyDescent="0.2">
      <c r="R17014" s="334">
        <v>41053</v>
      </c>
      <c r="S17014" s="319" t="s">
        <v>350</v>
      </c>
    </row>
    <row r="17015" spans="18:19" x14ac:dyDescent="0.2">
      <c r="R17015" s="334">
        <v>41054</v>
      </c>
      <c r="S17015" s="319" t="s">
        <v>350</v>
      </c>
    </row>
    <row r="17016" spans="18:19" x14ac:dyDescent="0.2">
      <c r="R17016" s="334">
        <v>41055</v>
      </c>
      <c r="S17016" s="319" t="s">
        <v>350</v>
      </c>
    </row>
    <row r="17017" spans="18:19" x14ac:dyDescent="0.2">
      <c r="R17017" s="334">
        <v>41056</v>
      </c>
      <c r="S17017" s="319" t="s">
        <v>350</v>
      </c>
    </row>
    <row r="17018" spans="18:19" x14ac:dyDescent="0.2">
      <c r="R17018" s="334">
        <v>41059</v>
      </c>
      <c r="S17018" s="319" t="s">
        <v>351</v>
      </c>
    </row>
    <row r="17019" spans="18:19" x14ac:dyDescent="0.2">
      <c r="R17019" s="334">
        <v>41061</v>
      </c>
      <c r="S17019" s="319" t="s">
        <v>350</v>
      </c>
    </row>
    <row r="17020" spans="18:19" x14ac:dyDescent="0.2">
      <c r="R17020" s="334">
        <v>41062</v>
      </c>
      <c r="S17020" s="319" t="s">
        <v>350</v>
      </c>
    </row>
    <row r="17021" spans="18:19" x14ac:dyDescent="0.2">
      <c r="R17021" s="334">
        <v>41063</v>
      </c>
      <c r="S17021" s="319" t="s">
        <v>350</v>
      </c>
    </row>
    <row r="17022" spans="18:19" x14ac:dyDescent="0.2">
      <c r="R17022" s="334">
        <v>41064</v>
      </c>
      <c r="S17022" s="319" t="s">
        <v>350</v>
      </c>
    </row>
    <row r="17023" spans="18:19" x14ac:dyDescent="0.2">
      <c r="R17023" s="334">
        <v>41065</v>
      </c>
      <c r="S17023" s="319" t="s">
        <v>350</v>
      </c>
    </row>
    <row r="17024" spans="18:19" x14ac:dyDescent="0.2">
      <c r="R17024" s="334">
        <v>41071</v>
      </c>
      <c r="S17024" s="319" t="s">
        <v>351</v>
      </c>
    </row>
    <row r="17025" spans="18:19" x14ac:dyDescent="0.2">
      <c r="R17025" s="334">
        <v>41072</v>
      </c>
      <c r="S17025" s="319" t="s">
        <v>351</v>
      </c>
    </row>
    <row r="17026" spans="18:19" x14ac:dyDescent="0.2">
      <c r="R17026" s="334">
        <v>41073</v>
      </c>
      <c r="S17026" s="319" t="s">
        <v>351</v>
      </c>
    </row>
    <row r="17027" spans="18:19" x14ac:dyDescent="0.2">
      <c r="R17027" s="334">
        <v>41074</v>
      </c>
      <c r="S17027" s="319" t="s">
        <v>351</v>
      </c>
    </row>
    <row r="17028" spans="18:19" x14ac:dyDescent="0.2">
      <c r="R17028" s="334">
        <v>41075</v>
      </c>
      <c r="S17028" s="319" t="s">
        <v>351</v>
      </c>
    </row>
    <row r="17029" spans="18:19" x14ac:dyDescent="0.2">
      <c r="R17029" s="334">
        <v>41076</v>
      </c>
      <c r="S17029" s="319" t="s">
        <v>351</v>
      </c>
    </row>
    <row r="17030" spans="18:19" x14ac:dyDescent="0.2">
      <c r="R17030" s="334">
        <v>41080</v>
      </c>
      <c r="S17030" s="319" t="s">
        <v>350</v>
      </c>
    </row>
    <row r="17031" spans="18:19" x14ac:dyDescent="0.2">
      <c r="R17031" s="334">
        <v>41081</v>
      </c>
      <c r="S17031" s="319" t="s">
        <v>350</v>
      </c>
    </row>
    <row r="17032" spans="18:19" x14ac:dyDescent="0.2">
      <c r="R17032" s="334">
        <v>41083</v>
      </c>
      <c r="S17032" s="319" t="s">
        <v>350</v>
      </c>
    </row>
    <row r="17033" spans="18:19" x14ac:dyDescent="0.2">
      <c r="R17033" s="334">
        <v>41085</v>
      </c>
      <c r="S17033" s="319" t="s">
        <v>351</v>
      </c>
    </row>
    <row r="17034" spans="18:19" x14ac:dyDescent="0.2">
      <c r="R17034" s="334">
        <v>41086</v>
      </c>
      <c r="S17034" s="319" t="s">
        <v>350</v>
      </c>
    </row>
    <row r="17035" spans="18:19" x14ac:dyDescent="0.2">
      <c r="R17035" s="334">
        <v>41091</v>
      </c>
      <c r="S17035" s="319" t="s">
        <v>350</v>
      </c>
    </row>
    <row r="17036" spans="18:19" x14ac:dyDescent="0.2">
      <c r="R17036" s="334">
        <v>41092</v>
      </c>
      <c r="S17036" s="319" t="s">
        <v>350</v>
      </c>
    </row>
    <row r="17037" spans="18:19" x14ac:dyDescent="0.2">
      <c r="R17037" s="334">
        <v>41093</v>
      </c>
      <c r="S17037" s="319" t="s">
        <v>350</v>
      </c>
    </row>
    <row r="17038" spans="18:19" x14ac:dyDescent="0.2">
      <c r="R17038" s="334">
        <v>41094</v>
      </c>
      <c r="S17038" s="319" t="s">
        <v>351</v>
      </c>
    </row>
    <row r="17039" spans="18:19" x14ac:dyDescent="0.2">
      <c r="R17039" s="334">
        <v>41095</v>
      </c>
      <c r="S17039" s="319" t="s">
        <v>350</v>
      </c>
    </row>
    <row r="17040" spans="18:19" x14ac:dyDescent="0.2">
      <c r="R17040" s="334">
        <v>41096</v>
      </c>
      <c r="S17040" s="319" t="s">
        <v>350</v>
      </c>
    </row>
    <row r="17041" spans="18:19" x14ac:dyDescent="0.2">
      <c r="R17041" s="334">
        <v>41097</v>
      </c>
      <c r="S17041" s="319" t="s">
        <v>350</v>
      </c>
    </row>
    <row r="17042" spans="18:19" x14ac:dyDescent="0.2">
      <c r="R17042" s="334">
        <v>41098</v>
      </c>
      <c r="S17042" s="319" t="s">
        <v>350</v>
      </c>
    </row>
    <row r="17043" spans="18:19" x14ac:dyDescent="0.2">
      <c r="R17043" s="334">
        <v>41099</v>
      </c>
      <c r="S17043" s="319" t="s">
        <v>351</v>
      </c>
    </row>
    <row r="17044" spans="18:19" x14ac:dyDescent="0.2">
      <c r="R17044" s="334">
        <v>41101</v>
      </c>
      <c r="S17044" s="319" t="s">
        <v>351</v>
      </c>
    </row>
    <row r="17045" spans="18:19" x14ac:dyDescent="0.2">
      <c r="R17045" s="334">
        <v>41102</v>
      </c>
      <c r="S17045" s="319" t="s">
        <v>351</v>
      </c>
    </row>
    <row r="17046" spans="18:19" x14ac:dyDescent="0.2">
      <c r="R17046" s="334">
        <v>41105</v>
      </c>
      <c r="S17046" s="319" t="s">
        <v>351</v>
      </c>
    </row>
    <row r="17047" spans="18:19" x14ac:dyDescent="0.2">
      <c r="R17047" s="334">
        <v>41121</v>
      </c>
      <c r="S17047" s="319" t="s">
        <v>350</v>
      </c>
    </row>
    <row r="17048" spans="18:19" x14ac:dyDescent="0.2">
      <c r="R17048" s="334">
        <v>41124</v>
      </c>
      <c r="S17048" s="319" t="s">
        <v>350</v>
      </c>
    </row>
    <row r="17049" spans="18:19" x14ac:dyDescent="0.2">
      <c r="R17049" s="334">
        <v>41128</v>
      </c>
      <c r="S17049" s="319" t="s">
        <v>350</v>
      </c>
    </row>
    <row r="17050" spans="18:19" x14ac:dyDescent="0.2">
      <c r="R17050" s="334">
        <v>41129</v>
      </c>
      <c r="S17050" s="319" t="s">
        <v>351</v>
      </c>
    </row>
    <row r="17051" spans="18:19" x14ac:dyDescent="0.2">
      <c r="R17051" s="334">
        <v>41132</v>
      </c>
      <c r="S17051" s="319" t="s">
        <v>351</v>
      </c>
    </row>
    <row r="17052" spans="18:19" x14ac:dyDescent="0.2">
      <c r="R17052" s="334">
        <v>41135</v>
      </c>
      <c r="S17052" s="319" t="s">
        <v>351</v>
      </c>
    </row>
    <row r="17053" spans="18:19" x14ac:dyDescent="0.2">
      <c r="R17053" s="334">
        <v>41139</v>
      </c>
      <c r="S17053" s="319" t="s">
        <v>351</v>
      </c>
    </row>
    <row r="17054" spans="18:19" x14ac:dyDescent="0.2">
      <c r="R17054" s="334">
        <v>41141</v>
      </c>
      <c r="S17054" s="319" t="s">
        <v>350</v>
      </c>
    </row>
    <row r="17055" spans="18:19" x14ac:dyDescent="0.2">
      <c r="R17055" s="334">
        <v>41142</v>
      </c>
      <c r="S17055" s="319" t="s">
        <v>351</v>
      </c>
    </row>
    <row r="17056" spans="18:19" x14ac:dyDescent="0.2">
      <c r="R17056" s="334">
        <v>41143</v>
      </c>
      <c r="S17056" s="319" t="s">
        <v>350</v>
      </c>
    </row>
    <row r="17057" spans="18:19" x14ac:dyDescent="0.2">
      <c r="R17057" s="334">
        <v>41144</v>
      </c>
      <c r="S17057" s="319" t="s">
        <v>350</v>
      </c>
    </row>
    <row r="17058" spans="18:19" x14ac:dyDescent="0.2">
      <c r="R17058" s="334">
        <v>41146</v>
      </c>
      <c r="S17058" s="319" t="s">
        <v>351</v>
      </c>
    </row>
    <row r="17059" spans="18:19" x14ac:dyDescent="0.2">
      <c r="R17059" s="334">
        <v>41149</v>
      </c>
      <c r="S17059" s="319" t="s">
        <v>350</v>
      </c>
    </row>
    <row r="17060" spans="18:19" x14ac:dyDescent="0.2">
      <c r="R17060" s="334">
        <v>41159</v>
      </c>
      <c r="S17060" s="319" t="s">
        <v>350</v>
      </c>
    </row>
    <row r="17061" spans="18:19" x14ac:dyDescent="0.2">
      <c r="R17061" s="334">
        <v>41160</v>
      </c>
      <c r="S17061" s="319" t="s">
        <v>350</v>
      </c>
    </row>
    <row r="17062" spans="18:19" x14ac:dyDescent="0.2">
      <c r="R17062" s="334">
        <v>41164</v>
      </c>
      <c r="S17062" s="319" t="s">
        <v>350</v>
      </c>
    </row>
    <row r="17063" spans="18:19" x14ac:dyDescent="0.2">
      <c r="R17063" s="334">
        <v>41166</v>
      </c>
      <c r="S17063" s="319" t="s">
        <v>350</v>
      </c>
    </row>
    <row r="17064" spans="18:19" x14ac:dyDescent="0.2">
      <c r="R17064" s="334">
        <v>41168</v>
      </c>
      <c r="S17064" s="319" t="s">
        <v>351</v>
      </c>
    </row>
    <row r="17065" spans="18:19" x14ac:dyDescent="0.2">
      <c r="R17065" s="334">
        <v>41169</v>
      </c>
      <c r="S17065" s="319" t="s">
        <v>351</v>
      </c>
    </row>
    <row r="17066" spans="18:19" x14ac:dyDescent="0.2">
      <c r="R17066" s="334">
        <v>41171</v>
      </c>
      <c r="S17066" s="319" t="s">
        <v>350</v>
      </c>
    </row>
    <row r="17067" spans="18:19" x14ac:dyDescent="0.2">
      <c r="R17067" s="334">
        <v>41173</v>
      </c>
      <c r="S17067" s="319" t="s">
        <v>351</v>
      </c>
    </row>
    <row r="17068" spans="18:19" x14ac:dyDescent="0.2">
      <c r="R17068" s="334">
        <v>41174</v>
      </c>
      <c r="S17068" s="319" t="s">
        <v>351</v>
      </c>
    </row>
    <row r="17069" spans="18:19" x14ac:dyDescent="0.2">
      <c r="R17069" s="334">
        <v>41175</v>
      </c>
      <c r="S17069" s="319" t="s">
        <v>350</v>
      </c>
    </row>
    <row r="17070" spans="18:19" x14ac:dyDescent="0.2">
      <c r="R17070" s="334">
        <v>41179</v>
      </c>
      <c r="S17070" s="319" t="s">
        <v>350</v>
      </c>
    </row>
    <row r="17071" spans="18:19" x14ac:dyDescent="0.2">
      <c r="R17071" s="334">
        <v>41180</v>
      </c>
      <c r="S17071" s="319" t="s">
        <v>351</v>
      </c>
    </row>
    <row r="17072" spans="18:19" x14ac:dyDescent="0.2">
      <c r="R17072" s="334">
        <v>41181</v>
      </c>
      <c r="S17072" s="319" t="s">
        <v>351</v>
      </c>
    </row>
    <row r="17073" spans="18:19" x14ac:dyDescent="0.2">
      <c r="R17073" s="334">
        <v>41183</v>
      </c>
      <c r="S17073" s="319" t="s">
        <v>351</v>
      </c>
    </row>
    <row r="17074" spans="18:19" x14ac:dyDescent="0.2">
      <c r="R17074" s="334">
        <v>41189</v>
      </c>
      <c r="S17074" s="319" t="s">
        <v>350</v>
      </c>
    </row>
    <row r="17075" spans="18:19" x14ac:dyDescent="0.2">
      <c r="R17075" s="334">
        <v>41201</v>
      </c>
      <c r="S17075" s="319" t="s">
        <v>351</v>
      </c>
    </row>
    <row r="17076" spans="18:19" x14ac:dyDescent="0.2">
      <c r="R17076" s="334">
        <v>41203</v>
      </c>
      <c r="S17076" s="319" t="s">
        <v>351</v>
      </c>
    </row>
    <row r="17077" spans="18:19" x14ac:dyDescent="0.2">
      <c r="R17077" s="334">
        <v>41204</v>
      </c>
      <c r="S17077" s="319" t="s">
        <v>350</v>
      </c>
    </row>
    <row r="17078" spans="18:19" x14ac:dyDescent="0.2">
      <c r="R17078" s="334">
        <v>41214</v>
      </c>
      <c r="S17078" s="319" t="s">
        <v>351</v>
      </c>
    </row>
    <row r="17079" spans="18:19" x14ac:dyDescent="0.2">
      <c r="R17079" s="334">
        <v>41216</v>
      </c>
      <c r="S17079" s="319" t="s">
        <v>351</v>
      </c>
    </row>
    <row r="17080" spans="18:19" x14ac:dyDescent="0.2">
      <c r="R17080" s="334">
        <v>41219</v>
      </c>
      <c r="S17080" s="319" t="s">
        <v>350</v>
      </c>
    </row>
    <row r="17081" spans="18:19" x14ac:dyDescent="0.2">
      <c r="R17081" s="334">
        <v>41222</v>
      </c>
      <c r="S17081" s="319" t="s">
        <v>351</v>
      </c>
    </row>
    <row r="17082" spans="18:19" x14ac:dyDescent="0.2">
      <c r="R17082" s="334">
        <v>41224</v>
      </c>
      <c r="S17082" s="319" t="s">
        <v>351</v>
      </c>
    </row>
    <row r="17083" spans="18:19" x14ac:dyDescent="0.2">
      <c r="R17083" s="334">
        <v>41226</v>
      </c>
      <c r="S17083" s="319" t="s">
        <v>350</v>
      </c>
    </row>
    <row r="17084" spans="18:19" x14ac:dyDescent="0.2">
      <c r="R17084" s="334">
        <v>41230</v>
      </c>
      <c r="S17084" s="319" t="s">
        <v>351</v>
      </c>
    </row>
    <row r="17085" spans="18:19" x14ac:dyDescent="0.2">
      <c r="R17085" s="334">
        <v>41231</v>
      </c>
      <c r="S17085" s="319" t="s">
        <v>351</v>
      </c>
    </row>
    <row r="17086" spans="18:19" x14ac:dyDescent="0.2">
      <c r="R17086" s="334">
        <v>41232</v>
      </c>
      <c r="S17086" s="319" t="s">
        <v>351</v>
      </c>
    </row>
    <row r="17087" spans="18:19" x14ac:dyDescent="0.2">
      <c r="R17087" s="334">
        <v>41234</v>
      </c>
      <c r="S17087" s="319" t="s">
        <v>351</v>
      </c>
    </row>
    <row r="17088" spans="18:19" x14ac:dyDescent="0.2">
      <c r="R17088" s="334">
        <v>41238</v>
      </c>
      <c r="S17088" s="319" t="s">
        <v>350</v>
      </c>
    </row>
    <row r="17089" spans="18:19" x14ac:dyDescent="0.2">
      <c r="R17089" s="334">
        <v>41240</v>
      </c>
      <c r="S17089" s="319" t="s">
        <v>350</v>
      </c>
    </row>
    <row r="17090" spans="18:19" x14ac:dyDescent="0.2">
      <c r="R17090" s="334">
        <v>41250</v>
      </c>
      <c r="S17090" s="319" t="s">
        <v>351</v>
      </c>
    </row>
    <row r="17091" spans="18:19" x14ac:dyDescent="0.2">
      <c r="R17091" s="334">
        <v>41254</v>
      </c>
      <c r="S17091" s="319" t="s">
        <v>350</v>
      </c>
    </row>
    <row r="17092" spans="18:19" x14ac:dyDescent="0.2">
      <c r="R17092" s="334">
        <v>41255</v>
      </c>
      <c r="S17092" s="319" t="s">
        <v>350</v>
      </c>
    </row>
    <row r="17093" spans="18:19" x14ac:dyDescent="0.2">
      <c r="R17093" s="334">
        <v>41256</v>
      </c>
      <c r="S17093" s="319" t="s">
        <v>351</v>
      </c>
    </row>
    <row r="17094" spans="18:19" x14ac:dyDescent="0.2">
      <c r="R17094" s="334">
        <v>41257</v>
      </c>
      <c r="S17094" s="319" t="s">
        <v>350</v>
      </c>
    </row>
    <row r="17095" spans="18:19" x14ac:dyDescent="0.2">
      <c r="R17095" s="334">
        <v>41260</v>
      </c>
      <c r="S17095" s="319" t="s">
        <v>350</v>
      </c>
    </row>
    <row r="17096" spans="18:19" x14ac:dyDescent="0.2">
      <c r="R17096" s="334">
        <v>41262</v>
      </c>
      <c r="S17096" s="319" t="s">
        <v>351</v>
      </c>
    </row>
    <row r="17097" spans="18:19" x14ac:dyDescent="0.2">
      <c r="R17097" s="334">
        <v>41263</v>
      </c>
      <c r="S17097" s="319" t="s">
        <v>350</v>
      </c>
    </row>
    <row r="17098" spans="18:19" x14ac:dyDescent="0.2">
      <c r="R17098" s="334">
        <v>41264</v>
      </c>
      <c r="S17098" s="319" t="s">
        <v>350</v>
      </c>
    </row>
    <row r="17099" spans="18:19" x14ac:dyDescent="0.2">
      <c r="R17099" s="334">
        <v>41265</v>
      </c>
      <c r="S17099" s="319" t="s">
        <v>350</v>
      </c>
    </row>
    <row r="17100" spans="18:19" x14ac:dyDescent="0.2">
      <c r="R17100" s="334">
        <v>41267</v>
      </c>
      <c r="S17100" s="319" t="s">
        <v>351</v>
      </c>
    </row>
    <row r="17101" spans="18:19" x14ac:dyDescent="0.2">
      <c r="R17101" s="334">
        <v>41268</v>
      </c>
      <c r="S17101" s="319" t="s">
        <v>351</v>
      </c>
    </row>
    <row r="17102" spans="18:19" x14ac:dyDescent="0.2">
      <c r="R17102" s="334">
        <v>41271</v>
      </c>
      <c r="S17102" s="319" t="s">
        <v>350</v>
      </c>
    </row>
    <row r="17103" spans="18:19" x14ac:dyDescent="0.2">
      <c r="R17103" s="334">
        <v>41274</v>
      </c>
      <c r="S17103" s="319" t="s">
        <v>351</v>
      </c>
    </row>
    <row r="17104" spans="18:19" x14ac:dyDescent="0.2">
      <c r="R17104" s="334">
        <v>41301</v>
      </c>
      <c r="S17104" s="319" t="s">
        <v>350</v>
      </c>
    </row>
    <row r="17105" spans="18:19" x14ac:dyDescent="0.2">
      <c r="R17105" s="334">
        <v>41307</v>
      </c>
      <c r="S17105" s="319" t="s">
        <v>350</v>
      </c>
    </row>
    <row r="17106" spans="18:19" x14ac:dyDescent="0.2">
      <c r="R17106" s="334">
        <v>41310</v>
      </c>
      <c r="S17106" s="319" t="s">
        <v>351</v>
      </c>
    </row>
    <row r="17107" spans="18:19" x14ac:dyDescent="0.2">
      <c r="R17107" s="334">
        <v>41311</v>
      </c>
      <c r="S17107" s="319" t="s">
        <v>350</v>
      </c>
    </row>
    <row r="17108" spans="18:19" x14ac:dyDescent="0.2">
      <c r="R17108" s="334">
        <v>41313</v>
      </c>
      <c r="S17108" s="319" t="s">
        <v>350</v>
      </c>
    </row>
    <row r="17109" spans="18:19" x14ac:dyDescent="0.2">
      <c r="R17109" s="334">
        <v>41314</v>
      </c>
      <c r="S17109" s="319" t="s">
        <v>350</v>
      </c>
    </row>
    <row r="17110" spans="18:19" x14ac:dyDescent="0.2">
      <c r="R17110" s="334">
        <v>41317</v>
      </c>
      <c r="S17110" s="319" t="s">
        <v>351</v>
      </c>
    </row>
    <row r="17111" spans="18:19" x14ac:dyDescent="0.2">
      <c r="R17111" s="334">
        <v>41332</v>
      </c>
      <c r="S17111" s="319" t="s">
        <v>350</v>
      </c>
    </row>
    <row r="17112" spans="18:19" x14ac:dyDescent="0.2">
      <c r="R17112" s="334">
        <v>41333</v>
      </c>
      <c r="S17112" s="319" t="s">
        <v>350</v>
      </c>
    </row>
    <row r="17113" spans="18:19" x14ac:dyDescent="0.2">
      <c r="R17113" s="334">
        <v>41338</v>
      </c>
      <c r="S17113" s="319" t="s">
        <v>350</v>
      </c>
    </row>
    <row r="17114" spans="18:19" x14ac:dyDescent="0.2">
      <c r="R17114" s="334">
        <v>41339</v>
      </c>
      <c r="S17114" s="319" t="s">
        <v>351</v>
      </c>
    </row>
    <row r="17115" spans="18:19" x14ac:dyDescent="0.2">
      <c r="R17115" s="334">
        <v>41347</v>
      </c>
      <c r="S17115" s="319" t="s">
        <v>350</v>
      </c>
    </row>
    <row r="17116" spans="18:19" x14ac:dyDescent="0.2">
      <c r="R17116" s="334">
        <v>41348</v>
      </c>
      <c r="S17116" s="319" t="s">
        <v>351</v>
      </c>
    </row>
    <row r="17117" spans="18:19" x14ac:dyDescent="0.2">
      <c r="R17117" s="334">
        <v>41351</v>
      </c>
      <c r="S17117" s="319" t="s">
        <v>350</v>
      </c>
    </row>
    <row r="17118" spans="18:19" x14ac:dyDescent="0.2">
      <c r="R17118" s="334">
        <v>41352</v>
      </c>
      <c r="S17118" s="319" t="s">
        <v>350</v>
      </c>
    </row>
    <row r="17119" spans="18:19" x14ac:dyDescent="0.2">
      <c r="R17119" s="334">
        <v>41360</v>
      </c>
      <c r="S17119" s="319" t="s">
        <v>350</v>
      </c>
    </row>
    <row r="17120" spans="18:19" x14ac:dyDescent="0.2">
      <c r="R17120" s="334">
        <v>41362</v>
      </c>
      <c r="S17120" s="319" t="s">
        <v>350</v>
      </c>
    </row>
    <row r="17121" spans="18:19" x14ac:dyDescent="0.2">
      <c r="R17121" s="334">
        <v>41364</v>
      </c>
      <c r="S17121" s="319" t="s">
        <v>350</v>
      </c>
    </row>
    <row r="17122" spans="18:19" x14ac:dyDescent="0.2">
      <c r="R17122" s="334">
        <v>41365</v>
      </c>
      <c r="S17122" s="319" t="s">
        <v>350</v>
      </c>
    </row>
    <row r="17123" spans="18:19" x14ac:dyDescent="0.2">
      <c r="R17123" s="334">
        <v>41366</v>
      </c>
      <c r="S17123" s="319" t="s">
        <v>351</v>
      </c>
    </row>
    <row r="17124" spans="18:19" x14ac:dyDescent="0.2">
      <c r="R17124" s="334">
        <v>41367</v>
      </c>
      <c r="S17124" s="319" t="s">
        <v>351</v>
      </c>
    </row>
    <row r="17125" spans="18:19" x14ac:dyDescent="0.2">
      <c r="R17125" s="334">
        <v>41368</v>
      </c>
      <c r="S17125" s="319" t="s">
        <v>350</v>
      </c>
    </row>
    <row r="17126" spans="18:19" x14ac:dyDescent="0.2">
      <c r="R17126" s="334">
        <v>41385</v>
      </c>
      <c r="S17126" s="319" t="s">
        <v>350</v>
      </c>
    </row>
    <row r="17127" spans="18:19" x14ac:dyDescent="0.2">
      <c r="R17127" s="334">
        <v>41386</v>
      </c>
      <c r="S17127" s="319" t="s">
        <v>350</v>
      </c>
    </row>
    <row r="17128" spans="18:19" x14ac:dyDescent="0.2">
      <c r="R17128" s="334">
        <v>41390</v>
      </c>
      <c r="S17128" s="319" t="s">
        <v>351</v>
      </c>
    </row>
    <row r="17129" spans="18:19" x14ac:dyDescent="0.2">
      <c r="R17129" s="334">
        <v>41397</v>
      </c>
      <c r="S17129" s="319" t="s">
        <v>350</v>
      </c>
    </row>
    <row r="17130" spans="18:19" x14ac:dyDescent="0.2">
      <c r="R17130" s="334">
        <v>41408</v>
      </c>
      <c r="S17130" s="319" t="s">
        <v>350</v>
      </c>
    </row>
    <row r="17131" spans="18:19" x14ac:dyDescent="0.2">
      <c r="R17131" s="334">
        <v>41413</v>
      </c>
      <c r="S17131" s="319" t="s">
        <v>350</v>
      </c>
    </row>
    <row r="17132" spans="18:19" x14ac:dyDescent="0.2">
      <c r="R17132" s="334">
        <v>41421</v>
      </c>
      <c r="S17132" s="319" t="s">
        <v>350</v>
      </c>
    </row>
    <row r="17133" spans="18:19" x14ac:dyDescent="0.2">
      <c r="R17133" s="334">
        <v>41425</v>
      </c>
      <c r="S17133" s="319" t="s">
        <v>350</v>
      </c>
    </row>
    <row r="17134" spans="18:19" x14ac:dyDescent="0.2">
      <c r="R17134" s="334">
        <v>41426</v>
      </c>
      <c r="S17134" s="319" t="s">
        <v>351</v>
      </c>
    </row>
    <row r="17135" spans="18:19" x14ac:dyDescent="0.2">
      <c r="R17135" s="334">
        <v>41451</v>
      </c>
      <c r="S17135" s="319" t="s">
        <v>350</v>
      </c>
    </row>
    <row r="17136" spans="18:19" x14ac:dyDescent="0.2">
      <c r="R17136" s="334">
        <v>41459</v>
      </c>
      <c r="S17136" s="319" t="s">
        <v>350</v>
      </c>
    </row>
    <row r="17137" spans="18:19" x14ac:dyDescent="0.2">
      <c r="R17137" s="334">
        <v>41464</v>
      </c>
      <c r="S17137" s="319" t="s">
        <v>350</v>
      </c>
    </row>
    <row r="17138" spans="18:19" x14ac:dyDescent="0.2">
      <c r="R17138" s="334">
        <v>41465</v>
      </c>
      <c r="S17138" s="319" t="s">
        <v>350</v>
      </c>
    </row>
    <row r="17139" spans="18:19" x14ac:dyDescent="0.2">
      <c r="R17139" s="334">
        <v>41472</v>
      </c>
      <c r="S17139" s="319" t="s">
        <v>350</v>
      </c>
    </row>
    <row r="17140" spans="18:19" x14ac:dyDescent="0.2">
      <c r="R17140" s="334">
        <v>41477</v>
      </c>
      <c r="S17140" s="319" t="s">
        <v>351</v>
      </c>
    </row>
    <row r="17141" spans="18:19" x14ac:dyDescent="0.2">
      <c r="R17141" s="334">
        <v>41501</v>
      </c>
      <c r="S17141" s="319" t="s">
        <v>351</v>
      </c>
    </row>
    <row r="17142" spans="18:19" x14ac:dyDescent="0.2">
      <c r="R17142" s="334">
        <v>41502</v>
      </c>
      <c r="S17142" s="319" t="s">
        <v>351</v>
      </c>
    </row>
    <row r="17143" spans="18:19" x14ac:dyDescent="0.2">
      <c r="R17143" s="334">
        <v>41503</v>
      </c>
      <c r="S17143" s="319" t="s">
        <v>351</v>
      </c>
    </row>
    <row r="17144" spans="18:19" x14ac:dyDescent="0.2">
      <c r="R17144" s="334">
        <v>41512</v>
      </c>
      <c r="S17144" s="319" t="s">
        <v>351</v>
      </c>
    </row>
    <row r="17145" spans="18:19" x14ac:dyDescent="0.2">
      <c r="R17145" s="334">
        <v>41513</v>
      </c>
      <c r="S17145" s="319" t="s">
        <v>351</v>
      </c>
    </row>
    <row r="17146" spans="18:19" x14ac:dyDescent="0.2">
      <c r="R17146" s="334">
        <v>41514</v>
      </c>
      <c r="S17146" s="319" t="s">
        <v>351</v>
      </c>
    </row>
    <row r="17147" spans="18:19" x14ac:dyDescent="0.2">
      <c r="R17147" s="334">
        <v>41517</v>
      </c>
      <c r="S17147" s="319" t="s">
        <v>350</v>
      </c>
    </row>
    <row r="17148" spans="18:19" x14ac:dyDescent="0.2">
      <c r="R17148" s="334">
        <v>41519</v>
      </c>
      <c r="S17148" s="319" t="s">
        <v>351</v>
      </c>
    </row>
    <row r="17149" spans="18:19" x14ac:dyDescent="0.2">
      <c r="R17149" s="334">
        <v>41520</v>
      </c>
      <c r="S17149" s="319" t="s">
        <v>350</v>
      </c>
    </row>
    <row r="17150" spans="18:19" x14ac:dyDescent="0.2">
      <c r="R17150" s="334">
        <v>41522</v>
      </c>
      <c r="S17150" s="319" t="s">
        <v>350</v>
      </c>
    </row>
    <row r="17151" spans="18:19" x14ac:dyDescent="0.2">
      <c r="R17151" s="334">
        <v>41524</v>
      </c>
      <c r="S17151" s="319" t="s">
        <v>351</v>
      </c>
    </row>
    <row r="17152" spans="18:19" x14ac:dyDescent="0.2">
      <c r="R17152" s="334">
        <v>41526</v>
      </c>
      <c r="S17152" s="319" t="s">
        <v>351</v>
      </c>
    </row>
    <row r="17153" spans="18:19" x14ac:dyDescent="0.2">
      <c r="R17153" s="334">
        <v>41527</v>
      </c>
      <c r="S17153" s="319" t="s">
        <v>351</v>
      </c>
    </row>
    <row r="17154" spans="18:19" x14ac:dyDescent="0.2">
      <c r="R17154" s="334">
        <v>41528</v>
      </c>
      <c r="S17154" s="319" t="s">
        <v>351</v>
      </c>
    </row>
    <row r="17155" spans="18:19" x14ac:dyDescent="0.2">
      <c r="R17155" s="334">
        <v>41531</v>
      </c>
      <c r="S17155" s="319" t="s">
        <v>351</v>
      </c>
    </row>
    <row r="17156" spans="18:19" x14ac:dyDescent="0.2">
      <c r="R17156" s="334">
        <v>41534</v>
      </c>
      <c r="S17156" s="319" t="s">
        <v>350</v>
      </c>
    </row>
    <row r="17157" spans="18:19" x14ac:dyDescent="0.2">
      <c r="R17157" s="334">
        <v>41535</v>
      </c>
      <c r="S17157" s="319" t="s">
        <v>351</v>
      </c>
    </row>
    <row r="17158" spans="18:19" x14ac:dyDescent="0.2">
      <c r="R17158" s="334">
        <v>41537</v>
      </c>
      <c r="S17158" s="319" t="s">
        <v>350</v>
      </c>
    </row>
    <row r="17159" spans="18:19" x14ac:dyDescent="0.2">
      <c r="R17159" s="334">
        <v>41538</v>
      </c>
      <c r="S17159" s="319" t="s">
        <v>351</v>
      </c>
    </row>
    <row r="17160" spans="18:19" x14ac:dyDescent="0.2">
      <c r="R17160" s="334">
        <v>41539</v>
      </c>
      <c r="S17160" s="319" t="s">
        <v>351</v>
      </c>
    </row>
    <row r="17161" spans="18:19" x14ac:dyDescent="0.2">
      <c r="R17161" s="334">
        <v>41540</v>
      </c>
      <c r="S17161" s="319" t="s">
        <v>351</v>
      </c>
    </row>
    <row r="17162" spans="18:19" x14ac:dyDescent="0.2">
      <c r="R17162" s="334">
        <v>41542</v>
      </c>
      <c r="S17162" s="319" t="s">
        <v>350</v>
      </c>
    </row>
    <row r="17163" spans="18:19" x14ac:dyDescent="0.2">
      <c r="R17163" s="334">
        <v>41543</v>
      </c>
      <c r="S17163" s="319" t="s">
        <v>351</v>
      </c>
    </row>
    <row r="17164" spans="18:19" x14ac:dyDescent="0.2">
      <c r="R17164" s="334">
        <v>41544</v>
      </c>
      <c r="S17164" s="319" t="s">
        <v>351</v>
      </c>
    </row>
    <row r="17165" spans="18:19" x14ac:dyDescent="0.2">
      <c r="R17165" s="334">
        <v>41547</v>
      </c>
      <c r="S17165" s="319" t="s">
        <v>351</v>
      </c>
    </row>
    <row r="17166" spans="18:19" x14ac:dyDescent="0.2">
      <c r="R17166" s="334">
        <v>41548</v>
      </c>
      <c r="S17166" s="319" t="s">
        <v>350</v>
      </c>
    </row>
    <row r="17167" spans="18:19" x14ac:dyDescent="0.2">
      <c r="R17167" s="334">
        <v>41549</v>
      </c>
      <c r="S17167" s="319" t="s">
        <v>350</v>
      </c>
    </row>
    <row r="17168" spans="18:19" x14ac:dyDescent="0.2">
      <c r="R17168" s="334">
        <v>41553</v>
      </c>
      <c r="S17168" s="319" t="s">
        <v>350</v>
      </c>
    </row>
    <row r="17169" spans="18:19" x14ac:dyDescent="0.2">
      <c r="R17169" s="334">
        <v>41554</v>
      </c>
      <c r="S17169" s="319" t="s">
        <v>351</v>
      </c>
    </row>
    <row r="17170" spans="18:19" x14ac:dyDescent="0.2">
      <c r="R17170" s="334">
        <v>41555</v>
      </c>
      <c r="S17170" s="319" t="s">
        <v>351</v>
      </c>
    </row>
    <row r="17171" spans="18:19" x14ac:dyDescent="0.2">
      <c r="R17171" s="334">
        <v>41557</v>
      </c>
      <c r="S17171" s="319" t="s">
        <v>351</v>
      </c>
    </row>
    <row r="17172" spans="18:19" x14ac:dyDescent="0.2">
      <c r="R17172" s="334">
        <v>41558</v>
      </c>
      <c r="S17172" s="319" t="s">
        <v>351</v>
      </c>
    </row>
    <row r="17173" spans="18:19" x14ac:dyDescent="0.2">
      <c r="R17173" s="334">
        <v>41559</v>
      </c>
      <c r="S17173" s="319" t="s">
        <v>351</v>
      </c>
    </row>
    <row r="17174" spans="18:19" x14ac:dyDescent="0.2">
      <c r="R17174" s="334">
        <v>41560</v>
      </c>
      <c r="S17174" s="319" t="s">
        <v>351</v>
      </c>
    </row>
    <row r="17175" spans="18:19" x14ac:dyDescent="0.2">
      <c r="R17175" s="334">
        <v>41561</v>
      </c>
      <c r="S17175" s="319" t="s">
        <v>350</v>
      </c>
    </row>
    <row r="17176" spans="18:19" x14ac:dyDescent="0.2">
      <c r="R17176" s="334">
        <v>41562</v>
      </c>
      <c r="S17176" s="319" t="s">
        <v>351</v>
      </c>
    </row>
    <row r="17177" spans="18:19" x14ac:dyDescent="0.2">
      <c r="R17177" s="334">
        <v>41563</v>
      </c>
      <c r="S17177" s="319" t="s">
        <v>350</v>
      </c>
    </row>
    <row r="17178" spans="18:19" x14ac:dyDescent="0.2">
      <c r="R17178" s="334">
        <v>41564</v>
      </c>
      <c r="S17178" s="319" t="s">
        <v>351</v>
      </c>
    </row>
    <row r="17179" spans="18:19" x14ac:dyDescent="0.2">
      <c r="R17179" s="334">
        <v>41566</v>
      </c>
      <c r="S17179" s="319" t="s">
        <v>350</v>
      </c>
    </row>
    <row r="17180" spans="18:19" x14ac:dyDescent="0.2">
      <c r="R17180" s="334">
        <v>41567</v>
      </c>
      <c r="S17180" s="319" t="s">
        <v>351</v>
      </c>
    </row>
    <row r="17181" spans="18:19" x14ac:dyDescent="0.2">
      <c r="R17181" s="334">
        <v>41568</v>
      </c>
      <c r="S17181" s="319" t="s">
        <v>350</v>
      </c>
    </row>
    <row r="17182" spans="18:19" x14ac:dyDescent="0.2">
      <c r="R17182" s="334">
        <v>41571</v>
      </c>
      <c r="S17182" s="319" t="s">
        <v>351</v>
      </c>
    </row>
    <row r="17183" spans="18:19" x14ac:dyDescent="0.2">
      <c r="R17183" s="334">
        <v>41572</v>
      </c>
      <c r="S17183" s="319" t="s">
        <v>351</v>
      </c>
    </row>
    <row r="17184" spans="18:19" x14ac:dyDescent="0.2">
      <c r="R17184" s="334">
        <v>41601</v>
      </c>
      <c r="S17184" s="319" t="s">
        <v>351</v>
      </c>
    </row>
    <row r="17185" spans="18:19" x14ac:dyDescent="0.2">
      <c r="R17185" s="334">
        <v>41602</v>
      </c>
      <c r="S17185" s="319" t="s">
        <v>351</v>
      </c>
    </row>
    <row r="17186" spans="18:19" x14ac:dyDescent="0.2">
      <c r="R17186" s="334">
        <v>41603</v>
      </c>
      <c r="S17186" s="319" t="s">
        <v>351</v>
      </c>
    </row>
    <row r="17187" spans="18:19" x14ac:dyDescent="0.2">
      <c r="R17187" s="334">
        <v>41604</v>
      </c>
      <c r="S17187" s="319" t="s">
        <v>351</v>
      </c>
    </row>
    <row r="17188" spans="18:19" x14ac:dyDescent="0.2">
      <c r="R17188" s="334">
        <v>41605</v>
      </c>
      <c r="S17188" s="319" t="s">
        <v>351</v>
      </c>
    </row>
    <row r="17189" spans="18:19" x14ac:dyDescent="0.2">
      <c r="R17189" s="334">
        <v>41606</v>
      </c>
      <c r="S17189" s="319" t="s">
        <v>351</v>
      </c>
    </row>
    <row r="17190" spans="18:19" x14ac:dyDescent="0.2">
      <c r="R17190" s="334">
        <v>41607</v>
      </c>
      <c r="S17190" s="319" t="s">
        <v>350</v>
      </c>
    </row>
    <row r="17191" spans="18:19" x14ac:dyDescent="0.2">
      <c r="R17191" s="334">
        <v>41612</v>
      </c>
      <c r="S17191" s="319" t="s">
        <v>351</v>
      </c>
    </row>
    <row r="17192" spans="18:19" x14ac:dyDescent="0.2">
      <c r="R17192" s="334">
        <v>41615</v>
      </c>
      <c r="S17192" s="319" t="s">
        <v>351</v>
      </c>
    </row>
    <row r="17193" spans="18:19" x14ac:dyDescent="0.2">
      <c r="R17193" s="334">
        <v>41616</v>
      </c>
      <c r="S17193" s="319" t="s">
        <v>351</v>
      </c>
    </row>
    <row r="17194" spans="18:19" x14ac:dyDescent="0.2">
      <c r="R17194" s="334">
        <v>41619</v>
      </c>
      <c r="S17194" s="319" t="s">
        <v>351</v>
      </c>
    </row>
    <row r="17195" spans="18:19" x14ac:dyDescent="0.2">
      <c r="R17195" s="334">
        <v>41621</v>
      </c>
      <c r="S17195" s="319" t="s">
        <v>351</v>
      </c>
    </row>
    <row r="17196" spans="18:19" x14ac:dyDescent="0.2">
      <c r="R17196" s="334">
        <v>41622</v>
      </c>
      <c r="S17196" s="319" t="s">
        <v>351</v>
      </c>
    </row>
    <row r="17197" spans="18:19" x14ac:dyDescent="0.2">
      <c r="R17197" s="334">
        <v>41630</v>
      </c>
      <c r="S17197" s="319" t="s">
        <v>350</v>
      </c>
    </row>
    <row r="17198" spans="18:19" x14ac:dyDescent="0.2">
      <c r="R17198" s="334">
        <v>41631</v>
      </c>
      <c r="S17198" s="319" t="s">
        <v>351</v>
      </c>
    </row>
    <row r="17199" spans="18:19" x14ac:dyDescent="0.2">
      <c r="R17199" s="334">
        <v>41632</v>
      </c>
      <c r="S17199" s="319" t="s">
        <v>350</v>
      </c>
    </row>
    <row r="17200" spans="18:19" x14ac:dyDescent="0.2">
      <c r="R17200" s="334">
        <v>41635</v>
      </c>
      <c r="S17200" s="319" t="s">
        <v>351</v>
      </c>
    </row>
    <row r="17201" spans="18:19" x14ac:dyDescent="0.2">
      <c r="R17201" s="334">
        <v>41636</v>
      </c>
      <c r="S17201" s="319" t="s">
        <v>351</v>
      </c>
    </row>
    <row r="17202" spans="18:19" x14ac:dyDescent="0.2">
      <c r="R17202" s="334">
        <v>41640</v>
      </c>
      <c r="S17202" s="319" t="s">
        <v>350</v>
      </c>
    </row>
    <row r="17203" spans="18:19" x14ac:dyDescent="0.2">
      <c r="R17203" s="334">
        <v>41642</v>
      </c>
      <c r="S17203" s="319" t="s">
        <v>351</v>
      </c>
    </row>
    <row r="17204" spans="18:19" x14ac:dyDescent="0.2">
      <c r="R17204" s="334">
        <v>41643</v>
      </c>
      <c r="S17204" s="319" t="s">
        <v>351</v>
      </c>
    </row>
    <row r="17205" spans="18:19" x14ac:dyDescent="0.2">
      <c r="R17205" s="334">
        <v>41645</v>
      </c>
      <c r="S17205" s="319" t="s">
        <v>351</v>
      </c>
    </row>
    <row r="17206" spans="18:19" x14ac:dyDescent="0.2">
      <c r="R17206" s="334">
        <v>41647</v>
      </c>
      <c r="S17206" s="319" t="s">
        <v>351</v>
      </c>
    </row>
    <row r="17207" spans="18:19" x14ac:dyDescent="0.2">
      <c r="R17207" s="334">
        <v>41649</v>
      </c>
      <c r="S17207" s="319" t="s">
        <v>351</v>
      </c>
    </row>
    <row r="17208" spans="18:19" x14ac:dyDescent="0.2">
      <c r="R17208" s="334">
        <v>41650</v>
      </c>
      <c r="S17208" s="319" t="s">
        <v>351</v>
      </c>
    </row>
    <row r="17209" spans="18:19" x14ac:dyDescent="0.2">
      <c r="R17209" s="334">
        <v>41651</v>
      </c>
      <c r="S17209" s="319" t="s">
        <v>351</v>
      </c>
    </row>
    <row r="17210" spans="18:19" x14ac:dyDescent="0.2">
      <c r="R17210" s="334">
        <v>41653</v>
      </c>
      <c r="S17210" s="319" t="s">
        <v>350</v>
      </c>
    </row>
    <row r="17211" spans="18:19" x14ac:dyDescent="0.2">
      <c r="R17211" s="334">
        <v>41655</v>
      </c>
      <c r="S17211" s="319" t="s">
        <v>351</v>
      </c>
    </row>
    <row r="17212" spans="18:19" x14ac:dyDescent="0.2">
      <c r="R17212" s="334">
        <v>41659</v>
      </c>
      <c r="S17212" s="319" t="s">
        <v>351</v>
      </c>
    </row>
    <row r="17213" spans="18:19" x14ac:dyDescent="0.2">
      <c r="R17213" s="334">
        <v>41660</v>
      </c>
      <c r="S17213" s="319" t="s">
        <v>351</v>
      </c>
    </row>
    <row r="17214" spans="18:19" x14ac:dyDescent="0.2">
      <c r="R17214" s="334">
        <v>41663</v>
      </c>
      <c r="S17214" s="319" t="s">
        <v>351</v>
      </c>
    </row>
    <row r="17215" spans="18:19" x14ac:dyDescent="0.2">
      <c r="R17215" s="334">
        <v>41666</v>
      </c>
      <c r="S17215" s="319" t="s">
        <v>351</v>
      </c>
    </row>
    <row r="17216" spans="18:19" x14ac:dyDescent="0.2">
      <c r="R17216" s="334">
        <v>41667</v>
      </c>
      <c r="S17216" s="319" t="s">
        <v>351</v>
      </c>
    </row>
    <row r="17217" spans="18:19" x14ac:dyDescent="0.2">
      <c r="R17217" s="334">
        <v>41669</v>
      </c>
      <c r="S17217" s="319" t="s">
        <v>351</v>
      </c>
    </row>
    <row r="17218" spans="18:19" x14ac:dyDescent="0.2">
      <c r="R17218" s="334">
        <v>41701</v>
      </c>
      <c r="S17218" s="319" t="s">
        <v>351</v>
      </c>
    </row>
    <row r="17219" spans="18:19" x14ac:dyDescent="0.2">
      <c r="R17219" s="334">
        <v>41702</v>
      </c>
      <c r="S17219" s="319" t="s">
        <v>351</v>
      </c>
    </row>
    <row r="17220" spans="18:19" x14ac:dyDescent="0.2">
      <c r="R17220" s="334">
        <v>41712</v>
      </c>
      <c r="S17220" s="319" t="s">
        <v>351</v>
      </c>
    </row>
    <row r="17221" spans="18:19" x14ac:dyDescent="0.2">
      <c r="R17221" s="334">
        <v>41713</v>
      </c>
      <c r="S17221" s="319" t="s">
        <v>351</v>
      </c>
    </row>
    <row r="17222" spans="18:19" x14ac:dyDescent="0.2">
      <c r="R17222" s="334">
        <v>41714</v>
      </c>
      <c r="S17222" s="319" t="s">
        <v>351</v>
      </c>
    </row>
    <row r="17223" spans="18:19" x14ac:dyDescent="0.2">
      <c r="R17223" s="334">
        <v>41719</v>
      </c>
      <c r="S17223" s="319" t="s">
        <v>351</v>
      </c>
    </row>
    <row r="17224" spans="18:19" x14ac:dyDescent="0.2">
      <c r="R17224" s="334">
        <v>41721</v>
      </c>
      <c r="S17224" s="319" t="s">
        <v>351</v>
      </c>
    </row>
    <row r="17225" spans="18:19" x14ac:dyDescent="0.2">
      <c r="R17225" s="334">
        <v>41722</v>
      </c>
      <c r="S17225" s="319" t="s">
        <v>351</v>
      </c>
    </row>
    <row r="17226" spans="18:19" x14ac:dyDescent="0.2">
      <c r="R17226" s="334">
        <v>41723</v>
      </c>
      <c r="S17226" s="319" t="s">
        <v>351</v>
      </c>
    </row>
    <row r="17227" spans="18:19" x14ac:dyDescent="0.2">
      <c r="R17227" s="334">
        <v>41725</v>
      </c>
      <c r="S17227" s="319" t="s">
        <v>351</v>
      </c>
    </row>
    <row r="17228" spans="18:19" x14ac:dyDescent="0.2">
      <c r="R17228" s="334">
        <v>41727</v>
      </c>
      <c r="S17228" s="319" t="s">
        <v>351</v>
      </c>
    </row>
    <row r="17229" spans="18:19" x14ac:dyDescent="0.2">
      <c r="R17229" s="334">
        <v>41729</v>
      </c>
      <c r="S17229" s="319" t="s">
        <v>351</v>
      </c>
    </row>
    <row r="17230" spans="18:19" x14ac:dyDescent="0.2">
      <c r="R17230" s="334">
        <v>41731</v>
      </c>
      <c r="S17230" s="319" t="s">
        <v>351</v>
      </c>
    </row>
    <row r="17231" spans="18:19" x14ac:dyDescent="0.2">
      <c r="R17231" s="334">
        <v>41735</v>
      </c>
      <c r="S17231" s="319" t="s">
        <v>351</v>
      </c>
    </row>
    <row r="17232" spans="18:19" x14ac:dyDescent="0.2">
      <c r="R17232" s="334">
        <v>41736</v>
      </c>
      <c r="S17232" s="319" t="s">
        <v>351</v>
      </c>
    </row>
    <row r="17233" spans="18:19" x14ac:dyDescent="0.2">
      <c r="R17233" s="334">
        <v>41739</v>
      </c>
      <c r="S17233" s="319" t="s">
        <v>351</v>
      </c>
    </row>
    <row r="17234" spans="18:19" x14ac:dyDescent="0.2">
      <c r="R17234" s="334">
        <v>41740</v>
      </c>
      <c r="S17234" s="319" t="s">
        <v>351</v>
      </c>
    </row>
    <row r="17235" spans="18:19" x14ac:dyDescent="0.2">
      <c r="R17235" s="334">
        <v>41743</v>
      </c>
      <c r="S17235" s="319" t="s">
        <v>351</v>
      </c>
    </row>
    <row r="17236" spans="18:19" x14ac:dyDescent="0.2">
      <c r="R17236" s="334">
        <v>41745</v>
      </c>
      <c r="S17236" s="319" t="s">
        <v>351</v>
      </c>
    </row>
    <row r="17237" spans="18:19" x14ac:dyDescent="0.2">
      <c r="R17237" s="334">
        <v>41746</v>
      </c>
      <c r="S17237" s="319" t="s">
        <v>351</v>
      </c>
    </row>
    <row r="17238" spans="18:19" x14ac:dyDescent="0.2">
      <c r="R17238" s="334">
        <v>41747</v>
      </c>
      <c r="S17238" s="319" t="s">
        <v>351</v>
      </c>
    </row>
    <row r="17239" spans="18:19" x14ac:dyDescent="0.2">
      <c r="R17239" s="334">
        <v>41749</v>
      </c>
      <c r="S17239" s="319" t="s">
        <v>351</v>
      </c>
    </row>
    <row r="17240" spans="18:19" x14ac:dyDescent="0.2">
      <c r="R17240" s="334">
        <v>41751</v>
      </c>
      <c r="S17240" s="319" t="s">
        <v>351</v>
      </c>
    </row>
    <row r="17241" spans="18:19" x14ac:dyDescent="0.2">
      <c r="R17241" s="334">
        <v>41754</v>
      </c>
      <c r="S17241" s="319" t="s">
        <v>351</v>
      </c>
    </row>
    <row r="17242" spans="18:19" x14ac:dyDescent="0.2">
      <c r="R17242" s="334">
        <v>41759</v>
      </c>
      <c r="S17242" s="319" t="s">
        <v>351</v>
      </c>
    </row>
    <row r="17243" spans="18:19" x14ac:dyDescent="0.2">
      <c r="R17243" s="334">
        <v>41760</v>
      </c>
      <c r="S17243" s="319" t="s">
        <v>351</v>
      </c>
    </row>
    <row r="17244" spans="18:19" x14ac:dyDescent="0.2">
      <c r="R17244" s="334">
        <v>41762</v>
      </c>
      <c r="S17244" s="319" t="s">
        <v>351</v>
      </c>
    </row>
    <row r="17245" spans="18:19" x14ac:dyDescent="0.2">
      <c r="R17245" s="334">
        <v>41763</v>
      </c>
      <c r="S17245" s="319" t="s">
        <v>351</v>
      </c>
    </row>
    <row r="17246" spans="18:19" x14ac:dyDescent="0.2">
      <c r="R17246" s="334">
        <v>41764</v>
      </c>
      <c r="S17246" s="319" t="s">
        <v>351</v>
      </c>
    </row>
    <row r="17247" spans="18:19" x14ac:dyDescent="0.2">
      <c r="R17247" s="334">
        <v>41766</v>
      </c>
      <c r="S17247" s="319" t="s">
        <v>351</v>
      </c>
    </row>
    <row r="17248" spans="18:19" x14ac:dyDescent="0.2">
      <c r="R17248" s="334">
        <v>41772</v>
      </c>
      <c r="S17248" s="319" t="s">
        <v>351</v>
      </c>
    </row>
    <row r="17249" spans="18:19" x14ac:dyDescent="0.2">
      <c r="R17249" s="334">
        <v>41773</v>
      </c>
      <c r="S17249" s="319" t="s">
        <v>351</v>
      </c>
    </row>
    <row r="17250" spans="18:19" x14ac:dyDescent="0.2">
      <c r="R17250" s="334">
        <v>41774</v>
      </c>
      <c r="S17250" s="319" t="s">
        <v>351</v>
      </c>
    </row>
    <row r="17251" spans="18:19" x14ac:dyDescent="0.2">
      <c r="R17251" s="334">
        <v>41775</v>
      </c>
      <c r="S17251" s="319" t="s">
        <v>351</v>
      </c>
    </row>
    <row r="17252" spans="18:19" x14ac:dyDescent="0.2">
      <c r="R17252" s="334">
        <v>41776</v>
      </c>
      <c r="S17252" s="319" t="s">
        <v>351</v>
      </c>
    </row>
    <row r="17253" spans="18:19" x14ac:dyDescent="0.2">
      <c r="R17253" s="334">
        <v>41777</v>
      </c>
      <c r="S17253" s="319" t="s">
        <v>351</v>
      </c>
    </row>
    <row r="17254" spans="18:19" x14ac:dyDescent="0.2">
      <c r="R17254" s="334">
        <v>41778</v>
      </c>
      <c r="S17254" s="319" t="s">
        <v>351</v>
      </c>
    </row>
    <row r="17255" spans="18:19" x14ac:dyDescent="0.2">
      <c r="R17255" s="334">
        <v>41804</v>
      </c>
      <c r="S17255" s="319" t="s">
        <v>351</v>
      </c>
    </row>
    <row r="17256" spans="18:19" x14ac:dyDescent="0.2">
      <c r="R17256" s="334">
        <v>41810</v>
      </c>
      <c r="S17256" s="319" t="s">
        <v>351</v>
      </c>
    </row>
    <row r="17257" spans="18:19" x14ac:dyDescent="0.2">
      <c r="R17257" s="334">
        <v>41812</v>
      </c>
      <c r="S17257" s="319" t="s">
        <v>351</v>
      </c>
    </row>
    <row r="17258" spans="18:19" x14ac:dyDescent="0.2">
      <c r="R17258" s="334">
        <v>41815</v>
      </c>
      <c r="S17258" s="319" t="s">
        <v>351</v>
      </c>
    </row>
    <row r="17259" spans="18:19" x14ac:dyDescent="0.2">
      <c r="R17259" s="334">
        <v>41817</v>
      </c>
      <c r="S17259" s="319" t="s">
        <v>351</v>
      </c>
    </row>
    <row r="17260" spans="18:19" x14ac:dyDescent="0.2">
      <c r="R17260" s="334">
        <v>41819</v>
      </c>
      <c r="S17260" s="319" t="s">
        <v>350</v>
      </c>
    </row>
    <row r="17261" spans="18:19" x14ac:dyDescent="0.2">
      <c r="R17261" s="334">
        <v>41821</v>
      </c>
      <c r="S17261" s="319" t="s">
        <v>351</v>
      </c>
    </row>
    <row r="17262" spans="18:19" x14ac:dyDescent="0.2">
      <c r="R17262" s="334">
        <v>41822</v>
      </c>
      <c r="S17262" s="319" t="s">
        <v>351</v>
      </c>
    </row>
    <row r="17263" spans="18:19" x14ac:dyDescent="0.2">
      <c r="R17263" s="334">
        <v>41824</v>
      </c>
      <c r="S17263" s="319" t="s">
        <v>351</v>
      </c>
    </row>
    <row r="17264" spans="18:19" x14ac:dyDescent="0.2">
      <c r="R17264" s="334">
        <v>41825</v>
      </c>
      <c r="S17264" s="319" t="s">
        <v>351</v>
      </c>
    </row>
    <row r="17265" spans="18:19" x14ac:dyDescent="0.2">
      <c r="R17265" s="334">
        <v>41826</v>
      </c>
      <c r="S17265" s="319" t="s">
        <v>351</v>
      </c>
    </row>
    <row r="17266" spans="18:19" x14ac:dyDescent="0.2">
      <c r="R17266" s="334">
        <v>41828</v>
      </c>
      <c r="S17266" s="319" t="s">
        <v>351</v>
      </c>
    </row>
    <row r="17267" spans="18:19" x14ac:dyDescent="0.2">
      <c r="R17267" s="334">
        <v>41831</v>
      </c>
      <c r="S17267" s="319" t="s">
        <v>351</v>
      </c>
    </row>
    <row r="17268" spans="18:19" x14ac:dyDescent="0.2">
      <c r="R17268" s="334">
        <v>41832</v>
      </c>
      <c r="S17268" s="319" t="s">
        <v>351</v>
      </c>
    </row>
    <row r="17269" spans="18:19" x14ac:dyDescent="0.2">
      <c r="R17269" s="334">
        <v>41833</v>
      </c>
      <c r="S17269" s="319" t="s">
        <v>350</v>
      </c>
    </row>
    <row r="17270" spans="18:19" x14ac:dyDescent="0.2">
      <c r="R17270" s="334">
        <v>41834</v>
      </c>
      <c r="S17270" s="319" t="s">
        <v>351</v>
      </c>
    </row>
    <row r="17271" spans="18:19" x14ac:dyDescent="0.2">
      <c r="R17271" s="334">
        <v>41835</v>
      </c>
      <c r="S17271" s="319" t="s">
        <v>351</v>
      </c>
    </row>
    <row r="17272" spans="18:19" x14ac:dyDescent="0.2">
      <c r="R17272" s="334">
        <v>41836</v>
      </c>
      <c r="S17272" s="319" t="s">
        <v>351</v>
      </c>
    </row>
    <row r="17273" spans="18:19" x14ac:dyDescent="0.2">
      <c r="R17273" s="334">
        <v>41837</v>
      </c>
      <c r="S17273" s="319" t="s">
        <v>350</v>
      </c>
    </row>
    <row r="17274" spans="18:19" x14ac:dyDescent="0.2">
      <c r="R17274" s="334">
        <v>41838</v>
      </c>
      <c r="S17274" s="319" t="s">
        <v>351</v>
      </c>
    </row>
    <row r="17275" spans="18:19" x14ac:dyDescent="0.2">
      <c r="R17275" s="334">
        <v>41839</v>
      </c>
      <c r="S17275" s="319" t="s">
        <v>351</v>
      </c>
    </row>
    <row r="17276" spans="18:19" x14ac:dyDescent="0.2">
      <c r="R17276" s="334">
        <v>41840</v>
      </c>
      <c r="S17276" s="319" t="s">
        <v>351</v>
      </c>
    </row>
    <row r="17277" spans="18:19" x14ac:dyDescent="0.2">
      <c r="R17277" s="334">
        <v>41843</v>
      </c>
      <c r="S17277" s="319" t="s">
        <v>351</v>
      </c>
    </row>
    <row r="17278" spans="18:19" x14ac:dyDescent="0.2">
      <c r="R17278" s="334">
        <v>41844</v>
      </c>
      <c r="S17278" s="319" t="s">
        <v>351</v>
      </c>
    </row>
    <row r="17279" spans="18:19" x14ac:dyDescent="0.2">
      <c r="R17279" s="334">
        <v>41845</v>
      </c>
      <c r="S17279" s="319" t="s">
        <v>351</v>
      </c>
    </row>
    <row r="17280" spans="18:19" x14ac:dyDescent="0.2">
      <c r="R17280" s="334">
        <v>41847</v>
      </c>
      <c r="S17280" s="319" t="s">
        <v>351</v>
      </c>
    </row>
    <row r="17281" spans="18:19" x14ac:dyDescent="0.2">
      <c r="R17281" s="334">
        <v>41848</v>
      </c>
      <c r="S17281" s="319" t="s">
        <v>351</v>
      </c>
    </row>
    <row r="17282" spans="18:19" x14ac:dyDescent="0.2">
      <c r="R17282" s="334">
        <v>41849</v>
      </c>
      <c r="S17282" s="319" t="s">
        <v>351</v>
      </c>
    </row>
    <row r="17283" spans="18:19" x14ac:dyDescent="0.2">
      <c r="R17283" s="334">
        <v>41855</v>
      </c>
      <c r="S17283" s="319" t="s">
        <v>351</v>
      </c>
    </row>
    <row r="17284" spans="18:19" x14ac:dyDescent="0.2">
      <c r="R17284" s="334">
        <v>41858</v>
      </c>
      <c r="S17284" s="319" t="s">
        <v>350</v>
      </c>
    </row>
    <row r="17285" spans="18:19" x14ac:dyDescent="0.2">
      <c r="R17285" s="334">
        <v>41859</v>
      </c>
      <c r="S17285" s="319" t="s">
        <v>351</v>
      </c>
    </row>
    <row r="17286" spans="18:19" x14ac:dyDescent="0.2">
      <c r="R17286" s="334">
        <v>41861</v>
      </c>
      <c r="S17286" s="319" t="s">
        <v>351</v>
      </c>
    </row>
    <row r="17287" spans="18:19" x14ac:dyDescent="0.2">
      <c r="R17287" s="334">
        <v>41862</v>
      </c>
      <c r="S17287" s="319" t="s">
        <v>351</v>
      </c>
    </row>
    <row r="17288" spans="18:19" x14ac:dyDescent="0.2">
      <c r="R17288" s="334">
        <v>42001</v>
      </c>
      <c r="S17288" s="319" t="s">
        <v>350</v>
      </c>
    </row>
    <row r="17289" spans="18:19" x14ac:dyDescent="0.2">
      <c r="R17289" s="334">
        <v>42002</v>
      </c>
      <c r="S17289" s="319" t="s">
        <v>350</v>
      </c>
    </row>
    <row r="17290" spans="18:19" x14ac:dyDescent="0.2">
      <c r="R17290" s="334">
        <v>42003</v>
      </c>
      <c r="S17290" s="319" t="s">
        <v>350</v>
      </c>
    </row>
    <row r="17291" spans="18:19" x14ac:dyDescent="0.2">
      <c r="R17291" s="334">
        <v>42020</v>
      </c>
      <c r="S17291" s="319" t="s">
        <v>350</v>
      </c>
    </row>
    <row r="17292" spans="18:19" x14ac:dyDescent="0.2">
      <c r="R17292" s="334">
        <v>42021</v>
      </c>
      <c r="S17292" s="319" t="s">
        <v>350</v>
      </c>
    </row>
    <row r="17293" spans="18:19" x14ac:dyDescent="0.2">
      <c r="R17293" s="334">
        <v>42022</v>
      </c>
      <c r="S17293" s="319" t="s">
        <v>350</v>
      </c>
    </row>
    <row r="17294" spans="18:19" x14ac:dyDescent="0.2">
      <c r="R17294" s="334">
        <v>42023</v>
      </c>
      <c r="S17294" s="319" t="s">
        <v>350</v>
      </c>
    </row>
    <row r="17295" spans="18:19" x14ac:dyDescent="0.2">
      <c r="R17295" s="334">
        <v>42024</v>
      </c>
      <c r="S17295" s="319" t="s">
        <v>350</v>
      </c>
    </row>
    <row r="17296" spans="18:19" x14ac:dyDescent="0.2">
      <c r="R17296" s="334">
        <v>42025</v>
      </c>
      <c r="S17296" s="319" t="s">
        <v>350</v>
      </c>
    </row>
    <row r="17297" spans="18:19" x14ac:dyDescent="0.2">
      <c r="R17297" s="334">
        <v>42027</v>
      </c>
      <c r="S17297" s="319" t="s">
        <v>350</v>
      </c>
    </row>
    <row r="17298" spans="18:19" x14ac:dyDescent="0.2">
      <c r="R17298" s="334">
        <v>42028</v>
      </c>
      <c r="S17298" s="319" t="s">
        <v>350</v>
      </c>
    </row>
    <row r="17299" spans="18:19" x14ac:dyDescent="0.2">
      <c r="R17299" s="334">
        <v>42029</v>
      </c>
      <c r="S17299" s="319" t="s">
        <v>350</v>
      </c>
    </row>
    <row r="17300" spans="18:19" x14ac:dyDescent="0.2">
      <c r="R17300" s="334">
        <v>42031</v>
      </c>
      <c r="S17300" s="319" t="s">
        <v>350</v>
      </c>
    </row>
    <row r="17301" spans="18:19" x14ac:dyDescent="0.2">
      <c r="R17301" s="334">
        <v>42032</v>
      </c>
      <c r="S17301" s="319" t="s">
        <v>350</v>
      </c>
    </row>
    <row r="17302" spans="18:19" x14ac:dyDescent="0.2">
      <c r="R17302" s="334">
        <v>42033</v>
      </c>
      <c r="S17302" s="319" t="s">
        <v>350</v>
      </c>
    </row>
    <row r="17303" spans="18:19" x14ac:dyDescent="0.2">
      <c r="R17303" s="334">
        <v>42035</v>
      </c>
      <c r="S17303" s="319" t="s">
        <v>350</v>
      </c>
    </row>
    <row r="17304" spans="18:19" x14ac:dyDescent="0.2">
      <c r="R17304" s="334">
        <v>42036</v>
      </c>
      <c r="S17304" s="319" t="s">
        <v>350</v>
      </c>
    </row>
    <row r="17305" spans="18:19" x14ac:dyDescent="0.2">
      <c r="R17305" s="334">
        <v>42037</v>
      </c>
      <c r="S17305" s="319" t="s">
        <v>350</v>
      </c>
    </row>
    <row r="17306" spans="18:19" x14ac:dyDescent="0.2">
      <c r="R17306" s="334">
        <v>42038</v>
      </c>
      <c r="S17306" s="319" t="s">
        <v>350</v>
      </c>
    </row>
    <row r="17307" spans="18:19" x14ac:dyDescent="0.2">
      <c r="R17307" s="334">
        <v>42039</v>
      </c>
      <c r="S17307" s="319" t="s">
        <v>350</v>
      </c>
    </row>
    <row r="17308" spans="18:19" x14ac:dyDescent="0.2">
      <c r="R17308" s="334">
        <v>42040</v>
      </c>
      <c r="S17308" s="319" t="s">
        <v>350</v>
      </c>
    </row>
    <row r="17309" spans="18:19" x14ac:dyDescent="0.2">
      <c r="R17309" s="334">
        <v>42041</v>
      </c>
      <c r="S17309" s="319" t="s">
        <v>350</v>
      </c>
    </row>
    <row r="17310" spans="18:19" x14ac:dyDescent="0.2">
      <c r="R17310" s="334">
        <v>42044</v>
      </c>
      <c r="S17310" s="319" t="s">
        <v>350</v>
      </c>
    </row>
    <row r="17311" spans="18:19" x14ac:dyDescent="0.2">
      <c r="R17311" s="334">
        <v>42045</v>
      </c>
      <c r="S17311" s="319" t="s">
        <v>350</v>
      </c>
    </row>
    <row r="17312" spans="18:19" x14ac:dyDescent="0.2">
      <c r="R17312" s="334">
        <v>42047</v>
      </c>
      <c r="S17312" s="319" t="s">
        <v>350</v>
      </c>
    </row>
    <row r="17313" spans="18:19" x14ac:dyDescent="0.2">
      <c r="R17313" s="334">
        <v>42048</v>
      </c>
      <c r="S17313" s="319" t="s">
        <v>350</v>
      </c>
    </row>
    <row r="17314" spans="18:19" x14ac:dyDescent="0.2">
      <c r="R17314" s="334">
        <v>42049</v>
      </c>
      <c r="S17314" s="319" t="s">
        <v>350</v>
      </c>
    </row>
    <row r="17315" spans="18:19" x14ac:dyDescent="0.2">
      <c r="R17315" s="334">
        <v>42050</v>
      </c>
      <c r="S17315" s="319" t="s">
        <v>350</v>
      </c>
    </row>
    <row r="17316" spans="18:19" x14ac:dyDescent="0.2">
      <c r="R17316" s="334">
        <v>42051</v>
      </c>
      <c r="S17316" s="319" t="s">
        <v>350</v>
      </c>
    </row>
    <row r="17317" spans="18:19" x14ac:dyDescent="0.2">
      <c r="R17317" s="334">
        <v>42053</v>
      </c>
      <c r="S17317" s="319" t="s">
        <v>350</v>
      </c>
    </row>
    <row r="17318" spans="18:19" x14ac:dyDescent="0.2">
      <c r="R17318" s="334">
        <v>42054</v>
      </c>
      <c r="S17318" s="319" t="s">
        <v>350</v>
      </c>
    </row>
    <row r="17319" spans="18:19" x14ac:dyDescent="0.2">
      <c r="R17319" s="334">
        <v>42055</v>
      </c>
      <c r="S17319" s="319" t="s">
        <v>350</v>
      </c>
    </row>
    <row r="17320" spans="18:19" x14ac:dyDescent="0.2">
      <c r="R17320" s="334">
        <v>42056</v>
      </c>
      <c r="S17320" s="319" t="s">
        <v>350</v>
      </c>
    </row>
    <row r="17321" spans="18:19" x14ac:dyDescent="0.2">
      <c r="R17321" s="334">
        <v>42058</v>
      </c>
      <c r="S17321" s="319" t="s">
        <v>350</v>
      </c>
    </row>
    <row r="17322" spans="18:19" x14ac:dyDescent="0.2">
      <c r="R17322" s="334">
        <v>42060</v>
      </c>
      <c r="S17322" s="319" t="s">
        <v>350</v>
      </c>
    </row>
    <row r="17323" spans="18:19" x14ac:dyDescent="0.2">
      <c r="R17323" s="334">
        <v>42061</v>
      </c>
      <c r="S17323" s="319" t="s">
        <v>350</v>
      </c>
    </row>
    <row r="17324" spans="18:19" x14ac:dyDescent="0.2">
      <c r="R17324" s="334">
        <v>42063</v>
      </c>
      <c r="S17324" s="319" t="s">
        <v>350</v>
      </c>
    </row>
    <row r="17325" spans="18:19" x14ac:dyDescent="0.2">
      <c r="R17325" s="334">
        <v>42064</v>
      </c>
      <c r="S17325" s="319" t="s">
        <v>350</v>
      </c>
    </row>
    <row r="17326" spans="18:19" x14ac:dyDescent="0.2">
      <c r="R17326" s="334">
        <v>42066</v>
      </c>
      <c r="S17326" s="319" t="s">
        <v>350</v>
      </c>
    </row>
    <row r="17327" spans="18:19" x14ac:dyDescent="0.2">
      <c r="R17327" s="334">
        <v>42069</v>
      </c>
      <c r="S17327" s="319" t="s">
        <v>350</v>
      </c>
    </row>
    <row r="17328" spans="18:19" x14ac:dyDescent="0.2">
      <c r="R17328" s="334">
        <v>42070</v>
      </c>
      <c r="S17328" s="319" t="s">
        <v>350</v>
      </c>
    </row>
    <row r="17329" spans="18:19" x14ac:dyDescent="0.2">
      <c r="R17329" s="334">
        <v>42071</v>
      </c>
      <c r="S17329" s="319" t="s">
        <v>350</v>
      </c>
    </row>
    <row r="17330" spans="18:19" x14ac:dyDescent="0.2">
      <c r="R17330" s="334">
        <v>42076</v>
      </c>
      <c r="S17330" s="319" t="s">
        <v>350</v>
      </c>
    </row>
    <row r="17331" spans="18:19" x14ac:dyDescent="0.2">
      <c r="R17331" s="334">
        <v>42078</v>
      </c>
      <c r="S17331" s="319" t="s">
        <v>350</v>
      </c>
    </row>
    <row r="17332" spans="18:19" x14ac:dyDescent="0.2">
      <c r="R17332" s="334">
        <v>42079</v>
      </c>
      <c r="S17332" s="319" t="s">
        <v>350</v>
      </c>
    </row>
    <row r="17333" spans="18:19" x14ac:dyDescent="0.2">
      <c r="R17333" s="334">
        <v>42081</v>
      </c>
      <c r="S17333" s="319" t="s">
        <v>350</v>
      </c>
    </row>
    <row r="17334" spans="18:19" x14ac:dyDescent="0.2">
      <c r="R17334" s="334">
        <v>42082</v>
      </c>
      <c r="S17334" s="319" t="s">
        <v>350</v>
      </c>
    </row>
    <row r="17335" spans="18:19" x14ac:dyDescent="0.2">
      <c r="R17335" s="334">
        <v>42083</v>
      </c>
      <c r="S17335" s="319" t="s">
        <v>350</v>
      </c>
    </row>
    <row r="17336" spans="18:19" x14ac:dyDescent="0.2">
      <c r="R17336" s="334">
        <v>42084</v>
      </c>
      <c r="S17336" s="319" t="s">
        <v>350</v>
      </c>
    </row>
    <row r="17337" spans="18:19" x14ac:dyDescent="0.2">
      <c r="R17337" s="334">
        <v>42085</v>
      </c>
      <c r="S17337" s="319" t="s">
        <v>350</v>
      </c>
    </row>
    <row r="17338" spans="18:19" x14ac:dyDescent="0.2">
      <c r="R17338" s="334">
        <v>42086</v>
      </c>
      <c r="S17338" s="319" t="s">
        <v>350</v>
      </c>
    </row>
    <row r="17339" spans="18:19" x14ac:dyDescent="0.2">
      <c r="R17339" s="334">
        <v>42087</v>
      </c>
      <c r="S17339" s="319" t="s">
        <v>350</v>
      </c>
    </row>
    <row r="17340" spans="18:19" x14ac:dyDescent="0.2">
      <c r="R17340" s="334">
        <v>42088</v>
      </c>
      <c r="S17340" s="319" t="s">
        <v>350</v>
      </c>
    </row>
    <row r="17341" spans="18:19" x14ac:dyDescent="0.2">
      <c r="R17341" s="334">
        <v>42101</v>
      </c>
      <c r="S17341" s="319" t="s">
        <v>350</v>
      </c>
    </row>
    <row r="17342" spans="18:19" x14ac:dyDescent="0.2">
      <c r="R17342" s="334">
        <v>42102</v>
      </c>
      <c r="S17342" s="319" t="s">
        <v>350</v>
      </c>
    </row>
    <row r="17343" spans="18:19" x14ac:dyDescent="0.2">
      <c r="R17343" s="334">
        <v>42103</v>
      </c>
      <c r="S17343" s="319" t="s">
        <v>350</v>
      </c>
    </row>
    <row r="17344" spans="18:19" x14ac:dyDescent="0.2">
      <c r="R17344" s="334">
        <v>42104</v>
      </c>
      <c r="S17344" s="319" t="s">
        <v>350</v>
      </c>
    </row>
    <row r="17345" spans="18:19" x14ac:dyDescent="0.2">
      <c r="R17345" s="334">
        <v>42120</v>
      </c>
      <c r="S17345" s="319" t="s">
        <v>350</v>
      </c>
    </row>
    <row r="17346" spans="18:19" x14ac:dyDescent="0.2">
      <c r="R17346" s="334">
        <v>42122</v>
      </c>
      <c r="S17346" s="319" t="s">
        <v>350</v>
      </c>
    </row>
    <row r="17347" spans="18:19" x14ac:dyDescent="0.2">
      <c r="R17347" s="334">
        <v>42123</v>
      </c>
      <c r="S17347" s="319" t="s">
        <v>350</v>
      </c>
    </row>
    <row r="17348" spans="18:19" x14ac:dyDescent="0.2">
      <c r="R17348" s="334">
        <v>42124</v>
      </c>
      <c r="S17348" s="319" t="s">
        <v>350</v>
      </c>
    </row>
    <row r="17349" spans="18:19" x14ac:dyDescent="0.2">
      <c r="R17349" s="334">
        <v>42127</v>
      </c>
      <c r="S17349" s="319" t="s">
        <v>350</v>
      </c>
    </row>
    <row r="17350" spans="18:19" x14ac:dyDescent="0.2">
      <c r="R17350" s="334">
        <v>42128</v>
      </c>
      <c r="S17350" s="319" t="s">
        <v>350</v>
      </c>
    </row>
    <row r="17351" spans="18:19" x14ac:dyDescent="0.2">
      <c r="R17351" s="334">
        <v>42129</v>
      </c>
      <c r="S17351" s="319" t="s">
        <v>350</v>
      </c>
    </row>
    <row r="17352" spans="18:19" x14ac:dyDescent="0.2">
      <c r="R17352" s="334">
        <v>42130</v>
      </c>
      <c r="S17352" s="319" t="s">
        <v>350</v>
      </c>
    </row>
    <row r="17353" spans="18:19" x14ac:dyDescent="0.2">
      <c r="R17353" s="334">
        <v>42131</v>
      </c>
      <c r="S17353" s="319" t="s">
        <v>350</v>
      </c>
    </row>
    <row r="17354" spans="18:19" x14ac:dyDescent="0.2">
      <c r="R17354" s="334">
        <v>42133</v>
      </c>
      <c r="S17354" s="319" t="s">
        <v>350</v>
      </c>
    </row>
    <row r="17355" spans="18:19" x14ac:dyDescent="0.2">
      <c r="R17355" s="334">
        <v>42134</v>
      </c>
      <c r="S17355" s="319" t="s">
        <v>350</v>
      </c>
    </row>
    <row r="17356" spans="18:19" x14ac:dyDescent="0.2">
      <c r="R17356" s="334">
        <v>42135</v>
      </c>
      <c r="S17356" s="319" t="s">
        <v>350</v>
      </c>
    </row>
    <row r="17357" spans="18:19" x14ac:dyDescent="0.2">
      <c r="R17357" s="334">
        <v>42140</v>
      </c>
      <c r="S17357" s="319" t="s">
        <v>350</v>
      </c>
    </row>
    <row r="17358" spans="18:19" x14ac:dyDescent="0.2">
      <c r="R17358" s="334">
        <v>42141</v>
      </c>
      <c r="S17358" s="319" t="s">
        <v>350</v>
      </c>
    </row>
    <row r="17359" spans="18:19" x14ac:dyDescent="0.2">
      <c r="R17359" s="334">
        <v>42142</v>
      </c>
      <c r="S17359" s="319" t="s">
        <v>350</v>
      </c>
    </row>
    <row r="17360" spans="18:19" x14ac:dyDescent="0.2">
      <c r="R17360" s="334">
        <v>42151</v>
      </c>
      <c r="S17360" s="319" t="s">
        <v>350</v>
      </c>
    </row>
    <row r="17361" spans="18:19" x14ac:dyDescent="0.2">
      <c r="R17361" s="334">
        <v>42152</v>
      </c>
      <c r="S17361" s="319" t="s">
        <v>350</v>
      </c>
    </row>
    <row r="17362" spans="18:19" x14ac:dyDescent="0.2">
      <c r="R17362" s="334">
        <v>42153</v>
      </c>
      <c r="S17362" s="319" t="s">
        <v>350</v>
      </c>
    </row>
    <row r="17363" spans="18:19" x14ac:dyDescent="0.2">
      <c r="R17363" s="334">
        <v>42154</v>
      </c>
      <c r="S17363" s="319" t="s">
        <v>350</v>
      </c>
    </row>
    <row r="17364" spans="18:19" x14ac:dyDescent="0.2">
      <c r="R17364" s="334">
        <v>42156</v>
      </c>
      <c r="S17364" s="319" t="s">
        <v>350</v>
      </c>
    </row>
    <row r="17365" spans="18:19" x14ac:dyDescent="0.2">
      <c r="R17365" s="334">
        <v>42157</v>
      </c>
      <c r="S17365" s="319" t="s">
        <v>350</v>
      </c>
    </row>
    <row r="17366" spans="18:19" x14ac:dyDescent="0.2">
      <c r="R17366" s="334">
        <v>42159</v>
      </c>
      <c r="S17366" s="319" t="s">
        <v>350</v>
      </c>
    </row>
    <row r="17367" spans="18:19" x14ac:dyDescent="0.2">
      <c r="R17367" s="334">
        <v>42160</v>
      </c>
      <c r="S17367" s="319" t="s">
        <v>350</v>
      </c>
    </row>
    <row r="17368" spans="18:19" x14ac:dyDescent="0.2">
      <c r="R17368" s="334">
        <v>42163</v>
      </c>
      <c r="S17368" s="319" t="s">
        <v>350</v>
      </c>
    </row>
    <row r="17369" spans="18:19" x14ac:dyDescent="0.2">
      <c r="R17369" s="334">
        <v>42164</v>
      </c>
      <c r="S17369" s="319" t="s">
        <v>350</v>
      </c>
    </row>
    <row r="17370" spans="18:19" x14ac:dyDescent="0.2">
      <c r="R17370" s="334">
        <v>42166</v>
      </c>
      <c r="S17370" s="319" t="s">
        <v>350</v>
      </c>
    </row>
    <row r="17371" spans="18:19" x14ac:dyDescent="0.2">
      <c r="R17371" s="334">
        <v>42167</v>
      </c>
      <c r="S17371" s="319" t="s">
        <v>350</v>
      </c>
    </row>
    <row r="17372" spans="18:19" x14ac:dyDescent="0.2">
      <c r="R17372" s="334">
        <v>42170</v>
      </c>
      <c r="S17372" s="319" t="s">
        <v>350</v>
      </c>
    </row>
    <row r="17373" spans="18:19" x14ac:dyDescent="0.2">
      <c r="R17373" s="334">
        <v>42171</v>
      </c>
      <c r="S17373" s="319" t="s">
        <v>350</v>
      </c>
    </row>
    <row r="17374" spans="18:19" x14ac:dyDescent="0.2">
      <c r="R17374" s="334">
        <v>42201</v>
      </c>
      <c r="S17374" s="319" t="s">
        <v>350</v>
      </c>
    </row>
    <row r="17375" spans="18:19" x14ac:dyDescent="0.2">
      <c r="R17375" s="334">
        <v>42202</v>
      </c>
      <c r="S17375" s="319" t="s">
        <v>350</v>
      </c>
    </row>
    <row r="17376" spans="18:19" x14ac:dyDescent="0.2">
      <c r="R17376" s="334">
        <v>42204</v>
      </c>
      <c r="S17376" s="319" t="s">
        <v>350</v>
      </c>
    </row>
    <row r="17377" spans="18:19" x14ac:dyDescent="0.2">
      <c r="R17377" s="334">
        <v>42206</v>
      </c>
      <c r="S17377" s="319" t="s">
        <v>350</v>
      </c>
    </row>
    <row r="17378" spans="18:19" x14ac:dyDescent="0.2">
      <c r="R17378" s="334">
        <v>42207</v>
      </c>
      <c r="S17378" s="319" t="s">
        <v>350</v>
      </c>
    </row>
    <row r="17379" spans="18:19" x14ac:dyDescent="0.2">
      <c r="R17379" s="334">
        <v>42210</v>
      </c>
      <c r="S17379" s="319" t="s">
        <v>350</v>
      </c>
    </row>
    <row r="17380" spans="18:19" x14ac:dyDescent="0.2">
      <c r="R17380" s="334">
        <v>42211</v>
      </c>
      <c r="S17380" s="319" t="s">
        <v>350</v>
      </c>
    </row>
    <row r="17381" spans="18:19" x14ac:dyDescent="0.2">
      <c r="R17381" s="334">
        <v>42214</v>
      </c>
      <c r="S17381" s="319" t="s">
        <v>350</v>
      </c>
    </row>
    <row r="17382" spans="18:19" x14ac:dyDescent="0.2">
      <c r="R17382" s="334">
        <v>42215</v>
      </c>
      <c r="S17382" s="319" t="s">
        <v>350</v>
      </c>
    </row>
    <row r="17383" spans="18:19" x14ac:dyDescent="0.2">
      <c r="R17383" s="334">
        <v>42216</v>
      </c>
      <c r="S17383" s="319" t="s">
        <v>350</v>
      </c>
    </row>
    <row r="17384" spans="18:19" x14ac:dyDescent="0.2">
      <c r="R17384" s="334">
        <v>42217</v>
      </c>
      <c r="S17384" s="319" t="s">
        <v>350</v>
      </c>
    </row>
    <row r="17385" spans="18:19" x14ac:dyDescent="0.2">
      <c r="R17385" s="334">
        <v>42219</v>
      </c>
      <c r="S17385" s="319" t="s">
        <v>350</v>
      </c>
    </row>
    <row r="17386" spans="18:19" x14ac:dyDescent="0.2">
      <c r="R17386" s="334">
        <v>42220</v>
      </c>
      <c r="S17386" s="319" t="s">
        <v>350</v>
      </c>
    </row>
    <row r="17387" spans="18:19" x14ac:dyDescent="0.2">
      <c r="R17387" s="334">
        <v>42221</v>
      </c>
      <c r="S17387" s="319" t="s">
        <v>350</v>
      </c>
    </row>
    <row r="17388" spans="18:19" x14ac:dyDescent="0.2">
      <c r="R17388" s="334">
        <v>42223</v>
      </c>
      <c r="S17388" s="319" t="s">
        <v>350</v>
      </c>
    </row>
    <row r="17389" spans="18:19" x14ac:dyDescent="0.2">
      <c r="R17389" s="334">
        <v>42232</v>
      </c>
      <c r="S17389" s="319" t="s">
        <v>350</v>
      </c>
    </row>
    <row r="17390" spans="18:19" x14ac:dyDescent="0.2">
      <c r="R17390" s="334">
        <v>42234</v>
      </c>
      <c r="S17390" s="319" t="s">
        <v>350</v>
      </c>
    </row>
    <row r="17391" spans="18:19" x14ac:dyDescent="0.2">
      <c r="R17391" s="334">
        <v>42236</v>
      </c>
      <c r="S17391" s="319" t="s">
        <v>350</v>
      </c>
    </row>
    <row r="17392" spans="18:19" x14ac:dyDescent="0.2">
      <c r="R17392" s="334">
        <v>42240</v>
      </c>
      <c r="S17392" s="319" t="s">
        <v>350</v>
      </c>
    </row>
    <row r="17393" spans="18:19" x14ac:dyDescent="0.2">
      <c r="R17393" s="334">
        <v>42241</v>
      </c>
      <c r="S17393" s="319" t="s">
        <v>350</v>
      </c>
    </row>
    <row r="17394" spans="18:19" x14ac:dyDescent="0.2">
      <c r="R17394" s="334">
        <v>42252</v>
      </c>
      <c r="S17394" s="319" t="s">
        <v>350</v>
      </c>
    </row>
    <row r="17395" spans="18:19" x14ac:dyDescent="0.2">
      <c r="R17395" s="334">
        <v>42254</v>
      </c>
      <c r="S17395" s="319" t="s">
        <v>350</v>
      </c>
    </row>
    <row r="17396" spans="18:19" x14ac:dyDescent="0.2">
      <c r="R17396" s="334">
        <v>42256</v>
      </c>
      <c r="S17396" s="319" t="s">
        <v>350</v>
      </c>
    </row>
    <row r="17397" spans="18:19" x14ac:dyDescent="0.2">
      <c r="R17397" s="334">
        <v>42259</v>
      </c>
      <c r="S17397" s="319" t="s">
        <v>350</v>
      </c>
    </row>
    <row r="17398" spans="18:19" x14ac:dyDescent="0.2">
      <c r="R17398" s="334">
        <v>42261</v>
      </c>
      <c r="S17398" s="319" t="s">
        <v>350</v>
      </c>
    </row>
    <row r="17399" spans="18:19" x14ac:dyDescent="0.2">
      <c r="R17399" s="334">
        <v>42262</v>
      </c>
      <c r="S17399" s="319" t="s">
        <v>350</v>
      </c>
    </row>
    <row r="17400" spans="18:19" x14ac:dyDescent="0.2">
      <c r="R17400" s="334">
        <v>42265</v>
      </c>
      <c r="S17400" s="319" t="s">
        <v>350</v>
      </c>
    </row>
    <row r="17401" spans="18:19" x14ac:dyDescent="0.2">
      <c r="R17401" s="334">
        <v>42266</v>
      </c>
      <c r="S17401" s="319" t="s">
        <v>350</v>
      </c>
    </row>
    <row r="17402" spans="18:19" x14ac:dyDescent="0.2">
      <c r="R17402" s="334">
        <v>42273</v>
      </c>
      <c r="S17402" s="319" t="s">
        <v>350</v>
      </c>
    </row>
    <row r="17403" spans="18:19" x14ac:dyDescent="0.2">
      <c r="R17403" s="334">
        <v>42274</v>
      </c>
      <c r="S17403" s="319" t="s">
        <v>350</v>
      </c>
    </row>
    <row r="17404" spans="18:19" x14ac:dyDescent="0.2">
      <c r="R17404" s="334">
        <v>42275</v>
      </c>
      <c r="S17404" s="319" t="s">
        <v>350</v>
      </c>
    </row>
    <row r="17405" spans="18:19" x14ac:dyDescent="0.2">
      <c r="R17405" s="334">
        <v>42276</v>
      </c>
      <c r="S17405" s="319" t="s">
        <v>350</v>
      </c>
    </row>
    <row r="17406" spans="18:19" x14ac:dyDescent="0.2">
      <c r="R17406" s="334">
        <v>42280</v>
      </c>
      <c r="S17406" s="319" t="s">
        <v>350</v>
      </c>
    </row>
    <row r="17407" spans="18:19" x14ac:dyDescent="0.2">
      <c r="R17407" s="334">
        <v>42283</v>
      </c>
      <c r="S17407" s="319" t="s">
        <v>350</v>
      </c>
    </row>
    <row r="17408" spans="18:19" x14ac:dyDescent="0.2">
      <c r="R17408" s="334">
        <v>42285</v>
      </c>
      <c r="S17408" s="319" t="s">
        <v>350</v>
      </c>
    </row>
    <row r="17409" spans="18:19" x14ac:dyDescent="0.2">
      <c r="R17409" s="334">
        <v>42286</v>
      </c>
      <c r="S17409" s="319" t="s">
        <v>350</v>
      </c>
    </row>
    <row r="17410" spans="18:19" x14ac:dyDescent="0.2">
      <c r="R17410" s="334">
        <v>42288</v>
      </c>
      <c r="S17410" s="319" t="s">
        <v>350</v>
      </c>
    </row>
    <row r="17411" spans="18:19" x14ac:dyDescent="0.2">
      <c r="R17411" s="334">
        <v>42301</v>
      </c>
      <c r="S17411" s="319" t="s">
        <v>350</v>
      </c>
    </row>
    <row r="17412" spans="18:19" x14ac:dyDescent="0.2">
      <c r="R17412" s="334">
        <v>42302</v>
      </c>
      <c r="S17412" s="319" t="s">
        <v>350</v>
      </c>
    </row>
    <row r="17413" spans="18:19" x14ac:dyDescent="0.2">
      <c r="R17413" s="334">
        <v>42303</v>
      </c>
      <c r="S17413" s="319" t="s">
        <v>350</v>
      </c>
    </row>
    <row r="17414" spans="18:19" x14ac:dyDescent="0.2">
      <c r="R17414" s="334">
        <v>42304</v>
      </c>
      <c r="S17414" s="319" t="s">
        <v>350</v>
      </c>
    </row>
    <row r="17415" spans="18:19" x14ac:dyDescent="0.2">
      <c r="R17415" s="334">
        <v>42320</v>
      </c>
      <c r="S17415" s="319" t="s">
        <v>350</v>
      </c>
    </row>
    <row r="17416" spans="18:19" x14ac:dyDescent="0.2">
      <c r="R17416" s="334">
        <v>42321</v>
      </c>
      <c r="S17416" s="319" t="s">
        <v>350</v>
      </c>
    </row>
    <row r="17417" spans="18:19" x14ac:dyDescent="0.2">
      <c r="R17417" s="334">
        <v>42322</v>
      </c>
      <c r="S17417" s="319" t="s">
        <v>350</v>
      </c>
    </row>
    <row r="17418" spans="18:19" x14ac:dyDescent="0.2">
      <c r="R17418" s="334">
        <v>42323</v>
      </c>
      <c r="S17418" s="319" t="s">
        <v>350</v>
      </c>
    </row>
    <row r="17419" spans="18:19" x14ac:dyDescent="0.2">
      <c r="R17419" s="334">
        <v>42324</v>
      </c>
      <c r="S17419" s="319" t="s">
        <v>350</v>
      </c>
    </row>
    <row r="17420" spans="18:19" x14ac:dyDescent="0.2">
      <c r="R17420" s="334">
        <v>42325</v>
      </c>
      <c r="S17420" s="319" t="s">
        <v>350</v>
      </c>
    </row>
    <row r="17421" spans="18:19" x14ac:dyDescent="0.2">
      <c r="R17421" s="334">
        <v>42326</v>
      </c>
      <c r="S17421" s="319" t="s">
        <v>350</v>
      </c>
    </row>
    <row r="17422" spans="18:19" x14ac:dyDescent="0.2">
      <c r="R17422" s="334">
        <v>42327</v>
      </c>
      <c r="S17422" s="319" t="s">
        <v>350</v>
      </c>
    </row>
    <row r="17423" spans="18:19" x14ac:dyDescent="0.2">
      <c r="R17423" s="334">
        <v>42328</v>
      </c>
      <c r="S17423" s="319" t="s">
        <v>350</v>
      </c>
    </row>
    <row r="17424" spans="18:19" x14ac:dyDescent="0.2">
      <c r="R17424" s="334">
        <v>42330</v>
      </c>
      <c r="S17424" s="319" t="s">
        <v>350</v>
      </c>
    </row>
    <row r="17425" spans="18:19" x14ac:dyDescent="0.2">
      <c r="R17425" s="334">
        <v>42332</v>
      </c>
      <c r="S17425" s="319" t="s">
        <v>350</v>
      </c>
    </row>
    <row r="17426" spans="18:19" x14ac:dyDescent="0.2">
      <c r="R17426" s="334">
        <v>42333</v>
      </c>
      <c r="S17426" s="319" t="s">
        <v>350</v>
      </c>
    </row>
    <row r="17427" spans="18:19" x14ac:dyDescent="0.2">
      <c r="R17427" s="334">
        <v>42334</v>
      </c>
      <c r="S17427" s="319" t="s">
        <v>350</v>
      </c>
    </row>
    <row r="17428" spans="18:19" x14ac:dyDescent="0.2">
      <c r="R17428" s="334">
        <v>42337</v>
      </c>
      <c r="S17428" s="319" t="s">
        <v>350</v>
      </c>
    </row>
    <row r="17429" spans="18:19" x14ac:dyDescent="0.2">
      <c r="R17429" s="334">
        <v>42338</v>
      </c>
      <c r="S17429" s="319" t="s">
        <v>350</v>
      </c>
    </row>
    <row r="17430" spans="18:19" x14ac:dyDescent="0.2">
      <c r="R17430" s="334">
        <v>42339</v>
      </c>
      <c r="S17430" s="319" t="s">
        <v>350</v>
      </c>
    </row>
    <row r="17431" spans="18:19" x14ac:dyDescent="0.2">
      <c r="R17431" s="334">
        <v>42343</v>
      </c>
      <c r="S17431" s="319" t="s">
        <v>350</v>
      </c>
    </row>
    <row r="17432" spans="18:19" x14ac:dyDescent="0.2">
      <c r="R17432" s="334">
        <v>42344</v>
      </c>
      <c r="S17432" s="319" t="s">
        <v>350</v>
      </c>
    </row>
    <row r="17433" spans="18:19" x14ac:dyDescent="0.2">
      <c r="R17433" s="334">
        <v>42345</v>
      </c>
      <c r="S17433" s="319" t="s">
        <v>350</v>
      </c>
    </row>
    <row r="17434" spans="18:19" x14ac:dyDescent="0.2">
      <c r="R17434" s="334">
        <v>42347</v>
      </c>
      <c r="S17434" s="319" t="s">
        <v>350</v>
      </c>
    </row>
    <row r="17435" spans="18:19" x14ac:dyDescent="0.2">
      <c r="R17435" s="334">
        <v>42348</v>
      </c>
      <c r="S17435" s="319" t="s">
        <v>350</v>
      </c>
    </row>
    <row r="17436" spans="18:19" x14ac:dyDescent="0.2">
      <c r="R17436" s="334">
        <v>42349</v>
      </c>
      <c r="S17436" s="319" t="s">
        <v>350</v>
      </c>
    </row>
    <row r="17437" spans="18:19" x14ac:dyDescent="0.2">
      <c r="R17437" s="334">
        <v>42350</v>
      </c>
      <c r="S17437" s="319" t="s">
        <v>350</v>
      </c>
    </row>
    <row r="17438" spans="18:19" x14ac:dyDescent="0.2">
      <c r="R17438" s="334">
        <v>42351</v>
      </c>
      <c r="S17438" s="319" t="s">
        <v>350</v>
      </c>
    </row>
    <row r="17439" spans="18:19" x14ac:dyDescent="0.2">
      <c r="R17439" s="334">
        <v>42352</v>
      </c>
      <c r="S17439" s="319" t="s">
        <v>350</v>
      </c>
    </row>
    <row r="17440" spans="18:19" x14ac:dyDescent="0.2">
      <c r="R17440" s="334">
        <v>42354</v>
      </c>
      <c r="S17440" s="319" t="s">
        <v>350</v>
      </c>
    </row>
    <row r="17441" spans="18:19" x14ac:dyDescent="0.2">
      <c r="R17441" s="334">
        <v>42355</v>
      </c>
      <c r="S17441" s="319" t="s">
        <v>350</v>
      </c>
    </row>
    <row r="17442" spans="18:19" x14ac:dyDescent="0.2">
      <c r="R17442" s="334">
        <v>42356</v>
      </c>
      <c r="S17442" s="319" t="s">
        <v>350</v>
      </c>
    </row>
    <row r="17443" spans="18:19" x14ac:dyDescent="0.2">
      <c r="R17443" s="334">
        <v>42361</v>
      </c>
      <c r="S17443" s="319" t="s">
        <v>350</v>
      </c>
    </row>
    <row r="17444" spans="18:19" x14ac:dyDescent="0.2">
      <c r="R17444" s="334">
        <v>42364</v>
      </c>
      <c r="S17444" s="319" t="s">
        <v>350</v>
      </c>
    </row>
    <row r="17445" spans="18:19" x14ac:dyDescent="0.2">
      <c r="R17445" s="334">
        <v>42366</v>
      </c>
      <c r="S17445" s="319" t="s">
        <v>350</v>
      </c>
    </row>
    <row r="17446" spans="18:19" x14ac:dyDescent="0.2">
      <c r="R17446" s="334">
        <v>42367</v>
      </c>
      <c r="S17446" s="319" t="s">
        <v>350</v>
      </c>
    </row>
    <row r="17447" spans="18:19" x14ac:dyDescent="0.2">
      <c r="R17447" s="334">
        <v>42368</v>
      </c>
      <c r="S17447" s="319" t="s">
        <v>350</v>
      </c>
    </row>
    <row r="17448" spans="18:19" x14ac:dyDescent="0.2">
      <c r="R17448" s="334">
        <v>42369</v>
      </c>
      <c r="S17448" s="319" t="s">
        <v>350</v>
      </c>
    </row>
    <row r="17449" spans="18:19" x14ac:dyDescent="0.2">
      <c r="R17449" s="334">
        <v>42370</v>
      </c>
      <c r="S17449" s="319" t="s">
        <v>350</v>
      </c>
    </row>
    <row r="17450" spans="18:19" x14ac:dyDescent="0.2">
      <c r="R17450" s="334">
        <v>42371</v>
      </c>
      <c r="S17450" s="319" t="s">
        <v>350</v>
      </c>
    </row>
    <row r="17451" spans="18:19" x14ac:dyDescent="0.2">
      <c r="R17451" s="334">
        <v>42372</v>
      </c>
      <c r="S17451" s="319" t="s">
        <v>350</v>
      </c>
    </row>
    <row r="17452" spans="18:19" x14ac:dyDescent="0.2">
      <c r="R17452" s="334">
        <v>42374</v>
      </c>
      <c r="S17452" s="319" t="s">
        <v>350</v>
      </c>
    </row>
    <row r="17453" spans="18:19" x14ac:dyDescent="0.2">
      <c r="R17453" s="334">
        <v>42375</v>
      </c>
      <c r="S17453" s="319" t="s">
        <v>350</v>
      </c>
    </row>
    <row r="17454" spans="18:19" x14ac:dyDescent="0.2">
      <c r="R17454" s="334">
        <v>42376</v>
      </c>
      <c r="S17454" s="319" t="s">
        <v>350</v>
      </c>
    </row>
    <row r="17455" spans="18:19" x14ac:dyDescent="0.2">
      <c r="R17455" s="334">
        <v>42377</v>
      </c>
      <c r="S17455" s="319" t="s">
        <v>350</v>
      </c>
    </row>
    <row r="17456" spans="18:19" x14ac:dyDescent="0.2">
      <c r="R17456" s="334">
        <v>42378</v>
      </c>
      <c r="S17456" s="319" t="s">
        <v>350</v>
      </c>
    </row>
    <row r="17457" spans="18:19" x14ac:dyDescent="0.2">
      <c r="R17457" s="334">
        <v>42402</v>
      </c>
      <c r="S17457" s="319" t="s">
        <v>350</v>
      </c>
    </row>
    <row r="17458" spans="18:19" x14ac:dyDescent="0.2">
      <c r="R17458" s="334">
        <v>42404</v>
      </c>
      <c r="S17458" s="319" t="s">
        <v>350</v>
      </c>
    </row>
    <row r="17459" spans="18:19" x14ac:dyDescent="0.2">
      <c r="R17459" s="334">
        <v>42406</v>
      </c>
      <c r="S17459" s="319" t="s">
        <v>350</v>
      </c>
    </row>
    <row r="17460" spans="18:19" x14ac:dyDescent="0.2">
      <c r="R17460" s="334">
        <v>42408</v>
      </c>
      <c r="S17460" s="319" t="s">
        <v>350</v>
      </c>
    </row>
    <row r="17461" spans="18:19" x14ac:dyDescent="0.2">
      <c r="R17461" s="334">
        <v>42409</v>
      </c>
      <c r="S17461" s="319" t="s">
        <v>350</v>
      </c>
    </row>
    <row r="17462" spans="18:19" x14ac:dyDescent="0.2">
      <c r="R17462" s="334">
        <v>42410</v>
      </c>
      <c r="S17462" s="319" t="s">
        <v>350</v>
      </c>
    </row>
    <row r="17463" spans="18:19" x14ac:dyDescent="0.2">
      <c r="R17463" s="334">
        <v>42411</v>
      </c>
      <c r="S17463" s="319" t="s">
        <v>350</v>
      </c>
    </row>
    <row r="17464" spans="18:19" x14ac:dyDescent="0.2">
      <c r="R17464" s="334">
        <v>42413</v>
      </c>
      <c r="S17464" s="319" t="s">
        <v>350</v>
      </c>
    </row>
    <row r="17465" spans="18:19" x14ac:dyDescent="0.2">
      <c r="R17465" s="334">
        <v>42419</v>
      </c>
      <c r="S17465" s="319" t="s">
        <v>350</v>
      </c>
    </row>
    <row r="17466" spans="18:19" x14ac:dyDescent="0.2">
      <c r="R17466" s="334">
        <v>42420</v>
      </c>
      <c r="S17466" s="319" t="s">
        <v>350</v>
      </c>
    </row>
    <row r="17467" spans="18:19" x14ac:dyDescent="0.2">
      <c r="R17467" s="334">
        <v>42431</v>
      </c>
      <c r="S17467" s="319" t="s">
        <v>350</v>
      </c>
    </row>
    <row r="17468" spans="18:19" x14ac:dyDescent="0.2">
      <c r="R17468" s="334">
        <v>42436</v>
      </c>
      <c r="S17468" s="319" t="s">
        <v>350</v>
      </c>
    </row>
    <row r="17469" spans="18:19" x14ac:dyDescent="0.2">
      <c r="R17469" s="334">
        <v>42437</v>
      </c>
      <c r="S17469" s="319" t="s">
        <v>350</v>
      </c>
    </row>
    <row r="17470" spans="18:19" x14ac:dyDescent="0.2">
      <c r="R17470" s="334">
        <v>42440</v>
      </c>
      <c r="S17470" s="319" t="s">
        <v>350</v>
      </c>
    </row>
    <row r="17471" spans="18:19" x14ac:dyDescent="0.2">
      <c r="R17471" s="334">
        <v>42441</v>
      </c>
      <c r="S17471" s="319" t="s">
        <v>350</v>
      </c>
    </row>
    <row r="17472" spans="18:19" x14ac:dyDescent="0.2">
      <c r="R17472" s="334">
        <v>42442</v>
      </c>
      <c r="S17472" s="319" t="s">
        <v>350</v>
      </c>
    </row>
    <row r="17473" spans="18:19" x14ac:dyDescent="0.2">
      <c r="R17473" s="334">
        <v>42444</v>
      </c>
      <c r="S17473" s="319" t="s">
        <v>350</v>
      </c>
    </row>
    <row r="17474" spans="18:19" x14ac:dyDescent="0.2">
      <c r="R17474" s="334">
        <v>42445</v>
      </c>
      <c r="S17474" s="319" t="s">
        <v>350</v>
      </c>
    </row>
    <row r="17475" spans="18:19" x14ac:dyDescent="0.2">
      <c r="R17475" s="334">
        <v>42450</v>
      </c>
      <c r="S17475" s="319" t="s">
        <v>350</v>
      </c>
    </row>
    <row r="17476" spans="18:19" x14ac:dyDescent="0.2">
      <c r="R17476" s="334">
        <v>42451</v>
      </c>
      <c r="S17476" s="319" t="s">
        <v>350</v>
      </c>
    </row>
    <row r="17477" spans="18:19" x14ac:dyDescent="0.2">
      <c r="R17477" s="334">
        <v>42452</v>
      </c>
      <c r="S17477" s="319" t="s">
        <v>350</v>
      </c>
    </row>
    <row r="17478" spans="18:19" x14ac:dyDescent="0.2">
      <c r="R17478" s="334">
        <v>42453</v>
      </c>
      <c r="S17478" s="319" t="s">
        <v>350</v>
      </c>
    </row>
    <row r="17479" spans="18:19" x14ac:dyDescent="0.2">
      <c r="R17479" s="334">
        <v>42455</v>
      </c>
      <c r="S17479" s="319" t="s">
        <v>350</v>
      </c>
    </row>
    <row r="17480" spans="18:19" x14ac:dyDescent="0.2">
      <c r="R17480" s="334">
        <v>42456</v>
      </c>
      <c r="S17480" s="319" t="s">
        <v>350</v>
      </c>
    </row>
    <row r="17481" spans="18:19" x14ac:dyDescent="0.2">
      <c r="R17481" s="334">
        <v>42457</v>
      </c>
      <c r="S17481" s="319" t="s">
        <v>350</v>
      </c>
    </row>
    <row r="17482" spans="18:19" x14ac:dyDescent="0.2">
      <c r="R17482" s="334">
        <v>42458</v>
      </c>
      <c r="S17482" s="319" t="s">
        <v>350</v>
      </c>
    </row>
    <row r="17483" spans="18:19" x14ac:dyDescent="0.2">
      <c r="R17483" s="334">
        <v>42459</v>
      </c>
      <c r="S17483" s="319" t="s">
        <v>350</v>
      </c>
    </row>
    <row r="17484" spans="18:19" x14ac:dyDescent="0.2">
      <c r="R17484" s="334">
        <v>42460</v>
      </c>
      <c r="S17484" s="319" t="s">
        <v>350</v>
      </c>
    </row>
    <row r="17485" spans="18:19" x14ac:dyDescent="0.2">
      <c r="R17485" s="334">
        <v>42461</v>
      </c>
      <c r="S17485" s="319" t="s">
        <v>350</v>
      </c>
    </row>
    <row r="17486" spans="18:19" x14ac:dyDescent="0.2">
      <c r="R17486" s="334">
        <v>42462</v>
      </c>
      <c r="S17486" s="319" t="s">
        <v>350</v>
      </c>
    </row>
    <row r="17487" spans="18:19" x14ac:dyDescent="0.2">
      <c r="R17487" s="334">
        <v>42463</v>
      </c>
      <c r="S17487" s="319" t="s">
        <v>350</v>
      </c>
    </row>
    <row r="17488" spans="18:19" x14ac:dyDescent="0.2">
      <c r="R17488" s="334">
        <v>42464</v>
      </c>
      <c r="S17488" s="319" t="s">
        <v>350</v>
      </c>
    </row>
    <row r="17489" spans="18:19" x14ac:dyDescent="0.2">
      <c r="R17489" s="334">
        <v>42501</v>
      </c>
      <c r="S17489" s="319" t="s">
        <v>350</v>
      </c>
    </row>
    <row r="17490" spans="18:19" x14ac:dyDescent="0.2">
      <c r="R17490" s="334">
        <v>42502</v>
      </c>
      <c r="S17490" s="319" t="s">
        <v>350</v>
      </c>
    </row>
    <row r="17491" spans="18:19" x14ac:dyDescent="0.2">
      <c r="R17491" s="334">
        <v>42503</v>
      </c>
      <c r="S17491" s="319" t="s">
        <v>350</v>
      </c>
    </row>
    <row r="17492" spans="18:19" x14ac:dyDescent="0.2">
      <c r="R17492" s="334">
        <v>42516</v>
      </c>
      <c r="S17492" s="319" t="s">
        <v>350</v>
      </c>
    </row>
    <row r="17493" spans="18:19" x14ac:dyDescent="0.2">
      <c r="R17493" s="334">
        <v>42518</v>
      </c>
      <c r="S17493" s="319" t="s">
        <v>350</v>
      </c>
    </row>
    <row r="17494" spans="18:19" x14ac:dyDescent="0.2">
      <c r="R17494" s="334">
        <v>42519</v>
      </c>
      <c r="S17494" s="319" t="s">
        <v>350</v>
      </c>
    </row>
    <row r="17495" spans="18:19" x14ac:dyDescent="0.2">
      <c r="R17495" s="334">
        <v>42528</v>
      </c>
      <c r="S17495" s="319" t="s">
        <v>350</v>
      </c>
    </row>
    <row r="17496" spans="18:19" x14ac:dyDescent="0.2">
      <c r="R17496" s="334">
        <v>42533</v>
      </c>
      <c r="S17496" s="319" t="s">
        <v>350</v>
      </c>
    </row>
    <row r="17497" spans="18:19" x14ac:dyDescent="0.2">
      <c r="R17497" s="334">
        <v>42539</v>
      </c>
      <c r="S17497" s="319" t="s">
        <v>350</v>
      </c>
    </row>
    <row r="17498" spans="18:19" x14ac:dyDescent="0.2">
      <c r="R17498" s="334">
        <v>42541</v>
      </c>
      <c r="S17498" s="319" t="s">
        <v>350</v>
      </c>
    </row>
    <row r="17499" spans="18:19" x14ac:dyDescent="0.2">
      <c r="R17499" s="334">
        <v>42544</v>
      </c>
      <c r="S17499" s="319" t="s">
        <v>350</v>
      </c>
    </row>
    <row r="17500" spans="18:19" x14ac:dyDescent="0.2">
      <c r="R17500" s="334">
        <v>42553</v>
      </c>
      <c r="S17500" s="319" t="s">
        <v>350</v>
      </c>
    </row>
    <row r="17501" spans="18:19" x14ac:dyDescent="0.2">
      <c r="R17501" s="334">
        <v>42558</v>
      </c>
      <c r="S17501" s="319" t="s">
        <v>350</v>
      </c>
    </row>
    <row r="17502" spans="18:19" x14ac:dyDescent="0.2">
      <c r="R17502" s="334">
        <v>42564</v>
      </c>
      <c r="S17502" s="319" t="s">
        <v>350</v>
      </c>
    </row>
    <row r="17503" spans="18:19" x14ac:dyDescent="0.2">
      <c r="R17503" s="334">
        <v>42565</v>
      </c>
      <c r="S17503" s="319" t="s">
        <v>350</v>
      </c>
    </row>
    <row r="17504" spans="18:19" x14ac:dyDescent="0.2">
      <c r="R17504" s="334">
        <v>42566</v>
      </c>
      <c r="S17504" s="319" t="s">
        <v>350</v>
      </c>
    </row>
    <row r="17505" spans="18:19" x14ac:dyDescent="0.2">
      <c r="R17505" s="334">
        <v>42567</v>
      </c>
      <c r="S17505" s="319" t="s">
        <v>350</v>
      </c>
    </row>
    <row r="17506" spans="18:19" x14ac:dyDescent="0.2">
      <c r="R17506" s="334">
        <v>42602</v>
      </c>
      <c r="S17506" s="319" t="s">
        <v>350</v>
      </c>
    </row>
    <row r="17507" spans="18:19" x14ac:dyDescent="0.2">
      <c r="R17507" s="334">
        <v>42603</v>
      </c>
      <c r="S17507" s="319" t="s">
        <v>350</v>
      </c>
    </row>
    <row r="17508" spans="18:19" x14ac:dyDescent="0.2">
      <c r="R17508" s="334">
        <v>42629</v>
      </c>
      <c r="S17508" s="319" t="s">
        <v>350</v>
      </c>
    </row>
    <row r="17509" spans="18:19" x14ac:dyDescent="0.2">
      <c r="R17509" s="334">
        <v>42631</v>
      </c>
      <c r="S17509" s="319" t="s">
        <v>350</v>
      </c>
    </row>
    <row r="17510" spans="18:19" x14ac:dyDescent="0.2">
      <c r="R17510" s="334">
        <v>42633</v>
      </c>
      <c r="S17510" s="319" t="s">
        <v>350</v>
      </c>
    </row>
    <row r="17511" spans="18:19" x14ac:dyDescent="0.2">
      <c r="R17511" s="334">
        <v>42634</v>
      </c>
      <c r="S17511" s="319" t="s">
        <v>350</v>
      </c>
    </row>
    <row r="17512" spans="18:19" x14ac:dyDescent="0.2">
      <c r="R17512" s="334">
        <v>42635</v>
      </c>
      <c r="S17512" s="319" t="s">
        <v>350</v>
      </c>
    </row>
    <row r="17513" spans="18:19" x14ac:dyDescent="0.2">
      <c r="R17513" s="334">
        <v>42638</v>
      </c>
      <c r="S17513" s="319" t="s">
        <v>350</v>
      </c>
    </row>
    <row r="17514" spans="18:19" x14ac:dyDescent="0.2">
      <c r="R17514" s="334">
        <v>42642</v>
      </c>
      <c r="S17514" s="319" t="s">
        <v>350</v>
      </c>
    </row>
    <row r="17515" spans="18:19" x14ac:dyDescent="0.2">
      <c r="R17515" s="334">
        <v>42647</v>
      </c>
      <c r="S17515" s="319" t="s">
        <v>350</v>
      </c>
    </row>
    <row r="17516" spans="18:19" x14ac:dyDescent="0.2">
      <c r="R17516" s="334">
        <v>42649</v>
      </c>
      <c r="S17516" s="319" t="s">
        <v>350</v>
      </c>
    </row>
    <row r="17517" spans="18:19" x14ac:dyDescent="0.2">
      <c r="R17517" s="334">
        <v>42653</v>
      </c>
      <c r="S17517" s="319" t="s">
        <v>350</v>
      </c>
    </row>
    <row r="17518" spans="18:19" x14ac:dyDescent="0.2">
      <c r="R17518" s="334">
        <v>42701</v>
      </c>
      <c r="S17518" s="319" t="s">
        <v>350</v>
      </c>
    </row>
    <row r="17519" spans="18:19" x14ac:dyDescent="0.2">
      <c r="R17519" s="334">
        <v>42702</v>
      </c>
      <c r="S17519" s="319" t="s">
        <v>350</v>
      </c>
    </row>
    <row r="17520" spans="18:19" x14ac:dyDescent="0.2">
      <c r="R17520" s="334">
        <v>42712</v>
      </c>
      <c r="S17520" s="319" t="s">
        <v>350</v>
      </c>
    </row>
    <row r="17521" spans="18:19" x14ac:dyDescent="0.2">
      <c r="R17521" s="334">
        <v>42713</v>
      </c>
      <c r="S17521" s="319" t="s">
        <v>350</v>
      </c>
    </row>
    <row r="17522" spans="18:19" x14ac:dyDescent="0.2">
      <c r="R17522" s="334">
        <v>42715</v>
      </c>
      <c r="S17522" s="319" t="s">
        <v>350</v>
      </c>
    </row>
    <row r="17523" spans="18:19" x14ac:dyDescent="0.2">
      <c r="R17523" s="334">
        <v>42716</v>
      </c>
      <c r="S17523" s="319" t="s">
        <v>350</v>
      </c>
    </row>
    <row r="17524" spans="18:19" x14ac:dyDescent="0.2">
      <c r="R17524" s="334">
        <v>42717</v>
      </c>
      <c r="S17524" s="319" t="s">
        <v>350</v>
      </c>
    </row>
    <row r="17525" spans="18:19" x14ac:dyDescent="0.2">
      <c r="R17525" s="334">
        <v>42718</v>
      </c>
      <c r="S17525" s="319" t="s">
        <v>350</v>
      </c>
    </row>
    <row r="17526" spans="18:19" x14ac:dyDescent="0.2">
      <c r="R17526" s="334">
        <v>42719</v>
      </c>
      <c r="S17526" s="319" t="s">
        <v>350</v>
      </c>
    </row>
    <row r="17527" spans="18:19" x14ac:dyDescent="0.2">
      <c r="R17527" s="334">
        <v>42720</v>
      </c>
      <c r="S17527" s="319" t="s">
        <v>350</v>
      </c>
    </row>
    <row r="17528" spans="18:19" x14ac:dyDescent="0.2">
      <c r="R17528" s="334">
        <v>42721</v>
      </c>
      <c r="S17528" s="319" t="s">
        <v>350</v>
      </c>
    </row>
    <row r="17529" spans="18:19" x14ac:dyDescent="0.2">
      <c r="R17529" s="334">
        <v>42722</v>
      </c>
      <c r="S17529" s="319" t="s">
        <v>350</v>
      </c>
    </row>
    <row r="17530" spans="18:19" x14ac:dyDescent="0.2">
      <c r="R17530" s="334">
        <v>42724</v>
      </c>
      <c r="S17530" s="319" t="s">
        <v>350</v>
      </c>
    </row>
    <row r="17531" spans="18:19" x14ac:dyDescent="0.2">
      <c r="R17531" s="334">
        <v>42726</v>
      </c>
      <c r="S17531" s="319" t="s">
        <v>350</v>
      </c>
    </row>
    <row r="17532" spans="18:19" x14ac:dyDescent="0.2">
      <c r="R17532" s="334">
        <v>42728</v>
      </c>
      <c r="S17532" s="319" t="s">
        <v>350</v>
      </c>
    </row>
    <row r="17533" spans="18:19" x14ac:dyDescent="0.2">
      <c r="R17533" s="334">
        <v>42729</v>
      </c>
      <c r="S17533" s="319" t="s">
        <v>350</v>
      </c>
    </row>
    <row r="17534" spans="18:19" x14ac:dyDescent="0.2">
      <c r="R17534" s="334">
        <v>42731</v>
      </c>
      <c r="S17534" s="319" t="s">
        <v>350</v>
      </c>
    </row>
    <row r="17535" spans="18:19" x14ac:dyDescent="0.2">
      <c r="R17535" s="334">
        <v>42732</v>
      </c>
      <c r="S17535" s="319" t="s">
        <v>350</v>
      </c>
    </row>
    <row r="17536" spans="18:19" x14ac:dyDescent="0.2">
      <c r="R17536" s="334">
        <v>42733</v>
      </c>
      <c r="S17536" s="319" t="s">
        <v>350</v>
      </c>
    </row>
    <row r="17537" spans="18:19" x14ac:dyDescent="0.2">
      <c r="R17537" s="334">
        <v>42740</v>
      </c>
      <c r="S17537" s="319" t="s">
        <v>350</v>
      </c>
    </row>
    <row r="17538" spans="18:19" x14ac:dyDescent="0.2">
      <c r="R17538" s="334">
        <v>42741</v>
      </c>
      <c r="S17538" s="319" t="s">
        <v>350</v>
      </c>
    </row>
    <row r="17539" spans="18:19" x14ac:dyDescent="0.2">
      <c r="R17539" s="334">
        <v>42742</v>
      </c>
      <c r="S17539" s="319" t="s">
        <v>350</v>
      </c>
    </row>
    <row r="17540" spans="18:19" x14ac:dyDescent="0.2">
      <c r="R17540" s="334">
        <v>42743</v>
      </c>
      <c r="S17540" s="319" t="s">
        <v>350</v>
      </c>
    </row>
    <row r="17541" spans="18:19" x14ac:dyDescent="0.2">
      <c r="R17541" s="334">
        <v>42746</v>
      </c>
      <c r="S17541" s="319" t="s">
        <v>350</v>
      </c>
    </row>
    <row r="17542" spans="18:19" x14ac:dyDescent="0.2">
      <c r="R17542" s="334">
        <v>42748</v>
      </c>
      <c r="S17542" s="319" t="s">
        <v>350</v>
      </c>
    </row>
    <row r="17543" spans="18:19" x14ac:dyDescent="0.2">
      <c r="R17543" s="334">
        <v>42749</v>
      </c>
      <c r="S17543" s="319" t="s">
        <v>350</v>
      </c>
    </row>
    <row r="17544" spans="18:19" x14ac:dyDescent="0.2">
      <c r="R17544" s="334">
        <v>42753</v>
      </c>
      <c r="S17544" s="319" t="s">
        <v>350</v>
      </c>
    </row>
    <row r="17545" spans="18:19" x14ac:dyDescent="0.2">
      <c r="R17545" s="334">
        <v>42754</v>
      </c>
      <c r="S17545" s="319" t="s">
        <v>350</v>
      </c>
    </row>
    <row r="17546" spans="18:19" x14ac:dyDescent="0.2">
      <c r="R17546" s="334">
        <v>42755</v>
      </c>
      <c r="S17546" s="319" t="s">
        <v>350</v>
      </c>
    </row>
    <row r="17547" spans="18:19" x14ac:dyDescent="0.2">
      <c r="R17547" s="334">
        <v>42757</v>
      </c>
      <c r="S17547" s="319" t="s">
        <v>350</v>
      </c>
    </row>
    <row r="17548" spans="18:19" x14ac:dyDescent="0.2">
      <c r="R17548" s="334">
        <v>42758</v>
      </c>
      <c r="S17548" s="319" t="s">
        <v>350</v>
      </c>
    </row>
    <row r="17549" spans="18:19" x14ac:dyDescent="0.2">
      <c r="R17549" s="334">
        <v>42759</v>
      </c>
      <c r="S17549" s="319" t="s">
        <v>350</v>
      </c>
    </row>
    <row r="17550" spans="18:19" x14ac:dyDescent="0.2">
      <c r="R17550" s="334">
        <v>42762</v>
      </c>
      <c r="S17550" s="319" t="s">
        <v>350</v>
      </c>
    </row>
    <row r="17551" spans="18:19" x14ac:dyDescent="0.2">
      <c r="R17551" s="334">
        <v>42764</v>
      </c>
      <c r="S17551" s="319" t="s">
        <v>350</v>
      </c>
    </row>
    <row r="17552" spans="18:19" x14ac:dyDescent="0.2">
      <c r="R17552" s="334">
        <v>42765</v>
      </c>
      <c r="S17552" s="319" t="s">
        <v>350</v>
      </c>
    </row>
    <row r="17553" spans="18:19" x14ac:dyDescent="0.2">
      <c r="R17553" s="334">
        <v>42776</v>
      </c>
      <c r="S17553" s="319" t="s">
        <v>350</v>
      </c>
    </row>
    <row r="17554" spans="18:19" x14ac:dyDescent="0.2">
      <c r="R17554" s="334">
        <v>42782</v>
      </c>
      <c r="S17554" s="319" t="s">
        <v>350</v>
      </c>
    </row>
    <row r="17555" spans="18:19" x14ac:dyDescent="0.2">
      <c r="R17555" s="334">
        <v>42784</v>
      </c>
      <c r="S17555" s="319" t="s">
        <v>350</v>
      </c>
    </row>
    <row r="17556" spans="18:19" x14ac:dyDescent="0.2">
      <c r="R17556" s="334">
        <v>42788</v>
      </c>
      <c r="S17556" s="319" t="s">
        <v>350</v>
      </c>
    </row>
    <row r="17557" spans="18:19" x14ac:dyDescent="0.2">
      <c r="R17557" s="334">
        <v>43001</v>
      </c>
      <c r="S17557" s="319" t="s">
        <v>351</v>
      </c>
    </row>
    <row r="17558" spans="18:19" x14ac:dyDescent="0.2">
      <c r="R17558" s="334">
        <v>43002</v>
      </c>
      <c r="S17558" s="319" t="s">
        <v>351</v>
      </c>
    </row>
    <row r="17559" spans="18:19" x14ac:dyDescent="0.2">
      <c r="R17559" s="334">
        <v>43003</v>
      </c>
      <c r="S17559" s="319" t="s">
        <v>351</v>
      </c>
    </row>
    <row r="17560" spans="18:19" x14ac:dyDescent="0.2">
      <c r="R17560" s="334">
        <v>43004</v>
      </c>
      <c r="S17560" s="319" t="s">
        <v>351</v>
      </c>
    </row>
    <row r="17561" spans="18:19" x14ac:dyDescent="0.2">
      <c r="R17561" s="334">
        <v>43005</v>
      </c>
      <c r="S17561" s="319" t="s">
        <v>351</v>
      </c>
    </row>
    <row r="17562" spans="18:19" x14ac:dyDescent="0.2">
      <c r="R17562" s="334">
        <v>43006</v>
      </c>
      <c r="S17562" s="319" t="s">
        <v>351</v>
      </c>
    </row>
    <row r="17563" spans="18:19" x14ac:dyDescent="0.2">
      <c r="R17563" s="334">
        <v>43007</v>
      </c>
      <c r="S17563" s="319" t="s">
        <v>351</v>
      </c>
    </row>
    <row r="17564" spans="18:19" x14ac:dyDescent="0.2">
      <c r="R17564" s="334">
        <v>43008</v>
      </c>
      <c r="S17564" s="319" t="s">
        <v>351</v>
      </c>
    </row>
    <row r="17565" spans="18:19" x14ac:dyDescent="0.2">
      <c r="R17565" s="334">
        <v>43009</v>
      </c>
      <c r="S17565" s="319" t="s">
        <v>351</v>
      </c>
    </row>
    <row r="17566" spans="18:19" x14ac:dyDescent="0.2">
      <c r="R17566" s="334">
        <v>43010</v>
      </c>
      <c r="S17566" s="319" t="s">
        <v>351</v>
      </c>
    </row>
    <row r="17567" spans="18:19" x14ac:dyDescent="0.2">
      <c r="R17567" s="334">
        <v>43011</v>
      </c>
      <c r="S17567" s="319" t="s">
        <v>351</v>
      </c>
    </row>
    <row r="17568" spans="18:19" x14ac:dyDescent="0.2">
      <c r="R17568" s="334">
        <v>43013</v>
      </c>
      <c r="S17568" s="319" t="s">
        <v>351</v>
      </c>
    </row>
    <row r="17569" spans="18:19" x14ac:dyDescent="0.2">
      <c r="R17569" s="334">
        <v>43014</v>
      </c>
      <c r="S17569" s="319" t="s">
        <v>351</v>
      </c>
    </row>
    <row r="17570" spans="18:19" x14ac:dyDescent="0.2">
      <c r="R17570" s="334">
        <v>43015</v>
      </c>
      <c r="S17570" s="319" t="s">
        <v>351</v>
      </c>
    </row>
    <row r="17571" spans="18:19" x14ac:dyDescent="0.2">
      <c r="R17571" s="334">
        <v>43016</v>
      </c>
      <c r="S17571" s="319" t="s">
        <v>351</v>
      </c>
    </row>
    <row r="17572" spans="18:19" x14ac:dyDescent="0.2">
      <c r="R17572" s="334">
        <v>43017</v>
      </c>
      <c r="S17572" s="319" t="s">
        <v>351</v>
      </c>
    </row>
    <row r="17573" spans="18:19" x14ac:dyDescent="0.2">
      <c r="R17573" s="334">
        <v>43018</v>
      </c>
      <c r="S17573" s="319" t="s">
        <v>351</v>
      </c>
    </row>
    <row r="17574" spans="18:19" x14ac:dyDescent="0.2">
      <c r="R17574" s="334">
        <v>43019</v>
      </c>
      <c r="S17574" s="319" t="s">
        <v>351</v>
      </c>
    </row>
    <row r="17575" spans="18:19" x14ac:dyDescent="0.2">
      <c r="R17575" s="334">
        <v>43021</v>
      </c>
      <c r="S17575" s="319" t="s">
        <v>351</v>
      </c>
    </row>
    <row r="17576" spans="18:19" x14ac:dyDescent="0.2">
      <c r="R17576" s="334">
        <v>43022</v>
      </c>
      <c r="S17576" s="319" t="s">
        <v>351</v>
      </c>
    </row>
    <row r="17577" spans="18:19" x14ac:dyDescent="0.2">
      <c r="R17577" s="334">
        <v>43023</v>
      </c>
      <c r="S17577" s="319" t="s">
        <v>351</v>
      </c>
    </row>
    <row r="17578" spans="18:19" x14ac:dyDescent="0.2">
      <c r="R17578" s="334">
        <v>43025</v>
      </c>
      <c r="S17578" s="319" t="s">
        <v>351</v>
      </c>
    </row>
    <row r="17579" spans="18:19" x14ac:dyDescent="0.2">
      <c r="R17579" s="334">
        <v>43026</v>
      </c>
      <c r="S17579" s="319" t="s">
        <v>351</v>
      </c>
    </row>
    <row r="17580" spans="18:19" x14ac:dyDescent="0.2">
      <c r="R17580" s="334">
        <v>43027</v>
      </c>
      <c r="S17580" s="319" t="s">
        <v>351</v>
      </c>
    </row>
    <row r="17581" spans="18:19" x14ac:dyDescent="0.2">
      <c r="R17581" s="334">
        <v>43028</v>
      </c>
      <c r="S17581" s="319" t="s">
        <v>351</v>
      </c>
    </row>
    <row r="17582" spans="18:19" x14ac:dyDescent="0.2">
      <c r="R17582" s="334">
        <v>43029</v>
      </c>
      <c r="S17582" s="319" t="s">
        <v>351</v>
      </c>
    </row>
    <row r="17583" spans="18:19" x14ac:dyDescent="0.2">
      <c r="R17583" s="334">
        <v>43030</v>
      </c>
      <c r="S17583" s="319" t="s">
        <v>351</v>
      </c>
    </row>
    <row r="17584" spans="18:19" x14ac:dyDescent="0.2">
      <c r="R17584" s="334">
        <v>43031</v>
      </c>
      <c r="S17584" s="319" t="s">
        <v>351</v>
      </c>
    </row>
    <row r="17585" spans="18:19" x14ac:dyDescent="0.2">
      <c r="R17585" s="334">
        <v>43032</v>
      </c>
      <c r="S17585" s="319" t="s">
        <v>351</v>
      </c>
    </row>
    <row r="17586" spans="18:19" x14ac:dyDescent="0.2">
      <c r="R17586" s="334">
        <v>43033</v>
      </c>
      <c r="S17586" s="319" t="s">
        <v>351</v>
      </c>
    </row>
    <row r="17587" spans="18:19" x14ac:dyDescent="0.2">
      <c r="R17587" s="334">
        <v>43035</v>
      </c>
      <c r="S17587" s="319" t="s">
        <v>351</v>
      </c>
    </row>
    <row r="17588" spans="18:19" x14ac:dyDescent="0.2">
      <c r="R17588" s="334">
        <v>43036</v>
      </c>
      <c r="S17588" s="319" t="s">
        <v>351</v>
      </c>
    </row>
    <row r="17589" spans="18:19" x14ac:dyDescent="0.2">
      <c r="R17589" s="334">
        <v>43037</v>
      </c>
      <c r="S17589" s="319" t="s">
        <v>351</v>
      </c>
    </row>
    <row r="17590" spans="18:19" x14ac:dyDescent="0.2">
      <c r="R17590" s="334">
        <v>43040</v>
      </c>
      <c r="S17590" s="319" t="s">
        <v>351</v>
      </c>
    </row>
    <row r="17591" spans="18:19" x14ac:dyDescent="0.2">
      <c r="R17591" s="334">
        <v>43041</v>
      </c>
      <c r="S17591" s="319" t="s">
        <v>351</v>
      </c>
    </row>
    <row r="17592" spans="18:19" x14ac:dyDescent="0.2">
      <c r="R17592" s="334">
        <v>43044</v>
      </c>
      <c r="S17592" s="319" t="s">
        <v>351</v>
      </c>
    </row>
    <row r="17593" spans="18:19" x14ac:dyDescent="0.2">
      <c r="R17593" s="334">
        <v>43045</v>
      </c>
      <c r="S17593" s="319" t="s">
        <v>351</v>
      </c>
    </row>
    <row r="17594" spans="18:19" x14ac:dyDescent="0.2">
      <c r="R17594" s="334">
        <v>43046</v>
      </c>
      <c r="S17594" s="319" t="s">
        <v>351</v>
      </c>
    </row>
    <row r="17595" spans="18:19" x14ac:dyDescent="0.2">
      <c r="R17595" s="334">
        <v>43047</v>
      </c>
      <c r="S17595" s="319" t="s">
        <v>351</v>
      </c>
    </row>
    <row r="17596" spans="18:19" x14ac:dyDescent="0.2">
      <c r="R17596" s="334">
        <v>43048</v>
      </c>
      <c r="S17596" s="319" t="s">
        <v>351</v>
      </c>
    </row>
    <row r="17597" spans="18:19" x14ac:dyDescent="0.2">
      <c r="R17597" s="334">
        <v>43050</v>
      </c>
      <c r="S17597" s="319" t="s">
        <v>351</v>
      </c>
    </row>
    <row r="17598" spans="18:19" x14ac:dyDescent="0.2">
      <c r="R17598" s="334">
        <v>43054</v>
      </c>
      <c r="S17598" s="319" t="s">
        <v>351</v>
      </c>
    </row>
    <row r="17599" spans="18:19" x14ac:dyDescent="0.2">
      <c r="R17599" s="334">
        <v>43055</v>
      </c>
      <c r="S17599" s="319" t="s">
        <v>351</v>
      </c>
    </row>
    <row r="17600" spans="18:19" x14ac:dyDescent="0.2">
      <c r="R17600" s="334">
        <v>43056</v>
      </c>
      <c r="S17600" s="319" t="s">
        <v>351</v>
      </c>
    </row>
    <row r="17601" spans="18:19" x14ac:dyDescent="0.2">
      <c r="R17601" s="334">
        <v>43058</v>
      </c>
      <c r="S17601" s="319" t="s">
        <v>351</v>
      </c>
    </row>
    <row r="17602" spans="18:19" x14ac:dyDescent="0.2">
      <c r="R17602" s="334">
        <v>43060</v>
      </c>
      <c r="S17602" s="319" t="s">
        <v>351</v>
      </c>
    </row>
    <row r="17603" spans="18:19" x14ac:dyDescent="0.2">
      <c r="R17603" s="334">
        <v>43061</v>
      </c>
      <c r="S17603" s="319" t="s">
        <v>351</v>
      </c>
    </row>
    <row r="17604" spans="18:19" x14ac:dyDescent="0.2">
      <c r="R17604" s="334">
        <v>43062</v>
      </c>
      <c r="S17604" s="319" t="s">
        <v>351</v>
      </c>
    </row>
    <row r="17605" spans="18:19" x14ac:dyDescent="0.2">
      <c r="R17605" s="334">
        <v>43064</v>
      </c>
      <c r="S17605" s="319" t="s">
        <v>351</v>
      </c>
    </row>
    <row r="17606" spans="18:19" x14ac:dyDescent="0.2">
      <c r="R17606" s="334">
        <v>43065</v>
      </c>
      <c r="S17606" s="319" t="s">
        <v>351</v>
      </c>
    </row>
    <row r="17607" spans="18:19" x14ac:dyDescent="0.2">
      <c r="R17607" s="334">
        <v>43066</v>
      </c>
      <c r="S17607" s="319" t="s">
        <v>351</v>
      </c>
    </row>
    <row r="17608" spans="18:19" x14ac:dyDescent="0.2">
      <c r="R17608" s="334">
        <v>43067</v>
      </c>
      <c r="S17608" s="319" t="s">
        <v>351</v>
      </c>
    </row>
    <row r="17609" spans="18:19" x14ac:dyDescent="0.2">
      <c r="R17609" s="334">
        <v>43068</v>
      </c>
      <c r="S17609" s="319" t="s">
        <v>351</v>
      </c>
    </row>
    <row r="17610" spans="18:19" x14ac:dyDescent="0.2">
      <c r="R17610" s="334">
        <v>43069</v>
      </c>
      <c r="S17610" s="319" t="s">
        <v>351</v>
      </c>
    </row>
    <row r="17611" spans="18:19" x14ac:dyDescent="0.2">
      <c r="R17611" s="334">
        <v>43070</v>
      </c>
      <c r="S17611" s="319" t="s">
        <v>351</v>
      </c>
    </row>
    <row r="17612" spans="18:19" x14ac:dyDescent="0.2">
      <c r="R17612" s="334">
        <v>43071</v>
      </c>
      <c r="S17612" s="319" t="s">
        <v>351</v>
      </c>
    </row>
    <row r="17613" spans="18:19" x14ac:dyDescent="0.2">
      <c r="R17613" s="334">
        <v>43072</v>
      </c>
      <c r="S17613" s="319" t="s">
        <v>351</v>
      </c>
    </row>
    <row r="17614" spans="18:19" x14ac:dyDescent="0.2">
      <c r="R17614" s="334">
        <v>43073</v>
      </c>
      <c r="S17614" s="319" t="s">
        <v>351</v>
      </c>
    </row>
    <row r="17615" spans="18:19" x14ac:dyDescent="0.2">
      <c r="R17615" s="334">
        <v>43074</v>
      </c>
      <c r="S17615" s="319" t="s">
        <v>351</v>
      </c>
    </row>
    <row r="17616" spans="18:19" x14ac:dyDescent="0.2">
      <c r="R17616" s="334">
        <v>43076</v>
      </c>
      <c r="S17616" s="319" t="s">
        <v>351</v>
      </c>
    </row>
    <row r="17617" spans="18:19" x14ac:dyDescent="0.2">
      <c r="R17617" s="334">
        <v>43077</v>
      </c>
      <c r="S17617" s="319" t="s">
        <v>351</v>
      </c>
    </row>
    <row r="17618" spans="18:19" x14ac:dyDescent="0.2">
      <c r="R17618" s="334">
        <v>43078</v>
      </c>
      <c r="S17618" s="319" t="s">
        <v>351</v>
      </c>
    </row>
    <row r="17619" spans="18:19" x14ac:dyDescent="0.2">
      <c r="R17619" s="334">
        <v>43080</v>
      </c>
      <c r="S17619" s="319" t="s">
        <v>351</v>
      </c>
    </row>
    <row r="17620" spans="18:19" x14ac:dyDescent="0.2">
      <c r="R17620" s="334">
        <v>43081</v>
      </c>
      <c r="S17620" s="319" t="s">
        <v>351</v>
      </c>
    </row>
    <row r="17621" spans="18:19" x14ac:dyDescent="0.2">
      <c r="R17621" s="334">
        <v>43082</v>
      </c>
      <c r="S17621" s="319" t="s">
        <v>351</v>
      </c>
    </row>
    <row r="17622" spans="18:19" x14ac:dyDescent="0.2">
      <c r="R17622" s="334">
        <v>43083</v>
      </c>
      <c r="S17622" s="319" t="s">
        <v>351</v>
      </c>
    </row>
    <row r="17623" spans="18:19" x14ac:dyDescent="0.2">
      <c r="R17623" s="334">
        <v>43084</v>
      </c>
      <c r="S17623" s="319" t="s">
        <v>351</v>
      </c>
    </row>
    <row r="17624" spans="18:19" x14ac:dyDescent="0.2">
      <c r="R17624" s="334">
        <v>43085</v>
      </c>
      <c r="S17624" s="319" t="s">
        <v>351</v>
      </c>
    </row>
    <row r="17625" spans="18:19" x14ac:dyDescent="0.2">
      <c r="R17625" s="334">
        <v>43086</v>
      </c>
      <c r="S17625" s="319" t="s">
        <v>351</v>
      </c>
    </row>
    <row r="17626" spans="18:19" x14ac:dyDescent="0.2">
      <c r="R17626" s="334">
        <v>43093</v>
      </c>
      <c r="S17626" s="319" t="s">
        <v>351</v>
      </c>
    </row>
    <row r="17627" spans="18:19" x14ac:dyDescent="0.2">
      <c r="R17627" s="334">
        <v>43101</v>
      </c>
      <c r="S17627" s="319" t="s">
        <v>351</v>
      </c>
    </row>
    <row r="17628" spans="18:19" x14ac:dyDescent="0.2">
      <c r="R17628" s="334">
        <v>43102</v>
      </c>
      <c r="S17628" s="319" t="s">
        <v>351</v>
      </c>
    </row>
    <row r="17629" spans="18:19" x14ac:dyDescent="0.2">
      <c r="R17629" s="334">
        <v>43103</v>
      </c>
      <c r="S17629" s="319" t="s">
        <v>351</v>
      </c>
    </row>
    <row r="17630" spans="18:19" x14ac:dyDescent="0.2">
      <c r="R17630" s="334">
        <v>43105</v>
      </c>
      <c r="S17630" s="319" t="s">
        <v>351</v>
      </c>
    </row>
    <row r="17631" spans="18:19" x14ac:dyDescent="0.2">
      <c r="R17631" s="334">
        <v>43106</v>
      </c>
      <c r="S17631" s="319" t="s">
        <v>351</v>
      </c>
    </row>
    <row r="17632" spans="18:19" x14ac:dyDescent="0.2">
      <c r="R17632" s="334">
        <v>43107</v>
      </c>
      <c r="S17632" s="319" t="s">
        <v>351</v>
      </c>
    </row>
    <row r="17633" spans="18:19" x14ac:dyDescent="0.2">
      <c r="R17633" s="334">
        <v>43109</v>
      </c>
      <c r="S17633" s="319" t="s">
        <v>351</v>
      </c>
    </row>
    <row r="17634" spans="18:19" x14ac:dyDescent="0.2">
      <c r="R17634" s="334">
        <v>43110</v>
      </c>
      <c r="S17634" s="319" t="s">
        <v>351</v>
      </c>
    </row>
    <row r="17635" spans="18:19" x14ac:dyDescent="0.2">
      <c r="R17635" s="334">
        <v>43111</v>
      </c>
      <c r="S17635" s="319" t="s">
        <v>351</v>
      </c>
    </row>
    <row r="17636" spans="18:19" x14ac:dyDescent="0.2">
      <c r="R17636" s="334">
        <v>43112</v>
      </c>
      <c r="S17636" s="319" t="s">
        <v>351</v>
      </c>
    </row>
    <row r="17637" spans="18:19" x14ac:dyDescent="0.2">
      <c r="R17637" s="334">
        <v>43113</v>
      </c>
      <c r="S17637" s="319" t="s">
        <v>351</v>
      </c>
    </row>
    <row r="17638" spans="18:19" x14ac:dyDescent="0.2">
      <c r="R17638" s="334">
        <v>43115</v>
      </c>
      <c r="S17638" s="319" t="s">
        <v>351</v>
      </c>
    </row>
    <row r="17639" spans="18:19" x14ac:dyDescent="0.2">
      <c r="R17639" s="334">
        <v>43116</v>
      </c>
      <c r="S17639" s="319" t="s">
        <v>351</v>
      </c>
    </row>
    <row r="17640" spans="18:19" x14ac:dyDescent="0.2">
      <c r="R17640" s="334">
        <v>43117</v>
      </c>
      <c r="S17640" s="319" t="s">
        <v>351</v>
      </c>
    </row>
    <row r="17641" spans="18:19" x14ac:dyDescent="0.2">
      <c r="R17641" s="334">
        <v>43119</v>
      </c>
      <c r="S17641" s="319" t="s">
        <v>351</v>
      </c>
    </row>
    <row r="17642" spans="18:19" x14ac:dyDescent="0.2">
      <c r="R17642" s="334">
        <v>43123</v>
      </c>
      <c r="S17642" s="319" t="s">
        <v>351</v>
      </c>
    </row>
    <row r="17643" spans="18:19" x14ac:dyDescent="0.2">
      <c r="R17643" s="334">
        <v>43125</v>
      </c>
      <c r="S17643" s="319" t="s">
        <v>351</v>
      </c>
    </row>
    <row r="17644" spans="18:19" x14ac:dyDescent="0.2">
      <c r="R17644" s="334">
        <v>43126</v>
      </c>
      <c r="S17644" s="319" t="s">
        <v>351</v>
      </c>
    </row>
    <row r="17645" spans="18:19" x14ac:dyDescent="0.2">
      <c r="R17645" s="334">
        <v>43127</v>
      </c>
      <c r="S17645" s="319" t="s">
        <v>351</v>
      </c>
    </row>
    <row r="17646" spans="18:19" x14ac:dyDescent="0.2">
      <c r="R17646" s="334">
        <v>43128</v>
      </c>
      <c r="S17646" s="319" t="s">
        <v>351</v>
      </c>
    </row>
    <row r="17647" spans="18:19" x14ac:dyDescent="0.2">
      <c r="R17647" s="334">
        <v>43130</v>
      </c>
      <c r="S17647" s="319" t="s">
        <v>351</v>
      </c>
    </row>
    <row r="17648" spans="18:19" x14ac:dyDescent="0.2">
      <c r="R17648" s="334">
        <v>43135</v>
      </c>
      <c r="S17648" s="319" t="s">
        <v>351</v>
      </c>
    </row>
    <row r="17649" spans="18:19" x14ac:dyDescent="0.2">
      <c r="R17649" s="334">
        <v>43136</v>
      </c>
      <c r="S17649" s="319" t="s">
        <v>351</v>
      </c>
    </row>
    <row r="17650" spans="18:19" x14ac:dyDescent="0.2">
      <c r="R17650" s="334">
        <v>43137</v>
      </c>
      <c r="S17650" s="319" t="s">
        <v>351</v>
      </c>
    </row>
    <row r="17651" spans="18:19" x14ac:dyDescent="0.2">
      <c r="R17651" s="334">
        <v>43138</v>
      </c>
      <c r="S17651" s="319" t="s">
        <v>351</v>
      </c>
    </row>
    <row r="17652" spans="18:19" x14ac:dyDescent="0.2">
      <c r="R17652" s="334">
        <v>43140</v>
      </c>
      <c r="S17652" s="319" t="s">
        <v>351</v>
      </c>
    </row>
    <row r="17653" spans="18:19" x14ac:dyDescent="0.2">
      <c r="R17653" s="334">
        <v>43142</v>
      </c>
      <c r="S17653" s="319" t="s">
        <v>351</v>
      </c>
    </row>
    <row r="17654" spans="18:19" x14ac:dyDescent="0.2">
      <c r="R17654" s="334">
        <v>43143</v>
      </c>
      <c r="S17654" s="319" t="s">
        <v>351</v>
      </c>
    </row>
    <row r="17655" spans="18:19" x14ac:dyDescent="0.2">
      <c r="R17655" s="334">
        <v>43144</v>
      </c>
      <c r="S17655" s="319" t="s">
        <v>351</v>
      </c>
    </row>
    <row r="17656" spans="18:19" x14ac:dyDescent="0.2">
      <c r="R17656" s="334">
        <v>43145</v>
      </c>
      <c r="S17656" s="319" t="s">
        <v>351</v>
      </c>
    </row>
    <row r="17657" spans="18:19" x14ac:dyDescent="0.2">
      <c r="R17657" s="334">
        <v>43146</v>
      </c>
      <c r="S17657" s="319" t="s">
        <v>351</v>
      </c>
    </row>
    <row r="17658" spans="18:19" x14ac:dyDescent="0.2">
      <c r="R17658" s="334">
        <v>43147</v>
      </c>
      <c r="S17658" s="319" t="s">
        <v>351</v>
      </c>
    </row>
    <row r="17659" spans="18:19" x14ac:dyDescent="0.2">
      <c r="R17659" s="334">
        <v>43148</v>
      </c>
      <c r="S17659" s="319" t="s">
        <v>351</v>
      </c>
    </row>
    <row r="17660" spans="18:19" x14ac:dyDescent="0.2">
      <c r="R17660" s="334">
        <v>43149</v>
      </c>
      <c r="S17660" s="319" t="s">
        <v>351</v>
      </c>
    </row>
    <row r="17661" spans="18:19" x14ac:dyDescent="0.2">
      <c r="R17661" s="334">
        <v>43150</v>
      </c>
      <c r="S17661" s="319" t="s">
        <v>351</v>
      </c>
    </row>
    <row r="17662" spans="18:19" x14ac:dyDescent="0.2">
      <c r="R17662" s="334">
        <v>43151</v>
      </c>
      <c r="S17662" s="319" t="s">
        <v>351</v>
      </c>
    </row>
    <row r="17663" spans="18:19" x14ac:dyDescent="0.2">
      <c r="R17663" s="334">
        <v>43152</v>
      </c>
      <c r="S17663" s="319" t="s">
        <v>351</v>
      </c>
    </row>
    <row r="17664" spans="18:19" x14ac:dyDescent="0.2">
      <c r="R17664" s="334">
        <v>43153</v>
      </c>
      <c r="S17664" s="319" t="s">
        <v>351</v>
      </c>
    </row>
    <row r="17665" spans="18:19" x14ac:dyDescent="0.2">
      <c r="R17665" s="334">
        <v>43154</v>
      </c>
      <c r="S17665" s="319" t="s">
        <v>351</v>
      </c>
    </row>
    <row r="17666" spans="18:19" x14ac:dyDescent="0.2">
      <c r="R17666" s="334">
        <v>43155</v>
      </c>
      <c r="S17666" s="319" t="s">
        <v>351</v>
      </c>
    </row>
    <row r="17667" spans="18:19" x14ac:dyDescent="0.2">
      <c r="R17667" s="334">
        <v>43156</v>
      </c>
      <c r="S17667" s="319" t="s">
        <v>351</v>
      </c>
    </row>
    <row r="17668" spans="18:19" x14ac:dyDescent="0.2">
      <c r="R17668" s="334">
        <v>43157</v>
      </c>
      <c r="S17668" s="319" t="s">
        <v>351</v>
      </c>
    </row>
    <row r="17669" spans="18:19" x14ac:dyDescent="0.2">
      <c r="R17669" s="334">
        <v>43158</v>
      </c>
      <c r="S17669" s="319" t="s">
        <v>351</v>
      </c>
    </row>
    <row r="17670" spans="18:19" x14ac:dyDescent="0.2">
      <c r="R17670" s="334">
        <v>43160</v>
      </c>
      <c r="S17670" s="319" t="s">
        <v>351</v>
      </c>
    </row>
    <row r="17671" spans="18:19" x14ac:dyDescent="0.2">
      <c r="R17671" s="334">
        <v>43162</v>
      </c>
      <c r="S17671" s="319" t="s">
        <v>351</v>
      </c>
    </row>
    <row r="17672" spans="18:19" x14ac:dyDescent="0.2">
      <c r="R17672" s="334">
        <v>43163</v>
      </c>
      <c r="S17672" s="319" t="s">
        <v>351</v>
      </c>
    </row>
    <row r="17673" spans="18:19" x14ac:dyDescent="0.2">
      <c r="R17673" s="334">
        <v>43164</v>
      </c>
      <c r="S17673" s="319" t="s">
        <v>351</v>
      </c>
    </row>
    <row r="17674" spans="18:19" x14ac:dyDescent="0.2">
      <c r="R17674" s="334">
        <v>43194</v>
      </c>
      <c r="S17674" s="319" t="s">
        <v>351</v>
      </c>
    </row>
    <row r="17675" spans="18:19" x14ac:dyDescent="0.2">
      <c r="R17675" s="334">
        <v>43195</v>
      </c>
      <c r="S17675" s="319" t="s">
        <v>351</v>
      </c>
    </row>
    <row r="17676" spans="18:19" x14ac:dyDescent="0.2">
      <c r="R17676" s="334">
        <v>43199</v>
      </c>
      <c r="S17676" s="319" t="s">
        <v>351</v>
      </c>
    </row>
    <row r="17677" spans="18:19" x14ac:dyDescent="0.2">
      <c r="R17677" s="334">
        <v>43201</v>
      </c>
      <c r="S17677" s="319" t="s">
        <v>351</v>
      </c>
    </row>
    <row r="17678" spans="18:19" x14ac:dyDescent="0.2">
      <c r="R17678" s="334">
        <v>43202</v>
      </c>
      <c r="S17678" s="319" t="s">
        <v>351</v>
      </c>
    </row>
    <row r="17679" spans="18:19" x14ac:dyDescent="0.2">
      <c r="R17679" s="334">
        <v>43203</v>
      </c>
      <c r="S17679" s="319" t="s">
        <v>351</v>
      </c>
    </row>
    <row r="17680" spans="18:19" x14ac:dyDescent="0.2">
      <c r="R17680" s="334">
        <v>43204</v>
      </c>
      <c r="S17680" s="319" t="s">
        <v>351</v>
      </c>
    </row>
    <row r="17681" spans="18:19" x14ac:dyDescent="0.2">
      <c r="R17681" s="334">
        <v>43205</v>
      </c>
      <c r="S17681" s="319" t="s">
        <v>351</v>
      </c>
    </row>
    <row r="17682" spans="18:19" x14ac:dyDescent="0.2">
      <c r="R17682" s="334">
        <v>43206</v>
      </c>
      <c r="S17682" s="319" t="s">
        <v>351</v>
      </c>
    </row>
    <row r="17683" spans="18:19" x14ac:dyDescent="0.2">
      <c r="R17683" s="334">
        <v>43207</v>
      </c>
      <c r="S17683" s="319" t="s">
        <v>351</v>
      </c>
    </row>
    <row r="17684" spans="18:19" x14ac:dyDescent="0.2">
      <c r="R17684" s="334">
        <v>43209</v>
      </c>
      <c r="S17684" s="319" t="s">
        <v>351</v>
      </c>
    </row>
    <row r="17685" spans="18:19" x14ac:dyDescent="0.2">
      <c r="R17685" s="334">
        <v>43210</v>
      </c>
      <c r="S17685" s="319" t="s">
        <v>351</v>
      </c>
    </row>
    <row r="17686" spans="18:19" x14ac:dyDescent="0.2">
      <c r="R17686" s="334">
        <v>43211</v>
      </c>
      <c r="S17686" s="319" t="s">
        <v>351</v>
      </c>
    </row>
    <row r="17687" spans="18:19" x14ac:dyDescent="0.2">
      <c r="R17687" s="334">
        <v>43212</v>
      </c>
      <c r="S17687" s="319" t="s">
        <v>351</v>
      </c>
    </row>
    <row r="17688" spans="18:19" x14ac:dyDescent="0.2">
      <c r="R17688" s="334">
        <v>43213</v>
      </c>
      <c r="S17688" s="319" t="s">
        <v>351</v>
      </c>
    </row>
    <row r="17689" spans="18:19" x14ac:dyDescent="0.2">
      <c r="R17689" s="334">
        <v>43214</v>
      </c>
      <c r="S17689" s="319" t="s">
        <v>351</v>
      </c>
    </row>
    <row r="17690" spans="18:19" x14ac:dyDescent="0.2">
      <c r="R17690" s="334">
        <v>43215</v>
      </c>
      <c r="S17690" s="319" t="s">
        <v>351</v>
      </c>
    </row>
    <row r="17691" spans="18:19" x14ac:dyDescent="0.2">
      <c r="R17691" s="334">
        <v>43216</v>
      </c>
      <c r="S17691" s="319" t="s">
        <v>351</v>
      </c>
    </row>
    <row r="17692" spans="18:19" x14ac:dyDescent="0.2">
      <c r="R17692" s="334">
        <v>43217</v>
      </c>
      <c r="S17692" s="319" t="s">
        <v>351</v>
      </c>
    </row>
    <row r="17693" spans="18:19" x14ac:dyDescent="0.2">
      <c r="R17693" s="334">
        <v>43218</v>
      </c>
      <c r="S17693" s="319" t="s">
        <v>351</v>
      </c>
    </row>
    <row r="17694" spans="18:19" x14ac:dyDescent="0.2">
      <c r="R17694" s="334">
        <v>43219</v>
      </c>
      <c r="S17694" s="319" t="s">
        <v>351</v>
      </c>
    </row>
    <row r="17695" spans="18:19" x14ac:dyDescent="0.2">
      <c r="R17695" s="334">
        <v>43220</v>
      </c>
      <c r="S17695" s="319" t="s">
        <v>351</v>
      </c>
    </row>
    <row r="17696" spans="18:19" x14ac:dyDescent="0.2">
      <c r="R17696" s="334">
        <v>43221</v>
      </c>
      <c r="S17696" s="319" t="s">
        <v>351</v>
      </c>
    </row>
    <row r="17697" spans="18:19" x14ac:dyDescent="0.2">
      <c r="R17697" s="334">
        <v>43222</v>
      </c>
      <c r="S17697" s="319" t="s">
        <v>351</v>
      </c>
    </row>
    <row r="17698" spans="18:19" x14ac:dyDescent="0.2">
      <c r="R17698" s="334">
        <v>43223</v>
      </c>
      <c r="S17698" s="319" t="s">
        <v>351</v>
      </c>
    </row>
    <row r="17699" spans="18:19" x14ac:dyDescent="0.2">
      <c r="R17699" s="334">
        <v>43224</v>
      </c>
      <c r="S17699" s="319" t="s">
        <v>351</v>
      </c>
    </row>
    <row r="17700" spans="18:19" x14ac:dyDescent="0.2">
      <c r="R17700" s="334">
        <v>43226</v>
      </c>
      <c r="S17700" s="319" t="s">
        <v>351</v>
      </c>
    </row>
    <row r="17701" spans="18:19" x14ac:dyDescent="0.2">
      <c r="R17701" s="334">
        <v>43227</v>
      </c>
      <c r="S17701" s="319" t="s">
        <v>351</v>
      </c>
    </row>
    <row r="17702" spans="18:19" x14ac:dyDescent="0.2">
      <c r="R17702" s="334">
        <v>43228</v>
      </c>
      <c r="S17702" s="319" t="s">
        <v>351</v>
      </c>
    </row>
    <row r="17703" spans="18:19" x14ac:dyDescent="0.2">
      <c r="R17703" s="334">
        <v>43229</v>
      </c>
      <c r="S17703" s="319" t="s">
        <v>351</v>
      </c>
    </row>
    <row r="17704" spans="18:19" x14ac:dyDescent="0.2">
      <c r="R17704" s="334">
        <v>43230</v>
      </c>
      <c r="S17704" s="319" t="s">
        <v>351</v>
      </c>
    </row>
    <row r="17705" spans="18:19" x14ac:dyDescent="0.2">
      <c r="R17705" s="334">
        <v>43231</v>
      </c>
      <c r="S17705" s="319" t="s">
        <v>351</v>
      </c>
    </row>
    <row r="17706" spans="18:19" x14ac:dyDescent="0.2">
      <c r="R17706" s="334">
        <v>43232</v>
      </c>
      <c r="S17706" s="319" t="s">
        <v>351</v>
      </c>
    </row>
    <row r="17707" spans="18:19" x14ac:dyDescent="0.2">
      <c r="R17707" s="334">
        <v>43234</v>
      </c>
      <c r="S17707" s="319" t="s">
        <v>351</v>
      </c>
    </row>
    <row r="17708" spans="18:19" x14ac:dyDescent="0.2">
      <c r="R17708" s="334">
        <v>43235</v>
      </c>
      <c r="S17708" s="319" t="s">
        <v>351</v>
      </c>
    </row>
    <row r="17709" spans="18:19" x14ac:dyDescent="0.2">
      <c r="R17709" s="334">
        <v>43236</v>
      </c>
      <c r="S17709" s="319" t="s">
        <v>351</v>
      </c>
    </row>
    <row r="17710" spans="18:19" x14ac:dyDescent="0.2">
      <c r="R17710" s="334">
        <v>43240</v>
      </c>
      <c r="S17710" s="319" t="s">
        <v>351</v>
      </c>
    </row>
    <row r="17711" spans="18:19" x14ac:dyDescent="0.2">
      <c r="R17711" s="334">
        <v>43251</v>
      </c>
      <c r="S17711" s="319" t="s">
        <v>351</v>
      </c>
    </row>
    <row r="17712" spans="18:19" x14ac:dyDescent="0.2">
      <c r="R17712" s="334">
        <v>43260</v>
      </c>
      <c r="S17712" s="319" t="s">
        <v>351</v>
      </c>
    </row>
    <row r="17713" spans="18:19" x14ac:dyDescent="0.2">
      <c r="R17713" s="334">
        <v>43268</v>
      </c>
      <c r="S17713" s="319" t="s">
        <v>351</v>
      </c>
    </row>
    <row r="17714" spans="18:19" x14ac:dyDescent="0.2">
      <c r="R17714" s="334">
        <v>43270</v>
      </c>
      <c r="S17714" s="319" t="s">
        <v>351</v>
      </c>
    </row>
    <row r="17715" spans="18:19" x14ac:dyDescent="0.2">
      <c r="R17715" s="334">
        <v>43271</v>
      </c>
      <c r="S17715" s="319" t="s">
        <v>351</v>
      </c>
    </row>
    <row r="17716" spans="18:19" x14ac:dyDescent="0.2">
      <c r="R17716" s="334">
        <v>43272</v>
      </c>
      <c r="S17716" s="319" t="s">
        <v>351</v>
      </c>
    </row>
    <row r="17717" spans="18:19" x14ac:dyDescent="0.2">
      <c r="R17717" s="334">
        <v>43279</v>
      </c>
      <c r="S17717" s="319" t="s">
        <v>351</v>
      </c>
    </row>
    <row r="17718" spans="18:19" x14ac:dyDescent="0.2">
      <c r="R17718" s="334">
        <v>43287</v>
      </c>
      <c r="S17718" s="319" t="s">
        <v>351</v>
      </c>
    </row>
    <row r="17719" spans="18:19" x14ac:dyDescent="0.2">
      <c r="R17719" s="334">
        <v>43291</v>
      </c>
      <c r="S17719" s="319" t="s">
        <v>351</v>
      </c>
    </row>
    <row r="17720" spans="18:19" x14ac:dyDescent="0.2">
      <c r="R17720" s="334">
        <v>43301</v>
      </c>
      <c r="S17720" s="319" t="s">
        <v>351</v>
      </c>
    </row>
    <row r="17721" spans="18:19" x14ac:dyDescent="0.2">
      <c r="R17721" s="334">
        <v>43302</v>
      </c>
      <c r="S17721" s="319" t="s">
        <v>351</v>
      </c>
    </row>
    <row r="17722" spans="18:19" x14ac:dyDescent="0.2">
      <c r="R17722" s="334">
        <v>43306</v>
      </c>
      <c r="S17722" s="319" t="s">
        <v>351</v>
      </c>
    </row>
    <row r="17723" spans="18:19" x14ac:dyDescent="0.2">
      <c r="R17723" s="334">
        <v>43310</v>
      </c>
      <c r="S17723" s="319" t="s">
        <v>351</v>
      </c>
    </row>
    <row r="17724" spans="18:19" x14ac:dyDescent="0.2">
      <c r="R17724" s="334">
        <v>43311</v>
      </c>
      <c r="S17724" s="319" t="s">
        <v>351</v>
      </c>
    </row>
    <row r="17725" spans="18:19" x14ac:dyDescent="0.2">
      <c r="R17725" s="334">
        <v>43314</v>
      </c>
      <c r="S17725" s="319" t="s">
        <v>351</v>
      </c>
    </row>
    <row r="17726" spans="18:19" x14ac:dyDescent="0.2">
      <c r="R17726" s="334">
        <v>43315</v>
      </c>
      <c r="S17726" s="319" t="s">
        <v>351</v>
      </c>
    </row>
    <row r="17727" spans="18:19" x14ac:dyDescent="0.2">
      <c r="R17727" s="334">
        <v>43316</v>
      </c>
      <c r="S17727" s="319" t="s">
        <v>351</v>
      </c>
    </row>
    <row r="17728" spans="18:19" x14ac:dyDescent="0.2">
      <c r="R17728" s="334">
        <v>43317</v>
      </c>
      <c r="S17728" s="319" t="s">
        <v>351</v>
      </c>
    </row>
    <row r="17729" spans="18:19" x14ac:dyDescent="0.2">
      <c r="R17729" s="334">
        <v>43318</v>
      </c>
      <c r="S17729" s="319" t="s">
        <v>351</v>
      </c>
    </row>
    <row r="17730" spans="18:19" x14ac:dyDescent="0.2">
      <c r="R17730" s="334">
        <v>43319</v>
      </c>
      <c r="S17730" s="319" t="s">
        <v>351</v>
      </c>
    </row>
    <row r="17731" spans="18:19" x14ac:dyDescent="0.2">
      <c r="R17731" s="334">
        <v>43320</v>
      </c>
      <c r="S17731" s="319" t="s">
        <v>351</v>
      </c>
    </row>
    <row r="17732" spans="18:19" x14ac:dyDescent="0.2">
      <c r="R17732" s="334">
        <v>43321</v>
      </c>
      <c r="S17732" s="319" t="s">
        <v>351</v>
      </c>
    </row>
    <row r="17733" spans="18:19" x14ac:dyDescent="0.2">
      <c r="R17733" s="334">
        <v>43322</v>
      </c>
      <c r="S17733" s="319" t="s">
        <v>351</v>
      </c>
    </row>
    <row r="17734" spans="18:19" x14ac:dyDescent="0.2">
      <c r="R17734" s="334">
        <v>43323</v>
      </c>
      <c r="S17734" s="319" t="s">
        <v>351</v>
      </c>
    </row>
    <row r="17735" spans="18:19" x14ac:dyDescent="0.2">
      <c r="R17735" s="334">
        <v>43324</v>
      </c>
      <c r="S17735" s="319" t="s">
        <v>351</v>
      </c>
    </row>
    <row r="17736" spans="18:19" x14ac:dyDescent="0.2">
      <c r="R17736" s="334">
        <v>43325</v>
      </c>
      <c r="S17736" s="319" t="s">
        <v>351</v>
      </c>
    </row>
    <row r="17737" spans="18:19" x14ac:dyDescent="0.2">
      <c r="R17737" s="334">
        <v>43326</v>
      </c>
      <c r="S17737" s="319" t="s">
        <v>351</v>
      </c>
    </row>
    <row r="17738" spans="18:19" x14ac:dyDescent="0.2">
      <c r="R17738" s="334">
        <v>43330</v>
      </c>
      <c r="S17738" s="319" t="s">
        <v>351</v>
      </c>
    </row>
    <row r="17739" spans="18:19" x14ac:dyDescent="0.2">
      <c r="R17739" s="334">
        <v>43331</v>
      </c>
      <c r="S17739" s="319" t="s">
        <v>351</v>
      </c>
    </row>
    <row r="17740" spans="18:19" x14ac:dyDescent="0.2">
      <c r="R17740" s="334">
        <v>43332</v>
      </c>
      <c r="S17740" s="319" t="s">
        <v>351</v>
      </c>
    </row>
    <row r="17741" spans="18:19" x14ac:dyDescent="0.2">
      <c r="R17741" s="334">
        <v>43333</v>
      </c>
      <c r="S17741" s="319" t="s">
        <v>351</v>
      </c>
    </row>
    <row r="17742" spans="18:19" x14ac:dyDescent="0.2">
      <c r="R17742" s="334">
        <v>43334</v>
      </c>
      <c r="S17742" s="319" t="s">
        <v>351</v>
      </c>
    </row>
    <row r="17743" spans="18:19" x14ac:dyDescent="0.2">
      <c r="R17743" s="334">
        <v>43335</v>
      </c>
      <c r="S17743" s="319" t="s">
        <v>351</v>
      </c>
    </row>
    <row r="17744" spans="18:19" x14ac:dyDescent="0.2">
      <c r="R17744" s="334">
        <v>43336</v>
      </c>
      <c r="S17744" s="319" t="s">
        <v>351</v>
      </c>
    </row>
    <row r="17745" spans="18:19" x14ac:dyDescent="0.2">
      <c r="R17745" s="334">
        <v>43337</v>
      </c>
      <c r="S17745" s="319" t="s">
        <v>351</v>
      </c>
    </row>
    <row r="17746" spans="18:19" x14ac:dyDescent="0.2">
      <c r="R17746" s="334">
        <v>43338</v>
      </c>
      <c r="S17746" s="319" t="s">
        <v>351</v>
      </c>
    </row>
    <row r="17747" spans="18:19" x14ac:dyDescent="0.2">
      <c r="R17747" s="334">
        <v>43340</v>
      </c>
      <c r="S17747" s="319" t="s">
        <v>351</v>
      </c>
    </row>
    <row r="17748" spans="18:19" x14ac:dyDescent="0.2">
      <c r="R17748" s="334">
        <v>43341</v>
      </c>
      <c r="S17748" s="319" t="s">
        <v>351</v>
      </c>
    </row>
    <row r="17749" spans="18:19" x14ac:dyDescent="0.2">
      <c r="R17749" s="334">
        <v>43342</v>
      </c>
      <c r="S17749" s="319" t="s">
        <v>351</v>
      </c>
    </row>
    <row r="17750" spans="18:19" x14ac:dyDescent="0.2">
      <c r="R17750" s="334">
        <v>43343</v>
      </c>
      <c r="S17750" s="319" t="s">
        <v>351</v>
      </c>
    </row>
    <row r="17751" spans="18:19" x14ac:dyDescent="0.2">
      <c r="R17751" s="334">
        <v>43344</v>
      </c>
      <c r="S17751" s="319" t="s">
        <v>351</v>
      </c>
    </row>
    <row r="17752" spans="18:19" x14ac:dyDescent="0.2">
      <c r="R17752" s="334">
        <v>43345</v>
      </c>
      <c r="S17752" s="319" t="s">
        <v>351</v>
      </c>
    </row>
    <row r="17753" spans="18:19" x14ac:dyDescent="0.2">
      <c r="R17753" s="334">
        <v>43346</v>
      </c>
      <c r="S17753" s="319" t="s">
        <v>351</v>
      </c>
    </row>
    <row r="17754" spans="18:19" x14ac:dyDescent="0.2">
      <c r="R17754" s="334">
        <v>43347</v>
      </c>
      <c r="S17754" s="319" t="s">
        <v>351</v>
      </c>
    </row>
    <row r="17755" spans="18:19" x14ac:dyDescent="0.2">
      <c r="R17755" s="334">
        <v>43348</v>
      </c>
      <c r="S17755" s="319" t="s">
        <v>351</v>
      </c>
    </row>
    <row r="17756" spans="18:19" x14ac:dyDescent="0.2">
      <c r="R17756" s="334">
        <v>43349</v>
      </c>
      <c r="S17756" s="319" t="s">
        <v>351</v>
      </c>
    </row>
    <row r="17757" spans="18:19" x14ac:dyDescent="0.2">
      <c r="R17757" s="334">
        <v>43350</v>
      </c>
      <c r="S17757" s="319" t="s">
        <v>351</v>
      </c>
    </row>
    <row r="17758" spans="18:19" x14ac:dyDescent="0.2">
      <c r="R17758" s="334">
        <v>43351</v>
      </c>
      <c r="S17758" s="319" t="s">
        <v>351</v>
      </c>
    </row>
    <row r="17759" spans="18:19" x14ac:dyDescent="0.2">
      <c r="R17759" s="334">
        <v>43356</v>
      </c>
      <c r="S17759" s="319" t="s">
        <v>351</v>
      </c>
    </row>
    <row r="17760" spans="18:19" x14ac:dyDescent="0.2">
      <c r="R17760" s="334">
        <v>43357</v>
      </c>
      <c r="S17760" s="319" t="s">
        <v>351</v>
      </c>
    </row>
    <row r="17761" spans="18:19" x14ac:dyDescent="0.2">
      <c r="R17761" s="334">
        <v>43358</v>
      </c>
      <c r="S17761" s="319" t="s">
        <v>351</v>
      </c>
    </row>
    <row r="17762" spans="18:19" x14ac:dyDescent="0.2">
      <c r="R17762" s="334">
        <v>43359</v>
      </c>
      <c r="S17762" s="319" t="s">
        <v>351</v>
      </c>
    </row>
    <row r="17763" spans="18:19" x14ac:dyDescent="0.2">
      <c r="R17763" s="334">
        <v>43360</v>
      </c>
      <c r="S17763" s="319" t="s">
        <v>351</v>
      </c>
    </row>
    <row r="17764" spans="18:19" x14ac:dyDescent="0.2">
      <c r="R17764" s="334">
        <v>43402</v>
      </c>
      <c r="S17764" s="319" t="s">
        <v>351</v>
      </c>
    </row>
    <row r="17765" spans="18:19" x14ac:dyDescent="0.2">
      <c r="R17765" s="334">
        <v>43403</v>
      </c>
      <c r="S17765" s="319" t="s">
        <v>351</v>
      </c>
    </row>
    <row r="17766" spans="18:19" x14ac:dyDescent="0.2">
      <c r="R17766" s="334">
        <v>43406</v>
      </c>
      <c r="S17766" s="319" t="s">
        <v>351</v>
      </c>
    </row>
    <row r="17767" spans="18:19" x14ac:dyDescent="0.2">
      <c r="R17767" s="334">
        <v>43407</v>
      </c>
      <c r="S17767" s="319" t="s">
        <v>351</v>
      </c>
    </row>
    <row r="17768" spans="18:19" x14ac:dyDescent="0.2">
      <c r="R17768" s="334">
        <v>43408</v>
      </c>
      <c r="S17768" s="319" t="s">
        <v>351</v>
      </c>
    </row>
    <row r="17769" spans="18:19" x14ac:dyDescent="0.2">
      <c r="R17769" s="334">
        <v>43410</v>
      </c>
      <c r="S17769" s="319" t="s">
        <v>351</v>
      </c>
    </row>
    <row r="17770" spans="18:19" x14ac:dyDescent="0.2">
      <c r="R17770" s="334">
        <v>43412</v>
      </c>
      <c r="S17770" s="319" t="s">
        <v>351</v>
      </c>
    </row>
    <row r="17771" spans="18:19" x14ac:dyDescent="0.2">
      <c r="R17771" s="334">
        <v>43413</v>
      </c>
      <c r="S17771" s="319" t="s">
        <v>351</v>
      </c>
    </row>
    <row r="17772" spans="18:19" x14ac:dyDescent="0.2">
      <c r="R17772" s="334">
        <v>43414</v>
      </c>
      <c r="S17772" s="319" t="s">
        <v>351</v>
      </c>
    </row>
    <row r="17773" spans="18:19" x14ac:dyDescent="0.2">
      <c r="R17773" s="334">
        <v>43416</v>
      </c>
      <c r="S17773" s="319" t="s">
        <v>351</v>
      </c>
    </row>
    <row r="17774" spans="18:19" x14ac:dyDescent="0.2">
      <c r="R17774" s="334">
        <v>43420</v>
      </c>
      <c r="S17774" s="319" t="s">
        <v>351</v>
      </c>
    </row>
    <row r="17775" spans="18:19" x14ac:dyDescent="0.2">
      <c r="R17775" s="334">
        <v>43430</v>
      </c>
      <c r="S17775" s="319" t="s">
        <v>351</v>
      </c>
    </row>
    <row r="17776" spans="18:19" x14ac:dyDescent="0.2">
      <c r="R17776" s="334">
        <v>43431</v>
      </c>
      <c r="S17776" s="319" t="s">
        <v>351</v>
      </c>
    </row>
    <row r="17777" spans="18:19" x14ac:dyDescent="0.2">
      <c r="R17777" s="334">
        <v>43432</v>
      </c>
      <c r="S17777" s="319" t="s">
        <v>351</v>
      </c>
    </row>
    <row r="17778" spans="18:19" x14ac:dyDescent="0.2">
      <c r="R17778" s="334">
        <v>43433</v>
      </c>
      <c r="S17778" s="319" t="s">
        <v>351</v>
      </c>
    </row>
    <row r="17779" spans="18:19" x14ac:dyDescent="0.2">
      <c r="R17779" s="334">
        <v>43434</v>
      </c>
      <c r="S17779" s="319" t="s">
        <v>351</v>
      </c>
    </row>
    <row r="17780" spans="18:19" x14ac:dyDescent="0.2">
      <c r="R17780" s="334">
        <v>43435</v>
      </c>
      <c r="S17780" s="319" t="s">
        <v>351</v>
      </c>
    </row>
    <row r="17781" spans="18:19" x14ac:dyDescent="0.2">
      <c r="R17781" s="334">
        <v>43436</v>
      </c>
      <c r="S17781" s="319" t="s">
        <v>351</v>
      </c>
    </row>
    <row r="17782" spans="18:19" x14ac:dyDescent="0.2">
      <c r="R17782" s="334">
        <v>43437</v>
      </c>
      <c r="S17782" s="319" t="s">
        <v>351</v>
      </c>
    </row>
    <row r="17783" spans="18:19" x14ac:dyDescent="0.2">
      <c r="R17783" s="334">
        <v>43438</v>
      </c>
      <c r="S17783" s="319" t="s">
        <v>351</v>
      </c>
    </row>
    <row r="17784" spans="18:19" x14ac:dyDescent="0.2">
      <c r="R17784" s="334">
        <v>43439</v>
      </c>
      <c r="S17784" s="319" t="s">
        <v>351</v>
      </c>
    </row>
    <row r="17785" spans="18:19" x14ac:dyDescent="0.2">
      <c r="R17785" s="334">
        <v>43440</v>
      </c>
      <c r="S17785" s="319" t="s">
        <v>351</v>
      </c>
    </row>
    <row r="17786" spans="18:19" x14ac:dyDescent="0.2">
      <c r="R17786" s="334">
        <v>43441</v>
      </c>
      <c r="S17786" s="319" t="s">
        <v>351</v>
      </c>
    </row>
    <row r="17787" spans="18:19" x14ac:dyDescent="0.2">
      <c r="R17787" s="334">
        <v>43442</v>
      </c>
      <c r="S17787" s="319" t="s">
        <v>351</v>
      </c>
    </row>
    <row r="17788" spans="18:19" x14ac:dyDescent="0.2">
      <c r="R17788" s="334">
        <v>43443</v>
      </c>
      <c r="S17788" s="319" t="s">
        <v>351</v>
      </c>
    </row>
    <row r="17789" spans="18:19" x14ac:dyDescent="0.2">
      <c r="R17789" s="334">
        <v>43445</v>
      </c>
      <c r="S17789" s="319" t="s">
        <v>351</v>
      </c>
    </row>
    <row r="17790" spans="18:19" x14ac:dyDescent="0.2">
      <c r="R17790" s="334">
        <v>43446</v>
      </c>
      <c r="S17790" s="319" t="s">
        <v>351</v>
      </c>
    </row>
    <row r="17791" spans="18:19" x14ac:dyDescent="0.2">
      <c r="R17791" s="334">
        <v>43447</v>
      </c>
      <c r="S17791" s="319" t="s">
        <v>351</v>
      </c>
    </row>
    <row r="17792" spans="18:19" x14ac:dyDescent="0.2">
      <c r="R17792" s="334">
        <v>43449</v>
      </c>
      <c r="S17792" s="319" t="s">
        <v>351</v>
      </c>
    </row>
    <row r="17793" spans="18:19" x14ac:dyDescent="0.2">
      <c r="R17793" s="334">
        <v>43450</v>
      </c>
      <c r="S17793" s="319" t="s">
        <v>351</v>
      </c>
    </row>
    <row r="17794" spans="18:19" x14ac:dyDescent="0.2">
      <c r="R17794" s="334">
        <v>43451</v>
      </c>
      <c r="S17794" s="319" t="s">
        <v>351</v>
      </c>
    </row>
    <row r="17795" spans="18:19" x14ac:dyDescent="0.2">
      <c r="R17795" s="334">
        <v>43452</v>
      </c>
      <c r="S17795" s="319" t="s">
        <v>351</v>
      </c>
    </row>
    <row r="17796" spans="18:19" x14ac:dyDescent="0.2">
      <c r="R17796" s="334">
        <v>43456</v>
      </c>
      <c r="S17796" s="319" t="s">
        <v>351</v>
      </c>
    </row>
    <row r="17797" spans="18:19" x14ac:dyDescent="0.2">
      <c r="R17797" s="334">
        <v>43457</v>
      </c>
      <c r="S17797" s="319" t="s">
        <v>351</v>
      </c>
    </row>
    <row r="17798" spans="18:19" x14ac:dyDescent="0.2">
      <c r="R17798" s="334">
        <v>43458</v>
      </c>
      <c r="S17798" s="319" t="s">
        <v>351</v>
      </c>
    </row>
    <row r="17799" spans="18:19" x14ac:dyDescent="0.2">
      <c r="R17799" s="334">
        <v>43460</v>
      </c>
      <c r="S17799" s="319" t="s">
        <v>351</v>
      </c>
    </row>
    <row r="17800" spans="18:19" x14ac:dyDescent="0.2">
      <c r="R17800" s="334">
        <v>43462</v>
      </c>
      <c r="S17800" s="319" t="s">
        <v>351</v>
      </c>
    </row>
    <row r="17801" spans="18:19" x14ac:dyDescent="0.2">
      <c r="R17801" s="334">
        <v>43463</v>
      </c>
      <c r="S17801" s="319" t="s">
        <v>351</v>
      </c>
    </row>
    <row r="17802" spans="18:19" x14ac:dyDescent="0.2">
      <c r="R17802" s="334">
        <v>43464</v>
      </c>
      <c r="S17802" s="319" t="s">
        <v>351</v>
      </c>
    </row>
    <row r="17803" spans="18:19" x14ac:dyDescent="0.2">
      <c r="R17803" s="334">
        <v>43465</v>
      </c>
      <c r="S17803" s="319" t="s">
        <v>351</v>
      </c>
    </row>
    <row r="17804" spans="18:19" x14ac:dyDescent="0.2">
      <c r="R17804" s="334">
        <v>43466</v>
      </c>
      <c r="S17804" s="319" t="s">
        <v>351</v>
      </c>
    </row>
    <row r="17805" spans="18:19" x14ac:dyDescent="0.2">
      <c r="R17805" s="334">
        <v>43467</v>
      </c>
      <c r="S17805" s="319" t="s">
        <v>351</v>
      </c>
    </row>
    <row r="17806" spans="18:19" x14ac:dyDescent="0.2">
      <c r="R17806" s="334">
        <v>43468</v>
      </c>
      <c r="S17806" s="319" t="s">
        <v>351</v>
      </c>
    </row>
    <row r="17807" spans="18:19" x14ac:dyDescent="0.2">
      <c r="R17807" s="334">
        <v>43469</v>
      </c>
      <c r="S17807" s="319" t="s">
        <v>351</v>
      </c>
    </row>
    <row r="17808" spans="18:19" x14ac:dyDescent="0.2">
      <c r="R17808" s="334">
        <v>43501</v>
      </c>
      <c r="S17808" s="319" t="s">
        <v>351</v>
      </c>
    </row>
    <row r="17809" spans="18:19" x14ac:dyDescent="0.2">
      <c r="R17809" s="334">
        <v>43502</v>
      </c>
      <c r="S17809" s="319" t="s">
        <v>351</v>
      </c>
    </row>
    <row r="17810" spans="18:19" x14ac:dyDescent="0.2">
      <c r="R17810" s="334">
        <v>43504</v>
      </c>
      <c r="S17810" s="319" t="s">
        <v>351</v>
      </c>
    </row>
    <row r="17811" spans="18:19" x14ac:dyDescent="0.2">
      <c r="R17811" s="334">
        <v>43505</v>
      </c>
      <c r="S17811" s="319" t="s">
        <v>351</v>
      </c>
    </row>
    <row r="17812" spans="18:19" x14ac:dyDescent="0.2">
      <c r="R17812" s="334">
        <v>43506</v>
      </c>
      <c r="S17812" s="319" t="s">
        <v>351</v>
      </c>
    </row>
    <row r="17813" spans="18:19" x14ac:dyDescent="0.2">
      <c r="R17813" s="334">
        <v>43510</v>
      </c>
      <c r="S17813" s="319" t="s">
        <v>351</v>
      </c>
    </row>
    <row r="17814" spans="18:19" x14ac:dyDescent="0.2">
      <c r="R17814" s="334">
        <v>43511</v>
      </c>
      <c r="S17814" s="319" t="s">
        <v>351</v>
      </c>
    </row>
    <row r="17815" spans="18:19" x14ac:dyDescent="0.2">
      <c r="R17815" s="334">
        <v>43512</v>
      </c>
      <c r="S17815" s="319" t="s">
        <v>351</v>
      </c>
    </row>
    <row r="17816" spans="18:19" x14ac:dyDescent="0.2">
      <c r="R17816" s="334">
        <v>43515</v>
      </c>
      <c r="S17816" s="319" t="s">
        <v>351</v>
      </c>
    </row>
    <row r="17817" spans="18:19" x14ac:dyDescent="0.2">
      <c r="R17817" s="334">
        <v>43516</v>
      </c>
      <c r="S17817" s="319" t="s">
        <v>351</v>
      </c>
    </row>
    <row r="17818" spans="18:19" x14ac:dyDescent="0.2">
      <c r="R17818" s="334">
        <v>43517</v>
      </c>
      <c r="S17818" s="319" t="s">
        <v>351</v>
      </c>
    </row>
    <row r="17819" spans="18:19" x14ac:dyDescent="0.2">
      <c r="R17819" s="334">
        <v>43518</v>
      </c>
      <c r="S17819" s="319" t="s">
        <v>351</v>
      </c>
    </row>
    <row r="17820" spans="18:19" x14ac:dyDescent="0.2">
      <c r="R17820" s="334">
        <v>43519</v>
      </c>
      <c r="S17820" s="319" t="s">
        <v>351</v>
      </c>
    </row>
    <row r="17821" spans="18:19" x14ac:dyDescent="0.2">
      <c r="R17821" s="334">
        <v>43520</v>
      </c>
      <c r="S17821" s="319" t="s">
        <v>351</v>
      </c>
    </row>
    <row r="17822" spans="18:19" x14ac:dyDescent="0.2">
      <c r="R17822" s="334">
        <v>43521</v>
      </c>
      <c r="S17822" s="319" t="s">
        <v>351</v>
      </c>
    </row>
    <row r="17823" spans="18:19" x14ac:dyDescent="0.2">
      <c r="R17823" s="334">
        <v>43522</v>
      </c>
      <c r="S17823" s="319" t="s">
        <v>351</v>
      </c>
    </row>
    <row r="17824" spans="18:19" x14ac:dyDescent="0.2">
      <c r="R17824" s="334">
        <v>43523</v>
      </c>
      <c r="S17824" s="319" t="s">
        <v>351</v>
      </c>
    </row>
    <row r="17825" spans="18:19" x14ac:dyDescent="0.2">
      <c r="R17825" s="334">
        <v>43524</v>
      </c>
      <c r="S17825" s="319" t="s">
        <v>351</v>
      </c>
    </row>
    <row r="17826" spans="18:19" x14ac:dyDescent="0.2">
      <c r="R17826" s="334">
        <v>43525</v>
      </c>
      <c r="S17826" s="319" t="s">
        <v>351</v>
      </c>
    </row>
    <row r="17827" spans="18:19" x14ac:dyDescent="0.2">
      <c r="R17827" s="334">
        <v>43526</v>
      </c>
      <c r="S17827" s="319" t="s">
        <v>351</v>
      </c>
    </row>
    <row r="17828" spans="18:19" x14ac:dyDescent="0.2">
      <c r="R17828" s="334">
        <v>43527</v>
      </c>
      <c r="S17828" s="319" t="s">
        <v>351</v>
      </c>
    </row>
    <row r="17829" spans="18:19" x14ac:dyDescent="0.2">
      <c r="R17829" s="334">
        <v>43528</v>
      </c>
      <c r="S17829" s="319" t="s">
        <v>351</v>
      </c>
    </row>
    <row r="17830" spans="18:19" x14ac:dyDescent="0.2">
      <c r="R17830" s="334">
        <v>43529</v>
      </c>
      <c r="S17830" s="319" t="s">
        <v>351</v>
      </c>
    </row>
    <row r="17831" spans="18:19" x14ac:dyDescent="0.2">
      <c r="R17831" s="334">
        <v>43530</v>
      </c>
      <c r="S17831" s="319" t="s">
        <v>351</v>
      </c>
    </row>
    <row r="17832" spans="18:19" x14ac:dyDescent="0.2">
      <c r="R17832" s="334">
        <v>43531</v>
      </c>
      <c r="S17832" s="319" t="s">
        <v>351</v>
      </c>
    </row>
    <row r="17833" spans="18:19" x14ac:dyDescent="0.2">
      <c r="R17833" s="334">
        <v>43532</v>
      </c>
      <c r="S17833" s="319" t="s">
        <v>351</v>
      </c>
    </row>
    <row r="17834" spans="18:19" x14ac:dyDescent="0.2">
      <c r="R17834" s="334">
        <v>43533</v>
      </c>
      <c r="S17834" s="319" t="s">
        <v>351</v>
      </c>
    </row>
    <row r="17835" spans="18:19" x14ac:dyDescent="0.2">
      <c r="R17835" s="334">
        <v>43534</v>
      </c>
      <c r="S17835" s="319" t="s">
        <v>351</v>
      </c>
    </row>
    <row r="17836" spans="18:19" x14ac:dyDescent="0.2">
      <c r="R17836" s="334">
        <v>43535</v>
      </c>
      <c r="S17836" s="319" t="s">
        <v>351</v>
      </c>
    </row>
    <row r="17837" spans="18:19" x14ac:dyDescent="0.2">
      <c r="R17837" s="334">
        <v>43536</v>
      </c>
      <c r="S17837" s="319" t="s">
        <v>351</v>
      </c>
    </row>
    <row r="17838" spans="18:19" x14ac:dyDescent="0.2">
      <c r="R17838" s="334">
        <v>43537</v>
      </c>
      <c r="S17838" s="319" t="s">
        <v>351</v>
      </c>
    </row>
    <row r="17839" spans="18:19" x14ac:dyDescent="0.2">
      <c r="R17839" s="334">
        <v>43540</v>
      </c>
      <c r="S17839" s="319" t="s">
        <v>351</v>
      </c>
    </row>
    <row r="17840" spans="18:19" x14ac:dyDescent="0.2">
      <c r="R17840" s="334">
        <v>43541</v>
      </c>
      <c r="S17840" s="319" t="s">
        <v>351</v>
      </c>
    </row>
    <row r="17841" spans="18:19" x14ac:dyDescent="0.2">
      <c r="R17841" s="334">
        <v>43542</v>
      </c>
      <c r="S17841" s="319" t="s">
        <v>351</v>
      </c>
    </row>
    <row r="17842" spans="18:19" x14ac:dyDescent="0.2">
      <c r="R17842" s="334">
        <v>43543</v>
      </c>
      <c r="S17842" s="319" t="s">
        <v>351</v>
      </c>
    </row>
    <row r="17843" spans="18:19" x14ac:dyDescent="0.2">
      <c r="R17843" s="334">
        <v>43545</v>
      </c>
      <c r="S17843" s="319" t="s">
        <v>351</v>
      </c>
    </row>
    <row r="17844" spans="18:19" x14ac:dyDescent="0.2">
      <c r="R17844" s="334">
        <v>43547</v>
      </c>
      <c r="S17844" s="319" t="s">
        <v>351</v>
      </c>
    </row>
    <row r="17845" spans="18:19" x14ac:dyDescent="0.2">
      <c r="R17845" s="334">
        <v>43548</v>
      </c>
      <c r="S17845" s="319" t="s">
        <v>351</v>
      </c>
    </row>
    <row r="17846" spans="18:19" x14ac:dyDescent="0.2">
      <c r="R17846" s="334">
        <v>43549</v>
      </c>
      <c r="S17846" s="319" t="s">
        <v>351</v>
      </c>
    </row>
    <row r="17847" spans="18:19" x14ac:dyDescent="0.2">
      <c r="R17847" s="334">
        <v>43550</v>
      </c>
      <c r="S17847" s="319" t="s">
        <v>351</v>
      </c>
    </row>
    <row r="17848" spans="18:19" x14ac:dyDescent="0.2">
      <c r="R17848" s="334">
        <v>43551</v>
      </c>
      <c r="S17848" s="319" t="s">
        <v>351</v>
      </c>
    </row>
    <row r="17849" spans="18:19" x14ac:dyDescent="0.2">
      <c r="R17849" s="334">
        <v>43552</v>
      </c>
      <c r="S17849" s="319" t="s">
        <v>351</v>
      </c>
    </row>
    <row r="17850" spans="18:19" x14ac:dyDescent="0.2">
      <c r="R17850" s="334">
        <v>43553</v>
      </c>
      <c r="S17850" s="319" t="s">
        <v>351</v>
      </c>
    </row>
    <row r="17851" spans="18:19" x14ac:dyDescent="0.2">
      <c r="R17851" s="334">
        <v>43554</v>
      </c>
      <c r="S17851" s="319" t="s">
        <v>351</v>
      </c>
    </row>
    <row r="17852" spans="18:19" x14ac:dyDescent="0.2">
      <c r="R17852" s="334">
        <v>43555</v>
      </c>
      <c r="S17852" s="319" t="s">
        <v>351</v>
      </c>
    </row>
    <row r="17853" spans="18:19" x14ac:dyDescent="0.2">
      <c r="R17853" s="334">
        <v>43556</v>
      </c>
      <c r="S17853" s="319" t="s">
        <v>351</v>
      </c>
    </row>
    <row r="17854" spans="18:19" x14ac:dyDescent="0.2">
      <c r="R17854" s="334">
        <v>43557</v>
      </c>
      <c r="S17854" s="319" t="s">
        <v>351</v>
      </c>
    </row>
    <row r="17855" spans="18:19" x14ac:dyDescent="0.2">
      <c r="R17855" s="334">
        <v>43558</v>
      </c>
      <c r="S17855" s="319" t="s">
        <v>351</v>
      </c>
    </row>
    <row r="17856" spans="18:19" x14ac:dyDescent="0.2">
      <c r="R17856" s="334">
        <v>43560</v>
      </c>
      <c r="S17856" s="319" t="s">
        <v>351</v>
      </c>
    </row>
    <row r="17857" spans="18:19" x14ac:dyDescent="0.2">
      <c r="R17857" s="334">
        <v>43565</v>
      </c>
      <c r="S17857" s="319" t="s">
        <v>351</v>
      </c>
    </row>
    <row r="17858" spans="18:19" x14ac:dyDescent="0.2">
      <c r="R17858" s="334">
        <v>43566</v>
      </c>
      <c r="S17858" s="319" t="s">
        <v>351</v>
      </c>
    </row>
    <row r="17859" spans="18:19" x14ac:dyDescent="0.2">
      <c r="R17859" s="334">
        <v>43567</v>
      </c>
      <c r="S17859" s="319" t="s">
        <v>351</v>
      </c>
    </row>
    <row r="17860" spans="18:19" x14ac:dyDescent="0.2">
      <c r="R17860" s="334">
        <v>43569</v>
      </c>
      <c r="S17860" s="319" t="s">
        <v>351</v>
      </c>
    </row>
    <row r="17861" spans="18:19" x14ac:dyDescent="0.2">
      <c r="R17861" s="334">
        <v>43570</v>
      </c>
      <c r="S17861" s="319" t="s">
        <v>351</v>
      </c>
    </row>
    <row r="17862" spans="18:19" x14ac:dyDescent="0.2">
      <c r="R17862" s="334">
        <v>43571</v>
      </c>
      <c r="S17862" s="319" t="s">
        <v>351</v>
      </c>
    </row>
    <row r="17863" spans="18:19" x14ac:dyDescent="0.2">
      <c r="R17863" s="334">
        <v>43601</v>
      </c>
      <c r="S17863" s="319" t="s">
        <v>351</v>
      </c>
    </row>
    <row r="17864" spans="18:19" x14ac:dyDescent="0.2">
      <c r="R17864" s="334">
        <v>43603</v>
      </c>
      <c r="S17864" s="319" t="s">
        <v>351</v>
      </c>
    </row>
    <row r="17865" spans="18:19" x14ac:dyDescent="0.2">
      <c r="R17865" s="334">
        <v>43604</v>
      </c>
      <c r="S17865" s="319" t="s">
        <v>351</v>
      </c>
    </row>
    <row r="17866" spans="18:19" x14ac:dyDescent="0.2">
      <c r="R17866" s="334">
        <v>43605</v>
      </c>
      <c r="S17866" s="319" t="s">
        <v>351</v>
      </c>
    </row>
    <row r="17867" spans="18:19" x14ac:dyDescent="0.2">
      <c r="R17867" s="334">
        <v>43606</v>
      </c>
      <c r="S17867" s="319" t="s">
        <v>351</v>
      </c>
    </row>
    <row r="17868" spans="18:19" x14ac:dyDescent="0.2">
      <c r="R17868" s="334">
        <v>43607</v>
      </c>
      <c r="S17868" s="319" t="s">
        <v>351</v>
      </c>
    </row>
    <row r="17869" spans="18:19" x14ac:dyDescent="0.2">
      <c r="R17869" s="334">
        <v>43608</v>
      </c>
      <c r="S17869" s="319" t="s">
        <v>351</v>
      </c>
    </row>
    <row r="17870" spans="18:19" x14ac:dyDescent="0.2">
      <c r="R17870" s="334">
        <v>43609</v>
      </c>
      <c r="S17870" s="319" t="s">
        <v>351</v>
      </c>
    </row>
    <row r="17871" spans="18:19" x14ac:dyDescent="0.2">
      <c r="R17871" s="334">
        <v>43610</v>
      </c>
      <c r="S17871" s="319" t="s">
        <v>351</v>
      </c>
    </row>
    <row r="17872" spans="18:19" x14ac:dyDescent="0.2">
      <c r="R17872" s="334">
        <v>43611</v>
      </c>
      <c r="S17872" s="319" t="s">
        <v>351</v>
      </c>
    </row>
    <row r="17873" spans="18:19" x14ac:dyDescent="0.2">
      <c r="R17873" s="334">
        <v>43612</v>
      </c>
      <c r="S17873" s="319" t="s">
        <v>351</v>
      </c>
    </row>
    <row r="17874" spans="18:19" x14ac:dyDescent="0.2">
      <c r="R17874" s="334">
        <v>43613</v>
      </c>
      <c r="S17874" s="319" t="s">
        <v>351</v>
      </c>
    </row>
    <row r="17875" spans="18:19" x14ac:dyDescent="0.2">
      <c r="R17875" s="334">
        <v>43614</v>
      </c>
      <c r="S17875" s="319" t="s">
        <v>351</v>
      </c>
    </row>
    <row r="17876" spans="18:19" x14ac:dyDescent="0.2">
      <c r="R17876" s="334">
        <v>43615</v>
      </c>
      <c r="S17876" s="319" t="s">
        <v>351</v>
      </c>
    </row>
    <row r="17877" spans="18:19" x14ac:dyDescent="0.2">
      <c r="R17877" s="334">
        <v>43616</v>
      </c>
      <c r="S17877" s="319" t="s">
        <v>351</v>
      </c>
    </row>
    <row r="17878" spans="18:19" x14ac:dyDescent="0.2">
      <c r="R17878" s="334">
        <v>43617</v>
      </c>
      <c r="S17878" s="319" t="s">
        <v>351</v>
      </c>
    </row>
    <row r="17879" spans="18:19" x14ac:dyDescent="0.2">
      <c r="R17879" s="334">
        <v>43618</v>
      </c>
      <c r="S17879" s="319" t="s">
        <v>351</v>
      </c>
    </row>
    <row r="17880" spans="18:19" x14ac:dyDescent="0.2">
      <c r="R17880" s="334">
        <v>43619</v>
      </c>
      <c r="S17880" s="319" t="s">
        <v>351</v>
      </c>
    </row>
    <row r="17881" spans="18:19" x14ac:dyDescent="0.2">
      <c r="R17881" s="334">
        <v>43620</v>
      </c>
      <c r="S17881" s="319" t="s">
        <v>351</v>
      </c>
    </row>
    <row r="17882" spans="18:19" x14ac:dyDescent="0.2">
      <c r="R17882" s="334">
        <v>43623</v>
      </c>
      <c r="S17882" s="319" t="s">
        <v>351</v>
      </c>
    </row>
    <row r="17883" spans="18:19" x14ac:dyDescent="0.2">
      <c r="R17883" s="334">
        <v>43635</v>
      </c>
      <c r="S17883" s="319" t="s">
        <v>351</v>
      </c>
    </row>
    <row r="17884" spans="18:19" x14ac:dyDescent="0.2">
      <c r="R17884" s="334">
        <v>43652</v>
      </c>
      <c r="S17884" s="319" t="s">
        <v>351</v>
      </c>
    </row>
    <row r="17885" spans="18:19" x14ac:dyDescent="0.2">
      <c r="R17885" s="334">
        <v>43654</v>
      </c>
      <c r="S17885" s="319" t="s">
        <v>351</v>
      </c>
    </row>
    <row r="17886" spans="18:19" x14ac:dyDescent="0.2">
      <c r="R17886" s="334">
        <v>43656</v>
      </c>
      <c r="S17886" s="319" t="s">
        <v>351</v>
      </c>
    </row>
    <row r="17887" spans="18:19" x14ac:dyDescent="0.2">
      <c r="R17887" s="334">
        <v>43657</v>
      </c>
      <c r="S17887" s="319" t="s">
        <v>351</v>
      </c>
    </row>
    <row r="17888" spans="18:19" x14ac:dyDescent="0.2">
      <c r="R17888" s="334">
        <v>43659</v>
      </c>
      <c r="S17888" s="319" t="s">
        <v>351</v>
      </c>
    </row>
    <row r="17889" spans="18:19" x14ac:dyDescent="0.2">
      <c r="R17889" s="334">
        <v>43660</v>
      </c>
      <c r="S17889" s="319" t="s">
        <v>351</v>
      </c>
    </row>
    <row r="17890" spans="18:19" x14ac:dyDescent="0.2">
      <c r="R17890" s="334">
        <v>43661</v>
      </c>
      <c r="S17890" s="319" t="s">
        <v>351</v>
      </c>
    </row>
    <row r="17891" spans="18:19" x14ac:dyDescent="0.2">
      <c r="R17891" s="334">
        <v>43666</v>
      </c>
      <c r="S17891" s="319" t="s">
        <v>351</v>
      </c>
    </row>
    <row r="17892" spans="18:19" x14ac:dyDescent="0.2">
      <c r="R17892" s="334">
        <v>43667</v>
      </c>
      <c r="S17892" s="319" t="s">
        <v>351</v>
      </c>
    </row>
    <row r="17893" spans="18:19" x14ac:dyDescent="0.2">
      <c r="R17893" s="334">
        <v>43681</v>
      </c>
      <c r="S17893" s="319" t="s">
        <v>351</v>
      </c>
    </row>
    <row r="17894" spans="18:19" x14ac:dyDescent="0.2">
      <c r="R17894" s="334">
        <v>43682</v>
      </c>
      <c r="S17894" s="319" t="s">
        <v>351</v>
      </c>
    </row>
    <row r="17895" spans="18:19" x14ac:dyDescent="0.2">
      <c r="R17895" s="334">
        <v>43697</v>
      </c>
      <c r="S17895" s="319" t="s">
        <v>351</v>
      </c>
    </row>
    <row r="17896" spans="18:19" x14ac:dyDescent="0.2">
      <c r="R17896" s="334">
        <v>43699</v>
      </c>
      <c r="S17896" s="319" t="s">
        <v>351</v>
      </c>
    </row>
    <row r="17897" spans="18:19" x14ac:dyDescent="0.2">
      <c r="R17897" s="334">
        <v>43701</v>
      </c>
      <c r="S17897" s="319" t="s">
        <v>351</v>
      </c>
    </row>
    <row r="17898" spans="18:19" x14ac:dyDescent="0.2">
      <c r="R17898" s="334">
        <v>43702</v>
      </c>
      <c r="S17898" s="319" t="s">
        <v>351</v>
      </c>
    </row>
    <row r="17899" spans="18:19" x14ac:dyDescent="0.2">
      <c r="R17899" s="334">
        <v>43711</v>
      </c>
      <c r="S17899" s="319" t="s">
        <v>351</v>
      </c>
    </row>
    <row r="17900" spans="18:19" x14ac:dyDescent="0.2">
      <c r="R17900" s="334">
        <v>43713</v>
      </c>
      <c r="S17900" s="319" t="s">
        <v>351</v>
      </c>
    </row>
    <row r="17901" spans="18:19" x14ac:dyDescent="0.2">
      <c r="R17901" s="334">
        <v>43716</v>
      </c>
      <c r="S17901" s="319" t="s">
        <v>351</v>
      </c>
    </row>
    <row r="17902" spans="18:19" x14ac:dyDescent="0.2">
      <c r="R17902" s="334">
        <v>43717</v>
      </c>
      <c r="S17902" s="319" t="s">
        <v>351</v>
      </c>
    </row>
    <row r="17903" spans="18:19" x14ac:dyDescent="0.2">
      <c r="R17903" s="334">
        <v>43718</v>
      </c>
      <c r="S17903" s="319" t="s">
        <v>351</v>
      </c>
    </row>
    <row r="17904" spans="18:19" x14ac:dyDescent="0.2">
      <c r="R17904" s="334">
        <v>43719</v>
      </c>
      <c r="S17904" s="319" t="s">
        <v>351</v>
      </c>
    </row>
    <row r="17905" spans="18:19" x14ac:dyDescent="0.2">
      <c r="R17905" s="334">
        <v>43720</v>
      </c>
      <c r="S17905" s="319" t="s">
        <v>351</v>
      </c>
    </row>
    <row r="17906" spans="18:19" x14ac:dyDescent="0.2">
      <c r="R17906" s="334">
        <v>43721</v>
      </c>
      <c r="S17906" s="319" t="s">
        <v>351</v>
      </c>
    </row>
    <row r="17907" spans="18:19" x14ac:dyDescent="0.2">
      <c r="R17907" s="334">
        <v>43722</v>
      </c>
      <c r="S17907" s="319" t="s">
        <v>351</v>
      </c>
    </row>
    <row r="17908" spans="18:19" x14ac:dyDescent="0.2">
      <c r="R17908" s="334">
        <v>43723</v>
      </c>
      <c r="S17908" s="319" t="s">
        <v>351</v>
      </c>
    </row>
    <row r="17909" spans="18:19" x14ac:dyDescent="0.2">
      <c r="R17909" s="334">
        <v>43724</v>
      </c>
      <c r="S17909" s="319" t="s">
        <v>351</v>
      </c>
    </row>
    <row r="17910" spans="18:19" x14ac:dyDescent="0.2">
      <c r="R17910" s="334">
        <v>43725</v>
      </c>
      <c r="S17910" s="319" t="s">
        <v>351</v>
      </c>
    </row>
    <row r="17911" spans="18:19" x14ac:dyDescent="0.2">
      <c r="R17911" s="334">
        <v>43727</v>
      </c>
      <c r="S17911" s="319" t="s">
        <v>351</v>
      </c>
    </row>
    <row r="17912" spans="18:19" x14ac:dyDescent="0.2">
      <c r="R17912" s="334">
        <v>43728</v>
      </c>
      <c r="S17912" s="319" t="s">
        <v>351</v>
      </c>
    </row>
    <row r="17913" spans="18:19" x14ac:dyDescent="0.2">
      <c r="R17913" s="334">
        <v>43730</v>
      </c>
      <c r="S17913" s="319" t="s">
        <v>351</v>
      </c>
    </row>
    <row r="17914" spans="18:19" x14ac:dyDescent="0.2">
      <c r="R17914" s="334">
        <v>43731</v>
      </c>
      <c r="S17914" s="319" t="s">
        <v>351</v>
      </c>
    </row>
    <row r="17915" spans="18:19" x14ac:dyDescent="0.2">
      <c r="R17915" s="334">
        <v>43732</v>
      </c>
      <c r="S17915" s="319" t="s">
        <v>351</v>
      </c>
    </row>
    <row r="17916" spans="18:19" x14ac:dyDescent="0.2">
      <c r="R17916" s="334">
        <v>43733</v>
      </c>
      <c r="S17916" s="319" t="s">
        <v>351</v>
      </c>
    </row>
    <row r="17917" spans="18:19" x14ac:dyDescent="0.2">
      <c r="R17917" s="334">
        <v>43734</v>
      </c>
      <c r="S17917" s="319" t="s">
        <v>351</v>
      </c>
    </row>
    <row r="17918" spans="18:19" x14ac:dyDescent="0.2">
      <c r="R17918" s="334">
        <v>43735</v>
      </c>
      <c r="S17918" s="319" t="s">
        <v>351</v>
      </c>
    </row>
    <row r="17919" spans="18:19" x14ac:dyDescent="0.2">
      <c r="R17919" s="334">
        <v>43736</v>
      </c>
      <c r="S17919" s="319" t="s">
        <v>351</v>
      </c>
    </row>
    <row r="17920" spans="18:19" x14ac:dyDescent="0.2">
      <c r="R17920" s="334">
        <v>43738</v>
      </c>
      <c r="S17920" s="319" t="s">
        <v>351</v>
      </c>
    </row>
    <row r="17921" spans="18:19" x14ac:dyDescent="0.2">
      <c r="R17921" s="334">
        <v>43739</v>
      </c>
      <c r="S17921" s="319" t="s">
        <v>351</v>
      </c>
    </row>
    <row r="17922" spans="18:19" x14ac:dyDescent="0.2">
      <c r="R17922" s="334">
        <v>43740</v>
      </c>
      <c r="S17922" s="319" t="s">
        <v>351</v>
      </c>
    </row>
    <row r="17923" spans="18:19" x14ac:dyDescent="0.2">
      <c r="R17923" s="334">
        <v>43746</v>
      </c>
      <c r="S17923" s="319" t="s">
        <v>351</v>
      </c>
    </row>
    <row r="17924" spans="18:19" x14ac:dyDescent="0.2">
      <c r="R17924" s="334">
        <v>43747</v>
      </c>
      <c r="S17924" s="319" t="s">
        <v>351</v>
      </c>
    </row>
    <row r="17925" spans="18:19" x14ac:dyDescent="0.2">
      <c r="R17925" s="334">
        <v>43748</v>
      </c>
      <c r="S17925" s="319" t="s">
        <v>351</v>
      </c>
    </row>
    <row r="17926" spans="18:19" x14ac:dyDescent="0.2">
      <c r="R17926" s="334">
        <v>43749</v>
      </c>
      <c r="S17926" s="319" t="s">
        <v>351</v>
      </c>
    </row>
    <row r="17927" spans="18:19" x14ac:dyDescent="0.2">
      <c r="R17927" s="334">
        <v>43750</v>
      </c>
      <c r="S17927" s="319" t="s">
        <v>351</v>
      </c>
    </row>
    <row r="17928" spans="18:19" x14ac:dyDescent="0.2">
      <c r="R17928" s="334">
        <v>43752</v>
      </c>
      <c r="S17928" s="319" t="s">
        <v>351</v>
      </c>
    </row>
    <row r="17929" spans="18:19" x14ac:dyDescent="0.2">
      <c r="R17929" s="334">
        <v>43754</v>
      </c>
      <c r="S17929" s="319" t="s">
        <v>351</v>
      </c>
    </row>
    <row r="17930" spans="18:19" x14ac:dyDescent="0.2">
      <c r="R17930" s="334">
        <v>43755</v>
      </c>
      <c r="S17930" s="319" t="s">
        <v>351</v>
      </c>
    </row>
    <row r="17931" spans="18:19" x14ac:dyDescent="0.2">
      <c r="R17931" s="334">
        <v>43756</v>
      </c>
      <c r="S17931" s="319" t="s">
        <v>351</v>
      </c>
    </row>
    <row r="17932" spans="18:19" x14ac:dyDescent="0.2">
      <c r="R17932" s="334">
        <v>43757</v>
      </c>
      <c r="S17932" s="319" t="s">
        <v>351</v>
      </c>
    </row>
    <row r="17933" spans="18:19" x14ac:dyDescent="0.2">
      <c r="R17933" s="334">
        <v>43758</v>
      </c>
      <c r="S17933" s="319" t="s">
        <v>351</v>
      </c>
    </row>
    <row r="17934" spans="18:19" x14ac:dyDescent="0.2">
      <c r="R17934" s="334">
        <v>43759</v>
      </c>
      <c r="S17934" s="319" t="s">
        <v>351</v>
      </c>
    </row>
    <row r="17935" spans="18:19" x14ac:dyDescent="0.2">
      <c r="R17935" s="334">
        <v>43760</v>
      </c>
      <c r="S17935" s="319" t="s">
        <v>351</v>
      </c>
    </row>
    <row r="17936" spans="18:19" x14ac:dyDescent="0.2">
      <c r="R17936" s="334">
        <v>43761</v>
      </c>
      <c r="S17936" s="319" t="s">
        <v>351</v>
      </c>
    </row>
    <row r="17937" spans="18:19" x14ac:dyDescent="0.2">
      <c r="R17937" s="334">
        <v>43762</v>
      </c>
      <c r="S17937" s="319" t="s">
        <v>351</v>
      </c>
    </row>
    <row r="17938" spans="18:19" x14ac:dyDescent="0.2">
      <c r="R17938" s="334">
        <v>43764</v>
      </c>
      <c r="S17938" s="319" t="s">
        <v>351</v>
      </c>
    </row>
    <row r="17939" spans="18:19" x14ac:dyDescent="0.2">
      <c r="R17939" s="334">
        <v>43766</v>
      </c>
      <c r="S17939" s="319" t="s">
        <v>351</v>
      </c>
    </row>
    <row r="17940" spans="18:19" x14ac:dyDescent="0.2">
      <c r="R17940" s="334">
        <v>43767</v>
      </c>
      <c r="S17940" s="319" t="s">
        <v>351</v>
      </c>
    </row>
    <row r="17941" spans="18:19" x14ac:dyDescent="0.2">
      <c r="R17941" s="334">
        <v>43768</v>
      </c>
      <c r="S17941" s="319" t="s">
        <v>351</v>
      </c>
    </row>
    <row r="17942" spans="18:19" x14ac:dyDescent="0.2">
      <c r="R17942" s="334">
        <v>43771</v>
      </c>
      <c r="S17942" s="319" t="s">
        <v>351</v>
      </c>
    </row>
    <row r="17943" spans="18:19" x14ac:dyDescent="0.2">
      <c r="R17943" s="334">
        <v>43772</v>
      </c>
      <c r="S17943" s="319" t="s">
        <v>351</v>
      </c>
    </row>
    <row r="17944" spans="18:19" x14ac:dyDescent="0.2">
      <c r="R17944" s="334">
        <v>43773</v>
      </c>
      <c r="S17944" s="319" t="s">
        <v>351</v>
      </c>
    </row>
    <row r="17945" spans="18:19" x14ac:dyDescent="0.2">
      <c r="R17945" s="334">
        <v>43777</v>
      </c>
      <c r="S17945" s="319" t="s">
        <v>351</v>
      </c>
    </row>
    <row r="17946" spans="18:19" x14ac:dyDescent="0.2">
      <c r="R17946" s="334">
        <v>43778</v>
      </c>
      <c r="S17946" s="319" t="s">
        <v>351</v>
      </c>
    </row>
    <row r="17947" spans="18:19" x14ac:dyDescent="0.2">
      <c r="R17947" s="334">
        <v>43779</v>
      </c>
      <c r="S17947" s="319" t="s">
        <v>351</v>
      </c>
    </row>
    <row r="17948" spans="18:19" x14ac:dyDescent="0.2">
      <c r="R17948" s="334">
        <v>43780</v>
      </c>
      <c r="S17948" s="319" t="s">
        <v>351</v>
      </c>
    </row>
    <row r="17949" spans="18:19" x14ac:dyDescent="0.2">
      <c r="R17949" s="334">
        <v>43782</v>
      </c>
      <c r="S17949" s="319" t="s">
        <v>351</v>
      </c>
    </row>
    <row r="17950" spans="18:19" x14ac:dyDescent="0.2">
      <c r="R17950" s="334">
        <v>43783</v>
      </c>
      <c r="S17950" s="319" t="s">
        <v>351</v>
      </c>
    </row>
    <row r="17951" spans="18:19" x14ac:dyDescent="0.2">
      <c r="R17951" s="334">
        <v>43786</v>
      </c>
      <c r="S17951" s="319" t="s">
        <v>351</v>
      </c>
    </row>
    <row r="17952" spans="18:19" x14ac:dyDescent="0.2">
      <c r="R17952" s="334">
        <v>43787</v>
      </c>
      <c r="S17952" s="319" t="s">
        <v>351</v>
      </c>
    </row>
    <row r="17953" spans="18:19" x14ac:dyDescent="0.2">
      <c r="R17953" s="334">
        <v>43788</v>
      </c>
      <c r="S17953" s="319" t="s">
        <v>351</v>
      </c>
    </row>
    <row r="17954" spans="18:19" x14ac:dyDescent="0.2">
      <c r="R17954" s="334">
        <v>43791</v>
      </c>
      <c r="S17954" s="319" t="s">
        <v>351</v>
      </c>
    </row>
    <row r="17955" spans="18:19" x14ac:dyDescent="0.2">
      <c r="R17955" s="334">
        <v>43793</v>
      </c>
      <c r="S17955" s="319" t="s">
        <v>351</v>
      </c>
    </row>
    <row r="17956" spans="18:19" x14ac:dyDescent="0.2">
      <c r="R17956" s="334">
        <v>43802</v>
      </c>
      <c r="S17956" s="319" t="s">
        <v>351</v>
      </c>
    </row>
    <row r="17957" spans="18:19" x14ac:dyDescent="0.2">
      <c r="R17957" s="334">
        <v>43803</v>
      </c>
      <c r="S17957" s="319" t="s">
        <v>351</v>
      </c>
    </row>
    <row r="17958" spans="18:19" x14ac:dyDescent="0.2">
      <c r="R17958" s="334">
        <v>43804</v>
      </c>
      <c r="S17958" s="319" t="s">
        <v>351</v>
      </c>
    </row>
    <row r="17959" spans="18:19" x14ac:dyDescent="0.2">
      <c r="R17959" s="334">
        <v>43805</v>
      </c>
      <c r="S17959" s="319" t="s">
        <v>351</v>
      </c>
    </row>
    <row r="17960" spans="18:19" x14ac:dyDescent="0.2">
      <c r="R17960" s="334">
        <v>43811</v>
      </c>
      <c r="S17960" s="319" t="s">
        <v>351</v>
      </c>
    </row>
    <row r="17961" spans="18:19" x14ac:dyDescent="0.2">
      <c r="R17961" s="334">
        <v>43812</v>
      </c>
      <c r="S17961" s="319" t="s">
        <v>351</v>
      </c>
    </row>
    <row r="17962" spans="18:19" x14ac:dyDescent="0.2">
      <c r="R17962" s="334">
        <v>43821</v>
      </c>
      <c r="S17962" s="319" t="s">
        <v>351</v>
      </c>
    </row>
    <row r="17963" spans="18:19" x14ac:dyDescent="0.2">
      <c r="R17963" s="334">
        <v>43822</v>
      </c>
      <c r="S17963" s="319" t="s">
        <v>351</v>
      </c>
    </row>
    <row r="17964" spans="18:19" x14ac:dyDescent="0.2">
      <c r="R17964" s="334">
        <v>43824</v>
      </c>
      <c r="S17964" s="319" t="s">
        <v>351</v>
      </c>
    </row>
    <row r="17965" spans="18:19" x14ac:dyDescent="0.2">
      <c r="R17965" s="334">
        <v>43828</v>
      </c>
      <c r="S17965" s="319" t="s">
        <v>351</v>
      </c>
    </row>
    <row r="17966" spans="18:19" x14ac:dyDescent="0.2">
      <c r="R17966" s="334">
        <v>43830</v>
      </c>
      <c r="S17966" s="319" t="s">
        <v>351</v>
      </c>
    </row>
    <row r="17967" spans="18:19" x14ac:dyDescent="0.2">
      <c r="R17967" s="334">
        <v>43832</v>
      </c>
      <c r="S17967" s="319" t="s">
        <v>351</v>
      </c>
    </row>
    <row r="17968" spans="18:19" x14ac:dyDescent="0.2">
      <c r="R17968" s="334">
        <v>43836</v>
      </c>
      <c r="S17968" s="319" t="s">
        <v>351</v>
      </c>
    </row>
    <row r="17969" spans="18:19" x14ac:dyDescent="0.2">
      <c r="R17969" s="334">
        <v>43837</v>
      </c>
      <c r="S17969" s="319" t="s">
        <v>351</v>
      </c>
    </row>
    <row r="17970" spans="18:19" x14ac:dyDescent="0.2">
      <c r="R17970" s="334">
        <v>43840</v>
      </c>
      <c r="S17970" s="319" t="s">
        <v>351</v>
      </c>
    </row>
    <row r="17971" spans="18:19" x14ac:dyDescent="0.2">
      <c r="R17971" s="334">
        <v>43842</v>
      </c>
      <c r="S17971" s="319" t="s">
        <v>351</v>
      </c>
    </row>
    <row r="17972" spans="18:19" x14ac:dyDescent="0.2">
      <c r="R17972" s="334">
        <v>43843</v>
      </c>
      <c r="S17972" s="319" t="s">
        <v>351</v>
      </c>
    </row>
    <row r="17973" spans="18:19" x14ac:dyDescent="0.2">
      <c r="R17973" s="334">
        <v>43844</v>
      </c>
      <c r="S17973" s="319" t="s">
        <v>351</v>
      </c>
    </row>
    <row r="17974" spans="18:19" x14ac:dyDescent="0.2">
      <c r="R17974" s="334">
        <v>43845</v>
      </c>
      <c r="S17974" s="319" t="s">
        <v>351</v>
      </c>
    </row>
    <row r="17975" spans="18:19" x14ac:dyDescent="0.2">
      <c r="R17975" s="334">
        <v>43901</v>
      </c>
      <c r="S17975" s="319" t="s">
        <v>351</v>
      </c>
    </row>
    <row r="17976" spans="18:19" x14ac:dyDescent="0.2">
      <c r="R17976" s="334">
        <v>43902</v>
      </c>
      <c r="S17976" s="319" t="s">
        <v>351</v>
      </c>
    </row>
    <row r="17977" spans="18:19" x14ac:dyDescent="0.2">
      <c r="R17977" s="334">
        <v>43903</v>
      </c>
      <c r="S17977" s="319" t="s">
        <v>351</v>
      </c>
    </row>
    <row r="17978" spans="18:19" x14ac:dyDescent="0.2">
      <c r="R17978" s="334">
        <v>43905</v>
      </c>
      <c r="S17978" s="319" t="s">
        <v>351</v>
      </c>
    </row>
    <row r="17979" spans="18:19" x14ac:dyDescent="0.2">
      <c r="R17979" s="334">
        <v>43906</v>
      </c>
      <c r="S17979" s="319" t="s">
        <v>351</v>
      </c>
    </row>
    <row r="17980" spans="18:19" x14ac:dyDescent="0.2">
      <c r="R17980" s="334">
        <v>43907</v>
      </c>
      <c r="S17980" s="319" t="s">
        <v>351</v>
      </c>
    </row>
    <row r="17981" spans="18:19" x14ac:dyDescent="0.2">
      <c r="R17981" s="334">
        <v>43908</v>
      </c>
      <c r="S17981" s="319" t="s">
        <v>351</v>
      </c>
    </row>
    <row r="17982" spans="18:19" x14ac:dyDescent="0.2">
      <c r="R17982" s="334">
        <v>43909</v>
      </c>
      <c r="S17982" s="319" t="s">
        <v>351</v>
      </c>
    </row>
    <row r="17983" spans="18:19" x14ac:dyDescent="0.2">
      <c r="R17983" s="334">
        <v>43910</v>
      </c>
      <c r="S17983" s="319" t="s">
        <v>351</v>
      </c>
    </row>
    <row r="17984" spans="18:19" x14ac:dyDescent="0.2">
      <c r="R17984" s="334">
        <v>43912</v>
      </c>
      <c r="S17984" s="319" t="s">
        <v>351</v>
      </c>
    </row>
    <row r="17985" spans="18:19" x14ac:dyDescent="0.2">
      <c r="R17985" s="334">
        <v>43913</v>
      </c>
      <c r="S17985" s="319" t="s">
        <v>351</v>
      </c>
    </row>
    <row r="17986" spans="18:19" x14ac:dyDescent="0.2">
      <c r="R17986" s="334">
        <v>43914</v>
      </c>
      <c r="S17986" s="319" t="s">
        <v>351</v>
      </c>
    </row>
    <row r="17987" spans="18:19" x14ac:dyDescent="0.2">
      <c r="R17987" s="334">
        <v>43915</v>
      </c>
      <c r="S17987" s="319" t="s">
        <v>351</v>
      </c>
    </row>
    <row r="17988" spans="18:19" x14ac:dyDescent="0.2">
      <c r="R17988" s="334">
        <v>43916</v>
      </c>
      <c r="S17988" s="319" t="s">
        <v>351</v>
      </c>
    </row>
    <row r="17989" spans="18:19" x14ac:dyDescent="0.2">
      <c r="R17989" s="334">
        <v>43917</v>
      </c>
      <c r="S17989" s="319" t="s">
        <v>351</v>
      </c>
    </row>
    <row r="17990" spans="18:19" x14ac:dyDescent="0.2">
      <c r="R17990" s="334">
        <v>43920</v>
      </c>
      <c r="S17990" s="319" t="s">
        <v>351</v>
      </c>
    </row>
    <row r="17991" spans="18:19" x14ac:dyDescent="0.2">
      <c r="R17991" s="334">
        <v>43925</v>
      </c>
      <c r="S17991" s="319" t="s">
        <v>351</v>
      </c>
    </row>
    <row r="17992" spans="18:19" x14ac:dyDescent="0.2">
      <c r="R17992" s="334">
        <v>43926</v>
      </c>
      <c r="S17992" s="319" t="s">
        <v>351</v>
      </c>
    </row>
    <row r="17993" spans="18:19" x14ac:dyDescent="0.2">
      <c r="R17993" s="334">
        <v>43927</v>
      </c>
      <c r="S17993" s="319" t="s">
        <v>351</v>
      </c>
    </row>
    <row r="17994" spans="18:19" x14ac:dyDescent="0.2">
      <c r="R17994" s="334">
        <v>43928</v>
      </c>
      <c r="S17994" s="319" t="s">
        <v>351</v>
      </c>
    </row>
    <row r="17995" spans="18:19" x14ac:dyDescent="0.2">
      <c r="R17995" s="334">
        <v>43930</v>
      </c>
      <c r="S17995" s="319" t="s">
        <v>351</v>
      </c>
    </row>
    <row r="17996" spans="18:19" x14ac:dyDescent="0.2">
      <c r="R17996" s="334">
        <v>43931</v>
      </c>
      <c r="S17996" s="319" t="s">
        <v>351</v>
      </c>
    </row>
    <row r="17997" spans="18:19" x14ac:dyDescent="0.2">
      <c r="R17997" s="334">
        <v>43932</v>
      </c>
      <c r="S17997" s="319" t="s">
        <v>351</v>
      </c>
    </row>
    <row r="17998" spans="18:19" x14ac:dyDescent="0.2">
      <c r="R17998" s="334">
        <v>43933</v>
      </c>
      <c r="S17998" s="319" t="s">
        <v>351</v>
      </c>
    </row>
    <row r="17999" spans="18:19" x14ac:dyDescent="0.2">
      <c r="R17999" s="334">
        <v>43934</v>
      </c>
      <c r="S17999" s="319" t="s">
        <v>351</v>
      </c>
    </row>
    <row r="18000" spans="18:19" x14ac:dyDescent="0.2">
      <c r="R18000" s="334">
        <v>43935</v>
      </c>
      <c r="S18000" s="319" t="s">
        <v>351</v>
      </c>
    </row>
    <row r="18001" spans="18:19" x14ac:dyDescent="0.2">
      <c r="R18001" s="334">
        <v>43937</v>
      </c>
      <c r="S18001" s="319" t="s">
        <v>351</v>
      </c>
    </row>
    <row r="18002" spans="18:19" x14ac:dyDescent="0.2">
      <c r="R18002" s="334">
        <v>43938</v>
      </c>
      <c r="S18002" s="319" t="s">
        <v>351</v>
      </c>
    </row>
    <row r="18003" spans="18:19" x14ac:dyDescent="0.2">
      <c r="R18003" s="334">
        <v>43939</v>
      </c>
      <c r="S18003" s="319" t="s">
        <v>351</v>
      </c>
    </row>
    <row r="18004" spans="18:19" x14ac:dyDescent="0.2">
      <c r="R18004" s="334">
        <v>43940</v>
      </c>
      <c r="S18004" s="319" t="s">
        <v>351</v>
      </c>
    </row>
    <row r="18005" spans="18:19" x14ac:dyDescent="0.2">
      <c r="R18005" s="334">
        <v>43941</v>
      </c>
      <c r="S18005" s="319" t="s">
        <v>351</v>
      </c>
    </row>
    <row r="18006" spans="18:19" x14ac:dyDescent="0.2">
      <c r="R18006" s="334">
        <v>43942</v>
      </c>
      <c r="S18006" s="319" t="s">
        <v>351</v>
      </c>
    </row>
    <row r="18007" spans="18:19" x14ac:dyDescent="0.2">
      <c r="R18007" s="334">
        <v>43943</v>
      </c>
      <c r="S18007" s="319" t="s">
        <v>351</v>
      </c>
    </row>
    <row r="18008" spans="18:19" x14ac:dyDescent="0.2">
      <c r="R18008" s="334">
        <v>43944</v>
      </c>
      <c r="S18008" s="319" t="s">
        <v>351</v>
      </c>
    </row>
    <row r="18009" spans="18:19" x14ac:dyDescent="0.2">
      <c r="R18009" s="334">
        <v>43945</v>
      </c>
      <c r="S18009" s="319" t="s">
        <v>351</v>
      </c>
    </row>
    <row r="18010" spans="18:19" x14ac:dyDescent="0.2">
      <c r="R18010" s="334">
        <v>43946</v>
      </c>
      <c r="S18010" s="319" t="s">
        <v>351</v>
      </c>
    </row>
    <row r="18011" spans="18:19" x14ac:dyDescent="0.2">
      <c r="R18011" s="334">
        <v>43947</v>
      </c>
      <c r="S18011" s="319" t="s">
        <v>351</v>
      </c>
    </row>
    <row r="18012" spans="18:19" x14ac:dyDescent="0.2">
      <c r="R18012" s="334">
        <v>43948</v>
      </c>
      <c r="S18012" s="319" t="s">
        <v>351</v>
      </c>
    </row>
    <row r="18013" spans="18:19" x14ac:dyDescent="0.2">
      <c r="R18013" s="334">
        <v>43950</v>
      </c>
      <c r="S18013" s="319" t="s">
        <v>351</v>
      </c>
    </row>
    <row r="18014" spans="18:19" x14ac:dyDescent="0.2">
      <c r="R18014" s="334">
        <v>43951</v>
      </c>
      <c r="S18014" s="319" t="s">
        <v>351</v>
      </c>
    </row>
    <row r="18015" spans="18:19" x14ac:dyDescent="0.2">
      <c r="R18015" s="334">
        <v>43952</v>
      </c>
      <c r="S18015" s="319" t="s">
        <v>351</v>
      </c>
    </row>
    <row r="18016" spans="18:19" x14ac:dyDescent="0.2">
      <c r="R18016" s="334">
        <v>43953</v>
      </c>
      <c r="S18016" s="319" t="s">
        <v>351</v>
      </c>
    </row>
    <row r="18017" spans="18:19" x14ac:dyDescent="0.2">
      <c r="R18017" s="334">
        <v>43961</v>
      </c>
      <c r="S18017" s="319" t="s">
        <v>351</v>
      </c>
    </row>
    <row r="18018" spans="18:19" x14ac:dyDescent="0.2">
      <c r="R18018" s="334">
        <v>43962</v>
      </c>
      <c r="S18018" s="319" t="s">
        <v>351</v>
      </c>
    </row>
    <row r="18019" spans="18:19" x14ac:dyDescent="0.2">
      <c r="R18019" s="334">
        <v>43963</v>
      </c>
      <c r="S18019" s="319" t="s">
        <v>351</v>
      </c>
    </row>
    <row r="18020" spans="18:19" x14ac:dyDescent="0.2">
      <c r="R18020" s="334">
        <v>43964</v>
      </c>
      <c r="S18020" s="319" t="s">
        <v>351</v>
      </c>
    </row>
    <row r="18021" spans="18:19" x14ac:dyDescent="0.2">
      <c r="R18021" s="334">
        <v>43967</v>
      </c>
      <c r="S18021" s="319" t="s">
        <v>351</v>
      </c>
    </row>
    <row r="18022" spans="18:19" x14ac:dyDescent="0.2">
      <c r="R18022" s="334">
        <v>43968</v>
      </c>
      <c r="S18022" s="319" t="s">
        <v>351</v>
      </c>
    </row>
    <row r="18023" spans="18:19" x14ac:dyDescent="0.2">
      <c r="R18023" s="334">
        <v>43970</v>
      </c>
      <c r="S18023" s="319" t="s">
        <v>351</v>
      </c>
    </row>
    <row r="18024" spans="18:19" x14ac:dyDescent="0.2">
      <c r="R18024" s="334">
        <v>43971</v>
      </c>
      <c r="S18024" s="319" t="s">
        <v>351</v>
      </c>
    </row>
    <row r="18025" spans="18:19" x14ac:dyDescent="0.2">
      <c r="R18025" s="334">
        <v>43972</v>
      </c>
      <c r="S18025" s="319" t="s">
        <v>351</v>
      </c>
    </row>
    <row r="18026" spans="18:19" x14ac:dyDescent="0.2">
      <c r="R18026" s="334">
        <v>43973</v>
      </c>
      <c r="S18026" s="319" t="s">
        <v>351</v>
      </c>
    </row>
    <row r="18027" spans="18:19" x14ac:dyDescent="0.2">
      <c r="R18027" s="334">
        <v>43974</v>
      </c>
      <c r="S18027" s="319" t="s">
        <v>351</v>
      </c>
    </row>
    <row r="18028" spans="18:19" x14ac:dyDescent="0.2">
      <c r="R18028" s="334">
        <v>43976</v>
      </c>
      <c r="S18028" s="319" t="s">
        <v>351</v>
      </c>
    </row>
    <row r="18029" spans="18:19" x14ac:dyDescent="0.2">
      <c r="R18029" s="334">
        <v>43977</v>
      </c>
      <c r="S18029" s="319" t="s">
        <v>351</v>
      </c>
    </row>
    <row r="18030" spans="18:19" x14ac:dyDescent="0.2">
      <c r="R18030" s="334">
        <v>43981</v>
      </c>
      <c r="S18030" s="319" t="s">
        <v>351</v>
      </c>
    </row>
    <row r="18031" spans="18:19" x14ac:dyDescent="0.2">
      <c r="R18031" s="334">
        <v>43983</v>
      </c>
      <c r="S18031" s="319" t="s">
        <v>351</v>
      </c>
    </row>
    <row r="18032" spans="18:19" x14ac:dyDescent="0.2">
      <c r="R18032" s="334">
        <v>43984</v>
      </c>
      <c r="S18032" s="319" t="s">
        <v>351</v>
      </c>
    </row>
    <row r="18033" spans="18:19" x14ac:dyDescent="0.2">
      <c r="R18033" s="334">
        <v>43985</v>
      </c>
      <c r="S18033" s="319" t="s">
        <v>351</v>
      </c>
    </row>
    <row r="18034" spans="18:19" x14ac:dyDescent="0.2">
      <c r="R18034" s="334">
        <v>43986</v>
      </c>
      <c r="S18034" s="319" t="s">
        <v>351</v>
      </c>
    </row>
    <row r="18035" spans="18:19" x14ac:dyDescent="0.2">
      <c r="R18035" s="334">
        <v>43988</v>
      </c>
      <c r="S18035" s="319" t="s">
        <v>351</v>
      </c>
    </row>
    <row r="18036" spans="18:19" x14ac:dyDescent="0.2">
      <c r="R18036" s="334">
        <v>44001</v>
      </c>
      <c r="S18036" s="319" t="s">
        <v>351</v>
      </c>
    </row>
    <row r="18037" spans="18:19" x14ac:dyDescent="0.2">
      <c r="R18037" s="334">
        <v>44003</v>
      </c>
      <c r="S18037" s="319" t="s">
        <v>351</v>
      </c>
    </row>
    <row r="18038" spans="18:19" x14ac:dyDescent="0.2">
      <c r="R18038" s="334">
        <v>44004</v>
      </c>
      <c r="S18038" s="319" t="s">
        <v>351</v>
      </c>
    </row>
    <row r="18039" spans="18:19" x14ac:dyDescent="0.2">
      <c r="R18039" s="334">
        <v>44005</v>
      </c>
      <c r="S18039" s="319" t="s">
        <v>351</v>
      </c>
    </row>
    <row r="18040" spans="18:19" x14ac:dyDescent="0.2">
      <c r="R18040" s="334">
        <v>44010</v>
      </c>
      <c r="S18040" s="319" t="s">
        <v>351</v>
      </c>
    </row>
    <row r="18041" spans="18:19" x14ac:dyDescent="0.2">
      <c r="R18041" s="334">
        <v>44011</v>
      </c>
      <c r="S18041" s="319" t="s">
        <v>351</v>
      </c>
    </row>
    <row r="18042" spans="18:19" x14ac:dyDescent="0.2">
      <c r="R18042" s="334">
        <v>44012</v>
      </c>
      <c r="S18042" s="319" t="s">
        <v>351</v>
      </c>
    </row>
    <row r="18043" spans="18:19" x14ac:dyDescent="0.2">
      <c r="R18043" s="334">
        <v>44017</v>
      </c>
      <c r="S18043" s="319" t="s">
        <v>351</v>
      </c>
    </row>
    <row r="18044" spans="18:19" x14ac:dyDescent="0.2">
      <c r="R18044" s="334">
        <v>44021</v>
      </c>
      <c r="S18044" s="319" t="s">
        <v>351</v>
      </c>
    </row>
    <row r="18045" spans="18:19" x14ac:dyDescent="0.2">
      <c r="R18045" s="334">
        <v>44022</v>
      </c>
      <c r="S18045" s="319" t="s">
        <v>351</v>
      </c>
    </row>
    <row r="18046" spans="18:19" x14ac:dyDescent="0.2">
      <c r="R18046" s="334">
        <v>44023</v>
      </c>
      <c r="S18046" s="319" t="s">
        <v>351</v>
      </c>
    </row>
    <row r="18047" spans="18:19" x14ac:dyDescent="0.2">
      <c r="R18047" s="334">
        <v>44024</v>
      </c>
      <c r="S18047" s="319" t="s">
        <v>351</v>
      </c>
    </row>
    <row r="18048" spans="18:19" x14ac:dyDescent="0.2">
      <c r="R18048" s="334">
        <v>44026</v>
      </c>
      <c r="S18048" s="319" t="s">
        <v>351</v>
      </c>
    </row>
    <row r="18049" spans="18:19" x14ac:dyDescent="0.2">
      <c r="R18049" s="334">
        <v>44028</v>
      </c>
      <c r="S18049" s="319" t="s">
        <v>351</v>
      </c>
    </row>
    <row r="18050" spans="18:19" x14ac:dyDescent="0.2">
      <c r="R18050" s="334">
        <v>44030</v>
      </c>
      <c r="S18050" s="319" t="s">
        <v>351</v>
      </c>
    </row>
    <row r="18051" spans="18:19" x14ac:dyDescent="0.2">
      <c r="R18051" s="334">
        <v>44032</v>
      </c>
      <c r="S18051" s="319" t="s">
        <v>351</v>
      </c>
    </row>
    <row r="18052" spans="18:19" x14ac:dyDescent="0.2">
      <c r="R18052" s="334">
        <v>44033</v>
      </c>
      <c r="S18052" s="319" t="s">
        <v>351</v>
      </c>
    </row>
    <row r="18053" spans="18:19" x14ac:dyDescent="0.2">
      <c r="R18053" s="334">
        <v>44035</v>
      </c>
      <c r="S18053" s="319" t="s">
        <v>351</v>
      </c>
    </row>
    <row r="18054" spans="18:19" x14ac:dyDescent="0.2">
      <c r="R18054" s="334">
        <v>44036</v>
      </c>
      <c r="S18054" s="319" t="s">
        <v>351</v>
      </c>
    </row>
    <row r="18055" spans="18:19" x14ac:dyDescent="0.2">
      <c r="R18055" s="334">
        <v>44039</v>
      </c>
      <c r="S18055" s="319" t="s">
        <v>351</v>
      </c>
    </row>
    <row r="18056" spans="18:19" x14ac:dyDescent="0.2">
      <c r="R18056" s="334">
        <v>44040</v>
      </c>
      <c r="S18056" s="319" t="s">
        <v>351</v>
      </c>
    </row>
    <row r="18057" spans="18:19" x14ac:dyDescent="0.2">
      <c r="R18057" s="334">
        <v>44041</v>
      </c>
      <c r="S18057" s="319" t="s">
        <v>351</v>
      </c>
    </row>
    <row r="18058" spans="18:19" x14ac:dyDescent="0.2">
      <c r="R18058" s="334">
        <v>44044</v>
      </c>
      <c r="S18058" s="319" t="s">
        <v>351</v>
      </c>
    </row>
    <row r="18059" spans="18:19" x14ac:dyDescent="0.2">
      <c r="R18059" s="334">
        <v>44045</v>
      </c>
      <c r="S18059" s="319" t="s">
        <v>351</v>
      </c>
    </row>
    <row r="18060" spans="18:19" x14ac:dyDescent="0.2">
      <c r="R18060" s="334">
        <v>44046</v>
      </c>
      <c r="S18060" s="319" t="s">
        <v>351</v>
      </c>
    </row>
    <row r="18061" spans="18:19" x14ac:dyDescent="0.2">
      <c r="R18061" s="334">
        <v>44047</v>
      </c>
      <c r="S18061" s="319" t="s">
        <v>351</v>
      </c>
    </row>
    <row r="18062" spans="18:19" x14ac:dyDescent="0.2">
      <c r="R18062" s="334">
        <v>44048</v>
      </c>
      <c r="S18062" s="319" t="s">
        <v>351</v>
      </c>
    </row>
    <row r="18063" spans="18:19" x14ac:dyDescent="0.2">
      <c r="R18063" s="334">
        <v>44049</v>
      </c>
      <c r="S18063" s="319" t="s">
        <v>351</v>
      </c>
    </row>
    <row r="18064" spans="18:19" x14ac:dyDescent="0.2">
      <c r="R18064" s="334">
        <v>44050</v>
      </c>
      <c r="S18064" s="319" t="s">
        <v>351</v>
      </c>
    </row>
    <row r="18065" spans="18:19" x14ac:dyDescent="0.2">
      <c r="R18065" s="334">
        <v>44052</v>
      </c>
      <c r="S18065" s="319" t="s">
        <v>351</v>
      </c>
    </row>
    <row r="18066" spans="18:19" x14ac:dyDescent="0.2">
      <c r="R18066" s="334">
        <v>44053</v>
      </c>
      <c r="S18066" s="319" t="s">
        <v>351</v>
      </c>
    </row>
    <row r="18067" spans="18:19" x14ac:dyDescent="0.2">
      <c r="R18067" s="334">
        <v>44054</v>
      </c>
      <c r="S18067" s="319" t="s">
        <v>351</v>
      </c>
    </row>
    <row r="18068" spans="18:19" x14ac:dyDescent="0.2">
      <c r="R18068" s="334">
        <v>44055</v>
      </c>
      <c r="S18068" s="319" t="s">
        <v>351</v>
      </c>
    </row>
    <row r="18069" spans="18:19" x14ac:dyDescent="0.2">
      <c r="R18069" s="334">
        <v>44056</v>
      </c>
      <c r="S18069" s="319" t="s">
        <v>351</v>
      </c>
    </row>
    <row r="18070" spans="18:19" x14ac:dyDescent="0.2">
      <c r="R18070" s="334">
        <v>44057</v>
      </c>
      <c r="S18070" s="319" t="s">
        <v>351</v>
      </c>
    </row>
    <row r="18071" spans="18:19" x14ac:dyDescent="0.2">
      <c r="R18071" s="334">
        <v>44060</v>
      </c>
      <c r="S18071" s="319" t="s">
        <v>351</v>
      </c>
    </row>
    <row r="18072" spans="18:19" x14ac:dyDescent="0.2">
      <c r="R18072" s="334">
        <v>44061</v>
      </c>
      <c r="S18072" s="319" t="s">
        <v>351</v>
      </c>
    </row>
    <row r="18073" spans="18:19" x14ac:dyDescent="0.2">
      <c r="R18073" s="334">
        <v>44062</v>
      </c>
      <c r="S18073" s="319" t="s">
        <v>351</v>
      </c>
    </row>
    <row r="18074" spans="18:19" x14ac:dyDescent="0.2">
      <c r="R18074" s="334">
        <v>44064</v>
      </c>
      <c r="S18074" s="319" t="s">
        <v>351</v>
      </c>
    </row>
    <row r="18075" spans="18:19" x14ac:dyDescent="0.2">
      <c r="R18075" s="334">
        <v>44065</v>
      </c>
      <c r="S18075" s="319" t="s">
        <v>351</v>
      </c>
    </row>
    <row r="18076" spans="18:19" x14ac:dyDescent="0.2">
      <c r="R18076" s="334">
        <v>44067</v>
      </c>
      <c r="S18076" s="319" t="s">
        <v>351</v>
      </c>
    </row>
    <row r="18077" spans="18:19" x14ac:dyDescent="0.2">
      <c r="R18077" s="334">
        <v>44068</v>
      </c>
      <c r="S18077" s="319" t="s">
        <v>351</v>
      </c>
    </row>
    <row r="18078" spans="18:19" x14ac:dyDescent="0.2">
      <c r="R18078" s="334">
        <v>44070</v>
      </c>
      <c r="S18078" s="319" t="s">
        <v>351</v>
      </c>
    </row>
    <row r="18079" spans="18:19" x14ac:dyDescent="0.2">
      <c r="R18079" s="334">
        <v>44072</v>
      </c>
      <c r="S18079" s="319" t="s">
        <v>351</v>
      </c>
    </row>
    <row r="18080" spans="18:19" x14ac:dyDescent="0.2">
      <c r="R18080" s="334">
        <v>44073</v>
      </c>
      <c r="S18080" s="319" t="s">
        <v>351</v>
      </c>
    </row>
    <row r="18081" spans="18:19" x14ac:dyDescent="0.2">
      <c r="R18081" s="334">
        <v>44074</v>
      </c>
      <c r="S18081" s="319" t="s">
        <v>351</v>
      </c>
    </row>
    <row r="18082" spans="18:19" x14ac:dyDescent="0.2">
      <c r="R18082" s="334">
        <v>44076</v>
      </c>
      <c r="S18082" s="319" t="s">
        <v>351</v>
      </c>
    </row>
    <row r="18083" spans="18:19" x14ac:dyDescent="0.2">
      <c r="R18083" s="334">
        <v>44077</v>
      </c>
      <c r="S18083" s="319" t="s">
        <v>351</v>
      </c>
    </row>
    <row r="18084" spans="18:19" x14ac:dyDescent="0.2">
      <c r="R18084" s="334">
        <v>44080</v>
      </c>
      <c r="S18084" s="319" t="s">
        <v>351</v>
      </c>
    </row>
    <row r="18085" spans="18:19" x14ac:dyDescent="0.2">
      <c r="R18085" s="334">
        <v>44081</v>
      </c>
      <c r="S18085" s="319" t="s">
        <v>351</v>
      </c>
    </row>
    <row r="18086" spans="18:19" x14ac:dyDescent="0.2">
      <c r="R18086" s="334">
        <v>44082</v>
      </c>
      <c r="S18086" s="319" t="s">
        <v>351</v>
      </c>
    </row>
    <row r="18087" spans="18:19" x14ac:dyDescent="0.2">
      <c r="R18087" s="334">
        <v>44084</v>
      </c>
      <c r="S18087" s="319" t="s">
        <v>351</v>
      </c>
    </row>
    <row r="18088" spans="18:19" x14ac:dyDescent="0.2">
      <c r="R18088" s="334">
        <v>44085</v>
      </c>
      <c r="S18088" s="319" t="s">
        <v>351</v>
      </c>
    </row>
    <row r="18089" spans="18:19" x14ac:dyDescent="0.2">
      <c r="R18089" s="334">
        <v>44086</v>
      </c>
      <c r="S18089" s="319" t="s">
        <v>351</v>
      </c>
    </row>
    <row r="18090" spans="18:19" x14ac:dyDescent="0.2">
      <c r="R18090" s="334">
        <v>44087</v>
      </c>
      <c r="S18090" s="319" t="s">
        <v>351</v>
      </c>
    </row>
    <row r="18091" spans="18:19" x14ac:dyDescent="0.2">
      <c r="R18091" s="334">
        <v>44088</v>
      </c>
      <c r="S18091" s="319" t="s">
        <v>351</v>
      </c>
    </row>
    <row r="18092" spans="18:19" x14ac:dyDescent="0.2">
      <c r="R18092" s="334">
        <v>44089</v>
      </c>
      <c r="S18092" s="319" t="s">
        <v>351</v>
      </c>
    </row>
    <row r="18093" spans="18:19" x14ac:dyDescent="0.2">
      <c r="R18093" s="334">
        <v>44090</v>
      </c>
      <c r="S18093" s="319" t="s">
        <v>351</v>
      </c>
    </row>
    <row r="18094" spans="18:19" x14ac:dyDescent="0.2">
      <c r="R18094" s="334">
        <v>44092</v>
      </c>
      <c r="S18094" s="319" t="s">
        <v>351</v>
      </c>
    </row>
    <row r="18095" spans="18:19" x14ac:dyDescent="0.2">
      <c r="R18095" s="334">
        <v>44093</v>
      </c>
      <c r="S18095" s="319" t="s">
        <v>351</v>
      </c>
    </row>
    <row r="18096" spans="18:19" x14ac:dyDescent="0.2">
      <c r="R18096" s="334">
        <v>44094</v>
      </c>
      <c r="S18096" s="319" t="s">
        <v>351</v>
      </c>
    </row>
    <row r="18097" spans="18:19" x14ac:dyDescent="0.2">
      <c r="R18097" s="334">
        <v>44095</v>
      </c>
      <c r="S18097" s="319" t="s">
        <v>351</v>
      </c>
    </row>
    <row r="18098" spans="18:19" x14ac:dyDescent="0.2">
      <c r="R18098" s="334">
        <v>44096</v>
      </c>
      <c r="S18098" s="319" t="s">
        <v>351</v>
      </c>
    </row>
    <row r="18099" spans="18:19" x14ac:dyDescent="0.2">
      <c r="R18099" s="334">
        <v>44097</v>
      </c>
      <c r="S18099" s="319" t="s">
        <v>351</v>
      </c>
    </row>
    <row r="18100" spans="18:19" x14ac:dyDescent="0.2">
      <c r="R18100" s="334">
        <v>44099</v>
      </c>
      <c r="S18100" s="319" t="s">
        <v>351</v>
      </c>
    </row>
    <row r="18101" spans="18:19" x14ac:dyDescent="0.2">
      <c r="R18101" s="334">
        <v>44101</v>
      </c>
      <c r="S18101" s="319" t="s">
        <v>351</v>
      </c>
    </row>
    <row r="18102" spans="18:19" x14ac:dyDescent="0.2">
      <c r="R18102" s="334">
        <v>44102</v>
      </c>
      <c r="S18102" s="319" t="s">
        <v>351</v>
      </c>
    </row>
    <row r="18103" spans="18:19" x14ac:dyDescent="0.2">
      <c r="R18103" s="334">
        <v>44103</v>
      </c>
      <c r="S18103" s="319" t="s">
        <v>351</v>
      </c>
    </row>
    <row r="18104" spans="18:19" x14ac:dyDescent="0.2">
      <c r="R18104" s="334">
        <v>44104</v>
      </c>
      <c r="S18104" s="319" t="s">
        <v>351</v>
      </c>
    </row>
    <row r="18105" spans="18:19" x14ac:dyDescent="0.2">
      <c r="R18105" s="334">
        <v>44105</v>
      </c>
      <c r="S18105" s="319" t="s">
        <v>351</v>
      </c>
    </row>
    <row r="18106" spans="18:19" x14ac:dyDescent="0.2">
      <c r="R18106" s="334">
        <v>44106</v>
      </c>
      <c r="S18106" s="319" t="s">
        <v>351</v>
      </c>
    </row>
    <row r="18107" spans="18:19" x14ac:dyDescent="0.2">
      <c r="R18107" s="334">
        <v>44107</v>
      </c>
      <c r="S18107" s="319" t="s">
        <v>351</v>
      </c>
    </row>
    <row r="18108" spans="18:19" x14ac:dyDescent="0.2">
      <c r="R18108" s="334">
        <v>44108</v>
      </c>
      <c r="S18108" s="319" t="s">
        <v>351</v>
      </c>
    </row>
    <row r="18109" spans="18:19" x14ac:dyDescent="0.2">
      <c r="R18109" s="334">
        <v>44109</v>
      </c>
      <c r="S18109" s="319" t="s">
        <v>351</v>
      </c>
    </row>
    <row r="18110" spans="18:19" x14ac:dyDescent="0.2">
      <c r="R18110" s="334">
        <v>44110</v>
      </c>
      <c r="S18110" s="319" t="s">
        <v>351</v>
      </c>
    </row>
    <row r="18111" spans="18:19" x14ac:dyDescent="0.2">
      <c r="R18111" s="334">
        <v>44111</v>
      </c>
      <c r="S18111" s="319" t="s">
        <v>351</v>
      </c>
    </row>
    <row r="18112" spans="18:19" x14ac:dyDescent="0.2">
      <c r="R18112" s="334">
        <v>44112</v>
      </c>
      <c r="S18112" s="319" t="s">
        <v>351</v>
      </c>
    </row>
    <row r="18113" spans="18:19" x14ac:dyDescent="0.2">
      <c r="R18113" s="334">
        <v>44113</v>
      </c>
      <c r="S18113" s="319" t="s">
        <v>351</v>
      </c>
    </row>
    <row r="18114" spans="18:19" x14ac:dyDescent="0.2">
      <c r="R18114" s="334">
        <v>44114</v>
      </c>
      <c r="S18114" s="319" t="s">
        <v>351</v>
      </c>
    </row>
    <row r="18115" spans="18:19" x14ac:dyDescent="0.2">
      <c r="R18115" s="334">
        <v>44115</v>
      </c>
      <c r="S18115" s="319" t="s">
        <v>351</v>
      </c>
    </row>
    <row r="18116" spans="18:19" x14ac:dyDescent="0.2">
      <c r="R18116" s="334">
        <v>44116</v>
      </c>
      <c r="S18116" s="319" t="s">
        <v>351</v>
      </c>
    </row>
    <row r="18117" spans="18:19" x14ac:dyDescent="0.2">
      <c r="R18117" s="334">
        <v>44117</v>
      </c>
      <c r="S18117" s="319" t="s">
        <v>351</v>
      </c>
    </row>
    <row r="18118" spans="18:19" x14ac:dyDescent="0.2">
      <c r="R18118" s="334">
        <v>44118</v>
      </c>
      <c r="S18118" s="319" t="s">
        <v>351</v>
      </c>
    </row>
    <row r="18119" spans="18:19" x14ac:dyDescent="0.2">
      <c r="R18119" s="334">
        <v>44119</v>
      </c>
      <c r="S18119" s="319" t="s">
        <v>351</v>
      </c>
    </row>
    <row r="18120" spans="18:19" x14ac:dyDescent="0.2">
      <c r="R18120" s="334">
        <v>44120</v>
      </c>
      <c r="S18120" s="319" t="s">
        <v>351</v>
      </c>
    </row>
    <row r="18121" spans="18:19" x14ac:dyDescent="0.2">
      <c r="R18121" s="334">
        <v>44121</v>
      </c>
      <c r="S18121" s="319" t="s">
        <v>351</v>
      </c>
    </row>
    <row r="18122" spans="18:19" x14ac:dyDescent="0.2">
      <c r="R18122" s="334">
        <v>44122</v>
      </c>
      <c r="S18122" s="319" t="s">
        <v>351</v>
      </c>
    </row>
    <row r="18123" spans="18:19" x14ac:dyDescent="0.2">
      <c r="R18123" s="334">
        <v>44123</v>
      </c>
      <c r="S18123" s="319" t="s">
        <v>351</v>
      </c>
    </row>
    <row r="18124" spans="18:19" x14ac:dyDescent="0.2">
      <c r="R18124" s="334">
        <v>44124</v>
      </c>
      <c r="S18124" s="319" t="s">
        <v>351</v>
      </c>
    </row>
    <row r="18125" spans="18:19" x14ac:dyDescent="0.2">
      <c r="R18125" s="334">
        <v>44125</v>
      </c>
      <c r="S18125" s="319" t="s">
        <v>351</v>
      </c>
    </row>
    <row r="18126" spans="18:19" x14ac:dyDescent="0.2">
      <c r="R18126" s="334">
        <v>44126</v>
      </c>
      <c r="S18126" s="319" t="s">
        <v>351</v>
      </c>
    </row>
    <row r="18127" spans="18:19" x14ac:dyDescent="0.2">
      <c r="R18127" s="334">
        <v>44127</v>
      </c>
      <c r="S18127" s="319" t="s">
        <v>351</v>
      </c>
    </row>
    <row r="18128" spans="18:19" x14ac:dyDescent="0.2">
      <c r="R18128" s="334">
        <v>44128</v>
      </c>
      <c r="S18128" s="319" t="s">
        <v>351</v>
      </c>
    </row>
    <row r="18129" spans="18:19" x14ac:dyDescent="0.2">
      <c r="R18129" s="334">
        <v>44129</v>
      </c>
      <c r="S18129" s="319" t="s">
        <v>351</v>
      </c>
    </row>
    <row r="18130" spans="18:19" x14ac:dyDescent="0.2">
      <c r="R18130" s="334">
        <v>44130</v>
      </c>
      <c r="S18130" s="319" t="s">
        <v>351</v>
      </c>
    </row>
    <row r="18131" spans="18:19" x14ac:dyDescent="0.2">
      <c r="R18131" s="334">
        <v>44131</v>
      </c>
      <c r="S18131" s="319" t="s">
        <v>351</v>
      </c>
    </row>
    <row r="18132" spans="18:19" x14ac:dyDescent="0.2">
      <c r="R18132" s="334">
        <v>44132</v>
      </c>
      <c r="S18132" s="319" t="s">
        <v>351</v>
      </c>
    </row>
    <row r="18133" spans="18:19" x14ac:dyDescent="0.2">
      <c r="R18133" s="334">
        <v>44133</v>
      </c>
      <c r="S18133" s="319" t="s">
        <v>351</v>
      </c>
    </row>
    <row r="18134" spans="18:19" x14ac:dyDescent="0.2">
      <c r="R18134" s="334">
        <v>44134</v>
      </c>
      <c r="S18134" s="319" t="s">
        <v>351</v>
      </c>
    </row>
    <row r="18135" spans="18:19" x14ac:dyDescent="0.2">
      <c r="R18135" s="334">
        <v>44135</v>
      </c>
      <c r="S18135" s="319" t="s">
        <v>351</v>
      </c>
    </row>
    <row r="18136" spans="18:19" x14ac:dyDescent="0.2">
      <c r="R18136" s="334">
        <v>44136</v>
      </c>
      <c r="S18136" s="319" t="s">
        <v>351</v>
      </c>
    </row>
    <row r="18137" spans="18:19" x14ac:dyDescent="0.2">
      <c r="R18137" s="334">
        <v>44137</v>
      </c>
      <c r="S18137" s="319" t="s">
        <v>351</v>
      </c>
    </row>
    <row r="18138" spans="18:19" x14ac:dyDescent="0.2">
      <c r="R18138" s="334">
        <v>44138</v>
      </c>
      <c r="S18138" s="319" t="s">
        <v>351</v>
      </c>
    </row>
    <row r="18139" spans="18:19" x14ac:dyDescent="0.2">
      <c r="R18139" s="334">
        <v>44139</v>
      </c>
      <c r="S18139" s="319" t="s">
        <v>351</v>
      </c>
    </row>
    <row r="18140" spans="18:19" x14ac:dyDescent="0.2">
      <c r="R18140" s="334">
        <v>44140</v>
      </c>
      <c r="S18140" s="319" t="s">
        <v>351</v>
      </c>
    </row>
    <row r="18141" spans="18:19" x14ac:dyDescent="0.2">
      <c r="R18141" s="334">
        <v>44141</v>
      </c>
      <c r="S18141" s="319" t="s">
        <v>351</v>
      </c>
    </row>
    <row r="18142" spans="18:19" x14ac:dyDescent="0.2">
      <c r="R18142" s="334">
        <v>44142</v>
      </c>
      <c r="S18142" s="319" t="s">
        <v>351</v>
      </c>
    </row>
    <row r="18143" spans="18:19" x14ac:dyDescent="0.2">
      <c r="R18143" s="334">
        <v>44143</v>
      </c>
      <c r="S18143" s="319" t="s">
        <v>351</v>
      </c>
    </row>
    <row r="18144" spans="18:19" x14ac:dyDescent="0.2">
      <c r="R18144" s="334">
        <v>44144</v>
      </c>
      <c r="S18144" s="319" t="s">
        <v>351</v>
      </c>
    </row>
    <row r="18145" spans="18:19" x14ac:dyDescent="0.2">
      <c r="R18145" s="334">
        <v>44145</v>
      </c>
      <c r="S18145" s="319" t="s">
        <v>351</v>
      </c>
    </row>
    <row r="18146" spans="18:19" x14ac:dyDescent="0.2">
      <c r="R18146" s="334">
        <v>44146</v>
      </c>
      <c r="S18146" s="319" t="s">
        <v>351</v>
      </c>
    </row>
    <row r="18147" spans="18:19" x14ac:dyDescent="0.2">
      <c r="R18147" s="334">
        <v>44147</v>
      </c>
      <c r="S18147" s="319" t="s">
        <v>351</v>
      </c>
    </row>
    <row r="18148" spans="18:19" x14ac:dyDescent="0.2">
      <c r="R18148" s="334">
        <v>44149</v>
      </c>
      <c r="S18148" s="319" t="s">
        <v>351</v>
      </c>
    </row>
    <row r="18149" spans="18:19" x14ac:dyDescent="0.2">
      <c r="R18149" s="334">
        <v>44181</v>
      </c>
      <c r="S18149" s="319" t="s">
        <v>351</v>
      </c>
    </row>
    <row r="18150" spans="18:19" x14ac:dyDescent="0.2">
      <c r="R18150" s="334">
        <v>44188</v>
      </c>
      <c r="S18150" s="319" t="s">
        <v>351</v>
      </c>
    </row>
    <row r="18151" spans="18:19" x14ac:dyDescent="0.2">
      <c r="R18151" s="334">
        <v>44190</v>
      </c>
      <c r="S18151" s="319" t="s">
        <v>351</v>
      </c>
    </row>
    <row r="18152" spans="18:19" x14ac:dyDescent="0.2">
      <c r="R18152" s="334">
        <v>44191</v>
      </c>
      <c r="S18152" s="319" t="s">
        <v>351</v>
      </c>
    </row>
    <row r="18153" spans="18:19" x14ac:dyDescent="0.2">
      <c r="R18153" s="334">
        <v>44192</v>
      </c>
      <c r="S18153" s="319" t="s">
        <v>351</v>
      </c>
    </row>
    <row r="18154" spans="18:19" x14ac:dyDescent="0.2">
      <c r="R18154" s="334">
        <v>44193</v>
      </c>
      <c r="S18154" s="319" t="s">
        <v>351</v>
      </c>
    </row>
    <row r="18155" spans="18:19" x14ac:dyDescent="0.2">
      <c r="R18155" s="334">
        <v>44194</v>
      </c>
      <c r="S18155" s="319" t="s">
        <v>351</v>
      </c>
    </row>
    <row r="18156" spans="18:19" x14ac:dyDescent="0.2">
      <c r="R18156" s="334">
        <v>44195</v>
      </c>
      <c r="S18156" s="319" t="s">
        <v>351</v>
      </c>
    </row>
    <row r="18157" spans="18:19" x14ac:dyDescent="0.2">
      <c r="R18157" s="334">
        <v>44198</v>
      </c>
      <c r="S18157" s="319" t="s">
        <v>351</v>
      </c>
    </row>
    <row r="18158" spans="18:19" x14ac:dyDescent="0.2">
      <c r="R18158" s="334">
        <v>44199</v>
      </c>
      <c r="S18158" s="319" t="s">
        <v>351</v>
      </c>
    </row>
    <row r="18159" spans="18:19" x14ac:dyDescent="0.2">
      <c r="R18159" s="334">
        <v>44201</v>
      </c>
      <c r="S18159" s="319" t="s">
        <v>351</v>
      </c>
    </row>
    <row r="18160" spans="18:19" x14ac:dyDescent="0.2">
      <c r="R18160" s="334">
        <v>44202</v>
      </c>
      <c r="S18160" s="319" t="s">
        <v>351</v>
      </c>
    </row>
    <row r="18161" spans="18:19" x14ac:dyDescent="0.2">
      <c r="R18161" s="334">
        <v>44203</v>
      </c>
      <c r="S18161" s="319" t="s">
        <v>351</v>
      </c>
    </row>
    <row r="18162" spans="18:19" x14ac:dyDescent="0.2">
      <c r="R18162" s="334">
        <v>44210</v>
      </c>
      <c r="S18162" s="319" t="s">
        <v>351</v>
      </c>
    </row>
    <row r="18163" spans="18:19" x14ac:dyDescent="0.2">
      <c r="R18163" s="334">
        <v>44211</v>
      </c>
      <c r="S18163" s="319" t="s">
        <v>351</v>
      </c>
    </row>
    <row r="18164" spans="18:19" x14ac:dyDescent="0.2">
      <c r="R18164" s="334">
        <v>44212</v>
      </c>
      <c r="S18164" s="319" t="s">
        <v>351</v>
      </c>
    </row>
    <row r="18165" spans="18:19" x14ac:dyDescent="0.2">
      <c r="R18165" s="334">
        <v>44214</v>
      </c>
      <c r="S18165" s="319" t="s">
        <v>351</v>
      </c>
    </row>
    <row r="18166" spans="18:19" x14ac:dyDescent="0.2">
      <c r="R18166" s="334">
        <v>44215</v>
      </c>
      <c r="S18166" s="319" t="s">
        <v>351</v>
      </c>
    </row>
    <row r="18167" spans="18:19" x14ac:dyDescent="0.2">
      <c r="R18167" s="334">
        <v>44216</v>
      </c>
      <c r="S18167" s="319" t="s">
        <v>351</v>
      </c>
    </row>
    <row r="18168" spans="18:19" x14ac:dyDescent="0.2">
      <c r="R18168" s="334">
        <v>44217</v>
      </c>
      <c r="S18168" s="319" t="s">
        <v>351</v>
      </c>
    </row>
    <row r="18169" spans="18:19" x14ac:dyDescent="0.2">
      <c r="R18169" s="334">
        <v>44221</v>
      </c>
      <c r="S18169" s="319" t="s">
        <v>351</v>
      </c>
    </row>
    <row r="18170" spans="18:19" x14ac:dyDescent="0.2">
      <c r="R18170" s="334">
        <v>44222</v>
      </c>
      <c r="S18170" s="319" t="s">
        <v>351</v>
      </c>
    </row>
    <row r="18171" spans="18:19" x14ac:dyDescent="0.2">
      <c r="R18171" s="334">
        <v>44223</v>
      </c>
      <c r="S18171" s="319" t="s">
        <v>351</v>
      </c>
    </row>
    <row r="18172" spans="18:19" x14ac:dyDescent="0.2">
      <c r="R18172" s="334">
        <v>44224</v>
      </c>
      <c r="S18172" s="319" t="s">
        <v>351</v>
      </c>
    </row>
    <row r="18173" spans="18:19" x14ac:dyDescent="0.2">
      <c r="R18173" s="334">
        <v>44230</v>
      </c>
      <c r="S18173" s="319" t="s">
        <v>351</v>
      </c>
    </row>
    <row r="18174" spans="18:19" x14ac:dyDescent="0.2">
      <c r="R18174" s="334">
        <v>44231</v>
      </c>
      <c r="S18174" s="319" t="s">
        <v>351</v>
      </c>
    </row>
    <row r="18175" spans="18:19" x14ac:dyDescent="0.2">
      <c r="R18175" s="334">
        <v>44232</v>
      </c>
      <c r="S18175" s="319" t="s">
        <v>351</v>
      </c>
    </row>
    <row r="18176" spans="18:19" x14ac:dyDescent="0.2">
      <c r="R18176" s="334">
        <v>44233</v>
      </c>
      <c r="S18176" s="319" t="s">
        <v>351</v>
      </c>
    </row>
    <row r="18177" spans="18:19" x14ac:dyDescent="0.2">
      <c r="R18177" s="334">
        <v>44234</v>
      </c>
      <c r="S18177" s="319" t="s">
        <v>351</v>
      </c>
    </row>
    <row r="18178" spans="18:19" x14ac:dyDescent="0.2">
      <c r="R18178" s="334">
        <v>44235</v>
      </c>
      <c r="S18178" s="319" t="s">
        <v>351</v>
      </c>
    </row>
    <row r="18179" spans="18:19" x14ac:dyDescent="0.2">
      <c r="R18179" s="334">
        <v>44236</v>
      </c>
      <c r="S18179" s="319" t="s">
        <v>351</v>
      </c>
    </row>
    <row r="18180" spans="18:19" x14ac:dyDescent="0.2">
      <c r="R18180" s="334">
        <v>44237</v>
      </c>
      <c r="S18180" s="319" t="s">
        <v>351</v>
      </c>
    </row>
    <row r="18181" spans="18:19" x14ac:dyDescent="0.2">
      <c r="R18181" s="334">
        <v>44240</v>
      </c>
      <c r="S18181" s="319" t="s">
        <v>351</v>
      </c>
    </row>
    <row r="18182" spans="18:19" x14ac:dyDescent="0.2">
      <c r="R18182" s="334">
        <v>44241</v>
      </c>
      <c r="S18182" s="319" t="s">
        <v>351</v>
      </c>
    </row>
    <row r="18183" spans="18:19" x14ac:dyDescent="0.2">
      <c r="R18183" s="334">
        <v>44242</v>
      </c>
      <c r="S18183" s="319" t="s">
        <v>351</v>
      </c>
    </row>
    <row r="18184" spans="18:19" x14ac:dyDescent="0.2">
      <c r="R18184" s="334">
        <v>44243</v>
      </c>
      <c r="S18184" s="319" t="s">
        <v>351</v>
      </c>
    </row>
    <row r="18185" spans="18:19" x14ac:dyDescent="0.2">
      <c r="R18185" s="334">
        <v>44250</v>
      </c>
      <c r="S18185" s="319" t="s">
        <v>351</v>
      </c>
    </row>
    <row r="18186" spans="18:19" x14ac:dyDescent="0.2">
      <c r="R18186" s="334">
        <v>44251</v>
      </c>
      <c r="S18186" s="319" t="s">
        <v>351</v>
      </c>
    </row>
    <row r="18187" spans="18:19" x14ac:dyDescent="0.2">
      <c r="R18187" s="334">
        <v>44253</v>
      </c>
      <c r="S18187" s="319" t="s">
        <v>351</v>
      </c>
    </row>
    <row r="18188" spans="18:19" x14ac:dyDescent="0.2">
      <c r="R18188" s="334">
        <v>44254</v>
      </c>
      <c r="S18188" s="319" t="s">
        <v>351</v>
      </c>
    </row>
    <row r="18189" spans="18:19" x14ac:dyDescent="0.2">
      <c r="R18189" s="334">
        <v>44255</v>
      </c>
      <c r="S18189" s="319" t="s">
        <v>351</v>
      </c>
    </row>
    <row r="18190" spans="18:19" x14ac:dyDescent="0.2">
      <c r="R18190" s="334">
        <v>44256</v>
      </c>
      <c r="S18190" s="319" t="s">
        <v>351</v>
      </c>
    </row>
    <row r="18191" spans="18:19" x14ac:dyDescent="0.2">
      <c r="R18191" s="334">
        <v>44258</v>
      </c>
      <c r="S18191" s="319" t="s">
        <v>351</v>
      </c>
    </row>
    <row r="18192" spans="18:19" x14ac:dyDescent="0.2">
      <c r="R18192" s="334">
        <v>44260</v>
      </c>
      <c r="S18192" s="319" t="s">
        <v>351</v>
      </c>
    </row>
    <row r="18193" spans="18:19" x14ac:dyDescent="0.2">
      <c r="R18193" s="334">
        <v>44262</v>
      </c>
      <c r="S18193" s="319" t="s">
        <v>351</v>
      </c>
    </row>
    <row r="18194" spans="18:19" x14ac:dyDescent="0.2">
      <c r="R18194" s="334">
        <v>44264</v>
      </c>
      <c r="S18194" s="319" t="s">
        <v>351</v>
      </c>
    </row>
    <row r="18195" spans="18:19" x14ac:dyDescent="0.2">
      <c r="R18195" s="334">
        <v>44265</v>
      </c>
      <c r="S18195" s="319" t="s">
        <v>351</v>
      </c>
    </row>
    <row r="18196" spans="18:19" x14ac:dyDescent="0.2">
      <c r="R18196" s="334">
        <v>44266</v>
      </c>
      <c r="S18196" s="319" t="s">
        <v>351</v>
      </c>
    </row>
    <row r="18197" spans="18:19" x14ac:dyDescent="0.2">
      <c r="R18197" s="334">
        <v>44270</v>
      </c>
      <c r="S18197" s="319" t="s">
        <v>351</v>
      </c>
    </row>
    <row r="18198" spans="18:19" x14ac:dyDescent="0.2">
      <c r="R18198" s="334">
        <v>44272</v>
      </c>
      <c r="S18198" s="319" t="s">
        <v>351</v>
      </c>
    </row>
    <row r="18199" spans="18:19" x14ac:dyDescent="0.2">
      <c r="R18199" s="334">
        <v>44273</v>
      </c>
      <c r="S18199" s="319" t="s">
        <v>351</v>
      </c>
    </row>
    <row r="18200" spans="18:19" x14ac:dyDescent="0.2">
      <c r="R18200" s="334">
        <v>44274</v>
      </c>
      <c r="S18200" s="319" t="s">
        <v>351</v>
      </c>
    </row>
    <row r="18201" spans="18:19" x14ac:dyDescent="0.2">
      <c r="R18201" s="334">
        <v>44275</v>
      </c>
      <c r="S18201" s="319" t="s">
        <v>351</v>
      </c>
    </row>
    <row r="18202" spans="18:19" x14ac:dyDescent="0.2">
      <c r="R18202" s="334">
        <v>44276</v>
      </c>
      <c r="S18202" s="319" t="s">
        <v>351</v>
      </c>
    </row>
    <row r="18203" spans="18:19" x14ac:dyDescent="0.2">
      <c r="R18203" s="334">
        <v>44278</v>
      </c>
      <c r="S18203" s="319" t="s">
        <v>351</v>
      </c>
    </row>
    <row r="18204" spans="18:19" x14ac:dyDescent="0.2">
      <c r="R18204" s="334">
        <v>44280</v>
      </c>
      <c r="S18204" s="319" t="s">
        <v>351</v>
      </c>
    </row>
    <row r="18205" spans="18:19" x14ac:dyDescent="0.2">
      <c r="R18205" s="334">
        <v>44281</v>
      </c>
      <c r="S18205" s="319" t="s">
        <v>351</v>
      </c>
    </row>
    <row r="18206" spans="18:19" x14ac:dyDescent="0.2">
      <c r="R18206" s="334">
        <v>44282</v>
      </c>
      <c r="S18206" s="319" t="s">
        <v>351</v>
      </c>
    </row>
    <row r="18207" spans="18:19" x14ac:dyDescent="0.2">
      <c r="R18207" s="334">
        <v>44285</v>
      </c>
      <c r="S18207" s="319" t="s">
        <v>351</v>
      </c>
    </row>
    <row r="18208" spans="18:19" x14ac:dyDescent="0.2">
      <c r="R18208" s="334">
        <v>44286</v>
      </c>
      <c r="S18208" s="319" t="s">
        <v>351</v>
      </c>
    </row>
    <row r="18209" spans="18:19" x14ac:dyDescent="0.2">
      <c r="R18209" s="334">
        <v>44287</v>
      </c>
      <c r="S18209" s="319" t="s">
        <v>351</v>
      </c>
    </row>
    <row r="18210" spans="18:19" x14ac:dyDescent="0.2">
      <c r="R18210" s="334">
        <v>44288</v>
      </c>
      <c r="S18210" s="319" t="s">
        <v>351</v>
      </c>
    </row>
    <row r="18211" spans="18:19" x14ac:dyDescent="0.2">
      <c r="R18211" s="334">
        <v>44301</v>
      </c>
      <c r="S18211" s="319" t="s">
        <v>351</v>
      </c>
    </row>
    <row r="18212" spans="18:19" x14ac:dyDescent="0.2">
      <c r="R18212" s="334">
        <v>44302</v>
      </c>
      <c r="S18212" s="319" t="s">
        <v>351</v>
      </c>
    </row>
    <row r="18213" spans="18:19" x14ac:dyDescent="0.2">
      <c r="R18213" s="334">
        <v>44303</v>
      </c>
      <c r="S18213" s="319" t="s">
        <v>351</v>
      </c>
    </row>
    <row r="18214" spans="18:19" x14ac:dyDescent="0.2">
      <c r="R18214" s="334">
        <v>44304</v>
      </c>
      <c r="S18214" s="319" t="s">
        <v>351</v>
      </c>
    </row>
    <row r="18215" spans="18:19" x14ac:dyDescent="0.2">
      <c r="R18215" s="334">
        <v>44305</v>
      </c>
      <c r="S18215" s="319" t="s">
        <v>351</v>
      </c>
    </row>
    <row r="18216" spans="18:19" x14ac:dyDescent="0.2">
      <c r="R18216" s="334">
        <v>44306</v>
      </c>
      <c r="S18216" s="319" t="s">
        <v>351</v>
      </c>
    </row>
    <row r="18217" spans="18:19" x14ac:dyDescent="0.2">
      <c r="R18217" s="334">
        <v>44307</v>
      </c>
      <c r="S18217" s="319" t="s">
        <v>351</v>
      </c>
    </row>
    <row r="18218" spans="18:19" x14ac:dyDescent="0.2">
      <c r="R18218" s="334">
        <v>44308</v>
      </c>
      <c r="S18218" s="319" t="s">
        <v>351</v>
      </c>
    </row>
    <row r="18219" spans="18:19" x14ac:dyDescent="0.2">
      <c r="R18219" s="334">
        <v>44309</v>
      </c>
      <c r="S18219" s="319" t="s">
        <v>351</v>
      </c>
    </row>
    <row r="18220" spans="18:19" x14ac:dyDescent="0.2">
      <c r="R18220" s="334">
        <v>44310</v>
      </c>
      <c r="S18220" s="319" t="s">
        <v>351</v>
      </c>
    </row>
    <row r="18221" spans="18:19" x14ac:dyDescent="0.2">
      <c r="R18221" s="334">
        <v>44311</v>
      </c>
      <c r="S18221" s="319" t="s">
        <v>351</v>
      </c>
    </row>
    <row r="18222" spans="18:19" x14ac:dyDescent="0.2">
      <c r="R18222" s="334">
        <v>44312</v>
      </c>
      <c r="S18222" s="319" t="s">
        <v>351</v>
      </c>
    </row>
    <row r="18223" spans="18:19" x14ac:dyDescent="0.2">
      <c r="R18223" s="334">
        <v>44313</v>
      </c>
      <c r="S18223" s="319" t="s">
        <v>351</v>
      </c>
    </row>
    <row r="18224" spans="18:19" x14ac:dyDescent="0.2">
      <c r="R18224" s="334">
        <v>44314</v>
      </c>
      <c r="S18224" s="319" t="s">
        <v>351</v>
      </c>
    </row>
    <row r="18225" spans="18:19" x14ac:dyDescent="0.2">
      <c r="R18225" s="334">
        <v>44315</v>
      </c>
      <c r="S18225" s="319" t="s">
        <v>351</v>
      </c>
    </row>
    <row r="18226" spans="18:19" x14ac:dyDescent="0.2">
      <c r="R18226" s="334">
        <v>44316</v>
      </c>
      <c r="S18226" s="319" t="s">
        <v>351</v>
      </c>
    </row>
    <row r="18227" spans="18:19" x14ac:dyDescent="0.2">
      <c r="R18227" s="334">
        <v>44317</v>
      </c>
      <c r="S18227" s="319" t="s">
        <v>351</v>
      </c>
    </row>
    <row r="18228" spans="18:19" x14ac:dyDescent="0.2">
      <c r="R18228" s="334">
        <v>44319</v>
      </c>
      <c r="S18228" s="319" t="s">
        <v>351</v>
      </c>
    </row>
    <row r="18229" spans="18:19" x14ac:dyDescent="0.2">
      <c r="R18229" s="334">
        <v>44320</v>
      </c>
      <c r="S18229" s="319" t="s">
        <v>351</v>
      </c>
    </row>
    <row r="18230" spans="18:19" x14ac:dyDescent="0.2">
      <c r="R18230" s="334">
        <v>44321</v>
      </c>
      <c r="S18230" s="319" t="s">
        <v>351</v>
      </c>
    </row>
    <row r="18231" spans="18:19" x14ac:dyDescent="0.2">
      <c r="R18231" s="334">
        <v>44325</v>
      </c>
      <c r="S18231" s="319" t="s">
        <v>351</v>
      </c>
    </row>
    <row r="18232" spans="18:19" x14ac:dyDescent="0.2">
      <c r="R18232" s="334">
        <v>44326</v>
      </c>
      <c r="S18232" s="319" t="s">
        <v>351</v>
      </c>
    </row>
    <row r="18233" spans="18:19" x14ac:dyDescent="0.2">
      <c r="R18233" s="334">
        <v>44328</v>
      </c>
      <c r="S18233" s="319" t="s">
        <v>351</v>
      </c>
    </row>
    <row r="18234" spans="18:19" x14ac:dyDescent="0.2">
      <c r="R18234" s="334">
        <v>44333</v>
      </c>
      <c r="S18234" s="319" t="s">
        <v>351</v>
      </c>
    </row>
    <row r="18235" spans="18:19" x14ac:dyDescent="0.2">
      <c r="R18235" s="334">
        <v>44334</v>
      </c>
      <c r="S18235" s="319" t="s">
        <v>351</v>
      </c>
    </row>
    <row r="18236" spans="18:19" x14ac:dyDescent="0.2">
      <c r="R18236" s="334">
        <v>44372</v>
      </c>
      <c r="S18236" s="319" t="s">
        <v>351</v>
      </c>
    </row>
    <row r="18237" spans="18:19" x14ac:dyDescent="0.2">
      <c r="R18237" s="334">
        <v>44393</v>
      </c>
      <c r="S18237" s="319" t="s">
        <v>351</v>
      </c>
    </row>
    <row r="18238" spans="18:19" x14ac:dyDescent="0.2">
      <c r="R18238" s="334">
        <v>44396</v>
      </c>
      <c r="S18238" s="319" t="s">
        <v>351</v>
      </c>
    </row>
    <row r="18239" spans="18:19" x14ac:dyDescent="0.2">
      <c r="R18239" s="334">
        <v>44398</v>
      </c>
      <c r="S18239" s="319" t="s">
        <v>351</v>
      </c>
    </row>
    <row r="18240" spans="18:19" x14ac:dyDescent="0.2">
      <c r="R18240" s="334">
        <v>44399</v>
      </c>
      <c r="S18240" s="319" t="s">
        <v>351</v>
      </c>
    </row>
    <row r="18241" spans="18:19" x14ac:dyDescent="0.2">
      <c r="R18241" s="334">
        <v>44401</v>
      </c>
      <c r="S18241" s="319" t="s">
        <v>351</v>
      </c>
    </row>
    <row r="18242" spans="18:19" x14ac:dyDescent="0.2">
      <c r="R18242" s="334">
        <v>44402</v>
      </c>
      <c r="S18242" s="319" t="s">
        <v>351</v>
      </c>
    </row>
    <row r="18243" spans="18:19" x14ac:dyDescent="0.2">
      <c r="R18243" s="334">
        <v>44403</v>
      </c>
      <c r="S18243" s="319" t="s">
        <v>351</v>
      </c>
    </row>
    <row r="18244" spans="18:19" x14ac:dyDescent="0.2">
      <c r="R18244" s="334">
        <v>44404</v>
      </c>
      <c r="S18244" s="319" t="s">
        <v>351</v>
      </c>
    </row>
    <row r="18245" spans="18:19" x14ac:dyDescent="0.2">
      <c r="R18245" s="334">
        <v>44405</v>
      </c>
      <c r="S18245" s="319" t="s">
        <v>351</v>
      </c>
    </row>
    <row r="18246" spans="18:19" x14ac:dyDescent="0.2">
      <c r="R18246" s="334">
        <v>44406</v>
      </c>
      <c r="S18246" s="319" t="s">
        <v>351</v>
      </c>
    </row>
    <row r="18247" spans="18:19" x14ac:dyDescent="0.2">
      <c r="R18247" s="334">
        <v>44408</v>
      </c>
      <c r="S18247" s="319" t="s">
        <v>351</v>
      </c>
    </row>
    <row r="18248" spans="18:19" x14ac:dyDescent="0.2">
      <c r="R18248" s="334">
        <v>44410</v>
      </c>
      <c r="S18248" s="319" t="s">
        <v>351</v>
      </c>
    </row>
    <row r="18249" spans="18:19" x14ac:dyDescent="0.2">
      <c r="R18249" s="334">
        <v>44411</v>
      </c>
      <c r="S18249" s="319" t="s">
        <v>351</v>
      </c>
    </row>
    <row r="18250" spans="18:19" x14ac:dyDescent="0.2">
      <c r="R18250" s="334">
        <v>44412</v>
      </c>
      <c r="S18250" s="319" t="s">
        <v>351</v>
      </c>
    </row>
    <row r="18251" spans="18:19" x14ac:dyDescent="0.2">
      <c r="R18251" s="334">
        <v>44413</v>
      </c>
      <c r="S18251" s="319" t="s">
        <v>351</v>
      </c>
    </row>
    <row r="18252" spans="18:19" x14ac:dyDescent="0.2">
      <c r="R18252" s="334">
        <v>44415</v>
      </c>
      <c r="S18252" s="319" t="s">
        <v>351</v>
      </c>
    </row>
    <row r="18253" spans="18:19" x14ac:dyDescent="0.2">
      <c r="R18253" s="334">
        <v>44416</v>
      </c>
      <c r="S18253" s="319" t="s">
        <v>351</v>
      </c>
    </row>
    <row r="18254" spans="18:19" x14ac:dyDescent="0.2">
      <c r="R18254" s="334">
        <v>44417</v>
      </c>
      <c r="S18254" s="319" t="s">
        <v>351</v>
      </c>
    </row>
    <row r="18255" spans="18:19" x14ac:dyDescent="0.2">
      <c r="R18255" s="334">
        <v>44418</v>
      </c>
      <c r="S18255" s="319" t="s">
        <v>351</v>
      </c>
    </row>
    <row r="18256" spans="18:19" x14ac:dyDescent="0.2">
      <c r="R18256" s="334">
        <v>44420</v>
      </c>
      <c r="S18256" s="319" t="s">
        <v>351</v>
      </c>
    </row>
    <row r="18257" spans="18:19" x14ac:dyDescent="0.2">
      <c r="R18257" s="334">
        <v>44422</v>
      </c>
      <c r="S18257" s="319" t="s">
        <v>351</v>
      </c>
    </row>
    <row r="18258" spans="18:19" x14ac:dyDescent="0.2">
      <c r="R18258" s="334">
        <v>44423</v>
      </c>
      <c r="S18258" s="319" t="s">
        <v>351</v>
      </c>
    </row>
    <row r="18259" spans="18:19" x14ac:dyDescent="0.2">
      <c r="R18259" s="334">
        <v>44424</v>
      </c>
      <c r="S18259" s="319" t="s">
        <v>351</v>
      </c>
    </row>
    <row r="18260" spans="18:19" x14ac:dyDescent="0.2">
      <c r="R18260" s="334">
        <v>44425</v>
      </c>
      <c r="S18260" s="319" t="s">
        <v>351</v>
      </c>
    </row>
    <row r="18261" spans="18:19" x14ac:dyDescent="0.2">
      <c r="R18261" s="334">
        <v>44427</v>
      </c>
      <c r="S18261" s="319" t="s">
        <v>351</v>
      </c>
    </row>
    <row r="18262" spans="18:19" x14ac:dyDescent="0.2">
      <c r="R18262" s="334">
        <v>44428</v>
      </c>
      <c r="S18262" s="319" t="s">
        <v>351</v>
      </c>
    </row>
    <row r="18263" spans="18:19" x14ac:dyDescent="0.2">
      <c r="R18263" s="334">
        <v>44429</v>
      </c>
      <c r="S18263" s="319" t="s">
        <v>351</v>
      </c>
    </row>
    <row r="18264" spans="18:19" x14ac:dyDescent="0.2">
      <c r="R18264" s="334">
        <v>44430</v>
      </c>
      <c r="S18264" s="319" t="s">
        <v>351</v>
      </c>
    </row>
    <row r="18265" spans="18:19" x14ac:dyDescent="0.2">
      <c r="R18265" s="334">
        <v>44431</v>
      </c>
      <c r="S18265" s="319" t="s">
        <v>351</v>
      </c>
    </row>
    <row r="18266" spans="18:19" x14ac:dyDescent="0.2">
      <c r="R18266" s="334">
        <v>44432</v>
      </c>
      <c r="S18266" s="319" t="s">
        <v>351</v>
      </c>
    </row>
    <row r="18267" spans="18:19" x14ac:dyDescent="0.2">
      <c r="R18267" s="334">
        <v>44436</v>
      </c>
      <c r="S18267" s="319" t="s">
        <v>351</v>
      </c>
    </row>
    <row r="18268" spans="18:19" x14ac:dyDescent="0.2">
      <c r="R18268" s="334">
        <v>44437</v>
      </c>
      <c r="S18268" s="319" t="s">
        <v>351</v>
      </c>
    </row>
    <row r="18269" spans="18:19" x14ac:dyDescent="0.2">
      <c r="R18269" s="334">
        <v>44438</v>
      </c>
      <c r="S18269" s="319" t="s">
        <v>351</v>
      </c>
    </row>
    <row r="18270" spans="18:19" x14ac:dyDescent="0.2">
      <c r="R18270" s="334">
        <v>44439</v>
      </c>
      <c r="S18270" s="319" t="s">
        <v>351</v>
      </c>
    </row>
    <row r="18271" spans="18:19" x14ac:dyDescent="0.2">
      <c r="R18271" s="334">
        <v>44440</v>
      </c>
      <c r="S18271" s="319" t="s">
        <v>351</v>
      </c>
    </row>
    <row r="18272" spans="18:19" x14ac:dyDescent="0.2">
      <c r="R18272" s="334">
        <v>44441</v>
      </c>
      <c r="S18272" s="319" t="s">
        <v>351</v>
      </c>
    </row>
    <row r="18273" spans="18:19" x14ac:dyDescent="0.2">
      <c r="R18273" s="334">
        <v>44442</v>
      </c>
      <c r="S18273" s="319" t="s">
        <v>351</v>
      </c>
    </row>
    <row r="18274" spans="18:19" x14ac:dyDescent="0.2">
      <c r="R18274" s="334">
        <v>44443</v>
      </c>
      <c r="S18274" s="319" t="s">
        <v>351</v>
      </c>
    </row>
    <row r="18275" spans="18:19" x14ac:dyDescent="0.2">
      <c r="R18275" s="334">
        <v>44444</v>
      </c>
      <c r="S18275" s="319" t="s">
        <v>351</v>
      </c>
    </row>
    <row r="18276" spans="18:19" x14ac:dyDescent="0.2">
      <c r="R18276" s="334">
        <v>44445</v>
      </c>
      <c r="S18276" s="319" t="s">
        <v>351</v>
      </c>
    </row>
    <row r="18277" spans="18:19" x14ac:dyDescent="0.2">
      <c r="R18277" s="334">
        <v>44446</v>
      </c>
      <c r="S18277" s="319" t="s">
        <v>351</v>
      </c>
    </row>
    <row r="18278" spans="18:19" x14ac:dyDescent="0.2">
      <c r="R18278" s="334">
        <v>44449</v>
      </c>
      <c r="S18278" s="319" t="s">
        <v>351</v>
      </c>
    </row>
    <row r="18279" spans="18:19" x14ac:dyDescent="0.2">
      <c r="R18279" s="334">
        <v>44450</v>
      </c>
      <c r="S18279" s="319" t="s">
        <v>351</v>
      </c>
    </row>
    <row r="18280" spans="18:19" x14ac:dyDescent="0.2">
      <c r="R18280" s="334">
        <v>44451</v>
      </c>
      <c r="S18280" s="319" t="s">
        <v>351</v>
      </c>
    </row>
    <row r="18281" spans="18:19" x14ac:dyDescent="0.2">
      <c r="R18281" s="334">
        <v>44452</v>
      </c>
      <c r="S18281" s="319" t="s">
        <v>351</v>
      </c>
    </row>
    <row r="18282" spans="18:19" x14ac:dyDescent="0.2">
      <c r="R18282" s="334">
        <v>44453</v>
      </c>
      <c r="S18282" s="319" t="s">
        <v>351</v>
      </c>
    </row>
    <row r="18283" spans="18:19" x14ac:dyDescent="0.2">
      <c r="R18283" s="334">
        <v>44454</v>
      </c>
      <c r="S18283" s="319" t="s">
        <v>351</v>
      </c>
    </row>
    <row r="18284" spans="18:19" x14ac:dyDescent="0.2">
      <c r="R18284" s="334">
        <v>44455</v>
      </c>
      <c r="S18284" s="319" t="s">
        <v>351</v>
      </c>
    </row>
    <row r="18285" spans="18:19" x14ac:dyDescent="0.2">
      <c r="R18285" s="334">
        <v>44460</v>
      </c>
      <c r="S18285" s="319" t="s">
        <v>351</v>
      </c>
    </row>
    <row r="18286" spans="18:19" x14ac:dyDescent="0.2">
      <c r="R18286" s="334">
        <v>44470</v>
      </c>
      <c r="S18286" s="319" t="s">
        <v>351</v>
      </c>
    </row>
    <row r="18287" spans="18:19" x14ac:dyDescent="0.2">
      <c r="R18287" s="334">
        <v>44471</v>
      </c>
      <c r="S18287" s="319" t="s">
        <v>351</v>
      </c>
    </row>
    <row r="18288" spans="18:19" x14ac:dyDescent="0.2">
      <c r="R18288" s="334">
        <v>44473</v>
      </c>
      <c r="S18288" s="319" t="s">
        <v>351</v>
      </c>
    </row>
    <row r="18289" spans="18:19" x14ac:dyDescent="0.2">
      <c r="R18289" s="334">
        <v>44481</v>
      </c>
      <c r="S18289" s="319" t="s">
        <v>351</v>
      </c>
    </row>
    <row r="18290" spans="18:19" x14ac:dyDescent="0.2">
      <c r="R18290" s="334">
        <v>44482</v>
      </c>
      <c r="S18290" s="319" t="s">
        <v>351</v>
      </c>
    </row>
    <row r="18291" spans="18:19" x14ac:dyDescent="0.2">
      <c r="R18291" s="334">
        <v>44483</v>
      </c>
      <c r="S18291" s="319" t="s">
        <v>351</v>
      </c>
    </row>
    <row r="18292" spans="18:19" x14ac:dyDescent="0.2">
      <c r="R18292" s="334">
        <v>44484</v>
      </c>
      <c r="S18292" s="319" t="s">
        <v>351</v>
      </c>
    </row>
    <row r="18293" spans="18:19" x14ac:dyDescent="0.2">
      <c r="R18293" s="334">
        <v>44485</v>
      </c>
      <c r="S18293" s="319" t="s">
        <v>351</v>
      </c>
    </row>
    <row r="18294" spans="18:19" x14ac:dyDescent="0.2">
      <c r="R18294" s="334">
        <v>44486</v>
      </c>
      <c r="S18294" s="319" t="s">
        <v>351</v>
      </c>
    </row>
    <row r="18295" spans="18:19" x14ac:dyDescent="0.2">
      <c r="R18295" s="334">
        <v>44490</v>
      </c>
      <c r="S18295" s="319" t="s">
        <v>351</v>
      </c>
    </row>
    <row r="18296" spans="18:19" x14ac:dyDescent="0.2">
      <c r="R18296" s="334">
        <v>44491</v>
      </c>
      <c r="S18296" s="319" t="s">
        <v>351</v>
      </c>
    </row>
    <row r="18297" spans="18:19" x14ac:dyDescent="0.2">
      <c r="R18297" s="334">
        <v>44492</v>
      </c>
      <c r="S18297" s="319" t="s">
        <v>351</v>
      </c>
    </row>
    <row r="18298" spans="18:19" x14ac:dyDescent="0.2">
      <c r="R18298" s="334">
        <v>44493</v>
      </c>
      <c r="S18298" s="319" t="s">
        <v>351</v>
      </c>
    </row>
    <row r="18299" spans="18:19" x14ac:dyDescent="0.2">
      <c r="R18299" s="334">
        <v>44501</v>
      </c>
      <c r="S18299" s="319" t="s">
        <v>351</v>
      </c>
    </row>
    <row r="18300" spans="18:19" x14ac:dyDescent="0.2">
      <c r="R18300" s="334">
        <v>44502</v>
      </c>
      <c r="S18300" s="319" t="s">
        <v>351</v>
      </c>
    </row>
    <row r="18301" spans="18:19" x14ac:dyDescent="0.2">
      <c r="R18301" s="334">
        <v>44503</v>
      </c>
      <c r="S18301" s="319" t="s">
        <v>351</v>
      </c>
    </row>
    <row r="18302" spans="18:19" x14ac:dyDescent="0.2">
      <c r="R18302" s="334">
        <v>44504</v>
      </c>
      <c r="S18302" s="319" t="s">
        <v>351</v>
      </c>
    </row>
    <row r="18303" spans="18:19" x14ac:dyDescent="0.2">
      <c r="R18303" s="334">
        <v>44505</v>
      </c>
      <c r="S18303" s="319" t="s">
        <v>351</v>
      </c>
    </row>
    <row r="18304" spans="18:19" x14ac:dyDescent="0.2">
      <c r="R18304" s="334">
        <v>44506</v>
      </c>
      <c r="S18304" s="319" t="s">
        <v>351</v>
      </c>
    </row>
    <row r="18305" spans="18:19" x14ac:dyDescent="0.2">
      <c r="R18305" s="334">
        <v>44507</v>
      </c>
      <c r="S18305" s="319" t="s">
        <v>351</v>
      </c>
    </row>
    <row r="18306" spans="18:19" x14ac:dyDescent="0.2">
      <c r="R18306" s="334">
        <v>44509</v>
      </c>
      <c r="S18306" s="319" t="s">
        <v>351</v>
      </c>
    </row>
    <row r="18307" spans="18:19" x14ac:dyDescent="0.2">
      <c r="R18307" s="334">
        <v>44510</v>
      </c>
      <c r="S18307" s="319" t="s">
        <v>351</v>
      </c>
    </row>
    <row r="18308" spans="18:19" x14ac:dyDescent="0.2">
      <c r="R18308" s="334">
        <v>44511</v>
      </c>
      <c r="S18308" s="319" t="s">
        <v>351</v>
      </c>
    </row>
    <row r="18309" spans="18:19" x14ac:dyDescent="0.2">
      <c r="R18309" s="334">
        <v>44512</v>
      </c>
      <c r="S18309" s="319" t="s">
        <v>351</v>
      </c>
    </row>
    <row r="18310" spans="18:19" x14ac:dyDescent="0.2">
      <c r="R18310" s="334">
        <v>44513</v>
      </c>
      <c r="S18310" s="319" t="s">
        <v>351</v>
      </c>
    </row>
    <row r="18311" spans="18:19" x14ac:dyDescent="0.2">
      <c r="R18311" s="334">
        <v>44514</v>
      </c>
      <c r="S18311" s="319" t="s">
        <v>351</v>
      </c>
    </row>
    <row r="18312" spans="18:19" x14ac:dyDescent="0.2">
      <c r="R18312" s="334">
        <v>44515</v>
      </c>
      <c r="S18312" s="319" t="s">
        <v>351</v>
      </c>
    </row>
    <row r="18313" spans="18:19" x14ac:dyDescent="0.2">
      <c r="R18313" s="334">
        <v>44555</v>
      </c>
      <c r="S18313" s="319" t="s">
        <v>351</v>
      </c>
    </row>
    <row r="18314" spans="18:19" x14ac:dyDescent="0.2">
      <c r="R18314" s="334">
        <v>44601</v>
      </c>
      <c r="S18314" s="319" t="s">
        <v>351</v>
      </c>
    </row>
    <row r="18315" spans="18:19" x14ac:dyDescent="0.2">
      <c r="R18315" s="334">
        <v>44606</v>
      </c>
      <c r="S18315" s="319" t="s">
        <v>351</v>
      </c>
    </row>
    <row r="18316" spans="18:19" x14ac:dyDescent="0.2">
      <c r="R18316" s="334">
        <v>44607</v>
      </c>
      <c r="S18316" s="319" t="s">
        <v>351</v>
      </c>
    </row>
    <row r="18317" spans="18:19" x14ac:dyDescent="0.2">
      <c r="R18317" s="334">
        <v>44608</v>
      </c>
      <c r="S18317" s="319" t="s">
        <v>351</v>
      </c>
    </row>
    <row r="18318" spans="18:19" x14ac:dyDescent="0.2">
      <c r="R18318" s="334">
        <v>44609</v>
      </c>
      <c r="S18318" s="319" t="s">
        <v>351</v>
      </c>
    </row>
    <row r="18319" spans="18:19" x14ac:dyDescent="0.2">
      <c r="R18319" s="334">
        <v>44610</v>
      </c>
      <c r="S18319" s="319" t="s">
        <v>351</v>
      </c>
    </row>
    <row r="18320" spans="18:19" x14ac:dyDescent="0.2">
      <c r="R18320" s="334">
        <v>44611</v>
      </c>
      <c r="S18320" s="319" t="s">
        <v>351</v>
      </c>
    </row>
    <row r="18321" spans="18:19" x14ac:dyDescent="0.2">
      <c r="R18321" s="334">
        <v>44612</v>
      </c>
      <c r="S18321" s="319" t="s">
        <v>351</v>
      </c>
    </row>
    <row r="18322" spans="18:19" x14ac:dyDescent="0.2">
      <c r="R18322" s="334">
        <v>44613</v>
      </c>
      <c r="S18322" s="319" t="s">
        <v>351</v>
      </c>
    </row>
    <row r="18323" spans="18:19" x14ac:dyDescent="0.2">
      <c r="R18323" s="334">
        <v>44614</v>
      </c>
      <c r="S18323" s="319" t="s">
        <v>351</v>
      </c>
    </row>
    <row r="18324" spans="18:19" x14ac:dyDescent="0.2">
      <c r="R18324" s="334">
        <v>44615</v>
      </c>
      <c r="S18324" s="319" t="s">
        <v>351</v>
      </c>
    </row>
    <row r="18325" spans="18:19" x14ac:dyDescent="0.2">
      <c r="R18325" s="334">
        <v>44617</v>
      </c>
      <c r="S18325" s="319" t="s">
        <v>351</v>
      </c>
    </row>
    <row r="18326" spans="18:19" x14ac:dyDescent="0.2">
      <c r="R18326" s="334">
        <v>44618</v>
      </c>
      <c r="S18326" s="319" t="s">
        <v>351</v>
      </c>
    </row>
    <row r="18327" spans="18:19" x14ac:dyDescent="0.2">
      <c r="R18327" s="334">
        <v>44619</v>
      </c>
      <c r="S18327" s="319" t="s">
        <v>351</v>
      </c>
    </row>
    <row r="18328" spans="18:19" x14ac:dyDescent="0.2">
      <c r="R18328" s="334">
        <v>44620</v>
      </c>
      <c r="S18328" s="319" t="s">
        <v>351</v>
      </c>
    </row>
    <row r="18329" spans="18:19" x14ac:dyDescent="0.2">
      <c r="R18329" s="334">
        <v>44621</v>
      </c>
      <c r="S18329" s="319" t="s">
        <v>351</v>
      </c>
    </row>
    <row r="18330" spans="18:19" x14ac:dyDescent="0.2">
      <c r="R18330" s="334">
        <v>44622</v>
      </c>
      <c r="S18330" s="319" t="s">
        <v>351</v>
      </c>
    </row>
    <row r="18331" spans="18:19" x14ac:dyDescent="0.2">
      <c r="R18331" s="334">
        <v>44624</v>
      </c>
      <c r="S18331" s="319" t="s">
        <v>351</v>
      </c>
    </row>
    <row r="18332" spans="18:19" x14ac:dyDescent="0.2">
      <c r="R18332" s="334">
        <v>44625</v>
      </c>
      <c r="S18332" s="319" t="s">
        <v>351</v>
      </c>
    </row>
    <row r="18333" spans="18:19" x14ac:dyDescent="0.2">
      <c r="R18333" s="334">
        <v>44626</v>
      </c>
      <c r="S18333" s="319" t="s">
        <v>351</v>
      </c>
    </row>
    <row r="18334" spans="18:19" x14ac:dyDescent="0.2">
      <c r="R18334" s="334">
        <v>44627</v>
      </c>
      <c r="S18334" s="319" t="s">
        <v>351</v>
      </c>
    </row>
    <row r="18335" spans="18:19" x14ac:dyDescent="0.2">
      <c r="R18335" s="334">
        <v>44628</v>
      </c>
      <c r="S18335" s="319" t="s">
        <v>351</v>
      </c>
    </row>
    <row r="18336" spans="18:19" x14ac:dyDescent="0.2">
      <c r="R18336" s="334">
        <v>44629</v>
      </c>
      <c r="S18336" s="319" t="s">
        <v>351</v>
      </c>
    </row>
    <row r="18337" spans="18:19" x14ac:dyDescent="0.2">
      <c r="R18337" s="334">
        <v>44630</v>
      </c>
      <c r="S18337" s="319" t="s">
        <v>351</v>
      </c>
    </row>
    <row r="18338" spans="18:19" x14ac:dyDescent="0.2">
      <c r="R18338" s="334">
        <v>44631</v>
      </c>
      <c r="S18338" s="319" t="s">
        <v>351</v>
      </c>
    </row>
    <row r="18339" spans="18:19" x14ac:dyDescent="0.2">
      <c r="R18339" s="334">
        <v>44632</v>
      </c>
      <c r="S18339" s="319" t="s">
        <v>351</v>
      </c>
    </row>
    <row r="18340" spans="18:19" x14ac:dyDescent="0.2">
      <c r="R18340" s="334">
        <v>44633</v>
      </c>
      <c r="S18340" s="319" t="s">
        <v>351</v>
      </c>
    </row>
    <row r="18341" spans="18:19" x14ac:dyDescent="0.2">
      <c r="R18341" s="334">
        <v>44634</v>
      </c>
      <c r="S18341" s="319" t="s">
        <v>351</v>
      </c>
    </row>
    <row r="18342" spans="18:19" x14ac:dyDescent="0.2">
      <c r="R18342" s="334">
        <v>44636</v>
      </c>
      <c r="S18342" s="319" t="s">
        <v>351</v>
      </c>
    </row>
    <row r="18343" spans="18:19" x14ac:dyDescent="0.2">
      <c r="R18343" s="334">
        <v>44637</v>
      </c>
      <c r="S18343" s="319" t="s">
        <v>351</v>
      </c>
    </row>
    <row r="18344" spans="18:19" x14ac:dyDescent="0.2">
      <c r="R18344" s="334">
        <v>44638</v>
      </c>
      <c r="S18344" s="319" t="s">
        <v>351</v>
      </c>
    </row>
    <row r="18345" spans="18:19" x14ac:dyDescent="0.2">
      <c r="R18345" s="334">
        <v>44639</v>
      </c>
      <c r="S18345" s="319" t="s">
        <v>351</v>
      </c>
    </row>
    <row r="18346" spans="18:19" x14ac:dyDescent="0.2">
      <c r="R18346" s="334">
        <v>44640</v>
      </c>
      <c r="S18346" s="319" t="s">
        <v>351</v>
      </c>
    </row>
    <row r="18347" spans="18:19" x14ac:dyDescent="0.2">
      <c r="R18347" s="334">
        <v>44641</v>
      </c>
      <c r="S18347" s="319" t="s">
        <v>351</v>
      </c>
    </row>
    <row r="18348" spans="18:19" x14ac:dyDescent="0.2">
      <c r="R18348" s="334">
        <v>44643</v>
      </c>
      <c r="S18348" s="319" t="s">
        <v>351</v>
      </c>
    </row>
    <row r="18349" spans="18:19" x14ac:dyDescent="0.2">
      <c r="R18349" s="334">
        <v>44644</v>
      </c>
      <c r="S18349" s="319" t="s">
        <v>351</v>
      </c>
    </row>
    <row r="18350" spans="18:19" x14ac:dyDescent="0.2">
      <c r="R18350" s="334">
        <v>44645</v>
      </c>
      <c r="S18350" s="319" t="s">
        <v>351</v>
      </c>
    </row>
    <row r="18351" spans="18:19" x14ac:dyDescent="0.2">
      <c r="R18351" s="334">
        <v>44646</v>
      </c>
      <c r="S18351" s="319" t="s">
        <v>351</v>
      </c>
    </row>
    <row r="18352" spans="18:19" x14ac:dyDescent="0.2">
      <c r="R18352" s="334">
        <v>44647</v>
      </c>
      <c r="S18352" s="319" t="s">
        <v>351</v>
      </c>
    </row>
    <row r="18353" spans="18:19" x14ac:dyDescent="0.2">
      <c r="R18353" s="334">
        <v>44648</v>
      </c>
      <c r="S18353" s="319" t="s">
        <v>351</v>
      </c>
    </row>
    <row r="18354" spans="18:19" x14ac:dyDescent="0.2">
      <c r="R18354" s="334">
        <v>44650</v>
      </c>
      <c r="S18354" s="319" t="s">
        <v>351</v>
      </c>
    </row>
    <row r="18355" spans="18:19" x14ac:dyDescent="0.2">
      <c r="R18355" s="334">
        <v>44651</v>
      </c>
      <c r="S18355" s="319" t="s">
        <v>351</v>
      </c>
    </row>
    <row r="18356" spans="18:19" x14ac:dyDescent="0.2">
      <c r="R18356" s="334">
        <v>44652</v>
      </c>
      <c r="S18356" s="319" t="s">
        <v>351</v>
      </c>
    </row>
    <row r="18357" spans="18:19" x14ac:dyDescent="0.2">
      <c r="R18357" s="334">
        <v>44653</v>
      </c>
      <c r="S18357" s="319" t="s">
        <v>351</v>
      </c>
    </row>
    <row r="18358" spans="18:19" x14ac:dyDescent="0.2">
      <c r="R18358" s="334">
        <v>44654</v>
      </c>
      <c r="S18358" s="319" t="s">
        <v>351</v>
      </c>
    </row>
    <row r="18359" spans="18:19" x14ac:dyDescent="0.2">
      <c r="R18359" s="334">
        <v>44656</v>
      </c>
      <c r="S18359" s="319" t="s">
        <v>351</v>
      </c>
    </row>
    <row r="18360" spans="18:19" x14ac:dyDescent="0.2">
      <c r="R18360" s="334">
        <v>44657</v>
      </c>
      <c r="S18360" s="319" t="s">
        <v>351</v>
      </c>
    </row>
    <row r="18361" spans="18:19" x14ac:dyDescent="0.2">
      <c r="R18361" s="334">
        <v>44659</v>
      </c>
      <c r="S18361" s="319" t="s">
        <v>351</v>
      </c>
    </row>
    <row r="18362" spans="18:19" x14ac:dyDescent="0.2">
      <c r="R18362" s="334">
        <v>44660</v>
      </c>
      <c r="S18362" s="319" t="s">
        <v>351</v>
      </c>
    </row>
    <row r="18363" spans="18:19" x14ac:dyDescent="0.2">
      <c r="R18363" s="334">
        <v>44661</v>
      </c>
      <c r="S18363" s="319" t="s">
        <v>351</v>
      </c>
    </row>
    <row r="18364" spans="18:19" x14ac:dyDescent="0.2">
      <c r="R18364" s="334">
        <v>44662</v>
      </c>
      <c r="S18364" s="319" t="s">
        <v>351</v>
      </c>
    </row>
    <row r="18365" spans="18:19" x14ac:dyDescent="0.2">
      <c r="R18365" s="334">
        <v>44663</v>
      </c>
      <c r="S18365" s="319" t="s">
        <v>351</v>
      </c>
    </row>
    <row r="18366" spans="18:19" x14ac:dyDescent="0.2">
      <c r="R18366" s="334">
        <v>44665</v>
      </c>
      <c r="S18366" s="319" t="s">
        <v>351</v>
      </c>
    </row>
    <row r="18367" spans="18:19" x14ac:dyDescent="0.2">
      <c r="R18367" s="334">
        <v>44666</v>
      </c>
      <c r="S18367" s="319" t="s">
        <v>351</v>
      </c>
    </row>
    <row r="18368" spans="18:19" x14ac:dyDescent="0.2">
      <c r="R18368" s="334">
        <v>44667</v>
      </c>
      <c r="S18368" s="319" t="s">
        <v>351</v>
      </c>
    </row>
    <row r="18369" spans="18:19" x14ac:dyDescent="0.2">
      <c r="R18369" s="334">
        <v>44669</v>
      </c>
      <c r="S18369" s="319" t="s">
        <v>351</v>
      </c>
    </row>
    <row r="18370" spans="18:19" x14ac:dyDescent="0.2">
      <c r="R18370" s="334">
        <v>44670</v>
      </c>
      <c r="S18370" s="319" t="s">
        <v>351</v>
      </c>
    </row>
    <row r="18371" spans="18:19" x14ac:dyDescent="0.2">
      <c r="R18371" s="334">
        <v>44671</v>
      </c>
      <c r="S18371" s="319" t="s">
        <v>351</v>
      </c>
    </row>
    <row r="18372" spans="18:19" x14ac:dyDescent="0.2">
      <c r="R18372" s="334">
        <v>44672</v>
      </c>
      <c r="S18372" s="319" t="s">
        <v>351</v>
      </c>
    </row>
    <row r="18373" spans="18:19" x14ac:dyDescent="0.2">
      <c r="R18373" s="334">
        <v>44675</v>
      </c>
      <c r="S18373" s="319" t="s">
        <v>351</v>
      </c>
    </row>
    <row r="18374" spans="18:19" x14ac:dyDescent="0.2">
      <c r="R18374" s="334">
        <v>44676</v>
      </c>
      <c r="S18374" s="319" t="s">
        <v>351</v>
      </c>
    </row>
    <row r="18375" spans="18:19" x14ac:dyDescent="0.2">
      <c r="R18375" s="334">
        <v>44677</v>
      </c>
      <c r="S18375" s="319" t="s">
        <v>351</v>
      </c>
    </row>
    <row r="18376" spans="18:19" x14ac:dyDescent="0.2">
      <c r="R18376" s="334">
        <v>44678</v>
      </c>
      <c r="S18376" s="319" t="s">
        <v>351</v>
      </c>
    </row>
    <row r="18377" spans="18:19" x14ac:dyDescent="0.2">
      <c r="R18377" s="334">
        <v>44679</v>
      </c>
      <c r="S18377" s="319" t="s">
        <v>351</v>
      </c>
    </row>
    <row r="18378" spans="18:19" x14ac:dyDescent="0.2">
      <c r="R18378" s="334">
        <v>44680</v>
      </c>
      <c r="S18378" s="319" t="s">
        <v>351</v>
      </c>
    </row>
    <row r="18379" spans="18:19" x14ac:dyDescent="0.2">
      <c r="R18379" s="334">
        <v>44681</v>
      </c>
      <c r="S18379" s="319" t="s">
        <v>351</v>
      </c>
    </row>
    <row r="18380" spans="18:19" x14ac:dyDescent="0.2">
      <c r="R18380" s="334">
        <v>44682</v>
      </c>
      <c r="S18380" s="319" t="s">
        <v>351</v>
      </c>
    </row>
    <row r="18381" spans="18:19" x14ac:dyDescent="0.2">
      <c r="R18381" s="334">
        <v>44683</v>
      </c>
      <c r="S18381" s="319" t="s">
        <v>351</v>
      </c>
    </row>
    <row r="18382" spans="18:19" x14ac:dyDescent="0.2">
      <c r="R18382" s="334">
        <v>44685</v>
      </c>
      <c r="S18382" s="319" t="s">
        <v>351</v>
      </c>
    </row>
    <row r="18383" spans="18:19" x14ac:dyDescent="0.2">
      <c r="R18383" s="334">
        <v>44687</v>
      </c>
      <c r="S18383" s="319" t="s">
        <v>351</v>
      </c>
    </row>
    <row r="18384" spans="18:19" x14ac:dyDescent="0.2">
      <c r="R18384" s="334">
        <v>44688</v>
      </c>
      <c r="S18384" s="319" t="s">
        <v>351</v>
      </c>
    </row>
    <row r="18385" spans="18:19" x14ac:dyDescent="0.2">
      <c r="R18385" s="334">
        <v>44689</v>
      </c>
      <c r="S18385" s="319" t="s">
        <v>351</v>
      </c>
    </row>
    <row r="18386" spans="18:19" x14ac:dyDescent="0.2">
      <c r="R18386" s="334">
        <v>44690</v>
      </c>
      <c r="S18386" s="319" t="s">
        <v>351</v>
      </c>
    </row>
    <row r="18387" spans="18:19" x14ac:dyDescent="0.2">
      <c r="R18387" s="334">
        <v>44691</v>
      </c>
      <c r="S18387" s="319" t="s">
        <v>351</v>
      </c>
    </row>
    <row r="18388" spans="18:19" x14ac:dyDescent="0.2">
      <c r="R18388" s="334">
        <v>44693</v>
      </c>
      <c r="S18388" s="319" t="s">
        <v>351</v>
      </c>
    </row>
    <row r="18389" spans="18:19" x14ac:dyDescent="0.2">
      <c r="R18389" s="334">
        <v>44695</v>
      </c>
      <c r="S18389" s="319" t="s">
        <v>351</v>
      </c>
    </row>
    <row r="18390" spans="18:19" x14ac:dyDescent="0.2">
      <c r="R18390" s="334">
        <v>44697</v>
      </c>
      <c r="S18390" s="319" t="s">
        <v>351</v>
      </c>
    </row>
    <row r="18391" spans="18:19" x14ac:dyDescent="0.2">
      <c r="R18391" s="334">
        <v>44699</v>
      </c>
      <c r="S18391" s="319" t="s">
        <v>351</v>
      </c>
    </row>
    <row r="18392" spans="18:19" x14ac:dyDescent="0.2">
      <c r="R18392" s="334">
        <v>44701</v>
      </c>
      <c r="S18392" s="319" t="s">
        <v>351</v>
      </c>
    </row>
    <row r="18393" spans="18:19" x14ac:dyDescent="0.2">
      <c r="R18393" s="334">
        <v>44702</v>
      </c>
      <c r="S18393" s="319" t="s">
        <v>351</v>
      </c>
    </row>
    <row r="18394" spans="18:19" x14ac:dyDescent="0.2">
      <c r="R18394" s="334">
        <v>44703</v>
      </c>
      <c r="S18394" s="319" t="s">
        <v>351</v>
      </c>
    </row>
    <row r="18395" spans="18:19" x14ac:dyDescent="0.2">
      <c r="R18395" s="334">
        <v>44704</v>
      </c>
      <c r="S18395" s="319" t="s">
        <v>351</v>
      </c>
    </row>
    <row r="18396" spans="18:19" x14ac:dyDescent="0.2">
      <c r="R18396" s="334">
        <v>44705</v>
      </c>
      <c r="S18396" s="319" t="s">
        <v>351</v>
      </c>
    </row>
    <row r="18397" spans="18:19" x14ac:dyDescent="0.2">
      <c r="R18397" s="334">
        <v>44706</v>
      </c>
      <c r="S18397" s="319" t="s">
        <v>351</v>
      </c>
    </row>
    <row r="18398" spans="18:19" x14ac:dyDescent="0.2">
      <c r="R18398" s="334">
        <v>44707</v>
      </c>
      <c r="S18398" s="319" t="s">
        <v>351</v>
      </c>
    </row>
    <row r="18399" spans="18:19" x14ac:dyDescent="0.2">
      <c r="R18399" s="334">
        <v>44708</v>
      </c>
      <c r="S18399" s="319" t="s">
        <v>351</v>
      </c>
    </row>
    <row r="18400" spans="18:19" x14ac:dyDescent="0.2">
      <c r="R18400" s="334">
        <v>44709</v>
      </c>
      <c r="S18400" s="319" t="s">
        <v>351</v>
      </c>
    </row>
    <row r="18401" spans="18:19" x14ac:dyDescent="0.2">
      <c r="R18401" s="334">
        <v>44710</v>
      </c>
      <c r="S18401" s="319" t="s">
        <v>351</v>
      </c>
    </row>
    <row r="18402" spans="18:19" x14ac:dyDescent="0.2">
      <c r="R18402" s="334">
        <v>44711</v>
      </c>
      <c r="S18402" s="319" t="s">
        <v>351</v>
      </c>
    </row>
    <row r="18403" spans="18:19" x14ac:dyDescent="0.2">
      <c r="R18403" s="334">
        <v>44714</v>
      </c>
      <c r="S18403" s="319" t="s">
        <v>351</v>
      </c>
    </row>
    <row r="18404" spans="18:19" x14ac:dyDescent="0.2">
      <c r="R18404" s="334">
        <v>44718</v>
      </c>
      <c r="S18404" s="319" t="s">
        <v>351</v>
      </c>
    </row>
    <row r="18405" spans="18:19" x14ac:dyDescent="0.2">
      <c r="R18405" s="334">
        <v>44720</v>
      </c>
      <c r="S18405" s="319" t="s">
        <v>351</v>
      </c>
    </row>
    <row r="18406" spans="18:19" x14ac:dyDescent="0.2">
      <c r="R18406" s="334">
        <v>44721</v>
      </c>
      <c r="S18406" s="319" t="s">
        <v>351</v>
      </c>
    </row>
    <row r="18407" spans="18:19" x14ac:dyDescent="0.2">
      <c r="R18407" s="334">
        <v>44730</v>
      </c>
      <c r="S18407" s="319" t="s">
        <v>351</v>
      </c>
    </row>
    <row r="18408" spans="18:19" x14ac:dyDescent="0.2">
      <c r="R18408" s="334">
        <v>44735</v>
      </c>
      <c r="S18408" s="319" t="s">
        <v>351</v>
      </c>
    </row>
    <row r="18409" spans="18:19" x14ac:dyDescent="0.2">
      <c r="R18409" s="334">
        <v>44750</v>
      </c>
      <c r="S18409" s="319" t="s">
        <v>351</v>
      </c>
    </row>
    <row r="18410" spans="18:19" x14ac:dyDescent="0.2">
      <c r="R18410" s="334">
        <v>44767</v>
      </c>
      <c r="S18410" s="319" t="s">
        <v>351</v>
      </c>
    </row>
    <row r="18411" spans="18:19" x14ac:dyDescent="0.2">
      <c r="R18411" s="334">
        <v>44799</v>
      </c>
      <c r="S18411" s="319" t="s">
        <v>351</v>
      </c>
    </row>
    <row r="18412" spans="18:19" x14ac:dyDescent="0.2">
      <c r="R18412" s="334">
        <v>44802</v>
      </c>
      <c r="S18412" s="319" t="s">
        <v>351</v>
      </c>
    </row>
    <row r="18413" spans="18:19" x14ac:dyDescent="0.2">
      <c r="R18413" s="334">
        <v>44804</v>
      </c>
      <c r="S18413" s="319" t="s">
        <v>351</v>
      </c>
    </row>
    <row r="18414" spans="18:19" x14ac:dyDescent="0.2">
      <c r="R18414" s="334">
        <v>44805</v>
      </c>
      <c r="S18414" s="319" t="s">
        <v>351</v>
      </c>
    </row>
    <row r="18415" spans="18:19" x14ac:dyDescent="0.2">
      <c r="R18415" s="334">
        <v>44807</v>
      </c>
      <c r="S18415" s="319" t="s">
        <v>351</v>
      </c>
    </row>
    <row r="18416" spans="18:19" x14ac:dyDescent="0.2">
      <c r="R18416" s="334">
        <v>44809</v>
      </c>
      <c r="S18416" s="319" t="s">
        <v>351</v>
      </c>
    </row>
    <row r="18417" spans="18:19" x14ac:dyDescent="0.2">
      <c r="R18417" s="334">
        <v>44811</v>
      </c>
      <c r="S18417" s="319" t="s">
        <v>351</v>
      </c>
    </row>
    <row r="18418" spans="18:19" x14ac:dyDescent="0.2">
      <c r="R18418" s="334">
        <v>44813</v>
      </c>
      <c r="S18418" s="319" t="s">
        <v>351</v>
      </c>
    </row>
    <row r="18419" spans="18:19" x14ac:dyDescent="0.2">
      <c r="R18419" s="334">
        <v>44814</v>
      </c>
      <c r="S18419" s="319" t="s">
        <v>351</v>
      </c>
    </row>
    <row r="18420" spans="18:19" x14ac:dyDescent="0.2">
      <c r="R18420" s="334">
        <v>44815</v>
      </c>
      <c r="S18420" s="319" t="s">
        <v>351</v>
      </c>
    </row>
    <row r="18421" spans="18:19" x14ac:dyDescent="0.2">
      <c r="R18421" s="334">
        <v>44816</v>
      </c>
      <c r="S18421" s="319" t="s">
        <v>351</v>
      </c>
    </row>
    <row r="18422" spans="18:19" x14ac:dyDescent="0.2">
      <c r="R18422" s="334">
        <v>44817</v>
      </c>
      <c r="S18422" s="319" t="s">
        <v>351</v>
      </c>
    </row>
    <row r="18423" spans="18:19" x14ac:dyDescent="0.2">
      <c r="R18423" s="334">
        <v>44818</v>
      </c>
      <c r="S18423" s="319" t="s">
        <v>351</v>
      </c>
    </row>
    <row r="18424" spans="18:19" x14ac:dyDescent="0.2">
      <c r="R18424" s="334">
        <v>44820</v>
      </c>
      <c r="S18424" s="319" t="s">
        <v>351</v>
      </c>
    </row>
    <row r="18425" spans="18:19" x14ac:dyDescent="0.2">
      <c r="R18425" s="334">
        <v>44822</v>
      </c>
      <c r="S18425" s="319" t="s">
        <v>351</v>
      </c>
    </row>
    <row r="18426" spans="18:19" x14ac:dyDescent="0.2">
      <c r="R18426" s="334">
        <v>44824</v>
      </c>
      <c r="S18426" s="319" t="s">
        <v>351</v>
      </c>
    </row>
    <row r="18427" spans="18:19" x14ac:dyDescent="0.2">
      <c r="R18427" s="334">
        <v>44825</v>
      </c>
      <c r="S18427" s="319" t="s">
        <v>351</v>
      </c>
    </row>
    <row r="18428" spans="18:19" x14ac:dyDescent="0.2">
      <c r="R18428" s="334">
        <v>44826</v>
      </c>
      <c r="S18428" s="319" t="s">
        <v>351</v>
      </c>
    </row>
    <row r="18429" spans="18:19" x14ac:dyDescent="0.2">
      <c r="R18429" s="334">
        <v>44827</v>
      </c>
      <c r="S18429" s="319" t="s">
        <v>351</v>
      </c>
    </row>
    <row r="18430" spans="18:19" x14ac:dyDescent="0.2">
      <c r="R18430" s="334">
        <v>44828</v>
      </c>
      <c r="S18430" s="319" t="s">
        <v>351</v>
      </c>
    </row>
    <row r="18431" spans="18:19" x14ac:dyDescent="0.2">
      <c r="R18431" s="334">
        <v>44830</v>
      </c>
      <c r="S18431" s="319" t="s">
        <v>351</v>
      </c>
    </row>
    <row r="18432" spans="18:19" x14ac:dyDescent="0.2">
      <c r="R18432" s="334">
        <v>44833</v>
      </c>
      <c r="S18432" s="319" t="s">
        <v>351</v>
      </c>
    </row>
    <row r="18433" spans="18:19" x14ac:dyDescent="0.2">
      <c r="R18433" s="334">
        <v>44836</v>
      </c>
      <c r="S18433" s="319" t="s">
        <v>351</v>
      </c>
    </row>
    <row r="18434" spans="18:19" x14ac:dyDescent="0.2">
      <c r="R18434" s="334">
        <v>44837</v>
      </c>
      <c r="S18434" s="319" t="s">
        <v>351</v>
      </c>
    </row>
    <row r="18435" spans="18:19" x14ac:dyDescent="0.2">
      <c r="R18435" s="334">
        <v>44838</v>
      </c>
      <c r="S18435" s="319" t="s">
        <v>351</v>
      </c>
    </row>
    <row r="18436" spans="18:19" x14ac:dyDescent="0.2">
      <c r="R18436" s="334">
        <v>44839</v>
      </c>
      <c r="S18436" s="319" t="s">
        <v>351</v>
      </c>
    </row>
    <row r="18437" spans="18:19" x14ac:dyDescent="0.2">
      <c r="R18437" s="334">
        <v>44840</v>
      </c>
      <c r="S18437" s="319" t="s">
        <v>351</v>
      </c>
    </row>
    <row r="18438" spans="18:19" x14ac:dyDescent="0.2">
      <c r="R18438" s="334">
        <v>44841</v>
      </c>
      <c r="S18438" s="319" t="s">
        <v>351</v>
      </c>
    </row>
    <row r="18439" spans="18:19" x14ac:dyDescent="0.2">
      <c r="R18439" s="334">
        <v>44842</v>
      </c>
      <c r="S18439" s="319" t="s">
        <v>351</v>
      </c>
    </row>
    <row r="18440" spans="18:19" x14ac:dyDescent="0.2">
      <c r="R18440" s="334">
        <v>44843</v>
      </c>
      <c r="S18440" s="319" t="s">
        <v>351</v>
      </c>
    </row>
    <row r="18441" spans="18:19" x14ac:dyDescent="0.2">
      <c r="R18441" s="334">
        <v>44844</v>
      </c>
      <c r="S18441" s="319" t="s">
        <v>351</v>
      </c>
    </row>
    <row r="18442" spans="18:19" x14ac:dyDescent="0.2">
      <c r="R18442" s="334">
        <v>44845</v>
      </c>
      <c r="S18442" s="319" t="s">
        <v>351</v>
      </c>
    </row>
    <row r="18443" spans="18:19" x14ac:dyDescent="0.2">
      <c r="R18443" s="334">
        <v>44846</v>
      </c>
      <c r="S18443" s="319" t="s">
        <v>351</v>
      </c>
    </row>
    <row r="18444" spans="18:19" x14ac:dyDescent="0.2">
      <c r="R18444" s="334">
        <v>44847</v>
      </c>
      <c r="S18444" s="319" t="s">
        <v>351</v>
      </c>
    </row>
    <row r="18445" spans="18:19" x14ac:dyDescent="0.2">
      <c r="R18445" s="334">
        <v>44848</v>
      </c>
      <c r="S18445" s="319" t="s">
        <v>351</v>
      </c>
    </row>
    <row r="18446" spans="18:19" x14ac:dyDescent="0.2">
      <c r="R18446" s="334">
        <v>44849</v>
      </c>
      <c r="S18446" s="319" t="s">
        <v>351</v>
      </c>
    </row>
    <row r="18447" spans="18:19" x14ac:dyDescent="0.2">
      <c r="R18447" s="334">
        <v>44850</v>
      </c>
      <c r="S18447" s="319" t="s">
        <v>351</v>
      </c>
    </row>
    <row r="18448" spans="18:19" x14ac:dyDescent="0.2">
      <c r="R18448" s="334">
        <v>44851</v>
      </c>
      <c r="S18448" s="319" t="s">
        <v>351</v>
      </c>
    </row>
    <row r="18449" spans="18:19" x14ac:dyDescent="0.2">
      <c r="R18449" s="334">
        <v>44853</v>
      </c>
      <c r="S18449" s="319" t="s">
        <v>351</v>
      </c>
    </row>
    <row r="18450" spans="18:19" x14ac:dyDescent="0.2">
      <c r="R18450" s="334">
        <v>44854</v>
      </c>
      <c r="S18450" s="319" t="s">
        <v>351</v>
      </c>
    </row>
    <row r="18451" spans="18:19" x14ac:dyDescent="0.2">
      <c r="R18451" s="334">
        <v>44855</v>
      </c>
      <c r="S18451" s="319" t="s">
        <v>351</v>
      </c>
    </row>
    <row r="18452" spans="18:19" x14ac:dyDescent="0.2">
      <c r="R18452" s="334">
        <v>44856</v>
      </c>
      <c r="S18452" s="319" t="s">
        <v>351</v>
      </c>
    </row>
    <row r="18453" spans="18:19" x14ac:dyDescent="0.2">
      <c r="R18453" s="334">
        <v>44857</v>
      </c>
      <c r="S18453" s="319" t="s">
        <v>351</v>
      </c>
    </row>
    <row r="18454" spans="18:19" x14ac:dyDescent="0.2">
      <c r="R18454" s="334">
        <v>44859</v>
      </c>
      <c r="S18454" s="319" t="s">
        <v>351</v>
      </c>
    </row>
    <row r="18455" spans="18:19" x14ac:dyDescent="0.2">
      <c r="R18455" s="334">
        <v>44860</v>
      </c>
      <c r="S18455" s="319" t="s">
        <v>351</v>
      </c>
    </row>
    <row r="18456" spans="18:19" x14ac:dyDescent="0.2">
      <c r="R18456" s="334">
        <v>44861</v>
      </c>
      <c r="S18456" s="319" t="s">
        <v>351</v>
      </c>
    </row>
    <row r="18457" spans="18:19" x14ac:dyDescent="0.2">
      <c r="R18457" s="334">
        <v>44862</v>
      </c>
      <c r="S18457" s="319" t="s">
        <v>351</v>
      </c>
    </row>
    <row r="18458" spans="18:19" x14ac:dyDescent="0.2">
      <c r="R18458" s="334">
        <v>44864</v>
      </c>
      <c r="S18458" s="319" t="s">
        <v>351</v>
      </c>
    </row>
    <row r="18459" spans="18:19" x14ac:dyDescent="0.2">
      <c r="R18459" s="334">
        <v>44865</v>
      </c>
      <c r="S18459" s="319" t="s">
        <v>351</v>
      </c>
    </row>
    <row r="18460" spans="18:19" x14ac:dyDescent="0.2">
      <c r="R18460" s="334">
        <v>44866</v>
      </c>
      <c r="S18460" s="319" t="s">
        <v>351</v>
      </c>
    </row>
    <row r="18461" spans="18:19" x14ac:dyDescent="0.2">
      <c r="R18461" s="334">
        <v>44867</v>
      </c>
      <c r="S18461" s="319" t="s">
        <v>351</v>
      </c>
    </row>
    <row r="18462" spans="18:19" x14ac:dyDescent="0.2">
      <c r="R18462" s="334">
        <v>44870</v>
      </c>
      <c r="S18462" s="319" t="s">
        <v>351</v>
      </c>
    </row>
    <row r="18463" spans="18:19" x14ac:dyDescent="0.2">
      <c r="R18463" s="334">
        <v>44871</v>
      </c>
      <c r="S18463" s="319" t="s">
        <v>351</v>
      </c>
    </row>
    <row r="18464" spans="18:19" x14ac:dyDescent="0.2">
      <c r="R18464" s="334">
        <v>44874</v>
      </c>
      <c r="S18464" s="319" t="s">
        <v>351</v>
      </c>
    </row>
    <row r="18465" spans="18:19" x14ac:dyDescent="0.2">
      <c r="R18465" s="334">
        <v>44875</v>
      </c>
      <c r="S18465" s="319" t="s">
        <v>351</v>
      </c>
    </row>
    <row r="18466" spans="18:19" x14ac:dyDescent="0.2">
      <c r="R18466" s="334">
        <v>44878</v>
      </c>
      <c r="S18466" s="319" t="s">
        <v>351</v>
      </c>
    </row>
    <row r="18467" spans="18:19" x14ac:dyDescent="0.2">
      <c r="R18467" s="334">
        <v>44880</v>
      </c>
      <c r="S18467" s="319" t="s">
        <v>351</v>
      </c>
    </row>
    <row r="18468" spans="18:19" x14ac:dyDescent="0.2">
      <c r="R18468" s="334">
        <v>44881</v>
      </c>
      <c r="S18468" s="319" t="s">
        <v>351</v>
      </c>
    </row>
    <row r="18469" spans="18:19" x14ac:dyDescent="0.2">
      <c r="R18469" s="334">
        <v>44882</v>
      </c>
      <c r="S18469" s="319" t="s">
        <v>351</v>
      </c>
    </row>
    <row r="18470" spans="18:19" x14ac:dyDescent="0.2">
      <c r="R18470" s="334">
        <v>44883</v>
      </c>
      <c r="S18470" s="319" t="s">
        <v>351</v>
      </c>
    </row>
    <row r="18471" spans="18:19" x14ac:dyDescent="0.2">
      <c r="R18471" s="334">
        <v>44887</v>
      </c>
      <c r="S18471" s="319" t="s">
        <v>351</v>
      </c>
    </row>
    <row r="18472" spans="18:19" x14ac:dyDescent="0.2">
      <c r="R18472" s="334">
        <v>44888</v>
      </c>
      <c r="S18472" s="319" t="s">
        <v>351</v>
      </c>
    </row>
    <row r="18473" spans="18:19" x14ac:dyDescent="0.2">
      <c r="R18473" s="334">
        <v>44889</v>
      </c>
      <c r="S18473" s="319" t="s">
        <v>351</v>
      </c>
    </row>
    <row r="18474" spans="18:19" x14ac:dyDescent="0.2">
      <c r="R18474" s="334">
        <v>44890</v>
      </c>
      <c r="S18474" s="319" t="s">
        <v>351</v>
      </c>
    </row>
    <row r="18475" spans="18:19" x14ac:dyDescent="0.2">
      <c r="R18475" s="334">
        <v>44901</v>
      </c>
      <c r="S18475" s="319" t="s">
        <v>351</v>
      </c>
    </row>
    <row r="18476" spans="18:19" x14ac:dyDescent="0.2">
      <c r="R18476" s="334">
        <v>44902</v>
      </c>
      <c r="S18476" s="319" t="s">
        <v>351</v>
      </c>
    </row>
    <row r="18477" spans="18:19" x14ac:dyDescent="0.2">
      <c r="R18477" s="334">
        <v>44903</v>
      </c>
      <c r="S18477" s="319" t="s">
        <v>351</v>
      </c>
    </row>
    <row r="18478" spans="18:19" x14ac:dyDescent="0.2">
      <c r="R18478" s="334">
        <v>44904</v>
      </c>
      <c r="S18478" s="319" t="s">
        <v>351</v>
      </c>
    </row>
    <row r="18479" spans="18:19" x14ac:dyDescent="0.2">
      <c r="R18479" s="334">
        <v>44905</v>
      </c>
      <c r="S18479" s="319" t="s">
        <v>351</v>
      </c>
    </row>
    <row r="18480" spans="18:19" x14ac:dyDescent="0.2">
      <c r="R18480" s="334">
        <v>44906</v>
      </c>
      <c r="S18480" s="319" t="s">
        <v>351</v>
      </c>
    </row>
    <row r="18481" spans="18:19" x14ac:dyDescent="0.2">
      <c r="R18481" s="334">
        <v>44907</v>
      </c>
      <c r="S18481" s="319" t="s">
        <v>351</v>
      </c>
    </row>
    <row r="18482" spans="18:19" x14ac:dyDescent="0.2">
      <c r="R18482" s="334">
        <v>45001</v>
      </c>
      <c r="S18482" s="319" t="s">
        <v>351</v>
      </c>
    </row>
    <row r="18483" spans="18:19" x14ac:dyDescent="0.2">
      <c r="R18483" s="334">
        <v>45002</v>
      </c>
      <c r="S18483" s="319" t="s">
        <v>351</v>
      </c>
    </row>
    <row r="18484" spans="18:19" x14ac:dyDescent="0.2">
      <c r="R18484" s="334">
        <v>45003</v>
      </c>
      <c r="S18484" s="319" t="s">
        <v>351</v>
      </c>
    </row>
    <row r="18485" spans="18:19" x14ac:dyDescent="0.2">
      <c r="R18485" s="334">
        <v>45004</v>
      </c>
      <c r="S18485" s="319" t="s">
        <v>351</v>
      </c>
    </row>
    <row r="18486" spans="18:19" x14ac:dyDescent="0.2">
      <c r="R18486" s="334">
        <v>45005</v>
      </c>
      <c r="S18486" s="319" t="s">
        <v>351</v>
      </c>
    </row>
    <row r="18487" spans="18:19" x14ac:dyDescent="0.2">
      <c r="R18487" s="334">
        <v>45011</v>
      </c>
      <c r="S18487" s="319" t="s">
        <v>351</v>
      </c>
    </row>
    <row r="18488" spans="18:19" x14ac:dyDescent="0.2">
      <c r="R18488" s="334">
        <v>45012</v>
      </c>
      <c r="S18488" s="319" t="s">
        <v>351</v>
      </c>
    </row>
    <row r="18489" spans="18:19" x14ac:dyDescent="0.2">
      <c r="R18489" s="334">
        <v>45013</v>
      </c>
      <c r="S18489" s="319" t="s">
        <v>351</v>
      </c>
    </row>
    <row r="18490" spans="18:19" x14ac:dyDescent="0.2">
      <c r="R18490" s="334">
        <v>45014</v>
      </c>
      <c r="S18490" s="319" t="s">
        <v>351</v>
      </c>
    </row>
    <row r="18491" spans="18:19" x14ac:dyDescent="0.2">
      <c r="R18491" s="334">
        <v>45015</v>
      </c>
      <c r="S18491" s="319" t="s">
        <v>351</v>
      </c>
    </row>
    <row r="18492" spans="18:19" x14ac:dyDescent="0.2">
      <c r="R18492" s="334">
        <v>45018</v>
      </c>
      <c r="S18492" s="319" t="s">
        <v>351</v>
      </c>
    </row>
    <row r="18493" spans="18:19" x14ac:dyDescent="0.2">
      <c r="R18493" s="334">
        <v>45025</v>
      </c>
      <c r="S18493" s="319" t="s">
        <v>351</v>
      </c>
    </row>
    <row r="18494" spans="18:19" x14ac:dyDescent="0.2">
      <c r="R18494" s="334">
        <v>45026</v>
      </c>
      <c r="S18494" s="319" t="s">
        <v>351</v>
      </c>
    </row>
    <row r="18495" spans="18:19" x14ac:dyDescent="0.2">
      <c r="R18495" s="334">
        <v>45030</v>
      </c>
      <c r="S18495" s="319" t="s">
        <v>351</v>
      </c>
    </row>
    <row r="18496" spans="18:19" x14ac:dyDescent="0.2">
      <c r="R18496" s="334">
        <v>45032</v>
      </c>
      <c r="S18496" s="319" t="s">
        <v>351</v>
      </c>
    </row>
    <row r="18497" spans="18:19" x14ac:dyDescent="0.2">
      <c r="R18497" s="334">
        <v>45033</v>
      </c>
      <c r="S18497" s="319" t="s">
        <v>351</v>
      </c>
    </row>
    <row r="18498" spans="18:19" x14ac:dyDescent="0.2">
      <c r="R18498" s="334">
        <v>45034</v>
      </c>
      <c r="S18498" s="319" t="s">
        <v>351</v>
      </c>
    </row>
    <row r="18499" spans="18:19" x14ac:dyDescent="0.2">
      <c r="R18499" s="334">
        <v>45036</v>
      </c>
      <c r="S18499" s="319" t="s">
        <v>351</v>
      </c>
    </row>
    <row r="18500" spans="18:19" x14ac:dyDescent="0.2">
      <c r="R18500" s="334">
        <v>45039</v>
      </c>
      <c r="S18500" s="319" t="s">
        <v>351</v>
      </c>
    </row>
    <row r="18501" spans="18:19" x14ac:dyDescent="0.2">
      <c r="R18501" s="334">
        <v>45040</v>
      </c>
      <c r="S18501" s="319" t="s">
        <v>351</v>
      </c>
    </row>
    <row r="18502" spans="18:19" x14ac:dyDescent="0.2">
      <c r="R18502" s="334">
        <v>45041</v>
      </c>
      <c r="S18502" s="319" t="s">
        <v>351</v>
      </c>
    </row>
    <row r="18503" spans="18:19" x14ac:dyDescent="0.2">
      <c r="R18503" s="334">
        <v>45042</v>
      </c>
      <c r="S18503" s="319" t="s">
        <v>351</v>
      </c>
    </row>
    <row r="18504" spans="18:19" x14ac:dyDescent="0.2">
      <c r="R18504" s="334">
        <v>45043</v>
      </c>
      <c r="S18504" s="319" t="s">
        <v>351</v>
      </c>
    </row>
    <row r="18505" spans="18:19" x14ac:dyDescent="0.2">
      <c r="R18505" s="334">
        <v>45044</v>
      </c>
      <c r="S18505" s="319" t="s">
        <v>351</v>
      </c>
    </row>
    <row r="18506" spans="18:19" x14ac:dyDescent="0.2">
      <c r="R18506" s="334">
        <v>45050</v>
      </c>
      <c r="S18506" s="319" t="s">
        <v>351</v>
      </c>
    </row>
    <row r="18507" spans="18:19" x14ac:dyDescent="0.2">
      <c r="R18507" s="334">
        <v>45051</v>
      </c>
      <c r="S18507" s="319" t="s">
        <v>351</v>
      </c>
    </row>
    <row r="18508" spans="18:19" x14ac:dyDescent="0.2">
      <c r="R18508" s="334">
        <v>45052</v>
      </c>
      <c r="S18508" s="319" t="s">
        <v>351</v>
      </c>
    </row>
    <row r="18509" spans="18:19" x14ac:dyDescent="0.2">
      <c r="R18509" s="334">
        <v>45053</v>
      </c>
      <c r="S18509" s="319" t="s">
        <v>351</v>
      </c>
    </row>
    <row r="18510" spans="18:19" x14ac:dyDescent="0.2">
      <c r="R18510" s="334">
        <v>45054</v>
      </c>
      <c r="S18510" s="319" t="s">
        <v>351</v>
      </c>
    </row>
    <row r="18511" spans="18:19" x14ac:dyDescent="0.2">
      <c r="R18511" s="334">
        <v>45055</v>
      </c>
      <c r="S18511" s="319" t="s">
        <v>351</v>
      </c>
    </row>
    <row r="18512" spans="18:19" x14ac:dyDescent="0.2">
      <c r="R18512" s="334">
        <v>45056</v>
      </c>
      <c r="S18512" s="319" t="s">
        <v>351</v>
      </c>
    </row>
    <row r="18513" spans="18:19" x14ac:dyDescent="0.2">
      <c r="R18513" s="334">
        <v>45061</v>
      </c>
      <c r="S18513" s="319" t="s">
        <v>351</v>
      </c>
    </row>
    <row r="18514" spans="18:19" x14ac:dyDescent="0.2">
      <c r="R18514" s="334">
        <v>45062</v>
      </c>
      <c r="S18514" s="319" t="s">
        <v>351</v>
      </c>
    </row>
    <row r="18515" spans="18:19" x14ac:dyDescent="0.2">
      <c r="R18515" s="334">
        <v>45063</v>
      </c>
      <c r="S18515" s="319" t="s">
        <v>351</v>
      </c>
    </row>
    <row r="18516" spans="18:19" x14ac:dyDescent="0.2">
      <c r="R18516" s="334">
        <v>45064</v>
      </c>
      <c r="S18516" s="319" t="s">
        <v>351</v>
      </c>
    </row>
    <row r="18517" spans="18:19" x14ac:dyDescent="0.2">
      <c r="R18517" s="334">
        <v>45065</v>
      </c>
      <c r="S18517" s="319" t="s">
        <v>351</v>
      </c>
    </row>
    <row r="18518" spans="18:19" x14ac:dyDescent="0.2">
      <c r="R18518" s="334">
        <v>45066</v>
      </c>
      <c r="S18518" s="319" t="s">
        <v>351</v>
      </c>
    </row>
    <row r="18519" spans="18:19" x14ac:dyDescent="0.2">
      <c r="R18519" s="334">
        <v>45067</v>
      </c>
      <c r="S18519" s="319" t="s">
        <v>351</v>
      </c>
    </row>
    <row r="18520" spans="18:19" x14ac:dyDescent="0.2">
      <c r="R18520" s="334">
        <v>45068</v>
      </c>
      <c r="S18520" s="319" t="s">
        <v>351</v>
      </c>
    </row>
    <row r="18521" spans="18:19" x14ac:dyDescent="0.2">
      <c r="R18521" s="334">
        <v>45069</v>
      </c>
      <c r="S18521" s="319" t="s">
        <v>351</v>
      </c>
    </row>
    <row r="18522" spans="18:19" x14ac:dyDescent="0.2">
      <c r="R18522" s="334">
        <v>45070</v>
      </c>
      <c r="S18522" s="319" t="s">
        <v>351</v>
      </c>
    </row>
    <row r="18523" spans="18:19" x14ac:dyDescent="0.2">
      <c r="R18523" s="334">
        <v>45071</v>
      </c>
      <c r="S18523" s="319" t="s">
        <v>351</v>
      </c>
    </row>
    <row r="18524" spans="18:19" x14ac:dyDescent="0.2">
      <c r="R18524" s="334">
        <v>45101</v>
      </c>
      <c r="S18524" s="319" t="s">
        <v>351</v>
      </c>
    </row>
    <row r="18525" spans="18:19" x14ac:dyDescent="0.2">
      <c r="R18525" s="334">
        <v>45102</v>
      </c>
      <c r="S18525" s="319" t="s">
        <v>351</v>
      </c>
    </row>
    <row r="18526" spans="18:19" x14ac:dyDescent="0.2">
      <c r="R18526" s="334">
        <v>45103</v>
      </c>
      <c r="S18526" s="319" t="s">
        <v>351</v>
      </c>
    </row>
    <row r="18527" spans="18:19" x14ac:dyDescent="0.2">
      <c r="R18527" s="334">
        <v>45105</v>
      </c>
      <c r="S18527" s="319" t="s">
        <v>351</v>
      </c>
    </row>
    <row r="18528" spans="18:19" x14ac:dyDescent="0.2">
      <c r="R18528" s="334">
        <v>45106</v>
      </c>
      <c r="S18528" s="319" t="s">
        <v>351</v>
      </c>
    </row>
    <row r="18529" spans="18:19" x14ac:dyDescent="0.2">
      <c r="R18529" s="334">
        <v>45107</v>
      </c>
      <c r="S18529" s="319" t="s">
        <v>351</v>
      </c>
    </row>
    <row r="18530" spans="18:19" x14ac:dyDescent="0.2">
      <c r="R18530" s="334">
        <v>45110</v>
      </c>
      <c r="S18530" s="319" t="s">
        <v>351</v>
      </c>
    </row>
    <row r="18531" spans="18:19" x14ac:dyDescent="0.2">
      <c r="R18531" s="334">
        <v>45111</v>
      </c>
      <c r="S18531" s="319" t="s">
        <v>351</v>
      </c>
    </row>
    <row r="18532" spans="18:19" x14ac:dyDescent="0.2">
      <c r="R18532" s="334">
        <v>45112</v>
      </c>
      <c r="S18532" s="319" t="s">
        <v>351</v>
      </c>
    </row>
    <row r="18533" spans="18:19" x14ac:dyDescent="0.2">
      <c r="R18533" s="334">
        <v>45113</v>
      </c>
      <c r="S18533" s="319" t="s">
        <v>351</v>
      </c>
    </row>
    <row r="18534" spans="18:19" x14ac:dyDescent="0.2">
      <c r="R18534" s="334">
        <v>45114</v>
      </c>
      <c r="S18534" s="319" t="s">
        <v>351</v>
      </c>
    </row>
    <row r="18535" spans="18:19" x14ac:dyDescent="0.2">
      <c r="R18535" s="334">
        <v>45115</v>
      </c>
      <c r="S18535" s="319" t="s">
        <v>351</v>
      </c>
    </row>
    <row r="18536" spans="18:19" x14ac:dyDescent="0.2">
      <c r="R18536" s="334">
        <v>45118</v>
      </c>
      <c r="S18536" s="319" t="s">
        <v>351</v>
      </c>
    </row>
    <row r="18537" spans="18:19" x14ac:dyDescent="0.2">
      <c r="R18537" s="334">
        <v>45119</v>
      </c>
      <c r="S18537" s="319" t="s">
        <v>351</v>
      </c>
    </row>
    <row r="18538" spans="18:19" x14ac:dyDescent="0.2">
      <c r="R18538" s="334">
        <v>45120</v>
      </c>
      <c r="S18538" s="319" t="s">
        <v>351</v>
      </c>
    </row>
    <row r="18539" spans="18:19" x14ac:dyDescent="0.2">
      <c r="R18539" s="334">
        <v>45121</v>
      </c>
      <c r="S18539" s="319" t="s">
        <v>351</v>
      </c>
    </row>
    <row r="18540" spans="18:19" x14ac:dyDescent="0.2">
      <c r="R18540" s="334">
        <v>45122</v>
      </c>
      <c r="S18540" s="319" t="s">
        <v>351</v>
      </c>
    </row>
    <row r="18541" spans="18:19" x14ac:dyDescent="0.2">
      <c r="R18541" s="334">
        <v>45123</v>
      </c>
      <c r="S18541" s="319" t="s">
        <v>351</v>
      </c>
    </row>
    <row r="18542" spans="18:19" x14ac:dyDescent="0.2">
      <c r="R18542" s="334">
        <v>45130</v>
      </c>
      <c r="S18542" s="319" t="s">
        <v>351</v>
      </c>
    </row>
    <row r="18543" spans="18:19" x14ac:dyDescent="0.2">
      <c r="R18543" s="334">
        <v>45131</v>
      </c>
      <c r="S18543" s="319" t="s">
        <v>351</v>
      </c>
    </row>
    <row r="18544" spans="18:19" x14ac:dyDescent="0.2">
      <c r="R18544" s="334">
        <v>45132</v>
      </c>
      <c r="S18544" s="319" t="s">
        <v>351</v>
      </c>
    </row>
    <row r="18545" spans="18:19" x14ac:dyDescent="0.2">
      <c r="R18545" s="334">
        <v>45133</v>
      </c>
      <c r="S18545" s="319" t="s">
        <v>351</v>
      </c>
    </row>
    <row r="18546" spans="18:19" x14ac:dyDescent="0.2">
      <c r="R18546" s="334">
        <v>45135</v>
      </c>
      <c r="S18546" s="319" t="s">
        <v>351</v>
      </c>
    </row>
    <row r="18547" spans="18:19" x14ac:dyDescent="0.2">
      <c r="R18547" s="334">
        <v>45138</v>
      </c>
      <c r="S18547" s="319" t="s">
        <v>351</v>
      </c>
    </row>
    <row r="18548" spans="18:19" x14ac:dyDescent="0.2">
      <c r="R18548" s="334">
        <v>45140</v>
      </c>
      <c r="S18548" s="319" t="s">
        <v>351</v>
      </c>
    </row>
    <row r="18549" spans="18:19" x14ac:dyDescent="0.2">
      <c r="R18549" s="334">
        <v>45142</v>
      </c>
      <c r="S18549" s="319" t="s">
        <v>351</v>
      </c>
    </row>
    <row r="18550" spans="18:19" x14ac:dyDescent="0.2">
      <c r="R18550" s="334">
        <v>45144</v>
      </c>
      <c r="S18550" s="319" t="s">
        <v>351</v>
      </c>
    </row>
    <row r="18551" spans="18:19" x14ac:dyDescent="0.2">
      <c r="R18551" s="334">
        <v>45145</v>
      </c>
      <c r="S18551" s="319" t="s">
        <v>351</v>
      </c>
    </row>
    <row r="18552" spans="18:19" x14ac:dyDescent="0.2">
      <c r="R18552" s="334">
        <v>45146</v>
      </c>
      <c r="S18552" s="319" t="s">
        <v>351</v>
      </c>
    </row>
    <row r="18553" spans="18:19" x14ac:dyDescent="0.2">
      <c r="R18553" s="334">
        <v>45147</v>
      </c>
      <c r="S18553" s="319" t="s">
        <v>351</v>
      </c>
    </row>
    <row r="18554" spans="18:19" x14ac:dyDescent="0.2">
      <c r="R18554" s="334">
        <v>45148</v>
      </c>
      <c r="S18554" s="319" t="s">
        <v>351</v>
      </c>
    </row>
    <row r="18555" spans="18:19" x14ac:dyDescent="0.2">
      <c r="R18555" s="334">
        <v>45150</v>
      </c>
      <c r="S18555" s="319" t="s">
        <v>351</v>
      </c>
    </row>
    <row r="18556" spans="18:19" x14ac:dyDescent="0.2">
      <c r="R18556" s="334">
        <v>45152</v>
      </c>
      <c r="S18556" s="319" t="s">
        <v>351</v>
      </c>
    </row>
    <row r="18557" spans="18:19" x14ac:dyDescent="0.2">
      <c r="R18557" s="334">
        <v>45153</v>
      </c>
      <c r="S18557" s="319" t="s">
        <v>351</v>
      </c>
    </row>
    <row r="18558" spans="18:19" x14ac:dyDescent="0.2">
      <c r="R18558" s="334">
        <v>45154</v>
      </c>
      <c r="S18558" s="319" t="s">
        <v>351</v>
      </c>
    </row>
    <row r="18559" spans="18:19" x14ac:dyDescent="0.2">
      <c r="R18559" s="334">
        <v>45155</v>
      </c>
      <c r="S18559" s="319" t="s">
        <v>351</v>
      </c>
    </row>
    <row r="18560" spans="18:19" x14ac:dyDescent="0.2">
      <c r="R18560" s="334">
        <v>45156</v>
      </c>
      <c r="S18560" s="319" t="s">
        <v>351</v>
      </c>
    </row>
    <row r="18561" spans="18:19" x14ac:dyDescent="0.2">
      <c r="R18561" s="334">
        <v>45157</v>
      </c>
      <c r="S18561" s="319" t="s">
        <v>351</v>
      </c>
    </row>
    <row r="18562" spans="18:19" x14ac:dyDescent="0.2">
      <c r="R18562" s="334">
        <v>45158</v>
      </c>
      <c r="S18562" s="319" t="s">
        <v>351</v>
      </c>
    </row>
    <row r="18563" spans="18:19" x14ac:dyDescent="0.2">
      <c r="R18563" s="334">
        <v>45159</v>
      </c>
      <c r="S18563" s="319" t="s">
        <v>351</v>
      </c>
    </row>
    <row r="18564" spans="18:19" x14ac:dyDescent="0.2">
      <c r="R18564" s="334">
        <v>45160</v>
      </c>
      <c r="S18564" s="319" t="s">
        <v>351</v>
      </c>
    </row>
    <row r="18565" spans="18:19" x14ac:dyDescent="0.2">
      <c r="R18565" s="334">
        <v>45162</v>
      </c>
      <c r="S18565" s="319" t="s">
        <v>351</v>
      </c>
    </row>
    <row r="18566" spans="18:19" x14ac:dyDescent="0.2">
      <c r="R18566" s="334">
        <v>45164</v>
      </c>
      <c r="S18566" s="319" t="s">
        <v>351</v>
      </c>
    </row>
    <row r="18567" spans="18:19" x14ac:dyDescent="0.2">
      <c r="R18567" s="334">
        <v>45166</v>
      </c>
      <c r="S18567" s="319" t="s">
        <v>351</v>
      </c>
    </row>
    <row r="18568" spans="18:19" x14ac:dyDescent="0.2">
      <c r="R18568" s="334">
        <v>45167</v>
      </c>
      <c r="S18568" s="319" t="s">
        <v>351</v>
      </c>
    </row>
    <row r="18569" spans="18:19" x14ac:dyDescent="0.2">
      <c r="R18569" s="334">
        <v>45168</v>
      </c>
      <c r="S18569" s="319" t="s">
        <v>351</v>
      </c>
    </row>
    <row r="18570" spans="18:19" x14ac:dyDescent="0.2">
      <c r="R18570" s="334">
        <v>45169</v>
      </c>
      <c r="S18570" s="319" t="s">
        <v>351</v>
      </c>
    </row>
    <row r="18571" spans="18:19" x14ac:dyDescent="0.2">
      <c r="R18571" s="334">
        <v>45171</v>
      </c>
      <c r="S18571" s="319" t="s">
        <v>351</v>
      </c>
    </row>
    <row r="18572" spans="18:19" x14ac:dyDescent="0.2">
      <c r="R18572" s="334">
        <v>45172</v>
      </c>
      <c r="S18572" s="319" t="s">
        <v>351</v>
      </c>
    </row>
    <row r="18573" spans="18:19" x14ac:dyDescent="0.2">
      <c r="R18573" s="334">
        <v>45174</v>
      </c>
      <c r="S18573" s="319" t="s">
        <v>351</v>
      </c>
    </row>
    <row r="18574" spans="18:19" x14ac:dyDescent="0.2">
      <c r="R18574" s="334">
        <v>45176</v>
      </c>
      <c r="S18574" s="319" t="s">
        <v>351</v>
      </c>
    </row>
    <row r="18575" spans="18:19" x14ac:dyDescent="0.2">
      <c r="R18575" s="334">
        <v>45177</v>
      </c>
      <c r="S18575" s="319" t="s">
        <v>351</v>
      </c>
    </row>
    <row r="18576" spans="18:19" x14ac:dyDescent="0.2">
      <c r="R18576" s="334">
        <v>45201</v>
      </c>
      <c r="S18576" s="319" t="s">
        <v>351</v>
      </c>
    </row>
    <row r="18577" spans="18:19" x14ac:dyDescent="0.2">
      <c r="R18577" s="334">
        <v>45202</v>
      </c>
      <c r="S18577" s="319" t="s">
        <v>351</v>
      </c>
    </row>
    <row r="18578" spans="18:19" x14ac:dyDescent="0.2">
      <c r="R18578" s="334">
        <v>45203</v>
      </c>
      <c r="S18578" s="319" t="s">
        <v>351</v>
      </c>
    </row>
    <row r="18579" spans="18:19" x14ac:dyDescent="0.2">
      <c r="R18579" s="334">
        <v>45204</v>
      </c>
      <c r="S18579" s="319" t="s">
        <v>351</v>
      </c>
    </row>
    <row r="18580" spans="18:19" x14ac:dyDescent="0.2">
      <c r="R18580" s="334">
        <v>45205</v>
      </c>
      <c r="S18580" s="319" t="s">
        <v>351</v>
      </c>
    </row>
    <row r="18581" spans="18:19" x14ac:dyDescent="0.2">
      <c r="R18581" s="334">
        <v>45206</v>
      </c>
      <c r="S18581" s="319" t="s">
        <v>351</v>
      </c>
    </row>
    <row r="18582" spans="18:19" x14ac:dyDescent="0.2">
      <c r="R18582" s="334">
        <v>45207</v>
      </c>
      <c r="S18582" s="319" t="s">
        <v>351</v>
      </c>
    </row>
    <row r="18583" spans="18:19" x14ac:dyDescent="0.2">
      <c r="R18583" s="334">
        <v>45208</v>
      </c>
      <c r="S18583" s="319" t="s">
        <v>351</v>
      </c>
    </row>
    <row r="18584" spans="18:19" x14ac:dyDescent="0.2">
      <c r="R18584" s="334">
        <v>45209</v>
      </c>
      <c r="S18584" s="319" t="s">
        <v>351</v>
      </c>
    </row>
    <row r="18585" spans="18:19" x14ac:dyDescent="0.2">
      <c r="R18585" s="334">
        <v>45211</v>
      </c>
      <c r="S18585" s="319" t="s">
        <v>351</v>
      </c>
    </row>
    <row r="18586" spans="18:19" x14ac:dyDescent="0.2">
      <c r="R18586" s="334">
        <v>45212</v>
      </c>
      <c r="S18586" s="319" t="s">
        <v>351</v>
      </c>
    </row>
    <row r="18587" spans="18:19" x14ac:dyDescent="0.2">
      <c r="R18587" s="334">
        <v>45213</v>
      </c>
      <c r="S18587" s="319" t="s">
        <v>351</v>
      </c>
    </row>
    <row r="18588" spans="18:19" x14ac:dyDescent="0.2">
      <c r="R18588" s="334">
        <v>45214</v>
      </c>
      <c r="S18588" s="319" t="s">
        <v>351</v>
      </c>
    </row>
    <row r="18589" spans="18:19" x14ac:dyDescent="0.2">
      <c r="R18589" s="334">
        <v>45215</v>
      </c>
      <c r="S18589" s="319" t="s">
        <v>351</v>
      </c>
    </row>
    <row r="18590" spans="18:19" x14ac:dyDescent="0.2">
      <c r="R18590" s="334">
        <v>45216</v>
      </c>
      <c r="S18590" s="319" t="s">
        <v>351</v>
      </c>
    </row>
    <row r="18591" spans="18:19" x14ac:dyDescent="0.2">
      <c r="R18591" s="334">
        <v>45217</v>
      </c>
      <c r="S18591" s="319" t="s">
        <v>351</v>
      </c>
    </row>
    <row r="18592" spans="18:19" x14ac:dyDescent="0.2">
      <c r="R18592" s="334">
        <v>45218</v>
      </c>
      <c r="S18592" s="319" t="s">
        <v>351</v>
      </c>
    </row>
    <row r="18593" spans="18:19" x14ac:dyDescent="0.2">
      <c r="R18593" s="334">
        <v>45219</v>
      </c>
      <c r="S18593" s="319" t="s">
        <v>351</v>
      </c>
    </row>
    <row r="18594" spans="18:19" x14ac:dyDescent="0.2">
      <c r="R18594" s="334">
        <v>45220</v>
      </c>
      <c r="S18594" s="319" t="s">
        <v>351</v>
      </c>
    </row>
    <row r="18595" spans="18:19" x14ac:dyDescent="0.2">
      <c r="R18595" s="334">
        <v>45221</v>
      </c>
      <c r="S18595" s="319" t="s">
        <v>351</v>
      </c>
    </row>
    <row r="18596" spans="18:19" x14ac:dyDescent="0.2">
      <c r="R18596" s="334">
        <v>45222</v>
      </c>
      <c r="S18596" s="319" t="s">
        <v>351</v>
      </c>
    </row>
    <row r="18597" spans="18:19" x14ac:dyDescent="0.2">
      <c r="R18597" s="334">
        <v>45223</v>
      </c>
      <c r="S18597" s="319" t="s">
        <v>351</v>
      </c>
    </row>
    <row r="18598" spans="18:19" x14ac:dyDescent="0.2">
      <c r="R18598" s="334">
        <v>45224</v>
      </c>
      <c r="S18598" s="319" t="s">
        <v>351</v>
      </c>
    </row>
    <row r="18599" spans="18:19" x14ac:dyDescent="0.2">
      <c r="R18599" s="334">
        <v>45225</v>
      </c>
      <c r="S18599" s="319" t="s">
        <v>351</v>
      </c>
    </row>
    <row r="18600" spans="18:19" x14ac:dyDescent="0.2">
      <c r="R18600" s="334">
        <v>45226</v>
      </c>
      <c r="S18600" s="319" t="s">
        <v>351</v>
      </c>
    </row>
    <row r="18601" spans="18:19" x14ac:dyDescent="0.2">
      <c r="R18601" s="334">
        <v>45227</v>
      </c>
      <c r="S18601" s="319" t="s">
        <v>351</v>
      </c>
    </row>
    <row r="18602" spans="18:19" x14ac:dyDescent="0.2">
      <c r="R18602" s="334">
        <v>45228</v>
      </c>
      <c r="S18602" s="319" t="s">
        <v>351</v>
      </c>
    </row>
    <row r="18603" spans="18:19" x14ac:dyDescent="0.2">
      <c r="R18603" s="334">
        <v>45229</v>
      </c>
      <c r="S18603" s="319" t="s">
        <v>351</v>
      </c>
    </row>
    <row r="18604" spans="18:19" x14ac:dyDescent="0.2">
      <c r="R18604" s="334">
        <v>45230</v>
      </c>
      <c r="S18604" s="319" t="s">
        <v>351</v>
      </c>
    </row>
    <row r="18605" spans="18:19" x14ac:dyDescent="0.2">
      <c r="R18605" s="334">
        <v>45231</v>
      </c>
      <c r="S18605" s="319" t="s">
        <v>351</v>
      </c>
    </row>
    <row r="18606" spans="18:19" x14ac:dyDescent="0.2">
      <c r="R18606" s="334">
        <v>45232</v>
      </c>
      <c r="S18606" s="319" t="s">
        <v>351</v>
      </c>
    </row>
    <row r="18607" spans="18:19" x14ac:dyDescent="0.2">
      <c r="R18607" s="334">
        <v>45233</v>
      </c>
      <c r="S18607" s="319" t="s">
        <v>351</v>
      </c>
    </row>
    <row r="18608" spans="18:19" x14ac:dyDescent="0.2">
      <c r="R18608" s="334">
        <v>45234</v>
      </c>
      <c r="S18608" s="319" t="s">
        <v>351</v>
      </c>
    </row>
    <row r="18609" spans="18:19" x14ac:dyDescent="0.2">
      <c r="R18609" s="334">
        <v>45235</v>
      </c>
      <c r="S18609" s="319" t="s">
        <v>351</v>
      </c>
    </row>
    <row r="18610" spans="18:19" x14ac:dyDescent="0.2">
      <c r="R18610" s="334">
        <v>45236</v>
      </c>
      <c r="S18610" s="319" t="s">
        <v>351</v>
      </c>
    </row>
    <row r="18611" spans="18:19" x14ac:dyDescent="0.2">
      <c r="R18611" s="334">
        <v>45237</v>
      </c>
      <c r="S18611" s="319" t="s">
        <v>351</v>
      </c>
    </row>
    <row r="18612" spans="18:19" x14ac:dyDescent="0.2">
      <c r="R18612" s="334">
        <v>45238</v>
      </c>
      <c r="S18612" s="319" t="s">
        <v>351</v>
      </c>
    </row>
    <row r="18613" spans="18:19" x14ac:dyDescent="0.2">
      <c r="R18613" s="334">
        <v>45239</v>
      </c>
      <c r="S18613" s="319" t="s">
        <v>351</v>
      </c>
    </row>
    <row r="18614" spans="18:19" x14ac:dyDescent="0.2">
      <c r="R18614" s="334">
        <v>45240</v>
      </c>
      <c r="S18614" s="319" t="s">
        <v>351</v>
      </c>
    </row>
    <row r="18615" spans="18:19" x14ac:dyDescent="0.2">
      <c r="R18615" s="334">
        <v>45241</v>
      </c>
      <c r="S18615" s="319" t="s">
        <v>351</v>
      </c>
    </row>
    <row r="18616" spans="18:19" x14ac:dyDescent="0.2">
      <c r="R18616" s="334">
        <v>45242</v>
      </c>
      <c r="S18616" s="319" t="s">
        <v>351</v>
      </c>
    </row>
    <row r="18617" spans="18:19" x14ac:dyDescent="0.2">
      <c r="R18617" s="334">
        <v>45243</v>
      </c>
      <c r="S18617" s="319" t="s">
        <v>351</v>
      </c>
    </row>
    <row r="18618" spans="18:19" x14ac:dyDescent="0.2">
      <c r="R18618" s="334">
        <v>45244</v>
      </c>
      <c r="S18618" s="319" t="s">
        <v>351</v>
      </c>
    </row>
    <row r="18619" spans="18:19" x14ac:dyDescent="0.2">
      <c r="R18619" s="334">
        <v>45245</v>
      </c>
      <c r="S18619" s="319" t="s">
        <v>351</v>
      </c>
    </row>
    <row r="18620" spans="18:19" x14ac:dyDescent="0.2">
      <c r="R18620" s="334">
        <v>45246</v>
      </c>
      <c r="S18620" s="319" t="s">
        <v>351</v>
      </c>
    </row>
    <row r="18621" spans="18:19" x14ac:dyDescent="0.2">
      <c r="R18621" s="334">
        <v>45247</v>
      </c>
      <c r="S18621" s="319" t="s">
        <v>351</v>
      </c>
    </row>
    <row r="18622" spans="18:19" x14ac:dyDescent="0.2">
      <c r="R18622" s="334">
        <v>45248</v>
      </c>
      <c r="S18622" s="319" t="s">
        <v>351</v>
      </c>
    </row>
    <row r="18623" spans="18:19" x14ac:dyDescent="0.2">
      <c r="R18623" s="334">
        <v>45249</v>
      </c>
      <c r="S18623" s="319" t="s">
        <v>351</v>
      </c>
    </row>
    <row r="18624" spans="18:19" x14ac:dyDescent="0.2">
      <c r="R18624" s="334">
        <v>45250</v>
      </c>
      <c r="S18624" s="319" t="s">
        <v>351</v>
      </c>
    </row>
    <row r="18625" spans="18:19" x14ac:dyDescent="0.2">
      <c r="R18625" s="334">
        <v>45251</v>
      </c>
      <c r="S18625" s="319" t="s">
        <v>351</v>
      </c>
    </row>
    <row r="18626" spans="18:19" x14ac:dyDescent="0.2">
      <c r="R18626" s="334">
        <v>45252</v>
      </c>
      <c r="S18626" s="319" t="s">
        <v>351</v>
      </c>
    </row>
    <row r="18627" spans="18:19" x14ac:dyDescent="0.2">
      <c r="R18627" s="334">
        <v>45253</v>
      </c>
      <c r="S18627" s="319" t="s">
        <v>351</v>
      </c>
    </row>
    <row r="18628" spans="18:19" x14ac:dyDescent="0.2">
      <c r="R18628" s="334">
        <v>45254</v>
      </c>
      <c r="S18628" s="319" t="s">
        <v>351</v>
      </c>
    </row>
    <row r="18629" spans="18:19" x14ac:dyDescent="0.2">
      <c r="R18629" s="334">
        <v>45255</v>
      </c>
      <c r="S18629" s="319" t="s">
        <v>351</v>
      </c>
    </row>
    <row r="18630" spans="18:19" x14ac:dyDescent="0.2">
      <c r="R18630" s="334">
        <v>45258</v>
      </c>
      <c r="S18630" s="319" t="s">
        <v>351</v>
      </c>
    </row>
    <row r="18631" spans="18:19" x14ac:dyDescent="0.2">
      <c r="R18631" s="334">
        <v>45262</v>
      </c>
      <c r="S18631" s="319" t="s">
        <v>351</v>
      </c>
    </row>
    <row r="18632" spans="18:19" x14ac:dyDescent="0.2">
      <c r="R18632" s="334">
        <v>45263</v>
      </c>
      <c r="S18632" s="319" t="s">
        <v>351</v>
      </c>
    </row>
    <row r="18633" spans="18:19" x14ac:dyDescent="0.2">
      <c r="R18633" s="334">
        <v>45264</v>
      </c>
      <c r="S18633" s="319" t="s">
        <v>351</v>
      </c>
    </row>
    <row r="18634" spans="18:19" x14ac:dyDescent="0.2">
      <c r="R18634" s="334">
        <v>45267</v>
      </c>
      <c r="S18634" s="319" t="s">
        <v>351</v>
      </c>
    </row>
    <row r="18635" spans="18:19" x14ac:dyDescent="0.2">
      <c r="R18635" s="334">
        <v>45268</v>
      </c>
      <c r="S18635" s="319" t="s">
        <v>351</v>
      </c>
    </row>
    <row r="18636" spans="18:19" x14ac:dyDescent="0.2">
      <c r="R18636" s="334">
        <v>45269</v>
      </c>
      <c r="S18636" s="319" t="s">
        <v>351</v>
      </c>
    </row>
    <row r="18637" spans="18:19" x14ac:dyDescent="0.2">
      <c r="R18637" s="334">
        <v>45270</v>
      </c>
      <c r="S18637" s="319" t="s">
        <v>351</v>
      </c>
    </row>
    <row r="18638" spans="18:19" x14ac:dyDescent="0.2">
      <c r="R18638" s="334">
        <v>45271</v>
      </c>
      <c r="S18638" s="319" t="s">
        <v>351</v>
      </c>
    </row>
    <row r="18639" spans="18:19" x14ac:dyDescent="0.2">
      <c r="R18639" s="334">
        <v>45273</v>
      </c>
      <c r="S18639" s="319" t="s">
        <v>351</v>
      </c>
    </row>
    <row r="18640" spans="18:19" x14ac:dyDescent="0.2">
      <c r="R18640" s="334">
        <v>45274</v>
      </c>
      <c r="S18640" s="319" t="s">
        <v>351</v>
      </c>
    </row>
    <row r="18641" spans="18:19" x14ac:dyDescent="0.2">
      <c r="R18641" s="334">
        <v>45275</v>
      </c>
      <c r="S18641" s="319" t="s">
        <v>351</v>
      </c>
    </row>
    <row r="18642" spans="18:19" x14ac:dyDescent="0.2">
      <c r="R18642" s="334">
        <v>45277</v>
      </c>
      <c r="S18642" s="319" t="s">
        <v>351</v>
      </c>
    </row>
    <row r="18643" spans="18:19" x14ac:dyDescent="0.2">
      <c r="R18643" s="334">
        <v>45280</v>
      </c>
      <c r="S18643" s="319" t="s">
        <v>351</v>
      </c>
    </row>
    <row r="18644" spans="18:19" x14ac:dyDescent="0.2">
      <c r="R18644" s="334">
        <v>45296</v>
      </c>
      <c r="S18644" s="319" t="s">
        <v>351</v>
      </c>
    </row>
    <row r="18645" spans="18:19" x14ac:dyDescent="0.2">
      <c r="R18645" s="334">
        <v>45298</v>
      </c>
      <c r="S18645" s="319" t="s">
        <v>351</v>
      </c>
    </row>
    <row r="18646" spans="18:19" x14ac:dyDescent="0.2">
      <c r="R18646" s="334">
        <v>45299</v>
      </c>
      <c r="S18646" s="319" t="s">
        <v>351</v>
      </c>
    </row>
    <row r="18647" spans="18:19" x14ac:dyDescent="0.2">
      <c r="R18647" s="334">
        <v>45301</v>
      </c>
      <c r="S18647" s="319" t="s">
        <v>351</v>
      </c>
    </row>
    <row r="18648" spans="18:19" x14ac:dyDescent="0.2">
      <c r="R18648" s="334">
        <v>45302</v>
      </c>
      <c r="S18648" s="319" t="s">
        <v>351</v>
      </c>
    </row>
    <row r="18649" spans="18:19" x14ac:dyDescent="0.2">
      <c r="R18649" s="334">
        <v>45303</v>
      </c>
      <c r="S18649" s="319" t="s">
        <v>351</v>
      </c>
    </row>
    <row r="18650" spans="18:19" x14ac:dyDescent="0.2">
      <c r="R18650" s="334">
        <v>45304</v>
      </c>
      <c r="S18650" s="319" t="s">
        <v>351</v>
      </c>
    </row>
    <row r="18651" spans="18:19" x14ac:dyDescent="0.2">
      <c r="R18651" s="334">
        <v>45305</v>
      </c>
      <c r="S18651" s="319" t="s">
        <v>351</v>
      </c>
    </row>
    <row r="18652" spans="18:19" x14ac:dyDescent="0.2">
      <c r="R18652" s="334">
        <v>45306</v>
      </c>
      <c r="S18652" s="319" t="s">
        <v>351</v>
      </c>
    </row>
    <row r="18653" spans="18:19" x14ac:dyDescent="0.2">
      <c r="R18653" s="334">
        <v>45307</v>
      </c>
      <c r="S18653" s="319" t="s">
        <v>351</v>
      </c>
    </row>
    <row r="18654" spans="18:19" x14ac:dyDescent="0.2">
      <c r="R18654" s="334">
        <v>45308</v>
      </c>
      <c r="S18654" s="319" t="s">
        <v>351</v>
      </c>
    </row>
    <row r="18655" spans="18:19" x14ac:dyDescent="0.2">
      <c r="R18655" s="334">
        <v>45309</v>
      </c>
      <c r="S18655" s="319" t="s">
        <v>351</v>
      </c>
    </row>
    <row r="18656" spans="18:19" x14ac:dyDescent="0.2">
      <c r="R18656" s="334">
        <v>45310</v>
      </c>
      <c r="S18656" s="319" t="s">
        <v>351</v>
      </c>
    </row>
    <row r="18657" spans="18:19" x14ac:dyDescent="0.2">
      <c r="R18657" s="334">
        <v>45311</v>
      </c>
      <c r="S18657" s="319" t="s">
        <v>351</v>
      </c>
    </row>
    <row r="18658" spans="18:19" x14ac:dyDescent="0.2">
      <c r="R18658" s="334">
        <v>45312</v>
      </c>
      <c r="S18658" s="319" t="s">
        <v>351</v>
      </c>
    </row>
    <row r="18659" spans="18:19" x14ac:dyDescent="0.2">
      <c r="R18659" s="334">
        <v>45314</v>
      </c>
      <c r="S18659" s="319" t="s">
        <v>351</v>
      </c>
    </row>
    <row r="18660" spans="18:19" x14ac:dyDescent="0.2">
      <c r="R18660" s="334">
        <v>45315</v>
      </c>
      <c r="S18660" s="319" t="s">
        <v>351</v>
      </c>
    </row>
    <row r="18661" spans="18:19" x14ac:dyDescent="0.2">
      <c r="R18661" s="334">
        <v>45316</v>
      </c>
      <c r="S18661" s="319" t="s">
        <v>351</v>
      </c>
    </row>
    <row r="18662" spans="18:19" x14ac:dyDescent="0.2">
      <c r="R18662" s="334">
        <v>45317</v>
      </c>
      <c r="S18662" s="319" t="s">
        <v>351</v>
      </c>
    </row>
    <row r="18663" spans="18:19" x14ac:dyDescent="0.2">
      <c r="R18663" s="334">
        <v>45318</v>
      </c>
      <c r="S18663" s="319" t="s">
        <v>351</v>
      </c>
    </row>
    <row r="18664" spans="18:19" x14ac:dyDescent="0.2">
      <c r="R18664" s="334">
        <v>45319</v>
      </c>
      <c r="S18664" s="319" t="s">
        <v>351</v>
      </c>
    </row>
    <row r="18665" spans="18:19" x14ac:dyDescent="0.2">
      <c r="R18665" s="334">
        <v>45320</v>
      </c>
      <c r="S18665" s="319" t="s">
        <v>351</v>
      </c>
    </row>
    <row r="18666" spans="18:19" x14ac:dyDescent="0.2">
      <c r="R18666" s="334">
        <v>45321</v>
      </c>
      <c r="S18666" s="319" t="s">
        <v>351</v>
      </c>
    </row>
    <row r="18667" spans="18:19" x14ac:dyDescent="0.2">
      <c r="R18667" s="334">
        <v>45322</v>
      </c>
      <c r="S18667" s="319" t="s">
        <v>351</v>
      </c>
    </row>
    <row r="18668" spans="18:19" x14ac:dyDescent="0.2">
      <c r="R18668" s="334">
        <v>45323</v>
      </c>
      <c r="S18668" s="319" t="s">
        <v>351</v>
      </c>
    </row>
    <row r="18669" spans="18:19" x14ac:dyDescent="0.2">
      <c r="R18669" s="334">
        <v>45324</v>
      </c>
      <c r="S18669" s="319" t="s">
        <v>351</v>
      </c>
    </row>
    <row r="18670" spans="18:19" x14ac:dyDescent="0.2">
      <c r="R18670" s="334">
        <v>45325</v>
      </c>
      <c r="S18670" s="319" t="s">
        <v>351</v>
      </c>
    </row>
    <row r="18671" spans="18:19" x14ac:dyDescent="0.2">
      <c r="R18671" s="334">
        <v>45326</v>
      </c>
      <c r="S18671" s="319" t="s">
        <v>351</v>
      </c>
    </row>
    <row r="18672" spans="18:19" x14ac:dyDescent="0.2">
      <c r="R18672" s="334">
        <v>45327</v>
      </c>
      <c r="S18672" s="319" t="s">
        <v>351</v>
      </c>
    </row>
    <row r="18673" spans="18:19" x14ac:dyDescent="0.2">
      <c r="R18673" s="334">
        <v>45328</v>
      </c>
      <c r="S18673" s="319" t="s">
        <v>351</v>
      </c>
    </row>
    <row r="18674" spans="18:19" x14ac:dyDescent="0.2">
      <c r="R18674" s="334">
        <v>45330</v>
      </c>
      <c r="S18674" s="319" t="s">
        <v>351</v>
      </c>
    </row>
    <row r="18675" spans="18:19" x14ac:dyDescent="0.2">
      <c r="R18675" s="334">
        <v>45331</v>
      </c>
      <c r="S18675" s="319" t="s">
        <v>351</v>
      </c>
    </row>
    <row r="18676" spans="18:19" x14ac:dyDescent="0.2">
      <c r="R18676" s="334">
        <v>45332</v>
      </c>
      <c r="S18676" s="319" t="s">
        <v>351</v>
      </c>
    </row>
    <row r="18677" spans="18:19" x14ac:dyDescent="0.2">
      <c r="R18677" s="334">
        <v>45333</v>
      </c>
      <c r="S18677" s="319" t="s">
        <v>351</v>
      </c>
    </row>
    <row r="18678" spans="18:19" x14ac:dyDescent="0.2">
      <c r="R18678" s="334">
        <v>45334</v>
      </c>
      <c r="S18678" s="319" t="s">
        <v>351</v>
      </c>
    </row>
    <row r="18679" spans="18:19" x14ac:dyDescent="0.2">
      <c r="R18679" s="334">
        <v>45335</v>
      </c>
      <c r="S18679" s="319" t="s">
        <v>351</v>
      </c>
    </row>
    <row r="18680" spans="18:19" x14ac:dyDescent="0.2">
      <c r="R18680" s="334">
        <v>45336</v>
      </c>
      <c r="S18680" s="319" t="s">
        <v>351</v>
      </c>
    </row>
    <row r="18681" spans="18:19" x14ac:dyDescent="0.2">
      <c r="R18681" s="334">
        <v>45337</v>
      </c>
      <c r="S18681" s="319" t="s">
        <v>351</v>
      </c>
    </row>
    <row r="18682" spans="18:19" x14ac:dyDescent="0.2">
      <c r="R18682" s="334">
        <v>45338</v>
      </c>
      <c r="S18682" s="319" t="s">
        <v>351</v>
      </c>
    </row>
    <row r="18683" spans="18:19" x14ac:dyDescent="0.2">
      <c r="R18683" s="334">
        <v>45339</v>
      </c>
      <c r="S18683" s="319" t="s">
        <v>351</v>
      </c>
    </row>
    <row r="18684" spans="18:19" x14ac:dyDescent="0.2">
      <c r="R18684" s="334">
        <v>45340</v>
      </c>
      <c r="S18684" s="319" t="s">
        <v>351</v>
      </c>
    </row>
    <row r="18685" spans="18:19" x14ac:dyDescent="0.2">
      <c r="R18685" s="334">
        <v>45341</v>
      </c>
      <c r="S18685" s="319" t="s">
        <v>351</v>
      </c>
    </row>
    <row r="18686" spans="18:19" x14ac:dyDescent="0.2">
      <c r="R18686" s="334">
        <v>45342</v>
      </c>
      <c r="S18686" s="319" t="s">
        <v>351</v>
      </c>
    </row>
    <row r="18687" spans="18:19" x14ac:dyDescent="0.2">
      <c r="R18687" s="334">
        <v>45343</v>
      </c>
      <c r="S18687" s="319" t="s">
        <v>351</v>
      </c>
    </row>
    <row r="18688" spans="18:19" x14ac:dyDescent="0.2">
      <c r="R18688" s="334">
        <v>45344</v>
      </c>
      <c r="S18688" s="319" t="s">
        <v>351</v>
      </c>
    </row>
    <row r="18689" spans="18:19" x14ac:dyDescent="0.2">
      <c r="R18689" s="334">
        <v>45345</v>
      </c>
      <c r="S18689" s="319" t="s">
        <v>351</v>
      </c>
    </row>
    <row r="18690" spans="18:19" x14ac:dyDescent="0.2">
      <c r="R18690" s="334">
        <v>45346</v>
      </c>
      <c r="S18690" s="319" t="s">
        <v>351</v>
      </c>
    </row>
    <row r="18691" spans="18:19" x14ac:dyDescent="0.2">
      <c r="R18691" s="334">
        <v>45347</v>
      </c>
      <c r="S18691" s="319" t="s">
        <v>351</v>
      </c>
    </row>
    <row r="18692" spans="18:19" x14ac:dyDescent="0.2">
      <c r="R18692" s="334">
        <v>45348</v>
      </c>
      <c r="S18692" s="319" t="s">
        <v>351</v>
      </c>
    </row>
    <row r="18693" spans="18:19" x14ac:dyDescent="0.2">
      <c r="R18693" s="334">
        <v>45349</v>
      </c>
      <c r="S18693" s="319" t="s">
        <v>351</v>
      </c>
    </row>
    <row r="18694" spans="18:19" x14ac:dyDescent="0.2">
      <c r="R18694" s="334">
        <v>45350</v>
      </c>
      <c r="S18694" s="319" t="s">
        <v>351</v>
      </c>
    </row>
    <row r="18695" spans="18:19" x14ac:dyDescent="0.2">
      <c r="R18695" s="334">
        <v>45351</v>
      </c>
      <c r="S18695" s="319" t="s">
        <v>351</v>
      </c>
    </row>
    <row r="18696" spans="18:19" x14ac:dyDescent="0.2">
      <c r="R18696" s="334">
        <v>45352</v>
      </c>
      <c r="S18696" s="319" t="s">
        <v>351</v>
      </c>
    </row>
    <row r="18697" spans="18:19" x14ac:dyDescent="0.2">
      <c r="R18697" s="334">
        <v>45353</v>
      </c>
      <c r="S18697" s="319" t="s">
        <v>351</v>
      </c>
    </row>
    <row r="18698" spans="18:19" x14ac:dyDescent="0.2">
      <c r="R18698" s="334">
        <v>45354</v>
      </c>
      <c r="S18698" s="319" t="s">
        <v>351</v>
      </c>
    </row>
    <row r="18699" spans="18:19" x14ac:dyDescent="0.2">
      <c r="R18699" s="334">
        <v>45356</v>
      </c>
      <c r="S18699" s="319" t="s">
        <v>351</v>
      </c>
    </row>
    <row r="18700" spans="18:19" x14ac:dyDescent="0.2">
      <c r="R18700" s="334">
        <v>45358</v>
      </c>
      <c r="S18700" s="319" t="s">
        <v>351</v>
      </c>
    </row>
    <row r="18701" spans="18:19" x14ac:dyDescent="0.2">
      <c r="R18701" s="334">
        <v>45359</v>
      </c>
      <c r="S18701" s="319" t="s">
        <v>351</v>
      </c>
    </row>
    <row r="18702" spans="18:19" x14ac:dyDescent="0.2">
      <c r="R18702" s="334">
        <v>45360</v>
      </c>
      <c r="S18702" s="319" t="s">
        <v>351</v>
      </c>
    </row>
    <row r="18703" spans="18:19" x14ac:dyDescent="0.2">
      <c r="R18703" s="334">
        <v>45361</v>
      </c>
      <c r="S18703" s="319" t="s">
        <v>351</v>
      </c>
    </row>
    <row r="18704" spans="18:19" x14ac:dyDescent="0.2">
      <c r="R18704" s="334">
        <v>45362</v>
      </c>
      <c r="S18704" s="319" t="s">
        <v>351</v>
      </c>
    </row>
    <row r="18705" spans="18:19" x14ac:dyDescent="0.2">
      <c r="R18705" s="334">
        <v>45363</v>
      </c>
      <c r="S18705" s="319" t="s">
        <v>351</v>
      </c>
    </row>
    <row r="18706" spans="18:19" x14ac:dyDescent="0.2">
      <c r="R18706" s="334">
        <v>45365</v>
      </c>
      <c r="S18706" s="319" t="s">
        <v>351</v>
      </c>
    </row>
    <row r="18707" spans="18:19" x14ac:dyDescent="0.2">
      <c r="R18707" s="334">
        <v>45367</v>
      </c>
      <c r="S18707" s="319" t="s">
        <v>351</v>
      </c>
    </row>
    <row r="18708" spans="18:19" x14ac:dyDescent="0.2">
      <c r="R18708" s="334">
        <v>45368</v>
      </c>
      <c r="S18708" s="319" t="s">
        <v>351</v>
      </c>
    </row>
    <row r="18709" spans="18:19" x14ac:dyDescent="0.2">
      <c r="R18709" s="334">
        <v>45369</v>
      </c>
      <c r="S18709" s="319" t="s">
        <v>351</v>
      </c>
    </row>
    <row r="18710" spans="18:19" x14ac:dyDescent="0.2">
      <c r="R18710" s="334">
        <v>45370</v>
      </c>
      <c r="S18710" s="319" t="s">
        <v>351</v>
      </c>
    </row>
    <row r="18711" spans="18:19" x14ac:dyDescent="0.2">
      <c r="R18711" s="334">
        <v>45371</v>
      </c>
      <c r="S18711" s="319" t="s">
        <v>351</v>
      </c>
    </row>
    <row r="18712" spans="18:19" x14ac:dyDescent="0.2">
      <c r="R18712" s="334">
        <v>45372</v>
      </c>
      <c r="S18712" s="319" t="s">
        <v>351</v>
      </c>
    </row>
    <row r="18713" spans="18:19" x14ac:dyDescent="0.2">
      <c r="R18713" s="334">
        <v>45373</v>
      </c>
      <c r="S18713" s="319" t="s">
        <v>351</v>
      </c>
    </row>
    <row r="18714" spans="18:19" x14ac:dyDescent="0.2">
      <c r="R18714" s="334">
        <v>45374</v>
      </c>
      <c r="S18714" s="319" t="s">
        <v>351</v>
      </c>
    </row>
    <row r="18715" spans="18:19" x14ac:dyDescent="0.2">
      <c r="R18715" s="334">
        <v>45377</v>
      </c>
      <c r="S18715" s="319" t="s">
        <v>351</v>
      </c>
    </row>
    <row r="18716" spans="18:19" x14ac:dyDescent="0.2">
      <c r="R18716" s="334">
        <v>45378</v>
      </c>
      <c r="S18716" s="319" t="s">
        <v>351</v>
      </c>
    </row>
    <row r="18717" spans="18:19" x14ac:dyDescent="0.2">
      <c r="R18717" s="334">
        <v>45380</v>
      </c>
      <c r="S18717" s="319" t="s">
        <v>351</v>
      </c>
    </row>
    <row r="18718" spans="18:19" x14ac:dyDescent="0.2">
      <c r="R18718" s="334">
        <v>45381</v>
      </c>
      <c r="S18718" s="319" t="s">
        <v>351</v>
      </c>
    </row>
    <row r="18719" spans="18:19" x14ac:dyDescent="0.2">
      <c r="R18719" s="334">
        <v>45382</v>
      </c>
      <c r="S18719" s="319" t="s">
        <v>351</v>
      </c>
    </row>
    <row r="18720" spans="18:19" x14ac:dyDescent="0.2">
      <c r="R18720" s="334">
        <v>45383</v>
      </c>
      <c r="S18720" s="319" t="s">
        <v>351</v>
      </c>
    </row>
    <row r="18721" spans="18:19" x14ac:dyDescent="0.2">
      <c r="R18721" s="334">
        <v>45384</v>
      </c>
      <c r="S18721" s="319" t="s">
        <v>351</v>
      </c>
    </row>
    <row r="18722" spans="18:19" x14ac:dyDescent="0.2">
      <c r="R18722" s="334">
        <v>45385</v>
      </c>
      <c r="S18722" s="319" t="s">
        <v>351</v>
      </c>
    </row>
    <row r="18723" spans="18:19" x14ac:dyDescent="0.2">
      <c r="R18723" s="334">
        <v>45387</v>
      </c>
      <c r="S18723" s="319" t="s">
        <v>351</v>
      </c>
    </row>
    <row r="18724" spans="18:19" x14ac:dyDescent="0.2">
      <c r="R18724" s="334">
        <v>45388</v>
      </c>
      <c r="S18724" s="319" t="s">
        <v>351</v>
      </c>
    </row>
    <row r="18725" spans="18:19" x14ac:dyDescent="0.2">
      <c r="R18725" s="334">
        <v>45389</v>
      </c>
      <c r="S18725" s="319" t="s">
        <v>351</v>
      </c>
    </row>
    <row r="18726" spans="18:19" x14ac:dyDescent="0.2">
      <c r="R18726" s="334">
        <v>45390</v>
      </c>
      <c r="S18726" s="319" t="s">
        <v>351</v>
      </c>
    </row>
    <row r="18727" spans="18:19" x14ac:dyDescent="0.2">
      <c r="R18727" s="334">
        <v>45400</v>
      </c>
      <c r="S18727" s="319" t="s">
        <v>351</v>
      </c>
    </row>
    <row r="18728" spans="18:19" x14ac:dyDescent="0.2">
      <c r="R18728" s="334">
        <v>45401</v>
      </c>
      <c r="S18728" s="319" t="s">
        <v>351</v>
      </c>
    </row>
    <row r="18729" spans="18:19" x14ac:dyDescent="0.2">
      <c r="R18729" s="334">
        <v>45402</v>
      </c>
      <c r="S18729" s="319" t="s">
        <v>351</v>
      </c>
    </row>
    <row r="18730" spans="18:19" x14ac:dyDescent="0.2">
      <c r="R18730" s="334">
        <v>45403</v>
      </c>
      <c r="S18730" s="319" t="s">
        <v>351</v>
      </c>
    </row>
    <row r="18731" spans="18:19" x14ac:dyDescent="0.2">
      <c r="R18731" s="334">
        <v>45404</v>
      </c>
      <c r="S18731" s="319" t="s">
        <v>351</v>
      </c>
    </row>
    <row r="18732" spans="18:19" x14ac:dyDescent="0.2">
      <c r="R18732" s="334">
        <v>45405</v>
      </c>
      <c r="S18732" s="319" t="s">
        <v>351</v>
      </c>
    </row>
    <row r="18733" spans="18:19" x14ac:dyDescent="0.2">
      <c r="R18733" s="334">
        <v>45406</v>
      </c>
      <c r="S18733" s="319" t="s">
        <v>351</v>
      </c>
    </row>
    <row r="18734" spans="18:19" x14ac:dyDescent="0.2">
      <c r="R18734" s="334">
        <v>45408</v>
      </c>
      <c r="S18734" s="319" t="s">
        <v>351</v>
      </c>
    </row>
    <row r="18735" spans="18:19" x14ac:dyDescent="0.2">
      <c r="R18735" s="334">
        <v>45409</v>
      </c>
      <c r="S18735" s="319" t="s">
        <v>351</v>
      </c>
    </row>
    <row r="18736" spans="18:19" x14ac:dyDescent="0.2">
      <c r="R18736" s="334">
        <v>45410</v>
      </c>
      <c r="S18736" s="319" t="s">
        <v>351</v>
      </c>
    </row>
    <row r="18737" spans="18:19" x14ac:dyDescent="0.2">
      <c r="R18737" s="334">
        <v>45412</v>
      </c>
      <c r="S18737" s="319" t="s">
        <v>351</v>
      </c>
    </row>
    <row r="18738" spans="18:19" x14ac:dyDescent="0.2">
      <c r="R18738" s="334">
        <v>45413</v>
      </c>
      <c r="S18738" s="319" t="s">
        <v>351</v>
      </c>
    </row>
    <row r="18739" spans="18:19" x14ac:dyDescent="0.2">
      <c r="R18739" s="334">
        <v>45414</v>
      </c>
      <c r="S18739" s="319" t="s">
        <v>351</v>
      </c>
    </row>
    <row r="18740" spans="18:19" x14ac:dyDescent="0.2">
      <c r="R18740" s="334">
        <v>45415</v>
      </c>
      <c r="S18740" s="319" t="s">
        <v>351</v>
      </c>
    </row>
    <row r="18741" spans="18:19" x14ac:dyDescent="0.2">
      <c r="R18741" s="334">
        <v>45416</v>
      </c>
      <c r="S18741" s="319" t="s">
        <v>351</v>
      </c>
    </row>
    <row r="18742" spans="18:19" x14ac:dyDescent="0.2">
      <c r="R18742" s="334">
        <v>45417</v>
      </c>
      <c r="S18742" s="319" t="s">
        <v>351</v>
      </c>
    </row>
    <row r="18743" spans="18:19" x14ac:dyDescent="0.2">
      <c r="R18743" s="334">
        <v>45418</v>
      </c>
      <c r="S18743" s="319" t="s">
        <v>351</v>
      </c>
    </row>
    <row r="18744" spans="18:19" x14ac:dyDescent="0.2">
      <c r="R18744" s="334">
        <v>45419</v>
      </c>
      <c r="S18744" s="319" t="s">
        <v>351</v>
      </c>
    </row>
    <row r="18745" spans="18:19" x14ac:dyDescent="0.2">
      <c r="R18745" s="334">
        <v>45420</v>
      </c>
      <c r="S18745" s="319" t="s">
        <v>351</v>
      </c>
    </row>
    <row r="18746" spans="18:19" x14ac:dyDescent="0.2">
      <c r="R18746" s="334">
        <v>45422</v>
      </c>
      <c r="S18746" s="319" t="s">
        <v>351</v>
      </c>
    </row>
    <row r="18747" spans="18:19" x14ac:dyDescent="0.2">
      <c r="R18747" s="334">
        <v>45423</v>
      </c>
      <c r="S18747" s="319" t="s">
        <v>351</v>
      </c>
    </row>
    <row r="18748" spans="18:19" x14ac:dyDescent="0.2">
      <c r="R18748" s="334">
        <v>45424</v>
      </c>
      <c r="S18748" s="319" t="s">
        <v>351</v>
      </c>
    </row>
    <row r="18749" spans="18:19" x14ac:dyDescent="0.2">
      <c r="R18749" s="334">
        <v>45426</v>
      </c>
      <c r="S18749" s="319" t="s">
        <v>351</v>
      </c>
    </row>
    <row r="18750" spans="18:19" x14ac:dyDescent="0.2">
      <c r="R18750" s="334">
        <v>45427</v>
      </c>
      <c r="S18750" s="319" t="s">
        <v>351</v>
      </c>
    </row>
    <row r="18751" spans="18:19" x14ac:dyDescent="0.2">
      <c r="R18751" s="334">
        <v>45428</v>
      </c>
      <c r="S18751" s="319" t="s">
        <v>351</v>
      </c>
    </row>
    <row r="18752" spans="18:19" x14ac:dyDescent="0.2">
      <c r="R18752" s="334">
        <v>45429</v>
      </c>
      <c r="S18752" s="319" t="s">
        <v>351</v>
      </c>
    </row>
    <row r="18753" spans="18:19" x14ac:dyDescent="0.2">
      <c r="R18753" s="334">
        <v>45430</v>
      </c>
      <c r="S18753" s="319" t="s">
        <v>351</v>
      </c>
    </row>
    <row r="18754" spans="18:19" x14ac:dyDescent="0.2">
      <c r="R18754" s="334">
        <v>45431</v>
      </c>
      <c r="S18754" s="319" t="s">
        <v>351</v>
      </c>
    </row>
    <row r="18755" spans="18:19" x14ac:dyDescent="0.2">
      <c r="R18755" s="334">
        <v>45432</v>
      </c>
      <c r="S18755" s="319" t="s">
        <v>351</v>
      </c>
    </row>
    <row r="18756" spans="18:19" x14ac:dyDescent="0.2">
      <c r="R18756" s="334">
        <v>45433</v>
      </c>
      <c r="S18756" s="319" t="s">
        <v>351</v>
      </c>
    </row>
    <row r="18757" spans="18:19" x14ac:dyDescent="0.2">
      <c r="R18757" s="334">
        <v>45434</v>
      </c>
      <c r="S18757" s="319" t="s">
        <v>351</v>
      </c>
    </row>
    <row r="18758" spans="18:19" x14ac:dyDescent="0.2">
      <c r="R18758" s="334">
        <v>45435</v>
      </c>
      <c r="S18758" s="319" t="s">
        <v>351</v>
      </c>
    </row>
    <row r="18759" spans="18:19" x14ac:dyDescent="0.2">
      <c r="R18759" s="334">
        <v>45437</v>
      </c>
      <c r="S18759" s="319" t="s">
        <v>351</v>
      </c>
    </row>
    <row r="18760" spans="18:19" x14ac:dyDescent="0.2">
      <c r="R18760" s="334">
        <v>45439</v>
      </c>
      <c r="S18760" s="319" t="s">
        <v>351</v>
      </c>
    </row>
    <row r="18761" spans="18:19" x14ac:dyDescent="0.2">
      <c r="R18761" s="334">
        <v>45440</v>
      </c>
      <c r="S18761" s="319" t="s">
        <v>351</v>
      </c>
    </row>
    <row r="18762" spans="18:19" x14ac:dyDescent="0.2">
      <c r="R18762" s="334">
        <v>45441</v>
      </c>
      <c r="S18762" s="319" t="s">
        <v>351</v>
      </c>
    </row>
    <row r="18763" spans="18:19" x14ac:dyDescent="0.2">
      <c r="R18763" s="334">
        <v>45448</v>
      </c>
      <c r="S18763" s="319" t="s">
        <v>351</v>
      </c>
    </row>
    <row r="18764" spans="18:19" x14ac:dyDescent="0.2">
      <c r="R18764" s="334">
        <v>45449</v>
      </c>
      <c r="S18764" s="319" t="s">
        <v>351</v>
      </c>
    </row>
    <row r="18765" spans="18:19" x14ac:dyDescent="0.2">
      <c r="R18765" s="334">
        <v>45454</v>
      </c>
      <c r="S18765" s="319" t="s">
        <v>351</v>
      </c>
    </row>
    <row r="18766" spans="18:19" x14ac:dyDescent="0.2">
      <c r="R18766" s="334">
        <v>45458</v>
      </c>
      <c r="S18766" s="319" t="s">
        <v>351</v>
      </c>
    </row>
    <row r="18767" spans="18:19" x14ac:dyDescent="0.2">
      <c r="R18767" s="334">
        <v>45459</v>
      </c>
      <c r="S18767" s="319" t="s">
        <v>351</v>
      </c>
    </row>
    <row r="18768" spans="18:19" x14ac:dyDescent="0.2">
      <c r="R18768" s="334">
        <v>45469</v>
      </c>
      <c r="S18768" s="319" t="s">
        <v>351</v>
      </c>
    </row>
    <row r="18769" spans="18:19" x14ac:dyDescent="0.2">
      <c r="R18769" s="334">
        <v>45470</v>
      </c>
      <c r="S18769" s="319" t="s">
        <v>351</v>
      </c>
    </row>
    <row r="18770" spans="18:19" x14ac:dyDescent="0.2">
      <c r="R18770" s="334">
        <v>45475</v>
      </c>
      <c r="S18770" s="319" t="s">
        <v>351</v>
      </c>
    </row>
    <row r="18771" spans="18:19" x14ac:dyDescent="0.2">
      <c r="R18771" s="334">
        <v>45479</v>
      </c>
      <c r="S18771" s="319" t="s">
        <v>351</v>
      </c>
    </row>
    <row r="18772" spans="18:19" x14ac:dyDescent="0.2">
      <c r="R18772" s="334">
        <v>45481</v>
      </c>
      <c r="S18772" s="319" t="s">
        <v>351</v>
      </c>
    </row>
    <row r="18773" spans="18:19" x14ac:dyDescent="0.2">
      <c r="R18773" s="334">
        <v>45490</v>
      </c>
      <c r="S18773" s="319" t="s">
        <v>351</v>
      </c>
    </row>
    <row r="18774" spans="18:19" x14ac:dyDescent="0.2">
      <c r="R18774" s="334">
        <v>45501</v>
      </c>
      <c r="S18774" s="319" t="s">
        <v>351</v>
      </c>
    </row>
    <row r="18775" spans="18:19" x14ac:dyDescent="0.2">
      <c r="R18775" s="334">
        <v>45502</v>
      </c>
      <c r="S18775" s="319" t="s">
        <v>351</v>
      </c>
    </row>
    <row r="18776" spans="18:19" x14ac:dyDescent="0.2">
      <c r="R18776" s="334">
        <v>45503</v>
      </c>
      <c r="S18776" s="319" t="s">
        <v>351</v>
      </c>
    </row>
    <row r="18777" spans="18:19" x14ac:dyDescent="0.2">
      <c r="R18777" s="334">
        <v>45504</v>
      </c>
      <c r="S18777" s="319" t="s">
        <v>351</v>
      </c>
    </row>
    <row r="18778" spans="18:19" x14ac:dyDescent="0.2">
      <c r="R18778" s="334">
        <v>45505</v>
      </c>
      <c r="S18778" s="319" t="s">
        <v>351</v>
      </c>
    </row>
    <row r="18779" spans="18:19" x14ac:dyDescent="0.2">
      <c r="R18779" s="334">
        <v>45506</v>
      </c>
      <c r="S18779" s="319" t="s">
        <v>351</v>
      </c>
    </row>
    <row r="18780" spans="18:19" x14ac:dyDescent="0.2">
      <c r="R18780" s="334">
        <v>45601</v>
      </c>
      <c r="S18780" s="319" t="s">
        <v>351</v>
      </c>
    </row>
    <row r="18781" spans="18:19" x14ac:dyDescent="0.2">
      <c r="R18781" s="334">
        <v>45612</v>
      </c>
      <c r="S18781" s="319" t="s">
        <v>351</v>
      </c>
    </row>
    <row r="18782" spans="18:19" x14ac:dyDescent="0.2">
      <c r="R18782" s="334">
        <v>45613</v>
      </c>
      <c r="S18782" s="319" t="s">
        <v>351</v>
      </c>
    </row>
    <row r="18783" spans="18:19" x14ac:dyDescent="0.2">
      <c r="R18783" s="334">
        <v>45614</v>
      </c>
      <c r="S18783" s="319" t="s">
        <v>351</v>
      </c>
    </row>
    <row r="18784" spans="18:19" x14ac:dyDescent="0.2">
      <c r="R18784" s="334">
        <v>45616</v>
      </c>
      <c r="S18784" s="319" t="s">
        <v>351</v>
      </c>
    </row>
    <row r="18785" spans="18:19" x14ac:dyDescent="0.2">
      <c r="R18785" s="334">
        <v>45617</v>
      </c>
      <c r="S18785" s="319" t="s">
        <v>351</v>
      </c>
    </row>
    <row r="18786" spans="18:19" x14ac:dyDescent="0.2">
      <c r="R18786" s="334">
        <v>45618</v>
      </c>
      <c r="S18786" s="319" t="s">
        <v>351</v>
      </c>
    </row>
    <row r="18787" spans="18:19" x14ac:dyDescent="0.2">
      <c r="R18787" s="334">
        <v>45619</v>
      </c>
      <c r="S18787" s="319" t="s">
        <v>351</v>
      </c>
    </row>
    <row r="18788" spans="18:19" x14ac:dyDescent="0.2">
      <c r="R18788" s="334">
        <v>45620</v>
      </c>
      <c r="S18788" s="319" t="s">
        <v>351</v>
      </c>
    </row>
    <row r="18789" spans="18:19" x14ac:dyDescent="0.2">
      <c r="R18789" s="334">
        <v>45621</v>
      </c>
      <c r="S18789" s="319" t="s">
        <v>351</v>
      </c>
    </row>
    <row r="18790" spans="18:19" x14ac:dyDescent="0.2">
      <c r="R18790" s="334">
        <v>45622</v>
      </c>
      <c r="S18790" s="319" t="s">
        <v>351</v>
      </c>
    </row>
    <row r="18791" spans="18:19" x14ac:dyDescent="0.2">
      <c r="R18791" s="334">
        <v>45623</v>
      </c>
      <c r="S18791" s="319" t="s">
        <v>351</v>
      </c>
    </row>
    <row r="18792" spans="18:19" x14ac:dyDescent="0.2">
      <c r="R18792" s="334">
        <v>45624</v>
      </c>
      <c r="S18792" s="319" t="s">
        <v>351</v>
      </c>
    </row>
    <row r="18793" spans="18:19" x14ac:dyDescent="0.2">
      <c r="R18793" s="334">
        <v>45628</v>
      </c>
      <c r="S18793" s="319" t="s">
        <v>351</v>
      </c>
    </row>
    <row r="18794" spans="18:19" x14ac:dyDescent="0.2">
      <c r="R18794" s="334">
        <v>45629</v>
      </c>
      <c r="S18794" s="319" t="s">
        <v>351</v>
      </c>
    </row>
    <row r="18795" spans="18:19" x14ac:dyDescent="0.2">
      <c r="R18795" s="334">
        <v>45630</v>
      </c>
      <c r="S18795" s="319" t="s">
        <v>351</v>
      </c>
    </row>
    <row r="18796" spans="18:19" x14ac:dyDescent="0.2">
      <c r="R18796" s="334">
        <v>45631</v>
      </c>
      <c r="S18796" s="319" t="s">
        <v>351</v>
      </c>
    </row>
    <row r="18797" spans="18:19" x14ac:dyDescent="0.2">
      <c r="R18797" s="334">
        <v>45633</v>
      </c>
      <c r="S18797" s="319" t="s">
        <v>351</v>
      </c>
    </row>
    <row r="18798" spans="18:19" x14ac:dyDescent="0.2">
      <c r="R18798" s="334">
        <v>45634</v>
      </c>
      <c r="S18798" s="319" t="s">
        <v>351</v>
      </c>
    </row>
    <row r="18799" spans="18:19" x14ac:dyDescent="0.2">
      <c r="R18799" s="334">
        <v>45636</v>
      </c>
      <c r="S18799" s="319" t="s">
        <v>351</v>
      </c>
    </row>
    <row r="18800" spans="18:19" x14ac:dyDescent="0.2">
      <c r="R18800" s="334">
        <v>45638</v>
      </c>
      <c r="S18800" s="319" t="s">
        <v>351</v>
      </c>
    </row>
    <row r="18801" spans="18:19" x14ac:dyDescent="0.2">
      <c r="R18801" s="334">
        <v>45640</v>
      </c>
      <c r="S18801" s="319" t="s">
        <v>351</v>
      </c>
    </row>
    <row r="18802" spans="18:19" x14ac:dyDescent="0.2">
      <c r="R18802" s="334">
        <v>45642</v>
      </c>
      <c r="S18802" s="319" t="s">
        <v>351</v>
      </c>
    </row>
    <row r="18803" spans="18:19" x14ac:dyDescent="0.2">
      <c r="R18803" s="334">
        <v>45643</v>
      </c>
      <c r="S18803" s="319" t="s">
        <v>351</v>
      </c>
    </row>
    <row r="18804" spans="18:19" x14ac:dyDescent="0.2">
      <c r="R18804" s="334">
        <v>45644</v>
      </c>
      <c r="S18804" s="319" t="s">
        <v>351</v>
      </c>
    </row>
    <row r="18805" spans="18:19" x14ac:dyDescent="0.2">
      <c r="R18805" s="334">
        <v>45645</v>
      </c>
      <c r="S18805" s="319" t="s">
        <v>351</v>
      </c>
    </row>
    <row r="18806" spans="18:19" x14ac:dyDescent="0.2">
      <c r="R18806" s="334">
        <v>45646</v>
      </c>
      <c r="S18806" s="319" t="s">
        <v>351</v>
      </c>
    </row>
    <row r="18807" spans="18:19" x14ac:dyDescent="0.2">
      <c r="R18807" s="334">
        <v>45647</v>
      </c>
      <c r="S18807" s="319" t="s">
        <v>351</v>
      </c>
    </row>
    <row r="18808" spans="18:19" x14ac:dyDescent="0.2">
      <c r="R18808" s="334">
        <v>45648</v>
      </c>
      <c r="S18808" s="319" t="s">
        <v>351</v>
      </c>
    </row>
    <row r="18809" spans="18:19" x14ac:dyDescent="0.2">
      <c r="R18809" s="334">
        <v>45650</v>
      </c>
      <c r="S18809" s="319" t="s">
        <v>351</v>
      </c>
    </row>
    <row r="18810" spans="18:19" x14ac:dyDescent="0.2">
      <c r="R18810" s="334">
        <v>45651</v>
      </c>
      <c r="S18810" s="319" t="s">
        <v>351</v>
      </c>
    </row>
    <row r="18811" spans="18:19" x14ac:dyDescent="0.2">
      <c r="R18811" s="334">
        <v>45652</v>
      </c>
      <c r="S18811" s="319" t="s">
        <v>351</v>
      </c>
    </row>
    <row r="18812" spans="18:19" x14ac:dyDescent="0.2">
      <c r="R18812" s="334">
        <v>45653</v>
      </c>
      <c r="S18812" s="319" t="s">
        <v>351</v>
      </c>
    </row>
    <row r="18813" spans="18:19" x14ac:dyDescent="0.2">
      <c r="R18813" s="334">
        <v>45654</v>
      </c>
      <c r="S18813" s="319" t="s">
        <v>351</v>
      </c>
    </row>
    <row r="18814" spans="18:19" x14ac:dyDescent="0.2">
      <c r="R18814" s="334">
        <v>45656</v>
      </c>
      <c r="S18814" s="319" t="s">
        <v>351</v>
      </c>
    </row>
    <row r="18815" spans="18:19" x14ac:dyDescent="0.2">
      <c r="R18815" s="334">
        <v>45657</v>
      </c>
      <c r="S18815" s="319" t="s">
        <v>351</v>
      </c>
    </row>
    <row r="18816" spans="18:19" x14ac:dyDescent="0.2">
      <c r="R18816" s="334">
        <v>45658</v>
      </c>
      <c r="S18816" s="319" t="s">
        <v>351</v>
      </c>
    </row>
    <row r="18817" spans="18:19" x14ac:dyDescent="0.2">
      <c r="R18817" s="334">
        <v>45659</v>
      </c>
      <c r="S18817" s="319" t="s">
        <v>351</v>
      </c>
    </row>
    <row r="18818" spans="18:19" x14ac:dyDescent="0.2">
      <c r="R18818" s="334">
        <v>45660</v>
      </c>
      <c r="S18818" s="319" t="s">
        <v>351</v>
      </c>
    </row>
    <row r="18819" spans="18:19" x14ac:dyDescent="0.2">
      <c r="R18819" s="334">
        <v>45661</v>
      </c>
      <c r="S18819" s="319" t="s">
        <v>351</v>
      </c>
    </row>
    <row r="18820" spans="18:19" x14ac:dyDescent="0.2">
      <c r="R18820" s="334">
        <v>45662</v>
      </c>
      <c r="S18820" s="319" t="s">
        <v>351</v>
      </c>
    </row>
    <row r="18821" spans="18:19" x14ac:dyDescent="0.2">
      <c r="R18821" s="334">
        <v>45663</v>
      </c>
      <c r="S18821" s="319" t="s">
        <v>351</v>
      </c>
    </row>
    <row r="18822" spans="18:19" x14ac:dyDescent="0.2">
      <c r="R18822" s="334">
        <v>45669</v>
      </c>
      <c r="S18822" s="319" t="s">
        <v>351</v>
      </c>
    </row>
    <row r="18823" spans="18:19" x14ac:dyDescent="0.2">
      <c r="R18823" s="334">
        <v>45671</v>
      </c>
      <c r="S18823" s="319" t="s">
        <v>351</v>
      </c>
    </row>
    <row r="18824" spans="18:19" x14ac:dyDescent="0.2">
      <c r="R18824" s="334">
        <v>45672</v>
      </c>
      <c r="S18824" s="319" t="s">
        <v>351</v>
      </c>
    </row>
    <row r="18825" spans="18:19" x14ac:dyDescent="0.2">
      <c r="R18825" s="334">
        <v>45673</v>
      </c>
      <c r="S18825" s="319" t="s">
        <v>351</v>
      </c>
    </row>
    <row r="18826" spans="18:19" x14ac:dyDescent="0.2">
      <c r="R18826" s="334">
        <v>45674</v>
      </c>
      <c r="S18826" s="319" t="s">
        <v>351</v>
      </c>
    </row>
    <row r="18827" spans="18:19" x14ac:dyDescent="0.2">
      <c r="R18827" s="334">
        <v>45675</v>
      </c>
      <c r="S18827" s="319" t="s">
        <v>351</v>
      </c>
    </row>
    <row r="18828" spans="18:19" x14ac:dyDescent="0.2">
      <c r="R18828" s="334">
        <v>45677</v>
      </c>
      <c r="S18828" s="319" t="s">
        <v>351</v>
      </c>
    </row>
    <row r="18829" spans="18:19" x14ac:dyDescent="0.2">
      <c r="R18829" s="334">
        <v>45678</v>
      </c>
      <c r="S18829" s="319" t="s">
        <v>351</v>
      </c>
    </row>
    <row r="18830" spans="18:19" x14ac:dyDescent="0.2">
      <c r="R18830" s="334">
        <v>45679</v>
      </c>
      <c r="S18830" s="319" t="s">
        <v>351</v>
      </c>
    </row>
    <row r="18831" spans="18:19" x14ac:dyDescent="0.2">
      <c r="R18831" s="334">
        <v>45680</v>
      </c>
      <c r="S18831" s="319" t="s">
        <v>351</v>
      </c>
    </row>
    <row r="18832" spans="18:19" x14ac:dyDescent="0.2">
      <c r="R18832" s="334">
        <v>45681</v>
      </c>
      <c r="S18832" s="319" t="s">
        <v>351</v>
      </c>
    </row>
    <row r="18833" spans="18:19" x14ac:dyDescent="0.2">
      <c r="R18833" s="334">
        <v>45682</v>
      </c>
      <c r="S18833" s="319" t="s">
        <v>351</v>
      </c>
    </row>
    <row r="18834" spans="18:19" x14ac:dyDescent="0.2">
      <c r="R18834" s="334">
        <v>45683</v>
      </c>
      <c r="S18834" s="319" t="s">
        <v>351</v>
      </c>
    </row>
    <row r="18835" spans="18:19" x14ac:dyDescent="0.2">
      <c r="R18835" s="334">
        <v>45684</v>
      </c>
      <c r="S18835" s="319" t="s">
        <v>351</v>
      </c>
    </row>
    <row r="18836" spans="18:19" x14ac:dyDescent="0.2">
      <c r="R18836" s="334">
        <v>45685</v>
      </c>
      <c r="S18836" s="319" t="s">
        <v>351</v>
      </c>
    </row>
    <row r="18837" spans="18:19" x14ac:dyDescent="0.2">
      <c r="R18837" s="334">
        <v>45686</v>
      </c>
      <c r="S18837" s="319" t="s">
        <v>351</v>
      </c>
    </row>
    <row r="18838" spans="18:19" x14ac:dyDescent="0.2">
      <c r="R18838" s="334">
        <v>45687</v>
      </c>
      <c r="S18838" s="319" t="s">
        <v>351</v>
      </c>
    </row>
    <row r="18839" spans="18:19" x14ac:dyDescent="0.2">
      <c r="R18839" s="334">
        <v>45688</v>
      </c>
      <c r="S18839" s="319" t="s">
        <v>351</v>
      </c>
    </row>
    <row r="18840" spans="18:19" x14ac:dyDescent="0.2">
      <c r="R18840" s="334">
        <v>45690</v>
      </c>
      <c r="S18840" s="319" t="s">
        <v>351</v>
      </c>
    </row>
    <row r="18841" spans="18:19" x14ac:dyDescent="0.2">
      <c r="R18841" s="334">
        <v>45692</v>
      </c>
      <c r="S18841" s="319" t="s">
        <v>351</v>
      </c>
    </row>
    <row r="18842" spans="18:19" x14ac:dyDescent="0.2">
      <c r="R18842" s="334">
        <v>45693</v>
      </c>
      <c r="S18842" s="319" t="s">
        <v>351</v>
      </c>
    </row>
    <row r="18843" spans="18:19" x14ac:dyDescent="0.2">
      <c r="R18843" s="334">
        <v>45694</v>
      </c>
      <c r="S18843" s="319" t="s">
        <v>351</v>
      </c>
    </row>
    <row r="18844" spans="18:19" x14ac:dyDescent="0.2">
      <c r="R18844" s="334">
        <v>45695</v>
      </c>
      <c r="S18844" s="319" t="s">
        <v>351</v>
      </c>
    </row>
    <row r="18845" spans="18:19" x14ac:dyDescent="0.2">
      <c r="R18845" s="334">
        <v>45696</v>
      </c>
      <c r="S18845" s="319" t="s">
        <v>351</v>
      </c>
    </row>
    <row r="18846" spans="18:19" x14ac:dyDescent="0.2">
      <c r="R18846" s="334">
        <v>45697</v>
      </c>
      <c r="S18846" s="319" t="s">
        <v>351</v>
      </c>
    </row>
    <row r="18847" spans="18:19" x14ac:dyDescent="0.2">
      <c r="R18847" s="334">
        <v>45698</v>
      </c>
      <c r="S18847" s="319" t="s">
        <v>351</v>
      </c>
    </row>
    <row r="18848" spans="18:19" x14ac:dyDescent="0.2">
      <c r="R18848" s="334">
        <v>45699</v>
      </c>
      <c r="S18848" s="319" t="s">
        <v>351</v>
      </c>
    </row>
    <row r="18849" spans="18:19" x14ac:dyDescent="0.2">
      <c r="R18849" s="334">
        <v>45701</v>
      </c>
      <c r="S18849" s="319" t="s">
        <v>351</v>
      </c>
    </row>
    <row r="18850" spans="18:19" x14ac:dyDescent="0.2">
      <c r="R18850" s="334">
        <v>45710</v>
      </c>
      <c r="S18850" s="319" t="s">
        <v>351</v>
      </c>
    </row>
    <row r="18851" spans="18:19" x14ac:dyDescent="0.2">
      <c r="R18851" s="334">
        <v>45711</v>
      </c>
      <c r="S18851" s="319" t="s">
        <v>351</v>
      </c>
    </row>
    <row r="18852" spans="18:19" x14ac:dyDescent="0.2">
      <c r="R18852" s="334">
        <v>45712</v>
      </c>
      <c r="S18852" s="319" t="s">
        <v>351</v>
      </c>
    </row>
    <row r="18853" spans="18:19" x14ac:dyDescent="0.2">
      <c r="R18853" s="334">
        <v>45713</v>
      </c>
      <c r="S18853" s="319" t="s">
        <v>351</v>
      </c>
    </row>
    <row r="18854" spans="18:19" x14ac:dyDescent="0.2">
      <c r="R18854" s="334">
        <v>45714</v>
      </c>
      <c r="S18854" s="319" t="s">
        <v>351</v>
      </c>
    </row>
    <row r="18855" spans="18:19" x14ac:dyDescent="0.2">
      <c r="R18855" s="334">
        <v>45715</v>
      </c>
      <c r="S18855" s="319" t="s">
        <v>351</v>
      </c>
    </row>
    <row r="18856" spans="18:19" x14ac:dyDescent="0.2">
      <c r="R18856" s="334">
        <v>45716</v>
      </c>
      <c r="S18856" s="319" t="s">
        <v>351</v>
      </c>
    </row>
    <row r="18857" spans="18:19" x14ac:dyDescent="0.2">
      <c r="R18857" s="334">
        <v>45719</v>
      </c>
      <c r="S18857" s="319" t="s">
        <v>351</v>
      </c>
    </row>
    <row r="18858" spans="18:19" x14ac:dyDescent="0.2">
      <c r="R18858" s="334">
        <v>45720</v>
      </c>
      <c r="S18858" s="319" t="s">
        <v>351</v>
      </c>
    </row>
    <row r="18859" spans="18:19" x14ac:dyDescent="0.2">
      <c r="R18859" s="334">
        <v>45721</v>
      </c>
      <c r="S18859" s="319" t="s">
        <v>351</v>
      </c>
    </row>
    <row r="18860" spans="18:19" x14ac:dyDescent="0.2">
      <c r="R18860" s="334">
        <v>45723</v>
      </c>
      <c r="S18860" s="319" t="s">
        <v>351</v>
      </c>
    </row>
    <row r="18861" spans="18:19" x14ac:dyDescent="0.2">
      <c r="R18861" s="334">
        <v>45724</v>
      </c>
      <c r="S18861" s="319" t="s">
        <v>351</v>
      </c>
    </row>
    <row r="18862" spans="18:19" x14ac:dyDescent="0.2">
      <c r="R18862" s="334">
        <v>45727</v>
      </c>
      <c r="S18862" s="319" t="s">
        <v>351</v>
      </c>
    </row>
    <row r="18863" spans="18:19" x14ac:dyDescent="0.2">
      <c r="R18863" s="334">
        <v>45729</v>
      </c>
      <c r="S18863" s="319" t="s">
        <v>351</v>
      </c>
    </row>
    <row r="18864" spans="18:19" x14ac:dyDescent="0.2">
      <c r="R18864" s="334">
        <v>45732</v>
      </c>
      <c r="S18864" s="319" t="s">
        <v>351</v>
      </c>
    </row>
    <row r="18865" spans="18:19" x14ac:dyDescent="0.2">
      <c r="R18865" s="334">
        <v>45734</v>
      </c>
      <c r="S18865" s="319" t="s">
        <v>351</v>
      </c>
    </row>
    <row r="18866" spans="18:19" x14ac:dyDescent="0.2">
      <c r="R18866" s="334">
        <v>45735</v>
      </c>
      <c r="S18866" s="319" t="s">
        <v>351</v>
      </c>
    </row>
    <row r="18867" spans="18:19" x14ac:dyDescent="0.2">
      <c r="R18867" s="334">
        <v>45739</v>
      </c>
      <c r="S18867" s="319" t="s">
        <v>351</v>
      </c>
    </row>
    <row r="18868" spans="18:19" x14ac:dyDescent="0.2">
      <c r="R18868" s="334">
        <v>45740</v>
      </c>
      <c r="S18868" s="319" t="s">
        <v>351</v>
      </c>
    </row>
    <row r="18869" spans="18:19" x14ac:dyDescent="0.2">
      <c r="R18869" s="334">
        <v>45741</v>
      </c>
      <c r="S18869" s="319" t="s">
        <v>351</v>
      </c>
    </row>
    <row r="18870" spans="18:19" x14ac:dyDescent="0.2">
      <c r="R18870" s="334">
        <v>45742</v>
      </c>
      <c r="S18870" s="319" t="s">
        <v>351</v>
      </c>
    </row>
    <row r="18871" spans="18:19" x14ac:dyDescent="0.2">
      <c r="R18871" s="334">
        <v>45743</v>
      </c>
      <c r="S18871" s="319" t="s">
        <v>351</v>
      </c>
    </row>
    <row r="18872" spans="18:19" x14ac:dyDescent="0.2">
      <c r="R18872" s="334">
        <v>45744</v>
      </c>
      <c r="S18872" s="319" t="s">
        <v>351</v>
      </c>
    </row>
    <row r="18873" spans="18:19" x14ac:dyDescent="0.2">
      <c r="R18873" s="334">
        <v>45745</v>
      </c>
      <c r="S18873" s="319" t="s">
        <v>351</v>
      </c>
    </row>
    <row r="18874" spans="18:19" x14ac:dyDescent="0.2">
      <c r="R18874" s="334">
        <v>45746</v>
      </c>
      <c r="S18874" s="319" t="s">
        <v>351</v>
      </c>
    </row>
    <row r="18875" spans="18:19" x14ac:dyDescent="0.2">
      <c r="R18875" s="334">
        <v>45750</v>
      </c>
      <c r="S18875" s="319" t="s">
        <v>351</v>
      </c>
    </row>
    <row r="18876" spans="18:19" x14ac:dyDescent="0.2">
      <c r="R18876" s="334">
        <v>45760</v>
      </c>
      <c r="S18876" s="319" t="s">
        <v>351</v>
      </c>
    </row>
    <row r="18877" spans="18:19" x14ac:dyDescent="0.2">
      <c r="R18877" s="334">
        <v>45761</v>
      </c>
      <c r="S18877" s="319" t="s">
        <v>351</v>
      </c>
    </row>
    <row r="18878" spans="18:19" x14ac:dyDescent="0.2">
      <c r="R18878" s="334">
        <v>45764</v>
      </c>
      <c r="S18878" s="319" t="s">
        <v>351</v>
      </c>
    </row>
    <row r="18879" spans="18:19" x14ac:dyDescent="0.2">
      <c r="R18879" s="334">
        <v>45766</v>
      </c>
      <c r="S18879" s="319" t="s">
        <v>351</v>
      </c>
    </row>
    <row r="18880" spans="18:19" x14ac:dyDescent="0.2">
      <c r="R18880" s="334">
        <v>45767</v>
      </c>
      <c r="S18880" s="319" t="s">
        <v>351</v>
      </c>
    </row>
    <row r="18881" spans="18:19" x14ac:dyDescent="0.2">
      <c r="R18881" s="334">
        <v>45768</v>
      </c>
      <c r="S18881" s="319" t="s">
        <v>351</v>
      </c>
    </row>
    <row r="18882" spans="18:19" x14ac:dyDescent="0.2">
      <c r="R18882" s="334">
        <v>45769</v>
      </c>
      <c r="S18882" s="319" t="s">
        <v>351</v>
      </c>
    </row>
    <row r="18883" spans="18:19" x14ac:dyDescent="0.2">
      <c r="R18883" s="334">
        <v>45770</v>
      </c>
      <c r="S18883" s="319" t="s">
        <v>351</v>
      </c>
    </row>
    <row r="18884" spans="18:19" x14ac:dyDescent="0.2">
      <c r="R18884" s="334">
        <v>45771</v>
      </c>
      <c r="S18884" s="319" t="s">
        <v>351</v>
      </c>
    </row>
    <row r="18885" spans="18:19" x14ac:dyDescent="0.2">
      <c r="R18885" s="334">
        <v>45772</v>
      </c>
      <c r="S18885" s="319" t="s">
        <v>351</v>
      </c>
    </row>
    <row r="18886" spans="18:19" x14ac:dyDescent="0.2">
      <c r="R18886" s="334">
        <v>45773</v>
      </c>
      <c r="S18886" s="319" t="s">
        <v>351</v>
      </c>
    </row>
    <row r="18887" spans="18:19" x14ac:dyDescent="0.2">
      <c r="R18887" s="334">
        <v>45775</v>
      </c>
      <c r="S18887" s="319" t="s">
        <v>351</v>
      </c>
    </row>
    <row r="18888" spans="18:19" x14ac:dyDescent="0.2">
      <c r="R18888" s="334">
        <v>45776</v>
      </c>
      <c r="S18888" s="319" t="s">
        <v>351</v>
      </c>
    </row>
    <row r="18889" spans="18:19" x14ac:dyDescent="0.2">
      <c r="R18889" s="334">
        <v>45777</v>
      </c>
      <c r="S18889" s="319" t="s">
        <v>351</v>
      </c>
    </row>
    <row r="18890" spans="18:19" x14ac:dyDescent="0.2">
      <c r="R18890" s="334">
        <v>45778</v>
      </c>
      <c r="S18890" s="319" t="s">
        <v>351</v>
      </c>
    </row>
    <row r="18891" spans="18:19" x14ac:dyDescent="0.2">
      <c r="R18891" s="334">
        <v>45779</v>
      </c>
      <c r="S18891" s="319" t="s">
        <v>351</v>
      </c>
    </row>
    <row r="18892" spans="18:19" x14ac:dyDescent="0.2">
      <c r="R18892" s="334">
        <v>45780</v>
      </c>
      <c r="S18892" s="319" t="s">
        <v>351</v>
      </c>
    </row>
    <row r="18893" spans="18:19" x14ac:dyDescent="0.2">
      <c r="R18893" s="334">
        <v>45782</v>
      </c>
      <c r="S18893" s="319" t="s">
        <v>351</v>
      </c>
    </row>
    <row r="18894" spans="18:19" x14ac:dyDescent="0.2">
      <c r="R18894" s="334">
        <v>45783</v>
      </c>
      <c r="S18894" s="319" t="s">
        <v>351</v>
      </c>
    </row>
    <row r="18895" spans="18:19" x14ac:dyDescent="0.2">
      <c r="R18895" s="334">
        <v>45784</v>
      </c>
      <c r="S18895" s="319" t="s">
        <v>351</v>
      </c>
    </row>
    <row r="18896" spans="18:19" x14ac:dyDescent="0.2">
      <c r="R18896" s="334">
        <v>45786</v>
      </c>
      <c r="S18896" s="319" t="s">
        <v>351</v>
      </c>
    </row>
    <row r="18897" spans="18:19" x14ac:dyDescent="0.2">
      <c r="R18897" s="334">
        <v>45787</v>
      </c>
      <c r="S18897" s="319" t="s">
        <v>351</v>
      </c>
    </row>
    <row r="18898" spans="18:19" x14ac:dyDescent="0.2">
      <c r="R18898" s="334">
        <v>45788</v>
      </c>
      <c r="S18898" s="319" t="s">
        <v>351</v>
      </c>
    </row>
    <row r="18899" spans="18:19" x14ac:dyDescent="0.2">
      <c r="R18899" s="334">
        <v>45789</v>
      </c>
      <c r="S18899" s="319" t="s">
        <v>351</v>
      </c>
    </row>
    <row r="18900" spans="18:19" x14ac:dyDescent="0.2">
      <c r="R18900" s="334">
        <v>45801</v>
      </c>
      <c r="S18900" s="319" t="s">
        <v>351</v>
      </c>
    </row>
    <row r="18901" spans="18:19" x14ac:dyDescent="0.2">
      <c r="R18901" s="334">
        <v>45802</v>
      </c>
      <c r="S18901" s="319" t="s">
        <v>351</v>
      </c>
    </row>
    <row r="18902" spans="18:19" x14ac:dyDescent="0.2">
      <c r="R18902" s="334">
        <v>45804</v>
      </c>
      <c r="S18902" s="319" t="s">
        <v>351</v>
      </c>
    </row>
    <row r="18903" spans="18:19" x14ac:dyDescent="0.2">
      <c r="R18903" s="334">
        <v>45805</v>
      </c>
      <c r="S18903" s="319" t="s">
        <v>351</v>
      </c>
    </row>
    <row r="18904" spans="18:19" x14ac:dyDescent="0.2">
      <c r="R18904" s="334">
        <v>45806</v>
      </c>
      <c r="S18904" s="319" t="s">
        <v>351</v>
      </c>
    </row>
    <row r="18905" spans="18:19" x14ac:dyDescent="0.2">
      <c r="R18905" s="334">
        <v>45807</v>
      </c>
      <c r="S18905" s="319" t="s">
        <v>351</v>
      </c>
    </row>
    <row r="18906" spans="18:19" x14ac:dyDescent="0.2">
      <c r="R18906" s="334">
        <v>45808</v>
      </c>
      <c r="S18906" s="319" t="s">
        <v>351</v>
      </c>
    </row>
    <row r="18907" spans="18:19" x14ac:dyDescent="0.2">
      <c r="R18907" s="334">
        <v>45809</v>
      </c>
      <c r="S18907" s="319" t="s">
        <v>351</v>
      </c>
    </row>
    <row r="18908" spans="18:19" x14ac:dyDescent="0.2">
      <c r="R18908" s="334">
        <v>45810</v>
      </c>
      <c r="S18908" s="319" t="s">
        <v>351</v>
      </c>
    </row>
    <row r="18909" spans="18:19" x14ac:dyDescent="0.2">
      <c r="R18909" s="334">
        <v>45812</v>
      </c>
      <c r="S18909" s="319" t="s">
        <v>351</v>
      </c>
    </row>
    <row r="18910" spans="18:19" x14ac:dyDescent="0.2">
      <c r="R18910" s="334">
        <v>45813</v>
      </c>
      <c r="S18910" s="319" t="s">
        <v>351</v>
      </c>
    </row>
    <row r="18911" spans="18:19" x14ac:dyDescent="0.2">
      <c r="R18911" s="334">
        <v>45814</v>
      </c>
      <c r="S18911" s="319" t="s">
        <v>351</v>
      </c>
    </row>
    <row r="18912" spans="18:19" x14ac:dyDescent="0.2">
      <c r="R18912" s="334">
        <v>45815</v>
      </c>
      <c r="S18912" s="319" t="s">
        <v>351</v>
      </c>
    </row>
    <row r="18913" spans="18:19" x14ac:dyDescent="0.2">
      <c r="R18913" s="334">
        <v>45816</v>
      </c>
      <c r="S18913" s="319" t="s">
        <v>351</v>
      </c>
    </row>
    <row r="18914" spans="18:19" x14ac:dyDescent="0.2">
      <c r="R18914" s="334">
        <v>45817</v>
      </c>
      <c r="S18914" s="319" t="s">
        <v>351</v>
      </c>
    </row>
    <row r="18915" spans="18:19" x14ac:dyDescent="0.2">
      <c r="R18915" s="334">
        <v>45819</v>
      </c>
      <c r="S18915" s="319" t="s">
        <v>351</v>
      </c>
    </row>
    <row r="18916" spans="18:19" x14ac:dyDescent="0.2">
      <c r="R18916" s="334">
        <v>45820</v>
      </c>
      <c r="S18916" s="319" t="s">
        <v>351</v>
      </c>
    </row>
    <row r="18917" spans="18:19" x14ac:dyDescent="0.2">
      <c r="R18917" s="334">
        <v>45821</v>
      </c>
      <c r="S18917" s="319" t="s">
        <v>351</v>
      </c>
    </row>
    <row r="18918" spans="18:19" x14ac:dyDescent="0.2">
      <c r="R18918" s="334">
        <v>45822</v>
      </c>
      <c r="S18918" s="319" t="s">
        <v>351</v>
      </c>
    </row>
    <row r="18919" spans="18:19" x14ac:dyDescent="0.2">
      <c r="R18919" s="334">
        <v>45826</v>
      </c>
      <c r="S18919" s="319" t="s">
        <v>351</v>
      </c>
    </row>
    <row r="18920" spans="18:19" x14ac:dyDescent="0.2">
      <c r="R18920" s="334">
        <v>45827</v>
      </c>
      <c r="S18920" s="319" t="s">
        <v>351</v>
      </c>
    </row>
    <row r="18921" spans="18:19" x14ac:dyDescent="0.2">
      <c r="R18921" s="334">
        <v>45828</v>
      </c>
      <c r="S18921" s="319" t="s">
        <v>351</v>
      </c>
    </row>
    <row r="18922" spans="18:19" x14ac:dyDescent="0.2">
      <c r="R18922" s="334">
        <v>45830</v>
      </c>
      <c r="S18922" s="319" t="s">
        <v>351</v>
      </c>
    </row>
    <row r="18923" spans="18:19" x14ac:dyDescent="0.2">
      <c r="R18923" s="334">
        <v>45831</v>
      </c>
      <c r="S18923" s="319" t="s">
        <v>351</v>
      </c>
    </row>
    <row r="18924" spans="18:19" x14ac:dyDescent="0.2">
      <c r="R18924" s="334">
        <v>45832</v>
      </c>
      <c r="S18924" s="319" t="s">
        <v>351</v>
      </c>
    </row>
    <row r="18925" spans="18:19" x14ac:dyDescent="0.2">
      <c r="R18925" s="334">
        <v>45833</v>
      </c>
      <c r="S18925" s="319" t="s">
        <v>351</v>
      </c>
    </row>
    <row r="18926" spans="18:19" x14ac:dyDescent="0.2">
      <c r="R18926" s="334">
        <v>45835</v>
      </c>
      <c r="S18926" s="319" t="s">
        <v>351</v>
      </c>
    </row>
    <row r="18927" spans="18:19" x14ac:dyDescent="0.2">
      <c r="R18927" s="334">
        <v>45836</v>
      </c>
      <c r="S18927" s="319" t="s">
        <v>351</v>
      </c>
    </row>
    <row r="18928" spans="18:19" x14ac:dyDescent="0.2">
      <c r="R18928" s="334">
        <v>45837</v>
      </c>
      <c r="S18928" s="319" t="s">
        <v>351</v>
      </c>
    </row>
    <row r="18929" spans="18:19" x14ac:dyDescent="0.2">
      <c r="R18929" s="334">
        <v>45838</v>
      </c>
      <c r="S18929" s="319" t="s">
        <v>351</v>
      </c>
    </row>
    <row r="18930" spans="18:19" x14ac:dyDescent="0.2">
      <c r="R18930" s="334">
        <v>45839</v>
      </c>
      <c r="S18930" s="319" t="s">
        <v>351</v>
      </c>
    </row>
    <row r="18931" spans="18:19" x14ac:dyDescent="0.2">
      <c r="R18931" s="334">
        <v>45840</v>
      </c>
      <c r="S18931" s="319" t="s">
        <v>351</v>
      </c>
    </row>
    <row r="18932" spans="18:19" x14ac:dyDescent="0.2">
      <c r="R18932" s="334">
        <v>45841</v>
      </c>
      <c r="S18932" s="319" t="s">
        <v>351</v>
      </c>
    </row>
    <row r="18933" spans="18:19" x14ac:dyDescent="0.2">
      <c r="R18933" s="334">
        <v>45843</v>
      </c>
      <c r="S18933" s="319" t="s">
        <v>351</v>
      </c>
    </row>
    <row r="18934" spans="18:19" x14ac:dyDescent="0.2">
      <c r="R18934" s="334">
        <v>45844</v>
      </c>
      <c r="S18934" s="319" t="s">
        <v>351</v>
      </c>
    </row>
    <row r="18935" spans="18:19" x14ac:dyDescent="0.2">
      <c r="R18935" s="334">
        <v>45845</v>
      </c>
      <c r="S18935" s="319" t="s">
        <v>351</v>
      </c>
    </row>
    <row r="18936" spans="18:19" x14ac:dyDescent="0.2">
      <c r="R18936" s="334">
        <v>45846</v>
      </c>
      <c r="S18936" s="319" t="s">
        <v>351</v>
      </c>
    </row>
    <row r="18937" spans="18:19" x14ac:dyDescent="0.2">
      <c r="R18937" s="334">
        <v>45848</v>
      </c>
      <c r="S18937" s="319" t="s">
        <v>351</v>
      </c>
    </row>
    <row r="18938" spans="18:19" x14ac:dyDescent="0.2">
      <c r="R18938" s="334">
        <v>45849</v>
      </c>
      <c r="S18938" s="319" t="s">
        <v>351</v>
      </c>
    </row>
    <row r="18939" spans="18:19" x14ac:dyDescent="0.2">
      <c r="R18939" s="334">
        <v>45850</v>
      </c>
      <c r="S18939" s="319" t="s">
        <v>351</v>
      </c>
    </row>
    <row r="18940" spans="18:19" x14ac:dyDescent="0.2">
      <c r="R18940" s="334">
        <v>45851</v>
      </c>
      <c r="S18940" s="319" t="s">
        <v>351</v>
      </c>
    </row>
    <row r="18941" spans="18:19" x14ac:dyDescent="0.2">
      <c r="R18941" s="334">
        <v>45853</v>
      </c>
      <c r="S18941" s="319" t="s">
        <v>351</v>
      </c>
    </row>
    <row r="18942" spans="18:19" x14ac:dyDescent="0.2">
      <c r="R18942" s="334">
        <v>45854</v>
      </c>
      <c r="S18942" s="319" t="s">
        <v>351</v>
      </c>
    </row>
    <row r="18943" spans="18:19" x14ac:dyDescent="0.2">
      <c r="R18943" s="334">
        <v>45855</v>
      </c>
      <c r="S18943" s="319" t="s">
        <v>351</v>
      </c>
    </row>
    <row r="18944" spans="18:19" x14ac:dyDescent="0.2">
      <c r="R18944" s="334">
        <v>45856</v>
      </c>
      <c r="S18944" s="319" t="s">
        <v>351</v>
      </c>
    </row>
    <row r="18945" spans="18:19" x14ac:dyDescent="0.2">
      <c r="R18945" s="334">
        <v>45858</v>
      </c>
      <c r="S18945" s="319" t="s">
        <v>351</v>
      </c>
    </row>
    <row r="18946" spans="18:19" x14ac:dyDescent="0.2">
      <c r="R18946" s="334">
        <v>45859</v>
      </c>
      <c r="S18946" s="319" t="s">
        <v>351</v>
      </c>
    </row>
    <row r="18947" spans="18:19" x14ac:dyDescent="0.2">
      <c r="R18947" s="334">
        <v>45860</v>
      </c>
      <c r="S18947" s="319" t="s">
        <v>351</v>
      </c>
    </row>
    <row r="18948" spans="18:19" x14ac:dyDescent="0.2">
      <c r="R18948" s="334">
        <v>45861</v>
      </c>
      <c r="S18948" s="319" t="s">
        <v>351</v>
      </c>
    </row>
    <row r="18949" spans="18:19" x14ac:dyDescent="0.2">
      <c r="R18949" s="334">
        <v>45862</v>
      </c>
      <c r="S18949" s="319" t="s">
        <v>351</v>
      </c>
    </row>
    <row r="18950" spans="18:19" x14ac:dyDescent="0.2">
      <c r="R18950" s="334">
        <v>45863</v>
      </c>
      <c r="S18950" s="319" t="s">
        <v>351</v>
      </c>
    </row>
    <row r="18951" spans="18:19" x14ac:dyDescent="0.2">
      <c r="R18951" s="334">
        <v>45864</v>
      </c>
      <c r="S18951" s="319" t="s">
        <v>351</v>
      </c>
    </row>
    <row r="18952" spans="18:19" x14ac:dyDescent="0.2">
      <c r="R18952" s="334">
        <v>45865</v>
      </c>
      <c r="S18952" s="319" t="s">
        <v>351</v>
      </c>
    </row>
    <row r="18953" spans="18:19" x14ac:dyDescent="0.2">
      <c r="R18953" s="334">
        <v>45866</v>
      </c>
      <c r="S18953" s="319" t="s">
        <v>351</v>
      </c>
    </row>
    <row r="18954" spans="18:19" x14ac:dyDescent="0.2">
      <c r="R18954" s="334">
        <v>45867</v>
      </c>
      <c r="S18954" s="319" t="s">
        <v>351</v>
      </c>
    </row>
    <row r="18955" spans="18:19" x14ac:dyDescent="0.2">
      <c r="R18955" s="334">
        <v>45868</v>
      </c>
      <c r="S18955" s="319" t="s">
        <v>351</v>
      </c>
    </row>
    <row r="18956" spans="18:19" x14ac:dyDescent="0.2">
      <c r="R18956" s="334">
        <v>45869</v>
      </c>
      <c r="S18956" s="319" t="s">
        <v>351</v>
      </c>
    </row>
    <row r="18957" spans="18:19" x14ac:dyDescent="0.2">
      <c r="R18957" s="334">
        <v>45870</v>
      </c>
      <c r="S18957" s="319" t="s">
        <v>351</v>
      </c>
    </row>
    <row r="18958" spans="18:19" x14ac:dyDescent="0.2">
      <c r="R18958" s="334">
        <v>45871</v>
      </c>
      <c r="S18958" s="319" t="s">
        <v>351</v>
      </c>
    </row>
    <row r="18959" spans="18:19" x14ac:dyDescent="0.2">
      <c r="R18959" s="334">
        <v>45872</v>
      </c>
      <c r="S18959" s="319" t="s">
        <v>351</v>
      </c>
    </row>
    <row r="18960" spans="18:19" x14ac:dyDescent="0.2">
      <c r="R18960" s="334">
        <v>45873</v>
      </c>
      <c r="S18960" s="319" t="s">
        <v>351</v>
      </c>
    </row>
    <row r="18961" spans="18:19" x14ac:dyDescent="0.2">
      <c r="R18961" s="334">
        <v>45874</v>
      </c>
      <c r="S18961" s="319" t="s">
        <v>351</v>
      </c>
    </row>
    <row r="18962" spans="18:19" x14ac:dyDescent="0.2">
      <c r="R18962" s="334">
        <v>45875</v>
      </c>
      <c r="S18962" s="319" t="s">
        <v>351</v>
      </c>
    </row>
    <row r="18963" spans="18:19" x14ac:dyDescent="0.2">
      <c r="R18963" s="334">
        <v>45876</v>
      </c>
      <c r="S18963" s="319" t="s">
        <v>351</v>
      </c>
    </row>
    <row r="18964" spans="18:19" x14ac:dyDescent="0.2">
      <c r="R18964" s="334">
        <v>45877</v>
      </c>
      <c r="S18964" s="319" t="s">
        <v>351</v>
      </c>
    </row>
    <row r="18965" spans="18:19" x14ac:dyDescent="0.2">
      <c r="R18965" s="334">
        <v>45879</v>
      </c>
      <c r="S18965" s="319" t="s">
        <v>351</v>
      </c>
    </row>
    <row r="18966" spans="18:19" x14ac:dyDescent="0.2">
      <c r="R18966" s="334">
        <v>45880</v>
      </c>
      <c r="S18966" s="319" t="s">
        <v>351</v>
      </c>
    </row>
    <row r="18967" spans="18:19" x14ac:dyDescent="0.2">
      <c r="R18967" s="334">
        <v>45881</v>
      </c>
      <c r="S18967" s="319" t="s">
        <v>351</v>
      </c>
    </row>
    <row r="18968" spans="18:19" x14ac:dyDescent="0.2">
      <c r="R18968" s="334">
        <v>45882</v>
      </c>
      <c r="S18968" s="319" t="s">
        <v>351</v>
      </c>
    </row>
    <row r="18969" spans="18:19" x14ac:dyDescent="0.2">
      <c r="R18969" s="334">
        <v>45883</v>
      </c>
      <c r="S18969" s="319" t="s">
        <v>351</v>
      </c>
    </row>
    <row r="18970" spans="18:19" x14ac:dyDescent="0.2">
      <c r="R18970" s="334">
        <v>45884</v>
      </c>
      <c r="S18970" s="319" t="s">
        <v>351</v>
      </c>
    </row>
    <row r="18971" spans="18:19" x14ac:dyDescent="0.2">
      <c r="R18971" s="334">
        <v>45885</v>
      </c>
      <c r="S18971" s="319" t="s">
        <v>351</v>
      </c>
    </row>
    <row r="18972" spans="18:19" x14ac:dyDescent="0.2">
      <c r="R18972" s="334">
        <v>45886</v>
      </c>
      <c r="S18972" s="319" t="s">
        <v>351</v>
      </c>
    </row>
    <row r="18973" spans="18:19" x14ac:dyDescent="0.2">
      <c r="R18973" s="334">
        <v>45887</v>
      </c>
      <c r="S18973" s="319" t="s">
        <v>351</v>
      </c>
    </row>
    <row r="18974" spans="18:19" x14ac:dyDescent="0.2">
      <c r="R18974" s="334">
        <v>45888</v>
      </c>
      <c r="S18974" s="319" t="s">
        <v>351</v>
      </c>
    </row>
    <row r="18975" spans="18:19" x14ac:dyDescent="0.2">
      <c r="R18975" s="334">
        <v>45889</v>
      </c>
      <c r="S18975" s="319" t="s">
        <v>351</v>
      </c>
    </row>
    <row r="18976" spans="18:19" x14ac:dyDescent="0.2">
      <c r="R18976" s="334">
        <v>45890</v>
      </c>
      <c r="S18976" s="319" t="s">
        <v>351</v>
      </c>
    </row>
    <row r="18977" spans="18:19" x14ac:dyDescent="0.2">
      <c r="R18977" s="334">
        <v>45891</v>
      </c>
      <c r="S18977" s="319" t="s">
        <v>351</v>
      </c>
    </row>
    <row r="18978" spans="18:19" x14ac:dyDescent="0.2">
      <c r="R18978" s="334">
        <v>45893</v>
      </c>
      <c r="S18978" s="319" t="s">
        <v>351</v>
      </c>
    </row>
    <row r="18979" spans="18:19" x14ac:dyDescent="0.2">
      <c r="R18979" s="334">
        <v>45894</v>
      </c>
      <c r="S18979" s="319" t="s">
        <v>351</v>
      </c>
    </row>
    <row r="18980" spans="18:19" x14ac:dyDescent="0.2">
      <c r="R18980" s="334">
        <v>45895</v>
      </c>
      <c r="S18980" s="319" t="s">
        <v>351</v>
      </c>
    </row>
    <row r="18981" spans="18:19" x14ac:dyDescent="0.2">
      <c r="R18981" s="334">
        <v>45896</v>
      </c>
      <c r="S18981" s="319" t="s">
        <v>351</v>
      </c>
    </row>
    <row r="18982" spans="18:19" x14ac:dyDescent="0.2">
      <c r="R18982" s="334">
        <v>45897</v>
      </c>
      <c r="S18982" s="319" t="s">
        <v>351</v>
      </c>
    </row>
    <row r="18983" spans="18:19" x14ac:dyDescent="0.2">
      <c r="R18983" s="334">
        <v>45898</v>
      </c>
      <c r="S18983" s="319" t="s">
        <v>351</v>
      </c>
    </row>
    <row r="18984" spans="18:19" x14ac:dyDescent="0.2">
      <c r="R18984" s="334">
        <v>45899</v>
      </c>
      <c r="S18984" s="319" t="s">
        <v>351</v>
      </c>
    </row>
    <row r="18985" spans="18:19" x14ac:dyDescent="0.2">
      <c r="R18985" s="334">
        <v>45999</v>
      </c>
      <c r="S18985" s="319" t="s">
        <v>351</v>
      </c>
    </row>
    <row r="18986" spans="18:19" x14ac:dyDescent="0.2">
      <c r="R18986" s="334">
        <v>46001</v>
      </c>
      <c r="S18986" s="319" t="s">
        <v>351</v>
      </c>
    </row>
    <row r="18987" spans="18:19" x14ac:dyDescent="0.2">
      <c r="R18987" s="334">
        <v>46011</v>
      </c>
      <c r="S18987" s="319" t="s">
        <v>351</v>
      </c>
    </row>
    <row r="18988" spans="18:19" x14ac:dyDescent="0.2">
      <c r="R18988" s="334">
        <v>46012</v>
      </c>
      <c r="S18988" s="319" t="s">
        <v>351</v>
      </c>
    </row>
    <row r="18989" spans="18:19" x14ac:dyDescent="0.2">
      <c r="R18989" s="334">
        <v>46013</v>
      </c>
      <c r="S18989" s="319" t="s">
        <v>351</v>
      </c>
    </row>
    <row r="18990" spans="18:19" x14ac:dyDescent="0.2">
      <c r="R18990" s="334">
        <v>46014</v>
      </c>
      <c r="S18990" s="319" t="s">
        <v>351</v>
      </c>
    </row>
    <row r="18991" spans="18:19" x14ac:dyDescent="0.2">
      <c r="R18991" s="334">
        <v>46015</v>
      </c>
      <c r="S18991" s="319" t="s">
        <v>351</v>
      </c>
    </row>
    <row r="18992" spans="18:19" x14ac:dyDescent="0.2">
      <c r="R18992" s="334">
        <v>46016</v>
      </c>
      <c r="S18992" s="319" t="s">
        <v>351</v>
      </c>
    </row>
    <row r="18993" spans="18:19" x14ac:dyDescent="0.2">
      <c r="R18993" s="334">
        <v>46017</v>
      </c>
      <c r="S18993" s="319" t="s">
        <v>351</v>
      </c>
    </row>
    <row r="18994" spans="18:19" x14ac:dyDescent="0.2">
      <c r="R18994" s="334">
        <v>46018</v>
      </c>
      <c r="S18994" s="319" t="s">
        <v>351</v>
      </c>
    </row>
    <row r="18995" spans="18:19" x14ac:dyDescent="0.2">
      <c r="R18995" s="334">
        <v>46030</v>
      </c>
      <c r="S18995" s="319" t="s">
        <v>351</v>
      </c>
    </row>
    <row r="18996" spans="18:19" x14ac:dyDescent="0.2">
      <c r="R18996" s="334">
        <v>46031</v>
      </c>
      <c r="S18996" s="319" t="s">
        <v>351</v>
      </c>
    </row>
    <row r="18997" spans="18:19" x14ac:dyDescent="0.2">
      <c r="R18997" s="334">
        <v>46032</v>
      </c>
      <c r="S18997" s="319" t="s">
        <v>351</v>
      </c>
    </row>
    <row r="18998" spans="18:19" x14ac:dyDescent="0.2">
      <c r="R18998" s="334">
        <v>46033</v>
      </c>
      <c r="S18998" s="319" t="s">
        <v>351</v>
      </c>
    </row>
    <row r="18999" spans="18:19" x14ac:dyDescent="0.2">
      <c r="R18999" s="334">
        <v>46034</v>
      </c>
      <c r="S18999" s="319" t="s">
        <v>351</v>
      </c>
    </row>
    <row r="19000" spans="18:19" x14ac:dyDescent="0.2">
      <c r="R19000" s="334">
        <v>46035</v>
      </c>
      <c r="S19000" s="319" t="s">
        <v>351</v>
      </c>
    </row>
    <row r="19001" spans="18:19" x14ac:dyDescent="0.2">
      <c r="R19001" s="334">
        <v>46036</v>
      </c>
      <c r="S19001" s="319" t="s">
        <v>351</v>
      </c>
    </row>
    <row r="19002" spans="18:19" x14ac:dyDescent="0.2">
      <c r="R19002" s="334">
        <v>46037</v>
      </c>
      <c r="S19002" s="319" t="s">
        <v>351</v>
      </c>
    </row>
    <row r="19003" spans="18:19" x14ac:dyDescent="0.2">
      <c r="R19003" s="334">
        <v>46038</v>
      </c>
      <c r="S19003" s="319" t="s">
        <v>351</v>
      </c>
    </row>
    <row r="19004" spans="18:19" x14ac:dyDescent="0.2">
      <c r="R19004" s="334">
        <v>46039</v>
      </c>
      <c r="S19004" s="319" t="s">
        <v>351</v>
      </c>
    </row>
    <row r="19005" spans="18:19" x14ac:dyDescent="0.2">
      <c r="R19005" s="334">
        <v>46040</v>
      </c>
      <c r="S19005" s="319" t="s">
        <v>351</v>
      </c>
    </row>
    <row r="19006" spans="18:19" x14ac:dyDescent="0.2">
      <c r="R19006" s="334">
        <v>46041</v>
      </c>
      <c r="S19006" s="319" t="s">
        <v>351</v>
      </c>
    </row>
    <row r="19007" spans="18:19" x14ac:dyDescent="0.2">
      <c r="R19007" s="334">
        <v>46044</v>
      </c>
      <c r="S19007" s="319" t="s">
        <v>351</v>
      </c>
    </row>
    <row r="19008" spans="18:19" x14ac:dyDescent="0.2">
      <c r="R19008" s="334">
        <v>46045</v>
      </c>
      <c r="S19008" s="319" t="s">
        <v>351</v>
      </c>
    </row>
    <row r="19009" spans="18:19" x14ac:dyDescent="0.2">
      <c r="R19009" s="334">
        <v>46047</v>
      </c>
      <c r="S19009" s="319" t="s">
        <v>351</v>
      </c>
    </row>
    <row r="19010" spans="18:19" x14ac:dyDescent="0.2">
      <c r="R19010" s="334">
        <v>46048</v>
      </c>
      <c r="S19010" s="319" t="s">
        <v>351</v>
      </c>
    </row>
    <row r="19011" spans="18:19" x14ac:dyDescent="0.2">
      <c r="R19011" s="334">
        <v>46049</v>
      </c>
      <c r="S19011" s="319" t="s">
        <v>351</v>
      </c>
    </row>
    <row r="19012" spans="18:19" x14ac:dyDescent="0.2">
      <c r="R19012" s="334">
        <v>46050</v>
      </c>
      <c r="S19012" s="319" t="s">
        <v>351</v>
      </c>
    </row>
    <row r="19013" spans="18:19" x14ac:dyDescent="0.2">
      <c r="R19013" s="334">
        <v>46051</v>
      </c>
      <c r="S19013" s="319" t="s">
        <v>351</v>
      </c>
    </row>
    <row r="19014" spans="18:19" x14ac:dyDescent="0.2">
      <c r="R19014" s="334">
        <v>46052</v>
      </c>
      <c r="S19014" s="319" t="s">
        <v>351</v>
      </c>
    </row>
    <row r="19015" spans="18:19" x14ac:dyDescent="0.2">
      <c r="R19015" s="334">
        <v>46055</v>
      </c>
      <c r="S19015" s="319" t="s">
        <v>351</v>
      </c>
    </row>
    <row r="19016" spans="18:19" x14ac:dyDescent="0.2">
      <c r="R19016" s="334">
        <v>46056</v>
      </c>
      <c r="S19016" s="319" t="s">
        <v>351</v>
      </c>
    </row>
    <row r="19017" spans="18:19" x14ac:dyDescent="0.2">
      <c r="R19017" s="334">
        <v>46057</v>
      </c>
      <c r="S19017" s="319" t="s">
        <v>351</v>
      </c>
    </row>
    <row r="19018" spans="18:19" x14ac:dyDescent="0.2">
      <c r="R19018" s="334">
        <v>46058</v>
      </c>
      <c r="S19018" s="319" t="s">
        <v>351</v>
      </c>
    </row>
    <row r="19019" spans="18:19" x14ac:dyDescent="0.2">
      <c r="R19019" s="334">
        <v>46060</v>
      </c>
      <c r="S19019" s="319" t="s">
        <v>351</v>
      </c>
    </row>
    <row r="19020" spans="18:19" x14ac:dyDescent="0.2">
      <c r="R19020" s="334">
        <v>46061</v>
      </c>
      <c r="S19020" s="319" t="s">
        <v>351</v>
      </c>
    </row>
    <row r="19021" spans="18:19" x14ac:dyDescent="0.2">
      <c r="R19021" s="334">
        <v>46062</v>
      </c>
      <c r="S19021" s="319" t="s">
        <v>351</v>
      </c>
    </row>
    <row r="19022" spans="18:19" x14ac:dyDescent="0.2">
      <c r="R19022" s="334">
        <v>46063</v>
      </c>
      <c r="S19022" s="319" t="s">
        <v>351</v>
      </c>
    </row>
    <row r="19023" spans="18:19" x14ac:dyDescent="0.2">
      <c r="R19023" s="334">
        <v>46064</v>
      </c>
      <c r="S19023" s="319" t="s">
        <v>351</v>
      </c>
    </row>
    <row r="19024" spans="18:19" x14ac:dyDescent="0.2">
      <c r="R19024" s="334">
        <v>46065</v>
      </c>
      <c r="S19024" s="319" t="s">
        <v>351</v>
      </c>
    </row>
    <row r="19025" spans="18:19" x14ac:dyDescent="0.2">
      <c r="R19025" s="334">
        <v>46067</v>
      </c>
      <c r="S19025" s="319" t="s">
        <v>351</v>
      </c>
    </row>
    <row r="19026" spans="18:19" x14ac:dyDescent="0.2">
      <c r="R19026" s="334">
        <v>46068</v>
      </c>
      <c r="S19026" s="319" t="s">
        <v>351</v>
      </c>
    </row>
    <row r="19027" spans="18:19" x14ac:dyDescent="0.2">
      <c r="R19027" s="334">
        <v>46069</v>
      </c>
      <c r="S19027" s="319" t="s">
        <v>351</v>
      </c>
    </row>
    <row r="19028" spans="18:19" x14ac:dyDescent="0.2">
      <c r="R19028" s="334">
        <v>46070</v>
      </c>
      <c r="S19028" s="319" t="s">
        <v>351</v>
      </c>
    </row>
    <row r="19029" spans="18:19" x14ac:dyDescent="0.2">
      <c r="R19029" s="334">
        <v>46071</v>
      </c>
      <c r="S19029" s="319" t="s">
        <v>351</v>
      </c>
    </row>
    <row r="19030" spans="18:19" x14ac:dyDescent="0.2">
      <c r="R19030" s="334">
        <v>46072</v>
      </c>
      <c r="S19030" s="319" t="s">
        <v>351</v>
      </c>
    </row>
    <row r="19031" spans="18:19" x14ac:dyDescent="0.2">
      <c r="R19031" s="334">
        <v>46074</v>
      </c>
      <c r="S19031" s="319" t="s">
        <v>351</v>
      </c>
    </row>
    <row r="19032" spans="18:19" x14ac:dyDescent="0.2">
      <c r="R19032" s="334">
        <v>46075</v>
      </c>
      <c r="S19032" s="319" t="s">
        <v>351</v>
      </c>
    </row>
    <row r="19033" spans="18:19" x14ac:dyDescent="0.2">
      <c r="R19033" s="334">
        <v>46076</v>
      </c>
      <c r="S19033" s="319" t="s">
        <v>351</v>
      </c>
    </row>
    <row r="19034" spans="18:19" x14ac:dyDescent="0.2">
      <c r="R19034" s="334">
        <v>46077</v>
      </c>
      <c r="S19034" s="319" t="s">
        <v>351</v>
      </c>
    </row>
    <row r="19035" spans="18:19" x14ac:dyDescent="0.2">
      <c r="R19035" s="334">
        <v>46082</v>
      </c>
      <c r="S19035" s="319" t="s">
        <v>351</v>
      </c>
    </row>
    <row r="19036" spans="18:19" x14ac:dyDescent="0.2">
      <c r="R19036" s="334">
        <v>46085</v>
      </c>
      <c r="S19036" s="319" t="s">
        <v>351</v>
      </c>
    </row>
    <row r="19037" spans="18:19" x14ac:dyDescent="0.2">
      <c r="R19037" s="334">
        <v>46102</v>
      </c>
      <c r="S19037" s="319" t="s">
        <v>351</v>
      </c>
    </row>
    <row r="19038" spans="18:19" x14ac:dyDescent="0.2">
      <c r="R19038" s="334">
        <v>46103</v>
      </c>
      <c r="S19038" s="319" t="s">
        <v>351</v>
      </c>
    </row>
    <row r="19039" spans="18:19" x14ac:dyDescent="0.2">
      <c r="R19039" s="334">
        <v>46104</v>
      </c>
      <c r="S19039" s="319" t="s">
        <v>351</v>
      </c>
    </row>
    <row r="19040" spans="18:19" x14ac:dyDescent="0.2">
      <c r="R19040" s="334">
        <v>46105</v>
      </c>
      <c r="S19040" s="319" t="s">
        <v>351</v>
      </c>
    </row>
    <row r="19041" spans="18:19" x14ac:dyDescent="0.2">
      <c r="R19041" s="334">
        <v>46106</v>
      </c>
      <c r="S19041" s="319" t="s">
        <v>351</v>
      </c>
    </row>
    <row r="19042" spans="18:19" x14ac:dyDescent="0.2">
      <c r="R19042" s="334">
        <v>46107</v>
      </c>
      <c r="S19042" s="319" t="s">
        <v>351</v>
      </c>
    </row>
    <row r="19043" spans="18:19" x14ac:dyDescent="0.2">
      <c r="R19043" s="334">
        <v>46110</v>
      </c>
      <c r="S19043" s="319" t="s">
        <v>351</v>
      </c>
    </row>
    <row r="19044" spans="18:19" x14ac:dyDescent="0.2">
      <c r="R19044" s="334">
        <v>46111</v>
      </c>
      <c r="S19044" s="319" t="s">
        <v>351</v>
      </c>
    </row>
    <row r="19045" spans="18:19" x14ac:dyDescent="0.2">
      <c r="R19045" s="334">
        <v>46112</v>
      </c>
      <c r="S19045" s="319" t="s">
        <v>351</v>
      </c>
    </row>
    <row r="19046" spans="18:19" x14ac:dyDescent="0.2">
      <c r="R19046" s="334">
        <v>46113</v>
      </c>
      <c r="S19046" s="319" t="s">
        <v>351</v>
      </c>
    </row>
    <row r="19047" spans="18:19" x14ac:dyDescent="0.2">
      <c r="R19047" s="334">
        <v>46115</v>
      </c>
      <c r="S19047" s="319" t="s">
        <v>351</v>
      </c>
    </row>
    <row r="19048" spans="18:19" x14ac:dyDescent="0.2">
      <c r="R19048" s="334">
        <v>46117</v>
      </c>
      <c r="S19048" s="319" t="s">
        <v>351</v>
      </c>
    </row>
    <row r="19049" spans="18:19" x14ac:dyDescent="0.2">
      <c r="R19049" s="334">
        <v>46118</v>
      </c>
      <c r="S19049" s="319" t="s">
        <v>351</v>
      </c>
    </row>
    <row r="19050" spans="18:19" x14ac:dyDescent="0.2">
      <c r="R19050" s="334">
        <v>46120</v>
      </c>
      <c r="S19050" s="319" t="s">
        <v>351</v>
      </c>
    </row>
    <row r="19051" spans="18:19" x14ac:dyDescent="0.2">
      <c r="R19051" s="334">
        <v>46121</v>
      </c>
      <c r="S19051" s="319" t="s">
        <v>351</v>
      </c>
    </row>
    <row r="19052" spans="18:19" x14ac:dyDescent="0.2">
      <c r="R19052" s="334">
        <v>46122</v>
      </c>
      <c r="S19052" s="319" t="s">
        <v>351</v>
      </c>
    </row>
    <row r="19053" spans="18:19" x14ac:dyDescent="0.2">
      <c r="R19053" s="334">
        <v>46123</v>
      </c>
      <c r="S19053" s="319" t="s">
        <v>351</v>
      </c>
    </row>
    <row r="19054" spans="18:19" x14ac:dyDescent="0.2">
      <c r="R19054" s="334">
        <v>46124</v>
      </c>
      <c r="S19054" s="319" t="s">
        <v>351</v>
      </c>
    </row>
    <row r="19055" spans="18:19" x14ac:dyDescent="0.2">
      <c r="R19055" s="334">
        <v>46125</v>
      </c>
      <c r="S19055" s="319" t="s">
        <v>351</v>
      </c>
    </row>
    <row r="19056" spans="18:19" x14ac:dyDescent="0.2">
      <c r="R19056" s="334">
        <v>46126</v>
      </c>
      <c r="S19056" s="319" t="s">
        <v>351</v>
      </c>
    </row>
    <row r="19057" spans="18:19" x14ac:dyDescent="0.2">
      <c r="R19057" s="334">
        <v>46127</v>
      </c>
      <c r="S19057" s="319" t="s">
        <v>351</v>
      </c>
    </row>
    <row r="19058" spans="18:19" x14ac:dyDescent="0.2">
      <c r="R19058" s="334">
        <v>46128</v>
      </c>
      <c r="S19058" s="319" t="s">
        <v>351</v>
      </c>
    </row>
    <row r="19059" spans="18:19" x14ac:dyDescent="0.2">
      <c r="R19059" s="334">
        <v>46129</v>
      </c>
      <c r="S19059" s="319" t="s">
        <v>351</v>
      </c>
    </row>
    <row r="19060" spans="18:19" x14ac:dyDescent="0.2">
      <c r="R19060" s="334">
        <v>46130</v>
      </c>
      <c r="S19060" s="319" t="s">
        <v>351</v>
      </c>
    </row>
    <row r="19061" spans="18:19" x14ac:dyDescent="0.2">
      <c r="R19061" s="334">
        <v>46131</v>
      </c>
      <c r="S19061" s="319" t="s">
        <v>351</v>
      </c>
    </row>
    <row r="19062" spans="18:19" x14ac:dyDescent="0.2">
      <c r="R19062" s="334">
        <v>46133</v>
      </c>
      <c r="S19062" s="319" t="s">
        <v>351</v>
      </c>
    </row>
    <row r="19063" spans="18:19" x14ac:dyDescent="0.2">
      <c r="R19063" s="334">
        <v>46135</v>
      </c>
      <c r="S19063" s="319" t="s">
        <v>351</v>
      </c>
    </row>
    <row r="19064" spans="18:19" x14ac:dyDescent="0.2">
      <c r="R19064" s="334">
        <v>46140</v>
      </c>
      <c r="S19064" s="319" t="s">
        <v>351</v>
      </c>
    </row>
    <row r="19065" spans="18:19" x14ac:dyDescent="0.2">
      <c r="R19065" s="334">
        <v>46142</v>
      </c>
      <c r="S19065" s="319" t="s">
        <v>351</v>
      </c>
    </row>
    <row r="19066" spans="18:19" x14ac:dyDescent="0.2">
      <c r="R19066" s="334">
        <v>46143</v>
      </c>
      <c r="S19066" s="319" t="s">
        <v>351</v>
      </c>
    </row>
    <row r="19067" spans="18:19" x14ac:dyDescent="0.2">
      <c r="R19067" s="334">
        <v>46144</v>
      </c>
      <c r="S19067" s="319" t="s">
        <v>351</v>
      </c>
    </row>
    <row r="19068" spans="18:19" x14ac:dyDescent="0.2">
      <c r="R19068" s="334">
        <v>46146</v>
      </c>
      <c r="S19068" s="319" t="s">
        <v>351</v>
      </c>
    </row>
    <row r="19069" spans="18:19" x14ac:dyDescent="0.2">
      <c r="R19069" s="334">
        <v>46147</v>
      </c>
      <c r="S19069" s="319" t="s">
        <v>351</v>
      </c>
    </row>
    <row r="19070" spans="18:19" x14ac:dyDescent="0.2">
      <c r="R19070" s="334">
        <v>46148</v>
      </c>
      <c r="S19070" s="319" t="s">
        <v>351</v>
      </c>
    </row>
    <row r="19071" spans="18:19" x14ac:dyDescent="0.2">
      <c r="R19071" s="334">
        <v>46149</v>
      </c>
      <c r="S19071" s="319" t="s">
        <v>351</v>
      </c>
    </row>
    <row r="19072" spans="18:19" x14ac:dyDescent="0.2">
      <c r="R19072" s="334">
        <v>46150</v>
      </c>
      <c r="S19072" s="319" t="s">
        <v>351</v>
      </c>
    </row>
    <row r="19073" spans="18:19" x14ac:dyDescent="0.2">
      <c r="R19073" s="334">
        <v>46151</v>
      </c>
      <c r="S19073" s="319" t="s">
        <v>351</v>
      </c>
    </row>
    <row r="19074" spans="18:19" x14ac:dyDescent="0.2">
      <c r="R19074" s="334">
        <v>46154</v>
      </c>
      <c r="S19074" s="319" t="s">
        <v>351</v>
      </c>
    </row>
    <row r="19075" spans="18:19" x14ac:dyDescent="0.2">
      <c r="R19075" s="334">
        <v>46155</v>
      </c>
      <c r="S19075" s="319" t="s">
        <v>351</v>
      </c>
    </row>
    <row r="19076" spans="18:19" x14ac:dyDescent="0.2">
      <c r="R19076" s="334">
        <v>46156</v>
      </c>
      <c r="S19076" s="319" t="s">
        <v>351</v>
      </c>
    </row>
    <row r="19077" spans="18:19" x14ac:dyDescent="0.2">
      <c r="R19077" s="334">
        <v>46157</v>
      </c>
      <c r="S19077" s="319" t="s">
        <v>351</v>
      </c>
    </row>
    <row r="19078" spans="18:19" x14ac:dyDescent="0.2">
      <c r="R19078" s="334">
        <v>46158</v>
      </c>
      <c r="S19078" s="319" t="s">
        <v>351</v>
      </c>
    </row>
    <row r="19079" spans="18:19" x14ac:dyDescent="0.2">
      <c r="R19079" s="334">
        <v>46160</v>
      </c>
      <c r="S19079" s="319" t="s">
        <v>351</v>
      </c>
    </row>
    <row r="19080" spans="18:19" x14ac:dyDescent="0.2">
      <c r="R19080" s="334">
        <v>46161</v>
      </c>
      <c r="S19080" s="319" t="s">
        <v>351</v>
      </c>
    </row>
    <row r="19081" spans="18:19" x14ac:dyDescent="0.2">
      <c r="R19081" s="334">
        <v>46162</v>
      </c>
      <c r="S19081" s="319" t="s">
        <v>351</v>
      </c>
    </row>
    <row r="19082" spans="18:19" x14ac:dyDescent="0.2">
      <c r="R19082" s="334">
        <v>46163</v>
      </c>
      <c r="S19082" s="319" t="s">
        <v>351</v>
      </c>
    </row>
    <row r="19083" spans="18:19" x14ac:dyDescent="0.2">
      <c r="R19083" s="334">
        <v>46164</v>
      </c>
      <c r="S19083" s="319" t="s">
        <v>351</v>
      </c>
    </row>
    <row r="19084" spans="18:19" x14ac:dyDescent="0.2">
      <c r="R19084" s="334">
        <v>46165</v>
      </c>
      <c r="S19084" s="319" t="s">
        <v>351</v>
      </c>
    </row>
    <row r="19085" spans="18:19" x14ac:dyDescent="0.2">
      <c r="R19085" s="334">
        <v>46166</v>
      </c>
      <c r="S19085" s="319" t="s">
        <v>351</v>
      </c>
    </row>
    <row r="19086" spans="18:19" x14ac:dyDescent="0.2">
      <c r="R19086" s="334">
        <v>46167</v>
      </c>
      <c r="S19086" s="319" t="s">
        <v>351</v>
      </c>
    </row>
    <row r="19087" spans="18:19" x14ac:dyDescent="0.2">
      <c r="R19087" s="334">
        <v>46168</v>
      </c>
      <c r="S19087" s="319" t="s">
        <v>351</v>
      </c>
    </row>
    <row r="19088" spans="18:19" x14ac:dyDescent="0.2">
      <c r="R19088" s="334">
        <v>46170</v>
      </c>
      <c r="S19088" s="319" t="s">
        <v>351</v>
      </c>
    </row>
    <row r="19089" spans="18:19" x14ac:dyDescent="0.2">
      <c r="R19089" s="334">
        <v>46171</v>
      </c>
      <c r="S19089" s="319" t="s">
        <v>351</v>
      </c>
    </row>
    <row r="19090" spans="18:19" x14ac:dyDescent="0.2">
      <c r="R19090" s="334">
        <v>46172</v>
      </c>
      <c r="S19090" s="319" t="s">
        <v>351</v>
      </c>
    </row>
    <row r="19091" spans="18:19" x14ac:dyDescent="0.2">
      <c r="R19091" s="334">
        <v>46173</v>
      </c>
      <c r="S19091" s="319" t="s">
        <v>351</v>
      </c>
    </row>
    <row r="19092" spans="18:19" x14ac:dyDescent="0.2">
      <c r="R19092" s="334">
        <v>46175</v>
      </c>
      <c r="S19092" s="319" t="s">
        <v>351</v>
      </c>
    </row>
    <row r="19093" spans="18:19" x14ac:dyDescent="0.2">
      <c r="R19093" s="334">
        <v>46176</v>
      </c>
      <c r="S19093" s="319" t="s">
        <v>351</v>
      </c>
    </row>
    <row r="19094" spans="18:19" x14ac:dyDescent="0.2">
      <c r="R19094" s="334">
        <v>46180</v>
      </c>
      <c r="S19094" s="319" t="s">
        <v>351</v>
      </c>
    </row>
    <row r="19095" spans="18:19" x14ac:dyDescent="0.2">
      <c r="R19095" s="334">
        <v>46181</v>
      </c>
      <c r="S19095" s="319" t="s">
        <v>351</v>
      </c>
    </row>
    <row r="19096" spans="18:19" x14ac:dyDescent="0.2">
      <c r="R19096" s="334">
        <v>46182</v>
      </c>
      <c r="S19096" s="319" t="s">
        <v>351</v>
      </c>
    </row>
    <row r="19097" spans="18:19" x14ac:dyDescent="0.2">
      <c r="R19097" s="334">
        <v>46183</v>
      </c>
      <c r="S19097" s="319" t="s">
        <v>351</v>
      </c>
    </row>
    <row r="19098" spans="18:19" x14ac:dyDescent="0.2">
      <c r="R19098" s="334">
        <v>46184</v>
      </c>
      <c r="S19098" s="319" t="s">
        <v>351</v>
      </c>
    </row>
    <row r="19099" spans="18:19" x14ac:dyDescent="0.2">
      <c r="R19099" s="334">
        <v>46186</v>
      </c>
      <c r="S19099" s="319" t="s">
        <v>351</v>
      </c>
    </row>
    <row r="19100" spans="18:19" x14ac:dyDescent="0.2">
      <c r="R19100" s="334">
        <v>46201</v>
      </c>
      <c r="S19100" s="319" t="s">
        <v>351</v>
      </c>
    </row>
    <row r="19101" spans="18:19" x14ac:dyDescent="0.2">
      <c r="R19101" s="334">
        <v>46202</v>
      </c>
      <c r="S19101" s="319" t="s">
        <v>351</v>
      </c>
    </row>
    <row r="19102" spans="18:19" x14ac:dyDescent="0.2">
      <c r="R19102" s="334">
        <v>46203</v>
      </c>
      <c r="S19102" s="319" t="s">
        <v>351</v>
      </c>
    </row>
    <row r="19103" spans="18:19" x14ac:dyDescent="0.2">
      <c r="R19103" s="334">
        <v>46204</v>
      </c>
      <c r="S19103" s="319" t="s">
        <v>351</v>
      </c>
    </row>
    <row r="19104" spans="18:19" x14ac:dyDescent="0.2">
      <c r="R19104" s="334">
        <v>46205</v>
      </c>
      <c r="S19104" s="319" t="s">
        <v>351</v>
      </c>
    </row>
    <row r="19105" spans="18:19" x14ac:dyDescent="0.2">
      <c r="R19105" s="334">
        <v>46206</v>
      </c>
      <c r="S19105" s="319" t="s">
        <v>351</v>
      </c>
    </row>
    <row r="19106" spans="18:19" x14ac:dyDescent="0.2">
      <c r="R19106" s="334">
        <v>46207</v>
      </c>
      <c r="S19106" s="319" t="s">
        <v>351</v>
      </c>
    </row>
    <row r="19107" spans="18:19" x14ac:dyDescent="0.2">
      <c r="R19107" s="334">
        <v>46208</v>
      </c>
      <c r="S19107" s="319" t="s">
        <v>351</v>
      </c>
    </row>
    <row r="19108" spans="18:19" x14ac:dyDescent="0.2">
      <c r="R19108" s="334">
        <v>46209</v>
      </c>
      <c r="S19108" s="319" t="s">
        <v>351</v>
      </c>
    </row>
    <row r="19109" spans="18:19" x14ac:dyDescent="0.2">
      <c r="R19109" s="334">
        <v>46211</v>
      </c>
      <c r="S19109" s="319" t="s">
        <v>351</v>
      </c>
    </row>
    <row r="19110" spans="18:19" x14ac:dyDescent="0.2">
      <c r="R19110" s="334">
        <v>46214</v>
      </c>
      <c r="S19110" s="319" t="s">
        <v>351</v>
      </c>
    </row>
    <row r="19111" spans="18:19" x14ac:dyDescent="0.2">
      <c r="R19111" s="334">
        <v>46216</v>
      </c>
      <c r="S19111" s="319" t="s">
        <v>351</v>
      </c>
    </row>
    <row r="19112" spans="18:19" x14ac:dyDescent="0.2">
      <c r="R19112" s="334">
        <v>46217</v>
      </c>
      <c r="S19112" s="319" t="s">
        <v>351</v>
      </c>
    </row>
    <row r="19113" spans="18:19" x14ac:dyDescent="0.2">
      <c r="R19113" s="334">
        <v>46218</v>
      </c>
      <c r="S19113" s="319" t="s">
        <v>351</v>
      </c>
    </row>
    <row r="19114" spans="18:19" x14ac:dyDescent="0.2">
      <c r="R19114" s="334">
        <v>46219</v>
      </c>
      <c r="S19114" s="319" t="s">
        <v>351</v>
      </c>
    </row>
    <row r="19115" spans="18:19" x14ac:dyDescent="0.2">
      <c r="R19115" s="334">
        <v>46220</v>
      </c>
      <c r="S19115" s="319" t="s">
        <v>351</v>
      </c>
    </row>
    <row r="19116" spans="18:19" x14ac:dyDescent="0.2">
      <c r="R19116" s="334">
        <v>46221</v>
      </c>
      <c r="S19116" s="319" t="s">
        <v>351</v>
      </c>
    </row>
    <row r="19117" spans="18:19" x14ac:dyDescent="0.2">
      <c r="R19117" s="334">
        <v>46222</v>
      </c>
      <c r="S19117" s="319" t="s">
        <v>351</v>
      </c>
    </row>
    <row r="19118" spans="18:19" x14ac:dyDescent="0.2">
      <c r="R19118" s="334">
        <v>46224</v>
      </c>
      <c r="S19118" s="319" t="s">
        <v>351</v>
      </c>
    </row>
    <row r="19119" spans="18:19" x14ac:dyDescent="0.2">
      <c r="R19119" s="334">
        <v>46225</v>
      </c>
      <c r="S19119" s="319" t="s">
        <v>351</v>
      </c>
    </row>
    <row r="19120" spans="18:19" x14ac:dyDescent="0.2">
      <c r="R19120" s="334">
        <v>46226</v>
      </c>
      <c r="S19120" s="319" t="s">
        <v>351</v>
      </c>
    </row>
    <row r="19121" spans="18:19" x14ac:dyDescent="0.2">
      <c r="R19121" s="334">
        <v>46227</v>
      </c>
      <c r="S19121" s="319" t="s">
        <v>351</v>
      </c>
    </row>
    <row r="19122" spans="18:19" x14ac:dyDescent="0.2">
      <c r="R19122" s="334">
        <v>46228</v>
      </c>
      <c r="S19122" s="319" t="s">
        <v>351</v>
      </c>
    </row>
    <row r="19123" spans="18:19" x14ac:dyDescent="0.2">
      <c r="R19123" s="334">
        <v>46229</v>
      </c>
      <c r="S19123" s="319" t="s">
        <v>351</v>
      </c>
    </row>
    <row r="19124" spans="18:19" x14ac:dyDescent="0.2">
      <c r="R19124" s="334">
        <v>46230</v>
      </c>
      <c r="S19124" s="319" t="s">
        <v>351</v>
      </c>
    </row>
    <row r="19125" spans="18:19" x14ac:dyDescent="0.2">
      <c r="R19125" s="334">
        <v>46231</v>
      </c>
      <c r="S19125" s="319" t="s">
        <v>351</v>
      </c>
    </row>
    <row r="19126" spans="18:19" x14ac:dyDescent="0.2">
      <c r="R19126" s="334">
        <v>46234</v>
      </c>
      <c r="S19126" s="319" t="s">
        <v>351</v>
      </c>
    </row>
    <row r="19127" spans="18:19" x14ac:dyDescent="0.2">
      <c r="R19127" s="334">
        <v>46235</v>
      </c>
      <c r="S19127" s="319" t="s">
        <v>351</v>
      </c>
    </row>
    <row r="19128" spans="18:19" x14ac:dyDescent="0.2">
      <c r="R19128" s="334">
        <v>46236</v>
      </c>
      <c r="S19128" s="319" t="s">
        <v>351</v>
      </c>
    </row>
    <row r="19129" spans="18:19" x14ac:dyDescent="0.2">
      <c r="R19129" s="334">
        <v>46237</v>
      </c>
      <c r="S19129" s="319" t="s">
        <v>351</v>
      </c>
    </row>
    <row r="19130" spans="18:19" x14ac:dyDescent="0.2">
      <c r="R19130" s="334">
        <v>46239</v>
      </c>
      <c r="S19130" s="319" t="s">
        <v>351</v>
      </c>
    </row>
    <row r="19131" spans="18:19" x14ac:dyDescent="0.2">
      <c r="R19131" s="334">
        <v>46240</v>
      </c>
      <c r="S19131" s="319" t="s">
        <v>351</v>
      </c>
    </row>
    <row r="19132" spans="18:19" x14ac:dyDescent="0.2">
      <c r="R19132" s="334">
        <v>46241</v>
      </c>
      <c r="S19132" s="319" t="s">
        <v>351</v>
      </c>
    </row>
    <row r="19133" spans="18:19" x14ac:dyDescent="0.2">
      <c r="R19133" s="334">
        <v>46242</v>
      </c>
      <c r="S19133" s="319" t="s">
        <v>351</v>
      </c>
    </row>
    <row r="19134" spans="18:19" x14ac:dyDescent="0.2">
      <c r="R19134" s="334">
        <v>46244</v>
      </c>
      <c r="S19134" s="319" t="s">
        <v>351</v>
      </c>
    </row>
    <row r="19135" spans="18:19" x14ac:dyDescent="0.2">
      <c r="R19135" s="334">
        <v>46247</v>
      </c>
      <c r="S19135" s="319" t="s">
        <v>351</v>
      </c>
    </row>
    <row r="19136" spans="18:19" x14ac:dyDescent="0.2">
      <c r="R19136" s="334">
        <v>46249</v>
      </c>
      <c r="S19136" s="319" t="s">
        <v>351</v>
      </c>
    </row>
    <row r="19137" spans="18:19" x14ac:dyDescent="0.2">
      <c r="R19137" s="334">
        <v>46250</v>
      </c>
      <c r="S19137" s="319" t="s">
        <v>351</v>
      </c>
    </row>
    <row r="19138" spans="18:19" x14ac:dyDescent="0.2">
      <c r="R19138" s="334">
        <v>46251</v>
      </c>
      <c r="S19138" s="319" t="s">
        <v>351</v>
      </c>
    </row>
    <row r="19139" spans="18:19" x14ac:dyDescent="0.2">
      <c r="R19139" s="334">
        <v>46253</v>
      </c>
      <c r="S19139" s="319" t="s">
        <v>351</v>
      </c>
    </row>
    <row r="19140" spans="18:19" x14ac:dyDescent="0.2">
      <c r="R19140" s="334">
        <v>46254</v>
      </c>
      <c r="S19140" s="319" t="s">
        <v>351</v>
      </c>
    </row>
    <row r="19141" spans="18:19" x14ac:dyDescent="0.2">
      <c r="R19141" s="334">
        <v>46255</v>
      </c>
      <c r="S19141" s="319" t="s">
        <v>351</v>
      </c>
    </row>
    <row r="19142" spans="18:19" x14ac:dyDescent="0.2">
      <c r="R19142" s="334">
        <v>46256</v>
      </c>
      <c r="S19142" s="319" t="s">
        <v>351</v>
      </c>
    </row>
    <row r="19143" spans="18:19" x14ac:dyDescent="0.2">
      <c r="R19143" s="334">
        <v>46259</v>
      </c>
      <c r="S19143" s="319" t="s">
        <v>351</v>
      </c>
    </row>
    <row r="19144" spans="18:19" x14ac:dyDescent="0.2">
      <c r="R19144" s="334">
        <v>46260</v>
      </c>
      <c r="S19144" s="319" t="s">
        <v>351</v>
      </c>
    </row>
    <row r="19145" spans="18:19" x14ac:dyDescent="0.2">
      <c r="R19145" s="334">
        <v>46262</v>
      </c>
      <c r="S19145" s="319" t="s">
        <v>351</v>
      </c>
    </row>
    <row r="19146" spans="18:19" x14ac:dyDescent="0.2">
      <c r="R19146" s="334">
        <v>46266</v>
      </c>
      <c r="S19146" s="319" t="s">
        <v>351</v>
      </c>
    </row>
    <row r="19147" spans="18:19" x14ac:dyDescent="0.2">
      <c r="R19147" s="334">
        <v>46268</v>
      </c>
      <c r="S19147" s="319" t="s">
        <v>351</v>
      </c>
    </row>
    <row r="19148" spans="18:19" x14ac:dyDescent="0.2">
      <c r="R19148" s="334">
        <v>46274</v>
      </c>
      <c r="S19148" s="319" t="s">
        <v>351</v>
      </c>
    </row>
    <row r="19149" spans="18:19" x14ac:dyDescent="0.2">
      <c r="R19149" s="334">
        <v>46275</v>
      </c>
      <c r="S19149" s="319" t="s">
        <v>351</v>
      </c>
    </row>
    <row r="19150" spans="18:19" x14ac:dyDescent="0.2">
      <c r="R19150" s="334">
        <v>46277</v>
      </c>
      <c r="S19150" s="319" t="s">
        <v>351</v>
      </c>
    </row>
    <row r="19151" spans="18:19" x14ac:dyDescent="0.2">
      <c r="R19151" s="334">
        <v>46278</v>
      </c>
      <c r="S19151" s="319" t="s">
        <v>351</v>
      </c>
    </row>
    <row r="19152" spans="18:19" x14ac:dyDescent="0.2">
      <c r="R19152" s="334">
        <v>46280</v>
      </c>
      <c r="S19152" s="319" t="s">
        <v>351</v>
      </c>
    </row>
    <row r="19153" spans="18:19" x14ac:dyDescent="0.2">
      <c r="R19153" s="334">
        <v>46282</v>
      </c>
      <c r="S19153" s="319" t="s">
        <v>351</v>
      </c>
    </row>
    <row r="19154" spans="18:19" x14ac:dyDescent="0.2">
      <c r="R19154" s="334">
        <v>46283</v>
      </c>
      <c r="S19154" s="319" t="s">
        <v>351</v>
      </c>
    </row>
    <row r="19155" spans="18:19" x14ac:dyDescent="0.2">
      <c r="R19155" s="334">
        <v>46285</v>
      </c>
      <c r="S19155" s="319" t="s">
        <v>351</v>
      </c>
    </row>
    <row r="19156" spans="18:19" x14ac:dyDescent="0.2">
      <c r="R19156" s="334">
        <v>46290</v>
      </c>
      <c r="S19156" s="319" t="s">
        <v>351</v>
      </c>
    </row>
    <row r="19157" spans="18:19" x14ac:dyDescent="0.2">
      <c r="R19157" s="334">
        <v>46291</v>
      </c>
      <c r="S19157" s="319" t="s">
        <v>351</v>
      </c>
    </row>
    <row r="19158" spans="18:19" x14ac:dyDescent="0.2">
      <c r="R19158" s="334">
        <v>46295</v>
      </c>
      <c r="S19158" s="319" t="s">
        <v>351</v>
      </c>
    </row>
    <row r="19159" spans="18:19" x14ac:dyDescent="0.2">
      <c r="R19159" s="334">
        <v>46296</v>
      </c>
      <c r="S19159" s="319" t="s">
        <v>351</v>
      </c>
    </row>
    <row r="19160" spans="18:19" x14ac:dyDescent="0.2">
      <c r="R19160" s="334">
        <v>46298</v>
      </c>
      <c r="S19160" s="319" t="s">
        <v>351</v>
      </c>
    </row>
    <row r="19161" spans="18:19" x14ac:dyDescent="0.2">
      <c r="R19161" s="334">
        <v>46301</v>
      </c>
      <c r="S19161" s="319" t="s">
        <v>351</v>
      </c>
    </row>
    <row r="19162" spans="18:19" x14ac:dyDescent="0.2">
      <c r="R19162" s="334">
        <v>46302</v>
      </c>
      <c r="S19162" s="319" t="s">
        <v>351</v>
      </c>
    </row>
    <row r="19163" spans="18:19" x14ac:dyDescent="0.2">
      <c r="R19163" s="334">
        <v>46303</v>
      </c>
      <c r="S19163" s="319" t="s">
        <v>351</v>
      </c>
    </row>
    <row r="19164" spans="18:19" x14ac:dyDescent="0.2">
      <c r="R19164" s="334">
        <v>46304</v>
      </c>
      <c r="S19164" s="319" t="s">
        <v>351</v>
      </c>
    </row>
    <row r="19165" spans="18:19" x14ac:dyDescent="0.2">
      <c r="R19165" s="334">
        <v>46307</v>
      </c>
      <c r="S19165" s="319" t="s">
        <v>351</v>
      </c>
    </row>
    <row r="19166" spans="18:19" x14ac:dyDescent="0.2">
      <c r="R19166" s="334">
        <v>46308</v>
      </c>
      <c r="S19166" s="319" t="s">
        <v>351</v>
      </c>
    </row>
    <row r="19167" spans="18:19" x14ac:dyDescent="0.2">
      <c r="R19167" s="334">
        <v>46310</v>
      </c>
      <c r="S19167" s="319" t="s">
        <v>351</v>
      </c>
    </row>
    <row r="19168" spans="18:19" x14ac:dyDescent="0.2">
      <c r="R19168" s="334">
        <v>46311</v>
      </c>
      <c r="S19168" s="319" t="s">
        <v>351</v>
      </c>
    </row>
    <row r="19169" spans="18:19" x14ac:dyDescent="0.2">
      <c r="R19169" s="334">
        <v>46312</v>
      </c>
      <c r="S19169" s="319" t="s">
        <v>351</v>
      </c>
    </row>
    <row r="19170" spans="18:19" x14ac:dyDescent="0.2">
      <c r="R19170" s="334">
        <v>46319</v>
      </c>
      <c r="S19170" s="319" t="s">
        <v>351</v>
      </c>
    </row>
    <row r="19171" spans="18:19" x14ac:dyDescent="0.2">
      <c r="R19171" s="334">
        <v>46320</v>
      </c>
      <c r="S19171" s="319" t="s">
        <v>351</v>
      </c>
    </row>
    <row r="19172" spans="18:19" x14ac:dyDescent="0.2">
      <c r="R19172" s="334">
        <v>46321</v>
      </c>
      <c r="S19172" s="319" t="s">
        <v>351</v>
      </c>
    </row>
    <row r="19173" spans="18:19" x14ac:dyDescent="0.2">
      <c r="R19173" s="334">
        <v>46322</v>
      </c>
      <c r="S19173" s="319" t="s">
        <v>351</v>
      </c>
    </row>
    <row r="19174" spans="18:19" x14ac:dyDescent="0.2">
      <c r="R19174" s="334">
        <v>46323</v>
      </c>
      <c r="S19174" s="319" t="s">
        <v>351</v>
      </c>
    </row>
    <row r="19175" spans="18:19" x14ac:dyDescent="0.2">
      <c r="R19175" s="334">
        <v>46324</v>
      </c>
      <c r="S19175" s="319" t="s">
        <v>351</v>
      </c>
    </row>
    <row r="19176" spans="18:19" x14ac:dyDescent="0.2">
      <c r="R19176" s="334">
        <v>46325</v>
      </c>
      <c r="S19176" s="319" t="s">
        <v>351</v>
      </c>
    </row>
    <row r="19177" spans="18:19" x14ac:dyDescent="0.2">
      <c r="R19177" s="334">
        <v>46327</v>
      </c>
      <c r="S19177" s="319" t="s">
        <v>351</v>
      </c>
    </row>
    <row r="19178" spans="18:19" x14ac:dyDescent="0.2">
      <c r="R19178" s="334">
        <v>46340</v>
      </c>
      <c r="S19178" s="319" t="s">
        <v>351</v>
      </c>
    </row>
    <row r="19179" spans="18:19" x14ac:dyDescent="0.2">
      <c r="R19179" s="334">
        <v>46341</v>
      </c>
      <c r="S19179" s="319" t="s">
        <v>351</v>
      </c>
    </row>
    <row r="19180" spans="18:19" x14ac:dyDescent="0.2">
      <c r="R19180" s="334">
        <v>46342</v>
      </c>
      <c r="S19180" s="319" t="s">
        <v>351</v>
      </c>
    </row>
    <row r="19181" spans="18:19" x14ac:dyDescent="0.2">
      <c r="R19181" s="334">
        <v>46345</v>
      </c>
      <c r="S19181" s="319" t="s">
        <v>351</v>
      </c>
    </row>
    <row r="19182" spans="18:19" x14ac:dyDescent="0.2">
      <c r="R19182" s="334">
        <v>46346</v>
      </c>
      <c r="S19182" s="319" t="s">
        <v>351</v>
      </c>
    </row>
    <row r="19183" spans="18:19" x14ac:dyDescent="0.2">
      <c r="R19183" s="334">
        <v>46347</v>
      </c>
      <c r="S19183" s="319" t="s">
        <v>351</v>
      </c>
    </row>
    <row r="19184" spans="18:19" x14ac:dyDescent="0.2">
      <c r="R19184" s="334">
        <v>46348</v>
      </c>
      <c r="S19184" s="319" t="s">
        <v>351</v>
      </c>
    </row>
    <row r="19185" spans="18:19" x14ac:dyDescent="0.2">
      <c r="R19185" s="334">
        <v>46349</v>
      </c>
      <c r="S19185" s="319" t="s">
        <v>351</v>
      </c>
    </row>
    <row r="19186" spans="18:19" x14ac:dyDescent="0.2">
      <c r="R19186" s="334">
        <v>46350</v>
      </c>
      <c r="S19186" s="319" t="s">
        <v>351</v>
      </c>
    </row>
    <row r="19187" spans="18:19" x14ac:dyDescent="0.2">
      <c r="R19187" s="334">
        <v>46352</v>
      </c>
      <c r="S19187" s="319" t="s">
        <v>351</v>
      </c>
    </row>
    <row r="19188" spans="18:19" x14ac:dyDescent="0.2">
      <c r="R19188" s="334">
        <v>46355</v>
      </c>
      <c r="S19188" s="319" t="s">
        <v>351</v>
      </c>
    </row>
    <row r="19189" spans="18:19" x14ac:dyDescent="0.2">
      <c r="R19189" s="334">
        <v>46356</v>
      </c>
      <c r="S19189" s="319" t="s">
        <v>351</v>
      </c>
    </row>
    <row r="19190" spans="18:19" x14ac:dyDescent="0.2">
      <c r="R19190" s="334">
        <v>46360</v>
      </c>
      <c r="S19190" s="319" t="s">
        <v>351</v>
      </c>
    </row>
    <row r="19191" spans="18:19" x14ac:dyDescent="0.2">
      <c r="R19191" s="334">
        <v>46361</v>
      </c>
      <c r="S19191" s="319" t="s">
        <v>351</v>
      </c>
    </row>
    <row r="19192" spans="18:19" x14ac:dyDescent="0.2">
      <c r="R19192" s="334">
        <v>46365</v>
      </c>
      <c r="S19192" s="319" t="s">
        <v>351</v>
      </c>
    </row>
    <row r="19193" spans="18:19" x14ac:dyDescent="0.2">
      <c r="R19193" s="334">
        <v>46366</v>
      </c>
      <c r="S19193" s="319" t="s">
        <v>351</v>
      </c>
    </row>
    <row r="19194" spans="18:19" x14ac:dyDescent="0.2">
      <c r="R19194" s="334">
        <v>46368</v>
      </c>
      <c r="S19194" s="319" t="s">
        <v>351</v>
      </c>
    </row>
    <row r="19195" spans="18:19" x14ac:dyDescent="0.2">
      <c r="R19195" s="334">
        <v>46371</v>
      </c>
      <c r="S19195" s="319" t="s">
        <v>351</v>
      </c>
    </row>
    <row r="19196" spans="18:19" x14ac:dyDescent="0.2">
      <c r="R19196" s="334">
        <v>46372</v>
      </c>
      <c r="S19196" s="319" t="s">
        <v>351</v>
      </c>
    </row>
    <row r="19197" spans="18:19" x14ac:dyDescent="0.2">
      <c r="R19197" s="334">
        <v>46373</v>
      </c>
      <c r="S19197" s="319" t="s">
        <v>351</v>
      </c>
    </row>
    <row r="19198" spans="18:19" x14ac:dyDescent="0.2">
      <c r="R19198" s="334">
        <v>46374</v>
      </c>
      <c r="S19198" s="319" t="s">
        <v>351</v>
      </c>
    </row>
    <row r="19199" spans="18:19" x14ac:dyDescent="0.2">
      <c r="R19199" s="334">
        <v>46375</v>
      </c>
      <c r="S19199" s="319" t="s">
        <v>351</v>
      </c>
    </row>
    <row r="19200" spans="18:19" x14ac:dyDescent="0.2">
      <c r="R19200" s="334">
        <v>46376</v>
      </c>
      <c r="S19200" s="319" t="s">
        <v>351</v>
      </c>
    </row>
    <row r="19201" spans="18:19" x14ac:dyDescent="0.2">
      <c r="R19201" s="334">
        <v>46377</v>
      </c>
      <c r="S19201" s="319" t="s">
        <v>351</v>
      </c>
    </row>
    <row r="19202" spans="18:19" x14ac:dyDescent="0.2">
      <c r="R19202" s="334">
        <v>46379</v>
      </c>
      <c r="S19202" s="319" t="s">
        <v>351</v>
      </c>
    </row>
    <row r="19203" spans="18:19" x14ac:dyDescent="0.2">
      <c r="R19203" s="334">
        <v>46380</v>
      </c>
      <c r="S19203" s="319" t="s">
        <v>351</v>
      </c>
    </row>
    <row r="19204" spans="18:19" x14ac:dyDescent="0.2">
      <c r="R19204" s="334">
        <v>46381</v>
      </c>
      <c r="S19204" s="319" t="s">
        <v>351</v>
      </c>
    </row>
    <row r="19205" spans="18:19" x14ac:dyDescent="0.2">
      <c r="R19205" s="334">
        <v>46382</v>
      </c>
      <c r="S19205" s="319" t="s">
        <v>351</v>
      </c>
    </row>
    <row r="19206" spans="18:19" x14ac:dyDescent="0.2">
      <c r="R19206" s="334">
        <v>46383</v>
      </c>
      <c r="S19206" s="319" t="s">
        <v>351</v>
      </c>
    </row>
    <row r="19207" spans="18:19" x14ac:dyDescent="0.2">
      <c r="R19207" s="334">
        <v>46384</v>
      </c>
      <c r="S19207" s="319" t="s">
        <v>351</v>
      </c>
    </row>
    <row r="19208" spans="18:19" x14ac:dyDescent="0.2">
      <c r="R19208" s="334">
        <v>46385</v>
      </c>
      <c r="S19208" s="319" t="s">
        <v>351</v>
      </c>
    </row>
    <row r="19209" spans="18:19" x14ac:dyDescent="0.2">
      <c r="R19209" s="334">
        <v>46390</v>
      </c>
      <c r="S19209" s="319" t="s">
        <v>351</v>
      </c>
    </row>
    <row r="19210" spans="18:19" x14ac:dyDescent="0.2">
      <c r="R19210" s="334">
        <v>46391</v>
      </c>
      <c r="S19210" s="319" t="s">
        <v>351</v>
      </c>
    </row>
    <row r="19211" spans="18:19" x14ac:dyDescent="0.2">
      <c r="R19211" s="334">
        <v>46392</v>
      </c>
      <c r="S19211" s="319" t="s">
        <v>351</v>
      </c>
    </row>
    <row r="19212" spans="18:19" x14ac:dyDescent="0.2">
      <c r="R19212" s="334">
        <v>46393</v>
      </c>
      <c r="S19212" s="319" t="s">
        <v>351</v>
      </c>
    </row>
    <row r="19213" spans="18:19" x14ac:dyDescent="0.2">
      <c r="R19213" s="334">
        <v>46394</v>
      </c>
      <c r="S19213" s="319" t="s">
        <v>351</v>
      </c>
    </row>
    <row r="19214" spans="18:19" x14ac:dyDescent="0.2">
      <c r="R19214" s="334">
        <v>46401</v>
      </c>
      <c r="S19214" s="319" t="s">
        <v>351</v>
      </c>
    </row>
    <row r="19215" spans="18:19" x14ac:dyDescent="0.2">
      <c r="R19215" s="334">
        <v>46402</v>
      </c>
      <c r="S19215" s="319" t="s">
        <v>351</v>
      </c>
    </row>
    <row r="19216" spans="18:19" x14ac:dyDescent="0.2">
      <c r="R19216" s="334">
        <v>46403</v>
      </c>
      <c r="S19216" s="319" t="s">
        <v>351</v>
      </c>
    </row>
    <row r="19217" spans="18:19" x14ac:dyDescent="0.2">
      <c r="R19217" s="334">
        <v>46404</v>
      </c>
      <c r="S19217" s="319" t="s">
        <v>351</v>
      </c>
    </row>
    <row r="19218" spans="18:19" x14ac:dyDescent="0.2">
      <c r="R19218" s="334">
        <v>46405</v>
      </c>
      <c r="S19218" s="319" t="s">
        <v>351</v>
      </c>
    </row>
    <row r="19219" spans="18:19" x14ac:dyDescent="0.2">
      <c r="R19219" s="334">
        <v>46406</v>
      </c>
      <c r="S19219" s="319" t="s">
        <v>351</v>
      </c>
    </row>
    <row r="19220" spans="18:19" x14ac:dyDescent="0.2">
      <c r="R19220" s="334">
        <v>46407</v>
      </c>
      <c r="S19220" s="319" t="s">
        <v>351</v>
      </c>
    </row>
    <row r="19221" spans="18:19" x14ac:dyDescent="0.2">
      <c r="R19221" s="334">
        <v>46408</v>
      </c>
      <c r="S19221" s="319" t="s">
        <v>351</v>
      </c>
    </row>
    <row r="19222" spans="18:19" x14ac:dyDescent="0.2">
      <c r="R19222" s="334">
        <v>46409</v>
      </c>
      <c r="S19222" s="319" t="s">
        <v>351</v>
      </c>
    </row>
    <row r="19223" spans="18:19" x14ac:dyDescent="0.2">
      <c r="R19223" s="334">
        <v>46410</v>
      </c>
      <c r="S19223" s="319" t="s">
        <v>351</v>
      </c>
    </row>
    <row r="19224" spans="18:19" x14ac:dyDescent="0.2">
      <c r="R19224" s="334">
        <v>46411</v>
      </c>
      <c r="S19224" s="319" t="s">
        <v>351</v>
      </c>
    </row>
    <row r="19225" spans="18:19" x14ac:dyDescent="0.2">
      <c r="R19225" s="334">
        <v>46501</v>
      </c>
      <c r="S19225" s="319" t="s">
        <v>351</v>
      </c>
    </row>
    <row r="19226" spans="18:19" x14ac:dyDescent="0.2">
      <c r="R19226" s="334">
        <v>46502</v>
      </c>
      <c r="S19226" s="319" t="s">
        <v>351</v>
      </c>
    </row>
    <row r="19227" spans="18:19" x14ac:dyDescent="0.2">
      <c r="R19227" s="334">
        <v>46504</v>
      </c>
      <c r="S19227" s="319" t="s">
        <v>351</v>
      </c>
    </row>
    <row r="19228" spans="18:19" x14ac:dyDescent="0.2">
      <c r="R19228" s="334">
        <v>46506</v>
      </c>
      <c r="S19228" s="319" t="s">
        <v>351</v>
      </c>
    </row>
    <row r="19229" spans="18:19" x14ac:dyDescent="0.2">
      <c r="R19229" s="334">
        <v>46507</v>
      </c>
      <c r="S19229" s="319" t="s">
        <v>351</v>
      </c>
    </row>
    <row r="19230" spans="18:19" x14ac:dyDescent="0.2">
      <c r="R19230" s="334">
        <v>46508</v>
      </c>
      <c r="S19230" s="319" t="s">
        <v>351</v>
      </c>
    </row>
    <row r="19231" spans="18:19" x14ac:dyDescent="0.2">
      <c r="R19231" s="334">
        <v>46510</v>
      </c>
      <c r="S19231" s="319" t="s">
        <v>351</v>
      </c>
    </row>
    <row r="19232" spans="18:19" x14ac:dyDescent="0.2">
      <c r="R19232" s="334">
        <v>46511</v>
      </c>
      <c r="S19232" s="319" t="s">
        <v>351</v>
      </c>
    </row>
    <row r="19233" spans="18:19" x14ac:dyDescent="0.2">
      <c r="R19233" s="334">
        <v>46513</v>
      </c>
      <c r="S19233" s="319" t="s">
        <v>351</v>
      </c>
    </row>
    <row r="19234" spans="18:19" x14ac:dyDescent="0.2">
      <c r="R19234" s="334">
        <v>46514</v>
      </c>
      <c r="S19234" s="319" t="s">
        <v>351</v>
      </c>
    </row>
    <row r="19235" spans="18:19" x14ac:dyDescent="0.2">
      <c r="R19235" s="334">
        <v>46515</v>
      </c>
      <c r="S19235" s="319" t="s">
        <v>351</v>
      </c>
    </row>
    <row r="19236" spans="18:19" x14ac:dyDescent="0.2">
      <c r="R19236" s="334">
        <v>46516</v>
      </c>
      <c r="S19236" s="319" t="s">
        <v>351</v>
      </c>
    </row>
    <row r="19237" spans="18:19" x14ac:dyDescent="0.2">
      <c r="R19237" s="334">
        <v>46517</v>
      </c>
      <c r="S19237" s="319" t="s">
        <v>351</v>
      </c>
    </row>
    <row r="19238" spans="18:19" x14ac:dyDescent="0.2">
      <c r="R19238" s="334">
        <v>46524</v>
      </c>
      <c r="S19238" s="319" t="s">
        <v>351</v>
      </c>
    </row>
    <row r="19239" spans="18:19" x14ac:dyDescent="0.2">
      <c r="R19239" s="334">
        <v>46526</v>
      </c>
      <c r="S19239" s="319" t="s">
        <v>351</v>
      </c>
    </row>
    <row r="19240" spans="18:19" x14ac:dyDescent="0.2">
      <c r="R19240" s="334">
        <v>46527</v>
      </c>
      <c r="S19240" s="319" t="s">
        <v>351</v>
      </c>
    </row>
    <row r="19241" spans="18:19" x14ac:dyDescent="0.2">
      <c r="R19241" s="334">
        <v>46528</v>
      </c>
      <c r="S19241" s="319" t="s">
        <v>351</v>
      </c>
    </row>
    <row r="19242" spans="18:19" x14ac:dyDescent="0.2">
      <c r="R19242" s="334">
        <v>46530</v>
      </c>
      <c r="S19242" s="319" t="s">
        <v>351</v>
      </c>
    </row>
    <row r="19243" spans="18:19" x14ac:dyDescent="0.2">
      <c r="R19243" s="334">
        <v>46531</v>
      </c>
      <c r="S19243" s="319" t="s">
        <v>351</v>
      </c>
    </row>
    <row r="19244" spans="18:19" x14ac:dyDescent="0.2">
      <c r="R19244" s="334">
        <v>46532</v>
      </c>
      <c r="S19244" s="319" t="s">
        <v>351</v>
      </c>
    </row>
    <row r="19245" spans="18:19" x14ac:dyDescent="0.2">
      <c r="R19245" s="334">
        <v>46534</v>
      </c>
      <c r="S19245" s="319" t="s">
        <v>351</v>
      </c>
    </row>
    <row r="19246" spans="18:19" x14ac:dyDescent="0.2">
      <c r="R19246" s="334">
        <v>46536</v>
      </c>
      <c r="S19246" s="319" t="s">
        <v>351</v>
      </c>
    </row>
    <row r="19247" spans="18:19" x14ac:dyDescent="0.2">
      <c r="R19247" s="334">
        <v>46537</v>
      </c>
      <c r="S19247" s="319" t="s">
        <v>351</v>
      </c>
    </row>
    <row r="19248" spans="18:19" x14ac:dyDescent="0.2">
      <c r="R19248" s="334">
        <v>46538</v>
      </c>
      <c r="S19248" s="319" t="s">
        <v>351</v>
      </c>
    </row>
    <row r="19249" spans="18:19" x14ac:dyDescent="0.2">
      <c r="R19249" s="334">
        <v>46539</v>
      </c>
      <c r="S19249" s="319" t="s">
        <v>351</v>
      </c>
    </row>
    <row r="19250" spans="18:19" x14ac:dyDescent="0.2">
      <c r="R19250" s="334">
        <v>46540</v>
      </c>
      <c r="S19250" s="319" t="s">
        <v>351</v>
      </c>
    </row>
    <row r="19251" spans="18:19" x14ac:dyDescent="0.2">
      <c r="R19251" s="334">
        <v>46542</v>
      </c>
      <c r="S19251" s="319" t="s">
        <v>351</v>
      </c>
    </row>
    <row r="19252" spans="18:19" x14ac:dyDescent="0.2">
      <c r="R19252" s="334">
        <v>46543</v>
      </c>
      <c r="S19252" s="319" t="s">
        <v>351</v>
      </c>
    </row>
    <row r="19253" spans="18:19" x14ac:dyDescent="0.2">
      <c r="R19253" s="334">
        <v>46544</v>
      </c>
      <c r="S19253" s="319" t="s">
        <v>351</v>
      </c>
    </row>
    <row r="19254" spans="18:19" x14ac:dyDescent="0.2">
      <c r="R19254" s="334">
        <v>46545</v>
      </c>
      <c r="S19254" s="319" t="s">
        <v>351</v>
      </c>
    </row>
    <row r="19255" spans="18:19" x14ac:dyDescent="0.2">
      <c r="R19255" s="334">
        <v>46546</v>
      </c>
      <c r="S19255" s="319" t="s">
        <v>351</v>
      </c>
    </row>
    <row r="19256" spans="18:19" x14ac:dyDescent="0.2">
      <c r="R19256" s="334">
        <v>46550</v>
      </c>
      <c r="S19256" s="319" t="s">
        <v>351</v>
      </c>
    </row>
    <row r="19257" spans="18:19" x14ac:dyDescent="0.2">
      <c r="R19257" s="334">
        <v>46552</v>
      </c>
      <c r="S19257" s="319" t="s">
        <v>351</v>
      </c>
    </row>
    <row r="19258" spans="18:19" x14ac:dyDescent="0.2">
      <c r="R19258" s="334">
        <v>46553</v>
      </c>
      <c r="S19258" s="319" t="s">
        <v>351</v>
      </c>
    </row>
    <row r="19259" spans="18:19" x14ac:dyDescent="0.2">
      <c r="R19259" s="334">
        <v>46554</v>
      </c>
      <c r="S19259" s="319" t="s">
        <v>351</v>
      </c>
    </row>
    <row r="19260" spans="18:19" x14ac:dyDescent="0.2">
      <c r="R19260" s="334">
        <v>46555</v>
      </c>
      <c r="S19260" s="319" t="s">
        <v>351</v>
      </c>
    </row>
    <row r="19261" spans="18:19" x14ac:dyDescent="0.2">
      <c r="R19261" s="334">
        <v>46556</v>
      </c>
      <c r="S19261" s="319" t="s">
        <v>351</v>
      </c>
    </row>
    <row r="19262" spans="18:19" x14ac:dyDescent="0.2">
      <c r="R19262" s="334">
        <v>46561</v>
      </c>
      <c r="S19262" s="319" t="s">
        <v>351</v>
      </c>
    </row>
    <row r="19263" spans="18:19" x14ac:dyDescent="0.2">
      <c r="R19263" s="334">
        <v>46562</v>
      </c>
      <c r="S19263" s="319" t="s">
        <v>351</v>
      </c>
    </row>
    <row r="19264" spans="18:19" x14ac:dyDescent="0.2">
      <c r="R19264" s="334">
        <v>46563</v>
      </c>
      <c r="S19264" s="319" t="s">
        <v>351</v>
      </c>
    </row>
    <row r="19265" spans="18:19" x14ac:dyDescent="0.2">
      <c r="R19265" s="334">
        <v>46565</v>
      </c>
      <c r="S19265" s="319" t="s">
        <v>351</v>
      </c>
    </row>
    <row r="19266" spans="18:19" x14ac:dyDescent="0.2">
      <c r="R19266" s="334">
        <v>46567</v>
      </c>
      <c r="S19266" s="319" t="s">
        <v>351</v>
      </c>
    </row>
    <row r="19267" spans="18:19" x14ac:dyDescent="0.2">
      <c r="R19267" s="334">
        <v>46570</v>
      </c>
      <c r="S19267" s="319" t="s">
        <v>351</v>
      </c>
    </row>
    <row r="19268" spans="18:19" x14ac:dyDescent="0.2">
      <c r="R19268" s="334">
        <v>46571</v>
      </c>
      <c r="S19268" s="319" t="s">
        <v>351</v>
      </c>
    </row>
    <row r="19269" spans="18:19" x14ac:dyDescent="0.2">
      <c r="R19269" s="334">
        <v>46572</v>
      </c>
      <c r="S19269" s="319" t="s">
        <v>351</v>
      </c>
    </row>
    <row r="19270" spans="18:19" x14ac:dyDescent="0.2">
      <c r="R19270" s="334">
        <v>46573</v>
      </c>
      <c r="S19270" s="319" t="s">
        <v>351</v>
      </c>
    </row>
    <row r="19271" spans="18:19" x14ac:dyDescent="0.2">
      <c r="R19271" s="334">
        <v>46574</v>
      </c>
      <c r="S19271" s="319" t="s">
        <v>351</v>
      </c>
    </row>
    <row r="19272" spans="18:19" x14ac:dyDescent="0.2">
      <c r="R19272" s="334">
        <v>46580</v>
      </c>
      <c r="S19272" s="319" t="s">
        <v>351</v>
      </c>
    </row>
    <row r="19273" spans="18:19" x14ac:dyDescent="0.2">
      <c r="R19273" s="334">
        <v>46581</v>
      </c>
      <c r="S19273" s="319" t="s">
        <v>351</v>
      </c>
    </row>
    <row r="19274" spans="18:19" x14ac:dyDescent="0.2">
      <c r="R19274" s="334">
        <v>46582</v>
      </c>
      <c r="S19274" s="319" t="s">
        <v>351</v>
      </c>
    </row>
    <row r="19275" spans="18:19" x14ac:dyDescent="0.2">
      <c r="R19275" s="334">
        <v>46590</v>
      </c>
      <c r="S19275" s="319" t="s">
        <v>351</v>
      </c>
    </row>
    <row r="19276" spans="18:19" x14ac:dyDescent="0.2">
      <c r="R19276" s="334">
        <v>46595</v>
      </c>
      <c r="S19276" s="319" t="s">
        <v>351</v>
      </c>
    </row>
    <row r="19277" spans="18:19" x14ac:dyDescent="0.2">
      <c r="R19277" s="334">
        <v>46601</v>
      </c>
      <c r="S19277" s="319" t="s">
        <v>351</v>
      </c>
    </row>
    <row r="19278" spans="18:19" x14ac:dyDescent="0.2">
      <c r="R19278" s="334">
        <v>46613</v>
      </c>
      <c r="S19278" s="319" t="s">
        <v>351</v>
      </c>
    </row>
    <row r="19279" spans="18:19" x14ac:dyDescent="0.2">
      <c r="R19279" s="334">
        <v>46614</v>
      </c>
      <c r="S19279" s="319" t="s">
        <v>351</v>
      </c>
    </row>
    <row r="19280" spans="18:19" x14ac:dyDescent="0.2">
      <c r="R19280" s="334">
        <v>46615</v>
      </c>
      <c r="S19280" s="319" t="s">
        <v>351</v>
      </c>
    </row>
    <row r="19281" spans="18:19" x14ac:dyDescent="0.2">
      <c r="R19281" s="334">
        <v>46616</v>
      </c>
      <c r="S19281" s="319" t="s">
        <v>351</v>
      </c>
    </row>
    <row r="19282" spans="18:19" x14ac:dyDescent="0.2">
      <c r="R19282" s="334">
        <v>46617</v>
      </c>
      <c r="S19282" s="319" t="s">
        <v>351</v>
      </c>
    </row>
    <row r="19283" spans="18:19" x14ac:dyDescent="0.2">
      <c r="R19283" s="334">
        <v>46619</v>
      </c>
      <c r="S19283" s="319" t="s">
        <v>351</v>
      </c>
    </row>
    <row r="19284" spans="18:19" x14ac:dyDescent="0.2">
      <c r="R19284" s="334">
        <v>46624</v>
      </c>
      <c r="S19284" s="319" t="s">
        <v>351</v>
      </c>
    </row>
    <row r="19285" spans="18:19" x14ac:dyDescent="0.2">
      <c r="R19285" s="334">
        <v>46626</v>
      </c>
      <c r="S19285" s="319" t="s">
        <v>351</v>
      </c>
    </row>
    <row r="19286" spans="18:19" x14ac:dyDescent="0.2">
      <c r="R19286" s="334">
        <v>46628</v>
      </c>
      <c r="S19286" s="319" t="s">
        <v>351</v>
      </c>
    </row>
    <row r="19287" spans="18:19" x14ac:dyDescent="0.2">
      <c r="R19287" s="334">
        <v>46634</v>
      </c>
      <c r="S19287" s="319" t="s">
        <v>351</v>
      </c>
    </row>
    <row r="19288" spans="18:19" x14ac:dyDescent="0.2">
      <c r="R19288" s="334">
        <v>46635</v>
      </c>
      <c r="S19288" s="319" t="s">
        <v>351</v>
      </c>
    </row>
    <row r="19289" spans="18:19" x14ac:dyDescent="0.2">
      <c r="R19289" s="334">
        <v>46637</v>
      </c>
      <c r="S19289" s="319" t="s">
        <v>351</v>
      </c>
    </row>
    <row r="19290" spans="18:19" x14ac:dyDescent="0.2">
      <c r="R19290" s="334">
        <v>46660</v>
      </c>
      <c r="S19290" s="319" t="s">
        <v>351</v>
      </c>
    </row>
    <row r="19291" spans="18:19" x14ac:dyDescent="0.2">
      <c r="R19291" s="334">
        <v>46680</v>
      </c>
      <c r="S19291" s="319" t="s">
        <v>351</v>
      </c>
    </row>
    <row r="19292" spans="18:19" x14ac:dyDescent="0.2">
      <c r="R19292" s="334">
        <v>46701</v>
      </c>
      <c r="S19292" s="319" t="s">
        <v>351</v>
      </c>
    </row>
    <row r="19293" spans="18:19" x14ac:dyDescent="0.2">
      <c r="R19293" s="334">
        <v>46702</v>
      </c>
      <c r="S19293" s="319" t="s">
        <v>351</v>
      </c>
    </row>
    <row r="19294" spans="18:19" x14ac:dyDescent="0.2">
      <c r="R19294" s="334">
        <v>46703</v>
      </c>
      <c r="S19294" s="319" t="s">
        <v>351</v>
      </c>
    </row>
    <row r="19295" spans="18:19" x14ac:dyDescent="0.2">
      <c r="R19295" s="334">
        <v>46704</v>
      </c>
      <c r="S19295" s="319" t="s">
        <v>351</v>
      </c>
    </row>
    <row r="19296" spans="18:19" x14ac:dyDescent="0.2">
      <c r="R19296" s="334">
        <v>46705</v>
      </c>
      <c r="S19296" s="319" t="s">
        <v>351</v>
      </c>
    </row>
    <row r="19297" spans="18:19" x14ac:dyDescent="0.2">
      <c r="R19297" s="334">
        <v>46706</v>
      </c>
      <c r="S19297" s="319" t="s">
        <v>351</v>
      </c>
    </row>
    <row r="19298" spans="18:19" x14ac:dyDescent="0.2">
      <c r="R19298" s="334">
        <v>46710</v>
      </c>
      <c r="S19298" s="319" t="s">
        <v>351</v>
      </c>
    </row>
    <row r="19299" spans="18:19" x14ac:dyDescent="0.2">
      <c r="R19299" s="334">
        <v>46711</v>
      </c>
      <c r="S19299" s="319" t="s">
        <v>351</v>
      </c>
    </row>
    <row r="19300" spans="18:19" x14ac:dyDescent="0.2">
      <c r="R19300" s="334">
        <v>46713</v>
      </c>
      <c r="S19300" s="319" t="s">
        <v>351</v>
      </c>
    </row>
    <row r="19301" spans="18:19" x14ac:dyDescent="0.2">
      <c r="R19301" s="334">
        <v>46714</v>
      </c>
      <c r="S19301" s="319" t="s">
        <v>351</v>
      </c>
    </row>
    <row r="19302" spans="18:19" x14ac:dyDescent="0.2">
      <c r="R19302" s="334">
        <v>46721</v>
      </c>
      <c r="S19302" s="319" t="s">
        <v>351</v>
      </c>
    </row>
    <row r="19303" spans="18:19" x14ac:dyDescent="0.2">
      <c r="R19303" s="334">
        <v>46723</v>
      </c>
      <c r="S19303" s="319" t="s">
        <v>351</v>
      </c>
    </row>
    <row r="19304" spans="18:19" x14ac:dyDescent="0.2">
      <c r="R19304" s="334">
        <v>46725</v>
      </c>
      <c r="S19304" s="319" t="s">
        <v>351</v>
      </c>
    </row>
    <row r="19305" spans="18:19" x14ac:dyDescent="0.2">
      <c r="R19305" s="334">
        <v>46730</v>
      </c>
      <c r="S19305" s="319" t="s">
        <v>351</v>
      </c>
    </row>
    <row r="19306" spans="18:19" x14ac:dyDescent="0.2">
      <c r="R19306" s="334">
        <v>46731</v>
      </c>
      <c r="S19306" s="319" t="s">
        <v>351</v>
      </c>
    </row>
    <row r="19307" spans="18:19" x14ac:dyDescent="0.2">
      <c r="R19307" s="334">
        <v>46732</v>
      </c>
      <c r="S19307" s="319" t="s">
        <v>351</v>
      </c>
    </row>
    <row r="19308" spans="18:19" x14ac:dyDescent="0.2">
      <c r="R19308" s="334">
        <v>46733</v>
      </c>
      <c r="S19308" s="319" t="s">
        <v>351</v>
      </c>
    </row>
    <row r="19309" spans="18:19" x14ac:dyDescent="0.2">
      <c r="R19309" s="334">
        <v>46737</v>
      </c>
      <c r="S19309" s="319" t="s">
        <v>351</v>
      </c>
    </row>
    <row r="19310" spans="18:19" x14ac:dyDescent="0.2">
      <c r="R19310" s="334">
        <v>46738</v>
      </c>
      <c r="S19310" s="319" t="s">
        <v>351</v>
      </c>
    </row>
    <row r="19311" spans="18:19" x14ac:dyDescent="0.2">
      <c r="R19311" s="334">
        <v>46740</v>
      </c>
      <c r="S19311" s="319" t="s">
        <v>351</v>
      </c>
    </row>
    <row r="19312" spans="18:19" x14ac:dyDescent="0.2">
      <c r="R19312" s="334">
        <v>46741</v>
      </c>
      <c r="S19312" s="319" t="s">
        <v>351</v>
      </c>
    </row>
    <row r="19313" spans="18:19" x14ac:dyDescent="0.2">
      <c r="R19313" s="334">
        <v>46742</v>
      </c>
      <c r="S19313" s="319" t="s">
        <v>351</v>
      </c>
    </row>
    <row r="19314" spans="18:19" x14ac:dyDescent="0.2">
      <c r="R19314" s="334">
        <v>46743</v>
      </c>
      <c r="S19314" s="319" t="s">
        <v>351</v>
      </c>
    </row>
    <row r="19315" spans="18:19" x14ac:dyDescent="0.2">
      <c r="R19315" s="334">
        <v>46745</v>
      </c>
      <c r="S19315" s="319" t="s">
        <v>351</v>
      </c>
    </row>
    <row r="19316" spans="18:19" x14ac:dyDescent="0.2">
      <c r="R19316" s="334">
        <v>46746</v>
      </c>
      <c r="S19316" s="319" t="s">
        <v>351</v>
      </c>
    </row>
    <row r="19317" spans="18:19" x14ac:dyDescent="0.2">
      <c r="R19317" s="334">
        <v>46747</v>
      </c>
      <c r="S19317" s="319" t="s">
        <v>351</v>
      </c>
    </row>
    <row r="19318" spans="18:19" x14ac:dyDescent="0.2">
      <c r="R19318" s="334">
        <v>46748</v>
      </c>
      <c r="S19318" s="319" t="s">
        <v>351</v>
      </c>
    </row>
    <row r="19319" spans="18:19" x14ac:dyDescent="0.2">
      <c r="R19319" s="334">
        <v>46750</v>
      </c>
      <c r="S19319" s="319" t="s">
        <v>351</v>
      </c>
    </row>
    <row r="19320" spans="18:19" x14ac:dyDescent="0.2">
      <c r="R19320" s="334">
        <v>46755</v>
      </c>
      <c r="S19320" s="319" t="s">
        <v>351</v>
      </c>
    </row>
    <row r="19321" spans="18:19" x14ac:dyDescent="0.2">
      <c r="R19321" s="334">
        <v>46759</v>
      </c>
      <c r="S19321" s="319" t="s">
        <v>351</v>
      </c>
    </row>
    <row r="19322" spans="18:19" x14ac:dyDescent="0.2">
      <c r="R19322" s="334">
        <v>46760</v>
      </c>
      <c r="S19322" s="319" t="s">
        <v>351</v>
      </c>
    </row>
    <row r="19323" spans="18:19" x14ac:dyDescent="0.2">
      <c r="R19323" s="334">
        <v>46761</v>
      </c>
      <c r="S19323" s="319" t="s">
        <v>351</v>
      </c>
    </row>
    <row r="19324" spans="18:19" x14ac:dyDescent="0.2">
      <c r="R19324" s="334">
        <v>46763</v>
      </c>
      <c r="S19324" s="319" t="s">
        <v>351</v>
      </c>
    </row>
    <row r="19325" spans="18:19" x14ac:dyDescent="0.2">
      <c r="R19325" s="334">
        <v>46764</v>
      </c>
      <c r="S19325" s="319" t="s">
        <v>351</v>
      </c>
    </row>
    <row r="19326" spans="18:19" x14ac:dyDescent="0.2">
      <c r="R19326" s="334">
        <v>46765</v>
      </c>
      <c r="S19326" s="319" t="s">
        <v>351</v>
      </c>
    </row>
    <row r="19327" spans="18:19" x14ac:dyDescent="0.2">
      <c r="R19327" s="334">
        <v>46766</v>
      </c>
      <c r="S19327" s="319" t="s">
        <v>351</v>
      </c>
    </row>
    <row r="19328" spans="18:19" x14ac:dyDescent="0.2">
      <c r="R19328" s="334">
        <v>46767</v>
      </c>
      <c r="S19328" s="319" t="s">
        <v>351</v>
      </c>
    </row>
    <row r="19329" spans="18:19" x14ac:dyDescent="0.2">
      <c r="R19329" s="334">
        <v>46769</v>
      </c>
      <c r="S19329" s="319" t="s">
        <v>351</v>
      </c>
    </row>
    <row r="19330" spans="18:19" x14ac:dyDescent="0.2">
      <c r="R19330" s="334">
        <v>46770</v>
      </c>
      <c r="S19330" s="319" t="s">
        <v>351</v>
      </c>
    </row>
    <row r="19331" spans="18:19" x14ac:dyDescent="0.2">
      <c r="R19331" s="334">
        <v>46771</v>
      </c>
      <c r="S19331" s="319" t="s">
        <v>351</v>
      </c>
    </row>
    <row r="19332" spans="18:19" x14ac:dyDescent="0.2">
      <c r="R19332" s="334">
        <v>46772</v>
      </c>
      <c r="S19332" s="319" t="s">
        <v>351</v>
      </c>
    </row>
    <row r="19333" spans="18:19" x14ac:dyDescent="0.2">
      <c r="R19333" s="334">
        <v>46773</v>
      </c>
      <c r="S19333" s="319" t="s">
        <v>351</v>
      </c>
    </row>
    <row r="19334" spans="18:19" x14ac:dyDescent="0.2">
      <c r="R19334" s="334">
        <v>46774</v>
      </c>
      <c r="S19334" s="319" t="s">
        <v>351</v>
      </c>
    </row>
    <row r="19335" spans="18:19" x14ac:dyDescent="0.2">
      <c r="R19335" s="334">
        <v>46776</v>
      </c>
      <c r="S19335" s="319" t="s">
        <v>351</v>
      </c>
    </row>
    <row r="19336" spans="18:19" x14ac:dyDescent="0.2">
      <c r="R19336" s="334">
        <v>46777</v>
      </c>
      <c r="S19336" s="319" t="s">
        <v>351</v>
      </c>
    </row>
    <row r="19337" spans="18:19" x14ac:dyDescent="0.2">
      <c r="R19337" s="334">
        <v>46778</v>
      </c>
      <c r="S19337" s="319" t="s">
        <v>351</v>
      </c>
    </row>
    <row r="19338" spans="18:19" x14ac:dyDescent="0.2">
      <c r="R19338" s="334">
        <v>46779</v>
      </c>
      <c r="S19338" s="319" t="s">
        <v>351</v>
      </c>
    </row>
    <row r="19339" spans="18:19" x14ac:dyDescent="0.2">
      <c r="R19339" s="334">
        <v>46780</v>
      </c>
      <c r="S19339" s="319" t="s">
        <v>351</v>
      </c>
    </row>
    <row r="19340" spans="18:19" x14ac:dyDescent="0.2">
      <c r="R19340" s="334">
        <v>46781</v>
      </c>
      <c r="S19340" s="319" t="s">
        <v>351</v>
      </c>
    </row>
    <row r="19341" spans="18:19" x14ac:dyDescent="0.2">
      <c r="R19341" s="334">
        <v>46782</v>
      </c>
      <c r="S19341" s="319" t="s">
        <v>351</v>
      </c>
    </row>
    <row r="19342" spans="18:19" x14ac:dyDescent="0.2">
      <c r="R19342" s="334">
        <v>46783</v>
      </c>
      <c r="S19342" s="319" t="s">
        <v>351</v>
      </c>
    </row>
    <row r="19343" spans="18:19" x14ac:dyDescent="0.2">
      <c r="R19343" s="334">
        <v>46784</v>
      </c>
      <c r="S19343" s="319" t="s">
        <v>351</v>
      </c>
    </row>
    <row r="19344" spans="18:19" x14ac:dyDescent="0.2">
      <c r="R19344" s="334">
        <v>46785</v>
      </c>
      <c r="S19344" s="319" t="s">
        <v>351</v>
      </c>
    </row>
    <row r="19345" spans="18:19" x14ac:dyDescent="0.2">
      <c r="R19345" s="334">
        <v>46786</v>
      </c>
      <c r="S19345" s="319" t="s">
        <v>351</v>
      </c>
    </row>
    <row r="19346" spans="18:19" x14ac:dyDescent="0.2">
      <c r="R19346" s="334">
        <v>46787</v>
      </c>
      <c r="S19346" s="319" t="s">
        <v>351</v>
      </c>
    </row>
    <row r="19347" spans="18:19" x14ac:dyDescent="0.2">
      <c r="R19347" s="334">
        <v>46788</v>
      </c>
      <c r="S19347" s="319" t="s">
        <v>351</v>
      </c>
    </row>
    <row r="19348" spans="18:19" x14ac:dyDescent="0.2">
      <c r="R19348" s="334">
        <v>46789</v>
      </c>
      <c r="S19348" s="319" t="s">
        <v>351</v>
      </c>
    </row>
    <row r="19349" spans="18:19" x14ac:dyDescent="0.2">
      <c r="R19349" s="334">
        <v>46791</v>
      </c>
      <c r="S19349" s="319" t="s">
        <v>351</v>
      </c>
    </row>
    <row r="19350" spans="18:19" x14ac:dyDescent="0.2">
      <c r="R19350" s="334">
        <v>46792</v>
      </c>
      <c r="S19350" s="319" t="s">
        <v>351</v>
      </c>
    </row>
    <row r="19351" spans="18:19" x14ac:dyDescent="0.2">
      <c r="R19351" s="334">
        <v>46793</v>
      </c>
      <c r="S19351" s="319" t="s">
        <v>351</v>
      </c>
    </row>
    <row r="19352" spans="18:19" x14ac:dyDescent="0.2">
      <c r="R19352" s="334">
        <v>46794</v>
      </c>
      <c r="S19352" s="319" t="s">
        <v>351</v>
      </c>
    </row>
    <row r="19353" spans="18:19" x14ac:dyDescent="0.2">
      <c r="R19353" s="334">
        <v>46795</v>
      </c>
      <c r="S19353" s="319" t="s">
        <v>351</v>
      </c>
    </row>
    <row r="19354" spans="18:19" x14ac:dyDescent="0.2">
      <c r="R19354" s="334">
        <v>46796</v>
      </c>
      <c r="S19354" s="319" t="s">
        <v>351</v>
      </c>
    </row>
    <row r="19355" spans="18:19" x14ac:dyDescent="0.2">
      <c r="R19355" s="334">
        <v>46797</v>
      </c>
      <c r="S19355" s="319" t="s">
        <v>351</v>
      </c>
    </row>
    <row r="19356" spans="18:19" x14ac:dyDescent="0.2">
      <c r="R19356" s="334">
        <v>46798</v>
      </c>
      <c r="S19356" s="319" t="s">
        <v>351</v>
      </c>
    </row>
    <row r="19357" spans="18:19" x14ac:dyDescent="0.2">
      <c r="R19357" s="334">
        <v>46799</v>
      </c>
      <c r="S19357" s="319" t="s">
        <v>351</v>
      </c>
    </row>
    <row r="19358" spans="18:19" x14ac:dyDescent="0.2">
      <c r="R19358" s="334">
        <v>46801</v>
      </c>
      <c r="S19358" s="319" t="s">
        <v>351</v>
      </c>
    </row>
    <row r="19359" spans="18:19" x14ac:dyDescent="0.2">
      <c r="R19359" s="334">
        <v>46802</v>
      </c>
      <c r="S19359" s="319" t="s">
        <v>351</v>
      </c>
    </row>
    <row r="19360" spans="18:19" x14ac:dyDescent="0.2">
      <c r="R19360" s="334">
        <v>46803</v>
      </c>
      <c r="S19360" s="319" t="s">
        <v>351</v>
      </c>
    </row>
    <row r="19361" spans="18:19" x14ac:dyDescent="0.2">
      <c r="R19361" s="334">
        <v>46804</v>
      </c>
      <c r="S19361" s="319" t="s">
        <v>351</v>
      </c>
    </row>
    <row r="19362" spans="18:19" x14ac:dyDescent="0.2">
      <c r="R19362" s="334">
        <v>46805</v>
      </c>
      <c r="S19362" s="319" t="s">
        <v>351</v>
      </c>
    </row>
    <row r="19363" spans="18:19" x14ac:dyDescent="0.2">
      <c r="R19363" s="334">
        <v>46806</v>
      </c>
      <c r="S19363" s="319" t="s">
        <v>351</v>
      </c>
    </row>
    <row r="19364" spans="18:19" x14ac:dyDescent="0.2">
      <c r="R19364" s="334">
        <v>46807</v>
      </c>
      <c r="S19364" s="319" t="s">
        <v>351</v>
      </c>
    </row>
    <row r="19365" spans="18:19" x14ac:dyDescent="0.2">
      <c r="R19365" s="334">
        <v>46808</v>
      </c>
      <c r="S19365" s="319" t="s">
        <v>351</v>
      </c>
    </row>
    <row r="19366" spans="18:19" x14ac:dyDescent="0.2">
      <c r="R19366" s="334">
        <v>46809</v>
      </c>
      <c r="S19366" s="319" t="s">
        <v>351</v>
      </c>
    </row>
    <row r="19367" spans="18:19" x14ac:dyDescent="0.2">
      <c r="R19367" s="334">
        <v>46814</v>
      </c>
      <c r="S19367" s="319" t="s">
        <v>351</v>
      </c>
    </row>
    <row r="19368" spans="18:19" x14ac:dyDescent="0.2">
      <c r="R19368" s="334">
        <v>46815</v>
      </c>
      <c r="S19368" s="319" t="s">
        <v>351</v>
      </c>
    </row>
    <row r="19369" spans="18:19" x14ac:dyDescent="0.2">
      <c r="R19369" s="334">
        <v>46816</v>
      </c>
      <c r="S19369" s="319" t="s">
        <v>351</v>
      </c>
    </row>
    <row r="19370" spans="18:19" x14ac:dyDescent="0.2">
      <c r="R19370" s="334">
        <v>46818</v>
      </c>
      <c r="S19370" s="319" t="s">
        <v>351</v>
      </c>
    </row>
    <row r="19371" spans="18:19" x14ac:dyDescent="0.2">
      <c r="R19371" s="334">
        <v>46819</v>
      </c>
      <c r="S19371" s="319" t="s">
        <v>351</v>
      </c>
    </row>
    <row r="19372" spans="18:19" x14ac:dyDescent="0.2">
      <c r="R19372" s="334">
        <v>46825</v>
      </c>
      <c r="S19372" s="319" t="s">
        <v>351</v>
      </c>
    </row>
    <row r="19373" spans="18:19" x14ac:dyDescent="0.2">
      <c r="R19373" s="334">
        <v>46835</v>
      </c>
      <c r="S19373" s="319" t="s">
        <v>351</v>
      </c>
    </row>
    <row r="19374" spans="18:19" x14ac:dyDescent="0.2">
      <c r="R19374" s="334">
        <v>46845</v>
      </c>
      <c r="S19374" s="319" t="s">
        <v>351</v>
      </c>
    </row>
    <row r="19375" spans="18:19" x14ac:dyDescent="0.2">
      <c r="R19375" s="334">
        <v>46850</v>
      </c>
      <c r="S19375" s="319" t="s">
        <v>351</v>
      </c>
    </row>
    <row r="19376" spans="18:19" x14ac:dyDescent="0.2">
      <c r="R19376" s="334">
        <v>46851</v>
      </c>
      <c r="S19376" s="319" t="s">
        <v>351</v>
      </c>
    </row>
    <row r="19377" spans="18:19" x14ac:dyDescent="0.2">
      <c r="R19377" s="334">
        <v>46852</v>
      </c>
      <c r="S19377" s="319" t="s">
        <v>351</v>
      </c>
    </row>
    <row r="19378" spans="18:19" x14ac:dyDescent="0.2">
      <c r="R19378" s="334">
        <v>46853</v>
      </c>
      <c r="S19378" s="319" t="s">
        <v>351</v>
      </c>
    </row>
    <row r="19379" spans="18:19" x14ac:dyDescent="0.2">
      <c r="R19379" s="334">
        <v>46854</v>
      </c>
      <c r="S19379" s="319" t="s">
        <v>351</v>
      </c>
    </row>
    <row r="19380" spans="18:19" x14ac:dyDescent="0.2">
      <c r="R19380" s="334">
        <v>46855</v>
      </c>
      <c r="S19380" s="319" t="s">
        <v>351</v>
      </c>
    </row>
    <row r="19381" spans="18:19" x14ac:dyDescent="0.2">
      <c r="R19381" s="334">
        <v>46856</v>
      </c>
      <c r="S19381" s="319" t="s">
        <v>351</v>
      </c>
    </row>
    <row r="19382" spans="18:19" x14ac:dyDescent="0.2">
      <c r="R19382" s="334">
        <v>46857</v>
      </c>
      <c r="S19382" s="319" t="s">
        <v>351</v>
      </c>
    </row>
    <row r="19383" spans="18:19" x14ac:dyDescent="0.2">
      <c r="R19383" s="334">
        <v>46858</v>
      </c>
      <c r="S19383" s="319" t="s">
        <v>351</v>
      </c>
    </row>
    <row r="19384" spans="18:19" x14ac:dyDescent="0.2">
      <c r="R19384" s="334">
        <v>46859</v>
      </c>
      <c r="S19384" s="319" t="s">
        <v>351</v>
      </c>
    </row>
    <row r="19385" spans="18:19" x14ac:dyDescent="0.2">
      <c r="R19385" s="334">
        <v>46860</v>
      </c>
      <c r="S19385" s="319" t="s">
        <v>351</v>
      </c>
    </row>
    <row r="19386" spans="18:19" x14ac:dyDescent="0.2">
      <c r="R19386" s="334">
        <v>46861</v>
      </c>
      <c r="S19386" s="319" t="s">
        <v>351</v>
      </c>
    </row>
    <row r="19387" spans="18:19" x14ac:dyDescent="0.2">
      <c r="R19387" s="334">
        <v>46862</v>
      </c>
      <c r="S19387" s="319" t="s">
        <v>351</v>
      </c>
    </row>
    <row r="19388" spans="18:19" x14ac:dyDescent="0.2">
      <c r="R19388" s="334">
        <v>46863</v>
      </c>
      <c r="S19388" s="319" t="s">
        <v>351</v>
      </c>
    </row>
    <row r="19389" spans="18:19" x14ac:dyDescent="0.2">
      <c r="R19389" s="334">
        <v>46864</v>
      </c>
      <c r="S19389" s="319" t="s">
        <v>351</v>
      </c>
    </row>
    <row r="19390" spans="18:19" x14ac:dyDescent="0.2">
      <c r="R19390" s="334">
        <v>46865</v>
      </c>
      <c r="S19390" s="319" t="s">
        <v>351</v>
      </c>
    </row>
    <row r="19391" spans="18:19" x14ac:dyDescent="0.2">
      <c r="R19391" s="334">
        <v>46866</v>
      </c>
      <c r="S19391" s="319" t="s">
        <v>351</v>
      </c>
    </row>
    <row r="19392" spans="18:19" x14ac:dyDescent="0.2">
      <c r="R19392" s="334">
        <v>46867</v>
      </c>
      <c r="S19392" s="319" t="s">
        <v>351</v>
      </c>
    </row>
    <row r="19393" spans="18:19" x14ac:dyDescent="0.2">
      <c r="R19393" s="334">
        <v>46868</v>
      </c>
      <c r="S19393" s="319" t="s">
        <v>351</v>
      </c>
    </row>
    <row r="19394" spans="18:19" x14ac:dyDescent="0.2">
      <c r="R19394" s="334">
        <v>46869</v>
      </c>
      <c r="S19394" s="319" t="s">
        <v>351</v>
      </c>
    </row>
    <row r="19395" spans="18:19" x14ac:dyDescent="0.2">
      <c r="R19395" s="334">
        <v>46885</v>
      </c>
      <c r="S19395" s="319" t="s">
        <v>351</v>
      </c>
    </row>
    <row r="19396" spans="18:19" x14ac:dyDescent="0.2">
      <c r="R19396" s="334">
        <v>46895</v>
      </c>
      <c r="S19396" s="319" t="s">
        <v>351</v>
      </c>
    </row>
    <row r="19397" spans="18:19" x14ac:dyDescent="0.2">
      <c r="R19397" s="334">
        <v>46896</v>
      </c>
      <c r="S19397" s="319" t="s">
        <v>351</v>
      </c>
    </row>
    <row r="19398" spans="18:19" x14ac:dyDescent="0.2">
      <c r="R19398" s="334">
        <v>46897</v>
      </c>
      <c r="S19398" s="319" t="s">
        <v>351</v>
      </c>
    </row>
    <row r="19399" spans="18:19" x14ac:dyDescent="0.2">
      <c r="R19399" s="334">
        <v>46898</v>
      </c>
      <c r="S19399" s="319" t="s">
        <v>351</v>
      </c>
    </row>
    <row r="19400" spans="18:19" x14ac:dyDescent="0.2">
      <c r="R19400" s="334">
        <v>46899</v>
      </c>
      <c r="S19400" s="319" t="s">
        <v>351</v>
      </c>
    </row>
    <row r="19401" spans="18:19" x14ac:dyDescent="0.2">
      <c r="R19401" s="334">
        <v>46901</v>
      </c>
      <c r="S19401" s="319" t="s">
        <v>351</v>
      </c>
    </row>
    <row r="19402" spans="18:19" x14ac:dyDescent="0.2">
      <c r="R19402" s="334">
        <v>46902</v>
      </c>
      <c r="S19402" s="319" t="s">
        <v>351</v>
      </c>
    </row>
    <row r="19403" spans="18:19" x14ac:dyDescent="0.2">
      <c r="R19403" s="334">
        <v>46903</v>
      </c>
      <c r="S19403" s="319" t="s">
        <v>351</v>
      </c>
    </row>
    <row r="19404" spans="18:19" x14ac:dyDescent="0.2">
      <c r="R19404" s="334">
        <v>46904</v>
      </c>
      <c r="S19404" s="319" t="s">
        <v>351</v>
      </c>
    </row>
    <row r="19405" spans="18:19" x14ac:dyDescent="0.2">
      <c r="R19405" s="334">
        <v>46910</v>
      </c>
      <c r="S19405" s="319" t="s">
        <v>351</v>
      </c>
    </row>
    <row r="19406" spans="18:19" x14ac:dyDescent="0.2">
      <c r="R19406" s="334">
        <v>46911</v>
      </c>
      <c r="S19406" s="319" t="s">
        <v>351</v>
      </c>
    </row>
    <row r="19407" spans="18:19" x14ac:dyDescent="0.2">
      <c r="R19407" s="334">
        <v>46912</v>
      </c>
      <c r="S19407" s="319" t="s">
        <v>351</v>
      </c>
    </row>
    <row r="19408" spans="18:19" x14ac:dyDescent="0.2">
      <c r="R19408" s="334">
        <v>46913</v>
      </c>
      <c r="S19408" s="319" t="s">
        <v>351</v>
      </c>
    </row>
    <row r="19409" spans="18:19" x14ac:dyDescent="0.2">
      <c r="R19409" s="334">
        <v>46914</v>
      </c>
      <c r="S19409" s="319" t="s">
        <v>351</v>
      </c>
    </row>
    <row r="19410" spans="18:19" x14ac:dyDescent="0.2">
      <c r="R19410" s="334">
        <v>46915</v>
      </c>
      <c r="S19410" s="319" t="s">
        <v>351</v>
      </c>
    </row>
    <row r="19411" spans="18:19" x14ac:dyDescent="0.2">
      <c r="R19411" s="334">
        <v>46916</v>
      </c>
      <c r="S19411" s="319" t="s">
        <v>351</v>
      </c>
    </row>
    <row r="19412" spans="18:19" x14ac:dyDescent="0.2">
      <c r="R19412" s="334">
        <v>46917</v>
      </c>
      <c r="S19412" s="319" t="s">
        <v>351</v>
      </c>
    </row>
    <row r="19413" spans="18:19" x14ac:dyDescent="0.2">
      <c r="R19413" s="334">
        <v>46919</v>
      </c>
      <c r="S19413" s="319" t="s">
        <v>351</v>
      </c>
    </row>
    <row r="19414" spans="18:19" x14ac:dyDescent="0.2">
      <c r="R19414" s="334">
        <v>46920</v>
      </c>
      <c r="S19414" s="319" t="s">
        <v>351</v>
      </c>
    </row>
    <row r="19415" spans="18:19" x14ac:dyDescent="0.2">
      <c r="R19415" s="334">
        <v>46921</v>
      </c>
      <c r="S19415" s="319" t="s">
        <v>351</v>
      </c>
    </row>
    <row r="19416" spans="18:19" x14ac:dyDescent="0.2">
      <c r="R19416" s="334">
        <v>46922</v>
      </c>
      <c r="S19416" s="319" t="s">
        <v>351</v>
      </c>
    </row>
    <row r="19417" spans="18:19" x14ac:dyDescent="0.2">
      <c r="R19417" s="334">
        <v>46923</v>
      </c>
      <c r="S19417" s="319" t="s">
        <v>351</v>
      </c>
    </row>
    <row r="19418" spans="18:19" x14ac:dyDescent="0.2">
      <c r="R19418" s="334">
        <v>46926</v>
      </c>
      <c r="S19418" s="319" t="s">
        <v>351</v>
      </c>
    </row>
    <row r="19419" spans="18:19" x14ac:dyDescent="0.2">
      <c r="R19419" s="334">
        <v>46928</v>
      </c>
      <c r="S19419" s="319" t="s">
        <v>351</v>
      </c>
    </row>
    <row r="19420" spans="18:19" x14ac:dyDescent="0.2">
      <c r="R19420" s="334">
        <v>46929</v>
      </c>
      <c r="S19420" s="319" t="s">
        <v>351</v>
      </c>
    </row>
    <row r="19421" spans="18:19" x14ac:dyDescent="0.2">
      <c r="R19421" s="334">
        <v>46930</v>
      </c>
      <c r="S19421" s="319" t="s">
        <v>351</v>
      </c>
    </row>
    <row r="19422" spans="18:19" x14ac:dyDescent="0.2">
      <c r="R19422" s="334">
        <v>46931</v>
      </c>
      <c r="S19422" s="319" t="s">
        <v>351</v>
      </c>
    </row>
    <row r="19423" spans="18:19" x14ac:dyDescent="0.2">
      <c r="R19423" s="334">
        <v>46932</v>
      </c>
      <c r="S19423" s="319" t="s">
        <v>351</v>
      </c>
    </row>
    <row r="19424" spans="18:19" x14ac:dyDescent="0.2">
      <c r="R19424" s="334">
        <v>46933</v>
      </c>
      <c r="S19424" s="319" t="s">
        <v>351</v>
      </c>
    </row>
    <row r="19425" spans="18:19" x14ac:dyDescent="0.2">
      <c r="R19425" s="334">
        <v>46936</v>
      </c>
      <c r="S19425" s="319" t="s">
        <v>351</v>
      </c>
    </row>
    <row r="19426" spans="18:19" x14ac:dyDescent="0.2">
      <c r="R19426" s="334">
        <v>46937</v>
      </c>
      <c r="S19426" s="319" t="s">
        <v>351</v>
      </c>
    </row>
    <row r="19427" spans="18:19" x14ac:dyDescent="0.2">
      <c r="R19427" s="334">
        <v>46938</v>
      </c>
      <c r="S19427" s="319" t="s">
        <v>351</v>
      </c>
    </row>
    <row r="19428" spans="18:19" x14ac:dyDescent="0.2">
      <c r="R19428" s="334">
        <v>46939</v>
      </c>
      <c r="S19428" s="319" t="s">
        <v>351</v>
      </c>
    </row>
    <row r="19429" spans="18:19" x14ac:dyDescent="0.2">
      <c r="R19429" s="334">
        <v>46940</v>
      </c>
      <c r="S19429" s="319" t="s">
        <v>351</v>
      </c>
    </row>
    <row r="19430" spans="18:19" x14ac:dyDescent="0.2">
      <c r="R19430" s="334">
        <v>46941</v>
      </c>
      <c r="S19430" s="319" t="s">
        <v>351</v>
      </c>
    </row>
    <row r="19431" spans="18:19" x14ac:dyDescent="0.2">
      <c r="R19431" s="334">
        <v>46942</v>
      </c>
      <c r="S19431" s="319" t="s">
        <v>351</v>
      </c>
    </row>
    <row r="19432" spans="18:19" x14ac:dyDescent="0.2">
      <c r="R19432" s="334">
        <v>46943</v>
      </c>
      <c r="S19432" s="319" t="s">
        <v>351</v>
      </c>
    </row>
    <row r="19433" spans="18:19" x14ac:dyDescent="0.2">
      <c r="R19433" s="334">
        <v>46945</v>
      </c>
      <c r="S19433" s="319" t="s">
        <v>351</v>
      </c>
    </row>
    <row r="19434" spans="18:19" x14ac:dyDescent="0.2">
      <c r="R19434" s="334">
        <v>46946</v>
      </c>
      <c r="S19434" s="319" t="s">
        <v>351</v>
      </c>
    </row>
    <row r="19435" spans="18:19" x14ac:dyDescent="0.2">
      <c r="R19435" s="334">
        <v>46947</v>
      </c>
      <c r="S19435" s="319" t="s">
        <v>351</v>
      </c>
    </row>
    <row r="19436" spans="18:19" x14ac:dyDescent="0.2">
      <c r="R19436" s="334">
        <v>46950</v>
      </c>
      <c r="S19436" s="319" t="s">
        <v>351</v>
      </c>
    </row>
    <row r="19437" spans="18:19" x14ac:dyDescent="0.2">
      <c r="R19437" s="334">
        <v>46951</v>
      </c>
      <c r="S19437" s="319" t="s">
        <v>351</v>
      </c>
    </row>
    <row r="19438" spans="18:19" x14ac:dyDescent="0.2">
      <c r="R19438" s="334">
        <v>46952</v>
      </c>
      <c r="S19438" s="319" t="s">
        <v>351</v>
      </c>
    </row>
    <row r="19439" spans="18:19" x14ac:dyDescent="0.2">
      <c r="R19439" s="334">
        <v>46953</v>
      </c>
      <c r="S19439" s="319" t="s">
        <v>351</v>
      </c>
    </row>
    <row r="19440" spans="18:19" x14ac:dyDescent="0.2">
      <c r="R19440" s="334">
        <v>46957</v>
      </c>
      <c r="S19440" s="319" t="s">
        <v>351</v>
      </c>
    </row>
    <row r="19441" spans="18:19" x14ac:dyDescent="0.2">
      <c r="R19441" s="334">
        <v>46958</v>
      </c>
      <c r="S19441" s="319" t="s">
        <v>351</v>
      </c>
    </row>
    <row r="19442" spans="18:19" x14ac:dyDescent="0.2">
      <c r="R19442" s="334">
        <v>46959</v>
      </c>
      <c r="S19442" s="319" t="s">
        <v>351</v>
      </c>
    </row>
    <row r="19443" spans="18:19" x14ac:dyDescent="0.2">
      <c r="R19443" s="334">
        <v>46960</v>
      </c>
      <c r="S19443" s="319" t="s">
        <v>351</v>
      </c>
    </row>
    <row r="19444" spans="18:19" x14ac:dyDescent="0.2">
      <c r="R19444" s="334">
        <v>46961</v>
      </c>
      <c r="S19444" s="319" t="s">
        <v>351</v>
      </c>
    </row>
    <row r="19445" spans="18:19" x14ac:dyDescent="0.2">
      <c r="R19445" s="334">
        <v>46962</v>
      </c>
      <c r="S19445" s="319" t="s">
        <v>351</v>
      </c>
    </row>
    <row r="19446" spans="18:19" x14ac:dyDescent="0.2">
      <c r="R19446" s="334">
        <v>46965</v>
      </c>
      <c r="S19446" s="319" t="s">
        <v>351</v>
      </c>
    </row>
    <row r="19447" spans="18:19" x14ac:dyDescent="0.2">
      <c r="R19447" s="334">
        <v>46967</v>
      </c>
      <c r="S19447" s="319" t="s">
        <v>351</v>
      </c>
    </row>
    <row r="19448" spans="18:19" x14ac:dyDescent="0.2">
      <c r="R19448" s="334">
        <v>46968</v>
      </c>
      <c r="S19448" s="319" t="s">
        <v>351</v>
      </c>
    </row>
    <row r="19449" spans="18:19" x14ac:dyDescent="0.2">
      <c r="R19449" s="334">
        <v>46970</v>
      </c>
      <c r="S19449" s="319" t="s">
        <v>351</v>
      </c>
    </row>
    <row r="19450" spans="18:19" x14ac:dyDescent="0.2">
      <c r="R19450" s="334">
        <v>46971</v>
      </c>
      <c r="S19450" s="319" t="s">
        <v>351</v>
      </c>
    </row>
    <row r="19451" spans="18:19" x14ac:dyDescent="0.2">
      <c r="R19451" s="334">
        <v>46974</v>
      </c>
      <c r="S19451" s="319" t="s">
        <v>351</v>
      </c>
    </row>
    <row r="19452" spans="18:19" x14ac:dyDescent="0.2">
      <c r="R19452" s="334">
        <v>46975</v>
      </c>
      <c r="S19452" s="319" t="s">
        <v>351</v>
      </c>
    </row>
    <row r="19453" spans="18:19" x14ac:dyDescent="0.2">
      <c r="R19453" s="334">
        <v>46977</v>
      </c>
      <c r="S19453" s="319" t="s">
        <v>351</v>
      </c>
    </row>
    <row r="19454" spans="18:19" x14ac:dyDescent="0.2">
      <c r="R19454" s="334">
        <v>46978</v>
      </c>
      <c r="S19454" s="319" t="s">
        <v>351</v>
      </c>
    </row>
    <row r="19455" spans="18:19" x14ac:dyDescent="0.2">
      <c r="R19455" s="334">
        <v>46979</v>
      </c>
      <c r="S19455" s="319" t="s">
        <v>351</v>
      </c>
    </row>
    <row r="19456" spans="18:19" x14ac:dyDescent="0.2">
      <c r="R19456" s="334">
        <v>46980</v>
      </c>
      <c r="S19456" s="319" t="s">
        <v>351</v>
      </c>
    </row>
    <row r="19457" spans="18:19" x14ac:dyDescent="0.2">
      <c r="R19457" s="334">
        <v>46982</v>
      </c>
      <c r="S19457" s="319" t="s">
        <v>351</v>
      </c>
    </row>
    <row r="19458" spans="18:19" x14ac:dyDescent="0.2">
      <c r="R19458" s="334">
        <v>46984</v>
      </c>
      <c r="S19458" s="319" t="s">
        <v>351</v>
      </c>
    </row>
    <row r="19459" spans="18:19" x14ac:dyDescent="0.2">
      <c r="R19459" s="334">
        <v>46985</v>
      </c>
      <c r="S19459" s="319" t="s">
        <v>351</v>
      </c>
    </row>
    <row r="19460" spans="18:19" x14ac:dyDescent="0.2">
      <c r="R19460" s="334">
        <v>46986</v>
      </c>
      <c r="S19460" s="319" t="s">
        <v>351</v>
      </c>
    </row>
    <row r="19461" spans="18:19" x14ac:dyDescent="0.2">
      <c r="R19461" s="334">
        <v>46987</v>
      </c>
      <c r="S19461" s="319" t="s">
        <v>351</v>
      </c>
    </row>
    <row r="19462" spans="18:19" x14ac:dyDescent="0.2">
      <c r="R19462" s="334">
        <v>46988</v>
      </c>
      <c r="S19462" s="319" t="s">
        <v>351</v>
      </c>
    </row>
    <row r="19463" spans="18:19" x14ac:dyDescent="0.2">
      <c r="R19463" s="334">
        <v>46989</v>
      </c>
      <c r="S19463" s="319" t="s">
        <v>351</v>
      </c>
    </row>
    <row r="19464" spans="18:19" x14ac:dyDescent="0.2">
      <c r="R19464" s="334">
        <v>46990</v>
      </c>
      <c r="S19464" s="319" t="s">
        <v>351</v>
      </c>
    </row>
    <row r="19465" spans="18:19" x14ac:dyDescent="0.2">
      <c r="R19465" s="334">
        <v>46991</v>
      </c>
      <c r="S19465" s="319" t="s">
        <v>351</v>
      </c>
    </row>
    <row r="19466" spans="18:19" x14ac:dyDescent="0.2">
      <c r="R19466" s="334">
        <v>46992</v>
      </c>
      <c r="S19466" s="319" t="s">
        <v>351</v>
      </c>
    </row>
    <row r="19467" spans="18:19" x14ac:dyDescent="0.2">
      <c r="R19467" s="334">
        <v>46994</v>
      </c>
      <c r="S19467" s="319" t="s">
        <v>351</v>
      </c>
    </row>
    <row r="19468" spans="18:19" x14ac:dyDescent="0.2">
      <c r="R19468" s="334">
        <v>46995</v>
      </c>
      <c r="S19468" s="319" t="s">
        <v>351</v>
      </c>
    </row>
    <row r="19469" spans="18:19" x14ac:dyDescent="0.2">
      <c r="R19469" s="334">
        <v>46996</v>
      </c>
      <c r="S19469" s="319" t="s">
        <v>351</v>
      </c>
    </row>
    <row r="19470" spans="18:19" x14ac:dyDescent="0.2">
      <c r="R19470" s="334">
        <v>46998</v>
      </c>
      <c r="S19470" s="319" t="s">
        <v>351</v>
      </c>
    </row>
    <row r="19471" spans="18:19" x14ac:dyDescent="0.2">
      <c r="R19471" s="334">
        <v>47001</v>
      </c>
      <c r="S19471" s="319" t="s">
        <v>351</v>
      </c>
    </row>
    <row r="19472" spans="18:19" x14ac:dyDescent="0.2">
      <c r="R19472" s="334">
        <v>47003</v>
      </c>
      <c r="S19472" s="319" t="s">
        <v>351</v>
      </c>
    </row>
    <row r="19473" spans="18:19" x14ac:dyDescent="0.2">
      <c r="R19473" s="334">
        <v>47006</v>
      </c>
      <c r="S19473" s="319" t="s">
        <v>351</v>
      </c>
    </row>
    <row r="19474" spans="18:19" x14ac:dyDescent="0.2">
      <c r="R19474" s="334">
        <v>47010</v>
      </c>
      <c r="S19474" s="319" t="s">
        <v>351</v>
      </c>
    </row>
    <row r="19475" spans="18:19" x14ac:dyDescent="0.2">
      <c r="R19475" s="334">
        <v>47011</v>
      </c>
      <c r="S19475" s="319" t="s">
        <v>351</v>
      </c>
    </row>
    <row r="19476" spans="18:19" x14ac:dyDescent="0.2">
      <c r="R19476" s="334">
        <v>47012</v>
      </c>
      <c r="S19476" s="319" t="s">
        <v>351</v>
      </c>
    </row>
    <row r="19477" spans="18:19" x14ac:dyDescent="0.2">
      <c r="R19477" s="334">
        <v>47016</v>
      </c>
      <c r="S19477" s="319" t="s">
        <v>351</v>
      </c>
    </row>
    <row r="19478" spans="18:19" x14ac:dyDescent="0.2">
      <c r="R19478" s="334">
        <v>47017</v>
      </c>
      <c r="S19478" s="319" t="s">
        <v>351</v>
      </c>
    </row>
    <row r="19479" spans="18:19" x14ac:dyDescent="0.2">
      <c r="R19479" s="334">
        <v>47018</v>
      </c>
      <c r="S19479" s="319" t="s">
        <v>351</v>
      </c>
    </row>
    <row r="19480" spans="18:19" x14ac:dyDescent="0.2">
      <c r="R19480" s="334">
        <v>47019</v>
      </c>
      <c r="S19480" s="319" t="s">
        <v>351</v>
      </c>
    </row>
    <row r="19481" spans="18:19" x14ac:dyDescent="0.2">
      <c r="R19481" s="334">
        <v>47020</v>
      </c>
      <c r="S19481" s="319" t="s">
        <v>351</v>
      </c>
    </row>
    <row r="19482" spans="18:19" x14ac:dyDescent="0.2">
      <c r="R19482" s="334">
        <v>47021</v>
      </c>
      <c r="S19482" s="319" t="s">
        <v>351</v>
      </c>
    </row>
    <row r="19483" spans="18:19" x14ac:dyDescent="0.2">
      <c r="R19483" s="334">
        <v>47022</v>
      </c>
      <c r="S19483" s="319" t="s">
        <v>351</v>
      </c>
    </row>
    <row r="19484" spans="18:19" x14ac:dyDescent="0.2">
      <c r="R19484" s="334">
        <v>47023</v>
      </c>
      <c r="S19484" s="319" t="s">
        <v>351</v>
      </c>
    </row>
    <row r="19485" spans="18:19" x14ac:dyDescent="0.2">
      <c r="R19485" s="334">
        <v>47024</v>
      </c>
      <c r="S19485" s="319" t="s">
        <v>351</v>
      </c>
    </row>
    <row r="19486" spans="18:19" x14ac:dyDescent="0.2">
      <c r="R19486" s="334">
        <v>47025</v>
      </c>
      <c r="S19486" s="319" t="s">
        <v>351</v>
      </c>
    </row>
    <row r="19487" spans="18:19" x14ac:dyDescent="0.2">
      <c r="R19487" s="334">
        <v>47030</v>
      </c>
      <c r="S19487" s="319" t="s">
        <v>351</v>
      </c>
    </row>
    <row r="19488" spans="18:19" x14ac:dyDescent="0.2">
      <c r="R19488" s="334">
        <v>47031</v>
      </c>
      <c r="S19488" s="319" t="s">
        <v>351</v>
      </c>
    </row>
    <row r="19489" spans="18:19" x14ac:dyDescent="0.2">
      <c r="R19489" s="334">
        <v>47032</v>
      </c>
      <c r="S19489" s="319" t="s">
        <v>351</v>
      </c>
    </row>
    <row r="19490" spans="18:19" x14ac:dyDescent="0.2">
      <c r="R19490" s="334">
        <v>47033</v>
      </c>
      <c r="S19490" s="319" t="s">
        <v>351</v>
      </c>
    </row>
    <row r="19491" spans="18:19" x14ac:dyDescent="0.2">
      <c r="R19491" s="334">
        <v>47034</v>
      </c>
      <c r="S19491" s="319" t="s">
        <v>351</v>
      </c>
    </row>
    <row r="19492" spans="18:19" x14ac:dyDescent="0.2">
      <c r="R19492" s="334">
        <v>47035</v>
      </c>
      <c r="S19492" s="319" t="s">
        <v>351</v>
      </c>
    </row>
    <row r="19493" spans="18:19" x14ac:dyDescent="0.2">
      <c r="R19493" s="334">
        <v>47036</v>
      </c>
      <c r="S19493" s="319" t="s">
        <v>351</v>
      </c>
    </row>
    <row r="19494" spans="18:19" x14ac:dyDescent="0.2">
      <c r="R19494" s="334">
        <v>47037</v>
      </c>
      <c r="S19494" s="319" t="s">
        <v>351</v>
      </c>
    </row>
    <row r="19495" spans="18:19" x14ac:dyDescent="0.2">
      <c r="R19495" s="334">
        <v>47038</v>
      </c>
      <c r="S19495" s="319" t="s">
        <v>351</v>
      </c>
    </row>
    <row r="19496" spans="18:19" x14ac:dyDescent="0.2">
      <c r="R19496" s="334">
        <v>47039</v>
      </c>
      <c r="S19496" s="319" t="s">
        <v>351</v>
      </c>
    </row>
    <row r="19497" spans="18:19" x14ac:dyDescent="0.2">
      <c r="R19497" s="334">
        <v>47040</v>
      </c>
      <c r="S19497" s="319" t="s">
        <v>351</v>
      </c>
    </row>
    <row r="19498" spans="18:19" x14ac:dyDescent="0.2">
      <c r="R19498" s="334">
        <v>47041</v>
      </c>
      <c r="S19498" s="319" t="s">
        <v>351</v>
      </c>
    </row>
    <row r="19499" spans="18:19" x14ac:dyDescent="0.2">
      <c r="R19499" s="334">
        <v>47042</v>
      </c>
      <c r="S19499" s="319" t="s">
        <v>351</v>
      </c>
    </row>
    <row r="19500" spans="18:19" x14ac:dyDescent="0.2">
      <c r="R19500" s="334">
        <v>47043</v>
      </c>
      <c r="S19500" s="319" t="s">
        <v>351</v>
      </c>
    </row>
    <row r="19501" spans="18:19" x14ac:dyDescent="0.2">
      <c r="R19501" s="334">
        <v>47060</v>
      </c>
      <c r="S19501" s="319" t="s">
        <v>351</v>
      </c>
    </row>
    <row r="19502" spans="18:19" x14ac:dyDescent="0.2">
      <c r="R19502" s="334">
        <v>47102</v>
      </c>
      <c r="S19502" s="319" t="s">
        <v>351</v>
      </c>
    </row>
    <row r="19503" spans="18:19" x14ac:dyDescent="0.2">
      <c r="R19503" s="334">
        <v>47104</v>
      </c>
      <c r="S19503" s="319" t="s">
        <v>351</v>
      </c>
    </row>
    <row r="19504" spans="18:19" x14ac:dyDescent="0.2">
      <c r="R19504" s="334">
        <v>47106</v>
      </c>
      <c r="S19504" s="319" t="s">
        <v>351</v>
      </c>
    </row>
    <row r="19505" spans="18:19" x14ac:dyDescent="0.2">
      <c r="R19505" s="334">
        <v>47107</v>
      </c>
      <c r="S19505" s="319" t="s">
        <v>351</v>
      </c>
    </row>
    <row r="19506" spans="18:19" x14ac:dyDescent="0.2">
      <c r="R19506" s="334">
        <v>47108</v>
      </c>
      <c r="S19506" s="319" t="s">
        <v>351</v>
      </c>
    </row>
    <row r="19507" spans="18:19" x14ac:dyDescent="0.2">
      <c r="R19507" s="334">
        <v>47110</v>
      </c>
      <c r="S19507" s="319" t="s">
        <v>351</v>
      </c>
    </row>
    <row r="19508" spans="18:19" x14ac:dyDescent="0.2">
      <c r="R19508" s="334">
        <v>47111</v>
      </c>
      <c r="S19508" s="319" t="s">
        <v>351</v>
      </c>
    </row>
    <row r="19509" spans="18:19" x14ac:dyDescent="0.2">
      <c r="R19509" s="334">
        <v>47112</v>
      </c>
      <c r="S19509" s="319" t="s">
        <v>351</v>
      </c>
    </row>
    <row r="19510" spans="18:19" x14ac:dyDescent="0.2">
      <c r="R19510" s="334">
        <v>47114</v>
      </c>
      <c r="S19510" s="319" t="s">
        <v>351</v>
      </c>
    </row>
    <row r="19511" spans="18:19" x14ac:dyDescent="0.2">
      <c r="R19511" s="334">
        <v>47115</v>
      </c>
      <c r="S19511" s="319" t="s">
        <v>351</v>
      </c>
    </row>
    <row r="19512" spans="18:19" x14ac:dyDescent="0.2">
      <c r="R19512" s="334">
        <v>47116</v>
      </c>
      <c r="S19512" s="319" t="s">
        <v>351</v>
      </c>
    </row>
    <row r="19513" spans="18:19" x14ac:dyDescent="0.2">
      <c r="R19513" s="334">
        <v>47117</v>
      </c>
      <c r="S19513" s="319" t="s">
        <v>351</v>
      </c>
    </row>
    <row r="19514" spans="18:19" x14ac:dyDescent="0.2">
      <c r="R19514" s="334">
        <v>47118</v>
      </c>
      <c r="S19514" s="319" t="s">
        <v>351</v>
      </c>
    </row>
    <row r="19515" spans="18:19" x14ac:dyDescent="0.2">
      <c r="R19515" s="334">
        <v>47119</v>
      </c>
      <c r="S19515" s="319" t="s">
        <v>351</v>
      </c>
    </row>
    <row r="19516" spans="18:19" x14ac:dyDescent="0.2">
      <c r="R19516" s="334">
        <v>47120</v>
      </c>
      <c r="S19516" s="319" t="s">
        <v>351</v>
      </c>
    </row>
    <row r="19517" spans="18:19" x14ac:dyDescent="0.2">
      <c r="R19517" s="334">
        <v>47122</v>
      </c>
      <c r="S19517" s="319" t="s">
        <v>351</v>
      </c>
    </row>
    <row r="19518" spans="18:19" x14ac:dyDescent="0.2">
      <c r="R19518" s="334">
        <v>47123</v>
      </c>
      <c r="S19518" s="319" t="s">
        <v>351</v>
      </c>
    </row>
    <row r="19519" spans="18:19" x14ac:dyDescent="0.2">
      <c r="R19519" s="334">
        <v>47124</v>
      </c>
      <c r="S19519" s="319" t="s">
        <v>351</v>
      </c>
    </row>
    <row r="19520" spans="18:19" x14ac:dyDescent="0.2">
      <c r="R19520" s="334">
        <v>47125</v>
      </c>
      <c r="S19520" s="319" t="s">
        <v>351</v>
      </c>
    </row>
    <row r="19521" spans="18:19" x14ac:dyDescent="0.2">
      <c r="R19521" s="334">
        <v>47126</v>
      </c>
      <c r="S19521" s="319" t="s">
        <v>351</v>
      </c>
    </row>
    <row r="19522" spans="18:19" x14ac:dyDescent="0.2">
      <c r="R19522" s="334">
        <v>47129</v>
      </c>
      <c r="S19522" s="319" t="s">
        <v>351</v>
      </c>
    </row>
    <row r="19523" spans="18:19" x14ac:dyDescent="0.2">
      <c r="R19523" s="334">
        <v>47130</v>
      </c>
      <c r="S19523" s="319" t="s">
        <v>351</v>
      </c>
    </row>
    <row r="19524" spans="18:19" x14ac:dyDescent="0.2">
      <c r="R19524" s="334">
        <v>47131</v>
      </c>
      <c r="S19524" s="319" t="s">
        <v>351</v>
      </c>
    </row>
    <row r="19525" spans="18:19" x14ac:dyDescent="0.2">
      <c r="R19525" s="334">
        <v>47135</v>
      </c>
      <c r="S19525" s="319" t="s">
        <v>351</v>
      </c>
    </row>
    <row r="19526" spans="18:19" x14ac:dyDescent="0.2">
      <c r="R19526" s="334">
        <v>47136</v>
      </c>
      <c r="S19526" s="319" t="s">
        <v>351</v>
      </c>
    </row>
    <row r="19527" spans="18:19" x14ac:dyDescent="0.2">
      <c r="R19527" s="334">
        <v>47137</v>
      </c>
      <c r="S19527" s="319" t="s">
        <v>351</v>
      </c>
    </row>
    <row r="19528" spans="18:19" x14ac:dyDescent="0.2">
      <c r="R19528" s="334">
        <v>47138</v>
      </c>
      <c r="S19528" s="319" t="s">
        <v>351</v>
      </c>
    </row>
    <row r="19529" spans="18:19" x14ac:dyDescent="0.2">
      <c r="R19529" s="334">
        <v>47139</v>
      </c>
      <c r="S19529" s="319" t="s">
        <v>351</v>
      </c>
    </row>
    <row r="19530" spans="18:19" x14ac:dyDescent="0.2">
      <c r="R19530" s="334">
        <v>47140</v>
      </c>
      <c r="S19530" s="319" t="s">
        <v>351</v>
      </c>
    </row>
    <row r="19531" spans="18:19" x14ac:dyDescent="0.2">
      <c r="R19531" s="334">
        <v>47141</v>
      </c>
      <c r="S19531" s="319" t="s">
        <v>351</v>
      </c>
    </row>
    <row r="19532" spans="18:19" x14ac:dyDescent="0.2">
      <c r="R19532" s="334">
        <v>47142</v>
      </c>
      <c r="S19532" s="319" t="s">
        <v>351</v>
      </c>
    </row>
    <row r="19533" spans="18:19" x14ac:dyDescent="0.2">
      <c r="R19533" s="334">
        <v>47143</v>
      </c>
      <c r="S19533" s="319" t="s">
        <v>351</v>
      </c>
    </row>
    <row r="19534" spans="18:19" x14ac:dyDescent="0.2">
      <c r="R19534" s="334">
        <v>47145</v>
      </c>
      <c r="S19534" s="319" t="s">
        <v>351</v>
      </c>
    </row>
    <row r="19535" spans="18:19" x14ac:dyDescent="0.2">
      <c r="R19535" s="334">
        <v>47146</v>
      </c>
      <c r="S19535" s="319" t="s">
        <v>351</v>
      </c>
    </row>
    <row r="19536" spans="18:19" x14ac:dyDescent="0.2">
      <c r="R19536" s="334">
        <v>47147</v>
      </c>
      <c r="S19536" s="319" t="s">
        <v>351</v>
      </c>
    </row>
    <row r="19537" spans="18:19" x14ac:dyDescent="0.2">
      <c r="R19537" s="334">
        <v>47150</v>
      </c>
      <c r="S19537" s="319" t="s">
        <v>351</v>
      </c>
    </row>
    <row r="19538" spans="18:19" x14ac:dyDescent="0.2">
      <c r="R19538" s="334">
        <v>47151</v>
      </c>
      <c r="S19538" s="319" t="s">
        <v>351</v>
      </c>
    </row>
    <row r="19539" spans="18:19" x14ac:dyDescent="0.2">
      <c r="R19539" s="334">
        <v>47160</v>
      </c>
      <c r="S19539" s="319" t="s">
        <v>351</v>
      </c>
    </row>
    <row r="19540" spans="18:19" x14ac:dyDescent="0.2">
      <c r="R19540" s="334">
        <v>47161</v>
      </c>
      <c r="S19540" s="319" t="s">
        <v>351</v>
      </c>
    </row>
    <row r="19541" spans="18:19" x14ac:dyDescent="0.2">
      <c r="R19541" s="334">
        <v>47162</v>
      </c>
      <c r="S19541" s="319" t="s">
        <v>351</v>
      </c>
    </row>
    <row r="19542" spans="18:19" x14ac:dyDescent="0.2">
      <c r="R19542" s="334">
        <v>47163</v>
      </c>
      <c r="S19542" s="319" t="s">
        <v>351</v>
      </c>
    </row>
    <row r="19543" spans="18:19" x14ac:dyDescent="0.2">
      <c r="R19543" s="334">
        <v>47164</v>
      </c>
      <c r="S19543" s="319" t="s">
        <v>351</v>
      </c>
    </row>
    <row r="19544" spans="18:19" x14ac:dyDescent="0.2">
      <c r="R19544" s="334">
        <v>47165</v>
      </c>
      <c r="S19544" s="319" t="s">
        <v>351</v>
      </c>
    </row>
    <row r="19545" spans="18:19" x14ac:dyDescent="0.2">
      <c r="R19545" s="334">
        <v>47166</v>
      </c>
      <c r="S19545" s="319" t="s">
        <v>351</v>
      </c>
    </row>
    <row r="19546" spans="18:19" x14ac:dyDescent="0.2">
      <c r="R19546" s="334">
        <v>47167</v>
      </c>
      <c r="S19546" s="319" t="s">
        <v>351</v>
      </c>
    </row>
    <row r="19547" spans="18:19" x14ac:dyDescent="0.2">
      <c r="R19547" s="334">
        <v>47170</v>
      </c>
      <c r="S19547" s="319" t="s">
        <v>351</v>
      </c>
    </row>
    <row r="19548" spans="18:19" x14ac:dyDescent="0.2">
      <c r="R19548" s="334">
        <v>47172</v>
      </c>
      <c r="S19548" s="319" t="s">
        <v>351</v>
      </c>
    </row>
    <row r="19549" spans="18:19" x14ac:dyDescent="0.2">
      <c r="R19549" s="334">
        <v>47174</v>
      </c>
      <c r="S19549" s="319" t="s">
        <v>351</v>
      </c>
    </row>
    <row r="19550" spans="18:19" x14ac:dyDescent="0.2">
      <c r="R19550" s="334">
        <v>47175</v>
      </c>
      <c r="S19550" s="319" t="s">
        <v>351</v>
      </c>
    </row>
    <row r="19551" spans="18:19" x14ac:dyDescent="0.2">
      <c r="R19551" s="334">
        <v>47177</v>
      </c>
      <c r="S19551" s="319" t="s">
        <v>351</v>
      </c>
    </row>
    <row r="19552" spans="18:19" x14ac:dyDescent="0.2">
      <c r="R19552" s="334">
        <v>47190</v>
      </c>
      <c r="S19552" s="319" t="s">
        <v>351</v>
      </c>
    </row>
    <row r="19553" spans="18:19" x14ac:dyDescent="0.2">
      <c r="R19553" s="334">
        <v>47199</v>
      </c>
      <c r="S19553" s="319" t="s">
        <v>351</v>
      </c>
    </row>
    <row r="19554" spans="18:19" x14ac:dyDescent="0.2">
      <c r="R19554" s="334">
        <v>47201</v>
      </c>
      <c r="S19554" s="319" t="s">
        <v>351</v>
      </c>
    </row>
    <row r="19555" spans="18:19" x14ac:dyDescent="0.2">
      <c r="R19555" s="334">
        <v>47202</v>
      </c>
      <c r="S19555" s="319" t="s">
        <v>351</v>
      </c>
    </row>
    <row r="19556" spans="18:19" x14ac:dyDescent="0.2">
      <c r="R19556" s="334">
        <v>47203</v>
      </c>
      <c r="S19556" s="319" t="s">
        <v>351</v>
      </c>
    </row>
    <row r="19557" spans="18:19" x14ac:dyDescent="0.2">
      <c r="R19557" s="334">
        <v>47220</v>
      </c>
      <c r="S19557" s="319" t="s">
        <v>351</v>
      </c>
    </row>
    <row r="19558" spans="18:19" x14ac:dyDescent="0.2">
      <c r="R19558" s="334">
        <v>47223</v>
      </c>
      <c r="S19558" s="319" t="s">
        <v>351</v>
      </c>
    </row>
    <row r="19559" spans="18:19" x14ac:dyDescent="0.2">
      <c r="R19559" s="334">
        <v>47224</v>
      </c>
      <c r="S19559" s="319" t="s">
        <v>351</v>
      </c>
    </row>
    <row r="19560" spans="18:19" x14ac:dyDescent="0.2">
      <c r="R19560" s="334">
        <v>47225</v>
      </c>
      <c r="S19560" s="319" t="s">
        <v>351</v>
      </c>
    </row>
    <row r="19561" spans="18:19" x14ac:dyDescent="0.2">
      <c r="R19561" s="334">
        <v>47226</v>
      </c>
      <c r="S19561" s="319" t="s">
        <v>351</v>
      </c>
    </row>
    <row r="19562" spans="18:19" x14ac:dyDescent="0.2">
      <c r="R19562" s="334">
        <v>47227</v>
      </c>
      <c r="S19562" s="319" t="s">
        <v>351</v>
      </c>
    </row>
    <row r="19563" spans="18:19" x14ac:dyDescent="0.2">
      <c r="R19563" s="334">
        <v>47228</v>
      </c>
      <c r="S19563" s="319" t="s">
        <v>351</v>
      </c>
    </row>
    <row r="19564" spans="18:19" x14ac:dyDescent="0.2">
      <c r="R19564" s="334">
        <v>47229</v>
      </c>
      <c r="S19564" s="319" t="s">
        <v>351</v>
      </c>
    </row>
    <row r="19565" spans="18:19" x14ac:dyDescent="0.2">
      <c r="R19565" s="334">
        <v>47230</v>
      </c>
      <c r="S19565" s="319" t="s">
        <v>351</v>
      </c>
    </row>
    <row r="19566" spans="18:19" x14ac:dyDescent="0.2">
      <c r="R19566" s="334">
        <v>47231</v>
      </c>
      <c r="S19566" s="319" t="s">
        <v>351</v>
      </c>
    </row>
    <row r="19567" spans="18:19" x14ac:dyDescent="0.2">
      <c r="R19567" s="334">
        <v>47232</v>
      </c>
      <c r="S19567" s="319" t="s">
        <v>351</v>
      </c>
    </row>
    <row r="19568" spans="18:19" x14ac:dyDescent="0.2">
      <c r="R19568" s="334">
        <v>47234</v>
      </c>
      <c r="S19568" s="319" t="s">
        <v>351</v>
      </c>
    </row>
    <row r="19569" spans="18:19" x14ac:dyDescent="0.2">
      <c r="R19569" s="334">
        <v>47235</v>
      </c>
      <c r="S19569" s="319" t="s">
        <v>351</v>
      </c>
    </row>
    <row r="19570" spans="18:19" x14ac:dyDescent="0.2">
      <c r="R19570" s="334">
        <v>47236</v>
      </c>
      <c r="S19570" s="319" t="s">
        <v>351</v>
      </c>
    </row>
    <row r="19571" spans="18:19" x14ac:dyDescent="0.2">
      <c r="R19571" s="334">
        <v>47240</v>
      </c>
      <c r="S19571" s="319" t="s">
        <v>351</v>
      </c>
    </row>
    <row r="19572" spans="18:19" x14ac:dyDescent="0.2">
      <c r="R19572" s="334">
        <v>47243</v>
      </c>
      <c r="S19572" s="319" t="s">
        <v>351</v>
      </c>
    </row>
    <row r="19573" spans="18:19" x14ac:dyDescent="0.2">
      <c r="R19573" s="334">
        <v>47244</v>
      </c>
      <c r="S19573" s="319" t="s">
        <v>351</v>
      </c>
    </row>
    <row r="19574" spans="18:19" x14ac:dyDescent="0.2">
      <c r="R19574" s="334">
        <v>47245</v>
      </c>
      <c r="S19574" s="319" t="s">
        <v>351</v>
      </c>
    </row>
    <row r="19575" spans="18:19" x14ac:dyDescent="0.2">
      <c r="R19575" s="334">
        <v>47246</v>
      </c>
      <c r="S19575" s="319" t="s">
        <v>351</v>
      </c>
    </row>
    <row r="19576" spans="18:19" x14ac:dyDescent="0.2">
      <c r="R19576" s="334">
        <v>47247</v>
      </c>
      <c r="S19576" s="319" t="s">
        <v>351</v>
      </c>
    </row>
    <row r="19577" spans="18:19" x14ac:dyDescent="0.2">
      <c r="R19577" s="334">
        <v>47249</v>
      </c>
      <c r="S19577" s="319" t="s">
        <v>351</v>
      </c>
    </row>
    <row r="19578" spans="18:19" x14ac:dyDescent="0.2">
      <c r="R19578" s="334">
        <v>47250</v>
      </c>
      <c r="S19578" s="319" t="s">
        <v>351</v>
      </c>
    </row>
    <row r="19579" spans="18:19" x14ac:dyDescent="0.2">
      <c r="R19579" s="334">
        <v>47260</v>
      </c>
      <c r="S19579" s="319" t="s">
        <v>351</v>
      </c>
    </row>
    <row r="19580" spans="18:19" x14ac:dyDescent="0.2">
      <c r="R19580" s="334">
        <v>47261</v>
      </c>
      <c r="S19580" s="319" t="s">
        <v>351</v>
      </c>
    </row>
    <row r="19581" spans="18:19" x14ac:dyDescent="0.2">
      <c r="R19581" s="334">
        <v>47263</v>
      </c>
      <c r="S19581" s="319" t="s">
        <v>351</v>
      </c>
    </row>
    <row r="19582" spans="18:19" x14ac:dyDescent="0.2">
      <c r="R19582" s="334">
        <v>47264</v>
      </c>
      <c r="S19582" s="319" t="s">
        <v>351</v>
      </c>
    </row>
    <row r="19583" spans="18:19" x14ac:dyDescent="0.2">
      <c r="R19583" s="334">
        <v>47265</v>
      </c>
      <c r="S19583" s="319" t="s">
        <v>351</v>
      </c>
    </row>
    <row r="19584" spans="18:19" x14ac:dyDescent="0.2">
      <c r="R19584" s="334">
        <v>47270</v>
      </c>
      <c r="S19584" s="319" t="s">
        <v>351</v>
      </c>
    </row>
    <row r="19585" spans="18:19" x14ac:dyDescent="0.2">
      <c r="R19585" s="334">
        <v>47272</v>
      </c>
      <c r="S19585" s="319" t="s">
        <v>351</v>
      </c>
    </row>
    <row r="19586" spans="18:19" x14ac:dyDescent="0.2">
      <c r="R19586" s="334">
        <v>47273</v>
      </c>
      <c r="S19586" s="319" t="s">
        <v>351</v>
      </c>
    </row>
    <row r="19587" spans="18:19" x14ac:dyDescent="0.2">
      <c r="R19587" s="334">
        <v>47274</v>
      </c>
      <c r="S19587" s="319" t="s">
        <v>351</v>
      </c>
    </row>
    <row r="19588" spans="18:19" x14ac:dyDescent="0.2">
      <c r="R19588" s="334">
        <v>47280</v>
      </c>
      <c r="S19588" s="319" t="s">
        <v>351</v>
      </c>
    </row>
    <row r="19589" spans="18:19" x14ac:dyDescent="0.2">
      <c r="R19589" s="334">
        <v>47281</v>
      </c>
      <c r="S19589" s="319" t="s">
        <v>351</v>
      </c>
    </row>
    <row r="19590" spans="18:19" x14ac:dyDescent="0.2">
      <c r="R19590" s="334">
        <v>47282</v>
      </c>
      <c r="S19590" s="319" t="s">
        <v>351</v>
      </c>
    </row>
    <row r="19591" spans="18:19" x14ac:dyDescent="0.2">
      <c r="R19591" s="334">
        <v>47283</v>
      </c>
      <c r="S19591" s="319" t="s">
        <v>351</v>
      </c>
    </row>
    <row r="19592" spans="18:19" x14ac:dyDescent="0.2">
      <c r="R19592" s="334">
        <v>47302</v>
      </c>
      <c r="S19592" s="319" t="s">
        <v>351</v>
      </c>
    </row>
    <row r="19593" spans="18:19" x14ac:dyDescent="0.2">
      <c r="R19593" s="334">
        <v>47303</v>
      </c>
      <c r="S19593" s="319" t="s">
        <v>351</v>
      </c>
    </row>
    <row r="19594" spans="18:19" x14ac:dyDescent="0.2">
      <c r="R19594" s="334">
        <v>47304</v>
      </c>
      <c r="S19594" s="319" t="s">
        <v>351</v>
      </c>
    </row>
    <row r="19595" spans="18:19" x14ac:dyDescent="0.2">
      <c r="R19595" s="334">
        <v>47305</v>
      </c>
      <c r="S19595" s="319" t="s">
        <v>351</v>
      </c>
    </row>
    <row r="19596" spans="18:19" x14ac:dyDescent="0.2">
      <c r="R19596" s="334">
        <v>47306</v>
      </c>
      <c r="S19596" s="319" t="s">
        <v>351</v>
      </c>
    </row>
    <row r="19597" spans="18:19" x14ac:dyDescent="0.2">
      <c r="R19597" s="334">
        <v>47307</v>
      </c>
      <c r="S19597" s="319" t="s">
        <v>351</v>
      </c>
    </row>
    <row r="19598" spans="18:19" x14ac:dyDescent="0.2">
      <c r="R19598" s="334">
        <v>47308</v>
      </c>
      <c r="S19598" s="319" t="s">
        <v>351</v>
      </c>
    </row>
    <row r="19599" spans="18:19" x14ac:dyDescent="0.2">
      <c r="R19599" s="334">
        <v>47320</v>
      </c>
      <c r="S19599" s="319" t="s">
        <v>351</v>
      </c>
    </row>
    <row r="19600" spans="18:19" x14ac:dyDescent="0.2">
      <c r="R19600" s="334">
        <v>47322</v>
      </c>
      <c r="S19600" s="319" t="s">
        <v>351</v>
      </c>
    </row>
    <row r="19601" spans="18:19" x14ac:dyDescent="0.2">
      <c r="R19601" s="334">
        <v>47324</v>
      </c>
      <c r="S19601" s="319" t="s">
        <v>351</v>
      </c>
    </row>
    <row r="19602" spans="18:19" x14ac:dyDescent="0.2">
      <c r="R19602" s="334">
        <v>47325</v>
      </c>
      <c r="S19602" s="319" t="s">
        <v>351</v>
      </c>
    </row>
    <row r="19603" spans="18:19" x14ac:dyDescent="0.2">
      <c r="R19603" s="334">
        <v>47326</v>
      </c>
      <c r="S19603" s="319" t="s">
        <v>351</v>
      </c>
    </row>
    <row r="19604" spans="18:19" x14ac:dyDescent="0.2">
      <c r="R19604" s="334">
        <v>47327</v>
      </c>
      <c r="S19604" s="319" t="s">
        <v>351</v>
      </c>
    </row>
    <row r="19605" spans="18:19" x14ac:dyDescent="0.2">
      <c r="R19605" s="334">
        <v>47330</v>
      </c>
      <c r="S19605" s="319" t="s">
        <v>351</v>
      </c>
    </row>
    <row r="19606" spans="18:19" x14ac:dyDescent="0.2">
      <c r="R19606" s="334">
        <v>47331</v>
      </c>
      <c r="S19606" s="319" t="s">
        <v>351</v>
      </c>
    </row>
    <row r="19607" spans="18:19" x14ac:dyDescent="0.2">
      <c r="R19607" s="334">
        <v>47334</v>
      </c>
      <c r="S19607" s="319" t="s">
        <v>351</v>
      </c>
    </row>
    <row r="19608" spans="18:19" x14ac:dyDescent="0.2">
      <c r="R19608" s="334">
        <v>47335</v>
      </c>
      <c r="S19608" s="319" t="s">
        <v>351</v>
      </c>
    </row>
    <row r="19609" spans="18:19" x14ac:dyDescent="0.2">
      <c r="R19609" s="334">
        <v>47336</v>
      </c>
      <c r="S19609" s="319" t="s">
        <v>351</v>
      </c>
    </row>
    <row r="19610" spans="18:19" x14ac:dyDescent="0.2">
      <c r="R19610" s="334">
        <v>47337</v>
      </c>
      <c r="S19610" s="319" t="s">
        <v>351</v>
      </c>
    </row>
    <row r="19611" spans="18:19" x14ac:dyDescent="0.2">
      <c r="R19611" s="334">
        <v>47338</v>
      </c>
      <c r="S19611" s="319" t="s">
        <v>351</v>
      </c>
    </row>
    <row r="19612" spans="18:19" x14ac:dyDescent="0.2">
      <c r="R19612" s="334">
        <v>47339</v>
      </c>
      <c r="S19612" s="319" t="s">
        <v>351</v>
      </c>
    </row>
    <row r="19613" spans="18:19" x14ac:dyDescent="0.2">
      <c r="R19613" s="334">
        <v>47340</v>
      </c>
      <c r="S19613" s="319" t="s">
        <v>351</v>
      </c>
    </row>
    <row r="19614" spans="18:19" x14ac:dyDescent="0.2">
      <c r="R19614" s="334">
        <v>47341</v>
      </c>
      <c r="S19614" s="319" t="s">
        <v>351</v>
      </c>
    </row>
    <row r="19615" spans="18:19" x14ac:dyDescent="0.2">
      <c r="R19615" s="334">
        <v>47342</v>
      </c>
      <c r="S19615" s="319" t="s">
        <v>351</v>
      </c>
    </row>
    <row r="19616" spans="18:19" x14ac:dyDescent="0.2">
      <c r="R19616" s="334">
        <v>47344</v>
      </c>
      <c r="S19616" s="319" t="s">
        <v>351</v>
      </c>
    </row>
    <row r="19617" spans="18:19" x14ac:dyDescent="0.2">
      <c r="R19617" s="334">
        <v>47345</v>
      </c>
      <c r="S19617" s="319" t="s">
        <v>351</v>
      </c>
    </row>
    <row r="19618" spans="18:19" x14ac:dyDescent="0.2">
      <c r="R19618" s="334">
        <v>47346</v>
      </c>
      <c r="S19618" s="319" t="s">
        <v>351</v>
      </c>
    </row>
    <row r="19619" spans="18:19" x14ac:dyDescent="0.2">
      <c r="R19619" s="334">
        <v>47348</v>
      </c>
      <c r="S19619" s="319" t="s">
        <v>351</v>
      </c>
    </row>
    <row r="19620" spans="18:19" x14ac:dyDescent="0.2">
      <c r="R19620" s="334">
        <v>47351</v>
      </c>
      <c r="S19620" s="319" t="s">
        <v>351</v>
      </c>
    </row>
    <row r="19621" spans="18:19" x14ac:dyDescent="0.2">
      <c r="R19621" s="334">
        <v>47352</v>
      </c>
      <c r="S19621" s="319" t="s">
        <v>351</v>
      </c>
    </row>
    <row r="19622" spans="18:19" x14ac:dyDescent="0.2">
      <c r="R19622" s="334">
        <v>47353</v>
      </c>
      <c r="S19622" s="319" t="s">
        <v>351</v>
      </c>
    </row>
    <row r="19623" spans="18:19" x14ac:dyDescent="0.2">
      <c r="R19623" s="334">
        <v>47354</v>
      </c>
      <c r="S19623" s="319" t="s">
        <v>351</v>
      </c>
    </row>
    <row r="19624" spans="18:19" x14ac:dyDescent="0.2">
      <c r="R19624" s="334">
        <v>47355</v>
      </c>
      <c r="S19624" s="319" t="s">
        <v>351</v>
      </c>
    </row>
    <row r="19625" spans="18:19" x14ac:dyDescent="0.2">
      <c r="R19625" s="334">
        <v>47356</v>
      </c>
      <c r="S19625" s="319" t="s">
        <v>351</v>
      </c>
    </row>
    <row r="19626" spans="18:19" x14ac:dyDescent="0.2">
      <c r="R19626" s="334">
        <v>47357</v>
      </c>
      <c r="S19626" s="319" t="s">
        <v>351</v>
      </c>
    </row>
    <row r="19627" spans="18:19" x14ac:dyDescent="0.2">
      <c r="R19627" s="334">
        <v>47358</v>
      </c>
      <c r="S19627" s="319" t="s">
        <v>351</v>
      </c>
    </row>
    <row r="19628" spans="18:19" x14ac:dyDescent="0.2">
      <c r="R19628" s="334">
        <v>47359</v>
      </c>
      <c r="S19628" s="319" t="s">
        <v>351</v>
      </c>
    </row>
    <row r="19629" spans="18:19" x14ac:dyDescent="0.2">
      <c r="R19629" s="334">
        <v>47360</v>
      </c>
      <c r="S19629" s="319" t="s">
        <v>351</v>
      </c>
    </row>
    <row r="19630" spans="18:19" x14ac:dyDescent="0.2">
      <c r="R19630" s="334">
        <v>47361</v>
      </c>
      <c r="S19630" s="319" t="s">
        <v>351</v>
      </c>
    </row>
    <row r="19631" spans="18:19" x14ac:dyDescent="0.2">
      <c r="R19631" s="334">
        <v>47362</v>
      </c>
      <c r="S19631" s="319" t="s">
        <v>351</v>
      </c>
    </row>
    <row r="19632" spans="18:19" x14ac:dyDescent="0.2">
      <c r="R19632" s="334">
        <v>47366</v>
      </c>
      <c r="S19632" s="319" t="s">
        <v>351</v>
      </c>
    </row>
    <row r="19633" spans="18:19" x14ac:dyDescent="0.2">
      <c r="R19633" s="334">
        <v>47367</v>
      </c>
      <c r="S19633" s="319" t="s">
        <v>351</v>
      </c>
    </row>
    <row r="19634" spans="18:19" x14ac:dyDescent="0.2">
      <c r="R19634" s="334">
        <v>47368</v>
      </c>
      <c r="S19634" s="319" t="s">
        <v>351</v>
      </c>
    </row>
    <row r="19635" spans="18:19" x14ac:dyDescent="0.2">
      <c r="R19635" s="334">
        <v>47369</v>
      </c>
      <c r="S19635" s="319" t="s">
        <v>351</v>
      </c>
    </row>
    <row r="19636" spans="18:19" x14ac:dyDescent="0.2">
      <c r="R19636" s="334">
        <v>47370</v>
      </c>
      <c r="S19636" s="319" t="s">
        <v>351</v>
      </c>
    </row>
    <row r="19637" spans="18:19" x14ac:dyDescent="0.2">
      <c r="R19637" s="334">
        <v>47371</v>
      </c>
      <c r="S19637" s="319" t="s">
        <v>351</v>
      </c>
    </row>
    <row r="19638" spans="18:19" x14ac:dyDescent="0.2">
      <c r="R19638" s="334">
        <v>47373</v>
      </c>
      <c r="S19638" s="319" t="s">
        <v>351</v>
      </c>
    </row>
    <row r="19639" spans="18:19" x14ac:dyDescent="0.2">
      <c r="R19639" s="334">
        <v>47374</v>
      </c>
      <c r="S19639" s="319" t="s">
        <v>351</v>
      </c>
    </row>
    <row r="19640" spans="18:19" x14ac:dyDescent="0.2">
      <c r="R19640" s="334">
        <v>47375</v>
      </c>
      <c r="S19640" s="319" t="s">
        <v>351</v>
      </c>
    </row>
    <row r="19641" spans="18:19" x14ac:dyDescent="0.2">
      <c r="R19641" s="334">
        <v>47380</v>
      </c>
      <c r="S19641" s="319" t="s">
        <v>351</v>
      </c>
    </row>
    <row r="19642" spans="18:19" x14ac:dyDescent="0.2">
      <c r="R19642" s="334">
        <v>47381</v>
      </c>
      <c r="S19642" s="319" t="s">
        <v>351</v>
      </c>
    </row>
    <row r="19643" spans="18:19" x14ac:dyDescent="0.2">
      <c r="R19643" s="334">
        <v>47382</v>
      </c>
      <c r="S19643" s="319" t="s">
        <v>351</v>
      </c>
    </row>
    <row r="19644" spans="18:19" x14ac:dyDescent="0.2">
      <c r="R19644" s="334">
        <v>47383</v>
      </c>
      <c r="S19644" s="319" t="s">
        <v>351</v>
      </c>
    </row>
    <row r="19645" spans="18:19" x14ac:dyDescent="0.2">
      <c r="R19645" s="334">
        <v>47384</v>
      </c>
      <c r="S19645" s="319" t="s">
        <v>351</v>
      </c>
    </row>
    <row r="19646" spans="18:19" x14ac:dyDescent="0.2">
      <c r="R19646" s="334">
        <v>47385</v>
      </c>
      <c r="S19646" s="319" t="s">
        <v>351</v>
      </c>
    </row>
    <row r="19647" spans="18:19" x14ac:dyDescent="0.2">
      <c r="R19647" s="334">
        <v>47386</v>
      </c>
      <c r="S19647" s="319" t="s">
        <v>351</v>
      </c>
    </row>
    <row r="19648" spans="18:19" x14ac:dyDescent="0.2">
      <c r="R19648" s="334">
        <v>47387</v>
      </c>
      <c r="S19648" s="319" t="s">
        <v>351</v>
      </c>
    </row>
    <row r="19649" spans="18:19" x14ac:dyDescent="0.2">
      <c r="R19649" s="334">
        <v>47388</v>
      </c>
      <c r="S19649" s="319" t="s">
        <v>351</v>
      </c>
    </row>
    <row r="19650" spans="18:19" x14ac:dyDescent="0.2">
      <c r="R19650" s="334">
        <v>47390</v>
      </c>
      <c r="S19650" s="319" t="s">
        <v>351</v>
      </c>
    </row>
    <row r="19651" spans="18:19" x14ac:dyDescent="0.2">
      <c r="R19651" s="334">
        <v>47392</v>
      </c>
      <c r="S19651" s="319" t="s">
        <v>351</v>
      </c>
    </row>
    <row r="19652" spans="18:19" x14ac:dyDescent="0.2">
      <c r="R19652" s="334">
        <v>47393</v>
      </c>
      <c r="S19652" s="319" t="s">
        <v>351</v>
      </c>
    </row>
    <row r="19653" spans="18:19" x14ac:dyDescent="0.2">
      <c r="R19653" s="334">
        <v>47394</v>
      </c>
      <c r="S19653" s="319" t="s">
        <v>351</v>
      </c>
    </row>
    <row r="19654" spans="18:19" x14ac:dyDescent="0.2">
      <c r="R19654" s="334">
        <v>47396</v>
      </c>
      <c r="S19654" s="319" t="s">
        <v>351</v>
      </c>
    </row>
    <row r="19655" spans="18:19" x14ac:dyDescent="0.2">
      <c r="R19655" s="334">
        <v>47401</v>
      </c>
      <c r="S19655" s="319" t="s">
        <v>351</v>
      </c>
    </row>
    <row r="19656" spans="18:19" x14ac:dyDescent="0.2">
      <c r="R19656" s="334">
        <v>47402</v>
      </c>
      <c r="S19656" s="319" t="s">
        <v>351</v>
      </c>
    </row>
    <row r="19657" spans="18:19" x14ac:dyDescent="0.2">
      <c r="R19657" s="334">
        <v>47403</v>
      </c>
      <c r="S19657" s="319" t="s">
        <v>351</v>
      </c>
    </row>
    <row r="19658" spans="18:19" x14ac:dyDescent="0.2">
      <c r="R19658" s="334">
        <v>47404</v>
      </c>
      <c r="S19658" s="319" t="s">
        <v>351</v>
      </c>
    </row>
    <row r="19659" spans="18:19" x14ac:dyDescent="0.2">
      <c r="R19659" s="334">
        <v>47405</v>
      </c>
      <c r="S19659" s="319" t="s">
        <v>351</v>
      </c>
    </row>
    <row r="19660" spans="18:19" x14ac:dyDescent="0.2">
      <c r="R19660" s="334">
        <v>47406</v>
      </c>
      <c r="S19660" s="319" t="s">
        <v>351</v>
      </c>
    </row>
    <row r="19661" spans="18:19" x14ac:dyDescent="0.2">
      <c r="R19661" s="334">
        <v>47407</v>
      </c>
      <c r="S19661" s="319" t="s">
        <v>351</v>
      </c>
    </row>
    <row r="19662" spans="18:19" x14ac:dyDescent="0.2">
      <c r="R19662" s="334">
        <v>47408</v>
      </c>
      <c r="S19662" s="319" t="s">
        <v>351</v>
      </c>
    </row>
    <row r="19663" spans="18:19" x14ac:dyDescent="0.2">
      <c r="R19663" s="334">
        <v>47420</v>
      </c>
      <c r="S19663" s="319" t="s">
        <v>351</v>
      </c>
    </row>
    <row r="19664" spans="18:19" x14ac:dyDescent="0.2">
      <c r="R19664" s="334">
        <v>47421</v>
      </c>
      <c r="S19664" s="319" t="s">
        <v>351</v>
      </c>
    </row>
    <row r="19665" spans="18:19" x14ac:dyDescent="0.2">
      <c r="R19665" s="334">
        <v>47424</v>
      </c>
      <c r="S19665" s="319" t="s">
        <v>351</v>
      </c>
    </row>
    <row r="19666" spans="18:19" x14ac:dyDescent="0.2">
      <c r="R19666" s="334">
        <v>47426</v>
      </c>
      <c r="S19666" s="319" t="s">
        <v>351</v>
      </c>
    </row>
    <row r="19667" spans="18:19" x14ac:dyDescent="0.2">
      <c r="R19667" s="334">
        <v>47427</v>
      </c>
      <c r="S19667" s="319" t="s">
        <v>351</v>
      </c>
    </row>
    <row r="19668" spans="18:19" x14ac:dyDescent="0.2">
      <c r="R19668" s="334">
        <v>47429</v>
      </c>
      <c r="S19668" s="319" t="s">
        <v>351</v>
      </c>
    </row>
    <row r="19669" spans="18:19" x14ac:dyDescent="0.2">
      <c r="R19669" s="334">
        <v>47431</v>
      </c>
      <c r="S19669" s="319" t="s">
        <v>351</v>
      </c>
    </row>
    <row r="19670" spans="18:19" x14ac:dyDescent="0.2">
      <c r="R19670" s="334">
        <v>47432</v>
      </c>
      <c r="S19670" s="319" t="s">
        <v>351</v>
      </c>
    </row>
    <row r="19671" spans="18:19" x14ac:dyDescent="0.2">
      <c r="R19671" s="334">
        <v>47433</v>
      </c>
      <c r="S19671" s="319" t="s">
        <v>351</v>
      </c>
    </row>
    <row r="19672" spans="18:19" x14ac:dyDescent="0.2">
      <c r="R19672" s="334">
        <v>47434</v>
      </c>
      <c r="S19672" s="319" t="s">
        <v>351</v>
      </c>
    </row>
    <row r="19673" spans="18:19" x14ac:dyDescent="0.2">
      <c r="R19673" s="334">
        <v>47435</v>
      </c>
      <c r="S19673" s="319" t="s">
        <v>351</v>
      </c>
    </row>
    <row r="19674" spans="18:19" x14ac:dyDescent="0.2">
      <c r="R19674" s="334">
        <v>47436</v>
      </c>
      <c r="S19674" s="319" t="s">
        <v>351</v>
      </c>
    </row>
    <row r="19675" spans="18:19" x14ac:dyDescent="0.2">
      <c r="R19675" s="334">
        <v>47437</v>
      </c>
      <c r="S19675" s="319" t="s">
        <v>351</v>
      </c>
    </row>
    <row r="19676" spans="18:19" x14ac:dyDescent="0.2">
      <c r="R19676" s="334">
        <v>47438</v>
      </c>
      <c r="S19676" s="319" t="s">
        <v>351</v>
      </c>
    </row>
    <row r="19677" spans="18:19" x14ac:dyDescent="0.2">
      <c r="R19677" s="334">
        <v>47439</v>
      </c>
      <c r="S19677" s="319" t="s">
        <v>351</v>
      </c>
    </row>
    <row r="19678" spans="18:19" x14ac:dyDescent="0.2">
      <c r="R19678" s="334">
        <v>47441</v>
      </c>
      <c r="S19678" s="319" t="s">
        <v>351</v>
      </c>
    </row>
    <row r="19679" spans="18:19" x14ac:dyDescent="0.2">
      <c r="R19679" s="334">
        <v>47443</v>
      </c>
      <c r="S19679" s="319" t="s">
        <v>351</v>
      </c>
    </row>
    <row r="19680" spans="18:19" x14ac:dyDescent="0.2">
      <c r="R19680" s="334">
        <v>47445</v>
      </c>
      <c r="S19680" s="319" t="s">
        <v>351</v>
      </c>
    </row>
    <row r="19681" spans="18:19" x14ac:dyDescent="0.2">
      <c r="R19681" s="334">
        <v>47446</v>
      </c>
      <c r="S19681" s="319" t="s">
        <v>351</v>
      </c>
    </row>
    <row r="19682" spans="18:19" x14ac:dyDescent="0.2">
      <c r="R19682" s="334">
        <v>47448</v>
      </c>
      <c r="S19682" s="319" t="s">
        <v>351</v>
      </c>
    </row>
    <row r="19683" spans="18:19" x14ac:dyDescent="0.2">
      <c r="R19683" s="334">
        <v>47449</v>
      </c>
      <c r="S19683" s="319" t="s">
        <v>351</v>
      </c>
    </row>
    <row r="19684" spans="18:19" x14ac:dyDescent="0.2">
      <c r="R19684" s="334">
        <v>47451</v>
      </c>
      <c r="S19684" s="319" t="s">
        <v>351</v>
      </c>
    </row>
    <row r="19685" spans="18:19" x14ac:dyDescent="0.2">
      <c r="R19685" s="334">
        <v>47452</v>
      </c>
      <c r="S19685" s="319" t="s">
        <v>351</v>
      </c>
    </row>
    <row r="19686" spans="18:19" x14ac:dyDescent="0.2">
      <c r="R19686" s="334">
        <v>47453</v>
      </c>
      <c r="S19686" s="319" t="s">
        <v>351</v>
      </c>
    </row>
    <row r="19687" spans="18:19" x14ac:dyDescent="0.2">
      <c r="R19687" s="334">
        <v>47454</v>
      </c>
      <c r="S19687" s="319" t="s">
        <v>351</v>
      </c>
    </row>
    <row r="19688" spans="18:19" x14ac:dyDescent="0.2">
      <c r="R19688" s="334">
        <v>47455</v>
      </c>
      <c r="S19688" s="319" t="s">
        <v>351</v>
      </c>
    </row>
    <row r="19689" spans="18:19" x14ac:dyDescent="0.2">
      <c r="R19689" s="334">
        <v>47456</v>
      </c>
      <c r="S19689" s="319" t="s">
        <v>351</v>
      </c>
    </row>
    <row r="19690" spans="18:19" x14ac:dyDescent="0.2">
      <c r="R19690" s="334">
        <v>47457</v>
      </c>
      <c r="S19690" s="319" t="s">
        <v>351</v>
      </c>
    </row>
    <row r="19691" spans="18:19" x14ac:dyDescent="0.2">
      <c r="R19691" s="334">
        <v>47458</v>
      </c>
      <c r="S19691" s="319" t="s">
        <v>351</v>
      </c>
    </row>
    <row r="19692" spans="18:19" x14ac:dyDescent="0.2">
      <c r="R19692" s="334">
        <v>47459</v>
      </c>
      <c r="S19692" s="319" t="s">
        <v>351</v>
      </c>
    </row>
    <row r="19693" spans="18:19" x14ac:dyDescent="0.2">
      <c r="R19693" s="334">
        <v>47460</v>
      </c>
      <c r="S19693" s="319" t="s">
        <v>351</v>
      </c>
    </row>
    <row r="19694" spans="18:19" x14ac:dyDescent="0.2">
      <c r="R19694" s="334">
        <v>47462</v>
      </c>
      <c r="S19694" s="319" t="s">
        <v>351</v>
      </c>
    </row>
    <row r="19695" spans="18:19" x14ac:dyDescent="0.2">
      <c r="R19695" s="334">
        <v>47463</v>
      </c>
      <c r="S19695" s="319" t="s">
        <v>351</v>
      </c>
    </row>
    <row r="19696" spans="18:19" x14ac:dyDescent="0.2">
      <c r="R19696" s="334">
        <v>47464</v>
      </c>
      <c r="S19696" s="319" t="s">
        <v>351</v>
      </c>
    </row>
    <row r="19697" spans="18:19" x14ac:dyDescent="0.2">
      <c r="R19697" s="334">
        <v>47465</v>
      </c>
      <c r="S19697" s="319" t="s">
        <v>351</v>
      </c>
    </row>
    <row r="19698" spans="18:19" x14ac:dyDescent="0.2">
      <c r="R19698" s="334">
        <v>47467</v>
      </c>
      <c r="S19698" s="319" t="s">
        <v>351</v>
      </c>
    </row>
    <row r="19699" spans="18:19" x14ac:dyDescent="0.2">
      <c r="R19699" s="334">
        <v>47468</v>
      </c>
      <c r="S19699" s="319" t="s">
        <v>351</v>
      </c>
    </row>
    <row r="19700" spans="18:19" x14ac:dyDescent="0.2">
      <c r="R19700" s="334">
        <v>47469</v>
      </c>
      <c r="S19700" s="319" t="s">
        <v>351</v>
      </c>
    </row>
    <row r="19701" spans="18:19" x14ac:dyDescent="0.2">
      <c r="R19701" s="334">
        <v>47470</v>
      </c>
      <c r="S19701" s="319" t="s">
        <v>351</v>
      </c>
    </row>
    <row r="19702" spans="18:19" x14ac:dyDescent="0.2">
      <c r="R19702" s="334">
        <v>47471</v>
      </c>
      <c r="S19702" s="319" t="s">
        <v>351</v>
      </c>
    </row>
    <row r="19703" spans="18:19" x14ac:dyDescent="0.2">
      <c r="R19703" s="334">
        <v>47501</v>
      </c>
      <c r="S19703" s="319" t="s">
        <v>351</v>
      </c>
    </row>
    <row r="19704" spans="18:19" x14ac:dyDescent="0.2">
      <c r="R19704" s="334">
        <v>47512</v>
      </c>
      <c r="S19704" s="319" t="s">
        <v>351</v>
      </c>
    </row>
    <row r="19705" spans="18:19" x14ac:dyDescent="0.2">
      <c r="R19705" s="334">
        <v>47513</v>
      </c>
      <c r="S19705" s="319" t="s">
        <v>351</v>
      </c>
    </row>
    <row r="19706" spans="18:19" x14ac:dyDescent="0.2">
      <c r="R19706" s="334">
        <v>47514</v>
      </c>
      <c r="S19706" s="319" t="s">
        <v>351</v>
      </c>
    </row>
    <row r="19707" spans="18:19" x14ac:dyDescent="0.2">
      <c r="R19707" s="334">
        <v>47515</v>
      </c>
      <c r="S19707" s="319" t="s">
        <v>351</v>
      </c>
    </row>
    <row r="19708" spans="18:19" x14ac:dyDescent="0.2">
      <c r="R19708" s="334">
        <v>47516</v>
      </c>
      <c r="S19708" s="319" t="s">
        <v>351</v>
      </c>
    </row>
    <row r="19709" spans="18:19" x14ac:dyDescent="0.2">
      <c r="R19709" s="334">
        <v>47519</v>
      </c>
      <c r="S19709" s="319" t="s">
        <v>351</v>
      </c>
    </row>
    <row r="19710" spans="18:19" x14ac:dyDescent="0.2">
      <c r="R19710" s="334">
        <v>47520</v>
      </c>
      <c r="S19710" s="319" t="s">
        <v>351</v>
      </c>
    </row>
    <row r="19711" spans="18:19" x14ac:dyDescent="0.2">
      <c r="R19711" s="334">
        <v>47521</v>
      </c>
      <c r="S19711" s="319" t="s">
        <v>351</v>
      </c>
    </row>
    <row r="19712" spans="18:19" x14ac:dyDescent="0.2">
      <c r="R19712" s="334">
        <v>47522</v>
      </c>
      <c r="S19712" s="319" t="s">
        <v>351</v>
      </c>
    </row>
    <row r="19713" spans="18:19" x14ac:dyDescent="0.2">
      <c r="R19713" s="334">
        <v>47523</v>
      </c>
      <c r="S19713" s="319" t="s">
        <v>351</v>
      </c>
    </row>
    <row r="19714" spans="18:19" x14ac:dyDescent="0.2">
      <c r="R19714" s="334">
        <v>47524</v>
      </c>
      <c r="S19714" s="319" t="s">
        <v>351</v>
      </c>
    </row>
    <row r="19715" spans="18:19" x14ac:dyDescent="0.2">
      <c r="R19715" s="334">
        <v>47525</v>
      </c>
      <c r="S19715" s="319" t="s">
        <v>351</v>
      </c>
    </row>
    <row r="19716" spans="18:19" x14ac:dyDescent="0.2">
      <c r="R19716" s="334">
        <v>47527</v>
      </c>
      <c r="S19716" s="319" t="s">
        <v>351</v>
      </c>
    </row>
    <row r="19717" spans="18:19" x14ac:dyDescent="0.2">
      <c r="R19717" s="334">
        <v>47528</v>
      </c>
      <c r="S19717" s="319" t="s">
        <v>351</v>
      </c>
    </row>
    <row r="19718" spans="18:19" x14ac:dyDescent="0.2">
      <c r="R19718" s="334">
        <v>47529</v>
      </c>
      <c r="S19718" s="319" t="s">
        <v>351</v>
      </c>
    </row>
    <row r="19719" spans="18:19" x14ac:dyDescent="0.2">
      <c r="R19719" s="334">
        <v>47531</v>
      </c>
      <c r="S19719" s="319" t="s">
        <v>351</v>
      </c>
    </row>
    <row r="19720" spans="18:19" x14ac:dyDescent="0.2">
      <c r="R19720" s="334">
        <v>47532</v>
      </c>
      <c r="S19720" s="319" t="s">
        <v>351</v>
      </c>
    </row>
    <row r="19721" spans="18:19" x14ac:dyDescent="0.2">
      <c r="R19721" s="334">
        <v>47535</v>
      </c>
      <c r="S19721" s="319" t="s">
        <v>351</v>
      </c>
    </row>
    <row r="19722" spans="18:19" x14ac:dyDescent="0.2">
      <c r="R19722" s="334">
        <v>47536</v>
      </c>
      <c r="S19722" s="319" t="s">
        <v>351</v>
      </c>
    </row>
    <row r="19723" spans="18:19" x14ac:dyDescent="0.2">
      <c r="R19723" s="334">
        <v>47537</v>
      </c>
      <c r="S19723" s="319" t="s">
        <v>351</v>
      </c>
    </row>
    <row r="19724" spans="18:19" x14ac:dyDescent="0.2">
      <c r="R19724" s="334">
        <v>47541</v>
      </c>
      <c r="S19724" s="319" t="s">
        <v>351</v>
      </c>
    </row>
    <row r="19725" spans="18:19" x14ac:dyDescent="0.2">
      <c r="R19725" s="334">
        <v>47542</v>
      </c>
      <c r="S19725" s="319" t="s">
        <v>351</v>
      </c>
    </row>
    <row r="19726" spans="18:19" x14ac:dyDescent="0.2">
      <c r="R19726" s="334">
        <v>47545</v>
      </c>
      <c r="S19726" s="319" t="s">
        <v>351</v>
      </c>
    </row>
    <row r="19727" spans="18:19" x14ac:dyDescent="0.2">
      <c r="R19727" s="334">
        <v>47546</v>
      </c>
      <c r="S19727" s="319" t="s">
        <v>351</v>
      </c>
    </row>
    <row r="19728" spans="18:19" x14ac:dyDescent="0.2">
      <c r="R19728" s="334">
        <v>47547</v>
      </c>
      <c r="S19728" s="319" t="s">
        <v>351</v>
      </c>
    </row>
    <row r="19729" spans="18:19" x14ac:dyDescent="0.2">
      <c r="R19729" s="334">
        <v>47549</v>
      </c>
      <c r="S19729" s="319" t="s">
        <v>351</v>
      </c>
    </row>
    <row r="19730" spans="18:19" x14ac:dyDescent="0.2">
      <c r="R19730" s="334">
        <v>47550</v>
      </c>
      <c r="S19730" s="319" t="s">
        <v>351</v>
      </c>
    </row>
    <row r="19731" spans="18:19" x14ac:dyDescent="0.2">
      <c r="R19731" s="334">
        <v>47551</v>
      </c>
      <c r="S19731" s="319" t="s">
        <v>351</v>
      </c>
    </row>
    <row r="19732" spans="18:19" x14ac:dyDescent="0.2">
      <c r="R19732" s="334">
        <v>47552</v>
      </c>
      <c r="S19732" s="319" t="s">
        <v>351</v>
      </c>
    </row>
    <row r="19733" spans="18:19" x14ac:dyDescent="0.2">
      <c r="R19733" s="334">
        <v>47553</v>
      </c>
      <c r="S19733" s="319" t="s">
        <v>351</v>
      </c>
    </row>
    <row r="19734" spans="18:19" x14ac:dyDescent="0.2">
      <c r="R19734" s="334">
        <v>47556</v>
      </c>
      <c r="S19734" s="319" t="s">
        <v>351</v>
      </c>
    </row>
    <row r="19735" spans="18:19" x14ac:dyDescent="0.2">
      <c r="R19735" s="334">
        <v>47557</v>
      </c>
      <c r="S19735" s="319" t="s">
        <v>351</v>
      </c>
    </row>
    <row r="19736" spans="18:19" x14ac:dyDescent="0.2">
      <c r="R19736" s="334">
        <v>47558</v>
      </c>
      <c r="S19736" s="319" t="s">
        <v>351</v>
      </c>
    </row>
    <row r="19737" spans="18:19" x14ac:dyDescent="0.2">
      <c r="R19737" s="334">
        <v>47561</v>
      </c>
      <c r="S19737" s="319" t="s">
        <v>351</v>
      </c>
    </row>
    <row r="19738" spans="18:19" x14ac:dyDescent="0.2">
      <c r="R19738" s="334">
        <v>47562</v>
      </c>
      <c r="S19738" s="319" t="s">
        <v>351</v>
      </c>
    </row>
    <row r="19739" spans="18:19" x14ac:dyDescent="0.2">
      <c r="R19739" s="334">
        <v>47564</v>
      </c>
      <c r="S19739" s="319" t="s">
        <v>351</v>
      </c>
    </row>
    <row r="19740" spans="18:19" x14ac:dyDescent="0.2">
      <c r="R19740" s="334">
        <v>47567</v>
      </c>
      <c r="S19740" s="319" t="s">
        <v>351</v>
      </c>
    </row>
    <row r="19741" spans="18:19" x14ac:dyDescent="0.2">
      <c r="R19741" s="334">
        <v>47568</v>
      </c>
      <c r="S19741" s="319" t="s">
        <v>351</v>
      </c>
    </row>
    <row r="19742" spans="18:19" x14ac:dyDescent="0.2">
      <c r="R19742" s="334">
        <v>47573</v>
      </c>
      <c r="S19742" s="319" t="s">
        <v>351</v>
      </c>
    </row>
    <row r="19743" spans="18:19" x14ac:dyDescent="0.2">
      <c r="R19743" s="334">
        <v>47574</v>
      </c>
      <c r="S19743" s="319" t="s">
        <v>351</v>
      </c>
    </row>
    <row r="19744" spans="18:19" x14ac:dyDescent="0.2">
      <c r="R19744" s="334">
        <v>47575</v>
      </c>
      <c r="S19744" s="319" t="s">
        <v>351</v>
      </c>
    </row>
    <row r="19745" spans="18:19" x14ac:dyDescent="0.2">
      <c r="R19745" s="334">
        <v>47576</v>
      </c>
      <c r="S19745" s="319" t="s">
        <v>351</v>
      </c>
    </row>
    <row r="19746" spans="18:19" x14ac:dyDescent="0.2">
      <c r="R19746" s="334">
        <v>47577</v>
      </c>
      <c r="S19746" s="319" t="s">
        <v>351</v>
      </c>
    </row>
    <row r="19747" spans="18:19" x14ac:dyDescent="0.2">
      <c r="R19747" s="334">
        <v>47578</v>
      </c>
      <c r="S19747" s="319" t="s">
        <v>351</v>
      </c>
    </row>
    <row r="19748" spans="18:19" x14ac:dyDescent="0.2">
      <c r="R19748" s="334">
        <v>47579</v>
      </c>
      <c r="S19748" s="319" t="s">
        <v>351</v>
      </c>
    </row>
    <row r="19749" spans="18:19" x14ac:dyDescent="0.2">
      <c r="R19749" s="334">
        <v>47580</v>
      </c>
      <c r="S19749" s="319" t="s">
        <v>351</v>
      </c>
    </row>
    <row r="19750" spans="18:19" x14ac:dyDescent="0.2">
      <c r="R19750" s="334">
        <v>47581</v>
      </c>
      <c r="S19750" s="319" t="s">
        <v>351</v>
      </c>
    </row>
    <row r="19751" spans="18:19" x14ac:dyDescent="0.2">
      <c r="R19751" s="334">
        <v>47584</v>
      </c>
      <c r="S19751" s="319" t="s">
        <v>351</v>
      </c>
    </row>
    <row r="19752" spans="18:19" x14ac:dyDescent="0.2">
      <c r="R19752" s="334">
        <v>47585</v>
      </c>
      <c r="S19752" s="319" t="s">
        <v>351</v>
      </c>
    </row>
    <row r="19753" spans="18:19" x14ac:dyDescent="0.2">
      <c r="R19753" s="334">
        <v>47586</v>
      </c>
      <c r="S19753" s="319" t="s">
        <v>351</v>
      </c>
    </row>
    <row r="19754" spans="18:19" x14ac:dyDescent="0.2">
      <c r="R19754" s="334">
        <v>47588</v>
      </c>
      <c r="S19754" s="319" t="s">
        <v>351</v>
      </c>
    </row>
    <row r="19755" spans="18:19" x14ac:dyDescent="0.2">
      <c r="R19755" s="334">
        <v>47590</v>
      </c>
      <c r="S19755" s="319" t="s">
        <v>351</v>
      </c>
    </row>
    <row r="19756" spans="18:19" x14ac:dyDescent="0.2">
      <c r="R19756" s="334">
        <v>47591</v>
      </c>
      <c r="S19756" s="319" t="s">
        <v>351</v>
      </c>
    </row>
    <row r="19757" spans="18:19" x14ac:dyDescent="0.2">
      <c r="R19757" s="334">
        <v>47596</v>
      </c>
      <c r="S19757" s="319" t="s">
        <v>351</v>
      </c>
    </row>
    <row r="19758" spans="18:19" x14ac:dyDescent="0.2">
      <c r="R19758" s="334">
        <v>47597</v>
      </c>
      <c r="S19758" s="319" t="s">
        <v>351</v>
      </c>
    </row>
    <row r="19759" spans="18:19" x14ac:dyDescent="0.2">
      <c r="R19759" s="334">
        <v>47598</v>
      </c>
      <c r="S19759" s="319" t="s">
        <v>351</v>
      </c>
    </row>
    <row r="19760" spans="18:19" x14ac:dyDescent="0.2">
      <c r="R19760" s="334">
        <v>47601</v>
      </c>
      <c r="S19760" s="319" t="s">
        <v>351</v>
      </c>
    </row>
    <row r="19761" spans="18:19" x14ac:dyDescent="0.2">
      <c r="R19761" s="334">
        <v>47610</v>
      </c>
      <c r="S19761" s="319" t="s">
        <v>351</v>
      </c>
    </row>
    <row r="19762" spans="18:19" x14ac:dyDescent="0.2">
      <c r="R19762" s="334">
        <v>47611</v>
      </c>
      <c r="S19762" s="319" t="s">
        <v>351</v>
      </c>
    </row>
    <row r="19763" spans="18:19" x14ac:dyDescent="0.2">
      <c r="R19763" s="334">
        <v>47612</v>
      </c>
      <c r="S19763" s="319" t="s">
        <v>351</v>
      </c>
    </row>
    <row r="19764" spans="18:19" x14ac:dyDescent="0.2">
      <c r="R19764" s="334">
        <v>47613</v>
      </c>
      <c r="S19764" s="319" t="s">
        <v>351</v>
      </c>
    </row>
    <row r="19765" spans="18:19" x14ac:dyDescent="0.2">
      <c r="R19765" s="334">
        <v>47614</v>
      </c>
      <c r="S19765" s="319" t="s">
        <v>351</v>
      </c>
    </row>
    <row r="19766" spans="18:19" x14ac:dyDescent="0.2">
      <c r="R19766" s="334">
        <v>47615</v>
      </c>
      <c r="S19766" s="319" t="s">
        <v>351</v>
      </c>
    </row>
    <row r="19767" spans="18:19" x14ac:dyDescent="0.2">
      <c r="R19767" s="334">
        <v>47616</v>
      </c>
      <c r="S19767" s="319" t="s">
        <v>351</v>
      </c>
    </row>
    <row r="19768" spans="18:19" x14ac:dyDescent="0.2">
      <c r="R19768" s="334">
        <v>47617</v>
      </c>
      <c r="S19768" s="319" t="s">
        <v>351</v>
      </c>
    </row>
    <row r="19769" spans="18:19" x14ac:dyDescent="0.2">
      <c r="R19769" s="334">
        <v>47618</v>
      </c>
      <c r="S19769" s="319" t="s">
        <v>351</v>
      </c>
    </row>
    <row r="19770" spans="18:19" x14ac:dyDescent="0.2">
      <c r="R19770" s="334">
        <v>47619</v>
      </c>
      <c r="S19770" s="319" t="s">
        <v>351</v>
      </c>
    </row>
    <row r="19771" spans="18:19" x14ac:dyDescent="0.2">
      <c r="R19771" s="334">
        <v>47620</v>
      </c>
      <c r="S19771" s="319" t="s">
        <v>351</v>
      </c>
    </row>
    <row r="19772" spans="18:19" x14ac:dyDescent="0.2">
      <c r="R19772" s="334">
        <v>47629</v>
      </c>
      <c r="S19772" s="319" t="s">
        <v>351</v>
      </c>
    </row>
    <row r="19773" spans="18:19" x14ac:dyDescent="0.2">
      <c r="R19773" s="334">
        <v>47630</v>
      </c>
      <c r="S19773" s="319" t="s">
        <v>351</v>
      </c>
    </row>
    <row r="19774" spans="18:19" x14ac:dyDescent="0.2">
      <c r="R19774" s="334">
        <v>47631</v>
      </c>
      <c r="S19774" s="319" t="s">
        <v>351</v>
      </c>
    </row>
    <row r="19775" spans="18:19" x14ac:dyDescent="0.2">
      <c r="R19775" s="334">
        <v>47633</v>
      </c>
      <c r="S19775" s="319" t="s">
        <v>351</v>
      </c>
    </row>
    <row r="19776" spans="18:19" x14ac:dyDescent="0.2">
      <c r="R19776" s="334">
        <v>47634</v>
      </c>
      <c r="S19776" s="319" t="s">
        <v>351</v>
      </c>
    </row>
    <row r="19777" spans="18:19" x14ac:dyDescent="0.2">
      <c r="R19777" s="334">
        <v>47635</v>
      </c>
      <c r="S19777" s="319" t="s">
        <v>351</v>
      </c>
    </row>
    <row r="19778" spans="18:19" x14ac:dyDescent="0.2">
      <c r="R19778" s="334">
        <v>47637</v>
      </c>
      <c r="S19778" s="319" t="s">
        <v>351</v>
      </c>
    </row>
    <row r="19779" spans="18:19" x14ac:dyDescent="0.2">
      <c r="R19779" s="334">
        <v>47638</v>
      </c>
      <c r="S19779" s="319" t="s">
        <v>351</v>
      </c>
    </row>
    <row r="19780" spans="18:19" x14ac:dyDescent="0.2">
      <c r="R19780" s="334">
        <v>47639</v>
      </c>
      <c r="S19780" s="319" t="s">
        <v>351</v>
      </c>
    </row>
    <row r="19781" spans="18:19" x14ac:dyDescent="0.2">
      <c r="R19781" s="334">
        <v>47640</v>
      </c>
      <c r="S19781" s="319" t="s">
        <v>351</v>
      </c>
    </row>
    <row r="19782" spans="18:19" x14ac:dyDescent="0.2">
      <c r="R19782" s="334">
        <v>47647</v>
      </c>
      <c r="S19782" s="319" t="s">
        <v>351</v>
      </c>
    </row>
    <row r="19783" spans="18:19" x14ac:dyDescent="0.2">
      <c r="R19783" s="334">
        <v>47648</v>
      </c>
      <c r="S19783" s="319" t="s">
        <v>351</v>
      </c>
    </row>
    <row r="19784" spans="18:19" x14ac:dyDescent="0.2">
      <c r="R19784" s="334">
        <v>47649</v>
      </c>
      <c r="S19784" s="319" t="s">
        <v>351</v>
      </c>
    </row>
    <row r="19785" spans="18:19" x14ac:dyDescent="0.2">
      <c r="R19785" s="334">
        <v>47654</v>
      </c>
      <c r="S19785" s="319" t="s">
        <v>351</v>
      </c>
    </row>
    <row r="19786" spans="18:19" x14ac:dyDescent="0.2">
      <c r="R19786" s="334">
        <v>47660</v>
      </c>
      <c r="S19786" s="319" t="s">
        <v>351</v>
      </c>
    </row>
    <row r="19787" spans="18:19" x14ac:dyDescent="0.2">
      <c r="R19787" s="334">
        <v>47665</v>
      </c>
      <c r="S19787" s="319" t="s">
        <v>351</v>
      </c>
    </row>
    <row r="19788" spans="18:19" x14ac:dyDescent="0.2">
      <c r="R19788" s="334">
        <v>47666</v>
      </c>
      <c r="S19788" s="319" t="s">
        <v>351</v>
      </c>
    </row>
    <row r="19789" spans="18:19" x14ac:dyDescent="0.2">
      <c r="R19789" s="334">
        <v>47670</v>
      </c>
      <c r="S19789" s="319" t="s">
        <v>351</v>
      </c>
    </row>
    <row r="19790" spans="18:19" x14ac:dyDescent="0.2">
      <c r="R19790" s="334">
        <v>47683</v>
      </c>
      <c r="S19790" s="319" t="s">
        <v>351</v>
      </c>
    </row>
    <row r="19791" spans="18:19" x14ac:dyDescent="0.2">
      <c r="R19791" s="334">
        <v>47701</v>
      </c>
      <c r="S19791" s="319" t="s">
        <v>351</v>
      </c>
    </row>
    <row r="19792" spans="18:19" x14ac:dyDescent="0.2">
      <c r="R19792" s="334">
        <v>47702</v>
      </c>
      <c r="S19792" s="319" t="s">
        <v>351</v>
      </c>
    </row>
    <row r="19793" spans="18:19" x14ac:dyDescent="0.2">
      <c r="R19793" s="334">
        <v>47703</v>
      </c>
      <c r="S19793" s="319" t="s">
        <v>351</v>
      </c>
    </row>
    <row r="19794" spans="18:19" x14ac:dyDescent="0.2">
      <c r="R19794" s="334">
        <v>47704</v>
      </c>
      <c r="S19794" s="319" t="s">
        <v>351</v>
      </c>
    </row>
    <row r="19795" spans="18:19" x14ac:dyDescent="0.2">
      <c r="R19795" s="334">
        <v>47705</v>
      </c>
      <c r="S19795" s="319" t="s">
        <v>351</v>
      </c>
    </row>
    <row r="19796" spans="18:19" x14ac:dyDescent="0.2">
      <c r="R19796" s="334">
        <v>47706</v>
      </c>
      <c r="S19796" s="319" t="s">
        <v>351</v>
      </c>
    </row>
    <row r="19797" spans="18:19" x14ac:dyDescent="0.2">
      <c r="R19797" s="334">
        <v>47708</v>
      </c>
      <c r="S19797" s="319" t="s">
        <v>351</v>
      </c>
    </row>
    <row r="19798" spans="18:19" x14ac:dyDescent="0.2">
      <c r="R19798" s="334">
        <v>47710</v>
      </c>
      <c r="S19798" s="319" t="s">
        <v>351</v>
      </c>
    </row>
    <row r="19799" spans="18:19" x14ac:dyDescent="0.2">
      <c r="R19799" s="334">
        <v>47711</v>
      </c>
      <c r="S19799" s="319" t="s">
        <v>351</v>
      </c>
    </row>
    <row r="19800" spans="18:19" x14ac:dyDescent="0.2">
      <c r="R19800" s="334">
        <v>47712</v>
      </c>
      <c r="S19800" s="319" t="s">
        <v>351</v>
      </c>
    </row>
    <row r="19801" spans="18:19" x14ac:dyDescent="0.2">
      <c r="R19801" s="334">
        <v>47713</v>
      </c>
      <c r="S19801" s="319" t="s">
        <v>351</v>
      </c>
    </row>
    <row r="19802" spans="18:19" x14ac:dyDescent="0.2">
      <c r="R19802" s="334">
        <v>47714</v>
      </c>
      <c r="S19802" s="319" t="s">
        <v>351</v>
      </c>
    </row>
    <row r="19803" spans="18:19" x14ac:dyDescent="0.2">
      <c r="R19803" s="334">
        <v>47715</v>
      </c>
      <c r="S19803" s="319" t="s">
        <v>351</v>
      </c>
    </row>
    <row r="19804" spans="18:19" x14ac:dyDescent="0.2">
      <c r="R19804" s="334">
        <v>47716</v>
      </c>
      <c r="S19804" s="319" t="s">
        <v>351</v>
      </c>
    </row>
    <row r="19805" spans="18:19" x14ac:dyDescent="0.2">
      <c r="R19805" s="334">
        <v>47719</v>
      </c>
      <c r="S19805" s="319" t="s">
        <v>351</v>
      </c>
    </row>
    <row r="19806" spans="18:19" x14ac:dyDescent="0.2">
      <c r="R19806" s="334">
        <v>47720</v>
      </c>
      <c r="S19806" s="319" t="s">
        <v>351</v>
      </c>
    </row>
    <row r="19807" spans="18:19" x14ac:dyDescent="0.2">
      <c r="R19807" s="334">
        <v>47721</v>
      </c>
      <c r="S19807" s="319" t="s">
        <v>351</v>
      </c>
    </row>
    <row r="19808" spans="18:19" x14ac:dyDescent="0.2">
      <c r="R19808" s="334">
        <v>47722</v>
      </c>
      <c r="S19808" s="319" t="s">
        <v>351</v>
      </c>
    </row>
    <row r="19809" spans="18:19" x14ac:dyDescent="0.2">
      <c r="R19809" s="334">
        <v>47724</v>
      </c>
      <c r="S19809" s="319" t="s">
        <v>351</v>
      </c>
    </row>
    <row r="19810" spans="18:19" x14ac:dyDescent="0.2">
      <c r="R19810" s="334">
        <v>47725</v>
      </c>
      <c r="S19810" s="319" t="s">
        <v>351</v>
      </c>
    </row>
    <row r="19811" spans="18:19" x14ac:dyDescent="0.2">
      <c r="R19811" s="334">
        <v>47727</v>
      </c>
      <c r="S19811" s="319" t="s">
        <v>351</v>
      </c>
    </row>
    <row r="19812" spans="18:19" x14ac:dyDescent="0.2">
      <c r="R19812" s="334">
        <v>47728</v>
      </c>
      <c r="S19812" s="319" t="s">
        <v>351</v>
      </c>
    </row>
    <row r="19813" spans="18:19" x14ac:dyDescent="0.2">
      <c r="R19813" s="334">
        <v>47730</v>
      </c>
      <c r="S19813" s="319" t="s">
        <v>351</v>
      </c>
    </row>
    <row r="19814" spans="18:19" x14ac:dyDescent="0.2">
      <c r="R19814" s="334">
        <v>47731</v>
      </c>
      <c r="S19814" s="319" t="s">
        <v>351</v>
      </c>
    </row>
    <row r="19815" spans="18:19" x14ac:dyDescent="0.2">
      <c r="R19815" s="334">
        <v>47732</v>
      </c>
      <c r="S19815" s="319" t="s">
        <v>351</v>
      </c>
    </row>
    <row r="19816" spans="18:19" x14ac:dyDescent="0.2">
      <c r="R19816" s="334">
        <v>47733</v>
      </c>
      <c r="S19816" s="319" t="s">
        <v>351</v>
      </c>
    </row>
    <row r="19817" spans="18:19" x14ac:dyDescent="0.2">
      <c r="R19817" s="334">
        <v>47734</v>
      </c>
      <c r="S19817" s="319" t="s">
        <v>351</v>
      </c>
    </row>
    <row r="19818" spans="18:19" x14ac:dyDescent="0.2">
      <c r="R19818" s="334">
        <v>47735</v>
      </c>
      <c r="S19818" s="319" t="s">
        <v>351</v>
      </c>
    </row>
    <row r="19819" spans="18:19" x14ac:dyDescent="0.2">
      <c r="R19819" s="334">
        <v>47736</v>
      </c>
      <c r="S19819" s="319" t="s">
        <v>351</v>
      </c>
    </row>
    <row r="19820" spans="18:19" x14ac:dyDescent="0.2">
      <c r="R19820" s="334">
        <v>47737</v>
      </c>
      <c r="S19820" s="319" t="s">
        <v>351</v>
      </c>
    </row>
    <row r="19821" spans="18:19" x14ac:dyDescent="0.2">
      <c r="R19821" s="334">
        <v>47740</v>
      </c>
      <c r="S19821" s="319" t="s">
        <v>351</v>
      </c>
    </row>
    <row r="19822" spans="18:19" x14ac:dyDescent="0.2">
      <c r="R19822" s="334">
        <v>47744</v>
      </c>
      <c r="S19822" s="319" t="s">
        <v>351</v>
      </c>
    </row>
    <row r="19823" spans="18:19" x14ac:dyDescent="0.2">
      <c r="R19823" s="334">
        <v>47747</v>
      </c>
      <c r="S19823" s="319" t="s">
        <v>351</v>
      </c>
    </row>
    <row r="19824" spans="18:19" x14ac:dyDescent="0.2">
      <c r="R19824" s="334">
        <v>47750</v>
      </c>
      <c r="S19824" s="319" t="s">
        <v>351</v>
      </c>
    </row>
    <row r="19825" spans="18:19" x14ac:dyDescent="0.2">
      <c r="R19825" s="334">
        <v>47801</v>
      </c>
      <c r="S19825" s="319" t="s">
        <v>351</v>
      </c>
    </row>
    <row r="19826" spans="18:19" x14ac:dyDescent="0.2">
      <c r="R19826" s="334">
        <v>47802</v>
      </c>
      <c r="S19826" s="319" t="s">
        <v>351</v>
      </c>
    </row>
    <row r="19827" spans="18:19" x14ac:dyDescent="0.2">
      <c r="R19827" s="334">
        <v>47803</v>
      </c>
      <c r="S19827" s="319" t="s">
        <v>351</v>
      </c>
    </row>
    <row r="19828" spans="18:19" x14ac:dyDescent="0.2">
      <c r="R19828" s="334">
        <v>47804</v>
      </c>
      <c r="S19828" s="319" t="s">
        <v>351</v>
      </c>
    </row>
    <row r="19829" spans="18:19" x14ac:dyDescent="0.2">
      <c r="R19829" s="334">
        <v>47805</v>
      </c>
      <c r="S19829" s="319" t="s">
        <v>351</v>
      </c>
    </row>
    <row r="19830" spans="18:19" x14ac:dyDescent="0.2">
      <c r="R19830" s="334">
        <v>47807</v>
      </c>
      <c r="S19830" s="319" t="s">
        <v>351</v>
      </c>
    </row>
    <row r="19831" spans="18:19" x14ac:dyDescent="0.2">
      <c r="R19831" s="334">
        <v>47808</v>
      </c>
      <c r="S19831" s="319" t="s">
        <v>351</v>
      </c>
    </row>
    <row r="19832" spans="18:19" x14ac:dyDescent="0.2">
      <c r="R19832" s="334">
        <v>47809</v>
      </c>
      <c r="S19832" s="319" t="s">
        <v>351</v>
      </c>
    </row>
    <row r="19833" spans="18:19" x14ac:dyDescent="0.2">
      <c r="R19833" s="334">
        <v>47811</v>
      </c>
      <c r="S19833" s="319" t="s">
        <v>351</v>
      </c>
    </row>
    <row r="19834" spans="18:19" x14ac:dyDescent="0.2">
      <c r="R19834" s="334">
        <v>47812</v>
      </c>
      <c r="S19834" s="319" t="s">
        <v>351</v>
      </c>
    </row>
    <row r="19835" spans="18:19" x14ac:dyDescent="0.2">
      <c r="R19835" s="334">
        <v>47830</v>
      </c>
      <c r="S19835" s="319" t="s">
        <v>351</v>
      </c>
    </row>
    <row r="19836" spans="18:19" x14ac:dyDescent="0.2">
      <c r="R19836" s="334">
        <v>47831</v>
      </c>
      <c r="S19836" s="319" t="s">
        <v>351</v>
      </c>
    </row>
    <row r="19837" spans="18:19" x14ac:dyDescent="0.2">
      <c r="R19837" s="334">
        <v>47832</v>
      </c>
      <c r="S19837" s="319" t="s">
        <v>351</v>
      </c>
    </row>
    <row r="19838" spans="18:19" x14ac:dyDescent="0.2">
      <c r="R19838" s="334">
        <v>47833</v>
      </c>
      <c r="S19838" s="319" t="s">
        <v>351</v>
      </c>
    </row>
    <row r="19839" spans="18:19" x14ac:dyDescent="0.2">
      <c r="R19839" s="334">
        <v>47834</v>
      </c>
      <c r="S19839" s="319" t="s">
        <v>351</v>
      </c>
    </row>
    <row r="19840" spans="18:19" x14ac:dyDescent="0.2">
      <c r="R19840" s="334">
        <v>47836</v>
      </c>
      <c r="S19840" s="319" t="s">
        <v>351</v>
      </c>
    </row>
    <row r="19841" spans="18:19" x14ac:dyDescent="0.2">
      <c r="R19841" s="334">
        <v>47837</v>
      </c>
      <c r="S19841" s="319" t="s">
        <v>351</v>
      </c>
    </row>
    <row r="19842" spans="18:19" x14ac:dyDescent="0.2">
      <c r="R19842" s="334">
        <v>47838</v>
      </c>
      <c r="S19842" s="319" t="s">
        <v>351</v>
      </c>
    </row>
    <row r="19843" spans="18:19" x14ac:dyDescent="0.2">
      <c r="R19843" s="334">
        <v>47840</v>
      </c>
      <c r="S19843" s="319" t="s">
        <v>351</v>
      </c>
    </row>
    <row r="19844" spans="18:19" x14ac:dyDescent="0.2">
      <c r="R19844" s="334">
        <v>47841</v>
      </c>
      <c r="S19844" s="319" t="s">
        <v>351</v>
      </c>
    </row>
    <row r="19845" spans="18:19" x14ac:dyDescent="0.2">
      <c r="R19845" s="334">
        <v>47842</v>
      </c>
      <c r="S19845" s="319" t="s">
        <v>351</v>
      </c>
    </row>
    <row r="19846" spans="18:19" x14ac:dyDescent="0.2">
      <c r="R19846" s="334">
        <v>47845</v>
      </c>
      <c r="S19846" s="319" t="s">
        <v>351</v>
      </c>
    </row>
    <row r="19847" spans="18:19" x14ac:dyDescent="0.2">
      <c r="R19847" s="334">
        <v>47846</v>
      </c>
      <c r="S19847" s="319" t="s">
        <v>351</v>
      </c>
    </row>
    <row r="19848" spans="18:19" x14ac:dyDescent="0.2">
      <c r="R19848" s="334">
        <v>47847</v>
      </c>
      <c r="S19848" s="319" t="s">
        <v>351</v>
      </c>
    </row>
    <row r="19849" spans="18:19" x14ac:dyDescent="0.2">
      <c r="R19849" s="334">
        <v>47848</v>
      </c>
      <c r="S19849" s="319" t="s">
        <v>351</v>
      </c>
    </row>
    <row r="19850" spans="18:19" x14ac:dyDescent="0.2">
      <c r="R19850" s="334">
        <v>47849</v>
      </c>
      <c r="S19850" s="319" t="s">
        <v>351</v>
      </c>
    </row>
    <row r="19851" spans="18:19" x14ac:dyDescent="0.2">
      <c r="R19851" s="334">
        <v>47850</v>
      </c>
      <c r="S19851" s="319" t="s">
        <v>351</v>
      </c>
    </row>
    <row r="19852" spans="18:19" x14ac:dyDescent="0.2">
      <c r="R19852" s="334">
        <v>47851</v>
      </c>
      <c r="S19852" s="319" t="s">
        <v>351</v>
      </c>
    </row>
    <row r="19853" spans="18:19" x14ac:dyDescent="0.2">
      <c r="R19853" s="334">
        <v>47852</v>
      </c>
      <c r="S19853" s="319" t="s">
        <v>351</v>
      </c>
    </row>
    <row r="19854" spans="18:19" x14ac:dyDescent="0.2">
      <c r="R19854" s="334">
        <v>47853</v>
      </c>
      <c r="S19854" s="319" t="s">
        <v>351</v>
      </c>
    </row>
    <row r="19855" spans="18:19" x14ac:dyDescent="0.2">
      <c r="R19855" s="334">
        <v>47854</v>
      </c>
      <c r="S19855" s="319" t="s">
        <v>351</v>
      </c>
    </row>
    <row r="19856" spans="18:19" x14ac:dyDescent="0.2">
      <c r="R19856" s="334">
        <v>47855</v>
      </c>
      <c r="S19856" s="319" t="s">
        <v>351</v>
      </c>
    </row>
    <row r="19857" spans="18:19" x14ac:dyDescent="0.2">
      <c r="R19857" s="334">
        <v>47857</v>
      </c>
      <c r="S19857" s="319" t="s">
        <v>351</v>
      </c>
    </row>
    <row r="19858" spans="18:19" x14ac:dyDescent="0.2">
      <c r="R19858" s="334">
        <v>47858</v>
      </c>
      <c r="S19858" s="319" t="s">
        <v>351</v>
      </c>
    </row>
    <row r="19859" spans="18:19" x14ac:dyDescent="0.2">
      <c r="R19859" s="334">
        <v>47859</v>
      </c>
      <c r="S19859" s="319" t="s">
        <v>351</v>
      </c>
    </row>
    <row r="19860" spans="18:19" x14ac:dyDescent="0.2">
      <c r="R19860" s="334">
        <v>47860</v>
      </c>
      <c r="S19860" s="319" t="s">
        <v>351</v>
      </c>
    </row>
    <row r="19861" spans="18:19" x14ac:dyDescent="0.2">
      <c r="R19861" s="334">
        <v>47861</v>
      </c>
      <c r="S19861" s="319" t="s">
        <v>351</v>
      </c>
    </row>
    <row r="19862" spans="18:19" x14ac:dyDescent="0.2">
      <c r="R19862" s="334">
        <v>47862</v>
      </c>
      <c r="S19862" s="319" t="s">
        <v>351</v>
      </c>
    </row>
    <row r="19863" spans="18:19" x14ac:dyDescent="0.2">
      <c r="R19863" s="334">
        <v>47863</v>
      </c>
      <c r="S19863" s="319" t="s">
        <v>351</v>
      </c>
    </row>
    <row r="19864" spans="18:19" x14ac:dyDescent="0.2">
      <c r="R19864" s="334">
        <v>47865</v>
      </c>
      <c r="S19864" s="319" t="s">
        <v>351</v>
      </c>
    </row>
    <row r="19865" spans="18:19" x14ac:dyDescent="0.2">
      <c r="R19865" s="334">
        <v>47866</v>
      </c>
      <c r="S19865" s="319" t="s">
        <v>351</v>
      </c>
    </row>
    <row r="19866" spans="18:19" x14ac:dyDescent="0.2">
      <c r="R19866" s="334">
        <v>47868</v>
      </c>
      <c r="S19866" s="319" t="s">
        <v>351</v>
      </c>
    </row>
    <row r="19867" spans="18:19" x14ac:dyDescent="0.2">
      <c r="R19867" s="334">
        <v>47869</v>
      </c>
      <c r="S19867" s="319" t="s">
        <v>351</v>
      </c>
    </row>
    <row r="19868" spans="18:19" x14ac:dyDescent="0.2">
      <c r="R19868" s="334">
        <v>47870</v>
      </c>
      <c r="S19868" s="319" t="s">
        <v>351</v>
      </c>
    </row>
    <row r="19869" spans="18:19" x14ac:dyDescent="0.2">
      <c r="R19869" s="334">
        <v>47871</v>
      </c>
      <c r="S19869" s="319" t="s">
        <v>351</v>
      </c>
    </row>
    <row r="19870" spans="18:19" x14ac:dyDescent="0.2">
      <c r="R19870" s="334">
        <v>47872</v>
      </c>
      <c r="S19870" s="319" t="s">
        <v>351</v>
      </c>
    </row>
    <row r="19871" spans="18:19" x14ac:dyDescent="0.2">
      <c r="R19871" s="334">
        <v>47874</v>
      </c>
      <c r="S19871" s="319" t="s">
        <v>351</v>
      </c>
    </row>
    <row r="19872" spans="18:19" x14ac:dyDescent="0.2">
      <c r="R19872" s="334">
        <v>47875</v>
      </c>
      <c r="S19872" s="319" t="s">
        <v>351</v>
      </c>
    </row>
    <row r="19873" spans="18:19" x14ac:dyDescent="0.2">
      <c r="R19873" s="334">
        <v>47876</v>
      </c>
      <c r="S19873" s="319" t="s">
        <v>351</v>
      </c>
    </row>
    <row r="19874" spans="18:19" x14ac:dyDescent="0.2">
      <c r="R19874" s="334">
        <v>47878</v>
      </c>
      <c r="S19874" s="319" t="s">
        <v>351</v>
      </c>
    </row>
    <row r="19875" spans="18:19" x14ac:dyDescent="0.2">
      <c r="R19875" s="334">
        <v>47879</v>
      </c>
      <c r="S19875" s="319" t="s">
        <v>351</v>
      </c>
    </row>
    <row r="19876" spans="18:19" x14ac:dyDescent="0.2">
      <c r="R19876" s="334">
        <v>47880</v>
      </c>
      <c r="S19876" s="319" t="s">
        <v>351</v>
      </c>
    </row>
    <row r="19877" spans="18:19" x14ac:dyDescent="0.2">
      <c r="R19877" s="334">
        <v>47881</v>
      </c>
      <c r="S19877" s="319" t="s">
        <v>351</v>
      </c>
    </row>
    <row r="19878" spans="18:19" x14ac:dyDescent="0.2">
      <c r="R19878" s="334">
        <v>47882</v>
      </c>
      <c r="S19878" s="319" t="s">
        <v>351</v>
      </c>
    </row>
    <row r="19879" spans="18:19" x14ac:dyDescent="0.2">
      <c r="R19879" s="334">
        <v>47884</v>
      </c>
      <c r="S19879" s="319" t="s">
        <v>351</v>
      </c>
    </row>
    <row r="19880" spans="18:19" x14ac:dyDescent="0.2">
      <c r="R19880" s="334">
        <v>47885</v>
      </c>
      <c r="S19880" s="319" t="s">
        <v>351</v>
      </c>
    </row>
    <row r="19881" spans="18:19" x14ac:dyDescent="0.2">
      <c r="R19881" s="334">
        <v>47901</v>
      </c>
      <c r="S19881" s="319" t="s">
        <v>351</v>
      </c>
    </row>
    <row r="19882" spans="18:19" x14ac:dyDescent="0.2">
      <c r="R19882" s="334">
        <v>47902</v>
      </c>
      <c r="S19882" s="319" t="s">
        <v>351</v>
      </c>
    </row>
    <row r="19883" spans="18:19" x14ac:dyDescent="0.2">
      <c r="R19883" s="334">
        <v>47903</v>
      </c>
      <c r="S19883" s="319" t="s">
        <v>351</v>
      </c>
    </row>
    <row r="19884" spans="18:19" x14ac:dyDescent="0.2">
      <c r="R19884" s="334">
        <v>47904</v>
      </c>
      <c r="S19884" s="319" t="s">
        <v>351</v>
      </c>
    </row>
    <row r="19885" spans="18:19" x14ac:dyDescent="0.2">
      <c r="R19885" s="334">
        <v>47905</v>
      </c>
      <c r="S19885" s="319" t="s">
        <v>351</v>
      </c>
    </row>
    <row r="19886" spans="18:19" x14ac:dyDescent="0.2">
      <c r="R19886" s="334">
        <v>47906</v>
      </c>
      <c r="S19886" s="319" t="s">
        <v>351</v>
      </c>
    </row>
    <row r="19887" spans="18:19" x14ac:dyDescent="0.2">
      <c r="R19887" s="334">
        <v>47907</v>
      </c>
      <c r="S19887" s="319" t="s">
        <v>351</v>
      </c>
    </row>
    <row r="19888" spans="18:19" x14ac:dyDescent="0.2">
      <c r="R19888" s="334">
        <v>47909</v>
      </c>
      <c r="S19888" s="319" t="s">
        <v>351</v>
      </c>
    </row>
    <row r="19889" spans="18:19" x14ac:dyDescent="0.2">
      <c r="R19889" s="334">
        <v>47916</v>
      </c>
      <c r="S19889" s="319" t="s">
        <v>351</v>
      </c>
    </row>
    <row r="19890" spans="18:19" x14ac:dyDescent="0.2">
      <c r="R19890" s="334">
        <v>47917</v>
      </c>
      <c r="S19890" s="319" t="s">
        <v>351</v>
      </c>
    </row>
    <row r="19891" spans="18:19" x14ac:dyDescent="0.2">
      <c r="R19891" s="334">
        <v>47918</v>
      </c>
      <c r="S19891" s="319" t="s">
        <v>351</v>
      </c>
    </row>
    <row r="19892" spans="18:19" x14ac:dyDescent="0.2">
      <c r="R19892" s="334">
        <v>47920</v>
      </c>
      <c r="S19892" s="319" t="s">
        <v>351</v>
      </c>
    </row>
    <row r="19893" spans="18:19" x14ac:dyDescent="0.2">
      <c r="R19893" s="334">
        <v>47921</v>
      </c>
      <c r="S19893" s="319" t="s">
        <v>351</v>
      </c>
    </row>
    <row r="19894" spans="18:19" x14ac:dyDescent="0.2">
      <c r="R19894" s="334">
        <v>47922</v>
      </c>
      <c r="S19894" s="319" t="s">
        <v>351</v>
      </c>
    </row>
    <row r="19895" spans="18:19" x14ac:dyDescent="0.2">
      <c r="R19895" s="334">
        <v>47923</v>
      </c>
      <c r="S19895" s="319" t="s">
        <v>351</v>
      </c>
    </row>
    <row r="19896" spans="18:19" x14ac:dyDescent="0.2">
      <c r="R19896" s="334">
        <v>47924</v>
      </c>
      <c r="S19896" s="319" t="s">
        <v>351</v>
      </c>
    </row>
    <row r="19897" spans="18:19" x14ac:dyDescent="0.2">
      <c r="R19897" s="334">
        <v>47925</v>
      </c>
      <c r="S19897" s="319" t="s">
        <v>351</v>
      </c>
    </row>
    <row r="19898" spans="18:19" x14ac:dyDescent="0.2">
      <c r="R19898" s="334">
        <v>47926</v>
      </c>
      <c r="S19898" s="319" t="s">
        <v>351</v>
      </c>
    </row>
    <row r="19899" spans="18:19" x14ac:dyDescent="0.2">
      <c r="R19899" s="334">
        <v>47928</v>
      </c>
      <c r="S19899" s="319" t="s">
        <v>351</v>
      </c>
    </row>
    <row r="19900" spans="18:19" x14ac:dyDescent="0.2">
      <c r="R19900" s="334">
        <v>47929</v>
      </c>
      <c r="S19900" s="319" t="s">
        <v>351</v>
      </c>
    </row>
    <row r="19901" spans="18:19" x14ac:dyDescent="0.2">
      <c r="R19901" s="334">
        <v>47930</v>
      </c>
      <c r="S19901" s="319" t="s">
        <v>351</v>
      </c>
    </row>
    <row r="19902" spans="18:19" x14ac:dyDescent="0.2">
      <c r="R19902" s="334">
        <v>47932</v>
      </c>
      <c r="S19902" s="319" t="s">
        <v>351</v>
      </c>
    </row>
    <row r="19903" spans="18:19" x14ac:dyDescent="0.2">
      <c r="R19903" s="334">
        <v>47933</v>
      </c>
      <c r="S19903" s="319" t="s">
        <v>351</v>
      </c>
    </row>
    <row r="19904" spans="18:19" x14ac:dyDescent="0.2">
      <c r="R19904" s="334">
        <v>47934</v>
      </c>
      <c r="S19904" s="319" t="s">
        <v>351</v>
      </c>
    </row>
    <row r="19905" spans="18:19" x14ac:dyDescent="0.2">
      <c r="R19905" s="334">
        <v>47935</v>
      </c>
      <c r="S19905" s="319" t="s">
        <v>351</v>
      </c>
    </row>
    <row r="19906" spans="18:19" x14ac:dyDescent="0.2">
      <c r="R19906" s="334">
        <v>47936</v>
      </c>
      <c r="S19906" s="319" t="s">
        <v>351</v>
      </c>
    </row>
    <row r="19907" spans="18:19" x14ac:dyDescent="0.2">
      <c r="R19907" s="334">
        <v>47937</v>
      </c>
      <c r="S19907" s="319" t="s">
        <v>351</v>
      </c>
    </row>
    <row r="19908" spans="18:19" x14ac:dyDescent="0.2">
      <c r="R19908" s="334">
        <v>47938</v>
      </c>
      <c r="S19908" s="319" t="s">
        <v>351</v>
      </c>
    </row>
    <row r="19909" spans="18:19" x14ac:dyDescent="0.2">
      <c r="R19909" s="334">
        <v>47939</v>
      </c>
      <c r="S19909" s="319" t="s">
        <v>351</v>
      </c>
    </row>
    <row r="19910" spans="18:19" x14ac:dyDescent="0.2">
      <c r="R19910" s="334">
        <v>47940</v>
      </c>
      <c r="S19910" s="319" t="s">
        <v>351</v>
      </c>
    </row>
    <row r="19911" spans="18:19" x14ac:dyDescent="0.2">
      <c r="R19911" s="334">
        <v>47941</v>
      </c>
      <c r="S19911" s="319" t="s">
        <v>351</v>
      </c>
    </row>
    <row r="19912" spans="18:19" x14ac:dyDescent="0.2">
      <c r="R19912" s="334">
        <v>47942</v>
      </c>
      <c r="S19912" s="319" t="s">
        <v>351</v>
      </c>
    </row>
    <row r="19913" spans="18:19" x14ac:dyDescent="0.2">
      <c r="R19913" s="334">
        <v>47943</v>
      </c>
      <c r="S19913" s="319" t="s">
        <v>351</v>
      </c>
    </row>
    <row r="19914" spans="18:19" x14ac:dyDescent="0.2">
      <c r="R19914" s="334">
        <v>47944</v>
      </c>
      <c r="S19914" s="319" t="s">
        <v>351</v>
      </c>
    </row>
    <row r="19915" spans="18:19" x14ac:dyDescent="0.2">
      <c r="R19915" s="334">
        <v>47946</v>
      </c>
      <c r="S19915" s="319" t="s">
        <v>351</v>
      </c>
    </row>
    <row r="19916" spans="18:19" x14ac:dyDescent="0.2">
      <c r="R19916" s="334">
        <v>47948</v>
      </c>
      <c r="S19916" s="319" t="s">
        <v>351</v>
      </c>
    </row>
    <row r="19917" spans="18:19" x14ac:dyDescent="0.2">
      <c r="R19917" s="334">
        <v>47949</v>
      </c>
      <c r="S19917" s="319" t="s">
        <v>351</v>
      </c>
    </row>
    <row r="19918" spans="18:19" x14ac:dyDescent="0.2">
      <c r="R19918" s="334">
        <v>47950</v>
      </c>
      <c r="S19918" s="319" t="s">
        <v>351</v>
      </c>
    </row>
    <row r="19919" spans="18:19" x14ac:dyDescent="0.2">
      <c r="R19919" s="334">
        <v>47951</v>
      </c>
      <c r="S19919" s="319" t="s">
        <v>351</v>
      </c>
    </row>
    <row r="19920" spans="18:19" x14ac:dyDescent="0.2">
      <c r="R19920" s="334">
        <v>47952</v>
      </c>
      <c r="S19920" s="319" t="s">
        <v>351</v>
      </c>
    </row>
    <row r="19921" spans="18:19" x14ac:dyDescent="0.2">
      <c r="R19921" s="334">
        <v>47954</v>
      </c>
      <c r="S19921" s="319" t="s">
        <v>351</v>
      </c>
    </row>
    <row r="19922" spans="18:19" x14ac:dyDescent="0.2">
      <c r="R19922" s="334">
        <v>47955</v>
      </c>
      <c r="S19922" s="319" t="s">
        <v>351</v>
      </c>
    </row>
    <row r="19923" spans="18:19" x14ac:dyDescent="0.2">
      <c r="R19923" s="334">
        <v>47957</v>
      </c>
      <c r="S19923" s="319" t="s">
        <v>351</v>
      </c>
    </row>
    <row r="19924" spans="18:19" x14ac:dyDescent="0.2">
      <c r="R19924" s="334">
        <v>47958</v>
      </c>
      <c r="S19924" s="319" t="s">
        <v>351</v>
      </c>
    </row>
    <row r="19925" spans="18:19" x14ac:dyDescent="0.2">
      <c r="R19925" s="334">
        <v>47959</v>
      </c>
      <c r="S19925" s="319" t="s">
        <v>351</v>
      </c>
    </row>
    <row r="19926" spans="18:19" x14ac:dyDescent="0.2">
      <c r="R19926" s="334">
        <v>47960</v>
      </c>
      <c r="S19926" s="319" t="s">
        <v>351</v>
      </c>
    </row>
    <row r="19927" spans="18:19" x14ac:dyDescent="0.2">
      <c r="R19927" s="334">
        <v>47962</v>
      </c>
      <c r="S19927" s="319" t="s">
        <v>351</v>
      </c>
    </row>
    <row r="19928" spans="18:19" x14ac:dyDescent="0.2">
      <c r="R19928" s="334">
        <v>47963</v>
      </c>
      <c r="S19928" s="319" t="s">
        <v>351</v>
      </c>
    </row>
    <row r="19929" spans="18:19" x14ac:dyDescent="0.2">
      <c r="R19929" s="334">
        <v>47964</v>
      </c>
      <c r="S19929" s="319" t="s">
        <v>351</v>
      </c>
    </row>
    <row r="19930" spans="18:19" x14ac:dyDescent="0.2">
      <c r="R19930" s="334">
        <v>47965</v>
      </c>
      <c r="S19930" s="319" t="s">
        <v>351</v>
      </c>
    </row>
    <row r="19931" spans="18:19" x14ac:dyDescent="0.2">
      <c r="R19931" s="334">
        <v>47966</v>
      </c>
      <c r="S19931" s="319" t="s">
        <v>351</v>
      </c>
    </row>
    <row r="19932" spans="18:19" x14ac:dyDescent="0.2">
      <c r="R19932" s="334">
        <v>47967</v>
      </c>
      <c r="S19932" s="319" t="s">
        <v>351</v>
      </c>
    </row>
    <row r="19933" spans="18:19" x14ac:dyDescent="0.2">
      <c r="R19933" s="334">
        <v>47968</v>
      </c>
      <c r="S19933" s="319" t="s">
        <v>351</v>
      </c>
    </row>
    <row r="19934" spans="18:19" x14ac:dyDescent="0.2">
      <c r="R19934" s="334">
        <v>47969</v>
      </c>
      <c r="S19934" s="319" t="s">
        <v>351</v>
      </c>
    </row>
    <row r="19935" spans="18:19" x14ac:dyDescent="0.2">
      <c r="R19935" s="334">
        <v>47970</v>
      </c>
      <c r="S19935" s="319" t="s">
        <v>351</v>
      </c>
    </row>
    <row r="19936" spans="18:19" x14ac:dyDescent="0.2">
      <c r="R19936" s="334">
        <v>47971</v>
      </c>
      <c r="S19936" s="319" t="s">
        <v>351</v>
      </c>
    </row>
    <row r="19937" spans="18:19" x14ac:dyDescent="0.2">
      <c r="R19937" s="334">
        <v>47974</v>
      </c>
      <c r="S19937" s="319" t="s">
        <v>351</v>
      </c>
    </row>
    <row r="19938" spans="18:19" x14ac:dyDescent="0.2">
      <c r="R19938" s="334">
        <v>47975</v>
      </c>
      <c r="S19938" s="319" t="s">
        <v>351</v>
      </c>
    </row>
    <row r="19939" spans="18:19" x14ac:dyDescent="0.2">
      <c r="R19939" s="334">
        <v>47977</v>
      </c>
      <c r="S19939" s="319" t="s">
        <v>351</v>
      </c>
    </row>
    <row r="19940" spans="18:19" x14ac:dyDescent="0.2">
      <c r="R19940" s="334">
        <v>47978</v>
      </c>
      <c r="S19940" s="319" t="s">
        <v>351</v>
      </c>
    </row>
    <row r="19941" spans="18:19" x14ac:dyDescent="0.2">
      <c r="R19941" s="334">
        <v>47980</v>
      </c>
      <c r="S19941" s="319" t="s">
        <v>351</v>
      </c>
    </row>
    <row r="19942" spans="18:19" x14ac:dyDescent="0.2">
      <c r="R19942" s="334">
        <v>47981</v>
      </c>
      <c r="S19942" s="319" t="s">
        <v>351</v>
      </c>
    </row>
    <row r="19943" spans="18:19" x14ac:dyDescent="0.2">
      <c r="R19943" s="334">
        <v>47982</v>
      </c>
      <c r="S19943" s="319" t="s">
        <v>351</v>
      </c>
    </row>
    <row r="19944" spans="18:19" x14ac:dyDescent="0.2">
      <c r="R19944" s="334">
        <v>47983</v>
      </c>
      <c r="S19944" s="319" t="s">
        <v>351</v>
      </c>
    </row>
    <row r="19945" spans="18:19" x14ac:dyDescent="0.2">
      <c r="R19945" s="334">
        <v>47984</v>
      </c>
      <c r="S19945" s="319" t="s">
        <v>351</v>
      </c>
    </row>
    <row r="19946" spans="18:19" x14ac:dyDescent="0.2">
      <c r="R19946" s="334">
        <v>47986</v>
      </c>
      <c r="S19946" s="319" t="s">
        <v>351</v>
      </c>
    </row>
    <row r="19947" spans="18:19" x14ac:dyDescent="0.2">
      <c r="R19947" s="334">
        <v>47987</v>
      </c>
      <c r="S19947" s="319" t="s">
        <v>351</v>
      </c>
    </row>
    <row r="19948" spans="18:19" x14ac:dyDescent="0.2">
      <c r="R19948" s="334">
        <v>47988</v>
      </c>
      <c r="S19948" s="319" t="s">
        <v>351</v>
      </c>
    </row>
    <row r="19949" spans="18:19" x14ac:dyDescent="0.2">
      <c r="R19949" s="334">
        <v>47989</v>
      </c>
      <c r="S19949" s="319" t="s">
        <v>351</v>
      </c>
    </row>
    <row r="19950" spans="18:19" x14ac:dyDescent="0.2">
      <c r="R19950" s="334">
        <v>47990</v>
      </c>
      <c r="S19950" s="319" t="s">
        <v>351</v>
      </c>
    </row>
    <row r="19951" spans="18:19" x14ac:dyDescent="0.2">
      <c r="R19951" s="334">
        <v>47991</v>
      </c>
      <c r="S19951" s="319" t="s">
        <v>351</v>
      </c>
    </row>
    <row r="19952" spans="18:19" x14ac:dyDescent="0.2">
      <c r="R19952" s="334">
        <v>47992</v>
      </c>
      <c r="S19952" s="319" t="s">
        <v>351</v>
      </c>
    </row>
    <row r="19953" spans="18:19" x14ac:dyDescent="0.2">
      <c r="R19953" s="334">
        <v>47993</v>
      </c>
      <c r="S19953" s="319" t="s">
        <v>351</v>
      </c>
    </row>
    <row r="19954" spans="18:19" x14ac:dyDescent="0.2">
      <c r="R19954" s="334">
        <v>47994</v>
      </c>
      <c r="S19954" s="319" t="s">
        <v>351</v>
      </c>
    </row>
    <row r="19955" spans="18:19" x14ac:dyDescent="0.2">
      <c r="R19955" s="334">
        <v>47995</v>
      </c>
      <c r="S19955" s="319" t="s">
        <v>351</v>
      </c>
    </row>
    <row r="19956" spans="18:19" x14ac:dyDescent="0.2">
      <c r="R19956" s="334">
        <v>47996</v>
      </c>
      <c r="S19956" s="319" t="s">
        <v>351</v>
      </c>
    </row>
    <row r="19957" spans="18:19" x14ac:dyDescent="0.2">
      <c r="R19957" s="334">
        <v>47997</v>
      </c>
      <c r="S19957" s="319" t="s">
        <v>351</v>
      </c>
    </row>
    <row r="19958" spans="18:19" x14ac:dyDescent="0.2">
      <c r="R19958" s="334">
        <v>48001</v>
      </c>
      <c r="S19958" s="319" t="s">
        <v>377</v>
      </c>
    </row>
    <row r="19959" spans="18:19" x14ac:dyDescent="0.2">
      <c r="R19959" s="334">
        <v>48002</v>
      </c>
      <c r="S19959" s="319" t="s">
        <v>377</v>
      </c>
    </row>
    <row r="19960" spans="18:19" x14ac:dyDescent="0.2">
      <c r="R19960" s="334">
        <v>48003</v>
      </c>
      <c r="S19960" s="319" t="s">
        <v>377</v>
      </c>
    </row>
    <row r="19961" spans="18:19" x14ac:dyDescent="0.2">
      <c r="R19961" s="334">
        <v>48004</v>
      </c>
      <c r="S19961" s="319" t="s">
        <v>377</v>
      </c>
    </row>
    <row r="19962" spans="18:19" x14ac:dyDescent="0.2">
      <c r="R19962" s="334">
        <v>48005</v>
      </c>
      <c r="S19962" s="319" t="s">
        <v>377</v>
      </c>
    </row>
    <row r="19963" spans="18:19" x14ac:dyDescent="0.2">
      <c r="R19963" s="334">
        <v>48006</v>
      </c>
      <c r="S19963" s="319" t="s">
        <v>377</v>
      </c>
    </row>
    <row r="19964" spans="18:19" x14ac:dyDescent="0.2">
      <c r="R19964" s="334">
        <v>48007</v>
      </c>
      <c r="S19964" s="319" t="s">
        <v>377</v>
      </c>
    </row>
    <row r="19965" spans="18:19" x14ac:dyDescent="0.2">
      <c r="R19965" s="334">
        <v>48009</v>
      </c>
      <c r="S19965" s="319" t="s">
        <v>377</v>
      </c>
    </row>
    <row r="19966" spans="18:19" x14ac:dyDescent="0.2">
      <c r="R19966" s="334">
        <v>48012</v>
      </c>
      <c r="S19966" s="319" t="s">
        <v>377</v>
      </c>
    </row>
    <row r="19967" spans="18:19" x14ac:dyDescent="0.2">
      <c r="R19967" s="334">
        <v>48014</v>
      </c>
      <c r="S19967" s="319" t="s">
        <v>377</v>
      </c>
    </row>
    <row r="19968" spans="18:19" x14ac:dyDescent="0.2">
      <c r="R19968" s="334">
        <v>48015</v>
      </c>
      <c r="S19968" s="319" t="s">
        <v>377</v>
      </c>
    </row>
    <row r="19969" spans="18:19" x14ac:dyDescent="0.2">
      <c r="R19969" s="334">
        <v>48017</v>
      </c>
      <c r="S19969" s="319" t="s">
        <v>377</v>
      </c>
    </row>
    <row r="19970" spans="18:19" x14ac:dyDescent="0.2">
      <c r="R19970" s="334">
        <v>48021</v>
      </c>
      <c r="S19970" s="319" t="s">
        <v>377</v>
      </c>
    </row>
    <row r="19971" spans="18:19" x14ac:dyDescent="0.2">
      <c r="R19971" s="334">
        <v>48022</v>
      </c>
      <c r="S19971" s="319" t="s">
        <v>377</v>
      </c>
    </row>
    <row r="19972" spans="18:19" x14ac:dyDescent="0.2">
      <c r="R19972" s="334">
        <v>48023</v>
      </c>
      <c r="S19972" s="319" t="s">
        <v>377</v>
      </c>
    </row>
    <row r="19973" spans="18:19" x14ac:dyDescent="0.2">
      <c r="R19973" s="334">
        <v>48025</v>
      </c>
      <c r="S19973" s="319" t="s">
        <v>377</v>
      </c>
    </row>
    <row r="19974" spans="18:19" x14ac:dyDescent="0.2">
      <c r="R19974" s="334">
        <v>48026</v>
      </c>
      <c r="S19974" s="319" t="s">
        <v>377</v>
      </c>
    </row>
    <row r="19975" spans="18:19" x14ac:dyDescent="0.2">
      <c r="R19975" s="334">
        <v>48027</v>
      </c>
      <c r="S19975" s="319" t="s">
        <v>377</v>
      </c>
    </row>
    <row r="19976" spans="18:19" x14ac:dyDescent="0.2">
      <c r="R19976" s="334">
        <v>48028</v>
      </c>
      <c r="S19976" s="319" t="s">
        <v>377</v>
      </c>
    </row>
    <row r="19977" spans="18:19" x14ac:dyDescent="0.2">
      <c r="R19977" s="334">
        <v>48030</v>
      </c>
      <c r="S19977" s="319" t="s">
        <v>377</v>
      </c>
    </row>
    <row r="19978" spans="18:19" x14ac:dyDescent="0.2">
      <c r="R19978" s="334">
        <v>48032</v>
      </c>
      <c r="S19978" s="319" t="s">
        <v>377</v>
      </c>
    </row>
    <row r="19979" spans="18:19" x14ac:dyDescent="0.2">
      <c r="R19979" s="334">
        <v>48033</v>
      </c>
      <c r="S19979" s="319" t="s">
        <v>377</v>
      </c>
    </row>
    <row r="19980" spans="18:19" x14ac:dyDescent="0.2">
      <c r="R19980" s="334">
        <v>48034</v>
      </c>
      <c r="S19980" s="319" t="s">
        <v>377</v>
      </c>
    </row>
    <row r="19981" spans="18:19" x14ac:dyDescent="0.2">
      <c r="R19981" s="334">
        <v>48035</v>
      </c>
      <c r="S19981" s="319" t="s">
        <v>377</v>
      </c>
    </row>
    <row r="19982" spans="18:19" x14ac:dyDescent="0.2">
      <c r="R19982" s="334">
        <v>48036</v>
      </c>
      <c r="S19982" s="319" t="s">
        <v>377</v>
      </c>
    </row>
    <row r="19983" spans="18:19" x14ac:dyDescent="0.2">
      <c r="R19983" s="334">
        <v>48037</v>
      </c>
      <c r="S19983" s="319" t="s">
        <v>377</v>
      </c>
    </row>
    <row r="19984" spans="18:19" x14ac:dyDescent="0.2">
      <c r="R19984" s="334">
        <v>48038</v>
      </c>
      <c r="S19984" s="319" t="s">
        <v>377</v>
      </c>
    </row>
    <row r="19985" spans="18:19" x14ac:dyDescent="0.2">
      <c r="R19985" s="334">
        <v>48039</v>
      </c>
      <c r="S19985" s="319" t="s">
        <v>377</v>
      </c>
    </row>
    <row r="19986" spans="18:19" x14ac:dyDescent="0.2">
      <c r="R19986" s="334">
        <v>48040</v>
      </c>
      <c r="S19986" s="319" t="s">
        <v>377</v>
      </c>
    </row>
    <row r="19987" spans="18:19" x14ac:dyDescent="0.2">
      <c r="R19987" s="334">
        <v>48041</v>
      </c>
      <c r="S19987" s="319" t="s">
        <v>377</v>
      </c>
    </row>
    <row r="19988" spans="18:19" x14ac:dyDescent="0.2">
      <c r="R19988" s="334">
        <v>48042</v>
      </c>
      <c r="S19988" s="319" t="s">
        <v>377</v>
      </c>
    </row>
    <row r="19989" spans="18:19" x14ac:dyDescent="0.2">
      <c r="R19989" s="334">
        <v>48043</v>
      </c>
      <c r="S19989" s="319" t="s">
        <v>377</v>
      </c>
    </row>
    <row r="19990" spans="18:19" x14ac:dyDescent="0.2">
      <c r="R19990" s="334">
        <v>48044</v>
      </c>
      <c r="S19990" s="319" t="s">
        <v>377</v>
      </c>
    </row>
    <row r="19991" spans="18:19" x14ac:dyDescent="0.2">
      <c r="R19991" s="334">
        <v>48045</v>
      </c>
      <c r="S19991" s="319" t="s">
        <v>377</v>
      </c>
    </row>
    <row r="19992" spans="18:19" x14ac:dyDescent="0.2">
      <c r="R19992" s="334">
        <v>48046</v>
      </c>
      <c r="S19992" s="319" t="s">
        <v>377</v>
      </c>
    </row>
    <row r="19993" spans="18:19" x14ac:dyDescent="0.2">
      <c r="R19993" s="334">
        <v>48047</v>
      </c>
      <c r="S19993" s="319" t="s">
        <v>377</v>
      </c>
    </row>
    <row r="19994" spans="18:19" x14ac:dyDescent="0.2">
      <c r="R19994" s="334">
        <v>48048</v>
      </c>
      <c r="S19994" s="319" t="s">
        <v>377</v>
      </c>
    </row>
    <row r="19995" spans="18:19" x14ac:dyDescent="0.2">
      <c r="R19995" s="334">
        <v>48049</v>
      </c>
      <c r="S19995" s="319" t="s">
        <v>377</v>
      </c>
    </row>
    <row r="19996" spans="18:19" x14ac:dyDescent="0.2">
      <c r="R19996" s="334">
        <v>48050</v>
      </c>
      <c r="S19996" s="319" t="s">
        <v>377</v>
      </c>
    </row>
    <row r="19997" spans="18:19" x14ac:dyDescent="0.2">
      <c r="R19997" s="334">
        <v>48051</v>
      </c>
      <c r="S19997" s="319" t="s">
        <v>377</v>
      </c>
    </row>
    <row r="19998" spans="18:19" x14ac:dyDescent="0.2">
      <c r="R19998" s="334">
        <v>48054</v>
      </c>
      <c r="S19998" s="319" t="s">
        <v>377</v>
      </c>
    </row>
    <row r="19999" spans="18:19" x14ac:dyDescent="0.2">
      <c r="R19999" s="334">
        <v>48059</v>
      </c>
      <c r="S19999" s="319" t="s">
        <v>377</v>
      </c>
    </row>
    <row r="20000" spans="18:19" x14ac:dyDescent="0.2">
      <c r="R20000" s="334">
        <v>48060</v>
      </c>
      <c r="S20000" s="319" t="s">
        <v>377</v>
      </c>
    </row>
    <row r="20001" spans="18:19" x14ac:dyDescent="0.2">
      <c r="R20001" s="334">
        <v>48061</v>
      </c>
      <c r="S20001" s="319" t="s">
        <v>377</v>
      </c>
    </row>
    <row r="20002" spans="18:19" x14ac:dyDescent="0.2">
      <c r="R20002" s="334">
        <v>48062</v>
      </c>
      <c r="S20002" s="319" t="s">
        <v>377</v>
      </c>
    </row>
    <row r="20003" spans="18:19" x14ac:dyDescent="0.2">
      <c r="R20003" s="334">
        <v>48063</v>
      </c>
      <c r="S20003" s="319" t="s">
        <v>377</v>
      </c>
    </row>
    <row r="20004" spans="18:19" x14ac:dyDescent="0.2">
      <c r="R20004" s="334">
        <v>48064</v>
      </c>
      <c r="S20004" s="319" t="s">
        <v>377</v>
      </c>
    </row>
    <row r="20005" spans="18:19" x14ac:dyDescent="0.2">
      <c r="R20005" s="334">
        <v>48065</v>
      </c>
      <c r="S20005" s="319" t="s">
        <v>377</v>
      </c>
    </row>
    <row r="20006" spans="18:19" x14ac:dyDescent="0.2">
      <c r="R20006" s="334">
        <v>48066</v>
      </c>
      <c r="S20006" s="319" t="s">
        <v>377</v>
      </c>
    </row>
    <row r="20007" spans="18:19" x14ac:dyDescent="0.2">
      <c r="R20007" s="334">
        <v>48067</v>
      </c>
      <c r="S20007" s="319" t="s">
        <v>377</v>
      </c>
    </row>
    <row r="20008" spans="18:19" x14ac:dyDescent="0.2">
      <c r="R20008" s="334">
        <v>48068</v>
      </c>
      <c r="S20008" s="319" t="s">
        <v>377</v>
      </c>
    </row>
    <row r="20009" spans="18:19" x14ac:dyDescent="0.2">
      <c r="R20009" s="334">
        <v>48069</v>
      </c>
      <c r="S20009" s="319" t="s">
        <v>377</v>
      </c>
    </row>
    <row r="20010" spans="18:19" x14ac:dyDescent="0.2">
      <c r="R20010" s="334">
        <v>48070</v>
      </c>
      <c r="S20010" s="319" t="s">
        <v>377</v>
      </c>
    </row>
    <row r="20011" spans="18:19" x14ac:dyDescent="0.2">
      <c r="R20011" s="334">
        <v>48071</v>
      </c>
      <c r="S20011" s="319" t="s">
        <v>377</v>
      </c>
    </row>
    <row r="20012" spans="18:19" x14ac:dyDescent="0.2">
      <c r="R20012" s="334">
        <v>48072</v>
      </c>
      <c r="S20012" s="319" t="s">
        <v>377</v>
      </c>
    </row>
    <row r="20013" spans="18:19" x14ac:dyDescent="0.2">
      <c r="R20013" s="334">
        <v>48073</v>
      </c>
      <c r="S20013" s="319" t="s">
        <v>377</v>
      </c>
    </row>
    <row r="20014" spans="18:19" x14ac:dyDescent="0.2">
      <c r="R20014" s="334">
        <v>48074</v>
      </c>
      <c r="S20014" s="319" t="s">
        <v>377</v>
      </c>
    </row>
    <row r="20015" spans="18:19" x14ac:dyDescent="0.2">
      <c r="R20015" s="334">
        <v>48075</v>
      </c>
      <c r="S20015" s="319" t="s">
        <v>377</v>
      </c>
    </row>
    <row r="20016" spans="18:19" x14ac:dyDescent="0.2">
      <c r="R20016" s="334">
        <v>48076</v>
      </c>
      <c r="S20016" s="319" t="s">
        <v>377</v>
      </c>
    </row>
    <row r="20017" spans="18:19" x14ac:dyDescent="0.2">
      <c r="R20017" s="334">
        <v>48079</v>
      </c>
      <c r="S20017" s="319" t="s">
        <v>377</v>
      </c>
    </row>
    <row r="20018" spans="18:19" x14ac:dyDescent="0.2">
      <c r="R20018" s="334">
        <v>48080</v>
      </c>
      <c r="S20018" s="319" t="s">
        <v>377</v>
      </c>
    </row>
    <row r="20019" spans="18:19" x14ac:dyDescent="0.2">
      <c r="R20019" s="334">
        <v>48081</v>
      </c>
      <c r="S20019" s="319" t="s">
        <v>377</v>
      </c>
    </row>
    <row r="20020" spans="18:19" x14ac:dyDescent="0.2">
      <c r="R20020" s="334">
        <v>48082</v>
      </c>
      <c r="S20020" s="319" t="s">
        <v>377</v>
      </c>
    </row>
    <row r="20021" spans="18:19" x14ac:dyDescent="0.2">
      <c r="R20021" s="334">
        <v>48083</v>
      </c>
      <c r="S20021" s="319" t="s">
        <v>377</v>
      </c>
    </row>
    <row r="20022" spans="18:19" x14ac:dyDescent="0.2">
      <c r="R20022" s="334">
        <v>48084</v>
      </c>
      <c r="S20022" s="319" t="s">
        <v>377</v>
      </c>
    </row>
    <row r="20023" spans="18:19" x14ac:dyDescent="0.2">
      <c r="R20023" s="334">
        <v>48085</v>
      </c>
      <c r="S20023" s="319" t="s">
        <v>377</v>
      </c>
    </row>
    <row r="20024" spans="18:19" x14ac:dyDescent="0.2">
      <c r="R20024" s="334">
        <v>48086</v>
      </c>
      <c r="S20024" s="319" t="s">
        <v>377</v>
      </c>
    </row>
    <row r="20025" spans="18:19" x14ac:dyDescent="0.2">
      <c r="R20025" s="334">
        <v>48088</v>
      </c>
      <c r="S20025" s="319" t="s">
        <v>377</v>
      </c>
    </row>
    <row r="20026" spans="18:19" x14ac:dyDescent="0.2">
      <c r="R20026" s="334">
        <v>48089</v>
      </c>
      <c r="S20026" s="319" t="s">
        <v>377</v>
      </c>
    </row>
    <row r="20027" spans="18:19" x14ac:dyDescent="0.2">
      <c r="R20027" s="334">
        <v>48090</v>
      </c>
      <c r="S20027" s="319" t="s">
        <v>377</v>
      </c>
    </row>
    <row r="20028" spans="18:19" x14ac:dyDescent="0.2">
      <c r="R20028" s="334">
        <v>48091</v>
      </c>
      <c r="S20028" s="319" t="s">
        <v>377</v>
      </c>
    </row>
    <row r="20029" spans="18:19" x14ac:dyDescent="0.2">
      <c r="R20029" s="334">
        <v>48092</v>
      </c>
      <c r="S20029" s="319" t="s">
        <v>377</v>
      </c>
    </row>
    <row r="20030" spans="18:19" x14ac:dyDescent="0.2">
      <c r="R20030" s="334">
        <v>48093</v>
      </c>
      <c r="S20030" s="319" t="s">
        <v>377</v>
      </c>
    </row>
    <row r="20031" spans="18:19" x14ac:dyDescent="0.2">
      <c r="R20031" s="334">
        <v>48094</v>
      </c>
      <c r="S20031" s="319" t="s">
        <v>377</v>
      </c>
    </row>
    <row r="20032" spans="18:19" x14ac:dyDescent="0.2">
      <c r="R20032" s="334">
        <v>48095</v>
      </c>
      <c r="S20032" s="319" t="s">
        <v>377</v>
      </c>
    </row>
    <row r="20033" spans="18:19" x14ac:dyDescent="0.2">
      <c r="R20033" s="334">
        <v>48096</v>
      </c>
      <c r="S20033" s="319" t="s">
        <v>377</v>
      </c>
    </row>
    <row r="20034" spans="18:19" x14ac:dyDescent="0.2">
      <c r="R20034" s="334">
        <v>48097</v>
      </c>
      <c r="S20034" s="319" t="s">
        <v>377</v>
      </c>
    </row>
    <row r="20035" spans="18:19" x14ac:dyDescent="0.2">
      <c r="R20035" s="334">
        <v>48098</v>
      </c>
      <c r="S20035" s="319" t="s">
        <v>377</v>
      </c>
    </row>
    <row r="20036" spans="18:19" x14ac:dyDescent="0.2">
      <c r="R20036" s="334">
        <v>48099</v>
      </c>
      <c r="S20036" s="319" t="s">
        <v>377</v>
      </c>
    </row>
    <row r="20037" spans="18:19" x14ac:dyDescent="0.2">
      <c r="R20037" s="334">
        <v>48101</v>
      </c>
      <c r="S20037" s="319" t="s">
        <v>377</v>
      </c>
    </row>
    <row r="20038" spans="18:19" x14ac:dyDescent="0.2">
      <c r="R20038" s="334">
        <v>48103</v>
      </c>
      <c r="S20038" s="319" t="s">
        <v>377</v>
      </c>
    </row>
    <row r="20039" spans="18:19" x14ac:dyDescent="0.2">
      <c r="R20039" s="334">
        <v>48104</v>
      </c>
      <c r="S20039" s="319" t="s">
        <v>377</v>
      </c>
    </row>
    <row r="20040" spans="18:19" x14ac:dyDescent="0.2">
      <c r="R20040" s="334">
        <v>48105</v>
      </c>
      <c r="S20040" s="319" t="s">
        <v>377</v>
      </c>
    </row>
    <row r="20041" spans="18:19" x14ac:dyDescent="0.2">
      <c r="R20041" s="334">
        <v>48106</v>
      </c>
      <c r="S20041" s="319" t="s">
        <v>377</v>
      </c>
    </row>
    <row r="20042" spans="18:19" x14ac:dyDescent="0.2">
      <c r="R20042" s="334">
        <v>48107</v>
      </c>
      <c r="S20042" s="319" t="s">
        <v>377</v>
      </c>
    </row>
    <row r="20043" spans="18:19" x14ac:dyDescent="0.2">
      <c r="R20043" s="334">
        <v>48108</v>
      </c>
      <c r="S20043" s="319" t="s">
        <v>377</v>
      </c>
    </row>
    <row r="20044" spans="18:19" x14ac:dyDescent="0.2">
      <c r="R20044" s="334">
        <v>48109</v>
      </c>
      <c r="S20044" s="319" t="s">
        <v>377</v>
      </c>
    </row>
    <row r="20045" spans="18:19" x14ac:dyDescent="0.2">
      <c r="R20045" s="334">
        <v>48110</v>
      </c>
      <c r="S20045" s="319" t="s">
        <v>377</v>
      </c>
    </row>
    <row r="20046" spans="18:19" x14ac:dyDescent="0.2">
      <c r="R20046" s="334">
        <v>48111</v>
      </c>
      <c r="S20046" s="319" t="s">
        <v>377</v>
      </c>
    </row>
    <row r="20047" spans="18:19" x14ac:dyDescent="0.2">
      <c r="R20047" s="334">
        <v>48112</v>
      </c>
      <c r="S20047" s="319" t="s">
        <v>377</v>
      </c>
    </row>
    <row r="20048" spans="18:19" x14ac:dyDescent="0.2">
      <c r="R20048" s="334">
        <v>48113</v>
      </c>
      <c r="S20048" s="319" t="s">
        <v>377</v>
      </c>
    </row>
    <row r="20049" spans="18:19" x14ac:dyDescent="0.2">
      <c r="R20049" s="334">
        <v>48114</v>
      </c>
      <c r="S20049" s="319" t="s">
        <v>377</v>
      </c>
    </row>
    <row r="20050" spans="18:19" x14ac:dyDescent="0.2">
      <c r="R20050" s="334">
        <v>48115</v>
      </c>
      <c r="S20050" s="319" t="s">
        <v>377</v>
      </c>
    </row>
    <row r="20051" spans="18:19" x14ac:dyDescent="0.2">
      <c r="R20051" s="334">
        <v>48116</v>
      </c>
      <c r="S20051" s="319" t="s">
        <v>377</v>
      </c>
    </row>
    <row r="20052" spans="18:19" x14ac:dyDescent="0.2">
      <c r="R20052" s="334">
        <v>48117</v>
      </c>
      <c r="S20052" s="319" t="s">
        <v>377</v>
      </c>
    </row>
    <row r="20053" spans="18:19" x14ac:dyDescent="0.2">
      <c r="R20053" s="334">
        <v>48118</v>
      </c>
      <c r="S20053" s="319" t="s">
        <v>377</v>
      </c>
    </row>
    <row r="20054" spans="18:19" x14ac:dyDescent="0.2">
      <c r="R20054" s="334">
        <v>48120</v>
      </c>
      <c r="S20054" s="319" t="s">
        <v>377</v>
      </c>
    </row>
    <row r="20055" spans="18:19" x14ac:dyDescent="0.2">
      <c r="R20055" s="334">
        <v>48121</v>
      </c>
      <c r="S20055" s="319" t="s">
        <v>377</v>
      </c>
    </row>
    <row r="20056" spans="18:19" x14ac:dyDescent="0.2">
      <c r="R20056" s="334">
        <v>48122</v>
      </c>
      <c r="S20056" s="319" t="s">
        <v>377</v>
      </c>
    </row>
    <row r="20057" spans="18:19" x14ac:dyDescent="0.2">
      <c r="R20057" s="334">
        <v>48123</v>
      </c>
      <c r="S20057" s="319" t="s">
        <v>377</v>
      </c>
    </row>
    <row r="20058" spans="18:19" x14ac:dyDescent="0.2">
      <c r="R20058" s="334">
        <v>48124</v>
      </c>
      <c r="S20058" s="319" t="s">
        <v>377</v>
      </c>
    </row>
    <row r="20059" spans="18:19" x14ac:dyDescent="0.2">
      <c r="R20059" s="334">
        <v>48125</v>
      </c>
      <c r="S20059" s="319" t="s">
        <v>377</v>
      </c>
    </row>
    <row r="20060" spans="18:19" x14ac:dyDescent="0.2">
      <c r="R20060" s="334">
        <v>48126</v>
      </c>
      <c r="S20060" s="319" t="s">
        <v>377</v>
      </c>
    </row>
    <row r="20061" spans="18:19" x14ac:dyDescent="0.2">
      <c r="R20061" s="334">
        <v>48127</v>
      </c>
      <c r="S20061" s="319" t="s">
        <v>377</v>
      </c>
    </row>
    <row r="20062" spans="18:19" x14ac:dyDescent="0.2">
      <c r="R20062" s="334">
        <v>48128</v>
      </c>
      <c r="S20062" s="319" t="s">
        <v>377</v>
      </c>
    </row>
    <row r="20063" spans="18:19" x14ac:dyDescent="0.2">
      <c r="R20063" s="334">
        <v>48130</v>
      </c>
      <c r="S20063" s="319" t="s">
        <v>377</v>
      </c>
    </row>
    <row r="20064" spans="18:19" x14ac:dyDescent="0.2">
      <c r="R20064" s="334">
        <v>48131</v>
      </c>
      <c r="S20064" s="319" t="s">
        <v>377</v>
      </c>
    </row>
    <row r="20065" spans="18:19" x14ac:dyDescent="0.2">
      <c r="R20065" s="334">
        <v>48133</v>
      </c>
      <c r="S20065" s="319" t="s">
        <v>377</v>
      </c>
    </row>
    <row r="20066" spans="18:19" x14ac:dyDescent="0.2">
      <c r="R20066" s="334">
        <v>48134</v>
      </c>
      <c r="S20066" s="319" t="s">
        <v>377</v>
      </c>
    </row>
    <row r="20067" spans="18:19" x14ac:dyDescent="0.2">
      <c r="R20067" s="334">
        <v>48135</v>
      </c>
      <c r="S20067" s="319" t="s">
        <v>377</v>
      </c>
    </row>
    <row r="20068" spans="18:19" x14ac:dyDescent="0.2">
      <c r="R20068" s="334">
        <v>48136</v>
      </c>
      <c r="S20068" s="319" t="s">
        <v>377</v>
      </c>
    </row>
    <row r="20069" spans="18:19" x14ac:dyDescent="0.2">
      <c r="R20069" s="334">
        <v>48137</v>
      </c>
      <c r="S20069" s="319" t="s">
        <v>377</v>
      </c>
    </row>
    <row r="20070" spans="18:19" x14ac:dyDescent="0.2">
      <c r="R20070" s="334">
        <v>48138</v>
      </c>
      <c r="S20070" s="319" t="s">
        <v>377</v>
      </c>
    </row>
    <row r="20071" spans="18:19" x14ac:dyDescent="0.2">
      <c r="R20071" s="334">
        <v>48139</v>
      </c>
      <c r="S20071" s="319" t="s">
        <v>377</v>
      </c>
    </row>
    <row r="20072" spans="18:19" x14ac:dyDescent="0.2">
      <c r="R20072" s="334">
        <v>48140</v>
      </c>
      <c r="S20072" s="319" t="s">
        <v>377</v>
      </c>
    </row>
    <row r="20073" spans="18:19" x14ac:dyDescent="0.2">
      <c r="R20073" s="334">
        <v>48141</v>
      </c>
      <c r="S20073" s="319" t="s">
        <v>377</v>
      </c>
    </row>
    <row r="20074" spans="18:19" x14ac:dyDescent="0.2">
      <c r="R20074" s="334">
        <v>48143</v>
      </c>
      <c r="S20074" s="319" t="s">
        <v>377</v>
      </c>
    </row>
    <row r="20075" spans="18:19" x14ac:dyDescent="0.2">
      <c r="R20075" s="334">
        <v>48144</v>
      </c>
      <c r="S20075" s="319" t="s">
        <v>377</v>
      </c>
    </row>
    <row r="20076" spans="18:19" x14ac:dyDescent="0.2">
      <c r="R20076" s="334">
        <v>48145</v>
      </c>
      <c r="S20076" s="319" t="s">
        <v>377</v>
      </c>
    </row>
    <row r="20077" spans="18:19" x14ac:dyDescent="0.2">
      <c r="R20077" s="334">
        <v>48146</v>
      </c>
      <c r="S20077" s="319" t="s">
        <v>377</v>
      </c>
    </row>
    <row r="20078" spans="18:19" x14ac:dyDescent="0.2">
      <c r="R20078" s="334">
        <v>48150</v>
      </c>
      <c r="S20078" s="319" t="s">
        <v>377</v>
      </c>
    </row>
    <row r="20079" spans="18:19" x14ac:dyDescent="0.2">
      <c r="R20079" s="334">
        <v>48151</v>
      </c>
      <c r="S20079" s="319" t="s">
        <v>377</v>
      </c>
    </row>
    <row r="20080" spans="18:19" x14ac:dyDescent="0.2">
      <c r="R20080" s="334">
        <v>48152</v>
      </c>
      <c r="S20080" s="319" t="s">
        <v>377</v>
      </c>
    </row>
    <row r="20081" spans="18:19" x14ac:dyDescent="0.2">
      <c r="R20081" s="334">
        <v>48153</v>
      </c>
      <c r="S20081" s="319" t="s">
        <v>377</v>
      </c>
    </row>
    <row r="20082" spans="18:19" x14ac:dyDescent="0.2">
      <c r="R20082" s="334">
        <v>48154</v>
      </c>
      <c r="S20082" s="319" t="s">
        <v>377</v>
      </c>
    </row>
    <row r="20083" spans="18:19" x14ac:dyDescent="0.2">
      <c r="R20083" s="334">
        <v>48157</v>
      </c>
      <c r="S20083" s="319" t="s">
        <v>377</v>
      </c>
    </row>
    <row r="20084" spans="18:19" x14ac:dyDescent="0.2">
      <c r="R20084" s="334">
        <v>48158</v>
      </c>
      <c r="S20084" s="319" t="s">
        <v>377</v>
      </c>
    </row>
    <row r="20085" spans="18:19" x14ac:dyDescent="0.2">
      <c r="R20085" s="334">
        <v>48159</v>
      </c>
      <c r="S20085" s="319" t="s">
        <v>377</v>
      </c>
    </row>
    <row r="20086" spans="18:19" x14ac:dyDescent="0.2">
      <c r="R20086" s="334">
        <v>48160</v>
      </c>
      <c r="S20086" s="319" t="s">
        <v>377</v>
      </c>
    </row>
    <row r="20087" spans="18:19" x14ac:dyDescent="0.2">
      <c r="R20087" s="334">
        <v>48161</v>
      </c>
      <c r="S20087" s="319" t="s">
        <v>377</v>
      </c>
    </row>
    <row r="20088" spans="18:19" x14ac:dyDescent="0.2">
      <c r="R20088" s="334">
        <v>48162</v>
      </c>
      <c r="S20088" s="319" t="s">
        <v>377</v>
      </c>
    </row>
    <row r="20089" spans="18:19" x14ac:dyDescent="0.2">
      <c r="R20089" s="334">
        <v>48164</v>
      </c>
      <c r="S20089" s="319" t="s">
        <v>377</v>
      </c>
    </row>
    <row r="20090" spans="18:19" x14ac:dyDescent="0.2">
      <c r="R20090" s="334">
        <v>48165</v>
      </c>
      <c r="S20090" s="319" t="s">
        <v>377</v>
      </c>
    </row>
    <row r="20091" spans="18:19" x14ac:dyDescent="0.2">
      <c r="R20091" s="334">
        <v>48166</v>
      </c>
      <c r="S20091" s="319" t="s">
        <v>377</v>
      </c>
    </row>
    <row r="20092" spans="18:19" x14ac:dyDescent="0.2">
      <c r="R20092" s="334">
        <v>48167</v>
      </c>
      <c r="S20092" s="319" t="s">
        <v>377</v>
      </c>
    </row>
    <row r="20093" spans="18:19" x14ac:dyDescent="0.2">
      <c r="R20093" s="334">
        <v>48168</v>
      </c>
      <c r="S20093" s="319" t="s">
        <v>377</v>
      </c>
    </row>
    <row r="20094" spans="18:19" x14ac:dyDescent="0.2">
      <c r="R20094" s="334">
        <v>48169</v>
      </c>
      <c r="S20094" s="319" t="s">
        <v>377</v>
      </c>
    </row>
    <row r="20095" spans="18:19" x14ac:dyDescent="0.2">
      <c r="R20095" s="334">
        <v>48170</v>
      </c>
      <c r="S20095" s="319" t="s">
        <v>377</v>
      </c>
    </row>
    <row r="20096" spans="18:19" x14ac:dyDescent="0.2">
      <c r="R20096" s="334">
        <v>48173</v>
      </c>
      <c r="S20096" s="319" t="s">
        <v>377</v>
      </c>
    </row>
    <row r="20097" spans="18:19" x14ac:dyDescent="0.2">
      <c r="R20097" s="334">
        <v>48174</v>
      </c>
      <c r="S20097" s="319" t="s">
        <v>377</v>
      </c>
    </row>
    <row r="20098" spans="18:19" x14ac:dyDescent="0.2">
      <c r="R20098" s="334">
        <v>48175</v>
      </c>
      <c r="S20098" s="319" t="s">
        <v>377</v>
      </c>
    </row>
    <row r="20099" spans="18:19" x14ac:dyDescent="0.2">
      <c r="R20099" s="334">
        <v>48176</v>
      </c>
      <c r="S20099" s="319" t="s">
        <v>377</v>
      </c>
    </row>
    <row r="20100" spans="18:19" x14ac:dyDescent="0.2">
      <c r="R20100" s="334">
        <v>48177</v>
      </c>
      <c r="S20100" s="319" t="s">
        <v>377</v>
      </c>
    </row>
    <row r="20101" spans="18:19" x14ac:dyDescent="0.2">
      <c r="R20101" s="334">
        <v>48178</v>
      </c>
      <c r="S20101" s="319" t="s">
        <v>377</v>
      </c>
    </row>
    <row r="20102" spans="18:19" x14ac:dyDescent="0.2">
      <c r="R20102" s="334">
        <v>48179</v>
      </c>
      <c r="S20102" s="319" t="s">
        <v>377</v>
      </c>
    </row>
    <row r="20103" spans="18:19" x14ac:dyDescent="0.2">
      <c r="R20103" s="334">
        <v>48180</v>
      </c>
      <c r="S20103" s="319" t="s">
        <v>377</v>
      </c>
    </row>
    <row r="20104" spans="18:19" x14ac:dyDescent="0.2">
      <c r="R20104" s="334">
        <v>48182</v>
      </c>
      <c r="S20104" s="319" t="s">
        <v>377</v>
      </c>
    </row>
    <row r="20105" spans="18:19" x14ac:dyDescent="0.2">
      <c r="R20105" s="334">
        <v>48183</v>
      </c>
      <c r="S20105" s="319" t="s">
        <v>377</v>
      </c>
    </row>
    <row r="20106" spans="18:19" x14ac:dyDescent="0.2">
      <c r="R20106" s="334">
        <v>48184</v>
      </c>
      <c r="S20106" s="319" t="s">
        <v>377</v>
      </c>
    </row>
    <row r="20107" spans="18:19" x14ac:dyDescent="0.2">
      <c r="R20107" s="334">
        <v>48185</v>
      </c>
      <c r="S20107" s="319" t="s">
        <v>377</v>
      </c>
    </row>
    <row r="20108" spans="18:19" x14ac:dyDescent="0.2">
      <c r="R20108" s="334">
        <v>48186</v>
      </c>
      <c r="S20108" s="319" t="s">
        <v>377</v>
      </c>
    </row>
    <row r="20109" spans="18:19" x14ac:dyDescent="0.2">
      <c r="R20109" s="334">
        <v>48187</v>
      </c>
      <c r="S20109" s="319" t="s">
        <v>377</v>
      </c>
    </row>
    <row r="20110" spans="18:19" x14ac:dyDescent="0.2">
      <c r="R20110" s="334">
        <v>48188</v>
      </c>
      <c r="S20110" s="319" t="s">
        <v>377</v>
      </c>
    </row>
    <row r="20111" spans="18:19" x14ac:dyDescent="0.2">
      <c r="R20111" s="334">
        <v>48189</v>
      </c>
      <c r="S20111" s="319" t="s">
        <v>377</v>
      </c>
    </row>
    <row r="20112" spans="18:19" x14ac:dyDescent="0.2">
      <c r="R20112" s="334">
        <v>48190</v>
      </c>
      <c r="S20112" s="319" t="s">
        <v>377</v>
      </c>
    </row>
    <row r="20113" spans="18:19" x14ac:dyDescent="0.2">
      <c r="R20113" s="334">
        <v>48191</v>
      </c>
      <c r="S20113" s="319" t="s">
        <v>377</v>
      </c>
    </row>
    <row r="20114" spans="18:19" x14ac:dyDescent="0.2">
      <c r="R20114" s="334">
        <v>48192</v>
      </c>
      <c r="S20114" s="319" t="s">
        <v>377</v>
      </c>
    </row>
    <row r="20115" spans="18:19" x14ac:dyDescent="0.2">
      <c r="R20115" s="334">
        <v>48193</v>
      </c>
      <c r="S20115" s="319" t="s">
        <v>377</v>
      </c>
    </row>
    <row r="20116" spans="18:19" x14ac:dyDescent="0.2">
      <c r="R20116" s="334">
        <v>48195</v>
      </c>
      <c r="S20116" s="319" t="s">
        <v>377</v>
      </c>
    </row>
    <row r="20117" spans="18:19" x14ac:dyDescent="0.2">
      <c r="R20117" s="334">
        <v>48197</v>
      </c>
      <c r="S20117" s="319" t="s">
        <v>377</v>
      </c>
    </row>
    <row r="20118" spans="18:19" x14ac:dyDescent="0.2">
      <c r="R20118" s="334">
        <v>48198</v>
      </c>
      <c r="S20118" s="319" t="s">
        <v>377</v>
      </c>
    </row>
    <row r="20119" spans="18:19" x14ac:dyDescent="0.2">
      <c r="R20119" s="334">
        <v>48201</v>
      </c>
      <c r="S20119" s="319" t="s">
        <v>377</v>
      </c>
    </row>
    <row r="20120" spans="18:19" x14ac:dyDescent="0.2">
      <c r="R20120" s="334">
        <v>48202</v>
      </c>
      <c r="S20120" s="319" t="s">
        <v>377</v>
      </c>
    </row>
    <row r="20121" spans="18:19" x14ac:dyDescent="0.2">
      <c r="R20121" s="334">
        <v>48203</v>
      </c>
      <c r="S20121" s="319" t="s">
        <v>377</v>
      </c>
    </row>
    <row r="20122" spans="18:19" x14ac:dyDescent="0.2">
      <c r="R20122" s="334">
        <v>48204</v>
      </c>
      <c r="S20122" s="319" t="s">
        <v>377</v>
      </c>
    </row>
    <row r="20123" spans="18:19" x14ac:dyDescent="0.2">
      <c r="R20123" s="334">
        <v>48205</v>
      </c>
      <c r="S20123" s="319" t="s">
        <v>377</v>
      </c>
    </row>
    <row r="20124" spans="18:19" x14ac:dyDescent="0.2">
      <c r="R20124" s="334">
        <v>48206</v>
      </c>
      <c r="S20124" s="319" t="s">
        <v>377</v>
      </c>
    </row>
    <row r="20125" spans="18:19" x14ac:dyDescent="0.2">
      <c r="R20125" s="334">
        <v>48207</v>
      </c>
      <c r="S20125" s="319" t="s">
        <v>377</v>
      </c>
    </row>
    <row r="20126" spans="18:19" x14ac:dyDescent="0.2">
      <c r="R20126" s="334">
        <v>48208</v>
      </c>
      <c r="S20126" s="319" t="s">
        <v>377</v>
      </c>
    </row>
    <row r="20127" spans="18:19" x14ac:dyDescent="0.2">
      <c r="R20127" s="334">
        <v>48209</v>
      </c>
      <c r="S20127" s="319" t="s">
        <v>377</v>
      </c>
    </row>
    <row r="20128" spans="18:19" x14ac:dyDescent="0.2">
      <c r="R20128" s="334">
        <v>48210</v>
      </c>
      <c r="S20128" s="319" t="s">
        <v>377</v>
      </c>
    </row>
    <row r="20129" spans="18:19" x14ac:dyDescent="0.2">
      <c r="R20129" s="334">
        <v>48211</v>
      </c>
      <c r="S20129" s="319" t="s">
        <v>377</v>
      </c>
    </row>
    <row r="20130" spans="18:19" x14ac:dyDescent="0.2">
      <c r="R20130" s="334">
        <v>48212</v>
      </c>
      <c r="S20130" s="319" t="s">
        <v>377</v>
      </c>
    </row>
    <row r="20131" spans="18:19" x14ac:dyDescent="0.2">
      <c r="R20131" s="334">
        <v>48213</v>
      </c>
      <c r="S20131" s="319" t="s">
        <v>377</v>
      </c>
    </row>
    <row r="20132" spans="18:19" x14ac:dyDescent="0.2">
      <c r="R20132" s="334">
        <v>48214</v>
      </c>
      <c r="S20132" s="319" t="s">
        <v>377</v>
      </c>
    </row>
    <row r="20133" spans="18:19" x14ac:dyDescent="0.2">
      <c r="R20133" s="334">
        <v>48215</v>
      </c>
      <c r="S20133" s="319" t="s">
        <v>377</v>
      </c>
    </row>
    <row r="20134" spans="18:19" x14ac:dyDescent="0.2">
      <c r="R20134" s="334">
        <v>48216</v>
      </c>
      <c r="S20134" s="319" t="s">
        <v>377</v>
      </c>
    </row>
    <row r="20135" spans="18:19" x14ac:dyDescent="0.2">
      <c r="R20135" s="334">
        <v>48217</v>
      </c>
      <c r="S20135" s="319" t="s">
        <v>377</v>
      </c>
    </row>
    <row r="20136" spans="18:19" x14ac:dyDescent="0.2">
      <c r="R20136" s="334">
        <v>48218</v>
      </c>
      <c r="S20136" s="319" t="s">
        <v>377</v>
      </c>
    </row>
    <row r="20137" spans="18:19" x14ac:dyDescent="0.2">
      <c r="R20137" s="334">
        <v>48219</v>
      </c>
      <c r="S20137" s="319" t="s">
        <v>377</v>
      </c>
    </row>
    <row r="20138" spans="18:19" x14ac:dyDescent="0.2">
      <c r="R20138" s="334">
        <v>48220</v>
      </c>
      <c r="S20138" s="319" t="s">
        <v>377</v>
      </c>
    </row>
    <row r="20139" spans="18:19" x14ac:dyDescent="0.2">
      <c r="R20139" s="334">
        <v>48221</v>
      </c>
      <c r="S20139" s="319" t="s">
        <v>377</v>
      </c>
    </row>
    <row r="20140" spans="18:19" x14ac:dyDescent="0.2">
      <c r="R20140" s="334">
        <v>48222</v>
      </c>
      <c r="S20140" s="319" t="s">
        <v>377</v>
      </c>
    </row>
    <row r="20141" spans="18:19" x14ac:dyDescent="0.2">
      <c r="R20141" s="334">
        <v>48223</v>
      </c>
      <c r="S20141" s="319" t="s">
        <v>377</v>
      </c>
    </row>
    <row r="20142" spans="18:19" x14ac:dyDescent="0.2">
      <c r="R20142" s="334">
        <v>48224</v>
      </c>
      <c r="S20142" s="319" t="s">
        <v>377</v>
      </c>
    </row>
    <row r="20143" spans="18:19" x14ac:dyDescent="0.2">
      <c r="R20143" s="334">
        <v>48225</v>
      </c>
      <c r="S20143" s="319" t="s">
        <v>377</v>
      </c>
    </row>
    <row r="20144" spans="18:19" x14ac:dyDescent="0.2">
      <c r="R20144" s="334">
        <v>48226</v>
      </c>
      <c r="S20144" s="319" t="s">
        <v>377</v>
      </c>
    </row>
    <row r="20145" spans="18:19" x14ac:dyDescent="0.2">
      <c r="R20145" s="334">
        <v>48227</v>
      </c>
      <c r="S20145" s="319" t="s">
        <v>377</v>
      </c>
    </row>
    <row r="20146" spans="18:19" x14ac:dyDescent="0.2">
      <c r="R20146" s="334">
        <v>48228</v>
      </c>
      <c r="S20146" s="319" t="s">
        <v>377</v>
      </c>
    </row>
    <row r="20147" spans="18:19" x14ac:dyDescent="0.2">
      <c r="R20147" s="334">
        <v>48229</v>
      </c>
      <c r="S20147" s="319" t="s">
        <v>377</v>
      </c>
    </row>
    <row r="20148" spans="18:19" x14ac:dyDescent="0.2">
      <c r="R20148" s="334">
        <v>48230</v>
      </c>
      <c r="S20148" s="319" t="s">
        <v>377</v>
      </c>
    </row>
    <row r="20149" spans="18:19" x14ac:dyDescent="0.2">
      <c r="R20149" s="334">
        <v>48231</v>
      </c>
      <c r="S20149" s="319" t="s">
        <v>377</v>
      </c>
    </row>
    <row r="20150" spans="18:19" x14ac:dyDescent="0.2">
      <c r="R20150" s="334">
        <v>48232</v>
      </c>
      <c r="S20150" s="319" t="s">
        <v>377</v>
      </c>
    </row>
    <row r="20151" spans="18:19" x14ac:dyDescent="0.2">
      <c r="R20151" s="334">
        <v>48233</v>
      </c>
      <c r="S20151" s="319" t="s">
        <v>377</v>
      </c>
    </row>
    <row r="20152" spans="18:19" x14ac:dyDescent="0.2">
      <c r="R20152" s="334">
        <v>48234</v>
      </c>
      <c r="S20152" s="319" t="s">
        <v>377</v>
      </c>
    </row>
    <row r="20153" spans="18:19" x14ac:dyDescent="0.2">
      <c r="R20153" s="334">
        <v>48235</v>
      </c>
      <c r="S20153" s="319" t="s">
        <v>377</v>
      </c>
    </row>
    <row r="20154" spans="18:19" x14ac:dyDescent="0.2">
      <c r="R20154" s="334">
        <v>48236</v>
      </c>
      <c r="S20154" s="319" t="s">
        <v>377</v>
      </c>
    </row>
    <row r="20155" spans="18:19" x14ac:dyDescent="0.2">
      <c r="R20155" s="334">
        <v>48237</v>
      </c>
      <c r="S20155" s="319" t="s">
        <v>377</v>
      </c>
    </row>
    <row r="20156" spans="18:19" x14ac:dyDescent="0.2">
      <c r="R20156" s="334">
        <v>48238</v>
      </c>
      <c r="S20156" s="319" t="s">
        <v>377</v>
      </c>
    </row>
    <row r="20157" spans="18:19" x14ac:dyDescent="0.2">
      <c r="R20157" s="334">
        <v>48239</v>
      </c>
      <c r="S20157" s="319" t="s">
        <v>377</v>
      </c>
    </row>
    <row r="20158" spans="18:19" x14ac:dyDescent="0.2">
      <c r="R20158" s="334">
        <v>48240</v>
      </c>
      <c r="S20158" s="319" t="s">
        <v>377</v>
      </c>
    </row>
    <row r="20159" spans="18:19" x14ac:dyDescent="0.2">
      <c r="R20159" s="334">
        <v>48242</v>
      </c>
      <c r="S20159" s="319" t="s">
        <v>377</v>
      </c>
    </row>
    <row r="20160" spans="18:19" x14ac:dyDescent="0.2">
      <c r="R20160" s="334">
        <v>48243</v>
      </c>
      <c r="S20160" s="319" t="s">
        <v>377</v>
      </c>
    </row>
    <row r="20161" spans="18:19" x14ac:dyDescent="0.2">
      <c r="R20161" s="334">
        <v>48244</v>
      </c>
      <c r="S20161" s="319" t="s">
        <v>377</v>
      </c>
    </row>
    <row r="20162" spans="18:19" x14ac:dyDescent="0.2">
      <c r="R20162" s="334">
        <v>48255</v>
      </c>
      <c r="S20162" s="319" t="s">
        <v>377</v>
      </c>
    </row>
    <row r="20163" spans="18:19" x14ac:dyDescent="0.2">
      <c r="R20163" s="334">
        <v>48260</v>
      </c>
      <c r="S20163" s="319" t="s">
        <v>377</v>
      </c>
    </row>
    <row r="20164" spans="18:19" x14ac:dyDescent="0.2">
      <c r="R20164" s="334">
        <v>48264</v>
      </c>
      <c r="S20164" s="319" t="s">
        <v>377</v>
      </c>
    </row>
    <row r="20165" spans="18:19" x14ac:dyDescent="0.2">
      <c r="R20165" s="334">
        <v>48265</v>
      </c>
      <c r="S20165" s="319" t="s">
        <v>377</v>
      </c>
    </row>
    <row r="20166" spans="18:19" x14ac:dyDescent="0.2">
      <c r="R20166" s="334">
        <v>48266</v>
      </c>
      <c r="S20166" s="319" t="s">
        <v>377</v>
      </c>
    </row>
    <row r="20167" spans="18:19" x14ac:dyDescent="0.2">
      <c r="R20167" s="334">
        <v>48267</v>
      </c>
      <c r="S20167" s="319" t="s">
        <v>377</v>
      </c>
    </row>
    <row r="20168" spans="18:19" x14ac:dyDescent="0.2">
      <c r="R20168" s="334">
        <v>48268</v>
      </c>
      <c r="S20168" s="319" t="s">
        <v>377</v>
      </c>
    </row>
    <row r="20169" spans="18:19" x14ac:dyDescent="0.2">
      <c r="R20169" s="334">
        <v>48269</v>
      </c>
      <c r="S20169" s="319" t="s">
        <v>377</v>
      </c>
    </row>
    <row r="20170" spans="18:19" x14ac:dyDescent="0.2">
      <c r="R20170" s="334">
        <v>48272</v>
      </c>
      <c r="S20170" s="319" t="s">
        <v>377</v>
      </c>
    </row>
    <row r="20171" spans="18:19" x14ac:dyDescent="0.2">
      <c r="R20171" s="334">
        <v>48275</v>
      </c>
      <c r="S20171" s="319" t="s">
        <v>377</v>
      </c>
    </row>
    <row r="20172" spans="18:19" x14ac:dyDescent="0.2">
      <c r="R20172" s="334">
        <v>48277</v>
      </c>
      <c r="S20172" s="319" t="s">
        <v>377</v>
      </c>
    </row>
    <row r="20173" spans="18:19" x14ac:dyDescent="0.2">
      <c r="R20173" s="334">
        <v>48278</v>
      </c>
      <c r="S20173" s="319" t="s">
        <v>377</v>
      </c>
    </row>
    <row r="20174" spans="18:19" x14ac:dyDescent="0.2">
      <c r="R20174" s="334">
        <v>48279</v>
      </c>
      <c r="S20174" s="319" t="s">
        <v>377</v>
      </c>
    </row>
    <row r="20175" spans="18:19" x14ac:dyDescent="0.2">
      <c r="R20175" s="334">
        <v>48288</v>
      </c>
      <c r="S20175" s="319" t="s">
        <v>377</v>
      </c>
    </row>
    <row r="20176" spans="18:19" x14ac:dyDescent="0.2">
      <c r="R20176" s="334">
        <v>48301</v>
      </c>
      <c r="S20176" s="319" t="s">
        <v>377</v>
      </c>
    </row>
    <row r="20177" spans="18:19" x14ac:dyDescent="0.2">
      <c r="R20177" s="334">
        <v>48302</v>
      </c>
      <c r="S20177" s="319" t="s">
        <v>377</v>
      </c>
    </row>
    <row r="20178" spans="18:19" x14ac:dyDescent="0.2">
      <c r="R20178" s="334">
        <v>48303</v>
      </c>
      <c r="S20178" s="319" t="s">
        <v>377</v>
      </c>
    </row>
    <row r="20179" spans="18:19" x14ac:dyDescent="0.2">
      <c r="R20179" s="334">
        <v>48304</v>
      </c>
      <c r="S20179" s="319" t="s">
        <v>377</v>
      </c>
    </row>
    <row r="20180" spans="18:19" x14ac:dyDescent="0.2">
      <c r="R20180" s="334">
        <v>48306</v>
      </c>
      <c r="S20180" s="319" t="s">
        <v>377</v>
      </c>
    </row>
    <row r="20181" spans="18:19" x14ac:dyDescent="0.2">
      <c r="R20181" s="334">
        <v>48307</v>
      </c>
      <c r="S20181" s="319" t="s">
        <v>377</v>
      </c>
    </row>
    <row r="20182" spans="18:19" x14ac:dyDescent="0.2">
      <c r="R20182" s="334">
        <v>48308</v>
      </c>
      <c r="S20182" s="319" t="s">
        <v>377</v>
      </c>
    </row>
    <row r="20183" spans="18:19" x14ac:dyDescent="0.2">
      <c r="R20183" s="334">
        <v>48309</v>
      </c>
      <c r="S20183" s="319" t="s">
        <v>377</v>
      </c>
    </row>
    <row r="20184" spans="18:19" x14ac:dyDescent="0.2">
      <c r="R20184" s="334">
        <v>48310</v>
      </c>
      <c r="S20184" s="319" t="s">
        <v>377</v>
      </c>
    </row>
    <row r="20185" spans="18:19" x14ac:dyDescent="0.2">
      <c r="R20185" s="334">
        <v>48311</v>
      </c>
      <c r="S20185" s="319" t="s">
        <v>377</v>
      </c>
    </row>
    <row r="20186" spans="18:19" x14ac:dyDescent="0.2">
      <c r="R20186" s="334">
        <v>48312</v>
      </c>
      <c r="S20186" s="319" t="s">
        <v>377</v>
      </c>
    </row>
    <row r="20187" spans="18:19" x14ac:dyDescent="0.2">
      <c r="R20187" s="334">
        <v>48313</v>
      </c>
      <c r="S20187" s="319" t="s">
        <v>377</v>
      </c>
    </row>
    <row r="20188" spans="18:19" x14ac:dyDescent="0.2">
      <c r="R20188" s="334">
        <v>48314</v>
      </c>
      <c r="S20188" s="319" t="s">
        <v>377</v>
      </c>
    </row>
    <row r="20189" spans="18:19" x14ac:dyDescent="0.2">
      <c r="R20189" s="334">
        <v>48315</v>
      </c>
      <c r="S20189" s="319" t="s">
        <v>377</v>
      </c>
    </row>
    <row r="20190" spans="18:19" x14ac:dyDescent="0.2">
      <c r="R20190" s="334">
        <v>48316</v>
      </c>
      <c r="S20190" s="319" t="s">
        <v>377</v>
      </c>
    </row>
    <row r="20191" spans="18:19" x14ac:dyDescent="0.2">
      <c r="R20191" s="334">
        <v>48317</v>
      </c>
      <c r="S20191" s="319" t="s">
        <v>377</v>
      </c>
    </row>
    <row r="20192" spans="18:19" x14ac:dyDescent="0.2">
      <c r="R20192" s="334">
        <v>48318</v>
      </c>
      <c r="S20192" s="319" t="s">
        <v>377</v>
      </c>
    </row>
    <row r="20193" spans="18:19" x14ac:dyDescent="0.2">
      <c r="R20193" s="334">
        <v>48320</v>
      </c>
      <c r="S20193" s="319" t="s">
        <v>377</v>
      </c>
    </row>
    <row r="20194" spans="18:19" x14ac:dyDescent="0.2">
      <c r="R20194" s="334">
        <v>48321</v>
      </c>
      <c r="S20194" s="319" t="s">
        <v>377</v>
      </c>
    </row>
    <row r="20195" spans="18:19" x14ac:dyDescent="0.2">
      <c r="R20195" s="334">
        <v>48322</v>
      </c>
      <c r="S20195" s="319" t="s">
        <v>377</v>
      </c>
    </row>
    <row r="20196" spans="18:19" x14ac:dyDescent="0.2">
      <c r="R20196" s="334">
        <v>48323</v>
      </c>
      <c r="S20196" s="319" t="s">
        <v>377</v>
      </c>
    </row>
    <row r="20197" spans="18:19" x14ac:dyDescent="0.2">
      <c r="R20197" s="334">
        <v>48324</v>
      </c>
      <c r="S20197" s="319" t="s">
        <v>377</v>
      </c>
    </row>
    <row r="20198" spans="18:19" x14ac:dyDescent="0.2">
      <c r="R20198" s="334">
        <v>48325</v>
      </c>
      <c r="S20198" s="319" t="s">
        <v>377</v>
      </c>
    </row>
    <row r="20199" spans="18:19" x14ac:dyDescent="0.2">
      <c r="R20199" s="334">
        <v>48326</v>
      </c>
      <c r="S20199" s="319" t="s">
        <v>377</v>
      </c>
    </row>
    <row r="20200" spans="18:19" x14ac:dyDescent="0.2">
      <c r="R20200" s="334">
        <v>48327</v>
      </c>
      <c r="S20200" s="319" t="s">
        <v>377</v>
      </c>
    </row>
    <row r="20201" spans="18:19" x14ac:dyDescent="0.2">
      <c r="R20201" s="334">
        <v>48328</v>
      </c>
      <c r="S20201" s="319" t="s">
        <v>377</v>
      </c>
    </row>
    <row r="20202" spans="18:19" x14ac:dyDescent="0.2">
      <c r="R20202" s="334">
        <v>48329</v>
      </c>
      <c r="S20202" s="319" t="s">
        <v>377</v>
      </c>
    </row>
    <row r="20203" spans="18:19" x14ac:dyDescent="0.2">
      <c r="R20203" s="334">
        <v>48330</v>
      </c>
      <c r="S20203" s="319" t="s">
        <v>377</v>
      </c>
    </row>
    <row r="20204" spans="18:19" x14ac:dyDescent="0.2">
      <c r="R20204" s="334">
        <v>48331</v>
      </c>
      <c r="S20204" s="319" t="s">
        <v>377</v>
      </c>
    </row>
    <row r="20205" spans="18:19" x14ac:dyDescent="0.2">
      <c r="R20205" s="334">
        <v>48332</v>
      </c>
      <c r="S20205" s="319" t="s">
        <v>377</v>
      </c>
    </row>
    <row r="20206" spans="18:19" x14ac:dyDescent="0.2">
      <c r="R20206" s="334">
        <v>48333</v>
      </c>
      <c r="S20206" s="319" t="s">
        <v>377</v>
      </c>
    </row>
    <row r="20207" spans="18:19" x14ac:dyDescent="0.2">
      <c r="R20207" s="334">
        <v>48334</v>
      </c>
      <c r="S20207" s="319" t="s">
        <v>377</v>
      </c>
    </row>
    <row r="20208" spans="18:19" x14ac:dyDescent="0.2">
      <c r="R20208" s="334">
        <v>48335</v>
      </c>
      <c r="S20208" s="319" t="s">
        <v>377</v>
      </c>
    </row>
    <row r="20209" spans="18:19" x14ac:dyDescent="0.2">
      <c r="R20209" s="334">
        <v>48336</v>
      </c>
      <c r="S20209" s="319" t="s">
        <v>377</v>
      </c>
    </row>
    <row r="20210" spans="18:19" x14ac:dyDescent="0.2">
      <c r="R20210" s="334">
        <v>48340</v>
      </c>
      <c r="S20210" s="319" t="s">
        <v>377</v>
      </c>
    </row>
    <row r="20211" spans="18:19" x14ac:dyDescent="0.2">
      <c r="R20211" s="334">
        <v>48341</v>
      </c>
      <c r="S20211" s="319" t="s">
        <v>377</v>
      </c>
    </row>
    <row r="20212" spans="18:19" x14ac:dyDescent="0.2">
      <c r="R20212" s="334">
        <v>48342</v>
      </c>
      <c r="S20212" s="319" t="s">
        <v>377</v>
      </c>
    </row>
    <row r="20213" spans="18:19" x14ac:dyDescent="0.2">
      <c r="R20213" s="334">
        <v>48343</v>
      </c>
      <c r="S20213" s="319" t="s">
        <v>377</v>
      </c>
    </row>
    <row r="20214" spans="18:19" x14ac:dyDescent="0.2">
      <c r="R20214" s="334">
        <v>48346</v>
      </c>
      <c r="S20214" s="319" t="s">
        <v>377</v>
      </c>
    </row>
    <row r="20215" spans="18:19" x14ac:dyDescent="0.2">
      <c r="R20215" s="334">
        <v>48347</v>
      </c>
      <c r="S20215" s="319" t="s">
        <v>377</v>
      </c>
    </row>
    <row r="20216" spans="18:19" x14ac:dyDescent="0.2">
      <c r="R20216" s="334">
        <v>48348</v>
      </c>
      <c r="S20216" s="319" t="s">
        <v>377</v>
      </c>
    </row>
    <row r="20217" spans="18:19" x14ac:dyDescent="0.2">
      <c r="R20217" s="334">
        <v>48350</v>
      </c>
      <c r="S20217" s="319" t="s">
        <v>377</v>
      </c>
    </row>
    <row r="20218" spans="18:19" x14ac:dyDescent="0.2">
      <c r="R20218" s="334">
        <v>48353</v>
      </c>
      <c r="S20218" s="319" t="s">
        <v>377</v>
      </c>
    </row>
    <row r="20219" spans="18:19" x14ac:dyDescent="0.2">
      <c r="R20219" s="334">
        <v>48356</v>
      </c>
      <c r="S20219" s="319" t="s">
        <v>377</v>
      </c>
    </row>
    <row r="20220" spans="18:19" x14ac:dyDescent="0.2">
      <c r="R20220" s="334">
        <v>48357</v>
      </c>
      <c r="S20220" s="319" t="s">
        <v>377</v>
      </c>
    </row>
    <row r="20221" spans="18:19" x14ac:dyDescent="0.2">
      <c r="R20221" s="334">
        <v>48359</v>
      </c>
      <c r="S20221" s="319" t="s">
        <v>377</v>
      </c>
    </row>
    <row r="20222" spans="18:19" x14ac:dyDescent="0.2">
      <c r="R20222" s="334">
        <v>48360</v>
      </c>
      <c r="S20222" s="319" t="s">
        <v>377</v>
      </c>
    </row>
    <row r="20223" spans="18:19" x14ac:dyDescent="0.2">
      <c r="R20223" s="334">
        <v>48361</v>
      </c>
      <c r="S20223" s="319" t="s">
        <v>377</v>
      </c>
    </row>
    <row r="20224" spans="18:19" x14ac:dyDescent="0.2">
      <c r="R20224" s="334">
        <v>48362</v>
      </c>
      <c r="S20224" s="319" t="s">
        <v>377</v>
      </c>
    </row>
    <row r="20225" spans="18:19" x14ac:dyDescent="0.2">
      <c r="R20225" s="334">
        <v>48363</v>
      </c>
      <c r="S20225" s="319" t="s">
        <v>377</v>
      </c>
    </row>
    <row r="20226" spans="18:19" x14ac:dyDescent="0.2">
      <c r="R20226" s="334">
        <v>48366</v>
      </c>
      <c r="S20226" s="319" t="s">
        <v>377</v>
      </c>
    </row>
    <row r="20227" spans="18:19" x14ac:dyDescent="0.2">
      <c r="R20227" s="334">
        <v>48367</v>
      </c>
      <c r="S20227" s="319" t="s">
        <v>377</v>
      </c>
    </row>
    <row r="20228" spans="18:19" x14ac:dyDescent="0.2">
      <c r="R20228" s="334">
        <v>48370</v>
      </c>
      <c r="S20228" s="319" t="s">
        <v>377</v>
      </c>
    </row>
    <row r="20229" spans="18:19" x14ac:dyDescent="0.2">
      <c r="R20229" s="334">
        <v>48371</v>
      </c>
      <c r="S20229" s="319" t="s">
        <v>377</v>
      </c>
    </row>
    <row r="20230" spans="18:19" x14ac:dyDescent="0.2">
      <c r="R20230" s="334">
        <v>48374</v>
      </c>
      <c r="S20230" s="319" t="s">
        <v>377</v>
      </c>
    </row>
    <row r="20231" spans="18:19" x14ac:dyDescent="0.2">
      <c r="R20231" s="334">
        <v>48375</v>
      </c>
      <c r="S20231" s="319" t="s">
        <v>377</v>
      </c>
    </row>
    <row r="20232" spans="18:19" x14ac:dyDescent="0.2">
      <c r="R20232" s="334">
        <v>48376</v>
      </c>
      <c r="S20232" s="319" t="s">
        <v>377</v>
      </c>
    </row>
    <row r="20233" spans="18:19" x14ac:dyDescent="0.2">
      <c r="R20233" s="334">
        <v>48377</v>
      </c>
      <c r="S20233" s="319" t="s">
        <v>377</v>
      </c>
    </row>
    <row r="20234" spans="18:19" x14ac:dyDescent="0.2">
      <c r="R20234" s="334">
        <v>48380</v>
      </c>
      <c r="S20234" s="319" t="s">
        <v>377</v>
      </c>
    </row>
    <row r="20235" spans="18:19" x14ac:dyDescent="0.2">
      <c r="R20235" s="334">
        <v>48381</v>
      </c>
      <c r="S20235" s="319" t="s">
        <v>377</v>
      </c>
    </row>
    <row r="20236" spans="18:19" x14ac:dyDescent="0.2">
      <c r="R20236" s="334">
        <v>48382</v>
      </c>
      <c r="S20236" s="319" t="s">
        <v>377</v>
      </c>
    </row>
    <row r="20237" spans="18:19" x14ac:dyDescent="0.2">
      <c r="R20237" s="334">
        <v>48383</v>
      </c>
      <c r="S20237" s="319" t="s">
        <v>377</v>
      </c>
    </row>
    <row r="20238" spans="18:19" x14ac:dyDescent="0.2">
      <c r="R20238" s="334">
        <v>48386</v>
      </c>
      <c r="S20238" s="319" t="s">
        <v>377</v>
      </c>
    </row>
    <row r="20239" spans="18:19" x14ac:dyDescent="0.2">
      <c r="R20239" s="334">
        <v>48387</v>
      </c>
      <c r="S20239" s="319" t="s">
        <v>377</v>
      </c>
    </row>
    <row r="20240" spans="18:19" x14ac:dyDescent="0.2">
      <c r="R20240" s="334">
        <v>48390</v>
      </c>
      <c r="S20240" s="319" t="s">
        <v>377</v>
      </c>
    </row>
    <row r="20241" spans="18:19" x14ac:dyDescent="0.2">
      <c r="R20241" s="334">
        <v>48391</v>
      </c>
      <c r="S20241" s="319" t="s">
        <v>377</v>
      </c>
    </row>
    <row r="20242" spans="18:19" x14ac:dyDescent="0.2">
      <c r="R20242" s="334">
        <v>48393</v>
      </c>
      <c r="S20242" s="319" t="s">
        <v>377</v>
      </c>
    </row>
    <row r="20243" spans="18:19" x14ac:dyDescent="0.2">
      <c r="R20243" s="334">
        <v>48397</v>
      </c>
      <c r="S20243" s="319" t="s">
        <v>377</v>
      </c>
    </row>
    <row r="20244" spans="18:19" x14ac:dyDescent="0.2">
      <c r="R20244" s="334">
        <v>48401</v>
      </c>
      <c r="S20244" s="319" t="s">
        <v>377</v>
      </c>
    </row>
    <row r="20245" spans="18:19" x14ac:dyDescent="0.2">
      <c r="R20245" s="334">
        <v>48410</v>
      </c>
      <c r="S20245" s="319" t="s">
        <v>377</v>
      </c>
    </row>
    <row r="20246" spans="18:19" x14ac:dyDescent="0.2">
      <c r="R20246" s="334">
        <v>48411</v>
      </c>
      <c r="S20246" s="319" t="s">
        <v>377</v>
      </c>
    </row>
    <row r="20247" spans="18:19" x14ac:dyDescent="0.2">
      <c r="R20247" s="334">
        <v>48412</v>
      </c>
      <c r="S20247" s="319" t="s">
        <v>377</v>
      </c>
    </row>
    <row r="20248" spans="18:19" x14ac:dyDescent="0.2">
      <c r="R20248" s="334">
        <v>48413</v>
      </c>
      <c r="S20248" s="319" t="s">
        <v>377</v>
      </c>
    </row>
    <row r="20249" spans="18:19" x14ac:dyDescent="0.2">
      <c r="R20249" s="334">
        <v>48414</v>
      </c>
      <c r="S20249" s="319" t="s">
        <v>377</v>
      </c>
    </row>
    <row r="20250" spans="18:19" x14ac:dyDescent="0.2">
      <c r="R20250" s="334">
        <v>48415</v>
      </c>
      <c r="S20250" s="319" t="s">
        <v>377</v>
      </c>
    </row>
    <row r="20251" spans="18:19" x14ac:dyDescent="0.2">
      <c r="R20251" s="334">
        <v>48416</v>
      </c>
      <c r="S20251" s="319" t="s">
        <v>377</v>
      </c>
    </row>
    <row r="20252" spans="18:19" x14ac:dyDescent="0.2">
      <c r="R20252" s="334">
        <v>48417</v>
      </c>
      <c r="S20252" s="319" t="s">
        <v>377</v>
      </c>
    </row>
    <row r="20253" spans="18:19" x14ac:dyDescent="0.2">
      <c r="R20253" s="334">
        <v>48418</v>
      </c>
      <c r="S20253" s="319" t="s">
        <v>377</v>
      </c>
    </row>
    <row r="20254" spans="18:19" x14ac:dyDescent="0.2">
      <c r="R20254" s="334">
        <v>48419</v>
      </c>
      <c r="S20254" s="319" t="s">
        <v>377</v>
      </c>
    </row>
    <row r="20255" spans="18:19" x14ac:dyDescent="0.2">
      <c r="R20255" s="334">
        <v>48420</v>
      </c>
      <c r="S20255" s="319" t="s">
        <v>377</v>
      </c>
    </row>
    <row r="20256" spans="18:19" x14ac:dyDescent="0.2">
      <c r="R20256" s="334">
        <v>48421</v>
      </c>
      <c r="S20256" s="319" t="s">
        <v>377</v>
      </c>
    </row>
    <row r="20257" spans="18:19" x14ac:dyDescent="0.2">
      <c r="R20257" s="334">
        <v>48422</v>
      </c>
      <c r="S20257" s="319" t="s">
        <v>377</v>
      </c>
    </row>
    <row r="20258" spans="18:19" x14ac:dyDescent="0.2">
      <c r="R20258" s="334">
        <v>48423</v>
      </c>
      <c r="S20258" s="319" t="s">
        <v>377</v>
      </c>
    </row>
    <row r="20259" spans="18:19" x14ac:dyDescent="0.2">
      <c r="R20259" s="334">
        <v>48426</v>
      </c>
      <c r="S20259" s="319" t="s">
        <v>377</v>
      </c>
    </row>
    <row r="20260" spans="18:19" x14ac:dyDescent="0.2">
      <c r="R20260" s="334">
        <v>48427</v>
      </c>
      <c r="S20260" s="319" t="s">
        <v>377</v>
      </c>
    </row>
    <row r="20261" spans="18:19" x14ac:dyDescent="0.2">
      <c r="R20261" s="334">
        <v>48428</v>
      </c>
      <c r="S20261" s="319" t="s">
        <v>377</v>
      </c>
    </row>
    <row r="20262" spans="18:19" x14ac:dyDescent="0.2">
      <c r="R20262" s="334">
        <v>48429</v>
      </c>
      <c r="S20262" s="319" t="s">
        <v>377</v>
      </c>
    </row>
    <row r="20263" spans="18:19" x14ac:dyDescent="0.2">
      <c r="R20263" s="334">
        <v>48430</v>
      </c>
      <c r="S20263" s="319" t="s">
        <v>377</v>
      </c>
    </row>
    <row r="20264" spans="18:19" x14ac:dyDescent="0.2">
      <c r="R20264" s="334">
        <v>48432</v>
      </c>
      <c r="S20264" s="319" t="s">
        <v>377</v>
      </c>
    </row>
    <row r="20265" spans="18:19" x14ac:dyDescent="0.2">
      <c r="R20265" s="334">
        <v>48433</v>
      </c>
      <c r="S20265" s="319" t="s">
        <v>377</v>
      </c>
    </row>
    <row r="20266" spans="18:19" x14ac:dyDescent="0.2">
      <c r="R20266" s="334">
        <v>48434</v>
      </c>
      <c r="S20266" s="319" t="s">
        <v>377</v>
      </c>
    </row>
    <row r="20267" spans="18:19" x14ac:dyDescent="0.2">
      <c r="R20267" s="334">
        <v>48435</v>
      </c>
      <c r="S20267" s="319" t="s">
        <v>377</v>
      </c>
    </row>
    <row r="20268" spans="18:19" x14ac:dyDescent="0.2">
      <c r="R20268" s="334">
        <v>48436</v>
      </c>
      <c r="S20268" s="319" t="s">
        <v>377</v>
      </c>
    </row>
    <row r="20269" spans="18:19" x14ac:dyDescent="0.2">
      <c r="R20269" s="334">
        <v>48437</v>
      </c>
      <c r="S20269" s="319" t="s">
        <v>377</v>
      </c>
    </row>
    <row r="20270" spans="18:19" x14ac:dyDescent="0.2">
      <c r="R20270" s="334">
        <v>48438</v>
      </c>
      <c r="S20270" s="319" t="s">
        <v>377</v>
      </c>
    </row>
    <row r="20271" spans="18:19" x14ac:dyDescent="0.2">
      <c r="R20271" s="334">
        <v>48439</v>
      </c>
      <c r="S20271" s="319" t="s">
        <v>377</v>
      </c>
    </row>
    <row r="20272" spans="18:19" x14ac:dyDescent="0.2">
      <c r="R20272" s="334">
        <v>48440</v>
      </c>
      <c r="S20272" s="319" t="s">
        <v>377</v>
      </c>
    </row>
    <row r="20273" spans="18:19" x14ac:dyDescent="0.2">
      <c r="R20273" s="334">
        <v>48441</v>
      </c>
      <c r="S20273" s="319" t="s">
        <v>377</v>
      </c>
    </row>
    <row r="20274" spans="18:19" x14ac:dyDescent="0.2">
      <c r="R20274" s="334">
        <v>48442</v>
      </c>
      <c r="S20274" s="319" t="s">
        <v>377</v>
      </c>
    </row>
    <row r="20275" spans="18:19" x14ac:dyDescent="0.2">
      <c r="R20275" s="334">
        <v>48444</v>
      </c>
      <c r="S20275" s="319" t="s">
        <v>377</v>
      </c>
    </row>
    <row r="20276" spans="18:19" x14ac:dyDescent="0.2">
      <c r="R20276" s="334">
        <v>48445</v>
      </c>
      <c r="S20276" s="319" t="s">
        <v>377</v>
      </c>
    </row>
    <row r="20277" spans="18:19" x14ac:dyDescent="0.2">
      <c r="R20277" s="334">
        <v>48446</v>
      </c>
      <c r="S20277" s="319" t="s">
        <v>377</v>
      </c>
    </row>
    <row r="20278" spans="18:19" x14ac:dyDescent="0.2">
      <c r="R20278" s="334">
        <v>48449</v>
      </c>
      <c r="S20278" s="319" t="s">
        <v>377</v>
      </c>
    </row>
    <row r="20279" spans="18:19" x14ac:dyDescent="0.2">
      <c r="R20279" s="334">
        <v>48450</v>
      </c>
      <c r="S20279" s="319" t="s">
        <v>377</v>
      </c>
    </row>
    <row r="20280" spans="18:19" x14ac:dyDescent="0.2">
      <c r="R20280" s="334">
        <v>48451</v>
      </c>
      <c r="S20280" s="319" t="s">
        <v>377</v>
      </c>
    </row>
    <row r="20281" spans="18:19" x14ac:dyDescent="0.2">
      <c r="R20281" s="334">
        <v>48453</v>
      </c>
      <c r="S20281" s="319" t="s">
        <v>377</v>
      </c>
    </row>
    <row r="20282" spans="18:19" x14ac:dyDescent="0.2">
      <c r="R20282" s="334">
        <v>48454</v>
      </c>
      <c r="S20282" s="319" t="s">
        <v>377</v>
      </c>
    </row>
    <row r="20283" spans="18:19" x14ac:dyDescent="0.2">
      <c r="R20283" s="334">
        <v>48455</v>
      </c>
      <c r="S20283" s="319" t="s">
        <v>377</v>
      </c>
    </row>
    <row r="20284" spans="18:19" x14ac:dyDescent="0.2">
      <c r="R20284" s="334">
        <v>48456</v>
      </c>
      <c r="S20284" s="319" t="s">
        <v>377</v>
      </c>
    </row>
    <row r="20285" spans="18:19" x14ac:dyDescent="0.2">
      <c r="R20285" s="334">
        <v>48457</v>
      </c>
      <c r="S20285" s="319" t="s">
        <v>377</v>
      </c>
    </row>
    <row r="20286" spans="18:19" x14ac:dyDescent="0.2">
      <c r="R20286" s="334">
        <v>48458</v>
      </c>
      <c r="S20286" s="319" t="s">
        <v>377</v>
      </c>
    </row>
    <row r="20287" spans="18:19" x14ac:dyDescent="0.2">
      <c r="R20287" s="334">
        <v>48460</v>
      </c>
      <c r="S20287" s="319" t="s">
        <v>377</v>
      </c>
    </row>
    <row r="20288" spans="18:19" x14ac:dyDescent="0.2">
      <c r="R20288" s="334">
        <v>48461</v>
      </c>
      <c r="S20288" s="319" t="s">
        <v>377</v>
      </c>
    </row>
    <row r="20289" spans="18:19" x14ac:dyDescent="0.2">
      <c r="R20289" s="334">
        <v>48462</v>
      </c>
      <c r="S20289" s="319" t="s">
        <v>377</v>
      </c>
    </row>
    <row r="20290" spans="18:19" x14ac:dyDescent="0.2">
      <c r="R20290" s="334">
        <v>48463</v>
      </c>
      <c r="S20290" s="319" t="s">
        <v>377</v>
      </c>
    </row>
    <row r="20291" spans="18:19" x14ac:dyDescent="0.2">
      <c r="R20291" s="334">
        <v>48464</v>
      </c>
      <c r="S20291" s="319" t="s">
        <v>377</v>
      </c>
    </row>
    <row r="20292" spans="18:19" x14ac:dyDescent="0.2">
      <c r="R20292" s="334">
        <v>48465</v>
      </c>
      <c r="S20292" s="319" t="s">
        <v>377</v>
      </c>
    </row>
    <row r="20293" spans="18:19" x14ac:dyDescent="0.2">
      <c r="R20293" s="334">
        <v>48466</v>
      </c>
      <c r="S20293" s="319" t="s">
        <v>377</v>
      </c>
    </row>
    <row r="20294" spans="18:19" x14ac:dyDescent="0.2">
      <c r="R20294" s="334">
        <v>48467</v>
      </c>
      <c r="S20294" s="319" t="s">
        <v>377</v>
      </c>
    </row>
    <row r="20295" spans="18:19" x14ac:dyDescent="0.2">
      <c r="R20295" s="334">
        <v>48468</v>
      </c>
      <c r="S20295" s="319" t="s">
        <v>377</v>
      </c>
    </row>
    <row r="20296" spans="18:19" x14ac:dyDescent="0.2">
      <c r="R20296" s="334">
        <v>48469</v>
      </c>
      <c r="S20296" s="319" t="s">
        <v>377</v>
      </c>
    </row>
    <row r="20297" spans="18:19" x14ac:dyDescent="0.2">
      <c r="R20297" s="334">
        <v>48470</v>
      </c>
      <c r="S20297" s="319" t="s">
        <v>377</v>
      </c>
    </row>
    <row r="20298" spans="18:19" x14ac:dyDescent="0.2">
      <c r="R20298" s="334">
        <v>48471</v>
      </c>
      <c r="S20298" s="319" t="s">
        <v>377</v>
      </c>
    </row>
    <row r="20299" spans="18:19" x14ac:dyDescent="0.2">
      <c r="R20299" s="334">
        <v>48472</v>
      </c>
      <c r="S20299" s="319" t="s">
        <v>377</v>
      </c>
    </row>
    <row r="20300" spans="18:19" x14ac:dyDescent="0.2">
      <c r="R20300" s="334">
        <v>48473</v>
      </c>
      <c r="S20300" s="319" t="s">
        <v>377</v>
      </c>
    </row>
    <row r="20301" spans="18:19" x14ac:dyDescent="0.2">
      <c r="R20301" s="334">
        <v>48475</v>
      </c>
      <c r="S20301" s="319" t="s">
        <v>377</v>
      </c>
    </row>
    <row r="20302" spans="18:19" x14ac:dyDescent="0.2">
      <c r="R20302" s="334">
        <v>48476</v>
      </c>
      <c r="S20302" s="319" t="s">
        <v>377</v>
      </c>
    </row>
    <row r="20303" spans="18:19" x14ac:dyDescent="0.2">
      <c r="R20303" s="334">
        <v>48480</v>
      </c>
      <c r="S20303" s="319" t="s">
        <v>377</v>
      </c>
    </row>
    <row r="20304" spans="18:19" x14ac:dyDescent="0.2">
      <c r="R20304" s="334">
        <v>48501</v>
      </c>
      <c r="S20304" s="319" t="s">
        <v>377</v>
      </c>
    </row>
    <row r="20305" spans="18:19" x14ac:dyDescent="0.2">
      <c r="R20305" s="334">
        <v>48502</v>
      </c>
      <c r="S20305" s="319" t="s">
        <v>377</v>
      </c>
    </row>
    <row r="20306" spans="18:19" x14ac:dyDescent="0.2">
      <c r="R20306" s="334">
        <v>48503</v>
      </c>
      <c r="S20306" s="319" t="s">
        <v>377</v>
      </c>
    </row>
    <row r="20307" spans="18:19" x14ac:dyDescent="0.2">
      <c r="R20307" s="334">
        <v>48504</v>
      </c>
      <c r="S20307" s="319" t="s">
        <v>377</v>
      </c>
    </row>
    <row r="20308" spans="18:19" x14ac:dyDescent="0.2">
      <c r="R20308" s="334">
        <v>48505</v>
      </c>
      <c r="S20308" s="319" t="s">
        <v>377</v>
      </c>
    </row>
    <row r="20309" spans="18:19" x14ac:dyDescent="0.2">
      <c r="R20309" s="334">
        <v>48506</v>
      </c>
      <c r="S20309" s="319" t="s">
        <v>377</v>
      </c>
    </row>
    <row r="20310" spans="18:19" x14ac:dyDescent="0.2">
      <c r="R20310" s="334">
        <v>48507</v>
      </c>
      <c r="S20310" s="319" t="s">
        <v>377</v>
      </c>
    </row>
    <row r="20311" spans="18:19" x14ac:dyDescent="0.2">
      <c r="R20311" s="334">
        <v>48509</v>
      </c>
      <c r="S20311" s="319" t="s">
        <v>377</v>
      </c>
    </row>
    <row r="20312" spans="18:19" x14ac:dyDescent="0.2">
      <c r="R20312" s="334">
        <v>48519</v>
      </c>
      <c r="S20312" s="319" t="s">
        <v>377</v>
      </c>
    </row>
    <row r="20313" spans="18:19" x14ac:dyDescent="0.2">
      <c r="R20313" s="334">
        <v>48529</v>
      </c>
      <c r="S20313" s="319" t="s">
        <v>377</v>
      </c>
    </row>
    <row r="20314" spans="18:19" x14ac:dyDescent="0.2">
      <c r="R20314" s="334">
        <v>48531</v>
      </c>
      <c r="S20314" s="319" t="s">
        <v>377</v>
      </c>
    </row>
    <row r="20315" spans="18:19" x14ac:dyDescent="0.2">
      <c r="R20315" s="334">
        <v>48532</v>
      </c>
      <c r="S20315" s="319" t="s">
        <v>377</v>
      </c>
    </row>
    <row r="20316" spans="18:19" x14ac:dyDescent="0.2">
      <c r="R20316" s="334">
        <v>48550</v>
      </c>
      <c r="S20316" s="319" t="s">
        <v>377</v>
      </c>
    </row>
    <row r="20317" spans="18:19" x14ac:dyDescent="0.2">
      <c r="R20317" s="334">
        <v>48551</v>
      </c>
      <c r="S20317" s="319" t="s">
        <v>377</v>
      </c>
    </row>
    <row r="20318" spans="18:19" x14ac:dyDescent="0.2">
      <c r="R20318" s="334">
        <v>48552</v>
      </c>
      <c r="S20318" s="319" t="s">
        <v>377</v>
      </c>
    </row>
    <row r="20319" spans="18:19" x14ac:dyDescent="0.2">
      <c r="R20319" s="334">
        <v>48553</v>
      </c>
      <c r="S20319" s="319" t="s">
        <v>377</v>
      </c>
    </row>
    <row r="20320" spans="18:19" x14ac:dyDescent="0.2">
      <c r="R20320" s="334">
        <v>48554</v>
      </c>
      <c r="S20320" s="319" t="s">
        <v>377</v>
      </c>
    </row>
    <row r="20321" spans="18:19" x14ac:dyDescent="0.2">
      <c r="R20321" s="334">
        <v>48555</v>
      </c>
      <c r="S20321" s="319" t="s">
        <v>377</v>
      </c>
    </row>
    <row r="20322" spans="18:19" x14ac:dyDescent="0.2">
      <c r="R20322" s="334">
        <v>48556</v>
      </c>
      <c r="S20322" s="319" t="s">
        <v>377</v>
      </c>
    </row>
    <row r="20323" spans="18:19" x14ac:dyDescent="0.2">
      <c r="R20323" s="334">
        <v>48557</v>
      </c>
      <c r="S20323" s="319" t="s">
        <v>377</v>
      </c>
    </row>
    <row r="20324" spans="18:19" x14ac:dyDescent="0.2">
      <c r="R20324" s="334">
        <v>48601</v>
      </c>
      <c r="S20324" s="319" t="s">
        <v>377</v>
      </c>
    </row>
    <row r="20325" spans="18:19" x14ac:dyDescent="0.2">
      <c r="R20325" s="334">
        <v>48602</v>
      </c>
      <c r="S20325" s="319" t="s">
        <v>377</v>
      </c>
    </row>
    <row r="20326" spans="18:19" x14ac:dyDescent="0.2">
      <c r="R20326" s="334">
        <v>48603</v>
      </c>
      <c r="S20326" s="319" t="s">
        <v>377</v>
      </c>
    </row>
    <row r="20327" spans="18:19" x14ac:dyDescent="0.2">
      <c r="R20327" s="334">
        <v>48604</v>
      </c>
      <c r="S20327" s="319" t="s">
        <v>377</v>
      </c>
    </row>
    <row r="20328" spans="18:19" x14ac:dyDescent="0.2">
      <c r="R20328" s="334">
        <v>48605</v>
      </c>
      <c r="S20328" s="319" t="s">
        <v>377</v>
      </c>
    </row>
    <row r="20329" spans="18:19" x14ac:dyDescent="0.2">
      <c r="R20329" s="334">
        <v>48606</v>
      </c>
      <c r="S20329" s="319" t="s">
        <v>377</v>
      </c>
    </row>
    <row r="20330" spans="18:19" x14ac:dyDescent="0.2">
      <c r="R20330" s="334">
        <v>48607</v>
      </c>
      <c r="S20330" s="319" t="s">
        <v>377</v>
      </c>
    </row>
    <row r="20331" spans="18:19" x14ac:dyDescent="0.2">
      <c r="R20331" s="334">
        <v>48608</v>
      </c>
      <c r="S20331" s="319" t="s">
        <v>377</v>
      </c>
    </row>
    <row r="20332" spans="18:19" x14ac:dyDescent="0.2">
      <c r="R20332" s="334">
        <v>48609</v>
      </c>
      <c r="S20332" s="319" t="s">
        <v>377</v>
      </c>
    </row>
    <row r="20333" spans="18:19" x14ac:dyDescent="0.2">
      <c r="R20333" s="334">
        <v>48610</v>
      </c>
      <c r="S20333" s="319" t="s">
        <v>377</v>
      </c>
    </row>
    <row r="20334" spans="18:19" x14ac:dyDescent="0.2">
      <c r="R20334" s="334">
        <v>48611</v>
      </c>
      <c r="S20334" s="319" t="s">
        <v>377</v>
      </c>
    </row>
    <row r="20335" spans="18:19" x14ac:dyDescent="0.2">
      <c r="R20335" s="334">
        <v>48612</v>
      </c>
      <c r="S20335" s="319" t="s">
        <v>377</v>
      </c>
    </row>
    <row r="20336" spans="18:19" x14ac:dyDescent="0.2">
      <c r="R20336" s="334">
        <v>48613</v>
      </c>
      <c r="S20336" s="319" t="s">
        <v>377</v>
      </c>
    </row>
    <row r="20337" spans="18:19" x14ac:dyDescent="0.2">
      <c r="R20337" s="334">
        <v>48614</v>
      </c>
      <c r="S20337" s="319" t="s">
        <v>377</v>
      </c>
    </row>
    <row r="20338" spans="18:19" x14ac:dyDescent="0.2">
      <c r="R20338" s="334">
        <v>48615</v>
      </c>
      <c r="S20338" s="319" t="s">
        <v>377</v>
      </c>
    </row>
    <row r="20339" spans="18:19" x14ac:dyDescent="0.2">
      <c r="R20339" s="334">
        <v>48616</v>
      </c>
      <c r="S20339" s="319" t="s">
        <v>377</v>
      </c>
    </row>
    <row r="20340" spans="18:19" x14ac:dyDescent="0.2">
      <c r="R20340" s="334">
        <v>48617</v>
      </c>
      <c r="S20340" s="319" t="s">
        <v>377</v>
      </c>
    </row>
    <row r="20341" spans="18:19" x14ac:dyDescent="0.2">
      <c r="R20341" s="334">
        <v>48618</v>
      </c>
      <c r="S20341" s="319" t="s">
        <v>377</v>
      </c>
    </row>
    <row r="20342" spans="18:19" x14ac:dyDescent="0.2">
      <c r="R20342" s="334">
        <v>48619</v>
      </c>
      <c r="S20342" s="319" t="s">
        <v>377</v>
      </c>
    </row>
    <row r="20343" spans="18:19" x14ac:dyDescent="0.2">
      <c r="R20343" s="334">
        <v>48620</v>
      </c>
      <c r="S20343" s="319" t="s">
        <v>377</v>
      </c>
    </row>
    <row r="20344" spans="18:19" x14ac:dyDescent="0.2">
      <c r="R20344" s="334">
        <v>48621</v>
      </c>
      <c r="S20344" s="319" t="s">
        <v>377</v>
      </c>
    </row>
    <row r="20345" spans="18:19" x14ac:dyDescent="0.2">
      <c r="R20345" s="334">
        <v>48622</v>
      </c>
      <c r="S20345" s="319" t="s">
        <v>377</v>
      </c>
    </row>
    <row r="20346" spans="18:19" x14ac:dyDescent="0.2">
      <c r="R20346" s="334">
        <v>48623</v>
      </c>
      <c r="S20346" s="319" t="s">
        <v>377</v>
      </c>
    </row>
    <row r="20347" spans="18:19" x14ac:dyDescent="0.2">
      <c r="R20347" s="334">
        <v>48624</v>
      </c>
      <c r="S20347" s="319" t="s">
        <v>377</v>
      </c>
    </row>
    <row r="20348" spans="18:19" x14ac:dyDescent="0.2">
      <c r="R20348" s="334">
        <v>48625</v>
      </c>
      <c r="S20348" s="319" t="s">
        <v>377</v>
      </c>
    </row>
    <row r="20349" spans="18:19" x14ac:dyDescent="0.2">
      <c r="R20349" s="334">
        <v>48626</v>
      </c>
      <c r="S20349" s="319" t="s">
        <v>377</v>
      </c>
    </row>
    <row r="20350" spans="18:19" x14ac:dyDescent="0.2">
      <c r="R20350" s="334">
        <v>48627</v>
      </c>
      <c r="S20350" s="319" t="s">
        <v>377</v>
      </c>
    </row>
    <row r="20351" spans="18:19" x14ac:dyDescent="0.2">
      <c r="R20351" s="334">
        <v>48628</v>
      </c>
      <c r="S20351" s="319" t="s">
        <v>377</v>
      </c>
    </row>
    <row r="20352" spans="18:19" x14ac:dyDescent="0.2">
      <c r="R20352" s="334">
        <v>48629</v>
      </c>
      <c r="S20352" s="319" t="s">
        <v>377</v>
      </c>
    </row>
    <row r="20353" spans="18:19" x14ac:dyDescent="0.2">
      <c r="R20353" s="334">
        <v>48630</v>
      </c>
      <c r="S20353" s="319" t="s">
        <v>377</v>
      </c>
    </row>
    <row r="20354" spans="18:19" x14ac:dyDescent="0.2">
      <c r="R20354" s="334">
        <v>48631</v>
      </c>
      <c r="S20354" s="319" t="s">
        <v>377</v>
      </c>
    </row>
    <row r="20355" spans="18:19" x14ac:dyDescent="0.2">
      <c r="R20355" s="334">
        <v>48632</v>
      </c>
      <c r="S20355" s="319" t="s">
        <v>377</v>
      </c>
    </row>
    <row r="20356" spans="18:19" x14ac:dyDescent="0.2">
      <c r="R20356" s="334">
        <v>48633</v>
      </c>
      <c r="S20356" s="319" t="s">
        <v>377</v>
      </c>
    </row>
    <row r="20357" spans="18:19" x14ac:dyDescent="0.2">
      <c r="R20357" s="334">
        <v>48634</v>
      </c>
      <c r="S20357" s="319" t="s">
        <v>377</v>
      </c>
    </row>
    <row r="20358" spans="18:19" x14ac:dyDescent="0.2">
      <c r="R20358" s="334">
        <v>48635</v>
      </c>
      <c r="S20358" s="319" t="s">
        <v>377</v>
      </c>
    </row>
    <row r="20359" spans="18:19" x14ac:dyDescent="0.2">
      <c r="R20359" s="334">
        <v>48636</v>
      </c>
      <c r="S20359" s="319" t="s">
        <v>377</v>
      </c>
    </row>
    <row r="20360" spans="18:19" x14ac:dyDescent="0.2">
      <c r="R20360" s="334">
        <v>48637</v>
      </c>
      <c r="S20360" s="319" t="s">
        <v>377</v>
      </c>
    </row>
    <row r="20361" spans="18:19" x14ac:dyDescent="0.2">
      <c r="R20361" s="334">
        <v>48638</v>
      </c>
      <c r="S20361" s="319" t="s">
        <v>377</v>
      </c>
    </row>
    <row r="20362" spans="18:19" x14ac:dyDescent="0.2">
      <c r="R20362" s="334">
        <v>48640</v>
      </c>
      <c r="S20362" s="319" t="s">
        <v>377</v>
      </c>
    </row>
    <row r="20363" spans="18:19" x14ac:dyDescent="0.2">
      <c r="R20363" s="334">
        <v>48641</v>
      </c>
      <c r="S20363" s="319" t="s">
        <v>377</v>
      </c>
    </row>
    <row r="20364" spans="18:19" x14ac:dyDescent="0.2">
      <c r="R20364" s="334">
        <v>48642</v>
      </c>
      <c r="S20364" s="319" t="s">
        <v>377</v>
      </c>
    </row>
    <row r="20365" spans="18:19" x14ac:dyDescent="0.2">
      <c r="R20365" s="334">
        <v>48647</v>
      </c>
      <c r="S20365" s="319" t="s">
        <v>377</v>
      </c>
    </row>
    <row r="20366" spans="18:19" x14ac:dyDescent="0.2">
      <c r="R20366" s="334">
        <v>48649</v>
      </c>
      <c r="S20366" s="319" t="s">
        <v>377</v>
      </c>
    </row>
    <row r="20367" spans="18:19" x14ac:dyDescent="0.2">
      <c r="R20367" s="334">
        <v>48650</v>
      </c>
      <c r="S20367" s="319" t="s">
        <v>377</v>
      </c>
    </row>
    <row r="20368" spans="18:19" x14ac:dyDescent="0.2">
      <c r="R20368" s="334">
        <v>48651</v>
      </c>
      <c r="S20368" s="319" t="s">
        <v>377</v>
      </c>
    </row>
    <row r="20369" spans="18:19" x14ac:dyDescent="0.2">
      <c r="R20369" s="334">
        <v>48652</v>
      </c>
      <c r="S20369" s="319" t="s">
        <v>377</v>
      </c>
    </row>
    <row r="20370" spans="18:19" x14ac:dyDescent="0.2">
      <c r="R20370" s="334">
        <v>48653</v>
      </c>
      <c r="S20370" s="319" t="s">
        <v>377</v>
      </c>
    </row>
    <row r="20371" spans="18:19" x14ac:dyDescent="0.2">
      <c r="R20371" s="334">
        <v>48654</v>
      </c>
      <c r="S20371" s="319" t="s">
        <v>377</v>
      </c>
    </row>
    <row r="20372" spans="18:19" x14ac:dyDescent="0.2">
      <c r="R20372" s="334">
        <v>48655</v>
      </c>
      <c r="S20372" s="319" t="s">
        <v>377</v>
      </c>
    </row>
    <row r="20373" spans="18:19" x14ac:dyDescent="0.2">
      <c r="R20373" s="334">
        <v>48656</v>
      </c>
      <c r="S20373" s="319" t="s">
        <v>377</v>
      </c>
    </row>
    <row r="20374" spans="18:19" x14ac:dyDescent="0.2">
      <c r="R20374" s="334">
        <v>48657</v>
      </c>
      <c r="S20374" s="319" t="s">
        <v>377</v>
      </c>
    </row>
    <row r="20375" spans="18:19" x14ac:dyDescent="0.2">
      <c r="R20375" s="334">
        <v>48658</v>
      </c>
      <c r="S20375" s="319" t="s">
        <v>377</v>
      </c>
    </row>
    <row r="20376" spans="18:19" x14ac:dyDescent="0.2">
      <c r="R20376" s="334">
        <v>48659</v>
      </c>
      <c r="S20376" s="319" t="s">
        <v>377</v>
      </c>
    </row>
    <row r="20377" spans="18:19" x14ac:dyDescent="0.2">
      <c r="R20377" s="334">
        <v>48661</v>
      </c>
      <c r="S20377" s="319" t="s">
        <v>377</v>
      </c>
    </row>
    <row r="20378" spans="18:19" x14ac:dyDescent="0.2">
      <c r="R20378" s="334">
        <v>48662</v>
      </c>
      <c r="S20378" s="319" t="s">
        <v>377</v>
      </c>
    </row>
    <row r="20379" spans="18:19" x14ac:dyDescent="0.2">
      <c r="R20379" s="334">
        <v>48663</v>
      </c>
      <c r="S20379" s="319" t="s">
        <v>377</v>
      </c>
    </row>
    <row r="20380" spans="18:19" x14ac:dyDescent="0.2">
      <c r="R20380" s="334">
        <v>48667</v>
      </c>
      <c r="S20380" s="319" t="s">
        <v>377</v>
      </c>
    </row>
    <row r="20381" spans="18:19" x14ac:dyDescent="0.2">
      <c r="R20381" s="334">
        <v>48670</v>
      </c>
      <c r="S20381" s="319" t="s">
        <v>377</v>
      </c>
    </row>
    <row r="20382" spans="18:19" x14ac:dyDescent="0.2">
      <c r="R20382" s="334">
        <v>48674</v>
      </c>
      <c r="S20382" s="319" t="s">
        <v>377</v>
      </c>
    </row>
    <row r="20383" spans="18:19" x14ac:dyDescent="0.2">
      <c r="R20383" s="334">
        <v>48686</v>
      </c>
      <c r="S20383" s="319" t="s">
        <v>377</v>
      </c>
    </row>
    <row r="20384" spans="18:19" x14ac:dyDescent="0.2">
      <c r="R20384" s="334">
        <v>48701</v>
      </c>
      <c r="S20384" s="319" t="s">
        <v>377</v>
      </c>
    </row>
    <row r="20385" spans="18:19" x14ac:dyDescent="0.2">
      <c r="R20385" s="334">
        <v>48703</v>
      </c>
      <c r="S20385" s="319" t="s">
        <v>377</v>
      </c>
    </row>
    <row r="20386" spans="18:19" x14ac:dyDescent="0.2">
      <c r="R20386" s="334">
        <v>48705</v>
      </c>
      <c r="S20386" s="319" t="s">
        <v>377</v>
      </c>
    </row>
    <row r="20387" spans="18:19" x14ac:dyDescent="0.2">
      <c r="R20387" s="334">
        <v>48706</v>
      </c>
      <c r="S20387" s="319" t="s">
        <v>377</v>
      </c>
    </row>
    <row r="20388" spans="18:19" x14ac:dyDescent="0.2">
      <c r="R20388" s="334">
        <v>48707</v>
      </c>
      <c r="S20388" s="319" t="s">
        <v>377</v>
      </c>
    </row>
    <row r="20389" spans="18:19" x14ac:dyDescent="0.2">
      <c r="R20389" s="334">
        <v>48708</v>
      </c>
      <c r="S20389" s="319" t="s">
        <v>377</v>
      </c>
    </row>
    <row r="20390" spans="18:19" x14ac:dyDescent="0.2">
      <c r="R20390" s="334">
        <v>48710</v>
      </c>
      <c r="S20390" s="319" t="s">
        <v>377</v>
      </c>
    </row>
    <row r="20391" spans="18:19" x14ac:dyDescent="0.2">
      <c r="R20391" s="334">
        <v>48720</v>
      </c>
      <c r="S20391" s="319" t="s">
        <v>377</v>
      </c>
    </row>
    <row r="20392" spans="18:19" x14ac:dyDescent="0.2">
      <c r="R20392" s="334">
        <v>48721</v>
      </c>
      <c r="S20392" s="319" t="s">
        <v>377</v>
      </c>
    </row>
    <row r="20393" spans="18:19" x14ac:dyDescent="0.2">
      <c r="R20393" s="334">
        <v>48722</v>
      </c>
      <c r="S20393" s="319" t="s">
        <v>377</v>
      </c>
    </row>
    <row r="20394" spans="18:19" x14ac:dyDescent="0.2">
      <c r="R20394" s="334">
        <v>48723</v>
      </c>
      <c r="S20394" s="319" t="s">
        <v>377</v>
      </c>
    </row>
    <row r="20395" spans="18:19" x14ac:dyDescent="0.2">
      <c r="R20395" s="334">
        <v>48724</v>
      </c>
      <c r="S20395" s="319" t="s">
        <v>377</v>
      </c>
    </row>
    <row r="20396" spans="18:19" x14ac:dyDescent="0.2">
      <c r="R20396" s="334">
        <v>48725</v>
      </c>
      <c r="S20396" s="319" t="s">
        <v>377</v>
      </c>
    </row>
    <row r="20397" spans="18:19" x14ac:dyDescent="0.2">
      <c r="R20397" s="334">
        <v>48726</v>
      </c>
      <c r="S20397" s="319" t="s">
        <v>377</v>
      </c>
    </row>
    <row r="20398" spans="18:19" x14ac:dyDescent="0.2">
      <c r="R20398" s="334">
        <v>48727</v>
      </c>
      <c r="S20398" s="319" t="s">
        <v>377</v>
      </c>
    </row>
    <row r="20399" spans="18:19" x14ac:dyDescent="0.2">
      <c r="R20399" s="334">
        <v>48728</v>
      </c>
      <c r="S20399" s="319" t="s">
        <v>377</v>
      </c>
    </row>
    <row r="20400" spans="18:19" x14ac:dyDescent="0.2">
      <c r="R20400" s="334">
        <v>48729</v>
      </c>
      <c r="S20400" s="319" t="s">
        <v>377</v>
      </c>
    </row>
    <row r="20401" spans="18:19" x14ac:dyDescent="0.2">
      <c r="R20401" s="334">
        <v>48730</v>
      </c>
      <c r="S20401" s="319" t="s">
        <v>377</v>
      </c>
    </row>
    <row r="20402" spans="18:19" x14ac:dyDescent="0.2">
      <c r="R20402" s="334">
        <v>48731</v>
      </c>
      <c r="S20402" s="319" t="s">
        <v>377</v>
      </c>
    </row>
    <row r="20403" spans="18:19" x14ac:dyDescent="0.2">
      <c r="R20403" s="334">
        <v>48732</v>
      </c>
      <c r="S20403" s="319" t="s">
        <v>377</v>
      </c>
    </row>
    <row r="20404" spans="18:19" x14ac:dyDescent="0.2">
      <c r="R20404" s="334">
        <v>48733</v>
      </c>
      <c r="S20404" s="319" t="s">
        <v>377</v>
      </c>
    </row>
    <row r="20405" spans="18:19" x14ac:dyDescent="0.2">
      <c r="R20405" s="334">
        <v>48734</v>
      </c>
      <c r="S20405" s="319" t="s">
        <v>377</v>
      </c>
    </row>
    <row r="20406" spans="18:19" x14ac:dyDescent="0.2">
      <c r="R20406" s="334">
        <v>48735</v>
      </c>
      <c r="S20406" s="319" t="s">
        <v>377</v>
      </c>
    </row>
    <row r="20407" spans="18:19" x14ac:dyDescent="0.2">
      <c r="R20407" s="334">
        <v>48736</v>
      </c>
      <c r="S20407" s="319" t="s">
        <v>377</v>
      </c>
    </row>
    <row r="20408" spans="18:19" x14ac:dyDescent="0.2">
      <c r="R20408" s="334">
        <v>48737</v>
      </c>
      <c r="S20408" s="319" t="s">
        <v>377</v>
      </c>
    </row>
    <row r="20409" spans="18:19" x14ac:dyDescent="0.2">
      <c r="R20409" s="334">
        <v>48738</v>
      </c>
      <c r="S20409" s="319" t="s">
        <v>377</v>
      </c>
    </row>
    <row r="20410" spans="18:19" x14ac:dyDescent="0.2">
      <c r="R20410" s="334">
        <v>48739</v>
      </c>
      <c r="S20410" s="319" t="s">
        <v>377</v>
      </c>
    </row>
    <row r="20411" spans="18:19" x14ac:dyDescent="0.2">
      <c r="R20411" s="334">
        <v>48740</v>
      </c>
      <c r="S20411" s="319" t="s">
        <v>377</v>
      </c>
    </row>
    <row r="20412" spans="18:19" x14ac:dyDescent="0.2">
      <c r="R20412" s="334">
        <v>48741</v>
      </c>
      <c r="S20412" s="319" t="s">
        <v>377</v>
      </c>
    </row>
    <row r="20413" spans="18:19" x14ac:dyDescent="0.2">
      <c r="R20413" s="334">
        <v>48742</v>
      </c>
      <c r="S20413" s="319" t="s">
        <v>377</v>
      </c>
    </row>
    <row r="20414" spans="18:19" x14ac:dyDescent="0.2">
      <c r="R20414" s="334">
        <v>48743</v>
      </c>
      <c r="S20414" s="319" t="s">
        <v>377</v>
      </c>
    </row>
    <row r="20415" spans="18:19" x14ac:dyDescent="0.2">
      <c r="R20415" s="334">
        <v>48744</v>
      </c>
      <c r="S20415" s="319" t="s">
        <v>377</v>
      </c>
    </row>
    <row r="20416" spans="18:19" x14ac:dyDescent="0.2">
      <c r="R20416" s="334">
        <v>48745</v>
      </c>
      <c r="S20416" s="319" t="s">
        <v>377</v>
      </c>
    </row>
    <row r="20417" spans="18:19" x14ac:dyDescent="0.2">
      <c r="R20417" s="334">
        <v>48746</v>
      </c>
      <c r="S20417" s="319" t="s">
        <v>377</v>
      </c>
    </row>
    <row r="20418" spans="18:19" x14ac:dyDescent="0.2">
      <c r="R20418" s="334">
        <v>48747</v>
      </c>
      <c r="S20418" s="319" t="s">
        <v>377</v>
      </c>
    </row>
    <row r="20419" spans="18:19" x14ac:dyDescent="0.2">
      <c r="R20419" s="334">
        <v>48748</v>
      </c>
      <c r="S20419" s="319" t="s">
        <v>377</v>
      </c>
    </row>
    <row r="20420" spans="18:19" x14ac:dyDescent="0.2">
      <c r="R20420" s="334">
        <v>48749</v>
      </c>
      <c r="S20420" s="319" t="s">
        <v>377</v>
      </c>
    </row>
    <row r="20421" spans="18:19" x14ac:dyDescent="0.2">
      <c r="R20421" s="334">
        <v>48750</v>
      </c>
      <c r="S20421" s="319" t="s">
        <v>377</v>
      </c>
    </row>
    <row r="20422" spans="18:19" x14ac:dyDescent="0.2">
      <c r="R20422" s="334">
        <v>48754</v>
      </c>
      <c r="S20422" s="319" t="s">
        <v>377</v>
      </c>
    </row>
    <row r="20423" spans="18:19" x14ac:dyDescent="0.2">
      <c r="R20423" s="334">
        <v>48755</v>
      </c>
      <c r="S20423" s="319" t="s">
        <v>377</v>
      </c>
    </row>
    <row r="20424" spans="18:19" x14ac:dyDescent="0.2">
      <c r="R20424" s="334">
        <v>48756</v>
      </c>
      <c r="S20424" s="319" t="s">
        <v>377</v>
      </c>
    </row>
    <row r="20425" spans="18:19" x14ac:dyDescent="0.2">
      <c r="R20425" s="334">
        <v>48757</v>
      </c>
      <c r="S20425" s="319" t="s">
        <v>377</v>
      </c>
    </row>
    <row r="20426" spans="18:19" x14ac:dyDescent="0.2">
      <c r="R20426" s="334">
        <v>48758</v>
      </c>
      <c r="S20426" s="319" t="s">
        <v>377</v>
      </c>
    </row>
    <row r="20427" spans="18:19" x14ac:dyDescent="0.2">
      <c r="R20427" s="334">
        <v>48759</v>
      </c>
      <c r="S20427" s="319" t="s">
        <v>377</v>
      </c>
    </row>
    <row r="20428" spans="18:19" x14ac:dyDescent="0.2">
      <c r="R20428" s="334">
        <v>48760</v>
      </c>
      <c r="S20428" s="319" t="s">
        <v>377</v>
      </c>
    </row>
    <row r="20429" spans="18:19" x14ac:dyDescent="0.2">
      <c r="R20429" s="334">
        <v>48761</v>
      </c>
      <c r="S20429" s="319" t="s">
        <v>377</v>
      </c>
    </row>
    <row r="20430" spans="18:19" x14ac:dyDescent="0.2">
      <c r="R20430" s="334">
        <v>48762</v>
      </c>
      <c r="S20430" s="319" t="s">
        <v>377</v>
      </c>
    </row>
    <row r="20431" spans="18:19" x14ac:dyDescent="0.2">
      <c r="R20431" s="334">
        <v>48763</v>
      </c>
      <c r="S20431" s="319" t="s">
        <v>377</v>
      </c>
    </row>
    <row r="20432" spans="18:19" x14ac:dyDescent="0.2">
      <c r="R20432" s="334">
        <v>48764</v>
      </c>
      <c r="S20432" s="319" t="s">
        <v>377</v>
      </c>
    </row>
    <row r="20433" spans="18:19" x14ac:dyDescent="0.2">
      <c r="R20433" s="334">
        <v>48765</v>
      </c>
      <c r="S20433" s="319" t="s">
        <v>377</v>
      </c>
    </row>
    <row r="20434" spans="18:19" x14ac:dyDescent="0.2">
      <c r="R20434" s="334">
        <v>48766</v>
      </c>
      <c r="S20434" s="319" t="s">
        <v>377</v>
      </c>
    </row>
    <row r="20435" spans="18:19" x14ac:dyDescent="0.2">
      <c r="R20435" s="334">
        <v>48767</v>
      </c>
      <c r="S20435" s="319" t="s">
        <v>377</v>
      </c>
    </row>
    <row r="20436" spans="18:19" x14ac:dyDescent="0.2">
      <c r="R20436" s="334">
        <v>48768</v>
      </c>
      <c r="S20436" s="319" t="s">
        <v>377</v>
      </c>
    </row>
    <row r="20437" spans="18:19" x14ac:dyDescent="0.2">
      <c r="R20437" s="334">
        <v>48769</v>
      </c>
      <c r="S20437" s="319" t="s">
        <v>377</v>
      </c>
    </row>
    <row r="20438" spans="18:19" x14ac:dyDescent="0.2">
      <c r="R20438" s="334">
        <v>48770</v>
      </c>
      <c r="S20438" s="319" t="s">
        <v>377</v>
      </c>
    </row>
    <row r="20439" spans="18:19" x14ac:dyDescent="0.2">
      <c r="R20439" s="334">
        <v>48787</v>
      </c>
      <c r="S20439" s="319" t="s">
        <v>377</v>
      </c>
    </row>
    <row r="20440" spans="18:19" x14ac:dyDescent="0.2">
      <c r="R20440" s="334">
        <v>48801</v>
      </c>
      <c r="S20440" s="319" t="s">
        <v>377</v>
      </c>
    </row>
    <row r="20441" spans="18:19" x14ac:dyDescent="0.2">
      <c r="R20441" s="334">
        <v>48802</v>
      </c>
      <c r="S20441" s="319" t="s">
        <v>377</v>
      </c>
    </row>
    <row r="20442" spans="18:19" x14ac:dyDescent="0.2">
      <c r="R20442" s="334">
        <v>48804</v>
      </c>
      <c r="S20442" s="319" t="s">
        <v>377</v>
      </c>
    </row>
    <row r="20443" spans="18:19" x14ac:dyDescent="0.2">
      <c r="R20443" s="334">
        <v>48805</v>
      </c>
      <c r="S20443" s="319" t="s">
        <v>377</v>
      </c>
    </row>
    <row r="20444" spans="18:19" x14ac:dyDescent="0.2">
      <c r="R20444" s="334">
        <v>48806</v>
      </c>
      <c r="S20444" s="319" t="s">
        <v>377</v>
      </c>
    </row>
    <row r="20445" spans="18:19" x14ac:dyDescent="0.2">
      <c r="R20445" s="334">
        <v>48807</v>
      </c>
      <c r="S20445" s="319" t="s">
        <v>377</v>
      </c>
    </row>
    <row r="20446" spans="18:19" x14ac:dyDescent="0.2">
      <c r="R20446" s="334">
        <v>48808</v>
      </c>
      <c r="S20446" s="319" t="s">
        <v>377</v>
      </c>
    </row>
    <row r="20447" spans="18:19" x14ac:dyDescent="0.2">
      <c r="R20447" s="334">
        <v>48809</v>
      </c>
      <c r="S20447" s="319" t="s">
        <v>377</v>
      </c>
    </row>
    <row r="20448" spans="18:19" x14ac:dyDescent="0.2">
      <c r="R20448" s="334">
        <v>48811</v>
      </c>
      <c r="S20448" s="319" t="s">
        <v>377</v>
      </c>
    </row>
    <row r="20449" spans="18:19" x14ac:dyDescent="0.2">
      <c r="R20449" s="334">
        <v>48812</v>
      </c>
      <c r="S20449" s="319" t="s">
        <v>377</v>
      </c>
    </row>
    <row r="20450" spans="18:19" x14ac:dyDescent="0.2">
      <c r="R20450" s="334">
        <v>48813</v>
      </c>
      <c r="S20450" s="319" t="s">
        <v>377</v>
      </c>
    </row>
    <row r="20451" spans="18:19" x14ac:dyDescent="0.2">
      <c r="R20451" s="334">
        <v>48815</v>
      </c>
      <c r="S20451" s="319" t="s">
        <v>377</v>
      </c>
    </row>
    <row r="20452" spans="18:19" x14ac:dyDescent="0.2">
      <c r="R20452" s="334">
        <v>48816</v>
      </c>
      <c r="S20452" s="319" t="s">
        <v>377</v>
      </c>
    </row>
    <row r="20453" spans="18:19" x14ac:dyDescent="0.2">
      <c r="R20453" s="334">
        <v>48817</v>
      </c>
      <c r="S20453" s="319" t="s">
        <v>377</v>
      </c>
    </row>
    <row r="20454" spans="18:19" x14ac:dyDescent="0.2">
      <c r="R20454" s="334">
        <v>48818</v>
      </c>
      <c r="S20454" s="319" t="s">
        <v>377</v>
      </c>
    </row>
    <row r="20455" spans="18:19" x14ac:dyDescent="0.2">
      <c r="R20455" s="334">
        <v>48819</v>
      </c>
      <c r="S20455" s="319" t="s">
        <v>377</v>
      </c>
    </row>
    <row r="20456" spans="18:19" x14ac:dyDescent="0.2">
      <c r="R20456" s="334">
        <v>48820</v>
      </c>
      <c r="S20456" s="319" t="s">
        <v>377</v>
      </c>
    </row>
    <row r="20457" spans="18:19" x14ac:dyDescent="0.2">
      <c r="R20457" s="334">
        <v>48821</v>
      </c>
      <c r="S20457" s="319" t="s">
        <v>377</v>
      </c>
    </row>
    <row r="20458" spans="18:19" x14ac:dyDescent="0.2">
      <c r="R20458" s="334">
        <v>48822</v>
      </c>
      <c r="S20458" s="319" t="s">
        <v>377</v>
      </c>
    </row>
    <row r="20459" spans="18:19" x14ac:dyDescent="0.2">
      <c r="R20459" s="334">
        <v>48823</v>
      </c>
      <c r="S20459" s="319" t="s">
        <v>377</v>
      </c>
    </row>
    <row r="20460" spans="18:19" x14ac:dyDescent="0.2">
      <c r="R20460" s="334">
        <v>48824</v>
      </c>
      <c r="S20460" s="319" t="s">
        <v>377</v>
      </c>
    </row>
    <row r="20461" spans="18:19" x14ac:dyDescent="0.2">
      <c r="R20461" s="334">
        <v>48825</v>
      </c>
      <c r="S20461" s="319" t="s">
        <v>377</v>
      </c>
    </row>
    <row r="20462" spans="18:19" x14ac:dyDescent="0.2">
      <c r="R20462" s="334">
        <v>48826</v>
      </c>
      <c r="S20462" s="319" t="s">
        <v>377</v>
      </c>
    </row>
    <row r="20463" spans="18:19" x14ac:dyDescent="0.2">
      <c r="R20463" s="334">
        <v>48827</v>
      </c>
      <c r="S20463" s="319" t="s">
        <v>377</v>
      </c>
    </row>
    <row r="20464" spans="18:19" x14ac:dyDescent="0.2">
      <c r="R20464" s="334">
        <v>48829</v>
      </c>
      <c r="S20464" s="319" t="s">
        <v>377</v>
      </c>
    </row>
    <row r="20465" spans="18:19" x14ac:dyDescent="0.2">
      <c r="R20465" s="334">
        <v>48830</v>
      </c>
      <c r="S20465" s="319" t="s">
        <v>377</v>
      </c>
    </row>
    <row r="20466" spans="18:19" x14ac:dyDescent="0.2">
      <c r="R20466" s="334">
        <v>48831</v>
      </c>
      <c r="S20466" s="319" t="s">
        <v>377</v>
      </c>
    </row>
    <row r="20467" spans="18:19" x14ac:dyDescent="0.2">
      <c r="R20467" s="334">
        <v>48832</v>
      </c>
      <c r="S20467" s="319" t="s">
        <v>377</v>
      </c>
    </row>
    <row r="20468" spans="18:19" x14ac:dyDescent="0.2">
      <c r="R20468" s="334">
        <v>48833</v>
      </c>
      <c r="S20468" s="319" t="s">
        <v>377</v>
      </c>
    </row>
    <row r="20469" spans="18:19" x14ac:dyDescent="0.2">
      <c r="R20469" s="334">
        <v>48834</v>
      </c>
      <c r="S20469" s="319" t="s">
        <v>377</v>
      </c>
    </row>
    <row r="20470" spans="18:19" x14ac:dyDescent="0.2">
      <c r="R20470" s="334">
        <v>48835</v>
      </c>
      <c r="S20470" s="319" t="s">
        <v>377</v>
      </c>
    </row>
    <row r="20471" spans="18:19" x14ac:dyDescent="0.2">
      <c r="R20471" s="334">
        <v>48836</v>
      </c>
      <c r="S20471" s="319" t="s">
        <v>377</v>
      </c>
    </row>
    <row r="20472" spans="18:19" x14ac:dyDescent="0.2">
      <c r="R20472" s="334">
        <v>48837</v>
      </c>
      <c r="S20472" s="319" t="s">
        <v>377</v>
      </c>
    </row>
    <row r="20473" spans="18:19" x14ac:dyDescent="0.2">
      <c r="R20473" s="334">
        <v>48838</v>
      </c>
      <c r="S20473" s="319" t="s">
        <v>377</v>
      </c>
    </row>
    <row r="20474" spans="18:19" x14ac:dyDescent="0.2">
      <c r="R20474" s="334">
        <v>48840</v>
      </c>
      <c r="S20474" s="319" t="s">
        <v>377</v>
      </c>
    </row>
    <row r="20475" spans="18:19" x14ac:dyDescent="0.2">
      <c r="R20475" s="334">
        <v>48841</v>
      </c>
      <c r="S20475" s="319" t="s">
        <v>377</v>
      </c>
    </row>
    <row r="20476" spans="18:19" x14ac:dyDescent="0.2">
      <c r="R20476" s="334">
        <v>48842</v>
      </c>
      <c r="S20476" s="319" t="s">
        <v>377</v>
      </c>
    </row>
    <row r="20477" spans="18:19" x14ac:dyDescent="0.2">
      <c r="R20477" s="334">
        <v>48843</v>
      </c>
      <c r="S20477" s="319" t="s">
        <v>377</v>
      </c>
    </row>
    <row r="20478" spans="18:19" x14ac:dyDescent="0.2">
      <c r="R20478" s="334">
        <v>48844</v>
      </c>
      <c r="S20478" s="319" t="s">
        <v>377</v>
      </c>
    </row>
    <row r="20479" spans="18:19" x14ac:dyDescent="0.2">
      <c r="R20479" s="334">
        <v>48845</v>
      </c>
      <c r="S20479" s="319" t="s">
        <v>377</v>
      </c>
    </row>
    <row r="20480" spans="18:19" x14ac:dyDescent="0.2">
      <c r="R20480" s="334">
        <v>48846</v>
      </c>
      <c r="S20480" s="319" t="s">
        <v>377</v>
      </c>
    </row>
    <row r="20481" spans="18:19" x14ac:dyDescent="0.2">
      <c r="R20481" s="334">
        <v>48847</v>
      </c>
      <c r="S20481" s="319" t="s">
        <v>377</v>
      </c>
    </row>
    <row r="20482" spans="18:19" x14ac:dyDescent="0.2">
      <c r="R20482" s="334">
        <v>48848</v>
      </c>
      <c r="S20482" s="319" t="s">
        <v>377</v>
      </c>
    </row>
    <row r="20483" spans="18:19" x14ac:dyDescent="0.2">
      <c r="R20483" s="334">
        <v>48849</v>
      </c>
      <c r="S20483" s="319" t="s">
        <v>377</v>
      </c>
    </row>
    <row r="20484" spans="18:19" x14ac:dyDescent="0.2">
      <c r="R20484" s="334">
        <v>48850</v>
      </c>
      <c r="S20484" s="319" t="s">
        <v>377</v>
      </c>
    </row>
    <row r="20485" spans="18:19" x14ac:dyDescent="0.2">
      <c r="R20485" s="334">
        <v>48851</v>
      </c>
      <c r="S20485" s="319" t="s">
        <v>377</v>
      </c>
    </row>
    <row r="20486" spans="18:19" x14ac:dyDescent="0.2">
      <c r="R20486" s="334">
        <v>48852</v>
      </c>
      <c r="S20486" s="319" t="s">
        <v>377</v>
      </c>
    </row>
    <row r="20487" spans="18:19" x14ac:dyDescent="0.2">
      <c r="R20487" s="334">
        <v>48853</v>
      </c>
      <c r="S20487" s="319" t="s">
        <v>377</v>
      </c>
    </row>
    <row r="20488" spans="18:19" x14ac:dyDescent="0.2">
      <c r="R20488" s="334">
        <v>48854</v>
      </c>
      <c r="S20488" s="319" t="s">
        <v>377</v>
      </c>
    </row>
    <row r="20489" spans="18:19" x14ac:dyDescent="0.2">
      <c r="R20489" s="334">
        <v>48855</v>
      </c>
      <c r="S20489" s="319" t="s">
        <v>377</v>
      </c>
    </row>
    <row r="20490" spans="18:19" x14ac:dyDescent="0.2">
      <c r="R20490" s="334">
        <v>48856</v>
      </c>
      <c r="S20490" s="319" t="s">
        <v>377</v>
      </c>
    </row>
    <row r="20491" spans="18:19" x14ac:dyDescent="0.2">
      <c r="R20491" s="334">
        <v>48857</v>
      </c>
      <c r="S20491" s="319" t="s">
        <v>377</v>
      </c>
    </row>
    <row r="20492" spans="18:19" x14ac:dyDescent="0.2">
      <c r="R20492" s="334">
        <v>48858</v>
      </c>
      <c r="S20492" s="319" t="s">
        <v>377</v>
      </c>
    </row>
    <row r="20493" spans="18:19" x14ac:dyDescent="0.2">
      <c r="R20493" s="334">
        <v>48859</v>
      </c>
      <c r="S20493" s="319" t="s">
        <v>377</v>
      </c>
    </row>
    <row r="20494" spans="18:19" x14ac:dyDescent="0.2">
      <c r="R20494" s="334">
        <v>48860</v>
      </c>
      <c r="S20494" s="319" t="s">
        <v>377</v>
      </c>
    </row>
    <row r="20495" spans="18:19" x14ac:dyDescent="0.2">
      <c r="R20495" s="334">
        <v>48861</v>
      </c>
      <c r="S20495" s="319" t="s">
        <v>377</v>
      </c>
    </row>
    <row r="20496" spans="18:19" x14ac:dyDescent="0.2">
      <c r="R20496" s="334">
        <v>48862</v>
      </c>
      <c r="S20496" s="319" t="s">
        <v>377</v>
      </c>
    </row>
    <row r="20497" spans="18:19" x14ac:dyDescent="0.2">
      <c r="R20497" s="334">
        <v>48863</v>
      </c>
      <c r="S20497" s="319" t="s">
        <v>377</v>
      </c>
    </row>
    <row r="20498" spans="18:19" x14ac:dyDescent="0.2">
      <c r="R20498" s="334">
        <v>48864</v>
      </c>
      <c r="S20498" s="319" t="s">
        <v>377</v>
      </c>
    </row>
    <row r="20499" spans="18:19" x14ac:dyDescent="0.2">
      <c r="R20499" s="334">
        <v>48865</v>
      </c>
      <c r="S20499" s="319" t="s">
        <v>377</v>
      </c>
    </row>
    <row r="20500" spans="18:19" x14ac:dyDescent="0.2">
      <c r="R20500" s="334">
        <v>48866</v>
      </c>
      <c r="S20500" s="319" t="s">
        <v>377</v>
      </c>
    </row>
    <row r="20501" spans="18:19" x14ac:dyDescent="0.2">
      <c r="R20501" s="334">
        <v>48867</v>
      </c>
      <c r="S20501" s="319" t="s">
        <v>377</v>
      </c>
    </row>
    <row r="20502" spans="18:19" x14ac:dyDescent="0.2">
      <c r="R20502" s="334">
        <v>48870</v>
      </c>
      <c r="S20502" s="319" t="s">
        <v>377</v>
      </c>
    </row>
    <row r="20503" spans="18:19" x14ac:dyDescent="0.2">
      <c r="R20503" s="334">
        <v>48871</v>
      </c>
      <c r="S20503" s="319" t="s">
        <v>377</v>
      </c>
    </row>
    <row r="20504" spans="18:19" x14ac:dyDescent="0.2">
      <c r="R20504" s="334">
        <v>48872</v>
      </c>
      <c r="S20504" s="319" t="s">
        <v>377</v>
      </c>
    </row>
    <row r="20505" spans="18:19" x14ac:dyDescent="0.2">
      <c r="R20505" s="334">
        <v>48873</v>
      </c>
      <c r="S20505" s="319" t="s">
        <v>377</v>
      </c>
    </row>
    <row r="20506" spans="18:19" x14ac:dyDescent="0.2">
      <c r="R20506" s="334">
        <v>48874</v>
      </c>
      <c r="S20506" s="319" t="s">
        <v>377</v>
      </c>
    </row>
    <row r="20507" spans="18:19" x14ac:dyDescent="0.2">
      <c r="R20507" s="334">
        <v>48875</v>
      </c>
      <c r="S20507" s="319" t="s">
        <v>377</v>
      </c>
    </row>
    <row r="20508" spans="18:19" x14ac:dyDescent="0.2">
      <c r="R20508" s="334">
        <v>48876</v>
      </c>
      <c r="S20508" s="319" t="s">
        <v>377</v>
      </c>
    </row>
    <row r="20509" spans="18:19" x14ac:dyDescent="0.2">
      <c r="R20509" s="334">
        <v>48877</v>
      </c>
      <c r="S20509" s="319" t="s">
        <v>377</v>
      </c>
    </row>
    <row r="20510" spans="18:19" x14ac:dyDescent="0.2">
      <c r="R20510" s="334">
        <v>48878</v>
      </c>
      <c r="S20510" s="319" t="s">
        <v>377</v>
      </c>
    </row>
    <row r="20511" spans="18:19" x14ac:dyDescent="0.2">
      <c r="R20511" s="334">
        <v>48879</v>
      </c>
      <c r="S20511" s="319" t="s">
        <v>377</v>
      </c>
    </row>
    <row r="20512" spans="18:19" x14ac:dyDescent="0.2">
      <c r="R20512" s="334">
        <v>48880</v>
      </c>
      <c r="S20512" s="319" t="s">
        <v>377</v>
      </c>
    </row>
    <row r="20513" spans="18:19" x14ac:dyDescent="0.2">
      <c r="R20513" s="334">
        <v>48881</v>
      </c>
      <c r="S20513" s="319" t="s">
        <v>377</v>
      </c>
    </row>
    <row r="20514" spans="18:19" x14ac:dyDescent="0.2">
      <c r="R20514" s="334">
        <v>48882</v>
      </c>
      <c r="S20514" s="319" t="s">
        <v>377</v>
      </c>
    </row>
    <row r="20515" spans="18:19" x14ac:dyDescent="0.2">
      <c r="R20515" s="334">
        <v>48883</v>
      </c>
      <c r="S20515" s="319" t="s">
        <v>377</v>
      </c>
    </row>
    <row r="20516" spans="18:19" x14ac:dyDescent="0.2">
      <c r="R20516" s="334">
        <v>48884</v>
      </c>
      <c r="S20516" s="319" t="s">
        <v>377</v>
      </c>
    </row>
    <row r="20517" spans="18:19" x14ac:dyDescent="0.2">
      <c r="R20517" s="334">
        <v>48885</v>
      </c>
      <c r="S20517" s="319" t="s">
        <v>377</v>
      </c>
    </row>
    <row r="20518" spans="18:19" x14ac:dyDescent="0.2">
      <c r="R20518" s="334">
        <v>48886</v>
      </c>
      <c r="S20518" s="319" t="s">
        <v>377</v>
      </c>
    </row>
    <row r="20519" spans="18:19" x14ac:dyDescent="0.2">
      <c r="R20519" s="334">
        <v>48887</v>
      </c>
      <c r="S20519" s="319" t="s">
        <v>377</v>
      </c>
    </row>
    <row r="20520" spans="18:19" x14ac:dyDescent="0.2">
      <c r="R20520" s="334">
        <v>48888</v>
      </c>
      <c r="S20520" s="319" t="s">
        <v>377</v>
      </c>
    </row>
    <row r="20521" spans="18:19" x14ac:dyDescent="0.2">
      <c r="R20521" s="334">
        <v>48889</v>
      </c>
      <c r="S20521" s="319" t="s">
        <v>377</v>
      </c>
    </row>
    <row r="20522" spans="18:19" x14ac:dyDescent="0.2">
      <c r="R20522" s="334">
        <v>48890</v>
      </c>
      <c r="S20522" s="319" t="s">
        <v>377</v>
      </c>
    </row>
    <row r="20523" spans="18:19" x14ac:dyDescent="0.2">
      <c r="R20523" s="334">
        <v>48891</v>
      </c>
      <c r="S20523" s="319" t="s">
        <v>377</v>
      </c>
    </row>
    <row r="20524" spans="18:19" x14ac:dyDescent="0.2">
      <c r="R20524" s="334">
        <v>48892</v>
      </c>
      <c r="S20524" s="319" t="s">
        <v>377</v>
      </c>
    </row>
    <row r="20525" spans="18:19" x14ac:dyDescent="0.2">
      <c r="R20525" s="334">
        <v>48893</v>
      </c>
      <c r="S20525" s="319" t="s">
        <v>377</v>
      </c>
    </row>
    <row r="20526" spans="18:19" x14ac:dyDescent="0.2">
      <c r="R20526" s="334">
        <v>48894</v>
      </c>
      <c r="S20526" s="319" t="s">
        <v>377</v>
      </c>
    </row>
    <row r="20527" spans="18:19" x14ac:dyDescent="0.2">
      <c r="R20527" s="334">
        <v>48895</v>
      </c>
      <c r="S20527" s="319" t="s">
        <v>377</v>
      </c>
    </row>
    <row r="20528" spans="18:19" x14ac:dyDescent="0.2">
      <c r="R20528" s="334">
        <v>48896</v>
      </c>
      <c r="S20528" s="319" t="s">
        <v>377</v>
      </c>
    </row>
    <row r="20529" spans="18:19" x14ac:dyDescent="0.2">
      <c r="R20529" s="334">
        <v>48897</v>
      </c>
      <c r="S20529" s="319" t="s">
        <v>377</v>
      </c>
    </row>
    <row r="20530" spans="18:19" x14ac:dyDescent="0.2">
      <c r="R20530" s="334">
        <v>48901</v>
      </c>
      <c r="S20530" s="319" t="s">
        <v>377</v>
      </c>
    </row>
    <row r="20531" spans="18:19" x14ac:dyDescent="0.2">
      <c r="R20531" s="334">
        <v>48906</v>
      </c>
      <c r="S20531" s="319" t="s">
        <v>377</v>
      </c>
    </row>
    <row r="20532" spans="18:19" x14ac:dyDescent="0.2">
      <c r="R20532" s="334">
        <v>48908</v>
      </c>
      <c r="S20532" s="319" t="s">
        <v>377</v>
      </c>
    </row>
    <row r="20533" spans="18:19" x14ac:dyDescent="0.2">
      <c r="R20533" s="334">
        <v>48909</v>
      </c>
      <c r="S20533" s="319" t="s">
        <v>377</v>
      </c>
    </row>
    <row r="20534" spans="18:19" x14ac:dyDescent="0.2">
      <c r="R20534" s="334">
        <v>48910</v>
      </c>
      <c r="S20534" s="319" t="s">
        <v>377</v>
      </c>
    </row>
    <row r="20535" spans="18:19" x14ac:dyDescent="0.2">
      <c r="R20535" s="334">
        <v>48911</v>
      </c>
      <c r="S20535" s="319" t="s">
        <v>377</v>
      </c>
    </row>
    <row r="20536" spans="18:19" x14ac:dyDescent="0.2">
      <c r="R20536" s="334">
        <v>48912</v>
      </c>
      <c r="S20536" s="319" t="s">
        <v>377</v>
      </c>
    </row>
    <row r="20537" spans="18:19" x14ac:dyDescent="0.2">
      <c r="R20537" s="334">
        <v>48913</v>
      </c>
      <c r="S20537" s="319" t="s">
        <v>377</v>
      </c>
    </row>
    <row r="20538" spans="18:19" x14ac:dyDescent="0.2">
      <c r="R20538" s="334">
        <v>48915</v>
      </c>
      <c r="S20538" s="319" t="s">
        <v>377</v>
      </c>
    </row>
    <row r="20539" spans="18:19" x14ac:dyDescent="0.2">
      <c r="R20539" s="334">
        <v>48916</v>
      </c>
      <c r="S20539" s="319" t="s">
        <v>377</v>
      </c>
    </row>
    <row r="20540" spans="18:19" x14ac:dyDescent="0.2">
      <c r="R20540" s="334">
        <v>48917</v>
      </c>
      <c r="S20540" s="319" t="s">
        <v>377</v>
      </c>
    </row>
    <row r="20541" spans="18:19" x14ac:dyDescent="0.2">
      <c r="R20541" s="334">
        <v>48918</v>
      </c>
      <c r="S20541" s="319" t="s">
        <v>377</v>
      </c>
    </row>
    <row r="20542" spans="18:19" x14ac:dyDescent="0.2">
      <c r="R20542" s="334">
        <v>48919</v>
      </c>
      <c r="S20542" s="319" t="s">
        <v>377</v>
      </c>
    </row>
    <row r="20543" spans="18:19" x14ac:dyDescent="0.2">
      <c r="R20543" s="334">
        <v>48921</v>
      </c>
      <c r="S20543" s="319" t="s">
        <v>377</v>
      </c>
    </row>
    <row r="20544" spans="18:19" x14ac:dyDescent="0.2">
      <c r="R20544" s="334">
        <v>48922</v>
      </c>
      <c r="S20544" s="319" t="s">
        <v>377</v>
      </c>
    </row>
    <row r="20545" spans="18:19" x14ac:dyDescent="0.2">
      <c r="R20545" s="334">
        <v>48924</v>
      </c>
      <c r="S20545" s="319" t="s">
        <v>377</v>
      </c>
    </row>
    <row r="20546" spans="18:19" x14ac:dyDescent="0.2">
      <c r="R20546" s="334">
        <v>48929</v>
      </c>
      <c r="S20546" s="319" t="s">
        <v>377</v>
      </c>
    </row>
    <row r="20547" spans="18:19" x14ac:dyDescent="0.2">
      <c r="R20547" s="334">
        <v>48930</v>
      </c>
      <c r="S20547" s="319" t="s">
        <v>377</v>
      </c>
    </row>
    <row r="20548" spans="18:19" x14ac:dyDescent="0.2">
      <c r="R20548" s="334">
        <v>48933</v>
      </c>
      <c r="S20548" s="319" t="s">
        <v>377</v>
      </c>
    </row>
    <row r="20549" spans="18:19" x14ac:dyDescent="0.2">
      <c r="R20549" s="334">
        <v>48937</v>
      </c>
      <c r="S20549" s="319" t="s">
        <v>377</v>
      </c>
    </row>
    <row r="20550" spans="18:19" x14ac:dyDescent="0.2">
      <c r="R20550" s="334">
        <v>48950</v>
      </c>
      <c r="S20550" s="319" t="s">
        <v>377</v>
      </c>
    </row>
    <row r="20551" spans="18:19" x14ac:dyDescent="0.2">
      <c r="R20551" s="334">
        <v>48951</v>
      </c>
      <c r="S20551" s="319" t="s">
        <v>377</v>
      </c>
    </row>
    <row r="20552" spans="18:19" x14ac:dyDescent="0.2">
      <c r="R20552" s="334">
        <v>48956</v>
      </c>
      <c r="S20552" s="319" t="s">
        <v>377</v>
      </c>
    </row>
    <row r="20553" spans="18:19" x14ac:dyDescent="0.2">
      <c r="R20553" s="334">
        <v>48980</v>
      </c>
      <c r="S20553" s="319" t="s">
        <v>377</v>
      </c>
    </row>
    <row r="20554" spans="18:19" x14ac:dyDescent="0.2">
      <c r="R20554" s="334">
        <v>49001</v>
      </c>
      <c r="S20554" s="319" t="s">
        <v>377</v>
      </c>
    </row>
    <row r="20555" spans="18:19" x14ac:dyDescent="0.2">
      <c r="R20555" s="334">
        <v>49002</v>
      </c>
      <c r="S20555" s="319" t="s">
        <v>351</v>
      </c>
    </row>
    <row r="20556" spans="18:19" x14ac:dyDescent="0.2">
      <c r="R20556" s="334">
        <v>49003</v>
      </c>
      <c r="S20556" s="319" t="s">
        <v>377</v>
      </c>
    </row>
    <row r="20557" spans="18:19" x14ac:dyDescent="0.2">
      <c r="R20557" s="334">
        <v>49004</v>
      </c>
      <c r="S20557" s="319" t="s">
        <v>377</v>
      </c>
    </row>
    <row r="20558" spans="18:19" x14ac:dyDescent="0.2">
      <c r="R20558" s="334">
        <v>49005</v>
      </c>
      <c r="S20558" s="319" t="s">
        <v>377</v>
      </c>
    </row>
    <row r="20559" spans="18:19" x14ac:dyDescent="0.2">
      <c r="R20559" s="334">
        <v>49006</v>
      </c>
      <c r="S20559" s="319" t="s">
        <v>377</v>
      </c>
    </row>
    <row r="20560" spans="18:19" x14ac:dyDescent="0.2">
      <c r="R20560" s="334">
        <v>49007</v>
      </c>
      <c r="S20560" s="319" t="s">
        <v>377</v>
      </c>
    </row>
    <row r="20561" spans="18:19" x14ac:dyDescent="0.2">
      <c r="R20561" s="334">
        <v>49008</v>
      </c>
      <c r="S20561" s="319" t="s">
        <v>377</v>
      </c>
    </row>
    <row r="20562" spans="18:19" x14ac:dyDescent="0.2">
      <c r="R20562" s="334">
        <v>49009</v>
      </c>
      <c r="S20562" s="319" t="s">
        <v>377</v>
      </c>
    </row>
    <row r="20563" spans="18:19" x14ac:dyDescent="0.2">
      <c r="R20563" s="334">
        <v>49010</v>
      </c>
      <c r="S20563" s="319" t="s">
        <v>377</v>
      </c>
    </row>
    <row r="20564" spans="18:19" x14ac:dyDescent="0.2">
      <c r="R20564" s="334">
        <v>49011</v>
      </c>
      <c r="S20564" s="319" t="s">
        <v>377</v>
      </c>
    </row>
    <row r="20565" spans="18:19" x14ac:dyDescent="0.2">
      <c r="R20565" s="334">
        <v>49012</v>
      </c>
      <c r="S20565" s="319" t="s">
        <v>377</v>
      </c>
    </row>
    <row r="20566" spans="18:19" x14ac:dyDescent="0.2">
      <c r="R20566" s="334">
        <v>49013</v>
      </c>
      <c r="S20566" s="319" t="s">
        <v>377</v>
      </c>
    </row>
    <row r="20567" spans="18:19" x14ac:dyDescent="0.2">
      <c r="R20567" s="334">
        <v>49014</v>
      </c>
      <c r="S20567" s="319" t="s">
        <v>377</v>
      </c>
    </row>
    <row r="20568" spans="18:19" x14ac:dyDescent="0.2">
      <c r="R20568" s="334">
        <v>49015</v>
      </c>
      <c r="S20568" s="319" t="s">
        <v>377</v>
      </c>
    </row>
    <row r="20569" spans="18:19" x14ac:dyDescent="0.2">
      <c r="R20569" s="334">
        <v>49016</v>
      </c>
      <c r="S20569" s="319" t="s">
        <v>377</v>
      </c>
    </row>
    <row r="20570" spans="18:19" x14ac:dyDescent="0.2">
      <c r="R20570" s="334">
        <v>49017</v>
      </c>
      <c r="S20570" s="319" t="s">
        <v>377</v>
      </c>
    </row>
    <row r="20571" spans="18:19" x14ac:dyDescent="0.2">
      <c r="R20571" s="334">
        <v>49018</v>
      </c>
      <c r="S20571" s="319" t="s">
        <v>377</v>
      </c>
    </row>
    <row r="20572" spans="18:19" x14ac:dyDescent="0.2">
      <c r="R20572" s="334">
        <v>49019</v>
      </c>
      <c r="S20572" s="319" t="s">
        <v>377</v>
      </c>
    </row>
    <row r="20573" spans="18:19" x14ac:dyDescent="0.2">
      <c r="R20573" s="334">
        <v>49020</v>
      </c>
      <c r="S20573" s="319" t="s">
        <v>377</v>
      </c>
    </row>
    <row r="20574" spans="18:19" x14ac:dyDescent="0.2">
      <c r="R20574" s="334">
        <v>49021</v>
      </c>
      <c r="S20574" s="319" t="s">
        <v>377</v>
      </c>
    </row>
    <row r="20575" spans="18:19" x14ac:dyDescent="0.2">
      <c r="R20575" s="334">
        <v>49022</v>
      </c>
      <c r="S20575" s="319" t="s">
        <v>351</v>
      </c>
    </row>
    <row r="20576" spans="18:19" x14ac:dyDescent="0.2">
      <c r="R20576" s="334">
        <v>49023</v>
      </c>
      <c r="S20576" s="319" t="s">
        <v>351</v>
      </c>
    </row>
    <row r="20577" spans="18:19" x14ac:dyDescent="0.2">
      <c r="R20577" s="334">
        <v>49024</v>
      </c>
      <c r="S20577" s="319" t="s">
        <v>377</v>
      </c>
    </row>
    <row r="20578" spans="18:19" x14ac:dyDescent="0.2">
      <c r="R20578" s="334">
        <v>49026</v>
      </c>
      <c r="S20578" s="319" t="s">
        <v>377</v>
      </c>
    </row>
    <row r="20579" spans="18:19" x14ac:dyDescent="0.2">
      <c r="R20579" s="334">
        <v>49027</v>
      </c>
      <c r="S20579" s="319" t="s">
        <v>377</v>
      </c>
    </row>
    <row r="20580" spans="18:19" x14ac:dyDescent="0.2">
      <c r="R20580" s="334">
        <v>49028</v>
      </c>
      <c r="S20580" s="319" t="s">
        <v>377</v>
      </c>
    </row>
    <row r="20581" spans="18:19" x14ac:dyDescent="0.2">
      <c r="R20581" s="334">
        <v>49029</v>
      </c>
      <c r="S20581" s="319" t="s">
        <v>377</v>
      </c>
    </row>
    <row r="20582" spans="18:19" x14ac:dyDescent="0.2">
      <c r="R20582" s="334">
        <v>49030</v>
      </c>
      <c r="S20582" s="319" t="s">
        <v>377</v>
      </c>
    </row>
    <row r="20583" spans="18:19" x14ac:dyDescent="0.2">
      <c r="R20583" s="334">
        <v>49031</v>
      </c>
      <c r="S20583" s="319" t="s">
        <v>377</v>
      </c>
    </row>
    <row r="20584" spans="18:19" x14ac:dyDescent="0.2">
      <c r="R20584" s="334">
        <v>49032</v>
      </c>
      <c r="S20584" s="319" t="s">
        <v>377</v>
      </c>
    </row>
    <row r="20585" spans="18:19" x14ac:dyDescent="0.2">
      <c r="R20585" s="334">
        <v>49033</v>
      </c>
      <c r="S20585" s="319" t="s">
        <v>377</v>
      </c>
    </row>
    <row r="20586" spans="18:19" x14ac:dyDescent="0.2">
      <c r="R20586" s="334">
        <v>49034</v>
      </c>
      <c r="S20586" s="319" t="s">
        <v>377</v>
      </c>
    </row>
    <row r="20587" spans="18:19" x14ac:dyDescent="0.2">
      <c r="R20587" s="334">
        <v>49035</v>
      </c>
      <c r="S20587" s="319" t="s">
        <v>377</v>
      </c>
    </row>
    <row r="20588" spans="18:19" x14ac:dyDescent="0.2">
      <c r="R20588" s="334">
        <v>49036</v>
      </c>
      <c r="S20588" s="319" t="s">
        <v>377</v>
      </c>
    </row>
    <row r="20589" spans="18:19" x14ac:dyDescent="0.2">
      <c r="R20589" s="334">
        <v>49037</v>
      </c>
      <c r="S20589" s="319" t="s">
        <v>377</v>
      </c>
    </row>
    <row r="20590" spans="18:19" x14ac:dyDescent="0.2">
      <c r="R20590" s="334">
        <v>49038</v>
      </c>
      <c r="S20590" s="319" t="s">
        <v>351</v>
      </c>
    </row>
    <row r="20591" spans="18:19" x14ac:dyDescent="0.2">
      <c r="R20591" s="334">
        <v>49039</v>
      </c>
      <c r="S20591" s="319" t="s">
        <v>351</v>
      </c>
    </row>
    <row r="20592" spans="18:19" x14ac:dyDescent="0.2">
      <c r="R20592" s="334">
        <v>49040</v>
      </c>
      <c r="S20592" s="319" t="s">
        <v>377</v>
      </c>
    </row>
    <row r="20593" spans="18:19" x14ac:dyDescent="0.2">
      <c r="R20593" s="334">
        <v>49041</v>
      </c>
      <c r="S20593" s="319" t="s">
        <v>377</v>
      </c>
    </row>
    <row r="20594" spans="18:19" x14ac:dyDescent="0.2">
      <c r="R20594" s="334">
        <v>49042</v>
      </c>
      <c r="S20594" s="319" t="s">
        <v>377</v>
      </c>
    </row>
    <row r="20595" spans="18:19" x14ac:dyDescent="0.2">
      <c r="R20595" s="334">
        <v>49043</v>
      </c>
      <c r="S20595" s="319" t="s">
        <v>351</v>
      </c>
    </row>
    <row r="20596" spans="18:19" x14ac:dyDescent="0.2">
      <c r="R20596" s="334">
        <v>49045</v>
      </c>
      <c r="S20596" s="319" t="s">
        <v>377</v>
      </c>
    </row>
    <row r="20597" spans="18:19" x14ac:dyDescent="0.2">
      <c r="R20597" s="334">
        <v>49046</v>
      </c>
      <c r="S20597" s="319" t="s">
        <v>377</v>
      </c>
    </row>
    <row r="20598" spans="18:19" x14ac:dyDescent="0.2">
      <c r="R20598" s="334">
        <v>49047</v>
      </c>
      <c r="S20598" s="319" t="s">
        <v>351</v>
      </c>
    </row>
    <row r="20599" spans="18:19" x14ac:dyDescent="0.2">
      <c r="R20599" s="334">
        <v>49048</v>
      </c>
      <c r="S20599" s="319" t="s">
        <v>377</v>
      </c>
    </row>
    <row r="20600" spans="18:19" x14ac:dyDescent="0.2">
      <c r="R20600" s="334">
        <v>49050</v>
      </c>
      <c r="S20600" s="319" t="s">
        <v>377</v>
      </c>
    </row>
    <row r="20601" spans="18:19" x14ac:dyDescent="0.2">
      <c r="R20601" s="334">
        <v>49051</v>
      </c>
      <c r="S20601" s="319" t="s">
        <v>377</v>
      </c>
    </row>
    <row r="20602" spans="18:19" x14ac:dyDescent="0.2">
      <c r="R20602" s="334">
        <v>49052</v>
      </c>
      <c r="S20602" s="319" t="s">
        <v>377</v>
      </c>
    </row>
    <row r="20603" spans="18:19" x14ac:dyDescent="0.2">
      <c r="R20603" s="334">
        <v>49053</v>
      </c>
      <c r="S20603" s="319" t="s">
        <v>377</v>
      </c>
    </row>
    <row r="20604" spans="18:19" x14ac:dyDescent="0.2">
      <c r="R20604" s="334">
        <v>49055</v>
      </c>
      <c r="S20604" s="319" t="s">
        <v>377</v>
      </c>
    </row>
    <row r="20605" spans="18:19" x14ac:dyDescent="0.2">
      <c r="R20605" s="334">
        <v>49056</v>
      </c>
      <c r="S20605" s="319" t="s">
        <v>377</v>
      </c>
    </row>
    <row r="20606" spans="18:19" x14ac:dyDescent="0.2">
      <c r="R20606" s="334">
        <v>49057</v>
      </c>
      <c r="S20606" s="319" t="s">
        <v>377</v>
      </c>
    </row>
    <row r="20607" spans="18:19" x14ac:dyDescent="0.2">
      <c r="R20607" s="334">
        <v>49058</v>
      </c>
      <c r="S20607" s="319" t="s">
        <v>377</v>
      </c>
    </row>
    <row r="20608" spans="18:19" x14ac:dyDescent="0.2">
      <c r="R20608" s="334">
        <v>49060</v>
      </c>
      <c r="S20608" s="319" t="s">
        <v>377</v>
      </c>
    </row>
    <row r="20609" spans="18:19" x14ac:dyDescent="0.2">
      <c r="R20609" s="334">
        <v>49061</v>
      </c>
      <c r="S20609" s="319" t="s">
        <v>377</v>
      </c>
    </row>
    <row r="20610" spans="18:19" x14ac:dyDescent="0.2">
      <c r="R20610" s="334">
        <v>49062</v>
      </c>
      <c r="S20610" s="319" t="s">
        <v>377</v>
      </c>
    </row>
    <row r="20611" spans="18:19" x14ac:dyDescent="0.2">
      <c r="R20611" s="334">
        <v>49063</v>
      </c>
      <c r="S20611" s="319" t="s">
        <v>377</v>
      </c>
    </row>
    <row r="20612" spans="18:19" x14ac:dyDescent="0.2">
      <c r="R20612" s="334">
        <v>49064</v>
      </c>
      <c r="S20612" s="319" t="s">
        <v>377</v>
      </c>
    </row>
    <row r="20613" spans="18:19" x14ac:dyDescent="0.2">
      <c r="R20613" s="334">
        <v>49065</v>
      </c>
      <c r="S20613" s="319" t="s">
        <v>377</v>
      </c>
    </row>
    <row r="20614" spans="18:19" x14ac:dyDescent="0.2">
      <c r="R20614" s="334">
        <v>49066</v>
      </c>
      <c r="S20614" s="319" t="s">
        <v>377</v>
      </c>
    </row>
    <row r="20615" spans="18:19" x14ac:dyDescent="0.2">
      <c r="R20615" s="334">
        <v>49067</v>
      </c>
      <c r="S20615" s="319" t="s">
        <v>377</v>
      </c>
    </row>
    <row r="20616" spans="18:19" x14ac:dyDescent="0.2">
      <c r="R20616" s="334">
        <v>49068</v>
      </c>
      <c r="S20616" s="319" t="s">
        <v>377</v>
      </c>
    </row>
    <row r="20617" spans="18:19" x14ac:dyDescent="0.2">
      <c r="R20617" s="334">
        <v>49069</v>
      </c>
      <c r="S20617" s="319" t="s">
        <v>377</v>
      </c>
    </row>
    <row r="20618" spans="18:19" x14ac:dyDescent="0.2">
      <c r="R20618" s="334">
        <v>49070</v>
      </c>
      <c r="S20618" s="319" t="s">
        <v>377</v>
      </c>
    </row>
    <row r="20619" spans="18:19" x14ac:dyDescent="0.2">
      <c r="R20619" s="334">
        <v>49071</v>
      </c>
      <c r="S20619" s="319" t="s">
        <v>377</v>
      </c>
    </row>
    <row r="20620" spans="18:19" x14ac:dyDescent="0.2">
      <c r="R20620" s="334">
        <v>49072</v>
      </c>
      <c r="S20620" s="319" t="s">
        <v>377</v>
      </c>
    </row>
    <row r="20621" spans="18:19" x14ac:dyDescent="0.2">
      <c r="R20621" s="334">
        <v>49073</v>
      </c>
      <c r="S20621" s="319" t="s">
        <v>377</v>
      </c>
    </row>
    <row r="20622" spans="18:19" x14ac:dyDescent="0.2">
      <c r="R20622" s="334">
        <v>49074</v>
      </c>
      <c r="S20622" s="319" t="s">
        <v>377</v>
      </c>
    </row>
    <row r="20623" spans="18:19" x14ac:dyDescent="0.2">
      <c r="R20623" s="334">
        <v>49075</v>
      </c>
      <c r="S20623" s="319" t="s">
        <v>377</v>
      </c>
    </row>
    <row r="20624" spans="18:19" x14ac:dyDescent="0.2">
      <c r="R20624" s="334">
        <v>49076</v>
      </c>
      <c r="S20624" s="319" t="s">
        <v>377</v>
      </c>
    </row>
    <row r="20625" spans="18:19" x14ac:dyDescent="0.2">
      <c r="R20625" s="334">
        <v>49077</v>
      </c>
      <c r="S20625" s="319" t="s">
        <v>377</v>
      </c>
    </row>
    <row r="20626" spans="18:19" x14ac:dyDescent="0.2">
      <c r="R20626" s="334">
        <v>49078</v>
      </c>
      <c r="S20626" s="319" t="s">
        <v>377</v>
      </c>
    </row>
    <row r="20627" spans="18:19" x14ac:dyDescent="0.2">
      <c r="R20627" s="334">
        <v>49079</v>
      </c>
      <c r="S20627" s="319" t="s">
        <v>377</v>
      </c>
    </row>
    <row r="20628" spans="18:19" x14ac:dyDescent="0.2">
      <c r="R20628" s="334">
        <v>49080</v>
      </c>
      <c r="S20628" s="319" t="s">
        <v>377</v>
      </c>
    </row>
    <row r="20629" spans="18:19" x14ac:dyDescent="0.2">
      <c r="R20629" s="334">
        <v>49081</v>
      </c>
      <c r="S20629" s="319" t="s">
        <v>377</v>
      </c>
    </row>
    <row r="20630" spans="18:19" x14ac:dyDescent="0.2">
      <c r="R20630" s="334">
        <v>49082</v>
      </c>
      <c r="S20630" s="319" t="s">
        <v>377</v>
      </c>
    </row>
    <row r="20631" spans="18:19" x14ac:dyDescent="0.2">
      <c r="R20631" s="334">
        <v>49083</v>
      </c>
      <c r="S20631" s="319" t="s">
        <v>377</v>
      </c>
    </row>
    <row r="20632" spans="18:19" x14ac:dyDescent="0.2">
      <c r="R20632" s="334">
        <v>49084</v>
      </c>
      <c r="S20632" s="319" t="s">
        <v>351</v>
      </c>
    </row>
    <row r="20633" spans="18:19" x14ac:dyDescent="0.2">
      <c r="R20633" s="334">
        <v>49085</v>
      </c>
      <c r="S20633" s="319" t="s">
        <v>351</v>
      </c>
    </row>
    <row r="20634" spans="18:19" x14ac:dyDescent="0.2">
      <c r="R20634" s="334">
        <v>49087</v>
      </c>
      <c r="S20634" s="319" t="s">
        <v>377</v>
      </c>
    </row>
    <row r="20635" spans="18:19" x14ac:dyDescent="0.2">
      <c r="R20635" s="334">
        <v>49088</v>
      </c>
      <c r="S20635" s="319" t="s">
        <v>377</v>
      </c>
    </row>
    <row r="20636" spans="18:19" x14ac:dyDescent="0.2">
      <c r="R20636" s="334">
        <v>49089</v>
      </c>
      <c r="S20636" s="319" t="s">
        <v>377</v>
      </c>
    </row>
    <row r="20637" spans="18:19" x14ac:dyDescent="0.2">
      <c r="R20637" s="334">
        <v>49090</v>
      </c>
      <c r="S20637" s="319" t="s">
        <v>377</v>
      </c>
    </row>
    <row r="20638" spans="18:19" x14ac:dyDescent="0.2">
      <c r="R20638" s="334">
        <v>49091</v>
      </c>
      <c r="S20638" s="319" t="s">
        <v>377</v>
      </c>
    </row>
    <row r="20639" spans="18:19" x14ac:dyDescent="0.2">
      <c r="R20639" s="334">
        <v>49092</v>
      </c>
      <c r="S20639" s="319" t="s">
        <v>377</v>
      </c>
    </row>
    <row r="20640" spans="18:19" x14ac:dyDescent="0.2">
      <c r="R20640" s="334">
        <v>49093</v>
      </c>
      <c r="S20640" s="319" t="s">
        <v>377</v>
      </c>
    </row>
    <row r="20641" spans="18:19" x14ac:dyDescent="0.2">
      <c r="R20641" s="334">
        <v>49094</v>
      </c>
      <c r="S20641" s="319" t="s">
        <v>377</v>
      </c>
    </row>
    <row r="20642" spans="18:19" x14ac:dyDescent="0.2">
      <c r="R20642" s="334">
        <v>49095</v>
      </c>
      <c r="S20642" s="319" t="s">
        <v>377</v>
      </c>
    </row>
    <row r="20643" spans="18:19" x14ac:dyDescent="0.2">
      <c r="R20643" s="334">
        <v>49096</v>
      </c>
      <c r="S20643" s="319" t="s">
        <v>377</v>
      </c>
    </row>
    <row r="20644" spans="18:19" x14ac:dyDescent="0.2">
      <c r="R20644" s="334">
        <v>49097</v>
      </c>
      <c r="S20644" s="319" t="s">
        <v>377</v>
      </c>
    </row>
    <row r="20645" spans="18:19" x14ac:dyDescent="0.2">
      <c r="R20645" s="334">
        <v>49098</v>
      </c>
      <c r="S20645" s="319" t="s">
        <v>377</v>
      </c>
    </row>
    <row r="20646" spans="18:19" x14ac:dyDescent="0.2">
      <c r="R20646" s="334">
        <v>49099</v>
      </c>
      <c r="S20646" s="319" t="s">
        <v>377</v>
      </c>
    </row>
    <row r="20647" spans="18:19" x14ac:dyDescent="0.2">
      <c r="R20647" s="334">
        <v>49101</v>
      </c>
      <c r="S20647" s="319" t="s">
        <v>351</v>
      </c>
    </row>
    <row r="20648" spans="18:19" x14ac:dyDescent="0.2">
      <c r="R20648" s="334">
        <v>49102</v>
      </c>
      <c r="S20648" s="319" t="s">
        <v>351</v>
      </c>
    </row>
    <row r="20649" spans="18:19" x14ac:dyDescent="0.2">
      <c r="R20649" s="334">
        <v>49103</v>
      </c>
      <c r="S20649" s="319" t="s">
        <v>351</v>
      </c>
    </row>
    <row r="20650" spans="18:19" x14ac:dyDescent="0.2">
      <c r="R20650" s="334">
        <v>49104</v>
      </c>
      <c r="S20650" s="319" t="s">
        <v>351</v>
      </c>
    </row>
    <row r="20651" spans="18:19" x14ac:dyDescent="0.2">
      <c r="R20651" s="334">
        <v>49106</v>
      </c>
      <c r="S20651" s="319" t="s">
        <v>351</v>
      </c>
    </row>
    <row r="20652" spans="18:19" x14ac:dyDescent="0.2">
      <c r="R20652" s="334">
        <v>49107</v>
      </c>
      <c r="S20652" s="319" t="s">
        <v>351</v>
      </c>
    </row>
    <row r="20653" spans="18:19" x14ac:dyDescent="0.2">
      <c r="R20653" s="334">
        <v>49111</v>
      </c>
      <c r="S20653" s="319" t="s">
        <v>351</v>
      </c>
    </row>
    <row r="20654" spans="18:19" x14ac:dyDescent="0.2">
      <c r="R20654" s="334">
        <v>49112</v>
      </c>
      <c r="S20654" s="319" t="s">
        <v>377</v>
      </c>
    </row>
    <row r="20655" spans="18:19" x14ac:dyDescent="0.2">
      <c r="R20655" s="334">
        <v>49113</v>
      </c>
      <c r="S20655" s="319" t="s">
        <v>351</v>
      </c>
    </row>
    <row r="20656" spans="18:19" x14ac:dyDescent="0.2">
      <c r="R20656" s="334">
        <v>49115</v>
      </c>
      <c r="S20656" s="319" t="s">
        <v>351</v>
      </c>
    </row>
    <row r="20657" spans="18:19" x14ac:dyDescent="0.2">
      <c r="R20657" s="334">
        <v>49116</v>
      </c>
      <c r="S20657" s="319" t="s">
        <v>351</v>
      </c>
    </row>
    <row r="20658" spans="18:19" x14ac:dyDescent="0.2">
      <c r="R20658" s="334">
        <v>49117</v>
      </c>
      <c r="S20658" s="319" t="s">
        <v>351</v>
      </c>
    </row>
    <row r="20659" spans="18:19" x14ac:dyDescent="0.2">
      <c r="R20659" s="334">
        <v>49119</v>
      </c>
      <c r="S20659" s="319" t="s">
        <v>351</v>
      </c>
    </row>
    <row r="20660" spans="18:19" x14ac:dyDescent="0.2">
      <c r="R20660" s="334">
        <v>49120</v>
      </c>
      <c r="S20660" s="319" t="s">
        <v>351</v>
      </c>
    </row>
    <row r="20661" spans="18:19" x14ac:dyDescent="0.2">
      <c r="R20661" s="334">
        <v>49121</v>
      </c>
      <c r="S20661" s="319" t="s">
        <v>351</v>
      </c>
    </row>
    <row r="20662" spans="18:19" x14ac:dyDescent="0.2">
      <c r="R20662" s="334">
        <v>49125</v>
      </c>
      <c r="S20662" s="319" t="s">
        <v>351</v>
      </c>
    </row>
    <row r="20663" spans="18:19" x14ac:dyDescent="0.2">
      <c r="R20663" s="334">
        <v>49126</v>
      </c>
      <c r="S20663" s="319" t="s">
        <v>351</v>
      </c>
    </row>
    <row r="20664" spans="18:19" x14ac:dyDescent="0.2">
      <c r="R20664" s="334">
        <v>49127</v>
      </c>
      <c r="S20664" s="319" t="s">
        <v>351</v>
      </c>
    </row>
    <row r="20665" spans="18:19" x14ac:dyDescent="0.2">
      <c r="R20665" s="334">
        <v>49128</v>
      </c>
      <c r="S20665" s="319" t="s">
        <v>351</v>
      </c>
    </row>
    <row r="20666" spans="18:19" x14ac:dyDescent="0.2">
      <c r="R20666" s="334">
        <v>49129</v>
      </c>
      <c r="S20666" s="319" t="s">
        <v>351</v>
      </c>
    </row>
    <row r="20667" spans="18:19" x14ac:dyDescent="0.2">
      <c r="R20667" s="334">
        <v>49130</v>
      </c>
      <c r="S20667" s="319" t="s">
        <v>377</v>
      </c>
    </row>
    <row r="20668" spans="18:19" x14ac:dyDescent="0.2">
      <c r="R20668" s="334">
        <v>49201</v>
      </c>
      <c r="S20668" s="319" t="s">
        <v>377</v>
      </c>
    </row>
    <row r="20669" spans="18:19" x14ac:dyDescent="0.2">
      <c r="R20669" s="334">
        <v>49202</v>
      </c>
      <c r="S20669" s="319" t="s">
        <v>377</v>
      </c>
    </row>
    <row r="20670" spans="18:19" x14ac:dyDescent="0.2">
      <c r="R20670" s="334">
        <v>49203</v>
      </c>
      <c r="S20670" s="319" t="s">
        <v>377</v>
      </c>
    </row>
    <row r="20671" spans="18:19" x14ac:dyDescent="0.2">
      <c r="R20671" s="334">
        <v>49204</v>
      </c>
      <c r="S20671" s="319" t="s">
        <v>377</v>
      </c>
    </row>
    <row r="20672" spans="18:19" x14ac:dyDescent="0.2">
      <c r="R20672" s="334">
        <v>49220</v>
      </c>
      <c r="S20672" s="319" t="s">
        <v>377</v>
      </c>
    </row>
    <row r="20673" spans="18:19" x14ac:dyDescent="0.2">
      <c r="R20673" s="334">
        <v>49221</v>
      </c>
      <c r="S20673" s="319" t="s">
        <v>377</v>
      </c>
    </row>
    <row r="20674" spans="18:19" x14ac:dyDescent="0.2">
      <c r="R20674" s="334">
        <v>49224</v>
      </c>
      <c r="S20674" s="319" t="s">
        <v>377</v>
      </c>
    </row>
    <row r="20675" spans="18:19" x14ac:dyDescent="0.2">
      <c r="R20675" s="334">
        <v>49227</v>
      </c>
      <c r="S20675" s="319" t="s">
        <v>377</v>
      </c>
    </row>
    <row r="20676" spans="18:19" x14ac:dyDescent="0.2">
      <c r="R20676" s="334">
        <v>49228</v>
      </c>
      <c r="S20676" s="319" t="s">
        <v>377</v>
      </c>
    </row>
    <row r="20677" spans="18:19" x14ac:dyDescent="0.2">
      <c r="R20677" s="334">
        <v>49229</v>
      </c>
      <c r="S20677" s="319" t="s">
        <v>377</v>
      </c>
    </row>
    <row r="20678" spans="18:19" x14ac:dyDescent="0.2">
      <c r="R20678" s="334">
        <v>49230</v>
      </c>
      <c r="S20678" s="319" t="s">
        <v>377</v>
      </c>
    </row>
    <row r="20679" spans="18:19" x14ac:dyDescent="0.2">
      <c r="R20679" s="334">
        <v>49232</v>
      </c>
      <c r="S20679" s="319" t="s">
        <v>377</v>
      </c>
    </row>
    <row r="20680" spans="18:19" x14ac:dyDescent="0.2">
      <c r="R20680" s="334">
        <v>49233</v>
      </c>
      <c r="S20680" s="319" t="s">
        <v>377</v>
      </c>
    </row>
    <row r="20681" spans="18:19" x14ac:dyDescent="0.2">
      <c r="R20681" s="334">
        <v>49234</v>
      </c>
      <c r="S20681" s="319" t="s">
        <v>377</v>
      </c>
    </row>
    <row r="20682" spans="18:19" x14ac:dyDescent="0.2">
      <c r="R20682" s="334">
        <v>49235</v>
      </c>
      <c r="S20682" s="319" t="s">
        <v>377</v>
      </c>
    </row>
    <row r="20683" spans="18:19" x14ac:dyDescent="0.2">
      <c r="R20683" s="334">
        <v>49236</v>
      </c>
      <c r="S20683" s="319" t="s">
        <v>377</v>
      </c>
    </row>
    <row r="20684" spans="18:19" x14ac:dyDescent="0.2">
      <c r="R20684" s="334">
        <v>49237</v>
      </c>
      <c r="S20684" s="319" t="s">
        <v>377</v>
      </c>
    </row>
    <row r="20685" spans="18:19" x14ac:dyDescent="0.2">
      <c r="R20685" s="334">
        <v>49238</v>
      </c>
      <c r="S20685" s="319" t="s">
        <v>377</v>
      </c>
    </row>
    <row r="20686" spans="18:19" x14ac:dyDescent="0.2">
      <c r="R20686" s="334">
        <v>49239</v>
      </c>
      <c r="S20686" s="319" t="s">
        <v>377</v>
      </c>
    </row>
    <row r="20687" spans="18:19" x14ac:dyDescent="0.2">
      <c r="R20687" s="334">
        <v>49240</v>
      </c>
      <c r="S20687" s="319" t="s">
        <v>377</v>
      </c>
    </row>
    <row r="20688" spans="18:19" x14ac:dyDescent="0.2">
      <c r="R20688" s="334">
        <v>49241</v>
      </c>
      <c r="S20688" s="319" t="s">
        <v>377</v>
      </c>
    </row>
    <row r="20689" spans="18:19" x14ac:dyDescent="0.2">
      <c r="R20689" s="334">
        <v>49242</v>
      </c>
      <c r="S20689" s="319" t="s">
        <v>377</v>
      </c>
    </row>
    <row r="20690" spans="18:19" x14ac:dyDescent="0.2">
      <c r="R20690" s="334">
        <v>49245</v>
      </c>
      <c r="S20690" s="319" t="s">
        <v>377</v>
      </c>
    </row>
    <row r="20691" spans="18:19" x14ac:dyDescent="0.2">
      <c r="R20691" s="334">
        <v>49246</v>
      </c>
      <c r="S20691" s="319" t="s">
        <v>377</v>
      </c>
    </row>
    <row r="20692" spans="18:19" x14ac:dyDescent="0.2">
      <c r="R20692" s="334">
        <v>49247</v>
      </c>
      <c r="S20692" s="319" t="s">
        <v>377</v>
      </c>
    </row>
    <row r="20693" spans="18:19" x14ac:dyDescent="0.2">
      <c r="R20693" s="334">
        <v>49248</v>
      </c>
      <c r="S20693" s="319" t="s">
        <v>377</v>
      </c>
    </row>
    <row r="20694" spans="18:19" x14ac:dyDescent="0.2">
      <c r="R20694" s="334">
        <v>49249</v>
      </c>
      <c r="S20694" s="319" t="s">
        <v>377</v>
      </c>
    </row>
    <row r="20695" spans="18:19" x14ac:dyDescent="0.2">
      <c r="R20695" s="334">
        <v>49250</v>
      </c>
      <c r="S20695" s="319" t="s">
        <v>377</v>
      </c>
    </row>
    <row r="20696" spans="18:19" x14ac:dyDescent="0.2">
      <c r="R20696" s="334">
        <v>49251</v>
      </c>
      <c r="S20696" s="319" t="s">
        <v>377</v>
      </c>
    </row>
    <row r="20697" spans="18:19" x14ac:dyDescent="0.2">
      <c r="R20697" s="334">
        <v>49252</v>
      </c>
      <c r="S20697" s="319" t="s">
        <v>377</v>
      </c>
    </row>
    <row r="20698" spans="18:19" x14ac:dyDescent="0.2">
      <c r="R20698" s="334">
        <v>49253</v>
      </c>
      <c r="S20698" s="319" t="s">
        <v>377</v>
      </c>
    </row>
    <row r="20699" spans="18:19" x14ac:dyDescent="0.2">
      <c r="R20699" s="334">
        <v>49254</v>
      </c>
      <c r="S20699" s="319" t="s">
        <v>377</v>
      </c>
    </row>
    <row r="20700" spans="18:19" x14ac:dyDescent="0.2">
      <c r="R20700" s="334">
        <v>49255</v>
      </c>
      <c r="S20700" s="319" t="s">
        <v>377</v>
      </c>
    </row>
    <row r="20701" spans="18:19" x14ac:dyDescent="0.2">
      <c r="R20701" s="334">
        <v>49256</v>
      </c>
      <c r="S20701" s="319" t="s">
        <v>377</v>
      </c>
    </row>
    <row r="20702" spans="18:19" x14ac:dyDescent="0.2">
      <c r="R20702" s="334">
        <v>49257</v>
      </c>
      <c r="S20702" s="319" t="s">
        <v>377</v>
      </c>
    </row>
    <row r="20703" spans="18:19" x14ac:dyDescent="0.2">
      <c r="R20703" s="334">
        <v>49258</v>
      </c>
      <c r="S20703" s="319" t="s">
        <v>377</v>
      </c>
    </row>
    <row r="20704" spans="18:19" x14ac:dyDescent="0.2">
      <c r="R20704" s="334">
        <v>49259</v>
      </c>
      <c r="S20704" s="319" t="s">
        <v>377</v>
      </c>
    </row>
    <row r="20705" spans="18:19" x14ac:dyDescent="0.2">
      <c r="R20705" s="334">
        <v>49261</v>
      </c>
      <c r="S20705" s="319" t="s">
        <v>377</v>
      </c>
    </row>
    <row r="20706" spans="18:19" x14ac:dyDescent="0.2">
      <c r="R20706" s="334">
        <v>49262</v>
      </c>
      <c r="S20706" s="319" t="s">
        <v>377</v>
      </c>
    </row>
    <row r="20707" spans="18:19" x14ac:dyDescent="0.2">
      <c r="R20707" s="334">
        <v>49263</v>
      </c>
      <c r="S20707" s="319" t="s">
        <v>377</v>
      </c>
    </row>
    <row r="20708" spans="18:19" x14ac:dyDescent="0.2">
      <c r="R20708" s="334">
        <v>49264</v>
      </c>
      <c r="S20708" s="319" t="s">
        <v>377</v>
      </c>
    </row>
    <row r="20709" spans="18:19" x14ac:dyDescent="0.2">
      <c r="R20709" s="334">
        <v>49265</v>
      </c>
      <c r="S20709" s="319" t="s">
        <v>377</v>
      </c>
    </row>
    <row r="20710" spans="18:19" x14ac:dyDescent="0.2">
      <c r="R20710" s="334">
        <v>49266</v>
      </c>
      <c r="S20710" s="319" t="s">
        <v>377</v>
      </c>
    </row>
    <row r="20711" spans="18:19" x14ac:dyDescent="0.2">
      <c r="R20711" s="334">
        <v>49267</v>
      </c>
      <c r="S20711" s="319" t="s">
        <v>377</v>
      </c>
    </row>
    <row r="20712" spans="18:19" x14ac:dyDescent="0.2">
      <c r="R20712" s="334">
        <v>49268</v>
      </c>
      <c r="S20712" s="319" t="s">
        <v>377</v>
      </c>
    </row>
    <row r="20713" spans="18:19" x14ac:dyDescent="0.2">
      <c r="R20713" s="334">
        <v>49269</v>
      </c>
      <c r="S20713" s="319" t="s">
        <v>377</v>
      </c>
    </row>
    <row r="20714" spans="18:19" x14ac:dyDescent="0.2">
      <c r="R20714" s="334">
        <v>49270</v>
      </c>
      <c r="S20714" s="319" t="s">
        <v>377</v>
      </c>
    </row>
    <row r="20715" spans="18:19" x14ac:dyDescent="0.2">
      <c r="R20715" s="334">
        <v>49271</v>
      </c>
      <c r="S20715" s="319" t="s">
        <v>377</v>
      </c>
    </row>
    <row r="20716" spans="18:19" x14ac:dyDescent="0.2">
      <c r="R20716" s="334">
        <v>49272</v>
      </c>
      <c r="S20716" s="319" t="s">
        <v>377</v>
      </c>
    </row>
    <row r="20717" spans="18:19" x14ac:dyDescent="0.2">
      <c r="R20717" s="334">
        <v>49274</v>
      </c>
      <c r="S20717" s="319" t="s">
        <v>377</v>
      </c>
    </row>
    <row r="20718" spans="18:19" x14ac:dyDescent="0.2">
      <c r="R20718" s="334">
        <v>49276</v>
      </c>
      <c r="S20718" s="319" t="s">
        <v>377</v>
      </c>
    </row>
    <row r="20719" spans="18:19" x14ac:dyDescent="0.2">
      <c r="R20719" s="334">
        <v>49277</v>
      </c>
      <c r="S20719" s="319" t="s">
        <v>377</v>
      </c>
    </row>
    <row r="20720" spans="18:19" x14ac:dyDescent="0.2">
      <c r="R20720" s="334">
        <v>49279</v>
      </c>
      <c r="S20720" s="319" t="s">
        <v>377</v>
      </c>
    </row>
    <row r="20721" spans="18:19" x14ac:dyDescent="0.2">
      <c r="R20721" s="334">
        <v>49281</v>
      </c>
      <c r="S20721" s="319" t="s">
        <v>377</v>
      </c>
    </row>
    <row r="20722" spans="18:19" x14ac:dyDescent="0.2">
      <c r="R20722" s="334">
        <v>49282</v>
      </c>
      <c r="S20722" s="319" t="s">
        <v>377</v>
      </c>
    </row>
    <row r="20723" spans="18:19" x14ac:dyDescent="0.2">
      <c r="R20723" s="334">
        <v>49283</v>
      </c>
      <c r="S20723" s="319" t="s">
        <v>377</v>
      </c>
    </row>
    <row r="20724" spans="18:19" x14ac:dyDescent="0.2">
      <c r="R20724" s="334">
        <v>49284</v>
      </c>
      <c r="S20724" s="319" t="s">
        <v>377</v>
      </c>
    </row>
    <row r="20725" spans="18:19" x14ac:dyDescent="0.2">
      <c r="R20725" s="334">
        <v>49285</v>
      </c>
      <c r="S20725" s="319" t="s">
        <v>377</v>
      </c>
    </row>
    <row r="20726" spans="18:19" x14ac:dyDescent="0.2">
      <c r="R20726" s="334">
        <v>49286</v>
      </c>
      <c r="S20726" s="319" t="s">
        <v>377</v>
      </c>
    </row>
    <row r="20727" spans="18:19" x14ac:dyDescent="0.2">
      <c r="R20727" s="334">
        <v>49287</v>
      </c>
      <c r="S20727" s="319" t="s">
        <v>377</v>
      </c>
    </row>
    <row r="20728" spans="18:19" x14ac:dyDescent="0.2">
      <c r="R20728" s="334">
        <v>49288</v>
      </c>
      <c r="S20728" s="319" t="s">
        <v>377</v>
      </c>
    </row>
    <row r="20729" spans="18:19" x14ac:dyDescent="0.2">
      <c r="R20729" s="334">
        <v>49289</v>
      </c>
      <c r="S20729" s="319" t="s">
        <v>377</v>
      </c>
    </row>
    <row r="20730" spans="18:19" x14ac:dyDescent="0.2">
      <c r="R20730" s="334">
        <v>49301</v>
      </c>
      <c r="S20730" s="319" t="s">
        <v>377</v>
      </c>
    </row>
    <row r="20731" spans="18:19" x14ac:dyDescent="0.2">
      <c r="R20731" s="334">
        <v>49302</v>
      </c>
      <c r="S20731" s="319" t="s">
        <v>377</v>
      </c>
    </row>
    <row r="20732" spans="18:19" x14ac:dyDescent="0.2">
      <c r="R20732" s="334">
        <v>49303</v>
      </c>
      <c r="S20732" s="319" t="s">
        <v>377</v>
      </c>
    </row>
    <row r="20733" spans="18:19" x14ac:dyDescent="0.2">
      <c r="R20733" s="334">
        <v>49304</v>
      </c>
      <c r="S20733" s="319" t="s">
        <v>377</v>
      </c>
    </row>
    <row r="20734" spans="18:19" x14ac:dyDescent="0.2">
      <c r="R20734" s="334">
        <v>49305</v>
      </c>
      <c r="S20734" s="319" t="s">
        <v>377</v>
      </c>
    </row>
    <row r="20735" spans="18:19" x14ac:dyDescent="0.2">
      <c r="R20735" s="334">
        <v>49306</v>
      </c>
      <c r="S20735" s="319" t="s">
        <v>377</v>
      </c>
    </row>
    <row r="20736" spans="18:19" x14ac:dyDescent="0.2">
      <c r="R20736" s="334">
        <v>49307</v>
      </c>
      <c r="S20736" s="319" t="s">
        <v>377</v>
      </c>
    </row>
    <row r="20737" spans="18:19" x14ac:dyDescent="0.2">
      <c r="R20737" s="334">
        <v>49309</v>
      </c>
      <c r="S20737" s="319" t="s">
        <v>377</v>
      </c>
    </row>
    <row r="20738" spans="18:19" x14ac:dyDescent="0.2">
      <c r="R20738" s="334">
        <v>49310</v>
      </c>
      <c r="S20738" s="319" t="s">
        <v>377</v>
      </c>
    </row>
    <row r="20739" spans="18:19" x14ac:dyDescent="0.2">
      <c r="R20739" s="334">
        <v>49311</v>
      </c>
      <c r="S20739" s="319" t="s">
        <v>377</v>
      </c>
    </row>
    <row r="20740" spans="18:19" x14ac:dyDescent="0.2">
      <c r="R20740" s="334">
        <v>49312</v>
      </c>
      <c r="S20740" s="319" t="s">
        <v>377</v>
      </c>
    </row>
    <row r="20741" spans="18:19" x14ac:dyDescent="0.2">
      <c r="R20741" s="334">
        <v>49314</v>
      </c>
      <c r="S20741" s="319" t="s">
        <v>377</v>
      </c>
    </row>
    <row r="20742" spans="18:19" x14ac:dyDescent="0.2">
      <c r="R20742" s="334">
        <v>49315</v>
      </c>
      <c r="S20742" s="319" t="s">
        <v>377</v>
      </c>
    </row>
    <row r="20743" spans="18:19" x14ac:dyDescent="0.2">
      <c r="R20743" s="334">
        <v>49316</v>
      </c>
      <c r="S20743" s="319" t="s">
        <v>377</v>
      </c>
    </row>
    <row r="20744" spans="18:19" x14ac:dyDescent="0.2">
      <c r="R20744" s="334">
        <v>49317</v>
      </c>
      <c r="S20744" s="319" t="s">
        <v>377</v>
      </c>
    </row>
    <row r="20745" spans="18:19" x14ac:dyDescent="0.2">
      <c r="R20745" s="334">
        <v>49318</v>
      </c>
      <c r="S20745" s="319" t="s">
        <v>377</v>
      </c>
    </row>
    <row r="20746" spans="18:19" x14ac:dyDescent="0.2">
      <c r="R20746" s="334">
        <v>49319</v>
      </c>
      <c r="S20746" s="319" t="s">
        <v>377</v>
      </c>
    </row>
    <row r="20747" spans="18:19" x14ac:dyDescent="0.2">
      <c r="R20747" s="334">
        <v>49320</v>
      </c>
      <c r="S20747" s="319" t="s">
        <v>377</v>
      </c>
    </row>
    <row r="20748" spans="18:19" x14ac:dyDescent="0.2">
      <c r="R20748" s="334">
        <v>49321</v>
      </c>
      <c r="S20748" s="319" t="s">
        <v>377</v>
      </c>
    </row>
    <row r="20749" spans="18:19" x14ac:dyDescent="0.2">
      <c r="R20749" s="334">
        <v>49322</v>
      </c>
      <c r="S20749" s="319" t="s">
        <v>377</v>
      </c>
    </row>
    <row r="20750" spans="18:19" x14ac:dyDescent="0.2">
      <c r="R20750" s="334">
        <v>49323</v>
      </c>
      <c r="S20750" s="319" t="s">
        <v>377</v>
      </c>
    </row>
    <row r="20751" spans="18:19" x14ac:dyDescent="0.2">
      <c r="R20751" s="334">
        <v>49325</v>
      </c>
      <c r="S20751" s="319" t="s">
        <v>377</v>
      </c>
    </row>
    <row r="20752" spans="18:19" x14ac:dyDescent="0.2">
      <c r="R20752" s="334">
        <v>49326</v>
      </c>
      <c r="S20752" s="319" t="s">
        <v>377</v>
      </c>
    </row>
    <row r="20753" spans="18:19" x14ac:dyDescent="0.2">
      <c r="R20753" s="334">
        <v>49327</v>
      </c>
      <c r="S20753" s="319" t="s">
        <v>377</v>
      </c>
    </row>
    <row r="20754" spans="18:19" x14ac:dyDescent="0.2">
      <c r="R20754" s="334">
        <v>49328</v>
      </c>
      <c r="S20754" s="319" t="s">
        <v>377</v>
      </c>
    </row>
    <row r="20755" spans="18:19" x14ac:dyDescent="0.2">
      <c r="R20755" s="334">
        <v>49329</v>
      </c>
      <c r="S20755" s="319" t="s">
        <v>377</v>
      </c>
    </row>
    <row r="20756" spans="18:19" x14ac:dyDescent="0.2">
      <c r="R20756" s="334">
        <v>49330</v>
      </c>
      <c r="S20756" s="319" t="s">
        <v>377</v>
      </c>
    </row>
    <row r="20757" spans="18:19" x14ac:dyDescent="0.2">
      <c r="R20757" s="334">
        <v>49331</v>
      </c>
      <c r="S20757" s="319" t="s">
        <v>377</v>
      </c>
    </row>
    <row r="20758" spans="18:19" x14ac:dyDescent="0.2">
      <c r="R20758" s="334">
        <v>49332</v>
      </c>
      <c r="S20758" s="319" t="s">
        <v>377</v>
      </c>
    </row>
    <row r="20759" spans="18:19" x14ac:dyDescent="0.2">
      <c r="R20759" s="334">
        <v>49333</v>
      </c>
      <c r="S20759" s="319" t="s">
        <v>377</v>
      </c>
    </row>
    <row r="20760" spans="18:19" x14ac:dyDescent="0.2">
      <c r="R20760" s="334">
        <v>49335</v>
      </c>
      <c r="S20760" s="319" t="s">
        <v>377</v>
      </c>
    </row>
    <row r="20761" spans="18:19" x14ac:dyDescent="0.2">
      <c r="R20761" s="334">
        <v>49336</v>
      </c>
      <c r="S20761" s="319" t="s">
        <v>377</v>
      </c>
    </row>
    <row r="20762" spans="18:19" x14ac:dyDescent="0.2">
      <c r="R20762" s="334">
        <v>49337</v>
      </c>
      <c r="S20762" s="319" t="s">
        <v>377</v>
      </c>
    </row>
    <row r="20763" spans="18:19" x14ac:dyDescent="0.2">
      <c r="R20763" s="334">
        <v>49338</v>
      </c>
      <c r="S20763" s="319" t="s">
        <v>377</v>
      </c>
    </row>
    <row r="20764" spans="18:19" x14ac:dyDescent="0.2">
      <c r="R20764" s="334">
        <v>49339</v>
      </c>
      <c r="S20764" s="319" t="s">
        <v>377</v>
      </c>
    </row>
    <row r="20765" spans="18:19" x14ac:dyDescent="0.2">
      <c r="R20765" s="334">
        <v>49340</v>
      </c>
      <c r="S20765" s="319" t="s">
        <v>377</v>
      </c>
    </row>
    <row r="20766" spans="18:19" x14ac:dyDescent="0.2">
      <c r="R20766" s="334">
        <v>49341</v>
      </c>
      <c r="S20766" s="319" t="s">
        <v>377</v>
      </c>
    </row>
    <row r="20767" spans="18:19" x14ac:dyDescent="0.2">
      <c r="R20767" s="334">
        <v>49342</v>
      </c>
      <c r="S20767" s="319" t="s">
        <v>377</v>
      </c>
    </row>
    <row r="20768" spans="18:19" x14ac:dyDescent="0.2">
      <c r="R20768" s="334">
        <v>49343</v>
      </c>
      <c r="S20768" s="319" t="s">
        <v>377</v>
      </c>
    </row>
    <row r="20769" spans="18:19" x14ac:dyDescent="0.2">
      <c r="R20769" s="334">
        <v>49344</v>
      </c>
      <c r="S20769" s="319" t="s">
        <v>377</v>
      </c>
    </row>
    <row r="20770" spans="18:19" x14ac:dyDescent="0.2">
      <c r="R20770" s="334">
        <v>49345</v>
      </c>
      <c r="S20770" s="319" t="s">
        <v>377</v>
      </c>
    </row>
    <row r="20771" spans="18:19" x14ac:dyDescent="0.2">
      <c r="R20771" s="334">
        <v>49346</v>
      </c>
      <c r="S20771" s="319" t="s">
        <v>377</v>
      </c>
    </row>
    <row r="20772" spans="18:19" x14ac:dyDescent="0.2">
      <c r="R20772" s="334">
        <v>49347</v>
      </c>
      <c r="S20772" s="319" t="s">
        <v>377</v>
      </c>
    </row>
    <row r="20773" spans="18:19" x14ac:dyDescent="0.2">
      <c r="R20773" s="334">
        <v>49348</v>
      </c>
      <c r="S20773" s="319" t="s">
        <v>377</v>
      </c>
    </row>
    <row r="20774" spans="18:19" x14ac:dyDescent="0.2">
      <c r="R20774" s="334">
        <v>49349</v>
      </c>
      <c r="S20774" s="319" t="s">
        <v>377</v>
      </c>
    </row>
    <row r="20775" spans="18:19" x14ac:dyDescent="0.2">
      <c r="R20775" s="334">
        <v>49351</v>
      </c>
      <c r="S20775" s="319" t="s">
        <v>377</v>
      </c>
    </row>
    <row r="20776" spans="18:19" x14ac:dyDescent="0.2">
      <c r="R20776" s="334">
        <v>49355</v>
      </c>
      <c r="S20776" s="319" t="s">
        <v>377</v>
      </c>
    </row>
    <row r="20777" spans="18:19" x14ac:dyDescent="0.2">
      <c r="R20777" s="334">
        <v>49356</v>
      </c>
      <c r="S20777" s="319" t="s">
        <v>377</v>
      </c>
    </row>
    <row r="20778" spans="18:19" x14ac:dyDescent="0.2">
      <c r="R20778" s="334">
        <v>49357</v>
      </c>
      <c r="S20778" s="319" t="s">
        <v>377</v>
      </c>
    </row>
    <row r="20779" spans="18:19" x14ac:dyDescent="0.2">
      <c r="R20779" s="334">
        <v>49401</v>
      </c>
      <c r="S20779" s="319" t="s">
        <v>377</v>
      </c>
    </row>
    <row r="20780" spans="18:19" x14ac:dyDescent="0.2">
      <c r="R20780" s="334">
        <v>49402</v>
      </c>
      <c r="S20780" s="319" t="s">
        <v>377</v>
      </c>
    </row>
    <row r="20781" spans="18:19" x14ac:dyDescent="0.2">
      <c r="R20781" s="334">
        <v>49403</v>
      </c>
      <c r="S20781" s="319" t="s">
        <v>377</v>
      </c>
    </row>
    <row r="20782" spans="18:19" x14ac:dyDescent="0.2">
      <c r="R20782" s="334">
        <v>49404</v>
      </c>
      <c r="S20782" s="319" t="s">
        <v>377</v>
      </c>
    </row>
    <row r="20783" spans="18:19" x14ac:dyDescent="0.2">
      <c r="R20783" s="334">
        <v>49405</v>
      </c>
      <c r="S20783" s="319" t="s">
        <v>377</v>
      </c>
    </row>
    <row r="20784" spans="18:19" x14ac:dyDescent="0.2">
      <c r="R20784" s="334">
        <v>49406</v>
      </c>
      <c r="S20784" s="319" t="s">
        <v>377</v>
      </c>
    </row>
    <row r="20785" spans="18:19" x14ac:dyDescent="0.2">
      <c r="R20785" s="334">
        <v>49408</v>
      </c>
      <c r="S20785" s="319" t="s">
        <v>377</v>
      </c>
    </row>
    <row r="20786" spans="18:19" x14ac:dyDescent="0.2">
      <c r="R20786" s="334">
        <v>49409</v>
      </c>
      <c r="S20786" s="319" t="s">
        <v>377</v>
      </c>
    </row>
    <row r="20787" spans="18:19" x14ac:dyDescent="0.2">
      <c r="R20787" s="334">
        <v>49410</v>
      </c>
      <c r="S20787" s="319" t="s">
        <v>377</v>
      </c>
    </row>
    <row r="20788" spans="18:19" x14ac:dyDescent="0.2">
      <c r="R20788" s="334">
        <v>49411</v>
      </c>
      <c r="S20788" s="319" t="s">
        <v>377</v>
      </c>
    </row>
    <row r="20789" spans="18:19" x14ac:dyDescent="0.2">
      <c r="R20789" s="334">
        <v>49412</v>
      </c>
      <c r="S20789" s="319" t="s">
        <v>377</v>
      </c>
    </row>
    <row r="20790" spans="18:19" x14ac:dyDescent="0.2">
      <c r="R20790" s="334">
        <v>49413</v>
      </c>
      <c r="S20790" s="319" t="s">
        <v>377</v>
      </c>
    </row>
    <row r="20791" spans="18:19" x14ac:dyDescent="0.2">
      <c r="R20791" s="334">
        <v>49415</v>
      </c>
      <c r="S20791" s="319" t="s">
        <v>377</v>
      </c>
    </row>
    <row r="20792" spans="18:19" x14ac:dyDescent="0.2">
      <c r="R20792" s="334">
        <v>49416</v>
      </c>
      <c r="S20792" s="319" t="s">
        <v>377</v>
      </c>
    </row>
    <row r="20793" spans="18:19" x14ac:dyDescent="0.2">
      <c r="R20793" s="334">
        <v>49417</v>
      </c>
      <c r="S20793" s="319" t="s">
        <v>377</v>
      </c>
    </row>
    <row r="20794" spans="18:19" x14ac:dyDescent="0.2">
      <c r="R20794" s="334">
        <v>49418</v>
      </c>
      <c r="S20794" s="319" t="s">
        <v>377</v>
      </c>
    </row>
    <row r="20795" spans="18:19" x14ac:dyDescent="0.2">
      <c r="R20795" s="334">
        <v>49419</v>
      </c>
      <c r="S20795" s="319" t="s">
        <v>377</v>
      </c>
    </row>
    <row r="20796" spans="18:19" x14ac:dyDescent="0.2">
      <c r="R20796" s="334">
        <v>49420</v>
      </c>
      <c r="S20796" s="319" t="s">
        <v>377</v>
      </c>
    </row>
    <row r="20797" spans="18:19" x14ac:dyDescent="0.2">
      <c r="R20797" s="334">
        <v>49421</v>
      </c>
      <c r="S20797" s="319" t="s">
        <v>377</v>
      </c>
    </row>
    <row r="20798" spans="18:19" x14ac:dyDescent="0.2">
      <c r="R20798" s="334">
        <v>49422</v>
      </c>
      <c r="S20798" s="319" t="s">
        <v>377</v>
      </c>
    </row>
    <row r="20799" spans="18:19" x14ac:dyDescent="0.2">
      <c r="R20799" s="334">
        <v>49423</v>
      </c>
      <c r="S20799" s="319" t="s">
        <v>377</v>
      </c>
    </row>
    <row r="20800" spans="18:19" x14ac:dyDescent="0.2">
      <c r="R20800" s="334">
        <v>49424</v>
      </c>
      <c r="S20800" s="319" t="s">
        <v>377</v>
      </c>
    </row>
    <row r="20801" spans="18:19" x14ac:dyDescent="0.2">
      <c r="R20801" s="334">
        <v>49425</v>
      </c>
      <c r="S20801" s="319" t="s">
        <v>377</v>
      </c>
    </row>
    <row r="20802" spans="18:19" x14ac:dyDescent="0.2">
      <c r="R20802" s="334">
        <v>49426</v>
      </c>
      <c r="S20802" s="319" t="s">
        <v>377</v>
      </c>
    </row>
    <row r="20803" spans="18:19" x14ac:dyDescent="0.2">
      <c r="R20803" s="334">
        <v>49427</v>
      </c>
      <c r="S20803" s="319" t="s">
        <v>377</v>
      </c>
    </row>
    <row r="20804" spans="18:19" x14ac:dyDescent="0.2">
      <c r="R20804" s="334">
        <v>49428</v>
      </c>
      <c r="S20804" s="319" t="s">
        <v>377</v>
      </c>
    </row>
    <row r="20805" spans="18:19" x14ac:dyDescent="0.2">
      <c r="R20805" s="334">
        <v>49429</v>
      </c>
      <c r="S20805" s="319" t="s">
        <v>377</v>
      </c>
    </row>
    <row r="20806" spans="18:19" x14ac:dyDescent="0.2">
      <c r="R20806" s="334">
        <v>49430</v>
      </c>
      <c r="S20806" s="319" t="s">
        <v>377</v>
      </c>
    </row>
    <row r="20807" spans="18:19" x14ac:dyDescent="0.2">
      <c r="R20807" s="334">
        <v>49431</v>
      </c>
      <c r="S20807" s="319" t="s">
        <v>377</v>
      </c>
    </row>
    <row r="20808" spans="18:19" x14ac:dyDescent="0.2">
      <c r="R20808" s="334">
        <v>49434</v>
      </c>
      <c r="S20808" s="319" t="s">
        <v>377</v>
      </c>
    </row>
    <row r="20809" spans="18:19" x14ac:dyDescent="0.2">
      <c r="R20809" s="334">
        <v>49435</v>
      </c>
      <c r="S20809" s="319" t="s">
        <v>377</v>
      </c>
    </row>
    <row r="20810" spans="18:19" x14ac:dyDescent="0.2">
      <c r="R20810" s="334">
        <v>49436</v>
      </c>
      <c r="S20810" s="319" t="s">
        <v>377</v>
      </c>
    </row>
    <row r="20811" spans="18:19" x14ac:dyDescent="0.2">
      <c r="R20811" s="334">
        <v>49437</v>
      </c>
      <c r="S20811" s="319" t="s">
        <v>377</v>
      </c>
    </row>
    <row r="20812" spans="18:19" x14ac:dyDescent="0.2">
      <c r="R20812" s="334">
        <v>49440</v>
      </c>
      <c r="S20812" s="319" t="s">
        <v>377</v>
      </c>
    </row>
    <row r="20813" spans="18:19" x14ac:dyDescent="0.2">
      <c r="R20813" s="334">
        <v>49441</v>
      </c>
      <c r="S20813" s="319" t="s">
        <v>377</v>
      </c>
    </row>
    <row r="20814" spans="18:19" x14ac:dyDescent="0.2">
      <c r="R20814" s="334">
        <v>49442</v>
      </c>
      <c r="S20814" s="319" t="s">
        <v>377</v>
      </c>
    </row>
    <row r="20815" spans="18:19" x14ac:dyDescent="0.2">
      <c r="R20815" s="334">
        <v>49443</v>
      </c>
      <c r="S20815" s="319" t="s">
        <v>377</v>
      </c>
    </row>
    <row r="20816" spans="18:19" x14ac:dyDescent="0.2">
      <c r="R20816" s="334">
        <v>49444</v>
      </c>
      <c r="S20816" s="319" t="s">
        <v>377</v>
      </c>
    </row>
    <row r="20817" spans="18:19" x14ac:dyDescent="0.2">
      <c r="R20817" s="334">
        <v>49445</v>
      </c>
      <c r="S20817" s="319" t="s">
        <v>377</v>
      </c>
    </row>
    <row r="20818" spans="18:19" x14ac:dyDescent="0.2">
      <c r="R20818" s="334">
        <v>49446</v>
      </c>
      <c r="S20818" s="319" t="s">
        <v>377</v>
      </c>
    </row>
    <row r="20819" spans="18:19" x14ac:dyDescent="0.2">
      <c r="R20819" s="334">
        <v>49448</v>
      </c>
      <c r="S20819" s="319" t="s">
        <v>377</v>
      </c>
    </row>
    <row r="20820" spans="18:19" x14ac:dyDescent="0.2">
      <c r="R20820" s="334">
        <v>49449</v>
      </c>
      <c r="S20820" s="319" t="s">
        <v>377</v>
      </c>
    </row>
    <row r="20821" spans="18:19" x14ac:dyDescent="0.2">
      <c r="R20821" s="334">
        <v>49450</v>
      </c>
      <c r="S20821" s="319" t="s">
        <v>377</v>
      </c>
    </row>
    <row r="20822" spans="18:19" x14ac:dyDescent="0.2">
      <c r="R20822" s="334">
        <v>49451</v>
      </c>
      <c r="S20822" s="319" t="s">
        <v>377</v>
      </c>
    </row>
    <row r="20823" spans="18:19" x14ac:dyDescent="0.2">
      <c r="R20823" s="334">
        <v>49452</v>
      </c>
      <c r="S20823" s="319" t="s">
        <v>377</v>
      </c>
    </row>
    <row r="20824" spans="18:19" x14ac:dyDescent="0.2">
      <c r="R20824" s="334">
        <v>49453</v>
      </c>
      <c r="S20824" s="319" t="s">
        <v>377</v>
      </c>
    </row>
    <row r="20825" spans="18:19" x14ac:dyDescent="0.2">
      <c r="R20825" s="334">
        <v>49454</v>
      </c>
      <c r="S20825" s="319" t="s">
        <v>377</v>
      </c>
    </row>
    <row r="20826" spans="18:19" x14ac:dyDescent="0.2">
      <c r="R20826" s="334">
        <v>49455</v>
      </c>
      <c r="S20826" s="319" t="s">
        <v>377</v>
      </c>
    </row>
    <row r="20827" spans="18:19" x14ac:dyDescent="0.2">
      <c r="R20827" s="334">
        <v>49456</v>
      </c>
      <c r="S20827" s="319" t="s">
        <v>377</v>
      </c>
    </row>
    <row r="20828" spans="18:19" x14ac:dyDescent="0.2">
      <c r="R20828" s="334">
        <v>49457</v>
      </c>
      <c r="S20828" s="319" t="s">
        <v>377</v>
      </c>
    </row>
    <row r="20829" spans="18:19" x14ac:dyDescent="0.2">
      <c r="R20829" s="334">
        <v>49458</v>
      </c>
      <c r="S20829" s="319" t="s">
        <v>377</v>
      </c>
    </row>
    <row r="20830" spans="18:19" x14ac:dyDescent="0.2">
      <c r="R20830" s="334">
        <v>49459</v>
      </c>
      <c r="S20830" s="319" t="s">
        <v>377</v>
      </c>
    </row>
    <row r="20831" spans="18:19" x14ac:dyDescent="0.2">
      <c r="R20831" s="334">
        <v>49460</v>
      </c>
      <c r="S20831" s="319" t="s">
        <v>377</v>
      </c>
    </row>
    <row r="20832" spans="18:19" x14ac:dyDescent="0.2">
      <c r="R20832" s="334">
        <v>49461</v>
      </c>
      <c r="S20832" s="319" t="s">
        <v>377</v>
      </c>
    </row>
    <row r="20833" spans="18:19" x14ac:dyDescent="0.2">
      <c r="R20833" s="334">
        <v>49463</v>
      </c>
      <c r="S20833" s="319" t="s">
        <v>377</v>
      </c>
    </row>
    <row r="20834" spans="18:19" x14ac:dyDescent="0.2">
      <c r="R20834" s="334">
        <v>49464</v>
      </c>
      <c r="S20834" s="319" t="s">
        <v>377</v>
      </c>
    </row>
    <row r="20835" spans="18:19" x14ac:dyDescent="0.2">
      <c r="R20835" s="334">
        <v>49468</v>
      </c>
      <c r="S20835" s="319" t="s">
        <v>377</v>
      </c>
    </row>
    <row r="20836" spans="18:19" x14ac:dyDescent="0.2">
      <c r="R20836" s="334">
        <v>49501</v>
      </c>
      <c r="S20836" s="319" t="s">
        <v>377</v>
      </c>
    </row>
    <row r="20837" spans="18:19" x14ac:dyDescent="0.2">
      <c r="R20837" s="334">
        <v>49502</v>
      </c>
      <c r="S20837" s="319" t="s">
        <v>377</v>
      </c>
    </row>
    <row r="20838" spans="18:19" x14ac:dyDescent="0.2">
      <c r="R20838" s="334">
        <v>49503</v>
      </c>
      <c r="S20838" s="319" t="s">
        <v>377</v>
      </c>
    </row>
    <row r="20839" spans="18:19" x14ac:dyDescent="0.2">
      <c r="R20839" s="334">
        <v>49504</v>
      </c>
      <c r="S20839" s="319" t="s">
        <v>377</v>
      </c>
    </row>
    <row r="20840" spans="18:19" x14ac:dyDescent="0.2">
      <c r="R20840" s="334">
        <v>49505</v>
      </c>
      <c r="S20840" s="319" t="s">
        <v>377</v>
      </c>
    </row>
    <row r="20841" spans="18:19" x14ac:dyDescent="0.2">
      <c r="R20841" s="334">
        <v>49506</v>
      </c>
      <c r="S20841" s="319" t="s">
        <v>377</v>
      </c>
    </row>
    <row r="20842" spans="18:19" x14ac:dyDescent="0.2">
      <c r="R20842" s="334">
        <v>49507</v>
      </c>
      <c r="S20842" s="319" t="s">
        <v>377</v>
      </c>
    </row>
    <row r="20843" spans="18:19" x14ac:dyDescent="0.2">
      <c r="R20843" s="334">
        <v>49508</v>
      </c>
      <c r="S20843" s="319" t="s">
        <v>377</v>
      </c>
    </row>
    <row r="20844" spans="18:19" x14ac:dyDescent="0.2">
      <c r="R20844" s="334">
        <v>49509</v>
      </c>
      <c r="S20844" s="319" t="s">
        <v>377</v>
      </c>
    </row>
    <row r="20845" spans="18:19" x14ac:dyDescent="0.2">
      <c r="R20845" s="334">
        <v>49510</v>
      </c>
      <c r="S20845" s="319" t="s">
        <v>377</v>
      </c>
    </row>
    <row r="20846" spans="18:19" x14ac:dyDescent="0.2">
      <c r="R20846" s="334">
        <v>49512</v>
      </c>
      <c r="S20846" s="319" t="s">
        <v>377</v>
      </c>
    </row>
    <row r="20847" spans="18:19" x14ac:dyDescent="0.2">
      <c r="R20847" s="334">
        <v>49514</v>
      </c>
      <c r="S20847" s="319" t="s">
        <v>377</v>
      </c>
    </row>
    <row r="20848" spans="18:19" x14ac:dyDescent="0.2">
      <c r="R20848" s="334">
        <v>49515</v>
      </c>
      <c r="S20848" s="319" t="s">
        <v>377</v>
      </c>
    </row>
    <row r="20849" spans="18:19" x14ac:dyDescent="0.2">
      <c r="R20849" s="334">
        <v>49516</v>
      </c>
      <c r="S20849" s="319" t="s">
        <v>377</v>
      </c>
    </row>
    <row r="20850" spans="18:19" x14ac:dyDescent="0.2">
      <c r="R20850" s="334">
        <v>49518</v>
      </c>
      <c r="S20850" s="319" t="s">
        <v>377</v>
      </c>
    </row>
    <row r="20851" spans="18:19" x14ac:dyDescent="0.2">
      <c r="R20851" s="334">
        <v>49519</v>
      </c>
      <c r="S20851" s="319" t="s">
        <v>377</v>
      </c>
    </row>
    <row r="20852" spans="18:19" x14ac:dyDescent="0.2">
      <c r="R20852" s="334">
        <v>49523</v>
      </c>
      <c r="S20852" s="319" t="s">
        <v>377</v>
      </c>
    </row>
    <row r="20853" spans="18:19" x14ac:dyDescent="0.2">
      <c r="R20853" s="334">
        <v>49525</v>
      </c>
      <c r="S20853" s="319" t="s">
        <v>377</v>
      </c>
    </row>
    <row r="20854" spans="18:19" x14ac:dyDescent="0.2">
      <c r="R20854" s="334">
        <v>49528</v>
      </c>
      <c r="S20854" s="319" t="s">
        <v>377</v>
      </c>
    </row>
    <row r="20855" spans="18:19" x14ac:dyDescent="0.2">
      <c r="R20855" s="334">
        <v>49530</v>
      </c>
      <c r="S20855" s="319" t="s">
        <v>377</v>
      </c>
    </row>
    <row r="20856" spans="18:19" x14ac:dyDescent="0.2">
      <c r="R20856" s="334">
        <v>49534</v>
      </c>
      <c r="S20856" s="319" t="s">
        <v>377</v>
      </c>
    </row>
    <row r="20857" spans="18:19" x14ac:dyDescent="0.2">
      <c r="R20857" s="334">
        <v>49544</v>
      </c>
      <c r="S20857" s="319" t="s">
        <v>377</v>
      </c>
    </row>
    <row r="20858" spans="18:19" x14ac:dyDescent="0.2">
      <c r="R20858" s="334">
        <v>49546</v>
      </c>
      <c r="S20858" s="319" t="s">
        <v>377</v>
      </c>
    </row>
    <row r="20859" spans="18:19" x14ac:dyDescent="0.2">
      <c r="R20859" s="334">
        <v>49548</v>
      </c>
      <c r="S20859" s="319" t="s">
        <v>377</v>
      </c>
    </row>
    <row r="20860" spans="18:19" x14ac:dyDescent="0.2">
      <c r="R20860" s="334">
        <v>49550</v>
      </c>
      <c r="S20860" s="319" t="s">
        <v>377</v>
      </c>
    </row>
    <row r="20861" spans="18:19" x14ac:dyDescent="0.2">
      <c r="R20861" s="334">
        <v>49555</v>
      </c>
      <c r="S20861" s="319" t="s">
        <v>377</v>
      </c>
    </row>
    <row r="20862" spans="18:19" x14ac:dyDescent="0.2">
      <c r="R20862" s="334">
        <v>49560</v>
      </c>
      <c r="S20862" s="319" t="s">
        <v>377</v>
      </c>
    </row>
    <row r="20863" spans="18:19" x14ac:dyDescent="0.2">
      <c r="R20863" s="334">
        <v>49588</v>
      </c>
      <c r="S20863" s="319" t="s">
        <v>377</v>
      </c>
    </row>
    <row r="20864" spans="18:19" x14ac:dyDescent="0.2">
      <c r="R20864" s="334">
        <v>49599</v>
      </c>
      <c r="S20864" s="319" t="s">
        <v>377</v>
      </c>
    </row>
    <row r="20865" spans="18:19" x14ac:dyDescent="0.2">
      <c r="R20865" s="334">
        <v>49601</v>
      </c>
      <c r="S20865" s="319" t="s">
        <v>377</v>
      </c>
    </row>
    <row r="20866" spans="18:19" x14ac:dyDescent="0.2">
      <c r="R20866" s="334">
        <v>49610</v>
      </c>
      <c r="S20866" s="319" t="s">
        <v>377</v>
      </c>
    </row>
    <row r="20867" spans="18:19" x14ac:dyDescent="0.2">
      <c r="R20867" s="334">
        <v>49611</v>
      </c>
      <c r="S20867" s="319" t="s">
        <v>377</v>
      </c>
    </row>
    <row r="20868" spans="18:19" x14ac:dyDescent="0.2">
      <c r="R20868" s="334">
        <v>49612</v>
      </c>
      <c r="S20868" s="319" t="s">
        <v>377</v>
      </c>
    </row>
    <row r="20869" spans="18:19" x14ac:dyDescent="0.2">
      <c r="R20869" s="334">
        <v>49613</v>
      </c>
      <c r="S20869" s="319" t="s">
        <v>377</v>
      </c>
    </row>
    <row r="20870" spans="18:19" x14ac:dyDescent="0.2">
      <c r="R20870" s="334">
        <v>49614</v>
      </c>
      <c r="S20870" s="319" t="s">
        <v>377</v>
      </c>
    </row>
    <row r="20871" spans="18:19" x14ac:dyDescent="0.2">
      <c r="R20871" s="334">
        <v>49615</v>
      </c>
      <c r="S20871" s="319" t="s">
        <v>377</v>
      </c>
    </row>
    <row r="20872" spans="18:19" x14ac:dyDescent="0.2">
      <c r="R20872" s="334">
        <v>49616</v>
      </c>
      <c r="S20872" s="319" t="s">
        <v>377</v>
      </c>
    </row>
    <row r="20873" spans="18:19" x14ac:dyDescent="0.2">
      <c r="R20873" s="334">
        <v>49617</v>
      </c>
      <c r="S20873" s="319" t="s">
        <v>377</v>
      </c>
    </row>
    <row r="20874" spans="18:19" x14ac:dyDescent="0.2">
      <c r="R20874" s="334">
        <v>49618</v>
      </c>
      <c r="S20874" s="319" t="s">
        <v>377</v>
      </c>
    </row>
    <row r="20875" spans="18:19" x14ac:dyDescent="0.2">
      <c r="R20875" s="334">
        <v>49619</v>
      </c>
      <c r="S20875" s="319" t="s">
        <v>377</v>
      </c>
    </row>
    <row r="20876" spans="18:19" x14ac:dyDescent="0.2">
      <c r="R20876" s="334">
        <v>49620</v>
      </c>
      <c r="S20876" s="319" t="s">
        <v>377</v>
      </c>
    </row>
    <row r="20877" spans="18:19" x14ac:dyDescent="0.2">
      <c r="R20877" s="334">
        <v>49621</v>
      </c>
      <c r="S20877" s="319" t="s">
        <v>377</v>
      </c>
    </row>
    <row r="20878" spans="18:19" x14ac:dyDescent="0.2">
      <c r="R20878" s="334">
        <v>49622</v>
      </c>
      <c r="S20878" s="319" t="s">
        <v>377</v>
      </c>
    </row>
    <row r="20879" spans="18:19" x14ac:dyDescent="0.2">
      <c r="R20879" s="334">
        <v>49623</v>
      </c>
      <c r="S20879" s="319" t="s">
        <v>377</v>
      </c>
    </row>
    <row r="20880" spans="18:19" x14ac:dyDescent="0.2">
      <c r="R20880" s="334">
        <v>49625</v>
      </c>
      <c r="S20880" s="319" t="s">
        <v>377</v>
      </c>
    </row>
    <row r="20881" spans="18:19" x14ac:dyDescent="0.2">
      <c r="R20881" s="334">
        <v>49626</v>
      </c>
      <c r="S20881" s="319" t="s">
        <v>377</v>
      </c>
    </row>
    <row r="20882" spans="18:19" x14ac:dyDescent="0.2">
      <c r="R20882" s="334">
        <v>49627</v>
      </c>
      <c r="S20882" s="319" t="s">
        <v>377</v>
      </c>
    </row>
    <row r="20883" spans="18:19" x14ac:dyDescent="0.2">
      <c r="R20883" s="334">
        <v>49628</v>
      </c>
      <c r="S20883" s="319" t="s">
        <v>377</v>
      </c>
    </row>
    <row r="20884" spans="18:19" x14ac:dyDescent="0.2">
      <c r="R20884" s="334">
        <v>49629</v>
      </c>
      <c r="S20884" s="319" t="s">
        <v>377</v>
      </c>
    </row>
    <row r="20885" spans="18:19" x14ac:dyDescent="0.2">
      <c r="R20885" s="334">
        <v>49630</v>
      </c>
      <c r="S20885" s="319" t="s">
        <v>377</v>
      </c>
    </row>
    <row r="20886" spans="18:19" x14ac:dyDescent="0.2">
      <c r="R20886" s="334">
        <v>49631</v>
      </c>
      <c r="S20886" s="319" t="s">
        <v>377</v>
      </c>
    </row>
    <row r="20887" spans="18:19" x14ac:dyDescent="0.2">
      <c r="R20887" s="334">
        <v>49632</v>
      </c>
      <c r="S20887" s="319" t="s">
        <v>377</v>
      </c>
    </row>
    <row r="20888" spans="18:19" x14ac:dyDescent="0.2">
      <c r="R20888" s="334">
        <v>49633</v>
      </c>
      <c r="S20888" s="319" t="s">
        <v>377</v>
      </c>
    </row>
    <row r="20889" spans="18:19" x14ac:dyDescent="0.2">
      <c r="R20889" s="334">
        <v>49634</v>
      </c>
      <c r="S20889" s="319" t="s">
        <v>377</v>
      </c>
    </row>
    <row r="20890" spans="18:19" x14ac:dyDescent="0.2">
      <c r="R20890" s="334">
        <v>49635</v>
      </c>
      <c r="S20890" s="319" t="s">
        <v>377</v>
      </c>
    </row>
    <row r="20891" spans="18:19" x14ac:dyDescent="0.2">
      <c r="R20891" s="334">
        <v>49636</v>
      </c>
      <c r="S20891" s="319" t="s">
        <v>377</v>
      </c>
    </row>
    <row r="20892" spans="18:19" x14ac:dyDescent="0.2">
      <c r="R20892" s="334">
        <v>49637</v>
      </c>
      <c r="S20892" s="319" t="s">
        <v>377</v>
      </c>
    </row>
    <row r="20893" spans="18:19" x14ac:dyDescent="0.2">
      <c r="R20893" s="334">
        <v>49638</v>
      </c>
      <c r="S20893" s="319" t="s">
        <v>377</v>
      </c>
    </row>
    <row r="20894" spans="18:19" x14ac:dyDescent="0.2">
      <c r="R20894" s="334">
        <v>49639</v>
      </c>
      <c r="S20894" s="319" t="s">
        <v>377</v>
      </c>
    </row>
    <row r="20895" spans="18:19" x14ac:dyDescent="0.2">
      <c r="R20895" s="334">
        <v>49640</v>
      </c>
      <c r="S20895" s="319" t="s">
        <v>377</v>
      </c>
    </row>
    <row r="20896" spans="18:19" x14ac:dyDescent="0.2">
      <c r="R20896" s="334">
        <v>49642</v>
      </c>
      <c r="S20896" s="319" t="s">
        <v>377</v>
      </c>
    </row>
    <row r="20897" spans="18:19" x14ac:dyDescent="0.2">
      <c r="R20897" s="334">
        <v>49643</v>
      </c>
      <c r="S20897" s="319" t="s">
        <v>377</v>
      </c>
    </row>
    <row r="20898" spans="18:19" x14ac:dyDescent="0.2">
      <c r="R20898" s="334">
        <v>49644</v>
      </c>
      <c r="S20898" s="319" t="s">
        <v>377</v>
      </c>
    </row>
    <row r="20899" spans="18:19" x14ac:dyDescent="0.2">
      <c r="R20899" s="334">
        <v>49645</v>
      </c>
      <c r="S20899" s="319" t="s">
        <v>377</v>
      </c>
    </row>
    <row r="20900" spans="18:19" x14ac:dyDescent="0.2">
      <c r="R20900" s="334">
        <v>49646</v>
      </c>
      <c r="S20900" s="319" t="s">
        <v>377</v>
      </c>
    </row>
    <row r="20901" spans="18:19" x14ac:dyDescent="0.2">
      <c r="R20901" s="334">
        <v>49648</v>
      </c>
      <c r="S20901" s="319" t="s">
        <v>377</v>
      </c>
    </row>
    <row r="20902" spans="18:19" x14ac:dyDescent="0.2">
      <c r="R20902" s="334">
        <v>49649</v>
      </c>
      <c r="S20902" s="319" t="s">
        <v>377</v>
      </c>
    </row>
    <row r="20903" spans="18:19" x14ac:dyDescent="0.2">
      <c r="R20903" s="334">
        <v>49650</v>
      </c>
      <c r="S20903" s="319" t="s">
        <v>377</v>
      </c>
    </row>
    <row r="20904" spans="18:19" x14ac:dyDescent="0.2">
      <c r="R20904" s="334">
        <v>49651</v>
      </c>
      <c r="S20904" s="319" t="s">
        <v>377</v>
      </c>
    </row>
    <row r="20905" spans="18:19" x14ac:dyDescent="0.2">
      <c r="R20905" s="334">
        <v>49653</v>
      </c>
      <c r="S20905" s="319" t="s">
        <v>377</v>
      </c>
    </row>
    <row r="20906" spans="18:19" x14ac:dyDescent="0.2">
      <c r="R20906" s="334">
        <v>49654</v>
      </c>
      <c r="S20906" s="319" t="s">
        <v>377</v>
      </c>
    </row>
    <row r="20907" spans="18:19" x14ac:dyDescent="0.2">
      <c r="R20907" s="334">
        <v>49655</v>
      </c>
      <c r="S20907" s="319" t="s">
        <v>377</v>
      </c>
    </row>
    <row r="20908" spans="18:19" x14ac:dyDescent="0.2">
      <c r="R20908" s="334">
        <v>49656</v>
      </c>
      <c r="S20908" s="319" t="s">
        <v>377</v>
      </c>
    </row>
    <row r="20909" spans="18:19" x14ac:dyDescent="0.2">
      <c r="R20909" s="334">
        <v>49657</v>
      </c>
      <c r="S20909" s="319" t="s">
        <v>377</v>
      </c>
    </row>
    <row r="20910" spans="18:19" x14ac:dyDescent="0.2">
      <c r="R20910" s="334">
        <v>49659</v>
      </c>
      <c r="S20910" s="319" t="s">
        <v>377</v>
      </c>
    </row>
    <row r="20911" spans="18:19" x14ac:dyDescent="0.2">
      <c r="R20911" s="334">
        <v>49660</v>
      </c>
      <c r="S20911" s="319" t="s">
        <v>377</v>
      </c>
    </row>
    <row r="20912" spans="18:19" x14ac:dyDescent="0.2">
      <c r="R20912" s="334">
        <v>49663</v>
      </c>
      <c r="S20912" s="319" t="s">
        <v>377</v>
      </c>
    </row>
    <row r="20913" spans="18:19" x14ac:dyDescent="0.2">
      <c r="R20913" s="334">
        <v>49664</v>
      </c>
      <c r="S20913" s="319" t="s">
        <v>377</v>
      </c>
    </row>
    <row r="20914" spans="18:19" x14ac:dyDescent="0.2">
      <c r="R20914" s="334">
        <v>49665</v>
      </c>
      <c r="S20914" s="319" t="s">
        <v>377</v>
      </c>
    </row>
    <row r="20915" spans="18:19" x14ac:dyDescent="0.2">
      <c r="R20915" s="334">
        <v>49666</v>
      </c>
      <c r="S20915" s="319" t="s">
        <v>377</v>
      </c>
    </row>
    <row r="20916" spans="18:19" x14ac:dyDescent="0.2">
      <c r="R20916" s="334">
        <v>49667</v>
      </c>
      <c r="S20916" s="319" t="s">
        <v>377</v>
      </c>
    </row>
    <row r="20917" spans="18:19" x14ac:dyDescent="0.2">
      <c r="R20917" s="334">
        <v>49668</v>
      </c>
      <c r="S20917" s="319" t="s">
        <v>377</v>
      </c>
    </row>
    <row r="20918" spans="18:19" x14ac:dyDescent="0.2">
      <c r="R20918" s="334">
        <v>49670</v>
      </c>
      <c r="S20918" s="319" t="s">
        <v>377</v>
      </c>
    </row>
    <row r="20919" spans="18:19" x14ac:dyDescent="0.2">
      <c r="R20919" s="334">
        <v>49674</v>
      </c>
      <c r="S20919" s="319" t="s">
        <v>377</v>
      </c>
    </row>
    <row r="20920" spans="18:19" x14ac:dyDescent="0.2">
      <c r="R20920" s="334">
        <v>49675</v>
      </c>
      <c r="S20920" s="319" t="s">
        <v>377</v>
      </c>
    </row>
    <row r="20921" spans="18:19" x14ac:dyDescent="0.2">
      <c r="R20921" s="334">
        <v>49676</v>
      </c>
      <c r="S20921" s="319" t="s">
        <v>377</v>
      </c>
    </row>
    <row r="20922" spans="18:19" x14ac:dyDescent="0.2">
      <c r="R20922" s="334">
        <v>49677</v>
      </c>
      <c r="S20922" s="319" t="s">
        <v>377</v>
      </c>
    </row>
    <row r="20923" spans="18:19" x14ac:dyDescent="0.2">
      <c r="R20923" s="334">
        <v>49679</v>
      </c>
      <c r="S20923" s="319" t="s">
        <v>377</v>
      </c>
    </row>
    <row r="20924" spans="18:19" x14ac:dyDescent="0.2">
      <c r="R20924" s="334">
        <v>49680</v>
      </c>
      <c r="S20924" s="319" t="s">
        <v>377</v>
      </c>
    </row>
    <row r="20925" spans="18:19" x14ac:dyDescent="0.2">
      <c r="R20925" s="334">
        <v>49682</v>
      </c>
      <c r="S20925" s="319" t="s">
        <v>377</v>
      </c>
    </row>
    <row r="20926" spans="18:19" x14ac:dyDescent="0.2">
      <c r="R20926" s="334">
        <v>49683</v>
      </c>
      <c r="S20926" s="319" t="s">
        <v>377</v>
      </c>
    </row>
    <row r="20927" spans="18:19" x14ac:dyDescent="0.2">
      <c r="R20927" s="334">
        <v>49684</v>
      </c>
      <c r="S20927" s="319" t="s">
        <v>377</v>
      </c>
    </row>
    <row r="20928" spans="18:19" x14ac:dyDescent="0.2">
      <c r="R20928" s="334">
        <v>49685</v>
      </c>
      <c r="S20928" s="319" t="s">
        <v>377</v>
      </c>
    </row>
    <row r="20929" spans="18:19" x14ac:dyDescent="0.2">
      <c r="R20929" s="334">
        <v>49686</v>
      </c>
      <c r="S20929" s="319" t="s">
        <v>377</v>
      </c>
    </row>
    <row r="20930" spans="18:19" x14ac:dyDescent="0.2">
      <c r="R20930" s="334">
        <v>49688</v>
      </c>
      <c r="S20930" s="319" t="s">
        <v>377</v>
      </c>
    </row>
    <row r="20931" spans="18:19" x14ac:dyDescent="0.2">
      <c r="R20931" s="334">
        <v>49689</v>
      </c>
      <c r="S20931" s="319" t="s">
        <v>377</v>
      </c>
    </row>
    <row r="20932" spans="18:19" x14ac:dyDescent="0.2">
      <c r="R20932" s="334">
        <v>49690</v>
      </c>
      <c r="S20932" s="319" t="s">
        <v>377</v>
      </c>
    </row>
    <row r="20933" spans="18:19" x14ac:dyDescent="0.2">
      <c r="R20933" s="334">
        <v>49696</v>
      </c>
      <c r="S20933" s="319" t="s">
        <v>377</v>
      </c>
    </row>
    <row r="20934" spans="18:19" x14ac:dyDescent="0.2">
      <c r="R20934" s="334">
        <v>49701</v>
      </c>
      <c r="S20934" s="319" t="s">
        <v>377</v>
      </c>
    </row>
    <row r="20935" spans="18:19" x14ac:dyDescent="0.2">
      <c r="R20935" s="334">
        <v>49705</v>
      </c>
      <c r="S20935" s="319" t="s">
        <v>377</v>
      </c>
    </row>
    <row r="20936" spans="18:19" x14ac:dyDescent="0.2">
      <c r="R20936" s="334">
        <v>49706</v>
      </c>
      <c r="S20936" s="319" t="s">
        <v>377</v>
      </c>
    </row>
    <row r="20937" spans="18:19" x14ac:dyDescent="0.2">
      <c r="R20937" s="334">
        <v>49707</v>
      </c>
      <c r="S20937" s="319" t="s">
        <v>377</v>
      </c>
    </row>
    <row r="20938" spans="18:19" x14ac:dyDescent="0.2">
      <c r="R20938" s="334">
        <v>49709</v>
      </c>
      <c r="S20938" s="319" t="s">
        <v>377</v>
      </c>
    </row>
    <row r="20939" spans="18:19" x14ac:dyDescent="0.2">
      <c r="R20939" s="334">
        <v>49710</v>
      </c>
      <c r="S20939" s="319" t="s">
        <v>351</v>
      </c>
    </row>
    <row r="20940" spans="18:19" x14ac:dyDescent="0.2">
      <c r="R20940" s="334">
        <v>49711</v>
      </c>
      <c r="S20940" s="319" t="s">
        <v>377</v>
      </c>
    </row>
    <row r="20941" spans="18:19" x14ac:dyDescent="0.2">
      <c r="R20941" s="334">
        <v>49712</v>
      </c>
      <c r="S20941" s="319" t="s">
        <v>377</v>
      </c>
    </row>
    <row r="20942" spans="18:19" x14ac:dyDescent="0.2">
      <c r="R20942" s="334">
        <v>49713</v>
      </c>
      <c r="S20942" s="319" t="s">
        <v>377</v>
      </c>
    </row>
    <row r="20943" spans="18:19" x14ac:dyDescent="0.2">
      <c r="R20943" s="334">
        <v>49715</v>
      </c>
      <c r="S20943" s="319" t="s">
        <v>351</v>
      </c>
    </row>
    <row r="20944" spans="18:19" x14ac:dyDescent="0.2">
      <c r="R20944" s="334">
        <v>49716</v>
      </c>
      <c r="S20944" s="319" t="s">
        <v>377</v>
      </c>
    </row>
    <row r="20945" spans="18:19" x14ac:dyDescent="0.2">
      <c r="R20945" s="334">
        <v>49717</v>
      </c>
      <c r="S20945" s="319" t="s">
        <v>377</v>
      </c>
    </row>
    <row r="20946" spans="18:19" x14ac:dyDescent="0.2">
      <c r="R20946" s="334">
        <v>49718</v>
      </c>
      <c r="S20946" s="319" t="s">
        <v>377</v>
      </c>
    </row>
    <row r="20947" spans="18:19" x14ac:dyDescent="0.2">
      <c r="R20947" s="334">
        <v>49719</v>
      </c>
      <c r="S20947" s="319" t="s">
        <v>351</v>
      </c>
    </row>
    <row r="20948" spans="18:19" x14ac:dyDescent="0.2">
      <c r="R20948" s="334">
        <v>49720</v>
      </c>
      <c r="S20948" s="319" t="s">
        <v>377</v>
      </c>
    </row>
    <row r="20949" spans="18:19" x14ac:dyDescent="0.2">
      <c r="R20949" s="334">
        <v>49721</v>
      </c>
      <c r="S20949" s="319" t="s">
        <v>377</v>
      </c>
    </row>
    <row r="20950" spans="18:19" x14ac:dyDescent="0.2">
      <c r="R20950" s="334">
        <v>49722</v>
      </c>
      <c r="S20950" s="319" t="s">
        <v>377</v>
      </c>
    </row>
    <row r="20951" spans="18:19" x14ac:dyDescent="0.2">
      <c r="R20951" s="334">
        <v>49723</v>
      </c>
      <c r="S20951" s="319" t="s">
        <v>377</v>
      </c>
    </row>
    <row r="20952" spans="18:19" x14ac:dyDescent="0.2">
      <c r="R20952" s="334">
        <v>49724</v>
      </c>
      <c r="S20952" s="319" t="s">
        <v>351</v>
      </c>
    </row>
    <row r="20953" spans="18:19" x14ac:dyDescent="0.2">
      <c r="R20953" s="334">
        <v>49725</v>
      </c>
      <c r="S20953" s="319" t="s">
        <v>351</v>
      </c>
    </row>
    <row r="20954" spans="18:19" x14ac:dyDescent="0.2">
      <c r="R20954" s="334">
        <v>49726</v>
      </c>
      <c r="S20954" s="319" t="s">
        <v>351</v>
      </c>
    </row>
    <row r="20955" spans="18:19" x14ac:dyDescent="0.2">
      <c r="R20955" s="334">
        <v>49727</v>
      </c>
      <c r="S20955" s="319" t="s">
        <v>377</v>
      </c>
    </row>
    <row r="20956" spans="18:19" x14ac:dyDescent="0.2">
      <c r="R20956" s="334">
        <v>49728</v>
      </c>
      <c r="S20956" s="319" t="s">
        <v>351</v>
      </c>
    </row>
    <row r="20957" spans="18:19" x14ac:dyDescent="0.2">
      <c r="R20957" s="334">
        <v>49729</v>
      </c>
      <c r="S20957" s="319" t="s">
        <v>377</v>
      </c>
    </row>
    <row r="20958" spans="18:19" x14ac:dyDescent="0.2">
      <c r="R20958" s="334">
        <v>49730</v>
      </c>
      <c r="S20958" s="319" t="s">
        <v>377</v>
      </c>
    </row>
    <row r="20959" spans="18:19" x14ac:dyDescent="0.2">
      <c r="R20959" s="334">
        <v>49733</v>
      </c>
      <c r="S20959" s="319" t="s">
        <v>377</v>
      </c>
    </row>
    <row r="20960" spans="18:19" x14ac:dyDescent="0.2">
      <c r="R20960" s="334">
        <v>49734</v>
      </c>
      <c r="S20960" s="319" t="s">
        <v>377</v>
      </c>
    </row>
    <row r="20961" spans="18:19" x14ac:dyDescent="0.2">
      <c r="R20961" s="334">
        <v>49735</v>
      </c>
      <c r="S20961" s="319" t="s">
        <v>377</v>
      </c>
    </row>
    <row r="20962" spans="18:19" x14ac:dyDescent="0.2">
      <c r="R20962" s="334">
        <v>49736</v>
      </c>
      <c r="S20962" s="319" t="s">
        <v>351</v>
      </c>
    </row>
    <row r="20963" spans="18:19" x14ac:dyDescent="0.2">
      <c r="R20963" s="334">
        <v>49737</v>
      </c>
      <c r="S20963" s="319" t="s">
        <v>377</v>
      </c>
    </row>
    <row r="20964" spans="18:19" x14ac:dyDescent="0.2">
      <c r="R20964" s="334">
        <v>49738</v>
      </c>
      <c r="S20964" s="319" t="s">
        <v>377</v>
      </c>
    </row>
    <row r="20965" spans="18:19" x14ac:dyDescent="0.2">
      <c r="R20965" s="334">
        <v>49739</v>
      </c>
      <c r="S20965" s="319" t="s">
        <v>377</v>
      </c>
    </row>
    <row r="20966" spans="18:19" x14ac:dyDescent="0.2">
      <c r="R20966" s="334">
        <v>49740</v>
      </c>
      <c r="S20966" s="319" t="s">
        <v>377</v>
      </c>
    </row>
    <row r="20967" spans="18:19" x14ac:dyDescent="0.2">
      <c r="R20967" s="334">
        <v>49743</v>
      </c>
      <c r="S20967" s="319" t="s">
        <v>377</v>
      </c>
    </row>
    <row r="20968" spans="18:19" x14ac:dyDescent="0.2">
      <c r="R20968" s="334">
        <v>49744</v>
      </c>
      <c r="S20968" s="319" t="s">
        <v>377</v>
      </c>
    </row>
    <row r="20969" spans="18:19" x14ac:dyDescent="0.2">
      <c r="R20969" s="334">
        <v>49745</v>
      </c>
      <c r="S20969" s="319" t="s">
        <v>351</v>
      </c>
    </row>
    <row r="20970" spans="18:19" x14ac:dyDescent="0.2">
      <c r="R20970" s="334">
        <v>49746</v>
      </c>
      <c r="S20970" s="319" t="s">
        <v>377</v>
      </c>
    </row>
    <row r="20971" spans="18:19" x14ac:dyDescent="0.2">
      <c r="R20971" s="334">
        <v>49747</v>
      </c>
      <c r="S20971" s="319" t="s">
        <v>377</v>
      </c>
    </row>
    <row r="20972" spans="18:19" x14ac:dyDescent="0.2">
      <c r="R20972" s="334">
        <v>49748</v>
      </c>
      <c r="S20972" s="319" t="s">
        <v>351</v>
      </c>
    </row>
    <row r="20973" spans="18:19" x14ac:dyDescent="0.2">
      <c r="R20973" s="334">
        <v>49749</v>
      </c>
      <c r="S20973" s="319" t="s">
        <v>377</v>
      </c>
    </row>
    <row r="20974" spans="18:19" x14ac:dyDescent="0.2">
      <c r="R20974" s="334">
        <v>49751</v>
      </c>
      <c r="S20974" s="319" t="s">
        <v>377</v>
      </c>
    </row>
    <row r="20975" spans="18:19" x14ac:dyDescent="0.2">
      <c r="R20975" s="334">
        <v>49752</v>
      </c>
      <c r="S20975" s="319" t="s">
        <v>351</v>
      </c>
    </row>
    <row r="20976" spans="18:19" x14ac:dyDescent="0.2">
      <c r="R20976" s="334">
        <v>49753</v>
      </c>
      <c r="S20976" s="319" t="s">
        <v>377</v>
      </c>
    </row>
    <row r="20977" spans="18:19" x14ac:dyDescent="0.2">
      <c r="R20977" s="334">
        <v>49755</v>
      </c>
      <c r="S20977" s="319" t="s">
        <v>377</v>
      </c>
    </row>
    <row r="20978" spans="18:19" x14ac:dyDescent="0.2">
      <c r="R20978" s="334">
        <v>49756</v>
      </c>
      <c r="S20978" s="319" t="s">
        <v>377</v>
      </c>
    </row>
    <row r="20979" spans="18:19" x14ac:dyDescent="0.2">
      <c r="R20979" s="334">
        <v>49759</v>
      </c>
      <c r="S20979" s="319" t="s">
        <v>377</v>
      </c>
    </row>
    <row r="20980" spans="18:19" x14ac:dyDescent="0.2">
      <c r="R20980" s="334">
        <v>49760</v>
      </c>
      <c r="S20980" s="319" t="s">
        <v>351</v>
      </c>
    </row>
    <row r="20981" spans="18:19" x14ac:dyDescent="0.2">
      <c r="R20981" s="334">
        <v>49761</v>
      </c>
      <c r="S20981" s="319" t="s">
        <v>377</v>
      </c>
    </row>
    <row r="20982" spans="18:19" x14ac:dyDescent="0.2">
      <c r="R20982" s="334">
        <v>49762</v>
      </c>
      <c r="S20982" s="319" t="s">
        <v>351</v>
      </c>
    </row>
    <row r="20983" spans="18:19" x14ac:dyDescent="0.2">
      <c r="R20983" s="334">
        <v>49764</v>
      </c>
      <c r="S20983" s="319" t="s">
        <v>377</v>
      </c>
    </row>
    <row r="20984" spans="18:19" x14ac:dyDescent="0.2">
      <c r="R20984" s="334">
        <v>49765</v>
      </c>
      <c r="S20984" s="319" t="s">
        <v>377</v>
      </c>
    </row>
    <row r="20985" spans="18:19" x14ac:dyDescent="0.2">
      <c r="R20985" s="334">
        <v>49766</v>
      </c>
      <c r="S20985" s="319" t="s">
        <v>377</v>
      </c>
    </row>
    <row r="20986" spans="18:19" x14ac:dyDescent="0.2">
      <c r="R20986" s="334">
        <v>49768</v>
      </c>
      <c r="S20986" s="319" t="s">
        <v>351</v>
      </c>
    </row>
    <row r="20987" spans="18:19" x14ac:dyDescent="0.2">
      <c r="R20987" s="334">
        <v>49769</v>
      </c>
      <c r="S20987" s="319" t="s">
        <v>377</v>
      </c>
    </row>
    <row r="20988" spans="18:19" x14ac:dyDescent="0.2">
      <c r="R20988" s="334">
        <v>49770</v>
      </c>
      <c r="S20988" s="319" t="s">
        <v>377</v>
      </c>
    </row>
    <row r="20989" spans="18:19" x14ac:dyDescent="0.2">
      <c r="R20989" s="334">
        <v>49774</v>
      </c>
      <c r="S20989" s="319" t="s">
        <v>351</v>
      </c>
    </row>
    <row r="20990" spans="18:19" x14ac:dyDescent="0.2">
      <c r="R20990" s="334">
        <v>49776</v>
      </c>
      <c r="S20990" s="319" t="s">
        <v>377</v>
      </c>
    </row>
    <row r="20991" spans="18:19" x14ac:dyDescent="0.2">
      <c r="R20991" s="334">
        <v>49777</v>
      </c>
      <c r="S20991" s="319" t="s">
        <v>377</v>
      </c>
    </row>
    <row r="20992" spans="18:19" x14ac:dyDescent="0.2">
      <c r="R20992" s="334">
        <v>49779</v>
      </c>
      <c r="S20992" s="319" t="s">
        <v>377</v>
      </c>
    </row>
    <row r="20993" spans="18:19" x14ac:dyDescent="0.2">
      <c r="R20993" s="334">
        <v>49780</v>
      </c>
      <c r="S20993" s="319" t="s">
        <v>351</v>
      </c>
    </row>
    <row r="20994" spans="18:19" x14ac:dyDescent="0.2">
      <c r="R20994" s="334">
        <v>49781</v>
      </c>
      <c r="S20994" s="319" t="s">
        <v>351</v>
      </c>
    </row>
    <row r="20995" spans="18:19" x14ac:dyDescent="0.2">
      <c r="R20995" s="334">
        <v>49782</v>
      </c>
      <c r="S20995" s="319" t="s">
        <v>377</v>
      </c>
    </row>
    <row r="20996" spans="18:19" x14ac:dyDescent="0.2">
      <c r="R20996" s="334">
        <v>49783</v>
      </c>
      <c r="S20996" s="319" t="s">
        <v>351</v>
      </c>
    </row>
    <row r="20997" spans="18:19" x14ac:dyDescent="0.2">
      <c r="R20997" s="334">
        <v>49784</v>
      </c>
      <c r="S20997" s="319" t="s">
        <v>351</v>
      </c>
    </row>
    <row r="20998" spans="18:19" x14ac:dyDescent="0.2">
      <c r="R20998" s="334">
        <v>49785</v>
      </c>
      <c r="S20998" s="319" t="s">
        <v>351</v>
      </c>
    </row>
    <row r="20999" spans="18:19" x14ac:dyDescent="0.2">
      <c r="R20999" s="334">
        <v>49788</v>
      </c>
      <c r="S20999" s="319" t="s">
        <v>351</v>
      </c>
    </row>
    <row r="21000" spans="18:19" x14ac:dyDescent="0.2">
      <c r="R21000" s="334">
        <v>49791</v>
      </c>
      <c r="S21000" s="319" t="s">
        <v>377</v>
      </c>
    </row>
    <row r="21001" spans="18:19" x14ac:dyDescent="0.2">
      <c r="R21001" s="334">
        <v>49792</v>
      </c>
      <c r="S21001" s="319" t="s">
        <v>377</v>
      </c>
    </row>
    <row r="21002" spans="18:19" x14ac:dyDescent="0.2">
      <c r="R21002" s="334">
        <v>49793</v>
      </c>
      <c r="S21002" s="319" t="s">
        <v>351</v>
      </c>
    </row>
    <row r="21003" spans="18:19" x14ac:dyDescent="0.2">
      <c r="R21003" s="334">
        <v>49795</v>
      </c>
      <c r="S21003" s="319" t="s">
        <v>377</v>
      </c>
    </row>
    <row r="21004" spans="18:19" x14ac:dyDescent="0.2">
      <c r="R21004" s="334">
        <v>49796</v>
      </c>
      <c r="S21004" s="319" t="s">
        <v>377</v>
      </c>
    </row>
    <row r="21005" spans="18:19" x14ac:dyDescent="0.2">
      <c r="R21005" s="334">
        <v>49797</v>
      </c>
      <c r="S21005" s="319" t="s">
        <v>377</v>
      </c>
    </row>
    <row r="21006" spans="18:19" x14ac:dyDescent="0.2">
      <c r="R21006" s="334">
        <v>49799</v>
      </c>
      <c r="S21006" s="319" t="s">
        <v>377</v>
      </c>
    </row>
    <row r="21007" spans="18:19" x14ac:dyDescent="0.2">
      <c r="R21007" s="334">
        <v>49801</v>
      </c>
      <c r="S21007" s="319" t="s">
        <v>351</v>
      </c>
    </row>
    <row r="21008" spans="18:19" x14ac:dyDescent="0.2">
      <c r="R21008" s="334">
        <v>49802</v>
      </c>
      <c r="S21008" s="319" t="s">
        <v>351</v>
      </c>
    </row>
    <row r="21009" spans="18:19" x14ac:dyDescent="0.2">
      <c r="R21009" s="334">
        <v>49805</v>
      </c>
      <c r="S21009" s="319" t="s">
        <v>375</v>
      </c>
    </row>
    <row r="21010" spans="18:19" x14ac:dyDescent="0.2">
      <c r="R21010" s="334">
        <v>49806</v>
      </c>
      <c r="S21010" s="319" t="s">
        <v>375</v>
      </c>
    </row>
    <row r="21011" spans="18:19" x14ac:dyDescent="0.2">
      <c r="R21011" s="334">
        <v>49807</v>
      </c>
      <c r="S21011" s="319" t="s">
        <v>375</v>
      </c>
    </row>
    <row r="21012" spans="18:19" x14ac:dyDescent="0.2">
      <c r="R21012" s="334">
        <v>49808</v>
      </c>
      <c r="S21012" s="319" t="s">
        <v>375</v>
      </c>
    </row>
    <row r="21013" spans="18:19" x14ac:dyDescent="0.2">
      <c r="R21013" s="334">
        <v>49812</v>
      </c>
      <c r="S21013" s="319" t="s">
        <v>375</v>
      </c>
    </row>
    <row r="21014" spans="18:19" x14ac:dyDescent="0.2">
      <c r="R21014" s="334">
        <v>49814</v>
      </c>
      <c r="S21014" s="319" t="s">
        <v>375</v>
      </c>
    </row>
    <row r="21015" spans="18:19" x14ac:dyDescent="0.2">
      <c r="R21015" s="334">
        <v>49815</v>
      </c>
      <c r="S21015" s="319" t="s">
        <v>351</v>
      </c>
    </row>
    <row r="21016" spans="18:19" x14ac:dyDescent="0.2">
      <c r="R21016" s="334">
        <v>49816</v>
      </c>
      <c r="S21016" s="319" t="s">
        <v>375</v>
      </c>
    </row>
    <row r="21017" spans="18:19" x14ac:dyDescent="0.2">
      <c r="R21017" s="334">
        <v>49817</v>
      </c>
      <c r="S21017" s="319" t="s">
        <v>351</v>
      </c>
    </row>
    <row r="21018" spans="18:19" x14ac:dyDescent="0.2">
      <c r="R21018" s="334">
        <v>49818</v>
      </c>
      <c r="S21018" s="319" t="s">
        <v>375</v>
      </c>
    </row>
    <row r="21019" spans="18:19" x14ac:dyDescent="0.2">
      <c r="R21019" s="334">
        <v>49819</v>
      </c>
      <c r="S21019" s="319" t="s">
        <v>375</v>
      </c>
    </row>
    <row r="21020" spans="18:19" x14ac:dyDescent="0.2">
      <c r="R21020" s="334">
        <v>49820</v>
      </c>
      <c r="S21020" s="319" t="s">
        <v>351</v>
      </c>
    </row>
    <row r="21021" spans="18:19" x14ac:dyDescent="0.2">
      <c r="R21021" s="334">
        <v>49821</v>
      </c>
      <c r="S21021" s="319" t="s">
        <v>375</v>
      </c>
    </row>
    <row r="21022" spans="18:19" x14ac:dyDescent="0.2">
      <c r="R21022" s="334">
        <v>49822</v>
      </c>
      <c r="S21022" s="319" t="s">
        <v>375</v>
      </c>
    </row>
    <row r="21023" spans="18:19" x14ac:dyDescent="0.2">
      <c r="R21023" s="334">
        <v>49825</v>
      </c>
      <c r="S21023" s="319" t="s">
        <v>375</v>
      </c>
    </row>
    <row r="21024" spans="18:19" x14ac:dyDescent="0.2">
      <c r="R21024" s="334">
        <v>49826</v>
      </c>
      <c r="S21024" s="319" t="s">
        <v>375</v>
      </c>
    </row>
    <row r="21025" spans="18:19" x14ac:dyDescent="0.2">
      <c r="R21025" s="334">
        <v>49827</v>
      </c>
      <c r="S21025" s="319" t="s">
        <v>351</v>
      </c>
    </row>
    <row r="21026" spans="18:19" x14ac:dyDescent="0.2">
      <c r="R21026" s="334">
        <v>49829</v>
      </c>
      <c r="S21026" s="319" t="s">
        <v>375</v>
      </c>
    </row>
    <row r="21027" spans="18:19" x14ac:dyDescent="0.2">
      <c r="R21027" s="334">
        <v>49831</v>
      </c>
      <c r="S21027" s="319" t="s">
        <v>351</v>
      </c>
    </row>
    <row r="21028" spans="18:19" x14ac:dyDescent="0.2">
      <c r="R21028" s="334">
        <v>49833</v>
      </c>
      <c r="S21028" s="319" t="s">
        <v>375</v>
      </c>
    </row>
    <row r="21029" spans="18:19" x14ac:dyDescent="0.2">
      <c r="R21029" s="334">
        <v>49834</v>
      </c>
      <c r="S21029" s="319" t="s">
        <v>351</v>
      </c>
    </row>
    <row r="21030" spans="18:19" x14ac:dyDescent="0.2">
      <c r="R21030" s="334">
        <v>49835</v>
      </c>
      <c r="S21030" s="319" t="s">
        <v>351</v>
      </c>
    </row>
    <row r="21031" spans="18:19" x14ac:dyDescent="0.2">
      <c r="R21031" s="334">
        <v>49836</v>
      </c>
      <c r="S21031" s="319" t="s">
        <v>375</v>
      </c>
    </row>
    <row r="21032" spans="18:19" x14ac:dyDescent="0.2">
      <c r="R21032" s="334">
        <v>49837</v>
      </c>
      <c r="S21032" s="319" t="s">
        <v>351</v>
      </c>
    </row>
    <row r="21033" spans="18:19" x14ac:dyDescent="0.2">
      <c r="R21033" s="334">
        <v>49838</v>
      </c>
      <c r="S21033" s="319" t="s">
        <v>351</v>
      </c>
    </row>
    <row r="21034" spans="18:19" x14ac:dyDescent="0.2">
      <c r="R21034" s="334">
        <v>49839</v>
      </c>
      <c r="S21034" s="319" t="s">
        <v>375</v>
      </c>
    </row>
    <row r="21035" spans="18:19" x14ac:dyDescent="0.2">
      <c r="R21035" s="334">
        <v>49840</v>
      </c>
      <c r="S21035" s="319" t="s">
        <v>351</v>
      </c>
    </row>
    <row r="21036" spans="18:19" x14ac:dyDescent="0.2">
      <c r="R21036" s="334">
        <v>49841</v>
      </c>
      <c r="S21036" s="319" t="s">
        <v>375</v>
      </c>
    </row>
    <row r="21037" spans="18:19" x14ac:dyDescent="0.2">
      <c r="R21037" s="334">
        <v>49845</v>
      </c>
      <c r="S21037" s="319" t="s">
        <v>375</v>
      </c>
    </row>
    <row r="21038" spans="18:19" x14ac:dyDescent="0.2">
      <c r="R21038" s="334">
        <v>49847</v>
      </c>
      <c r="S21038" s="319" t="s">
        <v>351</v>
      </c>
    </row>
    <row r="21039" spans="18:19" x14ac:dyDescent="0.2">
      <c r="R21039" s="334">
        <v>49848</v>
      </c>
      <c r="S21039" s="319" t="s">
        <v>375</v>
      </c>
    </row>
    <row r="21040" spans="18:19" x14ac:dyDescent="0.2">
      <c r="R21040" s="334">
        <v>49849</v>
      </c>
      <c r="S21040" s="319" t="s">
        <v>375</v>
      </c>
    </row>
    <row r="21041" spans="18:19" x14ac:dyDescent="0.2">
      <c r="R21041" s="334">
        <v>49852</v>
      </c>
      <c r="S21041" s="319" t="s">
        <v>351</v>
      </c>
    </row>
    <row r="21042" spans="18:19" x14ac:dyDescent="0.2">
      <c r="R21042" s="334">
        <v>49853</v>
      </c>
      <c r="S21042" s="319" t="s">
        <v>351</v>
      </c>
    </row>
    <row r="21043" spans="18:19" x14ac:dyDescent="0.2">
      <c r="R21043" s="334">
        <v>49854</v>
      </c>
      <c r="S21043" s="319" t="s">
        <v>351</v>
      </c>
    </row>
    <row r="21044" spans="18:19" x14ac:dyDescent="0.2">
      <c r="R21044" s="334">
        <v>49855</v>
      </c>
      <c r="S21044" s="319" t="s">
        <v>375</v>
      </c>
    </row>
    <row r="21045" spans="18:19" x14ac:dyDescent="0.2">
      <c r="R21045" s="334">
        <v>49858</v>
      </c>
      <c r="S21045" s="319" t="s">
        <v>375</v>
      </c>
    </row>
    <row r="21046" spans="18:19" x14ac:dyDescent="0.2">
      <c r="R21046" s="334">
        <v>49861</v>
      </c>
      <c r="S21046" s="319" t="s">
        <v>351</v>
      </c>
    </row>
    <row r="21047" spans="18:19" x14ac:dyDescent="0.2">
      <c r="R21047" s="334">
        <v>49862</v>
      </c>
      <c r="S21047" s="319" t="s">
        <v>375</v>
      </c>
    </row>
    <row r="21048" spans="18:19" x14ac:dyDescent="0.2">
      <c r="R21048" s="334">
        <v>49863</v>
      </c>
      <c r="S21048" s="319" t="s">
        <v>375</v>
      </c>
    </row>
    <row r="21049" spans="18:19" x14ac:dyDescent="0.2">
      <c r="R21049" s="334">
        <v>49864</v>
      </c>
      <c r="S21049" s="319" t="s">
        <v>375</v>
      </c>
    </row>
    <row r="21050" spans="18:19" x14ac:dyDescent="0.2">
      <c r="R21050" s="334">
        <v>49865</v>
      </c>
      <c r="S21050" s="319" t="s">
        <v>375</v>
      </c>
    </row>
    <row r="21051" spans="18:19" x14ac:dyDescent="0.2">
      <c r="R21051" s="334">
        <v>49866</v>
      </c>
      <c r="S21051" s="319" t="s">
        <v>375</v>
      </c>
    </row>
    <row r="21052" spans="18:19" x14ac:dyDescent="0.2">
      <c r="R21052" s="334">
        <v>49868</v>
      </c>
      <c r="S21052" s="319" t="s">
        <v>351</v>
      </c>
    </row>
    <row r="21053" spans="18:19" x14ac:dyDescent="0.2">
      <c r="R21053" s="334">
        <v>49870</v>
      </c>
      <c r="S21053" s="319" t="s">
        <v>351</v>
      </c>
    </row>
    <row r="21054" spans="18:19" x14ac:dyDescent="0.2">
      <c r="R21054" s="334">
        <v>49871</v>
      </c>
      <c r="S21054" s="319" t="s">
        <v>375</v>
      </c>
    </row>
    <row r="21055" spans="18:19" x14ac:dyDescent="0.2">
      <c r="R21055" s="334">
        <v>49872</v>
      </c>
      <c r="S21055" s="319" t="s">
        <v>375</v>
      </c>
    </row>
    <row r="21056" spans="18:19" x14ac:dyDescent="0.2">
      <c r="R21056" s="334">
        <v>49873</v>
      </c>
      <c r="S21056" s="319" t="s">
        <v>375</v>
      </c>
    </row>
    <row r="21057" spans="18:19" x14ac:dyDescent="0.2">
      <c r="R21057" s="334">
        <v>49874</v>
      </c>
      <c r="S21057" s="319" t="s">
        <v>351</v>
      </c>
    </row>
    <row r="21058" spans="18:19" x14ac:dyDescent="0.2">
      <c r="R21058" s="334">
        <v>49876</v>
      </c>
      <c r="S21058" s="319" t="s">
        <v>351</v>
      </c>
    </row>
    <row r="21059" spans="18:19" x14ac:dyDescent="0.2">
      <c r="R21059" s="334">
        <v>49877</v>
      </c>
      <c r="S21059" s="319" t="s">
        <v>351</v>
      </c>
    </row>
    <row r="21060" spans="18:19" x14ac:dyDescent="0.2">
      <c r="R21060" s="334">
        <v>49878</v>
      </c>
      <c r="S21060" s="319" t="s">
        <v>375</v>
      </c>
    </row>
    <row r="21061" spans="18:19" x14ac:dyDescent="0.2">
      <c r="R21061" s="334">
        <v>49879</v>
      </c>
      <c r="S21061" s="319" t="s">
        <v>375</v>
      </c>
    </row>
    <row r="21062" spans="18:19" x14ac:dyDescent="0.2">
      <c r="R21062" s="334">
        <v>49880</v>
      </c>
      <c r="S21062" s="319" t="s">
        <v>351</v>
      </c>
    </row>
    <row r="21063" spans="18:19" x14ac:dyDescent="0.2">
      <c r="R21063" s="334">
        <v>49881</v>
      </c>
      <c r="S21063" s="319" t="s">
        <v>351</v>
      </c>
    </row>
    <row r="21064" spans="18:19" x14ac:dyDescent="0.2">
      <c r="R21064" s="334">
        <v>49883</v>
      </c>
      <c r="S21064" s="319" t="s">
        <v>375</v>
      </c>
    </row>
    <row r="21065" spans="18:19" x14ac:dyDescent="0.2">
      <c r="R21065" s="334">
        <v>49884</v>
      </c>
      <c r="S21065" s="319" t="s">
        <v>375</v>
      </c>
    </row>
    <row r="21066" spans="18:19" x14ac:dyDescent="0.2">
      <c r="R21066" s="334">
        <v>49885</v>
      </c>
      <c r="S21066" s="319" t="s">
        <v>375</v>
      </c>
    </row>
    <row r="21067" spans="18:19" x14ac:dyDescent="0.2">
      <c r="R21067" s="334">
        <v>49886</v>
      </c>
      <c r="S21067" s="319" t="s">
        <v>375</v>
      </c>
    </row>
    <row r="21068" spans="18:19" x14ac:dyDescent="0.2">
      <c r="R21068" s="334">
        <v>49887</v>
      </c>
      <c r="S21068" s="319" t="s">
        <v>375</v>
      </c>
    </row>
    <row r="21069" spans="18:19" x14ac:dyDescent="0.2">
      <c r="R21069" s="334">
        <v>49891</v>
      </c>
      <c r="S21069" s="319" t="s">
        <v>375</v>
      </c>
    </row>
    <row r="21070" spans="18:19" x14ac:dyDescent="0.2">
      <c r="R21070" s="334">
        <v>49892</v>
      </c>
      <c r="S21070" s="319" t="s">
        <v>351</v>
      </c>
    </row>
    <row r="21071" spans="18:19" x14ac:dyDescent="0.2">
      <c r="R21071" s="334">
        <v>49893</v>
      </c>
      <c r="S21071" s="319" t="s">
        <v>375</v>
      </c>
    </row>
    <row r="21072" spans="18:19" x14ac:dyDescent="0.2">
      <c r="R21072" s="334">
        <v>49894</v>
      </c>
      <c r="S21072" s="319" t="s">
        <v>375</v>
      </c>
    </row>
    <row r="21073" spans="18:19" x14ac:dyDescent="0.2">
      <c r="R21073" s="334">
        <v>49895</v>
      </c>
      <c r="S21073" s="319" t="s">
        <v>375</v>
      </c>
    </row>
    <row r="21074" spans="18:19" x14ac:dyDescent="0.2">
      <c r="R21074" s="334">
        <v>49896</v>
      </c>
      <c r="S21074" s="319" t="s">
        <v>375</v>
      </c>
    </row>
    <row r="21075" spans="18:19" x14ac:dyDescent="0.2">
      <c r="R21075" s="334">
        <v>49901</v>
      </c>
      <c r="S21075" s="319" t="s">
        <v>375</v>
      </c>
    </row>
    <row r="21076" spans="18:19" x14ac:dyDescent="0.2">
      <c r="R21076" s="334">
        <v>49902</v>
      </c>
      <c r="S21076" s="319" t="s">
        <v>351</v>
      </c>
    </row>
    <row r="21077" spans="18:19" x14ac:dyDescent="0.2">
      <c r="R21077" s="334">
        <v>49903</v>
      </c>
      <c r="S21077" s="319" t="s">
        <v>351</v>
      </c>
    </row>
    <row r="21078" spans="18:19" x14ac:dyDescent="0.2">
      <c r="R21078" s="334">
        <v>49905</v>
      </c>
      <c r="S21078" s="319" t="s">
        <v>375</v>
      </c>
    </row>
    <row r="21079" spans="18:19" x14ac:dyDescent="0.2">
      <c r="R21079" s="334">
        <v>49908</v>
      </c>
      <c r="S21079" s="319" t="s">
        <v>375</v>
      </c>
    </row>
    <row r="21080" spans="18:19" x14ac:dyDescent="0.2">
      <c r="R21080" s="334">
        <v>49910</v>
      </c>
      <c r="S21080" s="319" t="s">
        <v>375</v>
      </c>
    </row>
    <row r="21081" spans="18:19" x14ac:dyDescent="0.2">
      <c r="R21081" s="334">
        <v>49911</v>
      </c>
      <c r="S21081" s="319" t="s">
        <v>353</v>
      </c>
    </row>
    <row r="21082" spans="18:19" x14ac:dyDescent="0.2">
      <c r="R21082" s="334">
        <v>49912</v>
      </c>
      <c r="S21082" s="319" t="s">
        <v>375</v>
      </c>
    </row>
    <row r="21083" spans="18:19" x14ac:dyDescent="0.2">
      <c r="R21083" s="334">
        <v>49913</v>
      </c>
      <c r="S21083" s="319" t="s">
        <v>375</v>
      </c>
    </row>
    <row r="21084" spans="18:19" x14ac:dyDescent="0.2">
      <c r="R21084" s="334">
        <v>49915</v>
      </c>
      <c r="S21084" s="319" t="s">
        <v>351</v>
      </c>
    </row>
    <row r="21085" spans="18:19" x14ac:dyDescent="0.2">
      <c r="R21085" s="334">
        <v>49916</v>
      </c>
      <c r="S21085" s="319" t="s">
        <v>375</v>
      </c>
    </row>
    <row r="21086" spans="18:19" x14ac:dyDescent="0.2">
      <c r="R21086" s="334">
        <v>49917</v>
      </c>
      <c r="S21086" s="319" t="s">
        <v>375</v>
      </c>
    </row>
    <row r="21087" spans="18:19" x14ac:dyDescent="0.2">
      <c r="R21087" s="334">
        <v>49918</v>
      </c>
      <c r="S21087" s="319" t="s">
        <v>375</v>
      </c>
    </row>
    <row r="21088" spans="18:19" x14ac:dyDescent="0.2">
      <c r="R21088" s="334">
        <v>49919</v>
      </c>
      <c r="S21088" s="319" t="s">
        <v>351</v>
      </c>
    </row>
    <row r="21089" spans="18:19" x14ac:dyDescent="0.2">
      <c r="R21089" s="334">
        <v>49920</v>
      </c>
      <c r="S21089" s="319" t="s">
        <v>351</v>
      </c>
    </row>
    <row r="21090" spans="18:19" x14ac:dyDescent="0.2">
      <c r="R21090" s="334">
        <v>49921</v>
      </c>
      <c r="S21090" s="319" t="s">
        <v>375</v>
      </c>
    </row>
    <row r="21091" spans="18:19" x14ac:dyDescent="0.2">
      <c r="R21091" s="334">
        <v>49922</v>
      </c>
      <c r="S21091" s="319" t="s">
        <v>375</v>
      </c>
    </row>
    <row r="21092" spans="18:19" x14ac:dyDescent="0.2">
      <c r="R21092" s="334">
        <v>49925</v>
      </c>
      <c r="S21092" s="319" t="s">
        <v>375</v>
      </c>
    </row>
    <row r="21093" spans="18:19" x14ac:dyDescent="0.2">
      <c r="R21093" s="334">
        <v>49927</v>
      </c>
      <c r="S21093" s="319" t="s">
        <v>351</v>
      </c>
    </row>
    <row r="21094" spans="18:19" x14ac:dyDescent="0.2">
      <c r="R21094" s="334">
        <v>49929</v>
      </c>
      <c r="S21094" s="319" t="s">
        <v>375</v>
      </c>
    </row>
    <row r="21095" spans="18:19" x14ac:dyDescent="0.2">
      <c r="R21095" s="334">
        <v>49930</v>
      </c>
      <c r="S21095" s="319" t="s">
        <v>375</v>
      </c>
    </row>
    <row r="21096" spans="18:19" x14ac:dyDescent="0.2">
      <c r="R21096" s="334">
        <v>49931</v>
      </c>
      <c r="S21096" s="319" t="s">
        <v>375</v>
      </c>
    </row>
    <row r="21097" spans="18:19" x14ac:dyDescent="0.2">
      <c r="R21097" s="334">
        <v>49934</v>
      </c>
      <c r="S21097" s="319" t="s">
        <v>375</v>
      </c>
    </row>
    <row r="21098" spans="18:19" x14ac:dyDescent="0.2">
      <c r="R21098" s="334">
        <v>49935</v>
      </c>
      <c r="S21098" s="319" t="s">
        <v>351</v>
      </c>
    </row>
    <row r="21099" spans="18:19" x14ac:dyDescent="0.2">
      <c r="R21099" s="334">
        <v>49938</v>
      </c>
      <c r="S21099" s="319" t="s">
        <v>353</v>
      </c>
    </row>
    <row r="21100" spans="18:19" x14ac:dyDescent="0.2">
      <c r="R21100" s="334">
        <v>49942</v>
      </c>
      <c r="S21100" s="319" t="s">
        <v>375</v>
      </c>
    </row>
    <row r="21101" spans="18:19" x14ac:dyDescent="0.2">
      <c r="R21101" s="334">
        <v>49945</v>
      </c>
      <c r="S21101" s="319" t="s">
        <v>375</v>
      </c>
    </row>
    <row r="21102" spans="18:19" x14ac:dyDescent="0.2">
      <c r="R21102" s="334">
        <v>49946</v>
      </c>
      <c r="S21102" s="319" t="s">
        <v>375</v>
      </c>
    </row>
    <row r="21103" spans="18:19" x14ac:dyDescent="0.2">
      <c r="R21103" s="334">
        <v>49947</v>
      </c>
      <c r="S21103" s="319" t="s">
        <v>353</v>
      </c>
    </row>
    <row r="21104" spans="18:19" x14ac:dyDescent="0.2">
      <c r="R21104" s="334">
        <v>49948</v>
      </c>
      <c r="S21104" s="319" t="s">
        <v>375</v>
      </c>
    </row>
    <row r="21105" spans="18:19" x14ac:dyDescent="0.2">
      <c r="R21105" s="334">
        <v>49950</v>
      </c>
      <c r="S21105" s="319" t="s">
        <v>375</v>
      </c>
    </row>
    <row r="21106" spans="18:19" x14ac:dyDescent="0.2">
      <c r="R21106" s="334">
        <v>49952</v>
      </c>
      <c r="S21106" s="319" t="s">
        <v>375</v>
      </c>
    </row>
    <row r="21107" spans="18:19" x14ac:dyDescent="0.2">
      <c r="R21107" s="334">
        <v>49953</v>
      </c>
      <c r="S21107" s="319" t="s">
        <v>375</v>
      </c>
    </row>
    <row r="21108" spans="18:19" x14ac:dyDescent="0.2">
      <c r="R21108" s="334">
        <v>49955</v>
      </c>
      <c r="S21108" s="319" t="s">
        <v>375</v>
      </c>
    </row>
    <row r="21109" spans="18:19" x14ac:dyDescent="0.2">
      <c r="R21109" s="334">
        <v>49958</v>
      </c>
      <c r="S21109" s="319" t="s">
        <v>375</v>
      </c>
    </row>
    <row r="21110" spans="18:19" x14ac:dyDescent="0.2">
      <c r="R21110" s="334">
        <v>49959</v>
      </c>
      <c r="S21110" s="319" t="s">
        <v>353</v>
      </c>
    </row>
    <row r="21111" spans="18:19" x14ac:dyDescent="0.2">
      <c r="R21111" s="334">
        <v>49960</v>
      </c>
      <c r="S21111" s="319" t="s">
        <v>375</v>
      </c>
    </row>
    <row r="21112" spans="18:19" x14ac:dyDescent="0.2">
      <c r="R21112" s="334">
        <v>49961</v>
      </c>
      <c r="S21112" s="319" t="s">
        <v>351</v>
      </c>
    </row>
    <row r="21113" spans="18:19" x14ac:dyDescent="0.2">
      <c r="R21113" s="334">
        <v>49962</v>
      </c>
      <c r="S21113" s="319" t="s">
        <v>375</v>
      </c>
    </row>
    <row r="21114" spans="18:19" x14ac:dyDescent="0.2">
      <c r="R21114" s="334">
        <v>49963</v>
      </c>
      <c r="S21114" s="319" t="s">
        <v>375</v>
      </c>
    </row>
    <row r="21115" spans="18:19" x14ac:dyDescent="0.2">
      <c r="R21115" s="334">
        <v>49964</v>
      </c>
      <c r="S21115" s="319" t="s">
        <v>351</v>
      </c>
    </row>
    <row r="21116" spans="18:19" x14ac:dyDescent="0.2">
      <c r="R21116" s="334">
        <v>49965</v>
      </c>
      <c r="S21116" s="319" t="s">
        <v>375</v>
      </c>
    </row>
    <row r="21117" spans="18:19" x14ac:dyDescent="0.2">
      <c r="R21117" s="334">
        <v>49967</v>
      </c>
      <c r="S21117" s="319" t="s">
        <v>351</v>
      </c>
    </row>
    <row r="21118" spans="18:19" x14ac:dyDescent="0.2">
      <c r="R21118" s="334">
        <v>49968</v>
      </c>
      <c r="S21118" s="319" t="s">
        <v>353</v>
      </c>
    </row>
    <row r="21119" spans="18:19" x14ac:dyDescent="0.2">
      <c r="R21119" s="334">
        <v>49969</v>
      </c>
      <c r="S21119" s="319" t="s">
        <v>351</v>
      </c>
    </row>
    <row r="21120" spans="18:19" x14ac:dyDescent="0.2">
      <c r="R21120" s="334">
        <v>49970</v>
      </c>
      <c r="S21120" s="319" t="s">
        <v>351</v>
      </c>
    </row>
    <row r="21121" spans="18:19" x14ac:dyDescent="0.2">
      <c r="R21121" s="334">
        <v>49971</v>
      </c>
      <c r="S21121" s="319" t="s">
        <v>375</v>
      </c>
    </row>
    <row r="21122" spans="18:19" x14ac:dyDescent="0.2">
      <c r="R21122" s="334">
        <v>50001</v>
      </c>
      <c r="S21122" s="319" t="s">
        <v>353</v>
      </c>
    </row>
    <row r="21123" spans="18:19" x14ac:dyDescent="0.2">
      <c r="R21123" s="334">
        <v>50002</v>
      </c>
      <c r="S21123" s="319" t="s">
        <v>353</v>
      </c>
    </row>
    <row r="21124" spans="18:19" x14ac:dyDescent="0.2">
      <c r="R21124" s="334">
        <v>50003</v>
      </c>
      <c r="S21124" s="319" t="s">
        <v>353</v>
      </c>
    </row>
    <row r="21125" spans="18:19" x14ac:dyDescent="0.2">
      <c r="R21125" s="334">
        <v>50005</v>
      </c>
      <c r="S21125" s="319" t="s">
        <v>353</v>
      </c>
    </row>
    <row r="21126" spans="18:19" x14ac:dyDescent="0.2">
      <c r="R21126" s="334">
        <v>50006</v>
      </c>
      <c r="S21126" s="319" t="s">
        <v>353</v>
      </c>
    </row>
    <row r="21127" spans="18:19" x14ac:dyDescent="0.2">
      <c r="R21127" s="334">
        <v>50007</v>
      </c>
      <c r="S21127" s="319" t="s">
        <v>354</v>
      </c>
    </row>
    <row r="21128" spans="18:19" x14ac:dyDescent="0.2">
      <c r="R21128" s="334">
        <v>50008</v>
      </c>
      <c r="S21128" s="319" t="s">
        <v>353</v>
      </c>
    </row>
    <row r="21129" spans="18:19" x14ac:dyDescent="0.2">
      <c r="R21129" s="334">
        <v>50009</v>
      </c>
      <c r="S21129" s="319" t="s">
        <v>353</v>
      </c>
    </row>
    <row r="21130" spans="18:19" x14ac:dyDescent="0.2">
      <c r="R21130" s="334">
        <v>50010</v>
      </c>
      <c r="S21130" s="319" t="s">
        <v>353</v>
      </c>
    </row>
    <row r="21131" spans="18:19" x14ac:dyDescent="0.2">
      <c r="R21131" s="334">
        <v>50011</v>
      </c>
      <c r="S21131" s="319" t="s">
        <v>353</v>
      </c>
    </row>
    <row r="21132" spans="18:19" x14ac:dyDescent="0.2">
      <c r="R21132" s="334">
        <v>50012</v>
      </c>
      <c r="S21132" s="319" t="s">
        <v>353</v>
      </c>
    </row>
    <row r="21133" spans="18:19" x14ac:dyDescent="0.2">
      <c r="R21133" s="334">
        <v>50013</v>
      </c>
      <c r="S21133" s="319" t="s">
        <v>353</v>
      </c>
    </row>
    <row r="21134" spans="18:19" x14ac:dyDescent="0.2">
      <c r="R21134" s="334">
        <v>50014</v>
      </c>
      <c r="S21134" s="319" t="s">
        <v>353</v>
      </c>
    </row>
    <row r="21135" spans="18:19" x14ac:dyDescent="0.2">
      <c r="R21135" s="334">
        <v>50020</v>
      </c>
      <c r="S21135" s="319" t="s">
        <v>353</v>
      </c>
    </row>
    <row r="21136" spans="18:19" x14ac:dyDescent="0.2">
      <c r="R21136" s="334">
        <v>50021</v>
      </c>
      <c r="S21136" s="319" t="s">
        <v>353</v>
      </c>
    </row>
    <row r="21137" spans="18:19" x14ac:dyDescent="0.2">
      <c r="R21137" s="334">
        <v>50022</v>
      </c>
      <c r="S21137" s="319" t="s">
        <v>353</v>
      </c>
    </row>
    <row r="21138" spans="18:19" x14ac:dyDescent="0.2">
      <c r="R21138" s="334">
        <v>50023</v>
      </c>
      <c r="S21138" s="319" t="s">
        <v>353</v>
      </c>
    </row>
    <row r="21139" spans="18:19" x14ac:dyDescent="0.2">
      <c r="R21139" s="334">
        <v>50025</v>
      </c>
      <c r="S21139" s="319" t="s">
        <v>353</v>
      </c>
    </row>
    <row r="21140" spans="18:19" x14ac:dyDescent="0.2">
      <c r="R21140" s="334">
        <v>50026</v>
      </c>
      <c r="S21140" s="319" t="s">
        <v>353</v>
      </c>
    </row>
    <row r="21141" spans="18:19" x14ac:dyDescent="0.2">
      <c r="R21141" s="334">
        <v>50027</v>
      </c>
      <c r="S21141" s="319" t="s">
        <v>353</v>
      </c>
    </row>
    <row r="21142" spans="18:19" x14ac:dyDescent="0.2">
      <c r="R21142" s="334">
        <v>50028</v>
      </c>
      <c r="S21142" s="319" t="s">
        <v>354</v>
      </c>
    </row>
    <row r="21143" spans="18:19" x14ac:dyDescent="0.2">
      <c r="R21143" s="334">
        <v>50029</v>
      </c>
      <c r="S21143" s="319" t="s">
        <v>353</v>
      </c>
    </row>
    <row r="21144" spans="18:19" x14ac:dyDescent="0.2">
      <c r="R21144" s="334">
        <v>50031</v>
      </c>
      <c r="S21144" s="319" t="s">
        <v>353</v>
      </c>
    </row>
    <row r="21145" spans="18:19" x14ac:dyDescent="0.2">
      <c r="R21145" s="334">
        <v>50032</v>
      </c>
      <c r="S21145" s="319" t="s">
        <v>353</v>
      </c>
    </row>
    <row r="21146" spans="18:19" x14ac:dyDescent="0.2">
      <c r="R21146" s="334">
        <v>50033</v>
      </c>
      <c r="S21146" s="319" t="s">
        <v>353</v>
      </c>
    </row>
    <row r="21147" spans="18:19" x14ac:dyDescent="0.2">
      <c r="R21147" s="334">
        <v>50034</v>
      </c>
      <c r="S21147" s="319" t="s">
        <v>353</v>
      </c>
    </row>
    <row r="21148" spans="18:19" x14ac:dyDescent="0.2">
      <c r="R21148" s="334">
        <v>50035</v>
      </c>
      <c r="S21148" s="319" t="s">
        <v>353</v>
      </c>
    </row>
    <row r="21149" spans="18:19" x14ac:dyDescent="0.2">
      <c r="R21149" s="334">
        <v>50036</v>
      </c>
      <c r="S21149" s="319" t="s">
        <v>353</v>
      </c>
    </row>
    <row r="21150" spans="18:19" x14ac:dyDescent="0.2">
      <c r="R21150" s="334">
        <v>50037</v>
      </c>
      <c r="S21150" s="319" t="s">
        <v>353</v>
      </c>
    </row>
    <row r="21151" spans="18:19" x14ac:dyDescent="0.2">
      <c r="R21151" s="334">
        <v>50038</v>
      </c>
      <c r="S21151" s="319" t="s">
        <v>353</v>
      </c>
    </row>
    <row r="21152" spans="18:19" x14ac:dyDescent="0.2">
      <c r="R21152" s="334">
        <v>50039</v>
      </c>
      <c r="S21152" s="319" t="s">
        <v>353</v>
      </c>
    </row>
    <row r="21153" spans="18:19" x14ac:dyDescent="0.2">
      <c r="R21153" s="334">
        <v>50040</v>
      </c>
      <c r="S21153" s="319" t="s">
        <v>353</v>
      </c>
    </row>
    <row r="21154" spans="18:19" x14ac:dyDescent="0.2">
      <c r="R21154" s="334">
        <v>50041</v>
      </c>
      <c r="S21154" s="319" t="s">
        <v>353</v>
      </c>
    </row>
    <row r="21155" spans="18:19" x14ac:dyDescent="0.2">
      <c r="R21155" s="334">
        <v>50042</v>
      </c>
      <c r="S21155" s="319" t="s">
        <v>353</v>
      </c>
    </row>
    <row r="21156" spans="18:19" x14ac:dyDescent="0.2">
      <c r="R21156" s="334">
        <v>50044</v>
      </c>
      <c r="S21156" s="319" t="s">
        <v>353</v>
      </c>
    </row>
    <row r="21157" spans="18:19" x14ac:dyDescent="0.2">
      <c r="R21157" s="334">
        <v>50046</v>
      </c>
      <c r="S21157" s="319" t="s">
        <v>354</v>
      </c>
    </row>
    <row r="21158" spans="18:19" x14ac:dyDescent="0.2">
      <c r="R21158" s="334">
        <v>50047</v>
      </c>
      <c r="S21158" s="319" t="s">
        <v>353</v>
      </c>
    </row>
    <row r="21159" spans="18:19" x14ac:dyDescent="0.2">
      <c r="R21159" s="334">
        <v>50048</v>
      </c>
      <c r="S21159" s="319" t="s">
        <v>353</v>
      </c>
    </row>
    <row r="21160" spans="18:19" x14ac:dyDescent="0.2">
      <c r="R21160" s="334">
        <v>50049</v>
      </c>
      <c r="S21160" s="319" t="s">
        <v>353</v>
      </c>
    </row>
    <row r="21161" spans="18:19" x14ac:dyDescent="0.2">
      <c r="R21161" s="334">
        <v>50050</v>
      </c>
      <c r="S21161" s="319" t="s">
        <v>353</v>
      </c>
    </row>
    <row r="21162" spans="18:19" x14ac:dyDescent="0.2">
      <c r="R21162" s="334">
        <v>50051</v>
      </c>
      <c r="S21162" s="319" t="s">
        <v>353</v>
      </c>
    </row>
    <row r="21163" spans="18:19" x14ac:dyDescent="0.2">
      <c r="R21163" s="334">
        <v>50052</v>
      </c>
      <c r="S21163" s="319" t="s">
        <v>353</v>
      </c>
    </row>
    <row r="21164" spans="18:19" x14ac:dyDescent="0.2">
      <c r="R21164" s="334">
        <v>50054</v>
      </c>
      <c r="S21164" s="319" t="s">
        <v>353</v>
      </c>
    </row>
    <row r="21165" spans="18:19" x14ac:dyDescent="0.2">
      <c r="R21165" s="334">
        <v>50055</v>
      </c>
      <c r="S21165" s="319" t="s">
        <v>354</v>
      </c>
    </row>
    <row r="21166" spans="18:19" x14ac:dyDescent="0.2">
      <c r="R21166" s="334">
        <v>50056</v>
      </c>
      <c r="S21166" s="319" t="s">
        <v>354</v>
      </c>
    </row>
    <row r="21167" spans="18:19" x14ac:dyDescent="0.2">
      <c r="R21167" s="334">
        <v>50057</v>
      </c>
      <c r="S21167" s="319" t="s">
        <v>353</v>
      </c>
    </row>
    <row r="21168" spans="18:19" x14ac:dyDescent="0.2">
      <c r="R21168" s="334">
        <v>50058</v>
      </c>
      <c r="S21168" s="319" t="s">
        <v>353</v>
      </c>
    </row>
    <row r="21169" spans="18:19" x14ac:dyDescent="0.2">
      <c r="R21169" s="334">
        <v>50059</v>
      </c>
      <c r="S21169" s="319" t="s">
        <v>353</v>
      </c>
    </row>
    <row r="21170" spans="18:19" x14ac:dyDescent="0.2">
      <c r="R21170" s="334">
        <v>50060</v>
      </c>
      <c r="S21170" s="319" t="s">
        <v>354</v>
      </c>
    </row>
    <row r="21171" spans="18:19" x14ac:dyDescent="0.2">
      <c r="R21171" s="334">
        <v>50061</v>
      </c>
      <c r="S21171" s="319" t="s">
        <v>353</v>
      </c>
    </row>
    <row r="21172" spans="18:19" x14ac:dyDescent="0.2">
      <c r="R21172" s="334">
        <v>50062</v>
      </c>
      <c r="S21172" s="319" t="s">
        <v>353</v>
      </c>
    </row>
    <row r="21173" spans="18:19" x14ac:dyDescent="0.2">
      <c r="R21173" s="334">
        <v>50063</v>
      </c>
      <c r="S21173" s="319" t="s">
        <v>353</v>
      </c>
    </row>
    <row r="21174" spans="18:19" x14ac:dyDescent="0.2">
      <c r="R21174" s="334">
        <v>50064</v>
      </c>
      <c r="S21174" s="319" t="s">
        <v>353</v>
      </c>
    </row>
    <row r="21175" spans="18:19" x14ac:dyDescent="0.2">
      <c r="R21175" s="334">
        <v>50065</v>
      </c>
      <c r="S21175" s="319" t="s">
        <v>353</v>
      </c>
    </row>
    <row r="21176" spans="18:19" x14ac:dyDescent="0.2">
      <c r="R21176" s="334">
        <v>50066</v>
      </c>
      <c r="S21176" s="319" t="s">
        <v>353</v>
      </c>
    </row>
    <row r="21177" spans="18:19" x14ac:dyDescent="0.2">
      <c r="R21177" s="334">
        <v>50067</v>
      </c>
      <c r="S21177" s="319" t="s">
        <v>353</v>
      </c>
    </row>
    <row r="21178" spans="18:19" x14ac:dyDescent="0.2">
      <c r="R21178" s="334">
        <v>50068</v>
      </c>
      <c r="S21178" s="319" t="s">
        <v>353</v>
      </c>
    </row>
    <row r="21179" spans="18:19" x14ac:dyDescent="0.2">
      <c r="R21179" s="334">
        <v>50069</v>
      </c>
      <c r="S21179" s="319" t="s">
        <v>353</v>
      </c>
    </row>
    <row r="21180" spans="18:19" x14ac:dyDescent="0.2">
      <c r="R21180" s="334">
        <v>50070</v>
      </c>
      <c r="S21180" s="319" t="s">
        <v>353</v>
      </c>
    </row>
    <row r="21181" spans="18:19" x14ac:dyDescent="0.2">
      <c r="R21181" s="334">
        <v>50071</v>
      </c>
      <c r="S21181" s="319" t="s">
        <v>353</v>
      </c>
    </row>
    <row r="21182" spans="18:19" x14ac:dyDescent="0.2">
      <c r="R21182" s="334">
        <v>50072</v>
      </c>
      <c r="S21182" s="319" t="s">
        <v>353</v>
      </c>
    </row>
    <row r="21183" spans="18:19" x14ac:dyDescent="0.2">
      <c r="R21183" s="334">
        <v>50073</v>
      </c>
      <c r="S21183" s="319" t="s">
        <v>354</v>
      </c>
    </row>
    <row r="21184" spans="18:19" x14ac:dyDescent="0.2">
      <c r="R21184" s="334">
        <v>50074</v>
      </c>
      <c r="S21184" s="319" t="s">
        <v>353</v>
      </c>
    </row>
    <row r="21185" spans="18:19" x14ac:dyDescent="0.2">
      <c r="R21185" s="334">
        <v>50075</v>
      </c>
      <c r="S21185" s="319" t="s">
        <v>353</v>
      </c>
    </row>
    <row r="21186" spans="18:19" x14ac:dyDescent="0.2">
      <c r="R21186" s="334">
        <v>50076</v>
      </c>
      <c r="S21186" s="319" t="s">
        <v>353</v>
      </c>
    </row>
    <row r="21187" spans="18:19" x14ac:dyDescent="0.2">
      <c r="R21187" s="334">
        <v>50078</v>
      </c>
      <c r="S21187" s="319" t="s">
        <v>354</v>
      </c>
    </row>
    <row r="21188" spans="18:19" x14ac:dyDescent="0.2">
      <c r="R21188" s="334">
        <v>50099</v>
      </c>
      <c r="S21188" s="319" t="s">
        <v>353</v>
      </c>
    </row>
    <row r="21189" spans="18:19" x14ac:dyDescent="0.2">
      <c r="R21189" s="334">
        <v>50101</v>
      </c>
      <c r="S21189" s="319" t="s">
        <v>353</v>
      </c>
    </row>
    <row r="21190" spans="18:19" x14ac:dyDescent="0.2">
      <c r="R21190" s="334">
        <v>50102</v>
      </c>
      <c r="S21190" s="319" t="s">
        <v>353</v>
      </c>
    </row>
    <row r="21191" spans="18:19" x14ac:dyDescent="0.2">
      <c r="R21191" s="334">
        <v>50103</v>
      </c>
      <c r="S21191" s="319" t="s">
        <v>353</v>
      </c>
    </row>
    <row r="21192" spans="18:19" x14ac:dyDescent="0.2">
      <c r="R21192" s="334">
        <v>50104</v>
      </c>
      <c r="S21192" s="319" t="s">
        <v>353</v>
      </c>
    </row>
    <row r="21193" spans="18:19" x14ac:dyDescent="0.2">
      <c r="R21193" s="334">
        <v>50105</v>
      </c>
      <c r="S21193" s="319" t="s">
        <v>353</v>
      </c>
    </row>
    <row r="21194" spans="18:19" x14ac:dyDescent="0.2">
      <c r="R21194" s="334">
        <v>50106</v>
      </c>
      <c r="S21194" s="319" t="s">
        <v>354</v>
      </c>
    </row>
    <row r="21195" spans="18:19" x14ac:dyDescent="0.2">
      <c r="R21195" s="334">
        <v>50107</v>
      </c>
      <c r="S21195" s="319" t="s">
        <v>353</v>
      </c>
    </row>
    <row r="21196" spans="18:19" x14ac:dyDescent="0.2">
      <c r="R21196" s="334">
        <v>50108</v>
      </c>
      <c r="S21196" s="319" t="s">
        <v>353</v>
      </c>
    </row>
    <row r="21197" spans="18:19" x14ac:dyDescent="0.2">
      <c r="R21197" s="334">
        <v>50109</v>
      </c>
      <c r="S21197" s="319" t="s">
        <v>353</v>
      </c>
    </row>
    <row r="21198" spans="18:19" x14ac:dyDescent="0.2">
      <c r="R21198" s="334">
        <v>50110</v>
      </c>
      <c r="S21198" s="319" t="s">
        <v>353</v>
      </c>
    </row>
    <row r="21199" spans="18:19" x14ac:dyDescent="0.2">
      <c r="R21199" s="334">
        <v>50111</v>
      </c>
      <c r="S21199" s="319" t="s">
        <v>353</v>
      </c>
    </row>
    <row r="21200" spans="18:19" x14ac:dyDescent="0.2">
      <c r="R21200" s="334">
        <v>50112</v>
      </c>
      <c r="S21200" s="319" t="s">
        <v>353</v>
      </c>
    </row>
    <row r="21201" spans="18:19" x14ac:dyDescent="0.2">
      <c r="R21201" s="334">
        <v>50115</v>
      </c>
      <c r="S21201" s="319" t="s">
        <v>353</v>
      </c>
    </row>
    <row r="21202" spans="18:19" x14ac:dyDescent="0.2">
      <c r="R21202" s="334">
        <v>50116</v>
      </c>
      <c r="S21202" s="319" t="s">
        <v>354</v>
      </c>
    </row>
    <row r="21203" spans="18:19" x14ac:dyDescent="0.2">
      <c r="R21203" s="334">
        <v>50117</v>
      </c>
      <c r="S21203" s="319" t="s">
        <v>353</v>
      </c>
    </row>
    <row r="21204" spans="18:19" x14ac:dyDescent="0.2">
      <c r="R21204" s="334">
        <v>50118</v>
      </c>
      <c r="S21204" s="319" t="s">
        <v>353</v>
      </c>
    </row>
    <row r="21205" spans="18:19" x14ac:dyDescent="0.2">
      <c r="R21205" s="334">
        <v>50119</v>
      </c>
      <c r="S21205" s="319" t="s">
        <v>353</v>
      </c>
    </row>
    <row r="21206" spans="18:19" x14ac:dyDescent="0.2">
      <c r="R21206" s="334">
        <v>50120</v>
      </c>
      <c r="S21206" s="319" t="s">
        <v>353</v>
      </c>
    </row>
    <row r="21207" spans="18:19" x14ac:dyDescent="0.2">
      <c r="R21207" s="334">
        <v>50122</v>
      </c>
      <c r="S21207" s="319" t="s">
        <v>353</v>
      </c>
    </row>
    <row r="21208" spans="18:19" x14ac:dyDescent="0.2">
      <c r="R21208" s="334">
        <v>50123</v>
      </c>
      <c r="S21208" s="319" t="s">
        <v>353</v>
      </c>
    </row>
    <row r="21209" spans="18:19" x14ac:dyDescent="0.2">
      <c r="R21209" s="334">
        <v>50124</v>
      </c>
      <c r="S21209" s="319" t="s">
        <v>354</v>
      </c>
    </row>
    <row r="21210" spans="18:19" x14ac:dyDescent="0.2">
      <c r="R21210" s="334">
        <v>50125</v>
      </c>
      <c r="S21210" s="319" t="s">
        <v>353</v>
      </c>
    </row>
    <row r="21211" spans="18:19" x14ac:dyDescent="0.2">
      <c r="R21211" s="334">
        <v>50126</v>
      </c>
      <c r="S21211" s="319" t="s">
        <v>353</v>
      </c>
    </row>
    <row r="21212" spans="18:19" x14ac:dyDescent="0.2">
      <c r="R21212" s="334">
        <v>50127</v>
      </c>
      <c r="S21212" s="319" t="s">
        <v>353</v>
      </c>
    </row>
    <row r="21213" spans="18:19" x14ac:dyDescent="0.2">
      <c r="R21213" s="334">
        <v>50128</v>
      </c>
      <c r="S21213" s="319" t="s">
        <v>353</v>
      </c>
    </row>
    <row r="21214" spans="18:19" x14ac:dyDescent="0.2">
      <c r="R21214" s="334">
        <v>50129</v>
      </c>
      <c r="S21214" s="319" t="s">
        <v>353</v>
      </c>
    </row>
    <row r="21215" spans="18:19" x14ac:dyDescent="0.2">
      <c r="R21215" s="334">
        <v>50130</v>
      </c>
      <c r="S21215" s="319" t="s">
        <v>353</v>
      </c>
    </row>
    <row r="21216" spans="18:19" x14ac:dyDescent="0.2">
      <c r="R21216" s="334">
        <v>50131</v>
      </c>
      <c r="S21216" s="319" t="s">
        <v>353</v>
      </c>
    </row>
    <row r="21217" spans="18:19" x14ac:dyDescent="0.2">
      <c r="R21217" s="334">
        <v>50132</v>
      </c>
      <c r="S21217" s="319" t="s">
        <v>353</v>
      </c>
    </row>
    <row r="21218" spans="18:19" x14ac:dyDescent="0.2">
      <c r="R21218" s="334">
        <v>50133</v>
      </c>
      <c r="S21218" s="319" t="s">
        <v>353</v>
      </c>
    </row>
    <row r="21219" spans="18:19" x14ac:dyDescent="0.2">
      <c r="R21219" s="334">
        <v>50134</v>
      </c>
      <c r="S21219" s="319" t="s">
        <v>353</v>
      </c>
    </row>
    <row r="21220" spans="18:19" x14ac:dyDescent="0.2">
      <c r="R21220" s="334">
        <v>50135</v>
      </c>
      <c r="S21220" s="319" t="s">
        <v>353</v>
      </c>
    </row>
    <row r="21221" spans="18:19" x14ac:dyDescent="0.2">
      <c r="R21221" s="334">
        <v>50136</v>
      </c>
      <c r="S21221" s="319" t="s">
        <v>353</v>
      </c>
    </row>
    <row r="21222" spans="18:19" x14ac:dyDescent="0.2">
      <c r="R21222" s="334">
        <v>50137</v>
      </c>
      <c r="S21222" s="319" t="s">
        <v>353</v>
      </c>
    </row>
    <row r="21223" spans="18:19" x14ac:dyDescent="0.2">
      <c r="R21223" s="334">
        <v>50138</v>
      </c>
      <c r="S21223" s="319" t="s">
        <v>353</v>
      </c>
    </row>
    <row r="21224" spans="18:19" x14ac:dyDescent="0.2">
      <c r="R21224" s="334">
        <v>50139</v>
      </c>
      <c r="S21224" s="319" t="s">
        <v>353</v>
      </c>
    </row>
    <row r="21225" spans="18:19" x14ac:dyDescent="0.2">
      <c r="R21225" s="334">
        <v>50140</v>
      </c>
      <c r="S21225" s="319" t="s">
        <v>353</v>
      </c>
    </row>
    <row r="21226" spans="18:19" x14ac:dyDescent="0.2">
      <c r="R21226" s="334">
        <v>50141</v>
      </c>
      <c r="S21226" s="319" t="s">
        <v>354</v>
      </c>
    </row>
    <row r="21227" spans="18:19" x14ac:dyDescent="0.2">
      <c r="R21227" s="334">
        <v>50142</v>
      </c>
      <c r="S21227" s="319" t="s">
        <v>353</v>
      </c>
    </row>
    <row r="21228" spans="18:19" x14ac:dyDescent="0.2">
      <c r="R21228" s="334">
        <v>50143</v>
      </c>
      <c r="S21228" s="319" t="s">
        <v>353</v>
      </c>
    </row>
    <row r="21229" spans="18:19" x14ac:dyDescent="0.2">
      <c r="R21229" s="334">
        <v>50144</v>
      </c>
      <c r="S21229" s="319" t="s">
        <v>353</v>
      </c>
    </row>
    <row r="21230" spans="18:19" x14ac:dyDescent="0.2">
      <c r="R21230" s="334">
        <v>50145</v>
      </c>
      <c r="S21230" s="319" t="s">
        <v>353</v>
      </c>
    </row>
    <row r="21231" spans="18:19" x14ac:dyDescent="0.2">
      <c r="R21231" s="334">
        <v>50146</v>
      </c>
      <c r="S21231" s="319" t="s">
        <v>353</v>
      </c>
    </row>
    <row r="21232" spans="18:19" x14ac:dyDescent="0.2">
      <c r="R21232" s="334">
        <v>50147</v>
      </c>
      <c r="S21232" s="319" t="s">
        <v>354</v>
      </c>
    </row>
    <row r="21233" spans="18:19" x14ac:dyDescent="0.2">
      <c r="R21233" s="334">
        <v>50148</v>
      </c>
      <c r="S21233" s="319" t="s">
        <v>353</v>
      </c>
    </row>
    <row r="21234" spans="18:19" x14ac:dyDescent="0.2">
      <c r="R21234" s="334">
        <v>50149</v>
      </c>
      <c r="S21234" s="319" t="s">
        <v>353</v>
      </c>
    </row>
    <row r="21235" spans="18:19" x14ac:dyDescent="0.2">
      <c r="R21235" s="334">
        <v>50150</v>
      </c>
      <c r="S21235" s="319" t="s">
        <v>354</v>
      </c>
    </row>
    <row r="21236" spans="18:19" x14ac:dyDescent="0.2">
      <c r="R21236" s="334">
        <v>50151</v>
      </c>
      <c r="S21236" s="319" t="s">
        <v>353</v>
      </c>
    </row>
    <row r="21237" spans="18:19" x14ac:dyDescent="0.2">
      <c r="R21237" s="334">
        <v>50152</v>
      </c>
      <c r="S21237" s="319" t="s">
        <v>353</v>
      </c>
    </row>
    <row r="21238" spans="18:19" x14ac:dyDescent="0.2">
      <c r="R21238" s="334">
        <v>50153</v>
      </c>
      <c r="S21238" s="319" t="s">
        <v>353</v>
      </c>
    </row>
    <row r="21239" spans="18:19" x14ac:dyDescent="0.2">
      <c r="R21239" s="334">
        <v>50154</v>
      </c>
      <c r="S21239" s="319" t="s">
        <v>353</v>
      </c>
    </row>
    <row r="21240" spans="18:19" x14ac:dyDescent="0.2">
      <c r="R21240" s="334">
        <v>50155</v>
      </c>
      <c r="S21240" s="319" t="s">
        <v>353</v>
      </c>
    </row>
    <row r="21241" spans="18:19" x14ac:dyDescent="0.2">
      <c r="R21241" s="334">
        <v>50156</v>
      </c>
      <c r="S21241" s="319" t="s">
        <v>353</v>
      </c>
    </row>
    <row r="21242" spans="18:19" x14ac:dyDescent="0.2">
      <c r="R21242" s="334">
        <v>50157</v>
      </c>
      <c r="S21242" s="319" t="s">
        <v>353</v>
      </c>
    </row>
    <row r="21243" spans="18:19" x14ac:dyDescent="0.2">
      <c r="R21243" s="334">
        <v>50158</v>
      </c>
      <c r="S21243" s="319" t="s">
        <v>353</v>
      </c>
    </row>
    <row r="21244" spans="18:19" x14ac:dyDescent="0.2">
      <c r="R21244" s="334">
        <v>50160</v>
      </c>
      <c r="S21244" s="319" t="s">
        <v>353</v>
      </c>
    </row>
    <row r="21245" spans="18:19" x14ac:dyDescent="0.2">
      <c r="R21245" s="334">
        <v>50161</v>
      </c>
      <c r="S21245" s="319" t="s">
        <v>353</v>
      </c>
    </row>
    <row r="21246" spans="18:19" x14ac:dyDescent="0.2">
      <c r="R21246" s="334">
        <v>50162</v>
      </c>
      <c r="S21246" s="319" t="s">
        <v>354</v>
      </c>
    </row>
    <row r="21247" spans="18:19" x14ac:dyDescent="0.2">
      <c r="R21247" s="334">
        <v>50163</v>
      </c>
      <c r="S21247" s="319" t="s">
        <v>353</v>
      </c>
    </row>
    <row r="21248" spans="18:19" x14ac:dyDescent="0.2">
      <c r="R21248" s="334">
        <v>50164</v>
      </c>
      <c r="S21248" s="319" t="s">
        <v>353</v>
      </c>
    </row>
    <row r="21249" spans="18:19" x14ac:dyDescent="0.2">
      <c r="R21249" s="334">
        <v>50165</v>
      </c>
      <c r="S21249" s="319" t="s">
        <v>353</v>
      </c>
    </row>
    <row r="21250" spans="18:19" x14ac:dyDescent="0.2">
      <c r="R21250" s="334">
        <v>50166</v>
      </c>
      <c r="S21250" s="319" t="s">
        <v>353</v>
      </c>
    </row>
    <row r="21251" spans="18:19" x14ac:dyDescent="0.2">
      <c r="R21251" s="334">
        <v>50167</v>
      </c>
      <c r="S21251" s="319" t="s">
        <v>353</v>
      </c>
    </row>
    <row r="21252" spans="18:19" x14ac:dyDescent="0.2">
      <c r="R21252" s="334">
        <v>50168</v>
      </c>
      <c r="S21252" s="319" t="s">
        <v>353</v>
      </c>
    </row>
    <row r="21253" spans="18:19" x14ac:dyDescent="0.2">
      <c r="R21253" s="334">
        <v>50169</v>
      </c>
      <c r="S21253" s="319" t="s">
        <v>353</v>
      </c>
    </row>
    <row r="21254" spans="18:19" x14ac:dyDescent="0.2">
      <c r="R21254" s="334">
        <v>50170</v>
      </c>
      <c r="S21254" s="319" t="s">
        <v>353</v>
      </c>
    </row>
    <row r="21255" spans="18:19" x14ac:dyDescent="0.2">
      <c r="R21255" s="334">
        <v>50171</v>
      </c>
      <c r="S21255" s="319" t="s">
        <v>353</v>
      </c>
    </row>
    <row r="21256" spans="18:19" x14ac:dyDescent="0.2">
      <c r="R21256" s="334">
        <v>50173</v>
      </c>
      <c r="S21256" s="319" t="s">
        <v>353</v>
      </c>
    </row>
    <row r="21257" spans="18:19" x14ac:dyDescent="0.2">
      <c r="R21257" s="334">
        <v>50174</v>
      </c>
      <c r="S21257" s="319" t="s">
        <v>353</v>
      </c>
    </row>
    <row r="21258" spans="18:19" x14ac:dyDescent="0.2">
      <c r="R21258" s="334">
        <v>50201</v>
      </c>
      <c r="S21258" s="319" t="s">
        <v>353</v>
      </c>
    </row>
    <row r="21259" spans="18:19" x14ac:dyDescent="0.2">
      <c r="R21259" s="334">
        <v>50206</v>
      </c>
      <c r="S21259" s="319" t="s">
        <v>353</v>
      </c>
    </row>
    <row r="21260" spans="18:19" x14ac:dyDescent="0.2">
      <c r="R21260" s="334">
        <v>50207</v>
      </c>
      <c r="S21260" s="319" t="s">
        <v>353</v>
      </c>
    </row>
    <row r="21261" spans="18:19" x14ac:dyDescent="0.2">
      <c r="R21261" s="334">
        <v>50208</v>
      </c>
      <c r="S21261" s="319" t="s">
        <v>353</v>
      </c>
    </row>
    <row r="21262" spans="18:19" x14ac:dyDescent="0.2">
      <c r="R21262" s="334">
        <v>50210</v>
      </c>
      <c r="S21262" s="319" t="s">
        <v>353</v>
      </c>
    </row>
    <row r="21263" spans="18:19" x14ac:dyDescent="0.2">
      <c r="R21263" s="334">
        <v>50211</v>
      </c>
      <c r="S21263" s="319" t="s">
        <v>353</v>
      </c>
    </row>
    <row r="21264" spans="18:19" x14ac:dyDescent="0.2">
      <c r="R21264" s="334">
        <v>50212</v>
      </c>
      <c r="S21264" s="319" t="s">
        <v>353</v>
      </c>
    </row>
    <row r="21265" spans="18:19" x14ac:dyDescent="0.2">
      <c r="R21265" s="334">
        <v>50213</v>
      </c>
      <c r="S21265" s="319" t="s">
        <v>353</v>
      </c>
    </row>
    <row r="21266" spans="18:19" x14ac:dyDescent="0.2">
      <c r="R21266" s="334">
        <v>50214</v>
      </c>
      <c r="S21266" s="319" t="s">
        <v>353</v>
      </c>
    </row>
    <row r="21267" spans="18:19" x14ac:dyDescent="0.2">
      <c r="R21267" s="334">
        <v>50216</v>
      </c>
      <c r="S21267" s="319" t="s">
        <v>353</v>
      </c>
    </row>
    <row r="21268" spans="18:19" x14ac:dyDescent="0.2">
      <c r="R21268" s="334">
        <v>50217</v>
      </c>
      <c r="S21268" s="319" t="s">
        <v>353</v>
      </c>
    </row>
    <row r="21269" spans="18:19" x14ac:dyDescent="0.2">
      <c r="R21269" s="334">
        <v>50218</v>
      </c>
      <c r="S21269" s="319" t="s">
        <v>353</v>
      </c>
    </row>
    <row r="21270" spans="18:19" x14ac:dyDescent="0.2">
      <c r="R21270" s="334">
        <v>50219</v>
      </c>
      <c r="S21270" s="319" t="s">
        <v>353</v>
      </c>
    </row>
    <row r="21271" spans="18:19" x14ac:dyDescent="0.2">
      <c r="R21271" s="334">
        <v>50220</v>
      </c>
      <c r="S21271" s="319" t="s">
        <v>353</v>
      </c>
    </row>
    <row r="21272" spans="18:19" x14ac:dyDescent="0.2">
      <c r="R21272" s="334">
        <v>50222</v>
      </c>
      <c r="S21272" s="319" t="s">
        <v>353</v>
      </c>
    </row>
    <row r="21273" spans="18:19" x14ac:dyDescent="0.2">
      <c r="R21273" s="334">
        <v>50223</v>
      </c>
      <c r="S21273" s="319" t="s">
        <v>353</v>
      </c>
    </row>
    <row r="21274" spans="18:19" x14ac:dyDescent="0.2">
      <c r="R21274" s="334">
        <v>50225</v>
      </c>
      <c r="S21274" s="319" t="s">
        <v>353</v>
      </c>
    </row>
    <row r="21275" spans="18:19" x14ac:dyDescent="0.2">
      <c r="R21275" s="334">
        <v>50226</v>
      </c>
      <c r="S21275" s="319" t="s">
        <v>353</v>
      </c>
    </row>
    <row r="21276" spans="18:19" x14ac:dyDescent="0.2">
      <c r="R21276" s="334">
        <v>50227</v>
      </c>
      <c r="S21276" s="319" t="s">
        <v>353</v>
      </c>
    </row>
    <row r="21277" spans="18:19" x14ac:dyDescent="0.2">
      <c r="R21277" s="334">
        <v>50228</v>
      </c>
      <c r="S21277" s="319" t="s">
        <v>353</v>
      </c>
    </row>
    <row r="21278" spans="18:19" x14ac:dyDescent="0.2">
      <c r="R21278" s="334">
        <v>50229</v>
      </c>
      <c r="S21278" s="319" t="s">
        <v>353</v>
      </c>
    </row>
    <row r="21279" spans="18:19" x14ac:dyDescent="0.2">
      <c r="R21279" s="334">
        <v>50230</v>
      </c>
      <c r="S21279" s="319" t="s">
        <v>353</v>
      </c>
    </row>
    <row r="21280" spans="18:19" x14ac:dyDescent="0.2">
      <c r="R21280" s="334">
        <v>50231</v>
      </c>
      <c r="S21280" s="319" t="s">
        <v>353</v>
      </c>
    </row>
    <row r="21281" spans="18:19" x14ac:dyDescent="0.2">
      <c r="R21281" s="334">
        <v>50232</v>
      </c>
      <c r="S21281" s="319" t="s">
        <v>353</v>
      </c>
    </row>
    <row r="21282" spans="18:19" x14ac:dyDescent="0.2">
      <c r="R21282" s="334">
        <v>50233</v>
      </c>
      <c r="S21282" s="319" t="s">
        <v>353</v>
      </c>
    </row>
    <row r="21283" spans="18:19" x14ac:dyDescent="0.2">
      <c r="R21283" s="334">
        <v>50234</v>
      </c>
      <c r="S21283" s="319" t="s">
        <v>354</v>
      </c>
    </row>
    <row r="21284" spans="18:19" x14ac:dyDescent="0.2">
      <c r="R21284" s="334">
        <v>50235</v>
      </c>
      <c r="S21284" s="319" t="s">
        <v>353</v>
      </c>
    </row>
    <row r="21285" spans="18:19" x14ac:dyDescent="0.2">
      <c r="R21285" s="334">
        <v>50236</v>
      </c>
      <c r="S21285" s="319" t="s">
        <v>353</v>
      </c>
    </row>
    <row r="21286" spans="18:19" x14ac:dyDescent="0.2">
      <c r="R21286" s="334">
        <v>50237</v>
      </c>
      <c r="S21286" s="319" t="s">
        <v>353</v>
      </c>
    </row>
    <row r="21287" spans="18:19" x14ac:dyDescent="0.2">
      <c r="R21287" s="334">
        <v>50238</v>
      </c>
      <c r="S21287" s="319" t="s">
        <v>354</v>
      </c>
    </row>
    <row r="21288" spans="18:19" x14ac:dyDescent="0.2">
      <c r="R21288" s="334">
        <v>50239</v>
      </c>
      <c r="S21288" s="319" t="s">
        <v>354</v>
      </c>
    </row>
    <row r="21289" spans="18:19" x14ac:dyDescent="0.2">
      <c r="R21289" s="334">
        <v>50240</v>
      </c>
      <c r="S21289" s="319" t="s">
        <v>353</v>
      </c>
    </row>
    <row r="21290" spans="18:19" x14ac:dyDescent="0.2">
      <c r="R21290" s="334">
        <v>50241</v>
      </c>
      <c r="S21290" s="319" t="s">
        <v>353</v>
      </c>
    </row>
    <row r="21291" spans="18:19" x14ac:dyDescent="0.2">
      <c r="R21291" s="334">
        <v>50242</v>
      </c>
      <c r="S21291" s="319" t="s">
        <v>353</v>
      </c>
    </row>
    <row r="21292" spans="18:19" x14ac:dyDescent="0.2">
      <c r="R21292" s="334">
        <v>50243</v>
      </c>
      <c r="S21292" s="319" t="s">
        <v>353</v>
      </c>
    </row>
    <row r="21293" spans="18:19" x14ac:dyDescent="0.2">
      <c r="R21293" s="334">
        <v>50244</v>
      </c>
      <c r="S21293" s="319" t="s">
        <v>354</v>
      </c>
    </row>
    <row r="21294" spans="18:19" x14ac:dyDescent="0.2">
      <c r="R21294" s="334">
        <v>50246</v>
      </c>
      <c r="S21294" s="319" t="s">
        <v>353</v>
      </c>
    </row>
    <row r="21295" spans="18:19" x14ac:dyDescent="0.2">
      <c r="R21295" s="334">
        <v>50247</v>
      </c>
      <c r="S21295" s="319" t="s">
        <v>354</v>
      </c>
    </row>
    <row r="21296" spans="18:19" x14ac:dyDescent="0.2">
      <c r="R21296" s="334">
        <v>50248</v>
      </c>
      <c r="S21296" s="319" t="s">
        <v>353</v>
      </c>
    </row>
    <row r="21297" spans="18:19" x14ac:dyDescent="0.2">
      <c r="R21297" s="334">
        <v>50249</v>
      </c>
      <c r="S21297" s="319" t="s">
        <v>353</v>
      </c>
    </row>
    <row r="21298" spans="18:19" x14ac:dyDescent="0.2">
      <c r="R21298" s="334">
        <v>50250</v>
      </c>
      <c r="S21298" s="319" t="s">
        <v>353</v>
      </c>
    </row>
    <row r="21299" spans="18:19" x14ac:dyDescent="0.2">
      <c r="R21299" s="334">
        <v>50251</v>
      </c>
      <c r="S21299" s="319" t="s">
        <v>353</v>
      </c>
    </row>
    <row r="21300" spans="18:19" x14ac:dyDescent="0.2">
      <c r="R21300" s="334">
        <v>50252</v>
      </c>
      <c r="S21300" s="319" t="s">
        <v>353</v>
      </c>
    </row>
    <row r="21301" spans="18:19" x14ac:dyDescent="0.2">
      <c r="R21301" s="334">
        <v>50254</v>
      </c>
      <c r="S21301" s="319" t="s">
        <v>353</v>
      </c>
    </row>
    <row r="21302" spans="18:19" x14ac:dyDescent="0.2">
      <c r="R21302" s="334">
        <v>50255</v>
      </c>
      <c r="S21302" s="319" t="s">
        <v>353</v>
      </c>
    </row>
    <row r="21303" spans="18:19" x14ac:dyDescent="0.2">
      <c r="R21303" s="334">
        <v>50256</v>
      </c>
      <c r="S21303" s="319" t="s">
        <v>353</v>
      </c>
    </row>
    <row r="21304" spans="18:19" x14ac:dyDescent="0.2">
      <c r="R21304" s="334">
        <v>50257</v>
      </c>
      <c r="S21304" s="319" t="s">
        <v>353</v>
      </c>
    </row>
    <row r="21305" spans="18:19" x14ac:dyDescent="0.2">
      <c r="R21305" s="334">
        <v>50258</v>
      </c>
      <c r="S21305" s="319" t="s">
        <v>353</v>
      </c>
    </row>
    <row r="21306" spans="18:19" x14ac:dyDescent="0.2">
      <c r="R21306" s="334">
        <v>50259</v>
      </c>
      <c r="S21306" s="319" t="s">
        <v>353</v>
      </c>
    </row>
    <row r="21307" spans="18:19" x14ac:dyDescent="0.2">
      <c r="R21307" s="334">
        <v>50261</v>
      </c>
      <c r="S21307" s="319" t="s">
        <v>353</v>
      </c>
    </row>
    <row r="21308" spans="18:19" x14ac:dyDescent="0.2">
      <c r="R21308" s="334">
        <v>50262</v>
      </c>
      <c r="S21308" s="319" t="s">
        <v>353</v>
      </c>
    </row>
    <row r="21309" spans="18:19" x14ac:dyDescent="0.2">
      <c r="R21309" s="334">
        <v>50263</v>
      </c>
      <c r="S21309" s="319" t="s">
        <v>353</v>
      </c>
    </row>
    <row r="21310" spans="18:19" x14ac:dyDescent="0.2">
      <c r="R21310" s="334">
        <v>50264</v>
      </c>
      <c r="S21310" s="319" t="s">
        <v>353</v>
      </c>
    </row>
    <row r="21311" spans="18:19" x14ac:dyDescent="0.2">
      <c r="R21311" s="334">
        <v>50265</v>
      </c>
      <c r="S21311" s="319" t="s">
        <v>353</v>
      </c>
    </row>
    <row r="21312" spans="18:19" x14ac:dyDescent="0.2">
      <c r="R21312" s="334">
        <v>50266</v>
      </c>
      <c r="S21312" s="319" t="s">
        <v>353</v>
      </c>
    </row>
    <row r="21313" spans="18:19" x14ac:dyDescent="0.2">
      <c r="R21313" s="334">
        <v>50268</v>
      </c>
      <c r="S21313" s="319" t="s">
        <v>353</v>
      </c>
    </row>
    <row r="21314" spans="18:19" x14ac:dyDescent="0.2">
      <c r="R21314" s="334">
        <v>50269</v>
      </c>
      <c r="S21314" s="319" t="s">
        <v>353</v>
      </c>
    </row>
    <row r="21315" spans="18:19" x14ac:dyDescent="0.2">
      <c r="R21315" s="334">
        <v>50271</v>
      </c>
      <c r="S21315" s="319" t="s">
        <v>353</v>
      </c>
    </row>
    <row r="21316" spans="18:19" x14ac:dyDescent="0.2">
      <c r="R21316" s="334">
        <v>50272</v>
      </c>
      <c r="S21316" s="319" t="s">
        <v>353</v>
      </c>
    </row>
    <row r="21317" spans="18:19" x14ac:dyDescent="0.2">
      <c r="R21317" s="334">
        <v>50273</v>
      </c>
      <c r="S21317" s="319" t="s">
        <v>353</v>
      </c>
    </row>
    <row r="21318" spans="18:19" x14ac:dyDescent="0.2">
      <c r="R21318" s="334">
        <v>50274</v>
      </c>
      <c r="S21318" s="319" t="s">
        <v>353</v>
      </c>
    </row>
    <row r="21319" spans="18:19" x14ac:dyDescent="0.2">
      <c r="R21319" s="334">
        <v>50275</v>
      </c>
      <c r="S21319" s="319" t="s">
        <v>353</v>
      </c>
    </row>
    <row r="21320" spans="18:19" x14ac:dyDescent="0.2">
      <c r="R21320" s="334">
        <v>50276</v>
      </c>
      <c r="S21320" s="319" t="s">
        <v>353</v>
      </c>
    </row>
    <row r="21321" spans="18:19" x14ac:dyDescent="0.2">
      <c r="R21321" s="334">
        <v>50277</v>
      </c>
      <c r="S21321" s="319" t="s">
        <v>353</v>
      </c>
    </row>
    <row r="21322" spans="18:19" x14ac:dyDescent="0.2">
      <c r="R21322" s="334">
        <v>50278</v>
      </c>
      <c r="S21322" s="319" t="s">
        <v>353</v>
      </c>
    </row>
    <row r="21323" spans="18:19" x14ac:dyDescent="0.2">
      <c r="R21323" s="334">
        <v>50301</v>
      </c>
      <c r="S21323" s="319" t="s">
        <v>353</v>
      </c>
    </row>
    <row r="21324" spans="18:19" x14ac:dyDescent="0.2">
      <c r="R21324" s="334">
        <v>50302</v>
      </c>
      <c r="S21324" s="319" t="s">
        <v>353</v>
      </c>
    </row>
    <row r="21325" spans="18:19" x14ac:dyDescent="0.2">
      <c r="R21325" s="334">
        <v>50303</v>
      </c>
      <c r="S21325" s="319" t="s">
        <v>353</v>
      </c>
    </row>
    <row r="21326" spans="18:19" x14ac:dyDescent="0.2">
      <c r="R21326" s="334">
        <v>50304</v>
      </c>
      <c r="S21326" s="319" t="s">
        <v>353</v>
      </c>
    </row>
    <row r="21327" spans="18:19" x14ac:dyDescent="0.2">
      <c r="R21327" s="334">
        <v>50305</v>
      </c>
      <c r="S21327" s="319" t="s">
        <v>353</v>
      </c>
    </row>
    <row r="21328" spans="18:19" x14ac:dyDescent="0.2">
      <c r="R21328" s="334">
        <v>50306</v>
      </c>
      <c r="S21328" s="319" t="s">
        <v>353</v>
      </c>
    </row>
    <row r="21329" spans="18:19" x14ac:dyDescent="0.2">
      <c r="R21329" s="334">
        <v>50309</v>
      </c>
      <c r="S21329" s="319" t="s">
        <v>353</v>
      </c>
    </row>
    <row r="21330" spans="18:19" x14ac:dyDescent="0.2">
      <c r="R21330" s="334">
        <v>50310</v>
      </c>
      <c r="S21330" s="319" t="s">
        <v>353</v>
      </c>
    </row>
    <row r="21331" spans="18:19" x14ac:dyDescent="0.2">
      <c r="R21331" s="334">
        <v>50311</v>
      </c>
      <c r="S21331" s="319" t="s">
        <v>353</v>
      </c>
    </row>
    <row r="21332" spans="18:19" x14ac:dyDescent="0.2">
      <c r="R21332" s="334">
        <v>50312</v>
      </c>
      <c r="S21332" s="319" t="s">
        <v>353</v>
      </c>
    </row>
    <row r="21333" spans="18:19" x14ac:dyDescent="0.2">
      <c r="R21333" s="334">
        <v>50313</v>
      </c>
      <c r="S21333" s="319" t="s">
        <v>353</v>
      </c>
    </row>
    <row r="21334" spans="18:19" x14ac:dyDescent="0.2">
      <c r="R21334" s="334">
        <v>50314</v>
      </c>
      <c r="S21334" s="319" t="s">
        <v>353</v>
      </c>
    </row>
    <row r="21335" spans="18:19" x14ac:dyDescent="0.2">
      <c r="R21335" s="334">
        <v>50315</v>
      </c>
      <c r="S21335" s="319" t="s">
        <v>353</v>
      </c>
    </row>
    <row r="21336" spans="18:19" x14ac:dyDescent="0.2">
      <c r="R21336" s="334">
        <v>50316</v>
      </c>
      <c r="S21336" s="319" t="s">
        <v>353</v>
      </c>
    </row>
    <row r="21337" spans="18:19" x14ac:dyDescent="0.2">
      <c r="R21337" s="334">
        <v>50317</v>
      </c>
      <c r="S21337" s="319" t="s">
        <v>353</v>
      </c>
    </row>
    <row r="21338" spans="18:19" x14ac:dyDescent="0.2">
      <c r="R21338" s="334">
        <v>50318</v>
      </c>
      <c r="S21338" s="319" t="s">
        <v>353</v>
      </c>
    </row>
    <row r="21339" spans="18:19" x14ac:dyDescent="0.2">
      <c r="R21339" s="334">
        <v>50319</v>
      </c>
      <c r="S21339" s="319" t="s">
        <v>353</v>
      </c>
    </row>
    <row r="21340" spans="18:19" x14ac:dyDescent="0.2">
      <c r="R21340" s="334">
        <v>50320</v>
      </c>
      <c r="S21340" s="319" t="s">
        <v>353</v>
      </c>
    </row>
    <row r="21341" spans="18:19" x14ac:dyDescent="0.2">
      <c r="R21341" s="334">
        <v>50321</v>
      </c>
      <c r="S21341" s="319" t="s">
        <v>353</v>
      </c>
    </row>
    <row r="21342" spans="18:19" x14ac:dyDescent="0.2">
      <c r="R21342" s="334">
        <v>50322</v>
      </c>
      <c r="S21342" s="319" t="s">
        <v>353</v>
      </c>
    </row>
    <row r="21343" spans="18:19" x14ac:dyDescent="0.2">
      <c r="R21343" s="334">
        <v>50323</v>
      </c>
      <c r="S21343" s="319" t="s">
        <v>353</v>
      </c>
    </row>
    <row r="21344" spans="18:19" x14ac:dyDescent="0.2">
      <c r="R21344" s="334">
        <v>50324</v>
      </c>
      <c r="S21344" s="319" t="s">
        <v>353</v>
      </c>
    </row>
    <row r="21345" spans="18:19" x14ac:dyDescent="0.2">
      <c r="R21345" s="334">
        <v>50325</v>
      </c>
      <c r="S21345" s="319" t="s">
        <v>353</v>
      </c>
    </row>
    <row r="21346" spans="18:19" x14ac:dyDescent="0.2">
      <c r="R21346" s="334">
        <v>50327</v>
      </c>
      <c r="S21346" s="319" t="s">
        <v>353</v>
      </c>
    </row>
    <row r="21347" spans="18:19" x14ac:dyDescent="0.2">
      <c r="R21347" s="334">
        <v>50328</v>
      </c>
      <c r="S21347" s="319" t="s">
        <v>353</v>
      </c>
    </row>
    <row r="21348" spans="18:19" x14ac:dyDescent="0.2">
      <c r="R21348" s="334">
        <v>50329</v>
      </c>
      <c r="S21348" s="319" t="s">
        <v>353</v>
      </c>
    </row>
    <row r="21349" spans="18:19" x14ac:dyDescent="0.2">
      <c r="R21349" s="334">
        <v>50330</v>
      </c>
      <c r="S21349" s="319" t="s">
        <v>353</v>
      </c>
    </row>
    <row r="21350" spans="18:19" x14ac:dyDescent="0.2">
      <c r="R21350" s="334">
        <v>50331</v>
      </c>
      <c r="S21350" s="319" t="s">
        <v>353</v>
      </c>
    </row>
    <row r="21351" spans="18:19" x14ac:dyDescent="0.2">
      <c r="R21351" s="334">
        <v>50332</v>
      </c>
      <c r="S21351" s="319" t="s">
        <v>353</v>
      </c>
    </row>
    <row r="21352" spans="18:19" x14ac:dyDescent="0.2">
      <c r="R21352" s="334">
        <v>50333</v>
      </c>
      <c r="S21352" s="319" t="s">
        <v>353</v>
      </c>
    </row>
    <row r="21353" spans="18:19" x14ac:dyDescent="0.2">
      <c r="R21353" s="334">
        <v>50334</v>
      </c>
      <c r="S21353" s="319" t="s">
        <v>353</v>
      </c>
    </row>
    <row r="21354" spans="18:19" x14ac:dyDescent="0.2">
      <c r="R21354" s="334">
        <v>50335</v>
      </c>
      <c r="S21354" s="319" t="s">
        <v>353</v>
      </c>
    </row>
    <row r="21355" spans="18:19" x14ac:dyDescent="0.2">
      <c r="R21355" s="334">
        <v>50336</v>
      </c>
      <c r="S21355" s="319" t="s">
        <v>353</v>
      </c>
    </row>
    <row r="21356" spans="18:19" x14ac:dyDescent="0.2">
      <c r="R21356" s="334">
        <v>50339</v>
      </c>
      <c r="S21356" s="319" t="s">
        <v>353</v>
      </c>
    </row>
    <row r="21357" spans="18:19" x14ac:dyDescent="0.2">
      <c r="R21357" s="334">
        <v>50340</v>
      </c>
      <c r="S21357" s="319" t="s">
        <v>353</v>
      </c>
    </row>
    <row r="21358" spans="18:19" x14ac:dyDescent="0.2">
      <c r="R21358" s="334">
        <v>50359</v>
      </c>
      <c r="S21358" s="319" t="s">
        <v>353</v>
      </c>
    </row>
    <row r="21359" spans="18:19" x14ac:dyDescent="0.2">
      <c r="R21359" s="334">
        <v>50360</v>
      </c>
      <c r="S21359" s="319" t="s">
        <v>353</v>
      </c>
    </row>
    <row r="21360" spans="18:19" x14ac:dyDescent="0.2">
      <c r="R21360" s="334">
        <v>50361</v>
      </c>
      <c r="S21360" s="319" t="s">
        <v>353</v>
      </c>
    </row>
    <row r="21361" spans="18:19" x14ac:dyDescent="0.2">
      <c r="R21361" s="334">
        <v>50362</v>
      </c>
      <c r="S21361" s="319" t="s">
        <v>353</v>
      </c>
    </row>
    <row r="21362" spans="18:19" x14ac:dyDescent="0.2">
      <c r="R21362" s="334">
        <v>50363</v>
      </c>
      <c r="S21362" s="319" t="s">
        <v>353</v>
      </c>
    </row>
    <row r="21363" spans="18:19" x14ac:dyDescent="0.2">
      <c r="R21363" s="334">
        <v>50364</v>
      </c>
      <c r="S21363" s="319" t="s">
        <v>353</v>
      </c>
    </row>
    <row r="21364" spans="18:19" x14ac:dyDescent="0.2">
      <c r="R21364" s="334">
        <v>50367</v>
      </c>
      <c r="S21364" s="319" t="s">
        <v>353</v>
      </c>
    </row>
    <row r="21365" spans="18:19" x14ac:dyDescent="0.2">
      <c r="R21365" s="334">
        <v>50368</v>
      </c>
      <c r="S21365" s="319" t="s">
        <v>353</v>
      </c>
    </row>
    <row r="21366" spans="18:19" x14ac:dyDescent="0.2">
      <c r="R21366" s="334">
        <v>50369</v>
      </c>
      <c r="S21366" s="319" t="s">
        <v>353</v>
      </c>
    </row>
    <row r="21367" spans="18:19" x14ac:dyDescent="0.2">
      <c r="R21367" s="334">
        <v>50380</v>
      </c>
      <c r="S21367" s="319" t="s">
        <v>353</v>
      </c>
    </row>
    <row r="21368" spans="18:19" x14ac:dyDescent="0.2">
      <c r="R21368" s="334">
        <v>50381</v>
      </c>
      <c r="S21368" s="319" t="s">
        <v>353</v>
      </c>
    </row>
    <row r="21369" spans="18:19" x14ac:dyDescent="0.2">
      <c r="R21369" s="334">
        <v>50391</v>
      </c>
      <c r="S21369" s="319" t="s">
        <v>353</v>
      </c>
    </row>
    <row r="21370" spans="18:19" x14ac:dyDescent="0.2">
      <c r="R21370" s="334">
        <v>50392</v>
      </c>
      <c r="S21370" s="319" t="s">
        <v>353</v>
      </c>
    </row>
    <row r="21371" spans="18:19" x14ac:dyDescent="0.2">
      <c r="R21371" s="334">
        <v>50393</v>
      </c>
      <c r="S21371" s="319" t="s">
        <v>353</v>
      </c>
    </row>
    <row r="21372" spans="18:19" x14ac:dyDescent="0.2">
      <c r="R21372" s="334">
        <v>50394</v>
      </c>
      <c r="S21372" s="319" t="s">
        <v>353</v>
      </c>
    </row>
    <row r="21373" spans="18:19" x14ac:dyDescent="0.2">
      <c r="R21373" s="334">
        <v>50395</v>
      </c>
      <c r="S21373" s="319" t="s">
        <v>353</v>
      </c>
    </row>
    <row r="21374" spans="18:19" x14ac:dyDescent="0.2">
      <c r="R21374" s="334">
        <v>50396</v>
      </c>
      <c r="S21374" s="319" t="s">
        <v>353</v>
      </c>
    </row>
    <row r="21375" spans="18:19" x14ac:dyDescent="0.2">
      <c r="R21375" s="334">
        <v>50398</v>
      </c>
      <c r="S21375" s="319" t="s">
        <v>353</v>
      </c>
    </row>
    <row r="21376" spans="18:19" x14ac:dyDescent="0.2">
      <c r="R21376" s="334">
        <v>50401</v>
      </c>
      <c r="S21376" s="319" t="s">
        <v>353</v>
      </c>
    </row>
    <row r="21377" spans="18:19" x14ac:dyDescent="0.2">
      <c r="R21377" s="334">
        <v>50402</v>
      </c>
      <c r="S21377" s="319" t="s">
        <v>353</v>
      </c>
    </row>
    <row r="21378" spans="18:19" x14ac:dyDescent="0.2">
      <c r="R21378" s="334">
        <v>50420</v>
      </c>
      <c r="S21378" s="319" t="s">
        <v>353</v>
      </c>
    </row>
    <row r="21379" spans="18:19" x14ac:dyDescent="0.2">
      <c r="R21379" s="334">
        <v>50421</v>
      </c>
      <c r="S21379" s="319" t="s">
        <v>353</v>
      </c>
    </row>
    <row r="21380" spans="18:19" x14ac:dyDescent="0.2">
      <c r="R21380" s="334">
        <v>50423</v>
      </c>
      <c r="S21380" s="319" t="s">
        <v>353</v>
      </c>
    </row>
    <row r="21381" spans="18:19" x14ac:dyDescent="0.2">
      <c r="R21381" s="334">
        <v>50424</v>
      </c>
      <c r="S21381" s="319" t="s">
        <v>353</v>
      </c>
    </row>
    <row r="21382" spans="18:19" x14ac:dyDescent="0.2">
      <c r="R21382" s="334">
        <v>50426</v>
      </c>
      <c r="S21382" s="319" t="s">
        <v>353</v>
      </c>
    </row>
    <row r="21383" spans="18:19" x14ac:dyDescent="0.2">
      <c r="R21383" s="334">
        <v>50427</v>
      </c>
      <c r="S21383" s="319" t="s">
        <v>353</v>
      </c>
    </row>
    <row r="21384" spans="18:19" x14ac:dyDescent="0.2">
      <c r="R21384" s="334">
        <v>50428</v>
      </c>
      <c r="S21384" s="319" t="s">
        <v>353</v>
      </c>
    </row>
    <row r="21385" spans="18:19" x14ac:dyDescent="0.2">
      <c r="R21385" s="334">
        <v>50430</v>
      </c>
      <c r="S21385" s="319" t="s">
        <v>353</v>
      </c>
    </row>
    <row r="21386" spans="18:19" x14ac:dyDescent="0.2">
      <c r="R21386" s="334">
        <v>50431</v>
      </c>
      <c r="S21386" s="319" t="s">
        <v>353</v>
      </c>
    </row>
    <row r="21387" spans="18:19" x14ac:dyDescent="0.2">
      <c r="R21387" s="334">
        <v>50432</v>
      </c>
      <c r="S21387" s="319" t="s">
        <v>353</v>
      </c>
    </row>
    <row r="21388" spans="18:19" x14ac:dyDescent="0.2">
      <c r="R21388" s="334">
        <v>50433</v>
      </c>
      <c r="S21388" s="319" t="s">
        <v>353</v>
      </c>
    </row>
    <row r="21389" spans="18:19" x14ac:dyDescent="0.2">
      <c r="R21389" s="334">
        <v>50434</v>
      </c>
      <c r="S21389" s="319" t="s">
        <v>353</v>
      </c>
    </row>
    <row r="21390" spans="18:19" x14ac:dyDescent="0.2">
      <c r="R21390" s="334">
        <v>50435</v>
      </c>
      <c r="S21390" s="319" t="s">
        <v>353</v>
      </c>
    </row>
    <row r="21391" spans="18:19" x14ac:dyDescent="0.2">
      <c r="R21391" s="334">
        <v>50436</v>
      </c>
      <c r="S21391" s="319" t="s">
        <v>353</v>
      </c>
    </row>
    <row r="21392" spans="18:19" x14ac:dyDescent="0.2">
      <c r="R21392" s="334">
        <v>50438</v>
      </c>
      <c r="S21392" s="319" t="s">
        <v>353</v>
      </c>
    </row>
    <row r="21393" spans="18:19" x14ac:dyDescent="0.2">
      <c r="R21393" s="334">
        <v>50439</v>
      </c>
      <c r="S21393" s="319" t="s">
        <v>353</v>
      </c>
    </row>
    <row r="21394" spans="18:19" x14ac:dyDescent="0.2">
      <c r="R21394" s="334">
        <v>50440</v>
      </c>
      <c r="S21394" s="319" t="s">
        <v>353</v>
      </c>
    </row>
    <row r="21395" spans="18:19" x14ac:dyDescent="0.2">
      <c r="R21395" s="334">
        <v>50441</v>
      </c>
      <c r="S21395" s="319" t="s">
        <v>353</v>
      </c>
    </row>
    <row r="21396" spans="18:19" x14ac:dyDescent="0.2">
      <c r="R21396" s="334">
        <v>50444</v>
      </c>
      <c r="S21396" s="319" t="s">
        <v>353</v>
      </c>
    </row>
    <row r="21397" spans="18:19" x14ac:dyDescent="0.2">
      <c r="R21397" s="334">
        <v>50446</v>
      </c>
      <c r="S21397" s="319" t="s">
        <v>353</v>
      </c>
    </row>
    <row r="21398" spans="18:19" x14ac:dyDescent="0.2">
      <c r="R21398" s="334">
        <v>50447</v>
      </c>
      <c r="S21398" s="319" t="s">
        <v>353</v>
      </c>
    </row>
    <row r="21399" spans="18:19" x14ac:dyDescent="0.2">
      <c r="R21399" s="334">
        <v>50448</v>
      </c>
      <c r="S21399" s="319" t="s">
        <v>353</v>
      </c>
    </row>
    <row r="21400" spans="18:19" x14ac:dyDescent="0.2">
      <c r="R21400" s="334">
        <v>50449</v>
      </c>
      <c r="S21400" s="319" t="s">
        <v>353</v>
      </c>
    </row>
    <row r="21401" spans="18:19" x14ac:dyDescent="0.2">
      <c r="R21401" s="334">
        <v>50450</v>
      </c>
      <c r="S21401" s="319" t="s">
        <v>353</v>
      </c>
    </row>
    <row r="21402" spans="18:19" x14ac:dyDescent="0.2">
      <c r="R21402" s="334">
        <v>50451</v>
      </c>
      <c r="S21402" s="319" t="s">
        <v>353</v>
      </c>
    </row>
    <row r="21403" spans="18:19" x14ac:dyDescent="0.2">
      <c r="R21403" s="334">
        <v>50452</v>
      </c>
      <c r="S21403" s="319" t="s">
        <v>353</v>
      </c>
    </row>
    <row r="21404" spans="18:19" x14ac:dyDescent="0.2">
      <c r="R21404" s="334">
        <v>50453</v>
      </c>
      <c r="S21404" s="319" t="s">
        <v>353</v>
      </c>
    </row>
    <row r="21405" spans="18:19" x14ac:dyDescent="0.2">
      <c r="R21405" s="334">
        <v>50454</v>
      </c>
      <c r="S21405" s="319" t="s">
        <v>353</v>
      </c>
    </row>
    <row r="21406" spans="18:19" x14ac:dyDescent="0.2">
      <c r="R21406" s="334">
        <v>50455</v>
      </c>
      <c r="S21406" s="319" t="s">
        <v>353</v>
      </c>
    </row>
    <row r="21407" spans="18:19" x14ac:dyDescent="0.2">
      <c r="R21407" s="334">
        <v>50456</v>
      </c>
      <c r="S21407" s="319" t="s">
        <v>353</v>
      </c>
    </row>
    <row r="21408" spans="18:19" x14ac:dyDescent="0.2">
      <c r="R21408" s="334">
        <v>50457</v>
      </c>
      <c r="S21408" s="319" t="s">
        <v>353</v>
      </c>
    </row>
    <row r="21409" spans="18:19" x14ac:dyDescent="0.2">
      <c r="R21409" s="334">
        <v>50458</v>
      </c>
      <c r="S21409" s="319" t="s">
        <v>353</v>
      </c>
    </row>
    <row r="21410" spans="18:19" x14ac:dyDescent="0.2">
      <c r="R21410" s="334">
        <v>50459</v>
      </c>
      <c r="S21410" s="319" t="s">
        <v>353</v>
      </c>
    </row>
    <row r="21411" spans="18:19" x14ac:dyDescent="0.2">
      <c r="R21411" s="334">
        <v>50460</v>
      </c>
      <c r="S21411" s="319" t="s">
        <v>353</v>
      </c>
    </row>
    <row r="21412" spans="18:19" x14ac:dyDescent="0.2">
      <c r="R21412" s="334">
        <v>50461</v>
      </c>
      <c r="S21412" s="319" t="s">
        <v>353</v>
      </c>
    </row>
    <row r="21413" spans="18:19" x14ac:dyDescent="0.2">
      <c r="R21413" s="334">
        <v>50464</v>
      </c>
      <c r="S21413" s="319" t="s">
        <v>353</v>
      </c>
    </row>
    <row r="21414" spans="18:19" x14ac:dyDescent="0.2">
      <c r="R21414" s="334">
        <v>50465</v>
      </c>
      <c r="S21414" s="319" t="s">
        <v>353</v>
      </c>
    </row>
    <row r="21415" spans="18:19" x14ac:dyDescent="0.2">
      <c r="R21415" s="334">
        <v>50466</v>
      </c>
      <c r="S21415" s="319" t="s">
        <v>353</v>
      </c>
    </row>
    <row r="21416" spans="18:19" x14ac:dyDescent="0.2">
      <c r="R21416" s="334">
        <v>50467</v>
      </c>
      <c r="S21416" s="319" t="s">
        <v>353</v>
      </c>
    </row>
    <row r="21417" spans="18:19" x14ac:dyDescent="0.2">
      <c r="R21417" s="334">
        <v>50468</v>
      </c>
      <c r="S21417" s="319" t="s">
        <v>353</v>
      </c>
    </row>
    <row r="21418" spans="18:19" x14ac:dyDescent="0.2">
      <c r="R21418" s="334">
        <v>50469</v>
      </c>
      <c r="S21418" s="319" t="s">
        <v>353</v>
      </c>
    </row>
    <row r="21419" spans="18:19" x14ac:dyDescent="0.2">
      <c r="R21419" s="334">
        <v>50470</v>
      </c>
      <c r="S21419" s="319" t="s">
        <v>353</v>
      </c>
    </row>
    <row r="21420" spans="18:19" x14ac:dyDescent="0.2">
      <c r="R21420" s="334">
        <v>50471</v>
      </c>
      <c r="S21420" s="319" t="s">
        <v>353</v>
      </c>
    </row>
    <row r="21421" spans="18:19" x14ac:dyDescent="0.2">
      <c r="R21421" s="334">
        <v>50472</v>
      </c>
      <c r="S21421" s="319" t="s">
        <v>353</v>
      </c>
    </row>
    <row r="21422" spans="18:19" x14ac:dyDescent="0.2">
      <c r="R21422" s="334">
        <v>50473</v>
      </c>
      <c r="S21422" s="319" t="s">
        <v>353</v>
      </c>
    </row>
    <row r="21423" spans="18:19" x14ac:dyDescent="0.2">
      <c r="R21423" s="334">
        <v>50475</v>
      </c>
      <c r="S21423" s="319" t="s">
        <v>353</v>
      </c>
    </row>
    <row r="21424" spans="18:19" x14ac:dyDescent="0.2">
      <c r="R21424" s="334">
        <v>50476</v>
      </c>
      <c r="S21424" s="319" t="s">
        <v>353</v>
      </c>
    </row>
    <row r="21425" spans="18:19" x14ac:dyDescent="0.2">
      <c r="R21425" s="334">
        <v>50477</v>
      </c>
      <c r="S21425" s="319" t="s">
        <v>353</v>
      </c>
    </row>
    <row r="21426" spans="18:19" x14ac:dyDescent="0.2">
      <c r="R21426" s="334">
        <v>50478</v>
      </c>
      <c r="S21426" s="319" t="s">
        <v>353</v>
      </c>
    </row>
    <row r="21427" spans="18:19" x14ac:dyDescent="0.2">
      <c r="R21427" s="334">
        <v>50479</v>
      </c>
      <c r="S21427" s="319" t="s">
        <v>353</v>
      </c>
    </row>
    <row r="21428" spans="18:19" x14ac:dyDescent="0.2">
      <c r="R21428" s="334">
        <v>50480</v>
      </c>
      <c r="S21428" s="319" t="s">
        <v>353</v>
      </c>
    </row>
    <row r="21429" spans="18:19" x14ac:dyDescent="0.2">
      <c r="R21429" s="334">
        <v>50481</v>
      </c>
      <c r="S21429" s="319" t="s">
        <v>353</v>
      </c>
    </row>
    <row r="21430" spans="18:19" x14ac:dyDescent="0.2">
      <c r="R21430" s="334">
        <v>50482</v>
      </c>
      <c r="S21430" s="319" t="s">
        <v>353</v>
      </c>
    </row>
    <row r="21431" spans="18:19" x14ac:dyDescent="0.2">
      <c r="R21431" s="334">
        <v>50483</v>
      </c>
      <c r="S21431" s="319" t="s">
        <v>353</v>
      </c>
    </row>
    <row r="21432" spans="18:19" x14ac:dyDescent="0.2">
      <c r="R21432" s="334">
        <v>50484</v>
      </c>
      <c r="S21432" s="319" t="s">
        <v>353</v>
      </c>
    </row>
    <row r="21433" spans="18:19" x14ac:dyDescent="0.2">
      <c r="R21433" s="334">
        <v>50501</v>
      </c>
      <c r="S21433" s="319" t="s">
        <v>353</v>
      </c>
    </row>
    <row r="21434" spans="18:19" x14ac:dyDescent="0.2">
      <c r="R21434" s="334">
        <v>50510</v>
      </c>
      <c r="S21434" s="319" t="s">
        <v>353</v>
      </c>
    </row>
    <row r="21435" spans="18:19" x14ac:dyDescent="0.2">
      <c r="R21435" s="334">
        <v>50511</v>
      </c>
      <c r="S21435" s="319" t="s">
        <v>353</v>
      </c>
    </row>
    <row r="21436" spans="18:19" x14ac:dyDescent="0.2">
      <c r="R21436" s="334">
        <v>50514</v>
      </c>
      <c r="S21436" s="319" t="s">
        <v>353</v>
      </c>
    </row>
    <row r="21437" spans="18:19" x14ac:dyDescent="0.2">
      <c r="R21437" s="334">
        <v>50515</v>
      </c>
      <c r="S21437" s="319" t="s">
        <v>353</v>
      </c>
    </row>
    <row r="21438" spans="18:19" x14ac:dyDescent="0.2">
      <c r="R21438" s="334">
        <v>50516</v>
      </c>
      <c r="S21438" s="319" t="s">
        <v>353</v>
      </c>
    </row>
    <row r="21439" spans="18:19" x14ac:dyDescent="0.2">
      <c r="R21439" s="334">
        <v>50517</v>
      </c>
      <c r="S21439" s="319" t="s">
        <v>353</v>
      </c>
    </row>
    <row r="21440" spans="18:19" x14ac:dyDescent="0.2">
      <c r="R21440" s="334">
        <v>50518</v>
      </c>
      <c r="S21440" s="319" t="s">
        <v>353</v>
      </c>
    </row>
    <row r="21441" spans="18:19" x14ac:dyDescent="0.2">
      <c r="R21441" s="334">
        <v>50519</v>
      </c>
      <c r="S21441" s="319" t="s">
        <v>353</v>
      </c>
    </row>
    <row r="21442" spans="18:19" x14ac:dyDescent="0.2">
      <c r="R21442" s="334">
        <v>50520</v>
      </c>
      <c r="S21442" s="319" t="s">
        <v>353</v>
      </c>
    </row>
    <row r="21443" spans="18:19" x14ac:dyDescent="0.2">
      <c r="R21443" s="334">
        <v>50521</v>
      </c>
      <c r="S21443" s="319" t="s">
        <v>353</v>
      </c>
    </row>
    <row r="21444" spans="18:19" x14ac:dyDescent="0.2">
      <c r="R21444" s="334">
        <v>50522</v>
      </c>
      <c r="S21444" s="319" t="s">
        <v>353</v>
      </c>
    </row>
    <row r="21445" spans="18:19" x14ac:dyDescent="0.2">
      <c r="R21445" s="334">
        <v>50523</v>
      </c>
      <c r="S21445" s="319" t="s">
        <v>353</v>
      </c>
    </row>
    <row r="21446" spans="18:19" x14ac:dyDescent="0.2">
      <c r="R21446" s="334">
        <v>50524</v>
      </c>
      <c r="S21446" s="319" t="s">
        <v>353</v>
      </c>
    </row>
    <row r="21447" spans="18:19" x14ac:dyDescent="0.2">
      <c r="R21447" s="334">
        <v>50525</v>
      </c>
      <c r="S21447" s="319" t="s">
        <v>353</v>
      </c>
    </row>
    <row r="21448" spans="18:19" x14ac:dyDescent="0.2">
      <c r="R21448" s="334">
        <v>50526</v>
      </c>
      <c r="S21448" s="319" t="s">
        <v>353</v>
      </c>
    </row>
    <row r="21449" spans="18:19" x14ac:dyDescent="0.2">
      <c r="R21449" s="334">
        <v>50527</v>
      </c>
      <c r="S21449" s="319" t="s">
        <v>353</v>
      </c>
    </row>
    <row r="21450" spans="18:19" x14ac:dyDescent="0.2">
      <c r="R21450" s="334">
        <v>50528</v>
      </c>
      <c r="S21450" s="319" t="s">
        <v>353</v>
      </c>
    </row>
    <row r="21451" spans="18:19" x14ac:dyDescent="0.2">
      <c r="R21451" s="334">
        <v>50529</v>
      </c>
      <c r="S21451" s="319" t="s">
        <v>353</v>
      </c>
    </row>
    <row r="21452" spans="18:19" x14ac:dyDescent="0.2">
      <c r="R21452" s="334">
        <v>50530</v>
      </c>
      <c r="S21452" s="319" t="s">
        <v>353</v>
      </c>
    </row>
    <row r="21453" spans="18:19" x14ac:dyDescent="0.2">
      <c r="R21453" s="334">
        <v>50531</v>
      </c>
      <c r="S21453" s="319" t="s">
        <v>353</v>
      </c>
    </row>
    <row r="21454" spans="18:19" x14ac:dyDescent="0.2">
      <c r="R21454" s="334">
        <v>50532</v>
      </c>
      <c r="S21454" s="319" t="s">
        <v>353</v>
      </c>
    </row>
    <row r="21455" spans="18:19" x14ac:dyDescent="0.2">
      <c r="R21455" s="334">
        <v>50533</v>
      </c>
      <c r="S21455" s="319" t="s">
        <v>353</v>
      </c>
    </row>
    <row r="21456" spans="18:19" x14ac:dyDescent="0.2">
      <c r="R21456" s="334">
        <v>50535</v>
      </c>
      <c r="S21456" s="319" t="s">
        <v>353</v>
      </c>
    </row>
    <row r="21457" spans="18:19" x14ac:dyDescent="0.2">
      <c r="R21457" s="334">
        <v>50536</v>
      </c>
      <c r="S21457" s="319" t="s">
        <v>353</v>
      </c>
    </row>
    <row r="21458" spans="18:19" x14ac:dyDescent="0.2">
      <c r="R21458" s="334">
        <v>50538</v>
      </c>
      <c r="S21458" s="319" t="s">
        <v>353</v>
      </c>
    </row>
    <row r="21459" spans="18:19" x14ac:dyDescent="0.2">
      <c r="R21459" s="334">
        <v>50539</v>
      </c>
      <c r="S21459" s="319" t="s">
        <v>353</v>
      </c>
    </row>
    <row r="21460" spans="18:19" x14ac:dyDescent="0.2">
      <c r="R21460" s="334">
        <v>50540</v>
      </c>
      <c r="S21460" s="319" t="s">
        <v>353</v>
      </c>
    </row>
    <row r="21461" spans="18:19" x14ac:dyDescent="0.2">
      <c r="R21461" s="334">
        <v>50541</v>
      </c>
      <c r="S21461" s="319" t="s">
        <v>353</v>
      </c>
    </row>
    <row r="21462" spans="18:19" x14ac:dyDescent="0.2">
      <c r="R21462" s="334">
        <v>50542</v>
      </c>
      <c r="S21462" s="319" t="s">
        <v>353</v>
      </c>
    </row>
    <row r="21463" spans="18:19" x14ac:dyDescent="0.2">
      <c r="R21463" s="334">
        <v>50543</v>
      </c>
      <c r="S21463" s="319" t="s">
        <v>353</v>
      </c>
    </row>
    <row r="21464" spans="18:19" x14ac:dyDescent="0.2">
      <c r="R21464" s="334">
        <v>50544</v>
      </c>
      <c r="S21464" s="319" t="s">
        <v>353</v>
      </c>
    </row>
    <row r="21465" spans="18:19" x14ac:dyDescent="0.2">
      <c r="R21465" s="334">
        <v>50545</v>
      </c>
      <c r="S21465" s="319" t="s">
        <v>353</v>
      </c>
    </row>
    <row r="21466" spans="18:19" x14ac:dyDescent="0.2">
      <c r="R21466" s="334">
        <v>50546</v>
      </c>
      <c r="S21466" s="319" t="s">
        <v>353</v>
      </c>
    </row>
    <row r="21467" spans="18:19" x14ac:dyDescent="0.2">
      <c r="R21467" s="334">
        <v>50548</v>
      </c>
      <c r="S21467" s="319" t="s">
        <v>353</v>
      </c>
    </row>
    <row r="21468" spans="18:19" x14ac:dyDescent="0.2">
      <c r="R21468" s="334">
        <v>50551</v>
      </c>
      <c r="S21468" s="319" t="s">
        <v>353</v>
      </c>
    </row>
    <row r="21469" spans="18:19" x14ac:dyDescent="0.2">
      <c r="R21469" s="334">
        <v>50552</v>
      </c>
      <c r="S21469" s="319" t="s">
        <v>353</v>
      </c>
    </row>
    <row r="21470" spans="18:19" x14ac:dyDescent="0.2">
      <c r="R21470" s="334">
        <v>50554</v>
      </c>
      <c r="S21470" s="319" t="s">
        <v>353</v>
      </c>
    </row>
    <row r="21471" spans="18:19" x14ac:dyDescent="0.2">
      <c r="R21471" s="334">
        <v>50556</v>
      </c>
      <c r="S21471" s="319" t="s">
        <v>353</v>
      </c>
    </row>
    <row r="21472" spans="18:19" x14ac:dyDescent="0.2">
      <c r="R21472" s="334">
        <v>50557</v>
      </c>
      <c r="S21472" s="319" t="s">
        <v>353</v>
      </c>
    </row>
    <row r="21473" spans="18:19" x14ac:dyDescent="0.2">
      <c r="R21473" s="334">
        <v>50558</v>
      </c>
      <c r="S21473" s="319" t="s">
        <v>353</v>
      </c>
    </row>
    <row r="21474" spans="18:19" x14ac:dyDescent="0.2">
      <c r="R21474" s="334">
        <v>50559</v>
      </c>
      <c r="S21474" s="319" t="s">
        <v>353</v>
      </c>
    </row>
    <row r="21475" spans="18:19" x14ac:dyDescent="0.2">
      <c r="R21475" s="334">
        <v>50560</v>
      </c>
      <c r="S21475" s="319" t="s">
        <v>353</v>
      </c>
    </row>
    <row r="21476" spans="18:19" x14ac:dyDescent="0.2">
      <c r="R21476" s="334">
        <v>50561</v>
      </c>
      <c r="S21476" s="319" t="s">
        <v>353</v>
      </c>
    </row>
    <row r="21477" spans="18:19" x14ac:dyDescent="0.2">
      <c r="R21477" s="334">
        <v>50562</v>
      </c>
      <c r="S21477" s="319" t="s">
        <v>353</v>
      </c>
    </row>
    <row r="21478" spans="18:19" x14ac:dyDescent="0.2">
      <c r="R21478" s="334">
        <v>50563</v>
      </c>
      <c r="S21478" s="319" t="s">
        <v>353</v>
      </c>
    </row>
    <row r="21479" spans="18:19" x14ac:dyDescent="0.2">
      <c r="R21479" s="334">
        <v>50565</v>
      </c>
      <c r="S21479" s="319" t="s">
        <v>353</v>
      </c>
    </row>
    <row r="21480" spans="18:19" x14ac:dyDescent="0.2">
      <c r="R21480" s="334">
        <v>50566</v>
      </c>
      <c r="S21480" s="319" t="s">
        <v>353</v>
      </c>
    </row>
    <row r="21481" spans="18:19" x14ac:dyDescent="0.2">
      <c r="R21481" s="334">
        <v>50567</v>
      </c>
      <c r="S21481" s="319" t="s">
        <v>353</v>
      </c>
    </row>
    <row r="21482" spans="18:19" x14ac:dyDescent="0.2">
      <c r="R21482" s="334">
        <v>50568</v>
      </c>
      <c r="S21482" s="319" t="s">
        <v>353</v>
      </c>
    </row>
    <row r="21483" spans="18:19" x14ac:dyDescent="0.2">
      <c r="R21483" s="334">
        <v>50569</v>
      </c>
      <c r="S21483" s="319" t="s">
        <v>353</v>
      </c>
    </row>
    <row r="21484" spans="18:19" x14ac:dyDescent="0.2">
      <c r="R21484" s="334">
        <v>50570</v>
      </c>
      <c r="S21484" s="319" t="s">
        <v>353</v>
      </c>
    </row>
    <row r="21485" spans="18:19" x14ac:dyDescent="0.2">
      <c r="R21485" s="334">
        <v>50571</v>
      </c>
      <c r="S21485" s="319" t="s">
        <v>353</v>
      </c>
    </row>
    <row r="21486" spans="18:19" x14ac:dyDescent="0.2">
      <c r="R21486" s="334">
        <v>50573</v>
      </c>
      <c r="S21486" s="319" t="s">
        <v>353</v>
      </c>
    </row>
    <row r="21487" spans="18:19" x14ac:dyDescent="0.2">
      <c r="R21487" s="334">
        <v>50574</v>
      </c>
      <c r="S21487" s="319" t="s">
        <v>353</v>
      </c>
    </row>
    <row r="21488" spans="18:19" x14ac:dyDescent="0.2">
      <c r="R21488" s="334">
        <v>50575</v>
      </c>
      <c r="S21488" s="319" t="s">
        <v>353</v>
      </c>
    </row>
    <row r="21489" spans="18:19" x14ac:dyDescent="0.2">
      <c r="R21489" s="334">
        <v>50576</v>
      </c>
      <c r="S21489" s="319" t="s">
        <v>353</v>
      </c>
    </row>
    <row r="21490" spans="18:19" x14ac:dyDescent="0.2">
      <c r="R21490" s="334">
        <v>50577</v>
      </c>
      <c r="S21490" s="319" t="s">
        <v>353</v>
      </c>
    </row>
    <row r="21491" spans="18:19" x14ac:dyDescent="0.2">
      <c r="R21491" s="334">
        <v>50578</v>
      </c>
      <c r="S21491" s="319" t="s">
        <v>353</v>
      </c>
    </row>
    <row r="21492" spans="18:19" x14ac:dyDescent="0.2">
      <c r="R21492" s="334">
        <v>50579</v>
      </c>
      <c r="S21492" s="319" t="s">
        <v>353</v>
      </c>
    </row>
    <row r="21493" spans="18:19" x14ac:dyDescent="0.2">
      <c r="R21493" s="334">
        <v>50581</v>
      </c>
      <c r="S21493" s="319" t="s">
        <v>353</v>
      </c>
    </row>
    <row r="21494" spans="18:19" x14ac:dyDescent="0.2">
      <c r="R21494" s="334">
        <v>50582</v>
      </c>
      <c r="S21494" s="319" t="s">
        <v>353</v>
      </c>
    </row>
    <row r="21495" spans="18:19" x14ac:dyDescent="0.2">
      <c r="R21495" s="334">
        <v>50583</v>
      </c>
      <c r="S21495" s="319" t="s">
        <v>353</v>
      </c>
    </row>
    <row r="21496" spans="18:19" x14ac:dyDescent="0.2">
      <c r="R21496" s="334">
        <v>50585</v>
      </c>
      <c r="S21496" s="319" t="s">
        <v>353</v>
      </c>
    </row>
    <row r="21497" spans="18:19" x14ac:dyDescent="0.2">
      <c r="R21497" s="334">
        <v>50586</v>
      </c>
      <c r="S21497" s="319" t="s">
        <v>353</v>
      </c>
    </row>
    <row r="21498" spans="18:19" x14ac:dyDescent="0.2">
      <c r="R21498" s="334">
        <v>50588</v>
      </c>
      <c r="S21498" s="319" t="s">
        <v>353</v>
      </c>
    </row>
    <row r="21499" spans="18:19" x14ac:dyDescent="0.2">
      <c r="R21499" s="334">
        <v>50590</v>
      </c>
      <c r="S21499" s="319" t="s">
        <v>353</v>
      </c>
    </row>
    <row r="21500" spans="18:19" x14ac:dyDescent="0.2">
      <c r="R21500" s="334">
        <v>50591</v>
      </c>
      <c r="S21500" s="319" t="s">
        <v>353</v>
      </c>
    </row>
    <row r="21501" spans="18:19" x14ac:dyDescent="0.2">
      <c r="R21501" s="334">
        <v>50592</v>
      </c>
      <c r="S21501" s="319" t="s">
        <v>353</v>
      </c>
    </row>
    <row r="21502" spans="18:19" x14ac:dyDescent="0.2">
      <c r="R21502" s="334">
        <v>50593</v>
      </c>
      <c r="S21502" s="319" t="s">
        <v>353</v>
      </c>
    </row>
    <row r="21503" spans="18:19" x14ac:dyDescent="0.2">
      <c r="R21503" s="334">
        <v>50594</v>
      </c>
      <c r="S21503" s="319" t="s">
        <v>353</v>
      </c>
    </row>
    <row r="21504" spans="18:19" x14ac:dyDescent="0.2">
      <c r="R21504" s="334">
        <v>50595</v>
      </c>
      <c r="S21504" s="319" t="s">
        <v>353</v>
      </c>
    </row>
    <row r="21505" spans="18:19" x14ac:dyDescent="0.2">
      <c r="R21505" s="334">
        <v>50597</v>
      </c>
      <c r="S21505" s="319" t="s">
        <v>353</v>
      </c>
    </row>
    <row r="21506" spans="18:19" x14ac:dyDescent="0.2">
      <c r="R21506" s="334">
        <v>50598</v>
      </c>
      <c r="S21506" s="319" t="s">
        <v>353</v>
      </c>
    </row>
    <row r="21507" spans="18:19" x14ac:dyDescent="0.2">
      <c r="R21507" s="334">
        <v>50599</v>
      </c>
      <c r="S21507" s="319" t="s">
        <v>353</v>
      </c>
    </row>
    <row r="21508" spans="18:19" x14ac:dyDescent="0.2">
      <c r="R21508" s="334">
        <v>50601</v>
      </c>
      <c r="S21508" s="319" t="s">
        <v>353</v>
      </c>
    </row>
    <row r="21509" spans="18:19" x14ac:dyDescent="0.2">
      <c r="R21509" s="334">
        <v>50602</v>
      </c>
      <c r="S21509" s="319" t="s">
        <v>353</v>
      </c>
    </row>
    <row r="21510" spans="18:19" x14ac:dyDescent="0.2">
      <c r="R21510" s="334">
        <v>50603</v>
      </c>
      <c r="S21510" s="319" t="s">
        <v>353</v>
      </c>
    </row>
    <row r="21511" spans="18:19" x14ac:dyDescent="0.2">
      <c r="R21511" s="334">
        <v>50604</v>
      </c>
      <c r="S21511" s="319" t="s">
        <v>353</v>
      </c>
    </row>
    <row r="21512" spans="18:19" x14ac:dyDescent="0.2">
      <c r="R21512" s="334">
        <v>50605</v>
      </c>
      <c r="S21512" s="319" t="s">
        <v>353</v>
      </c>
    </row>
    <row r="21513" spans="18:19" x14ac:dyDescent="0.2">
      <c r="R21513" s="334">
        <v>50606</v>
      </c>
      <c r="S21513" s="319" t="s">
        <v>353</v>
      </c>
    </row>
    <row r="21514" spans="18:19" x14ac:dyDescent="0.2">
      <c r="R21514" s="334">
        <v>50607</v>
      </c>
      <c r="S21514" s="319" t="s">
        <v>353</v>
      </c>
    </row>
    <row r="21515" spans="18:19" x14ac:dyDescent="0.2">
      <c r="R21515" s="334">
        <v>50608</v>
      </c>
      <c r="S21515" s="319" t="s">
        <v>353</v>
      </c>
    </row>
    <row r="21516" spans="18:19" x14ac:dyDescent="0.2">
      <c r="R21516" s="334">
        <v>50609</v>
      </c>
      <c r="S21516" s="319" t="s">
        <v>353</v>
      </c>
    </row>
    <row r="21517" spans="18:19" x14ac:dyDescent="0.2">
      <c r="R21517" s="334">
        <v>50611</v>
      </c>
      <c r="S21517" s="319" t="s">
        <v>353</v>
      </c>
    </row>
    <row r="21518" spans="18:19" x14ac:dyDescent="0.2">
      <c r="R21518" s="334">
        <v>50612</v>
      </c>
      <c r="S21518" s="319" t="s">
        <v>353</v>
      </c>
    </row>
    <row r="21519" spans="18:19" x14ac:dyDescent="0.2">
      <c r="R21519" s="334">
        <v>50613</v>
      </c>
      <c r="S21519" s="319" t="s">
        <v>353</v>
      </c>
    </row>
    <row r="21520" spans="18:19" x14ac:dyDescent="0.2">
      <c r="R21520" s="334">
        <v>50614</v>
      </c>
      <c r="S21520" s="319" t="s">
        <v>353</v>
      </c>
    </row>
    <row r="21521" spans="18:19" x14ac:dyDescent="0.2">
      <c r="R21521" s="334">
        <v>50616</v>
      </c>
      <c r="S21521" s="319" t="s">
        <v>353</v>
      </c>
    </row>
    <row r="21522" spans="18:19" x14ac:dyDescent="0.2">
      <c r="R21522" s="334">
        <v>50619</v>
      </c>
      <c r="S21522" s="319" t="s">
        <v>353</v>
      </c>
    </row>
    <row r="21523" spans="18:19" x14ac:dyDescent="0.2">
      <c r="R21523" s="334">
        <v>50620</v>
      </c>
      <c r="S21523" s="319" t="s">
        <v>353</v>
      </c>
    </row>
    <row r="21524" spans="18:19" x14ac:dyDescent="0.2">
      <c r="R21524" s="334">
        <v>50621</v>
      </c>
      <c r="S21524" s="319" t="s">
        <v>353</v>
      </c>
    </row>
    <row r="21525" spans="18:19" x14ac:dyDescent="0.2">
      <c r="R21525" s="334">
        <v>50622</v>
      </c>
      <c r="S21525" s="319" t="s">
        <v>353</v>
      </c>
    </row>
    <row r="21526" spans="18:19" x14ac:dyDescent="0.2">
      <c r="R21526" s="334">
        <v>50623</v>
      </c>
      <c r="S21526" s="319" t="s">
        <v>353</v>
      </c>
    </row>
    <row r="21527" spans="18:19" x14ac:dyDescent="0.2">
      <c r="R21527" s="334">
        <v>50624</v>
      </c>
      <c r="S21527" s="319" t="s">
        <v>353</v>
      </c>
    </row>
    <row r="21528" spans="18:19" x14ac:dyDescent="0.2">
      <c r="R21528" s="334">
        <v>50625</v>
      </c>
      <c r="S21528" s="319" t="s">
        <v>353</v>
      </c>
    </row>
    <row r="21529" spans="18:19" x14ac:dyDescent="0.2">
      <c r="R21529" s="334">
        <v>50626</v>
      </c>
      <c r="S21529" s="319" t="s">
        <v>353</v>
      </c>
    </row>
    <row r="21530" spans="18:19" x14ac:dyDescent="0.2">
      <c r="R21530" s="334">
        <v>50627</v>
      </c>
      <c r="S21530" s="319" t="s">
        <v>353</v>
      </c>
    </row>
    <row r="21531" spans="18:19" x14ac:dyDescent="0.2">
      <c r="R21531" s="334">
        <v>50628</v>
      </c>
      <c r="S21531" s="319" t="s">
        <v>353</v>
      </c>
    </row>
    <row r="21532" spans="18:19" x14ac:dyDescent="0.2">
      <c r="R21532" s="334">
        <v>50629</v>
      </c>
      <c r="S21532" s="319" t="s">
        <v>353</v>
      </c>
    </row>
    <row r="21533" spans="18:19" x14ac:dyDescent="0.2">
      <c r="R21533" s="334">
        <v>50630</v>
      </c>
      <c r="S21533" s="319" t="s">
        <v>353</v>
      </c>
    </row>
    <row r="21534" spans="18:19" x14ac:dyDescent="0.2">
      <c r="R21534" s="334">
        <v>50631</v>
      </c>
      <c r="S21534" s="319" t="s">
        <v>353</v>
      </c>
    </row>
    <row r="21535" spans="18:19" x14ac:dyDescent="0.2">
      <c r="R21535" s="334">
        <v>50632</v>
      </c>
      <c r="S21535" s="319" t="s">
        <v>354</v>
      </c>
    </row>
    <row r="21536" spans="18:19" x14ac:dyDescent="0.2">
      <c r="R21536" s="334">
        <v>50633</v>
      </c>
      <c r="S21536" s="319" t="s">
        <v>353</v>
      </c>
    </row>
    <row r="21537" spans="18:19" x14ac:dyDescent="0.2">
      <c r="R21537" s="334">
        <v>50634</v>
      </c>
      <c r="S21537" s="319" t="s">
        <v>353</v>
      </c>
    </row>
    <row r="21538" spans="18:19" x14ac:dyDescent="0.2">
      <c r="R21538" s="334">
        <v>50635</v>
      </c>
      <c r="S21538" s="319" t="s">
        <v>353</v>
      </c>
    </row>
    <row r="21539" spans="18:19" x14ac:dyDescent="0.2">
      <c r="R21539" s="334">
        <v>50636</v>
      </c>
      <c r="S21539" s="319" t="s">
        <v>353</v>
      </c>
    </row>
    <row r="21540" spans="18:19" x14ac:dyDescent="0.2">
      <c r="R21540" s="334">
        <v>50638</v>
      </c>
      <c r="S21540" s="319" t="s">
        <v>353</v>
      </c>
    </row>
    <row r="21541" spans="18:19" x14ac:dyDescent="0.2">
      <c r="R21541" s="334">
        <v>50641</v>
      </c>
      <c r="S21541" s="319" t="s">
        <v>353</v>
      </c>
    </row>
    <row r="21542" spans="18:19" x14ac:dyDescent="0.2">
      <c r="R21542" s="334">
        <v>50642</v>
      </c>
      <c r="S21542" s="319" t="s">
        <v>353</v>
      </c>
    </row>
    <row r="21543" spans="18:19" x14ac:dyDescent="0.2">
      <c r="R21543" s="334">
        <v>50643</v>
      </c>
      <c r="S21543" s="319" t="s">
        <v>353</v>
      </c>
    </row>
    <row r="21544" spans="18:19" x14ac:dyDescent="0.2">
      <c r="R21544" s="334">
        <v>50644</v>
      </c>
      <c r="S21544" s="319" t="s">
        <v>353</v>
      </c>
    </row>
    <row r="21545" spans="18:19" x14ac:dyDescent="0.2">
      <c r="R21545" s="334">
        <v>50645</v>
      </c>
      <c r="S21545" s="319" t="s">
        <v>353</v>
      </c>
    </row>
    <row r="21546" spans="18:19" x14ac:dyDescent="0.2">
      <c r="R21546" s="334">
        <v>50647</v>
      </c>
      <c r="S21546" s="319" t="s">
        <v>353</v>
      </c>
    </row>
    <row r="21547" spans="18:19" x14ac:dyDescent="0.2">
      <c r="R21547" s="334">
        <v>50648</v>
      </c>
      <c r="S21547" s="319" t="s">
        <v>353</v>
      </c>
    </row>
    <row r="21548" spans="18:19" x14ac:dyDescent="0.2">
      <c r="R21548" s="334">
        <v>50649</v>
      </c>
      <c r="S21548" s="319" t="s">
        <v>353</v>
      </c>
    </row>
    <row r="21549" spans="18:19" x14ac:dyDescent="0.2">
      <c r="R21549" s="334">
        <v>50650</v>
      </c>
      <c r="S21549" s="319" t="s">
        <v>353</v>
      </c>
    </row>
    <row r="21550" spans="18:19" x14ac:dyDescent="0.2">
      <c r="R21550" s="334">
        <v>50651</v>
      </c>
      <c r="S21550" s="319" t="s">
        <v>353</v>
      </c>
    </row>
    <row r="21551" spans="18:19" x14ac:dyDescent="0.2">
      <c r="R21551" s="334">
        <v>50652</v>
      </c>
      <c r="S21551" s="319" t="s">
        <v>353</v>
      </c>
    </row>
    <row r="21552" spans="18:19" x14ac:dyDescent="0.2">
      <c r="R21552" s="334">
        <v>50653</v>
      </c>
      <c r="S21552" s="319" t="s">
        <v>353</v>
      </c>
    </row>
    <row r="21553" spans="18:19" x14ac:dyDescent="0.2">
      <c r="R21553" s="334">
        <v>50654</v>
      </c>
      <c r="S21553" s="319" t="s">
        <v>353</v>
      </c>
    </row>
    <row r="21554" spans="18:19" x14ac:dyDescent="0.2">
      <c r="R21554" s="334">
        <v>50655</v>
      </c>
      <c r="S21554" s="319" t="s">
        <v>353</v>
      </c>
    </row>
    <row r="21555" spans="18:19" x14ac:dyDescent="0.2">
      <c r="R21555" s="334">
        <v>50657</v>
      </c>
      <c r="S21555" s="319" t="s">
        <v>353</v>
      </c>
    </row>
    <row r="21556" spans="18:19" x14ac:dyDescent="0.2">
      <c r="R21556" s="334">
        <v>50658</v>
      </c>
      <c r="S21556" s="319" t="s">
        <v>353</v>
      </c>
    </row>
    <row r="21557" spans="18:19" x14ac:dyDescent="0.2">
      <c r="R21557" s="334">
        <v>50659</v>
      </c>
      <c r="S21557" s="319" t="s">
        <v>353</v>
      </c>
    </row>
    <row r="21558" spans="18:19" x14ac:dyDescent="0.2">
      <c r="R21558" s="334">
        <v>50660</v>
      </c>
      <c r="S21558" s="319" t="s">
        <v>353</v>
      </c>
    </row>
    <row r="21559" spans="18:19" x14ac:dyDescent="0.2">
      <c r="R21559" s="334">
        <v>50661</v>
      </c>
      <c r="S21559" s="319" t="s">
        <v>353</v>
      </c>
    </row>
    <row r="21560" spans="18:19" x14ac:dyDescent="0.2">
      <c r="R21560" s="334">
        <v>50662</v>
      </c>
      <c r="S21560" s="319" t="s">
        <v>353</v>
      </c>
    </row>
    <row r="21561" spans="18:19" x14ac:dyDescent="0.2">
      <c r="R21561" s="334">
        <v>50664</v>
      </c>
      <c r="S21561" s="319" t="s">
        <v>353</v>
      </c>
    </row>
    <row r="21562" spans="18:19" x14ac:dyDescent="0.2">
      <c r="R21562" s="334">
        <v>50665</v>
      </c>
      <c r="S21562" s="319" t="s">
        <v>353</v>
      </c>
    </row>
    <row r="21563" spans="18:19" x14ac:dyDescent="0.2">
      <c r="R21563" s="334">
        <v>50666</v>
      </c>
      <c r="S21563" s="319" t="s">
        <v>353</v>
      </c>
    </row>
    <row r="21564" spans="18:19" x14ac:dyDescent="0.2">
      <c r="R21564" s="334">
        <v>50667</v>
      </c>
      <c r="S21564" s="319" t="s">
        <v>353</v>
      </c>
    </row>
    <row r="21565" spans="18:19" x14ac:dyDescent="0.2">
      <c r="R21565" s="334">
        <v>50668</v>
      </c>
      <c r="S21565" s="319" t="s">
        <v>353</v>
      </c>
    </row>
    <row r="21566" spans="18:19" x14ac:dyDescent="0.2">
      <c r="R21566" s="334">
        <v>50669</v>
      </c>
      <c r="S21566" s="319" t="s">
        <v>353</v>
      </c>
    </row>
    <row r="21567" spans="18:19" x14ac:dyDescent="0.2">
      <c r="R21567" s="334">
        <v>50670</v>
      </c>
      <c r="S21567" s="319" t="s">
        <v>353</v>
      </c>
    </row>
    <row r="21568" spans="18:19" x14ac:dyDescent="0.2">
      <c r="R21568" s="334">
        <v>50671</v>
      </c>
      <c r="S21568" s="319" t="s">
        <v>353</v>
      </c>
    </row>
    <row r="21569" spans="18:19" x14ac:dyDescent="0.2">
      <c r="R21569" s="334">
        <v>50672</v>
      </c>
      <c r="S21569" s="319" t="s">
        <v>353</v>
      </c>
    </row>
    <row r="21570" spans="18:19" x14ac:dyDescent="0.2">
      <c r="R21570" s="334">
        <v>50673</v>
      </c>
      <c r="S21570" s="319" t="s">
        <v>353</v>
      </c>
    </row>
    <row r="21571" spans="18:19" x14ac:dyDescent="0.2">
      <c r="R21571" s="334">
        <v>50674</v>
      </c>
      <c r="S21571" s="319" t="s">
        <v>353</v>
      </c>
    </row>
    <row r="21572" spans="18:19" x14ac:dyDescent="0.2">
      <c r="R21572" s="334">
        <v>50675</v>
      </c>
      <c r="S21572" s="319" t="s">
        <v>353</v>
      </c>
    </row>
    <row r="21573" spans="18:19" x14ac:dyDescent="0.2">
      <c r="R21573" s="334">
        <v>50676</v>
      </c>
      <c r="S21573" s="319" t="s">
        <v>353</v>
      </c>
    </row>
    <row r="21574" spans="18:19" x14ac:dyDescent="0.2">
      <c r="R21574" s="334">
        <v>50677</v>
      </c>
      <c r="S21574" s="319" t="s">
        <v>353</v>
      </c>
    </row>
    <row r="21575" spans="18:19" x14ac:dyDescent="0.2">
      <c r="R21575" s="334">
        <v>50680</v>
      </c>
      <c r="S21575" s="319" t="s">
        <v>353</v>
      </c>
    </row>
    <row r="21576" spans="18:19" x14ac:dyDescent="0.2">
      <c r="R21576" s="334">
        <v>50681</v>
      </c>
      <c r="S21576" s="319" t="s">
        <v>353</v>
      </c>
    </row>
    <row r="21577" spans="18:19" x14ac:dyDescent="0.2">
      <c r="R21577" s="334">
        <v>50682</v>
      </c>
      <c r="S21577" s="319" t="s">
        <v>353</v>
      </c>
    </row>
    <row r="21578" spans="18:19" x14ac:dyDescent="0.2">
      <c r="R21578" s="334">
        <v>50701</v>
      </c>
      <c r="S21578" s="319" t="s">
        <v>353</v>
      </c>
    </row>
    <row r="21579" spans="18:19" x14ac:dyDescent="0.2">
      <c r="R21579" s="334">
        <v>50702</v>
      </c>
      <c r="S21579" s="319" t="s">
        <v>353</v>
      </c>
    </row>
    <row r="21580" spans="18:19" x14ac:dyDescent="0.2">
      <c r="R21580" s="334">
        <v>50703</v>
      </c>
      <c r="S21580" s="319" t="s">
        <v>353</v>
      </c>
    </row>
    <row r="21581" spans="18:19" x14ac:dyDescent="0.2">
      <c r="R21581" s="334">
        <v>50704</v>
      </c>
      <c r="S21581" s="319" t="s">
        <v>353</v>
      </c>
    </row>
    <row r="21582" spans="18:19" x14ac:dyDescent="0.2">
      <c r="R21582" s="334">
        <v>50707</v>
      </c>
      <c r="S21582" s="319" t="s">
        <v>353</v>
      </c>
    </row>
    <row r="21583" spans="18:19" x14ac:dyDescent="0.2">
      <c r="R21583" s="334">
        <v>50801</v>
      </c>
      <c r="S21583" s="319" t="s">
        <v>353</v>
      </c>
    </row>
    <row r="21584" spans="18:19" x14ac:dyDescent="0.2">
      <c r="R21584" s="334">
        <v>50830</v>
      </c>
      <c r="S21584" s="319" t="s">
        <v>353</v>
      </c>
    </row>
    <row r="21585" spans="18:19" x14ac:dyDescent="0.2">
      <c r="R21585" s="334">
        <v>50831</v>
      </c>
      <c r="S21585" s="319" t="s">
        <v>353</v>
      </c>
    </row>
    <row r="21586" spans="18:19" x14ac:dyDescent="0.2">
      <c r="R21586" s="334">
        <v>50833</v>
      </c>
      <c r="S21586" s="319" t="s">
        <v>354</v>
      </c>
    </row>
    <row r="21587" spans="18:19" x14ac:dyDescent="0.2">
      <c r="R21587" s="334">
        <v>50835</v>
      </c>
      <c r="S21587" s="319" t="s">
        <v>353</v>
      </c>
    </row>
    <row r="21588" spans="18:19" x14ac:dyDescent="0.2">
      <c r="R21588" s="334">
        <v>50836</v>
      </c>
      <c r="S21588" s="319" t="s">
        <v>354</v>
      </c>
    </row>
    <row r="21589" spans="18:19" x14ac:dyDescent="0.2">
      <c r="R21589" s="334">
        <v>50837</v>
      </c>
      <c r="S21589" s="319" t="s">
        <v>353</v>
      </c>
    </row>
    <row r="21590" spans="18:19" x14ac:dyDescent="0.2">
      <c r="R21590" s="334">
        <v>50839</v>
      </c>
      <c r="S21590" s="319" t="s">
        <v>353</v>
      </c>
    </row>
    <row r="21591" spans="18:19" x14ac:dyDescent="0.2">
      <c r="R21591" s="334">
        <v>50840</v>
      </c>
      <c r="S21591" s="319" t="s">
        <v>353</v>
      </c>
    </row>
    <row r="21592" spans="18:19" x14ac:dyDescent="0.2">
      <c r="R21592" s="334">
        <v>50841</v>
      </c>
      <c r="S21592" s="319" t="s">
        <v>353</v>
      </c>
    </row>
    <row r="21593" spans="18:19" x14ac:dyDescent="0.2">
      <c r="R21593" s="334">
        <v>50842</v>
      </c>
      <c r="S21593" s="319" t="s">
        <v>353</v>
      </c>
    </row>
    <row r="21594" spans="18:19" x14ac:dyDescent="0.2">
      <c r="R21594" s="334">
        <v>50843</v>
      </c>
      <c r="S21594" s="319" t="s">
        <v>353</v>
      </c>
    </row>
    <row r="21595" spans="18:19" x14ac:dyDescent="0.2">
      <c r="R21595" s="334">
        <v>50845</v>
      </c>
      <c r="S21595" s="319" t="s">
        <v>353</v>
      </c>
    </row>
    <row r="21596" spans="18:19" x14ac:dyDescent="0.2">
      <c r="R21596" s="334">
        <v>50846</v>
      </c>
      <c r="S21596" s="319" t="s">
        <v>353</v>
      </c>
    </row>
    <row r="21597" spans="18:19" x14ac:dyDescent="0.2">
      <c r="R21597" s="334">
        <v>50847</v>
      </c>
      <c r="S21597" s="319" t="s">
        <v>353</v>
      </c>
    </row>
    <row r="21598" spans="18:19" x14ac:dyDescent="0.2">
      <c r="R21598" s="334">
        <v>50848</v>
      </c>
      <c r="S21598" s="319" t="s">
        <v>353</v>
      </c>
    </row>
    <row r="21599" spans="18:19" x14ac:dyDescent="0.2">
      <c r="R21599" s="334">
        <v>50849</v>
      </c>
      <c r="S21599" s="319" t="s">
        <v>353</v>
      </c>
    </row>
    <row r="21600" spans="18:19" x14ac:dyDescent="0.2">
      <c r="R21600" s="334">
        <v>50851</v>
      </c>
      <c r="S21600" s="319" t="s">
        <v>353</v>
      </c>
    </row>
    <row r="21601" spans="18:19" x14ac:dyDescent="0.2">
      <c r="R21601" s="334">
        <v>50853</v>
      </c>
      <c r="S21601" s="319" t="s">
        <v>353</v>
      </c>
    </row>
    <row r="21602" spans="18:19" x14ac:dyDescent="0.2">
      <c r="R21602" s="334">
        <v>50854</v>
      </c>
      <c r="S21602" s="319" t="s">
        <v>353</v>
      </c>
    </row>
    <row r="21603" spans="18:19" x14ac:dyDescent="0.2">
      <c r="R21603" s="334">
        <v>50857</v>
      </c>
      <c r="S21603" s="319" t="s">
        <v>353</v>
      </c>
    </row>
    <row r="21604" spans="18:19" x14ac:dyDescent="0.2">
      <c r="R21604" s="334">
        <v>50858</v>
      </c>
      <c r="S21604" s="319" t="s">
        <v>353</v>
      </c>
    </row>
    <row r="21605" spans="18:19" x14ac:dyDescent="0.2">
      <c r="R21605" s="334">
        <v>50859</v>
      </c>
      <c r="S21605" s="319" t="s">
        <v>353</v>
      </c>
    </row>
    <row r="21606" spans="18:19" x14ac:dyDescent="0.2">
      <c r="R21606" s="334">
        <v>50860</v>
      </c>
      <c r="S21606" s="319" t="s">
        <v>353</v>
      </c>
    </row>
    <row r="21607" spans="18:19" x14ac:dyDescent="0.2">
      <c r="R21607" s="334">
        <v>50861</v>
      </c>
      <c r="S21607" s="319" t="s">
        <v>353</v>
      </c>
    </row>
    <row r="21608" spans="18:19" x14ac:dyDescent="0.2">
      <c r="R21608" s="334">
        <v>50862</v>
      </c>
      <c r="S21608" s="319" t="s">
        <v>353</v>
      </c>
    </row>
    <row r="21609" spans="18:19" x14ac:dyDescent="0.2">
      <c r="R21609" s="334">
        <v>50863</v>
      </c>
      <c r="S21609" s="319" t="s">
        <v>353</v>
      </c>
    </row>
    <row r="21610" spans="18:19" x14ac:dyDescent="0.2">
      <c r="R21610" s="334">
        <v>50864</v>
      </c>
      <c r="S21610" s="319" t="s">
        <v>353</v>
      </c>
    </row>
    <row r="21611" spans="18:19" x14ac:dyDescent="0.2">
      <c r="R21611" s="334">
        <v>50936</v>
      </c>
      <c r="S21611" s="319" t="s">
        <v>353</v>
      </c>
    </row>
    <row r="21612" spans="18:19" x14ac:dyDescent="0.2">
      <c r="R21612" s="334">
        <v>50940</v>
      </c>
      <c r="S21612" s="319" t="s">
        <v>353</v>
      </c>
    </row>
    <row r="21613" spans="18:19" x14ac:dyDescent="0.2">
      <c r="R21613" s="334">
        <v>50947</v>
      </c>
      <c r="S21613" s="319" t="s">
        <v>353</v>
      </c>
    </row>
    <row r="21614" spans="18:19" x14ac:dyDescent="0.2">
      <c r="R21614" s="334">
        <v>50950</v>
      </c>
      <c r="S21614" s="319" t="s">
        <v>353</v>
      </c>
    </row>
    <row r="21615" spans="18:19" x14ac:dyDescent="0.2">
      <c r="R21615" s="334">
        <v>50980</v>
      </c>
      <c r="S21615" s="319" t="s">
        <v>353</v>
      </c>
    </row>
    <row r="21616" spans="18:19" x14ac:dyDescent="0.2">
      <c r="R21616" s="334">
        <v>50981</v>
      </c>
      <c r="S21616" s="319" t="s">
        <v>353</v>
      </c>
    </row>
    <row r="21617" spans="18:19" x14ac:dyDescent="0.2">
      <c r="R21617" s="334">
        <v>51001</v>
      </c>
      <c r="S21617" s="319" t="s">
        <v>353</v>
      </c>
    </row>
    <row r="21618" spans="18:19" x14ac:dyDescent="0.2">
      <c r="R21618" s="334">
        <v>51002</v>
      </c>
      <c r="S21618" s="319" t="s">
        <v>353</v>
      </c>
    </row>
    <row r="21619" spans="18:19" x14ac:dyDescent="0.2">
      <c r="R21619" s="334">
        <v>51003</v>
      </c>
      <c r="S21619" s="319" t="s">
        <v>353</v>
      </c>
    </row>
    <row r="21620" spans="18:19" x14ac:dyDescent="0.2">
      <c r="R21620" s="334">
        <v>51004</v>
      </c>
      <c r="S21620" s="319" t="s">
        <v>353</v>
      </c>
    </row>
    <row r="21621" spans="18:19" x14ac:dyDescent="0.2">
      <c r="R21621" s="334">
        <v>51005</v>
      </c>
      <c r="S21621" s="319" t="s">
        <v>353</v>
      </c>
    </row>
    <row r="21622" spans="18:19" x14ac:dyDescent="0.2">
      <c r="R21622" s="334">
        <v>51006</v>
      </c>
      <c r="S21622" s="319" t="s">
        <v>353</v>
      </c>
    </row>
    <row r="21623" spans="18:19" x14ac:dyDescent="0.2">
      <c r="R21623" s="334">
        <v>51007</v>
      </c>
      <c r="S21623" s="319" t="s">
        <v>353</v>
      </c>
    </row>
    <row r="21624" spans="18:19" x14ac:dyDescent="0.2">
      <c r="R21624" s="334">
        <v>51008</v>
      </c>
      <c r="S21624" s="319" t="s">
        <v>353</v>
      </c>
    </row>
    <row r="21625" spans="18:19" x14ac:dyDescent="0.2">
      <c r="R21625" s="334">
        <v>51009</v>
      </c>
      <c r="S21625" s="319" t="s">
        <v>353</v>
      </c>
    </row>
    <row r="21626" spans="18:19" x14ac:dyDescent="0.2">
      <c r="R21626" s="334">
        <v>51010</v>
      </c>
      <c r="S21626" s="319" t="s">
        <v>353</v>
      </c>
    </row>
    <row r="21627" spans="18:19" x14ac:dyDescent="0.2">
      <c r="R21627" s="334">
        <v>51011</v>
      </c>
      <c r="S21627" s="319" t="s">
        <v>353</v>
      </c>
    </row>
    <row r="21628" spans="18:19" x14ac:dyDescent="0.2">
      <c r="R21628" s="334">
        <v>51012</v>
      </c>
      <c r="S21628" s="319" t="s">
        <v>353</v>
      </c>
    </row>
    <row r="21629" spans="18:19" x14ac:dyDescent="0.2">
      <c r="R21629" s="334">
        <v>51014</v>
      </c>
      <c r="S21629" s="319" t="s">
        <v>353</v>
      </c>
    </row>
    <row r="21630" spans="18:19" x14ac:dyDescent="0.2">
      <c r="R21630" s="334">
        <v>51015</v>
      </c>
      <c r="S21630" s="319" t="s">
        <v>353</v>
      </c>
    </row>
    <row r="21631" spans="18:19" x14ac:dyDescent="0.2">
      <c r="R21631" s="334">
        <v>51016</v>
      </c>
      <c r="S21631" s="319" t="s">
        <v>353</v>
      </c>
    </row>
    <row r="21632" spans="18:19" x14ac:dyDescent="0.2">
      <c r="R21632" s="334">
        <v>51018</v>
      </c>
      <c r="S21632" s="319" t="s">
        <v>353</v>
      </c>
    </row>
    <row r="21633" spans="18:19" x14ac:dyDescent="0.2">
      <c r="R21633" s="334">
        <v>51019</v>
      </c>
      <c r="S21633" s="319" t="s">
        <v>353</v>
      </c>
    </row>
    <row r="21634" spans="18:19" x14ac:dyDescent="0.2">
      <c r="R21634" s="334">
        <v>51020</v>
      </c>
      <c r="S21634" s="319" t="s">
        <v>353</v>
      </c>
    </row>
    <row r="21635" spans="18:19" x14ac:dyDescent="0.2">
      <c r="R21635" s="334">
        <v>51022</v>
      </c>
      <c r="S21635" s="319" t="s">
        <v>353</v>
      </c>
    </row>
    <row r="21636" spans="18:19" x14ac:dyDescent="0.2">
      <c r="R21636" s="334">
        <v>51023</v>
      </c>
      <c r="S21636" s="319" t="s">
        <v>353</v>
      </c>
    </row>
    <row r="21637" spans="18:19" x14ac:dyDescent="0.2">
      <c r="R21637" s="334">
        <v>51024</v>
      </c>
      <c r="S21637" s="319" t="s">
        <v>353</v>
      </c>
    </row>
    <row r="21638" spans="18:19" x14ac:dyDescent="0.2">
      <c r="R21638" s="334">
        <v>51025</v>
      </c>
      <c r="S21638" s="319" t="s">
        <v>353</v>
      </c>
    </row>
    <row r="21639" spans="18:19" x14ac:dyDescent="0.2">
      <c r="R21639" s="334">
        <v>51026</v>
      </c>
      <c r="S21639" s="319" t="s">
        <v>353</v>
      </c>
    </row>
    <row r="21640" spans="18:19" x14ac:dyDescent="0.2">
      <c r="R21640" s="334">
        <v>51027</v>
      </c>
      <c r="S21640" s="319" t="s">
        <v>353</v>
      </c>
    </row>
    <row r="21641" spans="18:19" x14ac:dyDescent="0.2">
      <c r="R21641" s="334">
        <v>51028</v>
      </c>
      <c r="S21641" s="319" t="s">
        <v>353</v>
      </c>
    </row>
    <row r="21642" spans="18:19" x14ac:dyDescent="0.2">
      <c r="R21642" s="334">
        <v>51029</v>
      </c>
      <c r="S21642" s="319" t="s">
        <v>353</v>
      </c>
    </row>
    <row r="21643" spans="18:19" x14ac:dyDescent="0.2">
      <c r="R21643" s="334">
        <v>51030</v>
      </c>
      <c r="S21643" s="319" t="s">
        <v>353</v>
      </c>
    </row>
    <row r="21644" spans="18:19" x14ac:dyDescent="0.2">
      <c r="R21644" s="334">
        <v>51031</v>
      </c>
      <c r="S21644" s="319" t="s">
        <v>353</v>
      </c>
    </row>
    <row r="21645" spans="18:19" x14ac:dyDescent="0.2">
      <c r="R21645" s="334">
        <v>51033</v>
      </c>
      <c r="S21645" s="319" t="s">
        <v>353</v>
      </c>
    </row>
    <row r="21646" spans="18:19" x14ac:dyDescent="0.2">
      <c r="R21646" s="334">
        <v>51034</v>
      </c>
      <c r="S21646" s="319" t="s">
        <v>353</v>
      </c>
    </row>
    <row r="21647" spans="18:19" x14ac:dyDescent="0.2">
      <c r="R21647" s="334">
        <v>51035</v>
      </c>
      <c r="S21647" s="319" t="s">
        <v>353</v>
      </c>
    </row>
    <row r="21648" spans="18:19" x14ac:dyDescent="0.2">
      <c r="R21648" s="334">
        <v>51036</v>
      </c>
      <c r="S21648" s="319" t="s">
        <v>353</v>
      </c>
    </row>
    <row r="21649" spans="18:19" x14ac:dyDescent="0.2">
      <c r="R21649" s="334">
        <v>51037</v>
      </c>
      <c r="S21649" s="319" t="s">
        <v>353</v>
      </c>
    </row>
    <row r="21650" spans="18:19" x14ac:dyDescent="0.2">
      <c r="R21650" s="334">
        <v>51038</v>
      </c>
      <c r="S21650" s="319" t="s">
        <v>353</v>
      </c>
    </row>
    <row r="21651" spans="18:19" x14ac:dyDescent="0.2">
      <c r="R21651" s="334">
        <v>51039</v>
      </c>
      <c r="S21651" s="319" t="s">
        <v>353</v>
      </c>
    </row>
    <row r="21652" spans="18:19" x14ac:dyDescent="0.2">
      <c r="R21652" s="334">
        <v>51040</v>
      </c>
      <c r="S21652" s="319" t="s">
        <v>353</v>
      </c>
    </row>
    <row r="21653" spans="18:19" x14ac:dyDescent="0.2">
      <c r="R21653" s="334">
        <v>51041</v>
      </c>
      <c r="S21653" s="319" t="s">
        <v>353</v>
      </c>
    </row>
    <row r="21654" spans="18:19" x14ac:dyDescent="0.2">
      <c r="R21654" s="334">
        <v>51044</v>
      </c>
      <c r="S21654" s="319" t="s">
        <v>353</v>
      </c>
    </row>
    <row r="21655" spans="18:19" x14ac:dyDescent="0.2">
      <c r="R21655" s="334">
        <v>51045</v>
      </c>
      <c r="S21655" s="319" t="s">
        <v>353</v>
      </c>
    </row>
    <row r="21656" spans="18:19" x14ac:dyDescent="0.2">
      <c r="R21656" s="334">
        <v>51046</v>
      </c>
      <c r="S21656" s="319" t="s">
        <v>353</v>
      </c>
    </row>
    <row r="21657" spans="18:19" x14ac:dyDescent="0.2">
      <c r="R21657" s="334">
        <v>51047</v>
      </c>
      <c r="S21657" s="319" t="s">
        <v>353</v>
      </c>
    </row>
    <row r="21658" spans="18:19" x14ac:dyDescent="0.2">
      <c r="R21658" s="334">
        <v>51048</v>
      </c>
      <c r="S21658" s="319" t="s">
        <v>353</v>
      </c>
    </row>
    <row r="21659" spans="18:19" x14ac:dyDescent="0.2">
      <c r="R21659" s="334">
        <v>51049</v>
      </c>
      <c r="S21659" s="319" t="s">
        <v>353</v>
      </c>
    </row>
    <row r="21660" spans="18:19" x14ac:dyDescent="0.2">
      <c r="R21660" s="334">
        <v>51050</v>
      </c>
      <c r="S21660" s="319" t="s">
        <v>353</v>
      </c>
    </row>
    <row r="21661" spans="18:19" x14ac:dyDescent="0.2">
      <c r="R21661" s="334">
        <v>51051</v>
      </c>
      <c r="S21661" s="319" t="s">
        <v>353</v>
      </c>
    </row>
    <row r="21662" spans="18:19" x14ac:dyDescent="0.2">
      <c r="R21662" s="334">
        <v>51052</v>
      </c>
      <c r="S21662" s="319" t="s">
        <v>353</v>
      </c>
    </row>
    <row r="21663" spans="18:19" x14ac:dyDescent="0.2">
      <c r="R21663" s="334">
        <v>51053</v>
      </c>
      <c r="S21663" s="319" t="s">
        <v>353</v>
      </c>
    </row>
    <row r="21664" spans="18:19" x14ac:dyDescent="0.2">
      <c r="R21664" s="334">
        <v>51054</v>
      </c>
      <c r="S21664" s="319" t="s">
        <v>353</v>
      </c>
    </row>
    <row r="21665" spans="18:19" x14ac:dyDescent="0.2">
      <c r="R21665" s="334">
        <v>51055</v>
      </c>
      <c r="S21665" s="319" t="s">
        <v>353</v>
      </c>
    </row>
    <row r="21666" spans="18:19" x14ac:dyDescent="0.2">
      <c r="R21666" s="334">
        <v>51056</v>
      </c>
      <c r="S21666" s="319" t="s">
        <v>353</v>
      </c>
    </row>
    <row r="21667" spans="18:19" x14ac:dyDescent="0.2">
      <c r="R21667" s="334">
        <v>51058</v>
      </c>
      <c r="S21667" s="319" t="s">
        <v>353</v>
      </c>
    </row>
    <row r="21668" spans="18:19" x14ac:dyDescent="0.2">
      <c r="R21668" s="334">
        <v>51060</v>
      </c>
      <c r="S21668" s="319" t="s">
        <v>353</v>
      </c>
    </row>
    <row r="21669" spans="18:19" x14ac:dyDescent="0.2">
      <c r="R21669" s="334">
        <v>51061</v>
      </c>
      <c r="S21669" s="319" t="s">
        <v>353</v>
      </c>
    </row>
    <row r="21670" spans="18:19" x14ac:dyDescent="0.2">
      <c r="R21670" s="334">
        <v>51062</v>
      </c>
      <c r="S21670" s="319" t="s">
        <v>353</v>
      </c>
    </row>
    <row r="21671" spans="18:19" x14ac:dyDescent="0.2">
      <c r="R21671" s="334">
        <v>51063</v>
      </c>
      <c r="S21671" s="319" t="s">
        <v>353</v>
      </c>
    </row>
    <row r="21672" spans="18:19" x14ac:dyDescent="0.2">
      <c r="R21672" s="334">
        <v>51101</v>
      </c>
      <c r="S21672" s="319" t="s">
        <v>353</v>
      </c>
    </row>
    <row r="21673" spans="18:19" x14ac:dyDescent="0.2">
      <c r="R21673" s="334">
        <v>51102</v>
      </c>
      <c r="S21673" s="319" t="s">
        <v>353</v>
      </c>
    </row>
    <row r="21674" spans="18:19" x14ac:dyDescent="0.2">
      <c r="R21674" s="334">
        <v>51103</v>
      </c>
      <c r="S21674" s="319" t="s">
        <v>353</v>
      </c>
    </row>
    <row r="21675" spans="18:19" x14ac:dyDescent="0.2">
      <c r="R21675" s="334">
        <v>51104</v>
      </c>
      <c r="S21675" s="319" t="s">
        <v>353</v>
      </c>
    </row>
    <row r="21676" spans="18:19" x14ac:dyDescent="0.2">
      <c r="R21676" s="334">
        <v>51105</v>
      </c>
      <c r="S21676" s="319" t="s">
        <v>353</v>
      </c>
    </row>
    <row r="21677" spans="18:19" x14ac:dyDescent="0.2">
      <c r="R21677" s="334">
        <v>51106</v>
      </c>
      <c r="S21677" s="319" t="s">
        <v>353</v>
      </c>
    </row>
    <row r="21678" spans="18:19" x14ac:dyDescent="0.2">
      <c r="R21678" s="334">
        <v>51108</v>
      </c>
      <c r="S21678" s="319" t="s">
        <v>353</v>
      </c>
    </row>
    <row r="21679" spans="18:19" x14ac:dyDescent="0.2">
      <c r="R21679" s="334">
        <v>51109</v>
      </c>
      <c r="S21679" s="319" t="s">
        <v>353</v>
      </c>
    </row>
    <row r="21680" spans="18:19" x14ac:dyDescent="0.2">
      <c r="R21680" s="334">
        <v>51111</v>
      </c>
      <c r="S21680" s="319" t="s">
        <v>353</v>
      </c>
    </row>
    <row r="21681" spans="18:19" x14ac:dyDescent="0.2">
      <c r="R21681" s="334">
        <v>51201</v>
      </c>
      <c r="S21681" s="319" t="s">
        <v>353</v>
      </c>
    </row>
    <row r="21682" spans="18:19" x14ac:dyDescent="0.2">
      <c r="R21682" s="334">
        <v>51230</v>
      </c>
      <c r="S21682" s="319" t="s">
        <v>353</v>
      </c>
    </row>
    <row r="21683" spans="18:19" x14ac:dyDescent="0.2">
      <c r="R21683" s="334">
        <v>51231</v>
      </c>
      <c r="S21683" s="319" t="s">
        <v>353</v>
      </c>
    </row>
    <row r="21684" spans="18:19" x14ac:dyDescent="0.2">
      <c r="R21684" s="334">
        <v>51232</v>
      </c>
      <c r="S21684" s="319" t="s">
        <v>353</v>
      </c>
    </row>
    <row r="21685" spans="18:19" x14ac:dyDescent="0.2">
      <c r="R21685" s="334">
        <v>51234</v>
      </c>
      <c r="S21685" s="319" t="s">
        <v>353</v>
      </c>
    </row>
    <row r="21686" spans="18:19" x14ac:dyDescent="0.2">
      <c r="R21686" s="334">
        <v>51235</v>
      </c>
      <c r="S21686" s="319" t="s">
        <v>353</v>
      </c>
    </row>
    <row r="21687" spans="18:19" x14ac:dyDescent="0.2">
      <c r="R21687" s="334">
        <v>51237</v>
      </c>
      <c r="S21687" s="319" t="s">
        <v>353</v>
      </c>
    </row>
    <row r="21688" spans="18:19" x14ac:dyDescent="0.2">
      <c r="R21688" s="334">
        <v>51238</v>
      </c>
      <c r="S21688" s="319" t="s">
        <v>353</v>
      </c>
    </row>
    <row r="21689" spans="18:19" x14ac:dyDescent="0.2">
      <c r="R21689" s="334">
        <v>51239</v>
      </c>
      <c r="S21689" s="319" t="s">
        <v>353</v>
      </c>
    </row>
    <row r="21690" spans="18:19" x14ac:dyDescent="0.2">
      <c r="R21690" s="334">
        <v>51240</v>
      </c>
      <c r="S21690" s="319" t="s">
        <v>353</v>
      </c>
    </row>
    <row r="21691" spans="18:19" x14ac:dyDescent="0.2">
      <c r="R21691" s="334">
        <v>51241</v>
      </c>
      <c r="S21691" s="319" t="s">
        <v>353</v>
      </c>
    </row>
    <row r="21692" spans="18:19" x14ac:dyDescent="0.2">
      <c r="R21692" s="334">
        <v>51242</v>
      </c>
      <c r="S21692" s="319" t="s">
        <v>353</v>
      </c>
    </row>
    <row r="21693" spans="18:19" x14ac:dyDescent="0.2">
      <c r="R21693" s="334">
        <v>51243</v>
      </c>
      <c r="S21693" s="319" t="s">
        <v>353</v>
      </c>
    </row>
    <row r="21694" spans="18:19" x14ac:dyDescent="0.2">
      <c r="R21694" s="334">
        <v>51244</v>
      </c>
      <c r="S21694" s="319" t="s">
        <v>353</v>
      </c>
    </row>
    <row r="21695" spans="18:19" x14ac:dyDescent="0.2">
      <c r="R21695" s="334">
        <v>51245</v>
      </c>
      <c r="S21695" s="319" t="s">
        <v>353</v>
      </c>
    </row>
    <row r="21696" spans="18:19" x14ac:dyDescent="0.2">
      <c r="R21696" s="334">
        <v>51246</v>
      </c>
      <c r="S21696" s="319" t="s">
        <v>353</v>
      </c>
    </row>
    <row r="21697" spans="18:19" x14ac:dyDescent="0.2">
      <c r="R21697" s="334">
        <v>51247</v>
      </c>
      <c r="S21697" s="319" t="s">
        <v>353</v>
      </c>
    </row>
    <row r="21698" spans="18:19" x14ac:dyDescent="0.2">
      <c r="R21698" s="334">
        <v>51248</v>
      </c>
      <c r="S21698" s="319" t="s">
        <v>353</v>
      </c>
    </row>
    <row r="21699" spans="18:19" x14ac:dyDescent="0.2">
      <c r="R21699" s="334">
        <v>51249</v>
      </c>
      <c r="S21699" s="319" t="s">
        <v>353</v>
      </c>
    </row>
    <row r="21700" spans="18:19" x14ac:dyDescent="0.2">
      <c r="R21700" s="334">
        <v>51250</v>
      </c>
      <c r="S21700" s="319" t="s">
        <v>353</v>
      </c>
    </row>
    <row r="21701" spans="18:19" x14ac:dyDescent="0.2">
      <c r="R21701" s="334">
        <v>51301</v>
      </c>
      <c r="S21701" s="319" t="s">
        <v>353</v>
      </c>
    </row>
    <row r="21702" spans="18:19" x14ac:dyDescent="0.2">
      <c r="R21702" s="334">
        <v>51331</v>
      </c>
      <c r="S21702" s="319" t="s">
        <v>353</v>
      </c>
    </row>
    <row r="21703" spans="18:19" x14ac:dyDescent="0.2">
      <c r="R21703" s="334">
        <v>51333</v>
      </c>
      <c r="S21703" s="319" t="s">
        <v>353</v>
      </c>
    </row>
    <row r="21704" spans="18:19" x14ac:dyDescent="0.2">
      <c r="R21704" s="334">
        <v>51334</v>
      </c>
      <c r="S21704" s="319" t="s">
        <v>353</v>
      </c>
    </row>
    <row r="21705" spans="18:19" x14ac:dyDescent="0.2">
      <c r="R21705" s="334">
        <v>51338</v>
      </c>
      <c r="S21705" s="319" t="s">
        <v>353</v>
      </c>
    </row>
    <row r="21706" spans="18:19" x14ac:dyDescent="0.2">
      <c r="R21706" s="334">
        <v>51340</v>
      </c>
      <c r="S21706" s="319" t="s">
        <v>353</v>
      </c>
    </row>
    <row r="21707" spans="18:19" x14ac:dyDescent="0.2">
      <c r="R21707" s="334">
        <v>51341</v>
      </c>
      <c r="S21707" s="319" t="s">
        <v>353</v>
      </c>
    </row>
    <row r="21708" spans="18:19" x14ac:dyDescent="0.2">
      <c r="R21708" s="334">
        <v>51342</v>
      </c>
      <c r="S21708" s="319" t="s">
        <v>353</v>
      </c>
    </row>
    <row r="21709" spans="18:19" x14ac:dyDescent="0.2">
      <c r="R21709" s="334">
        <v>51343</v>
      </c>
      <c r="S21709" s="319" t="s">
        <v>353</v>
      </c>
    </row>
    <row r="21710" spans="18:19" x14ac:dyDescent="0.2">
      <c r="R21710" s="334">
        <v>51345</v>
      </c>
      <c r="S21710" s="319" t="s">
        <v>353</v>
      </c>
    </row>
    <row r="21711" spans="18:19" x14ac:dyDescent="0.2">
      <c r="R21711" s="334">
        <v>51346</v>
      </c>
      <c r="S21711" s="319" t="s">
        <v>353</v>
      </c>
    </row>
    <row r="21712" spans="18:19" x14ac:dyDescent="0.2">
      <c r="R21712" s="334">
        <v>51347</v>
      </c>
      <c r="S21712" s="319" t="s">
        <v>353</v>
      </c>
    </row>
    <row r="21713" spans="18:19" x14ac:dyDescent="0.2">
      <c r="R21713" s="334">
        <v>51350</v>
      </c>
      <c r="S21713" s="319" t="s">
        <v>353</v>
      </c>
    </row>
    <row r="21714" spans="18:19" x14ac:dyDescent="0.2">
      <c r="R21714" s="334">
        <v>51351</v>
      </c>
      <c r="S21714" s="319" t="s">
        <v>353</v>
      </c>
    </row>
    <row r="21715" spans="18:19" x14ac:dyDescent="0.2">
      <c r="R21715" s="334">
        <v>51354</v>
      </c>
      <c r="S21715" s="319" t="s">
        <v>353</v>
      </c>
    </row>
    <row r="21716" spans="18:19" x14ac:dyDescent="0.2">
      <c r="R21716" s="334">
        <v>51355</v>
      </c>
      <c r="S21716" s="319" t="s">
        <v>353</v>
      </c>
    </row>
    <row r="21717" spans="18:19" x14ac:dyDescent="0.2">
      <c r="R21717" s="334">
        <v>51357</v>
      </c>
      <c r="S21717" s="319" t="s">
        <v>353</v>
      </c>
    </row>
    <row r="21718" spans="18:19" x14ac:dyDescent="0.2">
      <c r="R21718" s="334">
        <v>51358</v>
      </c>
      <c r="S21718" s="319" t="s">
        <v>353</v>
      </c>
    </row>
    <row r="21719" spans="18:19" x14ac:dyDescent="0.2">
      <c r="R21719" s="334">
        <v>51360</v>
      </c>
      <c r="S21719" s="319" t="s">
        <v>353</v>
      </c>
    </row>
    <row r="21720" spans="18:19" x14ac:dyDescent="0.2">
      <c r="R21720" s="334">
        <v>51363</v>
      </c>
      <c r="S21720" s="319" t="s">
        <v>353</v>
      </c>
    </row>
    <row r="21721" spans="18:19" x14ac:dyDescent="0.2">
      <c r="R21721" s="334">
        <v>51364</v>
      </c>
      <c r="S21721" s="319" t="s">
        <v>353</v>
      </c>
    </row>
    <row r="21722" spans="18:19" x14ac:dyDescent="0.2">
      <c r="R21722" s="334">
        <v>51365</v>
      </c>
      <c r="S21722" s="319" t="s">
        <v>353</v>
      </c>
    </row>
    <row r="21723" spans="18:19" x14ac:dyDescent="0.2">
      <c r="R21723" s="334">
        <v>51366</v>
      </c>
      <c r="S21723" s="319" t="s">
        <v>353</v>
      </c>
    </row>
    <row r="21724" spans="18:19" x14ac:dyDescent="0.2">
      <c r="R21724" s="334">
        <v>51401</v>
      </c>
      <c r="S21724" s="319" t="s">
        <v>353</v>
      </c>
    </row>
    <row r="21725" spans="18:19" x14ac:dyDescent="0.2">
      <c r="R21725" s="334">
        <v>51430</v>
      </c>
      <c r="S21725" s="319" t="s">
        <v>353</v>
      </c>
    </row>
    <row r="21726" spans="18:19" x14ac:dyDescent="0.2">
      <c r="R21726" s="334">
        <v>51431</v>
      </c>
      <c r="S21726" s="319" t="s">
        <v>353</v>
      </c>
    </row>
    <row r="21727" spans="18:19" x14ac:dyDescent="0.2">
      <c r="R21727" s="334">
        <v>51432</v>
      </c>
      <c r="S21727" s="319" t="s">
        <v>353</v>
      </c>
    </row>
    <row r="21728" spans="18:19" x14ac:dyDescent="0.2">
      <c r="R21728" s="334">
        <v>51433</v>
      </c>
      <c r="S21728" s="319" t="s">
        <v>353</v>
      </c>
    </row>
    <row r="21729" spans="18:19" x14ac:dyDescent="0.2">
      <c r="R21729" s="334">
        <v>51436</v>
      </c>
      <c r="S21729" s="319" t="s">
        <v>353</v>
      </c>
    </row>
    <row r="21730" spans="18:19" x14ac:dyDescent="0.2">
      <c r="R21730" s="334">
        <v>51439</v>
      </c>
      <c r="S21730" s="319" t="s">
        <v>353</v>
      </c>
    </row>
    <row r="21731" spans="18:19" x14ac:dyDescent="0.2">
      <c r="R21731" s="334">
        <v>51440</v>
      </c>
      <c r="S21731" s="319" t="s">
        <v>353</v>
      </c>
    </row>
    <row r="21732" spans="18:19" x14ac:dyDescent="0.2">
      <c r="R21732" s="334">
        <v>51441</v>
      </c>
      <c r="S21732" s="319" t="s">
        <v>353</v>
      </c>
    </row>
    <row r="21733" spans="18:19" x14ac:dyDescent="0.2">
      <c r="R21733" s="334">
        <v>51442</v>
      </c>
      <c r="S21733" s="319" t="s">
        <v>353</v>
      </c>
    </row>
    <row r="21734" spans="18:19" x14ac:dyDescent="0.2">
      <c r="R21734" s="334">
        <v>51443</v>
      </c>
      <c r="S21734" s="319" t="s">
        <v>353</v>
      </c>
    </row>
    <row r="21735" spans="18:19" x14ac:dyDescent="0.2">
      <c r="R21735" s="334">
        <v>51444</v>
      </c>
      <c r="S21735" s="319" t="s">
        <v>353</v>
      </c>
    </row>
    <row r="21736" spans="18:19" x14ac:dyDescent="0.2">
      <c r="R21736" s="334">
        <v>51445</v>
      </c>
      <c r="S21736" s="319" t="s">
        <v>353</v>
      </c>
    </row>
    <row r="21737" spans="18:19" x14ac:dyDescent="0.2">
      <c r="R21737" s="334">
        <v>51446</v>
      </c>
      <c r="S21737" s="319" t="s">
        <v>353</v>
      </c>
    </row>
    <row r="21738" spans="18:19" x14ac:dyDescent="0.2">
      <c r="R21738" s="334">
        <v>51447</v>
      </c>
      <c r="S21738" s="319" t="s">
        <v>353</v>
      </c>
    </row>
    <row r="21739" spans="18:19" x14ac:dyDescent="0.2">
      <c r="R21739" s="334">
        <v>51448</v>
      </c>
      <c r="S21739" s="319" t="s">
        <v>353</v>
      </c>
    </row>
    <row r="21740" spans="18:19" x14ac:dyDescent="0.2">
      <c r="R21740" s="334">
        <v>51449</v>
      </c>
      <c r="S21740" s="319" t="s">
        <v>353</v>
      </c>
    </row>
    <row r="21741" spans="18:19" x14ac:dyDescent="0.2">
      <c r="R21741" s="334">
        <v>51450</v>
      </c>
      <c r="S21741" s="319" t="s">
        <v>353</v>
      </c>
    </row>
    <row r="21742" spans="18:19" x14ac:dyDescent="0.2">
      <c r="R21742" s="334">
        <v>51451</v>
      </c>
      <c r="S21742" s="319" t="s">
        <v>353</v>
      </c>
    </row>
    <row r="21743" spans="18:19" x14ac:dyDescent="0.2">
      <c r="R21743" s="334">
        <v>51452</v>
      </c>
      <c r="S21743" s="319" t="s">
        <v>353</v>
      </c>
    </row>
    <row r="21744" spans="18:19" x14ac:dyDescent="0.2">
      <c r="R21744" s="334">
        <v>51453</v>
      </c>
      <c r="S21744" s="319" t="s">
        <v>353</v>
      </c>
    </row>
    <row r="21745" spans="18:19" x14ac:dyDescent="0.2">
      <c r="R21745" s="334">
        <v>51454</v>
      </c>
      <c r="S21745" s="319" t="s">
        <v>353</v>
      </c>
    </row>
    <row r="21746" spans="18:19" x14ac:dyDescent="0.2">
      <c r="R21746" s="334">
        <v>51455</v>
      </c>
      <c r="S21746" s="319" t="s">
        <v>353</v>
      </c>
    </row>
    <row r="21747" spans="18:19" x14ac:dyDescent="0.2">
      <c r="R21747" s="334">
        <v>51458</v>
      </c>
      <c r="S21747" s="319" t="s">
        <v>353</v>
      </c>
    </row>
    <row r="21748" spans="18:19" x14ac:dyDescent="0.2">
      <c r="R21748" s="334">
        <v>51459</v>
      </c>
      <c r="S21748" s="319" t="s">
        <v>353</v>
      </c>
    </row>
    <row r="21749" spans="18:19" x14ac:dyDescent="0.2">
      <c r="R21749" s="334">
        <v>51460</v>
      </c>
      <c r="S21749" s="319" t="s">
        <v>353</v>
      </c>
    </row>
    <row r="21750" spans="18:19" x14ac:dyDescent="0.2">
      <c r="R21750" s="334">
        <v>51461</v>
      </c>
      <c r="S21750" s="319" t="s">
        <v>353</v>
      </c>
    </row>
    <row r="21751" spans="18:19" x14ac:dyDescent="0.2">
      <c r="R21751" s="334">
        <v>51462</v>
      </c>
      <c r="S21751" s="319" t="s">
        <v>353</v>
      </c>
    </row>
    <row r="21752" spans="18:19" x14ac:dyDescent="0.2">
      <c r="R21752" s="334">
        <v>51463</v>
      </c>
      <c r="S21752" s="319" t="s">
        <v>353</v>
      </c>
    </row>
    <row r="21753" spans="18:19" x14ac:dyDescent="0.2">
      <c r="R21753" s="334">
        <v>51465</v>
      </c>
      <c r="S21753" s="319" t="s">
        <v>353</v>
      </c>
    </row>
    <row r="21754" spans="18:19" x14ac:dyDescent="0.2">
      <c r="R21754" s="334">
        <v>51466</v>
      </c>
      <c r="S21754" s="319" t="s">
        <v>353</v>
      </c>
    </row>
    <row r="21755" spans="18:19" x14ac:dyDescent="0.2">
      <c r="R21755" s="334">
        <v>51467</v>
      </c>
      <c r="S21755" s="319" t="s">
        <v>353</v>
      </c>
    </row>
    <row r="21756" spans="18:19" x14ac:dyDescent="0.2">
      <c r="R21756" s="334">
        <v>51501</v>
      </c>
      <c r="S21756" s="319" t="s">
        <v>353</v>
      </c>
    </row>
    <row r="21757" spans="18:19" x14ac:dyDescent="0.2">
      <c r="R21757" s="334">
        <v>51502</v>
      </c>
      <c r="S21757" s="319" t="s">
        <v>353</v>
      </c>
    </row>
    <row r="21758" spans="18:19" x14ac:dyDescent="0.2">
      <c r="R21758" s="334">
        <v>51503</v>
      </c>
      <c r="S21758" s="319" t="s">
        <v>353</v>
      </c>
    </row>
    <row r="21759" spans="18:19" x14ac:dyDescent="0.2">
      <c r="R21759" s="334">
        <v>51510</v>
      </c>
      <c r="S21759" s="319" t="s">
        <v>353</v>
      </c>
    </row>
    <row r="21760" spans="18:19" x14ac:dyDescent="0.2">
      <c r="R21760" s="334">
        <v>51520</v>
      </c>
      <c r="S21760" s="319" t="s">
        <v>353</v>
      </c>
    </row>
    <row r="21761" spans="18:19" x14ac:dyDescent="0.2">
      <c r="R21761" s="334">
        <v>51521</v>
      </c>
      <c r="S21761" s="319" t="s">
        <v>353</v>
      </c>
    </row>
    <row r="21762" spans="18:19" x14ac:dyDescent="0.2">
      <c r="R21762" s="334">
        <v>51523</v>
      </c>
      <c r="S21762" s="319" t="s">
        <v>353</v>
      </c>
    </row>
    <row r="21763" spans="18:19" x14ac:dyDescent="0.2">
      <c r="R21763" s="334">
        <v>51525</v>
      </c>
      <c r="S21763" s="319" t="s">
        <v>353</v>
      </c>
    </row>
    <row r="21764" spans="18:19" x14ac:dyDescent="0.2">
      <c r="R21764" s="334">
        <v>51526</v>
      </c>
      <c r="S21764" s="319" t="s">
        <v>353</v>
      </c>
    </row>
    <row r="21765" spans="18:19" x14ac:dyDescent="0.2">
      <c r="R21765" s="334">
        <v>51527</v>
      </c>
      <c r="S21765" s="319" t="s">
        <v>353</v>
      </c>
    </row>
    <row r="21766" spans="18:19" x14ac:dyDescent="0.2">
      <c r="R21766" s="334">
        <v>51528</v>
      </c>
      <c r="S21766" s="319" t="s">
        <v>353</v>
      </c>
    </row>
    <row r="21767" spans="18:19" x14ac:dyDescent="0.2">
      <c r="R21767" s="334">
        <v>51529</v>
      </c>
      <c r="S21767" s="319" t="s">
        <v>353</v>
      </c>
    </row>
    <row r="21768" spans="18:19" x14ac:dyDescent="0.2">
      <c r="R21768" s="334">
        <v>51530</v>
      </c>
      <c r="S21768" s="319" t="s">
        <v>353</v>
      </c>
    </row>
    <row r="21769" spans="18:19" x14ac:dyDescent="0.2">
      <c r="R21769" s="334">
        <v>51531</v>
      </c>
      <c r="S21769" s="319" t="s">
        <v>353</v>
      </c>
    </row>
    <row r="21770" spans="18:19" x14ac:dyDescent="0.2">
      <c r="R21770" s="334">
        <v>51532</v>
      </c>
      <c r="S21770" s="319" t="s">
        <v>353</v>
      </c>
    </row>
    <row r="21771" spans="18:19" x14ac:dyDescent="0.2">
      <c r="R21771" s="334">
        <v>51533</v>
      </c>
      <c r="S21771" s="319" t="s">
        <v>353</v>
      </c>
    </row>
    <row r="21772" spans="18:19" x14ac:dyDescent="0.2">
      <c r="R21772" s="334">
        <v>51534</v>
      </c>
      <c r="S21772" s="319" t="s">
        <v>353</v>
      </c>
    </row>
    <row r="21773" spans="18:19" x14ac:dyDescent="0.2">
      <c r="R21773" s="334">
        <v>51535</v>
      </c>
      <c r="S21773" s="319" t="s">
        <v>353</v>
      </c>
    </row>
    <row r="21774" spans="18:19" x14ac:dyDescent="0.2">
      <c r="R21774" s="334">
        <v>51536</v>
      </c>
      <c r="S21774" s="319" t="s">
        <v>353</v>
      </c>
    </row>
    <row r="21775" spans="18:19" x14ac:dyDescent="0.2">
      <c r="R21775" s="334">
        <v>51537</v>
      </c>
      <c r="S21775" s="319" t="s">
        <v>353</v>
      </c>
    </row>
    <row r="21776" spans="18:19" x14ac:dyDescent="0.2">
      <c r="R21776" s="334">
        <v>51540</v>
      </c>
      <c r="S21776" s="319" t="s">
        <v>353</v>
      </c>
    </row>
    <row r="21777" spans="18:19" x14ac:dyDescent="0.2">
      <c r="R21777" s="334">
        <v>51541</v>
      </c>
      <c r="S21777" s="319" t="s">
        <v>353</v>
      </c>
    </row>
    <row r="21778" spans="18:19" x14ac:dyDescent="0.2">
      <c r="R21778" s="334">
        <v>51542</v>
      </c>
      <c r="S21778" s="319" t="s">
        <v>353</v>
      </c>
    </row>
    <row r="21779" spans="18:19" x14ac:dyDescent="0.2">
      <c r="R21779" s="334">
        <v>51543</v>
      </c>
      <c r="S21779" s="319" t="s">
        <v>353</v>
      </c>
    </row>
    <row r="21780" spans="18:19" x14ac:dyDescent="0.2">
      <c r="R21780" s="334">
        <v>51544</v>
      </c>
      <c r="S21780" s="319" t="s">
        <v>353</v>
      </c>
    </row>
    <row r="21781" spans="18:19" x14ac:dyDescent="0.2">
      <c r="R21781" s="334">
        <v>51545</v>
      </c>
      <c r="S21781" s="319" t="s">
        <v>353</v>
      </c>
    </row>
    <row r="21782" spans="18:19" x14ac:dyDescent="0.2">
      <c r="R21782" s="334">
        <v>51546</v>
      </c>
      <c r="S21782" s="319" t="s">
        <v>353</v>
      </c>
    </row>
    <row r="21783" spans="18:19" x14ac:dyDescent="0.2">
      <c r="R21783" s="334">
        <v>51548</v>
      </c>
      <c r="S21783" s="319" t="s">
        <v>353</v>
      </c>
    </row>
    <row r="21784" spans="18:19" x14ac:dyDescent="0.2">
      <c r="R21784" s="334">
        <v>51549</v>
      </c>
      <c r="S21784" s="319" t="s">
        <v>353</v>
      </c>
    </row>
    <row r="21785" spans="18:19" x14ac:dyDescent="0.2">
      <c r="R21785" s="334">
        <v>51550</v>
      </c>
      <c r="S21785" s="319" t="s">
        <v>353</v>
      </c>
    </row>
    <row r="21786" spans="18:19" x14ac:dyDescent="0.2">
      <c r="R21786" s="334">
        <v>51551</v>
      </c>
      <c r="S21786" s="319" t="s">
        <v>353</v>
      </c>
    </row>
    <row r="21787" spans="18:19" x14ac:dyDescent="0.2">
      <c r="R21787" s="334">
        <v>51552</v>
      </c>
      <c r="S21787" s="319" t="s">
        <v>353</v>
      </c>
    </row>
    <row r="21788" spans="18:19" x14ac:dyDescent="0.2">
      <c r="R21788" s="334">
        <v>51553</v>
      </c>
      <c r="S21788" s="319" t="s">
        <v>353</v>
      </c>
    </row>
    <row r="21789" spans="18:19" x14ac:dyDescent="0.2">
      <c r="R21789" s="334">
        <v>51554</v>
      </c>
      <c r="S21789" s="319" t="s">
        <v>353</v>
      </c>
    </row>
    <row r="21790" spans="18:19" x14ac:dyDescent="0.2">
      <c r="R21790" s="334">
        <v>51555</v>
      </c>
      <c r="S21790" s="319" t="s">
        <v>353</v>
      </c>
    </row>
    <row r="21791" spans="18:19" x14ac:dyDescent="0.2">
      <c r="R21791" s="334">
        <v>51556</v>
      </c>
      <c r="S21791" s="319" t="s">
        <v>353</v>
      </c>
    </row>
    <row r="21792" spans="18:19" x14ac:dyDescent="0.2">
      <c r="R21792" s="334">
        <v>51557</v>
      </c>
      <c r="S21792" s="319" t="s">
        <v>353</v>
      </c>
    </row>
    <row r="21793" spans="18:19" x14ac:dyDescent="0.2">
      <c r="R21793" s="334">
        <v>51558</v>
      </c>
      <c r="S21793" s="319" t="s">
        <v>353</v>
      </c>
    </row>
    <row r="21794" spans="18:19" x14ac:dyDescent="0.2">
      <c r="R21794" s="334">
        <v>51559</v>
      </c>
      <c r="S21794" s="319" t="s">
        <v>353</v>
      </c>
    </row>
    <row r="21795" spans="18:19" x14ac:dyDescent="0.2">
      <c r="R21795" s="334">
        <v>51560</v>
      </c>
      <c r="S21795" s="319" t="s">
        <v>353</v>
      </c>
    </row>
    <row r="21796" spans="18:19" x14ac:dyDescent="0.2">
      <c r="R21796" s="334">
        <v>51561</v>
      </c>
      <c r="S21796" s="319" t="s">
        <v>353</v>
      </c>
    </row>
    <row r="21797" spans="18:19" x14ac:dyDescent="0.2">
      <c r="R21797" s="334">
        <v>51562</v>
      </c>
      <c r="S21797" s="319" t="s">
        <v>353</v>
      </c>
    </row>
    <row r="21798" spans="18:19" x14ac:dyDescent="0.2">
      <c r="R21798" s="334">
        <v>51563</v>
      </c>
      <c r="S21798" s="319" t="s">
        <v>353</v>
      </c>
    </row>
    <row r="21799" spans="18:19" x14ac:dyDescent="0.2">
      <c r="R21799" s="334">
        <v>51564</v>
      </c>
      <c r="S21799" s="319" t="s">
        <v>353</v>
      </c>
    </row>
    <row r="21800" spans="18:19" x14ac:dyDescent="0.2">
      <c r="R21800" s="334">
        <v>51565</v>
      </c>
      <c r="S21800" s="319" t="s">
        <v>353</v>
      </c>
    </row>
    <row r="21801" spans="18:19" x14ac:dyDescent="0.2">
      <c r="R21801" s="334">
        <v>51566</v>
      </c>
      <c r="S21801" s="319" t="s">
        <v>353</v>
      </c>
    </row>
    <row r="21802" spans="18:19" x14ac:dyDescent="0.2">
      <c r="R21802" s="334">
        <v>51570</v>
      </c>
      <c r="S21802" s="319" t="s">
        <v>353</v>
      </c>
    </row>
    <row r="21803" spans="18:19" x14ac:dyDescent="0.2">
      <c r="R21803" s="334">
        <v>51571</v>
      </c>
      <c r="S21803" s="319" t="s">
        <v>353</v>
      </c>
    </row>
    <row r="21804" spans="18:19" x14ac:dyDescent="0.2">
      <c r="R21804" s="334">
        <v>51572</v>
      </c>
      <c r="S21804" s="319" t="s">
        <v>353</v>
      </c>
    </row>
    <row r="21805" spans="18:19" x14ac:dyDescent="0.2">
      <c r="R21805" s="334">
        <v>51573</v>
      </c>
      <c r="S21805" s="319" t="s">
        <v>353</v>
      </c>
    </row>
    <row r="21806" spans="18:19" x14ac:dyDescent="0.2">
      <c r="R21806" s="334">
        <v>51575</v>
      </c>
      <c r="S21806" s="319" t="s">
        <v>353</v>
      </c>
    </row>
    <row r="21807" spans="18:19" x14ac:dyDescent="0.2">
      <c r="R21807" s="334">
        <v>51576</v>
      </c>
      <c r="S21807" s="319" t="s">
        <v>353</v>
      </c>
    </row>
    <row r="21808" spans="18:19" x14ac:dyDescent="0.2">
      <c r="R21808" s="334">
        <v>51577</v>
      </c>
      <c r="S21808" s="319" t="s">
        <v>353</v>
      </c>
    </row>
    <row r="21809" spans="18:19" x14ac:dyDescent="0.2">
      <c r="R21809" s="334">
        <v>51578</v>
      </c>
      <c r="S21809" s="319" t="s">
        <v>353</v>
      </c>
    </row>
    <row r="21810" spans="18:19" x14ac:dyDescent="0.2">
      <c r="R21810" s="334">
        <v>51579</v>
      </c>
      <c r="S21810" s="319" t="s">
        <v>353</v>
      </c>
    </row>
    <row r="21811" spans="18:19" x14ac:dyDescent="0.2">
      <c r="R21811" s="334">
        <v>51591</v>
      </c>
      <c r="S21811" s="319" t="s">
        <v>353</v>
      </c>
    </row>
    <row r="21812" spans="18:19" x14ac:dyDescent="0.2">
      <c r="R21812" s="334">
        <v>51593</v>
      </c>
      <c r="S21812" s="319" t="s">
        <v>353</v>
      </c>
    </row>
    <row r="21813" spans="18:19" x14ac:dyDescent="0.2">
      <c r="R21813" s="334">
        <v>51601</v>
      </c>
      <c r="S21813" s="319" t="s">
        <v>353</v>
      </c>
    </row>
    <row r="21814" spans="18:19" x14ac:dyDescent="0.2">
      <c r="R21814" s="334">
        <v>51602</v>
      </c>
      <c r="S21814" s="319" t="s">
        <v>353</v>
      </c>
    </row>
    <row r="21815" spans="18:19" x14ac:dyDescent="0.2">
      <c r="R21815" s="334">
        <v>51603</v>
      </c>
      <c r="S21815" s="319" t="s">
        <v>353</v>
      </c>
    </row>
    <row r="21816" spans="18:19" x14ac:dyDescent="0.2">
      <c r="R21816" s="334">
        <v>51630</v>
      </c>
      <c r="S21816" s="319" t="s">
        <v>354</v>
      </c>
    </row>
    <row r="21817" spans="18:19" x14ac:dyDescent="0.2">
      <c r="R21817" s="334">
        <v>51631</v>
      </c>
      <c r="S21817" s="319" t="s">
        <v>354</v>
      </c>
    </row>
    <row r="21818" spans="18:19" x14ac:dyDescent="0.2">
      <c r="R21818" s="334">
        <v>51632</v>
      </c>
      <c r="S21818" s="319" t="s">
        <v>353</v>
      </c>
    </row>
    <row r="21819" spans="18:19" x14ac:dyDescent="0.2">
      <c r="R21819" s="334">
        <v>51636</v>
      </c>
      <c r="S21819" s="319" t="s">
        <v>354</v>
      </c>
    </row>
    <row r="21820" spans="18:19" x14ac:dyDescent="0.2">
      <c r="R21820" s="334">
        <v>51637</v>
      </c>
      <c r="S21820" s="319" t="s">
        <v>353</v>
      </c>
    </row>
    <row r="21821" spans="18:19" x14ac:dyDescent="0.2">
      <c r="R21821" s="334">
        <v>51638</v>
      </c>
      <c r="S21821" s="319" t="s">
        <v>353</v>
      </c>
    </row>
    <row r="21822" spans="18:19" x14ac:dyDescent="0.2">
      <c r="R21822" s="334">
        <v>51639</v>
      </c>
      <c r="S21822" s="319" t="s">
        <v>353</v>
      </c>
    </row>
    <row r="21823" spans="18:19" x14ac:dyDescent="0.2">
      <c r="R21823" s="334">
        <v>51640</v>
      </c>
      <c r="S21823" s="319" t="s">
        <v>354</v>
      </c>
    </row>
    <row r="21824" spans="18:19" x14ac:dyDescent="0.2">
      <c r="R21824" s="334">
        <v>51645</v>
      </c>
      <c r="S21824" s="319" t="s">
        <v>353</v>
      </c>
    </row>
    <row r="21825" spans="18:19" x14ac:dyDescent="0.2">
      <c r="R21825" s="334">
        <v>51646</v>
      </c>
      <c r="S21825" s="319" t="s">
        <v>353</v>
      </c>
    </row>
    <row r="21826" spans="18:19" x14ac:dyDescent="0.2">
      <c r="R21826" s="334">
        <v>51647</v>
      </c>
      <c r="S21826" s="319" t="s">
        <v>354</v>
      </c>
    </row>
    <row r="21827" spans="18:19" x14ac:dyDescent="0.2">
      <c r="R21827" s="334">
        <v>51648</v>
      </c>
      <c r="S21827" s="319" t="s">
        <v>353</v>
      </c>
    </row>
    <row r="21828" spans="18:19" x14ac:dyDescent="0.2">
      <c r="R21828" s="334">
        <v>51649</v>
      </c>
      <c r="S21828" s="319" t="s">
        <v>353</v>
      </c>
    </row>
    <row r="21829" spans="18:19" x14ac:dyDescent="0.2">
      <c r="R21829" s="334">
        <v>51650</v>
      </c>
      <c r="S21829" s="319" t="s">
        <v>353</v>
      </c>
    </row>
    <row r="21830" spans="18:19" x14ac:dyDescent="0.2">
      <c r="R21830" s="334">
        <v>51651</v>
      </c>
      <c r="S21830" s="319" t="s">
        <v>354</v>
      </c>
    </row>
    <row r="21831" spans="18:19" x14ac:dyDescent="0.2">
      <c r="R21831" s="334">
        <v>51652</v>
      </c>
      <c r="S21831" s="319" t="s">
        <v>353</v>
      </c>
    </row>
    <row r="21832" spans="18:19" x14ac:dyDescent="0.2">
      <c r="R21832" s="334">
        <v>51653</v>
      </c>
      <c r="S21832" s="319" t="s">
        <v>353</v>
      </c>
    </row>
    <row r="21833" spans="18:19" x14ac:dyDescent="0.2">
      <c r="R21833" s="334">
        <v>51654</v>
      </c>
      <c r="S21833" s="319" t="s">
        <v>353</v>
      </c>
    </row>
    <row r="21834" spans="18:19" x14ac:dyDescent="0.2">
      <c r="R21834" s="334">
        <v>51656</v>
      </c>
      <c r="S21834" s="319" t="s">
        <v>353</v>
      </c>
    </row>
    <row r="21835" spans="18:19" x14ac:dyDescent="0.2">
      <c r="R21835" s="334">
        <v>52001</v>
      </c>
      <c r="S21835" s="319" t="s">
        <v>353</v>
      </c>
    </row>
    <row r="21836" spans="18:19" x14ac:dyDescent="0.2">
      <c r="R21836" s="334">
        <v>52002</v>
      </c>
      <c r="S21836" s="319" t="s">
        <v>353</v>
      </c>
    </row>
    <row r="21837" spans="18:19" x14ac:dyDescent="0.2">
      <c r="R21837" s="334">
        <v>52003</v>
      </c>
      <c r="S21837" s="319" t="s">
        <v>353</v>
      </c>
    </row>
    <row r="21838" spans="18:19" x14ac:dyDescent="0.2">
      <c r="R21838" s="334">
        <v>52004</v>
      </c>
      <c r="S21838" s="319" t="s">
        <v>353</v>
      </c>
    </row>
    <row r="21839" spans="18:19" x14ac:dyDescent="0.2">
      <c r="R21839" s="334">
        <v>52030</v>
      </c>
      <c r="S21839" s="319" t="s">
        <v>353</v>
      </c>
    </row>
    <row r="21840" spans="18:19" x14ac:dyDescent="0.2">
      <c r="R21840" s="334">
        <v>52031</v>
      </c>
      <c r="S21840" s="319" t="s">
        <v>353</v>
      </c>
    </row>
    <row r="21841" spans="18:19" x14ac:dyDescent="0.2">
      <c r="R21841" s="334">
        <v>52032</v>
      </c>
      <c r="S21841" s="319" t="s">
        <v>353</v>
      </c>
    </row>
    <row r="21842" spans="18:19" x14ac:dyDescent="0.2">
      <c r="R21842" s="334">
        <v>52033</v>
      </c>
      <c r="S21842" s="319" t="s">
        <v>353</v>
      </c>
    </row>
    <row r="21843" spans="18:19" x14ac:dyDescent="0.2">
      <c r="R21843" s="334">
        <v>52035</v>
      </c>
      <c r="S21843" s="319" t="s">
        <v>353</v>
      </c>
    </row>
    <row r="21844" spans="18:19" x14ac:dyDescent="0.2">
      <c r="R21844" s="334">
        <v>52036</v>
      </c>
      <c r="S21844" s="319" t="s">
        <v>353</v>
      </c>
    </row>
    <row r="21845" spans="18:19" x14ac:dyDescent="0.2">
      <c r="R21845" s="334">
        <v>52037</v>
      </c>
      <c r="S21845" s="319" t="s">
        <v>353</v>
      </c>
    </row>
    <row r="21846" spans="18:19" x14ac:dyDescent="0.2">
      <c r="R21846" s="334">
        <v>52038</v>
      </c>
      <c r="S21846" s="319" t="s">
        <v>353</v>
      </c>
    </row>
    <row r="21847" spans="18:19" x14ac:dyDescent="0.2">
      <c r="R21847" s="334">
        <v>52039</v>
      </c>
      <c r="S21847" s="319" t="s">
        <v>353</v>
      </c>
    </row>
    <row r="21848" spans="18:19" x14ac:dyDescent="0.2">
      <c r="R21848" s="334">
        <v>52040</v>
      </c>
      <c r="S21848" s="319" t="s">
        <v>353</v>
      </c>
    </row>
    <row r="21849" spans="18:19" x14ac:dyDescent="0.2">
      <c r="R21849" s="334">
        <v>52041</v>
      </c>
      <c r="S21849" s="319" t="s">
        <v>353</v>
      </c>
    </row>
    <row r="21850" spans="18:19" x14ac:dyDescent="0.2">
      <c r="R21850" s="334">
        <v>52042</v>
      </c>
      <c r="S21850" s="319" t="s">
        <v>353</v>
      </c>
    </row>
    <row r="21851" spans="18:19" x14ac:dyDescent="0.2">
      <c r="R21851" s="334">
        <v>52043</v>
      </c>
      <c r="S21851" s="319" t="s">
        <v>353</v>
      </c>
    </row>
    <row r="21852" spans="18:19" x14ac:dyDescent="0.2">
      <c r="R21852" s="334">
        <v>52044</v>
      </c>
      <c r="S21852" s="319" t="s">
        <v>353</v>
      </c>
    </row>
    <row r="21853" spans="18:19" x14ac:dyDescent="0.2">
      <c r="R21853" s="334">
        <v>52045</v>
      </c>
      <c r="S21853" s="319" t="s">
        <v>353</v>
      </c>
    </row>
    <row r="21854" spans="18:19" x14ac:dyDescent="0.2">
      <c r="R21854" s="334">
        <v>52046</v>
      </c>
      <c r="S21854" s="319" t="s">
        <v>353</v>
      </c>
    </row>
    <row r="21855" spans="18:19" x14ac:dyDescent="0.2">
      <c r="R21855" s="334">
        <v>52047</v>
      </c>
      <c r="S21855" s="319" t="s">
        <v>353</v>
      </c>
    </row>
    <row r="21856" spans="18:19" x14ac:dyDescent="0.2">
      <c r="R21856" s="334">
        <v>52048</v>
      </c>
      <c r="S21856" s="319" t="s">
        <v>353</v>
      </c>
    </row>
    <row r="21857" spans="18:19" x14ac:dyDescent="0.2">
      <c r="R21857" s="334">
        <v>52049</v>
      </c>
      <c r="S21857" s="319" t="s">
        <v>353</v>
      </c>
    </row>
    <row r="21858" spans="18:19" x14ac:dyDescent="0.2">
      <c r="R21858" s="334">
        <v>52050</v>
      </c>
      <c r="S21858" s="319" t="s">
        <v>353</v>
      </c>
    </row>
    <row r="21859" spans="18:19" x14ac:dyDescent="0.2">
      <c r="R21859" s="334">
        <v>52052</v>
      </c>
      <c r="S21859" s="319" t="s">
        <v>353</v>
      </c>
    </row>
    <row r="21860" spans="18:19" x14ac:dyDescent="0.2">
      <c r="R21860" s="334">
        <v>52053</v>
      </c>
      <c r="S21860" s="319" t="s">
        <v>353</v>
      </c>
    </row>
    <row r="21861" spans="18:19" x14ac:dyDescent="0.2">
      <c r="R21861" s="334">
        <v>52054</v>
      </c>
      <c r="S21861" s="319" t="s">
        <v>353</v>
      </c>
    </row>
    <row r="21862" spans="18:19" x14ac:dyDescent="0.2">
      <c r="R21862" s="334">
        <v>52056</v>
      </c>
      <c r="S21862" s="319" t="s">
        <v>353</v>
      </c>
    </row>
    <row r="21863" spans="18:19" x14ac:dyDescent="0.2">
      <c r="R21863" s="334">
        <v>52057</v>
      </c>
      <c r="S21863" s="319" t="s">
        <v>353</v>
      </c>
    </row>
    <row r="21864" spans="18:19" x14ac:dyDescent="0.2">
      <c r="R21864" s="334">
        <v>52060</v>
      </c>
      <c r="S21864" s="319" t="s">
        <v>353</v>
      </c>
    </row>
    <row r="21865" spans="18:19" x14ac:dyDescent="0.2">
      <c r="R21865" s="334">
        <v>52064</v>
      </c>
      <c r="S21865" s="319" t="s">
        <v>353</v>
      </c>
    </row>
    <row r="21866" spans="18:19" x14ac:dyDescent="0.2">
      <c r="R21866" s="334">
        <v>52065</v>
      </c>
      <c r="S21866" s="319" t="s">
        <v>353</v>
      </c>
    </row>
    <row r="21867" spans="18:19" x14ac:dyDescent="0.2">
      <c r="R21867" s="334">
        <v>52066</v>
      </c>
      <c r="S21867" s="319" t="s">
        <v>353</v>
      </c>
    </row>
    <row r="21868" spans="18:19" x14ac:dyDescent="0.2">
      <c r="R21868" s="334">
        <v>52068</v>
      </c>
      <c r="S21868" s="319" t="s">
        <v>353</v>
      </c>
    </row>
    <row r="21869" spans="18:19" x14ac:dyDescent="0.2">
      <c r="R21869" s="334">
        <v>52069</v>
      </c>
      <c r="S21869" s="319" t="s">
        <v>353</v>
      </c>
    </row>
    <row r="21870" spans="18:19" x14ac:dyDescent="0.2">
      <c r="R21870" s="334">
        <v>52070</v>
      </c>
      <c r="S21870" s="319" t="s">
        <v>353</v>
      </c>
    </row>
    <row r="21871" spans="18:19" x14ac:dyDescent="0.2">
      <c r="R21871" s="334">
        <v>52071</v>
      </c>
      <c r="S21871" s="319" t="s">
        <v>353</v>
      </c>
    </row>
    <row r="21872" spans="18:19" x14ac:dyDescent="0.2">
      <c r="R21872" s="334">
        <v>52072</v>
      </c>
      <c r="S21872" s="319" t="s">
        <v>353</v>
      </c>
    </row>
    <row r="21873" spans="18:19" x14ac:dyDescent="0.2">
      <c r="R21873" s="334">
        <v>52073</v>
      </c>
      <c r="S21873" s="319" t="s">
        <v>353</v>
      </c>
    </row>
    <row r="21874" spans="18:19" x14ac:dyDescent="0.2">
      <c r="R21874" s="334">
        <v>52074</v>
      </c>
      <c r="S21874" s="319" t="s">
        <v>353</v>
      </c>
    </row>
    <row r="21875" spans="18:19" x14ac:dyDescent="0.2">
      <c r="R21875" s="334">
        <v>52075</v>
      </c>
      <c r="S21875" s="319" t="s">
        <v>353</v>
      </c>
    </row>
    <row r="21876" spans="18:19" x14ac:dyDescent="0.2">
      <c r="R21876" s="334">
        <v>52076</v>
      </c>
      <c r="S21876" s="319" t="s">
        <v>353</v>
      </c>
    </row>
    <row r="21877" spans="18:19" x14ac:dyDescent="0.2">
      <c r="R21877" s="334">
        <v>52077</v>
      </c>
      <c r="S21877" s="319" t="s">
        <v>353</v>
      </c>
    </row>
    <row r="21878" spans="18:19" x14ac:dyDescent="0.2">
      <c r="R21878" s="334">
        <v>52078</v>
      </c>
      <c r="S21878" s="319" t="s">
        <v>353</v>
      </c>
    </row>
    <row r="21879" spans="18:19" x14ac:dyDescent="0.2">
      <c r="R21879" s="334">
        <v>52079</v>
      </c>
      <c r="S21879" s="319" t="s">
        <v>353</v>
      </c>
    </row>
    <row r="21880" spans="18:19" x14ac:dyDescent="0.2">
      <c r="R21880" s="334">
        <v>52099</v>
      </c>
      <c r="S21880" s="319" t="s">
        <v>353</v>
      </c>
    </row>
    <row r="21881" spans="18:19" x14ac:dyDescent="0.2">
      <c r="R21881" s="334">
        <v>52101</v>
      </c>
      <c r="S21881" s="319" t="s">
        <v>353</v>
      </c>
    </row>
    <row r="21882" spans="18:19" x14ac:dyDescent="0.2">
      <c r="R21882" s="334">
        <v>52132</v>
      </c>
      <c r="S21882" s="319" t="s">
        <v>353</v>
      </c>
    </row>
    <row r="21883" spans="18:19" x14ac:dyDescent="0.2">
      <c r="R21883" s="334">
        <v>52133</v>
      </c>
      <c r="S21883" s="319" t="s">
        <v>353</v>
      </c>
    </row>
    <row r="21884" spans="18:19" x14ac:dyDescent="0.2">
      <c r="R21884" s="334">
        <v>52134</v>
      </c>
      <c r="S21884" s="319" t="s">
        <v>353</v>
      </c>
    </row>
    <row r="21885" spans="18:19" x14ac:dyDescent="0.2">
      <c r="R21885" s="334">
        <v>52135</v>
      </c>
      <c r="S21885" s="319" t="s">
        <v>353</v>
      </c>
    </row>
    <row r="21886" spans="18:19" x14ac:dyDescent="0.2">
      <c r="R21886" s="334">
        <v>52136</v>
      </c>
      <c r="S21886" s="319" t="s">
        <v>353</v>
      </c>
    </row>
    <row r="21887" spans="18:19" x14ac:dyDescent="0.2">
      <c r="R21887" s="334">
        <v>52140</v>
      </c>
      <c r="S21887" s="319" t="s">
        <v>353</v>
      </c>
    </row>
    <row r="21888" spans="18:19" x14ac:dyDescent="0.2">
      <c r="R21888" s="334">
        <v>52141</v>
      </c>
      <c r="S21888" s="319" t="s">
        <v>353</v>
      </c>
    </row>
    <row r="21889" spans="18:19" x14ac:dyDescent="0.2">
      <c r="R21889" s="334">
        <v>52142</v>
      </c>
      <c r="S21889" s="319" t="s">
        <v>353</v>
      </c>
    </row>
    <row r="21890" spans="18:19" x14ac:dyDescent="0.2">
      <c r="R21890" s="334">
        <v>52144</v>
      </c>
      <c r="S21890" s="319" t="s">
        <v>353</v>
      </c>
    </row>
    <row r="21891" spans="18:19" x14ac:dyDescent="0.2">
      <c r="R21891" s="334">
        <v>52146</v>
      </c>
      <c r="S21891" s="319" t="s">
        <v>353</v>
      </c>
    </row>
    <row r="21892" spans="18:19" x14ac:dyDescent="0.2">
      <c r="R21892" s="334">
        <v>52147</v>
      </c>
      <c r="S21892" s="319" t="s">
        <v>353</v>
      </c>
    </row>
    <row r="21893" spans="18:19" x14ac:dyDescent="0.2">
      <c r="R21893" s="334">
        <v>52149</v>
      </c>
      <c r="S21893" s="319" t="s">
        <v>353</v>
      </c>
    </row>
    <row r="21894" spans="18:19" x14ac:dyDescent="0.2">
      <c r="R21894" s="334">
        <v>52151</v>
      </c>
      <c r="S21894" s="319" t="s">
        <v>353</v>
      </c>
    </row>
    <row r="21895" spans="18:19" x14ac:dyDescent="0.2">
      <c r="R21895" s="334">
        <v>52154</v>
      </c>
      <c r="S21895" s="319" t="s">
        <v>353</v>
      </c>
    </row>
    <row r="21896" spans="18:19" x14ac:dyDescent="0.2">
      <c r="R21896" s="334">
        <v>52155</v>
      </c>
      <c r="S21896" s="319" t="s">
        <v>353</v>
      </c>
    </row>
    <row r="21897" spans="18:19" x14ac:dyDescent="0.2">
      <c r="R21897" s="334">
        <v>52156</v>
      </c>
      <c r="S21897" s="319" t="s">
        <v>353</v>
      </c>
    </row>
    <row r="21898" spans="18:19" x14ac:dyDescent="0.2">
      <c r="R21898" s="334">
        <v>52157</v>
      </c>
      <c r="S21898" s="319" t="s">
        <v>353</v>
      </c>
    </row>
    <row r="21899" spans="18:19" x14ac:dyDescent="0.2">
      <c r="R21899" s="334">
        <v>52158</v>
      </c>
      <c r="S21899" s="319" t="s">
        <v>353</v>
      </c>
    </row>
    <row r="21900" spans="18:19" x14ac:dyDescent="0.2">
      <c r="R21900" s="334">
        <v>52159</v>
      </c>
      <c r="S21900" s="319" t="s">
        <v>353</v>
      </c>
    </row>
    <row r="21901" spans="18:19" x14ac:dyDescent="0.2">
      <c r="R21901" s="334">
        <v>52160</v>
      </c>
      <c r="S21901" s="319" t="s">
        <v>353</v>
      </c>
    </row>
    <row r="21902" spans="18:19" x14ac:dyDescent="0.2">
      <c r="R21902" s="334">
        <v>52161</v>
      </c>
      <c r="S21902" s="319" t="s">
        <v>353</v>
      </c>
    </row>
    <row r="21903" spans="18:19" x14ac:dyDescent="0.2">
      <c r="R21903" s="334">
        <v>52162</v>
      </c>
      <c r="S21903" s="319" t="s">
        <v>353</v>
      </c>
    </row>
    <row r="21904" spans="18:19" x14ac:dyDescent="0.2">
      <c r="R21904" s="334">
        <v>52163</v>
      </c>
      <c r="S21904" s="319" t="s">
        <v>353</v>
      </c>
    </row>
    <row r="21905" spans="18:19" x14ac:dyDescent="0.2">
      <c r="R21905" s="334">
        <v>52164</v>
      </c>
      <c r="S21905" s="319" t="s">
        <v>353</v>
      </c>
    </row>
    <row r="21906" spans="18:19" x14ac:dyDescent="0.2">
      <c r="R21906" s="334">
        <v>52165</v>
      </c>
      <c r="S21906" s="319" t="s">
        <v>353</v>
      </c>
    </row>
    <row r="21907" spans="18:19" x14ac:dyDescent="0.2">
      <c r="R21907" s="334">
        <v>52166</v>
      </c>
      <c r="S21907" s="319" t="s">
        <v>353</v>
      </c>
    </row>
    <row r="21908" spans="18:19" x14ac:dyDescent="0.2">
      <c r="R21908" s="334">
        <v>52168</v>
      </c>
      <c r="S21908" s="319" t="s">
        <v>353</v>
      </c>
    </row>
    <row r="21909" spans="18:19" x14ac:dyDescent="0.2">
      <c r="R21909" s="334">
        <v>52169</v>
      </c>
      <c r="S21909" s="319" t="s">
        <v>353</v>
      </c>
    </row>
    <row r="21910" spans="18:19" x14ac:dyDescent="0.2">
      <c r="R21910" s="334">
        <v>52170</v>
      </c>
      <c r="S21910" s="319" t="s">
        <v>353</v>
      </c>
    </row>
    <row r="21911" spans="18:19" x14ac:dyDescent="0.2">
      <c r="R21911" s="334">
        <v>52171</v>
      </c>
      <c r="S21911" s="319" t="s">
        <v>353</v>
      </c>
    </row>
    <row r="21912" spans="18:19" x14ac:dyDescent="0.2">
      <c r="R21912" s="334">
        <v>52172</v>
      </c>
      <c r="S21912" s="319" t="s">
        <v>353</v>
      </c>
    </row>
    <row r="21913" spans="18:19" x14ac:dyDescent="0.2">
      <c r="R21913" s="334">
        <v>52175</v>
      </c>
      <c r="S21913" s="319" t="s">
        <v>353</v>
      </c>
    </row>
    <row r="21914" spans="18:19" x14ac:dyDescent="0.2">
      <c r="R21914" s="334">
        <v>52201</v>
      </c>
      <c r="S21914" s="319" t="s">
        <v>353</v>
      </c>
    </row>
    <row r="21915" spans="18:19" x14ac:dyDescent="0.2">
      <c r="R21915" s="334">
        <v>52202</v>
      </c>
      <c r="S21915" s="319" t="s">
        <v>353</v>
      </c>
    </row>
    <row r="21916" spans="18:19" x14ac:dyDescent="0.2">
      <c r="R21916" s="334">
        <v>52203</v>
      </c>
      <c r="S21916" s="319" t="s">
        <v>353</v>
      </c>
    </row>
    <row r="21917" spans="18:19" x14ac:dyDescent="0.2">
      <c r="R21917" s="334">
        <v>52204</v>
      </c>
      <c r="S21917" s="319" t="s">
        <v>353</v>
      </c>
    </row>
    <row r="21918" spans="18:19" x14ac:dyDescent="0.2">
      <c r="R21918" s="334">
        <v>52205</v>
      </c>
      <c r="S21918" s="319" t="s">
        <v>353</v>
      </c>
    </row>
    <row r="21919" spans="18:19" x14ac:dyDescent="0.2">
      <c r="R21919" s="334">
        <v>52206</v>
      </c>
      <c r="S21919" s="319" t="s">
        <v>353</v>
      </c>
    </row>
    <row r="21920" spans="18:19" x14ac:dyDescent="0.2">
      <c r="R21920" s="334">
        <v>52207</v>
      </c>
      <c r="S21920" s="319" t="s">
        <v>353</v>
      </c>
    </row>
    <row r="21921" spans="18:19" x14ac:dyDescent="0.2">
      <c r="R21921" s="334">
        <v>52208</v>
      </c>
      <c r="S21921" s="319" t="s">
        <v>353</v>
      </c>
    </row>
    <row r="21922" spans="18:19" x14ac:dyDescent="0.2">
      <c r="R21922" s="334">
        <v>52209</v>
      </c>
      <c r="S21922" s="319" t="s">
        <v>353</v>
      </c>
    </row>
    <row r="21923" spans="18:19" x14ac:dyDescent="0.2">
      <c r="R21923" s="334">
        <v>52210</v>
      </c>
      <c r="S21923" s="319" t="s">
        <v>353</v>
      </c>
    </row>
    <row r="21924" spans="18:19" x14ac:dyDescent="0.2">
      <c r="R21924" s="334">
        <v>52211</v>
      </c>
      <c r="S21924" s="319" t="s">
        <v>353</v>
      </c>
    </row>
    <row r="21925" spans="18:19" x14ac:dyDescent="0.2">
      <c r="R21925" s="334">
        <v>52212</v>
      </c>
      <c r="S21925" s="319" t="s">
        <v>353</v>
      </c>
    </row>
    <row r="21926" spans="18:19" x14ac:dyDescent="0.2">
      <c r="R21926" s="334">
        <v>52213</v>
      </c>
      <c r="S21926" s="319" t="s">
        <v>353</v>
      </c>
    </row>
    <row r="21927" spans="18:19" x14ac:dyDescent="0.2">
      <c r="R21927" s="334">
        <v>52214</v>
      </c>
      <c r="S21927" s="319" t="s">
        <v>353</v>
      </c>
    </row>
    <row r="21928" spans="18:19" x14ac:dyDescent="0.2">
      <c r="R21928" s="334">
        <v>52215</v>
      </c>
      <c r="S21928" s="319" t="s">
        <v>353</v>
      </c>
    </row>
    <row r="21929" spans="18:19" x14ac:dyDescent="0.2">
      <c r="R21929" s="334">
        <v>52216</v>
      </c>
      <c r="S21929" s="319" t="s">
        <v>353</v>
      </c>
    </row>
    <row r="21930" spans="18:19" x14ac:dyDescent="0.2">
      <c r="R21930" s="334">
        <v>52217</v>
      </c>
      <c r="S21930" s="319" t="s">
        <v>353</v>
      </c>
    </row>
    <row r="21931" spans="18:19" x14ac:dyDescent="0.2">
      <c r="R21931" s="334">
        <v>52218</v>
      </c>
      <c r="S21931" s="319" t="s">
        <v>353</v>
      </c>
    </row>
    <row r="21932" spans="18:19" x14ac:dyDescent="0.2">
      <c r="R21932" s="334">
        <v>52219</v>
      </c>
      <c r="S21932" s="319" t="s">
        <v>353</v>
      </c>
    </row>
    <row r="21933" spans="18:19" x14ac:dyDescent="0.2">
      <c r="R21933" s="334">
        <v>52220</v>
      </c>
      <c r="S21933" s="319" t="s">
        <v>353</v>
      </c>
    </row>
    <row r="21934" spans="18:19" x14ac:dyDescent="0.2">
      <c r="R21934" s="334">
        <v>52221</v>
      </c>
      <c r="S21934" s="319" t="s">
        <v>353</v>
      </c>
    </row>
    <row r="21935" spans="18:19" x14ac:dyDescent="0.2">
      <c r="R21935" s="334">
        <v>52222</v>
      </c>
      <c r="S21935" s="319" t="s">
        <v>353</v>
      </c>
    </row>
    <row r="21936" spans="18:19" x14ac:dyDescent="0.2">
      <c r="R21936" s="334">
        <v>52223</v>
      </c>
      <c r="S21936" s="319" t="s">
        <v>353</v>
      </c>
    </row>
    <row r="21937" spans="18:19" x14ac:dyDescent="0.2">
      <c r="R21937" s="334">
        <v>52224</v>
      </c>
      <c r="S21937" s="319" t="s">
        <v>353</v>
      </c>
    </row>
    <row r="21938" spans="18:19" x14ac:dyDescent="0.2">
      <c r="R21938" s="334">
        <v>52225</v>
      </c>
      <c r="S21938" s="319" t="s">
        <v>353</v>
      </c>
    </row>
    <row r="21939" spans="18:19" x14ac:dyDescent="0.2">
      <c r="R21939" s="334">
        <v>52227</v>
      </c>
      <c r="S21939" s="319" t="s">
        <v>353</v>
      </c>
    </row>
    <row r="21940" spans="18:19" x14ac:dyDescent="0.2">
      <c r="R21940" s="334">
        <v>52228</v>
      </c>
      <c r="S21940" s="319" t="s">
        <v>353</v>
      </c>
    </row>
    <row r="21941" spans="18:19" x14ac:dyDescent="0.2">
      <c r="R21941" s="334">
        <v>52229</v>
      </c>
      <c r="S21941" s="319" t="s">
        <v>353</v>
      </c>
    </row>
    <row r="21942" spans="18:19" x14ac:dyDescent="0.2">
      <c r="R21942" s="334">
        <v>52231</v>
      </c>
      <c r="S21942" s="319" t="s">
        <v>353</v>
      </c>
    </row>
    <row r="21943" spans="18:19" x14ac:dyDescent="0.2">
      <c r="R21943" s="334">
        <v>52232</v>
      </c>
      <c r="S21943" s="319" t="s">
        <v>353</v>
      </c>
    </row>
    <row r="21944" spans="18:19" x14ac:dyDescent="0.2">
      <c r="R21944" s="334">
        <v>52233</v>
      </c>
      <c r="S21944" s="319" t="s">
        <v>353</v>
      </c>
    </row>
    <row r="21945" spans="18:19" x14ac:dyDescent="0.2">
      <c r="R21945" s="334">
        <v>52235</v>
      </c>
      <c r="S21945" s="319" t="s">
        <v>353</v>
      </c>
    </row>
    <row r="21946" spans="18:19" x14ac:dyDescent="0.2">
      <c r="R21946" s="334">
        <v>52236</v>
      </c>
      <c r="S21946" s="319" t="s">
        <v>353</v>
      </c>
    </row>
    <row r="21947" spans="18:19" x14ac:dyDescent="0.2">
      <c r="R21947" s="334">
        <v>52237</v>
      </c>
      <c r="S21947" s="319" t="s">
        <v>353</v>
      </c>
    </row>
    <row r="21948" spans="18:19" x14ac:dyDescent="0.2">
      <c r="R21948" s="334">
        <v>52240</v>
      </c>
      <c r="S21948" s="319" t="s">
        <v>353</v>
      </c>
    </row>
    <row r="21949" spans="18:19" x14ac:dyDescent="0.2">
      <c r="R21949" s="334">
        <v>52241</v>
      </c>
      <c r="S21949" s="319" t="s">
        <v>353</v>
      </c>
    </row>
    <row r="21950" spans="18:19" x14ac:dyDescent="0.2">
      <c r="R21950" s="334">
        <v>52242</v>
      </c>
      <c r="S21950" s="319" t="s">
        <v>353</v>
      </c>
    </row>
    <row r="21951" spans="18:19" x14ac:dyDescent="0.2">
      <c r="R21951" s="334">
        <v>52243</v>
      </c>
      <c r="S21951" s="319" t="s">
        <v>353</v>
      </c>
    </row>
    <row r="21952" spans="18:19" x14ac:dyDescent="0.2">
      <c r="R21952" s="334">
        <v>52244</v>
      </c>
      <c r="S21952" s="319" t="s">
        <v>353</v>
      </c>
    </row>
    <row r="21953" spans="18:19" x14ac:dyDescent="0.2">
      <c r="R21953" s="334">
        <v>52245</v>
      </c>
      <c r="S21953" s="319" t="s">
        <v>353</v>
      </c>
    </row>
    <row r="21954" spans="18:19" x14ac:dyDescent="0.2">
      <c r="R21954" s="334">
        <v>52246</v>
      </c>
      <c r="S21954" s="319" t="s">
        <v>353</v>
      </c>
    </row>
    <row r="21955" spans="18:19" x14ac:dyDescent="0.2">
      <c r="R21955" s="334">
        <v>52247</v>
      </c>
      <c r="S21955" s="319" t="s">
        <v>353</v>
      </c>
    </row>
    <row r="21956" spans="18:19" x14ac:dyDescent="0.2">
      <c r="R21956" s="334">
        <v>52248</v>
      </c>
      <c r="S21956" s="319" t="s">
        <v>353</v>
      </c>
    </row>
    <row r="21957" spans="18:19" x14ac:dyDescent="0.2">
      <c r="R21957" s="334">
        <v>52249</v>
      </c>
      <c r="S21957" s="319" t="s">
        <v>353</v>
      </c>
    </row>
    <row r="21958" spans="18:19" x14ac:dyDescent="0.2">
      <c r="R21958" s="334">
        <v>52251</v>
      </c>
      <c r="S21958" s="319" t="s">
        <v>353</v>
      </c>
    </row>
    <row r="21959" spans="18:19" x14ac:dyDescent="0.2">
      <c r="R21959" s="334">
        <v>52252</v>
      </c>
      <c r="S21959" s="319" t="s">
        <v>353</v>
      </c>
    </row>
    <row r="21960" spans="18:19" x14ac:dyDescent="0.2">
      <c r="R21960" s="334">
        <v>52253</v>
      </c>
      <c r="S21960" s="319" t="s">
        <v>353</v>
      </c>
    </row>
    <row r="21961" spans="18:19" x14ac:dyDescent="0.2">
      <c r="R21961" s="334">
        <v>52254</v>
      </c>
      <c r="S21961" s="319" t="s">
        <v>353</v>
      </c>
    </row>
    <row r="21962" spans="18:19" x14ac:dyDescent="0.2">
      <c r="R21962" s="334">
        <v>52255</v>
      </c>
      <c r="S21962" s="319" t="s">
        <v>353</v>
      </c>
    </row>
    <row r="21963" spans="18:19" x14ac:dyDescent="0.2">
      <c r="R21963" s="334">
        <v>52257</v>
      </c>
      <c r="S21963" s="319" t="s">
        <v>353</v>
      </c>
    </row>
    <row r="21964" spans="18:19" x14ac:dyDescent="0.2">
      <c r="R21964" s="334">
        <v>52301</v>
      </c>
      <c r="S21964" s="319" t="s">
        <v>353</v>
      </c>
    </row>
    <row r="21965" spans="18:19" x14ac:dyDescent="0.2">
      <c r="R21965" s="334">
        <v>52302</v>
      </c>
      <c r="S21965" s="319" t="s">
        <v>353</v>
      </c>
    </row>
    <row r="21966" spans="18:19" x14ac:dyDescent="0.2">
      <c r="R21966" s="334">
        <v>52305</v>
      </c>
      <c r="S21966" s="319" t="s">
        <v>353</v>
      </c>
    </row>
    <row r="21967" spans="18:19" x14ac:dyDescent="0.2">
      <c r="R21967" s="334">
        <v>52306</v>
      </c>
      <c r="S21967" s="319" t="s">
        <v>353</v>
      </c>
    </row>
    <row r="21968" spans="18:19" x14ac:dyDescent="0.2">
      <c r="R21968" s="334">
        <v>52307</v>
      </c>
      <c r="S21968" s="319" t="s">
        <v>353</v>
      </c>
    </row>
    <row r="21969" spans="18:19" x14ac:dyDescent="0.2">
      <c r="R21969" s="334">
        <v>52308</v>
      </c>
      <c r="S21969" s="319" t="s">
        <v>353</v>
      </c>
    </row>
    <row r="21970" spans="18:19" x14ac:dyDescent="0.2">
      <c r="R21970" s="334">
        <v>52309</v>
      </c>
      <c r="S21970" s="319" t="s">
        <v>353</v>
      </c>
    </row>
    <row r="21971" spans="18:19" x14ac:dyDescent="0.2">
      <c r="R21971" s="334">
        <v>52310</v>
      </c>
      <c r="S21971" s="319" t="s">
        <v>353</v>
      </c>
    </row>
    <row r="21972" spans="18:19" x14ac:dyDescent="0.2">
      <c r="R21972" s="334">
        <v>52312</v>
      </c>
      <c r="S21972" s="319" t="s">
        <v>353</v>
      </c>
    </row>
    <row r="21973" spans="18:19" x14ac:dyDescent="0.2">
      <c r="R21973" s="334">
        <v>52313</v>
      </c>
      <c r="S21973" s="319" t="s">
        <v>353</v>
      </c>
    </row>
    <row r="21974" spans="18:19" x14ac:dyDescent="0.2">
      <c r="R21974" s="334">
        <v>52314</v>
      </c>
      <c r="S21974" s="319" t="s">
        <v>353</v>
      </c>
    </row>
    <row r="21975" spans="18:19" x14ac:dyDescent="0.2">
      <c r="R21975" s="334">
        <v>52315</v>
      </c>
      <c r="S21975" s="319" t="s">
        <v>353</v>
      </c>
    </row>
    <row r="21976" spans="18:19" x14ac:dyDescent="0.2">
      <c r="R21976" s="334">
        <v>52316</v>
      </c>
      <c r="S21976" s="319" t="s">
        <v>353</v>
      </c>
    </row>
    <row r="21977" spans="18:19" x14ac:dyDescent="0.2">
      <c r="R21977" s="334">
        <v>52317</v>
      </c>
      <c r="S21977" s="319" t="s">
        <v>353</v>
      </c>
    </row>
    <row r="21978" spans="18:19" x14ac:dyDescent="0.2">
      <c r="R21978" s="334">
        <v>52318</v>
      </c>
      <c r="S21978" s="319" t="s">
        <v>353</v>
      </c>
    </row>
    <row r="21979" spans="18:19" x14ac:dyDescent="0.2">
      <c r="R21979" s="334">
        <v>52319</v>
      </c>
      <c r="S21979" s="319" t="s">
        <v>353</v>
      </c>
    </row>
    <row r="21980" spans="18:19" x14ac:dyDescent="0.2">
      <c r="R21980" s="334">
        <v>52320</v>
      </c>
      <c r="S21980" s="319" t="s">
        <v>353</v>
      </c>
    </row>
    <row r="21981" spans="18:19" x14ac:dyDescent="0.2">
      <c r="R21981" s="334">
        <v>52321</v>
      </c>
      <c r="S21981" s="319" t="s">
        <v>353</v>
      </c>
    </row>
    <row r="21982" spans="18:19" x14ac:dyDescent="0.2">
      <c r="R21982" s="334">
        <v>52322</v>
      </c>
      <c r="S21982" s="319" t="s">
        <v>353</v>
      </c>
    </row>
    <row r="21983" spans="18:19" x14ac:dyDescent="0.2">
      <c r="R21983" s="334">
        <v>52323</v>
      </c>
      <c r="S21983" s="319" t="s">
        <v>353</v>
      </c>
    </row>
    <row r="21984" spans="18:19" x14ac:dyDescent="0.2">
      <c r="R21984" s="334">
        <v>52324</v>
      </c>
      <c r="S21984" s="319" t="s">
        <v>353</v>
      </c>
    </row>
    <row r="21985" spans="18:19" x14ac:dyDescent="0.2">
      <c r="R21985" s="334">
        <v>52325</v>
      </c>
      <c r="S21985" s="319" t="s">
        <v>353</v>
      </c>
    </row>
    <row r="21986" spans="18:19" x14ac:dyDescent="0.2">
      <c r="R21986" s="334">
        <v>52326</v>
      </c>
      <c r="S21986" s="319" t="s">
        <v>353</v>
      </c>
    </row>
    <row r="21987" spans="18:19" x14ac:dyDescent="0.2">
      <c r="R21987" s="334">
        <v>52327</v>
      </c>
      <c r="S21987" s="319" t="s">
        <v>353</v>
      </c>
    </row>
    <row r="21988" spans="18:19" x14ac:dyDescent="0.2">
      <c r="R21988" s="334">
        <v>52328</v>
      </c>
      <c r="S21988" s="319" t="s">
        <v>353</v>
      </c>
    </row>
    <row r="21989" spans="18:19" x14ac:dyDescent="0.2">
      <c r="R21989" s="334">
        <v>52329</v>
      </c>
      <c r="S21989" s="319" t="s">
        <v>353</v>
      </c>
    </row>
    <row r="21990" spans="18:19" x14ac:dyDescent="0.2">
      <c r="R21990" s="334">
        <v>52330</v>
      </c>
      <c r="S21990" s="319" t="s">
        <v>353</v>
      </c>
    </row>
    <row r="21991" spans="18:19" x14ac:dyDescent="0.2">
      <c r="R21991" s="334">
        <v>52332</v>
      </c>
      <c r="S21991" s="319" t="s">
        <v>353</v>
      </c>
    </row>
    <row r="21992" spans="18:19" x14ac:dyDescent="0.2">
      <c r="R21992" s="334">
        <v>52333</v>
      </c>
      <c r="S21992" s="319" t="s">
        <v>353</v>
      </c>
    </row>
    <row r="21993" spans="18:19" x14ac:dyDescent="0.2">
      <c r="R21993" s="334">
        <v>52334</v>
      </c>
      <c r="S21993" s="319" t="s">
        <v>353</v>
      </c>
    </row>
    <row r="21994" spans="18:19" x14ac:dyDescent="0.2">
      <c r="R21994" s="334">
        <v>52335</v>
      </c>
      <c r="S21994" s="319" t="s">
        <v>353</v>
      </c>
    </row>
    <row r="21995" spans="18:19" x14ac:dyDescent="0.2">
      <c r="R21995" s="334">
        <v>52336</v>
      </c>
      <c r="S21995" s="319" t="s">
        <v>353</v>
      </c>
    </row>
    <row r="21996" spans="18:19" x14ac:dyDescent="0.2">
      <c r="R21996" s="334">
        <v>52337</v>
      </c>
      <c r="S21996" s="319" t="s">
        <v>353</v>
      </c>
    </row>
    <row r="21997" spans="18:19" x14ac:dyDescent="0.2">
      <c r="R21997" s="334">
        <v>52338</v>
      </c>
      <c r="S21997" s="319" t="s">
        <v>353</v>
      </c>
    </row>
    <row r="21998" spans="18:19" x14ac:dyDescent="0.2">
      <c r="R21998" s="334">
        <v>52339</v>
      </c>
      <c r="S21998" s="319" t="s">
        <v>353</v>
      </c>
    </row>
    <row r="21999" spans="18:19" x14ac:dyDescent="0.2">
      <c r="R21999" s="334">
        <v>52340</v>
      </c>
      <c r="S21999" s="319" t="s">
        <v>353</v>
      </c>
    </row>
    <row r="22000" spans="18:19" x14ac:dyDescent="0.2">
      <c r="R22000" s="334">
        <v>52341</v>
      </c>
      <c r="S22000" s="319" t="s">
        <v>353</v>
      </c>
    </row>
    <row r="22001" spans="18:19" x14ac:dyDescent="0.2">
      <c r="R22001" s="334">
        <v>52342</v>
      </c>
      <c r="S22001" s="319" t="s">
        <v>353</v>
      </c>
    </row>
    <row r="22002" spans="18:19" x14ac:dyDescent="0.2">
      <c r="R22002" s="334">
        <v>52344</v>
      </c>
      <c r="S22002" s="319" t="s">
        <v>353</v>
      </c>
    </row>
    <row r="22003" spans="18:19" x14ac:dyDescent="0.2">
      <c r="R22003" s="334">
        <v>52345</v>
      </c>
      <c r="S22003" s="319" t="s">
        <v>353</v>
      </c>
    </row>
    <row r="22004" spans="18:19" x14ac:dyDescent="0.2">
      <c r="R22004" s="334">
        <v>52346</v>
      </c>
      <c r="S22004" s="319" t="s">
        <v>353</v>
      </c>
    </row>
    <row r="22005" spans="18:19" x14ac:dyDescent="0.2">
      <c r="R22005" s="334">
        <v>52347</v>
      </c>
      <c r="S22005" s="319" t="s">
        <v>353</v>
      </c>
    </row>
    <row r="22006" spans="18:19" x14ac:dyDescent="0.2">
      <c r="R22006" s="334">
        <v>52348</v>
      </c>
      <c r="S22006" s="319" t="s">
        <v>353</v>
      </c>
    </row>
    <row r="22007" spans="18:19" x14ac:dyDescent="0.2">
      <c r="R22007" s="334">
        <v>52349</v>
      </c>
      <c r="S22007" s="319" t="s">
        <v>353</v>
      </c>
    </row>
    <row r="22008" spans="18:19" x14ac:dyDescent="0.2">
      <c r="R22008" s="334">
        <v>52350</v>
      </c>
      <c r="S22008" s="319" t="s">
        <v>353</v>
      </c>
    </row>
    <row r="22009" spans="18:19" x14ac:dyDescent="0.2">
      <c r="R22009" s="334">
        <v>52351</v>
      </c>
      <c r="S22009" s="319" t="s">
        <v>353</v>
      </c>
    </row>
    <row r="22010" spans="18:19" x14ac:dyDescent="0.2">
      <c r="R22010" s="334">
        <v>52352</v>
      </c>
      <c r="S22010" s="319" t="s">
        <v>353</v>
      </c>
    </row>
    <row r="22011" spans="18:19" x14ac:dyDescent="0.2">
      <c r="R22011" s="334">
        <v>52353</v>
      </c>
      <c r="S22011" s="319" t="s">
        <v>353</v>
      </c>
    </row>
    <row r="22012" spans="18:19" x14ac:dyDescent="0.2">
      <c r="R22012" s="334">
        <v>52354</v>
      </c>
      <c r="S22012" s="319" t="s">
        <v>353</v>
      </c>
    </row>
    <row r="22013" spans="18:19" x14ac:dyDescent="0.2">
      <c r="R22013" s="334">
        <v>52355</v>
      </c>
      <c r="S22013" s="319" t="s">
        <v>353</v>
      </c>
    </row>
    <row r="22014" spans="18:19" x14ac:dyDescent="0.2">
      <c r="R22014" s="334">
        <v>52356</v>
      </c>
      <c r="S22014" s="319" t="s">
        <v>353</v>
      </c>
    </row>
    <row r="22015" spans="18:19" x14ac:dyDescent="0.2">
      <c r="R22015" s="334">
        <v>52358</v>
      </c>
      <c r="S22015" s="319" t="s">
        <v>353</v>
      </c>
    </row>
    <row r="22016" spans="18:19" x14ac:dyDescent="0.2">
      <c r="R22016" s="334">
        <v>52359</v>
      </c>
      <c r="S22016" s="319" t="s">
        <v>353</v>
      </c>
    </row>
    <row r="22017" spans="18:19" x14ac:dyDescent="0.2">
      <c r="R22017" s="334">
        <v>52361</v>
      </c>
      <c r="S22017" s="319" t="s">
        <v>353</v>
      </c>
    </row>
    <row r="22018" spans="18:19" x14ac:dyDescent="0.2">
      <c r="R22018" s="334">
        <v>52362</v>
      </c>
      <c r="S22018" s="319" t="s">
        <v>353</v>
      </c>
    </row>
    <row r="22019" spans="18:19" x14ac:dyDescent="0.2">
      <c r="R22019" s="334">
        <v>52401</v>
      </c>
      <c r="S22019" s="319" t="s">
        <v>353</v>
      </c>
    </row>
    <row r="22020" spans="18:19" x14ac:dyDescent="0.2">
      <c r="R22020" s="334">
        <v>52402</v>
      </c>
      <c r="S22020" s="319" t="s">
        <v>353</v>
      </c>
    </row>
    <row r="22021" spans="18:19" x14ac:dyDescent="0.2">
      <c r="R22021" s="334">
        <v>52403</v>
      </c>
      <c r="S22021" s="319" t="s">
        <v>353</v>
      </c>
    </row>
    <row r="22022" spans="18:19" x14ac:dyDescent="0.2">
      <c r="R22022" s="334">
        <v>52404</v>
      </c>
      <c r="S22022" s="319" t="s">
        <v>353</v>
      </c>
    </row>
    <row r="22023" spans="18:19" x14ac:dyDescent="0.2">
      <c r="R22023" s="334">
        <v>52405</v>
      </c>
      <c r="S22023" s="319" t="s">
        <v>353</v>
      </c>
    </row>
    <row r="22024" spans="18:19" x14ac:dyDescent="0.2">
      <c r="R22024" s="334">
        <v>52406</v>
      </c>
      <c r="S22024" s="319" t="s">
        <v>353</v>
      </c>
    </row>
    <row r="22025" spans="18:19" x14ac:dyDescent="0.2">
      <c r="R22025" s="334">
        <v>52407</v>
      </c>
      <c r="S22025" s="319" t="s">
        <v>353</v>
      </c>
    </row>
    <row r="22026" spans="18:19" x14ac:dyDescent="0.2">
      <c r="R22026" s="334">
        <v>52408</v>
      </c>
      <c r="S22026" s="319" t="s">
        <v>353</v>
      </c>
    </row>
    <row r="22027" spans="18:19" x14ac:dyDescent="0.2">
      <c r="R22027" s="334">
        <v>52409</v>
      </c>
      <c r="S22027" s="319" t="s">
        <v>353</v>
      </c>
    </row>
    <row r="22028" spans="18:19" x14ac:dyDescent="0.2">
      <c r="R22028" s="334">
        <v>52410</v>
      </c>
      <c r="S22028" s="319" t="s">
        <v>353</v>
      </c>
    </row>
    <row r="22029" spans="18:19" x14ac:dyDescent="0.2">
      <c r="R22029" s="334">
        <v>52411</v>
      </c>
      <c r="S22029" s="319" t="s">
        <v>353</v>
      </c>
    </row>
    <row r="22030" spans="18:19" x14ac:dyDescent="0.2">
      <c r="R22030" s="334">
        <v>52497</v>
      </c>
      <c r="S22030" s="319" t="s">
        <v>353</v>
      </c>
    </row>
    <row r="22031" spans="18:19" x14ac:dyDescent="0.2">
      <c r="R22031" s="334">
        <v>52498</v>
      </c>
      <c r="S22031" s="319" t="s">
        <v>353</v>
      </c>
    </row>
    <row r="22032" spans="18:19" x14ac:dyDescent="0.2">
      <c r="R22032" s="334">
        <v>52499</v>
      </c>
      <c r="S22032" s="319" t="s">
        <v>353</v>
      </c>
    </row>
    <row r="22033" spans="18:19" x14ac:dyDescent="0.2">
      <c r="R22033" s="334">
        <v>52501</v>
      </c>
      <c r="S22033" s="319" t="s">
        <v>353</v>
      </c>
    </row>
    <row r="22034" spans="18:19" x14ac:dyDescent="0.2">
      <c r="R22034" s="334">
        <v>52530</v>
      </c>
      <c r="S22034" s="319" t="s">
        <v>353</v>
      </c>
    </row>
    <row r="22035" spans="18:19" x14ac:dyDescent="0.2">
      <c r="R22035" s="334">
        <v>52531</v>
      </c>
      <c r="S22035" s="319" t="s">
        <v>354</v>
      </c>
    </row>
    <row r="22036" spans="18:19" x14ac:dyDescent="0.2">
      <c r="R22036" s="334">
        <v>52533</v>
      </c>
      <c r="S22036" s="319" t="s">
        <v>354</v>
      </c>
    </row>
    <row r="22037" spans="18:19" x14ac:dyDescent="0.2">
      <c r="R22037" s="334">
        <v>52534</v>
      </c>
      <c r="S22037" s="319" t="s">
        <v>353</v>
      </c>
    </row>
    <row r="22038" spans="18:19" x14ac:dyDescent="0.2">
      <c r="R22038" s="334">
        <v>52535</v>
      </c>
      <c r="S22038" s="319" t="s">
        <v>354</v>
      </c>
    </row>
    <row r="22039" spans="18:19" x14ac:dyDescent="0.2">
      <c r="R22039" s="334">
        <v>52536</v>
      </c>
      <c r="S22039" s="319" t="s">
        <v>354</v>
      </c>
    </row>
    <row r="22040" spans="18:19" x14ac:dyDescent="0.2">
      <c r="R22040" s="334">
        <v>52537</v>
      </c>
      <c r="S22040" s="319" t="s">
        <v>354</v>
      </c>
    </row>
    <row r="22041" spans="18:19" x14ac:dyDescent="0.2">
      <c r="R22041" s="334">
        <v>52540</v>
      </c>
      <c r="S22041" s="319" t="s">
        <v>354</v>
      </c>
    </row>
    <row r="22042" spans="18:19" x14ac:dyDescent="0.2">
      <c r="R22042" s="334">
        <v>52542</v>
      </c>
      <c r="S22042" s="319" t="s">
        <v>354</v>
      </c>
    </row>
    <row r="22043" spans="18:19" x14ac:dyDescent="0.2">
      <c r="R22043" s="334">
        <v>52543</v>
      </c>
      <c r="S22043" s="319" t="s">
        <v>353</v>
      </c>
    </row>
    <row r="22044" spans="18:19" x14ac:dyDescent="0.2">
      <c r="R22044" s="334">
        <v>52544</v>
      </c>
      <c r="S22044" s="319" t="s">
        <v>353</v>
      </c>
    </row>
    <row r="22045" spans="18:19" x14ac:dyDescent="0.2">
      <c r="R22045" s="334">
        <v>52548</v>
      </c>
      <c r="S22045" s="319" t="s">
        <v>353</v>
      </c>
    </row>
    <row r="22046" spans="18:19" x14ac:dyDescent="0.2">
      <c r="R22046" s="334">
        <v>52549</v>
      </c>
      <c r="S22046" s="319" t="s">
        <v>354</v>
      </c>
    </row>
    <row r="22047" spans="18:19" x14ac:dyDescent="0.2">
      <c r="R22047" s="334">
        <v>52550</v>
      </c>
      <c r="S22047" s="319" t="s">
        <v>353</v>
      </c>
    </row>
    <row r="22048" spans="18:19" x14ac:dyDescent="0.2">
      <c r="R22048" s="334">
        <v>52551</v>
      </c>
      <c r="S22048" s="319" t="s">
        <v>354</v>
      </c>
    </row>
    <row r="22049" spans="18:19" x14ac:dyDescent="0.2">
      <c r="R22049" s="334">
        <v>52552</v>
      </c>
      <c r="S22049" s="319" t="s">
        <v>354</v>
      </c>
    </row>
    <row r="22050" spans="18:19" x14ac:dyDescent="0.2">
      <c r="R22050" s="334">
        <v>52553</v>
      </c>
      <c r="S22050" s="319" t="s">
        <v>353</v>
      </c>
    </row>
    <row r="22051" spans="18:19" x14ac:dyDescent="0.2">
      <c r="R22051" s="334">
        <v>52554</v>
      </c>
      <c r="S22051" s="319" t="s">
        <v>354</v>
      </c>
    </row>
    <row r="22052" spans="18:19" x14ac:dyDescent="0.2">
      <c r="R22052" s="334">
        <v>52555</v>
      </c>
      <c r="S22052" s="319" t="s">
        <v>354</v>
      </c>
    </row>
    <row r="22053" spans="18:19" x14ac:dyDescent="0.2">
      <c r="R22053" s="334">
        <v>52556</v>
      </c>
      <c r="S22053" s="319" t="s">
        <v>354</v>
      </c>
    </row>
    <row r="22054" spans="18:19" x14ac:dyDescent="0.2">
      <c r="R22054" s="334">
        <v>52557</v>
      </c>
      <c r="S22054" s="319" t="s">
        <v>353</v>
      </c>
    </row>
    <row r="22055" spans="18:19" x14ac:dyDescent="0.2">
      <c r="R22055" s="334">
        <v>52560</v>
      </c>
      <c r="S22055" s="319" t="s">
        <v>354</v>
      </c>
    </row>
    <row r="22056" spans="18:19" x14ac:dyDescent="0.2">
      <c r="R22056" s="334">
        <v>52561</v>
      </c>
      <c r="S22056" s="319" t="s">
        <v>353</v>
      </c>
    </row>
    <row r="22057" spans="18:19" x14ac:dyDescent="0.2">
      <c r="R22057" s="334">
        <v>52562</v>
      </c>
      <c r="S22057" s="319" t="s">
        <v>353</v>
      </c>
    </row>
    <row r="22058" spans="18:19" x14ac:dyDescent="0.2">
      <c r="R22058" s="334">
        <v>52563</v>
      </c>
      <c r="S22058" s="319" t="s">
        <v>353</v>
      </c>
    </row>
    <row r="22059" spans="18:19" x14ac:dyDescent="0.2">
      <c r="R22059" s="334">
        <v>52565</v>
      </c>
      <c r="S22059" s="319" t="s">
        <v>354</v>
      </c>
    </row>
    <row r="22060" spans="18:19" x14ac:dyDescent="0.2">
      <c r="R22060" s="334">
        <v>52566</v>
      </c>
      <c r="S22060" s="319" t="s">
        <v>353</v>
      </c>
    </row>
    <row r="22061" spans="18:19" x14ac:dyDescent="0.2">
      <c r="R22061" s="334">
        <v>52567</v>
      </c>
      <c r="S22061" s="319" t="s">
        <v>354</v>
      </c>
    </row>
    <row r="22062" spans="18:19" x14ac:dyDescent="0.2">
      <c r="R22062" s="334">
        <v>52568</v>
      </c>
      <c r="S22062" s="319" t="s">
        <v>353</v>
      </c>
    </row>
    <row r="22063" spans="18:19" x14ac:dyDescent="0.2">
      <c r="R22063" s="334">
        <v>52569</v>
      </c>
      <c r="S22063" s="319" t="s">
        <v>354</v>
      </c>
    </row>
    <row r="22064" spans="18:19" x14ac:dyDescent="0.2">
      <c r="R22064" s="334">
        <v>52570</v>
      </c>
      <c r="S22064" s="319" t="s">
        <v>354</v>
      </c>
    </row>
    <row r="22065" spans="18:19" x14ac:dyDescent="0.2">
      <c r="R22065" s="334">
        <v>52571</v>
      </c>
      <c r="S22065" s="319" t="s">
        <v>354</v>
      </c>
    </row>
    <row r="22066" spans="18:19" x14ac:dyDescent="0.2">
      <c r="R22066" s="334">
        <v>52572</v>
      </c>
      <c r="S22066" s="319" t="s">
        <v>354</v>
      </c>
    </row>
    <row r="22067" spans="18:19" x14ac:dyDescent="0.2">
      <c r="R22067" s="334">
        <v>52573</v>
      </c>
      <c r="S22067" s="319" t="s">
        <v>354</v>
      </c>
    </row>
    <row r="22068" spans="18:19" x14ac:dyDescent="0.2">
      <c r="R22068" s="334">
        <v>52574</v>
      </c>
      <c r="S22068" s="319" t="s">
        <v>353</v>
      </c>
    </row>
    <row r="22069" spans="18:19" x14ac:dyDescent="0.2">
      <c r="R22069" s="334">
        <v>52576</v>
      </c>
      <c r="S22069" s="319" t="s">
        <v>353</v>
      </c>
    </row>
    <row r="22070" spans="18:19" x14ac:dyDescent="0.2">
      <c r="R22070" s="334">
        <v>52577</v>
      </c>
      <c r="S22070" s="319" t="s">
        <v>353</v>
      </c>
    </row>
    <row r="22071" spans="18:19" x14ac:dyDescent="0.2">
      <c r="R22071" s="334">
        <v>52580</v>
      </c>
      <c r="S22071" s="319" t="s">
        <v>354</v>
      </c>
    </row>
    <row r="22072" spans="18:19" x14ac:dyDescent="0.2">
      <c r="R22072" s="334">
        <v>52581</v>
      </c>
      <c r="S22072" s="319" t="s">
        <v>354</v>
      </c>
    </row>
    <row r="22073" spans="18:19" x14ac:dyDescent="0.2">
      <c r="R22073" s="334">
        <v>52583</v>
      </c>
      <c r="S22073" s="319" t="s">
        <v>354</v>
      </c>
    </row>
    <row r="22074" spans="18:19" x14ac:dyDescent="0.2">
      <c r="R22074" s="334">
        <v>52584</v>
      </c>
      <c r="S22074" s="319" t="s">
        <v>354</v>
      </c>
    </row>
    <row r="22075" spans="18:19" x14ac:dyDescent="0.2">
      <c r="R22075" s="334">
        <v>52585</v>
      </c>
      <c r="S22075" s="319" t="s">
        <v>353</v>
      </c>
    </row>
    <row r="22076" spans="18:19" x14ac:dyDescent="0.2">
      <c r="R22076" s="334">
        <v>52586</v>
      </c>
      <c r="S22076" s="319" t="s">
        <v>353</v>
      </c>
    </row>
    <row r="22077" spans="18:19" x14ac:dyDescent="0.2">
      <c r="R22077" s="334">
        <v>52588</v>
      </c>
      <c r="S22077" s="319" t="s">
        <v>354</v>
      </c>
    </row>
    <row r="22078" spans="18:19" x14ac:dyDescent="0.2">
      <c r="R22078" s="334">
        <v>52590</v>
      </c>
      <c r="S22078" s="319" t="s">
        <v>354</v>
      </c>
    </row>
    <row r="22079" spans="18:19" x14ac:dyDescent="0.2">
      <c r="R22079" s="334">
        <v>52591</v>
      </c>
      <c r="S22079" s="319" t="s">
        <v>353</v>
      </c>
    </row>
    <row r="22080" spans="18:19" x14ac:dyDescent="0.2">
      <c r="R22080" s="334">
        <v>52593</v>
      </c>
      <c r="S22080" s="319" t="s">
        <v>353</v>
      </c>
    </row>
    <row r="22081" spans="18:19" x14ac:dyDescent="0.2">
      <c r="R22081" s="334">
        <v>52594</v>
      </c>
      <c r="S22081" s="319" t="s">
        <v>354</v>
      </c>
    </row>
    <row r="22082" spans="18:19" x14ac:dyDescent="0.2">
      <c r="R22082" s="334">
        <v>52595</v>
      </c>
      <c r="S22082" s="319" t="s">
        <v>353</v>
      </c>
    </row>
    <row r="22083" spans="18:19" x14ac:dyDescent="0.2">
      <c r="R22083" s="334">
        <v>52601</v>
      </c>
      <c r="S22083" s="319" t="s">
        <v>353</v>
      </c>
    </row>
    <row r="22084" spans="18:19" x14ac:dyDescent="0.2">
      <c r="R22084" s="334">
        <v>52619</v>
      </c>
      <c r="S22084" s="319" t="s">
        <v>353</v>
      </c>
    </row>
    <row r="22085" spans="18:19" x14ac:dyDescent="0.2">
      <c r="R22085" s="334">
        <v>52620</v>
      </c>
      <c r="S22085" s="319" t="s">
        <v>354</v>
      </c>
    </row>
    <row r="22086" spans="18:19" x14ac:dyDescent="0.2">
      <c r="R22086" s="334">
        <v>52621</v>
      </c>
      <c r="S22086" s="319" t="s">
        <v>353</v>
      </c>
    </row>
    <row r="22087" spans="18:19" x14ac:dyDescent="0.2">
      <c r="R22087" s="334">
        <v>52623</v>
      </c>
      <c r="S22087" s="319" t="s">
        <v>354</v>
      </c>
    </row>
    <row r="22088" spans="18:19" x14ac:dyDescent="0.2">
      <c r="R22088" s="334">
        <v>52624</v>
      </c>
      <c r="S22088" s="319" t="s">
        <v>354</v>
      </c>
    </row>
    <row r="22089" spans="18:19" x14ac:dyDescent="0.2">
      <c r="R22089" s="334">
        <v>52625</v>
      </c>
      <c r="S22089" s="319" t="s">
        <v>354</v>
      </c>
    </row>
    <row r="22090" spans="18:19" x14ac:dyDescent="0.2">
      <c r="R22090" s="334">
        <v>52626</v>
      </c>
      <c r="S22090" s="319" t="s">
        <v>354</v>
      </c>
    </row>
    <row r="22091" spans="18:19" x14ac:dyDescent="0.2">
      <c r="R22091" s="334">
        <v>52627</v>
      </c>
      <c r="S22091" s="319" t="s">
        <v>353</v>
      </c>
    </row>
    <row r="22092" spans="18:19" x14ac:dyDescent="0.2">
      <c r="R22092" s="334">
        <v>52630</v>
      </c>
      <c r="S22092" s="319" t="s">
        <v>353</v>
      </c>
    </row>
    <row r="22093" spans="18:19" x14ac:dyDescent="0.2">
      <c r="R22093" s="334">
        <v>52631</v>
      </c>
      <c r="S22093" s="319" t="s">
        <v>354</v>
      </c>
    </row>
    <row r="22094" spans="18:19" x14ac:dyDescent="0.2">
      <c r="R22094" s="334">
        <v>52632</v>
      </c>
      <c r="S22094" s="319" t="s">
        <v>353</v>
      </c>
    </row>
    <row r="22095" spans="18:19" x14ac:dyDescent="0.2">
      <c r="R22095" s="334">
        <v>52635</v>
      </c>
      <c r="S22095" s="319" t="s">
        <v>354</v>
      </c>
    </row>
    <row r="22096" spans="18:19" x14ac:dyDescent="0.2">
      <c r="R22096" s="334">
        <v>52637</v>
      </c>
      <c r="S22096" s="319" t="s">
        <v>353</v>
      </c>
    </row>
    <row r="22097" spans="18:19" x14ac:dyDescent="0.2">
      <c r="R22097" s="334">
        <v>52638</v>
      </c>
      <c r="S22097" s="319" t="s">
        <v>353</v>
      </c>
    </row>
    <row r="22098" spans="18:19" x14ac:dyDescent="0.2">
      <c r="R22098" s="334">
        <v>52639</v>
      </c>
      <c r="S22098" s="319" t="s">
        <v>353</v>
      </c>
    </row>
    <row r="22099" spans="18:19" x14ac:dyDescent="0.2">
      <c r="R22099" s="334">
        <v>52640</v>
      </c>
      <c r="S22099" s="319" t="s">
        <v>353</v>
      </c>
    </row>
    <row r="22100" spans="18:19" x14ac:dyDescent="0.2">
      <c r="R22100" s="334">
        <v>52641</v>
      </c>
      <c r="S22100" s="319" t="s">
        <v>354</v>
      </c>
    </row>
    <row r="22101" spans="18:19" x14ac:dyDescent="0.2">
      <c r="R22101" s="334">
        <v>52644</v>
      </c>
      <c r="S22101" s="319" t="s">
        <v>354</v>
      </c>
    </row>
    <row r="22102" spans="18:19" x14ac:dyDescent="0.2">
      <c r="R22102" s="334">
        <v>52645</v>
      </c>
      <c r="S22102" s="319" t="s">
        <v>354</v>
      </c>
    </row>
    <row r="22103" spans="18:19" x14ac:dyDescent="0.2">
      <c r="R22103" s="334">
        <v>52646</v>
      </c>
      <c r="S22103" s="319" t="s">
        <v>353</v>
      </c>
    </row>
    <row r="22104" spans="18:19" x14ac:dyDescent="0.2">
      <c r="R22104" s="334">
        <v>52647</v>
      </c>
      <c r="S22104" s="319" t="s">
        <v>353</v>
      </c>
    </row>
    <row r="22105" spans="18:19" x14ac:dyDescent="0.2">
      <c r="R22105" s="334">
        <v>52648</v>
      </c>
      <c r="S22105" s="319" t="s">
        <v>353</v>
      </c>
    </row>
    <row r="22106" spans="18:19" x14ac:dyDescent="0.2">
      <c r="R22106" s="334">
        <v>52649</v>
      </c>
      <c r="S22106" s="319" t="s">
        <v>353</v>
      </c>
    </row>
    <row r="22107" spans="18:19" x14ac:dyDescent="0.2">
      <c r="R22107" s="334">
        <v>52650</v>
      </c>
      <c r="S22107" s="319" t="s">
        <v>353</v>
      </c>
    </row>
    <row r="22108" spans="18:19" x14ac:dyDescent="0.2">
      <c r="R22108" s="334">
        <v>52651</v>
      </c>
      <c r="S22108" s="319" t="s">
        <v>354</v>
      </c>
    </row>
    <row r="22109" spans="18:19" x14ac:dyDescent="0.2">
      <c r="R22109" s="334">
        <v>52652</v>
      </c>
      <c r="S22109" s="319" t="s">
        <v>353</v>
      </c>
    </row>
    <row r="22110" spans="18:19" x14ac:dyDescent="0.2">
      <c r="R22110" s="334">
        <v>52653</v>
      </c>
      <c r="S22110" s="319" t="s">
        <v>353</v>
      </c>
    </row>
    <row r="22111" spans="18:19" x14ac:dyDescent="0.2">
      <c r="R22111" s="334">
        <v>52654</v>
      </c>
      <c r="S22111" s="319" t="s">
        <v>353</v>
      </c>
    </row>
    <row r="22112" spans="18:19" x14ac:dyDescent="0.2">
      <c r="R22112" s="334">
        <v>52655</v>
      </c>
      <c r="S22112" s="319" t="s">
        <v>353</v>
      </c>
    </row>
    <row r="22113" spans="18:19" x14ac:dyDescent="0.2">
      <c r="R22113" s="334">
        <v>52656</v>
      </c>
      <c r="S22113" s="319" t="s">
        <v>354</v>
      </c>
    </row>
    <row r="22114" spans="18:19" x14ac:dyDescent="0.2">
      <c r="R22114" s="334">
        <v>52657</v>
      </c>
      <c r="S22114" s="319" t="s">
        <v>353</v>
      </c>
    </row>
    <row r="22115" spans="18:19" x14ac:dyDescent="0.2">
      <c r="R22115" s="334">
        <v>52658</v>
      </c>
      <c r="S22115" s="319" t="s">
        <v>354</v>
      </c>
    </row>
    <row r="22116" spans="18:19" x14ac:dyDescent="0.2">
      <c r="R22116" s="334">
        <v>52659</v>
      </c>
      <c r="S22116" s="319" t="s">
        <v>353</v>
      </c>
    </row>
    <row r="22117" spans="18:19" x14ac:dyDescent="0.2">
      <c r="R22117" s="334">
        <v>52660</v>
      </c>
      <c r="S22117" s="319" t="s">
        <v>353</v>
      </c>
    </row>
    <row r="22118" spans="18:19" x14ac:dyDescent="0.2">
      <c r="R22118" s="334">
        <v>52701</v>
      </c>
      <c r="S22118" s="319" t="s">
        <v>353</v>
      </c>
    </row>
    <row r="22119" spans="18:19" x14ac:dyDescent="0.2">
      <c r="R22119" s="334">
        <v>52720</v>
      </c>
      <c r="S22119" s="319" t="s">
        <v>353</v>
      </c>
    </row>
    <row r="22120" spans="18:19" x14ac:dyDescent="0.2">
      <c r="R22120" s="334">
        <v>52721</v>
      </c>
      <c r="S22120" s="319" t="s">
        <v>353</v>
      </c>
    </row>
    <row r="22121" spans="18:19" x14ac:dyDescent="0.2">
      <c r="R22121" s="334">
        <v>52722</v>
      </c>
      <c r="S22121" s="319" t="s">
        <v>353</v>
      </c>
    </row>
    <row r="22122" spans="18:19" x14ac:dyDescent="0.2">
      <c r="R22122" s="334">
        <v>52726</v>
      </c>
      <c r="S22122" s="319" t="s">
        <v>353</v>
      </c>
    </row>
    <row r="22123" spans="18:19" x14ac:dyDescent="0.2">
      <c r="R22123" s="334">
        <v>52727</v>
      </c>
      <c r="S22123" s="319" t="s">
        <v>353</v>
      </c>
    </row>
    <row r="22124" spans="18:19" x14ac:dyDescent="0.2">
      <c r="R22124" s="334">
        <v>52728</v>
      </c>
      <c r="S22124" s="319" t="s">
        <v>353</v>
      </c>
    </row>
    <row r="22125" spans="18:19" x14ac:dyDescent="0.2">
      <c r="R22125" s="334">
        <v>52729</v>
      </c>
      <c r="S22125" s="319" t="s">
        <v>353</v>
      </c>
    </row>
    <row r="22126" spans="18:19" x14ac:dyDescent="0.2">
      <c r="R22126" s="334">
        <v>52730</v>
      </c>
      <c r="S22126" s="319" t="s">
        <v>353</v>
      </c>
    </row>
    <row r="22127" spans="18:19" x14ac:dyDescent="0.2">
      <c r="R22127" s="334">
        <v>52731</v>
      </c>
      <c r="S22127" s="319" t="s">
        <v>353</v>
      </c>
    </row>
    <row r="22128" spans="18:19" x14ac:dyDescent="0.2">
      <c r="R22128" s="334">
        <v>52732</v>
      </c>
      <c r="S22128" s="319" t="s">
        <v>353</v>
      </c>
    </row>
    <row r="22129" spans="18:19" x14ac:dyDescent="0.2">
      <c r="R22129" s="334">
        <v>52733</v>
      </c>
      <c r="S22129" s="319" t="s">
        <v>353</v>
      </c>
    </row>
    <row r="22130" spans="18:19" x14ac:dyDescent="0.2">
      <c r="R22130" s="334">
        <v>52734</v>
      </c>
      <c r="S22130" s="319" t="s">
        <v>353</v>
      </c>
    </row>
    <row r="22131" spans="18:19" x14ac:dyDescent="0.2">
      <c r="R22131" s="334">
        <v>52736</v>
      </c>
      <c r="S22131" s="319" t="s">
        <v>353</v>
      </c>
    </row>
    <row r="22132" spans="18:19" x14ac:dyDescent="0.2">
      <c r="R22132" s="334">
        <v>52737</v>
      </c>
      <c r="S22132" s="319" t="s">
        <v>353</v>
      </c>
    </row>
    <row r="22133" spans="18:19" x14ac:dyDescent="0.2">
      <c r="R22133" s="334">
        <v>52738</v>
      </c>
      <c r="S22133" s="319" t="s">
        <v>353</v>
      </c>
    </row>
    <row r="22134" spans="18:19" x14ac:dyDescent="0.2">
      <c r="R22134" s="334">
        <v>52739</v>
      </c>
      <c r="S22134" s="319" t="s">
        <v>353</v>
      </c>
    </row>
    <row r="22135" spans="18:19" x14ac:dyDescent="0.2">
      <c r="R22135" s="334">
        <v>52742</v>
      </c>
      <c r="S22135" s="319" t="s">
        <v>353</v>
      </c>
    </row>
    <row r="22136" spans="18:19" x14ac:dyDescent="0.2">
      <c r="R22136" s="334">
        <v>52745</v>
      </c>
      <c r="S22136" s="319" t="s">
        <v>353</v>
      </c>
    </row>
    <row r="22137" spans="18:19" x14ac:dyDescent="0.2">
      <c r="R22137" s="334">
        <v>52746</v>
      </c>
      <c r="S22137" s="319" t="s">
        <v>353</v>
      </c>
    </row>
    <row r="22138" spans="18:19" x14ac:dyDescent="0.2">
      <c r="R22138" s="334">
        <v>52747</v>
      </c>
      <c r="S22138" s="319" t="s">
        <v>353</v>
      </c>
    </row>
    <row r="22139" spans="18:19" x14ac:dyDescent="0.2">
      <c r="R22139" s="334">
        <v>52748</v>
      </c>
      <c r="S22139" s="319" t="s">
        <v>353</v>
      </c>
    </row>
    <row r="22140" spans="18:19" x14ac:dyDescent="0.2">
      <c r="R22140" s="334">
        <v>52749</v>
      </c>
      <c r="S22140" s="319" t="s">
        <v>353</v>
      </c>
    </row>
    <row r="22141" spans="18:19" x14ac:dyDescent="0.2">
      <c r="R22141" s="334">
        <v>52750</v>
      </c>
      <c r="S22141" s="319" t="s">
        <v>353</v>
      </c>
    </row>
    <row r="22142" spans="18:19" x14ac:dyDescent="0.2">
      <c r="R22142" s="334">
        <v>52751</v>
      </c>
      <c r="S22142" s="319" t="s">
        <v>353</v>
      </c>
    </row>
    <row r="22143" spans="18:19" x14ac:dyDescent="0.2">
      <c r="R22143" s="334">
        <v>52752</v>
      </c>
      <c r="S22143" s="319" t="s">
        <v>353</v>
      </c>
    </row>
    <row r="22144" spans="18:19" x14ac:dyDescent="0.2">
      <c r="R22144" s="334">
        <v>52753</v>
      </c>
      <c r="S22144" s="319" t="s">
        <v>353</v>
      </c>
    </row>
    <row r="22145" spans="18:19" x14ac:dyDescent="0.2">
      <c r="R22145" s="334">
        <v>52754</v>
      </c>
      <c r="S22145" s="319" t="s">
        <v>353</v>
      </c>
    </row>
    <row r="22146" spans="18:19" x14ac:dyDescent="0.2">
      <c r="R22146" s="334">
        <v>52755</v>
      </c>
      <c r="S22146" s="319" t="s">
        <v>353</v>
      </c>
    </row>
    <row r="22147" spans="18:19" x14ac:dyDescent="0.2">
      <c r="R22147" s="334">
        <v>52756</v>
      </c>
      <c r="S22147" s="319" t="s">
        <v>353</v>
      </c>
    </row>
    <row r="22148" spans="18:19" x14ac:dyDescent="0.2">
      <c r="R22148" s="334">
        <v>52757</v>
      </c>
      <c r="S22148" s="319" t="s">
        <v>353</v>
      </c>
    </row>
    <row r="22149" spans="18:19" x14ac:dyDescent="0.2">
      <c r="R22149" s="334">
        <v>52758</v>
      </c>
      <c r="S22149" s="319" t="s">
        <v>353</v>
      </c>
    </row>
    <row r="22150" spans="18:19" x14ac:dyDescent="0.2">
      <c r="R22150" s="334">
        <v>52759</v>
      </c>
      <c r="S22150" s="319" t="s">
        <v>353</v>
      </c>
    </row>
    <row r="22151" spans="18:19" x14ac:dyDescent="0.2">
      <c r="R22151" s="334">
        <v>52760</v>
      </c>
      <c r="S22151" s="319" t="s">
        <v>353</v>
      </c>
    </row>
    <row r="22152" spans="18:19" x14ac:dyDescent="0.2">
      <c r="R22152" s="334">
        <v>52761</v>
      </c>
      <c r="S22152" s="319" t="s">
        <v>353</v>
      </c>
    </row>
    <row r="22153" spans="18:19" x14ac:dyDescent="0.2">
      <c r="R22153" s="334">
        <v>52765</v>
      </c>
      <c r="S22153" s="319" t="s">
        <v>353</v>
      </c>
    </row>
    <row r="22154" spans="18:19" x14ac:dyDescent="0.2">
      <c r="R22154" s="334">
        <v>52766</v>
      </c>
      <c r="S22154" s="319" t="s">
        <v>353</v>
      </c>
    </row>
    <row r="22155" spans="18:19" x14ac:dyDescent="0.2">
      <c r="R22155" s="334">
        <v>52767</v>
      </c>
      <c r="S22155" s="319" t="s">
        <v>353</v>
      </c>
    </row>
    <row r="22156" spans="18:19" x14ac:dyDescent="0.2">
      <c r="R22156" s="334">
        <v>52768</v>
      </c>
      <c r="S22156" s="319" t="s">
        <v>353</v>
      </c>
    </row>
    <row r="22157" spans="18:19" x14ac:dyDescent="0.2">
      <c r="R22157" s="334">
        <v>52769</v>
      </c>
      <c r="S22157" s="319" t="s">
        <v>353</v>
      </c>
    </row>
    <row r="22158" spans="18:19" x14ac:dyDescent="0.2">
      <c r="R22158" s="334">
        <v>52771</v>
      </c>
      <c r="S22158" s="319" t="s">
        <v>353</v>
      </c>
    </row>
    <row r="22159" spans="18:19" x14ac:dyDescent="0.2">
      <c r="R22159" s="334">
        <v>52772</v>
      </c>
      <c r="S22159" s="319" t="s">
        <v>353</v>
      </c>
    </row>
    <row r="22160" spans="18:19" x14ac:dyDescent="0.2">
      <c r="R22160" s="334">
        <v>52773</v>
      </c>
      <c r="S22160" s="319" t="s">
        <v>353</v>
      </c>
    </row>
    <row r="22161" spans="18:19" x14ac:dyDescent="0.2">
      <c r="R22161" s="334">
        <v>52774</v>
      </c>
      <c r="S22161" s="319" t="s">
        <v>353</v>
      </c>
    </row>
    <row r="22162" spans="18:19" x14ac:dyDescent="0.2">
      <c r="R22162" s="334">
        <v>52776</v>
      </c>
      <c r="S22162" s="319" t="s">
        <v>353</v>
      </c>
    </row>
    <row r="22163" spans="18:19" x14ac:dyDescent="0.2">
      <c r="R22163" s="334">
        <v>52777</v>
      </c>
      <c r="S22163" s="319" t="s">
        <v>353</v>
      </c>
    </row>
    <row r="22164" spans="18:19" x14ac:dyDescent="0.2">
      <c r="R22164" s="334">
        <v>52778</v>
      </c>
      <c r="S22164" s="319" t="s">
        <v>353</v>
      </c>
    </row>
    <row r="22165" spans="18:19" x14ac:dyDescent="0.2">
      <c r="R22165" s="334">
        <v>52801</v>
      </c>
      <c r="S22165" s="319" t="s">
        <v>353</v>
      </c>
    </row>
    <row r="22166" spans="18:19" x14ac:dyDescent="0.2">
      <c r="R22166" s="334">
        <v>52802</v>
      </c>
      <c r="S22166" s="319" t="s">
        <v>353</v>
      </c>
    </row>
    <row r="22167" spans="18:19" x14ac:dyDescent="0.2">
      <c r="R22167" s="334">
        <v>52803</v>
      </c>
      <c r="S22167" s="319" t="s">
        <v>353</v>
      </c>
    </row>
    <row r="22168" spans="18:19" x14ac:dyDescent="0.2">
      <c r="R22168" s="334">
        <v>52804</v>
      </c>
      <c r="S22168" s="319" t="s">
        <v>353</v>
      </c>
    </row>
    <row r="22169" spans="18:19" x14ac:dyDescent="0.2">
      <c r="R22169" s="334">
        <v>52805</v>
      </c>
      <c r="S22169" s="319" t="s">
        <v>353</v>
      </c>
    </row>
    <row r="22170" spans="18:19" x14ac:dyDescent="0.2">
      <c r="R22170" s="334">
        <v>52806</v>
      </c>
      <c r="S22170" s="319" t="s">
        <v>353</v>
      </c>
    </row>
    <row r="22171" spans="18:19" x14ac:dyDescent="0.2">
      <c r="R22171" s="334">
        <v>52807</v>
      </c>
      <c r="S22171" s="319" t="s">
        <v>353</v>
      </c>
    </row>
    <row r="22172" spans="18:19" x14ac:dyDescent="0.2">
      <c r="R22172" s="334">
        <v>52808</v>
      </c>
      <c r="S22172" s="319" t="s">
        <v>353</v>
      </c>
    </row>
    <row r="22173" spans="18:19" x14ac:dyDescent="0.2">
      <c r="R22173" s="334">
        <v>52809</v>
      </c>
      <c r="S22173" s="319" t="s">
        <v>353</v>
      </c>
    </row>
    <row r="22174" spans="18:19" x14ac:dyDescent="0.2">
      <c r="R22174" s="334">
        <v>53001</v>
      </c>
      <c r="S22174" s="319" t="s">
        <v>351</v>
      </c>
    </row>
    <row r="22175" spans="18:19" x14ac:dyDescent="0.2">
      <c r="R22175" s="334">
        <v>53002</v>
      </c>
      <c r="S22175" s="319" t="s">
        <v>351</v>
      </c>
    </row>
    <row r="22176" spans="18:19" x14ac:dyDescent="0.2">
      <c r="R22176" s="334">
        <v>53003</v>
      </c>
      <c r="S22176" s="319" t="s">
        <v>351</v>
      </c>
    </row>
    <row r="22177" spans="18:19" x14ac:dyDescent="0.2">
      <c r="R22177" s="334">
        <v>53004</v>
      </c>
      <c r="S22177" s="319" t="s">
        <v>351</v>
      </c>
    </row>
    <row r="22178" spans="18:19" x14ac:dyDescent="0.2">
      <c r="R22178" s="334">
        <v>53005</v>
      </c>
      <c r="S22178" s="319" t="s">
        <v>351</v>
      </c>
    </row>
    <row r="22179" spans="18:19" x14ac:dyDescent="0.2">
      <c r="R22179" s="334">
        <v>53006</v>
      </c>
      <c r="S22179" s="319" t="s">
        <v>375</v>
      </c>
    </row>
    <row r="22180" spans="18:19" x14ac:dyDescent="0.2">
      <c r="R22180" s="334">
        <v>53007</v>
      </c>
      <c r="S22180" s="319" t="s">
        <v>351</v>
      </c>
    </row>
    <row r="22181" spans="18:19" x14ac:dyDescent="0.2">
      <c r="R22181" s="334">
        <v>53008</v>
      </c>
      <c r="S22181" s="319" t="s">
        <v>351</v>
      </c>
    </row>
    <row r="22182" spans="18:19" x14ac:dyDescent="0.2">
      <c r="R22182" s="334">
        <v>53010</v>
      </c>
      <c r="S22182" s="319" t="s">
        <v>351</v>
      </c>
    </row>
    <row r="22183" spans="18:19" x14ac:dyDescent="0.2">
      <c r="R22183" s="334">
        <v>53011</v>
      </c>
      <c r="S22183" s="319" t="s">
        <v>351</v>
      </c>
    </row>
    <row r="22184" spans="18:19" x14ac:dyDescent="0.2">
      <c r="R22184" s="334">
        <v>53012</v>
      </c>
      <c r="S22184" s="319" t="s">
        <v>351</v>
      </c>
    </row>
    <row r="22185" spans="18:19" x14ac:dyDescent="0.2">
      <c r="R22185" s="334">
        <v>53013</v>
      </c>
      <c r="S22185" s="319" t="s">
        <v>351</v>
      </c>
    </row>
    <row r="22186" spans="18:19" x14ac:dyDescent="0.2">
      <c r="R22186" s="334">
        <v>53014</v>
      </c>
      <c r="S22186" s="319" t="s">
        <v>375</v>
      </c>
    </row>
    <row r="22187" spans="18:19" x14ac:dyDescent="0.2">
      <c r="R22187" s="334">
        <v>53015</v>
      </c>
      <c r="S22187" s="319" t="s">
        <v>375</v>
      </c>
    </row>
    <row r="22188" spans="18:19" x14ac:dyDescent="0.2">
      <c r="R22188" s="334">
        <v>53016</v>
      </c>
      <c r="S22188" s="319" t="s">
        <v>375</v>
      </c>
    </row>
    <row r="22189" spans="18:19" x14ac:dyDescent="0.2">
      <c r="R22189" s="334">
        <v>53017</v>
      </c>
      <c r="S22189" s="319" t="s">
        <v>351</v>
      </c>
    </row>
    <row r="22190" spans="18:19" x14ac:dyDescent="0.2">
      <c r="R22190" s="334">
        <v>53018</v>
      </c>
      <c r="S22190" s="319" t="s">
        <v>351</v>
      </c>
    </row>
    <row r="22191" spans="18:19" x14ac:dyDescent="0.2">
      <c r="R22191" s="334">
        <v>53019</v>
      </c>
      <c r="S22191" s="319" t="s">
        <v>351</v>
      </c>
    </row>
    <row r="22192" spans="18:19" x14ac:dyDescent="0.2">
      <c r="R22192" s="334">
        <v>53020</v>
      </c>
      <c r="S22192" s="319" t="s">
        <v>351</v>
      </c>
    </row>
    <row r="22193" spans="18:19" x14ac:dyDescent="0.2">
      <c r="R22193" s="334">
        <v>53021</v>
      </c>
      <c r="S22193" s="319" t="s">
        <v>351</v>
      </c>
    </row>
    <row r="22194" spans="18:19" x14ac:dyDescent="0.2">
      <c r="R22194" s="334">
        <v>53022</v>
      </c>
      <c r="S22194" s="319" t="s">
        <v>351</v>
      </c>
    </row>
    <row r="22195" spans="18:19" x14ac:dyDescent="0.2">
      <c r="R22195" s="334">
        <v>53023</v>
      </c>
      <c r="S22195" s="319" t="s">
        <v>351</v>
      </c>
    </row>
    <row r="22196" spans="18:19" x14ac:dyDescent="0.2">
      <c r="R22196" s="334">
        <v>53024</v>
      </c>
      <c r="S22196" s="319" t="s">
        <v>351</v>
      </c>
    </row>
    <row r="22197" spans="18:19" x14ac:dyDescent="0.2">
      <c r="R22197" s="334">
        <v>53026</v>
      </c>
      <c r="S22197" s="319" t="s">
        <v>351</v>
      </c>
    </row>
    <row r="22198" spans="18:19" x14ac:dyDescent="0.2">
      <c r="R22198" s="334">
        <v>53027</v>
      </c>
      <c r="S22198" s="319" t="s">
        <v>351</v>
      </c>
    </row>
    <row r="22199" spans="18:19" x14ac:dyDescent="0.2">
      <c r="R22199" s="334">
        <v>53029</v>
      </c>
      <c r="S22199" s="319" t="s">
        <v>351</v>
      </c>
    </row>
    <row r="22200" spans="18:19" x14ac:dyDescent="0.2">
      <c r="R22200" s="334">
        <v>53031</v>
      </c>
      <c r="S22200" s="319" t="s">
        <v>375</v>
      </c>
    </row>
    <row r="22201" spans="18:19" x14ac:dyDescent="0.2">
      <c r="R22201" s="334">
        <v>53032</v>
      </c>
      <c r="S22201" s="319" t="s">
        <v>375</v>
      </c>
    </row>
    <row r="22202" spans="18:19" x14ac:dyDescent="0.2">
      <c r="R22202" s="334">
        <v>53033</v>
      </c>
      <c r="S22202" s="319" t="s">
        <v>351</v>
      </c>
    </row>
    <row r="22203" spans="18:19" x14ac:dyDescent="0.2">
      <c r="R22203" s="334">
        <v>53034</v>
      </c>
      <c r="S22203" s="319" t="s">
        <v>375</v>
      </c>
    </row>
    <row r="22204" spans="18:19" x14ac:dyDescent="0.2">
      <c r="R22204" s="334">
        <v>53035</v>
      </c>
      <c r="S22204" s="319" t="s">
        <v>351</v>
      </c>
    </row>
    <row r="22205" spans="18:19" x14ac:dyDescent="0.2">
      <c r="R22205" s="334">
        <v>53036</v>
      </c>
      <c r="S22205" s="319" t="s">
        <v>351</v>
      </c>
    </row>
    <row r="22206" spans="18:19" x14ac:dyDescent="0.2">
      <c r="R22206" s="334">
        <v>53037</v>
      </c>
      <c r="S22206" s="319" t="s">
        <v>351</v>
      </c>
    </row>
    <row r="22207" spans="18:19" x14ac:dyDescent="0.2">
      <c r="R22207" s="334">
        <v>53038</v>
      </c>
      <c r="S22207" s="319" t="s">
        <v>351</v>
      </c>
    </row>
    <row r="22208" spans="18:19" x14ac:dyDescent="0.2">
      <c r="R22208" s="334">
        <v>53039</v>
      </c>
      <c r="S22208" s="319" t="s">
        <v>375</v>
      </c>
    </row>
    <row r="22209" spans="18:19" x14ac:dyDescent="0.2">
      <c r="R22209" s="334">
        <v>53040</v>
      </c>
      <c r="S22209" s="319" t="s">
        <v>351</v>
      </c>
    </row>
    <row r="22210" spans="18:19" x14ac:dyDescent="0.2">
      <c r="R22210" s="334">
        <v>53042</v>
      </c>
      <c r="S22210" s="319" t="s">
        <v>375</v>
      </c>
    </row>
    <row r="22211" spans="18:19" x14ac:dyDescent="0.2">
      <c r="R22211" s="334">
        <v>53044</v>
      </c>
      <c r="S22211" s="319" t="s">
        <v>375</v>
      </c>
    </row>
    <row r="22212" spans="18:19" x14ac:dyDescent="0.2">
      <c r="R22212" s="334">
        <v>53045</v>
      </c>
      <c r="S22212" s="319" t="s">
        <v>351</v>
      </c>
    </row>
    <row r="22213" spans="18:19" x14ac:dyDescent="0.2">
      <c r="R22213" s="334">
        <v>53046</v>
      </c>
      <c r="S22213" s="319" t="s">
        <v>351</v>
      </c>
    </row>
    <row r="22214" spans="18:19" x14ac:dyDescent="0.2">
      <c r="R22214" s="334">
        <v>53047</v>
      </c>
      <c r="S22214" s="319" t="s">
        <v>351</v>
      </c>
    </row>
    <row r="22215" spans="18:19" x14ac:dyDescent="0.2">
      <c r="R22215" s="334">
        <v>53048</v>
      </c>
      <c r="S22215" s="319" t="s">
        <v>351</v>
      </c>
    </row>
    <row r="22216" spans="18:19" x14ac:dyDescent="0.2">
      <c r="R22216" s="334">
        <v>53049</v>
      </c>
      <c r="S22216" s="319" t="s">
        <v>375</v>
      </c>
    </row>
    <row r="22217" spans="18:19" x14ac:dyDescent="0.2">
      <c r="R22217" s="334">
        <v>53050</v>
      </c>
      <c r="S22217" s="319" t="s">
        <v>375</v>
      </c>
    </row>
    <row r="22218" spans="18:19" x14ac:dyDescent="0.2">
      <c r="R22218" s="334">
        <v>53051</v>
      </c>
      <c r="S22218" s="319" t="s">
        <v>351</v>
      </c>
    </row>
    <row r="22219" spans="18:19" x14ac:dyDescent="0.2">
      <c r="R22219" s="334">
        <v>53052</v>
      </c>
      <c r="S22219" s="319" t="s">
        <v>351</v>
      </c>
    </row>
    <row r="22220" spans="18:19" x14ac:dyDescent="0.2">
      <c r="R22220" s="334">
        <v>53056</v>
      </c>
      <c r="S22220" s="319" t="s">
        <v>351</v>
      </c>
    </row>
    <row r="22221" spans="18:19" x14ac:dyDescent="0.2">
      <c r="R22221" s="334">
        <v>53057</v>
      </c>
      <c r="S22221" s="319" t="s">
        <v>351</v>
      </c>
    </row>
    <row r="22222" spans="18:19" x14ac:dyDescent="0.2">
      <c r="R22222" s="334">
        <v>53058</v>
      </c>
      <c r="S22222" s="319" t="s">
        <v>351</v>
      </c>
    </row>
    <row r="22223" spans="18:19" x14ac:dyDescent="0.2">
      <c r="R22223" s="334">
        <v>53059</v>
      </c>
      <c r="S22223" s="319" t="s">
        <v>351</v>
      </c>
    </row>
    <row r="22224" spans="18:19" x14ac:dyDescent="0.2">
      <c r="R22224" s="334">
        <v>53060</v>
      </c>
      <c r="S22224" s="319" t="s">
        <v>351</v>
      </c>
    </row>
    <row r="22225" spans="18:19" x14ac:dyDescent="0.2">
      <c r="R22225" s="334">
        <v>53061</v>
      </c>
      <c r="S22225" s="319" t="s">
        <v>375</v>
      </c>
    </row>
    <row r="22226" spans="18:19" x14ac:dyDescent="0.2">
      <c r="R22226" s="334">
        <v>53062</v>
      </c>
      <c r="S22226" s="319" t="s">
        <v>375</v>
      </c>
    </row>
    <row r="22227" spans="18:19" x14ac:dyDescent="0.2">
      <c r="R22227" s="334">
        <v>53063</v>
      </c>
      <c r="S22227" s="319" t="s">
        <v>375</v>
      </c>
    </row>
    <row r="22228" spans="18:19" x14ac:dyDescent="0.2">
      <c r="R22228" s="334">
        <v>53064</v>
      </c>
      <c r="S22228" s="319" t="s">
        <v>351</v>
      </c>
    </row>
    <row r="22229" spans="18:19" x14ac:dyDescent="0.2">
      <c r="R22229" s="334">
        <v>53065</v>
      </c>
      <c r="S22229" s="319" t="s">
        <v>375</v>
      </c>
    </row>
    <row r="22230" spans="18:19" x14ac:dyDescent="0.2">
      <c r="R22230" s="334">
        <v>53066</v>
      </c>
      <c r="S22230" s="319" t="s">
        <v>351</v>
      </c>
    </row>
    <row r="22231" spans="18:19" x14ac:dyDescent="0.2">
      <c r="R22231" s="334">
        <v>53069</v>
      </c>
      <c r="S22231" s="319" t="s">
        <v>351</v>
      </c>
    </row>
    <row r="22232" spans="18:19" x14ac:dyDescent="0.2">
      <c r="R22232" s="334">
        <v>53070</v>
      </c>
      <c r="S22232" s="319" t="s">
        <v>351</v>
      </c>
    </row>
    <row r="22233" spans="18:19" x14ac:dyDescent="0.2">
      <c r="R22233" s="334">
        <v>53072</v>
      </c>
      <c r="S22233" s="319" t="s">
        <v>351</v>
      </c>
    </row>
    <row r="22234" spans="18:19" x14ac:dyDescent="0.2">
      <c r="R22234" s="334">
        <v>53073</v>
      </c>
      <c r="S22234" s="319" t="s">
        <v>351</v>
      </c>
    </row>
    <row r="22235" spans="18:19" x14ac:dyDescent="0.2">
      <c r="R22235" s="334">
        <v>53074</v>
      </c>
      <c r="S22235" s="319" t="s">
        <v>351</v>
      </c>
    </row>
    <row r="22236" spans="18:19" x14ac:dyDescent="0.2">
      <c r="R22236" s="334">
        <v>53075</v>
      </c>
      <c r="S22236" s="319" t="s">
        <v>351</v>
      </c>
    </row>
    <row r="22237" spans="18:19" x14ac:dyDescent="0.2">
      <c r="R22237" s="334">
        <v>53076</v>
      </c>
      <c r="S22237" s="319" t="s">
        <v>351</v>
      </c>
    </row>
    <row r="22238" spans="18:19" x14ac:dyDescent="0.2">
      <c r="R22238" s="334">
        <v>53078</v>
      </c>
      <c r="S22238" s="319" t="s">
        <v>351</v>
      </c>
    </row>
    <row r="22239" spans="18:19" x14ac:dyDescent="0.2">
      <c r="R22239" s="334">
        <v>53079</v>
      </c>
      <c r="S22239" s="319" t="s">
        <v>351</v>
      </c>
    </row>
    <row r="22240" spans="18:19" x14ac:dyDescent="0.2">
      <c r="R22240" s="334">
        <v>53080</v>
      </c>
      <c r="S22240" s="319" t="s">
        <v>351</v>
      </c>
    </row>
    <row r="22241" spans="18:19" x14ac:dyDescent="0.2">
      <c r="R22241" s="334">
        <v>53081</v>
      </c>
      <c r="S22241" s="319" t="s">
        <v>375</v>
      </c>
    </row>
    <row r="22242" spans="18:19" x14ac:dyDescent="0.2">
      <c r="R22242" s="334">
        <v>53082</v>
      </c>
      <c r="S22242" s="319" t="s">
        <v>375</v>
      </c>
    </row>
    <row r="22243" spans="18:19" x14ac:dyDescent="0.2">
      <c r="R22243" s="334">
        <v>53083</v>
      </c>
      <c r="S22243" s="319" t="s">
        <v>375</v>
      </c>
    </row>
    <row r="22244" spans="18:19" x14ac:dyDescent="0.2">
      <c r="R22244" s="334">
        <v>53085</v>
      </c>
      <c r="S22244" s="319" t="s">
        <v>351</v>
      </c>
    </row>
    <row r="22245" spans="18:19" x14ac:dyDescent="0.2">
      <c r="R22245" s="334">
        <v>53086</v>
      </c>
      <c r="S22245" s="319" t="s">
        <v>351</v>
      </c>
    </row>
    <row r="22246" spans="18:19" x14ac:dyDescent="0.2">
      <c r="R22246" s="334">
        <v>53088</v>
      </c>
      <c r="S22246" s="319" t="s">
        <v>375</v>
      </c>
    </row>
    <row r="22247" spans="18:19" x14ac:dyDescent="0.2">
      <c r="R22247" s="334">
        <v>53089</v>
      </c>
      <c r="S22247" s="319" t="s">
        <v>351</v>
      </c>
    </row>
    <row r="22248" spans="18:19" x14ac:dyDescent="0.2">
      <c r="R22248" s="334">
        <v>53090</v>
      </c>
      <c r="S22248" s="319" t="s">
        <v>351</v>
      </c>
    </row>
    <row r="22249" spans="18:19" x14ac:dyDescent="0.2">
      <c r="R22249" s="334">
        <v>53091</v>
      </c>
      <c r="S22249" s="319" t="s">
        <v>351</v>
      </c>
    </row>
    <row r="22250" spans="18:19" x14ac:dyDescent="0.2">
      <c r="R22250" s="334">
        <v>53092</v>
      </c>
      <c r="S22250" s="319" t="s">
        <v>351</v>
      </c>
    </row>
    <row r="22251" spans="18:19" x14ac:dyDescent="0.2">
      <c r="R22251" s="334">
        <v>53093</v>
      </c>
      <c r="S22251" s="319" t="s">
        <v>351</v>
      </c>
    </row>
    <row r="22252" spans="18:19" x14ac:dyDescent="0.2">
      <c r="R22252" s="334">
        <v>53094</v>
      </c>
      <c r="S22252" s="319" t="s">
        <v>351</v>
      </c>
    </row>
    <row r="22253" spans="18:19" x14ac:dyDescent="0.2">
      <c r="R22253" s="334">
        <v>53095</v>
      </c>
      <c r="S22253" s="319" t="s">
        <v>351</v>
      </c>
    </row>
    <row r="22254" spans="18:19" x14ac:dyDescent="0.2">
      <c r="R22254" s="334">
        <v>53097</v>
      </c>
      <c r="S22254" s="319" t="s">
        <v>351</v>
      </c>
    </row>
    <row r="22255" spans="18:19" x14ac:dyDescent="0.2">
      <c r="R22255" s="334">
        <v>53098</v>
      </c>
      <c r="S22255" s="319" t="s">
        <v>351</v>
      </c>
    </row>
    <row r="22256" spans="18:19" x14ac:dyDescent="0.2">
      <c r="R22256" s="334">
        <v>53099</v>
      </c>
      <c r="S22256" s="319" t="s">
        <v>351</v>
      </c>
    </row>
    <row r="22257" spans="18:19" x14ac:dyDescent="0.2">
      <c r="R22257" s="334">
        <v>53101</v>
      </c>
      <c r="S22257" s="319" t="s">
        <v>375</v>
      </c>
    </row>
    <row r="22258" spans="18:19" x14ac:dyDescent="0.2">
      <c r="R22258" s="334">
        <v>53102</v>
      </c>
      <c r="S22258" s="319" t="s">
        <v>351</v>
      </c>
    </row>
    <row r="22259" spans="18:19" x14ac:dyDescent="0.2">
      <c r="R22259" s="334">
        <v>53103</v>
      </c>
      <c r="S22259" s="319" t="s">
        <v>351</v>
      </c>
    </row>
    <row r="22260" spans="18:19" x14ac:dyDescent="0.2">
      <c r="R22260" s="334">
        <v>53104</v>
      </c>
      <c r="S22260" s="319" t="s">
        <v>351</v>
      </c>
    </row>
    <row r="22261" spans="18:19" x14ac:dyDescent="0.2">
      <c r="R22261" s="334">
        <v>53105</v>
      </c>
      <c r="S22261" s="319" t="s">
        <v>351</v>
      </c>
    </row>
    <row r="22262" spans="18:19" x14ac:dyDescent="0.2">
      <c r="R22262" s="334">
        <v>53108</v>
      </c>
      <c r="S22262" s="319" t="s">
        <v>351</v>
      </c>
    </row>
    <row r="22263" spans="18:19" x14ac:dyDescent="0.2">
      <c r="R22263" s="334">
        <v>53109</v>
      </c>
      <c r="S22263" s="319" t="s">
        <v>351</v>
      </c>
    </row>
    <row r="22264" spans="18:19" x14ac:dyDescent="0.2">
      <c r="R22264" s="334">
        <v>53110</v>
      </c>
      <c r="S22264" s="319" t="s">
        <v>351</v>
      </c>
    </row>
    <row r="22265" spans="18:19" x14ac:dyDescent="0.2">
      <c r="R22265" s="334">
        <v>53114</v>
      </c>
      <c r="S22265" s="319" t="s">
        <v>375</v>
      </c>
    </row>
    <row r="22266" spans="18:19" x14ac:dyDescent="0.2">
      <c r="R22266" s="334">
        <v>53115</v>
      </c>
      <c r="S22266" s="319" t="s">
        <v>351</v>
      </c>
    </row>
    <row r="22267" spans="18:19" x14ac:dyDescent="0.2">
      <c r="R22267" s="334">
        <v>53118</v>
      </c>
      <c r="S22267" s="319" t="s">
        <v>351</v>
      </c>
    </row>
    <row r="22268" spans="18:19" x14ac:dyDescent="0.2">
      <c r="R22268" s="334">
        <v>53119</v>
      </c>
      <c r="S22268" s="319" t="s">
        <v>351</v>
      </c>
    </row>
    <row r="22269" spans="18:19" x14ac:dyDescent="0.2">
      <c r="R22269" s="334">
        <v>53120</v>
      </c>
      <c r="S22269" s="319" t="s">
        <v>351</v>
      </c>
    </row>
    <row r="22270" spans="18:19" x14ac:dyDescent="0.2">
      <c r="R22270" s="334">
        <v>53121</v>
      </c>
      <c r="S22270" s="319" t="s">
        <v>351</v>
      </c>
    </row>
    <row r="22271" spans="18:19" x14ac:dyDescent="0.2">
      <c r="R22271" s="334">
        <v>53122</v>
      </c>
      <c r="S22271" s="319" t="s">
        <v>351</v>
      </c>
    </row>
    <row r="22272" spans="18:19" x14ac:dyDescent="0.2">
      <c r="R22272" s="334">
        <v>53125</v>
      </c>
      <c r="S22272" s="319" t="s">
        <v>375</v>
      </c>
    </row>
    <row r="22273" spans="18:19" x14ac:dyDescent="0.2">
      <c r="R22273" s="334">
        <v>53126</v>
      </c>
      <c r="S22273" s="319" t="s">
        <v>351</v>
      </c>
    </row>
    <row r="22274" spans="18:19" x14ac:dyDescent="0.2">
      <c r="R22274" s="334">
        <v>53127</v>
      </c>
      <c r="S22274" s="319" t="s">
        <v>351</v>
      </c>
    </row>
    <row r="22275" spans="18:19" x14ac:dyDescent="0.2">
      <c r="R22275" s="334">
        <v>53128</v>
      </c>
      <c r="S22275" s="319" t="s">
        <v>375</v>
      </c>
    </row>
    <row r="22276" spans="18:19" x14ac:dyDescent="0.2">
      <c r="R22276" s="334">
        <v>53129</v>
      </c>
      <c r="S22276" s="319" t="s">
        <v>351</v>
      </c>
    </row>
    <row r="22277" spans="18:19" x14ac:dyDescent="0.2">
      <c r="R22277" s="334">
        <v>53130</v>
      </c>
      <c r="S22277" s="319" t="s">
        <v>351</v>
      </c>
    </row>
    <row r="22278" spans="18:19" x14ac:dyDescent="0.2">
      <c r="R22278" s="334">
        <v>53132</v>
      </c>
      <c r="S22278" s="319" t="s">
        <v>351</v>
      </c>
    </row>
    <row r="22279" spans="18:19" x14ac:dyDescent="0.2">
      <c r="R22279" s="334">
        <v>53137</v>
      </c>
      <c r="S22279" s="319" t="s">
        <v>351</v>
      </c>
    </row>
    <row r="22280" spans="18:19" x14ac:dyDescent="0.2">
      <c r="R22280" s="334">
        <v>53138</v>
      </c>
      <c r="S22280" s="319" t="s">
        <v>351</v>
      </c>
    </row>
    <row r="22281" spans="18:19" x14ac:dyDescent="0.2">
      <c r="R22281" s="334">
        <v>53139</v>
      </c>
      <c r="S22281" s="319" t="s">
        <v>351</v>
      </c>
    </row>
    <row r="22282" spans="18:19" x14ac:dyDescent="0.2">
      <c r="R22282" s="334">
        <v>53140</v>
      </c>
      <c r="S22282" s="319" t="s">
        <v>351</v>
      </c>
    </row>
    <row r="22283" spans="18:19" x14ac:dyDescent="0.2">
      <c r="R22283" s="334">
        <v>53141</v>
      </c>
      <c r="S22283" s="319" t="s">
        <v>351</v>
      </c>
    </row>
    <row r="22284" spans="18:19" x14ac:dyDescent="0.2">
      <c r="R22284" s="334">
        <v>53142</v>
      </c>
      <c r="S22284" s="319" t="s">
        <v>351</v>
      </c>
    </row>
    <row r="22285" spans="18:19" x14ac:dyDescent="0.2">
      <c r="R22285" s="334">
        <v>53143</v>
      </c>
      <c r="S22285" s="319" t="s">
        <v>351</v>
      </c>
    </row>
    <row r="22286" spans="18:19" x14ac:dyDescent="0.2">
      <c r="R22286" s="334">
        <v>53144</v>
      </c>
      <c r="S22286" s="319" t="s">
        <v>351</v>
      </c>
    </row>
    <row r="22287" spans="18:19" x14ac:dyDescent="0.2">
      <c r="R22287" s="334">
        <v>53146</v>
      </c>
      <c r="S22287" s="319" t="s">
        <v>351</v>
      </c>
    </row>
    <row r="22288" spans="18:19" x14ac:dyDescent="0.2">
      <c r="R22288" s="334">
        <v>53147</v>
      </c>
      <c r="S22288" s="319" t="s">
        <v>375</v>
      </c>
    </row>
    <row r="22289" spans="18:19" x14ac:dyDescent="0.2">
      <c r="R22289" s="334">
        <v>53148</v>
      </c>
      <c r="S22289" s="319" t="s">
        <v>351</v>
      </c>
    </row>
    <row r="22290" spans="18:19" x14ac:dyDescent="0.2">
      <c r="R22290" s="334">
        <v>53149</v>
      </c>
      <c r="S22290" s="319" t="s">
        <v>351</v>
      </c>
    </row>
    <row r="22291" spans="18:19" x14ac:dyDescent="0.2">
      <c r="R22291" s="334">
        <v>53150</v>
      </c>
      <c r="S22291" s="319" t="s">
        <v>351</v>
      </c>
    </row>
    <row r="22292" spans="18:19" x14ac:dyDescent="0.2">
      <c r="R22292" s="334">
        <v>53151</v>
      </c>
      <c r="S22292" s="319" t="s">
        <v>351</v>
      </c>
    </row>
    <row r="22293" spans="18:19" x14ac:dyDescent="0.2">
      <c r="R22293" s="334">
        <v>53152</v>
      </c>
      <c r="S22293" s="319" t="s">
        <v>351</v>
      </c>
    </row>
    <row r="22294" spans="18:19" x14ac:dyDescent="0.2">
      <c r="R22294" s="334">
        <v>53153</v>
      </c>
      <c r="S22294" s="319" t="s">
        <v>351</v>
      </c>
    </row>
    <row r="22295" spans="18:19" x14ac:dyDescent="0.2">
      <c r="R22295" s="334">
        <v>53154</v>
      </c>
      <c r="S22295" s="319" t="s">
        <v>351</v>
      </c>
    </row>
    <row r="22296" spans="18:19" x14ac:dyDescent="0.2">
      <c r="R22296" s="334">
        <v>53156</v>
      </c>
      <c r="S22296" s="319" t="s">
        <v>351</v>
      </c>
    </row>
    <row r="22297" spans="18:19" x14ac:dyDescent="0.2">
      <c r="R22297" s="334">
        <v>53157</v>
      </c>
      <c r="S22297" s="319" t="s">
        <v>375</v>
      </c>
    </row>
    <row r="22298" spans="18:19" x14ac:dyDescent="0.2">
      <c r="R22298" s="334">
        <v>53158</v>
      </c>
      <c r="S22298" s="319" t="s">
        <v>351</v>
      </c>
    </row>
    <row r="22299" spans="18:19" x14ac:dyDescent="0.2">
      <c r="R22299" s="334">
        <v>53159</v>
      </c>
      <c r="S22299" s="319" t="s">
        <v>375</v>
      </c>
    </row>
    <row r="22300" spans="18:19" x14ac:dyDescent="0.2">
      <c r="R22300" s="334">
        <v>53167</v>
      </c>
      <c r="S22300" s="319" t="s">
        <v>351</v>
      </c>
    </row>
    <row r="22301" spans="18:19" x14ac:dyDescent="0.2">
      <c r="R22301" s="334">
        <v>53168</v>
      </c>
      <c r="S22301" s="319" t="s">
        <v>351</v>
      </c>
    </row>
    <row r="22302" spans="18:19" x14ac:dyDescent="0.2">
      <c r="R22302" s="334">
        <v>53170</v>
      </c>
      <c r="S22302" s="319" t="s">
        <v>351</v>
      </c>
    </row>
    <row r="22303" spans="18:19" x14ac:dyDescent="0.2">
      <c r="R22303" s="334">
        <v>53171</v>
      </c>
      <c r="S22303" s="319" t="s">
        <v>351</v>
      </c>
    </row>
    <row r="22304" spans="18:19" x14ac:dyDescent="0.2">
      <c r="R22304" s="334">
        <v>53172</v>
      </c>
      <c r="S22304" s="319" t="s">
        <v>351</v>
      </c>
    </row>
    <row r="22305" spans="18:19" x14ac:dyDescent="0.2">
      <c r="R22305" s="334">
        <v>53176</v>
      </c>
      <c r="S22305" s="319" t="s">
        <v>351</v>
      </c>
    </row>
    <row r="22306" spans="18:19" x14ac:dyDescent="0.2">
      <c r="R22306" s="334">
        <v>53177</v>
      </c>
      <c r="S22306" s="319" t="s">
        <v>351</v>
      </c>
    </row>
    <row r="22307" spans="18:19" x14ac:dyDescent="0.2">
      <c r="R22307" s="334">
        <v>53178</v>
      </c>
      <c r="S22307" s="319" t="s">
        <v>351</v>
      </c>
    </row>
    <row r="22308" spans="18:19" x14ac:dyDescent="0.2">
      <c r="R22308" s="334">
        <v>53179</v>
      </c>
      <c r="S22308" s="319" t="s">
        <v>351</v>
      </c>
    </row>
    <row r="22309" spans="18:19" x14ac:dyDescent="0.2">
      <c r="R22309" s="334">
        <v>53181</v>
      </c>
      <c r="S22309" s="319" t="s">
        <v>375</v>
      </c>
    </row>
    <row r="22310" spans="18:19" x14ac:dyDescent="0.2">
      <c r="R22310" s="334">
        <v>53182</v>
      </c>
      <c r="S22310" s="319" t="s">
        <v>351</v>
      </c>
    </row>
    <row r="22311" spans="18:19" x14ac:dyDescent="0.2">
      <c r="R22311" s="334">
        <v>53183</v>
      </c>
      <c r="S22311" s="319" t="s">
        <v>351</v>
      </c>
    </row>
    <row r="22312" spans="18:19" x14ac:dyDescent="0.2">
      <c r="R22312" s="334">
        <v>53184</v>
      </c>
      <c r="S22312" s="319" t="s">
        <v>375</v>
      </c>
    </row>
    <row r="22313" spans="18:19" x14ac:dyDescent="0.2">
      <c r="R22313" s="334">
        <v>53185</v>
      </c>
      <c r="S22313" s="319" t="s">
        <v>351</v>
      </c>
    </row>
    <row r="22314" spans="18:19" x14ac:dyDescent="0.2">
      <c r="R22314" s="334">
        <v>53186</v>
      </c>
      <c r="S22314" s="319" t="s">
        <v>351</v>
      </c>
    </row>
    <row r="22315" spans="18:19" x14ac:dyDescent="0.2">
      <c r="R22315" s="334">
        <v>53187</v>
      </c>
      <c r="S22315" s="319" t="s">
        <v>351</v>
      </c>
    </row>
    <row r="22316" spans="18:19" x14ac:dyDescent="0.2">
      <c r="R22316" s="334">
        <v>53188</v>
      </c>
      <c r="S22316" s="319" t="s">
        <v>351</v>
      </c>
    </row>
    <row r="22317" spans="18:19" x14ac:dyDescent="0.2">
      <c r="R22317" s="334">
        <v>53189</v>
      </c>
      <c r="S22317" s="319" t="s">
        <v>351</v>
      </c>
    </row>
    <row r="22318" spans="18:19" x14ac:dyDescent="0.2">
      <c r="R22318" s="334">
        <v>53190</v>
      </c>
      <c r="S22318" s="319" t="s">
        <v>351</v>
      </c>
    </row>
    <row r="22319" spans="18:19" x14ac:dyDescent="0.2">
      <c r="R22319" s="334">
        <v>53191</v>
      </c>
      <c r="S22319" s="319" t="s">
        <v>375</v>
      </c>
    </row>
    <row r="22320" spans="18:19" x14ac:dyDescent="0.2">
      <c r="R22320" s="334">
        <v>53192</v>
      </c>
      <c r="S22320" s="319" t="s">
        <v>351</v>
      </c>
    </row>
    <row r="22321" spans="18:19" x14ac:dyDescent="0.2">
      <c r="R22321" s="334">
        <v>53194</v>
      </c>
      <c r="S22321" s="319" t="s">
        <v>351</v>
      </c>
    </row>
    <row r="22322" spans="18:19" x14ac:dyDescent="0.2">
      <c r="R22322" s="334">
        <v>53195</v>
      </c>
      <c r="S22322" s="319" t="s">
        <v>375</v>
      </c>
    </row>
    <row r="22323" spans="18:19" x14ac:dyDescent="0.2">
      <c r="R22323" s="334">
        <v>53199</v>
      </c>
      <c r="S22323" s="319" t="s">
        <v>351</v>
      </c>
    </row>
    <row r="22324" spans="18:19" x14ac:dyDescent="0.2">
      <c r="R22324" s="334">
        <v>53201</v>
      </c>
      <c r="S22324" s="319" t="s">
        <v>351</v>
      </c>
    </row>
    <row r="22325" spans="18:19" x14ac:dyDescent="0.2">
      <c r="R22325" s="334">
        <v>53202</v>
      </c>
      <c r="S22325" s="319" t="s">
        <v>351</v>
      </c>
    </row>
    <row r="22326" spans="18:19" x14ac:dyDescent="0.2">
      <c r="R22326" s="334">
        <v>53203</v>
      </c>
      <c r="S22326" s="319" t="s">
        <v>351</v>
      </c>
    </row>
    <row r="22327" spans="18:19" x14ac:dyDescent="0.2">
      <c r="R22327" s="334">
        <v>53204</v>
      </c>
      <c r="S22327" s="319" t="s">
        <v>351</v>
      </c>
    </row>
    <row r="22328" spans="18:19" x14ac:dyDescent="0.2">
      <c r="R22328" s="334">
        <v>53205</v>
      </c>
      <c r="S22328" s="319" t="s">
        <v>351</v>
      </c>
    </row>
    <row r="22329" spans="18:19" x14ac:dyDescent="0.2">
      <c r="R22329" s="334">
        <v>53206</v>
      </c>
      <c r="S22329" s="319" t="s">
        <v>351</v>
      </c>
    </row>
    <row r="22330" spans="18:19" x14ac:dyDescent="0.2">
      <c r="R22330" s="334">
        <v>53207</v>
      </c>
      <c r="S22330" s="319" t="s">
        <v>351</v>
      </c>
    </row>
    <row r="22331" spans="18:19" x14ac:dyDescent="0.2">
      <c r="R22331" s="334">
        <v>53208</v>
      </c>
      <c r="S22331" s="319" t="s">
        <v>351</v>
      </c>
    </row>
    <row r="22332" spans="18:19" x14ac:dyDescent="0.2">
      <c r="R22332" s="334">
        <v>53209</v>
      </c>
      <c r="S22332" s="319" t="s">
        <v>351</v>
      </c>
    </row>
    <row r="22333" spans="18:19" x14ac:dyDescent="0.2">
      <c r="R22333" s="334">
        <v>53210</v>
      </c>
      <c r="S22333" s="319" t="s">
        <v>351</v>
      </c>
    </row>
    <row r="22334" spans="18:19" x14ac:dyDescent="0.2">
      <c r="R22334" s="334">
        <v>53211</v>
      </c>
      <c r="S22334" s="319" t="s">
        <v>351</v>
      </c>
    </row>
    <row r="22335" spans="18:19" x14ac:dyDescent="0.2">
      <c r="R22335" s="334">
        <v>53212</v>
      </c>
      <c r="S22335" s="319" t="s">
        <v>351</v>
      </c>
    </row>
    <row r="22336" spans="18:19" x14ac:dyDescent="0.2">
      <c r="R22336" s="334">
        <v>53213</v>
      </c>
      <c r="S22336" s="319" t="s">
        <v>351</v>
      </c>
    </row>
    <row r="22337" spans="18:19" x14ac:dyDescent="0.2">
      <c r="R22337" s="334">
        <v>53214</v>
      </c>
      <c r="S22337" s="319" t="s">
        <v>351</v>
      </c>
    </row>
    <row r="22338" spans="18:19" x14ac:dyDescent="0.2">
      <c r="R22338" s="334">
        <v>53215</v>
      </c>
      <c r="S22338" s="319" t="s">
        <v>351</v>
      </c>
    </row>
    <row r="22339" spans="18:19" x14ac:dyDescent="0.2">
      <c r="R22339" s="334">
        <v>53216</v>
      </c>
      <c r="S22339" s="319" t="s">
        <v>351</v>
      </c>
    </row>
    <row r="22340" spans="18:19" x14ac:dyDescent="0.2">
      <c r="R22340" s="334">
        <v>53217</v>
      </c>
      <c r="S22340" s="319" t="s">
        <v>351</v>
      </c>
    </row>
    <row r="22341" spans="18:19" x14ac:dyDescent="0.2">
      <c r="R22341" s="334">
        <v>53218</v>
      </c>
      <c r="S22341" s="319" t="s">
        <v>351</v>
      </c>
    </row>
    <row r="22342" spans="18:19" x14ac:dyDescent="0.2">
      <c r="R22342" s="334">
        <v>53219</v>
      </c>
      <c r="S22342" s="319" t="s">
        <v>351</v>
      </c>
    </row>
    <row r="22343" spans="18:19" x14ac:dyDescent="0.2">
      <c r="R22343" s="334">
        <v>53220</v>
      </c>
      <c r="S22343" s="319" t="s">
        <v>351</v>
      </c>
    </row>
    <row r="22344" spans="18:19" x14ac:dyDescent="0.2">
      <c r="R22344" s="334">
        <v>53221</v>
      </c>
      <c r="S22344" s="319" t="s">
        <v>351</v>
      </c>
    </row>
    <row r="22345" spans="18:19" x14ac:dyDescent="0.2">
      <c r="R22345" s="334">
        <v>53222</v>
      </c>
      <c r="S22345" s="319" t="s">
        <v>351</v>
      </c>
    </row>
    <row r="22346" spans="18:19" x14ac:dyDescent="0.2">
      <c r="R22346" s="334">
        <v>53223</v>
      </c>
      <c r="S22346" s="319" t="s">
        <v>351</v>
      </c>
    </row>
    <row r="22347" spans="18:19" x14ac:dyDescent="0.2">
      <c r="R22347" s="334">
        <v>53224</v>
      </c>
      <c r="S22347" s="319" t="s">
        <v>351</v>
      </c>
    </row>
    <row r="22348" spans="18:19" x14ac:dyDescent="0.2">
      <c r="R22348" s="334">
        <v>53225</v>
      </c>
      <c r="S22348" s="319" t="s">
        <v>351</v>
      </c>
    </row>
    <row r="22349" spans="18:19" x14ac:dyDescent="0.2">
      <c r="R22349" s="334">
        <v>53226</v>
      </c>
      <c r="S22349" s="319" t="s">
        <v>351</v>
      </c>
    </row>
    <row r="22350" spans="18:19" x14ac:dyDescent="0.2">
      <c r="R22350" s="334">
        <v>53227</v>
      </c>
      <c r="S22350" s="319" t="s">
        <v>351</v>
      </c>
    </row>
    <row r="22351" spans="18:19" x14ac:dyDescent="0.2">
      <c r="R22351" s="334">
        <v>53228</v>
      </c>
      <c r="S22351" s="319" t="s">
        <v>351</v>
      </c>
    </row>
    <row r="22352" spans="18:19" x14ac:dyDescent="0.2">
      <c r="R22352" s="334">
        <v>53233</v>
      </c>
      <c r="S22352" s="319" t="s">
        <v>351</v>
      </c>
    </row>
    <row r="22353" spans="18:19" x14ac:dyDescent="0.2">
      <c r="R22353" s="334">
        <v>53234</v>
      </c>
      <c r="S22353" s="319" t="s">
        <v>351</v>
      </c>
    </row>
    <row r="22354" spans="18:19" x14ac:dyDescent="0.2">
      <c r="R22354" s="334">
        <v>53235</v>
      </c>
      <c r="S22354" s="319" t="s">
        <v>351</v>
      </c>
    </row>
    <row r="22355" spans="18:19" x14ac:dyDescent="0.2">
      <c r="R22355" s="334">
        <v>53237</v>
      </c>
      <c r="S22355" s="319" t="s">
        <v>351</v>
      </c>
    </row>
    <row r="22356" spans="18:19" x14ac:dyDescent="0.2">
      <c r="R22356" s="334">
        <v>53244</v>
      </c>
      <c r="S22356" s="319" t="s">
        <v>351</v>
      </c>
    </row>
    <row r="22357" spans="18:19" x14ac:dyDescent="0.2">
      <c r="R22357" s="334">
        <v>53259</v>
      </c>
      <c r="S22357" s="319" t="s">
        <v>351</v>
      </c>
    </row>
    <row r="22358" spans="18:19" x14ac:dyDescent="0.2">
      <c r="R22358" s="334">
        <v>53263</v>
      </c>
      <c r="S22358" s="319" t="s">
        <v>351</v>
      </c>
    </row>
    <row r="22359" spans="18:19" x14ac:dyDescent="0.2">
      <c r="R22359" s="334">
        <v>53267</v>
      </c>
      <c r="S22359" s="319" t="s">
        <v>351</v>
      </c>
    </row>
    <row r="22360" spans="18:19" x14ac:dyDescent="0.2">
      <c r="R22360" s="334">
        <v>53268</v>
      </c>
      <c r="S22360" s="319" t="s">
        <v>351</v>
      </c>
    </row>
    <row r="22361" spans="18:19" x14ac:dyDescent="0.2">
      <c r="R22361" s="334">
        <v>53274</v>
      </c>
      <c r="S22361" s="319" t="s">
        <v>351</v>
      </c>
    </row>
    <row r="22362" spans="18:19" x14ac:dyDescent="0.2">
      <c r="R22362" s="334">
        <v>53278</v>
      </c>
      <c r="S22362" s="319" t="s">
        <v>351</v>
      </c>
    </row>
    <row r="22363" spans="18:19" x14ac:dyDescent="0.2">
      <c r="R22363" s="334">
        <v>53288</v>
      </c>
      <c r="S22363" s="319" t="s">
        <v>351</v>
      </c>
    </row>
    <row r="22364" spans="18:19" x14ac:dyDescent="0.2">
      <c r="R22364" s="334">
        <v>53290</v>
      </c>
      <c r="S22364" s="319" t="s">
        <v>351</v>
      </c>
    </row>
    <row r="22365" spans="18:19" x14ac:dyDescent="0.2">
      <c r="R22365" s="334">
        <v>53293</v>
      </c>
      <c r="S22365" s="319" t="s">
        <v>351</v>
      </c>
    </row>
    <row r="22366" spans="18:19" x14ac:dyDescent="0.2">
      <c r="R22366" s="334">
        <v>53295</v>
      </c>
      <c r="S22366" s="319" t="s">
        <v>351</v>
      </c>
    </row>
    <row r="22367" spans="18:19" x14ac:dyDescent="0.2">
      <c r="R22367" s="334">
        <v>53401</v>
      </c>
      <c r="S22367" s="319" t="s">
        <v>351</v>
      </c>
    </row>
    <row r="22368" spans="18:19" x14ac:dyDescent="0.2">
      <c r="R22368" s="334">
        <v>53402</v>
      </c>
      <c r="S22368" s="319" t="s">
        <v>351</v>
      </c>
    </row>
    <row r="22369" spans="18:19" x14ac:dyDescent="0.2">
      <c r="R22369" s="334">
        <v>53403</v>
      </c>
      <c r="S22369" s="319" t="s">
        <v>351</v>
      </c>
    </row>
    <row r="22370" spans="18:19" x14ac:dyDescent="0.2">
      <c r="R22370" s="334">
        <v>53404</v>
      </c>
      <c r="S22370" s="319" t="s">
        <v>351</v>
      </c>
    </row>
    <row r="22371" spans="18:19" x14ac:dyDescent="0.2">
      <c r="R22371" s="334">
        <v>53405</v>
      </c>
      <c r="S22371" s="319" t="s">
        <v>351</v>
      </c>
    </row>
    <row r="22372" spans="18:19" x14ac:dyDescent="0.2">
      <c r="R22372" s="334">
        <v>53406</v>
      </c>
      <c r="S22372" s="319" t="s">
        <v>351</v>
      </c>
    </row>
    <row r="22373" spans="18:19" x14ac:dyDescent="0.2">
      <c r="R22373" s="334">
        <v>53407</v>
      </c>
      <c r="S22373" s="319" t="s">
        <v>351</v>
      </c>
    </row>
    <row r="22374" spans="18:19" x14ac:dyDescent="0.2">
      <c r="R22374" s="334">
        <v>53408</v>
      </c>
      <c r="S22374" s="319" t="s">
        <v>351</v>
      </c>
    </row>
    <row r="22375" spans="18:19" x14ac:dyDescent="0.2">
      <c r="R22375" s="334">
        <v>53501</v>
      </c>
      <c r="S22375" s="319" t="s">
        <v>375</v>
      </c>
    </row>
    <row r="22376" spans="18:19" x14ac:dyDescent="0.2">
      <c r="R22376" s="334">
        <v>53502</v>
      </c>
      <c r="S22376" s="319" t="s">
        <v>375</v>
      </c>
    </row>
    <row r="22377" spans="18:19" x14ac:dyDescent="0.2">
      <c r="R22377" s="334">
        <v>53503</v>
      </c>
      <c r="S22377" s="319" t="s">
        <v>375</v>
      </c>
    </row>
    <row r="22378" spans="18:19" x14ac:dyDescent="0.2">
      <c r="R22378" s="334">
        <v>53504</v>
      </c>
      <c r="S22378" s="319" t="s">
        <v>353</v>
      </c>
    </row>
    <row r="22379" spans="18:19" x14ac:dyDescent="0.2">
      <c r="R22379" s="334">
        <v>53505</v>
      </c>
      <c r="S22379" s="319" t="s">
        <v>375</v>
      </c>
    </row>
    <row r="22380" spans="18:19" x14ac:dyDescent="0.2">
      <c r="R22380" s="334">
        <v>53506</v>
      </c>
      <c r="S22380" s="319" t="s">
        <v>375</v>
      </c>
    </row>
    <row r="22381" spans="18:19" x14ac:dyDescent="0.2">
      <c r="R22381" s="334">
        <v>53507</v>
      </c>
      <c r="S22381" s="319" t="s">
        <v>375</v>
      </c>
    </row>
    <row r="22382" spans="18:19" x14ac:dyDescent="0.2">
      <c r="R22382" s="334">
        <v>53508</v>
      </c>
      <c r="S22382" s="319" t="s">
        <v>375</v>
      </c>
    </row>
    <row r="22383" spans="18:19" x14ac:dyDescent="0.2">
      <c r="R22383" s="334">
        <v>53510</v>
      </c>
      <c r="S22383" s="319" t="s">
        <v>375</v>
      </c>
    </row>
    <row r="22384" spans="18:19" x14ac:dyDescent="0.2">
      <c r="R22384" s="334">
        <v>53511</v>
      </c>
      <c r="S22384" s="319" t="s">
        <v>375</v>
      </c>
    </row>
    <row r="22385" spans="18:19" x14ac:dyDescent="0.2">
      <c r="R22385" s="334">
        <v>53512</v>
      </c>
      <c r="S22385" s="319" t="s">
        <v>375</v>
      </c>
    </row>
    <row r="22386" spans="18:19" x14ac:dyDescent="0.2">
      <c r="R22386" s="334">
        <v>53515</v>
      </c>
      <c r="S22386" s="319" t="s">
        <v>375</v>
      </c>
    </row>
    <row r="22387" spans="18:19" x14ac:dyDescent="0.2">
      <c r="R22387" s="334">
        <v>53516</v>
      </c>
      <c r="S22387" s="319" t="s">
        <v>375</v>
      </c>
    </row>
    <row r="22388" spans="18:19" x14ac:dyDescent="0.2">
      <c r="R22388" s="334">
        <v>53517</v>
      </c>
      <c r="S22388" s="319" t="s">
        <v>375</v>
      </c>
    </row>
    <row r="22389" spans="18:19" x14ac:dyDescent="0.2">
      <c r="R22389" s="334">
        <v>53518</v>
      </c>
      <c r="S22389" s="319" t="s">
        <v>353</v>
      </c>
    </row>
    <row r="22390" spans="18:19" x14ac:dyDescent="0.2">
      <c r="R22390" s="334">
        <v>53520</v>
      </c>
      <c r="S22390" s="319" t="s">
        <v>375</v>
      </c>
    </row>
    <row r="22391" spans="18:19" x14ac:dyDescent="0.2">
      <c r="R22391" s="334">
        <v>53521</v>
      </c>
      <c r="S22391" s="319" t="s">
        <v>375</v>
      </c>
    </row>
    <row r="22392" spans="18:19" x14ac:dyDescent="0.2">
      <c r="R22392" s="334">
        <v>53522</v>
      </c>
      <c r="S22392" s="319" t="s">
        <v>375</v>
      </c>
    </row>
    <row r="22393" spans="18:19" x14ac:dyDescent="0.2">
      <c r="R22393" s="334">
        <v>53523</v>
      </c>
      <c r="S22393" s="319" t="s">
        <v>375</v>
      </c>
    </row>
    <row r="22394" spans="18:19" x14ac:dyDescent="0.2">
      <c r="R22394" s="334">
        <v>53525</v>
      </c>
      <c r="S22394" s="319" t="s">
        <v>375</v>
      </c>
    </row>
    <row r="22395" spans="18:19" x14ac:dyDescent="0.2">
      <c r="R22395" s="334">
        <v>53526</v>
      </c>
      <c r="S22395" s="319" t="s">
        <v>375</v>
      </c>
    </row>
    <row r="22396" spans="18:19" x14ac:dyDescent="0.2">
      <c r="R22396" s="334">
        <v>53527</v>
      </c>
      <c r="S22396" s="319" t="s">
        <v>375</v>
      </c>
    </row>
    <row r="22397" spans="18:19" x14ac:dyDescent="0.2">
      <c r="R22397" s="334">
        <v>53528</v>
      </c>
      <c r="S22397" s="319" t="s">
        <v>375</v>
      </c>
    </row>
    <row r="22398" spans="18:19" x14ac:dyDescent="0.2">
      <c r="R22398" s="334">
        <v>53529</v>
      </c>
      <c r="S22398" s="319" t="s">
        <v>375</v>
      </c>
    </row>
    <row r="22399" spans="18:19" x14ac:dyDescent="0.2">
      <c r="R22399" s="334">
        <v>53530</v>
      </c>
      <c r="S22399" s="319" t="s">
        <v>353</v>
      </c>
    </row>
    <row r="22400" spans="18:19" x14ac:dyDescent="0.2">
      <c r="R22400" s="334">
        <v>53531</v>
      </c>
      <c r="S22400" s="319" t="s">
        <v>351</v>
      </c>
    </row>
    <row r="22401" spans="18:19" x14ac:dyDescent="0.2">
      <c r="R22401" s="334">
        <v>53532</v>
      </c>
      <c r="S22401" s="319" t="s">
        <v>375</v>
      </c>
    </row>
    <row r="22402" spans="18:19" x14ac:dyDescent="0.2">
      <c r="R22402" s="334">
        <v>53533</v>
      </c>
      <c r="S22402" s="319" t="s">
        <v>375</v>
      </c>
    </row>
    <row r="22403" spans="18:19" x14ac:dyDescent="0.2">
      <c r="R22403" s="334">
        <v>53534</v>
      </c>
      <c r="S22403" s="319" t="s">
        <v>375</v>
      </c>
    </row>
    <row r="22404" spans="18:19" x14ac:dyDescent="0.2">
      <c r="R22404" s="334">
        <v>53535</v>
      </c>
      <c r="S22404" s="319" t="s">
        <v>375</v>
      </c>
    </row>
    <row r="22405" spans="18:19" x14ac:dyDescent="0.2">
      <c r="R22405" s="334">
        <v>53536</v>
      </c>
      <c r="S22405" s="319" t="s">
        <v>375</v>
      </c>
    </row>
    <row r="22406" spans="18:19" x14ac:dyDescent="0.2">
      <c r="R22406" s="334">
        <v>53537</v>
      </c>
      <c r="S22406" s="319" t="s">
        <v>375</v>
      </c>
    </row>
    <row r="22407" spans="18:19" x14ac:dyDescent="0.2">
      <c r="R22407" s="334">
        <v>53538</v>
      </c>
      <c r="S22407" s="319" t="s">
        <v>351</v>
      </c>
    </row>
    <row r="22408" spans="18:19" x14ac:dyDescent="0.2">
      <c r="R22408" s="334">
        <v>53540</v>
      </c>
      <c r="S22408" s="319" t="s">
        <v>375</v>
      </c>
    </row>
    <row r="22409" spans="18:19" x14ac:dyDescent="0.2">
      <c r="R22409" s="334">
        <v>53541</v>
      </c>
      <c r="S22409" s="319" t="s">
        <v>353</v>
      </c>
    </row>
    <row r="22410" spans="18:19" x14ac:dyDescent="0.2">
      <c r="R22410" s="334">
        <v>53542</v>
      </c>
      <c r="S22410" s="319" t="s">
        <v>375</v>
      </c>
    </row>
    <row r="22411" spans="18:19" x14ac:dyDescent="0.2">
      <c r="R22411" s="334">
        <v>53543</v>
      </c>
      <c r="S22411" s="319" t="s">
        <v>375</v>
      </c>
    </row>
    <row r="22412" spans="18:19" x14ac:dyDescent="0.2">
      <c r="R22412" s="334">
        <v>53544</v>
      </c>
      <c r="S22412" s="319" t="s">
        <v>375</v>
      </c>
    </row>
    <row r="22413" spans="18:19" x14ac:dyDescent="0.2">
      <c r="R22413" s="334">
        <v>53545</v>
      </c>
      <c r="S22413" s="319" t="s">
        <v>375</v>
      </c>
    </row>
    <row r="22414" spans="18:19" x14ac:dyDescent="0.2">
      <c r="R22414" s="334">
        <v>53546</v>
      </c>
      <c r="S22414" s="319" t="s">
        <v>375</v>
      </c>
    </row>
    <row r="22415" spans="18:19" x14ac:dyDescent="0.2">
      <c r="R22415" s="334">
        <v>53547</v>
      </c>
      <c r="S22415" s="319" t="s">
        <v>375</v>
      </c>
    </row>
    <row r="22416" spans="18:19" x14ac:dyDescent="0.2">
      <c r="R22416" s="334">
        <v>53548</v>
      </c>
      <c r="S22416" s="319" t="s">
        <v>375</v>
      </c>
    </row>
    <row r="22417" spans="18:19" x14ac:dyDescent="0.2">
      <c r="R22417" s="334">
        <v>53549</v>
      </c>
      <c r="S22417" s="319" t="s">
        <v>351</v>
      </c>
    </row>
    <row r="22418" spans="18:19" x14ac:dyDescent="0.2">
      <c r="R22418" s="334">
        <v>53550</v>
      </c>
      <c r="S22418" s="319" t="s">
        <v>375</v>
      </c>
    </row>
    <row r="22419" spans="18:19" x14ac:dyDescent="0.2">
      <c r="R22419" s="334">
        <v>53551</v>
      </c>
      <c r="S22419" s="319" t="s">
        <v>351</v>
      </c>
    </row>
    <row r="22420" spans="18:19" x14ac:dyDescent="0.2">
      <c r="R22420" s="334">
        <v>53553</v>
      </c>
      <c r="S22420" s="319" t="s">
        <v>375</v>
      </c>
    </row>
    <row r="22421" spans="18:19" x14ac:dyDescent="0.2">
      <c r="R22421" s="334">
        <v>53554</v>
      </c>
      <c r="S22421" s="319" t="s">
        <v>375</v>
      </c>
    </row>
    <row r="22422" spans="18:19" x14ac:dyDescent="0.2">
      <c r="R22422" s="334">
        <v>53555</v>
      </c>
      <c r="S22422" s="319" t="s">
        <v>375</v>
      </c>
    </row>
    <row r="22423" spans="18:19" x14ac:dyDescent="0.2">
      <c r="R22423" s="334">
        <v>53556</v>
      </c>
      <c r="S22423" s="319" t="s">
        <v>375</v>
      </c>
    </row>
    <row r="22424" spans="18:19" x14ac:dyDescent="0.2">
      <c r="R22424" s="334">
        <v>53557</v>
      </c>
      <c r="S22424" s="319" t="s">
        <v>351</v>
      </c>
    </row>
    <row r="22425" spans="18:19" x14ac:dyDescent="0.2">
      <c r="R22425" s="334">
        <v>53558</v>
      </c>
      <c r="S22425" s="319" t="s">
        <v>375</v>
      </c>
    </row>
    <row r="22426" spans="18:19" x14ac:dyDescent="0.2">
      <c r="R22426" s="334">
        <v>53559</v>
      </c>
      <c r="S22426" s="319" t="s">
        <v>351</v>
      </c>
    </row>
    <row r="22427" spans="18:19" x14ac:dyDescent="0.2">
      <c r="R22427" s="334">
        <v>53560</v>
      </c>
      <c r="S22427" s="319" t="s">
        <v>375</v>
      </c>
    </row>
    <row r="22428" spans="18:19" x14ac:dyDescent="0.2">
      <c r="R22428" s="334">
        <v>53561</v>
      </c>
      <c r="S22428" s="319" t="s">
        <v>375</v>
      </c>
    </row>
    <row r="22429" spans="18:19" x14ac:dyDescent="0.2">
      <c r="R22429" s="334">
        <v>53562</v>
      </c>
      <c r="S22429" s="319" t="s">
        <v>375</v>
      </c>
    </row>
    <row r="22430" spans="18:19" x14ac:dyDescent="0.2">
      <c r="R22430" s="334">
        <v>53563</v>
      </c>
      <c r="S22430" s="319" t="s">
        <v>375</v>
      </c>
    </row>
    <row r="22431" spans="18:19" x14ac:dyDescent="0.2">
      <c r="R22431" s="334">
        <v>53565</v>
      </c>
      <c r="S22431" s="319" t="s">
        <v>375</v>
      </c>
    </row>
    <row r="22432" spans="18:19" x14ac:dyDescent="0.2">
      <c r="R22432" s="334">
        <v>53566</v>
      </c>
      <c r="S22432" s="319" t="s">
        <v>375</v>
      </c>
    </row>
    <row r="22433" spans="18:19" x14ac:dyDescent="0.2">
      <c r="R22433" s="334">
        <v>53569</v>
      </c>
      <c r="S22433" s="319" t="s">
        <v>375</v>
      </c>
    </row>
    <row r="22434" spans="18:19" x14ac:dyDescent="0.2">
      <c r="R22434" s="334">
        <v>53570</v>
      </c>
      <c r="S22434" s="319" t="s">
        <v>375</v>
      </c>
    </row>
    <row r="22435" spans="18:19" x14ac:dyDescent="0.2">
      <c r="R22435" s="334">
        <v>53571</v>
      </c>
      <c r="S22435" s="319" t="s">
        <v>375</v>
      </c>
    </row>
    <row r="22436" spans="18:19" x14ac:dyDescent="0.2">
      <c r="R22436" s="334">
        <v>53572</v>
      </c>
      <c r="S22436" s="319" t="s">
        <v>375</v>
      </c>
    </row>
    <row r="22437" spans="18:19" x14ac:dyDescent="0.2">
      <c r="R22437" s="334">
        <v>53573</v>
      </c>
      <c r="S22437" s="319" t="s">
        <v>375</v>
      </c>
    </row>
    <row r="22438" spans="18:19" x14ac:dyDescent="0.2">
      <c r="R22438" s="334">
        <v>53574</v>
      </c>
      <c r="S22438" s="319" t="s">
        <v>375</v>
      </c>
    </row>
    <row r="22439" spans="18:19" x14ac:dyDescent="0.2">
      <c r="R22439" s="334">
        <v>53575</v>
      </c>
      <c r="S22439" s="319" t="s">
        <v>375</v>
      </c>
    </row>
    <row r="22440" spans="18:19" x14ac:dyDescent="0.2">
      <c r="R22440" s="334">
        <v>53576</v>
      </c>
      <c r="S22440" s="319" t="s">
        <v>375</v>
      </c>
    </row>
    <row r="22441" spans="18:19" x14ac:dyDescent="0.2">
      <c r="R22441" s="334">
        <v>53577</v>
      </c>
      <c r="S22441" s="319" t="s">
        <v>375</v>
      </c>
    </row>
    <row r="22442" spans="18:19" x14ac:dyDescent="0.2">
      <c r="R22442" s="334">
        <v>53578</v>
      </c>
      <c r="S22442" s="319" t="s">
        <v>375</v>
      </c>
    </row>
    <row r="22443" spans="18:19" x14ac:dyDescent="0.2">
      <c r="R22443" s="334">
        <v>53579</v>
      </c>
      <c r="S22443" s="319" t="s">
        <v>351</v>
      </c>
    </row>
    <row r="22444" spans="18:19" x14ac:dyDescent="0.2">
      <c r="R22444" s="334">
        <v>53580</v>
      </c>
      <c r="S22444" s="319" t="s">
        <v>375</v>
      </c>
    </row>
    <row r="22445" spans="18:19" x14ac:dyDescent="0.2">
      <c r="R22445" s="334">
        <v>53581</v>
      </c>
      <c r="S22445" s="319" t="s">
        <v>353</v>
      </c>
    </row>
    <row r="22446" spans="18:19" x14ac:dyDescent="0.2">
      <c r="R22446" s="334">
        <v>53582</v>
      </c>
      <c r="S22446" s="319" t="s">
        <v>375</v>
      </c>
    </row>
    <row r="22447" spans="18:19" x14ac:dyDescent="0.2">
      <c r="R22447" s="334">
        <v>53583</v>
      </c>
      <c r="S22447" s="319" t="s">
        <v>375</v>
      </c>
    </row>
    <row r="22448" spans="18:19" x14ac:dyDescent="0.2">
      <c r="R22448" s="334">
        <v>53584</v>
      </c>
      <c r="S22448" s="319" t="s">
        <v>375</v>
      </c>
    </row>
    <row r="22449" spans="18:19" x14ac:dyDescent="0.2">
      <c r="R22449" s="334">
        <v>53585</v>
      </c>
      <c r="S22449" s="319" t="s">
        <v>375</v>
      </c>
    </row>
    <row r="22450" spans="18:19" x14ac:dyDescent="0.2">
      <c r="R22450" s="334">
        <v>53586</v>
      </c>
      <c r="S22450" s="319" t="s">
        <v>353</v>
      </c>
    </row>
    <row r="22451" spans="18:19" x14ac:dyDescent="0.2">
      <c r="R22451" s="334">
        <v>53587</v>
      </c>
      <c r="S22451" s="319" t="s">
        <v>375</v>
      </c>
    </row>
    <row r="22452" spans="18:19" x14ac:dyDescent="0.2">
      <c r="R22452" s="334">
        <v>53588</v>
      </c>
      <c r="S22452" s="319" t="s">
        <v>375</v>
      </c>
    </row>
    <row r="22453" spans="18:19" x14ac:dyDescent="0.2">
      <c r="R22453" s="334">
        <v>53589</v>
      </c>
      <c r="S22453" s="319" t="s">
        <v>375</v>
      </c>
    </row>
    <row r="22454" spans="18:19" x14ac:dyDescent="0.2">
      <c r="R22454" s="334">
        <v>53590</v>
      </c>
      <c r="S22454" s="319" t="s">
        <v>375</v>
      </c>
    </row>
    <row r="22455" spans="18:19" x14ac:dyDescent="0.2">
      <c r="R22455" s="334">
        <v>53593</v>
      </c>
      <c r="S22455" s="319" t="s">
        <v>375</v>
      </c>
    </row>
    <row r="22456" spans="18:19" x14ac:dyDescent="0.2">
      <c r="R22456" s="334">
        <v>53594</v>
      </c>
      <c r="S22456" s="319" t="s">
        <v>351</v>
      </c>
    </row>
    <row r="22457" spans="18:19" x14ac:dyDescent="0.2">
      <c r="R22457" s="334">
        <v>53595</v>
      </c>
      <c r="S22457" s="319" t="s">
        <v>375</v>
      </c>
    </row>
    <row r="22458" spans="18:19" x14ac:dyDescent="0.2">
      <c r="R22458" s="334">
        <v>53596</v>
      </c>
      <c r="S22458" s="319" t="s">
        <v>375</v>
      </c>
    </row>
    <row r="22459" spans="18:19" x14ac:dyDescent="0.2">
      <c r="R22459" s="334">
        <v>53597</v>
      </c>
      <c r="S22459" s="319" t="s">
        <v>375</v>
      </c>
    </row>
    <row r="22460" spans="18:19" x14ac:dyDescent="0.2">
      <c r="R22460" s="334">
        <v>53598</v>
      </c>
      <c r="S22460" s="319" t="s">
        <v>375</v>
      </c>
    </row>
    <row r="22461" spans="18:19" x14ac:dyDescent="0.2">
      <c r="R22461" s="334">
        <v>53599</v>
      </c>
      <c r="S22461" s="319" t="s">
        <v>375</v>
      </c>
    </row>
    <row r="22462" spans="18:19" x14ac:dyDescent="0.2">
      <c r="R22462" s="334">
        <v>53701</v>
      </c>
      <c r="S22462" s="319" t="s">
        <v>375</v>
      </c>
    </row>
    <row r="22463" spans="18:19" x14ac:dyDescent="0.2">
      <c r="R22463" s="334">
        <v>53702</v>
      </c>
      <c r="S22463" s="319" t="s">
        <v>375</v>
      </c>
    </row>
    <row r="22464" spans="18:19" x14ac:dyDescent="0.2">
      <c r="R22464" s="334">
        <v>53703</v>
      </c>
      <c r="S22464" s="319" t="s">
        <v>375</v>
      </c>
    </row>
    <row r="22465" spans="18:19" x14ac:dyDescent="0.2">
      <c r="R22465" s="334">
        <v>53704</v>
      </c>
      <c r="S22465" s="319" t="s">
        <v>375</v>
      </c>
    </row>
    <row r="22466" spans="18:19" x14ac:dyDescent="0.2">
      <c r="R22466" s="334">
        <v>53705</v>
      </c>
      <c r="S22466" s="319" t="s">
        <v>375</v>
      </c>
    </row>
    <row r="22467" spans="18:19" x14ac:dyDescent="0.2">
      <c r="R22467" s="334">
        <v>53706</v>
      </c>
      <c r="S22467" s="319" t="s">
        <v>375</v>
      </c>
    </row>
    <row r="22468" spans="18:19" x14ac:dyDescent="0.2">
      <c r="R22468" s="334">
        <v>53707</v>
      </c>
      <c r="S22468" s="319" t="s">
        <v>375</v>
      </c>
    </row>
    <row r="22469" spans="18:19" x14ac:dyDescent="0.2">
      <c r="R22469" s="334">
        <v>53708</v>
      </c>
      <c r="S22469" s="319" t="s">
        <v>375</v>
      </c>
    </row>
    <row r="22470" spans="18:19" x14ac:dyDescent="0.2">
      <c r="R22470" s="334">
        <v>53711</v>
      </c>
      <c r="S22470" s="319" t="s">
        <v>375</v>
      </c>
    </row>
    <row r="22471" spans="18:19" x14ac:dyDescent="0.2">
      <c r="R22471" s="334">
        <v>53713</v>
      </c>
      <c r="S22471" s="319" t="s">
        <v>375</v>
      </c>
    </row>
    <row r="22472" spans="18:19" x14ac:dyDescent="0.2">
      <c r="R22472" s="334">
        <v>53714</v>
      </c>
      <c r="S22472" s="319" t="s">
        <v>375</v>
      </c>
    </row>
    <row r="22473" spans="18:19" x14ac:dyDescent="0.2">
      <c r="R22473" s="334">
        <v>53715</v>
      </c>
      <c r="S22473" s="319" t="s">
        <v>375</v>
      </c>
    </row>
    <row r="22474" spans="18:19" x14ac:dyDescent="0.2">
      <c r="R22474" s="334">
        <v>53716</v>
      </c>
      <c r="S22474" s="319" t="s">
        <v>375</v>
      </c>
    </row>
    <row r="22475" spans="18:19" x14ac:dyDescent="0.2">
      <c r="R22475" s="334">
        <v>53717</v>
      </c>
      <c r="S22475" s="319" t="s">
        <v>375</v>
      </c>
    </row>
    <row r="22476" spans="18:19" x14ac:dyDescent="0.2">
      <c r="R22476" s="334">
        <v>53718</v>
      </c>
      <c r="S22476" s="319" t="s">
        <v>375</v>
      </c>
    </row>
    <row r="22477" spans="18:19" x14ac:dyDescent="0.2">
      <c r="R22477" s="334">
        <v>53719</v>
      </c>
      <c r="S22477" s="319" t="s">
        <v>375</v>
      </c>
    </row>
    <row r="22478" spans="18:19" x14ac:dyDescent="0.2">
      <c r="R22478" s="334">
        <v>53725</v>
      </c>
      <c r="S22478" s="319" t="s">
        <v>375</v>
      </c>
    </row>
    <row r="22479" spans="18:19" x14ac:dyDescent="0.2">
      <c r="R22479" s="334">
        <v>53726</v>
      </c>
      <c r="S22479" s="319" t="s">
        <v>375</v>
      </c>
    </row>
    <row r="22480" spans="18:19" x14ac:dyDescent="0.2">
      <c r="R22480" s="334">
        <v>53744</v>
      </c>
      <c r="S22480" s="319" t="s">
        <v>375</v>
      </c>
    </row>
    <row r="22481" spans="18:19" x14ac:dyDescent="0.2">
      <c r="R22481" s="334">
        <v>53774</v>
      </c>
      <c r="S22481" s="319" t="s">
        <v>375</v>
      </c>
    </row>
    <row r="22482" spans="18:19" x14ac:dyDescent="0.2">
      <c r="R22482" s="334">
        <v>53777</v>
      </c>
      <c r="S22482" s="319" t="s">
        <v>375</v>
      </c>
    </row>
    <row r="22483" spans="18:19" x14ac:dyDescent="0.2">
      <c r="R22483" s="334">
        <v>53778</v>
      </c>
      <c r="S22483" s="319" t="s">
        <v>375</v>
      </c>
    </row>
    <row r="22484" spans="18:19" x14ac:dyDescent="0.2">
      <c r="R22484" s="334">
        <v>53779</v>
      </c>
      <c r="S22484" s="319" t="s">
        <v>375</v>
      </c>
    </row>
    <row r="22485" spans="18:19" x14ac:dyDescent="0.2">
      <c r="R22485" s="334">
        <v>53782</v>
      </c>
      <c r="S22485" s="319" t="s">
        <v>375</v>
      </c>
    </row>
    <row r="22486" spans="18:19" x14ac:dyDescent="0.2">
      <c r="R22486" s="334">
        <v>53783</v>
      </c>
      <c r="S22486" s="319" t="s">
        <v>375</v>
      </c>
    </row>
    <row r="22487" spans="18:19" x14ac:dyDescent="0.2">
      <c r="R22487" s="334">
        <v>53784</v>
      </c>
      <c r="S22487" s="319" t="s">
        <v>375</v>
      </c>
    </row>
    <row r="22488" spans="18:19" x14ac:dyDescent="0.2">
      <c r="R22488" s="334">
        <v>53785</v>
      </c>
      <c r="S22488" s="319" t="s">
        <v>375</v>
      </c>
    </row>
    <row r="22489" spans="18:19" x14ac:dyDescent="0.2">
      <c r="R22489" s="334">
        <v>53786</v>
      </c>
      <c r="S22489" s="319" t="s">
        <v>375</v>
      </c>
    </row>
    <row r="22490" spans="18:19" x14ac:dyDescent="0.2">
      <c r="R22490" s="334">
        <v>53788</v>
      </c>
      <c r="S22490" s="319" t="s">
        <v>375</v>
      </c>
    </row>
    <row r="22491" spans="18:19" x14ac:dyDescent="0.2">
      <c r="R22491" s="334">
        <v>53789</v>
      </c>
      <c r="S22491" s="319" t="s">
        <v>375</v>
      </c>
    </row>
    <row r="22492" spans="18:19" x14ac:dyDescent="0.2">
      <c r="R22492" s="334">
        <v>53790</v>
      </c>
      <c r="S22492" s="319" t="s">
        <v>375</v>
      </c>
    </row>
    <row r="22493" spans="18:19" x14ac:dyDescent="0.2">
      <c r="R22493" s="334">
        <v>53792</v>
      </c>
      <c r="S22493" s="319" t="s">
        <v>375</v>
      </c>
    </row>
    <row r="22494" spans="18:19" x14ac:dyDescent="0.2">
      <c r="R22494" s="334">
        <v>53793</v>
      </c>
      <c r="S22494" s="319" t="s">
        <v>375</v>
      </c>
    </row>
    <row r="22495" spans="18:19" x14ac:dyDescent="0.2">
      <c r="R22495" s="334">
        <v>53794</v>
      </c>
      <c r="S22495" s="319" t="s">
        <v>375</v>
      </c>
    </row>
    <row r="22496" spans="18:19" x14ac:dyDescent="0.2">
      <c r="R22496" s="334">
        <v>53801</v>
      </c>
      <c r="S22496" s="319" t="s">
        <v>375</v>
      </c>
    </row>
    <row r="22497" spans="18:19" x14ac:dyDescent="0.2">
      <c r="R22497" s="334">
        <v>53802</v>
      </c>
      <c r="S22497" s="319" t="s">
        <v>353</v>
      </c>
    </row>
    <row r="22498" spans="18:19" x14ac:dyDescent="0.2">
      <c r="R22498" s="334">
        <v>53803</v>
      </c>
      <c r="S22498" s="319" t="s">
        <v>375</v>
      </c>
    </row>
    <row r="22499" spans="18:19" x14ac:dyDescent="0.2">
      <c r="R22499" s="334">
        <v>53804</v>
      </c>
      <c r="S22499" s="319" t="s">
        <v>353</v>
      </c>
    </row>
    <row r="22500" spans="18:19" x14ac:dyDescent="0.2">
      <c r="R22500" s="334">
        <v>53805</v>
      </c>
      <c r="S22500" s="319" t="s">
        <v>353</v>
      </c>
    </row>
    <row r="22501" spans="18:19" x14ac:dyDescent="0.2">
      <c r="R22501" s="334">
        <v>53806</v>
      </c>
      <c r="S22501" s="319" t="s">
        <v>353</v>
      </c>
    </row>
    <row r="22502" spans="18:19" x14ac:dyDescent="0.2">
      <c r="R22502" s="334">
        <v>53807</v>
      </c>
      <c r="S22502" s="319" t="s">
        <v>375</v>
      </c>
    </row>
    <row r="22503" spans="18:19" x14ac:dyDescent="0.2">
      <c r="R22503" s="334">
        <v>53808</v>
      </c>
      <c r="S22503" s="319" t="s">
        <v>375</v>
      </c>
    </row>
    <row r="22504" spans="18:19" x14ac:dyDescent="0.2">
      <c r="R22504" s="334">
        <v>53809</v>
      </c>
      <c r="S22504" s="319" t="s">
        <v>353</v>
      </c>
    </row>
    <row r="22505" spans="18:19" x14ac:dyDescent="0.2">
      <c r="R22505" s="334">
        <v>53810</v>
      </c>
      <c r="S22505" s="319" t="s">
        <v>375</v>
      </c>
    </row>
    <row r="22506" spans="18:19" x14ac:dyDescent="0.2">
      <c r="R22506" s="334">
        <v>53811</v>
      </c>
      <c r="S22506" s="319" t="s">
        <v>375</v>
      </c>
    </row>
    <row r="22507" spans="18:19" x14ac:dyDescent="0.2">
      <c r="R22507" s="334">
        <v>53812</v>
      </c>
      <c r="S22507" s="319" t="s">
        <v>375</v>
      </c>
    </row>
    <row r="22508" spans="18:19" x14ac:dyDescent="0.2">
      <c r="R22508" s="334">
        <v>53813</v>
      </c>
      <c r="S22508" s="319" t="s">
        <v>375</v>
      </c>
    </row>
    <row r="22509" spans="18:19" x14ac:dyDescent="0.2">
      <c r="R22509" s="334">
        <v>53816</v>
      </c>
      <c r="S22509" s="319" t="s">
        <v>375</v>
      </c>
    </row>
    <row r="22510" spans="18:19" x14ac:dyDescent="0.2">
      <c r="R22510" s="334">
        <v>53817</v>
      </c>
      <c r="S22510" s="319" t="s">
        <v>375</v>
      </c>
    </row>
    <row r="22511" spans="18:19" x14ac:dyDescent="0.2">
      <c r="R22511" s="334">
        <v>53818</v>
      </c>
      <c r="S22511" s="319" t="s">
        <v>353</v>
      </c>
    </row>
    <row r="22512" spans="18:19" x14ac:dyDescent="0.2">
      <c r="R22512" s="334">
        <v>53820</v>
      </c>
      <c r="S22512" s="319" t="s">
        <v>375</v>
      </c>
    </row>
    <row r="22513" spans="18:19" x14ac:dyDescent="0.2">
      <c r="R22513" s="334">
        <v>53821</v>
      </c>
      <c r="S22513" s="319" t="s">
        <v>375</v>
      </c>
    </row>
    <row r="22514" spans="18:19" x14ac:dyDescent="0.2">
      <c r="R22514" s="334">
        <v>53824</v>
      </c>
      <c r="S22514" s="319" t="s">
        <v>353</v>
      </c>
    </row>
    <row r="22515" spans="18:19" x14ac:dyDescent="0.2">
      <c r="R22515" s="334">
        <v>53825</v>
      </c>
      <c r="S22515" s="319" t="s">
        <v>375</v>
      </c>
    </row>
    <row r="22516" spans="18:19" x14ac:dyDescent="0.2">
      <c r="R22516" s="334">
        <v>53826</v>
      </c>
      <c r="S22516" s="319" t="s">
        <v>353</v>
      </c>
    </row>
    <row r="22517" spans="18:19" x14ac:dyDescent="0.2">
      <c r="R22517" s="334">
        <v>53827</v>
      </c>
      <c r="S22517" s="319" t="s">
        <v>353</v>
      </c>
    </row>
    <row r="22518" spans="18:19" x14ac:dyDescent="0.2">
      <c r="R22518" s="334">
        <v>53901</v>
      </c>
      <c r="S22518" s="319" t="s">
        <v>375</v>
      </c>
    </row>
    <row r="22519" spans="18:19" x14ac:dyDescent="0.2">
      <c r="R22519" s="334">
        <v>53910</v>
      </c>
      <c r="S22519" s="319" t="s">
        <v>375</v>
      </c>
    </row>
    <row r="22520" spans="18:19" x14ac:dyDescent="0.2">
      <c r="R22520" s="334">
        <v>53911</v>
      </c>
      <c r="S22520" s="319" t="s">
        <v>375</v>
      </c>
    </row>
    <row r="22521" spans="18:19" x14ac:dyDescent="0.2">
      <c r="R22521" s="334">
        <v>53913</v>
      </c>
      <c r="S22521" s="319" t="s">
        <v>375</v>
      </c>
    </row>
    <row r="22522" spans="18:19" x14ac:dyDescent="0.2">
      <c r="R22522" s="334">
        <v>53916</v>
      </c>
      <c r="S22522" s="319" t="s">
        <v>375</v>
      </c>
    </row>
    <row r="22523" spans="18:19" x14ac:dyDescent="0.2">
      <c r="R22523" s="334">
        <v>53919</v>
      </c>
      <c r="S22523" s="319" t="s">
        <v>375</v>
      </c>
    </row>
    <row r="22524" spans="18:19" x14ac:dyDescent="0.2">
      <c r="R22524" s="334">
        <v>53920</v>
      </c>
      <c r="S22524" s="319" t="s">
        <v>375</v>
      </c>
    </row>
    <row r="22525" spans="18:19" x14ac:dyDescent="0.2">
      <c r="R22525" s="334">
        <v>53922</v>
      </c>
      <c r="S22525" s="319" t="s">
        <v>375</v>
      </c>
    </row>
    <row r="22526" spans="18:19" x14ac:dyDescent="0.2">
      <c r="R22526" s="334">
        <v>53923</v>
      </c>
      <c r="S22526" s="319" t="s">
        <v>375</v>
      </c>
    </row>
    <row r="22527" spans="18:19" x14ac:dyDescent="0.2">
      <c r="R22527" s="334">
        <v>53924</v>
      </c>
      <c r="S22527" s="319" t="s">
        <v>353</v>
      </c>
    </row>
    <row r="22528" spans="18:19" x14ac:dyDescent="0.2">
      <c r="R22528" s="334">
        <v>53925</v>
      </c>
      <c r="S22528" s="319" t="s">
        <v>375</v>
      </c>
    </row>
    <row r="22529" spans="18:19" x14ac:dyDescent="0.2">
      <c r="R22529" s="334">
        <v>53926</v>
      </c>
      <c r="S22529" s="319" t="s">
        <v>375</v>
      </c>
    </row>
    <row r="22530" spans="18:19" x14ac:dyDescent="0.2">
      <c r="R22530" s="334">
        <v>53927</v>
      </c>
      <c r="S22530" s="319" t="s">
        <v>375</v>
      </c>
    </row>
    <row r="22531" spans="18:19" x14ac:dyDescent="0.2">
      <c r="R22531" s="334">
        <v>53928</v>
      </c>
      <c r="S22531" s="319" t="s">
        <v>375</v>
      </c>
    </row>
    <row r="22532" spans="18:19" x14ac:dyDescent="0.2">
      <c r="R22532" s="334">
        <v>53929</v>
      </c>
      <c r="S22532" s="319" t="s">
        <v>353</v>
      </c>
    </row>
    <row r="22533" spans="18:19" x14ac:dyDescent="0.2">
      <c r="R22533" s="334">
        <v>53930</v>
      </c>
      <c r="S22533" s="319" t="s">
        <v>375</v>
      </c>
    </row>
    <row r="22534" spans="18:19" x14ac:dyDescent="0.2">
      <c r="R22534" s="334">
        <v>53931</v>
      </c>
      <c r="S22534" s="319" t="s">
        <v>375</v>
      </c>
    </row>
    <row r="22535" spans="18:19" x14ac:dyDescent="0.2">
      <c r="R22535" s="334">
        <v>53932</v>
      </c>
      <c r="S22535" s="319" t="s">
        <v>375</v>
      </c>
    </row>
    <row r="22536" spans="18:19" x14ac:dyDescent="0.2">
      <c r="R22536" s="334">
        <v>53933</v>
      </c>
      <c r="S22536" s="319" t="s">
        <v>375</v>
      </c>
    </row>
    <row r="22537" spans="18:19" x14ac:dyDescent="0.2">
      <c r="R22537" s="334">
        <v>53934</v>
      </c>
      <c r="S22537" s="319" t="s">
        <v>375</v>
      </c>
    </row>
    <row r="22538" spans="18:19" x14ac:dyDescent="0.2">
      <c r="R22538" s="334">
        <v>53935</v>
      </c>
      <c r="S22538" s="319" t="s">
        <v>375</v>
      </c>
    </row>
    <row r="22539" spans="18:19" x14ac:dyDescent="0.2">
      <c r="R22539" s="334">
        <v>53936</v>
      </c>
      <c r="S22539" s="319" t="s">
        <v>375</v>
      </c>
    </row>
    <row r="22540" spans="18:19" x14ac:dyDescent="0.2">
      <c r="R22540" s="334">
        <v>53937</v>
      </c>
      <c r="S22540" s="319" t="s">
        <v>375</v>
      </c>
    </row>
    <row r="22541" spans="18:19" x14ac:dyDescent="0.2">
      <c r="R22541" s="334">
        <v>53939</v>
      </c>
      <c r="S22541" s="319" t="s">
        <v>375</v>
      </c>
    </row>
    <row r="22542" spans="18:19" x14ac:dyDescent="0.2">
      <c r="R22542" s="334">
        <v>53940</v>
      </c>
      <c r="S22542" s="319" t="s">
        <v>375</v>
      </c>
    </row>
    <row r="22543" spans="18:19" x14ac:dyDescent="0.2">
      <c r="R22543" s="334">
        <v>53941</v>
      </c>
      <c r="S22543" s="319" t="s">
        <v>353</v>
      </c>
    </row>
    <row r="22544" spans="18:19" x14ac:dyDescent="0.2">
      <c r="R22544" s="334">
        <v>53942</v>
      </c>
      <c r="S22544" s="319" t="s">
        <v>375</v>
      </c>
    </row>
    <row r="22545" spans="18:19" x14ac:dyDescent="0.2">
      <c r="R22545" s="334">
        <v>53943</v>
      </c>
      <c r="S22545" s="319" t="s">
        <v>375</v>
      </c>
    </row>
    <row r="22546" spans="18:19" x14ac:dyDescent="0.2">
      <c r="R22546" s="334">
        <v>53944</v>
      </c>
      <c r="S22546" s="319" t="s">
        <v>353</v>
      </c>
    </row>
    <row r="22547" spans="18:19" x14ac:dyDescent="0.2">
      <c r="R22547" s="334">
        <v>53946</v>
      </c>
      <c r="S22547" s="319" t="s">
        <v>375</v>
      </c>
    </row>
    <row r="22548" spans="18:19" x14ac:dyDescent="0.2">
      <c r="R22548" s="334">
        <v>53947</v>
      </c>
      <c r="S22548" s="319" t="s">
        <v>375</v>
      </c>
    </row>
    <row r="22549" spans="18:19" x14ac:dyDescent="0.2">
      <c r="R22549" s="334">
        <v>53948</v>
      </c>
      <c r="S22549" s="319" t="s">
        <v>353</v>
      </c>
    </row>
    <row r="22550" spans="18:19" x14ac:dyDescent="0.2">
      <c r="R22550" s="334">
        <v>53949</v>
      </c>
      <c r="S22550" s="319" t="s">
        <v>375</v>
      </c>
    </row>
    <row r="22551" spans="18:19" x14ac:dyDescent="0.2">
      <c r="R22551" s="334">
        <v>53950</v>
      </c>
      <c r="S22551" s="319" t="s">
        <v>353</v>
      </c>
    </row>
    <row r="22552" spans="18:19" x14ac:dyDescent="0.2">
      <c r="R22552" s="334">
        <v>53951</v>
      </c>
      <c r="S22552" s="319" t="s">
        <v>375</v>
      </c>
    </row>
    <row r="22553" spans="18:19" x14ac:dyDescent="0.2">
      <c r="R22553" s="334">
        <v>53952</v>
      </c>
      <c r="S22553" s="319" t="s">
        <v>375</v>
      </c>
    </row>
    <row r="22554" spans="18:19" x14ac:dyDescent="0.2">
      <c r="R22554" s="334">
        <v>53953</v>
      </c>
      <c r="S22554" s="319" t="s">
        <v>375</v>
      </c>
    </row>
    <row r="22555" spans="18:19" x14ac:dyDescent="0.2">
      <c r="R22555" s="334">
        <v>53954</v>
      </c>
      <c r="S22555" s="319" t="s">
        <v>375</v>
      </c>
    </row>
    <row r="22556" spans="18:19" x14ac:dyDescent="0.2">
      <c r="R22556" s="334">
        <v>53955</v>
      </c>
      <c r="S22556" s="319" t="s">
        <v>375</v>
      </c>
    </row>
    <row r="22557" spans="18:19" x14ac:dyDescent="0.2">
      <c r="R22557" s="334">
        <v>53956</v>
      </c>
      <c r="S22557" s="319" t="s">
        <v>375</v>
      </c>
    </row>
    <row r="22558" spans="18:19" x14ac:dyDescent="0.2">
      <c r="R22558" s="334">
        <v>53957</v>
      </c>
      <c r="S22558" s="319" t="s">
        <v>375</v>
      </c>
    </row>
    <row r="22559" spans="18:19" x14ac:dyDescent="0.2">
      <c r="R22559" s="334">
        <v>53958</v>
      </c>
      <c r="S22559" s="319" t="s">
        <v>375</v>
      </c>
    </row>
    <row r="22560" spans="18:19" x14ac:dyDescent="0.2">
      <c r="R22560" s="334">
        <v>53959</v>
      </c>
      <c r="S22560" s="319" t="s">
        <v>375</v>
      </c>
    </row>
    <row r="22561" spans="18:19" x14ac:dyDescent="0.2">
      <c r="R22561" s="334">
        <v>53960</v>
      </c>
      <c r="S22561" s="319" t="s">
        <v>375</v>
      </c>
    </row>
    <row r="22562" spans="18:19" x14ac:dyDescent="0.2">
      <c r="R22562" s="334">
        <v>53961</v>
      </c>
      <c r="S22562" s="319" t="s">
        <v>375</v>
      </c>
    </row>
    <row r="22563" spans="18:19" x14ac:dyDescent="0.2">
      <c r="R22563" s="334">
        <v>53962</v>
      </c>
      <c r="S22563" s="319" t="s">
        <v>375</v>
      </c>
    </row>
    <row r="22564" spans="18:19" x14ac:dyDescent="0.2">
      <c r="R22564" s="334">
        <v>53963</v>
      </c>
      <c r="S22564" s="319" t="s">
        <v>375</v>
      </c>
    </row>
    <row r="22565" spans="18:19" x14ac:dyDescent="0.2">
      <c r="R22565" s="334">
        <v>53964</v>
      </c>
      <c r="S22565" s="319" t="s">
        <v>375</v>
      </c>
    </row>
    <row r="22566" spans="18:19" x14ac:dyDescent="0.2">
      <c r="R22566" s="334">
        <v>53965</v>
      </c>
      <c r="S22566" s="319" t="s">
        <v>375</v>
      </c>
    </row>
    <row r="22567" spans="18:19" x14ac:dyDescent="0.2">
      <c r="R22567" s="334">
        <v>53968</v>
      </c>
      <c r="S22567" s="319" t="s">
        <v>353</v>
      </c>
    </row>
    <row r="22568" spans="18:19" x14ac:dyDescent="0.2">
      <c r="R22568" s="334">
        <v>53969</v>
      </c>
      <c r="S22568" s="319" t="s">
        <v>375</v>
      </c>
    </row>
    <row r="22569" spans="18:19" x14ac:dyDescent="0.2">
      <c r="R22569" s="334">
        <v>54001</v>
      </c>
      <c r="S22569" s="319" t="s">
        <v>353</v>
      </c>
    </row>
    <row r="22570" spans="18:19" x14ac:dyDescent="0.2">
      <c r="R22570" s="334">
        <v>54002</v>
      </c>
      <c r="S22570" s="319" t="s">
        <v>353</v>
      </c>
    </row>
    <row r="22571" spans="18:19" x14ac:dyDescent="0.2">
      <c r="R22571" s="334">
        <v>54003</v>
      </c>
      <c r="S22571" s="319" t="s">
        <v>353</v>
      </c>
    </row>
    <row r="22572" spans="18:19" x14ac:dyDescent="0.2">
      <c r="R22572" s="334">
        <v>54004</v>
      </c>
      <c r="S22572" s="319" t="s">
        <v>353</v>
      </c>
    </row>
    <row r="22573" spans="18:19" x14ac:dyDescent="0.2">
      <c r="R22573" s="334">
        <v>54005</v>
      </c>
      <c r="S22573" s="319" t="s">
        <v>353</v>
      </c>
    </row>
    <row r="22574" spans="18:19" x14ac:dyDescent="0.2">
      <c r="R22574" s="334">
        <v>54006</v>
      </c>
      <c r="S22574" s="319" t="s">
        <v>353</v>
      </c>
    </row>
    <row r="22575" spans="18:19" x14ac:dyDescent="0.2">
      <c r="R22575" s="334">
        <v>54007</v>
      </c>
      <c r="S22575" s="319" t="s">
        <v>353</v>
      </c>
    </row>
    <row r="22576" spans="18:19" x14ac:dyDescent="0.2">
      <c r="R22576" s="334">
        <v>54009</v>
      </c>
      <c r="S22576" s="319" t="s">
        <v>353</v>
      </c>
    </row>
    <row r="22577" spans="18:19" x14ac:dyDescent="0.2">
      <c r="R22577" s="334">
        <v>54010</v>
      </c>
      <c r="S22577" s="319" t="s">
        <v>353</v>
      </c>
    </row>
    <row r="22578" spans="18:19" x14ac:dyDescent="0.2">
      <c r="R22578" s="334">
        <v>54011</v>
      </c>
      <c r="S22578" s="319" t="s">
        <v>353</v>
      </c>
    </row>
    <row r="22579" spans="18:19" x14ac:dyDescent="0.2">
      <c r="R22579" s="334">
        <v>54013</v>
      </c>
      <c r="S22579" s="319" t="s">
        <v>353</v>
      </c>
    </row>
    <row r="22580" spans="18:19" x14ac:dyDescent="0.2">
      <c r="R22580" s="334">
        <v>54014</v>
      </c>
      <c r="S22580" s="319" t="s">
        <v>353</v>
      </c>
    </row>
    <row r="22581" spans="18:19" x14ac:dyDescent="0.2">
      <c r="R22581" s="334">
        <v>54015</v>
      </c>
      <c r="S22581" s="319" t="s">
        <v>353</v>
      </c>
    </row>
    <row r="22582" spans="18:19" x14ac:dyDescent="0.2">
      <c r="R22582" s="334">
        <v>54016</v>
      </c>
      <c r="S22582" s="319" t="s">
        <v>353</v>
      </c>
    </row>
    <row r="22583" spans="18:19" x14ac:dyDescent="0.2">
      <c r="R22583" s="334">
        <v>54017</v>
      </c>
      <c r="S22583" s="319" t="s">
        <v>353</v>
      </c>
    </row>
    <row r="22584" spans="18:19" x14ac:dyDescent="0.2">
      <c r="R22584" s="334">
        <v>54020</v>
      </c>
      <c r="S22584" s="319" t="s">
        <v>353</v>
      </c>
    </row>
    <row r="22585" spans="18:19" x14ac:dyDescent="0.2">
      <c r="R22585" s="334">
        <v>54021</v>
      </c>
      <c r="S22585" s="319" t="s">
        <v>353</v>
      </c>
    </row>
    <row r="22586" spans="18:19" x14ac:dyDescent="0.2">
      <c r="R22586" s="334">
        <v>54022</v>
      </c>
      <c r="S22586" s="319" t="s">
        <v>353</v>
      </c>
    </row>
    <row r="22587" spans="18:19" x14ac:dyDescent="0.2">
      <c r="R22587" s="334">
        <v>54023</v>
      </c>
      <c r="S22587" s="319" t="s">
        <v>353</v>
      </c>
    </row>
    <row r="22588" spans="18:19" x14ac:dyDescent="0.2">
      <c r="R22588" s="334">
        <v>54024</v>
      </c>
      <c r="S22588" s="319" t="s">
        <v>353</v>
      </c>
    </row>
    <row r="22589" spans="18:19" x14ac:dyDescent="0.2">
      <c r="R22589" s="334">
        <v>54025</v>
      </c>
      <c r="S22589" s="319" t="s">
        <v>353</v>
      </c>
    </row>
    <row r="22590" spans="18:19" x14ac:dyDescent="0.2">
      <c r="R22590" s="334">
        <v>54026</v>
      </c>
      <c r="S22590" s="319" t="s">
        <v>353</v>
      </c>
    </row>
    <row r="22591" spans="18:19" x14ac:dyDescent="0.2">
      <c r="R22591" s="334">
        <v>54027</v>
      </c>
      <c r="S22591" s="319" t="s">
        <v>353</v>
      </c>
    </row>
    <row r="22592" spans="18:19" x14ac:dyDescent="0.2">
      <c r="R22592" s="334">
        <v>54028</v>
      </c>
      <c r="S22592" s="319" t="s">
        <v>353</v>
      </c>
    </row>
    <row r="22593" spans="18:19" x14ac:dyDescent="0.2">
      <c r="R22593" s="334">
        <v>54082</v>
      </c>
      <c r="S22593" s="319" t="s">
        <v>353</v>
      </c>
    </row>
    <row r="22594" spans="18:19" x14ac:dyDescent="0.2">
      <c r="R22594" s="334">
        <v>54101</v>
      </c>
      <c r="S22594" s="319" t="s">
        <v>375</v>
      </c>
    </row>
    <row r="22595" spans="18:19" x14ac:dyDescent="0.2">
      <c r="R22595" s="334">
        <v>54102</v>
      </c>
      <c r="S22595" s="319" t="s">
        <v>375</v>
      </c>
    </row>
    <row r="22596" spans="18:19" x14ac:dyDescent="0.2">
      <c r="R22596" s="334">
        <v>54103</v>
      </c>
      <c r="S22596" s="319" t="s">
        <v>375</v>
      </c>
    </row>
    <row r="22597" spans="18:19" x14ac:dyDescent="0.2">
      <c r="R22597" s="334">
        <v>54104</v>
      </c>
      <c r="S22597" s="319" t="s">
        <v>375</v>
      </c>
    </row>
    <row r="22598" spans="18:19" x14ac:dyDescent="0.2">
      <c r="R22598" s="334">
        <v>54106</v>
      </c>
      <c r="S22598" s="319" t="s">
        <v>351</v>
      </c>
    </row>
    <row r="22599" spans="18:19" x14ac:dyDescent="0.2">
      <c r="R22599" s="334">
        <v>54107</v>
      </c>
      <c r="S22599" s="319" t="s">
        <v>351</v>
      </c>
    </row>
    <row r="22600" spans="18:19" x14ac:dyDescent="0.2">
      <c r="R22600" s="334">
        <v>54110</v>
      </c>
      <c r="S22600" s="319" t="s">
        <v>375</v>
      </c>
    </row>
    <row r="22601" spans="18:19" x14ac:dyDescent="0.2">
      <c r="R22601" s="334">
        <v>54111</v>
      </c>
      <c r="S22601" s="319" t="s">
        <v>351</v>
      </c>
    </row>
    <row r="22602" spans="18:19" x14ac:dyDescent="0.2">
      <c r="R22602" s="334">
        <v>54112</v>
      </c>
      <c r="S22602" s="319" t="s">
        <v>375</v>
      </c>
    </row>
    <row r="22603" spans="18:19" x14ac:dyDescent="0.2">
      <c r="R22603" s="334">
        <v>54113</v>
      </c>
      <c r="S22603" s="319" t="s">
        <v>351</v>
      </c>
    </row>
    <row r="22604" spans="18:19" x14ac:dyDescent="0.2">
      <c r="R22604" s="334">
        <v>54114</v>
      </c>
      <c r="S22604" s="319" t="s">
        <v>375</v>
      </c>
    </row>
    <row r="22605" spans="18:19" x14ac:dyDescent="0.2">
      <c r="R22605" s="334">
        <v>54115</v>
      </c>
      <c r="S22605" s="319" t="s">
        <v>375</v>
      </c>
    </row>
    <row r="22606" spans="18:19" x14ac:dyDescent="0.2">
      <c r="R22606" s="334">
        <v>54119</v>
      </c>
      <c r="S22606" s="319" t="s">
        <v>375</v>
      </c>
    </row>
    <row r="22607" spans="18:19" x14ac:dyDescent="0.2">
      <c r="R22607" s="334">
        <v>54120</v>
      </c>
      <c r="S22607" s="319" t="s">
        <v>351</v>
      </c>
    </row>
    <row r="22608" spans="18:19" x14ac:dyDescent="0.2">
      <c r="R22608" s="334">
        <v>54121</v>
      </c>
      <c r="S22608" s="319" t="s">
        <v>375</v>
      </c>
    </row>
    <row r="22609" spans="18:19" x14ac:dyDescent="0.2">
      <c r="R22609" s="334">
        <v>54123</v>
      </c>
      <c r="S22609" s="319" t="s">
        <v>375</v>
      </c>
    </row>
    <row r="22610" spans="18:19" x14ac:dyDescent="0.2">
      <c r="R22610" s="334">
        <v>54124</v>
      </c>
      <c r="S22610" s="319" t="s">
        <v>351</v>
      </c>
    </row>
    <row r="22611" spans="18:19" x14ac:dyDescent="0.2">
      <c r="R22611" s="334">
        <v>54125</v>
      </c>
      <c r="S22611" s="319" t="s">
        <v>375</v>
      </c>
    </row>
    <row r="22612" spans="18:19" x14ac:dyDescent="0.2">
      <c r="R22612" s="334">
        <v>54126</v>
      </c>
      <c r="S22612" s="319" t="s">
        <v>375</v>
      </c>
    </row>
    <row r="22613" spans="18:19" x14ac:dyDescent="0.2">
      <c r="R22613" s="334">
        <v>54127</v>
      </c>
      <c r="S22613" s="319" t="s">
        <v>351</v>
      </c>
    </row>
    <row r="22614" spans="18:19" x14ac:dyDescent="0.2">
      <c r="R22614" s="334">
        <v>54128</v>
      </c>
      <c r="S22614" s="319" t="s">
        <v>375</v>
      </c>
    </row>
    <row r="22615" spans="18:19" x14ac:dyDescent="0.2">
      <c r="R22615" s="334">
        <v>54129</v>
      </c>
      <c r="S22615" s="319" t="s">
        <v>375</v>
      </c>
    </row>
    <row r="22616" spans="18:19" x14ac:dyDescent="0.2">
      <c r="R22616" s="334">
        <v>54130</v>
      </c>
      <c r="S22616" s="319" t="s">
        <v>351</v>
      </c>
    </row>
    <row r="22617" spans="18:19" x14ac:dyDescent="0.2">
      <c r="R22617" s="334">
        <v>54131</v>
      </c>
      <c r="S22617" s="319" t="s">
        <v>351</v>
      </c>
    </row>
    <row r="22618" spans="18:19" x14ac:dyDescent="0.2">
      <c r="R22618" s="334">
        <v>54135</v>
      </c>
      <c r="S22618" s="319" t="s">
        <v>375</v>
      </c>
    </row>
    <row r="22619" spans="18:19" x14ac:dyDescent="0.2">
      <c r="R22619" s="334">
        <v>54136</v>
      </c>
      <c r="S22619" s="319" t="s">
        <v>351</v>
      </c>
    </row>
    <row r="22620" spans="18:19" x14ac:dyDescent="0.2">
      <c r="R22620" s="334">
        <v>54137</v>
      </c>
      <c r="S22620" s="319" t="s">
        <v>351</v>
      </c>
    </row>
    <row r="22621" spans="18:19" x14ac:dyDescent="0.2">
      <c r="R22621" s="334">
        <v>54138</v>
      </c>
      <c r="S22621" s="319" t="s">
        <v>375</v>
      </c>
    </row>
    <row r="22622" spans="18:19" x14ac:dyDescent="0.2">
      <c r="R22622" s="334">
        <v>54139</v>
      </c>
      <c r="S22622" s="319" t="s">
        <v>375</v>
      </c>
    </row>
    <row r="22623" spans="18:19" x14ac:dyDescent="0.2">
      <c r="R22623" s="334">
        <v>54140</v>
      </c>
      <c r="S22623" s="319" t="s">
        <v>351</v>
      </c>
    </row>
    <row r="22624" spans="18:19" x14ac:dyDescent="0.2">
      <c r="R22624" s="334">
        <v>54141</v>
      </c>
      <c r="S22624" s="319" t="s">
        <v>375</v>
      </c>
    </row>
    <row r="22625" spans="18:19" x14ac:dyDescent="0.2">
      <c r="R22625" s="334">
        <v>54143</v>
      </c>
      <c r="S22625" s="319" t="s">
        <v>375</v>
      </c>
    </row>
    <row r="22626" spans="18:19" x14ac:dyDescent="0.2">
      <c r="R22626" s="334">
        <v>54149</v>
      </c>
      <c r="S22626" s="319" t="s">
        <v>375</v>
      </c>
    </row>
    <row r="22627" spans="18:19" x14ac:dyDescent="0.2">
      <c r="R22627" s="334">
        <v>54150</v>
      </c>
      <c r="S22627" s="319" t="s">
        <v>375</v>
      </c>
    </row>
    <row r="22628" spans="18:19" x14ac:dyDescent="0.2">
      <c r="R22628" s="334">
        <v>54151</v>
      </c>
      <c r="S22628" s="319" t="s">
        <v>351</v>
      </c>
    </row>
    <row r="22629" spans="18:19" x14ac:dyDescent="0.2">
      <c r="R22629" s="334">
        <v>54152</v>
      </c>
      <c r="S22629" s="319" t="s">
        <v>351</v>
      </c>
    </row>
    <row r="22630" spans="18:19" x14ac:dyDescent="0.2">
      <c r="R22630" s="334">
        <v>54153</v>
      </c>
      <c r="S22630" s="319" t="s">
        <v>375</v>
      </c>
    </row>
    <row r="22631" spans="18:19" x14ac:dyDescent="0.2">
      <c r="R22631" s="334">
        <v>54154</v>
      </c>
      <c r="S22631" s="319" t="s">
        <v>375</v>
      </c>
    </row>
    <row r="22632" spans="18:19" x14ac:dyDescent="0.2">
      <c r="R22632" s="334">
        <v>54155</v>
      </c>
      <c r="S22632" s="319" t="s">
        <v>375</v>
      </c>
    </row>
    <row r="22633" spans="18:19" x14ac:dyDescent="0.2">
      <c r="R22633" s="334">
        <v>54156</v>
      </c>
      <c r="S22633" s="319" t="s">
        <v>375</v>
      </c>
    </row>
    <row r="22634" spans="18:19" x14ac:dyDescent="0.2">
      <c r="R22634" s="334">
        <v>54157</v>
      </c>
      <c r="S22634" s="319" t="s">
        <v>375</v>
      </c>
    </row>
    <row r="22635" spans="18:19" x14ac:dyDescent="0.2">
      <c r="R22635" s="334">
        <v>54159</v>
      </c>
      <c r="S22635" s="319" t="s">
        <v>375</v>
      </c>
    </row>
    <row r="22636" spans="18:19" x14ac:dyDescent="0.2">
      <c r="R22636" s="334">
        <v>54160</v>
      </c>
      <c r="S22636" s="319" t="s">
        <v>375</v>
      </c>
    </row>
    <row r="22637" spans="18:19" x14ac:dyDescent="0.2">
      <c r="R22637" s="334">
        <v>54161</v>
      </c>
      <c r="S22637" s="319" t="s">
        <v>375</v>
      </c>
    </row>
    <row r="22638" spans="18:19" x14ac:dyDescent="0.2">
      <c r="R22638" s="334">
        <v>54162</v>
      </c>
      <c r="S22638" s="319" t="s">
        <v>351</v>
      </c>
    </row>
    <row r="22639" spans="18:19" x14ac:dyDescent="0.2">
      <c r="R22639" s="334">
        <v>54165</v>
      </c>
      <c r="S22639" s="319" t="s">
        <v>351</v>
      </c>
    </row>
    <row r="22640" spans="18:19" x14ac:dyDescent="0.2">
      <c r="R22640" s="334">
        <v>54166</v>
      </c>
      <c r="S22640" s="319" t="s">
        <v>375</v>
      </c>
    </row>
    <row r="22641" spans="18:19" x14ac:dyDescent="0.2">
      <c r="R22641" s="334">
        <v>54169</v>
      </c>
      <c r="S22641" s="319" t="s">
        <v>351</v>
      </c>
    </row>
    <row r="22642" spans="18:19" x14ac:dyDescent="0.2">
      <c r="R22642" s="334">
        <v>54170</v>
      </c>
      <c r="S22642" s="319" t="s">
        <v>351</v>
      </c>
    </row>
    <row r="22643" spans="18:19" x14ac:dyDescent="0.2">
      <c r="R22643" s="334">
        <v>54171</v>
      </c>
      <c r="S22643" s="319" t="s">
        <v>375</v>
      </c>
    </row>
    <row r="22644" spans="18:19" x14ac:dyDescent="0.2">
      <c r="R22644" s="334">
        <v>54173</v>
      </c>
      <c r="S22644" s="319" t="s">
        <v>375</v>
      </c>
    </row>
    <row r="22645" spans="18:19" x14ac:dyDescent="0.2">
      <c r="R22645" s="334">
        <v>54174</v>
      </c>
      <c r="S22645" s="319" t="s">
        <v>375</v>
      </c>
    </row>
    <row r="22646" spans="18:19" x14ac:dyDescent="0.2">
      <c r="R22646" s="334">
        <v>54175</v>
      </c>
      <c r="S22646" s="319" t="s">
        <v>375</v>
      </c>
    </row>
    <row r="22647" spans="18:19" x14ac:dyDescent="0.2">
      <c r="R22647" s="334">
        <v>54177</v>
      </c>
      <c r="S22647" s="319" t="s">
        <v>375</v>
      </c>
    </row>
    <row r="22648" spans="18:19" x14ac:dyDescent="0.2">
      <c r="R22648" s="334">
        <v>54180</v>
      </c>
      <c r="S22648" s="319" t="s">
        <v>375</v>
      </c>
    </row>
    <row r="22649" spans="18:19" x14ac:dyDescent="0.2">
      <c r="R22649" s="334">
        <v>54182</v>
      </c>
      <c r="S22649" s="319" t="s">
        <v>351</v>
      </c>
    </row>
    <row r="22650" spans="18:19" x14ac:dyDescent="0.2">
      <c r="R22650" s="334">
        <v>54201</v>
      </c>
      <c r="S22650" s="319" t="s">
        <v>375</v>
      </c>
    </row>
    <row r="22651" spans="18:19" x14ac:dyDescent="0.2">
      <c r="R22651" s="334">
        <v>54202</v>
      </c>
      <c r="S22651" s="319" t="s">
        <v>375</v>
      </c>
    </row>
    <row r="22652" spans="18:19" x14ac:dyDescent="0.2">
      <c r="R22652" s="334">
        <v>54204</v>
      </c>
      <c r="S22652" s="319" t="s">
        <v>375</v>
      </c>
    </row>
    <row r="22653" spans="18:19" x14ac:dyDescent="0.2">
      <c r="R22653" s="334">
        <v>54205</v>
      </c>
      <c r="S22653" s="319" t="s">
        <v>375</v>
      </c>
    </row>
    <row r="22654" spans="18:19" x14ac:dyDescent="0.2">
      <c r="R22654" s="334">
        <v>54207</v>
      </c>
      <c r="S22654" s="319" t="s">
        <v>375</v>
      </c>
    </row>
    <row r="22655" spans="18:19" x14ac:dyDescent="0.2">
      <c r="R22655" s="334">
        <v>54208</v>
      </c>
      <c r="S22655" s="319" t="s">
        <v>375</v>
      </c>
    </row>
    <row r="22656" spans="18:19" x14ac:dyDescent="0.2">
      <c r="R22656" s="334">
        <v>54209</v>
      </c>
      <c r="S22656" s="319" t="s">
        <v>375</v>
      </c>
    </row>
    <row r="22657" spans="18:19" x14ac:dyDescent="0.2">
      <c r="R22657" s="334">
        <v>54210</v>
      </c>
      <c r="S22657" s="319" t="s">
        <v>375</v>
      </c>
    </row>
    <row r="22658" spans="18:19" x14ac:dyDescent="0.2">
      <c r="R22658" s="334">
        <v>54211</v>
      </c>
      <c r="S22658" s="319" t="s">
        <v>375</v>
      </c>
    </row>
    <row r="22659" spans="18:19" x14ac:dyDescent="0.2">
      <c r="R22659" s="334">
        <v>54212</v>
      </c>
      <c r="S22659" s="319" t="s">
        <v>375</v>
      </c>
    </row>
    <row r="22660" spans="18:19" x14ac:dyDescent="0.2">
      <c r="R22660" s="334">
        <v>54213</v>
      </c>
      <c r="S22660" s="319" t="s">
        <v>375</v>
      </c>
    </row>
    <row r="22661" spans="18:19" x14ac:dyDescent="0.2">
      <c r="R22661" s="334">
        <v>54214</v>
      </c>
      <c r="S22661" s="319" t="s">
        <v>375</v>
      </c>
    </row>
    <row r="22662" spans="18:19" x14ac:dyDescent="0.2">
      <c r="R22662" s="334">
        <v>54216</v>
      </c>
      <c r="S22662" s="319" t="s">
        <v>375</v>
      </c>
    </row>
    <row r="22663" spans="18:19" x14ac:dyDescent="0.2">
      <c r="R22663" s="334">
        <v>54217</v>
      </c>
      <c r="S22663" s="319" t="s">
        <v>375</v>
      </c>
    </row>
    <row r="22664" spans="18:19" x14ac:dyDescent="0.2">
      <c r="R22664" s="334">
        <v>54220</v>
      </c>
      <c r="S22664" s="319" t="s">
        <v>375</v>
      </c>
    </row>
    <row r="22665" spans="18:19" x14ac:dyDescent="0.2">
      <c r="R22665" s="334">
        <v>54221</v>
      </c>
      <c r="S22665" s="319" t="s">
        <v>375</v>
      </c>
    </row>
    <row r="22666" spans="18:19" x14ac:dyDescent="0.2">
      <c r="R22666" s="334">
        <v>54226</v>
      </c>
      <c r="S22666" s="319" t="s">
        <v>375</v>
      </c>
    </row>
    <row r="22667" spans="18:19" x14ac:dyDescent="0.2">
      <c r="R22667" s="334">
        <v>54227</v>
      </c>
      <c r="S22667" s="319" t="s">
        <v>375</v>
      </c>
    </row>
    <row r="22668" spans="18:19" x14ac:dyDescent="0.2">
      <c r="R22668" s="334">
        <v>54228</v>
      </c>
      <c r="S22668" s="319" t="s">
        <v>375</v>
      </c>
    </row>
    <row r="22669" spans="18:19" x14ac:dyDescent="0.2">
      <c r="R22669" s="334">
        <v>54229</v>
      </c>
      <c r="S22669" s="319" t="s">
        <v>375</v>
      </c>
    </row>
    <row r="22670" spans="18:19" x14ac:dyDescent="0.2">
      <c r="R22670" s="334">
        <v>54230</v>
      </c>
      <c r="S22670" s="319" t="s">
        <v>375</v>
      </c>
    </row>
    <row r="22671" spans="18:19" x14ac:dyDescent="0.2">
      <c r="R22671" s="334">
        <v>54232</v>
      </c>
      <c r="S22671" s="319" t="s">
        <v>375</v>
      </c>
    </row>
    <row r="22672" spans="18:19" x14ac:dyDescent="0.2">
      <c r="R22672" s="334">
        <v>54234</v>
      </c>
      <c r="S22672" s="319" t="s">
        <v>375</v>
      </c>
    </row>
    <row r="22673" spans="18:19" x14ac:dyDescent="0.2">
      <c r="R22673" s="334">
        <v>54235</v>
      </c>
      <c r="S22673" s="319" t="s">
        <v>375</v>
      </c>
    </row>
    <row r="22674" spans="18:19" x14ac:dyDescent="0.2">
      <c r="R22674" s="334">
        <v>54240</v>
      </c>
      <c r="S22674" s="319" t="s">
        <v>375</v>
      </c>
    </row>
    <row r="22675" spans="18:19" x14ac:dyDescent="0.2">
      <c r="R22675" s="334">
        <v>54241</v>
      </c>
      <c r="S22675" s="319" t="s">
        <v>375</v>
      </c>
    </row>
    <row r="22676" spans="18:19" x14ac:dyDescent="0.2">
      <c r="R22676" s="334">
        <v>54245</v>
      </c>
      <c r="S22676" s="319" t="s">
        <v>375</v>
      </c>
    </row>
    <row r="22677" spans="18:19" x14ac:dyDescent="0.2">
      <c r="R22677" s="334">
        <v>54246</v>
      </c>
      <c r="S22677" s="319" t="s">
        <v>375</v>
      </c>
    </row>
    <row r="22678" spans="18:19" x14ac:dyDescent="0.2">
      <c r="R22678" s="334">
        <v>54247</v>
      </c>
      <c r="S22678" s="319" t="s">
        <v>375</v>
      </c>
    </row>
    <row r="22679" spans="18:19" x14ac:dyDescent="0.2">
      <c r="R22679" s="334">
        <v>54301</v>
      </c>
      <c r="S22679" s="319" t="s">
        <v>375</v>
      </c>
    </row>
    <row r="22680" spans="18:19" x14ac:dyDescent="0.2">
      <c r="R22680" s="334">
        <v>54302</v>
      </c>
      <c r="S22680" s="319" t="s">
        <v>375</v>
      </c>
    </row>
    <row r="22681" spans="18:19" x14ac:dyDescent="0.2">
      <c r="R22681" s="334">
        <v>54303</v>
      </c>
      <c r="S22681" s="319" t="s">
        <v>375</v>
      </c>
    </row>
    <row r="22682" spans="18:19" x14ac:dyDescent="0.2">
      <c r="R22682" s="334">
        <v>54304</v>
      </c>
      <c r="S22682" s="319" t="s">
        <v>375</v>
      </c>
    </row>
    <row r="22683" spans="18:19" x14ac:dyDescent="0.2">
      <c r="R22683" s="334">
        <v>54305</v>
      </c>
      <c r="S22683" s="319" t="s">
        <v>375</v>
      </c>
    </row>
    <row r="22684" spans="18:19" x14ac:dyDescent="0.2">
      <c r="R22684" s="334">
        <v>54306</v>
      </c>
      <c r="S22684" s="319" t="s">
        <v>375</v>
      </c>
    </row>
    <row r="22685" spans="18:19" x14ac:dyDescent="0.2">
      <c r="R22685" s="334">
        <v>54307</v>
      </c>
      <c r="S22685" s="319" t="s">
        <v>375</v>
      </c>
    </row>
    <row r="22686" spans="18:19" x14ac:dyDescent="0.2">
      <c r="R22686" s="334">
        <v>54308</v>
      </c>
      <c r="S22686" s="319" t="s">
        <v>375</v>
      </c>
    </row>
    <row r="22687" spans="18:19" x14ac:dyDescent="0.2">
      <c r="R22687" s="334">
        <v>54311</v>
      </c>
      <c r="S22687" s="319" t="s">
        <v>375</v>
      </c>
    </row>
    <row r="22688" spans="18:19" x14ac:dyDescent="0.2">
      <c r="R22688" s="334">
        <v>54313</v>
      </c>
      <c r="S22688" s="319" t="s">
        <v>375</v>
      </c>
    </row>
    <row r="22689" spans="18:19" x14ac:dyDescent="0.2">
      <c r="R22689" s="334">
        <v>54324</v>
      </c>
      <c r="S22689" s="319" t="s">
        <v>375</v>
      </c>
    </row>
    <row r="22690" spans="18:19" x14ac:dyDescent="0.2">
      <c r="R22690" s="334">
        <v>54344</v>
      </c>
      <c r="S22690" s="319" t="s">
        <v>375</v>
      </c>
    </row>
    <row r="22691" spans="18:19" x14ac:dyDescent="0.2">
      <c r="R22691" s="334">
        <v>54401</v>
      </c>
      <c r="S22691" s="319" t="s">
        <v>375</v>
      </c>
    </row>
    <row r="22692" spans="18:19" x14ac:dyDescent="0.2">
      <c r="R22692" s="334">
        <v>54402</v>
      </c>
      <c r="S22692" s="319" t="s">
        <v>375</v>
      </c>
    </row>
    <row r="22693" spans="18:19" x14ac:dyDescent="0.2">
      <c r="R22693" s="334">
        <v>54403</v>
      </c>
      <c r="S22693" s="319" t="s">
        <v>375</v>
      </c>
    </row>
    <row r="22694" spans="18:19" x14ac:dyDescent="0.2">
      <c r="R22694" s="334">
        <v>54404</v>
      </c>
      <c r="S22694" s="319" t="s">
        <v>375</v>
      </c>
    </row>
    <row r="22695" spans="18:19" x14ac:dyDescent="0.2">
      <c r="R22695" s="334">
        <v>54405</v>
      </c>
      <c r="S22695" s="319" t="s">
        <v>353</v>
      </c>
    </row>
    <row r="22696" spans="18:19" x14ac:dyDescent="0.2">
      <c r="R22696" s="334">
        <v>54406</v>
      </c>
      <c r="S22696" s="319" t="s">
        <v>375</v>
      </c>
    </row>
    <row r="22697" spans="18:19" x14ac:dyDescent="0.2">
      <c r="R22697" s="334">
        <v>54407</v>
      </c>
      <c r="S22697" s="319" t="s">
        <v>375</v>
      </c>
    </row>
    <row r="22698" spans="18:19" x14ac:dyDescent="0.2">
      <c r="R22698" s="334">
        <v>54408</v>
      </c>
      <c r="S22698" s="319" t="s">
        <v>375</v>
      </c>
    </row>
    <row r="22699" spans="18:19" x14ac:dyDescent="0.2">
      <c r="R22699" s="334">
        <v>54409</v>
      </c>
      <c r="S22699" s="319" t="s">
        <v>375</v>
      </c>
    </row>
    <row r="22700" spans="18:19" x14ac:dyDescent="0.2">
      <c r="R22700" s="334">
        <v>54410</v>
      </c>
      <c r="S22700" s="319" t="s">
        <v>375</v>
      </c>
    </row>
    <row r="22701" spans="18:19" x14ac:dyDescent="0.2">
      <c r="R22701" s="334">
        <v>54411</v>
      </c>
      <c r="S22701" s="319" t="s">
        <v>375</v>
      </c>
    </row>
    <row r="22702" spans="18:19" x14ac:dyDescent="0.2">
      <c r="R22702" s="334">
        <v>54412</v>
      </c>
      <c r="S22702" s="319" t="s">
        <v>375</v>
      </c>
    </row>
    <row r="22703" spans="18:19" x14ac:dyDescent="0.2">
      <c r="R22703" s="334">
        <v>54413</v>
      </c>
      <c r="S22703" s="319" t="s">
        <v>353</v>
      </c>
    </row>
    <row r="22704" spans="18:19" x14ac:dyDescent="0.2">
      <c r="R22704" s="334">
        <v>54414</v>
      </c>
      <c r="S22704" s="319" t="s">
        <v>375</v>
      </c>
    </row>
    <row r="22705" spans="18:19" x14ac:dyDescent="0.2">
      <c r="R22705" s="334">
        <v>54415</v>
      </c>
      <c r="S22705" s="319" t="s">
        <v>375</v>
      </c>
    </row>
    <row r="22706" spans="18:19" x14ac:dyDescent="0.2">
      <c r="R22706" s="334">
        <v>54416</v>
      </c>
      <c r="S22706" s="319" t="s">
        <v>375</v>
      </c>
    </row>
    <row r="22707" spans="18:19" x14ac:dyDescent="0.2">
      <c r="R22707" s="334">
        <v>54417</v>
      </c>
      <c r="S22707" s="319" t="s">
        <v>375</v>
      </c>
    </row>
    <row r="22708" spans="18:19" x14ac:dyDescent="0.2">
      <c r="R22708" s="334">
        <v>54418</v>
      </c>
      <c r="S22708" s="319" t="s">
        <v>375</v>
      </c>
    </row>
    <row r="22709" spans="18:19" x14ac:dyDescent="0.2">
      <c r="R22709" s="334">
        <v>54420</v>
      </c>
      <c r="S22709" s="319" t="s">
        <v>353</v>
      </c>
    </row>
    <row r="22710" spans="18:19" x14ac:dyDescent="0.2">
      <c r="R22710" s="334">
        <v>54421</v>
      </c>
      <c r="S22710" s="319" t="s">
        <v>353</v>
      </c>
    </row>
    <row r="22711" spans="18:19" x14ac:dyDescent="0.2">
      <c r="R22711" s="334">
        <v>54422</v>
      </c>
      <c r="S22711" s="319" t="s">
        <v>353</v>
      </c>
    </row>
    <row r="22712" spans="18:19" x14ac:dyDescent="0.2">
      <c r="R22712" s="334">
        <v>54423</v>
      </c>
      <c r="S22712" s="319" t="s">
        <v>375</v>
      </c>
    </row>
    <row r="22713" spans="18:19" x14ac:dyDescent="0.2">
      <c r="R22713" s="334">
        <v>54424</v>
      </c>
      <c r="S22713" s="319" t="s">
        <v>375</v>
      </c>
    </row>
    <row r="22714" spans="18:19" x14ac:dyDescent="0.2">
      <c r="R22714" s="334">
        <v>54425</v>
      </c>
      <c r="S22714" s="319" t="s">
        <v>353</v>
      </c>
    </row>
    <row r="22715" spans="18:19" x14ac:dyDescent="0.2">
      <c r="R22715" s="334">
        <v>54426</v>
      </c>
      <c r="S22715" s="319" t="s">
        <v>375</v>
      </c>
    </row>
    <row r="22716" spans="18:19" x14ac:dyDescent="0.2">
      <c r="R22716" s="334">
        <v>54427</v>
      </c>
      <c r="S22716" s="319" t="s">
        <v>375</v>
      </c>
    </row>
    <row r="22717" spans="18:19" x14ac:dyDescent="0.2">
      <c r="R22717" s="334">
        <v>54428</v>
      </c>
      <c r="S22717" s="319" t="s">
        <v>375</v>
      </c>
    </row>
    <row r="22718" spans="18:19" x14ac:dyDescent="0.2">
      <c r="R22718" s="334">
        <v>54429</v>
      </c>
      <c r="S22718" s="319" t="s">
        <v>375</v>
      </c>
    </row>
    <row r="22719" spans="18:19" x14ac:dyDescent="0.2">
      <c r="R22719" s="334">
        <v>54430</v>
      </c>
      <c r="S22719" s="319" t="s">
        <v>375</v>
      </c>
    </row>
    <row r="22720" spans="18:19" x14ac:dyDescent="0.2">
      <c r="R22720" s="334">
        <v>54432</v>
      </c>
      <c r="S22720" s="319" t="s">
        <v>375</v>
      </c>
    </row>
    <row r="22721" spans="18:19" x14ac:dyDescent="0.2">
      <c r="R22721" s="334">
        <v>54433</v>
      </c>
      <c r="S22721" s="319" t="s">
        <v>353</v>
      </c>
    </row>
    <row r="22722" spans="18:19" x14ac:dyDescent="0.2">
      <c r="R22722" s="334">
        <v>54434</v>
      </c>
      <c r="S22722" s="319" t="s">
        <v>353</v>
      </c>
    </row>
    <row r="22723" spans="18:19" x14ac:dyDescent="0.2">
      <c r="R22723" s="334">
        <v>54435</v>
      </c>
      <c r="S22723" s="319" t="s">
        <v>375</v>
      </c>
    </row>
    <row r="22724" spans="18:19" x14ac:dyDescent="0.2">
      <c r="R22724" s="334">
        <v>54436</v>
      </c>
      <c r="S22724" s="319" t="s">
        <v>353</v>
      </c>
    </row>
    <row r="22725" spans="18:19" x14ac:dyDescent="0.2">
      <c r="R22725" s="334">
        <v>54437</v>
      </c>
      <c r="S22725" s="319" t="s">
        <v>353</v>
      </c>
    </row>
    <row r="22726" spans="18:19" x14ac:dyDescent="0.2">
      <c r="R22726" s="334">
        <v>54439</v>
      </c>
      <c r="S22726" s="319" t="s">
        <v>353</v>
      </c>
    </row>
    <row r="22727" spans="18:19" x14ac:dyDescent="0.2">
      <c r="R22727" s="334">
        <v>54440</v>
      </c>
      <c r="S22727" s="319" t="s">
        <v>375</v>
      </c>
    </row>
    <row r="22728" spans="18:19" x14ac:dyDescent="0.2">
      <c r="R22728" s="334">
        <v>54441</v>
      </c>
      <c r="S22728" s="319" t="s">
        <v>375</v>
      </c>
    </row>
    <row r="22729" spans="18:19" x14ac:dyDescent="0.2">
      <c r="R22729" s="334">
        <v>54442</v>
      </c>
      <c r="S22729" s="319" t="s">
        <v>375</v>
      </c>
    </row>
    <row r="22730" spans="18:19" x14ac:dyDescent="0.2">
      <c r="R22730" s="334">
        <v>54443</v>
      </c>
      <c r="S22730" s="319" t="s">
        <v>375</v>
      </c>
    </row>
    <row r="22731" spans="18:19" x14ac:dyDescent="0.2">
      <c r="R22731" s="334">
        <v>54446</v>
      </c>
      <c r="S22731" s="319" t="s">
        <v>353</v>
      </c>
    </row>
    <row r="22732" spans="18:19" x14ac:dyDescent="0.2">
      <c r="R22732" s="334">
        <v>54447</v>
      </c>
      <c r="S22732" s="319" t="s">
        <v>353</v>
      </c>
    </row>
    <row r="22733" spans="18:19" x14ac:dyDescent="0.2">
      <c r="R22733" s="334">
        <v>54448</v>
      </c>
      <c r="S22733" s="319" t="s">
        <v>375</v>
      </c>
    </row>
    <row r="22734" spans="18:19" x14ac:dyDescent="0.2">
      <c r="R22734" s="334">
        <v>54449</v>
      </c>
      <c r="S22734" s="319" t="s">
        <v>375</v>
      </c>
    </row>
    <row r="22735" spans="18:19" x14ac:dyDescent="0.2">
      <c r="R22735" s="334">
        <v>54450</v>
      </c>
      <c r="S22735" s="319" t="s">
        <v>375</v>
      </c>
    </row>
    <row r="22736" spans="18:19" x14ac:dyDescent="0.2">
      <c r="R22736" s="334">
        <v>54451</v>
      </c>
      <c r="S22736" s="319" t="s">
        <v>353</v>
      </c>
    </row>
    <row r="22737" spans="18:19" x14ac:dyDescent="0.2">
      <c r="R22737" s="334">
        <v>54452</v>
      </c>
      <c r="S22737" s="319" t="s">
        <v>375</v>
      </c>
    </row>
    <row r="22738" spans="18:19" x14ac:dyDescent="0.2">
      <c r="R22738" s="334">
        <v>54454</v>
      </c>
      <c r="S22738" s="319" t="s">
        <v>375</v>
      </c>
    </row>
    <row r="22739" spans="18:19" x14ac:dyDescent="0.2">
      <c r="R22739" s="334">
        <v>54455</v>
      </c>
      <c r="S22739" s="319" t="s">
        <v>375</v>
      </c>
    </row>
    <row r="22740" spans="18:19" x14ac:dyDescent="0.2">
      <c r="R22740" s="334">
        <v>54456</v>
      </c>
      <c r="S22740" s="319" t="s">
        <v>353</v>
      </c>
    </row>
    <row r="22741" spans="18:19" x14ac:dyDescent="0.2">
      <c r="R22741" s="334">
        <v>54457</v>
      </c>
      <c r="S22741" s="319" t="s">
        <v>353</v>
      </c>
    </row>
    <row r="22742" spans="18:19" x14ac:dyDescent="0.2">
      <c r="R22742" s="334">
        <v>54458</v>
      </c>
      <c r="S22742" s="319" t="s">
        <v>375</v>
      </c>
    </row>
    <row r="22743" spans="18:19" x14ac:dyDescent="0.2">
      <c r="R22743" s="334">
        <v>54459</v>
      </c>
      <c r="S22743" s="319" t="s">
        <v>353</v>
      </c>
    </row>
    <row r="22744" spans="18:19" x14ac:dyDescent="0.2">
      <c r="R22744" s="334">
        <v>54460</v>
      </c>
      <c r="S22744" s="319" t="s">
        <v>353</v>
      </c>
    </row>
    <row r="22745" spans="18:19" x14ac:dyDescent="0.2">
      <c r="R22745" s="334">
        <v>54462</v>
      </c>
      <c r="S22745" s="319" t="s">
        <v>375</v>
      </c>
    </row>
    <row r="22746" spans="18:19" x14ac:dyDescent="0.2">
      <c r="R22746" s="334">
        <v>54463</v>
      </c>
      <c r="S22746" s="319" t="s">
        <v>375</v>
      </c>
    </row>
    <row r="22747" spans="18:19" x14ac:dyDescent="0.2">
      <c r="R22747" s="334">
        <v>54464</v>
      </c>
      <c r="S22747" s="319" t="s">
        <v>375</v>
      </c>
    </row>
    <row r="22748" spans="18:19" x14ac:dyDescent="0.2">
      <c r="R22748" s="334">
        <v>54465</v>
      </c>
      <c r="S22748" s="319" t="s">
        <v>375</v>
      </c>
    </row>
    <row r="22749" spans="18:19" x14ac:dyDescent="0.2">
      <c r="R22749" s="334">
        <v>54466</v>
      </c>
      <c r="S22749" s="319" t="s">
        <v>353</v>
      </c>
    </row>
    <row r="22750" spans="18:19" x14ac:dyDescent="0.2">
      <c r="R22750" s="334">
        <v>54467</v>
      </c>
      <c r="S22750" s="319" t="s">
        <v>375</v>
      </c>
    </row>
    <row r="22751" spans="18:19" x14ac:dyDescent="0.2">
      <c r="R22751" s="334">
        <v>54469</v>
      </c>
      <c r="S22751" s="319" t="s">
        <v>375</v>
      </c>
    </row>
    <row r="22752" spans="18:19" x14ac:dyDescent="0.2">
      <c r="R22752" s="334">
        <v>54470</v>
      </c>
      <c r="S22752" s="319" t="s">
        <v>353</v>
      </c>
    </row>
    <row r="22753" spans="18:19" x14ac:dyDescent="0.2">
      <c r="R22753" s="334">
        <v>54471</v>
      </c>
      <c r="S22753" s="319" t="s">
        <v>375</v>
      </c>
    </row>
    <row r="22754" spans="18:19" x14ac:dyDescent="0.2">
      <c r="R22754" s="334">
        <v>54472</v>
      </c>
      <c r="S22754" s="319" t="s">
        <v>375</v>
      </c>
    </row>
    <row r="22755" spans="18:19" x14ac:dyDescent="0.2">
      <c r="R22755" s="334">
        <v>54473</v>
      </c>
      <c r="S22755" s="319" t="s">
        <v>375</v>
      </c>
    </row>
    <row r="22756" spans="18:19" x14ac:dyDescent="0.2">
      <c r="R22756" s="334">
        <v>54474</v>
      </c>
      <c r="S22756" s="319" t="s">
        <v>375</v>
      </c>
    </row>
    <row r="22757" spans="18:19" x14ac:dyDescent="0.2">
      <c r="R22757" s="334">
        <v>54475</v>
      </c>
      <c r="S22757" s="319" t="s">
        <v>375</v>
      </c>
    </row>
    <row r="22758" spans="18:19" x14ac:dyDescent="0.2">
      <c r="R22758" s="334">
        <v>54476</v>
      </c>
      <c r="S22758" s="319" t="s">
        <v>375</v>
      </c>
    </row>
    <row r="22759" spans="18:19" x14ac:dyDescent="0.2">
      <c r="R22759" s="334">
        <v>54479</v>
      </c>
      <c r="S22759" s="319" t="s">
        <v>353</v>
      </c>
    </row>
    <row r="22760" spans="18:19" x14ac:dyDescent="0.2">
      <c r="R22760" s="334">
        <v>54480</v>
      </c>
      <c r="S22760" s="319" t="s">
        <v>353</v>
      </c>
    </row>
    <row r="22761" spans="18:19" x14ac:dyDescent="0.2">
      <c r="R22761" s="334">
        <v>54481</v>
      </c>
      <c r="S22761" s="319" t="s">
        <v>375</v>
      </c>
    </row>
    <row r="22762" spans="18:19" x14ac:dyDescent="0.2">
      <c r="R22762" s="334">
        <v>54482</v>
      </c>
      <c r="S22762" s="319" t="s">
        <v>375</v>
      </c>
    </row>
    <row r="22763" spans="18:19" x14ac:dyDescent="0.2">
      <c r="R22763" s="334">
        <v>54484</v>
      </c>
      <c r="S22763" s="319" t="s">
        <v>375</v>
      </c>
    </row>
    <row r="22764" spans="18:19" x14ac:dyDescent="0.2">
      <c r="R22764" s="334">
        <v>54485</v>
      </c>
      <c r="S22764" s="319" t="s">
        <v>375</v>
      </c>
    </row>
    <row r="22765" spans="18:19" x14ac:dyDescent="0.2">
      <c r="R22765" s="334">
        <v>54486</v>
      </c>
      <c r="S22765" s="319" t="s">
        <v>375</v>
      </c>
    </row>
    <row r="22766" spans="18:19" x14ac:dyDescent="0.2">
      <c r="R22766" s="334">
        <v>54487</v>
      </c>
      <c r="S22766" s="319" t="s">
        <v>375</v>
      </c>
    </row>
    <row r="22767" spans="18:19" x14ac:dyDescent="0.2">
      <c r="R22767" s="334">
        <v>54488</v>
      </c>
      <c r="S22767" s="319" t="s">
        <v>353</v>
      </c>
    </row>
    <row r="22768" spans="18:19" x14ac:dyDescent="0.2">
      <c r="R22768" s="334">
        <v>54489</v>
      </c>
      <c r="S22768" s="319" t="s">
        <v>375</v>
      </c>
    </row>
    <row r="22769" spans="18:19" x14ac:dyDescent="0.2">
      <c r="R22769" s="334">
        <v>54490</v>
      </c>
      <c r="S22769" s="319" t="s">
        <v>353</v>
      </c>
    </row>
    <row r="22770" spans="18:19" x14ac:dyDescent="0.2">
      <c r="R22770" s="334">
        <v>54491</v>
      </c>
      <c r="S22770" s="319" t="s">
        <v>375</v>
      </c>
    </row>
    <row r="22771" spans="18:19" x14ac:dyDescent="0.2">
      <c r="R22771" s="334">
        <v>54492</v>
      </c>
      <c r="S22771" s="319" t="s">
        <v>375</v>
      </c>
    </row>
    <row r="22772" spans="18:19" x14ac:dyDescent="0.2">
      <c r="R22772" s="334">
        <v>54493</v>
      </c>
      <c r="S22772" s="319" t="s">
        <v>353</v>
      </c>
    </row>
    <row r="22773" spans="18:19" x14ac:dyDescent="0.2">
      <c r="R22773" s="334">
        <v>54494</v>
      </c>
      <c r="S22773" s="319" t="s">
        <v>375</v>
      </c>
    </row>
    <row r="22774" spans="18:19" x14ac:dyDescent="0.2">
      <c r="R22774" s="334">
        <v>54495</v>
      </c>
      <c r="S22774" s="319" t="s">
        <v>375</v>
      </c>
    </row>
    <row r="22775" spans="18:19" x14ac:dyDescent="0.2">
      <c r="R22775" s="334">
        <v>54498</v>
      </c>
      <c r="S22775" s="319" t="s">
        <v>353</v>
      </c>
    </row>
    <row r="22776" spans="18:19" x14ac:dyDescent="0.2">
      <c r="R22776" s="334">
        <v>54499</v>
      </c>
      <c r="S22776" s="319" t="s">
        <v>375</v>
      </c>
    </row>
    <row r="22777" spans="18:19" x14ac:dyDescent="0.2">
      <c r="R22777" s="334">
        <v>54501</v>
      </c>
      <c r="S22777" s="319" t="s">
        <v>375</v>
      </c>
    </row>
    <row r="22778" spans="18:19" x14ac:dyDescent="0.2">
      <c r="R22778" s="334">
        <v>54511</v>
      </c>
      <c r="S22778" s="319" t="s">
        <v>375</v>
      </c>
    </row>
    <row r="22779" spans="18:19" x14ac:dyDescent="0.2">
      <c r="R22779" s="334">
        <v>54512</v>
      </c>
      <c r="S22779" s="319" t="s">
        <v>375</v>
      </c>
    </row>
    <row r="22780" spans="18:19" x14ac:dyDescent="0.2">
      <c r="R22780" s="334">
        <v>54513</v>
      </c>
      <c r="S22780" s="319" t="s">
        <v>353</v>
      </c>
    </row>
    <row r="22781" spans="18:19" x14ac:dyDescent="0.2">
      <c r="R22781" s="334">
        <v>54514</v>
      </c>
      <c r="S22781" s="319" t="s">
        <v>353</v>
      </c>
    </row>
    <row r="22782" spans="18:19" x14ac:dyDescent="0.2">
      <c r="R22782" s="334">
        <v>54515</v>
      </c>
      <c r="S22782" s="319" t="s">
        <v>353</v>
      </c>
    </row>
    <row r="22783" spans="18:19" x14ac:dyDescent="0.2">
      <c r="R22783" s="334">
        <v>54517</v>
      </c>
      <c r="S22783" s="319" t="s">
        <v>353</v>
      </c>
    </row>
    <row r="22784" spans="18:19" x14ac:dyDescent="0.2">
      <c r="R22784" s="334">
        <v>54519</v>
      </c>
      <c r="S22784" s="319" t="s">
        <v>351</v>
      </c>
    </row>
    <row r="22785" spans="18:19" x14ac:dyDescent="0.2">
      <c r="R22785" s="334">
        <v>54520</v>
      </c>
      <c r="S22785" s="319" t="s">
        <v>375</v>
      </c>
    </row>
    <row r="22786" spans="18:19" x14ac:dyDescent="0.2">
      <c r="R22786" s="334">
        <v>54521</v>
      </c>
      <c r="S22786" s="319" t="s">
        <v>375</v>
      </c>
    </row>
    <row r="22787" spans="18:19" x14ac:dyDescent="0.2">
      <c r="R22787" s="334">
        <v>54524</v>
      </c>
      <c r="S22787" s="319" t="s">
        <v>353</v>
      </c>
    </row>
    <row r="22788" spans="18:19" x14ac:dyDescent="0.2">
      <c r="R22788" s="334">
        <v>54525</v>
      </c>
      <c r="S22788" s="319" t="s">
        <v>353</v>
      </c>
    </row>
    <row r="22789" spans="18:19" x14ac:dyDescent="0.2">
      <c r="R22789" s="334">
        <v>54526</v>
      </c>
      <c r="S22789" s="319" t="s">
        <v>353</v>
      </c>
    </row>
    <row r="22790" spans="18:19" x14ac:dyDescent="0.2">
      <c r="R22790" s="334">
        <v>54527</v>
      </c>
      <c r="S22790" s="319" t="s">
        <v>353</v>
      </c>
    </row>
    <row r="22791" spans="18:19" x14ac:dyDescent="0.2">
      <c r="R22791" s="334">
        <v>54529</v>
      </c>
      <c r="S22791" s="319" t="s">
        <v>375</v>
      </c>
    </row>
    <row r="22792" spans="18:19" x14ac:dyDescent="0.2">
      <c r="R22792" s="334">
        <v>54530</v>
      </c>
      <c r="S22792" s="319" t="s">
        <v>353</v>
      </c>
    </row>
    <row r="22793" spans="18:19" x14ac:dyDescent="0.2">
      <c r="R22793" s="334">
        <v>54531</v>
      </c>
      <c r="S22793" s="319" t="s">
        <v>375</v>
      </c>
    </row>
    <row r="22794" spans="18:19" x14ac:dyDescent="0.2">
      <c r="R22794" s="334">
        <v>54532</v>
      </c>
      <c r="S22794" s="319" t="s">
        <v>375</v>
      </c>
    </row>
    <row r="22795" spans="18:19" x14ac:dyDescent="0.2">
      <c r="R22795" s="334">
        <v>54534</v>
      </c>
      <c r="S22795" s="319" t="s">
        <v>353</v>
      </c>
    </row>
    <row r="22796" spans="18:19" x14ac:dyDescent="0.2">
      <c r="R22796" s="334">
        <v>54536</v>
      </c>
      <c r="S22796" s="319" t="s">
        <v>353</v>
      </c>
    </row>
    <row r="22797" spans="18:19" x14ac:dyDescent="0.2">
      <c r="R22797" s="334">
        <v>54537</v>
      </c>
      <c r="S22797" s="319" t="s">
        <v>353</v>
      </c>
    </row>
    <row r="22798" spans="18:19" x14ac:dyDescent="0.2">
      <c r="R22798" s="334">
        <v>54538</v>
      </c>
      <c r="S22798" s="319" t="s">
        <v>375</v>
      </c>
    </row>
    <row r="22799" spans="18:19" x14ac:dyDescent="0.2">
      <c r="R22799" s="334">
        <v>54539</v>
      </c>
      <c r="S22799" s="319" t="s">
        <v>375</v>
      </c>
    </row>
    <row r="22800" spans="18:19" x14ac:dyDescent="0.2">
      <c r="R22800" s="334">
        <v>54540</v>
      </c>
      <c r="S22800" s="319" t="s">
        <v>351</v>
      </c>
    </row>
    <row r="22801" spans="18:19" x14ac:dyDescent="0.2">
      <c r="R22801" s="334">
        <v>54541</v>
      </c>
      <c r="S22801" s="319" t="s">
        <v>375</v>
      </c>
    </row>
    <row r="22802" spans="18:19" x14ac:dyDescent="0.2">
      <c r="R22802" s="334">
        <v>54542</v>
      </c>
      <c r="S22802" s="319" t="s">
        <v>351</v>
      </c>
    </row>
    <row r="22803" spans="18:19" x14ac:dyDescent="0.2">
      <c r="R22803" s="334">
        <v>54543</v>
      </c>
      <c r="S22803" s="319" t="s">
        <v>375</v>
      </c>
    </row>
    <row r="22804" spans="18:19" x14ac:dyDescent="0.2">
      <c r="R22804" s="334">
        <v>54545</v>
      </c>
      <c r="S22804" s="319" t="s">
        <v>353</v>
      </c>
    </row>
    <row r="22805" spans="18:19" x14ac:dyDescent="0.2">
      <c r="R22805" s="334">
        <v>54546</v>
      </c>
      <c r="S22805" s="319" t="s">
        <v>353</v>
      </c>
    </row>
    <row r="22806" spans="18:19" x14ac:dyDescent="0.2">
      <c r="R22806" s="334">
        <v>54547</v>
      </c>
      <c r="S22806" s="319" t="s">
        <v>353</v>
      </c>
    </row>
    <row r="22807" spans="18:19" x14ac:dyDescent="0.2">
      <c r="R22807" s="334">
        <v>54548</v>
      </c>
      <c r="S22807" s="319" t="s">
        <v>375</v>
      </c>
    </row>
    <row r="22808" spans="18:19" x14ac:dyDescent="0.2">
      <c r="R22808" s="334">
        <v>54550</v>
      </c>
      <c r="S22808" s="319" t="s">
        <v>353</v>
      </c>
    </row>
    <row r="22809" spans="18:19" x14ac:dyDescent="0.2">
      <c r="R22809" s="334">
        <v>54552</v>
      </c>
      <c r="S22809" s="319" t="s">
        <v>353</v>
      </c>
    </row>
    <row r="22810" spans="18:19" x14ac:dyDescent="0.2">
      <c r="R22810" s="334">
        <v>54554</v>
      </c>
      <c r="S22810" s="319" t="s">
        <v>351</v>
      </c>
    </row>
    <row r="22811" spans="18:19" x14ac:dyDescent="0.2">
      <c r="R22811" s="334">
        <v>54555</v>
      </c>
      <c r="S22811" s="319" t="s">
        <v>353</v>
      </c>
    </row>
    <row r="22812" spans="18:19" x14ac:dyDescent="0.2">
      <c r="R22812" s="334">
        <v>54556</v>
      </c>
      <c r="S22812" s="319" t="s">
        <v>353</v>
      </c>
    </row>
    <row r="22813" spans="18:19" x14ac:dyDescent="0.2">
      <c r="R22813" s="334">
        <v>54557</v>
      </c>
      <c r="S22813" s="319" t="s">
        <v>353</v>
      </c>
    </row>
    <row r="22814" spans="18:19" x14ac:dyDescent="0.2">
      <c r="R22814" s="334">
        <v>54558</v>
      </c>
      <c r="S22814" s="319" t="s">
        <v>375</v>
      </c>
    </row>
    <row r="22815" spans="18:19" x14ac:dyDescent="0.2">
      <c r="R22815" s="334">
        <v>54559</v>
      </c>
      <c r="S22815" s="319" t="s">
        <v>353</v>
      </c>
    </row>
    <row r="22816" spans="18:19" x14ac:dyDescent="0.2">
      <c r="R22816" s="334">
        <v>54560</v>
      </c>
      <c r="S22816" s="319" t="s">
        <v>375</v>
      </c>
    </row>
    <row r="22817" spans="18:19" x14ac:dyDescent="0.2">
      <c r="R22817" s="334">
        <v>54561</v>
      </c>
      <c r="S22817" s="319" t="s">
        <v>375</v>
      </c>
    </row>
    <row r="22818" spans="18:19" x14ac:dyDescent="0.2">
      <c r="R22818" s="334">
        <v>54562</v>
      </c>
      <c r="S22818" s="319" t="s">
        <v>375</v>
      </c>
    </row>
    <row r="22819" spans="18:19" x14ac:dyDescent="0.2">
      <c r="R22819" s="334">
        <v>54563</v>
      </c>
      <c r="S22819" s="319" t="s">
        <v>353</v>
      </c>
    </row>
    <row r="22820" spans="18:19" x14ac:dyDescent="0.2">
      <c r="R22820" s="334">
        <v>54564</v>
      </c>
      <c r="S22820" s="319" t="s">
        <v>353</v>
      </c>
    </row>
    <row r="22821" spans="18:19" x14ac:dyDescent="0.2">
      <c r="R22821" s="334">
        <v>54565</v>
      </c>
      <c r="S22821" s="319" t="s">
        <v>353</v>
      </c>
    </row>
    <row r="22822" spans="18:19" x14ac:dyDescent="0.2">
      <c r="R22822" s="334">
        <v>54566</v>
      </c>
      <c r="S22822" s="319" t="s">
        <v>375</v>
      </c>
    </row>
    <row r="22823" spans="18:19" x14ac:dyDescent="0.2">
      <c r="R22823" s="334">
        <v>54568</v>
      </c>
      <c r="S22823" s="319" t="s">
        <v>375</v>
      </c>
    </row>
    <row r="22824" spans="18:19" x14ac:dyDescent="0.2">
      <c r="R22824" s="334">
        <v>54601</v>
      </c>
      <c r="S22824" s="319" t="s">
        <v>353</v>
      </c>
    </row>
    <row r="22825" spans="18:19" x14ac:dyDescent="0.2">
      <c r="R22825" s="334">
        <v>54602</v>
      </c>
      <c r="S22825" s="319" t="s">
        <v>353</v>
      </c>
    </row>
    <row r="22826" spans="18:19" x14ac:dyDescent="0.2">
      <c r="R22826" s="334">
        <v>54603</v>
      </c>
      <c r="S22826" s="319" t="s">
        <v>353</v>
      </c>
    </row>
    <row r="22827" spans="18:19" x14ac:dyDescent="0.2">
      <c r="R22827" s="334">
        <v>54610</v>
      </c>
      <c r="S22827" s="319" t="s">
        <v>353</v>
      </c>
    </row>
    <row r="22828" spans="18:19" x14ac:dyDescent="0.2">
      <c r="R22828" s="334">
        <v>54611</v>
      </c>
      <c r="S22828" s="319" t="s">
        <v>353</v>
      </c>
    </row>
    <row r="22829" spans="18:19" x14ac:dyDescent="0.2">
      <c r="R22829" s="334">
        <v>54612</v>
      </c>
      <c r="S22829" s="319" t="s">
        <v>353</v>
      </c>
    </row>
    <row r="22830" spans="18:19" x14ac:dyDescent="0.2">
      <c r="R22830" s="334">
        <v>54613</v>
      </c>
      <c r="S22830" s="319" t="s">
        <v>375</v>
      </c>
    </row>
    <row r="22831" spans="18:19" x14ac:dyDescent="0.2">
      <c r="R22831" s="334">
        <v>54614</v>
      </c>
      <c r="S22831" s="319" t="s">
        <v>353</v>
      </c>
    </row>
    <row r="22832" spans="18:19" x14ac:dyDescent="0.2">
      <c r="R22832" s="334">
        <v>54615</v>
      </c>
      <c r="S22832" s="319" t="s">
        <v>353</v>
      </c>
    </row>
    <row r="22833" spans="18:19" x14ac:dyDescent="0.2">
      <c r="R22833" s="334">
        <v>54616</v>
      </c>
      <c r="S22833" s="319" t="s">
        <v>353</v>
      </c>
    </row>
    <row r="22834" spans="18:19" x14ac:dyDescent="0.2">
      <c r="R22834" s="334">
        <v>54618</v>
      </c>
      <c r="S22834" s="319" t="s">
        <v>353</v>
      </c>
    </row>
    <row r="22835" spans="18:19" x14ac:dyDescent="0.2">
      <c r="R22835" s="334">
        <v>54619</v>
      </c>
      <c r="S22835" s="319" t="s">
        <v>353</v>
      </c>
    </row>
    <row r="22836" spans="18:19" x14ac:dyDescent="0.2">
      <c r="R22836" s="334">
        <v>54620</v>
      </c>
      <c r="S22836" s="319" t="s">
        <v>353</v>
      </c>
    </row>
    <row r="22837" spans="18:19" x14ac:dyDescent="0.2">
      <c r="R22837" s="334">
        <v>54621</v>
      </c>
      <c r="S22837" s="319" t="s">
        <v>353</v>
      </c>
    </row>
    <row r="22838" spans="18:19" x14ac:dyDescent="0.2">
      <c r="R22838" s="334">
        <v>54622</v>
      </c>
      <c r="S22838" s="319" t="s">
        <v>353</v>
      </c>
    </row>
    <row r="22839" spans="18:19" x14ac:dyDescent="0.2">
      <c r="R22839" s="334">
        <v>54623</v>
      </c>
      <c r="S22839" s="319" t="s">
        <v>353</v>
      </c>
    </row>
    <row r="22840" spans="18:19" x14ac:dyDescent="0.2">
      <c r="R22840" s="334">
        <v>54624</v>
      </c>
      <c r="S22840" s="319" t="s">
        <v>353</v>
      </c>
    </row>
    <row r="22841" spans="18:19" x14ac:dyDescent="0.2">
      <c r="R22841" s="334">
        <v>54625</v>
      </c>
      <c r="S22841" s="319" t="s">
        <v>353</v>
      </c>
    </row>
    <row r="22842" spans="18:19" x14ac:dyDescent="0.2">
      <c r="R22842" s="334">
        <v>54626</v>
      </c>
      <c r="S22842" s="319" t="s">
        <v>375</v>
      </c>
    </row>
    <row r="22843" spans="18:19" x14ac:dyDescent="0.2">
      <c r="R22843" s="334">
        <v>54627</v>
      </c>
      <c r="S22843" s="319" t="s">
        <v>353</v>
      </c>
    </row>
    <row r="22844" spans="18:19" x14ac:dyDescent="0.2">
      <c r="R22844" s="334">
        <v>54628</v>
      </c>
      <c r="S22844" s="319" t="s">
        <v>353</v>
      </c>
    </row>
    <row r="22845" spans="18:19" x14ac:dyDescent="0.2">
      <c r="R22845" s="334">
        <v>54629</v>
      </c>
      <c r="S22845" s="319" t="s">
        <v>353</v>
      </c>
    </row>
    <row r="22846" spans="18:19" x14ac:dyDescent="0.2">
      <c r="R22846" s="334">
        <v>54630</v>
      </c>
      <c r="S22846" s="319" t="s">
        <v>353</v>
      </c>
    </row>
    <row r="22847" spans="18:19" x14ac:dyDescent="0.2">
      <c r="R22847" s="334">
        <v>54631</v>
      </c>
      <c r="S22847" s="319" t="s">
        <v>375</v>
      </c>
    </row>
    <row r="22848" spans="18:19" x14ac:dyDescent="0.2">
      <c r="R22848" s="334">
        <v>54632</v>
      </c>
      <c r="S22848" s="319" t="s">
        <v>353</v>
      </c>
    </row>
    <row r="22849" spans="18:19" x14ac:dyDescent="0.2">
      <c r="R22849" s="334">
        <v>54634</v>
      </c>
      <c r="S22849" s="319" t="s">
        <v>353</v>
      </c>
    </row>
    <row r="22850" spans="18:19" x14ac:dyDescent="0.2">
      <c r="R22850" s="334">
        <v>54635</v>
      </c>
      <c r="S22850" s="319" t="s">
        <v>353</v>
      </c>
    </row>
    <row r="22851" spans="18:19" x14ac:dyDescent="0.2">
      <c r="R22851" s="334">
        <v>54636</v>
      </c>
      <c r="S22851" s="319" t="s">
        <v>353</v>
      </c>
    </row>
    <row r="22852" spans="18:19" x14ac:dyDescent="0.2">
      <c r="R22852" s="334">
        <v>54637</v>
      </c>
      <c r="S22852" s="319" t="s">
        <v>375</v>
      </c>
    </row>
    <row r="22853" spans="18:19" x14ac:dyDescent="0.2">
      <c r="R22853" s="334">
        <v>54638</v>
      </c>
      <c r="S22853" s="319" t="s">
        <v>353</v>
      </c>
    </row>
    <row r="22854" spans="18:19" x14ac:dyDescent="0.2">
      <c r="R22854" s="334">
        <v>54639</v>
      </c>
      <c r="S22854" s="319" t="s">
        <v>353</v>
      </c>
    </row>
    <row r="22855" spans="18:19" x14ac:dyDescent="0.2">
      <c r="R22855" s="334">
        <v>54641</v>
      </c>
      <c r="S22855" s="319" t="s">
        <v>353</v>
      </c>
    </row>
    <row r="22856" spans="18:19" x14ac:dyDescent="0.2">
      <c r="R22856" s="334">
        <v>54642</v>
      </c>
      <c r="S22856" s="319" t="s">
        <v>353</v>
      </c>
    </row>
    <row r="22857" spans="18:19" x14ac:dyDescent="0.2">
      <c r="R22857" s="334">
        <v>54643</v>
      </c>
      <c r="S22857" s="319" t="s">
        <v>353</v>
      </c>
    </row>
    <row r="22858" spans="18:19" x14ac:dyDescent="0.2">
      <c r="R22858" s="334">
        <v>54644</v>
      </c>
      <c r="S22858" s="319" t="s">
        <v>353</v>
      </c>
    </row>
    <row r="22859" spans="18:19" x14ac:dyDescent="0.2">
      <c r="R22859" s="334">
        <v>54645</v>
      </c>
      <c r="S22859" s="319" t="s">
        <v>375</v>
      </c>
    </row>
    <row r="22860" spans="18:19" x14ac:dyDescent="0.2">
      <c r="R22860" s="334">
        <v>54646</v>
      </c>
      <c r="S22860" s="319" t="s">
        <v>353</v>
      </c>
    </row>
    <row r="22861" spans="18:19" x14ac:dyDescent="0.2">
      <c r="R22861" s="334">
        <v>54648</v>
      </c>
      <c r="S22861" s="319" t="s">
        <v>375</v>
      </c>
    </row>
    <row r="22862" spans="18:19" x14ac:dyDescent="0.2">
      <c r="R22862" s="334">
        <v>54649</v>
      </c>
      <c r="S22862" s="319" t="s">
        <v>375</v>
      </c>
    </row>
    <row r="22863" spans="18:19" x14ac:dyDescent="0.2">
      <c r="R22863" s="334">
        <v>54650</v>
      </c>
      <c r="S22863" s="319" t="s">
        <v>353</v>
      </c>
    </row>
    <row r="22864" spans="18:19" x14ac:dyDescent="0.2">
      <c r="R22864" s="334">
        <v>54651</v>
      </c>
      <c r="S22864" s="319" t="s">
        <v>353</v>
      </c>
    </row>
    <row r="22865" spans="18:19" x14ac:dyDescent="0.2">
      <c r="R22865" s="334">
        <v>54652</v>
      </c>
      <c r="S22865" s="319" t="s">
        <v>353</v>
      </c>
    </row>
    <row r="22866" spans="18:19" x14ac:dyDescent="0.2">
      <c r="R22866" s="334">
        <v>54653</v>
      </c>
      <c r="S22866" s="319" t="s">
        <v>353</v>
      </c>
    </row>
    <row r="22867" spans="18:19" x14ac:dyDescent="0.2">
      <c r="R22867" s="334">
        <v>54654</v>
      </c>
      <c r="S22867" s="319" t="s">
        <v>375</v>
      </c>
    </row>
    <row r="22868" spans="18:19" x14ac:dyDescent="0.2">
      <c r="R22868" s="334">
        <v>54655</v>
      </c>
      <c r="S22868" s="319" t="s">
        <v>353</v>
      </c>
    </row>
    <row r="22869" spans="18:19" x14ac:dyDescent="0.2">
      <c r="R22869" s="334">
        <v>54656</v>
      </c>
      <c r="S22869" s="319" t="s">
        <v>353</v>
      </c>
    </row>
    <row r="22870" spans="18:19" x14ac:dyDescent="0.2">
      <c r="R22870" s="334">
        <v>54657</v>
      </c>
      <c r="S22870" s="319" t="s">
        <v>353</v>
      </c>
    </row>
    <row r="22871" spans="18:19" x14ac:dyDescent="0.2">
      <c r="R22871" s="334">
        <v>54658</v>
      </c>
      <c r="S22871" s="319" t="s">
        <v>353</v>
      </c>
    </row>
    <row r="22872" spans="18:19" x14ac:dyDescent="0.2">
      <c r="R22872" s="334">
        <v>54659</v>
      </c>
      <c r="S22872" s="319" t="s">
        <v>353</v>
      </c>
    </row>
    <row r="22873" spans="18:19" x14ac:dyDescent="0.2">
      <c r="R22873" s="334">
        <v>54660</v>
      </c>
      <c r="S22873" s="319" t="s">
        <v>353</v>
      </c>
    </row>
    <row r="22874" spans="18:19" x14ac:dyDescent="0.2">
      <c r="R22874" s="334">
        <v>54661</v>
      </c>
      <c r="S22874" s="319" t="s">
        <v>353</v>
      </c>
    </row>
    <row r="22875" spans="18:19" x14ac:dyDescent="0.2">
      <c r="R22875" s="334">
        <v>54662</v>
      </c>
      <c r="S22875" s="319" t="s">
        <v>375</v>
      </c>
    </row>
    <row r="22876" spans="18:19" x14ac:dyDescent="0.2">
      <c r="R22876" s="334">
        <v>54664</v>
      </c>
      <c r="S22876" s="319" t="s">
        <v>353</v>
      </c>
    </row>
    <row r="22877" spans="18:19" x14ac:dyDescent="0.2">
      <c r="R22877" s="334">
        <v>54665</v>
      </c>
      <c r="S22877" s="319" t="s">
        <v>353</v>
      </c>
    </row>
    <row r="22878" spans="18:19" x14ac:dyDescent="0.2">
      <c r="R22878" s="334">
        <v>54666</v>
      </c>
      <c r="S22878" s="319" t="s">
        <v>353</v>
      </c>
    </row>
    <row r="22879" spans="18:19" x14ac:dyDescent="0.2">
      <c r="R22879" s="334">
        <v>54667</v>
      </c>
      <c r="S22879" s="319" t="s">
        <v>353</v>
      </c>
    </row>
    <row r="22880" spans="18:19" x14ac:dyDescent="0.2">
      <c r="R22880" s="334">
        <v>54669</v>
      </c>
      <c r="S22880" s="319" t="s">
        <v>353</v>
      </c>
    </row>
    <row r="22881" spans="18:19" x14ac:dyDescent="0.2">
      <c r="R22881" s="334">
        <v>54670</v>
      </c>
      <c r="S22881" s="319" t="s">
        <v>375</v>
      </c>
    </row>
    <row r="22882" spans="18:19" x14ac:dyDescent="0.2">
      <c r="R22882" s="334">
        <v>54701</v>
      </c>
      <c r="S22882" s="319" t="s">
        <v>353</v>
      </c>
    </row>
    <row r="22883" spans="18:19" x14ac:dyDescent="0.2">
      <c r="R22883" s="334">
        <v>54702</v>
      </c>
      <c r="S22883" s="319" t="s">
        <v>353</v>
      </c>
    </row>
    <row r="22884" spans="18:19" x14ac:dyDescent="0.2">
      <c r="R22884" s="334">
        <v>54703</v>
      </c>
      <c r="S22884" s="319" t="s">
        <v>353</v>
      </c>
    </row>
    <row r="22885" spans="18:19" x14ac:dyDescent="0.2">
      <c r="R22885" s="334">
        <v>54720</v>
      </c>
      <c r="S22885" s="319" t="s">
        <v>353</v>
      </c>
    </row>
    <row r="22886" spans="18:19" x14ac:dyDescent="0.2">
      <c r="R22886" s="334">
        <v>54721</v>
      </c>
      <c r="S22886" s="319" t="s">
        <v>353</v>
      </c>
    </row>
    <row r="22887" spans="18:19" x14ac:dyDescent="0.2">
      <c r="R22887" s="334">
        <v>54722</v>
      </c>
      <c r="S22887" s="319" t="s">
        <v>353</v>
      </c>
    </row>
    <row r="22888" spans="18:19" x14ac:dyDescent="0.2">
      <c r="R22888" s="334">
        <v>54723</v>
      </c>
      <c r="S22888" s="319" t="s">
        <v>353</v>
      </c>
    </row>
    <row r="22889" spans="18:19" x14ac:dyDescent="0.2">
      <c r="R22889" s="334">
        <v>54724</v>
      </c>
      <c r="S22889" s="319" t="s">
        <v>353</v>
      </c>
    </row>
    <row r="22890" spans="18:19" x14ac:dyDescent="0.2">
      <c r="R22890" s="334">
        <v>54725</v>
      </c>
      <c r="S22890" s="319" t="s">
        <v>353</v>
      </c>
    </row>
    <row r="22891" spans="18:19" x14ac:dyDescent="0.2">
      <c r="R22891" s="334">
        <v>54726</v>
      </c>
      <c r="S22891" s="319" t="s">
        <v>353</v>
      </c>
    </row>
    <row r="22892" spans="18:19" x14ac:dyDescent="0.2">
      <c r="R22892" s="334">
        <v>54727</v>
      </c>
      <c r="S22892" s="319" t="s">
        <v>353</v>
      </c>
    </row>
    <row r="22893" spans="18:19" x14ac:dyDescent="0.2">
      <c r="R22893" s="334">
        <v>54728</v>
      </c>
      <c r="S22893" s="319" t="s">
        <v>353</v>
      </c>
    </row>
    <row r="22894" spans="18:19" x14ac:dyDescent="0.2">
      <c r="R22894" s="334">
        <v>54729</v>
      </c>
      <c r="S22894" s="319" t="s">
        <v>353</v>
      </c>
    </row>
    <row r="22895" spans="18:19" x14ac:dyDescent="0.2">
      <c r="R22895" s="334">
        <v>54730</v>
      </c>
      <c r="S22895" s="319" t="s">
        <v>353</v>
      </c>
    </row>
    <row r="22896" spans="18:19" x14ac:dyDescent="0.2">
      <c r="R22896" s="334">
        <v>54731</v>
      </c>
      <c r="S22896" s="319" t="s">
        <v>353</v>
      </c>
    </row>
    <row r="22897" spans="18:19" x14ac:dyDescent="0.2">
      <c r="R22897" s="334">
        <v>54732</v>
      </c>
      <c r="S22897" s="319" t="s">
        <v>353</v>
      </c>
    </row>
    <row r="22898" spans="18:19" x14ac:dyDescent="0.2">
      <c r="R22898" s="334">
        <v>54733</v>
      </c>
      <c r="S22898" s="319" t="s">
        <v>353</v>
      </c>
    </row>
    <row r="22899" spans="18:19" x14ac:dyDescent="0.2">
      <c r="R22899" s="334">
        <v>54734</v>
      </c>
      <c r="S22899" s="319" t="s">
        <v>353</v>
      </c>
    </row>
    <row r="22900" spans="18:19" x14ac:dyDescent="0.2">
      <c r="R22900" s="334">
        <v>54735</v>
      </c>
      <c r="S22900" s="319" t="s">
        <v>353</v>
      </c>
    </row>
    <row r="22901" spans="18:19" x14ac:dyDescent="0.2">
      <c r="R22901" s="334">
        <v>54736</v>
      </c>
      <c r="S22901" s="319" t="s">
        <v>353</v>
      </c>
    </row>
    <row r="22902" spans="18:19" x14ac:dyDescent="0.2">
      <c r="R22902" s="334">
        <v>54737</v>
      </c>
      <c r="S22902" s="319" t="s">
        <v>353</v>
      </c>
    </row>
    <row r="22903" spans="18:19" x14ac:dyDescent="0.2">
      <c r="R22903" s="334">
        <v>54738</v>
      </c>
      <c r="S22903" s="319" t="s">
        <v>353</v>
      </c>
    </row>
    <row r="22904" spans="18:19" x14ac:dyDescent="0.2">
      <c r="R22904" s="334">
        <v>54739</v>
      </c>
      <c r="S22904" s="319" t="s">
        <v>353</v>
      </c>
    </row>
    <row r="22905" spans="18:19" x14ac:dyDescent="0.2">
      <c r="R22905" s="334">
        <v>54740</v>
      </c>
      <c r="S22905" s="319" t="s">
        <v>353</v>
      </c>
    </row>
    <row r="22906" spans="18:19" x14ac:dyDescent="0.2">
      <c r="R22906" s="334">
        <v>54741</v>
      </c>
      <c r="S22906" s="319" t="s">
        <v>353</v>
      </c>
    </row>
    <row r="22907" spans="18:19" x14ac:dyDescent="0.2">
      <c r="R22907" s="334">
        <v>54742</v>
      </c>
      <c r="S22907" s="319" t="s">
        <v>353</v>
      </c>
    </row>
    <row r="22908" spans="18:19" x14ac:dyDescent="0.2">
      <c r="R22908" s="334">
        <v>54743</v>
      </c>
      <c r="S22908" s="319" t="s">
        <v>353</v>
      </c>
    </row>
    <row r="22909" spans="18:19" x14ac:dyDescent="0.2">
      <c r="R22909" s="334">
        <v>54745</v>
      </c>
      <c r="S22909" s="319" t="s">
        <v>353</v>
      </c>
    </row>
    <row r="22910" spans="18:19" x14ac:dyDescent="0.2">
      <c r="R22910" s="334">
        <v>54746</v>
      </c>
      <c r="S22910" s="319" t="s">
        <v>353</v>
      </c>
    </row>
    <row r="22911" spans="18:19" x14ac:dyDescent="0.2">
      <c r="R22911" s="334">
        <v>54747</v>
      </c>
      <c r="S22911" s="319" t="s">
        <v>353</v>
      </c>
    </row>
    <row r="22912" spans="18:19" x14ac:dyDescent="0.2">
      <c r="R22912" s="334">
        <v>54748</v>
      </c>
      <c r="S22912" s="319" t="s">
        <v>353</v>
      </c>
    </row>
    <row r="22913" spans="18:19" x14ac:dyDescent="0.2">
      <c r="R22913" s="334">
        <v>54749</v>
      </c>
      <c r="S22913" s="319" t="s">
        <v>353</v>
      </c>
    </row>
    <row r="22914" spans="18:19" x14ac:dyDescent="0.2">
      <c r="R22914" s="334">
        <v>54750</v>
      </c>
      <c r="S22914" s="319" t="s">
        <v>353</v>
      </c>
    </row>
    <row r="22915" spans="18:19" x14ac:dyDescent="0.2">
      <c r="R22915" s="334">
        <v>54751</v>
      </c>
      <c r="S22915" s="319" t="s">
        <v>353</v>
      </c>
    </row>
    <row r="22916" spans="18:19" x14ac:dyDescent="0.2">
      <c r="R22916" s="334">
        <v>54754</v>
      </c>
      <c r="S22916" s="319" t="s">
        <v>353</v>
      </c>
    </row>
    <row r="22917" spans="18:19" x14ac:dyDescent="0.2">
      <c r="R22917" s="334">
        <v>54755</v>
      </c>
      <c r="S22917" s="319" t="s">
        <v>353</v>
      </c>
    </row>
    <row r="22918" spans="18:19" x14ac:dyDescent="0.2">
      <c r="R22918" s="334">
        <v>54756</v>
      </c>
      <c r="S22918" s="319" t="s">
        <v>353</v>
      </c>
    </row>
    <row r="22919" spans="18:19" x14ac:dyDescent="0.2">
      <c r="R22919" s="334">
        <v>54757</v>
      </c>
      <c r="S22919" s="319" t="s">
        <v>353</v>
      </c>
    </row>
    <row r="22920" spans="18:19" x14ac:dyDescent="0.2">
      <c r="R22920" s="334">
        <v>54758</v>
      </c>
      <c r="S22920" s="319" t="s">
        <v>353</v>
      </c>
    </row>
    <row r="22921" spans="18:19" x14ac:dyDescent="0.2">
      <c r="R22921" s="334">
        <v>54759</v>
      </c>
      <c r="S22921" s="319" t="s">
        <v>353</v>
      </c>
    </row>
    <row r="22922" spans="18:19" x14ac:dyDescent="0.2">
      <c r="R22922" s="334">
        <v>54760</v>
      </c>
      <c r="S22922" s="319" t="s">
        <v>353</v>
      </c>
    </row>
    <row r="22923" spans="18:19" x14ac:dyDescent="0.2">
      <c r="R22923" s="334">
        <v>54761</v>
      </c>
      <c r="S22923" s="319" t="s">
        <v>353</v>
      </c>
    </row>
    <row r="22924" spans="18:19" x14ac:dyDescent="0.2">
      <c r="R22924" s="334">
        <v>54762</v>
      </c>
      <c r="S22924" s="319" t="s">
        <v>353</v>
      </c>
    </row>
    <row r="22925" spans="18:19" x14ac:dyDescent="0.2">
      <c r="R22925" s="334">
        <v>54763</v>
      </c>
      <c r="S22925" s="319" t="s">
        <v>353</v>
      </c>
    </row>
    <row r="22926" spans="18:19" x14ac:dyDescent="0.2">
      <c r="R22926" s="334">
        <v>54764</v>
      </c>
      <c r="S22926" s="319" t="s">
        <v>353</v>
      </c>
    </row>
    <row r="22927" spans="18:19" x14ac:dyDescent="0.2">
      <c r="R22927" s="334">
        <v>54765</v>
      </c>
      <c r="S22927" s="319" t="s">
        <v>353</v>
      </c>
    </row>
    <row r="22928" spans="18:19" x14ac:dyDescent="0.2">
      <c r="R22928" s="334">
        <v>54766</v>
      </c>
      <c r="S22928" s="319" t="s">
        <v>353</v>
      </c>
    </row>
    <row r="22929" spans="18:19" x14ac:dyDescent="0.2">
      <c r="R22929" s="334">
        <v>54767</v>
      </c>
      <c r="S22929" s="319" t="s">
        <v>353</v>
      </c>
    </row>
    <row r="22930" spans="18:19" x14ac:dyDescent="0.2">
      <c r="R22930" s="334">
        <v>54768</v>
      </c>
      <c r="S22930" s="319" t="s">
        <v>353</v>
      </c>
    </row>
    <row r="22931" spans="18:19" x14ac:dyDescent="0.2">
      <c r="R22931" s="334">
        <v>54769</v>
      </c>
      <c r="S22931" s="319" t="s">
        <v>353</v>
      </c>
    </row>
    <row r="22932" spans="18:19" x14ac:dyDescent="0.2">
      <c r="R22932" s="334">
        <v>54770</v>
      </c>
      <c r="S22932" s="319" t="s">
        <v>353</v>
      </c>
    </row>
    <row r="22933" spans="18:19" x14ac:dyDescent="0.2">
      <c r="R22933" s="334">
        <v>54771</v>
      </c>
      <c r="S22933" s="319" t="s">
        <v>353</v>
      </c>
    </row>
    <row r="22934" spans="18:19" x14ac:dyDescent="0.2">
      <c r="R22934" s="334">
        <v>54772</v>
      </c>
      <c r="S22934" s="319" t="s">
        <v>353</v>
      </c>
    </row>
    <row r="22935" spans="18:19" x14ac:dyDescent="0.2">
      <c r="R22935" s="334">
        <v>54773</v>
      </c>
      <c r="S22935" s="319" t="s">
        <v>353</v>
      </c>
    </row>
    <row r="22936" spans="18:19" x14ac:dyDescent="0.2">
      <c r="R22936" s="334">
        <v>54774</v>
      </c>
      <c r="S22936" s="319" t="s">
        <v>353</v>
      </c>
    </row>
    <row r="22937" spans="18:19" x14ac:dyDescent="0.2">
      <c r="R22937" s="334">
        <v>54801</v>
      </c>
      <c r="S22937" s="319" t="s">
        <v>353</v>
      </c>
    </row>
    <row r="22938" spans="18:19" x14ac:dyDescent="0.2">
      <c r="R22938" s="334">
        <v>54805</v>
      </c>
      <c r="S22938" s="319" t="s">
        <v>353</v>
      </c>
    </row>
    <row r="22939" spans="18:19" x14ac:dyDescent="0.2">
      <c r="R22939" s="334">
        <v>54806</v>
      </c>
      <c r="S22939" s="319" t="s">
        <v>353</v>
      </c>
    </row>
    <row r="22940" spans="18:19" x14ac:dyDescent="0.2">
      <c r="R22940" s="334">
        <v>54810</v>
      </c>
      <c r="S22940" s="319" t="s">
        <v>353</v>
      </c>
    </row>
    <row r="22941" spans="18:19" x14ac:dyDescent="0.2">
      <c r="R22941" s="334">
        <v>54812</v>
      </c>
      <c r="S22941" s="319" t="s">
        <v>353</v>
      </c>
    </row>
    <row r="22942" spans="18:19" x14ac:dyDescent="0.2">
      <c r="R22942" s="334">
        <v>54813</v>
      </c>
      <c r="S22942" s="319" t="s">
        <v>353</v>
      </c>
    </row>
    <row r="22943" spans="18:19" x14ac:dyDescent="0.2">
      <c r="R22943" s="334">
        <v>54814</v>
      </c>
      <c r="S22943" s="319" t="s">
        <v>353</v>
      </c>
    </row>
    <row r="22944" spans="18:19" x14ac:dyDescent="0.2">
      <c r="R22944" s="334">
        <v>54816</v>
      </c>
      <c r="S22944" s="319" t="s">
        <v>353</v>
      </c>
    </row>
    <row r="22945" spans="18:19" x14ac:dyDescent="0.2">
      <c r="R22945" s="334">
        <v>54817</v>
      </c>
      <c r="S22945" s="319" t="s">
        <v>353</v>
      </c>
    </row>
    <row r="22946" spans="18:19" x14ac:dyDescent="0.2">
      <c r="R22946" s="334">
        <v>54818</v>
      </c>
      <c r="S22946" s="319" t="s">
        <v>353</v>
      </c>
    </row>
    <row r="22947" spans="18:19" x14ac:dyDescent="0.2">
      <c r="R22947" s="334">
        <v>54819</v>
      </c>
      <c r="S22947" s="319" t="s">
        <v>353</v>
      </c>
    </row>
    <row r="22948" spans="18:19" x14ac:dyDescent="0.2">
      <c r="R22948" s="334">
        <v>54820</v>
      </c>
      <c r="S22948" s="319" t="s">
        <v>353</v>
      </c>
    </row>
    <row r="22949" spans="18:19" x14ac:dyDescent="0.2">
      <c r="R22949" s="334">
        <v>54821</v>
      </c>
      <c r="S22949" s="319" t="s">
        <v>353</v>
      </c>
    </row>
    <row r="22950" spans="18:19" x14ac:dyDescent="0.2">
      <c r="R22950" s="334">
        <v>54822</v>
      </c>
      <c r="S22950" s="319" t="s">
        <v>353</v>
      </c>
    </row>
    <row r="22951" spans="18:19" x14ac:dyDescent="0.2">
      <c r="R22951" s="334">
        <v>54824</v>
      </c>
      <c r="S22951" s="319" t="s">
        <v>353</v>
      </c>
    </row>
    <row r="22952" spans="18:19" x14ac:dyDescent="0.2">
      <c r="R22952" s="334">
        <v>54826</v>
      </c>
      <c r="S22952" s="319" t="s">
        <v>353</v>
      </c>
    </row>
    <row r="22953" spans="18:19" x14ac:dyDescent="0.2">
      <c r="R22953" s="334">
        <v>54827</v>
      </c>
      <c r="S22953" s="319" t="s">
        <v>353</v>
      </c>
    </row>
    <row r="22954" spans="18:19" x14ac:dyDescent="0.2">
      <c r="R22954" s="334">
        <v>54828</v>
      </c>
      <c r="S22954" s="319" t="s">
        <v>353</v>
      </c>
    </row>
    <row r="22955" spans="18:19" x14ac:dyDescent="0.2">
      <c r="R22955" s="334">
        <v>54829</v>
      </c>
      <c r="S22955" s="319" t="s">
        <v>353</v>
      </c>
    </row>
    <row r="22956" spans="18:19" x14ac:dyDescent="0.2">
      <c r="R22956" s="334">
        <v>54830</v>
      </c>
      <c r="S22956" s="319" t="s">
        <v>353</v>
      </c>
    </row>
    <row r="22957" spans="18:19" x14ac:dyDescent="0.2">
      <c r="R22957" s="334">
        <v>54832</v>
      </c>
      <c r="S22957" s="319" t="s">
        <v>353</v>
      </c>
    </row>
    <row r="22958" spans="18:19" x14ac:dyDescent="0.2">
      <c r="R22958" s="334">
        <v>54834</v>
      </c>
      <c r="S22958" s="319" t="s">
        <v>353</v>
      </c>
    </row>
    <row r="22959" spans="18:19" x14ac:dyDescent="0.2">
      <c r="R22959" s="334">
        <v>54835</v>
      </c>
      <c r="S22959" s="319" t="s">
        <v>353</v>
      </c>
    </row>
    <row r="22960" spans="18:19" x14ac:dyDescent="0.2">
      <c r="R22960" s="334">
        <v>54836</v>
      </c>
      <c r="S22960" s="319" t="s">
        <v>353</v>
      </c>
    </row>
    <row r="22961" spans="18:19" x14ac:dyDescent="0.2">
      <c r="R22961" s="334">
        <v>54837</v>
      </c>
      <c r="S22961" s="319" t="s">
        <v>353</v>
      </c>
    </row>
    <row r="22962" spans="18:19" x14ac:dyDescent="0.2">
      <c r="R22962" s="334">
        <v>54838</v>
      </c>
      <c r="S22962" s="319" t="s">
        <v>353</v>
      </c>
    </row>
    <row r="22963" spans="18:19" x14ac:dyDescent="0.2">
      <c r="R22963" s="334">
        <v>54839</v>
      </c>
      <c r="S22963" s="319" t="s">
        <v>353</v>
      </c>
    </row>
    <row r="22964" spans="18:19" x14ac:dyDescent="0.2">
      <c r="R22964" s="334">
        <v>54840</v>
      </c>
      <c r="S22964" s="319" t="s">
        <v>353</v>
      </c>
    </row>
    <row r="22965" spans="18:19" x14ac:dyDescent="0.2">
      <c r="R22965" s="334">
        <v>54841</v>
      </c>
      <c r="S22965" s="319" t="s">
        <v>353</v>
      </c>
    </row>
    <row r="22966" spans="18:19" x14ac:dyDescent="0.2">
      <c r="R22966" s="334">
        <v>54842</v>
      </c>
      <c r="S22966" s="319" t="s">
        <v>353</v>
      </c>
    </row>
    <row r="22967" spans="18:19" x14ac:dyDescent="0.2">
      <c r="R22967" s="334">
        <v>54843</v>
      </c>
      <c r="S22967" s="319" t="s">
        <v>353</v>
      </c>
    </row>
    <row r="22968" spans="18:19" x14ac:dyDescent="0.2">
      <c r="R22968" s="334">
        <v>54844</v>
      </c>
      <c r="S22968" s="319" t="s">
        <v>353</v>
      </c>
    </row>
    <row r="22969" spans="18:19" x14ac:dyDescent="0.2">
      <c r="R22969" s="334">
        <v>54845</v>
      </c>
      <c r="S22969" s="319" t="s">
        <v>353</v>
      </c>
    </row>
    <row r="22970" spans="18:19" x14ac:dyDescent="0.2">
      <c r="R22970" s="334">
        <v>54846</v>
      </c>
      <c r="S22970" s="319" t="s">
        <v>353</v>
      </c>
    </row>
    <row r="22971" spans="18:19" x14ac:dyDescent="0.2">
      <c r="R22971" s="334">
        <v>54847</v>
      </c>
      <c r="S22971" s="319" t="s">
        <v>353</v>
      </c>
    </row>
    <row r="22972" spans="18:19" x14ac:dyDescent="0.2">
      <c r="R22972" s="334">
        <v>54848</v>
      </c>
      <c r="S22972" s="319" t="s">
        <v>353</v>
      </c>
    </row>
    <row r="22973" spans="18:19" x14ac:dyDescent="0.2">
      <c r="R22973" s="334">
        <v>54849</v>
      </c>
      <c r="S22973" s="319" t="s">
        <v>353</v>
      </c>
    </row>
    <row r="22974" spans="18:19" x14ac:dyDescent="0.2">
      <c r="R22974" s="334">
        <v>54850</v>
      </c>
      <c r="S22974" s="319" t="s">
        <v>353</v>
      </c>
    </row>
    <row r="22975" spans="18:19" x14ac:dyDescent="0.2">
      <c r="R22975" s="334">
        <v>54853</v>
      </c>
      <c r="S22975" s="319" t="s">
        <v>353</v>
      </c>
    </row>
    <row r="22976" spans="18:19" x14ac:dyDescent="0.2">
      <c r="R22976" s="334">
        <v>54854</v>
      </c>
      <c r="S22976" s="319" t="s">
        <v>353</v>
      </c>
    </row>
    <row r="22977" spans="18:19" x14ac:dyDescent="0.2">
      <c r="R22977" s="334">
        <v>54855</v>
      </c>
      <c r="S22977" s="319" t="s">
        <v>353</v>
      </c>
    </row>
    <row r="22978" spans="18:19" x14ac:dyDescent="0.2">
      <c r="R22978" s="334">
        <v>54856</v>
      </c>
      <c r="S22978" s="319" t="s">
        <v>353</v>
      </c>
    </row>
    <row r="22979" spans="18:19" x14ac:dyDescent="0.2">
      <c r="R22979" s="334">
        <v>54857</v>
      </c>
      <c r="S22979" s="319" t="s">
        <v>353</v>
      </c>
    </row>
    <row r="22980" spans="18:19" x14ac:dyDescent="0.2">
      <c r="R22980" s="334">
        <v>54858</v>
      </c>
      <c r="S22980" s="319" t="s">
        <v>353</v>
      </c>
    </row>
    <row r="22981" spans="18:19" x14ac:dyDescent="0.2">
      <c r="R22981" s="334">
        <v>54859</v>
      </c>
      <c r="S22981" s="319" t="s">
        <v>353</v>
      </c>
    </row>
    <row r="22982" spans="18:19" x14ac:dyDescent="0.2">
      <c r="R22982" s="334">
        <v>54861</v>
      </c>
      <c r="S22982" s="319" t="s">
        <v>353</v>
      </c>
    </row>
    <row r="22983" spans="18:19" x14ac:dyDescent="0.2">
      <c r="R22983" s="334">
        <v>54862</v>
      </c>
      <c r="S22983" s="319" t="s">
        <v>353</v>
      </c>
    </row>
    <row r="22984" spans="18:19" x14ac:dyDescent="0.2">
      <c r="R22984" s="334">
        <v>54864</v>
      </c>
      <c r="S22984" s="319" t="s">
        <v>353</v>
      </c>
    </row>
    <row r="22985" spans="18:19" x14ac:dyDescent="0.2">
      <c r="R22985" s="334">
        <v>54865</v>
      </c>
      <c r="S22985" s="319" t="s">
        <v>353</v>
      </c>
    </row>
    <row r="22986" spans="18:19" x14ac:dyDescent="0.2">
      <c r="R22986" s="334">
        <v>54867</v>
      </c>
      <c r="S22986" s="319" t="s">
        <v>353</v>
      </c>
    </row>
    <row r="22987" spans="18:19" x14ac:dyDescent="0.2">
      <c r="R22987" s="334">
        <v>54868</v>
      </c>
      <c r="S22987" s="319" t="s">
        <v>353</v>
      </c>
    </row>
    <row r="22988" spans="18:19" x14ac:dyDescent="0.2">
      <c r="R22988" s="334">
        <v>54870</v>
      </c>
      <c r="S22988" s="319" t="s">
        <v>353</v>
      </c>
    </row>
    <row r="22989" spans="18:19" x14ac:dyDescent="0.2">
      <c r="R22989" s="334">
        <v>54871</v>
      </c>
      <c r="S22989" s="319" t="s">
        <v>353</v>
      </c>
    </row>
    <row r="22990" spans="18:19" x14ac:dyDescent="0.2">
      <c r="R22990" s="334">
        <v>54872</v>
      </c>
      <c r="S22990" s="319" t="s">
        <v>353</v>
      </c>
    </row>
    <row r="22991" spans="18:19" x14ac:dyDescent="0.2">
      <c r="R22991" s="334">
        <v>54873</v>
      </c>
      <c r="S22991" s="319" t="s">
        <v>353</v>
      </c>
    </row>
    <row r="22992" spans="18:19" x14ac:dyDescent="0.2">
      <c r="R22992" s="334">
        <v>54874</v>
      </c>
      <c r="S22992" s="319" t="s">
        <v>353</v>
      </c>
    </row>
    <row r="22993" spans="18:19" x14ac:dyDescent="0.2">
      <c r="R22993" s="334">
        <v>54875</v>
      </c>
      <c r="S22993" s="319" t="s">
        <v>353</v>
      </c>
    </row>
    <row r="22994" spans="18:19" x14ac:dyDescent="0.2">
      <c r="R22994" s="334">
        <v>54876</v>
      </c>
      <c r="S22994" s="319" t="s">
        <v>353</v>
      </c>
    </row>
    <row r="22995" spans="18:19" x14ac:dyDescent="0.2">
      <c r="R22995" s="334">
        <v>54880</v>
      </c>
      <c r="S22995" s="319" t="s">
        <v>353</v>
      </c>
    </row>
    <row r="22996" spans="18:19" x14ac:dyDescent="0.2">
      <c r="R22996" s="334">
        <v>54888</v>
      </c>
      <c r="S22996" s="319" t="s">
        <v>353</v>
      </c>
    </row>
    <row r="22997" spans="18:19" x14ac:dyDescent="0.2">
      <c r="R22997" s="334">
        <v>54889</v>
      </c>
      <c r="S22997" s="319" t="s">
        <v>353</v>
      </c>
    </row>
    <row r="22998" spans="18:19" x14ac:dyDescent="0.2">
      <c r="R22998" s="334">
        <v>54890</v>
      </c>
      <c r="S22998" s="319" t="s">
        <v>353</v>
      </c>
    </row>
    <row r="22999" spans="18:19" x14ac:dyDescent="0.2">
      <c r="R22999" s="334">
        <v>54891</v>
      </c>
      <c r="S22999" s="319" t="s">
        <v>353</v>
      </c>
    </row>
    <row r="23000" spans="18:19" x14ac:dyDescent="0.2">
      <c r="R23000" s="334">
        <v>54893</v>
      </c>
      <c r="S23000" s="319" t="s">
        <v>353</v>
      </c>
    </row>
    <row r="23001" spans="18:19" x14ac:dyDescent="0.2">
      <c r="R23001" s="334">
        <v>54895</v>
      </c>
      <c r="S23001" s="319" t="s">
        <v>353</v>
      </c>
    </row>
    <row r="23002" spans="18:19" x14ac:dyDescent="0.2">
      <c r="R23002" s="334">
        <v>54896</v>
      </c>
      <c r="S23002" s="319" t="s">
        <v>353</v>
      </c>
    </row>
    <row r="23003" spans="18:19" x14ac:dyDescent="0.2">
      <c r="R23003" s="334">
        <v>54901</v>
      </c>
      <c r="S23003" s="319" t="s">
        <v>375</v>
      </c>
    </row>
    <row r="23004" spans="18:19" x14ac:dyDescent="0.2">
      <c r="R23004" s="334">
        <v>54902</v>
      </c>
      <c r="S23004" s="319" t="s">
        <v>375</v>
      </c>
    </row>
    <row r="23005" spans="18:19" x14ac:dyDescent="0.2">
      <c r="R23005" s="334">
        <v>54903</v>
      </c>
      <c r="S23005" s="319" t="s">
        <v>375</v>
      </c>
    </row>
    <row r="23006" spans="18:19" x14ac:dyDescent="0.2">
      <c r="R23006" s="334">
        <v>54904</v>
      </c>
      <c r="S23006" s="319" t="s">
        <v>375</v>
      </c>
    </row>
    <row r="23007" spans="18:19" x14ac:dyDescent="0.2">
      <c r="R23007" s="334">
        <v>54906</v>
      </c>
      <c r="S23007" s="319" t="s">
        <v>375</v>
      </c>
    </row>
    <row r="23008" spans="18:19" x14ac:dyDescent="0.2">
      <c r="R23008" s="334">
        <v>54909</v>
      </c>
      <c r="S23008" s="319" t="s">
        <v>375</v>
      </c>
    </row>
    <row r="23009" spans="18:19" x14ac:dyDescent="0.2">
      <c r="R23009" s="334">
        <v>54911</v>
      </c>
      <c r="S23009" s="319" t="s">
        <v>351</v>
      </c>
    </row>
    <row r="23010" spans="18:19" x14ac:dyDescent="0.2">
      <c r="R23010" s="334">
        <v>54912</v>
      </c>
      <c r="S23010" s="319" t="s">
        <v>351</v>
      </c>
    </row>
    <row r="23011" spans="18:19" x14ac:dyDescent="0.2">
      <c r="R23011" s="334">
        <v>54913</v>
      </c>
      <c r="S23011" s="319" t="s">
        <v>351</v>
      </c>
    </row>
    <row r="23012" spans="18:19" x14ac:dyDescent="0.2">
      <c r="R23012" s="334">
        <v>54914</v>
      </c>
      <c r="S23012" s="319" t="s">
        <v>351</v>
      </c>
    </row>
    <row r="23013" spans="18:19" x14ac:dyDescent="0.2">
      <c r="R23013" s="334">
        <v>54915</v>
      </c>
      <c r="S23013" s="319" t="s">
        <v>351</v>
      </c>
    </row>
    <row r="23014" spans="18:19" x14ac:dyDescent="0.2">
      <c r="R23014" s="334">
        <v>54919</v>
      </c>
      <c r="S23014" s="319" t="s">
        <v>351</v>
      </c>
    </row>
    <row r="23015" spans="18:19" x14ac:dyDescent="0.2">
      <c r="R23015" s="334">
        <v>54921</v>
      </c>
      <c r="S23015" s="319" t="s">
        <v>375</v>
      </c>
    </row>
    <row r="23016" spans="18:19" x14ac:dyDescent="0.2">
      <c r="R23016" s="334">
        <v>54922</v>
      </c>
      <c r="S23016" s="319" t="s">
        <v>351</v>
      </c>
    </row>
    <row r="23017" spans="18:19" x14ac:dyDescent="0.2">
      <c r="R23017" s="334">
        <v>54923</v>
      </c>
      <c r="S23017" s="319" t="s">
        <v>375</v>
      </c>
    </row>
    <row r="23018" spans="18:19" x14ac:dyDescent="0.2">
      <c r="R23018" s="334">
        <v>54926</v>
      </c>
      <c r="S23018" s="319" t="s">
        <v>375</v>
      </c>
    </row>
    <row r="23019" spans="18:19" x14ac:dyDescent="0.2">
      <c r="R23019" s="334">
        <v>54927</v>
      </c>
      <c r="S23019" s="319" t="s">
        <v>375</v>
      </c>
    </row>
    <row r="23020" spans="18:19" x14ac:dyDescent="0.2">
      <c r="R23020" s="334">
        <v>54928</v>
      </c>
      <c r="S23020" s="319" t="s">
        <v>375</v>
      </c>
    </row>
    <row r="23021" spans="18:19" x14ac:dyDescent="0.2">
      <c r="R23021" s="334">
        <v>54929</v>
      </c>
      <c r="S23021" s="319" t="s">
        <v>375</v>
      </c>
    </row>
    <row r="23022" spans="18:19" x14ac:dyDescent="0.2">
      <c r="R23022" s="334">
        <v>54930</v>
      </c>
      <c r="S23022" s="319" t="s">
        <v>375</v>
      </c>
    </row>
    <row r="23023" spans="18:19" x14ac:dyDescent="0.2">
      <c r="R23023" s="334">
        <v>54931</v>
      </c>
      <c r="S23023" s="319" t="s">
        <v>351</v>
      </c>
    </row>
    <row r="23024" spans="18:19" x14ac:dyDescent="0.2">
      <c r="R23024" s="334">
        <v>54932</v>
      </c>
      <c r="S23024" s="319" t="s">
        <v>375</v>
      </c>
    </row>
    <row r="23025" spans="18:19" x14ac:dyDescent="0.2">
      <c r="R23025" s="334">
        <v>54933</v>
      </c>
      <c r="S23025" s="319" t="s">
        <v>375</v>
      </c>
    </row>
    <row r="23026" spans="18:19" x14ac:dyDescent="0.2">
      <c r="R23026" s="334">
        <v>54934</v>
      </c>
      <c r="S23026" s="319" t="s">
        <v>375</v>
      </c>
    </row>
    <row r="23027" spans="18:19" x14ac:dyDescent="0.2">
      <c r="R23027" s="334">
        <v>54935</v>
      </c>
      <c r="S23027" s="319" t="s">
        <v>375</v>
      </c>
    </row>
    <row r="23028" spans="18:19" x14ac:dyDescent="0.2">
      <c r="R23028" s="334">
        <v>54936</v>
      </c>
      <c r="S23028" s="319" t="s">
        <v>375</v>
      </c>
    </row>
    <row r="23029" spans="18:19" x14ac:dyDescent="0.2">
      <c r="R23029" s="334">
        <v>54937</v>
      </c>
      <c r="S23029" s="319" t="s">
        <v>375</v>
      </c>
    </row>
    <row r="23030" spans="18:19" x14ac:dyDescent="0.2">
      <c r="R23030" s="334">
        <v>54940</v>
      </c>
      <c r="S23030" s="319" t="s">
        <v>351</v>
      </c>
    </row>
    <row r="23031" spans="18:19" x14ac:dyDescent="0.2">
      <c r="R23031" s="334">
        <v>54941</v>
      </c>
      <c r="S23031" s="319" t="s">
        <v>375</v>
      </c>
    </row>
    <row r="23032" spans="18:19" x14ac:dyDescent="0.2">
      <c r="R23032" s="334">
        <v>54942</v>
      </c>
      <c r="S23032" s="319" t="s">
        <v>351</v>
      </c>
    </row>
    <row r="23033" spans="18:19" x14ac:dyDescent="0.2">
      <c r="R23033" s="334">
        <v>54943</v>
      </c>
      <c r="S23033" s="319" t="s">
        <v>375</v>
      </c>
    </row>
    <row r="23034" spans="18:19" x14ac:dyDescent="0.2">
      <c r="R23034" s="334">
        <v>54944</v>
      </c>
      <c r="S23034" s="319" t="s">
        <v>351</v>
      </c>
    </row>
    <row r="23035" spans="18:19" x14ac:dyDescent="0.2">
      <c r="R23035" s="334">
        <v>54945</v>
      </c>
      <c r="S23035" s="319" t="s">
        <v>375</v>
      </c>
    </row>
    <row r="23036" spans="18:19" x14ac:dyDescent="0.2">
      <c r="R23036" s="334">
        <v>54946</v>
      </c>
      <c r="S23036" s="319" t="s">
        <v>375</v>
      </c>
    </row>
    <row r="23037" spans="18:19" x14ac:dyDescent="0.2">
      <c r="R23037" s="334">
        <v>54947</v>
      </c>
      <c r="S23037" s="319" t="s">
        <v>375</v>
      </c>
    </row>
    <row r="23038" spans="18:19" x14ac:dyDescent="0.2">
      <c r="R23038" s="334">
        <v>54948</v>
      </c>
      <c r="S23038" s="319" t="s">
        <v>375</v>
      </c>
    </row>
    <row r="23039" spans="18:19" x14ac:dyDescent="0.2">
      <c r="R23039" s="334">
        <v>54949</v>
      </c>
      <c r="S23039" s="319" t="s">
        <v>375</v>
      </c>
    </row>
    <row r="23040" spans="18:19" x14ac:dyDescent="0.2">
      <c r="R23040" s="334">
        <v>54950</v>
      </c>
      <c r="S23040" s="319" t="s">
        <v>375</v>
      </c>
    </row>
    <row r="23041" spans="18:19" x14ac:dyDescent="0.2">
      <c r="R23041" s="334">
        <v>54952</v>
      </c>
      <c r="S23041" s="319" t="s">
        <v>351</v>
      </c>
    </row>
    <row r="23042" spans="18:19" x14ac:dyDescent="0.2">
      <c r="R23042" s="334">
        <v>54956</v>
      </c>
      <c r="S23042" s="319" t="s">
        <v>351</v>
      </c>
    </row>
    <row r="23043" spans="18:19" x14ac:dyDescent="0.2">
      <c r="R23043" s="334">
        <v>54957</v>
      </c>
      <c r="S23043" s="319" t="s">
        <v>351</v>
      </c>
    </row>
    <row r="23044" spans="18:19" x14ac:dyDescent="0.2">
      <c r="R23044" s="334">
        <v>54960</v>
      </c>
      <c r="S23044" s="319" t="s">
        <v>375</v>
      </c>
    </row>
    <row r="23045" spans="18:19" x14ac:dyDescent="0.2">
      <c r="R23045" s="334">
        <v>54961</v>
      </c>
      <c r="S23045" s="319" t="s">
        <v>351</v>
      </c>
    </row>
    <row r="23046" spans="18:19" x14ac:dyDescent="0.2">
      <c r="R23046" s="334">
        <v>54962</v>
      </c>
      <c r="S23046" s="319" t="s">
        <v>375</v>
      </c>
    </row>
    <row r="23047" spans="18:19" x14ac:dyDescent="0.2">
      <c r="R23047" s="334">
        <v>54963</v>
      </c>
      <c r="S23047" s="319" t="s">
        <v>375</v>
      </c>
    </row>
    <row r="23048" spans="18:19" x14ac:dyDescent="0.2">
      <c r="R23048" s="334">
        <v>54964</v>
      </c>
      <c r="S23048" s="319" t="s">
        <v>375</v>
      </c>
    </row>
    <row r="23049" spans="18:19" x14ac:dyDescent="0.2">
      <c r="R23049" s="334">
        <v>54965</v>
      </c>
      <c r="S23049" s="319" t="s">
        <v>351</v>
      </c>
    </row>
    <row r="23050" spans="18:19" x14ac:dyDescent="0.2">
      <c r="R23050" s="334">
        <v>54966</v>
      </c>
      <c r="S23050" s="319" t="s">
        <v>375</v>
      </c>
    </row>
    <row r="23051" spans="18:19" x14ac:dyDescent="0.2">
      <c r="R23051" s="334">
        <v>54967</v>
      </c>
      <c r="S23051" s="319" t="s">
        <v>375</v>
      </c>
    </row>
    <row r="23052" spans="18:19" x14ac:dyDescent="0.2">
      <c r="R23052" s="334">
        <v>54968</v>
      </c>
      <c r="S23052" s="319" t="s">
        <v>375</v>
      </c>
    </row>
    <row r="23053" spans="18:19" x14ac:dyDescent="0.2">
      <c r="R23053" s="334">
        <v>54969</v>
      </c>
      <c r="S23053" s="319" t="s">
        <v>351</v>
      </c>
    </row>
    <row r="23054" spans="18:19" x14ac:dyDescent="0.2">
      <c r="R23054" s="334">
        <v>54970</v>
      </c>
      <c r="S23054" s="319" t="s">
        <v>375</v>
      </c>
    </row>
    <row r="23055" spans="18:19" x14ac:dyDescent="0.2">
      <c r="R23055" s="334">
        <v>54971</v>
      </c>
      <c r="S23055" s="319" t="s">
        <v>375</v>
      </c>
    </row>
    <row r="23056" spans="18:19" x14ac:dyDescent="0.2">
      <c r="R23056" s="334">
        <v>54974</v>
      </c>
      <c r="S23056" s="319" t="s">
        <v>375</v>
      </c>
    </row>
    <row r="23057" spans="18:19" x14ac:dyDescent="0.2">
      <c r="R23057" s="334">
        <v>54976</v>
      </c>
      <c r="S23057" s="319" t="s">
        <v>375</v>
      </c>
    </row>
    <row r="23058" spans="18:19" x14ac:dyDescent="0.2">
      <c r="R23058" s="334">
        <v>54977</v>
      </c>
      <c r="S23058" s="319" t="s">
        <v>375</v>
      </c>
    </row>
    <row r="23059" spans="18:19" x14ac:dyDescent="0.2">
      <c r="R23059" s="334">
        <v>54978</v>
      </c>
      <c r="S23059" s="319" t="s">
        <v>375</v>
      </c>
    </row>
    <row r="23060" spans="18:19" x14ac:dyDescent="0.2">
      <c r="R23060" s="334">
        <v>54979</v>
      </c>
      <c r="S23060" s="319" t="s">
        <v>375</v>
      </c>
    </row>
    <row r="23061" spans="18:19" x14ac:dyDescent="0.2">
      <c r="R23061" s="334">
        <v>54980</v>
      </c>
      <c r="S23061" s="319" t="s">
        <v>375</v>
      </c>
    </row>
    <row r="23062" spans="18:19" x14ac:dyDescent="0.2">
      <c r="R23062" s="334">
        <v>54981</v>
      </c>
      <c r="S23062" s="319" t="s">
        <v>375</v>
      </c>
    </row>
    <row r="23063" spans="18:19" x14ac:dyDescent="0.2">
      <c r="R23063" s="334">
        <v>54982</v>
      </c>
      <c r="S23063" s="319" t="s">
        <v>375</v>
      </c>
    </row>
    <row r="23064" spans="18:19" x14ac:dyDescent="0.2">
      <c r="R23064" s="334">
        <v>54983</v>
      </c>
      <c r="S23064" s="319" t="s">
        <v>351</v>
      </c>
    </row>
    <row r="23065" spans="18:19" x14ac:dyDescent="0.2">
      <c r="R23065" s="334">
        <v>54984</v>
      </c>
      <c r="S23065" s="319" t="s">
        <v>375</v>
      </c>
    </row>
    <row r="23066" spans="18:19" x14ac:dyDescent="0.2">
      <c r="R23066" s="334">
        <v>54985</v>
      </c>
      <c r="S23066" s="319" t="s">
        <v>375</v>
      </c>
    </row>
    <row r="23067" spans="18:19" x14ac:dyDescent="0.2">
      <c r="R23067" s="334">
        <v>54986</v>
      </c>
      <c r="S23067" s="319" t="s">
        <v>375</v>
      </c>
    </row>
    <row r="23068" spans="18:19" x14ac:dyDescent="0.2">
      <c r="R23068" s="334">
        <v>54990</v>
      </c>
      <c r="S23068" s="319" t="s">
        <v>375</v>
      </c>
    </row>
    <row r="23069" spans="18:19" x14ac:dyDescent="0.2">
      <c r="R23069" s="334">
        <v>55001</v>
      </c>
      <c r="S23069" s="319" t="s">
        <v>353</v>
      </c>
    </row>
    <row r="23070" spans="18:19" x14ac:dyDescent="0.2">
      <c r="R23070" s="334">
        <v>55003</v>
      </c>
      <c r="S23070" s="319" t="s">
        <v>353</v>
      </c>
    </row>
    <row r="23071" spans="18:19" x14ac:dyDescent="0.2">
      <c r="R23071" s="334">
        <v>55005</v>
      </c>
      <c r="S23071" s="319" t="s">
        <v>353</v>
      </c>
    </row>
    <row r="23072" spans="18:19" x14ac:dyDescent="0.2">
      <c r="R23072" s="334">
        <v>55006</v>
      </c>
      <c r="S23072" s="319" t="s">
        <v>353</v>
      </c>
    </row>
    <row r="23073" spans="18:19" x14ac:dyDescent="0.2">
      <c r="R23073" s="334">
        <v>55007</v>
      </c>
      <c r="S23073" s="319" t="s">
        <v>353</v>
      </c>
    </row>
    <row r="23074" spans="18:19" x14ac:dyDescent="0.2">
      <c r="R23074" s="334">
        <v>55008</v>
      </c>
      <c r="S23074" s="319" t="s">
        <v>353</v>
      </c>
    </row>
    <row r="23075" spans="18:19" x14ac:dyDescent="0.2">
      <c r="R23075" s="334">
        <v>55009</v>
      </c>
      <c r="S23075" s="319" t="s">
        <v>353</v>
      </c>
    </row>
    <row r="23076" spans="18:19" x14ac:dyDescent="0.2">
      <c r="R23076" s="334">
        <v>55010</v>
      </c>
      <c r="S23076" s="319" t="s">
        <v>353</v>
      </c>
    </row>
    <row r="23077" spans="18:19" x14ac:dyDescent="0.2">
      <c r="R23077" s="334">
        <v>55011</v>
      </c>
      <c r="S23077" s="319" t="s">
        <v>353</v>
      </c>
    </row>
    <row r="23078" spans="18:19" x14ac:dyDescent="0.2">
      <c r="R23078" s="334">
        <v>55012</v>
      </c>
      <c r="S23078" s="319" t="s">
        <v>353</v>
      </c>
    </row>
    <row r="23079" spans="18:19" x14ac:dyDescent="0.2">
      <c r="R23079" s="334">
        <v>55013</v>
      </c>
      <c r="S23079" s="319" t="s">
        <v>353</v>
      </c>
    </row>
    <row r="23080" spans="18:19" x14ac:dyDescent="0.2">
      <c r="R23080" s="334">
        <v>55014</v>
      </c>
      <c r="S23080" s="319" t="s">
        <v>353</v>
      </c>
    </row>
    <row r="23081" spans="18:19" x14ac:dyDescent="0.2">
      <c r="R23081" s="334">
        <v>55016</v>
      </c>
      <c r="S23081" s="319" t="s">
        <v>353</v>
      </c>
    </row>
    <row r="23082" spans="18:19" x14ac:dyDescent="0.2">
      <c r="R23082" s="334">
        <v>55017</v>
      </c>
      <c r="S23082" s="319" t="s">
        <v>353</v>
      </c>
    </row>
    <row r="23083" spans="18:19" x14ac:dyDescent="0.2">
      <c r="R23083" s="334">
        <v>55018</v>
      </c>
      <c r="S23083" s="319" t="s">
        <v>353</v>
      </c>
    </row>
    <row r="23084" spans="18:19" x14ac:dyDescent="0.2">
      <c r="R23084" s="334">
        <v>55019</v>
      </c>
      <c r="S23084" s="319" t="s">
        <v>353</v>
      </c>
    </row>
    <row r="23085" spans="18:19" x14ac:dyDescent="0.2">
      <c r="R23085" s="334">
        <v>55020</v>
      </c>
      <c r="S23085" s="319" t="s">
        <v>353</v>
      </c>
    </row>
    <row r="23086" spans="18:19" x14ac:dyDescent="0.2">
      <c r="R23086" s="334">
        <v>55021</v>
      </c>
      <c r="S23086" s="319" t="s">
        <v>353</v>
      </c>
    </row>
    <row r="23087" spans="18:19" x14ac:dyDescent="0.2">
      <c r="R23087" s="334">
        <v>55024</v>
      </c>
      <c r="S23087" s="319" t="s">
        <v>353</v>
      </c>
    </row>
    <row r="23088" spans="18:19" x14ac:dyDescent="0.2">
      <c r="R23088" s="334">
        <v>55025</v>
      </c>
      <c r="S23088" s="319" t="s">
        <v>353</v>
      </c>
    </row>
    <row r="23089" spans="18:19" x14ac:dyDescent="0.2">
      <c r="R23089" s="334">
        <v>55026</v>
      </c>
      <c r="S23089" s="319" t="s">
        <v>353</v>
      </c>
    </row>
    <row r="23090" spans="18:19" x14ac:dyDescent="0.2">
      <c r="R23090" s="334">
        <v>55027</v>
      </c>
      <c r="S23090" s="319" t="s">
        <v>353</v>
      </c>
    </row>
    <row r="23091" spans="18:19" x14ac:dyDescent="0.2">
      <c r="R23091" s="334">
        <v>55029</v>
      </c>
      <c r="S23091" s="319" t="s">
        <v>353</v>
      </c>
    </row>
    <row r="23092" spans="18:19" x14ac:dyDescent="0.2">
      <c r="R23092" s="334">
        <v>55030</v>
      </c>
      <c r="S23092" s="319" t="s">
        <v>353</v>
      </c>
    </row>
    <row r="23093" spans="18:19" x14ac:dyDescent="0.2">
      <c r="R23093" s="334">
        <v>55031</v>
      </c>
      <c r="S23093" s="319" t="s">
        <v>353</v>
      </c>
    </row>
    <row r="23094" spans="18:19" x14ac:dyDescent="0.2">
      <c r="R23094" s="334">
        <v>55032</v>
      </c>
      <c r="S23094" s="319" t="s">
        <v>353</v>
      </c>
    </row>
    <row r="23095" spans="18:19" x14ac:dyDescent="0.2">
      <c r="R23095" s="334">
        <v>55033</v>
      </c>
      <c r="S23095" s="319" t="s">
        <v>353</v>
      </c>
    </row>
    <row r="23096" spans="18:19" x14ac:dyDescent="0.2">
      <c r="R23096" s="334">
        <v>55036</v>
      </c>
      <c r="S23096" s="319" t="s">
        <v>353</v>
      </c>
    </row>
    <row r="23097" spans="18:19" x14ac:dyDescent="0.2">
      <c r="R23097" s="334">
        <v>55037</v>
      </c>
      <c r="S23097" s="319" t="s">
        <v>353</v>
      </c>
    </row>
    <row r="23098" spans="18:19" x14ac:dyDescent="0.2">
      <c r="R23098" s="334">
        <v>55038</v>
      </c>
      <c r="S23098" s="319" t="s">
        <v>353</v>
      </c>
    </row>
    <row r="23099" spans="18:19" x14ac:dyDescent="0.2">
      <c r="R23099" s="334">
        <v>55040</v>
      </c>
      <c r="S23099" s="319" t="s">
        <v>353</v>
      </c>
    </row>
    <row r="23100" spans="18:19" x14ac:dyDescent="0.2">
      <c r="R23100" s="334">
        <v>55041</v>
      </c>
      <c r="S23100" s="319" t="s">
        <v>353</v>
      </c>
    </row>
    <row r="23101" spans="18:19" x14ac:dyDescent="0.2">
      <c r="R23101" s="334">
        <v>55042</v>
      </c>
      <c r="S23101" s="319" t="s">
        <v>353</v>
      </c>
    </row>
    <row r="23102" spans="18:19" x14ac:dyDescent="0.2">
      <c r="R23102" s="334">
        <v>55043</v>
      </c>
      <c r="S23102" s="319" t="s">
        <v>353</v>
      </c>
    </row>
    <row r="23103" spans="18:19" x14ac:dyDescent="0.2">
      <c r="R23103" s="334">
        <v>55044</v>
      </c>
      <c r="S23103" s="319" t="s">
        <v>353</v>
      </c>
    </row>
    <row r="23104" spans="18:19" x14ac:dyDescent="0.2">
      <c r="R23104" s="334">
        <v>55045</v>
      </c>
      <c r="S23104" s="319" t="s">
        <v>353</v>
      </c>
    </row>
    <row r="23105" spans="18:19" x14ac:dyDescent="0.2">
      <c r="R23105" s="334">
        <v>55046</v>
      </c>
      <c r="S23105" s="319" t="s">
        <v>353</v>
      </c>
    </row>
    <row r="23106" spans="18:19" x14ac:dyDescent="0.2">
      <c r="R23106" s="334">
        <v>55047</v>
      </c>
      <c r="S23106" s="319" t="s">
        <v>353</v>
      </c>
    </row>
    <row r="23107" spans="18:19" x14ac:dyDescent="0.2">
      <c r="R23107" s="334">
        <v>55049</v>
      </c>
      <c r="S23107" s="319" t="s">
        <v>353</v>
      </c>
    </row>
    <row r="23108" spans="18:19" x14ac:dyDescent="0.2">
      <c r="R23108" s="334">
        <v>55051</v>
      </c>
      <c r="S23108" s="319" t="s">
        <v>353</v>
      </c>
    </row>
    <row r="23109" spans="18:19" x14ac:dyDescent="0.2">
      <c r="R23109" s="334">
        <v>55052</v>
      </c>
      <c r="S23109" s="319" t="s">
        <v>353</v>
      </c>
    </row>
    <row r="23110" spans="18:19" x14ac:dyDescent="0.2">
      <c r="R23110" s="334">
        <v>55053</v>
      </c>
      <c r="S23110" s="319" t="s">
        <v>353</v>
      </c>
    </row>
    <row r="23111" spans="18:19" x14ac:dyDescent="0.2">
      <c r="R23111" s="334">
        <v>55054</v>
      </c>
      <c r="S23111" s="319" t="s">
        <v>353</v>
      </c>
    </row>
    <row r="23112" spans="18:19" x14ac:dyDescent="0.2">
      <c r="R23112" s="334">
        <v>55055</v>
      </c>
      <c r="S23112" s="319" t="s">
        <v>353</v>
      </c>
    </row>
    <row r="23113" spans="18:19" x14ac:dyDescent="0.2">
      <c r="R23113" s="334">
        <v>55056</v>
      </c>
      <c r="S23113" s="319" t="s">
        <v>353</v>
      </c>
    </row>
    <row r="23114" spans="18:19" x14ac:dyDescent="0.2">
      <c r="R23114" s="334">
        <v>55057</v>
      </c>
      <c r="S23114" s="319" t="s">
        <v>353</v>
      </c>
    </row>
    <row r="23115" spans="18:19" x14ac:dyDescent="0.2">
      <c r="R23115" s="334">
        <v>55060</v>
      </c>
      <c r="S23115" s="319" t="s">
        <v>353</v>
      </c>
    </row>
    <row r="23116" spans="18:19" x14ac:dyDescent="0.2">
      <c r="R23116" s="334">
        <v>55063</v>
      </c>
      <c r="S23116" s="319" t="s">
        <v>353</v>
      </c>
    </row>
    <row r="23117" spans="18:19" x14ac:dyDescent="0.2">
      <c r="R23117" s="334">
        <v>55065</v>
      </c>
      <c r="S23117" s="319" t="s">
        <v>353</v>
      </c>
    </row>
    <row r="23118" spans="18:19" x14ac:dyDescent="0.2">
      <c r="R23118" s="334">
        <v>55066</v>
      </c>
      <c r="S23118" s="319" t="s">
        <v>353</v>
      </c>
    </row>
    <row r="23119" spans="18:19" x14ac:dyDescent="0.2">
      <c r="R23119" s="334">
        <v>55067</v>
      </c>
      <c r="S23119" s="319" t="s">
        <v>353</v>
      </c>
    </row>
    <row r="23120" spans="18:19" x14ac:dyDescent="0.2">
      <c r="R23120" s="334">
        <v>55068</v>
      </c>
      <c r="S23120" s="319" t="s">
        <v>353</v>
      </c>
    </row>
    <row r="23121" spans="18:19" x14ac:dyDescent="0.2">
      <c r="R23121" s="334">
        <v>55069</v>
      </c>
      <c r="S23121" s="319" t="s">
        <v>353</v>
      </c>
    </row>
    <row r="23122" spans="18:19" x14ac:dyDescent="0.2">
      <c r="R23122" s="334">
        <v>55070</v>
      </c>
      <c r="S23122" s="319" t="s">
        <v>353</v>
      </c>
    </row>
    <row r="23123" spans="18:19" x14ac:dyDescent="0.2">
      <c r="R23123" s="334">
        <v>55071</v>
      </c>
      <c r="S23123" s="319" t="s">
        <v>353</v>
      </c>
    </row>
    <row r="23124" spans="18:19" x14ac:dyDescent="0.2">
      <c r="R23124" s="334">
        <v>55072</v>
      </c>
      <c r="S23124" s="319" t="s">
        <v>353</v>
      </c>
    </row>
    <row r="23125" spans="18:19" x14ac:dyDescent="0.2">
      <c r="R23125" s="334">
        <v>55073</v>
      </c>
      <c r="S23125" s="319" t="s">
        <v>353</v>
      </c>
    </row>
    <row r="23126" spans="18:19" x14ac:dyDescent="0.2">
      <c r="R23126" s="334">
        <v>55074</v>
      </c>
      <c r="S23126" s="319" t="s">
        <v>353</v>
      </c>
    </row>
    <row r="23127" spans="18:19" x14ac:dyDescent="0.2">
      <c r="R23127" s="334">
        <v>55075</v>
      </c>
      <c r="S23127" s="319" t="s">
        <v>353</v>
      </c>
    </row>
    <row r="23128" spans="18:19" x14ac:dyDescent="0.2">
      <c r="R23128" s="334">
        <v>55076</v>
      </c>
      <c r="S23128" s="319" t="s">
        <v>353</v>
      </c>
    </row>
    <row r="23129" spans="18:19" x14ac:dyDescent="0.2">
      <c r="R23129" s="334">
        <v>55077</v>
      </c>
      <c r="S23129" s="319" t="s">
        <v>353</v>
      </c>
    </row>
    <row r="23130" spans="18:19" x14ac:dyDescent="0.2">
      <c r="R23130" s="334">
        <v>55078</v>
      </c>
      <c r="S23130" s="319" t="s">
        <v>353</v>
      </c>
    </row>
    <row r="23131" spans="18:19" x14ac:dyDescent="0.2">
      <c r="R23131" s="334">
        <v>55079</v>
      </c>
      <c r="S23131" s="319" t="s">
        <v>353</v>
      </c>
    </row>
    <row r="23132" spans="18:19" x14ac:dyDescent="0.2">
      <c r="R23132" s="334">
        <v>55080</v>
      </c>
      <c r="S23132" s="319" t="s">
        <v>353</v>
      </c>
    </row>
    <row r="23133" spans="18:19" x14ac:dyDescent="0.2">
      <c r="R23133" s="334">
        <v>55082</v>
      </c>
      <c r="S23133" s="319" t="s">
        <v>353</v>
      </c>
    </row>
    <row r="23134" spans="18:19" x14ac:dyDescent="0.2">
      <c r="R23134" s="334">
        <v>55083</v>
      </c>
      <c r="S23134" s="319" t="s">
        <v>353</v>
      </c>
    </row>
    <row r="23135" spans="18:19" x14ac:dyDescent="0.2">
      <c r="R23135" s="334">
        <v>55084</v>
      </c>
      <c r="S23135" s="319" t="s">
        <v>353</v>
      </c>
    </row>
    <row r="23136" spans="18:19" x14ac:dyDescent="0.2">
      <c r="R23136" s="334">
        <v>55085</v>
      </c>
      <c r="S23136" s="319" t="s">
        <v>353</v>
      </c>
    </row>
    <row r="23137" spans="18:19" x14ac:dyDescent="0.2">
      <c r="R23137" s="334">
        <v>55087</v>
      </c>
      <c r="S23137" s="319" t="s">
        <v>353</v>
      </c>
    </row>
    <row r="23138" spans="18:19" x14ac:dyDescent="0.2">
      <c r="R23138" s="334">
        <v>55088</v>
      </c>
      <c r="S23138" s="319" t="s">
        <v>353</v>
      </c>
    </row>
    <row r="23139" spans="18:19" x14ac:dyDescent="0.2">
      <c r="R23139" s="334">
        <v>55089</v>
      </c>
      <c r="S23139" s="319" t="s">
        <v>353</v>
      </c>
    </row>
    <row r="23140" spans="18:19" x14ac:dyDescent="0.2">
      <c r="R23140" s="334">
        <v>55090</v>
      </c>
      <c r="S23140" s="319" t="s">
        <v>353</v>
      </c>
    </row>
    <row r="23141" spans="18:19" x14ac:dyDescent="0.2">
      <c r="R23141" s="334">
        <v>55092</v>
      </c>
      <c r="S23141" s="319" t="s">
        <v>353</v>
      </c>
    </row>
    <row r="23142" spans="18:19" x14ac:dyDescent="0.2">
      <c r="R23142" s="334">
        <v>55101</v>
      </c>
      <c r="S23142" s="319" t="s">
        <v>353</v>
      </c>
    </row>
    <row r="23143" spans="18:19" x14ac:dyDescent="0.2">
      <c r="R23143" s="334">
        <v>55102</v>
      </c>
      <c r="S23143" s="319" t="s">
        <v>353</v>
      </c>
    </row>
    <row r="23144" spans="18:19" x14ac:dyDescent="0.2">
      <c r="R23144" s="334">
        <v>55103</v>
      </c>
      <c r="S23144" s="319" t="s">
        <v>353</v>
      </c>
    </row>
    <row r="23145" spans="18:19" x14ac:dyDescent="0.2">
      <c r="R23145" s="334">
        <v>55104</v>
      </c>
      <c r="S23145" s="319" t="s">
        <v>353</v>
      </c>
    </row>
    <row r="23146" spans="18:19" x14ac:dyDescent="0.2">
      <c r="R23146" s="334">
        <v>55105</v>
      </c>
      <c r="S23146" s="319" t="s">
        <v>353</v>
      </c>
    </row>
    <row r="23147" spans="18:19" x14ac:dyDescent="0.2">
      <c r="R23147" s="334">
        <v>55106</v>
      </c>
      <c r="S23147" s="319" t="s">
        <v>353</v>
      </c>
    </row>
    <row r="23148" spans="18:19" x14ac:dyDescent="0.2">
      <c r="R23148" s="334">
        <v>55107</v>
      </c>
      <c r="S23148" s="319" t="s">
        <v>353</v>
      </c>
    </row>
    <row r="23149" spans="18:19" x14ac:dyDescent="0.2">
      <c r="R23149" s="334">
        <v>55108</v>
      </c>
      <c r="S23149" s="319" t="s">
        <v>353</v>
      </c>
    </row>
    <row r="23150" spans="18:19" x14ac:dyDescent="0.2">
      <c r="R23150" s="334">
        <v>55109</v>
      </c>
      <c r="S23150" s="319" t="s">
        <v>353</v>
      </c>
    </row>
    <row r="23151" spans="18:19" x14ac:dyDescent="0.2">
      <c r="R23151" s="334">
        <v>55110</v>
      </c>
      <c r="S23151" s="319" t="s">
        <v>353</v>
      </c>
    </row>
    <row r="23152" spans="18:19" x14ac:dyDescent="0.2">
      <c r="R23152" s="334">
        <v>55111</v>
      </c>
      <c r="S23152" s="319" t="s">
        <v>353</v>
      </c>
    </row>
    <row r="23153" spans="18:19" x14ac:dyDescent="0.2">
      <c r="R23153" s="334">
        <v>55112</v>
      </c>
      <c r="S23153" s="319" t="s">
        <v>353</v>
      </c>
    </row>
    <row r="23154" spans="18:19" x14ac:dyDescent="0.2">
      <c r="R23154" s="334">
        <v>55113</v>
      </c>
      <c r="S23154" s="319" t="s">
        <v>353</v>
      </c>
    </row>
    <row r="23155" spans="18:19" x14ac:dyDescent="0.2">
      <c r="R23155" s="334">
        <v>55114</v>
      </c>
      <c r="S23155" s="319" t="s">
        <v>353</v>
      </c>
    </row>
    <row r="23156" spans="18:19" x14ac:dyDescent="0.2">
      <c r="R23156" s="334">
        <v>55115</v>
      </c>
      <c r="S23156" s="319" t="s">
        <v>353</v>
      </c>
    </row>
    <row r="23157" spans="18:19" x14ac:dyDescent="0.2">
      <c r="R23157" s="334">
        <v>55116</v>
      </c>
      <c r="S23157" s="319" t="s">
        <v>353</v>
      </c>
    </row>
    <row r="23158" spans="18:19" x14ac:dyDescent="0.2">
      <c r="R23158" s="334">
        <v>55117</v>
      </c>
      <c r="S23158" s="319" t="s">
        <v>353</v>
      </c>
    </row>
    <row r="23159" spans="18:19" x14ac:dyDescent="0.2">
      <c r="R23159" s="334">
        <v>55118</v>
      </c>
      <c r="S23159" s="319" t="s">
        <v>353</v>
      </c>
    </row>
    <row r="23160" spans="18:19" x14ac:dyDescent="0.2">
      <c r="R23160" s="334">
        <v>55119</v>
      </c>
      <c r="S23160" s="319" t="s">
        <v>353</v>
      </c>
    </row>
    <row r="23161" spans="18:19" x14ac:dyDescent="0.2">
      <c r="R23161" s="334">
        <v>55120</v>
      </c>
      <c r="S23161" s="319" t="s">
        <v>353</v>
      </c>
    </row>
    <row r="23162" spans="18:19" x14ac:dyDescent="0.2">
      <c r="R23162" s="334">
        <v>55121</v>
      </c>
      <c r="S23162" s="319" t="s">
        <v>353</v>
      </c>
    </row>
    <row r="23163" spans="18:19" x14ac:dyDescent="0.2">
      <c r="R23163" s="334">
        <v>55122</v>
      </c>
      <c r="S23163" s="319" t="s">
        <v>353</v>
      </c>
    </row>
    <row r="23164" spans="18:19" x14ac:dyDescent="0.2">
      <c r="R23164" s="334">
        <v>55123</v>
      </c>
      <c r="S23164" s="319" t="s">
        <v>353</v>
      </c>
    </row>
    <row r="23165" spans="18:19" x14ac:dyDescent="0.2">
      <c r="R23165" s="334">
        <v>55124</v>
      </c>
      <c r="S23165" s="319" t="s">
        <v>353</v>
      </c>
    </row>
    <row r="23166" spans="18:19" x14ac:dyDescent="0.2">
      <c r="R23166" s="334">
        <v>55125</v>
      </c>
      <c r="S23166" s="319" t="s">
        <v>353</v>
      </c>
    </row>
    <row r="23167" spans="18:19" x14ac:dyDescent="0.2">
      <c r="R23167" s="334">
        <v>55126</v>
      </c>
      <c r="S23167" s="319" t="s">
        <v>353</v>
      </c>
    </row>
    <row r="23168" spans="18:19" x14ac:dyDescent="0.2">
      <c r="R23168" s="334">
        <v>55127</v>
      </c>
      <c r="S23168" s="319" t="s">
        <v>353</v>
      </c>
    </row>
    <row r="23169" spans="18:19" x14ac:dyDescent="0.2">
      <c r="R23169" s="334">
        <v>55128</v>
      </c>
      <c r="S23169" s="319" t="s">
        <v>353</v>
      </c>
    </row>
    <row r="23170" spans="18:19" x14ac:dyDescent="0.2">
      <c r="R23170" s="334">
        <v>55129</v>
      </c>
      <c r="S23170" s="319" t="s">
        <v>353</v>
      </c>
    </row>
    <row r="23171" spans="18:19" x14ac:dyDescent="0.2">
      <c r="R23171" s="334">
        <v>55130</v>
      </c>
      <c r="S23171" s="319" t="s">
        <v>353</v>
      </c>
    </row>
    <row r="23172" spans="18:19" x14ac:dyDescent="0.2">
      <c r="R23172" s="334">
        <v>55133</v>
      </c>
      <c r="S23172" s="319" t="s">
        <v>353</v>
      </c>
    </row>
    <row r="23173" spans="18:19" x14ac:dyDescent="0.2">
      <c r="R23173" s="334">
        <v>55144</v>
      </c>
      <c r="S23173" s="319" t="s">
        <v>353</v>
      </c>
    </row>
    <row r="23174" spans="18:19" x14ac:dyDescent="0.2">
      <c r="R23174" s="334">
        <v>55146</v>
      </c>
      <c r="S23174" s="319" t="s">
        <v>353</v>
      </c>
    </row>
    <row r="23175" spans="18:19" x14ac:dyDescent="0.2">
      <c r="R23175" s="334">
        <v>55150</v>
      </c>
      <c r="S23175" s="319" t="s">
        <v>353</v>
      </c>
    </row>
    <row r="23176" spans="18:19" x14ac:dyDescent="0.2">
      <c r="R23176" s="334">
        <v>55155</v>
      </c>
      <c r="S23176" s="319" t="s">
        <v>353</v>
      </c>
    </row>
    <row r="23177" spans="18:19" x14ac:dyDescent="0.2">
      <c r="R23177" s="334">
        <v>55164</v>
      </c>
      <c r="S23177" s="319" t="s">
        <v>353</v>
      </c>
    </row>
    <row r="23178" spans="18:19" x14ac:dyDescent="0.2">
      <c r="R23178" s="334">
        <v>55165</v>
      </c>
      <c r="S23178" s="319" t="s">
        <v>353</v>
      </c>
    </row>
    <row r="23179" spans="18:19" x14ac:dyDescent="0.2">
      <c r="R23179" s="334">
        <v>55166</v>
      </c>
      <c r="S23179" s="319" t="s">
        <v>353</v>
      </c>
    </row>
    <row r="23180" spans="18:19" x14ac:dyDescent="0.2">
      <c r="R23180" s="334">
        <v>55168</v>
      </c>
      <c r="S23180" s="319" t="s">
        <v>353</v>
      </c>
    </row>
    <row r="23181" spans="18:19" x14ac:dyDescent="0.2">
      <c r="R23181" s="334">
        <v>55169</v>
      </c>
      <c r="S23181" s="319" t="s">
        <v>353</v>
      </c>
    </row>
    <row r="23182" spans="18:19" x14ac:dyDescent="0.2">
      <c r="R23182" s="334">
        <v>55170</v>
      </c>
      <c r="S23182" s="319" t="s">
        <v>353</v>
      </c>
    </row>
    <row r="23183" spans="18:19" x14ac:dyDescent="0.2">
      <c r="R23183" s="334">
        <v>55171</v>
      </c>
      <c r="S23183" s="319" t="s">
        <v>353</v>
      </c>
    </row>
    <row r="23184" spans="18:19" x14ac:dyDescent="0.2">
      <c r="R23184" s="334">
        <v>55172</v>
      </c>
      <c r="S23184" s="319" t="s">
        <v>353</v>
      </c>
    </row>
    <row r="23185" spans="18:19" x14ac:dyDescent="0.2">
      <c r="R23185" s="334">
        <v>55175</v>
      </c>
      <c r="S23185" s="319" t="s">
        <v>353</v>
      </c>
    </row>
    <row r="23186" spans="18:19" x14ac:dyDescent="0.2">
      <c r="R23186" s="334">
        <v>55187</v>
      </c>
      <c r="S23186" s="319" t="s">
        <v>353</v>
      </c>
    </row>
    <row r="23187" spans="18:19" x14ac:dyDescent="0.2">
      <c r="R23187" s="334">
        <v>55188</v>
      </c>
      <c r="S23187" s="319" t="s">
        <v>353</v>
      </c>
    </row>
    <row r="23188" spans="18:19" x14ac:dyDescent="0.2">
      <c r="R23188" s="334">
        <v>55301</v>
      </c>
      <c r="S23188" s="319" t="s">
        <v>353</v>
      </c>
    </row>
    <row r="23189" spans="18:19" x14ac:dyDescent="0.2">
      <c r="R23189" s="334">
        <v>55302</v>
      </c>
      <c r="S23189" s="319" t="s">
        <v>353</v>
      </c>
    </row>
    <row r="23190" spans="18:19" x14ac:dyDescent="0.2">
      <c r="R23190" s="334">
        <v>55303</v>
      </c>
      <c r="S23190" s="319" t="s">
        <v>353</v>
      </c>
    </row>
    <row r="23191" spans="18:19" x14ac:dyDescent="0.2">
      <c r="R23191" s="334">
        <v>55304</v>
      </c>
      <c r="S23191" s="319" t="s">
        <v>353</v>
      </c>
    </row>
    <row r="23192" spans="18:19" x14ac:dyDescent="0.2">
      <c r="R23192" s="334">
        <v>55305</v>
      </c>
      <c r="S23192" s="319" t="s">
        <v>353</v>
      </c>
    </row>
    <row r="23193" spans="18:19" x14ac:dyDescent="0.2">
      <c r="R23193" s="334">
        <v>55306</v>
      </c>
      <c r="S23193" s="319" t="s">
        <v>353</v>
      </c>
    </row>
    <row r="23194" spans="18:19" x14ac:dyDescent="0.2">
      <c r="R23194" s="334">
        <v>55307</v>
      </c>
      <c r="S23194" s="319" t="s">
        <v>353</v>
      </c>
    </row>
    <row r="23195" spans="18:19" x14ac:dyDescent="0.2">
      <c r="R23195" s="334">
        <v>55308</v>
      </c>
      <c r="S23195" s="319" t="s">
        <v>353</v>
      </c>
    </row>
    <row r="23196" spans="18:19" x14ac:dyDescent="0.2">
      <c r="R23196" s="334">
        <v>55309</v>
      </c>
      <c r="S23196" s="319" t="s">
        <v>353</v>
      </c>
    </row>
    <row r="23197" spans="18:19" x14ac:dyDescent="0.2">
      <c r="R23197" s="334">
        <v>55310</v>
      </c>
      <c r="S23197" s="319" t="s">
        <v>353</v>
      </c>
    </row>
    <row r="23198" spans="18:19" x14ac:dyDescent="0.2">
      <c r="R23198" s="334">
        <v>55311</v>
      </c>
      <c r="S23198" s="319" t="s">
        <v>353</v>
      </c>
    </row>
    <row r="23199" spans="18:19" x14ac:dyDescent="0.2">
      <c r="R23199" s="334">
        <v>55312</v>
      </c>
      <c r="S23199" s="319" t="s">
        <v>353</v>
      </c>
    </row>
    <row r="23200" spans="18:19" x14ac:dyDescent="0.2">
      <c r="R23200" s="334">
        <v>55313</v>
      </c>
      <c r="S23200" s="319" t="s">
        <v>353</v>
      </c>
    </row>
    <row r="23201" spans="18:19" x14ac:dyDescent="0.2">
      <c r="R23201" s="334">
        <v>55314</v>
      </c>
      <c r="S23201" s="319" t="s">
        <v>353</v>
      </c>
    </row>
    <row r="23202" spans="18:19" x14ac:dyDescent="0.2">
      <c r="R23202" s="334">
        <v>55315</v>
      </c>
      <c r="S23202" s="319" t="s">
        <v>353</v>
      </c>
    </row>
    <row r="23203" spans="18:19" x14ac:dyDescent="0.2">
      <c r="R23203" s="334">
        <v>55316</v>
      </c>
      <c r="S23203" s="319" t="s">
        <v>353</v>
      </c>
    </row>
    <row r="23204" spans="18:19" x14ac:dyDescent="0.2">
      <c r="R23204" s="334">
        <v>55317</v>
      </c>
      <c r="S23204" s="319" t="s">
        <v>353</v>
      </c>
    </row>
    <row r="23205" spans="18:19" x14ac:dyDescent="0.2">
      <c r="R23205" s="334">
        <v>55318</v>
      </c>
      <c r="S23205" s="319" t="s">
        <v>353</v>
      </c>
    </row>
    <row r="23206" spans="18:19" x14ac:dyDescent="0.2">
      <c r="R23206" s="334">
        <v>55319</v>
      </c>
      <c r="S23206" s="319" t="s">
        <v>353</v>
      </c>
    </row>
    <row r="23207" spans="18:19" x14ac:dyDescent="0.2">
      <c r="R23207" s="334">
        <v>55320</v>
      </c>
      <c r="S23207" s="319" t="s">
        <v>353</v>
      </c>
    </row>
    <row r="23208" spans="18:19" x14ac:dyDescent="0.2">
      <c r="R23208" s="334">
        <v>55321</v>
      </c>
      <c r="S23208" s="319" t="s">
        <v>353</v>
      </c>
    </row>
    <row r="23209" spans="18:19" x14ac:dyDescent="0.2">
      <c r="R23209" s="334">
        <v>55322</v>
      </c>
      <c r="S23209" s="319" t="s">
        <v>353</v>
      </c>
    </row>
    <row r="23210" spans="18:19" x14ac:dyDescent="0.2">
      <c r="R23210" s="334">
        <v>55323</v>
      </c>
      <c r="S23210" s="319" t="s">
        <v>353</v>
      </c>
    </row>
    <row r="23211" spans="18:19" x14ac:dyDescent="0.2">
      <c r="R23211" s="334">
        <v>55324</v>
      </c>
      <c r="S23211" s="319" t="s">
        <v>353</v>
      </c>
    </row>
    <row r="23212" spans="18:19" x14ac:dyDescent="0.2">
      <c r="R23212" s="334">
        <v>55325</v>
      </c>
      <c r="S23212" s="319" t="s">
        <v>353</v>
      </c>
    </row>
    <row r="23213" spans="18:19" x14ac:dyDescent="0.2">
      <c r="R23213" s="334">
        <v>55327</v>
      </c>
      <c r="S23213" s="319" t="s">
        <v>353</v>
      </c>
    </row>
    <row r="23214" spans="18:19" x14ac:dyDescent="0.2">
      <c r="R23214" s="334">
        <v>55328</v>
      </c>
      <c r="S23214" s="319" t="s">
        <v>353</v>
      </c>
    </row>
    <row r="23215" spans="18:19" x14ac:dyDescent="0.2">
      <c r="R23215" s="334">
        <v>55329</v>
      </c>
      <c r="S23215" s="319" t="s">
        <v>353</v>
      </c>
    </row>
    <row r="23216" spans="18:19" x14ac:dyDescent="0.2">
      <c r="R23216" s="334">
        <v>55330</v>
      </c>
      <c r="S23216" s="319" t="s">
        <v>353</v>
      </c>
    </row>
    <row r="23217" spans="18:19" x14ac:dyDescent="0.2">
      <c r="R23217" s="334">
        <v>55331</v>
      </c>
      <c r="S23217" s="319" t="s">
        <v>353</v>
      </c>
    </row>
    <row r="23218" spans="18:19" x14ac:dyDescent="0.2">
      <c r="R23218" s="334">
        <v>55332</v>
      </c>
      <c r="S23218" s="319" t="s">
        <v>353</v>
      </c>
    </row>
    <row r="23219" spans="18:19" x14ac:dyDescent="0.2">
      <c r="R23219" s="334">
        <v>55333</v>
      </c>
      <c r="S23219" s="319" t="s">
        <v>353</v>
      </c>
    </row>
    <row r="23220" spans="18:19" x14ac:dyDescent="0.2">
      <c r="R23220" s="334">
        <v>55334</v>
      </c>
      <c r="S23220" s="319" t="s">
        <v>353</v>
      </c>
    </row>
    <row r="23221" spans="18:19" x14ac:dyDescent="0.2">
      <c r="R23221" s="334">
        <v>55335</v>
      </c>
      <c r="S23221" s="319" t="s">
        <v>353</v>
      </c>
    </row>
    <row r="23222" spans="18:19" x14ac:dyDescent="0.2">
      <c r="R23222" s="334">
        <v>55336</v>
      </c>
      <c r="S23222" s="319" t="s">
        <v>353</v>
      </c>
    </row>
    <row r="23223" spans="18:19" x14ac:dyDescent="0.2">
      <c r="R23223" s="334">
        <v>55337</v>
      </c>
      <c r="S23223" s="319" t="s">
        <v>353</v>
      </c>
    </row>
    <row r="23224" spans="18:19" x14ac:dyDescent="0.2">
      <c r="R23224" s="334">
        <v>55338</v>
      </c>
      <c r="S23224" s="319" t="s">
        <v>353</v>
      </c>
    </row>
    <row r="23225" spans="18:19" x14ac:dyDescent="0.2">
      <c r="R23225" s="334">
        <v>55339</v>
      </c>
      <c r="S23225" s="319" t="s">
        <v>353</v>
      </c>
    </row>
    <row r="23226" spans="18:19" x14ac:dyDescent="0.2">
      <c r="R23226" s="334">
        <v>55340</v>
      </c>
      <c r="S23226" s="319" t="s">
        <v>353</v>
      </c>
    </row>
    <row r="23227" spans="18:19" x14ac:dyDescent="0.2">
      <c r="R23227" s="334">
        <v>55341</v>
      </c>
      <c r="S23227" s="319" t="s">
        <v>353</v>
      </c>
    </row>
    <row r="23228" spans="18:19" x14ac:dyDescent="0.2">
      <c r="R23228" s="334">
        <v>55342</v>
      </c>
      <c r="S23228" s="319" t="s">
        <v>353</v>
      </c>
    </row>
    <row r="23229" spans="18:19" x14ac:dyDescent="0.2">
      <c r="R23229" s="334">
        <v>55343</v>
      </c>
      <c r="S23229" s="319" t="s">
        <v>353</v>
      </c>
    </row>
    <row r="23230" spans="18:19" x14ac:dyDescent="0.2">
      <c r="R23230" s="334">
        <v>55344</v>
      </c>
      <c r="S23230" s="319" t="s">
        <v>353</v>
      </c>
    </row>
    <row r="23231" spans="18:19" x14ac:dyDescent="0.2">
      <c r="R23231" s="334">
        <v>55345</v>
      </c>
      <c r="S23231" s="319" t="s">
        <v>353</v>
      </c>
    </row>
    <row r="23232" spans="18:19" x14ac:dyDescent="0.2">
      <c r="R23232" s="334">
        <v>55346</v>
      </c>
      <c r="S23232" s="319" t="s">
        <v>353</v>
      </c>
    </row>
    <row r="23233" spans="18:19" x14ac:dyDescent="0.2">
      <c r="R23233" s="334">
        <v>55347</v>
      </c>
      <c r="S23233" s="319" t="s">
        <v>353</v>
      </c>
    </row>
    <row r="23234" spans="18:19" x14ac:dyDescent="0.2">
      <c r="R23234" s="334">
        <v>55348</v>
      </c>
      <c r="S23234" s="319" t="s">
        <v>353</v>
      </c>
    </row>
    <row r="23235" spans="18:19" x14ac:dyDescent="0.2">
      <c r="R23235" s="334">
        <v>55349</v>
      </c>
      <c r="S23235" s="319" t="s">
        <v>353</v>
      </c>
    </row>
    <row r="23236" spans="18:19" x14ac:dyDescent="0.2">
      <c r="R23236" s="334">
        <v>55350</v>
      </c>
      <c r="S23236" s="319" t="s">
        <v>353</v>
      </c>
    </row>
    <row r="23237" spans="18:19" x14ac:dyDescent="0.2">
      <c r="R23237" s="334">
        <v>55352</v>
      </c>
      <c r="S23237" s="319" t="s">
        <v>353</v>
      </c>
    </row>
    <row r="23238" spans="18:19" x14ac:dyDescent="0.2">
      <c r="R23238" s="334">
        <v>55353</v>
      </c>
      <c r="S23238" s="319" t="s">
        <v>353</v>
      </c>
    </row>
    <row r="23239" spans="18:19" x14ac:dyDescent="0.2">
      <c r="R23239" s="334">
        <v>55354</v>
      </c>
      <c r="S23239" s="319" t="s">
        <v>353</v>
      </c>
    </row>
    <row r="23240" spans="18:19" x14ac:dyDescent="0.2">
      <c r="R23240" s="334">
        <v>55355</v>
      </c>
      <c r="S23240" s="319" t="s">
        <v>353</v>
      </c>
    </row>
    <row r="23241" spans="18:19" x14ac:dyDescent="0.2">
      <c r="R23241" s="334">
        <v>55356</v>
      </c>
      <c r="S23241" s="319" t="s">
        <v>353</v>
      </c>
    </row>
    <row r="23242" spans="18:19" x14ac:dyDescent="0.2">
      <c r="R23242" s="334">
        <v>55357</v>
      </c>
      <c r="S23242" s="319" t="s">
        <v>353</v>
      </c>
    </row>
    <row r="23243" spans="18:19" x14ac:dyDescent="0.2">
      <c r="R23243" s="334">
        <v>55358</v>
      </c>
      <c r="S23243" s="319" t="s">
        <v>353</v>
      </c>
    </row>
    <row r="23244" spans="18:19" x14ac:dyDescent="0.2">
      <c r="R23244" s="334">
        <v>55359</v>
      </c>
      <c r="S23244" s="319" t="s">
        <v>353</v>
      </c>
    </row>
    <row r="23245" spans="18:19" x14ac:dyDescent="0.2">
      <c r="R23245" s="334">
        <v>55360</v>
      </c>
      <c r="S23245" s="319" t="s">
        <v>353</v>
      </c>
    </row>
    <row r="23246" spans="18:19" x14ac:dyDescent="0.2">
      <c r="R23246" s="334">
        <v>55361</v>
      </c>
      <c r="S23246" s="319" t="s">
        <v>353</v>
      </c>
    </row>
    <row r="23247" spans="18:19" x14ac:dyDescent="0.2">
      <c r="R23247" s="334">
        <v>55362</v>
      </c>
      <c r="S23247" s="319" t="s">
        <v>353</v>
      </c>
    </row>
    <row r="23248" spans="18:19" x14ac:dyDescent="0.2">
      <c r="R23248" s="334">
        <v>55363</v>
      </c>
      <c r="S23248" s="319" t="s">
        <v>353</v>
      </c>
    </row>
    <row r="23249" spans="18:19" x14ac:dyDescent="0.2">
      <c r="R23249" s="334">
        <v>55364</v>
      </c>
      <c r="S23249" s="319" t="s">
        <v>353</v>
      </c>
    </row>
    <row r="23250" spans="18:19" x14ac:dyDescent="0.2">
      <c r="R23250" s="334">
        <v>55365</v>
      </c>
      <c r="S23250" s="319" t="s">
        <v>353</v>
      </c>
    </row>
    <row r="23251" spans="18:19" x14ac:dyDescent="0.2">
      <c r="R23251" s="334">
        <v>55366</v>
      </c>
      <c r="S23251" s="319" t="s">
        <v>353</v>
      </c>
    </row>
    <row r="23252" spans="18:19" x14ac:dyDescent="0.2">
      <c r="R23252" s="334">
        <v>55367</v>
      </c>
      <c r="S23252" s="319" t="s">
        <v>353</v>
      </c>
    </row>
    <row r="23253" spans="18:19" x14ac:dyDescent="0.2">
      <c r="R23253" s="334">
        <v>55368</v>
      </c>
      <c r="S23253" s="319" t="s">
        <v>353</v>
      </c>
    </row>
    <row r="23254" spans="18:19" x14ac:dyDescent="0.2">
      <c r="R23254" s="334">
        <v>55369</v>
      </c>
      <c r="S23254" s="319" t="s">
        <v>353</v>
      </c>
    </row>
    <row r="23255" spans="18:19" x14ac:dyDescent="0.2">
      <c r="R23255" s="334">
        <v>55370</v>
      </c>
      <c r="S23255" s="319" t="s">
        <v>353</v>
      </c>
    </row>
    <row r="23256" spans="18:19" x14ac:dyDescent="0.2">
      <c r="R23256" s="334">
        <v>55371</v>
      </c>
      <c r="S23256" s="319" t="s">
        <v>353</v>
      </c>
    </row>
    <row r="23257" spans="18:19" x14ac:dyDescent="0.2">
      <c r="R23257" s="334">
        <v>55372</v>
      </c>
      <c r="S23257" s="319" t="s">
        <v>353</v>
      </c>
    </row>
    <row r="23258" spans="18:19" x14ac:dyDescent="0.2">
      <c r="R23258" s="334">
        <v>55373</v>
      </c>
      <c r="S23258" s="319" t="s">
        <v>353</v>
      </c>
    </row>
    <row r="23259" spans="18:19" x14ac:dyDescent="0.2">
      <c r="R23259" s="334">
        <v>55374</v>
      </c>
      <c r="S23259" s="319" t="s">
        <v>353</v>
      </c>
    </row>
    <row r="23260" spans="18:19" x14ac:dyDescent="0.2">
      <c r="R23260" s="334">
        <v>55375</v>
      </c>
      <c r="S23260" s="319" t="s">
        <v>353</v>
      </c>
    </row>
    <row r="23261" spans="18:19" x14ac:dyDescent="0.2">
      <c r="R23261" s="334">
        <v>55376</v>
      </c>
      <c r="S23261" s="319" t="s">
        <v>353</v>
      </c>
    </row>
    <row r="23262" spans="18:19" x14ac:dyDescent="0.2">
      <c r="R23262" s="334">
        <v>55377</v>
      </c>
      <c r="S23262" s="319" t="s">
        <v>353</v>
      </c>
    </row>
    <row r="23263" spans="18:19" x14ac:dyDescent="0.2">
      <c r="R23263" s="334">
        <v>55378</v>
      </c>
      <c r="S23263" s="319" t="s">
        <v>353</v>
      </c>
    </row>
    <row r="23264" spans="18:19" x14ac:dyDescent="0.2">
      <c r="R23264" s="334">
        <v>55379</v>
      </c>
      <c r="S23264" s="319" t="s">
        <v>353</v>
      </c>
    </row>
    <row r="23265" spans="18:19" x14ac:dyDescent="0.2">
      <c r="R23265" s="334">
        <v>55380</v>
      </c>
      <c r="S23265" s="319" t="s">
        <v>353</v>
      </c>
    </row>
    <row r="23266" spans="18:19" x14ac:dyDescent="0.2">
      <c r="R23266" s="334">
        <v>55381</v>
      </c>
      <c r="S23266" s="319" t="s">
        <v>353</v>
      </c>
    </row>
    <row r="23267" spans="18:19" x14ac:dyDescent="0.2">
      <c r="R23267" s="334">
        <v>55382</v>
      </c>
      <c r="S23267" s="319" t="s">
        <v>353</v>
      </c>
    </row>
    <row r="23268" spans="18:19" x14ac:dyDescent="0.2">
      <c r="R23268" s="334">
        <v>55383</v>
      </c>
      <c r="S23268" s="319" t="s">
        <v>353</v>
      </c>
    </row>
    <row r="23269" spans="18:19" x14ac:dyDescent="0.2">
      <c r="R23269" s="334">
        <v>55384</v>
      </c>
      <c r="S23269" s="319" t="s">
        <v>353</v>
      </c>
    </row>
    <row r="23270" spans="18:19" x14ac:dyDescent="0.2">
      <c r="R23270" s="334">
        <v>55385</v>
      </c>
      <c r="S23270" s="319" t="s">
        <v>353</v>
      </c>
    </row>
    <row r="23271" spans="18:19" x14ac:dyDescent="0.2">
      <c r="R23271" s="334">
        <v>55386</v>
      </c>
      <c r="S23271" s="319" t="s">
        <v>353</v>
      </c>
    </row>
    <row r="23272" spans="18:19" x14ac:dyDescent="0.2">
      <c r="R23272" s="334">
        <v>55387</v>
      </c>
      <c r="S23272" s="319" t="s">
        <v>353</v>
      </c>
    </row>
    <row r="23273" spans="18:19" x14ac:dyDescent="0.2">
      <c r="R23273" s="334">
        <v>55388</v>
      </c>
      <c r="S23273" s="319" t="s">
        <v>353</v>
      </c>
    </row>
    <row r="23274" spans="18:19" x14ac:dyDescent="0.2">
      <c r="R23274" s="334">
        <v>55389</v>
      </c>
      <c r="S23274" s="319" t="s">
        <v>353</v>
      </c>
    </row>
    <row r="23275" spans="18:19" x14ac:dyDescent="0.2">
      <c r="R23275" s="334">
        <v>55390</v>
      </c>
      <c r="S23275" s="319" t="s">
        <v>353</v>
      </c>
    </row>
    <row r="23276" spans="18:19" x14ac:dyDescent="0.2">
      <c r="R23276" s="334">
        <v>55391</v>
      </c>
      <c r="S23276" s="319" t="s">
        <v>353</v>
      </c>
    </row>
    <row r="23277" spans="18:19" x14ac:dyDescent="0.2">
      <c r="R23277" s="334">
        <v>55392</v>
      </c>
      <c r="S23277" s="319" t="s">
        <v>353</v>
      </c>
    </row>
    <row r="23278" spans="18:19" x14ac:dyDescent="0.2">
      <c r="R23278" s="334">
        <v>55393</v>
      </c>
      <c r="S23278" s="319" t="s">
        <v>353</v>
      </c>
    </row>
    <row r="23279" spans="18:19" x14ac:dyDescent="0.2">
      <c r="R23279" s="334">
        <v>55394</v>
      </c>
      <c r="S23279" s="319" t="s">
        <v>353</v>
      </c>
    </row>
    <row r="23280" spans="18:19" x14ac:dyDescent="0.2">
      <c r="R23280" s="334">
        <v>55395</v>
      </c>
      <c r="S23280" s="319" t="s">
        <v>353</v>
      </c>
    </row>
    <row r="23281" spans="18:19" x14ac:dyDescent="0.2">
      <c r="R23281" s="334">
        <v>55396</v>
      </c>
      <c r="S23281" s="319" t="s">
        <v>353</v>
      </c>
    </row>
    <row r="23282" spans="18:19" x14ac:dyDescent="0.2">
      <c r="R23282" s="334">
        <v>55397</v>
      </c>
      <c r="S23282" s="319" t="s">
        <v>353</v>
      </c>
    </row>
    <row r="23283" spans="18:19" x14ac:dyDescent="0.2">
      <c r="R23283" s="334">
        <v>55398</v>
      </c>
      <c r="S23283" s="319" t="s">
        <v>353</v>
      </c>
    </row>
    <row r="23284" spans="18:19" x14ac:dyDescent="0.2">
      <c r="R23284" s="334">
        <v>55399</v>
      </c>
      <c r="S23284" s="319" t="s">
        <v>353</v>
      </c>
    </row>
    <row r="23285" spans="18:19" x14ac:dyDescent="0.2">
      <c r="R23285" s="334">
        <v>55401</v>
      </c>
      <c r="S23285" s="319" t="s">
        <v>353</v>
      </c>
    </row>
    <row r="23286" spans="18:19" x14ac:dyDescent="0.2">
      <c r="R23286" s="334">
        <v>55402</v>
      </c>
      <c r="S23286" s="319" t="s">
        <v>353</v>
      </c>
    </row>
    <row r="23287" spans="18:19" x14ac:dyDescent="0.2">
      <c r="R23287" s="334">
        <v>55403</v>
      </c>
      <c r="S23287" s="319" t="s">
        <v>353</v>
      </c>
    </row>
    <row r="23288" spans="18:19" x14ac:dyDescent="0.2">
      <c r="R23288" s="334">
        <v>55404</v>
      </c>
      <c r="S23288" s="319" t="s">
        <v>353</v>
      </c>
    </row>
    <row r="23289" spans="18:19" x14ac:dyDescent="0.2">
      <c r="R23289" s="334">
        <v>55405</v>
      </c>
      <c r="S23289" s="319" t="s">
        <v>353</v>
      </c>
    </row>
    <row r="23290" spans="18:19" x14ac:dyDescent="0.2">
      <c r="R23290" s="334">
        <v>55406</v>
      </c>
      <c r="S23290" s="319" t="s">
        <v>353</v>
      </c>
    </row>
    <row r="23291" spans="18:19" x14ac:dyDescent="0.2">
      <c r="R23291" s="334">
        <v>55407</v>
      </c>
      <c r="S23291" s="319" t="s">
        <v>353</v>
      </c>
    </row>
    <row r="23292" spans="18:19" x14ac:dyDescent="0.2">
      <c r="R23292" s="334">
        <v>55408</v>
      </c>
      <c r="S23292" s="319" t="s">
        <v>353</v>
      </c>
    </row>
    <row r="23293" spans="18:19" x14ac:dyDescent="0.2">
      <c r="R23293" s="334">
        <v>55409</v>
      </c>
      <c r="S23293" s="319" t="s">
        <v>353</v>
      </c>
    </row>
    <row r="23294" spans="18:19" x14ac:dyDescent="0.2">
      <c r="R23294" s="334">
        <v>55410</v>
      </c>
      <c r="S23294" s="319" t="s">
        <v>353</v>
      </c>
    </row>
    <row r="23295" spans="18:19" x14ac:dyDescent="0.2">
      <c r="R23295" s="334">
        <v>55411</v>
      </c>
      <c r="S23295" s="319" t="s">
        <v>353</v>
      </c>
    </row>
    <row r="23296" spans="18:19" x14ac:dyDescent="0.2">
      <c r="R23296" s="334">
        <v>55412</v>
      </c>
      <c r="S23296" s="319" t="s">
        <v>353</v>
      </c>
    </row>
    <row r="23297" spans="18:19" x14ac:dyDescent="0.2">
      <c r="R23297" s="334">
        <v>55413</v>
      </c>
      <c r="S23297" s="319" t="s">
        <v>353</v>
      </c>
    </row>
    <row r="23298" spans="18:19" x14ac:dyDescent="0.2">
      <c r="R23298" s="334">
        <v>55414</v>
      </c>
      <c r="S23298" s="319" t="s">
        <v>353</v>
      </c>
    </row>
    <row r="23299" spans="18:19" x14ac:dyDescent="0.2">
      <c r="R23299" s="334">
        <v>55415</v>
      </c>
      <c r="S23299" s="319" t="s">
        <v>353</v>
      </c>
    </row>
    <row r="23300" spans="18:19" x14ac:dyDescent="0.2">
      <c r="R23300" s="334">
        <v>55416</v>
      </c>
      <c r="S23300" s="319" t="s">
        <v>353</v>
      </c>
    </row>
    <row r="23301" spans="18:19" x14ac:dyDescent="0.2">
      <c r="R23301" s="334">
        <v>55417</v>
      </c>
      <c r="S23301" s="319" t="s">
        <v>353</v>
      </c>
    </row>
    <row r="23302" spans="18:19" x14ac:dyDescent="0.2">
      <c r="R23302" s="334">
        <v>55418</v>
      </c>
      <c r="S23302" s="319" t="s">
        <v>353</v>
      </c>
    </row>
    <row r="23303" spans="18:19" x14ac:dyDescent="0.2">
      <c r="R23303" s="334">
        <v>55419</v>
      </c>
      <c r="S23303" s="319" t="s">
        <v>353</v>
      </c>
    </row>
    <row r="23304" spans="18:19" x14ac:dyDescent="0.2">
      <c r="R23304" s="334">
        <v>55420</v>
      </c>
      <c r="S23304" s="319" t="s">
        <v>353</v>
      </c>
    </row>
    <row r="23305" spans="18:19" x14ac:dyDescent="0.2">
      <c r="R23305" s="334">
        <v>55421</v>
      </c>
      <c r="S23305" s="319" t="s">
        <v>353</v>
      </c>
    </row>
    <row r="23306" spans="18:19" x14ac:dyDescent="0.2">
      <c r="R23306" s="334">
        <v>55422</v>
      </c>
      <c r="S23306" s="319" t="s">
        <v>353</v>
      </c>
    </row>
    <row r="23307" spans="18:19" x14ac:dyDescent="0.2">
      <c r="R23307" s="334">
        <v>55423</v>
      </c>
      <c r="S23307" s="319" t="s">
        <v>353</v>
      </c>
    </row>
    <row r="23308" spans="18:19" x14ac:dyDescent="0.2">
      <c r="R23308" s="334">
        <v>55424</v>
      </c>
      <c r="S23308" s="319" t="s">
        <v>353</v>
      </c>
    </row>
    <row r="23309" spans="18:19" x14ac:dyDescent="0.2">
      <c r="R23309" s="334">
        <v>55425</v>
      </c>
      <c r="S23309" s="319" t="s">
        <v>353</v>
      </c>
    </row>
    <row r="23310" spans="18:19" x14ac:dyDescent="0.2">
      <c r="R23310" s="334">
        <v>55426</v>
      </c>
      <c r="S23310" s="319" t="s">
        <v>353</v>
      </c>
    </row>
    <row r="23311" spans="18:19" x14ac:dyDescent="0.2">
      <c r="R23311" s="334">
        <v>55427</v>
      </c>
      <c r="S23311" s="319" t="s">
        <v>353</v>
      </c>
    </row>
    <row r="23312" spans="18:19" x14ac:dyDescent="0.2">
      <c r="R23312" s="334">
        <v>55428</v>
      </c>
      <c r="S23312" s="319" t="s">
        <v>353</v>
      </c>
    </row>
    <row r="23313" spans="18:19" x14ac:dyDescent="0.2">
      <c r="R23313" s="334">
        <v>55429</v>
      </c>
      <c r="S23313" s="319" t="s">
        <v>353</v>
      </c>
    </row>
    <row r="23314" spans="18:19" x14ac:dyDescent="0.2">
      <c r="R23314" s="334">
        <v>55430</v>
      </c>
      <c r="S23314" s="319" t="s">
        <v>353</v>
      </c>
    </row>
    <row r="23315" spans="18:19" x14ac:dyDescent="0.2">
      <c r="R23315" s="334">
        <v>55431</v>
      </c>
      <c r="S23315" s="319" t="s">
        <v>353</v>
      </c>
    </row>
    <row r="23316" spans="18:19" x14ac:dyDescent="0.2">
      <c r="R23316" s="334">
        <v>55432</v>
      </c>
      <c r="S23316" s="319" t="s">
        <v>353</v>
      </c>
    </row>
    <row r="23317" spans="18:19" x14ac:dyDescent="0.2">
      <c r="R23317" s="334">
        <v>55433</v>
      </c>
      <c r="S23317" s="319" t="s">
        <v>353</v>
      </c>
    </row>
    <row r="23318" spans="18:19" x14ac:dyDescent="0.2">
      <c r="R23318" s="334">
        <v>55434</v>
      </c>
      <c r="S23318" s="319" t="s">
        <v>353</v>
      </c>
    </row>
    <row r="23319" spans="18:19" x14ac:dyDescent="0.2">
      <c r="R23319" s="334">
        <v>55435</v>
      </c>
      <c r="S23319" s="319" t="s">
        <v>353</v>
      </c>
    </row>
    <row r="23320" spans="18:19" x14ac:dyDescent="0.2">
      <c r="R23320" s="334">
        <v>55436</v>
      </c>
      <c r="S23320" s="319" t="s">
        <v>353</v>
      </c>
    </row>
    <row r="23321" spans="18:19" x14ac:dyDescent="0.2">
      <c r="R23321" s="334">
        <v>55437</v>
      </c>
      <c r="S23321" s="319" t="s">
        <v>353</v>
      </c>
    </row>
    <row r="23322" spans="18:19" x14ac:dyDescent="0.2">
      <c r="R23322" s="334">
        <v>55438</v>
      </c>
      <c r="S23322" s="319" t="s">
        <v>353</v>
      </c>
    </row>
    <row r="23323" spans="18:19" x14ac:dyDescent="0.2">
      <c r="R23323" s="334">
        <v>55439</v>
      </c>
      <c r="S23323" s="319" t="s">
        <v>353</v>
      </c>
    </row>
    <row r="23324" spans="18:19" x14ac:dyDescent="0.2">
      <c r="R23324" s="334">
        <v>55440</v>
      </c>
      <c r="S23324" s="319" t="s">
        <v>353</v>
      </c>
    </row>
    <row r="23325" spans="18:19" x14ac:dyDescent="0.2">
      <c r="R23325" s="334">
        <v>55441</v>
      </c>
      <c r="S23325" s="319" t="s">
        <v>353</v>
      </c>
    </row>
    <row r="23326" spans="18:19" x14ac:dyDescent="0.2">
      <c r="R23326" s="334">
        <v>55442</v>
      </c>
      <c r="S23326" s="319" t="s">
        <v>353</v>
      </c>
    </row>
    <row r="23327" spans="18:19" x14ac:dyDescent="0.2">
      <c r="R23327" s="334">
        <v>55443</v>
      </c>
      <c r="S23327" s="319" t="s">
        <v>353</v>
      </c>
    </row>
    <row r="23328" spans="18:19" x14ac:dyDescent="0.2">
      <c r="R23328" s="334">
        <v>55444</v>
      </c>
      <c r="S23328" s="319" t="s">
        <v>353</v>
      </c>
    </row>
    <row r="23329" spans="18:19" x14ac:dyDescent="0.2">
      <c r="R23329" s="334">
        <v>55445</v>
      </c>
      <c r="S23329" s="319" t="s">
        <v>353</v>
      </c>
    </row>
    <row r="23330" spans="18:19" x14ac:dyDescent="0.2">
      <c r="R23330" s="334">
        <v>55446</v>
      </c>
      <c r="S23330" s="319" t="s">
        <v>353</v>
      </c>
    </row>
    <row r="23331" spans="18:19" x14ac:dyDescent="0.2">
      <c r="R23331" s="334">
        <v>55447</v>
      </c>
      <c r="S23331" s="319" t="s">
        <v>353</v>
      </c>
    </row>
    <row r="23332" spans="18:19" x14ac:dyDescent="0.2">
      <c r="R23332" s="334">
        <v>55448</v>
      </c>
      <c r="S23332" s="319" t="s">
        <v>353</v>
      </c>
    </row>
    <row r="23333" spans="18:19" x14ac:dyDescent="0.2">
      <c r="R23333" s="334">
        <v>55449</v>
      </c>
      <c r="S23333" s="319" t="s">
        <v>353</v>
      </c>
    </row>
    <row r="23334" spans="18:19" x14ac:dyDescent="0.2">
      <c r="R23334" s="334">
        <v>55450</v>
      </c>
      <c r="S23334" s="319" t="s">
        <v>353</v>
      </c>
    </row>
    <row r="23335" spans="18:19" x14ac:dyDescent="0.2">
      <c r="R23335" s="334">
        <v>55454</v>
      </c>
      <c r="S23335" s="319" t="s">
        <v>353</v>
      </c>
    </row>
    <row r="23336" spans="18:19" x14ac:dyDescent="0.2">
      <c r="R23336" s="334">
        <v>55455</v>
      </c>
      <c r="S23336" s="319" t="s">
        <v>353</v>
      </c>
    </row>
    <row r="23337" spans="18:19" x14ac:dyDescent="0.2">
      <c r="R23337" s="334">
        <v>55458</v>
      </c>
      <c r="S23337" s="319" t="s">
        <v>353</v>
      </c>
    </row>
    <row r="23338" spans="18:19" x14ac:dyDescent="0.2">
      <c r="R23338" s="334">
        <v>55459</v>
      </c>
      <c r="S23338" s="319" t="s">
        <v>353</v>
      </c>
    </row>
    <row r="23339" spans="18:19" x14ac:dyDescent="0.2">
      <c r="R23339" s="334">
        <v>55460</v>
      </c>
      <c r="S23339" s="319" t="s">
        <v>353</v>
      </c>
    </row>
    <row r="23340" spans="18:19" x14ac:dyDescent="0.2">
      <c r="R23340" s="334">
        <v>55467</v>
      </c>
      <c r="S23340" s="319" t="s">
        <v>353</v>
      </c>
    </row>
    <row r="23341" spans="18:19" x14ac:dyDescent="0.2">
      <c r="R23341" s="334">
        <v>55470</v>
      </c>
      <c r="S23341" s="319" t="s">
        <v>353</v>
      </c>
    </row>
    <row r="23342" spans="18:19" x14ac:dyDescent="0.2">
      <c r="R23342" s="334">
        <v>55472</v>
      </c>
      <c r="S23342" s="319" t="s">
        <v>353</v>
      </c>
    </row>
    <row r="23343" spans="18:19" x14ac:dyDescent="0.2">
      <c r="R23343" s="334">
        <v>55473</v>
      </c>
      <c r="S23343" s="319" t="s">
        <v>353</v>
      </c>
    </row>
    <row r="23344" spans="18:19" x14ac:dyDescent="0.2">
      <c r="R23344" s="334">
        <v>55474</v>
      </c>
      <c r="S23344" s="319" t="s">
        <v>353</v>
      </c>
    </row>
    <row r="23345" spans="18:19" x14ac:dyDescent="0.2">
      <c r="R23345" s="334">
        <v>55479</v>
      </c>
      <c r="S23345" s="319" t="s">
        <v>353</v>
      </c>
    </row>
    <row r="23346" spans="18:19" x14ac:dyDescent="0.2">
      <c r="R23346" s="334">
        <v>55480</v>
      </c>
      <c r="S23346" s="319" t="s">
        <v>353</v>
      </c>
    </row>
    <row r="23347" spans="18:19" x14ac:dyDescent="0.2">
      <c r="R23347" s="334">
        <v>55483</v>
      </c>
      <c r="S23347" s="319" t="s">
        <v>353</v>
      </c>
    </row>
    <row r="23348" spans="18:19" x14ac:dyDescent="0.2">
      <c r="R23348" s="334">
        <v>55484</v>
      </c>
      <c r="S23348" s="319" t="s">
        <v>353</v>
      </c>
    </row>
    <row r="23349" spans="18:19" x14ac:dyDescent="0.2">
      <c r="R23349" s="334">
        <v>55485</v>
      </c>
      <c r="S23349" s="319" t="s">
        <v>353</v>
      </c>
    </row>
    <row r="23350" spans="18:19" x14ac:dyDescent="0.2">
      <c r="R23350" s="334">
        <v>55486</v>
      </c>
      <c r="S23350" s="319" t="s">
        <v>353</v>
      </c>
    </row>
    <row r="23351" spans="18:19" x14ac:dyDescent="0.2">
      <c r="R23351" s="334">
        <v>55487</v>
      </c>
      <c r="S23351" s="319" t="s">
        <v>353</v>
      </c>
    </row>
    <row r="23352" spans="18:19" x14ac:dyDescent="0.2">
      <c r="R23352" s="334">
        <v>55488</v>
      </c>
      <c r="S23352" s="319" t="s">
        <v>353</v>
      </c>
    </row>
    <row r="23353" spans="18:19" x14ac:dyDescent="0.2">
      <c r="R23353" s="334">
        <v>55550</v>
      </c>
      <c r="S23353" s="319" t="s">
        <v>353</v>
      </c>
    </row>
    <row r="23354" spans="18:19" x14ac:dyDescent="0.2">
      <c r="R23354" s="334">
        <v>55551</v>
      </c>
      <c r="S23354" s="319" t="s">
        <v>353</v>
      </c>
    </row>
    <row r="23355" spans="18:19" x14ac:dyDescent="0.2">
      <c r="R23355" s="334">
        <v>55552</v>
      </c>
      <c r="S23355" s="319" t="s">
        <v>353</v>
      </c>
    </row>
    <row r="23356" spans="18:19" x14ac:dyDescent="0.2">
      <c r="R23356" s="334">
        <v>55553</v>
      </c>
      <c r="S23356" s="319" t="s">
        <v>353</v>
      </c>
    </row>
    <row r="23357" spans="18:19" x14ac:dyDescent="0.2">
      <c r="R23357" s="334">
        <v>55554</v>
      </c>
      <c r="S23357" s="319" t="s">
        <v>353</v>
      </c>
    </row>
    <row r="23358" spans="18:19" x14ac:dyDescent="0.2">
      <c r="R23358" s="334">
        <v>55555</v>
      </c>
      <c r="S23358" s="319" t="s">
        <v>353</v>
      </c>
    </row>
    <row r="23359" spans="18:19" x14ac:dyDescent="0.2">
      <c r="R23359" s="334">
        <v>55556</v>
      </c>
      <c r="S23359" s="319" t="s">
        <v>353</v>
      </c>
    </row>
    <row r="23360" spans="18:19" x14ac:dyDescent="0.2">
      <c r="R23360" s="334">
        <v>55557</v>
      </c>
      <c r="S23360" s="319" t="s">
        <v>353</v>
      </c>
    </row>
    <row r="23361" spans="18:19" x14ac:dyDescent="0.2">
      <c r="R23361" s="334">
        <v>55558</v>
      </c>
      <c r="S23361" s="319" t="s">
        <v>353</v>
      </c>
    </row>
    <row r="23362" spans="18:19" x14ac:dyDescent="0.2">
      <c r="R23362" s="334">
        <v>55559</v>
      </c>
      <c r="S23362" s="319" t="s">
        <v>353</v>
      </c>
    </row>
    <row r="23363" spans="18:19" x14ac:dyDescent="0.2">
      <c r="R23363" s="334">
        <v>55560</v>
      </c>
      <c r="S23363" s="319" t="s">
        <v>353</v>
      </c>
    </row>
    <row r="23364" spans="18:19" x14ac:dyDescent="0.2">
      <c r="R23364" s="334">
        <v>55561</v>
      </c>
      <c r="S23364" s="319" t="s">
        <v>353</v>
      </c>
    </row>
    <row r="23365" spans="18:19" x14ac:dyDescent="0.2">
      <c r="R23365" s="334">
        <v>55562</v>
      </c>
      <c r="S23365" s="319" t="s">
        <v>353</v>
      </c>
    </row>
    <row r="23366" spans="18:19" x14ac:dyDescent="0.2">
      <c r="R23366" s="334">
        <v>55563</v>
      </c>
      <c r="S23366" s="319" t="s">
        <v>353</v>
      </c>
    </row>
    <row r="23367" spans="18:19" x14ac:dyDescent="0.2">
      <c r="R23367" s="334">
        <v>55564</v>
      </c>
      <c r="S23367" s="319" t="s">
        <v>353</v>
      </c>
    </row>
    <row r="23368" spans="18:19" x14ac:dyDescent="0.2">
      <c r="R23368" s="334">
        <v>55565</v>
      </c>
      <c r="S23368" s="319" t="s">
        <v>353</v>
      </c>
    </row>
    <row r="23369" spans="18:19" x14ac:dyDescent="0.2">
      <c r="R23369" s="334">
        <v>55566</v>
      </c>
      <c r="S23369" s="319" t="s">
        <v>353</v>
      </c>
    </row>
    <row r="23370" spans="18:19" x14ac:dyDescent="0.2">
      <c r="R23370" s="334">
        <v>55567</v>
      </c>
      <c r="S23370" s="319" t="s">
        <v>353</v>
      </c>
    </row>
    <row r="23371" spans="18:19" x14ac:dyDescent="0.2">
      <c r="R23371" s="334">
        <v>55568</v>
      </c>
      <c r="S23371" s="319" t="s">
        <v>353</v>
      </c>
    </row>
    <row r="23372" spans="18:19" x14ac:dyDescent="0.2">
      <c r="R23372" s="334">
        <v>55569</v>
      </c>
      <c r="S23372" s="319" t="s">
        <v>353</v>
      </c>
    </row>
    <row r="23373" spans="18:19" x14ac:dyDescent="0.2">
      <c r="R23373" s="334">
        <v>55570</v>
      </c>
      <c r="S23373" s="319" t="s">
        <v>353</v>
      </c>
    </row>
    <row r="23374" spans="18:19" x14ac:dyDescent="0.2">
      <c r="R23374" s="334">
        <v>55571</v>
      </c>
      <c r="S23374" s="319" t="s">
        <v>353</v>
      </c>
    </row>
    <row r="23375" spans="18:19" x14ac:dyDescent="0.2">
      <c r="R23375" s="334">
        <v>55572</v>
      </c>
      <c r="S23375" s="319" t="s">
        <v>353</v>
      </c>
    </row>
    <row r="23376" spans="18:19" x14ac:dyDescent="0.2">
      <c r="R23376" s="334">
        <v>55573</v>
      </c>
      <c r="S23376" s="319" t="s">
        <v>353</v>
      </c>
    </row>
    <row r="23377" spans="18:19" x14ac:dyDescent="0.2">
      <c r="R23377" s="334">
        <v>55574</v>
      </c>
      <c r="S23377" s="319" t="s">
        <v>353</v>
      </c>
    </row>
    <row r="23378" spans="18:19" x14ac:dyDescent="0.2">
      <c r="R23378" s="334">
        <v>55575</v>
      </c>
      <c r="S23378" s="319" t="s">
        <v>353</v>
      </c>
    </row>
    <row r="23379" spans="18:19" x14ac:dyDescent="0.2">
      <c r="R23379" s="334">
        <v>55576</v>
      </c>
      <c r="S23379" s="319" t="s">
        <v>353</v>
      </c>
    </row>
    <row r="23380" spans="18:19" x14ac:dyDescent="0.2">
      <c r="R23380" s="334">
        <v>55577</v>
      </c>
      <c r="S23380" s="319" t="s">
        <v>353</v>
      </c>
    </row>
    <row r="23381" spans="18:19" x14ac:dyDescent="0.2">
      <c r="R23381" s="334">
        <v>55578</v>
      </c>
      <c r="S23381" s="319" t="s">
        <v>353</v>
      </c>
    </row>
    <row r="23382" spans="18:19" x14ac:dyDescent="0.2">
      <c r="R23382" s="334">
        <v>55579</v>
      </c>
      <c r="S23382" s="319" t="s">
        <v>353</v>
      </c>
    </row>
    <row r="23383" spans="18:19" x14ac:dyDescent="0.2">
      <c r="R23383" s="334">
        <v>55580</v>
      </c>
      <c r="S23383" s="319" t="s">
        <v>353</v>
      </c>
    </row>
    <row r="23384" spans="18:19" x14ac:dyDescent="0.2">
      <c r="R23384" s="334">
        <v>55581</v>
      </c>
      <c r="S23384" s="319" t="s">
        <v>353</v>
      </c>
    </row>
    <row r="23385" spans="18:19" x14ac:dyDescent="0.2">
      <c r="R23385" s="334">
        <v>55582</v>
      </c>
      <c r="S23385" s="319" t="s">
        <v>353</v>
      </c>
    </row>
    <row r="23386" spans="18:19" x14ac:dyDescent="0.2">
      <c r="R23386" s="334">
        <v>55583</v>
      </c>
      <c r="S23386" s="319" t="s">
        <v>353</v>
      </c>
    </row>
    <row r="23387" spans="18:19" x14ac:dyDescent="0.2">
      <c r="R23387" s="334">
        <v>55584</v>
      </c>
      <c r="S23387" s="319" t="s">
        <v>353</v>
      </c>
    </row>
    <row r="23388" spans="18:19" x14ac:dyDescent="0.2">
      <c r="R23388" s="334">
        <v>55585</v>
      </c>
      <c r="S23388" s="319" t="s">
        <v>353</v>
      </c>
    </row>
    <row r="23389" spans="18:19" x14ac:dyDescent="0.2">
      <c r="R23389" s="334">
        <v>55586</v>
      </c>
      <c r="S23389" s="319" t="s">
        <v>353</v>
      </c>
    </row>
    <row r="23390" spans="18:19" x14ac:dyDescent="0.2">
      <c r="R23390" s="334">
        <v>55587</v>
      </c>
      <c r="S23390" s="319" t="s">
        <v>353</v>
      </c>
    </row>
    <row r="23391" spans="18:19" x14ac:dyDescent="0.2">
      <c r="R23391" s="334">
        <v>55588</v>
      </c>
      <c r="S23391" s="319" t="s">
        <v>353</v>
      </c>
    </row>
    <row r="23392" spans="18:19" x14ac:dyDescent="0.2">
      <c r="R23392" s="334">
        <v>55589</v>
      </c>
      <c r="S23392" s="319" t="s">
        <v>353</v>
      </c>
    </row>
    <row r="23393" spans="18:19" x14ac:dyDescent="0.2">
      <c r="R23393" s="334">
        <v>55590</v>
      </c>
      <c r="S23393" s="319" t="s">
        <v>353</v>
      </c>
    </row>
    <row r="23394" spans="18:19" x14ac:dyDescent="0.2">
      <c r="R23394" s="334">
        <v>55591</v>
      </c>
      <c r="S23394" s="319" t="s">
        <v>353</v>
      </c>
    </row>
    <row r="23395" spans="18:19" x14ac:dyDescent="0.2">
      <c r="R23395" s="334">
        <v>55592</v>
      </c>
      <c r="S23395" s="319" t="s">
        <v>353</v>
      </c>
    </row>
    <row r="23396" spans="18:19" x14ac:dyDescent="0.2">
      <c r="R23396" s="334">
        <v>55593</v>
      </c>
      <c r="S23396" s="319" t="s">
        <v>353</v>
      </c>
    </row>
    <row r="23397" spans="18:19" x14ac:dyDescent="0.2">
      <c r="R23397" s="334">
        <v>55594</v>
      </c>
      <c r="S23397" s="319" t="s">
        <v>353</v>
      </c>
    </row>
    <row r="23398" spans="18:19" x14ac:dyDescent="0.2">
      <c r="R23398" s="334">
        <v>55595</v>
      </c>
      <c r="S23398" s="319" t="s">
        <v>353</v>
      </c>
    </row>
    <row r="23399" spans="18:19" x14ac:dyDescent="0.2">
      <c r="R23399" s="334">
        <v>55596</v>
      </c>
      <c r="S23399" s="319" t="s">
        <v>353</v>
      </c>
    </row>
    <row r="23400" spans="18:19" x14ac:dyDescent="0.2">
      <c r="R23400" s="334">
        <v>55597</v>
      </c>
      <c r="S23400" s="319" t="s">
        <v>353</v>
      </c>
    </row>
    <row r="23401" spans="18:19" x14ac:dyDescent="0.2">
      <c r="R23401" s="334">
        <v>55598</v>
      </c>
      <c r="S23401" s="319" t="s">
        <v>353</v>
      </c>
    </row>
    <row r="23402" spans="18:19" x14ac:dyDescent="0.2">
      <c r="R23402" s="334">
        <v>55599</v>
      </c>
      <c r="S23402" s="319" t="s">
        <v>353</v>
      </c>
    </row>
    <row r="23403" spans="18:19" x14ac:dyDescent="0.2">
      <c r="R23403" s="334">
        <v>55601</v>
      </c>
      <c r="S23403" s="319" t="s">
        <v>353</v>
      </c>
    </row>
    <row r="23404" spans="18:19" x14ac:dyDescent="0.2">
      <c r="R23404" s="334">
        <v>55602</v>
      </c>
      <c r="S23404" s="319" t="s">
        <v>353</v>
      </c>
    </row>
    <row r="23405" spans="18:19" x14ac:dyDescent="0.2">
      <c r="R23405" s="334">
        <v>55603</v>
      </c>
      <c r="S23405" s="319" t="s">
        <v>353</v>
      </c>
    </row>
    <row r="23406" spans="18:19" x14ac:dyDescent="0.2">
      <c r="R23406" s="334">
        <v>55604</v>
      </c>
      <c r="S23406" s="319" t="s">
        <v>353</v>
      </c>
    </row>
    <row r="23407" spans="18:19" x14ac:dyDescent="0.2">
      <c r="R23407" s="334">
        <v>55605</v>
      </c>
      <c r="S23407" s="319" t="s">
        <v>353</v>
      </c>
    </row>
    <row r="23408" spans="18:19" x14ac:dyDescent="0.2">
      <c r="R23408" s="334">
        <v>55606</v>
      </c>
      <c r="S23408" s="319" t="s">
        <v>353</v>
      </c>
    </row>
    <row r="23409" spans="18:19" x14ac:dyDescent="0.2">
      <c r="R23409" s="334">
        <v>55607</v>
      </c>
      <c r="S23409" s="319" t="s">
        <v>353</v>
      </c>
    </row>
    <row r="23410" spans="18:19" x14ac:dyDescent="0.2">
      <c r="R23410" s="334">
        <v>55609</v>
      </c>
      <c r="S23410" s="319" t="s">
        <v>353</v>
      </c>
    </row>
    <row r="23411" spans="18:19" x14ac:dyDescent="0.2">
      <c r="R23411" s="334">
        <v>55612</v>
      </c>
      <c r="S23411" s="319" t="s">
        <v>353</v>
      </c>
    </row>
    <row r="23412" spans="18:19" x14ac:dyDescent="0.2">
      <c r="R23412" s="334">
        <v>55613</v>
      </c>
      <c r="S23412" s="319" t="s">
        <v>353</v>
      </c>
    </row>
    <row r="23413" spans="18:19" x14ac:dyDescent="0.2">
      <c r="R23413" s="334">
        <v>55614</v>
      </c>
      <c r="S23413" s="319" t="s">
        <v>353</v>
      </c>
    </row>
    <row r="23414" spans="18:19" x14ac:dyDescent="0.2">
      <c r="R23414" s="334">
        <v>55615</v>
      </c>
      <c r="S23414" s="319" t="s">
        <v>353</v>
      </c>
    </row>
    <row r="23415" spans="18:19" x14ac:dyDescent="0.2">
      <c r="R23415" s="334">
        <v>55616</v>
      </c>
      <c r="S23415" s="319" t="s">
        <v>353</v>
      </c>
    </row>
    <row r="23416" spans="18:19" x14ac:dyDescent="0.2">
      <c r="R23416" s="334">
        <v>55701</v>
      </c>
      <c r="S23416" s="319" t="s">
        <v>353</v>
      </c>
    </row>
    <row r="23417" spans="18:19" x14ac:dyDescent="0.2">
      <c r="R23417" s="334">
        <v>55702</v>
      </c>
      <c r="S23417" s="319" t="s">
        <v>353</v>
      </c>
    </row>
    <row r="23418" spans="18:19" x14ac:dyDescent="0.2">
      <c r="R23418" s="334">
        <v>55703</v>
      </c>
      <c r="S23418" s="319" t="s">
        <v>353</v>
      </c>
    </row>
    <row r="23419" spans="18:19" x14ac:dyDescent="0.2">
      <c r="R23419" s="334">
        <v>55704</v>
      </c>
      <c r="S23419" s="319" t="s">
        <v>353</v>
      </c>
    </row>
    <row r="23420" spans="18:19" x14ac:dyDescent="0.2">
      <c r="R23420" s="334">
        <v>55705</v>
      </c>
      <c r="S23420" s="319" t="s">
        <v>353</v>
      </c>
    </row>
    <row r="23421" spans="18:19" x14ac:dyDescent="0.2">
      <c r="R23421" s="334">
        <v>55706</v>
      </c>
      <c r="S23421" s="319" t="s">
        <v>353</v>
      </c>
    </row>
    <row r="23422" spans="18:19" x14ac:dyDescent="0.2">
      <c r="R23422" s="334">
        <v>55707</v>
      </c>
      <c r="S23422" s="319" t="s">
        <v>353</v>
      </c>
    </row>
    <row r="23423" spans="18:19" x14ac:dyDescent="0.2">
      <c r="R23423" s="334">
        <v>55708</v>
      </c>
      <c r="S23423" s="319" t="s">
        <v>353</v>
      </c>
    </row>
    <row r="23424" spans="18:19" x14ac:dyDescent="0.2">
      <c r="R23424" s="334">
        <v>55709</v>
      </c>
      <c r="S23424" s="319" t="s">
        <v>353</v>
      </c>
    </row>
    <row r="23425" spans="18:19" x14ac:dyDescent="0.2">
      <c r="R23425" s="334">
        <v>55710</v>
      </c>
      <c r="S23425" s="319" t="s">
        <v>353</v>
      </c>
    </row>
    <row r="23426" spans="18:19" x14ac:dyDescent="0.2">
      <c r="R23426" s="334">
        <v>55711</v>
      </c>
      <c r="S23426" s="319" t="s">
        <v>353</v>
      </c>
    </row>
    <row r="23427" spans="18:19" x14ac:dyDescent="0.2">
      <c r="R23427" s="334">
        <v>55712</v>
      </c>
      <c r="S23427" s="319" t="s">
        <v>353</v>
      </c>
    </row>
    <row r="23428" spans="18:19" x14ac:dyDescent="0.2">
      <c r="R23428" s="334">
        <v>55713</v>
      </c>
      <c r="S23428" s="319" t="s">
        <v>353</v>
      </c>
    </row>
    <row r="23429" spans="18:19" x14ac:dyDescent="0.2">
      <c r="R23429" s="334">
        <v>55716</v>
      </c>
      <c r="S23429" s="319" t="s">
        <v>353</v>
      </c>
    </row>
    <row r="23430" spans="18:19" x14ac:dyDescent="0.2">
      <c r="R23430" s="334">
        <v>55717</v>
      </c>
      <c r="S23430" s="319" t="s">
        <v>353</v>
      </c>
    </row>
    <row r="23431" spans="18:19" x14ac:dyDescent="0.2">
      <c r="R23431" s="334">
        <v>55718</v>
      </c>
      <c r="S23431" s="319" t="s">
        <v>353</v>
      </c>
    </row>
    <row r="23432" spans="18:19" x14ac:dyDescent="0.2">
      <c r="R23432" s="334">
        <v>55719</v>
      </c>
      <c r="S23432" s="319" t="s">
        <v>353</v>
      </c>
    </row>
    <row r="23433" spans="18:19" x14ac:dyDescent="0.2">
      <c r="R23433" s="334">
        <v>55720</v>
      </c>
      <c r="S23433" s="319" t="s">
        <v>353</v>
      </c>
    </row>
    <row r="23434" spans="18:19" x14ac:dyDescent="0.2">
      <c r="R23434" s="334">
        <v>55721</v>
      </c>
      <c r="S23434" s="319" t="s">
        <v>353</v>
      </c>
    </row>
    <row r="23435" spans="18:19" x14ac:dyDescent="0.2">
      <c r="R23435" s="334">
        <v>55722</v>
      </c>
      <c r="S23435" s="319" t="s">
        <v>353</v>
      </c>
    </row>
    <row r="23436" spans="18:19" x14ac:dyDescent="0.2">
      <c r="R23436" s="334">
        <v>55723</v>
      </c>
      <c r="S23436" s="319" t="s">
        <v>353</v>
      </c>
    </row>
    <row r="23437" spans="18:19" x14ac:dyDescent="0.2">
      <c r="R23437" s="334">
        <v>55724</v>
      </c>
      <c r="S23437" s="319" t="s">
        <v>353</v>
      </c>
    </row>
    <row r="23438" spans="18:19" x14ac:dyDescent="0.2">
      <c r="R23438" s="334">
        <v>55725</v>
      </c>
      <c r="S23438" s="319" t="s">
        <v>353</v>
      </c>
    </row>
    <row r="23439" spans="18:19" x14ac:dyDescent="0.2">
      <c r="R23439" s="334">
        <v>55726</v>
      </c>
      <c r="S23439" s="319" t="s">
        <v>353</v>
      </c>
    </row>
    <row r="23440" spans="18:19" x14ac:dyDescent="0.2">
      <c r="R23440" s="334">
        <v>55730</v>
      </c>
      <c r="S23440" s="319" t="s">
        <v>353</v>
      </c>
    </row>
    <row r="23441" spans="18:19" x14ac:dyDescent="0.2">
      <c r="R23441" s="334">
        <v>55731</v>
      </c>
      <c r="S23441" s="319" t="s">
        <v>353</v>
      </c>
    </row>
    <row r="23442" spans="18:19" x14ac:dyDescent="0.2">
      <c r="R23442" s="334">
        <v>55732</v>
      </c>
      <c r="S23442" s="319" t="s">
        <v>353</v>
      </c>
    </row>
    <row r="23443" spans="18:19" x14ac:dyDescent="0.2">
      <c r="R23443" s="334">
        <v>55733</v>
      </c>
      <c r="S23443" s="319" t="s">
        <v>353</v>
      </c>
    </row>
    <row r="23444" spans="18:19" x14ac:dyDescent="0.2">
      <c r="R23444" s="334">
        <v>55734</v>
      </c>
      <c r="S23444" s="319" t="s">
        <v>353</v>
      </c>
    </row>
    <row r="23445" spans="18:19" x14ac:dyDescent="0.2">
      <c r="R23445" s="334">
        <v>55735</v>
      </c>
      <c r="S23445" s="319" t="s">
        <v>353</v>
      </c>
    </row>
    <row r="23446" spans="18:19" x14ac:dyDescent="0.2">
      <c r="R23446" s="334">
        <v>55736</v>
      </c>
      <c r="S23446" s="319" t="s">
        <v>353</v>
      </c>
    </row>
    <row r="23447" spans="18:19" x14ac:dyDescent="0.2">
      <c r="R23447" s="334">
        <v>55738</v>
      </c>
      <c r="S23447" s="319" t="s">
        <v>353</v>
      </c>
    </row>
    <row r="23448" spans="18:19" x14ac:dyDescent="0.2">
      <c r="R23448" s="334">
        <v>55741</v>
      </c>
      <c r="S23448" s="319" t="s">
        <v>353</v>
      </c>
    </row>
    <row r="23449" spans="18:19" x14ac:dyDescent="0.2">
      <c r="R23449" s="334">
        <v>55742</v>
      </c>
      <c r="S23449" s="319" t="s">
        <v>353</v>
      </c>
    </row>
    <row r="23450" spans="18:19" x14ac:dyDescent="0.2">
      <c r="R23450" s="334">
        <v>55744</v>
      </c>
      <c r="S23450" s="319" t="s">
        <v>353</v>
      </c>
    </row>
    <row r="23451" spans="18:19" x14ac:dyDescent="0.2">
      <c r="R23451" s="334">
        <v>55745</v>
      </c>
      <c r="S23451" s="319" t="s">
        <v>353</v>
      </c>
    </row>
    <row r="23452" spans="18:19" x14ac:dyDescent="0.2">
      <c r="R23452" s="334">
        <v>55746</v>
      </c>
      <c r="S23452" s="319" t="s">
        <v>353</v>
      </c>
    </row>
    <row r="23453" spans="18:19" x14ac:dyDescent="0.2">
      <c r="R23453" s="334">
        <v>55747</v>
      </c>
      <c r="S23453" s="319" t="s">
        <v>353</v>
      </c>
    </row>
    <row r="23454" spans="18:19" x14ac:dyDescent="0.2">
      <c r="R23454" s="334">
        <v>55748</v>
      </c>
      <c r="S23454" s="319" t="s">
        <v>353</v>
      </c>
    </row>
    <row r="23455" spans="18:19" x14ac:dyDescent="0.2">
      <c r="R23455" s="334">
        <v>55749</v>
      </c>
      <c r="S23455" s="319" t="s">
        <v>353</v>
      </c>
    </row>
    <row r="23456" spans="18:19" x14ac:dyDescent="0.2">
      <c r="R23456" s="334">
        <v>55750</v>
      </c>
      <c r="S23456" s="319" t="s">
        <v>353</v>
      </c>
    </row>
    <row r="23457" spans="18:19" x14ac:dyDescent="0.2">
      <c r="R23457" s="334">
        <v>55751</v>
      </c>
      <c r="S23457" s="319" t="s">
        <v>353</v>
      </c>
    </row>
    <row r="23458" spans="18:19" x14ac:dyDescent="0.2">
      <c r="R23458" s="334">
        <v>55752</v>
      </c>
      <c r="S23458" s="319" t="s">
        <v>353</v>
      </c>
    </row>
    <row r="23459" spans="18:19" x14ac:dyDescent="0.2">
      <c r="R23459" s="334">
        <v>55753</v>
      </c>
      <c r="S23459" s="319" t="s">
        <v>353</v>
      </c>
    </row>
    <row r="23460" spans="18:19" x14ac:dyDescent="0.2">
      <c r="R23460" s="334">
        <v>55756</v>
      </c>
      <c r="S23460" s="319" t="s">
        <v>353</v>
      </c>
    </row>
    <row r="23461" spans="18:19" x14ac:dyDescent="0.2">
      <c r="R23461" s="334">
        <v>55757</v>
      </c>
      <c r="S23461" s="319" t="s">
        <v>353</v>
      </c>
    </row>
    <row r="23462" spans="18:19" x14ac:dyDescent="0.2">
      <c r="R23462" s="334">
        <v>55758</v>
      </c>
      <c r="S23462" s="319" t="s">
        <v>353</v>
      </c>
    </row>
    <row r="23463" spans="18:19" x14ac:dyDescent="0.2">
      <c r="R23463" s="334">
        <v>55760</v>
      </c>
      <c r="S23463" s="319" t="s">
        <v>353</v>
      </c>
    </row>
    <row r="23464" spans="18:19" x14ac:dyDescent="0.2">
      <c r="R23464" s="334">
        <v>55763</v>
      </c>
      <c r="S23464" s="319" t="s">
        <v>353</v>
      </c>
    </row>
    <row r="23465" spans="18:19" x14ac:dyDescent="0.2">
      <c r="R23465" s="334">
        <v>55764</v>
      </c>
      <c r="S23465" s="319" t="s">
        <v>353</v>
      </c>
    </row>
    <row r="23466" spans="18:19" x14ac:dyDescent="0.2">
      <c r="R23466" s="334">
        <v>55765</v>
      </c>
      <c r="S23466" s="319" t="s">
        <v>353</v>
      </c>
    </row>
    <row r="23467" spans="18:19" x14ac:dyDescent="0.2">
      <c r="R23467" s="334">
        <v>55766</v>
      </c>
      <c r="S23467" s="319" t="s">
        <v>353</v>
      </c>
    </row>
    <row r="23468" spans="18:19" x14ac:dyDescent="0.2">
      <c r="R23468" s="334">
        <v>55767</v>
      </c>
      <c r="S23468" s="319" t="s">
        <v>353</v>
      </c>
    </row>
    <row r="23469" spans="18:19" x14ac:dyDescent="0.2">
      <c r="R23469" s="334">
        <v>55768</v>
      </c>
      <c r="S23469" s="319" t="s">
        <v>353</v>
      </c>
    </row>
    <row r="23470" spans="18:19" x14ac:dyDescent="0.2">
      <c r="R23470" s="334">
        <v>55769</v>
      </c>
      <c r="S23470" s="319" t="s">
        <v>353</v>
      </c>
    </row>
    <row r="23471" spans="18:19" x14ac:dyDescent="0.2">
      <c r="R23471" s="334">
        <v>55771</v>
      </c>
      <c r="S23471" s="319" t="s">
        <v>353</v>
      </c>
    </row>
    <row r="23472" spans="18:19" x14ac:dyDescent="0.2">
      <c r="R23472" s="334">
        <v>55772</v>
      </c>
      <c r="S23472" s="319" t="s">
        <v>353</v>
      </c>
    </row>
    <row r="23473" spans="18:19" x14ac:dyDescent="0.2">
      <c r="R23473" s="334">
        <v>55775</v>
      </c>
      <c r="S23473" s="319" t="s">
        <v>353</v>
      </c>
    </row>
    <row r="23474" spans="18:19" x14ac:dyDescent="0.2">
      <c r="R23474" s="334">
        <v>55777</v>
      </c>
      <c r="S23474" s="319" t="s">
        <v>353</v>
      </c>
    </row>
    <row r="23475" spans="18:19" x14ac:dyDescent="0.2">
      <c r="R23475" s="334">
        <v>55779</v>
      </c>
      <c r="S23475" s="319" t="s">
        <v>353</v>
      </c>
    </row>
    <row r="23476" spans="18:19" x14ac:dyDescent="0.2">
      <c r="R23476" s="334">
        <v>55780</v>
      </c>
      <c r="S23476" s="319" t="s">
        <v>353</v>
      </c>
    </row>
    <row r="23477" spans="18:19" x14ac:dyDescent="0.2">
      <c r="R23477" s="334">
        <v>55781</v>
      </c>
      <c r="S23477" s="319" t="s">
        <v>353</v>
      </c>
    </row>
    <row r="23478" spans="18:19" x14ac:dyDescent="0.2">
      <c r="R23478" s="334">
        <v>55782</v>
      </c>
      <c r="S23478" s="319" t="s">
        <v>353</v>
      </c>
    </row>
    <row r="23479" spans="18:19" x14ac:dyDescent="0.2">
      <c r="R23479" s="334">
        <v>55783</v>
      </c>
      <c r="S23479" s="319" t="s">
        <v>353</v>
      </c>
    </row>
    <row r="23480" spans="18:19" x14ac:dyDescent="0.2">
      <c r="R23480" s="334">
        <v>55784</v>
      </c>
      <c r="S23480" s="319" t="s">
        <v>353</v>
      </c>
    </row>
    <row r="23481" spans="18:19" x14ac:dyDescent="0.2">
      <c r="R23481" s="334">
        <v>55785</v>
      </c>
      <c r="S23481" s="319" t="s">
        <v>353</v>
      </c>
    </row>
    <row r="23482" spans="18:19" x14ac:dyDescent="0.2">
      <c r="R23482" s="334">
        <v>55786</v>
      </c>
      <c r="S23482" s="319" t="s">
        <v>353</v>
      </c>
    </row>
    <row r="23483" spans="18:19" x14ac:dyDescent="0.2">
      <c r="R23483" s="334">
        <v>55787</v>
      </c>
      <c r="S23483" s="319" t="s">
        <v>353</v>
      </c>
    </row>
    <row r="23484" spans="18:19" x14ac:dyDescent="0.2">
      <c r="R23484" s="334">
        <v>55790</v>
      </c>
      <c r="S23484" s="319" t="s">
        <v>353</v>
      </c>
    </row>
    <row r="23485" spans="18:19" x14ac:dyDescent="0.2">
      <c r="R23485" s="334">
        <v>55791</v>
      </c>
      <c r="S23485" s="319" t="s">
        <v>353</v>
      </c>
    </row>
    <row r="23486" spans="18:19" x14ac:dyDescent="0.2">
      <c r="R23486" s="334">
        <v>55792</v>
      </c>
      <c r="S23486" s="319" t="s">
        <v>353</v>
      </c>
    </row>
    <row r="23487" spans="18:19" x14ac:dyDescent="0.2">
      <c r="R23487" s="334">
        <v>55793</v>
      </c>
      <c r="S23487" s="319" t="s">
        <v>353</v>
      </c>
    </row>
    <row r="23488" spans="18:19" x14ac:dyDescent="0.2">
      <c r="R23488" s="334">
        <v>55795</v>
      </c>
      <c r="S23488" s="319" t="s">
        <v>353</v>
      </c>
    </row>
    <row r="23489" spans="18:19" x14ac:dyDescent="0.2">
      <c r="R23489" s="334">
        <v>55796</v>
      </c>
      <c r="S23489" s="319" t="s">
        <v>353</v>
      </c>
    </row>
    <row r="23490" spans="18:19" x14ac:dyDescent="0.2">
      <c r="R23490" s="334">
        <v>55797</v>
      </c>
      <c r="S23490" s="319" t="s">
        <v>353</v>
      </c>
    </row>
    <row r="23491" spans="18:19" x14ac:dyDescent="0.2">
      <c r="R23491" s="334">
        <v>55798</v>
      </c>
      <c r="S23491" s="319" t="s">
        <v>353</v>
      </c>
    </row>
    <row r="23492" spans="18:19" x14ac:dyDescent="0.2">
      <c r="R23492" s="334">
        <v>55801</v>
      </c>
      <c r="S23492" s="319" t="s">
        <v>353</v>
      </c>
    </row>
    <row r="23493" spans="18:19" x14ac:dyDescent="0.2">
      <c r="R23493" s="334">
        <v>55802</v>
      </c>
      <c r="S23493" s="319" t="s">
        <v>353</v>
      </c>
    </row>
    <row r="23494" spans="18:19" x14ac:dyDescent="0.2">
      <c r="R23494" s="334">
        <v>55803</v>
      </c>
      <c r="S23494" s="319" t="s">
        <v>353</v>
      </c>
    </row>
    <row r="23495" spans="18:19" x14ac:dyDescent="0.2">
      <c r="R23495" s="334">
        <v>55804</v>
      </c>
      <c r="S23495" s="319" t="s">
        <v>353</v>
      </c>
    </row>
    <row r="23496" spans="18:19" x14ac:dyDescent="0.2">
      <c r="R23496" s="334">
        <v>55805</v>
      </c>
      <c r="S23496" s="319" t="s">
        <v>353</v>
      </c>
    </row>
    <row r="23497" spans="18:19" x14ac:dyDescent="0.2">
      <c r="R23497" s="334">
        <v>55806</v>
      </c>
      <c r="S23497" s="319" t="s">
        <v>353</v>
      </c>
    </row>
    <row r="23498" spans="18:19" x14ac:dyDescent="0.2">
      <c r="R23498" s="334">
        <v>55807</v>
      </c>
      <c r="S23498" s="319" t="s">
        <v>353</v>
      </c>
    </row>
    <row r="23499" spans="18:19" x14ac:dyDescent="0.2">
      <c r="R23499" s="334">
        <v>55808</v>
      </c>
      <c r="S23499" s="319" t="s">
        <v>353</v>
      </c>
    </row>
    <row r="23500" spans="18:19" x14ac:dyDescent="0.2">
      <c r="R23500" s="334">
        <v>55810</v>
      </c>
      <c r="S23500" s="319" t="s">
        <v>353</v>
      </c>
    </row>
    <row r="23501" spans="18:19" x14ac:dyDescent="0.2">
      <c r="R23501" s="334">
        <v>55811</v>
      </c>
      <c r="S23501" s="319" t="s">
        <v>353</v>
      </c>
    </row>
    <row r="23502" spans="18:19" x14ac:dyDescent="0.2">
      <c r="R23502" s="334">
        <v>55812</v>
      </c>
      <c r="S23502" s="319" t="s">
        <v>353</v>
      </c>
    </row>
    <row r="23503" spans="18:19" x14ac:dyDescent="0.2">
      <c r="R23503" s="334">
        <v>55814</v>
      </c>
      <c r="S23503" s="319" t="s">
        <v>353</v>
      </c>
    </row>
    <row r="23504" spans="18:19" x14ac:dyDescent="0.2">
      <c r="R23504" s="334">
        <v>55815</v>
      </c>
      <c r="S23504" s="319" t="s">
        <v>353</v>
      </c>
    </row>
    <row r="23505" spans="18:19" x14ac:dyDescent="0.2">
      <c r="R23505" s="334">
        <v>55816</v>
      </c>
      <c r="S23505" s="319" t="s">
        <v>353</v>
      </c>
    </row>
    <row r="23506" spans="18:19" x14ac:dyDescent="0.2">
      <c r="R23506" s="334">
        <v>55901</v>
      </c>
      <c r="S23506" s="319" t="s">
        <v>353</v>
      </c>
    </row>
    <row r="23507" spans="18:19" x14ac:dyDescent="0.2">
      <c r="R23507" s="334">
        <v>55902</v>
      </c>
      <c r="S23507" s="319" t="s">
        <v>353</v>
      </c>
    </row>
    <row r="23508" spans="18:19" x14ac:dyDescent="0.2">
      <c r="R23508" s="334">
        <v>55903</v>
      </c>
      <c r="S23508" s="319" t="s">
        <v>353</v>
      </c>
    </row>
    <row r="23509" spans="18:19" x14ac:dyDescent="0.2">
      <c r="R23509" s="334">
        <v>55904</v>
      </c>
      <c r="S23509" s="319" t="s">
        <v>353</v>
      </c>
    </row>
    <row r="23510" spans="18:19" x14ac:dyDescent="0.2">
      <c r="R23510" s="334">
        <v>55905</v>
      </c>
      <c r="S23510" s="319" t="s">
        <v>353</v>
      </c>
    </row>
    <row r="23511" spans="18:19" x14ac:dyDescent="0.2">
      <c r="R23511" s="334">
        <v>55906</v>
      </c>
      <c r="S23511" s="319" t="s">
        <v>353</v>
      </c>
    </row>
    <row r="23512" spans="18:19" x14ac:dyDescent="0.2">
      <c r="R23512" s="334">
        <v>55909</v>
      </c>
      <c r="S23512" s="319" t="s">
        <v>353</v>
      </c>
    </row>
    <row r="23513" spans="18:19" x14ac:dyDescent="0.2">
      <c r="R23513" s="334">
        <v>55910</v>
      </c>
      <c r="S23513" s="319" t="s">
        <v>353</v>
      </c>
    </row>
    <row r="23514" spans="18:19" x14ac:dyDescent="0.2">
      <c r="R23514" s="334">
        <v>55912</v>
      </c>
      <c r="S23514" s="319" t="s">
        <v>353</v>
      </c>
    </row>
    <row r="23515" spans="18:19" x14ac:dyDescent="0.2">
      <c r="R23515" s="334">
        <v>55917</v>
      </c>
      <c r="S23515" s="319" t="s">
        <v>353</v>
      </c>
    </row>
    <row r="23516" spans="18:19" x14ac:dyDescent="0.2">
      <c r="R23516" s="334">
        <v>55918</v>
      </c>
      <c r="S23516" s="319" t="s">
        <v>353</v>
      </c>
    </row>
    <row r="23517" spans="18:19" x14ac:dyDescent="0.2">
      <c r="R23517" s="334">
        <v>55919</v>
      </c>
      <c r="S23517" s="319" t="s">
        <v>353</v>
      </c>
    </row>
    <row r="23518" spans="18:19" x14ac:dyDescent="0.2">
      <c r="R23518" s="334">
        <v>55920</v>
      </c>
      <c r="S23518" s="319" t="s">
        <v>353</v>
      </c>
    </row>
    <row r="23519" spans="18:19" x14ac:dyDescent="0.2">
      <c r="R23519" s="334">
        <v>55921</v>
      </c>
      <c r="S23519" s="319" t="s">
        <v>353</v>
      </c>
    </row>
    <row r="23520" spans="18:19" x14ac:dyDescent="0.2">
      <c r="R23520" s="334">
        <v>55922</v>
      </c>
      <c r="S23520" s="319" t="s">
        <v>353</v>
      </c>
    </row>
    <row r="23521" spans="18:19" x14ac:dyDescent="0.2">
      <c r="R23521" s="334">
        <v>55923</v>
      </c>
      <c r="S23521" s="319" t="s">
        <v>353</v>
      </c>
    </row>
    <row r="23522" spans="18:19" x14ac:dyDescent="0.2">
      <c r="R23522" s="334">
        <v>55924</v>
      </c>
      <c r="S23522" s="319" t="s">
        <v>353</v>
      </c>
    </row>
    <row r="23523" spans="18:19" x14ac:dyDescent="0.2">
      <c r="R23523" s="334">
        <v>55925</v>
      </c>
      <c r="S23523" s="319" t="s">
        <v>353</v>
      </c>
    </row>
    <row r="23524" spans="18:19" x14ac:dyDescent="0.2">
      <c r="R23524" s="334">
        <v>55926</v>
      </c>
      <c r="S23524" s="319" t="s">
        <v>353</v>
      </c>
    </row>
    <row r="23525" spans="18:19" x14ac:dyDescent="0.2">
      <c r="R23525" s="334">
        <v>55927</v>
      </c>
      <c r="S23525" s="319" t="s">
        <v>353</v>
      </c>
    </row>
    <row r="23526" spans="18:19" x14ac:dyDescent="0.2">
      <c r="R23526" s="334">
        <v>55929</v>
      </c>
      <c r="S23526" s="319" t="s">
        <v>353</v>
      </c>
    </row>
    <row r="23527" spans="18:19" x14ac:dyDescent="0.2">
      <c r="R23527" s="334">
        <v>55931</v>
      </c>
      <c r="S23527" s="319" t="s">
        <v>353</v>
      </c>
    </row>
    <row r="23528" spans="18:19" x14ac:dyDescent="0.2">
      <c r="R23528" s="334">
        <v>55932</v>
      </c>
      <c r="S23528" s="319" t="s">
        <v>353</v>
      </c>
    </row>
    <row r="23529" spans="18:19" x14ac:dyDescent="0.2">
      <c r="R23529" s="334">
        <v>55933</v>
      </c>
      <c r="S23529" s="319" t="s">
        <v>353</v>
      </c>
    </row>
    <row r="23530" spans="18:19" x14ac:dyDescent="0.2">
      <c r="R23530" s="334">
        <v>55934</v>
      </c>
      <c r="S23530" s="319" t="s">
        <v>353</v>
      </c>
    </row>
    <row r="23531" spans="18:19" x14ac:dyDescent="0.2">
      <c r="R23531" s="334">
        <v>55935</v>
      </c>
      <c r="S23531" s="319" t="s">
        <v>353</v>
      </c>
    </row>
    <row r="23532" spans="18:19" x14ac:dyDescent="0.2">
      <c r="R23532" s="334">
        <v>55936</v>
      </c>
      <c r="S23532" s="319" t="s">
        <v>353</v>
      </c>
    </row>
    <row r="23533" spans="18:19" x14ac:dyDescent="0.2">
      <c r="R23533" s="334">
        <v>55939</v>
      </c>
      <c r="S23533" s="319" t="s">
        <v>353</v>
      </c>
    </row>
    <row r="23534" spans="18:19" x14ac:dyDescent="0.2">
      <c r="R23534" s="334">
        <v>55940</v>
      </c>
      <c r="S23534" s="319" t="s">
        <v>353</v>
      </c>
    </row>
    <row r="23535" spans="18:19" x14ac:dyDescent="0.2">
      <c r="R23535" s="334">
        <v>55941</v>
      </c>
      <c r="S23535" s="319" t="s">
        <v>353</v>
      </c>
    </row>
    <row r="23536" spans="18:19" x14ac:dyDescent="0.2">
      <c r="R23536" s="334">
        <v>55942</v>
      </c>
      <c r="S23536" s="319" t="s">
        <v>353</v>
      </c>
    </row>
    <row r="23537" spans="18:19" x14ac:dyDescent="0.2">
      <c r="R23537" s="334">
        <v>55943</v>
      </c>
      <c r="S23537" s="319" t="s">
        <v>353</v>
      </c>
    </row>
    <row r="23538" spans="18:19" x14ac:dyDescent="0.2">
      <c r="R23538" s="334">
        <v>55944</v>
      </c>
      <c r="S23538" s="319" t="s">
        <v>353</v>
      </c>
    </row>
    <row r="23539" spans="18:19" x14ac:dyDescent="0.2">
      <c r="R23539" s="334">
        <v>55945</v>
      </c>
      <c r="S23539" s="319" t="s">
        <v>353</v>
      </c>
    </row>
    <row r="23540" spans="18:19" x14ac:dyDescent="0.2">
      <c r="R23540" s="334">
        <v>55946</v>
      </c>
      <c r="S23540" s="319" t="s">
        <v>353</v>
      </c>
    </row>
    <row r="23541" spans="18:19" x14ac:dyDescent="0.2">
      <c r="R23541" s="334">
        <v>55947</v>
      </c>
      <c r="S23541" s="319" t="s">
        <v>353</v>
      </c>
    </row>
    <row r="23542" spans="18:19" x14ac:dyDescent="0.2">
      <c r="R23542" s="334">
        <v>55949</v>
      </c>
      <c r="S23542" s="319" t="s">
        <v>353</v>
      </c>
    </row>
    <row r="23543" spans="18:19" x14ac:dyDescent="0.2">
      <c r="R23543" s="334">
        <v>55950</v>
      </c>
      <c r="S23543" s="319" t="s">
        <v>353</v>
      </c>
    </row>
    <row r="23544" spans="18:19" x14ac:dyDescent="0.2">
      <c r="R23544" s="334">
        <v>55951</v>
      </c>
      <c r="S23544" s="319" t="s">
        <v>353</v>
      </c>
    </row>
    <row r="23545" spans="18:19" x14ac:dyDescent="0.2">
      <c r="R23545" s="334">
        <v>55952</v>
      </c>
      <c r="S23545" s="319" t="s">
        <v>353</v>
      </c>
    </row>
    <row r="23546" spans="18:19" x14ac:dyDescent="0.2">
      <c r="R23546" s="334">
        <v>55953</v>
      </c>
      <c r="S23546" s="319" t="s">
        <v>353</v>
      </c>
    </row>
    <row r="23547" spans="18:19" x14ac:dyDescent="0.2">
      <c r="R23547" s="334">
        <v>55954</v>
      </c>
      <c r="S23547" s="319" t="s">
        <v>353</v>
      </c>
    </row>
    <row r="23548" spans="18:19" x14ac:dyDescent="0.2">
      <c r="R23548" s="334">
        <v>55955</v>
      </c>
      <c r="S23548" s="319" t="s">
        <v>353</v>
      </c>
    </row>
    <row r="23549" spans="18:19" x14ac:dyDescent="0.2">
      <c r="R23549" s="334">
        <v>55956</v>
      </c>
      <c r="S23549" s="319" t="s">
        <v>353</v>
      </c>
    </row>
    <row r="23550" spans="18:19" x14ac:dyDescent="0.2">
      <c r="R23550" s="334">
        <v>55957</v>
      </c>
      <c r="S23550" s="319" t="s">
        <v>353</v>
      </c>
    </row>
    <row r="23551" spans="18:19" x14ac:dyDescent="0.2">
      <c r="R23551" s="334">
        <v>55959</v>
      </c>
      <c r="S23551" s="319" t="s">
        <v>353</v>
      </c>
    </row>
    <row r="23552" spans="18:19" x14ac:dyDescent="0.2">
      <c r="R23552" s="334">
        <v>55960</v>
      </c>
      <c r="S23552" s="319" t="s">
        <v>353</v>
      </c>
    </row>
    <row r="23553" spans="18:19" x14ac:dyDescent="0.2">
      <c r="R23553" s="334">
        <v>55961</v>
      </c>
      <c r="S23553" s="319" t="s">
        <v>353</v>
      </c>
    </row>
    <row r="23554" spans="18:19" x14ac:dyDescent="0.2">
      <c r="R23554" s="334">
        <v>55962</v>
      </c>
      <c r="S23554" s="319" t="s">
        <v>353</v>
      </c>
    </row>
    <row r="23555" spans="18:19" x14ac:dyDescent="0.2">
      <c r="R23555" s="334">
        <v>55963</v>
      </c>
      <c r="S23555" s="319" t="s">
        <v>353</v>
      </c>
    </row>
    <row r="23556" spans="18:19" x14ac:dyDescent="0.2">
      <c r="R23556" s="334">
        <v>55964</v>
      </c>
      <c r="S23556" s="319" t="s">
        <v>353</v>
      </c>
    </row>
    <row r="23557" spans="18:19" x14ac:dyDescent="0.2">
      <c r="R23557" s="334">
        <v>55965</v>
      </c>
      <c r="S23557" s="319" t="s">
        <v>353</v>
      </c>
    </row>
    <row r="23558" spans="18:19" x14ac:dyDescent="0.2">
      <c r="R23558" s="334">
        <v>55967</v>
      </c>
      <c r="S23558" s="319" t="s">
        <v>353</v>
      </c>
    </row>
    <row r="23559" spans="18:19" x14ac:dyDescent="0.2">
      <c r="R23559" s="334">
        <v>55968</v>
      </c>
      <c r="S23559" s="319" t="s">
        <v>353</v>
      </c>
    </row>
    <row r="23560" spans="18:19" x14ac:dyDescent="0.2">
      <c r="R23560" s="334">
        <v>55969</v>
      </c>
      <c r="S23560" s="319" t="s">
        <v>353</v>
      </c>
    </row>
    <row r="23561" spans="18:19" x14ac:dyDescent="0.2">
      <c r="R23561" s="334">
        <v>55970</v>
      </c>
      <c r="S23561" s="319" t="s">
        <v>353</v>
      </c>
    </row>
    <row r="23562" spans="18:19" x14ac:dyDescent="0.2">
      <c r="R23562" s="334">
        <v>55971</v>
      </c>
      <c r="S23562" s="319" t="s">
        <v>353</v>
      </c>
    </row>
    <row r="23563" spans="18:19" x14ac:dyDescent="0.2">
      <c r="R23563" s="334">
        <v>55972</v>
      </c>
      <c r="S23563" s="319" t="s">
        <v>353</v>
      </c>
    </row>
    <row r="23564" spans="18:19" x14ac:dyDescent="0.2">
      <c r="R23564" s="334">
        <v>55973</v>
      </c>
      <c r="S23564" s="319" t="s">
        <v>353</v>
      </c>
    </row>
    <row r="23565" spans="18:19" x14ac:dyDescent="0.2">
      <c r="R23565" s="334">
        <v>55974</v>
      </c>
      <c r="S23565" s="319" t="s">
        <v>353</v>
      </c>
    </row>
    <row r="23566" spans="18:19" x14ac:dyDescent="0.2">
      <c r="R23566" s="334">
        <v>55975</v>
      </c>
      <c r="S23566" s="319" t="s">
        <v>353</v>
      </c>
    </row>
    <row r="23567" spans="18:19" x14ac:dyDescent="0.2">
      <c r="R23567" s="334">
        <v>55976</v>
      </c>
      <c r="S23567" s="319" t="s">
        <v>353</v>
      </c>
    </row>
    <row r="23568" spans="18:19" x14ac:dyDescent="0.2">
      <c r="R23568" s="334">
        <v>55977</v>
      </c>
      <c r="S23568" s="319" t="s">
        <v>353</v>
      </c>
    </row>
    <row r="23569" spans="18:19" x14ac:dyDescent="0.2">
      <c r="R23569" s="334">
        <v>55979</v>
      </c>
      <c r="S23569" s="319" t="s">
        <v>353</v>
      </c>
    </row>
    <row r="23570" spans="18:19" x14ac:dyDescent="0.2">
      <c r="R23570" s="334">
        <v>55981</v>
      </c>
      <c r="S23570" s="319" t="s">
        <v>353</v>
      </c>
    </row>
    <row r="23571" spans="18:19" x14ac:dyDescent="0.2">
      <c r="R23571" s="334">
        <v>55982</v>
      </c>
      <c r="S23571" s="319" t="s">
        <v>353</v>
      </c>
    </row>
    <row r="23572" spans="18:19" x14ac:dyDescent="0.2">
      <c r="R23572" s="334">
        <v>55983</v>
      </c>
      <c r="S23572" s="319" t="s">
        <v>353</v>
      </c>
    </row>
    <row r="23573" spans="18:19" x14ac:dyDescent="0.2">
      <c r="R23573" s="334">
        <v>55985</v>
      </c>
      <c r="S23573" s="319" t="s">
        <v>353</v>
      </c>
    </row>
    <row r="23574" spans="18:19" x14ac:dyDescent="0.2">
      <c r="R23574" s="334">
        <v>55987</v>
      </c>
      <c r="S23574" s="319" t="s">
        <v>353</v>
      </c>
    </row>
    <row r="23575" spans="18:19" x14ac:dyDescent="0.2">
      <c r="R23575" s="334">
        <v>55988</v>
      </c>
      <c r="S23575" s="319" t="s">
        <v>353</v>
      </c>
    </row>
    <row r="23576" spans="18:19" x14ac:dyDescent="0.2">
      <c r="R23576" s="334">
        <v>55990</v>
      </c>
      <c r="S23576" s="319" t="s">
        <v>353</v>
      </c>
    </row>
    <row r="23577" spans="18:19" x14ac:dyDescent="0.2">
      <c r="R23577" s="334">
        <v>55991</v>
      </c>
      <c r="S23577" s="319" t="s">
        <v>353</v>
      </c>
    </row>
    <row r="23578" spans="18:19" x14ac:dyDescent="0.2">
      <c r="R23578" s="334">
        <v>55992</v>
      </c>
      <c r="S23578" s="319" t="s">
        <v>353</v>
      </c>
    </row>
    <row r="23579" spans="18:19" x14ac:dyDescent="0.2">
      <c r="R23579" s="334">
        <v>56001</v>
      </c>
      <c r="S23579" s="319" t="s">
        <v>353</v>
      </c>
    </row>
    <row r="23580" spans="18:19" x14ac:dyDescent="0.2">
      <c r="R23580" s="334">
        <v>56002</v>
      </c>
      <c r="S23580" s="319" t="s">
        <v>353</v>
      </c>
    </row>
    <row r="23581" spans="18:19" x14ac:dyDescent="0.2">
      <c r="R23581" s="334">
        <v>56003</v>
      </c>
      <c r="S23581" s="319" t="s">
        <v>353</v>
      </c>
    </row>
    <row r="23582" spans="18:19" x14ac:dyDescent="0.2">
      <c r="R23582" s="334">
        <v>56006</v>
      </c>
      <c r="S23582" s="319" t="s">
        <v>353</v>
      </c>
    </row>
    <row r="23583" spans="18:19" x14ac:dyDescent="0.2">
      <c r="R23583" s="334">
        <v>56007</v>
      </c>
      <c r="S23583" s="319" t="s">
        <v>353</v>
      </c>
    </row>
    <row r="23584" spans="18:19" x14ac:dyDescent="0.2">
      <c r="R23584" s="334">
        <v>56009</v>
      </c>
      <c r="S23584" s="319" t="s">
        <v>353</v>
      </c>
    </row>
    <row r="23585" spans="18:19" x14ac:dyDescent="0.2">
      <c r="R23585" s="334">
        <v>56010</v>
      </c>
      <c r="S23585" s="319" t="s">
        <v>353</v>
      </c>
    </row>
    <row r="23586" spans="18:19" x14ac:dyDescent="0.2">
      <c r="R23586" s="334">
        <v>56011</v>
      </c>
      <c r="S23586" s="319" t="s">
        <v>353</v>
      </c>
    </row>
    <row r="23587" spans="18:19" x14ac:dyDescent="0.2">
      <c r="R23587" s="334">
        <v>56013</v>
      </c>
      <c r="S23587" s="319" t="s">
        <v>353</v>
      </c>
    </row>
    <row r="23588" spans="18:19" x14ac:dyDescent="0.2">
      <c r="R23588" s="334">
        <v>56014</v>
      </c>
      <c r="S23588" s="319" t="s">
        <v>353</v>
      </c>
    </row>
    <row r="23589" spans="18:19" x14ac:dyDescent="0.2">
      <c r="R23589" s="334">
        <v>56016</v>
      </c>
      <c r="S23589" s="319" t="s">
        <v>353</v>
      </c>
    </row>
    <row r="23590" spans="18:19" x14ac:dyDescent="0.2">
      <c r="R23590" s="334">
        <v>56017</v>
      </c>
      <c r="S23590" s="319" t="s">
        <v>353</v>
      </c>
    </row>
    <row r="23591" spans="18:19" x14ac:dyDescent="0.2">
      <c r="R23591" s="334">
        <v>56019</v>
      </c>
      <c r="S23591" s="319" t="s">
        <v>353</v>
      </c>
    </row>
    <row r="23592" spans="18:19" x14ac:dyDescent="0.2">
      <c r="R23592" s="334">
        <v>56020</v>
      </c>
      <c r="S23592" s="319" t="s">
        <v>353</v>
      </c>
    </row>
    <row r="23593" spans="18:19" x14ac:dyDescent="0.2">
      <c r="R23593" s="334">
        <v>56021</v>
      </c>
      <c r="S23593" s="319" t="s">
        <v>353</v>
      </c>
    </row>
    <row r="23594" spans="18:19" x14ac:dyDescent="0.2">
      <c r="R23594" s="334">
        <v>56022</v>
      </c>
      <c r="S23594" s="319" t="s">
        <v>353</v>
      </c>
    </row>
    <row r="23595" spans="18:19" x14ac:dyDescent="0.2">
      <c r="R23595" s="334">
        <v>56023</v>
      </c>
      <c r="S23595" s="319" t="s">
        <v>353</v>
      </c>
    </row>
    <row r="23596" spans="18:19" x14ac:dyDescent="0.2">
      <c r="R23596" s="334">
        <v>56024</v>
      </c>
      <c r="S23596" s="319" t="s">
        <v>353</v>
      </c>
    </row>
    <row r="23597" spans="18:19" x14ac:dyDescent="0.2">
      <c r="R23597" s="334">
        <v>56025</v>
      </c>
      <c r="S23597" s="319" t="s">
        <v>353</v>
      </c>
    </row>
    <row r="23598" spans="18:19" x14ac:dyDescent="0.2">
      <c r="R23598" s="334">
        <v>56026</v>
      </c>
      <c r="S23598" s="319" t="s">
        <v>353</v>
      </c>
    </row>
    <row r="23599" spans="18:19" x14ac:dyDescent="0.2">
      <c r="R23599" s="334">
        <v>56027</v>
      </c>
      <c r="S23599" s="319" t="s">
        <v>353</v>
      </c>
    </row>
    <row r="23600" spans="18:19" x14ac:dyDescent="0.2">
      <c r="R23600" s="334">
        <v>56028</v>
      </c>
      <c r="S23600" s="319" t="s">
        <v>353</v>
      </c>
    </row>
    <row r="23601" spans="18:19" x14ac:dyDescent="0.2">
      <c r="R23601" s="334">
        <v>56029</v>
      </c>
      <c r="S23601" s="319" t="s">
        <v>353</v>
      </c>
    </row>
    <row r="23602" spans="18:19" x14ac:dyDescent="0.2">
      <c r="R23602" s="334">
        <v>56030</v>
      </c>
      <c r="S23602" s="319" t="s">
        <v>353</v>
      </c>
    </row>
    <row r="23603" spans="18:19" x14ac:dyDescent="0.2">
      <c r="R23603" s="334">
        <v>56031</v>
      </c>
      <c r="S23603" s="319" t="s">
        <v>353</v>
      </c>
    </row>
    <row r="23604" spans="18:19" x14ac:dyDescent="0.2">
      <c r="R23604" s="334">
        <v>56032</v>
      </c>
      <c r="S23604" s="319" t="s">
        <v>353</v>
      </c>
    </row>
    <row r="23605" spans="18:19" x14ac:dyDescent="0.2">
      <c r="R23605" s="334">
        <v>56033</v>
      </c>
      <c r="S23605" s="319" t="s">
        <v>353</v>
      </c>
    </row>
    <row r="23606" spans="18:19" x14ac:dyDescent="0.2">
      <c r="R23606" s="334">
        <v>56034</v>
      </c>
      <c r="S23606" s="319" t="s">
        <v>353</v>
      </c>
    </row>
    <row r="23607" spans="18:19" x14ac:dyDescent="0.2">
      <c r="R23607" s="334">
        <v>56035</v>
      </c>
      <c r="S23607" s="319" t="s">
        <v>353</v>
      </c>
    </row>
    <row r="23608" spans="18:19" x14ac:dyDescent="0.2">
      <c r="R23608" s="334">
        <v>56036</v>
      </c>
      <c r="S23608" s="319" t="s">
        <v>353</v>
      </c>
    </row>
    <row r="23609" spans="18:19" x14ac:dyDescent="0.2">
      <c r="R23609" s="334">
        <v>56037</v>
      </c>
      <c r="S23609" s="319" t="s">
        <v>353</v>
      </c>
    </row>
    <row r="23610" spans="18:19" x14ac:dyDescent="0.2">
      <c r="R23610" s="334">
        <v>56039</v>
      </c>
      <c r="S23610" s="319" t="s">
        <v>353</v>
      </c>
    </row>
    <row r="23611" spans="18:19" x14ac:dyDescent="0.2">
      <c r="R23611" s="334">
        <v>56041</v>
      </c>
      <c r="S23611" s="319" t="s">
        <v>353</v>
      </c>
    </row>
    <row r="23612" spans="18:19" x14ac:dyDescent="0.2">
      <c r="R23612" s="334">
        <v>56042</v>
      </c>
      <c r="S23612" s="319" t="s">
        <v>353</v>
      </c>
    </row>
    <row r="23613" spans="18:19" x14ac:dyDescent="0.2">
      <c r="R23613" s="334">
        <v>56043</v>
      </c>
      <c r="S23613" s="319" t="s">
        <v>353</v>
      </c>
    </row>
    <row r="23614" spans="18:19" x14ac:dyDescent="0.2">
      <c r="R23614" s="334">
        <v>56044</v>
      </c>
      <c r="S23614" s="319" t="s">
        <v>353</v>
      </c>
    </row>
    <row r="23615" spans="18:19" x14ac:dyDescent="0.2">
      <c r="R23615" s="334">
        <v>56045</v>
      </c>
      <c r="S23615" s="319" t="s">
        <v>353</v>
      </c>
    </row>
    <row r="23616" spans="18:19" x14ac:dyDescent="0.2">
      <c r="R23616" s="334">
        <v>56046</v>
      </c>
      <c r="S23616" s="319" t="s">
        <v>353</v>
      </c>
    </row>
    <row r="23617" spans="18:19" x14ac:dyDescent="0.2">
      <c r="R23617" s="334">
        <v>56047</v>
      </c>
      <c r="S23617" s="319" t="s">
        <v>353</v>
      </c>
    </row>
    <row r="23618" spans="18:19" x14ac:dyDescent="0.2">
      <c r="R23618" s="334">
        <v>56048</v>
      </c>
      <c r="S23618" s="319" t="s">
        <v>353</v>
      </c>
    </row>
    <row r="23619" spans="18:19" x14ac:dyDescent="0.2">
      <c r="R23619" s="334">
        <v>56050</v>
      </c>
      <c r="S23619" s="319" t="s">
        <v>353</v>
      </c>
    </row>
    <row r="23620" spans="18:19" x14ac:dyDescent="0.2">
      <c r="R23620" s="334">
        <v>56051</v>
      </c>
      <c r="S23620" s="319" t="s">
        <v>353</v>
      </c>
    </row>
    <row r="23621" spans="18:19" x14ac:dyDescent="0.2">
      <c r="R23621" s="334">
        <v>56052</v>
      </c>
      <c r="S23621" s="319" t="s">
        <v>353</v>
      </c>
    </row>
    <row r="23622" spans="18:19" x14ac:dyDescent="0.2">
      <c r="R23622" s="334">
        <v>56054</v>
      </c>
      <c r="S23622" s="319" t="s">
        <v>353</v>
      </c>
    </row>
    <row r="23623" spans="18:19" x14ac:dyDescent="0.2">
      <c r="R23623" s="334">
        <v>56055</v>
      </c>
      <c r="S23623" s="319" t="s">
        <v>353</v>
      </c>
    </row>
    <row r="23624" spans="18:19" x14ac:dyDescent="0.2">
      <c r="R23624" s="334">
        <v>56056</v>
      </c>
      <c r="S23624" s="319" t="s">
        <v>353</v>
      </c>
    </row>
    <row r="23625" spans="18:19" x14ac:dyDescent="0.2">
      <c r="R23625" s="334">
        <v>56057</v>
      </c>
      <c r="S23625" s="319" t="s">
        <v>353</v>
      </c>
    </row>
    <row r="23626" spans="18:19" x14ac:dyDescent="0.2">
      <c r="R23626" s="334">
        <v>56058</v>
      </c>
      <c r="S23626" s="319" t="s">
        <v>353</v>
      </c>
    </row>
    <row r="23627" spans="18:19" x14ac:dyDescent="0.2">
      <c r="R23627" s="334">
        <v>56060</v>
      </c>
      <c r="S23627" s="319" t="s">
        <v>353</v>
      </c>
    </row>
    <row r="23628" spans="18:19" x14ac:dyDescent="0.2">
      <c r="R23628" s="334">
        <v>56062</v>
      </c>
      <c r="S23628" s="319" t="s">
        <v>353</v>
      </c>
    </row>
    <row r="23629" spans="18:19" x14ac:dyDescent="0.2">
      <c r="R23629" s="334">
        <v>56063</v>
      </c>
      <c r="S23629" s="319" t="s">
        <v>353</v>
      </c>
    </row>
    <row r="23630" spans="18:19" x14ac:dyDescent="0.2">
      <c r="R23630" s="334">
        <v>56065</v>
      </c>
      <c r="S23630" s="319" t="s">
        <v>353</v>
      </c>
    </row>
    <row r="23631" spans="18:19" x14ac:dyDescent="0.2">
      <c r="R23631" s="334">
        <v>56068</v>
      </c>
      <c r="S23631" s="319" t="s">
        <v>353</v>
      </c>
    </row>
    <row r="23632" spans="18:19" x14ac:dyDescent="0.2">
      <c r="R23632" s="334">
        <v>56069</v>
      </c>
      <c r="S23632" s="319" t="s">
        <v>353</v>
      </c>
    </row>
    <row r="23633" spans="18:19" x14ac:dyDescent="0.2">
      <c r="R23633" s="334">
        <v>56071</v>
      </c>
      <c r="S23633" s="319" t="s">
        <v>353</v>
      </c>
    </row>
    <row r="23634" spans="18:19" x14ac:dyDescent="0.2">
      <c r="R23634" s="334">
        <v>56072</v>
      </c>
      <c r="S23634" s="319" t="s">
        <v>353</v>
      </c>
    </row>
    <row r="23635" spans="18:19" x14ac:dyDescent="0.2">
      <c r="R23635" s="334">
        <v>56073</v>
      </c>
      <c r="S23635" s="319" t="s">
        <v>353</v>
      </c>
    </row>
    <row r="23636" spans="18:19" x14ac:dyDescent="0.2">
      <c r="R23636" s="334">
        <v>56074</v>
      </c>
      <c r="S23636" s="319" t="s">
        <v>353</v>
      </c>
    </row>
    <row r="23637" spans="18:19" x14ac:dyDescent="0.2">
      <c r="R23637" s="334">
        <v>56075</v>
      </c>
      <c r="S23637" s="319" t="s">
        <v>353</v>
      </c>
    </row>
    <row r="23638" spans="18:19" x14ac:dyDescent="0.2">
      <c r="R23638" s="334">
        <v>56078</v>
      </c>
      <c r="S23638" s="319" t="s">
        <v>353</v>
      </c>
    </row>
    <row r="23639" spans="18:19" x14ac:dyDescent="0.2">
      <c r="R23639" s="334">
        <v>56080</v>
      </c>
      <c r="S23639" s="319" t="s">
        <v>353</v>
      </c>
    </row>
    <row r="23640" spans="18:19" x14ac:dyDescent="0.2">
      <c r="R23640" s="334">
        <v>56081</v>
      </c>
      <c r="S23640" s="319" t="s">
        <v>353</v>
      </c>
    </row>
    <row r="23641" spans="18:19" x14ac:dyDescent="0.2">
      <c r="R23641" s="334">
        <v>56082</v>
      </c>
      <c r="S23641" s="319" t="s">
        <v>353</v>
      </c>
    </row>
    <row r="23642" spans="18:19" x14ac:dyDescent="0.2">
      <c r="R23642" s="334">
        <v>56083</v>
      </c>
      <c r="S23642" s="319" t="s">
        <v>353</v>
      </c>
    </row>
    <row r="23643" spans="18:19" x14ac:dyDescent="0.2">
      <c r="R23643" s="334">
        <v>56084</v>
      </c>
      <c r="S23643" s="319" t="s">
        <v>353</v>
      </c>
    </row>
    <row r="23644" spans="18:19" x14ac:dyDescent="0.2">
      <c r="R23644" s="334">
        <v>56085</v>
      </c>
      <c r="S23644" s="319" t="s">
        <v>353</v>
      </c>
    </row>
    <row r="23645" spans="18:19" x14ac:dyDescent="0.2">
      <c r="R23645" s="334">
        <v>56087</v>
      </c>
      <c r="S23645" s="319" t="s">
        <v>353</v>
      </c>
    </row>
    <row r="23646" spans="18:19" x14ac:dyDescent="0.2">
      <c r="R23646" s="334">
        <v>56088</v>
      </c>
      <c r="S23646" s="319" t="s">
        <v>353</v>
      </c>
    </row>
    <row r="23647" spans="18:19" x14ac:dyDescent="0.2">
      <c r="R23647" s="334">
        <v>56089</v>
      </c>
      <c r="S23647" s="319" t="s">
        <v>353</v>
      </c>
    </row>
    <row r="23648" spans="18:19" x14ac:dyDescent="0.2">
      <c r="R23648" s="334">
        <v>56090</v>
      </c>
      <c r="S23648" s="319" t="s">
        <v>353</v>
      </c>
    </row>
    <row r="23649" spans="18:19" x14ac:dyDescent="0.2">
      <c r="R23649" s="334">
        <v>56091</v>
      </c>
      <c r="S23649" s="319" t="s">
        <v>353</v>
      </c>
    </row>
    <row r="23650" spans="18:19" x14ac:dyDescent="0.2">
      <c r="R23650" s="334">
        <v>56093</v>
      </c>
      <c r="S23650" s="319" t="s">
        <v>353</v>
      </c>
    </row>
    <row r="23651" spans="18:19" x14ac:dyDescent="0.2">
      <c r="R23651" s="334">
        <v>56096</v>
      </c>
      <c r="S23651" s="319" t="s">
        <v>353</v>
      </c>
    </row>
    <row r="23652" spans="18:19" x14ac:dyDescent="0.2">
      <c r="R23652" s="334">
        <v>56097</v>
      </c>
      <c r="S23652" s="319" t="s">
        <v>353</v>
      </c>
    </row>
    <row r="23653" spans="18:19" x14ac:dyDescent="0.2">
      <c r="R23653" s="334">
        <v>56098</v>
      </c>
      <c r="S23653" s="319" t="s">
        <v>353</v>
      </c>
    </row>
    <row r="23654" spans="18:19" x14ac:dyDescent="0.2">
      <c r="R23654" s="334">
        <v>56101</v>
      </c>
      <c r="S23654" s="319" t="s">
        <v>353</v>
      </c>
    </row>
    <row r="23655" spans="18:19" x14ac:dyDescent="0.2">
      <c r="R23655" s="334">
        <v>56110</v>
      </c>
      <c r="S23655" s="319" t="s">
        <v>353</v>
      </c>
    </row>
    <row r="23656" spans="18:19" x14ac:dyDescent="0.2">
      <c r="R23656" s="334">
        <v>56111</v>
      </c>
      <c r="S23656" s="319" t="s">
        <v>353</v>
      </c>
    </row>
    <row r="23657" spans="18:19" x14ac:dyDescent="0.2">
      <c r="R23657" s="334">
        <v>56113</v>
      </c>
      <c r="S23657" s="319" t="s">
        <v>353</v>
      </c>
    </row>
    <row r="23658" spans="18:19" x14ac:dyDescent="0.2">
      <c r="R23658" s="334">
        <v>56114</v>
      </c>
      <c r="S23658" s="319" t="s">
        <v>353</v>
      </c>
    </row>
    <row r="23659" spans="18:19" x14ac:dyDescent="0.2">
      <c r="R23659" s="334">
        <v>56115</v>
      </c>
      <c r="S23659" s="319" t="s">
        <v>353</v>
      </c>
    </row>
    <row r="23660" spans="18:19" x14ac:dyDescent="0.2">
      <c r="R23660" s="334">
        <v>56116</v>
      </c>
      <c r="S23660" s="319" t="s">
        <v>353</v>
      </c>
    </row>
    <row r="23661" spans="18:19" x14ac:dyDescent="0.2">
      <c r="R23661" s="334">
        <v>56117</v>
      </c>
      <c r="S23661" s="319" t="s">
        <v>353</v>
      </c>
    </row>
    <row r="23662" spans="18:19" x14ac:dyDescent="0.2">
      <c r="R23662" s="334">
        <v>56118</v>
      </c>
      <c r="S23662" s="319" t="s">
        <v>353</v>
      </c>
    </row>
    <row r="23663" spans="18:19" x14ac:dyDescent="0.2">
      <c r="R23663" s="334">
        <v>56119</v>
      </c>
      <c r="S23663" s="319" t="s">
        <v>353</v>
      </c>
    </row>
    <row r="23664" spans="18:19" x14ac:dyDescent="0.2">
      <c r="R23664" s="334">
        <v>56120</v>
      </c>
      <c r="S23664" s="319" t="s">
        <v>353</v>
      </c>
    </row>
    <row r="23665" spans="18:19" x14ac:dyDescent="0.2">
      <c r="R23665" s="334">
        <v>56121</v>
      </c>
      <c r="S23665" s="319" t="s">
        <v>353</v>
      </c>
    </row>
    <row r="23666" spans="18:19" x14ac:dyDescent="0.2">
      <c r="R23666" s="334">
        <v>56122</v>
      </c>
      <c r="S23666" s="319" t="s">
        <v>353</v>
      </c>
    </row>
    <row r="23667" spans="18:19" x14ac:dyDescent="0.2">
      <c r="R23667" s="334">
        <v>56123</v>
      </c>
      <c r="S23667" s="319" t="s">
        <v>353</v>
      </c>
    </row>
    <row r="23668" spans="18:19" x14ac:dyDescent="0.2">
      <c r="R23668" s="334">
        <v>56125</v>
      </c>
      <c r="S23668" s="319" t="s">
        <v>353</v>
      </c>
    </row>
    <row r="23669" spans="18:19" x14ac:dyDescent="0.2">
      <c r="R23669" s="334">
        <v>56127</v>
      </c>
      <c r="S23669" s="319" t="s">
        <v>353</v>
      </c>
    </row>
    <row r="23670" spans="18:19" x14ac:dyDescent="0.2">
      <c r="R23670" s="334">
        <v>56128</v>
      </c>
      <c r="S23670" s="319" t="s">
        <v>353</v>
      </c>
    </row>
    <row r="23671" spans="18:19" x14ac:dyDescent="0.2">
      <c r="R23671" s="334">
        <v>56129</v>
      </c>
      <c r="S23671" s="319" t="s">
        <v>353</v>
      </c>
    </row>
    <row r="23672" spans="18:19" x14ac:dyDescent="0.2">
      <c r="R23672" s="334">
        <v>56131</v>
      </c>
      <c r="S23672" s="319" t="s">
        <v>353</v>
      </c>
    </row>
    <row r="23673" spans="18:19" x14ac:dyDescent="0.2">
      <c r="R23673" s="334">
        <v>56132</v>
      </c>
      <c r="S23673" s="319" t="s">
        <v>353</v>
      </c>
    </row>
    <row r="23674" spans="18:19" x14ac:dyDescent="0.2">
      <c r="R23674" s="334">
        <v>56134</v>
      </c>
      <c r="S23674" s="319" t="s">
        <v>353</v>
      </c>
    </row>
    <row r="23675" spans="18:19" x14ac:dyDescent="0.2">
      <c r="R23675" s="334">
        <v>56136</v>
      </c>
      <c r="S23675" s="319" t="s">
        <v>353</v>
      </c>
    </row>
    <row r="23676" spans="18:19" x14ac:dyDescent="0.2">
      <c r="R23676" s="334">
        <v>56137</v>
      </c>
      <c r="S23676" s="319" t="s">
        <v>353</v>
      </c>
    </row>
    <row r="23677" spans="18:19" x14ac:dyDescent="0.2">
      <c r="R23677" s="334">
        <v>56138</v>
      </c>
      <c r="S23677" s="319" t="s">
        <v>353</v>
      </c>
    </row>
    <row r="23678" spans="18:19" x14ac:dyDescent="0.2">
      <c r="R23678" s="334">
        <v>56139</v>
      </c>
      <c r="S23678" s="319" t="s">
        <v>353</v>
      </c>
    </row>
    <row r="23679" spans="18:19" x14ac:dyDescent="0.2">
      <c r="R23679" s="334">
        <v>56140</v>
      </c>
      <c r="S23679" s="319" t="s">
        <v>353</v>
      </c>
    </row>
    <row r="23680" spans="18:19" x14ac:dyDescent="0.2">
      <c r="R23680" s="334">
        <v>56141</v>
      </c>
      <c r="S23680" s="319" t="s">
        <v>353</v>
      </c>
    </row>
    <row r="23681" spans="18:19" x14ac:dyDescent="0.2">
      <c r="R23681" s="334">
        <v>56142</v>
      </c>
      <c r="S23681" s="319" t="s">
        <v>353</v>
      </c>
    </row>
    <row r="23682" spans="18:19" x14ac:dyDescent="0.2">
      <c r="R23682" s="334">
        <v>56143</v>
      </c>
      <c r="S23682" s="319" t="s">
        <v>353</v>
      </c>
    </row>
    <row r="23683" spans="18:19" x14ac:dyDescent="0.2">
      <c r="R23683" s="334">
        <v>56144</v>
      </c>
      <c r="S23683" s="319" t="s">
        <v>353</v>
      </c>
    </row>
    <row r="23684" spans="18:19" x14ac:dyDescent="0.2">
      <c r="R23684" s="334">
        <v>56145</v>
      </c>
      <c r="S23684" s="319" t="s">
        <v>353</v>
      </c>
    </row>
    <row r="23685" spans="18:19" x14ac:dyDescent="0.2">
      <c r="R23685" s="334">
        <v>56146</v>
      </c>
      <c r="S23685" s="319" t="s">
        <v>353</v>
      </c>
    </row>
    <row r="23686" spans="18:19" x14ac:dyDescent="0.2">
      <c r="R23686" s="334">
        <v>56147</v>
      </c>
      <c r="S23686" s="319" t="s">
        <v>353</v>
      </c>
    </row>
    <row r="23687" spans="18:19" x14ac:dyDescent="0.2">
      <c r="R23687" s="334">
        <v>56149</v>
      </c>
      <c r="S23687" s="319" t="s">
        <v>353</v>
      </c>
    </row>
    <row r="23688" spans="18:19" x14ac:dyDescent="0.2">
      <c r="R23688" s="334">
        <v>56150</v>
      </c>
      <c r="S23688" s="319" t="s">
        <v>353</v>
      </c>
    </row>
    <row r="23689" spans="18:19" x14ac:dyDescent="0.2">
      <c r="R23689" s="334">
        <v>56151</v>
      </c>
      <c r="S23689" s="319" t="s">
        <v>353</v>
      </c>
    </row>
    <row r="23690" spans="18:19" x14ac:dyDescent="0.2">
      <c r="R23690" s="334">
        <v>56152</v>
      </c>
      <c r="S23690" s="319" t="s">
        <v>353</v>
      </c>
    </row>
    <row r="23691" spans="18:19" x14ac:dyDescent="0.2">
      <c r="R23691" s="334">
        <v>56153</v>
      </c>
      <c r="S23691" s="319" t="s">
        <v>353</v>
      </c>
    </row>
    <row r="23692" spans="18:19" x14ac:dyDescent="0.2">
      <c r="R23692" s="334">
        <v>56155</v>
      </c>
      <c r="S23692" s="319" t="s">
        <v>353</v>
      </c>
    </row>
    <row r="23693" spans="18:19" x14ac:dyDescent="0.2">
      <c r="R23693" s="334">
        <v>56156</v>
      </c>
      <c r="S23693" s="319" t="s">
        <v>353</v>
      </c>
    </row>
    <row r="23694" spans="18:19" x14ac:dyDescent="0.2">
      <c r="R23694" s="334">
        <v>56157</v>
      </c>
      <c r="S23694" s="319" t="s">
        <v>353</v>
      </c>
    </row>
    <row r="23695" spans="18:19" x14ac:dyDescent="0.2">
      <c r="R23695" s="334">
        <v>56158</v>
      </c>
      <c r="S23695" s="319" t="s">
        <v>353</v>
      </c>
    </row>
    <row r="23696" spans="18:19" x14ac:dyDescent="0.2">
      <c r="R23696" s="334">
        <v>56159</v>
      </c>
      <c r="S23696" s="319" t="s">
        <v>353</v>
      </c>
    </row>
    <row r="23697" spans="18:19" x14ac:dyDescent="0.2">
      <c r="R23697" s="334">
        <v>56160</v>
      </c>
      <c r="S23697" s="319" t="s">
        <v>353</v>
      </c>
    </row>
    <row r="23698" spans="18:19" x14ac:dyDescent="0.2">
      <c r="R23698" s="334">
        <v>56161</v>
      </c>
      <c r="S23698" s="319" t="s">
        <v>353</v>
      </c>
    </row>
    <row r="23699" spans="18:19" x14ac:dyDescent="0.2">
      <c r="R23699" s="334">
        <v>56162</v>
      </c>
      <c r="S23699" s="319" t="s">
        <v>353</v>
      </c>
    </row>
    <row r="23700" spans="18:19" x14ac:dyDescent="0.2">
      <c r="R23700" s="334">
        <v>56164</v>
      </c>
      <c r="S23700" s="319" t="s">
        <v>353</v>
      </c>
    </row>
    <row r="23701" spans="18:19" x14ac:dyDescent="0.2">
      <c r="R23701" s="334">
        <v>56165</v>
      </c>
      <c r="S23701" s="319" t="s">
        <v>353</v>
      </c>
    </row>
    <row r="23702" spans="18:19" x14ac:dyDescent="0.2">
      <c r="R23702" s="334">
        <v>56166</v>
      </c>
      <c r="S23702" s="319" t="s">
        <v>353</v>
      </c>
    </row>
    <row r="23703" spans="18:19" x14ac:dyDescent="0.2">
      <c r="R23703" s="334">
        <v>56167</v>
      </c>
      <c r="S23703" s="319" t="s">
        <v>353</v>
      </c>
    </row>
    <row r="23704" spans="18:19" x14ac:dyDescent="0.2">
      <c r="R23704" s="334">
        <v>56168</v>
      </c>
      <c r="S23704" s="319" t="s">
        <v>353</v>
      </c>
    </row>
    <row r="23705" spans="18:19" x14ac:dyDescent="0.2">
      <c r="R23705" s="334">
        <v>56169</v>
      </c>
      <c r="S23705" s="319" t="s">
        <v>353</v>
      </c>
    </row>
    <row r="23706" spans="18:19" x14ac:dyDescent="0.2">
      <c r="R23706" s="334">
        <v>56170</v>
      </c>
      <c r="S23706" s="319" t="s">
        <v>353</v>
      </c>
    </row>
    <row r="23707" spans="18:19" x14ac:dyDescent="0.2">
      <c r="R23707" s="334">
        <v>56171</v>
      </c>
      <c r="S23707" s="319" t="s">
        <v>353</v>
      </c>
    </row>
    <row r="23708" spans="18:19" x14ac:dyDescent="0.2">
      <c r="R23708" s="334">
        <v>56172</v>
      </c>
      <c r="S23708" s="319" t="s">
        <v>353</v>
      </c>
    </row>
    <row r="23709" spans="18:19" x14ac:dyDescent="0.2">
      <c r="R23709" s="334">
        <v>56173</v>
      </c>
      <c r="S23709" s="319" t="s">
        <v>353</v>
      </c>
    </row>
    <row r="23710" spans="18:19" x14ac:dyDescent="0.2">
      <c r="R23710" s="334">
        <v>56174</v>
      </c>
      <c r="S23710" s="319" t="s">
        <v>353</v>
      </c>
    </row>
    <row r="23711" spans="18:19" x14ac:dyDescent="0.2">
      <c r="R23711" s="334">
        <v>56175</v>
      </c>
      <c r="S23711" s="319" t="s">
        <v>353</v>
      </c>
    </row>
    <row r="23712" spans="18:19" x14ac:dyDescent="0.2">
      <c r="R23712" s="334">
        <v>56176</v>
      </c>
      <c r="S23712" s="319" t="s">
        <v>353</v>
      </c>
    </row>
    <row r="23713" spans="18:19" x14ac:dyDescent="0.2">
      <c r="R23713" s="334">
        <v>56177</v>
      </c>
      <c r="S23713" s="319" t="s">
        <v>353</v>
      </c>
    </row>
    <row r="23714" spans="18:19" x14ac:dyDescent="0.2">
      <c r="R23714" s="334">
        <v>56178</v>
      </c>
      <c r="S23714" s="319" t="s">
        <v>353</v>
      </c>
    </row>
    <row r="23715" spans="18:19" x14ac:dyDescent="0.2">
      <c r="R23715" s="334">
        <v>56180</v>
      </c>
      <c r="S23715" s="319" t="s">
        <v>353</v>
      </c>
    </row>
    <row r="23716" spans="18:19" x14ac:dyDescent="0.2">
      <c r="R23716" s="334">
        <v>56181</v>
      </c>
      <c r="S23716" s="319" t="s">
        <v>353</v>
      </c>
    </row>
    <row r="23717" spans="18:19" x14ac:dyDescent="0.2">
      <c r="R23717" s="334">
        <v>56183</v>
      </c>
      <c r="S23717" s="319" t="s">
        <v>353</v>
      </c>
    </row>
    <row r="23718" spans="18:19" x14ac:dyDescent="0.2">
      <c r="R23718" s="334">
        <v>56185</v>
      </c>
      <c r="S23718" s="319" t="s">
        <v>353</v>
      </c>
    </row>
    <row r="23719" spans="18:19" x14ac:dyDescent="0.2">
      <c r="R23719" s="334">
        <v>56186</v>
      </c>
      <c r="S23719" s="319" t="s">
        <v>353</v>
      </c>
    </row>
    <row r="23720" spans="18:19" x14ac:dyDescent="0.2">
      <c r="R23720" s="334">
        <v>56187</v>
      </c>
      <c r="S23720" s="319" t="s">
        <v>353</v>
      </c>
    </row>
    <row r="23721" spans="18:19" x14ac:dyDescent="0.2">
      <c r="R23721" s="334">
        <v>56201</v>
      </c>
      <c r="S23721" s="319" t="s">
        <v>353</v>
      </c>
    </row>
    <row r="23722" spans="18:19" x14ac:dyDescent="0.2">
      <c r="R23722" s="334">
        <v>56207</v>
      </c>
      <c r="S23722" s="319" t="s">
        <v>353</v>
      </c>
    </row>
    <row r="23723" spans="18:19" x14ac:dyDescent="0.2">
      <c r="R23723" s="334">
        <v>56208</v>
      </c>
      <c r="S23723" s="319" t="s">
        <v>353</v>
      </c>
    </row>
    <row r="23724" spans="18:19" x14ac:dyDescent="0.2">
      <c r="R23724" s="334">
        <v>56209</v>
      </c>
      <c r="S23724" s="319" t="s">
        <v>353</v>
      </c>
    </row>
    <row r="23725" spans="18:19" x14ac:dyDescent="0.2">
      <c r="R23725" s="334">
        <v>56210</v>
      </c>
      <c r="S23725" s="319" t="s">
        <v>353</v>
      </c>
    </row>
    <row r="23726" spans="18:19" x14ac:dyDescent="0.2">
      <c r="R23726" s="334">
        <v>56211</v>
      </c>
      <c r="S23726" s="319" t="s">
        <v>353</v>
      </c>
    </row>
    <row r="23727" spans="18:19" x14ac:dyDescent="0.2">
      <c r="R23727" s="334">
        <v>56212</v>
      </c>
      <c r="S23727" s="319" t="s">
        <v>353</v>
      </c>
    </row>
    <row r="23728" spans="18:19" x14ac:dyDescent="0.2">
      <c r="R23728" s="334">
        <v>56214</v>
      </c>
      <c r="S23728" s="319" t="s">
        <v>353</v>
      </c>
    </row>
    <row r="23729" spans="18:19" x14ac:dyDescent="0.2">
      <c r="R23729" s="334">
        <v>56215</v>
      </c>
      <c r="S23729" s="319" t="s">
        <v>353</v>
      </c>
    </row>
    <row r="23730" spans="18:19" x14ac:dyDescent="0.2">
      <c r="R23730" s="334">
        <v>56216</v>
      </c>
      <c r="S23730" s="319" t="s">
        <v>353</v>
      </c>
    </row>
    <row r="23731" spans="18:19" x14ac:dyDescent="0.2">
      <c r="R23731" s="334">
        <v>56218</v>
      </c>
      <c r="S23731" s="319" t="s">
        <v>353</v>
      </c>
    </row>
    <row r="23732" spans="18:19" x14ac:dyDescent="0.2">
      <c r="R23732" s="334">
        <v>56219</v>
      </c>
      <c r="S23732" s="319" t="s">
        <v>353</v>
      </c>
    </row>
    <row r="23733" spans="18:19" x14ac:dyDescent="0.2">
      <c r="R23733" s="334">
        <v>56220</v>
      </c>
      <c r="S23733" s="319" t="s">
        <v>353</v>
      </c>
    </row>
    <row r="23734" spans="18:19" x14ac:dyDescent="0.2">
      <c r="R23734" s="334">
        <v>56221</v>
      </c>
      <c r="S23734" s="319" t="s">
        <v>353</v>
      </c>
    </row>
    <row r="23735" spans="18:19" x14ac:dyDescent="0.2">
      <c r="R23735" s="334">
        <v>56222</v>
      </c>
      <c r="S23735" s="319" t="s">
        <v>353</v>
      </c>
    </row>
    <row r="23736" spans="18:19" x14ac:dyDescent="0.2">
      <c r="R23736" s="334">
        <v>56223</v>
      </c>
      <c r="S23736" s="319" t="s">
        <v>353</v>
      </c>
    </row>
    <row r="23737" spans="18:19" x14ac:dyDescent="0.2">
      <c r="R23737" s="334">
        <v>56224</v>
      </c>
      <c r="S23737" s="319" t="s">
        <v>353</v>
      </c>
    </row>
    <row r="23738" spans="18:19" x14ac:dyDescent="0.2">
      <c r="R23738" s="334">
        <v>56225</v>
      </c>
      <c r="S23738" s="319" t="s">
        <v>353</v>
      </c>
    </row>
    <row r="23739" spans="18:19" x14ac:dyDescent="0.2">
      <c r="R23739" s="334">
        <v>56226</v>
      </c>
      <c r="S23739" s="319" t="s">
        <v>353</v>
      </c>
    </row>
    <row r="23740" spans="18:19" x14ac:dyDescent="0.2">
      <c r="R23740" s="334">
        <v>56227</v>
      </c>
      <c r="S23740" s="319" t="s">
        <v>353</v>
      </c>
    </row>
    <row r="23741" spans="18:19" x14ac:dyDescent="0.2">
      <c r="R23741" s="334">
        <v>56228</v>
      </c>
      <c r="S23741" s="319" t="s">
        <v>353</v>
      </c>
    </row>
    <row r="23742" spans="18:19" x14ac:dyDescent="0.2">
      <c r="R23742" s="334">
        <v>56229</v>
      </c>
      <c r="S23742" s="319" t="s">
        <v>353</v>
      </c>
    </row>
    <row r="23743" spans="18:19" x14ac:dyDescent="0.2">
      <c r="R23743" s="334">
        <v>56230</v>
      </c>
      <c r="S23743" s="319" t="s">
        <v>353</v>
      </c>
    </row>
    <row r="23744" spans="18:19" x14ac:dyDescent="0.2">
      <c r="R23744" s="334">
        <v>56231</v>
      </c>
      <c r="S23744" s="319" t="s">
        <v>353</v>
      </c>
    </row>
    <row r="23745" spans="18:19" x14ac:dyDescent="0.2">
      <c r="R23745" s="334">
        <v>56232</v>
      </c>
      <c r="S23745" s="319" t="s">
        <v>353</v>
      </c>
    </row>
    <row r="23746" spans="18:19" x14ac:dyDescent="0.2">
      <c r="R23746" s="334">
        <v>56235</v>
      </c>
      <c r="S23746" s="319" t="s">
        <v>353</v>
      </c>
    </row>
    <row r="23747" spans="18:19" x14ac:dyDescent="0.2">
      <c r="R23747" s="334">
        <v>56236</v>
      </c>
      <c r="S23747" s="319" t="s">
        <v>353</v>
      </c>
    </row>
    <row r="23748" spans="18:19" x14ac:dyDescent="0.2">
      <c r="R23748" s="334">
        <v>56237</v>
      </c>
      <c r="S23748" s="319" t="s">
        <v>353</v>
      </c>
    </row>
    <row r="23749" spans="18:19" x14ac:dyDescent="0.2">
      <c r="R23749" s="334">
        <v>56239</v>
      </c>
      <c r="S23749" s="319" t="s">
        <v>353</v>
      </c>
    </row>
    <row r="23750" spans="18:19" x14ac:dyDescent="0.2">
      <c r="R23750" s="334">
        <v>56240</v>
      </c>
      <c r="S23750" s="319" t="s">
        <v>353</v>
      </c>
    </row>
    <row r="23751" spans="18:19" x14ac:dyDescent="0.2">
      <c r="R23751" s="334">
        <v>56241</v>
      </c>
      <c r="S23751" s="319" t="s">
        <v>353</v>
      </c>
    </row>
    <row r="23752" spans="18:19" x14ac:dyDescent="0.2">
      <c r="R23752" s="334">
        <v>56243</v>
      </c>
      <c r="S23752" s="319" t="s">
        <v>353</v>
      </c>
    </row>
    <row r="23753" spans="18:19" x14ac:dyDescent="0.2">
      <c r="R23753" s="334">
        <v>56244</v>
      </c>
      <c r="S23753" s="319" t="s">
        <v>353</v>
      </c>
    </row>
    <row r="23754" spans="18:19" x14ac:dyDescent="0.2">
      <c r="R23754" s="334">
        <v>56245</v>
      </c>
      <c r="S23754" s="319" t="s">
        <v>353</v>
      </c>
    </row>
    <row r="23755" spans="18:19" x14ac:dyDescent="0.2">
      <c r="R23755" s="334">
        <v>56248</v>
      </c>
      <c r="S23755" s="319" t="s">
        <v>353</v>
      </c>
    </row>
    <row r="23756" spans="18:19" x14ac:dyDescent="0.2">
      <c r="R23756" s="334">
        <v>56249</v>
      </c>
      <c r="S23756" s="319" t="s">
        <v>353</v>
      </c>
    </row>
    <row r="23757" spans="18:19" x14ac:dyDescent="0.2">
      <c r="R23757" s="334">
        <v>56251</v>
      </c>
      <c r="S23757" s="319" t="s">
        <v>353</v>
      </c>
    </row>
    <row r="23758" spans="18:19" x14ac:dyDescent="0.2">
      <c r="R23758" s="334">
        <v>56252</v>
      </c>
      <c r="S23758" s="319" t="s">
        <v>353</v>
      </c>
    </row>
    <row r="23759" spans="18:19" x14ac:dyDescent="0.2">
      <c r="R23759" s="334">
        <v>56253</v>
      </c>
      <c r="S23759" s="319" t="s">
        <v>353</v>
      </c>
    </row>
    <row r="23760" spans="18:19" x14ac:dyDescent="0.2">
      <c r="R23760" s="334">
        <v>56255</v>
      </c>
      <c r="S23760" s="319" t="s">
        <v>353</v>
      </c>
    </row>
    <row r="23761" spans="18:19" x14ac:dyDescent="0.2">
      <c r="R23761" s="334">
        <v>56256</v>
      </c>
      <c r="S23761" s="319" t="s">
        <v>353</v>
      </c>
    </row>
    <row r="23762" spans="18:19" x14ac:dyDescent="0.2">
      <c r="R23762" s="334">
        <v>56257</v>
      </c>
      <c r="S23762" s="319" t="s">
        <v>353</v>
      </c>
    </row>
    <row r="23763" spans="18:19" x14ac:dyDescent="0.2">
      <c r="R23763" s="334">
        <v>56258</v>
      </c>
      <c r="S23763" s="319" t="s">
        <v>353</v>
      </c>
    </row>
    <row r="23764" spans="18:19" x14ac:dyDescent="0.2">
      <c r="R23764" s="334">
        <v>56260</v>
      </c>
      <c r="S23764" s="319" t="s">
        <v>353</v>
      </c>
    </row>
    <row r="23765" spans="18:19" x14ac:dyDescent="0.2">
      <c r="R23765" s="334">
        <v>56262</v>
      </c>
      <c r="S23765" s="319" t="s">
        <v>353</v>
      </c>
    </row>
    <row r="23766" spans="18:19" x14ac:dyDescent="0.2">
      <c r="R23766" s="334">
        <v>56263</v>
      </c>
      <c r="S23766" s="319" t="s">
        <v>353</v>
      </c>
    </row>
    <row r="23767" spans="18:19" x14ac:dyDescent="0.2">
      <c r="R23767" s="334">
        <v>56264</v>
      </c>
      <c r="S23767" s="319" t="s">
        <v>353</v>
      </c>
    </row>
    <row r="23768" spans="18:19" x14ac:dyDescent="0.2">
      <c r="R23768" s="334">
        <v>56265</v>
      </c>
      <c r="S23768" s="319" t="s">
        <v>353</v>
      </c>
    </row>
    <row r="23769" spans="18:19" x14ac:dyDescent="0.2">
      <c r="R23769" s="334">
        <v>56266</v>
      </c>
      <c r="S23769" s="319" t="s">
        <v>353</v>
      </c>
    </row>
    <row r="23770" spans="18:19" x14ac:dyDescent="0.2">
      <c r="R23770" s="334">
        <v>56267</v>
      </c>
      <c r="S23770" s="319" t="s">
        <v>353</v>
      </c>
    </row>
    <row r="23771" spans="18:19" x14ac:dyDescent="0.2">
      <c r="R23771" s="334">
        <v>56270</v>
      </c>
      <c r="S23771" s="319" t="s">
        <v>353</v>
      </c>
    </row>
    <row r="23772" spans="18:19" x14ac:dyDescent="0.2">
      <c r="R23772" s="334">
        <v>56271</v>
      </c>
      <c r="S23772" s="319" t="s">
        <v>353</v>
      </c>
    </row>
    <row r="23773" spans="18:19" x14ac:dyDescent="0.2">
      <c r="R23773" s="334">
        <v>56273</v>
      </c>
      <c r="S23773" s="319" t="s">
        <v>353</v>
      </c>
    </row>
    <row r="23774" spans="18:19" x14ac:dyDescent="0.2">
      <c r="R23774" s="334">
        <v>56274</v>
      </c>
      <c r="S23774" s="319" t="s">
        <v>353</v>
      </c>
    </row>
    <row r="23775" spans="18:19" x14ac:dyDescent="0.2">
      <c r="R23775" s="334">
        <v>56276</v>
      </c>
      <c r="S23775" s="319" t="s">
        <v>353</v>
      </c>
    </row>
    <row r="23776" spans="18:19" x14ac:dyDescent="0.2">
      <c r="R23776" s="334">
        <v>56277</v>
      </c>
      <c r="S23776" s="319" t="s">
        <v>353</v>
      </c>
    </row>
    <row r="23777" spans="18:19" x14ac:dyDescent="0.2">
      <c r="R23777" s="334">
        <v>56278</v>
      </c>
      <c r="S23777" s="319" t="s">
        <v>353</v>
      </c>
    </row>
    <row r="23778" spans="18:19" x14ac:dyDescent="0.2">
      <c r="R23778" s="334">
        <v>56279</v>
      </c>
      <c r="S23778" s="319" t="s">
        <v>353</v>
      </c>
    </row>
    <row r="23779" spans="18:19" x14ac:dyDescent="0.2">
      <c r="R23779" s="334">
        <v>56280</v>
      </c>
      <c r="S23779" s="319" t="s">
        <v>353</v>
      </c>
    </row>
    <row r="23780" spans="18:19" x14ac:dyDescent="0.2">
      <c r="R23780" s="334">
        <v>56281</v>
      </c>
      <c r="S23780" s="319" t="s">
        <v>353</v>
      </c>
    </row>
    <row r="23781" spans="18:19" x14ac:dyDescent="0.2">
      <c r="R23781" s="334">
        <v>56282</v>
      </c>
      <c r="S23781" s="319" t="s">
        <v>353</v>
      </c>
    </row>
    <row r="23782" spans="18:19" x14ac:dyDescent="0.2">
      <c r="R23782" s="334">
        <v>56283</v>
      </c>
      <c r="S23782" s="319" t="s">
        <v>353</v>
      </c>
    </row>
    <row r="23783" spans="18:19" x14ac:dyDescent="0.2">
      <c r="R23783" s="334">
        <v>56284</v>
      </c>
      <c r="S23783" s="319" t="s">
        <v>353</v>
      </c>
    </row>
    <row r="23784" spans="18:19" x14ac:dyDescent="0.2">
      <c r="R23784" s="334">
        <v>56285</v>
      </c>
      <c r="S23784" s="319" t="s">
        <v>353</v>
      </c>
    </row>
    <row r="23785" spans="18:19" x14ac:dyDescent="0.2">
      <c r="R23785" s="334">
        <v>56287</v>
      </c>
      <c r="S23785" s="319" t="s">
        <v>353</v>
      </c>
    </row>
    <row r="23786" spans="18:19" x14ac:dyDescent="0.2">
      <c r="R23786" s="334">
        <v>56288</v>
      </c>
      <c r="S23786" s="319" t="s">
        <v>353</v>
      </c>
    </row>
    <row r="23787" spans="18:19" x14ac:dyDescent="0.2">
      <c r="R23787" s="334">
        <v>56289</v>
      </c>
      <c r="S23787" s="319" t="s">
        <v>353</v>
      </c>
    </row>
    <row r="23788" spans="18:19" x14ac:dyDescent="0.2">
      <c r="R23788" s="334">
        <v>56291</v>
      </c>
      <c r="S23788" s="319" t="s">
        <v>353</v>
      </c>
    </row>
    <row r="23789" spans="18:19" x14ac:dyDescent="0.2">
      <c r="R23789" s="334">
        <v>56292</v>
      </c>
      <c r="S23789" s="319" t="s">
        <v>353</v>
      </c>
    </row>
    <row r="23790" spans="18:19" x14ac:dyDescent="0.2">
      <c r="R23790" s="334">
        <v>56293</v>
      </c>
      <c r="S23790" s="319" t="s">
        <v>353</v>
      </c>
    </row>
    <row r="23791" spans="18:19" x14ac:dyDescent="0.2">
      <c r="R23791" s="334">
        <v>56294</v>
      </c>
      <c r="S23791" s="319" t="s">
        <v>353</v>
      </c>
    </row>
    <row r="23792" spans="18:19" x14ac:dyDescent="0.2">
      <c r="R23792" s="334">
        <v>56295</v>
      </c>
      <c r="S23792" s="319" t="s">
        <v>353</v>
      </c>
    </row>
    <row r="23793" spans="18:19" x14ac:dyDescent="0.2">
      <c r="R23793" s="334">
        <v>56296</v>
      </c>
      <c r="S23793" s="319" t="s">
        <v>353</v>
      </c>
    </row>
    <row r="23794" spans="18:19" x14ac:dyDescent="0.2">
      <c r="R23794" s="334">
        <v>56297</v>
      </c>
      <c r="S23794" s="319" t="s">
        <v>353</v>
      </c>
    </row>
    <row r="23795" spans="18:19" x14ac:dyDescent="0.2">
      <c r="R23795" s="334">
        <v>56301</v>
      </c>
      <c r="S23795" s="319" t="s">
        <v>353</v>
      </c>
    </row>
    <row r="23796" spans="18:19" x14ac:dyDescent="0.2">
      <c r="R23796" s="334">
        <v>56302</v>
      </c>
      <c r="S23796" s="319" t="s">
        <v>353</v>
      </c>
    </row>
    <row r="23797" spans="18:19" x14ac:dyDescent="0.2">
      <c r="R23797" s="334">
        <v>56303</v>
      </c>
      <c r="S23797" s="319" t="s">
        <v>353</v>
      </c>
    </row>
    <row r="23798" spans="18:19" x14ac:dyDescent="0.2">
      <c r="R23798" s="334">
        <v>56304</v>
      </c>
      <c r="S23798" s="319" t="s">
        <v>353</v>
      </c>
    </row>
    <row r="23799" spans="18:19" x14ac:dyDescent="0.2">
      <c r="R23799" s="334">
        <v>56307</v>
      </c>
      <c r="S23799" s="319" t="s">
        <v>353</v>
      </c>
    </row>
    <row r="23800" spans="18:19" x14ac:dyDescent="0.2">
      <c r="R23800" s="334">
        <v>56308</v>
      </c>
      <c r="S23800" s="319" t="s">
        <v>353</v>
      </c>
    </row>
    <row r="23801" spans="18:19" x14ac:dyDescent="0.2">
      <c r="R23801" s="334">
        <v>56309</v>
      </c>
      <c r="S23801" s="319" t="s">
        <v>353</v>
      </c>
    </row>
    <row r="23802" spans="18:19" x14ac:dyDescent="0.2">
      <c r="R23802" s="334">
        <v>56310</v>
      </c>
      <c r="S23802" s="319" t="s">
        <v>353</v>
      </c>
    </row>
    <row r="23803" spans="18:19" x14ac:dyDescent="0.2">
      <c r="R23803" s="334">
        <v>56311</v>
      </c>
      <c r="S23803" s="319" t="s">
        <v>353</v>
      </c>
    </row>
    <row r="23804" spans="18:19" x14ac:dyDescent="0.2">
      <c r="R23804" s="334">
        <v>56312</v>
      </c>
      <c r="S23804" s="319" t="s">
        <v>353</v>
      </c>
    </row>
    <row r="23805" spans="18:19" x14ac:dyDescent="0.2">
      <c r="R23805" s="334">
        <v>56313</v>
      </c>
      <c r="S23805" s="319" t="s">
        <v>353</v>
      </c>
    </row>
    <row r="23806" spans="18:19" x14ac:dyDescent="0.2">
      <c r="R23806" s="334">
        <v>56314</v>
      </c>
      <c r="S23806" s="319" t="s">
        <v>353</v>
      </c>
    </row>
    <row r="23807" spans="18:19" x14ac:dyDescent="0.2">
      <c r="R23807" s="334">
        <v>56315</v>
      </c>
      <c r="S23807" s="319" t="s">
        <v>353</v>
      </c>
    </row>
    <row r="23808" spans="18:19" x14ac:dyDescent="0.2">
      <c r="R23808" s="334">
        <v>56316</v>
      </c>
      <c r="S23808" s="319" t="s">
        <v>353</v>
      </c>
    </row>
    <row r="23809" spans="18:19" x14ac:dyDescent="0.2">
      <c r="R23809" s="334">
        <v>56317</v>
      </c>
      <c r="S23809" s="319" t="s">
        <v>353</v>
      </c>
    </row>
    <row r="23810" spans="18:19" x14ac:dyDescent="0.2">
      <c r="R23810" s="334">
        <v>56318</v>
      </c>
      <c r="S23810" s="319" t="s">
        <v>353</v>
      </c>
    </row>
    <row r="23811" spans="18:19" x14ac:dyDescent="0.2">
      <c r="R23811" s="334">
        <v>56319</v>
      </c>
      <c r="S23811" s="319" t="s">
        <v>353</v>
      </c>
    </row>
    <row r="23812" spans="18:19" x14ac:dyDescent="0.2">
      <c r="R23812" s="334">
        <v>56320</v>
      </c>
      <c r="S23812" s="319" t="s">
        <v>353</v>
      </c>
    </row>
    <row r="23813" spans="18:19" x14ac:dyDescent="0.2">
      <c r="R23813" s="334">
        <v>56321</v>
      </c>
      <c r="S23813" s="319" t="s">
        <v>353</v>
      </c>
    </row>
    <row r="23814" spans="18:19" x14ac:dyDescent="0.2">
      <c r="R23814" s="334">
        <v>56323</v>
      </c>
      <c r="S23814" s="319" t="s">
        <v>353</v>
      </c>
    </row>
    <row r="23815" spans="18:19" x14ac:dyDescent="0.2">
      <c r="R23815" s="334">
        <v>56324</v>
      </c>
      <c r="S23815" s="319" t="s">
        <v>353</v>
      </c>
    </row>
    <row r="23816" spans="18:19" x14ac:dyDescent="0.2">
      <c r="R23816" s="334">
        <v>56325</v>
      </c>
      <c r="S23816" s="319" t="s">
        <v>353</v>
      </c>
    </row>
    <row r="23817" spans="18:19" x14ac:dyDescent="0.2">
      <c r="R23817" s="334">
        <v>56326</v>
      </c>
      <c r="S23817" s="319" t="s">
        <v>353</v>
      </c>
    </row>
    <row r="23818" spans="18:19" x14ac:dyDescent="0.2">
      <c r="R23818" s="334">
        <v>56327</v>
      </c>
      <c r="S23818" s="319" t="s">
        <v>353</v>
      </c>
    </row>
    <row r="23819" spans="18:19" x14ac:dyDescent="0.2">
      <c r="R23819" s="334">
        <v>56328</v>
      </c>
      <c r="S23819" s="319" t="s">
        <v>353</v>
      </c>
    </row>
    <row r="23820" spans="18:19" x14ac:dyDescent="0.2">
      <c r="R23820" s="334">
        <v>56329</v>
      </c>
      <c r="S23820" s="319" t="s">
        <v>353</v>
      </c>
    </row>
    <row r="23821" spans="18:19" x14ac:dyDescent="0.2">
      <c r="R23821" s="334">
        <v>56330</v>
      </c>
      <c r="S23821" s="319" t="s">
        <v>353</v>
      </c>
    </row>
    <row r="23822" spans="18:19" x14ac:dyDescent="0.2">
      <c r="R23822" s="334">
        <v>56331</v>
      </c>
      <c r="S23822" s="319" t="s">
        <v>353</v>
      </c>
    </row>
    <row r="23823" spans="18:19" x14ac:dyDescent="0.2">
      <c r="R23823" s="334">
        <v>56332</v>
      </c>
      <c r="S23823" s="319" t="s">
        <v>353</v>
      </c>
    </row>
    <row r="23824" spans="18:19" x14ac:dyDescent="0.2">
      <c r="R23824" s="334">
        <v>56333</v>
      </c>
      <c r="S23824" s="319" t="s">
        <v>353</v>
      </c>
    </row>
    <row r="23825" spans="18:19" x14ac:dyDescent="0.2">
      <c r="R23825" s="334">
        <v>56334</v>
      </c>
      <c r="S23825" s="319" t="s">
        <v>353</v>
      </c>
    </row>
    <row r="23826" spans="18:19" x14ac:dyDescent="0.2">
      <c r="R23826" s="334">
        <v>56335</v>
      </c>
      <c r="S23826" s="319" t="s">
        <v>353</v>
      </c>
    </row>
    <row r="23827" spans="18:19" x14ac:dyDescent="0.2">
      <c r="R23827" s="334">
        <v>56336</v>
      </c>
      <c r="S23827" s="319" t="s">
        <v>353</v>
      </c>
    </row>
    <row r="23828" spans="18:19" x14ac:dyDescent="0.2">
      <c r="R23828" s="334">
        <v>56338</v>
      </c>
      <c r="S23828" s="319" t="s">
        <v>353</v>
      </c>
    </row>
    <row r="23829" spans="18:19" x14ac:dyDescent="0.2">
      <c r="R23829" s="334">
        <v>56339</v>
      </c>
      <c r="S23829" s="319" t="s">
        <v>353</v>
      </c>
    </row>
    <row r="23830" spans="18:19" x14ac:dyDescent="0.2">
      <c r="R23830" s="334">
        <v>56340</v>
      </c>
      <c r="S23830" s="319" t="s">
        <v>353</v>
      </c>
    </row>
    <row r="23831" spans="18:19" x14ac:dyDescent="0.2">
      <c r="R23831" s="334">
        <v>56341</v>
      </c>
      <c r="S23831" s="319" t="s">
        <v>353</v>
      </c>
    </row>
    <row r="23832" spans="18:19" x14ac:dyDescent="0.2">
      <c r="R23832" s="334">
        <v>56342</v>
      </c>
      <c r="S23832" s="319" t="s">
        <v>353</v>
      </c>
    </row>
    <row r="23833" spans="18:19" x14ac:dyDescent="0.2">
      <c r="R23833" s="334">
        <v>56343</v>
      </c>
      <c r="S23833" s="319" t="s">
        <v>353</v>
      </c>
    </row>
    <row r="23834" spans="18:19" x14ac:dyDescent="0.2">
      <c r="R23834" s="334">
        <v>56344</v>
      </c>
      <c r="S23834" s="319" t="s">
        <v>353</v>
      </c>
    </row>
    <row r="23835" spans="18:19" x14ac:dyDescent="0.2">
      <c r="R23835" s="334">
        <v>56345</v>
      </c>
      <c r="S23835" s="319" t="s">
        <v>353</v>
      </c>
    </row>
    <row r="23836" spans="18:19" x14ac:dyDescent="0.2">
      <c r="R23836" s="334">
        <v>56347</v>
      </c>
      <c r="S23836" s="319" t="s">
        <v>353</v>
      </c>
    </row>
    <row r="23837" spans="18:19" x14ac:dyDescent="0.2">
      <c r="R23837" s="334">
        <v>56349</v>
      </c>
      <c r="S23837" s="319" t="s">
        <v>353</v>
      </c>
    </row>
    <row r="23838" spans="18:19" x14ac:dyDescent="0.2">
      <c r="R23838" s="334">
        <v>56350</v>
      </c>
      <c r="S23838" s="319" t="s">
        <v>353</v>
      </c>
    </row>
    <row r="23839" spans="18:19" x14ac:dyDescent="0.2">
      <c r="R23839" s="334">
        <v>56352</v>
      </c>
      <c r="S23839" s="319" t="s">
        <v>353</v>
      </c>
    </row>
    <row r="23840" spans="18:19" x14ac:dyDescent="0.2">
      <c r="R23840" s="334">
        <v>56353</v>
      </c>
      <c r="S23840" s="319" t="s">
        <v>353</v>
      </c>
    </row>
    <row r="23841" spans="18:19" x14ac:dyDescent="0.2">
      <c r="R23841" s="334">
        <v>56354</v>
      </c>
      <c r="S23841" s="319" t="s">
        <v>353</v>
      </c>
    </row>
    <row r="23842" spans="18:19" x14ac:dyDescent="0.2">
      <c r="R23842" s="334">
        <v>56355</v>
      </c>
      <c r="S23842" s="319" t="s">
        <v>353</v>
      </c>
    </row>
    <row r="23843" spans="18:19" x14ac:dyDescent="0.2">
      <c r="R23843" s="334">
        <v>56356</v>
      </c>
      <c r="S23843" s="319" t="s">
        <v>353</v>
      </c>
    </row>
    <row r="23844" spans="18:19" x14ac:dyDescent="0.2">
      <c r="R23844" s="334">
        <v>56357</v>
      </c>
      <c r="S23844" s="319" t="s">
        <v>353</v>
      </c>
    </row>
    <row r="23845" spans="18:19" x14ac:dyDescent="0.2">
      <c r="R23845" s="334">
        <v>56358</v>
      </c>
      <c r="S23845" s="319" t="s">
        <v>353</v>
      </c>
    </row>
    <row r="23846" spans="18:19" x14ac:dyDescent="0.2">
      <c r="R23846" s="334">
        <v>56359</v>
      </c>
      <c r="S23846" s="319" t="s">
        <v>353</v>
      </c>
    </row>
    <row r="23847" spans="18:19" x14ac:dyDescent="0.2">
      <c r="R23847" s="334">
        <v>56360</v>
      </c>
      <c r="S23847" s="319" t="s">
        <v>353</v>
      </c>
    </row>
    <row r="23848" spans="18:19" x14ac:dyDescent="0.2">
      <c r="R23848" s="334">
        <v>56361</v>
      </c>
      <c r="S23848" s="319" t="s">
        <v>353</v>
      </c>
    </row>
    <row r="23849" spans="18:19" x14ac:dyDescent="0.2">
      <c r="R23849" s="334">
        <v>56362</v>
      </c>
      <c r="S23849" s="319" t="s">
        <v>353</v>
      </c>
    </row>
    <row r="23850" spans="18:19" x14ac:dyDescent="0.2">
      <c r="R23850" s="334">
        <v>56363</v>
      </c>
      <c r="S23850" s="319" t="s">
        <v>353</v>
      </c>
    </row>
    <row r="23851" spans="18:19" x14ac:dyDescent="0.2">
      <c r="R23851" s="334">
        <v>56364</v>
      </c>
      <c r="S23851" s="319" t="s">
        <v>353</v>
      </c>
    </row>
    <row r="23852" spans="18:19" x14ac:dyDescent="0.2">
      <c r="R23852" s="334">
        <v>56367</v>
      </c>
      <c r="S23852" s="319" t="s">
        <v>353</v>
      </c>
    </row>
    <row r="23853" spans="18:19" x14ac:dyDescent="0.2">
      <c r="R23853" s="334">
        <v>56368</v>
      </c>
      <c r="S23853" s="319" t="s">
        <v>353</v>
      </c>
    </row>
    <row r="23854" spans="18:19" x14ac:dyDescent="0.2">
      <c r="R23854" s="334">
        <v>56369</v>
      </c>
      <c r="S23854" s="319" t="s">
        <v>353</v>
      </c>
    </row>
    <row r="23855" spans="18:19" x14ac:dyDescent="0.2">
      <c r="R23855" s="334">
        <v>56371</v>
      </c>
      <c r="S23855" s="319" t="s">
        <v>353</v>
      </c>
    </row>
    <row r="23856" spans="18:19" x14ac:dyDescent="0.2">
      <c r="R23856" s="334">
        <v>56372</v>
      </c>
      <c r="S23856" s="319" t="s">
        <v>353</v>
      </c>
    </row>
    <row r="23857" spans="18:19" x14ac:dyDescent="0.2">
      <c r="R23857" s="334">
        <v>56373</v>
      </c>
      <c r="S23857" s="319" t="s">
        <v>353</v>
      </c>
    </row>
    <row r="23858" spans="18:19" x14ac:dyDescent="0.2">
      <c r="R23858" s="334">
        <v>56374</v>
      </c>
      <c r="S23858" s="319" t="s">
        <v>353</v>
      </c>
    </row>
    <row r="23859" spans="18:19" x14ac:dyDescent="0.2">
      <c r="R23859" s="334">
        <v>56375</v>
      </c>
      <c r="S23859" s="319" t="s">
        <v>353</v>
      </c>
    </row>
    <row r="23860" spans="18:19" x14ac:dyDescent="0.2">
      <c r="R23860" s="334">
        <v>56376</v>
      </c>
      <c r="S23860" s="319" t="s">
        <v>353</v>
      </c>
    </row>
    <row r="23861" spans="18:19" x14ac:dyDescent="0.2">
      <c r="R23861" s="334">
        <v>56377</v>
      </c>
      <c r="S23861" s="319" t="s">
        <v>353</v>
      </c>
    </row>
    <row r="23862" spans="18:19" x14ac:dyDescent="0.2">
      <c r="R23862" s="334">
        <v>56378</v>
      </c>
      <c r="S23862" s="319" t="s">
        <v>353</v>
      </c>
    </row>
    <row r="23863" spans="18:19" x14ac:dyDescent="0.2">
      <c r="R23863" s="334">
        <v>56379</v>
      </c>
      <c r="S23863" s="319" t="s">
        <v>353</v>
      </c>
    </row>
    <row r="23864" spans="18:19" x14ac:dyDescent="0.2">
      <c r="R23864" s="334">
        <v>56381</v>
      </c>
      <c r="S23864" s="319" t="s">
        <v>353</v>
      </c>
    </row>
    <row r="23865" spans="18:19" x14ac:dyDescent="0.2">
      <c r="R23865" s="334">
        <v>56382</v>
      </c>
      <c r="S23865" s="319" t="s">
        <v>353</v>
      </c>
    </row>
    <row r="23866" spans="18:19" x14ac:dyDescent="0.2">
      <c r="R23866" s="334">
        <v>56384</v>
      </c>
      <c r="S23866" s="319" t="s">
        <v>353</v>
      </c>
    </row>
    <row r="23867" spans="18:19" x14ac:dyDescent="0.2">
      <c r="R23867" s="334">
        <v>56385</v>
      </c>
      <c r="S23867" s="319" t="s">
        <v>353</v>
      </c>
    </row>
    <row r="23868" spans="18:19" x14ac:dyDescent="0.2">
      <c r="R23868" s="334">
        <v>56386</v>
      </c>
      <c r="S23868" s="319" t="s">
        <v>353</v>
      </c>
    </row>
    <row r="23869" spans="18:19" x14ac:dyDescent="0.2">
      <c r="R23869" s="334">
        <v>56387</v>
      </c>
      <c r="S23869" s="319" t="s">
        <v>353</v>
      </c>
    </row>
    <row r="23870" spans="18:19" x14ac:dyDescent="0.2">
      <c r="R23870" s="334">
        <v>56388</v>
      </c>
      <c r="S23870" s="319" t="s">
        <v>353</v>
      </c>
    </row>
    <row r="23871" spans="18:19" x14ac:dyDescent="0.2">
      <c r="R23871" s="334">
        <v>56389</v>
      </c>
      <c r="S23871" s="319" t="s">
        <v>353</v>
      </c>
    </row>
    <row r="23872" spans="18:19" x14ac:dyDescent="0.2">
      <c r="R23872" s="334">
        <v>56393</v>
      </c>
      <c r="S23872" s="319" t="s">
        <v>353</v>
      </c>
    </row>
    <row r="23873" spans="18:19" x14ac:dyDescent="0.2">
      <c r="R23873" s="334">
        <v>56395</v>
      </c>
      <c r="S23873" s="319" t="s">
        <v>353</v>
      </c>
    </row>
    <row r="23874" spans="18:19" x14ac:dyDescent="0.2">
      <c r="R23874" s="334">
        <v>56396</v>
      </c>
      <c r="S23874" s="319" t="s">
        <v>353</v>
      </c>
    </row>
    <row r="23875" spans="18:19" x14ac:dyDescent="0.2">
      <c r="R23875" s="334">
        <v>56397</v>
      </c>
      <c r="S23875" s="319" t="s">
        <v>353</v>
      </c>
    </row>
    <row r="23876" spans="18:19" x14ac:dyDescent="0.2">
      <c r="R23876" s="334">
        <v>56398</v>
      </c>
      <c r="S23876" s="319" t="s">
        <v>353</v>
      </c>
    </row>
    <row r="23877" spans="18:19" x14ac:dyDescent="0.2">
      <c r="R23877" s="334">
        <v>56399</v>
      </c>
      <c r="S23877" s="319" t="s">
        <v>353</v>
      </c>
    </row>
    <row r="23878" spans="18:19" x14ac:dyDescent="0.2">
      <c r="R23878" s="334">
        <v>56401</v>
      </c>
      <c r="S23878" s="319" t="s">
        <v>353</v>
      </c>
    </row>
    <row r="23879" spans="18:19" x14ac:dyDescent="0.2">
      <c r="R23879" s="334">
        <v>56425</v>
      </c>
      <c r="S23879" s="319" t="s">
        <v>353</v>
      </c>
    </row>
    <row r="23880" spans="18:19" x14ac:dyDescent="0.2">
      <c r="R23880" s="334">
        <v>56430</v>
      </c>
      <c r="S23880" s="319" t="s">
        <v>353</v>
      </c>
    </row>
    <row r="23881" spans="18:19" x14ac:dyDescent="0.2">
      <c r="R23881" s="334">
        <v>56431</v>
      </c>
      <c r="S23881" s="319" t="s">
        <v>353</v>
      </c>
    </row>
    <row r="23882" spans="18:19" x14ac:dyDescent="0.2">
      <c r="R23882" s="334">
        <v>56433</v>
      </c>
      <c r="S23882" s="319" t="s">
        <v>353</v>
      </c>
    </row>
    <row r="23883" spans="18:19" x14ac:dyDescent="0.2">
      <c r="R23883" s="334">
        <v>56434</v>
      </c>
      <c r="S23883" s="319" t="s">
        <v>353</v>
      </c>
    </row>
    <row r="23884" spans="18:19" x14ac:dyDescent="0.2">
      <c r="R23884" s="334">
        <v>56435</v>
      </c>
      <c r="S23884" s="319" t="s">
        <v>353</v>
      </c>
    </row>
    <row r="23885" spans="18:19" x14ac:dyDescent="0.2">
      <c r="R23885" s="334">
        <v>56436</v>
      </c>
      <c r="S23885" s="319" t="s">
        <v>353</v>
      </c>
    </row>
    <row r="23886" spans="18:19" x14ac:dyDescent="0.2">
      <c r="R23886" s="334">
        <v>56437</v>
      </c>
      <c r="S23886" s="319" t="s">
        <v>353</v>
      </c>
    </row>
    <row r="23887" spans="18:19" x14ac:dyDescent="0.2">
      <c r="R23887" s="334">
        <v>56438</v>
      </c>
      <c r="S23887" s="319" t="s">
        <v>353</v>
      </c>
    </row>
    <row r="23888" spans="18:19" x14ac:dyDescent="0.2">
      <c r="R23888" s="334">
        <v>56440</v>
      </c>
      <c r="S23888" s="319" t="s">
        <v>353</v>
      </c>
    </row>
    <row r="23889" spans="18:19" x14ac:dyDescent="0.2">
      <c r="R23889" s="334">
        <v>56441</v>
      </c>
      <c r="S23889" s="319" t="s">
        <v>353</v>
      </c>
    </row>
    <row r="23890" spans="18:19" x14ac:dyDescent="0.2">
      <c r="R23890" s="334">
        <v>56442</v>
      </c>
      <c r="S23890" s="319" t="s">
        <v>353</v>
      </c>
    </row>
    <row r="23891" spans="18:19" x14ac:dyDescent="0.2">
      <c r="R23891" s="334">
        <v>56443</v>
      </c>
      <c r="S23891" s="319" t="s">
        <v>353</v>
      </c>
    </row>
    <row r="23892" spans="18:19" x14ac:dyDescent="0.2">
      <c r="R23892" s="334">
        <v>56444</v>
      </c>
      <c r="S23892" s="319" t="s">
        <v>353</v>
      </c>
    </row>
    <row r="23893" spans="18:19" x14ac:dyDescent="0.2">
      <c r="R23893" s="334">
        <v>56446</v>
      </c>
      <c r="S23893" s="319" t="s">
        <v>353</v>
      </c>
    </row>
    <row r="23894" spans="18:19" x14ac:dyDescent="0.2">
      <c r="R23894" s="334">
        <v>56447</v>
      </c>
      <c r="S23894" s="319" t="s">
        <v>353</v>
      </c>
    </row>
    <row r="23895" spans="18:19" x14ac:dyDescent="0.2">
      <c r="R23895" s="334">
        <v>56448</v>
      </c>
      <c r="S23895" s="319" t="s">
        <v>353</v>
      </c>
    </row>
    <row r="23896" spans="18:19" x14ac:dyDescent="0.2">
      <c r="R23896" s="334">
        <v>56449</v>
      </c>
      <c r="S23896" s="319" t="s">
        <v>353</v>
      </c>
    </row>
    <row r="23897" spans="18:19" x14ac:dyDescent="0.2">
      <c r="R23897" s="334">
        <v>56450</v>
      </c>
      <c r="S23897" s="319" t="s">
        <v>353</v>
      </c>
    </row>
    <row r="23898" spans="18:19" x14ac:dyDescent="0.2">
      <c r="R23898" s="334">
        <v>56452</v>
      </c>
      <c r="S23898" s="319" t="s">
        <v>353</v>
      </c>
    </row>
    <row r="23899" spans="18:19" x14ac:dyDescent="0.2">
      <c r="R23899" s="334">
        <v>56453</v>
      </c>
      <c r="S23899" s="319" t="s">
        <v>353</v>
      </c>
    </row>
    <row r="23900" spans="18:19" x14ac:dyDescent="0.2">
      <c r="R23900" s="334">
        <v>56455</v>
      </c>
      <c r="S23900" s="319" t="s">
        <v>353</v>
      </c>
    </row>
    <row r="23901" spans="18:19" x14ac:dyDescent="0.2">
      <c r="R23901" s="334">
        <v>56456</v>
      </c>
      <c r="S23901" s="319" t="s">
        <v>353</v>
      </c>
    </row>
    <row r="23902" spans="18:19" x14ac:dyDescent="0.2">
      <c r="R23902" s="334">
        <v>56458</v>
      </c>
      <c r="S23902" s="319" t="s">
        <v>353</v>
      </c>
    </row>
    <row r="23903" spans="18:19" x14ac:dyDescent="0.2">
      <c r="R23903" s="334">
        <v>56459</v>
      </c>
      <c r="S23903" s="319" t="s">
        <v>353</v>
      </c>
    </row>
    <row r="23904" spans="18:19" x14ac:dyDescent="0.2">
      <c r="R23904" s="334">
        <v>56461</v>
      </c>
      <c r="S23904" s="319" t="s">
        <v>353</v>
      </c>
    </row>
    <row r="23905" spans="18:19" x14ac:dyDescent="0.2">
      <c r="R23905" s="334">
        <v>56464</v>
      </c>
      <c r="S23905" s="319" t="s">
        <v>353</v>
      </c>
    </row>
    <row r="23906" spans="18:19" x14ac:dyDescent="0.2">
      <c r="R23906" s="334">
        <v>56465</v>
      </c>
      <c r="S23906" s="319" t="s">
        <v>353</v>
      </c>
    </row>
    <row r="23907" spans="18:19" x14ac:dyDescent="0.2">
      <c r="R23907" s="334">
        <v>56466</v>
      </c>
      <c r="S23907" s="319" t="s">
        <v>353</v>
      </c>
    </row>
    <row r="23908" spans="18:19" x14ac:dyDescent="0.2">
      <c r="R23908" s="334">
        <v>56467</v>
      </c>
      <c r="S23908" s="319" t="s">
        <v>353</v>
      </c>
    </row>
    <row r="23909" spans="18:19" x14ac:dyDescent="0.2">
      <c r="R23909" s="334">
        <v>56468</v>
      </c>
      <c r="S23909" s="319" t="s">
        <v>353</v>
      </c>
    </row>
    <row r="23910" spans="18:19" x14ac:dyDescent="0.2">
      <c r="R23910" s="334">
        <v>56469</v>
      </c>
      <c r="S23910" s="319" t="s">
        <v>353</v>
      </c>
    </row>
    <row r="23911" spans="18:19" x14ac:dyDescent="0.2">
      <c r="R23911" s="334">
        <v>56470</v>
      </c>
      <c r="S23911" s="319" t="s">
        <v>353</v>
      </c>
    </row>
    <row r="23912" spans="18:19" x14ac:dyDescent="0.2">
      <c r="R23912" s="334">
        <v>56472</v>
      </c>
      <c r="S23912" s="319" t="s">
        <v>353</v>
      </c>
    </row>
    <row r="23913" spans="18:19" x14ac:dyDescent="0.2">
      <c r="R23913" s="334">
        <v>56473</v>
      </c>
      <c r="S23913" s="319" t="s">
        <v>353</v>
      </c>
    </row>
    <row r="23914" spans="18:19" x14ac:dyDescent="0.2">
      <c r="R23914" s="334">
        <v>56474</v>
      </c>
      <c r="S23914" s="319" t="s">
        <v>353</v>
      </c>
    </row>
    <row r="23915" spans="18:19" x14ac:dyDescent="0.2">
      <c r="R23915" s="334">
        <v>56475</v>
      </c>
      <c r="S23915" s="319" t="s">
        <v>353</v>
      </c>
    </row>
    <row r="23916" spans="18:19" x14ac:dyDescent="0.2">
      <c r="R23916" s="334">
        <v>56477</v>
      </c>
      <c r="S23916" s="319" t="s">
        <v>353</v>
      </c>
    </row>
    <row r="23917" spans="18:19" x14ac:dyDescent="0.2">
      <c r="R23917" s="334">
        <v>56478</v>
      </c>
      <c r="S23917" s="319" t="s">
        <v>353</v>
      </c>
    </row>
    <row r="23918" spans="18:19" x14ac:dyDescent="0.2">
      <c r="R23918" s="334">
        <v>56479</v>
      </c>
      <c r="S23918" s="319" t="s">
        <v>353</v>
      </c>
    </row>
    <row r="23919" spans="18:19" x14ac:dyDescent="0.2">
      <c r="R23919" s="334">
        <v>56481</v>
      </c>
      <c r="S23919" s="319" t="s">
        <v>353</v>
      </c>
    </row>
    <row r="23920" spans="18:19" x14ac:dyDescent="0.2">
      <c r="R23920" s="334">
        <v>56482</v>
      </c>
      <c r="S23920" s="319" t="s">
        <v>353</v>
      </c>
    </row>
    <row r="23921" spans="18:19" x14ac:dyDescent="0.2">
      <c r="R23921" s="334">
        <v>56484</v>
      </c>
      <c r="S23921" s="319" t="s">
        <v>353</v>
      </c>
    </row>
    <row r="23922" spans="18:19" x14ac:dyDescent="0.2">
      <c r="R23922" s="334">
        <v>56501</v>
      </c>
      <c r="S23922" s="319" t="s">
        <v>353</v>
      </c>
    </row>
    <row r="23923" spans="18:19" x14ac:dyDescent="0.2">
      <c r="R23923" s="334">
        <v>56502</v>
      </c>
      <c r="S23923" s="319" t="s">
        <v>353</v>
      </c>
    </row>
    <row r="23924" spans="18:19" x14ac:dyDescent="0.2">
      <c r="R23924" s="334">
        <v>56510</v>
      </c>
      <c r="S23924" s="319" t="s">
        <v>353</v>
      </c>
    </row>
    <row r="23925" spans="18:19" x14ac:dyDescent="0.2">
      <c r="R23925" s="334">
        <v>56511</v>
      </c>
      <c r="S23925" s="319" t="s">
        <v>353</v>
      </c>
    </row>
    <row r="23926" spans="18:19" x14ac:dyDescent="0.2">
      <c r="R23926" s="334">
        <v>56514</v>
      </c>
      <c r="S23926" s="319" t="s">
        <v>353</v>
      </c>
    </row>
    <row r="23927" spans="18:19" x14ac:dyDescent="0.2">
      <c r="R23927" s="334">
        <v>56515</v>
      </c>
      <c r="S23927" s="319" t="s">
        <v>353</v>
      </c>
    </row>
    <row r="23928" spans="18:19" x14ac:dyDescent="0.2">
      <c r="R23928" s="334">
        <v>56516</v>
      </c>
      <c r="S23928" s="319" t="s">
        <v>353</v>
      </c>
    </row>
    <row r="23929" spans="18:19" x14ac:dyDescent="0.2">
      <c r="R23929" s="334">
        <v>56517</v>
      </c>
      <c r="S23929" s="319" t="s">
        <v>353</v>
      </c>
    </row>
    <row r="23930" spans="18:19" x14ac:dyDescent="0.2">
      <c r="R23930" s="334">
        <v>56518</v>
      </c>
      <c r="S23930" s="319" t="s">
        <v>353</v>
      </c>
    </row>
    <row r="23931" spans="18:19" x14ac:dyDescent="0.2">
      <c r="R23931" s="334">
        <v>56519</v>
      </c>
      <c r="S23931" s="319" t="s">
        <v>353</v>
      </c>
    </row>
    <row r="23932" spans="18:19" x14ac:dyDescent="0.2">
      <c r="R23932" s="334">
        <v>56520</v>
      </c>
      <c r="S23932" s="319" t="s">
        <v>353</v>
      </c>
    </row>
    <row r="23933" spans="18:19" x14ac:dyDescent="0.2">
      <c r="R23933" s="334">
        <v>56521</v>
      </c>
      <c r="S23933" s="319" t="s">
        <v>353</v>
      </c>
    </row>
    <row r="23934" spans="18:19" x14ac:dyDescent="0.2">
      <c r="R23934" s="334">
        <v>56522</v>
      </c>
      <c r="S23934" s="319" t="s">
        <v>353</v>
      </c>
    </row>
    <row r="23935" spans="18:19" x14ac:dyDescent="0.2">
      <c r="R23935" s="334">
        <v>56523</v>
      </c>
      <c r="S23935" s="319" t="s">
        <v>353</v>
      </c>
    </row>
    <row r="23936" spans="18:19" x14ac:dyDescent="0.2">
      <c r="R23936" s="334">
        <v>56524</v>
      </c>
      <c r="S23936" s="319" t="s">
        <v>353</v>
      </c>
    </row>
    <row r="23937" spans="18:19" x14ac:dyDescent="0.2">
      <c r="R23937" s="334">
        <v>56525</v>
      </c>
      <c r="S23937" s="319" t="s">
        <v>353</v>
      </c>
    </row>
    <row r="23938" spans="18:19" x14ac:dyDescent="0.2">
      <c r="R23938" s="334">
        <v>56527</v>
      </c>
      <c r="S23938" s="319" t="s">
        <v>353</v>
      </c>
    </row>
    <row r="23939" spans="18:19" x14ac:dyDescent="0.2">
      <c r="R23939" s="334">
        <v>56528</v>
      </c>
      <c r="S23939" s="319" t="s">
        <v>353</v>
      </c>
    </row>
    <row r="23940" spans="18:19" x14ac:dyDescent="0.2">
      <c r="R23940" s="334">
        <v>56529</v>
      </c>
      <c r="S23940" s="319" t="s">
        <v>353</v>
      </c>
    </row>
    <row r="23941" spans="18:19" x14ac:dyDescent="0.2">
      <c r="R23941" s="334">
        <v>56531</v>
      </c>
      <c r="S23941" s="319" t="s">
        <v>353</v>
      </c>
    </row>
    <row r="23942" spans="18:19" x14ac:dyDescent="0.2">
      <c r="R23942" s="334">
        <v>56533</v>
      </c>
      <c r="S23942" s="319" t="s">
        <v>353</v>
      </c>
    </row>
    <row r="23943" spans="18:19" x14ac:dyDescent="0.2">
      <c r="R23943" s="334">
        <v>56534</v>
      </c>
      <c r="S23943" s="319" t="s">
        <v>353</v>
      </c>
    </row>
    <row r="23944" spans="18:19" x14ac:dyDescent="0.2">
      <c r="R23944" s="334">
        <v>56535</v>
      </c>
      <c r="S23944" s="319" t="s">
        <v>353</v>
      </c>
    </row>
    <row r="23945" spans="18:19" x14ac:dyDescent="0.2">
      <c r="R23945" s="334">
        <v>56536</v>
      </c>
      <c r="S23945" s="319" t="s">
        <v>353</v>
      </c>
    </row>
    <row r="23946" spans="18:19" x14ac:dyDescent="0.2">
      <c r="R23946" s="334">
        <v>56537</v>
      </c>
      <c r="S23946" s="319" t="s">
        <v>353</v>
      </c>
    </row>
    <row r="23947" spans="18:19" x14ac:dyDescent="0.2">
      <c r="R23947" s="334">
        <v>56538</v>
      </c>
      <c r="S23947" s="319" t="s">
        <v>353</v>
      </c>
    </row>
    <row r="23948" spans="18:19" x14ac:dyDescent="0.2">
      <c r="R23948" s="334">
        <v>56540</v>
      </c>
      <c r="S23948" s="319" t="s">
        <v>353</v>
      </c>
    </row>
    <row r="23949" spans="18:19" x14ac:dyDescent="0.2">
      <c r="R23949" s="334">
        <v>56541</v>
      </c>
      <c r="S23949" s="319" t="s">
        <v>353</v>
      </c>
    </row>
    <row r="23950" spans="18:19" x14ac:dyDescent="0.2">
      <c r="R23950" s="334">
        <v>56542</v>
      </c>
      <c r="S23950" s="319" t="s">
        <v>353</v>
      </c>
    </row>
    <row r="23951" spans="18:19" x14ac:dyDescent="0.2">
      <c r="R23951" s="334">
        <v>56543</v>
      </c>
      <c r="S23951" s="319" t="s">
        <v>353</v>
      </c>
    </row>
    <row r="23952" spans="18:19" x14ac:dyDescent="0.2">
      <c r="R23952" s="334">
        <v>56544</v>
      </c>
      <c r="S23952" s="319" t="s">
        <v>353</v>
      </c>
    </row>
    <row r="23953" spans="18:19" x14ac:dyDescent="0.2">
      <c r="R23953" s="334">
        <v>56545</v>
      </c>
      <c r="S23953" s="319" t="s">
        <v>353</v>
      </c>
    </row>
    <row r="23954" spans="18:19" x14ac:dyDescent="0.2">
      <c r="R23954" s="334">
        <v>56546</v>
      </c>
      <c r="S23954" s="319" t="s">
        <v>353</v>
      </c>
    </row>
    <row r="23955" spans="18:19" x14ac:dyDescent="0.2">
      <c r="R23955" s="334">
        <v>56547</v>
      </c>
      <c r="S23955" s="319" t="s">
        <v>353</v>
      </c>
    </row>
    <row r="23956" spans="18:19" x14ac:dyDescent="0.2">
      <c r="R23956" s="334">
        <v>56548</v>
      </c>
      <c r="S23956" s="319" t="s">
        <v>353</v>
      </c>
    </row>
    <row r="23957" spans="18:19" x14ac:dyDescent="0.2">
      <c r="R23957" s="334">
        <v>56549</v>
      </c>
      <c r="S23957" s="319" t="s">
        <v>353</v>
      </c>
    </row>
    <row r="23958" spans="18:19" x14ac:dyDescent="0.2">
      <c r="R23958" s="334">
        <v>56550</v>
      </c>
      <c r="S23958" s="319" t="s">
        <v>353</v>
      </c>
    </row>
    <row r="23959" spans="18:19" x14ac:dyDescent="0.2">
      <c r="R23959" s="334">
        <v>56551</v>
      </c>
      <c r="S23959" s="319" t="s">
        <v>353</v>
      </c>
    </row>
    <row r="23960" spans="18:19" x14ac:dyDescent="0.2">
      <c r="R23960" s="334">
        <v>56552</v>
      </c>
      <c r="S23960" s="319" t="s">
        <v>353</v>
      </c>
    </row>
    <row r="23961" spans="18:19" x14ac:dyDescent="0.2">
      <c r="R23961" s="334">
        <v>56553</v>
      </c>
      <c r="S23961" s="319" t="s">
        <v>353</v>
      </c>
    </row>
    <row r="23962" spans="18:19" x14ac:dyDescent="0.2">
      <c r="R23962" s="334">
        <v>56554</v>
      </c>
      <c r="S23962" s="319" t="s">
        <v>353</v>
      </c>
    </row>
    <row r="23963" spans="18:19" x14ac:dyDescent="0.2">
      <c r="R23963" s="334">
        <v>56556</v>
      </c>
      <c r="S23963" s="319" t="s">
        <v>353</v>
      </c>
    </row>
    <row r="23964" spans="18:19" x14ac:dyDescent="0.2">
      <c r="R23964" s="334">
        <v>56557</v>
      </c>
      <c r="S23964" s="319" t="s">
        <v>353</v>
      </c>
    </row>
    <row r="23965" spans="18:19" x14ac:dyDescent="0.2">
      <c r="R23965" s="334">
        <v>56560</v>
      </c>
      <c r="S23965" s="319" t="s">
        <v>353</v>
      </c>
    </row>
    <row r="23966" spans="18:19" x14ac:dyDescent="0.2">
      <c r="R23966" s="334">
        <v>56561</v>
      </c>
      <c r="S23966" s="319" t="s">
        <v>353</v>
      </c>
    </row>
    <row r="23967" spans="18:19" x14ac:dyDescent="0.2">
      <c r="R23967" s="334">
        <v>56562</v>
      </c>
      <c r="S23967" s="319" t="s">
        <v>353</v>
      </c>
    </row>
    <row r="23968" spans="18:19" x14ac:dyDescent="0.2">
      <c r="R23968" s="334">
        <v>56563</v>
      </c>
      <c r="S23968" s="319" t="s">
        <v>353</v>
      </c>
    </row>
    <row r="23969" spans="18:19" x14ac:dyDescent="0.2">
      <c r="R23969" s="334">
        <v>56565</v>
      </c>
      <c r="S23969" s="319" t="s">
        <v>353</v>
      </c>
    </row>
    <row r="23970" spans="18:19" x14ac:dyDescent="0.2">
      <c r="R23970" s="334">
        <v>56566</v>
      </c>
      <c r="S23970" s="319" t="s">
        <v>353</v>
      </c>
    </row>
    <row r="23971" spans="18:19" x14ac:dyDescent="0.2">
      <c r="R23971" s="334">
        <v>56567</v>
      </c>
      <c r="S23971" s="319" t="s">
        <v>353</v>
      </c>
    </row>
    <row r="23972" spans="18:19" x14ac:dyDescent="0.2">
      <c r="R23972" s="334">
        <v>56568</v>
      </c>
      <c r="S23972" s="319" t="s">
        <v>353</v>
      </c>
    </row>
    <row r="23973" spans="18:19" x14ac:dyDescent="0.2">
      <c r="R23973" s="334">
        <v>56569</v>
      </c>
      <c r="S23973" s="319" t="s">
        <v>353</v>
      </c>
    </row>
    <row r="23974" spans="18:19" x14ac:dyDescent="0.2">
      <c r="R23974" s="334">
        <v>56570</v>
      </c>
      <c r="S23974" s="319" t="s">
        <v>353</v>
      </c>
    </row>
    <row r="23975" spans="18:19" x14ac:dyDescent="0.2">
      <c r="R23975" s="334">
        <v>56571</v>
      </c>
      <c r="S23975" s="319" t="s">
        <v>353</v>
      </c>
    </row>
    <row r="23976" spans="18:19" x14ac:dyDescent="0.2">
      <c r="R23976" s="334">
        <v>56572</v>
      </c>
      <c r="S23976" s="319" t="s">
        <v>353</v>
      </c>
    </row>
    <row r="23977" spans="18:19" x14ac:dyDescent="0.2">
      <c r="R23977" s="334">
        <v>56573</v>
      </c>
      <c r="S23977" s="319" t="s">
        <v>353</v>
      </c>
    </row>
    <row r="23978" spans="18:19" x14ac:dyDescent="0.2">
      <c r="R23978" s="334">
        <v>56574</v>
      </c>
      <c r="S23978" s="319" t="s">
        <v>353</v>
      </c>
    </row>
    <row r="23979" spans="18:19" x14ac:dyDescent="0.2">
      <c r="R23979" s="334">
        <v>56575</v>
      </c>
      <c r="S23979" s="319" t="s">
        <v>353</v>
      </c>
    </row>
    <row r="23980" spans="18:19" x14ac:dyDescent="0.2">
      <c r="R23980" s="334">
        <v>56576</v>
      </c>
      <c r="S23980" s="319" t="s">
        <v>353</v>
      </c>
    </row>
    <row r="23981" spans="18:19" x14ac:dyDescent="0.2">
      <c r="R23981" s="334">
        <v>56577</v>
      </c>
      <c r="S23981" s="319" t="s">
        <v>353</v>
      </c>
    </row>
    <row r="23982" spans="18:19" x14ac:dyDescent="0.2">
      <c r="R23982" s="334">
        <v>56578</v>
      </c>
      <c r="S23982" s="319" t="s">
        <v>353</v>
      </c>
    </row>
    <row r="23983" spans="18:19" x14ac:dyDescent="0.2">
      <c r="R23983" s="334">
        <v>56579</v>
      </c>
      <c r="S23983" s="319" t="s">
        <v>353</v>
      </c>
    </row>
    <row r="23984" spans="18:19" x14ac:dyDescent="0.2">
      <c r="R23984" s="334">
        <v>56580</v>
      </c>
      <c r="S23984" s="319" t="s">
        <v>353</v>
      </c>
    </row>
    <row r="23985" spans="18:19" x14ac:dyDescent="0.2">
      <c r="R23985" s="334">
        <v>56581</v>
      </c>
      <c r="S23985" s="319" t="s">
        <v>353</v>
      </c>
    </row>
    <row r="23986" spans="18:19" x14ac:dyDescent="0.2">
      <c r="R23986" s="334">
        <v>56583</v>
      </c>
      <c r="S23986" s="319" t="s">
        <v>353</v>
      </c>
    </row>
    <row r="23987" spans="18:19" x14ac:dyDescent="0.2">
      <c r="R23987" s="334">
        <v>56584</v>
      </c>
      <c r="S23987" s="319" t="s">
        <v>353</v>
      </c>
    </row>
    <row r="23988" spans="18:19" x14ac:dyDescent="0.2">
      <c r="R23988" s="334">
        <v>56585</v>
      </c>
      <c r="S23988" s="319" t="s">
        <v>353</v>
      </c>
    </row>
    <row r="23989" spans="18:19" x14ac:dyDescent="0.2">
      <c r="R23989" s="334">
        <v>56586</v>
      </c>
      <c r="S23989" s="319" t="s">
        <v>353</v>
      </c>
    </row>
    <row r="23990" spans="18:19" x14ac:dyDescent="0.2">
      <c r="R23990" s="334">
        <v>56587</v>
      </c>
      <c r="S23990" s="319" t="s">
        <v>353</v>
      </c>
    </row>
    <row r="23991" spans="18:19" x14ac:dyDescent="0.2">
      <c r="R23991" s="334">
        <v>56588</v>
      </c>
      <c r="S23991" s="319" t="s">
        <v>353</v>
      </c>
    </row>
    <row r="23992" spans="18:19" x14ac:dyDescent="0.2">
      <c r="R23992" s="334">
        <v>56589</v>
      </c>
      <c r="S23992" s="319" t="s">
        <v>353</v>
      </c>
    </row>
    <row r="23993" spans="18:19" x14ac:dyDescent="0.2">
      <c r="R23993" s="334">
        <v>56590</v>
      </c>
      <c r="S23993" s="319" t="s">
        <v>353</v>
      </c>
    </row>
    <row r="23994" spans="18:19" x14ac:dyDescent="0.2">
      <c r="R23994" s="334">
        <v>56591</v>
      </c>
      <c r="S23994" s="319" t="s">
        <v>353</v>
      </c>
    </row>
    <row r="23995" spans="18:19" x14ac:dyDescent="0.2">
      <c r="R23995" s="334">
        <v>56592</v>
      </c>
      <c r="S23995" s="319" t="s">
        <v>353</v>
      </c>
    </row>
    <row r="23996" spans="18:19" x14ac:dyDescent="0.2">
      <c r="R23996" s="334">
        <v>56593</v>
      </c>
      <c r="S23996" s="319" t="s">
        <v>353</v>
      </c>
    </row>
    <row r="23997" spans="18:19" x14ac:dyDescent="0.2">
      <c r="R23997" s="334">
        <v>56594</v>
      </c>
      <c r="S23997" s="319" t="s">
        <v>353</v>
      </c>
    </row>
    <row r="23998" spans="18:19" x14ac:dyDescent="0.2">
      <c r="R23998" s="334">
        <v>56601</v>
      </c>
      <c r="S23998" s="319" t="s">
        <v>353</v>
      </c>
    </row>
    <row r="23999" spans="18:19" x14ac:dyDescent="0.2">
      <c r="R23999" s="334">
        <v>56619</v>
      </c>
      <c r="S23999" s="319" t="s">
        <v>353</v>
      </c>
    </row>
    <row r="24000" spans="18:19" x14ac:dyDescent="0.2">
      <c r="R24000" s="334">
        <v>56621</v>
      </c>
      <c r="S24000" s="319" t="s">
        <v>353</v>
      </c>
    </row>
    <row r="24001" spans="18:19" x14ac:dyDescent="0.2">
      <c r="R24001" s="334">
        <v>56623</v>
      </c>
      <c r="S24001" s="319" t="s">
        <v>353</v>
      </c>
    </row>
    <row r="24002" spans="18:19" x14ac:dyDescent="0.2">
      <c r="R24002" s="334">
        <v>56626</v>
      </c>
      <c r="S24002" s="319" t="s">
        <v>353</v>
      </c>
    </row>
    <row r="24003" spans="18:19" x14ac:dyDescent="0.2">
      <c r="R24003" s="334">
        <v>56627</v>
      </c>
      <c r="S24003" s="319" t="s">
        <v>353</v>
      </c>
    </row>
    <row r="24004" spans="18:19" x14ac:dyDescent="0.2">
      <c r="R24004" s="334">
        <v>56628</v>
      </c>
      <c r="S24004" s="319" t="s">
        <v>353</v>
      </c>
    </row>
    <row r="24005" spans="18:19" x14ac:dyDescent="0.2">
      <c r="R24005" s="334">
        <v>56629</v>
      </c>
      <c r="S24005" s="319" t="s">
        <v>353</v>
      </c>
    </row>
    <row r="24006" spans="18:19" x14ac:dyDescent="0.2">
      <c r="R24006" s="334">
        <v>56630</v>
      </c>
      <c r="S24006" s="319" t="s">
        <v>353</v>
      </c>
    </row>
    <row r="24007" spans="18:19" x14ac:dyDescent="0.2">
      <c r="R24007" s="334">
        <v>56631</v>
      </c>
      <c r="S24007" s="319" t="s">
        <v>353</v>
      </c>
    </row>
    <row r="24008" spans="18:19" x14ac:dyDescent="0.2">
      <c r="R24008" s="334">
        <v>56633</v>
      </c>
      <c r="S24008" s="319" t="s">
        <v>353</v>
      </c>
    </row>
    <row r="24009" spans="18:19" x14ac:dyDescent="0.2">
      <c r="R24009" s="334">
        <v>56634</v>
      </c>
      <c r="S24009" s="319" t="s">
        <v>353</v>
      </c>
    </row>
    <row r="24010" spans="18:19" x14ac:dyDescent="0.2">
      <c r="R24010" s="334">
        <v>56636</v>
      </c>
      <c r="S24010" s="319" t="s">
        <v>353</v>
      </c>
    </row>
    <row r="24011" spans="18:19" x14ac:dyDescent="0.2">
      <c r="R24011" s="334">
        <v>56637</v>
      </c>
      <c r="S24011" s="319" t="s">
        <v>353</v>
      </c>
    </row>
    <row r="24012" spans="18:19" x14ac:dyDescent="0.2">
      <c r="R24012" s="334">
        <v>56639</v>
      </c>
      <c r="S24012" s="319" t="s">
        <v>353</v>
      </c>
    </row>
    <row r="24013" spans="18:19" x14ac:dyDescent="0.2">
      <c r="R24013" s="334">
        <v>56641</v>
      </c>
      <c r="S24013" s="319" t="s">
        <v>353</v>
      </c>
    </row>
    <row r="24014" spans="18:19" x14ac:dyDescent="0.2">
      <c r="R24014" s="334">
        <v>56644</v>
      </c>
      <c r="S24014" s="319" t="s">
        <v>353</v>
      </c>
    </row>
    <row r="24015" spans="18:19" x14ac:dyDescent="0.2">
      <c r="R24015" s="334">
        <v>56646</v>
      </c>
      <c r="S24015" s="319" t="s">
        <v>353</v>
      </c>
    </row>
    <row r="24016" spans="18:19" x14ac:dyDescent="0.2">
      <c r="R24016" s="334">
        <v>56647</v>
      </c>
      <c r="S24016" s="319" t="s">
        <v>353</v>
      </c>
    </row>
    <row r="24017" spans="18:19" x14ac:dyDescent="0.2">
      <c r="R24017" s="334">
        <v>56649</v>
      </c>
      <c r="S24017" s="319" t="s">
        <v>353</v>
      </c>
    </row>
    <row r="24018" spans="18:19" x14ac:dyDescent="0.2">
      <c r="R24018" s="334">
        <v>56650</v>
      </c>
      <c r="S24018" s="319" t="s">
        <v>353</v>
      </c>
    </row>
    <row r="24019" spans="18:19" x14ac:dyDescent="0.2">
      <c r="R24019" s="334">
        <v>56651</v>
      </c>
      <c r="S24019" s="319" t="s">
        <v>353</v>
      </c>
    </row>
    <row r="24020" spans="18:19" x14ac:dyDescent="0.2">
      <c r="R24020" s="334">
        <v>56652</v>
      </c>
      <c r="S24020" s="319" t="s">
        <v>353</v>
      </c>
    </row>
    <row r="24021" spans="18:19" x14ac:dyDescent="0.2">
      <c r="R24021" s="334">
        <v>56653</v>
      </c>
      <c r="S24021" s="319" t="s">
        <v>353</v>
      </c>
    </row>
    <row r="24022" spans="18:19" x14ac:dyDescent="0.2">
      <c r="R24022" s="334">
        <v>56654</v>
      </c>
      <c r="S24022" s="319" t="s">
        <v>353</v>
      </c>
    </row>
    <row r="24023" spans="18:19" x14ac:dyDescent="0.2">
      <c r="R24023" s="334">
        <v>56655</v>
      </c>
      <c r="S24023" s="319" t="s">
        <v>353</v>
      </c>
    </row>
    <row r="24024" spans="18:19" x14ac:dyDescent="0.2">
      <c r="R24024" s="334">
        <v>56657</v>
      </c>
      <c r="S24024" s="319" t="s">
        <v>353</v>
      </c>
    </row>
    <row r="24025" spans="18:19" x14ac:dyDescent="0.2">
      <c r="R24025" s="334">
        <v>56658</v>
      </c>
      <c r="S24025" s="319" t="s">
        <v>353</v>
      </c>
    </row>
    <row r="24026" spans="18:19" x14ac:dyDescent="0.2">
      <c r="R24026" s="334">
        <v>56659</v>
      </c>
      <c r="S24026" s="319" t="s">
        <v>353</v>
      </c>
    </row>
    <row r="24027" spans="18:19" x14ac:dyDescent="0.2">
      <c r="R24027" s="334">
        <v>56660</v>
      </c>
      <c r="S24027" s="319" t="s">
        <v>353</v>
      </c>
    </row>
    <row r="24028" spans="18:19" x14ac:dyDescent="0.2">
      <c r="R24028" s="334">
        <v>56661</v>
      </c>
      <c r="S24028" s="319" t="s">
        <v>353</v>
      </c>
    </row>
    <row r="24029" spans="18:19" x14ac:dyDescent="0.2">
      <c r="R24029" s="334">
        <v>56662</v>
      </c>
      <c r="S24029" s="319" t="s">
        <v>353</v>
      </c>
    </row>
    <row r="24030" spans="18:19" x14ac:dyDescent="0.2">
      <c r="R24030" s="334">
        <v>56663</v>
      </c>
      <c r="S24030" s="319" t="s">
        <v>353</v>
      </c>
    </row>
    <row r="24031" spans="18:19" x14ac:dyDescent="0.2">
      <c r="R24031" s="334">
        <v>56666</v>
      </c>
      <c r="S24031" s="319" t="s">
        <v>353</v>
      </c>
    </row>
    <row r="24032" spans="18:19" x14ac:dyDescent="0.2">
      <c r="R24032" s="334">
        <v>56667</v>
      </c>
      <c r="S24032" s="319" t="s">
        <v>353</v>
      </c>
    </row>
    <row r="24033" spans="18:19" x14ac:dyDescent="0.2">
      <c r="R24033" s="334">
        <v>56668</v>
      </c>
      <c r="S24033" s="319" t="s">
        <v>353</v>
      </c>
    </row>
    <row r="24034" spans="18:19" x14ac:dyDescent="0.2">
      <c r="R24034" s="334">
        <v>56669</v>
      </c>
      <c r="S24034" s="319" t="s">
        <v>353</v>
      </c>
    </row>
    <row r="24035" spans="18:19" x14ac:dyDescent="0.2">
      <c r="R24035" s="334">
        <v>56670</v>
      </c>
      <c r="S24035" s="319" t="s">
        <v>353</v>
      </c>
    </row>
    <row r="24036" spans="18:19" x14ac:dyDescent="0.2">
      <c r="R24036" s="334">
        <v>56671</v>
      </c>
      <c r="S24036" s="319" t="s">
        <v>353</v>
      </c>
    </row>
    <row r="24037" spans="18:19" x14ac:dyDescent="0.2">
      <c r="R24037" s="334">
        <v>56672</v>
      </c>
      <c r="S24037" s="319" t="s">
        <v>353</v>
      </c>
    </row>
    <row r="24038" spans="18:19" x14ac:dyDescent="0.2">
      <c r="R24038" s="334">
        <v>56673</v>
      </c>
      <c r="S24038" s="319" t="s">
        <v>353</v>
      </c>
    </row>
    <row r="24039" spans="18:19" x14ac:dyDescent="0.2">
      <c r="R24039" s="334">
        <v>56676</v>
      </c>
      <c r="S24039" s="319" t="s">
        <v>353</v>
      </c>
    </row>
    <row r="24040" spans="18:19" x14ac:dyDescent="0.2">
      <c r="R24040" s="334">
        <v>56678</v>
      </c>
      <c r="S24040" s="319" t="s">
        <v>353</v>
      </c>
    </row>
    <row r="24041" spans="18:19" x14ac:dyDescent="0.2">
      <c r="R24041" s="334">
        <v>56679</v>
      </c>
      <c r="S24041" s="319" t="s">
        <v>353</v>
      </c>
    </row>
    <row r="24042" spans="18:19" x14ac:dyDescent="0.2">
      <c r="R24042" s="334">
        <v>56680</v>
      </c>
      <c r="S24042" s="319" t="s">
        <v>353</v>
      </c>
    </row>
    <row r="24043" spans="18:19" x14ac:dyDescent="0.2">
      <c r="R24043" s="334">
        <v>56681</v>
      </c>
      <c r="S24043" s="319" t="s">
        <v>353</v>
      </c>
    </row>
    <row r="24044" spans="18:19" x14ac:dyDescent="0.2">
      <c r="R24044" s="334">
        <v>56682</v>
      </c>
      <c r="S24044" s="319" t="s">
        <v>353</v>
      </c>
    </row>
    <row r="24045" spans="18:19" x14ac:dyDescent="0.2">
      <c r="R24045" s="334">
        <v>56683</v>
      </c>
      <c r="S24045" s="319" t="s">
        <v>353</v>
      </c>
    </row>
    <row r="24046" spans="18:19" x14ac:dyDescent="0.2">
      <c r="R24046" s="334">
        <v>56684</v>
      </c>
      <c r="S24046" s="319" t="s">
        <v>353</v>
      </c>
    </row>
    <row r="24047" spans="18:19" x14ac:dyDescent="0.2">
      <c r="R24047" s="334">
        <v>56685</v>
      </c>
      <c r="S24047" s="319" t="s">
        <v>353</v>
      </c>
    </row>
    <row r="24048" spans="18:19" x14ac:dyDescent="0.2">
      <c r="R24048" s="334">
        <v>56686</v>
      </c>
      <c r="S24048" s="319" t="s">
        <v>353</v>
      </c>
    </row>
    <row r="24049" spans="18:19" x14ac:dyDescent="0.2">
      <c r="R24049" s="334">
        <v>56687</v>
      </c>
      <c r="S24049" s="319" t="s">
        <v>353</v>
      </c>
    </row>
    <row r="24050" spans="18:19" x14ac:dyDescent="0.2">
      <c r="R24050" s="334">
        <v>56688</v>
      </c>
      <c r="S24050" s="319" t="s">
        <v>353</v>
      </c>
    </row>
    <row r="24051" spans="18:19" x14ac:dyDescent="0.2">
      <c r="R24051" s="334">
        <v>56701</v>
      </c>
      <c r="S24051" s="319" t="s">
        <v>353</v>
      </c>
    </row>
    <row r="24052" spans="18:19" x14ac:dyDescent="0.2">
      <c r="R24052" s="334">
        <v>56710</v>
      </c>
      <c r="S24052" s="319" t="s">
        <v>353</v>
      </c>
    </row>
    <row r="24053" spans="18:19" x14ac:dyDescent="0.2">
      <c r="R24053" s="334">
        <v>56711</v>
      </c>
      <c r="S24053" s="319" t="s">
        <v>353</v>
      </c>
    </row>
    <row r="24054" spans="18:19" x14ac:dyDescent="0.2">
      <c r="R24054" s="334">
        <v>56713</v>
      </c>
      <c r="S24054" s="319" t="s">
        <v>353</v>
      </c>
    </row>
    <row r="24055" spans="18:19" x14ac:dyDescent="0.2">
      <c r="R24055" s="334">
        <v>56714</v>
      </c>
      <c r="S24055" s="319" t="s">
        <v>353</v>
      </c>
    </row>
    <row r="24056" spans="18:19" x14ac:dyDescent="0.2">
      <c r="R24056" s="334">
        <v>56715</v>
      </c>
      <c r="S24056" s="319" t="s">
        <v>353</v>
      </c>
    </row>
    <row r="24057" spans="18:19" x14ac:dyDescent="0.2">
      <c r="R24057" s="334">
        <v>56716</v>
      </c>
      <c r="S24057" s="319" t="s">
        <v>353</v>
      </c>
    </row>
    <row r="24058" spans="18:19" x14ac:dyDescent="0.2">
      <c r="R24058" s="334">
        <v>56720</v>
      </c>
      <c r="S24058" s="319" t="s">
        <v>353</v>
      </c>
    </row>
    <row r="24059" spans="18:19" x14ac:dyDescent="0.2">
      <c r="R24059" s="334">
        <v>56721</v>
      </c>
      <c r="S24059" s="319" t="s">
        <v>353</v>
      </c>
    </row>
    <row r="24060" spans="18:19" x14ac:dyDescent="0.2">
      <c r="R24060" s="334">
        <v>56722</v>
      </c>
      <c r="S24060" s="319" t="s">
        <v>353</v>
      </c>
    </row>
    <row r="24061" spans="18:19" x14ac:dyDescent="0.2">
      <c r="R24061" s="334">
        <v>56723</v>
      </c>
      <c r="S24061" s="319" t="s">
        <v>353</v>
      </c>
    </row>
    <row r="24062" spans="18:19" x14ac:dyDescent="0.2">
      <c r="R24062" s="334">
        <v>56724</v>
      </c>
      <c r="S24062" s="319" t="s">
        <v>353</v>
      </c>
    </row>
    <row r="24063" spans="18:19" x14ac:dyDescent="0.2">
      <c r="R24063" s="334">
        <v>56725</v>
      </c>
      <c r="S24063" s="319" t="s">
        <v>353</v>
      </c>
    </row>
    <row r="24064" spans="18:19" x14ac:dyDescent="0.2">
      <c r="R24064" s="334">
        <v>56726</v>
      </c>
      <c r="S24064" s="319" t="s">
        <v>353</v>
      </c>
    </row>
    <row r="24065" spans="18:19" x14ac:dyDescent="0.2">
      <c r="R24065" s="334">
        <v>56727</v>
      </c>
      <c r="S24065" s="319" t="s">
        <v>353</v>
      </c>
    </row>
    <row r="24066" spans="18:19" x14ac:dyDescent="0.2">
      <c r="R24066" s="334">
        <v>56728</v>
      </c>
      <c r="S24066" s="319" t="s">
        <v>353</v>
      </c>
    </row>
    <row r="24067" spans="18:19" x14ac:dyDescent="0.2">
      <c r="R24067" s="334">
        <v>56729</v>
      </c>
      <c r="S24067" s="319" t="s">
        <v>353</v>
      </c>
    </row>
    <row r="24068" spans="18:19" x14ac:dyDescent="0.2">
      <c r="R24068" s="334">
        <v>56731</v>
      </c>
      <c r="S24068" s="319" t="s">
        <v>353</v>
      </c>
    </row>
    <row r="24069" spans="18:19" x14ac:dyDescent="0.2">
      <c r="R24069" s="334">
        <v>56732</v>
      </c>
      <c r="S24069" s="319" t="s">
        <v>353</v>
      </c>
    </row>
    <row r="24070" spans="18:19" x14ac:dyDescent="0.2">
      <c r="R24070" s="334">
        <v>56733</v>
      </c>
      <c r="S24070" s="319" t="s">
        <v>353</v>
      </c>
    </row>
    <row r="24071" spans="18:19" x14ac:dyDescent="0.2">
      <c r="R24071" s="334">
        <v>56734</v>
      </c>
      <c r="S24071" s="319" t="s">
        <v>353</v>
      </c>
    </row>
    <row r="24072" spans="18:19" x14ac:dyDescent="0.2">
      <c r="R24072" s="334">
        <v>56735</v>
      </c>
      <c r="S24072" s="319" t="s">
        <v>353</v>
      </c>
    </row>
    <row r="24073" spans="18:19" x14ac:dyDescent="0.2">
      <c r="R24073" s="334">
        <v>56736</v>
      </c>
      <c r="S24073" s="319" t="s">
        <v>353</v>
      </c>
    </row>
    <row r="24074" spans="18:19" x14ac:dyDescent="0.2">
      <c r="R24074" s="334">
        <v>56737</v>
      </c>
      <c r="S24074" s="319" t="s">
        <v>353</v>
      </c>
    </row>
    <row r="24075" spans="18:19" x14ac:dyDescent="0.2">
      <c r="R24075" s="334">
        <v>56738</v>
      </c>
      <c r="S24075" s="319" t="s">
        <v>353</v>
      </c>
    </row>
    <row r="24076" spans="18:19" x14ac:dyDescent="0.2">
      <c r="R24076" s="334">
        <v>56740</v>
      </c>
      <c r="S24076" s="319" t="s">
        <v>353</v>
      </c>
    </row>
    <row r="24077" spans="18:19" x14ac:dyDescent="0.2">
      <c r="R24077" s="334">
        <v>56741</v>
      </c>
      <c r="S24077" s="319" t="s">
        <v>353</v>
      </c>
    </row>
    <row r="24078" spans="18:19" x14ac:dyDescent="0.2">
      <c r="R24078" s="334">
        <v>56742</v>
      </c>
      <c r="S24078" s="319" t="s">
        <v>353</v>
      </c>
    </row>
    <row r="24079" spans="18:19" x14ac:dyDescent="0.2">
      <c r="R24079" s="334">
        <v>56744</v>
      </c>
      <c r="S24079" s="319" t="s">
        <v>353</v>
      </c>
    </row>
    <row r="24080" spans="18:19" x14ac:dyDescent="0.2">
      <c r="R24080" s="334">
        <v>56748</v>
      </c>
      <c r="S24080" s="319" t="s">
        <v>353</v>
      </c>
    </row>
    <row r="24081" spans="18:19" x14ac:dyDescent="0.2">
      <c r="R24081" s="334">
        <v>56750</v>
      </c>
      <c r="S24081" s="319" t="s">
        <v>353</v>
      </c>
    </row>
    <row r="24082" spans="18:19" x14ac:dyDescent="0.2">
      <c r="R24082" s="334">
        <v>56751</v>
      </c>
      <c r="S24082" s="319" t="s">
        <v>353</v>
      </c>
    </row>
    <row r="24083" spans="18:19" x14ac:dyDescent="0.2">
      <c r="R24083" s="334">
        <v>56754</v>
      </c>
      <c r="S24083" s="319" t="s">
        <v>353</v>
      </c>
    </row>
    <row r="24084" spans="18:19" x14ac:dyDescent="0.2">
      <c r="R24084" s="334">
        <v>56755</v>
      </c>
      <c r="S24084" s="319" t="s">
        <v>353</v>
      </c>
    </row>
    <row r="24085" spans="18:19" x14ac:dyDescent="0.2">
      <c r="R24085" s="334">
        <v>56756</v>
      </c>
      <c r="S24085" s="319" t="s">
        <v>353</v>
      </c>
    </row>
    <row r="24086" spans="18:19" x14ac:dyDescent="0.2">
      <c r="R24086" s="334">
        <v>56757</v>
      </c>
      <c r="S24086" s="319" t="s">
        <v>353</v>
      </c>
    </row>
    <row r="24087" spans="18:19" x14ac:dyDescent="0.2">
      <c r="R24087" s="334">
        <v>56758</v>
      </c>
      <c r="S24087" s="319" t="s">
        <v>353</v>
      </c>
    </row>
    <row r="24088" spans="18:19" x14ac:dyDescent="0.2">
      <c r="R24088" s="334">
        <v>56759</v>
      </c>
      <c r="S24088" s="319" t="s">
        <v>353</v>
      </c>
    </row>
    <row r="24089" spans="18:19" x14ac:dyDescent="0.2">
      <c r="R24089" s="334">
        <v>56760</v>
      </c>
      <c r="S24089" s="319" t="s">
        <v>353</v>
      </c>
    </row>
    <row r="24090" spans="18:19" x14ac:dyDescent="0.2">
      <c r="R24090" s="334">
        <v>56761</v>
      </c>
      <c r="S24090" s="319" t="s">
        <v>353</v>
      </c>
    </row>
    <row r="24091" spans="18:19" x14ac:dyDescent="0.2">
      <c r="R24091" s="334">
        <v>56762</v>
      </c>
      <c r="S24091" s="319" t="s">
        <v>353</v>
      </c>
    </row>
    <row r="24092" spans="18:19" x14ac:dyDescent="0.2">
      <c r="R24092" s="334">
        <v>56763</v>
      </c>
      <c r="S24092" s="319" t="s">
        <v>353</v>
      </c>
    </row>
    <row r="24093" spans="18:19" x14ac:dyDescent="0.2">
      <c r="R24093" s="334">
        <v>56901</v>
      </c>
      <c r="S24093" s="319" t="s">
        <v>356</v>
      </c>
    </row>
    <row r="24094" spans="18:19" x14ac:dyDescent="0.2">
      <c r="R24094" s="334">
        <v>56902</v>
      </c>
      <c r="S24094" s="319" t="s">
        <v>356</v>
      </c>
    </row>
    <row r="24095" spans="18:19" x14ac:dyDescent="0.2">
      <c r="R24095" s="334">
        <v>56904</v>
      </c>
      <c r="S24095" s="319" t="s">
        <v>356</v>
      </c>
    </row>
    <row r="24096" spans="18:19" x14ac:dyDescent="0.2">
      <c r="R24096" s="334">
        <v>56915</v>
      </c>
      <c r="S24096" s="319" t="s">
        <v>356</v>
      </c>
    </row>
    <row r="24097" spans="18:19" x14ac:dyDescent="0.2">
      <c r="R24097" s="334">
        <v>56920</v>
      </c>
      <c r="S24097" s="319" t="s">
        <v>356</v>
      </c>
    </row>
    <row r="24098" spans="18:19" x14ac:dyDescent="0.2">
      <c r="R24098" s="334">
        <v>56933</v>
      </c>
      <c r="S24098" s="319" t="s">
        <v>356</v>
      </c>
    </row>
    <row r="24099" spans="18:19" x14ac:dyDescent="0.2">
      <c r="R24099" s="334">
        <v>56944</v>
      </c>
      <c r="S24099" s="319" t="s">
        <v>356</v>
      </c>
    </row>
    <row r="24100" spans="18:19" x14ac:dyDescent="0.2">
      <c r="R24100" s="334">
        <v>56945</v>
      </c>
      <c r="S24100" s="319" t="s">
        <v>356</v>
      </c>
    </row>
    <row r="24101" spans="18:19" x14ac:dyDescent="0.2">
      <c r="R24101" s="334">
        <v>56950</v>
      </c>
      <c r="S24101" s="319" t="s">
        <v>356</v>
      </c>
    </row>
    <row r="24102" spans="18:19" x14ac:dyDescent="0.2">
      <c r="R24102" s="334">
        <v>56972</v>
      </c>
      <c r="S24102" s="319" t="s">
        <v>356</v>
      </c>
    </row>
    <row r="24103" spans="18:19" x14ac:dyDescent="0.2">
      <c r="R24103" s="334">
        <v>57001</v>
      </c>
      <c r="S24103" s="319" t="s">
        <v>353</v>
      </c>
    </row>
    <row r="24104" spans="18:19" x14ac:dyDescent="0.2">
      <c r="R24104" s="334">
        <v>57002</v>
      </c>
      <c r="S24104" s="319" t="s">
        <v>353</v>
      </c>
    </row>
    <row r="24105" spans="18:19" x14ac:dyDescent="0.2">
      <c r="R24105" s="334">
        <v>57003</v>
      </c>
      <c r="S24105" s="319" t="s">
        <v>353</v>
      </c>
    </row>
    <row r="24106" spans="18:19" x14ac:dyDescent="0.2">
      <c r="R24106" s="334">
        <v>57004</v>
      </c>
      <c r="S24106" s="319" t="s">
        <v>353</v>
      </c>
    </row>
    <row r="24107" spans="18:19" x14ac:dyDescent="0.2">
      <c r="R24107" s="334">
        <v>57005</v>
      </c>
      <c r="S24107" s="319" t="s">
        <v>353</v>
      </c>
    </row>
    <row r="24108" spans="18:19" x14ac:dyDescent="0.2">
      <c r="R24108" s="334">
        <v>57006</v>
      </c>
      <c r="S24108" s="319" t="s">
        <v>353</v>
      </c>
    </row>
    <row r="24109" spans="18:19" x14ac:dyDescent="0.2">
      <c r="R24109" s="334">
        <v>57007</v>
      </c>
      <c r="S24109" s="319" t="s">
        <v>353</v>
      </c>
    </row>
    <row r="24110" spans="18:19" x14ac:dyDescent="0.2">
      <c r="R24110" s="334">
        <v>57010</v>
      </c>
      <c r="S24110" s="319" t="s">
        <v>353</v>
      </c>
    </row>
    <row r="24111" spans="18:19" x14ac:dyDescent="0.2">
      <c r="R24111" s="334">
        <v>57012</v>
      </c>
      <c r="S24111" s="319" t="s">
        <v>353</v>
      </c>
    </row>
    <row r="24112" spans="18:19" x14ac:dyDescent="0.2">
      <c r="R24112" s="334">
        <v>57013</v>
      </c>
      <c r="S24112" s="319" t="s">
        <v>353</v>
      </c>
    </row>
    <row r="24113" spans="18:19" x14ac:dyDescent="0.2">
      <c r="R24113" s="334">
        <v>57014</v>
      </c>
      <c r="S24113" s="319" t="s">
        <v>353</v>
      </c>
    </row>
    <row r="24114" spans="18:19" x14ac:dyDescent="0.2">
      <c r="R24114" s="334">
        <v>57015</v>
      </c>
      <c r="S24114" s="319" t="s">
        <v>353</v>
      </c>
    </row>
    <row r="24115" spans="18:19" x14ac:dyDescent="0.2">
      <c r="R24115" s="334">
        <v>57016</v>
      </c>
      <c r="S24115" s="319" t="s">
        <v>353</v>
      </c>
    </row>
    <row r="24116" spans="18:19" x14ac:dyDescent="0.2">
      <c r="R24116" s="334">
        <v>57017</v>
      </c>
      <c r="S24116" s="319" t="s">
        <v>353</v>
      </c>
    </row>
    <row r="24117" spans="18:19" x14ac:dyDescent="0.2">
      <c r="R24117" s="334">
        <v>57018</v>
      </c>
      <c r="S24117" s="319" t="s">
        <v>353</v>
      </c>
    </row>
    <row r="24118" spans="18:19" x14ac:dyDescent="0.2">
      <c r="R24118" s="334">
        <v>57020</v>
      </c>
      <c r="S24118" s="319" t="s">
        <v>353</v>
      </c>
    </row>
    <row r="24119" spans="18:19" x14ac:dyDescent="0.2">
      <c r="R24119" s="334">
        <v>57021</v>
      </c>
      <c r="S24119" s="319" t="s">
        <v>353</v>
      </c>
    </row>
    <row r="24120" spans="18:19" x14ac:dyDescent="0.2">
      <c r="R24120" s="334">
        <v>57022</v>
      </c>
      <c r="S24120" s="319" t="s">
        <v>353</v>
      </c>
    </row>
    <row r="24121" spans="18:19" x14ac:dyDescent="0.2">
      <c r="R24121" s="334">
        <v>57024</v>
      </c>
      <c r="S24121" s="319" t="s">
        <v>353</v>
      </c>
    </row>
    <row r="24122" spans="18:19" x14ac:dyDescent="0.2">
      <c r="R24122" s="334">
        <v>57025</v>
      </c>
      <c r="S24122" s="319" t="s">
        <v>353</v>
      </c>
    </row>
    <row r="24123" spans="18:19" x14ac:dyDescent="0.2">
      <c r="R24123" s="334">
        <v>57026</v>
      </c>
      <c r="S24123" s="319" t="s">
        <v>353</v>
      </c>
    </row>
    <row r="24124" spans="18:19" x14ac:dyDescent="0.2">
      <c r="R24124" s="334">
        <v>57027</v>
      </c>
      <c r="S24124" s="319" t="s">
        <v>353</v>
      </c>
    </row>
    <row r="24125" spans="18:19" x14ac:dyDescent="0.2">
      <c r="R24125" s="334">
        <v>57028</v>
      </c>
      <c r="S24125" s="319" t="s">
        <v>353</v>
      </c>
    </row>
    <row r="24126" spans="18:19" x14ac:dyDescent="0.2">
      <c r="R24126" s="334">
        <v>57029</v>
      </c>
      <c r="S24126" s="319" t="s">
        <v>353</v>
      </c>
    </row>
    <row r="24127" spans="18:19" x14ac:dyDescent="0.2">
      <c r="R24127" s="334">
        <v>57030</v>
      </c>
      <c r="S24127" s="319" t="s">
        <v>353</v>
      </c>
    </row>
    <row r="24128" spans="18:19" x14ac:dyDescent="0.2">
      <c r="R24128" s="334">
        <v>57031</v>
      </c>
      <c r="S24128" s="319" t="s">
        <v>353</v>
      </c>
    </row>
    <row r="24129" spans="18:19" x14ac:dyDescent="0.2">
      <c r="R24129" s="334">
        <v>57032</v>
      </c>
      <c r="S24129" s="319" t="s">
        <v>353</v>
      </c>
    </row>
    <row r="24130" spans="18:19" x14ac:dyDescent="0.2">
      <c r="R24130" s="334">
        <v>57033</v>
      </c>
      <c r="S24130" s="319" t="s">
        <v>353</v>
      </c>
    </row>
    <row r="24131" spans="18:19" x14ac:dyDescent="0.2">
      <c r="R24131" s="334">
        <v>57034</v>
      </c>
      <c r="S24131" s="319" t="s">
        <v>353</v>
      </c>
    </row>
    <row r="24132" spans="18:19" x14ac:dyDescent="0.2">
      <c r="R24132" s="334">
        <v>57035</v>
      </c>
      <c r="S24132" s="319" t="s">
        <v>353</v>
      </c>
    </row>
    <row r="24133" spans="18:19" x14ac:dyDescent="0.2">
      <c r="R24133" s="334">
        <v>57036</v>
      </c>
      <c r="S24133" s="319" t="s">
        <v>353</v>
      </c>
    </row>
    <row r="24134" spans="18:19" x14ac:dyDescent="0.2">
      <c r="R24134" s="334">
        <v>57037</v>
      </c>
      <c r="S24134" s="319" t="s">
        <v>353</v>
      </c>
    </row>
    <row r="24135" spans="18:19" x14ac:dyDescent="0.2">
      <c r="R24135" s="334">
        <v>57038</v>
      </c>
      <c r="S24135" s="319" t="s">
        <v>353</v>
      </c>
    </row>
    <row r="24136" spans="18:19" x14ac:dyDescent="0.2">
      <c r="R24136" s="334">
        <v>57039</v>
      </c>
      <c r="S24136" s="319" t="s">
        <v>353</v>
      </c>
    </row>
    <row r="24137" spans="18:19" x14ac:dyDescent="0.2">
      <c r="R24137" s="334">
        <v>57040</v>
      </c>
      <c r="S24137" s="319" t="s">
        <v>353</v>
      </c>
    </row>
    <row r="24138" spans="18:19" x14ac:dyDescent="0.2">
      <c r="R24138" s="334">
        <v>57041</v>
      </c>
      <c r="S24138" s="319" t="s">
        <v>353</v>
      </c>
    </row>
    <row r="24139" spans="18:19" x14ac:dyDescent="0.2">
      <c r="R24139" s="334">
        <v>57042</v>
      </c>
      <c r="S24139" s="319" t="s">
        <v>353</v>
      </c>
    </row>
    <row r="24140" spans="18:19" x14ac:dyDescent="0.2">
      <c r="R24140" s="334">
        <v>57043</v>
      </c>
      <c r="S24140" s="319" t="s">
        <v>353</v>
      </c>
    </row>
    <row r="24141" spans="18:19" x14ac:dyDescent="0.2">
      <c r="R24141" s="334">
        <v>57045</v>
      </c>
      <c r="S24141" s="319" t="s">
        <v>353</v>
      </c>
    </row>
    <row r="24142" spans="18:19" x14ac:dyDescent="0.2">
      <c r="R24142" s="334">
        <v>57046</v>
      </c>
      <c r="S24142" s="319" t="s">
        <v>353</v>
      </c>
    </row>
    <row r="24143" spans="18:19" x14ac:dyDescent="0.2">
      <c r="R24143" s="334">
        <v>57047</v>
      </c>
      <c r="S24143" s="319" t="s">
        <v>353</v>
      </c>
    </row>
    <row r="24144" spans="18:19" x14ac:dyDescent="0.2">
      <c r="R24144" s="334">
        <v>57048</v>
      </c>
      <c r="S24144" s="319" t="s">
        <v>353</v>
      </c>
    </row>
    <row r="24145" spans="18:19" x14ac:dyDescent="0.2">
      <c r="R24145" s="334">
        <v>57049</v>
      </c>
      <c r="S24145" s="319" t="s">
        <v>353</v>
      </c>
    </row>
    <row r="24146" spans="18:19" x14ac:dyDescent="0.2">
      <c r="R24146" s="334">
        <v>57050</v>
      </c>
      <c r="S24146" s="319" t="s">
        <v>353</v>
      </c>
    </row>
    <row r="24147" spans="18:19" x14ac:dyDescent="0.2">
      <c r="R24147" s="334">
        <v>57051</v>
      </c>
      <c r="S24147" s="319" t="s">
        <v>353</v>
      </c>
    </row>
    <row r="24148" spans="18:19" x14ac:dyDescent="0.2">
      <c r="R24148" s="334">
        <v>57052</v>
      </c>
      <c r="S24148" s="319" t="s">
        <v>353</v>
      </c>
    </row>
    <row r="24149" spans="18:19" x14ac:dyDescent="0.2">
      <c r="R24149" s="334">
        <v>57053</v>
      </c>
      <c r="S24149" s="319" t="s">
        <v>353</v>
      </c>
    </row>
    <row r="24150" spans="18:19" x14ac:dyDescent="0.2">
      <c r="R24150" s="334">
        <v>57054</v>
      </c>
      <c r="S24150" s="319" t="s">
        <v>353</v>
      </c>
    </row>
    <row r="24151" spans="18:19" x14ac:dyDescent="0.2">
      <c r="R24151" s="334">
        <v>57055</v>
      </c>
      <c r="S24151" s="319" t="s">
        <v>353</v>
      </c>
    </row>
    <row r="24152" spans="18:19" x14ac:dyDescent="0.2">
      <c r="R24152" s="334">
        <v>57057</v>
      </c>
      <c r="S24152" s="319" t="s">
        <v>353</v>
      </c>
    </row>
    <row r="24153" spans="18:19" x14ac:dyDescent="0.2">
      <c r="R24153" s="334">
        <v>57058</v>
      </c>
      <c r="S24153" s="319" t="s">
        <v>353</v>
      </c>
    </row>
    <row r="24154" spans="18:19" x14ac:dyDescent="0.2">
      <c r="R24154" s="334">
        <v>57059</v>
      </c>
      <c r="S24154" s="319" t="s">
        <v>353</v>
      </c>
    </row>
    <row r="24155" spans="18:19" x14ac:dyDescent="0.2">
      <c r="R24155" s="334">
        <v>57061</v>
      </c>
      <c r="S24155" s="319" t="s">
        <v>353</v>
      </c>
    </row>
    <row r="24156" spans="18:19" x14ac:dyDescent="0.2">
      <c r="R24156" s="334">
        <v>57062</v>
      </c>
      <c r="S24156" s="319" t="s">
        <v>353</v>
      </c>
    </row>
    <row r="24157" spans="18:19" x14ac:dyDescent="0.2">
      <c r="R24157" s="334">
        <v>57063</v>
      </c>
      <c r="S24157" s="319" t="s">
        <v>353</v>
      </c>
    </row>
    <row r="24158" spans="18:19" x14ac:dyDescent="0.2">
      <c r="R24158" s="334">
        <v>57064</v>
      </c>
      <c r="S24158" s="319" t="s">
        <v>353</v>
      </c>
    </row>
    <row r="24159" spans="18:19" x14ac:dyDescent="0.2">
      <c r="R24159" s="334">
        <v>57065</v>
      </c>
      <c r="S24159" s="319" t="s">
        <v>353</v>
      </c>
    </row>
    <row r="24160" spans="18:19" x14ac:dyDescent="0.2">
      <c r="R24160" s="334">
        <v>57066</v>
      </c>
      <c r="S24160" s="319" t="s">
        <v>353</v>
      </c>
    </row>
    <row r="24161" spans="18:19" x14ac:dyDescent="0.2">
      <c r="R24161" s="334">
        <v>57067</v>
      </c>
      <c r="S24161" s="319" t="s">
        <v>353</v>
      </c>
    </row>
    <row r="24162" spans="18:19" x14ac:dyDescent="0.2">
      <c r="R24162" s="334">
        <v>57068</v>
      </c>
      <c r="S24162" s="319" t="s">
        <v>353</v>
      </c>
    </row>
    <row r="24163" spans="18:19" x14ac:dyDescent="0.2">
      <c r="R24163" s="334">
        <v>57069</v>
      </c>
      <c r="S24163" s="319" t="s">
        <v>353</v>
      </c>
    </row>
    <row r="24164" spans="18:19" x14ac:dyDescent="0.2">
      <c r="R24164" s="334">
        <v>57070</v>
      </c>
      <c r="S24164" s="319" t="s">
        <v>353</v>
      </c>
    </row>
    <row r="24165" spans="18:19" x14ac:dyDescent="0.2">
      <c r="R24165" s="334">
        <v>57071</v>
      </c>
      <c r="S24165" s="319" t="s">
        <v>353</v>
      </c>
    </row>
    <row r="24166" spans="18:19" x14ac:dyDescent="0.2">
      <c r="R24166" s="334">
        <v>57072</v>
      </c>
      <c r="S24166" s="319" t="s">
        <v>353</v>
      </c>
    </row>
    <row r="24167" spans="18:19" x14ac:dyDescent="0.2">
      <c r="R24167" s="334">
        <v>57073</v>
      </c>
      <c r="S24167" s="319" t="s">
        <v>353</v>
      </c>
    </row>
    <row r="24168" spans="18:19" x14ac:dyDescent="0.2">
      <c r="R24168" s="334">
        <v>57075</v>
      </c>
      <c r="S24168" s="319" t="s">
        <v>353</v>
      </c>
    </row>
    <row r="24169" spans="18:19" x14ac:dyDescent="0.2">
      <c r="R24169" s="334">
        <v>57076</v>
      </c>
      <c r="S24169" s="319" t="s">
        <v>353</v>
      </c>
    </row>
    <row r="24170" spans="18:19" x14ac:dyDescent="0.2">
      <c r="R24170" s="334">
        <v>57077</v>
      </c>
      <c r="S24170" s="319" t="s">
        <v>353</v>
      </c>
    </row>
    <row r="24171" spans="18:19" x14ac:dyDescent="0.2">
      <c r="R24171" s="334">
        <v>57078</v>
      </c>
      <c r="S24171" s="319" t="s">
        <v>353</v>
      </c>
    </row>
    <row r="24172" spans="18:19" x14ac:dyDescent="0.2">
      <c r="R24172" s="334">
        <v>57101</v>
      </c>
      <c r="S24172" s="319" t="s">
        <v>353</v>
      </c>
    </row>
    <row r="24173" spans="18:19" x14ac:dyDescent="0.2">
      <c r="R24173" s="334">
        <v>57103</v>
      </c>
      <c r="S24173" s="319" t="s">
        <v>353</v>
      </c>
    </row>
    <row r="24174" spans="18:19" x14ac:dyDescent="0.2">
      <c r="R24174" s="334">
        <v>57104</v>
      </c>
      <c r="S24174" s="319" t="s">
        <v>353</v>
      </c>
    </row>
    <row r="24175" spans="18:19" x14ac:dyDescent="0.2">
      <c r="R24175" s="334">
        <v>57105</v>
      </c>
      <c r="S24175" s="319" t="s">
        <v>353</v>
      </c>
    </row>
    <row r="24176" spans="18:19" x14ac:dyDescent="0.2">
      <c r="R24176" s="334">
        <v>57106</v>
      </c>
      <c r="S24176" s="319" t="s">
        <v>353</v>
      </c>
    </row>
    <row r="24177" spans="18:19" x14ac:dyDescent="0.2">
      <c r="R24177" s="334">
        <v>57107</v>
      </c>
      <c r="S24177" s="319" t="s">
        <v>353</v>
      </c>
    </row>
    <row r="24178" spans="18:19" x14ac:dyDescent="0.2">
      <c r="R24178" s="334">
        <v>57108</v>
      </c>
      <c r="S24178" s="319" t="s">
        <v>353</v>
      </c>
    </row>
    <row r="24179" spans="18:19" x14ac:dyDescent="0.2">
      <c r="R24179" s="334">
        <v>57109</v>
      </c>
      <c r="S24179" s="319" t="s">
        <v>353</v>
      </c>
    </row>
    <row r="24180" spans="18:19" x14ac:dyDescent="0.2">
      <c r="R24180" s="334">
        <v>57110</v>
      </c>
      <c r="S24180" s="319" t="s">
        <v>353</v>
      </c>
    </row>
    <row r="24181" spans="18:19" x14ac:dyDescent="0.2">
      <c r="R24181" s="334">
        <v>57117</v>
      </c>
      <c r="S24181" s="319" t="s">
        <v>353</v>
      </c>
    </row>
    <row r="24182" spans="18:19" x14ac:dyDescent="0.2">
      <c r="R24182" s="334">
        <v>57118</v>
      </c>
      <c r="S24182" s="319" t="s">
        <v>353</v>
      </c>
    </row>
    <row r="24183" spans="18:19" x14ac:dyDescent="0.2">
      <c r="R24183" s="334">
        <v>57186</v>
      </c>
      <c r="S24183" s="319" t="s">
        <v>353</v>
      </c>
    </row>
    <row r="24184" spans="18:19" x14ac:dyDescent="0.2">
      <c r="R24184" s="334">
        <v>57193</v>
      </c>
      <c r="S24184" s="319" t="s">
        <v>353</v>
      </c>
    </row>
    <row r="24185" spans="18:19" x14ac:dyDescent="0.2">
      <c r="R24185" s="334">
        <v>57197</v>
      </c>
      <c r="S24185" s="319" t="s">
        <v>353</v>
      </c>
    </row>
    <row r="24186" spans="18:19" x14ac:dyDescent="0.2">
      <c r="R24186" s="334">
        <v>57198</v>
      </c>
      <c r="S24186" s="319" t="s">
        <v>353</v>
      </c>
    </row>
    <row r="24187" spans="18:19" x14ac:dyDescent="0.2">
      <c r="R24187" s="334">
        <v>57201</v>
      </c>
      <c r="S24187" s="319" t="s">
        <v>353</v>
      </c>
    </row>
    <row r="24188" spans="18:19" x14ac:dyDescent="0.2">
      <c r="R24188" s="334">
        <v>57212</v>
      </c>
      <c r="S24188" s="319" t="s">
        <v>353</v>
      </c>
    </row>
    <row r="24189" spans="18:19" x14ac:dyDescent="0.2">
      <c r="R24189" s="334">
        <v>57213</v>
      </c>
      <c r="S24189" s="319" t="s">
        <v>353</v>
      </c>
    </row>
    <row r="24190" spans="18:19" x14ac:dyDescent="0.2">
      <c r="R24190" s="334">
        <v>57214</v>
      </c>
      <c r="S24190" s="319" t="s">
        <v>353</v>
      </c>
    </row>
    <row r="24191" spans="18:19" x14ac:dyDescent="0.2">
      <c r="R24191" s="334">
        <v>57216</v>
      </c>
      <c r="S24191" s="319" t="s">
        <v>353</v>
      </c>
    </row>
    <row r="24192" spans="18:19" x14ac:dyDescent="0.2">
      <c r="R24192" s="334">
        <v>57217</v>
      </c>
      <c r="S24192" s="319" t="s">
        <v>353</v>
      </c>
    </row>
    <row r="24193" spans="18:19" x14ac:dyDescent="0.2">
      <c r="R24193" s="334">
        <v>57218</v>
      </c>
      <c r="S24193" s="319" t="s">
        <v>353</v>
      </c>
    </row>
    <row r="24194" spans="18:19" x14ac:dyDescent="0.2">
      <c r="R24194" s="334">
        <v>57219</v>
      </c>
      <c r="S24194" s="319" t="s">
        <v>353</v>
      </c>
    </row>
    <row r="24195" spans="18:19" x14ac:dyDescent="0.2">
      <c r="R24195" s="334">
        <v>57220</v>
      </c>
      <c r="S24195" s="319" t="s">
        <v>353</v>
      </c>
    </row>
    <row r="24196" spans="18:19" x14ac:dyDescent="0.2">
      <c r="R24196" s="334">
        <v>57221</v>
      </c>
      <c r="S24196" s="319" t="s">
        <v>353</v>
      </c>
    </row>
    <row r="24197" spans="18:19" x14ac:dyDescent="0.2">
      <c r="R24197" s="334">
        <v>57223</v>
      </c>
      <c r="S24197" s="319" t="s">
        <v>353</v>
      </c>
    </row>
    <row r="24198" spans="18:19" x14ac:dyDescent="0.2">
      <c r="R24198" s="334">
        <v>57224</v>
      </c>
      <c r="S24198" s="319" t="s">
        <v>353</v>
      </c>
    </row>
    <row r="24199" spans="18:19" x14ac:dyDescent="0.2">
      <c r="R24199" s="334">
        <v>57225</v>
      </c>
      <c r="S24199" s="319" t="s">
        <v>353</v>
      </c>
    </row>
    <row r="24200" spans="18:19" x14ac:dyDescent="0.2">
      <c r="R24200" s="334">
        <v>57226</v>
      </c>
      <c r="S24200" s="319" t="s">
        <v>353</v>
      </c>
    </row>
    <row r="24201" spans="18:19" x14ac:dyDescent="0.2">
      <c r="R24201" s="334">
        <v>57227</v>
      </c>
      <c r="S24201" s="319" t="s">
        <v>353</v>
      </c>
    </row>
    <row r="24202" spans="18:19" x14ac:dyDescent="0.2">
      <c r="R24202" s="334">
        <v>57231</v>
      </c>
      <c r="S24202" s="319" t="s">
        <v>353</v>
      </c>
    </row>
    <row r="24203" spans="18:19" x14ac:dyDescent="0.2">
      <c r="R24203" s="334">
        <v>57232</v>
      </c>
      <c r="S24203" s="319" t="s">
        <v>353</v>
      </c>
    </row>
    <row r="24204" spans="18:19" x14ac:dyDescent="0.2">
      <c r="R24204" s="334">
        <v>57233</v>
      </c>
      <c r="S24204" s="319" t="s">
        <v>353</v>
      </c>
    </row>
    <row r="24205" spans="18:19" x14ac:dyDescent="0.2">
      <c r="R24205" s="334">
        <v>57234</v>
      </c>
      <c r="S24205" s="319" t="s">
        <v>353</v>
      </c>
    </row>
    <row r="24206" spans="18:19" x14ac:dyDescent="0.2">
      <c r="R24206" s="334">
        <v>57235</v>
      </c>
      <c r="S24206" s="319" t="s">
        <v>353</v>
      </c>
    </row>
    <row r="24207" spans="18:19" x14ac:dyDescent="0.2">
      <c r="R24207" s="334">
        <v>57236</v>
      </c>
      <c r="S24207" s="319" t="s">
        <v>353</v>
      </c>
    </row>
    <row r="24208" spans="18:19" x14ac:dyDescent="0.2">
      <c r="R24208" s="334">
        <v>57237</v>
      </c>
      <c r="S24208" s="319" t="s">
        <v>353</v>
      </c>
    </row>
    <row r="24209" spans="18:19" x14ac:dyDescent="0.2">
      <c r="R24209" s="334">
        <v>57238</v>
      </c>
      <c r="S24209" s="319" t="s">
        <v>353</v>
      </c>
    </row>
    <row r="24210" spans="18:19" x14ac:dyDescent="0.2">
      <c r="R24210" s="334">
        <v>57239</v>
      </c>
      <c r="S24210" s="319" t="s">
        <v>353</v>
      </c>
    </row>
    <row r="24211" spans="18:19" x14ac:dyDescent="0.2">
      <c r="R24211" s="334">
        <v>57241</v>
      </c>
      <c r="S24211" s="319" t="s">
        <v>353</v>
      </c>
    </row>
    <row r="24212" spans="18:19" x14ac:dyDescent="0.2">
      <c r="R24212" s="334">
        <v>57242</v>
      </c>
      <c r="S24212" s="319" t="s">
        <v>353</v>
      </c>
    </row>
    <row r="24213" spans="18:19" x14ac:dyDescent="0.2">
      <c r="R24213" s="334">
        <v>57243</v>
      </c>
      <c r="S24213" s="319" t="s">
        <v>353</v>
      </c>
    </row>
    <row r="24214" spans="18:19" x14ac:dyDescent="0.2">
      <c r="R24214" s="334">
        <v>57245</v>
      </c>
      <c r="S24214" s="319" t="s">
        <v>353</v>
      </c>
    </row>
    <row r="24215" spans="18:19" x14ac:dyDescent="0.2">
      <c r="R24215" s="334">
        <v>57246</v>
      </c>
      <c r="S24215" s="319" t="s">
        <v>353</v>
      </c>
    </row>
    <row r="24216" spans="18:19" x14ac:dyDescent="0.2">
      <c r="R24216" s="334">
        <v>57247</v>
      </c>
      <c r="S24216" s="319" t="s">
        <v>353</v>
      </c>
    </row>
    <row r="24217" spans="18:19" x14ac:dyDescent="0.2">
      <c r="R24217" s="334">
        <v>57248</v>
      </c>
      <c r="S24217" s="319" t="s">
        <v>353</v>
      </c>
    </row>
    <row r="24218" spans="18:19" x14ac:dyDescent="0.2">
      <c r="R24218" s="334">
        <v>57249</v>
      </c>
      <c r="S24218" s="319" t="s">
        <v>353</v>
      </c>
    </row>
    <row r="24219" spans="18:19" x14ac:dyDescent="0.2">
      <c r="R24219" s="334">
        <v>57251</v>
      </c>
      <c r="S24219" s="319" t="s">
        <v>353</v>
      </c>
    </row>
    <row r="24220" spans="18:19" x14ac:dyDescent="0.2">
      <c r="R24220" s="334">
        <v>57252</v>
      </c>
      <c r="S24220" s="319" t="s">
        <v>353</v>
      </c>
    </row>
    <row r="24221" spans="18:19" x14ac:dyDescent="0.2">
      <c r="R24221" s="334">
        <v>57253</v>
      </c>
      <c r="S24221" s="319" t="s">
        <v>353</v>
      </c>
    </row>
    <row r="24222" spans="18:19" x14ac:dyDescent="0.2">
      <c r="R24222" s="334">
        <v>57255</v>
      </c>
      <c r="S24222" s="319" t="s">
        <v>353</v>
      </c>
    </row>
    <row r="24223" spans="18:19" x14ac:dyDescent="0.2">
      <c r="R24223" s="334">
        <v>57256</v>
      </c>
      <c r="S24223" s="319" t="s">
        <v>353</v>
      </c>
    </row>
    <row r="24224" spans="18:19" x14ac:dyDescent="0.2">
      <c r="R24224" s="334">
        <v>57257</v>
      </c>
      <c r="S24224" s="319" t="s">
        <v>353</v>
      </c>
    </row>
    <row r="24225" spans="18:19" x14ac:dyDescent="0.2">
      <c r="R24225" s="334">
        <v>57258</v>
      </c>
      <c r="S24225" s="319" t="s">
        <v>353</v>
      </c>
    </row>
    <row r="24226" spans="18:19" x14ac:dyDescent="0.2">
      <c r="R24226" s="334">
        <v>57259</v>
      </c>
      <c r="S24226" s="319" t="s">
        <v>353</v>
      </c>
    </row>
    <row r="24227" spans="18:19" x14ac:dyDescent="0.2">
      <c r="R24227" s="334">
        <v>57260</v>
      </c>
      <c r="S24227" s="319" t="s">
        <v>353</v>
      </c>
    </row>
    <row r="24228" spans="18:19" x14ac:dyDescent="0.2">
      <c r="R24228" s="334">
        <v>57261</v>
      </c>
      <c r="S24228" s="319" t="s">
        <v>353</v>
      </c>
    </row>
    <row r="24229" spans="18:19" x14ac:dyDescent="0.2">
      <c r="R24229" s="334">
        <v>57262</v>
      </c>
      <c r="S24229" s="319" t="s">
        <v>353</v>
      </c>
    </row>
    <row r="24230" spans="18:19" x14ac:dyDescent="0.2">
      <c r="R24230" s="334">
        <v>57263</v>
      </c>
      <c r="S24230" s="319" t="s">
        <v>353</v>
      </c>
    </row>
    <row r="24231" spans="18:19" x14ac:dyDescent="0.2">
      <c r="R24231" s="334">
        <v>57264</v>
      </c>
      <c r="S24231" s="319" t="s">
        <v>353</v>
      </c>
    </row>
    <row r="24232" spans="18:19" x14ac:dyDescent="0.2">
      <c r="R24232" s="334">
        <v>57265</v>
      </c>
      <c r="S24232" s="319" t="s">
        <v>353</v>
      </c>
    </row>
    <row r="24233" spans="18:19" x14ac:dyDescent="0.2">
      <c r="R24233" s="334">
        <v>57266</v>
      </c>
      <c r="S24233" s="319" t="s">
        <v>353</v>
      </c>
    </row>
    <row r="24234" spans="18:19" x14ac:dyDescent="0.2">
      <c r="R24234" s="334">
        <v>57268</v>
      </c>
      <c r="S24234" s="319" t="s">
        <v>353</v>
      </c>
    </row>
    <row r="24235" spans="18:19" x14ac:dyDescent="0.2">
      <c r="R24235" s="334">
        <v>57269</v>
      </c>
      <c r="S24235" s="319" t="s">
        <v>353</v>
      </c>
    </row>
    <row r="24236" spans="18:19" x14ac:dyDescent="0.2">
      <c r="R24236" s="334">
        <v>57270</v>
      </c>
      <c r="S24236" s="319" t="s">
        <v>353</v>
      </c>
    </row>
    <row r="24237" spans="18:19" x14ac:dyDescent="0.2">
      <c r="R24237" s="334">
        <v>57271</v>
      </c>
      <c r="S24237" s="319" t="s">
        <v>353</v>
      </c>
    </row>
    <row r="24238" spans="18:19" x14ac:dyDescent="0.2">
      <c r="R24238" s="334">
        <v>57272</v>
      </c>
      <c r="S24238" s="319" t="s">
        <v>353</v>
      </c>
    </row>
    <row r="24239" spans="18:19" x14ac:dyDescent="0.2">
      <c r="R24239" s="334">
        <v>57273</v>
      </c>
      <c r="S24239" s="319" t="s">
        <v>353</v>
      </c>
    </row>
    <row r="24240" spans="18:19" x14ac:dyDescent="0.2">
      <c r="R24240" s="334">
        <v>57274</v>
      </c>
      <c r="S24240" s="319" t="s">
        <v>353</v>
      </c>
    </row>
    <row r="24241" spans="18:19" x14ac:dyDescent="0.2">
      <c r="R24241" s="334">
        <v>57276</v>
      </c>
      <c r="S24241" s="319" t="s">
        <v>353</v>
      </c>
    </row>
    <row r="24242" spans="18:19" x14ac:dyDescent="0.2">
      <c r="R24242" s="334">
        <v>57278</v>
      </c>
      <c r="S24242" s="319" t="s">
        <v>353</v>
      </c>
    </row>
    <row r="24243" spans="18:19" x14ac:dyDescent="0.2">
      <c r="R24243" s="334">
        <v>57279</v>
      </c>
      <c r="S24243" s="319" t="s">
        <v>353</v>
      </c>
    </row>
    <row r="24244" spans="18:19" x14ac:dyDescent="0.2">
      <c r="R24244" s="334">
        <v>57301</v>
      </c>
      <c r="S24244" s="319" t="s">
        <v>353</v>
      </c>
    </row>
    <row r="24245" spans="18:19" x14ac:dyDescent="0.2">
      <c r="R24245" s="334">
        <v>57311</v>
      </c>
      <c r="S24245" s="319" t="s">
        <v>353</v>
      </c>
    </row>
    <row r="24246" spans="18:19" x14ac:dyDescent="0.2">
      <c r="R24246" s="334">
        <v>57312</v>
      </c>
      <c r="S24246" s="319" t="s">
        <v>353</v>
      </c>
    </row>
    <row r="24247" spans="18:19" x14ac:dyDescent="0.2">
      <c r="R24247" s="334">
        <v>57313</v>
      </c>
      <c r="S24247" s="319" t="s">
        <v>353</v>
      </c>
    </row>
    <row r="24248" spans="18:19" x14ac:dyDescent="0.2">
      <c r="R24248" s="334">
        <v>57314</v>
      </c>
      <c r="S24248" s="319" t="s">
        <v>353</v>
      </c>
    </row>
    <row r="24249" spans="18:19" x14ac:dyDescent="0.2">
      <c r="R24249" s="334">
        <v>57315</v>
      </c>
      <c r="S24249" s="319" t="s">
        <v>353</v>
      </c>
    </row>
    <row r="24250" spans="18:19" x14ac:dyDescent="0.2">
      <c r="R24250" s="334">
        <v>57317</v>
      </c>
      <c r="S24250" s="319" t="s">
        <v>353</v>
      </c>
    </row>
    <row r="24251" spans="18:19" x14ac:dyDescent="0.2">
      <c r="R24251" s="334">
        <v>57319</v>
      </c>
      <c r="S24251" s="319" t="s">
        <v>353</v>
      </c>
    </row>
    <row r="24252" spans="18:19" x14ac:dyDescent="0.2">
      <c r="R24252" s="334">
        <v>57321</v>
      </c>
      <c r="S24252" s="319" t="s">
        <v>353</v>
      </c>
    </row>
    <row r="24253" spans="18:19" x14ac:dyDescent="0.2">
      <c r="R24253" s="334">
        <v>57322</v>
      </c>
      <c r="S24253" s="319" t="s">
        <v>353</v>
      </c>
    </row>
    <row r="24254" spans="18:19" x14ac:dyDescent="0.2">
      <c r="R24254" s="334">
        <v>57323</v>
      </c>
      <c r="S24254" s="319" t="s">
        <v>353</v>
      </c>
    </row>
    <row r="24255" spans="18:19" x14ac:dyDescent="0.2">
      <c r="R24255" s="334">
        <v>57324</v>
      </c>
      <c r="S24255" s="319" t="s">
        <v>353</v>
      </c>
    </row>
    <row r="24256" spans="18:19" x14ac:dyDescent="0.2">
      <c r="R24256" s="334">
        <v>57325</v>
      </c>
      <c r="S24256" s="319" t="s">
        <v>353</v>
      </c>
    </row>
    <row r="24257" spans="18:19" x14ac:dyDescent="0.2">
      <c r="R24257" s="334">
        <v>57326</v>
      </c>
      <c r="S24257" s="319" t="s">
        <v>353</v>
      </c>
    </row>
    <row r="24258" spans="18:19" x14ac:dyDescent="0.2">
      <c r="R24258" s="334">
        <v>57328</v>
      </c>
      <c r="S24258" s="319" t="s">
        <v>353</v>
      </c>
    </row>
    <row r="24259" spans="18:19" x14ac:dyDescent="0.2">
      <c r="R24259" s="334">
        <v>57329</v>
      </c>
      <c r="S24259" s="319" t="s">
        <v>353</v>
      </c>
    </row>
    <row r="24260" spans="18:19" x14ac:dyDescent="0.2">
      <c r="R24260" s="334">
        <v>57330</v>
      </c>
      <c r="S24260" s="319" t="s">
        <v>353</v>
      </c>
    </row>
    <row r="24261" spans="18:19" x14ac:dyDescent="0.2">
      <c r="R24261" s="334">
        <v>57331</v>
      </c>
      <c r="S24261" s="319" t="s">
        <v>353</v>
      </c>
    </row>
    <row r="24262" spans="18:19" x14ac:dyDescent="0.2">
      <c r="R24262" s="334">
        <v>57332</v>
      </c>
      <c r="S24262" s="319" t="s">
        <v>353</v>
      </c>
    </row>
    <row r="24263" spans="18:19" x14ac:dyDescent="0.2">
      <c r="R24263" s="334">
        <v>57334</v>
      </c>
      <c r="S24263" s="319" t="s">
        <v>353</v>
      </c>
    </row>
    <row r="24264" spans="18:19" x14ac:dyDescent="0.2">
      <c r="R24264" s="334">
        <v>57335</v>
      </c>
      <c r="S24264" s="319" t="s">
        <v>353</v>
      </c>
    </row>
    <row r="24265" spans="18:19" x14ac:dyDescent="0.2">
      <c r="R24265" s="334">
        <v>57337</v>
      </c>
      <c r="S24265" s="319" t="s">
        <v>353</v>
      </c>
    </row>
    <row r="24266" spans="18:19" x14ac:dyDescent="0.2">
      <c r="R24266" s="334">
        <v>57339</v>
      </c>
      <c r="S24266" s="319" t="s">
        <v>353</v>
      </c>
    </row>
    <row r="24267" spans="18:19" x14ac:dyDescent="0.2">
      <c r="R24267" s="334">
        <v>57340</v>
      </c>
      <c r="S24267" s="319" t="s">
        <v>353</v>
      </c>
    </row>
    <row r="24268" spans="18:19" x14ac:dyDescent="0.2">
      <c r="R24268" s="334">
        <v>57341</v>
      </c>
      <c r="S24268" s="319" t="s">
        <v>353</v>
      </c>
    </row>
    <row r="24269" spans="18:19" x14ac:dyDescent="0.2">
      <c r="R24269" s="334">
        <v>57342</v>
      </c>
      <c r="S24269" s="319" t="s">
        <v>353</v>
      </c>
    </row>
    <row r="24270" spans="18:19" x14ac:dyDescent="0.2">
      <c r="R24270" s="334">
        <v>57344</v>
      </c>
      <c r="S24270" s="319" t="s">
        <v>353</v>
      </c>
    </row>
    <row r="24271" spans="18:19" x14ac:dyDescent="0.2">
      <c r="R24271" s="334">
        <v>57345</v>
      </c>
      <c r="S24271" s="319" t="s">
        <v>353</v>
      </c>
    </row>
    <row r="24272" spans="18:19" x14ac:dyDescent="0.2">
      <c r="R24272" s="334">
        <v>57346</v>
      </c>
      <c r="S24272" s="319" t="s">
        <v>353</v>
      </c>
    </row>
    <row r="24273" spans="18:19" x14ac:dyDescent="0.2">
      <c r="R24273" s="334">
        <v>57348</v>
      </c>
      <c r="S24273" s="319" t="s">
        <v>353</v>
      </c>
    </row>
    <row r="24274" spans="18:19" x14ac:dyDescent="0.2">
      <c r="R24274" s="334">
        <v>57349</v>
      </c>
      <c r="S24274" s="319" t="s">
        <v>353</v>
      </c>
    </row>
    <row r="24275" spans="18:19" x14ac:dyDescent="0.2">
      <c r="R24275" s="334">
        <v>57350</v>
      </c>
      <c r="S24275" s="319" t="s">
        <v>353</v>
      </c>
    </row>
    <row r="24276" spans="18:19" x14ac:dyDescent="0.2">
      <c r="R24276" s="334">
        <v>57353</v>
      </c>
      <c r="S24276" s="319" t="s">
        <v>353</v>
      </c>
    </row>
    <row r="24277" spans="18:19" x14ac:dyDescent="0.2">
      <c r="R24277" s="334">
        <v>57354</v>
      </c>
      <c r="S24277" s="319" t="s">
        <v>353</v>
      </c>
    </row>
    <row r="24278" spans="18:19" x14ac:dyDescent="0.2">
      <c r="R24278" s="334">
        <v>57355</v>
      </c>
      <c r="S24278" s="319" t="s">
        <v>353</v>
      </c>
    </row>
    <row r="24279" spans="18:19" x14ac:dyDescent="0.2">
      <c r="R24279" s="334">
        <v>57356</v>
      </c>
      <c r="S24279" s="319" t="s">
        <v>353</v>
      </c>
    </row>
    <row r="24280" spans="18:19" x14ac:dyDescent="0.2">
      <c r="R24280" s="334">
        <v>57358</v>
      </c>
      <c r="S24280" s="319" t="s">
        <v>353</v>
      </c>
    </row>
    <row r="24281" spans="18:19" x14ac:dyDescent="0.2">
      <c r="R24281" s="334">
        <v>57359</v>
      </c>
      <c r="S24281" s="319" t="s">
        <v>353</v>
      </c>
    </row>
    <row r="24282" spans="18:19" x14ac:dyDescent="0.2">
      <c r="R24282" s="334">
        <v>57361</v>
      </c>
      <c r="S24282" s="319" t="s">
        <v>353</v>
      </c>
    </row>
    <row r="24283" spans="18:19" x14ac:dyDescent="0.2">
      <c r="R24283" s="334">
        <v>57362</v>
      </c>
      <c r="S24283" s="319" t="s">
        <v>353</v>
      </c>
    </row>
    <row r="24284" spans="18:19" x14ac:dyDescent="0.2">
      <c r="R24284" s="334">
        <v>57363</v>
      </c>
      <c r="S24284" s="319" t="s">
        <v>353</v>
      </c>
    </row>
    <row r="24285" spans="18:19" x14ac:dyDescent="0.2">
      <c r="R24285" s="334">
        <v>57364</v>
      </c>
      <c r="S24285" s="319" t="s">
        <v>353</v>
      </c>
    </row>
    <row r="24286" spans="18:19" x14ac:dyDescent="0.2">
      <c r="R24286" s="334">
        <v>57365</v>
      </c>
      <c r="S24286" s="319" t="s">
        <v>353</v>
      </c>
    </row>
    <row r="24287" spans="18:19" x14ac:dyDescent="0.2">
      <c r="R24287" s="334">
        <v>57366</v>
      </c>
      <c r="S24287" s="319" t="s">
        <v>353</v>
      </c>
    </row>
    <row r="24288" spans="18:19" x14ac:dyDescent="0.2">
      <c r="R24288" s="334">
        <v>57367</v>
      </c>
      <c r="S24288" s="319" t="s">
        <v>353</v>
      </c>
    </row>
    <row r="24289" spans="18:19" x14ac:dyDescent="0.2">
      <c r="R24289" s="334">
        <v>57368</v>
      </c>
      <c r="S24289" s="319" t="s">
        <v>353</v>
      </c>
    </row>
    <row r="24290" spans="18:19" x14ac:dyDescent="0.2">
      <c r="R24290" s="334">
        <v>57369</v>
      </c>
      <c r="S24290" s="319" t="s">
        <v>353</v>
      </c>
    </row>
    <row r="24291" spans="18:19" x14ac:dyDescent="0.2">
      <c r="R24291" s="334">
        <v>57370</v>
      </c>
      <c r="S24291" s="319" t="s">
        <v>353</v>
      </c>
    </row>
    <row r="24292" spans="18:19" x14ac:dyDescent="0.2">
      <c r="R24292" s="334">
        <v>57371</v>
      </c>
      <c r="S24292" s="319" t="s">
        <v>353</v>
      </c>
    </row>
    <row r="24293" spans="18:19" x14ac:dyDescent="0.2">
      <c r="R24293" s="334">
        <v>57373</v>
      </c>
      <c r="S24293" s="319" t="s">
        <v>353</v>
      </c>
    </row>
    <row r="24294" spans="18:19" x14ac:dyDescent="0.2">
      <c r="R24294" s="334">
        <v>57374</v>
      </c>
      <c r="S24294" s="319" t="s">
        <v>353</v>
      </c>
    </row>
    <row r="24295" spans="18:19" x14ac:dyDescent="0.2">
      <c r="R24295" s="334">
        <v>57375</v>
      </c>
      <c r="S24295" s="319" t="s">
        <v>353</v>
      </c>
    </row>
    <row r="24296" spans="18:19" x14ac:dyDescent="0.2">
      <c r="R24296" s="334">
        <v>57376</v>
      </c>
      <c r="S24296" s="319" t="s">
        <v>353</v>
      </c>
    </row>
    <row r="24297" spans="18:19" x14ac:dyDescent="0.2">
      <c r="R24297" s="334">
        <v>57379</v>
      </c>
      <c r="S24297" s="319" t="s">
        <v>353</v>
      </c>
    </row>
    <row r="24298" spans="18:19" x14ac:dyDescent="0.2">
      <c r="R24298" s="334">
        <v>57380</v>
      </c>
      <c r="S24298" s="319" t="s">
        <v>353</v>
      </c>
    </row>
    <row r="24299" spans="18:19" x14ac:dyDescent="0.2">
      <c r="R24299" s="334">
        <v>57381</v>
      </c>
      <c r="S24299" s="319" t="s">
        <v>353</v>
      </c>
    </row>
    <row r="24300" spans="18:19" x14ac:dyDescent="0.2">
      <c r="R24300" s="334">
        <v>57382</v>
      </c>
      <c r="S24300" s="319" t="s">
        <v>353</v>
      </c>
    </row>
    <row r="24301" spans="18:19" x14ac:dyDescent="0.2">
      <c r="R24301" s="334">
        <v>57383</v>
      </c>
      <c r="S24301" s="319" t="s">
        <v>353</v>
      </c>
    </row>
    <row r="24302" spans="18:19" x14ac:dyDescent="0.2">
      <c r="R24302" s="334">
        <v>57384</v>
      </c>
      <c r="S24302" s="319" t="s">
        <v>353</v>
      </c>
    </row>
    <row r="24303" spans="18:19" x14ac:dyDescent="0.2">
      <c r="R24303" s="334">
        <v>57385</v>
      </c>
      <c r="S24303" s="319" t="s">
        <v>353</v>
      </c>
    </row>
    <row r="24304" spans="18:19" x14ac:dyDescent="0.2">
      <c r="R24304" s="334">
        <v>57386</v>
      </c>
      <c r="S24304" s="319" t="s">
        <v>353</v>
      </c>
    </row>
    <row r="24305" spans="18:19" x14ac:dyDescent="0.2">
      <c r="R24305" s="334">
        <v>57399</v>
      </c>
      <c r="S24305" s="319" t="s">
        <v>353</v>
      </c>
    </row>
    <row r="24306" spans="18:19" x14ac:dyDescent="0.2">
      <c r="R24306" s="334">
        <v>57401</v>
      </c>
      <c r="S24306" s="319" t="s">
        <v>353</v>
      </c>
    </row>
    <row r="24307" spans="18:19" x14ac:dyDescent="0.2">
      <c r="R24307" s="334">
        <v>57402</v>
      </c>
      <c r="S24307" s="319" t="s">
        <v>353</v>
      </c>
    </row>
    <row r="24308" spans="18:19" x14ac:dyDescent="0.2">
      <c r="R24308" s="334">
        <v>57420</v>
      </c>
      <c r="S24308" s="319" t="s">
        <v>353</v>
      </c>
    </row>
    <row r="24309" spans="18:19" x14ac:dyDescent="0.2">
      <c r="R24309" s="334">
        <v>57421</v>
      </c>
      <c r="S24309" s="319" t="s">
        <v>353</v>
      </c>
    </row>
    <row r="24310" spans="18:19" x14ac:dyDescent="0.2">
      <c r="R24310" s="334">
        <v>57422</v>
      </c>
      <c r="S24310" s="319" t="s">
        <v>353</v>
      </c>
    </row>
    <row r="24311" spans="18:19" x14ac:dyDescent="0.2">
      <c r="R24311" s="334">
        <v>57424</v>
      </c>
      <c r="S24311" s="319" t="s">
        <v>353</v>
      </c>
    </row>
    <row r="24312" spans="18:19" x14ac:dyDescent="0.2">
      <c r="R24312" s="334">
        <v>57426</v>
      </c>
      <c r="S24312" s="319" t="s">
        <v>353</v>
      </c>
    </row>
    <row r="24313" spans="18:19" x14ac:dyDescent="0.2">
      <c r="R24313" s="334">
        <v>57427</v>
      </c>
      <c r="S24313" s="319" t="s">
        <v>353</v>
      </c>
    </row>
    <row r="24314" spans="18:19" x14ac:dyDescent="0.2">
      <c r="R24314" s="334">
        <v>57428</v>
      </c>
      <c r="S24314" s="319" t="s">
        <v>353</v>
      </c>
    </row>
    <row r="24315" spans="18:19" x14ac:dyDescent="0.2">
      <c r="R24315" s="334">
        <v>57429</v>
      </c>
      <c r="S24315" s="319" t="s">
        <v>353</v>
      </c>
    </row>
    <row r="24316" spans="18:19" x14ac:dyDescent="0.2">
      <c r="R24316" s="334">
        <v>57430</v>
      </c>
      <c r="S24316" s="319" t="s">
        <v>353</v>
      </c>
    </row>
    <row r="24317" spans="18:19" x14ac:dyDescent="0.2">
      <c r="R24317" s="334">
        <v>57432</v>
      </c>
      <c r="S24317" s="319" t="s">
        <v>353</v>
      </c>
    </row>
    <row r="24318" spans="18:19" x14ac:dyDescent="0.2">
      <c r="R24318" s="334">
        <v>57433</v>
      </c>
      <c r="S24318" s="319" t="s">
        <v>353</v>
      </c>
    </row>
    <row r="24319" spans="18:19" x14ac:dyDescent="0.2">
      <c r="R24319" s="334">
        <v>57434</v>
      </c>
      <c r="S24319" s="319" t="s">
        <v>353</v>
      </c>
    </row>
    <row r="24320" spans="18:19" x14ac:dyDescent="0.2">
      <c r="R24320" s="334">
        <v>57435</v>
      </c>
      <c r="S24320" s="319" t="s">
        <v>353</v>
      </c>
    </row>
    <row r="24321" spans="18:19" x14ac:dyDescent="0.2">
      <c r="R24321" s="334">
        <v>57436</v>
      </c>
      <c r="S24321" s="319" t="s">
        <v>353</v>
      </c>
    </row>
    <row r="24322" spans="18:19" x14ac:dyDescent="0.2">
      <c r="R24322" s="334">
        <v>57437</v>
      </c>
      <c r="S24322" s="319" t="s">
        <v>353</v>
      </c>
    </row>
    <row r="24323" spans="18:19" x14ac:dyDescent="0.2">
      <c r="R24323" s="334">
        <v>57438</v>
      </c>
      <c r="S24323" s="319" t="s">
        <v>353</v>
      </c>
    </row>
    <row r="24324" spans="18:19" x14ac:dyDescent="0.2">
      <c r="R24324" s="334">
        <v>57439</v>
      </c>
      <c r="S24324" s="319" t="s">
        <v>353</v>
      </c>
    </row>
    <row r="24325" spans="18:19" x14ac:dyDescent="0.2">
      <c r="R24325" s="334">
        <v>57440</v>
      </c>
      <c r="S24325" s="319" t="s">
        <v>353</v>
      </c>
    </row>
    <row r="24326" spans="18:19" x14ac:dyDescent="0.2">
      <c r="R24326" s="334">
        <v>57441</v>
      </c>
      <c r="S24326" s="319" t="s">
        <v>353</v>
      </c>
    </row>
    <row r="24327" spans="18:19" x14ac:dyDescent="0.2">
      <c r="R24327" s="334">
        <v>57442</v>
      </c>
      <c r="S24327" s="319" t="s">
        <v>353</v>
      </c>
    </row>
    <row r="24328" spans="18:19" x14ac:dyDescent="0.2">
      <c r="R24328" s="334">
        <v>57445</v>
      </c>
      <c r="S24328" s="319" t="s">
        <v>353</v>
      </c>
    </row>
    <row r="24329" spans="18:19" x14ac:dyDescent="0.2">
      <c r="R24329" s="334">
        <v>57446</v>
      </c>
      <c r="S24329" s="319" t="s">
        <v>353</v>
      </c>
    </row>
    <row r="24330" spans="18:19" x14ac:dyDescent="0.2">
      <c r="R24330" s="334">
        <v>57448</v>
      </c>
      <c r="S24330" s="319" t="s">
        <v>353</v>
      </c>
    </row>
    <row r="24331" spans="18:19" x14ac:dyDescent="0.2">
      <c r="R24331" s="334">
        <v>57449</v>
      </c>
      <c r="S24331" s="319" t="s">
        <v>353</v>
      </c>
    </row>
    <row r="24332" spans="18:19" x14ac:dyDescent="0.2">
      <c r="R24332" s="334">
        <v>57450</v>
      </c>
      <c r="S24332" s="319" t="s">
        <v>353</v>
      </c>
    </row>
    <row r="24333" spans="18:19" x14ac:dyDescent="0.2">
      <c r="R24333" s="334">
        <v>57451</v>
      </c>
      <c r="S24333" s="319" t="s">
        <v>353</v>
      </c>
    </row>
    <row r="24334" spans="18:19" x14ac:dyDescent="0.2">
      <c r="R24334" s="334">
        <v>57452</v>
      </c>
      <c r="S24334" s="319" t="s">
        <v>353</v>
      </c>
    </row>
    <row r="24335" spans="18:19" x14ac:dyDescent="0.2">
      <c r="R24335" s="334">
        <v>57454</v>
      </c>
      <c r="S24335" s="319" t="s">
        <v>353</v>
      </c>
    </row>
    <row r="24336" spans="18:19" x14ac:dyDescent="0.2">
      <c r="R24336" s="334">
        <v>57455</v>
      </c>
      <c r="S24336" s="319" t="s">
        <v>353</v>
      </c>
    </row>
    <row r="24337" spans="18:19" x14ac:dyDescent="0.2">
      <c r="R24337" s="334">
        <v>57456</v>
      </c>
      <c r="S24337" s="319" t="s">
        <v>353</v>
      </c>
    </row>
    <row r="24338" spans="18:19" x14ac:dyDescent="0.2">
      <c r="R24338" s="334">
        <v>57457</v>
      </c>
      <c r="S24338" s="319" t="s">
        <v>353</v>
      </c>
    </row>
    <row r="24339" spans="18:19" x14ac:dyDescent="0.2">
      <c r="R24339" s="334">
        <v>57460</v>
      </c>
      <c r="S24339" s="319" t="s">
        <v>353</v>
      </c>
    </row>
    <row r="24340" spans="18:19" x14ac:dyDescent="0.2">
      <c r="R24340" s="334">
        <v>57461</v>
      </c>
      <c r="S24340" s="319" t="s">
        <v>353</v>
      </c>
    </row>
    <row r="24341" spans="18:19" x14ac:dyDescent="0.2">
      <c r="R24341" s="334">
        <v>57465</v>
      </c>
      <c r="S24341" s="319" t="s">
        <v>353</v>
      </c>
    </row>
    <row r="24342" spans="18:19" x14ac:dyDescent="0.2">
      <c r="R24342" s="334">
        <v>57466</v>
      </c>
      <c r="S24342" s="319" t="s">
        <v>353</v>
      </c>
    </row>
    <row r="24343" spans="18:19" x14ac:dyDescent="0.2">
      <c r="R24343" s="334">
        <v>57467</v>
      </c>
      <c r="S24343" s="319" t="s">
        <v>353</v>
      </c>
    </row>
    <row r="24344" spans="18:19" x14ac:dyDescent="0.2">
      <c r="R24344" s="334">
        <v>57468</v>
      </c>
      <c r="S24344" s="319" t="s">
        <v>353</v>
      </c>
    </row>
    <row r="24345" spans="18:19" x14ac:dyDescent="0.2">
      <c r="R24345" s="334">
        <v>57469</v>
      </c>
      <c r="S24345" s="319" t="s">
        <v>353</v>
      </c>
    </row>
    <row r="24346" spans="18:19" x14ac:dyDescent="0.2">
      <c r="R24346" s="334">
        <v>57470</v>
      </c>
      <c r="S24346" s="319" t="s">
        <v>353</v>
      </c>
    </row>
    <row r="24347" spans="18:19" x14ac:dyDescent="0.2">
      <c r="R24347" s="334">
        <v>57471</v>
      </c>
      <c r="S24347" s="319" t="s">
        <v>353</v>
      </c>
    </row>
    <row r="24348" spans="18:19" x14ac:dyDescent="0.2">
      <c r="R24348" s="334">
        <v>57472</v>
      </c>
      <c r="S24348" s="319" t="s">
        <v>353</v>
      </c>
    </row>
    <row r="24349" spans="18:19" x14ac:dyDescent="0.2">
      <c r="R24349" s="334">
        <v>57473</v>
      </c>
      <c r="S24349" s="319" t="s">
        <v>353</v>
      </c>
    </row>
    <row r="24350" spans="18:19" x14ac:dyDescent="0.2">
      <c r="R24350" s="334">
        <v>57474</v>
      </c>
      <c r="S24350" s="319" t="s">
        <v>353</v>
      </c>
    </row>
    <row r="24351" spans="18:19" x14ac:dyDescent="0.2">
      <c r="R24351" s="334">
        <v>57475</v>
      </c>
      <c r="S24351" s="319" t="s">
        <v>353</v>
      </c>
    </row>
    <row r="24352" spans="18:19" x14ac:dyDescent="0.2">
      <c r="R24352" s="334">
        <v>57476</v>
      </c>
      <c r="S24352" s="319" t="s">
        <v>353</v>
      </c>
    </row>
    <row r="24353" spans="18:19" x14ac:dyDescent="0.2">
      <c r="R24353" s="334">
        <v>57477</v>
      </c>
      <c r="S24353" s="319" t="s">
        <v>353</v>
      </c>
    </row>
    <row r="24354" spans="18:19" x14ac:dyDescent="0.2">
      <c r="R24354" s="334">
        <v>57479</v>
      </c>
      <c r="S24354" s="319" t="s">
        <v>353</v>
      </c>
    </row>
    <row r="24355" spans="18:19" x14ac:dyDescent="0.2">
      <c r="R24355" s="334">
        <v>57481</v>
      </c>
      <c r="S24355" s="319" t="s">
        <v>353</v>
      </c>
    </row>
    <row r="24356" spans="18:19" x14ac:dyDescent="0.2">
      <c r="R24356" s="334">
        <v>57501</v>
      </c>
      <c r="S24356" s="319" t="s">
        <v>353</v>
      </c>
    </row>
    <row r="24357" spans="18:19" x14ac:dyDescent="0.2">
      <c r="R24357" s="334">
        <v>57520</v>
      </c>
      <c r="S24357" s="319" t="s">
        <v>353</v>
      </c>
    </row>
    <row r="24358" spans="18:19" x14ac:dyDescent="0.2">
      <c r="R24358" s="334">
        <v>57521</v>
      </c>
      <c r="S24358" s="319" t="s">
        <v>353</v>
      </c>
    </row>
    <row r="24359" spans="18:19" x14ac:dyDescent="0.2">
      <c r="R24359" s="334">
        <v>57522</v>
      </c>
      <c r="S24359" s="319" t="s">
        <v>353</v>
      </c>
    </row>
    <row r="24360" spans="18:19" x14ac:dyDescent="0.2">
      <c r="R24360" s="334">
        <v>57523</v>
      </c>
      <c r="S24360" s="319" t="s">
        <v>353</v>
      </c>
    </row>
    <row r="24361" spans="18:19" x14ac:dyDescent="0.2">
      <c r="R24361" s="334">
        <v>57528</v>
      </c>
      <c r="S24361" s="319" t="s">
        <v>353</v>
      </c>
    </row>
    <row r="24362" spans="18:19" x14ac:dyDescent="0.2">
      <c r="R24362" s="334">
        <v>57529</v>
      </c>
      <c r="S24362" s="319" t="s">
        <v>353</v>
      </c>
    </row>
    <row r="24363" spans="18:19" x14ac:dyDescent="0.2">
      <c r="R24363" s="334">
        <v>57531</v>
      </c>
      <c r="S24363" s="319" t="s">
        <v>353</v>
      </c>
    </row>
    <row r="24364" spans="18:19" x14ac:dyDescent="0.2">
      <c r="R24364" s="334">
        <v>57532</v>
      </c>
      <c r="S24364" s="319" t="s">
        <v>353</v>
      </c>
    </row>
    <row r="24365" spans="18:19" x14ac:dyDescent="0.2">
      <c r="R24365" s="334">
        <v>57533</v>
      </c>
      <c r="S24365" s="319" t="s">
        <v>353</v>
      </c>
    </row>
    <row r="24366" spans="18:19" x14ac:dyDescent="0.2">
      <c r="R24366" s="334">
        <v>57534</v>
      </c>
      <c r="S24366" s="319" t="s">
        <v>353</v>
      </c>
    </row>
    <row r="24367" spans="18:19" x14ac:dyDescent="0.2">
      <c r="R24367" s="334">
        <v>57536</v>
      </c>
      <c r="S24367" s="319" t="s">
        <v>353</v>
      </c>
    </row>
    <row r="24368" spans="18:19" x14ac:dyDescent="0.2">
      <c r="R24368" s="334">
        <v>57537</v>
      </c>
      <c r="S24368" s="319" t="s">
        <v>353</v>
      </c>
    </row>
    <row r="24369" spans="18:19" x14ac:dyDescent="0.2">
      <c r="R24369" s="334">
        <v>57538</v>
      </c>
      <c r="S24369" s="319" t="s">
        <v>353</v>
      </c>
    </row>
    <row r="24370" spans="18:19" x14ac:dyDescent="0.2">
      <c r="R24370" s="334">
        <v>57540</v>
      </c>
      <c r="S24370" s="319" t="s">
        <v>353</v>
      </c>
    </row>
    <row r="24371" spans="18:19" x14ac:dyDescent="0.2">
      <c r="R24371" s="334">
        <v>57541</v>
      </c>
      <c r="S24371" s="319" t="s">
        <v>353</v>
      </c>
    </row>
    <row r="24372" spans="18:19" x14ac:dyDescent="0.2">
      <c r="R24372" s="334">
        <v>57543</v>
      </c>
      <c r="S24372" s="319" t="s">
        <v>353</v>
      </c>
    </row>
    <row r="24373" spans="18:19" x14ac:dyDescent="0.2">
      <c r="R24373" s="334">
        <v>57544</v>
      </c>
      <c r="S24373" s="319" t="s">
        <v>353</v>
      </c>
    </row>
    <row r="24374" spans="18:19" x14ac:dyDescent="0.2">
      <c r="R24374" s="334">
        <v>57547</v>
      </c>
      <c r="S24374" s="319" t="s">
        <v>353</v>
      </c>
    </row>
    <row r="24375" spans="18:19" x14ac:dyDescent="0.2">
      <c r="R24375" s="334">
        <v>57548</v>
      </c>
      <c r="S24375" s="319" t="s">
        <v>353</v>
      </c>
    </row>
    <row r="24376" spans="18:19" x14ac:dyDescent="0.2">
      <c r="R24376" s="334">
        <v>57551</v>
      </c>
      <c r="S24376" s="319" t="s">
        <v>353</v>
      </c>
    </row>
    <row r="24377" spans="18:19" x14ac:dyDescent="0.2">
      <c r="R24377" s="334">
        <v>57552</v>
      </c>
      <c r="S24377" s="319" t="s">
        <v>353</v>
      </c>
    </row>
    <row r="24378" spans="18:19" x14ac:dyDescent="0.2">
      <c r="R24378" s="334">
        <v>57553</v>
      </c>
      <c r="S24378" s="319" t="s">
        <v>353</v>
      </c>
    </row>
    <row r="24379" spans="18:19" x14ac:dyDescent="0.2">
      <c r="R24379" s="334">
        <v>57555</v>
      </c>
      <c r="S24379" s="319" t="s">
        <v>353</v>
      </c>
    </row>
    <row r="24380" spans="18:19" x14ac:dyDescent="0.2">
      <c r="R24380" s="334">
        <v>57559</v>
      </c>
      <c r="S24380" s="319" t="s">
        <v>353</v>
      </c>
    </row>
    <row r="24381" spans="18:19" x14ac:dyDescent="0.2">
      <c r="R24381" s="334">
        <v>57560</v>
      </c>
      <c r="S24381" s="319" t="s">
        <v>353</v>
      </c>
    </row>
    <row r="24382" spans="18:19" x14ac:dyDescent="0.2">
      <c r="R24382" s="334">
        <v>57562</v>
      </c>
      <c r="S24382" s="319" t="s">
        <v>353</v>
      </c>
    </row>
    <row r="24383" spans="18:19" x14ac:dyDescent="0.2">
      <c r="R24383" s="334">
        <v>57563</v>
      </c>
      <c r="S24383" s="319" t="s">
        <v>353</v>
      </c>
    </row>
    <row r="24384" spans="18:19" x14ac:dyDescent="0.2">
      <c r="R24384" s="334">
        <v>57564</v>
      </c>
      <c r="S24384" s="319" t="s">
        <v>353</v>
      </c>
    </row>
    <row r="24385" spans="18:19" x14ac:dyDescent="0.2">
      <c r="R24385" s="334">
        <v>57566</v>
      </c>
      <c r="S24385" s="319" t="s">
        <v>353</v>
      </c>
    </row>
    <row r="24386" spans="18:19" x14ac:dyDescent="0.2">
      <c r="R24386" s="334">
        <v>57567</v>
      </c>
      <c r="S24386" s="319" t="s">
        <v>353</v>
      </c>
    </row>
    <row r="24387" spans="18:19" x14ac:dyDescent="0.2">
      <c r="R24387" s="334">
        <v>57568</v>
      </c>
      <c r="S24387" s="319" t="s">
        <v>353</v>
      </c>
    </row>
    <row r="24388" spans="18:19" x14ac:dyDescent="0.2">
      <c r="R24388" s="334">
        <v>57569</v>
      </c>
      <c r="S24388" s="319" t="s">
        <v>353</v>
      </c>
    </row>
    <row r="24389" spans="18:19" x14ac:dyDescent="0.2">
      <c r="R24389" s="334">
        <v>57570</v>
      </c>
      <c r="S24389" s="319" t="s">
        <v>353</v>
      </c>
    </row>
    <row r="24390" spans="18:19" x14ac:dyDescent="0.2">
      <c r="R24390" s="334">
        <v>57571</v>
      </c>
      <c r="S24390" s="319" t="s">
        <v>353</v>
      </c>
    </row>
    <row r="24391" spans="18:19" x14ac:dyDescent="0.2">
      <c r="R24391" s="334">
        <v>57572</v>
      </c>
      <c r="S24391" s="319" t="s">
        <v>353</v>
      </c>
    </row>
    <row r="24392" spans="18:19" x14ac:dyDescent="0.2">
      <c r="R24392" s="334">
        <v>57574</v>
      </c>
      <c r="S24392" s="319" t="s">
        <v>353</v>
      </c>
    </row>
    <row r="24393" spans="18:19" x14ac:dyDescent="0.2">
      <c r="R24393" s="334">
        <v>57576</v>
      </c>
      <c r="S24393" s="319" t="s">
        <v>353</v>
      </c>
    </row>
    <row r="24394" spans="18:19" x14ac:dyDescent="0.2">
      <c r="R24394" s="334">
        <v>57577</v>
      </c>
      <c r="S24394" s="319" t="s">
        <v>353</v>
      </c>
    </row>
    <row r="24395" spans="18:19" x14ac:dyDescent="0.2">
      <c r="R24395" s="334">
        <v>57579</v>
      </c>
      <c r="S24395" s="319" t="s">
        <v>353</v>
      </c>
    </row>
    <row r="24396" spans="18:19" x14ac:dyDescent="0.2">
      <c r="R24396" s="334">
        <v>57580</v>
      </c>
      <c r="S24396" s="319" t="s">
        <v>353</v>
      </c>
    </row>
    <row r="24397" spans="18:19" x14ac:dyDescent="0.2">
      <c r="R24397" s="334">
        <v>57584</v>
      </c>
      <c r="S24397" s="319" t="s">
        <v>353</v>
      </c>
    </row>
    <row r="24398" spans="18:19" x14ac:dyDescent="0.2">
      <c r="R24398" s="334">
        <v>57585</v>
      </c>
      <c r="S24398" s="319" t="s">
        <v>353</v>
      </c>
    </row>
    <row r="24399" spans="18:19" x14ac:dyDescent="0.2">
      <c r="R24399" s="334">
        <v>57601</v>
      </c>
      <c r="S24399" s="319" t="s">
        <v>353</v>
      </c>
    </row>
    <row r="24400" spans="18:19" x14ac:dyDescent="0.2">
      <c r="R24400" s="334">
        <v>57620</v>
      </c>
      <c r="S24400" s="319" t="s">
        <v>353</v>
      </c>
    </row>
    <row r="24401" spans="18:19" x14ac:dyDescent="0.2">
      <c r="R24401" s="334">
        <v>57621</v>
      </c>
      <c r="S24401" s="319" t="s">
        <v>353</v>
      </c>
    </row>
    <row r="24402" spans="18:19" x14ac:dyDescent="0.2">
      <c r="R24402" s="334">
        <v>57622</v>
      </c>
      <c r="S24402" s="319" t="s">
        <v>353</v>
      </c>
    </row>
    <row r="24403" spans="18:19" x14ac:dyDescent="0.2">
      <c r="R24403" s="334">
        <v>57623</v>
      </c>
      <c r="S24403" s="319" t="s">
        <v>353</v>
      </c>
    </row>
    <row r="24404" spans="18:19" x14ac:dyDescent="0.2">
      <c r="R24404" s="334">
        <v>57625</v>
      </c>
      <c r="S24404" s="319" t="s">
        <v>353</v>
      </c>
    </row>
    <row r="24405" spans="18:19" x14ac:dyDescent="0.2">
      <c r="R24405" s="334">
        <v>57626</v>
      </c>
      <c r="S24405" s="319" t="s">
        <v>353</v>
      </c>
    </row>
    <row r="24406" spans="18:19" x14ac:dyDescent="0.2">
      <c r="R24406" s="334">
        <v>57630</v>
      </c>
      <c r="S24406" s="319" t="s">
        <v>353</v>
      </c>
    </row>
    <row r="24407" spans="18:19" x14ac:dyDescent="0.2">
      <c r="R24407" s="334">
        <v>57631</v>
      </c>
      <c r="S24407" s="319" t="s">
        <v>353</v>
      </c>
    </row>
    <row r="24408" spans="18:19" x14ac:dyDescent="0.2">
      <c r="R24408" s="334">
        <v>57632</v>
      </c>
      <c r="S24408" s="319" t="s">
        <v>353</v>
      </c>
    </row>
    <row r="24409" spans="18:19" x14ac:dyDescent="0.2">
      <c r="R24409" s="334">
        <v>57633</v>
      </c>
      <c r="S24409" s="319" t="s">
        <v>353</v>
      </c>
    </row>
    <row r="24410" spans="18:19" x14ac:dyDescent="0.2">
      <c r="R24410" s="334">
        <v>57634</v>
      </c>
      <c r="S24410" s="319" t="s">
        <v>353</v>
      </c>
    </row>
    <row r="24411" spans="18:19" x14ac:dyDescent="0.2">
      <c r="R24411" s="334">
        <v>57636</v>
      </c>
      <c r="S24411" s="319" t="s">
        <v>353</v>
      </c>
    </row>
    <row r="24412" spans="18:19" x14ac:dyDescent="0.2">
      <c r="R24412" s="334">
        <v>57638</v>
      </c>
      <c r="S24412" s="319" t="s">
        <v>353</v>
      </c>
    </row>
    <row r="24413" spans="18:19" x14ac:dyDescent="0.2">
      <c r="R24413" s="334">
        <v>57639</v>
      </c>
      <c r="S24413" s="319" t="s">
        <v>353</v>
      </c>
    </row>
    <row r="24414" spans="18:19" x14ac:dyDescent="0.2">
      <c r="R24414" s="334">
        <v>57640</v>
      </c>
      <c r="S24414" s="319" t="s">
        <v>353</v>
      </c>
    </row>
    <row r="24415" spans="18:19" x14ac:dyDescent="0.2">
      <c r="R24415" s="334">
        <v>57641</v>
      </c>
      <c r="S24415" s="319" t="s">
        <v>353</v>
      </c>
    </row>
    <row r="24416" spans="18:19" x14ac:dyDescent="0.2">
      <c r="R24416" s="334">
        <v>57642</v>
      </c>
      <c r="S24416" s="319" t="s">
        <v>353</v>
      </c>
    </row>
    <row r="24417" spans="18:19" x14ac:dyDescent="0.2">
      <c r="R24417" s="334">
        <v>57644</v>
      </c>
      <c r="S24417" s="319" t="s">
        <v>353</v>
      </c>
    </row>
    <row r="24418" spans="18:19" x14ac:dyDescent="0.2">
      <c r="R24418" s="334">
        <v>57645</v>
      </c>
      <c r="S24418" s="319" t="s">
        <v>353</v>
      </c>
    </row>
    <row r="24419" spans="18:19" x14ac:dyDescent="0.2">
      <c r="R24419" s="334">
        <v>57646</v>
      </c>
      <c r="S24419" s="319" t="s">
        <v>353</v>
      </c>
    </row>
    <row r="24420" spans="18:19" x14ac:dyDescent="0.2">
      <c r="R24420" s="334">
        <v>57648</v>
      </c>
      <c r="S24420" s="319" t="s">
        <v>353</v>
      </c>
    </row>
    <row r="24421" spans="18:19" x14ac:dyDescent="0.2">
      <c r="R24421" s="334">
        <v>57649</v>
      </c>
      <c r="S24421" s="319" t="s">
        <v>353</v>
      </c>
    </row>
    <row r="24422" spans="18:19" x14ac:dyDescent="0.2">
      <c r="R24422" s="334">
        <v>57650</v>
      </c>
      <c r="S24422" s="319" t="s">
        <v>353</v>
      </c>
    </row>
    <row r="24423" spans="18:19" x14ac:dyDescent="0.2">
      <c r="R24423" s="334">
        <v>57651</v>
      </c>
      <c r="S24423" s="319" t="s">
        <v>353</v>
      </c>
    </row>
    <row r="24424" spans="18:19" x14ac:dyDescent="0.2">
      <c r="R24424" s="334">
        <v>57652</v>
      </c>
      <c r="S24424" s="319" t="s">
        <v>353</v>
      </c>
    </row>
    <row r="24425" spans="18:19" x14ac:dyDescent="0.2">
      <c r="R24425" s="334">
        <v>57656</v>
      </c>
      <c r="S24425" s="319" t="s">
        <v>353</v>
      </c>
    </row>
    <row r="24426" spans="18:19" x14ac:dyDescent="0.2">
      <c r="R24426" s="334">
        <v>57657</v>
      </c>
      <c r="S24426" s="319" t="s">
        <v>353</v>
      </c>
    </row>
    <row r="24427" spans="18:19" x14ac:dyDescent="0.2">
      <c r="R24427" s="334">
        <v>57658</v>
      </c>
      <c r="S24427" s="319" t="s">
        <v>353</v>
      </c>
    </row>
    <row r="24428" spans="18:19" x14ac:dyDescent="0.2">
      <c r="R24428" s="334">
        <v>57659</v>
      </c>
      <c r="S24428" s="319" t="s">
        <v>353</v>
      </c>
    </row>
    <row r="24429" spans="18:19" x14ac:dyDescent="0.2">
      <c r="R24429" s="334">
        <v>57660</v>
      </c>
      <c r="S24429" s="319" t="s">
        <v>353</v>
      </c>
    </row>
    <row r="24430" spans="18:19" x14ac:dyDescent="0.2">
      <c r="R24430" s="334">
        <v>57661</v>
      </c>
      <c r="S24430" s="319" t="s">
        <v>353</v>
      </c>
    </row>
    <row r="24431" spans="18:19" x14ac:dyDescent="0.2">
      <c r="R24431" s="334">
        <v>57701</v>
      </c>
      <c r="S24431" s="319" t="s">
        <v>360</v>
      </c>
    </row>
    <row r="24432" spans="18:19" x14ac:dyDescent="0.2">
      <c r="R24432" s="334">
        <v>57702</v>
      </c>
      <c r="S24432" s="319" t="s">
        <v>360</v>
      </c>
    </row>
    <row r="24433" spans="18:19" x14ac:dyDescent="0.2">
      <c r="R24433" s="334">
        <v>57703</v>
      </c>
      <c r="S24433" s="319" t="s">
        <v>353</v>
      </c>
    </row>
    <row r="24434" spans="18:19" x14ac:dyDescent="0.2">
      <c r="R24434" s="334">
        <v>57706</v>
      </c>
      <c r="S24434" s="319" t="s">
        <v>360</v>
      </c>
    </row>
    <row r="24435" spans="18:19" x14ac:dyDescent="0.2">
      <c r="R24435" s="334">
        <v>57709</v>
      </c>
      <c r="S24435" s="319" t="s">
        <v>360</v>
      </c>
    </row>
    <row r="24436" spans="18:19" x14ac:dyDescent="0.2">
      <c r="R24436" s="334">
        <v>57714</v>
      </c>
      <c r="S24436" s="319" t="s">
        <v>353</v>
      </c>
    </row>
    <row r="24437" spans="18:19" x14ac:dyDescent="0.2">
      <c r="R24437" s="334">
        <v>57716</v>
      </c>
      <c r="S24437" s="319" t="s">
        <v>353</v>
      </c>
    </row>
    <row r="24438" spans="18:19" x14ac:dyDescent="0.2">
      <c r="R24438" s="334">
        <v>57717</v>
      </c>
      <c r="S24438" s="319" t="s">
        <v>353</v>
      </c>
    </row>
    <row r="24439" spans="18:19" x14ac:dyDescent="0.2">
      <c r="R24439" s="334">
        <v>57718</v>
      </c>
      <c r="S24439" s="319" t="s">
        <v>360</v>
      </c>
    </row>
    <row r="24440" spans="18:19" x14ac:dyDescent="0.2">
      <c r="R24440" s="334">
        <v>57719</v>
      </c>
      <c r="S24440" s="319" t="s">
        <v>353</v>
      </c>
    </row>
    <row r="24441" spans="18:19" x14ac:dyDescent="0.2">
      <c r="R24441" s="334">
        <v>57720</v>
      </c>
      <c r="S24441" s="319" t="s">
        <v>353</v>
      </c>
    </row>
    <row r="24442" spans="18:19" x14ac:dyDescent="0.2">
      <c r="R24442" s="334">
        <v>57722</v>
      </c>
      <c r="S24442" s="319" t="s">
        <v>360</v>
      </c>
    </row>
    <row r="24443" spans="18:19" x14ac:dyDescent="0.2">
      <c r="R24443" s="334">
        <v>57724</v>
      </c>
      <c r="S24443" s="319" t="s">
        <v>347</v>
      </c>
    </row>
    <row r="24444" spans="18:19" x14ac:dyDescent="0.2">
      <c r="R24444" s="334">
        <v>57725</v>
      </c>
      <c r="S24444" s="319" t="s">
        <v>353</v>
      </c>
    </row>
    <row r="24445" spans="18:19" x14ac:dyDescent="0.2">
      <c r="R24445" s="334">
        <v>57730</v>
      </c>
      <c r="S24445" s="319" t="s">
        <v>360</v>
      </c>
    </row>
    <row r="24446" spans="18:19" x14ac:dyDescent="0.2">
      <c r="R24446" s="334">
        <v>57732</v>
      </c>
      <c r="S24446" s="319" t="s">
        <v>353</v>
      </c>
    </row>
    <row r="24447" spans="18:19" x14ac:dyDescent="0.2">
      <c r="R24447" s="334">
        <v>57735</v>
      </c>
      <c r="S24447" s="319" t="s">
        <v>360</v>
      </c>
    </row>
    <row r="24448" spans="18:19" x14ac:dyDescent="0.2">
      <c r="R24448" s="334">
        <v>57737</v>
      </c>
      <c r="S24448" s="319" t="s">
        <v>353</v>
      </c>
    </row>
    <row r="24449" spans="18:19" x14ac:dyDescent="0.2">
      <c r="R24449" s="334">
        <v>57738</v>
      </c>
      <c r="S24449" s="319" t="s">
        <v>360</v>
      </c>
    </row>
    <row r="24450" spans="18:19" x14ac:dyDescent="0.2">
      <c r="R24450" s="334">
        <v>57741</v>
      </c>
      <c r="S24450" s="319" t="s">
        <v>360</v>
      </c>
    </row>
    <row r="24451" spans="18:19" x14ac:dyDescent="0.2">
      <c r="R24451" s="334">
        <v>57744</v>
      </c>
      <c r="S24451" s="319" t="s">
        <v>360</v>
      </c>
    </row>
    <row r="24452" spans="18:19" x14ac:dyDescent="0.2">
      <c r="R24452" s="334">
        <v>57745</v>
      </c>
      <c r="S24452" s="319" t="s">
        <v>360</v>
      </c>
    </row>
    <row r="24453" spans="18:19" x14ac:dyDescent="0.2">
      <c r="R24453" s="334">
        <v>57747</v>
      </c>
      <c r="S24453" s="319" t="s">
        <v>360</v>
      </c>
    </row>
    <row r="24454" spans="18:19" x14ac:dyDescent="0.2">
      <c r="R24454" s="334">
        <v>57748</v>
      </c>
      <c r="S24454" s="319" t="s">
        <v>353</v>
      </c>
    </row>
    <row r="24455" spans="18:19" x14ac:dyDescent="0.2">
      <c r="R24455" s="334">
        <v>57750</v>
      </c>
      <c r="S24455" s="319" t="s">
        <v>353</v>
      </c>
    </row>
    <row r="24456" spans="18:19" x14ac:dyDescent="0.2">
      <c r="R24456" s="334">
        <v>57751</v>
      </c>
      <c r="S24456" s="319" t="s">
        <v>360</v>
      </c>
    </row>
    <row r="24457" spans="18:19" x14ac:dyDescent="0.2">
      <c r="R24457" s="334">
        <v>57752</v>
      </c>
      <c r="S24457" s="319" t="s">
        <v>353</v>
      </c>
    </row>
    <row r="24458" spans="18:19" x14ac:dyDescent="0.2">
      <c r="R24458" s="334">
        <v>57754</v>
      </c>
      <c r="S24458" s="319" t="s">
        <v>360</v>
      </c>
    </row>
    <row r="24459" spans="18:19" x14ac:dyDescent="0.2">
      <c r="R24459" s="334">
        <v>57755</v>
      </c>
      <c r="S24459" s="319" t="s">
        <v>353</v>
      </c>
    </row>
    <row r="24460" spans="18:19" x14ac:dyDescent="0.2">
      <c r="R24460" s="334">
        <v>57756</v>
      </c>
      <c r="S24460" s="319" t="s">
        <v>353</v>
      </c>
    </row>
    <row r="24461" spans="18:19" x14ac:dyDescent="0.2">
      <c r="R24461" s="334">
        <v>57758</v>
      </c>
      <c r="S24461" s="319" t="s">
        <v>353</v>
      </c>
    </row>
    <row r="24462" spans="18:19" x14ac:dyDescent="0.2">
      <c r="R24462" s="334">
        <v>57759</v>
      </c>
      <c r="S24462" s="319" t="s">
        <v>360</v>
      </c>
    </row>
    <row r="24463" spans="18:19" x14ac:dyDescent="0.2">
      <c r="R24463" s="334">
        <v>57760</v>
      </c>
      <c r="S24463" s="319" t="s">
        <v>353</v>
      </c>
    </row>
    <row r="24464" spans="18:19" x14ac:dyDescent="0.2">
      <c r="R24464" s="334">
        <v>57761</v>
      </c>
      <c r="S24464" s="319" t="s">
        <v>353</v>
      </c>
    </row>
    <row r="24465" spans="18:19" x14ac:dyDescent="0.2">
      <c r="R24465" s="334">
        <v>57762</v>
      </c>
      <c r="S24465" s="319" t="s">
        <v>360</v>
      </c>
    </row>
    <row r="24466" spans="18:19" x14ac:dyDescent="0.2">
      <c r="R24466" s="334">
        <v>57763</v>
      </c>
      <c r="S24466" s="319" t="s">
        <v>360</v>
      </c>
    </row>
    <row r="24467" spans="18:19" x14ac:dyDescent="0.2">
      <c r="R24467" s="334">
        <v>57764</v>
      </c>
      <c r="S24467" s="319" t="s">
        <v>353</v>
      </c>
    </row>
    <row r="24468" spans="18:19" x14ac:dyDescent="0.2">
      <c r="R24468" s="334">
        <v>57766</v>
      </c>
      <c r="S24468" s="319" t="s">
        <v>360</v>
      </c>
    </row>
    <row r="24469" spans="18:19" x14ac:dyDescent="0.2">
      <c r="R24469" s="334">
        <v>57767</v>
      </c>
      <c r="S24469" s="319" t="s">
        <v>353</v>
      </c>
    </row>
    <row r="24470" spans="18:19" x14ac:dyDescent="0.2">
      <c r="R24470" s="334">
        <v>57769</v>
      </c>
      <c r="S24470" s="319" t="s">
        <v>353</v>
      </c>
    </row>
    <row r="24471" spans="18:19" x14ac:dyDescent="0.2">
      <c r="R24471" s="334">
        <v>57770</v>
      </c>
      <c r="S24471" s="319" t="s">
        <v>353</v>
      </c>
    </row>
    <row r="24472" spans="18:19" x14ac:dyDescent="0.2">
      <c r="R24472" s="334">
        <v>57772</v>
      </c>
      <c r="S24472" s="319" t="s">
        <v>353</v>
      </c>
    </row>
    <row r="24473" spans="18:19" x14ac:dyDescent="0.2">
      <c r="R24473" s="334">
        <v>57773</v>
      </c>
      <c r="S24473" s="319" t="s">
        <v>360</v>
      </c>
    </row>
    <row r="24474" spans="18:19" x14ac:dyDescent="0.2">
      <c r="R24474" s="334">
        <v>57775</v>
      </c>
      <c r="S24474" s="319" t="s">
        <v>353</v>
      </c>
    </row>
    <row r="24475" spans="18:19" x14ac:dyDescent="0.2">
      <c r="R24475" s="334">
        <v>57776</v>
      </c>
      <c r="S24475" s="319" t="s">
        <v>353</v>
      </c>
    </row>
    <row r="24476" spans="18:19" x14ac:dyDescent="0.2">
      <c r="R24476" s="334">
        <v>57779</v>
      </c>
      <c r="S24476" s="319" t="s">
        <v>360</v>
      </c>
    </row>
    <row r="24477" spans="18:19" x14ac:dyDescent="0.2">
      <c r="R24477" s="334">
        <v>57780</v>
      </c>
      <c r="S24477" s="319" t="s">
        <v>353</v>
      </c>
    </row>
    <row r="24478" spans="18:19" x14ac:dyDescent="0.2">
      <c r="R24478" s="334">
        <v>57782</v>
      </c>
      <c r="S24478" s="319" t="s">
        <v>360</v>
      </c>
    </row>
    <row r="24479" spans="18:19" x14ac:dyDescent="0.2">
      <c r="R24479" s="334">
        <v>57783</v>
      </c>
      <c r="S24479" s="319" t="s">
        <v>353</v>
      </c>
    </row>
    <row r="24480" spans="18:19" x14ac:dyDescent="0.2">
      <c r="R24480" s="334">
        <v>57785</v>
      </c>
      <c r="S24480" s="319" t="s">
        <v>353</v>
      </c>
    </row>
    <row r="24481" spans="18:19" x14ac:dyDescent="0.2">
      <c r="R24481" s="334">
        <v>57787</v>
      </c>
      <c r="S24481" s="319" t="s">
        <v>353</v>
      </c>
    </row>
    <row r="24482" spans="18:19" x14ac:dyDescent="0.2">
      <c r="R24482" s="334">
        <v>57788</v>
      </c>
      <c r="S24482" s="319" t="s">
        <v>353</v>
      </c>
    </row>
    <row r="24483" spans="18:19" x14ac:dyDescent="0.2">
      <c r="R24483" s="334">
        <v>57790</v>
      </c>
      <c r="S24483" s="319" t="s">
        <v>353</v>
      </c>
    </row>
    <row r="24484" spans="18:19" x14ac:dyDescent="0.2">
      <c r="R24484" s="334">
        <v>57791</v>
      </c>
      <c r="S24484" s="319" t="s">
        <v>353</v>
      </c>
    </row>
    <row r="24485" spans="18:19" x14ac:dyDescent="0.2">
      <c r="R24485" s="334">
        <v>57792</v>
      </c>
      <c r="S24485" s="319" t="s">
        <v>353</v>
      </c>
    </row>
    <row r="24486" spans="18:19" x14ac:dyDescent="0.2">
      <c r="R24486" s="334">
        <v>57793</v>
      </c>
      <c r="S24486" s="319" t="s">
        <v>360</v>
      </c>
    </row>
    <row r="24487" spans="18:19" x14ac:dyDescent="0.2">
      <c r="R24487" s="334">
        <v>57794</v>
      </c>
      <c r="S24487" s="319" t="s">
        <v>353</v>
      </c>
    </row>
    <row r="24488" spans="18:19" x14ac:dyDescent="0.2">
      <c r="R24488" s="334">
        <v>57799</v>
      </c>
      <c r="S24488" s="319" t="s">
        <v>360</v>
      </c>
    </row>
    <row r="24489" spans="18:19" x14ac:dyDescent="0.2">
      <c r="R24489" s="334">
        <v>58001</v>
      </c>
      <c r="S24489" s="319" t="s">
        <v>353</v>
      </c>
    </row>
    <row r="24490" spans="18:19" x14ac:dyDescent="0.2">
      <c r="R24490" s="334">
        <v>58002</v>
      </c>
      <c r="S24490" s="319" t="s">
        <v>353</v>
      </c>
    </row>
    <row r="24491" spans="18:19" x14ac:dyDescent="0.2">
      <c r="R24491" s="334">
        <v>58004</v>
      </c>
      <c r="S24491" s="319" t="s">
        <v>353</v>
      </c>
    </row>
    <row r="24492" spans="18:19" x14ac:dyDescent="0.2">
      <c r="R24492" s="334">
        <v>58005</v>
      </c>
      <c r="S24492" s="319" t="s">
        <v>353</v>
      </c>
    </row>
    <row r="24493" spans="18:19" x14ac:dyDescent="0.2">
      <c r="R24493" s="334">
        <v>58006</v>
      </c>
      <c r="S24493" s="319" t="s">
        <v>353</v>
      </c>
    </row>
    <row r="24494" spans="18:19" x14ac:dyDescent="0.2">
      <c r="R24494" s="334">
        <v>58007</v>
      </c>
      <c r="S24494" s="319" t="s">
        <v>353</v>
      </c>
    </row>
    <row r="24495" spans="18:19" x14ac:dyDescent="0.2">
      <c r="R24495" s="334">
        <v>58008</v>
      </c>
      <c r="S24495" s="319" t="s">
        <v>353</v>
      </c>
    </row>
    <row r="24496" spans="18:19" x14ac:dyDescent="0.2">
      <c r="R24496" s="334">
        <v>58009</v>
      </c>
      <c r="S24496" s="319" t="s">
        <v>353</v>
      </c>
    </row>
    <row r="24497" spans="18:19" x14ac:dyDescent="0.2">
      <c r="R24497" s="334">
        <v>58011</v>
      </c>
      <c r="S24497" s="319" t="s">
        <v>353</v>
      </c>
    </row>
    <row r="24498" spans="18:19" x14ac:dyDescent="0.2">
      <c r="R24498" s="334">
        <v>58012</v>
      </c>
      <c r="S24498" s="319" t="s">
        <v>353</v>
      </c>
    </row>
    <row r="24499" spans="18:19" x14ac:dyDescent="0.2">
      <c r="R24499" s="334">
        <v>58013</v>
      </c>
      <c r="S24499" s="319" t="s">
        <v>353</v>
      </c>
    </row>
    <row r="24500" spans="18:19" x14ac:dyDescent="0.2">
      <c r="R24500" s="334">
        <v>58015</v>
      </c>
      <c r="S24500" s="319" t="s">
        <v>353</v>
      </c>
    </row>
    <row r="24501" spans="18:19" x14ac:dyDescent="0.2">
      <c r="R24501" s="334">
        <v>58016</v>
      </c>
      <c r="S24501" s="319" t="s">
        <v>353</v>
      </c>
    </row>
    <row r="24502" spans="18:19" x14ac:dyDescent="0.2">
      <c r="R24502" s="334">
        <v>58017</v>
      </c>
      <c r="S24502" s="319" t="s">
        <v>353</v>
      </c>
    </row>
    <row r="24503" spans="18:19" x14ac:dyDescent="0.2">
      <c r="R24503" s="334">
        <v>58018</v>
      </c>
      <c r="S24503" s="319" t="s">
        <v>353</v>
      </c>
    </row>
    <row r="24504" spans="18:19" x14ac:dyDescent="0.2">
      <c r="R24504" s="334">
        <v>58021</v>
      </c>
      <c r="S24504" s="319" t="s">
        <v>353</v>
      </c>
    </row>
    <row r="24505" spans="18:19" x14ac:dyDescent="0.2">
      <c r="R24505" s="334">
        <v>58027</v>
      </c>
      <c r="S24505" s="319" t="s">
        <v>353</v>
      </c>
    </row>
    <row r="24506" spans="18:19" x14ac:dyDescent="0.2">
      <c r="R24506" s="334">
        <v>58029</v>
      </c>
      <c r="S24506" s="319" t="s">
        <v>353</v>
      </c>
    </row>
    <row r="24507" spans="18:19" x14ac:dyDescent="0.2">
      <c r="R24507" s="334">
        <v>58030</v>
      </c>
      <c r="S24507" s="319" t="s">
        <v>353</v>
      </c>
    </row>
    <row r="24508" spans="18:19" x14ac:dyDescent="0.2">
      <c r="R24508" s="334">
        <v>58031</v>
      </c>
      <c r="S24508" s="319" t="s">
        <v>353</v>
      </c>
    </row>
    <row r="24509" spans="18:19" x14ac:dyDescent="0.2">
      <c r="R24509" s="334">
        <v>58032</v>
      </c>
      <c r="S24509" s="319" t="s">
        <v>353</v>
      </c>
    </row>
    <row r="24510" spans="18:19" x14ac:dyDescent="0.2">
      <c r="R24510" s="334">
        <v>58033</v>
      </c>
      <c r="S24510" s="319" t="s">
        <v>353</v>
      </c>
    </row>
    <row r="24511" spans="18:19" x14ac:dyDescent="0.2">
      <c r="R24511" s="334">
        <v>58035</v>
      </c>
      <c r="S24511" s="319" t="s">
        <v>353</v>
      </c>
    </row>
    <row r="24512" spans="18:19" x14ac:dyDescent="0.2">
      <c r="R24512" s="334">
        <v>58036</v>
      </c>
      <c r="S24512" s="319" t="s">
        <v>353</v>
      </c>
    </row>
    <row r="24513" spans="18:19" x14ac:dyDescent="0.2">
      <c r="R24513" s="334">
        <v>58038</v>
      </c>
      <c r="S24513" s="319" t="s">
        <v>353</v>
      </c>
    </row>
    <row r="24514" spans="18:19" x14ac:dyDescent="0.2">
      <c r="R24514" s="334">
        <v>58040</v>
      </c>
      <c r="S24514" s="319" t="s">
        <v>353</v>
      </c>
    </row>
    <row r="24515" spans="18:19" x14ac:dyDescent="0.2">
      <c r="R24515" s="334">
        <v>58041</v>
      </c>
      <c r="S24515" s="319" t="s">
        <v>353</v>
      </c>
    </row>
    <row r="24516" spans="18:19" x14ac:dyDescent="0.2">
      <c r="R24516" s="334">
        <v>58042</v>
      </c>
      <c r="S24516" s="319" t="s">
        <v>353</v>
      </c>
    </row>
    <row r="24517" spans="18:19" x14ac:dyDescent="0.2">
      <c r="R24517" s="334">
        <v>58043</v>
      </c>
      <c r="S24517" s="319" t="s">
        <v>353</v>
      </c>
    </row>
    <row r="24518" spans="18:19" x14ac:dyDescent="0.2">
      <c r="R24518" s="334">
        <v>58045</v>
      </c>
      <c r="S24518" s="319" t="s">
        <v>353</v>
      </c>
    </row>
    <row r="24519" spans="18:19" x14ac:dyDescent="0.2">
      <c r="R24519" s="334">
        <v>58046</v>
      </c>
      <c r="S24519" s="319" t="s">
        <v>353</v>
      </c>
    </row>
    <row r="24520" spans="18:19" x14ac:dyDescent="0.2">
      <c r="R24520" s="334">
        <v>58047</v>
      </c>
      <c r="S24520" s="319" t="s">
        <v>353</v>
      </c>
    </row>
    <row r="24521" spans="18:19" x14ac:dyDescent="0.2">
      <c r="R24521" s="334">
        <v>58048</v>
      </c>
      <c r="S24521" s="319" t="s">
        <v>353</v>
      </c>
    </row>
    <row r="24522" spans="18:19" x14ac:dyDescent="0.2">
      <c r="R24522" s="334">
        <v>58049</v>
      </c>
      <c r="S24522" s="319" t="s">
        <v>353</v>
      </c>
    </row>
    <row r="24523" spans="18:19" x14ac:dyDescent="0.2">
      <c r="R24523" s="334">
        <v>58051</v>
      </c>
      <c r="S24523" s="319" t="s">
        <v>353</v>
      </c>
    </row>
    <row r="24524" spans="18:19" x14ac:dyDescent="0.2">
      <c r="R24524" s="334">
        <v>58052</v>
      </c>
      <c r="S24524" s="319" t="s">
        <v>353</v>
      </c>
    </row>
    <row r="24525" spans="18:19" x14ac:dyDescent="0.2">
      <c r="R24525" s="334">
        <v>58053</v>
      </c>
      <c r="S24525" s="319" t="s">
        <v>353</v>
      </c>
    </row>
    <row r="24526" spans="18:19" x14ac:dyDescent="0.2">
      <c r="R24526" s="334">
        <v>58054</v>
      </c>
      <c r="S24526" s="319" t="s">
        <v>353</v>
      </c>
    </row>
    <row r="24527" spans="18:19" x14ac:dyDescent="0.2">
      <c r="R24527" s="334">
        <v>58056</v>
      </c>
      <c r="S24527" s="319" t="s">
        <v>353</v>
      </c>
    </row>
    <row r="24528" spans="18:19" x14ac:dyDescent="0.2">
      <c r="R24528" s="334">
        <v>58057</v>
      </c>
      <c r="S24528" s="319" t="s">
        <v>353</v>
      </c>
    </row>
    <row r="24529" spans="18:19" x14ac:dyDescent="0.2">
      <c r="R24529" s="334">
        <v>58058</v>
      </c>
      <c r="S24529" s="319" t="s">
        <v>353</v>
      </c>
    </row>
    <row r="24530" spans="18:19" x14ac:dyDescent="0.2">
      <c r="R24530" s="334">
        <v>58059</v>
      </c>
      <c r="S24530" s="319" t="s">
        <v>353</v>
      </c>
    </row>
    <row r="24531" spans="18:19" x14ac:dyDescent="0.2">
      <c r="R24531" s="334">
        <v>58060</v>
      </c>
      <c r="S24531" s="319" t="s">
        <v>353</v>
      </c>
    </row>
    <row r="24532" spans="18:19" x14ac:dyDescent="0.2">
      <c r="R24532" s="334">
        <v>58061</v>
      </c>
      <c r="S24532" s="319" t="s">
        <v>353</v>
      </c>
    </row>
    <row r="24533" spans="18:19" x14ac:dyDescent="0.2">
      <c r="R24533" s="334">
        <v>58062</v>
      </c>
      <c r="S24533" s="319" t="s">
        <v>353</v>
      </c>
    </row>
    <row r="24534" spans="18:19" x14ac:dyDescent="0.2">
      <c r="R24534" s="334">
        <v>58063</v>
      </c>
      <c r="S24534" s="319" t="s">
        <v>353</v>
      </c>
    </row>
    <row r="24535" spans="18:19" x14ac:dyDescent="0.2">
      <c r="R24535" s="334">
        <v>58064</v>
      </c>
      <c r="S24535" s="319" t="s">
        <v>353</v>
      </c>
    </row>
    <row r="24536" spans="18:19" x14ac:dyDescent="0.2">
      <c r="R24536" s="334">
        <v>58065</v>
      </c>
      <c r="S24536" s="319" t="s">
        <v>353</v>
      </c>
    </row>
    <row r="24537" spans="18:19" x14ac:dyDescent="0.2">
      <c r="R24537" s="334">
        <v>58067</v>
      </c>
      <c r="S24537" s="319" t="s">
        <v>353</v>
      </c>
    </row>
    <row r="24538" spans="18:19" x14ac:dyDescent="0.2">
      <c r="R24538" s="334">
        <v>58068</v>
      </c>
      <c r="S24538" s="319" t="s">
        <v>353</v>
      </c>
    </row>
    <row r="24539" spans="18:19" x14ac:dyDescent="0.2">
      <c r="R24539" s="334">
        <v>58069</v>
      </c>
      <c r="S24539" s="319" t="s">
        <v>353</v>
      </c>
    </row>
    <row r="24540" spans="18:19" x14ac:dyDescent="0.2">
      <c r="R24540" s="334">
        <v>58071</v>
      </c>
      <c r="S24540" s="319" t="s">
        <v>353</v>
      </c>
    </row>
    <row r="24541" spans="18:19" x14ac:dyDescent="0.2">
      <c r="R24541" s="334">
        <v>58072</v>
      </c>
      <c r="S24541" s="319" t="s">
        <v>353</v>
      </c>
    </row>
    <row r="24542" spans="18:19" x14ac:dyDescent="0.2">
      <c r="R24542" s="334">
        <v>58074</v>
      </c>
      <c r="S24542" s="319" t="s">
        <v>353</v>
      </c>
    </row>
    <row r="24543" spans="18:19" x14ac:dyDescent="0.2">
      <c r="R24543" s="334">
        <v>58075</v>
      </c>
      <c r="S24543" s="319" t="s">
        <v>353</v>
      </c>
    </row>
    <row r="24544" spans="18:19" x14ac:dyDescent="0.2">
      <c r="R24544" s="334">
        <v>58076</v>
      </c>
      <c r="S24544" s="319" t="s">
        <v>353</v>
      </c>
    </row>
    <row r="24545" spans="18:19" x14ac:dyDescent="0.2">
      <c r="R24545" s="334">
        <v>58077</v>
      </c>
      <c r="S24545" s="319" t="s">
        <v>353</v>
      </c>
    </row>
    <row r="24546" spans="18:19" x14ac:dyDescent="0.2">
      <c r="R24546" s="334">
        <v>58078</v>
      </c>
      <c r="S24546" s="319" t="s">
        <v>353</v>
      </c>
    </row>
    <row r="24547" spans="18:19" x14ac:dyDescent="0.2">
      <c r="R24547" s="334">
        <v>58079</v>
      </c>
      <c r="S24547" s="319" t="s">
        <v>353</v>
      </c>
    </row>
    <row r="24548" spans="18:19" x14ac:dyDescent="0.2">
      <c r="R24548" s="334">
        <v>58081</v>
      </c>
      <c r="S24548" s="319" t="s">
        <v>353</v>
      </c>
    </row>
    <row r="24549" spans="18:19" x14ac:dyDescent="0.2">
      <c r="R24549" s="334">
        <v>58102</v>
      </c>
      <c r="S24549" s="319" t="s">
        <v>353</v>
      </c>
    </row>
    <row r="24550" spans="18:19" x14ac:dyDescent="0.2">
      <c r="R24550" s="334">
        <v>58103</v>
      </c>
      <c r="S24550" s="319" t="s">
        <v>353</v>
      </c>
    </row>
    <row r="24551" spans="18:19" x14ac:dyDescent="0.2">
      <c r="R24551" s="334">
        <v>58104</v>
      </c>
      <c r="S24551" s="319" t="s">
        <v>353</v>
      </c>
    </row>
    <row r="24552" spans="18:19" x14ac:dyDescent="0.2">
      <c r="R24552" s="334">
        <v>58105</v>
      </c>
      <c r="S24552" s="319" t="s">
        <v>353</v>
      </c>
    </row>
    <row r="24553" spans="18:19" x14ac:dyDescent="0.2">
      <c r="R24553" s="334">
        <v>58106</v>
      </c>
      <c r="S24553" s="319" t="s">
        <v>353</v>
      </c>
    </row>
    <row r="24554" spans="18:19" x14ac:dyDescent="0.2">
      <c r="R24554" s="334">
        <v>58107</v>
      </c>
      <c r="S24554" s="319" t="s">
        <v>353</v>
      </c>
    </row>
    <row r="24555" spans="18:19" x14ac:dyDescent="0.2">
      <c r="R24555" s="334">
        <v>58108</v>
      </c>
      <c r="S24555" s="319" t="s">
        <v>353</v>
      </c>
    </row>
    <row r="24556" spans="18:19" x14ac:dyDescent="0.2">
      <c r="R24556" s="334">
        <v>58109</v>
      </c>
      <c r="S24556" s="319" t="s">
        <v>353</v>
      </c>
    </row>
    <row r="24557" spans="18:19" x14ac:dyDescent="0.2">
      <c r="R24557" s="334">
        <v>58121</v>
      </c>
      <c r="S24557" s="319" t="s">
        <v>353</v>
      </c>
    </row>
    <row r="24558" spans="18:19" x14ac:dyDescent="0.2">
      <c r="R24558" s="334">
        <v>58122</v>
      </c>
      <c r="S24558" s="319" t="s">
        <v>353</v>
      </c>
    </row>
    <row r="24559" spans="18:19" x14ac:dyDescent="0.2">
      <c r="R24559" s="334">
        <v>58124</v>
      </c>
      <c r="S24559" s="319" t="s">
        <v>353</v>
      </c>
    </row>
    <row r="24560" spans="18:19" x14ac:dyDescent="0.2">
      <c r="R24560" s="334">
        <v>58125</v>
      </c>
      <c r="S24560" s="319" t="s">
        <v>353</v>
      </c>
    </row>
    <row r="24561" spans="18:19" x14ac:dyDescent="0.2">
      <c r="R24561" s="334">
        <v>58126</v>
      </c>
      <c r="S24561" s="319" t="s">
        <v>353</v>
      </c>
    </row>
    <row r="24562" spans="18:19" x14ac:dyDescent="0.2">
      <c r="R24562" s="334">
        <v>58201</v>
      </c>
      <c r="S24562" s="319" t="s">
        <v>353</v>
      </c>
    </row>
    <row r="24563" spans="18:19" x14ac:dyDescent="0.2">
      <c r="R24563" s="334">
        <v>58202</v>
      </c>
      <c r="S24563" s="319" t="s">
        <v>353</v>
      </c>
    </row>
    <row r="24564" spans="18:19" x14ac:dyDescent="0.2">
      <c r="R24564" s="334">
        <v>58203</v>
      </c>
      <c r="S24564" s="319" t="s">
        <v>353</v>
      </c>
    </row>
    <row r="24565" spans="18:19" x14ac:dyDescent="0.2">
      <c r="R24565" s="334">
        <v>58204</v>
      </c>
      <c r="S24565" s="319" t="s">
        <v>353</v>
      </c>
    </row>
    <row r="24566" spans="18:19" x14ac:dyDescent="0.2">
      <c r="R24566" s="334">
        <v>58205</v>
      </c>
      <c r="S24566" s="319" t="s">
        <v>353</v>
      </c>
    </row>
    <row r="24567" spans="18:19" x14ac:dyDescent="0.2">
      <c r="R24567" s="334">
        <v>58206</v>
      </c>
      <c r="S24567" s="319" t="s">
        <v>353</v>
      </c>
    </row>
    <row r="24568" spans="18:19" x14ac:dyDescent="0.2">
      <c r="R24568" s="334">
        <v>58207</v>
      </c>
      <c r="S24568" s="319" t="s">
        <v>353</v>
      </c>
    </row>
    <row r="24569" spans="18:19" x14ac:dyDescent="0.2">
      <c r="R24569" s="334">
        <v>58208</v>
      </c>
      <c r="S24569" s="319" t="s">
        <v>353</v>
      </c>
    </row>
    <row r="24570" spans="18:19" x14ac:dyDescent="0.2">
      <c r="R24570" s="334">
        <v>58210</v>
      </c>
      <c r="S24570" s="319" t="s">
        <v>353</v>
      </c>
    </row>
    <row r="24571" spans="18:19" x14ac:dyDescent="0.2">
      <c r="R24571" s="334">
        <v>58212</v>
      </c>
      <c r="S24571" s="319" t="s">
        <v>353</v>
      </c>
    </row>
    <row r="24572" spans="18:19" x14ac:dyDescent="0.2">
      <c r="R24572" s="334">
        <v>58214</v>
      </c>
      <c r="S24572" s="319" t="s">
        <v>353</v>
      </c>
    </row>
    <row r="24573" spans="18:19" x14ac:dyDescent="0.2">
      <c r="R24573" s="334">
        <v>58216</v>
      </c>
      <c r="S24573" s="319" t="s">
        <v>353</v>
      </c>
    </row>
    <row r="24574" spans="18:19" x14ac:dyDescent="0.2">
      <c r="R24574" s="334">
        <v>58218</v>
      </c>
      <c r="S24574" s="319" t="s">
        <v>353</v>
      </c>
    </row>
    <row r="24575" spans="18:19" x14ac:dyDescent="0.2">
      <c r="R24575" s="334">
        <v>58219</v>
      </c>
      <c r="S24575" s="319" t="s">
        <v>353</v>
      </c>
    </row>
    <row r="24576" spans="18:19" x14ac:dyDescent="0.2">
      <c r="R24576" s="334">
        <v>58220</v>
      </c>
      <c r="S24576" s="319" t="s">
        <v>353</v>
      </c>
    </row>
    <row r="24577" spans="18:19" x14ac:dyDescent="0.2">
      <c r="R24577" s="334">
        <v>58222</v>
      </c>
      <c r="S24577" s="319" t="s">
        <v>353</v>
      </c>
    </row>
    <row r="24578" spans="18:19" x14ac:dyDescent="0.2">
      <c r="R24578" s="334">
        <v>58223</v>
      </c>
      <c r="S24578" s="319" t="s">
        <v>353</v>
      </c>
    </row>
    <row r="24579" spans="18:19" x14ac:dyDescent="0.2">
      <c r="R24579" s="334">
        <v>58224</v>
      </c>
      <c r="S24579" s="319" t="s">
        <v>353</v>
      </c>
    </row>
    <row r="24580" spans="18:19" x14ac:dyDescent="0.2">
      <c r="R24580" s="334">
        <v>58225</v>
      </c>
      <c r="S24580" s="319" t="s">
        <v>353</v>
      </c>
    </row>
    <row r="24581" spans="18:19" x14ac:dyDescent="0.2">
      <c r="R24581" s="334">
        <v>58227</v>
      </c>
      <c r="S24581" s="319" t="s">
        <v>353</v>
      </c>
    </row>
    <row r="24582" spans="18:19" x14ac:dyDescent="0.2">
      <c r="R24582" s="334">
        <v>58228</v>
      </c>
      <c r="S24582" s="319" t="s">
        <v>353</v>
      </c>
    </row>
    <row r="24583" spans="18:19" x14ac:dyDescent="0.2">
      <c r="R24583" s="334">
        <v>58229</v>
      </c>
      <c r="S24583" s="319" t="s">
        <v>353</v>
      </c>
    </row>
    <row r="24584" spans="18:19" x14ac:dyDescent="0.2">
      <c r="R24584" s="334">
        <v>58230</v>
      </c>
      <c r="S24584" s="319" t="s">
        <v>353</v>
      </c>
    </row>
    <row r="24585" spans="18:19" x14ac:dyDescent="0.2">
      <c r="R24585" s="334">
        <v>58231</v>
      </c>
      <c r="S24585" s="319" t="s">
        <v>353</v>
      </c>
    </row>
    <row r="24586" spans="18:19" x14ac:dyDescent="0.2">
      <c r="R24586" s="334">
        <v>58233</v>
      </c>
      <c r="S24586" s="319" t="s">
        <v>353</v>
      </c>
    </row>
    <row r="24587" spans="18:19" x14ac:dyDescent="0.2">
      <c r="R24587" s="334">
        <v>58235</v>
      </c>
      <c r="S24587" s="319" t="s">
        <v>353</v>
      </c>
    </row>
    <row r="24588" spans="18:19" x14ac:dyDescent="0.2">
      <c r="R24588" s="334">
        <v>58236</v>
      </c>
      <c r="S24588" s="319" t="s">
        <v>353</v>
      </c>
    </row>
    <row r="24589" spans="18:19" x14ac:dyDescent="0.2">
      <c r="R24589" s="334">
        <v>58237</v>
      </c>
      <c r="S24589" s="319" t="s">
        <v>353</v>
      </c>
    </row>
    <row r="24590" spans="18:19" x14ac:dyDescent="0.2">
      <c r="R24590" s="334">
        <v>58238</v>
      </c>
      <c r="S24590" s="319" t="s">
        <v>353</v>
      </c>
    </row>
    <row r="24591" spans="18:19" x14ac:dyDescent="0.2">
      <c r="R24591" s="334">
        <v>58239</v>
      </c>
      <c r="S24591" s="319" t="s">
        <v>353</v>
      </c>
    </row>
    <row r="24592" spans="18:19" x14ac:dyDescent="0.2">
      <c r="R24592" s="334">
        <v>58240</v>
      </c>
      <c r="S24592" s="319" t="s">
        <v>353</v>
      </c>
    </row>
    <row r="24593" spans="18:19" x14ac:dyDescent="0.2">
      <c r="R24593" s="334">
        <v>58241</v>
      </c>
      <c r="S24593" s="319" t="s">
        <v>353</v>
      </c>
    </row>
    <row r="24594" spans="18:19" x14ac:dyDescent="0.2">
      <c r="R24594" s="334">
        <v>58243</v>
      </c>
      <c r="S24594" s="319" t="s">
        <v>353</v>
      </c>
    </row>
    <row r="24595" spans="18:19" x14ac:dyDescent="0.2">
      <c r="R24595" s="334">
        <v>58244</v>
      </c>
      <c r="S24595" s="319" t="s">
        <v>353</v>
      </c>
    </row>
    <row r="24596" spans="18:19" x14ac:dyDescent="0.2">
      <c r="R24596" s="334">
        <v>58249</v>
      </c>
      <c r="S24596" s="319" t="s">
        <v>353</v>
      </c>
    </row>
    <row r="24597" spans="18:19" x14ac:dyDescent="0.2">
      <c r="R24597" s="334">
        <v>58250</v>
      </c>
      <c r="S24597" s="319" t="s">
        <v>353</v>
      </c>
    </row>
    <row r="24598" spans="18:19" x14ac:dyDescent="0.2">
      <c r="R24598" s="334">
        <v>58251</v>
      </c>
      <c r="S24598" s="319" t="s">
        <v>353</v>
      </c>
    </row>
    <row r="24599" spans="18:19" x14ac:dyDescent="0.2">
      <c r="R24599" s="334">
        <v>58254</v>
      </c>
      <c r="S24599" s="319" t="s">
        <v>353</v>
      </c>
    </row>
    <row r="24600" spans="18:19" x14ac:dyDescent="0.2">
      <c r="R24600" s="334">
        <v>58255</v>
      </c>
      <c r="S24600" s="319" t="s">
        <v>353</v>
      </c>
    </row>
    <row r="24601" spans="18:19" x14ac:dyDescent="0.2">
      <c r="R24601" s="334">
        <v>58256</v>
      </c>
      <c r="S24601" s="319" t="s">
        <v>353</v>
      </c>
    </row>
    <row r="24602" spans="18:19" x14ac:dyDescent="0.2">
      <c r="R24602" s="334">
        <v>58257</v>
      </c>
      <c r="S24602" s="319" t="s">
        <v>353</v>
      </c>
    </row>
    <row r="24603" spans="18:19" x14ac:dyDescent="0.2">
      <c r="R24603" s="334">
        <v>58258</v>
      </c>
      <c r="S24603" s="319" t="s">
        <v>353</v>
      </c>
    </row>
    <row r="24604" spans="18:19" x14ac:dyDescent="0.2">
      <c r="R24604" s="334">
        <v>58259</v>
      </c>
      <c r="S24604" s="319" t="s">
        <v>353</v>
      </c>
    </row>
    <row r="24605" spans="18:19" x14ac:dyDescent="0.2">
      <c r="R24605" s="334">
        <v>58260</v>
      </c>
      <c r="S24605" s="319" t="s">
        <v>353</v>
      </c>
    </row>
    <row r="24606" spans="18:19" x14ac:dyDescent="0.2">
      <c r="R24606" s="334">
        <v>58261</v>
      </c>
      <c r="S24606" s="319" t="s">
        <v>353</v>
      </c>
    </row>
    <row r="24607" spans="18:19" x14ac:dyDescent="0.2">
      <c r="R24607" s="334">
        <v>58262</v>
      </c>
      <c r="S24607" s="319" t="s">
        <v>353</v>
      </c>
    </row>
    <row r="24608" spans="18:19" x14ac:dyDescent="0.2">
      <c r="R24608" s="334">
        <v>58265</v>
      </c>
      <c r="S24608" s="319" t="s">
        <v>353</v>
      </c>
    </row>
    <row r="24609" spans="18:19" x14ac:dyDescent="0.2">
      <c r="R24609" s="334">
        <v>58266</v>
      </c>
      <c r="S24609" s="319" t="s">
        <v>353</v>
      </c>
    </row>
    <row r="24610" spans="18:19" x14ac:dyDescent="0.2">
      <c r="R24610" s="334">
        <v>58267</v>
      </c>
      <c r="S24610" s="319" t="s">
        <v>353</v>
      </c>
    </row>
    <row r="24611" spans="18:19" x14ac:dyDescent="0.2">
      <c r="R24611" s="334">
        <v>58269</v>
      </c>
      <c r="S24611" s="319" t="s">
        <v>353</v>
      </c>
    </row>
    <row r="24612" spans="18:19" x14ac:dyDescent="0.2">
      <c r="R24612" s="334">
        <v>58270</v>
      </c>
      <c r="S24612" s="319" t="s">
        <v>353</v>
      </c>
    </row>
    <row r="24613" spans="18:19" x14ac:dyDescent="0.2">
      <c r="R24613" s="334">
        <v>58271</v>
      </c>
      <c r="S24613" s="319" t="s">
        <v>353</v>
      </c>
    </row>
    <row r="24614" spans="18:19" x14ac:dyDescent="0.2">
      <c r="R24614" s="334">
        <v>58272</v>
      </c>
      <c r="S24614" s="319" t="s">
        <v>353</v>
      </c>
    </row>
    <row r="24615" spans="18:19" x14ac:dyDescent="0.2">
      <c r="R24615" s="334">
        <v>58273</v>
      </c>
      <c r="S24615" s="319" t="s">
        <v>353</v>
      </c>
    </row>
    <row r="24616" spans="18:19" x14ac:dyDescent="0.2">
      <c r="R24616" s="334">
        <v>58274</v>
      </c>
      <c r="S24616" s="319" t="s">
        <v>353</v>
      </c>
    </row>
    <row r="24617" spans="18:19" x14ac:dyDescent="0.2">
      <c r="R24617" s="334">
        <v>58275</v>
      </c>
      <c r="S24617" s="319" t="s">
        <v>353</v>
      </c>
    </row>
    <row r="24618" spans="18:19" x14ac:dyDescent="0.2">
      <c r="R24618" s="334">
        <v>58276</v>
      </c>
      <c r="S24618" s="319" t="s">
        <v>353</v>
      </c>
    </row>
    <row r="24619" spans="18:19" x14ac:dyDescent="0.2">
      <c r="R24619" s="334">
        <v>58277</v>
      </c>
      <c r="S24619" s="319" t="s">
        <v>353</v>
      </c>
    </row>
    <row r="24620" spans="18:19" x14ac:dyDescent="0.2">
      <c r="R24620" s="334">
        <v>58278</v>
      </c>
      <c r="S24620" s="319" t="s">
        <v>353</v>
      </c>
    </row>
    <row r="24621" spans="18:19" x14ac:dyDescent="0.2">
      <c r="R24621" s="334">
        <v>58281</v>
      </c>
      <c r="S24621" s="319" t="s">
        <v>353</v>
      </c>
    </row>
    <row r="24622" spans="18:19" x14ac:dyDescent="0.2">
      <c r="R24622" s="334">
        <v>58282</v>
      </c>
      <c r="S24622" s="319" t="s">
        <v>353</v>
      </c>
    </row>
    <row r="24623" spans="18:19" x14ac:dyDescent="0.2">
      <c r="R24623" s="334">
        <v>58301</v>
      </c>
      <c r="S24623" s="319" t="s">
        <v>353</v>
      </c>
    </row>
    <row r="24624" spans="18:19" x14ac:dyDescent="0.2">
      <c r="R24624" s="334">
        <v>58310</v>
      </c>
      <c r="S24624" s="319" t="s">
        <v>353</v>
      </c>
    </row>
    <row r="24625" spans="18:19" x14ac:dyDescent="0.2">
      <c r="R24625" s="334">
        <v>58311</v>
      </c>
      <c r="S24625" s="319" t="s">
        <v>353</v>
      </c>
    </row>
    <row r="24626" spans="18:19" x14ac:dyDescent="0.2">
      <c r="R24626" s="334">
        <v>58313</v>
      </c>
      <c r="S24626" s="319" t="s">
        <v>353</v>
      </c>
    </row>
    <row r="24627" spans="18:19" x14ac:dyDescent="0.2">
      <c r="R24627" s="334">
        <v>58316</v>
      </c>
      <c r="S24627" s="319" t="s">
        <v>353</v>
      </c>
    </row>
    <row r="24628" spans="18:19" x14ac:dyDescent="0.2">
      <c r="R24628" s="334">
        <v>58317</v>
      </c>
      <c r="S24628" s="319" t="s">
        <v>353</v>
      </c>
    </row>
    <row r="24629" spans="18:19" x14ac:dyDescent="0.2">
      <c r="R24629" s="334">
        <v>58318</v>
      </c>
      <c r="S24629" s="319" t="s">
        <v>353</v>
      </c>
    </row>
    <row r="24630" spans="18:19" x14ac:dyDescent="0.2">
      <c r="R24630" s="334">
        <v>58321</v>
      </c>
      <c r="S24630" s="319" t="s">
        <v>353</v>
      </c>
    </row>
    <row r="24631" spans="18:19" x14ac:dyDescent="0.2">
      <c r="R24631" s="334">
        <v>58323</v>
      </c>
      <c r="S24631" s="319" t="s">
        <v>353</v>
      </c>
    </row>
    <row r="24632" spans="18:19" x14ac:dyDescent="0.2">
      <c r="R24632" s="334">
        <v>58324</v>
      </c>
      <c r="S24632" s="319" t="s">
        <v>353</v>
      </c>
    </row>
    <row r="24633" spans="18:19" x14ac:dyDescent="0.2">
      <c r="R24633" s="334">
        <v>58325</v>
      </c>
      <c r="S24633" s="319" t="s">
        <v>353</v>
      </c>
    </row>
    <row r="24634" spans="18:19" x14ac:dyDescent="0.2">
      <c r="R24634" s="334">
        <v>58327</v>
      </c>
      <c r="S24634" s="319" t="s">
        <v>353</v>
      </c>
    </row>
    <row r="24635" spans="18:19" x14ac:dyDescent="0.2">
      <c r="R24635" s="334">
        <v>58329</v>
      </c>
      <c r="S24635" s="319" t="s">
        <v>353</v>
      </c>
    </row>
    <row r="24636" spans="18:19" x14ac:dyDescent="0.2">
      <c r="R24636" s="334">
        <v>58330</v>
      </c>
      <c r="S24636" s="319" t="s">
        <v>353</v>
      </c>
    </row>
    <row r="24637" spans="18:19" x14ac:dyDescent="0.2">
      <c r="R24637" s="334">
        <v>58331</v>
      </c>
      <c r="S24637" s="319" t="s">
        <v>353</v>
      </c>
    </row>
    <row r="24638" spans="18:19" x14ac:dyDescent="0.2">
      <c r="R24638" s="334">
        <v>58332</v>
      </c>
      <c r="S24638" s="319" t="s">
        <v>353</v>
      </c>
    </row>
    <row r="24639" spans="18:19" x14ac:dyDescent="0.2">
      <c r="R24639" s="334">
        <v>58335</v>
      </c>
      <c r="S24639" s="319" t="s">
        <v>353</v>
      </c>
    </row>
    <row r="24640" spans="18:19" x14ac:dyDescent="0.2">
      <c r="R24640" s="334">
        <v>58338</v>
      </c>
      <c r="S24640" s="319" t="s">
        <v>353</v>
      </c>
    </row>
    <row r="24641" spans="18:19" x14ac:dyDescent="0.2">
      <c r="R24641" s="334">
        <v>58339</v>
      </c>
      <c r="S24641" s="319" t="s">
        <v>353</v>
      </c>
    </row>
    <row r="24642" spans="18:19" x14ac:dyDescent="0.2">
      <c r="R24642" s="334">
        <v>58341</v>
      </c>
      <c r="S24642" s="319" t="s">
        <v>353</v>
      </c>
    </row>
    <row r="24643" spans="18:19" x14ac:dyDescent="0.2">
      <c r="R24643" s="334">
        <v>58343</v>
      </c>
      <c r="S24643" s="319" t="s">
        <v>353</v>
      </c>
    </row>
    <row r="24644" spans="18:19" x14ac:dyDescent="0.2">
      <c r="R24644" s="334">
        <v>58344</v>
      </c>
      <c r="S24644" s="319" t="s">
        <v>353</v>
      </c>
    </row>
    <row r="24645" spans="18:19" x14ac:dyDescent="0.2">
      <c r="R24645" s="334">
        <v>58345</v>
      </c>
      <c r="S24645" s="319" t="s">
        <v>353</v>
      </c>
    </row>
    <row r="24646" spans="18:19" x14ac:dyDescent="0.2">
      <c r="R24646" s="334">
        <v>58346</v>
      </c>
      <c r="S24646" s="319" t="s">
        <v>353</v>
      </c>
    </row>
    <row r="24647" spans="18:19" x14ac:dyDescent="0.2">
      <c r="R24647" s="334">
        <v>58348</v>
      </c>
      <c r="S24647" s="319" t="s">
        <v>353</v>
      </c>
    </row>
    <row r="24648" spans="18:19" x14ac:dyDescent="0.2">
      <c r="R24648" s="334">
        <v>58351</v>
      </c>
      <c r="S24648" s="319" t="s">
        <v>353</v>
      </c>
    </row>
    <row r="24649" spans="18:19" x14ac:dyDescent="0.2">
      <c r="R24649" s="334">
        <v>58352</v>
      </c>
      <c r="S24649" s="319" t="s">
        <v>353</v>
      </c>
    </row>
    <row r="24650" spans="18:19" x14ac:dyDescent="0.2">
      <c r="R24650" s="334">
        <v>58353</v>
      </c>
      <c r="S24650" s="319" t="s">
        <v>353</v>
      </c>
    </row>
    <row r="24651" spans="18:19" x14ac:dyDescent="0.2">
      <c r="R24651" s="334">
        <v>58355</v>
      </c>
      <c r="S24651" s="319" t="s">
        <v>353</v>
      </c>
    </row>
    <row r="24652" spans="18:19" x14ac:dyDescent="0.2">
      <c r="R24652" s="334">
        <v>58356</v>
      </c>
      <c r="S24652" s="319" t="s">
        <v>353</v>
      </c>
    </row>
    <row r="24653" spans="18:19" x14ac:dyDescent="0.2">
      <c r="R24653" s="334">
        <v>58357</v>
      </c>
      <c r="S24653" s="319" t="s">
        <v>353</v>
      </c>
    </row>
    <row r="24654" spans="18:19" x14ac:dyDescent="0.2">
      <c r="R24654" s="334">
        <v>58361</v>
      </c>
      <c r="S24654" s="319" t="s">
        <v>353</v>
      </c>
    </row>
    <row r="24655" spans="18:19" x14ac:dyDescent="0.2">
      <c r="R24655" s="334">
        <v>58362</v>
      </c>
      <c r="S24655" s="319" t="s">
        <v>353</v>
      </c>
    </row>
    <row r="24656" spans="18:19" x14ac:dyDescent="0.2">
      <c r="R24656" s="334">
        <v>58363</v>
      </c>
      <c r="S24656" s="319" t="s">
        <v>353</v>
      </c>
    </row>
    <row r="24657" spans="18:19" x14ac:dyDescent="0.2">
      <c r="R24657" s="334">
        <v>58365</v>
      </c>
      <c r="S24657" s="319" t="s">
        <v>353</v>
      </c>
    </row>
    <row r="24658" spans="18:19" x14ac:dyDescent="0.2">
      <c r="R24658" s="334">
        <v>58366</v>
      </c>
      <c r="S24658" s="319" t="s">
        <v>353</v>
      </c>
    </row>
    <row r="24659" spans="18:19" x14ac:dyDescent="0.2">
      <c r="R24659" s="334">
        <v>58367</v>
      </c>
      <c r="S24659" s="319" t="s">
        <v>353</v>
      </c>
    </row>
    <row r="24660" spans="18:19" x14ac:dyDescent="0.2">
      <c r="R24660" s="334">
        <v>58368</v>
      </c>
      <c r="S24660" s="319" t="s">
        <v>353</v>
      </c>
    </row>
    <row r="24661" spans="18:19" x14ac:dyDescent="0.2">
      <c r="R24661" s="334">
        <v>58369</v>
      </c>
      <c r="S24661" s="319" t="s">
        <v>353</v>
      </c>
    </row>
    <row r="24662" spans="18:19" x14ac:dyDescent="0.2">
      <c r="R24662" s="334">
        <v>58370</v>
      </c>
      <c r="S24662" s="319" t="s">
        <v>353</v>
      </c>
    </row>
    <row r="24663" spans="18:19" x14ac:dyDescent="0.2">
      <c r="R24663" s="334">
        <v>58372</v>
      </c>
      <c r="S24663" s="319" t="s">
        <v>353</v>
      </c>
    </row>
    <row r="24664" spans="18:19" x14ac:dyDescent="0.2">
      <c r="R24664" s="334">
        <v>58374</v>
      </c>
      <c r="S24664" s="319" t="s">
        <v>353</v>
      </c>
    </row>
    <row r="24665" spans="18:19" x14ac:dyDescent="0.2">
      <c r="R24665" s="334">
        <v>58377</v>
      </c>
      <c r="S24665" s="319" t="s">
        <v>353</v>
      </c>
    </row>
    <row r="24666" spans="18:19" x14ac:dyDescent="0.2">
      <c r="R24666" s="334">
        <v>58379</v>
      </c>
      <c r="S24666" s="319" t="s">
        <v>353</v>
      </c>
    </row>
    <row r="24667" spans="18:19" x14ac:dyDescent="0.2">
      <c r="R24667" s="334">
        <v>58380</v>
      </c>
      <c r="S24667" s="319" t="s">
        <v>353</v>
      </c>
    </row>
    <row r="24668" spans="18:19" x14ac:dyDescent="0.2">
      <c r="R24668" s="334">
        <v>58381</v>
      </c>
      <c r="S24668" s="319" t="s">
        <v>353</v>
      </c>
    </row>
    <row r="24669" spans="18:19" x14ac:dyDescent="0.2">
      <c r="R24669" s="334">
        <v>58382</v>
      </c>
      <c r="S24669" s="319" t="s">
        <v>353</v>
      </c>
    </row>
    <row r="24670" spans="18:19" x14ac:dyDescent="0.2">
      <c r="R24670" s="334">
        <v>58384</v>
      </c>
      <c r="S24670" s="319" t="s">
        <v>353</v>
      </c>
    </row>
    <row r="24671" spans="18:19" x14ac:dyDescent="0.2">
      <c r="R24671" s="334">
        <v>58385</v>
      </c>
      <c r="S24671" s="319" t="s">
        <v>353</v>
      </c>
    </row>
    <row r="24672" spans="18:19" x14ac:dyDescent="0.2">
      <c r="R24672" s="334">
        <v>58386</v>
      </c>
      <c r="S24672" s="319" t="s">
        <v>353</v>
      </c>
    </row>
    <row r="24673" spans="18:19" x14ac:dyDescent="0.2">
      <c r="R24673" s="334">
        <v>58401</v>
      </c>
      <c r="S24673" s="319" t="s">
        <v>353</v>
      </c>
    </row>
    <row r="24674" spans="18:19" x14ac:dyDescent="0.2">
      <c r="R24674" s="334">
        <v>58402</v>
      </c>
      <c r="S24674" s="319" t="s">
        <v>353</v>
      </c>
    </row>
    <row r="24675" spans="18:19" x14ac:dyDescent="0.2">
      <c r="R24675" s="334">
        <v>58405</v>
      </c>
      <c r="S24675" s="319" t="s">
        <v>353</v>
      </c>
    </row>
    <row r="24676" spans="18:19" x14ac:dyDescent="0.2">
      <c r="R24676" s="334">
        <v>58413</v>
      </c>
      <c r="S24676" s="319" t="s">
        <v>353</v>
      </c>
    </row>
    <row r="24677" spans="18:19" x14ac:dyDescent="0.2">
      <c r="R24677" s="334">
        <v>58415</v>
      </c>
      <c r="S24677" s="319" t="s">
        <v>353</v>
      </c>
    </row>
    <row r="24678" spans="18:19" x14ac:dyDescent="0.2">
      <c r="R24678" s="334">
        <v>58416</v>
      </c>
      <c r="S24678" s="319" t="s">
        <v>353</v>
      </c>
    </row>
    <row r="24679" spans="18:19" x14ac:dyDescent="0.2">
      <c r="R24679" s="334">
        <v>58418</v>
      </c>
      <c r="S24679" s="319" t="s">
        <v>353</v>
      </c>
    </row>
    <row r="24680" spans="18:19" x14ac:dyDescent="0.2">
      <c r="R24680" s="334">
        <v>58420</v>
      </c>
      <c r="S24680" s="319" t="s">
        <v>353</v>
      </c>
    </row>
    <row r="24681" spans="18:19" x14ac:dyDescent="0.2">
      <c r="R24681" s="334">
        <v>58421</v>
      </c>
      <c r="S24681" s="319" t="s">
        <v>353</v>
      </c>
    </row>
    <row r="24682" spans="18:19" x14ac:dyDescent="0.2">
      <c r="R24682" s="334">
        <v>58422</v>
      </c>
      <c r="S24682" s="319" t="s">
        <v>353</v>
      </c>
    </row>
    <row r="24683" spans="18:19" x14ac:dyDescent="0.2">
      <c r="R24683" s="334">
        <v>58423</v>
      </c>
      <c r="S24683" s="319" t="s">
        <v>353</v>
      </c>
    </row>
    <row r="24684" spans="18:19" x14ac:dyDescent="0.2">
      <c r="R24684" s="334">
        <v>58424</v>
      </c>
      <c r="S24684" s="319" t="s">
        <v>353</v>
      </c>
    </row>
    <row r="24685" spans="18:19" x14ac:dyDescent="0.2">
      <c r="R24685" s="334">
        <v>58425</v>
      </c>
      <c r="S24685" s="319" t="s">
        <v>353</v>
      </c>
    </row>
    <row r="24686" spans="18:19" x14ac:dyDescent="0.2">
      <c r="R24686" s="334">
        <v>58426</v>
      </c>
      <c r="S24686" s="319" t="s">
        <v>353</v>
      </c>
    </row>
    <row r="24687" spans="18:19" x14ac:dyDescent="0.2">
      <c r="R24687" s="334">
        <v>58428</v>
      </c>
      <c r="S24687" s="319" t="s">
        <v>353</v>
      </c>
    </row>
    <row r="24688" spans="18:19" x14ac:dyDescent="0.2">
      <c r="R24688" s="334">
        <v>58429</v>
      </c>
      <c r="S24688" s="319" t="s">
        <v>353</v>
      </c>
    </row>
    <row r="24689" spans="18:19" x14ac:dyDescent="0.2">
      <c r="R24689" s="334">
        <v>58430</v>
      </c>
      <c r="S24689" s="319" t="s">
        <v>353</v>
      </c>
    </row>
    <row r="24690" spans="18:19" x14ac:dyDescent="0.2">
      <c r="R24690" s="334">
        <v>58431</v>
      </c>
      <c r="S24690" s="319" t="s">
        <v>353</v>
      </c>
    </row>
    <row r="24691" spans="18:19" x14ac:dyDescent="0.2">
      <c r="R24691" s="334">
        <v>58433</v>
      </c>
      <c r="S24691" s="319" t="s">
        <v>353</v>
      </c>
    </row>
    <row r="24692" spans="18:19" x14ac:dyDescent="0.2">
      <c r="R24692" s="334">
        <v>58436</v>
      </c>
      <c r="S24692" s="319" t="s">
        <v>353</v>
      </c>
    </row>
    <row r="24693" spans="18:19" x14ac:dyDescent="0.2">
      <c r="R24693" s="334">
        <v>58438</v>
      </c>
      <c r="S24693" s="319" t="s">
        <v>353</v>
      </c>
    </row>
    <row r="24694" spans="18:19" x14ac:dyDescent="0.2">
      <c r="R24694" s="334">
        <v>58439</v>
      </c>
      <c r="S24694" s="319" t="s">
        <v>353</v>
      </c>
    </row>
    <row r="24695" spans="18:19" x14ac:dyDescent="0.2">
      <c r="R24695" s="334">
        <v>58440</v>
      </c>
      <c r="S24695" s="319" t="s">
        <v>353</v>
      </c>
    </row>
    <row r="24696" spans="18:19" x14ac:dyDescent="0.2">
      <c r="R24696" s="334">
        <v>58441</v>
      </c>
      <c r="S24696" s="319" t="s">
        <v>353</v>
      </c>
    </row>
    <row r="24697" spans="18:19" x14ac:dyDescent="0.2">
      <c r="R24697" s="334">
        <v>58442</v>
      </c>
      <c r="S24697" s="319" t="s">
        <v>353</v>
      </c>
    </row>
    <row r="24698" spans="18:19" x14ac:dyDescent="0.2">
      <c r="R24698" s="334">
        <v>58443</v>
      </c>
      <c r="S24698" s="319" t="s">
        <v>353</v>
      </c>
    </row>
    <row r="24699" spans="18:19" x14ac:dyDescent="0.2">
      <c r="R24699" s="334">
        <v>58444</v>
      </c>
      <c r="S24699" s="319" t="s">
        <v>353</v>
      </c>
    </row>
    <row r="24700" spans="18:19" x14ac:dyDescent="0.2">
      <c r="R24700" s="334">
        <v>58445</v>
      </c>
      <c r="S24700" s="319" t="s">
        <v>353</v>
      </c>
    </row>
    <row r="24701" spans="18:19" x14ac:dyDescent="0.2">
      <c r="R24701" s="334">
        <v>58448</v>
      </c>
      <c r="S24701" s="319" t="s">
        <v>353</v>
      </c>
    </row>
    <row r="24702" spans="18:19" x14ac:dyDescent="0.2">
      <c r="R24702" s="334">
        <v>58451</v>
      </c>
      <c r="S24702" s="319" t="s">
        <v>353</v>
      </c>
    </row>
    <row r="24703" spans="18:19" x14ac:dyDescent="0.2">
      <c r="R24703" s="334">
        <v>58452</v>
      </c>
      <c r="S24703" s="319" t="s">
        <v>353</v>
      </c>
    </row>
    <row r="24704" spans="18:19" x14ac:dyDescent="0.2">
      <c r="R24704" s="334">
        <v>58454</v>
      </c>
      <c r="S24704" s="319" t="s">
        <v>353</v>
      </c>
    </row>
    <row r="24705" spans="18:19" x14ac:dyDescent="0.2">
      <c r="R24705" s="334">
        <v>58455</v>
      </c>
      <c r="S24705" s="319" t="s">
        <v>353</v>
      </c>
    </row>
    <row r="24706" spans="18:19" x14ac:dyDescent="0.2">
      <c r="R24706" s="334">
        <v>58456</v>
      </c>
      <c r="S24706" s="319" t="s">
        <v>353</v>
      </c>
    </row>
    <row r="24707" spans="18:19" x14ac:dyDescent="0.2">
      <c r="R24707" s="334">
        <v>58458</v>
      </c>
      <c r="S24707" s="319" t="s">
        <v>353</v>
      </c>
    </row>
    <row r="24708" spans="18:19" x14ac:dyDescent="0.2">
      <c r="R24708" s="334">
        <v>58460</v>
      </c>
      <c r="S24708" s="319" t="s">
        <v>353</v>
      </c>
    </row>
    <row r="24709" spans="18:19" x14ac:dyDescent="0.2">
      <c r="R24709" s="334">
        <v>58461</v>
      </c>
      <c r="S24709" s="319" t="s">
        <v>353</v>
      </c>
    </row>
    <row r="24710" spans="18:19" x14ac:dyDescent="0.2">
      <c r="R24710" s="334">
        <v>58463</v>
      </c>
      <c r="S24710" s="319" t="s">
        <v>353</v>
      </c>
    </row>
    <row r="24711" spans="18:19" x14ac:dyDescent="0.2">
      <c r="R24711" s="334">
        <v>58464</v>
      </c>
      <c r="S24711" s="319" t="s">
        <v>353</v>
      </c>
    </row>
    <row r="24712" spans="18:19" x14ac:dyDescent="0.2">
      <c r="R24712" s="334">
        <v>58466</v>
      </c>
      <c r="S24712" s="319" t="s">
        <v>353</v>
      </c>
    </row>
    <row r="24713" spans="18:19" x14ac:dyDescent="0.2">
      <c r="R24713" s="334">
        <v>58467</v>
      </c>
      <c r="S24713" s="319" t="s">
        <v>353</v>
      </c>
    </row>
    <row r="24714" spans="18:19" x14ac:dyDescent="0.2">
      <c r="R24714" s="334">
        <v>58472</v>
      </c>
      <c r="S24714" s="319" t="s">
        <v>353</v>
      </c>
    </row>
    <row r="24715" spans="18:19" x14ac:dyDescent="0.2">
      <c r="R24715" s="334">
        <v>58474</v>
      </c>
      <c r="S24715" s="319" t="s">
        <v>353</v>
      </c>
    </row>
    <row r="24716" spans="18:19" x14ac:dyDescent="0.2">
      <c r="R24716" s="334">
        <v>58475</v>
      </c>
      <c r="S24716" s="319" t="s">
        <v>353</v>
      </c>
    </row>
    <row r="24717" spans="18:19" x14ac:dyDescent="0.2">
      <c r="R24717" s="334">
        <v>58476</v>
      </c>
      <c r="S24717" s="319" t="s">
        <v>353</v>
      </c>
    </row>
    <row r="24718" spans="18:19" x14ac:dyDescent="0.2">
      <c r="R24718" s="334">
        <v>58477</v>
      </c>
      <c r="S24718" s="319" t="s">
        <v>353</v>
      </c>
    </row>
    <row r="24719" spans="18:19" x14ac:dyDescent="0.2">
      <c r="R24719" s="334">
        <v>58478</v>
      </c>
      <c r="S24719" s="319" t="s">
        <v>353</v>
      </c>
    </row>
    <row r="24720" spans="18:19" x14ac:dyDescent="0.2">
      <c r="R24720" s="334">
        <v>58479</v>
      </c>
      <c r="S24720" s="319" t="s">
        <v>353</v>
      </c>
    </row>
    <row r="24721" spans="18:19" x14ac:dyDescent="0.2">
      <c r="R24721" s="334">
        <v>58480</v>
      </c>
      <c r="S24721" s="319" t="s">
        <v>353</v>
      </c>
    </row>
    <row r="24722" spans="18:19" x14ac:dyDescent="0.2">
      <c r="R24722" s="334">
        <v>58481</v>
      </c>
      <c r="S24722" s="319" t="s">
        <v>353</v>
      </c>
    </row>
    <row r="24723" spans="18:19" x14ac:dyDescent="0.2">
      <c r="R24723" s="334">
        <v>58482</v>
      </c>
      <c r="S24723" s="319" t="s">
        <v>353</v>
      </c>
    </row>
    <row r="24724" spans="18:19" x14ac:dyDescent="0.2">
      <c r="R24724" s="334">
        <v>58483</v>
      </c>
      <c r="S24724" s="319" t="s">
        <v>353</v>
      </c>
    </row>
    <row r="24725" spans="18:19" x14ac:dyDescent="0.2">
      <c r="R24725" s="334">
        <v>58484</v>
      </c>
      <c r="S24725" s="319" t="s">
        <v>353</v>
      </c>
    </row>
    <row r="24726" spans="18:19" x14ac:dyDescent="0.2">
      <c r="R24726" s="334">
        <v>58486</v>
      </c>
      <c r="S24726" s="319" t="s">
        <v>353</v>
      </c>
    </row>
    <row r="24727" spans="18:19" x14ac:dyDescent="0.2">
      <c r="R24727" s="334">
        <v>58487</v>
      </c>
      <c r="S24727" s="319" t="s">
        <v>353</v>
      </c>
    </row>
    <row r="24728" spans="18:19" x14ac:dyDescent="0.2">
      <c r="R24728" s="334">
        <v>58488</v>
      </c>
      <c r="S24728" s="319" t="s">
        <v>353</v>
      </c>
    </row>
    <row r="24729" spans="18:19" x14ac:dyDescent="0.2">
      <c r="R24729" s="334">
        <v>58490</v>
      </c>
      <c r="S24729" s="319" t="s">
        <v>353</v>
      </c>
    </row>
    <row r="24730" spans="18:19" x14ac:dyDescent="0.2">
      <c r="R24730" s="334">
        <v>58492</v>
      </c>
      <c r="S24730" s="319" t="s">
        <v>353</v>
      </c>
    </row>
    <row r="24731" spans="18:19" x14ac:dyDescent="0.2">
      <c r="R24731" s="334">
        <v>58494</v>
      </c>
      <c r="S24731" s="319" t="s">
        <v>353</v>
      </c>
    </row>
    <row r="24732" spans="18:19" x14ac:dyDescent="0.2">
      <c r="R24732" s="334">
        <v>58495</v>
      </c>
      <c r="S24732" s="319" t="s">
        <v>353</v>
      </c>
    </row>
    <row r="24733" spans="18:19" x14ac:dyDescent="0.2">
      <c r="R24733" s="334">
        <v>58496</v>
      </c>
      <c r="S24733" s="319" t="s">
        <v>353</v>
      </c>
    </row>
    <row r="24734" spans="18:19" x14ac:dyDescent="0.2">
      <c r="R24734" s="334">
        <v>58497</v>
      </c>
      <c r="S24734" s="319" t="s">
        <v>353</v>
      </c>
    </row>
    <row r="24735" spans="18:19" x14ac:dyDescent="0.2">
      <c r="R24735" s="334">
        <v>58501</v>
      </c>
      <c r="S24735" s="319" t="s">
        <v>353</v>
      </c>
    </row>
    <row r="24736" spans="18:19" x14ac:dyDescent="0.2">
      <c r="R24736" s="334">
        <v>58502</v>
      </c>
      <c r="S24736" s="319" t="s">
        <v>353</v>
      </c>
    </row>
    <row r="24737" spans="18:19" x14ac:dyDescent="0.2">
      <c r="R24737" s="334">
        <v>58503</v>
      </c>
      <c r="S24737" s="319" t="s">
        <v>353</v>
      </c>
    </row>
    <row r="24738" spans="18:19" x14ac:dyDescent="0.2">
      <c r="R24738" s="334">
        <v>58504</v>
      </c>
      <c r="S24738" s="319" t="s">
        <v>353</v>
      </c>
    </row>
    <row r="24739" spans="18:19" x14ac:dyDescent="0.2">
      <c r="R24739" s="334">
        <v>58505</v>
      </c>
      <c r="S24739" s="319" t="s">
        <v>353</v>
      </c>
    </row>
    <row r="24740" spans="18:19" x14ac:dyDescent="0.2">
      <c r="R24740" s="334">
        <v>58506</v>
      </c>
      <c r="S24740" s="319" t="s">
        <v>353</v>
      </c>
    </row>
    <row r="24741" spans="18:19" x14ac:dyDescent="0.2">
      <c r="R24741" s="334">
        <v>58507</v>
      </c>
      <c r="S24741" s="319" t="s">
        <v>353</v>
      </c>
    </row>
    <row r="24742" spans="18:19" x14ac:dyDescent="0.2">
      <c r="R24742" s="334">
        <v>58520</v>
      </c>
      <c r="S24742" s="319" t="s">
        <v>353</v>
      </c>
    </row>
    <row r="24743" spans="18:19" x14ac:dyDescent="0.2">
      <c r="R24743" s="334">
        <v>58521</v>
      </c>
      <c r="S24743" s="319" t="s">
        <v>353</v>
      </c>
    </row>
    <row r="24744" spans="18:19" x14ac:dyDescent="0.2">
      <c r="R24744" s="334">
        <v>58523</v>
      </c>
      <c r="S24744" s="319" t="s">
        <v>353</v>
      </c>
    </row>
    <row r="24745" spans="18:19" x14ac:dyDescent="0.2">
      <c r="R24745" s="334">
        <v>58524</v>
      </c>
      <c r="S24745" s="319" t="s">
        <v>353</v>
      </c>
    </row>
    <row r="24746" spans="18:19" x14ac:dyDescent="0.2">
      <c r="R24746" s="334">
        <v>58528</v>
      </c>
      <c r="S24746" s="319" t="s">
        <v>353</v>
      </c>
    </row>
    <row r="24747" spans="18:19" x14ac:dyDescent="0.2">
      <c r="R24747" s="334">
        <v>58529</v>
      </c>
      <c r="S24747" s="319" t="s">
        <v>353</v>
      </c>
    </row>
    <row r="24748" spans="18:19" x14ac:dyDescent="0.2">
      <c r="R24748" s="334">
        <v>58530</v>
      </c>
      <c r="S24748" s="319" t="s">
        <v>353</v>
      </c>
    </row>
    <row r="24749" spans="18:19" x14ac:dyDescent="0.2">
      <c r="R24749" s="334">
        <v>58531</v>
      </c>
      <c r="S24749" s="319" t="s">
        <v>353</v>
      </c>
    </row>
    <row r="24750" spans="18:19" x14ac:dyDescent="0.2">
      <c r="R24750" s="334">
        <v>58532</v>
      </c>
      <c r="S24750" s="319" t="s">
        <v>353</v>
      </c>
    </row>
    <row r="24751" spans="18:19" x14ac:dyDescent="0.2">
      <c r="R24751" s="334">
        <v>58533</v>
      </c>
      <c r="S24751" s="319" t="s">
        <v>353</v>
      </c>
    </row>
    <row r="24752" spans="18:19" x14ac:dyDescent="0.2">
      <c r="R24752" s="334">
        <v>58535</v>
      </c>
      <c r="S24752" s="319" t="s">
        <v>353</v>
      </c>
    </row>
    <row r="24753" spans="18:19" x14ac:dyDescent="0.2">
      <c r="R24753" s="334">
        <v>58538</v>
      </c>
      <c r="S24753" s="319" t="s">
        <v>353</v>
      </c>
    </row>
    <row r="24754" spans="18:19" x14ac:dyDescent="0.2">
      <c r="R24754" s="334">
        <v>58540</v>
      </c>
      <c r="S24754" s="319" t="s">
        <v>353</v>
      </c>
    </row>
    <row r="24755" spans="18:19" x14ac:dyDescent="0.2">
      <c r="R24755" s="334">
        <v>58541</v>
      </c>
      <c r="S24755" s="319" t="s">
        <v>353</v>
      </c>
    </row>
    <row r="24756" spans="18:19" x14ac:dyDescent="0.2">
      <c r="R24756" s="334">
        <v>58542</v>
      </c>
      <c r="S24756" s="319" t="s">
        <v>353</v>
      </c>
    </row>
    <row r="24757" spans="18:19" x14ac:dyDescent="0.2">
      <c r="R24757" s="334">
        <v>58544</v>
      </c>
      <c r="S24757" s="319" t="s">
        <v>353</v>
      </c>
    </row>
    <row r="24758" spans="18:19" x14ac:dyDescent="0.2">
      <c r="R24758" s="334">
        <v>58545</v>
      </c>
      <c r="S24758" s="319" t="s">
        <v>353</v>
      </c>
    </row>
    <row r="24759" spans="18:19" x14ac:dyDescent="0.2">
      <c r="R24759" s="334">
        <v>58549</v>
      </c>
      <c r="S24759" s="319" t="s">
        <v>353</v>
      </c>
    </row>
    <row r="24760" spans="18:19" x14ac:dyDescent="0.2">
      <c r="R24760" s="334">
        <v>58552</v>
      </c>
      <c r="S24760" s="319" t="s">
        <v>353</v>
      </c>
    </row>
    <row r="24761" spans="18:19" x14ac:dyDescent="0.2">
      <c r="R24761" s="334">
        <v>58554</v>
      </c>
      <c r="S24761" s="319" t="s">
        <v>353</v>
      </c>
    </row>
    <row r="24762" spans="18:19" x14ac:dyDescent="0.2">
      <c r="R24762" s="334">
        <v>58558</v>
      </c>
      <c r="S24762" s="319" t="s">
        <v>353</v>
      </c>
    </row>
    <row r="24763" spans="18:19" x14ac:dyDescent="0.2">
      <c r="R24763" s="334">
        <v>58559</v>
      </c>
      <c r="S24763" s="319" t="s">
        <v>353</v>
      </c>
    </row>
    <row r="24764" spans="18:19" x14ac:dyDescent="0.2">
      <c r="R24764" s="334">
        <v>58560</v>
      </c>
      <c r="S24764" s="319" t="s">
        <v>353</v>
      </c>
    </row>
    <row r="24765" spans="18:19" x14ac:dyDescent="0.2">
      <c r="R24765" s="334">
        <v>58561</v>
      </c>
      <c r="S24765" s="319" t="s">
        <v>353</v>
      </c>
    </row>
    <row r="24766" spans="18:19" x14ac:dyDescent="0.2">
      <c r="R24766" s="334">
        <v>58562</v>
      </c>
      <c r="S24766" s="319" t="s">
        <v>353</v>
      </c>
    </row>
    <row r="24767" spans="18:19" x14ac:dyDescent="0.2">
      <c r="R24767" s="334">
        <v>58563</v>
      </c>
      <c r="S24767" s="319" t="s">
        <v>353</v>
      </c>
    </row>
    <row r="24768" spans="18:19" x14ac:dyDescent="0.2">
      <c r="R24768" s="334">
        <v>58564</v>
      </c>
      <c r="S24768" s="319" t="s">
        <v>353</v>
      </c>
    </row>
    <row r="24769" spans="18:19" x14ac:dyDescent="0.2">
      <c r="R24769" s="334">
        <v>58565</v>
      </c>
      <c r="S24769" s="319" t="s">
        <v>353</v>
      </c>
    </row>
    <row r="24770" spans="18:19" x14ac:dyDescent="0.2">
      <c r="R24770" s="334">
        <v>58566</v>
      </c>
      <c r="S24770" s="319" t="s">
        <v>353</v>
      </c>
    </row>
    <row r="24771" spans="18:19" x14ac:dyDescent="0.2">
      <c r="R24771" s="334">
        <v>58568</v>
      </c>
      <c r="S24771" s="319" t="s">
        <v>353</v>
      </c>
    </row>
    <row r="24772" spans="18:19" x14ac:dyDescent="0.2">
      <c r="R24772" s="334">
        <v>58569</v>
      </c>
      <c r="S24772" s="319" t="s">
        <v>353</v>
      </c>
    </row>
    <row r="24773" spans="18:19" x14ac:dyDescent="0.2">
      <c r="R24773" s="334">
        <v>58570</v>
      </c>
      <c r="S24773" s="319" t="s">
        <v>353</v>
      </c>
    </row>
    <row r="24774" spans="18:19" x14ac:dyDescent="0.2">
      <c r="R24774" s="334">
        <v>58571</v>
      </c>
      <c r="S24774" s="319" t="s">
        <v>353</v>
      </c>
    </row>
    <row r="24775" spans="18:19" x14ac:dyDescent="0.2">
      <c r="R24775" s="334">
        <v>58572</v>
      </c>
      <c r="S24775" s="319" t="s">
        <v>353</v>
      </c>
    </row>
    <row r="24776" spans="18:19" x14ac:dyDescent="0.2">
      <c r="R24776" s="334">
        <v>58573</v>
      </c>
      <c r="S24776" s="319" t="s">
        <v>353</v>
      </c>
    </row>
    <row r="24777" spans="18:19" x14ac:dyDescent="0.2">
      <c r="R24777" s="334">
        <v>58575</v>
      </c>
      <c r="S24777" s="319" t="s">
        <v>353</v>
      </c>
    </row>
    <row r="24778" spans="18:19" x14ac:dyDescent="0.2">
      <c r="R24778" s="334">
        <v>58576</v>
      </c>
      <c r="S24778" s="319" t="s">
        <v>353</v>
      </c>
    </row>
    <row r="24779" spans="18:19" x14ac:dyDescent="0.2">
      <c r="R24779" s="334">
        <v>58577</v>
      </c>
      <c r="S24779" s="319" t="s">
        <v>353</v>
      </c>
    </row>
    <row r="24780" spans="18:19" x14ac:dyDescent="0.2">
      <c r="R24780" s="334">
        <v>58579</v>
      </c>
      <c r="S24780" s="319" t="s">
        <v>353</v>
      </c>
    </row>
    <row r="24781" spans="18:19" x14ac:dyDescent="0.2">
      <c r="R24781" s="334">
        <v>58580</v>
      </c>
      <c r="S24781" s="319" t="s">
        <v>353</v>
      </c>
    </row>
    <row r="24782" spans="18:19" x14ac:dyDescent="0.2">
      <c r="R24782" s="334">
        <v>58581</v>
      </c>
      <c r="S24782" s="319" t="s">
        <v>353</v>
      </c>
    </row>
    <row r="24783" spans="18:19" x14ac:dyDescent="0.2">
      <c r="R24783" s="334">
        <v>58601</v>
      </c>
      <c r="S24783" s="319" t="s">
        <v>353</v>
      </c>
    </row>
    <row r="24784" spans="18:19" x14ac:dyDescent="0.2">
      <c r="R24784" s="334">
        <v>58602</v>
      </c>
      <c r="S24784" s="319" t="s">
        <v>353</v>
      </c>
    </row>
    <row r="24785" spans="18:19" x14ac:dyDescent="0.2">
      <c r="R24785" s="334">
        <v>58620</v>
      </c>
      <c r="S24785" s="319" t="s">
        <v>353</v>
      </c>
    </row>
    <row r="24786" spans="18:19" x14ac:dyDescent="0.2">
      <c r="R24786" s="334">
        <v>58621</v>
      </c>
      <c r="S24786" s="319" t="s">
        <v>353</v>
      </c>
    </row>
    <row r="24787" spans="18:19" x14ac:dyDescent="0.2">
      <c r="R24787" s="334">
        <v>58622</v>
      </c>
      <c r="S24787" s="319" t="s">
        <v>353</v>
      </c>
    </row>
    <row r="24788" spans="18:19" x14ac:dyDescent="0.2">
      <c r="R24788" s="334">
        <v>58623</v>
      </c>
      <c r="S24788" s="319" t="s">
        <v>353</v>
      </c>
    </row>
    <row r="24789" spans="18:19" x14ac:dyDescent="0.2">
      <c r="R24789" s="334">
        <v>58625</v>
      </c>
      <c r="S24789" s="319" t="s">
        <v>353</v>
      </c>
    </row>
    <row r="24790" spans="18:19" x14ac:dyDescent="0.2">
      <c r="R24790" s="334">
        <v>58626</v>
      </c>
      <c r="S24790" s="319" t="s">
        <v>353</v>
      </c>
    </row>
    <row r="24791" spans="18:19" x14ac:dyDescent="0.2">
      <c r="R24791" s="334">
        <v>58627</v>
      </c>
      <c r="S24791" s="319" t="s">
        <v>353</v>
      </c>
    </row>
    <row r="24792" spans="18:19" x14ac:dyDescent="0.2">
      <c r="R24792" s="334">
        <v>58630</v>
      </c>
      <c r="S24792" s="319" t="s">
        <v>353</v>
      </c>
    </row>
    <row r="24793" spans="18:19" x14ac:dyDescent="0.2">
      <c r="R24793" s="334">
        <v>58631</v>
      </c>
      <c r="S24793" s="319" t="s">
        <v>353</v>
      </c>
    </row>
    <row r="24794" spans="18:19" x14ac:dyDescent="0.2">
      <c r="R24794" s="334">
        <v>58632</v>
      </c>
      <c r="S24794" s="319" t="s">
        <v>353</v>
      </c>
    </row>
    <row r="24795" spans="18:19" x14ac:dyDescent="0.2">
      <c r="R24795" s="334">
        <v>58634</v>
      </c>
      <c r="S24795" s="319" t="s">
        <v>353</v>
      </c>
    </row>
    <row r="24796" spans="18:19" x14ac:dyDescent="0.2">
      <c r="R24796" s="334">
        <v>58636</v>
      </c>
      <c r="S24796" s="319" t="s">
        <v>353</v>
      </c>
    </row>
    <row r="24797" spans="18:19" x14ac:dyDescent="0.2">
      <c r="R24797" s="334">
        <v>58638</v>
      </c>
      <c r="S24797" s="319" t="s">
        <v>353</v>
      </c>
    </row>
    <row r="24798" spans="18:19" x14ac:dyDescent="0.2">
      <c r="R24798" s="334">
        <v>58639</v>
      </c>
      <c r="S24798" s="319" t="s">
        <v>353</v>
      </c>
    </row>
    <row r="24799" spans="18:19" x14ac:dyDescent="0.2">
      <c r="R24799" s="334">
        <v>58640</v>
      </c>
      <c r="S24799" s="319" t="s">
        <v>353</v>
      </c>
    </row>
    <row r="24800" spans="18:19" x14ac:dyDescent="0.2">
      <c r="R24800" s="334">
        <v>58641</v>
      </c>
      <c r="S24800" s="319" t="s">
        <v>353</v>
      </c>
    </row>
    <row r="24801" spans="18:19" x14ac:dyDescent="0.2">
      <c r="R24801" s="334">
        <v>58642</v>
      </c>
      <c r="S24801" s="319" t="s">
        <v>353</v>
      </c>
    </row>
    <row r="24802" spans="18:19" x14ac:dyDescent="0.2">
      <c r="R24802" s="334">
        <v>58643</v>
      </c>
      <c r="S24802" s="319" t="s">
        <v>353</v>
      </c>
    </row>
    <row r="24803" spans="18:19" x14ac:dyDescent="0.2">
      <c r="R24803" s="334">
        <v>58644</v>
      </c>
      <c r="S24803" s="319" t="s">
        <v>353</v>
      </c>
    </row>
    <row r="24804" spans="18:19" x14ac:dyDescent="0.2">
      <c r="R24804" s="334">
        <v>58645</v>
      </c>
      <c r="S24804" s="319" t="s">
        <v>353</v>
      </c>
    </row>
    <row r="24805" spans="18:19" x14ac:dyDescent="0.2">
      <c r="R24805" s="334">
        <v>58646</v>
      </c>
      <c r="S24805" s="319" t="s">
        <v>353</v>
      </c>
    </row>
    <row r="24806" spans="18:19" x14ac:dyDescent="0.2">
      <c r="R24806" s="334">
        <v>58647</v>
      </c>
      <c r="S24806" s="319" t="s">
        <v>353</v>
      </c>
    </row>
    <row r="24807" spans="18:19" x14ac:dyDescent="0.2">
      <c r="R24807" s="334">
        <v>58649</v>
      </c>
      <c r="S24807" s="319" t="s">
        <v>353</v>
      </c>
    </row>
    <row r="24808" spans="18:19" x14ac:dyDescent="0.2">
      <c r="R24808" s="334">
        <v>58650</v>
      </c>
      <c r="S24808" s="319" t="s">
        <v>353</v>
      </c>
    </row>
    <row r="24809" spans="18:19" x14ac:dyDescent="0.2">
      <c r="R24809" s="334">
        <v>58651</v>
      </c>
      <c r="S24809" s="319" t="s">
        <v>353</v>
      </c>
    </row>
    <row r="24810" spans="18:19" x14ac:dyDescent="0.2">
      <c r="R24810" s="334">
        <v>58652</v>
      </c>
      <c r="S24810" s="319" t="s">
        <v>353</v>
      </c>
    </row>
    <row r="24811" spans="18:19" x14ac:dyDescent="0.2">
      <c r="R24811" s="334">
        <v>58653</v>
      </c>
      <c r="S24811" s="319" t="s">
        <v>353</v>
      </c>
    </row>
    <row r="24812" spans="18:19" x14ac:dyDescent="0.2">
      <c r="R24812" s="334">
        <v>58654</v>
      </c>
      <c r="S24812" s="319" t="s">
        <v>353</v>
      </c>
    </row>
    <row r="24813" spans="18:19" x14ac:dyDescent="0.2">
      <c r="R24813" s="334">
        <v>58655</v>
      </c>
      <c r="S24813" s="319" t="s">
        <v>353</v>
      </c>
    </row>
    <row r="24814" spans="18:19" x14ac:dyDescent="0.2">
      <c r="R24814" s="334">
        <v>58656</v>
      </c>
      <c r="S24814" s="319" t="s">
        <v>353</v>
      </c>
    </row>
    <row r="24815" spans="18:19" x14ac:dyDescent="0.2">
      <c r="R24815" s="334">
        <v>58701</v>
      </c>
      <c r="S24815" s="319" t="s">
        <v>353</v>
      </c>
    </row>
    <row r="24816" spans="18:19" x14ac:dyDescent="0.2">
      <c r="R24816" s="334">
        <v>58703</v>
      </c>
      <c r="S24816" s="319" t="s">
        <v>353</v>
      </c>
    </row>
    <row r="24817" spans="18:19" x14ac:dyDescent="0.2">
      <c r="R24817" s="334">
        <v>58704</v>
      </c>
      <c r="S24817" s="319" t="s">
        <v>353</v>
      </c>
    </row>
    <row r="24818" spans="18:19" x14ac:dyDescent="0.2">
      <c r="R24818" s="334">
        <v>58705</v>
      </c>
      <c r="S24818" s="319" t="s">
        <v>353</v>
      </c>
    </row>
    <row r="24819" spans="18:19" x14ac:dyDescent="0.2">
      <c r="R24819" s="334">
        <v>58710</v>
      </c>
      <c r="S24819" s="319" t="s">
        <v>353</v>
      </c>
    </row>
    <row r="24820" spans="18:19" x14ac:dyDescent="0.2">
      <c r="R24820" s="334">
        <v>58711</v>
      </c>
      <c r="S24820" s="319" t="s">
        <v>353</v>
      </c>
    </row>
    <row r="24821" spans="18:19" x14ac:dyDescent="0.2">
      <c r="R24821" s="334">
        <v>58712</v>
      </c>
      <c r="S24821" s="319" t="s">
        <v>353</v>
      </c>
    </row>
    <row r="24822" spans="18:19" x14ac:dyDescent="0.2">
      <c r="R24822" s="334">
        <v>58713</v>
      </c>
      <c r="S24822" s="319" t="s">
        <v>353</v>
      </c>
    </row>
    <row r="24823" spans="18:19" x14ac:dyDescent="0.2">
      <c r="R24823" s="334">
        <v>58716</v>
      </c>
      <c r="S24823" s="319" t="s">
        <v>353</v>
      </c>
    </row>
    <row r="24824" spans="18:19" x14ac:dyDescent="0.2">
      <c r="R24824" s="334">
        <v>58718</v>
      </c>
      <c r="S24824" s="319" t="s">
        <v>353</v>
      </c>
    </row>
    <row r="24825" spans="18:19" x14ac:dyDescent="0.2">
      <c r="R24825" s="334">
        <v>58721</v>
      </c>
      <c r="S24825" s="319" t="s">
        <v>353</v>
      </c>
    </row>
    <row r="24826" spans="18:19" x14ac:dyDescent="0.2">
      <c r="R24826" s="334">
        <v>58722</v>
      </c>
      <c r="S24826" s="319" t="s">
        <v>353</v>
      </c>
    </row>
    <row r="24827" spans="18:19" x14ac:dyDescent="0.2">
      <c r="R24827" s="334">
        <v>58723</v>
      </c>
      <c r="S24827" s="319" t="s">
        <v>353</v>
      </c>
    </row>
    <row r="24828" spans="18:19" x14ac:dyDescent="0.2">
      <c r="R24828" s="334">
        <v>58725</v>
      </c>
      <c r="S24828" s="319" t="s">
        <v>353</v>
      </c>
    </row>
    <row r="24829" spans="18:19" x14ac:dyDescent="0.2">
      <c r="R24829" s="334">
        <v>58727</v>
      </c>
      <c r="S24829" s="319" t="s">
        <v>353</v>
      </c>
    </row>
    <row r="24830" spans="18:19" x14ac:dyDescent="0.2">
      <c r="R24830" s="334">
        <v>58730</v>
      </c>
      <c r="S24830" s="319" t="s">
        <v>353</v>
      </c>
    </row>
    <row r="24831" spans="18:19" x14ac:dyDescent="0.2">
      <c r="R24831" s="334">
        <v>58731</v>
      </c>
      <c r="S24831" s="319" t="s">
        <v>353</v>
      </c>
    </row>
    <row r="24832" spans="18:19" x14ac:dyDescent="0.2">
      <c r="R24832" s="334">
        <v>58733</v>
      </c>
      <c r="S24832" s="319" t="s">
        <v>353</v>
      </c>
    </row>
    <row r="24833" spans="18:19" x14ac:dyDescent="0.2">
      <c r="R24833" s="334">
        <v>58734</v>
      </c>
      <c r="S24833" s="319" t="s">
        <v>353</v>
      </c>
    </row>
    <row r="24834" spans="18:19" x14ac:dyDescent="0.2">
      <c r="R24834" s="334">
        <v>58735</v>
      </c>
      <c r="S24834" s="319" t="s">
        <v>353</v>
      </c>
    </row>
    <row r="24835" spans="18:19" x14ac:dyDescent="0.2">
      <c r="R24835" s="334">
        <v>58736</v>
      </c>
      <c r="S24835" s="319" t="s">
        <v>353</v>
      </c>
    </row>
    <row r="24836" spans="18:19" x14ac:dyDescent="0.2">
      <c r="R24836" s="334">
        <v>58737</v>
      </c>
      <c r="S24836" s="319" t="s">
        <v>353</v>
      </c>
    </row>
    <row r="24837" spans="18:19" x14ac:dyDescent="0.2">
      <c r="R24837" s="334">
        <v>58740</v>
      </c>
      <c r="S24837" s="319" t="s">
        <v>353</v>
      </c>
    </row>
    <row r="24838" spans="18:19" x14ac:dyDescent="0.2">
      <c r="R24838" s="334">
        <v>58741</v>
      </c>
      <c r="S24838" s="319" t="s">
        <v>353</v>
      </c>
    </row>
    <row r="24839" spans="18:19" x14ac:dyDescent="0.2">
      <c r="R24839" s="334">
        <v>58744</v>
      </c>
      <c r="S24839" s="319" t="s">
        <v>353</v>
      </c>
    </row>
    <row r="24840" spans="18:19" x14ac:dyDescent="0.2">
      <c r="R24840" s="334">
        <v>58746</v>
      </c>
      <c r="S24840" s="319" t="s">
        <v>353</v>
      </c>
    </row>
    <row r="24841" spans="18:19" x14ac:dyDescent="0.2">
      <c r="R24841" s="334">
        <v>58748</v>
      </c>
      <c r="S24841" s="319" t="s">
        <v>353</v>
      </c>
    </row>
    <row r="24842" spans="18:19" x14ac:dyDescent="0.2">
      <c r="R24842" s="334">
        <v>58750</v>
      </c>
      <c r="S24842" s="319" t="s">
        <v>353</v>
      </c>
    </row>
    <row r="24843" spans="18:19" x14ac:dyDescent="0.2">
      <c r="R24843" s="334">
        <v>58752</v>
      </c>
      <c r="S24843" s="319" t="s">
        <v>353</v>
      </c>
    </row>
    <row r="24844" spans="18:19" x14ac:dyDescent="0.2">
      <c r="R24844" s="334">
        <v>58755</v>
      </c>
      <c r="S24844" s="319" t="s">
        <v>353</v>
      </c>
    </row>
    <row r="24845" spans="18:19" x14ac:dyDescent="0.2">
      <c r="R24845" s="334">
        <v>58756</v>
      </c>
      <c r="S24845" s="319" t="s">
        <v>353</v>
      </c>
    </row>
    <row r="24846" spans="18:19" x14ac:dyDescent="0.2">
      <c r="R24846" s="334">
        <v>58757</v>
      </c>
      <c r="S24846" s="319" t="s">
        <v>353</v>
      </c>
    </row>
    <row r="24847" spans="18:19" x14ac:dyDescent="0.2">
      <c r="R24847" s="334">
        <v>58758</v>
      </c>
      <c r="S24847" s="319" t="s">
        <v>353</v>
      </c>
    </row>
    <row r="24848" spans="18:19" x14ac:dyDescent="0.2">
      <c r="R24848" s="334">
        <v>58759</v>
      </c>
      <c r="S24848" s="319" t="s">
        <v>353</v>
      </c>
    </row>
    <row r="24849" spans="18:19" x14ac:dyDescent="0.2">
      <c r="R24849" s="334">
        <v>58760</v>
      </c>
      <c r="S24849" s="319" t="s">
        <v>353</v>
      </c>
    </row>
    <row r="24850" spans="18:19" x14ac:dyDescent="0.2">
      <c r="R24850" s="334">
        <v>58761</v>
      </c>
      <c r="S24850" s="319" t="s">
        <v>353</v>
      </c>
    </row>
    <row r="24851" spans="18:19" x14ac:dyDescent="0.2">
      <c r="R24851" s="334">
        <v>58762</v>
      </c>
      <c r="S24851" s="319" t="s">
        <v>353</v>
      </c>
    </row>
    <row r="24852" spans="18:19" x14ac:dyDescent="0.2">
      <c r="R24852" s="334">
        <v>58763</v>
      </c>
      <c r="S24852" s="319" t="s">
        <v>353</v>
      </c>
    </row>
    <row r="24853" spans="18:19" x14ac:dyDescent="0.2">
      <c r="R24853" s="334">
        <v>58765</v>
      </c>
      <c r="S24853" s="319" t="s">
        <v>353</v>
      </c>
    </row>
    <row r="24854" spans="18:19" x14ac:dyDescent="0.2">
      <c r="R24854" s="334">
        <v>58768</v>
      </c>
      <c r="S24854" s="319" t="s">
        <v>353</v>
      </c>
    </row>
    <row r="24855" spans="18:19" x14ac:dyDescent="0.2">
      <c r="R24855" s="334">
        <v>58769</v>
      </c>
      <c r="S24855" s="319" t="s">
        <v>353</v>
      </c>
    </row>
    <row r="24856" spans="18:19" x14ac:dyDescent="0.2">
      <c r="R24856" s="334">
        <v>58770</v>
      </c>
      <c r="S24856" s="319" t="s">
        <v>353</v>
      </c>
    </row>
    <row r="24857" spans="18:19" x14ac:dyDescent="0.2">
      <c r="R24857" s="334">
        <v>58771</v>
      </c>
      <c r="S24857" s="319" t="s">
        <v>353</v>
      </c>
    </row>
    <row r="24858" spans="18:19" x14ac:dyDescent="0.2">
      <c r="R24858" s="334">
        <v>58772</v>
      </c>
      <c r="S24858" s="319" t="s">
        <v>353</v>
      </c>
    </row>
    <row r="24859" spans="18:19" x14ac:dyDescent="0.2">
      <c r="R24859" s="334">
        <v>58773</v>
      </c>
      <c r="S24859" s="319" t="s">
        <v>353</v>
      </c>
    </row>
    <row r="24860" spans="18:19" x14ac:dyDescent="0.2">
      <c r="R24860" s="334">
        <v>58775</v>
      </c>
      <c r="S24860" s="319" t="s">
        <v>353</v>
      </c>
    </row>
    <row r="24861" spans="18:19" x14ac:dyDescent="0.2">
      <c r="R24861" s="334">
        <v>58776</v>
      </c>
      <c r="S24861" s="319" t="s">
        <v>353</v>
      </c>
    </row>
    <row r="24862" spans="18:19" x14ac:dyDescent="0.2">
      <c r="R24862" s="334">
        <v>58778</v>
      </c>
      <c r="S24862" s="319" t="s">
        <v>353</v>
      </c>
    </row>
    <row r="24863" spans="18:19" x14ac:dyDescent="0.2">
      <c r="R24863" s="334">
        <v>58779</v>
      </c>
      <c r="S24863" s="319" t="s">
        <v>353</v>
      </c>
    </row>
    <row r="24864" spans="18:19" x14ac:dyDescent="0.2">
      <c r="R24864" s="334">
        <v>58781</v>
      </c>
      <c r="S24864" s="319" t="s">
        <v>353</v>
      </c>
    </row>
    <row r="24865" spans="18:19" x14ac:dyDescent="0.2">
      <c r="R24865" s="334">
        <v>58782</v>
      </c>
      <c r="S24865" s="319" t="s">
        <v>353</v>
      </c>
    </row>
    <row r="24866" spans="18:19" x14ac:dyDescent="0.2">
      <c r="R24866" s="334">
        <v>58783</v>
      </c>
      <c r="S24866" s="319" t="s">
        <v>353</v>
      </c>
    </row>
    <row r="24867" spans="18:19" x14ac:dyDescent="0.2">
      <c r="R24867" s="334">
        <v>58784</v>
      </c>
      <c r="S24867" s="319" t="s">
        <v>353</v>
      </c>
    </row>
    <row r="24868" spans="18:19" x14ac:dyDescent="0.2">
      <c r="R24868" s="334">
        <v>58785</v>
      </c>
      <c r="S24868" s="319" t="s">
        <v>353</v>
      </c>
    </row>
    <row r="24869" spans="18:19" x14ac:dyDescent="0.2">
      <c r="R24869" s="334">
        <v>58787</v>
      </c>
      <c r="S24869" s="319" t="s">
        <v>353</v>
      </c>
    </row>
    <row r="24870" spans="18:19" x14ac:dyDescent="0.2">
      <c r="R24870" s="334">
        <v>58788</v>
      </c>
      <c r="S24870" s="319" t="s">
        <v>353</v>
      </c>
    </row>
    <row r="24871" spans="18:19" x14ac:dyDescent="0.2">
      <c r="R24871" s="334">
        <v>58789</v>
      </c>
      <c r="S24871" s="319" t="s">
        <v>353</v>
      </c>
    </row>
    <row r="24872" spans="18:19" x14ac:dyDescent="0.2">
      <c r="R24872" s="334">
        <v>58790</v>
      </c>
      <c r="S24872" s="319" t="s">
        <v>353</v>
      </c>
    </row>
    <row r="24873" spans="18:19" x14ac:dyDescent="0.2">
      <c r="R24873" s="334">
        <v>58792</v>
      </c>
      <c r="S24873" s="319" t="s">
        <v>353</v>
      </c>
    </row>
    <row r="24874" spans="18:19" x14ac:dyDescent="0.2">
      <c r="R24874" s="334">
        <v>58793</v>
      </c>
      <c r="S24874" s="319" t="s">
        <v>353</v>
      </c>
    </row>
    <row r="24875" spans="18:19" x14ac:dyDescent="0.2">
      <c r="R24875" s="334">
        <v>58794</v>
      </c>
      <c r="S24875" s="319" t="s">
        <v>353</v>
      </c>
    </row>
    <row r="24876" spans="18:19" x14ac:dyDescent="0.2">
      <c r="R24876" s="334">
        <v>58795</v>
      </c>
      <c r="S24876" s="319" t="s">
        <v>353</v>
      </c>
    </row>
    <row r="24877" spans="18:19" x14ac:dyDescent="0.2">
      <c r="R24877" s="334">
        <v>58801</v>
      </c>
      <c r="S24877" s="319" t="s">
        <v>353</v>
      </c>
    </row>
    <row r="24878" spans="18:19" x14ac:dyDescent="0.2">
      <c r="R24878" s="334">
        <v>58802</v>
      </c>
      <c r="S24878" s="319" t="s">
        <v>353</v>
      </c>
    </row>
    <row r="24879" spans="18:19" x14ac:dyDescent="0.2">
      <c r="R24879" s="334">
        <v>58830</v>
      </c>
      <c r="S24879" s="319" t="s">
        <v>353</v>
      </c>
    </row>
    <row r="24880" spans="18:19" x14ac:dyDescent="0.2">
      <c r="R24880" s="334">
        <v>58831</v>
      </c>
      <c r="S24880" s="319" t="s">
        <v>353</v>
      </c>
    </row>
    <row r="24881" spans="18:19" x14ac:dyDescent="0.2">
      <c r="R24881" s="334">
        <v>58833</v>
      </c>
      <c r="S24881" s="319" t="s">
        <v>353</v>
      </c>
    </row>
    <row r="24882" spans="18:19" x14ac:dyDescent="0.2">
      <c r="R24882" s="334">
        <v>58835</v>
      </c>
      <c r="S24882" s="319" t="s">
        <v>353</v>
      </c>
    </row>
    <row r="24883" spans="18:19" x14ac:dyDescent="0.2">
      <c r="R24883" s="334">
        <v>58838</v>
      </c>
      <c r="S24883" s="319" t="s">
        <v>353</v>
      </c>
    </row>
    <row r="24884" spans="18:19" x14ac:dyDescent="0.2">
      <c r="R24884" s="334">
        <v>58843</v>
      </c>
      <c r="S24884" s="319" t="s">
        <v>353</v>
      </c>
    </row>
    <row r="24885" spans="18:19" x14ac:dyDescent="0.2">
      <c r="R24885" s="334">
        <v>58844</v>
      </c>
      <c r="S24885" s="319" t="s">
        <v>347</v>
      </c>
    </row>
    <row r="24886" spans="18:19" x14ac:dyDescent="0.2">
      <c r="R24886" s="334">
        <v>58845</v>
      </c>
      <c r="S24886" s="319" t="s">
        <v>347</v>
      </c>
    </row>
    <row r="24887" spans="18:19" x14ac:dyDescent="0.2">
      <c r="R24887" s="334">
        <v>58847</v>
      </c>
      <c r="S24887" s="319" t="s">
        <v>353</v>
      </c>
    </row>
    <row r="24888" spans="18:19" x14ac:dyDescent="0.2">
      <c r="R24888" s="334">
        <v>58849</v>
      </c>
      <c r="S24888" s="319" t="s">
        <v>353</v>
      </c>
    </row>
    <row r="24889" spans="18:19" x14ac:dyDescent="0.2">
      <c r="R24889" s="334">
        <v>58852</v>
      </c>
      <c r="S24889" s="319" t="s">
        <v>353</v>
      </c>
    </row>
    <row r="24890" spans="18:19" x14ac:dyDescent="0.2">
      <c r="R24890" s="334">
        <v>58853</v>
      </c>
      <c r="S24890" s="319" t="s">
        <v>347</v>
      </c>
    </row>
    <row r="24891" spans="18:19" x14ac:dyDescent="0.2">
      <c r="R24891" s="334">
        <v>58854</v>
      </c>
      <c r="S24891" s="319" t="s">
        <v>353</v>
      </c>
    </row>
    <row r="24892" spans="18:19" x14ac:dyDescent="0.2">
      <c r="R24892" s="334">
        <v>58856</v>
      </c>
      <c r="S24892" s="319" t="s">
        <v>353</v>
      </c>
    </row>
    <row r="24893" spans="18:19" x14ac:dyDescent="0.2">
      <c r="R24893" s="334">
        <v>59001</v>
      </c>
      <c r="S24893" s="319" t="s">
        <v>347</v>
      </c>
    </row>
    <row r="24894" spans="18:19" x14ac:dyDescent="0.2">
      <c r="R24894" s="334">
        <v>59002</v>
      </c>
      <c r="S24894" s="319" t="s">
        <v>347</v>
      </c>
    </row>
    <row r="24895" spans="18:19" x14ac:dyDescent="0.2">
      <c r="R24895" s="334">
        <v>59003</v>
      </c>
      <c r="S24895" s="319" t="s">
        <v>347</v>
      </c>
    </row>
    <row r="24896" spans="18:19" x14ac:dyDescent="0.2">
      <c r="R24896" s="334">
        <v>59004</v>
      </c>
      <c r="S24896" s="319" t="s">
        <v>347</v>
      </c>
    </row>
    <row r="24897" spans="18:19" x14ac:dyDescent="0.2">
      <c r="R24897" s="334">
        <v>59006</v>
      </c>
      <c r="S24897" s="319" t="s">
        <v>347</v>
      </c>
    </row>
    <row r="24898" spans="18:19" x14ac:dyDescent="0.2">
      <c r="R24898" s="334">
        <v>59007</v>
      </c>
      <c r="S24898" s="319" t="s">
        <v>347</v>
      </c>
    </row>
    <row r="24899" spans="18:19" x14ac:dyDescent="0.2">
      <c r="R24899" s="334">
        <v>59008</v>
      </c>
      <c r="S24899" s="319" t="s">
        <v>347</v>
      </c>
    </row>
    <row r="24900" spans="18:19" x14ac:dyDescent="0.2">
      <c r="R24900" s="334">
        <v>59010</v>
      </c>
      <c r="S24900" s="319" t="s">
        <v>347</v>
      </c>
    </row>
    <row r="24901" spans="18:19" x14ac:dyDescent="0.2">
      <c r="R24901" s="334">
        <v>59011</v>
      </c>
      <c r="S24901" s="319" t="s">
        <v>347</v>
      </c>
    </row>
    <row r="24902" spans="18:19" x14ac:dyDescent="0.2">
      <c r="R24902" s="334">
        <v>59012</v>
      </c>
      <c r="S24902" s="319" t="s">
        <v>347</v>
      </c>
    </row>
    <row r="24903" spans="18:19" x14ac:dyDescent="0.2">
      <c r="R24903" s="334">
        <v>59013</v>
      </c>
      <c r="S24903" s="319" t="s">
        <v>347</v>
      </c>
    </row>
    <row r="24904" spans="18:19" x14ac:dyDescent="0.2">
      <c r="R24904" s="334">
        <v>59014</v>
      </c>
      <c r="S24904" s="319" t="s">
        <v>347</v>
      </c>
    </row>
    <row r="24905" spans="18:19" x14ac:dyDescent="0.2">
      <c r="R24905" s="334">
        <v>59015</v>
      </c>
      <c r="S24905" s="319" t="s">
        <v>347</v>
      </c>
    </row>
    <row r="24906" spans="18:19" x14ac:dyDescent="0.2">
      <c r="R24906" s="334">
        <v>59016</v>
      </c>
      <c r="S24906" s="319" t="s">
        <v>360</v>
      </c>
    </row>
    <row r="24907" spans="18:19" x14ac:dyDescent="0.2">
      <c r="R24907" s="334">
        <v>59018</v>
      </c>
      <c r="S24907" s="319" t="s">
        <v>347</v>
      </c>
    </row>
    <row r="24908" spans="18:19" x14ac:dyDescent="0.2">
      <c r="R24908" s="334">
        <v>59019</v>
      </c>
      <c r="S24908" s="319" t="s">
        <v>347</v>
      </c>
    </row>
    <row r="24909" spans="18:19" x14ac:dyDescent="0.2">
      <c r="R24909" s="334">
        <v>59020</v>
      </c>
      <c r="S24909" s="319" t="s">
        <v>347</v>
      </c>
    </row>
    <row r="24910" spans="18:19" x14ac:dyDescent="0.2">
      <c r="R24910" s="334">
        <v>59022</v>
      </c>
      <c r="S24910" s="319" t="s">
        <v>347</v>
      </c>
    </row>
    <row r="24911" spans="18:19" x14ac:dyDescent="0.2">
      <c r="R24911" s="334">
        <v>59024</v>
      </c>
      <c r="S24911" s="319" t="s">
        <v>347</v>
      </c>
    </row>
    <row r="24912" spans="18:19" x14ac:dyDescent="0.2">
      <c r="R24912" s="334">
        <v>59025</v>
      </c>
      <c r="S24912" s="319" t="s">
        <v>360</v>
      </c>
    </row>
    <row r="24913" spans="18:19" x14ac:dyDescent="0.2">
      <c r="R24913" s="334">
        <v>59026</v>
      </c>
      <c r="S24913" s="319" t="s">
        <v>347</v>
      </c>
    </row>
    <row r="24914" spans="18:19" x14ac:dyDescent="0.2">
      <c r="R24914" s="334">
        <v>59027</v>
      </c>
      <c r="S24914" s="319" t="s">
        <v>347</v>
      </c>
    </row>
    <row r="24915" spans="18:19" x14ac:dyDescent="0.2">
      <c r="R24915" s="334">
        <v>59028</v>
      </c>
      <c r="S24915" s="319" t="s">
        <v>347</v>
      </c>
    </row>
    <row r="24916" spans="18:19" x14ac:dyDescent="0.2">
      <c r="R24916" s="334">
        <v>59029</v>
      </c>
      <c r="S24916" s="319" t="s">
        <v>347</v>
      </c>
    </row>
    <row r="24917" spans="18:19" x14ac:dyDescent="0.2">
      <c r="R24917" s="334">
        <v>59030</v>
      </c>
      <c r="S24917" s="319" t="s">
        <v>347</v>
      </c>
    </row>
    <row r="24918" spans="18:19" x14ac:dyDescent="0.2">
      <c r="R24918" s="334">
        <v>59031</v>
      </c>
      <c r="S24918" s="319" t="s">
        <v>347</v>
      </c>
    </row>
    <row r="24919" spans="18:19" x14ac:dyDescent="0.2">
      <c r="R24919" s="334">
        <v>59032</v>
      </c>
      <c r="S24919" s="319" t="s">
        <v>347</v>
      </c>
    </row>
    <row r="24920" spans="18:19" x14ac:dyDescent="0.2">
      <c r="R24920" s="334">
        <v>59033</v>
      </c>
      <c r="S24920" s="319" t="s">
        <v>347</v>
      </c>
    </row>
    <row r="24921" spans="18:19" x14ac:dyDescent="0.2">
      <c r="R24921" s="334">
        <v>59034</v>
      </c>
      <c r="S24921" s="319" t="s">
        <v>347</v>
      </c>
    </row>
    <row r="24922" spans="18:19" x14ac:dyDescent="0.2">
      <c r="R24922" s="334">
        <v>59035</v>
      </c>
      <c r="S24922" s="319" t="s">
        <v>347</v>
      </c>
    </row>
    <row r="24923" spans="18:19" x14ac:dyDescent="0.2">
      <c r="R24923" s="334">
        <v>59036</v>
      </c>
      <c r="S24923" s="319" t="s">
        <v>347</v>
      </c>
    </row>
    <row r="24924" spans="18:19" x14ac:dyDescent="0.2">
      <c r="R24924" s="334">
        <v>59037</v>
      </c>
      <c r="S24924" s="319" t="s">
        <v>347</v>
      </c>
    </row>
    <row r="24925" spans="18:19" x14ac:dyDescent="0.2">
      <c r="R24925" s="334">
        <v>59038</v>
      </c>
      <c r="S24925" s="319" t="s">
        <v>347</v>
      </c>
    </row>
    <row r="24926" spans="18:19" x14ac:dyDescent="0.2">
      <c r="R24926" s="334">
        <v>59039</v>
      </c>
      <c r="S24926" s="319" t="s">
        <v>347</v>
      </c>
    </row>
    <row r="24927" spans="18:19" x14ac:dyDescent="0.2">
      <c r="R24927" s="334">
        <v>59041</v>
      </c>
      <c r="S24927" s="319" t="s">
        <v>347</v>
      </c>
    </row>
    <row r="24928" spans="18:19" x14ac:dyDescent="0.2">
      <c r="R24928" s="334">
        <v>59043</v>
      </c>
      <c r="S24928" s="319" t="s">
        <v>347</v>
      </c>
    </row>
    <row r="24929" spans="18:19" x14ac:dyDescent="0.2">
      <c r="R24929" s="334">
        <v>59044</v>
      </c>
      <c r="S24929" s="319" t="s">
        <v>347</v>
      </c>
    </row>
    <row r="24930" spans="18:19" x14ac:dyDescent="0.2">
      <c r="R24930" s="334">
        <v>59046</v>
      </c>
      <c r="S24930" s="319" t="s">
        <v>347</v>
      </c>
    </row>
    <row r="24931" spans="18:19" x14ac:dyDescent="0.2">
      <c r="R24931" s="334">
        <v>59047</v>
      </c>
      <c r="S24931" s="319" t="s">
        <v>347</v>
      </c>
    </row>
    <row r="24932" spans="18:19" x14ac:dyDescent="0.2">
      <c r="R24932" s="334">
        <v>59050</v>
      </c>
      <c r="S24932" s="319" t="s">
        <v>347</v>
      </c>
    </row>
    <row r="24933" spans="18:19" x14ac:dyDescent="0.2">
      <c r="R24933" s="334">
        <v>59052</v>
      </c>
      <c r="S24933" s="319" t="s">
        <v>347</v>
      </c>
    </row>
    <row r="24934" spans="18:19" x14ac:dyDescent="0.2">
      <c r="R24934" s="334">
        <v>59053</v>
      </c>
      <c r="S24934" s="319" t="s">
        <v>347</v>
      </c>
    </row>
    <row r="24935" spans="18:19" x14ac:dyDescent="0.2">
      <c r="R24935" s="334">
        <v>59054</v>
      </c>
      <c r="S24935" s="319" t="s">
        <v>347</v>
      </c>
    </row>
    <row r="24936" spans="18:19" x14ac:dyDescent="0.2">
      <c r="R24936" s="334">
        <v>59055</v>
      </c>
      <c r="S24936" s="319" t="s">
        <v>347</v>
      </c>
    </row>
    <row r="24937" spans="18:19" x14ac:dyDescent="0.2">
      <c r="R24937" s="334">
        <v>59057</v>
      </c>
      <c r="S24937" s="319" t="s">
        <v>347</v>
      </c>
    </row>
    <row r="24938" spans="18:19" x14ac:dyDescent="0.2">
      <c r="R24938" s="334">
        <v>59058</v>
      </c>
      <c r="S24938" s="319" t="s">
        <v>347</v>
      </c>
    </row>
    <row r="24939" spans="18:19" x14ac:dyDescent="0.2">
      <c r="R24939" s="334">
        <v>59059</v>
      </c>
      <c r="S24939" s="319" t="s">
        <v>347</v>
      </c>
    </row>
    <row r="24940" spans="18:19" x14ac:dyDescent="0.2">
      <c r="R24940" s="334">
        <v>59061</v>
      </c>
      <c r="S24940" s="319" t="s">
        <v>347</v>
      </c>
    </row>
    <row r="24941" spans="18:19" x14ac:dyDescent="0.2">
      <c r="R24941" s="334">
        <v>59062</v>
      </c>
      <c r="S24941" s="319" t="s">
        <v>347</v>
      </c>
    </row>
    <row r="24942" spans="18:19" x14ac:dyDescent="0.2">
      <c r="R24942" s="334">
        <v>59063</v>
      </c>
      <c r="S24942" s="319" t="s">
        <v>347</v>
      </c>
    </row>
    <row r="24943" spans="18:19" x14ac:dyDescent="0.2">
      <c r="R24943" s="334">
        <v>59064</v>
      </c>
      <c r="S24943" s="319" t="s">
        <v>347</v>
      </c>
    </row>
    <row r="24944" spans="18:19" x14ac:dyDescent="0.2">
      <c r="R24944" s="334">
        <v>59065</v>
      </c>
      <c r="S24944" s="319" t="s">
        <v>347</v>
      </c>
    </row>
    <row r="24945" spans="18:19" x14ac:dyDescent="0.2">
      <c r="R24945" s="334">
        <v>59066</v>
      </c>
      <c r="S24945" s="319" t="s">
        <v>347</v>
      </c>
    </row>
    <row r="24946" spans="18:19" x14ac:dyDescent="0.2">
      <c r="R24946" s="334">
        <v>59067</v>
      </c>
      <c r="S24946" s="319" t="s">
        <v>347</v>
      </c>
    </row>
    <row r="24947" spans="18:19" x14ac:dyDescent="0.2">
      <c r="R24947" s="334">
        <v>59068</v>
      </c>
      <c r="S24947" s="319" t="s">
        <v>347</v>
      </c>
    </row>
    <row r="24948" spans="18:19" x14ac:dyDescent="0.2">
      <c r="R24948" s="334">
        <v>59069</v>
      </c>
      <c r="S24948" s="319" t="s">
        <v>347</v>
      </c>
    </row>
    <row r="24949" spans="18:19" x14ac:dyDescent="0.2">
      <c r="R24949" s="334">
        <v>59070</v>
      </c>
      <c r="S24949" s="319" t="s">
        <v>347</v>
      </c>
    </row>
    <row r="24950" spans="18:19" x14ac:dyDescent="0.2">
      <c r="R24950" s="334">
        <v>59071</v>
      </c>
      <c r="S24950" s="319" t="s">
        <v>347</v>
      </c>
    </row>
    <row r="24951" spans="18:19" x14ac:dyDescent="0.2">
      <c r="R24951" s="334">
        <v>59072</v>
      </c>
      <c r="S24951" s="319" t="s">
        <v>347</v>
      </c>
    </row>
    <row r="24952" spans="18:19" x14ac:dyDescent="0.2">
      <c r="R24952" s="334">
        <v>59073</v>
      </c>
      <c r="S24952" s="319" t="s">
        <v>347</v>
      </c>
    </row>
    <row r="24953" spans="18:19" x14ac:dyDescent="0.2">
      <c r="R24953" s="334">
        <v>59074</v>
      </c>
      <c r="S24953" s="319" t="s">
        <v>347</v>
      </c>
    </row>
    <row r="24954" spans="18:19" x14ac:dyDescent="0.2">
      <c r="R24954" s="334">
        <v>59075</v>
      </c>
      <c r="S24954" s="319" t="s">
        <v>347</v>
      </c>
    </row>
    <row r="24955" spans="18:19" x14ac:dyDescent="0.2">
      <c r="R24955" s="334">
        <v>59076</v>
      </c>
      <c r="S24955" s="319" t="s">
        <v>347</v>
      </c>
    </row>
    <row r="24956" spans="18:19" x14ac:dyDescent="0.2">
      <c r="R24956" s="334">
        <v>59077</v>
      </c>
      <c r="S24956" s="319" t="s">
        <v>347</v>
      </c>
    </row>
    <row r="24957" spans="18:19" x14ac:dyDescent="0.2">
      <c r="R24957" s="334">
        <v>59078</v>
      </c>
      <c r="S24957" s="319" t="s">
        <v>347</v>
      </c>
    </row>
    <row r="24958" spans="18:19" x14ac:dyDescent="0.2">
      <c r="R24958" s="334">
        <v>59079</v>
      </c>
      <c r="S24958" s="319" t="s">
        <v>347</v>
      </c>
    </row>
    <row r="24959" spans="18:19" x14ac:dyDescent="0.2">
      <c r="R24959" s="334">
        <v>59081</v>
      </c>
      <c r="S24959" s="319" t="s">
        <v>347</v>
      </c>
    </row>
    <row r="24960" spans="18:19" x14ac:dyDescent="0.2">
      <c r="R24960" s="334">
        <v>59082</v>
      </c>
      <c r="S24960" s="319" t="s">
        <v>347</v>
      </c>
    </row>
    <row r="24961" spans="18:19" x14ac:dyDescent="0.2">
      <c r="R24961" s="334">
        <v>59083</v>
      </c>
      <c r="S24961" s="319" t="s">
        <v>347</v>
      </c>
    </row>
    <row r="24962" spans="18:19" x14ac:dyDescent="0.2">
      <c r="R24962" s="334">
        <v>59084</v>
      </c>
      <c r="S24962" s="319" t="s">
        <v>347</v>
      </c>
    </row>
    <row r="24963" spans="18:19" x14ac:dyDescent="0.2">
      <c r="R24963" s="334">
        <v>59085</v>
      </c>
      <c r="S24963" s="319" t="s">
        <v>347</v>
      </c>
    </row>
    <row r="24964" spans="18:19" x14ac:dyDescent="0.2">
      <c r="R24964" s="334">
        <v>59086</v>
      </c>
      <c r="S24964" s="319" t="s">
        <v>347</v>
      </c>
    </row>
    <row r="24965" spans="18:19" x14ac:dyDescent="0.2">
      <c r="R24965" s="334">
        <v>59087</v>
      </c>
      <c r="S24965" s="319" t="s">
        <v>347</v>
      </c>
    </row>
    <row r="24966" spans="18:19" x14ac:dyDescent="0.2">
      <c r="R24966" s="334">
        <v>59088</v>
      </c>
      <c r="S24966" s="319" t="s">
        <v>347</v>
      </c>
    </row>
    <row r="24967" spans="18:19" x14ac:dyDescent="0.2">
      <c r="R24967" s="334">
        <v>59089</v>
      </c>
      <c r="S24967" s="319" t="s">
        <v>347</v>
      </c>
    </row>
    <row r="24968" spans="18:19" x14ac:dyDescent="0.2">
      <c r="R24968" s="334">
        <v>59101</v>
      </c>
      <c r="S24968" s="319" t="s">
        <v>347</v>
      </c>
    </row>
    <row r="24969" spans="18:19" x14ac:dyDescent="0.2">
      <c r="R24969" s="334">
        <v>59102</v>
      </c>
      <c r="S24969" s="319" t="s">
        <v>347</v>
      </c>
    </row>
    <row r="24970" spans="18:19" x14ac:dyDescent="0.2">
      <c r="R24970" s="334">
        <v>59103</v>
      </c>
      <c r="S24970" s="319" t="s">
        <v>347</v>
      </c>
    </row>
    <row r="24971" spans="18:19" x14ac:dyDescent="0.2">
      <c r="R24971" s="334">
        <v>59104</v>
      </c>
      <c r="S24971" s="319" t="s">
        <v>347</v>
      </c>
    </row>
    <row r="24972" spans="18:19" x14ac:dyDescent="0.2">
      <c r="R24972" s="334">
        <v>59105</v>
      </c>
      <c r="S24972" s="319" t="s">
        <v>347</v>
      </c>
    </row>
    <row r="24973" spans="18:19" x14ac:dyDescent="0.2">
      <c r="R24973" s="334">
        <v>59106</v>
      </c>
      <c r="S24973" s="319" t="s">
        <v>347</v>
      </c>
    </row>
    <row r="24974" spans="18:19" x14ac:dyDescent="0.2">
      <c r="R24974" s="334">
        <v>59107</v>
      </c>
      <c r="S24974" s="319" t="s">
        <v>347</v>
      </c>
    </row>
    <row r="24975" spans="18:19" x14ac:dyDescent="0.2">
      <c r="R24975" s="334">
        <v>59108</v>
      </c>
      <c r="S24975" s="319" t="s">
        <v>347</v>
      </c>
    </row>
    <row r="24976" spans="18:19" x14ac:dyDescent="0.2">
      <c r="R24976" s="334">
        <v>59116</v>
      </c>
      <c r="S24976" s="319" t="s">
        <v>347</v>
      </c>
    </row>
    <row r="24977" spans="18:19" x14ac:dyDescent="0.2">
      <c r="R24977" s="334">
        <v>59201</v>
      </c>
      <c r="S24977" s="319" t="s">
        <v>353</v>
      </c>
    </row>
    <row r="24978" spans="18:19" x14ac:dyDescent="0.2">
      <c r="R24978" s="334">
        <v>59211</v>
      </c>
      <c r="S24978" s="319" t="s">
        <v>347</v>
      </c>
    </row>
    <row r="24979" spans="18:19" x14ac:dyDescent="0.2">
      <c r="R24979" s="334">
        <v>59212</v>
      </c>
      <c r="S24979" s="319" t="s">
        <v>353</v>
      </c>
    </row>
    <row r="24980" spans="18:19" x14ac:dyDescent="0.2">
      <c r="R24980" s="334">
        <v>59213</v>
      </c>
      <c r="S24980" s="319" t="s">
        <v>353</v>
      </c>
    </row>
    <row r="24981" spans="18:19" x14ac:dyDescent="0.2">
      <c r="R24981" s="334">
        <v>59214</v>
      </c>
      <c r="S24981" s="319" t="s">
        <v>347</v>
      </c>
    </row>
    <row r="24982" spans="18:19" x14ac:dyDescent="0.2">
      <c r="R24982" s="334">
        <v>59215</v>
      </c>
      <c r="S24982" s="319" t="s">
        <v>347</v>
      </c>
    </row>
    <row r="24983" spans="18:19" x14ac:dyDescent="0.2">
      <c r="R24983" s="334">
        <v>59217</v>
      </c>
      <c r="S24983" s="319" t="s">
        <v>353</v>
      </c>
    </row>
    <row r="24984" spans="18:19" x14ac:dyDescent="0.2">
      <c r="R24984" s="334">
        <v>59218</v>
      </c>
      <c r="S24984" s="319" t="s">
        <v>353</v>
      </c>
    </row>
    <row r="24985" spans="18:19" x14ac:dyDescent="0.2">
      <c r="R24985" s="334">
        <v>59219</v>
      </c>
      <c r="S24985" s="319" t="s">
        <v>353</v>
      </c>
    </row>
    <row r="24986" spans="18:19" x14ac:dyDescent="0.2">
      <c r="R24986" s="334">
        <v>59221</v>
      </c>
      <c r="S24986" s="319" t="s">
        <v>353</v>
      </c>
    </row>
    <row r="24987" spans="18:19" x14ac:dyDescent="0.2">
      <c r="R24987" s="334">
        <v>59222</v>
      </c>
      <c r="S24987" s="319" t="s">
        <v>347</v>
      </c>
    </row>
    <row r="24988" spans="18:19" x14ac:dyDescent="0.2">
      <c r="R24988" s="334">
        <v>59223</v>
      </c>
      <c r="S24988" s="319" t="s">
        <v>353</v>
      </c>
    </row>
    <row r="24989" spans="18:19" x14ac:dyDescent="0.2">
      <c r="R24989" s="334">
        <v>59225</v>
      </c>
      <c r="S24989" s="319" t="s">
        <v>353</v>
      </c>
    </row>
    <row r="24990" spans="18:19" x14ac:dyDescent="0.2">
      <c r="R24990" s="334">
        <v>59226</v>
      </c>
      <c r="S24990" s="319" t="s">
        <v>353</v>
      </c>
    </row>
    <row r="24991" spans="18:19" x14ac:dyDescent="0.2">
      <c r="R24991" s="334">
        <v>59230</v>
      </c>
      <c r="S24991" s="319" t="s">
        <v>353</v>
      </c>
    </row>
    <row r="24992" spans="18:19" x14ac:dyDescent="0.2">
      <c r="R24992" s="334">
        <v>59231</v>
      </c>
      <c r="S24992" s="319" t="s">
        <v>353</v>
      </c>
    </row>
    <row r="24993" spans="18:19" x14ac:dyDescent="0.2">
      <c r="R24993" s="334">
        <v>59240</v>
      </c>
      <c r="S24993" s="319" t="s">
        <v>353</v>
      </c>
    </row>
    <row r="24994" spans="18:19" x14ac:dyDescent="0.2">
      <c r="R24994" s="334">
        <v>59241</v>
      </c>
      <c r="S24994" s="319" t="s">
        <v>353</v>
      </c>
    </row>
    <row r="24995" spans="18:19" x14ac:dyDescent="0.2">
      <c r="R24995" s="334">
        <v>59242</v>
      </c>
      <c r="S24995" s="319" t="s">
        <v>353</v>
      </c>
    </row>
    <row r="24996" spans="18:19" x14ac:dyDescent="0.2">
      <c r="R24996" s="334">
        <v>59243</v>
      </c>
      <c r="S24996" s="319" t="s">
        <v>353</v>
      </c>
    </row>
    <row r="24997" spans="18:19" x14ac:dyDescent="0.2">
      <c r="R24997" s="334">
        <v>59244</v>
      </c>
      <c r="S24997" s="319" t="s">
        <v>353</v>
      </c>
    </row>
    <row r="24998" spans="18:19" x14ac:dyDescent="0.2">
      <c r="R24998" s="334">
        <v>59247</v>
      </c>
      <c r="S24998" s="319" t="s">
        <v>353</v>
      </c>
    </row>
    <row r="24999" spans="18:19" x14ac:dyDescent="0.2">
      <c r="R24999" s="334">
        <v>59248</v>
      </c>
      <c r="S24999" s="319" t="s">
        <v>353</v>
      </c>
    </row>
    <row r="25000" spans="18:19" x14ac:dyDescent="0.2">
      <c r="R25000" s="334">
        <v>59250</v>
      </c>
      <c r="S25000" s="319" t="s">
        <v>353</v>
      </c>
    </row>
    <row r="25001" spans="18:19" x14ac:dyDescent="0.2">
      <c r="R25001" s="334">
        <v>59252</v>
      </c>
      <c r="S25001" s="319" t="s">
        <v>347</v>
      </c>
    </row>
    <row r="25002" spans="18:19" x14ac:dyDescent="0.2">
      <c r="R25002" s="334">
        <v>59253</v>
      </c>
      <c r="S25002" s="319" t="s">
        <v>353</v>
      </c>
    </row>
    <row r="25003" spans="18:19" x14ac:dyDescent="0.2">
      <c r="R25003" s="334">
        <v>59254</v>
      </c>
      <c r="S25003" s="319" t="s">
        <v>347</v>
      </c>
    </row>
    <row r="25004" spans="18:19" x14ac:dyDescent="0.2">
      <c r="R25004" s="334">
        <v>59255</v>
      </c>
      <c r="S25004" s="319" t="s">
        <v>353</v>
      </c>
    </row>
    <row r="25005" spans="18:19" x14ac:dyDescent="0.2">
      <c r="R25005" s="334">
        <v>59256</v>
      </c>
      <c r="S25005" s="319" t="s">
        <v>347</v>
      </c>
    </row>
    <row r="25006" spans="18:19" x14ac:dyDescent="0.2">
      <c r="R25006" s="334">
        <v>59257</v>
      </c>
      <c r="S25006" s="319" t="s">
        <v>347</v>
      </c>
    </row>
    <row r="25007" spans="18:19" x14ac:dyDescent="0.2">
      <c r="R25007" s="334">
        <v>59258</v>
      </c>
      <c r="S25007" s="319" t="s">
        <v>347</v>
      </c>
    </row>
    <row r="25008" spans="18:19" x14ac:dyDescent="0.2">
      <c r="R25008" s="334">
        <v>59259</v>
      </c>
      <c r="S25008" s="319" t="s">
        <v>353</v>
      </c>
    </row>
    <row r="25009" spans="18:19" x14ac:dyDescent="0.2">
      <c r="R25009" s="334">
        <v>59260</v>
      </c>
      <c r="S25009" s="319" t="s">
        <v>353</v>
      </c>
    </row>
    <row r="25010" spans="18:19" x14ac:dyDescent="0.2">
      <c r="R25010" s="334">
        <v>59261</v>
      </c>
      <c r="S25010" s="319" t="s">
        <v>347</v>
      </c>
    </row>
    <row r="25011" spans="18:19" x14ac:dyDescent="0.2">
      <c r="R25011" s="334">
        <v>59262</v>
      </c>
      <c r="S25011" s="319" t="s">
        <v>353</v>
      </c>
    </row>
    <row r="25012" spans="18:19" x14ac:dyDescent="0.2">
      <c r="R25012" s="334">
        <v>59263</v>
      </c>
      <c r="S25012" s="319" t="s">
        <v>347</v>
      </c>
    </row>
    <row r="25013" spans="18:19" x14ac:dyDescent="0.2">
      <c r="R25013" s="334">
        <v>59270</v>
      </c>
      <c r="S25013" s="319" t="s">
        <v>347</v>
      </c>
    </row>
    <row r="25014" spans="18:19" x14ac:dyDescent="0.2">
      <c r="R25014" s="334">
        <v>59273</v>
      </c>
      <c r="S25014" s="319" t="s">
        <v>353</v>
      </c>
    </row>
    <row r="25015" spans="18:19" x14ac:dyDescent="0.2">
      <c r="R25015" s="334">
        <v>59274</v>
      </c>
      <c r="S25015" s="319" t="s">
        <v>353</v>
      </c>
    </row>
    <row r="25016" spans="18:19" x14ac:dyDescent="0.2">
      <c r="R25016" s="334">
        <v>59275</v>
      </c>
      <c r="S25016" s="319" t="s">
        <v>347</v>
      </c>
    </row>
    <row r="25017" spans="18:19" x14ac:dyDescent="0.2">
      <c r="R25017" s="334">
        <v>59276</v>
      </c>
      <c r="S25017" s="319" t="s">
        <v>347</v>
      </c>
    </row>
    <row r="25018" spans="18:19" x14ac:dyDescent="0.2">
      <c r="R25018" s="334">
        <v>59301</v>
      </c>
      <c r="S25018" s="319" t="s">
        <v>353</v>
      </c>
    </row>
    <row r="25019" spans="18:19" x14ac:dyDescent="0.2">
      <c r="R25019" s="334">
        <v>59311</v>
      </c>
      <c r="S25019" s="319" t="s">
        <v>347</v>
      </c>
    </row>
    <row r="25020" spans="18:19" x14ac:dyDescent="0.2">
      <c r="R25020" s="334">
        <v>59312</v>
      </c>
      <c r="S25020" s="319" t="s">
        <v>347</v>
      </c>
    </row>
    <row r="25021" spans="18:19" x14ac:dyDescent="0.2">
      <c r="R25021" s="334">
        <v>59313</v>
      </c>
      <c r="S25021" s="319" t="s">
        <v>353</v>
      </c>
    </row>
    <row r="25022" spans="18:19" x14ac:dyDescent="0.2">
      <c r="R25022" s="334">
        <v>59314</v>
      </c>
      <c r="S25022" s="319" t="s">
        <v>347</v>
      </c>
    </row>
    <row r="25023" spans="18:19" x14ac:dyDescent="0.2">
      <c r="R25023" s="334">
        <v>59315</v>
      </c>
      <c r="S25023" s="319" t="s">
        <v>353</v>
      </c>
    </row>
    <row r="25024" spans="18:19" x14ac:dyDescent="0.2">
      <c r="R25024" s="334">
        <v>59316</v>
      </c>
      <c r="S25024" s="319" t="s">
        <v>347</v>
      </c>
    </row>
    <row r="25025" spans="18:19" x14ac:dyDescent="0.2">
      <c r="R25025" s="334">
        <v>59317</v>
      </c>
      <c r="S25025" s="319" t="s">
        <v>347</v>
      </c>
    </row>
    <row r="25026" spans="18:19" x14ac:dyDescent="0.2">
      <c r="R25026" s="334">
        <v>59318</v>
      </c>
      <c r="S25026" s="319" t="s">
        <v>347</v>
      </c>
    </row>
    <row r="25027" spans="18:19" x14ac:dyDescent="0.2">
      <c r="R25027" s="334">
        <v>59319</v>
      </c>
      <c r="S25027" s="319" t="s">
        <v>347</v>
      </c>
    </row>
    <row r="25028" spans="18:19" x14ac:dyDescent="0.2">
      <c r="R25028" s="334">
        <v>59322</v>
      </c>
      <c r="S25028" s="319" t="s">
        <v>347</v>
      </c>
    </row>
    <row r="25029" spans="18:19" x14ac:dyDescent="0.2">
      <c r="R25029" s="334">
        <v>59323</v>
      </c>
      <c r="S25029" s="319" t="s">
        <v>347</v>
      </c>
    </row>
    <row r="25030" spans="18:19" x14ac:dyDescent="0.2">
      <c r="R25030" s="334">
        <v>59324</v>
      </c>
      <c r="S25030" s="319" t="s">
        <v>353</v>
      </c>
    </row>
    <row r="25031" spans="18:19" x14ac:dyDescent="0.2">
      <c r="R25031" s="334">
        <v>59326</v>
      </c>
      <c r="S25031" s="319" t="s">
        <v>353</v>
      </c>
    </row>
    <row r="25032" spans="18:19" x14ac:dyDescent="0.2">
      <c r="R25032" s="334">
        <v>59327</v>
      </c>
      <c r="S25032" s="319" t="s">
        <v>347</v>
      </c>
    </row>
    <row r="25033" spans="18:19" x14ac:dyDescent="0.2">
      <c r="R25033" s="334">
        <v>59330</v>
      </c>
      <c r="S25033" s="319" t="s">
        <v>353</v>
      </c>
    </row>
    <row r="25034" spans="18:19" x14ac:dyDescent="0.2">
      <c r="R25034" s="334">
        <v>59332</v>
      </c>
      <c r="S25034" s="319" t="s">
        <v>347</v>
      </c>
    </row>
    <row r="25035" spans="18:19" x14ac:dyDescent="0.2">
      <c r="R25035" s="334">
        <v>59333</v>
      </c>
      <c r="S25035" s="319" t="s">
        <v>353</v>
      </c>
    </row>
    <row r="25036" spans="18:19" x14ac:dyDescent="0.2">
      <c r="R25036" s="334">
        <v>59336</v>
      </c>
      <c r="S25036" s="319" t="s">
        <v>347</v>
      </c>
    </row>
    <row r="25037" spans="18:19" x14ac:dyDescent="0.2">
      <c r="R25037" s="334">
        <v>59337</v>
      </c>
      <c r="S25037" s="319" t="s">
        <v>347</v>
      </c>
    </row>
    <row r="25038" spans="18:19" x14ac:dyDescent="0.2">
      <c r="R25038" s="334">
        <v>59338</v>
      </c>
      <c r="S25038" s="319" t="s">
        <v>353</v>
      </c>
    </row>
    <row r="25039" spans="18:19" x14ac:dyDescent="0.2">
      <c r="R25039" s="334">
        <v>59339</v>
      </c>
      <c r="S25039" s="319" t="s">
        <v>347</v>
      </c>
    </row>
    <row r="25040" spans="18:19" x14ac:dyDescent="0.2">
      <c r="R25040" s="334">
        <v>59341</v>
      </c>
      <c r="S25040" s="319" t="s">
        <v>353</v>
      </c>
    </row>
    <row r="25041" spans="18:19" x14ac:dyDescent="0.2">
      <c r="R25041" s="334">
        <v>59343</v>
      </c>
      <c r="S25041" s="319" t="s">
        <v>347</v>
      </c>
    </row>
    <row r="25042" spans="18:19" x14ac:dyDescent="0.2">
      <c r="R25042" s="334">
        <v>59344</v>
      </c>
      <c r="S25042" s="319" t="s">
        <v>353</v>
      </c>
    </row>
    <row r="25043" spans="18:19" x14ac:dyDescent="0.2">
      <c r="R25043" s="334">
        <v>59345</v>
      </c>
      <c r="S25043" s="319" t="s">
        <v>347</v>
      </c>
    </row>
    <row r="25044" spans="18:19" x14ac:dyDescent="0.2">
      <c r="R25044" s="334">
        <v>59347</v>
      </c>
      <c r="S25044" s="319" t="s">
        <v>347</v>
      </c>
    </row>
    <row r="25045" spans="18:19" x14ac:dyDescent="0.2">
      <c r="R25045" s="334">
        <v>59349</v>
      </c>
      <c r="S25045" s="319" t="s">
        <v>347</v>
      </c>
    </row>
    <row r="25046" spans="18:19" x14ac:dyDescent="0.2">
      <c r="R25046" s="334">
        <v>59351</v>
      </c>
      <c r="S25046" s="319" t="s">
        <v>347</v>
      </c>
    </row>
    <row r="25047" spans="18:19" x14ac:dyDescent="0.2">
      <c r="R25047" s="334">
        <v>59353</v>
      </c>
      <c r="S25047" s="319" t="s">
        <v>353</v>
      </c>
    </row>
    <row r="25048" spans="18:19" x14ac:dyDescent="0.2">
      <c r="R25048" s="334">
        <v>59354</v>
      </c>
      <c r="S25048" s="319" t="s">
        <v>353</v>
      </c>
    </row>
    <row r="25049" spans="18:19" x14ac:dyDescent="0.2">
      <c r="R25049" s="334">
        <v>59401</v>
      </c>
      <c r="S25049" s="319" t="s">
        <v>347</v>
      </c>
    </row>
    <row r="25050" spans="18:19" x14ac:dyDescent="0.2">
      <c r="R25050" s="334">
        <v>59402</v>
      </c>
      <c r="S25050" s="319" t="s">
        <v>347</v>
      </c>
    </row>
    <row r="25051" spans="18:19" x14ac:dyDescent="0.2">
      <c r="R25051" s="334">
        <v>59403</v>
      </c>
      <c r="S25051" s="319" t="s">
        <v>347</v>
      </c>
    </row>
    <row r="25052" spans="18:19" x14ac:dyDescent="0.2">
      <c r="R25052" s="334">
        <v>59404</v>
      </c>
      <c r="S25052" s="319" t="s">
        <v>347</v>
      </c>
    </row>
    <row r="25053" spans="18:19" x14ac:dyDescent="0.2">
      <c r="R25053" s="334">
        <v>59405</v>
      </c>
      <c r="S25053" s="319" t="s">
        <v>347</v>
      </c>
    </row>
    <row r="25054" spans="18:19" x14ac:dyDescent="0.2">
      <c r="R25054" s="334">
        <v>59406</v>
      </c>
      <c r="S25054" s="319" t="s">
        <v>347</v>
      </c>
    </row>
    <row r="25055" spans="18:19" x14ac:dyDescent="0.2">
      <c r="R25055" s="334">
        <v>59410</v>
      </c>
      <c r="S25055" s="319" t="s">
        <v>347</v>
      </c>
    </row>
    <row r="25056" spans="18:19" x14ac:dyDescent="0.2">
      <c r="R25056" s="334">
        <v>59411</v>
      </c>
      <c r="S25056" s="319" t="s">
        <v>347</v>
      </c>
    </row>
    <row r="25057" spans="18:19" x14ac:dyDescent="0.2">
      <c r="R25057" s="334">
        <v>59412</v>
      </c>
      <c r="S25057" s="319" t="s">
        <v>347</v>
      </c>
    </row>
    <row r="25058" spans="18:19" x14ac:dyDescent="0.2">
      <c r="R25058" s="334">
        <v>59414</v>
      </c>
      <c r="S25058" s="319" t="s">
        <v>347</v>
      </c>
    </row>
    <row r="25059" spans="18:19" x14ac:dyDescent="0.2">
      <c r="R25059" s="334">
        <v>59416</v>
      </c>
      <c r="S25059" s="319" t="s">
        <v>347</v>
      </c>
    </row>
    <row r="25060" spans="18:19" x14ac:dyDescent="0.2">
      <c r="R25060" s="334">
        <v>59417</v>
      </c>
      <c r="S25060" s="319" t="s">
        <v>347</v>
      </c>
    </row>
    <row r="25061" spans="18:19" x14ac:dyDescent="0.2">
      <c r="R25061" s="334">
        <v>59418</v>
      </c>
      <c r="S25061" s="319" t="s">
        <v>347</v>
      </c>
    </row>
    <row r="25062" spans="18:19" x14ac:dyDescent="0.2">
      <c r="R25062" s="334">
        <v>59419</v>
      </c>
      <c r="S25062" s="319" t="s">
        <v>347</v>
      </c>
    </row>
    <row r="25063" spans="18:19" x14ac:dyDescent="0.2">
      <c r="R25063" s="334">
        <v>59420</v>
      </c>
      <c r="S25063" s="319" t="s">
        <v>347</v>
      </c>
    </row>
    <row r="25064" spans="18:19" x14ac:dyDescent="0.2">
      <c r="R25064" s="334">
        <v>59421</v>
      </c>
      <c r="S25064" s="319" t="s">
        <v>347</v>
      </c>
    </row>
    <row r="25065" spans="18:19" x14ac:dyDescent="0.2">
      <c r="R25065" s="334">
        <v>59422</v>
      </c>
      <c r="S25065" s="319" t="s">
        <v>347</v>
      </c>
    </row>
    <row r="25066" spans="18:19" x14ac:dyDescent="0.2">
      <c r="R25066" s="334">
        <v>59424</v>
      </c>
      <c r="S25066" s="319" t="s">
        <v>347</v>
      </c>
    </row>
    <row r="25067" spans="18:19" x14ac:dyDescent="0.2">
      <c r="R25067" s="334">
        <v>59425</v>
      </c>
      <c r="S25067" s="319" t="s">
        <v>347</v>
      </c>
    </row>
    <row r="25068" spans="18:19" x14ac:dyDescent="0.2">
      <c r="R25068" s="334">
        <v>59427</v>
      </c>
      <c r="S25068" s="319" t="s">
        <v>347</v>
      </c>
    </row>
    <row r="25069" spans="18:19" x14ac:dyDescent="0.2">
      <c r="R25069" s="334">
        <v>59430</v>
      </c>
      <c r="S25069" s="319" t="s">
        <v>347</v>
      </c>
    </row>
    <row r="25070" spans="18:19" x14ac:dyDescent="0.2">
      <c r="R25070" s="334">
        <v>59432</v>
      </c>
      <c r="S25070" s="319" t="s">
        <v>347</v>
      </c>
    </row>
    <row r="25071" spans="18:19" x14ac:dyDescent="0.2">
      <c r="R25071" s="334">
        <v>59433</v>
      </c>
      <c r="S25071" s="319" t="s">
        <v>347</v>
      </c>
    </row>
    <row r="25072" spans="18:19" x14ac:dyDescent="0.2">
      <c r="R25072" s="334">
        <v>59434</v>
      </c>
      <c r="S25072" s="319" t="s">
        <v>347</v>
      </c>
    </row>
    <row r="25073" spans="18:19" x14ac:dyDescent="0.2">
      <c r="R25073" s="334">
        <v>59435</v>
      </c>
      <c r="S25073" s="319" t="s">
        <v>347</v>
      </c>
    </row>
    <row r="25074" spans="18:19" x14ac:dyDescent="0.2">
      <c r="R25074" s="334">
        <v>59436</v>
      </c>
      <c r="S25074" s="319" t="s">
        <v>347</v>
      </c>
    </row>
    <row r="25075" spans="18:19" x14ac:dyDescent="0.2">
      <c r="R25075" s="334">
        <v>59440</v>
      </c>
      <c r="S25075" s="319" t="s">
        <v>347</v>
      </c>
    </row>
    <row r="25076" spans="18:19" x14ac:dyDescent="0.2">
      <c r="R25076" s="334">
        <v>59441</v>
      </c>
      <c r="S25076" s="319" t="s">
        <v>347</v>
      </c>
    </row>
    <row r="25077" spans="18:19" x14ac:dyDescent="0.2">
      <c r="R25077" s="334">
        <v>59442</v>
      </c>
      <c r="S25077" s="319" t="s">
        <v>347</v>
      </c>
    </row>
    <row r="25078" spans="18:19" x14ac:dyDescent="0.2">
      <c r="R25078" s="334">
        <v>59443</v>
      </c>
      <c r="S25078" s="319" t="s">
        <v>347</v>
      </c>
    </row>
    <row r="25079" spans="18:19" x14ac:dyDescent="0.2">
      <c r="R25079" s="334">
        <v>59444</v>
      </c>
      <c r="S25079" s="319" t="s">
        <v>347</v>
      </c>
    </row>
    <row r="25080" spans="18:19" x14ac:dyDescent="0.2">
      <c r="R25080" s="334">
        <v>59446</v>
      </c>
      <c r="S25080" s="319" t="s">
        <v>347</v>
      </c>
    </row>
    <row r="25081" spans="18:19" x14ac:dyDescent="0.2">
      <c r="R25081" s="334">
        <v>59447</v>
      </c>
      <c r="S25081" s="319" t="s">
        <v>347</v>
      </c>
    </row>
    <row r="25082" spans="18:19" x14ac:dyDescent="0.2">
      <c r="R25082" s="334">
        <v>59448</v>
      </c>
      <c r="S25082" s="319" t="s">
        <v>347</v>
      </c>
    </row>
    <row r="25083" spans="18:19" x14ac:dyDescent="0.2">
      <c r="R25083" s="334">
        <v>59450</v>
      </c>
      <c r="S25083" s="319" t="s">
        <v>347</v>
      </c>
    </row>
    <row r="25084" spans="18:19" x14ac:dyDescent="0.2">
      <c r="R25084" s="334">
        <v>59451</v>
      </c>
      <c r="S25084" s="319" t="s">
        <v>347</v>
      </c>
    </row>
    <row r="25085" spans="18:19" x14ac:dyDescent="0.2">
      <c r="R25085" s="334">
        <v>59452</v>
      </c>
      <c r="S25085" s="319" t="s">
        <v>347</v>
      </c>
    </row>
    <row r="25086" spans="18:19" x14ac:dyDescent="0.2">
      <c r="R25086" s="334">
        <v>59453</v>
      </c>
      <c r="S25086" s="319" t="s">
        <v>347</v>
      </c>
    </row>
    <row r="25087" spans="18:19" x14ac:dyDescent="0.2">
      <c r="R25087" s="334">
        <v>59454</v>
      </c>
      <c r="S25087" s="319" t="s">
        <v>347</v>
      </c>
    </row>
    <row r="25088" spans="18:19" x14ac:dyDescent="0.2">
      <c r="R25088" s="334">
        <v>59456</v>
      </c>
      <c r="S25088" s="319" t="s">
        <v>347</v>
      </c>
    </row>
    <row r="25089" spans="18:19" x14ac:dyDescent="0.2">
      <c r="R25089" s="334">
        <v>59457</v>
      </c>
      <c r="S25089" s="319" t="s">
        <v>347</v>
      </c>
    </row>
    <row r="25090" spans="18:19" x14ac:dyDescent="0.2">
      <c r="R25090" s="334">
        <v>59460</v>
      </c>
      <c r="S25090" s="319" t="s">
        <v>347</v>
      </c>
    </row>
    <row r="25091" spans="18:19" x14ac:dyDescent="0.2">
      <c r="R25091" s="334">
        <v>59461</v>
      </c>
      <c r="S25091" s="319" t="s">
        <v>347</v>
      </c>
    </row>
    <row r="25092" spans="18:19" x14ac:dyDescent="0.2">
      <c r="R25092" s="334">
        <v>59462</v>
      </c>
      <c r="S25092" s="319" t="s">
        <v>347</v>
      </c>
    </row>
    <row r="25093" spans="18:19" x14ac:dyDescent="0.2">
      <c r="R25093" s="334">
        <v>59463</v>
      </c>
      <c r="S25093" s="319" t="s">
        <v>347</v>
      </c>
    </row>
    <row r="25094" spans="18:19" x14ac:dyDescent="0.2">
      <c r="R25094" s="334">
        <v>59464</v>
      </c>
      <c r="S25094" s="319" t="s">
        <v>347</v>
      </c>
    </row>
    <row r="25095" spans="18:19" x14ac:dyDescent="0.2">
      <c r="R25095" s="334">
        <v>59465</v>
      </c>
      <c r="S25095" s="319" t="s">
        <v>347</v>
      </c>
    </row>
    <row r="25096" spans="18:19" x14ac:dyDescent="0.2">
      <c r="R25096" s="334">
        <v>59466</v>
      </c>
      <c r="S25096" s="319" t="s">
        <v>347</v>
      </c>
    </row>
    <row r="25097" spans="18:19" x14ac:dyDescent="0.2">
      <c r="R25097" s="334">
        <v>59467</v>
      </c>
      <c r="S25097" s="319" t="s">
        <v>347</v>
      </c>
    </row>
    <row r="25098" spans="18:19" x14ac:dyDescent="0.2">
      <c r="R25098" s="334">
        <v>59468</v>
      </c>
      <c r="S25098" s="319" t="s">
        <v>347</v>
      </c>
    </row>
    <row r="25099" spans="18:19" x14ac:dyDescent="0.2">
      <c r="R25099" s="334">
        <v>59469</v>
      </c>
      <c r="S25099" s="319" t="s">
        <v>347</v>
      </c>
    </row>
    <row r="25100" spans="18:19" x14ac:dyDescent="0.2">
      <c r="R25100" s="334">
        <v>59471</v>
      </c>
      <c r="S25100" s="319" t="s">
        <v>347</v>
      </c>
    </row>
    <row r="25101" spans="18:19" x14ac:dyDescent="0.2">
      <c r="R25101" s="334">
        <v>59472</v>
      </c>
      <c r="S25101" s="319" t="s">
        <v>347</v>
      </c>
    </row>
    <row r="25102" spans="18:19" x14ac:dyDescent="0.2">
      <c r="R25102" s="334">
        <v>59474</v>
      </c>
      <c r="S25102" s="319" t="s">
        <v>347</v>
      </c>
    </row>
    <row r="25103" spans="18:19" x14ac:dyDescent="0.2">
      <c r="R25103" s="334">
        <v>59477</v>
      </c>
      <c r="S25103" s="319" t="s">
        <v>347</v>
      </c>
    </row>
    <row r="25104" spans="18:19" x14ac:dyDescent="0.2">
      <c r="R25104" s="334">
        <v>59479</v>
      </c>
      <c r="S25104" s="319" t="s">
        <v>347</v>
      </c>
    </row>
    <row r="25105" spans="18:19" x14ac:dyDescent="0.2">
      <c r="R25105" s="334">
        <v>59480</v>
      </c>
      <c r="S25105" s="319" t="s">
        <v>347</v>
      </c>
    </row>
    <row r="25106" spans="18:19" x14ac:dyDescent="0.2">
      <c r="R25106" s="334">
        <v>59482</v>
      </c>
      <c r="S25106" s="319" t="s">
        <v>347</v>
      </c>
    </row>
    <row r="25107" spans="18:19" x14ac:dyDescent="0.2">
      <c r="R25107" s="334">
        <v>59483</v>
      </c>
      <c r="S25107" s="319" t="s">
        <v>347</v>
      </c>
    </row>
    <row r="25108" spans="18:19" x14ac:dyDescent="0.2">
      <c r="R25108" s="334">
        <v>59484</v>
      </c>
      <c r="S25108" s="319" t="s">
        <v>347</v>
      </c>
    </row>
    <row r="25109" spans="18:19" x14ac:dyDescent="0.2">
      <c r="R25109" s="334">
        <v>59485</v>
      </c>
      <c r="S25109" s="319" t="s">
        <v>347</v>
      </c>
    </row>
    <row r="25110" spans="18:19" x14ac:dyDescent="0.2">
      <c r="R25110" s="334">
        <v>59486</v>
      </c>
      <c r="S25110" s="319" t="s">
        <v>347</v>
      </c>
    </row>
    <row r="25111" spans="18:19" x14ac:dyDescent="0.2">
      <c r="R25111" s="334">
        <v>59487</v>
      </c>
      <c r="S25111" s="319" t="s">
        <v>347</v>
      </c>
    </row>
    <row r="25112" spans="18:19" x14ac:dyDescent="0.2">
      <c r="R25112" s="334">
        <v>59489</v>
      </c>
      <c r="S25112" s="319" t="s">
        <v>347</v>
      </c>
    </row>
    <row r="25113" spans="18:19" x14ac:dyDescent="0.2">
      <c r="R25113" s="334">
        <v>59501</v>
      </c>
      <c r="S25113" s="319" t="s">
        <v>347</v>
      </c>
    </row>
    <row r="25114" spans="18:19" x14ac:dyDescent="0.2">
      <c r="R25114" s="334">
        <v>59520</v>
      </c>
      <c r="S25114" s="319" t="s">
        <v>347</v>
      </c>
    </row>
    <row r="25115" spans="18:19" x14ac:dyDescent="0.2">
      <c r="R25115" s="334">
        <v>59521</v>
      </c>
      <c r="S25115" s="319" t="s">
        <v>347</v>
      </c>
    </row>
    <row r="25116" spans="18:19" x14ac:dyDescent="0.2">
      <c r="R25116" s="334">
        <v>59522</v>
      </c>
      <c r="S25116" s="319" t="s">
        <v>347</v>
      </c>
    </row>
    <row r="25117" spans="18:19" x14ac:dyDescent="0.2">
      <c r="R25117" s="334">
        <v>59523</v>
      </c>
      <c r="S25117" s="319" t="s">
        <v>347</v>
      </c>
    </row>
    <row r="25118" spans="18:19" x14ac:dyDescent="0.2">
      <c r="R25118" s="334">
        <v>59524</v>
      </c>
      <c r="S25118" s="319" t="s">
        <v>347</v>
      </c>
    </row>
    <row r="25119" spans="18:19" x14ac:dyDescent="0.2">
      <c r="R25119" s="334">
        <v>59525</v>
      </c>
      <c r="S25119" s="319" t="s">
        <v>347</v>
      </c>
    </row>
    <row r="25120" spans="18:19" x14ac:dyDescent="0.2">
      <c r="R25120" s="334">
        <v>59526</v>
      </c>
      <c r="S25120" s="319" t="s">
        <v>347</v>
      </c>
    </row>
    <row r="25121" spans="18:19" x14ac:dyDescent="0.2">
      <c r="R25121" s="334">
        <v>59527</v>
      </c>
      <c r="S25121" s="319" t="s">
        <v>347</v>
      </c>
    </row>
    <row r="25122" spans="18:19" x14ac:dyDescent="0.2">
      <c r="R25122" s="334">
        <v>59528</v>
      </c>
      <c r="S25122" s="319" t="s">
        <v>347</v>
      </c>
    </row>
    <row r="25123" spans="18:19" x14ac:dyDescent="0.2">
      <c r="R25123" s="334">
        <v>59529</v>
      </c>
      <c r="S25123" s="319" t="s">
        <v>347</v>
      </c>
    </row>
    <row r="25124" spans="18:19" x14ac:dyDescent="0.2">
      <c r="R25124" s="334">
        <v>59530</v>
      </c>
      <c r="S25124" s="319" t="s">
        <v>347</v>
      </c>
    </row>
    <row r="25125" spans="18:19" x14ac:dyDescent="0.2">
      <c r="R25125" s="334">
        <v>59531</v>
      </c>
      <c r="S25125" s="319" t="s">
        <v>347</v>
      </c>
    </row>
    <row r="25126" spans="18:19" x14ac:dyDescent="0.2">
      <c r="R25126" s="334">
        <v>59532</v>
      </c>
      <c r="S25126" s="319" t="s">
        <v>347</v>
      </c>
    </row>
    <row r="25127" spans="18:19" x14ac:dyDescent="0.2">
      <c r="R25127" s="334">
        <v>59535</v>
      </c>
      <c r="S25127" s="319" t="s">
        <v>347</v>
      </c>
    </row>
    <row r="25128" spans="18:19" x14ac:dyDescent="0.2">
      <c r="R25128" s="334">
        <v>59537</v>
      </c>
      <c r="S25128" s="319" t="s">
        <v>347</v>
      </c>
    </row>
    <row r="25129" spans="18:19" x14ac:dyDescent="0.2">
      <c r="R25129" s="334">
        <v>59538</v>
      </c>
      <c r="S25129" s="319" t="s">
        <v>347</v>
      </c>
    </row>
    <row r="25130" spans="18:19" x14ac:dyDescent="0.2">
      <c r="R25130" s="334">
        <v>59540</v>
      </c>
      <c r="S25130" s="319" t="s">
        <v>347</v>
      </c>
    </row>
    <row r="25131" spans="18:19" x14ac:dyDescent="0.2">
      <c r="R25131" s="334">
        <v>59542</v>
      </c>
      <c r="S25131" s="319" t="s">
        <v>347</v>
      </c>
    </row>
    <row r="25132" spans="18:19" x14ac:dyDescent="0.2">
      <c r="R25132" s="334">
        <v>59544</v>
      </c>
      <c r="S25132" s="319" t="s">
        <v>347</v>
      </c>
    </row>
    <row r="25133" spans="18:19" x14ac:dyDescent="0.2">
      <c r="R25133" s="334">
        <v>59545</v>
      </c>
      <c r="S25133" s="319" t="s">
        <v>347</v>
      </c>
    </row>
    <row r="25134" spans="18:19" x14ac:dyDescent="0.2">
      <c r="R25134" s="334">
        <v>59546</v>
      </c>
      <c r="S25134" s="319" t="s">
        <v>347</v>
      </c>
    </row>
    <row r="25135" spans="18:19" x14ac:dyDescent="0.2">
      <c r="R25135" s="334">
        <v>59547</v>
      </c>
      <c r="S25135" s="319" t="s">
        <v>347</v>
      </c>
    </row>
    <row r="25136" spans="18:19" x14ac:dyDescent="0.2">
      <c r="R25136" s="334">
        <v>59601</v>
      </c>
      <c r="S25136" s="319" t="s">
        <v>347</v>
      </c>
    </row>
    <row r="25137" spans="18:19" x14ac:dyDescent="0.2">
      <c r="R25137" s="334">
        <v>59602</v>
      </c>
      <c r="S25137" s="319" t="s">
        <v>347</v>
      </c>
    </row>
    <row r="25138" spans="18:19" x14ac:dyDescent="0.2">
      <c r="R25138" s="334">
        <v>59604</v>
      </c>
      <c r="S25138" s="319" t="s">
        <v>347</v>
      </c>
    </row>
    <row r="25139" spans="18:19" x14ac:dyDescent="0.2">
      <c r="R25139" s="334">
        <v>59620</v>
      </c>
      <c r="S25139" s="319" t="s">
        <v>347</v>
      </c>
    </row>
    <row r="25140" spans="18:19" x14ac:dyDescent="0.2">
      <c r="R25140" s="334">
        <v>59623</v>
      </c>
      <c r="S25140" s="319" t="s">
        <v>347</v>
      </c>
    </row>
    <row r="25141" spans="18:19" x14ac:dyDescent="0.2">
      <c r="R25141" s="334">
        <v>59624</v>
      </c>
      <c r="S25141" s="319" t="s">
        <v>347</v>
      </c>
    </row>
    <row r="25142" spans="18:19" x14ac:dyDescent="0.2">
      <c r="R25142" s="334">
        <v>59625</v>
      </c>
      <c r="S25142" s="319" t="s">
        <v>347</v>
      </c>
    </row>
    <row r="25143" spans="18:19" x14ac:dyDescent="0.2">
      <c r="R25143" s="334">
        <v>59626</v>
      </c>
      <c r="S25143" s="319" t="s">
        <v>347</v>
      </c>
    </row>
    <row r="25144" spans="18:19" x14ac:dyDescent="0.2">
      <c r="R25144" s="334">
        <v>59631</v>
      </c>
      <c r="S25144" s="319" t="s">
        <v>347</v>
      </c>
    </row>
    <row r="25145" spans="18:19" x14ac:dyDescent="0.2">
      <c r="R25145" s="334">
        <v>59632</v>
      </c>
      <c r="S25145" s="319" t="s">
        <v>347</v>
      </c>
    </row>
    <row r="25146" spans="18:19" x14ac:dyDescent="0.2">
      <c r="R25146" s="334">
        <v>59633</v>
      </c>
      <c r="S25146" s="319" t="s">
        <v>347</v>
      </c>
    </row>
    <row r="25147" spans="18:19" x14ac:dyDescent="0.2">
      <c r="R25147" s="334">
        <v>59634</v>
      </c>
      <c r="S25147" s="319" t="s">
        <v>347</v>
      </c>
    </row>
    <row r="25148" spans="18:19" x14ac:dyDescent="0.2">
      <c r="R25148" s="334">
        <v>59635</v>
      </c>
      <c r="S25148" s="319" t="s">
        <v>347</v>
      </c>
    </row>
    <row r="25149" spans="18:19" x14ac:dyDescent="0.2">
      <c r="R25149" s="334">
        <v>59636</v>
      </c>
      <c r="S25149" s="319" t="s">
        <v>347</v>
      </c>
    </row>
    <row r="25150" spans="18:19" x14ac:dyDescent="0.2">
      <c r="R25150" s="334">
        <v>59638</v>
      </c>
      <c r="S25150" s="319" t="s">
        <v>347</v>
      </c>
    </row>
    <row r="25151" spans="18:19" x14ac:dyDescent="0.2">
      <c r="R25151" s="334">
        <v>59639</v>
      </c>
      <c r="S25151" s="319" t="s">
        <v>347</v>
      </c>
    </row>
    <row r="25152" spans="18:19" x14ac:dyDescent="0.2">
      <c r="R25152" s="334">
        <v>59640</v>
      </c>
      <c r="S25152" s="319" t="s">
        <v>347</v>
      </c>
    </row>
    <row r="25153" spans="18:19" x14ac:dyDescent="0.2">
      <c r="R25153" s="334">
        <v>59641</v>
      </c>
      <c r="S25153" s="319" t="s">
        <v>347</v>
      </c>
    </row>
    <row r="25154" spans="18:19" x14ac:dyDescent="0.2">
      <c r="R25154" s="334">
        <v>59642</v>
      </c>
      <c r="S25154" s="319" t="s">
        <v>347</v>
      </c>
    </row>
    <row r="25155" spans="18:19" x14ac:dyDescent="0.2">
      <c r="R25155" s="334">
        <v>59643</v>
      </c>
      <c r="S25155" s="319" t="s">
        <v>347</v>
      </c>
    </row>
    <row r="25156" spans="18:19" x14ac:dyDescent="0.2">
      <c r="R25156" s="334">
        <v>59644</v>
      </c>
      <c r="S25156" s="319" t="s">
        <v>347</v>
      </c>
    </row>
    <row r="25157" spans="18:19" x14ac:dyDescent="0.2">
      <c r="R25157" s="334">
        <v>59645</v>
      </c>
      <c r="S25157" s="319" t="s">
        <v>347</v>
      </c>
    </row>
    <row r="25158" spans="18:19" x14ac:dyDescent="0.2">
      <c r="R25158" s="334">
        <v>59647</v>
      </c>
      <c r="S25158" s="319" t="s">
        <v>347</v>
      </c>
    </row>
    <row r="25159" spans="18:19" x14ac:dyDescent="0.2">
      <c r="R25159" s="334">
        <v>59648</v>
      </c>
      <c r="S25159" s="319" t="s">
        <v>347</v>
      </c>
    </row>
    <row r="25160" spans="18:19" x14ac:dyDescent="0.2">
      <c r="R25160" s="334">
        <v>59701</v>
      </c>
      <c r="S25160" s="319" t="s">
        <v>347</v>
      </c>
    </row>
    <row r="25161" spans="18:19" x14ac:dyDescent="0.2">
      <c r="R25161" s="334">
        <v>59702</v>
      </c>
      <c r="S25161" s="319" t="s">
        <v>347</v>
      </c>
    </row>
    <row r="25162" spans="18:19" x14ac:dyDescent="0.2">
      <c r="R25162" s="334">
        <v>59703</v>
      </c>
      <c r="S25162" s="319" t="s">
        <v>347</v>
      </c>
    </row>
    <row r="25163" spans="18:19" x14ac:dyDescent="0.2">
      <c r="R25163" s="334">
        <v>59710</v>
      </c>
      <c r="S25163" s="319" t="s">
        <v>347</v>
      </c>
    </row>
    <row r="25164" spans="18:19" x14ac:dyDescent="0.2">
      <c r="R25164" s="334">
        <v>59711</v>
      </c>
      <c r="S25164" s="319" t="s">
        <v>347</v>
      </c>
    </row>
    <row r="25165" spans="18:19" x14ac:dyDescent="0.2">
      <c r="R25165" s="334">
        <v>59713</v>
      </c>
      <c r="S25165" s="319" t="s">
        <v>347</v>
      </c>
    </row>
    <row r="25166" spans="18:19" x14ac:dyDescent="0.2">
      <c r="R25166" s="334">
        <v>59714</v>
      </c>
      <c r="S25166" s="319" t="s">
        <v>347</v>
      </c>
    </row>
    <row r="25167" spans="18:19" x14ac:dyDescent="0.2">
      <c r="R25167" s="334">
        <v>59715</v>
      </c>
      <c r="S25167" s="319" t="s">
        <v>347</v>
      </c>
    </row>
    <row r="25168" spans="18:19" x14ac:dyDescent="0.2">
      <c r="R25168" s="334">
        <v>59716</v>
      </c>
      <c r="S25168" s="319" t="s">
        <v>347</v>
      </c>
    </row>
    <row r="25169" spans="18:19" x14ac:dyDescent="0.2">
      <c r="R25169" s="334">
        <v>59717</v>
      </c>
      <c r="S25169" s="319" t="s">
        <v>347</v>
      </c>
    </row>
    <row r="25170" spans="18:19" x14ac:dyDescent="0.2">
      <c r="R25170" s="334">
        <v>59718</v>
      </c>
      <c r="S25170" s="319" t="s">
        <v>347</v>
      </c>
    </row>
    <row r="25171" spans="18:19" x14ac:dyDescent="0.2">
      <c r="R25171" s="334">
        <v>59719</v>
      </c>
      <c r="S25171" s="319" t="s">
        <v>347</v>
      </c>
    </row>
    <row r="25172" spans="18:19" x14ac:dyDescent="0.2">
      <c r="R25172" s="334">
        <v>59720</v>
      </c>
      <c r="S25172" s="319" t="s">
        <v>347</v>
      </c>
    </row>
    <row r="25173" spans="18:19" x14ac:dyDescent="0.2">
      <c r="R25173" s="334">
        <v>59721</v>
      </c>
      <c r="S25173" s="319" t="s">
        <v>347</v>
      </c>
    </row>
    <row r="25174" spans="18:19" x14ac:dyDescent="0.2">
      <c r="R25174" s="334">
        <v>59722</v>
      </c>
      <c r="S25174" s="319" t="s">
        <v>347</v>
      </c>
    </row>
    <row r="25175" spans="18:19" x14ac:dyDescent="0.2">
      <c r="R25175" s="334">
        <v>59724</v>
      </c>
      <c r="S25175" s="319" t="s">
        <v>347</v>
      </c>
    </row>
    <row r="25176" spans="18:19" x14ac:dyDescent="0.2">
      <c r="R25176" s="334">
        <v>59725</v>
      </c>
      <c r="S25176" s="319" t="s">
        <v>347</v>
      </c>
    </row>
    <row r="25177" spans="18:19" x14ac:dyDescent="0.2">
      <c r="R25177" s="334">
        <v>59727</v>
      </c>
      <c r="S25177" s="319" t="s">
        <v>347</v>
      </c>
    </row>
    <row r="25178" spans="18:19" x14ac:dyDescent="0.2">
      <c r="R25178" s="334">
        <v>59728</v>
      </c>
      <c r="S25178" s="319" t="s">
        <v>347</v>
      </c>
    </row>
    <row r="25179" spans="18:19" x14ac:dyDescent="0.2">
      <c r="R25179" s="334">
        <v>59729</v>
      </c>
      <c r="S25179" s="319" t="s">
        <v>347</v>
      </c>
    </row>
    <row r="25180" spans="18:19" x14ac:dyDescent="0.2">
      <c r="R25180" s="334">
        <v>59730</v>
      </c>
      <c r="S25180" s="319" t="s">
        <v>347</v>
      </c>
    </row>
    <row r="25181" spans="18:19" x14ac:dyDescent="0.2">
      <c r="R25181" s="334">
        <v>59731</v>
      </c>
      <c r="S25181" s="319" t="s">
        <v>347</v>
      </c>
    </row>
    <row r="25182" spans="18:19" x14ac:dyDescent="0.2">
      <c r="R25182" s="334">
        <v>59732</v>
      </c>
      <c r="S25182" s="319" t="s">
        <v>347</v>
      </c>
    </row>
    <row r="25183" spans="18:19" x14ac:dyDescent="0.2">
      <c r="R25183" s="334">
        <v>59733</v>
      </c>
      <c r="S25183" s="319" t="s">
        <v>347</v>
      </c>
    </row>
    <row r="25184" spans="18:19" x14ac:dyDescent="0.2">
      <c r="R25184" s="334">
        <v>59735</v>
      </c>
      <c r="S25184" s="319" t="s">
        <v>347</v>
      </c>
    </row>
    <row r="25185" spans="18:19" x14ac:dyDescent="0.2">
      <c r="R25185" s="334">
        <v>59736</v>
      </c>
      <c r="S25185" s="319" t="s">
        <v>347</v>
      </c>
    </row>
    <row r="25186" spans="18:19" x14ac:dyDescent="0.2">
      <c r="R25186" s="334">
        <v>59739</v>
      </c>
      <c r="S25186" s="319" t="s">
        <v>347</v>
      </c>
    </row>
    <row r="25187" spans="18:19" x14ac:dyDescent="0.2">
      <c r="R25187" s="334">
        <v>59740</v>
      </c>
      <c r="S25187" s="319" t="s">
        <v>347</v>
      </c>
    </row>
    <row r="25188" spans="18:19" x14ac:dyDescent="0.2">
      <c r="R25188" s="334">
        <v>59741</v>
      </c>
      <c r="S25188" s="319" t="s">
        <v>347</v>
      </c>
    </row>
    <row r="25189" spans="18:19" x14ac:dyDescent="0.2">
      <c r="R25189" s="334">
        <v>59743</v>
      </c>
      <c r="S25189" s="319" t="s">
        <v>347</v>
      </c>
    </row>
    <row r="25190" spans="18:19" x14ac:dyDescent="0.2">
      <c r="R25190" s="334">
        <v>59745</v>
      </c>
      <c r="S25190" s="319" t="s">
        <v>347</v>
      </c>
    </row>
    <row r="25191" spans="18:19" x14ac:dyDescent="0.2">
      <c r="R25191" s="334">
        <v>59746</v>
      </c>
      <c r="S25191" s="319" t="s">
        <v>347</v>
      </c>
    </row>
    <row r="25192" spans="18:19" x14ac:dyDescent="0.2">
      <c r="R25192" s="334">
        <v>59747</v>
      </c>
      <c r="S25192" s="319" t="s">
        <v>347</v>
      </c>
    </row>
    <row r="25193" spans="18:19" x14ac:dyDescent="0.2">
      <c r="R25193" s="334">
        <v>59748</v>
      </c>
      <c r="S25193" s="319" t="s">
        <v>347</v>
      </c>
    </row>
    <row r="25194" spans="18:19" x14ac:dyDescent="0.2">
      <c r="R25194" s="334">
        <v>59749</v>
      </c>
      <c r="S25194" s="319" t="s">
        <v>347</v>
      </c>
    </row>
    <row r="25195" spans="18:19" x14ac:dyDescent="0.2">
      <c r="R25195" s="334">
        <v>59750</v>
      </c>
      <c r="S25195" s="319" t="s">
        <v>347</v>
      </c>
    </row>
    <row r="25196" spans="18:19" x14ac:dyDescent="0.2">
      <c r="R25196" s="334">
        <v>59751</v>
      </c>
      <c r="S25196" s="319" t="s">
        <v>347</v>
      </c>
    </row>
    <row r="25197" spans="18:19" x14ac:dyDescent="0.2">
      <c r="R25197" s="334">
        <v>59752</v>
      </c>
      <c r="S25197" s="319" t="s">
        <v>347</v>
      </c>
    </row>
    <row r="25198" spans="18:19" x14ac:dyDescent="0.2">
      <c r="R25198" s="334">
        <v>59754</v>
      </c>
      <c r="S25198" s="319" t="s">
        <v>347</v>
      </c>
    </row>
    <row r="25199" spans="18:19" x14ac:dyDescent="0.2">
      <c r="R25199" s="334">
        <v>59755</v>
      </c>
      <c r="S25199" s="319" t="s">
        <v>347</v>
      </c>
    </row>
    <row r="25200" spans="18:19" x14ac:dyDescent="0.2">
      <c r="R25200" s="334">
        <v>59756</v>
      </c>
      <c r="S25200" s="319" t="s">
        <v>347</v>
      </c>
    </row>
    <row r="25201" spans="18:19" x14ac:dyDescent="0.2">
      <c r="R25201" s="334">
        <v>59758</v>
      </c>
      <c r="S25201" s="319" t="s">
        <v>347</v>
      </c>
    </row>
    <row r="25202" spans="18:19" x14ac:dyDescent="0.2">
      <c r="R25202" s="334">
        <v>59759</v>
      </c>
      <c r="S25202" s="319" t="s">
        <v>347</v>
      </c>
    </row>
    <row r="25203" spans="18:19" x14ac:dyDescent="0.2">
      <c r="R25203" s="334">
        <v>59760</v>
      </c>
      <c r="S25203" s="319" t="s">
        <v>347</v>
      </c>
    </row>
    <row r="25204" spans="18:19" x14ac:dyDescent="0.2">
      <c r="R25204" s="334">
        <v>59761</v>
      </c>
      <c r="S25204" s="319" t="s">
        <v>347</v>
      </c>
    </row>
    <row r="25205" spans="18:19" x14ac:dyDescent="0.2">
      <c r="R25205" s="334">
        <v>59762</v>
      </c>
      <c r="S25205" s="319" t="s">
        <v>347</v>
      </c>
    </row>
    <row r="25206" spans="18:19" x14ac:dyDescent="0.2">
      <c r="R25206" s="334">
        <v>59771</v>
      </c>
      <c r="S25206" s="319" t="s">
        <v>347</v>
      </c>
    </row>
    <row r="25207" spans="18:19" x14ac:dyDescent="0.2">
      <c r="R25207" s="334">
        <v>59772</v>
      </c>
      <c r="S25207" s="319" t="s">
        <v>347</v>
      </c>
    </row>
    <row r="25208" spans="18:19" x14ac:dyDescent="0.2">
      <c r="R25208" s="334">
        <v>59801</v>
      </c>
      <c r="S25208" s="319" t="s">
        <v>347</v>
      </c>
    </row>
    <row r="25209" spans="18:19" x14ac:dyDescent="0.2">
      <c r="R25209" s="334">
        <v>59802</v>
      </c>
      <c r="S25209" s="319" t="s">
        <v>347</v>
      </c>
    </row>
    <row r="25210" spans="18:19" x14ac:dyDescent="0.2">
      <c r="R25210" s="334">
        <v>59803</v>
      </c>
      <c r="S25210" s="319" t="s">
        <v>347</v>
      </c>
    </row>
    <row r="25211" spans="18:19" x14ac:dyDescent="0.2">
      <c r="R25211" s="334">
        <v>59804</v>
      </c>
      <c r="S25211" s="319" t="s">
        <v>347</v>
      </c>
    </row>
    <row r="25212" spans="18:19" x14ac:dyDescent="0.2">
      <c r="R25212" s="334">
        <v>59806</v>
      </c>
      <c r="S25212" s="319" t="s">
        <v>347</v>
      </c>
    </row>
    <row r="25213" spans="18:19" x14ac:dyDescent="0.2">
      <c r="R25213" s="334">
        <v>59807</v>
      </c>
      <c r="S25213" s="319" t="s">
        <v>347</v>
      </c>
    </row>
    <row r="25214" spans="18:19" x14ac:dyDescent="0.2">
      <c r="R25214" s="334">
        <v>59808</v>
      </c>
      <c r="S25214" s="319" t="s">
        <v>347</v>
      </c>
    </row>
    <row r="25215" spans="18:19" x14ac:dyDescent="0.2">
      <c r="R25215" s="334">
        <v>59812</v>
      </c>
      <c r="S25215" s="319" t="s">
        <v>347</v>
      </c>
    </row>
    <row r="25216" spans="18:19" x14ac:dyDescent="0.2">
      <c r="R25216" s="334">
        <v>59820</v>
      </c>
      <c r="S25216" s="319" t="s">
        <v>347</v>
      </c>
    </row>
    <row r="25217" spans="18:19" x14ac:dyDescent="0.2">
      <c r="R25217" s="334">
        <v>59821</v>
      </c>
      <c r="S25217" s="319" t="s">
        <v>347</v>
      </c>
    </row>
    <row r="25218" spans="18:19" x14ac:dyDescent="0.2">
      <c r="R25218" s="334">
        <v>59823</v>
      </c>
      <c r="S25218" s="319" t="s">
        <v>347</v>
      </c>
    </row>
    <row r="25219" spans="18:19" x14ac:dyDescent="0.2">
      <c r="R25219" s="334">
        <v>59824</v>
      </c>
      <c r="S25219" s="319" t="s">
        <v>347</v>
      </c>
    </row>
    <row r="25220" spans="18:19" x14ac:dyDescent="0.2">
      <c r="R25220" s="334">
        <v>59825</v>
      </c>
      <c r="S25220" s="319" t="s">
        <v>347</v>
      </c>
    </row>
    <row r="25221" spans="18:19" x14ac:dyDescent="0.2">
      <c r="R25221" s="334">
        <v>59826</v>
      </c>
      <c r="S25221" s="319" t="s">
        <v>347</v>
      </c>
    </row>
    <row r="25222" spans="18:19" x14ac:dyDescent="0.2">
      <c r="R25222" s="334">
        <v>59827</v>
      </c>
      <c r="S25222" s="319" t="s">
        <v>347</v>
      </c>
    </row>
    <row r="25223" spans="18:19" x14ac:dyDescent="0.2">
      <c r="R25223" s="334">
        <v>59828</v>
      </c>
      <c r="S25223" s="319" t="s">
        <v>347</v>
      </c>
    </row>
    <row r="25224" spans="18:19" x14ac:dyDescent="0.2">
      <c r="R25224" s="334">
        <v>59829</v>
      </c>
      <c r="S25224" s="319" t="s">
        <v>347</v>
      </c>
    </row>
    <row r="25225" spans="18:19" x14ac:dyDescent="0.2">
      <c r="R25225" s="334">
        <v>59830</v>
      </c>
      <c r="S25225" s="319" t="s">
        <v>347</v>
      </c>
    </row>
    <row r="25226" spans="18:19" x14ac:dyDescent="0.2">
      <c r="R25226" s="334">
        <v>59831</v>
      </c>
      <c r="S25226" s="319" t="s">
        <v>347</v>
      </c>
    </row>
    <row r="25227" spans="18:19" x14ac:dyDescent="0.2">
      <c r="R25227" s="334">
        <v>59832</v>
      </c>
      <c r="S25227" s="319" t="s">
        <v>347</v>
      </c>
    </row>
    <row r="25228" spans="18:19" x14ac:dyDescent="0.2">
      <c r="R25228" s="334">
        <v>59833</v>
      </c>
      <c r="S25228" s="319" t="s">
        <v>347</v>
      </c>
    </row>
    <row r="25229" spans="18:19" x14ac:dyDescent="0.2">
      <c r="R25229" s="334">
        <v>59834</v>
      </c>
      <c r="S25229" s="319" t="s">
        <v>347</v>
      </c>
    </row>
    <row r="25230" spans="18:19" x14ac:dyDescent="0.2">
      <c r="R25230" s="334">
        <v>59835</v>
      </c>
      <c r="S25230" s="319" t="s">
        <v>347</v>
      </c>
    </row>
    <row r="25231" spans="18:19" x14ac:dyDescent="0.2">
      <c r="R25231" s="334">
        <v>59837</v>
      </c>
      <c r="S25231" s="319" t="s">
        <v>347</v>
      </c>
    </row>
    <row r="25232" spans="18:19" x14ac:dyDescent="0.2">
      <c r="R25232" s="334">
        <v>59840</v>
      </c>
      <c r="S25232" s="319" t="s">
        <v>347</v>
      </c>
    </row>
    <row r="25233" spans="18:19" x14ac:dyDescent="0.2">
      <c r="R25233" s="334">
        <v>59841</v>
      </c>
      <c r="S25233" s="319" t="s">
        <v>347</v>
      </c>
    </row>
    <row r="25234" spans="18:19" x14ac:dyDescent="0.2">
      <c r="R25234" s="334">
        <v>59842</v>
      </c>
      <c r="S25234" s="319" t="s">
        <v>347</v>
      </c>
    </row>
    <row r="25235" spans="18:19" x14ac:dyDescent="0.2">
      <c r="R25235" s="334">
        <v>59843</v>
      </c>
      <c r="S25235" s="319" t="s">
        <v>347</v>
      </c>
    </row>
    <row r="25236" spans="18:19" x14ac:dyDescent="0.2">
      <c r="R25236" s="334">
        <v>59844</v>
      </c>
      <c r="S25236" s="319" t="s">
        <v>347</v>
      </c>
    </row>
    <row r="25237" spans="18:19" x14ac:dyDescent="0.2">
      <c r="R25237" s="334">
        <v>59845</v>
      </c>
      <c r="S25237" s="319" t="s">
        <v>347</v>
      </c>
    </row>
    <row r="25238" spans="18:19" x14ac:dyDescent="0.2">
      <c r="R25238" s="334">
        <v>59846</v>
      </c>
      <c r="S25238" s="319" t="s">
        <v>347</v>
      </c>
    </row>
    <row r="25239" spans="18:19" x14ac:dyDescent="0.2">
      <c r="R25239" s="334">
        <v>59847</v>
      </c>
      <c r="S25239" s="319" t="s">
        <v>347</v>
      </c>
    </row>
    <row r="25240" spans="18:19" x14ac:dyDescent="0.2">
      <c r="R25240" s="334">
        <v>59848</v>
      </c>
      <c r="S25240" s="319" t="s">
        <v>347</v>
      </c>
    </row>
    <row r="25241" spans="18:19" x14ac:dyDescent="0.2">
      <c r="R25241" s="334">
        <v>59851</v>
      </c>
      <c r="S25241" s="319" t="s">
        <v>347</v>
      </c>
    </row>
    <row r="25242" spans="18:19" x14ac:dyDescent="0.2">
      <c r="R25242" s="334">
        <v>59853</v>
      </c>
      <c r="S25242" s="319" t="s">
        <v>347</v>
      </c>
    </row>
    <row r="25243" spans="18:19" x14ac:dyDescent="0.2">
      <c r="R25243" s="334">
        <v>59854</v>
      </c>
      <c r="S25243" s="319" t="s">
        <v>347</v>
      </c>
    </row>
    <row r="25244" spans="18:19" x14ac:dyDescent="0.2">
      <c r="R25244" s="334">
        <v>59855</v>
      </c>
      <c r="S25244" s="319" t="s">
        <v>347</v>
      </c>
    </row>
    <row r="25245" spans="18:19" x14ac:dyDescent="0.2">
      <c r="R25245" s="334">
        <v>59856</v>
      </c>
      <c r="S25245" s="319" t="s">
        <v>347</v>
      </c>
    </row>
    <row r="25246" spans="18:19" x14ac:dyDescent="0.2">
      <c r="R25246" s="334">
        <v>59858</v>
      </c>
      <c r="S25246" s="319" t="s">
        <v>347</v>
      </c>
    </row>
    <row r="25247" spans="18:19" x14ac:dyDescent="0.2">
      <c r="R25247" s="334">
        <v>59859</v>
      </c>
      <c r="S25247" s="319" t="s">
        <v>347</v>
      </c>
    </row>
    <row r="25248" spans="18:19" x14ac:dyDescent="0.2">
      <c r="R25248" s="334">
        <v>59860</v>
      </c>
      <c r="S25248" s="319" t="s">
        <v>347</v>
      </c>
    </row>
    <row r="25249" spans="18:19" x14ac:dyDescent="0.2">
      <c r="R25249" s="334">
        <v>59863</v>
      </c>
      <c r="S25249" s="319" t="s">
        <v>347</v>
      </c>
    </row>
    <row r="25250" spans="18:19" x14ac:dyDescent="0.2">
      <c r="R25250" s="334">
        <v>59864</v>
      </c>
      <c r="S25250" s="319" t="s">
        <v>347</v>
      </c>
    </row>
    <row r="25251" spans="18:19" x14ac:dyDescent="0.2">
      <c r="R25251" s="334">
        <v>59865</v>
      </c>
      <c r="S25251" s="319" t="s">
        <v>347</v>
      </c>
    </row>
    <row r="25252" spans="18:19" x14ac:dyDescent="0.2">
      <c r="R25252" s="334">
        <v>59866</v>
      </c>
      <c r="S25252" s="319" t="s">
        <v>347</v>
      </c>
    </row>
    <row r="25253" spans="18:19" x14ac:dyDescent="0.2">
      <c r="R25253" s="334">
        <v>59867</v>
      </c>
      <c r="S25253" s="319" t="s">
        <v>347</v>
      </c>
    </row>
    <row r="25254" spans="18:19" x14ac:dyDescent="0.2">
      <c r="R25254" s="334">
        <v>59868</v>
      </c>
      <c r="S25254" s="319" t="s">
        <v>347</v>
      </c>
    </row>
    <row r="25255" spans="18:19" x14ac:dyDescent="0.2">
      <c r="R25255" s="334">
        <v>59870</v>
      </c>
      <c r="S25255" s="319" t="s">
        <v>347</v>
      </c>
    </row>
    <row r="25256" spans="18:19" x14ac:dyDescent="0.2">
      <c r="R25256" s="334">
        <v>59871</v>
      </c>
      <c r="S25256" s="319" t="s">
        <v>347</v>
      </c>
    </row>
    <row r="25257" spans="18:19" x14ac:dyDescent="0.2">
      <c r="R25257" s="334">
        <v>59872</v>
      </c>
      <c r="S25257" s="319" t="s">
        <v>347</v>
      </c>
    </row>
    <row r="25258" spans="18:19" x14ac:dyDescent="0.2">
      <c r="R25258" s="334">
        <v>59873</v>
      </c>
      <c r="S25258" s="319" t="s">
        <v>347</v>
      </c>
    </row>
    <row r="25259" spans="18:19" x14ac:dyDescent="0.2">
      <c r="R25259" s="334">
        <v>59874</v>
      </c>
      <c r="S25259" s="319" t="s">
        <v>347</v>
      </c>
    </row>
    <row r="25260" spans="18:19" x14ac:dyDescent="0.2">
      <c r="R25260" s="334">
        <v>59875</v>
      </c>
      <c r="S25260" s="319" t="s">
        <v>347</v>
      </c>
    </row>
    <row r="25261" spans="18:19" x14ac:dyDescent="0.2">
      <c r="R25261" s="334">
        <v>59901</v>
      </c>
      <c r="S25261" s="319" t="s">
        <v>347</v>
      </c>
    </row>
    <row r="25262" spans="18:19" x14ac:dyDescent="0.2">
      <c r="R25262" s="334">
        <v>59903</v>
      </c>
      <c r="S25262" s="319" t="s">
        <v>347</v>
      </c>
    </row>
    <row r="25263" spans="18:19" x14ac:dyDescent="0.2">
      <c r="R25263" s="334">
        <v>59904</v>
      </c>
      <c r="S25263" s="319" t="s">
        <v>347</v>
      </c>
    </row>
    <row r="25264" spans="18:19" x14ac:dyDescent="0.2">
      <c r="R25264" s="334">
        <v>59910</v>
      </c>
      <c r="S25264" s="319" t="s">
        <v>347</v>
      </c>
    </row>
    <row r="25265" spans="18:19" x14ac:dyDescent="0.2">
      <c r="R25265" s="334">
        <v>59911</v>
      </c>
      <c r="S25265" s="319" t="s">
        <v>347</v>
      </c>
    </row>
    <row r="25266" spans="18:19" x14ac:dyDescent="0.2">
      <c r="R25266" s="334">
        <v>59912</v>
      </c>
      <c r="S25266" s="319" t="s">
        <v>347</v>
      </c>
    </row>
    <row r="25267" spans="18:19" x14ac:dyDescent="0.2">
      <c r="R25267" s="334">
        <v>59913</v>
      </c>
      <c r="S25267" s="319" t="s">
        <v>347</v>
      </c>
    </row>
    <row r="25268" spans="18:19" x14ac:dyDescent="0.2">
      <c r="R25268" s="334">
        <v>59914</v>
      </c>
      <c r="S25268" s="319" t="s">
        <v>347</v>
      </c>
    </row>
    <row r="25269" spans="18:19" x14ac:dyDescent="0.2">
      <c r="R25269" s="334">
        <v>59915</v>
      </c>
      <c r="S25269" s="319" t="s">
        <v>347</v>
      </c>
    </row>
    <row r="25270" spans="18:19" x14ac:dyDescent="0.2">
      <c r="R25270" s="334">
        <v>59916</v>
      </c>
      <c r="S25270" s="319" t="s">
        <v>347</v>
      </c>
    </row>
    <row r="25271" spans="18:19" x14ac:dyDescent="0.2">
      <c r="R25271" s="334">
        <v>59917</v>
      </c>
      <c r="S25271" s="319" t="s">
        <v>347</v>
      </c>
    </row>
    <row r="25272" spans="18:19" x14ac:dyDescent="0.2">
      <c r="R25272" s="334">
        <v>59918</v>
      </c>
      <c r="S25272" s="319" t="s">
        <v>347</v>
      </c>
    </row>
    <row r="25273" spans="18:19" x14ac:dyDescent="0.2">
      <c r="R25273" s="334">
        <v>59919</v>
      </c>
      <c r="S25273" s="319" t="s">
        <v>347</v>
      </c>
    </row>
    <row r="25274" spans="18:19" x14ac:dyDescent="0.2">
      <c r="R25274" s="334">
        <v>59920</v>
      </c>
      <c r="S25274" s="319" t="s">
        <v>347</v>
      </c>
    </row>
    <row r="25275" spans="18:19" x14ac:dyDescent="0.2">
      <c r="R25275" s="334">
        <v>59921</v>
      </c>
      <c r="S25275" s="319" t="s">
        <v>347</v>
      </c>
    </row>
    <row r="25276" spans="18:19" x14ac:dyDescent="0.2">
      <c r="R25276" s="334">
        <v>59923</v>
      </c>
      <c r="S25276" s="319" t="s">
        <v>347</v>
      </c>
    </row>
    <row r="25277" spans="18:19" x14ac:dyDescent="0.2">
      <c r="R25277" s="334">
        <v>59925</v>
      </c>
      <c r="S25277" s="319" t="s">
        <v>347</v>
      </c>
    </row>
    <row r="25278" spans="18:19" x14ac:dyDescent="0.2">
      <c r="R25278" s="334">
        <v>59926</v>
      </c>
      <c r="S25278" s="319" t="s">
        <v>347</v>
      </c>
    </row>
    <row r="25279" spans="18:19" x14ac:dyDescent="0.2">
      <c r="R25279" s="334">
        <v>59927</v>
      </c>
      <c r="S25279" s="319" t="s">
        <v>347</v>
      </c>
    </row>
    <row r="25280" spans="18:19" x14ac:dyDescent="0.2">
      <c r="R25280" s="334">
        <v>59928</v>
      </c>
      <c r="S25280" s="319" t="s">
        <v>347</v>
      </c>
    </row>
    <row r="25281" spans="18:19" x14ac:dyDescent="0.2">
      <c r="R25281" s="334">
        <v>59929</v>
      </c>
      <c r="S25281" s="319" t="s">
        <v>347</v>
      </c>
    </row>
    <row r="25282" spans="18:19" x14ac:dyDescent="0.2">
      <c r="R25282" s="334">
        <v>59930</v>
      </c>
      <c r="S25282" s="319" t="s">
        <v>347</v>
      </c>
    </row>
    <row r="25283" spans="18:19" x14ac:dyDescent="0.2">
      <c r="R25283" s="334">
        <v>59931</v>
      </c>
      <c r="S25283" s="319" t="s">
        <v>347</v>
      </c>
    </row>
    <row r="25284" spans="18:19" x14ac:dyDescent="0.2">
      <c r="R25284" s="334">
        <v>59932</v>
      </c>
      <c r="S25284" s="319" t="s">
        <v>347</v>
      </c>
    </row>
    <row r="25285" spans="18:19" x14ac:dyDescent="0.2">
      <c r="R25285" s="334">
        <v>59933</v>
      </c>
      <c r="S25285" s="319" t="s">
        <v>347</v>
      </c>
    </row>
    <row r="25286" spans="18:19" x14ac:dyDescent="0.2">
      <c r="R25286" s="334">
        <v>59934</v>
      </c>
      <c r="S25286" s="319" t="s">
        <v>347</v>
      </c>
    </row>
    <row r="25287" spans="18:19" x14ac:dyDescent="0.2">
      <c r="R25287" s="334">
        <v>59935</v>
      </c>
      <c r="S25287" s="319" t="s">
        <v>347</v>
      </c>
    </row>
    <row r="25288" spans="18:19" x14ac:dyDescent="0.2">
      <c r="R25288" s="334">
        <v>59936</v>
      </c>
      <c r="S25288" s="319" t="s">
        <v>347</v>
      </c>
    </row>
    <row r="25289" spans="18:19" x14ac:dyDescent="0.2">
      <c r="R25289" s="334">
        <v>59937</v>
      </c>
      <c r="S25289" s="319" t="s">
        <v>347</v>
      </c>
    </row>
    <row r="25290" spans="18:19" x14ac:dyDescent="0.2">
      <c r="R25290" s="334">
        <v>60001</v>
      </c>
      <c r="S25290" s="319" t="s">
        <v>351</v>
      </c>
    </row>
    <row r="25291" spans="18:19" x14ac:dyDescent="0.2">
      <c r="R25291" s="334">
        <v>60002</v>
      </c>
      <c r="S25291" s="319" t="s">
        <v>351</v>
      </c>
    </row>
    <row r="25292" spans="18:19" x14ac:dyDescent="0.2">
      <c r="R25292" s="334">
        <v>60004</v>
      </c>
      <c r="S25292" s="319" t="s">
        <v>351</v>
      </c>
    </row>
    <row r="25293" spans="18:19" x14ac:dyDescent="0.2">
      <c r="R25293" s="334">
        <v>60005</v>
      </c>
      <c r="S25293" s="319" t="s">
        <v>351</v>
      </c>
    </row>
    <row r="25294" spans="18:19" x14ac:dyDescent="0.2">
      <c r="R25294" s="334">
        <v>60006</v>
      </c>
      <c r="S25294" s="319" t="s">
        <v>351</v>
      </c>
    </row>
    <row r="25295" spans="18:19" x14ac:dyDescent="0.2">
      <c r="R25295" s="334">
        <v>60007</v>
      </c>
      <c r="S25295" s="319" t="s">
        <v>351</v>
      </c>
    </row>
    <row r="25296" spans="18:19" x14ac:dyDescent="0.2">
      <c r="R25296" s="334">
        <v>60008</v>
      </c>
      <c r="S25296" s="319" t="s">
        <v>351</v>
      </c>
    </row>
    <row r="25297" spans="18:19" x14ac:dyDescent="0.2">
      <c r="R25297" s="334">
        <v>60009</v>
      </c>
      <c r="S25297" s="319" t="s">
        <v>351</v>
      </c>
    </row>
    <row r="25298" spans="18:19" x14ac:dyDescent="0.2">
      <c r="R25298" s="334">
        <v>60010</v>
      </c>
      <c r="S25298" s="319" t="s">
        <v>351</v>
      </c>
    </row>
    <row r="25299" spans="18:19" x14ac:dyDescent="0.2">
      <c r="R25299" s="334">
        <v>60011</v>
      </c>
      <c r="S25299" s="319" t="s">
        <v>351</v>
      </c>
    </row>
    <row r="25300" spans="18:19" x14ac:dyDescent="0.2">
      <c r="R25300" s="334">
        <v>60012</v>
      </c>
      <c r="S25300" s="319" t="s">
        <v>351</v>
      </c>
    </row>
    <row r="25301" spans="18:19" x14ac:dyDescent="0.2">
      <c r="R25301" s="334">
        <v>60013</v>
      </c>
      <c r="S25301" s="319" t="s">
        <v>351</v>
      </c>
    </row>
    <row r="25302" spans="18:19" x14ac:dyDescent="0.2">
      <c r="R25302" s="334">
        <v>60014</v>
      </c>
      <c r="S25302" s="319" t="s">
        <v>351</v>
      </c>
    </row>
    <row r="25303" spans="18:19" x14ac:dyDescent="0.2">
      <c r="R25303" s="334">
        <v>60015</v>
      </c>
      <c r="S25303" s="319" t="s">
        <v>351</v>
      </c>
    </row>
    <row r="25304" spans="18:19" x14ac:dyDescent="0.2">
      <c r="R25304" s="334">
        <v>60016</v>
      </c>
      <c r="S25304" s="319" t="s">
        <v>351</v>
      </c>
    </row>
    <row r="25305" spans="18:19" x14ac:dyDescent="0.2">
      <c r="R25305" s="334">
        <v>60017</v>
      </c>
      <c r="S25305" s="319" t="s">
        <v>351</v>
      </c>
    </row>
    <row r="25306" spans="18:19" x14ac:dyDescent="0.2">
      <c r="R25306" s="334">
        <v>60018</v>
      </c>
      <c r="S25306" s="319" t="s">
        <v>351</v>
      </c>
    </row>
    <row r="25307" spans="18:19" x14ac:dyDescent="0.2">
      <c r="R25307" s="334">
        <v>60019</v>
      </c>
      <c r="S25307" s="319" t="s">
        <v>351</v>
      </c>
    </row>
    <row r="25308" spans="18:19" x14ac:dyDescent="0.2">
      <c r="R25308" s="334">
        <v>60020</v>
      </c>
      <c r="S25308" s="319" t="s">
        <v>351</v>
      </c>
    </row>
    <row r="25309" spans="18:19" x14ac:dyDescent="0.2">
      <c r="R25309" s="334">
        <v>60021</v>
      </c>
      <c r="S25309" s="319" t="s">
        <v>351</v>
      </c>
    </row>
    <row r="25310" spans="18:19" x14ac:dyDescent="0.2">
      <c r="R25310" s="334">
        <v>60022</v>
      </c>
      <c r="S25310" s="319" t="s">
        <v>351</v>
      </c>
    </row>
    <row r="25311" spans="18:19" x14ac:dyDescent="0.2">
      <c r="R25311" s="334">
        <v>60025</v>
      </c>
      <c r="S25311" s="319" t="s">
        <v>351</v>
      </c>
    </row>
    <row r="25312" spans="18:19" x14ac:dyDescent="0.2">
      <c r="R25312" s="334">
        <v>60026</v>
      </c>
      <c r="S25312" s="319" t="s">
        <v>351</v>
      </c>
    </row>
    <row r="25313" spans="18:19" x14ac:dyDescent="0.2">
      <c r="R25313" s="334">
        <v>60029</v>
      </c>
      <c r="S25313" s="319" t="s">
        <v>351</v>
      </c>
    </row>
    <row r="25314" spans="18:19" x14ac:dyDescent="0.2">
      <c r="R25314" s="334">
        <v>60030</v>
      </c>
      <c r="S25314" s="319" t="s">
        <v>351</v>
      </c>
    </row>
    <row r="25315" spans="18:19" x14ac:dyDescent="0.2">
      <c r="R25315" s="334">
        <v>60031</v>
      </c>
      <c r="S25315" s="319" t="s">
        <v>351</v>
      </c>
    </row>
    <row r="25316" spans="18:19" x14ac:dyDescent="0.2">
      <c r="R25316" s="334">
        <v>60033</v>
      </c>
      <c r="S25316" s="319" t="s">
        <v>351</v>
      </c>
    </row>
    <row r="25317" spans="18:19" x14ac:dyDescent="0.2">
      <c r="R25317" s="334">
        <v>60034</v>
      </c>
      <c r="S25317" s="319" t="s">
        <v>351</v>
      </c>
    </row>
    <row r="25318" spans="18:19" x14ac:dyDescent="0.2">
      <c r="R25318" s="334">
        <v>60035</v>
      </c>
      <c r="S25318" s="319" t="s">
        <v>351</v>
      </c>
    </row>
    <row r="25319" spans="18:19" x14ac:dyDescent="0.2">
      <c r="R25319" s="334">
        <v>60037</v>
      </c>
      <c r="S25319" s="319" t="s">
        <v>351</v>
      </c>
    </row>
    <row r="25320" spans="18:19" x14ac:dyDescent="0.2">
      <c r="R25320" s="334">
        <v>60038</v>
      </c>
      <c r="S25320" s="319" t="s">
        <v>351</v>
      </c>
    </row>
    <row r="25321" spans="18:19" x14ac:dyDescent="0.2">
      <c r="R25321" s="334">
        <v>60039</v>
      </c>
      <c r="S25321" s="319" t="s">
        <v>351</v>
      </c>
    </row>
    <row r="25322" spans="18:19" x14ac:dyDescent="0.2">
      <c r="R25322" s="334">
        <v>60040</v>
      </c>
      <c r="S25322" s="319" t="s">
        <v>351</v>
      </c>
    </row>
    <row r="25323" spans="18:19" x14ac:dyDescent="0.2">
      <c r="R25323" s="334">
        <v>60041</v>
      </c>
      <c r="S25323" s="319" t="s">
        <v>351</v>
      </c>
    </row>
    <row r="25324" spans="18:19" x14ac:dyDescent="0.2">
      <c r="R25324" s="334">
        <v>60042</v>
      </c>
      <c r="S25324" s="319" t="s">
        <v>351</v>
      </c>
    </row>
    <row r="25325" spans="18:19" x14ac:dyDescent="0.2">
      <c r="R25325" s="334">
        <v>60043</v>
      </c>
      <c r="S25325" s="319" t="s">
        <v>351</v>
      </c>
    </row>
    <row r="25326" spans="18:19" x14ac:dyDescent="0.2">
      <c r="R25326" s="334">
        <v>60044</v>
      </c>
      <c r="S25326" s="319" t="s">
        <v>351</v>
      </c>
    </row>
    <row r="25327" spans="18:19" x14ac:dyDescent="0.2">
      <c r="R25327" s="334">
        <v>60045</v>
      </c>
      <c r="S25327" s="319" t="s">
        <v>351</v>
      </c>
    </row>
    <row r="25328" spans="18:19" x14ac:dyDescent="0.2">
      <c r="R25328" s="334">
        <v>60046</v>
      </c>
      <c r="S25328" s="319" t="s">
        <v>351</v>
      </c>
    </row>
    <row r="25329" spans="18:19" x14ac:dyDescent="0.2">
      <c r="R25329" s="334">
        <v>60047</v>
      </c>
      <c r="S25329" s="319" t="s">
        <v>351</v>
      </c>
    </row>
    <row r="25330" spans="18:19" x14ac:dyDescent="0.2">
      <c r="R25330" s="334">
        <v>60048</v>
      </c>
      <c r="S25330" s="319" t="s">
        <v>351</v>
      </c>
    </row>
    <row r="25331" spans="18:19" x14ac:dyDescent="0.2">
      <c r="R25331" s="334">
        <v>60049</v>
      </c>
      <c r="S25331" s="319" t="s">
        <v>351</v>
      </c>
    </row>
    <row r="25332" spans="18:19" x14ac:dyDescent="0.2">
      <c r="R25332" s="334">
        <v>60050</v>
      </c>
      <c r="S25332" s="319" t="s">
        <v>351</v>
      </c>
    </row>
    <row r="25333" spans="18:19" x14ac:dyDescent="0.2">
      <c r="R25333" s="334">
        <v>60051</v>
      </c>
      <c r="S25333" s="319" t="s">
        <v>351</v>
      </c>
    </row>
    <row r="25334" spans="18:19" x14ac:dyDescent="0.2">
      <c r="R25334" s="334">
        <v>60053</v>
      </c>
      <c r="S25334" s="319" t="s">
        <v>351</v>
      </c>
    </row>
    <row r="25335" spans="18:19" x14ac:dyDescent="0.2">
      <c r="R25335" s="334">
        <v>60055</v>
      </c>
      <c r="S25335" s="319" t="s">
        <v>351</v>
      </c>
    </row>
    <row r="25336" spans="18:19" x14ac:dyDescent="0.2">
      <c r="R25336" s="334">
        <v>60056</v>
      </c>
      <c r="S25336" s="319" t="s">
        <v>351</v>
      </c>
    </row>
    <row r="25337" spans="18:19" x14ac:dyDescent="0.2">
      <c r="R25337" s="334">
        <v>60060</v>
      </c>
      <c r="S25337" s="319" t="s">
        <v>351</v>
      </c>
    </row>
    <row r="25338" spans="18:19" x14ac:dyDescent="0.2">
      <c r="R25338" s="334">
        <v>60061</v>
      </c>
      <c r="S25338" s="319" t="s">
        <v>351</v>
      </c>
    </row>
    <row r="25339" spans="18:19" x14ac:dyDescent="0.2">
      <c r="R25339" s="334">
        <v>60062</v>
      </c>
      <c r="S25339" s="319" t="s">
        <v>351</v>
      </c>
    </row>
    <row r="25340" spans="18:19" x14ac:dyDescent="0.2">
      <c r="R25340" s="334">
        <v>60064</v>
      </c>
      <c r="S25340" s="319" t="s">
        <v>351</v>
      </c>
    </row>
    <row r="25341" spans="18:19" x14ac:dyDescent="0.2">
      <c r="R25341" s="334">
        <v>60065</v>
      </c>
      <c r="S25341" s="319" t="s">
        <v>351</v>
      </c>
    </row>
    <row r="25342" spans="18:19" x14ac:dyDescent="0.2">
      <c r="R25342" s="334">
        <v>60067</v>
      </c>
      <c r="S25342" s="319" t="s">
        <v>351</v>
      </c>
    </row>
    <row r="25343" spans="18:19" x14ac:dyDescent="0.2">
      <c r="R25343" s="334">
        <v>60068</v>
      </c>
      <c r="S25343" s="319" t="s">
        <v>351</v>
      </c>
    </row>
    <row r="25344" spans="18:19" x14ac:dyDescent="0.2">
      <c r="R25344" s="334">
        <v>60069</v>
      </c>
      <c r="S25344" s="319" t="s">
        <v>351</v>
      </c>
    </row>
    <row r="25345" spans="18:19" x14ac:dyDescent="0.2">
      <c r="R25345" s="334">
        <v>60070</v>
      </c>
      <c r="S25345" s="319" t="s">
        <v>351</v>
      </c>
    </row>
    <row r="25346" spans="18:19" x14ac:dyDescent="0.2">
      <c r="R25346" s="334">
        <v>60071</v>
      </c>
      <c r="S25346" s="319" t="s">
        <v>351</v>
      </c>
    </row>
    <row r="25347" spans="18:19" x14ac:dyDescent="0.2">
      <c r="R25347" s="334">
        <v>60072</v>
      </c>
      <c r="S25347" s="319" t="s">
        <v>351</v>
      </c>
    </row>
    <row r="25348" spans="18:19" x14ac:dyDescent="0.2">
      <c r="R25348" s="334">
        <v>60073</v>
      </c>
      <c r="S25348" s="319" t="s">
        <v>351</v>
      </c>
    </row>
    <row r="25349" spans="18:19" x14ac:dyDescent="0.2">
      <c r="R25349" s="334">
        <v>60074</v>
      </c>
      <c r="S25349" s="319" t="s">
        <v>351</v>
      </c>
    </row>
    <row r="25350" spans="18:19" x14ac:dyDescent="0.2">
      <c r="R25350" s="334">
        <v>60075</v>
      </c>
      <c r="S25350" s="319" t="s">
        <v>351</v>
      </c>
    </row>
    <row r="25351" spans="18:19" x14ac:dyDescent="0.2">
      <c r="R25351" s="334">
        <v>60076</v>
      </c>
      <c r="S25351" s="319" t="s">
        <v>351</v>
      </c>
    </row>
    <row r="25352" spans="18:19" x14ac:dyDescent="0.2">
      <c r="R25352" s="334">
        <v>60077</v>
      </c>
      <c r="S25352" s="319" t="s">
        <v>351</v>
      </c>
    </row>
    <row r="25353" spans="18:19" x14ac:dyDescent="0.2">
      <c r="R25353" s="334">
        <v>60078</v>
      </c>
      <c r="S25353" s="319" t="s">
        <v>351</v>
      </c>
    </row>
    <row r="25354" spans="18:19" x14ac:dyDescent="0.2">
      <c r="R25354" s="334">
        <v>60079</v>
      </c>
      <c r="S25354" s="319" t="s">
        <v>351</v>
      </c>
    </row>
    <row r="25355" spans="18:19" x14ac:dyDescent="0.2">
      <c r="R25355" s="334">
        <v>60081</v>
      </c>
      <c r="S25355" s="319" t="s">
        <v>351</v>
      </c>
    </row>
    <row r="25356" spans="18:19" x14ac:dyDescent="0.2">
      <c r="R25356" s="334">
        <v>60082</v>
      </c>
      <c r="S25356" s="319" t="s">
        <v>351</v>
      </c>
    </row>
    <row r="25357" spans="18:19" x14ac:dyDescent="0.2">
      <c r="R25357" s="334">
        <v>60083</v>
      </c>
      <c r="S25357" s="319" t="s">
        <v>351</v>
      </c>
    </row>
    <row r="25358" spans="18:19" x14ac:dyDescent="0.2">
      <c r="R25358" s="334">
        <v>60084</v>
      </c>
      <c r="S25358" s="319" t="s">
        <v>351</v>
      </c>
    </row>
    <row r="25359" spans="18:19" x14ac:dyDescent="0.2">
      <c r="R25359" s="334">
        <v>60085</v>
      </c>
      <c r="S25359" s="319" t="s">
        <v>351</v>
      </c>
    </row>
    <row r="25360" spans="18:19" x14ac:dyDescent="0.2">
      <c r="R25360" s="334">
        <v>60086</v>
      </c>
      <c r="S25360" s="319" t="s">
        <v>351</v>
      </c>
    </row>
    <row r="25361" spans="18:19" x14ac:dyDescent="0.2">
      <c r="R25361" s="334">
        <v>60087</v>
      </c>
      <c r="S25361" s="319" t="s">
        <v>351</v>
      </c>
    </row>
    <row r="25362" spans="18:19" x14ac:dyDescent="0.2">
      <c r="R25362" s="334">
        <v>60088</v>
      </c>
      <c r="S25362" s="319" t="s">
        <v>351</v>
      </c>
    </row>
    <row r="25363" spans="18:19" x14ac:dyDescent="0.2">
      <c r="R25363" s="334">
        <v>60089</v>
      </c>
      <c r="S25363" s="319" t="s">
        <v>351</v>
      </c>
    </row>
    <row r="25364" spans="18:19" x14ac:dyDescent="0.2">
      <c r="R25364" s="334">
        <v>60090</v>
      </c>
      <c r="S25364" s="319" t="s">
        <v>351</v>
      </c>
    </row>
    <row r="25365" spans="18:19" x14ac:dyDescent="0.2">
      <c r="R25365" s="334">
        <v>60091</v>
      </c>
      <c r="S25365" s="319" t="s">
        <v>351</v>
      </c>
    </row>
    <row r="25366" spans="18:19" x14ac:dyDescent="0.2">
      <c r="R25366" s="334">
        <v>60092</v>
      </c>
      <c r="S25366" s="319" t="s">
        <v>351</v>
      </c>
    </row>
    <row r="25367" spans="18:19" x14ac:dyDescent="0.2">
      <c r="R25367" s="334">
        <v>60093</v>
      </c>
      <c r="S25367" s="319" t="s">
        <v>351</v>
      </c>
    </row>
    <row r="25368" spans="18:19" x14ac:dyDescent="0.2">
      <c r="R25368" s="334">
        <v>60094</v>
      </c>
      <c r="S25368" s="319" t="s">
        <v>351</v>
      </c>
    </row>
    <row r="25369" spans="18:19" x14ac:dyDescent="0.2">
      <c r="R25369" s="334">
        <v>60095</v>
      </c>
      <c r="S25369" s="319" t="s">
        <v>351</v>
      </c>
    </row>
    <row r="25370" spans="18:19" x14ac:dyDescent="0.2">
      <c r="R25370" s="334">
        <v>60096</v>
      </c>
      <c r="S25370" s="319" t="s">
        <v>351</v>
      </c>
    </row>
    <row r="25371" spans="18:19" x14ac:dyDescent="0.2">
      <c r="R25371" s="334">
        <v>60097</v>
      </c>
      <c r="S25371" s="319" t="s">
        <v>351</v>
      </c>
    </row>
    <row r="25372" spans="18:19" x14ac:dyDescent="0.2">
      <c r="R25372" s="334">
        <v>60098</v>
      </c>
      <c r="S25372" s="319" t="s">
        <v>351</v>
      </c>
    </row>
    <row r="25373" spans="18:19" x14ac:dyDescent="0.2">
      <c r="R25373" s="334">
        <v>60099</v>
      </c>
      <c r="S25373" s="319" t="s">
        <v>351</v>
      </c>
    </row>
    <row r="25374" spans="18:19" x14ac:dyDescent="0.2">
      <c r="R25374" s="334">
        <v>60101</v>
      </c>
      <c r="S25374" s="319" t="s">
        <v>351</v>
      </c>
    </row>
    <row r="25375" spans="18:19" x14ac:dyDescent="0.2">
      <c r="R25375" s="334">
        <v>60102</v>
      </c>
      <c r="S25375" s="319" t="s">
        <v>351</v>
      </c>
    </row>
    <row r="25376" spans="18:19" x14ac:dyDescent="0.2">
      <c r="R25376" s="334">
        <v>60103</v>
      </c>
      <c r="S25376" s="319" t="s">
        <v>351</v>
      </c>
    </row>
    <row r="25377" spans="18:19" x14ac:dyDescent="0.2">
      <c r="R25377" s="334">
        <v>60104</v>
      </c>
      <c r="S25377" s="319" t="s">
        <v>351</v>
      </c>
    </row>
    <row r="25378" spans="18:19" x14ac:dyDescent="0.2">
      <c r="R25378" s="334">
        <v>60106</v>
      </c>
      <c r="S25378" s="319" t="s">
        <v>351</v>
      </c>
    </row>
    <row r="25379" spans="18:19" x14ac:dyDescent="0.2">
      <c r="R25379" s="334">
        <v>60107</v>
      </c>
      <c r="S25379" s="319" t="s">
        <v>351</v>
      </c>
    </row>
    <row r="25380" spans="18:19" x14ac:dyDescent="0.2">
      <c r="R25380" s="334">
        <v>60108</v>
      </c>
      <c r="S25380" s="319" t="s">
        <v>351</v>
      </c>
    </row>
    <row r="25381" spans="18:19" x14ac:dyDescent="0.2">
      <c r="R25381" s="334">
        <v>60109</v>
      </c>
      <c r="S25381" s="319" t="s">
        <v>351</v>
      </c>
    </row>
    <row r="25382" spans="18:19" x14ac:dyDescent="0.2">
      <c r="R25382" s="334">
        <v>60110</v>
      </c>
      <c r="S25382" s="319" t="s">
        <v>351</v>
      </c>
    </row>
    <row r="25383" spans="18:19" x14ac:dyDescent="0.2">
      <c r="R25383" s="334">
        <v>60111</v>
      </c>
      <c r="S25383" s="319" t="s">
        <v>351</v>
      </c>
    </row>
    <row r="25384" spans="18:19" x14ac:dyDescent="0.2">
      <c r="R25384" s="334">
        <v>60112</v>
      </c>
      <c r="S25384" s="319" t="s">
        <v>351</v>
      </c>
    </row>
    <row r="25385" spans="18:19" x14ac:dyDescent="0.2">
      <c r="R25385" s="334">
        <v>60113</v>
      </c>
      <c r="S25385" s="319" t="s">
        <v>351</v>
      </c>
    </row>
    <row r="25386" spans="18:19" x14ac:dyDescent="0.2">
      <c r="R25386" s="334">
        <v>60115</v>
      </c>
      <c r="S25386" s="319" t="s">
        <v>351</v>
      </c>
    </row>
    <row r="25387" spans="18:19" x14ac:dyDescent="0.2">
      <c r="R25387" s="334">
        <v>60116</v>
      </c>
      <c r="S25387" s="319" t="s">
        <v>351</v>
      </c>
    </row>
    <row r="25388" spans="18:19" x14ac:dyDescent="0.2">
      <c r="R25388" s="334">
        <v>60117</v>
      </c>
      <c r="S25388" s="319" t="s">
        <v>351</v>
      </c>
    </row>
    <row r="25389" spans="18:19" x14ac:dyDescent="0.2">
      <c r="R25389" s="334">
        <v>60118</v>
      </c>
      <c r="S25389" s="319" t="s">
        <v>351</v>
      </c>
    </row>
    <row r="25390" spans="18:19" x14ac:dyDescent="0.2">
      <c r="R25390" s="334">
        <v>60119</v>
      </c>
      <c r="S25390" s="319" t="s">
        <v>351</v>
      </c>
    </row>
    <row r="25391" spans="18:19" x14ac:dyDescent="0.2">
      <c r="R25391" s="334">
        <v>60120</v>
      </c>
      <c r="S25391" s="319" t="s">
        <v>351</v>
      </c>
    </row>
    <row r="25392" spans="18:19" x14ac:dyDescent="0.2">
      <c r="R25392" s="334">
        <v>60121</v>
      </c>
      <c r="S25392" s="319" t="s">
        <v>351</v>
      </c>
    </row>
    <row r="25393" spans="18:19" x14ac:dyDescent="0.2">
      <c r="R25393" s="334">
        <v>60122</v>
      </c>
      <c r="S25393" s="319" t="s">
        <v>351</v>
      </c>
    </row>
    <row r="25394" spans="18:19" x14ac:dyDescent="0.2">
      <c r="R25394" s="334">
        <v>60123</v>
      </c>
      <c r="S25394" s="319" t="s">
        <v>351</v>
      </c>
    </row>
    <row r="25395" spans="18:19" x14ac:dyDescent="0.2">
      <c r="R25395" s="334">
        <v>60124</v>
      </c>
      <c r="S25395" s="319" t="s">
        <v>351</v>
      </c>
    </row>
    <row r="25396" spans="18:19" x14ac:dyDescent="0.2">
      <c r="R25396" s="334">
        <v>60126</v>
      </c>
      <c r="S25396" s="319" t="s">
        <v>351</v>
      </c>
    </row>
    <row r="25397" spans="18:19" x14ac:dyDescent="0.2">
      <c r="R25397" s="334">
        <v>60128</v>
      </c>
      <c r="S25397" s="319" t="s">
        <v>351</v>
      </c>
    </row>
    <row r="25398" spans="18:19" x14ac:dyDescent="0.2">
      <c r="R25398" s="334">
        <v>60129</v>
      </c>
      <c r="S25398" s="319" t="s">
        <v>351</v>
      </c>
    </row>
    <row r="25399" spans="18:19" x14ac:dyDescent="0.2">
      <c r="R25399" s="334">
        <v>60130</v>
      </c>
      <c r="S25399" s="319" t="s">
        <v>351</v>
      </c>
    </row>
    <row r="25400" spans="18:19" x14ac:dyDescent="0.2">
      <c r="R25400" s="334">
        <v>60131</v>
      </c>
      <c r="S25400" s="319" t="s">
        <v>351</v>
      </c>
    </row>
    <row r="25401" spans="18:19" x14ac:dyDescent="0.2">
      <c r="R25401" s="334">
        <v>60132</v>
      </c>
      <c r="S25401" s="319" t="s">
        <v>351</v>
      </c>
    </row>
    <row r="25402" spans="18:19" x14ac:dyDescent="0.2">
      <c r="R25402" s="334">
        <v>60133</v>
      </c>
      <c r="S25402" s="319" t="s">
        <v>351</v>
      </c>
    </row>
    <row r="25403" spans="18:19" x14ac:dyDescent="0.2">
      <c r="R25403" s="334">
        <v>60134</v>
      </c>
      <c r="S25403" s="319" t="s">
        <v>351</v>
      </c>
    </row>
    <row r="25404" spans="18:19" x14ac:dyDescent="0.2">
      <c r="R25404" s="334">
        <v>60135</v>
      </c>
      <c r="S25404" s="319" t="s">
        <v>351</v>
      </c>
    </row>
    <row r="25405" spans="18:19" x14ac:dyDescent="0.2">
      <c r="R25405" s="334">
        <v>60136</v>
      </c>
      <c r="S25405" s="319" t="s">
        <v>351</v>
      </c>
    </row>
    <row r="25406" spans="18:19" x14ac:dyDescent="0.2">
      <c r="R25406" s="334">
        <v>60137</v>
      </c>
      <c r="S25406" s="319" t="s">
        <v>351</v>
      </c>
    </row>
    <row r="25407" spans="18:19" x14ac:dyDescent="0.2">
      <c r="R25407" s="334">
        <v>60138</v>
      </c>
      <c r="S25407" s="319" t="s">
        <v>351</v>
      </c>
    </row>
    <row r="25408" spans="18:19" x14ac:dyDescent="0.2">
      <c r="R25408" s="334">
        <v>60139</v>
      </c>
      <c r="S25408" s="319" t="s">
        <v>351</v>
      </c>
    </row>
    <row r="25409" spans="18:19" x14ac:dyDescent="0.2">
      <c r="R25409" s="334">
        <v>60140</v>
      </c>
      <c r="S25409" s="319" t="s">
        <v>351</v>
      </c>
    </row>
    <row r="25410" spans="18:19" x14ac:dyDescent="0.2">
      <c r="R25410" s="334">
        <v>60141</v>
      </c>
      <c r="S25410" s="319" t="s">
        <v>351</v>
      </c>
    </row>
    <row r="25411" spans="18:19" x14ac:dyDescent="0.2">
      <c r="R25411" s="334">
        <v>60142</v>
      </c>
      <c r="S25411" s="319" t="s">
        <v>351</v>
      </c>
    </row>
    <row r="25412" spans="18:19" x14ac:dyDescent="0.2">
      <c r="R25412" s="334">
        <v>60143</v>
      </c>
      <c r="S25412" s="319" t="s">
        <v>351</v>
      </c>
    </row>
    <row r="25413" spans="18:19" x14ac:dyDescent="0.2">
      <c r="R25413" s="334">
        <v>60144</v>
      </c>
      <c r="S25413" s="319" t="s">
        <v>351</v>
      </c>
    </row>
    <row r="25414" spans="18:19" x14ac:dyDescent="0.2">
      <c r="R25414" s="334">
        <v>60145</v>
      </c>
      <c r="S25414" s="319" t="s">
        <v>351</v>
      </c>
    </row>
    <row r="25415" spans="18:19" x14ac:dyDescent="0.2">
      <c r="R25415" s="334">
        <v>60146</v>
      </c>
      <c r="S25415" s="319" t="s">
        <v>351</v>
      </c>
    </row>
    <row r="25416" spans="18:19" x14ac:dyDescent="0.2">
      <c r="R25416" s="334">
        <v>60147</v>
      </c>
      <c r="S25416" s="319" t="s">
        <v>351</v>
      </c>
    </row>
    <row r="25417" spans="18:19" x14ac:dyDescent="0.2">
      <c r="R25417" s="334">
        <v>60148</v>
      </c>
      <c r="S25417" s="319" t="s">
        <v>351</v>
      </c>
    </row>
    <row r="25418" spans="18:19" x14ac:dyDescent="0.2">
      <c r="R25418" s="334">
        <v>60150</v>
      </c>
      <c r="S25418" s="319" t="s">
        <v>351</v>
      </c>
    </row>
    <row r="25419" spans="18:19" x14ac:dyDescent="0.2">
      <c r="R25419" s="334">
        <v>60151</v>
      </c>
      <c r="S25419" s="319" t="s">
        <v>351</v>
      </c>
    </row>
    <row r="25420" spans="18:19" x14ac:dyDescent="0.2">
      <c r="R25420" s="334">
        <v>60152</v>
      </c>
      <c r="S25420" s="319" t="s">
        <v>351</v>
      </c>
    </row>
    <row r="25421" spans="18:19" x14ac:dyDescent="0.2">
      <c r="R25421" s="334">
        <v>60153</v>
      </c>
      <c r="S25421" s="319" t="s">
        <v>351</v>
      </c>
    </row>
    <row r="25422" spans="18:19" x14ac:dyDescent="0.2">
      <c r="R25422" s="334">
        <v>60154</v>
      </c>
      <c r="S25422" s="319" t="s">
        <v>351</v>
      </c>
    </row>
    <row r="25423" spans="18:19" x14ac:dyDescent="0.2">
      <c r="R25423" s="334">
        <v>60155</v>
      </c>
      <c r="S25423" s="319" t="s">
        <v>351</v>
      </c>
    </row>
    <row r="25424" spans="18:19" x14ac:dyDescent="0.2">
      <c r="R25424" s="334">
        <v>60156</v>
      </c>
      <c r="S25424" s="319" t="s">
        <v>351</v>
      </c>
    </row>
    <row r="25425" spans="18:19" x14ac:dyDescent="0.2">
      <c r="R25425" s="334">
        <v>60157</v>
      </c>
      <c r="S25425" s="319" t="s">
        <v>351</v>
      </c>
    </row>
    <row r="25426" spans="18:19" x14ac:dyDescent="0.2">
      <c r="R25426" s="334">
        <v>60159</v>
      </c>
      <c r="S25426" s="319" t="s">
        <v>351</v>
      </c>
    </row>
    <row r="25427" spans="18:19" x14ac:dyDescent="0.2">
      <c r="R25427" s="334">
        <v>60160</v>
      </c>
      <c r="S25427" s="319" t="s">
        <v>351</v>
      </c>
    </row>
    <row r="25428" spans="18:19" x14ac:dyDescent="0.2">
      <c r="R25428" s="334">
        <v>60161</v>
      </c>
      <c r="S25428" s="319" t="s">
        <v>351</v>
      </c>
    </row>
    <row r="25429" spans="18:19" x14ac:dyDescent="0.2">
      <c r="R25429" s="334">
        <v>60162</v>
      </c>
      <c r="S25429" s="319" t="s">
        <v>351</v>
      </c>
    </row>
    <row r="25430" spans="18:19" x14ac:dyDescent="0.2">
      <c r="R25430" s="334">
        <v>60163</v>
      </c>
      <c r="S25430" s="319" t="s">
        <v>351</v>
      </c>
    </row>
    <row r="25431" spans="18:19" x14ac:dyDescent="0.2">
      <c r="R25431" s="334">
        <v>60164</v>
      </c>
      <c r="S25431" s="319" t="s">
        <v>351</v>
      </c>
    </row>
    <row r="25432" spans="18:19" x14ac:dyDescent="0.2">
      <c r="R25432" s="334">
        <v>60165</v>
      </c>
      <c r="S25432" s="319" t="s">
        <v>351</v>
      </c>
    </row>
    <row r="25433" spans="18:19" x14ac:dyDescent="0.2">
      <c r="R25433" s="334">
        <v>60168</v>
      </c>
      <c r="S25433" s="319" t="s">
        <v>351</v>
      </c>
    </row>
    <row r="25434" spans="18:19" x14ac:dyDescent="0.2">
      <c r="R25434" s="334">
        <v>60169</v>
      </c>
      <c r="S25434" s="319" t="s">
        <v>351</v>
      </c>
    </row>
    <row r="25435" spans="18:19" x14ac:dyDescent="0.2">
      <c r="R25435" s="334">
        <v>60170</v>
      </c>
      <c r="S25435" s="319" t="s">
        <v>351</v>
      </c>
    </row>
    <row r="25436" spans="18:19" x14ac:dyDescent="0.2">
      <c r="R25436" s="334">
        <v>60171</v>
      </c>
      <c r="S25436" s="319" t="s">
        <v>351</v>
      </c>
    </row>
    <row r="25437" spans="18:19" x14ac:dyDescent="0.2">
      <c r="R25437" s="334">
        <v>60172</v>
      </c>
      <c r="S25437" s="319" t="s">
        <v>351</v>
      </c>
    </row>
    <row r="25438" spans="18:19" x14ac:dyDescent="0.2">
      <c r="R25438" s="334">
        <v>60173</v>
      </c>
      <c r="S25438" s="319" t="s">
        <v>351</v>
      </c>
    </row>
    <row r="25439" spans="18:19" x14ac:dyDescent="0.2">
      <c r="R25439" s="334">
        <v>60174</v>
      </c>
      <c r="S25439" s="319" t="s">
        <v>351</v>
      </c>
    </row>
    <row r="25440" spans="18:19" x14ac:dyDescent="0.2">
      <c r="R25440" s="334">
        <v>60175</v>
      </c>
      <c r="S25440" s="319" t="s">
        <v>351</v>
      </c>
    </row>
    <row r="25441" spans="18:19" x14ac:dyDescent="0.2">
      <c r="R25441" s="334">
        <v>60176</v>
      </c>
      <c r="S25441" s="319" t="s">
        <v>351</v>
      </c>
    </row>
    <row r="25442" spans="18:19" x14ac:dyDescent="0.2">
      <c r="R25442" s="334">
        <v>60177</v>
      </c>
      <c r="S25442" s="319" t="s">
        <v>351</v>
      </c>
    </row>
    <row r="25443" spans="18:19" x14ac:dyDescent="0.2">
      <c r="R25443" s="334">
        <v>60178</v>
      </c>
      <c r="S25443" s="319" t="s">
        <v>351</v>
      </c>
    </row>
    <row r="25444" spans="18:19" x14ac:dyDescent="0.2">
      <c r="R25444" s="334">
        <v>60179</v>
      </c>
      <c r="S25444" s="319" t="s">
        <v>351</v>
      </c>
    </row>
    <row r="25445" spans="18:19" x14ac:dyDescent="0.2">
      <c r="R25445" s="334">
        <v>60180</v>
      </c>
      <c r="S25445" s="319" t="s">
        <v>351</v>
      </c>
    </row>
    <row r="25446" spans="18:19" x14ac:dyDescent="0.2">
      <c r="R25446" s="334">
        <v>60181</v>
      </c>
      <c r="S25446" s="319" t="s">
        <v>351</v>
      </c>
    </row>
    <row r="25447" spans="18:19" x14ac:dyDescent="0.2">
      <c r="R25447" s="334">
        <v>60183</v>
      </c>
      <c r="S25447" s="319" t="s">
        <v>351</v>
      </c>
    </row>
    <row r="25448" spans="18:19" x14ac:dyDescent="0.2">
      <c r="R25448" s="334">
        <v>60184</v>
      </c>
      <c r="S25448" s="319" t="s">
        <v>351</v>
      </c>
    </row>
    <row r="25449" spans="18:19" x14ac:dyDescent="0.2">
      <c r="R25449" s="334">
        <v>60185</v>
      </c>
      <c r="S25449" s="319" t="s">
        <v>351</v>
      </c>
    </row>
    <row r="25450" spans="18:19" x14ac:dyDescent="0.2">
      <c r="R25450" s="334">
        <v>60186</v>
      </c>
      <c r="S25450" s="319" t="s">
        <v>351</v>
      </c>
    </row>
    <row r="25451" spans="18:19" x14ac:dyDescent="0.2">
      <c r="R25451" s="334">
        <v>60187</v>
      </c>
      <c r="S25451" s="319" t="s">
        <v>351</v>
      </c>
    </row>
    <row r="25452" spans="18:19" x14ac:dyDescent="0.2">
      <c r="R25452" s="334">
        <v>60188</v>
      </c>
      <c r="S25452" s="319" t="s">
        <v>351</v>
      </c>
    </row>
    <row r="25453" spans="18:19" x14ac:dyDescent="0.2">
      <c r="R25453" s="334">
        <v>60189</v>
      </c>
      <c r="S25453" s="319" t="s">
        <v>351</v>
      </c>
    </row>
    <row r="25454" spans="18:19" x14ac:dyDescent="0.2">
      <c r="R25454" s="334">
        <v>60190</v>
      </c>
      <c r="S25454" s="319" t="s">
        <v>351</v>
      </c>
    </row>
    <row r="25455" spans="18:19" x14ac:dyDescent="0.2">
      <c r="R25455" s="334">
        <v>60191</v>
      </c>
      <c r="S25455" s="319" t="s">
        <v>351</v>
      </c>
    </row>
    <row r="25456" spans="18:19" x14ac:dyDescent="0.2">
      <c r="R25456" s="334">
        <v>60192</v>
      </c>
      <c r="S25456" s="319" t="s">
        <v>351</v>
      </c>
    </row>
    <row r="25457" spans="18:19" x14ac:dyDescent="0.2">
      <c r="R25457" s="334">
        <v>60193</v>
      </c>
      <c r="S25457" s="319" t="s">
        <v>351</v>
      </c>
    </row>
    <row r="25458" spans="18:19" x14ac:dyDescent="0.2">
      <c r="R25458" s="334">
        <v>60194</v>
      </c>
      <c r="S25458" s="319" t="s">
        <v>351</v>
      </c>
    </row>
    <row r="25459" spans="18:19" x14ac:dyDescent="0.2">
      <c r="R25459" s="334">
        <v>60195</v>
      </c>
      <c r="S25459" s="319" t="s">
        <v>351</v>
      </c>
    </row>
    <row r="25460" spans="18:19" x14ac:dyDescent="0.2">
      <c r="R25460" s="334">
        <v>60196</v>
      </c>
      <c r="S25460" s="319" t="s">
        <v>351</v>
      </c>
    </row>
    <row r="25461" spans="18:19" x14ac:dyDescent="0.2">
      <c r="R25461" s="334">
        <v>60197</v>
      </c>
      <c r="S25461" s="319" t="s">
        <v>351</v>
      </c>
    </row>
    <row r="25462" spans="18:19" x14ac:dyDescent="0.2">
      <c r="R25462" s="334">
        <v>60199</v>
      </c>
      <c r="S25462" s="319" t="s">
        <v>351</v>
      </c>
    </row>
    <row r="25463" spans="18:19" x14ac:dyDescent="0.2">
      <c r="R25463" s="334">
        <v>60201</v>
      </c>
      <c r="S25463" s="319" t="s">
        <v>351</v>
      </c>
    </row>
    <row r="25464" spans="18:19" x14ac:dyDescent="0.2">
      <c r="R25464" s="334">
        <v>60202</v>
      </c>
      <c r="S25464" s="319" t="s">
        <v>351</v>
      </c>
    </row>
    <row r="25465" spans="18:19" x14ac:dyDescent="0.2">
      <c r="R25465" s="334">
        <v>60203</v>
      </c>
      <c r="S25465" s="319" t="s">
        <v>351</v>
      </c>
    </row>
    <row r="25466" spans="18:19" x14ac:dyDescent="0.2">
      <c r="R25466" s="334">
        <v>60204</v>
      </c>
      <c r="S25466" s="319" t="s">
        <v>351</v>
      </c>
    </row>
    <row r="25467" spans="18:19" x14ac:dyDescent="0.2">
      <c r="R25467" s="334">
        <v>60208</v>
      </c>
      <c r="S25467" s="319" t="s">
        <v>351</v>
      </c>
    </row>
    <row r="25468" spans="18:19" x14ac:dyDescent="0.2">
      <c r="R25468" s="334">
        <v>60209</v>
      </c>
      <c r="S25468" s="319" t="s">
        <v>351</v>
      </c>
    </row>
    <row r="25469" spans="18:19" x14ac:dyDescent="0.2">
      <c r="R25469" s="334">
        <v>60290</v>
      </c>
      <c r="S25469" s="319" t="s">
        <v>351</v>
      </c>
    </row>
    <row r="25470" spans="18:19" x14ac:dyDescent="0.2">
      <c r="R25470" s="334">
        <v>60301</v>
      </c>
      <c r="S25470" s="319" t="s">
        <v>351</v>
      </c>
    </row>
    <row r="25471" spans="18:19" x14ac:dyDescent="0.2">
      <c r="R25471" s="334">
        <v>60302</v>
      </c>
      <c r="S25471" s="319" t="s">
        <v>351</v>
      </c>
    </row>
    <row r="25472" spans="18:19" x14ac:dyDescent="0.2">
      <c r="R25472" s="334">
        <v>60303</v>
      </c>
      <c r="S25472" s="319" t="s">
        <v>351</v>
      </c>
    </row>
    <row r="25473" spans="18:19" x14ac:dyDescent="0.2">
      <c r="R25473" s="334">
        <v>60304</v>
      </c>
      <c r="S25473" s="319" t="s">
        <v>351</v>
      </c>
    </row>
    <row r="25474" spans="18:19" x14ac:dyDescent="0.2">
      <c r="R25474" s="334">
        <v>60305</v>
      </c>
      <c r="S25474" s="319" t="s">
        <v>351</v>
      </c>
    </row>
    <row r="25475" spans="18:19" x14ac:dyDescent="0.2">
      <c r="R25475" s="334">
        <v>60399</v>
      </c>
      <c r="S25475" s="319" t="s">
        <v>351</v>
      </c>
    </row>
    <row r="25476" spans="18:19" x14ac:dyDescent="0.2">
      <c r="R25476" s="334">
        <v>60401</v>
      </c>
      <c r="S25476" s="319" t="s">
        <v>351</v>
      </c>
    </row>
    <row r="25477" spans="18:19" x14ac:dyDescent="0.2">
      <c r="R25477" s="334">
        <v>60402</v>
      </c>
      <c r="S25477" s="319" t="s">
        <v>351</v>
      </c>
    </row>
    <row r="25478" spans="18:19" x14ac:dyDescent="0.2">
      <c r="R25478" s="334">
        <v>60403</v>
      </c>
      <c r="S25478" s="319" t="s">
        <v>351</v>
      </c>
    </row>
    <row r="25479" spans="18:19" x14ac:dyDescent="0.2">
      <c r="R25479" s="334">
        <v>60404</v>
      </c>
      <c r="S25479" s="319" t="s">
        <v>351</v>
      </c>
    </row>
    <row r="25480" spans="18:19" x14ac:dyDescent="0.2">
      <c r="R25480" s="334">
        <v>60406</v>
      </c>
      <c r="S25480" s="319" t="s">
        <v>351</v>
      </c>
    </row>
    <row r="25481" spans="18:19" x14ac:dyDescent="0.2">
      <c r="R25481" s="334">
        <v>60407</v>
      </c>
      <c r="S25481" s="319" t="s">
        <v>351</v>
      </c>
    </row>
    <row r="25482" spans="18:19" x14ac:dyDescent="0.2">
      <c r="R25482" s="334">
        <v>60408</v>
      </c>
      <c r="S25482" s="319" t="s">
        <v>351</v>
      </c>
    </row>
    <row r="25483" spans="18:19" x14ac:dyDescent="0.2">
      <c r="R25483" s="334">
        <v>60409</v>
      </c>
      <c r="S25483" s="319" t="s">
        <v>351</v>
      </c>
    </row>
    <row r="25484" spans="18:19" x14ac:dyDescent="0.2">
      <c r="R25484" s="334">
        <v>60410</v>
      </c>
      <c r="S25484" s="319" t="s">
        <v>351</v>
      </c>
    </row>
    <row r="25485" spans="18:19" x14ac:dyDescent="0.2">
      <c r="R25485" s="334">
        <v>60411</v>
      </c>
      <c r="S25485" s="319" t="s">
        <v>351</v>
      </c>
    </row>
    <row r="25486" spans="18:19" x14ac:dyDescent="0.2">
      <c r="R25486" s="334">
        <v>60412</v>
      </c>
      <c r="S25486" s="319" t="s">
        <v>351</v>
      </c>
    </row>
    <row r="25487" spans="18:19" x14ac:dyDescent="0.2">
      <c r="R25487" s="334">
        <v>60415</v>
      </c>
      <c r="S25487" s="319" t="s">
        <v>351</v>
      </c>
    </row>
    <row r="25488" spans="18:19" x14ac:dyDescent="0.2">
      <c r="R25488" s="334">
        <v>60416</v>
      </c>
      <c r="S25488" s="319" t="s">
        <v>351</v>
      </c>
    </row>
    <row r="25489" spans="18:19" x14ac:dyDescent="0.2">
      <c r="R25489" s="334">
        <v>60417</v>
      </c>
      <c r="S25489" s="319" t="s">
        <v>351</v>
      </c>
    </row>
    <row r="25490" spans="18:19" x14ac:dyDescent="0.2">
      <c r="R25490" s="334">
        <v>60419</v>
      </c>
      <c r="S25490" s="319" t="s">
        <v>351</v>
      </c>
    </row>
    <row r="25491" spans="18:19" x14ac:dyDescent="0.2">
      <c r="R25491" s="334">
        <v>60420</v>
      </c>
      <c r="S25491" s="319" t="s">
        <v>351</v>
      </c>
    </row>
    <row r="25492" spans="18:19" x14ac:dyDescent="0.2">
      <c r="R25492" s="334">
        <v>60421</v>
      </c>
      <c r="S25492" s="319" t="s">
        <v>351</v>
      </c>
    </row>
    <row r="25493" spans="18:19" x14ac:dyDescent="0.2">
      <c r="R25493" s="334">
        <v>60422</v>
      </c>
      <c r="S25493" s="319" t="s">
        <v>351</v>
      </c>
    </row>
    <row r="25494" spans="18:19" x14ac:dyDescent="0.2">
      <c r="R25494" s="334">
        <v>60423</v>
      </c>
      <c r="S25494" s="319" t="s">
        <v>351</v>
      </c>
    </row>
    <row r="25495" spans="18:19" x14ac:dyDescent="0.2">
      <c r="R25495" s="334">
        <v>60424</v>
      </c>
      <c r="S25495" s="319" t="s">
        <v>351</v>
      </c>
    </row>
    <row r="25496" spans="18:19" x14ac:dyDescent="0.2">
      <c r="R25496" s="334">
        <v>60425</v>
      </c>
      <c r="S25496" s="319" t="s">
        <v>351</v>
      </c>
    </row>
    <row r="25497" spans="18:19" x14ac:dyDescent="0.2">
      <c r="R25497" s="334">
        <v>60426</v>
      </c>
      <c r="S25497" s="319" t="s">
        <v>351</v>
      </c>
    </row>
    <row r="25498" spans="18:19" x14ac:dyDescent="0.2">
      <c r="R25498" s="334">
        <v>60428</v>
      </c>
      <c r="S25498" s="319" t="s">
        <v>351</v>
      </c>
    </row>
    <row r="25499" spans="18:19" x14ac:dyDescent="0.2">
      <c r="R25499" s="334">
        <v>60429</v>
      </c>
      <c r="S25499" s="319" t="s">
        <v>351</v>
      </c>
    </row>
    <row r="25500" spans="18:19" x14ac:dyDescent="0.2">
      <c r="R25500" s="334">
        <v>60430</v>
      </c>
      <c r="S25500" s="319" t="s">
        <v>351</v>
      </c>
    </row>
    <row r="25501" spans="18:19" x14ac:dyDescent="0.2">
      <c r="R25501" s="334">
        <v>60431</v>
      </c>
      <c r="S25501" s="319" t="s">
        <v>351</v>
      </c>
    </row>
    <row r="25502" spans="18:19" x14ac:dyDescent="0.2">
      <c r="R25502" s="334">
        <v>60432</v>
      </c>
      <c r="S25502" s="319" t="s">
        <v>351</v>
      </c>
    </row>
    <row r="25503" spans="18:19" x14ac:dyDescent="0.2">
      <c r="R25503" s="334">
        <v>60433</v>
      </c>
      <c r="S25503" s="319" t="s">
        <v>351</v>
      </c>
    </row>
    <row r="25504" spans="18:19" x14ac:dyDescent="0.2">
      <c r="R25504" s="334">
        <v>60434</v>
      </c>
      <c r="S25504" s="319" t="s">
        <v>351</v>
      </c>
    </row>
    <row r="25505" spans="18:19" x14ac:dyDescent="0.2">
      <c r="R25505" s="334">
        <v>60435</v>
      </c>
      <c r="S25505" s="319" t="s">
        <v>351</v>
      </c>
    </row>
    <row r="25506" spans="18:19" x14ac:dyDescent="0.2">
      <c r="R25506" s="334">
        <v>60436</v>
      </c>
      <c r="S25506" s="319" t="s">
        <v>351</v>
      </c>
    </row>
    <row r="25507" spans="18:19" x14ac:dyDescent="0.2">
      <c r="R25507" s="334">
        <v>60437</v>
      </c>
      <c r="S25507" s="319" t="s">
        <v>351</v>
      </c>
    </row>
    <row r="25508" spans="18:19" x14ac:dyDescent="0.2">
      <c r="R25508" s="334">
        <v>60438</v>
      </c>
      <c r="S25508" s="319" t="s">
        <v>351</v>
      </c>
    </row>
    <row r="25509" spans="18:19" x14ac:dyDescent="0.2">
      <c r="R25509" s="334">
        <v>60439</v>
      </c>
      <c r="S25509" s="319" t="s">
        <v>351</v>
      </c>
    </row>
    <row r="25510" spans="18:19" x14ac:dyDescent="0.2">
      <c r="R25510" s="334">
        <v>60440</v>
      </c>
      <c r="S25510" s="319" t="s">
        <v>351</v>
      </c>
    </row>
    <row r="25511" spans="18:19" x14ac:dyDescent="0.2">
      <c r="R25511" s="334">
        <v>60441</v>
      </c>
      <c r="S25511" s="319" t="s">
        <v>351</v>
      </c>
    </row>
    <row r="25512" spans="18:19" x14ac:dyDescent="0.2">
      <c r="R25512" s="334">
        <v>60442</v>
      </c>
      <c r="S25512" s="319" t="s">
        <v>351</v>
      </c>
    </row>
    <row r="25513" spans="18:19" x14ac:dyDescent="0.2">
      <c r="R25513" s="334">
        <v>60443</v>
      </c>
      <c r="S25513" s="319" t="s">
        <v>351</v>
      </c>
    </row>
    <row r="25514" spans="18:19" x14ac:dyDescent="0.2">
      <c r="R25514" s="334">
        <v>60444</v>
      </c>
      <c r="S25514" s="319" t="s">
        <v>351</v>
      </c>
    </row>
    <row r="25515" spans="18:19" x14ac:dyDescent="0.2">
      <c r="R25515" s="334">
        <v>60445</v>
      </c>
      <c r="S25515" s="319" t="s">
        <v>351</v>
      </c>
    </row>
    <row r="25516" spans="18:19" x14ac:dyDescent="0.2">
      <c r="R25516" s="334">
        <v>60446</v>
      </c>
      <c r="S25516" s="319" t="s">
        <v>351</v>
      </c>
    </row>
    <row r="25517" spans="18:19" x14ac:dyDescent="0.2">
      <c r="R25517" s="334">
        <v>60447</v>
      </c>
      <c r="S25517" s="319" t="s">
        <v>351</v>
      </c>
    </row>
    <row r="25518" spans="18:19" x14ac:dyDescent="0.2">
      <c r="R25518" s="334">
        <v>60448</v>
      </c>
      <c r="S25518" s="319" t="s">
        <v>351</v>
      </c>
    </row>
    <row r="25519" spans="18:19" x14ac:dyDescent="0.2">
      <c r="R25519" s="334">
        <v>60449</v>
      </c>
      <c r="S25519" s="319" t="s">
        <v>351</v>
      </c>
    </row>
    <row r="25520" spans="18:19" x14ac:dyDescent="0.2">
      <c r="R25520" s="334">
        <v>60450</v>
      </c>
      <c r="S25520" s="319" t="s">
        <v>351</v>
      </c>
    </row>
    <row r="25521" spans="18:19" x14ac:dyDescent="0.2">
      <c r="R25521" s="334">
        <v>60451</v>
      </c>
      <c r="S25521" s="319" t="s">
        <v>351</v>
      </c>
    </row>
    <row r="25522" spans="18:19" x14ac:dyDescent="0.2">
      <c r="R25522" s="334">
        <v>60452</v>
      </c>
      <c r="S25522" s="319" t="s">
        <v>351</v>
      </c>
    </row>
    <row r="25523" spans="18:19" x14ac:dyDescent="0.2">
      <c r="R25523" s="334">
        <v>60453</v>
      </c>
      <c r="S25523" s="319" t="s">
        <v>351</v>
      </c>
    </row>
    <row r="25524" spans="18:19" x14ac:dyDescent="0.2">
      <c r="R25524" s="334">
        <v>60454</v>
      </c>
      <c r="S25524" s="319" t="s">
        <v>351</v>
      </c>
    </row>
    <row r="25525" spans="18:19" x14ac:dyDescent="0.2">
      <c r="R25525" s="334">
        <v>60455</v>
      </c>
      <c r="S25525" s="319" t="s">
        <v>351</v>
      </c>
    </row>
    <row r="25526" spans="18:19" x14ac:dyDescent="0.2">
      <c r="R25526" s="334">
        <v>60456</v>
      </c>
      <c r="S25526" s="319" t="s">
        <v>351</v>
      </c>
    </row>
    <row r="25527" spans="18:19" x14ac:dyDescent="0.2">
      <c r="R25527" s="334">
        <v>60457</v>
      </c>
      <c r="S25527" s="319" t="s">
        <v>351</v>
      </c>
    </row>
    <row r="25528" spans="18:19" x14ac:dyDescent="0.2">
      <c r="R25528" s="334">
        <v>60458</v>
      </c>
      <c r="S25528" s="319" t="s">
        <v>351</v>
      </c>
    </row>
    <row r="25529" spans="18:19" x14ac:dyDescent="0.2">
      <c r="R25529" s="334">
        <v>60459</v>
      </c>
      <c r="S25529" s="319" t="s">
        <v>351</v>
      </c>
    </row>
    <row r="25530" spans="18:19" x14ac:dyDescent="0.2">
      <c r="R25530" s="334">
        <v>60460</v>
      </c>
      <c r="S25530" s="319" t="s">
        <v>351</v>
      </c>
    </row>
    <row r="25531" spans="18:19" x14ac:dyDescent="0.2">
      <c r="R25531" s="334">
        <v>60461</v>
      </c>
      <c r="S25531" s="319" t="s">
        <v>351</v>
      </c>
    </row>
    <row r="25532" spans="18:19" x14ac:dyDescent="0.2">
      <c r="R25532" s="334">
        <v>60462</v>
      </c>
      <c r="S25532" s="319" t="s">
        <v>351</v>
      </c>
    </row>
    <row r="25533" spans="18:19" x14ac:dyDescent="0.2">
      <c r="R25533" s="334">
        <v>60463</v>
      </c>
      <c r="S25533" s="319" t="s">
        <v>351</v>
      </c>
    </row>
    <row r="25534" spans="18:19" x14ac:dyDescent="0.2">
      <c r="R25534" s="334">
        <v>60464</v>
      </c>
      <c r="S25534" s="319" t="s">
        <v>351</v>
      </c>
    </row>
    <row r="25535" spans="18:19" x14ac:dyDescent="0.2">
      <c r="R25535" s="334">
        <v>60465</v>
      </c>
      <c r="S25535" s="319" t="s">
        <v>351</v>
      </c>
    </row>
    <row r="25536" spans="18:19" x14ac:dyDescent="0.2">
      <c r="R25536" s="334">
        <v>60466</v>
      </c>
      <c r="S25536" s="319" t="s">
        <v>351</v>
      </c>
    </row>
    <row r="25537" spans="18:19" x14ac:dyDescent="0.2">
      <c r="R25537" s="334">
        <v>60467</v>
      </c>
      <c r="S25537" s="319" t="s">
        <v>351</v>
      </c>
    </row>
    <row r="25538" spans="18:19" x14ac:dyDescent="0.2">
      <c r="R25538" s="334">
        <v>60468</v>
      </c>
      <c r="S25538" s="319" t="s">
        <v>351</v>
      </c>
    </row>
    <row r="25539" spans="18:19" x14ac:dyDescent="0.2">
      <c r="R25539" s="334">
        <v>60469</v>
      </c>
      <c r="S25539" s="319" t="s">
        <v>351</v>
      </c>
    </row>
    <row r="25540" spans="18:19" x14ac:dyDescent="0.2">
      <c r="R25540" s="334">
        <v>60470</v>
      </c>
      <c r="S25540" s="319" t="s">
        <v>351</v>
      </c>
    </row>
    <row r="25541" spans="18:19" x14ac:dyDescent="0.2">
      <c r="R25541" s="334">
        <v>60471</v>
      </c>
      <c r="S25541" s="319" t="s">
        <v>351</v>
      </c>
    </row>
    <row r="25542" spans="18:19" x14ac:dyDescent="0.2">
      <c r="R25542" s="334">
        <v>60472</v>
      </c>
      <c r="S25542" s="319" t="s">
        <v>351</v>
      </c>
    </row>
    <row r="25543" spans="18:19" x14ac:dyDescent="0.2">
      <c r="R25543" s="334">
        <v>60473</v>
      </c>
      <c r="S25543" s="319" t="s">
        <v>351</v>
      </c>
    </row>
    <row r="25544" spans="18:19" x14ac:dyDescent="0.2">
      <c r="R25544" s="334">
        <v>60474</v>
      </c>
      <c r="S25544" s="319" t="s">
        <v>351</v>
      </c>
    </row>
    <row r="25545" spans="18:19" x14ac:dyDescent="0.2">
      <c r="R25545" s="334">
        <v>60475</v>
      </c>
      <c r="S25545" s="319" t="s">
        <v>351</v>
      </c>
    </row>
    <row r="25546" spans="18:19" x14ac:dyDescent="0.2">
      <c r="R25546" s="334">
        <v>60476</v>
      </c>
      <c r="S25546" s="319" t="s">
        <v>351</v>
      </c>
    </row>
    <row r="25547" spans="18:19" x14ac:dyDescent="0.2">
      <c r="R25547" s="334">
        <v>60477</v>
      </c>
      <c r="S25547" s="319" t="s">
        <v>351</v>
      </c>
    </row>
    <row r="25548" spans="18:19" x14ac:dyDescent="0.2">
      <c r="R25548" s="334">
        <v>60478</v>
      </c>
      <c r="S25548" s="319" t="s">
        <v>351</v>
      </c>
    </row>
    <row r="25549" spans="18:19" x14ac:dyDescent="0.2">
      <c r="R25549" s="334">
        <v>60479</v>
      </c>
      <c r="S25549" s="319" t="s">
        <v>351</v>
      </c>
    </row>
    <row r="25550" spans="18:19" x14ac:dyDescent="0.2">
      <c r="R25550" s="334">
        <v>60480</v>
      </c>
      <c r="S25550" s="319" t="s">
        <v>351</v>
      </c>
    </row>
    <row r="25551" spans="18:19" x14ac:dyDescent="0.2">
      <c r="R25551" s="334">
        <v>60481</v>
      </c>
      <c r="S25551" s="319" t="s">
        <v>351</v>
      </c>
    </row>
    <row r="25552" spans="18:19" x14ac:dyDescent="0.2">
      <c r="R25552" s="334">
        <v>60482</v>
      </c>
      <c r="S25552" s="319" t="s">
        <v>351</v>
      </c>
    </row>
    <row r="25553" spans="18:19" x14ac:dyDescent="0.2">
      <c r="R25553" s="334">
        <v>60484</v>
      </c>
      <c r="S25553" s="319" t="s">
        <v>351</v>
      </c>
    </row>
    <row r="25554" spans="18:19" x14ac:dyDescent="0.2">
      <c r="R25554" s="334">
        <v>60487</v>
      </c>
      <c r="S25554" s="319" t="s">
        <v>351</v>
      </c>
    </row>
    <row r="25555" spans="18:19" x14ac:dyDescent="0.2">
      <c r="R25555" s="334">
        <v>60490</v>
      </c>
      <c r="S25555" s="319" t="s">
        <v>351</v>
      </c>
    </row>
    <row r="25556" spans="18:19" x14ac:dyDescent="0.2">
      <c r="R25556" s="334">
        <v>60491</v>
      </c>
      <c r="S25556" s="319" t="s">
        <v>351</v>
      </c>
    </row>
    <row r="25557" spans="18:19" x14ac:dyDescent="0.2">
      <c r="R25557" s="334">
        <v>60499</v>
      </c>
      <c r="S25557" s="319" t="s">
        <v>351</v>
      </c>
    </row>
    <row r="25558" spans="18:19" x14ac:dyDescent="0.2">
      <c r="R25558" s="334">
        <v>60501</v>
      </c>
      <c r="S25558" s="319" t="s">
        <v>351</v>
      </c>
    </row>
    <row r="25559" spans="18:19" x14ac:dyDescent="0.2">
      <c r="R25559" s="334">
        <v>60502</v>
      </c>
      <c r="S25559" s="319" t="s">
        <v>351</v>
      </c>
    </row>
    <row r="25560" spans="18:19" x14ac:dyDescent="0.2">
      <c r="R25560" s="334">
        <v>60503</v>
      </c>
      <c r="S25560" s="319" t="s">
        <v>351</v>
      </c>
    </row>
    <row r="25561" spans="18:19" x14ac:dyDescent="0.2">
      <c r="R25561" s="334">
        <v>60504</v>
      </c>
      <c r="S25561" s="319" t="s">
        <v>351</v>
      </c>
    </row>
    <row r="25562" spans="18:19" x14ac:dyDescent="0.2">
      <c r="R25562" s="334">
        <v>60505</v>
      </c>
      <c r="S25562" s="319" t="s">
        <v>351</v>
      </c>
    </row>
    <row r="25563" spans="18:19" x14ac:dyDescent="0.2">
      <c r="R25563" s="334">
        <v>60506</v>
      </c>
      <c r="S25563" s="319" t="s">
        <v>351</v>
      </c>
    </row>
    <row r="25564" spans="18:19" x14ac:dyDescent="0.2">
      <c r="R25564" s="334">
        <v>60507</v>
      </c>
      <c r="S25564" s="319" t="s">
        <v>351</v>
      </c>
    </row>
    <row r="25565" spans="18:19" x14ac:dyDescent="0.2">
      <c r="R25565" s="334">
        <v>60510</v>
      </c>
      <c r="S25565" s="319" t="s">
        <v>351</v>
      </c>
    </row>
    <row r="25566" spans="18:19" x14ac:dyDescent="0.2">
      <c r="R25566" s="334">
        <v>60511</v>
      </c>
      <c r="S25566" s="319" t="s">
        <v>351</v>
      </c>
    </row>
    <row r="25567" spans="18:19" x14ac:dyDescent="0.2">
      <c r="R25567" s="334">
        <v>60512</v>
      </c>
      <c r="S25567" s="319" t="s">
        <v>351</v>
      </c>
    </row>
    <row r="25568" spans="18:19" x14ac:dyDescent="0.2">
      <c r="R25568" s="334">
        <v>60513</v>
      </c>
      <c r="S25568" s="319" t="s">
        <v>351</v>
      </c>
    </row>
    <row r="25569" spans="18:19" x14ac:dyDescent="0.2">
      <c r="R25569" s="334">
        <v>60514</v>
      </c>
      <c r="S25569" s="319" t="s">
        <v>351</v>
      </c>
    </row>
    <row r="25570" spans="18:19" x14ac:dyDescent="0.2">
      <c r="R25570" s="334">
        <v>60515</v>
      </c>
      <c r="S25570" s="319" t="s">
        <v>351</v>
      </c>
    </row>
    <row r="25571" spans="18:19" x14ac:dyDescent="0.2">
      <c r="R25571" s="334">
        <v>60516</v>
      </c>
      <c r="S25571" s="319" t="s">
        <v>351</v>
      </c>
    </row>
    <row r="25572" spans="18:19" x14ac:dyDescent="0.2">
      <c r="R25572" s="334">
        <v>60517</v>
      </c>
      <c r="S25572" s="319" t="s">
        <v>351</v>
      </c>
    </row>
    <row r="25573" spans="18:19" x14ac:dyDescent="0.2">
      <c r="R25573" s="334">
        <v>60518</v>
      </c>
      <c r="S25573" s="319" t="s">
        <v>351</v>
      </c>
    </row>
    <row r="25574" spans="18:19" x14ac:dyDescent="0.2">
      <c r="R25574" s="334">
        <v>60519</v>
      </c>
      <c r="S25574" s="319" t="s">
        <v>351</v>
      </c>
    </row>
    <row r="25575" spans="18:19" x14ac:dyDescent="0.2">
      <c r="R25575" s="334">
        <v>60520</v>
      </c>
      <c r="S25575" s="319" t="s">
        <v>351</v>
      </c>
    </row>
    <row r="25576" spans="18:19" x14ac:dyDescent="0.2">
      <c r="R25576" s="334">
        <v>60521</v>
      </c>
      <c r="S25576" s="319" t="s">
        <v>351</v>
      </c>
    </row>
    <row r="25577" spans="18:19" x14ac:dyDescent="0.2">
      <c r="R25577" s="334">
        <v>60522</v>
      </c>
      <c r="S25577" s="319" t="s">
        <v>351</v>
      </c>
    </row>
    <row r="25578" spans="18:19" x14ac:dyDescent="0.2">
      <c r="R25578" s="334">
        <v>60523</v>
      </c>
      <c r="S25578" s="319" t="s">
        <v>351</v>
      </c>
    </row>
    <row r="25579" spans="18:19" x14ac:dyDescent="0.2">
      <c r="R25579" s="334">
        <v>60525</v>
      </c>
      <c r="S25579" s="319" t="s">
        <v>351</v>
      </c>
    </row>
    <row r="25580" spans="18:19" x14ac:dyDescent="0.2">
      <c r="R25580" s="334">
        <v>60526</v>
      </c>
      <c r="S25580" s="319" t="s">
        <v>351</v>
      </c>
    </row>
    <row r="25581" spans="18:19" x14ac:dyDescent="0.2">
      <c r="R25581" s="334">
        <v>60527</v>
      </c>
      <c r="S25581" s="319" t="s">
        <v>351</v>
      </c>
    </row>
    <row r="25582" spans="18:19" x14ac:dyDescent="0.2">
      <c r="R25582" s="334">
        <v>60530</v>
      </c>
      <c r="S25582" s="319" t="s">
        <v>351</v>
      </c>
    </row>
    <row r="25583" spans="18:19" x14ac:dyDescent="0.2">
      <c r="R25583" s="334">
        <v>60531</v>
      </c>
      <c r="S25583" s="319" t="s">
        <v>351</v>
      </c>
    </row>
    <row r="25584" spans="18:19" x14ac:dyDescent="0.2">
      <c r="R25584" s="334">
        <v>60532</v>
      </c>
      <c r="S25584" s="319" t="s">
        <v>351</v>
      </c>
    </row>
    <row r="25585" spans="18:19" x14ac:dyDescent="0.2">
      <c r="R25585" s="334">
        <v>60534</v>
      </c>
      <c r="S25585" s="319" t="s">
        <v>351</v>
      </c>
    </row>
    <row r="25586" spans="18:19" x14ac:dyDescent="0.2">
      <c r="R25586" s="334">
        <v>60536</v>
      </c>
      <c r="S25586" s="319" t="s">
        <v>354</v>
      </c>
    </row>
    <row r="25587" spans="18:19" x14ac:dyDescent="0.2">
      <c r="R25587" s="334">
        <v>60537</v>
      </c>
      <c r="S25587" s="319" t="s">
        <v>354</v>
      </c>
    </row>
    <row r="25588" spans="18:19" x14ac:dyDescent="0.2">
      <c r="R25588" s="334">
        <v>60538</v>
      </c>
      <c r="S25588" s="319" t="s">
        <v>351</v>
      </c>
    </row>
    <row r="25589" spans="18:19" x14ac:dyDescent="0.2">
      <c r="R25589" s="334">
        <v>60539</v>
      </c>
      <c r="S25589" s="319" t="s">
        <v>351</v>
      </c>
    </row>
    <row r="25590" spans="18:19" x14ac:dyDescent="0.2">
      <c r="R25590" s="334">
        <v>60540</v>
      </c>
      <c r="S25590" s="319" t="s">
        <v>351</v>
      </c>
    </row>
    <row r="25591" spans="18:19" x14ac:dyDescent="0.2">
      <c r="R25591" s="334">
        <v>60541</v>
      </c>
      <c r="S25591" s="319" t="s">
        <v>351</v>
      </c>
    </row>
    <row r="25592" spans="18:19" x14ac:dyDescent="0.2">
      <c r="R25592" s="334">
        <v>60542</v>
      </c>
      <c r="S25592" s="319" t="s">
        <v>351</v>
      </c>
    </row>
    <row r="25593" spans="18:19" x14ac:dyDescent="0.2">
      <c r="R25593" s="334">
        <v>60543</v>
      </c>
      <c r="S25593" s="319" t="s">
        <v>351</v>
      </c>
    </row>
    <row r="25594" spans="18:19" x14ac:dyDescent="0.2">
      <c r="R25594" s="334">
        <v>60544</v>
      </c>
      <c r="S25594" s="319" t="s">
        <v>351</v>
      </c>
    </row>
    <row r="25595" spans="18:19" x14ac:dyDescent="0.2">
      <c r="R25595" s="334">
        <v>60545</v>
      </c>
      <c r="S25595" s="319" t="s">
        <v>351</v>
      </c>
    </row>
    <row r="25596" spans="18:19" x14ac:dyDescent="0.2">
      <c r="R25596" s="334">
        <v>60546</v>
      </c>
      <c r="S25596" s="319" t="s">
        <v>351</v>
      </c>
    </row>
    <row r="25597" spans="18:19" x14ac:dyDescent="0.2">
      <c r="R25597" s="334">
        <v>60548</v>
      </c>
      <c r="S25597" s="319" t="s">
        <v>351</v>
      </c>
    </row>
    <row r="25598" spans="18:19" x14ac:dyDescent="0.2">
      <c r="R25598" s="334">
        <v>60549</v>
      </c>
      <c r="S25598" s="319" t="s">
        <v>354</v>
      </c>
    </row>
    <row r="25599" spans="18:19" x14ac:dyDescent="0.2">
      <c r="R25599" s="334">
        <v>60550</v>
      </c>
      <c r="S25599" s="319" t="s">
        <v>351</v>
      </c>
    </row>
    <row r="25600" spans="18:19" x14ac:dyDescent="0.2">
      <c r="R25600" s="334">
        <v>60551</v>
      </c>
      <c r="S25600" s="319" t="s">
        <v>354</v>
      </c>
    </row>
    <row r="25601" spans="18:19" x14ac:dyDescent="0.2">
      <c r="R25601" s="334">
        <v>60552</v>
      </c>
      <c r="S25601" s="319" t="s">
        <v>351</v>
      </c>
    </row>
    <row r="25602" spans="18:19" x14ac:dyDescent="0.2">
      <c r="R25602" s="334">
        <v>60553</v>
      </c>
      <c r="S25602" s="319" t="s">
        <v>351</v>
      </c>
    </row>
    <row r="25603" spans="18:19" x14ac:dyDescent="0.2">
      <c r="R25603" s="334">
        <v>60554</v>
      </c>
      <c r="S25603" s="319" t="s">
        <v>351</v>
      </c>
    </row>
    <row r="25604" spans="18:19" x14ac:dyDescent="0.2">
      <c r="R25604" s="334">
        <v>60555</v>
      </c>
      <c r="S25604" s="319" t="s">
        <v>351</v>
      </c>
    </row>
    <row r="25605" spans="18:19" x14ac:dyDescent="0.2">
      <c r="R25605" s="334">
        <v>60556</v>
      </c>
      <c r="S25605" s="319" t="s">
        <v>351</v>
      </c>
    </row>
    <row r="25606" spans="18:19" x14ac:dyDescent="0.2">
      <c r="R25606" s="334">
        <v>60557</v>
      </c>
      <c r="S25606" s="319" t="s">
        <v>354</v>
      </c>
    </row>
    <row r="25607" spans="18:19" x14ac:dyDescent="0.2">
      <c r="R25607" s="334">
        <v>60558</v>
      </c>
      <c r="S25607" s="319" t="s">
        <v>351</v>
      </c>
    </row>
    <row r="25608" spans="18:19" x14ac:dyDescent="0.2">
      <c r="R25608" s="334">
        <v>60559</v>
      </c>
      <c r="S25608" s="319" t="s">
        <v>351</v>
      </c>
    </row>
    <row r="25609" spans="18:19" x14ac:dyDescent="0.2">
      <c r="R25609" s="334">
        <v>60560</v>
      </c>
      <c r="S25609" s="319" t="s">
        <v>351</v>
      </c>
    </row>
    <row r="25610" spans="18:19" x14ac:dyDescent="0.2">
      <c r="R25610" s="334">
        <v>60561</v>
      </c>
      <c r="S25610" s="319" t="s">
        <v>351</v>
      </c>
    </row>
    <row r="25611" spans="18:19" x14ac:dyDescent="0.2">
      <c r="R25611" s="334">
        <v>60563</v>
      </c>
      <c r="S25611" s="319" t="s">
        <v>351</v>
      </c>
    </row>
    <row r="25612" spans="18:19" x14ac:dyDescent="0.2">
      <c r="R25612" s="334">
        <v>60564</v>
      </c>
      <c r="S25612" s="319" t="s">
        <v>351</v>
      </c>
    </row>
    <row r="25613" spans="18:19" x14ac:dyDescent="0.2">
      <c r="R25613" s="334">
        <v>60565</v>
      </c>
      <c r="S25613" s="319" t="s">
        <v>351</v>
      </c>
    </row>
    <row r="25614" spans="18:19" x14ac:dyDescent="0.2">
      <c r="R25614" s="334">
        <v>60566</v>
      </c>
      <c r="S25614" s="319" t="s">
        <v>351</v>
      </c>
    </row>
    <row r="25615" spans="18:19" x14ac:dyDescent="0.2">
      <c r="R25615" s="334">
        <v>60567</v>
      </c>
      <c r="S25615" s="319" t="s">
        <v>351</v>
      </c>
    </row>
    <row r="25616" spans="18:19" x14ac:dyDescent="0.2">
      <c r="R25616" s="334">
        <v>60568</v>
      </c>
      <c r="S25616" s="319" t="s">
        <v>351</v>
      </c>
    </row>
    <row r="25617" spans="18:19" x14ac:dyDescent="0.2">
      <c r="R25617" s="334">
        <v>60572</v>
      </c>
      <c r="S25617" s="319" t="s">
        <v>351</v>
      </c>
    </row>
    <row r="25618" spans="18:19" x14ac:dyDescent="0.2">
      <c r="R25618" s="334">
        <v>60585</v>
      </c>
      <c r="S25618" s="319" t="s">
        <v>351</v>
      </c>
    </row>
    <row r="25619" spans="18:19" x14ac:dyDescent="0.2">
      <c r="R25619" s="334">
        <v>60586</v>
      </c>
      <c r="S25619" s="319" t="s">
        <v>351</v>
      </c>
    </row>
    <row r="25620" spans="18:19" x14ac:dyDescent="0.2">
      <c r="R25620" s="334">
        <v>60598</v>
      </c>
      <c r="S25620" s="319" t="s">
        <v>351</v>
      </c>
    </row>
    <row r="25621" spans="18:19" x14ac:dyDescent="0.2">
      <c r="R25621" s="334">
        <v>60599</v>
      </c>
      <c r="S25621" s="319" t="s">
        <v>351</v>
      </c>
    </row>
    <row r="25622" spans="18:19" x14ac:dyDescent="0.2">
      <c r="R25622" s="334">
        <v>60601</v>
      </c>
      <c r="S25622" s="319" t="s">
        <v>351</v>
      </c>
    </row>
    <row r="25623" spans="18:19" x14ac:dyDescent="0.2">
      <c r="R25623" s="334">
        <v>60602</v>
      </c>
      <c r="S25623" s="319" t="s">
        <v>351</v>
      </c>
    </row>
    <row r="25624" spans="18:19" x14ac:dyDescent="0.2">
      <c r="R25624" s="334">
        <v>60603</v>
      </c>
      <c r="S25624" s="319" t="s">
        <v>351</v>
      </c>
    </row>
    <row r="25625" spans="18:19" x14ac:dyDescent="0.2">
      <c r="R25625" s="334">
        <v>60604</v>
      </c>
      <c r="S25625" s="319" t="s">
        <v>351</v>
      </c>
    </row>
    <row r="25626" spans="18:19" x14ac:dyDescent="0.2">
      <c r="R25626" s="334">
        <v>60605</v>
      </c>
      <c r="S25626" s="319" t="s">
        <v>351</v>
      </c>
    </row>
    <row r="25627" spans="18:19" x14ac:dyDescent="0.2">
      <c r="R25627" s="334">
        <v>60606</v>
      </c>
      <c r="S25627" s="319" t="s">
        <v>351</v>
      </c>
    </row>
    <row r="25628" spans="18:19" x14ac:dyDescent="0.2">
      <c r="R25628" s="334">
        <v>60607</v>
      </c>
      <c r="S25628" s="319" t="s">
        <v>351</v>
      </c>
    </row>
    <row r="25629" spans="18:19" x14ac:dyDescent="0.2">
      <c r="R25629" s="334">
        <v>60608</v>
      </c>
      <c r="S25629" s="319" t="s">
        <v>351</v>
      </c>
    </row>
    <row r="25630" spans="18:19" x14ac:dyDescent="0.2">
      <c r="R25630" s="334">
        <v>60609</v>
      </c>
      <c r="S25630" s="319" t="s">
        <v>351</v>
      </c>
    </row>
    <row r="25631" spans="18:19" x14ac:dyDescent="0.2">
      <c r="R25631" s="334">
        <v>60610</v>
      </c>
      <c r="S25631" s="319" t="s">
        <v>351</v>
      </c>
    </row>
    <row r="25632" spans="18:19" x14ac:dyDescent="0.2">
      <c r="R25632" s="334">
        <v>60611</v>
      </c>
      <c r="S25632" s="319" t="s">
        <v>351</v>
      </c>
    </row>
    <row r="25633" spans="18:19" x14ac:dyDescent="0.2">
      <c r="R25633" s="334">
        <v>60612</v>
      </c>
      <c r="S25633" s="319" t="s">
        <v>351</v>
      </c>
    </row>
    <row r="25634" spans="18:19" x14ac:dyDescent="0.2">
      <c r="R25634" s="334">
        <v>60613</v>
      </c>
      <c r="S25634" s="319" t="s">
        <v>351</v>
      </c>
    </row>
    <row r="25635" spans="18:19" x14ac:dyDescent="0.2">
      <c r="R25635" s="334">
        <v>60614</v>
      </c>
      <c r="S25635" s="319" t="s">
        <v>351</v>
      </c>
    </row>
    <row r="25636" spans="18:19" x14ac:dyDescent="0.2">
      <c r="R25636" s="334">
        <v>60615</v>
      </c>
      <c r="S25636" s="319" t="s">
        <v>351</v>
      </c>
    </row>
    <row r="25637" spans="18:19" x14ac:dyDescent="0.2">
      <c r="R25637" s="334">
        <v>60616</v>
      </c>
      <c r="S25637" s="319" t="s">
        <v>351</v>
      </c>
    </row>
    <row r="25638" spans="18:19" x14ac:dyDescent="0.2">
      <c r="R25638" s="334">
        <v>60617</v>
      </c>
      <c r="S25638" s="319" t="s">
        <v>351</v>
      </c>
    </row>
    <row r="25639" spans="18:19" x14ac:dyDescent="0.2">
      <c r="R25639" s="334">
        <v>60618</v>
      </c>
      <c r="S25639" s="319" t="s">
        <v>351</v>
      </c>
    </row>
    <row r="25640" spans="18:19" x14ac:dyDescent="0.2">
      <c r="R25640" s="334">
        <v>60619</v>
      </c>
      <c r="S25640" s="319" t="s">
        <v>351</v>
      </c>
    </row>
    <row r="25641" spans="18:19" x14ac:dyDescent="0.2">
      <c r="R25641" s="334">
        <v>60620</v>
      </c>
      <c r="S25641" s="319" t="s">
        <v>351</v>
      </c>
    </row>
    <row r="25642" spans="18:19" x14ac:dyDescent="0.2">
      <c r="R25642" s="334">
        <v>60621</v>
      </c>
      <c r="S25642" s="319" t="s">
        <v>351</v>
      </c>
    </row>
    <row r="25643" spans="18:19" x14ac:dyDescent="0.2">
      <c r="R25643" s="334">
        <v>60622</v>
      </c>
      <c r="S25643" s="319" t="s">
        <v>351</v>
      </c>
    </row>
    <row r="25644" spans="18:19" x14ac:dyDescent="0.2">
      <c r="R25644" s="334">
        <v>60623</v>
      </c>
      <c r="S25644" s="319" t="s">
        <v>351</v>
      </c>
    </row>
    <row r="25645" spans="18:19" x14ac:dyDescent="0.2">
      <c r="R25645" s="334">
        <v>60624</v>
      </c>
      <c r="S25645" s="319" t="s">
        <v>351</v>
      </c>
    </row>
    <row r="25646" spans="18:19" x14ac:dyDescent="0.2">
      <c r="R25646" s="334">
        <v>60625</v>
      </c>
      <c r="S25646" s="319" t="s">
        <v>351</v>
      </c>
    </row>
    <row r="25647" spans="18:19" x14ac:dyDescent="0.2">
      <c r="R25647" s="334">
        <v>60626</v>
      </c>
      <c r="S25647" s="319" t="s">
        <v>351</v>
      </c>
    </row>
    <row r="25648" spans="18:19" x14ac:dyDescent="0.2">
      <c r="R25648" s="334">
        <v>60628</v>
      </c>
      <c r="S25648" s="319" t="s">
        <v>351</v>
      </c>
    </row>
    <row r="25649" spans="18:19" x14ac:dyDescent="0.2">
      <c r="R25649" s="334">
        <v>60629</v>
      </c>
      <c r="S25649" s="319" t="s">
        <v>351</v>
      </c>
    </row>
    <row r="25650" spans="18:19" x14ac:dyDescent="0.2">
      <c r="R25650" s="334">
        <v>60630</v>
      </c>
      <c r="S25650" s="319" t="s">
        <v>351</v>
      </c>
    </row>
    <row r="25651" spans="18:19" x14ac:dyDescent="0.2">
      <c r="R25651" s="334">
        <v>60631</v>
      </c>
      <c r="S25651" s="319" t="s">
        <v>351</v>
      </c>
    </row>
    <row r="25652" spans="18:19" x14ac:dyDescent="0.2">
      <c r="R25652" s="334">
        <v>60632</v>
      </c>
      <c r="S25652" s="319" t="s">
        <v>351</v>
      </c>
    </row>
    <row r="25653" spans="18:19" x14ac:dyDescent="0.2">
      <c r="R25653" s="334">
        <v>60633</v>
      </c>
      <c r="S25653" s="319" t="s">
        <v>351</v>
      </c>
    </row>
    <row r="25654" spans="18:19" x14ac:dyDescent="0.2">
      <c r="R25654" s="334">
        <v>60634</v>
      </c>
      <c r="S25654" s="319" t="s">
        <v>351</v>
      </c>
    </row>
    <row r="25655" spans="18:19" x14ac:dyDescent="0.2">
      <c r="R25655" s="334">
        <v>60636</v>
      </c>
      <c r="S25655" s="319" t="s">
        <v>351</v>
      </c>
    </row>
    <row r="25656" spans="18:19" x14ac:dyDescent="0.2">
      <c r="R25656" s="334">
        <v>60637</v>
      </c>
      <c r="S25656" s="319" t="s">
        <v>351</v>
      </c>
    </row>
    <row r="25657" spans="18:19" x14ac:dyDescent="0.2">
      <c r="R25657" s="334">
        <v>60638</v>
      </c>
      <c r="S25657" s="319" t="s">
        <v>351</v>
      </c>
    </row>
    <row r="25658" spans="18:19" x14ac:dyDescent="0.2">
      <c r="R25658" s="334">
        <v>60639</v>
      </c>
      <c r="S25658" s="319" t="s">
        <v>351</v>
      </c>
    </row>
    <row r="25659" spans="18:19" x14ac:dyDescent="0.2">
      <c r="R25659" s="334">
        <v>60640</v>
      </c>
      <c r="S25659" s="319" t="s">
        <v>351</v>
      </c>
    </row>
    <row r="25660" spans="18:19" x14ac:dyDescent="0.2">
      <c r="R25660" s="334">
        <v>60641</v>
      </c>
      <c r="S25660" s="319" t="s">
        <v>351</v>
      </c>
    </row>
    <row r="25661" spans="18:19" x14ac:dyDescent="0.2">
      <c r="R25661" s="334">
        <v>60642</v>
      </c>
      <c r="S25661" s="319" t="s">
        <v>351</v>
      </c>
    </row>
    <row r="25662" spans="18:19" x14ac:dyDescent="0.2">
      <c r="R25662" s="334">
        <v>60643</v>
      </c>
      <c r="S25662" s="319" t="s">
        <v>351</v>
      </c>
    </row>
    <row r="25663" spans="18:19" x14ac:dyDescent="0.2">
      <c r="R25663" s="334">
        <v>60644</v>
      </c>
      <c r="S25663" s="319" t="s">
        <v>351</v>
      </c>
    </row>
    <row r="25664" spans="18:19" x14ac:dyDescent="0.2">
      <c r="R25664" s="334">
        <v>60645</v>
      </c>
      <c r="S25664" s="319" t="s">
        <v>351</v>
      </c>
    </row>
    <row r="25665" spans="18:19" x14ac:dyDescent="0.2">
      <c r="R25665" s="334">
        <v>60646</v>
      </c>
      <c r="S25665" s="319" t="s">
        <v>351</v>
      </c>
    </row>
    <row r="25666" spans="18:19" x14ac:dyDescent="0.2">
      <c r="R25666" s="334">
        <v>60647</v>
      </c>
      <c r="S25666" s="319" t="s">
        <v>351</v>
      </c>
    </row>
    <row r="25667" spans="18:19" x14ac:dyDescent="0.2">
      <c r="R25667" s="334">
        <v>60649</v>
      </c>
      <c r="S25667" s="319" t="s">
        <v>351</v>
      </c>
    </row>
    <row r="25668" spans="18:19" x14ac:dyDescent="0.2">
      <c r="R25668" s="334">
        <v>60651</v>
      </c>
      <c r="S25668" s="319" t="s">
        <v>351</v>
      </c>
    </row>
    <row r="25669" spans="18:19" x14ac:dyDescent="0.2">
      <c r="R25669" s="334">
        <v>60652</v>
      </c>
      <c r="S25669" s="319" t="s">
        <v>351</v>
      </c>
    </row>
    <row r="25670" spans="18:19" x14ac:dyDescent="0.2">
      <c r="R25670" s="334">
        <v>60653</v>
      </c>
      <c r="S25670" s="319" t="s">
        <v>351</v>
      </c>
    </row>
    <row r="25671" spans="18:19" x14ac:dyDescent="0.2">
      <c r="R25671" s="334">
        <v>60654</v>
      </c>
      <c r="S25671" s="319" t="s">
        <v>351</v>
      </c>
    </row>
    <row r="25672" spans="18:19" x14ac:dyDescent="0.2">
      <c r="R25672" s="334">
        <v>60655</v>
      </c>
      <c r="S25672" s="319" t="s">
        <v>351</v>
      </c>
    </row>
    <row r="25673" spans="18:19" x14ac:dyDescent="0.2">
      <c r="R25673" s="334">
        <v>60656</v>
      </c>
      <c r="S25673" s="319" t="s">
        <v>351</v>
      </c>
    </row>
    <row r="25674" spans="18:19" x14ac:dyDescent="0.2">
      <c r="R25674" s="334">
        <v>60657</v>
      </c>
      <c r="S25674" s="319" t="s">
        <v>351</v>
      </c>
    </row>
    <row r="25675" spans="18:19" x14ac:dyDescent="0.2">
      <c r="R25675" s="334">
        <v>60659</v>
      </c>
      <c r="S25675" s="319" t="s">
        <v>351</v>
      </c>
    </row>
    <row r="25676" spans="18:19" x14ac:dyDescent="0.2">
      <c r="R25676" s="334">
        <v>60660</v>
      </c>
      <c r="S25676" s="319" t="s">
        <v>351</v>
      </c>
    </row>
    <row r="25677" spans="18:19" x14ac:dyDescent="0.2">
      <c r="R25677" s="334">
        <v>60661</v>
      </c>
      <c r="S25677" s="319" t="s">
        <v>351</v>
      </c>
    </row>
    <row r="25678" spans="18:19" x14ac:dyDescent="0.2">
      <c r="R25678" s="334">
        <v>60664</v>
      </c>
      <c r="S25678" s="319" t="s">
        <v>351</v>
      </c>
    </row>
    <row r="25679" spans="18:19" x14ac:dyDescent="0.2">
      <c r="R25679" s="334">
        <v>60666</v>
      </c>
      <c r="S25679" s="319" t="s">
        <v>351</v>
      </c>
    </row>
    <row r="25680" spans="18:19" x14ac:dyDescent="0.2">
      <c r="R25680" s="334">
        <v>60668</v>
      </c>
      <c r="S25680" s="319" t="s">
        <v>351</v>
      </c>
    </row>
    <row r="25681" spans="18:19" x14ac:dyDescent="0.2">
      <c r="R25681" s="334">
        <v>60669</v>
      </c>
      <c r="S25681" s="319" t="s">
        <v>351</v>
      </c>
    </row>
    <row r="25682" spans="18:19" x14ac:dyDescent="0.2">
      <c r="R25682" s="334">
        <v>60670</v>
      </c>
      <c r="S25682" s="319" t="s">
        <v>351</v>
      </c>
    </row>
    <row r="25683" spans="18:19" x14ac:dyDescent="0.2">
      <c r="R25683" s="334">
        <v>60673</v>
      </c>
      <c r="S25683" s="319" t="s">
        <v>351</v>
      </c>
    </row>
    <row r="25684" spans="18:19" x14ac:dyDescent="0.2">
      <c r="R25684" s="334">
        <v>60674</v>
      </c>
      <c r="S25684" s="319" t="s">
        <v>351</v>
      </c>
    </row>
    <row r="25685" spans="18:19" x14ac:dyDescent="0.2">
      <c r="R25685" s="334">
        <v>60675</v>
      </c>
      <c r="S25685" s="319" t="s">
        <v>351</v>
      </c>
    </row>
    <row r="25686" spans="18:19" x14ac:dyDescent="0.2">
      <c r="R25686" s="334">
        <v>60677</v>
      </c>
      <c r="S25686" s="319" t="s">
        <v>351</v>
      </c>
    </row>
    <row r="25687" spans="18:19" x14ac:dyDescent="0.2">
      <c r="R25687" s="334">
        <v>60678</v>
      </c>
      <c r="S25687" s="319" t="s">
        <v>351</v>
      </c>
    </row>
    <row r="25688" spans="18:19" x14ac:dyDescent="0.2">
      <c r="R25688" s="334">
        <v>60680</v>
      </c>
      <c r="S25688" s="319" t="s">
        <v>351</v>
      </c>
    </row>
    <row r="25689" spans="18:19" x14ac:dyDescent="0.2">
      <c r="R25689" s="334">
        <v>60681</v>
      </c>
      <c r="S25689" s="319" t="s">
        <v>351</v>
      </c>
    </row>
    <row r="25690" spans="18:19" x14ac:dyDescent="0.2">
      <c r="R25690" s="334">
        <v>60682</v>
      </c>
      <c r="S25690" s="319" t="s">
        <v>351</v>
      </c>
    </row>
    <row r="25691" spans="18:19" x14ac:dyDescent="0.2">
      <c r="R25691" s="334">
        <v>60684</v>
      </c>
      <c r="S25691" s="319" t="s">
        <v>351</v>
      </c>
    </row>
    <row r="25692" spans="18:19" x14ac:dyDescent="0.2">
      <c r="R25692" s="334">
        <v>60685</v>
      </c>
      <c r="S25692" s="319" t="s">
        <v>351</v>
      </c>
    </row>
    <row r="25693" spans="18:19" x14ac:dyDescent="0.2">
      <c r="R25693" s="334">
        <v>60686</v>
      </c>
      <c r="S25693" s="319" t="s">
        <v>351</v>
      </c>
    </row>
    <row r="25694" spans="18:19" x14ac:dyDescent="0.2">
      <c r="R25694" s="334">
        <v>60687</v>
      </c>
      <c r="S25694" s="319" t="s">
        <v>351</v>
      </c>
    </row>
    <row r="25695" spans="18:19" x14ac:dyDescent="0.2">
      <c r="R25695" s="334">
        <v>60688</v>
      </c>
      <c r="S25695" s="319" t="s">
        <v>351</v>
      </c>
    </row>
    <row r="25696" spans="18:19" x14ac:dyDescent="0.2">
      <c r="R25696" s="334">
        <v>60689</v>
      </c>
      <c r="S25696" s="319" t="s">
        <v>351</v>
      </c>
    </row>
    <row r="25697" spans="18:19" x14ac:dyDescent="0.2">
      <c r="R25697" s="334">
        <v>60690</v>
      </c>
      <c r="S25697" s="319" t="s">
        <v>351</v>
      </c>
    </row>
    <row r="25698" spans="18:19" x14ac:dyDescent="0.2">
      <c r="R25698" s="334">
        <v>60691</v>
      </c>
      <c r="S25698" s="319" t="s">
        <v>351</v>
      </c>
    </row>
    <row r="25699" spans="18:19" x14ac:dyDescent="0.2">
      <c r="R25699" s="334">
        <v>60693</v>
      </c>
      <c r="S25699" s="319" t="s">
        <v>351</v>
      </c>
    </row>
    <row r="25700" spans="18:19" x14ac:dyDescent="0.2">
      <c r="R25700" s="334">
        <v>60694</v>
      </c>
      <c r="S25700" s="319" t="s">
        <v>351</v>
      </c>
    </row>
    <row r="25701" spans="18:19" x14ac:dyDescent="0.2">
      <c r="R25701" s="334">
        <v>60695</v>
      </c>
      <c r="S25701" s="319" t="s">
        <v>351</v>
      </c>
    </row>
    <row r="25702" spans="18:19" x14ac:dyDescent="0.2">
      <c r="R25702" s="334">
        <v>60696</v>
      </c>
      <c r="S25702" s="319" t="s">
        <v>351</v>
      </c>
    </row>
    <row r="25703" spans="18:19" x14ac:dyDescent="0.2">
      <c r="R25703" s="334">
        <v>60697</v>
      </c>
      <c r="S25703" s="319" t="s">
        <v>351</v>
      </c>
    </row>
    <row r="25704" spans="18:19" x14ac:dyDescent="0.2">
      <c r="R25704" s="334">
        <v>60699</v>
      </c>
      <c r="S25704" s="319" t="s">
        <v>351</v>
      </c>
    </row>
    <row r="25705" spans="18:19" x14ac:dyDescent="0.2">
      <c r="R25705" s="334">
        <v>60701</v>
      </c>
      <c r="S25705" s="319" t="s">
        <v>351</v>
      </c>
    </row>
    <row r="25706" spans="18:19" x14ac:dyDescent="0.2">
      <c r="R25706" s="334">
        <v>60706</v>
      </c>
      <c r="S25706" s="319" t="s">
        <v>351</v>
      </c>
    </row>
    <row r="25707" spans="18:19" x14ac:dyDescent="0.2">
      <c r="R25707" s="334">
        <v>60707</v>
      </c>
      <c r="S25707" s="319" t="s">
        <v>351</v>
      </c>
    </row>
    <row r="25708" spans="18:19" x14ac:dyDescent="0.2">
      <c r="R25708" s="334">
        <v>60712</v>
      </c>
      <c r="S25708" s="319" t="s">
        <v>351</v>
      </c>
    </row>
    <row r="25709" spans="18:19" x14ac:dyDescent="0.2">
      <c r="R25709" s="334">
        <v>60714</v>
      </c>
      <c r="S25709" s="319" t="s">
        <v>351</v>
      </c>
    </row>
    <row r="25710" spans="18:19" x14ac:dyDescent="0.2">
      <c r="R25710" s="334">
        <v>60803</v>
      </c>
      <c r="S25710" s="319" t="s">
        <v>351</v>
      </c>
    </row>
    <row r="25711" spans="18:19" x14ac:dyDescent="0.2">
      <c r="R25711" s="334">
        <v>60804</v>
      </c>
      <c r="S25711" s="319" t="s">
        <v>351</v>
      </c>
    </row>
    <row r="25712" spans="18:19" x14ac:dyDescent="0.2">
      <c r="R25712" s="334">
        <v>60805</v>
      </c>
      <c r="S25712" s="319" t="s">
        <v>351</v>
      </c>
    </row>
    <row r="25713" spans="18:19" x14ac:dyDescent="0.2">
      <c r="R25713" s="334">
        <v>60827</v>
      </c>
      <c r="S25713" s="319" t="s">
        <v>351</v>
      </c>
    </row>
    <row r="25714" spans="18:19" x14ac:dyDescent="0.2">
      <c r="R25714" s="334">
        <v>60901</v>
      </c>
      <c r="S25714" s="319" t="s">
        <v>351</v>
      </c>
    </row>
    <row r="25715" spans="18:19" x14ac:dyDescent="0.2">
      <c r="R25715" s="334">
        <v>60910</v>
      </c>
      <c r="S25715" s="319" t="s">
        <v>351</v>
      </c>
    </row>
    <row r="25716" spans="18:19" x14ac:dyDescent="0.2">
      <c r="R25716" s="334">
        <v>60911</v>
      </c>
      <c r="S25716" s="319" t="s">
        <v>354</v>
      </c>
    </row>
    <row r="25717" spans="18:19" x14ac:dyDescent="0.2">
      <c r="R25717" s="334">
        <v>60912</v>
      </c>
      <c r="S25717" s="319" t="s">
        <v>354</v>
      </c>
    </row>
    <row r="25718" spans="18:19" x14ac:dyDescent="0.2">
      <c r="R25718" s="334">
        <v>60913</v>
      </c>
      <c r="S25718" s="319" t="s">
        <v>351</v>
      </c>
    </row>
    <row r="25719" spans="18:19" x14ac:dyDescent="0.2">
      <c r="R25719" s="334">
        <v>60914</v>
      </c>
      <c r="S25719" s="319" t="s">
        <v>351</v>
      </c>
    </row>
    <row r="25720" spans="18:19" x14ac:dyDescent="0.2">
      <c r="R25720" s="334">
        <v>60915</v>
      </c>
      <c r="S25720" s="319" t="s">
        <v>351</v>
      </c>
    </row>
    <row r="25721" spans="18:19" x14ac:dyDescent="0.2">
      <c r="R25721" s="334">
        <v>60917</v>
      </c>
      <c r="S25721" s="319" t="s">
        <v>351</v>
      </c>
    </row>
    <row r="25722" spans="18:19" x14ac:dyDescent="0.2">
      <c r="R25722" s="334">
        <v>60918</v>
      </c>
      <c r="S25722" s="319" t="s">
        <v>354</v>
      </c>
    </row>
    <row r="25723" spans="18:19" x14ac:dyDescent="0.2">
      <c r="R25723" s="334">
        <v>60919</v>
      </c>
      <c r="S25723" s="319" t="s">
        <v>351</v>
      </c>
    </row>
    <row r="25724" spans="18:19" x14ac:dyDescent="0.2">
      <c r="R25724" s="334">
        <v>60920</v>
      </c>
      <c r="S25724" s="319" t="s">
        <v>351</v>
      </c>
    </row>
    <row r="25725" spans="18:19" x14ac:dyDescent="0.2">
      <c r="R25725" s="334">
        <v>60921</v>
      </c>
      <c r="S25725" s="319" t="s">
        <v>354</v>
      </c>
    </row>
    <row r="25726" spans="18:19" x14ac:dyDescent="0.2">
      <c r="R25726" s="334">
        <v>60922</v>
      </c>
      <c r="S25726" s="319" t="s">
        <v>351</v>
      </c>
    </row>
    <row r="25727" spans="18:19" x14ac:dyDescent="0.2">
      <c r="R25727" s="334">
        <v>60924</v>
      </c>
      <c r="S25727" s="319" t="s">
        <v>354</v>
      </c>
    </row>
    <row r="25728" spans="18:19" x14ac:dyDescent="0.2">
      <c r="R25728" s="334">
        <v>60926</v>
      </c>
      <c r="S25728" s="319" t="s">
        <v>354</v>
      </c>
    </row>
    <row r="25729" spans="18:19" x14ac:dyDescent="0.2">
      <c r="R25729" s="334">
        <v>60927</v>
      </c>
      <c r="S25729" s="319" t="s">
        <v>354</v>
      </c>
    </row>
    <row r="25730" spans="18:19" x14ac:dyDescent="0.2">
      <c r="R25730" s="334">
        <v>60928</v>
      </c>
      <c r="S25730" s="319" t="s">
        <v>354</v>
      </c>
    </row>
    <row r="25731" spans="18:19" x14ac:dyDescent="0.2">
      <c r="R25731" s="334">
        <v>60929</v>
      </c>
      <c r="S25731" s="319" t="s">
        <v>354</v>
      </c>
    </row>
    <row r="25732" spans="18:19" x14ac:dyDescent="0.2">
      <c r="R25732" s="334">
        <v>60930</v>
      </c>
      <c r="S25732" s="319" t="s">
        <v>354</v>
      </c>
    </row>
    <row r="25733" spans="18:19" x14ac:dyDescent="0.2">
      <c r="R25733" s="334">
        <v>60931</v>
      </c>
      <c r="S25733" s="319" t="s">
        <v>354</v>
      </c>
    </row>
    <row r="25734" spans="18:19" x14ac:dyDescent="0.2">
      <c r="R25734" s="334">
        <v>60932</v>
      </c>
      <c r="S25734" s="319" t="s">
        <v>354</v>
      </c>
    </row>
    <row r="25735" spans="18:19" x14ac:dyDescent="0.2">
      <c r="R25735" s="334">
        <v>60933</v>
      </c>
      <c r="S25735" s="319" t="s">
        <v>354</v>
      </c>
    </row>
    <row r="25736" spans="18:19" x14ac:dyDescent="0.2">
      <c r="R25736" s="334">
        <v>60934</v>
      </c>
      <c r="S25736" s="319" t="s">
        <v>351</v>
      </c>
    </row>
    <row r="25737" spans="18:19" x14ac:dyDescent="0.2">
      <c r="R25737" s="334">
        <v>60935</v>
      </c>
      <c r="S25737" s="319" t="s">
        <v>351</v>
      </c>
    </row>
    <row r="25738" spans="18:19" x14ac:dyDescent="0.2">
      <c r="R25738" s="334">
        <v>60936</v>
      </c>
      <c r="S25738" s="319" t="s">
        <v>354</v>
      </c>
    </row>
    <row r="25739" spans="18:19" x14ac:dyDescent="0.2">
      <c r="R25739" s="334">
        <v>60938</v>
      </c>
      <c r="S25739" s="319" t="s">
        <v>354</v>
      </c>
    </row>
    <row r="25740" spans="18:19" x14ac:dyDescent="0.2">
      <c r="R25740" s="334">
        <v>60939</v>
      </c>
      <c r="S25740" s="319" t="s">
        <v>354</v>
      </c>
    </row>
    <row r="25741" spans="18:19" x14ac:dyDescent="0.2">
      <c r="R25741" s="334">
        <v>60940</v>
      </c>
      <c r="S25741" s="319" t="s">
        <v>351</v>
      </c>
    </row>
    <row r="25742" spans="18:19" x14ac:dyDescent="0.2">
      <c r="R25742" s="334">
        <v>60941</v>
      </c>
      <c r="S25742" s="319" t="s">
        <v>351</v>
      </c>
    </row>
    <row r="25743" spans="18:19" x14ac:dyDescent="0.2">
      <c r="R25743" s="334">
        <v>60942</v>
      </c>
      <c r="S25743" s="319" t="s">
        <v>354</v>
      </c>
    </row>
    <row r="25744" spans="18:19" x14ac:dyDescent="0.2">
      <c r="R25744" s="334">
        <v>60944</v>
      </c>
      <c r="S25744" s="319" t="s">
        <v>351</v>
      </c>
    </row>
    <row r="25745" spans="18:19" x14ac:dyDescent="0.2">
      <c r="R25745" s="334">
        <v>60945</v>
      </c>
      <c r="S25745" s="319" t="s">
        <v>354</v>
      </c>
    </row>
    <row r="25746" spans="18:19" x14ac:dyDescent="0.2">
      <c r="R25746" s="334">
        <v>60946</v>
      </c>
      <c r="S25746" s="319" t="s">
        <v>351</v>
      </c>
    </row>
    <row r="25747" spans="18:19" x14ac:dyDescent="0.2">
      <c r="R25747" s="334">
        <v>60948</v>
      </c>
      <c r="S25747" s="319" t="s">
        <v>354</v>
      </c>
    </row>
    <row r="25748" spans="18:19" x14ac:dyDescent="0.2">
      <c r="R25748" s="334">
        <v>60949</v>
      </c>
      <c r="S25748" s="319" t="s">
        <v>354</v>
      </c>
    </row>
    <row r="25749" spans="18:19" x14ac:dyDescent="0.2">
      <c r="R25749" s="334">
        <v>60950</v>
      </c>
      <c r="S25749" s="319" t="s">
        <v>351</v>
      </c>
    </row>
    <row r="25750" spans="18:19" x14ac:dyDescent="0.2">
      <c r="R25750" s="334">
        <v>60951</v>
      </c>
      <c r="S25750" s="319" t="s">
        <v>354</v>
      </c>
    </row>
    <row r="25751" spans="18:19" x14ac:dyDescent="0.2">
      <c r="R25751" s="334">
        <v>60952</v>
      </c>
      <c r="S25751" s="319" t="s">
        <v>354</v>
      </c>
    </row>
    <row r="25752" spans="18:19" x14ac:dyDescent="0.2">
      <c r="R25752" s="334">
        <v>60953</v>
      </c>
      <c r="S25752" s="319" t="s">
        <v>354</v>
      </c>
    </row>
    <row r="25753" spans="18:19" x14ac:dyDescent="0.2">
      <c r="R25753" s="334">
        <v>60954</v>
      </c>
      <c r="S25753" s="319" t="s">
        <v>351</v>
      </c>
    </row>
    <row r="25754" spans="18:19" x14ac:dyDescent="0.2">
      <c r="R25754" s="334">
        <v>60955</v>
      </c>
      <c r="S25754" s="319" t="s">
        <v>354</v>
      </c>
    </row>
    <row r="25755" spans="18:19" x14ac:dyDescent="0.2">
      <c r="R25755" s="334">
        <v>60956</v>
      </c>
      <c r="S25755" s="319" t="s">
        <v>354</v>
      </c>
    </row>
    <row r="25756" spans="18:19" x14ac:dyDescent="0.2">
      <c r="R25756" s="334">
        <v>60957</v>
      </c>
      <c r="S25756" s="319" t="s">
        <v>354</v>
      </c>
    </row>
    <row r="25757" spans="18:19" x14ac:dyDescent="0.2">
      <c r="R25757" s="334">
        <v>60958</v>
      </c>
      <c r="S25757" s="319" t="s">
        <v>351</v>
      </c>
    </row>
    <row r="25758" spans="18:19" x14ac:dyDescent="0.2">
      <c r="R25758" s="334">
        <v>60959</v>
      </c>
      <c r="S25758" s="319" t="s">
        <v>354</v>
      </c>
    </row>
    <row r="25759" spans="18:19" x14ac:dyDescent="0.2">
      <c r="R25759" s="334">
        <v>60960</v>
      </c>
      <c r="S25759" s="319" t="s">
        <v>354</v>
      </c>
    </row>
    <row r="25760" spans="18:19" x14ac:dyDescent="0.2">
      <c r="R25760" s="334">
        <v>60961</v>
      </c>
      <c r="S25760" s="319" t="s">
        <v>351</v>
      </c>
    </row>
    <row r="25761" spans="18:19" x14ac:dyDescent="0.2">
      <c r="R25761" s="334">
        <v>60962</v>
      </c>
      <c r="S25761" s="319" t="s">
        <v>354</v>
      </c>
    </row>
    <row r="25762" spans="18:19" x14ac:dyDescent="0.2">
      <c r="R25762" s="334">
        <v>60963</v>
      </c>
      <c r="S25762" s="319" t="s">
        <v>354</v>
      </c>
    </row>
    <row r="25763" spans="18:19" x14ac:dyDescent="0.2">
      <c r="R25763" s="334">
        <v>60964</v>
      </c>
      <c r="S25763" s="319" t="s">
        <v>351</v>
      </c>
    </row>
    <row r="25764" spans="18:19" x14ac:dyDescent="0.2">
      <c r="R25764" s="334">
        <v>60966</v>
      </c>
      <c r="S25764" s="319" t="s">
        <v>354</v>
      </c>
    </row>
    <row r="25765" spans="18:19" x14ac:dyDescent="0.2">
      <c r="R25765" s="334">
        <v>60967</v>
      </c>
      <c r="S25765" s="319" t="s">
        <v>354</v>
      </c>
    </row>
    <row r="25766" spans="18:19" x14ac:dyDescent="0.2">
      <c r="R25766" s="334">
        <v>60968</v>
      </c>
      <c r="S25766" s="319" t="s">
        <v>354</v>
      </c>
    </row>
    <row r="25767" spans="18:19" x14ac:dyDescent="0.2">
      <c r="R25767" s="334">
        <v>60969</v>
      </c>
      <c r="S25767" s="319" t="s">
        <v>351</v>
      </c>
    </row>
    <row r="25768" spans="18:19" x14ac:dyDescent="0.2">
      <c r="R25768" s="334">
        <v>60970</v>
      </c>
      <c r="S25768" s="319" t="s">
        <v>354</v>
      </c>
    </row>
    <row r="25769" spans="18:19" x14ac:dyDescent="0.2">
      <c r="R25769" s="334">
        <v>60973</v>
      </c>
      <c r="S25769" s="319" t="s">
        <v>354</v>
      </c>
    </row>
    <row r="25770" spans="18:19" x14ac:dyDescent="0.2">
      <c r="R25770" s="334">
        <v>60974</v>
      </c>
      <c r="S25770" s="319" t="s">
        <v>354</v>
      </c>
    </row>
    <row r="25771" spans="18:19" x14ac:dyDescent="0.2">
      <c r="R25771" s="334">
        <v>61001</v>
      </c>
      <c r="S25771" s="319" t="s">
        <v>353</v>
      </c>
    </row>
    <row r="25772" spans="18:19" x14ac:dyDescent="0.2">
      <c r="R25772" s="334">
        <v>61006</v>
      </c>
      <c r="S25772" s="319" t="s">
        <v>351</v>
      </c>
    </row>
    <row r="25773" spans="18:19" x14ac:dyDescent="0.2">
      <c r="R25773" s="334">
        <v>61007</v>
      </c>
      <c r="S25773" s="319" t="s">
        <v>351</v>
      </c>
    </row>
    <row r="25774" spans="18:19" x14ac:dyDescent="0.2">
      <c r="R25774" s="334">
        <v>61008</v>
      </c>
      <c r="S25774" s="319" t="s">
        <v>351</v>
      </c>
    </row>
    <row r="25775" spans="18:19" x14ac:dyDescent="0.2">
      <c r="R25775" s="334">
        <v>61010</v>
      </c>
      <c r="S25775" s="319" t="s">
        <v>351</v>
      </c>
    </row>
    <row r="25776" spans="18:19" x14ac:dyDescent="0.2">
      <c r="R25776" s="334">
        <v>61011</v>
      </c>
      <c r="S25776" s="319" t="s">
        <v>351</v>
      </c>
    </row>
    <row r="25777" spans="18:19" x14ac:dyDescent="0.2">
      <c r="R25777" s="334">
        <v>61012</v>
      </c>
      <c r="S25777" s="319" t="s">
        <v>351</v>
      </c>
    </row>
    <row r="25778" spans="18:19" x14ac:dyDescent="0.2">
      <c r="R25778" s="334">
        <v>61013</v>
      </c>
      <c r="S25778" s="319" t="s">
        <v>351</v>
      </c>
    </row>
    <row r="25779" spans="18:19" x14ac:dyDescent="0.2">
      <c r="R25779" s="334">
        <v>61014</v>
      </c>
      <c r="S25779" s="319" t="s">
        <v>353</v>
      </c>
    </row>
    <row r="25780" spans="18:19" x14ac:dyDescent="0.2">
      <c r="R25780" s="334">
        <v>61015</v>
      </c>
      <c r="S25780" s="319" t="s">
        <v>351</v>
      </c>
    </row>
    <row r="25781" spans="18:19" x14ac:dyDescent="0.2">
      <c r="R25781" s="334">
        <v>61016</v>
      </c>
      <c r="S25781" s="319" t="s">
        <v>351</v>
      </c>
    </row>
    <row r="25782" spans="18:19" x14ac:dyDescent="0.2">
      <c r="R25782" s="334">
        <v>61018</v>
      </c>
      <c r="S25782" s="319" t="s">
        <v>351</v>
      </c>
    </row>
    <row r="25783" spans="18:19" x14ac:dyDescent="0.2">
      <c r="R25783" s="334">
        <v>61019</v>
      </c>
      <c r="S25783" s="319" t="s">
        <v>351</v>
      </c>
    </row>
    <row r="25784" spans="18:19" x14ac:dyDescent="0.2">
      <c r="R25784" s="334">
        <v>61020</v>
      </c>
      <c r="S25784" s="319" t="s">
        <v>351</v>
      </c>
    </row>
    <row r="25785" spans="18:19" x14ac:dyDescent="0.2">
      <c r="R25785" s="334">
        <v>61021</v>
      </c>
      <c r="S25785" s="319" t="s">
        <v>351</v>
      </c>
    </row>
    <row r="25786" spans="18:19" x14ac:dyDescent="0.2">
      <c r="R25786" s="334">
        <v>61024</v>
      </c>
      <c r="S25786" s="319" t="s">
        <v>351</v>
      </c>
    </row>
    <row r="25787" spans="18:19" x14ac:dyDescent="0.2">
      <c r="R25787" s="334">
        <v>61025</v>
      </c>
      <c r="S25787" s="319" t="s">
        <v>353</v>
      </c>
    </row>
    <row r="25788" spans="18:19" x14ac:dyDescent="0.2">
      <c r="R25788" s="334">
        <v>61027</v>
      </c>
      <c r="S25788" s="319" t="s">
        <v>351</v>
      </c>
    </row>
    <row r="25789" spans="18:19" x14ac:dyDescent="0.2">
      <c r="R25789" s="334">
        <v>61028</v>
      </c>
      <c r="S25789" s="319" t="s">
        <v>353</v>
      </c>
    </row>
    <row r="25790" spans="18:19" x14ac:dyDescent="0.2">
      <c r="R25790" s="334">
        <v>61030</v>
      </c>
      <c r="S25790" s="319" t="s">
        <v>351</v>
      </c>
    </row>
    <row r="25791" spans="18:19" x14ac:dyDescent="0.2">
      <c r="R25791" s="334">
        <v>61031</v>
      </c>
      <c r="S25791" s="319" t="s">
        <v>351</v>
      </c>
    </row>
    <row r="25792" spans="18:19" x14ac:dyDescent="0.2">
      <c r="R25792" s="334">
        <v>61032</v>
      </c>
      <c r="S25792" s="319" t="s">
        <v>351</v>
      </c>
    </row>
    <row r="25793" spans="18:19" x14ac:dyDescent="0.2">
      <c r="R25793" s="334">
        <v>61036</v>
      </c>
      <c r="S25793" s="319" t="s">
        <v>353</v>
      </c>
    </row>
    <row r="25794" spans="18:19" x14ac:dyDescent="0.2">
      <c r="R25794" s="334">
        <v>61037</v>
      </c>
      <c r="S25794" s="319" t="s">
        <v>351</v>
      </c>
    </row>
    <row r="25795" spans="18:19" x14ac:dyDescent="0.2">
      <c r="R25795" s="334">
        <v>61038</v>
      </c>
      <c r="S25795" s="319" t="s">
        <v>351</v>
      </c>
    </row>
    <row r="25796" spans="18:19" x14ac:dyDescent="0.2">
      <c r="R25796" s="334">
        <v>61039</v>
      </c>
      <c r="S25796" s="319" t="s">
        <v>351</v>
      </c>
    </row>
    <row r="25797" spans="18:19" x14ac:dyDescent="0.2">
      <c r="R25797" s="334">
        <v>61041</v>
      </c>
      <c r="S25797" s="319" t="s">
        <v>353</v>
      </c>
    </row>
    <row r="25798" spans="18:19" x14ac:dyDescent="0.2">
      <c r="R25798" s="334">
        <v>61042</v>
      </c>
      <c r="S25798" s="319" t="s">
        <v>351</v>
      </c>
    </row>
    <row r="25799" spans="18:19" x14ac:dyDescent="0.2">
      <c r="R25799" s="334">
        <v>61043</v>
      </c>
      <c r="S25799" s="319" t="s">
        <v>351</v>
      </c>
    </row>
    <row r="25800" spans="18:19" x14ac:dyDescent="0.2">
      <c r="R25800" s="334">
        <v>61044</v>
      </c>
      <c r="S25800" s="319" t="s">
        <v>351</v>
      </c>
    </row>
    <row r="25801" spans="18:19" x14ac:dyDescent="0.2">
      <c r="R25801" s="334">
        <v>61046</v>
      </c>
      <c r="S25801" s="319" t="s">
        <v>351</v>
      </c>
    </row>
    <row r="25802" spans="18:19" x14ac:dyDescent="0.2">
      <c r="R25802" s="334">
        <v>61047</v>
      </c>
      <c r="S25802" s="319" t="s">
        <v>351</v>
      </c>
    </row>
    <row r="25803" spans="18:19" x14ac:dyDescent="0.2">
      <c r="R25803" s="334">
        <v>61048</v>
      </c>
      <c r="S25803" s="319" t="s">
        <v>351</v>
      </c>
    </row>
    <row r="25804" spans="18:19" x14ac:dyDescent="0.2">
      <c r="R25804" s="334">
        <v>61049</v>
      </c>
      <c r="S25804" s="319" t="s">
        <v>351</v>
      </c>
    </row>
    <row r="25805" spans="18:19" x14ac:dyDescent="0.2">
      <c r="R25805" s="334">
        <v>61050</v>
      </c>
      <c r="S25805" s="319" t="s">
        <v>351</v>
      </c>
    </row>
    <row r="25806" spans="18:19" x14ac:dyDescent="0.2">
      <c r="R25806" s="334">
        <v>61051</v>
      </c>
      <c r="S25806" s="319" t="s">
        <v>351</v>
      </c>
    </row>
    <row r="25807" spans="18:19" x14ac:dyDescent="0.2">
      <c r="R25807" s="334">
        <v>61052</v>
      </c>
      <c r="S25807" s="319" t="s">
        <v>351</v>
      </c>
    </row>
    <row r="25808" spans="18:19" x14ac:dyDescent="0.2">
      <c r="R25808" s="334">
        <v>61053</v>
      </c>
      <c r="S25808" s="319" t="s">
        <v>353</v>
      </c>
    </row>
    <row r="25809" spans="18:19" x14ac:dyDescent="0.2">
      <c r="R25809" s="334">
        <v>61054</v>
      </c>
      <c r="S25809" s="319" t="s">
        <v>351</v>
      </c>
    </row>
    <row r="25810" spans="18:19" x14ac:dyDescent="0.2">
      <c r="R25810" s="334">
        <v>61057</v>
      </c>
      <c r="S25810" s="319" t="s">
        <v>351</v>
      </c>
    </row>
    <row r="25811" spans="18:19" x14ac:dyDescent="0.2">
      <c r="R25811" s="334">
        <v>61059</v>
      </c>
      <c r="S25811" s="319" t="s">
        <v>351</v>
      </c>
    </row>
    <row r="25812" spans="18:19" x14ac:dyDescent="0.2">
      <c r="R25812" s="334">
        <v>61060</v>
      </c>
      <c r="S25812" s="319" t="s">
        <v>351</v>
      </c>
    </row>
    <row r="25813" spans="18:19" x14ac:dyDescent="0.2">
      <c r="R25813" s="334">
        <v>61061</v>
      </c>
      <c r="S25813" s="319" t="s">
        <v>351</v>
      </c>
    </row>
    <row r="25814" spans="18:19" x14ac:dyDescent="0.2">
      <c r="R25814" s="334">
        <v>61062</v>
      </c>
      <c r="S25814" s="319" t="s">
        <v>351</v>
      </c>
    </row>
    <row r="25815" spans="18:19" x14ac:dyDescent="0.2">
      <c r="R25815" s="334">
        <v>61063</v>
      </c>
      <c r="S25815" s="319" t="s">
        <v>351</v>
      </c>
    </row>
    <row r="25816" spans="18:19" x14ac:dyDescent="0.2">
      <c r="R25816" s="334">
        <v>61064</v>
      </c>
      <c r="S25816" s="319" t="s">
        <v>351</v>
      </c>
    </row>
    <row r="25817" spans="18:19" x14ac:dyDescent="0.2">
      <c r="R25817" s="334">
        <v>61065</v>
      </c>
      <c r="S25817" s="319" t="s">
        <v>351</v>
      </c>
    </row>
    <row r="25818" spans="18:19" x14ac:dyDescent="0.2">
      <c r="R25818" s="334">
        <v>61067</v>
      </c>
      <c r="S25818" s="319" t="s">
        <v>351</v>
      </c>
    </row>
    <row r="25819" spans="18:19" x14ac:dyDescent="0.2">
      <c r="R25819" s="334">
        <v>61068</v>
      </c>
      <c r="S25819" s="319" t="s">
        <v>351</v>
      </c>
    </row>
    <row r="25820" spans="18:19" x14ac:dyDescent="0.2">
      <c r="R25820" s="334">
        <v>61070</v>
      </c>
      <c r="S25820" s="319" t="s">
        <v>351</v>
      </c>
    </row>
    <row r="25821" spans="18:19" x14ac:dyDescent="0.2">
      <c r="R25821" s="334">
        <v>61071</v>
      </c>
      <c r="S25821" s="319" t="s">
        <v>351</v>
      </c>
    </row>
    <row r="25822" spans="18:19" x14ac:dyDescent="0.2">
      <c r="R25822" s="334">
        <v>61072</v>
      </c>
      <c r="S25822" s="319" t="s">
        <v>375</v>
      </c>
    </row>
    <row r="25823" spans="18:19" x14ac:dyDescent="0.2">
      <c r="R25823" s="334">
        <v>61073</v>
      </c>
      <c r="S25823" s="319" t="s">
        <v>351</v>
      </c>
    </row>
    <row r="25824" spans="18:19" x14ac:dyDescent="0.2">
      <c r="R25824" s="334">
        <v>61074</v>
      </c>
      <c r="S25824" s="319" t="s">
        <v>353</v>
      </c>
    </row>
    <row r="25825" spans="18:19" x14ac:dyDescent="0.2">
      <c r="R25825" s="334">
        <v>61075</v>
      </c>
      <c r="S25825" s="319" t="s">
        <v>353</v>
      </c>
    </row>
    <row r="25826" spans="18:19" x14ac:dyDescent="0.2">
      <c r="R25826" s="334">
        <v>61077</v>
      </c>
      <c r="S25826" s="319" t="s">
        <v>351</v>
      </c>
    </row>
    <row r="25827" spans="18:19" x14ac:dyDescent="0.2">
      <c r="R25827" s="334">
        <v>61078</v>
      </c>
      <c r="S25827" s="319" t="s">
        <v>351</v>
      </c>
    </row>
    <row r="25828" spans="18:19" x14ac:dyDescent="0.2">
      <c r="R25828" s="334">
        <v>61079</v>
      </c>
      <c r="S25828" s="319" t="s">
        <v>375</v>
      </c>
    </row>
    <row r="25829" spans="18:19" x14ac:dyDescent="0.2">
      <c r="R25829" s="334">
        <v>61080</v>
      </c>
      <c r="S25829" s="319" t="s">
        <v>375</v>
      </c>
    </row>
    <row r="25830" spans="18:19" x14ac:dyDescent="0.2">
      <c r="R25830" s="334">
        <v>61081</v>
      </c>
      <c r="S25830" s="319" t="s">
        <v>351</v>
      </c>
    </row>
    <row r="25831" spans="18:19" x14ac:dyDescent="0.2">
      <c r="R25831" s="334">
        <v>61084</v>
      </c>
      <c r="S25831" s="319" t="s">
        <v>351</v>
      </c>
    </row>
    <row r="25832" spans="18:19" x14ac:dyDescent="0.2">
      <c r="R25832" s="334">
        <v>61085</v>
      </c>
      <c r="S25832" s="319" t="s">
        <v>351</v>
      </c>
    </row>
    <row r="25833" spans="18:19" x14ac:dyDescent="0.2">
      <c r="R25833" s="334">
        <v>61087</v>
      </c>
      <c r="S25833" s="319" t="s">
        <v>351</v>
      </c>
    </row>
    <row r="25834" spans="18:19" x14ac:dyDescent="0.2">
      <c r="R25834" s="334">
        <v>61088</v>
      </c>
      <c r="S25834" s="319" t="s">
        <v>351</v>
      </c>
    </row>
    <row r="25835" spans="18:19" x14ac:dyDescent="0.2">
      <c r="R25835" s="334">
        <v>61089</v>
      </c>
      <c r="S25835" s="319" t="s">
        <v>351</v>
      </c>
    </row>
    <row r="25836" spans="18:19" x14ac:dyDescent="0.2">
      <c r="R25836" s="334">
        <v>61091</v>
      </c>
      <c r="S25836" s="319" t="s">
        <v>351</v>
      </c>
    </row>
    <row r="25837" spans="18:19" x14ac:dyDescent="0.2">
      <c r="R25837" s="334">
        <v>61101</v>
      </c>
      <c r="S25837" s="319" t="s">
        <v>351</v>
      </c>
    </row>
    <row r="25838" spans="18:19" x14ac:dyDescent="0.2">
      <c r="R25838" s="334">
        <v>61102</v>
      </c>
      <c r="S25838" s="319" t="s">
        <v>351</v>
      </c>
    </row>
    <row r="25839" spans="18:19" x14ac:dyDescent="0.2">
      <c r="R25839" s="334">
        <v>61103</v>
      </c>
      <c r="S25839" s="319" t="s">
        <v>351</v>
      </c>
    </row>
    <row r="25840" spans="18:19" x14ac:dyDescent="0.2">
      <c r="R25840" s="334">
        <v>61104</v>
      </c>
      <c r="S25840" s="319" t="s">
        <v>351</v>
      </c>
    </row>
    <row r="25841" spans="18:19" x14ac:dyDescent="0.2">
      <c r="R25841" s="334">
        <v>61105</v>
      </c>
      <c r="S25841" s="319" t="s">
        <v>351</v>
      </c>
    </row>
    <row r="25842" spans="18:19" x14ac:dyDescent="0.2">
      <c r="R25842" s="334">
        <v>61106</v>
      </c>
      <c r="S25842" s="319" t="s">
        <v>351</v>
      </c>
    </row>
    <row r="25843" spans="18:19" x14ac:dyDescent="0.2">
      <c r="R25843" s="334">
        <v>61107</v>
      </c>
      <c r="S25843" s="319" t="s">
        <v>351</v>
      </c>
    </row>
    <row r="25844" spans="18:19" x14ac:dyDescent="0.2">
      <c r="R25844" s="334">
        <v>61108</v>
      </c>
      <c r="S25844" s="319" t="s">
        <v>351</v>
      </c>
    </row>
    <row r="25845" spans="18:19" x14ac:dyDescent="0.2">
      <c r="R25845" s="334">
        <v>61109</v>
      </c>
      <c r="S25845" s="319" t="s">
        <v>351</v>
      </c>
    </row>
    <row r="25846" spans="18:19" x14ac:dyDescent="0.2">
      <c r="R25846" s="334">
        <v>61110</v>
      </c>
      <c r="S25846" s="319" t="s">
        <v>351</v>
      </c>
    </row>
    <row r="25847" spans="18:19" x14ac:dyDescent="0.2">
      <c r="R25847" s="334">
        <v>61111</v>
      </c>
      <c r="S25847" s="319" t="s">
        <v>351</v>
      </c>
    </row>
    <row r="25848" spans="18:19" x14ac:dyDescent="0.2">
      <c r="R25848" s="334">
        <v>61112</v>
      </c>
      <c r="S25848" s="319" t="s">
        <v>351</v>
      </c>
    </row>
    <row r="25849" spans="18:19" x14ac:dyDescent="0.2">
      <c r="R25849" s="334">
        <v>61114</v>
      </c>
      <c r="S25849" s="319" t="s">
        <v>351</v>
      </c>
    </row>
    <row r="25850" spans="18:19" x14ac:dyDescent="0.2">
      <c r="R25850" s="334">
        <v>61115</v>
      </c>
      <c r="S25850" s="319" t="s">
        <v>351</v>
      </c>
    </row>
    <row r="25851" spans="18:19" x14ac:dyDescent="0.2">
      <c r="R25851" s="334">
        <v>61125</v>
      </c>
      <c r="S25851" s="319" t="s">
        <v>351</v>
      </c>
    </row>
    <row r="25852" spans="18:19" x14ac:dyDescent="0.2">
      <c r="R25852" s="334">
        <v>61126</v>
      </c>
      <c r="S25852" s="319" t="s">
        <v>351</v>
      </c>
    </row>
    <row r="25853" spans="18:19" x14ac:dyDescent="0.2">
      <c r="R25853" s="334">
        <v>61130</v>
      </c>
      <c r="S25853" s="319" t="s">
        <v>351</v>
      </c>
    </row>
    <row r="25854" spans="18:19" x14ac:dyDescent="0.2">
      <c r="R25854" s="334">
        <v>61131</v>
      </c>
      <c r="S25854" s="319" t="s">
        <v>351</v>
      </c>
    </row>
    <row r="25855" spans="18:19" x14ac:dyDescent="0.2">
      <c r="R25855" s="334">
        <v>61132</v>
      </c>
      <c r="S25855" s="319" t="s">
        <v>351</v>
      </c>
    </row>
    <row r="25856" spans="18:19" x14ac:dyDescent="0.2">
      <c r="R25856" s="334">
        <v>61201</v>
      </c>
      <c r="S25856" s="319" t="s">
        <v>353</v>
      </c>
    </row>
    <row r="25857" spans="18:19" x14ac:dyDescent="0.2">
      <c r="R25857" s="334">
        <v>61204</v>
      </c>
      <c r="S25857" s="319" t="s">
        <v>353</v>
      </c>
    </row>
    <row r="25858" spans="18:19" x14ac:dyDescent="0.2">
      <c r="R25858" s="334">
        <v>61230</v>
      </c>
      <c r="S25858" s="319" t="s">
        <v>351</v>
      </c>
    </row>
    <row r="25859" spans="18:19" x14ac:dyDescent="0.2">
      <c r="R25859" s="334">
        <v>61231</v>
      </c>
      <c r="S25859" s="319" t="s">
        <v>354</v>
      </c>
    </row>
    <row r="25860" spans="18:19" x14ac:dyDescent="0.2">
      <c r="R25860" s="334">
        <v>61232</v>
      </c>
      <c r="S25860" s="319" t="s">
        <v>353</v>
      </c>
    </row>
    <row r="25861" spans="18:19" x14ac:dyDescent="0.2">
      <c r="R25861" s="334">
        <v>61233</v>
      </c>
      <c r="S25861" s="319" t="s">
        <v>353</v>
      </c>
    </row>
    <row r="25862" spans="18:19" x14ac:dyDescent="0.2">
      <c r="R25862" s="334">
        <v>61234</v>
      </c>
      <c r="S25862" s="319" t="s">
        <v>354</v>
      </c>
    </row>
    <row r="25863" spans="18:19" x14ac:dyDescent="0.2">
      <c r="R25863" s="334">
        <v>61235</v>
      </c>
      <c r="S25863" s="319" t="s">
        <v>354</v>
      </c>
    </row>
    <row r="25864" spans="18:19" x14ac:dyDescent="0.2">
      <c r="R25864" s="334">
        <v>61236</v>
      </c>
      <c r="S25864" s="319" t="s">
        <v>353</v>
      </c>
    </row>
    <row r="25865" spans="18:19" x14ac:dyDescent="0.2">
      <c r="R25865" s="334">
        <v>61237</v>
      </c>
      <c r="S25865" s="319" t="s">
        <v>353</v>
      </c>
    </row>
    <row r="25866" spans="18:19" x14ac:dyDescent="0.2">
      <c r="R25866" s="334">
        <v>61238</v>
      </c>
      <c r="S25866" s="319" t="s">
        <v>353</v>
      </c>
    </row>
    <row r="25867" spans="18:19" x14ac:dyDescent="0.2">
      <c r="R25867" s="334">
        <v>61239</v>
      </c>
      <c r="S25867" s="319" t="s">
        <v>353</v>
      </c>
    </row>
    <row r="25868" spans="18:19" x14ac:dyDescent="0.2">
      <c r="R25868" s="334">
        <v>61240</v>
      </c>
      <c r="S25868" s="319" t="s">
        <v>353</v>
      </c>
    </row>
    <row r="25869" spans="18:19" x14ac:dyDescent="0.2">
      <c r="R25869" s="334">
        <v>61241</v>
      </c>
      <c r="S25869" s="319" t="s">
        <v>353</v>
      </c>
    </row>
    <row r="25870" spans="18:19" x14ac:dyDescent="0.2">
      <c r="R25870" s="334">
        <v>61242</v>
      </c>
      <c r="S25870" s="319" t="s">
        <v>353</v>
      </c>
    </row>
    <row r="25871" spans="18:19" x14ac:dyDescent="0.2">
      <c r="R25871" s="334">
        <v>61243</v>
      </c>
      <c r="S25871" s="319" t="s">
        <v>351</v>
      </c>
    </row>
    <row r="25872" spans="18:19" x14ac:dyDescent="0.2">
      <c r="R25872" s="334">
        <v>61244</v>
      </c>
      <c r="S25872" s="319" t="s">
        <v>353</v>
      </c>
    </row>
    <row r="25873" spans="18:19" x14ac:dyDescent="0.2">
      <c r="R25873" s="334">
        <v>61250</v>
      </c>
      <c r="S25873" s="319" t="s">
        <v>351</v>
      </c>
    </row>
    <row r="25874" spans="18:19" x14ac:dyDescent="0.2">
      <c r="R25874" s="334">
        <v>61251</v>
      </c>
      <c r="S25874" s="319" t="s">
        <v>351</v>
      </c>
    </row>
    <row r="25875" spans="18:19" x14ac:dyDescent="0.2">
      <c r="R25875" s="334">
        <v>61252</v>
      </c>
      <c r="S25875" s="319" t="s">
        <v>351</v>
      </c>
    </row>
    <row r="25876" spans="18:19" x14ac:dyDescent="0.2">
      <c r="R25876" s="334">
        <v>61254</v>
      </c>
      <c r="S25876" s="319" t="s">
        <v>351</v>
      </c>
    </row>
    <row r="25877" spans="18:19" x14ac:dyDescent="0.2">
      <c r="R25877" s="334">
        <v>61256</v>
      </c>
      <c r="S25877" s="319" t="s">
        <v>353</v>
      </c>
    </row>
    <row r="25878" spans="18:19" x14ac:dyDescent="0.2">
      <c r="R25878" s="334">
        <v>61257</v>
      </c>
      <c r="S25878" s="319" t="s">
        <v>353</v>
      </c>
    </row>
    <row r="25879" spans="18:19" x14ac:dyDescent="0.2">
      <c r="R25879" s="334">
        <v>61258</v>
      </c>
      <c r="S25879" s="319" t="s">
        <v>351</v>
      </c>
    </row>
    <row r="25880" spans="18:19" x14ac:dyDescent="0.2">
      <c r="R25880" s="334">
        <v>61259</v>
      </c>
      <c r="S25880" s="319" t="s">
        <v>353</v>
      </c>
    </row>
    <row r="25881" spans="18:19" x14ac:dyDescent="0.2">
      <c r="R25881" s="334">
        <v>61260</v>
      </c>
      <c r="S25881" s="319" t="s">
        <v>353</v>
      </c>
    </row>
    <row r="25882" spans="18:19" x14ac:dyDescent="0.2">
      <c r="R25882" s="334">
        <v>61261</v>
      </c>
      <c r="S25882" s="319" t="s">
        <v>351</v>
      </c>
    </row>
    <row r="25883" spans="18:19" x14ac:dyDescent="0.2">
      <c r="R25883" s="334">
        <v>61262</v>
      </c>
      <c r="S25883" s="319" t="s">
        <v>353</v>
      </c>
    </row>
    <row r="25884" spans="18:19" x14ac:dyDescent="0.2">
      <c r="R25884" s="334">
        <v>61263</v>
      </c>
      <c r="S25884" s="319" t="s">
        <v>353</v>
      </c>
    </row>
    <row r="25885" spans="18:19" x14ac:dyDescent="0.2">
      <c r="R25885" s="334">
        <v>61264</v>
      </c>
      <c r="S25885" s="319" t="s">
        <v>353</v>
      </c>
    </row>
    <row r="25886" spans="18:19" x14ac:dyDescent="0.2">
      <c r="R25886" s="334">
        <v>61265</v>
      </c>
      <c r="S25886" s="319" t="s">
        <v>353</v>
      </c>
    </row>
    <row r="25887" spans="18:19" x14ac:dyDescent="0.2">
      <c r="R25887" s="334">
        <v>61266</v>
      </c>
      <c r="S25887" s="319" t="s">
        <v>353</v>
      </c>
    </row>
    <row r="25888" spans="18:19" x14ac:dyDescent="0.2">
      <c r="R25888" s="334">
        <v>61270</v>
      </c>
      <c r="S25888" s="319" t="s">
        <v>351</v>
      </c>
    </row>
    <row r="25889" spans="18:19" x14ac:dyDescent="0.2">
      <c r="R25889" s="334">
        <v>61272</v>
      </c>
      <c r="S25889" s="319" t="s">
        <v>353</v>
      </c>
    </row>
    <row r="25890" spans="18:19" x14ac:dyDescent="0.2">
      <c r="R25890" s="334">
        <v>61273</v>
      </c>
      <c r="S25890" s="319" t="s">
        <v>353</v>
      </c>
    </row>
    <row r="25891" spans="18:19" x14ac:dyDescent="0.2">
      <c r="R25891" s="334">
        <v>61274</v>
      </c>
      <c r="S25891" s="319" t="s">
        <v>353</v>
      </c>
    </row>
    <row r="25892" spans="18:19" x14ac:dyDescent="0.2">
      <c r="R25892" s="334">
        <v>61275</v>
      </c>
      <c r="S25892" s="319" t="s">
        <v>353</v>
      </c>
    </row>
    <row r="25893" spans="18:19" x14ac:dyDescent="0.2">
      <c r="R25893" s="334">
        <v>61276</v>
      </c>
      <c r="S25893" s="319" t="s">
        <v>353</v>
      </c>
    </row>
    <row r="25894" spans="18:19" x14ac:dyDescent="0.2">
      <c r="R25894" s="334">
        <v>61277</v>
      </c>
      <c r="S25894" s="319" t="s">
        <v>351</v>
      </c>
    </row>
    <row r="25895" spans="18:19" x14ac:dyDescent="0.2">
      <c r="R25895" s="334">
        <v>61278</v>
      </c>
      <c r="S25895" s="319" t="s">
        <v>353</v>
      </c>
    </row>
    <row r="25896" spans="18:19" x14ac:dyDescent="0.2">
      <c r="R25896" s="334">
        <v>61279</v>
      </c>
      <c r="S25896" s="319" t="s">
        <v>353</v>
      </c>
    </row>
    <row r="25897" spans="18:19" x14ac:dyDescent="0.2">
      <c r="R25897" s="334">
        <v>61281</v>
      </c>
      <c r="S25897" s="319" t="s">
        <v>353</v>
      </c>
    </row>
    <row r="25898" spans="18:19" x14ac:dyDescent="0.2">
      <c r="R25898" s="334">
        <v>61282</v>
      </c>
      <c r="S25898" s="319" t="s">
        <v>353</v>
      </c>
    </row>
    <row r="25899" spans="18:19" x14ac:dyDescent="0.2">
      <c r="R25899" s="334">
        <v>61283</v>
      </c>
      <c r="S25899" s="319" t="s">
        <v>351</v>
      </c>
    </row>
    <row r="25900" spans="18:19" x14ac:dyDescent="0.2">
      <c r="R25900" s="334">
        <v>61284</v>
      </c>
      <c r="S25900" s="319" t="s">
        <v>353</v>
      </c>
    </row>
    <row r="25901" spans="18:19" x14ac:dyDescent="0.2">
      <c r="R25901" s="334">
        <v>61285</v>
      </c>
      <c r="S25901" s="319" t="s">
        <v>353</v>
      </c>
    </row>
    <row r="25902" spans="18:19" x14ac:dyDescent="0.2">
      <c r="R25902" s="334">
        <v>61299</v>
      </c>
      <c r="S25902" s="319" t="s">
        <v>353</v>
      </c>
    </row>
    <row r="25903" spans="18:19" x14ac:dyDescent="0.2">
      <c r="R25903" s="334">
        <v>61301</v>
      </c>
      <c r="S25903" s="319" t="s">
        <v>354</v>
      </c>
    </row>
    <row r="25904" spans="18:19" x14ac:dyDescent="0.2">
      <c r="R25904" s="334">
        <v>61310</v>
      </c>
      <c r="S25904" s="319" t="s">
        <v>351</v>
      </c>
    </row>
    <row r="25905" spans="18:19" x14ac:dyDescent="0.2">
      <c r="R25905" s="334">
        <v>61311</v>
      </c>
      <c r="S25905" s="319" t="s">
        <v>351</v>
      </c>
    </row>
    <row r="25906" spans="18:19" x14ac:dyDescent="0.2">
      <c r="R25906" s="334">
        <v>61312</v>
      </c>
      <c r="S25906" s="319" t="s">
        <v>354</v>
      </c>
    </row>
    <row r="25907" spans="18:19" x14ac:dyDescent="0.2">
      <c r="R25907" s="334">
        <v>61313</v>
      </c>
      <c r="S25907" s="319" t="s">
        <v>351</v>
      </c>
    </row>
    <row r="25908" spans="18:19" x14ac:dyDescent="0.2">
      <c r="R25908" s="334">
        <v>61314</v>
      </c>
      <c r="S25908" s="319" t="s">
        <v>354</v>
      </c>
    </row>
    <row r="25909" spans="18:19" x14ac:dyDescent="0.2">
      <c r="R25909" s="334">
        <v>61315</v>
      </c>
      <c r="S25909" s="319" t="s">
        <v>354</v>
      </c>
    </row>
    <row r="25910" spans="18:19" x14ac:dyDescent="0.2">
      <c r="R25910" s="334">
        <v>61316</v>
      </c>
      <c r="S25910" s="319" t="s">
        <v>354</v>
      </c>
    </row>
    <row r="25911" spans="18:19" x14ac:dyDescent="0.2">
      <c r="R25911" s="334">
        <v>61317</v>
      </c>
      <c r="S25911" s="319" t="s">
        <v>354</v>
      </c>
    </row>
    <row r="25912" spans="18:19" x14ac:dyDescent="0.2">
      <c r="R25912" s="334">
        <v>61318</v>
      </c>
      <c r="S25912" s="319" t="s">
        <v>351</v>
      </c>
    </row>
    <row r="25913" spans="18:19" x14ac:dyDescent="0.2">
      <c r="R25913" s="334">
        <v>61319</v>
      </c>
      <c r="S25913" s="319" t="s">
        <v>351</v>
      </c>
    </row>
    <row r="25914" spans="18:19" x14ac:dyDescent="0.2">
      <c r="R25914" s="334">
        <v>61320</v>
      </c>
      <c r="S25914" s="319" t="s">
        <v>354</v>
      </c>
    </row>
    <row r="25915" spans="18:19" x14ac:dyDescent="0.2">
      <c r="R25915" s="334">
        <v>61321</v>
      </c>
      <c r="S25915" s="319" t="s">
        <v>351</v>
      </c>
    </row>
    <row r="25916" spans="18:19" x14ac:dyDescent="0.2">
      <c r="R25916" s="334">
        <v>61322</v>
      </c>
      <c r="S25916" s="319" t="s">
        <v>354</v>
      </c>
    </row>
    <row r="25917" spans="18:19" x14ac:dyDescent="0.2">
      <c r="R25917" s="334">
        <v>61323</v>
      </c>
      <c r="S25917" s="319" t="s">
        <v>354</v>
      </c>
    </row>
    <row r="25918" spans="18:19" x14ac:dyDescent="0.2">
      <c r="R25918" s="334">
        <v>61324</v>
      </c>
      <c r="S25918" s="319" t="s">
        <v>351</v>
      </c>
    </row>
    <row r="25919" spans="18:19" x14ac:dyDescent="0.2">
      <c r="R25919" s="334">
        <v>61325</v>
      </c>
      <c r="S25919" s="319" t="s">
        <v>351</v>
      </c>
    </row>
    <row r="25920" spans="18:19" x14ac:dyDescent="0.2">
      <c r="R25920" s="334">
        <v>61326</v>
      </c>
      <c r="S25920" s="319" t="s">
        <v>354</v>
      </c>
    </row>
    <row r="25921" spans="18:19" x14ac:dyDescent="0.2">
      <c r="R25921" s="334">
        <v>61327</v>
      </c>
      <c r="S25921" s="319" t="s">
        <v>354</v>
      </c>
    </row>
    <row r="25922" spans="18:19" x14ac:dyDescent="0.2">
      <c r="R25922" s="334">
        <v>61328</v>
      </c>
      <c r="S25922" s="319" t="s">
        <v>354</v>
      </c>
    </row>
    <row r="25923" spans="18:19" x14ac:dyDescent="0.2">
      <c r="R25923" s="334">
        <v>61329</v>
      </c>
      <c r="S25923" s="319" t="s">
        <v>354</v>
      </c>
    </row>
    <row r="25924" spans="18:19" x14ac:dyDescent="0.2">
      <c r="R25924" s="334">
        <v>61330</v>
      </c>
      <c r="S25924" s="319" t="s">
        <v>354</v>
      </c>
    </row>
    <row r="25925" spans="18:19" x14ac:dyDescent="0.2">
      <c r="R25925" s="334">
        <v>61331</v>
      </c>
      <c r="S25925" s="319" t="s">
        <v>351</v>
      </c>
    </row>
    <row r="25926" spans="18:19" x14ac:dyDescent="0.2">
      <c r="R25926" s="334">
        <v>61332</v>
      </c>
      <c r="S25926" s="319" t="s">
        <v>351</v>
      </c>
    </row>
    <row r="25927" spans="18:19" x14ac:dyDescent="0.2">
      <c r="R25927" s="334">
        <v>61333</v>
      </c>
      <c r="S25927" s="319" t="s">
        <v>351</v>
      </c>
    </row>
    <row r="25928" spans="18:19" x14ac:dyDescent="0.2">
      <c r="R25928" s="334">
        <v>61334</v>
      </c>
      <c r="S25928" s="319" t="s">
        <v>351</v>
      </c>
    </row>
    <row r="25929" spans="18:19" x14ac:dyDescent="0.2">
      <c r="R25929" s="334">
        <v>61335</v>
      </c>
      <c r="S25929" s="319" t="s">
        <v>354</v>
      </c>
    </row>
    <row r="25930" spans="18:19" x14ac:dyDescent="0.2">
      <c r="R25930" s="334">
        <v>61336</v>
      </c>
      <c r="S25930" s="319" t="s">
        <v>354</v>
      </c>
    </row>
    <row r="25931" spans="18:19" x14ac:dyDescent="0.2">
      <c r="R25931" s="334">
        <v>61337</v>
      </c>
      <c r="S25931" s="319" t="s">
        <v>354</v>
      </c>
    </row>
    <row r="25932" spans="18:19" x14ac:dyDescent="0.2">
      <c r="R25932" s="334">
        <v>61338</v>
      </c>
      <c r="S25932" s="319" t="s">
        <v>354</v>
      </c>
    </row>
    <row r="25933" spans="18:19" x14ac:dyDescent="0.2">
      <c r="R25933" s="334">
        <v>61340</v>
      </c>
      <c r="S25933" s="319" t="s">
        <v>354</v>
      </c>
    </row>
    <row r="25934" spans="18:19" x14ac:dyDescent="0.2">
      <c r="R25934" s="334">
        <v>61341</v>
      </c>
      <c r="S25934" s="319" t="s">
        <v>354</v>
      </c>
    </row>
    <row r="25935" spans="18:19" x14ac:dyDescent="0.2">
      <c r="R25935" s="334">
        <v>61342</v>
      </c>
      <c r="S25935" s="319" t="s">
        <v>351</v>
      </c>
    </row>
    <row r="25936" spans="18:19" x14ac:dyDescent="0.2">
      <c r="R25936" s="334">
        <v>61344</v>
      </c>
      <c r="S25936" s="319" t="s">
        <v>354</v>
      </c>
    </row>
    <row r="25937" spans="18:19" x14ac:dyDescent="0.2">
      <c r="R25937" s="334">
        <v>61345</v>
      </c>
      <c r="S25937" s="319" t="s">
        <v>354</v>
      </c>
    </row>
    <row r="25938" spans="18:19" x14ac:dyDescent="0.2">
      <c r="R25938" s="334">
        <v>61346</v>
      </c>
      <c r="S25938" s="319" t="s">
        <v>354</v>
      </c>
    </row>
    <row r="25939" spans="18:19" x14ac:dyDescent="0.2">
      <c r="R25939" s="334">
        <v>61348</v>
      </c>
      <c r="S25939" s="319" t="s">
        <v>354</v>
      </c>
    </row>
    <row r="25940" spans="18:19" x14ac:dyDescent="0.2">
      <c r="R25940" s="334">
        <v>61349</v>
      </c>
      <c r="S25940" s="319" t="s">
        <v>351</v>
      </c>
    </row>
    <row r="25941" spans="18:19" x14ac:dyDescent="0.2">
      <c r="R25941" s="334">
        <v>61350</v>
      </c>
      <c r="S25941" s="319" t="s">
        <v>354</v>
      </c>
    </row>
    <row r="25942" spans="18:19" x14ac:dyDescent="0.2">
      <c r="R25942" s="334">
        <v>61353</v>
      </c>
      <c r="S25942" s="319" t="s">
        <v>351</v>
      </c>
    </row>
    <row r="25943" spans="18:19" x14ac:dyDescent="0.2">
      <c r="R25943" s="334">
        <v>61354</v>
      </c>
      <c r="S25943" s="319" t="s">
        <v>354</v>
      </c>
    </row>
    <row r="25944" spans="18:19" x14ac:dyDescent="0.2">
      <c r="R25944" s="334">
        <v>61356</v>
      </c>
      <c r="S25944" s="319" t="s">
        <v>354</v>
      </c>
    </row>
    <row r="25945" spans="18:19" x14ac:dyDescent="0.2">
      <c r="R25945" s="334">
        <v>61358</v>
      </c>
      <c r="S25945" s="319" t="s">
        <v>351</v>
      </c>
    </row>
    <row r="25946" spans="18:19" x14ac:dyDescent="0.2">
      <c r="R25946" s="334">
        <v>61359</v>
      </c>
      <c r="S25946" s="319" t="s">
        <v>354</v>
      </c>
    </row>
    <row r="25947" spans="18:19" x14ac:dyDescent="0.2">
      <c r="R25947" s="334">
        <v>61360</v>
      </c>
      <c r="S25947" s="319" t="s">
        <v>351</v>
      </c>
    </row>
    <row r="25948" spans="18:19" x14ac:dyDescent="0.2">
      <c r="R25948" s="334">
        <v>61361</v>
      </c>
      <c r="S25948" s="319" t="s">
        <v>354</v>
      </c>
    </row>
    <row r="25949" spans="18:19" x14ac:dyDescent="0.2">
      <c r="R25949" s="334">
        <v>61362</v>
      </c>
      <c r="S25949" s="319" t="s">
        <v>354</v>
      </c>
    </row>
    <row r="25950" spans="18:19" x14ac:dyDescent="0.2">
      <c r="R25950" s="334">
        <v>61363</v>
      </c>
      <c r="S25950" s="319" t="s">
        <v>354</v>
      </c>
    </row>
    <row r="25951" spans="18:19" x14ac:dyDescent="0.2">
      <c r="R25951" s="334">
        <v>61364</v>
      </c>
      <c r="S25951" s="319" t="s">
        <v>351</v>
      </c>
    </row>
    <row r="25952" spans="18:19" x14ac:dyDescent="0.2">
      <c r="R25952" s="334">
        <v>61367</v>
      </c>
      <c r="S25952" s="319" t="s">
        <v>351</v>
      </c>
    </row>
    <row r="25953" spans="18:19" x14ac:dyDescent="0.2">
      <c r="R25953" s="334">
        <v>61368</v>
      </c>
      <c r="S25953" s="319" t="s">
        <v>354</v>
      </c>
    </row>
    <row r="25954" spans="18:19" x14ac:dyDescent="0.2">
      <c r="R25954" s="334">
        <v>61369</v>
      </c>
      <c r="S25954" s="319" t="s">
        <v>351</v>
      </c>
    </row>
    <row r="25955" spans="18:19" x14ac:dyDescent="0.2">
      <c r="R25955" s="334">
        <v>61370</v>
      </c>
      <c r="S25955" s="319" t="s">
        <v>351</v>
      </c>
    </row>
    <row r="25956" spans="18:19" x14ac:dyDescent="0.2">
      <c r="R25956" s="334">
        <v>61371</v>
      </c>
      <c r="S25956" s="319" t="s">
        <v>354</v>
      </c>
    </row>
    <row r="25957" spans="18:19" x14ac:dyDescent="0.2">
      <c r="R25957" s="334">
        <v>61372</v>
      </c>
      <c r="S25957" s="319" t="s">
        <v>354</v>
      </c>
    </row>
    <row r="25958" spans="18:19" x14ac:dyDescent="0.2">
      <c r="R25958" s="334">
        <v>61373</v>
      </c>
      <c r="S25958" s="319" t="s">
        <v>354</v>
      </c>
    </row>
    <row r="25959" spans="18:19" x14ac:dyDescent="0.2">
      <c r="R25959" s="334">
        <v>61374</v>
      </c>
      <c r="S25959" s="319" t="s">
        <v>354</v>
      </c>
    </row>
    <row r="25960" spans="18:19" x14ac:dyDescent="0.2">
      <c r="R25960" s="334">
        <v>61375</v>
      </c>
      <c r="S25960" s="319" t="s">
        <v>354</v>
      </c>
    </row>
    <row r="25961" spans="18:19" x14ac:dyDescent="0.2">
      <c r="R25961" s="334">
        <v>61376</v>
      </c>
      <c r="S25961" s="319" t="s">
        <v>351</v>
      </c>
    </row>
    <row r="25962" spans="18:19" x14ac:dyDescent="0.2">
      <c r="R25962" s="334">
        <v>61377</v>
      </c>
      <c r="S25962" s="319" t="s">
        <v>351</v>
      </c>
    </row>
    <row r="25963" spans="18:19" x14ac:dyDescent="0.2">
      <c r="R25963" s="334">
        <v>61378</v>
      </c>
      <c r="S25963" s="319" t="s">
        <v>351</v>
      </c>
    </row>
    <row r="25964" spans="18:19" x14ac:dyDescent="0.2">
      <c r="R25964" s="334">
        <v>61379</v>
      </c>
      <c r="S25964" s="319" t="s">
        <v>354</v>
      </c>
    </row>
    <row r="25965" spans="18:19" x14ac:dyDescent="0.2">
      <c r="R25965" s="334">
        <v>61401</v>
      </c>
      <c r="S25965" s="319" t="s">
        <v>354</v>
      </c>
    </row>
    <row r="25966" spans="18:19" x14ac:dyDescent="0.2">
      <c r="R25966" s="334">
        <v>61402</v>
      </c>
      <c r="S25966" s="319" t="s">
        <v>354</v>
      </c>
    </row>
    <row r="25967" spans="18:19" x14ac:dyDescent="0.2">
      <c r="R25967" s="334">
        <v>61410</v>
      </c>
      <c r="S25967" s="319" t="s">
        <v>354</v>
      </c>
    </row>
    <row r="25968" spans="18:19" x14ac:dyDescent="0.2">
      <c r="R25968" s="334">
        <v>61411</v>
      </c>
      <c r="S25968" s="319" t="s">
        <v>354</v>
      </c>
    </row>
    <row r="25969" spans="18:19" x14ac:dyDescent="0.2">
      <c r="R25969" s="334">
        <v>61412</v>
      </c>
      <c r="S25969" s="319" t="s">
        <v>354</v>
      </c>
    </row>
    <row r="25970" spans="18:19" x14ac:dyDescent="0.2">
      <c r="R25970" s="334">
        <v>61413</v>
      </c>
      <c r="S25970" s="319" t="s">
        <v>354</v>
      </c>
    </row>
    <row r="25971" spans="18:19" x14ac:dyDescent="0.2">
      <c r="R25971" s="334">
        <v>61414</v>
      </c>
      <c r="S25971" s="319" t="s">
        <v>354</v>
      </c>
    </row>
    <row r="25972" spans="18:19" x14ac:dyDescent="0.2">
      <c r="R25972" s="334">
        <v>61415</v>
      </c>
      <c r="S25972" s="319" t="s">
        <v>354</v>
      </c>
    </row>
    <row r="25973" spans="18:19" x14ac:dyDescent="0.2">
      <c r="R25973" s="334">
        <v>61416</v>
      </c>
      <c r="S25973" s="319" t="s">
        <v>354</v>
      </c>
    </row>
    <row r="25974" spans="18:19" x14ac:dyDescent="0.2">
      <c r="R25974" s="334">
        <v>61417</v>
      </c>
      <c r="S25974" s="319" t="s">
        <v>354</v>
      </c>
    </row>
    <row r="25975" spans="18:19" x14ac:dyDescent="0.2">
      <c r="R25975" s="334">
        <v>61418</v>
      </c>
      <c r="S25975" s="319" t="s">
        <v>354</v>
      </c>
    </row>
    <row r="25976" spans="18:19" x14ac:dyDescent="0.2">
      <c r="R25976" s="334">
        <v>61419</v>
      </c>
      <c r="S25976" s="319" t="s">
        <v>354</v>
      </c>
    </row>
    <row r="25977" spans="18:19" x14ac:dyDescent="0.2">
      <c r="R25977" s="334">
        <v>61420</v>
      </c>
      <c r="S25977" s="319" t="s">
        <v>354</v>
      </c>
    </row>
    <row r="25978" spans="18:19" x14ac:dyDescent="0.2">
      <c r="R25978" s="334">
        <v>61421</v>
      </c>
      <c r="S25978" s="319" t="s">
        <v>354</v>
      </c>
    </row>
    <row r="25979" spans="18:19" x14ac:dyDescent="0.2">
      <c r="R25979" s="334">
        <v>61422</v>
      </c>
      <c r="S25979" s="319" t="s">
        <v>354</v>
      </c>
    </row>
    <row r="25980" spans="18:19" x14ac:dyDescent="0.2">
      <c r="R25980" s="334">
        <v>61423</v>
      </c>
      <c r="S25980" s="319" t="s">
        <v>354</v>
      </c>
    </row>
    <row r="25981" spans="18:19" x14ac:dyDescent="0.2">
      <c r="R25981" s="334">
        <v>61424</v>
      </c>
      <c r="S25981" s="319" t="s">
        <v>354</v>
      </c>
    </row>
    <row r="25982" spans="18:19" x14ac:dyDescent="0.2">
      <c r="R25982" s="334">
        <v>61425</v>
      </c>
      <c r="S25982" s="319" t="s">
        <v>354</v>
      </c>
    </row>
    <row r="25983" spans="18:19" x14ac:dyDescent="0.2">
      <c r="R25983" s="334">
        <v>61426</v>
      </c>
      <c r="S25983" s="319" t="s">
        <v>354</v>
      </c>
    </row>
    <row r="25984" spans="18:19" x14ac:dyDescent="0.2">
      <c r="R25984" s="334">
        <v>61427</v>
      </c>
      <c r="S25984" s="319" t="s">
        <v>354</v>
      </c>
    </row>
    <row r="25985" spans="18:19" x14ac:dyDescent="0.2">
      <c r="R25985" s="334">
        <v>61428</v>
      </c>
      <c r="S25985" s="319" t="s">
        <v>354</v>
      </c>
    </row>
    <row r="25986" spans="18:19" x14ac:dyDescent="0.2">
      <c r="R25986" s="334">
        <v>61430</v>
      </c>
      <c r="S25986" s="319" t="s">
        <v>354</v>
      </c>
    </row>
    <row r="25987" spans="18:19" x14ac:dyDescent="0.2">
      <c r="R25987" s="334">
        <v>61431</v>
      </c>
      <c r="S25987" s="319" t="s">
        <v>354</v>
      </c>
    </row>
    <row r="25988" spans="18:19" x14ac:dyDescent="0.2">
      <c r="R25988" s="334">
        <v>61432</v>
      </c>
      <c r="S25988" s="319" t="s">
        <v>354</v>
      </c>
    </row>
    <row r="25989" spans="18:19" x14ac:dyDescent="0.2">
      <c r="R25989" s="334">
        <v>61433</v>
      </c>
      <c r="S25989" s="319" t="s">
        <v>354</v>
      </c>
    </row>
    <row r="25990" spans="18:19" x14ac:dyDescent="0.2">
      <c r="R25990" s="334">
        <v>61434</v>
      </c>
      <c r="S25990" s="319" t="s">
        <v>354</v>
      </c>
    </row>
    <row r="25991" spans="18:19" x14ac:dyDescent="0.2">
      <c r="R25991" s="334">
        <v>61435</v>
      </c>
      <c r="S25991" s="319" t="s">
        <v>354</v>
      </c>
    </row>
    <row r="25992" spans="18:19" x14ac:dyDescent="0.2">
      <c r="R25992" s="334">
        <v>61436</v>
      </c>
      <c r="S25992" s="319" t="s">
        <v>354</v>
      </c>
    </row>
    <row r="25993" spans="18:19" x14ac:dyDescent="0.2">
      <c r="R25993" s="334">
        <v>61437</v>
      </c>
      <c r="S25993" s="319" t="s">
        <v>354</v>
      </c>
    </row>
    <row r="25994" spans="18:19" x14ac:dyDescent="0.2">
      <c r="R25994" s="334">
        <v>61438</v>
      </c>
      <c r="S25994" s="319" t="s">
        <v>354</v>
      </c>
    </row>
    <row r="25995" spans="18:19" x14ac:dyDescent="0.2">
      <c r="R25995" s="334">
        <v>61439</v>
      </c>
      <c r="S25995" s="319" t="s">
        <v>354</v>
      </c>
    </row>
    <row r="25996" spans="18:19" x14ac:dyDescent="0.2">
      <c r="R25996" s="334">
        <v>61440</v>
      </c>
      <c r="S25996" s="319" t="s">
        <v>354</v>
      </c>
    </row>
    <row r="25997" spans="18:19" x14ac:dyDescent="0.2">
      <c r="R25997" s="334">
        <v>61441</v>
      </c>
      <c r="S25997" s="319" t="s">
        <v>354</v>
      </c>
    </row>
    <row r="25998" spans="18:19" x14ac:dyDescent="0.2">
      <c r="R25998" s="334">
        <v>61442</v>
      </c>
      <c r="S25998" s="319" t="s">
        <v>354</v>
      </c>
    </row>
    <row r="25999" spans="18:19" x14ac:dyDescent="0.2">
      <c r="R25999" s="334">
        <v>61443</v>
      </c>
      <c r="S25999" s="319" t="s">
        <v>354</v>
      </c>
    </row>
    <row r="26000" spans="18:19" x14ac:dyDescent="0.2">
      <c r="R26000" s="334">
        <v>61447</v>
      </c>
      <c r="S26000" s="319" t="s">
        <v>354</v>
      </c>
    </row>
    <row r="26001" spans="18:19" x14ac:dyDescent="0.2">
      <c r="R26001" s="334">
        <v>61448</v>
      </c>
      <c r="S26001" s="319" t="s">
        <v>354</v>
      </c>
    </row>
    <row r="26002" spans="18:19" x14ac:dyDescent="0.2">
      <c r="R26002" s="334">
        <v>61449</v>
      </c>
      <c r="S26002" s="319" t="s">
        <v>354</v>
      </c>
    </row>
    <row r="26003" spans="18:19" x14ac:dyDescent="0.2">
      <c r="R26003" s="334">
        <v>61450</v>
      </c>
      <c r="S26003" s="319" t="s">
        <v>354</v>
      </c>
    </row>
    <row r="26004" spans="18:19" x14ac:dyDescent="0.2">
      <c r="R26004" s="334">
        <v>61451</v>
      </c>
      <c r="S26004" s="319" t="s">
        <v>354</v>
      </c>
    </row>
    <row r="26005" spans="18:19" x14ac:dyDescent="0.2">
      <c r="R26005" s="334">
        <v>61452</v>
      </c>
      <c r="S26005" s="319" t="s">
        <v>354</v>
      </c>
    </row>
    <row r="26006" spans="18:19" x14ac:dyDescent="0.2">
      <c r="R26006" s="334">
        <v>61453</v>
      </c>
      <c r="S26006" s="319" t="s">
        <v>354</v>
      </c>
    </row>
    <row r="26007" spans="18:19" x14ac:dyDescent="0.2">
      <c r="R26007" s="334">
        <v>61454</v>
      </c>
      <c r="S26007" s="319" t="s">
        <v>354</v>
      </c>
    </row>
    <row r="26008" spans="18:19" x14ac:dyDescent="0.2">
      <c r="R26008" s="334">
        <v>61455</v>
      </c>
      <c r="S26008" s="319" t="s">
        <v>354</v>
      </c>
    </row>
    <row r="26009" spans="18:19" x14ac:dyDescent="0.2">
      <c r="R26009" s="334">
        <v>61458</v>
      </c>
      <c r="S26009" s="319" t="s">
        <v>354</v>
      </c>
    </row>
    <row r="26010" spans="18:19" x14ac:dyDescent="0.2">
      <c r="R26010" s="334">
        <v>61459</v>
      </c>
      <c r="S26010" s="319" t="s">
        <v>354</v>
      </c>
    </row>
    <row r="26011" spans="18:19" x14ac:dyDescent="0.2">
      <c r="R26011" s="334">
        <v>61460</v>
      </c>
      <c r="S26011" s="319" t="s">
        <v>354</v>
      </c>
    </row>
    <row r="26012" spans="18:19" x14ac:dyDescent="0.2">
      <c r="R26012" s="334">
        <v>61462</v>
      </c>
      <c r="S26012" s="319" t="s">
        <v>354</v>
      </c>
    </row>
    <row r="26013" spans="18:19" x14ac:dyDescent="0.2">
      <c r="R26013" s="334">
        <v>61465</v>
      </c>
      <c r="S26013" s="319" t="s">
        <v>354</v>
      </c>
    </row>
    <row r="26014" spans="18:19" x14ac:dyDescent="0.2">
      <c r="R26014" s="334">
        <v>61466</v>
      </c>
      <c r="S26014" s="319" t="s">
        <v>354</v>
      </c>
    </row>
    <row r="26015" spans="18:19" x14ac:dyDescent="0.2">
      <c r="R26015" s="334">
        <v>61467</v>
      </c>
      <c r="S26015" s="319" t="s">
        <v>354</v>
      </c>
    </row>
    <row r="26016" spans="18:19" x14ac:dyDescent="0.2">
      <c r="R26016" s="334">
        <v>61468</v>
      </c>
      <c r="S26016" s="319" t="s">
        <v>353</v>
      </c>
    </row>
    <row r="26017" spans="18:19" x14ac:dyDescent="0.2">
      <c r="R26017" s="334">
        <v>61469</v>
      </c>
      <c r="S26017" s="319" t="s">
        <v>354</v>
      </c>
    </row>
    <row r="26018" spans="18:19" x14ac:dyDescent="0.2">
      <c r="R26018" s="334">
        <v>61470</v>
      </c>
      <c r="S26018" s="319" t="s">
        <v>354</v>
      </c>
    </row>
    <row r="26019" spans="18:19" x14ac:dyDescent="0.2">
      <c r="R26019" s="334">
        <v>61471</v>
      </c>
      <c r="S26019" s="319" t="s">
        <v>354</v>
      </c>
    </row>
    <row r="26020" spans="18:19" x14ac:dyDescent="0.2">
      <c r="R26020" s="334">
        <v>61472</v>
      </c>
      <c r="S26020" s="319" t="s">
        <v>354</v>
      </c>
    </row>
    <row r="26021" spans="18:19" x14ac:dyDescent="0.2">
      <c r="R26021" s="334">
        <v>61473</v>
      </c>
      <c r="S26021" s="319" t="s">
        <v>354</v>
      </c>
    </row>
    <row r="26022" spans="18:19" x14ac:dyDescent="0.2">
      <c r="R26022" s="334">
        <v>61474</v>
      </c>
      <c r="S26022" s="319" t="s">
        <v>354</v>
      </c>
    </row>
    <row r="26023" spans="18:19" x14ac:dyDescent="0.2">
      <c r="R26023" s="334">
        <v>61475</v>
      </c>
      <c r="S26023" s="319" t="s">
        <v>354</v>
      </c>
    </row>
    <row r="26024" spans="18:19" x14ac:dyDescent="0.2">
      <c r="R26024" s="334">
        <v>61476</v>
      </c>
      <c r="S26024" s="319" t="s">
        <v>354</v>
      </c>
    </row>
    <row r="26025" spans="18:19" x14ac:dyDescent="0.2">
      <c r="R26025" s="334">
        <v>61477</v>
      </c>
      <c r="S26025" s="319" t="s">
        <v>354</v>
      </c>
    </row>
    <row r="26026" spans="18:19" x14ac:dyDescent="0.2">
      <c r="R26026" s="334">
        <v>61478</v>
      </c>
      <c r="S26026" s="319" t="s">
        <v>354</v>
      </c>
    </row>
    <row r="26027" spans="18:19" x14ac:dyDescent="0.2">
      <c r="R26027" s="334">
        <v>61479</v>
      </c>
      <c r="S26027" s="319" t="s">
        <v>354</v>
      </c>
    </row>
    <row r="26028" spans="18:19" x14ac:dyDescent="0.2">
      <c r="R26028" s="334">
        <v>61480</v>
      </c>
      <c r="S26028" s="319" t="s">
        <v>354</v>
      </c>
    </row>
    <row r="26029" spans="18:19" x14ac:dyDescent="0.2">
      <c r="R26029" s="334">
        <v>61482</v>
      </c>
      <c r="S26029" s="319" t="s">
        <v>354</v>
      </c>
    </row>
    <row r="26030" spans="18:19" x14ac:dyDescent="0.2">
      <c r="R26030" s="334">
        <v>61483</v>
      </c>
      <c r="S26030" s="319" t="s">
        <v>354</v>
      </c>
    </row>
    <row r="26031" spans="18:19" x14ac:dyDescent="0.2">
      <c r="R26031" s="334">
        <v>61484</v>
      </c>
      <c r="S26031" s="319" t="s">
        <v>354</v>
      </c>
    </row>
    <row r="26032" spans="18:19" x14ac:dyDescent="0.2">
      <c r="R26032" s="334">
        <v>61485</v>
      </c>
      <c r="S26032" s="319" t="s">
        <v>354</v>
      </c>
    </row>
    <row r="26033" spans="18:19" x14ac:dyDescent="0.2">
      <c r="R26033" s="334">
        <v>61486</v>
      </c>
      <c r="S26033" s="319" t="s">
        <v>354</v>
      </c>
    </row>
    <row r="26034" spans="18:19" x14ac:dyDescent="0.2">
      <c r="R26034" s="334">
        <v>61488</v>
      </c>
      <c r="S26034" s="319" t="s">
        <v>354</v>
      </c>
    </row>
    <row r="26035" spans="18:19" x14ac:dyDescent="0.2">
      <c r="R26035" s="334">
        <v>61489</v>
      </c>
      <c r="S26035" s="319" t="s">
        <v>354</v>
      </c>
    </row>
    <row r="26036" spans="18:19" x14ac:dyDescent="0.2">
      <c r="R26036" s="334">
        <v>61490</v>
      </c>
      <c r="S26036" s="319" t="s">
        <v>354</v>
      </c>
    </row>
    <row r="26037" spans="18:19" x14ac:dyDescent="0.2">
      <c r="R26037" s="334">
        <v>61491</v>
      </c>
      <c r="S26037" s="319" t="s">
        <v>354</v>
      </c>
    </row>
    <row r="26038" spans="18:19" x14ac:dyDescent="0.2">
      <c r="R26038" s="334">
        <v>61501</v>
      </c>
      <c r="S26038" s="319" t="s">
        <v>354</v>
      </c>
    </row>
    <row r="26039" spans="18:19" x14ac:dyDescent="0.2">
      <c r="R26039" s="334">
        <v>61516</v>
      </c>
      <c r="S26039" s="319" t="s">
        <v>351</v>
      </c>
    </row>
    <row r="26040" spans="18:19" x14ac:dyDescent="0.2">
      <c r="R26040" s="334">
        <v>61517</v>
      </c>
      <c r="S26040" s="319" t="s">
        <v>354</v>
      </c>
    </row>
    <row r="26041" spans="18:19" x14ac:dyDescent="0.2">
      <c r="R26041" s="334">
        <v>61519</v>
      </c>
      <c r="S26041" s="319" t="s">
        <v>354</v>
      </c>
    </row>
    <row r="26042" spans="18:19" x14ac:dyDescent="0.2">
      <c r="R26042" s="334">
        <v>61520</v>
      </c>
      <c r="S26042" s="319" t="s">
        <v>354</v>
      </c>
    </row>
    <row r="26043" spans="18:19" x14ac:dyDescent="0.2">
      <c r="R26043" s="334">
        <v>61523</v>
      </c>
      <c r="S26043" s="319" t="s">
        <v>354</v>
      </c>
    </row>
    <row r="26044" spans="18:19" x14ac:dyDescent="0.2">
      <c r="R26044" s="334">
        <v>61524</v>
      </c>
      <c r="S26044" s="319" t="s">
        <v>354</v>
      </c>
    </row>
    <row r="26045" spans="18:19" x14ac:dyDescent="0.2">
      <c r="R26045" s="334">
        <v>61525</v>
      </c>
      <c r="S26045" s="319" t="s">
        <v>354</v>
      </c>
    </row>
    <row r="26046" spans="18:19" x14ac:dyDescent="0.2">
      <c r="R26046" s="334">
        <v>61526</v>
      </c>
      <c r="S26046" s="319" t="s">
        <v>354</v>
      </c>
    </row>
    <row r="26047" spans="18:19" x14ac:dyDescent="0.2">
      <c r="R26047" s="334">
        <v>61528</v>
      </c>
      <c r="S26047" s="319" t="s">
        <v>354</v>
      </c>
    </row>
    <row r="26048" spans="18:19" x14ac:dyDescent="0.2">
      <c r="R26048" s="334">
        <v>61529</v>
      </c>
      <c r="S26048" s="319" t="s">
        <v>354</v>
      </c>
    </row>
    <row r="26049" spans="18:19" x14ac:dyDescent="0.2">
      <c r="R26049" s="334">
        <v>61530</v>
      </c>
      <c r="S26049" s="319" t="s">
        <v>354</v>
      </c>
    </row>
    <row r="26050" spans="18:19" x14ac:dyDescent="0.2">
      <c r="R26050" s="334">
        <v>61531</v>
      </c>
      <c r="S26050" s="319" t="s">
        <v>354</v>
      </c>
    </row>
    <row r="26051" spans="18:19" x14ac:dyDescent="0.2">
      <c r="R26051" s="334">
        <v>61532</v>
      </c>
      <c r="S26051" s="319" t="s">
        <v>354</v>
      </c>
    </row>
    <row r="26052" spans="18:19" x14ac:dyDescent="0.2">
      <c r="R26052" s="334">
        <v>61533</v>
      </c>
      <c r="S26052" s="319" t="s">
        <v>354</v>
      </c>
    </row>
    <row r="26053" spans="18:19" x14ac:dyDescent="0.2">
      <c r="R26053" s="334">
        <v>61534</v>
      </c>
      <c r="S26053" s="319" t="s">
        <v>354</v>
      </c>
    </row>
    <row r="26054" spans="18:19" x14ac:dyDescent="0.2">
      <c r="R26054" s="334">
        <v>61535</v>
      </c>
      <c r="S26054" s="319" t="s">
        <v>354</v>
      </c>
    </row>
    <row r="26055" spans="18:19" x14ac:dyDescent="0.2">
      <c r="R26055" s="334">
        <v>61536</v>
      </c>
      <c r="S26055" s="319" t="s">
        <v>354</v>
      </c>
    </row>
    <row r="26056" spans="18:19" x14ac:dyDescent="0.2">
      <c r="R26056" s="334">
        <v>61537</v>
      </c>
      <c r="S26056" s="319" t="s">
        <v>354</v>
      </c>
    </row>
    <row r="26057" spans="18:19" x14ac:dyDescent="0.2">
      <c r="R26057" s="334">
        <v>61539</v>
      </c>
      <c r="S26057" s="319" t="s">
        <v>354</v>
      </c>
    </row>
    <row r="26058" spans="18:19" x14ac:dyDescent="0.2">
      <c r="R26058" s="334">
        <v>61540</v>
      </c>
      <c r="S26058" s="319" t="s">
        <v>354</v>
      </c>
    </row>
    <row r="26059" spans="18:19" x14ac:dyDescent="0.2">
      <c r="R26059" s="334">
        <v>61541</v>
      </c>
      <c r="S26059" s="319" t="s">
        <v>354</v>
      </c>
    </row>
    <row r="26060" spans="18:19" x14ac:dyDescent="0.2">
      <c r="R26060" s="334">
        <v>61542</v>
      </c>
      <c r="S26060" s="319" t="s">
        <v>354</v>
      </c>
    </row>
    <row r="26061" spans="18:19" x14ac:dyDescent="0.2">
      <c r="R26061" s="334">
        <v>61543</v>
      </c>
      <c r="S26061" s="319" t="s">
        <v>354</v>
      </c>
    </row>
    <row r="26062" spans="18:19" x14ac:dyDescent="0.2">
      <c r="R26062" s="334">
        <v>61544</v>
      </c>
      <c r="S26062" s="319" t="s">
        <v>354</v>
      </c>
    </row>
    <row r="26063" spans="18:19" x14ac:dyDescent="0.2">
      <c r="R26063" s="334">
        <v>61545</v>
      </c>
      <c r="S26063" s="319" t="s">
        <v>354</v>
      </c>
    </row>
    <row r="26064" spans="18:19" x14ac:dyDescent="0.2">
      <c r="R26064" s="334">
        <v>61546</v>
      </c>
      <c r="S26064" s="319" t="s">
        <v>354</v>
      </c>
    </row>
    <row r="26065" spans="18:19" x14ac:dyDescent="0.2">
      <c r="R26065" s="334">
        <v>61547</v>
      </c>
      <c r="S26065" s="319" t="s">
        <v>354</v>
      </c>
    </row>
    <row r="26066" spans="18:19" x14ac:dyDescent="0.2">
      <c r="R26066" s="334">
        <v>61548</v>
      </c>
      <c r="S26066" s="319" t="s">
        <v>354</v>
      </c>
    </row>
    <row r="26067" spans="18:19" x14ac:dyDescent="0.2">
      <c r="R26067" s="334">
        <v>61550</v>
      </c>
      <c r="S26067" s="319" t="s">
        <v>354</v>
      </c>
    </row>
    <row r="26068" spans="18:19" x14ac:dyDescent="0.2">
      <c r="R26068" s="334">
        <v>61552</v>
      </c>
      <c r="S26068" s="319" t="s">
        <v>354</v>
      </c>
    </row>
    <row r="26069" spans="18:19" x14ac:dyDescent="0.2">
      <c r="R26069" s="334">
        <v>61553</v>
      </c>
      <c r="S26069" s="319" t="s">
        <v>354</v>
      </c>
    </row>
    <row r="26070" spans="18:19" x14ac:dyDescent="0.2">
      <c r="R26070" s="334">
        <v>61554</v>
      </c>
      <c r="S26070" s="319" t="s">
        <v>354</v>
      </c>
    </row>
    <row r="26071" spans="18:19" x14ac:dyDescent="0.2">
      <c r="R26071" s="334">
        <v>61555</v>
      </c>
      <c r="S26071" s="319" t="s">
        <v>354</v>
      </c>
    </row>
    <row r="26072" spans="18:19" x14ac:dyDescent="0.2">
      <c r="R26072" s="334">
        <v>61558</v>
      </c>
      <c r="S26072" s="319" t="s">
        <v>354</v>
      </c>
    </row>
    <row r="26073" spans="18:19" x14ac:dyDescent="0.2">
      <c r="R26073" s="334">
        <v>61559</v>
      </c>
      <c r="S26073" s="319" t="s">
        <v>354</v>
      </c>
    </row>
    <row r="26074" spans="18:19" x14ac:dyDescent="0.2">
      <c r="R26074" s="334">
        <v>61560</v>
      </c>
      <c r="S26074" s="319" t="s">
        <v>354</v>
      </c>
    </row>
    <row r="26075" spans="18:19" x14ac:dyDescent="0.2">
      <c r="R26075" s="334">
        <v>61561</v>
      </c>
      <c r="S26075" s="319" t="s">
        <v>354</v>
      </c>
    </row>
    <row r="26076" spans="18:19" x14ac:dyDescent="0.2">
      <c r="R26076" s="334">
        <v>61562</v>
      </c>
      <c r="S26076" s="319" t="s">
        <v>354</v>
      </c>
    </row>
    <row r="26077" spans="18:19" x14ac:dyDescent="0.2">
      <c r="R26077" s="334">
        <v>61563</v>
      </c>
      <c r="S26077" s="319" t="s">
        <v>354</v>
      </c>
    </row>
    <row r="26078" spans="18:19" x14ac:dyDescent="0.2">
      <c r="R26078" s="334">
        <v>61564</v>
      </c>
      <c r="S26078" s="319" t="s">
        <v>354</v>
      </c>
    </row>
    <row r="26079" spans="18:19" x14ac:dyDescent="0.2">
      <c r="R26079" s="334">
        <v>61565</v>
      </c>
      <c r="S26079" s="319" t="s">
        <v>354</v>
      </c>
    </row>
    <row r="26080" spans="18:19" x14ac:dyDescent="0.2">
      <c r="R26080" s="334">
        <v>61567</v>
      </c>
      <c r="S26080" s="319" t="s">
        <v>354</v>
      </c>
    </row>
    <row r="26081" spans="18:19" x14ac:dyDescent="0.2">
      <c r="R26081" s="334">
        <v>61568</v>
      </c>
      <c r="S26081" s="319" t="s">
        <v>354</v>
      </c>
    </row>
    <row r="26082" spans="18:19" x14ac:dyDescent="0.2">
      <c r="R26082" s="334">
        <v>61569</v>
      </c>
      <c r="S26082" s="319" t="s">
        <v>354</v>
      </c>
    </row>
    <row r="26083" spans="18:19" x14ac:dyDescent="0.2">
      <c r="R26083" s="334">
        <v>61570</v>
      </c>
      <c r="S26083" s="319" t="s">
        <v>354</v>
      </c>
    </row>
    <row r="26084" spans="18:19" x14ac:dyDescent="0.2">
      <c r="R26084" s="334">
        <v>61571</v>
      </c>
      <c r="S26084" s="319" t="s">
        <v>354</v>
      </c>
    </row>
    <row r="26085" spans="18:19" x14ac:dyDescent="0.2">
      <c r="R26085" s="334">
        <v>61572</v>
      </c>
      <c r="S26085" s="319" t="s">
        <v>354</v>
      </c>
    </row>
    <row r="26086" spans="18:19" x14ac:dyDescent="0.2">
      <c r="R26086" s="334">
        <v>61601</v>
      </c>
      <c r="S26086" s="319" t="s">
        <v>354</v>
      </c>
    </row>
    <row r="26087" spans="18:19" x14ac:dyDescent="0.2">
      <c r="R26087" s="334">
        <v>61602</v>
      </c>
      <c r="S26087" s="319" t="s">
        <v>354</v>
      </c>
    </row>
    <row r="26088" spans="18:19" x14ac:dyDescent="0.2">
      <c r="R26088" s="334">
        <v>61603</v>
      </c>
      <c r="S26088" s="319" t="s">
        <v>354</v>
      </c>
    </row>
    <row r="26089" spans="18:19" x14ac:dyDescent="0.2">
      <c r="R26089" s="334">
        <v>61604</v>
      </c>
      <c r="S26089" s="319" t="s">
        <v>354</v>
      </c>
    </row>
    <row r="26090" spans="18:19" x14ac:dyDescent="0.2">
      <c r="R26090" s="334">
        <v>61605</v>
      </c>
      <c r="S26090" s="319" t="s">
        <v>354</v>
      </c>
    </row>
    <row r="26091" spans="18:19" x14ac:dyDescent="0.2">
      <c r="R26091" s="334">
        <v>61606</v>
      </c>
      <c r="S26091" s="319" t="s">
        <v>354</v>
      </c>
    </row>
    <row r="26092" spans="18:19" x14ac:dyDescent="0.2">
      <c r="R26092" s="334">
        <v>61607</v>
      </c>
      <c r="S26092" s="319" t="s">
        <v>354</v>
      </c>
    </row>
    <row r="26093" spans="18:19" x14ac:dyDescent="0.2">
      <c r="R26093" s="334">
        <v>61610</v>
      </c>
      <c r="S26093" s="319" t="s">
        <v>354</v>
      </c>
    </row>
    <row r="26094" spans="18:19" x14ac:dyDescent="0.2">
      <c r="R26094" s="334">
        <v>61611</v>
      </c>
      <c r="S26094" s="319" t="s">
        <v>354</v>
      </c>
    </row>
    <row r="26095" spans="18:19" x14ac:dyDescent="0.2">
      <c r="R26095" s="334">
        <v>61612</v>
      </c>
      <c r="S26095" s="319" t="s">
        <v>354</v>
      </c>
    </row>
    <row r="26096" spans="18:19" x14ac:dyDescent="0.2">
      <c r="R26096" s="334">
        <v>61613</v>
      </c>
      <c r="S26096" s="319" t="s">
        <v>354</v>
      </c>
    </row>
    <row r="26097" spans="18:19" x14ac:dyDescent="0.2">
      <c r="R26097" s="334">
        <v>61614</v>
      </c>
      <c r="S26097" s="319" t="s">
        <v>354</v>
      </c>
    </row>
    <row r="26098" spans="18:19" x14ac:dyDescent="0.2">
      <c r="R26098" s="334">
        <v>61615</v>
      </c>
      <c r="S26098" s="319" t="s">
        <v>354</v>
      </c>
    </row>
    <row r="26099" spans="18:19" x14ac:dyDescent="0.2">
      <c r="R26099" s="334">
        <v>61616</v>
      </c>
      <c r="S26099" s="319" t="s">
        <v>354</v>
      </c>
    </row>
    <row r="26100" spans="18:19" x14ac:dyDescent="0.2">
      <c r="R26100" s="334">
        <v>61625</v>
      </c>
      <c r="S26100" s="319" t="s">
        <v>354</v>
      </c>
    </row>
    <row r="26101" spans="18:19" x14ac:dyDescent="0.2">
      <c r="R26101" s="334">
        <v>61629</v>
      </c>
      <c r="S26101" s="319" t="s">
        <v>354</v>
      </c>
    </row>
    <row r="26102" spans="18:19" x14ac:dyDescent="0.2">
      <c r="R26102" s="334">
        <v>61630</v>
      </c>
      <c r="S26102" s="319" t="s">
        <v>354</v>
      </c>
    </row>
    <row r="26103" spans="18:19" x14ac:dyDescent="0.2">
      <c r="R26103" s="334">
        <v>61633</v>
      </c>
      <c r="S26103" s="319" t="s">
        <v>354</v>
      </c>
    </row>
    <row r="26104" spans="18:19" x14ac:dyDescent="0.2">
      <c r="R26104" s="334">
        <v>61634</v>
      </c>
      <c r="S26104" s="319" t="s">
        <v>354</v>
      </c>
    </row>
    <row r="26105" spans="18:19" x14ac:dyDescent="0.2">
      <c r="R26105" s="334">
        <v>61635</v>
      </c>
      <c r="S26105" s="319" t="s">
        <v>354</v>
      </c>
    </row>
    <row r="26106" spans="18:19" x14ac:dyDescent="0.2">
      <c r="R26106" s="334">
        <v>61636</v>
      </c>
      <c r="S26106" s="319" t="s">
        <v>354</v>
      </c>
    </row>
    <row r="26107" spans="18:19" x14ac:dyDescent="0.2">
      <c r="R26107" s="334">
        <v>61637</v>
      </c>
      <c r="S26107" s="319" t="s">
        <v>354</v>
      </c>
    </row>
    <row r="26108" spans="18:19" x14ac:dyDescent="0.2">
      <c r="R26108" s="334">
        <v>61638</v>
      </c>
      <c r="S26108" s="319" t="s">
        <v>354</v>
      </c>
    </row>
    <row r="26109" spans="18:19" x14ac:dyDescent="0.2">
      <c r="R26109" s="334">
        <v>61639</v>
      </c>
      <c r="S26109" s="319" t="s">
        <v>354</v>
      </c>
    </row>
    <row r="26110" spans="18:19" x14ac:dyDescent="0.2">
      <c r="R26110" s="334">
        <v>61641</v>
      </c>
      <c r="S26110" s="319" t="s">
        <v>354</v>
      </c>
    </row>
    <row r="26111" spans="18:19" x14ac:dyDescent="0.2">
      <c r="R26111" s="334">
        <v>61643</v>
      </c>
      <c r="S26111" s="319" t="s">
        <v>354</v>
      </c>
    </row>
    <row r="26112" spans="18:19" x14ac:dyDescent="0.2">
      <c r="R26112" s="334">
        <v>61650</v>
      </c>
      <c r="S26112" s="319" t="s">
        <v>354</v>
      </c>
    </row>
    <row r="26113" spans="18:19" x14ac:dyDescent="0.2">
      <c r="R26113" s="334">
        <v>61651</v>
      </c>
      <c r="S26113" s="319" t="s">
        <v>354</v>
      </c>
    </row>
    <row r="26114" spans="18:19" x14ac:dyDescent="0.2">
      <c r="R26114" s="334">
        <v>61652</v>
      </c>
      <c r="S26114" s="319" t="s">
        <v>354</v>
      </c>
    </row>
    <row r="26115" spans="18:19" x14ac:dyDescent="0.2">
      <c r="R26115" s="334">
        <v>61653</v>
      </c>
      <c r="S26115" s="319" t="s">
        <v>354</v>
      </c>
    </row>
    <row r="26116" spans="18:19" x14ac:dyDescent="0.2">
      <c r="R26116" s="334">
        <v>61654</v>
      </c>
      <c r="S26116" s="319" t="s">
        <v>354</v>
      </c>
    </row>
    <row r="26117" spans="18:19" x14ac:dyDescent="0.2">
      <c r="R26117" s="334">
        <v>61655</v>
      </c>
      <c r="S26117" s="319" t="s">
        <v>354</v>
      </c>
    </row>
    <row r="26118" spans="18:19" x14ac:dyDescent="0.2">
      <c r="R26118" s="334">
        <v>61656</v>
      </c>
      <c r="S26118" s="319" t="s">
        <v>354</v>
      </c>
    </row>
    <row r="26119" spans="18:19" x14ac:dyDescent="0.2">
      <c r="R26119" s="334">
        <v>61701</v>
      </c>
      <c r="S26119" s="319" t="s">
        <v>354</v>
      </c>
    </row>
    <row r="26120" spans="18:19" x14ac:dyDescent="0.2">
      <c r="R26120" s="334">
        <v>61702</v>
      </c>
      <c r="S26120" s="319" t="s">
        <v>354</v>
      </c>
    </row>
    <row r="26121" spans="18:19" x14ac:dyDescent="0.2">
      <c r="R26121" s="334">
        <v>61704</v>
      </c>
      <c r="S26121" s="319" t="s">
        <v>354</v>
      </c>
    </row>
    <row r="26122" spans="18:19" x14ac:dyDescent="0.2">
      <c r="R26122" s="334">
        <v>61705</v>
      </c>
      <c r="S26122" s="319" t="s">
        <v>354</v>
      </c>
    </row>
    <row r="26123" spans="18:19" x14ac:dyDescent="0.2">
      <c r="R26123" s="334">
        <v>61709</v>
      </c>
      <c r="S26123" s="319" t="s">
        <v>354</v>
      </c>
    </row>
    <row r="26124" spans="18:19" x14ac:dyDescent="0.2">
      <c r="R26124" s="334">
        <v>61710</v>
      </c>
      <c r="S26124" s="319" t="s">
        <v>354</v>
      </c>
    </row>
    <row r="26125" spans="18:19" x14ac:dyDescent="0.2">
      <c r="R26125" s="334">
        <v>61720</v>
      </c>
      <c r="S26125" s="319" t="s">
        <v>354</v>
      </c>
    </row>
    <row r="26126" spans="18:19" x14ac:dyDescent="0.2">
      <c r="R26126" s="334">
        <v>61721</v>
      </c>
      <c r="S26126" s="319" t="s">
        <v>354</v>
      </c>
    </row>
    <row r="26127" spans="18:19" x14ac:dyDescent="0.2">
      <c r="R26127" s="334">
        <v>61722</v>
      </c>
      <c r="S26127" s="319" t="s">
        <v>354</v>
      </c>
    </row>
    <row r="26128" spans="18:19" x14ac:dyDescent="0.2">
      <c r="R26128" s="334">
        <v>61723</v>
      </c>
      <c r="S26128" s="319" t="s">
        <v>354</v>
      </c>
    </row>
    <row r="26129" spans="18:19" x14ac:dyDescent="0.2">
      <c r="R26129" s="334">
        <v>61724</v>
      </c>
      <c r="S26129" s="319" t="s">
        <v>354</v>
      </c>
    </row>
    <row r="26130" spans="18:19" x14ac:dyDescent="0.2">
      <c r="R26130" s="334">
        <v>61725</v>
      </c>
      <c r="S26130" s="319" t="s">
        <v>354</v>
      </c>
    </row>
    <row r="26131" spans="18:19" x14ac:dyDescent="0.2">
      <c r="R26131" s="334">
        <v>61726</v>
      </c>
      <c r="S26131" s="319" t="s">
        <v>354</v>
      </c>
    </row>
    <row r="26132" spans="18:19" x14ac:dyDescent="0.2">
      <c r="R26132" s="334">
        <v>61727</v>
      </c>
      <c r="S26132" s="319" t="s">
        <v>354</v>
      </c>
    </row>
    <row r="26133" spans="18:19" x14ac:dyDescent="0.2">
      <c r="R26133" s="334">
        <v>61728</v>
      </c>
      <c r="S26133" s="319" t="s">
        <v>354</v>
      </c>
    </row>
    <row r="26134" spans="18:19" x14ac:dyDescent="0.2">
      <c r="R26134" s="334">
        <v>61729</v>
      </c>
      <c r="S26134" s="319" t="s">
        <v>354</v>
      </c>
    </row>
    <row r="26135" spans="18:19" x14ac:dyDescent="0.2">
      <c r="R26135" s="334">
        <v>61730</v>
      </c>
      <c r="S26135" s="319" t="s">
        <v>354</v>
      </c>
    </row>
    <row r="26136" spans="18:19" x14ac:dyDescent="0.2">
      <c r="R26136" s="334">
        <v>61731</v>
      </c>
      <c r="S26136" s="319" t="s">
        <v>354</v>
      </c>
    </row>
    <row r="26137" spans="18:19" x14ac:dyDescent="0.2">
      <c r="R26137" s="334">
        <v>61732</v>
      </c>
      <c r="S26137" s="319" t="s">
        <v>354</v>
      </c>
    </row>
    <row r="26138" spans="18:19" x14ac:dyDescent="0.2">
      <c r="R26138" s="334">
        <v>61733</v>
      </c>
      <c r="S26138" s="319" t="s">
        <v>354</v>
      </c>
    </row>
    <row r="26139" spans="18:19" x14ac:dyDescent="0.2">
      <c r="R26139" s="334">
        <v>61734</v>
      </c>
      <c r="S26139" s="319" t="s">
        <v>354</v>
      </c>
    </row>
    <row r="26140" spans="18:19" x14ac:dyDescent="0.2">
      <c r="R26140" s="334">
        <v>61735</v>
      </c>
      <c r="S26140" s="319" t="s">
        <v>354</v>
      </c>
    </row>
    <row r="26141" spans="18:19" x14ac:dyDescent="0.2">
      <c r="R26141" s="334">
        <v>61736</v>
      </c>
      <c r="S26141" s="319" t="s">
        <v>354</v>
      </c>
    </row>
    <row r="26142" spans="18:19" x14ac:dyDescent="0.2">
      <c r="R26142" s="334">
        <v>61737</v>
      </c>
      <c r="S26142" s="319" t="s">
        <v>354</v>
      </c>
    </row>
    <row r="26143" spans="18:19" x14ac:dyDescent="0.2">
      <c r="R26143" s="334">
        <v>61738</v>
      </c>
      <c r="S26143" s="319" t="s">
        <v>354</v>
      </c>
    </row>
    <row r="26144" spans="18:19" x14ac:dyDescent="0.2">
      <c r="R26144" s="334">
        <v>61739</v>
      </c>
      <c r="S26144" s="319" t="s">
        <v>354</v>
      </c>
    </row>
    <row r="26145" spans="18:19" x14ac:dyDescent="0.2">
      <c r="R26145" s="334">
        <v>61740</v>
      </c>
      <c r="S26145" s="319" t="s">
        <v>351</v>
      </c>
    </row>
    <row r="26146" spans="18:19" x14ac:dyDescent="0.2">
      <c r="R26146" s="334">
        <v>61741</v>
      </c>
      <c r="S26146" s="319" t="s">
        <v>351</v>
      </c>
    </row>
    <row r="26147" spans="18:19" x14ac:dyDescent="0.2">
      <c r="R26147" s="334">
        <v>61742</v>
      </c>
      <c r="S26147" s="319" t="s">
        <v>354</v>
      </c>
    </row>
    <row r="26148" spans="18:19" x14ac:dyDescent="0.2">
      <c r="R26148" s="334">
        <v>61743</v>
      </c>
      <c r="S26148" s="319" t="s">
        <v>354</v>
      </c>
    </row>
    <row r="26149" spans="18:19" x14ac:dyDescent="0.2">
      <c r="R26149" s="334">
        <v>61744</v>
      </c>
      <c r="S26149" s="319" t="s">
        <v>354</v>
      </c>
    </row>
    <row r="26150" spans="18:19" x14ac:dyDescent="0.2">
      <c r="R26150" s="334">
        <v>61745</v>
      </c>
      <c r="S26150" s="319" t="s">
        <v>354</v>
      </c>
    </row>
    <row r="26151" spans="18:19" x14ac:dyDescent="0.2">
      <c r="R26151" s="334">
        <v>61747</v>
      </c>
      <c r="S26151" s="319" t="s">
        <v>354</v>
      </c>
    </row>
    <row r="26152" spans="18:19" x14ac:dyDescent="0.2">
      <c r="R26152" s="334">
        <v>61748</v>
      </c>
      <c r="S26152" s="319" t="s">
        <v>354</v>
      </c>
    </row>
    <row r="26153" spans="18:19" x14ac:dyDescent="0.2">
      <c r="R26153" s="334">
        <v>61749</v>
      </c>
      <c r="S26153" s="319" t="s">
        <v>354</v>
      </c>
    </row>
    <row r="26154" spans="18:19" x14ac:dyDescent="0.2">
      <c r="R26154" s="334">
        <v>61750</v>
      </c>
      <c r="S26154" s="319" t="s">
        <v>354</v>
      </c>
    </row>
    <row r="26155" spans="18:19" x14ac:dyDescent="0.2">
      <c r="R26155" s="334">
        <v>61751</v>
      </c>
      <c r="S26155" s="319" t="s">
        <v>354</v>
      </c>
    </row>
    <row r="26156" spans="18:19" x14ac:dyDescent="0.2">
      <c r="R26156" s="334">
        <v>61752</v>
      </c>
      <c r="S26156" s="319" t="s">
        <v>354</v>
      </c>
    </row>
    <row r="26157" spans="18:19" x14ac:dyDescent="0.2">
      <c r="R26157" s="334">
        <v>61753</v>
      </c>
      <c r="S26157" s="319" t="s">
        <v>354</v>
      </c>
    </row>
    <row r="26158" spans="18:19" x14ac:dyDescent="0.2">
      <c r="R26158" s="334">
        <v>61754</v>
      </c>
      <c r="S26158" s="319" t="s">
        <v>354</v>
      </c>
    </row>
    <row r="26159" spans="18:19" x14ac:dyDescent="0.2">
      <c r="R26159" s="334">
        <v>61755</v>
      </c>
      <c r="S26159" s="319" t="s">
        <v>354</v>
      </c>
    </row>
    <row r="26160" spans="18:19" x14ac:dyDescent="0.2">
      <c r="R26160" s="334">
        <v>61756</v>
      </c>
      <c r="S26160" s="319" t="s">
        <v>354</v>
      </c>
    </row>
    <row r="26161" spans="18:19" x14ac:dyDescent="0.2">
      <c r="R26161" s="334">
        <v>61758</v>
      </c>
      <c r="S26161" s="319" t="s">
        <v>354</v>
      </c>
    </row>
    <row r="26162" spans="18:19" x14ac:dyDescent="0.2">
      <c r="R26162" s="334">
        <v>61759</v>
      </c>
      <c r="S26162" s="319" t="s">
        <v>354</v>
      </c>
    </row>
    <row r="26163" spans="18:19" x14ac:dyDescent="0.2">
      <c r="R26163" s="334">
        <v>61760</v>
      </c>
      <c r="S26163" s="319" t="s">
        <v>351</v>
      </c>
    </row>
    <row r="26164" spans="18:19" x14ac:dyDescent="0.2">
      <c r="R26164" s="334">
        <v>61761</v>
      </c>
      <c r="S26164" s="319" t="s">
        <v>354</v>
      </c>
    </row>
    <row r="26165" spans="18:19" x14ac:dyDescent="0.2">
      <c r="R26165" s="334">
        <v>61764</v>
      </c>
      <c r="S26165" s="319" t="s">
        <v>351</v>
      </c>
    </row>
    <row r="26166" spans="18:19" x14ac:dyDescent="0.2">
      <c r="R26166" s="334">
        <v>61769</v>
      </c>
      <c r="S26166" s="319" t="s">
        <v>351</v>
      </c>
    </row>
    <row r="26167" spans="18:19" x14ac:dyDescent="0.2">
      <c r="R26167" s="334">
        <v>61770</v>
      </c>
      <c r="S26167" s="319" t="s">
        <v>354</v>
      </c>
    </row>
    <row r="26168" spans="18:19" x14ac:dyDescent="0.2">
      <c r="R26168" s="334">
        <v>61771</v>
      </c>
      <c r="S26168" s="319" t="s">
        <v>354</v>
      </c>
    </row>
    <row r="26169" spans="18:19" x14ac:dyDescent="0.2">
      <c r="R26169" s="334">
        <v>61772</v>
      </c>
      <c r="S26169" s="319" t="s">
        <v>354</v>
      </c>
    </row>
    <row r="26170" spans="18:19" x14ac:dyDescent="0.2">
      <c r="R26170" s="334">
        <v>61773</v>
      </c>
      <c r="S26170" s="319" t="s">
        <v>354</v>
      </c>
    </row>
    <row r="26171" spans="18:19" x14ac:dyDescent="0.2">
      <c r="R26171" s="334">
        <v>61774</v>
      </c>
      <c r="S26171" s="319" t="s">
        <v>354</v>
      </c>
    </row>
    <row r="26172" spans="18:19" x14ac:dyDescent="0.2">
      <c r="R26172" s="334">
        <v>61775</v>
      </c>
      <c r="S26172" s="319" t="s">
        <v>354</v>
      </c>
    </row>
    <row r="26173" spans="18:19" x14ac:dyDescent="0.2">
      <c r="R26173" s="334">
        <v>61776</v>
      </c>
      <c r="S26173" s="319" t="s">
        <v>354</v>
      </c>
    </row>
    <row r="26174" spans="18:19" x14ac:dyDescent="0.2">
      <c r="R26174" s="334">
        <v>61777</v>
      </c>
      <c r="S26174" s="319" t="s">
        <v>354</v>
      </c>
    </row>
    <row r="26175" spans="18:19" x14ac:dyDescent="0.2">
      <c r="R26175" s="334">
        <v>61778</v>
      </c>
      <c r="S26175" s="319" t="s">
        <v>354</v>
      </c>
    </row>
    <row r="26176" spans="18:19" x14ac:dyDescent="0.2">
      <c r="R26176" s="334">
        <v>61790</v>
      </c>
      <c r="S26176" s="319" t="s">
        <v>354</v>
      </c>
    </row>
    <row r="26177" spans="18:19" x14ac:dyDescent="0.2">
      <c r="R26177" s="334">
        <v>61791</v>
      </c>
      <c r="S26177" s="319" t="s">
        <v>354</v>
      </c>
    </row>
    <row r="26178" spans="18:19" x14ac:dyDescent="0.2">
      <c r="R26178" s="334">
        <v>61799</v>
      </c>
      <c r="S26178" s="319" t="s">
        <v>354</v>
      </c>
    </row>
    <row r="26179" spans="18:19" x14ac:dyDescent="0.2">
      <c r="R26179" s="334">
        <v>61801</v>
      </c>
      <c r="S26179" s="319" t="s">
        <v>354</v>
      </c>
    </row>
    <row r="26180" spans="18:19" x14ac:dyDescent="0.2">
      <c r="R26180" s="334">
        <v>61802</v>
      </c>
      <c r="S26180" s="319" t="s">
        <v>354</v>
      </c>
    </row>
    <row r="26181" spans="18:19" x14ac:dyDescent="0.2">
      <c r="R26181" s="334">
        <v>61803</v>
      </c>
      <c r="S26181" s="319" t="s">
        <v>354</v>
      </c>
    </row>
    <row r="26182" spans="18:19" x14ac:dyDescent="0.2">
      <c r="R26182" s="334">
        <v>61810</v>
      </c>
      <c r="S26182" s="319" t="s">
        <v>354</v>
      </c>
    </row>
    <row r="26183" spans="18:19" x14ac:dyDescent="0.2">
      <c r="R26183" s="334">
        <v>61811</v>
      </c>
      <c r="S26183" s="319" t="s">
        <v>354</v>
      </c>
    </row>
    <row r="26184" spans="18:19" x14ac:dyDescent="0.2">
      <c r="R26184" s="334">
        <v>61812</v>
      </c>
      <c r="S26184" s="319" t="s">
        <v>354</v>
      </c>
    </row>
    <row r="26185" spans="18:19" x14ac:dyDescent="0.2">
      <c r="R26185" s="334">
        <v>61813</v>
      </c>
      <c r="S26185" s="319" t="s">
        <v>354</v>
      </c>
    </row>
    <row r="26186" spans="18:19" x14ac:dyDescent="0.2">
      <c r="R26186" s="334">
        <v>61814</v>
      </c>
      <c r="S26186" s="319" t="s">
        <v>354</v>
      </c>
    </row>
    <row r="26187" spans="18:19" x14ac:dyDescent="0.2">
      <c r="R26187" s="334">
        <v>61815</v>
      </c>
      <c r="S26187" s="319" t="s">
        <v>354</v>
      </c>
    </row>
    <row r="26188" spans="18:19" x14ac:dyDescent="0.2">
      <c r="R26188" s="334">
        <v>61816</v>
      </c>
      <c r="S26188" s="319" t="s">
        <v>354</v>
      </c>
    </row>
    <row r="26189" spans="18:19" x14ac:dyDescent="0.2">
      <c r="R26189" s="334">
        <v>61817</v>
      </c>
      <c r="S26189" s="319" t="s">
        <v>354</v>
      </c>
    </row>
    <row r="26190" spans="18:19" x14ac:dyDescent="0.2">
      <c r="R26190" s="334">
        <v>61818</v>
      </c>
      <c r="S26190" s="319" t="s">
        <v>354</v>
      </c>
    </row>
    <row r="26191" spans="18:19" x14ac:dyDescent="0.2">
      <c r="R26191" s="334">
        <v>61820</v>
      </c>
      <c r="S26191" s="319" t="s">
        <v>354</v>
      </c>
    </row>
    <row r="26192" spans="18:19" x14ac:dyDescent="0.2">
      <c r="R26192" s="334">
        <v>61821</v>
      </c>
      <c r="S26192" s="319" t="s">
        <v>354</v>
      </c>
    </row>
    <row r="26193" spans="18:19" x14ac:dyDescent="0.2">
      <c r="R26193" s="334">
        <v>61822</v>
      </c>
      <c r="S26193" s="319" t="s">
        <v>354</v>
      </c>
    </row>
    <row r="26194" spans="18:19" x14ac:dyDescent="0.2">
      <c r="R26194" s="334">
        <v>61824</v>
      </c>
      <c r="S26194" s="319" t="s">
        <v>354</v>
      </c>
    </row>
    <row r="26195" spans="18:19" x14ac:dyDescent="0.2">
      <c r="R26195" s="334">
        <v>61825</v>
      </c>
      <c r="S26195" s="319" t="s">
        <v>354</v>
      </c>
    </row>
    <row r="26196" spans="18:19" x14ac:dyDescent="0.2">
      <c r="R26196" s="334">
        <v>61826</v>
      </c>
      <c r="S26196" s="319" t="s">
        <v>354</v>
      </c>
    </row>
    <row r="26197" spans="18:19" x14ac:dyDescent="0.2">
      <c r="R26197" s="334">
        <v>61830</v>
      </c>
      <c r="S26197" s="319" t="s">
        <v>354</v>
      </c>
    </row>
    <row r="26198" spans="18:19" x14ac:dyDescent="0.2">
      <c r="R26198" s="334">
        <v>61831</v>
      </c>
      <c r="S26198" s="319" t="s">
        <v>354</v>
      </c>
    </row>
    <row r="26199" spans="18:19" x14ac:dyDescent="0.2">
      <c r="R26199" s="334">
        <v>61832</v>
      </c>
      <c r="S26199" s="319" t="s">
        <v>354</v>
      </c>
    </row>
    <row r="26200" spans="18:19" x14ac:dyDescent="0.2">
      <c r="R26200" s="334">
        <v>61833</v>
      </c>
      <c r="S26200" s="319" t="s">
        <v>354</v>
      </c>
    </row>
    <row r="26201" spans="18:19" x14ac:dyDescent="0.2">
      <c r="R26201" s="334">
        <v>61834</v>
      </c>
      <c r="S26201" s="319" t="s">
        <v>354</v>
      </c>
    </row>
    <row r="26202" spans="18:19" x14ac:dyDescent="0.2">
      <c r="R26202" s="334">
        <v>61839</v>
      </c>
      <c r="S26202" s="319" t="s">
        <v>354</v>
      </c>
    </row>
    <row r="26203" spans="18:19" x14ac:dyDescent="0.2">
      <c r="R26203" s="334">
        <v>61840</v>
      </c>
      <c r="S26203" s="319" t="s">
        <v>354</v>
      </c>
    </row>
    <row r="26204" spans="18:19" x14ac:dyDescent="0.2">
      <c r="R26204" s="334">
        <v>61841</v>
      </c>
      <c r="S26204" s="319" t="s">
        <v>354</v>
      </c>
    </row>
    <row r="26205" spans="18:19" x14ac:dyDescent="0.2">
      <c r="R26205" s="334">
        <v>61842</v>
      </c>
      <c r="S26205" s="319" t="s">
        <v>354</v>
      </c>
    </row>
    <row r="26206" spans="18:19" x14ac:dyDescent="0.2">
      <c r="R26206" s="334">
        <v>61843</v>
      </c>
      <c r="S26206" s="319" t="s">
        <v>354</v>
      </c>
    </row>
    <row r="26207" spans="18:19" x14ac:dyDescent="0.2">
      <c r="R26207" s="334">
        <v>61844</v>
      </c>
      <c r="S26207" s="319" t="s">
        <v>354</v>
      </c>
    </row>
    <row r="26208" spans="18:19" x14ac:dyDescent="0.2">
      <c r="R26208" s="334">
        <v>61845</v>
      </c>
      <c r="S26208" s="319" t="s">
        <v>354</v>
      </c>
    </row>
    <row r="26209" spans="18:19" x14ac:dyDescent="0.2">
      <c r="R26209" s="334">
        <v>61846</v>
      </c>
      <c r="S26209" s="319" t="s">
        <v>354</v>
      </c>
    </row>
    <row r="26210" spans="18:19" x14ac:dyDescent="0.2">
      <c r="R26210" s="334">
        <v>61847</v>
      </c>
      <c r="S26210" s="319" t="s">
        <v>354</v>
      </c>
    </row>
    <row r="26211" spans="18:19" x14ac:dyDescent="0.2">
      <c r="R26211" s="334">
        <v>61848</v>
      </c>
      <c r="S26211" s="319" t="s">
        <v>354</v>
      </c>
    </row>
    <row r="26212" spans="18:19" x14ac:dyDescent="0.2">
      <c r="R26212" s="334">
        <v>61849</v>
      </c>
      <c r="S26212" s="319" t="s">
        <v>354</v>
      </c>
    </row>
    <row r="26213" spans="18:19" x14ac:dyDescent="0.2">
      <c r="R26213" s="334">
        <v>61850</v>
      </c>
      <c r="S26213" s="319" t="s">
        <v>354</v>
      </c>
    </row>
    <row r="26214" spans="18:19" x14ac:dyDescent="0.2">
      <c r="R26214" s="334">
        <v>61851</v>
      </c>
      <c r="S26214" s="319" t="s">
        <v>354</v>
      </c>
    </row>
    <row r="26215" spans="18:19" x14ac:dyDescent="0.2">
      <c r="R26215" s="334">
        <v>61852</v>
      </c>
      <c r="S26215" s="319" t="s">
        <v>354</v>
      </c>
    </row>
    <row r="26216" spans="18:19" x14ac:dyDescent="0.2">
      <c r="R26216" s="334">
        <v>61853</v>
      </c>
      <c r="S26216" s="319" t="s">
        <v>354</v>
      </c>
    </row>
    <row r="26217" spans="18:19" x14ac:dyDescent="0.2">
      <c r="R26217" s="334">
        <v>61854</v>
      </c>
      <c r="S26217" s="319" t="s">
        <v>354</v>
      </c>
    </row>
    <row r="26218" spans="18:19" x14ac:dyDescent="0.2">
      <c r="R26218" s="334">
        <v>61855</v>
      </c>
      <c r="S26218" s="319" t="s">
        <v>354</v>
      </c>
    </row>
    <row r="26219" spans="18:19" x14ac:dyDescent="0.2">
      <c r="R26219" s="334">
        <v>61856</v>
      </c>
      <c r="S26219" s="319" t="s">
        <v>354</v>
      </c>
    </row>
    <row r="26220" spans="18:19" x14ac:dyDescent="0.2">
      <c r="R26220" s="334">
        <v>61857</v>
      </c>
      <c r="S26220" s="319" t="s">
        <v>354</v>
      </c>
    </row>
    <row r="26221" spans="18:19" x14ac:dyDescent="0.2">
      <c r="R26221" s="334">
        <v>61858</v>
      </c>
      <c r="S26221" s="319" t="s">
        <v>354</v>
      </c>
    </row>
    <row r="26222" spans="18:19" x14ac:dyDescent="0.2">
      <c r="R26222" s="334">
        <v>61859</v>
      </c>
      <c r="S26222" s="319" t="s">
        <v>354</v>
      </c>
    </row>
    <row r="26223" spans="18:19" x14ac:dyDescent="0.2">
      <c r="R26223" s="334">
        <v>61862</v>
      </c>
      <c r="S26223" s="319" t="s">
        <v>354</v>
      </c>
    </row>
    <row r="26224" spans="18:19" x14ac:dyDescent="0.2">
      <c r="R26224" s="334">
        <v>61863</v>
      </c>
      <c r="S26224" s="319" t="s">
        <v>354</v>
      </c>
    </row>
    <row r="26225" spans="18:19" x14ac:dyDescent="0.2">
      <c r="R26225" s="334">
        <v>61864</v>
      </c>
      <c r="S26225" s="319" t="s">
        <v>354</v>
      </c>
    </row>
    <row r="26226" spans="18:19" x14ac:dyDescent="0.2">
      <c r="R26226" s="334">
        <v>61865</v>
      </c>
      <c r="S26226" s="319" t="s">
        <v>354</v>
      </c>
    </row>
    <row r="26227" spans="18:19" x14ac:dyDescent="0.2">
      <c r="R26227" s="334">
        <v>61866</v>
      </c>
      <c r="S26227" s="319" t="s">
        <v>354</v>
      </c>
    </row>
    <row r="26228" spans="18:19" x14ac:dyDescent="0.2">
      <c r="R26228" s="334">
        <v>61870</v>
      </c>
      <c r="S26228" s="319" t="s">
        <v>354</v>
      </c>
    </row>
    <row r="26229" spans="18:19" x14ac:dyDescent="0.2">
      <c r="R26229" s="334">
        <v>61871</v>
      </c>
      <c r="S26229" s="319" t="s">
        <v>354</v>
      </c>
    </row>
    <row r="26230" spans="18:19" x14ac:dyDescent="0.2">
      <c r="R26230" s="334">
        <v>61872</v>
      </c>
      <c r="S26230" s="319" t="s">
        <v>354</v>
      </c>
    </row>
    <row r="26231" spans="18:19" x14ac:dyDescent="0.2">
      <c r="R26231" s="334">
        <v>61873</v>
      </c>
      <c r="S26231" s="319" t="s">
        <v>354</v>
      </c>
    </row>
    <row r="26232" spans="18:19" x14ac:dyDescent="0.2">
      <c r="R26232" s="334">
        <v>61874</v>
      </c>
      <c r="S26232" s="319" t="s">
        <v>354</v>
      </c>
    </row>
    <row r="26233" spans="18:19" x14ac:dyDescent="0.2">
      <c r="R26233" s="334">
        <v>61875</v>
      </c>
      <c r="S26233" s="319" t="s">
        <v>354</v>
      </c>
    </row>
    <row r="26234" spans="18:19" x14ac:dyDescent="0.2">
      <c r="R26234" s="334">
        <v>61876</v>
      </c>
      <c r="S26234" s="319" t="s">
        <v>354</v>
      </c>
    </row>
    <row r="26235" spans="18:19" x14ac:dyDescent="0.2">
      <c r="R26235" s="334">
        <v>61877</v>
      </c>
      <c r="S26235" s="319" t="s">
        <v>354</v>
      </c>
    </row>
    <row r="26236" spans="18:19" x14ac:dyDescent="0.2">
      <c r="R26236" s="334">
        <v>61878</v>
      </c>
      <c r="S26236" s="319" t="s">
        <v>354</v>
      </c>
    </row>
    <row r="26237" spans="18:19" x14ac:dyDescent="0.2">
      <c r="R26237" s="334">
        <v>61880</v>
      </c>
      <c r="S26237" s="319" t="s">
        <v>354</v>
      </c>
    </row>
    <row r="26238" spans="18:19" x14ac:dyDescent="0.2">
      <c r="R26238" s="334">
        <v>61882</v>
      </c>
      <c r="S26238" s="319" t="s">
        <v>354</v>
      </c>
    </row>
    <row r="26239" spans="18:19" x14ac:dyDescent="0.2">
      <c r="R26239" s="334">
        <v>61883</v>
      </c>
      <c r="S26239" s="319" t="s">
        <v>354</v>
      </c>
    </row>
    <row r="26240" spans="18:19" x14ac:dyDescent="0.2">
      <c r="R26240" s="334">
        <v>61884</v>
      </c>
      <c r="S26240" s="319" t="s">
        <v>354</v>
      </c>
    </row>
    <row r="26241" spans="18:19" x14ac:dyDescent="0.2">
      <c r="R26241" s="334">
        <v>61910</v>
      </c>
      <c r="S26241" s="319" t="s">
        <v>354</v>
      </c>
    </row>
    <row r="26242" spans="18:19" x14ac:dyDescent="0.2">
      <c r="R26242" s="334">
        <v>61911</v>
      </c>
      <c r="S26242" s="319" t="s">
        <v>354</v>
      </c>
    </row>
    <row r="26243" spans="18:19" x14ac:dyDescent="0.2">
      <c r="R26243" s="334">
        <v>61912</v>
      </c>
      <c r="S26243" s="319" t="s">
        <v>354</v>
      </c>
    </row>
    <row r="26244" spans="18:19" x14ac:dyDescent="0.2">
      <c r="R26244" s="334">
        <v>61913</v>
      </c>
      <c r="S26244" s="319" t="s">
        <v>354</v>
      </c>
    </row>
    <row r="26245" spans="18:19" x14ac:dyDescent="0.2">
      <c r="R26245" s="334">
        <v>61914</v>
      </c>
      <c r="S26245" s="319" t="s">
        <v>354</v>
      </c>
    </row>
    <row r="26246" spans="18:19" x14ac:dyDescent="0.2">
      <c r="R26246" s="334">
        <v>61917</v>
      </c>
      <c r="S26246" s="319" t="s">
        <v>354</v>
      </c>
    </row>
    <row r="26247" spans="18:19" x14ac:dyDescent="0.2">
      <c r="R26247" s="334">
        <v>61919</v>
      </c>
      <c r="S26247" s="319" t="s">
        <v>354</v>
      </c>
    </row>
    <row r="26248" spans="18:19" x14ac:dyDescent="0.2">
      <c r="R26248" s="334">
        <v>61920</v>
      </c>
      <c r="S26248" s="319" t="s">
        <v>354</v>
      </c>
    </row>
    <row r="26249" spans="18:19" x14ac:dyDescent="0.2">
      <c r="R26249" s="334">
        <v>61924</v>
      </c>
      <c r="S26249" s="319" t="s">
        <v>354</v>
      </c>
    </row>
    <row r="26250" spans="18:19" x14ac:dyDescent="0.2">
      <c r="R26250" s="334">
        <v>61925</v>
      </c>
      <c r="S26250" s="319" t="s">
        <v>354</v>
      </c>
    </row>
    <row r="26251" spans="18:19" x14ac:dyDescent="0.2">
      <c r="R26251" s="334">
        <v>61928</v>
      </c>
      <c r="S26251" s="319" t="s">
        <v>354</v>
      </c>
    </row>
    <row r="26252" spans="18:19" x14ac:dyDescent="0.2">
      <c r="R26252" s="334">
        <v>61929</v>
      </c>
      <c r="S26252" s="319" t="s">
        <v>354</v>
      </c>
    </row>
    <row r="26253" spans="18:19" x14ac:dyDescent="0.2">
      <c r="R26253" s="334">
        <v>61930</v>
      </c>
      <c r="S26253" s="319" t="s">
        <v>354</v>
      </c>
    </row>
    <row r="26254" spans="18:19" x14ac:dyDescent="0.2">
      <c r="R26254" s="334">
        <v>61931</v>
      </c>
      <c r="S26254" s="319" t="s">
        <v>354</v>
      </c>
    </row>
    <row r="26255" spans="18:19" x14ac:dyDescent="0.2">
      <c r="R26255" s="334">
        <v>61932</v>
      </c>
      <c r="S26255" s="319" t="s">
        <v>354</v>
      </c>
    </row>
    <row r="26256" spans="18:19" x14ac:dyDescent="0.2">
      <c r="R26256" s="334">
        <v>61933</v>
      </c>
      <c r="S26256" s="319" t="s">
        <v>354</v>
      </c>
    </row>
    <row r="26257" spans="18:19" x14ac:dyDescent="0.2">
      <c r="R26257" s="334">
        <v>61936</v>
      </c>
      <c r="S26257" s="319" t="s">
        <v>354</v>
      </c>
    </row>
    <row r="26258" spans="18:19" x14ac:dyDescent="0.2">
      <c r="R26258" s="334">
        <v>61937</v>
      </c>
      <c r="S26258" s="319" t="s">
        <v>354</v>
      </c>
    </row>
    <row r="26259" spans="18:19" x14ac:dyDescent="0.2">
      <c r="R26259" s="334">
        <v>61938</v>
      </c>
      <c r="S26259" s="319" t="s">
        <v>354</v>
      </c>
    </row>
    <row r="26260" spans="18:19" x14ac:dyDescent="0.2">
      <c r="R26260" s="334">
        <v>61940</v>
      </c>
      <c r="S26260" s="319" t="s">
        <v>354</v>
      </c>
    </row>
    <row r="26261" spans="18:19" x14ac:dyDescent="0.2">
      <c r="R26261" s="334">
        <v>61941</v>
      </c>
      <c r="S26261" s="319" t="s">
        <v>354</v>
      </c>
    </row>
    <row r="26262" spans="18:19" x14ac:dyDescent="0.2">
      <c r="R26262" s="334">
        <v>61942</v>
      </c>
      <c r="S26262" s="319" t="s">
        <v>354</v>
      </c>
    </row>
    <row r="26263" spans="18:19" x14ac:dyDescent="0.2">
      <c r="R26263" s="334">
        <v>61943</v>
      </c>
      <c r="S26263" s="319" t="s">
        <v>354</v>
      </c>
    </row>
    <row r="26264" spans="18:19" x14ac:dyDescent="0.2">
      <c r="R26264" s="334">
        <v>61944</v>
      </c>
      <c r="S26264" s="319" t="s">
        <v>354</v>
      </c>
    </row>
    <row r="26265" spans="18:19" x14ac:dyDescent="0.2">
      <c r="R26265" s="334">
        <v>61949</v>
      </c>
      <c r="S26265" s="319" t="s">
        <v>354</v>
      </c>
    </row>
    <row r="26266" spans="18:19" x14ac:dyDescent="0.2">
      <c r="R26266" s="334">
        <v>61951</v>
      </c>
      <c r="S26266" s="319" t="s">
        <v>354</v>
      </c>
    </row>
    <row r="26267" spans="18:19" x14ac:dyDescent="0.2">
      <c r="R26267" s="334">
        <v>61953</v>
      </c>
      <c r="S26267" s="319" t="s">
        <v>354</v>
      </c>
    </row>
    <row r="26268" spans="18:19" x14ac:dyDescent="0.2">
      <c r="R26268" s="334">
        <v>61955</v>
      </c>
      <c r="S26268" s="319" t="s">
        <v>354</v>
      </c>
    </row>
    <row r="26269" spans="18:19" x14ac:dyDescent="0.2">
      <c r="R26269" s="334">
        <v>61956</v>
      </c>
      <c r="S26269" s="319" t="s">
        <v>354</v>
      </c>
    </row>
    <row r="26270" spans="18:19" x14ac:dyDescent="0.2">
      <c r="R26270" s="334">
        <v>61957</v>
      </c>
      <c r="S26270" s="319" t="s">
        <v>354</v>
      </c>
    </row>
    <row r="26271" spans="18:19" x14ac:dyDescent="0.2">
      <c r="R26271" s="334">
        <v>62001</v>
      </c>
      <c r="S26271" s="319" t="s">
        <v>354</v>
      </c>
    </row>
    <row r="26272" spans="18:19" x14ac:dyDescent="0.2">
      <c r="R26272" s="334">
        <v>62002</v>
      </c>
      <c r="S26272" s="319" t="s">
        <v>354</v>
      </c>
    </row>
    <row r="26273" spans="18:19" x14ac:dyDescent="0.2">
      <c r="R26273" s="334">
        <v>62006</v>
      </c>
      <c r="S26273" s="319" t="s">
        <v>354</v>
      </c>
    </row>
    <row r="26274" spans="18:19" x14ac:dyDescent="0.2">
      <c r="R26274" s="334">
        <v>62009</v>
      </c>
      <c r="S26274" s="319" t="s">
        <v>354</v>
      </c>
    </row>
    <row r="26275" spans="18:19" x14ac:dyDescent="0.2">
      <c r="R26275" s="334">
        <v>62010</v>
      </c>
      <c r="S26275" s="319" t="s">
        <v>354</v>
      </c>
    </row>
    <row r="26276" spans="18:19" x14ac:dyDescent="0.2">
      <c r="R26276" s="334">
        <v>62011</v>
      </c>
      <c r="S26276" s="319" t="s">
        <v>354</v>
      </c>
    </row>
    <row r="26277" spans="18:19" x14ac:dyDescent="0.2">
      <c r="R26277" s="334">
        <v>62012</v>
      </c>
      <c r="S26277" s="319" t="s">
        <v>354</v>
      </c>
    </row>
    <row r="26278" spans="18:19" x14ac:dyDescent="0.2">
      <c r="R26278" s="334">
        <v>62013</v>
      </c>
      <c r="S26278" s="319" t="s">
        <v>354</v>
      </c>
    </row>
    <row r="26279" spans="18:19" x14ac:dyDescent="0.2">
      <c r="R26279" s="334">
        <v>62014</v>
      </c>
      <c r="S26279" s="319" t="s">
        <v>354</v>
      </c>
    </row>
    <row r="26280" spans="18:19" x14ac:dyDescent="0.2">
      <c r="R26280" s="334">
        <v>62015</v>
      </c>
      <c r="S26280" s="319" t="s">
        <v>354</v>
      </c>
    </row>
    <row r="26281" spans="18:19" x14ac:dyDescent="0.2">
      <c r="R26281" s="334">
        <v>62016</v>
      </c>
      <c r="S26281" s="319" t="s">
        <v>354</v>
      </c>
    </row>
    <row r="26282" spans="18:19" x14ac:dyDescent="0.2">
      <c r="R26282" s="334">
        <v>62017</v>
      </c>
      <c r="S26282" s="319" t="s">
        <v>354</v>
      </c>
    </row>
    <row r="26283" spans="18:19" x14ac:dyDescent="0.2">
      <c r="R26283" s="334">
        <v>62018</v>
      </c>
      <c r="S26283" s="319" t="s">
        <v>354</v>
      </c>
    </row>
    <row r="26284" spans="18:19" x14ac:dyDescent="0.2">
      <c r="R26284" s="334">
        <v>62019</v>
      </c>
      <c r="S26284" s="319" t="s">
        <v>354</v>
      </c>
    </row>
    <row r="26285" spans="18:19" x14ac:dyDescent="0.2">
      <c r="R26285" s="334">
        <v>62021</v>
      </c>
      <c r="S26285" s="319" t="s">
        <v>354</v>
      </c>
    </row>
    <row r="26286" spans="18:19" x14ac:dyDescent="0.2">
      <c r="R26286" s="334">
        <v>62022</v>
      </c>
      <c r="S26286" s="319" t="s">
        <v>354</v>
      </c>
    </row>
    <row r="26287" spans="18:19" x14ac:dyDescent="0.2">
      <c r="R26287" s="334">
        <v>62023</v>
      </c>
      <c r="S26287" s="319" t="s">
        <v>354</v>
      </c>
    </row>
    <row r="26288" spans="18:19" x14ac:dyDescent="0.2">
      <c r="R26288" s="334">
        <v>62024</v>
      </c>
      <c r="S26288" s="319" t="s">
        <v>354</v>
      </c>
    </row>
    <row r="26289" spans="18:19" x14ac:dyDescent="0.2">
      <c r="R26289" s="334">
        <v>62025</v>
      </c>
      <c r="S26289" s="319" t="s">
        <v>354</v>
      </c>
    </row>
    <row r="26290" spans="18:19" x14ac:dyDescent="0.2">
      <c r="R26290" s="334">
        <v>62026</v>
      </c>
      <c r="S26290" s="319" t="s">
        <v>354</v>
      </c>
    </row>
    <row r="26291" spans="18:19" x14ac:dyDescent="0.2">
      <c r="R26291" s="334">
        <v>62027</v>
      </c>
      <c r="S26291" s="319" t="s">
        <v>354</v>
      </c>
    </row>
    <row r="26292" spans="18:19" x14ac:dyDescent="0.2">
      <c r="R26292" s="334">
        <v>62028</v>
      </c>
      <c r="S26292" s="319" t="s">
        <v>354</v>
      </c>
    </row>
    <row r="26293" spans="18:19" x14ac:dyDescent="0.2">
      <c r="R26293" s="334">
        <v>62030</v>
      </c>
      <c r="S26293" s="319" t="s">
        <v>354</v>
      </c>
    </row>
    <row r="26294" spans="18:19" x14ac:dyDescent="0.2">
      <c r="R26294" s="334">
        <v>62031</v>
      </c>
      <c r="S26294" s="319" t="s">
        <v>354</v>
      </c>
    </row>
    <row r="26295" spans="18:19" x14ac:dyDescent="0.2">
      <c r="R26295" s="334">
        <v>62032</v>
      </c>
      <c r="S26295" s="319" t="s">
        <v>354</v>
      </c>
    </row>
    <row r="26296" spans="18:19" x14ac:dyDescent="0.2">
      <c r="R26296" s="334">
        <v>62033</v>
      </c>
      <c r="S26296" s="319" t="s">
        <v>354</v>
      </c>
    </row>
    <row r="26297" spans="18:19" x14ac:dyDescent="0.2">
      <c r="R26297" s="334">
        <v>62034</v>
      </c>
      <c r="S26297" s="319" t="s">
        <v>354</v>
      </c>
    </row>
    <row r="26298" spans="18:19" x14ac:dyDescent="0.2">
      <c r="R26298" s="334">
        <v>62035</v>
      </c>
      <c r="S26298" s="319" t="s">
        <v>354</v>
      </c>
    </row>
    <row r="26299" spans="18:19" x14ac:dyDescent="0.2">
      <c r="R26299" s="334">
        <v>62036</v>
      </c>
      <c r="S26299" s="319" t="s">
        <v>354</v>
      </c>
    </row>
    <row r="26300" spans="18:19" x14ac:dyDescent="0.2">
      <c r="R26300" s="334">
        <v>62037</v>
      </c>
      <c r="S26300" s="319" t="s">
        <v>354</v>
      </c>
    </row>
    <row r="26301" spans="18:19" x14ac:dyDescent="0.2">
      <c r="R26301" s="334">
        <v>62040</v>
      </c>
      <c r="S26301" s="319" t="s">
        <v>354</v>
      </c>
    </row>
    <row r="26302" spans="18:19" x14ac:dyDescent="0.2">
      <c r="R26302" s="334">
        <v>62044</v>
      </c>
      <c r="S26302" s="319" t="s">
        <v>354</v>
      </c>
    </row>
    <row r="26303" spans="18:19" x14ac:dyDescent="0.2">
      <c r="R26303" s="334">
        <v>62045</v>
      </c>
      <c r="S26303" s="319" t="s">
        <v>354</v>
      </c>
    </row>
    <row r="26304" spans="18:19" x14ac:dyDescent="0.2">
      <c r="R26304" s="334">
        <v>62046</v>
      </c>
      <c r="S26304" s="319" t="s">
        <v>354</v>
      </c>
    </row>
    <row r="26305" spans="18:19" x14ac:dyDescent="0.2">
      <c r="R26305" s="334">
        <v>62047</v>
      </c>
      <c r="S26305" s="319" t="s">
        <v>354</v>
      </c>
    </row>
    <row r="26306" spans="18:19" x14ac:dyDescent="0.2">
      <c r="R26306" s="334">
        <v>62048</v>
      </c>
      <c r="S26306" s="319" t="s">
        <v>354</v>
      </c>
    </row>
    <row r="26307" spans="18:19" x14ac:dyDescent="0.2">
      <c r="R26307" s="334">
        <v>62049</v>
      </c>
      <c r="S26307" s="319" t="s">
        <v>354</v>
      </c>
    </row>
    <row r="26308" spans="18:19" x14ac:dyDescent="0.2">
      <c r="R26308" s="334">
        <v>62050</v>
      </c>
      <c r="S26308" s="319" t="s">
        <v>354</v>
      </c>
    </row>
    <row r="26309" spans="18:19" x14ac:dyDescent="0.2">
      <c r="R26309" s="334">
        <v>62051</v>
      </c>
      <c r="S26309" s="319" t="s">
        <v>354</v>
      </c>
    </row>
    <row r="26310" spans="18:19" x14ac:dyDescent="0.2">
      <c r="R26310" s="334">
        <v>62052</v>
      </c>
      <c r="S26310" s="319" t="s">
        <v>354</v>
      </c>
    </row>
    <row r="26311" spans="18:19" x14ac:dyDescent="0.2">
      <c r="R26311" s="334">
        <v>62053</v>
      </c>
      <c r="S26311" s="319" t="s">
        <v>354</v>
      </c>
    </row>
    <row r="26312" spans="18:19" x14ac:dyDescent="0.2">
      <c r="R26312" s="334">
        <v>62054</v>
      </c>
      <c r="S26312" s="319" t="s">
        <v>354</v>
      </c>
    </row>
    <row r="26313" spans="18:19" x14ac:dyDescent="0.2">
      <c r="R26313" s="334">
        <v>62056</v>
      </c>
      <c r="S26313" s="319" t="s">
        <v>354</v>
      </c>
    </row>
    <row r="26314" spans="18:19" x14ac:dyDescent="0.2">
      <c r="R26314" s="334">
        <v>62058</v>
      </c>
      <c r="S26314" s="319" t="s">
        <v>354</v>
      </c>
    </row>
    <row r="26315" spans="18:19" x14ac:dyDescent="0.2">
      <c r="R26315" s="334">
        <v>62059</v>
      </c>
      <c r="S26315" s="319" t="s">
        <v>354</v>
      </c>
    </row>
    <row r="26316" spans="18:19" x14ac:dyDescent="0.2">
      <c r="R26316" s="334">
        <v>62060</v>
      </c>
      <c r="S26316" s="319" t="s">
        <v>354</v>
      </c>
    </row>
    <row r="26317" spans="18:19" x14ac:dyDescent="0.2">
      <c r="R26317" s="334">
        <v>62061</v>
      </c>
      <c r="S26317" s="319" t="s">
        <v>354</v>
      </c>
    </row>
    <row r="26318" spans="18:19" x14ac:dyDescent="0.2">
      <c r="R26318" s="334">
        <v>62062</v>
      </c>
      <c r="S26318" s="319" t="s">
        <v>354</v>
      </c>
    </row>
    <row r="26319" spans="18:19" x14ac:dyDescent="0.2">
      <c r="R26319" s="334">
        <v>62063</v>
      </c>
      <c r="S26319" s="319" t="s">
        <v>354</v>
      </c>
    </row>
    <row r="26320" spans="18:19" x14ac:dyDescent="0.2">
      <c r="R26320" s="334">
        <v>62065</v>
      </c>
      <c r="S26320" s="319" t="s">
        <v>354</v>
      </c>
    </row>
    <row r="26321" spans="18:19" x14ac:dyDescent="0.2">
      <c r="R26321" s="334">
        <v>62067</v>
      </c>
      <c r="S26321" s="319" t="s">
        <v>354</v>
      </c>
    </row>
    <row r="26322" spans="18:19" x14ac:dyDescent="0.2">
      <c r="R26322" s="334">
        <v>62069</v>
      </c>
      <c r="S26322" s="319" t="s">
        <v>354</v>
      </c>
    </row>
    <row r="26323" spans="18:19" x14ac:dyDescent="0.2">
      <c r="R26323" s="334">
        <v>62070</v>
      </c>
      <c r="S26323" s="319" t="s">
        <v>354</v>
      </c>
    </row>
    <row r="26324" spans="18:19" x14ac:dyDescent="0.2">
      <c r="R26324" s="334">
        <v>62071</v>
      </c>
      <c r="S26324" s="319" t="s">
        <v>354</v>
      </c>
    </row>
    <row r="26325" spans="18:19" x14ac:dyDescent="0.2">
      <c r="R26325" s="334">
        <v>62074</v>
      </c>
      <c r="S26325" s="319" t="s">
        <v>354</v>
      </c>
    </row>
    <row r="26326" spans="18:19" x14ac:dyDescent="0.2">
      <c r="R26326" s="334">
        <v>62075</v>
      </c>
      <c r="S26326" s="319" t="s">
        <v>354</v>
      </c>
    </row>
    <row r="26327" spans="18:19" x14ac:dyDescent="0.2">
      <c r="R26327" s="334">
        <v>62076</v>
      </c>
      <c r="S26327" s="319" t="s">
        <v>354</v>
      </c>
    </row>
    <row r="26328" spans="18:19" x14ac:dyDescent="0.2">
      <c r="R26328" s="334">
        <v>62077</v>
      </c>
      <c r="S26328" s="319" t="s">
        <v>354</v>
      </c>
    </row>
    <row r="26329" spans="18:19" x14ac:dyDescent="0.2">
      <c r="R26329" s="334">
        <v>62078</v>
      </c>
      <c r="S26329" s="319" t="s">
        <v>354</v>
      </c>
    </row>
    <row r="26330" spans="18:19" x14ac:dyDescent="0.2">
      <c r="R26330" s="334">
        <v>62079</v>
      </c>
      <c r="S26330" s="319" t="s">
        <v>354</v>
      </c>
    </row>
    <row r="26331" spans="18:19" x14ac:dyDescent="0.2">
      <c r="R26331" s="334">
        <v>62080</v>
      </c>
      <c r="S26331" s="319" t="s">
        <v>354</v>
      </c>
    </row>
    <row r="26332" spans="18:19" x14ac:dyDescent="0.2">
      <c r="R26332" s="334">
        <v>62081</v>
      </c>
      <c r="S26332" s="319" t="s">
        <v>354</v>
      </c>
    </row>
    <row r="26333" spans="18:19" x14ac:dyDescent="0.2">
      <c r="R26333" s="334">
        <v>62082</v>
      </c>
      <c r="S26333" s="319" t="s">
        <v>354</v>
      </c>
    </row>
    <row r="26334" spans="18:19" x14ac:dyDescent="0.2">
      <c r="R26334" s="334">
        <v>62083</v>
      </c>
      <c r="S26334" s="319" t="s">
        <v>354</v>
      </c>
    </row>
    <row r="26335" spans="18:19" x14ac:dyDescent="0.2">
      <c r="R26335" s="334">
        <v>62084</v>
      </c>
      <c r="S26335" s="319" t="s">
        <v>354</v>
      </c>
    </row>
    <row r="26336" spans="18:19" x14ac:dyDescent="0.2">
      <c r="R26336" s="334">
        <v>62085</v>
      </c>
      <c r="S26336" s="319" t="s">
        <v>354</v>
      </c>
    </row>
    <row r="26337" spans="18:19" x14ac:dyDescent="0.2">
      <c r="R26337" s="334">
        <v>62086</v>
      </c>
      <c r="S26337" s="319" t="s">
        <v>354</v>
      </c>
    </row>
    <row r="26338" spans="18:19" x14ac:dyDescent="0.2">
      <c r="R26338" s="334">
        <v>62087</v>
      </c>
      <c r="S26338" s="319" t="s">
        <v>354</v>
      </c>
    </row>
    <row r="26339" spans="18:19" x14ac:dyDescent="0.2">
      <c r="R26339" s="334">
        <v>62088</v>
      </c>
      <c r="S26339" s="319" t="s">
        <v>354</v>
      </c>
    </row>
    <row r="26340" spans="18:19" x14ac:dyDescent="0.2">
      <c r="R26340" s="334">
        <v>62089</v>
      </c>
      <c r="S26340" s="319" t="s">
        <v>354</v>
      </c>
    </row>
    <row r="26341" spans="18:19" x14ac:dyDescent="0.2">
      <c r="R26341" s="334">
        <v>62090</v>
      </c>
      <c r="S26341" s="319" t="s">
        <v>354</v>
      </c>
    </row>
    <row r="26342" spans="18:19" x14ac:dyDescent="0.2">
      <c r="R26342" s="334">
        <v>62091</v>
      </c>
      <c r="S26342" s="319" t="s">
        <v>354</v>
      </c>
    </row>
    <row r="26343" spans="18:19" x14ac:dyDescent="0.2">
      <c r="R26343" s="334">
        <v>62092</v>
      </c>
      <c r="S26343" s="319" t="s">
        <v>354</v>
      </c>
    </row>
    <row r="26344" spans="18:19" x14ac:dyDescent="0.2">
      <c r="R26344" s="334">
        <v>62093</v>
      </c>
      <c r="S26344" s="319" t="s">
        <v>354</v>
      </c>
    </row>
    <row r="26345" spans="18:19" x14ac:dyDescent="0.2">
      <c r="R26345" s="334">
        <v>62094</v>
      </c>
      <c r="S26345" s="319" t="s">
        <v>354</v>
      </c>
    </row>
    <row r="26346" spans="18:19" x14ac:dyDescent="0.2">
      <c r="R26346" s="334">
        <v>62095</v>
      </c>
      <c r="S26346" s="319" t="s">
        <v>354</v>
      </c>
    </row>
    <row r="26347" spans="18:19" x14ac:dyDescent="0.2">
      <c r="R26347" s="334">
        <v>62097</v>
      </c>
      <c r="S26347" s="319" t="s">
        <v>354</v>
      </c>
    </row>
    <row r="26348" spans="18:19" x14ac:dyDescent="0.2">
      <c r="R26348" s="334">
        <v>62098</v>
      </c>
      <c r="S26348" s="319" t="s">
        <v>354</v>
      </c>
    </row>
    <row r="26349" spans="18:19" x14ac:dyDescent="0.2">
      <c r="R26349" s="334">
        <v>62201</v>
      </c>
      <c r="S26349" s="319" t="s">
        <v>354</v>
      </c>
    </row>
    <row r="26350" spans="18:19" x14ac:dyDescent="0.2">
      <c r="R26350" s="334">
        <v>62202</v>
      </c>
      <c r="S26350" s="319" t="s">
        <v>354</v>
      </c>
    </row>
    <row r="26351" spans="18:19" x14ac:dyDescent="0.2">
      <c r="R26351" s="334">
        <v>62203</v>
      </c>
      <c r="S26351" s="319" t="s">
        <v>354</v>
      </c>
    </row>
    <row r="26352" spans="18:19" x14ac:dyDescent="0.2">
      <c r="R26352" s="334">
        <v>62204</v>
      </c>
      <c r="S26352" s="319" t="s">
        <v>354</v>
      </c>
    </row>
    <row r="26353" spans="18:19" x14ac:dyDescent="0.2">
      <c r="R26353" s="334">
        <v>62205</v>
      </c>
      <c r="S26353" s="319" t="s">
        <v>354</v>
      </c>
    </row>
    <row r="26354" spans="18:19" x14ac:dyDescent="0.2">
      <c r="R26354" s="334">
        <v>62206</v>
      </c>
      <c r="S26354" s="319" t="s">
        <v>354</v>
      </c>
    </row>
    <row r="26355" spans="18:19" x14ac:dyDescent="0.2">
      <c r="R26355" s="334">
        <v>62207</v>
      </c>
      <c r="S26355" s="319" t="s">
        <v>354</v>
      </c>
    </row>
    <row r="26356" spans="18:19" x14ac:dyDescent="0.2">
      <c r="R26356" s="334">
        <v>62208</v>
      </c>
      <c r="S26356" s="319" t="s">
        <v>354</v>
      </c>
    </row>
    <row r="26357" spans="18:19" x14ac:dyDescent="0.2">
      <c r="R26357" s="334">
        <v>62214</v>
      </c>
      <c r="S26357" s="319" t="s">
        <v>354</v>
      </c>
    </row>
    <row r="26358" spans="18:19" x14ac:dyDescent="0.2">
      <c r="R26358" s="334">
        <v>62215</v>
      </c>
      <c r="S26358" s="319" t="s">
        <v>354</v>
      </c>
    </row>
    <row r="26359" spans="18:19" x14ac:dyDescent="0.2">
      <c r="R26359" s="334">
        <v>62216</v>
      </c>
      <c r="S26359" s="319" t="s">
        <v>354</v>
      </c>
    </row>
    <row r="26360" spans="18:19" x14ac:dyDescent="0.2">
      <c r="R26360" s="334">
        <v>62217</v>
      </c>
      <c r="S26360" s="319" t="s">
        <v>354</v>
      </c>
    </row>
    <row r="26361" spans="18:19" x14ac:dyDescent="0.2">
      <c r="R26361" s="334">
        <v>62218</v>
      </c>
      <c r="S26361" s="319" t="s">
        <v>354</v>
      </c>
    </row>
    <row r="26362" spans="18:19" x14ac:dyDescent="0.2">
      <c r="R26362" s="334">
        <v>62219</v>
      </c>
      <c r="S26362" s="319" t="s">
        <v>354</v>
      </c>
    </row>
    <row r="26363" spans="18:19" x14ac:dyDescent="0.2">
      <c r="R26363" s="334">
        <v>62220</v>
      </c>
      <c r="S26363" s="319" t="s">
        <v>354</v>
      </c>
    </row>
    <row r="26364" spans="18:19" x14ac:dyDescent="0.2">
      <c r="R26364" s="334">
        <v>62221</v>
      </c>
      <c r="S26364" s="319" t="s">
        <v>354</v>
      </c>
    </row>
    <row r="26365" spans="18:19" x14ac:dyDescent="0.2">
      <c r="R26365" s="334">
        <v>62222</v>
      </c>
      <c r="S26365" s="319" t="s">
        <v>354</v>
      </c>
    </row>
    <row r="26366" spans="18:19" x14ac:dyDescent="0.2">
      <c r="R26366" s="334">
        <v>62223</v>
      </c>
      <c r="S26366" s="319" t="s">
        <v>354</v>
      </c>
    </row>
    <row r="26367" spans="18:19" x14ac:dyDescent="0.2">
      <c r="R26367" s="334">
        <v>62225</v>
      </c>
      <c r="S26367" s="319" t="s">
        <v>354</v>
      </c>
    </row>
    <row r="26368" spans="18:19" x14ac:dyDescent="0.2">
      <c r="R26368" s="334">
        <v>62226</v>
      </c>
      <c r="S26368" s="319" t="s">
        <v>354</v>
      </c>
    </row>
    <row r="26369" spans="18:19" x14ac:dyDescent="0.2">
      <c r="R26369" s="334">
        <v>62230</v>
      </c>
      <c r="S26369" s="319" t="s">
        <v>354</v>
      </c>
    </row>
    <row r="26370" spans="18:19" x14ac:dyDescent="0.2">
      <c r="R26370" s="334">
        <v>62231</v>
      </c>
      <c r="S26370" s="319" t="s">
        <v>354</v>
      </c>
    </row>
    <row r="26371" spans="18:19" x14ac:dyDescent="0.2">
      <c r="R26371" s="334">
        <v>62232</v>
      </c>
      <c r="S26371" s="319" t="s">
        <v>354</v>
      </c>
    </row>
    <row r="26372" spans="18:19" x14ac:dyDescent="0.2">
      <c r="R26372" s="334">
        <v>62233</v>
      </c>
      <c r="S26372" s="319" t="s">
        <v>354</v>
      </c>
    </row>
    <row r="26373" spans="18:19" x14ac:dyDescent="0.2">
      <c r="R26373" s="334">
        <v>62234</v>
      </c>
      <c r="S26373" s="319" t="s">
        <v>354</v>
      </c>
    </row>
    <row r="26374" spans="18:19" x14ac:dyDescent="0.2">
      <c r="R26374" s="334">
        <v>62236</v>
      </c>
      <c r="S26374" s="319" t="s">
        <v>354</v>
      </c>
    </row>
    <row r="26375" spans="18:19" x14ac:dyDescent="0.2">
      <c r="R26375" s="334">
        <v>62237</v>
      </c>
      <c r="S26375" s="319" t="s">
        <v>354</v>
      </c>
    </row>
    <row r="26376" spans="18:19" x14ac:dyDescent="0.2">
      <c r="R26376" s="334">
        <v>62238</v>
      </c>
      <c r="S26376" s="319" t="s">
        <v>354</v>
      </c>
    </row>
    <row r="26377" spans="18:19" x14ac:dyDescent="0.2">
      <c r="R26377" s="334">
        <v>62239</v>
      </c>
      <c r="S26377" s="319" t="s">
        <v>354</v>
      </c>
    </row>
    <row r="26378" spans="18:19" x14ac:dyDescent="0.2">
      <c r="R26378" s="334">
        <v>62240</v>
      </c>
      <c r="S26378" s="319" t="s">
        <v>354</v>
      </c>
    </row>
    <row r="26379" spans="18:19" x14ac:dyDescent="0.2">
      <c r="R26379" s="334">
        <v>62241</v>
      </c>
      <c r="S26379" s="319" t="s">
        <v>354</v>
      </c>
    </row>
    <row r="26380" spans="18:19" x14ac:dyDescent="0.2">
      <c r="R26380" s="334">
        <v>62242</v>
      </c>
      <c r="S26380" s="319" t="s">
        <v>354</v>
      </c>
    </row>
    <row r="26381" spans="18:19" x14ac:dyDescent="0.2">
      <c r="R26381" s="334">
        <v>62243</v>
      </c>
      <c r="S26381" s="319" t="s">
        <v>354</v>
      </c>
    </row>
    <row r="26382" spans="18:19" x14ac:dyDescent="0.2">
      <c r="R26382" s="334">
        <v>62244</v>
      </c>
      <c r="S26382" s="319" t="s">
        <v>354</v>
      </c>
    </row>
    <row r="26383" spans="18:19" x14ac:dyDescent="0.2">
      <c r="R26383" s="334">
        <v>62245</v>
      </c>
      <c r="S26383" s="319" t="s">
        <v>354</v>
      </c>
    </row>
    <row r="26384" spans="18:19" x14ac:dyDescent="0.2">
      <c r="R26384" s="334">
        <v>62246</v>
      </c>
      <c r="S26384" s="319" t="s">
        <v>354</v>
      </c>
    </row>
    <row r="26385" spans="18:19" x14ac:dyDescent="0.2">
      <c r="R26385" s="334">
        <v>62247</v>
      </c>
      <c r="S26385" s="319" t="s">
        <v>354</v>
      </c>
    </row>
    <row r="26386" spans="18:19" x14ac:dyDescent="0.2">
      <c r="R26386" s="334">
        <v>62248</v>
      </c>
      <c r="S26386" s="319" t="s">
        <v>354</v>
      </c>
    </row>
    <row r="26387" spans="18:19" x14ac:dyDescent="0.2">
      <c r="R26387" s="334">
        <v>62249</v>
      </c>
      <c r="S26387" s="319" t="s">
        <v>354</v>
      </c>
    </row>
    <row r="26388" spans="18:19" x14ac:dyDescent="0.2">
      <c r="R26388" s="334">
        <v>62250</v>
      </c>
      <c r="S26388" s="319" t="s">
        <v>354</v>
      </c>
    </row>
    <row r="26389" spans="18:19" x14ac:dyDescent="0.2">
      <c r="R26389" s="334">
        <v>62252</v>
      </c>
      <c r="S26389" s="319" t="s">
        <v>354</v>
      </c>
    </row>
    <row r="26390" spans="18:19" x14ac:dyDescent="0.2">
      <c r="R26390" s="334">
        <v>62253</v>
      </c>
      <c r="S26390" s="319" t="s">
        <v>354</v>
      </c>
    </row>
    <row r="26391" spans="18:19" x14ac:dyDescent="0.2">
      <c r="R26391" s="334">
        <v>62254</v>
      </c>
      <c r="S26391" s="319" t="s">
        <v>354</v>
      </c>
    </row>
    <row r="26392" spans="18:19" x14ac:dyDescent="0.2">
      <c r="R26392" s="334">
        <v>62255</v>
      </c>
      <c r="S26392" s="319" t="s">
        <v>354</v>
      </c>
    </row>
    <row r="26393" spans="18:19" x14ac:dyDescent="0.2">
      <c r="R26393" s="334">
        <v>62256</v>
      </c>
      <c r="S26393" s="319" t="s">
        <v>354</v>
      </c>
    </row>
    <row r="26394" spans="18:19" x14ac:dyDescent="0.2">
      <c r="R26394" s="334">
        <v>62257</v>
      </c>
      <c r="S26394" s="319" t="s">
        <v>354</v>
      </c>
    </row>
    <row r="26395" spans="18:19" x14ac:dyDescent="0.2">
      <c r="R26395" s="334">
        <v>62258</v>
      </c>
      <c r="S26395" s="319" t="s">
        <v>354</v>
      </c>
    </row>
    <row r="26396" spans="18:19" x14ac:dyDescent="0.2">
      <c r="R26396" s="334">
        <v>62259</v>
      </c>
      <c r="S26396" s="319" t="s">
        <v>354</v>
      </c>
    </row>
    <row r="26397" spans="18:19" x14ac:dyDescent="0.2">
      <c r="R26397" s="334">
        <v>62260</v>
      </c>
      <c r="S26397" s="319" t="s">
        <v>354</v>
      </c>
    </row>
    <row r="26398" spans="18:19" x14ac:dyDescent="0.2">
      <c r="R26398" s="334">
        <v>62261</v>
      </c>
      <c r="S26398" s="319" t="s">
        <v>354</v>
      </c>
    </row>
    <row r="26399" spans="18:19" x14ac:dyDescent="0.2">
      <c r="R26399" s="334">
        <v>62262</v>
      </c>
      <c r="S26399" s="319" t="s">
        <v>354</v>
      </c>
    </row>
    <row r="26400" spans="18:19" x14ac:dyDescent="0.2">
      <c r="R26400" s="334">
        <v>62263</v>
      </c>
      <c r="S26400" s="319" t="s">
        <v>354</v>
      </c>
    </row>
    <row r="26401" spans="18:19" x14ac:dyDescent="0.2">
      <c r="R26401" s="334">
        <v>62264</v>
      </c>
      <c r="S26401" s="319" t="s">
        <v>354</v>
      </c>
    </row>
    <row r="26402" spans="18:19" x14ac:dyDescent="0.2">
      <c r="R26402" s="334">
        <v>62265</v>
      </c>
      <c r="S26402" s="319" t="s">
        <v>354</v>
      </c>
    </row>
    <row r="26403" spans="18:19" x14ac:dyDescent="0.2">
      <c r="R26403" s="334">
        <v>62266</v>
      </c>
      <c r="S26403" s="319" t="s">
        <v>354</v>
      </c>
    </row>
    <row r="26404" spans="18:19" x14ac:dyDescent="0.2">
      <c r="R26404" s="334">
        <v>62268</v>
      </c>
      <c r="S26404" s="319" t="s">
        <v>354</v>
      </c>
    </row>
    <row r="26405" spans="18:19" x14ac:dyDescent="0.2">
      <c r="R26405" s="334">
        <v>62269</v>
      </c>
      <c r="S26405" s="319" t="s">
        <v>354</v>
      </c>
    </row>
    <row r="26406" spans="18:19" x14ac:dyDescent="0.2">
      <c r="R26406" s="334">
        <v>62271</v>
      </c>
      <c r="S26406" s="319" t="s">
        <v>354</v>
      </c>
    </row>
    <row r="26407" spans="18:19" x14ac:dyDescent="0.2">
      <c r="R26407" s="334">
        <v>62272</v>
      </c>
      <c r="S26407" s="319" t="s">
        <v>354</v>
      </c>
    </row>
    <row r="26408" spans="18:19" x14ac:dyDescent="0.2">
      <c r="R26408" s="334">
        <v>62273</v>
      </c>
      <c r="S26408" s="319" t="s">
        <v>354</v>
      </c>
    </row>
    <row r="26409" spans="18:19" x14ac:dyDescent="0.2">
      <c r="R26409" s="334">
        <v>62274</v>
      </c>
      <c r="S26409" s="319" t="s">
        <v>354</v>
      </c>
    </row>
    <row r="26410" spans="18:19" x14ac:dyDescent="0.2">
      <c r="R26410" s="334">
        <v>62275</v>
      </c>
      <c r="S26410" s="319" t="s">
        <v>354</v>
      </c>
    </row>
    <row r="26411" spans="18:19" x14ac:dyDescent="0.2">
      <c r="R26411" s="334">
        <v>62277</v>
      </c>
      <c r="S26411" s="319" t="s">
        <v>354</v>
      </c>
    </row>
    <row r="26412" spans="18:19" x14ac:dyDescent="0.2">
      <c r="R26412" s="334">
        <v>62278</v>
      </c>
      <c r="S26412" s="319" t="s">
        <v>354</v>
      </c>
    </row>
    <row r="26413" spans="18:19" x14ac:dyDescent="0.2">
      <c r="R26413" s="334">
        <v>62279</v>
      </c>
      <c r="S26413" s="319" t="s">
        <v>354</v>
      </c>
    </row>
    <row r="26414" spans="18:19" x14ac:dyDescent="0.2">
      <c r="R26414" s="334">
        <v>62280</v>
      </c>
      <c r="S26414" s="319" t="s">
        <v>354</v>
      </c>
    </row>
    <row r="26415" spans="18:19" x14ac:dyDescent="0.2">
      <c r="R26415" s="334">
        <v>62281</v>
      </c>
      <c r="S26415" s="319" t="s">
        <v>354</v>
      </c>
    </row>
    <row r="26416" spans="18:19" x14ac:dyDescent="0.2">
      <c r="R26416" s="334">
        <v>62282</v>
      </c>
      <c r="S26416" s="319" t="s">
        <v>354</v>
      </c>
    </row>
    <row r="26417" spans="18:19" x14ac:dyDescent="0.2">
      <c r="R26417" s="334">
        <v>62284</v>
      </c>
      <c r="S26417" s="319" t="s">
        <v>354</v>
      </c>
    </row>
    <row r="26418" spans="18:19" x14ac:dyDescent="0.2">
      <c r="R26418" s="334">
        <v>62285</v>
      </c>
      <c r="S26418" s="319" t="s">
        <v>354</v>
      </c>
    </row>
    <row r="26419" spans="18:19" x14ac:dyDescent="0.2">
      <c r="R26419" s="334">
        <v>62286</v>
      </c>
      <c r="S26419" s="319" t="s">
        <v>354</v>
      </c>
    </row>
    <row r="26420" spans="18:19" x14ac:dyDescent="0.2">
      <c r="R26420" s="334">
        <v>62288</v>
      </c>
      <c r="S26420" s="319" t="s">
        <v>354</v>
      </c>
    </row>
    <row r="26421" spans="18:19" x14ac:dyDescent="0.2">
      <c r="R26421" s="334">
        <v>62289</v>
      </c>
      <c r="S26421" s="319" t="s">
        <v>354</v>
      </c>
    </row>
    <row r="26422" spans="18:19" x14ac:dyDescent="0.2">
      <c r="R26422" s="334">
        <v>62292</v>
      </c>
      <c r="S26422" s="319" t="s">
        <v>354</v>
      </c>
    </row>
    <row r="26423" spans="18:19" x14ac:dyDescent="0.2">
      <c r="R26423" s="334">
        <v>62293</v>
      </c>
      <c r="S26423" s="319" t="s">
        <v>354</v>
      </c>
    </row>
    <row r="26424" spans="18:19" x14ac:dyDescent="0.2">
      <c r="R26424" s="334">
        <v>62294</v>
      </c>
      <c r="S26424" s="319" t="s">
        <v>354</v>
      </c>
    </row>
    <row r="26425" spans="18:19" x14ac:dyDescent="0.2">
      <c r="R26425" s="334">
        <v>62295</v>
      </c>
      <c r="S26425" s="319" t="s">
        <v>354</v>
      </c>
    </row>
    <row r="26426" spans="18:19" x14ac:dyDescent="0.2">
      <c r="R26426" s="334">
        <v>62297</v>
      </c>
      <c r="S26426" s="319" t="s">
        <v>354</v>
      </c>
    </row>
    <row r="26427" spans="18:19" x14ac:dyDescent="0.2">
      <c r="R26427" s="334">
        <v>62298</v>
      </c>
      <c r="S26427" s="319" t="s">
        <v>354</v>
      </c>
    </row>
    <row r="26428" spans="18:19" x14ac:dyDescent="0.2">
      <c r="R26428" s="334">
        <v>62301</v>
      </c>
      <c r="S26428" s="319" t="s">
        <v>354</v>
      </c>
    </row>
    <row r="26429" spans="18:19" x14ac:dyDescent="0.2">
      <c r="R26429" s="334">
        <v>62305</v>
      </c>
      <c r="S26429" s="319" t="s">
        <v>354</v>
      </c>
    </row>
    <row r="26430" spans="18:19" x14ac:dyDescent="0.2">
      <c r="R26430" s="334">
        <v>62306</v>
      </c>
      <c r="S26430" s="319" t="s">
        <v>354</v>
      </c>
    </row>
    <row r="26431" spans="18:19" x14ac:dyDescent="0.2">
      <c r="R26431" s="334">
        <v>62311</v>
      </c>
      <c r="S26431" s="319" t="s">
        <v>354</v>
      </c>
    </row>
    <row r="26432" spans="18:19" x14ac:dyDescent="0.2">
      <c r="R26432" s="334">
        <v>62312</v>
      </c>
      <c r="S26432" s="319" t="s">
        <v>354</v>
      </c>
    </row>
    <row r="26433" spans="18:19" x14ac:dyDescent="0.2">
      <c r="R26433" s="334">
        <v>62313</v>
      </c>
      <c r="S26433" s="319" t="s">
        <v>354</v>
      </c>
    </row>
    <row r="26434" spans="18:19" x14ac:dyDescent="0.2">
      <c r="R26434" s="334">
        <v>62314</v>
      </c>
      <c r="S26434" s="319" t="s">
        <v>354</v>
      </c>
    </row>
    <row r="26435" spans="18:19" x14ac:dyDescent="0.2">
      <c r="R26435" s="334">
        <v>62316</v>
      </c>
      <c r="S26435" s="319" t="s">
        <v>354</v>
      </c>
    </row>
    <row r="26436" spans="18:19" x14ac:dyDescent="0.2">
      <c r="R26436" s="334">
        <v>62319</v>
      </c>
      <c r="S26436" s="319" t="s">
        <v>354</v>
      </c>
    </row>
    <row r="26437" spans="18:19" x14ac:dyDescent="0.2">
      <c r="R26437" s="334">
        <v>62320</v>
      </c>
      <c r="S26437" s="319" t="s">
        <v>354</v>
      </c>
    </row>
    <row r="26438" spans="18:19" x14ac:dyDescent="0.2">
      <c r="R26438" s="334">
        <v>62321</v>
      </c>
      <c r="S26438" s="319" t="s">
        <v>354</v>
      </c>
    </row>
    <row r="26439" spans="18:19" x14ac:dyDescent="0.2">
      <c r="R26439" s="334">
        <v>62323</v>
      </c>
      <c r="S26439" s="319" t="s">
        <v>354</v>
      </c>
    </row>
    <row r="26440" spans="18:19" x14ac:dyDescent="0.2">
      <c r="R26440" s="334">
        <v>62324</v>
      </c>
      <c r="S26440" s="319" t="s">
        <v>354</v>
      </c>
    </row>
    <row r="26441" spans="18:19" x14ac:dyDescent="0.2">
      <c r="R26441" s="334">
        <v>62325</v>
      </c>
      <c r="S26441" s="319" t="s">
        <v>354</v>
      </c>
    </row>
    <row r="26442" spans="18:19" x14ac:dyDescent="0.2">
      <c r="R26442" s="334">
        <v>62326</v>
      </c>
      <c r="S26442" s="319" t="s">
        <v>354</v>
      </c>
    </row>
    <row r="26443" spans="18:19" x14ac:dyDescent="0.2">
      <c r="R26443" s="334">
        <v>62329</v>
      </c>
      <c r="S26443" s="319" t="s">
        <v>354</v>
      </c>
    </row>
    <row r="26444" spans="18:19" x14ac:dyDescent="0.2">
      <c r="R26444" s="334">
        <v>62330</v>
      </c>
      <c r="S26444" s="319" t="s">
        <v>354</v>
      </c>
    </row>
    <row r="26445" spans="18:19" x14ac:dyDescent="0.2">
      <c r="R26445" s="334">
        <v>62334</v>
      </c>
      <c r="S26445" s="319" t="s">
        <v>354</v>
      </c>
    </row>
    <row r="26446" spans="18:19" x14ac:dyDescent="0.2">
      <c r="R26446" s="334">
        <v>62336</v>
      </c>
      <c r="S26446" s="319" t="s">
        <v>354</v>
      </c>
    </row>
    <row r="26447" spans="18:19" x14ac:dyDescent="0.2">
      <c r="R26447" s="334">
        <v>62338</v>
      </c>
      <c r="S26447" s="319" t="s">
        <v>354</v>
      </c>
    </row>
    <row r="26448" spans="18:19" x14ac:dyDescent="0.2">
      <c r="R26448" s="334">
        <v>62339</v>
      </c>
      <c r="S26448" s="319" t="s">
        <v>354</v>
      </c>
    </row>
    <row r="26449" spans="18:19" x14ac:dyDescent="0.2">
      <c r="R26449" s="334">
        <v>62340</v>
      </c>
      <c r="S26449" s="319" t="s">
        <v>354</v>
      </c>
    </row>
    <row r="26450" spans="18:19" x14ac:dyDescent="0.2">
      <c r="R26450" s="334">
        <v>62341</v>
      </c>
      <c r="S26450" s="319" t="s">
        <v>354</v>
      </c>
    </row>
    <row r="26451" spans="18:19" x14ac:dyDescent="0.2">
      <c r="R26451" s="334">
        <v>62343</v>
      </c>
      <c r="S26451" s="319" t="s">
        <v>354</v>
      </c>
    </row>
    <row r="26452" spans="18:19" x14ac:dyDescent="0.2">
      <c r="R26452" s="334">
        <v>62344</v>
      </c>
      <c r="S26452" s="319" t="s">
        <v>354</v>
      </c>
    </row>
    <row r="26453" spans="18:19" x14ac:dyDescent="0.2">
      <c r="R26453" s="334">
        <v>62345</v>
      </c>
      <c r="S26453" s="319" t="s">
        <v>354</v>
      </c>
    </row>
    <row r="26454" spans="18:19" x14ac:dyDescent="0.2">
      <c r="R26454" s="334">
        <v>62346</v>
      </c>
      <c r="S26454" s="319" t="s">
        <v>354</v>
      </c>
    </row>
    <row r="26455" spans="18:19" x14ac:dyDescent="0.2">
      <c r="R26455" s="334">
        <v>62347</v>
      </c>
      <c r="S26455" s="319" t="s">
        <v>354</v>
      </c>
    </row>
    <row r="26456" spans="18:19" x14ac:dyDescent="0.2">
      <c r="R26456" s="334">
        <v>62348</v>
      </c>
      <c r="S26456" s="319" t="s">
        <v>354</v>
      </c>
    </row>
    <row r="26457" spans="18:19" x14ac:dyDescent="0.2">
      <c r="R26457" s="334">
        <v>62349</v>
      </c>
      <c r="S26457" s="319" t="s">
        <v>354</v>
      </c>
    </row>
    <row r="26458" spans="18:19" x14ac:dyDescent="0.2">
      <c r="R26458" s="334">
        <v>62351</v>
      </c>
      <c r="S26458" s="319" t="s">
        <v>354</v>
      </c>
    </row>
    <row r="26459" spans="18:19" x14ac:dyDescent="0.2">
      <c r="R26459" s="334">
        <v>62352</v>
      </c>
      <c r="S26459" s="319" t="s">
        <v>354</v>
      </c>
    </row>
    <row r="26460" spans="18:19" x14ac:dyDescent="0.2">
      <c r="R26460" s="334">
        <v>62353</v>
      </c>
      <c r="S26460" s="319" t="s">
        <v>354</v>
      </c>
    </row>
    <row r="26461" spans="18:19" x14ac:dyDescent="0.2">
      <c r="R26461" s="334">
        <v>62354</v>
      </c>
      <c r="S26461" s="319" t="s">
        <v>354</v>
      </c>
    </row>
    <row r="26462" spans="18:19" x14ac:dyDescent="0.2">
      <c r="R26462" s="334">
        <v>62355</v>
      </c>
      <c r="S26462" s="319" t="s">
        <v>354</v>
      </c>
    </row>
    <row r="26463" spans="18:19" x14ac:dyDescent="0.2">
      <c r="R26463" s="334">
        <v>62356</v>
      </c>
      <c r="S26463" s="319" t="s">
        <v>354</v>
      </c>
    </row>
    <row r="26464" spans="18:19" x14ac:dyDescent="0.2">
      <c r="R26464" s="334">
        <v>62357</v>
      </c>
      <c r="S26464" s="319" t="s">
        <v>354</v>
      </c>
    </row>
    <row r="26465" spans="18:19" x14ac:dyDescent="0.2">
      <c r="R26465" s="334">
        <v>62358</v>
      </c>
      <c r="S26465" s="319" t="s">
        <v>354</v>
      </c>
    </row>
    <row r="26466" spans="18:19" x14ac:dyDescent="0.2">
      <c r="R26466" s="334">
        <v>62359</v>
      </c>
      <c r="S26466" s="319" t="s">
        <v>354</v>
      </c>
    </row>
    <row r="26467" spans="18:19" x14ac:dyDescent="0.2">
      <c r="R26467" s="334">
        <v>62360</v>
      </c>
      <c r="S26467" s="319" t="s">
        <v>354</v>
      </c>
    </row>
    <row r="26468" spans="18:19" x14ac:dyDescent="0.2">
      <c r="R26468" s="334">
        <v>62361</v>
      </c>
      <c r="S26468" s="319" t="s">
        <v>354</v>
      </c>
    </row>
    <row r="26469" spans="18:19" x14ac:dyDescent="0.2">
      <c r="R26469" s="334">
        <v>62362</v>
      </c>
      <c r="S26469" s="319" t="s">
        <v>354</v>
      </c>
    </row>
    <row r="26470" spans="18:19" x14ac:dyDescent="0.2">
      <c r="R26470" s="334">
        <v>62363</v>
      </c>
      <c r="S26470" s="319" t="s">
        <v>354</v>
      </c>
    </row>
    <row r="26471" spans="18:19" x14ac:dyDescent="0.2">
      <c r="R26471" s="334">
        <v>62365</v>
      </c>
      <c r="S26471" s="319" t="s">
        <v>354</v>
      </c>
    </row>
    <row r="26472" spans="18:19" x14ac:dyDescent="0.2">
      <c r="R26472" s="334">
        <v>62366</v>
      </c>
      <c r="S26472" s="319" t="s">
        <v>354</v>
      </c>
    </row>
    <row r="26473" spans="18:19" x14ac:dyDescent="0.2">
      <c r="R26473" s="334">
        <v>62367</v>
      </c>
      <c r="S26473" s="319" t="s">
        <v>354</v>
      </c>
    </row>
    <row r="26474" spans="18:19" x14ac:dyDescent="0.2">
      <c r="R26474" s="334">
        <v>62370</v>
      </c>
      <c r="S26474" s="319" t="s">
        <v>354</v>
      </c>
    </row>
    <row r="26475" spans="18:19" x14ac:dyDescent="0.2">
      <c r="R26475" s="334">
        <v>62373</v>
      </c>
      <c r="S26475" s="319" t="s">
        <v>354</v>
      </c>
    </row>
    <row r="26476" spans="18:19" x14ac:dyDescent="0.2">
      <c r="R26476" s="334">
        <v>62374</v>
      </c>
      <c r="S26476" s="319" t="s">
        <v>354</v>
      </c>
    </row>
    <row r="26477" spans="18:19" x14ac:dyDescent="0.2">
      <c r="R26477" s="334">
        <v>62375</v>
      </c>
      <c r="S26477" s="319" t="s">
        <v>354</v>
      </c>
    </row>
    <row r="26478" spans="18:19" x14ac:dyDescent="0.2">
      <c r="R26478" s="334">
        <v>62376</v>
      </c>
      <c r="S26478" s="319" t="s">
        <v>354</v>
      </c>
    </row>
    <row r="26479" spans="18:19" x14ac:dyDescent="0.2">
      <c r="R26479" s="334">
        <v>62378</v>
      </c>
      <c r="S26479" s="319" t="s">
        <v>354</v>
      </c>
    </row>
    <row r="26480" spans="18:19" x14ac:dyDescent="0.2">
      <c r="R26480" s="334">
        <v>62379</v>
      </c>
      <c r="S26480" s="319" t="s">
        <v>354</v>
      </c>
    </row>
    <row r="26481" spans="18:19" x14ac:dyDescent="0.2">
      <c r="R26481" s="334">
        <v>62380</v>
      </c>
      <c r="S26481" s="319" t="s">
        <v>354</v>
      </c>
    </row>
    <row r="26482" spans="18:19" x14ac:dyDescent="0.2">
      <c r="R26482" s="334">
        <v>62401</v>
      </c>
      <c r="S26482" s="319" t="s">
        <v>354</v>
      </c>
    </row>
    <row r="26483" spans="18:19" x14ac:dyDescent="0.2">
      <c r="R26483" s="334">
        <v>62410</v>
      </c>
      <c r="S26483" s="319" t="s">
        <v>354</v>
      </c>
    </row>
    <row r="26484" spans="18:19" x14ac:dyDescent="0.2">
      <c r="R26484" s="334">
        <v>62411</v>
      </c>
      <c r="S26484" s="319" t="s">
        <v>354</v>
      </c>
    </row>
    <row r="26485" spans="18:19" x14ac:dyDescent="0.2">
      <c r="R26485" s="334">
        <v>62413</v>
      </c>
      <c r="S26485" s="319" t="s">
        <v>354</v>
      </c>
    </row>
    <row r="26486" spans="18:19" x14ac:dyDescent="0.2">
      <c r="R26486" s="334">
        <v>62414</v>
      </c>
      <c r="S26486" s="319" t="s">
        <v>354</v>
      </c>
    </row>
    <row r="26487" spans="18:19" x14ac:dyDescent="0.2">
      <c r="R26487" s="334">
        <v>62417</v>
      </c>
      <c r="S26487" s="319" t="s">
        <v>354</v>
      </c>
    </row>
    <row r="26488" spans="18:19" x14ac:dyDescent="0.2">
      <c r="R26488" s="334">
        <v>62418</v>
      </c>
      <c r="S26488" s="319" t="s">
        <v>354</v>
      </c>
    </row>
    <row r="26489" spans="18:19" x14ac:dyDescent="0.2">
      <c r="R26489" s="334">
        <v>62419</v>
      </c>
      <c r="S26489" s="319" t="s">
        <v>354</v>
      </c>
    </row>
    <row r="26490" spans="18:19" x14ac:dyDescent="0.2">
      <c r="R26490" s="334">
        <v>62420</v>
      </c>
      <c r="S26490" s="319" t="s">
        <v>354</v>
      </c>
    </row>
    <row r="26491" spans="18:19" x14ac:dyDescent="0.2">
      <c r="R26491" s="334">
        <v>62421</v>
      </c>
      <c r="S26491" s="319" t="s">
        <v>354</v>
      </c>
    </row>
    <row r="26492" spans="18:19" x14ac:dyDescent="0.2">
      <c r="R26492" s="334">
        <v>62422</v>
      </c>
      <c r="S26492" s="319" t="s">
        <v>354</v>
      </c>
    </row>
    <row r="26493" spans="18:19" x14ac:dyDescent="0.2">
      <c r="R26493" s="334">
        <v>62423</v>
      </c>
      <c r="S26493" s="319" t="s">
        <v>354</v>
      </c>
    </row>
    <row r="26494" spans="18:19" x14ac:dyDescent="0.2">
      <c r="R26494" s="334">
        <v>62424</v>
      </c>
      <c r="S26494" s="319" t="s">
        <v>354</v>
      </c>
    </row>
    <row r="26495" spans="18:19" x14ac:dyDescent="0.2">
      <c r="R26495" s="334">
        <v>62425</v>
      </c>
      <c r="S26495" s="319" t="s">
        <v>354</v>
      </c>
    </row>
    <row r="26496" spans="18:19" x14ac:dyDescent="0.2">
      <c r="R26496" s="334">
        <v>62426</v>
      </c>
      <c r="S26496" s="319" t="s">
        <v>354</v>
      </c>
    </row>
    <row r="26497" spans="18:19" x14ac:dyDescent="0.2">
      <c r="R26497" s="334">
        <v>62427</v>
      </c>
      <c r="S26497" s="319" t="s">
        <v>354</v>
      </c>
    </row>
    <row r="26498" spans="18:19" x14ac:dyDescent="0.2">
      <c r="R26498" s="334">
        <v>62428</v>
      </c>
      <c r="S26498" s="319" t="s">
        <v>354</v>
      </c>
    </row>
    <row r="26499" spans="18:19" x14ac:dyDescent="0.2">
      <c r="R26499" s="334">
        <v>62431</v>
      </c>
      <c r="S26499" s="319" t="s">
        <v>354</v>
      </c>
    </row>
    <row r="26500" spans="18:19" x14ac:dyDescent="0.2">
      <c r="R26500" s="334">
        <v>62432</v>
      </c>
      <c r="S26500" s="319" t="s">
        <v>354</v>
      </c>
    </row>
    <row r="26501" spans="18:19" x14ac:dyDescent="0.2">
      <c r="R26501" s="334">
        <v>62433</v>
      </c>
      <c r="S26501" s="319" t="s">
        <v>354</v>
      </c>
    </row>
    <row r="26502" spans="18:19" x14ac:dyDescent="0.2">
      <c r="R26502" s="334">
        <v>62434</v>
      </c>
      <c r="S26502" s="319" t="s">
        <v>354</v>
      </c>
    </row>
    <row r="26503" spans="18:19" x14ac:dyDescent="0.2">
      <c r="R26503" s="334">
        <v>62435</v>
      </c>
      <c r="S26503" s="319" t="s">
        <v>354</v>
      </c>
    </row>
    <row r="26504" spans="18:19" x14ac:dyDescent="0.2">
      <c r="R26504" s="334">
        <v>62436</v>
      </c>
      <c r="S26504" s="319" t="s">
        <v>354</v>
      </c>
    </row>
    <row r="26505" spans="18:19" x14ac:dyDescent="0.2">
      <c r="R26505" s="334">
        <v>62438</v>
      </c>
      <c r="S26505" s="319" t="s">
        <v>354</v>
      </c>
    </row>
    <row r="26506" spans="18:19" x14ac:dyDescent="0.2">
      <c r="R26506" s="334">
        <v>62439</v>
      </c>
      <c r="S26506" s="319" t="s">
        <v>354</v>
      </c>
    </row>
    <row r="26507" spans="18:19" x14ac:dyDescent="0.2">
      <c r="R26507" s="334">
        <v>62440</v>
      </c>
      <c r="S26507" s="319" t="s">
        <v>354</v>
      </c>
    </row>
    <row r="26508" spans="18:19" x14ac:dyDescent="0.2">
      <c r="R26508" s="334">
        <v>62441</v>
      </c>
      <c r="S26508" s="319" t="s">
        <v>354</v>
      </c>
    </row>
    <row r="26509" spans="18:19" x14ac:dyDescent="0.2">
      <c r="R26509" s="334">
        <v>62442</v>
      </c>
      <c r="S26509" s="319" t="s">
        <v>354</v>
      </c>
    </row>
    <row r="26510" spans="18:19" x14ac:dyDescent="0.2">
      <c r="R26510" s="334">
        <v>62443</v>
      </c>
      <c r="S26510" s="319" t="s">
        <v>354</v>
      </c>
    </row>
    <row r="26511" spans="18:19" x14ac:dyDescent="0.2">
      <c r="R26511" s="334">
        <v>62444</v>
      </c>
      <c r="S26511" s="319" t="s">
        <v>354</v>
      </c>
    </row>
    <row r="26512" spans="18:19" x14ac:dyDescent="0.2">
      <c r="R26512" s="334">
        <v>62445</v>
      </c>
      <c r="S26512" s="319" t="s">
        <v>354</v>
      </c>
    </row>
    <row r="26513" spans="18:19" x14ac:dyDescent="0.2">
      <c r="R26513" s="334">
        <v>62446</v>
      </c>
      <c r="S26513" s="319" t="s">
        <v>354</v>
      </c>
    </row>
    <row r="26514" spans="18:19" x14ac:dyDescent="0.2">
      <c r="R26514" s="334">
        <v>62447</v>
      </c>
      <c r="S26514" s="319" t="s">
        <v>354</v>
      </c>
    </row>
    <row r="26515" spans="18:19" x14ac:dyDescent="0.2">
      <c r="R26515" s="334">
        <v>62448</v>
      </c>
      <c r="S26515" s="319" t="s">
        <v>354</v>
      </c>
    </row>
    <row r="26516" spans="18:19" x14ac:dyDescent="0.2">
      <c r="R26516" s="334">
        <v>62449</v>
      </c>
      <c r="S26516" s="319" t="s">
        <v>354</v>
      </c>
    </row>
    <row r="26517" spans="18:19" x14ac:dyDescent="0.2">
      <c r="R26517" s="334">
        <v>62450</v>
      </c>
      <c r="S26517" s="319" t="s">
        <v>354</v>
      </c>
    </row>
    <row r="26518" spans="18:19" x14ac:dyDescent="0.2">
      <c r="R26518" s="334">
        <v>62451</v>
      </c>
      <c r="S26518" s="319" t="s">
        <v>354</v>
      </c>
    </row>
    <row r="26519" spans="18:19" x14ac:dyDescent="0.2">
      <c r="R26519" s="334">
        <v>62452</v>
      </c>
      <c r="S26519" s="319" t="s">
        <v>354</v>
      </c>
    </row>
    <row r="26520" spans="18:19" x14ac:dyDescent="0.2">
      <c r="R26520" s="334">
        <v>62454</v>
      </c>
      <c r="S26520" s="319" t="s">
        <v>354</v>
      </c>
    </row>
    <row r="26521" spans="18:19" x14ac:dyDescent="0.2">
      <c r="R26521" s="334">
        <v>62458</v>
      </c>
      <c r="S26521" s="319" t="s">
        <v>354</v>
      </c>
    </row>
    <row r="26522" spans="18:19" x14ac:dyDescent="0.2">
      <c r="R26522" s="334">
        <v>62459</v>
      </c>
      <c r="S26522" s="319" t="s">
        <v>354</v>
      </c>
    </row>
    <row r="26523" spans="18:19" x14ac:dyDescent="0.2">
      <c r="R26523" s="334">
        <v>62460</v>
      </c>
      <c r="S26523" s="319" t="s">
        <v>354</v>
      </c>
    </row>
    <row r="26524" spans="18:19" x14ac:dyDescent="0.2">
      <c r="R26524" s="334">
        <v>62461</v>
      </c>
      <c r="S26524" s="319" t="s">
        <v>354</v>
      </c>
    </row>
    <row r="26525" spans="18:19" x14ac:dyDescent="0.2">
      <c r="R26525" s="334">
        <v>62462</v>
      </c>
      <c r="S26525" s="319" t="s">
        <v>354</v>
      </c>
    </row>
    <row r="26526" spans="18:19" x14ac:dyDescent="0.2">
      <c r="R26526" s="334">
        <v>62463</v>
      </c>
      <c r="S26526" s="319" t="s">
        <v>354</v>
      </c>
    </row>
    <row r="26527" spans="18:19" x14ac:dyDescent="0.2">
      <c r="R26527" s="334">
        <v>62464</v>
      </c>
      <c r="S26527" s="319" t="s">
        <v>354</v>
      </c>
    </row>
    <row r="26528" spans="18:19" x14ac:dyDescent="0.2">
      <c r="R26528" s="334">
        <v>62465</v>
      </c>
      <c r="S26528" s="319" t="s">
        <v>354</v>
      </c>
    </row>
    <row r="26529" spans="18:19" x14ac:dyDescent="0.2">
      <c r="R26529" s="334">
        <v>62466</v>
      </c>
      <c r="S26529" s="319" t="s">
        <v>354</v>
      </c>
    </row>
    <row r="26530" spans="18:19" x14ac:dyDescent="0.2">
      <c r="R26530" s="334">
        <v>62467</v>
      </c>
      <c r="S26530" s="319" t="s">
        <v>354</v>
      </c>
    </row>
    <row r="26531" spans="18:19" x14ac:dyDescent="0.2">
      <c r="R26531" s="334">
        <v>62468</v>
      </c>
      <c r="S26531" s="319" t="s">
        <v>354</v>
      </c>
    </row>
    <row r="26532" spans="18:19" x14ac:dyDescent="0.2">
      <c r="R26532" s="334">
        <v>62469</v>
      </c>
      <c r="S26532" s="319" t="s">
        <v>354</v>
      </c>
    </row>
    <row r="26533" spans="18:19" x14ac:dyDescent="0.2">
      <c r="R26533" s="334">
        <v>62471</v>
      </c>
      <c r="S26533" s="319" t="s">
        <v>354</v>
      </c>
    </row>
    <row r="26534" spans="18:19" x14ac:dyDescent="0.2">
      <c r="R26534" s="334">
        <v>62473</v>
      </c>
      <c r="S26534" s="319" t="s">
        <v>354</v>
      </c>
    </row>
    <row r="26535" spans="18:19" x14ac:dyDescent="0.2">
      <c r="R26535" s="334">
        <v>62474</v>
      </c>
      <c r="S26535" s="319" t="s">
        <v>354</v>
      </c>
    </row>
    <row r="26536" spans="18:19" x14ac:dyDescent="0.2">
      <c r="R26536" s="334">
        <v>62475</v>
      </c>
      <c r="S26536" s="319" t="s">
        <v>354</v>
      </c>
    </row>
    <row r="26537" spans="18:19" x14ac:dyDescent="0.2">
      <c r="R26537" s="334">
        <v>62476</v>
      </c>
      <c r="S26537" s="319" t="s">
        <v>354</v>
      </c>
    </row>
    <row r="26538" spans="18:19" x14ac:dyDescent="0.2">
      <c r="R26538" s="334">
        <v>62477</v>
      </c>
      <c r="S26538" s="319" t="s">
        <v>354</v>
      </c>
    </row>
    <row r="26539" spans="18:19" x14ac:dyDescent="0.2">
      <c r="R26539" s="334">
        <v>62478</v>
      </c>
      <c r="S26539" s="319" t="s">
        <v>354</v>
      </c>
    </row>
    <row r="26540" spans="18:19" x14ac:dyDescent="0.2">
      <c r="R26540" s="334">
        <v>62479</v>
      </c>
      <c r="S26540" s="319" t="s">
        <v>354</v>
      </c>
    </row>
    <row r="26541" spans="18:19" x14ac:dyDescent="0.2">
      <c r="R26541" s="334">
        <v>62480</v>
      </c>
      <c r="S26541" s="319" t="s">
        <v>354</v>
      </c>
    </row>
    <row r="26542" spans="18:19" x14ac:dyDescent="0.2">
      <c r="R26542" s="334">
        <v>62481</v>
      </c>
      <c r="S26542" s="319" t="s">
        <v>354</v>
      </c>
    </row>
    <row r="26543" spans="18:19" x14ac:dyDescent="0.2">
      <c r="R26543" s="334">
        <v>62501</v>
      </c>
      <c r="S26543" s="319" t="s">
        <v>354</v>
      </c>
    </row>
    <row r="26544" spans="18:19" x14ac:dyDescent="0.2">
      <c r="R26544" s="334">
        <v>62510</v>
      </c>
      <c r="S26544" s="319" t="s">
        <v>354</v>
      </c>
    </row>
    <row r="26545" spans="18:19" x14ac:dyDescent="0.2">
      <c r="R26545" s="334">
        <v>62512</v>
      </c>
      <c r="S26545" s="319" t="s">
        <v>354</v>
      </c>
    </row>
    <row r="26546" spans="18:19" x14ac:dyDescent="0.2">
      <c r="R26546" s="334">
        <v>62513</v>
      </c>
      <c r="S26546" s="319" t="s">
        <v>354</v>
      </c>
    </row>
    <row r="26547" spans="18:19" x14ac:dyDescent="0.2">
      <c r="R26547" s="334">
        <v>62514</v>
      </c>
      <c r="S26547" s="319" t="s">
        <v>354</v>
      </c>
    </row>
    <row r="26548" spans="18:19" x14ac:dyDescent="0.2">
      <c r="R26548" s="334">
        <v>62515</v>
      </c>
      <c r="S26548" s="319" t="s">
        <v>354</v>
      </c>
    </row>
    <row r="26549" spans="18:19" x14ac:dyDescent="0.2">
      <c r="R26549" s="334">
        <v>62517</v>
      </c>
      <c r="S26549" s="319" t="s">
        <v>354</v>
      </c>
    </row>
    <row r="26550" spans="18:19" x14ac:dyDescent="0.2">
      <c r="R26550" s="334">
        <v>62518</v>
      </c>
      <c r="S26550" s="319" t="s">
        <v>354</v>
      </c>
    </row>
    <row r="26551" spans="18:19" x14ac:dyDescent="0.2">
      <c r="R26551" s="334">
        <v>62519</v>
      </c>
      <c r="S26551" s="319" t="s">
        <v>354</v>
      </c>
    </row>
    <row r="26552" spans="18:19" x14ac:dyDescent="0.2">
      <c r="R26552" s="334">
        <v>62520</v>
      </c>
      <c r="S26552" s="319" t="s">
        <v>354</v>
      </c>
    </row>
    <row r="26553" spans="18:19" x14ac:dyDescent="0.2">
      <c r="R26553" s="334">
        <v>62521</v>
      </c>
      <c r="S26553" s="319" t="s">
        <v>354</v>
      </c>
    </row>
    <row r="26554" spans="18:19" x14ac:dyDescent="0.2">
      <c r="R26554" s="334">
        <v>62522</v>
      </c>
      <c r="S26554" s="319" t="s">
        <v>354</v>
      </c>
    </row>
    <row r="26555" spans="18:19" x14ac:dyDescent="0.2">
      <c r="R26555" s="334">
        <v>62523</v>
      </c>
      <c r="S26555" s="319" t="s">
        <v>354</v>
      </c>
    </row>
    <row r="26556" spans="18:19" x14ac:dyDescent="0.2">
      <c r="R26556" s="334">
        <v>62524</v>
      </c>
      <c r="S26556" s="319" t="s">
        <v>354</v>
      </c>
    </row>
    <row r="26557" spans="18:19" x14ac:dyDescent="0.2">
      <c r="R26557" s="334">
        <v>62525</v>
      </c>
      <c r="S26557" s="319" t="s">
        <v>354</v>
      </c>
    </row>
    <row r="26558" spans="18:19" x14ac:dyDescent="0.2">
      <c r="R26558" s="334">
        <v>62526</v>
      </c>
      <c r="S26558" s="319" t="s">
        <v>354</v>
      </c>
    </row>
    <row r="26559" spans="18:19" x14ac:dyDescent="0.2">
      <c r="R26559" s="334">
        <v>62530</v>
      </c>
      <c r="S26559" s="319" t="s">
        <v>354</v>
      </c>
    </row>
    <row r="26560" spans="18:19" x14ac:dyDescent="0.2">
      <c r="R26560" s="334">
        <v>62531</v>
      </c>
      <c r="S26560" s="319" t="s">
        <v>354</v>
      </c>
    </row>
    <row r="26561" spans="18:19" x14ac:dyDescent="0.2">
      <c r="R26561" s="334">
        <v>62532</v>
      </c>
      <c r="S26561" s="319" t="s">
        <v>354</v>
      </c>
    </row>
    <row r="26562" spans="18:19" x14ac:dyDescent="0.2">
      <c r="R26562" s="334">
        <v>62533</v>
      </c>
      <c r="S26562" s="319" t="s">
        <v>354</v>
      </c>
    </row>
    <row r="26563" spans="18:19" x14ac:dyDescent="0.2">
      <c r="R26563" s="334">
        <v>62534</v>
      </c>
      <c r="S26563" s="319" t="s">
        <v>354</v>
      </c>
    </row>
    <row r="26564" spans="18:19" x14ac:dyDescent="0.2">
      <c r="R26564" s="334">
        <v>62535</v>
      </c>
      <c r="S26564" s="319" t="s">
        <v>354</v>
      </c>
    </row>
    <row r="26565" spans="18:19" x14ac:dyDescent="0.2">
      <c r="R26565" s="334">
        <v>62536</v>
      </c>
      <c r="S26565" s="319" t="s">
        <v>354</v>
      </c>
    </row>
    <row r="26566" spans="18:19" x14ac:dyDescent="0.2">
      <c r="R26566" s="334">
        <v>62537</v>
      </c>
      <c r="S26566" s="319" t="s">
        <v>354</v>
      </c>
    </row>
    <row r="26567" spans="18:19" x14ac:dyDescent="0.2">
      <c r="R26567" s="334">
        <v>62538</v>
      </c>
      <c r="S26567" s="319" t="s">
        <v>354</v>
      </c>
    </row>
    <row r="26568" spans="18:19" x14ac:dyDescent="0.2">
      <c r="R26568" s="334">
        <v>62539</v>
      </c>
      <c r="S26568" s="319" t="s">
        <v>354</v>
      </c>
    </row>
    <row r="26569" spans="18:19" x14ac:dyDescent="0.2">
      <c r="R26569" s="334">
        <v>62540</v>
      </c>
      <c r="S26569" s="319" t="s">
        <v>354</v>
      </c>
    </row>
    <row r="26570" spans="18:19" x14ac:dyDescent="0.2">
      <c r="R26570" s="334">
        <v>62541</v>
      </c>
      <c r="S26570" s="319" t="s">
        <v>354</v>
      </c>
    </row>
    <row r="26571" spans="18:19" x14ac:dyDescent="0.2">
      <c r="R26571" s="334">
        <v>62543</v>
      </c>
      <c r="S26571" s="319" t="s">
        <v>354</v>
      </c>
    </row>
    <row r="26572" spans="18:19" x14ac:dyDescent="0.2">
      <c r="R26572" s="334">
        <v>62544</v>
      </c>
      <c r="S26572" s="319" t="s">
        <v>354</v>
      </c>
    </row>
    <row r="26573" spans="18:19" x14ac:dyDescent="0.2">
      <c r="R26573" s="334">
        <v>62545</v>
      </c>
      <c r="S26573" s="319" t="s">
        <v>354</v>
      </c>
    </row>
    <row r="26574" spans="18:19" x14ac:dyDescent="0.2">
      <c r="R26574" s="334">
        <v>62546</v>
      </c>
      <c r="S26574" s="319" t="s">
        <v>354</v>
      </c>
    </row>
    <row r="26575" spans="18:19" x14ac:dyDescent="0.2">
      <c r="R26575" s="334">
        <v>62547</v>
      </c>
      <c r="S26575" s="319" t="s">
        <v>354</v>
      </c>
    </row>
    <row r="26576" spans="18:19" x14ac:dyDescent="0.2">
      <c r="R26576" s="334">
        <v>62548</v>
      </c>
      <c r="S26576" s="319" t="s">
        <v>354</v>
      </c>
    </row>
    <row r="26577" spans="18:19" x14ac:dyDescent="0.2">
      <c r="R26577" s="334">
        <v>62549</v>
      </c>
      <c r="S26577" s="319" t="s">
        <v>354</v>
      </c>
    </row>
    <row r="26578" spans="18:19" x14ac:dyDescent="0.2">
      <c r="R26578" s="334">
        <v>62550</v>
      </c>
      <c r="S26578" s="319" t="s">
        <v>354</v>
      </c>
    </row>
    <row r="26579" spans="18:19" x14ac:dyDescent="0.2">
      <c r="R26579" s="334">
        <v>62551</v>
      </c>
      <c r="S26579" s="319" t="s">
        <v>354</v>
      </c>
    </row>
    <row r="26580" spans="18:19" x14ac:dyDescent="0.2">
      <c r="R26580" s="334">
        <v>62553</v>
      </c>
      <c r="S26580" s="319" t="s">
        <v>354</v>
      </c>
    </row>
    <row r="26581" spans="18:19" x14ac:dyDescent="0.2">
      <c r="R26581" s="334">
        <v>62554</v>
      </c>
      <c r="S26581" s="319" t="s">
        <v>354</v>
      </c>
    </row>
    <row r="26582" spans="18:19" x14ac:dyDescent="0.2">
      <c r="R26582" s="334">
        <v>62555</v>
      </c>
      <c r="S26582" s="319" t="s">
        <v>354</v>
      </c>
    </row>
    <row r="26583" spans="18:19" x14ac:dyDescent="0.2">
      <c r="R26583" s="334">
        <v>62556</v>
      </c>
      <c r="S26583" s="319" t="s">
        <v>354</v>
      </c>
    </row>
    <row r="26584" spans="18:19" x14ac:dyDescent="0.2">
      <c r="R26584" s="334">
        <v>62557</v>
      </c>
      <c r="S26584" s="319" t="s">
        <v>354</v>
      </c>
    </row>
    <row r="26585" spans="18:19" x14ac:dyDescent="0.2">
      <c r="R26585" s="334">
        <v>62558</v>
      </c>
      <c r="S26585" s="319" t="s">
        <v>354</v>
      </c>
    </row>
    <row r="26586" spans="18:19" x14ac:dyDescent="0.2">
      <c r="R26586" s="334">
        <v>62560</v>
      </c>
      <c r="S26586" s="319" t="s">
        <v>354</v>
      </c>
    </row>
    <row r="26587" spans="18:19" x14ac:dyDescent="0.2">
      <c r="R26587" s="334">
        <v>62561</v>
      </c>
      <c r="S26587" s="319" t="s">
        <v>354</v>
      </c>
    </row>
    <row r="26588" spans="18:19" x14ac:dyDescent="0.2">
      <c r="R26588" s="334">
        <v>62563</v>
      </c>
      <c r="S26588" s="319" t="s">
        <v>354</v>
      </c>
    </row>
    <row r="26589" spans="18:19" x14ac:dyDescent="0.2">
      <c r="R26589" s="334">
        <v>62565</v>
      </c>
      <c r="S26589" s="319" t="s">
        <v>354</v>
      </c>
    </row>
    <row r="26590" spans="18:19" x14ac:dyDescent="0.2">
      <c r="R26590" s="334">
        <v>62567</v>
      </c>
      <c r="S26590" s="319" t="s">
        <v>354</v>
      </c>
    </row>
    <row r="26591" spans="18:19" x14ac:dyDescent="0.2">
      <c r="R26591" s="334">
        <v>62568</v>
      </c>
      <c r="S26591" s="319" t="s">
        <v>354</v>
      </c>
    </row>
    <row r="26592" spans="18:19" x14ac:dyDescent="0.2">
      <c r="R26592" s="334">
        <v>62570</v>
      </c>
      <c r="S26592" s="319" t="s">
        <v>354</v>
      </c>
    </row>
    <row r="26593" spans="18:19" x14ac:dyDescent="0.2">
      <c r="R26593" s="334">
        <v>62571</v>
      </c>
      <c r="S26593" s="319" t="s">
        <v>354</v>
      </c>
    </row>
    <row r="26594" spans="18:19" x14ac:dyDescent="0.2">
      <c r="R26594" s="334">
        <v>62572</v>
      </c>
      <c r="S26594" s="319" t="s">
        <v>354</v>
      </c>
    </row>
    <row r="26595" spans="18:19" x14ac:dyDescent="0.2">
      <c r="R26595" s="334">
        <v>62573</v>
      </c>
      <c r="S26595" s="319" t="s">
        <v>354</v>
      </c>
    </row>
    <row r="26596" spans="18:19" x14ac:dyDescent="0.2">
      <c r="R26596" s="334">
        <v>62601</v>
      </c>
      <c r="S26596" s="319" t="s">
        <v>354</v>
      </c>
    </row>
    <row r="26597" spans="18:19" x14ac:dyDescent="0.2">
      <c r="R26597" s="334">
        <v>62610</v>
      </c>
      <c r="S26597" s="319" t="s">
        <v>354</v>
      </c>
    </row>
    <row r="26598" spans="18:19" x14ac:dyDescent="0.2">
      <c r="R26598" s="334">
        <v>62611</v>
      </c>
      <c r="S26598" s="319" t="s">
        <v>354</v>
      </c>
    </row>
    <row r="26599" spans="18:19" x14ac:dyDescent="0.2">
      <c r="R26599" s="334">
        <v>62612</v>
      </c>
      <c r="S26599" s="319" t="s">
        <v>354</v>
      </c>
    </row>
    <row r="26600" spans="18:19" x14ac:dyDescent="0.2">
      <c r="R26600" s="334">
        <v>62613</v>
      </c>
      <c r="S26600" s="319" t="s">
        <v>354</v>
      </c>
    </row>
    <row r="26601" spans="18:19" x14ac:dyDescent="0.2">
      <c r="R26601" s="334">
        <v>62615</v>
      </c>
      <c r="S26601" s="319" t="s">
        <v>354</v>
      </c>
    </row>
    <row r="26602" spans="18:19" x14ac:dyDescent="0.2">
      <c r="R26602" s="334">
        <v>62617</v>
      </c>
      <c r="S26602" s="319" t="s">
        <v>354</v>
      </c>
    </row>
    <row r="26603" spans="18:19" x14ac:dyDescent="0.2">
      <c r="R26603" s="334">
        <v>62618</v>
      </c>
      <c r="S26603" s="319" t="s">
        <v>354</v>
      </c>
    </row>
    <row r="26604" spans="18:19" x14ac:dyDescent="0.2">
      <c r="R26604" s="334">
        <v>62621</v>
      </c>
      <c r="S26604" s="319" t="s">
        <v>354</v>
      </c>
    </row>
    <row r="26605" spans="18:19" x14ac:dyDescent="0.2">
      <c r="R26605" s="334">
        <v>62622</v>
      </c>
      <c r="S26605" s="319" t="s">
        <v>354</v>
      </c>
    </row>
    <row r="26606" spans="18:19" x14ac:dyDescent="0.2">
      <c r="R26606" s="334">
        <v>62624</v>
      </c>
      <c r="S26606" s="319" t="s">
        <v>354</v>
      </c>
    </row>
    <row r="26607" spans="18:19" x14ac:dyDescent="0.2">
      <c r="R26607" s="334">
        <v>62625</v>
      </c>
      <c r="S26607" s="319" t="s">
        <v>354</v>
      </c>
    </row>
    <row r="26608" spans="18:19" x14ac:dyDescent="0.2">
      <c r="R26608" s="334">
        <v>62626</v>
      </c>
      <c r="S26608" s="319" t="s">
        <v>354</v>
      </c>
    </row>
    <row r="26609" spans="18:19" x14ac:dyDescent="0.2">
      <c r="R26609" s="334">
        <v>62627</v>
      </c>
      <c r="S26609" s="319" t="s">
        <v>354</v>
      </c>
    </row>
    <row r="26610" spans="18:19" x14ac:dyDescent="0.2">
      <c r="R26610" s="334">
        <v>62628</v>
      </c>
      <c r="S26610" s="319" t="s">
        <v>354</v>
      </c>
    </row>
    <row r="26611" spans="18:19" x14ac:dyDescent="0.2">
      <c r="R26611" s="334">
        <v>62629</v>
      </c>
      <c r="S26611" s="319" t="s">
        <v>354</v>
      </c>
    </row>
    <row r="26612" spans="18:19" x14ac:dyDescent="0.2">
      <c r="R26612" s="334">
        <v>62630</v>
      </c>
      <c r="S26612" s="319" t="s">
        <v>354</v>
      </c>
    </row>
    <row r="26613" spans="18:19" x14ac:dyDescent="0.2">
      <c r="R26613" s="334">
        <v>62631</v>
      </c>
      <c r="S26613" s="319" t="s">
        <v>354</v>
      </c>
    </row>
    <row r="26614" spans="18:19" x14ac:dyDescent="0.2">
      <c r="R26614" s="334">
        <v>62633</v>
      </c>
      <c r="S26614" s="319" t="s">
        <v>354</v>
      </c>
    </row>
    <row r="26615" spans="18:19" x14ac:dyDescent="0.2">
      <c r="R26615" s="334">
        <v>62634</v>
      </c>
      <c r="S26615" s="319" t="s">
        <v>354</v>
      </c>
    </row>
    <row r="26616" spans="18:19" x14ac:dyDescent="0.2">
      <c r="R26616" s="334">
        <v>62635</v>
      </c>
      <c r="S26616" s="319" t="s">
        <v>354</v>
      </c>
    </row>
    <row r="26617" spans="18:19" x14ac:dyDescent="0.2">
      <c r="R26617" s="334">
        <v>62638</v>
      </c>
      <c r="S26617" s="319" t="s">
        <v>354</v>
      </c>
    </row>
    <row r="26618" spans="18:19" x14ac:dyDescent="0.2">
      <c r="R26618" s="334">
        <v>62639</v>
      </c>
      <c r="S26618" s="319" t="s">
        <v>354</v>
      </c>
    </row>
    <row r="26619" spans="18:19" x14ac:dyDescent="0.2">
      <c r="R26619" s="334">
        <v>62640</v>
      </c>
      <c r="S26619" s="319" t="s">
        <v>354</v>
      </c>
    </row>
    <row r="26620" spans="18:19" x14ac:dyDescent="0.2">
      <c r="R26620" s="334">
        <v>62642</v>
      </c>
      <c r="S26620" s="319" t="s">
        <v>354</v>
      </c>
    </row>
    <row r="26621" spans="18:19" x14ac:dyDescent="0.2">
      <c r="R26621" s="334">
        <v>62643</v>
      </c>
      <c r="S26621" s="319" t="s">
        <v>354</v>
      </c>
    </row>
    <row r="26622" spans="18:19" x14ac:dyDescent="0.2">
      <c r="R26622" s="334">
        <v>62644</v>
      </c>
      <c r="S26622" s="319" t="s">
        <v>354</v>
      </c>
    </row>
    <row r="26623" spans="18:19" x14ac:dyDescent="0.2">
      <c r="R26623" s="334">
        <v>62649</v>
      </c>
      <c r="S26623" s="319" t="s">
        <v>354</v>
      </c>
    </row>
    <row r="26624" spans="18:19" x14ac:dyDescent="0.2">
      <c r="R26624" s="334">
        <v>62650</v>
      </c>
      <c r="S26624" s="319" t="s">
        <v>354</v>
      </c>
    </row>
    <row r="26625" spans="18:19" x14ac:dyDescent="0.2">
      <c r="R26625" s="334">
        <v>62651</v>
      </c>
      <c r="S26625" s="319" t="s">
        <v>354</v>
      </c>
    </row>
    <row r="26626" spans="18:19" x14ac:dyDescent="0.2">
      <c r="R26626" s="334">
        <v>62655</v>
      </c>
      <c r="S26626" s="319" t="s">
        <v>354</v>
      </c>
    </row>
    <row r="26627" spans="18:19" x14ac:dyDescent="0.2">
      <c r="R26627" s="334">
        <v>62656</v>
      </c>
      <c r="S26627" s="319" t="s">
        <v>354</v>
      </c>
    </row>
    <row r="26628" spans="18:19" x14ac:dyDescent="0.2">
      <c r="R26628" s="334">
        <v>62659</v>
      </c>
      <c r="S26628" s="319" t="s">
        <v>354</v>
      </c>
    </row>
    <row r="26629" spans="18:19" x14ac:dyDescent="0.2">
      <c r="R26629" s="334">
        <v>62660</v>
      </c>
      <c r="S26629" s="319" t="s">
        <v>354</v>
      </c>
    </row>
    <row r="26630" spans="18:19" x14ac:dyDescent="0.2">
      <c r="R26630" s="334">
        <v>62661</v>
      </c>
      <c r="S26630" s="319" t="s">
        <v>354</v>
      </c>
    </row>
    <row r="26631" spans="18:19" x14ac:dyDescent="0.2">
      <c r="R26631" s="334">
        <v>62662</v>
      </c>
      <c r="S26631" s="319" t="s">
        <v>354</v>
      </c>
    </row>
    <row r="26632" spans="18:19" x14ac:dyDescent="0.2">
      <c r="R26632" s="334">
        <v>62663</v>
      </c>
      <c r="S26632" s="319" t="s">
        <v>354</v>
      </c>
    </row>
    <row r="26633" spans="18:19" x14ac:dyDescent="0.2">
      <c r="R26633" s="334">
        <v>62664</v>
      </c>
      <c r="S26633" s="319" t="s">
        <v>354</v>
      </c>
    </row>
    <row r="26634" spans="18:19" x14ac:dyDescent="0.2">
      <c r="R26634" s="334">
        <v>62665</v>
      </c>
      <c r="S26634" s="319" t="s">
        <v>354</v>
      </c>
    </row>
    <row r="26635" spans="18:19" x14ac:dyDescent="0.2">
      <c r="R26635" s="334">
        <v>62666</v>
      </c>
      <c r="S26635" s="319" t="s">
        <v>354</v>
      </c>
    </row>
    <row r="26636" spans="18:19" x14ac:dyDescent="0.2">
      <c r="R26636" s="334">
        <v>62667</v>
      </c>
      <c r="S26636" s="319" t="s">
        <v>354</v>
      </c>
    </row>
    <row r="26637" spans="18:19" x14ac:dyDescent="0.2">
      <c r="R26637" s="334">
        <v>62668</v>
      </c>
      <c r="S26637" s="319" t="s">
        <v>354</v>
      </c>
    </row>
    <row r="26638" spans="18:19" x14ac:dyDescent="0.2">
      <c r="R26638" s="334">
        <v>62670</v>
      </c>
      <c r="S26638" s="319" t="s">
        <v>354</v>
      </c>
    </row>
    <row r="26639" spans="18:19" x14ac:dyDescent="0.2">
      <c r="R26639" s="334">
        <v>62671</v>
      </c>
      <c r="S26639" s="319" t="s">
        <v>354</v>
      </c>
    </row>
    <row r="26640" spans="18:19" x14ac:dyDescent="0.2">
      <c r="R26640" s="334">
        <v>62672</v>
      </c>
      <c r="S26640" s="319" t="s">
        <v>354</v>
      </c>
    </row>
    <row r="26641" spans="18:19" x14ac:dyDescent="0.2">
      <c r="R26641" s="334">
        <v>62673</v>
      </c>
      <c r="S26641" s="319" t="s">
        <v>354</v>
      </c>
    </row>
    <row r="26642" spans="18:19" x14ac:dyDescent="0.2">
      <c r="R26642" s="334">
        <v>62674</v>
      </c>
      <c r="S26642" s="319" t="s">
        <v>354</v>
      </c>
    </row>
    <row r="26643" spans="18:19" x14ac:dyDescent="0.2">
      <c r="R26643" s="334">
        <v>62675</v>
      </c>
      <c r="S26643" s="319" t="s">
        <v>354</v>
      </c>
    </row>
    <row r="26644" spans="18:19" x14ac:dyDescent="0.2">
      <c r="R26644" s="334">
        <v>62677</v>
      </c>
      <c r="S26644" s="319" t="s">
        <v>354</v>
      </c>
    </row>
    <row r="26645" spans="18:19" x14ac:dyDescent="0.2">
      <c r="R26645" s="334">
        <v>62681</v>
      </c>
      <c r="S26645" s="319" t="s">
        <v>354</v>
      </c>
    </row>
    <row r="26646" spans="18:19" x14ac:dyDescent="0.2">
      <c r="R26646" s="334">
        <v>62682</v>
      </c>
      <c r="S26646" s="319" t="s">
        <v>354</v>
      </c>
    </row>
    <row r="26647" spans="18:19" x14ac:dyDescent="0.2">
      <c r="R26647" s="334">
        <v>62683</v>
      </c>
      <c r="S26647" s="319" t="s">
        <v>354</v>
      </c>
    </row>
    <row r="26648" spans="18:19" x14ac:dyDescent="0.2">
      <c r="R26648" s="334">
        <v>62684</v>
      </c>
      <c r="S26648" s="319" t="s">
        <v>354</v>
      </c>
    </row>
    <row r="26649" spans="18:19" x14ac:dyDescent="0.2">
      <c r="R26649" s="334">
        <v>62685</v>
      </c>
      <c r="S26649" s="319" t="s">
        <v>354</v>
      </c>
    </row>
    <row r="26650" spans="18:19" x14ac:dyDescent="0.2">
      <c r="R26650" s="334">
        <v>62688</v>
      </c>
      <c r="S26650" s="319" t="s">
        <v>354</v>
      </c>
    </row>
    <row r="26651" spans="18:19" x14ac:dyDescent="0.2">
      <c r="R26651" s="334">
        <v>62689</v>
      </c>
      <c r="S26651" s="319" t="s">
        <v>354</v>
      </c>
    </row>
    <row r="26652" spans="18:19" x14ac:dyDescent="0.2">
      <c r="R26652" s="334">
        <v>62690</v>
      </c>
      <c r="S26652" s="319" t="s">
        <v>354</v>
      </c>
    </row>
    <row r="26653" spans="18:19" x14ac:dyDescent="0.2">
      <c r="R26653" s="334">
        <v>62691</v>
      </c>
      <c r="S26653" s="319" t="s">
        <v>354</v>
      </c>
    </row>
    <row r="26654" spans="18:19" x14ac:dyDescent="0.2">
      <c r="R26654" s="334">
        <v>62692</v>
      </c>
      <c r="S26654" s="319" t="s">
        <v>354</v>
      </c>
    </row>
    <row r="26655" spans="18:19" x14ac:dyDescent="0.2">
      <c r="R26655" s="334">
        <v>62693</v>
      </c>
      <c r="S26655" s="319" t="s">
        <v>354</v>
      </c>
    </row>
    <row r="26656" spans="18:19" x14ac:dyDescent="0.2">
      <c r="R26656" s="334">
        <v>62694</v>
      </c>
      <c r="S26656" s="319" t="s">
        <v>354</v>
      </c>
    </row>
    <row r="26657" spans="18:19" x14ac:dyDescent="0.2">
      <c r="R26657" s="334">
        <v>62695</v>
      </c>
      <c r="S26657" s="319" t="s">
        <v>354</v>
      </c>
    </row>
    <row r="26658" spans="18:19" x14ac:dyDescent="0.2">
      <c r="R26658" s="334">
        <v>62701</v>
      </c>
      <c r="S26658" s="319" t="s">
        <v>354</v>
      </c>
    </row>
    <row r="26659" spans="18:19" x14ac:dyDescent="0.2">
      <c r="R26659" s="334">
        <v>62702</v>
      </c>
      <c r="S26659" s="319" t="s">
        <v>354</v>
      </c>
    </row>
    <row r="26660" spans="18:19" x14ac:dyDescent="0.2">
      <c r="R26660" s="334">
        <v>62703</v>
      </c>
      <c r="S26660" s="319" t="s">
        <v>354</v>
      </c>
    </row>
    <row r="26661" spans="18:19" x14ac:dyDescent="0.2">
      <c r="R26661" s="334">
        <v>62704</v>
      </c>
      <c r="S26661" s="319" t="s">
        <v>354</v>
      </c>
    </row>
    <row r="26662" spans="18:19" x14ac:dyDescent="0.2">
      <c r="R26662" s="334">
        <v>62705</v>
      </c>
      <c r="S26662" s="319" t="s">
        <v>354</v>
      </c>
    </row>
    <row r="26663" spans="18:19" x14ac:dyDescent="0.2">
      <c r="R26663" s="334">
        <v>62706</v>
      </c>
      <c r="S26663" s="319" t="s">
        <v>354</v>
      </c>
    </row>
    <row r="26664" spans="18:19" x14ac:dyDescent="0.2">
      <c r="R26664" s="334">
        <v>62707</v>
      </c>
      <c r="S26664" s="319" t="s">
        <v>354</v>
      </c>
    </row>
    <row r="26665" spans="18:19" x14ac:dyDescent="0.2">
      <c r="R26665" s="334">
        <v>62708</v>
      </c>
      <c r="S26665" s="319" t="s">
        <v>354</v>
      </c>
    </row>
    <row r="26666" spans="18:19" x14ac:dyDescent="0.2">
      <c r="R26666" s="334">
        <v>62711</v>
      </c>
      <c r="S26666" s="319" t="s">
        <v>354</v>
      </c>
    </row>
    <row r="26667" spans="18:19" x14ac:dyDescent="0.2">
      <c r="R26667" s="334">
        <v>62712</v>
      </c>
      <c r="S26667" s="319" t="s">
        <v>354</v>
      </c>
    </row>
    <row r="26668" spans="18:19" x14ac:dyDescent="0.2">
      <c r="R26668" s="334">
        <v>62715</v>
      </c>
      <c r="S26668" s="319" t="s">
        <v>354</v>
      </c>
    </row>
    <row r="26669" spans="18:19" x14ac:dyDescent="0.2">
      <c r="R26669" s="334">
        <v>62716</v>
      </c>
      <c r="S26669" s="319" t="s">
        <v>354</v>
      </c>
    </row>
    <row r="26670" spans="18:19" x14ac:dyDescent="0.2">
      <c r="R26670" s="334">
        <v>62719</v>
      </c>
      <c r="S26670" s="319" t="s">
        <v>354</v>
      </c>
    </row>
    <row r="26671" spans="18:19" x14ac:dyDescent="0.2">
      <c r="R26671" s="334">
        <v>62721</v>
      </c>
      <c r="S26671" s="319" t="s">
        <v>354</v>
      </c>
    </row>
    <row r="26672" spans="18:19" x14ac:dyDescent="0.2">
      <c r="R26672" s="334">
        <v>62722</v>
      </c>
      <c r="S26672" s="319" t="s">
        <v>354</v>
      </c>
    </row>
    <row r="26673" spans="18:19" x14ac:dyDescent="0.2">
      <c r="R26673" s="334">
        <v>62723</v>
      </c>
      <c r="S26673" s="319" t="s">
        <v>354</v>
      </c>
    </row>
    <row r="26674" spans="18:19" x14ac:dyDescent="0.2">
      <c r="R26674" s="334">
        <v>62726</v>
      </c>
      <c r="S26674" s="319" t="s">
        <v>354</v>
      </c>
    </row>
    <row r="26675" spans="18:19" x14ac:dyDescent="0.2">
      <c r="R26675" s="334">
        <v>62736</v>
      </c>
      <c r="S26675" s="319" t="s">
        <v>354</v>
      </c>
    </row>
    <row r="26676" spans="18:19" x14ac:dyDescent="0.2">
      <c r="R26676" s="334">
        <v>62739</v>
      </c>
      <c r="S26676" s="319" t="s">
        <v>354</v>
      </c>
    </row>
    <row r="26677" spans="18:19" x14ac:dyDescent="0.2">
      <c r="R26677" s="334">
        <v>62746</v>
      </c>
      <c r="S26677" s="319" t="s">
        <v>354</v>
      </c>
    </row>
    <row r="26678" spans="18:19" x14ac:dyDescent="0.2">
      <c r="R26678" s="334">
        <v>62756</v>
      </c>
      <c r="S26678" s="319" t="s">
        <v>354</v>
      </c>
    </row>
    <row r="26679" spans="18:19" x14ac:dyDescent="0.2">
      <c r="R26679" s="334">
        <v>62757</v>
      </c>
      <c r="S26679" s="319" t="s">
        <v>354</v>
      </c>
    </row>
    <row r="26680" spans="18:19" x14ac:dyDescent="0.2">
      <c r="R26680" s="334">
        <v>62761</v>
      </c>
      <c r="S26680" s="319" t="s">
        <v>354</v>
      </c>
    </row>
    <row r="26681" spans="18:19" x14ac:dyDescent="0.2">
      <c r="R26681" s="334">
        <v>62762</v>
      </c>
      <c r="S26681" s="319" t="s">
        <v>354</v>
      </c>
    </row>
    <row r="26682" spans="18:19" x14ac:dyDescent="0.2">
      <c r="R26682" s="334">
        <v>62763</v>
      </c>
      <c r="S26682" s="319" t="s">
        <v>354</v>
      </c>
    </row>
    <row r="26683" spans="18:19" x14ac:dyDescent="0.2">
      <c r="R26683" s="334">
        <v>62764</v>
      </c>
      <c r="S26683" s="319" t="s">
        <v>354</v>
      </c>
    </row>
    <row r="26684" spans="18:19" x14ac:dyDescent="0.2">
      <c r="R26684" s="334">
        <v>62765</v>
      </c>
      <c r="S26684" s="319" t="s">
        <v>354</v>
      </c>
    </row>
    <row r="26685" spans="18:19" x14ac:dyDescent="0.2">
      <c r="R26685" s="334">
        <v>62766</v>
      </c>
      <c r="S26685" s="319" t="s">
        <v>354</v>
      </c>
    </row>
    <row r="26686" spans="18:19" x14ac:dyDescent="0.2">
      <c r="R26686" s="334">
        <v>62767</v>
      </c>
      <c r="S26686" s="319" t="s">
        <v>354</v>
      </c>
    </row>
    <row r="26687" spans="18:19" x14ac:dyDescent="0.2">
      <c r="R26687" s="334">
        <v>62769</v>
      </c>
      <c r="S26687" s="319" t="s">
        <v>354</v>
      </c>
    </row>
    <row r="26688" spans="18:19" x14ac:dyDescent="0.2">
      <c r="R26688" s="334">
        <v>62776</v>
      </c>
      <c r="S26688" s="319" t="s">
        <v>354</v>
      </c>
    </row>
    <row r="26689" spans="18:19" x14ac:dyDescent="0.2">
      <c r="R26689" s="334">
        <v>62777</v>
      </c>
      <c r="S26689" s="319" t="s">
        <v>354</v>
      </c>
    </row>
    <row r="26690" spans="18:19" x14ac:dyDescent="0.2">
      <c r="R26690" s="334">
        <v>62781</v>
      </c>
      <c r="S26690" s="319" t="s">
        <v>354</v>
      </c>
    </row>
    <row r="26691" spans="18:19" x14ac:dyDescent="0.2">
      <c r="R26691" s="334">
        <v>62786</v>
      </c>
      <c r="S26691" s="319" t="s">
        <v>354</v>
      </c>
    </row>
    <row r="26692" spans="18:19" x14ac:dyDescent="0.2">
      <c r="R26692" s="334">
        <v>62791</v>
      </c>
      <c r="S26692" s="319" t="s">
        <v>354</v>
      </c>
    </row>
    <row r="26693" spans="18:19" x14ac:dyDescent="0.2">
      <c r="R26693" s="334">
        <v>62794</v>
      </c>
      <c r="S26693" s="319" t="s">
        <v>354</v>
      </c>
    </row>
    <row r="26694" spans="18:19" x14ac:dyDescent="0.2">
      <c r="R26694" s="334">
        <v>62796</v>
      </c>
      <c r="S26694" s="319" t="s">
        <v>354</v>
      </c>
    </row>
    <row r="26695" spans="18:19" x14ac:dyDescent="0.2">
      <c r="R26695" s="334">
        <v>62801</v>
      </c>
      <c r="S26695" s="319" t="s">
        <v>354</v>
      </c>
    </row>
    <row r="26696" spans="18:19" x14ac:dyDescent="0.2">
      <c r="R26696" s="334">
        <v>62803</v>
      </c>
      <c r="S26696" s="319" t="s">
        <v>354</v>
      </c>
    </row>
    <row r="26697" spans="18:19" x14ac:dyDescent="0.2">
      <c r="R26697" s="334">
        <v>62805</v>
      </c>
      <c r="S26697" s="319" t="s">
        <v>354</v>
      </c>
    </row>
    <row r="26698" spans="18:19" x14ac:dyDescent="0.2">
      <c r="R26698" s="334">
        <v>62806</v>
      </c>
      <c r="S26698" s="319" t="s">
        <v>354</v>
      </c>
    </row>
    <row r="26699" spans="18:19" x14ac:dyDescent="0.2">
      <c r="R26699" s="334">
        <v>62807</v>
      </c>
      <c r="S26699" s="319" t="s">
        <v>354</v>
      </c>
    </row>
    <row r="26700" spans="18:19" x14ac:dyDescent="0.2">
      <c r="R26700" s="334">
        <v>62808</v>
      </c>
      <c r="S26700" s="319" t="s">
        <v>354</v>
      </c>
    </row>
    <row r="26701" spans="18:19" x14ac:dyDescent="0.2">
      <c r="R26701" s="334">
        <v>62809</v>
      </c>
      <c r="S26701" s="319" t="s">
        <v>354</v>
      </c>
    </row>
    <row r="26702" spans="18:19" x14ac:dyDescent="0.2">
      <c r="R26702" s="334">
        <v>62810</v>
      </c>
      <c r="S26702" s="319" t="s">
        <v>354</v>
      </c>
    </row>
    <row r="26703" spans="18:19" x14ac:dyDescent="0.2">
      <c r="R26703" s="334">
        <v>62811</v>
      </c>
      <c r="S26703" s="319" t="s">
        <v>354</v>
      </c>
    </row>
    <row r="26704" spans="18:19" x14ac:dyDescent="0.2">
      <c r="R26704" s="334">
        <v>62812</v>
      </c>
      <c r="S26704" s="319" t="s">
        <v>354</v>
      </c>
    </row>
    <row r="26705" spans="18:19" x14ac:dyDescent="0.2">
      <c r="R26705" s="334">
        <v>62814</v>
      </c>
      <c r="S26705" s="319" t="s">
        <v>354</v>
      </c>
    </row>
    <row r="26706" spans="18:19" x14ac:dyDescent="0.2">
      <c r="R26706" s="334">
        <v>62815</v>
      </c>
      <c r="S26706" s="319" t="s">
        <v>354</v>
      </c>
    </row>
    <row r="26707" spans="18:19" x14ac:dyDescent="0.2">
      <c r="R26707" s="334">
        <v>62816</v>
      </c>
      <c r="S26707" s="319" t="s">
        <v>354</v>
      </c>
    </row>
    <row r="26708" spans="18:19" x14ac:dyDescent="0.2">
      <c r="R26708" s="334">
        <v>62817</v>
      </c>
      <c r="S26708" s="319" t="s">
        <v>354</v>
      </c>
    </row>
    <row r="26709" spans="18:19" x14ac:dyDescent="0.2">
      <c r="R26709" s="334">
        <v>62818</v>
      </c>
      <c r="S26709" s="319" t="s">
        <v>354</v>
      </c>
    </row>
    <row r="26710" spans="18:19" x14ac:dyDescent="0.2">
      <c r="R26710" s="334">
        <v>62819</v>
      </c>
      <c r="S26710" s="319" t="s">
        <v>354</v>
      </c>
    </row>
    <row r="26711" spans="18:19" x14ac:dyDescent="0.2">
      <c r="R26711" s="334">
        <v>62820</v>
      </c>
      <c r="S26711" s="319" t="s">
        <v>354</v>
      </c>
    </row>
    <row r="26712" spans="18:19" x14ac:dyDescent="0.2">
      <c r="R26712" s="334">
        <v>62821</v>
      </c>
      <c r="S26712" s="319" t="s">
        <v>354</v>
      </c>
    </row>
    <row r="26713" spans="18:19" x14ac:dyDescent="0.2">
      <c r="R26713" s="334">
        <v>62822</v>
      </c>
      <c r="S26713" s="319" t="s">
        <v>354</v>
      </c>
    </row>
    <row r="26714" spans="18:19" x14ac:dyDescent="0.2">
      <c r="R26714" s="334">
        <v>62823</v>
      </c>
      <c r="S26714" s="319" t="s">
        <v>354</v>
      </c>
    </row>
    <row r="26715" spans="18:19" x14ac:dyDescent="0.2">
      <c r="R26715" s="334">
        <v>62824</v>
      </c>
      <c r="S26715" s="319" t="s">
        <v>354</v>
      </c>
    </row>
    <row r="26716" spans="18:19" x14ac:dyDescent="0.2">
      <c r="R26716" s="334">
        <v>62825</v>
      </c>
      <c r="S26716" s="319" t="s">
        <v>354</v>
      </c>
    </row>
    <row r="26717" spans="18:19" x14ac:dyDescent="0.2">
      <c r="R26717" s="334">
        <v>62827</v>
      </c>
      <c r="S26717" s="319" t="s">
        <v>354</v>
      </c>
    </row>
    <row r="26718" spans="18:19" x14ac:dyDescent="0.2">
      <c r="R26718" s="334">
        <v>62828</v>
      </c>
      <c r="S26718" s="319" t="s">
        <v>354</v>
      </c>
    </row>
    <row r="26719" spans="18:19" x14ac:dyDescent="0.2">
      <c r="R26719" s="334">
        <v>62829</v>
      </c>
      <c r="S26719" s="319" t="s">
        <v>354</v>
      </c>
    </row>
    <row r="26720" spans="18:19" x14ac:dyDescent="0.2">
      <c r="R26720" s="334">
        <v>62830</v>
      </c>
      <c r="S26720" s="319" t="s">
        <v>354</v>
      </c>
    </row>
    <row r="26721" spans="18:19" x14ac:dyDescent="0.2">
      <c r="R26721" s="334">
        <v>62831</v>
      </c>
      <c r="S26721" s="319" t="s">
        <v>354</v>
      </c>
    </row>
    <row r="26722" spans="18:19" x14ac:dyDescent="0.2">
      <c r="R26722" s="334">
        <v>62832</v>
      </c>
      <c r="S26722" s="319" t="s">
        <v>354</v>
      </c>
    </row>
    <row r="26723" spans="18:19" x14ac:dyDescent="0.2">
      <c r="R26723" s="334">
        <v>62833</v>
      </c>
      <c r="S26723" s="319" t="s">
        <v>354</v>
      </c>
    </row>
    <row r="26724" spans="18:19" x14ac:dyDescent="0.2">
      <c r="R26724" s="334">
        <v>62834</v>
      </c>
      <c r="S26724" s="319" t="s">
        <v>354</v>
      </c>
    </row>
    <row r="26725" spans="18:19" x14ac:dyDescent="0.2">
      <c r="R26725" s="334">
        <v>62835</v>
      </c>
      <c r="S26725" s="319" t="s">
        <v>354</v>
      </c>
    </row>
    <row r="26726" spans="18:19" x14ac:dyDescent="0.2">
      <c r="R26726" s="334">
        <v>62836</v>
      </c>
      <c r="S26726" s="319" t="s">
        <v>354</v>
      </c>
    </row>
    <row r="26727" spans="18:19" x14ac:dyDescent="0.2">
      <c r="R26727" s="334">
        <v>62837</v>
      </c>
      <c r="S26727" s="319" t="s">
        <v>354</v>
      </c>
    </row>
    <row r="26728" spans="18:19" x14ac:dyDescent="0.2">
      <c r="R26728" s="334">
        <v>62838</v>
      </c>
      <c r="S26728" s="319" t="s">
        <v>354</v>
      </c>
    </row>
    <row r="26729" spans="18:19" x14ac:dyDescent="0.2">
      <c r="R26729" s="334">
        <v>62839</v>
      </c>
      <c r="S26729" s="319" t="s">
        <v>354</v>
      </c>
    </row>
    <row r="26730" spans="18:19" x14ac:dyDescent="0.2">
      <c r="R26730" s="334">
        <v>62840</v>
      </c>
      <c r="S26730" s="319" t="s">
        <v>354</v>
      </c>
    </row>
    <row r="26731" spans="18:19" x14ac:dyDescent="0.2">
      <c r="R26731" s="334">
        <v>62841</v>
      </c>
      <c r="S26731" s="319" t="s">
        <v>354</v>
      </c>
    </row>
    <row r="26732" spans="18:19" x14ac:dyDescent="0.2">
      <c r="R26732" s="334">
        <v>62842</v>
      </c>
      <c r="S26732" s="319" t="s">
        <v>354</v>
      </c>
    </row>
    <row r="26733" spans="18:19" x14ac:dyDescent="0.2">
      <c r="R26733" s="334">
        <v>62843</v>
      </c>
      <c r="S26733" s="319" t="s">
        <v>354</v>
      </c>
    </row>
    <row r="26734" spans="18:19" x14ac:dyDescent="0.2">
      <c r="R26734" s="334">
        <v>62844</v>
      </c>
      <c r="S26734" s="319" t="s">
        <v>354</v>
      </c>
    </row>
    <row r="26735" spans="18:19" x14ac:dyDescent="0.2">
      <c r="R26735" s="334">
        <v>62846</v>
      </c>
      <c r="S26735" s="319" t="s">
        <v>354</v>
      </c>
    </row>
    <row r="26736" spans="18:19" x14ac:dyDescent="0.2">
      <c r="R26736" s="334">
        <v>62848</v>
      </c>
      <c r="S26736" s="319" t="s">
        <v>354</v>
      </c>
    </row>
    <row r="26737" spans="18:19" x14ac:dyDescent="0.2">
      <c r="R26737" s="334">
        <v>62849</v>
      </c>
      <c r="S26737" s="319" t="s">
        <v>354</v>
      </c>
    </row>
    <row r="26738" spans="18:19" x14ac:dyDescent="0.2">
      <c r="R26738" s="334">
        <v>62850</v>
      </c>
      <c r="S26738" s="319" t="s">
        <v>354</v>
      </c>
    </row>
    <row r="26739" spans="18:19" x14ac:dyDescent="0.2">
      <c r="R26739" s="334">
        <v>62851</v>
      </c>
      <c r="S26739" s="319" t="s">
        <v>354</v>
      </c>
    </row>
    <row r="26740" spans="18:19" x14ac:dyDescent="0.2">
      <c r="R26740" s="334">
        <v>62852</v>
      </c>
      <c r="S26740" s="319" t="s">
        <v>354</v>
      </c>
    </row>
    <row r="26741" spans="18:19" x14ac:dyDescent="0.2">
      <c r="R26741" s="334">
        <v>62853</v>
      </c>
      <c r="S26741" s="319" t="s">
        <v>354</v>
      </c>
    </row>
    <row r="26742" spans="18:19" x14ac:dyDescent="0.2">
      <c r="R26742" s="334">
        <v>62854</v>
      </c>
      <c r="S26742" s="319" t="s">
        <v>354</v>
      </c>
    </row>
    <row r="26743" spans="18:19" x14ac:dyDescent="0.2">
      <c r="R26743" s="334">
        <v>62855</v>
      </c>
      <c r="S26743" s="319" t="s">
        <v>354</v>
      </c>
    </row>
    <row r="26744" spans="18:19" x14ac:dyDescent="0.2">
      <c r="R26744" s="334">
        <v>62856</v>
      </c>
      <c r="S26744" s="319" t="s">
        <v>354</v>
      </c>
    </row>
    <row r="26745" spans="18:19" x14ac:dyDescent="0.2">
      <c r="R26745" s="334">
        <v>62857</v>
      </c>
      <c r="S26745" s="319" t="s">
        <v>354</v>
      </c>
    </row>
    <row r="26746" spans="18:19" x14ac:dyDescent="0.2">
      <c r="R26746" s="334">
        <v>62858</v>
      </c>
      <c r="S26746" s="319" t="s">
        <v>354</v>
      </c>
    </row>
    <row r="26747" spans="18:19" x14ac:dyDescent="0.2">
      <c r="R26747" s="334">
        <v>62859</v>
      </c>
      <c r="S26747" s="319" t="s">
        <v>354</v>
      </c>
    </row>
    <row r="26748" spans="18:19" x14ac:dyDescent="0.2">
      <c r="R26748" s="334">
        <v>62860</v>
      </c>
      <c r="S26748" s="319" t="s">
        <v>354</v>
      </c>
    </row>
    <row r="26749" spans="18:19" x14ac:dyDescent="0.2">
      <c r="R26749" s="334">
        <v>62861</v>
      </c>
      <c r="S26749" s="319" t="s">
        <v>354</v>
      </c>
    </row>
    <row r="26750" spans="18:19" x14ac:dyDescent="0.2">
      <c r="R26750" s="334">
        <v>62862</v>
      </c>
      <c r="S26750" s="319" t="s">
        <v>354</v>
      </c>
    </row>
    <row r="26751" spans="18:19" x14ac:dyDescent="0.2">
      <c r="R26751" s="334">
        <v>62863</v>
      </c>
      <c r="S26751" s="319" t="s">
        <v>354</v>
      </c>
    </row>
    <row r="26752" spans="18:19" x14ac:dyDescent="0.2">
      <c r="R26752" s="334">
        <v>62864</v>
      </c>
      <c r="S26752" s="319" t="s">
        <v>354</v>
      </c>
    </row>
    <row r="26753" spans="18:19" x14ac:dyDescent="0.2">
      <c r="R26753" s="334">
        <v>62865</v>
      </c>
      <c r="S26753" s="319" t="s">
        <v>354</v>
      </c>
    </row>
    <row r="26754" spans="18:19" x14ac:dyDescent="0.2">
      <c r="R26754" s="334">
        <v>62866</v>
      </c>
      <c r="S26754" s="319" t="s">
        <v>354</v>
      </c>
    </row>
    <row r="26755" spans="18:19" x14ac:dyDescent="0.2">
      <c r="R26755" s="334">
        <v>62867</v>
      </c>
      <c r="S26755" s="319" t="s">
        <v>354</v>
      </c>
    </row>
    <row r="26756" spans="18:19" x14ac:dyDescent="0.2">
      <c r="R26756" s="334">
        <v>62868</v>
      </c>
      <c r="S26756" s="319" t="s">
        <v>354</v>
      </c>
    </row>
    <row r="26757" spans="18:19" x14ac:dyDescent="0.2">
      <c r="R26757" s="334">
        <v>62869</v>
      </c>
      <c r="S26757" s="319" t="s">
        <v>354</v>
      </c>
    </row>
    <row r="26758" spans="18:19" x14ac:dyDescent="0.2">
      <c r="R26758" s="334">
        <v>62870</v>
      </c>
      <c r="S26758" s="319" t="s">
        <v>354</v>
      </c>
    </row>
    <row r="26759" spans="18:19" x14ac:dyDescent="0.2">
      <c r="R26759" s="334">
        <v>62871</v>
      </c>
      <c r="S26759" s="319" t="s">
        <v>354</v>
      </c>
    </row>
    <row r="26760" spans="18:19" x14ac:dyDescent="0.2">
      <c r="R26760" s="334">
        <v>62872</v>
      </c>
      <c r="S26760" s="319" t="s">
        <v>354</v>
      </c>
    </row>
    <row r="26761" spans="18:19" x14ac:dyDescent="0.2">
      <c r="R26761" s="334">
        <v>62874</v>
      </c>
      <c r="S26761" s="319" t="s">
        <v>354</v>
      </c>
    </row>
    <row r="26762" spans="18:19" x14ac:dyDescent="0.2">
      <c r="R26762" s="334">
        <v>62875</v>
      </c>
      <c r="S26762" s="319" t="s">
        <v>354</v>
      </c>
    </row>
    <row r="26763" spans="18:19" x14ac:dyDescent="0.2">
      <c r="R26763" s="334">
        <v>62876</v>
      </c>
      <c r="S26763" s="319" t="s">
        <v>354</v>
      </c>
    </row>
    <row r="26764" spans="18:19" x14ac:dyDescent="0.2">
      <c r="R26764" s="334">
        <v>62877</v>
      </c>
      <c r="S26764" s="319" t="s">
        <v>354</v>
      </c>
    </row>
    <row r="26765" spans="18:19" x14ac:dyDescent="0.2">
      <c r="R26765" s="334">
        <v>62878</v>
      </c>
      <c r="S26765" s="319" t="s">
        <v>354</v>
      </c>
    </row>
    <row r="26766" spans="18:19" x14ac:dyDescent="0.2">
      <c r="R26766" s="334">
        <v>62879</v>
      </c>
      <c r="S26766" s="319" t="s">
        <v>354</v>
      </c>
    </row>
    <row r="26767" spans="18:19" x14ac:dyDescent="0.2">
      <c r="R26767" s="334">
        <v>62880</v>
      </c>
      <c r="S26767" s="319" t="s">
        <v>354</v>
      </c>
    </row>
    <row r="26768" spans="18:19" x14ac:dyDescent="0.2">
      <c r="R26768" s="334">
        <v>62881</v>
      </c>
      <c r="S26768" s="319" t="s">
        <v>354</v>
      </c>
    </row>
    <row r="26769" spans="18:19" x14ac:dyDescent="0.2">
      <c r="R26769" s="334">
        <v>62882</v>
      </c>
      <c r="S26769" s="319" t="s">
        <v>354</v>
      </c>
    </row>
    <row r="26770" spans="18:19" x14ac:dyDescent="0.2">
      <c r="R26770" s="334">
        <v>62883</v>
      </c>
      <c r="S26770" s="319" t="s">
        <v>354</v>
      </c>
    </row>
    <row r="26771" spans="18:19" x14ac:dyDescent="0.2">
      <c r="R26771" s="334">
        <v>62884</v>
      </c>
      <c r="S26771" s="319" t="s">
        <v>354</v>
      </c>
    </row>
    <row r="26772" spans="18:19" x14ac:dyDescent="0.2">
      <c r="R26772" s="334">
        <v>62885</v>
      </c>
      <c r="S26772" s="319" t="s">
        <v>354</v>
      </c>
    </row>
    <row r="26773" spans="18:19" x14ac:dyDescent="0.2">
      <c r="R26773" s="334">
        <v>62886</v>
      </c>
      <c r="S26773" s="319" t="s">
        <v>354</v>
      </c>
    </row>
    <row r="26774" spans="18:19" x14ac:dyDescent="0.2">
      <c r="R26774" s="334">
        <v>62887</v>
      </c>
      <c r="S26774" s="319" t="s">
        <v>354</v>
      </c>
    </row>
    <row r="26775" spans="18:19" x14ac:dyDescent="0.2">
      <c r="R26775" s="334">
        <v>62888</v>
      </c>
      <c r="S26775" s="319" t="s">
        <v>354</v>
      </c>
    </row>
    <row r="26776" spans="18:19" x14ac:dyDescent="0.2">
      <c r="R26776" s="334">
        <v>62889</v>
      </c>
      <c r="S26776" s="319" t="s">
        <v>354</v>
      </c>
    </row>
    <row r="26777" spans="18:19" x14ac:dyDescent="0.2">
      <c r="R26777" s="334">
        <v>62890</v>
      </c>
      <c r="S26777" s="319" t="s">
        <v>354</v>
      </c>
    </row>
    <row r="26778" spans="18:19" x14ac:dyDescent="0.2">
      <c r="R26778" s="334">
        <v>62891</v>
      </c>
      <c r="S26778" s="319" t="s">
        <v>354</v>
      </c>
    </row>
    <row r="26779" spans="18:19" x14ac:dyDescent="0.2">
      <c r="R26779" s="334">
        <v>62892</v>
      </c>
      <c r="S26779" s="319" t="s">
        <v>354</v>
      </c>
    </row>
    <row r="26780" spans="18:19" x14ac:dyDescent="0.2">
      <c r="R26780" s="334">
        <v>62893</v>
      </c>
      <c r="S26780" s="319" t="s">
        <v>354</v>
      </c>
    </row>
    <row r="26781" spans="18:19" x14ac:dyDescent="0.2">
      <c r="R26781" s="334">
        <v>62894</v>
      </c>
      <c r="S26781" s="319" t="s">
        <v>354</v>
      </c>
    </row>
    <row r="26782" spans="18:19" x14ac:dyDescent="0.2">
      <c r="R26782" s="334">
        <v>62895</v>
      </c>
      <c r="S26782" s="319" t="s">
        <v>354</v>
      </c>
    </row>
    <row r="26783" spans="18:19" x14ac:dyDescent="0.2">
      <c r="R26783" s="334">
        <v>62896</v>
      </c>
      <c r="S26783" s="319" t="s">
        <v>354</v>
      </c>
    </row>
    <row r="26784" spans="18:19" x14ac:dyDescent="0.2">
      <c r="R26784" s="334">
        <v>62897</v>
      </c>
      <c r="S26784" s="319" t="s">
        <v>354</v>
      </c>
    </row>
    <row r="26785" spans="18:19" x14ac:dyDescent="0.2">
      <c r="R26785" s="334">
        <v>62898</v>
      </c>
      <c r="S26785" s="319" t="s">
        <v>354</v>
      </c>
    </row>
    <row r="26786" spans="18:19" x14ac:dyDescent="0.2">
      <c r="R26786" s="334">
        <v>62899</v>
      </c>
      <c r="S26786" s="319" t="s">
        <v>354</v>
      </c>
    </row>
    <row r="26787" spans="18:19" x14ac:dyDescent="0.2">
      <c r="R26787" s="334">
        <v>62901</v>
      </c>
      <c r="S26787" s="319" t="s">
        <v>354</v>
      </c>
    </row>
    <row r="26788" spans="18:19" x14ac:dyDescent="0.2">
      <c r="R26788" s="334">
        <v>62902</v>
      </c>
      <c r="S26788" s="319" t="s">
        <v>354</v>
      </c>
    </row>
    <row r="26789" spans="18:19" x14ac:dyDescent="0.2">
      <c r="R26789" s="334">
        <v>62903</v>
      </c>
      <c r="S26789" s="319" t="s">
        <v>354</v>
      </c>
    </row>
    <row r="26790" spans="18:19" x14ac:dyDescent="0.2">
      <c r="R26790" s="334">
        <v>62905</v>
      </c>
      <c r="S26790" s="319" t="s">
        <v>354</v>
      </c>
    </row>
    <row r="26791" spans="18:19" x14ac:dyDescent="0.2">
      <c r="R26791" s="334">
        <v>62906</v>
      </c>
      <c r="S26791" s="319" t="s">
        <v>354</v>
      </c>
    </row>
    <row r="26792" spans="18:19" x14ac:dyDescent="0.2">
      <c r="R26792" s="334">
        <v>62907</v>
      </c>
      <c r="S26792" s="319" t="s">
        <v>354</v>
      </c>
    </row>
    <row r="26793" spans="18:19" x14ac:dyDescent="0.2">
      <c r="R26793" s="334">
        <v>62908</v>
      </c>
      <c r="S26793" s="319" t="s">
        <v>354</v>
      </c>
    </row>
    <row r="26794" spans="18:19" x14ac:dyDescent="0.2">
      <c r="R26794" s="334">
        <v>62909</v>
      </c>
      <c r="S26794" s="319" t="s">
        <v>354</v>
      </c>
    </row>
    <row r="26795" spans="18:19" x14ac:dyDescent="0.2">
      <c r="R26795" s="334">
        <v>62910</v>
      </c>
      <c r="S26795" s="319" t="s">
        <v>354</v>
      </c>
    </row>
    <row r="26796" spans="18:19" x14ac:dyDescent="0.2">
      <c r="R26796" s="334">
        <v>62912</v>
      </c>
      <c r="S26796" s="319" t="s">
        <v>354</v>
      </c>
    </row>
    <row r="26797" spans="18:19" x14ac:dyDescent="0.2">
      <c r="R26797" s="334">
        <v>62914</v>
      </c>
      <c r="S26797" s="319" t="s">
        <v>354</v>
      </c>
    </row>
    <row r="26798" spans="18:19" x14ac:dyDescent="0.2">
      <c r="R26798" s="334">
        <v>62915</v>
      </c>
      <c r="S26798" s="319" t="s">
        <v>354</v>
      </c>
    </row>
    <row r="26799" spans="18:19" x14ac:dyDescent="0.2">
      <c r="R26799" s="334">
        <v>62916</v>
      </c>
      <c r="S26799" s="319" t="s">
        <v>354</v>
      </c>
    </row>
    <row r="26800" spans="18:19" x14ac:dyDescent="0.2">
      <c r="R26800" s="334">
        <v>62917</v>
      </c>
      <c r="S26800" s="319" t="s">
        <v>354</v>
      </c>
    </row>
    <row r="26801" spans="18:19" x14ac:dyDescent="0.2">
      <c r="R26801" s="334">
        <v>62918</v>
      </c>
      <c r="S26801" s="319" t="s">
        <v>354</v>
      </c>
    </row>
    <row r="26802" spans="18:19" x14ac:dyDescent="0.2">
      <c r="R26802" s="334">
        <v>62919</v>
      </c>
      <c r="S26802" s="319" t="s">
        <v>354</v>
      </c>
    </row>
    <row r="26803" spans="18:19" x14ac:dyDescent="0.2">
      <c r="R26803" s="334">
        <v>62920</v>
      </c>
      <c r="S26803" s="319" t="s">
        <v>354</v>
      </c>
    </row>
    <row r="26804" spans="18:19" x14ac:dyDescent="0.2">
      <c r="R26804" s="334">
        <v>62921</v>
      </c>
      <c r="S26804" s="319" t="s">
        <v>354</v>
      </c>
    </row>
    <row r="26805" spans="18:19" x14ac:dyDescent="0.2">
      <c r="R26805" s="334">
        <v>62922</v>
      </c>
      <c r="S26805" s="319" t="s">
        <v>354</v>
      </c>
    </row>
    <row r="26806" spans="18:19" x14ac:dyDescent="0.2">
      <c r="R26806" s="334">
        <v>62923</v>
      </c>
      <c r="S26806" s="319" t="s">
        <v>354</v>
      </c>
    </row>
    <row r="26807" spans="18:19" x14ac:dyDescent="0.2">
      <c r="R26807" s="334">
        <v>62924</v>
      </c>
      <c r="S26807" s="319" t="s">
        <v>354</v>
      </c>
    </row>
    <row r="26808" spans="18:19" x14ac:dyDescent="0.2">
      <c r="R26808" s="334">
        <v>62926</v>
      </c>
      <c r="S26808" s="319" t="s">
        <v>354</v>
      </c>
    </row>
    <row r="26809" spans="18:19" x14ac:dyDescent="0.2">
      <c r="R26809" s="334">
        <v>62927</v>
      </c>
      <c r="S26809" s="319" t="s">
        <v>354</v>
      </c>
    </row>
    <row r="26810" spans="18:19" x14ac:dyDescent="0.2">
      <c r="R26810" s="334">
        <v>62928</v>
      </c>
      <c r="S26810" s="319" t="s">
        <v>354</v>
      </c>
    </row>
    <row r="26811" spans="18:19" x14ac:dyDescent="0.2">
      <c r="R26811" s="334">
        <v>62930</v>
      </c>
      <c r="S26811" s="319" t="s">
        <v>354</v>
      </c>
    </row>
    <row r="26812" spans="18:19" x14ac:dyDescent="0.2">
      <c r="R26812" s="334">
        <v>62931</v>
      </c>
      <c r="S26812" s="319" t="s">
        <v>354</v>
      </c>
    </row>
    <row r="26813" spans="18:19" x14ac:dyDescent="0.2">
      <c r="R26813" s="334">
        <v>62932</v>
      </c>
      <c r="S26813" s="319" t="s">
        <v>354</v>
      </c>
    </row>
    <row r="26814" spans="18:19" x14ac:dyDescent="0.2">
      <c r="R26814" s="334">
        <v>62933</v>
      </c>
      <c r="S26814" s="319" t="s">
        <v>354</v>
      </c>
    </row>
    <row r="26815" spans="18:19" x14ac:dyDescent="0.2">
      <c r="R26815" s="334">
        <v>62934</v>
      </c>
      <c r="S26815" s="319" t="s">
        <v>354</v>
      </c>
    </row>
    <row r="26816" spans="18:19" x14ac:dyDescent="0.2">
      <c r="R26816" s="334">
        <v>62935</v>
      </c>
      <c r="S26816" s="319" t="s">
        <v>354</v>
      </c>
    </row>
    <row r="26817" spans="18:19" x14ac:dyDescent="0.2">
      <c r="R26817" s="334">
        <v>62938</v>
      </c>
      <c r="S26817" s="319" t="s">
        <v>354</v>
      </c>
    </row>
    <row r="26818" spans="18:19" x14ac:dyDescent="0.2">
      <c r="R26818" s="334">
        <v>62939</v>
      </c>
      <c r="S26818" s="319" t="s">
        <v>354</v>
      </c>
    </row>
    <row r="26819" spans="18:19" x14ac:dyDescent="0.2">
      <c r="R26819" s="334">
        <v>62940</v>
      </c>
      <c r="S26819" s="319" t="s">
        <v>354</v>
      </c>
    </row>
    <row r="26820" spans="18:19" x14ac:dyDescent="0.2">
      <c r="R26820" s="334">
        <v>62941</v>
      </c>
      <c r="S26820" s="319" t="s">
        <v>354</v>
      </c>
    </row>
    <row r="26821" spans="18:19" x14ac:dyDescent="0.2">
      <c r="R26821" s="334">
        <v>62942</v>
      </c>
      <c r="S26821" s="319" t="s">
        <v>354</v>
      </c>
    </row>
    <row r="26822" spans="18:19" x14ac:dyDescent="0.2">
      <c r="R26822" s="334">
        <v>62943</v>
      </c>
      <c r="S26822" s="319" t="s">
        <v>354</v>
      </c>
    </row>
    <row r="26823" spans="18:19" x14ac:dyDescent="0.2">
      <c r="R26823" s="334">
        <v>62946</v>
      </c>
      <c r="S26823" s="319" t="s">
        <v>354</v>
      </c>
    </row>
    <row r="26824" spans="18:19" x14ac:dyDescent="0.2">
      <c r="R26824" s="334">
        <v>62947</v>
      </c>
      <c r="S26824" s="319" t="s">
        <v>354</v>
      </c>
    </row>
    <row r="26825" spans="18:19" x14ac:dyDescent="0.2">
      <c r="R26825" s="334">
        <v>62948</v>
      </c>
      <c r="S26825" s="319" t="s">
        <v>354</v>
      </c>
    </row>
    <row r="26826" spans="18:19" x14ac:dyDescent="0.2">
      <c r="R26826" s="334">
        <v>62949</v>
      </c>
      <c r="S26826" s="319" t="s">
        <v>354</v>
      </c>
    </row>
    <row r="26827" spans="18:19" x14ac:dyDescent="0.2">
      <c r="R26827" s="334">
        <v>62950</v>
      </c>
      <c r="S26827" s="319" t="s">
        <v>354</v>
      </c>
    </row>
    <row r="26828" spans="18:19" x14ac:dyDescent="0.2">
      <c r="R26828" s="334">
        <v>62951</v>
      </c>
      <c r="S26828" s="319" t="s">
        <v>354</v>
      </c>
    </row>
    <row r="26829" spans="18:19" x14ac:dyDescent="0.2">
      <c r="R26829" s="334">
        <v>62952</v>
      </c>
      <c r="S26829" s="319" t="s">
        <v>354</v>
      </c>
    </row>
    <row r="26830" spans="18:19" x14ac:dyDescent="0.2">
      <c r="R26830" s="334">
        <v>62953</v>
      </c>
      <c r="S26830" s="319" t="s">
        <v>354</v>
      </c>
    </row>
    <row r="26831" spans="18:19" x14ac:dyDescent="0.2">
      <c r="R26831" s="334">
        <v>62954</v>
      </c>
      <c r="S26831" s="319" t="s">
        <v>354</v>
      </c>
    </row>
    <row r="26832" spans="18:19" x14ac:dyDescent="0.2">
      <c r="R26832" s="334">
        <v>62955</v>
      </c>
      <c r="S26832" s="319" t="s">
        <v>354</v>
      </c>
    </row>
    <row r="26833" spans="18:19" x14ac:dyDescent="0.2">
      <c r="R26833" s="334">
        <v>62956</v>
      </c>
      <c r="S26833" s="319" t="s">
        <v>354</v>
      </c>
    </row>
    <row r="26834" spans="18:19" x14ac:dyDescent="0.2">
      <c r="R26834" s="334">
        <v>62957</v>
      </c>
      <c r="S26834" s="319" t="s">
        <v>354</v>
      </c>
    </row>
    <row r="26835" spans="18:19" x14ac:dyDescent="0.2">
      <c r="R26835" s="334">
        <v>62958</v>
      </c>
      <c r="S26835" s="319" t="s">
        <v>354</v>
      </c>
    </row>
    <row r="26836" spans="18:19" x14ac:dyDescent="0.2">
      <c r="R26836" s="334">
        <v>62959</v>
      </c>
      <c r="S26836" s="319" t="s">
        <v>354</v>
      </c>
    </row>
    <row r="26837" spans="18:19" x14ac:dyDescent="0.2">
      <c r="R26837" s="334">
        <v>62960</v>
      </c>
      <c r="S26837" s="319" t="s">
        <v>354</v>
      </c>
    </row>
    <row r="26838" spans="18:19" x14ac:dyDescent="0.2">
      <c r="R26838" s="334">
        <v>62961</v>
      </c>
      <c r="S26838" s="319" t="s">
        <v>354</v>
      </c>
    </row>
    <row r="26839" spans="18:19" x14ac:dyDescent="0.2">
      <c r="R26839" s="334">
        <v>62962</v>
      </c>
      <c r="S26839" s="319" t="s">
        <v>354</v>
      </c>
    </row>
    <row r="26840" spans="18:19" x14ac:dyDescent="0.2">
      <c r="R26840" s="334">
        <v>62963</v>
      </c>
      <c r="S26840" s="319" t="s">
        <v>354</v>
      </c>
    </row>
    <row r="26841" spans="18:19" x14ac:dyDescent="0.2">
      <c r="R26841" s="334">
        <v>62964</v>
      </c>
      <c r="S26841" s="319" t="s">
        <v>354</v>
      </c>
    </row>
    <row r="26842" spans="18:19" x14ac:dyDescent="0.2">
      <c r="R26842" s="334">
        <v>62965</v>
      </c>
      <c r="S26842" s="319" t="s">
        <v>354</v>
      </c>
    </row>
    <row r="26843" spans="18:19" x14ac:dyDescent="0.2">
      <c r="R26843" s="334">
        <v>62966</v>
      </c>
      <c r="S26843" s="319" t="s">
        <v>354</v>
      </c>
    </row>
    <row r="26844" spans="18:19" x14ac:dyDescent="0.2">
      <c r="R26844" s="334">
        <v>62967</v>
      </c>
      <c r="S26844" s="319" t="s">
        <v>354</v>
      </c>
    </row>
    <row r="26845" spans="18:19" x14ac:dyDescent="0.2">
      <c r="R26845" s="334">
        <v>62969</v>
      </c>
      <c r="S26845" s="319" t="s">
        <v>354</v>
      </c>
    </row>
    <row r="26846" spans="18:19" x14ac:dyDescent="0.2">
      <c r="R26846" s="334">
        <v>62970</v>
      </c>
      <c r="S26846" s="319" t="s">
        <v>354</v>
      </c>
    </row>
    <row r="26847" spans="18:19" x14ac:dyDescent="0.2">
      <c r="R26847" s="334">
        <v>62971</v>
      </c>
      <c r="S26847" s="319" t="s">
        <v>354</v>
      </c>
    </row>
    <row r="26848" spans="18:19" x14ac:dyDescent="0.2">
      <c r="R26848" s="334">
        <v>62972</v>
      </c>
      <c r="S26848" s="319" t="s">
        <v>354</v>
      </c>
    </row>
    <row r="26849" spans="18:19" x14ac:dyDescent="0.2">
      <c r="R26849" s="334">
        <v>62973</v>
      </c>
      <c r="S26849" s="319" t="s">
        <v>354</v>
      </c>
    </row>
    <row r="26850" spans="18:19" x14ac:dyDescent="0.2">
      <c r="R26850" s="334">
        <v>62974</v>
      </c>
      <c r="S26850" s="319" t="s">
        <v>354</v>
      </c>
    </row>
    <row r="26851" spans="18:19" x14ac:dyDescent="0.2">
      <c r="R26851" s="334">
        <v>62975</v>
      </c>
      <c r="S26851" s="319" t="s">
        <v>354</v>
      </c>
    </row>
    <row r="26852" spans="18:19" x14ac:dyDescent="0.2">
      <c r="R26852" s="334">
        <v>62976</v>
      </c>
      <c r="S26852" s="319" t="s">
        <v>354</v>
      </c>
    </row>
    <row r="26853" spans="18:19" x14ac:dyDescent="0.2">
      <c r="R26853" s="334">
        <v>62977</v>
      </c>
      <c r="S26853" s="319" t="s">
        <v>354</v>
      </c>
    </row>
    <row r="26854" spans="18:19" x14ac:dyDescent="0.2">
      <c r="R26854" s="334">
        <v>62979</v>
      </c>
      <c r="S26854" s="319" t="s">
        <v>354</v>
      </c>
    </row>
    <row r="26855" spans="18:19" x14ac:dyDescent="0.2">
      <c r="R26855" s="334">
        <v>62982</v>
      </c>
      <c r="S26855" s="319" t="s">
        <v>354</v>
      </c>
    </row>
    <row r="26856" spans="18:19" x14ac:dyDescent="0.2">
      <c r="R26856" s="334">
        <v>62983</v>
      </c>
      <c r="S26856" s="319" t="s">
        <v>354</v>
      </c>
    </row>
    <row r="26857" spans="18:19" x14ac:dyDescent="0.2">
      <c r="R26857" s="334">
        <v>62984</v>
      </c>
      <c r="S26857" s="319" t="s">
        <v>354</v>
      </c>
    </row>
    <row r="26858" spans="18:19" x14ac:dyDescent="0.2">
      <c r="R26858" s="334">
        <v>62985</v>
      </c>
      <c r="S26858" s="319" t="s">
        <v>354</v>
      </c>
    </row>
    <row r="26859" spans="18:19" x14ac:dyDescent="0.2">
      <c r="R26859" s="334">
        <v>62987</v>
      </c>
      <c r="S26859" s="319" t="s">
        <v>354</v>
      </c>
    </row>
    <row r="26860" spans="18:19" x14ac:dyDescent="0.2">
      <c r="R26860" s="334">
        <v>62988</v>
      </c>
      <c r="S26860" s="319" t="s">
        <v>354</v>
      </c>
    </row>
    <row r="26861" spans="18:19" x14ac:dyDescent="0.2">
      <c r="R26861" s="334">
        <v>62990</v>
      </c>
      <c r="S26861" s="319" t="s">
        <v>354</v>
      </c>
    </row>
    <row r="26862" spans="18:19" x14ac:dyDescent="0.2">
      <c r="R26862" s="334">
        <v>62992</v>
      </c>
      <c r="S26862" s="319" t="s">
        <v>354</v>
      </c>
    </row>
    <row r="26863" spans="18:19" x14ac:dyDescent="0.2">
      <c r="R26863" s="334">
        <v>62993</v>
      </c>
      <c r="S26863" s="319" t="s">
        <v>354</v>
      </c>
    </row>
    <row r="26864" spans="18:19" x14ac:dyDescent="0.2">
      <c r="R26864" s="334">
        <v>62994</v>
      </c>
      <c r="S26864" s="319" t="s">
        <v>354</v>
      </c>
    </row>
    <row r="26865" spans="18:19" x14ac:dyDescent="0.2">
      <c r="R26865" s="334">
        <v>62995</v>
      </c>
      <c r="S26865" s="319" t="s">
        <v>354</v>
      </c>
    </row>
    <row r="26866" spans="18:19" x14ac:dyDescent="0.2">
      <c r="R26866" s="334">
        <v>62996</v>
      </c>
      <c r="S26866" s="319" t="s">
        <v>354</v>
      </c>
    </row>
    <row r="26867" spans="18:19" x14ac:dyDescent="0.2">
      <c r="R26867" s="334">
        <v>62997</v>
      </c>
      <c r="S26867" s="319" t="s">
        <v>354</v>
      </c>
    </row>
    <row r="26868" spans="18:19" x14ac:dyDescent="0.2">
      <c r="R26868" s="334">
        <v>62998</v>
      </c>
      <c r="S26868" s="319" t="s">
        <v>354</v>
      </c>
    </row>
    <row r="26869" spans="18:19" x14ac:dyDescent="0.2">
      <c r="R26869" s="334">
        <v>62999</v>
      </c>
      <c r="S26869" s="319" t="s">
        <v>354</v>
      </c>
    </row>
    <row r="26870" spans="18:19" x14ac:dyDescent="0.2">
      <c r="R26870" s="334">
        <v>63001</v>
      </c>
      <c r="S26870" s="319" t="s">
        <v>354</v>
      </c>
    </row>
    <row r="26871" spans="18:19" x14ac:dyDescent="0.2">
      <c r="R26871" s="334">
        <v>63005</v>
      </c>
      <c r="S26871" s="319" t="s">
        <v>354</v>
      </c>
    </row>
    <row r="26872" spans="18:19" x14ac:dyDescent="0.2">
      <c r="R26872" s="334">
        <v>63006</v>
      </c>
      <c r="S26872" s="319" t="s">
        <v>354</v>
      </c>
    </row>
    <row r="26873" spans="18:19" x14ac:dyDescent="0.2">
      <c r="R26873" s="334">
        <v>63010</v>
      </c>
      <c r="S26873" s="319" t="s">
        <v>354</v>
      </c>
    </row>
    <row r="26874" spans="18:19" x14ac:dyDescent="0.2">
      <c r="R26874" s="334">
        <v>63011</v>
      </c>
      <c r="S26874" s="319" t="s">
        <v>354</v>
      </c>
    </row>
    <row r="26875" spans="18:19" x14ac:dyDescent="0.2">
      <c r="R26875" s="334">
        <v>63012</v>
      </c>
      <c r="S26875" s="319" t="s">
        <v>354</v>
      </c>
    </row>
    <row r="26876" spans="18:19" x14ac:dyDescent="0.2">
      <c r="R26876" s="334">
        <v>63013</v>
      </c>
      <c r="S26876" s="319" t="s">
        <v>354</v>
      </c>
    </row>
    <row r="26877" spans="18:19" x14ac:dyDescent="0.2">
      <c r="R26877" s="334">
        <v>63014</v>
      </c>
      <c r="S26877" s="319" t="s">
        <v>354</v>
      </c>
    </row>
    <row r="26878" spans="18:19" x14ac:dyDescent="0.2">
      <c r="R26878" s="334">
        <v>63015</v>
      </c>
      <c r="S26878" s="319" t="s">
        <v>354</v>
      </c>
    </row>
    <row r="26879" spans="18:19" x14ac:dyDescent="0.2">
      <c r="R26879" s="334">
        <v>63016</v>
      </c>
      <c r="S26879" s="319" t="s">
        <v>354</v>
      </c>
    </row>
    <row r="26880" spans="18:19" x14ac:dyDescent="0.2">
      <c r="R26880" s="334">
        <v>63017</v>
      </c>
      <c r="S26880" s="319" t="s">
        <v>354</v>
      </c>
    </row>
    <row r="26881" spans="18:19" x14ac:dyDescent="0.2">
      <c r="R26881" s="334">
        <v>63019</v>
      </c>
      <c r="S26881" s="319" t="s">
        <v>354</v>
      </c>
    </row>
    <row r="26882" spans="18:19" x14ac:dyDescent="0.2">
      <c r="R26882" s="334">
        <v>63020</v>
      </c>
      <c r="S26882" s="319" t="s">
        <v>354</v>
      </c>
    </row>
    <row r="26883" spans="18:19" x14ac:dyDescent="0.2">
      <c r="R26883" s="334">
        <v>63021</v>
      </c>
      <c r="S26883" s="319" t="s">
        <v>354</v>
      </c>
    </row>
    <row r="26884" spans="18:19" x14ac:dyDescent="0.2">
      <c r="R26884" s="334">
        <v>63022</v>
      </c>
      <c r="S26884" s="319" t="s">
        <v>354</v>
      </c>
    </row>
    <row r="26885" spans="18:19" x14ac:dyDescent="0.2">
      <c r="R26885" s="334">
        <v>63023</v>
      </c>
      <c r="S26885" s="319" t="s">
        <v>354</v>
      </c>
    </row>
    <row r="26886" spans="18:19" x14ac:dyDescent="0.2">
      <c r="R26886" s="334">
        <v>63024</v>
      </c>
      <c r="S26886" s="319" t="s">
        <v>354</v>
      </c>
    </row>
    <row r="26887" spans="18:19" x14ac:dyDescent="0.2">
      <c r="R26887" s="334">
        <v>63025</v>
      </c>
      <c r="S26887" s="319" t="s">
        <v>354</v>
      </c>
    </row>
    <row r="26888" spans="18:19" x14ac:dyDescent="0.2">
      <c r="R26888" s="334">
        <v>63026</v>
      </c>
      <c r="S26888" s="319" t="s">
        <v>354</v>
      </c>
    </row>
    <row r="26889" spans="18:19" x14ac:dyDescent="0.2">
      <c r="R26889" s="334">
        <v>63028</v>
      </c>
      <c r="S26889" s="319" t="s">
        <v>354</v>
      </c>
    </row>
    <row r="26890" spans="18:19" x14ac:dyDescent="0.2">
      <c r="R26890" s="334">
        <v>63030</v>
      </c>
      <c r="S26890" s="319" t="s">
        <v>354</v>
      </c>
    </row>
    <row r="26891" spans="18:19" x14ac:dyDescent="0.2">
      <c r="R26891" s="334">
        <v>63031</v>
      </c>
      <c r="S26891" s="319" t="s">
        <v>354</v>
      </c>
    </row>
    <row r="26892" spans="18:19" x14ac:dyDescent="0.2">
      <c r="R26892" s="334">
        <v>63032</v>
      </c>
      <c r="S26892" s="319" t="s">
        <v>354</v>
      </c>
    </row>
    <row r="26893" spans="18:19" x14ac:dyDescent="0.2">
      <c r="R26893" s="334">
        <v>63033</v>
      </c>
      <c r="S26893" s="319" t="s">
        <v>354</v>
      </c>
    </row>
    <row r="26894" spans="18:19" x14ac:dyDescent="0.2">
      <c r="R26894" s="334">
        <v>63034</v>
      </c>
      <c r="S26894" s="319" t="s">
        <v>354</v>
      </c>
    </row>
    <row r="26895" spans="18:19" x14ac:dyDescent="0.2">
      <c r="R26895" s="334">
        <v>63036</v>
      </c>
      <c r="S26895" s="319" t="s">
        <v>354</v>
      </c>
    </row>
    <row r="26896" spans="18:19" x14ac:dyDescent="0.2">
      <c r="R26896" s="334">
        <v>63037</v>
      </c>
      <c r="S26896" s="319" t="s">
        <v>354</v>
      </c>
    </row>
    <row r="26897" spans="18:19" x14ac:dyDescent="0.2">
      <c r="R26897" s="334">
        <v>63038</v>
      </c>
      <c r="S26897" s="319" t="s">
        <v>354</v>
      </c>
    </row>
    <row r="26898" spans="18:19" x14ac:dyDescent="0.2">
      <c r="R26898" s="334">
        <v>63039</v>
      </c>
      <c r="S26898" s="319" t="s">
        <v>354</v>
      </c>
    </row>
    <row r="26899" spans="18:19" x14ac:dyDescent="0.2">
      <c r="R26899" s="334">
        <v>63040</v>
      </c>
      <c r="S26899" s="319" t="s">
        <v>354</v>
      </c>
    </row>
    <row r="26900" spans="18:19" x14ac:dyDescent="0.2">
      <c r="R26900" s="334">
        <v>63041</v>
      </c>
      <c r="S26900" s="319" t="s">
        <v>354</v>
      </c>
    </row>
    <row r="26901" spans="18:19" x14ac:dyDescent="0.2">
      <c r="R26901" s="334">
        <v>63042</v>
      </c>
      <c r="S26901" s="319" t="s">
        <v>354</v>
      </c>
    </row>
    <row r="26902" spans="18:19" x14ac:dyDescent="0.2">
      <c r="R26902" s="334">
        <v>63043</v>
      </c>
      <c r="S26902" s="319" t="s">
        <v>354</v>
      </c>
    </row>
    <row r="26903" spans="18:19" x14ac:dyDescent="0.2">
      <c r="R26903" s="334">
        <v>63044</v>
      </c>
      <c r="S26903" s="319" t="s">
        <v>354</v>
      </c>
    </row>
    <row r="26904" spans="18:19" x14ac:dyDescent="0.2">
      <c r="R26904" s="334">
        <v>63045</v>
      </c>
      <c r="S26904" s="319" t="s">
        <v>354</v>
      </c>
    </row>
    <row r="26905" spans="18:19" x14ac:dyDescent="0.2">
      <c r="R26905" s="334">
        <v>63047</v>
      </c>
      <c r="S26905" s="319" t="s">
        <v>354</v>
      </c>
    </row>
    <row r="26906" spans="18:19" x14ac:dyDescent="0.2">
      <c r="R26906" s="334">
        <v>63048</v>
      </c>
      <c r="S26906" s="319" t="s">
        <v>354</v>
      </c>
    </row>
    <row r="26907" spans="18:19" x14ac:dyDescent="0.2">
      <c r="R26907" s="334">
        <v>63049</v>
      </c>
      <c r="S26907" s="319" t="s">
        <v>354</v>
      </c>
    </row>
    <row r="26908" spans="18:19" x14ac:dyDescent="0.2">
      <c r="R26908" s="334">
        <v>63050</v>
      </c>
      <c r="S26908" s="319" t="s">
        <v>354</v>
      </c>
    </row>
    <row r="26909" spans="18:19" x14ac:dyDescent="0.2">
      <c r="R26909" s="334">
        <v>63051</v>
      </c>
      <c r="S26909" s="319" t="s">
        <v>354</v>
      </c>
    </row>
    <row r="26910" spans="18:19" x14ac:dyDescent="0.2">
      <c r="R26910" s="334">
        <v>63052</v>
      </c>
      <c r="S26910" s="319" t="s">
        <v>354</v>
      </c>
    </row>
    <row r="26911" spans="18:19" x14ac:dyDescent="0.2">
      <c r="R26911" s="334">
        <v>63053</v>
      </c>
      <c r="S26911" s="319" t="s">
        <v>354</v>
      </c>
    </row>
    <row r="26912" spans="18:19" x14ac:dyDescent="0.2">
      <c r="R26912" s="334">
        <v>63055</v>
      </c>
      <c r="S26912" s="319" t="s">
        <v>354</v>
      </c>
    </row>
    <row r="26913" spans="18:19" x14ac:dyDescent="0.2">
      <c r="R26913" s="334">
        <v>63056</v>
      </c>
      <c r="S26913" s="319" t="s">
        <v>354</v>
      </c>
    </row>
    <row r="26914" spans="18:19" x14ac:dyDescent="0.2">
      <c r="R26914" s="334">
        <v>63057</v>
      </c>
      <c r="S26914" s="319" t="s">
        <v>354</v>
      </c>
    </row>
    <row r="26915" spans="18:19" x14ac:dyDescent="0.2">
      <c r="R26915" s="334">
        <v>63060</v>
      </c>
      <c r="S26915" s="319" t="s">
        <v>354</v>
      </c>
    </row>
    <row r="26916" spans="18:19" x14ac:dyDescent="0.2">
      <c r="R26916" s="334">
        <v>63061</v>
      </c>
      <c r="S26916" s="319" t="s">
        <v>354</v>
      </c>
    </row>
    <row r="26917" spans="18:19" x14ac:dyDescent="0.2">
      <c r="R26917" s="334">
        <v>63065</v>
      </c>
      <c r="S26917" s="319" t="s">
        <v>354</v>
      </c>
    </row>
    <row r="26918" spans="18:19" x14ac:dyDescent="0.2">
      <c r="R26918" s="334">
        <v>63066</v>
      </c>
      <c r="S26918" s="319" t="s">
        <v>354</v>
      </c>
    </row>
    <row r="26919" spans="18:19" x14ac:dyDescent="0.2">
      <c r="R26919" s="334">
        <v>63068</v>
      </c>
      <c r="S26919" s="319" t="s">
        <v>354</v>
      </c>
    </row>
    <row r="26920" spans="18:19" x14ac:dyDescent="0.2">
      <c r="R26920" s="334">
        <v>63069</v>
      </c>
      <c r="S26920" s="319" t="s">
        <v>354</v>
      </c>
    </row>
    <row r="26921" spans="18:19" x14ac:dyDescent="0.2">
      <c r="R26921" s="334">
        <v>63070</v>
      </c>
      <c r="S26921" s="319" t="s">
        <v>354</v>
      </c>
    </row>
    <row r="26922" spans="18:19" x14ac:dyDescent="0.2">
      <c r="R26922" s="334">
        <v>63071</v>
      </c>
      <c r="S26922" s="319" t="s">
        <v>354</v>
      </c>
    </row>
    <row r="26923" spans="18:19" x14ac:dyDescent="0.2">
      <c r="R26923" s="334">
        <v>63072</v>
      </c>
      <c r="S26923" s="319" t="s">
        <v>354</v>
      </c>
    </row>
    <row r="26924" spans="18:19" x14ac:dyDescent="0.2">
      <c r="R26924" s="334">
        <v>63073</v>
      </c>
      <c r="S26924" s="319" t="s">
        <v>354</v>
      </c>
    </row>
    <row r="26925" spans="18:19" x14ac:dyDescent="0.2">
      <c r="R26925" s="334">
        <v>63074</v>
      </c>
      <c r="S26925" s="319" t="s">
        <v>354</v>
      </c>
    </row>
    <row r="26926" spans="18:19" x14ac:dyDescent="0.2">
      <c r="R26926" s="334">
        <v>63077</v>
      </c>
      <c r="S26926" s="319" t="s">
        <v>354</v>
      </c>
    </row>
    <row r="26927" spans="18:19" x14ac:dyDescent="0.2">
      <c r="R26927" s="334">
        <v>63079</v>
      </c>
      <c r="S26927" s="319" t="s">
        <v>354</v>
      </c>
    </row>
    <row r="26928" spans="18:19" x14ac:dyDescent="0.2">
      <c r="R26928" s="334">
        <v>63080</v>
      </c>
      <c r="S26928" s="319" t="s">
        <v>354</v>
      </c>
    </row>
    <row r="26929" spans="18:19" x14ac:dyDescent="0.2">
      <c r="R26929" s="334">
        <v>63084</v>
      </c>
      <c r="S26929" s="319" t="s">
        <v>354</v>
      </c>
    </row>
    <row r="26930" spans="18:19" x14ac:dyDescent="0.2">
      <c r="R26930" s="334">
        <v>63087</v>
      </c>
      <c r="S26930" s="319" t="s">
        <v>354</v>
      </c>
    </row>
    <row r="26931" spans="18:19" x14ac:dyDescent="0.2">
      <c r="R26931" s="334">
        <v>63088</v>
      </c>
      <c r="S26931" s="319" t="s">
        <v>354</v>
      </c>
    </row>
    <row r="26932" spans="18:19" x14ac:dyDescent="0.2">
      <c r="R26932" s="334">
        <v>63089</v>
      </c>
      <c r="S26932" s="319" t="s">
        <v>354</v>
      </c>
    </row>
    <row r="26933" spans="18:19" x14ac:dyDescent="0.2">
      <c r="R26933" s="334">
        <v>63090</v>
      </c>
      <c r="S26933" s="319" t="s">
        <v>354</v>
      </c>
    </row>
    <row r="26934" spans="18:19" x14ac:dyDescent="0.2">
      <c r="R26934" s="334">
        <v>63091</v>
      </c>
      <c r="S26934" s="319" t="s">
        <v>354</v>
      </c>
    </row>
    <row r="26935" spans="18:19" x14ac:dyDescent="0.2">
      <c r="R26935" s="334">
        <v>63099</v>
      </c>
      <c r="S26935" s="319" t="s">
        <v>354</v>
      </c>
    </row>
    <row r="26936" spans="18:19" x14ac:dyDescent="0.2">
      <c r="R26936" s="334">
        <v>63101</v>
      </c>
      <c r="S26936" s="319" t="s">
        <v>354</v>
      </c>
    </row>
    <row r="26937" spans="18:19" x14ac:dyDescent="0.2">
      <c r="R26937" s="334">
        <v>63102</v>
      </c>
      <c r="S26937" s="319" t="s">
        <v>354</v>
      </c>
    </row>
    <row r="26938" spans="18:19" x14ac:dyDescent="0.2">
      <c r="R26938" s="334">
        <v>63103</v>
      </c>
      <c r="S26938" s="319" t="s">
        <v>354</v>
      </c>
    </row>
    <row r="26939" spans="18:19" x14ac:dyDescent="0.2">
      <c r="R26939" s="334">
        <v>63104</v>
      </c>
      <c r="S26939" s="319" t="s">
        <v>354</v>
      </c>
    </row>
    <row r="26940" spans="18:19" x14ac:dyDescent="0.2">
      <c r="R26940" s="334">
        <v>63105</v>
      </c>
      <c r="S26940" s="319" t="s">
        <v>354</v>
      </c>
    </row>
    <row r="26941" spans="18:19" x14ac:dyDescent="0.2">
      <c r="R26941" s="334">
        <v>63106</v>
      </c>
      <c r="S26941" s="319" t="s">
        <v>354</v>
      </c>
    </row>
    <row r="26942" spans="18:19" x14ac:dyDescent="0.2">
      <c r="R26942" s="334">
        <v>63107</v>
      </c>
      <c r="S26942" s="319" t="s">
        <v>354</v>
      </c>
    </row>
    <row r="26943" spans="18:19" x14ac:dyDescent="0.2">
      <c r="R26943" s="334">
        <v>63108</v>
      </c>
      <c r="S26943" s="319" t="s">
        <v>354</v>
      </c>
    </row>
    <row r="26944" spans="18:19" x14ac:dyDescent="0.2">
      <c r="R26944" s="334">
        <v>63109</v>
      </c>
      <c r="S26944" s="319" t="s">
        <v>354</v>
      </c>
    </row>
    <row r="26945" spans="18:19" x14ac:dyDescent="0.2">
      <c r="R26945" s="334">
        <v>63110</v>
      </c>
      <c r="S26945" s="319" t="s">
        <v>354</v>
      </c>
    </row>
    <row r="26946" spans="18:19" x14ac:dyDescent="0.2">
      <c r="R26946" s="334">
        <v>63111</v>
      </c>
      <c r="S26946" s="319" t="s">
        <v>354</v>
      </c>
    </row>
    <row r="26947" spans="18:19" x14ac:dyDescent="0.2">
      <c r="R26947" s="334">
        <v>63112</v>
      </c>
      <c r="S26947" s="319" t="s">
        <v>354</v>
      </c>
    </row>
    <row r="26948" spans="18:19" x14ac:dyDescent="0.2">
      <c r="R26948" s="334">
        <v>63113</v>
      </c>
      <c r="S26948" s="319" t="s">
        <v>354</v>
      </c>
    </row>
    <row r="26949" spans="18:19" x14ac:dyDescent="0.2">
      <c r="R26949" s="334">
        <v>63114</v>
      </c>
      <c r="S26949" s="319" t="s">
        <v>354</v>
      </c>
    </row>
    <row r="26950" spans="18:19" x14ac:dyDescent="0.2">
      <c r="R26950" s="334">
        <v>63115</v>
      </c>
      <c r="S26950" s="319" t="s">
        <v>354</v>
      </c>
    </row>
    <row r="26951" spans="18:19" x14ac:dyDescent="0.2">
      <c r="R26951" s="334">
        <v>63116</v>
      </c>
      <c r="S26951" s="319" t="s">
        <v>354</v>
      </c>
    </row>
    <row r="26952" spans="18:19" x14ac:dyDescent="0.2">
      <c r="R26952" s="334">
        <v>63117</v>
      </c>
      <c r="S26952" s="319" t="s">
        <v>354</v>
      </c>
    </row>
    <row r="26953" spans="18:19" x14ac:dyDescent="0.2">
      <c r="R26953" s="334">
        <v>63118</v>
      </c>
      <c r="S26953" s="319" t="s">
        <v>354</v>
      </c>
    </row>
    <row r="26954" spans="18:19" x14ac:dyDescent="0.2">
      <c r="R26954" s="334">
        <v>63119</v>
      </c>
      <c r="S26954" s="319" t="s">
        <v>354</v>
      </c>
    </row>
    <row r="26955" spans="18:19" x14ac:dyDescent="0.2">
      <c r="R26955" s="334">
        <v>63120</v>
      </c>
      <c r="S26955" s="319" t="s">
        <v>354</v>
      </c>
    </row>
    <row r="26956" spans="18:19" x14ac:dyDescent="0.2">
      <c r="R26956" s="334">
        <v>63121</v>
      </c>
      <c r="S26956" s="319" t="s">
        <v>354</v>
      </c>
    </row>
    <row r="26957" spans="18:19" x14ac:dyDescent="0.2">
      <c r="R26957" s="334">
        <v>63122</v>
      </c>
      <c r="S26957" s="319" t="s">
        <v>354</v>
      </c>
    </row>
    <row r="26958" spans="18:19" x14ac:dyDescent="0.2">
      <c r="R26958" s="334">
        <v>63123</v>
      </c>
      <c r="S26958" s="319" t="s">
        <v>354</v>
      </c>
    </row>
    <row r="26959" spans="18:19" x14ac:dyDescent="0.2">
      <c r="R26959" s="334">
        <v>63124</v>
      </c>
      <c r="S26959" s="319" t="s">
        <v>354</v>
      </c>
    </row>
    <row r="26960" spans="18:19" x14ac:dyDescent="0.2">
      <c r="R26960" s="334">
        <v>63125</v>
      </c>
      <c r="S26960" s="319" t="s">
        <v>354</v>
      </c>
    </row>
    <row r="26961" spans="18:19" x14ac:dyDescent="0.2">
      <c r="R26961" s="334">
        <v>63126</v>
      </c>
      <c r="S26961" s="319" t="s">
        <v>354</v>
      </c>
    </row>
    <row r="26962" spans="18:19" x14ac:dyDescent="0.2">
      <c r="R26962" s="334">
        <v>63127</v>
      </c>
      <c r="S26962" s="319" t="s">
        <v>354</v>
      </c>
    </row>
    <row r="26963" spans="18:19" x14ac:dyDescent="0.2">
      <c r="R26963" s="334">
        <v>63128</v>
      </c>
      <c r="S26963" s="319" t="s">
        <v>354</v>
      </c>
    </row>
    <row r="26964" spans="18:19" x14ac:dyDescent="0.2">
      <c r="R26964" s="334">
        <v>63129</v>
      </c>
      <c r="S26964" s="319" t="s">
        <v>354</v>
      </c>
    </row>
    <row r="26965" spans="18:19" x14ac:dyDescent="0.2">
      <c r="R26965" s="334">
        <v>63130</v>
      </c>
      <c r="S26965" s="319" t="s">
        <v>354</v>
      </c>
    </row>
    <row r="26966" spans="18:19" x14ac:dyDescent="0.2">
      <c r="R26966" s="334">
        <v>63131</v>
      </c>
      <c r="S26966" s="319" t="s">
        <v>354</v>
      </c>
    </row>
    <row r="26967" spans="18:19" x14ac:dyDescent="0.2">
      <c r="R26967" s="334">
        <v>63132</v>
      </c>
      <c r="S26967" s="319" t="s">
        <v>354</v>
      </c>
    </row>
    <row r="26968" spans="18:19" x14ac:dyDescent="0.2">
      <c r="R26968" s="334">
        <v>63133</v>
      </c>
      <c r="S26968" s="319" t="s">
        <v>354</v>
      </c>
    </row>
    <row r="26969" spans="18:19" x14ac:dyDescent="0.2">
      <c r="R26969" s="334">
        <v>63134</v>
      </c>
      <c r="S26969" s="319" t="s">
        <v>354</v>
      </c>
    </row>
    <row r="26970" spans="18:19" x14ac:dyDescent="0.2">
      <c r="R26970" s="334">
        <v>63135</v>
      </c>
      <c r="S26970" s="319" t="s">
        <v>354</v>
      </c>
    </row>
    <row r="26971" spans="18:19" x14ac:dyDescent="0.2">
      <c r="R26971" s="334">
        <v>63136</v>
      </c>
      <c r="S26971" s="319" t="s">
        <v>354</v>
      </c>
    </row>
    <row r="26972" spans="18:19" x14ac:dyDescent="0.2">
      <c r="R26972" s="334">
        <v>63137</v>
      </c>
      <c r="S26972" s="319" t="s">
        <v>354</v>
      </c>
    </row>
    <row r="26973" spans="18:19" x14ac:dyDescent="0.2">
      <c r="R26973" s="334">
        <v>63138</v>
      </c>
      <c r="S26973" s="319" t="s">
        <v>354</v>
      </c>
    </row>
    <row r="26974" spans="18:19" x14ac:dyDescent="0.2">
      <c r="R26974" s="334">
        <v>63139</v>
      </c>
      <c r="S26974" s="319" t="s">
        <v>354</v>
      </c>
    </row>
    <row r="26975" spans="18:19" x14ac:dyDescent="0.2">
      <c r="R26975" s="334">
        <v>63140</v>
      </c>
      <c r="S26975" s="319" t="s">
        <v>354</v>
      </c>
    </row>
    <row r="26976" spans="18:19" x14ac:dyDescent="0.2">
      <c r="R26976" s="334">
        <v>63141</v>
      </c>
      <c r="S26976" s="319" t="s">
        <v>354</v>
      </c>
    </row>
    <row r="26977" spans="18:19" x14ac:dyDescent="0.2">
      <c r="R26977" s="334">
        <v>63143</v>
      </c>
      <c r="S26977" s="319" t="s">
        <v>354</v>
      </c>
    </row>
    <row r="26978" spans="18:19" x14ac:dyDescent="0.2">
      <c r="R26978" s="334">
        <v>63144</v>
      </c>
      <c r="S26978" s="319" t="s">
        <v>354</v>
      </c>
    </row>
    <row r="26979" spans="18:19" x14ac:dyDescent="0.2">
      <c r="R26979" s="334">
        <v>63145</v>
      </c>
      <c r="S26979" s="319" t="s">
        <v>354</v>
      </c>
    </row>
    <row r="26980" spans="18:19" x14ac:dyDescent="0.2">
      <c r="R26980" s="334">
        <v>63146</v>
      </c>
      <c r="S26980" s="319" t="s">
        <v>354</v>
      </c>
    </row>
    <row r="26981" spans="18:19" x14ac:dyDescent="0.2">
      <c r="R26981" s="334">
        <v>63147</v>
      </c>
      <c r="S26981" s="319" t="s">
        <v>354</v>
      </c>
    </row>
    <row r="26982" spans="18:19" x14ac:dyDescent="0.2">
      <c r="R26982" s="334">
        <v>63150</v>
      </c>
      <c r="S26982" s="319" t="s">
        <v>354</v>
      </c>
    </row>
    <row r="26983" spans="18:19" x14ac:dyDescent="0.2">
      <c r="R26983" s="334">
        <v>63151</v>
      </c>
      <c r="S26983" s="319" t="s">
        <v>354</v>
      </c>
    </row>
    <row r="26984" spans="18:19" x14ac:dyDescent="0.2">
      <c r="R26984" s="334">
        <v>63155</v>
      </c>
      <c r="S26984" s="319" t="s">
        <v>354</v>
      </c>
    </row>
    <row r="26985" spans="18:19" x14ac:dyDescent="0.2">
      <c r="R26985" s="334">
        <v>63156</v>
      </c>
      <c r="S26985" s="319" t="s">
        <v>354</v>
      </c>
    </row>
    <row r="26986" spans="18:19" x14ac:dyDescent="0.2">
      <c r="R26986" s="334">
        <v>63157</v>
      </c>
      <c r="S26986" s="319" t="s">
        <v>354</v>
      </c>
    </row>
    <row r="26987" spans="18:19" x14ac:dyDescent="0.2">
      <c r="R26987" s="334">
        <v>63158</v>
      </c>
      <c r="S26987" s="319" t="s">
        <v>354</v>
      </c>
    </row>
    <row r="26988" spans="18:19" x14ac:dyDescent="0.2">
      <c r="R26988" s="334">
        <v>63160</v>
      </c>
      <c r="S26988" s="319" t="s">
        <v>354</v>
      </c>
    </row>
    <row r="26989" spans="18:19" x14ac:dyDescent="0.2">
      <c r="R26989" s="334">
        <v>63163</v>
      </c>
      <c r="S26989" s="319" t="s">
        <v>354</v>
      </c>
    </row>
    <row r="26990" spans="18:19" x14ac:dyDescent="0.2">
      <c r="R26990" s="334">
        <v>63164</v>
      </c>
      <c r="S26990" s="319" t="s">
        <v>354</v>
      </c>
    </row>
    <row r="26991" spans="18:19" x14ac:dyDescent="0.2">
      <c r="R26991" s="334">
        <v>63166</v>
      </c>
      <c r="S26991" s="319" t="s">
        <v>354</v>
      </c>
    </row>
    <row r="26992" spans="18:19" x14ac:dyDescent="0.2">
      <c r="R26992" s="334">
        <v>63167</v>
      </c>
      <c r="S26992" s="319" t="s">
        <v>354</v>
      </c>
    </row>
    <row r="26993" spans="18:19" x14ac:dyDescent="0.2">
      <c r="R26993" s="334">
        <v>63169</v>
      </c>
      <c r="S26993" s="319" t="s">
        <v>354</v>
      </c>
    </row>
    <row r="26994" spans="18:19" x14ac:dyDescent="0.2">
      <c r="R26994" s="334">
        <v>63171</v>
      </c>
      <c r="S26994" s="319" t="s">
        <v>354</v>
      </c>
    </row>
    <row r="26995" spans="18:19" x14ac:dyDescent="0.2">
      <c r="R26995" s="334">
        <v>63177</v>
      </c>
      <c r="S26995" s="319" t="s">
        <v>354</v>
      </c>
    </row>
    <row r="26996" spans="18:19" x14ac:dyDescent="0.2">
      <c r="R26996" s="334">
        <v>63178</v>
      </c>
      <c r="S26996" s="319" t="s">
        <v>354</v>
      </c>
    </row>
    <row r="26997" spans="18:19" x14ac:dyDescent="0.2">
      <c r="R26997" s="334">
        <v>63179</v>
      </c>
      <c r="S26997" s="319" t="s">
        <v>354</v>
      </c>
    </row>
    <row r="26998" spans="18:19" x14ac:dyDescent="0.2">
      <c r="R26998" s="334">
        <v>63180</v>
      </c>
      <c r="S26998" s="319" t="s">
        <v>354</v>
      </c>
    </row>
    <row r="26999" spans="18:19" x14ac:dyDescent="0.2">
      <c r="R26999" s="334">
        <v>63182</v>
      </c>
      <c r="S26999" s="319" t="s">
        <v>354</v>
      </c>
    </row>
    <row r="27000" spans="18:19" x14ac:dyDescent="0.2">
      <c r="R27000" s="334">
        <v>63188</v>
      </c>
      <c r="S27000" s="319" t="s">
        <v>354</v>
      </c>
    </row>
    <row r="27001" spans="18:19" x14ac:dyDescent="0.2">
      <c r="R27001" s="334">
        <v>63190</v>
      </c>
      <c r="S27001" s="319" t="s">
        <v>354</v>
      </c>
    </row>
    <row r="27002" spans="18:19" x14ac:dyDescent="0.2">
      <c r="R27002" s="334">
        <v>63195</v>
      </c>
      <c r="S27002" s="319" t="s">
        <v>354</v>
      </c>
    </row>
    <row r="27003" spans="18:19" x14ac:dyDescent="0.2">
      <c r="R27003" s="334">
        <v>63197</v>
      </c>
      <c r="S27003" s="319" t="s">
        <v>354</v>
      </c>
    </row>
    <row r="27004" spans="18:19" x14ac:dyDescent="0.2">
      <c r="R27004" s="334">
        <v>63198</v>
      </c>
      <c r="S27004" s="319" t="s">
        <v>354</v>
      </c>
    </row>
    <row r="27005" spans="18:19" x14ac:dyDescent="0.2">
      <c r="R27005" s="334">
        <v>63199</v>
      </c>
      <c r="S27005" s="319" t="s">
        <v>354</v>
      </c>
    </row>
    <row r="27006" spans="18:19" x14ac:dyDescent="0.2">
      <c r="R27006" s="334">
        <v>63301</v>
      </c>
      <c r="S27006" s="319" t="s">
        <v>354</v>
      </c>
    </row>
    <row r="27007" spans="18:19" x14ac:dyDescent="0.2">
      <c r="R27007" s="334">
        <v>63302</v>
      </c>
      <c r="S27007" s="319" t="s">
        <v>354</v>
      </c>
    </row>
    <row r="27008" spans="18:19" x14ac:dyDescent="0.2">
      <c r="R27008" s="334">
        <v>63303</v>
      </c>
      <c r="S27008" s="319" t="s">
        <v>354</v>
      </c>
    </row>
    <row r="27009" spans="18:19" x14ac:dyDescent="0.2">
      <c r="R27009" s="334">
        <v>63304</v>
      </c>
      <c r="S27009" s="319" t="s">
        <v>354</v>
      </c>
    </row>
    <row r="27010" spans="18:19" x14ac:dyDescent="0.2">
      <c r="R27010" s="334">
        <v>63330</v>
      </c>
      <c r="S27010" s="319" t="s">
        <v>354</v>
      </c>
    </row>
    <row r="27011" spans="18:19" x14ac:dyDescent="0.2">
      <c r="R27011" s="334">
        <v>63332</v>
      </c>
      <c r="S27011" s="319" t="s">
        <v>354</v>
      </c>
    </row>
    <row r="27012" spans="18:19" x14ac:dyDescent="0.2">
      <c r="R27012" s="334">
        <v>63333</v>
      </c>
      <c r="S27012" s="319" t="s">
        <v>354</v>
      </c>
    </row>
    <row r="27013" spans="18:19" x14ac:dyDescent="0.2">
      <c r="R27013" s="334">
        <v>63334</v>
      </c>
      <c r="S27013" s="319" t="s">
        <v>354</v>
      </c>
    </row>
    <row r="27014" spans="18:19" x14ac:dyDescent="0.2">
      <c r="R27014" s="334">
        <v>63336</v>
      </c>
      <c r="S27014" s="319" t="s">
        <v>354</v>
      </c>
    </row>
    <row r="27015" spans="18:19" x14ac:dyDescent="0.2">
      <c r="R27015" s="334">
        <v>63338</v>
      </c>
      <c r="S27015" s="319" t="s">
        <v>354</v>
      </c>
    </row>
    <row r="27016" spans="18:19" x14ac:dyDescent="0.2">
      <c r="R27016" s="334">
        <v>63339</v>
      </c>
      <c r="S27016" s="319" t="s">
        <v>354</v>
      </c>
    </row>
    <row r="27017" spans="18:19" x14ac:dyDescent="0.2">
      <c r="R27017" s="334">
        <v>63341</v>
      </c>
      <c r="S27017" s="319" t="s">
        <v>354</v>
      </c>
    </row>
    <row r="27018" spans="18:19" x14ac:dyDescent="0.2">
      <c r="R27018" s="334">
        <v>63342</v>
      </c>
      <c r="S27018" s="319" t="s">
        <v>354</v>
      </c>
    </row>
    <row r="27019" spans="18:19" x14ac:dyDescent="0.2">
      <c r="R27019" s="334">
        <v>63343</v>
      </c>
      <c r="S27019" s="319" t="s">
        <v>354</v>
      </c>
    </row>
    <row r="27020" spans="18:19" x14ac:dyDescent="0.2">
      <c r="R27020" s="334">
        <v>63344</v>
      </c>
      <c r="S27020" s="319" t="s">
        <v>354</v>
      </c>
    </row>
    <row r="27021" spans="18:19" x14ac:dyDescent="0.2">
      <c r="R27021" s="334">
        <v>63345</v>
      </c>
      <c r="S27021" s="319" t="s">
        <v>354</v>
      </c>
    </row>
    <row r="27022" spans="18:19" x14ac:dyDescent="0.2">
      <c r="R27022" s="334">
        <v>63346</v>
      </c>
      <c r="S27022" s="319" t="s">
        <v>354</v>
      </c>
    </row>
    <row r="27023" spans="18:19" x14ac:dyDescent="0.2">
      <c r="R27023" s="334">
        <v>63347</v>
      </c>
      <c r="S27023" s="319" t="s">
        <v>354</v>
      </c>
    </row>
    <row r="27024" spans="18:19" x14ac:dyDescent="0.2">
      <c r="R27024" s="334">
        <v>63348</v>
      </c>
      <c r="S27024" s="319" t="s">
        <v>354</v>
      </c>
    </row>
    <row r="27025" spans="18:19" x14ac:dyDescent="0.2">
      <c r="R27025" s="334">
        <v>63349</v>
      </c>
      <c r="S27025" s="319" t="s">
        <v>354</v>
      </c>
    </row>
    <row r="27026" spans="18:19" x14ac:dyDescent="0.2">
      <c r="R27026" s="334">
        <v>63350</v>
      </c>
      <c r="S27026" s="319" t="s">
        <v>354</v>
      </c>
    </row>
    <row r="27027" spans="18:19" x14ac:dyDescent="0.2">
      <c r="R27027" s="334">
        <v>63351</v>
      </c>
      <c r="S27027" s="319" t="s">
        <v>354</v>
      </c>
    </row>
    <row r="27028" spans="18:19" x14ac:dyDescent="0.2">
      <c r="R27028" s="334">
        <v>63352</v>
      </c>
      <c r="S27028" s="319" t="s">
        <v>354</v>
      </c>
    </row>
    <row r="27029" spans="18:19" x14ac:dyDescent="0.2">
      <c r="R27029" s="334">
        <v>63353</v>
      </c>
      <c r="S27029" s="319" t="s">
        <v>354</v>
      </c>
    </row>
    <row r="27030" spans="18:19" x14ac:dyDescent="0.2">
      <c r="R27030" s="334">
        <v>63357</v>
      </c>
      <c r="S27030" s="319" t="s">
        <v>354</v>
      </c>
    </row>
    <row r="27031" spans="18:19" x14ac:dyDescent="0.2">
      <c r="R27031" s="334">
        <v>63359</v>
      </c>
      <c r="S27031" s="319" t="s">
        <v>354</v>
      </c>
    </row>
    <row r="27032" spans="18:19" x14ac:dyDescent="0.2">
      <c r="R27032" s="334">
        <v>63361</v>
      </c>
      <c r="S27032" s="319" t="s">
        <v>354</v>
      </c>
    </row>
    <row r="27033" spans="18:19" x14ac:dyDescent="0.2">
      <c r="R27033" s="334">
        <v>63362</v>
      </c>
      <c r="S27033" s="319" t="s">
        <v>354</v>
      </c>
    </row>
    <row r="27034" spans="18:19" x14ac:dyDescent="0.2">
      <c r="R27034" s="334">
        <v>63363</v>
      </c>
      <c r="S27034" s="319" t="s">
        <v>354</v>
      </c>
    </row>
    <row r="27035" spans="18:19" x14ac:dyDescent="0.2">
      <c r="R27035" s="334">
        <v>63365</v>
      </c>
      <c r="S27035" s="319" t="s">
        <v>354</v>
      </c>
    </row>
    <row r="27036" spans="18:19" x14ac:dyDescent="0.2">
      <c r="R27036" s="334">
        <v>63366</v>
      </c>
      <c r="S27036" s="319" t="s">
        <v>354</v>
      </c>
    </row>
    <row r="27037" spans="18:19" x14ac:dyDescent="0.2">
      <c r="R27037" s="334">
        <v>63367</v>
      </c>
      <c r="S27037" s="319" t="s">
        <v>354</v>
      </c>
    </row>
    <row r="27038" spans="18:19" x14ac:dyDescent="0.2">
      <c r="R27038" s="334">
        <v>63368</v>
      </c>
      <c r="S27038" s="319" t="s">
        <v>354</v>
      </c>
    </row>
    <row r="27039" spans="18:19" x14ac:dyDescent="0.2">
      <c r="R27039" s="334">
        <v>63369</v>
      </c>
      <c r="S27039" s="319" t="s">
        <v>354</v>
      </c>
    </row>
    <row r="27040" spans="18:19" x14ac:dyDescent="0.2">
      <c r="R27040" s="334">
        <v>63370</v>
      </c>
      <c r="S27040" s="319" t="s">
        <v>354</v>
      </c>
    </row>
    <row r="27041" spans="18:19" x14ac:dyDescent="0.2">
      <c r="R27041" s="334">
        <v>63373</v>
      </c>
      <c r="S27041" s="319" t="s">
        <v>354</v>
      </c>
    </row>
    <row r="27042" spans="18:19" x14ac:dyDescent="0.2">
      <c r="R27042" s="334">
        <v>63376</v>
      </c>
      <c r="S27042" s="319" t="s">
        <v>354</v>
      </c>
    </row>
    <row r="27043" spans="18:19" x14ac:dyDescent="0.2">
      <c r="R27043" s="334">
        <v>63377</v>
      </c>
      <c r="S27043" s="319" t="s">
        <v>354</v>
      </c>
    </row>
    <row r="27044" spans="18:19" x14ac:dyDescent="0.2">
      <c r="R27044" s="334">
        <v>63378</v>
      </c>
      <c r="S27044" s="319" t="s">
        <v>354</v>
      </c>
    </row>
    <row r="27045" spans="18:19" x14ac:dyDescent="0.2">
      <c r="R27045" s="334">
        <v>63379</v>
      </c>
      <c r="S27045" s="319" t="s">
        <v>354</v>
      </c>
    </row>
    <row r="27046" spans="18:19" x14ac:dyDescent="0.2">
      <c r="R27046" s="334">
        <v>63381</v>
      </c>
      <c r="S27046" s="319" t="s">
        <v>354</v>
      </c>
    </row>
    <row r="27047" spans="18:19" x14ac:dyDescent="0.2">
      <c r="R27047" s="334">
        <v>63382</v>
      </c>
      <c r="S27047" s="319" t="s">
        <v>354</v>
      </c>
    </row>
    <row r="27048" spans="18:19" x14ac:dyDescent="0.2">
      <c r="R27048" s="334">
        <v>63383</v>
      </c>
      <c r="S27048" s="319" t="s">
        <v>354</v>
      </c>
    </row>
    <row r="27049" spans="18:19" x14ac:dyDescent="0.2">
      <c r="R27049" s="334">
        <v>63384</v>
      </c>
      <c r="S27049" s="319" t="s">
        <v>354</v>
      </c>
    </row>
    <row r="27050" spans="18:19" x14ac:dyDescent="0.2">
      <c r="R27050" s="334">
        <v>63385</v>
      </c>
      <c r="S27050" s="319" t="s">
        <v>354</v>
      </c>
    </row>
    <row r="27051" spans="18:19" x14ac:dyDescent="0.2">
      <c r="R27051" s="334">
        <v>63386</v>
      </c>
      <c r="S27051" s="319" t="s">
        <v>354</v>
      </c>
    </row>
    <row r="27052" spans="18:19" x14ac:dyDescent="0.2">
      <c r="R27052" s="334">
        <v>63387</v>
      </c>
      <c r="S27052" s="319" t="s">
        <v>354</v>
      </c>
    </row>
    <row r="27053" spans="18:19" x14ac:dyDescent="0.2">
      <c r="R27053" s="334">
        <v>63388</v>
      </c>
      <c r="S27053" s="319" t="s">
        <v>354</v>
      </c>
    </row>
    <row r="27054" spans="18:19" x14ac:dyDescent="0.2">
      <c r="R27054" s="334">
        <v>63389</v>
      </c>
      <c r="S27054" s="319" t="s">
        <v>354</v>
      </c>
    </row>
    <row r="27055" spans="18:19" x14ac:dyDescent="0.2">
      <c r="R27055" s="334">
        <v>63390</v>
      </c>
      <c r="S27055" s="319" t="s">
        <v>354</v>
      </c>
    </row>
    <row r="27056" spans="18:19" x14ac:dyDescent="0.2">
      <c r="R27056" s="334">
        <v>63401</v>
      </c>
      <c r="S27056" s="319" t="s">
        <v>354</v>
      </c>
    </row>
    <row r="27057" spans="18:19" x14ac:dyDescent="0.2">
      <c r="R27057" s="334">
        <v>63430</v>
      </c>
      <c r="S27057" s="319" t="s">
        <v>354</v>
      </c>
    </row>
    <row r="27058" spans="18:19" x14ac:dyDescent="0.2">
      <c r="R27058" s="334">
        <v>63431</v>
      </c>
      <c r="S27058" s="319" t="s">
        <v>354</v>
      </c>
    </row>
    <row r="27059" spans="18:19" x14ac:dyDescent="0.2">
      <c r="R27059" s="334">
        <v>63432</v>
      </c>
      <c r="S27059" s="319" t="s">
        <v>354</v>
      </c>
    </row>
    <row r="27060" spans="18:19" x14ac:dyDescent="0.2">
      <c r="R27060" s="334">
        <v>63433</v>
      </c>
      <c r="S27060" s="319" t="s">
        <v>354</v>
      </c>
    </row>
    <row r="27061" spans="18:19" x14ac:dyDescent="0.2">
      <c r="R27061" s="334">
        <v>63434</v>
      </c>
      <c r="S27061" s="319" t="s">
        <v>354</v>
      </c>
    </row>
    <row r="27062" spans="18:19" x14ac:dyDescent="0.2">
      <c r="R27062" s="334">
        <v>63435</v>
      </c>
      <c r="S27062" s="319" t="s">
        <v>354</v>
      </c>
    </row>
    <row r="27063" spans="18:19" x14ac:dyDescent="0.2">
      <c r="R27063" s="334">
        <v>63436</v>
      </c>
      <c r="S27063" s="319" t="s">
        <v>354</v>
      </c>
    </row>
    <row r="27064" spans="18:19" x14ac:dyDescent="0.2">
      <c r="R27064" s="334">
        <v>63437</v>
      </c>
      <c r="S27064" s="319" t="s">
        <v>354</v>
      </c>
    </row>
    <row r="27065" spans="18:19" x14ac:dyDescent="0.2">
      <c r="R27065" s="334">
        <v>63438</v>
      </c>
      <c r="S27065" s="319" t="s">
        <v>354</v>
      </c>
    </row>
    <row r="27066" spans="18:19" x14ac:dyDescent="0.2">
      <c r="R27066" s="334">
        <v>63439</v>
      </c>
      <c r="S27066" s="319" t="s">
        <v>354</v>
      </c>
    </row>
    <row r="27067" spans="18:19" x14ac:dyDescent="0.2">
      <c r="R27067" s="334">
        <v>63440</v>
      </c>
      <c r="S27067" s="319" t="s">
        <v>354</v>
      </c>
    </row>
    <row r="27068" spans="18:19" x14ac:dyDescent="0.2">
      <c r="R27068" s="334">
        <v>63441</v>
      </c>
      <c r="S27068" s="319" t="s">
        <v>354</v>
      </c>
    </row>
    <row r="27069" spans="18:19" x14ac:dyDescent="0.2">
      <c r="R27069" s="334">
        <v>63442</v>
      </c>
      <c r="S27069" s="319" t="s">
        <v>354</v>
      </c>
    </row>
    <row r="27070" spans="18:19" x14ac:dyDescent="0.2">
      <c r="R27070" s="334">
        <v>63443</v>
      </c>
      <c r="S27070" s="319" t="s">
        <v>354</v>
      </c>
    </row>
    <row r="27071" spans="18:19" x14ac:dyDescent="0.2">
      <c r="R27071" s="334">
        <v>63445</v>
      </c>
      <c r="S27071" s="319" t="s">
        <v>354</v>
      </c>
    </row>
    <row r="27072" spans="18:19" x14ac:dyDescent="0.2">
      <c r="R27072" s="334">
        <v>63446</v>
      </c>
      <c r="S27072" s="319" t="s">
        <v>354</v>
      </c>
    </row>
    <row r="27073" spans="18:19" x14ac:dyDescent="0.2">
      <c r="R27073" s="334">
        <v>63447</v>
      </c>
      <c r="S27073" s="319" t="s">
        <v>354</v>
      </c>
    </row>
    <row r="27074" spans="18:19" x14ac:dyDescent="0.2">
      <c r="R27074" s="334">
        <v>63448</v>
      </c>
      <c r="S27074" s="319" t="s">
        <v>354</v>
      </c>
    </row>
    <row r="27075" spans="18:19" x14ac:dyDescent="0.2">
      <c r="R27075" s="334">
        <v>63450</v>
      </c>
      <c r="S27075" s="319" t="s">
        <v>354</v>
      </c>
    </row>
    <row r="27076" spans="18:19" x14ac:dyDescent="0.2">
      <c r="R27076" s="334">
        <v>63451</v>
      </c>
      <c r="S27076" s="319" t="s">
        <v>354</v>
      </c>
    </row>
    <row r="27077" spans="18:19" x14ac:dyDescent="0.2">
      <c r="R27077" s="334">
        <v>63452</v>
      </c>
      <c r="S27077" s="319" t="s">
        <v>354</v>
      </c>
    </row>
    <row r="27078" spans="18:19" x14ac:dyDescent="0.2">
      <c r="R27078" s="334">
        <v>63453</v>
      </c>
      <c r="S27078" s="319" t="s">
        <v>354</v>
      </c>
    </row>
    <row r="27079" spans="18:19" x14ac:dyDescent="0.2">
      <c r="R27079" s="334">
        <v>63454</v>
      </c>
      <c r="S27079" s="319" t="s">
        <v>354</v>
      </c>
    </row>
    <row r="27080" spans="18:19" x14ac:dyDescent="0.2">
      <c r="R27080" s="334">
        <v>63456</v>
      </c>
      <c r="S27080" s="319" t="s">
        <v>354</v>
      </c>
    </row>
    <row r="27081" spans="18:19" x14ac:dyDescent="0.2">
      <c r="R27081" s="334">
        <v>63457</v>
      </c>
      <c r="S27081" s="319" t="s">
        <v>354</v>
      </c>
    </row>
    <row r="27082" spans="18:19" x14ac:dyDescent="0.2">
      <c r="R27082" s="334">
        <v>63458</v>
      </c>
      <c r="S27082" s="319" t="s">
        <v>354</v>
      </c>
    </row>
    <row r="27083" spans="18:19" x14ac:dyDescent="0.2">
      <c r="R27083" s="334">
        <v>63459</v>
      </c>
      <c r="S27083" s="319" t="s">
        <v>354</v>
      </c>
    </row>
    <row r="27084" spans="18:19" x14ac:dyDescent="0.2">
      <c r="R27084" s="334">
        <v>63460</v>
      </c>
      <c r="S27084" s="319" t="s">
        <v>354</v>
      </c>
    </row>
    <row r="27085" spans="18:19" x14ac:dyDescent="0.2">
      <c r="R27085" s="334">
        <v>63461</v>
      </c>
      <c r="S27085" s="319" t="s">
        <v>354</v>
      </c>
    </row>
    <row r="27086" spans="18:19" x14ac:dyDescent="0.2">
      <c r="R27086" s="334">
        <v>63462</v>
      </c>
      <c r="S27086" s="319" t="s">
        <v>354</v>
      </c>
    </row>
    <row r="27087" spans="18:19" x14ac:dyDescent="0.2">
      <c r="R27087" s="334">
        <v>63463</v>
      </c>
      <c r="S27087" s="319" t="s">
        <v>354</v>
      </c>
    </row>
    <row r="27088" spans="18:19" x14ac:dyDescent="0.2">
      <c r="R27088" s="334">
        <v>63464</v>
      </c>
      <c r="S27088" s="319" t="s">
        <v>354</v>
      </c>
    </row>
    <row r="27089" spans="18:19" x14ac:dyDescent="0.2">
      <c r="R27089" s="334">
        <v>63465</v>
      </c>
      <c r="S27089" s="319" t="s">
        <v>354</v>
      </c>
    </row>
    <row r="27090" spans="18:19" x14ac:dyDescent="0.2">
      <c r="R27090" s="334">
        <v>63466</v>
      </c>
      <c r="S27090" s="319" t="s">
        <v>354</v>
      </c>
    </row>
    <row r="27091" spans="18:19" x14ac:dyDescent="0.2">
      <c r="R27091" s="334">
        <v>63467</v>
      </c>
      <c r="S27091" s="319" t="s">
        <v>354</v>
      </c>
    </row>
    <row r="27092" spans="18:19" x14ac:dyDescent="0.2">
      <c r="R27092" s="334">
        <v>63468</v>
      </c>
      <c r="S27092" s="319" t="s">
        <v>354</v>
      </c>
    </row>
    <row r="27093" spans="18:19" x14ac:dyDescent="0.2">
      <c r="R27093" s="334">
        <v>63469</v>
      </c>
      <c r="S27093" s="319" t="s">
        <v>354</v>
      </c>
    </row>
    <row r="27094" spans="18:19" x14ac:dyDescent="0.2">
      <c r="R27094" s="334">
        <v>63471</v>
      </c>
      <c r="S27094" s="319" t="s">
        <v>354</v>
      </c>
    </row>
    <row r="27095" spans="18:19" x14ac:dyDescent="0.2">
      <c r="R27095" s="334">
        <v>63472</v>
      </c>
      <c r="S27095" s="319" t="s">
        <v>354</v>
      </c>
    </row>
    <row r="27096" spans="18:19" x14ac:dyDescent="0.2">
      <c r="R27096" s="334">
        <v>63473</v>
      </c>
      <c r="S27096" s="319" t="s">
        <v>354</v>
      </c>
    </row>
    <row r="27097" spans="18:19" x14ac:dyDescent="0.2">
      <c r="R27097" s="334">
        <v>63474</v>
      </c>
      <c r="S27097" s="319" t="s">
        <v>354</v>
      </c>
    </row>
    <row r="27098" spans="18:19" x14ac:dyDescent="0.2">
      <c r="R27098" s="334">
        <v>63501</v>
      </c>
      <c r="S27098" s="319" t="s">
        <v>354</v>
      </c>
    </row>
    <row r="27099" spans="18:19" x14ac:dyDescent="0.2">
      <c r="R27099" s="334">
        <v>63530</v>
      </c>
      <c r="S27099" s="319" t="s">
        <v>354</v>
      </c>
    </row>
    <row r="27100" spans="18:19" x14ac:dyDescent="0.2">
      <c r="R27100" s="334">
        <v>63531</v>
      </c>
      <c r="S27100" s="319" t="s">
        <v>354</v>
      </c>
    </row>
    <row r="27101" spans="18:19" x14ac:dyDescent="0.2">
      <c r="R27101" s="334">
        <v>63532</v>
      </c>
      <c r="S27101" s="319" t="s">
        <v>354</v>
      </c>
    </row>
    <row r="27102" spans="18:19" x14ac:dyDescent="0.2">
      <c r="R27102" s="334">
        <v>63533</v>
      </c>
      <c r="S27102" s="319" t="s">
        <v>354</v>
      </c>
    </row>
    <row r="27103" spans="18:19" x14ac:dyDescent="0.2">
      <c r="R27103" s="334">
        <v>63534</v>
      </c>
      <c r="S27103" s="319" t="s">
        <v>354</v>
      </c>
    </row>
    <row r="27104" spans="18:19" x14ac:dyDescent="0.2">
      <c r="R27104" s="334">
        <v>63535</v>
      </c>
      <c r="S27104" s="319" t="s">
        <v>354</v>
      </c>
    </row>
    <row r="27105" spans="18:19" x14ac:dyDescent="0.2">
      <c r="R27105" s="334">
        <v>63536</v>
      </c>
      <c r="S27105" s="319" t="s">
        <v>354</v>
      </c>
    </row>
    <row r="27106" spans="18:19" x14ac:dyDescent="0.2">
      <c r="R27106" s="334">
        <v>63537</v>
      </c>
      <c r="S27106" s="319" t="s">
        <v>354</v>
      </c>
    </row>
    <row r="27107" spans="18:19" x14ac:dyDescent="0.2">
      <c r="R27107" s="334">
        <v>63538</v>
      </c>
      <c r="S27107" s="319" t="s">
        <v>354</v>
      </c>
    </row>
    <row r="27108" spans="18:19" x14ac:dyDescent="0.2">
      <c r="R27108" s="334">
        <v>63539</v>
      </c>
      <c r="S27108" s="319" t="s">
        <v>354</v>
      </c>
    </row>
    <row r="27109" spans="18:19" x14ac:dyDescent="0.2">
      <c r="R27109" s="334">
        <v>63540</v>
      </c>
      <c r="S27109" s="319" t="s">
        <v>354</v>
      </c>
    </row>
    <row r="27110" spans="18:19" x14ac:dyDescent="0.2">
      <c r="R27110" s="334">
        <v>63541</v>
      </c>
      <c r="S27110" s="319" t="s">
        <v>354</v>
      </c>
    </row>
    <row r="27111" spans="18:19" x14ac:dyDescent="0.2">
      <c r="R27111" s="334">
        <v>63543</v>
      </c>
      <c r="S27111" s="319" t="s">
        <v>354</v>
      </c>
    </row>
    <row r="27112" spans="18:19" x14ac:dyDescent="0.2">
      <c r="R27112" s="334">
        <v>63544</v>
      </c>
      <c r="S27112" s="319" t="s">
        <v>354</v>
      </c>
    </row>
    <row r="27113" spans="18:19" x14ac:dyDescent="0.2">
      <c r="R27113" s="334">
        <v>63545</v>
      </c>
      <c r="S27113" s="319" t="s">
        <v>354</v>
      </c>
    </row>
    <row r="27114" spans="18:19" x14ac:dyDescent="0.2">
      <c r="R27114" s="334">
        <v>63546</v>
      </c>
      <c r="S27114" s="319" t="s">
        <v>354</v>
      </c>
    </row>
    <row r="27115" spans="18:19" x14ac:dyDescent="0.2">
      <c r="R27115" s="334">
        <v>63547</v>
      </c>
      <c r="S27115" s="319" t="s">
        <v>354</v>
      </c>
    </row>
    <row r="27116" spans="18:19" x14ac:dyDescent="0.2">
      <c r="R27116" s="334">
        <v>63548</v>
      </c>
      <c r="S27116" s="319" t="s">
        <v>354</v>
      </c>
    </row>
    <row r="27117" spans="18:19" x14ac:dyDescent="0.2">
      <c r="R27117" s="334">
        <v>63549</v>
      </c>
      <c r="S27117" s="319" t="s">
        <v>354</v>
      </c>
    </row>
    <row r="27118" spans="18:19" x14ac:dyDescent="0.2">
      <c r="R27118" s="334">
        <v>63551</v>
      </c>
      <c r="S27118" s="319" t="s">
        <v>354</v>
      </c>
    </row>
    <row r="27119" spans="18:19" x14ac:dyDescent="0.2">
      <c r="R27119" s="334">
        <v>63552</v>
      </c>
      <c r="S27119" s="319" t="s">
        <v>354</v>
      </c>
    </row>
    <row r="27120" spans="18:19" x14ac:dyDescent="0.2">
      <c r="R27120" s="334">
        <v>63555</v>
      </c>
      <c r="S27120" s="319" t="s">
        <v>354</v>
      </c>
    </row>
    <row r="27121" spans="18:19" x14ac:dyDescent="0.2">
      <c r="R27121" s="334">
        <v>63556</v>
      </c>
      <c r="S27121" s="319" t="s">
        <v>354</v>
      </c>
    </row>
    <row r="27122" spans="18:19" x14ac:dyDescent="0.2">
      <c r="R27122" s="334">
        <v>63557</v>
      </c>
      <c r="S27122" s="319" t="s">
        <v>354</v>
      </c>
    </row>
    <row r="27123" spans="18:19" x14ac:dyDescent="0.2">
      <c r="R27123" s="334">
        <v>63558</v>
      </c>
      <c r="S27123" s="319" t="s">
        <v>354</v>
      </c>
    </row>
    <row r="27124" spans="18:19" x14ac:dyDescent="0.2">
      <c r="R27124" s="334">
        <v>63559</v>
      </c>
      <c r="S27124" s="319" t="s">
        <v>354</v>
      </c>
    </row>
    <row r="27125" spans="18:19" x14ac:dyDescent="0.2">
      <c r="R27125" s="334">
        <v>63560</v>
      </c>
      <c r="S27125" s="319" t="s">
        <v>354</v>
      </c>
    </row>
    <row r="27126" spans="18:19" x14ac:dyDescent="0.2">
      <c r="R27126" s="334">
        <v>63561</v>
      </c>
      <c r="S27126" s="319" t="s">
        <v>354</v>
      </c>
    </row>
    <row r="27127" spans="18:19" x14ac:dyDescent="0.2">
      <c r="R27127" s="334">
        <v>63563</v>
      </c>
      <c r="S27127" s="319" t="s">
        <v>354</v>
      </c>
    </row>
    <row r="27128" spans="18:19" x14ac:dyDescent="0.2">
      <c r="R27128" s="334">
        <v>63565</v>
      </c>
      <c r="S27128" s="319" t="s">
        <v>354</v>
      </c>
    </row>
    <row r="27129" spans="18:19" x14ac:dyDescent="0.2">
      <c r="R27129" s="334">
        <v>63566</v>
      </c>
      <c r="S27129" s="319" t="s">
        <v>354</v>
      </c>
    </row>
    <row r="27130" spans="18:19" x14ac:dyDescent="0.2">
      <c r="R27130" s="334">
        <v>63567</v>
      </c>
      <c r="S27130" s="319" t="s">
        <v>354</v>
      </c>
    </row>
    <row r="27131" spans="18:19" x14ac:dyDescent="0.2">
      <c r="R27131" s="334">
        <v>63601</v>
      </c>
      <c r="S27131" s="319" t="s">
        <v>354</v>
      </c>
    </row>
    <row r="27132" spans="18:19" x14ac:dyDescent="0.2">
      <c r="R27132" s="334">
        <v>63620</v>
      </c>
      <c r="S27132" s="319" t="s">
        <v>354</v>
      </c>
    </row>
    <row r="27133" spans="18:19" x14ac:dyDescent="0.2">
      <c r="R27133" s="334">
        <v>63621</v>
      </c>
      <c r="S27133" s="319" t="s">
        <v>354</v>
      </c>
    </row>
    <row r="27134" spans="18:19" x14ac:dyDescent="0.2">
      <c r="R27134" s="334">
        <v>63622</v>
      </c>
      <c r="S27134" s="319" t="s">
        <v>354</v>
      </c>
    </row>
    <row r="27135" spans="18:19" x14ac:dyDescent="0.2">
      <c r="R27135" s="334">
        <v>63623</v>
      </c>
      <c r="S27135" s="319" t="s">
        <v>354</v>
      </c>
    </row>
    <row r="27136" spans="18:19" x14ac:dyDescent="0.2">
      <c r="R27136" s="334">
        <v>63624</v>
      </c>
      <c r="S27136" s="319" t="s">
        <v>354</v>
      </c>
    </row>
    <row r="27137" spans="18:19" x14ac:dyDescent="0.2">
      <c r="R27137" s="334">
        <v>63625</v>
      </c>
      <c r="S27137" s="319" t="s">
        <v>354</v>
      </c>
    </row>
    <row r="27138" spans="18:19" x14ac:dyDescent="0.2">
      <c r="R27138" s="334">
        <v>63626</v>
      </c>
      <c r="S27138" s="319" t="s">
        <v>354</v>
      </c>
    </row>
    <row r="27139" spans="18:19" x14ac:dyDescent="0.2">
      <c r="R27139" s="334">
        <v>63627</v>
      </c>
      <c r="S27139" s="319" t="s">
        <v>354</v>
      </c>
    </row>
    <row r="27140" spans="18:19" x14ac:dyDescent="0.2">
      <c r="R27140" s="334">
        <v>63628</v>
      </c>
      <c r="S27140" s="319" t="s">
        <v>354</v>
      </c>
    </row>
    <row r="27141" spans="18:19" x14ac:dyDescent="0.2">
      <c r="R27141" s="334">
        <v>63629</v>
      </c>
      <c r="S27141" s="319" t="s">
        <v>354</v>
      </c>
    </row>
    <row r="27142" spans="18:19" x14ac:dyDescent="0.2">
      <c r="R27142" s="334">
        <v>63630</v>
      </c>
      <c r="S27142" s="319" t="s">
        <v>354</v>
      </c>
    </row>
    <row r="27143" spans="18:19" x14ac:dyDescent="0.2">
      <c r="R27143" s="334">
        <v>63631</v>
      </c>
      <c r="S27143" s="319" t="s">
        <v>354</v>
      </c>
    </row>
    <row r="27144" spans="18:19" x14ac:dyDescent="0.2">
      <c r="R27144" s="334">
        <v>63633</v>
      </c>
      <c r="S27144" s="319" t="s">
        <v>354</v>
      </c>
    </row>
    <row r="27145" spans="18:19" x14ac:dyDescent="0.2">
      <c r="R27145" s="334">
        <v>63636</v>
      </c>
      <c r="S27145" s="319" t="s">
        <v>354</v>
      </c>
    </row>
    <row r="27146" spans="18:19" x14ac:dyDescent="0.2">
      <c r="R27146" s="334">
        <v>63637</v>
      </c>
      <c r="S27146" s="319" t="s">
        <v>354</v>
      </c>
    </row>
    <row r="27147" spans="18:19" x14ac:dyDescent="0.2">
      <c r="R27147" s="334">
        <v>63638</v>
      </c>
      <c r="S27147" s="319" t="s">
        <v>354</v>
      </c>
    </row>
    <row r="27148" spans="18:19" x14ac:dyDescent="0.2">
      <c r="R27148" s="334">
        <v>63640</v>
      </c>
      <c r="S27148" s="319" t="s">
        <v>354</v>
      </c>
    </row>
    <row r="27149" spans="18:19" x14ac:dyDescent="0.2">
      <c r="R27149" s="334">
        <v>63645</v>
      </c>
      <c r="S27149" s="319" t="s">
        <v>354</v>
      </c>
    </row>
    <row r="27150" spans="18:19" x14ac:dyDescent="0.2">
      <c r="R27150" s="334">
        <v>63648</v>
      </c>
      <c r="S27150" s="319" t="s">
        <v>354</v>
      </c>
    </row>
    <row r="27151" spans="18:19" x14ac:dyDescent="0.2">
      <c r="R27151" s="334">
        <v>63650</v>
      </c>
      <c r="S27151" s="319" t="s">
        <v>354</v>
      </c>
    </row>
    <row r="27152" spans="18:19" x14ac:dyDescent="0.2">
      <c r="R27152" s="334">
        <v>63651</v>
      </c>
      <c r="S27152" s="319" t="s">
        <v>354</v>
      </c>
    </row>
    <row r="27153" spans="18:19" x14ac:dyDescent="0.2">
      <c r="R27153" s="334">
        <v>63653</v>
      </c>
      <c r="S27153" s="319" t="s">
        <v>354</v>
      </c>
    </row>
    <row r="27154" spans="18:19" x14ac:dyDescent="0.2">
      <c r="R27154" s="334">
        <v>63654</v>
      </c>
      <c r="S27154" s="319" t="s">
        <v>354</v>
      </c>
    </row>
    <row r="27155" spans="18:19" x14ac:dyDescent="0.2">
      <c r="R27155" s="334">
        <v>63655</v>
      </c>
      <c r="S27155" s="319" t="s">
        <v>354</v>
      </c>
    </row>
    <row r="27156" spans="18:19" x14ac:dyDescent="0.2">
      <c r="R27156" s="334">
        <v>63656</v>
      </c>
      <c r="S27156" s="319" t="s">
        <v>354</v>
      </c>
    </row>
    <row r="27157" spans="18:19" x14ac:dyDescent="0.2">
      <c r="R27157" s="334">
        <v>63660</v>
      </c>
      <c r="S27157" s="319" t="s">
        <v>354</v>
      </c>
    </row>
    <row r="27158" spans="18:19" x14ac:dyDescent="0.2">
      <c r="R27158" s="334">
        <v>63662</v>
      </c>
      <c r="S27158" s="319" t="s">
        <v>354</v>
      </c>
    </row>
    <row r="27159" spans="18:19" x14ac:dyDescent="0.2">
      <c r="R27159" s="334">
        <v>63663</v>
      </c>
      <c r="S27159" s="319" t="s">
        <v>354</v>
      </c>
    </row>
    <row r="27160" spans="18:19" x14ac:dyDescent="0.2">
      <c r="R27160" s="334">
        <v>63664</v>
      </c>
      <c r="S27160" s="319" t="s">
        <v>354</v>
      </c>
    </row>
    <row r="27161" spans="18:19" x14ac:dyDescent="0.2">
      <c r="R27161" s="334">
        <v>63665</v>
      </c>
      <c r="S27161" s="319" t="s">
        <v>354</v>
      </c>
    </row>
    <row r="27162" spans="18:19" x14ac:dyDescent="0.2">
      <c r="R27162" s="334">
        <v>63666</v>
      </c>
      <c r="S27162" s="319" t="s">
        <v>354</v>
      </c>
    </row>
    <row r="27163" spans="18:19" x14ac:dyDescent="0.2">
      <c r="R27163" s="334">
        <v>63670</v>
      </c>
      <c r="S27163" s="319" t="s">
        <v>354</v>
      </c>
    </row>
    <row r="27164" spans="18:19" x14ac:dyDescent="0.2">
      <c r="R27164" s="334">
        <v>63673</v>
      </c>
      <c r="S27164" s="319" t="s">
        <v>354</v>
      </c>
    </row>
    <row r="27165" spans="18:19" x14ac:dyDescent="0.2">
      <c r="R27165" s="334">
        <v>63674</v>
      </c>
      <c r="S27165" s="319" t="s">
        <v>354</v>
      </c>
    </row>
    <row r="27166" spans="18:19" x14ac:dyDescent="0.2">
      <c r="R27166" s="334">
        <v>63675</v>
      </c>
      <c r="S27166" s="319" t="s">
        <v>354</v>
      </c>
    </row>
    <row r="27167" spans="18:19" x14ac:dyDescent="0.2">
      <c r="R27167" s="334">
        <v>63701</v>
      </c>
      <c r="S27167" s="319" t="s">
        <v>354</v>
      </c>
    </row>
    <row r="27168" spans="18:19" x14ac:dyDescent="0.2">
      <c r="R27168" s="334">
        <v>63702</v>
      </c>
      <c r="S27168" s="319" t="s">
        <v>354</v>
      </c>
    </row>
    <row r="27169" spans="18:19" x14ac:dyDescent="0.2">
      <c r="R27169" s="334">
        <v>63703</v>
      </c>
      <c r="S27169" s="319" t="s">
        <v>354</v>
      </c>
    </row>
    <row r="27170" spans="18:19" x14ac:dyDescent="0.2">
      <c r="R27170" s="334">
        <v>63730</v>
      </c>
      <c r="S27170" s="319" t="s">
        <v>354</v>
      </c>
    </row>
    <row r="27171" spans="18:19" x14ac:dyDescent="0.2">
      <c r="R27171" s="334">
        <v>63732</v>
      </c>
      <c r="S27171" s="319" t="s">
        <v>354</v>
      </c>
    </row>
    <row r="27172" spans="18:19" x14ac:dyDescent="0.2">
      <c r="R27172" s="334">
        <v>63735</v>
      </c>
      <c r="S27172" s="319" t="s">
        <v>354</v>
      </c>
    </row>
    <row r="27173" spans="18:19" x14ac:dyDescent="0.2">
      <c r="R27173" s="334">
        <v>63736</v>
      </c>
      <c r="S27173" s="319" t="s">
        <v>354</v>
      </c>
    </row>
    <row r="27174" spans="18:19" x14ac:dyDescent="0.2">
      <c r="R27174" s="334">
        <v>63737</v>
      </c>
      <c r="S27174" s="319" t="s">
        <v>354</v>
      </c>
    </row>
    <row r="27175" spans="18:19" x14ac:dyDescent="0.2">
      <c r="R27175" s="334">
        <v>63738</v>
      </c>
      <c r="S27175" s="319" t="s">
        <v>354</v>
      </c>
    </row>
    <row r="27176" spans="18:19" x14ac:dyDescent="0.2">
      <c r="R27176" s="334">
        <v>63739</v>
      </c>
      <c r="S27176" s="319" t="s">
        <v>354</v>
      </c>
    </row>
    <row r="27177" spans="18:19" x14ac:dyDescent="0.2">
      <c r="R27177" s="334">
        <v>63740</v>
      </c>
      <c r="S27177" s="319" t="s">
        <v>354</v>
      </c>
    </row>
    <row r="27178" spans="18:19" x14ac:dyDescent="0.2">
      <c r="R27178" s="334">
        <v>63742</v>
      </c>
      <c r="S27178" s="319" t="s">
        <v>354</v>
      </c>
    </row>
    <row r="27179" spans="18:19" x14ac:dyDescent="0.2">
      <c r="R27179" s="334">
        <v>63743</v>
      </c>
      <c r="S27179" s="319" t="s">
        <v>354</v>
      </c>
    </row>
    <row r="27180" spans="18:19" x14ac:dyDescent="0.2">
      <c r="R27180" s="334">
        <v>63744</v>
      </c>
      <c r="S27180" s="319" t="s">
        <v>354</v>
      </c>
    </row>
    <row r="27181" spans="18:19" x14ac:dyDescent="0.2">
      <c r="R27181" s="334">
        <v>63745</v>
      </c>
      <c r="S27181" s="319" t="s">
        <v>354</v>
      </c>
    </row>
    <row r="27182" spans="18:19" x14ac:dyDescent="0.2">
      <c r="R27182" s="334">
        <v>63746</v>
      </c>
      <c r="S27182" s="319" t="s">
        <v>354</v>
      </c>
    </row>
    <row r="27183" spans="18:19" x14ac:dyDescent="0.2">
      <c r="R27183" s="334">
        <v>63747</v>
      </c>
      <c r="S27183" s="319" t="s">
        <v>354</v>
      </c>
    </row>
    <row r="27184" spans="18:19" x14ac:dyDescent="0.2">
      <c r="R27184" s="334">
        <v>63748</v>
      </c>
      <c r="S27184" s="319" t="s">
        <v>354</v>
      </c>
    </row>
    <row r="27185" spans="18:19" x14ac:dyDescent="0.2">
      <c r="R27185" s="334">
        <v>63750</v>
      </c>
      <c r="S27185" s="319" t="s">
        <v>354</v>
      </c>
    </row>
    <row r="27186" spans="18:19" x14ac:dyDescent="0.2">
      <c r="R27186" s="334">
        <v>63751</v>
      </c>
      <c r="S27186" s="319" t="s">
        <v>354</v>
      </c>
    </row>
    <row r="27187" spans="18:19" x14ac:dyDescent="0.2">
      <c r="R27187" s="334">
        <v>63752</v>
      </c>
      <c r="S27187" s="319" t="s">
        <v>354</v>
      </c>
    </row>
    <row r="27188" spans="18:19" x14ac:dyDescent="0.2">
      <c r="R27188" s="334">
        <v>63755</v>
      </c>
      <c r="S27188" s="319" t="s">
        <v>354</v>
      </c>
    </row>
    <row r="27189" spans="18:19" x14ac:dyDescent="0.2">
      <c r="R27189" s="334">
        <v>63758</v>
      </c>
      <c r="S27189" s="319" t="s">
        <v>354</v>
      </c>
    </row>
    <row r="27190" spans="18:19" x14ac:dyDescent="0.2">
      <c r="R27190" s="334">
        <v>63760</v>
      </c>
      <c r="S27190" s="319" t="s">
        <v>354</v>
      </c>
    </row>
    <row r="27191" spans="18:19" x14ac:dyDescent="0.2">
      <c r="R27191" s="334">
        <v>63763</v>
      </c>
      <c r="S27191" s="319" t="s">
        <v>354</v>
      </c>
    </row>
    <row r="27192" spans="18:19" x14ac:dyDescent="0.2">
      <c r="R27192" s="334">
        <v>63764</v>
      </c>
      <c r="S27192" s="319" t="s">
        <v>354</v>
      </c>
    </row>
    <row r="27193" spans="18:19" x14ac:dyDescent="0.2">
      <c r="R27193" s="334">
        <v>63766</v>
      </c>
      <c r="S27193" s="319" t="s">
        <v>354</v>
      </c>
    </row>
    <row r="27194" spans="18:19" x14ac:dyDescent="0.2">
      <c r="R27194" s="334">
        <v>63767</v>
      </c>
      <c r="S27194" s="319" t="s">
        <v>354</v>
      </c>
    </row>
    <row r="27195" spans="18:19" x14ac:dyDescent="0.2">
      <c r="R27195" s="334">
        <v>63769</v>
      </c>
      <c r="S27195" s="319" t="s">
        <v>354</v>
      </c>
    </row>
    <row r="27196" spans="18:19" x14ac:dyDescent="0.2">
      <c r="R27196" s="334">
        <v>63770</v>
      </c>
      <c r="S27196" s="319" t="s">
        <v>354</v>
      </c>
    </row>
    <row r="27197" spans="18:19" x14ac:dyDescent="0.2">
      <c r="R27197" s="334">
        <v>63771</v>
      </c>
      <c r="S27197" s="319" t="s">
        <v>354</v>
      </c>
    </row>
    <row r="27198" spans="18:19" x14ac:dyDescent="0.2">
      <c r="R27198" s="334">
        <v>63774</v>
      </c>
      <c r="S27198" s="319" t="s">
        <v>354</v>
      </c>
    </row>
    <row r="27199" spans="18:19" x14ac:dyDescent="0.2">
      <c r="R27199" s="334">
        <v>63775</v>
      </c>
      <c r="S27199" s="319" t="s">
        <v>354</v>
      </c>
    </row>
    <row r="27200" spans="18:19" x14ac:dyDescent="0.2">
      <c r="R27200" s="334">
        <v>63776</v>
      </c>
      <c r="S27200" s="319" t="s">
        <v>354</v>
      </c>
    </row>
    <row r="27201" spans="18:19" x14ac:dyDescent="0.2">
      <c r="R27201" s="334">
        <v>63779</v>
      </c>
      <c r="S27201" s="319" t="s">
        <v>354</v>
      </c>
    </row>
    <row r="27202" spans="18:19" x14ac:dyDescent="0.2">
      <c r="R27202" s="334">
        <v>63780</v>
      </c>
      <c r="S27202" s="319" t="s">
        <v>354</v>
      </c>
    </row>
    <row r="27203" spans="18:19" x14ac:dyDescent="0.2">
      <c r="R27203" s="334">
        <v>63781</v>
      </c>
      <c r="S27203" s="319" t="s">
        <v>354</v>
      </c>
    </row>
    <row r="27204" spans="18:19" x14ac:dyDescent="0.2">
      <c r="R27204" s="334">
        <v>63782</v>
      </c>
      <c r="S27204" s="319" t="s">
        <v>354</v>
      </c>
    </row>
    <row r="27205" spans="18:19" x14ac:dyDescent="0.2">
      <c r="R27205" s="334">
        <v>63783</v>
      </c>
      <c r="S27205" s="319" t="s">
        <v>354</v>
      </c>
    </row>
    <row r="27206" spans="18:19" x14ac:dyDescent="0.2">
      <c r="R27206" s="334">
        <v>63784</v>
      </c>
      <c r="S27206" s="319" t="s">
        <v>354</v>
      </c>
    </row>
    <row r="27207" spans="18:19" x14ac:dyDescent="0.2">
      <c r="R27207" s="334">
        <v>63785</v>
      </c>
      <c r="S27207" s="319" t="s">
        <v>354</v>
      </c>
    </row>
    <row r="27208" spans="18:19" x14ac:dyDescent="0.2">
      <c r="R27208" s="334">
        <v>63787</v>
      </c>
      <c r="S27208" s="319" t="s">
        <v>354</v>
      </c>
    </row>
    <row r="27209" spans="18:19" x14ac:dyDescent="0.2">
      <c r="R27209" s="334">
        <v>63801</v>
      </c>
      <c r="S27209" s="319" t="s">
        <v>354</v>
      </c>
    </row>
    <row r="27210" spans="18:19" x14ac:dyDescent="0.2">
      <c r="R27210" s="334">
        <v>63820</v>
      </c>
      <c r="S27210" s="319" t="s">
        <v>354</v>
      </c>
    </row>
    <row r="27211" spans="18:19" x14ac:dyDescent="0.2">
      <c r="R27211" s="334">
        <v>63821</v>
      </c>
      <c r="S27211" s="319" t="s">
        <v>354</v>
      </c>
    </row>
    <row r="27212" spans="18:19" x14ac:dyDescent="0.2">
      <c r="R27212" s="334">
        <v>63822</v>
      </c>
      <c r="S27212" s="319" t="s">
        <v>354</v>
      </c>
    </row>
    <row r="27213" spans="18:19" x14ac:dyDescent="0.2">
      <c r="R27213" s="334">
        <v>63823</v>
      </c>
      <c r="S27213" s="319" t="s">
        <v>354</v>
      </c>
    </row>
    <row r="27214" spans="18:19" x14ac:dyDescent="0.2">
      <c r="R27214" s="334">
        <v>63824</v>
      </c>
      <c r="S27214" s="319" t="s">
        <v>354</v>
      </c>
    </row>
    <row r="27215" spans="18:19" x14ac:dyDescent="0.2">
      <c r="R27215" s="334">
        <v>63825</v>
      </c>
      <c r="S27215" s="319" t="s">
        <v>354</v>
      </c>
    </row>
    <row r="27216" spans="18:19" x14ac:dyDescent="0.2">
      <c r="R27216" s="334">
        <v>63826</v>
      </c>
      <c r="S27216" s="319" t="s">
        <v>354</v>
      </c>
    </row>
    <row r="27217" spans="18:19" x14ac:dyDescent="0.2">
      <c r="R27217" s="334">
        <v>63827</v>
      </c>
      <c r="S27217" s="319" t="s">
        <v>354</v>
      </c>
    </row>
    <row r="27218" spans="18:19" x14ac:dyDescent="0.2">
      <c r="R27218" s="334">
        <v>63828</v>
      </c>
      <c r="S27218" s="319" t="s">
        <v>354</v>
      </c>
    </row>
    <row r="27219" spans="18:19" x14ac:dyDescent="0.2">
      <c r="R27219" s="334">
        <v>63829</v>
      </c>
      <c r="S27219" s="319" t="s">
        <v>354</v>
      </c>
    </row>
    <row r="27220" spans="18:19" x14ac:dyDescent="0.2">
      <c r="R27220" s="334">
        <v>63830</v>
      </c>
      <c r="S27220" s="319" t="s">
        <v>354</v>
      </c>
    </row>
    <row r="27221" spans="18:19" x14ac:dyDescent="0.2">
      <c r="R27221" s="334">
        <v>63833</v>
      </c>
      <c r="S27221" s="319" t="s">
        <v>354</v>
      </c>
    </row>
    <row r="27222" spans="18:19" x14ac:dyDescent="0.2">
      <c r="R27222" s="334">
        <v>63834</v>
      </c>
      <c r="S27222" s="319" t="s">
        <v>354</v>
      </c>
    </row>
    <row r="27223" spans="18:19" x14ac:dyDescent="0.2">
      <c r="R27223" s="334">
        <v>63837</v>
      </c>
      <c r="S27223" s="319" t="s">
        <v>354</v>
      </c>
    </row>
    <row r="27224" spans="18:19" x14ac:dyDescent="0.2">
      <c r="R27224" s="334">
        <v>63839</v>
      </c>
      <c r="S27224" s="319" t="s">
        <v>354</v>
      </c>
    </row>
    <row r="27225" spans="18:19" x14ac:dyDescent="0.2">
      <c r="R27225" s="334">
        <v>63840</v>
      </c>
      <c r="S27225" s="319" t="s">
        <v>354</v>
      </c>
    </row>
    <row r="27226" spans="18:19" x14ac:dyDescent="0.2">
      <c r="R27226" s="334">
        <v>63841</v>
      </c>
      <c r="S27226" s="319" t="s">
        <v>354</v>
      </c>
    </row>
    <row r="27227" spans="18:19" x14ac:dyDescent="0.2">
      <c r="R27227" s="334">
        <v>63845</v>
      </c>
      <c r="S27227" s="319" t="s">
        <v>354</v>
      </c>
    </row>
    <row r="27228" spans="18:19" x14ac:dyDescent="0.2">
      <c r="R27228" s="334">
        <v>63846</v>
      </c>
      <c r="S27228" s="319" t="s">
        <v>354</v>
      </c>
    </row>
    <row r="27229" spans="18:19" x14ac:dyDescent="0.2">
      <c r="R27229" s="334">
        <v>63847</v>
      </c>
      <c r="S27229" s="319" t="s">
        <v>354</v>
      </c>
    </row>
    <row r="27230" spans="18:19" x14ac:dyDescent="0.2">
      <c r="R27230" s="334">
        <v>63848</v>
      </c>
      <c r="S27230" s="319" t="s">
        <v>354</v>
      </c>
    </row>
    <row r="27231" spans="18:19" x14ac:dyDescent="0.2">
      <c r="R27231" s="334">
        <v>63849</v>
      </c>
      <c r="S27231" s="319" t="s">
        <v>354</v>
      </c>
    </row>
    <row r="27232" spans="18:19" x14ac:dyDescent="0.2">
      <c r="R27232" s="334">
        <v>63850</v>
      </c>
      <c r="S27232" s="319" t="s">
        <v>354</v>
      </c>
    </row>
    <row r="27233" spans="18:19" x14ac:dyDescent="0.2">
      <c r="R27233" s="334">
        <v>63851</v>
      </c>
      <c r="S27233" s="319" t="s">
        <v>354</v>
      </c>
    </row>
    <row r="27234" spans="18:19" x14ac:dyDescent="0.2">
      <c r="R27234" s="334">
        <v>63852</v>
      </c>
      <c r="S27234" s="319" t="s">
        <v>354</v>
      </c>
    </row>
    <row r="27235" spans="18:19" x14ac:dyDescent="0.2">
      <c r="R27235" s="334">
        <v>63853</v>
      </c>
      <c r="S27235" s="319" t="s">
        <v>354</v>
      </c>
    </row>
    <row r="27236" spans="18:19" x14ac:dyDescent="0.2">
      <c r="R27236" s="334">
        <v>63855</v>
      </c>
      <c r="S27236" s="319" t="s">
        <v>354</v>
      </c>
    </row>
    <row r="27237" spans="18:19" x14ac:dyDescent="0.2">
      <c r="R27237" s="334">
        <v>63857</v>
      </c>
      <c r="S27237" s="319" t="s">
        <v>354</v>
      </c>
    </row>
    <row r="27238" spans="18:19" x14ac:dyDescent="0.2">
      <c r="R27238" s="334">
        <v>63860</v>
      </c>
      <c r="S27238" s="319" t="s">
        <v>354</v>
      </c>
    </row>
    <row r="27239" spans="18:19" x14ac:dyDescent="0.2">
      <c r="R27239" s="334">
        <v>63862</v>
      </c>
      <c r="S27239" s="319" t="s">
        <v>354</v>
      </c>
    </row>
    <row r="27240" spans="18:19" x14ac:dyDescent="0.2">
      <c r="R27240" s="334">
        <v>63863</v>
      </c>
      <c r="S27240" s="319" t="s">
        <v>354</v>
      </c>
    </row>
    <row r="27241" spans="18:19" x14ac:dyDescent="0.2">
      <c r="R27241" s="334">
        <v>63866</v>
      </c>
      <c r="S27241" s="319" t="s">
        <v>354</v>
      </c>
    </row>
    <row r="27242" spans="18:19" x14ac:dyDescent="0.2">
      <c r="R27242" s="334">
        <v>63867</v>
      </c>
      <c r="S27242" s="319" t="s">
        <v>354</v>
      </c>
    </row>
    <row r="27243" spans="18:19" x14ac:dyDescent="0.2">
      <c r="R27243" s="334">
        <v>63868</v>
      </c>
      <c r="S27243" s="319" t="s">
        <v>354</v>
      </c>
    </row>
    <row r="27244" spans="18:19" x14ac:dyDescent="0.2">
      <c r="R27244" s="334">
        <v>63869</v>
      </c>
      <c r="S27244" s="319" t="s">
        <v>354</v>
      </c>
    </row>
    <row r="27245" spans="18:19" x14ac:dyDescent="0.2">
      <c r="R27245" s="334">
        <v>63870</v>
      </c>
      <c r="S27245" s="319" t="s">
        <v>354</v>
      </c>
    </row>
    <row r="27246" spans="18:19" x14ac:dyDescent="0.2">
      <c r="R27246" s="334">
        <v>63873</v>
      </c>
      <c r="S27246" s="319" t="s">
        <v>354</v>
      </c>
    </row>
    <row r="27247" spans="18:19" x14ac:dyDescent="0.2">
      <c r="R27247" s="334">
        <v>63874</v>
      </c>
      <c r="S27247" s="319" t="s">
        <v>354</v>
      </c>
    </row>
    <row r="27248" spans="18:19" x14ac:dyDescent="0.2">
      <c r="R27248" s="334">
        <v>63875</v>
      </c>
      <c r="S27248" s="319" t="s">
        <v>354</v>
      </c>
    </row>
    <row r="27249" spans="18:19" x14ac:dyDescent="0.2">
      <c r="R27249" s="334">
        <v>63876</v>
      </c>
      <c r="S27249" s="319" t="s">
        <v>354</v>
      </c>
    </row>
    <row r="27250" spans="18:19" x14ac:dyDescent="0.2">
      <c r="R27250" s="334">
        <v>63877</v>
      </c>
      <c r="S27250" s="319" t="s">
        <v>354</v>
      </c>
    </row>
    <row r="27251" spans="18:19" x14ac:dyDescent="0.2">
      <c r="R27251" s="334">
        <v>63878</v>
      </c>
      <c r="S27251" s="319" t="s">
        <v>354</v>
      </c>
    </row>
    <row r="27252" spans="18:19" x14ac:dyDescent="0.2">
      <c r="R27252" s="334">
        <v>63879</v>
      </c>
      <c r="S27252" s="319" t="s">
        <v>354</v>
      </c>
    </row>
    <row r="27253" spans="18:19" x14ac:dyDescent="0.2">
      <c r="R27253" s="334">
        <v>63880</v>
      </c>
      <c r="S27253" s="319" t="s">
        <v>354</v>
      </c>
    </row>
    <row r="27254" spans="18:19" x14ac:dyDescent="0.2">
      <c r="R27254" s="334">
        <v>63881</v>
      </c>
      <c r="S27254" s="319" t="s">
        <v>354</v>
      </c>
    </row>
    <row r="27255" spans="18:19" x14ac:dyDescent="0.2">
      <c r="R27255" s="334">
        <v>63882</v>
      </c>
      <c r="S27255" s="319" t="s">
        <v>354</v>
      </c>
    </row>
    <row r="27256" spans="18:19" x14ac:dyDescent="0.2">
      <c r="R27256" s="334">
        <v>63901</v>
      </c>
      <c r="S27256" s="319" t="s">
        <v>354</v>
      </c>
    </row>
    <row r="27257" spans="18:19" x14ac:dyDescent="0.2">
      <c r="R27257" s="334">
        <v>63902</v>
      </c>
      <c r="S27257" s="319" t="s">
        <v>344</v>
      </c>
    </row>
    <row r="27258" spans="18:19" x14ac:dyDescent="0.2">
      <c r="R27258" s="334">
        <v>63931</v>
      </c>
      <c r="S27258" s="319" t="s">
        <v>354</v>
      </c>
    </row>
    <row r="27259" spans="18:19" x14ac:dyDescent="0.2">
      <c r="R27259" s="334">
        <v>63932</v>
      </c>
      <c r="S27259" s="319" t="s">
        <v>354</v>
      </c>
    </row>
    <row r="27260" spans="18:19" x14ac:dyDescent="0.2">
      <c r="R27260" s="334">
        <v>63933</v>
      </c>
      <c r="S27260" s="319" t="s">
        <v>354</v>
      </c>
    </row>
    <row r="27261" spans="18:19" x14ac:dyDescent="0.2">
      <c r="R27261" s="334">
        <v>63934</v>
      </c>
      <c r="S27261" s="319" t="s">
        <v>354</v>
      </c>
    </row>
    <row r="27262" spans="18:19" x14ac:dyDescent="0.2">
      <c r="R27262" s="334">
        <v>63935</v>
      </c>
      <c r="S27262" s="319" t="s">
        <v>354</v>
      </c>
    </row>
    <row r="27263" spans="18:19" x14ac:dyDescent="0.2">
      <c r="R27263" s="334">
        <v>63936</v>
      </c>
      <c r="S27263" s="319" t="s">
        <v>354</v>
      </c>
    </row>
    <row r="27264" spans="18:19" x14ac:dyDescent="0.2">
      <c r="R27264" s="334">
        <v>63937</v>
      </c>
      <c r="S27264" s="319" t="s">
        <v>354</v>
      </c>
    </row>
    <row r="27265" spans="18:19" x14ac:dyDescent="0.2">
      <c r="R27265" s="334">
        <v>63938</v>
      </c>
      <c r="S27265" s="319" t="s">
        <v>354</v>
      </c>
    </row>
    <row r="27266" spans="18:19" x14ac:dyDescent="0.2">
      <c r="R27266" s="334">
        <v>63939</v>
      </c>
      <c r="S27266" s="319" t="s">
        <v>354</v>
      </c>
    </row>
    <row r="27267" spans="18:19" x14ac:dyDescent="0.2">
      <c r="R27267" s="334">
        <v>63940</v>
      </c>
      <c r="S27267" s="319" t="s">
        <v>354</v>
      </c>
    </row>
    <row r="27268" spans="18:19" x14ac:dyDescent="0.2">
      <c r="R27268" s="334">
        <v>63941</v>
      </c>
      <c r="S27268" s="319" t="s">
        <v>354</v>
      </c>
    </row>
    <row r="27269" spans="18:19" x14ac:dyDescent="0.2">
      <c r="R27269" s="334">
        <v>63942</v>
      </c>
      <c r="S27269" s="319" t="s">
        <v>354</v>
      </c>
    </row>
    <row r="27270" spans="18:19" x14ac:dyDescent="0.2">
      <c r="R27270" s="334">
        <v>63943</v>
      </c>
      <c r="S27270" s="319" t="s">
        <v>354</v>
      </c>
    </row>
    <row r="27271" spans="18:19" x14ac:dyDescent="0.2">
      <c r="R27271" s="334">
        <v>63944</v>
      </c>
      <c r="S27271" s="319" t="s">
        <v>354</v>
      </c>
    </row>
    <row r="27272" spans="18:19" x14ac:dyDescent="0.2">
      <c r="R27272" s="334">
        <v>63945</v>
      </c>
      <c r="S27272" s="319" t="s">
        <v>354</v>
      </c>
    </row>
    <row r="27273" spans="18:19" x14ac:dyDescent="0.2">
      <c r="R27273" s="334">
        <v>63950</v>
      </c>
      <c r="S27273" s="319" t="s">
        <v>354</v>
      </c>
    </row>
    <row r="27274" spans="18:19" x14ac:dyDescent="0.2">
      <c r="R27274" s="334">
        <v>63951</v>
      </c>
      <c r="S27274" s="319" t="s">
        <v>354</v>
      </c>
    </row>
    <row r="27275" spans="18:19" x14ac:dyDescent="0.2">
      <c r="R27275" s="334">
        <v>63952</v>
      </c>
      <c r="S27275" s="319" t="s">
        <v>354</v>
      </c>
    </row>
    <row r="27276" spans="18:19" x14ac:dyDescent="0.2">
      <c r="R27276" s="334">
        <v>63953</v>
      </c>
      <c r="S27276" s="319" t="s">
        <v>354</v>
      </c>
    </row>
    <row r="27277" spans="18:19" x14ac:dyDescent="0.2">
      <c r="R27277" s="334">
        <v>63954</v>
      </c>
      <c r="S27277" s="319" t="s">
        <v>354</v>
      </c>
    </row>
    <row r="27278" spans="18:19" x14ac:dyDescent="0.2">
      <c r="R27278" s="334">
        <v>63955</v>
      </c>
      <c r="S27278" s="319" t="s">
        <v>354</v>
      </c>
    </row>
    <row r="27279" spans="18:19" x14ac:dyDescent="0.2">
      <c r="R27279" s="334">
        <v>63956</v>
      </c>
      <c r="S27279" s="319" t="s">
        <v>354</v>
      </c>
    </row>
    <row r="27280" spans="18:19" x14ac:dyDescent="0.2">
      <c r="R27280" s="334">
        <v>63957</v>
      </c>
      <c r="S27280" s="319" t="s">
        <v>354</v>
      </c>
    </row>
    <row r="27281" spans="18:19" x14ac:dyDescent="0.2">
      <c r="R27281" s="334">
        <v>63960</v>
      </c>
      <c r="S27281" s="319" t="s">
        <v>354</v>
      </c>
    </row>
    <row r="27282" spans="18:19" x14ac:dyDescent="0.2">
      <c r="R27282" s="334">
        <v>63961</v>
      </c>
      <c r="S27282" s="319" t="s">
        <v>354</v>
      </c>
    </row>
    <row r="27283" spans="18:19" x14ac:dyDescent="0.2">
      <c r="R27283" s="334">
        <v>63962</v>
      </c>
      <c r="S27283" s="319" t="s">
        <v>354</v>
      </c>
    </row>
    <row r="27284" spans="18:19" x14ac:dyDescent="0.2">
      <c r="R27284" s="334">
        <v>63963</v>
      </c>
      <c r="S27284" s="319" t="s">
        <v>354</v>
      </c>
    </row>
    <row r="27285" spans="18:19" x14ac:dyDescent="0.2">
      <c r="R27285" s="334">
        <v>63964</v>
      </c>
      <c r="S27285" s="319" t="s">
        <v>354</v>
      </c>
    </row>
    <row r="27286" spans="18:19" x14ac:dyDescent="0.2">
      <c r="R27286" s="334">
        <v>63965</v>
      </c>
      <c r="S27286" s="319" t="s">
        <v>354</v>
      </c>
    </row>
    <row r="27287" spans="18:19" x14ac:dyDescent="0.2">
      <c r="R27287" s="334">
        <v>63966</v>
      </c>
      <c r="S27287" s="319" t="s">
        <v>354</v>
      </c>
    </row>
    <row r="27288" spans="18:19" x14ac:dyDescent="0.2">
      <c r="R27288" s="334">
        <v>63967</v>
      </c>
      <c r="S27288" s="319" t="s">
        <v>354</v>
      </c>
    </row>
    <row r="27289" spans="18:19" x14ac:dyDescent="0.2">
      <c r="R27289" s="334">
        <v>64001</v>
      </c>
      <c r="S27289" s="319" t="s">
        <v>346</v>
      </c>
    </row>
    <row r="27290" spans="18:19" x14ac:dyDescent="0.2">
      <c r="R27290" s="334">
        <v>64002</v>
      </c>
      <c r="S27290" s="319" t="s">
        <v>346</v>
      </c>
    </row>
    <row r="27291" spans="18:19" x14ac:dyDescent="0.2">
      <c r="R27291" s="334">
        <v>64011</v>
      </c>
      <c r="S27291" s="319" t="s">
        <v>354</v>
      </c>
    </row>
    <row r="27292" spans="18:19" x14ac:dyDescent="0.2">
      <c r="R27292" s="334">
        <v>64012</v>
      </c>
      <c r="S27292" s="319" t="s">
        <v>346</v>
      </c>
    </row>
    <row r="27293" spans="18:19" x14ac:dyDescent="0.2">
      <c r="R27293" s="334">
        <v>64013</v>
      </c>
      <c r="S27293" s="319" t="s">
        <v>346</v>
      </c>
    </row>
    <row r="27294" spans="18:19" x14ac:dyDescent="0.2">
      <c r="R27294" s="334">
        <v>64014</v>
      </c>
      <c r="S27294" s="319" t="s">
        <v>346</v>
      </c>
    </row>
    <row r="27295" spans="18:19" x14ac:dyDescent="0.2">
      <c r="R27295" s="334">
        <v>64015</v>
      </c>
      <c r="S27295" s="319" t="s">
        <v>346</v>
      </c>
    </row>
    <row r="27296" spans="18:19" x14ac:dyDescent="0.2">
      <c r="R27296" s="334">
        <v>64016</v>
      </c>
      <c r="S27296" s="319" t="s">
        <v>354</v>
      </c>
    </row>
    <row r="27297" spans="18:19" x14ac:dyDescent="0.2">
      <c r="R27297" s="334">
        <v>64017</v>
      </c>
      <c r="S27297" s="319" t="s">
        <v>346</v>
      </c>
    </row>
    <row r="27298" spans="18:19" x14ac:dyDescent="0.2">
      <c r="R27298" s="334">
        <v>64018</v>
      </c>
      <c r="S27298" s="319" t="s">
        <v>354</v>
      </c>
    </row>
    <row r="27299" spans="18:19" x14ac:dyDescent="0.2">
      <c r="R27299" s="334">
        <v>64019</v>
      </c>
      <c r="S27299" s="319" t="s">
        <v>354</v>
      </c>
    </row>
    <row r="27300" spans="18:19" x14ac:dyDescent="0.2">
      <c r="R27300" s="334">
        <v>64020</v>
      </c>
      <c r="S27300" s="319" t="s">
        <v>354</v>
      </c>
    </row>
    <row r="27301" spans="18:19" x14ac:dyDescent="0.2">
      <c r="R27301" s="334">
        <v>64021</v>
      </c>
      <c r="S27301" s="319" t="s">
        <v>346</v>
      </c>
    </row>
    <row r="27302" spans="18:19" x14ac:dyDescent="0.2">
      <c r="R27302" s="334">
        <v>64022</v>
      </c>
      <c r="S27302" s="319" t="s">
        <v>354</v>
      </c>
    </row>
    <row r="27303" spans="18:19" x14ac:dyDescent="0.2">
      <c r="R27303" s="334">
        <v>64024</v>
      </c>
      <c r="S27303" s="319" t="s">
        <v>354</v>
      </c>
    </row>
    <row r="27304" spans="18:19" x14ac:dyDescent="0.2">
      <c r="R27304" s="334">
        <v>64028</v>
      </c>
      <c r="S27304" s="319" t="s">
        <v>346</v>
      </c>
    </row>
    <row r="27305" spans="18:19" x14ac:dyDescent="0.2">
      <c r="R27305" s="334">
        <v>64029</v>
      </c>
      <c r="S27305" s="319" t="s">
        <v>346</v>
      </c>
    </row>
    <row r="27306" spans="18:19" x14ac:dyDescent="0.2">
      <c r="R27306" s="334">
        <v>64030</v>
      </c>
      <c r="S27306" s="319" t="s">
        <v>346</v>
      </c>
    </row>
    <row r="27307" spans="18:19" x14ac:dyDescent="0.2">
      <c r="R27307" s="334">
        <v>64034</v>
      </c>
      <c r="S27307" s="319" t="s">
        <v>354</v>
      </c>
    </row>
    <row r="27308" spans="18:19" x14ac:dyDescent="0.2">
      <c r="R27308" s="334">
        <v>64035</v>
      </c>
      <c r="S27308" s="319" t="s">
        <v>354</v>
      </c>
    </row>
    <row r="27309" spans="18:19" x14ac:dyDescent="0.2">
      <c r="R27309" s="334">
        <v>64036</v>
      </c>
      <c r="S27309" s="319" t="s">
        <v>346</v>
      </c>
    </row>
    <row r="27310" spans="18:19" x14ac:dyDescent="0.2">
      <c r="R27310" s="334">
        <v>64037</v>
      </c>
      <c r="S27310" s="319" t="s">
        <v>346</v>
      </c>
    </row>
    <row r="27311" spans="18:19" x14ac:dyDescent="0.2">
      <c r="R27311" s="334">
        <v>64040</v>
      </c>
      <c r="S27311" s="319" t="s">
        <v>354</v>
      </c>
    </row>
    <row r="27312" spans="18:19" x14ac:dyDescent="0.2">
      <c r="R27312" s="334">
        <v>64048</v>
      </c>
      <c r="S27312" s="319" t="s">
        <v>354</v>
      </c>
    </row>
    <row r="27313" spans="18:19" x14ac:dyDescent="0.2">
      <c r="R27313" s="334">
        <v>64050</v>
      </c>
      <c r="S27313" s="319" t="s">
        <v>346</v>
      </c>
    </row>
    <row r="27314" spans="18:19" x14ac:dyDescent="0.2">
      <c r="R27314" s="334">
        <v>64051</v>
      </c>
      <c r="S27314" s="319" t="s">
        <v>346</v>
      </c>
    </row>
    <row r="27315" spans="18:19" x14ac:dyDescent="0.2">
      <c r="R27315" s="334">
        <v>64052</v>
      </c>
      <c r="S27315" s="319" t="s">
        <v>346</v>
      </c>
    </row>
    <row r="27316" spans="18:19" x14ac:dyDescent="0.2">
      <c r="R27316" s="334">
        <v>64053</v>
      </c>
      <c r="S27316" s="319" t="s">
        <v>346</v>
      </c>
    </row>
    <row r="27317" spans="18:19" x14ac:dyDescent="0.2">
      <c r="R27317" s="334">
        <v>64054</v>
      </c>
      <c r="S27317" s="319" t="s">
        <v>346</v>
      </c>
    </row>
    <row r="27318" spans="18:19" x14ac:dyDescent="0.2">
      <c r="R27318" s="334">
        <v>64055</v>
      </c>
      <c r="S27318" s="319" t="s">
        <v>346</v>
      </c>
    </row>
    <row r="27319" spans="18:19" x14ac:dyDescent="0.2">
      <c r="R27319" s="334">
        <v>64056</v>
      </c>
      <c r="S27319" s="319" t="s">
        <v>346</v>
      </c>
    </row>
    <row r="27320" spans="18:19" x14ac:dyDescent="0.2">
      <c r="R27320" s="334">
        <v>64057</v>
      </c>
      <c r="S27320" s="319" t="s">
        <v>346</v>
      </c>
    </row>
    <row r="27321" spans="18:19" x14ac:dyDescent="0.2">
      <c r="R27321" s="334">
        <v>64058</v>
      </c>
      <c r="S27321" s="319" t="s">
        <v>346</v>
      </c>
    </row>
    <row r="27322" spans="18:19" x14ac:dyDescent="0.2">
      <c r="R27322" s="334">
        <v>64060</v>
      </c>
      <c r="S27322" s="319" t="s">
        <v>354</v>
      </c>
    </row>
    <row r="27323" spans="18:19" x14ac:dyDescent="0.2">
      <c r="R27323" s="334">
        <v>64061</v>
      </c>
      <c r="S27323" s="319" t="s">
        <v>354</v>
      </c>
    </row>
    <row r="27324" spans="18:19" x14ac:dyDescent="0.2">
      <c r="R27324" s="334">
        <v>64062</v>
      </c>
      <c r="S27324" s="319" t="s">
        <v>354</v>
      </c>
    </row>
    <row r="27325" spans="18:19" x14ac:dyDescent="0.2">
      <c r="R27325" s="334">
        <v>64063</v>
      </c>
      <c r="S27325" s="319" t="s">
        <v>346</v>
      </c>
    </row>
    <row r="27326" spans="18:19" x14ac:dyDescent="0.2">
      <c r="R27326" s="334">
        <v>64064</v>
      </c>
      <c r="S27326" s="319" t="s">
        <v>346</v>
      </c>
    </row>
    <row r="27327" spans="18:19" x14ac:dyDescent="0.2">
      <c r="R27327" s="334">
        <v>64065</v>
      </c>
      <c r="S27327" s="319" t="s">
        <v>346</v>
      </c>
    </row>
    <row r="27328" spans="18:19" x14ac:dyDescent="0.2">
      <c r="R27328" s="334">
        <v>64066</v>
      </c>
      <c r="S27328" s="319" t="s">
        <v>346</v>
      </c>
    </row>
    <row r="27329" spans="18:19" x14ac:dyDescent="0.2">
      <c r="R27329" s="334">
        <v>64067</v>
      </c>
      <c r="S27329" s="319" t="s">
        <v>354</v>
      </c>
    </row>
    <row r="27330" spans="18:19" x14ac:dyDescent="0.2">
      <c r="R27330" s="334">
        <v>64068</v>
      </c>
      <c r="S27330" s="319" t="s">
        <v>354</v>
      </c>
    </row>
    <row r="27331" spans="18:19" x14ac:dyDescent="0.2">
      <c r="R27331" s="334">
        <v>64069</v>
      </c>
      <c r="S27331" s="319" t="s">
        <v>354</v>
      </c>
    </row>
    <row r="27332" spans="18:19" x14ac:dyDescent="0.2">
      <c r="R27332" s="334">
        <v>64070</v>
      </c>
      <c r="S27332" s="319" t="s">
        <v>354</v>
      </c>
    </row>
    <row r="27333" spans="18:19" x14ac:dyDescent="0.2">
      <c r="R27333" s="334">
        <v>64071</v>
      </c>
      <c r="S27333" s="319" t="s">
        <v>354</v>
      </c>
    </row>
    <row r="27334" spans="18:19" x14ac:dyDescent="0.2">
      <c r="R27334" s="334">
        <v>64072</v>
      </c>
      <c r="S27334" s="319" t="s">
        <v>354</v>
      </c>
    </row>
    <row r="27335" spans="18:19" x14ac:dyDescent="0.2">
      <c r="R27335" s="334">
        <v>64073</v>
      </c>
      <c r="S27335" s="319" t="s">
        <v>354</v>
      </c>
    </row>
    <row r="27336" spans="18:19" x14ac:dyDescent="0.2">
      <c r="R27336" s="334">
        <v>64074</v>
      </c>
      <c r="S27336" s="319" t="s">
        <v>354</v>
      </c>
    </row>
    <row r="27337" spans="18:19" x14ac:dyDescent="0.2">
      <c r="R27337" s="334">
        <v>64075</v>
      </c>
      <c r="S27337" s="319" t="s">
        <v>354</v>
      </c>
    </row>
    <row r="27338" spans="18:19" x14ac:dyDescent="0.2">
      <c r="R27338" s="334">
        <v>64076</v>
      </c>
      <c r="S27338" s="319" t="s">
        <v>354</v>
      </c>
    </row>
    <row r="27339" spans="18:19" x14ac:dyDescent="0.2">
      <c r="R27339" s="334">
        <v>64077</v>
      </c>
      <c r="S27339" s="319" t="s">
        <v>354</v>
      </c>
    </row>
    <row r="27340" spans="18:19" x14ac:dyDescent="0.2">
      <c r="R27340" s="334">
        <v>64078</v>
      </c>
      <c r="S27340" s="319" t="s">
        <v>354</v>
      </c>
    </row>
    <row r="27341" spans="18:19" x14ac:dyDescent="0.2">
      <c r="R27341" s="334">
        <v>64079</v>
      </c>
      <c r="S27341" s="319" t="s">
        <v>354</v>
      </c>
    </row>
    <row r="27342" spans="18:19" x14ac:dyDescent="0.2">
      <c r="R27342" s="334">
        <v>64080</v>
      </c>
      <c r="S27342" s="319" t="s">
        <v>354</v>
      </c>
    </row>
    <row r="27343" spans="18:19" x14ac:dyDescent="0.2">
      <c r="R27343" s="334">
        <v>64081</v>
      </c>
      <c r="S27343" s="319" t="s">
        <v>346</v>
      </c>
    </row>
    <row r="27344" spans="18:19" x14ac:dyDescent="0.2">
      <c r="R27344" s="334">
        <v>64082</v>
      </c>
      <c r="S27344" s="319" t="s">
        <v>346</v>
      </c>
    </row>
    <row r="27345" spans="18:19" x14ac:dyDescent="0.2">
      <c r="R27345" s="334">
        <v>64083</v>
      </c>
      <c r="S27345" s="319" t="s">
        <v>354</v>
      </c>
    </row>
    <row r="27346" spans="18:19" x14ac:dyDescent="0.2">
      <c r="R27346" s="334">
        <v>64084</v>
      </c>
      <c r="S27346" s="319" t="s">
        <v>354</v>
      </c>
    </row>
    <row r="27347" spans="18:19" x14ac:dyDescent="0.2">
      <c r="R27347" s="334">
        <v>64085</v>
      </c>
      <c r="S27347" s="319" t="s">
        <v>354</v>
      </c>
    </row>
    <row r="27348" spans="18:19" x14ac:dyDescent="0.2">
      <c r="R27348" s="334">
        <v>64086</v>
      </c>
      <c r="S27348" s="319" t="s">
        <v>354</v>
      </c>
    </row>
    <row r="27349" spans="18:19" x14ac:dyDescent="0.2">
      <c r="R27349" s="334">
        <v>64088</v>
      </c>
      <c r="S27349" s="319" t="s">
        <v>346</v>
      </c>
    </row>
    <row r="27350" spans="18:19" x14ac:dyDescent="0.2">
      <c r="R27350" s="334">
        <v>64089</v>
      </c>
      <c r="S27350" s="319" t="s">
        <v>354</v>
      </c>
    </row>
    <row r="27351" spans="18:19" x14ac:dyDescent="0.2">
      <c r="R27351" s="334">
        <v>64090</v>
      </c>
      <c r="S27351" s="319" t="s">
        <v>346</v>
      </c>
    </row>
    <row r="27352" spans="18:19" x14ac:dyDescent="0.2">
      <c r="R27352" s="334">
        <v>64092</v>
      </c>
      <c r="S27352" s="319" t="s">
        <v>346</v>
      </c>
    </row>
    <row r="27353" spans="18:19" x14ac:dyDescent="0.2">
      <c r="R27353" s="334">
        <v>64093</v>
      </c>
      <c r="S27353" s="319" t="s">
        <v>354</v>
      </c>
    </row>
    <row r="27354" spans="18:19" x14ac:dyDescent="0.2">
      <c r="R27354" s="334">
        <v>64096</v>
      </c>
      <c r="S27354" s="319" t="s">
        <v>346</v>
      </c>
    </row>
    <row r="27355" spans="18:19" x14ac:dyDescent="0.2">
      <c r="R27355" s="334">
        <v>64097</v>
      </c>
      <c r="S27355" s="319" t="s">
        <v>354</v>
      </c>
    </row>
    <row r="27356" spans="18:19" x14ac:dyDescent="0.2">
      <c r="R27356" s="334">
        <v>64098</v>
      </c>
      <c r="S27356" s="319" t="s">
        <v>354</v>
      </c>
    </row>
    <row r="27357" spans="18:19" x14ac:dyDescent="0.2">
      <c r="R27357" s="334">
        <v>64101</v>
      </c>
      <c r="S27357" s="319" t="s">
        <v>346</v>
      </c>
    </row>
    <row r="27358" spans="18:19" x14ac:dyDescent="0.2">
      <c r="R27358" s="334">
        <v>64102</v>
      </c>
      <c r="S27358" s="319" t="s">
        <v>346</v>
      </c>
    </row>
    <row r="27359" spans="18:19" x14ac:dyDescent="0.2">
      <c r="R27359" s="334">
        <v>64105</v>
      </c>
      <c r="S27359" s="319" t="s">
        <v>346</v>
      </c>
    </row>
    <row r="27360" spans="18:19" x14ac:dyDescent="0.2">
      <c r="R27360" s="334">
        <v>64106</v>
      </c>
      <c r="S27360" s="319" t="s">
        <v>346</v>
      </c>
    </row>
    <row r="27361" spans="18:19" x14ac:dyDescent="0.2">
      <c r="R27361" s="334">
        <v>64108</v>
      </c>
      <c r="S27361" s="319" t="s">
        <v>346</v>
      </c>
    </row>
    <row r="27362" spans="18:19" x14ac:dyDescent="0.2">
      <c r="R27362" s="334">
        <v>64109</v>
      </c>
      <c r="S27362" s="319" t="s">
        <v>346</v>
      </c>
    </row>
    <row r="27363" spans="18:19" x14ac:dyDescent="0.2">
      <c r="R27363" s="334">
        <v>64110</v>
      </c>
      <c r="S27363" s="319" t="s">
        <v>346</v>
      </c>
    </row>
    <row r="27364" spans="18:19" x14ac:dyDescent="0.2">
      <c r="R27364" s="334">
        <v>64111</v>
      </c>
      <c r="S27364" s="319" t="s">
        <v>346</v>
      </c>
    </row>
    <row r="27365" spans="18:19" x14ac:dyDescent="0.2">
      <c r="R27365" s="334">
        <v>64112</v>
      </c>
      <c r="S27365" s="319" t="s">
        <v>346</v>
      </c>
    </row>
    <row r="27366" spans="18:19" x14ac:dyDescent="0.2">
      <c r="R27366" s="334">
        <v>64113</v>
      </c>
      <c r="S27366" s="319" t="s">
        <v>346</v>
      </c>
    </row>
    <row r="27367" spans="18:19" x14ac:dyDescent="0.2">
      <c r="R27367" s="334">
        <v>64114</v>
      </c>
      <c r="S27367" s="319" t="s">
        <v>346</v>
      </c>
    </row>
    <row r="27368" spans="18:19" x14ac:dyDescent="0.2">
      <c r="R27368" s="334">
        <v>64116</v>
      </c>
      <c r="S27368" s="319" t="s">
        <v>346</v>
      </c>
    </row>
    <row r="27369" spans="18:19" x14ac:dyDescent="0.2">
      <c r="R27369" s="334">
        <v>64117</v>
      </c>
      <c r="S27369" s="319" t="s">
        <v>346</v>
      </c>
    </row>
    <row r="27370" spans="18:19" x14ac:dyDescent="0.2">
      <c r="R27370" s="334">
        <v>64118</v>
      </c>
      <c r="S27370" s="319" t="s">
        <v>346</v>
      </c>
    </row>
    <row r="27371" spans="18:19" x14ac:dyDescent="0.2">
      <c r="R27371" s="334">
        <v>64119</v>
      </c>
      <c r="S27371" s="319" t="s">
        <v>354</v>
      </c>
    </row>
    <row r="27372" spans="18:19" x14ac:dyDescent="0.2">
      <c r="R27372" s="334">
        <v>64120</v>
      </c>
      <c r="S27372" s="319" t="s">
        <v>346</v>
      </c>
    </row>
    <row r="27373" spans="18:19" x14ac:dyDescent="0.2">
      <c r="R27373" s="334">
        <v>64121</v>
      </c>
      <c r="S27373" s="319" t="s">
        <v>346</v>
      </c>
    </row>
    <row r="27374" spans="18:19" x14ac:dyDescent="0.2">
      <c r="R27374" s="334">
        <v>64123</v>
      </c>
      <c r="S27374" s="319" t="s">
        <v>346</v>
      </c>
    </row>
    <row r="27375" spans="18:19" x14ac:dyDescent="0.2">
      <c r="R27375" s="334">
        <v>64124</v>
      </c>
      <c r="S27375" s="319" t="s">
        <v>346</v>
      </c>
    </row>
    <row r="27376" spans="18:19" x14ac:dyDescent="0.2">
      <c r="R27376" s="334">
        <v>64125</v>
      </c>
      <c r="S27376" s="319" t="s">
        <v>346</v>
      </c>
    </row>
    <row r="27377" spans="18:19" x14ac:dyDescent="0.2">
      <c r="R27377" s="334">
        <v>64126</v>
      </c>
      <c r="S27377" s="319" t="s">
        <v>346</v>
      </c>
    </row>
    <row r="27378" spans="18:19" x14ac:dyDescent="0.2">
      <c r="R27378" s="334">
        <v>64127</v>
      </c>
      <c r="S27378" s="319" t="s">
        <v>346</v>
      </c>
    </row>
    <row r="27379" spans="18:19" x14ac:dyDescent="0.2">
      <c r="R27379" s="334">
        <v>64128</v>
      </c>
      <c r="S27379" s="319" t="s">
        <v>346</v>
      </c>
    </row>
    <row r="27380" spans="18:19" x14ac:dyDescent="0.2">
      <c r="R27380" s="334">
        <v>64129</v>
      </c>
      <c r="S27380" s="319" t="s">
        <v>346</v>
      </c>
    </row>
    <row r="27381" spans="18:19" x14ac:dyDescent="0.2">
      <c r="R27381" s="334">
        <v>64130</v>
      </c>
      <c r="S27381" s="319" t="s">
        <v>346</v>
      </c>
    </row>
    <row r="27382" spans="18:19" x14ac:dyDescent="0.2">
      <c r="R27382" s="334">
        <v>64131</v>
      </c>
      <c r="S27382" s="319" t="s">
        <v>346</v>
      </c>
    </row>
    <row r="27383" spans="18:19" x14ac:dyDescent="0.2">
      <c r="R27383" s="334">
        <v>64132</v>
      </c>
      <c r="S27383" s="319" t="s">
        <v>346</v>
      </c>
    </row>
    <row r="27384" spans="18:19" x14ac:dyDescent="0.2">
      <c r="R27384" s="334">
        <v>64133</v>
      </c>
      <c r="S27384" s="319" t="s">
        <v>346</v>
      </c>
    </row>
    <row r="27385" spans="18:19" x14ac:dyDescent="0.2">
      <c r="R27385" s="334">
        <v>64134</v>
      </c>
      <c r="S27385" s="319" t="s">
        <v>346</v>
      </c>
    </row>
    <row r="27386" spans="18:19" x14ac:dyDescent="0.2">
      <c r="R27386" s="334">
        <v>64136</v>
      </c>
      <c r="S27386" s="319" t="s">
        <v>346</v>
      </c>
    </row>
    <row r="27387" spans="18:19" x14ac:dyDescent="0.2">
      <c r="R27387" s="334">
        <v>64137</v>
      </c>
      <c r="S27387" s="319" t="s">
        <v>346</v>
      </c>
    </row>
    <row r="27388" spans="18:19" x14ac:dyDescent="0.2">
      <c r="R27388" s="334">
        <v>64138</v>
      </c>
      <c r="S27388" s="319" t="s">
        <v>346</v>
      </c>
    </row>
    <row r="27389" spans="18:19" x14ac:dyDescent="0.2">
      <c r="R27389" s="334">
        <v>64139</v>
      </c>
      <c r="S27389" s="319" t="s">
        <v>346</v>
      </c>
    </row>
    <row r="27390" spans="18:19" x14ac:dyDescent="0.2">
      <c r="R27390" s="334">
        <v>64141</v>
      </c>
      <c r="S27390" s="319" t="s">
        <v>346</v>
      </c>
    </row>
    <row r="27391" spans="18:19" x14ac:dyDescent="0.2">
      <c r="R27391" s="334">
        <v>64144</v>
      </c>
      <c r="S27391" s="319" t="s">
        <v>346</v>
      </c>
    </row>
    <row r="27392" spans="18:19" x14ac:dyDescent="0.2">
      <c r="R27392" s="334">
        <v>64145</v>
      </c>
      <c r="S27392" s="319" t="s">
        <v>346</v>
      </c>
    </row>
    <row r="27393" spans="18:19" x14ac:dyDescent="0.2">
      <c r="R27393" s="334">
        <v>64146</v>
      </c>
      <c r="S27393" s="319" t="s">
        <v>346</v>
      </c>
    </row>
    <row r="27394" spans="18:19" x14ac:dyDescent="0.2">
      <c r="R27394" s="334">
        <v>64147</v>
      </c>
      <c r="S27394" s="319" t="s">
        <v>346</v>
      </c>
    </row>
    <row r="27395" spans="18:19" x14ac:dyDescent="0.2">
      <c r="R27395" s="334">
        <v>64148</v>
      </c>
      <c r="S27395" s="319" t="s">
        <v>346</v>
      </c>
    </row>
    <row r="27396" spans="18:19" x14ac:dyDescent="0.2">
      <c r="R27396" s="334">
        <v>64149</v>
      </c>
      <c r="S27396" s="319" t="s">
        <v>346</v>
      </c>
    </row>
    <row r="27397" spans="18:19" x14ac:dyDescent="0.2">
      <c r="R27397" s="334">
        <v>64150</v>
      </c>
      <c r="S27397" s="319" t="s">
        <v>346</v>
      </c>
    </row>
    <row r="27398" spans="18:19" x14ac:dyDescent="0.2">
      <c r="R27398" s="334">
        <v>64151</v>
      </c>
      <c r="S27398" s="319" t="s">
        <v>346</v>
      </c>
    </row>
    <row r="27399" spans="18:19" x14ac:dyDescent="0.2">
      <c r="R27399" s="334">
        <v>64152</v>
      </c>
      <c r="S27399" s="319" t="s">
        <v>346</v>
      </c>
    </row>
    <row r="27400" spans="18:19" x14ac:dyDescent="0.2">
      <c r="R27400" s="334">
        <v>64153</v>
      </c>
      <c r="S27400" s="319" t="s">
        <v>354</v>
      </c>
    </row>
    <row r="27401" spans="18:19" x14ac:dyDescent="0.2">
      <c r="R27401" s="334">
        <v>64154</v>
      </c>
      <c r="S27401" s="319" t="s">
        <v>346</v>
      </c>
    </row>
    <row r="27402" spans="18:19" x14ac:dyDescent="0.2">
      <c r="R27402" s="334">
        <v>64155</v>
      </c>
      <c r="S27402" s="319" t="s">
        <v>354</v>
      </c>
    </row>
    <row r="27403" spans="18:19" x14ac:dyDescent="0.2">
      <c r="R27403" s="334">
        <v>64156</v>
      </c>
      <c r="S27403" s="319" t="s">
        <v>354</v>
      </c>
    </row>
    <row r="27404" spans="18:19" x14ac:dyDescent="0.2">
      <c r="R27404" s="334">
        <v>64157</v>
      </c>
      <c r="S27404" s="319" t="s">
        <v>354</v>
      </c>
    </row>
    <row r="27405" spans="18:19" x14ac:dyDescent="0.2">
      <c r="R27405" s="334">
        <v>64158</v>
      </c>
      <c r="S27405" s="319" t="s">
        <v>354</v>
      </c>
    </row>
    <row r="27406" spans="18:19" x14ac:dyDescent="0.2">
      <c r="R27406" s="334">
        <v>64161</v>
      </c>
      <c r="S27406" s="319" t="s">
        <v>354</v>
      </c>
    </row>
    <row r="27407" spans="18:19" x14ac:dyDescent="0.2">
      <c r="R27407" s="334">
        <v>64163</v>
      </c>
      <c r="S27407" s="319" t="s">
        <v>354</v>
      </c>
    </row>
    <row r="27408" spans="18:19" x14ac:dyDescent="0.2">
      <c r="R27408" s="334">
        <v>64164</v>
      </c>
      <c r="S27408" s="319" t="s">
        <v>354</v>
      </c>
    </row>
    <row r="27409" spans="18:19" x14ac:dyDescent="0.2">
      <c r="R27409" s="334">
        <v>64165</v>
      </c>
      <c r="S27409" s="319" t="s">
        <v>354</v>
      </c>
    </row>
    <row r="27410" spans="18:19" x14ac:dyDescent="0.2">
      <c r="R27410" s="334">
        <v>64166</v>
      </c>
      <c r="S27410" s="319" t="s">
        <v>354</v>
      </c>
    </row>
    <row r="27411" spans="18:19" x14ac:dyDescent="0.2">
      <c r="R27411" s="334">
        <v>64167</v>
      </c>
      <c r="S27411" s="319" t="s">
        <v>354</v>
      </c>
    </row>
    <row r="27412" spans="18:19" x14ac:dyDescent="0.2">
      <c r="R27412" s="334">
        <v>64168</v>
      </c>
      <c r="S27412" s="319" t="s">
        <v>346</v>
      </c>
    </row>
    <row r="27413" spans="18:19" x14ac:dyDescent="0.2">
      <c r="R27413" s="334">
        <v>64170</v>
      </c>
      <c r="S27413" s="319" t="s">
        <v>346</v>
      </c>
    </row>
    <row r="27414" spans="18:19" x14ac:dyDescent="0.2">
      <c r="R27414" s="334">
        <v>64171</v>
      </c>
      <c r="S27414" s="319" t="s">
        <v>346</v>
      </c>
    </row>
    <row r="27415" spans="18:19" x14ac:dyDescent="0.2">
      <c r="R27415" s="334">
        <v>64179</v>
      </c>
      <c r="S27415" s="319" t="s">
        <v>346</v>
      </c>
    </row>
    <row r="27416" spans="18:19" x14ac:dyDescent="0.2">
      <c r="R27416" s="334">
        <v>64180</v>
      </c>
      <c r="S27416" s="319" t="s">
        <v>346</v>
      </c>
    </row>
    <row r="27417" spans="18:19" x14ac:dyDescent="0.2">
      <c r="R27417" s="334">
        <v>64184</v>
      </c>
      <c r="S27417" s="319" t="s">
        <v>346</v>
      </c>
    </row>
    <row r="27418" spans="18:19" x14ac:dyDescent="0.2">
      <c r="R27418" s="334">
        <v>64187</v>
      </c>
      <c r="S27418" s="319" t="s">
        <v>346</v>
      </c>
    </row>
    <row r="27419" spans="18:19" x14ac:dyDescent="0.2">
      <c r="R27419" s="334">
        <v>64188</v>
      </c>
      <c r="S27419" s="319" t="s">
        <v>346</v>
      </c>
    </row>
    <row r="27420" spans="18:19" x14ac:dyDescent="0.2">
      <c r="R27420" s="334">
        <v>64190</v>
      </c>
      <c r="S27420" s="319" t="s">
        <v>346</v>
      </c>
    </row>
    <row r="27421" spans="18:19" x14ac:dyDescent="0.2">
      <c r="R27421" s="334">
        <v>64191</v>
      </c>
      <c r="S27421" s="319" t="s">
        <v>346</v>
      </c>
    </row>
    <row r="27422" spans="18:19" x14ac:dyDescent="0.2">
      <c r="R27422" s="334">
        <v>64192</v>
      </c>
      <c r="S27422" s="319" t="s">
        <v>346</v>
      </c>
    </row>
    <row r="27423" spans="18:19" x14ac:dyDescent="0.2">
      <c r="R27423" s="334">
        <v>64193</v>
      </c>
      <c r="S27423" s="319" t="s">
        <v>346</v>
      </c>
    </row>
    <row r="27424" spans="18:19" x14ac:dyDescent="0.2">
      <c r="R27424" s="334">
        <v>64195</v>
      </c>
      <c r="S27424" s="319" t="s">
        <v>346</v>
      </c>
    </row>
    <row r="27425" spans="18:19" x14ac:dyDescent="0.2">
      <c r="R27425" s="334">
        <v>64196</v>
      </c>
      <c r="S27425" s="319" t="s">
        <v>346</v>
      </c>
    </row>
    <row r="27426" spans="18:19" x14ac:dyDescent="0.2">
      <c r="R27426" s="334">
        <v>64197</v>
      </c>
      <c r="S27426" s="319" t="s">
        <v>346</v>
      </c>
    </row>
    <row r="27427" spans="18:19" x14ac:dyDescent="0.2">
      <c r="R27427" s="334">
        <v>64198</v>
      </c>
      <c r="S27427" s="319" t="s">
        <v>346</v>
      </c>
    </row>
    <row r="27428" spans="18:19" x14ac:dyDescent="0.2">
      <c r="R27428" s="334">
        <v>64199</v>
      </c>
      <c r="S27428" s="319" t="s">
        <v>346</v>
      </c>
    </row>
    <row r="27429" spans="18:19" x14ac:dyDescent="0.2">
      <c r="R27429" s="334">
        <v>64401</v>
      </c>
      <c r="S27429" s="319" t="s">
        <v>354</v>
      </c>
    </row>
    <row r="27430" spans="18:19" x14ac:dyDescent="0.2">
      <c r="R27430" s="334">
        <v>64402</v>
      </c>
      <c r="S27430" s="319" t="s">
        <v>354</v>
      </c>
    </row>
    <row r="27431" spans="18:19" x14ac:dyDescent="0.2">
      <c r="R27431" s="334">
        <v>64420</v>
      </c>
      <c r="S27431" s="319" t="s">
        <v>346</v>
      </c>
    </row>
    <row r="27432" spans="18:19" x14ac:dyDescent="0.2">
      <c r="R27432" s="334">
        <v>64421</v>
      </c>
      <c r="S27432" s="319" t="s">
        <v>354</v>
      </c>
    </row>
    <row r="27433" spans="18:19" x14ac:dyDescent="0.2">
      <c r="R27433" s="334">
        <v>64422</v>
      </c>
      <c r="S27433" s="319" t="s">
        <v>354</v>
      </c>
    </row>
    <row r="27434" spans="18:19" x14ac:dyDescent="0.2">
      <c r="R27434" s="334">
        <v>64423</v>
      </c>
      <c r="S27434" s="319" t="s">
        <v>354</v>
      </c>
    </row>
    <row r="27435" spans="18:19" x14ac:dyDescent="0.2">
      <c r="R27435" s="334">
        <v>64424</v>
      </c>
      <c r="S27435" s="319" t="s">
        <v>354</v>
      </c>
    </row>
    <row r="27436" spans="18:19" x14ac:dyDescent="0.2">
      <c r="R27436" s="334">
        <v>64426</v>
      </c>
      <c r="S27436" s="319" t="s">
        <v>354</v>
      </c>
    </row>
    <row r="27437" spans="18:19" x14ac:dyDescent="0.2">
      <c r="R27437" s="334">
        <v>64427</v>
      </c>
      <c r="S27437" s="319" t="s">
        <v>354</v>
      </c>
    </row>
    <row r="27438" spans="18:19" x14ac:dyDescent="0.2">
      <c r="R27438" s="334">
        <v>64428</v>
      </c>
      <c r="S27438" s="319" t="s">
        <v>354</v>
      </c>
    </row>
    <row r="27439" spans="18:19" x14ac:dyDescent="0.2">
      <c r="R27439" s="334">
        <v>64429</v>
      </c>
      <c r="S27439" s="319" t="s">
        <v>354</v>
      </c>
    </row>
    <row r="27440" spans="18:19" x14ac:dyDescent="0.2">
      <c r="R27440" s="334">
        <v>64430</v>
      </c>
      <c r="S27440" s="319" t="s">
        <v>354</v>
      </c>
    </row>
    <row r="27441" spans="18:19" x14ac:dyDescent="0.2">
      <c r="R27441" s="334">
        <v>64431</v>
      </c>
      <c r="S27441" s="319" t="s">
        <v>354</v>
      </c>
    </row>
    <row r="27442" spans="18:19" x14ac:dyDescent="0.2">
      <c r="R27442" s="334">
        <v>64432</v>
      </c>
      <c r="S27442" s="319" t="s">
        <v>354</v>
      </c>
    </row>
    <row r="27443" spans="18:19" x14ac:dyDescent="0.2">
      <c r="R27443" s="334">
        <v>64433</v>
      </c>
      <c r="S27443" s="319" t="s">
        <v>354</v>
      </c>
    </row>
    <row r="27444" spans="18:19" x14ac:dyDescent="0.2">
      <c r="R27444" s="334">
        <v>64434</v>
      </c>
      <c r="S27444" s="319" t="s">
        <v>354</v>
      </c>
    </row>
    <row r="27445" spans="18:19" x14ac:dyDescent="0.2">
      <c r="R27445" s="334">
        <v>64436</v>
      </c>
      <c r="S27445" s="319" t="s">
        <v>354</v>
      </c>
    </row>
    <row r="27446" spans="18:19" x14ac:dyDescent="0.2">
      <c r="R27446" s="334">
        <v>64437</v>
      </c>
      <c r="S27446" s="319" t="s">
        <v>354</v>
      </c>
    </row>
    <row r="27447" spans="18:19" x14ac:dyDescent="0.2">
      <c r="R27447" s="334">
        <v>64438</v>
      </c>
      <c r="S27447" s="319" t="s">
        <v>354</v>
      </c>
    </row>
    <row r="27448" spans="18:19" x14ac:dyDescent="0.2">
      <c r="R27448" s="334">
        <v>64439</v>
      </c>
      <c r="S27448" s="319" t="s">
        <v>354</v>
      </c>
    </row>
    <row r="27449" spans="18:19" x14ac:dyDescent="0.2">
      <c r="R27449" s="334">
        <v>64440</v>
      </c>
      <c r="S27449" s="319" t="s">
        <v>354</v>
      </c>
    </row>
    <row r="27450" spans="18:19" x14ac:dyDescent="0.2">
      <c r="R27450" s="334">
        <v>64441</v>
      </c>
      <c r="S27450" s="319" t="s">
        <v>354</v>
      </c>
    </row>
    <row r="27451" spans="18:19" x14ac:dyDescent="0.2">
      <c r="R27451" s="334">
        <v>64442</v>
      </c>
      <c r="S27451" s="319" t="s">
        <v>354</v>
      </c>
    </row>
    <row r="27452" spans="18:19" x14ac:dyDescent="0.2">
      <c r="R27452" s="334">
        <v>64443</v>
      </c>
      <c r="S27452" s="319" t="s">
        <v>346</v>
      </c>
    </row>
    <row r="27453" spans="18:19" x14ac:dyDescent="0.2">
      <c r="R27453" s="334">
        <v>64444</v>
      </c>
      <c r="S27453" s="319" t="s">
        <v>354</v>
      </c>
    </row>
    <row r="27454" spans="18:19" x14ac:dyDescent="0.2">
      <c r="R27454" s="334">
        <v>64445</v>
      </c>
      <c r="S27454" s="319" t="s">
        <v>354</v>
      </c>
    </row>
    <row r="27455" spans="18:19" x14ac:dyDescent="0.2">
      <c r="R27455" s="334">
        <v>64446</v>
      </c>
      <c r="S27455" s="319" t="s">
        <v>354</v>
      </c>
    </row>
    <row r="27456" spans="18:19" x14ac:dyDescent="0.2">
      <c r="R27456" s="334">
        <v>64448</v>
      </c>
      <c r="S27456" s="319" t="s">
        <v>354</v>
      </c>
    </row>
    <row r="27457" spans="18:19" x14ac:dyDescent="0.2">
      <c r="R27457" s="334">
        <v>64449</v>
      </c>
      <c r="S27457" s="319" t="s">
        <v>354</v>
      </c>
    </row>
    <row r="27458" spans="18:19" x14ac:dyDescent="0.2">
      <c r="R27458" s="334">
        <v>64451</v>
      </c>
      <c r="S27458" s="319" t="s">
        <v>354</v>
      </c>
    </row>
    <row r="27459" spans="18:19" x14ac:dyDescent="0.2">
      <c r="R27459" s="334">
        <v>64453</v>
      </c>
      <c r="S27459" s="319" t="s">
        <v>354</v>
      </c>
    </row>
    <row r="27460" spans="18:19" x14ac:dyDescent="0.2">
      <c r="R27460" s="334">
        <v>64454</v>
      </c>
      <c r="S27460" s="319" t="s">
        <v>354</v>
      </c>
    </row>
    <row r="27461" spans="18:19" x14ac:dyDescent="0.2">
      <c r="R27461" s="334">
        <v>64455</v>
      </c>
      <c r="S27461" s="319" t="s">
        <v>354</v>
      </c>
    </row>
    <row r="27462" spans="18:19" x14ac:dyDescent="0.2">
      <c r="R27462" s="334">
        <v>64456</v>
      </c>
      <c r="S27462" s="319" t="s">
        <v>354</v>
      </c>
    </row>
    <row r="27463" spans="18:19" x14ac:dyDescent="0.2">
      <c r="R27463" s="334">
        <v>64457</v>
      </c>
      <c r="S27463" s="319" t="s">
        <v>354</v>
      </c>
    </row>
    <row r="27464" spans="18:19" x14ac:dyDescent="0.2">
      <c r="R27464" s="334">
        <v>64458</v>
      </c>
      <c r="S27464" s="319" t="s">
        <v>354</v>
      </c>
    </row>
    <row r="27465" spans="18:19" x14ac:dyDescent="0.2">
      <c r="R27465" s="334">
        <v>64459</v>
      </c>
      <c r="S27465" s="319" t="s">
        <v>354</v>
      </c>
    </row>
    <row r="27466" spans="18:19" x14ac:dyDescent="0.2">
      <c r="R27466" s="334">
        <v>64461</v>
      </c>
      <c r="S27466" s="319" t="s">
        <v>354</v>
      </c>
    </row>
    <row r="27467" spans="18:19" x14ac:dyDescent="0.2">
      <c r="R27467" s="334">
        <v>64463</v>
      </c>
      <c r="S27467" s="319" t="s">
        <v>354</v>
      </c>
    </row>
    <row r="27468" spans="18:19" x14ac:dyDescent="0.2">
      <c r="R27468" s="334">
        <v>64465</v>
      </c>
      <c r="S27468" s="319" t="s">
        <v>354</v>
      </c>
    </row>
    <row r="27469" spans="18:19" x14ac:dyDescent="0.2">
      <c r="R27469" s="334">
        <v>64466</v>
      </c>
      <c r="S27469" s="319" t="s">
        <v>354</v>
      </c>
    </row>
    <row r="27470" spans="18:19" x14ac:dyDescent="0.2">
      <c r="R27470" s="334">
        <v>64467</v>
      </c>
      <c r="S27470" s="319" t="s">
        <v>354</v>
      </c>
    </row>
    <row r="27471" spans="18:19" x14ac:dyDescent="0.2">
      <c r="R27471" s="334">
        <v>64468</v>
      </c>
      <c r="S27471" s="319" t="s">
        <v>354</v>
      </c>
    </row>
    <row r="27472" spans="18:19" x14ac:dyDescent="0.2">
      <c r="R27472" s="334">
        <v>64469</v>
      </c>
      <c r="S27472" s="319" t="s">
        <v>354</v>
      </c>
    </row>
    <row r="27473" spans="18:19" x14ac:dyDescent="0.2">
      <c r="R27473" s="334">
        <v>64470</v>
      </c>
      <c r="S27473" s="319" t="s">
        <v>354</v>
      </c>
    </row>
    <row r="27474" spans="18:19" x14ac:dyDescent="0.2">
      <c r="R27474" s="334">
        <v>64471</v>
      </c>
      <c r="S27474" s="319" t="s">
        <v>354</v>
      </c>
    </row>
    <row r="27475" spans="18:19" x14ac:dyDescent="0.2">
      <c r="R27475" s="334">
        <v>64473</v>
      </c>
      <c r="S27475" s="319" t="s">
        <v>354</v>
      </c>
    </row>
    <row r="27476" spans="18:19" x14ac:dyDescent="0.2">
      <c r="R27476" s="334">
        <v>64474</v>
      </c>
      <c r="S27476" s="319" t="s">
        <v>354</v>
      </c>
    </row>
    <row r="27477" spans="18:19" x14ac:dyDescent="0.2">
      <c r="R27477" s="334">
        <v>64475</v>
      </c>
      <c r="S27477" s="319" t="s">
        <v>354</v>
      </c>
    </row>
    <row r="27478" spans="18:19" x14ac:dyDescent="0.2">
      <c r="R27478" s="334">
        <v>64476</v>
      </c>
      <c r="S27478" s="319" t="s">
        <v>354</v>
      </c>
    </row>
    <row r="27479" spans="18:19" x14ac:dyDescent="0.2">
      <c r="R27479" s="334">
        <v>64477</v>
      </c>
      <c r="S27479" s="319" t="s">
        <v>354</v>
      </c>
    </row>
    <row r="27480" spans="18:19" x14ac:dyDescent="0.2">
      <c r="R27480" s="334">
        <v>64479</v>
      </c>
      <c r="S27480" s="319" t="s">
        <v>354</v>
      </c>
    </row>
    <row r="27481" spans="18:19" x14ac:dyDescent="0.2">
      <c r="R27481" s="334">
        <v>64480</v>
      </c>
      <c r="S27481" s="319" t="s">
        <v>354</v>
      </c>
    </row>
    <row r="27482" spans="18:19" x14ac:dyDescent="0.2">
      <c r="R27482" s="334">
        <v>64481</v>
      </c>
      <c r="S27482" s="319" t="s">
        <v>354</v>
      </c>
    </row>
    <row r="27483" spans="18:19" x14ac:dyDescent="0.2">
      <c r="R27483" s="334">
        <v>64482</v>
      </c>
      <c r="S27483" s="319" t="s">
        <v>354</v>
      </c>
    </row>
    <row r="27484" spans="18:19" x14ac:dyDescent="0.2">
      <c r="R27484" s="334">
        <v>64483</v>
      </c>
      <c r="S27484" s="319" t="s">
        <v>346</v>
      </c>
    </row>
    <row r="27485" spans="18:19" x14ac:dyDescent="0.2">
      <c r="R27485" s="334">
        <v>64484</v>
      </c>
      <c r="S27485" s="319" t="s">
        <v>346</v>
      </c>
    </row>
    <row r="27486" spans="18:19" x14ac:dyDescent="0.2">
      <c r="R27486" s="334">
        <v>64485</v>
      </c>
      <c r="S27486" s="319" t="s">
        <v>354</v>
      </c>
    </row>
    <row r="27487" spans="18:19" x14ac:dyDescent="0.2">
      <c r="R27487" s="334">
        <v>64486</v>
      </c>
      <c r="S27487" s="319" t="s">
        <v>354</v>
      </c>
    </row>
    <row r="27488" spans="18:19" x14ac:dyDescent="0.2">
      <c r="R27488" s="334">
        <v>64487</v>
      </c>
      <c r="S27488" s="319" t="s">
        <v>354</v>
      </c>
    </row>
    <row r="27489" spans="18:19" x14ac:dyDescent="0.2">
      <c r="R27489" s="334">
        <v>64489</v>
      </c>
      <c r="S27489" s="319" t="s">
        <v>354</v>
      </c>
    </row>
    <row r="27490" spans="18:19" x14ac:dyDescent="0.2">
      <c r="R27490" s="334">
        <v>64490</v>
      </c>
      <c r="S27490" s="319" t="s">
        <v>354</v>
      </c>
    </row>
    <row r="27491" spans="18:19" x14ac:dyDescent="0.2">
      <c r="R27491" s="334">
        <v>64491</v>
      </c>
      <c r="S27491" s="319" t="s">
        <v>354</v>
      </c>
    </row>
    <row r="27492" spans="18:19" x14ac:dyDescent="0.2">
      <c r="R27492" s="334">
        <v>64492</v>
      </c>
      <c r="S27492" s="319" t="s">
        <v>354</v>
      </c>
    </row>
    <row r="27493" spans="18:19" x14ac:dyDescent="0.2">
      <c r="R27493" s="334">
        <v>64493</v>
      </c>
      <c r="S27493" s="319" t="s">
        <v>354</v>
      </c>
    </row>
    <row r="27494" spans="18:19" x14ac:dyDescent="0.2">
      <c r="R27494" s="334">
        <v>64494</v>
      </c>
      <c r="S27494" s="319" t="s">
        <v>354</v>
      </c>
    </row>
    <row r="27495" spans="18:19" x14ac:dyDescent="0.2">
      <c r="R27495" s="334">
        <v>64496</v>
      </c>
      <c r="S27495" s="319" t="s">
        <v>354</v>
      </c>
    </row>
    <row r="27496" spans="18:19" x14ac:dyDescent="0.2">
      <c r="R27496" s="334">
        <v>64497</v>
      </c>
      <c r="S27496" s="319" t="s">
        <v>354</v>
      </c>
    </row>
    <row r="27497" spans="18:19" x14ac:dyDescent="0.2">
      <c r="R27497" s="334">
        <v>64498</v>
      </c>
      <c r="S27497" s="319" t="s">
        <v>354</v>
      </c>
    </row>
    <row r="27498" spans="18:19" x14ac:dyDescent="0.2">
      <c r="R27498" s="334">
        <v>64499</v>
      </c>
      <c r="S27498" s="319" t="s">
        <v>346</v>
      </c>
    </row>
    <row r="27499" spans="18:19" x14ac:dyDescent="0.2">
      <c r="R27499" s="334">
        <v>64501</v>
      </c>
      <c r="S27499" s="319" t="s">
        <v>346</v>
      </c>
    </row>
    <row r="27500" spans="18:19" x14ac:dyDescent="0.2">
      <c r="R27500" s="334">
        <v>64502</v>
      </c>
      <c r="S27500" s="319" t="s">
        <v>346</v>
      </c>
    </row>
    <row r="27501" spans="18:19" x14ac:dyDescent="0.2">
      <c r="R27501" s="334">
        <v>64503</v>
      </c>
      <c r="S27501" s="319" t="s">
        <v>346</v>
      </c>
    </row>
    <row r="27502" spans="18:19" x14ac:dyDescent="0.2">
      <c r="R27502" s="334">
        <v>64504</v>
      </c>
      <c r="S27502" s="319" t="s">
        <v>346</v>
      </c>
    </row>
    <row r="27503" spans="18:19" x14ac:dyDescent="0.2">
      <c r="R27503" s="334">
        <v>64505</v>
      </c>
      <c r="S27503" s="319" t="s">
        <v>346</v>
      </c>
    </row>
    <row r="27504" spans="18:19" x14ac:dyDescent="0.2">
      <c r="R27504" s="334">
        <v>64506</v>
      </c>
      <c r="S27504" s="319" t="s">
        <v>346</v>
      </c>
    </row>
    <row r="27505" spans="18:19" x14ac:dyDescent="0.2">
      <c r="R27505" s="334">
        <v>64507</v>
      </c>
      <c r="S27505" s="319" t="s">
        <v>346</v>
      </c>
    </row>
    <row r="27506" spans="18:19" x14ac:dyDescent="0.2">
      <c r="R27506" s="334">
        <v>64508</v>
      </c>
      <c r="S27506" s="319" t="s">
        <v>346</v>
      </c>
    </row>
    <row r="27507" spans="18:19" x14ac:dyDescent="0.2">
      <c r="R27507" s="334">
        <v>64601</v>
      </c>
      <c r="S27507" s="319" t="s">
        <v>354</v>
      </c>
    </row>
    <row r="27508" spans="18:19" x14ac:dyDescent="0.2">
      <c r="R27508" s="334">
        <v>64620</v>
      </c>
      <c r="S27508" s="319" t="s">
        <v>354</v>
      </c>
    </row>
    <row r="27509" spans="18:19" x14ac:dyDescent="0.2">
      <c r="R27509" s="334">
        <v>64622</v>
      </c>
      <c r="S27509" s="319" t="s">
        <v>346</v>
      </c>
    </row>
    <row r="27510" spans="18:19" x14ac:dyDescent="0.2">
      <c r="R27510" s="334">
        <v>64623</v>
      </c>
      <c r="S27510" s="319" t="s">
        <v>346</v>
      </c>
    </row>
    <row r="27511" spans="18:19" x14ac:dyDescent="0.2">
      <c r="R27511" s="334">
        <v>64624</v>
      </c>
      <c r="S27511" s="319" t="s">
        <v>354</v>
      </c>
    </row>
    <row r="27512" spans="18:19" x14ac:dyDescent="0.2">
      <c r="R27512" s="334">
        <v>64625</v>
      </c>
      <c r="S27512" s="319" t="s">
        <v>354</v>
      </c>
    </row>
    <row r="27513" spans="18:19" x14ac:dyDescent="0.2">
      <c r="R27513" s="334">
        <v>64628</v>
      </c>
      <c r="S27513" s="319" t="s">
        <v>354</v>
      </c>
    </row>
    <row r="27514" spans="18:19" x14ac:dyDescent="0.2">
      <c r="R27514" s="334">
        <v>64630</v>
      </c>
      <c r="S27514" s="319" t="s">
        <v>354</v>
      </c>
    </row>
    <row r="27515" spans="18:19" x14ac:dyDescent="0.2">
      <c r="R27515" s="334">
        <v>64631</v>
      </c>
      <c r="S27515" s="319" t="s">
        <v>354</v>
      </c>
    </row>
    <row r="27516" spans="18:19" x14ac:dyDescent="0.2">
      <c r="R27516" s="334">
        <v>64632</v>
      </c>
      <c r="S27516" s="319" t="s">
        <v>354</v>
      </c>
    </row>
    <row r="27517" spans="18:19" x14ac:dyDescent="0.2">
      <c r="R27517" s="334">
        <v>64633</v>
      </c>
      <c r="S27517" s="319" t="s">
        <v>346</v>
      </c>
    </row>
    <row r="27518" spans="18:19" x14ac:dyDescent="0.2">
      <c r="R27518" s="334">
        <v>64635</v>
      </c>
      <c r="S27518" s="319" t="s">
        <v>354</v>
      </c>
    </row>
    <row r="27519" spans="18:19" x14ac:dyDescent="0.2">
      <c r="R27519" s="334">
        <v>64636</v>
      </c>
      <c r="S27519" s="319" t="s">
        <v>354</v>
      </c>
    </row>
    <row r="27520" spans="18:19" x14ac:dyDescent="0.2">
      <c r="R27520" s="334">
        <v>64637</v>
      </c>
      <c r="S27520" s="319" t="s">
        <v>354</v>
      </c>
    </row>
    <row r="27521" spans="18:19" x14ac:dyDescent="0.2">
      <c r="R27521" s="334">
        <v>64638</v>
      </c>
      <c r="S27521" s="319" t="s">
        <v>354</v>
      </c>
    </row>
    <row r="27522" spans="18:19" x14ac:dyDescent="0.2">
      <c r="R27522" s="334">
        <v>64639</v>
      </c>
      <c r="S27522" s="319" t="s">
        <v>346</v>
      </c>
    </row>
    <row r="27523" spans="18:19" x14ac:dyDescent="0.2">
      <c r="R27523" s="334">
        <v>64640</v>
      </c>
      <c r="S27523" s="319" t="s">
        <v>354</v>
      </c>
    </row>
    <row r="27524" spans="18:19" x14ac:dyDescent="0.2">
      <c r="R27524" s="334">
        <v>64641</v>
      </c>
      <c r="S27524" s="319" t="s">
        <v>354</v>
      </c>
    </row>
    <row r="27525" spans="18:19" x14ac:dyDescent="0.2">
      <c r="R27525" s="334">
        <v>64642</v>
      </c>
      <c r="S27525" s="319" t="s">
        <v>354</v>
      </c>
    </row>
    <row r="27526" spans="18:19" x14ac:dyDescent="0.2">
      <c r="R27526" s="334">
        <v>64643</v>
      </c>
      <c r="S27526" s="319" t="s">
        <v>346</v>
      </c>
    </row>
    <row r="27527" spans="18:19" x14ac:dyDescent="0.2">
      <c r="R27527" s="334">
        <v>64644</v>
      </c>
      <c r="S27527" s="319" t="s">
        <v>354</v>
      </c>
    </row>
    <row r="27528" spans="18:19" x14ac:dyDescent="0.2">
      <c r="R27528" s="334">
        <v>64645</v>
      </c>
      <c r="S27528" s="319" t="s">
        <v>354</v>
      </c>
    </row>
    <row r="27529" spans="18:19" x14ac:dyDescent="0.2">
      <c r="R27529" s="334">
        <v>64646</v>
      </c>
      <c r="S27529" s="319" t="s">
        <v>354</v>
      </c>
    </row>
    <row r="27530" spans="18:19" x14ac:dyDescent="0.2">
      <c r="R27530" s="334">
        <v>64647</v>
      </c>
      <c r="S27530" s="319" t="s">
        <v>354</v>
      </c>
    </row>
    <row r="27531" spans="18:19" x14ac:dyDescent="0.2">
      <c r="R27531" s="334">
        <v>64648</v>
      </c>
      <c r="S27531" s="319" t="s">
        <v>354</v>
      </c>
    </row>
    <row r="27532" spans="18:19" x14ac:dyDescent="0.2">
      <c r="R27532" s="334">
        <v>64649</v>
      </c>
      <c r="S27532" s="319" t="s">
        <v>354</v>
      </c>
    </row>
    <row r="27533" spans="18:19" x14ac:dyDescent="0.2">
      <c r="R27533" s="334">
        <v>64650</v>
      </c>
      <c r="S27533" s="319" t="s">
        <v>354</v>
      </c>
    </row>
    <row r="27534" spans="18:19" x14ac:dyDescent="0.2">
      <c r="R27534" s="334">
        <v>64651</v>
      </c>
      <c r="S27534" s="319" t="s">
        <v>354</v>
      </c>
    </row>
    <row r="27535" spans="18:19" x14ac:dyDescent="0.2">
      <c r="R27535" s="334">
        <v>64652</v>
      </c>
      <c r="S27535" s="319" t="s">
        <v>354</v>
      </c>
    </row>
    <row r="27536" spans="18:19" x14ac:dyDescent="0.2">
      <c r="R27536" s="334">
        <v>64653</v>
      </c>
      <c r="S27536" s="319" t="s">
        <v>354</v>
      </c>
    </row>
    <row r="27537" spans="18:19" x14ac:dyDescent="0.2">
      <c r="R27537" s="334">
        <v>64654</v>
      </c>
      <c r="S27537" s="319" t="s">
        <v>346</v>
      </c>
    </row>
    <row r="27538" spans="18:19" x14ac:dyDescent="0.2">
      <c r="R27538" s="334">
        <v>64655</v>
      </c>
      <c r="S27538" s="319" t="s">
        <v>354</v>
      </c>
    </row>
    <row r="27539" spans="18:19" x14ac:dyDescent="0.2">
      <c r="R27539" s="334">
        <v>64656</v>
      </c>
      <c r="S27539" s="319" t="s">
        <v>354</v>
      </c>
    </row>
    <row r="27540" spans="18:19" x14ac:dyDescent="0.2">
      <c r="R27540" s="334">
        <v>64657</v>
      </c>
      <c r="S27540" s="319" t="s">
        <v>354</v>
      </c>
    </row>
    <row r="27541" spans="18:19" x14ac:dyDescent="0.2">
      <c r="R27541" s="334">
        <v>64658</v>
      </c>
      <c r="S27541" s="319" t="s">
        <v>354</v>
      </c>
    </row>
    <row r="27542" spans="18:19" x14ac:dyDescent="0.2">
      <c r="R27542" s="334">
        <v>64659</v>
      </c>
      <c r="S27542" s="319" t="s">
        <v>354</v>
      </c>
    </row>
    <row r="27543" spans="18:19" x14ac:dyDescent="0.2">
      <c r="R27543" s="334">
        <v>64660</v>
      </c>
      <c r="S27543" s="319" t="s">
        <v>346</v>
      </c>
    </row>
    <row r="27544" spans="18:19" x14ac:dyDescent="0.2">
      <c r="R27544" s="334">
        <v>64661</v>
      </c>
      <c r="S27544" s="319" t="s">
        <v>354</v>
      </c>
    </row>
    <row r="27545" spans="18:19" x14ac:dyDescent="0.2">
      <c r="R27545" s="334">
        <v>64664</v>
      </c>
      <c r="S27545" s="319" t="s">
        <v>354</v>
      </c>
    </row>
    <row r="27546" spans="18:19" x14ac:dyDescent="0.2">
      <c r="R27546" s="334">
        <v>64667</v>
      </c>
      <c r="S27546" s="319" t="s">
        <v>354</v>
      </c>
    </row>
    <row r="27547" spans="18:19" x14ac:dyDescent="0.2">
      <c r="R27547" s="334">
        <v>64668</v>
      </c>
      <c r="S27547" s="319" t="s">
        <v>354</v>
      </c>
    </row>
    <row r="27548" spans="18:19" x14ac:dyDescent="0.2">
      <c r="R27548" s="334">
        <v>64670</v>
      </c>
      <c r="S27548" s="319" t="s">
        <v>354</v>
      </c>
    </row>
    <row r="27549" spans="18:19" x14ac:dyDescent="0.2">
      <c r="R27549" s="334">
        <v>64671</v>
      </c>
      <c r="S27549" s="319" t="s">
        <v>354</v>
      </c>
    </row>
    <row r="27550" spans="18:19" x14ac:dyDescent="0.2">
      <c r="R27550" s="334">
        <v>64672</v>
      </c>
      <c r="S27550" s="319" t="s">
        <v>354</v>
      </c>
    </row>
    <row r="27551" spans="18:19" x14ac:dyDescent="0.2">
      <c r="R27551" s="334">
        <v>64673</v>
      </c>
      <c r="S27551" s="319" t="s">
        <v>354</v>
      </c>
    </row>
    <row r="27552" spans="18:19" x14ac:dyDescent="0.2">
      <c r="R27552" s="334">
        <v>64674</v>
      </c>
      <c r="S27552" s="319" t="s">
        <v>354</v>
      </c>
    </row>
    <row r="27553" spans="18:19" x14ac:dyDescent="0.2">
      <c r="R27553" s="334">
        <v>64676</v>
      </c>
      <c r="S27553" s="319" t="s">
        <v>346</v>
      </c>
    </row>
    <row r="27554" spans="18:19" x14ac:dyDescent="0.2">
      <c r="R27554" s="334">
        <v>64679</v>
      </c>
      <c r="S27554" s="319" t="s">
        <v>354</v>
      </c>
    </row>
    <row r="27555" spans="18:19" x14ac:dyDescent="0.2">
      <c r="R27555" s="334">
        <v>64680</v>
      </c>
      <c r="S27555" s="319" t="s">
        <v>346</v>
      </c>
    </row>
    <row r="27556" spans="18:19" x14ac:dyDescent="0.2">
      <c r="R27556" s="334">
        <v>64681</v>
      </c>
      <c r="S27556" s="319" t="s">
        <v>346</v>
      </c>
    </row>
    <row r="27557" spans="18:19" x14ac:dyDescent="0.2">
      <c r="R27557" s="334">
        <v>64682</v>
      </c>
      <c r="S27557" s="319" t="s">
        <v>346</v>
      </c>
    </row>
    <row r="27558" spans="18:19" x14ac:dyDescent="0.2">
      <c r="R27558" s="334">
        <v>64683</v>
      </c>
      <c r="S27558" s="319" t="s">
        <v>354</v>
      </c>
    </row>
    <row r="27559" spans="18:19" x14ac:dyDescent="0.2">
      <c r="R27559" s="334">
        <v>64686</v>
      </c>
      <c r="S27559" s="319" t="s">
        <v>354</v>
      </c>
    </row>
    <row r="27560" spans="18:19" x14ac:dyDescent="0.2">
      <c r="R27560" s="334">
        <v>64688</v>
      </c>
      <c r="S27560" s="319" t="s">
        <v>354</v>
      </c>
    </row>
    <row r="27561" spans="18:19" x14ac:dyDescent="0.2">
      <c r="R27561" s="334">
        <v>64689</v>
      </c>
      <c r="S27561" s="319" t="s">
        <v>354</v>
      </c>
    </row>
    <row r="27562" spans="18:19" x14ac:dyDescent="0.2">
      <c r="R27562" s="334">
        <v>64701</v>
      </c>
      <c r="S27562" s="319" t="s">
        <v>354</v>
      </c>
    </row>
    <row r="27563" spans="18:19" x14ac:dyDescent="0.2">
      <c r="R27563" s="334">
        <v>64720</v>
      </c>
      <c r="S27563" s="319" t="s">
        <v>354</v>
      </c>
    </row>
    <row r="27564" spans="18:19" x14ac:dyDescent="0.2">
      <c r="R27564" s="334">
        <v>64722</v>
      </c>
      <c r="S27564" s="319" t="s">
        <v>354</v>
      </c>
    </row>
    <row r="27565" spans="18:19" x14ac:dyDescent="0.2">
      <c r="R27565" s="334">
        <v>64723</v>
      </c>
      <c r="S27565" s="319" t="s">
        <v>354</v>
      </c>
    </row>
    <row r="27566" spans="18:19" x14ac:dyDescent="0.2">
      <c r="R27566" s="334">
        <v>64724</v>
      </c>
      <c r="S27566" s="319" t="s">
        <v>354</v>
      </c>
    </row>
    <row r="27567" spans="18:19" x14ac:dyDescent="0.2">
      <c r="R27567" s="334">
        <v>64725</v>
      </c>
      <c r="S27567" s="319" t="s">
        <v>354</v>
      </c>
    </row>
    <row r="27568" spans="18:19" x14ac:dyDescent="0.2">
      <c r="R27568" s="334">
        <v>64726</v>
      </c>
      <c r="S27568" s="319" t="s">
        <v>354</v>
      </c>
    </row>
    <row r="27569" spans="18:19" x14ac:dyDescent="0.2">
      <c r="R27569" s="334">
        <v>64728</v>
      </c>
      <c r="S27569" s="319" t="s">
        <v>354</v>
      </c>
    </row>
    <row r="27570" spans="18:19" x14ac:dyDescent="0.2">
      <c r="R27570" s="334">
        <v>64730</v>
      </c>
      <c r="S27570" s="319" t="s">
        <v>354</v>
      </c>
    </row>
    <row r="27571" spans="18:19" x14ac:dyDescent="0.2">
      <c r="R27571" s="334">
        <v>64733</v>
      </c>
      <c r="S27571" s="319" t="s">
        <v>354</v>
      </c>
    </row>
    <row r="27572" spans="18:19" x14ac:dyDescent="0.2">
      <c r="R27572" s="334">
        <v>64734</v>
      </c>
      <c r="S27572" s="319" t="s">
        <v>346</v>
      </c>
    </row>
    <row r="27573" spans="18:19" x14ac:dyDescent="0.2">
      <c r="R27573" s="334">
        <v>64735</v>
      </c>
      <c r="S27573" s="319" t="s">
        <v>354</v>
      </c>
    </row>
    <row r="27574" spans="18:19" x14ac:dyDescent="0.2">
      <c r="R27574" s="334">
        <v>64738</v>
      </c>
      <c r="S27574" s="319" t="s">
        <v>354</v>
      </c>
    </row>
    <row r="27575" spans="18:19" x14ac:dyDescent="0.2">
      <c r="R27575" s="334">
        <v>64739</v>
      </c>
      <c r="S27575" s="319" t="s">
        <v>354</v>
      </c>
    </row>
    <row r="27576" spans="18:19" x14ac:dyDescent="0.2">
      <c r="R27576" s="334">
        <v>64740</v>
      </c>
      <c r="S27576" s="319" t="s">
        <v>354</v>
      </c>
    </row>
    <row r="27577" spans="18:19" x14ac:dyDescent="0.2">
      <c r="R27577" s="334">
        <v>64741</v>
      </c>
      <c r="S27577" s="319" t="s">
        <v>354</v>
      </c>
    </row>
    <row r="27578" spans="18:19" x14ac:dyDescent="0.2">
      <c r="R27578" s="334">
        <v>64742</v>
      </c>
      <c r="S27578" s="319" t="s">
        <v>354</v>
      </c>
    </row>
    <row r="27579" spans="18:19" x14ac:dyDescent="0.2">
      <c r="R27579" s="334">
        <v>64743</v>
      </c>
      <c r="S27579" s="319" t="s">
        <v>346</v>
      </c>
    </row>
    <row r="27580" spans="18:19" x14ac:dyDescent="0.2">
      <c r="R27580" s="334">
        <v>64744</v>
      </c>
      <c r="S27580" s="319" t="s">
        <v>354</v>
      </c>
    </row>
    <row r="27581" spans="18:19" x14ac:dyDescent="0.2">
      <c r="R27581" s="334">
        <v>64745</v>
      </c>
      <c r="S27581" s="319" t="s">
        <v>354</v>
      </c>
    </row>
    <row r="27582" spans="18:19" x14ac:dyDescent="0.2">
      <c r="R27582" s="334">
        <v>64746</v>
      </c>
      <c r="S27582" s="319" t="s">
        <v>354</v>
      </c>
    </row>
    <row r="27583" spans="18:19" x14ac:dyDescent="0.2">
      <c r="R27583" s="334">
        <v>64747</v>
      </c>
      <c r="S27583" s="319" t="s">
        <v>354</v>
      </c>
    </row>
    <row r="27584" spans="18:19" x14ac:dyDescent="0.2">
      <c r="R27584" s="334">
        <v>64748</v>
      </c>
      <c r="S27584" s="319" t="s">
        <v>354</v>
      </c>
    </row>
    <row r="27585" spans="18:19" x14ac:dyDescent="0.2">
      <c r="R27585" s="334">
        <v>64750</v>
      </c>
      <c r="S27585" s="319" t="s">
        <v>354</v>
      </c>
    </row>
    <row r="27586" spans="18:19" x14ac:dyDescent="0.2">
      <c r="R27586" s="334">
        <v>64752</v>
      </c>
      <c r="S27586" s="319" t="s">
        <v>354</v>
      </c>
    </row>
    <row r="27587" spans="18:19" x14ac:dyDescent="0.2">
      <c r="R27587" s="334">
        <v>64755</v>
      </c>
      <c r="S27587" s="319" t="s">
        <v>354</v>
      </c>
    </row>
    <row r="27588" spans="18:19" x14ac:dyDescent="0.2">
      <c r="R27588" s="334">
        <v>64756</v>
      </c>
      <c r="S27588" s="319" t="s">
        <v>354</v>
      </c>
    </row>
    <row r="27589" spans="18:19" x14ac:dyDescent="0.2">
      <c r="R27589" s="334">
        <v>64759</v>
      </c>
      <c r="S27589" s="319" t="s">
        <v>354</v>
      </c>
    </row>
    <row r="27590" spans="18:19" x14ac:dyDescent="0.2">
      <c r="R27590" s="334">
        <v>64761</v>
      </c>
      <c r="S27590" s="319" t="s">
        <v>354</v>
      </c>
    </row>
    <row r="27591" spans="18:19" x14ac:dyDescent="0.2">
      <c r="R27591" s="334">
        <v>64762</v>
      </c>
      <c r="S27591" s="319" t="s">
        <v>354</v>
      </c>
    </row>
    <row r="27592" spans="18:19" x14ac:dyDescent="0.2">
      <c r="R27592" s="334">
        <v>64763</v>
      </c>
      <c r="S27592" s="319" t="s">
        <v>354</v>
      </c>
    </row>
    <row r="27593" spans="18:19" x14ac:dyDescent="0.2">
      <c r="R27593" s="334">
        <v>64765</v>
      </c>
      <c r="S27593" s="319" t="s">
        <v>346</v>
      </c>
    </row>
    <row r="27594" spans="18:19" x14ac:dyDescent="0.2">
      <c r="R27594" s="334">
        <v>64766</v>
      </c>
      <c r="S27594" s="319" t="s">
        <v>354</v>
      </c>
    </row>
    <row r="27595" spans="18:19" x14ac:dyDescent="0.2">
      <c r="R27595" s="334">
        <v>64767</v>
      </c>
      <c r="S27595" s="319" t="s">
        <v>354</v>
      </c>
    </row>
    <row r="27596" spans="18:19" x14ac:dyDescent="0.2">
      <c r="R27596" s="334">
        <v>64769</v>
      </c>
      <c r="S27596" s="319" t="s">
        <v>354</v>
      </c>
    </row>
    <row r="27597" spans="18:19" x14ac:dyDescent="0.2">
      <c r="R27597" s="334">
        <v>64770</v>
      </c>
      <c r="S27597" s="319" t="s">
        <v>354</v>
      </c>
    </row>
    <row r="27598" spans="18:19" x14ac:dyDescent="0.2">
      <c r="R27598" s="334">
        <v>64771</v>
      </c>
      <c r="S27598" s="319" t="s">
        <v>354</v>
      </c>
    </row>
    <row r="27599" spans="18:19" x14ac:dyDescent="0.2">
      <c r="R27599" s="334">
        <v>64772</v>
      </c>
      <c r="S27599" s="319" t="s">
        <v>354</v>
      </c>
    </row>
    <row r="27600" spans="18:19" x14ac:dyDescent="0.2">
      <c r="R27600" s="334">
        <v>64776</v>
      </c>
      <c r="S27600" s="319" t="s">
        <v>354</v>
      </c>
    </row>
    <row r="27601" spans="18:19" x14ac:dyDescent="0.2">
      <c r="R27601" s="334">
        <v>64778</v>
      </c>
      <c r="S27601" s="319" t="s">
        <v>354</v>
      </c>
    </row>
    <row r="27602" spans="18:19" x14ac:dyDescent="0.2">
      <c r="R27602" s="334">
        <v>64779</v>
      </c>
      <c r="S27602" s="319" t="s">
        <v>354</v>
      </c>
    </row>
    <row r="27603" spans="18:19" x14ac:dyDescent="0.2">
      <c r="R27603" s="334">
        <v>64780</v>
      </c>
      <c r="S27603" s="319" t="s">
        <v>354</v>
      </c>
    </row>
    <row r="27604" spans="18:19" x14ac:dyDescent="0.2">
      <c r="R27604" s="334">
        <v>64781</v>
      </c>
      <c r="S27604" s="319" t="s">
        <v>346</v>
      </c>
    </row>
    <row r="27605" spans="18:19" x14ac:dyDescent="0.2">
      <c r="R27605" s="334">
        <v>64783</v>
      </c>
      <c r="S27605" s="319" t="s">
        <v>354</v>
      </c>
    </row>
    <row r="27606" spans="18:19" x14ac:dyDescent="0.2">
      <c r="R27606" s="334">
        <v>64784</v>
      </c>
      <c r="S27606" s="319" t="s">
        <v>354</v>
      </c>
    </row>
    <row r="27607" spans="18:19" x14ac:dyDescent="0.2">
      <c r="R27607" s="334">
        <v>64788</v>
      </c>
      <c r="S27607" s="319" t="s">
        <v>354</v>
      </c>
    </row>
    <row r="27608" spans="18:19" x14ac:dyDescent="0.2">
      <c r="R27608" s="334">
        <v>64790</v>
      </c>
      <c r="S27608" s="319" t="s">
        <v>354</v>
      </c>
    </row>
    <row r="27609" spans="18:19" x14ac:dyDescent="0.2">
      <c r="R27609" s="334">
        <v>64801</v>
      </c>
      <c r="S27609" s="319" t="s">
        <v>346</v>
      </c>
    </row>
    <row r="27610" spans="18:19" x14ac:dyDescent="0.2">
      <c r="R27610" s="334">
        <v>64802</v>
      </c>
      <c r="S27610" s="319" t="s">
        <v>346</v>
      </c>
    </row>
    <row r="27611" spans="18:19" x14ac:dyDescent="0.2">
      <c r="R27611" s="334">
        <v>64803</v>
      </c>
      <c r="S27611" s="319" t="s">
        <v>346</v>
      </c>
    </row>
    <row r="27612" spans="18:19" x14ac:dyDescent="0.2">
      <c r="R27612" s="334">
        <v>64804</v>
      </c>
      <c r="S27612" s="319" t="s">
        <v>346</v>
      </c>
    </row>
    <row r="27613" spans="18:19" x14ac:dyDescent="0.2">
      <c r="R27613" s="334">
        <v>64830</v>
      </c>
      <c r="S27613" s="319" t="s">
        <v>346</v>
      </c>
    </row>
    <row r="27614" spans="18:19" x14ac:dyDescent="0.2">
      <c r="R27614" s="334">
        <v>64831</v>
      </c>
      <c r="S27614" s="319" t="s">
        <v>354</v>
      </c>
    </row>
    <row r="27615" spans="18:19" x14ac:dyDescent="0.2">
      <c r="R27615" s="334">
        <v>64832</v>
      </c>
      <c r="S27615" s="319" t="s">
        <v>354</v>
      </c>
    </row>
    <row r="27616" spans="18:19" x14ac:dyDescent="0.2">
      <c r="R27616" s="334">
        <v>64833</v>
      </c>
      <c r="S27616" s="319" t="s">
        <v>354</v>
      </c>
    </row>
    <row r="27617" spans="18:19" x14ac:dyDescent="0.2">
      <c r="R27617" s="334">
        <v>64834</v>
      </c>
      <c r="S27617" s="319" t="s">
        <v>346</v>
      </c>
    </row>
    <row r="27618" spans="18:19" x14ac:dyDescent="0.2">
      <c r="R27618" s="334">
        <v>64835</v>
      </c>
      <c r="S27618" s="319" t="s">
        <v>346</v>
      </c>
    </row>
    <row r="27619" spans="18:19" x14ac:dyDescent="0.2">
      <c r="R27619" s="334">
        <v>64836</v>
      </c>
      <c r="S27619" s="319" t="s">
        <v>354</v>
      </c>
    </row>
    <row r="27620" spans="18:19" x14ac:dyDescent="0.2">
      <c r="R27620" s="334">
        <v>64840</v>
      </c>
      <c r="S27620" s="319" t="s">
        <v>354</v>
      </c>
    </row>
    <row r="27621" spans="18:19" x14ac:dyDescent="0.2">
      <c r="R27621" s="334">
        <v>64841</v>
      </c>
      <c r="S27621" s="319" t="s">
        <v>346</v>
      </c>
    </row>
    <row r="27622" spans="18:19" x14ac:dyDescent="0.2">
      <c r="R27622" s="334">
        <v>64842</v>
      </c>
      <c r="S27622" s="319" t="s">
        <v>354</v>
      </c>
    </row>
    <row r="27623" spans="18:19" x14ac:dyDescent="0.2">
      <c r="R27623" s="334">
        <v>64843</v>
      </c>
      <c r="S27623" s="319" t="s">
        <v>354</v>
      </c>
    </row>
    <row r="27624" spans="18:19" x14ac:dyDescent="0.2">
      <c r="R27624" s="334">
        <v>64844</v>
      </c>
      <c r="S27624" s="319" t="s">
        <v>354</v>
      </c>
    </row>
    <row r="27625" spans="18:19" x14ac:dyDescent="0.2">
      <c r="R27625" s="334">
        <v>64847</v>
      </c>
      <c r="S27625" s="319" t="s">
        <v>346</v>
      </c>
    </row>
    <row r="27626" spans="18:19" x14ac:dyDescent="0.2">
      <c r="R27626" s="334">
        <v>64848</v>
      </c>
      <c r="S27626" s="319" t="s">
        <v>354</v>
      </c>
    </row>
    <row r="27627" spans="18:19" x14ac:dyDescent="0.2">
      <c r="R27627" s="334">
        <v>64849</v>
      </c>
      <c r="S27627" s="319" t="s">
        <v>346</v>
      </c>
    </row>
    <row r="27628" spans="18:19" x14ac:dyDescent="0.2">
      <c r="R27628" s="334">
        <v>64850</v>
      </c>
      <c r="S27628" s="319" t="s">
        <v>354</v>
      </c>
    </row>
    <row r="27629" spans="18:19" x14ac:dyDescent="0.2">
      <c r="R27629" s="334">
        <v>64853</v>
      </c>
      <c r="S27629" s="319" t="s">
        <v>346</v>
      </c>
    </row>
    <row r="27630" spans="18:19" x14ac:dyDescent="0.2">
      <c r="R27630" s="334">
        <v>64854</v>
      </c>
      <c r="S27630" s="319" t="s">
        <v>354</v>
      </c>
    </row>
    <row r="27631" spans="18:19" x14ac:dyDescent="0.2">
      <c r="R27631" s="334">
        <v>64855</v>
      </c>
      <c r="S27631" s="319" t="s">
        <v>354</v>
      </c>
    </row>
    <row r="27632" spans="18:19" x14ac:dyDescent="0.2">
      <c r="R27632" s="334">
        <v>64856</v>
      </c>
      <c r="S27632" s="319" t="s">
        <v>354</v>
      </c>
    </row>
    <row r="27633" spans="18:19" x14ac:dyDescent="0.2">
      <c r="R27633" s="334">
        <v>64857</v>
      </c>
      <c r="S27633" s="319" t="s">
        <v>346</v>
      </c>
    </row>
    <row r="27634" spans="18:19" x14ac:dyDescent="0.2">
      <c r="R27634" s="334">
        <v>64858</v>
      </c>
      <c r="S27634" s="319" t="s">
        <v>354</v>
      </c>
    </row>
    <row r="27635" spans="18:19" x14ac:dyDescent="0.2">
      <c r="R27635" s="334">
        <v>64859</v>
      </c>
      <c r="S27635" s="319" t="s">
        <v>346</v>
      </c>
    </row>
    <row r="27636" spans="18:19" x14ac:dyDescent="0.2">
      <c r="R27636" s="334">
        <v>64861</v>
      </c>
      <c r="S27636" s="319" t="s">
        <v>354</v>
      </c>
    </row>
    <row r="27637" spans="18:19" x14ac:dyDescent="0.2">
      <c r="R27637" s="334">
        <v>64862</v>
      </c>
      <c r="S27637" s="319" t="s">
        <v>354</v>
      </c>
    </row>
    <row r="27638" spans="18:19" x14ac:dyDescent="0.2">
      <c r="R27638" s="334">
        <v>64863</v>
      </c>
      <c r="S27638" s="319" t="s">
        <v>354</v>
      </c>
    </row>
    <row r="27639" spans="18:19" x14ac:dyDescent="0.2">
      <c r="R27639" s="334">
        <v>64864</v>
      </c>
      <c r="S27639" s="319" t="s">
        <v>346</v>
      </c>
    </row>
    <row r="27640" spans="18:19" x14ac:dyDescent="0.2">
      <c r="R27640" s="334">
        <v>64865</v>
      </c>
      <c r="S27640" s="319" t="s">
        <v>354</v>
      </c>
    </row>
    <row r="27641" spans="18:19" x14ac:dyDescent="0.2">
      <c r="R27641" s="334">
        <v>64866</v>
      </c>
      <c r="S27641" s="319" t="s">
        <v>346</v>
      </c>
    </row>
    <row r="27642" spans="18:19" x14ac:dyDescent="0.2">
      <c r="R27642" s="334">
        <v>64867</v>
      </c>
      <c r="S27642" s="319" t="s">
        <v>354</v>
      </c>
    </row>
    <row r="27643" spans="18:19" x14ac:dyDescent="0.2">
      <c r="R27643" s="334">
        <v>64868</v>
      </c>
      <c r="S27643" s="319" t="s">
        <v>354</v>
      </c>
    </row>
    <row r="27644" spans="18:19" x14ac:dyDescent="0.2">
      <c r="R27644" s="334">
        <v>64869</v>
      </c>
      <c r="S27644" s="319" t="s">
        <v>346</v>
      </c>
    </row>
    <row r="27645" spans="18:19" x14ac:dyDescent="0.2">
      <c r="R27645" s="334">
        <v>64870</v>
      </c>
      <c r="S27645" s="319" t="s">
        <v>346</v>
      </c>
    </row>
    <row r="27646" spans="18:19" x14ac:dyDescent="0.2">
      <c r="R27646" s="334">
        <v>64873</v>
      </c>
      <c r="S27646" s="319" t="s">
        <v>346</v>
      </c>
    </row>
    <row r="27647" spans="18:19" x14ac:dyDescent="0.2">
      <c r="R27647" s="334">
        <v>64874</v>
      </c>
      <c r="S27647" s="319" t="s">
        <v>354</v>
      </c>
    </row>
    <row r="27648" spans="18:19" x14ac:dyDescent="0.2">
      <c r="R27648" s="334">
        <v>64999</v>
      </c>
      <c r="S27648" s="319" t="s">
        <v>346</v>
      </c>
    </row>
    <row r="27649" spans="18:19" x14ac:dyDescent="0.2">
      <c r="R27649" s="334">
        <v>65001</v>
      </c>
      <c r="S27649" s="319" t="s">
        <v>354</v>
      </c>
    </row>
    <row r="27650" spans="18:19" x14ac:dyDescent="0.2">
      <c r="R27650" s="334">
        <v>65010</v>
      </c>
      <c r="S27650" s="319" t="s">
        <v>354</v>
      </c>
    </row>
    <row r="27651" spans="18:19" x14ac:dyDescent="0.2">
      <c r="R27651" s="334">
        <v>65011</v>
      </c>
      <c r="S27651" s="319" t="s">
        <v>354</v>
      </c>
    </row>
    <row r="27652" spans="18:19" x14ac:dyDescent="0.2">
      <c r="R27652" s="334">
        <v>65013</v>
      </c>
      <c r="S27652" s="319" t="s">
        <v>354</v>
      </c>
    </row>
    <row r="27653" spans="18:19" x14ac:dyDescent="0.2">
      <c r="R27653" s="334">
        <v>65014</v>
      </c>
      <c r="S27653" s="319" t="s">
        <v>354</v>
      </c>
    </row>
    <row r="27654" spans="18:19" x14ac:dyDescent="0.2">
      <c r="R27654" s="334">
        <v>65016</v>
      </c>
      <c r="S27654" s="319" t="s">
        <v>354</v>
      </c>
    </row>
    <row r="27655" spans="18:19" x14ac:dyDescent="0.2">
      <c r="R27655" s="334">
        <v>65017</v>
      </c>
      <c r="S27655" s="319" t="s">
        <v>354</v>
      </c>
    </row>
    <row r="27656" spans="18:19" x14ac:dyDescent="0.2">
      <c r="R27656" s="334">
        <v>65018</v>
      </c>
      <c r="S27656" s="319" t="s">
        <v>354</v>
      </c>
    </row>
    <row r="27657" spans="18:19" x14ac:dyDescent="0.2">
      <c r="R27657" s="334">
        <v>65020</v>
      </c>
      <c r="S27657" s="319" t="s">
        <v>354</v>
      </c>
    </row>
    <row r="27658" spans="18:19" x14ac:dyDescent="0.2">
      <c r="R27658" s="334">
        <v>65023</v>
      </c>
      <c r="S27658" s="319" t="s">
        <v>354</v>
      </c>
    </row>
    <row r="27659" spans="18:19" x14ac:dyDescent="0.2">
      <c r="R27659" s="334">
        <v>65024</v>
      </c>
      <c r="S27659" s="319" t="s">
        <v>354</v>
      </c>
    </row>
    <row r="27660" spans="18:19" x14ac:dyDescent="0.2">
      <c r="R27660" s="334">
        <v>65025</v>
      </c>
      <c r="S27660" s="319" t="s">
        <v>354</v>
      </c>
    </row>
    <row r="27661" spans="18:19" x14ac:dyDescent="0.2">
      <c r="R27661" s="334">
        <v>65026</v>
      </c>
      <c r="S27661" s="319" t="s">
        <v>354</v>
      </c>
    </row>
    <row r="27662" spans="18:19" x14ac:dyDescent="0.2">
      <c r="R27662" s="334">
        <v>65032</v>
      </c>
      <c r="S27662" s="319" t="s">
        <v>354</v>
      </c>
    </row>
    <row r="27663" spans="18:19" x14ac:dyDescent="0.2">
      <c r="R27663" s="334">
        <v>65034</v>
      </c>
      <c r="S27663" s="319" t="s">
        <v>354</v>
      </c>
    </row>
    <row r="27664" spans="18:19" x14ac:dyDescent="0.2">
      <c r="R27664" s="334">
        <v>65035</v>
      </c>
      <c r="S27664" s="319" t="s">
        <v>354</v>
      </c>
    </row>
    <row r="27665" spans="18:19" x14ac:dyDescent="0.2">
      <c r="R27665" s="334">
        <v>65036</v>
      </c>
      <c r="S27665" s="319" t="s">
        <v>354</v>
      </c>
    </row>
    <row r="27666" spans="18:19" x14ac:dyDescent="0.2">
      <c r="R27666" s="334">
        <v>65037</v>
      </c>
      <c r="S27666" s="319" t="s">
        <v>354</v>
      </c>
    </row>
    <row r="27667" spans="18:19" x14ac:dyDescent="0.2">
      <c r="R27667" s="334">
        <v>65038</v>
      </c>
      <c r="S27667" s="319" t="s">
        <v>354</v>
      </c>
    </row>
    <row r="27668" spans="18:19" x14ac:dyDescent="0.2">
      <c r="R27668" s="334">
        <v>65039</v>
      </c>
      <c r="S27668" s="319" t="s">
        <v>354</v>
      </c>
    </row>
    <row r="27669" spans="18:19" x14ac:dyDescent="0.2">
      <c r="R27669" s="334">
        <v>65040</v>
      </c>
      <c r="S27669" s="319" t="s">
        <v>354</v>
      </c>
    </row>
    <row r="27670" spans="18:19" x14ac:dyDescent="0.2">
      <c r="R27670" s="334">
        <v>65041</v>
      </c>
      <c r="S27670" s="319" t="s">
        <v>354</v>
      </c>
    </row>
    <row r="27671" spans="18:19" x14ac:dyDescent="0.2">
      <c r="R27671" s="334">
        <v>65042</v>
      </c>
      <c r="S27671" s="319" t="s">
        <v>354</v>
      </c>
    </row>
    <row r="27672" spans="18:19" x14ac:dyDescent="0.2">
      <c r="R27672" s="334">
        <v>65043</v>
      </c>
      <c r="S27672" s="319" t="s">
        <v>354</v>
      </c>
    </row>
    <row r="27673" spans="18:19" x14ac:dyDescent="0.2">
      <c r="R27673" s="334">
        <v>65046</v>
      </c>
      <c r="S27673" s="319" t="s">
        <v>354</v>
      </c>
    </row>
    <row r="27674" spans="18:19" x14ac:dyDescent="0.2">
      <c r="R27674" s="334">
        <v>65047</v>
      </c>
      <c r="S27674" s="319" t="s">
        <v>354</v>
      </c>
    </row>
    <row r="27675" spans="18:19" x14ac:dyDescent="0.2">
      <c r="R27675" s="334">
        <v>65048</v>
      </c>
      <c r="S27675" s="319" t="s">
        <v>354</v>
      </c>
    </row>
    <row r="27676" spans="18:19" x14ac:dyDescent="0.2">
      <c r="R27676" s="334">
        <v>65049</v>
      </c>
      <c r="S27676" s="319" t="s">
        <v>354</v>
      </c>
    </row>
    <row r="27677" spans="18:19" x14ac:dyDescent="0.2">
      <c r="R27677" s="334">
        <v>65050</v>
      </c>
      <c r="S27677" s="319" t="s">
        <v>354</v>
      </c>
    </row>
    <row r="27678" spans="18:19" x14ac:dyDescent="0.2">
      <c r="R27678" s="334">
        <v>65051</v>
      </c>
      <c r="S27678" s="319" t="s">
        <v>354</v>
      </c>
    </row>
    <row r="27679" spans="18:19" x14ac:dyDescent="0.2">
      <c r="R27679" s="334">
        <v>65052</v>
      </c>
      <c r="S27679" s="319" t="s">
        <v>354</v>
      </c>
    </row>
    <row r="27680" spans="18:19" x14ac:dyDescent="0.2">
      <c r="R27680" s="334">
        <v>65053</v>
      </c>
      <c r="S27680" s="319" t="s">
        <v>354</v>
      </c>
    </row>
    <row r="27681" spans="18:19" x14ac:dyDescent="0.2">
      <c r="R27681" s="334">
        <v>65054</v>
      </c>
      <c r="S27681" s="319" t="s">
        <v>354</v>
      </c>
    </row>
    <row r="27682" spans="18:19" x14ac:dyDescent="0.2">
      <c r="R27682" s="334">
        <v>65055</v>
      </c>
      <c r="S27682" s="319" t="s">
        <v>354</v>
      </c>
    </row>
    <row r="27683" spans="18:19" x14ac:dyDescent="0.2">
      <c r="R27683" s="334">
        <v>65058</v>
      </c>
      <c r="S27683" s="319" t="s">
        <v>354</v>
      </c>
    </row>
    <row r="27684" spans="18:19" x14ac:dyDescent="0.2">
      <c r="R27684" s="334">
        <v>65059</v>
      </c>
      <c r="S27684" s="319" t="s">
        <v>354</v>
      </c>
    </row>
    <row r="27685" spans="18:19" x14ac:dyDescent="0.2">
      <c r="R27685" s="334">
        <v>65061</v>
      </c>
      <c r="S27685" s="319" t="s">
        <v>354</v>
      </c>
    </row>
    <row r="27686" spans="18:19" x14ac:dyDescent="0.2">
      <c r="R27686" s="334">
        <v>65062</v>
      </c>
      <c r="S27686" s="319" t="s">
        <v>354</v>
      </c>
    </row>
    <row r="27687" spans="18:19" x14ac:dyDescent="0.2">
      <c r="R27687" s="334">
        <v>65063</v>
      </c>
      <c r="S27687" s="319" t="s">
        <v>354</v>
      </c>
    </row>
    <row r="27688" spans="18:19" x14ac:dyDescent="0.2">
      <c r="R27688" s="334">
        <v>65064</v>
      </c>
      <c r="S27688" s="319" t="s">
        <v>354</v>
      </c>
    </row>
    <row r="27689" spans="18:19" x14ac:dyDescent="0.2">
      <c r="R27689" s="334">
        <v>65065</v>
      </c>
      <c r="S27689" s="319" t="s">
        <v>354</v>
      </c>
    </row>
    <row r="27690" spans="18:19" x14ac:dyDescent="0.2">
      <c r="R27690" s="334">
        <v>65066</v>
      </c>
      <c r="S27690" s="319" t="s">
        <v>354</v>
      </c>
    </row>
    <row r="27691" spans="18:19" x14ac:dyDescent="0.2">
      <c r="R27691" s="334">
        <v>65067</v>
      </c>
      <c r="S27691" s="319" t="s">
        <v>354</v>
      </c>
    </row>
    <row r="27692" spans="18:19" x14ac:dyDescent="0.2">
      <c r="R27692" s="334">
        <v>65068</v>
      </c>
      <c r="S27692" s="319" t="s">
        <v>354</v>
      </c>
    </row>
    <row r="27693" spans="18:19" x14ac:dyDescent="0.2">
      <c r="R27693" s="334">
        <v>65069</v>
      </c>
      <c r="S27693" s="319" t="s">
        <v>354</v>
      </c>
    </row>
    <row r="27694" spans="18:19" x14ac:dyDescent="0.2">
      <c r="R27694" s="334">
        <v>65072</v>
      </c>
      <c r="S27694" s="319" t="s">
        <v>354</v>
      </c>
    </row>
    <row r="27695" spans="18:19" x14ac:dyDescent="0.2">
      <c r="R27695" s="334">
        <v>65074</v>
      </c>
      <c r="S27695" s="319" t="s">
        <v>354</v>
      </c>
    </row>
    <row r="27696" spans="18:19" x14ac:dyDescent="0.2">
      <c r="R27696" s="334">
        <v>65075</v>
      </c>
      <c r="S27696" s="319" t="s">
        <v>354</v>
      </c>
    </row>
    <row r="27697" spans="18:19" x14ac:dyDescent="0.2">
      <c r="R27697" s="334">
        <v>65076</v>
      </c>
      <c r="S27697" s="319" t="s">
        <v>354</v>
      </c>
    </row>
    <row r="27698" spans="18:19" x14ac:dyDescent="0.2">
      <c r="R27698" s="334">
        <v>65077</v>
      </c>
      <c r="S27698" s="319" t="s">
        <v>354</v>
      </c>
    </row>
    <row r="27699" spans="18:19" x14ac:dyDescent="0.2">
      <c r="R27699" s="334">
        <v>65078</v>
      </c>
      <c r="S27699" s="319" t="s">
        <v>354</v>
      </c>
    </row>
    <row r="27700" spans="18:19" x14ac:dyDescent="0.2">
      <c r="R27700" s="334">
        <v>65079</v>
      </c>
      <c r="S27700" s="319" t="s">
        <v>354</v>
      </c>
    </row>
    <row r="27701" spans="18:19" x14ac:dyDescent="0.2">
      <c r="R27701" s="334">
        <v>65080</v>
      </c>
      <c r="S27701" s="319" t="s">
        <v>354</v>
      </c>
    </row>
    <row r="27702" spans="18:19" x14ac:dyDescent="0.2">
      <c r="R27702" s="334">
        <v>65081</v>
      </c>
      <c r="S27702" s="319" t="s">
        <v>354</v>
      </c>
    </row>
    <row r="27703" spans="18:19" x14ac:dyDescent="0.2">
      <c r="R27703" s="334">
        <v>65082</v>
      </c>
      <c r="S27703" s="319" t="s">
        <v>354</v>
      </c>
    </row>
    <row r="27704" spans="18:19" x14ac:dyDescent="0.2">
      <c r="R27704" s="334">
        <v>65083</v>
      </c>
      <c r="S27704" s="319" t="s">
        <v>354</v>
      </c>
    </row>
    <row r="27705" spans="18:19" x14ac:dyDescent="0.2">
      <c r="R27705" s="334">
        <v>65084</v>
      </c>
      <c r="S27705" s="319" t="s">
        <v>354</v>
      </c>
    </row>
    <row r="27706" spans="18:19" x14ac:dyDescent="0.2">
      <c r="R27706" s="334">
        <v>65085</v>
      </c>
      <c r="S27706" s="319" t="s">
        <v>354</v>
      </c>
    </row>
    <row r="27707" spans="18:19" x14ac:dyDescent="0.2">
      <c r="R27707" s="334">
        <v>65101</v>
      </c>
      <c r="S27707" s="319" t="s">
        <v>354</v>
      </c>
    </row>
    <row r="27708" spans="18:19" x14ac:dyDescent="0.2">
      <c r="R27708" s="334">
        <v>65109</v>
      </c>
      <c r="S27708" s="319" t="s">
        <v>354</v>
      </c>
    </row>
    <row r="27709" spans="18:19" x14ac:dyDescent="0.2">
      <c r="R27709" s="334">
        <v>65110</v>
      </c>
      <c r="S27709" s="319" t="s">
        <v>354</v>
      </c>
    </row>
    <row r="27710" spans="18:19" x14ac:dyDescent="0.2">
      <c r="R27710" s="334">
        <v>65111</v>
      </c>
      <c r="S27710" s="319" t="s">
        <v>354</v>
      </c>
    </row>
    <row r="27711" spans="18:19" x14ac:dyDescent="0.2">
      <c r="R27711" s="334">
        <v>65201</v>
      </c>
      <c r="S27711" s="319" t="s">
        <v>354</v>
      </c>
    </row>
    <row r="27712" spans="18:19" x14ac:dyDescent="0.2">
      <c r="R27712" s="334">
        <v>65202</v>
      </c>
      <c r="S27712" s="319" t="s">
        <v>354</v>
      </c>
    </row>
    <row r="27713" spans="18:19" x14ac:dyDescent="0.2">
      <c r="R27713" s="334">
        <v>65203</v>
      </c>
      <c r="S27713" s="319" t="s">
        <v>354</v>
      </c>
    </row>
    <row r="27714" spans="18:19" x14ac:dyDescent="0.2">
      <c r="R27714" s="334">
        <v>65205</v>
      </c>
      <c r="S27714" s="319" t="s">
        <v>354</v>
      </c>
    </row>
    <row r="27715" spans="18:19" x14ac:dyDescent="0.2">
      <c r="R27715" s="334">
        <v>65211</v>
      </c>
      <c r="S27715" s="319" t="s">
        <v>354</v>
      </c>
    </row>
    <row r="27716" spans="18:19" x14ac:dyDescent="0.2">
      <c r="R27716" s="334">
        <v>65212</v>
      </c>
      <c r="S27716" s="319" t="s">
        <v>354</v>
      </c>
    </row>
    <row r="27717" spans="18:19" x14ac:dyDescent="0.2">
      <c r="R27717" s="334">
        <v>65215</v>
      </c>
      <c r="S27717" s="319" t="s">
        <v>354</v>
      </c>
    </row>
    <row r="27718" spans="18:19" x14ac:dyDescent="0.2">
      <c r="R27718" s="334">
        <v>65216</v>
      </c>
      <c r="S27718" s="319" t="s">
        <v>354</v>
      </c>
    </row>
    <row r="27719" spans="18:19" x14ac:dyDescent="0.2">
      <c r="R27719" s="334">
        <v>65217</v>
      </c>
      <c r="S27719" s="319" t="s">
        <v>354</v>
      </c>
    </row>
    <row r="27720" spans="18:19" x14ac:dyDescent="0.2">
      <c r="R27720" s="334">
        <v>65218</v>
      </c>
      <c r="S27720" s="319" t="s">
        <v>354</v>
      </c>
    </row>
    <row r="27721" spans="18:19" x14ac:dyDescent="0.2">
      <c r="R27721" s="334">
        <v>65230</v>
      </c>
      <c r="S27721" s="319" t="s">
        <v>346</v>
      </c>
    </row>
    <row r="27722" spans="18:19" x14ac:dyDescent="0.2">
      <c r="R27722" s="334">
        <v>65231</v>
      </c>
      <c r="S27722" s="319" t="s">
        <v>354</v>
      </c>
    </row>
    <row r="27723" spans="18:19" x14ac:dyDescent="0.2">
      <c r="R27723" s="334">
        <v>65232</v>
      </c>
      <c r="S27723" s="319" t="s">
        <v>354</v>
      </c>
    </row>
    <row r="27724" spans="18:19" x14ac:dyDescent="0.2">
      <c r="R27724" s="334">
        <v>65233</v>
      </c>
      <c r="S27724" s="319" t="s">
        <v>354</v>
      </c>
    </row>
    <row r="27725" spans="18:19" x14ac:dyDescent="0.2">
      <c r="R27725" s="334">
        <v>65236</v>
      </c>
      <c r="S27725" s="319" t="s">
        <v>346</v>
      </c>
    </row>
    <row r="27726" spans="18:19" x14ac:dyDescent="0.2">
      <c r="R27726" s="334">
        <v>65237</v>
      </c>
      <c r="S27726" s="319" t="s">
        <v>354</v>
      </c>
    </row>
    <row r="27727" spans="18:19" x14ac:dyDescent="0.2">
      <c r="R27727" s="334">
        <v>65239</v>
      </c>
      <c r="S27727" s="319" t="s">
        <v>354</v>
      </c>
    </row>
    <row r="27728" spans="18:19" x14ac:dyDescent="0.2">
      <c r="R27728" s="334">
        <v>65240</v>
      </c>
      <c r="S27728" s="319" t="s">
        <v>354</v>
      </c>
    </row>
    <row r="27729" spans="18:19" x14ac:dyDescent="0.2">
      <c r="R27729" s="334">
        <v>65243</v>
      </c>
      <c r="S27729" s="319" t="s">
        <v>354</v>
      </c>
    </row>
    <row r="27730" spans="18:19" x14ac:dyDescent="0.2">
      <c r="R27730" s="334">
        <v>65244</v>
      </c>
      <c r="S27730" s="319" t="s">
        <v>354</v>
      </c>
    </row>
    <row r="27731" spans="18:19" x14ac:dyDescent="0.2">
      <c r="R27731" s="334">
        <v>65246</v>
      </c>
      <c r="S27731" s="319" t="s">
        <v>346</v>
      </c>
    </row>
    <row r="27732" spans="18:19" x14ac:dyDescent="0.2">
      <c r="R27732" s="334">
        <v>65247</v>
      </c>
      <c r="S27732" s="319" t="s">
        <v>354</v>
      </c>
    </row>
    <row r="27733" spans="18:19" x14ac:dyDescent="0.2">
      <c r="R27733" s="334">
        <v>65248</v>
      </c>
      <c r="S27733" s="319" t="s">
        <v>354</v>
      </c>
    </row>
    <row r="27734" spans="18:19" x14ac:dyDescent="0.2">
      <c r="R27734" s="334">
        <v>65250</v>
      </c>
      <c r="S27734" s="319" t="s">
        <v>354</v>
      </c>
    </row>
    <row r="27735" spans="18:19" x14ac:dyDescent="0.2">
      <c r="R27735" s="334">
        <v>65251</v>
      </c>
      <c r="S27735" s="319" t="s">
        <v>354</v>
      </c>
    </row>
    <row r="27736" spans="18:19" x14ac:dyDescent="0.2">
      <c r="R27736" s="334">
        <v>65254</v>
      </c>
      <c r="S27736" s="319" t="s">
        <v>346</v>
      </c>
    </row>
    <row r="27737" spans="18:19" x14ac:dyDescent="0.2">
      <c r="R27737" s="334">
        <v>65255</v>
      </c>
      <c r="S27737" s="319" t="s">
        <v>354</v>
      </c>
    </row>
    <row r="27738" spans="18:19" x14ac:dyDescent="0.2">
      <c r="R27738" s="334">
        <v>65256</v>
      </c>
      <c r="S27738" s="319" t="s">
        <v>354</v>
      </c>
    </row>
    <row r="27739" spans="18:19" x14ac:dyDescent="0.2">
      <c r="R27739" s="334">
        <v>65257</v>
      </c>
      <c r="S27739" s="319" t="s">
        <v>354</v>
      </c>
    </row>
    <row r="27740" spans="18:19" x14ac:dyDescent="0.2">
      <c r="R27740" s="334">
        <v>65258</v>
      </c>
      <c r="S27740" s="319" t="s">
        <v>354</v>
      </c>
    </row>
    <row r="27741" spans="18:19" x14ac:dyDescent="0.2">
      <c r="R27741" s="334">
        <v>65259</v>
      </c>
      <c r="S27741" s="319" t="s">
        <v>354</v>
      </c>
    </row>
    <row r="27742" spans="18:19" x14ac:dyDescent="0.2">
      <c r="R27742" s="334">
        <v>65260</v>
      </c>
      <c r="S27742" s="319" t="s">
        <v>354</v>
      </c>
    </row>
    <row r="27743" spans="18:19" x14ac:dyDescent="0.2">
      <c r="R27743" s="334">
        <v>65261</v>
      </c>
      <c r="S27743" s="319" t="s">
        <v>346</v>
      </c>
    </row>
    <row r="27744" spans="18:19" x14ac:dyDescent="0.2">
      <c r="R27744" s="334">
        <v>65262</v>
      </c>
      <c r="S27744" s="319" t="s">
        <v>354</v>
      </c>
    </row>
    <row r="27745" spans="18:19" x14ac:dyDescent="0.2">
      <c r="R27745" s="334">
        <v>65263</v>
      </c>
      <c r="S27745" s="319" t="s">
        <v>354</v>
      </c>
    </row>
    <row r="27746" spans="18:19" x14ac:dyDescent="0.2">
      <c r="R27746" s="334">
        <v>65264</v>
      </c>
      <c r="S27746" s="319" t="s">
        <v>354</v>
      </c>
    </row>
    <row r="27747" spans="18:19" x14ac:dyDescent="0.2">
      <c r="R27747" s="334">
        <v>65265</v>
      </c>
      <c r="S27747" s="319" t="s">
        <v>354</v>
      </c>
    </row>
    <row r="27748" spans="18:19" x14ac:dyDescent="0.2">
      <c r="R27748" s="334">
        <v>65270</v>
      </c>
      <c r="S27748" s="319" t="s">
        <v>354</v>
      </c>
    </row>
    <row r="27749" spans="18:19" x14ac:dyDescent="0.2">
      <c r="R27749" s="334">
        <v>65274</v>
      </c>
      <c r="S27749" s="319" t="s">
        <v>354</v>
      </c>
    </row>
    <row r="27750" spans="18:19" x14ac:dyDescent="0.2">
      <c r="R27750" s="334">
        <v>65275</v>
      </c>
      <c r="S27750" s="319" t="s">
        <v>354</v>
      </c>
    </row>
    <row r="27751" spans="18:19" x14ac:dyDescent="0.2">
      <c r="R27751" s="334">
        <v>65276</v>
      </c>
      <c r="S27751" s="319" t="s">
        <v>354</v>
      </c>
    </row>
    <row r="27752" spans="18:19" x14ac:dyDescent="0.2">
      <c r="R27752" s="334">
        <v>65278</v>
      </c>
      <c r="S27752" s="319" t="s">
        <v>354</v>
      </c>
    </row>
    <row r="27753" spans="18:19" x14ac:dyDescent="0.2">
      <c r="R27753" s="334">
        <v>65279</v>
      </c>
      <c r="S27753" s="319" t="s">
        <v>354</v>
      </c>
    </row>
    <row r="27754" spans="18:19" x14ac:dyDescent="0.2">
      <c r="R27754" s="334">
        <v>65280</v>
      </c>
      <c r="S27754" s="319" t="s">
        <v>354</v>
      </c>
    </row>
    <row r="27755" spans="18:19" x14ac:dyDescent="0.2">
      <c r="R27755" s="334">
        <v>65281</v>
      </c>
      <c r="S27755" s="319" t="s">
        <v>346</v>
      </c>
    </row>
    <row r="27756" spans="18:19" x14ac:dyDescent="0.2">
      <c r="R27756" s="334">
        <v>65282</v>
      </c>
      <c r="S27756" s="319" t="s">
        <v>354</v>
      </c>
    </row>
    <row r="27757" spans="18:19" x14ac:dyDescent="0.2">
      <c r="R27757" s="334">
        <v>65283</v>
      </c>
      <c r="S27757" s="319" t="s">
        <v>354</v>
      </c>
    </row>
    <row r="27758" spans="18:19" x14ac:dyDescent="0.2">
      <c r="R27758" s="334">
        <v>65284</v>
      </c>
      <c r="S27758" s="319" t="s">
        <v>354</v>
      </c>
    </row>
    <row r="27759" spans="18:19" x14ac:dyDescent="0.2">
      <c r="R27759" s="334">
        <v>65285</v>
      </c>
      <c r="S27759" s="319" t="s">
        <v>354</v>
      </c>
    </row>
    <row r="27760" spans="18:19" x14ac:dyDescent="0.2">
      <c r="R27760" s="334">
        <v>65286</v>
      </c>
      <c r="S27760" s="319" t="s">
        <v>346</v>
      </c>
    </row>
    <row r="27761" spans="18:19" x14ac:dyDescent="0.2">
      <c r="R27761" s="334">
        <v>65287</v>
      </c>
      <c r="S27761" s="319" t="s">
        <v>354</v>
      </c>
    </row>
    <row r="27762" spans="18:19" x14ac:dyDescent="0.2">
      <c r="R27762" s="334">
        <v>65299</v>
      </c>
      <c r="S27762" s="319" t="s">
        <v>354</v>
      </c>
    </row>
    <row r="27763" spans="18:19" x14ac:dyDescent="0.2">
      <c r="R27763" s="334">
        <v>65301</v>
      </c>
      <c r="S27763" s="319" t="s">
        <v>354</v>
      </c>
    </row>
    <row r="27764" spans="18:19" x14ac:dyDescent="0.2">
      <c r="R27764" s="334">
        <v>65302</v>
      </c>
      <c r="S27764" s="319" t="s">
        <v>346</v>
      </c>
    </row>
    <row r="27765" spans="18:19" x14ac:dyDescent="0.2">
      <c r="R27765" s="334">
        <v>65305</v>
      </c>
      <c r="S27765" s="319" t="s">
        <v>354</v>
      </c>
    </row>
    <row r="27766" spans="18:19" x14ac:dyDescent="0.2">
      <c r="R27766" s="334">
        <v>65320</v>
      </c>
      <c r="S27766" s="319" t="s">
        <v>354</v>
      </c>
    </row>
    <row r="27767" spans="18:19" x14ac:dyDescent="0.2">
      <c r="R27767" s="334">
        <v>65321</v>
      </c>
      <c r="S27767" s="319" t="s">
        <v>346</v>
      </c>
    </row>
    <row r="27768" spans="18:19" x14ac:dyDescent="0.2">
      <c r="R27768" s="334">
        <v>65322</v>
      </c>
      <c r="S27768" s="319" t="s">
        <v>354</v>
      </c>
    </row>
    <row r="27769" spans="18:19" x14ac:dyDescent="0.2">
      <c r="R27769" s="334">
        <v>65323</v>
      </c>
      <c r="S27769" s="319" t="s">
        <v>354</v>
      </c>
    </row>
    <row r="27770" spans="18:19" x14ac:dyDescent="0.2">
      <c r="R27770" s="334">
        <v>65324</v>
      </c>
      <c r="S27770" s="319" t="s">
        <v>354</v>
      </c>
    </row>
    <row r="27771" spans="18:19" x14ac:dyDescent="0.2">
      <c r="R27771" s="334">
        <v>65325</v>
      </c>
      <c r="S27771" s="319" t="s">
        <v>354</v>
      </c>
    </row>
    <row r="27772" spans="18:19" x14ac:dyDescent="0.2">
      <c r="R27772" s="334">
        <v>65326</v>
      </c>
      <c r="S27772" s="319" t="s">
        <v>354</v>
      </c>
    </row>
    <row r="27773" spans="18:19" x14ac:dyDescent="0.2">
      <c r="R27773" s="334">
        <v>65327</v>
      </c>
      <c r="S27773" s="319" t="s">
        <v>346</v>
      </c>
    </row>
    <row r="27774" spans="18:19" x14ac:dyDescent="0.2">
      <c r="R27774" s="334">
        <v>65329</v>
      </c>
      <c r="S27774" s="319" t="s">
        <v>354</v>
      </c>
    </row>
    <row r="27775" spans="18:19" x14ac:dyDescent="0.2">
      <c r="R27775" s="334">
        <v>65330</v>
      </c>
      <c r="S27775" s="319" t="s">
        <v>346</v>
      </c>
    </row>
    <row r="27776" spans="18:19" x14ac:dyDescent="0.2">
      <c r="R27776" s="334">
        <v>65332</v>
      </c>
      <c r="S27776" s="319" t="s">
        <v>354</v>
      </c>
    </row>
    <row r="27777" spans="18:19" x14ac:dyDescent="0.2">
      <c r="R27777" s="334">
        <v>65333</v>
      </c>
      <c r="S27777" s="319" t="s">
        <v>346</v>
      </c>
    </row>
    <row r="27778" spans="18:19" x14ac:dyDescent="0.2">
      <c r="R27778" s="334">
        <v>65334</v>
      </c>
      <c r="S27778" s="319" t="s">
        <v>354</v>
      </c>
    </row>
    <row r="27779" spans="18:19" x14ac:dyDescent="0.2">
      <c r="R27779" s="334">
        <v>65335</v>
      </c>
      <c r="S27779" s="319" t="s">
        <v>354</v>
      </c>
    </row>
    <row r="27780" spans="18:19" x14ac:dyDescent="0.2">
      <c r="R27780" s="334">
        <v>65336</v>
      </c>
      <c r="S27780" s="319" t="s">
        <v>354</v>
      </c>
    </row>
    <row r="27781" spans="18:19" x14ac:dyDescent="0.2">
      <c r="R27781" s="334">
        <v>65337</v>
      </c>
      <c r="S27781" s="319" t="s">
        <v>354</v>
      </c>
    </row>
    <row r="27782" spans="18:19" x14ac:dyDescent="0.2">
      <c r="R27782" s="334">
        <v>65338</v>
      </c>
      <c r="S27782" s="319" t="s">
        <v>354</v>
      </c>
    </row>
    <row r="27783" spans="18:19" x14ac:dyDescent="0.2">
      <c r="R27783" s="334">
        <v>65339</v>
      </c>
      <c r="S27783" s="319" t="s">
        <v>346</v>
      </c>
    </row>
    <row r="27784" spans="18:19" x14ac:dyDescent="0.2">
      <c r="R27784" s="334">
        <v>65340</v>
      </c>
      <c r="S27784" s="319" t="s">
        <v>346</v>
      </c>
    </row>
    <row r="27785" spans="18:19" x14ac:dyDescent="0.2">
      <c r="R27785" s="334">
        <v>65344</v>
      </c>
      <c r="S27785" s="319" t="s">
        <v>346</v>
      </c>
    </row>
    <row r="27786" spans="18:19" x14ac:dyDescent="0.2">
      <c r="R27786" s="334">
        <v>65345</v>
      </c>
      <c r="S27786" s="319" t="s">
        <v>354</v>
      </c>
    </row>
    <row r="27787" spans="18:19" x14ac:dyDescent="0.2">
      <c r="R27787" s="334">
        <v>65347</v>
      </c>
      <c r="S27787" s="319" t="s">
        <v>346</v>
      </c>
    </row>
    <row r="27788" spans="18:19" x14ac:dyDescent="0.2">
      <c r="R27788" s="334">
        <v>65348</v>
      </c>
      <c r="S27788" s="319" t="s">
        <v>354</v>
      </c>
    </row>
    <row r="27789" spans="18:19" x14ac:dyDescent="0.2">
      <c r="R27789" s="334">
        <v>65349</v>
      </c>
      <c r="S27789" s="319" t="s">
        <v>346</v>
      </c>
    </row>
    <row r="27790" spans="18:19" x14ac:dyDescent="0.2">
      <c r="R27790" s="334">
        <v>65350</v>
      </c>
      <c r="S27790" s="319" t="s">
        <v>354</v>
      </c>
    </row>
    <row r="27791" spans="18:19" x14ac:dyDescent="0.2">
      <c r="R27791" s="334">
        <v>65351</v>
      </c>
      <c r="S27791" s="319" t="s">
        <v>346</v>
      </c>
    </row>
    <row r="27792" spans="18:19" x14ac:dyDescent="0.2">
      <c r="R27792" s="334">
        <v>65354</v>
      </c>
      <c r="S27792" s="319" t="s">
        <v>354</v>
      </c>
    </row>
    <row r="27793" spans="18:19" x14ac:dyDescent="0.2">
      <c r="R27793" s="334">
        <v>65355</v>
      </c>
      <c r="S27793" s="319" t="s">
        <v>354</v>
      </c>
    </row>
    <row r="27794" spans="18:19" x14ac:dyDescent="0.2">
      <c r="R27794" s="334">
        <v>65360</v>
      </c>
      <c r="S27794" s="319" t="s">
        <v>354</v>
      </c>
    </row>
    <row r="27795" spans="18:19" x14ac:dyDescent="0.2">
      <c r="R27795" s="334">
        <v>65401</v>
      </c>
      <c r="S27795" s="319" t="s">
        <v>354</v>
      </c>
    </row>
    <row r="27796" spans="18:19" x14ac:dyDescent="0.2">
      <c r="R27796" s="334">
        <v>65402</v>
      </c>
      <c r="S27796" s="319" t="s">
        <v>354</v>
      </c>
    </row>
    <row r="27797" spans="18:19" x14ac:dyDescent="0.2">
      <c r="R27797" s="334">
        <v>65409</v>
      </c>
      <c r="S27797" s="319" t="s">
        <v>354</v>
      </c>
    </row>
    <row r="27798" spans="18:19" x14ac:dyDescent="0.2">
      <c r="R27798" s="334">
        <v>65436</v>
      </c>
      <c r="S27798" s="319" t="s">
        <v>354</v>
      </c>
    </row>
    <row r="27799" spans="18:19" x14ac:dyDescent="0.2">
      <c r="R27799" s="334">
        <v>65438</v>
      </c>
      <c r="S27799" s="319" t="s">
        <v>354</v>
      </c>
    </row>
    <row r="27800" spans="18:19" x14ac:dyDescent="0.2">
      <c r="R27800" s="334">
        <v>65439</v>
      </c>
      <c r="S27800" s="319" t="s">
        <v>354</v>
      </c>
    </row>
    <row r="27801" spans="18:19" x14ac:dyDescent="0.2">
      <c r="R27801" s="334">
        <v>65440</v>
      </c>
      <c r="S27801" s="319" t="s">
        <v>354</v>
      </c>
    </row>
    <row r="27802" spans="18:19" x14ac:dyDescent="0.2">
      <c r="R27802" s="334">
        <v>65441</v>
      </c>
      <c r="S27802" s="319" t="s">
        <v>354</v>
      </c>
    </row>
    <row r="27803" spans="18:19" x14ac:dyDescent="0.2">
      <c r="R27803" s="334">
        <v>65443</v>
      </c>
      <c r="S27803" s="319" t="s">
        <v>354</v>
      </c>
    </row>
    <row r="27804" spans="18:19" x14ac:dyDescent="0.2">
      <c r="R27804" s="334">
        <v>65444</v>
      </c>
      <c r="S27804" s="319" t="s">
        <v>354</v>
      </c>
    </row>
    <row r="27805" spans="18:19" x14ac:dyDescent="0.2">
      <c r="R27805" s="334">
        <v>65446</v>
      </c>
      <c r="S27805" s="319" t="s">
        <v>354</v>
      </c>
    </row>
    <row r="27806" spans="18:19" x14ac:dyDescent="0.2">
      <c r="R27806" s="334">
        <v>65449</v>
      </c>
      <c r="S27806" s="319" t="s">
        <v>354</v>
      </c>
    </row>
    <row r="27807" spans="18:19" x14ac:dyDescent="0.2">
      <c r="R27807" s="334">
        <v>65452</v>
      </c>
      <c r="S27807" s="319" t="s">
        <v>354</v>
      </c>
    </row>
    <row r="27808" spans="18:19" x14ac:dyDescent="0.2">
      <c r="R27808" s="334">
        <v>65453</v>
      </c>
      <c r="S27808" s="319" t="s">
        <v>354</v>
      </c>
    </row>
    <row r="27809" spans="18:19" x14ac:dyDescent="0.2">
      <c r="R27809" s="334">
        <v>65456</v>
      </c>
      <c r="S27809" s="319" t="s">
        <v>354</v>
      </c>
    </row>
    <row r="27810" spans="18:19" x14ac:dyDescent="0.2">
      <c r="R27810" s="334">
        <v>65457</v>
      </c>
      <c r="S27810" s="319" t="s">
        <v>354</v>
      </c>
    </row>
    <row r="27811" spans="18:19" x14ac:dyDescent="0.2">
      <c r="R27811" s="334">
        <v>65459</v>
      </c>
      <c r="S27811" s="319" t="s">
        <v>354</v>
      </c>
    </row>
    <row r="27812" spans="18:19" x14ac:dyDescent="0.2">
      <c r="R27812" s="334">
        <v>65461</v>
      </c>
      <c r="S27812" s="319" t="s">
        <v>354</v>
      </c>
    </row>
    <row r="27813" spans="18:19" x14ac:dyDescent="0.2">
      <c r="R27813" s="334">
        <v>65462</v>
      </c>
      <c r="S27813" s="319" t="s">
        <v>354</v>
      </c>
    </row>
    <row r="27814" spans="18:19" x14ac:dyDescent="0.2">
      <c r="R27814" s="334">
        <v>65463</v>
      </c>
      <c r="S27814" s="319" t="s">
        <v>354</v>
      </c>
    </row>
    <row r="27815" spans="18:19" x14ac:dyDescent="0.2">
      <c r="R27815" s="334">
        <v>65464</v>
      </c>
      <c r="S27815" s="319" t="s">
        <v>354</v>
      </c>
    </row>
    <row r="27816" spans="18:19" x14ac:dyDescent="0.2">
      <c r="R27816" s="334">
        <v>65466</v>
      </c>
      <c r="S27816" s="319" t="s">
        <v>354</v>
      </c>
    </row>
    <row r="27817" spans="18:19" x14ac:dyDescent="0.2">
      <c r="R27817" s="334">
        <v>65468</v>
      </c>
      <c r="S27817" s="319" t="s">
        <v>354</v>
      </c>
    </row>
    <row r="27818" spans="18:19" x14ac:dyDescent="0.2">
      <c r="R27818" s="334">
        <v>65470</v>
      </c>
      <c r="S27818" s="319" t="s">
        <v>354</v>
      </c>
    </row>
    <row r="27819" spans="18:19" x14ac:dyDescent="0.2">
      <c r="R27819" s="334">
        <v>65473</v>
      </c>
      <c r="S27819" s="319" t="s">
        <v>354</v>
      </c>
    </row>
    <row r="27820" spans="18:19" x14ac:dyDescent="0.2">
      <c r="R27820" s="334">
        <v>65479</v>
      </c>
      <c r="S27820" s="319" t="s">
        <v>354</v>
      </c>
    </row>
    <row r="27821" spans="18:19" x14ac:dyDescent="0.2">
      <c r="R27821" s="334">
        <v>65483</v>
      </c>
      <c r="S27821" s="319" t="s">
        <v>354</v>
      </c>
    </row>
    <row r="27822" spans="18:19" x14ac:dyDescent="0.2">
      <c r="R27822" s="334">
        <v>65484</v>
      </c>
      <c r="S27822" s="319" t="s">
        <v>354</v>
      </c>
    </row>
    <row r="27823" spans="18:19" x14ac:dyDescent="0.2">
      <c r="R27823" s="334">
        <v>65486</v>
      </c>
      <c r="S27823" s="319" t="s">
        <v>354</v>
      </c>
    </row>
    <row r="27824" spans="18:19" x14ac:dyDescent="0.2">
      <c r="R27824" s="334">
        <v>65501</v>
      </c>
      <c r="S27824" s="319" t="s">
        <v>354</v>
      </c>
    </row>
    <row r="27825" spans="18:19" x14ac:dyDescent="0.2">
      <c r="R27825" s="334">
        <v>65529</v>
      </c>
      <c r="S27825" s="319" t="s">
        <v>354</v>
      </c>
    </row>
    <row r="27826" spans="18:19" x14ac:dyDescent="0.2">
      <c r="R27826" s="334">
        <v>65532</v>
      </c>
      <c r="S27826" s="319" t="s">
        <v>354</v>
      </c>
    </row>
    <row r="27827" spans="18:19" x14ac:dyDescent="0.2">
      <c r="R27827" s="334">
        <v>65534</v>
      </c>
      <c r="S27827" s="319" t="s">
        <v>354</v>
      </c>
    </row>
    <row r="27828" spans="18:19" x14ac:dyDescent="0.2">
      <c r="R27828" s="334">
        <v>65535</v>
      </c>
      <c r="S27828" s="319" t="s">
        <v>354</v>
      </c>
    </row>
    <row r="27829" spans="18:19" x14ac:dyDescent="0.2">
      <c r="R27829" s="334">
        <v>65536</v>
      </c>
      <c r="S27829" s="319" t="s">
        <v>354</v>
      </c>
    </row>
    <row r="27830" spans="18:19" x14ac:dyDescent="0.2">
      <c r="R27830" s="334">
        <v>65541</v>
      </c>
      <c r="S27830" s="319" t="s">
        <v>354</v>
      </c>
    </row>
    <row r="27831" spans="18:19" x14ac:dyDescent="0.2">
      <c r="R27831" s="334">
        <v>65542</v>
      </c>
      <c r="S27831" s="319" t="s">
        <v>354</v>
      </c>
    </row>
    <row r="27832" spans="18:19" x14ac:dyDescent="0.2">
      <c r="R27832" s="334">
        <v>65543</v>
      </c>
      <c r="S27832" s="319" t="s">
        <v>354</v>
      </c>
    </row>
    <row r="27833" spans="18:19" x14ac:dyDescent="0.2">
      <c r="R27833" s="334">
        <v>65546</v>
      </c>
      <c r="S27833" s="319" t="s">
        <v>354</v>
      </c>
    </row>
    <row r="27834" spans="18:19" x14ac:dyDescent="0.2">
      <c r="R27834" s="334">
        <v>65548</v>
      </c>
      <c r="S27834" s="319" t="s">
        <v>354</v>
      </c>
    </row>
    <row r="27835" spans="18:19" x14ac:dyDescent="0.2">
      <c r="R27835" s="334">
        <v>65550</v>
      </c>
      <c r="S27835" s="319" t="s">
        <v>354</v>
      </c>
    </row>
    <row r="27836" spans="18:19" x14ac:dyDescent="0.2">
      <c r="R27836" s="334">
        <v>65552</v>
      </c>
      <c r="S27836" s="319" t="s">
        <v>354</v>
      </c>
    </row>
    <row r="27837" spans="18:19" x14ac:dyDescent="0.2">
      <c r="R27837" s="334">
        <v>65555</v>
      </c>
      <c r="S27837" s="319" t="s">
        <v>354</v>
      </c>
    </row>
    <row r="27838" spans="18:19" x14ac:dyDescent="0.2">
      <c r="R27838" s="334">
        <v>65556</v>
      </c>
      <c r="S27838" s="319" t="s">
        <v>354</v>
      </c>
    </row>
    <row r="27839" spans="18:19" x14ac:dyDescent="0.2">
      <c r="R27839" s="334">
        <v>65557</v>
      </c>
      <c r="S27839" s="319" t="s">
        <v>354</v>
      </c>
    </row>
    <row r="27840" spans="18:19" x14ac:dyDescent="0.2">
      <c r="R27840" s="334">
        <v>65559</v>
      </c>
      <c r="S27840" s="319" t="s">
        <v>354</v>
      </c>
    </row>
    <row r="27841" spans="18:19" x14ac:dyDescent="0.2">
      <c r="R27841" s="334">
        <v>65560</v>
      </c>
      <c r="S27841" s="319" t="s">
        <v>354</v>
      </c>
    </row>
    <row r="27842" spans="18:19" x14ac:dyDescent="0.2">
      <c r="R27842" s="334">
        <v>65564</v>
      </c>
      <c r="S27842" s="319" t="s">
        <v>354</v>
      </c>
    </row>
    <row r="27843" spans="18:19" x14ac:dyDescent="0.2">
      <c r="R27843" s="334">
        <v>65565</v>
      </c>
      <c r="S27843" s="319" t="s">
        <v>354</v>
      </c>
    </row>
    <row r="27844" spans="18:19" x14ac:dyDescent="0.2">
      <c r="R27844" s="334">
        <v>65566</v>
      </c>
      <c r="S27844" s="319" t="s">
        <v>354</v>
      </c>
    </row>
    <row r="27845" spans="18:19" x14ac:dyDescent="0.2">
      <c r="R27845" s="334">
        <v>65567</v>
      </c>
      <c r="S27845" s="319" t="s">
        <v>354</v>
      </c>
    </row>
    <row r="27846" spans="18:19" x14ac:dyDescent="0.2">
      <c r="R27846" s="334">
        <v>65570</v>
      </c>
      <c r="S27846" s="319" t="s">
        <v>354</v>
      </c>
    </row>
    <row r="27847" spans="18:19" x14ac:dyDescent="0.2">
      <c r="R27847" s="334">
        <v>65571</v>
      </c>
      <c r="S27847" s="319" t="s">
        <v>354</v>
      </c>
    </row>
    <row r="27848" spans="18:19" x14ac:dyDescent="0.2">
      <c r="R27848" s="334">
        <v>65580</v>
      </c>
      <c r="S27848" s="319" t="s">
        <v>354</v>
      </c>
    </row>
    <row r="27849" spans="18:19" x14ac:dyDescent="0.2">
      <c r="R27849" s="334">
        <v>65582</v>
      </c>
      <c r="S27849" s="319" t="s">
        <v>354</v>
      </c>
    </row>
    <row r="27850" spans="18:19" x14ac:dyDescent="0.2">
      <c r="R27850" s="334">
        <v>65583</v>
      </c>
      <c r="S27850" s="319" t="s">
        <v>354</v>
      </c>
    </row>
    <row r="27851" spans="18:19" x14ac:dyDescent="0.2">
      <c r="R27851" s="334">
        <v>65584</v>
      </c>
      <c r="S27851" s="319" t="s">
        <v>354</v>
      </c>
    </row>
    <row r="27852" spans="18:19" x14ac:dyDescent="0.2">
      <c r="R27852" s="334">
        <v>65586</v>
      </c>
      <c r="S27852" s="319" t="s">
        <v>354</v>
      </c>
    </row>
    <row r="27853" spans="18:19" x14ac:dyDescent="0.2">
      <c r="R27853" s="334">
        <v>65588</v>
      </c>
      <c r="S27853" s="319" t="s">
        <v>354</v>
      </c>
    </row>
    <row r="27854" spans="18:19" x14ac:dyDescent="0.2">
      <c r="R27854" s="334">
        <v>65589</v>
      </c>
      <c r="S27854" s="319" t="s">
        <v>354</v>
      </c>
    </row>
    <row r="27855" spans="18:19" x14ac:dyDescent="0.2">
      <c r="R27855" s="334">
        <v>65590</v>
      </c>
      <c r="S27855" s="319" t="s">
        <v>354</v>
      </c>
    </row>
    <row r="27856" spans="18:19" x14ac:dyDescent="0.2">
      <c r="R27856" s="334">
        <v>65591</v>
      </c>
      <c r="S27856" s="319" t="s">
        <v>354</v>
      </c>
    </row>
    <row r="27857" spans="18:19" x14ac:dyDescent="0.2">
      <c r="R27857" s="334">
        <v>65601</v>
      </c>
      <c r="S27857" s="319" t="s">
        <v>354</v>
      </c>
    </row>
    <row r="27858" spans="18:19" x14ac:dyDescent="0.2">
      <c r="R27858" s="334">
        <v>65603</v>
      </c>
      <c r="S27858" s="319" t="s">
        <v>354</v>
      </c>
    </row>
    <row r="27859" spans="18:19" x14ac:dyDescent="0.2">
      <c r="R27859" s="334">
        <v>65604</v>
      </c>
      <c r="S27859" s="319" t="s">
        <v>354</v>
      </c>
    </row>
    <row r="27860" spans="18:19" x14ac:dyDescent="0.2">
      <c r="R27860" s="334">
        <v>65605</v>
      </c>
      <c r="S27860" s="319" t="s">
        <v>354</v>
      </c>
    </row>
    <row r="27861" spans="18:19" x14ac:dyDescent="0.2">
      <c r="R27861" s="334">
        <v>65606</v>
      </c>
      <c r="S27861" s="319" t="s">
        <v>354</v>
      </c>
    </row>
    <row r="27862" spans="18:19" x14ac:dyDescent="0.2">
      <c r="R27862" s="334">
        <v>65607</v>
      </c>
      <c r="S27862" s="319" t="s">
        <v>354</v>
      </c>
    </row>
    <row r="27863" spans="18:19" x14ac:dyDescent="0.2">
      <c r="R27863" s="334">
        <v>65608</v>
      </c>
      <c r="S27863" s="319" t="s">
        <v>354</v>
      </c>
    </row>
    <row r="27864" spans="18:19" x14ac:dyDescent="0.2">
      <c r="R27864" s="334">
        <v>65609</v>
      </c>
      <c r="S27864" s="319" t="s">
        <v>354</v>
      </c>
    </row>
    <row r="27865" spans="18:19" x14ac:dyDescent="0.2">
      <c r="R27865" s="334">
        <v>65610</v>
      </c>
      <c r="S27865" s="319" t="s">
        <v>346</v>
      </c>
    </row>
    <row r="27866" spans="18:19" x14ac:dyDescent="0.2">
      <c r="R27866" s="334">
        <v>65611</v>
      </c>
      <c r="S27866" s="319" t="s">
        <v>344</v>
      </c>
    </row>
    <row r="27867" spans="18:19" x14ac:dyDescent="0.2">
      <c r="R27867" s="334">
        <v>65612</v>
      </c>
      <c r="S27867" s="319" t="s">
        <v>354</v>
      </c>
    </row>
    <row r="27868" spans="18:19" x14ac:dyDescent="0.2">
      <c r="R27868" s="334">
        <v>65613</v>
      </c>
      <c r="S27868" s="319" t="s">
        <v>354</v>
      </c>
    </row>
    <row r="27869" spans="18:19" x14ac:dyDescent="0.2">
      <c r="R27869" s="334">
        <v>65614</v>
      </c>
      <c r="S27869" s="319" t="s">
        <v>354</v>
      </c>
    </row>
    <row r="27870" spans="18:19" x14ac:dyDescent="0.2">
      <c r="R27870" s="334">
        <v>65615</v>
      </c>
      <c r="S27870" s="319" t="s">
        <v>346</v>
      </c>
    </row>
    <row r="27871" spans="18:19" x14ac:dyDescent="0.2">
      <c r="R27871" s="334">
        <v>65616</v>
      </c>
      <c r="S27871" s="319" t="s">
        <v>354</v>
      </c>
    </row>
    <row r="27872" spans="18:19" x14ac:dyDescent="0.2">
      <c r="R27872" s="334">
        <v>65617</v>
      </c>
      <c r="S27872" s="319" t="s">
        <v>354</v>
      </c>
    </row>
    <row r="27873" spans="18:19" x14ac:dyDescent="0.2">
      <c r="R27873" s="334">
        <v>65618</v>
      </c>
      <c r="S27873" s="319" t="s">
        <v>354</v>
      </c>
    </row>
    <row r="27874" spans="18:19" x14ac:dyDescent="0.2">
      <c r="R27874" s="334">
        <v>65619</v>
      </c>
      <c r="S27874" s="319" t="s">
        <v>354</v>
      </c>
    </row>
    <row r="27875" spans="18:19" x14ac:dyDescent="0.2">
      <c r="R27875" s="334">
        <v>65620</v>
      </c>
      <c r="S27875" s="319" t="s">
        <v>354</v>
      </c>
    </row>
    <row r="27876" spans="18:19" x14ac:dyDescent="0.2">
      <c r="R27876" s="334">
        <v>65622</v>
      </c>
      <c r="S27876" s="319" t="s">
        <v>354</v>
      </c>
    </row>
    <row r="27877" spans="18:19" x14ac:dyDescent="0.2">
      <c r="R27877" s="334">
        <v>65623</v>
      </c>
      <c r="S27877" s="319" t="s">
        <v>354</v>
      </c>
    </row>
    <row r="27878" spans="18:19" x14ac:dyDescent="0.2">
      <c r="R27878" s="334">
        <v>65624</v>
      </c>
      <c r="S27878" s="319" t="s">
        <v>354</v>
      </c>
    </row>
    <row r="27879" spans="18:19" x14ac:dyDescent="0.2">
      <c r="R27879" s="334">
        <v>65625</v>
      </c>
      <c r="S27879" s="319" t="s">
        <v>354</v>
      </c>
    </row>
    <row r="27880" spans="18:19" x14ac:dyDescent="0.2">
      <c r="R27880" s="334">
        <v>65626</v>
      </c>
      <c r="S27880" s="319" t="s">
        <v>354</v>
      </c>
    </row>
    <row r="27881" spans="18:19" x14ac:dyDescent="0.2">
      <c r="R27881" s="334">
        <v>65627</v>
      </c>
      <c r="S27881" s="319" t="s">
        <v>354</v>
      </c>
    </row>
    <row r="27882" spans="18:19" x14ac:dyDescent="0.2">
      <c r="R27882" s="334">
        <v>65629</v>
      </c>
      <c r="S27882" s="319" t="s">
        <v>354</v>
      </c>
    </row>
    <row r="27883" spans="18:19" x14ac:dyDescent="0.2">
      <c r="R27883" s="334">
        <v>65630</v>
      </c>
      <c r="S27883" s="319" t="s">
        <v>354</v>
      </c>
    </row>
    <row r="27884" spans="18:19" x14ac:dyDescent="0.2">
      <c r="R27884" s="334">
        <v>65631</v>
      </c>
      <c r="S27884" s="319" t="s">
        <v>354</v>
      </c>
    </row>
    <row r="27885" spans="18:19" x14ac:dyDescent="0.2">
      <c r="R27885" s="334">
        <v>65632</v>
      </c>
      <c r="S27885" s="319" t="s">
        <v>354</v>
      </c>
    </row>
    <row r="27886" spans="18:19" x14ac:dyDescent="0.2">
      <c r="R27886" s="334">
        <v>65633</v>
      </c>
      <c r="S27886" s="319" t="s">
        <v>354</v>
      </c>
    </row>
    <row r="27887" spans="18:19" x14ac:dyDescent="0.2">
      <c r="R27887" s="334">
        <v>65634</v>
      </c>
      <c r="S27887" s="319" t="s">
        <v>354</v>
      </c>
    </row>
    <row r="27888" spans="18:19" x14ac:dyDescent="0.2">
      <c r="R27888" s="334">
        <v>65635</v>
      </c>
      <c r="S27888" s="319" t="s">
        <v>354</v>
      </c>
    </row>
    <row r="27889" spans="18:19" x14ac:dyDescent="0.2">
      <c r="R27889" s="334">
        <v>65636</v>
      </c>
      <c r="S27889" s="319" t="s">
        <v>354</v>
      </c>
    </row>
    <row r="27890" spans="18:19" x14ac:dyDescent="0.2">
      <c r="R27890" s="334">
        <v>65637</v>
      </c>
      <c r="S27890" s="319" t="s">
        <v>354</v>
      </c>
    </row>
    <row r="27891" spans="18:19" x14ac:dyDescent="0.2">
      <c r="R27891" s="334">
        <v>65638</v>
      </c>
      <c r="S27891" s="319" t="s">
        <v>354</v>
      </c>
    </row>
    <row r="27892" spans="18:19" x14ac:dyDescent="0.2">
      <c r="R27892" s="334">
        <v>65640</v>
      </c>
      <c r="S27892" s="319" t="s">
        <v>354</v>
      </c>
    </row>
    <row r="27893" spans="18:19" x14ac:dyDescent="0.2">
      <c r="R27893" s="334">
        <v>65641</v>
      </c>
      <c r="S27893" s="319" t="s">
        <v>344</v>
      </c>
    </row>
    <row r="27894" spans="18:19" x14ac:dyDescent="0.2">
      <c r="R27894" s="334">
        <v>65644</v>
      </c>
      <c r="S27894" s="319" t="s">
        <v>354</v>
      </c>
    </row>
    <row r="27895" spans="18:19" x14ac:dyDescent="0.2">
      <c r="R27895" s="334">
        <v>65645</v>
      </c>
      <c r="S27895" s="319" t="s">
        <v>354</v>
      </c>
    </row>
    <row r="27896" spans="18:19" x14ac:dyDescent="0.2">
      <c r="R27896" s="334">
        <v>65646</v>
      </c>
      <c r="S27896" s="319" t="s">
        <v>354</v>
      </c>
    </row>
    <row r="27897" spans="18:19" x14ac:dyDescent="0.2">
      <c r="R27897" s="334">
        <v>65647</v>
      </c>
      <c r="S27897" s="319" t="s">
        <v>354</v>
      </c>
    </row>
    <row r="27898" spans="18:19" x14ac:dyDescent="0.2">
      <c r="R27898" s="334">
        <v>65648</v>
      </c>
      <c r="S27898" s="319" t="s">
        <v>354</v>
      </c>
    </row>
    <row r="27899" spans="18:19" x14ac:dyDescent="0.2">
      <c r="R27899" s="334">
        <v>65649</v>
      </c>
      <c r="S27899" s="319" t="s">
        <v>354</v>
      </c>
    </row>
    <row r="27900" spans="18:19" x14ac:dyDescent="0.2">
      <c r="R27900" s="334">
        <v>65650</v>
      </c>
      <c r="S27900" s="319" t="s">
        <v>354</v>
      </c>
    </row>
    <row r="27901" spans="18:19" x14ac:dyDescent="0.2">
      <c r="R27901" s="334">
        <v>65652</v>
      </c>
      <c r="S27901" s="319" t="s">
        <v>354</v>
      </c>
    </row>
    <row r="27902" spans="18:19" x14ac:dyDescent="0.2">
      <c r="R27902" s="334">
        <v>65653</v>
      </c>
      <c r="S27902" s="319" t="s">
        <v>354</v>
      </c>
    </row>
    <row r="27903" spans="18:19" x14ac:dyDescent="0.2">
      <c r="R27903" s="334">
        <v>65654</v>
      </c>
      <c r="S27903" s="319" t="s">
        <v>346</v>
      </c>
    </row>
    <row r="27904" spans="18:19" x14ac:dyDescent="0.2">
      <c r="R27904" s="334">
        <v>65655</v>
      </c>
      <c r="S27904" s="319" t="s">
        <v>354</v>
      </c>
    </row>
    <row r="27905" spans="18:19" x14ac:dyDescent="0.2">
      <c r="R27905" s="334">
        <v>65656</v>
      </c>
      <c r="S27905" s="319" t="s">
        <v>354</v>
      </c>
    </row>
    <row r="27906" spans="18:19" x14ac:dyDescent="0.2">
      <c r="R27906" s="334">
        <v>65657</v>
      </c>
      <c r="S27906" s="319" t="s">
        <v>354</v>
      </c>
    </row>
    <row r="27907" spans="18:19" x14ac:dyDescent="0.2">
      <c r="R27907" s="334">
        <v>65658</v>
      </c>
      <c r="S27907" s="319" t="s">
        <v>344</v>
      </c>
    </row>
    <row r="27908" spans="18:19" x14ac:dyDescent="0.2">
      <c r="R27908" s="334">
        <v>65660</v>
      </c>
      <c r="S27908" s="319" t="s">
        <v>354</v>
      </c>
    </row>
    <row r="27909" spans="18:19" x14ac:dyDescent="0.2">
      <c r="R27909" s="334">
        <v>65661</v>
      </c>
      <c r="S27909" s="319" t="s">
        <v>354</v>
      </c>
    </row>
    <row r="27910" spans="18:19" x14ac:dyDescent="0.2">
      <c r="R27910" s="334">
        <v>65662</v>
      </c>
      <c r="S27910" s="319" t="s">
        <v>354</v>
      </c>
    </row>
    <row r="27911" spans="18:19" x14ac:dyDescent="0.2">
      <c r="R27911" s="334">
        <v>65663</v>
      </c>
      <c r="S27911" s="319" t="s">
        <v>354</v>
      </c>
    </row>
    <row r="27912" spans="18:19" x14ac:dyDescent="0.2">
      <c r="R27912" s="334">
        <v>65664</v>
      </c>
      <c r="S27912" s="319" t="s">
        <v>346</v>
      </c>
    </row>
    <row r="27913" spans="18:19" x14ac:dyDescent="0.2">
      <c r="R27913" s="334">
        <v>65666</v>
      </c>
      <c r="S27913" s="319" t="s">
        <v>354</v>
      </c>
    </row>
    <row r="27914" spans="18:19" x14ac:dyDescent="0.2">
      <c r="R27914" s="334">
        <v>65667</v>
      </c>
      <c r="S27914" s="319" t="s">
        <v>354</v>
      </c>
    </row>
    <row r="27915" spans="18:19" x14ac:dyDescent="0.2">
      <c r="R27915" s="334">
        <v>65668</v>
      </c>
      <c r="S27915" s="319" t="s">
        <v>354</v>
      </c>
    </row>
    <row r="27916" spans="18:19" x14ac:dyDescent="0.2">
      <c r="R27916" s="334">
        <v>65669</v>
      </c>
      <c r="S27916" s="319" t="s">
        <v>354</v>
      </c>
    </row>
    <row r="27917" spans="18:19" x14ac:dyDescent="0.2">
      <c r="R27917" s="334">
        <v>65672</v>
      </c>
      <c r="S27917" s="319" t="s">
        <v>354</v>
      </c>
    </row>
    <row r="27918" spans="18:19" x14ac:dyDescent="0.2">
      <c r="R27918" s="334">
        <v>65673</v>
      </c>
      <c r="S27918" s="319" t="s">
        <v>354</v>
      </c>
    </row>
    <row r="27919" spans="18:19" x14ac:dyDescent="0.2">
      <c r="R27919" s="334">
        <v>65674</v>
      </c>
      <c r="S27919" s="319" t="s">
        <v>354</v>
      </c>
    </row>
    <row r="27920" spans="18:19" x14ac:dyDescent="0.2">
      <c r="R27920" s="334">
        <v>65675</v>
      </c>
      <c r="S27920" s="319" t="s">
        <v>354</v>
      </c>
    </row>
    <row r="27921" spans="18:19" x14ac:dyDescent="0.2">
      <c r="R27921" s="334">
        <v>65676</v>
      </c>
      <c r="S27921" s="319" t="s">
        <v>354</v>
      </c>
    </row>
    <row r="27922" spans="18:19" x14ac:dyDescent="0.2">
      <c r="R27922" s="334">
        <v>65679</v>
      </c>
      <c r="S27922" s="319" t="s">
        <v>354</v>
      </c>
    </row>
    <row r="27923" spans="18:19" x14ac:dyDescent="0.2">
      <c r="R27923" s="334">
        <v>65680</v>
      </c>
      <c r="S27923" s="319" t="s">
        <v>354</v>
      </c>
    </row>
    <row r="27924" spans="18:19" x14ac:dyDescent="0.2">
      <c r="R27924" s="334">
        <v>65681</v>
      </c>
      <c r="S27924" s="319" t="s">
        <v>344</v>
      </c>
    </row>
    <row r="27925" spans="18:19" x14ac:dyDescent="0.2">
      <c r="R27925" s="334">
        <v>65682</v>
      </c>
      <c r="S27925" s="319" t="s">
        <v>354</v>
      </c>
    </row>
    <row r="27926" spans="18:19" x14ac:dyDescent="0.2">
      <c r="R27926" s="334">
        <v>65685</v>
      </c>
      <c r="S27926" s="319" t="s">
        <v>354</v>
      </c>
    </row>
    <row r="27927" spans="18:19" x14ac:dyDescent="0.2">
      <c r="R27927" s="334">
        <v>65686</v>
      </c>
      <c r="S27927" s="319" t="s">
        <v>354</v>
      </c>
    </row>
    <row r="27928" spans="18:19" x14ac:dyDescent="0.2">
      <c r="R27928" s="334">
        <v>65688</v>
      </c>
      <c r="S27928" s="319" t="s">
        <v>354</v>
      </c>
    </row>
    <row r="27929" spans="18:19" x14ac:dyDescent="0.2">
      <c r="R27929" s="334">
        <v>65689</v>
      </c>
      <c r="S27929" s="319" t="s">
        <v>354</v>
      </c>
    </row>
    <row r="27930" spans="18:19" x14ac:dyDescent="0.2">
      <c r="R27930" s="334">
        <v>65690</v>
      </c>
      <c r="S27930" s="319" t="s">
        <v>354</v>
      </c>
    </row>
    <row r="27931" spans="18:19" x14ac:dyDescent="0.2">
      <c r="R27931" s="334">
        <v>65692</v>
      </c>
      <c r="S27931" s="319" t="s">
        <v>354</v>
      </c>
    </row>
    <row r="27932" spans="18:19" x14ac:dyDescent="0.2">
      <c r="R27932" s="334">
        <v>65702</v>
      </c>
      <c r="S27932" s="319" t="s">
        <v>354</v>
      </c>
    </row>
    <row r="27933" spans="18:19" x14ac:dyDescent="0.2">
      <c r="R27933" s="334">
        <v>65704</v>
      </c>
      <c r="S27933" s="319" t="s">
        <v>354</v>
      </c>
    </row>
    <row r="27934" spans="18:19" x14ac:dyDescent="0.2">
      <c r="R27934" s="334">
        <v>65705</v>
      </c>
      <c r="S27934" s="319" t="s">
        <v>354</v>
      </c>
    </row>
    <row r="27935" spans="18:19" x14ac:dyDescent="0.2">
      <c r="R27935" s="334">
        <v>65706</v>
      </c>
      <c r="S27935" s="319" t="s">
        <v>354</v>
      </c>
    </row>
    <row r="27936" spans="18:19" x14ac:dyDescent="0.2">
      <c r="R27936" s="334">
        <v>65707</v>
      </c>
      <c r="S27936" s="319" t="s">
        <v>354</v>
      </c>
    </row>
    <row r="27937" spans="18:19" x14ac:dyDescent="0.2">
      <c r="R27937" s="334">
        <v>65708</v>
      </c>
      <c r="S27937" s="319" t="s">
        <v>354</v>
      </c>
    </row>
    <row r="27938" spans="18:19" x14ac:dyDescent="0.2">
      <c r="R27938" s="334">
        <v>65710</v>
      </c>
      <c r="S27938" s="319" t="s">
        <v>354</v>
      </c>
    </row>
    <row r="27939" spans="18:19" x14ac:dyDescent="0.2">
      <c r="R27939" s="334">
        <v>65711</v>
      </c>
      <c r="S27939" s="319" t="s">
        <v>354</v>
      </c>
    </row>
    <row r="27940" spans="18:19" x14ac:dyDescent="0.2">
      <c r="R27940" s="334">
        <v>65712</v>
      </c>
      <c r="S27940" s="319" t="s">
        <v>354</v>
      </c>
    </row>
    <row r="27941" spans="18:19" x14ac:dyDescent="0.2">
      <c r="R27941" s="334">
        <v>65713</v>
      </c>
      <c r="S27941" s="319" t="s">
        <v>354</v>
      </c>
    </row>
    <row r="27942" spans="18:19" x14ac:dyDescent="0.2">
      <c r="R27942" s="334">
        <v>65714</v>
      </c>
      <c r="S27942" s="319" t="s">
        <v>354</v>
      </c>
    </row>
    <row r="27943" spans="18:19" x14ac:dyDescent="0.2">
      <c r="R27943" s="334">
        <v>65715</v>
      </c>
      <c r="S27943" s="319" t="s">
        <v>354</v>
      </c>
    </row>
    <row r="27944" spans="18:19" x14ac:dyDescent="0.2">
      <c r="R27944" s="334">
        <v>65717</v>
      </c>
      <c r="S27944" s="319" t="s">
        <v>354</v>
      </c>
    </row>
    <row r="27945" spans="18:19" x14ac:dyDescent="0.2">
      <c r="R27945" s="334">
        <v>65720</v>
      </c>
      <c r="S27945" s="319" t="s">
        <v>354</v>
      </c>
    </row>
    <row r="27946" spans="18:19" x14ac:dyDescent="0.2">
      <c r="R27946" s="334">
        <v>65721</v>
      </c>
      <c r="S27946" s="319" t="s">
        <v>354</v>
      </c>
    </row>
    <row r="27947" spans="18:19" x14ac:dyDescent="0.2">
      <c r="R27947" s="334">
        <v>65722</v>
      </c>
      <c r="S27947" s="319" t="s">
        <v>354</v>
      </c>
    </row>
    <row r="27948" spans="18:19" x14ac:dyDescent="0.2">
      <c r="R27948" s="334">
        <v>65723</v>
      </c>
      <c r="S27948" s="319" t="s">
        <v>346</v>
      </c>
    </row>
    <row r="27949" spans="18:19" x14ac:dyDescent="0.2">
      <c r="R27949" s="334">
        <v>65724</v>
      </c>
      <c r="S27949" s="319" t="s">
        <v>354</v>
      </c>
    </row>
    <row r="27950" spans="18:19" x14ac:dyDescent="0.2">
      <c r="R27950" s="334">
        <v>65725</v>
      </c>
      <c r="S27950" s="319" t="s">
        <v>354</v>
      </c>
    </row>
    <row r="27951" spans="18:19" x14ac:dyDescent="0.2">
      <c r="R27951" s="334">
        <v>65726</v>
      </c>
      <c r="S27951" s="319" t="s">
        <v>346</v>
      </c>
    </row>
    <row r="27952" spans="18:19" x14ac:dyDescent="0.2">
      <c r="R27952" s="334">
        <v>65727</v>
      </c>
      <c r="S27952" s="319" t="s">
        <v>354</v>
      </c>
    </row>
    <row r="27953" spans="18:19" x14ac:dyDescent="0.2">
      <c r="R27953" s="334">
        <v>65728</v>
      </c>
      <c r="S27953" s="319" t="s">
        <v>354</v>
      </c>
    </row>
    <row r="27954" spans="18:19" x14ac:dyDescent="0.2">
      <c r="R27954" s="334">
        <v>65729</v>
      </c>
      <c r="S27954" s="319" t="s">
        <v>354</v>
      </c>
    </row>
    <row r="27955" spans="18:19" x14ac:dyDescent="0.2">
      <c r="R27955" s="334">
        <v>65730</v>
      </c>
      <c r="S27955" s="319" t="s">
        <v>354</v>
      </c>
    </row>
    <row r="27956" spans="18:19" x14ac:dyDescent="0.2">
      <c r="R27956" s="334">
        <v>65731</v>
      </c>
      <c r="S27956" s="319" t="s">
        <v>354</v>
      </c>
    </row>
    <row r="27957" spans="18:19" x14ac:dyDescent="0.2">
      <c r="R27957" s="334">
        <v>65732</v>
      </c>
      <c r="S27957" s="319" t="s">
        <v>354</v>
      </c>
    </row>
    <row r="27958" spans="18:19" x14ac:dyDescent="0.2">
      <c r="R27958" s="334">
        <v>65733</v>
      </c>
      <c r="S27958" s="319" t="s">
        <v>354</v>
      </c>
    </row>
    <row r="27959" spans="18:19" x14ac:dyDescent="0.2">
      <c r="R27959" s="334">
        <v>65734</v>
      </c>
      <c r="S27959" s="319" t="s">
        <v>354</v>
      </c>
    </row>
    <row r="27960" spans="18:19" x14ac:dyDescent="0.2">
      <c r="R27960" s="334">
        <v>65735</v>
      </c>
      <c r="S27960" s="319" t="s">
        <v>354</v>
      </c>
    </row>
    <row r="27961" spans="18:19" x14ac:dyDescent="0.2">
      <c r="R27961" s="334">
        <v>65737</v>
      </c>
      <c r="S27961" s="319" t="s">
        <v>354</v>
      </c>
    </row>
    <row r="27962" spans="18:19" x14ac:dyDescent="0.2">
      <c r="R27962" s="334">
        <v>65738</v>
      </c>
      <c r="S27962" s="319" t="s">
        <v>354</v>
      </c>
    </row>
    <row r="27963" spans="18:19" x14ac:dyDescent="0.2">
      <c r="R27963" s="334">
        <v>65739</v>
      </c>
      <c r="S27963" s="319" t="s">
        <v>354</v>
      </c>
    </row>
    <row r="27964" spans="18:19" x14ac:dyDescent="0.2">
      <c r="R27964" s="334">
        <v>65740</v>
      </c>
      <c r="S27964" s="319" t="s">
        <v>354</v>
      </c>
    </row>
    <row r="27965" spans="18:19" x14ac:dyDescent="0.2">
      <c r="R27965" s="334">
        <v>65741</v>
      </c>
      <c r="S27965" s="319" t="s">
        <v>354</v>
      </c>
    </row>
    <row r="27966" spans="18:19" x14ac:dyDescent="0.2">
      <c r="R27966" s="334">
        <v>65742</v>
      </c>
      <c r="S27966" s="319" t="s">
        <v>354</v>
      </c>
    </row>
    <row r="27967" spans="18:19" x14ac:dyDescent="0.2">
      <c r="R27967" s="334">
        <v>65744</v>
      </c>
      <c r="S27967" s="319" t="s">
        <v>354</v>
      </c>
    </row>
    <row r="27968" spans="18:19" x14ac:dyDescent="0.2">
      <c r="R27968" s="334">
        <v>65745</v>
      </c>
      <c r="S27968" s="319" t="s">
        <v>354</v>
      </c>
    </row>
    <row r="27969" spans="18:19" x14ac:dyDescent="0.2">
      <c r="R27969" s="334">
        <v>65746</v>
      </c>
      <c r="S27969" s="319" t="s">
        <v>354</v>
      </c>
    </row>
    <row r="27970" spans="18:19" x14ac:dyDescent="0.2">
      <c r="R27970" s="334">
        <v>65747</v>
      </c>
      <c r="S27970" s="319" t="s">
        <v>344</v>
      </c>
    </row>
    <row r="27971" spans="18:19" x14ac:dyDescent="0.2">
      <c r="R27971" s="334">
        <v>65752</v>
      </c>
      <c r="S27971" s="319" t="s">
        <v>354</v>
      </c>
    </row>
    <row r="27972" spans="18:19" x14ac:dyDescent="0.2">
      <c r="R27972" s="334">
        <v>65753</v>
      </c>
      <c r="S27972" s="319" t="s">
        <v>354</v>
      </c>
    </row>
    <row r="27973" spans="18:19" x14ac:dyDescent="0.2">
      <c r="R27973" s="334">
        <v>65754</v>
      </c>
      <c r="S27973" s="319" t="s">
        <v>354</v>
      </c>
    </row>
    <row r="27974" spans="18:19" x14ac:dyDescent="0.2">
      <c r="R27974" s="334">
        <v>65755</v>
      </c>
      <c r="S27974" s="319" t="s">
        <v>354</v>
      </c>
    </row>
    <row r="27975" spans="18:19" x14ac:dyDescent="0.2">
      <c r="R27975" s="334">
        <v>65756</v>
      </c>
      <c r="S27975" s="319" t="s">
        <v>354</v>
      </c>
    </row>
    <row r="27976" spans="18:19" x14ac:dyDescent="0.2">
      <c r="R27976" s="334">
        <v>65757</v>
      </c>
      <c r="S27976" s="319" t="s">
        <v>354</v>
      </c>
    </row>
    <row r="27977" spans="18:19" x14ac:dyDescent="0.2">
      <c r="R27977" s="334">
        <v>65759</v>
      </c>
      <c r="S27977" s="319" t="s">
        <v>354</v>
      </c>
    </row>
    <row r="27978" spans="18:19" x14ac:dyDescent="0.2">
      <c r="R27978" s="334">
        <v>65760</v>
      </c>
      <c r="S27978" s="319" t="s">
        <v>354</v>
      </c>
    </row>
    <row r="27979" spans="18:19" x14ac:dyDescent="0.2">
      <c r="R27979" s="334">
        <v>65761</v>
      </c>
      <c r="S27979" s="319" t="s">
        <v>354</v>
      </c>
    </row>
    <row r="27980" spans="18:19" x14ac:dyDescent="0.2">
      <c r="R27980" s="334">
        <v>65762</v>
      </c>
      <c r="S27980" s="319" t="s">
        <v>354</v>
      </c>
    </row>
    <row r="27981" spans="18:19" x14ac:dyDescent="0.2">
      <c r="R27981" s="334">
        <v>65764</v>
      </c>
      <c r="S27981" s="319" t="s">
        <v>354</v>
      </c>
    </row>
    <row r="27982" spans="18:19" x14ac:dyDescent="0.2">
      <c r="R27982" s="334">
        <v>65765</v>
      </c>
      <c r="S27982" s="319" t="s">
        <v>354</v>
      </c>
    </row>
    <row r="27983" spans="18:19" x14ac:dyDescent="0.2">
      <c r="R27983" s="334">
        <v>65766</v>
      </c>
      <c r="S27983" s="319" t="s">
        <v>354</v>
      </c>
    </row>
    <row r="27984" spans="18:19" x14ac:dyDescent="0.2">
      <c r="R27984" s="334">
        <v>65767</v>
      </c>
      <c r="S27984" s="319" t="s">
        <v>354</v>
      </c>
    </row>
    <row r="27985" spans="18:19" x14ac:dyDescent="0.2">
      <c r="R27985" s="334">
        <v>65768</v>
      </c>
      <c r="S27985" s="319" t="s">
        <v>354</v>
      </c>
    </row>
    <row r="27986" spans="18:19" x14ac:dyDescent="0.2">
      <c r="R27986" s="334">
        <v>65769</v>
      </c>
      <c r="S27986" s="319" t="s">
        <v>354</v>
      </c>
    </row>
    <row r="27987" spans="18:19" x14ac:dyDescent="0.2">
      <c r="R27987" s="334">
        <v>65770</v>
      </c>
      <c r="S27987" s="319" t="s">
        <v>354</v>
      </c>
    </row>
    <row r="27988" spans="18:19" x14ac:dyDescent="0.2">
      <c r="R27988" s="334">
        <v>65771</v>
      </c>
      <c r="S27988" s="319" t="s">
        <v>354</v>
      </c>
    </row>
    <row r="27989" spans="18:19" x14ac:dyDescent="0.2">
      <c r="R27989" s="334">
        <v>65772</v>
      </c>
      <c r="S27989" s="319" t="s">
        <v>354</v>
      </c>
    </row>
    <row r="27990" spans="18:19" x14ac:dyDescent="0.2">
      <c r="R27990" s="334">
        <v>65773</v>
      </c>
      <c r="S27990" s="319" t="s">
        <v>354</v>
      </c>
    </row>
    <row r="27991" spans="18:19" x14ac:dyDescent="0.2">
      <c r="R27991" s="334">
        <v>65774</v>
      </c>
      <c r="S27991" s="319" t="s">
        <v>354</v>
      </c>
    </row>
    <row r="27992" spans="18:19" x14ac:dyDescent="0.2">
      <c r="R27992" s="334">
        <v>65775</v>
      </c>
      <c r="S27992" s="319" t="s">
        <v>354</v>
      </c>
    </row>
    <row r="27993" spans="18:19" x14ac:dyDescent="0.2">
      <c r="R27993" s="334">
        <v>65777</v>
      </c>
      <c r="S27993" s="319" t="s">
        <v>354</v>
      </c>
    </row>
    <row r="27994" spans="18:19" x14ac:dyDescent="0.2">
      <c r="R27994" s="334">
        <v>65778</v>
      </c>
      <c r="S27994" s="319" t="s">
        <v>354</v>
      </c>
    </row>
    <row r="27995" spans="18:19" x14ac:dyDescent="0.2">
      <c r="R27995" s="334">
        <v>65779</v>
      </c>
      <c r="S27995" s="319" t="s">
        <v>354</v>
      </c>
    </row>
    <row r="27996" spans="18:19" x14ac:dyDescent="0.2">
      <c r="R27996" s="334">
        <v>65781</v>
      </c>
      <c r="S27996" s="319" t="s">
        <v>354</v>
      </c>
    </row>
    <row r="27997" spans="18:19" x14ac:dyDescent="0.2">
      <c r="R27997" s="334">
        <v>65783</v>
      </c>
      <c r="S27997" s="319" t="s">
        <v>354</v>
      </c>
    </row>
    <row r="27998" spans="18:19" x14ac:dyDescent="0.2">
      <c r="R27998" s="334">
        <v>65784</v>
      </c>
      <c r="S27998" s="319" t="s">
        <v>354</v>
      </c>
    </row>
    <row r="27999" spans="18:19" x14ac:dyDescent="0.2">
      <c r="R27999" s="334">
        <v>65785</v>
      </c>
      <c r="S27999" s="319" t="s">
        <v>354</v>
      </c>
    </row>
    <row r="28000" spans="18:19" x14ac:dyDescent="0.2">
      <c r="R28000" s="334">
        <v>65786</v>
      </c>
      <c r="S28000" s="319" t="s">
        <v>354</v>
      </c>
    </row>
    <row r="28001" spans="18:19" x14ac:dyDescent="0.2">
      <c r="R28001" s="334">
        <v>65787</v>
      </c>
      <c r="S28001" s="319" t="s">
        <v>354</v>
      </c>
    </row>
    <row r="28002" spans="18:19" x14ac:dyDescent="0.2">
      <c r="R28002" s="334">
        <v>65788</v>
      </c>
      <c r="S28002" s="319" t="s">
        <v>354</v>
      </c>
    </row>
    <row r="28003" spans="18:19" x14ac:dyDescent="0.2">
      <c r="R28003" s="334">
        <v>65789</v>
      </c>
      <c r="S28003" s="319" t="s">
        <v>354</v>
      </c>
    </row>
    <row r="28004" spans="18:19" x14ac:dyDescent="0.2">
      <c r="R28004" s="334">
        <v>65790</v>
      </c>
      <c r="S28004" s="319" t="s">
        <v>354</v>
      </c>
    </row>
    <row r="28005" spans="18:19" x14ac:dyDescent="0.2">
      <c r="R28005" s="334">
        <v>65791</v>
      </c>
      <c r="S28005" s="319" t="s">
        <v>354</v>
      </c>
    </row>
    <row r="28006" spans="18:19" x14ac:dyDescent="0.2">
      <c r="R28006" s="334">
        <v>65793</v>
      </c>
      <c r="S28006" s="319" t="s">
        <v>354</v>
      </c>
    </row>
    <row r="28007" spans="18:19" x14ac:dyDescent="0.2">
      <c r="R28007" s="334">
        <v>65801</v>
      </c>
      <c r="S28007" s="319" t="s">
        <v>344</v>
      </c>
    </row>
    <row r="28008" spans="18:19" x14ac:dyDescent="0.2">
      <c r="R28008" s="334">
        <v>65802</v>
      </c>
      <c r="S28008" s="319" t="s">
        <v>354</v>
      </c>
    </row>
    <row r="28009" spans="18:19" x14ac:dyDescent="0.2">
      <c r="R28009" s="334">
        <v>65803</v>
      </c>
      <c r="S28009" s="319" t="s">
        <v>354</v>
      </c>
    </row>
    <row r="28010" spans="18:19" x14ac:dyDescent="0.2">
      <c r="R28010" s="334">
        <v>65804</v>
      </c>
      <c r="S28010" s="319" t="s">
        <v>354</v>
      </c>
    </row>
    <row r="28011" spans="18:19" x14ac:dyDescent="0.2">
      <c r="R28011" s="334">
        <v>65805</v>
      </c>
      <c r="S28011" s="319" t="s">
        <v>354</v>
      </c>
    </row>
    <row r="28012" spans="18:19" x14ac:dyDescent="0.2">
      <c r="R28012" s="334">
        <v>65806</v>
      </c>
      <c r="S28012" s="319" t="s">
        <v>354</v>
      </c>
    </row>
    <row r="28013" spans="18:19" x14ac:dyDescent="0.2">
      <c r="R28013" s="334">
        <v>65807</v>
      </c>
      <c r="S28013" s="319" t="s">
        <v>354</v>
      </c>
    </row>
    <row r="28014" spans="18:19" x14ac:dyDescent="0.2">
      <c r="R28014" s="334">
        <v>65808</v>
      </c>
      <c r="S28014" s="319" t="s">
        <v>354</v>
      </c>
    </row>
    <row r="28015" spans="18:19" x14ac:dyDescent="0.2">
      <c r="R28015" s="334">
        <v>65809</v>
      </c>
      <c r="S28015" s="319" t="s">
        <v>354</v>
      </c>
    </row>
    <row r="28016" spans="18:19" x14ac:dyDescent="0.2">
      <c r="R28016" s="334">
        <v>65810</v>
      </c>
      <c r="S28016" s="319" t="s">
        <v>354</v>
      </c>
    </row>
    <row r="28017" spans="18:19" x14ac:dyDescent="0.2">
      <c r="R28017" s="334">
        <v>65814</v>
      </c>
      <c r="S28017" s="319" t="s">
        <v>354</v>
      </c>
    </row>
    <row r="28018" spans="18:19" x14ac:dyDescent="0.2">
      <c r="R28018" s="334">
        <v>65817</v>
      </c>
      <c r="S28018" s="319" t="s">
        <v>354</v>
      </c>
    </row>
    <row r="28019" spans="18:19" x14ac:dyDescent="0.2">
      <c r="R28019" s="334">
        <v>65890</v>
      </c>
      <c r="S28019" s="319" t="s">
        <v>354</v>
      </c>
    </row>
    <row r="28020" spans="18:19" x14ac:dyDescent="0.2">
      <c r="R28020" s="334">
        <v>65897</v>
      </c>
      <c r="S28020" s="319" t="s">
        <v>354</v>
      </c>
    </row>
    <row r="28021" spans="18:19" x14ac:dyDescent="0.2">
      <c r="R28021" s="334">
        <v>65898</v>
      </c>
      <c r="S28021" s="319" t="s">
        <v>354</v>
      </c>
    </row>
    <row r="28022" spans="18:19" x14ac:dyDescent="0.2">
      <c r="R28022" s="334">
        <v>65899</v>
      </c>
      <c r="S28022" s="319" t="s">
        <v>354</v>
      </c>
    </row>
    <row r="28023" spans="18:19" x14ac:dyDescent="0.2">
      <c r="R28023" s="334">
        <v>66002</v>
      </c>
      <c r="S28023" s="319" t="s">
        <v>346</v>
      </c>
    </row>
    <row r="28024" spans="18:19" x14ac:dyDescent="0.2">
      <c r="R28024" s="334">
        <v>66006</v>
      </c>
      <c r="S28024" s="319" t="s">
        <v>346</v>
      </c>
    </row>
    <row r="28025" spans="18:19" x14ac:dyDescent="0.2">
      <c r="R28025" s="334">
        <v>66007</v>
      </c>
      <c r="S28025" s="319" t="s">
        <v>346</v>
      </c>
    </row>
    <row r="28026" spans="18:19" x14ac:dyDescent="0.2">
      <c r="R28026" s="334">
        <v>66008</v>
      </c>
      <c r="S28026" s="319" t="s">
        <v>346</v>
      </c>
    </row>
    <row r="28027" spans="18:19" x14ac:dyDescent="0.2">
      <c r="R28027" s="334">
        <v>66010</v>
      </c>
      <c r="S28027" s="319" t="s">
        <v>346</v>
      </c>
    </row>
    <row r="28028" spans="18:19" x14ac:dyDescent="0.2">
      <c r="R28028" s="334">
        <v>66012</v>
      </c>
      <c r="S28028" s="319" t="s">
        <v>346</v>
      </c>
    </row>
    <row r="28029" spans="18:19" x14ac:dyDescent="0.2">
      <c r="R28029" s="334">
        <v>66013</v>
      </c>
      <c r="S28029" s="319" t="s">
        <v>346</v>
      </c>
    </row>
    <row r="28030" spans="18:19" x14ac:dyDescent="0.2">
      <c r="R28030" s="334">
        <v>66014</v>
      </c>
      <c r="S28030" s="319" t="s">
        <v>346</v>
      </c>
    </row>
    <row r="28031" spans="18:19" x14ac:dyDescent="0.2">
      <c r="R28031" s="334">
        <v>66015</v>
      </c>
      <c r="S28031" s="319" t="s">
        <v>346</v>
      </c>
    </row>
    <row r="28032" spans="18:19" x14ac:dyDescent="0.2">
      <c r="R28032" s="334">
        <v>66016</v>
      </c>
      <c r="S28032" s="319" t="s">
        <v>346</v>
      </c>
    </row>
    <row r="28033" spans="18:19" x14ac:dyDescent="0.2">
      <c r="R28033" s="334">
        <v>66017</v>
      </c>
      <c r="S28033" s="319" t="s">
        <v>346</v>
      </c>
    </row>
    <row r="28034" spans="18:19" x14ac:dyDescent="0.2">
      <c r="R28034" s="334">
        <v>66018</v>
      </c>
      <c r="S28034" s="319" t="s">
        <v>346</v>
      </c>
    </row>
    <row r="28035" spans="18:19" x14ac:dyDescent="0.2">
      <c r="R28035" s="334">
        <v>66019</v>
      </c>
      <c r="S28035" s="319" t="s">
        <v>346</v>
      </c>
    </row>
    <row r="28036" spans="18:19" x14ac:dyDescent="0.2">
      <c r="R28036" s="334">
        <v>66020</v>
      </c>
      <c r="S28036" s="319" t="s">
        <v>346</v>
      </c>
    </row>
    <row r="28037" spans="18:19" x14ac:dyDescent="0.2">
      <c r="R28037" s="334">
        <v>66021</v>
      </c>
      <c r="S28037" s="319" t="s">
        <v>346</v>
      </c>
    </row>
    <row r="28038" spans="18:19" x14ac:dyDescent="0.2">
      <c r="R28038" s="334">
        <v>66023</v>
      </c>
      <c r="S28038" s="319" t="s">
        <v>346</v>
      </c>
    </row>
    <row r="28039" spans="18:19" x14ac:dyDescent="0.2">
      <c r="R28039" s="334">
        <v>66024</v>
      </c>
      <c r="S28039" s="319" t="s">
        <v>346</v>
      </c>
    </row>
    <row r="28040" spans="18:19" x14ac:dyDescent="0.2">
      <c r="R28040" s="334">
        <v>66025</v>
      </c>
      <c r="S28040" s="319" t="s">
        <v>346</v>
      </c>
    </row>
    <row r="28041" spans="18:19" x14ac:dyDescent="0.2">
      <c r="R28041" s="334">
        <v>66026</v>
      </c>
      <c r="S28041" s="319" t="s">
        <v>346</v>
      </c>
    </row>
    <row r="28042" spans="18:19" x14ac:dyDescent="0.2">
      <c r="R28042" s="334">
        <v>66027</v>
      </c>
      <c r="S28042" s="319" t="s">
        <v>346</v>
      </c>
    </row>
    <row r="28043" spans="18:19" x14ac:dyDescent="0.2">
      <c r="R28043" s="334">
        <v>66030</v>
      </c>
      <c r="S28043" s="319" t="s">
        <v>346</v>
      </c>
    </row>
    <row r="28044" spans="18:19" x14ac:dyDescent="0.2">
      <c r="R28044" s="334">
        <v>66031</v>
      </c>
      <c r="S28044" s="319" t="s">
        <v>346</v>
      </c>
    </row>
    <row r="28045" spans="18:19" x14ac:dyDescent="0.2">
      <c r="R28045" s="334">
        <v>66032</v>
      </c>
      <c r="S28045" s="319" t="s">
        <v>346</v>
      </c>
    </row>
    <row r="28046" spans="18:19" x14ac:dyDescent="0.2">
      <c r="R28046" s="334">
        <v>66033</v>
      </c>
      <c r="S28046" s="319" t="s">
        <v>346</v>
      </c>
    </row>
    <row r="28047" spans="18:19" x14ac:dyDescent="0.2">
      <c r="R28047" s="334">
        <v>66035</v>
      </c>
      <c r="S28047" s="319" t="s">
        <v>346</v>
      </c>
    </row>
    <row r="28048" spans="18:19" x14ac:dyDescent="0.2">
      <c r="R28048" s="334">
        <v>66036</v>
      </c>
      <c r="S28048" s="319" t="s">
        <v>346</v>
      </c>
    </row>
    <row r="28049" spans="18:19" x14ac:dyDescent="0.2">
      <c r="R28049" s="334">
        <v>66039</v>
      </c>
      <c r="S28049" s="319" t="s">
        <v>346</v>
      </c>
    </row>
    <row r="28050" spans="18:19" x14ac:dyDescent="0.2">
      <c r="R28050" s="334">
        <v>66040</v>
      </c>
      <c r="S28050" s="319" t="s">
        <v>346</v>
      </c>
    </row>
    <row r="28051" spans="18:19" x14ac:dyDescent="0.2">
      <c r="R28051" s="334">
        <v>66041</v>
      </c>
      <c r="S28051" s="319" t="s">
        <v>346</v>
      </c>
    </row>
    <row r="28052" spans="18:19" x14ac:dyDescent="0.2">
      <c r="R28052" s="334">
        <v>66042</v>
      </c>
      <c r="S28052" s="319" t="s">
        <v>346</v>
      </c>
    </row>
    <row r="28053" spans="18:19" x14ac:dyDescent="0.2">
      <c r="R28053" s="334">
        <v>66043</v>
      </c>
      <c r="S28053" s="319" t="s">
        <v>346</v>
      </c>
    </row>
    <row r="28054" spans="18:19" x14ac:dyDescent="0.2">
      <c r="R28054" s="334">
        <v>66044</v>
      </c>
      <c r="S28054" s="319" t="s">
        <v>346</v>
      </c>
    </row>
    <row r="28055" spans="18:19" x14ac:dyDescent="0.2">
      <c r="R28055" s="334">
        <v>66045</v>
      </c>
      <c r="S28055" s="319" t="s">
        <v>346</v>
      </c>
    </row>
    <row r="28056" spans="18:19" x14ac:dyDescent="0.2">
      <c r="R28056" s="334">
        <v>66046</v>
      </c>
      <c r="S28056" s="319" t="s">
        <v>346</v>
      </c>
    </row>
    <row r="28057" spans="18:19" x14ac:dyDescent="0.2">
      <c r="R28057" s="334">
        <v>66047</v>
      </c>
      <c r="S28057" s="319" t="s">
        <v>346</v>
      </c>
    </row>
    <row r="28058" spans="18:19" x14ac:dyDescent="0.2">
      <c r="R28058" s="334">
        <v>66048</v>
      </c>
      <c r="S28058" s="319" t="s">
        <v>346</v>
      </c>
    </row>
    <row r="28059" spans="18:19" x14ac:dyDescent="0.2">
      <c r="R28059" s="334">
        <v>66049</v>
      </c>
      <c r="S28059" s="319" t="s">
        <v>346</v>
      </c>
    </row>
    <row r="28060" spans="18:19" x14ac:dyDescent="0.2">
      <c r="R28060" s="334">
        <v>66050</v>
      </c>
      <c r="S28060" s="319" t="s">
        <v>346</v>
      </c>
    </row>
    <row r="28061" spans="18:19" x14ac:dyDescent="0.2">
      <c r="R28061" s="334">
        <v>66051</v>
      </c>
      <c r="S28061" s="319" t="s">
        <v>346</v>
      </c>
    </row>
    <row r="28062" spans="18:19" x14ac:dyDescent="0.2">
      <c r="R28062" s="334">
        <v>66052</v>
      </c>
      <c r="S28062" s="319" t="s">
        <v>346</v>
      </c>
    </row>
    <row r="28063" spans="18:19" x14ac:dyDescent="0.2">
      <c r="R28063" s="334">
        <v>66053</v>
      </c>
      <c r="S28063" s="319" t="s">
        <v>346</v>
      </c>
    </row>
    <row r="28064" spans="18:19" x14ac:dyDescent="0.2">
      <c r="R28064" s="334">
        <v>66054</v>
      </c>
      <c r="S28064" s="319" t="s">
        <v>346</v>
      </c>
    </row>
    <row r="28065" spans="18:19" x14ac:dyDescent="0.2">
      <c r="R28065" s="334">
        <v>66056</v>
      </c>
      <c r="S28065" s="319" t="s">
        <v>346</v>
      </c>
    </row>
    <row r="28066" spans="18:19" x14ac:dyDescent="0.2">
      <c r="R28066" s="334">
        <v>66058</v>
      </c>
      <c r="S28066" s="319" t="s">
        <v>346</v>
      </c>
    </row>
    <row r="28067" spans="18:19" x14ac:dyDescent="0.2">
      <c r="R28067" s="334">
        <v>66060</v>
      </c>
      <c r="S28067" s="319" t="s">
        <v>346</v>
      </c>
    </row>
    <row r="28068" spans="18:19" x14ac:dyDescent="0.2">
      <c r="R28068" s="334">
        <v>66061</v>
      </c>
      <c r="S28068" s="319" t="s">
        <v>346</v>
      </c>
    </row>
    <row r="28069" spans="18:19" x14ac:dyDescent="0.2">
      <c r="R28069" s="334">
        <v>66062</v>
      </c>
      <c r="S28069" s="319" t="s">
        <v>346</v>
      </c>
    </row>
    <row r="28070" spans="18:19" x14ac:dyDescent="0.2">
      <c r="R28070" s="334">
        <v>66063</v>
      </c>
      <c r="S28070" s="319" t="s">
        <v>346</v>
      </c>
    </row>
    <row r="28071" spans="18:19" x14ac:dyDescent="0.2">
      <c r="R28071" s="334">
        <v>66064</v>
      </c>
      <c r="S28071" s="319" t="s">
        <v>346</v>
      </c>
    </row>
    <row r="28072" spans="18:19" x14ac:dyDescent="0.2">
      <c r="R28072" s="334">
        <v>66066</v>
      </c>
      <c r="S28072" s="319" t="s">
        <v>346</v>
      </c>
    </row>
    <row r="28073" spans="18:19" x14ac:dyDescent="0.2">
      <c r="R28073" s="334">
        <v>66067</v>
      </c>
      <c r="S28073" s="319" t="s">
        <v>346</v>
      </c>
    </row>
    <row r="28074" spans="18:19" x14ac:dyDescent="0.2">
      <c r="R28074" s="334">
        <v>66070</v>
      </c>
      <c r="S28074" s="319" t="s">
        <v>346</v>
      </c>
    </row>
    <row r="28075" spans="18:19" x14ac:dyDescent="0.2">
      <c r="R28075" s="334">
        <v>66071</v>
      </c>
      <c r="S28075" s="319" t="s">
        <v>346</v>
      </c>
    </row>
    <row r="28076" spans="18:19" x14ac:dyDescent="0.2">
      <c r="R28076" s="334">
        <v>66072</v>
      </c>
      <c r="S28076" s="319" t="s">
        <v>346</v>
      </c>
    </row>
    <row r="28077" spans="18:19" x14ac:dyDescent="0.2">
      <c r="R28077" s="334">
        <v>66073</v>
      </c>
      <c r="S28077" s="319" t="s">
        <v>346</v>
      </c>
    </row>
    <row r="28078" spans="18:19" x14ac:dyDescent="0.2">
      <c r="R28078" s="334">
        <v>66075</v>
      </c>
      <c r="S28078" s="319" t="s">
        <v>346</v>
      </c>
    </row>
    <row r="28079" spans="18:19" x14ac:dyDescent="0.2">
      <c r="R28079" s="334">
        <v>66076</v>
      </c>
      <c r="S28079" s="319" t="s">
        <v>346</v>
      </c>
    </row>
    <row r="28080" spans="18:19" x14ac:dyDescent="0.2">
      <c r="R28080" s="334">
        <v>66078</v>
      </c>
      <c r="S28080" s="319" t="s">
        <v>346</v>
      </c>
    </row>
    <row r="28081" spans="18:19" x14ac:dyDescent="0.2">
      <c r="R28081" s="334">
        <v>66079</v>
      </c>
      <c r="S28081" s="319" t="s">
        <v>346</v>
      </c>
    </row>
    <row r="28082" spans="18:19" x14ac:dyDescent="0.2">
      <c r="R28082" s="334">
        <v>66080</v>
      </c>
      <c r="S28082" s="319" t="s">
        <v>346</v>
      </c>
    </row>
    <row r="28083" spans="18:19" x14ac:dyDescent="0.2">
      <c r="R28083" s="334">
        <v>66083</v>
      </c>
      <c r="S28083" s="319" t="s">
        <v>346</v>
      </c>
    </row>
    <row r="28084" spans="18:19" x14ac:dyDescent="0.2">
      <c r="R28084" s="334">
        <v>66085</v>
      </c>
      <c r="S28084" s="319" t="s">
        <v>346</v>
      </c>
    </row>
    <row r="28085" spans="18:19" x14ac:dyDescent="0.2">
      <c r="R28085" s="334">
        <v>66086</v>
      </c>
      <c r="S28085" s="319" t="s">
        <v>346</v>
      </c>
    </row>
    <row r="28086" spans="18:19" x14ac:dyDescent="0.2">
      <c r="R28086" s="334">
        <v>66087</v>
      </c>
      <c r="S28086" s="319" t="s">
        <v>346</v>
      </c>
    </row>
    <row r="28087" spans="18:19" x14ac:dyDescent="0.2">
      <c r="R28087" s="334">
        <v>66088</v>
      </c>
      <c r="S28087" s="319" t="s">
        <v>346</v>
      </c>
    </row>
    <row r="28088" spans="18:19" x14ac:dyDescent="0.2">
      <c r="R28088" s="334">
        <v>66090</v>
      </c>
      <c r="S28088" s="319" t="s">
        <v>346</v>
      </c>
    </row>
    <row r="28089" spans="18:19" x14ac:dyDescent="0.2">
      <c r="R28089" s="334">
        <v>66091</v>
      </c>
      <c r="S28089" s="319" t="s">
        <v>346</v>
      </c>
    </row>
    <row r="28090" spans="18:19" x14ac:dyDescent="0.2">
      <c r="R28090" s="334">
        <v>66092</v>
      </c>
      <c r="S28090" s="319" t="s">
        <v>346</v>
      </c>
    </row>
    <row r="28091" spans="18:19" x14ac:dyDescent="0.2">
      <c r="R28091" s="334">
        <v>66093</v>
      </c>
      <c r="S28091" s="319" t="s">
        <v>346</v>
      </c>
    </row>
    <row r="28092" spans="18:19" x14ac:dyDescent="0.2">
      <c r="R28092" s="334">
        <v>66094</v>
      </c>
      <c r="S28092" s="319" t="s">
        <v>346</v>
      </c>
    </row>
    <row r="28093" spans="18:19" x14ac:dyDescent="0.2">
      <c r="R28093" s="334">
        <v>66095</v>
      </c>
      <c r="S28093" s="319" t="s">
        <v>346</v>
      </c>
    </row>
    <row r="28094" spans="18:19" x14ac:dyDescent="0.2">
      <c r="R28094" s="334">
        <v>66097</v>
      </c>
      <c r="S28094" s="319" t="s">
        <v>346</v>
      </c>
    </row>
    <row r="28095" spans="18:19" x14ac:dyDescent="0.2">
      <c r="R28095" s="334">
        <v>66101</v>
      </c>
      <c r="S28095" s="319" t="s">
        <v>346</v>
      </c>
    </row>
    <row r="28096" spans="18:19" x14ac:dyDescent="0.2">
      <c r="R28096" s="334">
        <v>66102</v>
      </c>
      <c r="S28096" s="319" t="s">
        <v>346</v>
      </c>
    </row>
    <row r="28097" spans="18:19" x14ac:dyDescent="0.2">
      <c r="R28097" s="334">
        <v>66103</v>
      </c>
      <c r="S28097" s="319" t="s">
        <v>346</v>
      </c>
    </row>
    <row r="28098" spans="18:19" x14ac:dyDescent="0.2">
      <c r="R28098" s="334">
        <v>66104</v>
      </c>
      <c r="S28098" s="319" t="s">
        <v>346</v>
      </c>
    </row>
    <row r="28099" spans="18:19" x14ac:dyDescent="0.2">
      <c r="R28099" s="334">
        <v>66105</v>
      </c>
      <c r="S28099" s="319" t="s">
        <v>346</v>
      </c>
    </row>
    <row r="28100" spans="18:19" x14ac:dyDescent="0.2">
      <c r="R28100" s="334">
        <v>66106</v>
      </c>
      <c r="S28100" s="319" t="s">
        <v>346</v>
      </c>
    </row>
    <row r="28101" spans="18:19" x14ac:dyDescent="0.2">
      <c r="R28101" s="334">
        <v>66109</v>
      </c>
      <c r="S28101" s="319" t="s">
        <v>346</v>
      </c>
    </row>
    <row r="28102" spans="18:19" x14ac:dyDescent="0.2">
      <c r="R28102" s="334">
        <v>66110</v>
      </c>
      <c r="S28102" s="319" t="s">
        <v>346</v>
      </c>
    </row>
    <row r="28103" spans="18:19" x14ac:dyDescent="0.2">
      <c r="R28103" s="334">
        <v>66111</v>
      </c>
      <c r="S28103" s="319" t="s">
        <v>346</v>
      </c>
    </row>
    <row r="28104" spans="18:19" x14ac:dyDescent="0.2">
      <c r="R28104" s="334">
        <v>66112</v>
      </c>
      <c r="S28104" s="319" t="s">
        <v>346</v>
      </c>
    </row>
    <row r="28105" spans="18:19" x14ac:dyDescent="0.2">
      <c r="R28105" s="334">
        <v>66113</v>
      </c>
      <c r="S28105" s="319" t="s">
        <v>346</v>
      </c>
    </row>
    <row r="28106" spans="18:19" x14ac:dyDescent="0.2">
      <c r="R28106" s="334">
        <v>66115</v>
      </c>
      <c r="S28106" s="319" t="s">
        <v>346</v>
      </c>
    </row>
    <row r="28107" spans="18:19" x14ac:dyDescent="0.2">
      <c r="R28107" s="334">
        <v>66117</v>
      </c>
      <c r="S28107" s="319" t="s">
        <v>346</v>
      </c>
    </row>
    <row r="28108" spans="18:19" x14ac:dyDescent="0.2">
      <c r="R28108" s="334">
        <v>66118</v>
      </c>
      <c r="S28108" s="319" t="s">
        <v>346</v>
      </c>
    </row>
    <row r="28109" spans="18:19" x14ac:dyDescent="0.2">
      <c r="R28109" s="334">
        <v>66119</v>
      </c>
      <c r="S28109" s="319" t="s">
        <v>346</v>
      </c>
    </row>
    <row r="28110" spans="18:19" x14ac:dyDescent="0.2">
      <c r="R28110" s="334">
        <v>66160</v>
      </c>
      <c r="S28110" s="319" t="s">
        <v>346</v>
      </c>
    </row>
    <row r="28111" spans="18:19" x14ac:dyDescent="0.2">
      <c r="R28111" s="334">
        <v>66201</v>
      </c>
      <c r="S28111" s="319" t="s">
        <v>346</v>
      </c>
    </row>
    <row r="28112" spans="18:19" x14ac:dyDescent="0.2">
      <c r="R28112" s="334">
        <v>66202</v>
      </c>
      <c r="S28112" s="319" t="s">
        <v>346</v>
      </c>
    </row>
    <row r="28113" spans="18:19" x14ac:dyDescent="0.2">
      <c r="R28113" s="334">
        <v>66203</v>
      </c>
      <c r="S28113" s="319" t="s">
        <v>346</v>
      </c>
    </row>
    <row r="28114" spans="18:19" x14ac:dyDescent="0.2">
      <c r="R28114" s="334">
        <v>66204</v>
      </c>
      <c r="S28114" s="319" t="s">
        <v>346</v>
      </c>
    </row>
    <row r="28115" spans="18:19" x14ac:dyDescent="0.2">
      <c r="R28115" s="334">
        <v>66205</v>
      </c>
      <c r="S28115" s="319" t="s">
        <v>346</v>
      </c>
    </row>
    <row r="28116" spans="18:19" x14ac:dyDescent="0.2">
      <c r="R28116" s="334">
        <v>66206</v>
      </c>
      <c r="S28116" s="319" t="s">
        <v>346</v>
      </c>
    </row>
    <row r="28117" spans="18:19" x14ac:dyDescent="0.2">
      <c r="R28117" s="334">
        <v>66207</v>
      </c>
      <c r="S28117" s="319" t="s">
        <v>346</v>
      </c>
    </row>
    <row r="28118" spans="18:19" x14ac:dyDescent="0.2">
      <c r="R28118" s="334">
        <v>66208</v>
      </c>
      <c r="S28118" s="319" t="s">
        <v>346</v>
      </c>
    </row>
    <row r="28119" spans="18:19" x14ac:dyDescent="0.2">
      <c r="R28119" s="334">
        <v>66209</v>
      </c>
      <c r="S28119" s="319" t="s">
        <v>346</v>
      </c>
    </row>
    <row r="28120" spans="18:19" x14ac:dyDescent="0.2">
      <c r="R28120" s="334">
        <v>66210</v>
      </c>
      <c r="S28120" s="319" t="s">
        <v>346</v>
      </c>
    </row>
    <row r="28121" spans="18:19" x14ac:dyDescent="0.2">
      <c r="R28121" s="334">
        <v>66211</v>
      </c>
      <c r="S28121" s="319" t="s">
        <v>346</v>
      </c>
    </row>
    <row r="28122" spans="18:19" x14ac:dyDescent="0.2">
      <c r="R28122" s="334">
        <v>66212</v>
      </c>
      <c r="S28122" s="319" t="s">
        <v>346</v>
      </c>
    </row>
    <row r="28123" spans="18:19" x14ac:dyDescent="0.2">
      <c r="R28123" s="334">
        <v>66213</v>
      </c>
      <c r="S28123" s="319" t="s">
        <v>346</v>
      </c>
    </row>
    <row r="28124" spans="18:19" x14ac:dyDescent="0.2">
      <c r="R28124" s="334">
        <v>66214</v>
      </c>
      <c r="S28124" s="319" t="s">
        <v>346</v>
      </c>
    </row>
    <row r="28125" spans="18:19" x14ac:dyDescent="0.2">
      <c r="R28125" s="334">
        <v>66215</v>
      </c>
      <c r="S28125" s="319" t="s">
        <v>346</v>
      </c>
    </row>
    <row r="28126" spans="18:19" x14ac:dyDescent="0.2">
      <c r="R28126" s="334">
        <v>66216</v>
      </c>
      <c r="S28126" s="319" t="s">
        <v>346</v>
      </c>
    </row>
    <row r="28127" spans="18:19" x14ac:dyDescent="0.2">
      <c r="R28127" s="334">
        <v>66217</v>
      </c>
      <c r="S28127" s="319" t="s">
        <v>346</v>
      </c>
    </row>
    <row r="28128" spans="18:19" x14ac:dyDescent="0.2">
      <c r="R28128" s="334">
        <v>66218</v>
      </c>
      <c r="S28128" s="319" t="s">
        <v>346</v>
      </c>
    </row>
    <row r="28129" spans="18:19" x14ac:dyDescent="0.2">
      <c r="R28129" s="334">
        <v>66219</v>
      </c>
      <c r="S28129" s="319" t="s">
        <v>346</v>
      </c>
    </row>
    <row r="28130" spans="18:19" x14ac:dyDescent="0.2">
      <c r="R28130" s="334">
        <v>66220</v>
      </c>
      <c r="S28130" s="319" t="s">
        <v>346</v>
      </c>
    </row>
    <row r="28131" spans="18:19" x14ac:dyDescent="0.2">
      <c r="R28131" s="334">
        <v>66221</v>
      </c>
      <c r="S28131" s="319" t="s">
        <v>346</v>
      </c>
    </row>
    <row r="28132" spans="18:19" x14ac:dyDescent="0.2">
      <c r="R28132" s="334">
        <v>66222</v>
      </c>
      <c r="S28132" s="319" t="s">
        <v>346</v>
      </c>
    </row>
    <row r="28133" spans="18:19" x14ac:dyDescent="0.2">
      <c r="R28133" s="334">
        <v>66223</v>
      </c>
      <c r="S28133" s="319" t="s">
        <v>346</v>
      </c>
    </row>
    <row r="28134" spans="18:19" x14ac:dyDescent="0.2">
      <c r="R28134" s="334">
        <v>66224</v>
      </c>
      <c r="S28134" s="319" t="s">
        <v>346</v>
      </c>
    </row>
    <row r="28135" spans="18:19" x14ac:dyDescent="0.2">
      <c r="R28135" s="334">
        <v>66225</v>
      </c>
      <c r="S28135" s="319" t="s">
        <v>346</v>
      </c>
    </row>
    <row r="28136" spans="18:19" x14ac:dyDescent="0.2">
      <c r="R28136" s="334">
        <v>66226</v>
      </c>
      <c r="S28136" s="319" t="s">
        <v>346</v>
      </c>
    </row>
    <row r="28137" spans="18:19" x14ac:dyDescent="0.2">
      <c r="R28137" s="334">
        <v>66227</v>
      </c>
      <c r="S28137" s="319" t="s">
        <v>346</v>
      </c>
    </row>
    <row r="28138" spans="18:19" x14ac:dyDescent="0.2">
      <c r="R28138" s="334">
        <v>66250</v>
      </c>
      <c r="S28138" s="319" t="s">
        <v>346</v>
      </c>
    </row>
    <row r="28139" spans="18:19" x14ac:dyDescent="0.2">
      <c r="R28139" s="334">
        <v>66251</v>
      </c>
      <c r="S28139" s="319" t="s">
        <v>346</v>
      </c>
    </row>
    <row r="28140" spans="18:19" x14ac:dyDescent="0.2">
      <c r="R28140" s="334">
        <v>66276</v>
      </c>
      <c r="S28140" s="319" t="s">
        <v>346</v>
      </c>
    </row>
    <row r="28141" spans="18:19" x14ac:dyDescent="0.2">
      <c r="R28141" s="334">
        <v>66282</v>
      </c>
      <c r="S28141" s="319" t="s">
        <v>346</v>
      </c>
    </row>
    <row r="28142" spans="18:19" x14ac:dyDescent="0.2">
      <c r="R28142" s="334">
        <v>66283</v>
      </c>
      <c r="S28142" s="319" t="s">
        <v>346</v>
      </c>
    </row>
    <row r="28143" spans="18:19" x14ac:dyDescent="0.2">
      <c r="R28143" s="334">
        <v>66285</v>
      </c>
      <c r="S28143" s="319" t="s">
        <v>346</v>
      </c>
    </row>
    <row r="28144" spans="18:19" x14ac:dyDescent="0.2">
      <c r="R28144" s="334">
        <v>66286</v>
      </c>
      <c r="S28144" s="319" t="s">
        <v>346</v>
      </c>
    </row>
    <row r="28145" spans="18:19" x14ac:dyDescent="0.2">
      <c r="R28145" s="334">
        <v>66401</v>
      </c>
      <c r="S28145" s="319" t="s">
        <v>346</v>
      </c>
    </row>
    <row r="28146" spans="18:19" x14ac:dyDescent="0.2">
      <c r="R28146" s="334">
        <v>66402</v>
      </c>
      <c r="S28146" s="319" t="s">
        <v>346</v>
      </c>
    </row>
    <row r="28147" spans="18:19" x14ac:dyDescent="0.2">
      <c r="R28147" s="334">
        <v>66403</v>
      </c>
      <c r="S28147" s="319" t="s">
        <v>346</v>
      </c>
    </row>
    <row r="28148" spans="18:19" x14ac:dyDescent="0.2">
      <c r="R28148" s="334">
        <v>66404</v>
      </c>
      <c r="S28148" s="319" t="s">
        <v>346</v>
      </c>
    </row>
    <row r="28149" spans="18:19" x14ac:dyDescent="0.2">
      <c r="R28149" s="334">
        <v>66406</v>
      </c>
      <c r="S28149" s="319" t="s">
        <v>346</v>
      </c>
    </row>
    <row r="28150" spans="18:19" x14ac:dyDescent="0.2">
      <c r="R28150" s="334">
        <v>66407</v>
      </c>
      <c r="S28150" s="319" t="s">
        <v>346</v>
      </c>
    </row>
    <row r="28151" spans="18:19" x14ac:dyDescent="0.2">
      <c r="R28151" s="334">
        <v>66408</v>
      </c>
      <c r="S28151" s="319" t="s">
        <v>346</v>
      </c>
    </row>
    <row r="28152" spans="18:19" x14ac:dyDescent="0.2">
      <c r="R28152" s="334">
        <v>66409</v>
      </c>
      <c r="S28152" s="319" t="s">
        <v>346</v>
      </c>
    </row>
    <row r="28153" spans="18:19" x14ac:dyDescent="0.2">
      <c r="R28153" s="334">
        <v>66411</v>
      </c>
      <c r="S28153" s="319" t="s">
        <v>346</v>
      </c>
    </row>
    <row r="28154" spans="18:19" x14ac:dyDescent="0.2">
      <c r="R28154" s="334">
        <v>66412</v>
      </c>
      <c r="S28154" s="319" t="s">
        <v>346</v>
      </c>
    </row>
    <row r="28155" spans="18:19" x14ac:dyDescent="0.2">
      <c r="R28155" s="334">
        <v>66413</v>
      </c>
      <c r="S28155" s="319" t="s">
        <v>346</v>
      </c>
    </row>
    <row r="28156" spans="18:19" x14ac:dyDescent="0.2">
      <c r="R28156" s="334">
        <v>66414</v>
      </c>
      <c r="S28156" s="319" t="s">
        <v>346</v>
      </c>
    </row>
    <row r="28157" spans="18:19" x14ac:dyDescent="0.2">
      <c r="R28157" s="334">
        <v>66415</v>
      </c>
      <c r="S28157" s="319" t="s">
        <v>346</v>
      </c>
    </row>
    <row r="28158" spans="18:19" x14ac:dyDescent="0.2">
      <c r="R28158" s="334">
        <v>66416</v>
      </c>
      <c r="S28158" s="319" t="s">
        <v>346</v>
      </c>
    </row>
    <row r="28159" spans="18:19" x14ac:dyDescent="0.2">
      <c r="R28159" s="334">
        <v>66417</v>
      </c>
      <c r="S28159" s="319" t="s">
        <v>346</v>
      </c>
    </row>
    <row r="28160" spans="18:19" x14ac:dyDescent="0.2">
      <c r="R28160" s="334">
        <v>66418</v>
      </c>
      <c r="S28160" s="319" t="s">
        <v>346</v>
      </c>
    </row>
    <row r="28161" spans="18:19" x14ac:dyDescent="0.2">
      <c r="R28161" s="334">
        <v>66419</v>
      </c>
      <c r="S28161" s="319" t="s">
        <v>346</v>
      </c>
    </row>
    <row r="28162" spans="18:19" x14ac:dyDescent="0.2">
      <c r="R28162" s="334">
        <v>66420</v>
      </c>
      <c r="S28162" s="319" t="s">
        <v>346</v>
      </c>
    </row>
    <row r="28163" spans="18:19" x14ac:dyDescent="0.2">
      <c r="R28163" s="334">
        <v>66422</v>
      </c>
      <c r="S28163" s="319" t="s">
        <v>346</v>
      </c>
    </row>
    <row r="28164" spans="18:19" x14ac:dyDescent="0.2">
      <c r="R28164" s="334">
        <v>66423</v>
      </c>
      <c r="S28164" s="319" t="s">
        <v>346</v>
      </c>
    </row>
    <row r="28165" spans="18:19" x14ac:dyDescent="0.2">
      <c r="R28165" s="334">
        <v>66424</v>
      </c>
      <c r="S28165" s="319" t="s">
        <v>346</v>
      </c>
    </row>
    <row r="28166" spans="18:19" x14ac:dyDescent="0.2">
      <c r="R28166" s="334">
        <v>66425</v>
      </c>
      <c r="S28166" s="319" t="s">
        <v>346</v>
      </c>
    </row>
    <row r="28167" spans="18:19" x14ac:dyDescent="0.2">
      <c r="R28167" s="334">
        <v>66427</v>
      </c>
      <c r="S28167" s="319" t="s">
        <v>346</v>
      </c>
    </row>
    <row r="28168" spans="18:19" x14ac:dyDescent="0.2">
      <c r="R28168" s="334">
        <v>66428</v>
      </c>
      <c r="S28168" s="319" t="s">
        <v>346</v>
      </c>
    </row>
    <row r="28169" spans="18:19" x14ac:dyDescent="0.2">
      <c r="R28169" s="334">
        <v>66429</v>
      </c>
      <c r="S28169" s="319" t="s">
        <v>346</v>
      </c>
    </row>
    <row r="28170" spans="18:19" x14ac:dyDescent="0.2">
      <c r="R28170" s="334">
        <v>66431</v>
      </c>
      <c r="S28170" s="319" t="s">
        <v>346</v>
      </c>
    </row>
    <row r="28171" spans="18:19" x14ac:dyDescent="0.2">
      <c r="R28171" s="334">
        <v>66432</v>
      </c>
      <c r="S28171" s="319" t="s">
        <v>346</v>
      </c>
    </row>
    <row r="28172" spans="18:19" x14ac:dyDescent="0.2">
      <c r="R28172" s="334">
        <v>66434</v>
      </c>
      <c r="S28172" s="319" t="s">
        <v>346</v>
      </c>
    </row>
    <row r="28173" spans="18:19" x14ac:dyDescent="0.2">
      <c r="R28173" s="334">
        <v>66436</v>
      </c>
      <c r="S28173" s="319" t="s">
        <v>346</v>
      </c>
    </row>
    <row r="28174" spans="18:19" x14ac:dyDescent="0.2">
      <c r="R28174" s="334">
        <v>66438</v>
      </c>
      <c r="S28174" s="319" t="s">
        <v>346</v>
      </c>
    </row>
    <row r="28175" spans="18:19" x14ac:dyDescent="0.2">
      <c r="R28175" s="334">
        <v>66439</v>
      </c>
      <c r="S28175" s="319" t="s">
        <v>346</v>
      </c>
    </row>
    <row r="28176" spans="18:19" x14ac:dyDescent="0.2">
      <c r="R28176" s="334">
        <v>66440</v>
      </c>
      <c r="S28176" s="319" t="s">
        <v>346</v>
      </c>
    </row>
    <row r="28177" spans="18:19" x14ac:dyDescent="0.2">
      <c r="R28177" s="334">
        <v>66441</v>
      </c>
      <c r="S28177" s="319" t="s">
        <v>346</v>
      </c>
    </row>
    <row r="28178" spans="18:19" x14ac:dyDescent="0.2">
      <c r="R28178" s="334">
        <v>66442</v>
      </c>
      <c r="S28178" s="319" t="s">
        <v>346</v>
      </c>
    </row>
    <row r="28179" spans="18:19" x14ac:dyDescent="0.2">
      <c r="R28179" s="334">
        <v>66449</v>
      </c>
      <c r="S28179" s="319" t="s">
        <v>346</v>
      </c>
    </row>
    <row r="28180" spans="18:19" x14ac:dyDescent="0.2">
      <c r="R28180" s="334">
        <v>66451</v>
      </c>
      <c r="S28180" s="319" t="s">
        <v>346</v>
      </c>
    </row>
    <row r="28181" spans="18:19" x14ac:dyDescent="0.2">
      <c r="R28181" s="334">
        <v>66501</v>
      </c>
      <c r="S28181" s="319" t="s">
        <v>346</v>
      </c>
    </row>
    <row r="28182" spans="18:19" x14ac:dyDescent="0.2">
      <c r="R28182" s="334">
        <v>66502</v>
      </c>
      <c r="S28182" s="319" t="s">
        <v>346</v>
      </c>
    </row>
    <row r="28183" spans="18:19" x14ac:dyDescent="0.2">
      <c r="R28183" s="334">
        <v>66503</v>
      </c>
      <c r="S28183" s="319" t="s">
        <v>346</v>
      </c>
    </row>
    <row r="28184" spans="18:19" x14ac:dyDescent="0.2">
      <c r="R28184" s="334">
        <v>66505</v>
      </c>
      <c r="S28184" s="319" t="s">
        <v>346</v>
      </c>
    </row>
    <row r="28185" spans="18:19" x14ac:dyDescent="0.2">
      <c r="R28185" s="334">
        <v>66506</v>
      </c>
      <c r="S28185" s="319" t="s">
        <v>346</v>
      </c>
    </row>
    <row r="28186" spans="18:19" x14ac:dyDescent="0.2">
      <c r="R28186" s="334">
        <v>66507</v>
      </c>
      <c r="S28186" s="319" t="s">
        <v>346</v>
      </c>
    </row>
    <row r="28187" spans="18:19" x14ac:dyDescent="0.2">
      <c r="R28187" s="334">
        <v>66508</v>
      </c>
      <c r="S28187" s="319" t="s">
        <v>346</v>
      </c>
    </row>
    <row r="28188" spans="18:19" x14ac:dyDescent="0.2">
      <c r="R28188" s="334">
        <v>66509</v>
      </c>
      <c r="S28188" s="319" t="s">
        <v>346</v>
      </c>
    </row>
    <row r="28189" spans="18:19" x14ac:dyDescent="0.2">
      <c r="R28189" s="334">
        <v>66510</v>
      </c>
      <c r="S28189" s="319" t="s">
        <v>346</v>
      </c>
    </row>
    <row r="28190" spans="18:19" x14ac:dyDescent="0.2">
      <c r="R28190" s="334">
        <v>66512</v>
      </c>
      <c r="S28190" s="319" t="s">
        <v>346</v>
      </c>
    </row>
    <row r="28191" spans="18:19" x14ac:dyDescent="0.2">
      <c r="R28191" s="334">
        <v>66514</v>
      </c>
      <c r="S28191" s="319" t="s">
        <v>346</v>
      </c>
    </row>
    <row r="28192" spans="18:19" x14ac:dyDescent="0.2">
      <c r="R28192" s="334">
        <v>66515</v>
      </c>
      <c r="S28192" s="319" t="s">
        <v>346</v>
      </c>
    </row>
    <row r="28193" spans="18:19" x14ac:dyDescent="0.2">
      <c r="R28193" s="334">
        <v>66516</v>
      </c>
      <c r="S28193" s="319" t="s">
        <v>346</v>
      </c>
    </row>
    <row r="28194" spans="18:19" x14ac:dyDescent="0.2">
      <c r="R28194" s="334">
        <v>66517</v>
      </c>
      <c r="S28194" s="319" t="s">
        <v>346</v>
      </c>
    </row>
    <row r="28195" spans="18:19" x14ac:dyDescent="0.2">
      <c r="R28195" s="334">
        <v>66518</v>
      </c>
      <c r="S28195" s="319" t="s">
        <v>346</v>
      </c>
    </row>
    <row r="28196" spans="18:19" x14ac:dyDescent="0.2">
      <c r="R28196" s="334">
        <v>66520</v>
      </c>
      <c r="S28196" s="319" t="s">
        <v>346</v>
      </c>
    </row>
    <row r="28197" spans="18:19" x14ac:dyDescent="0.2">
      <c r="R28197" s="334">
        <v>66521</v>
      </c>
      <c r="S28197" s="319" t="s">
        <v>346</v>
      </c>
    </row>
    <row r="28198" spans="18:19" x14ac:dyDescent="0.2">
      <c r="R28198" s="334">
        <v>66522</v>
      </c>
      <c r="S28198" s="319" t="s">
        <v>346</v>
      </c>
    </row>
    <row r="28199" spans="18:19" x14ac:dyDescent="0.2">
      <c r="R28199" s="334">
        <v>66523</v>
      </c>
      <c r="S28199" s="319" t="s">
        <v>346</v>
      </c>
    </row>
    <row r="28200" spans="18:19" x14ac:dyDescent="0.2">
      <c r="R28200" s="334">
        <v>66524</v>
      </c>
      <c r="S28200" s="319" t="s">
        <v>346</v>
      </c>
    </row>
    <row r="28201" spans="18:19" x14ac:dyDescent="0.2">
      <c r="R28201" s="334">
        <v>66526</v>
      </c>
      <c r="S28201" s="319" t="s">
        <v>346</v>
      </c>
    </row>
    <row r="28202" spans="18:19" x14ac:dyDescent="0.2">
      <c r="R28202" s="334">
        <v>66527</v>
      </c>
      <c r="S28202" s="319" t="s">
        <v>346</v>
      </c>
    </row>
    <row r="28203" spans="18:19" x14ac:dyDescent="0.2">
      <c r="R28203" s="334">
        <v>66528</v>
      </c>
      <c r="S28203" s="319" t="s">
        <v>346</v>
      </c>
    </row>
    <row r="28204" spans="18:19" x14ac:dyDescent="0.2">
      <c r="R28204" s="334">
        <v>66531</v>
      </c>
      <c r="S28204" s="319" t="s">
        <v>346</v>
      </c>
    </row>
    <row r="28205" spans="18:19" x14ac:dyDescent="0.2">
      <c r="R28205" s="334">
        <v>66532</v>
      </c>
      <c r="S28205" s="319" t="s">
        <v>346</v>
      </c>
    </row>
    <row r="28206" spans="18:19" x14ac:dyDescent="0.2">
      <c r="R28206" s="334">
        <v>66533</v>
      </c>
      <c r="S28206" s="319" t="s">
        <v>346</v>
      </c>
    </row>
    <row r="28207" spans="18:19" x14ac:dyDescent="0.2">
      <c r="R28207" s="334">
        <v>66534</v>
      </c>
      <c r="S28207" s="319" t="s">
        <v>346</v>
      </c>
    </row>
    <row r="28208" spans="18:19" x14ac:dyDescent="0.2">
      <c r="R28208" s="334">
        <v>66535</v>
      </c>
      <c r="S28208" s="319" t="s">
        <v>346</v>
      </c>
    </row>
    <row r="28209" spans="18:19" x14ac:dyDescent="0.2">
      <c r="R28209" s="334">
        <v>66536</v>
      </c>
      <c r="S28209" s="319" t="s">
        <v>346</v>
      </c>
    </row>
    <row r="28210" spans="18:19" x14ac:dyDescent="0.2">
      <c r="R28210" s="334">
        <v>66537</v>
      </c>
      <c r="S28210" s="319" t="s">
        <v>346</v>
      </c>
    </row>
    <row r="28211" spans="18:19" x14ac:dyDescent="0.2">
      <c r="R28211" s="334">
        <v>66538</v>
      </c>
      <c r="S28211" s="319" t="s">
        <v>346</v>
      </c>
    </row>
    <row r="28212" spans="18:19" x14ac:dyDescent="0.2">
      <c r="R28212" s="334">
        <v>66539</v>
      </c>
      <c r="S28212" s="319" t="s">
        <v>346</v>
      </c>
    </row>
    <row r="28213" spans="18:19" x14ac:dyDescent="0.2">
      <c r="R28213" s="334">
        <v>66540</v>
      </c>
      <c r="S28213" s="319" t="s">
        <v>346</v>
      </c>
    </row>
    <row r="28214" spans="18:19" x14ac:dyDescent="0.2">
      <c r="R28214" s="334">
        <v>66541</v>
      </c>
      <c r="S28214" s="319" t="s">
        <v>346</v>
      </c>
    </row>
    <row r="28215" spans="18:19" x14ac:dyDescent="0.2">
      <c r="R28215" s="334">
        <v>66542</v>
      </c>
      <c r="S28215" s="319" t="s">
        <v>346</v>
      </c>
    </row>
    <row r="28216" spans="18:19" x14ac:dyDescent="0.2">
      <c r="R28216" s="334">
        <v>66543</v>
      </c>
      <c r="S28216" s="319" t="s">
        <v>346</v>
      </c>
    </row>
    <row r="28217" spans="18:19" x14ac:dyDescent="0.2">
      <c r="R28217" s="334">
        <v>66544</v>
      </c>
      <c r="S28217" s="319" t="s">
        <v>346</v>
      </c>
    </row>
    <row r="28218" spans="18:19" x14ac:dyDescent="0.2">
      <c r="R28218" s="334">
        <v>66546</v>
      </c>
      <c r="S28218" s="319" t="s">
        <v>346</v>
      </c>
    </row>
    <row r="28219" spans="18:19" x14ac:dyDescent="0.2">
      <c r="R28219" s="334">
        <v>66547</v>
      </c>
      <c r="S28219" s="319" t="s">
        <v>346</v>
      </c>
    </row>
    <row r="28220" spans="18:19" x14ac:dyDescent="0.2">
      <c r="R28220" s="334">
        <v>66548</v>
      </c>
      <c r="S28220" s="319" t="s">
        <v>346</v>
      </c>
    </row>
    <row r="28221" spans="18:19" x14ac:dyDescent="0.2">
      <c r="R28221" s="334">
        <v>66549</v>
      </c>
      <c r="S28221" s="319" t="s">
        <v>346</v>
      </c>
    </row>
    <row r="28222" spans="18:19" x14ac:dyDescent="0.2">
      <c r="R28222" s="334">
        <v>66550</v>
      </c>
      <c r="S28222" s="319" t="s">
        <v>346</v>
      </c>
    </row>
    <row r="28223" spans="18:19" x14ac:dyDescent="0.2">
      <c r="R28223" s="334">
        <v>66552</v>
      </c>
      <c r="S28223" s="319" t="s">
        <v>346</v>
      </c>
    </row>
    <row r="28224" spans="18:19" x14ac:dyDescent="0.2">
      <c r="R28224" s="334">
        <v>66554</v>
      </c>
      <c r="S28224" s="319" t="s">
        <v>346</v>
      </c>
    </row>
    <row r="28225" spans="18:19" x14ac:dyDescent="0.2">
      <c r="R28225" s="334">
        <v>66601</v>
      </c>
      <c r="S28225" s="319" t="s">
        <v>346</v>
      </c>
    </row>
    <row r="28226" spans="18:19" x14ac:dyDescent="0.2">
      <c r="R28226" s="334">
        <v>66603</v>
      </c>
      <c r="S28226" s="319" t="s">
        <v>346</v>
      </c>
    </row>
    <row r="28227" spans="18:19" x14ac:dyDescent="0.2">
      <c r="R28227" s="334">
        <v>66604</v>
      </c>
      <c r="S28227" s="319" t="s">
        <v>346</v>
      </c>
    </row>
    <row r="28228" spans="18:19" x14ac:dyDescent="0.2">
      <c r="R28228" s="334">
        <v>66605</v>
      </c>
      <c r="S28228" s="319" t="s">
        <v>346</v>
      </c>
    </row>
    <row r="28229" spans="18:19" x14ac:dyDescent="0.2">
      <c r="R28229" s="334">
        <v>66606</v>
      </c>
      <c r="S28229" s="319" t="s">
        <v>346</v>
      </c>
    </row>
    <row r="28230" spans="18:19" x14ac:dyDescent="0.2">
      <c r="R28230" s="334">
        <v>66607</v>
      </c>
      <c r="S28230" s="319" t="s">
        <v>346</v>
      </c>
    </row>
    <row r="28231" spans="18:19" x14ac:dyDescent="0.2">
      <c r="R28231" s="334">
        <v>66608</v>
      </c>
      <c r="S28231" s="319" t="s">
        <v>346</v>
      </c>
    </row>
    <row r="28232" spans="18:19" x14ac:dyDescent="0.2">
      <c r="R28232" s="334">
        <v>66609</v>
      </c>
      <c r="S28232" s="319" t="s">
        <v>346</v>
      </c>
    </row>
    <row r="28233" spans="18:19" x14ac:dyDescent="0.2">
      <c r="R28233" s="334">
        <v>66610</v>
      </c>
      <c r="S28233" s="319" t="s">
        <v>346</v>
      </c>
    </row>
    <row r="28234" spans="18:19" x14ac:dyDescent="0.2">
      <c r="R28234" s="334">
        <v>66611</v>
      </c>
      <c r="S28234" s="319" t="s">
        <v>346</v>
      </c>
    </row>
    <row r="28235" spans="18:19" x14ac:dyDescent="0.2">
      <c r="R28235" s="334">
        <v>66612</v>
      </c>
      <c r="S28235" s="319" t="s">
        <v>346</v>
      </c>
    </row>
    <row r="28236" spans="18:19" x14ac:dyDescent="0.2">
      <c r="R28236" s="334">
        <v>66614</v>
      </c>
      <c r="S28236" s="319" t="s">
        <v>346</v>
      </c>
    </row>
    <row r="28237" spans="18:19" x14ac:dyDescent="0.2">
      <c r="R28237" s="334">
        <v>66615</v>
      </c>
      <c r="S28237" s="319" t="s">
        <v>346</v>
      </c>
    </row>
    <row r="28238" spans="18:19" x14ac:dyDescent="0.2">
      <c r="R28238" s="334">
        <v>66616</v>
      </c>
      <c r="S28238" s="319" t="s">
        <v>346</v>
      </c>
    </row>
    <row r="28239" spans="18:19" x14ac:dyDescent="0.2">
      <c r="R28239" s="334">
        <v>66617</v>
      </c>
      <c r="S28239" s="319" t="s">
        <v>346</v>
      </c>
    </row>
    <row r="28240" spans="18:19" x14ac:dyDescent="0.2">
      <c r="R28240" s="334">
        <v>66618</v>
      </c>
      <c r="S28240" s="319" t="s">
        <v>346</v>
      </c>
    </row>
    <row r="28241" spans="18:19" x14ac:dyDescent="0.2">
      <c r="R28241" s="334">
        <v>66619</v>
      </c>
      <c r="S28241" s="319" t="s">
        <v>346</v>
      </c>
    </row>
    <row r="28242" spans="18:19" x14ac:dyDescent="0.2">
      <c r="R28242" s="334">
        <v>66620</v>
      </c>
      <c r="S28242" s="319" t="s">
        <v>346</v>
      </c>
    </row>
    <row r="28243" spans="18:19" x14ac:dyDescent="0.2">
      <c r="R28243" s="334">
        <v>66621</v>
      </c>
      <c r="S28243" s="319" t="s">
        <v>346</v>
      </c>
    </row>
    <row r="28244" spans="18:19" x14ac:dyDescent="0.2">
      <c r="R28244" s="334">
        <v>66622</v>
      </c>
      <c r="S28244" s="319" t="s">
        <v>346</v>
      </c>
    </row>
    <row r="28245" spans="18:19" x14ac:dyDescent="0.2">
      <c r="R28245" s="334">
        <v>66624</v>
      </c>
      <c r="S28245" s="319" t="s">
        <v>346</v>
      </c>
    </row>
    <row r="28246" spans="18:19" x14ac:dyDescent="0.2">
      <c r="R28246" s="334">
        <v>66625</v>
      </c>
      <c r="S28246" s="319" t="s">
        <v>346</v>
      </c>
    </row>
    <row r="28247" spans="18:19" x14ac:dyDescent="0.2">
      <c r="R28247" s="334">
        <v>66626</v>
      </c>
      <c r="S28247" s="319" t="s">
        <v>346</v>
      </c>
    </row>
    <row r="28248" spans="18:19" x14ac:dyDescent="0.2">
      <c r="R28248" s="334">
        <v>66628</v>
      </c>
      <c r="S28248" s="319" t="s">
        <v>346</v>
      </c>
    </row>
    <row r="28249" spans="18:19" x14ac:dyDescent="0.2">
      <c r="R28249" s="334">
        <v>66629</v>
      </c>
      <c r="S28249" s="319" t="s">
        <v>346</v>
      </c>
    </row>
    <row r="28250" spans="18:19" x14ac:dyDescent="0.2">
      <c r="R28250" s="334">
        <v>66636</v>
      </c>
      <c r="S28250" s="319" t="s">
        <v>346</v>
      </c>
    </row>
    <row r="28251" spans="18:19" x14ac:dyDescent="0.2">
      <c r="R28251" s="334">
        <v>66647</v>
      </c>
      <c r="S28251" s="319" t="s">
        <v>346</v>
      </c>
    </row>
    <row r="28252" spans="18:19" x14ac:dyDescent="0.2">
      <c r="R28252" s="334">
        <v>66667</v>
      </c>
      <c r="S28252" s="319" t="s">
        <v>346</v>
      </c>
    </row>
    <row r="28253" spans="18:19" x14ac:dyDescent="0.2">
      <c r="R28253" s="334">
        <v>66675</v>
      </c>
      <c r="S28253" s="319" t="s">
        <v>346</v>
      </c>
    </row>
    <row r="28254" spans="18:19" x14ac:dyDescent="0.2">
      <c r="R28254" s="334">
        <v>66683</v>
      </c>
      <c r="S28254" s="319" t="s">
        <v>346</v>
      </c>
    </row>
    <row r="28255" spans="18:19" x14ac:dyDescent="0.2">
      <c r="R28255" s="334">
        <v>66699</v>
      </c>
      <c r="S28255" s="319" t="s">
        <v>346</v>
      </c>
    </row>
    <row r="28256" spans="18:19" x14ac:dyDescent="0.2">
      <c r="R28256" s="334">
        <v>66701</v>
      </c>
      <c r="S28256" s="319" t="s">
        <v>346</v>
      </c>
    </row>
    <row r="28257" spans="18:19" x14ac:dyDescent="0.2">
      <c r="R28257" s="334">
        <v>66710</v>
      </c>
      <c r="S28257" s="319" t="s">
        <v>346</v>
      </c>
    </row>
    <row r="28258" spans="18:19" x14ac:dyDescent="0.2">
      <c r="R28258" s="334">
        <v>66711</v>
      </c>
      <c r="S28258" s="319" t="s">
        <v>346</v>
      </c>
    </row>
    <row r="28259" spans="18:19" x14ac:dyDescent="0.2">
      <c r="R28259" s="334">
        <v>66712</v>
      </c>
      <c r="S28259" s="319" t="s">
        <v>346</v>
      </c>
    </row>
    <row r="28260" spans="18:19" x14ac:dyDescent="0.2">
      <c r="R28260" s="334">
        <v>66713</v>
      </c>
      <c r="S28260" s="319" t="s">
        <v>346</v>
      </c>
    </row>
    <row r="28261" spans="18:19" x14ac:dyDescent="0.2">
      <c r="R28261" s="334">
        <v>66714</v>
      </c>
      <c r="S28261" s="319" t="s">
        <v>346</v>
      </c>
    </row>
    <row r="28262" spans="18:19" x14ac:dyDescent="0.2">
      <c r="R28262" s="334">
        <v>66716</v>
      </c>
      <c r="S28262" s="319" t="s">
        <v>346</v>
      </c>
    </row>
    <row r="28263" spans="18:19" x14ac:dyDescent="0.2">
      <c r="R28263" s="334">
        <v>66717</v>
      </c>
      <c r="S28263" s="319" t="s">
        <v>346</v>
      </c>
    </row>
    <row r="28264" spans="18:19" x14ac:dyDescent="0.2">
      <c r="R28264" s="334">
        <v>66720</v>
      </c>
      <c r="S28264" s="319" t="s">
        <v>346</v>
      </c>
    </row>
    <row r="28265" spans="18:19" x14ac:dyDescent="0.2">
      <c r="R28265" s="334">
        <v>66724</v>
      </c>
      <c r="S28265" s="319" t="s">
        <v>346</v>
      </c>
    </row>
    <row r="28266" spans="18:19" x14ac:dyDescent="0.2">
      <c r="R28266" s="334">
        <v>66725</v>
      </c>
      <c r="S28266" s="319" t="s">
        <v>346</v>
      </c>
    </row>
    <row r="28267" spans="18:19" x14ac:dyDescent="0.2">
      <c r="R28267" s="334">
        <v>66728</v>
      </c>
      <c r="S28267" s="319" t="s">
        <v>346</v>
      </c>
    </row>
    <row r="28268" spans="18:19" x14ac:dyDescent="0.2">
      <c r="R28268" s="334">
        <v>66732</v>
      </c>
      <c r="S28268" s="319" t="s">
        <v>346</v>
      </c>
    </row>
    <row r="28269" spans="18:19" x14ac:dyDescent="0.2">
      <c r="R28269" s="334">
        <v>66733</v>
      </c>
      <c r="S28269" s="319" t="s">
        <v>346</v>
      </c>
    </row>
    <row r="28270" spans="18:19" x14ac:dyDescent="0.2">
      <c r="R28270" s="334">
        <v>66734</v>
      </c>
      <c r="S28270" s="319" t="s">
        <v>346</v>
      </c>
    </row>
    <row r="28271" spans="18:19" x14ac:dyDescent="0.2">
      <c r="R28271" s="334">
        <v>66735</v>
      </c>
      <c r="S28271" s="319" t="s">
        <v>346</v>
      </c>
    </row>
    <row r="28272" spans="18:19" x14ac:dyDescent="0.2">
      <c r="R28272" s="334">
        <v>66736</v>
      </c>
      <c r="S28272" s="319" t="s">
        <v>346</v>
      </c>
    </row>
    <row r="28273" spans="18:19" x14ac:dyDescent="0.2">
      <c r="R28273" s="334">
        <v>66738</v>
      </c>
      <c r="S28273" s="319" t="s">
        <v>346</v>
      </c>
    </row>
    <row r="28274" spans="18:19" x14ac:dyDescent="0.2">
      <c r="R28274" s="334">
        <v>66739</v>
      </c>
      <c r="S28274" s="319" t="s">
        <v>346</v>
      </c>
    </row>
    <row r="28275" spans="18:19" x14ac:dyDescent="0.2">
      <c r="R28275" s="334">
        <v>66740</v>
      </c>
      <c r="S28275" s="319" t="s">
        <v>346</v>
      </c>
    </row>
    <row r="28276" spans="18:19" x14ac:dyDescent="0.2">
      <c r="R28276" s="334">
        <v>66741</v>
      </c>
      <c r="S28276" s="319" t="s">
        <v>346</v>
      </c>
    </row>
    <row r="28277" spans="18:19" x14ac:dyDescent="0.2">
      <c r="R28277" s="334">
        <v>66742</v>
      </c>
      <c r="S28277" s="319" t="s">
        <v>346</v>
      </c>
    </row>
    <row r="28278" spans="18:19" x14ac:dyDescent="0.2">
      <c r="R28278" s="334">
        <v>66743</v>
      </c>
      <c r="S28278" s="319" t="s">
        <v>346</v>
      </c>
    </row>
    <row r="28279" spans="18:19" x14ac:dyDescent="0.2">
      <c r="R28279" s="334">
        <v>66746</v>
      </c>
      <c r="S28279" s="319" t="s">
        <v>346</v>
      </c>
    </row>
    <row r="28280" spans="18:19" x14ac:dyDescent="0.2">
      <c r="R28280" s="334">
        <v>66748</v>
      </c>
      <c r="S28280" s="319" t="s">
        <v>346</v>
      </c>
    </row>
    <row r="28281" spans="18:19" x14ac:dyDescent="0.2">
      <c r="R28281" s="334">
        <v>66749</v>
      </c>
      <c r="S28281" s="319" t="s">
        <v>346</v>
      </c>
    </row>
    <row r="28282" spans="18:19" x14ac:dyDescent="0.2">
      <c r="R28282" s="334">
        <v>66751</v>
      </c>
      <c r="S28282" s="319" t="s">
        <v>346</v>
      </c>
    </row>
    <row r="28283" spans="18:19" x14ac:dyDescent="0.2">
      <c r="R28283" s="334">
        <v>66753</v>
      </c>
      <c r="S28283" s="319" t="s">
        <v>346</v>
      </c>
    </row>
    <row r="28284" spans="18:19" x14ac:dyDescent="0.2">
      <c r="R28284" s="334">
        <v>66754</v>
      </c>
      <c r="S28284" s="319" t="s">
        <v>346</v>
      </c>
    </row>
    <row r="28285" spans="18:19" x14ac:dyDescent="0.2">
      <c r="R28285" s="334">
        <v>66755</v>
      </c>
      <c r="S28285" s="319" t="s">
        <v>346</v>
      </c>
    </row>
    <row r="28286" spans="18:19" x14ac:dyDescent="0.2">
      <c r="R28286" s="334">
        <v>66756</v>
      </c>
      <c r="S28286" s="319" t="s">
        <v>346</v>
      </c>
    </row>
    <row r="28287" spans="18:19" x14ac:dyDescent="0.2">
      <c r="R28287" s="334">
        <v>66757</v>
      </c>
      <c r="S28287" s="319" t="s">
        <v>346</v>
      </c>
    </row>
    <row r="28288" spans="18:19" x14ac:dyDescent="0.2">
      <c r="R28288" s="334">
        <v>66758</v>
      </c>
      <c r="S28288" s="319" t="s">
        <v>346</v>
      </c>
    </row>
    <row r="28289" spans="18:19" x14ac:dyDescent="0.2">
      <c r="R28289" s="334">
        <v>66759</v>
      </c>
      <c r="S28289" s="319" t="s">
        <v>346</v>
      </c>
    </row>
    <row r="28290" spans="18:19" x14ac:dyDescent="0.2">
      <c r="R28290" s="334">
        <v>66760</v>
      </c>
      <c r="S28290" s="319" t="s">
        <v>346</v>
      </c>
    </row>
    <row r="28291" spans="18:19" x14ac:dyDescent="0.2">
      <c r="R28291" s="334">
        <v>66761</v>
      </c>
      <c r="S28291" s="319" t="s">
        <v>346</v>
      </c>
    </row>
    <row r="28292" spans="18:19" x14ac:dyDescent="0.2">
      <c r="R28292" s="334">
        <v>66762</v>
      </c>
      <c r="S28292" s="319" t="s">
        <v>346</v>
      </c>
    </row>
    <row r="28293" spans="18:19" x14ac:dyDescent="0.2">
      <c r="R28293" s="334">
        <v>66763</v>
      </c>
      <c r="S28293" s="319" t="s">
        <v>346</v>
      </c>
    </row>
    <row r="28294" spans="18:19" x14ac:dyDescent="0.2">
      <c r="R28294" s="334">
        <v>66767</v>
      </c>
      <c r="S28294" s="319" t="s">
        <v>346</v>
      </c>
    </row>
    <row r="28295" spans="18:19" x14ac:dyDescent="0.2">
      <c r="R28295" s="334">
        <v>66769</v>
      </c>
      <c r="S28295" s="319" t="s">
        <v>346</v>
      </c>
    </row>
    <row r="28296" spans="18:19" x14ac:dyDescent="0.2">
      <c r="R28296" s="334">
        <v>66770</v>
      </c>
      <c r="S28296" s="319" t="s">
        <v>346</v>
      </c>
    </row>
    <row r="28297" spans="18:19" x14ac:dyDescent="0.2">
      <c r="R28297" s="334">
        <v>66771</v>
      </c>
      <c r="S28297" s="319" t="s">
        <v>346</v>
      </c>
    </row>
    <row r="28298" spans="18:19" x14ac:dyDescent="0.2">
      <c r="R28298" s="334">
        <v>66772</v>
      </c>
      <c r="S28298" s="319" t="s">
        <v>346</v>
      </c>
    </row>
    <row r="28299" spans="18:19" x14ac:dyDescent="0.2">
      <c r="R28299" s="334">
        <v>66773</v>
      </c>
      <c r="S28299" s="319" t="s">
        <v>346</v>
      </c>
    </row>
    <row r="28300" spans="18:19" x14ac:dyDescent="0.2">
      <c r="R28300" s="334">
        <v>66775</v>
      </c>
      <c r="S28300" s="319" t="s">
        <v>346</v>
      </c>
    </row>
    <row r="28301" spans="18:19" x14ac:dyDescent="0.2">
      <c r="R28301" s="334">
        <v>66776</v>
      </c>
      <c r="S28301" s="319" t="s">
        <v>346</v>
      </c>
    </row>
    <row r="28302" spans="18:19" x14ac:dyDescent="0.2">
      <c r="R28302" s="334">
        <v>66777</v>
      </c>
      <c r="S28302" s="319" t="s">
        <v>346</v>
      </c>
    </row>
    <row r="28303" spans="18:19" x14ac:dyDescent="0.2">
      <c r="R28303" s="334">
        <v>66778</v>
      </c>
      <c r="S28303" s="319" t="s">
        <v>346</v>
      </c>
    </row>
    <row r="28304" spans="18:19" x14ac:dyDescent="0.2">
      <c r="R28304" s="334">
        <v>66779</v>
      </c>
      <c r="S28304" s="319" t="s">
        <v>346</v>
      </c>
    </row>
    <row r="28305" spans="18:19" x14ac:dyDescent="0.2">
      <c r="R28305" s="334">
        <v>66780</v>
      </c>
      <c r="S28305" s="319" t="s">
        <v>346</v>
      </c>
    </row>
    <row r="28306" spans="18:19" x14ac:dyDescent="0.2">
      <c r="R28306" s="334">
        <v>66781</v>
      </c>
      <c r="S28306" s="319" t="s">
        <v>346</v>
      </c>
    </row>
    <row r="28307" spans="18:19" x14ac:dyDescent="0.2">
      <c r="R28307" s="334">
        <v>66782</v>
      </c>
      <c r="S28307" s="319" t="s">
        <v>346</v>
      </c>
    </row>
    <row r="28308" spans="18:19" x14ac:dyDescent="0.2">
      <c r="R28308" s="334">
        <v>66783</v>
      </c>
      <c r="S28308" s="319" t="s">
        <v>346</v>
      </c>
    </row>
    <row r="28309" spans="18:19" x14ac:dyDescent="0.2">
      <c r="R28309" s="334">
        <v>66801</v>
      </c>
      <c r="S28309" s="319" t="s">
        <v>346</v>
      </c>
    </row>
    <row r="28310" spans="18:19" x14ac:dyDescent="0.2">
      <c r="R28310" s="334">
        <v>66830</v>
      </c>
      <c r="S28310" s="319" t="s">
        <v>346</v>
      </c>
    </row>
    <row r="28311" spans="18:19" x14ac:dyDescent="0.2">
      <c r="R28311" s="334">
        <v>66833</v>
      </c>
      <c r="S28311" s="319" t="s">
        <v>346</v>
      </c>
    </row>
    <row r="28312" spans="18:19" x14ac:dyDescent="0.2">
      <c r="R28312" s="334">
        <v>66834</v>
      </c>
      <c r="S28312" s="319" t="s">
        <v>346</v>
      </c>
    </row>
    <row r="28313" spans="18:19" x14ac:dyDescent="0.2">
      <c r="R28313" s="334">
        <v>66835</v>
      </c>
      <c r="S28313" s="319" t="s">
        <v>346</v>
      </c>
    </row>
    <row r="28314" spans="18:19" x14ac:dyDescent="0.2">
      <c r="R28314" s="334">
        <v>66838</v>
      </c>
      <c r="S28314" s="319" t="s">
        <v>346</v>
      </c>
    </row>
    <row r="28315" spans="18:19" x14ac:dyDescent="0.2">
      <c r="R28315" s="334">
        <v>66839</v>
      </c>
      <c r="S28315" s="319" t="s">
        <v>346</v>
      </c>
    </row>
    <row r="28316" spans="18:19" x14ac:dyDescent="0.2">
      <c r="R28316" s="334">
        <v>66840</v>
      </c>
      <c r="S28316" s="319" t="s">
        <v>346</v>
      </c>
    </row>
    <row r="28317" spans="18:19" x14ac:dyDescent="0.2">
      <c r="R28317" s="334">
        <v>66842</v>
      </c>
      <c r="S28317" s="319" t="s">
        <v>346</v>
      </c>
    </row>
    <row r="28318" spans="18:19" x14ac:dyDescent="0.2">
      <c r="R28318" s="334">
        <v>66843</v>
      </c>
      <c r="S28318" s="319" t="s">
        <v>346</v>
      </c>
    </row>
    <row r="28319" spans="18:19" x14ac:dyDescent="0.2">
      <c r="R28319" s="334">
        <v>66845</v>
      </c>
      <c r="S28319" s="319" t="s">
        <v>346</v>
      </c>
    </row>
    <row r="28320" spans="18:19" x14ac:dyDescent="0.2">
      <c r="R28320" s="334">
        <v>66846</v>
      </c>
      <c r="S28320" s="319" t="s">
        <v>346</v>
      </c>
    </row>
    <row r="28321" spans="18:19" x14ac:dyDescent="0.2">
      <c r="R28321" s="334">
        <v>66849</v>
      </c>
      <c r="S28321" s="319" t="s">
        <v>346</v>
      </c>
    </row>
    <row r="28322" spans="18:19" x14ac:dyDescent="0.2">
      <c r="R28322" s="334">
        <v>66850</v>
      </c>
      <c r="S28322" s="319" t="s">
        <v>346</v>
      </c>
    </row>
    <row r="28323" spans="18:19" x14ac:dyDescent="0.2">
      <c r="R28323" s="334">
        <v>66851</v>
      </c>
      <c r="S28323" s="319" t="s">
        <v>346</v>
      </c>
    </row>
    <row r="28324" spans="18:19" x14ac:dyDescent="0.2">
      <c r="R28324" s="334">
        <v>66852</v>
      </c>
      <c r="S28324" s="319" t="s">
        <v>346</v>
      </c>
    </row>
    <row r="28325" spans="18:19" x14ac:dyDescent="0.2">
      <c r="R28325" s="334">
        <v>66853</v>
      </c>
      <c r="S28325" s="319" t="s">
        <v>346</v>
      </c>
    </row>
    <row r="28326" spans="18:19" x14ac:dyDescent="0.2">
      <c r="R28326" s="334">
        <v>66854</v>
      </c>
      <c r="S28326" s="319" t="s">
        <v>346</v>
      </c>
    </row>
    <row r="28327" spans="18:19" x14ac:dyDescent="0.2">
      <c r="R28327" s="334">
        <v>66855</v>
      </c>
      <c r="S28327" s="319" t="s">
        <v>346</v>
      </c>
    </row>
    <row r="28328" spans="18:19" x14ac:dyDescent="0.2">
      <c r="R28328" s="334">
        <v>66856</v>
      </c>
      <c r="S28328" s="319" t="s">
        <v>346</v>
      </c>
    </row>
    <row r="28329" spans="18:19" x14ac:dyDescent="0.2">
      <c r="R28329" s="334">
        <v>66857</v>
      </c>
      <c r="S28329" s="319" t="s">
        <v>346</v>
      </c>
    </row>
    <row r="28330" spans="18:19" x14ac:dyDescent="0.2">
      <c r="R28330" s="334">
        <v>66858</v>
      </c>
      <c r="S28330" s="319" t="s">
        <v>346</v>
      </c>
    </row>
    <row r="28331" spans="18:19" x14ac:dyDescent="0.2">
      <c r="R28331" s="334">
        <v>66859</v>
      </c>
      <c r="S28331" s="319" t="s">
        <v>346</v>
      </c>
    </row>
    <row r="28332" spans="18:19" x14ac:dyDescent="0.2">
      <c r="R28332" s="334">
        <v>66860</v>
      </c>
      <c r="S28332" s="319" t="s">
        <v>346</v>
      </c>
    </row>
    <row r="28333" spans="18:19" x14ac:dyDescent="0.2">
      <c r="R28333" s="334">
        <v>66861</v>
      </c>
      <c r="S28333" s="319" t="s">
        <v>346</v>
      </c>
    </row>
    <row r="28334" spans="18:19" x14ac:dyDescent="0.2">
      <c r="R28334" s="334">
        <v>66862</v>
      </c>
      <c r="S28334" s="319" t="s">
        <v>346</v>
      </c>
    </row>
    <row r="28335" spans="18:19" x14ac:dyDescent="0.2">
      <c r="R28335" s="334">
        <v>66863</v>
      </c>
      <c r="S28335" s="319" t="s">
        <v>346</v>
      </c>
    </row>
    <row r="28336" spans="18:19" x14ac:dyDescent="0.2">
      <c r="R28336" s="334">
        <v>66864</v>
      </c>
      <c r="S28336" s="319" t="s">
        <v>346</v>
      </c>
    </row>
    <row r="28337" spans="18:19" x14ac:dyDescent="0.2">
      <c r="R28337" s="334">
        <v>66865</v>
      </c>
      <c r="S28337" s="319" t="s">
        <v>346</v>
      </c>
    </row>
    <row r="28338" spans="18:19" x14ac:dyDescent="0.2">
      <c r="R28338" s="334">
        <v>66866</v>
      </c>
      <c r="S28338" s="319" t="s">
        <v>346</v>
      </c>
    </row>
    <row r="28339" spans="18:19" x14ac:dyDescent="0.2">
      <c r="R28339" s="334">
        <v>66868</v>
      </c>
      <c r="S28339" s="319" t="s">
        <v>346</v>
      </c>
    </row>
    <row r="28340" spans="18:19" x14ac:dyDescent="0.2">
      <c r="R28340" s="334">
        <v>66869</v>
      </c>
      <c r="S28340" s="319" t="s">
        <v>346</v>
      </c>
    </row>
    <row r="28341" spans="18:19" x14ac:dyDescent="0.2">
      <c r="R28341" s="334">
        <v>66870</v>
      </c>
      <c r="S28341" s="319" t="s">
        <v>346</v>
      </c>
    </row>
    <row r="28342" spans="18:19" x14ac:dyDescent="0.2">
      <c r="R28342" s="334">
        <v>66871</v>
      </c>
      <c r="S28342" s="319" t="s">
        <v>346</v>
      </c>
    </row>
    <row r="28343" spans="18:19" x14ac:dyDescent="0.2">
      <c r="R28343" s="334">
        <v>66872</v>
      </c>
      <c r="S28343" s="319" t="s">
        <v>346</v>
      </c>
    </row>
    <row r="28344" spans="18:19" x14ac:dyDescent="0.2">
      <c r="R28344" s="334">
        <v>66873</v>
      </c>
      <c r="S28344" s="319" t="s">
        <v>346</v>
      </c>
    </row>
    <row r="28345" spans="18:19" x14ac:dyDescent="0.2">
      <c r="R28345" s="334">
        <v>66901</v>
      </c>
      <c r="S28345" s="319" t="s">
        <v>346</v>
      </c>
    </row>
    <row r="28346" spans="18:19" x14ac:dyDescent="0.2">
      <c r="R28346" s="334">
        <v>66930</v>
      </c>
      <c r="S28346" s="319" t="s">
        <v>346</v>
      </c>
    </row>
    <row r="28347" spans="18:19" x14ac:dyDescent="0.2">
      <c r="R28347" s="334">
        <v>66932</v>
      </c>
      <c r="S28347" s="319" t="s">
        <v>346</v>
      </c>
    </row>
    <row r="28348" spans="18:19" x14ac:dyDescent="0.2">
      <c r="R28348" s="334">
        <v>66933</v>
      </c>
      <c r="S28348" s="319" t="s">
        <v>346</v>
      </c>
    </row>
    <row r="28349" spans="18:19" x14ac:dyDescent="0.2">
      <c r="R28349" s="334">
        <v>66935</v>
      </c>
      <c r="S28349" s="319" t="s">
        <v>346</v>
      </c>
    </row>
    <row r="28350" spans="18:19" x14ac:dyDescent="0.2">
      <c r="R28350" s="334">
        <v>66936</v>
      </c>
      <c r="S28350" s="319" t="s">
        <v>346</v>
      </c>
    </row>
    <row r="28351" spans="18:19" x14ac:dyDescent="0.2">
      <c r="R28351" s="334">
        <v>66937</v>
      </c>
      <c r="S28351" s="319" t="s">
        <v>346</v>
      </c>
    </row>
    <row r="28352" spans="18:19" x14ac:dyDescent="0.2">
      <c r="R28352" s="334">
        <v>66938</v>
      </c>
      <c r="S28352" s="319" t="s">
        <v>346</v>
      </c>
    </row>
    <row r="28353" spans="18:19" x14ac:dyDescent="0.2">
      <c r="R28353" s="334">
        <v>66939</v>
      </c>
      <c r="S28353" s="319" t="s">
        <v>346</v>
      </c>
    </row>
    <row r="28354" spans="18:19" x14ac:dyDescent="0.2">
      <c r="R28354" s="334">
        <v>66940</v>
      </c>
      <c r="S28354" s="319" t="s">
        <v>346</v>
      </c>
    </row>
    <row r="28355" spans="18:19" x14ac:dyDescent="0.2">
      <c r="R28355" s="334">
        <v>66941</v>
      </c>
      <c r="S28355" s="319" t="s">
        <v>346</v>
      </c>
    </row>
    <row r="28356" spans="18:19" x14ac:dyDescent="0.2">
      <c r="R28356" s="334">
        <v>66942</v>
      </c>
      <c r="S28356" s="319" t="s">
        <v>346</v>
      </c>
    </row>
    <row r="28357" spans="18:19" x14ac:dyDescent="0.2">
      <c r="R28357" s="334">
        <v>66943</v>
      </c>
      <c r="S28357" s="319" t="s">
        <v>346</v>
      </c>
    </row>
    <row r="28358" spans="18:19" x14ac:dyDescent="0.2">
      <c r="R28358" s="334">
        <v>66944</v>
      </c>
      <c r="S28358" s="319" t="s">
        <v>346</v>
      </c>
    </row>
    <row r="28359" spans="18:19" x14ac:dyDescent="0.2">
      <c r="R28359" s="334">
        <v>66945</v>
      </c>
      <c r="S28359" s="319" t="s">
        <v>346</v>
      </c>
    </row>
    <row r="28360" spans="18:19" x14ac:dyDescent="0.2">
      <c r="R28360" s="334">
        <v>66946</v>
      </c>
      <c r="S28360" s="319" t="s">
        <v>346</v>
      </c>
    </row>
    <row r="28361" spans="18:19" x14ac:dyDescent="0.2">
      <c r="R28361" s="334">
        <v>66948</v>
      </c>
      <c r="S28361" s="319" t="s">
        <v>346</v>
      </c>
    </row>
    <row r="28362" spans="18:19" x14ac:dyDescent="0.2">
      <c r="R28362" s="334">
        <v>66949</v>
      </c>
      <c r="S28362" s="319" t="s">
        <v>346</v>
      </c>
    </row>
    <row r="28363" spans="18:19" x14ac:dyDescent="0.2">
      <c r="R28363" s="334">
        <v>66951</v>
      </c>
      <c r="S28363" s="319" t="s">
        <v>346</v>
      </c>
    </row>
    <row r="28364" spans="18:19" x14ac:dyDescent="0.2">
      <c r="R28364" s="334">
        <v>66952</v>
      </c>
      <c r="S28364" s="319" t="s">
        <v>346</v>
      </c>
    </row>
    <row r="28365" spans="18:19" x14ac:dyDescent="0.2">
      <c r="R28365" s="334">
        <v>66953</v>
      </c>
      <c r="S28365" s="319" t="s">
        <v>346</v>
      </c>
    </row>
    <row r="28366" spans="18:19" x14ac:dyDescent="0.2">
      <c r="R28366" s="334">
        <v>66955</v>
      </c>
      <c r="S28366" s="319" t="s">
        <v>346</v>
      </c>
    </row>
    <row r="28367" spans="18:19" x14ac:dyDescent="0.2">
      <c r="R28367" s="334">
        <v>66956</v>
      </c>
      <c r="S28367" s="319" t="s">
        <v>346</v>
      </c>
    </row>
    <row r="28368" spans="18:19" x14ac:dyDescent="0.2">
      <c r="R28368" s="334">
        <v>66958</v>
      </c>
      <c r="S28368" s="319" t="s">
        <v>346</v>
      </c>
    </row>
    <row r="28369" spans="18:19" x14ac:dyDescent="0.2">
      <c r="R28369" s="334">
        <v>66959</v>
      </c>
      <c r="S28369" s="319" t="s">
        <v>346</v>
      </c>
    </row>
    <row r="28370" spans="18:19" x14ac:dyDescent="0.2">
      <c r="R28370" s="334">
        <v>66960</v>
      </c>
      <c r="S28370" s="319" t="s">
        <v>346</v>
      </c>
    </row>
    <row r="28371" spans="18:19" x14ac:dyDescent="0.2">
      <c r="R28371" s="334">
        <v>66961</v>
      </c>
      <c r="S28371" s="319" t="s">
        <v>346</v>
      </c>
    </row>
    <row r="28372" spans="18:19" x14ac:dyDescent="0.2">
      <c r="R28372" s="334">
        <v>66962</v>
      </c>
      <c r="S28372" s="319" t="s">
        <v>346</v>
      </c>
    </row>
    <row r="28373" spans="18:19" x14ac:dyDescent="0.2">
      <c r="R28373" s="334">
        <v>66963</v>
      </c>
      <c r="S28373" s="319" t="s">
        <v>346</v>
      </c>
    </row>
    <row r="28374" spans="18:19" x14ac:dyDescent="0.2">
      <c r="R28374" s="334">
        <v>66964</v>
      </c>
      <c r="S28374" s="319" t="s">
        <v>346</v>
      </c>
    </row>
    <row r="28375" spans="18:19" x14ac:dyDescent="0.2">
      <c r="R28375" s="334">
        <v>66966</v>
      </c>
      <c r="S28375" s="319" t="s">
        <v>346</v>
      </c>
    </row>
    <row r="28376" spans="18:19" x14ac:dyDescent="0.2">
      <c r="R28376" s="334">
        <v>66967</v>
      </c>
      <c r="S28376" s="319" t="s">
        <v>346</v>
      </c>
    </row>
    <row r="28377" spans="18:19" x14ac:dyDescent="0.2">
      <c r="R28377" s="334">
        <v>66968</v>
      </c>
      <c r="S28377" s="319" t="s">
        <v>346</v>
      </c>
    </row>
    <row r="28378" spans="18:19" x14ac:dyDescent="0.2">
      <c r="R28378" s="334">
        <v>66970</v>
      </c>
      <c r="S28378" s="319" t="s">
        <v>346</v>
      </c>
    </row>
    <row r="28379" spans="18:19" x14ac:dyDescent="0.2">
      <c r="R28379" s="334">
        <v>67001</v>
      </c>
      <c r="S28379" s="319" t="s">
        <v>346</v>
      </c>
    </row>
    <row r="28380" spans="18:19" x14ac:dyDescent="0.2">
      <c r="R28380" s="334">
        <v>67002</v>
      </c>
      <c r="S28380" s="319" t="s">
        <v>346</v>
      </c>
    </row>
    <row r="28381" spans="18:19" x14ac:dyDescent="0.2">
      <c r="R28381" s="334">
        <v>67003</v>
      </c>
      <c r="S28381" s="319" t="s">
        <v>346</v>
      </c>
    </row>
    <row r="28382" spans="18:19" x14ac:dyDescent="0.2">
      <c r="R28382" s="334">
        <v>67004</v>
      </c>
      <c r="S28382" s="319" t="s">
        <v>346</v>
      </c>
    </row>
    <row r="28383" spans="18:19" x14ac:dyDescent="0.2">
      <c r="R28383" s="334">
        <v>67005</v>
      </c>
      <c r="S28383" s="319" t="s">
        <v>346</v>
      </c>
    </row>
    <row r="28384" spans="18:19" x14ac:dyDescent="0.2">
      <c r="R28384" s="334">
        <v>67008</v>
      </c>
      <c r="S28384" s="319" t="s">
        <v>346</v>
      </c>
    </row>
    <row r="28385" spans="18:19" x14ac:dyDescent="0.2">
      <c r="R28385" s="334">
        <v>67009</v>
      </c>
      <c r="S28385" s="319" t="s">
        <v>346</v>
      </c>
    </row>
    <row r="28386" spans="18:19" x14ac:dyDescent="0.2">
      <c r="R28386" s="334">
        <v>67010</v>
      </c>
      <c r="S28386" s="319" t="s">
        <v>346</v>
      </c>
    </row>
    <row r="28387" spans="18:19" x14ac:dyDescent="0.2">
      <c r="R28387" s="334">
        <v>67012</v>
      </c>
      <c r="S28387" s="319" t="s">
        <v>346</v>
      </c>
    </row>
    <row r="28388" spans="18:19" x14ac:dyDescent="0.2">
      <c r="R28388" s="334">
        <v>67013</v>
      </c>
      <c r="S28388" s="319" t="s">
        <v>346</v>
      </c>
    </row>
    <row r="28389" spans="18:19" x14ac:dyDescent="0.2">
      <c r="R28389" s="334">
        <v>67016</v>
      </c>
      <c r="S28389" s="319" t="s">
        <v>346</v>
      </c>
    </row>
    <row r="28390" spans="18:19" x14ac:dyDescent="0.2">
      <c r="R28390" s="334">
        <v>67017</v>
      </c>
      <c r="S28390" s="319" t="s">
        <v>346</v>
      </c>
    </row>
    <row r="28391" spans="18:19" x14ac:dyDescent="0.2">
      <c r="R28391" s="334">
        <v>67018</v>
      </c>
      <c r="S28391" s="319" t="s">
        <v>346</v>
      </c>
    </row>
    <row r="28392" spans="18:19" x14ac:dyDescent="0.2">
      <c r="R28392" s="334">
        <v>67019</v>
      </c>
      <c r="S28392" s="319" t="s">
        <v>346</v>
      </c>
    </row>
    <row r="28393" spans="18:19" x14ac:dyDescent="0.2">
      <c r="R28393" s="334">
        <v>67020</v>
      </c>
      <c r="S28393" s="319" t="s">
        <v>346</v>
      </c>
    </row>
    <row r="28394" spans="18:19" x14ac:dyDescent="0.2">
      <c r="R28394" s="334">
        <v>67021</v>
      </c>
      <c r="S28394" s="319" t="s">
        <v>346</v>
      </c>
    </row>
    <row r="28395" spans="18:19" x14ac:dyDescent="0.2">
      <c r="R28395" s="334">
        <v>67022</v>
      </c>
      <c r="S28395" s="319" t="s">
        <v>346</v>
      </c>
    </row>
    <row r="28396" spans="18:19" x14ac:dyDescent="0.2">
      <c r="R28396" s="334">
        <v>67023</v>
      </c>
      <c r="S28396" s="319" t="s">
        <v>346</v>
      </c>
    </row>
    <row r="28397" spans="18:19" x14ac:dyDescent="0.2">
      <c r="R28397" s="334">
        <v>67024</v>
      </c>
      <c r="S28397" s="319" t="s">
        <v>346</v>
      </c>
    </row>
    <row r="28398" spans="18:19" x14ac:dyDescent="0.2">
      <c r="R28398" s="334">
        <v>67025</v>
      </c>
      <c r="S28398" s="319" t="s">
        <v>346</v>
      </c>
    </row>
    <row r="28399" spans="18:19" x14ac:dyDescent="0.2">
      <c r="R28399" s="334">
        <v>67026</v>
      </c>
      <c r="S28399" s="319" t="s">
        <v>346</v>
      </c>
    </row>
    <row r="28400" spans="18:19" x14ac:dyDescent="0.2">
      <c r="R28400" s="334">
        <v>67028</v>
      </c>
      <c r="S28400" s="319" t="s">
        <v>346</v>
      </c>
    </row>
    <row r="28401" spans="18:19" x14ac:dyDescent="0.2">
      <c r="R28401" s="334">
        <v>67029</v>
      </c>
      <c r="S28401" s="319" t="s">
        <v>346</v>
      </c>
    </row>
    <row r="28402" spans="18:19" x14ac:dyDescent="0.2">
      <c r="R28402" s="334">
        <v>67030</v>
      </c>
      <c r="S28402" s="319" t="s">
        <v>346</v>
      </c>
    </row>
    <row r="28403" spans="18:19" x14ac:dyDescent="0.2">
      <c r="R28403" s="334">
        <v>67031</v>
      </c>
      <c r="S28403" s="319" t="s">
        <v>346</v>
      </c>
    </row>
    <row r="28404" spans="18:19" x14ac:dyDescent="0.2">
      <c r="R28404" s="334">
        <v>67035</v>
      </c>
      <c r="S28404" s="319" t="s">
        <v>346</v>
      </c>
    </row>
    <row r="28405" spans="18:19" x14ac:dyDescent="0.2">
      <c r="R28405" s="334">
        <v>67036</v>
      </c>
      <c r="S28405" s="319" t="s">
        <v>346</v>
      </c>
    </row>
    <row r="28406" spans="18:19" x14ac:dyDescent="0.2">
      <c r="R28406" s="334">
        <v>67037</v>
      </c>
      <c r="S28406" s="319" t="s">
        <v>346</v>
      </c>
    </row>
    <row r="28407" spans="18:19" x14ac:dyDescent="0.2">
      <c r="R28407" s="334">
        <v>67038</v>
      </c>
      <c r="S28407" s="319" t="s">
        <v>346</v>
      </c>
    </row>
    <row r="28408" spans="18:19" x14ac:dyDescent="0.2">
      <c r="R28408" s="334">
        <v>67039</v>
      </c>
      <c r="S28408" s="319" t="s">
        <v>346</v>
      </c>
    </row>
    <row r="28409" spans="18:19" x14ac:dyDescent="0.2">
      <c r="R28409" s="334">
        <v>67041</v>
      </c>
      <c r="S28409" s="319" t="s">
        <v>346</v>
      </c>
    </row>
    <row r="28410" spans="18:19" x14ac:dyDescent="0.2">
      <c r="R28410" s="334">
        <v>67042</v>
      </c>
      <c r="S28410" s="319" t="s">
        <v>346</v>
      </c>
    </row>
    <row r="28411" spans="18:19" x14ac:dyDescent="0.2">
      <c r="R28411" s="334">
        <v>67045</v>
      </c>
      <c r="S28411" s="319" t="s">
        <v>346</v>
      </c>
    </row>
    <row r="28412" spans="18:19" x14ac:dyDescent="0.2">
      <c r="R28412" s="334">
        <v>67047</v>
      </c>
      <c r="S28412" s="319" t="s">
        <v>346</v>
      </c>
    </row>
    <row r="28413" spans="18:19" x14ac:dyDescent="0.2">
      <c r="R28413" s="334">
        <v>67049</v>
      </c>
      <c r="S28413" s="319" t="s">
        <v>346</v>
      </c>
    </row>
    <row r="28414" spans="18:19" x14ac:dyDescent="0.2">
      <c r="R28414" s="334">
        <v>67050</v>
      </c>
      <c r="S28414" s="319" t="s">
        <v>346</v>
      </c>
    </row>
    <row r="28415" spans="18:19" x14ac:dyDescent="0.2">
      <c r="R28415" s="334">
        <v>67051</v>
      </c>
      <c r="S28415" s="319" t="s">
        <v>346</v>
      </c>
    </row>
    <row r="28416" spans="18:19" x14ac:dyDescent="0.2">
      <c r="R28416" s="334">
        <v>67052</v>
      </c>
      <c r="S28416" s="319" t="s">
        <v>346</v>
      </c>
    </row>
    <row r="28417" spans="18:19" x14ac:dyDescent="0.2">
      <c r="R28417" s="334">
        <v>67053</v>
      </c>
      <c r="S28417" s="319" t="s">
        <v>346</v>
      </c>
    </row>
    <row r="28418" spans="18:19" x14ac:dyDescent="0.2">
      <c r="R28418" s="334">
        <v>67054</v>
      </c>
      <c r="S28418" s="319" t="s">
        <v>346</v>
      </c>
    </row>
    <row r="28419" spans="18:19" x14ac:dyDescent="0.2">
      <c r="R28419" s="334">
        <v>67055</v>
      </c>
      <c r="S28419" s="319" t="s">
        <v>346</v>
      </c>
    </row>
    <row r="28420" spans="18:19" x14ac:dyDescent="0.2">
      <c r="R28420" s="334">
        <v>67056</v>
      </c>
      <c r="S28420" s="319" t="s">
        <v>346</v>
      </c>
    </row>
    <row r="28421" spans="18:19" x14ac:dyDescent="0.2">
      <c r="R28421" s="334">
        <v>67057</v>
      </c>
      <c r="S28421" s="319" t="s">
        <v>344</v>
      </c>
    </row>
    <row r="28422" spans="18:19" x14ac:dyDescent="0.2">
      <c r="R28422" s="334">
        <v>67058</v>
      </c>
      <c r="S28422" s="319" t="s">
        <v>346</v>
      </c>
    </row>
    <row r="28423" spans="18:19" x14ac:dyDescent="0.2">
      <c r="R28423" s="334">
        <v>67059</v>
      </c>
      <c r="S28423" s="319" t="s">
        <v>346</v>
      </c>
    </row>
    <row r="28424" spans="18:19" x14ac:dyDescent="0.2">
      <c r="R28424" s="334">
        <v>67060</v>
      </c>
      <c r="S28424" s="319" t="s">
        <v>346</v>
      </c>
    </row>
    <row r="28425" spans="18:19" x14ac:dyDescent="0.2">
      <c r="R28425" s="334">
        <v>67061</v>
      </c>
      <c r="S28425" s="319" t="s">
        <v>344</v>
      </c>
    </row>
    <row r="28426" spans="18:19" x14ac:dyDescent="0.2">
      <c r="R28426" s="334">
        <v>67062</v>
      </c>
      <c r="S28426" s="319" t="s">
        <v>346</v>
      </c>
    </row>
    <row r="28427" spans="18:19" x14ac:dyDescent="0.2">
      <c r="R28427" s="334">
        <v>67063</v>
      </c>
      <c r="S28427" s="319" t="s">
        <v>346</v>
      </c>
    </row>
    <row r="28428" spans="18:19" x14ac:dyDescent="0.2">
      <c r="R28428" s="334">
        <v>67065</v>
      </c>
      <c r="S28428" s="319" t="s">
        <v>346</v>
      </c>
    </row>
    <row r="28429" spans="18:19" x14ac:dyDescent="0.2">
      <c r="R28429" s="334">
        <v>67066</v>
      </c>
      <c r="S28429" s="319" t="s">
        <v>346</v>
      </c>
    </row>
    <row r="28430" spans="18:19" x14ac:dyDescent="0.2">
      <c r="R28430" s="334">
        <v>67067</v>
      </c>
      <c r="S28430" s="319" t="s">
        <v>346</v>
      </c>
    </row>
    <row r="28431" spans="18:19" x14ac:dyDescent="0.2">
      <c r="R28431" s="334">
        <v>67068</v>
      </c>
      <c r="S28431" s="319" t="s">
        <v>346</v>
      </c>
    </row>
    <row r="28432" spans="18:19" x14ac:dyDescent="0.2">
      <c r="R28432" s="334">
        <v>67070</v>
      </c>
      <c r="S28432" s="319" t="s">
        <v>344</v>
      </c>
    </row>
    <row r="28433" spans="18:19" x14ac:dyDescent="0.2">
      <c r="R28433" s="334">
        <v>67071</v>
      </c>
      <c r="S28433" s="319" t="s">
        <v>346</v>
      </c>
    </row>
    <row r="28434" spans="18:19" x14ac:dyDescent="0.2">
      <c r="R28434" s="334">
        <v>67072</v>
      </c>
      <c r="S28434" s="319" t="s">
        <v>346</v>
      </c>
    </row>
    <row r="28435" spans="18:19" x14ac:dyDescent="0.2">
      <c r="R28435" s="334">
        <v>67073</v>
      </c>
      <c r="S28435" s="319" t="s">
        <v>346</v>
      </c>
    </row>
    <row r="28436" spans="18:19" x14ac:dyDescent="0.2">
      <c r="R28436" s="334">
        <v>67074</v>
      </c>
      <c r="S28436" s="319" t="s">
        <v>346</v>
      </c>
    </row>
    <row r="28437" spans="18:19" x14ac:dyDescent="0.2">
      <c r="R28437" s="334">
        <v>67101</v>
      </c>
      <c r="S28437" s="319" t="s">
        <v>346</v>
      </c>
    </row>
    <row r="28438" spans="18:19" x14ac:dyDescent="0.2">
      <c r="R28438" s="334">
        <v>67102</v>
      </c>
      <c r="S28438" s="319" t="s">
        <v>346</v>
      </c>
    </row>
    <row r="28439" spans="18:19" x14ac:dyDescent="0.2">
      <c r="R28439" s="334">
        <v>67103</v>
      </c>
      <c r="S28439" s="319" t="s">
        <v>346</v>
      </c>
    </row>
    <row r="28440" spans="18:19" x14ac:dyDescent="0.2">
      <c r="R28440" s="334">
        <v>67104</v>
      </c>
      <c r="S28440" s="319" t="s">
        <v>344</v>
      </c>
    </row>
    <row r="28441" spans="18:19" x14ac:dyDescent="0.2">
      <c r="R28441" s="334">
        <v>67105</v>
      </c>
      <c r="S28441" s="319" t="s">
        <v>346</v>
      </c>
    </row>
    <row r="28442" spans="18:19" x14ac:dyDescent="0.2">
      <c r="R28442" s="334">
        <v>67106</v>
      </c>
      <c r="S28442" s="319" t="s">
        <v>346</v>
      </c>
    </row>
    <row r="28443" spans="18:19" x14ac:dyDescent="0.2">
      <c r="R28443" s="334">
        <v>67107</v>
      </c>
      <c r="S28443" s="319" t="s">
        <v>346</v>
      </c>
    </row>
    <row r="28444" spans="18:19" x14ac:dyDescent="0.2">
      <c r="R28444" s="334">
        <v>67108</v>
      </c>
      <c r="S28444" s="319" t="s">
        <v>346</v>
      </c>
    </row>
    <row r="28445" spans="18:19" x14ac:dyDescent="0.2">
      <c r="R28445" s="334">
        <v>67109</v>
      </c>
      <c r="S28445" s="319" t="s">
        <v>346</v>
      </c>
    </row>
    <row r="28446" spans="18:19" x14ac:dyDescent="0.2">
      <c r="R28446" s="334">
        <v>67110</v>
      </c>
      <c r="S28446" s="319" t="s">
        <v>346</v>
      </c>
    </row>
    <row r="28447" spans="18:19" x14ac:dyDescent="0.2">
      <c r="R28447" s="334">
        <v>67111</v>
      </c>
      <c r="S28447" s="319" t="s">
        <v>346</v>
      </c>
    </row>
    <row r="28448" spans="18:19" x14ac:dyDescent="0.2">
      <c r="R28448" s="334">
        <v>67112</v>
      </c>
      <c r="S28448" s="319" t="s">
        <v>346</v>
      </c>
    </row>
    <row r="28449" spans="18:19" x14ac:dyDescent="0.2">
      <c r="R28449" s="334">
        <v>67114</v>
      </c>
      <c r="S28449" s="319" t="s">
        <v>346</v>
      </c>
    </row>
    <row r="28450" spans="18:19" x14ac:dyDescent="0.2">
      <c r="R28450" s="334">
        <v>67117</v>
      </c>
      <c r="S28450" s="319" t="s">
        <v>346</v>
      </c>
    </row>
    <row r="28451" spans="18:19" x14ac:dyDescent="0.2">
      <c r="R28451" s="334">
        <v>67118</v>
      </c>
      <c r="S28451" s="319" t="s">
        <v>346</v>
      </c>
    </row>
    <row r="28452" spans="18:19" x14ac:dyDescent="0.2">
      <c r="R28452" s="334">
        <v>67119</v>
      </c>
      <c r="S28452" s="319" t="s">
        <v>346</v>
      </c>
    </row>
    <row r="28453" spans="18:19" x14ac:dyDescent="0.2">
      <c r="R28453" s="334">
        <v>67120</v>
      </c>
      <c r="S28453" s="319" t="s">
        <v>346</v>
      </c>
    </row>
    <row r="28454" spans="18:19" x14ac:dyDescent="0.2">
      <c r="R28454" s="334">
        <v>67122</v>
      </c>
      <c r="S28454" s="319" t="s">
        <v>346</v>
      </c>
    </row>
    <row r="28455" spans="18:19" x14ac:dyDescent="0.2">
      <c r="R28455" s="334">
        <v>67123</v>
      </c>
      <c r="S28455" s="319" t="s">
        <v>346</v>
      </c>
    </row>
    <row r="28456" spans="18:19" x14ac:dyDescent="0.2">
      <c r="R28456" s="334">
        <v>67124</v>
      </c>
      <c r="S28456" s="319" t="s">
        <v>346</v>
      </c>
    </row>
    <row r="28457" spans="18:19" x14ac:dyDescent="0.2">
      <c r="R28457" s="334">
        <v>67127</v>
      </c>
      <c r="S28457" s="319" t="s">
        <v>346</v>
      </c>
    </row>
    <row r="28458" spans="18:19" x14ac:dyDescent="0.2">
      <c r="R28458" s="334">
        <v>67131</v>
      </c>
      <c r="S28458" s="319" t="s">
        <v>346</v>
      </c>
    </row>
    <row r="28459" spans="18:19" x14ac:dyDescent="0.2">
      <c r="R28459" s="334">
        <v>67132</v>
      </c>
      <c r="S28459" s="319" t="s">
        <v>346</v>
      </c>
    </row>
    <row r="28460" spans="18:19" x14ac:dyDescent="0.2">
      <c r="R28460" s="334">
        <v>67133</v>
      </c>
      <c r="S28460" s="319" t="s">
        <v>346</v>
      </c>
    </row>
    <row r="28461" spans="18:19" x14ac:dyDescent="0.2">
      <c r="R28461" s="334">
        <v>67134</v>
      </c>
      <c r="S28461" s="319" t="s">
        <v>346</v>
      </c>
    </row>
    <row r="28462" spans="18:19" x14ac:dyDescent="0.2">
      <c r="R28462" s="334">
        <v>67135</v>
      </c>
      <c r="S28462" s="319" t="s">
        <v>346</v>
      </c>
    </row>
    <row r="28463" spans="18:19" x14ac:dyDescent="0.2">
      <c r="R28463" s="334">
        <v>67137</v>
      </c>
      <c r="S28463" s="319" t="s">
        <v>346</v>
      </c>
    </row>
    <row r="28464" spans="18:19" x14ac:dyDescent="0.2">
      <c r="R28464" s="334">
        <v>67138</v>
      </c>
      <c r="S28464" s="319" t="s">
        <v>344</v>
      </c>
    </row>
    <row r="28465" spans="18:19" x14ac:dyDescent="0.2">
      <c r="R28465" s="334">
        <v>67140</v>
      </c>
      <c r="S28465" s="319" t="s">
        <v>346</v>
      </c>
    </row>
    <row r="28466" spans="18:19" x14ac:dyDescent="0.2">
      <c r="R28466" s="334">
        <v>67142</v>
      </c>
      <c r="S28466" s="319" t="s">
        <v>346</v>
      </c>
    </row>
    <row r="28467" spans="18:19" x14ac:dyDescent="0.2">
      <c r="R28467" s="334">
        <v>67143</v>
      </c>
      <c r="S28467" s="319" t="s">
        <v>346</v>
      </c>
    </row>
    <row r="28468" spans="18:19" x14ac:dyDescent="0.2">
      <c r="R28468" s="334">
        <v>67144</v>
      </c>
      <c r="S28468" s="319" t="s">
        <v>346</v>
      </c>
    </row>
    <row r="28469" spans="18:19" x14ac:dyDescent="0.2">
      <c r="R28469" s="334">
        <v>67146</v>
      </c>
      <c r="S28469" s="319" t="s">
        <v>346</v>
      </c>
    </row>
    <row r="28470" spans="18:19" x14ac:dyDescent="0.2">
      <c r="R28470" s="334">
        <v>67147</v>
      </c>
      <c r="S28470" s="319" t="s">
        <v>346</v>
      </c>
    </row>
    <row r="28471" spans="18:19" x14ac:dyDescent="0.2">
      <c r="R28471" s="334">
        <v>67149</v>
      </c>
      <c r="S28471" s="319" t="s">
        <v>346</v>
      </c>
    </row>
    <row r="28472" spans="18:19" x14ac:dyDescent="0.2">
      <c r="R28472" s="334">
        <v>67150</v>
      </c>
      <c r="S28472" s="319" t="s">
        <v>344</v>
      </c>
    </row>
    <row r="28473" spans="18:19" x14ac:dyDescent="0.2">
      <c r="R28473" s="334">
        <v>67151</v>
      </c>
      <c r="S28473" s="319" t="s">
        <v>346</v>
      </c>
    </row>
    <row r="28474" spans="18:19" x14ac:dyDescent="0.2">
      <c r="R28474" s="334">
        <v>67152</v>
      </c>
      <c r="S28474" s="319" t="s">
        <v>346</v>
      </c>
    </row>
    <row r="28475" spans="18:19" x14ac:dyDescent="0.2">
      <c r="R28475" s="334">
        <v>67154</v>
      </c>
      <c r="S28475" s="319" t="s">
        <v>346</v>
      </c>
    </row>
    <row r="28476" spans="18:19" x14ac:dyDescent="0.2">
      <c r="R28476" s="334">
        <v>67155</v>
      </c>
      <c r="S28476" s="319" t="s">
        <v>346</v>
      </c>
    </row>
    <row r="28477" spans="18:19" x14ac:dyDescent="0.2">
      <c r="R28477" s="334">
        <v>67156</v>
      </c>
      <c r="S28477" s="319" t="s">
        <v>346</v>
      </c>
    </row>
    <row r="28478" spans="18:19" x14ac:dyDescent="0.2">
      <c r="R28478" s="334">
        <v>67159</v>
      </c>
      <c r="S28478" s="319" t="s">
        <v>346</v>
      </c>
    </row>
    <row r="28479" spans="18:19" x14ac:dyDescent="0.2">
      <c r="R28479" s="334">
        <v>67201</v>
      </c>
      <c r="S28479" s="319" t="s">
        <v>346</v>
      </c>
    </row>
    <row r="28480" spans="18:19" x14ac:dyDescent="0.2">
      <c r="R28480" s="334">
        <v>67202</v>
      </c>
      <c r="S28480" s="319" t="s">
        <v>346</v>
      </c>
    </row>
    <row r="28481" spans="18:19" x14ac:dyDescent="0.2">
      <c r="R28481" s="334">
        <v>67203</v>
      </c>
      <c r="S28481" s="319" t="s">
        <v>346</v>
      </c>
    </row>
    <row r="28482" spans="18:19" x14ac:dyDescent="0.2">
      <c r="R28482" s="334">
        <v>67204</v>
      </c>
      <c r="S28482" s="319" t="s">
        <v>346</v>
      </c>
    </row>
    <row r="28483" spans="18:19" x14ac:dyDescent="0.2">
      <c r="R28483" s="334">
        <v>67205</v>
      </c>
      <c r="S28483" s="319" t="s">
        <v>346</v>
      </c>
    </row>
    <row r="28484" spans="18:19" x14ac:dyDescent="0.2">
      <c r="R28484" s="334">
        <v>67206</v>
      </c>
      <c r="S28484" s="319" t="s">
        <v>346</v>
      </c>
    </row>
    <row r="28485" spans="18:19" x14ac:dyDescent="0.2">
      <c r="R28485" s="334">
        <v>67207</v>
      </c>
      <c r="S28485" s="319" t="s">
        <v>346</v>
      </c>
    </row>
    <row r="28486" spans="18:19" x14ac:dyDescent="0.2">
      <c r="R28486" s="334">
        <v>67208</v>
      </c>
      <c r="S28486" s="319" t="s">
        <v>346</v>
      </c>
    </row>
    <row r="28487" spans="18:19" x14ac:dyDescent="0.2">
      <c r="R28487" s="334">
        <v>67209</v>
      </c>
      <c r="S28487" s="319" t="s">
        <v>346</v>
      </c>
    </row>
    <row r="28488" spans="18:19" x14ac:dyDescent="0.2">
      <c r="R28488" s="334">
        <v>67210</v>
      </c>
      <c r="S28488" s="319" t="s">
        <v>346</v>
      </c>
    </row>
    <row r="28489" spans="18:19" x14ac:dyDescent="0.2">
      <c r="R28489" s="334">
        <v>67211</v>
      </c>
      <c r="S28489" s="319" t="s">
        <v>346</v>
      </c>
    </row>
    <row r="28490" spans="18:19" x14ac:dyDescent="0.2">
      <c r="R28490" s="334">
        <v>67212</v>
      </c>
      <c r="S28490" s="319" t="s">
        <v>346</v>
      </c>
    </row>
    <row r="28491" spans="18:19" x14ac:dyDescent="0.2">
      <c r="R28491" s="334">
        <v>67213</v>
      </c>
      <c r="S28491" s="319" t="s">
        <v>346</v>
      </c>
    </row>
    <row r="28492" spans="18:19" x14ac:dyDescent="0.2">
      <c r="R28492" s="334">
        <v>67214</v>
      </c>
      <c r="S28492" s="319" t="s">
        <v>346</v>
      </c>
    </row>
    <row r="28493" spans="18:19" x14ac:dyDescent="0.2">
      <c r="R28493" s="334">
        <v>67215</v>
      </c>
      <c r="S28493" s="319" t="s">
        <v>346</v>
      </c>
    </row>
    <row r="28494" spans="18:19" x14ac:dyDescent="0.2">
      <c r="R28494" s="334">
        <v>67216</v>
      </c>
      <c r="S28494" s="319" t="s">
        <v>346</v>
      </c>
    </row>
    <row r="28495" spans="18:19" x14ac:dyDescent="0.2">
      <c r="R28495" s="334">
        <v>67217</v>
      </c>
      <c r="S28495" s="319" t="s">
        <v>346</v>
      </c>
    </row>
    <row r="28496" spans="18:19" x14ac:dyDescent="0.2">
      <c r="R28496" s="334">
        <v>67218</v>
      </c>
      <c r="S28496" s="319" t="s">
        <v>346</v>
      </c>
    </row>
    <row r="28497" spans="18:19" x14ac:dyDescent="0.2">
      <c r="R28497" s="334">
        <v>67219</v>
      </c>
      <c r="S28497" s="319" t="s">
        <v>346</v>
      </c>
    </row>
    <row r="28498" spans="18:19" x14ac:dyDescent="0.2">
      <c r="R28498" s="334">
        <v>67220</v>
      </c>
      <c r="S28498" s="319" t="s">
        <v>346</v>
      </c>
    </row>
    <row r="28499" spans="18:19" x14ac:dyDescent="0.2">
      <c r="R28499" s="334">
        <v>67221</v>
      </c>
      <c r="S28499" s="319" t="s">
        <v>346</v>
      </c>
    </row>
    <row r="28500" spans="18:19" x14ac:dyDescent="0.2">
      <c r="R28500" s="334">
        <v>67223</v>
      </c>
      <c r="S28500" s="319" t="s">
        <v>346</v>
      </c>
    </row>
    <row r="28501" spans="18:19" x14ac:dyDescent="0.2">
      <c r="R28501" s="334">
        <v>67226</v>
      </c>
      <c r="S28501" s="319" t="s">
        <v>346</v>
      </c>
    </row>
    <row r="28502" spans="18:19" x14ac:dyDescent="0.2">
      <c r="R28502" s="334">
        <v>67227</v>
      </c>
      <c r="S28502" s="319" t="s">
        <v>346</v>
      </c>
    </row>
    <row r="28503" spans="18:19" x14ac:dyDescent="0.2">
      <c r="R28503" s="334">
        <v>67228</v>
      </c>
      <c r="S28503" s="319" t="s">
        <v>346</v>
      </c>
    </row>
    <row r="28504" spans="18:19" x14ac:dyDescent="0.2">
      <c r="R28504" s="334">
        <v>67230</v>
      </c>
      <c r="S28504" s="319" t="s">
        <v>346</v>
      </c>
    </row>
    <row r="28505" spans="18:19" x14ac:dyDescent="0.2">
      <c r="R28505" s="334">
        <v>67232</v>
      </c>
      <c r="S28505" s="319" t="s">
        <v>346</v>
      </c>
    </row>
    <row r="28506" spans="18:19" x14ac:dyDescent="0.2">
      <c r="R28506" s="334">
        <v>67235</v>
      </c>
      <c r="S28506" s="319" t="s">
        <v>346</v>
      </c>
    </row>
    <row r="28507" spans="18:19" x14ac:dyDescent="0.2">
      <c r="R28507" s="334">
        <v>67260</v>
      </c>
      <c r="S28507" s="319" t="s">
        <v>346</v>
      </c>
    </row>
    <row r="28508" spans="18:19" x14ac:dyDescent="0.2">
      <c r="R28508" s="334">
        <v>67275</v>
      </c>
      <c r="S28508" s="319" t="s">
        <v>346</v>
      </c>
    </row>
    <row r="28509" spans="18:19" x14ac:dyDescent="0.2">
      <c r="R28509" s="334">
        <v>67276</v>
      </c>
      <c r="S28509" s="319" t="s">
        <v>346</v>
      </c>
    </row>
    <row r="28510" spans="18:19" x14ac:dyDescent="0.2">
      <c r="R28510" s="334">
        <v>67277</v>
      </c>
      <c r="S28510" s="319" t="s">
        <v>346</v>
      </c>
    </row>
    <row r="28511" spans="18:19" x14ac:dyDescent="0.2">
      <c r="R28511" s="334">
        <v>67278</v>
      </c>
      <c r="S28511" s="319" t="s">
        <v>346</v>
      </c>
    </row>
    <row r="28512" spans="18:19" x14ac:dyDescent="0.2">
      <c r="R28512" s="334">
        <v>67301</v>
      </c>
      <c r="S28512" s="319" t="s">
        <v>346</v>
      </c>
    </row>
    <row r="28513" spans="18:19" x14ac:dyDescent="0.2">
      <c r="R28513" s="334">
        <v>67330</v>
      </c>
      <c r="S28513" s="319" t="s">
        <v>346</v>
      </c>
    </row>
    <row r="28514" spans="18:19" x14ac:dyDescent="0.2">
      <c r="R28514" s="334">
        <v>67332</v>
      </c>
      <c r="S28514" s="319" t="s">
        <v>346</v>
      </c>
    </row>
    <row r="28515" spans="18:19" x14ac:dyDescent="0.2">
      <c r="R28515" s="334">
        <v>67333</v>
      </c>
      <c r="S28515" s="319" t="s">
        <v>346</v>
      </c>
    </row>
    <row r="28516" spans="18:19" x14ac:dyDescent="0.2">
      <c r="R28516" s="334">
        <v>67334</v>
      </c>
      <c r="S28516" s="319" t="s">
        <v>346</v>
      </c>
    </row>
    <row r="28517" spans="18:19" x14ac:dyDescent="0.2">
      <c r="R28517" s="334">
        <v>67335</v>
      </c>
      <c r="S28517" s="319" t="s">
        <v>346</v>
      </c>
    </row>
    <row r="28518" spans="18:19" x14ac:dyDescent="0.2">
      <c r="R28518" s="334">
        <v>67336</v>
      </c>
      <c r="S28518" s="319" t="s">
        <v>346</v>
      </c>
    </row>
    <row r="28519" spans="18:19" x14ac:dyDescent="0.2">
      <c r="R28519" s="334">
        <v>67337</v>
      </c>
      <c r="S28519" s="319" t="s">
        <v>346</v>
      </c>
    </row>
    <row r="28520" spans="18:19" x14ac:dyDescent="0.2">
      <c r="R28520" s="334">
        <v>67340</v>
      </c>
      <c r="S28520" s="319" t="s">
        <v>346</v>
      </c>
    </row>
    <row r="28521" spans="18:19" x14ac:dyDescent="0.2">
      <c r="R28521" s="334">
        <v>67341</v>
      </c>
      <c r="S28521" s="319" t="s">
        <v>346</v>
      </c>
    </row>
    <row r="28522" spans="18:19" x14ac:dyDescent="0.2">
      <c r="R28522" s="334">
        <v>67342</v>
      </c>
      <c r="S28522" s="319" t="s">
        <v>346</v>
      </c>
    </row>
    <row r="28523" spans="18:19" x14ac:dyDescent="0.2">
      <c r="R28523" s="334">
        <v>67344</v>
      </c>
      <c r="S28523" s="319" t="s">
        <v>346</v>
      </c>
    </row>
    <row r="28524" spans="18:19" x14ac:dyDescent="0.2">
      <c r="R28524" s="334">
        <v>67345</v>
      </c>
      <c r="S28524" s="319" t="s">
        <v>346</v>
      </c>
    </row>
    <row r="28525" spans="18:19" x14ac:dyDescent="0.2">
      <c r="R28525" s="334">
        <v>67346</v>
      </c>
      <c r="S28525" s="319" t="s">
        <v>346</v>
      </c>
    </row>
    <row r="28526" spans="18:19" x14ac:dyDescent="0.2">
      <c r="R28526" s="334">
        <v>67347</v>
      </c>
      <c r="S28526" s="319" t="s">
        <v>346</v>
      </c>
    </row>
    <row r="28527" spans="18:19" x14ac:dyDescent="0.2">
      <c r="R28527" s="334">
        <v>67349</v>
      </c>
      <c r="S28527" s="319" t="s">
        <v>346</v>
      </c>
    </row>
    <row r="28528" spans="18:19" x14ac:dyDescent="0.2">
      <c r="R28528" s="334">
        <v>67351</v>
      </c>
      <c r="S28528" s="319" t="s">
        <v>346</v>
      </c>
    </row>
    <row r="28529" spans="18:19" x14ac:dyDescent="0.2">
      <c r="R28529" s="334">
        <v>67352</v>
      </c>
      <c r="S28529" s="319" t="s">
        <v>346</v>
      </c>
    </row>
    <row r="28530" spans="18:19" x14ac:dyDescent="0.2">
      <c r="R28530" s="334">
        <v>67353</v>
      </c>
      <c r="S28530" s="319" t="s">
        <v>346</v>
      </c>
    </row>
    <row r="28531" spans="18:19" x14ac:dyDescent="0.2">
      <c r="R28531" s="334">
        <v>67354</v>
      </c>
      <c r="S28531" s="319" t="s">
        <v>346</v>
      </c>
    </row>
    <row r="28532" spans="18:19" x14ac:dyDescent="0.2">
      <c r="R28532" s="334">
        <v>67355</v>
      </c>
      <c r="S28532" s="319" t="s">
        <v>346</v>
      </c>
    </row>
    <row r="28533" spans="18:19" x14ac:dyDescent="0.2">
      <c r="R28533" s="334">
        <v>67356</v>
      </c>
      <c r="S28533" s="319" t="s">
        <v>346</v>
      </c>
    </row>
    <row r="28534" spans="18:19" x14ac:dyDescent="0.2">
      <c r="R28534" s="334">
        <v>67357</v>
      </c>
      <c r="S28534" s="319" t="s">
        <v>346</v>
      </c>
    </row>
    <row r="28535" spans="18:19" x14ac:dyDescent="0.2">
      <c r="R28535" s="334">
        <v>67360</v>
      </c>
      <c r="S28535" s="319" t="s">
        <v>346</v>
      </c>
    </row>
    <row r="28536" spans="18:19" x14ac:dyDescent="0.2">
      <c r="R28536" s="334">
        <v>67361</v>
      </c>
      <c r="S28536" s="319" t="s">
        <v>346</v>
      </c>
    </row>
    <row r="28537" spans="18:19" x14ac:dyDescent="0.2">
      <c r="R28537" s="334">
        <v>67363</v>
      </c>
      <c r="S28537" s="319" t="s">
        <v>346</v>
      </c>
    </row>
    <row r="28538" spans="18:19" x14ac:dyDescent="0.2">
      <c r="R28538" s="334">
        <v>67364</v>
      </c>
      <c r="S28538" s="319" t="s">
        <v>346</v>
      </c>
    </row>
    <row r="28539" spans="18:19" x14ac:dyDescent="0.2">
      <c r="R28539" s="334">
        <v>67401</v>
      </c>
      <c r="S28539" s="319" t="s">
        <v>346</v>
      </c>
    </row>
    <row r="28540" spans="18:19" x14ac:dyDescent="0.2">
      <c r="R28540" s="334">
        <v>67402</v>
      </c>
      <c r="S28540" s="319" t="s">
        <v>346</v>
      </c>
    </row>
    <row r="28541" spans="18:19" x14ac:dyDescent="0.2">
      <c r="R28541" s="334">
        <v>67410</v>
      </c>
      <c r="S28541" s="319" t="s">
        <v>346</v>
      </c>
    </row>
    <row r="28542" spans="18:19" x14ac:dyDescent="0.2">
      <c r="R28542" s="334">
        <v>67416</v>
      </c>
      <c r="S28542" s="319" t="s">
        <v>346</v>
      </c>
    </row>
    <row r="28543" spans="18:19" x14ac:dyDescent="0.2">
      <c r="R28543" s="334">
        <v>67417</v>
      </c>
      <c r="S28543" s="319" t="s">
        <v>346</v>
      </c>
    </row>
    <row r="28544" spans="18:19" x14ac:dyDescent="0.2">
      <c r="R28544" s="334">
        <v>67418</v>
      </c>
      <c r="S28544" s="319" t="s">
        <v>346</v>
      </c>
    </row>
    <row r="28545" spans="18:19" x14ac:dyDescent="0.2">
      <c r="R28545" s="334">
        <v>67420</v>
      </c>
      <c r="S28545" s="319" t="s">
        <v>346</v>
      </c>
    </row>
    <row r="28546" spans="18:19" x14ac:dyDescent="0.2">
      <c r="R28546" s="334">
        <v>67422</v>
      </c>
      <c r="S28546" s="319" t="s">
        <v>346</v>
      </c>
    </row>
    <row r="28547" spans="18:19" x14ac:dyDescent="0.2">
      <c r="R28547" s="334">
        <v>67423</v>
      </c>
      <c r="S28547" s="319" t="s">
        <v>346</v>
      </c>
    </row>
    <row r="28548" spans="18:19" x14ac:dyDescent="0.2">
      <c r="R28548" s="334">
        <v>67425</v>
      </c>
      <c r="S28548" s="319" t="s">
        <v>346</v>
      </c>
    </row>
    <row r="28549" spans="18:19" x14ac:dyDescent="0.2">
      <c r="R28549" s="334">
        <v>67427</v>
      </c>
      <c r="S28549" s="319" t="s">
        <v>346</v>
      </c>
    </row>
    <row r="28550" spans="18:19" x14ac:dyDescent="0.2">
      <c r="R28550" s="334">
        <v>67428</v>
      </c>
      <c r="S28550" s="319" t="s">
        <v>346</v>
      </c>
    </row>
    <row r="28551" spans="18:19" x14ac:dyDescent="0.2">
      <c r="R28551" s="334">
        <v>67430</v>
      </c>
      <c r="S28551" s="319" t="s">
        <v>346</v>
      </c>
    </row>
    <row r="28552" spans="18:19" x14ac:dyDescent="0.2">
      <c r="R28552" s="334">
        <v>67431</v>
      </c>
      <c r="S28552" s="319" t="s">
        <v>346</v>
      </c>
    </row>
    <row r="28553" spans="18:19" x14ac:dyDescent="0.2">
      <c r="R28553" s="334">
        <v>67432</v>
      </c>
      <c r="S28553" s="319" t="s">
        <v>346</v>
      </c>
    </row>
    <row r="28554" spans="18:19" x14ac:dyDescent="0.2">
      <c r="R28554" s="334">
        <v>67436</v>
      </c>
      <c r="S28554" s="319" t="s">
        <v>346</v>
      </c>
    </row>
    <row r="28555" spans="18:19" x14ac:dyDescent="0.2">
      <c r="R28555" s="334">
        <v>67437</v>
      </c>
      <c r="S28555" s="319" t="s">
        <v>346</v>
      </c>
    </row>
    <row r="28556" spans="18:19" x14ac:dyDescent="0.2">
      <c r="R28556" s="334">
        <v>67438</v>
      </c>
      <c r="S28556" s="319" t="s">
        <v>346</v>
      </c>
    </row>
    <row r="28557" spans="18:19" x14ac:dyDescent="0.2">
      <c r="R28557" s="334">
        <v>67439</v>
      </c>
      <c r="S28557" s="319" t="s">
        <v>346</v>
      </c>
    </row>
    <row r="28558" spans="18:19" x14ac:dyDescent="0.2">
      <c r="R28558" s="334">
        <v>67441</v>
      </c>
      <c r="S28558" s="319" t="s">
        <v>346</v>
      </c>
    </row>
    <row r="28559" spans="18:19" x14ac:dyDescent="0.2">
      <c r="R28559" s="334">
        <v>67442</v>
      </c>
      <c r="S28559" s="319" t="s">
        <v>346</v>
      </c>
    </row>
    <row r="28560" spans="18:19" x14ac:dyDescent="0.2">
      <c r="R28560" s="334">
        <v>67443</v>
      </c>
      <c r="S28560" s="319" t="s">
        <v>346</v>
      </c>
    </row>
    <row r="28561" spans="18:19" x14ac:dyDescent="0.2">
      <c r="R28561" s="334">
        <v>67444</v>
      </c>
      <c r="S28561" s="319" t="s">
        <v>346</v>
      </c>
    </row>
    <row r="28562" spans="18:19" x14ac:dyDescent="0.2">
      <c r="R28562" s="334">
        <v>67445</v>
      </c>
      <c r="S28562" s="319" t="s">
        <v>346</v>
      </c>
    </row>
    <row r="28563" spans="18:19" x14ac:dyDescent="0.2">
      <c r="R28563" s="334">
        <v>67446</v>
      </c>
      <c r="S28563" s="319" t="s">
        <v>346</v>
      </c>
    </row>
    <row r="28564" spans="18:19" x14ac:dyDescent="0.2">
      <c r="R28564" s="334">
        <v>67447</v>
      </c>
      <c r="S28564" s="319" t="s">
        <v>346</v>
      </c>
    </row>
    <row r="28565" spans="18:19" x14ac:dyDescent="0.2">
      <c r="R28565" s="334">
        <v>67448</v>
      </c>
      <c r="S28565" s="319" t="s">
        <v>346</v>
      </c>
    </row>
    <row r="28566" spans="18:19" x14ac:dyDescent="0.2">
      <c r="R28566" s="334">
        <v>67449</v>
      </c>
      <c r="S28566" s="319" t="s">
        <v>346</v>
      </c>
    </row>
    <row r="28567" spans="18:19" x14ac:dyDescent="0.2">
      <c r="R28567" s="334">
        <v>67450</v>
      </c>
      <c r="S28567" s="319" t="s">
        <v>346</v>
      </c>
    </row>
    <row r="28568" spans="18:19" x14ac:dyDescent="0.2">
      <c r="R28568" s="334">
        <v>67451</v>
      </c>
      <c r="S28568" s="319" t="s">
        <v>346</v>
      </c>
    </row>
    <row r="28569" spans="18:19" x14ac:dyDescent="0.2">
      <c r="R28569" s="334">
        <v>67452</v>
      </c>
      <c r="S28569" s="319" t="s">
        <v>346</v>
      </c>
    </row>
    <row r="28570" spans="18:19" x14ac:dyDescent="0.2">
      <c r="R28570" s="334">
        <v>67454</v>
      </c>
      <c r="S28570" s="319" t="s">
        <v>346</v>
      </c>
    </row>
    <row r="28571" spans="18:19" x14ac:dyDescent="0.2">
      <c r="R28571" s="334">
        <v>67455</v>
      </c>
      <c r="S28571" s="319" t="s">
        <v>346</v>
      </c>
    </row>
    <row r="28572" spans="18:19" x14ac:dyDescent="0.2">
      <c r="R28572" s="334">
        <v>67456</v>
      </c>
      <c r="S28572" s="319" t="s">
        <v>346</v>
      </c>
    </row>
    <row r="28573" spans="18:19" x14ac:dyDescent="0.2">
      <c r="R28573" s="334">
        <v>67457</v>
      </c>
      <c r="S28573" s="319" t="s">
        <v>346</v>
      </c>
    </row>
    <row r="28574" spans="18:19" x14ac:dyDescent="0.2">
      <c r="R28574" s="334">
        <v>67458</v>
      </c>
      <c r="S28574" s="319" t="s">
        <v>346</v>
      </c>
    </row>
    <row r="28575" spans="18:19" x14ac:dyDescent="0.2">
      <c r="R28575" s="334">
        <v>67459</v>
      </c>
      <c r="S28575" s="319" t="s">
        <v>346</v>
      </c>
    </row>
    <row r="28576" spans="18:19" x14ac:dyDescent="0.2">
      <c r="R28576" s="334">
        <v>67460</v>
      </c>
      <c r="S28576" s="319" t="s">
        <v>346</v>
      </c>
    </row>
    <row r="28577" spans="18:19" x14ac:dyDescent="0.2">
      <c r="R28577" s="334">
        <v>67464</v>
      </c>
      <c r="S28577" s="319" t="s">
        <v>346</v>
      </c>
    </row>
    <row r="28578" spans="18:19" x14ac:dyDescent="0.2">
      <c r="R28578" s="334">
        <v>67466</v>
      </c>
      <c r="S28578" s="319" t="s">
        <v>346</v>
      </c>
    </row>
    <row r="28579" spans="18:19" x14ac:dyDescent="0.2">
      <c r="R28579" s="334">
        <v>67467</v>
      </c>
      <c r="S28579" s="319" t="s">
        <v>346</v>
      </c>
    </row>
    <row r="28580" spans="18:19" x14ac:dyDescent="0.2">
      <c r="R28580" s="334">
        <v>67468</v>
      </c>
      <c r="S28580" s="319" t="s">
        <v>346</v>
      </c>
    </row>
    <row r="28581" spans="18:19" x14ac:dyDescent="0.2">
      <c r="R28581" s="334">
        <v>67470</v>
      </c>
      <c r="S28581" s="319" t="s">
        <v>346</v>
      </c>
    </row>
    <row r="28582" spans="18:19" x14ac:dyDescent="0.2">
      <c r="R28582" s="334">
        <v>67473</v>
      </c>
      <c r="S28582" s="319" t="s">
        <v>346</v>
      </c>
    </row>
    <row r="28583" spans="18:19" x14ac:dyDescent="0.2">
      <c r="R28583" s="334">
        <v>67474</v>
      </c>
      <c r="S28583" s="319" t="s">
        <v>346</v>
      </c>
    </row>
    <row r="28584" spans="18:19" x14ac:dyDescent="0.2">
      <c r="R28584" s="334">
        <v>67475</v>
      </c>
      <c r="S28584" s="319" t="s">
        <v>346</v>
      </c>
    </row>
    <row r="28585" spans="18:19" x14ac:dyDescent="0.2">
      <c r="R28585" s="334">
        <v>67476</v>
      </c>
      <c r="S28585" s="319" t="s">
        <v>346</v>
      </c>
    </row>
    <row r="28586" spans="18:19" x14ac:dyDescent="0.2">
      <c r="R28586" s="334">
        <v>67478</v>
      </c>
      <c r="S28586" s="319" t="s">
        <v>346</v>
      </c>
    </row>
    <row r="28587" spans="18:19" x14ac:dyDescent="0.2">
      <c r="R28587" s="334">
        <v>67480</v>
      </c>
      <c r="S28587" s="319" t="s">
        <v>346</v>
      </c>
    </row>
    <row r="28588" spans="18:19" x14ac:dyDescent="0.2">
      <c r="R28588" s="334">
        <v>67481</v>
      </c>
      <c r="S28588" s="319" t="s">
        <v>346</v>
      </c>
    </row>
    <row r="28589" spans="18:19" x14ac:dyDescent="0.2">
      <c r="R28589" s="334">
        <v>67482</v>
      </c>
      <c r="S28589" s="319" t="s">
        <v>346</v>
      </c>
    </row>
    <row r="28590" spans="18:19" x14ac:dyDescent="0.2">
      <c r="R28590" s="334">
        <v>67483</v>
      </c>
      <c r="S28590" s="319" t="s">
        <v>346</v>
      </c>
    </row>
    <row r="28591" spans="18:19" x14ac:dyDescent="0.2">
      <c r="R28591" s="334">
        <v>67484</v>
      </c>
      <c r="S28591" s="319" t="s">
        <v>346</v>
      </c>
    </row>
    <row r="28592" spans="18:19" x14ac:dyDescent="0.2">
      <c r="R28592" s="334">
        <v>67485</v>
      </c>
      <c r="S28592" s="319" t="s">
        <v>346</v>
      </c>
    </row>
    <row r="28593" spans="18:19" x14ac:dyDescent="0.2">
      <c r="R28593" s="334">
        <v>67487</v>
      </c>
      <c r="S28593" s="319" t="s">
        <v>346</v>
      </c>
    </row>
    <row r="28594" spans="18:19" x14ac:dyDescent="0.2">
      <c r="R28594" s="334">
        <v>67490</v>
      </c>
      <c r="S28594" s="319" t="s">
        <v>346</v>
      </c>
    </row>
    <row r="28595" spans="18:19" x14ac:dyDescent="0.2">
      <c r="R28595" s="334">
        <v>67491</v>
      </c>
      <c r="S28595" s="319" t="s">
        <v>346</v>
      </c>
    </row>
    <row r="28596" spans="18:19" x14ac:dyDescent="0.2">
      <c r="R28596" s="334">
        <v>67492</v>
      </c>
      <c r="S28596" s="319" t="s">
        <v>346</v>
      </c>
    </row>
    <row r="28597" spans="18:19" x14ac:dyDescent="0.2">
      <c r="R28597" s="334">
        <v>67501</v>
      </c>
      <c r="S28597" s="319" t="s">
        <v>346</v>
      </c>
    </row>
    <row r="28598" spans="18:19" x14ac:dyDescent="0.2">
      <c r="R28598" s="334">
        <v>67502</v>
      </c>
      <c r="S28598" s="319" t="s">
        <v>346</v>
      </c>
    </row>
    <row r="28599" spans="18:19" x14ac:dyDescent="0.2">
      <c r="R28599" s="334">
        <v>67504</v>
      </c>
      <c r="S28599" s="319" t="s">
        <v>346</v>
      </c>
    </row>
    <row r="28600" spans="18:19" x14ac:dyDescent="0.2">
      <c r="R28600" s="334">
        <v>67505</v>
      </c>
      <c r="S28600" s="319" t="s">
        <v>346</v>
      </c>
    </row>
    <row r="28601" spans="18:19" x14ac:dyDescent="0.2">
      <c r="R28601" s="334">
        <v>67510</v>
      </c>
      <c r="S28601" s="319" t="s">
        <v>346</v>
      </c>
    </row>
    <row r="28602" spans="18:19" x14ac:dyDescent="0.2">
      <c r="R28602" s="334">
        <v>67511</v>
      </c>
      <c r="S28602" s="319" t="s">
        <v>346</v>
      </c>
    </row>
    <row r="28603" spans="18:19" x14ac:dyDescent="0.2">
      <c r="R28603" s="334">
        <v>67512</v>
      </c>
      <c r="S28603" s="319" t="s">
        <v>346</v>
      </c>
    </row>
    <row r="28604" spans="18:19" x14ac:dyDescent="0.2">
      <c r="R28604" s="334">
        <v>67513</v>
      </c>
      <c r="S28604" s="319" t="s">
        <v>346</v>
      </c>
    </row>
    <row r="28605" spans="18:19" x14ac:dyDescent="0.2">
      <c r="R28605" s="334">
        <v>67514</v>
      </c>
      <c r="S28605" s="319" t="s">
        <v>346</v>
      </c>
    </row>
    <row r="28606" spans="18:19" x14ac:dyDescent="0.2">
      <c r="R28606" s="334">
        <v>67515</v>
      </c>
      <c r="S28606" s="319" t="s">
        <v>346</v>
      </c>
    </row>
    <row r="28607" spans="18:19" x14ac:dyDescent="0.2">
      <c r="R28607" s="334">
        <v>67516</v>
      </c>
      <c r="S28607" s="319" t="s">
        <v>346</v>
      </c>
    </row>
    <row r="28608" spans="18:19" x14ac:dyDescent="0.2">
      <c r="R28608" s="334">
        <v>67518</v>
      </c>
      <c r="S28608" s="319" t="s">
        <v>346</v>
      </c>
    </row>
    <row r="28609" spans="18:19" x14ac:dyDescent="0.2">
      <c r="R28609" s="334">
        <v>67519</v>
      </c>
      <c r="S28609" s="319" t="s">
        <v>346</v>
      </c>
    </row>
    <row r="28610" spans="18:19" x14ac:dyDescent="0.2">
      <c r="R28610" s="334">
        <v>67520</v>
      </c>
      <c r="S28610" s="319" t="s">
        <v>346</v>
      </c>
    </row>
    <row r="28611" spans="18:19" x14ac:dyDescent="0.2">
      <c r="R28611" s="334">
        <v>67521</v>
      </c>
      <c r="S28611" s="319" t="s">
        <v>346</v>
      </c>
    </row>
    <row r="28612" spans="18:19" x14ac:dyDescent="0.2">
      <c r="R28612" s="334">
        <v>67522</v>
      </c>
      <c r="S28612" s="319" t="s">
        <v>346</v>
      </c>
    </row>
    <row r="28613" spans="18:19" x14ac:dyDescent="0.2">
      <c r="R28613" s="334">
        <v>67523</v>
      </c>
      <c r="S28613" s="319" t="s">
        <v>346</v>
      </c>
    </row>
    <row r="28614" spans="18:19" x14ac:dyDescent="0.2">
      <c r="R28614" s="334">
        <v>67524</v>
      </c>
      <c r="S28614" s="319" t="s">
        <v>346</v>
      </c>
    </row>
    <row r="28615" spans="18:19" x14ac:dyDescent="0.2">
      <c r="R28615" s="334">
        <v>67525</v>
      </c>
      <c r="S28615" s="319" t="s">
        <v>346</v>
      </c>
    </row>
    <row r="28616" spans="18:19" x14ac:dyDescent="0.2">
      <c r="R28616" s="334">
        <v>67526</v>
      </c>
      <c r="S28616" s="319" t="s">
        <v>346</v>
      </c>
    </row>
    <row r="28617" spans="18:19" x14ac:dyDescent="0.2">
      <c r="R28617" s="334">
        <v>67529</v>
      </c>
      <c r="S28617" s="319" t="s">
        <v>346</v>
      </c>
    </row>
    <row r="28618" spans="18:19" x14ac:dyDescent="0.2">
      <c r="R28618" s="334">
        <v>67530</v>
      </c>
      <c r="S28618" s="319" t="s">
        <v>346</v>
      </c>
    </row>
    <row r="28619" spans="18:19" x14ac:dyDescent="0.2">
      <c r="R28619" s="334">
        <v>67543</v>
      </c>
      <c r="S28619" s="319" t="s">
        <v>346</v>
      </c>
    </row>
    <row r="28620" spans="18:19" x14ac:dyDescent="0.2">
      <c r="R28620" s="334">
        <v>67544</v>
      </c>
      <c r="S28620" s="319" t="s">
        <v>346</v>
      </c>
    </row>
    <row r="28621" spans="18:19" x14ac:dyDescent="0.2">
      <c r="R28621" s="334">
        <v>67545</v>
      </c>
      <c r="S28621" s="319" t="s">
        <v>346</v>
      </c>
    </row>
    <row r="28622" spans="18:19" x14ac:dyDescent="0.2">
      <c r="R28622" s="334">
        <v>67546</v>
      </c>
      <c r="S28622" s="319" t="s">
        <v>346</v>
      </c>
    </row>
    <row r="28623" spans="18:19" x14ac:dyDescent="0.2">
      <c r="R28623" s="334">
        <v>67547</v>
      </c>
      <c r="S28623" s="319" t="s">
        <v>346</v>
      </c>
    </row>
    <row r="28624" spans="18:19" x14ac:dyDescent="0.2">
      <c r="R28624" s="334">
        <v>67548</v>
      </c>
      <c r="S28624" s="319" t="s">
        <v>346</v>
      </c>
    </row>
    <row r="28625" spans="18:19" x14ac:dyDescent="0.2">
      <c r="R28625" s="334">
        <v>67550</v>
      </c>
      <c r="S28625" s="319" t="s">
        <v>346</v>
      </c>
    </row>
    <row r="28626" spans="18:19" x14ac:dyDescent="0.2">
      <c r="R28626" s="334">
        <v>67552</v>
      </c>
      <c r="S28626" s="319" t="s">
        <v>346</v>
      </c>
    </row>
    <row r="28627" spans="18:19" x14ac:dyDescent="0.2">
      <c r="R28627" s="334">
        <v>67553</v>
      </c>
      <c r="S28627" s="319" t="s">
        <v>346</v>
      </c>
    </row>
    <row r="28628" spans="18:19" x14ac:dyDescent="0.2">
      <c r="R28628" s="334">
        <v>67554</v>
      </c>
      <c r="S28628" s="319" t="s">
        <v>346</v>
      </c>
    </row>
    <row r="28629" spans="18:19" x14ac:dyDescent="0.2">
      <c r="R28629" s="334">
        <v>67556</v>
      </c>
      <c r="S28629" s="319" t="s">
        <v>346</v>
      </c>
    </row>
    <row r="28630" spans="18:19" x14ac:dyDescent="0.2">
      <c r="R28630" s="334">
        <v>67557</v>
      </c>
      <c r="S28630" s="319" t="s">
        <v>346</v>
      </c>
    </row>
    <row r="28631" spans="18:19" x14ac:dyDescent="0.2">
      <c r="R28631" s="334">
        <v>67559</v>
      </c>
      <c r="S28631" s="319" t="s">
        <v>346</v>
      </c>
    </row>
    <row r="28632" spans="18:19" x14ac:dyDescent="0.2">
      <c r="R28632" s="334">
        <v>67560</v>
      </c>
      <c r="S28632" s="319" t="s">
        <v>346</v>
      </c>
    </row>
    <row r="28633" spans="18:19" x14ac:dyDescent="0.2">
      <c r="R28633" s="334">
        <v>67561</v>
      </c>
      <c r="S28633" s="319" t="s">
        <v>346</v>
      </c>
    </row>
    <row r="28634" spans="18:19" x14ac:dyDescent="0.2">
      <c r="R28634" s="334">
        <v>67563</v>
      </c>
      <c r="S28634" s="319" t="s">
        <v>346</v>
      </c>
    </row>
    <row r="28635" spans="18:19" x14ac:dyDescent="0.2">
      <c r="R28635" s="334">
        <v>67564</v>
      </c>
      <c r="S28635" s="319" t="s">
        <v>346</v>
      </c>
    </row>
    <row r="28636" spans="18:19" x14ac:dyDescent="0.2">
      <c r="R28636" s="334">
        <v>67565</v>
      </c>
      <c r="S28636" s="319" t="s">
        <v>346</v>
      </c>
    </row>
    <row r="28637" spans="18:19" x14ac:dyDescent="0.2">
      <c r="R28637" s="334">
        <v>67566</v>
      </c>
      <c r="S28637" s="319" t="s">
        <v>346</v>
      </c>
    </row>
    <row r="28638" spans="18:19" x14ac:dyDescent="0.2">
      <c r="R28638" s="334">
        <v>67567</v>
      </c>
      <c r="S28638" s="319" t="s">
        <v>346</v>
      </c>
    </row>
    <row r="28639" spans="18:19" x14ac:dyDescent="0.2">
      <c r="R28639" s="334">
        <v>67568</v>
      </c>
      <c r="S28639" s="319" t="s">
        <v>346</v>
      </c>
    </row>
    <row r="28640" spans="18:19" x14ac:dyDescent="0.2">
      <c r="R28640" s="334">
        <v>67570</v>
      </c>
      <c r="S28640" s="319" t="s">
        <v>346</v>
      </c>
    </row>
    <row r="28641" spans="18:19" x14ac:dyDescent="0.2">
      <c r="R28641" s="334">
        <v>67572</v>
      </c>
      <c r="S28641" s="319" t="s">
        <v>346</v>
      </c>
    </row>
    <row r="28642" spans="18:19" x14ac:dyDescent="0.2">
      <c r="R28642" s="334">
        <v>67573</v>
      </c>
      <c r="S28642" s="319" t="s">
        <v>346</v>
      </c>
    </row>
    <row r="28643" spans="18:19" x14ac:dyDescent="0.2">
      <c r="R28643" s="334">
        <v>67574</v>
      </c>
      <c r="S28643" s="319" t="s">
        <v>346</v>
      </c>
    </row>
    <row r="28644" spans="18:19" x14ac:dyDescent="0.2">
      <c r="R28644" s="334">
        <v>67575</v>
      </c>
      <c r="S28644" s="319" t="s">
        <v>346</v>
      </c>
    </row>
    <row r="28645" spans="18:19" x14ac:dyDescent="0.2">
      <c r="R28645" s="334">
        <v>67576</v>
      </c>
      <c r="S28645" s="319" t="s">
        <v>346</v>
      </c>
    </row>
    <row r="28646" spans="18:19" x14ac:dyDescent="0.2">
      <c r="R28646" s="334">
        <v>67578</v>
      </c>
      <c r="S28646" s="319" t="s">
        <v>346</v>
      </c>
    </row>
    <row r="28647" spans="18:19" x14ac:dyDescent="0.2">
      <c r="R28647" s="334">
        <v>67579</v>
      </c>
      <c r="S28647" s="319" t="s">
        <v>346</v>
      </c>
    </row>
    <row r="28648" spans="18:19" x14ac:dyDescent="0.2">
      <c r="R28648" s="334">
        <v>67581</v>
      </c>
      <c r="S28648" s="319" t="s">
        <v>346</v>
      </c>
    </row>
    <row r="28649" spans="18:19" x14ac:dyDescent="0.2">
      <c r="R28649" s="334">
        <v>67583</v>
      </c>
      <c r="S28649" s="319" t="s">
        <v>346</v>
      </c>
    </row>
    <row r="28650" spans="18:19" x14ac:dyDescent="0.2">
      <c r="R28650" s="334">
        <v>67584</v>
      </c>
      <c r="S28650" s="319" t="s">
        <v>346</v>
      </c>
    </row>
    <row r="28651" spans="18:19" x14ac:dyDescent="0.2">
      <c r="R28651" s="334">
        <v>67585</v>
      </c>
      <c r="S28651" s="319" t="s">
        <v>346</v>
      </c>
    </row>
    <row r="28652" spans="18:19" x14ac:dyDescent="0.2">
      <c r="R28652" s="334">
        <v>67601</v>
      </c>
      <c r="S28652" s="319" t="s">
        <v>346</v>
      </c>
    </row>
    <row r="28653" spans="18:19" x14ac:dyDescent="0.2">
      <c r="R28653" s="334">
        <v>67621</v>
      </c>
      <c r="S28653" s="319" t="s">
        <v>346</v>
      </c>
    </row>
    <row r="28654" spans="18:19" x14ac:dyDescent="0.2">
      <c r="R28654" s="334">
        <v>67622</v>
      </c>
      <c r="S28654" s="319" t="s">
        <v>346</v>
      </c>
    </row>
    <row r="28655" spans="18:19" x14ac:dyDescent="0.2">
      <c r="R28655" s="334">
        <v>67623</v>
      </c>
      <c r="S28655" s="319" t="s">
        <v>346</v>
      </c>
    </row>
    <row r="28656" spans="18:19" x14ac:dyDescent="0.2">
      <c r="R28656" s="334">
        <v>67625</v>
      </c>
      <c r="S28656" s="319" t="s">
        <v>346</v>
      </c>
    </row>
    <row r="28657" spans="18:19" x14ac:dyDescent="0.2">
      <c r="R28657" s="334">
        <v>67626</v>
      </c>
      <c r="S28657" s="319" t="s">
        <v>346</v>
      </c>
    </row>
    <row r="28658" spans="18:19" x14ac:dyDescent="0.2">
      <c r="R28658" s="334">
        <v>67627</v>
      </c>
      <c r="S28658" s="319" t="s">
        <v>346</v>
      </c>
    </row>
    <row r="28659" spans="18:19" x14ac:dyDescent="0.2">
      <c r="R28659" s="334">
        <v>67628</v>
      </c>
      <c r="S28659" s="319" t="s">
        <v>346</v>
      </c>
    </row>
    <row r="28660" spans="18:19" x14ac:dyDescent="0.2">
      <c r="R28660" s="334">
        <v>67629</v>
      </c>
      <c r="S28660" s="319" t="s">
        <v>346</v>
      </c>
    </row>
    <row r="28661" spans="18:19" x14ac:dyDescent="0.2">
      <c r="R28661" s="334">
        <v>67631</v>
      </c>
      <c r="S28661" s="319" t="s">
        <v>346</v>
      </c>
    </row>
    <row r="28662" spans="18:19" x14ac:dyDescent="0.2">
      <c r="R28662" s="334">
        <v>67632</v>
      </c>
      <c r="S28662" s="319" t="s">
        <v>346</v>
      </c>
    </row>
    <row r="28663" spans="18:19" x14ac:dyDescent="0.2">
      <c r="R28663" s="334">
        <v>67634</v>
      </c>
      <c r="S28663" s="319" t="s">
        <v>346</v>
      </c>
    </row>
    <row r="28664" spans="18:19" x14ac:dyDescent="0.2">
      <c r="R28664" s="334">
        <v>67635</v>
      </c>
      <c r="S28664" s="319" t="s">
        <v>346</v>
      </c>
    </row>
    <row r="28665" spans="18:19" x14ac:dyDescent="0.2">
      <c r="R28665" s="334">
        <v>67637</v>
      </c>
      <c r="S28665" s="319" t="s">
        <v>346</v>
      </c>
    </row>
    <row r="28666" spans="18:19" x14ac:dyDescent="0.2">
      <c r="R28666" s="334">
        <v>67638</v>
      </c>
      <c r="S28666" s="319" t="s">
        <v>346</v>
      </c>
    </row>
    <row r="28667" spans="18:19" x14ac:dyDescent="0.2">
      <c r="R28667" s="334">
        <v>67639</v>
      </c>
      <c r="S28667" s="319" t="s">
        <v>346</v>
      </c>
    </row>
    <row r="28668" spans="18:19" x14ac:dyDescent="0.2">
      <c r="R28668" s="334">
        <v>67640</v>
      </c>
      <c r="S28668" s="319" t="s">
        <v>346</v>
      </c>
    </row>
    <row r="28669" spans="18:19" x14ac:dyDescent="0.2">
      <c r="R28669" s="334">
        <v>67642</v>
      </c>
      <c r="S28669" s="319" t="s">
        <v>346</v>
      </c>
    </row>
    <row r="28670" spans="18:19" x14ac:dyDescent="0.2">
      <c r="R28670" s="334">
        <v>67643</v>
      </c>
      <c r="S28670" s="319" t="s">
        <v>346</v>
      </c>
    </row>
    <row r="28671" spans="18:19" x14ac:dyDescent="0.2">
      <c r="R28671" s="334">
        <v>67644</v>
      </c>
      <c r="S28671" s="319" t="s">
        <v>346</v>
      </c>
    </row>
    <row r="28672" spans="18:19" x14ac:dyDescent="0.2">
      <c r="R28672" s="334">
        <v>67645</v>
      </c>
      <c r="S28672" s="319" t="s">
        <v>346</v>
      </c>
    </row>
    <row r="28673" spans="18:19" x14ac:dyDescent="0.2">
      <c r="R28673" s="334">
        <v>67646</v>
      </c>
      <c r="S28673" s="319" t="s">
        <v>346</v>
      </c>
    </row>
    <row r="28674" spans="18:19" x14ac:dyDescent="0.2">
      <c r="R28674" s="334">
        <v>67647</v>
      </c>
      <c r="S28674" s="319" t="s">
        <v>346</v>
      </c>
    </row>
    <row r="28675" spans="18:19" x14ac:dyDescent="0.2">
      <c r="R28675" s="334">
        <v>67648</v>
      </c>
      <c r="S28675" s="319" t="s">
        <v>346</v>
      </c>
    </row>
    <row r="28676" spans="18:19" x14ac:dyDescent="0.2">
      <c r="R28676" s="334">
        <v>67649</v>
      </c>
      <c r="S28676" s="319" t="s">
        <v>346</v>
      </c>
    </row>
    <row r="28677" spans="18:19" x14ac:dyDescent="0.2">
      <c r="R28677" s="334">
        <v>67650</v>
      </c>
      <c r="S28677" s="319" t="s">
        <v>346</v>
      </c>
    </row>
    <row r="28678" spans="18:19" x14ac:dyDescent="0.2">
      <c r="R28678" s="334">
        <v>67651</v>
      </c>
      <c r="S28678" s="319" t="s">
        <v>346</v>
      </c>
    </row>
    <row r="28679" spans="18:19" x14ac:dyDescent="0.2">
      <c r="R28679" s="334">
        <v>67653</v>
      </c>
      <c r="S28679" s="319" t="s">
        <v>346</v>
      </c>
    </row>
    <row r="28680" spans="18:19" x14ac:dyDescent="0.2">
      <c r="R28680" s="334">
        <v>67654</v>
      </c>
      <c r="S28680" s="319" t="s">
        <v>346</v>
      </c>
    </row>
    <row r="28681" spans="18:19" x14ac:dyDescent="0.2">
      <c r="R28681" s="334">
        <v>67656</v>
      </c>
      <c r="S28681" s="319" t="s">
        <v>346</v>
      </c>
    </row>
    <row r="28682" spans="18:19" x14ac:dyDescent="0.2">
      <c r="R28682" s="334">
        <v>67657</v>
      </c>
      <c r="S28682" s="319" t="s">
        <v>346</v>
      </c>
    </row>
    <row r="28683" spans="18:19" x14ac:dyDescent="0.2">
      <c r="R28683" s="334">
        <v>67658</v>
      </c>
      <c r="S28683" s="319" t="s">
        <v>346</v>
      </c>
    </row>
    <row r="28684" spans="18:19" x14ac:dyDescent="0.2">
      <c r="R28684" s="334">
        <v>67659</v>
      </c>
      <c r="S28684" s="319" t="s">
        <v>346</v>
      </c>
    </row>
    <row r="28685" spans="18:19" x14ac:dyDescent="0.2">
      <c r="R28685" s="334">
        <v>67660</v>
      </c>
      <c r="S28685" s="319" t="s">
        <v>346</v>
      </c>
    </row>
    <row r="28686" spans="18:19" x14ac:dyDescent="0.2">
      <c r="R28686" s="334">
        <v>67661</v>
      </c>
      <c r="S28686" s="319" t="s">
        <v>346</v>
      </c>
    </row>
    <row r="28687" spans="18:19" x14ac:dyDescent="0.2">
      <c r="R28687" s="334">
        <v>67663</v>
      </c>
      <c r="S28687" s="319" t="s">
        <v>346</v>
      </c>
    </row>
    <row r="28688" spans="18:19" x14ac:dyDescent="0.2">
      <c r="R28688" s="334">
        <v>67664</v>
      </c>
      <c r="S28688" s="319" t="s">
        <v>346</v>
      </c>
    </row>
    <row r="28689" spans="18:19" x14ac:dyDescent="0.2">
      <c r="R28689" s="334">
        <v>67665</v>
      </c>
      <c r="S28689" s="319" t="s">
        <v>346</v>
      </c>
    </row>
    <row r="28690" spans="18:19" x14ac:dyDescent="0.2">
      <c r="R28690" s="334">
        <v>67667</v>
      </c>
      <c r="S28690" s="319" t="s">
        <v>346</v>
      </c>
    </row>
    <row r="28691" spans="18:19" x14ac:dyDescent="0.2">
      <c r="R28691" s="334">
        <v>67669</v>
      </c>
      <c r="S28691" s="319" t="s">
        <v>346</v>
      </c>
    </row>
    <row r="28692" spans="18:19" x14ac:dyDescent="0.2">
      <c r="R28692" s="334">
        <v>67671</v>
      </c>
      <c r="S28692" s="319" t="s">
        <v>346</v>
      </c>
    </row>
    <row r="28693" spans="18:19" x14ac:dyDescent="0.2">
      <c r="R28693" s="334">
        <v>67672</v>
      </c>
      <c r="S28693" s="319" t="s">
        <v>346</v>
      </c>
    </row>
    <row r="28694" spans="18:19" x14ac:dyDescent="0.2">
      <c r="R28694" s="334">
        <v>67673</v>
      </c>
      <c r="S28694" s="319" t="s">
        <v>346</v>
      </c>
    </row>
    <row r="28695" spans="18:19" x14ac:dyDescent="0.2">
      <c r="R28695" s="334">
        <v>67674</v>
      </c>
      <c r="S28695" s="319" t="s">
        <v>346</v>
      </c>
    </row>
    <row r="28696" spans="18:19" x14ac:dyDescent="0.2">
      <c r="R28696" s="334">
        <v>67675</v>
      </c>
      <c r="S28696" s="319" t="s">
        <v>346</v>
      </c>
    </row>
    <row r="28697" spans="18:19" x14ac:dyDescent="0.2">
      <c r="R28697" s="334">
        <v>67701</v>
      </c>
      <c r="S28697" s="319" t="s">
        <v>346</v>
      </c>
    </row>
    <row r="28698" spans="18:19" x14ac:dyDescent="0.2">
      <c r="R28698" s="334">
        <v>67730</v>
      </c>
      <c r="S28698" s="319" t="s">
        <v>346</v>
      </c>
    </row>
    <row r="28699" spans="18:19" x14ac:dyDescent="0.2">
      <c r="R28699" s="334">
        <v>67731</v>
      </c>
      <c r="S28699" s="319" t="s">
        <v>346</v>
      </c>
    </row>
    <row r="28700" spans="18:19" x14ac:dyDescent="0.2">
      <c r="R28700" s="334">
        <v>67732</v>
      </c>
      <c r="S28700" s="319" t="s">
        <v>346</v>
      </c>
    </row>
    <row r="28701" spans="18:19" x14ac:dyDescent="0.2">
      <c r="R28701" s="334">
        <v>67733</v>
      </c>
      <c r="S28701" s="319" t="s">
        <v>346</v>
      </c>
    </row>
    <row r="28702" spans="18:19" x14ac:dyDescent="0.2">
      <c r="R28702" s="334">
        <v>67734</v>
      </c>
      <c r="S28702" s="319" t="s">
        <v>346</v>
      </c>
    </row>
    <row r="28703" spans="18:19" x14ac:dyDescent="0.2">
      <c r="R28703" s="334">
        <v>67735</v>
      </c>
      <c r="S28703" s="319" t="s">
        <v>346</v>
      </c>
    </row>
    <row r="28704" spans="18:19" x14ac:dyDescent="0.2">
      <c r="R28704" s="334">
        <v>67736</v>
      </c>
      <c r="S28704" s="319" t="s">
        <v>346</v>
      </c>
    </row>
    <row r="28705" spans="18:19" x14ac:dyDescent="0.2">
      <c r="R28705" s="334">
        <v>67737</v>
      </c>
      <c r="S28705" s="319" t="s">
        <v>346</v>
      </c>
    </row>
    <row r="28706" spans="18:19" x14ac:dyDescent="0.2">
      <c r="R28706" s="334">
        <v>67738</v>
      </c>
      <c r="S28706" s="319" t="s">
        <v>346</v>
      </c>
    </row>
    <row r="28707" spans="18:19" x14ac:dyDescent="0.2">
      <c r="R28707" s="334">
        <v>67739</v>
      </c>
      <c r="S28707" s="319" t="s">
        <v>346</v>
      </c>
    </row>
    <row r="28708" spans="18:19" x14ac:dyDescent="0.2">
      <c r="R28708" s="334">
        <v>67740</v>
      </c>
      <c r="S28708" s="319" t="s">
        <v>346</v>
      </c>
    </row>
    <row r="28709" spans="18:19" x14ac:dyDescent="0.2">
      <c r="R28709" s="334">
        <v>67741</v>
      </c>
      <c r="S28709" s="319" t="s">
        <v>346</v>
      </c>
    </row>
    <row r="28710" spans="18:19" x14ac:dyDescent="0.2">
      <c r="R28710" s="334">
        <v>67743</v>
      </c>
      <c r="S28710" s="319" t="s">
        <v>346</v>
      </c>
    </row>
    <row r="28711" spans="18:19" x14ac:dyDescent="0.2">
      <c r="R28711" s="334">
        <v>67744</v>
      </c>
      <c r="S28711" s="319" t="s">
        <v>346</v>
      </c>
    </row>
    <row r="28712" spans="18:19" x14ac:dyDescent="0.2">
      <c r="R28712" s="334">
        <v>67745</v>
      </c>
      <c r="S28712" s="319" t="s">
        <v>346</v>
      </c>
    </row>
    <row r="28713" spans="18:19" x14ac:dyDescent="0.2">
      <c r="R28713" s="334">
        <v>67747</v>
      </c>
      <c r="S28713" s="319" t="s">
        <v>346</v>
      </c>
    </row>
    <row r="28714" spans="18:19" x14ac:dyDescent="0.2">
      <c r="R28714" s="334">
        <v>67748</v>
      </c>
      <c r="S28714" s="319" t="s">
        <v>346</v>
      </c>
    </row>
    <row r="28715" spans="18:19" x14ac:dyDescent="0.2">
      <c r="R28715" s="334">
        <v>67749</v>
      </c>
      <c r="S28715" s="319" t="s">
        <v>346</v>
      </c>
    </row>
    <row r="28716" spans="18:19" x14ac:dyDescent="0.2">
      <c r="R28716" s="334">
        <v>67751</v>
      </c>
      <c r="S28716" s="319" t="s">
        <v>346</v>
      </c>
    </row>
    <row r="28717" spans="18:19" x14ac:dyDescent="0.2">
      <c r="R28717" s="334">
        <v>67752</v>
      </c>
      <c r="S28717" s="319" t="s">
        <v>346</v>
      </c>
    </row>
    <row r="28718" spans="18:19" x14ac:dyDescent="0.2">
      <c r="R28718" s="334">
        <v>67753</v>
      </c>
      <c r="S28718" s="319" t="s">
        <v>346</v>
      </c>
    </row>
    <row r="28719" spans="18:19" x14ac:dyDescent="0.2">
      <c r="R28719" s="334">
        <v>67756</v>
      </c>
      <c r="S28719" s="319" t="s">
        <v>346</v>
      </c>
    </row>
    <row r="28720" spans="18:19" x14ac:dyDescent="0.2">
      <c r="R28720" s="334">
        <v>67757</v>
      </c>
      <c r="S28720" s="319" t="s">
        <v>346</v>
      </c>
    </row>
    <row r="28721" spans="18:19" x14ac:dyDescent="0.2">
      <c r="R28721" s="334">
        <v>67758</v>
      </c>
      <c r="S28721" s="319" t="s">
        <v>346</v>
      </c>
    </row>
    <row r="28722" spans="18:19" x14ac:dyDescent="0.2">
      <c r="R28722" s="334">
        <v>67761</v>
      </c>
      <c r="S28722" s="319" t="s">
        <v>346</v>
      </c>
    </row>
    <row r="28723" spans="18:19" x14ac:dyDescent="0.2">
      <c r="R28723" s="334">
        <v>67762</v>
      </c>
      <c r="S28723" s="319" t="s">
        <v>346</v>
      </c>
    </row>
    <row r="28724" spans="18:19" x14ac:dyDescent="0.2">
      <c r="R28724" s="334">
        <v>67764</v>
      </c>
      <c r="S28724" s="319" t="s">
        <v>346</v>
      </c>
    </row>
    <row r="28725" spans="18:19" x14ac:dyDescent="0.2">
      <c r="R28725" s="334">
        <v>67801</v>
      </c>
      <c r="S28725" s="319" t="s">
        <v>346</v>
      </c>
    </row>
    <row r="28726" spans="18:19" x14ac:dyDescent="0.2">
      <c r="R28726" s="334">
        <v>67831</v>
      </c>
      <c r="S28726" s="319" t="s">
        <v>346</v>
      </c>
    </row>
    <row r="28727" spans="18:19" x14ac:dyDescent="0.2">
      <c r="R28727" s="334">
        <v>67834</v>
      </c>
      <c r="S28727" s="319" t="s">
        <v>346</v>
      </c>
    </row>
    <row r="28728" spans="18:19" x14ac:dyDescent="0.2">
      <c r="R28728" s="334">
        <v>67835</v>
      </c>
      <c r="S28728" s="319" t="s">
        <v>346</v>
      </c>
    </row>
    <row r="28729" spans="18:19" x14ac:dyDescent="0.2">
      <c r="R28729" s="334">
        <v>67836</v>
      </c>
      <c r="S28729" s="319" t="s">
        <v>346</v>
      </c>
    </row>
    <row r="28730" spans="18:19" x14ac:dyDescent="0.2">
      <c r="R28730" s="334">
        <v>67837</v>
      </c>
      <c r="S28730" s="319" t="s">
        <v>346</v>
      </c>
    </row>
    <row r="28731" spans="18:19" x14ac:dyDescent="0.2">
      <c r="R28731" s="334">
        <v>67838</v>
      </c>
      <c r="S28731" s="319" t="s">
        <v>346</v>
      </c>
    </row>
    <row r="28732" spans="18:19" x14ac:dyDescent="0.2">
      <c r="R28732" s="334">
        <v>67839</v>
      </c>
      <c r="S28732" s="319" t="s">
        <v>346</v>
      </c>
    </row>
    <row r="28733" spans="18:19" x14ac:dyDescent="0.2">
      <c r="R28733" s="334">
        <v>67840</v>
      </c>
      <c r="S28733" s="319" t="s">
        <v>346</v>
      </c>
    </row>
    <row r="28734" spans="18:19" x14ac:dyDescent="0.2">
      <c r="R28734" s="334">
        <v>67841</v>
      </c>
      <c r="S28734" s="319" t="s">
        <v>346</v>
      </c>
    </row>
    <row r="28735" spans="18:19" x14ac:dyDescent="0.2">
      <c r="R28735" s="334">
        <v>67842</v>
      </c>
      <c r="S28735" s="319" t="s">
        <v>346</v>
      </c>
    </row>
    <row r="28736" spans="18:19" x14ac:dyDescent="0.2">
      <c r="R28736" s="334">
        <v>67843</v>
      </c>
      <c r="S28736" s="319" t="s">
        <v>346</v>
      </c>
    </row>
    <row r="28737" spans="18:19" x14ac:dyDescent="0.2">
      <c r="R28737" s="334">
        <v>67844</v>
      </c>
      <c r="S28737" s="319" t="s">
        <v>346</v>
      </c>
    </row>
    <row r="28738" spans="18:19" x14ac:dyDescent="0.2">
      <c r="R28738" s="334">
        <v>67846</v>
      </c>
      <c r="S28738" s="319" t="s">
        <v>346</v>
      </c>
    </row>
    <row r="28739" spans="18:19" x14ac:dyDescent="0.2">
      <c r="R28739" s="334">
        <v>67849</v>
      </c>
      <c r="S28739" s="319" t="s">
        <v>346</v>
      </c>
    </row>
    <row r="28740" spans="18:19" x14ac:dyDescent="0.2">
      <c r="R28740" s="334">
        <v>67850</v>
      </c>
      <c r="S28740" s="319" t="s">
        <v>346</v>
      </c>
    </row>
    <row r="28741" spans="18:19" x14ac:dyDescent="0.2">
      <c r="R28741" s="334">
        <v>67851</v>
      </c>
      <c r="S28741" s="319" t="s">
        <v>346</v>
      </c>
    </row>
    <row r="28742" spans="18:19" x14ac:dyDescent="0.2">
      <c r="R28742" s="334">
        <v>67853</v>
      </c>
      <c r="S28742" s="319" t="s">
        <v>346</v>
      </c>
    </row>
    <row r="28743" spans="18:19" x14ac:dyDescent="0.2">
      <c r="R28743" s="334">
        <v>67854</v>
      </c>
      <c r="S28743" s="319" t="s">
        <v>346</v>
      </c>
    </row>
    <row r="28744" spans="18:19" x14ac:dyDescent="0.2">
      <c r="R28744" s="334">
        <v>67855</v>
      </c>
      <c r="S28744" s="319" t="s">
        <v>346</v>
      </c>
    </row>
    <row r="28745" spans="18:19" x14ac:dyDescent="0.2">
      <c r="R28745" s="334">
        <v>67857</v>
      </c>
      <c r="S28745" s="319" t="s">
        <v>346</v>
      </c>
    </row>
    <row r="28746" spans="18:19" x14ac:dyDescent="0.2">
      <c r="R28746" s="334">
        <v>67859</v>
      </c>
      <c r="S28746" s="319" t="s">
        <v>346</v>
      </c>
    </row>
    <row r="28747" spans="18:19" x14ac:dyDescent="0.2">
      <c r="R28747" s="334">
        <v>67860</v>
      </c>
      <c r="S28747" s="319" t="s">
        <v>346</v>
      </c>
    </row>
    <row r="28748" spans="18:19" x14ac:dyDescent="0.2">
      <c r="R28748" s="334">
        <v>67861</v>
      </c>
      <c r="S28748" s="319" t="s">
        <v>346</v>
      </c>
    </row>
    <row r="28749" spans="18:19" x14ac:dyDescent="0.2">
      <c r="R28749" s="334">
        <v>67862</v>
      </c>
      <c r="S28749" s="319" t="s">
        <v>346</v>
      </c>
    </row>
    <row r="28750" spans="18:19" x14ac:dyDescent="0.2">
      <c r="R28750" s="334">
        <v>67863</v>
      </c>
      <c r="S28750" s="319" t="s">
        <v>346</v>
      </c>
    </row>
    <row r="28751" spans="18:19" x14ac:dyDescent="0.2">
      <c r="R28751" s="334">
        <v>67864</v>
      </c>
      <c r="S28751" s="319" t="s">
        <v>346</v>
      </c>
    </row>
    <row r="28752" spans="18:19" x14ac:dyDescent="0.2">
      <c r="R28752" s="334">
        <v>67865</v>
      </c>
      <c r="S28752" s="319" t="s">
        <v>346</v>
      </c>
    </row>
    <row r="28753" spans="18:19" x14ac:dyDescent="0.2">
      <c r="R28753" s="334">
        <v>67867</v>
      </c>
      <c r="S28753" s="319" t="s">
        <v>346</v>
      </c>
    </row>
    <row r="28754" spans="18:19" x14ac:dyDescent="0.2">
      <c r="R28754" s="334">
        <v>67868</v>
      </c>
      <c r="S28754" s="319" t="s">
        <v>346</v>
      </c>
    </row>
    <row r="28755" spans="18:19" x14ac:dyDescent="0.2">
      <c r="R28755" s="334">
        <v>67869</v>
      </c>
      <c r="S28755" s="319" t="s">
        <v>346</v>
      </c>
    </row>
    <row r="28756" spans="18:19" x14ac:dyDescent="0.2">
      <c r="R28756" s="334">
        <v>67870</v>
      </c>
      <c r="S28756" s="319" t="s">
        <v>346</v>
      </c>
    </row>
    <row r="28757" spans="18:19" x14ac:dyDescent="0.2">
      <c r="R28757" s="334">
        <v>67871</v>
      </c>
      <c r="S28757" s="319" t="s">
        <v>346</v>
      </c>
    </row>
    <row r="28758" spans="18:19" x14ac:dyDescent="0.2">
      <c r="R28758" s="334">
        <v>67876</v>
      </c>
      <c r="S28758" s="319" t="s">
        <v>346</v>
      </c>
    </row>
    <row r="28759" spans="18:19" x14ac:dyDescent="0.2">
      <c r="R28759" s="334">
        <v>67877</v>
      </c>
      <c r="S28759" s="319" t="s">
        <v>346</v>
      </c>
    </row>
    <row r="28760" spans="18:19" x14ac:dyDescent="0.2">
      <c r="R28760" s="334">
        <v>67878</v>
      </c>
      <c r="S28760" s="319" t="s">
        <v>346</v>
      </c>
    </row>
    <row r="28761" spans="18:19" x14ac:dyDescent="0.2">
      <c r="R28761" s="334">
        <v>67879</v>
      </c>
      <c r="S28761" s="319" t="s">
        <v>346</v>
      </c>
    </row>
    <row r="28762" spans="18:19" x14ac:dyDescent="0.2">
      <c r="R28762" s="334">
        <v>67880</v>
      </c>
      <c r="S28762" s="319" t="s">
        <v>346</v>
      </c>
    </row>
    <row r="28763" spans="18:19" x14ac:dyDescent="0.2">
      <c r="R28763" s="334">
        <v>67882</v>
      </c>
      <c r="S28763" s="319" t="s">
        <v>346</v>
      </c>
    </row>
    <row r="28764" spans="18:19" x14ac:dyDescent="0.2">
      <c r="R28764" s="334">
        <v>67901</v>
      </c>
      <c r="S28764" s="319" t="s">
        <v>346</v>
      </c>
    </row>
    <row r="28765" spans="18:19" x14ac:dyDescent="0.2">
      <c r="R28765" s="334">
        <v>67905</v>
      </c>
      <c r="S28765" s="319" t="s">
        <v>346</v>
      </c>
    </row>
    <row r="28766" spans="18:19" x14ac:dyDescent="0.2">
      <c r="R28766" s="334">
        <v>67950</v>
      </c>
      <c r="S28766" s="319" t="s">
        <v>346</v>
      </c>
    </row>
    <row r="28767" spans="18:19" x14ac:dyDescent="0.2">
      <c r="R28767" s="334">
        <v>67951</v>
      </c>
      <c r="S28767" s="319" t="s">
        <v>346</v>
      </c>
    </row>
    <row r="28768" spans="18:19" x14ac:dyDescent="0.2">
      <c r="R28768" s="334">
        <v>67952</v>
      </c>
      <c r="S28768" s="319" t="s">
        <v>346</v>
      </c>
    </row>
    <row r="28769" spans="18:19" x14ac:dyDescent="0.2">
      <c r="R28769" s="334">
        <v>67953</v>
      </c>
      <c r="S28769" s="319" t="s">
        <v>346</v>
      </c>
    </row>
    <row r="28770" spans="18:19" x14ac:dyDescent="0.2">
      <c r="R28770" s="334">
        <v>67954</v>
      </c>
      <c r="S28770" s="319" t="s">
        <v>346</v>
      </c>
    </row>
    <row r="28771" spans="18:19" x14ac:dyDescent="0.2">
      <c r="R28771" s="334">
        <v>68001</v>
      </c>
      <c r="S28771" s="319" t="s">
        <v>353</v>
      </c>
    </row>
    <row r="28772" spans="18:19" x14ac:dyDescent="0.2">
      <c r="R28772" s="334">
        <v>68002</v>
      </c>
      <c r="S28772" s="319" t="s">
        <v>353</v>
      </c>
    </row>
    <row r="28773" spans="18:19" x14ac:dyDescent="0.2">
      <c r="R28773" s="334">
        <v>68003</v>
      </c>
      <c r="S28773" s="319" t="s">
        <v>353</v>
      </c>
    </row>
    <row r="28774" spans="18:19" x14ac:dyDescent="0.2">
      <c r="R28774" s="334">
        <v>68004</v>
      </c>
      <c r="S28774" s="319" t="s">
        <v>353</v>
      </c>
    </row>
    <row r="28775" spans="18:19" x14ac:dyDescent="0.2">
      <c r="R28775" s="334">
        <v>68005</v>
      </c>
      <c r="S28775" s="319" t="s">
        <v>353</v>
      </c>
    </row>
    <row r="28776" spans="18:19" x14ac:dyDescent="0.2">
      <c r="R28776" s="334">
        <v>68007</v>
      </c>
      <c r="S28776" s="319" t="s">
        <v>353</v>
      </c>
    </row>
    <row r="28777" spans="18:19" x14ac:dyDescent="0.2">
      <c r="R28777" s="334">
        <v>68008</v>
      </c>
      <c r="S28777" s="319" t="s">
        <v>353</v>
      </c>
    </row>
    <row r="28778" spans="18:19" x14ac:dyDescent="0.2">
      <c r="R28778" s="334">
        <v>68009</v>
      </c>
      <c r="S28778" s="319" t="s">
        <v>353</v>
      </c>
    </row>
    <row r="28779" spans="18:19" x14ac:dyDescent="0.2">
      <c r="R28779" s="334">
        <v>68010</v>
      </c>
      <c r="S28779" s="319" t="s">
        <v>353</v>
      </c>
    </row>
    <row r="28780" spans="18:19" x14ac:dyDescent="0.2">
      <c r="R28780" s="334">
        <v>68014</v>
      </c>
      <c r="S28780" s="319" t="s">
        <v>353</v>
      </c>
    </row>
    <row r="28781" spans="18:19" x14ac:dyDescent="0.2">
      <c r="R28781" s="334">
        <v>68015</v>
      </c>
      <c r="S28781" s="319" t="s">
        <v>353</v>
      </c>
    </row>
    <row r="28782" spans="18:19" x14ac:dyDescent="0.2">
      <c r="R28782" s="334">
        <v>68016</v>
      </c>
      <c r="S28782" s="319" t="s">
        <v>353</v>
      </c>
    </row>
    <row r="28783" spans="18:19" x14ac:dyDescent="0.2">
      <c r="R28783" s="334">
        <v>68017</v>
      </c>
      <c r="S28783" s="319" t="s">
        <v>353</v>
      </c>
    </row>
    <row r="28784" spans="18:19" x14ac:dyDescent="0.2">
      <c r="R28784" s="334">
        <v>68018</v>
      </c>
      <c r="S28784" s="319" t="s">
        <v>353</v>
      </c>
    </row>
    <row r="28785" spans="18:19" x14ac:dyDescent="0.2">
      <c r="R28785" s="334">
        <v>68019</v>
      </c>
      <c r="S28785" s="319" t="s">
        <v>353</v>
      </c>
    </row>
    <row r="28786" spans="18:19" x14ac:dyDescent="0.2">
      <c r="R28786" s="334">
        <v>68020</v>
      </c>
      <c r="S28786" s="319" t="s">
        <v>353</v>
      </c>
    </row>
    <row r="28787" spans="18:19" x14ac:dyDescent="0.2">
      <c r="R28787" s="334">
        <v>68022</v>
      </c>
      <c r="S28787" s="319" t="s">
        <v>353</v>
      </c>
    </row>
    <row r="28788" spans="18:19" x14ac:dyDescent="0.2">
      <c r="R28788" s="334">
        <v>68023</v>
      </c>
      <c r="S28788" s="319" t="s">
        <v>353</v>
      </c>
    </row>
    <row r="28789" spans="18:19" x14ac:dyDescent="0.2">
      <c r="R28789" s="334">
        <v>68025</v>
      </c>
      <c r="S28789" s="319" t="s">
        <v>353</v>
      </c>
    </row>
    <row r="28790" spans="18:19" x14ac:dyDescent="0.2">
      <c r="R28790" s="334">
        <v>68026</v>
      </c>
      <c r="S28790" s="319" t="s">
        <v>353</v>
      </c>
    </row>
    <row r="28791" spans="18:19" x14ac:dyDescent="0.2">
      <c r="R28791" s="334">
        <v>68028</v>
      </c>
      <c r="S28791" s="319" t="s">
        <v>353</v>
      </c>
    </row>
    <row r="28792" spans="18:19" x14ac:dyDescent="0.2">
      <c r="R28792" s="334">
        <v>68029</v>
      </c>
      <c r="S28792" s="319" t="s">
        <v>353</v>
      </c>
    </row>
    <row r="28793" spans="18:19" x14ac:dyDescent="0.2">
      <c r="R28793" s="334">
        <v>68030</v>
      </c>
      <c r="S28793" s="319" t="s">
        <v>353</v>
      </c>
    </row>
    <row r="28794" spans="18:19" x14ac:dyDescent="0.2">
      <c r="R28794" s="334">
        <v>68031</v>
      </c>
      <c r="S28794" s="319" t="s">
        <v>353</v>
      </c>
    </row>
    <row r="28795" spans="18:19" x14ac:dyDescent="0.2">
      <c r="R28795" s="334">
        <v>68033</v>
      </c>
      <c r="S28795" s="319" t="s">
        <v>353</v>
      </c>
    </row>
    <row r="28796" spans="18:19" x14ac:dyDescent="0.2">
      <c r="R28796" s="334">
        <v>68034</v>
      </c>
      <c r="S28796" s="319" t="s">
        <v>353</v>
      </c>
    </row>
    <row r="28797" spans="18:19" x14ac:dyDescent="0.2">
      <c r="R28797" s="334">
        <v>68036</v>
      </c>
      <c r="S28797" s="319" t="s">
        <v>353</v>
      </c>
    </row>
    <row r="28798" spans="18:19" x14ac:dyDescent="0.2">
      <c r="R28798" s="334">
        <v>68037</v>
      </c>
      <c r="S28798" s="319" t="s">
        <v>353</v>
      </c>
    </row>
    <row r="28799" spans="18:19" x14ac:dyDescent="0.2">
      <c r="R28799" s="334">
        <v>68038</v>
      </c>
      <c r="S28799" s="319" t="s">
        <v>353</v>
      </c>
    </row>
    <row r="28800" spans="18:19" x14ac:dyDescent="0.2">
      <c r="R28800" s="334">
        <v>68039</v>
      </c>
      <c r="S28800" s="319" t="s">
        <v>353</v>
      </c>
    </row>
    <row r="28801" spans="18:19" x14ac:dyDescent="0.2">
      <c r="R28801" s="334">
        <v>68040</v>
      </c>
      <c r="S28801" s="319" t="s">
        <v>353</v>
      </c>
    </row>
    <row r="28802" spans="18:19" x14ac:dyDescent="0.2">
      <c r="R28802" s="334">
        <v>68041</v>
      </c>
      <c r="S28802" s="319" t="s">
        <v>353</v>
      </c>
    </row>
    <row r="28803" spans="18:19" x14ac:dyDescent="0.2">
      <c r="R28803" s="334">
        <v>68042</v>
      </c>
      <c r="S28803" s="319" t="s">
        <v>353</v>
      </c>
    </row>
    <row r="28804" spans="18:19" x14ac:dyDescent="0.2">
      <c r="R28804" s="334">
        <v>68044</v>
      </c>
      <c r="S28804" s="319" t="s">
        <v>353</v>
      </c>
    </row>
    <row r="28805" spans="18:19" x14ac:dyDescent="0.2">
      <c r="R28805" s="334">
        <v>68045</v>
      </c>
      <c r="S28805" s="319" t="s">
        <v>353</v>
      </c>
    </row>
    <row r="28806" spans="18:19" x14ac:dyDescent="0.2">
      <c r="R28806" s="334">
        <v>68046</v>
      </c>
      <c r="S28806" s="319" t="s">
        <v>353</v>
      </c>
    </row>
    <row r="28807" spans="18:19" x14ac:dyDescent="0.2">
      <c r="R28807" s="334">
        <v>68047</v>
      </c>
      <c r="S28807" s="319" t="s">
        <v>353</v>
      </c>
    </row>
    <row r="28808" spans="18:19" x14ac:dyDescent="0.2">
      <c r="R28808" s="334">
        <v>68048</v>
      </c>
      <c r="S28808" s="319" t="s">
        <v>353</v>
      </c>
    </row>
    <row r="28809" spans="18:19" x14ac:dyDescent="0.2">
      <c r="R28809" s="334">
        <v>68050</v>
      </c>
      <c r="S28809" s="319" t="s">
        <v>353</v>
      </c>
    </row>
    <row r="28810" spans="18:19" x14ac:dyDescent="0.2">
      <c r="R28810" s="334">
        <v>68055</v>
      </c>
      <c r="S28810" s="319" t="s">
        <v>353</v>
      </c>
    </row>
    <row r="28811" spans="18:19" x14ac:dyDescent="0.2">
      <c r="R28811" s="334">
        <v>68056</v>
      </c>
      <c r="S28811" s="319" t="s">
        <v>353</v>
      </c>
    </row>
    <row r="28812" spans="18:19" x14ac:dyDescent="0.2">
      <c r="R28812" s="334">
        <v>68057</v>
      </c>
      <c r="S28812" s="319" t="s">
        <v>353</v>
      </c>
    </row>
    <row r="28813" spans="18:19" x14ac:dyDescent="0.2">
      <c r="R28813" s="334">
        <v>68058</v>
      </c>
      <c r="S28813" s="319" t="s">
        <v>353</v>
      </c>
    </row>
    <row r="28814" spans="18:19" x14ac:dyDescent="0.2">
      <c r="R28814" s="334">
        <v>68059</v>
      </c>
      <c r="S28814" s="319" t="s">
        <v>353</v>
      </c>
    </row>
    <row r="28815" spans="18:19" x14ac:dyDescent="0.2">
      <c r="R28815" s="334">
        <v>68061</v>
      </c>
      <c r="S28815" s="319" t="s">
        <v>353</v>
      </c>
    </row>
    <row r="28816" spans="18:19" x14ac:dyDescent="0.2">
      <c r="R28816" s="334">
        <v>68062</v>
      </c>
      <c r="S28816" s="319" t="s">
        <v>353</v>
      </c>
    </row>
    <row r="28817" spans="18:19" x14ac:dyDescent="0.2">
      <c r="R28817" s="334">
        <v>68063</v>
      </c>
      <c r="S28817" s="319" t="s">
        <v>353</v>
      </c>
    </row>
    <row r="28818" spans="18:19" x14ac:dyDescent="0.2">
      <c r="R28818" s="334">
        <v>68064</v>
      </c>
      <c r="S28818" s="319" t="s">
        <v>353</v>
      </c>
    </row>
    <row r="28819" spans="18:19" x14ac:dyDescent="0.2">
      <c r="R28819" s="334">
        <v>68065</v>
      </c>
      <c r="S28819" s="319" t="s">
        <v>353</v>
      </c>
    </row>
    <row r="28820" spans="18:19" x14ac:dyDescent="0.2">
      <c r="R28820" s="334">
        <v>68066</v>
      </c>
      <c r="S28820" s="319" t="s">
        <v>353</v>
      </c>
    </row>
    <row r="28821" spans="18:19" x14ac:dyDescent="0.2">
      <c r="R28821" s="334">
        <v>68067</v>
      </c>
      <c r="S28821" s="319" t="s">
        <v>353</v>
      </c>
    </row>
    <row r="28822" spans="18:19" x14ac:dyDescent="0.2">
      <c r="R28822" s="334">
        <v>68068</v>
      </c>
      <c r="S28822" s="319" t="s">
        <v>353</v>
      </c>
    </row>
    <row r="28823" spans="18:19" x14ac:dyDescent="0.2">
      <c r="R28823" s="334">
        <v>68069</v>
      </c>
      <c r="S28823" s="319" t="s">
        <v>353</v>
      </c>
    </row>
    <row r="28824" spans="18:19" x14ac:dyDescent="0.2">
      <c r="R28824" s="334">
        <v>68070</v>
      </c>
      <c r="S28824" s="319" t="s">
        <v>353</v>
      </c>
    </row>
    <row r="28825" spans="18:19" x14ac:dyDescent="0.2">
      <c r="R28825" s="334">
        <v>68071</v>
      </c>
      <c r="S28825" s="319" t="s">
        <v>353</v>
      </c>
    </row>
    <row r="28826" spans="18:19" x14ac:dyDescent="0.2">
      <c r="R28826" s="334">
        <v>68072</v>
      </c>
      <c r="S28826" s="319" t="s">
        <v>353</v>
      </c>
    </row>
    <row r="28827" spans="18:19" x14ac:dyDescent="0.2">
      <c r="R28827" s="334">
        <v>68073</v>
      </c>
      <c r="S28827" s="319" t="s">
        <v>353</v>
      </c>
    </row>
    <row r="28828" spans="18:19" x14ac:dyDescent="0.2">
      <c r="R28828" s="334">
        <v>68101</v>
      </c>
      <c r="S28828" s="319" t="s">
        <v>353</v>
      </c>
    </row>
    <row r="28829" spans="18:19" x14ac:dyDescent="0.2">
      <c r="R28829" s="334">
        <v>68102</v>
      </c>
      <c r="S28829" s="319" t="s">
        <v>353</v>
      </c>
    </row>
    <row r="28830" spans="18:19" x14ac:dyDescent="0.2">
      <c r="R28830" s="334">
        <v>68103</v>
      </c>
      <c r="S28830" s="319" t="s">
        <v>353</v>
      </c>
    </row>
    <row r="28831" spans="18:19" x14ac:dyDescent="0.2">
      <c r="R28831" s="334">
        <v>68104</v>
      </c>
      <c r="S28831" s="319" t="s">
        <v>353</v>
      </c>
    </row>
    <row r="28832" spans="18:19" x14ac:dyDescent="0.2">
      <c r="R28832" s="334">
        <v>68105</v>
      </c>
      <c r="S28832" s="319" t="s">
        <v>353</v>
      </c>
    </row>
    <row r="28833" spans="18:19" x14ac:dyDescent="0.2">
      <c r="R28833" s="334">
        <v>68106</v>
      </c>
      <c r="S28833" s="319" t="s">
        <v>353</v>
      </c>
    </row>
    <row r="28834" spans="18:19" x14ac:dyDescent="0.2">
      <c r="R28834" s="334">
        <v>68107</v>
      </c>
      <c r="S28834" s="319" t="s">
        <v>353</v>
      </c>
    </row>
    <row r="28835" spans="18:19" x14ac:dyDescent="0.2">
      <c r="R28835" s="334">
        <v>68108</v>
      </c>
      <c r="S28835" s="319" t="s">
        <v>353</v>
      </c>
    </row>
    <row r="28836" spans="18:19" x14ac:dyDescent="0.2">
      <c r="R28836" s="334">
        <v>68109</v>
      </c>
      <c r="S28836" s="319" t="s">
        <v>353</v>
      </c>
    </row>
    <row r="28837" spans="18:19" x14ac:dyDescent="0.2">
      <c r="R28837" s="334">
        <v>68110</v>
      </c>
      <c r="S28837" s="319" t="s">
        <v>353</v>
      </c>
    </row>
    <row r="28838" spans="18:19" x14ac:dyDescent="0.2">
      <c r="R28838" s="334">
        <v>68111</v>
      </c>
      <c r="S28838" s="319" t="s">
        <v>353</v>
      </c>
    </row>
    <row r="28839" spans="18:19" x14ac:dyDescent="0.2">
      <c r="R28839" s="334">
        <v>68112</v>
      </c>
      <c r="S28839" s="319" t="s">
        <v>353</v>
      </c>
    </row>
    <row r="28840" spans="18:19" x14ac:dyDescent="0.2">
      <c r="R28840" s="334">
        <v>68113</v>
      </c>
      <c r="S28840" s="319" t="s">
        <v>353</v>
      </c>
    </row>
    <row r="28841" spans="18:19" x14ac:dyDescent="0.2">
      <c r="R28841" s="334">
        <v>68114</v>
      </c>
      <c r="S28841" s="319" t="s">
        <v>353</v>
      </c>
    </row>
    <row r="28842" spans="18:19" x14ac:dyDescent="0.2">
      <c r="R28842" s="334">
        <v>68116</v>
      </c>
      <c r="S28842" s="319" t="s">
        <v>353</v>
      </c>
    </row>
    <row r="28843" spans="18:19" x14ac:dyDescent="0.2">
      <c r="R28843" s="334">
        <v>68117</v>
      </c>
      <c r="S28843" s="319" t="s">
        <v>353</v>
      </c>
    </row>
    <row r="28844" spans="18:19" x14ac:dyDescent="0.2">
      <c r="R28844" s="334">
        <v>68118</v>
      </c>
      <c r="S28844" s="319" t="s">
        <v>353</v>
      </c>
    </row>
    <row r="28845" spans="18:19" x14ac:dyDescent="0.2">
      <c r="R28845" s="334">
        <v>68119</v>
      </c>
      <c r="S28845" s="319" t="s">
        <v>353</v>
      </c>
    </row>
    <row r="28846" spans="18:19" x14ac:dyDescent="0.2">
      <c r="R28846" s="334">
        <v>68120</v>
      </c>
      <c r="S28846" s="319" t="s">
        <v>353</v>
      </c>
    </row>
    <row r="28847" spans="18:19" x14ac:dyDescent="0.2">
      <c r="R28847" s="334">
        <v>68122</v>
      </c>
      <c r="S28847" s="319" t="s">
        <v>353</v>
      </c>
    </row>
    <row r="28848" spans="18:19" x14ac:dyDescent="0.2">
      <c r="R28848" s="334">
        <v>68123</v>
      </c>
      <c r="S28848" s="319" t="s">
        <v>353</v>
      </c>
    </row>
    <row r="28849" spans="18:19" x14ac:dyDescent="0.2">
      <c r="R28849" s="334">
        <v>68124</v>
      </c>
      <c r="S28849" s="319" t="s">
        <v>353</v>
      </c>
    </row>
    <row r="28850" spans="18:19" x14ac:dyDescent="0.2">
      <c r="R28850" s="334">
        <v>68127</v>
      </c>
      <c r="S28850" s="319" t="s">
        <v>353</v>
      </c>
    </row>
    <row r="28851" spans="18:19" x14ac:dyDescent="0.2">
      <c r="R28851" s="334">
        <v>68128</v>
      </c>
      <c r="S28851" s="319" t="s">
        <v>353</v>
      </c>
    </row>
    <row r="28852" spans="18:19" x14ac:dyDescent="0.2">
      <c r="R28852" s="334">
        <v>68130</v>
      </c>
      <c r="S28852" s="319" t="s">
        <v>353</v>
      </c>
    </row>
    <row r="28853" spans="18:19" x14ac:dyDescent="0.2">
      <c r="R28853" s="334">
        <v>68131</v>
      </c>
      <c r="S28853" s="319" t="s">
        <v>353</v>
      </c>
    </row>
    <row r="28854" spans="18:19" x14ac:dyDescent="0.2">
      <c r="R28854" s="334">
        <v>68132</v>
      </c>
      <c r="S28854" s="319" t="s">
        <v>353</v>
      </c>
    </row>
    <row r="28855" spans="18:19" x14ac:dyDescent="0.2">
      <c r="R28855" s="334">
        <v>68133</v>
      </c>
      <c r="S28855" s="319" t="s">
        <v>353</v>
      </c>
    </row>
    <row r="28856" spans="18:19" x14ac:dyDescent="0.2">
      <c r="R28856" s="334">
        <v>68134</v>
      </c>
      <c r="S28856" s="319" t="s">
        <v>353</v>
      </c>
    </row>
    <row r="28857" spans="18:19" x14ac:dyDescent="0.2">
      <c r="R28857" s="334">
        <v>68135</v>
      </c>
      <c r="S28857" s="319" t="s">
        <v>353</v>
      </c>
    </row>
    <row r="28858" spans="18:19" x14ac:dyDescent="0.2">
      <c r="R28858" s="334">
        <v>68136</v>
      </c>
      <c r="S28858" s="319" t="s">
        <v>353</v>
      </c>
    </row>
    <row r="28859" spans="18:19" x14ac:dyDescent="0.2">
      <c r="R28859" s="334">
        <v>68137</v>
      </c>
      <c r="S28859" s="319" t="s">
        <v>353</v>
      </c>
    </row>
    <row r="28860" spans="18:19" x14ac:dyDescent="0.2">
      <c r="R28860" s="334">
        <v>68138</v>
      </c>
      <c r="S28860" s="319" t="s">
        <v>353</v>
      </c>
    </row>
    <row r="28861" spans="18:19" x14ac:dyDescent="0.2">
      <c r="R28861" s="334">
        <v>68139</v>
      </c>
      <c r="S28861" s="319" t="s">
        <v>353</v>
      </c>
    </row>
    <row r="28862" spans="18:19" x14ac:dyDescent="0.2">
      <c r="R28862" s="334">
        <v>68142</v>
      </c>
      <c r="S28862" s="319" t="s">
        <v>353</v>
      </c>
    </row>
    <row r="28863" spans="18:19" x14ac:dyDescent="0.2">
      <c r="R28863" s="334">
        <v>68144</v>
      </c>
      <c r="S28863" s="319" t="s">
        <v>353</v>
      </c>
    </row>
    <row r="28864" spans="18:19" x14ac:dyDescent="0.2">
      <c r="R28864" s="334">
        <v>68145</v>
      </c>
      <c r="S28864" s="319" t="s">
        <v>353</v>
      </c>
    </row>
    <row r="28865" spans="18:19" x14ac:dyDescent="0.2">
      <c r="R28865" s="334">
        <v>68147</v>
      </c>
      <c r="S28865" s="319" t="s">
        <v>353</v>
      </c>
    </row>
    <row r="28866" spans="18:19" x14ac:dyDescent="0.2">
      <c r="R28866" s="334">
        <v>68152</v>
      </c>
      <c r="S28866" s="319" t="s">
        <v>353</v>
      </c>
    </row>
    <row r="28867" spans="18:19" x14ac:dyDescent="0.2">
      <c r="R28867" s="334">
        <v>68154</v>
      </c>
      <c r="S28867" s="319" t="s">
        <v>353</v>
      </c>
    </row>
    <row r="28868" spans="18:19" x14ac:dyDescent="0.2">
      <c r="R28868" s="334">
        <v>68155</v>
      </c>
      <c r="S28868" s="319" t="s">
        <v>353</v>
      </c>
    </row>
    <row r="28869" spans="18:19" x14ac:dyDescent="0.2">
      <c r="R28869" s="334">
        <v>68157</v>
      </c>
      <c r="S28869" s="319" t="s">
        <v>353</v>
      </c>
    </row>
    <row r="28870" spans="18:19" x14ac:dyDescent="0.2">
      <c r="R28870" s="334">
        <v>68164</v>
      </c>
      <c r="S28870" s="319" t="s">
        <v>353</v>
      </c>
    </row>
    <row r="28871" spans="18:19" x14ac:dyDescent="0.2">
      <c r="R28871" s="334">
        <v>68172</v>
      </c>
      <c r="S28871" s="319" t="s">
        <v>353</v>
      </c>
    </row>
    <row r="28872" spans="18:19" x14ac:dyDescent="0.2">
      <c r="R28872" s="334">
        <v>68175</v>
      </c>
      <c r="S28872" s="319" t="s">
        <v>353</v>
      </c>
    </row>
    <row r="28873" spans="18:19" x14ac:dyDescent="0.2">
      <c r="R28873" s="334">
        <v>68176</v>
      </c>
      <c r="S28873" s="319" t="s">
        <v>353</v>
      </c>
    </row>
    <row r="28874" spans="18:19" x14ac:dyDescent="0.2">
      <c r="R28874" s="334">
        <v>68178</v>
      </c>
      <c r="S28874" s="319" t="s">
        <v>353</v>
      </c>
    </row>
    <row r="28875" spans="18:19" x14ac:dyDescent="0.2">
      <c r="R28875" s="334">
        <v>68179</v>
      </c>
      <c r="S28875" s="319" t="s">
        <v>353</v>
      </c>
    </row>
    <row r="28876" spans="18:19" x14ac:dyDescent="0.2">
      <c r="R28876" s="334">
        <v>68180</v>
      </c>
      <c r="S28876" s="319" t="s">
        <v>353</v>
      </c>
    </row>
    <row r="28877" spans="18:19" x14ac:dyDescent="0.2">
      <c r="R28877" s="334">
        <v>68182</v>
      </c>
      <c r="S28877" s="319" t="s">
        <v>353</v>
      </c>
    </row>
    <row r="28878" spans="18:19" x14ac:dyDescent="0.2">
      <c r="R28878" s="334">
        <v>68183</v>
      </c>
      <c r="S28878" s="319" t="s">
        <v>353</v>
      </c>
    </row>
    <row r="28879" spans="18:19" x14ac:dyDescent="0.2">
      <c r="R28879" s="334">
        <v>68197</v>
      </c>
      <c r="S28879" s="319" t="s">
        <v>353</v>
      </c>
    </row>
    <row r="28880" spans="18:19" x14ac:dyDescent="0.2">
      <c r="R28880" s="334">
        <v>68198</v>
      </c>
      <c r="S28880" s="319" t="s">
        <v>353</v>
      </c>
    </row>
    <row r="28881" spans="18:19" x14ac:dyDescent="0.2">
      <c r="R28881" s="334">
        <v>68301</v>
      </c>
      <c r="S28881" s="319" t="s">
        <v>353</v>
      </c>
    </row>
    <row r="28882" spans="18:19" x14ac:dyDescent="0.2">
      <c r="R28882" s="334">
        <v>68303</v>
      </c>
      <c r="S28882" s="319" t="s">
        <v>353</v>
      </c>
    </row>
    <row r="28883" spans="18:19" x14ac:dyDescent="0.2">
      <c r="R28883" s="334">
        <v>68304</v>
      </c>
      <c r="S28883" s="319" t="s">
        <v>353</v>
      </c>
    </row>
    <row r="28884" spans="18:19" x14ac:dyDescent="0.2">
      <c r="R28884" s="334">
        <v>68305</v>
      </c>
      <c r="S28884" s="319" t="s">
        <v>353</v>
      </c>
    </row>
    <row r="28885" spans="18:19" x14ac:dyDescent="0.2">
      <c r="R28885" s="334">
        <v>68307</v>
      </c>
      <c r="S28885" s="319" t="s">
        <v>353</v>
      </c>
    </row>
    <row r="28886" spans="18:19" x14ac:dyDescent="0.2">
      <c r="R28886" s="334">
        <v>68309</v>
      </c>
      <c r="S28886" s="319" t="s">
        <v>353</v>
      </c>
    </row>
    <row r="28887" spans="18:19" x14ac:dyDescent="0.2">
      <c r="R28887" s="334">
        <v>68310</v>
      </c>
      <c r="S28887" s="319" t="s">
        <v>353</v>
      </c>
    </row>
    <row r="28888" spans="18:19" x14ac:dyDescent="0.2">
      <c r="R28888" s="334">
        <v>68313</v>
      </c>
      <c r="S28888" s="319" t="s">
        <v>353</v>
      </c>
    </row>
    <row r="28889" spans="18:19" x14ac:dyDescent="0.2">
      <c r="R28889" s="334">
        <v>68314</v>
      </c>
      <c r="S28889" s="319" t="s">
        <v>353</v>
      </c>
    </row>
    <row r="28890" spans="18:19" x14ac:dyDescent="0.2">
      <c r="R28890" s="334">
        <v>68315</v>
      </c>
      <c r="S28890" s="319" t="s">
        <v>353</v>
      </c>
    </row>
    <row r="28891" spans="18:19" x14ac:dyDescent="0.2">
      <c r="R28891" s="334">
        <v>68316</v>
      </c>
      <c r="S28891" s="319" t="s">
        <v>353</v>
      </c>
    </row>
    <row r="28892" spans="18:19" x14ac:dyDescent="0.2">
      <c r="R28892" s="334">
        <v>68317</v>
      </c>
      <c r="S28892" s="319" t="s">
        <v>353</v>
      </c>
    </row>
    <row r="28893" spans="18:19" x14ac:dyDescent="0.2">
      <c r="R28893" s="334">
        <v>68318</v>
      </c>
      <c r="S28893" s="319" t="s">
        <v>353</v>
      </c>
    </row>
    <row r="28894" spans="18:19" x14ac:dyDescent="0.2">
      <c r="R28894" s="334">
        <v>68319</v>
      </c>
      <c r="S28894" s="319" t="s">
        <v>353</v>
      </c>
    </row>
    <row r="28895" spans="18:19" x14ac:dyDescent="0.2">
      <c r="R28895" s="334">
        <v>68320</v>
      </c>
      <c r="S28895" s="319" t="s">
        <v>353</v>
      </c>
    </row>
    <row r="28896" spans="18:19" x14ac:dyDescent="0.2">
      <c r="R28896" s="334">
        <v>68321</v>
      </c>
      <c r="S28896" s="319" t="s">
        <v>353</v>
      </c>
    </row>
    <row r="28897" spans="18:19" x14ac:dyDescent="0.2">
      <c r="R28897" s="334">
        <v>68322</v>
      </c>
      <c r="S28897" s="319" t="s">
        <v>353</v>
      </c>
    </row>
    <row r="28898" spans="18:19" x14ac:dyDescent="0.2">
      <c r="R28898" s="334">
        <v>68323</v>
      </c>
      <c r="S28898" s="319" t="s">
        <v>353</v>
      </c>
    </row>
    <row r="28899" spans="18:19" x14ac:dyDescent="0.2">
      <c r="R28899" s="334">
        <v>68324</v>
      </c>
      <c r="S28899" s="319" t="s">
        <v>353</v>
      </c>
    </row>
    <row r="28900" spans="18:19" x14ac:dyDescent="0.2">
      <c r="R28900" s="334">
        <v>68325</v>
      </c>
      <c r="S28900" s="319" t="s">
        <v>353</v>
      </c>
    </row>
    <row r="28901" spans="18:19" x14ac:dyDescent="0.2">
      <c r="R28901" s="334">
        <v>68326</v>
      </c>
      <c r="S28901" s="319" t="s">
        <v>353</v>
      </c>
    </row>
    <row r="28902" spans="18:19" x14ac:dyDescent="0.2">
      <c r="R28902" s="334">
        <v>68327</v>
      </c>
      <c r="S28902" s="319" t="s">
        <v>353</v>
      </c>
    </row>
    <row r="28903" spans="18:19" x14ac:dyDescent="0.2">
      <c r="R28903" s="334">
        <v>68328</v>
      </c>
      <c r="S28903" s="319" t="s">
        <v>353</v>
      </c>
    </row>
    <row r="28904" spans="18:19" x14ac:dyDescent="0.2">
      <c r="R28904" s="334">
        <v>68329</v>
      </c>
      <c r="S28904" s="319" t="s">
        <v>353</v>
      </c>
    </row>
    <row r="28905" spans="18:19" x14ac:dyDescent="0.2">
      <c r="R28905" s="334">
        <v>68330</v>
      </c>
      <c r="S28905" s="319" t="s">
        <v>353</v>
      </c>
    </row>
    <row r="28906" spans="18:19" x14ac:dyDescent="0.2">
      <c r="R28906" s="334">
        <v>68331</v>
      </c>
      <c r="S28906" s="319" t="s">
        <v>353</v>
      </c>
    </row>
    <row r="28907" spans="18:19" x14ac:dyDescent="0.2">
      <c r="R28907" s="334">
        <v>68332</v>
      </c>
      <c r="S28907" s="319" t="s">
        <v>353</v>
      </c>
    </row>
    <row r="28908" spans="18:19" x14ac:dyDescent="0.2">
      <c r="R28908" s="334">
        <v>68333</v>
      </c>
      <c r="S28908" s="319" t="s">
        <v>353</v>
      </c>
    </row>
    <row r="28909" spans="18:19" x14ac:dyDescent="0.2">
      <c r="R28909" s="334">
        <v>68335</v>
      </c>
      <c r="S28909" s="319" t="s">
        <v>353</v>
      </c>
    </row>
    <row r="28910" spans="18:19" x14ac:dyDescent="0.2">
      <c r="R28910" s="334">
        <v>68336</v>
      </c>
      <c r="S28910" s="319" t="s">
        <v>353</v>
      </c>
    </row>
    <row r="28911" spans="18:19" x14ac:dyDescent="0.2">
      <c r="R28911" s="334">
        <v>68337</v>
      </c>
      <c r="S28911" s="319" t="s">
        <v>353</v>
      </c>
    </row>
    <row r="28912" spans="18:19" x14ac:dyDescent="0.2">
      <c r="R28912" s="334">
        <v>68338</v>
      </c>
      <c r="S28912" s="319" t="s">
        <v>353</v>
      </c>
    </row>
    <row r="28913" spans="18:19" x14ac:dyDescent="0.2">
      <c r="R28913" s="334">
        <v>68339</v>
      </c>
      <c r="S28913" s="319" t="s">
        <v>353</v>
      </c>
    </row>
    <row r="28914" spans="18:19" x14ac:dyDescent="0.2">
      <c r="R28914" s="334">
        <v>68340</v>
      </c>
      <c r="S28914" s="319" t="s">
        <v>353</v>
      </c>
    </row>
    <row r="28915" spans="18:19" x14ac:dyDescent="0.2">
      <c r="R28915" s="334">
        <v>68341</v>
      </c>
      <c r="S28915" s="319" t="s">
        <v>353</v>
      </c>
    </row>
    <row r="28916" spans="18:19" x14ac:dyDescent="0.2">
      <c r="R28916" s="334">
        <v>68342</v>
      </c>
      <c r="S28916" s="319" t="s">
        <v>353</v>
      </c>
    </row>
    <row r="28917" spans="18:19" x14ac:dyDescent="0.2">
      <c r="R28917" s="334">
        <v>68343</v>
      </c>
      <c r="S28917" s="319" t="s">
        <v>353</v>
      </c>
    </row>
    <row r="28918" spans="18:19" x14ac:dyDescent="0.2">
      <c r="R28918" s="334">
        <v>68344</v>
      </c>
      <c r="S28918" s="319" t="s">
        <v>353</v>
      </c>
    </row>
    <row r="28919" spans="18:19" x14ac:dyDescent="0.2">
      <c r="R28919" s="334">
        <v>68345</v>
      </c>
      <c r="S28919" s="319" t="s">
        <v>353</v>
      </c>
    </row>
    <row r="28920" spans="18:19" x14ac:dyDescent="0.2">
      <c r="R28920" s="334">
        <v>68346</v>
      </c>
      <c r="S28920" s="319" t="s">
        <v>353</v>
      </c>
    </row>
    <row r="28921" spans="18:19" x14ac:dyDescent="0.2">
      <c r="R28921" s="334">
        <v>68347</v>
      </c>
      <c r="S28921" s="319" t="s">
        <v>353</v>
      </c>
    </row>
    <row r="28922" spans="18:19" x14ac:dyDescent="0.2">
      <c r="R28922" s="334">
        <v>68348</v>
      </c>
      <c r="S28922" s="319" t="s">
        <v>353</v>
      </c>
    </row>
    <row r="28923" spans="18:19" x14ac:dyDescent="0.2">
      <c r="R28923" s="334">
        <v>68349</v>
      </c>
      <c r="S28923" s="319" t="s">
        <v>353</v>
      </c>
    </row>
    <row r="28924" spans="18:19" x14ac:dyDescent="0.2">
      <c r="R28924" s="334">
        <v>68350</v>
      </c>
      <c r="S28924" s="319" t="s">
        <v>353</v>
      </c>
    </row>
    <row r="28925" spans="18:19" x14ac:dyDescent="0.2">
      <c r="R28925" s="334">
        <v>68351</v>
      </c>
      <c r="S28925" s="319" t="s">
        <v>353</v>
      </c>
    </row>
    <row r="28926" spans="18:19" x14ac:dyDescent="0.2">
      <c r="R28926" s="334">
        <v>68352</v>
      </c>
      <c r="S28926" s="319" t="s">
        <v>353</v>
      </c>
    </row>
    <row r="28927" spans="18:19" x14ac:dyDescent="0.2">
      <c r="R28927" s="334">
        <v>68354</v>
      </c>
      <c r="S28927" s="319" t="s">
        <v>353</v>
      </c>
    </row>
    <row r="28928" spans="18:19" x14ac:dyDescent="0.2">
      <c r="R28928" s="334">
        <v>68355</v>
      </c>
      <c r="S28928" s="319" t="s">
        <v>353</v>
      </c>
    </row>
    <row r="28929" spans="18:19" x14ac:dyDescent="0.2">
      <c r="R28929" s="334">
        <v>68357</v>
      </c>
      <c r="S28929" s="319" t="s">
        <v>353</v>
      </c>
    </row>
    <row r="28930" spans="18:19" x14ac:dyDescent="0.2">
      <c r="R28930" s="334">
        <v>68358</v>
      </c>
      <c r="S28930" s="319" t="s">
        <v>353</v>
      </c>
    </row>
    <row r="28931" spans="18:19" x14ac:dyDescent="0.2">
      <c r="R28931" s="334">
        <v>68359</v>
      </c>
      <c r="S28931" s="319" t="s">
        <v>353</v>
      </c>
    </row>
    <row r="28932" spans="18:19" x14ac:dyDescent="0.2">
      <c r="R28932" s="334">
        <v>68360</v>
      </c>
      <c r="S28932" s="319" t="s">
        <v>353</v>
      </c>
    </row>
    <row r="28933" spans="18:19" x14ac:dyDescent="0.2">
      <c r="R28933" s="334">
        <v>68361</v>
      </c>
      <c r="S28933" s="319" t="s">
        <v>353</v>
      </c>
    </row>
    <row r="28934" spans="18:19" x14ac:dyDescent="0.2">
      <c r="R28934" s="334">
        <v>68362</v>
      </c>
      <c r="S28934" s="319" t="s">
        <v>353</v>
      </c>
    </row>
    <row r="28935" spans="18:19" x14ac:dyDescent="0.2">
      <c r="R28935" s="334">
        <v>68364</v>
      </c>
      <c r="S28935" s="319" t="s">
        <v>353</v>
      </c>
    </row>
    <row r="28936" spans="18:19" x14ac:dyDescent="0.2">
      <c r="R28936" s="334">
        <v>68365</v>
      </c>
      <c r="S28936" s="319" t="s">
        <v>353</v>
      </c>
    </row>
    <row r="28937" spans="18:19" x14ac:dyDescent="0.2">
      <c r="R28937" s="334">
        <v>68366</v>
      </c>
      <c r="S28937" s="319" t="s">
        <v>353</v>
      </c>
    </row>
    <row r="28938" spans="18:19" x14ac:dyDescent="0.2">
      <c r="R28938" s="334">
        <v>68367</v>
      </c>
      <c r="S28938" s="319" t="s">
        <v>353</v>
      </c>
    </row>
    <row r="28939" spans="18:19" x14ac:dyDescent="0.2">
      <c r="R28939" s="334">
        <v>68368</v>
      </c>
      <c r="S28939" s="319" t="s">
        <v>353</v>
      </c>
    </row>
    <row r="28940" spans="18:19" x14ac:dyDescent="0.2">
      <c r="R28940" s="334">
        <v>68370</v>
      </c>
      <c r="S28940" s="319" t="s">
        <v>353</v>
      </c>
    </row>
    <row r="28941" spans="18:19" x14ac:dyDescent="0.2">
      <c r="R28941" s="334">
        <v>68371</v>
      </c>
      <c r="S28941" s="319" t="s">
        <v>353</v>
      </c>
    </row>
    <row r="28942" spans="18:19" x14ac:dyDescent="0.2">
      <c r="R28942" s="334">
        <v>68372</v>
      </c>
      <c r="S28942" s="319" t="s">
        <v>353</v>
      </c>
    </row>
    <row r="28943" spans="18:19" x14ac:dyDescent="0.2">
      <c r="R28943" s="334">
        <v>68375</v>
      </c>
      <c r="S28943" s="319" t="s">
        <v>353</v>
      </c>
    </row>
    <row r="28944" spans="18:19" x14ac:dyDescent="0.2">
      <c r="R28944" s="334">
        <v>68376</v>
      </c>
      <c r="S28944" s="319" t="s">
        <v>353</v>
      </c>
    </row>
    <row r="28945" spans="18:19" x14ac:dyDescent="0.2">
      <c r="R28945" s="334">
        <v>68377</v>
      </c>
      <c r="S28945" s="319" t="s">
        <v>353</v>
      </c>
    </row>
    <row r="28946" spans="18:19" x14ac:dyDescent="0.2">
      <c r="R28946" s="334">
        <v>68378</v>
      </c>
      <c r="S28946" s="319" t="s">
        <v>353</v>
      </c>
    </row>
    <row r="28947" spans="18:19" x14ac:dyDescent="0.2">
      <c r="R28947" s="334">
        <v>68379</v>
      </c>
      <c r="S28947" s="319" t="s">
        <v>353</v>
      </c>
    </row>
    <row r="28948" spans="18:19" x14ac:dyDescent="0.2">
      <c r="R28948" s="334">
        <v>68380</v>
      </c>
      <c r="S28948" s="319" t="s">
        <v>353</v>
      </c>
    </row>
    <row r="28949" spans="18:19" x14ac:dyDescent="0.2">
      <c r="R28949" s="334">
        <v>68381</v>
      </c>
      <c r="S28949" s="319" t="s">
        <v>353</v>
      </c>
    </row>
    <row r="28950" spans="18:19" x14ac:dyDescent="0.2">
      <c r="R28950" s="334">
        <v>68382</v>
      </c>
      <c r="S28950" s="319" t="s">
        <v>353</v>
      </c>
    </row>
    <row r="28951" spans="18:19" x14ac:dyDescent="0.2">
      <c r="R28951" s="334">
        <v>68401</v>
      </c>
      <c r="S28951" s="319" t="s">
        <v>353</v>
      </c>
    </row>
    <row r="28952" spans="18:19" x14ac:dyDescent="0.2">
      <c r="R28952" s="334">
        <v>68402</v>
      </c>
      <c r="S28952" s="319" t="s">
        <v>353</v>
      </c>
    </row>
    <row r="28953" spans="18:19" x14ac:dyDescent="0.2">
      <c r="R28953" s="334">
        <v>68403</v>
      </c>
      <c r="S28953" s="319" t="s">
        <v>353</v>
      </c>
    </row>
    <row r="28954" spans="18:19" x14ac:dyDescent="0.2">
      <c r="R28954" s="334">
        <v>68404</v>
      </c>
      <c r="S28954" s="319" t="s">
        <v>353</v>
      </c>
    </row>
    <row r="28955" spans="18:19" x14ac:dyDescent="0.2">
      <c r="R28955" s="334">
        <v>68405</v>
      </c>
      <c r="S28955" s="319" t="s">
        <v>353</v>
      </c>
    </row>
    <row r="28956" spans="18:19" x14ac:dyDescent="0.2">
      <c r="R28956" s="334">
        <v>68406</v>
      </c>
      <c r="S28956" s="319" t="s">
        <v>353</v>
      </c>
    </row>
    <row r="28957" spans="18:19" x14ac:dyDescent="0.2">
      <c r="R28957" s="334">
        <v>68407</v>
      </c>
      <c r="S28957" s="319" t="s">
        <v>353</v>
      </c>
    </row>
    <row r="28958" spans="18:19" x14ac:dyDescent="0.2">
      <c r="R28958" s="334">
        <v>68409</v>
      </c>
      <c r="S28958" s="319" t="s">
        <v>353</v>
      </c>
    </row>
    <row r="28959" spans="18:19" x14ac:dyDescent="0.2">
      <c r="R28959" s="334">
        <v>68410</v>
      </c>
      <c r="S28959" s="319" t="s">
        <v>353</v>
      </c>
    </row>
    <row r="28960" spans="18:19" x14ac:dyDescent="0.2">
      <c r="R28960" s="334">
        <v>68413</v>
      </c>
      <c r="S28960" s="319" t="s">
        <v>353</v>
      </c>
    </row>
    <row r="28961" spans="18:19" x14ac:dyDescent="0.2">
      <c r="R28961" s="334">
        <v>68414</v>
      </c>
      <c r="S28961" s="319" t="s">
        <v>353</v>
      </c>
    </row>
    <row r="28962" spans="18:19" x14ac:dyDescent="0.2">
      <c r="R28962" s="334">
        <v>68415</v>
      </c>
      <c r="S28962" s="319" t="s">
        <v>353</v>
      </c>
    </row>
    <row r="28963" spans="18:19" x14ac:dyDescent="0.2">
      <c r="R28963" s="334">
        <v>68416</v>
      </c>
      <c r="S28963" s="319" t="s">
        <v>353</v>
      </c>
    </row>
    <row r="28964" spans="18:19" x14ac:dyDescent="0.2">
      <c r="R28964" s="334">
        <v>68417</v>
      </c>
      <c r="S28964" s="319" t="s">
        <v>353</v>
      </c>
    </row>
    <row r="28965" spans="18:19" x14ac:dyDescent="0.2">
      <c r="R28965" s="334">
        <v>68418</v>
      </c>
      <c r="S28965" s="319" t="s">
        <v>353</v>
      </c>
    </row>
    <row r="28966" spans="18:19" x14ac:dyDescent="0.2">
      <c r="R28966" s="334">
        <v>68419</v>
      </c>
      <c r="S28966" s="319" t="s">
        <v>353</v>
      </c>
    </row>
    <row r="28967" spans="18:19" x14ac:dyDescent="0.2">
      <c r="R28967" s="334">
        <v>68420</v>
      </c>
      <c r="S28967" s="319" t="s">
        <v>353</v>
      </c>
    </row>
    <row r="28968" spans="18:19" x14ac:dyDescent="0.2">
      <c r="R28968" s="334">
        <v>68421</v>
      </c>
      <c r="S28968" s="319" t="s">
        <v>353</v>
      </c>
    </row>
    <row r="28969" spans="18:19" x14ac:dyDescent="0.2">
      <c r="R28969" s="334">
        <v>68422</v>
      </c>
      <c r="S28969" s="319" t="s">
        <v>353</v>
      </c>
    </row>
    <row r="28970" spans="18:19" x14ac:dyDescent="0.2">
      <c r="R28970" s="334">
        <v>68423</v>
      </c>
      <c r="S28970" s="319" t="s">
        <v>353</v>
      </c>
    </row>
    <row r="28971" spans="18:19" x14ac:dyDescent="0.2">
      <c r="R28971" s="334">
        <v>68424</v>
      </c>
      <c r="S28971" s="319" t="s">
        <v>353</v>
      </c>
    </row>
    <row r="28972" spans="18:19" x14ac:dyDescent="0.2">
      <c r="R28972" s="334">
        <v>68428</v>
      </c>
      <c r="S28972" s="319" t="s">
        <v>353</v>
      </c>
    </row>
    <row r="28973" spans="18:19" x14ac:dyDescent="0.2">
      <c r="R28973" s="334">
        <v>68429</v>
      </c>
      <c r="S28973" s="319" t="s">
        <v>353</v>
      </c>
    </row>
    <row r="28974" spans="18:19" x14ac:dyDescent="0.2">
      <c r="R28974" s="334">
        <v>68430</v>
      </c>
      <c r="S28974" s="319" t="s">
        <v>353</v>
      </c>
    </row>
    <row r="28975" spans="18:19" x14ac:dyDescent="0.2">
      <c r="R28975" s="334">
        <v>68431</v>
      </c>
      <c r="S28975" s="319" t="s">
        <v>353</v>
      </c>
    </row>
    <row r="28976" spans="18:19" x14ac:dyDescent="0.2">
      <c r="R28976" s="334">
        <v>68433</v>
      </c>
      <c r="S28976" s="319" t="s">
        <v>353</v>
      </c>
    </row>
    <row r="28977" spans="18:19" x14ac:dyDescent="0.2">
      <c r="R28977" s="334">
        <v>68434</v>
      </c>
      <c r="S28977" s="319" t="s">
        <v>353</v>
      </c>
    </row>
    <row r="28978" spans="18:19" x14ac:dyDescent="0.2">
      <c r="R28978" s="334">
        <v>68436</v>
      </c>
      <c r="S28978" s="319" t="s">
        <v>353</v>
      </c>
    </row>
    <row r="28979" spans="18:19" x14ac:dyDescent="0.2">
      <c r="R28979" s="334">
        <v>68437</v>
      </c>
      <c r="S28979" s="319" t="s">
        <v>353</v>
      </c>
    </row>
    <row r="28980" spans="18:19" x14ac:dyDescent="0.2">
      <c r="R28980" s="334">
        <v>68438</v>
      </c>
      <c r="S28980" s="319" t="s">
        <v>353</v>
      </c>
    </row>
    <row r="28981" spans="18:19" x14ac:dyDescent="0.2">
      <c r="R28981" s="334">
        <v>68439</v>
      </c>
      <c r="S28981" s="319" t="s">
        <v>353</v>
      </c>
    </row>
    <row r="28982" spans="18:19" x14ac:dyDescent="0.2">
      <c r="R28982" s="334">
        <v>68440</v>
      </c>
      <c r="S28982" s="319" t="s">
        <v>353</v>
      </c>
    </row>
    <row r="28983" spans="18:19" x14ac:dyDescent="0.2">
      <c r="R28983" s="334">
        <v>68441</v>
      </c>
      <c r="S28983" s="319" t="s">
        <v>353</v>
      </c>
    </row>
    <row r="28984" spans="18:19" x14ac:dyDescent="0.2">
      <c r="R28984" s="334">
        <v>68442</v>
      </c>
      <c r="S28984" s="319" t="s">
        <v>353</v>
      </c>
    </row>
    <row r="28985" spans="18:19" x14ac:dyDescent="0.2">
      <c r="R28985" s="334">
        <v>68443</v>
      </c>
      <c r="S28985" s="319" t="s">
        <v>353</v>
      </c>
    </row>
    <row r="28986" spans="18:19" x14ac:dyDescent="0.2">
      <c r="R28986" s="334">
        <v>68444</v>
      </c>
      <c r="S28986" s="319" t="s">
        <v>353</v>
      </c>
    </row>
    <row r="28987" spans="18:19" x14ac:dyDescent="0.2">
      <c r="R28987" s="334">
        <v>68445</v>
      </c>
      <c r="S28987" s="319" t="s">
        <v>353</v>
      </c>
    </row>
    <row r="28988" spans="18:19" x14ac:dyDescent="0.2">
      <c r="R28988" s="334">
        <v>68446</v>
      </c>
      <c r="S28988" s="319" t="s">
        <v>353</v>
      </c>
    </row>
    <row r="28989" spans="18:19" x14ac:dyDescent="0.2">
      <c r="R28989" s="334">
        <v>68447</v>
      </c>
      <c r="S28989" s="319" t="s">
        <v>353</v>
      </c>
    </row>
    <row r="28990" spans="18:19" x14ac:dyDescent="0.2">
      <c r="R28990" s="334">
        <v>68448</v>
      </c>
      <c r="S28990" s="319" t="s">
        <v>353</v>
      </c>
    </row>
    <row r="28991" spans="18:19" x14ac:dyDescent="0.2">
      <c r="R28991" s="334">
        <v>68450</v>
      </c>
      <c r="S28991" s="319" t="s">
        <v>353</v>
      </c>
    </row>
    <row r="28992" spans="18:19" x14ac:dyDescent="0.2">
      <c r="R28992" s="334">
        <v>68452</v>
      </c>
      <c r="S28992" s="319" t="s">
        <v>353</v>
      </c>
    </row>
    <row r="28993" spans="18:19" x14ac:dyDescent="0.2">
      <c r="R28993" s="334">
        <v>68453</v>
      </c>
      <c r="S28993" s="319" t="s">
        <v>353</v>
      </c>
    </row>
    <row r="28994" spans="18:19" x14ac:dyDescent="0.2">
      <c r="R28994" s="334">
        <v>68454</v>
      </c>
      <c r="S28994" s="319" t="s">
        <v>353</v>
      </c>
    </row>
    <row r="28995" spans="18:19" x14ac:dyDescent="0.2">
      <c r="R28995" s="334">
        <v>68455</v>
      </c>
      <c r="S28995" s="319" t="s">
        <v>353</v>
      </c>
    </row>
    <row r="28996" spans="18:19" x14ac:dyDescent="0.2">
      <c r="R28996" s="334">
        <v>68456</v>
      </c>
      <c r="S28996" s="319" t="s">
        <v>353</v>
      </c>
    </row>
    <row r="28997" spans="18:19" x14ac:dyDescent="0.2">
      <c r="R28997" s="334">
        <v>68457</v>
      </c>
      <c r="S28997" s="319" t="s">
        <v>353</v>
      </c>
    </row>
    <row r="28998" spans="18:19" x14ac:dyDescent="0.2">
      <c r="R28998" s="334">
        <v>68458</v>
      </c>
      <c r="S28998" s="319" t="s">
        <v>353</v>
      </c>
    </row>
    <row r="28999" spans="18:19" x14ac:dyDescent="0.2">
      <c r="R28999" s="334">
        <v>68460</v>
      </c>
      <c r="S28999" s="319" t="s">
        <v>353</v>
      </c>
    </row>
    <row r="29000" spans="18:19" x14ac:dyDescent="0.2">
      <c r="R29000" s="334">
        <v>68461</v>
      </c>
      <c r="S29000" s="319" t="s">
        <v>353</v>
      </c>
    </row>
    <row r="29001" spans="18:19" x14ac:dyDescent="0.2">
      <c r="R29001" s="334">
        <v>68462</v>
      </c>
      <c r="S29001" s="319" t="s">
        <v>353</v>
      </c>
    </row>
    <row r="29002" spans="18:19" x14ac:dyDescent="0.2">
      <c r="R29002" s="334">
        <v>68463</v>
      </c>
      <c r="S29002" s="319" t="s">
        <v>353</v>
      </c>
    </row>
    <row r="29003" spans="18:19" x14ac:dyDescent="0.2">
      <c r="R29003" s="334">
        <v>68464</v>
      </c>
      <c r="S29003" s="319" t="s">
        <v>353</v>
      </c>
    </row>
    <row r="29004" spans="18:19" x14ac:dyDescent="0.2">
      <c r="R29004" s="334">
        <v>68465</v>
      </c>
      <c r="S29004" s="319" t="s">
        <v>353</v>
      </c>
    </row>
    <row r="29005" spans="18:19" x14ac:dyDescent="0.2">
      <c r="R29005" s="334">
        <v>68466</v>
      </c>
      <c r="S29005" s="319" t="s">
        <v>353</v>
      </c>
    </row>
    <row r="29006" spans="18:19" x14ac:dyDescent="0.2">
      <c r="R29006" s="334">
        <v>68467</v>
      </c>
      <c r="S29006" s="319" t="s">
        <v>353</v>
      </c>
    </row>
    <row r="29007" spans="18:19" x14ac:dyDescent="0.2">
      <c r="R29007" s="334">
        <v>68501</v>
      </c>
      <c r="S29007" s="319" t="s">
        <v>353</v>
      </c>
    </row>
    <row r="29008" spans="18:19" x14ac:dyDescent="0.2">
      <c r="R29008" s="334">
        <v>68502</v>
      </c>
      <c r="S29008" s="319" t="s">
        <v>353</v>
      </c>
    </row>
    <row r="29009" spans="18:19" x14ac:dyDescent="0.2">
      <c r="R29009" s="334">
        <v>68503</v>
      </c>
      <c r="S29009" s="319" t="s">
        <v>353</v>
      </c>
    </row>
    <row r="29010" spans="18:19" x14ac:dyDescent="0.2">
      <c r="R29010" s="334">
        <v>68504</v>
      </c>
      <c r="S29010" s="319" t="s">
        <v>353</v>
      </c>
    </row>
    <row r="29011" spans="18:19" x14ac:dyDescent="0.2">
      <c r="R29011" s="334">
        <v>68505</v>
      </c>
      <c r="S29011" s="319" t="s">
        <v>353</v>
      </c>
    </row>
    <row r="29012" spans="18:19" x14ac:dyDescent="0.2">
      <c r="R29012" s="334">
        <v>68506</v>
      </c>
      <c r="S29012" s="319" t="s">
        <v>353</v>
      </c>
    </row>
    <row r="29013" spans="18:19" x14ac:dyDescent="0.2">
      <c r="R29013" s="334">
        <v>68507</v>
      </c>
      <c r="S29013" s="319" t="s">
        <v>353</v>
      </c>
    </row>
    <row r="29014" spans="18:19" x14ac:dyDescent="0.2">
      <c r="R29014" s="334">
        <v>68508</v>
      </c>
      <c r="S29014" s="319" t="s">
        <v>353</v>
      </c>
    </row>
    <row r="29015" spans="18:19" x14ac:dyDescent="0.2">
      <c r="R29015" s="334">
        <v>68509</v>
      </c>
      <c r="S29015" s="319" t="s">
        <v>353</v>
      </c>
    </row>
    <row r="29016" spans="18:19" x14ac:dyDescent="0.2">
      <c r="R29016" s="334">
        <v>68510</v>
      </c>
      <c r="S29016" s="319" t="s">
        <v>353</v>
      </c>
    </row>
    <row r="29017" spans="18:19" x14ac:dyDescent="0.2">
      <c r="R29017" s="334">
        <v>68512</v>
      </c>
      <c r="S29017" s="319" t="s">
        <v>353</v>
      </c>
    </row>
    <row r="29018" spans="18:19" x14ac:dyDescent="0.2">
      <c r="R29018" s="334">
        <v>68514</v>
      </c>
      <c r="S29018" s="319" t="s">
        <v>353</v>
      </c>
    </row>
    <row r="29019" spans="18:19" x14ac:dyDescent="0.2">
      <c r="R29019" s="334">
        <v>68516</v>
      </c>
      <c r="S29019" s="319" t="s">
        <v>353</v>
      </c>
    </row>
    <row r="29020" spans="18:19" x14ac:dyDescent="0.2">
      <c r="R29020" s="334">
        <v>68517</v>
      </c>
      <c r="S29020" s="319" t="s">
        <v>353</v>
      </c>
    </row>
    <row r="29021" spans="18:19" x14ac:dyDescent="0.2">
      <c r="R29021" s="334">
        <v>68520</v>
      </c>
      <c r="S29021" s="319" t="s">
        <v>353</v>
      </c>
    </row>
    <row r="29022" spans="18:19" x14ac:dyDescent="0.2">
      <c r="R29022" s="334">
        <v>68521</v>
      </c>
      <c r="S29022" s="319" t="s">
        <v>353</v>
      </c>
    </row>
    <row r="29023" spans="18:19" x14ac:dyDescent="0.2">
      <c r="R29023" s="334">
        <v>68522</v>
      </c>
      <c r="S29023" s="319" t="s">
        <v>353</v>
      </c>
    </row>
    <row r="29024" spans="18:19" x14ac:dyDescent="0.2">
      <c r="R29024" s="334">
        <v>68523</v>
      </c>
      <c r="S29024" s="319" t="s">
        <v>353</v>
      </c>
    </row>
    <row r="29025" spans="18:19" x14ac:dyDescent="0.2">
      <c r="R29025" s="334">
        <v>68524</v>
      </c>
      <c r="S29025" s="319" t="s">
        <v>353</v>
      </c>
    </row>
    <row r="29026" spans="18:19" x14ac:dyDescent="0.2">
      <c r="R29026" s="334">
        <v>68526</v>
      </c>
      <c r="S29026" s="319" t="s">
        <v>353</v>
      </c>
    </row>
    <row r="29027" spans="18:19" x14ac:dyDescent="0.2">
      <c r="R29027" s="334">
        <v>68527</v>
      </c>
      <c r="S29027" s="319" t="s">
        <v>353</v>
      </c>
    </row>
    <row r="29028" spans="18:19" x14ac:dyDescent="0.2">
      <c r="R29028" s="334">
        <v>68528</v>
      </c>
      <c r="S29028" s="319" t="s">
        <v>353</v>
      </c>
    </row>
    <row r="29029" spans="18:19" x14ac:dyDescent="0.2">
      <c r="R29029" s="334">
        <v>68529</v>
      </c>
      <c r="S29029" s="319" t="s">
        <v>353</v>
      </c>
    </row>
    <row r="29030" spans="18:19" x14ac:dyDescent="0.2">
      <c r="R29030" s="334">
        <v>68531</v>
      </c>
      <c r="S29030" s="319" t="s">
        <v>353</v>
      </c>
    </row>
    <row r="29031" spans="18:19" x14ac:dyDescent="0.2">
      <c r="R29031" s="334">
        <v>68532</v>
      </c>
      <c r="S29031" s="319" t="s">
        <v>353</v>
      </c>
    </row>
    <row r="29032" spans="18:19" x14ac:dyDescent="0.2">
      <c r="R29032" s="334">
        <v>68542</v>
      </c>
      <c r="S29032" s="319" t="s">
        <v>353</v>
      </c>
    </row>
    <row r="29033" spans="18:19" x14ac:dyDescent="0.2">
      <c r="R29033" s="334">
        <v>68583</v>
      </c>
      <c r="S29033" s="319" t="s">
        <v>353</v>
      </c>
    </row>
    <row r="29034" spans="18:19" x14ac:dyDescent="0.2">
      <c r="R29034" s="334">
        <v>68588</v>
      </c>
      <c r="S29034" s="319" t="s">
        <v>353</v>
      </c>
    </row>
    <row r="29035" spans="18:19" x14ac:dyDescent="0.2">
      <c r="R29035" s="334">
        <v>68601</v>
      </c>
      <c r="S29035" s="319" t="s">
        <v>353</v>
      </c>
    </row>
    <row r="29036" spans="18:19" x14ac:dyDescent="0.2">
      <c r="R29036" s="334">
        <v>68602</v>
      </c>
      <c r="S29036" s="319" t="s">
        <v>353</v>
      </c>
    </row>
    <row r="29037" spans="18:19" x14ac:dyDescent="0.2">
      <c r="R29037" s="334">
        <v>68620</v>
      </c>
      <c r="S29037" s="319" t="s">
        <v>353</v>
      </c>
    </row>
    <row r="29038" spans="18:19" x14ac:dyDescent="0.2">
      <c r="R29038" s="334">
        <v>68621</v>
      </c>
      <c r="S29038" s="319" t="s">
        <v>353</v>
      </c>
    </row>
    <row r="29039" spans="18:19" x14ac:dyDescent="0.2">
      <c r="R29039" s="334">
        <v>68622</v>
      </c>
      <c r="S29039" s="319" t="s">
        <v>353</v>
      </c>
    </row>
    <row r="29040" spans="18:19" x14ac:dyDescent="0.2">
      <c r="R29040" s="334">
        <v>68623</v>
      </c>
      <c r="S29040" s="319" t="s">
        <v>353</v>
      </c>
    </row>
    <row r="29041" spans="18:19" x14ac:dyDescent="0.2">
      <c r="R29041" s="334">
        <v>68624</v>
      </c>
      <c r="S29041" s="319" t="s">
        <v>353</v>
      </c>
    </row>
    <row r="29042" spans="18:19" x14ac:dyDescent="0.2">
      <c r="R29042" s="334">
        <v>68626</v>
      </c>
      <c r="S29042" s="319" t="s">
        <v>353</v>
      </c>
    </row>
    <row r="29043" spans="18:19" x14ac:dyDescent="0.2">
      <c r="R29043" s="334">
        <v>68627</v>
      </c>
      <c r="S29043" s="319" t="s">
        <v>353</v>
      </c>
    </row>
    <row r="29044" spans="18:19" x14ac:dyDescent="0.2">
      <c r="R29044" s="334">
        <v>68628</v>
      </c>
      <c r="S29044" s="319" t="s">
        <v>353</v>
      </c>
    </row>
    <row r="29045" spans="18:19" x14ac:dyDescent="0.2">
      <c r="R29045" s="334">
        <v>68629</v>
      </c>
      <c r="S29045" s="319" t="s">
        <v>353</v>
      </c>
    </row>
    <row r="29046" spans="18:19" x14ac:dyDescent="0.2">
      <c r="R29046" s="334">
        <v>68631</v>
      </c>
      <c r="S29046" s="319" t="s">
        <v>353</v>
      </c>
    </row>
    <row r="29047" spans="18:19" x14ac:dyDescent="0.2">
      <c r="R29047" s="334">
        <v>68632</v>
      </c>
      <c r="S29047" s="319" t="s">
        <v>353</v>
      </c>
    </row>
    <row r="29048" spans="18:19" x14ac:dyDescent="0.2">
      <c r="R29048" s="334">
        <v>68633</v>
      </c>
      <c r="S29048" s="319" t="s">
        <v>353</v>
      </c>
    </row>
    <row r="29049" spans="18:19" x14ac:dyDescent="0.2">
      <c r="R29049" s="334">
        <v>68634</v>
      </c>
      <c r="S29049" s="319" t="s">
        <v>353</v>
      </c>
    </row>
    <row r="29050" spans="18:19" x14ac:dyDescent="0.2">
      <c r="R29050" s="334">
        <v>68635</v>
      </c>
      <c r="S29050" s="319" t="s">
        <v>353</v>
      </c>
    </row>
    <row r="29051" spans="18:19" x14ac:dyDescent="0.2">
      <c r="R29051" s="334">
        <v>68636</v>
      </c>
      <c r="S29051" s="319" t="s">
        <v>353</v>
      </c>
    </row>
    <row r="29052" spans="18:19" x14ac:dyDescent="0.2">
      <c r="R29052" s="334">
        <v>68637</v>
      </c>
      <c r="S29052" s="319" t="s">
        <v>353</v>
      </c>
    </row>
    <row r="29053" spans="18:19" x14ac:dyDescent="0.2">
      <c r="R29053" s="334">
        <v>68638</v>
      </c>
      <c r="S29053" s="319" t="s">
        <v>353</v>
      </c>
    </row>
    <row r="29054" spans="18:19" x14ac:dyDescent="0.2">
      <c r="R29054" s="334">
        <v>68640</v>
      </c>
      <c r="S29054" s="319" t="s">
        <v>353</v>
      </c>
    </row>
    <row r="29055" spans="18:19" x14ac:dyDescent="0.2">
      <c r="R29055" s="334">
        <v>68641</v>
      </c>
      <c r="S29055" s="319" t="s">
        <v>353</v>
      </c>
    </row>
    <row r="29056" spans="18:19" x14ac:dyDescent="0.2">
      <c r="R29056" s="334">
        <v>68642</v>
      </c>
      <c r="S29056" s="319" t="s">
        <v>353</v>
      </c>
    </row>
    <row r="29057" spans="18:19" x14ac:dyDescent="0.2">
      <c r="R29057" s="334">
        <v>68643</v>
      </c>
      <c r="S29057" s="319" t="s">
        <v>353</v>
      </c>
    </row>
    <row r="29058" spans="18:19" x14ac:dyDescent="0.2">
      <c r="R29058" s="334">
        <v>68644</v>
      </c>
      <c r="S29058" s="319" t="s">
        <v>353</v>
      </c>
    </row>
    <row r="29059" spans="18:19" x14ac:dyDescent="0.2">
      <c r="R29059" s="334">
        <v>68647</v>
      </c>
      <c r="S29059" s="319" t="s">
        <v>353</v>
      </c>
    </row>
    <row r="29060" spans="18:19" x14ac:dyDescent="0.2">
      <c r="R29060" s="334">
        <v>68648</v>
      </c>
      <c r="S29060" s="319" t="s">
        <v>353</v>
      </c>
    </row>
    <row r="29061" spans="18:19" x14ac:dyDescent="0.2">
      <c r="R29061" s="334">
        <v>68649</v>
      </c>
      <c r="S29061" s="319" t="s">
        <v>353</v>
      </c>
    </row>
    <row r="29062" spans="18:19" x14ac:dyDescent="0.2">
      <c r="R29062" s="334">
        <v>68651</v>
      </c>
      <c r="S29062" s="319" t="s">
        <v>353</v>
      </c>
    </row>
    <row r="29063" spans="18:19" x14ac:dyDescent="0.2">
      <c r="R29063" s="334">
        <v>68652</v>
      </c>
      <c r="S29063" s="319" t="s">
        <v>353</v>
      </c>
    </row>
    <row r="29064" spans="18:19" x14ac:dyDescent="0.2">
      <c r="R29064" s="334">
        <v>68653</v>
      </c>
      <c r="S29064" s="319" t="s">
        <v>353</v>
      </c>
    </row>
    <row r="29065" spans="18:19" x14ac:dyDescent="0.2">
      <c r="R29065" s="334">
        <v>68654</v>
      </c>
      <c r="S29065" s="319" t="s">
        <v>353</v>
      </c>
    </row>
    <row r="29066" spans="18:19" x14ac:dyDescent="0.2">
      <c r="R29066" s="334">
        <v>68655</v>
      </c>
      <c r="S29066" s="319" t="s">
        <v>353</v>
      </c>
    </row>
    <row r="29067" spans="18:19" x14ac:dyDescent="0.2">
      <c r="R29067" s="334">
        <v>68658</v>
      </c>
      <c r="S29067" s="319" t="s">
        <v>353</v>
      </c>
    </row>
    <row r="29068" spans="18:19" x14ac:dyDescent="0.2">
      <c r="R29068" s="334">
        <v>68659</v>
      </c>
      <c r="S29068" s="319" t="s">
        <v>353</v>
      </c>
    </row>
    <row r="29069" spans="18:19" x14ac:dyDescent="0.2">
      <c r="R29069" s="334">
        <v>68660</v>
      </c>
      <c r="S29069" s="319" t="s">
        <v>353</v>
      </c>
    </row>
    <row r="29070" spans="18:19" x14ac:dyDescent="0.2">
      <c r="R29070" s="334">
        <v>68661</v>
      </c>
      <c r="S29070" s="319" t="s">
        <v>353</v>
      </c>
    </row>
    <row r="29071" spans="18:19" x14ac:dyDescent="0.2">
      <c r="R29071" s="334">
        <v>68662</v>
      </c>
      <c r="S29071" s="319" t="s">
        <v>353</v>
      </c>
    </row>
    <row r="29072" spans="18:19" x14ac:dyDescent="0.2">
      <c r="R29072" s="334">
        <v>68663</v>
      </c>
      <c r="S29072" s="319" t="s">
        <v>353</v>
      </c>
    </row>
    <row r="29073" spans="18:19" x14ac:dyDescent="0.2">
      <c r="R29073" s="334">
        <v>68664</v>
      </c>
      <c r="S29073" s="319" t="s">
        <v>353</v>
      </c>
    </row>
    <row r="29074" spans="18:19" x14ac:dyDescent="0.2">
      <c r="R29074" s="334">
        <v>68665</v>
      </c>
      <c r="S29074" s="319" t="s">
        <v>353</v>
      </c>
    </row>
    <row r="29075" spans="18:19" x14ac:dyDescent="0.2">
      <c r="R29075" s="334">
        <v>68666</v>
      </c>
      <c r="S29075" s="319" t="s">
        <v>353</v>
      </c>
    </row>
    <row r="29076" spans="18:19" x14ac:dyDescent="0.2">
      <c r="R29076" s="334">
        <v>68667</v>
      </c>
      <c r="S29076" s="319" t="s">
        <v>353</v>
      </c>
    </row>
    <row r="29077" spans="18:19" x14ac:dyDescent="0.2">
      <c r="R29077" s="334">
        <v>68669</v>
      </c>
      <c r="S29077" s="319" t="s">
        <v>353</v>
      </c>
    </row>
    <row r="29078" spans="18:19" x14ac:dyDescent="0.2">
      <c r="R29078" s="334">
        <v>68701</v>
      </c>
      <c r="S29078" s="319" t="s">
        <v>353</v>
      </c>
    </row>
    <row r="29079" spans="18:19" x14ac:dyDescent="0.2">
      <c r="R29079" s="334">
        <v>68702</v>
      </c>
      <c r="S29079" s="319" t="s">
        <v>353</v>
      </c>
    </row>
    <row r="29080" spans="18:19" x14ac:dyDescent="0.2">
      <c r="R29080" s="334">
        <v>68710</v>
      </c>
      <c r="S29080" s="319" t="s">
        <v>353</v>
      </c>
    </row>
    <row r="29081" spans="18:19" x14ac:dyDescent="0.2">
      <c r="R29081" s="334">
        <v>68711</v>
      </c>
      <c r="S29081" s="319" t="s">
        <v>353</v>
      </c>
    </row>
    <row r="29082" spans="18:19" x14ac:dyDescent="0.2">
      <c r="R29082" s="334">
        <v>68713</v>
      </c>
      <c r="S29082" s="319" t="s">
        <v>353</v>
      </c>
    </row>
    <row r="29083" spans="18:19" x14ac:dyDescent="0.2">
      <c r="R29083" s="334">
        <v>68714</v>
      </c>
      <c r="S29083" s="319" t="s">
        <v>353</v>
      </c>
    </row>
    <row r="29084" spans="18:19" x14ac:dyDescent="0.2">
      <c r="R29084" s="334">
        <v>68715</v>
      </c>
      <c r="S29084" s="319" t="s">
        <v>353</v>
      </c>
    </row>
    <row r="29085" spans="18:19" x14ac:dyDescent="0.2">
      <c r="R29085" s="334">
        <v>68716</v>
      </c>
      <c r="S29085" s="319" t="s">
        <v>353</v>
      </c>
    </row>
    <row r="29086" spans="18:19" x14ac:dyDescent="0.2">
      <c r="R29086" s="334">
        <v>68717</v>
      </c>
      <c r="S29086" s="319" t="s">
        <v>353</v>
      </c>
    </row>
    <row r="29087" spans="18:19" x14ac:dyDescent="0.2">
      <c r="R29087" s="334">
        <v>68718</v>
      </c>
      <c r="S29087" s="319" t="s">
        <v>353</v>
      </c>
    </row>
    <row r="29088" spans="18:19" x14ac:dyDescent="0.2">
      <c r="R29088" s="334">
        <v>68719</v>
      </c>
      <c r="S29088" s="319" t="s">
        <v>353</v>
      </c>
    </row>
    <row r="29089" spans="18:19" x14ac:dyDescent="0.2">
      <c r="R29089" s="334">
        <v>68720</v>
      </c>
      <c r="S29089" s="319" t="s">
        <v>353</v>
      </c>
    </row>
    <row r="29090" spans="18:19" x14ac:dyDescent="0.2">
      <c r="R29090" s="334">
        <v>68722</v>
      </c>
      <c r="S29090" s="319" t="s">
        <v>353</v>
      </c>
    </row>
    <row r="29091" spans="18:19" x14ac:dyDescent="0.2">
      <c r="R29091" s="334">
        <v>68723</v>
      </c>
      <c r="S29091" s="319" t="s">
        <v>353</v>
      </c>
    </row>
    <row r="29092" spans="18:19" x14ac:dyDescent="0.2">
      <c r="R29092" s="334">
        <v>68724</v>
      </c>
      <c r="S29092" s="319" t="s">
        <v>353</v>
      </c>
    </row>
    <row r="29093" spans="18:19" x14ac:dyDescent="0.2">
      <c r="R29093" s="334">
        <v>68725</v>
      </c>
      <c r="S29093" s="319" t="s">
        <v>353</v>
      </c>
    </row>
    <row r="29094" spans="18:19" x14ac:dyDescent="0.2">
      <c r="R29094" s="334">
        <v>68726</v>
      </c>
      <c r="S29094" s="319" t="s">
        <v>353</v>
      </c>
    </row>
    <row r="29095" spans="18:19" x14ac:dyDescent="0.2">
      <c r="R29095" s="334">
        <v>68727</v>
      </c>
      <c r="S29095" s="319" t="s">
        <v>353</v>
      </c>
    </row>
    <row r="29096" spans="18:19" x14ac:dyDescent="0.2">
      <c r="R29096" s="334">
        <v>68728</v>
      </c>
      <c r="S29096" s="319" t="s">
        <v>353</v>
      </c>
    </row>
    <row r="29097" spans="18:19" x14ac:dyDescent="0.2">
      <c r="R29097" s="334">
        <v>68729</v>
      </c>
      <c r="S29097" s="319" t="s">
        <v>353</v>
      </c>
    </row>
    <row r="29098" spans="18:19" x14ac:dyDescent="0.2">
      <c r="R29098" s="334">
        <v>68730</v>
      </c>
      <c r="S29098" s="319" t="s">
        <v>353</v>
      </c>
    </row>
    <row r="29099" spans="18:19" x14ac:dyDescent="0.2">
      <c r="R29099" s="334">
        <v>68731</v>
      </c>
      <c r="S29099" s="319" t="s">
        <v>353</v>
      </c>
    </row>
    <row r="29100" spans="18:19" x14ac:dyDescent="0.2">
      <c r="R29100" s="334">
        <v>68732</v>
      </c>
      <c r="S29100" s="319" t="s">
        <v>353</v>
      </c>
    </row>
    <row r="29101" spans="18:19" x14ac:dyDescent="0.2">
      <c r="R29101" s="334">
        <v>68733</v>
      </c>
      <c r="S29101" s="319" t="s">
        <v>353</v>
      </c>
    </row>
    <row r="29102" spans="18:19" x14ac:dyDescent="0.2">
      <c r="R29102" s="334">
        <v>68734</v>
      </c>
      <c r="S29102" s="319" t="s">
        <v>353</v>
      </c>
    </row>
    <row r="29103" spans="18:19" x14ac:dyDescent="0.2">
      <c r="R29103" s="334">
        <v>68735</v>
      </c>
      <c r="S29103" s="319" t="s">
        <v>353</v>
      </c>
    </row>
    <row r="29104" spans="18:19" x14ac:dyDescent="0.2">
      <c r="R29104" s="334">
        <v>68736</v>
      </c>
      <c r="S29104" s="319" t="s">
        <v>353</v>
      </c>
    </row>
    <row r="29105" spans="18:19" x14ac:dyDescent="0.2">
      <c r="R29105" s="334">
        <v>68738</v>
      </c>
      <c r="S29105" s="319" t="s">
        <v>353</v>
      </c>
    </row>
    <row r="29106" spans="18:19" x14ac:dyDescent="0.2">
      <c r="R29106" s="334">
        <v>68739</v>
      </c>
      <c r="S29106" s="319" t="s">
        <v>353</v>
      </c>
    </row>
    <row r="29107" spans="18:19" x14ac:dyDescent="0.2">
      <c r="R29107" s="334">
        <v>68740</v>
      </c>
      <c r="S29107" s="319" t="s">
        <v>353</v>
      </c>
    </row>
    <row r="29108" spans="18:19" x14ac:dyDescent="0.2">
      <c r="R29108" s="334">
        <v>68741</v>
      </c>
      <c r="S29108" s="319" t="s">
        <v>353</v>
      </c>
    </row>
    <row r="29109" spans="18:19" x14ac:dyDescent="0.2">
      <c r="R29109" s="334">
        <v>68742</v>
      </c>
      <c r="S29109" s="319" t="s">
        <v>353</v>
      </c>
    </row>
    <row r="29110" spans="18:19" x14ac:dyDescent="0.2">
      <c r="R29110" s="334">
        <v>68743</v>
      </c>
      <c r="S29110" s="319" t="s">
        <v>353</v>
      </c>
    </row>
    <row r="29111" spans="18:19" x14ac:dyDescent="0.2">
      <c r="R29111" s="334">
        <v>68745</v>
      </c>
      <c r="S29111" s="319" t="s">
        <v>353</v>
      </c>
    </row>
    <row r="29112" spans="18:19" x14ac:dyDescent="0.2">
      <c r="R29112" s="334">
        <v>68746</v>
      </c>
      <c r="S29112" s="319" t="s">
        <v>353</v>
      </c>
    </row>
    <row r="29113" spans="18:19" x14ac:dyDescent="0.2">
      <c r="R29113" s="334">
        <v>68747</v>
      </c>
      <c r="S29113" s="319" t="s">
        <v>353</v>
      </c>
    </row>
    <row r="29114" spans="18:19" x14ac:dyDescent="0.2">
      <c r="R29114" s="334">
        <v>68748</v>
      </c>
      <c r="S29114" s="319" t="s">
        <v>353</v>
      </c>
    </row>
    <row r="29115" spans="18:19" x14ac:dyDescent="0.2">
      <c r="R29115" s="334">
        <v>68749</v>
      </c>
      <c r="S29115" s="319" t="s">
        <v>353</v>
      </c>
    </row>
    <row r="29116" spans="18:19" x14ac:dyDescent="0.2">
      <c r="R29116" s="334">
        <v>68751</v>
      </c>
      <c r="S29116" s="319" t="s">
        <v>353</v>
      </c>
    </row>
    <row r="29117" spans="18:19" x14ac:dyDescent="0.2">
      <c r="R29117" s="334">
        <v>68752</v>
      </c>
      <c r="S29117" s="319" t="s">
        <v>353</v>
      </c>
    </row>
    <row r="29118" spans="18:19" x14ac:dyDescent="0.2">
      <c r="R29118" s="334">
        <v>68753</v>
      </c>
      <c r="S29118" s="319" t="s">
        <v>353</v>
      </c>
    </row>
    <row r="29119" spans="18:19" x14ac:dyDescent="0.2">
      <c r="R29119" s="334">
        <v>68755</v>
      </c>
      <c r="S29119" s="319" t="s">
        <v>353</v>
      </c>
    </row>
    <row r="29120" spans="18:19" x14ac:dyDescent="0.2">
      <c r="R29120" s="334">
        <v>68756</v>
      </c>
      <c r="S29120" s="319" t="s">
        <v>353</v>
      </c>
    </row>
    <row r="29121" spans="18:19" x14ac:dyDescent="0.2">
      <c r="R29121" s="334">
        <v>68757</v>
      </c>
      <c r="S29121" s="319" t="s">
        <v>353</v>
      </c>
    </row>
    <row r="29122" spans="18:19" x14ac:dyDescent="0.2">
      <c r="R29122" s="334">
        <v>68758</v>
      </c>
      <c r="S29122" s="319" t="s">
        <v>353</v>
      </c>
    </row>
    <row r="29123" spans="18:19" x14ac:dyDescent="0.2">
      <c r="R29123" s="334">
        <v>68759</v>
      </c>
      <c r="S29123" s="319" t="s">
        <v>353</v>
      </c>
    </row>
    <row r="29124" spans="18:19" x14ac:dyDescent="0.2">
      <c r="R29124" s="334">
        <v>68760</v>
      </c>
      <c r="S29124" s="319" t="s">
        <v>353</v>
      </c>
    </row>
    <row r="29125" spans="18:19" x14ac:dyDescent="0.2">
      <c r="R29125" s="334">
        <v>68761</v>
      </c>
      <c r="S29125" s="319" t="s">
        <v>353</v>
      </c>
    </row>
    <row r="29126" spans="18:19" x14ac:dyDescent="0.2">
      <c r="R29126" s="334">
        <v>68763</v>
      </c>
      <c r="S29126" s="319" t="s">
        <v>353</v>
      </c>
    </row>
    <row r="29127" spans="18:19" x14ac:dyDescent="0.2">
      <c r="R29127" s="334">
        <v>68764</v>
      </c>
      <c r="S29127" s="319" t="s">
        <v>353</v>
      </c>
    </row>
    <row r="29128" spans="18:19" x14ac:dyDescent="0.2">
      <c r="R29128" s="334">
        <v>68765</v>
      </c>
      <c r="S29128" s="319" t="s">
        <v>353</v>
      </c>
    </row>
    <row r="29129" spans="18:19" x14ac:dyDescent="0.2">
      <c r="R29129" s="334">
        <v>68766</v>
      </c>
      <c r="S29129" s="319" t="s">
        <v>353</v>
      </c>
    </row>
    <row r="29130" spans="18:19" x14ac:dyDescent="0.2">
      <c r="R29130" s="334">
        <v>68767</v>
      </c>
      <c r="S29130" s="319" t="s">
        <v>353</v>
      </c>
    </row>
    <row r="29131" spans="18:19" x14ac:dyDescent="0.2">
      <c r="R29131" s="334">
        <v>68768</v>
      </c>
      <c r="S29131" s="319" t="s">
        <v>353</v>
      </c>
    </row>
    <row r="29132" spans="18:19" x14ac:dyDescent="0.2">
      <c r="R29132" s="334">
        <v>68769</v>
      </c>
      <c r="S29132" s="319" t="s">
        <v>353</v>
      </c>
    </row>
    <row r="29133" spans="18:19" x14ac:dyDescent="0.2">
      <c r="R29133" s="334">
        <v>68770</v>
      </c>
      <c r="S29133" s="319" t="s">
        <v>353</v>
      </c>
    </row>
    <row r="29134" spans="18:19" x14ac:dyDescent="0.2">
      <c r="R29134" s="334">
        <v>68771</v>
      </c>
      <c r="S29134" s="319" t="s">
        <v>353</v>
      </c>
    </row>
    <row r="29135" spans="18:19" x14ac:dyDescent="0.2">
      <c r="R29135" s="334">
        <v>68773</v>
      </c>
      <c r="S29135" s="319" t="s">
        <v>353</v>
      </c>
    </row>
    <row r="29136" spans="18:19" x14ac:dyDescent="0.2">
      <c r="R29136" s="334">
        <v>68774</v>
      </c>
      <c r="S29136" s="319" t="s">
        <v>353</v>
      </c>
    </row>
    <row r="29137" spans="18:19" x14ac:dyDescent="0.2">
      <c r="R29137" s="334">
        <v>68776</v>
      </c>
      <c r="S29137" s="319" t="s">
        <v>353</v>
      </c>
    </row>
    <row r="29138" spans="18:19" x14ac:dyDescent="0.2">
      <c r="R29138" s="334">
        <v>68777</v>
      </c>
      <c r="S29138" s="319" t="s">
        <v>353</v>
      </c>
    </row>
    <row r="29139" spans="18:19" x14ac:dyDescent="0.2">
      <c r="R29139" s="334">
        <v>68778</v>
      </c>
      <c r="S29139" s="319" t="s">
        <v>353</v>
      </c>
    </row>
    <row r="29140" spans="18:19" x14ac:dyDescent="0.2">
      <c r="R29140" s="334">
        <v>68779</v>
      </c>
      <c r="S29140" s="319" t="s">
        <v>353</v>
      </c>
    </row>
    <row r="29141" spans="18:19" x14ac:dyDescent="0.2">
      <c r="R29141" s="334">
        <v>68780</v>
      </c>
      <c r="S29141" s="319" t="s">
        <v>353</v>
      </c>
    </row>
    <row r="29142" spans="18:19" x14ac:dyDescent="0.2">
      <c r="R29142" s="334">
        <v>68781</v>
      </c>
      <c r="S29142" s="319" t="s">
        <v>353</v>
      </c>
    </row>
    <row r="29143" spans="18:19" x14ac:dyDescent="0.2">
      <c r="R29143" s="334">
        <v>68783</v>
      </c>
      <c r="S29143" s="319" t="s">
        <v>353</v>
      </c>
    </row>
    <row r="29144" spans="18:19" x14ac:dyDescent="0.2">
      <c r="R29144" s="334">
        <v>68784</v>
      </c>
      <c r="S29144" s="319" t="s">
        <v>353</v>
      </c>
    </row>
    <row r="29145" spans="18:19" x14ac:dyDescent="0.2">
      <c r="R29145" s="334">
        <v>68785</v>
      </c>
      <c r="S29145" s="319" t="s">
        <v>353</v>
      </c>
    </row>
    <row r="29146" spans="18:19" x14ac:dyDescent="0.2">
      <c r="R29146" s="334">
        <v>68786</v>
      </c>
      <c r="S29146" s="319" t="s">
        <v>353</v>
      </c>
    </row>
    <row r="29147" spans="18:19" x14ac:dyDescent="0.2">
      <c r="R29147" s="334">
        <v>68787</v>
      </c>
      <c r="S29147" s="319" t="s">
        <v>353</v>
      </c>
    </row>
    <row r="29148" spans="18:19" x14ac:dyDescent="0.2">
      <c r="R29148" s="334">
        <v>68788</v>
      </c>
      <c r="S29148" s="319" t="s">
        <v>353</v>
      </c>
    </row>
    <row r="29149" spans="18:19" x14ac:dyDescent="0.2">
      <c r="R29149" s="334">
        <v>68789</v>
      </c>
      <c r="S29149" s="319" t="s">
        <v>353</v>
      </c>
    </row>
    <row r="29150" spans="18:19" x14ac:dyDescent="0.2">
      <c r="R29150" s="334">
        <v>68790</v>
      </c>
      <c r="S29150" s="319" t="s">
        <v>353</v>
      </c>
    </row>
    <row r="29151" spans="18:19" x14ac:dyDescent="0.2">
      <c r="R29151" s="334">
        <v>68791</v>
      </c>
      <c r="S29151" s="319" t="s">
        <v>353</v>
      </c>
    </row>
    <row r="29152" spans="18:19" x14ac:dyDescent="0.2">
      <c r="R29152" s="334">
        <v>68792</v>
      </c>
      <c r="S29152" s="319" t="s">
        <v>353</v>
      </c>
    </row>
    <row r="29153" spans="18:19" x14ac:dyDescent="0.2">
      <c r="R29153" s="334">
        <v>68801</v>
      </c>
      <c r="S29153" s="319" t="s">
        <v>353</v>
      </c>
    </row>
    <row r="29154" spans="18:19" x14ac:dyDescent="0.2">
      <c r="R29154" s="334">
        <v>68802</v>
      </c>
      <c r="S29154" s="319" t="s">
        <v>353</v>
      </c>
    </row>
    <row r="29155" spans="18:19" x14ac:dyDescent="0.2">
      <c r="R29155" s="334">
        <v>68803</v>
      </c>
      <c r="S29155" s="319" t="s">
        <v>353</v>
      </c>
    </row>
    <row r="29156" spans="18:19" x14ac:dyDescent="0.2">
      <c r="R29156" s="334">
        <v>68810</v>
      </c>
      <c r="S29156" s="319" t="s">
        <v>353</v>
      </c>
    </row>
    <row r="29157" spans="18:19" x14ac:dyDescent="0.2">
      <c r="R29157" s="334">
        <v>68812</v>
      </c>
      <c r="S29157" s="319" t="s">
        <v>353</v>
      </c>
    </row>
    <row r="29158" spans="18:19" x14ac:dyDescent="0.2">
      <c r="R29158" s="334">
        <v>68813</v>
      </c>
      <c r="S29158" s="319" t="s">
        <v>353</v>
      </c>
    </row>
    <row r="29159" spans="18:19" x14ac:dyDescent="0.2">
      <c r="R29159" s="334">
        <v>68814</v>
      </c>
      <c r="S29159" s="319" t="s">
        <v>353</v>
      </c>
    </row>
    <row r="29160" spans="18:19" x14ac:dyDescent="0.2">
      <c r="R29160" s="334">
        <v>68815</v>
      </c>
      <c r="S29160" s="319" t="s">
        <v>353</v>
      </c>
    </row>
    <row r="29161" spans="18:19" x14ac:dyDescent="0.2">
      <c r="R29161" s="334">
        <v>68816</v>
      </c>
      <c r="S29161" s="319" t="s">
        <v>353</v>
      </c>
    </row>
    <row r="29162" spans="18:19" x14ac:dyDescent="0.2">
      <c r="R29162" s="334">
        <v>68817</v>
      </c>
      <c r="S29162" s="319" t="s">
        <v>353</v>
      </c>
    </row>
    <row r="29163" spans="18:19" x14ac:dyDescent="0.2">
      <c r="R29163" s="334">
        <v>68818</v>
      </c>
      <c r="S29163" s="319" t="s">
        <v>353</v>
      </c>
    </row>
    <row r="29164" spans="18:19" x14ac:dyDescent="0.2">
      <c r="R29164" s="334">
        <v>68820</v>
      </c>
      <c r="S29164" s="319" t="s">
        <v>353</v>
      </c>
    </row>
    <row r="29165" spans="18:19" x14ac:dyDescent="0.2">
      <c r="R29165" s="334">
        <v>68821</v>
      </c>
      <c r="S29165" s="319" t="s">
        <v>353</v>
      </c>
    </row>
    <row r="29166" spans="18:19" x14ac:dyDescent="0.2">
      <c r="R29166" s="334">
        <v>68822</v>
      </c>
      <c r="S29166" s="319" t="s">
        <v>353</v>
      </c>
    </row>
    <row r="29167" spans="18:19" x14ac:dyDescent="0.2">
      <c r="R29167" s="334">
        <v>68823</v>
      </c>
      <c r="S29167" s="319" t="s">
        <v>353</v>
      </c>
    </row>
    <row r="29168" spans="18:19" x14ac:dyDescent="0.2">
      <c r="R29168" s="334">
        <v>68824</v>
      </c>
      <c r="S29168" s="319" t="s">
        <v>353</v>
      </c>
    </row>
    <row r="29169" spans="18:19" x14ac:dyDescent="0.2">
      <c r="R29169" s="334">
        <v>68825</v>
      </c>
      <c r="S29169" s="319" t="s">
        <v>353</v>
      </c>
    </row>
    <row r="29170" spans="18:19" x14ac:dyDescent="0.2">
      <c r="R29170" s="334">
        <v>68826</v>
      </c>
      <c r="S29170" s="319" t="s">
        <v>353</v>
      </c>
    </row>
    <row r="29171" spans="18:19" x14ac:dyDescent="0.2">
      <c r="R29171" s="334">
        <v>68827</v>
      </c>
      <c r="S29171" s="319" t="s">
        <v>353</v>
      </c>
    </row>
    <row r="29172" spans="18:19" x14ac:dyDescent="0.2">
      <c r="R29172" s="334">
        <v>68828</v>
      </c>
      <c r="S29172" s="319" t="s">
        <v>353</v>
      </c>
    </row>
    <row r="29173" spans="18:19" x14ac:dyDescent="0.2">
      <c r="R29173" s="334">
        <v>68831</v>
      </c>
      <c r="S29173" s="319" t="s">
        <v>353</v>
      </c>
    </row>
    <row r="29174" spans="18:19" x14ac:dyDescent="0.2">
      <c r="R29174" s="334">
        <v>68832</v>
      </c>
      <c r="S29174" s="319" t="s">
        <v>353</v>
      </c>
    </row>
    <row r="29175" spans="18:19" x14ac:dyDescent="0.2">
      <c r="R29175" s="334">
        <v>68833</v>
      </c>
      <c r="S29175" s="319" t="s">
        <v>353</v>
      </c>
    </row>
    <row r="29176" spans="18:19" x14ac:dyDescent="0.2">
      <c r="R29176" s="334">
        <v>68834</v>
      </c>
      <c r="S29176" s="319" t="s">
        <v>353</v>
      </c>
    </row>
    <row r="29177" spans="18:19" x14ac:dyDescent="0.2">
      <c r="R29177" s="334">
        <v>68835</v>
      </c>
      <c r="S29177" s="319" t="s">
        <v>353</v>
      </c>
    </row>
    <row r="29178" spans="18:19" x14ac:dyDescent="0.2">
      <c r="R29178" s="334">
        <v>68836</v>
      </c>
      <c r="S29178" s="319" t="s">
        <v>353</v>
      </c>
    </row>
    <row r="29179" spans="18:19" x14ac:dyDescent="0.2">
      <c r="R29179" s="334">
        <v>68837</v>
      </c>
      <c r="S29179" s="319" t="s">
        <v>353</v>
      </c>
    </row>
    <row r="29180" spans="18:19" x14ac:dyDescent="0.2">
      <c r="R29180" s="334">
        <v>68838</v>
      </c>
      <c r="S29180" s="319" t="s">
        <v>353</v>
      </c>
    </row>
    <row r="29181" spans="18:19" x14ac:dyDescent="0.2">
      <c r="R29181" s="334">
        <v>68840</v>
      </c>
      <c r="S29181" s="319" t="s">
        <v>353</v>
      </c>
    </row>
    <row r="29182" spans="18:19" x14ac:dyDescent="0.2">
      <c r="R29182" s="334">
        <v>68841</v>
      </c>
      <c r="S29182" s="319" t="s">
        <v>353</v>
      </c>
    </row>
    <row r="29183" spans="18:19" x14ac:dyDescent="0.2">
      <c r="R29183" s="334">
        <v>68842</v>
      </c>
      <c r="S29183" s="319" t="s">
        <v>353</v>
      </c>
    </row>
    <row r="29184" spans="18:19" x14ac:dyDescent="0.2">
      <c r="R29184" s="334">
        <v>68843</v>
      </c>
      <c r="S29184" s="319" t="s">
        <v>353</v>
      </c>
    </row>
    <row r="29185" spans="18:19" x14ac:dyDescent="0.2">
      <c r="R29185" s="334">
        <v>68844</v>
      </c>
      <c r="S29185" s="319" t="s">
        <v>353</v>
      </c>
    </row>
    <row r="29186" spans="18:19" x14ac:dyDescent="0.2">
      <c r="R29186" s="334">
        <v>68845</v>
      </c>
      <c r="S29186" s="319" t="s">
        <v>353</v>
      </c>
    </row>
    <row r="29187" spans="18:19" x14ac:dyDescent="0.2">
      <c r="R29187" s="334">
        <v>68846</v>
      </c>
      <c r="S29187" s="319" t="s">
        <v>353</v>
      </c>
    </row>
    <row r="29188" spans="18:19" x14ac:dyDescent="0.2">
      <c r="R29188" s="334">
        <v>68847</v>
      </c>
      <c r="S29188" s="319" t="s">
        <v>353</v>
      </c>
    </row>
    <row r="29189" spans="18:19" x14ac:dyDescent="0.2">
      <c r="R29189" s="334">
        <v>68848</v>
      </c>
      <c r="S29189" s="319" t="s">
        <v>353</v>
      </c>
    </row>
    <row r="29190" spans="18:19" x14ac:dyDescent="0.2">
      <c r="R29190" s="334">
        <v>68849</v>
      </c>
      <c r="S29190" s="319" t="s">
        <v>353</v>
      </c>
    </row>
    <row r="29191" spans="18:19" x14ac:dyDescent="0.2">
      <c r="R29191" s="334">
        <v>68850</v>
      </c>
      <c r="S29191" s="319" t="s">
        <v>353</v>
      </c>
    </row>
    <row r="29192" spans="18:19" x14ac:dyDescent="0.2">
      <c r="R29192" s="334">
        <v>68852</v>
      </c>
      <c r="S29192" s="319" t="s">
        <v>353</v>
      </c>
    </row>
    <row r="29193" spans="18:19" x14ac:dyDescent="0.2">
      <c r="R29193" s="334">
        <v>68853</v>
      </c>
      <c r="S29193" s="319" t="s">
        <v>353</v>
      </c>
    </row>
    <row r="29194" spans="18:19" x14ac:dyDescent="0.2">
      <c r="R29194" s="334">
        <v>68854</v>
      </c>
      <c r="S29194" s="319" t="s">
        <v>353</v>
      </c>
    </row>
    <row r="29195" spans="18:19" x14ac:dyDescent="0.2">
      <c r="R29195" s="334">
        <v>68855</v>
      </c>
      <c r="S29195" s="319" t="s">
        <v>353</v>
      </c>
    </row>
    <row r="29196" spans="18:19" x14ac:dyDescent="0.2">
      <c r="R29196" s="334">
        <v>68856</v>
      </c>
      <c r="S29196" s="319" t="s">
        <v>353</v>
      </c>
    </row>
    <row r="29197" spans="18:19" x14ac:dyDescent="0.2">
      <c r="R29197" s="334">
        <v>68858</v>
      </c>
      <c r="S29197" s="319" t="s">
        <v>353</v>
      </c>
    </row>
    <row r="29198" spans="18:19" x14ac:dyDescent="0.2">
      <c r="R29198" s="334">
        <v>68859</v>
      </c>
      <c r="S29198" s="319" t="s">
        <v>353</v>
      </c>
    </row>
    <row r="29199" spans="18:19" x14ac:dyDescent="0.2">
      <c r="R29199" s="334">
        <v>68860</v>
      </c>
      <c r="S29199" s="319" t="s">
        <v>353</v>
      </c>
    </row>
    <row r="29200" spans="18:19" x14ac:dyDescent="0.2">
      <c r="R29200" s="334">
        <v>68861</v>
      </c>
      <c r="S29200" s="319" t="s">
        <v>353</v>
      </c>
    </row>
    <row r="29201" spans="18:19" x14ac:dyDescent="0.2">
      <c r="R29201" s="334">
        <v>68862</v>
      </c>
      <c r="S29201" s="319" t="s">
        <v>353</v>
      </c>
    </row>
    <row r="29202" spans="18:19" x14ac:dyDescent="0.2">
      <c r="R29202" s="334">
        <v>68863</v>
      </c>
      <c r="S29202" s="319" t="s">
        <v>353</v>
      </c>
    </row>
    <row r="29203" spans="18:19" x14ac:dyDescent="0.2">
      <c r="R29203" s="334">
        <v>68864</v>
      </c>
      <c r="S29203" s="319" t="s">
        <v>353</v>
      </c>
    </row>
    <row r="29204" spans="18:19" x14ac:dyDescent="0.2">
      <c r="R29204" s="334">
        <v>68865</v>
      </c>
      <c r="S29204" s="319" t="s">
        <v>353</v>
      </c>
    </row>
    <row r="29205" spans="18:19" x14ac:dyDescent="0.2">
      <c r="R29205" s="334">
        <v>68866</v>
      </c>
      <c r="S29205" s="319" t="s">
        <v>353</v>
      </c>
    </row>
    <row r="29206" spans="18:19" x14ac:dyDescent="0.2">
      <c r="R29206" s="334">
        <v>68869</v>
      </c>
      <c r="S29206" s="319" t="s">
        <v>353</v>
      </c>
    </row>
    <row r="29207" spans="18:19" x14ac:dyDescent="0.2">
      <c r="R29207" s="334">
        <v>68870</v>
      </c>
      <c r="S29207" s="319" t="s">
        <v>353</v>
      </c>
    </row>
    <row r="29208" spans="18:19" x14ac:dyDescent="0.2">
      <c r="R29208" s="334">
        <v>68871</v>
      </c>
      <c r="S29208" s="319" t="s">
        <v>353</v>
      </c>
    </row>
    <row r="29209" spans="18:19" x14ac:dyDescent="0.2">
      <c r="R29209" s="334">
        <v>68872</v>
      </c>
      <c r="S29209" s="319" t="s">
        <v>353</v>
      </c>
    </row>
    <row r="29210" spans="18:19" x14ac:dyDescent="0.2">
      <c r="R29210" s="334">
        <v>68873</v>
      </c>
      <c r="S29210" s="319" t="s">
        <v>353</v>
      </c>
    </row>
    <row r="29211" spans="18:19" x14ac:dyDescent="0.2">
      <c r="R29211" s="334">
        <v>68874</v>
      </c>
      <c r="S29211" s="319" t="s">
        <v>353</v>
      </c>
    </row>
    <row r="29212" spans="18:19" x14ac:dyDescent="0.2">
      <c r="R29212" s="334">
        <v>68875</v>
      </c>
      <c r="S29212" s="319" t="s">
        <v>353</v>
      </c>
    </row>
    <row r="29213" spans="18:19" x14ac:dyDescent="0.2">
      <c r="R29213" s="334">
        <v>68876</v>
      </c>
      <c r="S29213" s="319" t="s">
        <v>353</v>
      </c>
    </row>
    <row r="29214" spans="18:19" x14ac:dyDescent="0.2">
      <c r="R29214" s="334">
        <v>68878</v>
      </c>
      <c r="S29214" s="319" t="s">
        <v>353</v>
      </c>
    </row>
    <row r="29215" spans="18:19" x14ac:dyDescent="0.2">
      <c r="R29215" s="334">
        <v>68879</v>
      </c>
      <c r="S29215" s="319" t="s">
        <v>353</v>
      </c>
    </row>
    <row r="29216" spans="18:19" x14ac:dyDescent="0.2">
      <c r="R29216" s="334">
        <v>68881</v>
      </c>
      <c r="S29216" s="319" t="s">
        <v>353</v>
      </c>
    </row>
    <row r="29217" spans="18:19" x14ac:dyDescent="0.2">
      <c r="R29217" s="334">
        <v>68882</v>
      </c>
      <c r="S29217" s="319" t="s">
        <v>353</v>
      </c>
    </row>
    <row r="29218" spans="18:19" x14ac:dyDescent="0.2">
      <c r="R29218" s="334">
        <v>68883</v>
      </c>
      <c r="S29218" s="319" t="s">
        <v>353</v>
      </c>
    </row>
    <row r="29219" spans="18:19" x14ac:dyDescent="0.2">
      <c r="R29219" s="334">
        <v>68901</v>
      </c>
      <c r="S29219" s="319" t="s">
        <v>353</v>
      </c>
    </row>
    <row r="29220" spans="18:19" x14ac:dyDescent="0.2">
      <c r="R29220" s="334">
        <v>68902</v>
      </c>
      <c r="S29220" s="319" t="s">
        <v>353</v>
      </c>
    </row>
    <row r="29221" spans="18:19" x14ac:dyDescent="0.2">
      <c r="R29221" s="334">
        <v>68920</v>
      </c>
      <c r="S29221" s="319" t="s">
        <v>353</v>
      </c>
    </row>
    <row r="29222" spans="18:19" x14ac:dyDescent="0.2">
      <c r="R29222" s="334">
        <v>68922</v>
      </c>
      <c r="S29222" s="319" t="s">
        <v>353</v>
      </c>
    </row>
    <row r="29223" spans="18:19" x14ac:dyDescent="0.2">
      <c r="R29223" s="334">
        <v>68923</v>
      </c>
      <c r="S29223" s="319" t="s">
        <v>353</v>
      </c>
    </row>
    <row r="29224" spans="18:19" x14ac:dyDescent="0.2">
      <c r="R29224" s="334">
        <v>68924</v>
      </c>
      <c r="S29224" s="319" t="s">
        <v>353</v>
      </c>
    </row>
    <row r="29225" spans="18:19" x14ac:dyDescent="0.2">
      <c r="R29225" s="334">
        <v>68925</v>
      </c>
      <c r="S29225" s="319" t="s">
        <v>353</v>
      </c>
    </row>
    <row r="29226" spans="18:19" x14ac:dyDescent="0.2">
      <c r="R29226" s="334">
        <v>68926</v>
      </c>
      <c r="S29226" s="319" t="s">
        <v>353</v>
      </c>
    </row>
    <row r="29227" spans="18:19" x14ac:dyDescent="0.2">
      <c r="R29227" s="334">
        <v>68927</v>
      </c>
      <c r="S29227" s="319" t="s">
        <v>353</v>
      </c>
    </row>
    <row r="29228" spans="18:19" x14ac:dyDescent="0.2">
      <c r="R29228" s="334">
        <v>68928</v>
      </c>
      <c r="S29228" s="319" t="s">
        <v>353</v>
      </c>
    </row>
    <row r="29229" spans="18:19" x14ac:dyDescent="0.2">
      <c r="R29229" s="334">
        <v>68929</v>
      </c>
      <c r="S29229" s="319" t="s">
        <v>353</v>
      </c>
    </row>
    <row r="29230" spans="18:19" x14ac:dyDescent="0.2">
      <c r="R29230" s="334">
        <v>68930</v>
      </c>
      <c r="S29230" s="319" t="s">
        <v>353</v>
      </c>
    </row>
    <row r="29231" spans="18:19" x14ac:dyDescent="0.2">
      <c r="R29231" s="334">
        <v>68932</v>
      </c>
      <c r="S29231" s="319" t="s">
        <v>353</v>
      </c>
    </row>
    <row r="29232" spans="18:19" x14ac:dyDescent="0.2">
      <c r="R29232" s="334">
        <v>68933</v>
      </c>
      <c r="S29232" s="319" t="s">
        <v>353</v>
      </c>
    </row>
    <row r="29233" spans="18:19" x14ac:dyDescent="0.2">
      <c r="R29233" s="334">
        <v>68934</v>
      </c>
      <c r="S29233" s="319" t="s">
        <v>353</v>
      </c>
    </row>
    <row r="29234" spans="18:19" x14ac:dyDescent="0.2">
      <c r="R29234" s="334">
        <v>68935</v>
      </c>
      <c r="S29234" s="319" t="s">
        <v>353</v>
      </c>
    </row>
    <row r="29235" spans="18:19" x14ac:dyDescent="0.2">
      <c r="R29235" s="334">
        <v>68936</v>
      </c>
      <c r="S29235" s="319" t="s">
        <v>353</v>
      </c>
    </row>
    <row r="29236" spans="18:19" x14ac:dyDescent="0.2">
      <c r="R29236" s="334">
        <v>68937</v>
      </c>
      <c r="S29236" s="319" t="s">
        <v>353</v>
      </c>
    </row>
    <row r="29237" spans="18:19" x14ac:dyDescent="0.2">
      <c r="R29237" s="334">
        <v>68938</v>
      </c>
      <c r="S29237" s="319" t="s">
        <v>353</v>
      </c>
    </row>
    <row r="29238" spans="18:19" x14ac:dyDescent="0.2">
      <c r="R29238" s="334">
        <v>68939</v>
      </c>
      <c r="S29238" s="319" t="s">
        <v>353</v>
      </c>
    </row>
    <row r="29239" spans="18:19" x14ac:dyDescent="0.2">
      <c r="R29239" s="334">
        <v>68940</v>
      </c>
      <c r="S29239" s="319" t="s">
        <v>353</v>
      </c>
    </row>
    <row r="29240" spans="18:19" x14ac:dyDescent="0.2">
      <c r="R29240" s="334">
        <v>68941</v>
      </c>
      <c r="S29240" s="319" t="s">
        <v>353</v>
      </c>
    </row>
    <row r="29241" spans="18:19" x14ac:dyDescent="0.2">
      <c r="R29241" s="334">
        <v>68942</v>
      </c>
      <c r="S29241" s="319" t="s">
        <v>353</v>
      </c>
    </row>
    <row r="29242" spans="18:19" x14ac:dyDescent="0.2">
      <c r="R29242" s="334">
        <v>68943</v>
      </c>
      <c r="S29242" s="319" t="s">
        <v>353</v>
      </c>
    </row>
    <row r="29243" spans="18:19" x14ac:dyDescent="0.2">
      <c r="R29243" s="334">
        <v>68944</v>
      </c>
      <c r="S29243" s="319" t="s">
        <v>353</v>
      </c>
    </row>
    <row r="29244" spans="18:19" x14ac:dyDescent="0.2">
      <c r="R29244" s="334">
        <v>68945</v>
      </c>
      <c r="S29244" s="319" t="s">
        <v>353</v>
      </c>
    </row>
    <row r="29245" spans="18:19" x14ac:dyDescent="0.2">
      <c r="R29245" s="334">
        <v>68946</v>
      </c>
      <c r="S29245" s="319" t="s">
        <v>353</v>
      </c>
    </row>
    <row r="29246" spans="18:19" x14ac:dyDescent="0.2">
      <c r="R29246" s="334">
        <v>68947</v>
      </c>
      <c r="S29246" s="319" t="s">
        <v>353</v>
      </c>
    </row>
    <row r="29247" spans="18:19" x14ac:dyDescent="0.2">
      <c r="R29247" s="334">
        <v>68948</v>
      </c>
      <c r="S29247" s="319" t="s">
        <v>353</v>
      </c>
    </row>
    <row r="29248" spans="18:19" x14ac:dyDescent="0.2">
      <c r="R29248" s="334">
        <v>68949</v>
      </c>
      <c r="S29248" s="319" t="s">
        <v>353</v>
      </c>
    </row>
    <row r="29249" spans="18:19" x14ac:dyDescent="0.2">
      <c r="R29249" s="334">
        <v>68950</v>
      </c>
      <c r="S29249" s="319" t="s">
        <v>353</v>
      </c>
    </row>
    <row r="29250" spans="18:19" x14ac:dyDescent="0.2">
      <c r="R29250" s="334">
        <v>68952</v>
      </c>
      <c r="S29250" s="319" t="s">
        <v>353</v>
      </c>
    </row>
    <row r="29251" spans="18:19" x14ac:dyDescent="0.2">
      <c r="R29251" s="334">
        <v>68954</v>
      </c>
      <c r="S29251" s="319" t="s">
        <v>353</v>
      </c>
    </row>
    <row r="29252" spans="18:19" x14ac:dyDescent="0.2">
      <c r="R29252" s="334">
        <v>68955</v>
      </c>
      <c r="S29252" s="319" t="s">
        <v>353</v>
      </c>
    </row>
    <row r="29253" spans="18:19" x14ac:dyDescent="0.2">
      <c r="R29253" s="334">
        <v>68956</v>
      </c>
      <c r="S29253" s="319" t="s">
        <v>353</v>
      </c>
    </row>
    <row r="29254" spans="18:19" x14ac:dyDescent="0.2">
      <c r="R29254" s="334">
        <v>68957</v>
      </c>
      <c r="S29254" s="319" t="s">
        <v>353</v>
      </c>
    </row>
    <row r="29255" spans="18:19" x14ac:dyDescent="0.2">
      <c r="R29255" s="334">
        <v>68958</v>
      </c>
      <c r="S29255" s="319" t="s">
        <v>353</v>
      </c>
    </row>
    <row r="29256" spans="18:19" x14ac:dyDescent="0.2">
      <c r="R29256" s="334">
        <v>68959</v>
      </c>
      <c r="S29256" s="319" t="s">
        <v>353</v>
      </c>
    </row>
    <row r="29257" spans="18:19" x14ac:dyDescent="0.2">
      <c r="R29257" s="334">
        <v>68960</v>
      </c>
      <c r="S29257" s="319" t="s">
        <v>353</v>
      </c>
    </row>
    <row r="29258" spans="18:19" x14ac:dyDescent="0.2">
      <c r="R29258" s="334">
        <v>68961</v>
      </c>
      <c r="S29258" s="319" t="s">
        <v>353</v>
      </c>
    </row>
    <row r="29259" spans="18:19" x14ac:dyDescent="0.2">
      <c r="R29259" s="334">
        <v>68964</v>
      </c>
      <c r="S29259" s="319" t="s">
        <v>353</v>
      </c>
    </row>
    <row r="29260" spans="18:19" x14ac:dyDescent="0.2">
      <c r="R29260" s="334">
        <v>68966</v>
      </c>
      <c r="S29260" s="319" t="s">
        <v>353</v>
      </c>
    </row>
    <row r="29261" spans="18:19" x14ac:dyDescent="0.2">
      <c r="R29261" s="334">
        <v>68967</v>
      </c>
      <c r="S29261" s="319" t="s">
        <v>353</v>
      </c>
    </row>
    <row r="29262" spans="18:19" x14ac:dyDescent="0.2">
      <c r="R29262" s="334">
        <v>68969</v>
      </c>
      <c r="S29262" s="319" t="s">
        <v>353</v>
      </c>
    </row>
    <row r="29263" spans="18:19" x14ac:dyDescent="0.2">
      <c r="R29263" s="334">
        <v>68970</v>
      </c>
      <c r="S29263" s="319" t="s">
        <v>353</v>
      </c>
    </row>
    <row r="29264" spans="18:19" x14ac:dyDescent="0.2">
      <c r="R29264" s="334">
        <v>68971</v>
      </c>
      <c r="S29264" s="319" t="s">
        <v>353</v>
      </c>
    </row>
    <row r="29265" spans="18:19" x14ac:dyDescent="0.2">
      <c r="R29265" s="334">
        <v>68972</v>
      </c>
      <c r="S29265" s="319" t="s">
        <v>353</v>
      </c>
    </row>
    <row r="29266" spans="18:19" x14ac:dyDescent="0.2">
      <c r="R29266" s="334">
        <v>68973</v>
      </c>
      <c r="S29266" s="319" t="s">
        <v>353</v>
      </c>
    </row>
    <row r="29267" spans="18:19" x14ac:dyDescent="0.2">
      <c r="R29267" s="334">
        <v>68974</v>
      </c>
      <c r="S29267" s="319" t="s">
        <v>353</v>
      </c>
    </row>
    <row r="29268" spans="18:19" x14ac:dyDescent="0.2">
      <c r="R29268" s="334">
        <v>68975</v>
      </c>
      <c r="S29268" s="319" t="s">
        <v>353</v>
      </c>
    </row>
    <row r="29269" spans="18:19" x14ac:dyDescent="0.2">
      <c r="R29269" s="334">
        <v>68976</v>
      </c>
      <c r="S29269" s="319" t="s">
        <v>353</v>
      </c>
    </row>
    <row r="29270" spans="18:19" x14ac:dyDescent="0.2">
      <c r="R29270" s="334">
        <v>68977</v>
      </c>
      <c r="S29270" s="319" t="s">
        <v>353</v>
      </c>
    </row>
    <row r="29271" spans="18:19" x14ac:dyDescent="0.2">
      <c r="R29271" s="334">
        <v>68978</v>
      </c>
      <c r="S29271" s="319" t="s">
        <v>353</v>
      </c>
    </row>
    <row r="29272" spans="18:19" x14ac:dyDescent="0.2">
      <c r="R29272" s="334">
        <v>68979</v>
      </c>
      <c r="S29272" s="319" t="s">
        <v>353</v>
      </c>
    </row>
    <row r="29273" spans="18:19" x14ac:dyDescent="0.2">
      <c r="R29273" s="334">
        <v>68980</v>
      </c>
      <c r="S29273" s="319" t="s">
        <v>353</v>
      </c>
    </row>
    <row r="29274" spans="18:19" x14ac:dyDescent="0.2">
      <c r="R29274" s="334">
        <v>68981</v>
      </c>
      <c r="S29274" s="319" t="s">
        <v>353</v>
      </c>
    </row>
    <row r="29275" spans="18:19" x14ac:dyDescent="0.2">
      <c r="R29275" s="334">
        <v>68982</v>
      </c>
      <c r="S29275" s="319" t="s">
        <v>353</v>
      </c>
    </row>
    <row r="29276" spans="18:19" x14ac:dyDescent="0.2">
      <c r="R29276" s="334">
        <v>69001</v>
      </c>
      <c r="S29276" s="319" t="s">
        <v>353</v>
      </c>
    </row>
    <row r="29277" spans="18:19" x14ac:dyDescent="0.2">
      <c r="R29277" s="334">
        <v>69020</v>
      </c>
      <c r="S29277" s="319" t="s">
        <v>353</v>
      </c>
    </row>
    <row r="29278" spans="18:19" x14ac:dyDescent="0.2">
      <c r="R29278" s="334">
        <v>69021</v>
      </c>
      <c r="S29278" s="319" t="s">
        <v>353</v>
      </c>
    </row>
    <row r="29279" spans="18:19" x14ac:dyDescent="0.2">
      <c r="R29279" s="334">
        <v>69022</v>
      </c>
      <c r="S29279" s="319" t="s">
        <v>353</v>
      </c>
    </row>
    <row r="29280" spans="18:19" x14ac:dyDescent="0.2">
      <c r="R29280" s="334">
        <v>69023</v>
      </c>
      <c r="S29280" s="319" t="s">
        <v>360</v>
      </c>
    </row>
    <row r="29281" spans="18:19" x14ac:dyDescent="0.2">
      <c r="R29281" s="334">
        <v>69024</v>
      </c>
      <c r="S29281" s="319" t="s">
        <v>353</v>
      </c>
    </row>
    <row r="29282" spans="18:19" x14ac:dyDescent="0.2">
      <c r="R29282" s="334">
        <v>69025</v>
      </c>
      <c r="S29282" s="319" t="s">
        <v>353</v>
      </c>
    </row>
    <row r="29283" spans="18:19" x14ac:dyDescent="0.2">
      <c r="R29283" s="334">
        <v>69026</v>
      </c>
      <c r="S29283" s="319" t="s">
        <v>353</v>
      </c>
    </row>
    <row r="29284" spans="18:19" x14ac:dyDescent="0.2">
      <c r="R29284" s="334">
        <v>69027</v>
      </c>
      <c r="S29284" s="319" t="s">
        <v>353</v>
      </c>
    </row>
    <row r="29285" spans="18:19" x14ac:dyDescent="0.2">
      <c r="R29285" s="334">
        <v>69028</v>
      </c>
      <c r="S29285" s="319" t="s">
        <v>353</v>
      </c>
    </row>
    <row r="29286" spans="18:19" x14ac:dyDescent="0.2">
      <c r="R29286" s="334">
        <v>69029</v>
      </c>
      <c r="S29286" s="319" t="s">
        <v>353</v>
      </c>
    </row>
    <row r="29287" spans="18:19" x14ac:dyDescent="0.2">
      <c r="R29287" s="334">
        <v>69030</v>
      </c>
      <c r="S29287" s="319" t="s">
        <v>353</v>
      </c>
    </row>
    <row r="29288" spans="18:19" x14ac:dyDescent="0.2">
      <c r="R29288" s="334">
        <v>69032</v>
      </c>
      <c r="S29288" s="319" t="s">
        <v>353</v>
      </c>
    </row>
    <row r="29289" spans="18:19" x14ac:dyDescent="0.2">
      <c r="R29289" s="334">
        <v>69033</v>
      </c>
      <c r="S29289" s="319" t="s">
        <v>360</v>
      </c>
    </row>
    <row r="29290" spans="18:19" x14ac:dyDescent="0.2">
      <c r="R29290" s="334">
        <v>69034</v>
      </c>
      <c r="S29290" s="319" t="s">
        <v>353</v>
      </c>
    </row>
    <row r="29291" spans="18:19" x14ac:dyDescent="0.2">
      <c r="R29291" s="334">
        <v>69036</v>
      </c>
      <c r="S29291" s="319" t="s">
        <v>353</v>
      </c>
    </row>
    <row r="29292" spans="18:19" x14ac:dyDescent="0.2">
      <c r="R29292" s="334">
        <v>69037</v>
      </c>
      <c r="S29292" s="319" t="s">
        <v>353</v>
      </c>
    </row>
    <row r="29293" spans="18:19" x14ac:dyDescent="0.2">
      <c r="R29293" s="334">
        <v>69038</v>
      </c>
      <c r="S29293" s="319" t="s">
        <v>353</v>
      </c>
    </row>
    <row r="29294" spans="18:19" x14ac:dyDescent="0.2">
      <c r="R29294" s="334">
        <v>69039</v>
      </c>
      <c r="S29294" s="319" t="s">
        <v>353</v>
      </c>
    </row>
    <row r="29295" spans="18:19" x14ac:dyDescent="0.2">
      <c r="R29295" s="334">
        <v>69040</v>
      </c>
      <c r="S29295" s="319" t="s">
        <v>353</v>
      </c>
    </row>
    <row r="29296" spans="18:19" x14ac:dyDescent="0.2">
      <c r="R29296" s="334">
        <v>69041</v>
      </c>
      <c r="S29296" s="319" t="s">
        <v>353</v>
      </c>
    </row>
    <row r="29297" spans="18:19" x14ac:dyDescent="0.2">
      <c r="R29297" s="334">
        <v>69042</v>
      </c>
      <c r="S29297" s="319" t="s">
        <v>353</v>
      </c>
    </row>
    <row r="29298" spans="18:19" x14ac:dyDescent="0.2">
      <c r="R29298" s="334">
        <v>69043</v>
      </c>
      <c r="S29298" s="319" t="s">
        <v>353</v>
      </c>
    </row>
    <row r="29299" spans="18:19" x14ac:dyDescent="0.2">
      <c r="R29299" s="334">
        <v>69044</v>
      </c>
      <c r="S29299" s="319" t="s">
        <v>353</v>
      </c>
    </row>
    <row r="29300" spans="18:19" x14ac:dyDescent="0.2">
      <c r="R29300" s="334">
        <v>69045</v>
      </c>
      <c r="S29300" s="319" t="s">
        <v>353</v>
      </c>
    </row>
    <row r="29301" spans="18:19" x14ac:dyDescent="0.2">
      <c r="R29301" s="334">
        <v>69046</v>
      </c>
      <c r="S29301" s="319" t="s">
        <v>353</v>
      </c>
    </row>
    <row r="29302" spans="18:19" x14ac:dyDescent="0.2">
      <c r="R29302" s="334">
        <v>69101</v>
      </c>
      <c r="S29302" s="319" t="s">
        <v>353</v>
      </c>
    </row>
    <row r="29303" spans="18:19" x14ac:dyDescent="0.2">
      <c r="R29303" s="334">
        <v>69103</v>
      </c>
      <c r="S29303" s="319" t="s">
        <v>353</v>
      </c>
    </row>
    <row r="29304" spans="18:19" x14ac:dyDescent="0.2">
      <c r="R29304" s="334">
        <v>69120</v>
      </c>
      <c r="S29304" s="319" t="s">
        <v>353</v>
      </c>
    </row>
    <row r="29305" spans="18:19" x14ac:dyDescent="0.2">
      <c r="R29305" s="334">
        <v>69121</v>
      </c>
      <c r="S29305" s="319" t="s">
        <v>360</v>
      </c>
    </row>
    <row r="29306" spans="18:19" x14ac:dyDescent="0.2">
      <c r="R29306" s="334">
        <v>69122</v>
      </c>
      <c r="S29306" s="319" t="s">
        <v>360</v>
      </c>
    </row>
    <row r="29307" spans="18:19" x14ac:dyDescent="0.2">
      <c r="R29307" s="334">
        <v>69123</v>
      </c>
      <c r="S29307" s="319" t="s">
        <v>353</v>
      </c>
    </row>
    <row r="29308" spans="18:19" x14ac:dyDescent="0.2">
      <c r="R29308" s="334">
        <v>69125</v>
      </c>
      <c r="S29308" s="319" t="s">
        <v>360</v>
      </c>
    </row>
    <row r="29309" spans="18:19" x14ac:dyDescent="0.2">
      <c r="R29309" s="334">
        <v>69127</v>
      </c>
      <c r="S29309" s="319" t="s">
        <v>360</v>
      </c>
    </row>
    <row r="29310" spans="18:19" x14ac:dyDescent="0.2">
      <c r="R29310" s="334">
        <v>69128</v>
      </c>
      <c r="S29310" s="319" t="s">
        <v>360</v>
      </c>
    </row>
    <row r="29311" spans="18:19" x14ac:dyDescent="0.2">
      <c r="R29311" s="334">
        <v>69129</v>
      </c>
      <c r="S29311" s="319" t="s">
        <v>360</v>
      </c>
    </row>
    <row r="29312" spans="18:19" x14ac:dyDescent="0.2">
      <c r="R29312" s="334">
        <v>69130</v>
      </c>
      <c r="S29312" s="319" t="s">
        <v>353</v>
      </c>
    </row>
    <row r="29313" spans="18:19" x14ac:dyDescent="0.2">
      <c r="R29313" s="334">
        <v>69131</v>
      </c>
      <c r="S29313" s="319" t="s">
        <v>360</v>
      </c>
    </row>
    <row r="29314" spans="18:19" x14ac:dyDescent="0.2">
      <c r="R29314" s="334">
        <v>69132</v>
      </c>
      <c r="S29314" s="319" t="s">
        <v>360</v>
      </c>
    </row>
    <row r="29315" spans="18:19" x14ac:dyDescent="0.2">
      <c r="R29315" s="334">
        <v>69133</v>
      </c>
      <c r="S29315" s="319" t="s">
        <v>360</v>
      </c>
    </row>
    <row r="29316" spans="18:19" x14ac:dyDescent="0.2">
      <c r="R29316" s="334">
        <v>69134</v>
      </c>
      <c r="S29316" s="319" t="s">
        <v>360</v>
      </c>
    </row>
    <row r="29317" spans="18:19" x14ac:dyDescent="0.2">
      <c r="R29317" s="334">
        <v>69135</v>
      </c>
      <c r="S29317" s="319" t="s">
        <v>353</v>
      </c>
    </row>
    <row r="29318" spans="18:19" x14ac:dyDescent="0.2">
      <c r="R29318" s="334">
        <v>69138</v>
      </c>
      <c r="S29318" s="319" t="s">
        <v>353</v>
      </c>
    </row>
    <row r="29319" spans="18:19" x14ac:dyDescent="0.2">
      <c r="R29319" s="334">
        <v>69140</v>
      </c>
      <c r="S29319" s="319" t="s">
        <v>360</v>
      </c>
    </row>
    <row r="29320" spans="18:19" x14ac:dyDescent="0.2">
      <c r="R29320" s="334">
        <v>69141</v>
      </c>
      <c r="S29320" s="319" t="s">
        <v>360</v>
      </c>
    </row>
    <row r="29321" spans="18:19" x14ac:dyDescent="0.2">
      <c r="R29321" s="334">
        <v>69142</v>
      </c>
      <c r="S29321" s="319" t="s">
        <v>353</v>
      </c>
    </row>
    <row r="29322" spans="18:19" x14ac:dyDescent="0.2">
      <c r="R29322" s="334">
        <v>69143</v>
      </c>
      <c r="S29322" s="319" t="s">
        <v>353</v>
      </c>
    </row>
    <row r="29323" spans="18:19" x14ac:dyDescent="0.2">
      <c r="R29323" s="334">
        <v>69144</v>
      </c>
      <c r="S29323" s="319" t="s">
        <v>360</v>
      </c>
    </row>
    <row r="29324" spans="18:19" x14ac:dyDescent="0.2">
      <c r="R29324" s="334">
        <v>69145</v>
      </c>
      <c r="S29324" s="319" t="s">
        <v>360</v>
      </c>
    </row>
    <row r="29325" spans="18:19" x14ac:dyDescent="0.2">
      <c r="R29325" s="334">
        <v>69146</v>
      </c>
      <c r="S29325" s="319" t="s">
        <v>360</v>
      </c>
    </row>
    <row r="29326" spans="18:19" x14ac:dyDescent="0.2">
      <c r="R29326" s="334">
        <v>69147</v>
      </c>
      <c r="S29326" s="319" t="s">
        <v>360</v>
      </c>
    </row>
    <row r="29327" spans="18:19" x14ac:dyDescent="0.2">
      <c r="R29327" s="334">
        <v>69148</v>
      </c>
      <c r="S29327" s="319" t="s">
        <v>360</v>
      </c>
    </row>
    <row r="29328" spans="18:19" x14ac:dyDescent="0.2">
      <c r="R29328" s="334">
        <v>69149</v>
      </c>
      <c r="S29328" s="319" t="s">
        <v>360</v>
      </c>
    </row>
    <row r="29329" spans="18:19" x14ac:dyDescent="0.2">
      <c r="R29329" s="334">
        <v>69150</v>
      </c>
      <c r="S29329" s="319" t="s">
        <v>360</v>
      </c>
    </row>
    <row r="29330" spans="18:19" x14ac:dyDescent="0.2">
      <c r="R29330" s="334">
        <v>69151</v>
      </c>
      <c r="S29330" s="319" t="s">
        <v>353</v>
      </c>
    </row>
    <row r="29331" spans="18:19" x14ac:dyDescent="0.2">
      <c r="R29331" s="334">
        <v>69152</v>
      </c>
      <c r="S29331" s="319" t="s">
        <v>353</v>
      </c>
    </row>
    <row r="29332" spans="18:19" x14ac:dyDescent="0.2">
      <c r="R29332" s="334">
        <v>69153</v>
      </c>
      <c r="S29332" s="319" t="s">
        <v>360</v>
      </c>
    </row>
    <row r="29333" spans="18:19" x14ac:dyDescent="0.2">
      <c r="R29333" s="334">
        <v>69154</v>
      </c>
      <c r="S29333" s="319" t="s">
        <v>360</v>
      </c>
    </row>
    <row r="29334" spans="18:19" x14ac:dyDescent="0.2">
      <c r="R29334" s="334">
        <v>69155</v>
      </c>
      <c r="S29334" s="319" t="s">
        <v>360</v>
      </c>
    </row>
    <row r="29335" spans="18:19" x14ac:dyDescent="0.2">
      <c r="R29335" s="334">
        <v>69156</v>
      </c>
      <c r="S29335" s="319" t="s">
        <v>360</v>
      </c>
    </row>
    <row r="29336" spans="18:19" x14ac:dyDescent="0.2">
      <c r="R29336" s="334">
        <v>69157</v>
      </c>
      <c r="S29336" s="319" t="s">
        <v>353</v>
      </c>
    </row>
    <row r="29337" spans="18:19" x14ac:dyDescent="0.2">
      <c r="R29337" s="334">
        <v>69160</v>
      </c>
      <c r="S29337" s="319" t="s">
        <v>360</v>
      </c>
    </row>
    <row r="29338" spans="18:19" x14ac:dyDescent="0.2">
      <c r="R29338" s="334">
        <v>69161</v>
      </c>
      <c r="S29338" s="319" t="s">
        <v>353</v>
      </c>
    </row>
    <row r="29339" spans="18:19" x14ac:dyDescent="0.2">
      <c r="R29339" s="334">
        <v>69162</v>
      </c>
      <c r="S29339" s="319" t="s">
        <v>360</v>
      </c>
    </row>
    <row r="29340" spans="18:19" x14ac:dyDescent="0.2">
      <c r="R29340" s="334">
        <v>69163</v>
      </c>
      <c r="S29340" s="319" t="s">
        <v>353</v>
      </c>
    </row>
    <row r="29341" spans="18:19" x14ac:dyDescent="0.2">
      <c r="R29341" s="334">
        <v>69165</v>
      </c>
      <c r="S29341" s="319" t="s">
        <v>360</v>
      </c>
    </row>
    <row r="29342" spans="18:19" x14ac:dyDescent="0.2">
      <c r="R29342" s="334">
        <v>69166</v>
      </c>
      <c r="S29342" s="319" t="s">
        <v>353</v>
      </c>
    </row>
    <row r="29343" spans="18:19" x14ac:dyDescent="0.2">
      <c r="R29343" s="334">
        <v>69167</v>
      </c>
      <c r="S29343" s="319" t="s">
        <v>353</v>
      </c>
    </row>
    <row r="29344" spans="18:19" x14ac:dyDescent="0.2">
      <c r="R29344" s="334">
        <v>69168</v>
      </c>
      <c r="S29344" s="319" t="s">
        <v>360</v>
      </c>
    </row>
    <row r="29345" spans="18:19" x14ac:dyDescent="0.2">
      <c r="R29345" s="334">
        <v>69169</v>
      </c>
      <c r="S29345" s="319" t="s">
        <v>360</v>
      </c>
    </row>
    <row r="29346" spans="18:19" x14ac:dyDescent="0.2">
      <c r="R29346" s="334">
        <v>69170</v>
      </c>
      <c r="S29346" s="319" t="s">
        <v>353</v>
      </c>
    </row>
    <row r="29347" spans="18:19" x14ac:dyDescent="0.2">
      <c r="R29347" s="334">
        <v>69171</v>
      </c>
      <c r="S29347" s="319" t="s">
        <v>353</v>
      </c>
    </row>
    <row r="29348" spans="18:19" x14ac:dyDescent="0.2">
      <c r="R29348" s="334">
        <v>69190</v>
      </c>
      <c r="S29348" s="319" t="s">
        <v>360</v>
      </c>
    </row>
    <row r="29349" spans="18:19" x14ac:dyDescent="0.2">
      <c r="R29349" s="334">
        <v>69201</v>
      </c>
      <c r="S29349" s="319" t="s">
        <v>353</v>
      </c>
    </row>
    <row r="29350" spans="18:19" x14ac:dyDescent="0.2">
      <c r="R29350" s="334">
        <v>69210</v>
      </c>
      <c r="S29350" s="319" t="s">
        <v>353</v>
      </c>
    </row>
    <row r="29351" spans="18:19" x14ac:dyDescent="0.2">
      <c r="R29351" s="334">
        <v>69211</v>
      </c>
      <c r="S29351" s="319" t="s">
        <v>360</v>
      </c>
    </row>
    <row r="29352" spans="18:19" x14ac:dyDescent="0.2">
      <c r="R29352" s="334">
        <v>69212</v>
      </c>
      <c r="S29352" s="319" t="s">
        <v>353</v>
      </c>
    </row>
    <row r="29353" spans="18:19" x14ac:dyDescent="0.2">
      <c r="R29353" s="334">
        <v>69214</v>
      </c>
      <c r="S29353" s="319" t="s">
        <v>353</v>
      </c>
    </row>
    <row r="29354" spans="18:19" x14ac:dyDescent="0.2">
      <c r="R29354" s="334">
        <v>69216</v>
      </c>
      <c r="S29354" s="319" t="s">
        <v>353</v>
      </c>
    </row>
    <row r="29355" spans="18:19" x14ac:dyDescent="0.2">
      <c r="R29355" s="334">
        <v>69217</v>
      </c>
      <c r="S29355" s="319" t="s">
        <v>353</v>
      </c>
    </row>
    <row r="29356" spans="18:19" x14ac:dyDescent="0.2">
      <c r="R29356" s="334">
        <v>69218</v>
      </c>
      <c r="S29356" s="319" t="s">
        <v>360</v>
      </c>
    </row>
    <row r="29357" spans="18:19" x14ac:dyDescent="0.2">
      <c r="R29357" s="334">
        <v>69219</v>
      </c>
      <c r="S29357" s="319" t="s">
        <v>353</v>
      </c>
    </row>
    <row r="29358" spans="18:19" x14ac:dyDescent="0.2">
      <c r="R29358" s="334">
        <v>69220</v>
      </c>
      <c r="S29358" s="319" t="s">
        <v>353</v>
      </c>
    </row>
    <row r="29359" spans="18:19" x14ac:dyDescent="0.2">
      <c r="R29359" s="334">
        <v>69221</v>
      </c>
      <c r="S29359" s="319" t="s">
        <v>353</v>
      </c>
    </row>
    <row r="29360" spans="18:19" x14ac:dyDescent="0.2">
      <c r="R29360" s="334">
        <v>69301</v>
      </c>
      <c r="S29360" s="319" t="s">
        <v>360</v>
      </c>
    </row>
    <row r="29361" spans="18:19" x14ac:dyDescent="0.2">
      <c r="R29361" s="334">
        <v>69331</v>
      </c>
      <c r="S29361" s="319" t="s">
        <v>360</v>
      </c>
    </row>
    <row r="29362" spans="18:19" x14ac:dyDescent="0.2">
      <c r="R29362" s="334">
        <v>69333</v>
      </c>
      <c r="S29362" s="319" t="s">
        <v>360</v>
      </c>
    </row>
    <row r="29363" spans="18:19" x14ac:dyDescent="0.2">
      <c r="R29363" s="334">
        <v>69334</v>
      </c>
      <c r="S29363" s="319" t="s">
        <v>360</v>
      </c>
    </row>
    <row r="29364" spans="18:19" x14ac:dyDescent="0.2">
      <c r="R29364" s="334">
        <v>69335</v>
      </c>
      <c r="S29364" s="319" t="s">
        <v>360</v>
      </c>
    </row>
    <row r="29365" spans="18:19" x14ac:dyDescent="0.2">
      <c r="R29365" s="334">
        <v>69336</v>
      </c>
      <c r="S29365" s="319" t="s">
        <v>360</v>
      </c>
    </row>
    <row r="29366" spans="18:19" x14ac:dyDescent="0.2">
      <c r="R29366" s="334">
        <v>69337</v>
      </c>
      <c r="S29366" s="319" t="s">
        <v>360</v>
      </c>
    </row>
    <row r="29367" spans="18:19" x14ac:dyDescent="0.2">
      <c r="R29367" s="334">
        <v>69339</v>
      </c>
      <c r="S29367" s="319" t="s">
        <v>360</v>
      </c>
    </row>
    <row r="29368" spans="18:19" x14ac:dyDescent="0.2">
      <c r="R29368" s="334">
        <v>69340</v>
      </c>
      <c r="S29368" s="319" t="s">
        <v>360</v>
      </c>
    </row>
    <row r="29369" spans="18:19" x14ac:dyDescent="0.2">
      <c r="R29369" s="334">
        <v>69341</v>
      </c>
      <c r="S29369" s="319" t="s">
        <v>353</v>
      </c>
    </row>
    <row r="29370" spans="18:19" x14ac:dyDescent="0.2">
      <c r="R29370" s="334">
        <v>69343</v>
      </c>
      <c r="S29370" s="319" t="s">
        <v>360</v>
      </c>
    </row>
    <row r="29371" spans="18:19" x14ac:dyDescent="0.2">
      <c r="R29371" s="334">
        <v>69345</v>
      </c>
      <c r="S29371" s="319" t="s">
        <v>360</v>
      </c>
    </row>
    <row r="29372" spans="18:19" x14ac:dyDescent="0.2">
      <c r="R29372" s="334">
        <v>69346</v>
      </c>
      <c r="S29372" s="319" t="s">
        <v>360</v>
      </c>
    </row>
    <row r="29373" spans="18:19" x14ac:dyDescent="0.2">
      <c r="R29373" s="334">
        <v>69347</v>
      </c>
      <c r="S29373" s="319" t="s">
        <v>360</v>
      </c>
    </row>
    <row r="29374" spans="18:19" x14ac:dyDescent="0.2">
      <c r="R29374" s="334">
        <v>69348</v>
      </c>
      <c r="S29374" s="319" t="s">
        <v>360</v>
      </c>
    </row>
    <row r="29375" spans="18:19" x14ac:dyDescent="0.2">
      <c r="R29375" s="334">
        <v>69350</v>
      </c>
      <c r="S29375" s="319" t="s">
        <v>360</v>
      </c>
    </row>
    <row r="29376" spans="18:19" x14ac:dyDescent="0.2">
      <c r="R29376" s="334">
        <v>69351</v>
      </c>
      <c r="S29376" s="319" t="s">
        <v>360</v>
      </c>
    </row>
    <row r="29377" spans="18:19" x14ac:dyDescent="0.2">
      <c r="R29377" s="334">
        <v>69352</v>
      </c>
      <c r="S29377" s="319" t="s">
        <v>353</v>
      </c>
    </row>
    <row r="29378" spans="18:19" x14ac:dyDescent="0.2">
      <c r="R29378" s="334">
        <v>69353</v>
      </c>
      <c r="S29378" s="319" t="s">
        <v>360</v>
      </c>
    </row>
    <row r="29379" spans="18:19" x14ac:dyDescent="0.2">
      <c r="R29379" s="334">
        <v>69354</v>
      </c>
      <c r="S29379" s="319" t="s">
        <v>360</v>
      </c>
    </row>
    <row r="29380" spans="18:19" x14ac:dyDescent="0.2">
      <c r="R29380" s="334">
        <v>69355</v>
      </c>
      <c r="S29380" s="319" t="s">
        <v>353</v>
      </c>
    </row>
    <row r="29381" spans="18:19" x14ac:dyDescent="0.2">
      <c r="R29381" s="334">
        <v>69356</v>
      </c>
      <c r="S29381" s="319" t="s">
        <v>360</v>
      </c>
    </row>
    <row r="29382" spans="18:19" x14ac:dyDescent="0.2">
      <c r="R29382" s="334">
        <v>69357</v>
      </c>
      <c r="S29382" s="319" t="s">
        <v>353</v>
      </c>
    </row>
    <row r="29383" spans="18:19" x14ac:dyDescent="0.2">
      <c r="R29383" s="334">
        <v>69358</v>
      </c>
      <c r="S29383" s="319" t="s">
        <v>353</v>
      </c>
    </row>
    <row r="29384" spans="18:19" x14ac:dyDescent="0.2">
      <c r="R29384" s="334">
        <v>69360</v>
      </c>
      <c r="S29384" s="319" t="s">
        <v>360</v>
      </c>
    </row>
    <row r="29385" spans="18:19" x14ac:dyDescent="0.2">
      <c r="R29385" s="334">
        <v>69361</v>
      </c>
      <c r="S29385" s="319" t="s">
        <v>353</v>
      </c>
    </row>
    <row r="29386" spans="18:19" x14ac:dyDescent="0.2">
      <c r="R29386" s="334">
        <v>69363</v>
      </c>
      <c r="S29386" s="319" t="s">
        <v>353</v>
      </c>
    </row>
    <row r="29387" spans="18:19" x14ac:dyDescent="0.2">
      <c r="R29387" s="334">
        <v>69365</v>
      </c>
      <c r="S29387" s="319" t="s">
        <v>360</v>
      </c>
    </row>
    <row r="29388" spans="18:19" x14ac:dyDescent="0.2">
      <c r="R29388" s="334">
        <v>69366</v>
      </c>
      <c r="S29388" s="319" t="s">
        <v>360</v>
      </c>
    </row>
    <row r="29389" spans="18:19" x14ac:dyDescent="0.2">
      <c r="R29389" s="334">
        <v>69367</v>
      </c>
      <c r="S29389" s="319" t="s">
        <v>360</v>
      </c>
    </row>
    <row r="29390" spans="18:19" x14ac:dyDescent="0.2">
      <c r="R29390" s="334">
        <v>70001</v>
      </c>
      <c r="S29390" s="319" t="s">
        <v>361</v>
      </c>
    </row>
    <row r="29391" spans="18:19" x14ac:dyDescent="0.2">
      <c r="R29391" s="334">
        <v>70002</v>
      </c>
      <c r="S29391" s="319" t="s">
        <v>361</v>
      </c>
    </row>
    <row r="29392" spans="18:19" x14ac:dyDescent="0.2">
      <c r="R29392" s="334">
        <v>70003</v>
      </c>
      <c r="S29392" s="319" t="s">
        <v>361</v>
      </c>
    </row>
    <row r="29393" spans="18:19" x14ac:dyDescent="0.2">
      <c r="R29393" s="334">
        <v>70004</v>
      </c>
      <c r="S29393" s="319" t="s">
        <v>361</v>
      </c>
    </row>
    <row r="29394" spans="18:19" x14ac:dyDescent="0.2">
      <c r="R29394" s="334">
        <v>70005</v>
      </c>
      <c r="S29394" s="319" t="s">
        <v>361</v>
      </c>
    </row>
    <row r="29395" spans="18:19" x14ac:dyDescent="0.2">
      <c r="R29395" s="334">
        <v>70006</v>
      </c>
      <c r="S29395" s="319" t="s">
        <v>361</v>
      </c>
    </row>
    <row r="29396" spans="18:19" x14ac:dyDescent="0.2">
      <c r="R29396" s="334">
        <v>70009</v>
      </c>
      <c r="S29396" s="319" t="s">
        <v>361</v>
      </c>
    </row>
    <row r="29397" spans="18:19" x14ac:dyDescent="0.2">
      <c r="R29397" s="334">
        <v>70010</v>
      </c>
      <c r="S29397" s="319" t="s">
        <v>361</v>
      </c>
    </row>
    <row r="29398" spans="18:19" x14ac:dyDescent="0.2">
      <c r="R29398" s="334">
        <v>70011</v>
      </c>
      <c r="S29398" s="319" t="s">
        <v>361</v>
      </c>
    </row>
    <row r="29399" spans="18:19" x14ac:dyDescent="0.2">
      <c r="R29399" s="334">
        <v>70030</v>
      </c>
      <c r="S29399" s="319" t="s">
        <v>361</v>
      </c>
    </row>
    <row r="29400" spans="18:19" x14ac:dyDescent="0.2">
      <c r="R29400" s="334">
        <v>70031</v>
      </c>
      <c r="S29400" s="319" t="s">
        <v>361</v>
      </c>
    </row>
    <row r="29401" spans="18:19" x14ac:dyDescent="0.2">
      <c r="R29401" s="334">
        <v>70032</v>
      </c>
      <c r="S29401" s="319" t="s">
        <v>361</v>
      </c>
    </row>
    <row r="29402" spans="18:19" x14ac:dyDescent="0.2">
      <c r="R29402" s="334">
        <v>70033</v>
      </c>
      <c r="S29402" s="319" t="s">
        <v>361</v>
      </c>
    </row>
    <row r="29403" spans="18:19" x14ac:dyDescent="0.2">
      <c r="R29403" s="334">
        <v>70036</v>
      </c>
      <c r="S29403" s="319" t="s">
        <v>361</v>
      </c>
    </row>
    <row r="29404" spans="18:19" x14ac:dyDescent="0.2">
      <c r="R29404" s="334">
        <v>70037</v>
      </c>
      <c r="S29404" s="319" t="s">
        <v>361</v>
      </c>
    </row>
    <row r="29405" spans="18:19" x14ac:dyDescent="0.2">
      <c r="R29405" s="334">
        <v>70038</v>
      </c>
      <c r="S29405" s="319" t="s">
        <v>361</v>
      </c>
    </row>
    <row r="29406" spans="18:19" x14ac:dyDescent="0.2">
      <c r="R29406" s="334">
        <v>70039</v>
      </c>
      <c r="S29406" s="319" t="s">
        <v>361</v>
      </c>
    </row>
    <row r="29407" spans="18:19" x14ac:dyDescent="0.2">
      <c r="R29407" s="334">
        <v>70040</v>
      </c>
      <c r="S29407" s="319" t="s">
        <v>361</v>
      </c>
    </row>
    <row r="29408" spans="18:19" x14ac:dyDescent="0.2">
      <c r="R29408" s="334">
        <v>70041</v>
      </c>
      <c r="S29408" s="319" t="s">
        <v>361</v>
      </c>
    </row>
    <row r="29409" spans="18:19" x14ac:dyDescent="0.2">
      <c r="R29409" s="334">
        <v>70043</v>
      </c>
      <c r="S29409" s="319" t="s">
        <v>361</v>
      </c>
    </row>
    <row r="29410" spans="18:19" x14ac:dyDescent="0.2">
      <c r="R29410" s="334">
        <v>70044</v>
      </c>
      <c r="S29410" s="319" t="s">
        <v>361</v>
      </c>
    </row>
    <row r="29411" spans="18:19" x14ac:dyDescent="0.2">
      <c r="R29411" s="334">
        <v>70047</v>
      </c>
      <c r="S29411" s="319" t="s">
        <v>361</v>
      </c>
    </row>
    <row r="29412" spans="18:19" x14ac:dyDescent="0.2">
      <c r="R29412" s="334">
        <v>70049</v>
      </c>
      <c r="S29412" s="319" t="s">
        <v>361</v>
      </c>
    </row>
    <row r="29413" spans="18:19" x14ac:dyDescent="0.2">
      <c r="R29413" s="334">
        <v>70050</v>
      </c>
      <c r="S29413" s="319" t="s">
        <v>361</v>
      </c>
    </row>
    <row r="29414" spans="18:19" x14ac:dyDescent="0.2">
      <c r="R29414" s="334">
        <v>70051</v>
      </c>
      <c r="S29414" s="319" t="s">
        <v>361</v>
      </c>
    </row>
    <row r="29415" spans="18:19" x14ac:dyDescent="0.2">
      <c r="R29415" s="334">
        <v>70052</v>
      </c>
      <c r="S29415" s="319" t="s">
        <v>361</v>
      </c>
    </row>
    <row r="29416" spans="18:19" x14ac:dyDescent="0.2">
      <c r="R29416" s="334">
        <v>70053</v>
      </c>
      <c r="S29416" s="319" t="s">
        <v>361</v>
      </c>
    </row>
    <row r="29417" spans="18:19" x14ac:dyDescent="0.2">
      <c r="R29417" s="334">
        <v>70054</v>
      </c>
      <c r="S29417" s="319" t="s">
        <v>361</v>
      </c>
    </row>
    <row r="29418" spans="18:19" x14ac:dyDescent="0.2">
      <c r="R29418" s="334">
        <v>70055</v>
      </c>
      <c r="S29418" s="319" t="s">
        <v>361</v>
      </c>
    </row>
    <row r="29419" spans="18:19" x14ac:dyDescent="0.2">
      <c r="R29419" s="334">
        <v>70056</v>
      </c>
      <c r="S29419" s="319" t="s">
        <v>361</v>
      </c>
    </row>
    <row r="29420" spans="18:19" x14ac:dyDescent="0.2">
      <c r="R29420" s="334">
        <v>70057</v>
      </c>
      <c r="S29420" s="319" t="s">
        <v>361</v>
      </c>
    </row>
    <row r="29421" spans="18:19" x14ac:dyDescent="0.2">
      <c r="R29421" s="334">
        <v>70058</v>
      </c>
      <c r="S29421" s="319" t="s">
        <v>361</v>
      </c>
    </row>
    <row r="29422" spans="18:19" x14ac:dyDescent="0.2">
      <c r="R29422" s="334">
        <v>70059</v>
      </c>
      <c r="S29422" s="319" t="s">
        <v>361</v>
      </c>
    </row>
    <row r="29423" spans="18:19" x14ac:dyDescent="0.2">
      <c r="R29423" s="334">
        <v>70060</v>
      </c>
      <c r="S29423" s="319" t="s">
        <v>361</v>
      </c>
    </row>
    <row r="29424" spans="18:19" x14ac:dyDescent="0.2">
      <c r="R29424" s="334">
        <v>70062</v>
      </c>
      <c r="S29424" s="319" t="s">
        <v>361</v>
      </c>
    </row>
    <row r="29425" spans="18:19" x14ac:dyDescent="0.2">
      <c r="R29425" s="334">
        <v>70063</v>
      </c>
      <c r="S29425" s="319" t="s">
        <v>361</v>
      </c>
    </row>
    <row r="29426" spans="18:19" x14ac:dyDescent="0.2">
      <c r="R29426" s="334">
        <v>70064</v>
      </c>
      <c r="S29426" s="319" t="s">
        <v>361</v>
      </c>
    </row>
    <row r="29427" spans="18:19" x14ac:dyDescent="0.2">
      <c r="R29427" s="334">
        <v>70065</v>
      </c>
      <c r="S29427" s="319" t="s">
        <v>361</v>
      </c>
    </row>
    <row r="29428" spans="18:19" x14ac:dyDescent="0.2">
      <c r="R29428" s="334">
        <v>70067</v>
      </c>
      <c r="S29428" s="319" t="s">
        <v>361</v>
      </c>
    </row>
    <row r="29429" spans="18:19" x14ac:dyDescent="0.2">
      <c r="R29429" s="334">
        <v>70068</v>
      </c>
      <c r="S29429" s="319" t="s">
        <v>361</v>
      </c>
    </row>
    <row r="29430" spans="18:19" x14ac:dyDescent="0.2">
      <c r="R29430" s="334">
        <v>70069</v>
      </c>
      <c r="S29430" s="319" t="s">
        <v>361</v>
      </c>
    </row>
    <row r="29431" spans="18:19" x14ac:dyDescent="0.2">
      <c r="R29431" s="334">
        <v>70070</v>
      </c>
      <c r="S29431" s="319" t="s">
        <v>361</v>
      </c>
    </row>
    <row r="29432" spans="18:19" x14ac:dyDescent="0.2">
      <c r="R29432" s="334">
        <v>70071</v>
      </c>
      <c r="S29432" s="319" t="s">
        <v>361</v>
      </c>
    </row>
    <row r="29433" spans="18:19" x14ac:dyDescent="0.2">
      <c r="R29433" s="334">
        <v>70072</v>
      </c>
      <c r="S29433" s="319" t="s">
        <v>361</v>
      </c>
    </row>
    <row r="29434" spans="18:19" x14ac:dyDescent="0.2">
      <c r="R29434" s="334">
        <v>70073</v>
      </c>
      <c r="S29434" s="319" t="s">
        <v>361</v>
      </c>
    </row>
    <row r="29435" spans="18:19" x14ac:dyDescent="0.2">
      <c r="R29435" s="334">
        <v>70075</v>
      </c>
      <c r="S29435" s="319" t="s">
        <v>361</v>
      </c>
    </row>
    <row r="29436" spans="18:19" x14ac:dyDescent="0.2">
      <c r="R29436" s="334">
        <v>70076</v>
      </c>
      <c r="S29436" s="319" t="s">
        <v>361</v>
      </c>
    </row>
    <row r="29437" spans="18:19" x14ac:dyDescent="0.2">
      <c r="R29437" s="334">
        <v>70078</v>
      </c>
      <c r="S29437" s="319" t="s">
        <v>361</v>
      </c>
    </row>
    <row r="29438" spans="18:19" x14ac:dyDescent="0.2">
      <c r="R29438" s="334">
        <v>70079</v>
      </c>
      <c r="S29438" s="319" t="s">
        <v>361</v>
      </c>
    </row>
    <row r="29439" spans="18:19" x14ac:dyDescent="0.2">
      <c r="R29439" s="334">
        <v>70080</v>
      </c>
      <c r="S29439" s="319" t="s">
        <v>361</v>
      </c>
    </row>
    <row r="29440" spans="18:19" x14ac:dyDescent="0.2">
      <c r="R29440" s="334">
        <v>70081</v>
      </c>
      <c r="S29440" s="319" t="s">
        <v>361</v>
      </c>
    </row>
    <row r="29441" spans="18:19" x14ac:dyDescent="0.2">
      <c r="R29441" s="334">
        <v>70082</v>
      </c>
      <c r="S29441" s="319" t="s">
        <v>361</v>
      </c>
    </row>
    <row r="29442" spans="18:19" x14ac:dyDescent="0.2">
      <c r="R29442" s="334">
        <v>70083</v>
      </c>
      <c r="S29442" s="319" t="s">
        <v>361</v>
      </c>
    </row>
    <row r="29443" spans="18:19" x14ac:dyDescent="0.2">
      <c r="R29443" s="334">
        <v>70084</v>
      </c>
      <c r="S29443" s="319" t="s">
        <v>361</v>
      </c>
    </row>
    <row r="29444" spans="18:19" x14ac:dyDescent="0.2">
      <c r="R29444" s="334">
        <v>70085</v>
      </c>
      <c r="S29444" s="319" t="s">
        <v>361</v>
      </c>
    </row>
    <row r="29445" spans="18:19" x14ac:dyDescent="0.2">
      <c r="R29445" s="334">
        <v>70086</v>
      </c>
      <c r="S29445" s="319" t="s">
        <v>361</v>
      </c>
    </row>
    <row r="29446" spans="18:19" x14ac:dyDescent="0.2">
      <c r="R29446" s="334">
        <v>70087</v>
      </c>
      <c r="S29446" s="319" t="s">
        <v>361</v>
      </c>
    </row>
    <row r="29447" spans="18:19" x14ac:dyDescent="0.2">
      <c r="R29447" s="334">
        <v>70090</v>
      </c>
      <c r="S29447" s="319" t="s">
        <v>361</v>
      </c>
    </row>
    <row r="29448" spans="18:19" x14ac:dyDescent="0.2">
      <c r="R29448" s="334">
        <v>70091</v>
      </c>
      <c r="S29448" s="319" t="s">
        <v>361</v>
      </c>
    </row>
    <row r="29449" spans="18:19" x14ac:dyDescent="0.2">
      <c r="R29449" s="334">
        <v>70092</v>
      </c>
      <c r="S29449" s="319" t="s">
        <v>361</v>
      </c>
    </row>
    <row r="29450" spans="18:19" x14ac:dyDescent="0.2">
      <c r="R29450" s="334">
        <v>70093</v>
      </c>
      <c r="S29450" s="319" t="s">
        <v>361</v>
      </c>
    </row>
    <row r="29451" spans="18:19" x14ac:dyDescent="0.2">
      <c r="R29451" s="334">
        <v>70094</v>
      </c>
      <c r="S29451" s="319" t="s">
        <v>361</v>
      </c>
    </row>
    <row r="29452" spans="18:19" x14ac:dyDescent="0.2">
      <c r="R29452" s="334">
        <v>70096</v>
      </c>
      <c r="S29452" s="319" t="s">
        <v>361</v>
      </c>
    </row>
    <row r="29453" spans="18:19" x14ac:dyDescent="0.2">
      <c r="R29453" s="334">
        <v>70097</v>
      </c>
      <c r="S29453" s="319" t="s">
        <v>361</v>
      </c>
    </row>
    <row r="29454" spans="18:19" x14ac:dyDescent="0.2">
      <c r="R29454" s="334">
        <v>70112</v>
      </c>
      <c r="S29454" s="319" t="s">
        <v>361</v>
      </c>
    </row>
    <row r="29455" spans="18:19" x14ac:dyDescent="0.2">
      <c r="R29455" s="334">
        <v>70113</v>
      </c>
      <c r="S29455" s="319" t="s">
        <v>361</v>
      </c>
    </row>
    <row r="29456" spans="18:19" x14ac:dyDescent="0.2">
      <c r="R29456" s="334">
        <v>70114</v>
      </c>
      <c r="S29456" s="319" t="s">
        <v>361</v>
      </c>
    </row>
    <row r="29457" spans="18:19" x14ac:dyDescent="0.2">
      <c r="R29457" s="334">
        <v>70115</v>
      </c>
      <c r="S29457" s="319" t="s">
        <v>361</v>
      </c>
    </row>
    <row r="29458" spans="18:19" x14ac:dyDescent="0.2">
      <c r="R29458" s="334">
        <v>70116</v>
      </c>
      <c r="S29458" s="319" t="s">
        <v>361</v>
      </c>
    </row>
    <row r="29459" spans="18:19" x14ac:dyDescent="0.2">
      <c r="R29459" s="334">
        <v>70117</v>
      </c>
      <c r="S29459" s="319" t="s">
        <v>361</v>
      </c>
    </row>
    <row r="29460" spans="18:19" x14ac:dyDescent="0.2">
      <c r="R29460" s="334">
        <v>70118</v>
      </c>
      <c r="S29460" s="319" t="s">
        <v>361</v>
      </c>
    </row>
    <row r="29461" spans="18:19" x14ac:dyDescent="0.2">
      <c r="R29461" s="334">
        <v>70119</v>
      </c>
      <c r="S29461" s="319" t="s">
        <v>361</v>
      </c>
    </row>
    <row r="29462" spans="18:19" x14ac:dyDescent="0.2">
      <c r="R29462" s="334">
        <v>70121</v>
      </c>
      <c r="S29462" s="319" t="s">
        <v>361</v>
      </c>
    </row>
    <row r="29463" spans="18:19" x14ac:dyDescent="0.2">
      <c r="R29463" s="334">
        <v>70122</v>
      </c>
      <c r="S29463" s="319" t="s">
        <v>361</v>
      </c>
    </row>
    <row r="29464" spans="18:19" x14ac:dyDescent="0.2">
      <c r="R29464" s="334">
        <v>70123</v>
      </c>
      <c r="S29464" s="319" t="s">
        <v>361</v>
      </c>
    </row>
    <row r="29465" spans="18:19" x14ac:dyDescent="0.2">
      <c r="R29465" s="334">
        <v>70124</v>
      </c>
      <c r="S29465" s="319" t="s">
        <v>361</v>
      </c>
    </row>
    <row r="29466" spans="18:19" x14ac:dyDescent="0.2">
      <c r="R29466" s="334">
        <v>70125</v>
      </c>
      <c r="S29466" s="319" t="s">
        <v>361</v>
      </c>
    </row>
    <row r="29467" spans="18:19" x14ac:dyDescent="0.2">
      <c r="R29467" s="334">
        <v>70126</v>
      </c>
      <c r="S29467" s="319" t="s">
        <v>361</v>
      </c>
    </row>
    <row r="29468" spans="18:19" x14ac:dyDescent="0.2">
      <c r="R29468" s="334">
        <v>70127</v>
      </c>
      <c r="S29468" s="319" t="s">
        <v>361</v>
      </c>
    </row>
    <row r="29469" spans="18:19" x14ac:dyDescent="0.2">
      <c r="R29469" s="334">
        <v>70128</v>
      </c>
      <c r="S29469" s="319" t="s">
        <v>361</v>
      </c>
    </row>
    <row r="29470" spans="18:19" x14ac:dyDescent="0.2">
      <c r="R29470" s="334">
        <v>70129</v>
      </c>
      <c r="S29470" s="319" t="s">
        <v>361</v>
      </c>
    </row>
    <row r="29471" spans="18:19" x14ac:dyDescent="0.2">
      <c r="R29471" s="334">
        <v>70130</v>
      </c>
      <c r="S29471" s="319" t="s">
        <v>361</v>
      </c>
    </row>
    <row r="29472" spans="18:19" x14ac:dyDescent="0.2">
      <c r="R29472" s="334">
        <v>70131</v>
      </c>
      <c r="S29472" s="319" t="s">
        <v>361</v>
      </c>
    </row>
    <row r="29473" spans="18:19" x14ac:dyDescent="0.2">
      <c r="R29473" s="334">
        <v>70139</v>
      </c>
      <c r="S29473" s="319" t="s">
        <v>361</v>
      </c>
    </row>
    <row r="29474" spans="18:19" x14ac:dyDescent="0.2">
      <c r="R29474" s="334">
        <v>70140</v>
      </c>
      <c r="S29474" s="319" t="s">
        <v>361</v>
      </c>
    </row>
    <row r="29475" spans="18:19" x14ac:dyDescent="0.2">
      <c r="R29475" s="334">
        <v>70141</v>
      </c>
      <c r="S29475" s="319" t="s">
        <v>361</v>
      </c>
    </row>
    <row r="29476" spans="18:19" x14ac:dyDescent="0.2">
      <c r="R29476" s="334">
        <v>70142</v>
      </c>
      <c r="S29476" s="319" t="s">
        <v>361</v>
      </c>
    </row>
    <row r="29477" spans="18:19" x14ac:dyDescent="0.2">
      <c r="R29477" s="334">
        <v>70143</v>
      </c>
      <c r="S29477" s="319" t="s">
        <v>361</v>
      </c>
    </row>
    <row r="29478" spans="18:19" x14ac:dyDescent="0.2">
      <c r="R29478" s="334">
        <v>70145</v>
      </c>
      <c r="S29478" s="319" t="s">
        <v>361</v>
      </c>
    </row>
    <row r="29479" spans="18:19" x14ac:dyDescent="0.2">
      <c r="R29479" s="334">
        <v>70146</v>
      </c>
      <c r="S29479" s="319" t="s">
        <v>361</v>
      </c>
    </row>
    <row r="29480" spans="18:19" x14ac:dyDescent="0.2">
      <c r="R29480" s="334">
        <v>70148</v>
      </c>
      <c r="S29480" s="319" t="s">
        <v>361</v>
      </c>
    </row>
    <row r="29481" spans="18:19" x14ac:dyDescent="0.2">
      <c r="R29481" s="334">
        <v>70149</v>
      </c>
      <c r="S29481" s="319" t="s">
        <v>361</v>
      </c>
    </row>
    <row r="29482" spans="18:19" x14ac:dyDescent="0.2">
      <c r="R29482" s="334">
        <v>70150</v>
      </c>
      <c r="S29482" s="319" t="s">
        <v>361</v>
      </c>
    </row>
    <row r="29483" spans="18:19" x14ac:dyDescent="0.2">
      <c r="R29483" s="334">
        <v>70151</v>
      </c>
      <c r="S29483" s="319" t="s">
        <v>361</v>
      </c>
    </row>
    <row r="29484" spans="18:19" x14ac:dyDescent="0.2">
      <c r="R29484" s="334">
        <v>70152</v>
      </c>
      <c r="S29484" s="319" t="s">
        <v>361</v>
      </c>
    </row>
    <row r="29485" spans="18:19" x14ac:dyDescent="0.2">
      <c r="R29485" s="334">
        <v>70153</v>
      </c>
      <c r="S29485" s="319" t="s">
        <v>361</v>
      </c>
    </row>
    <row r="29486" spans="18:19" x14ac:dyDescent="0.2">
      <c r="R29486" s="334">
        <v>70154</v>
      </c>
      <c r="S29486" s="319" t="s">
        <v>361</v>
      </c>
    </row>
    <row r="29487" spans="18:19" x14ac:dyDescent="0.2">
      <c r="R29487" s="334">
        <v>70156</v>
      </c>
      <c r="S29487" s="319" t="s">
        <v>361</v>
      </c>
    </row>
    <row r="29488" spans="18:19" x14ac:dyDescent="0.2">
      <c r="R29488" s="334">
        <v>70157</v>
      </c>
      <c r="S29488" s="319" t="s">
        <v>361</v>
      </c>
    </row>
    <row r="29489" spans="18:19" x14ac:dyDescent="0.2">
      <c r="R29489" s="334">
        <v>70158</v>
      </c>
      <c r="S29489" s="319" t="s">
        <v>361</v>
      </c>
    </row>
    <row r="29490" spans="18:19" x14ac:dyDescent="0.2">
      <c r="R29490" s="334">
        <v>70159</v>
      </c>
      <c r="S29490" s="319" t="s">
        <v>361</v>
      </c>
    </row>
    <row r="29491" spans="18:19" x14ac:dyDescent="0.2">
      <c r="R29491" s="334">
        <v>70160</v>
      </c>
      <c r="S29491" s="319" t="s">
        <v>361</v>
      </c>
    </row>
    <row r="29492" spans="18:19" x14ac:dyDescent="0.2">
      <c r="R29492" s="334">
        <v>70161</v>
      </c>
      <c r="S29492" s="319" t="s">
        <v>361</v>
      </c>
    </row>
    <row r="29493" spans="18:19" x14ac:dyDescent="0.2">
      <c r="R29493" s="334">
        <v>70162</v>
      </c>
      <c r="S29493" s="319" t="s">
        <v>361</v>
      </c>
    </row>
    <row r="29494" spans="18:19" x14ac:dyDescent="0.2">
      <c r="R29494" s="334">
        <v>70163</v>
      </c>
      <c r="S29494" s="319" t="s">
        <v>361</v>
      </c>
    </row>
    <row r="29495" spans="18:19" x14ac:dyDescent="0.2">
      <c r="R29495" s="334">
        <v>70164</v>
      </c>
      <c r="S29495" s="319" t="s">
        <v>361</v>
      </c>
    </row>
    <row r="29496" spans="18:19" x14ac:dyDescent="0.2">
      <c r="R29496" s="334">
        <v>70165</v>
      </c>
      <c r="S29496" s="319" t="s">
        <v>361</v>
      </c>
    </row>
    <row r="29497" spans="18:19" x14ac:dyDescent="0.2">
      <c r="R29497" s="334">
        <v>70166</v>
      </c>
      <c r="S29497" s="319" t="s">
        <v>361</v>
      </c>
    </row>
    <row r="29498" spans="18:19" x14ac:dyDescent="0.2">
      <c r="R29498" s="334">
        <v>70167</v>
      </c>
      <c r="S29498" s="319" t="s">
        <v>361</v>
      </c>
    </row>
    <row r="29499" spans="18:19" x14ac:dyDescent="0.2">
      <c r="R29499" s="334">
        <v>70170</v>
      </c>
      <c r="S29499" s="319" t="s">
        <v>361</v>
      </c>
    </row>
    <row r="29500" spans="18:19" x14ac:dyDescent="0.2">
      <c r="R29500" s="334">
        <v>70172</v>
      </c>
      <c r="S29500" s="319" t="s">
        <v>361</v>
      </c>
    </row>
    <row r="29501" spans="18:19" x14ac:dyDescent="0.2">
      <c r="R29501" s="334">
        <v>70174</v>
      </c>
      <c r="S29501" s="319" t="s">
        <v>361</v>
      </c>
    </row>
    <row r="29502" spans="18:19" x14ac:dyDescent="0.2">
      <c r="R29502" s="334">
        <v>70175</v>
      </c>
      <c r="S29502" s="319" t="s">
        <v>361</v>
      </c>
    </row>
    <row r="29503" spans="18:19" x14ac:dyDescent="0.2">
      <c r="R29503" s="334">
        <v>70176</v>
      </c>
      <c r="S29503" s="319" t="s">
        <v>361</v>
      </c>
    </row>
    <row r="29504" spans="18:19" x14ac:dyDescent="0.2">
      <c r="R29504" s="334">
        <v>70177</v>
      </c>
      <c r="S29504" s="319" t="s">
        <v>361</v>
      </c>
    </row>
    <row r="29505" spans="18:19" x14ac:dyDescent="0.2">
      <c r="R29505" s="334">
        <v>70178</v>
      </c>
      <c r="S29505" s="319" t="s">
        <v>361</v>
      </c>
    </row>
    <row r="29506" spans="18:19" x14ac:dyDescent="0.2">
      <c r="R29506" s="334">
        <v>70179</v>
      </c>
      <c r="S29506" s="319" t="s">
        <v>361</v>
      </c>
    </row>
    <row r="29507" spans="18:19" x14ac:dyDescent="0.2">
      <c r="R29507" s="334">
        <v>70181</v>
      </c>
      <c r="S29507" s="319" t="s">
        <v>361</v>
      </c>
    </row>
    <row r="29508" spans="18:19" x14ac:dyDescent="0.2">
      <c r="R29508" s="334">
        <v>70182</v>
      </c>
      <c r="S29508" s="319" t="s">
        <v>361</v>
      </c>
    </row>
    <row r="29509" spans="18:19" x14ac:dyDescent="0.2">
      <c r="R29509" s="334">
        <v>70183</v>
      </c>
      <c r="S29509" s="319" t="s">
        <v>361</v>
      </c>
    </row>
    <row r="29510" spans="18:19" x14ac:dyDescent="0.2">
      <c r="R29510" s="334">
        <v>70184</v>
      </c>
      <c r="S29510" s="319" t="s">
        <v>361</v>
      </c>
    </row>
    <row r="29511" spans="18:19" x14ac:dyDescent="0.2">
      <c r="R29511" s="334">
        <v>70185</v>
      </c>
      <c r="S29511" s="319" t="s">
        <v>361</v>
      </c>
    </row>
    <row r="29512" spans="18:19" x14ac:dyDescent="0.2">
      <c r="R29512" s="334">
        <v>70186</v>
      </c>
      <c r="S29512" s="319" t="s">
        <v>361</v>
      </c>
    </row>
    <row r="29513" spans="18:19" x14ac:dyDescent="0.2">
      <c r="R29513" s="334">
        <v>70187</v>
      </c>
      <c r="S29513" s="319" t="s">
        <v>361</v>
      </c>
    </row>
    <row r="29514" spans="18:19" x14ac:dyDescent="0.2">
      <c r="R29514" s="334">
        <v>70189</v>
      </c>
      <c r="S29514" s="319" t="s">
        <v>361</v>
      </c>
    </row>
    <row r="29515" spans="18:19" x14ac:dyDescent="0.2">
      <c r="R29515" s="334">
        <v>70190</v>
      </c>
      <c r="S29515" s="319" t="s">
        <v>361</v>
      </c>
    </row>
    <row r="29516" spans="18:19" x14ac:dyDescent="0.2">
      <c r="R29516" s="334">
        <v>70195</v>
      </c>
      <c r="S29516" s="319" t="s">
        <v>361</v>
      </c>
    </row>
    <row r="29517" spans="18:19" x14ac:dyDescent="0.2">
      <c r="R29517" s="334">
        <v>70301</v>
      </c>
      <c r="S29517" s="319" t="s">
        <v>361</v>
      </c>
    </row>
    <row r="29518" spans="18:19" x14ac:dyDescent="0.2">
      <c r="R29518" s="334">
        <v>70302</v>
      </c>
      <c r="S29518" s="319" t="s">
        <v>361</v>
      </c>
    </row>
    <row r="29519" spans="18:19" x14ac:dyDescent="0.2">
      <c r="R29519" s="334">
        <v>70310</v>
      </c>
      <c r="S29519" s="319" t="s">
        <v>361</v>
      </c>
    </row>
    <row r="29520" spans="18:19" x14ac:dyDescent="0.2">
      <c r="R29520" s="334">
        <v>70339</v>
      </c>
      <c r="S29520" s="319" t="s">
        <v>361</v>
      </c>
    </row>
    <row r="29521" spans="18:19" x14ac:dyDescent="0.2">
      <c r="R29521" s="334">
        <v>70340</v>
      </c>
      <c r="S29521" s="319" t="s">
        <v>344</v>
      </c>
    </row>
    <row r="29522" spans="18:19" x14ac:dyDescent="0.2">
      <c r="R29522" s="334">
        <v>70341</v>
      </c>
      <c r="S29522" s="319" t="s">
        <v>361</v>
      </c>
    </row>
    <row r="29523" spans="18:19" x14ac:dyDescent="0.2">
      <c r="R29523" s="334">
        <v>70342</v>
      </c>
      <c r="S29523" s="319" t="s">
        <v>361</v>
      </c>
    </row>
    <row r="29524" spans="18:19" x14ac:dyDescent="0.2">
      <c r="R29524" s="334">
        <v>70343</v>
      </c>
      <c r="S29524" s="319" t="s">
        <v>361</v>
      </c>
    </row>
    <row r="29525" spans="18:19" x14ac:dyDescent="0.2">
      <c r="R29525" s="334">
        <v>70344</v>
      </c>
      <c r="S29525" s="319" t="s">
        <v>361</v>
      </c>
    </row>
    <row r="29526" spans="18:19" x14ac:dyDescent="0.2">
      <c r="R29526" s="334">
        <v>70345</v>
      </c>
      <c r="S29526" s="319" t="s">
        <v>361</v>
      </c>
    </row>
    <row r="29527" spans="18:19" x14ac:dyDescent="0.2">
      <c r="R29527" s="334">
        <v>70346</v>
      </c>
      <c r="S29527" s="319" t="s">
        <v>361</v>
      </c>
    </row>
    <row r="29528" spans="18:19" x14ac:dyDescent="0.2">
      <c r="R29528" s="334">
        <v>70352</v>
      </c>
      <c r="S29528" s="319" t="s">
        <v>361</v>
      </c>
    </row>
    <row r="29529" spans="18:19" x14ac:dyDescent="0.2">
      <c r="R29529" s="334">
        <v>70353</v>
      </c>
      <c r="S29529" s="319" t="s">
        <v>361</v>
      </c>
    </row>
    <row r="29530" spans="18:19" x14ac:dyDescent="0.2">
      <c r="R29530" s="334">
        <v>70354</v>
      </c>
      <c r="S29530" s="319" t="s">
        <v>361</v>
      </c>
    </row>
    <row r="29531" spans="18:19" x14ac:dyDescent="0.2">
      <c r="R29531" s="334">
        <v>70355</v>
      </c>
      <c r="S29531" s="319" t="s">
        <v>361</v>
      </c>
    </row>
    <row r="29532" spans="18:19" x14ac:dyDescent="0.2">
      <c r="R29532" s="334">
        <v>70356</v>
      </c>
      <c r="S29532" s="319" t="s">
        <v>361</v>
      </c>
    </row>
    <row r="29533" spans="18:19" x14ac:dyDescent="0.2">
      <c r="R29533" s="334">
        <v>70357</v>
      </c>
      <c r="S29533" s="319" t="s">
        <v>361</v>
      </c>
    </row>
    <row r="29534" spans="18:19" x14ac:dyDescent="0.2">
      <c r="R29534" s="334">
        <v>70358</v>
      </c>
      <c r="S29534" s="319" t="s">
        <v>361</v>
      </c>
    </row>
    <row r="29535" spans="18:19" x14ac:dyDescent="0.2">
      <c r="R29535" s="334">
        <v>70359</v>
      </c>
      <c r="S29535" s="319" t="s">
        <v>361</v>
      </c>
    </row>
    <row r="29536" spans="18:19" x14ac:dyDescent="0.2">
      <c r="R29536" s="334">
        <v>70360</v>
      </c>
      <c r="S29536" s="319" t="s">
        <v>361</v>
      </c>
    </row>
    <row r="29537" spans="18:19" x14ac:dyDescent="0.2">
      <c r="R29537" s="334">
        <v>70361</v>
      </c>
      <c r="S29537" s="319" t="s">
        <v>344</v>
      </c>
    </row>
    <row r="29538" spans="18:19" x14ac:dyDescent="0.2">
      <c r="R29538" s="334">
        <v>70363</v>
      </c>
      <c r="S29538" s="319" t="s">
        <v>361</v>
      </c>
    </row>
    <row r="29539" spans="18:19" x14ac:dyDescent="0.2">
      <c r="R29539" s="334">
        <v>70364</v>
      </c>
      <c r="S29539" s="319" t="s">
        <v>361</v>
      </c>
    </row>
    <row r="29540" spans="18:19" x14ac:dyDescent="0.2">
      <c r="R29540" s="334">
        <v>70371</v>
      </c>
      <c r="S29540" s="319" t="s">
        <v>361</v>
      </c>
    </row>
    <row r="29541" spans="18:19" x14ac:dyDescent="0.2">
      <c r="R29541" s="334">
        <v>70372</v>
      </c>
      <c r="S29541" s="319" t="s">
        <v>361</v>
      </c>
    </row>
    <row r="29542" spans="18:19" x14ac:dyDescent="0.2">
      <c r="R29542" s="334">
        <v>70373</v>
      </c>
      <c r="S29542" s="319" t="s">
        <v>361</v>
      </c>
    </row>
    <row r="29543" spans="18:19" x14ac:dyDescent="0.2">
      <c r="R29543" s="334">
        <v>70374</v>
      </c>
      <c r="S29543" s="319" t="s">
        <v>361</v>
      </c>
    </row>
    <row r="29544" spans="18:19" x14ac:dyDescent="0.2">
      <c r="R29544" s="334">
        <v>70375</v>
      </c>
      <c r="S29544" s="319" t="s">
        <v>361</v>
      </c>
    </row>
    <row r="29545" spans="18:19" x14ac:dyDescent="0.2">
      <c r="R29545" s="334">
        <v>70377</v>
      </c>
      <c r="S29545" s="319" t="s">
        <v>361</v>
      </c>
    </row>
    <row r="29546" spans="18:19" x14ac:dyDescent="0.2">
      <c r="R29546" s="334">
        <v>70380</v>
      </c>
      <c r="S29546" s="319" t="s">
        <v>361</v>
      </c>
    </row>
    <row r="29547" spans="18:19" x14ac:dyDescent="0.2">
      <c r="R29547" s="334">
        <v>70381</v>
      </c>
      <c r="S29547" s="319" t="s">
        <v>344</v>
      </c>
    </row>
    <row r="29548" spans="18:19" x14ac:dyDescent="0.2">
      <c r="R29548" s="334">
        <v>70390</v>
      </c>
      <c r="S29548" s="319" t="s">
        <v>361</v>
      </c>
    </row>
    <row r="29549" spans="18:19" x14ac:dyDescent="0.2">
      <c r="R29549" s="334">
        <v>70391</v>
      </c>
      <c r="S29549" s="319" t="s">
        <v>361</v>
      </c>
    </row>
    <row r="29550" spans="18:19" x14ac:dyDescent="0.2">
      <c r="R29550" s="334">
        <v>70392</v>
      </c>
      <c r="S29550" s="319" t="s">
        <v>344</v>
      </c>
    </row>
    <row r="29551" spans="18:19" x14ac:dyDescent="0.2">
      <c r="R29551" s="334">
        <v>70393</v>
      </c>
      <c r="S29551" s="319" t="s">
        <v>361</v>
      </c>
    </row>
    <row r="29552" spans="18:19" x14ac:dyDescent="0.2">
      <c r="R29552" s="334">
        <v>70394</v>
      </c>
      <c r="S29552" s="319" t="s">
        <v>361</v>
      </c>
    </row>
    <row r="29553" spans="18:19" x14ac:dyDescent="0.2">
      <c r="R29553" s="334">
        <v>70395</v>
      </c>
      <c r="S29553" s="319" t="s">
        <v>361</v>
      </c>
    </row>
    <row r="29554" spans="18:19" x14ac:dyDescent="0.2">
      <c r="R29554" s="334">
        <v>70397</v>
      </c>
      <c r="S29554" s="319" t="s">
        <v>361</v>
      </c>
    </row>
    <row r="29555" spans="18:19" x14ac:dyDescent="0.2">
      <c r="R29555" s="334">
        <v>70401</v>
      </c>
      <c r="S29555" s="319" t="s">
        <v>361</v>
      </c>
    </row>
    <row r="29556" spans="18:19" x14ac:dyDescent="0.2">
      <c r="R29556" s="334">
        <v>70402</v>
      </c>
      <c r="S29556" s="319" t="s">
        <v>361</v>
      </c>
    </row>
    <row r="29557" spans="18:19" x14ac:dyDescent="0.2">
      <c r="R29557" s="334">
        <v>70403</v>
      </c>
      <c r="S29557" s="319" t="s">
        <v>361</v>
      </c>
    </row>
    <row r="29558" spans="18:19" x14ac:dyDescent="0.2">
      <c r="R29558" s="334">
        <v>70404</v>
      </c>
      <c r="S29558" s="319" t="s">
        <v>361</v>
      </c>
    </row>
    <row r="29559" spans="18:19" x14ac:dyDescent="0.2">
      <c r="R29559" s="334">
        <v>70420</v>
      </c>
      <c r="S29559" s="319" t="s">
        <v>361</v>
      </c>
    </row>
    <row r="29560" spans="18:19" x14ac:dyDescent="0.2">
      <c r="R29560" s="334">
        <v>70421</v>
      </c>
      <c r="S29560" s="319" t="s">
        <v>361</v>
      </c>
    </row>
    <row r="29561" spans="18:19" x14ac:dyDescent="0.2">
      <c r="R29561" s="334">
        <v>70422</v>
      </c>
      <c r="S29561" s="319" t="s">
        <v>361</v>
      </c>
    </row>
    <row r="29562" spans="18:19" x14ac:dyDescent="0.2">
      <c r="R29562" s="334">
        <v>70426</v>
      </c>
      <c r="S29562" s="319" t="s">
        <v>361</v>
      </c>
    </row>
    <row r="29563" spans="18:19" x14ac:dyDescent="0.2">
      <c r="R29563" s="334">
        <v>70427</v>
      </c>
      <c r="S29563" s="319" t="s">
        <v>361</v>
      </c>
    </row>
    <row r="29564" spans="18:19" x14ac:dyDescent="0.2">
      <c r="R29564" s="334">
        <v>70429</v>
      </c>
      <c r="S29564" s="319" t="s">
        <v>361</v>
      </c>
    </row>
    <row r="29565" spans="18:19" x14ac:dyDescent="0.2">
      <c r="R29565" s="334">
        <v>70431</v>
      </c>
      <c r="S29565" s="319" t="s">
        <v>361</v>
      </c>
    </row>
    <row r="29566" spans="18:19" x14ac:dyDescent="0.2">
      <c r="R29566" s="334">
        <v>70433</v>
      </c>
      <c r="S29566" s="319" t="s">
        <v>344</v>
      </c>
    </row>
    <row r="29567" spans="18:19" x14ac:dyDescent="0.2">
      <c r="R29567" s="334">
        <v>70434</v>
      </c>
      <c r="S29567" s="319" t="s">
        <v>344</v>
      </c>
    </row>
    <row r="29568" spans="18:19" x14ac:dyDescent="0.2">
      <c r="R29568" s="334">
        <v>70435</v>
      </c>
      <c r="S29568" s="319" t="s">
        <v>344</v>
      </c>
    </row>
    <row r="29569" spans="18:19" x14ac:dyDescent="0.2">
      <c r="R29569" s="334">
        <v>70436</v>
      </c>
      <c r="S29569" s="319" t="s">
        <v>361</v>
      </c>
    </row>
    <row r="29570" spans="18:19" x14ac:dyDescent="0.2">
      <c r="R29570" s="334">
        <v>70437</v>
      </c>
      <c r="S29570" s="319" t="s">
        <v>361</v>
      </c>
    </row>
    <row r="29571" spans="18:19" x14ac:dyDescent="0.2">
      <c r="R29571" s="334">
        <v>70438</v>
      </c>
      <c r="S29571" s="319" t="s">
        <v>361</v>
      </c>
    </row>
    <row r="29572" spans="18:19" x14ac:dyDescent="0.2">
      <c r="R29572" s="334">
        <v>70441</v>
      </c>
      <c r="S29572" s="319" t="s">
        <v>361</v>
      </c>
    </row>
    <row r="29573" spans="18:19" x14ac:dyDescent="0.2">
      <c r="R29573" s="334">
        <v>70442</v>
      </c>
      <c r="S29573" s="319" t="s">
        <v>361</v>
      </c>
    </row>
    <row r="29574" spans="18:19" x14ac:dyDescent="0.2">
      <c r="R29574" s="334">
        <v>70443</v>
      </c>
      <c r="S29574" s="319" t="s">
        <v>361</v>
      </c>
    </row>
    <row r="29575" spans="18:19" x14ac:dyDescent="0.2">
      <c r="R29575" s="334">
        <v>70444</v>
      </c>
      <c r="S29575" s="319" t="s">
        <v>361</v>
      </c>
    </row>
    <row r="29576" spans="18:19" x14ac:dyDescent="0.2">
      <c r="R29576" s="334">
        <v>70445</v>
      </c>
      <c r="S29576" s="319" t="s">
        <v>361</v>
      </c>
    </row>
    <row r="29577" spans="18:19" x14ac:dyDescent="0.2">
      <c r="R29577" s="334">
        <v>70446</v>
      </c>
      <c r="S29577" s="319" t="s">
        <v>361</v>
      </c>
    </row>
    <row r="29578" spans="18:19" x14ac:dyDescent="0.2">
      <c r="R29578" s="334">
        <v>70447</v>
      </c>
      <c r="S29578" s="319" t="s">
        <v>344</v>
      </c>
    </row>
    <row r="29579" spans="18:19" x14ac:dyDescent="0.2">
      <c r="R29579" s="334">
        <v>70448</v>
      </c>
      <c r="S29579" s="319" t="s">
        <v>361</v>
      </c>
    </row>
    <row r="29580" spans="18:19" x14ac:dyDescent="0.2">
      <c r="R29580" s="334">
        <v>70449</v>
      </c>
      <c r="S29580" s="319" t="s">
        <v>361</v>
      </c>
    </row>
    <row r="29581" spans="18:19" x14ac:dyDescent="0.2">
      <c r="R29581" s="334">
        <v>70450</v>
      </c>
      <c r="S29581" s="319" t="s">
        <v>361</v>
      </c>
    </row>
    <row r="29582" spans="18:19" x14ac:dyDescent="0.2">
      <c r="R29582" s="334">
        <v>70451</v>
      </c>
      <c r="S29582" s="319" t="s">
        <v>361</v>
      </c>
    </row>
    <row r="29583" spans="18:19" x14ac:dyDescent="0.2">
      <c r="R29583" s="334">
        <v>70452</v>
      </c>
      <c r="S29583" s="319" t="s">
        <v>344</v>
      </c>
    </row>
    <row r="29584" spans="18:19" x14ac:dyDescent="0.2">
      <c r="R29584" s="334">
        <v>70453</v>
      </c>
      <c r="S29584" s="319" t="s">
        <v>361</v>
      </c>
    </row>
    <row r="29585" spans="18:19" x14ac:dyDescent="0.2">
      <c r="R29585" s="334">
        <v>70454</v>
      </c>
      <c r="S29585" s="319" t="s">
        <v>361</v>
      </c>
    </row>
    <row r="29586" spans="18:19" x14ac:dyDescent="0.2">
      <c r="R29586" s="334">
        <v>70455</v>
      </c>
      <c r="S29586" s="319" t="s">
        <v>361</v>
      </c>
    </row>
    <row r="29587" spans="18:19" x14ac:dyDescent="0.2">
      <c r="R29587" s="334">
        <v>70456</v>
      </c>
      <c r="S29587" s="319" t="s">
        <v>361</v>
      </c>
    </row>
    <row r="29588" spans="18:19" x14ac:dyDescent="0.2">
      <c r="R29588" s="334">
        <v>70457</v>
      </c>
      <c r="S29588" s="319" t="s">
        <v>344</v>
      </c>
    </row>
    <row r="29589" spans="18:19" x14ac:dyDescent="0.2">
      <c r="R29589" s="334">
        <v>70458</v>
      </c>
      <c r="S29589" s="319" t="s">
        <v>344</v>
      </c>
    </row>
    <row r="29590" spans="18:19" x14ac:dyDescent="0.2">
      <c r="R29590" s="334">
        <v>70459</v>
      </c>
      <c r="S29590" s="319" t="s">
        <v>344</v>
      </c>
    </row>
    <row r="29591" spans="18:19" x14ac:dyDescent="0.2">
      <c r="R29591" s="334">
        <v>70460</v>
      </c>
      <c r="S29591" s="319" t="s">
        <v>344</v>
      </c>
    </row>
    <row r="29592" spans="18:19" x14ac:dyDescent="0.2">
      <c r="R29592" s="334">
        <v>70461</v>
      </c>
      <c r="S29592" s="319" t="s">
        <v>361</v>
      </c>
    </row>
    <row r="29593" spans="18:19" x14ac:dyDescent="0.2">
      <c r="R29593" s="334">
        <v>70462</v>
      </c>
      <c r="S29593" s="319" t="s">
        <v>361</v>
      </c>
    </row>
    <row r="29594" spans="18:19" x14ac:dyDescent="0.2">
      <c r="R29594" s="334">
        <v>70463</v>
      </c>
      <c r="S29594" s="319" t="s">
        <v>361</v>
      </c>
    </row>
    <row r="29595" spans="18:19" x14ac:dyDescent="0.2">
      <c r="R29595" s="334">
        <v>70464</v>
      </c>
      <c r="S29595" s="319" t="s">
        <v>361</v>
      </c>
    </row>
    <row r="29596" spans="18:19" x14ac:dyDescent="0.2">
      <c r="R29596" s="334">
        <v>70465</v>
      </c>
      <c r="S29596" s="319" t="s">
        <v>361</v>
      </c>
    </row>
    <row r="29597" spans="18:19" x14ac:dyDescent="0.2">
      <c r="R29597" s="334">
        <v>70466</v>
      </c>
      <c r="S29597" s="319" t="s">
        <v>361</v>
      </c>
    </row>
    <row r="29598" spans="18:19" x14ac:dyDescent="0.2">
      <c r="R29598" s="334">
        <v>70467</v>
      </c>
      <c r="S29598" s="319" t="s">
        <v>361</v>
      </c>
    </row>
    <row r="29599" spans="18:19" x14ac:dyDescent="0.2">
      <c r="R29599" s="334">
        <v>70469</v>
      </c>
      <c r="S29599" s="319" t="s">
        <v>344</v>
      </c>
    </row>
    <row r="29600" spans="18:19" x14ac:dyDescent="0.2">
      <c r="R29600" s="334">
        <v>70470</v>
      </c>
      <c r="S29600" s="319" t="s">
        <v>361</v>
      </c>
    </row>
    <row r="29601" spans="18:19" x14ac:dyDescent="0.2">
      <c r="R29601" s="334">
        <v>70471</v>
      </c>
      <c r="S29601" s="319" t="s">
        <v>344</v>
      </c>
    </row>
    <row r="29602" spans="18:19" x14ac:dyDescent="0.2">
      <c r="R29602" s="334">
        <v>70500</v>
      </c>
      <c r="S29602" s="319" t="s">
        <v>361</v>
      </c>
    </row>
    <row r="29603" spans="18:19" x14ac:dyDescent="0.2">
      <c r="R29603" s="334">
        <v>70501</v>
      </c>
      <c r="S29603" s="319" t="s">
        <v>361</v>
      </c>
    </row>
    <row r="29604" spans="18:19" x14ac:dyDescent="0.2">
      <c r="R29604" s="334">
        <v>70502</v>
      </c>
      <c r="S29604" s="319" t="s">
        <v>361</v>
      </c>
    </row>
    <row r="29605" spans="18:19" x14ac:dyDescent="0.2">
      <c r="R29605" s="334">
        <v>70503</v>
      </c>
      <c r="S29605" s="319" t="s">
        <v>361</v>
      </c>
    </row>
    <row r="29606" spans="18:19" x14ac:dyDescent="0.2">
      <c r="R29606" s="334">
        <v>70504</v>
      </c>
      <c r="S29606" s="319" t="s">
        <v>361</v>
      </c>
    </row>
    <row r="29607" spans="18:19" x14ac:dyDescent="0.2">
      <c r="R29607" s="334">
        <v>70505</v>
      </c>
      <c r="S29607" s="319" t="s">
        <v>361</v>
      </c>
    </row>
    <row r="29608" spans="18:19" x14ac:dyDescent="0.2">
      <c r="R29608" s="334">
        <v>70506</v>
      </c>
      <c r="S29608" s="319" t="s">
        <v>361</v>
      </c>
    </row>
    <row r="29609" spans="18:19" x14ac:dyDescent="0.2">
      <c r="R29609" s="334">
        <v>70507</v>
      </c>
      <c r="S29609" s="319" t="s">
        <v>361</v>
      </c>
    </row>
    <row r="29610" spans="18:19" x14ac:dyDescent="0.2">
      <c r="R29610" s="334">
        <v>70508</v>
      </c>
      <c r="S29610" s="319" t="s">
        <v>361</v>
      </c>
    </row>
    <row r="29611" spans="18:19" x14ac:dyDescent="0.2">
      <c r="R29611" s="334">
        <v>70509</v>
      </c>
      <c r="S29611" s="319" t="s">
        <v>361</v>
      </c>
    </row>
    <row r="29612" spans="18:19" x14ac:dyDescent="0.2">
      <c r="R29612" s="334">
        <v>70510</v>
      </c>
      <c r="S29612" s="319" t="s">
        <v>361</v>
      </c>
    </row>
    <row r="29613" spans="18:19" x14ac:dyDescent="0.2">
      <c r="R29613" s="334">
        <v>70511</v>
      </c>
      <c r="S29613" s="319" t="s">
        <v>361</v>
      </c>
    </row>
    <row r="29614" spans="18:19" x14ac:dyDescent="0.2">
      <c r="R29614" s="334">
        <v>70512</v>
      </c>
      <c r="S29614" s="319" t="s">
        <v>361</v>
      </c>
    </row>
    <row r="29615" spans="18:19" x14ac:dyDescent="0.2">
      <c r="R29615" s="334">
        <v>70513</v>
      </c>
      <c r="S29615" s="319" t="s">
        <v>361</v>
      </c>
    </row>
    <row r="29616" spans="18:19" x14ac:dyDescent="0.2">
      <c r="R29616" s="334">
        <v>70514</v>
      </c>
      <c r="S29616" s="319" t="s">
        <v>344</v>
      </c>
    </row>
    <row r="29617" spans="18:19" x14ac:dyDescent="0.2">
      <c r="R29617" s="334">
        <v>70515</v>
      </c>
      <c r="S29617" s="319" t="s">
        <v>344</v>
      </c>
    </row>
    <row r="29618" spans="18:19" x14ac:dyDescent="0.2">
      <c r="R29618" s="334">
        <v>70516</v>
      </c>
      <c r="S29618" s="319" t="s">
        <v>361</v>
      </c>
    </row>
    <row r="29619" spans="18:19" x14ac:dyDescent="0.2">
      <c r="R29619" s="334">
        <v>70517</v>
      </c>
      <c r="S29619" s="319" t="s">
        <v>361</v>
      </c>
    </row>
    <row r="29620" spans="18:19" x14ac:dyDescent="0.2">
      <c r="R29620" s="334">
        <v>70518</v>
      </c>
      <c r="S29620" s="319" t="s">
        <v>361</v>
      </c>
    </row>
    <row r="29621" spans="18:19" x14ac:dyDescent="0.2">
      <c r="R29621" s="334">
        <v>70519</v>
      </c>
      <c r="S29621" s="319" t="s">
        <v>361</v>
      </c>
    </row>
    <row r="29622" spans="18:19" x14ac:dyDescent="0.2">
      <c r="R29622" s="334">
        <v>70520</v>
      </c>
      <c r="S29622" s="319" t="s">
        <v>361</v>
      </c>
    </row>
    <row r="29623" spans="18:19" x14ac:dyDescent="0.2">
      <c r="R29623" s="334">
        <v>70521</v>
      </c>
      <c r="S29623" s="319" t="s">
        <v>361</v>
      </c>
    </row>
    <row r="29624" spans="18:19" x14ac:dyDescent="0.2">
      <c r="R29624" s="334">
        <v>70522</v>
      </c>
      <c r="S29624" s="319" t="s">
        <v>344</v>
      </c>
    </row>
    <row r="29625" spans="18:19" x14ac:dyDescent="0.2">
      <c r="R29625" s="334">
        <v>70523</v>
      </c>
      <c r="S29625" s="319" t="s">
        <v>344</v>
      </c>
    </row>
    <row r="29626" spans="18:19" x14ac:dyDescent="0.2">
      <c r="R29626" s="334">
        <v>70524</v>
      </c>
      <c r="S29626" s="319" t="s">
        <v>344</v>
      </c>
    </row>
    <row r="29627" spans="18:19" x14ac:dyDescent="0.2">
      <c r="R29627" s="334">
        <v>70525</v>
      </c>
      <c r="S29627" s="319" t="s">
        <v>361</v>
      </c>
    </row>
    <row r="29628" spans="18:19" x14ac:dyDescent="0.2">
      <c r="R29628" s="334">
        <v>70526</v>
      </c>
      <c r="S29628" s="319" t="s">
        <v>361</v>
      </c>
    </row>
    <row r="29629" spans="18:19" x14ac:dyDescent="0.2">
      <c r="R29629" s="334">
        <v>70527</v>
      </c>
      <c r="S29629" s="319" t="s">
        <v>361</v>
      </c>
    </row>
    <row r="29630" spans="18:19" x14ac:dyDescent="0.2">
      <c r="R29630" s="334">
        <v>70528</v>
      </c>
      <c r="S29630" s="319" t="s">
        <v>361</v>
      </c>
    </row>
    <row r="29631" spans="18:19" x14ac:dyDescent="0.2">
      <c r="R29631" s="334">
        <v>70529</v>
      </c>
      <c r="S29631" s="319" t="s">
        <v>361</v>
      </c>
    </row>
    <row r="29632" spans="18:19" x14ac:dyDescent="0.2">
      <c r="R29632" s="334">
        <v>70531</v>
      </c>
      <c r="S29632" s="319" t="s">
        <v>361</v>
      </c>
    </row>
    <row r="29633" spans="18:19" x14ac:dyDescent="0.2">
      <c r="R29633" s="334">
        <v>70532</v>
      </c>
      <c r="S29633" s="319" t="s">
        <v>361</v>
      </c>
    </row>
    <row r="29634" spans="18:19" x14ac:dyDescent="0.2">
      <c r="R29634" s="334">
        <v>70533</v>
      </c>
      <c r="S29634" s="319" t="s">
        <v>361</v>
      </c>
    </row>
    <row r="29635" spans="18:19" x14ac:dyDescent="0.2">
      <c r="R29635" s="334">
        <v>70534</v>
      </c>
      <c r="S29635" s="319" t="s">
        <v>361</v>
      </c>
    </row>
    <row r="29636" spans="18:19" x14ac:dyDescent="0.2">
      <c r="R29636" s="334">
        <v>70535</v>
      </c>
      <c r="S29636" s="319" t="s">
        <v>344</v>
      </c>
    </row>
    <row r="29637" spans="18:19" x14ac:dyDescent="0.2">
      <c r="R29637" s="334">
        <v>70537</v>
      </c>
      <c r="S29637" s="319" t="s">
        <v>361</v>
      </c>
    </row>
    <row r="29638" spans="18:19" x14ac:dyDescent="0.2">
      <c r="R29638" s="334">
        <v>70538</v>
      </c>
      <c r="S29638" s="319" t="s">
        <v>344</v>
      </c>
    </row>
    <row r="29639" spans="18:19" x14ac:dyDescent="0.2">
      <c r="R29639" s="334">
        <v>70540</v>
      </c>
      <c r="S29639" s="319" t="s">
        <v>344</v>
      </c>
    </row>
    <row r="29640" spans="18:19" x14ac:dyDescent="0.2">
      <c r="R29640" s="334">
        <v>70541</v>
      </c>
      <c r="S29640" s="319" t="s">
        <v>344</v>
      </c>
    </row>
    <row r="29641" spans="18:19" x14ac:dyDescent="0.2">
      <c r="R29641" s="334">
        <v>70542</v>
      </c>
      <c r="S29641" s="319" t="s">
        <v>361</v>
      </c>
    </row>
    <row r="29642" spans="18:19" x14ac:dyDescent="0.2">
      <c r="R29642" s="334">
        <v>70543</v>
      </c>
      <c r="S29642" s="319" t="s">
        <v>361</v>
      </c>
    </row>
    <row r="29643" spans="18:19" x14ac:dyDescent="0.2">
      <c r="R29643" s="334">
        <v>70544</v>
      </c>
      <c r="S29643" s="319" t="s">
        <v>361</v>
      </c>
    </row>
    <row r="29644" spans="18:19" x14ac:dyDescent="0.2">
      <c r="R29644" s="334">
        <v>70546</v>
      </c>
      <c r="S29644" s="319" t="s">
        <v>361</v>
      </c>
    </row>
    <row r="29645" spans="18:19" x14ac:dyDescent="0.2">
      <c r="R29645" s="334">
        <v>70548</v>
      </c>
      <c r="S29645" s="319" t="s">
        <v>361</v>
      </c>
    </row>
    <row r="29646" spans="18:19" x14ac:dyDescent="0.2">
      <c r="R29646" s="334">
        <v>70549</v>
      </c>
      <c r="S29646" s="319" t="s">
        <v>361</v>
      </c>
    </row>
    <row r="29647" spans="18:19" x14ac:dyDescent="0.2">
      <c r="R29647" s="334">
        <v>70550</v>
      </c>
      <c r="S29647" s="319" t="s">
        <v>344</v>
      </c>
    </row>
    <row r="29648" spans="18:19" x14ac:dyDescent="0.2">
      <c r="R29648" s="334">
        <v>70551</v>
      </c>
      <c r="S29648" s="319" t="s">
        <v>344</v>
      </c>
    </row>
    <row r="29649" spans="18:19" x14ac:dyDescent="0.2">
      <c r="R29649" s="334">
        <v>70552</v>
      </c>
      <c r="S29649" s="319" t="s">
        <v>344</v>
      </c>
    </row>
    <row r="29650" spans="18:19" x14ac:dyDescent="0.2">
      <c r="R29650" s="334">
        <v>70554</v>
      </c>
      <c r="S29650" s="319" t="s">
        <v>344</v>
      </c>
    </row>
    <row r="29651" spans="18:19" x14ac:dyDescent="0.2">
      <c r="R29651" s="334">
        <v>70555</v>
      </c>
      <c r="S29651" s="319" t="s">
        <v>361</v>
      </c>
    </row>
    <row r="29652" spans="18:19" x14ac:dyDescent="0.2">
      <c r="R29652" s="334">
        <v>70556</v>
      </c>
      <c r="S29652" s="319" t="s">
        <v>361</v>
      </c>
    </row>
    <row r="29653" spans="18:19" x14ac:dyDescent="0.2">
      <c r="R29653" s="334">
        <v>70558</v>
      </c>
      <c r="S29653" s="319" t="s">
        <v>361</v>
      </c>
    </row>
    <row r="29654" spans="18:19" x14ac:dyDescent="0.2">
      <c r="R29654" s="334">
        <v>70559</v>
      </c>
      <c r="S29654" s="319" t="s">
        <v>361</v>
      </c>
    </row>
    <row r="29655" spans="18:19" x14ac:dyDescent="0.2">
      <c r="R29655" s="334">
        <v>70560</v>
      </c>
      <c r="S29655" s="319" t="s">
        <v>361</v>
      </c>
    </row>
    <row r="29656" spans="18:19" x14ac:dyDescent="0.2">
      <c r="R29656" s="334">
        <v>70562</v>
      </c>
      <c r="S29656" s="319" t="s">
        <v>344</v>
      </c>
    </row>
    <row r="29657" spans="18:19" x14ac:dyDescent="0.2">
      <c r="R29657" s="334">
        <v>70563</v>
      </c>
      <c r="S29657" s="319" t="s">
        <v>344</v>
      </c>
    </row>
    <row r="29658" spans="18:19" x14ac:dyDescent="0.2">
      <c r="R29658" s="334">
        <v>70569</v>
      </c>
      <c r="S29658" s="319" t="s">
        <v>344</v>
      </c>
    </row>
    <row r="29659" spans="18:19" x14ac:dyDescent="0.2">
      <c r="R29659" s="334">
        <v>70570</v>
      </c>
      <c r="S29659" s="319" t="s">
        <v>344</v>
      </c>
    </row>
    <row r="29660" spans="18:19" x14ac:dyDescent="0.2">
      <c r="R29660" s="334">
        <v>70571</v>
      </c>
      <c r="S29660" s="319" t="s">
        <v>344</v>
      </c>
    </row>
    <row r="29661" spans="18:19" x14ac:dyDescent="0.2">
      <c r="R29661" s="334">
        <v>70575</v>
      </c>
      <c r="S29661" s="319" t="s">
        <v>361</v>
      </c>
    </row>
    <row r="29662" spans="18:19" x14ac:dyDescent="0.2">
      <c r="R29662" s="334">
        <v>70576</v>
      </c>
      <c r="S29662" s="319" t="s">
        <v>344</v>
      </c>
    </row>
    <row r="29663" spans="18:19" x14ac:dyDescent="0.2">
      <c r="R29663" s="334">
        <v>70577</v>
      </c>
      <c r="S29663" s="319" t="s">
        <v>361</v>
      </c>
    </row>
    <row r="29664" spans="18:19" x14ac:dyDescent="0.2">
      <c r="R29664" s="334">
        <v>70578</v>
      </c>
      <c r="S29664" s="319" t="s">
        <v>361</v>
      </c>
    </row>
    <row r="29665" spans="18:19" x14ac:dyDescent="0.2">
      <c r="R29665" s="334">
        <v>70580</v>
      </c>
      <c r="S29665" s="319" t="s">
        <v>344</v>
      </c>
    </row>
    <row r="29666" spans="18:19" x14ac:dyDescent="0.2">
      <c r="R29666" s="334">
        <v>70581</v>
      </c>
      <c r="S29666" s="319" t="s">
        <v>361</v>
      </c>
    </row>
    <row r="29667" spans="18:19" x14ac:dyDescent="0.2">
      <c r="R29667" s="334">
        <v>70582</v>
      </c>
      <c r="S29667" s="319" t="s">
        <v>361</v>
      </c>
    </row>
    <row r="29668" spans="18:19" x14ac:dyDescent="0.2">
      <c r="R29668" s="334">
        <v>70583</v>
      </c>
      <c r="S29668" s="319" t="s">
        <v>361</v>
      </c>
    </row>
    <row r="29669" spans="18:19" x14ac:dyDescent="0.2">
      <c r="R29669" s="334">
        <v>70584</v>
      </c>
      <c r="S29669" s="319" t="s">
        <v>361</v>
      </c>
    </row>
    <row r="29670" spans="18:19" x14ac:dyDescent="0.2">
      <c r="R29670" s="334">
        <v>70585</v>
      </c>
      <c r="S29670" s="319" t="s">
        <v>344</v>
      </c>
    </row>
    <row r="29671" spans="18:19" x14ac:dyDescent="0.2">
      <c r="R29671" s="334">
        <v>70586</v>
      </c>
      <c r="S29671" s="319" t="s">
        <v>344</v>
      </c>
    </row>
    <row r="29672" spans="18:19" x14ac:dyDescent="0.2">
      <c r="R29672" s="334">
        <v>70589</v>
      </c>
      <c r="S29672" s="319" t="s">
        <v>361</v>
      </c>
    </row>
    <row r="29673" spans="18:19" x14ac:dyDescent="0.2">
      <c r="R29673" s="334">
        <v>70591</v>
      </c>
      <c r="S29673" s="319" t="s">
        <v>361</v>
      </c>
    </row>
    <row r="29674" spans="18:19" x14ac:dyDescent="0.2">
      <c r="R29674" s="334">
        <v>70592</v>
      </c>
      <c r="S29674" s="319" t="s">
        <v>361</v>
      </c>
    </row>
    <row r="29675" spans="18:19" x14ac:dyDescent="0.2">
      <c r="R29675" s="334">
        <v>70595</v>
      </c>
      <c r="S29675" s="319" t="s">
        <v>361</v>
      </c>
    </row>
    <row r="29676" spans="18:19" x14ac:dyDescent="0.2">
      <c r="R29676" s="334">
        <v>70596</v>
      </c>
      <c r="S29676" s="319" t="s">
        <v>361</v>
      </c>
    </row>
    <row r="29677" spans="18:19" x14ac:dyDescent="0.2">
      <c r="R29677" s="334">
        <v>70598</v>
      </c>
      <c r="S29677" s="319" t="s">
        <v>361</v>
      </c>
    </row>
    <row r="29678" spans="18:19" x14ac:dyDescent="0.2">
      <c r="R29678" s="334">
        <v>70601</v>
      </c>
      <c r="S29678" s="319" t="s">
        <v>361</v>
      </c>
    </row>
    <row r="29679" spans="18:19" x14ac:dyDescent="0.2">
      <c r="R29679" s="334">
        <v>70602</v>
      </c>
      <c r="S29679" s="319" t="s">
        <v>361</v>
      </c>
    </row>
    <row r="29680" spans="18:19" x14ac:dyDescent="0.2">
      <c r="R29680" s="334">
        <v>70605</v>
      </c>
      <c r="S29680" s="319" t="s">
        <v>361</v>
      </c>
    </row>
    <row r="29681" spans="18:19" x14ac:dyDescent="0.2">
      <c r="R29681" s="334">
        <v>70606</v>
      </c>
      <c r="S29681" s="319" t="s">
        <v>361</v>
      </c>
    </row>
    <row r="29682" spans="18:19" x14ac:dyDescent="0.2">
      <c r="R29682" s="334">
        <v>70607</v>
      </c>
      <c r="S29682" s="319" t="s">
        <v>361</v>
      </c>
    </row>
    <row r="29683" spans="18:19" x14ac:dyDescent="0.2">
      <c r="R29683" s="334">
        <v>70609</v>
      </c>
      <c r="S29683" s="319" t="s">
        <v>361</v>
      </c>
    </row>
    <row r="29684" spans="18:19" x14ac:dyDescent="0.2">
      <c r="R29684" s="334">
        <v>70611</v>
      </c>
      <c r="S29684" s="319" t="s">
        <v>361</v>
      </c>
    </row>
    <row r="29685" spans="18:19" x14ac:dyDescent="0.2">
      <c r="R29685" s="334">
        <v>70612</v>
      </c>
      <c r="S29685" s="319" t="s">
        <v>361</v>
      </c>
    </row>
    <row r="29686" spans="18:19" x14ac:dyDescent="0.2">
      <c r="R29686" s="334">
        <v>70615</v>
      </c>
      <c r="S29686" s="319" t="s">
        <v>361</v>
      </c>
    </row>
    <row r="29687" spans="18:19" x14ac:dyDescent="0.2">
      <c r="R29687" s="334">
        <v>70616</v>
      </c>
      <c r="S29687" s="319" t="s">
        <v>361</v>
      </c>
    </row>
    <row r="29688" spans="18:19" x14ac:dyDescent="0.2">
      <c r="R29688" s="334">
        <v>70629</v>
      </c>
      <c r="S29688" s="319" t="s">
        <v>361</v>
      </c>
    </row>
    <row r="29689" spans="18:19" x14ac:dyDescent="0.2">
      <c r="R29689" s="334">
        <v>70630</v>
      </c>
      <c r="S29689" s="319" t="s">
        <v>361</v>
      </c>
    </row>
    <row r="29690" spans="18:19" x14ac:dyDescent="0.2">
      <c r="R29690" s="334">
        <v>70631</v>
      </c>
      <c r="S29690" s="319" t="s">
        <v>361</v>
      </c>
    </row>
    <row r="29691" spans="18:19" x14ac:dyDescent="0.2">
      <c r="R29691" s="334">
        <v>70632</v>
      </c>
      <c r="S29691" s="319" t="s">
        <v>361</v>
      </c>
    </row>
    <row r="29692" spans="18:19" x14ac:dyDescent="0.2">
      <c r="R29692" s="334">
        <v>70633</v>
      </c>
      <c r="S29692" s="319" t="s">
        <v>361</v>
      </c>
    </row>
    <row r="29693" spans="18:19" x14ac:dyDescent="0.2">
      <c r="R29693" s="334">
        <v>70634</v>
      </c>
      <c r="S29693" s="319" t="s">
        <v>361</v>
      </c>
    </row>
    <row r="29694" spans="18:19" x14ac:dyDescent="0.2">
      <c r="R29694" s="334">
        <v>70637</v>
      </c>
      <c r="S29694" s="319" t="s">
        <v>361</v>
      </c>
    </row>
    <row r="29695" spans="18:19" x14ac:dyDescent="0.2">
      <c r="R29695" s="334">
        <v>70638</v>
      </c>
      <c r="S29695" s="319" t="s">
        <v>344</v>
      </c>
    </row>
    <row r="29696" spans="18:19" x14ac:dyDescent="0.2">
      <c r="R29696" s="334">
        <v>70639</v>
      </c>
      <c r="S29696" s="319" t="s">
        <v>344</v>
      </c>
    </row>
    <row r="29697" spans="18:19" x14ac:dyDescent="0.2">
      <c r="R29697" s="334">
        <v>70640</v>
      </c>
      <c r="S29697" s="319" t="s">
        <v>361</v>
      </c>
    </row>
    <row r="29698" spans="18:19" x14ac:dyDescent="0.2">
      <c r="R29698" s="334">
        <v>70643</v>
      </c>
      <c r="S29698" s="319" t="s">
        <v>361</v>
      </c>
    </row>
    <row r="29699" spans="18:19" x14ac:dyDescent="0.2">
      <c r="R29699" s="334">
        <v>70644</v>
      </c>
      <c r="S29699" s="319" t="s">
        <v>361</v>
      </c>
    </row>
    <row r="29700" spans="18:19" x14ac:dyDescent="0.2">
      <c r="R29700" s="334">
        <v>70645</v>
      </c>
      <c r="S29700" s="319" t="s">
        <v>361</v>
      </c>
    </row>
    <row r="29701" spans="18:19" x14ac:dyDescent="0.2">
      <c r="R29701" s="334">
        <v>70646</v>
      </c>
      <c r="S29701" s="319" t="s">
        <v>361</v>
      </c>
    </row>
    <row r="29702" spans="18:19" x14ac:dyDescent="0.2">
      <c r="R29702" s="334">
        <v>70647</v>
      </c>
      <c r="S29702" s="319" t="s">
        <v>361</v>
      </c>
    </row>
    <row r="29703" spans="18:19" x14ac:dyDescent="0.2">
      <c r="R29703" s="334">
        <v>70648</v>
      </c>
      <c r="S29703" s="319" t="s">
        <v>361</v>
      </c>
    </row>
    <row r="29704" spans="18:19" x14ac:dyDescent="0.2">
      <c r="R29704" s="334">
        <v>70650</v>
      </c>
      <c r="S29704" s="319" t="s">
        <v>361</v>
      </c>
    </row>
    <row r="29705" spans="18:19" x14ac:dyDescent="0.2">
      <c r="R29705" s="334">
        <v>70651</v>
      </c>
      <c r="S29705" s="319" t="s">
        <v>361</v>
      </c>
    </row>
    <row r="29706" spans="18:19" x14ac:dyDescent="0.2">
      <c r="R29706" s="334">
        <v>70652</v>
      </c>
      <c r="S29706" s="319" t="s">
        <v>361</v>
      </c>
    </row>
    <row r="29707" spans="18:19" x14ac:dyDescent="0.2">
      <c r="R29707" s="334">
        <v>70653</v>
      </c>
      <c r="S29707" s="319" t="s">
        <v>361</v>
      </c>
    </row>
    <row r="29708" spans="18:19" x14ac:dyDescent="0.2">
      <c r="R29708" s="334">
        <v>70654</v>
      </c>
      <c r="S29708" s="319" t="s">
        <v>361</v>
      </c>
    </row>
    <row r="29709" spans="18:19" x14ac:dyDescent="0.2">
      <c r="R29709" s="334">
        <v>70655</v>
      </c>
      <c r="S29709" s="319" t="s">
        <v>361</v>
      </c>
    </row>
    <row r="29710" spans="18:19" x14ac:dyDescent="0.2">
      <c r="R29710" s="334">
        <v>70656</v>
      </c>
      <c r="S29710" s="319" t="s">
        <v>361</v>
      </c>
    </row>
    <row r="29711" spans="18:19" x14ac:dyDescent="0.2">
      <c r="R29711" s="334">
        <v>70657</v>
      </c>
      <c r="S29711" s="319" t="s">
        <v>361</v>
      </c>
    </row>
    <row r="29712" spans="18:19" x14ac:dyDescent="0.2">
      <c r="R29712" s="334">
        <v>70658</v>
      </c>
      <c r="S29712" s="319" t="s">
        <v>361</v>
      </c>
    </row>
    <row r="29713" spans="18:19" x14ac:dyDescent="0.2">
      <c r="R29713" s="334">
        <v>70659</v>
      </c>
      <c r="S29713" s="319" t="s">
        <v>344</v>
      </c>
    </row>
    <row r="29714" spans="18:19" x14ac:dyDescent="0.2">
      <c r="R29714" s="334">
        <v>70660</v>
      </c>
      <c r="S29714" s="319" t="s">
        <v>361</v>
      </c>
    </row>
    <row r="29715" spans="18:19" x14ac:dyDescent="0.2">
      <c r="R29715" s="334">
        <v>70661</v>
      </c>
      <c r="S29715" s="319" t="s">
        <v>361</v>
      </c>
    </row>
    <row r="29716" spans="18:19" x14ac:dyDescent="0.2">
      <c r="R29716" s="334">
        <v>70662</v>
      </c>
      <c r="S29716" s="319" t="s">
        <v>361</v>
      </c>
    </row>
    <row r="29717" spans="18:19" x14ac:dyDescent="0.2">
      <c r="R29717" s="334">
        <v>70663</v>
      </c>
      <c r="S29717" s="319" t="s">
        <v>361</v>
      </c>
    </row>
    <row r="29718" spans="18:19" x14ac:dyDescent="0.2">
      <c r="R29718" s="334">
        <v>70664</v>
      </c>
      <c r="S29718" s="319" t="s">
        <v>361</v>
      </c>
    </row>
    <row r="29719" spans="18:19" x14ac:dyDescent="0.2">
      <c r="R29719" s="334">
        <v>70665</v>
      </c>
      <c r="S29719" s="319" t="s">
        <v>361</v>
      </c>
    </row>
    <row r="29720" spans="18:19" x14ac:dyDescent="0.2">
      <c r="R29720" s="334">
        <v>70668</v>
      </c>
      <c r="S29720" s="319" t="s">
        <v>361</v>
      </c>
    </row>
    <row r="29721" spans="18:19" x14ac:dyDescent="0.2">
      <c r="R29721" s="334">
        <v>70669</v>
      </c>
      <c r="S29721" s="319" t="s">
        <v>361</v>
      </c>
    </row>
    <row r="29722" spans="18:19" x14ac:dyDescent="0.2">
      <c r="R29722" s="334">
        <v>70704</v>
      </c>
      <c r="S29722" s="319" t="s">
        <v>361</v>
      </c>
    </row>
    <row r="29723" spans="18:19" x14ac:dyDescent="0.2">
      <c r="R29723" s="334">
        <v>70706</v>
      </c>
      <c r="S29723" s="319" t="s">
        <v>361</v>
      </c>
    </row>
    <row r="29724" spans="18:19" x14ac:dyDescent="0.2">
      <c r="R29724" s="334">
        <v>70707</v>
      </c>
      <c r="S29724" s="319" t="s">
        <v>361</v>
      </c>
    </row>
    <row r="29725" spans="18:19" x14ac:dyDescent="0.2">
      <c r="R29725" s="334">
        <v>70710</v>
      </c>
      <c r="S29725" s="319" t="s">
        <v>361</v>
      </c>
    </row>
    <row r="29726" spans="18:19" x14ac:dyDescent="0.2">
      <c r="R29726" s="334">
        <v>70711</v>
      </c>
      <c r="S29726" s="319" t="s">
        <v>361</v>
      </c>
    </row>
    <row r="29727" spans="18:19" x14ac:dyDescent="0.2">
      <c r="R29727" s="334">
        <v>70712</v>
      </c>
      <c r="S29727" s="319" t="s">
        <v>361</v>
      </c>
    </row>
    <row r="29728" spans="18:19" x14ac:dyDescent="0.2">
      <c r="R29728" s="334">
        <v>70714</v>
      </c>
      <c r="S29728" s="319" t="s">
        <v>361</v>
      </c>
    </row>
    <row r="29729" spans="18:19" x14ac:dyDescent="0.2">
      <c r="R29729" s="334">
        <v>70715</v>
      </c>
      <c r="S29729" s="319" t="s">
        <v>361</v>
      </c>
    </row>
    <row r="29730" spans="18:19" x14ac:dyDescent="0.2">
      <c r="R29730" s="334">
        <v>70718</v>
      </c>
      <c r="S29730" s="319" t="s">
        <v>361</v>
      </c>
    </row>
    <row r="29731" spans="18:19" x14ac:dyDescent="0.2">
      <c r="R29731" s="334">
        <v>70719</v>
      </c>
      <c r="S29731" s="319" t="s">
        <v>361</v>
      </c>
    </row>
    <row r="29732" spans="18:19" x14ac:dyDescent="0.2">
      <c r="R29732" s="334">
        <v>70721</v>
      </c>
      <c r="S29732" s="319" t="s">
        <v>361</v>
      </c>
    </row>
    <row r="29733" spans="18:19" x14ac:dyDescent="0.2">
      <c r="R29733" s="334">
        <v>70722</v>
      </c>
      <c r="S29733" s="319" t="s">
        <v>361</v>
      </c>
    </row>
    <row r="29734" spans="18:19" x14ac:dyDescent="0.2">
      <c r="R29734" s="334">
        <v>70723</v>
      </c>
      <c r="S29734" s="319" t="s">
        <v>361</v>
      </c>
    </row>
    <row r="29735" spans="18:19" x14ac:dyDescent="0.2">
      <c r="R29735" s="334">
        <v>70725</v>
      </c>
      <c r="S29735" s="319" t="s">
        <v>361</v>
      </c>
    </row>
    <row r="29736" spans="18:19" x14ac:dyDescent="0.2">
      <c r="R29736" s="334">
        <v>70726</v>
      </c>
      <c r="S29736" s="319" t="s">
        <v>361</v>
      </c>
    </row>
    <row r="29737" spans="18:19" x14ac:dyDescent="0.2">
      <c r="R29737" s="334">
        <v>70727</v>
      </c>
      <c r="S29737" s="319" t="s">
        <v>361</v>
      </c>
    </row>
    <row r="29738" spans="18:19" x14ac:dyDescent="0.2">
      <c r="R29738" s="334">
        <v>70728</v>
      </c>
      <c r="S29738" s="319" t="s">
        <v>361</v>
      </c>
    </row>
    <row r="29739" spans="18:19" x14ac:dyDescent="0.2">
      <c r="R29739" s="334">
        <v>70729</v>
      </c>
      <c r="S29739" s="319" t="s">
        <v>361</v>
      </c>
    </row>
    <row r="29740" spans="18:19" x14ac:dyDescent="0.2">
      <c r="R29740" s="334">
        <v>70730</v>
      </c>
      <c r="S29740" s="319" t="s">
        <v>361</v>
      </c>
    </row>
    <row r="29741" spans="18:19" x14ac:dyDescent="0.2">
      <c r="R29741" s="334">
        <v>70732</v>
      </c>
      <c r="S29741" s="319" t="s">
        <v>361</v>
      </c>
    </row>
    <row r="29742" spans="18:19" x14ac:dyDescent="0.2">
      <c r="R29742" s="334">
        <v>70733</v>
      </c>
      <c r="S29742" s="319" t="s">
        <v>361</v>
      </c>
    </row>
    <row r="29743" spans="18:19" x14ac:dyDescent="0.2">
      <c r="R29743" s="334">
        <v>70734</v>
      </c>
      <c r="S29743" s="319" t="s">
        <v>361</v>
      </c>
    </row>
    <row r="29744" spans="18:19" x14ac:dyDescent="0.2">
      <c r="R29744" s="334">
        <v>70736</v>
      </c>
      <c r="S29744" s="319" t="s">
        <v>361</v>
      </c>
    </row>
    <row r="29745" spans="18:19" x14ac:dyDescent="0.2">
      <c r="R29745" s="334">
        <v>70737</v>
      </c>
      <c r="S29745" s="319" t="s">
        <v>361</v>
      </c>
    </row>
    <row r="29746" spans="18:19" x14ac:dyDescent="0.2">
      <c r="R29746" s="334">
        <v>70739</v>
      </c>
      <c r="S29746" s="319" t="s">
        <v>361</v>
      </c>
    </row>
    <row r="29747" spans="18:19" x14ac:dyDescent="0.2">
      <c r="R29747" s="334">
        <v>70740</v>
      </c>
      <c r="S29747" s="319" t="s">
        <v>361</v>
      </c>
    </row>
    <row r="29748" spans="18:19" x14ac:dyDescent="0.2">
      <c r="R29748" s="334">
        <v>70743</v>
      </c>
      <c r="S29748" s="319" t="s">
        <v>361</v>
      </c>
    </row>
    <row r="29749" spans="18:19" x14ac:dyDescent="0.2">
      <c r="R29749" s="334">
        <v>70744</v>
      </c>
      <c r="S29749" s="319" t="s">
        <v>361</v>
      </c>
    </row>
    <row r="29750" spans="18:19" x14ac:dyDescent="0.2">
      <c r="R29750" s="334">
        <v>70747</v>
      </c>
      <c r="S29750" s="319" t="s">
        <v>361</v>
      </c>
    </row>
    <row r="29751" spans="18:19" x14ac:dyDescent="0.2">
      <c r="R29751" s="334">
        <v>70748</v>
      </c>
      <c r="S29751" s="319" t="s">
        <v>361</v>
      </c>
    </row>
    <row r="29752" spans="18:19" x14ac:dyDescent="0.2">
      <c r="R29752" s="334">
        <v>70749</v>
      </c>
      <c r="S29752" s="319" t="s">
        <v>361</v>
      </c>
    </row>
    <row r="29753" spans="18:19" x14ac:dyDescent="0.2">
      <c r="R29753" s="334">
        <v>70750</v>
      </c>
      <c r="S29753" s="319" t="s">
        <v>361</v>
      </c>
    </row>
    <row r="29754" spans="18:19" x14ac:dyDescent="0.2">
      <c r="R29754" s="334">
        <v>70752</v>
      </c>
      <c r="S29754" s="319" t="s">
        <v>361</v>
      </c>
    </row>
    <row r="29755" spans="18:19" x14ac:dyDescent="0.2">
      <c r="R29755" s="334">
        <v>70753</v>
      </c>
      <c r="S29755" s="319" t="s">
        <v>361</v>
      </c>
    </row>
    <row r="29756" spans="18:19" x14ac:dyDescent="0.2">
      <c r="R29756" s="334">
        <v>70754</v>
      </c>
      <c r="S29756" s="319" t="s">
        <v>361</v>
      </c>
    </row>
    <row r="29757" spans="18:19" x14ac:dyDescent="0.2">
      <c r="R29757" s="334">
        <v>70755</v>
      </c>
      <c r="S29757" s="319" t="s">
        <v>361</v>
      </c>
    </row>
    <row r="29758" spans="18:19" x14ac:dyDescent="0.2">
      <c r="R29758" s="334">
        <v>70756</v>
      </c>
      <c r="S29758" s="319" t="s">
        <v>361</v>
      </c>
    </row>
    <row r="29759" spans="18:19" x14ac:dyDescent="0.2">
      <c r="R29759" s="334">
        <v>70757</v>
      </c>
      <c r="S29759" s="319" t="s">
        <v>361</v>
      </c>
    </row>
    <row r="29760" spans="18:19" x14ac:dyDescent="0.2">
      <c r="R29760" s="334">
        <v>70759</v>
      </c>
      <c r="S29760" s="319" t="s">
        <v>361</v>
      </c>
    </row>
    <row r="29761" spans="18:19" x14ac:dyDescent="0.2">
      <c r="R29761" s="334">
        <v>70760</v>
      </c>
      <c r="S29761" s="319" t="s">
        <v>361</v>
      </c>
    </row>
    <row r="29762" spans="18:19" x14ac:dyDescent="0.2">
      <c r="R29762" s="334">
        <v>70761</v>
      </c>
      <c r="S29762" s="319" t="s">
        <v>361</v>
      </c>
    </row>
    <row r="29763" spans="18:19" x14ac:dyDescent="0.2">
      <c r="R29763" s="334">
        <v>70762</v>
      </c>
      <c r="S29763" s="319" t="s">
        <v>361</v>
      </c>
    </row>
    <row r="29764" spans="18:19" x14ac:dyDescent="0.2">
      <c r="R29764" s="334">
        <v>70763</v>
      </c>
      <c r="S29764" s="319" t="s">
        <v>361</v>
      </c>
    </row>
    <row r="29765" spans="18:19" x14ac:dyDescent="0.2">
      <c r="R29765" s="334">
        <v>70764</v>
      </c>
      <c r="S29765" s="319" t="s">
        <v>361</v>
      </c>
    </row>
    <row r="29766" spans="18:19" x14ac:dyDescent="0.2">
      <c r="R29766" s="334">
        <v>70765</v>
      </c>
      <c r="S29766" s="319" t="s">
        <v>344</v>
      </c>
    </row>
    <row r="29767" spans="18:19" x14ac:dyDescent="0.2">
      <c r="R29767" s="334">
        <v>70767</v>
      </c>
      <c r="S29767" s="319" t="s">
        <v>361</v>
      </c>
    </row>
    <row r="29768" spans="18:19" x14ac:dyDescent="0.2">
      <c r="R29768" s="334">
        <v>70769</v>
      </c>
      <c r="S29768" s="319" t="s">
        <v>361</v>
      </c>
    </row>
    <row r="29769" spans="18:19" x14ac:dyDescent="0.2">
      <c r="R29769" s="334">
        <v>70770</v>
      </c>
      <c r="S29769" s="319" t="s">
        <v>361</v>
      </c>
    </row>
    <row r="29770" spans="18:19" x14ac:dyDescent="0.2">
      <c r="R29770" s="334">
        <v>70772</v>
      </c>
      <c r="S29770" s="319" t="s">
        <v>361</v>
      </c>
    </row>
    <row r="29771" spans="18:19" x14ac:dyDescent="0.2">
      <c r="R29771" s="334">
        <v>70773</v>
      </c>
      <c r="S29771" s="319" t="s">
        <v>361</v>
      </c>
    </row>
    <row r="29772" spans="18:19" x14ac:dyDescent="0.2">
      <c r="R29772" s="334">
        <v>70774</v>
      </c>
      <c r="S29772" s="319" t="s">
        <v>361</v>
      </c>
    </row>
    <row r="29773" spans="18:19" x14ac:dyDescent="0.2">
      <c r="R29773" s="334">
        <v>70775</v>
      </c>
      <c r="S29773" s="319" t="s">
        <v>361</v>
      </c>
    </row>
    <row r="29774" spans="18:19" x14ac:dyDescent="0.2">
      <c r="R29774" s="334">
        <v>70776</v>
      </c>
      <c r="S29774" s="319" t="s">
        <v>361</v>
      </c>
    </row>
    <row r="29775" spans="18:19" x14ac:dyDescent="0.2">
      <c r="R29775" s="334">
        <v>70777</v>
      </c>
      <c r="S29775" s="319" t="s">
        <v>361</v>
      </c>
    </row>
    <row r="29776" spans="18:19" x14ac:dyDescent="0.2">
      <c r="R29776" s="334">
        <v>70778</v>
      </c>
      <c r="S29776" s="319" t="s">
        <v>361</v>
      </c>
    </row>
    <row r="29777" spans="18:19" x14ac:dyDescent="0.2">
      <c r="R29777" s="334">
        <v>70780</v>
      </c>
      <c r="S29777" s="319" t="s">
        <v>361</v>
      </c>
    </row>
    <row r="29778" spans="18:19" x14ac:dyDescent="0.2">
      <c r="R29778" s="334">
        <v>70782</v>
      </c>
      <c r="S29778" s="319" t="s">
        <v>361</v>
      </c>
    </row>
    <row r="29779" spans="18:19" x14ac:dyDescent="0.2">
      <c r="R29779" s="334">
        <v>70783</v>
      </c>
      <c r="S29779" s="319" t="s">
        <v>361</v>
      </c>
    </row>
    <row r="29780" spans="18:19" x14ac:dyDescent="0.2">
      <c r="R29780" s="334">
        <v>70784</v>
      </c>
      <c r="S29780" s="319" t="s">
        <v>361</v>
      </c>
    </row>
    <row r="29781" spans="18:19" x14ac:dyDescent="0.2">
      <c r="R29781" s="334">
        <v>70785</v>
      </c>
      <c r="S29781" s="319" t="s">
        <v>361</v>
      </c>
    </row>
    <row r="29782" spans="18:19" x14ac:dyDescent="0.2">
      <c r="R29782" s="334">
        <v>70786</v>
      </c>
      <c r="S29782" s="319" t="s">
        <v>361</v>
      </c>
    </row>
    <row r="29783" spans="18:19" x14ac:dyDescent="0.2">
      <c r="R29783" s="334">
        <v>70787</v>
      </c>
      <c r="S29783" s="319" t="s">
        <v>361</v>
      </c>
    </row>
    <row r="29784" spans="18:19" x14ac:dyDescent="0.2">
      <c r="R29784" s="334">
        <v>70788</v>
      </c>
      <c r="S29784" s="319" t="s">
        <v>361</v>
      </c>
    </row>
    <row r="29785" spans="18:19" x14ac:dyDescent="0.2">
      <c r="R29785" s="334">
        <v>70789</v>
      </c>
      <c r="S29785" s="319" t="s">
        <v>361</v>
      </c>
    </row>
    <row r="29786" spans="18:19" x14ac:dyDescent="0.2">
      <c r="R29786" s="334">
        <v>70791</v>
      </c>
      <c r="S29786" s="319" t="s">
        <v>361</v>
      </c>
    </row>
    <row r="29787" spans="18:19" x14ac:dyDescent="0.2">
      <c r="R29787" s="334">
        <v>70792</v>
      </c>
      <c r="S29787" s="319" t="s">
        <v>361</v>
      </c>
    </row>
    <row r="29788" spans="18:19" x14ac:dyDescent="0.2">
      <c r="R29788" s="334">
        <v>70801</v>
      </c>
      <c r="S29788" s="319" t="s">
        <v>361</v>
      </c>
    </row>
    <row r="29789" spans="18:19" x14ac:dyDescent="0.2">
      <c r="R29789" s="334">
        <v>70802</v>
      </c>
      <c r="S29789" s="319" t="s">
        <v>361</v>
      </c>
    </row>
    <row r="29790" spans="18:19" x14ac:dyDescent="0.2">
      <c r="R29790" s="334">
        <v>70803</v>
      </c>
      <c r="S29790" s="319" t="s">
        <v>361</v>
      </c>
    </row>
    <row r="29791" spans="18:19" x14ac:dyDescent="0.2">
      <c r="R29791" s="334">
        <v>70804</v>
      </c>
      <c r="S29791" s="319" t="s">
        <v>361</v>
      </c>
    </row>
    <row r="29792" spans="18:19" x14ac:dyDescent="0.2">
      <c r="R29792" s="334">
        <v>70805</v>
      </c>
      <c r="S29792" s="319" t="s">
        <v>361</v>
      </c>
    </row>
    <row r="29793" spans="18:19" x14ac:dyDescent="0.2">
      <c r="R29793" s="334">
        <v>70806</v>
      </c>
      <c r="S29793" s="319" t="s">
        <v>361</v>
      </c>
    </row>
    <row r="29794" spans="18:19" x14ac:dyDescent="0.2">
      <c r="R29794" s="334">
        <v>70807</v>
      </c>
      <c r="S29794" s="319" t="s">
        <v>361</v>
      </c>
    </row>
    <row r="29795" spans="18:19" x14ac:dyDescent="0.2">
      <c r="R29795" s="334">
        <v>70808</v>
      </c>
      <c r="S29795" s="319" t="s">
        <v>361</v>
      </c>
    </row>
    <row r="29796" spans="18:19" x14ac:dyDescent="0.2">
      <c r="R29796" s="334">
        <v>70809</v>
      </c>
      <c r="S29796" s="319" t="s">
        <v>361</v>
      </c>
    </row>
    <row r="29797" spans="18:19" x14ac:dyDescent="0.2">
      <c r="R29797" s="334">
        <v>70810</v>
      </c>
      <c r="S29797" s="319" t="s">
        <v>361</v>
      </c>
    </row>
    <row r="29798" spans="18:19" x14ac:dyDescent="0.2">
      <c r="R29798" s="334">
        <v>70811</v>
      </c>
      <c r="S29798" s="319" t="s">
        <v>361</v>
      </c>
    </row>
    <row r="29799" spans="18:19" x14ac:dyDescent="0.2">
      <c r="R29799" s="334">
        <v>70812</v>
      </c>
      <c r="S29799" s="319" t="s">
        <v>361</v>
      </c>
    </row>
    <row r="29800" spans="18:19" x14ac:dyDescent="0.2">
      <c r="R29800" s="334">
        <v>70813</v>
      </c>
      <c r="S29800" s="319" t="s">
        <v>361</v>
      </c>
    </row>
    <row r="29801" spans="18:19" x14ac:dyDescent="0.2">
      <c r="R29801" s="334">
        <v>70814</v>
      </c>
      <c r="S29801" s="319" t="s">
        <v>361</v>
      </c>
    </row>
    <row r="29802" spans="18:19" x14ac:dyDescent="0.2">
      <c r="R29802" s="334">
        <v>70815</v>
      </c>
      <c r="S29802" s="319" t="s">
        <v>361</v>
      </c>
    </row>
    <row r="29803" spans="18:19" x14ac:dyDescent="0.2">
      <c r="R29803" s="334">
        <v>70816</v>
      </c>
      <c r="S29803" s="319" t="s">
        <v>361</v>
      </c>
    </row>
    <row r="29804" spans="18:19" x14ac:dyDescent="0.2">
      <c r="R29804" s="334">
        <v>70817</v>
      </c>
      <c r="S29804" s="319" t="s">
        <v>361</v>
      </c>
    </row>
    <row r="29805" spans="18:19" x14ac:dyDescent="0.2">
      <c r="R29805" s="334">
        <v>70818</v>
      </c>
      <c r="S29805" s="319" t="s">
        <v>361</v>
      </c>
    </row>
    <row r="29806" spans="18:19" x14ac:dyDescent="0.2">
      <c r="R29806" s="334">
        <v>70819</v>
      </c>
      <c r="S29806" s="319" t="s">
        <v>361</v>
      </c>
    </row>
    <row r="29807" spans="18:19" x14ac:dyDescent="0.2">
      <c r="R29807" s="334">
        <v>70820</v>
      </c>
      <c r="S29807" s="319" t="s">
        <v>361</v>
      </c>
    </row>
    <row r="29808" spans="18:19" x14ac:dyDescent="0.2">
      <c r="R29808" s="334">
        <v>70821</v>
      </c>
      <c r="S29808" s="319" t="s">
        <v>361</v>
      </c>
    </row>
    <row r="29809" spans="18:19" x14ac:dyDescent="0.2">
      <c r="R29809" s="334">
        <v>70822</v>
      </c>
      <c r="S29809" s="319" t="s">
        <v>361</v>
      </c>
    </row>
    <row r="29810" spans="18:19" x14ac:dyDescent="0.2">
      <c r="R29810" s="334">
        <v>70823</v>
      </c>
      <c r="S29810" s="319" t="s">
        <v>361</v>
      </c>
    </row>
    <row r="29811" spans="18:19" x14ac:dyDescent="0.2">
      <c r="R29811" s="334">
        <v>70825</v>
      </c>
      <c r="S29811" s="319" t="s">
        <v>361</v>
      </c>
    </row>
    <row r="29812" spans="18:19" x14ac:dyDescent="0.2">
      <c r="R29812" s="334">
        <v>70826</v>
      </c>
      <c r="S29812" s="319" t="s">
        <v>361</v>
      </c>
    </row>
    <row r="29813" spans="18:19" x14ac:dyDescent="0.2">
      <c r="R29813" s="334">
        <v>70827</v>
      </c>
      <c r="S29813" s="319" t="s">
        <v>361</v>
      </c>
    </row>
    <row r="29814" spans="18:19" x14ac:dyDescent="0.2">
      <c r="R29814" s="334">
        <v>70831</v>
      </c>
      <c r="S29814" s="319" t="s">
        <v>361</v>
      </c>
    </row>
    <row r="29815" spans="18:19" x14ac:dyDescent="0.2">
      <c r="R29815" s="334">
        <v>70833</v>
      </c>
      <c r="S29815" s="319" t="s">
        <v>361</v>
      </c>
    </row>
    <row r="29816" spans="18:19" x14ac:dyDescent="0.2">
      <c r="R29816" s="334">
        <v>70835</v>
      </c>
      <c r="S29816" s="319" t="s">
        <v>361</v>
      </c>
    </row>
    <row r="29817" spans="18:19" x14ac:dyDescent="0.2">
      <c r="R29817" s="334">
        <v>70836</v>
      </c>
      <c r="S29817" s="319" t="s">
        <v>361</v>
      </c>
    </row>
    <row r="29818" spans="18:19" x14ac:dyDescent="0.2">
      <c r="R29818" s="334">
        <v>70837</v>
      </c>
      <c r="S29818" s="319" t="s">
        <v>361</v>
      </c>
    </row>
    <row r="29819" spans="18:19" x14ac:dyDescent="0.2">
      <c r="R29819" s="334">
        <v>70873</v>
      </c>
      <c r="S29819" s="319" t="s">
        <v>361</v>
      </c>
    </row>
    <row r="29820" spans="18:19" x14ac:dyDescent="0.2">
      <c r="R29820" s="334">
        <v>70874</v>
      </c>
      <c r="S29820" s="319" t="s">
        <v>361</v>
      </c>
    </row>
    <row r="29821" spans="18:19" x14ac:dyDescent="0.2">
      <c r="R29821" s="334">
        <v>70879</v>
      </c>
      <c r="S29821" s="319" t="s">
        <v>361</v>
      </c>
    </row>
    <row r="29822" spans="18:19" x14ac:dyDescent="0.2">
      <c r="R29822" s="334">
        <v>70884</v>
      </c>
      <c r="S29822" s="319" t="s">
        <v>361</v>
      </c>
    </row>
    <row r="29823" spans="18:19" x14ac:dyDescent="0.2">
      <c r="R29823" s="334">
        <v>70891</v>
      </c>
      <c r="S29823" s="319" t="s">
        <v>361</v>
      </c>
    </row>
    <row r="29824" spans="18:19" x14ac:dyDescent="0.2">
      <c r="R29824" s="334">
        <v>70892</v>
      </c>
      <c r="S29824" s="319" t="s">
        <v>361</v>
      </c>
    </row>
    <row r="29825" spans="18:19" x14ac:dyDescent="0.2">
      <c r="R29825" s="334">
        <v>70893</v>
      </c>
      <c r="S29825" s="319" t="s">
        <v>361</v>
      </c>
    </row>
    <row r="29826" spans="18:19" x14ac:dyDescent="0.2">
      <c r="R29826" s="334">
        <v>70894</v>
      </c>
      <c r="S29826" s="319" t="s">
        <v>361</v>
      </c>
    </row>
    <row r="29827" spans="18:19" x14ac:dyDescent="0.2">
      <c r="R29827" s="334">
        <v>70895</v>
      </c>
      <c r="S29827" s="319" t="s">
        <v>361</v>
      </c>
    </row>
    <row r="29828" spans="18:19" x14ac:dyDescent="0.2">
      <c r="R29828" s="334">
        <v>70896</v>
      </c>
      <c r="S29828" s="319" t="s">
        <v>361</v>
      </c>
    </row>
    <row r="29829" spans="18:19" x14ac:dyDescent="0.2">
      <c r="R29829" s="334">
        <v>70898</v>
      </c>
      <c r="S29829" s="319" t="s">
        <v>361</v>
      </c>
    </row>
    <row r="29830" spans="18:19" x14ac:dyDescent="0.2">
      <c r="R29830" s="334">
        <v>71001</v>
      </c>
      <c r="S29830" s="319" t="s">
        <v>361</v>
      </c>
    </row>
    <row r="29831" spans="18:19" x14ac:dyDescent="0.2">
      <c r="R29831" s="334">
        <v>71002</v>
      </c>
      <c r="S29831" s="319" t="s">
        <v>344</v>
      </c>
    </row>
    <row r="29832" spans="18:19" x14ac:dyDescent="0.2">
      <c r="R29832" s="334">
        <v>71003</v>
      </c>
      <c r="S29832" s="319" t="s">
        <v>361</v>
      </c>
    </row>
    <row r="29833" spans="18:19" x14ac:dyDescent="0.2">
      <c r="R29833" s="334">
        <v>71004</v>
      </c>
      <c r="S29833" s="319" t="s">
        <v>344</v>
      </c>
    </row>
    <row r="29834" spans="18:19" x14ac:dyDescent="0.2">
      <c r="R29834" s="334">
        <v>71006</v>
      </c>
      <c r="S29834" s="319" t="s">
        <v>344</v>
      </c>
    </row>
    <row r="29835" spans="18:19" x14ac:dyDescent="0.2">
      <c r="R29835" s="334">
        <v>71007</v>
      </c>
      <c r="S29835" s="319" t="s">
        <v>344</v>
      </c>
    </row>
    <row r="29836" spans="18:19" x14ac:dyDescent="0.2">
      <c r="R29836" s="334">
        <v>71008</v>
      </c>
      <c r="S29836" s="319" t="s">
        <v>361</v>
      </c>
    </row>
    <row r="29837" spans="18:19" x14ac:dyDescent="0.2">
      <c r="R29837" s="334">
        <v>71009</v>
      </c>
      <c r="S29837" s="319" t="s">
        <v>344</v>
      </c>
    </row>
    <row r="29838" spans="18:19" x14ac:dyDescent="0.2">
      <c r="R29838" s="334">
        <v>71016</v>
      </c>
      <c r="S29838" s="319" t="s">
        <v>361</v>
      </c>
    </row>
    <row r="29839" spans="18:19" x14ac:dyDescent="0.2">
      <c r="R29839" s="334">
        <v>71018</v>
      </c>
      <c r="S29839" s="319" t="s">
        <v>344</v>
      </c>
    </row>
    <row r="29840" spans="18:19" x14ac:dyDescent="0.2">
      <c r="R29840" s="334">
        <v>71019</v>
      </c>
      <c r="S29840" s="319" t="s">
        <v>344</v>
      </c>
    </row>
    <row r="29841" spans="18:19" x14ac:dyDescent="0.2">
      <c r="R29841" s="334">
        <v>71021</v>
      </c>
      <c r="S29841" s="319" t="s">
        <v>361</v>
      </c>
    </row>
    <row r="29842" spans="18:19" x14ac:dyDescent="0.2">
      <c r="R29842" s="334">
        <v>71023</v>
      </c>
      <c r="S29842" s="319" t="s">
        <v>344</v>
      </c>
    </row>
    <row r="29843" spans="18:19" x14ac:dyDescent="0.2">
      <c r="R29843" s="334">
        <v>71024</v>
      </c>
      <c r="S29843" s="319" t="s">
        <v>361</v>
      </c>
    </row>
    <row r="29844" spans="18:19" x14ac:dyDescent="0.2">
      <c r="R29844" s="334">
        <v>71027</v>
      </c>
      <c r="S29844" s="319" t="s">
        <v>344</v>
      </c>
    </row>
    <row r="29845" spans="18:19" x14ac:dyDescent="0.2">
      <c r="R29845" s="334">
        <v>71028</v>
      </c>
      <c r="S29845" s="319" t="s">
        <v>361</v>
      </c>
    </row>
    <row r="29846" spans="18:19" x14ac:dyDescent="0.2">
      <c r="R29846" s="334">
        <v>71029</v>
      </c>
      <c r="S29846" s="319" t="s">
        <v>344</v>
      </c>
    </row>
    <row r="29847" spans="18:19" x14ac:dyDescent="0.2">
      <c r="R29847" s="334">
        <v>71030</v>
      </c>
      <c r="S29847" s="319" t="s">
        <v>344</v>
      </c>
    </row>
    <row r="29848" spans="18:19" x14ac:dyDescent="0.2">
      <c r="R29848" s="334">
        <v>71031</v>
      </c>
      <c r="S29848" s="319" t="s">
        <v>344</v>
      </c>
    </row>
    <row r="29849" spans="18:19" x14ac:dyDescent="0.2">
      <c r="R29849" s="334">
        <v>71032</v>
      </c>
      <c r="S29849" s="319" t="s">
        <v>344</v>
      </c>
    </row>
    <row r="29850" spans="18:19" x14ac:dyDescent="0.2">
      <c r="R29850" s="334">
        <v>71033</v>
      </c>
      <c r="S29850" s="319" t="s">
        <v>344</v>
      </c>
    </row>
    <row r="29851" spans="18:19" x14ac:dyDescent="0.2">
      <c r="R29851" s="334">
        <v>71034</v>
      </c>
      <c r="S29851" s="319" t="s">
        <v>361</v>
      </c>
    </row>
    <row r="29852" spans="18:19" x14ac:dyDescent="0.2">
      <c r="R29852" s="334">
        <v>71037</v>
      </c>
      <c r="S29852" s="319" t="s">
        <v>344</v>
      </c>
    </row>
    <row r="29853" spans="18:19" x14ac:dyDescent="0.2">
      <c r="R29853" s="334">
        <v>71038</v>
      </c>
      <c r="S29853" s="319" t="s">
        <v>361</v>
      </c>
    </row>
    <row r="29854" spans="18:19" x14ac:dyDescent="0.2">
      <c r="R29854" s="334">
        <v>71039</v>
      </c>
      <c r="S29854" s="319" t="s">
        <v>361</v>
      </c>
    </row>
    <row r="29855" spans="18:19" x14ac:dyDescent="0.2">
      <c r="R29855" s="334">
        <v>71040</v>
      </c>
      <c r="S29855" s="319" t="s">
        <v>361</v>
      </c>
    </row>
    <row r="29856" spans="18:19" x14ac:dyDescent="0.2">
      <c r="R29856" s="334">
        <v>71043</v>
      </c>
      <c r="S29856" s="319" t="s">
        <v>344</v>
      </c>
    </row>
    <row r="29857" spans="18:19" x14ac:dyDescent="0.2">
      <c r="R29857" s="334">
        <v>71044</v>
      </c>
      <c r="S29857" s="319" t="s">
        <v>344</v>
      </c>
    </row>
    <row r="29858" spans="18:19" x14ac:dyDescent="0.2">
      <c r="R29858" s="334">
        <v>71045</v>
      </c>
      <c r="S29858" s="319" t="s">
        <v>361</v>
      </c>
    </row>
    <row r="29859" spans="18:19" x14ac:dyDescent="0.2">
      <c r="R29859" s="334">
        <v>71046</v>
      </c>
      <c r="S29859" s="319" t="s">
        <v>344</v>
      </c>
    </row>
    <row r="29860" spans="18:19" x14ac:dyDescent="0.2">
      <c r="R29860" s="334">
        <v>71047</v>
      </c>
      <c r="S29860" s="319" t="s">
        <v>344</v>
      </c>
    </row>
    <row r="29861" spans="18:19" x14ac:dyDescent="0.2">
      <c r="R29861" s="334">
        <v>71048</v>
      </c>
      <c r="S29861" s="319" t="s">
        <v>361</v>
      </c>
    </row>
    <row r="29862" spans="18:19" x14ac:dyDescent="0.2">
      <c r="R29862" s="334">
        <v>71049</v>
      </c>
      <c r="S29862" s="319" t="s">
        <v>344</v>
      </c>
    </row>
    <row r="29863" spans="18:19" x14ac:dyDescent="0.2">
      <c r="R29863" s="334">
        <v>71050</v>
      </c>
      <c r="S29863" s="319" t="s">
        <v>344</v>
      </c>
    </row>
    <row r="29864" spans="18:19" x14ac:dyDescent="0.2">
      <c r="R29864" s="334">
        <v>71051</v>
      </c>
      <c r="S29864" s="319" t="s">
        <v>344</v>
      </c>
    </row>
    <row r="29865" spans="18:19" x14ac:dyDescent="0.2">
      <c r="R29865" s="334">
        <v>71052</v>
      </c>
      <c r="S29865" s="319" t="s">
        <v>344</v>
      </c>
    </row>
    <row r="29866" spans="18:19" x14ac:dyDescent="0.2">
      <c r="R29866" s="334">
        <v>71055</v>
      </c>
      <c r="S29866" s="319" t="s">
        <v>361</v>
      </c>
    </row>
    <row r="29867" spans="18:19" x14ac:dyDescent="0.2">
      <c r="R29867" s="334">
        <v>71058</v>
      </c>
      <c r="S29867" s="319" t="s">
        <v>344</v>
      </c>
    </row>
    <row r="29868" spans="18:19" x14ac:dyDescent="0.2">
      <c r="R29868" s="334">
        <v>71060</v>
      </c>
      <c r="S29868" s="319" t="s">
        <v>344</v>
      </c>
    </row>
    <row r="29869" spans="18:19" x14ac:dyDescent="0.2">
      <c r="R29869" s="334">
        <v>71061</v>
      </c>
      <c r="S29869" s="319" t="s">
        <v>344</v>
      </c>
    </row>
    <row r="29870" spans="18:19" x14ac:dyDescent="0.2">
      <c r="R29870" s="334">
        <v>71063</v>
      </c>
      <c r="S29870" s="319" t="s">
        <v>344</v>
      </c>
    </row>
    <row r="29871" spans="18:19" x14ac:dyDescent="0.2">
      <c r="R29871" s="334">
        <v>71064</v>
      </c>
      <c r="S29871" s="319" t="s">
        <v>344</v>
      </c>
    </row>
    <row r="29872" spans="18:19" x14ac:dyDescent="0.2">
      <c r="R29872" s="334">
        <v>71065</v>
      </c>
      <c r="S29872" s="319" t="s">
        <v>344</v>
      </c>
    </row>
    <row r="29873" spans="18:19" x14ac:dyDescent="0.2">
      <c r="R29873" s="334">
        <v>71066</v>
      </c>
      <c r="S29873" s="319" t="s">
        <v>344</v>
      </c>
    </row>
    <row r="29874" spans="18:19" x14ac:dyDescent="0.2">
      <c r="R29874" s="334">
        <v>71067</v>
      </c>
      <c r="S29874" s="319" t="s">
        <v>344</v>
      </c>
    </row>
    <row r="29875" spans="18:19" x14ac:dyDescent="0.2">
      <c r="R29875" s="334">
        <v>71068</v>
      </c>
      <c r="S29875" s="319" t="s">
        <v>361</v>
      </c>
    </row>
    <row r="29876" spans="18:19" x14ac:dyDescent="0.2">
      <c r="R29876" s="334">
        <v>71069</v>
      </c>
      <c r="S29876" s="319" t="s">
        <v>344</v>
      </c>
    </row>
    <row r="29877" spans="18:19" x14ac:dyDescent="0.2">
      <c r="R29877" s="334">
        <v>71070</v>
      </c>
      <c r="S29877" s="319" t="s">
        <v>344</v>
      </c>
    </row>
    <row r="29878" spans="18:19" x14ac:dyDescent="0.2">
      <c r="R29878" s="334">
        <v>71071</v>
      </c>
      <c r="S29878" s="319" t="s">
        <v>361</v>
      </c>
    </row>
    <row r="29879" spans="18:19" x14ac:dyDescent="0.2">
      <c r="R29879" s="334">
        <v>71072</v>
      </c>
      <c r="S29879" s="319" t="s">
        <v>361</v>
      </c>
    </row>
    <row r="29880" spans="18:19" x14ac:dyDescent="0.2">
      <c r="R29880" s="334">
        <v>71073</v>
      </c>
      <c r="S29880" s="319" t="s">
        <v>361</v>
      </c>
    </row>
    <row r="29881" spans="18:19" x14ac:dyDescent="0.2">
      <c r="R29881" s="334">
        <v>71075</v>
      </c>
      <c r="S29881" s="319" t="s">
        <v>361</v>
      </c>
    </row>
    <row r="29882" spans="18:19" x14ac:dyDescent="0.2">
      <c r="R29882" s="334">
        <v>71078</v>
      </c>
      <c r="S29882" s="319" t="s">
        <v>344</v>
      </c>
    </row>
    <row r="29883" spans="18:19" x14ac:dyDescent="0.2">
      <c r="R29883" s="334">
        <v>71079</v>
      </c>
      <c r="S29883" s="319" t="s">
        <v>361</v>
      </c>
    </row>
    <row r="29884" spans="18:19" x14ac:dyDescent="0.2">
      <c r="R29884" s="334">
        <v>71080</v>
      </c>
      <c r="S29884" s="319" t="s">
        <v>361</v>
      </c>
    </row>
    <row r="29885" spans="18:19" x14ac:dyDescent="0.2">
      <c r="R29885" s="334">
        <v>71082</v>
      </c>
      <c r="S29885" s="319" t="s">
        <v>344</v>
      </c>
    </row>
    <row r="29886" spans="18:19" x14ac:dyDescent="0.2">
      <c r="R29886" s="334">
        <v>71101</v>
      </c>
      <c r="S29886" s="319" t="s">
        <v>344</v>
      </c>
    </row>
    <row r="29887" spans="18:19" x14ac:dyDescent="0.2">
      <c r="R29887" s="334">
        <v>71102</v>
      </c>
      <c r="S29887" s="319" t="s">
        <v>344</v>
      </c>
    </row>
    <row r="29888" spans="18:19" x14ac:dyDescent="0.2">
      <c r="R29888" s="334">
        <v>71103</v>
      </c>
      <c r="S29888" s="319" t="s">
        <v>344</v>
      </c>
    </row>
    <row r="29889" spans="18:19" x14ac:dyDescent="0.2">
      <c r="R29889" s="334">
        <v>71104</v>
      </c>
      <c r="S29889" s="319" t="s">
        <v>344</v>
      </c>
    </row>
    <row r="29890" spans="18:19" x14ac:dyDescent="0.2">
      <c r="R29890" s="334">
        <v>71105</v>
      </c>
      <c r="S29890" s="319" t="s">
        <v>344</v>
      </c>
    </row>
    <row r="29891" spans="18:19" x14ac:dyDescent="0.2">
      <c r="R29891" s="334">
        <v>71106</v>
      </c>
      <c r="S29891" s="319" t="s">
        <v>344</v>
      </c>
    </row>
    <row r="29892" spans="18:19" x14ac:dyDescent="0.2">
      <c r="R29892" s="334">
        <v>71107</v>
      </c>
      <c r="S29892" s="319" t="s">
        <v>344</v>
      </c>
    </row>
    <row r="29893" spans="18:19" x14ac:dyDescent="0.2">
      <c r="R29893" s="334">
        <v>71108</v>
      </c>
      <c r="S29893" s="319" t="s">
        <v>344</v>
      </c>
    </row>
    <row r="29894" spans="18:19" x14ac:dyDescent="0.2">
      <c r="R29894" s="334">
        <v>71109</v>
      </c>
      <c r="S29894" s="319" t="s">
        <v>344</v>
      </c>
    </row>
    <row r="29895" spans="18:19" x14ac:dyDescent="0.2">
      <c r="R29895" s="334">
        <v>71110</v>
      </c>
      <c r="S29895" s="319" t="s">
        <v>344</v>
      </c>
    </row>
    <row r="29896" spans="18:19" x14ac:dyDescent="0.2">
      <c r="R29896" s="334">
        <v>71111</v>
      </c>
      <c r="S29896" s="319" t="s">
        <v>344</v>
      </c>
    </row>
    <row r="29897" spans="18:19" x14ac:dyDescent="0.2">
      <c r="R29897" s="334">
        <v>71112</v>
      </c>
      <c r="S29897" s="319" t="s">
        <v>344</v>
      </c>
    </row>
    <row r="29898" spans="18:19" x14ac:dyDescent="0.2">
      <c r="R29898" s="334">
        <v>71113</v>
      </c>
      <c r="S29898" s="319" t="s">
        <v>344</v>
      </c>
    </row>
    <row r="29899" spans="18:19" x14ac:dyDescent="0.2">
      <c r="R29899" s="334">
        <v>71115</v>
      </c>
      <c r="S29899" s="319" t="s">
        <v>344</v>
      </c>
    </row>
    <row r="29900" spans="18:19" x14ac:dyDescent="0.2">
      <c r="R29900" s="334">
        <v>71118</v>
      </c>
      <c r="S29900" s="319" t="s">
        <v>344</v>
      </c>
    </row>
    <row r="29901" spans="18:19" x14ac:dyDescent="0.2">
      <c r="R29901" s="334">
        <v>71119</v>
      </c>
      <c r="S29901" s="319" t="s">
        <v>344</v>
      </c>
    </row>
    <row r="29902" spans="18:19" x14ac:dyDescent="0.2">
      <c r="R29902" s="334">
        <v>71120</v>
      </c>
      <c r="S29902" s="319" t="s">
        <v>344</v>
      </c>
    </row>
    <row r="29903" spans="18:19" x14ac:dyDescent="0.2">
      <c r="R29903" s="334">
        <v>71129</v>
      </c>
      <c r="S29903" s="319" t="s">
        <v>344</v>
      </c>
    </row>
    <row r="29904" spans="18:19" x14ac:dyDescent="0.2">
      <c r="R29904" s="334">
        <v>71130</v>
      </c>
      <c r="S29904" s="319" t="s">
        <v>344</v>
      </c>
    </row>
    <row r="29905" spans="18:19" x14ac:dyDescent="0.2">
      <c r="R29905" s="334">
        <v>71133</v>
      </c>
      <c r="S29905" s="319" t="s">
        <v>344</v>
      </c>
    </row>
    <row r="29906" spans="18:19" x14ac:dyDescent="0.2">
      <c r="R29906" s="334">
        <v>71134</v>
      </c>
      <c r="S29906" s="319" t="s">
        <v>344</v>
      </c>
    </row>
    <row r="29907" spans="18:19" x14ac:dyDescent="0.2">
      <c r="R29907" s="334">
        <v>71135</v>
      </c>
      <c r="S29907" s="319" t="s">
        <v>344</v>
      </c>
    </row>
    <row r="29908" spans="18:19" x14ac:dyDescent="0.2">
      <c r="R29908" s="334">
        <v>71136</v>
      </c>
      <c r="S29908" s="319" t="s">
        <v>344</v>
      </c>
    </row>
    <row r="29909" spans="18:19" x14ac:dyDescent="0.2">
      <c r="R29909" s="334">
        <v>71137</v>
      </c>
      <c r="S29909" s="319" t="s">
        <v>344</v>
      </c>
    </row>
    <row r="29910" spans="18:19" x14ac:dyDescent="0.2">
      <c r="R29910" s="334">
        <v>71138</v>
      </c>
      <c r="S29910" s="319" t="s">
        <v>344</v>
      </c>
    </row>
    <row r="29911" spans="18:19" x14ac:dyDescent="0.2">
      <c r="R29911" s="334">
        <v>71148</v>
      </c>
      <c r="S29911" s="319" t="s">
        <v>344</v>
      </c>
    </row>
    <row r="29912" spans="18:19" x14ac:dyDescent="0.2">
      <c r="R29912" s="334">
        <v>71149</v>
      </c>
      <c r="S29912" s="319" t="s">
        <v>344</v>
      </c>
    </row>
    <row r="29913" spans="18:19" x14ac:dyDescent="0.2">
      <c r="R29913" s="334">
        <v>71150</v>
      </c>
      <c r="S29913" s="319" t="s">
        <v>344</v>
      </c>
    </row>
    <row r="29914" spans="18:19" x14ac:dyDescent="0.2">
      <c r="R29914" s="334">
        <v>71151</v>
      </c>
      <c r="S29914" s="319" t="s">
        <v>344</v>
      </c>
    </row>
    <row r="29915" spans="18:19" x14ac:dyDescent="0.2">
      <c r="R29915" s="334">
        <v>71152</v>
      </c>
      <c r="S29915" s="319" t="s">
        <v>344</v>
      </c>
    </row>
    <row r="29916" spans="18:19" x14ac:dyDescent="0.2">
      <c r="R29916" s="334">
        <v>71153</v>
      </c>
      <c r="S29916" s="319" t="s">
        <v>344</v>
      </c>
    </row>
    <row r="29917" spans="18:19" x14ac:dyDescent="0.2">
      <c r="R29917" s="334">
        <v>71154</v>
      </c>
      <c r="S29917" s="319" t="s">
        <v>344</v>
      </c>
    </row>
    <row r="29918" spans="18:19" x14ac:dyDescent="0.2">
      <c r="R29918" s="334">
        <v>71156</v>
      </c>
      <c r="S29918" s="319" t="s">
        <v>344</v>
      </c>
    </row>
    <row r="29919" spans="18:19" x14ac:dyDescent="0.2">
      <c r="R29919" s="334">
        <v>71161</v>
      </c>
      <c r="S29919" s="319" t="s">
        <v>344</v>
      </c>
    </row>
    <row r="29920" spans="18:19" x14ac:dyDescent="0.2">
      <c r="R29920" s="334">
        <v>71162</v>
      </c>
      <c r="S29920" s="319" t="s">
        <v>344</v>
      </c>
    </row>
    <row r="29921" spans="18:19" x14ac:dyDescent="0.2">
      <c r="R29921" s="334">
        <v>71163</v>
      </c>
      <c r="S29921" s="319" t="s">
        <v>344</v>
      </c>
    </row>
    <row r="29922" spans="18:19" x14ac:dyDescent="0.2">
      <c r="R29922" s="334">
        <v>71164</v>
      </c>
      <c r="S29922" s="319" t="s">
        <v>344</v>
      </c>
    </row>
    <row r="29923" spans="18:19" x14ac:dyDescent="0.2">
      <c r="R29923" s="334">
        <v>71165</v>
      </c>
      <c r="S29923" s="319" t="s">
        <v>344</v>
      </c>
    </row>
    <row r="29924" spans="18:19" x14ac:dyDescent="0.2">
      <c r="R29924" s="334">
        <v>71166</v>
      </c>
      <c r="S29924" s="319" t="s">
        <v>344</v>
      </c>
    </row>
    <row r="29925" spans="18:19" x14ac:dyDescent="0.2">
      <c r="R29925" s="334">
        <v>71171</v>
      </c>
      <c r="S29925" s="319" t="s">
        <v>344</v>
      </c>
    </row>
    <row r="29926" spans="18:19" x14ac:dyDescent="0.2">
      <c r="R29926" s="334">
        <v>71172</v>
      </c>
      <c r="S29926" s="319" t="s">
        <v>344</v>
      </c>
    </row>
    <row r="29927" spans="18:19" x14ac:dyDescent="0.2">
      <c r="R29927" s="334">
        <v>71201</v>
      </c>
      <c r="S29927" s="319" t="s">
        <v>361</v>
      </c>
    </row>
    <row r="29928" spans="18:19" x14ac:dyDescent="0.2">
      <c r="R29928" s="334">
        <v>71202</v>
      </c>
      <c r="S29928" s="319" t="s">
        <v>361</v>
      </c>
    </row>
    <row r="29929" spans="18:19" x14ac:dyDescent="0.2">
      <c r="R29929" s="334">
        <v>71203</v>
      </c>
      <c r="S29929" s="319" t="s">
        <v>361</v>
      </c>
    </row>
    <row r="29930" spans="18:19" x14ac:dyDescent="0.2">
      <c r="R29930" s="334">
        <v>71207</v>
      </c>
      <c r="S29930" s="319" t="s">
        <v>361</v>
      </c>
    </row>
    <row r="29931" spans="18:19" x14ac:dyDescent="0.2">
      <c r="R29931" s="334">
        <v>71209</v>
      </c>
      <c r="S29931" s="319" t="s">
        <v>361</v>
      </c>
    </row>
    <row r="29932" spans="18:19" x14ac:dyDescent="0.2">
      <c r="R29932" s="334">
        <v>71210</v>
      </c>
      <c r="S29932" s="319" t="s">
        <v>361</v>
      </c>
    </row>
    <row r="29933" spans="18:19" x14ac:dyDescent="0.2">
      <c r="R29933" s="334">
        <v>71211</v>
      </c>
      <c r="S29933" s="319" t="s">
        <v>361</v>
      </c>
    </row>
    <row r="29934" spans="18:19" x14ac:dyDescent="0.2">
      <c r="R29934" s="334">
        <v>71212</v>
      </c>
      <c r="S29934" s="319" t="s">
        <v>361</v>
      </c>
    </row>
    <row r="29935" spans="18:19" x14ac:dyDescent="0.2">
      <c r="R29935" s="334">
        <v>71213</v>
      </c>
      <c r="S29935" s="319" t="s">
        <v>361</v>
      </c>
    </row>
    <row r="29936" spans="18:19" x14ac:dyDescent="0.2">
      <c r="R29936" s="334">
        <v>71217</v>
      </c>
      <c r="S29936" s="319" t="s">
        <v>361</v>
      </c>
    </row>
    <row r="29937" spans="18:19" x14ac:dyDescent="0.2">
      <c r="R29937" s="334">
        <v>71218</v>
      </c>
      <c r="S29937" s="319" t="s">
        <v>361</v>
      </c>
    </row>
    <row r="29938" spans="18:19" x14ac:dyDescent="0.2">
      <c r="R29938" s="334">
        <v>71219</v>
      </c>
      <c r="S29938" s="319" t="s">
        <v>361</v>
      </c>
    </row>
    <row r="29939" spans="18:19" x14ac:dyDescent="0.2">
      <c r="R29939" s="334">
        <v>71220</v>
      </c>
      <c r="S29939" s="319" t="s">
        <v>361</v>
      </c>
    </row>
    <row r="29940" spans="18:19" x14ac:dyDescent="0.2">
      <c r="R29940" s="334">
        <v>71221</v>
      </c>
      <c r="S29940" s="319" t="s">
        <v>361</v>
      </c>
    </row>
    <row r="29941" spans="18:19" x14ac:dyDescent="0.2">
      <c r="R29941" s="334">
        <v>71222</v>
      </c>
      <c r="S29941" s="319" t="s">
        <v>361</v>
      </c>
    </row>
    <row r="29942" spans="18:19" x14ac:dyDescent="0.2">
      <c r="R29942" s="334">
        <v>71223</v>
      </c>
      <c r="S29942" s="319" t="s">
        <v>361</v>
      </c>
    </row>
    <row r="29943" spans="18:19" x14ac:dyDescent="0.2">
      <c r="R29943" s="334">
        <v>71225</v>
      </c>
      <c r="S29943" s="319" t="s">
        <v>361</v>
      </c>
    </row>
    <row r="29944" spans="18:19" x14ac:dyDescent="0.2">
      <c r="R29944" s="334">
        <v>71226</v>
      </c>
      <c r="S29944" s="319" t="s">
        <v>361</v>
      </c>
    </row>
    <row r="29945" spans="18:19" x14ac:dyDescent="0.2">
      <c r="R29945" s="334">
        <v>71227</v>
      </c>
      <c r="S29945" s="319" t="s">
        <v>361</v>
      </c>
    </row>
    <row r="29946" spans="18:19" x14ac:dyDescent="0.2">
      <c r="R29946" s="334">
        <v>71229</v>
      </c>
      <c r="S29946" s="319" t="s">
        <v>361</v>
      </c>
    </row>
    <row r="29947" spans="18:19" x14ac:dyDescent="0.2">
      <c r="R29947" s="334">
        <v>71230</v>
      </c>
      <c r="S29947" s="319" t="s">
        <v>361</v>
      </c>
    </row>
    <row r="29948" spans="18:19" x14ac:dyDescent="0.2">
      <c r="R29948" s="334">
        <v>71232</v>
      </c>
      <c r="S29948" s="319" t="s">
        <v>361</v>
      </c>
    </row>
    <row r="29949" spans="18:19" x14ac:dyDescent="0.2">
      <c r="R29949" s="334">
        <v>71233</v>
      </c>
      <c r="S29949" s="319" t="s">
        <v>361</v>
      </c>
    </row>
    <row r="29950" spans="18:19" x14ac:dyDescent="0.2">
      <c r="R29950" s="334">
        <v>71234</v>
      </c>
      <c r="S29950" s="319" t="s">
        <v>361</v>
      </c>
    </row>
    <row r="29951" spans="18:19" x14ac:dyDescent="0.2">
      <c r="R29951" s="334">
        <v>71235</v>
      </c>
      <c r="S29951" s="319" t="s">
        <v>361</v>
      </c>
    </row>
    <row r="29952" spans="18:19" x14ac:dyDescent="0.2">
      <c r="R29952" s="334">
        <v>71237</v>
      </c>
      <c r="S29952" s="319" t="s">
        <v>361</v>
      </c>
    </row>
    <row r="29953" spans="18:19" x14ac:dyDescent="0.2">
      <c r="R29953" s="334">
        <v>71238</v>
      </c>
      <c r="S29953" s="319" t="s">
        <v>361</v>
      </c>
    </row>
    <row r="29954" spans="18:19" x14ac:dyDescent="0.2">
      <c r="R29954" s="334">
        <v>71240</v>
      </c>
      <c r="S29954" s="319" t="s">
        <v>361</v>
      </c>
    </row>
    <row r="29955" spans="18:19" x14ac:dyDescent="0.2">
      <c r="R29955" s="334">
        <v>71241</v>
      </c>
      <c r="S29955" s="319" t="s">
        <v>361</v>
      </c>
    </row>
    <row r="29956" spans="18:19" x14ac:dyDescent="0.2">
      <c r="R29956" s="334">
        <v>71242</v>
      </c>
      <c r="S29956" s="319" t="s">
        <v>361</v>
      </c>
    </row>
    <row r="29957" spans="18:19" x14ac:dyDescent="0.2">
      <c r="R29957" s="334">
        <v>71243</v>
      </c>
      <c r="S29957" s="319" t="s">
        <v>361</v>
      </c>
    </row>
    <row r="29958" spans="18:19" x14ac:dyDescent="0.2">
      <c r="R29958" s="334">
        <v>71245</v>
      </c>
      <c r="S29958" s="319" t="s">
        <v>361</v>
      </c>
    </row>
    <row r="29959" spans="18:19" x14ac:dyDescent="0.2">
      <c r="R29959" s="334">
        <v>71247</v>
      </c>
      <c r="S29959" s="319" t="s">
        <v>361</v>
      </c>
    </row>
    <row r="29960" spans="18:19" x14ac:dyDescent="0.2">
      <c r="R29960" s="334">
        <v>71249</v>
      </c>
      <c r="S29960" s="319" t="s">
        <v>361</v>
      </c>
    </row>
    <row r="29961" spans="18:19" x14ac:dyDescent="0.2">
      <c r="R29961" s="334">
        <v>71250</v>
      </c>
      <c r="S29961" s="319" t="s">
        <v>361</v>
      </c>
    </row>
    <row r="29962" spans="18:19" x14ac:dyDescent="0.2">
      <c r="R29962" s="334">
        <v>71251</v>
      </c>
      <c r="S29962" s="319" t="s">
        <v>361</v>
      </c>
    </row>
    <row r="29963" spans="18:19" x14ac:dyDescent="0.2">
      <c r="R29963" s="334">
        <v>71253</v>
      </c>
      <c r="S29963" s="319" t="s">
        <v>361</v>
      </c>
    </row>
    <row r="29964" spans="18:19" x14ac:dyDescent="0.2">
      <c r="R29964" s="334">
        <v>71254</v>
      </c>
      <c r="S29964" s="319" t="s">
        <v>361</v>
      </c>
    </row>
    <row r="29965" spans="18:19" x14ac:dyDescent="0.2">
      <c r="R29965" s="334">
        <v>71256</v>
      </c>
      <c r="S29965" s="319" t="s">
        <v>361</v>
      </c>
    </row>
    <row r="29966" spans="18:19" x14ac:dyDescent="0.2">
      <c r="R29966" s="334">
        <v>71259</v>
      </c>
      <c r="S29966" s="319" t="s">
        <v>361</v>
      </c>
    </row>
    <row r="29967" spans="18:19" x14ac:dyDescent="0.2">
      <c r="R29967" s="334">
        <v>71260</v>
      </c>
      <c r="S29967" s="319" t="s">
        <v>361</v>
      </c>
    </row>
    <row r="29968" spans="18:19" x14ac:dyDescent="0.2">
      <c r="R29968" s="334">
        <v>71261</v>
      </c>
      <c r="S29968" s="319" t="s">
        <v>361</v>
      </c>
    </row>
    <row r="29969" spans="18:19" x14ac:dyDescent="0.2">
      <c r="R29969" s="334">
        <v>71263</v>
      </c>
      <c r="S29969" s="319" t="s">
        <v>361</v>
      </c>
    </row>
    <row r="29970" spans="18:19" x14ac:dyDescent="0.2">
      <c r="R29970" s="334">
        <v>71264</v>
      </c>
      <c r="S29970" s="319" t="s">
        <v>361</v>
      </c>
    </row>
    <row r="29971" spans="18:19" x14ac:dyDescent="0.2">
      <c r="R29971" s="334">
        <v>71266</v>
      </c>
      <c r="S29971" s="319" t="s">
        <v>361</v>
      </c>
    </row>
    <row r="29972" spans="18:19" x14ac:dyDescent="0.2">
      <c r="R29972" s="334">
        <v>71268</v>
      </c>
      <c r="S29972" s="319" t="s">
        <v>361</v>
      </c>
    </row>
    <row r="29973" spans="18:19" x14ac:dyDescent="0.2">
      <c r="R29973" s="334">
        <v>71269</v>
      </c>
      <c r="S29973" s="319" t="s">
        <v>361</v>
      </c>
    </row>
    <row r="29974" spans="18:19" x14ac:dyDescent="0.2">
      <c r="R29974" s="334">
        <v>71270</v>
      </c>
      <c r="S29974" s="319" t="s">
        <v>361</v>
      </c>
    </row>
    <row r="29975" spans="18:19" x14ac:dyDescent="0.2">
      <c r="R29975" s="334">
        <v>71272</v>
      </c>
      <c r="S29975" s="319" t="s">
        <v>361</v>
      </c>
    </row>
    <row r="29976" spans="18:19" x14ac:dyDescent="0.2">
      <c r="R29976" s="334">
        <v>71273</v>
      </c>
      <c r="S29976" s="319" t="s">
        <v>361</v>
      </c>
    </row>
    <row r="29977" spans="18:19" x14ac:dyDescent="0.2">
      <c r="R29977" s="334">
        <v>71275</v>
      </c>
      <c r="S29977" s="319" t="s">
        <v>361</v>
      </c>
    </row>
    <row r="29978" spans="18:19" x14ac:dyDescent="0.2">
      <c r="R29978" s="334">
        <v>71276</v>
      </c>
      <c r="S29978" s="319" t="s">
        <v>361</v>
      </c>
    </row>
    <row r="29979" spans="18:19" x14ac:dyDescent="0.2">
      <c r="R29979" s="334">
        <v>71277</v>
      </c>
      <c r="S29979" s="319" t="s">
        <v>361</v>
      </c>
    </row>
    <row r="29980" spans="18:19" x14ac:dyDescent="0.2">
      <c r="R29980" s="334">
        <v>71279</v>
      </c>
      <c r="S29980" s="319" t="s">
        <v>361</v>
      </c>
    </row>
    <row r="29981" spans="18:19" x14ac:dyDescent="0.2">
      <c r="R29981" s="334">
        <v>71280</v>
      </c>
      <c r="S29981" s="319" t="s">
        <v>361</v>
      </c>
    </row>
    <row r="29982" spans="18:19" x14ac:dyDescent="0.2">
      <c r="R29982" s="334">
        <v>71281</v>
      </c>
      <c r="S29982" s="319" t="s">
        <v>361</v>
      </c>
    </row>
    <row r="29983" spans="18:19" x14ac:dyDescent="0.2">
      <c r="R29983" s="334">
        <v>71282</v>
      </c>
      <c r="S29983" s="319" t="s">
        <v>361</v>
      </c>
    </row>
    <row r="29984" spans="18:19" x14ac:dyDescent="0.2">
      <c r="R29984" s="334">
        <v>71284</v>
      </c>
      <c r="S29984" s="319" t="s">
        <v>361</v>
      </c>
    </row>
    <row r="29985" spans="18:19" x14ac:dyDescent="0.2">
      <c r="R29985" s="334">
        <v>71286</v>
      </c>
      <c r="S29985" s="319" t="s">
        <v>361</v>
      </c>
    </row>
    <row r="29986" spans="18:19" x14ac:dyDescent="0.2">
      <c r="R29986" s="334">
        <v>71291</v>
      </c>
      <c r="S29986" s="319" t="s">
        <v>361</v>
      </c>
    </row>
    <row r="29987" spans="18:19" x14ac:dyDescent="0.2">
      <c r="R29987" s="334">
        <v>71292</v>
      </c>
      <c r="S29987" s="319" t="s">
        <v>361</v>
      </c>
    </row>
    <row r="29988" spans="18:19" x14ac:dyDescent="0.2">
      <c r="R29988" s="334">
        <v>71294</v>
      </c>
      <c r="S29988" s="319" t="s">
        <v>361</v>
      </c>
    </row>
    <row r="29989" spans="18:19" x14ac:dyDescent="0.2">
      <c r="R29989" s="334">
        <v>71295</v>
      </c>
      <c r="S29989" s="319" t="s">
        <v>361</v>
      </c>
    </row>
    <row r="29990" spans="18:19" x14ac:dyDescent="0.2">
      <c r="R29990" s="334">
        <v>71301</v>
      </c>
      <c r="S29990" s="319" t="s">
        <v>344</v>
      </c>
    </row>
    <row r="29991" spans="18:19" x14ac:dyDescent="0.2">
      <c r="R29991" s="334">
        <v>71302</v>
      </c>
      <c r="S29991" s="319" t="s">
        <v>344</v>
      </c>
    </row>
    <row r="29992" spans="18:19" x14ac:dyDescent="0.2">
      <c r="R29992" s="334">
        <v>71303</v>
      </c>
      <c r="S29992" s="319" t="s">
        <v>344</v>
      </c>
    </row>
    <row r="29993" spans="18:19" x14ac:dyDescent="0.2">
      <c r="R29993" s="334">
        <v>71306</v>
      </c>
      <c r="S29993" s="319" t="s">
        <v>344</v>
      </c>
    </row>
    <row r="29994" spans="18:19" x14ac:dyDescent="0.2">
      <c r="R29994" s="334">
        <v>71307</v>
      </c>
      <c r="S29994" s="319" t="s">
        <v>344</v>
      </c>
    </row>
    <row r="29995" spans="18:19" x14ac:dyDescent="0.2">
      <c r="R29995" s="334">
        <v>71309</v>
      </c>
      <c r="S29995" s="319" t="s">
        <v>344</v>
      </c>
    </row>
    <row r="29996" spans="18:19" x14ac:dyDescent="0.2">
      <c r="R29996" s="334">
        <v>71315</v>
      </c>
      <c r="S29996" s="319" t="s">
        <v>344</v>
      </c>
    </row>
    <row r="29997" spans="18:19" x14ac:dyDescent="0.2">
      <c r="R29997" s="334">
        <v>71316</v>
      </c>
      <c r="S29997" s="319" t="s">
        <v>361</v>
      </c>
    </row>
    <row r="29998" spans="18:19" x14ac:dyDescent="0.2">
      <c r="R29998" s="334">
        <v>71320</v>
      </c>
      <c r="S29998" s="319" t="s">
        <v>344</v>
      </c>
    </row>
    <row r="29999" spans="18:19" x14ac:dyDescent="0.2">
      <c r="R29999" s="334">
        <v>71322</v>
      </c>
      <c r="S29999" s="319" t="s">
        <v>344</v>
      </c>
    </row>
    <row r="30000" spans="18:19" x14ac:dyDescent="0.2">
      <c r="R30000" s="334">
        <v>71323</v>
      </c>
      <c r="S30000" s="319" t="s">
        <v>344</v>
      </c>
    </row>
    <row r="30001" spans="18:19" x14ac:dyDescent="0.2">
      <c r="R30001" s="334">
        <v>71324</v>
      </c>
      <c r="S30001" s="319" t="s">
        <v>361</v>
      </c>
    </row>
    <row r="30002" spans="18:19" x14ac:dyDescent="0.2">
      <c r="R30002" s="334">
        <v>71325</v>
      </c>
      <c r="S30002" s="319" t="s">
        <v>344</v>
      </c>
    </row>
    <row r="30003" spans="18:19" x14ac:dyDescent="0.2">
      <c r="R30003" s="334">
        <v>71326</v>
      </c>
      <c r="S30003" s="319" t="s">
        <v>361</v>
      </c>
    </row>
    <row r="30004" spans="18:19" x14ac:dyDescent="0.2">
      <c r="R30004" s="334">
        <v>71327</v>
      </c>
      <c r="S30004" s="319" t="s">
        <v>344</v>
      </c>
    </row>
    <row r="30005" spans="18:19" x14ac:dyDescent="0.2">
      <c r="R30005" s="334">
        <v>71328</v>
      </c>
      <c r="S30005" s="319" t="s">
        <v>344</v>
      </c>
    </row>
    <row r="30006" spans="18:19" x14ac:dyDescent="0.2">
      <c r="R30006" s="334">
        <v>71329</v>
      </c>
      <c r="S30006" s="319" t="s">
        <v>344</v>
      </c>
    </row>
    <row r="30007" spans="18:19" x14ac:dyDescent="0.2">
      <c r="R30007" s="334">
        <v>71330</v>
      </c>
      <c r="S30007" s="319" t="s">
        <v>344</v>
      </c>
    </row>
    <row r="30008" spans="18:19" x14ac:dyDescent="0.2">
      <c r="R30008" s="334">
        <v>71331</v>
      </c>
      <c r="S30008" s="319" t="s">
        <v>344</v>
      </c>
    </row>
    <row r="30009" spans="18:19" x14ac:dyDescent="0.2">
      <c r="R30009" s="334">
        <v>71333</v>
      </c>
      <c r="S30009" s="319" t="s">
        <v>344</v>
      </c>
    </row>
    <row r="30010" spans="18:19" x14ac:dyDescent="0.2">
      <c r="R30010" s="334">
        <v>71334</v>
      </c>
      <c r="S30010" s="319" t="s">
        <v>361</v>
      </c>
    </row>
    <row r="30011" spans="18:19" x14ac:dyDescent="0.2">
      <c r="R30011" s="334">
        <v>71336</v>
      </c>
      <c r="S30011" s="319" t="s">
        <v>361</v>
      </c>
    </row>
    <row r="30012" spans="18:19" x14ac:dyDescent="0.2">
      <c r="R30012" s="334">
        <v>71339</v>
      </c>
      <c r="S30012" s="319" t="s">
        <v>344</v>
      </c>
    </row>
    <row r="30013" spans="18:19" x14ac:dyDescent="0.2">
      <c r="R30013" s="334">
        <v>71340</v>
      </c>
      <c r="S30013" s="319" t="s">
        <v>361</v>
      </c>
    </row>
    <row r="30014" spans="18:19" x14ac:dyDescent="0.2">
      <c r="R30014" s="334">
        <v>71341</v>
      </c>
      <c r="S30014" s="319" t="s">
        <v>344</v>
      </c>
    </row>
    <row r="30015" spans="18:19" x14ac:dyDescent="0.2">
      <c r="R30015" s="334">
        <v>71342</v>
      </c>
      <c r="S30015" s="319" t="s">
        <v>361</v>
      </c>
    </row>
    <row r="30016" spans="18:19" x14ac:dyDescent="0.2">
      <c r="R30016" s="334">
        <v>71343</v>
      </c>
      <c r="S30016" s="319" t="s">
        <v>361</v>
      </c>
    </row>
    <row r="30017" spans="18:19" x14ac:dyDescent="0.2">
      <c r="R30017" s="334">
        <v>71345</v>
      </c>
      <c r="S30017" s="319" t="s">
        <v>344</v>
      </c>
    </row>
    <row r="30018" spans="18:19" x14ac:dyDescent="0.2">
      <c r="R30018" s="334">
        <v>71346</v>
      </c>
      <c r="S30018" s="319" t="s">
        <v>344</v>
      </c>
    </row>
    <row r="30019" spans="18:19" x14ac:dyDescent="0.2">
      <c r="R30019" s="334">
        <v>71348</v>
      </c>
      <c r="S30019" s="319" t="s">
        <v>344</v>
      </c>
    </row>
    <row r="30020" spans="18:19" x14ac:dyDescent="0.2">
      <c r="R30020" s="334">
        <v>71350</v>
      </c>
      <c r="S30020" s="319" t="s">
        <v>344</v>
      </c>
    </row>
    <row r="30021" spans="18:19" x14ac:dyDescent="0.2">
      <c r="R30021" s="334">
        <v>71351</v>
      </c>
      <c r="S30021" s="319" t="s">
        <v>361</v>
      </c>
    </row>
    <row r="30022" spans="18:19" x14ac:dyDescent="0.2">
      <c r="R30022" s="334">
        <v>71353</v>
      </c>
      <c r="S30022" s="319" t="s">
        <v>361</v>
      </c>
    </row>
    <row r="30023" spans="18:19" x14ac:dyDescent="0.2">
      <c r="R30023" s="334">
        <v>71354</v>
      </c>
      <c r="S30023" s="319" t="s">
        <v>361</v>
      </c>
    </row>
    <row r="30024" spans="18:19" x14ac:dyDescent="0.2">
      <c r="R30024" s="334">
        <v>71355</v>
      </c>
      <c r="S30024" s="319" t="s">
        <v>344</v>
      </c>
    </row>
    <row r="30025" spans="18:19" x14ac:dyDescent="0.2">
      <c r="R30025" s="334">
        <v>71356</v>
      </c>
      <c r="S30025" s="319" t="s">
        <v>361</v>
      </c>
    </row>
    <row r="30026" spans="18:19" x14ac:dyDescent="0.2">
      <c r="R30026" s="334">
        <v>71357</v>
      </c>
      <c r="S30026" s="319" t="s">
        <v>361</v>
      </c>
    </row>
    <row r="30027" spans="18:19" x14ac:dyDescent="0.2">
      <c r="R30027" s="334">
        <v>71358</v>
      </c>
      <c r="S30027" s="319" t="s">
        <v>361</v>
      </c>
    </row>
    <row r="30028" spans="18:19" x14ac:dyDescent="0.2">
      <c r="R30028" s="334">
        <v>71359</v>
      </c>
      <c r="S30028" s="319" t="s">
        <v>344</v>
      </c>
    </row>
    <row r="30029" spans="18:19" x14ac:dyDescent="0.2">
      <c r="R30029" s="334">
        <v>71360</v>
      </c>
      <c r="S30029" s="319" t="s">
        <v>344</v>
      </c>
    </row>
    <row r="30030" spans="18:19" x14ac:dyDescent="0.2">
      <c r="R30030" s="334">
        <v>71361</v>
      </c>
      <c r="S30030" s="319" t="s">
        <v>344</v>
      </c>
    </row>
    <row r="30031" spans="18:19" x14ac:dyDescent="0.2">
      <c r="R30031" s="334">
        <v>71362</v>
      </c>
      <c r="S30031" s="319" t="s">
        <v>361</v>
      </c>
    </row>
    <row r="30032" spans="18:19" x14ac:dyDescent="0.2">
      <c r="R30032" s="334">
        <v>71363</v>
      </c>
      <c r="S30032" s="319" t="s">
        <v>361</v>
      </c>
    </row>
    <row r="30033" spans="18:19" x14ac:dyDescent="0.2">
      <c r="R30033" s="334">
        <v>71365</v>
      </c>
      <c r="S30033" s="319" t="s">
        <v>344</v>
      </c>
    </row>
    <row r="30034" spans="18:19" x14ac:dyDescent="0.2">
      <c r="R30034" s="334">
        <v>71366</v>
      </c>
      <c r="S30034" s="319" t="s">
        <v>361</v>
      </c>
    </row>
    <row r="30035" spans="18:19" x14ac:dyDescent="0.2">
      <c r="R30035" s="334">
        <v>71367</v>
      </c>
      <c r="S30035" s="319" t="s">
        <v>344</v>
      </c>
    </row>
    <row r="30036" spans="18:19" x14ac:dyDescent="0.2">
      <c r="R30036" s="334">
        <v>71368</v>
      </c>
      <c r="S30036" s="319" t="s">
        <v>361</v>
      </c>
    </row>
    <row r="30037" spans="18:19" x14ac:dyDescent="0.2">
      <c r="R30037" s="334">
        <v>71369</v>
      </c>
      <c r="S30037" s="319" t="s">
        <v>344</v>
      </c>
    </row>
    <row r="30038" spans="18:19" x14ac:dyDescent="0.2">
      <c r="R30038" s="334">
        <v>71371</v>
      </c>
      <c r="S30038" s="319" t="s">
        <v>361</v>
      </c>
    </row>
    <row r="30039" spans="18:19" x14ac:dyDescent="0.2">
      <c r="R30039" s="334">
        <v>71373</v>
      </c>
      <c r="S30039" s="319" t="s">
        <v>361</v>
      </c>
    </row>
    <row r="30040" spans="18:19" x14ac:dyDescent="0.2">
      <c r="R30040" s="334">
        <v>71375</v>
      </c>
      <c r="S30040" s="319" t="s">
        <v>361</v>
      </c>
    </row>
    <row r="30041" spans="18:19" x14ac:dyDescent="0.2">
      <c r="R30041" s="334">
        <v>71377</v>
      </c>
      <c r="S30041" s="319" t="s">
        <v>361</v>
      </c>
    </row>
    <row r="30042" spans="18:19" x14ac:dyDescent="0.2">
      <c r="R30042" s="334">
        <v>71378</v>
      </c>
      <c r="S30042" s="319" t="s">
        <v>361</v>
      </c>
    </row>
    <row r="30043" spans="18:19" x14ac:dyDescent="0.2">
      <c r="R30043" s="334">
        <v>71401</v>
      </c>
      <c r="S30043" s="319" t="s">
        <v>361</v>
      </c>
    </row>
    <row r="30044" spans="18:19" x14ac:dyDescent="0.2">
      <c r="R30044" s="334">
        <v>71403</v>
      </c>
      <c r="S30044" s="319" t="s">
        <v>344</v>
      </c>
    </row>
    <row r="30045" spans="18:19" x14ac:dyDescent="0.2">
      <c r="R30045" s="334">
        <v>71404</v>
      </c>
      <c r="S30045" s="319" t="s">
        <v>344</v>
      </c>
    </row>
    <row r="30046" spans="18:19" x14ac:dyDescent="0.2">
      <c r="R30046" s="334">
        <v>71405</v>
      </c>
      <c r="S30046" s="319" t="s">
        <v>344</v>
      </c>
    </row>
    <row r="30047" spans="18:19" x14ac:dyDescent="0.2">
      <c r="R30047" s="334">
        <v>71406</v>
      </c>
      <c r="S30047" s="319" t="s">
        <v>344</v>
      </c>
    </row>
    <row r="30048" spans="18:19" x14ac:dyDescent="0.2">
      <c r="R30048" s="334">
        <v>71407</v>
      </c>
      <c r="S30048" s="319" t="s">
        <v>344</v>
      </c>
    </row>
    <row r="30049" spans="18:19" x14ac:dyDescent="0.2">
      <c r="R30049" s="334">
        <v>71409</v>
      </c>
      <c r="S30049" s="319" t="s">
        <v>344</v>
      </c>
    </row>
    <row r="30050" spans="18:19" x14ac:dyDescent="0.2">
      <c r="R30050" s="334">
        <v>71410</v>
      </c>
      <c r="S30050" s="319" t="s">
        <v>361</v>
      </c>
    </row>
    <row r="30051" spans="18:19" x14ac:dyDescent="0.2">
      <c r="R30051" s="334">
        <v>71411</v>
      </c>
      <c r="S30051" s="319" t="s">
        <v>344</v>
      </c>
    </row>
    <row r="30052" spans="18:19" x14ac:dyDescent="0.2">
      <c r="R30052" s="334">
        <v>71414</v>
      </c>
      <c r="S30052" s="319" t="s">
        <v>344</v>
      </c>
    </row>
    <row r="30053" spans="18:19" x14ac:dyDescent="0.2">
      <c r="R30053" s="334">
        <v>71415</v>
      </c>
      <c r="S30053" s="319" t="s">
        <v>361</v>
      </c>
    </row>
    <row r="30054" spans="18:19" x14ac:dyDescent="0.2">
      <c r="R30054" s="334">
        <v>71416</v>
      </c>
      <c r="S30054" s="319" t="s">
        <v>344</v>
      </c>
    </row>
    <row r="30055" spans="18:19" x14ac:dyDescent="0.2">
      <c r="R30055" s="334">
        <v>71417</v>
      </c>
      <c r="S30055" s="319" t="s">
        <v>344</v>
      </c>
    </row>
    <row r="30056" spans="18:19" x14ac:dyDescent="0.2">
      <c r="R30056" s="334">
        <v>71418</v>
      </c>
      <c r="S30056" s="319" t="s">
        <v>361</v>
      </c>
    </row>
    <row r="30057" spans="18:19" x14ac:dyDescent="0.2">
      <c r="R30057" s="334">
        <v>71419</v>
      </c>
      <c r="S30057" s="319" t="s">
        <v>344</v>
      </c>
    </row>
    <row r="30058" spans="18:19" x14ac:dyDescent="0.2">
      <c r="R30058" s="334">
        <v>71422</v>
      </c>
      <c r="S30058" s="319" t="s">
        <v>344</v>
      </c>
    </row>
    <row r="30059" spans="18:19" x14ac:dyDescent="0.2">
      <c r="R30059" s="334">
        <v>71423</v>
      </c>
      <c r="S30059" s="319" t="s">
        <v>344</v>
      </c>
    </row>
    <row r="30060" spans="18:19" x14ac:dyDescent="0.2">
      <c r="R30060" s="334">
        <v>71424</v>
      </c>
      <c r="S30060" s="319" t="s">
        <v>344</v>
      </c>
    </row>
    <row r="30061" spans="18:19" x14ac:dyDescent="0.2">
      <c r="R30061" s="334">
        <v>71425</v>
      </c>
      <c r="S30061" s="319" t="s">
        <v>361</v>
      </c>
    </row>
    <row r="30062" spans="18:19" x14ac:dyDescent="0.2">
      <c r="R30062" s="334">
        <v>71426</v>
      </c>
      <c r="S30062" s="319" t="s">
        <v>344</v>
      </c>
    </row>
    <row r="30063" spans="18:19" x14ac:dyDescent="0.2">
      <c r="R30063" s="334">
        <v>71427</v>
      </c>
      <c r="S30063" s="319" t="s">
        <v>344</v>
      </c>
    </row>
    <row r="30064" spans="18:19" x14ac:dyDescent="0.2">
      <c r="R30064" s="334">
        <v>71428</v>
      </c>
      <c r="S30064" s="319" t="s">
        <v>344</v>
      </c>
    </row>
    <row r="30065" spans="18:19" x14ac:dyDescent="0.2">
      <c r="R30065" s="334">
        <v>71429</v>
      </c>
      <c r="S30065" s="319" t="s">
        <v>344</v>
      </c>
    </row>
    <row r="30066" spans="18:19" x14ac:dyDescent="0.2">
      <c r="R30066" s="334">
        <v>71430</v>
      </c>
      <c r="S30066" s="319" t="s">
        <v>344</v>
      </c>
    </row>
    <row r="30067" spans="18:19" x14ac:dyDescent="0.2">
      <c r="R30067" s="334">
        <v>71431</v>
      </c>
      <c r="S30067" s="319" t="s">
        <v>344</v>
      </c>
    </row>
    <row r="30068" spans="18:19" x14ac:dyDescent="0.2">
      <c r="R30068" s="334">
        <v>71432</v>
      </c>
      <c r="S30068" s="319" t="s">
        <v>361</v>
      </c>
    </row>
    <row r="30069" spans="18:19" x14ac:dyDescent="0.2">
      <c r="R30069" s="334">
        <v>71433</v>
      </c>
      <c r="S30069" s="319" t="s">
        <v>344</v>
      </c>
    </row>
    <row r="30070" spans="18:19" x14ac:dyDescent="0.2">
      <c r="R30070" s="334">
        <v>71434</v>
      </c>
      <c r="S30070" s="319" t="s">
        <v>344</v>
      </c>
    </row>
    <row r="30071" spans="18:19" x14ac:dyDescent="0.2">
      <c r="R30071" s="334">
        <v>71435</v>
      </c>
      <c r="S30071" s="319" t="s">
        <v>361</v>
      </c>
    </row>
    <row r="30072" spans="18:19" x14ac:dyDescent="0.2">
      <c r="R30072" s="334">
        <v>71438</v>
      </c>
      <c r="S30072" s="319" t="s">
        <v>344</v>
      </c>
    </row>
    <row r="30073" spans="18:19" x14ac:dyDescent="0.2">
      <c r="R30073" s="334">
        <v>71439</v>
      </c>
      <c r="S30073" s="319" t="s">
        <v>344</v>
      </c>
    </row>
    <row r="30074" spans="18:19" x14ac:dyDescent="0.2">
      <c r="R30074" s="334">
        <v>71440</v>
      </c>
      <c r="S30074" s="319" t="s">
        <v>361</v>
      </c>
    </row>
    <row r="30075" spans="18:19" x14ac:dyDescent="0.2">
      <c r="R30075" s="334">
        <v>71441</v>
      </c>
      <c r="S30075" s="319" t="s">
        <v>361</v>
      </c>
    </row>
    <row r="30076" spans="18:19" x14ac:dyDescent="0.2">
      <c r="R30076" s="334">
        <v>71443</v>
      </c>
      <c r="S30076" s="319" t="s">
        <v>344</v>
      </c>
    </row>
    <row r="30077" spans="18:19" x14ac:dyDescent="0.2">
      <c r="R30077" s="334">
        <v>71446</v>
      </c>
      <c r="S30077" s="319" t="s">
        <v>344</v>
      </c>
    </row>
    <row r="30078" spans="18:19" x14ac:dyDescent="0.2">
      <c r="R30078" s="334">
        <v>71447</v>
      </c>
      <c r="S30078" s="319" t="s">
        <v>344</v>
      </c>
    </row>
    <row r="30079" spans="18:19" x14ac:dyDescent="0.2">
      <c r="R30079" s="334">
        <v>71448</v>
      </c>
      <c r="S30079" s="319" t="s">
        <v>344</v>
      </c>
    </row>
    <row r="30080" spans="18:19" x14ac:dyDescent="0.2">
      <c r="R30080" s="334">
        <v>71449</v>
      </c>
      <c r="S30080" s="319" t="s">
        <v>344</v>
      </c>
    </row>
    <row r="30081" spans="18:19" x14ac:dyDescent="0.2">
      <c r="R30081" s="334">
        <v>71450</v>
      </c>
      <c r="S30081" s="319" t="s">
        <v>344</v>
      </c>
    </row>
    <row r="30082" spans="18:19" x14ac:dyDescent="0.2">
      <c r="R30082" s="334">
        <v>71452</v>
      </c>
      <c r="S30082" s="319" t="s">
        <v>344</v>
      </c>
    </row>
    <row r="30083" spans="18:19" x14ac:dyDescent="0.2">
      <c r="R30083" s="334">
        <v>71454</v>
      </c>
      <c r="S30083" s="319" t="s">
        <v>344</v>
      </c>
    </row>
    <row r="30084" spans="18:19" x14ac:dyDescent="0.2">
      <c r="R30084" s="334">
        <v>71455</v>
      </c>
      <c r="S30084" s="319" t="s">
        <v>344</v>
      </c>
    </row>
    <row r="30085" spans="18:19" x14ac:dyDescent="0.2">
      <c r="R30085" s="334">
        <v>71456</v>
      </c>
      <c r="S30085" s="319" t="s">
        <v>344</v>
      </c>
    </row>
    <row r="30086" spans="18:19" x14ac:dyDescent="0.2">
      <c r="R30086" s="334">
        <v>71457</v>
      </c>
      <c r="S30086" s="319" t="s">
        <v>344</v>
      </c>
    </row>
    <row r="30087" spans="18:19" x14ac:dyDescent="0.2">
      <c r="R30087" s="334">
        <v>71458</v>
      </c>
      <c r="S30087" s="319" t="s">
        <v>344</v>
      </c>
    </row>
    <row r="30088" spans="18:19" x14ac:dyDescent="0.2">
      <c r="R30088" s="334">
        <v>71459</v>
      </c>
      <c r="S30088" s="319" t="s">
        <v>361</v>
      </c>
    </row>
    <row r="30089" spans="18:19" x14ac:dyDescent="0.2">
      <c r="R30089" s="334">
        <v>71460</v>
      </c>
      <c r="S30089" s="319" t="s">
        <v>344</v>
      </c>
    </row>
    <row r="30090" spans="18:19" x14ac:dyDescent="0.2">
      <c r="R30090" s="334">
        <v>71461</v>
      </c>
      <c r="S30090" s="319" t="s">
        <v>344</v>
      </c>
    </row>
    <row r="30091" spans="18:19" x14ac:dyDescent="0.2">
      <c r="R30091" s="334">
        <v>71462</v>
      </c>
      <c r="S30091" s="319" t="s">
        <v>344</v>
      </c>
    </row>
    <row r="30092" spans="18:19" x14ac:dyDescent="0.2">
      <c r="R30092" s="334">
        <v>71463</v>
      </c>
      <c r="S30092" s="319" t="s">
        <v>344</v>
      </c>
    </row>
    <row r="30093" spans="18:19" x14ac:dyDescent="0.2">
      <c r="R30093" s="334">
        <v>71465</v>
      </c>
      <c r="S30093" s="319" t="s">
        <v>361</v>
      </c>
    </row>
    <row r="30094" spans="18:19" x14ac:dyDescent="0.2">
      <c r="R30094" s="334">
        <v>71466</v>
      </c>
      <c r="S30094" s="319" t="s">
        <v>344</v>
      </c>
    </row>
    <row r="30095" spans="18:19" x14ac:dyDescent="0.2">
      <c r="R30095" s="334">
        <v>71467</v>
      </c>
      <c r="S30095" s="319" t="s">
        <v>344</v>
      </c>
    </row>
    <row r="30096" spans="18:19" x14ac:dyDescent="0.2">
      <c r="R30096" s="334">
        <v>71468</v>
      </c>
      <c r="S30096" s="319" t="s">
        <v>344</v>
      </c>
    </row>
    <row r="30097" spans="18:19" x14ac:dyDescent="0.2">
      <c r="R30097" s="334">
        <v>71469</v>
      </c>
      <c r="S30097" s="319" t="s">
        <v>344</v>
      </c>
    </row>
    <row r="30098" spans="18:19" x14ac:dyDescent="0.2">
      <c r="R30098" s="334">
        <v>71471</v>
      </c>
      <c r="S30098" s="319" t="s">
        <v>344</v>
      </c>
    </row>
    <row r="30099" spans="18:19" x14ac:dyDescent="0.2">
      <c r="R30099" s="334">
        <v>71472</v>
      </c>
      <c r="S30099" s="319" t="s">
        <v>344</v>
      </c>
    </row>
    <row r="30100" spans="18:19" x14ac:dyDescent="0.2">
      <c r="R30100" s="334">
        <v>71473</v>
      </c>
      <c r="S30100" s="319" t="s">
        <v>344</v>
      </c>
    </row>
    <row r="30101" spans="18:19" x14ac:dyDescent="0.2">
      <c r="R30101" s="334">
        <v>71474</v>
      </c>
      <c r="S30101" s="319" t="s">
        <v>344</v>
      </c>
    </row>
    <row r="30102" spans="18:19" x14ac:dyDescent="0.2">
      <c r="R30102" s="334">
        <v>71475</v>
      </c>
      <c r="S30102" s="319" t="s">
        <v>344</v>
      </c>
    </row>
    <row r="30103" spans="18:19" x14ac:dyDescent="0.2">
      <c r="R30103" s="334">
        <v>71477</v>
      </c>
      <c r="S30103" s="319" t="s">
        <v>344</v>
      </c>
    </row>
    <row r="30104" spans="18:19" x14ac:dyDescent="0.2">
      <c r="R30104" s="334">
        <v>71479</v>
      </c>
      <c r="S30104" s="319" t="s">
        <v>344</v>
      </c>
    </row>
    <row r="30105" spans="18:19" x14ac:dyDescent="0.2">
      <c r="R30105" s="334">
        <v>71480</v>
      </c>
      <c r="S30105" s="319" t="s">
        <v>361</v>
      </c>
    </row>
    <row r="30106" spans="18:19" x14ac:dyDescent="0.2">
      <c r="R30106" s="334">
        <v>71483</v>
      </c>
      <c r="S30106" s="319" t="s">
        <v>344</v>
      </c>
    </row>
    <row r="30107" spans="18:19" x14ac:dyDescent="0.2">
      <c r="R30107" s="334">
        <v>71485</v>
      </c>
      <c r="S30107" s="319" t="s">
        <v>344</v>
      </c>
    </row>
    <row r="30108" spans="18:19" x14ac:dyDescent="0.2">
      <c r="R30108" s="334">
        <v>71486</v>
      </c>
      <c r="S30108" s="319" t="s">
        <v>344</v>
      </c>
    </row>
    <row r="30109" spans="18:19" x14ac:dyDescent="0.2">
      <c r="R30109" s="334">
        <v>71496</v>
      </c>
      <c r="S30109" s="319" t="s">
        <v>344</v>
      </c>
    </row>
    <row r="30110" spans="18:19" x14ac:dyDescent="0.2">
      <c r="R30110" s="334">
        <v>71497</v>
      </c>
      <c r="S30110" s="319" t="s">
        <v>344</v>
      </c>
    </row>
    <row r="30111" spans="18:19" x14ac:dyDescent="0.2">
      <c r="R30111" s="334">
        <v>71601</v>
      </c>
      <c r="S30111" s="319" t="s">
        <v>361</v>
      </c>
    </row>
    <row r="30112" spans="18:19" x14ac:dyDescent="0.2">
      <c r="R30112" s="334">
        <v>71602</v>
      </c>
      <c r="S30112" s="319" t="s">
        <v>361</v>
      </c>
    </row>
    <row r="30113" spans="18:19" x14ac:dyDescent="0.2">
      <c r="R30113" s="334">
        <v>71603</v>
      </c>
      <c r="S30113" s="319" t="s">
        <v>361</v>
      </c>
    </row>
    <row r="30114" spans="18:19" x14ac:dyDescent="0.2">
      <c r="R30114" s="334">
        <v>71611</v>
      </c>
      <c r="S30114" s="319" t="s">
        <v>361</v>
      </c>
    </row>
    <row r="30115" spans="18:19" x14ac:dyDescent="0.2">
      <c r="R30115" s="334">
        <v>71612</v>
      </c>
      <c r="S30115" s="319" t="s">
        <v>361</v>
      </c>
    </row>
    <row r="30116" spans="18:19" x14ac:dyDescent="0.2">
      <c r="R30116" s="334">
        <v>71613</v>
      </c>
      <c r="S30116" s="319" t="s">
        <v>361</v>
      </c>
    </row>
    <row r="30117" spans="18:19" x14ac:dyDescent="0.2">
      <c r="R30117" s="334">
        <v>71630</v>
      </c>
      <c r="S30117" s="319" t="s">
        <v>361</v>
      </c>
    </row>
    <row r="30118" spans="18:19" x14ac:dyDescent="0.2">
      <c r="R30118" s="334">
        <v>71631</v>
      </c>
      <c r="S30118" s="319" t="s">
        <v>361</v>
      </c>
    </row>
    <row r="30119" spans="18:19" x14ac:dyDescent="0.2">
      <c r="R30119" s="334">
        <v>71635</v>
      </c>
      <c r="S30119" s="319" t="s">
        <v>361</v>
      </c>
    </row>
    <row r="30120" spans="18:19" x14ac:dyDescent="0.2">
      <c r="R30120" s="334">
        <v>71638</v>
      </c>
      <c r="S30120" s="319" t="s">
        <v>361</v>
      </c>
    </row>
    <row r="30121" spans="18:19" x14ac:dyDescent="0.2">
      <c r="R30121" s="334">
        <v>71639</v>
      </c>
      <c r="S30121" s="319" t="s">
        <v>361</v>
      </c>
    </row>
    <row r="30122" spans="18:19" x14ac:dyDescent="0.2">
      <c r="R30122" s="334">
        <v>71640</v>
      </c>
      <c r="S30122" s="319" t="s">
        <v>361</v>
      </c>
    </row>
    <row r="30123" spans="18:19" x14ac:dyDescent="0.2">
      <c r="R30123" s="334">
        <v>71642</v>
      </c>
      <c r="S30123" s="319" t="s">
        <v>361</v>
      </c>
    </row>
    <row r="30124" spans="18:19" x14ac:dyDescent="0.2">
      <c r="R30124" s="334">
        <v>71643</v>
      </c>
      <c r="S30124" s="319" t="s">
        <v>361</v>
      </c>
    </row>
    <row r="30125" spans="18:19" x14ac:dyDescent="0.2">
      <c r="R30125" s="334">
        <v>71644</v>
      </c>
      <c r="S30125" s="319" t="s">
        <v>361</v>
      </c>
    </row>
    <row r="30126" spans="18:19" x14ac:dyDescent="0.2">
      <c r="R30126" s="334">
        <v>71646</v>
      </c>
      <c r="S30126" s="319" t="s">
        <v>361</v>
      </c>
    </row>
    <row r="30127" spans="18:19" x14ac:dyDescent="0.2">
      <c r="R30127" s="334">
        <v>71647</v>
      </c>
      <c r="S30127" s="319" t="s">
        <v>361</v>
      </c>
    </row>
    <row r="30128" spans="18:19" x14ac:dyDescent="0.2">
      <c r="R30128" s="334">
        <v>71651</v>
      </c>
      <c r="S30128" s="319" t="s">
        <v>361</v>
      </c>
    </row>
    <row r="30129" spans="18:19" x14ac:dyDescent="0.2">
      <c r="R30129" s="334">
        <v>71652</v>
      </c>
      <c r="S30129" s="319" t="s">
        <v>361</v>
      </c>
    </row>
    <row r="30130" spans="18:19" x14ac:dyDescent="0.2">
      <c r="R30130" s="334">
        <v>71653</v>
      </c>
      <c r="S30130" s="319" t="s">
        <v>361</v>
      </c>
    </row>
    <row r="30131" spans="18:19" x14ac:dyDescent="0.2">
      <c r="R30131" s="334">
        <v>71654</v>
      </c>
      <c r="S30131" s="319" t="s">
        <v>361</v>
      </c>
    </row>
    <row r="30132" spans="18:19" x14ac:dyDescent="0.2">
      <c r="R30132" s="334">
        <v>71655</v>
      </c>
      <c r="S30132" s="319" t="s">
        <v>361</v>
      </c>
    </row>
    <row r="30133" spans="18:19" x14ac:dyDescent="0.2">
      <c r="R30133" s="334">
        <v>71656</v>
      </c>
      <c r="S30133" s="319" t="s">
        <v>361</v>
      </c>
    </row>
    <row r="30134" spans="18:19" x14ac:dyDescent="0.2">
      <c r="R30134" s="334">
        <v>71657</v>
      </c>
      <c r="S30134" s="319" t="s">
        <v>361</v>
      </c>
    </row>
    <row r="30135" spans="18:19" x14ac:dyDescent="0.2">
      <c r="R30135" s="334">
        <v>71658</v>
      </c>
      <c r="S30135" s="319" t="s">
        <v>361</v>
      </c>
    </row>
    <row r="30136" spans="18:19" x14ac:dyDescent="0.2">
      <c r="R30136" s="334">
        <v>71659</v>
      </c>
      <c r="S30136" s="319" t="s">
        <v>361</v>
      </c>
    </row>
    <row r="30137" spans="18:19" x14ac:dyDescent="0.2">
      <c r="R30137" s="334">
        <v>71660</v>
      </c>
      <c r="S30137" s="319" t="s">
        <v>361</v>
      </c>
    </row>
    <row r="30138" spans="18:19" x14ac:dyDescent="0.2">
      <c r="R30138" s="334">
        <v>71661</v>
      </c>
      <c r="S30138" s="319" t="s">
        <v>361</v>
      </c>
    </row>
    <row r="30139" spans="18:19" x14ac:dyDescent="0.2">
      <c r="R30139" s="334">
        <v>71662</v>
      </c>
      <c r="S30139" s="319" t="s">
        <v>361</v>
      </c>
    </row>
    <row r="30140" spans="18:19" x14ac:dyDescent="0.2">
      <c r="R30140" s="334">
        <v>71663</v>
      </c>
      <c r="S30140" s="319" t="s">
        <v>361</v>
      </c>
    </row>
    <row r="30141" spans="18:19" x14ac:dyDescent="0.2">
      <c r="R30141" s="334">
        <v>71665</v>
      </c>
      <c r="S30141" s="319" t="s">
        <v>361</v>
      </c>
    </row>
    <row r="30142" spans="18:19" x14ac:dyDescent="0.2">
      <c r="R30142" s="334">
        <v>71666</v>
      </c>
      <c r="S30142" s="319" t="s">
        <v>361</v>
      </c>
    </row>
    <row r="30143" spans="18:19" x14ac:dyDescent="0.2">
      <c r="R30143" s="334">
        <v>71667</v>
      </c>
      <c r="S30143" s="319" t="s">
        <v>361</v>
      </c>
    </row>
    <row r="30144" spans="18:19" x14ac:dyDescent="0.2">
      <c r="R30144" s="334">
        <v>71670</v>
      </c>
      <c r="S30144" s="319" t="s">
        <v>361</v>
      </c>
    </row>
    <row r="30145" spans="18:19" x14ac:dyDescent="0.2">
      <c r="R30145" s="334">
        <v>71671</v>
      </c>
      <c r="S30145" s="319" t="s">
        <v>361</v>
      </c>
    </row>
    <row r="30146" spans="18:19" x14ac:dyDescent="0.2">
      <c r="R30146" s="334">
        <v>71674</v>
      </c>
      <c r="S30146" s="319" t="s">
        <v>361</v>
      </c>
    </row>
    <row r="30147" spans="18:19" x14ac:dyDescent="0.2">
      <c r="R30147" s="334">
        <v>71675</v>
      </c>
      <c r="S30147" s="319" t="s">
        <v>361</v>
      </c>
    </row>
    <row r="30148" spans="18:19" x14ac:dyDescent="0.2">
      <c r="R30148" s="334">
        <v>71676</v>
      </c>
      <c r="S30148" s="319" t="s">
        <v>361</v>
      </c>
    </row>
    <row r="30149" spans="18:19" x14ac:dyDescent="0.2">
      <c r="R30149" s="334">
        <v>71677</v>
      </c>
      <c r="S30149" s="319" t="s">
        <v>361</v>
      </c>
    </row>
    <row r="30150" spans="18:19" x14ac:dyDescent="0.2">
      <c r="R30150" s="334">
        <v>71678</v>
      </c>
      <c r="S30150" s="319" t="s">
        <v>361</v>
      </c>
    </row>
    <row r="30151" spans="18:19" x14ac:dyDescent="0.2">
      <c r="R30151" s="334">
        <v>71701</v>
      </c>
      <c r="S30151" s="319" t="s">
        <v>361</v>
      </c>
    </row>
    <row r="30152" spans="18:19" x14ac:dyDescent="0.2">
      <c r="R30152" s="334">
        <v>71711</v>
      </c>
      <c r="S30152" s="319" t="s">
        <v>361</v>
      </c>
    </row>
    <row r="30153" spans="18:19" x14ac:dyDescent="0.2">
      <c r="R30153" s="334">
        <v>71720</v>
      </c>
      <c r="S30153" s="319" t="s">
        <v>361</v>
      </c>
    </row>
    <row r="30154" spans="18:19" x14ac:dyDescent="0.2">
      <c r="R30154" s="334">
        <v>71721</v>
      </c>
      <c r="S30154" s="319" t="s">
        <v>361</v>
      </c>
    </row>
    <row r="30155" spans="18:19" x14ac:dyDescent="0.2">
      <c r="R30155" s="334">
        <v>71722</v>
      </c>
      <c r="S30155" s="319" t="s">
        <v>361</v>
      </c>
    </row>
    <row r="30156" spans="18:19" x14ac:dyDescent="0.2">
      <c r="R30156" s="334">
        <v>71724</v>
      </c>
      <c r="S30156" s="319" t="s">
        <v>361</v>
      </c>
    </row>
    <row r="30157" spans="18:19" x14ac:dyDescent="0.2">
      <c r="R30157" s="334">
        <v>71725</v>
      </c>
      <c r="S30157" s="319" t="s">
        <v>361</v>
      </c>
    </row>
    <row r="30158" spans="18:19" x14ac:dyDescent="0.2">
      <c r="R30158" s="334">
        <v>71726</v>
      </c>
      <c r="S30158" s="319" t="s">
        <v>361</v>
      </c>
    </row>
    <row r="30159" spans="18:19" x14ac:dyDescent="0.2">
      <c r="R30159" s="334">
        <v>71728</v>
      </c>
      <c r="S30159" s="319" t="s">
        <v>361</v>
      </c>
    </row>
    <row r="30160" spans="18:19" x14ac:dyDescent="0.2">
      <c r="R30160" s="334">
        <v>71730</v>
      </c>
      <c r="S30160" s="319" t="s">
        <v>361</v>
      </c>
    </row>
    <row r="30161" spans="18:19" x14ac:dyDescent="0.2">
      <c r="R30161" s="334">
        <v>71731</v>
      </c>
      <c r="S30161" s="319" t="s">
        <v>361</v>
      </c>
    </row>
    <row r="30162" spans="18:19" x14ac:dyDescent="0.2">
      <c r="R30162" s="334">
        <v>71740</v>
      </c>
      <c r="S30162" s="319" t="s">
        <v>361</v>
      </c>
    </row>
    <row r="30163" spans="18:19" x14ac:dyDescent="0.2">
      <c r="R30163" s="334">
        <v>71742</v>
      </c>
      <c r="S30163" s="319" t="s">
        <v>361</v>
      </c>
    </row>
    <row r="30164" spans="18:19" x14ac:dyDescent="0.2">
      <c r="R30164" s="334">
        <v>71743</v>
      </c>
      <c r="S30164" s="319" t="s">
        <v>361</v>
      </c>
    </row>
    <row r="30165" spans="18:19" x14ac:dyDescent="0.2">
      <c r="R30165" s="334">
        <v>71744</v>
      </c>
      <c r="S30165" s="319" t="s">
        <v>361</v>
      </c>
    </row>
    <row r="30166" spans="18:19" x14ac:dyDescent="0.2">
      <c r="R30166" s="334">
        <v>71745</v>
      </c>
      <c r="S30166" s="319" t="s">
        <v>361</v>
      </c>
    </row>
    <row r="30167" spans="18:19" x14ac:dyDescent="0.2">
      <c r="R30167" s="334">
        <v>71747</v>
      </c>
      <c r="S30167" s="319" t="s">
        <v>361</v>
      </c>
    </row>
    <row r="30168" spans="18:19" x14ac:dyDescent="0.2">
      <c r="R30168" s="334">
        <v>71748</v>
      </c>
      <c r="S30168" s="319" t="s">
        <v>361</v>
      </c>
    </row>
    <row r="30169" spans="18:19" x14ac:dyDescent="0.2">
      <c r="R30169" s="334">
        <v>71749</v>
      </c>
      <c r="S30169" s="319" t="s">
        <v>361</v>
      </c>
    </row>
    <row r="30170" spans="18:19" x14ac:dyDescent="0.2">
      <c r="R30170" s="334">
        <v>71750</v>
      </c>
      <c r="S30170" s="319" t="s">
        <v>361</v>
      </c>
    </row>
    <row r="30171" spans="18:19" x14ac:dyDescent="0.2">
      <c r="R30171" s="334">
        <v>71751</v>
      </c>
      <c r="S30171" s="319" t="s">
        <v>361</v>
      </c>
    </row>
    <row r="30172" spans="18:19" x14ac:dyDescent="0.2">
      <c r="R30172" s="334">
        <v>71752</v>
      </c>
      <c r="S30172" s="319" t="s">
        <v>361</v>
      </c>
    </row>
    <row r="30173" spans="18:19" x14ac:dyDescent="0.2">
      <c r="R30173" s="334">
        <v>71753</v>
      </c>
      <c r="S30173" s="319" t="s">
        <v>361</v>
      </c>
    </row>
    <row r="30174" spans="18:19" x14ac:dyDescent="0.2">
      <c r="R30174" s="334">
        <v>71754</v>
      </c>
      <c r="S30174" s="319" t="s">
        <v>361</v>
      </c>
    </row>
    <row r="30175" spans="18:19" x14ac:dyDescent="0.2">
      <c r="R30175" s="334">
        <v>71758</v>
      </c>
      <c r="S30175" s="319" t="s">
        <v>361</v>
      </c>
    </row>
    <row r="30176" spans="18:19" x14ac:dyDescent="0.2">
      <c r="R30176" s="334">
        <v>71759</v>
      </c>
      <c r="S30176" s="319" t="s">
        <v>361</v>
      </c>
    </row>
    <row r="30177" spans="18:19" x14ac:dyDescent="0.2">
      <c r="R30177" s="334">
        <v>71762</v>
      </c>
      <c r="S30177" s="319" t="s">
        <v>361</v>
      </c>
    </row>
    <row r="30178" spans="18:19" x14ac:dyDescent="0.2">
      <c r="R30178" s="334">
        <v>71763</v>
      </c>
      <c r="S30178" s="319" t="s">
        <v>361</v>
      </c>
    </row>
    <row r="30179" spans="18:19" x14ac:dyDescent="0.2">
      <c r="R30179" s="334">
        <v>71764</v>
      </c>
      <c r="S30179" s="319" t="s">
        <v>361</v>
      </c>
    </row>
    <row r="30180" spans="18:19" x14ac:dyDescent="0.2">
      <c r="R30180" s="334">
        <v>71765</v>
      </c>
      <c r="S30180" s="319" t="s">
        <v>361</v>
      </c>
    </row>
    <row r="30181" spans="18:19" x14ac:dyDescent="0.2">
      <c r="R30181" s="334">
        <v>71766</v>
      </c>
      <c r="S30181" s="319" t="s">
        <v>361</v>
      </c>
    </row>
    <row r="30182" spans="18:19" x14ac:dyDescent="0.2">
      <c r="R30182" s="334">
        <v>71768</v>
      </c>
      <c r="S30182" s="319" t="s">
        <v>361</v>
      </c>
    </row>
    <row r="30183" spans="18:19" x14ac:dyDescent="0.2">
      <c r="R30183" s="334">
        <v>71770</v>
      </c>
      <c r="S30183" s="319" t="s">
        <v>361</v>
      </c>
    </row>
    <row r="30184" spans="18:19" x14ac:dyDescent="0.2">
      <c r="R30184" s="334">
        <v>71772</v>
      </c>
      <c r="S30184" s="319" t="s">
        <v>361</v>
      </c>
    </row>
    <row r="30185" spans="18:19" x14ac:dyDescent="0.2">
      <c r="R30185" s="334">
        <v>71801</v>
      </c>
      <c r="S30185" s="319" t="s">
        <v>361</v>
      </c>
    </row>
    <row r="30186" spans="18:19" x14ac:dyDescent="0.2">
      <c r="R30186" s="334">
        <v>71802</v>
      </c>
      <c r="S30186" s="319" t="s">
        <v>344</v>
      </c>
    </row>
    <row r="30187" spans="18:19" x14ac:dyDescent="0.2">
      <c r="R30187" s="334">
        <v>71820</v>
      </c>
      <c r="S30187" s="319" t="s">
        <v>361</v>
      </c>
    </row>
    <row r="30188" spans="18:19" x14ac:dyDescent="0.2">
      <c r="R30188" s="334">
        <v>71822</v>
      </c>
      <c r="S30188" s="319" t="s">
        <v>361</v>
      </c>
    </row>
    <row r="30189" spans="18:19" x14ac:dyDescent="0.2">
      <c r="R30189" s="334">
        <v>71823</v>
      </c>
      <c r="S30189" s="319" t="s">
        <v>361</v>
      </c>
    </row>
    <row r="30190" spans="18:19" x14ac:dyDescent="0.2">
      <c r="R30190" s="334">
        <v>71825</v>
      </c>
      <c r="S30190" s="319" t="s">
        <v>361</v>
      </c>
    </row>
    <row r="30191" spans="18:19" x14ac:dyDescent="0.2">
      <c r="R30191" s="334">
        <v>71826</v>
      </c>
      <c r="S30191" s="319" t="s">
        <v>361</v>
      </c>
    </row>
    <row r="30192" spans="18:19" x14ac:dyDescent="0.2">
      <c r="R30192" s="334">
        <v>71827</v>
      </c>
      <c r="S30192" s="319" t="s">
        <v>361</v>
      </c>
    </row>
    <row r="30193" spans="18:19" x14ac:dyDescent="0.2">
      <c r="R30193" s="334">
        <v>71828</v>
      </c>
      <c r="S30193" s="319" t="s">
        <v>361</v>
      </c>
    </row>
    <row r="30194" spans="18:19" x14ac:dyDescent="0.2">
      <c r="R30194" s="334">
        <v>71831</v>
      </c>
      <c r="S30194" s="319" t="s">
        <v>361</v>
      </c>
    </row>
    <row r="30195" spans="18:19" x14ac:dyDescent="0.2">
      <c r="R30195" s="334">
        <v>71832</v>
      </c>
      <c r="S30195" s="319" t="s">
        <v>344</v>
      </c>
    </row>
    <row r="30196" spans="18:19" x14ac:dyDescent="0.2">
      <c r="R30196" s="334">
        <v>71833</v>
      </c>
      <c r="S30196" s="319" t="s">
        <v>361</v>
      </c>
    </row>
    <row r="30197" spans="18:19" x14ac:dyDescent="0.2">
      <c r="R30197" s="334">
        <v>71834</v>
      </c>
      <c r="S30197" s="319" t="s">
        <v>361</v>
      </c>
    </row>
    <row r="30198" spans="18:19" x14ac:dyDescent="0.2">
      <c r="R30198" s="334">
        <v>71835</v>
      </c>
      <c r="S30198" s="319" t="s">
        <v>361</v>
      </c>
    </row>
    <row r="30199" spans="18:19" x14ac:dyDescent="0.2">
      <c r="R30199" s="334">
        <v>71836</v>
      </c>
      <c r="S30199" s="319" t="s">
        <v>361</v>
      </c>
    </row>
    <row r="30200" spans="18:19" x14ac:dyDescent="0.2">
      <c r="R30200" s="334">
        <v>71837</v>
      </c>
      <c r="S30200" s="319" t="s">
        <v>361</v>
      </c>
    </row>
    <row r="30201" spans="18:19" x14ac:dyDescent="0.2">
      <c r="R30201" s="334">
        <v>71838</v>
      </c>
      <c r="S30201" s="319" t="s">
        <v>361</v>
      </c>
    </row>
    <row r="30202" spans="18:19" x14ac:dyDescent="0.2">
      <c r="R30202" s="334">
        <v>71839</v>
      </c>
      <c r="S30202" s="319" t="s">
        <v>361</v>
      </c>
    </row>
    <row r="30203" spans="18:19" x14ac:dyDescent="0.2">
      <c r="R30203" s="334">
        <v>71840</v>
      </c>
      <c r="S30203" s="319" t="s">
        <v>361</v>
      </c>
    </row>
    <row r="30204" spans="18:19" x14ac:dyDescent="0.2">
      <c r="R30204" s="334">
        <v>71841</v>
      </c>
      <c r="S30204" s="319" t="s">
        <v>361</v>
      </c>
    </row>
    <row r="30205" spans="18:19" x14ac:dyDescent="0.2">
      <c r="R30205" s="334">
        <v>71842</v>
      </c>
      <c r="S30205" s="319" t="s">
        <v>361</v>
      </c>
    </row>
    <row r="30206" spans="18:19" x14ac:dyDescent="0.2">
      <c r="R30206" s="334">
        <v>71845</v>
      </c>
      <c r="S30206" s="319" t="s">
        <v>361</v>
      </c>
    </row>
    <row r="30207" spans="18:19" x14ac:dyDescent="0.2">
      <c r="R30207" s="334">
        <v>71846</v>
      </c>
      <c r="S30207" s="319" t="s">
        <v>361</v>
      </c>
    </row>
    <row r="30208" spans="18:19" x14ac:dyDescent="0.2">
      <c r="R30208" s="334">
        <v>71847</v>
      </c>
      <c r="S30208" s="319" t="s">
        <v>344</v>
      </c>
    </row>
    <row r="30209" spans="18:19" x14ac:dyDescent="0.2">
      <c r="R30209" s="334">
        <v>71851</v>
      </c>
      <c r="S30209" s="319" t="s">
        <v>361</v>
      </c>
    </row>
    <row r="30210" spans="18:19" x14ac:dyDescent="0.2">
      <c r="R30210" s="334">
        <v>71852</v>
      </c>
      <c r="S30210" s="319" t="s">
        <v>361</v>
      </c>
    </row>
    <row r="30211" spans="18:19" x14ac:dyDescent="0.2">
      <c r="R30211" s="334">
        <v>71853</v>
      </c>
      <c r="S30211" s="319" t="s">
        <v>361</v>
      </c>
    </row>
    <row r="30212" spans="18:19" x14ac:dyDescent="0.2">
      <c r="R30212" s="334">
        <v>71854</v>
      </c>
      <c r="S30212" s="319" t="s">
        <v>361</v>
      </c>
    </row>
    <row r="30213" spans="18:19" x14ac:dyDescent="0.2">
      <c r="R30213" s="334">
        <v>71855</v>
      </c>
      <c r="S30213" s="319" t="s">
        <v>361</v>
      </c>
    </row>
    <row r="30214" spans="18:19" x14ac:dyDescent="0.2">
      <c r="R30214" s="334">
        <v>71857</v>
      </c>
      <c r="S30214" s="319" t="s">
        <v>361</v>
      </c>
    </row>
    <row r="30215" spans="18:19" x14ac:dyDescent="0.2">
      <c r="R30215" s="334">
        <v>71858</v>
      </c>
      <c r="S30215" s="319" t="s">
        <v>361</v>
      </c>
    </row>
    <row r="30216" spans="18:19" x14ac:dyDescent="0.2">
      <c r="R30216" s="334">
        <v>71859</v>
      </c>
      <c r="S30216" s="319" t="s">
        <v>344</v>
      </c>
    </row>
    <row r="30217" spans="18:19" x14ac:dyDescent="0.2">
      <c r="R30217" s="334">
        <v>71860</v>
      </c>
      <c r="S30217" s="319" t="s">
        <v>361</v>
      </c>
    </row>
    <row r="30218" spans="18:19" x14ac:dyDescent="0.2">
      <c r="R30218" s="334">
        <v>71861</v>
      </c>
      <c r="S30218" s="319" t="s">
        <v>361</v>
      </c>
    </row>
    <row r="30219" spans="18:19" x14ac:dyDescent="0.2">
      <c r="R30219" s="334">
        <v>71862</v>
      </c>
      <c r="S30219" s="319" t="s">
        <v>361</v>
      </c>
    </row>
    <row r="30220" spans="18:19" x14ac:dyDescent="0.2">
      <c r="R30220" s="334">
        <v>71864</v>
      </c>
      <c r="S30220" s="319" t="s">
        <v>361</v>
      </c>
    </row>
    <row r="30221" spans="18:19" x14ac:dyDescent="0.2">
      <c r="R30221" s="334">
        <v>71865</v>
      </c>
      <c r="S30221" s="319" t="s">
        <v>361</v>
      </c>
    </row>
    <row r="30222" spans="18:19" x14ac:dyDescent="0.2">
      <c r="R30222" s="334">
        <v>71866</v>
      </c>
      <c r="S30222" s="319" t="s">
        <v>361</v>
      </c>
    </row>
    <row r="30223" spans="18:19" x14ac:dyDescent="0.2">
      <c r="R30223" s="334">
        <v>71901</v>
      </c>
      <c r="S30223" s="319" t="s">
        <v>361</v>
      </c>
    </row>
    <row r="30224" spans="18:19" x14ac:dyDescent="0.2">
      <c r="R30224" s="334">
        <v>71902</v>
      </c>
      <c r="S30224" s="319" t="s">
        <v>361</v>
      </c>
    </row>
    <row r="30225" spans="18:19" x14ac:dyDescent="0.2">
      <c r="R30225" s="334">
        <v>71903</v>
      </c>
      <c r="S30225" s="319" t="s">
        <v>361</v>
      </c>
    </row>
    <row r="30226" spans="18:19" x14ac:dyDescent="0.2">
      <c r="R30226" s="334">
        <v>71909</v>
      </c>
      <c r="S30226" s="319" t="s">
        <v>361</v>
      </c>
    </row>
    <row r="30227" spans="18:19" x14ac:dyDescent="0.2">
      <c r="R30227" s="334">
        <v>71910</v>
      </c>
      <c r="S30227" s="319" t="s">
        <v>361</v>
      </c>
    </row>
    <row r="30228" spans="18:19" x14ac:dyDescent="0.2">
      <c r="R30228" s="334">
        <v>71913</v>
      </c>
      <c r="S30228" s="319" t="s">
        <v>361</v>
      </c>
    </row>
    <row r="30229" spans="18:19" x14ac:dyDescent="0.2">
      <c r="R30229" s="334">
        <v>71914</v>
      </c>
      <c r="S30229" s="319" t="s">
        <v>361</v>
      </c>
    </row>
    <row r="30230" spans="18:19" x14ac:dyDescent="0.2">
      <c r="R30230" s="334">
        <v>71920</v>
      </c>
      <c r="S30230" s="319" t="s">
        <v>361</v>
      </c>
    </row>
    <row r="30231" spans="18:19" x14ac:dyDescent="0.2">
      <c r="R30231" s="334">
        <v>71921</v>
      </c>
      <c r="S30231" s="319" t="s">
        <v>361</v>
      </c>
    </row>
    <row r="30232" spans="18:19" x14ac:dyDescent="0.2">
      <c r="R30232" s="334">
        <v>71922</v>
      </c>
      <c r="S30232" s="319" t="s">
        <v>361</v>
      </c>
    </row>
    <row r="30233" spans="18:19" x14ac:dyDescent="0.2">
      <c r="R30233" s="334">
        <v>71923</v>
      </c>
      <c r="S30233" s="319" t="s">
        <v>361</v>
      </c>
    </row>
    <row r="30234" spans="18:19" x14ac:dyDescent="0.2">
      <c r="R30234" s="334">
        <v>71929</v>
      </c>
      <c r="S30234" s="319" t="s">
        <v>361</v>
      </c>
    </row>
    <row r="30235" spans="18:19" x14ac:dyDescent="0.2">
      <c r="R30235" s="334">
        <v>71932</v>
      </c>
      <c r="S30235" s="319" t="s">
        <v>361</v>
      </c>
    </row>
    <row r="30236" spans="18:19" x14ac:dyDescent="0.2">
      <c r="R30236" s="334">
        <v>71933</v>
      </c>
      <c r="S30236" s="319" t="s">
        <v>361</v>
      </c>
    </row>
    <row r="30237" spans="18:19" x14ac:dyDescent="0.2">
      <c r="R30237" s="334">
        <v>71935</v>
      </c>
      <c r="S30237" s="319" t="s">
        <v>361</v>
      </c>
    </row>
    <row r="30238" spans="18:19" x14ac:dyDescent="0.2">
      <c r="R30238" s="334">
        <v>71937</v>
      </c>
      <c r="S30238" s="319" t="s">
        <v>361</v>
      </c>
    </row>
    <row r="30239" spans="18:19" x14ac:dyDescent="0.2">
      <c r="R30239" s="334">
        <v>71940</v>
      </c>
      <c r="S30239" s="319" t="s">
        <v>361</v>
      </c>
    </row>
    <row r="30240" spans="18:19" x14ac:dyDescent="0.2">
      <c r="R30240" s="334">
        <v>71941</v>
      </c>
      <c r="S30240" s="319" t="s">
        <v>361</v>
      </c>
    </row>
    <row r="30241" spans="18:19" x14ac:dyDescent="0.2">
      <c r="R30241" s="334">
        <v>71942</v>
      </c>
      <c r="S30241" s="319" t="s">
        <v>361</v>
      </c>
    </row>
    <row r="30242" spans="18:19" x14ac:dyDescent="0.2">
      <c r="R30242" s="334">
        <v>71943</v>
      </c>
      <c r="S30242" s="319" t="s">
        <v>361</v>
      </c>
    </row>
    <row r="30243" spans="18:19" x14ac:dyDescent="0.2">
      <c r="R30243" s="334">
        <v>71944</v>
      </c>
      <c r="S30243" s="319" t="s">
        <v>361</v>
      </c>
    </row>
    <row r="30244" spans="18:19" x14ac:dyDescent="0.2">
      <c r="R30244" s="334">
        <v>71945</v>
      </c>
      <c r="S30244" s="319" t="s">
        <v>361</v>
      </c>
    </row>
    <row r="30245" spans="18:19" x14ac:dyDescent="0.2">
      <c r="R30245" s="334">
        <v>71949</v>
      </c>
      <c r="S30245" s="319" t="s">
        <v>361</v>
      </c>
    </row>
    <row r="30246" spans="18:19" x14ac:dyDescent="0.2">
      <c r="R30246" s="334">
        <v>71950</v>
      </c>
      <c r="S30246" s="319" t="s">
        <v>361</v>
      </c>
    </row>
    <row r="30247" spans="18:19" x14ac:dyDescent="0.2">
      <c r="R30247" s="334">
        <v>71952</v>
      </c>
      <c r="S30247" s="319" t="s">
        <v>361</v>
      </c>
    </row>
    <row r="30248" spans="18:19" x14ac:dyDescent="0.2">
      <c r="R30248" s="334">
        <v>71953</v>
      </c>
      <c r="S30248" s="319" t="s">
        <v>361</v>
      </c>
    </row>
    <row r="30249" spans="18:19" x14ac:dyDescent="0.2">
      <c r="R30249" s="334">
        <v>71956</v>
      </c>
      <c r="S30249" s="319" t="s">
        <v>361</v>
      </c>
    </row>
    <row r="30250" spans="18:19" x14ac:dyDescent="0.2">
      <c r="R30250" s="334">
        <v>71957</v>
      </c>
      <c r="S30250" s="319" t="s">
        <v>361</v>
      </c>
    </row>
    <row r="30251" spans="18:19" x14ac:dyDescent="0.2">
      <c r="R30251" s="334">
        <v>71958</v>
      </c>
      <c r="S30251" s="319" t="s">
        <v>361</v>
      </c>
    </row>
    <row r="30252" spans="18:19" x14ac:dyDescent="0.2">
      <c r="R30252" s="334">
        <v>71959</v>
      </c>
      <c r="S30252" s="319" t="s">
        <v>361</v>
      </c>
    </row>
    <row r="30253" spans="18:19" x14ac:dyDescent="0.2">
      <c r="R30253" s="334">
        <v>71960</v>
      </c>
      <c r="S30253" s="319" t="s">
        <v>361</v>
      </c>
    </row>
    <row r="30254" spans="18:19" x14ac:dyDescent="0.2">
      <c r="R30254" s="334">
        <v>71961</v>
      </c>
      <c r="S30254" s="319" t="s">
        <v>361</v>
      </c>
    </row>
    <row r="30255" spans="18:19" x14ac:dyDescent="0.2">
      <c r="R30255" s="334">
        <v>71962</v>
      </c>
      <c r="S30255" s="319" t="s">
        <v>361</v>
      </c>
    </row>
    <row r="30256" spans="18:19" x14ac:dyDescent="0.2">
      <c r="R30256" s="334">
        <v>71964</v>
      </c>
      <c r="S30256" s="319" t="s">
        <v>361</v>
      </c>
    </row>
    <row r="30257" spans="18:19" x14ac:dyDescent="0.2">
      <c r="R30257" s="334">
        <v>71965</v>
      </c>
      <c r="S30257" s="319" t="s">
        <v>361</v>
      </c>
    </row>
    <row r="30258" spans="18:19" x14ac:dyDescent="0.2">
      <c r="R30258" s="334">
        <v>71968</v>
      </c>
      <c r="S30258" s="319" t="s">
        <v>361</v>
      </c>
    </row>
    <row r="30259" spans="18:19" x14ac:dyDescent="0.2">
      <c r="R30259" s="334">
        <v>71969</v>
      </c>
      <c r="S30259" s="319" t="s">
        <v>361</v>
      </c>
    </row>
    <row r="30260" spans="18:19" x14ac:dyDescent="0.2">
      <c r="R30260" s="334">
        <v>71970</v>
      </c>
      <c r="S30260" s="319" t="s">
        <v>361</v>
      </c>
    </row>
    <row r="30261" spans="18:19" x14ac:dyDescent="0.2">
      <c r="R30261" s="334">
        <v>71971</v>
      </c>
      <c r="S30261" s="319" t="s">
        <v>361</v>
      </c>
    </row>
    <row r="30262" spans="18:19" x14ac:dyDescent="0.2">
      <c r="R30262" s="334">
        <v>71972</v>
      </c>
      <c r="S30262" s="319" t="s">
        <v>361</v>
      </c>
    </row>
    <row r="30263" spans="18:19" x14ac:dyDescent="0.2">
      <c r="R30263" s="334">
        <v>71973</v>
      </c>
      <c r="S30263" s="319" t="s">
        <v>361</v>
      </c>
    </row>
    <row r="30264" spans="18:19" x14ac:dyDescent="0.2">
      <c r="R30264" s="334">
        <v>71998</v>
      </c>
      <c r="S30264" s="319" t="s">
        <v>361</v>
      </c>
    </row>
    <row r="30265" spans="18:19" x14ac:dyDescent="0.2">
      <c r="R30265" s="334">
        <v>71999</v>
      </c>
      <c r="S30265" s="319" t="s">
        <v>361</v>
      </c>
    </row>
    <row r="30266" spans="18:19" x14ac:dyDescent="0.2">
      <c r="R30266" s="334">
        <v>72001</v>
      </c>
      <c r="S30266" s="319" t="s">
        <v>361</v>
      </c>
    </row>
    <row r="30267" spans="18:19" x14ac:dyDescent="0.2">
      <c r="R30267" s="334">
        <v>72002</v>
      </c>
      <c r="S30267" s="319" t="s">
        <v>361</v>
      </c>
    </row>
    <row r="30268" spans="18:19" x14ac:dyDescent="0.2">
      <c r="R30268" s="334">
        <v>72003</v>
      </c>
      <c r="S30268" s="319" t="s">
        <v>361</v>
      </c>
    </row>
    <row r="30269" spans="18:19" x14ac:dyDescent="0.2">
      <c r="R30269" s="334">
        <v>72004</v>
      </c>
      <c r="S30269" s="319" t="s">
        <v>361</v>
      </c>
    </row>
    <row r="30270" spans="18:19" x14ac:dyDescent="0.2">
      <c r="R30270" s="334">
        <v>72005</v>
      </c>
      <c r="S30270" s="319" t="s">
        <v>361</v>
      </c>
    </row>
    <row r="30271" spans="18:19" x14ac:dyDescent="0.2">
      <c r="R30271" s="334">
        <v>72006</v>
      </c>
      <c r="S30271" s="319" t="s">
        <v>361</v>
      </c>
    </row>
    <row r="30272" spans="18:19" x14ac:dyDescent="0.2">
      <c r="R30272" s="334">
        <v>72007</v>
      </c>
      <c r="S30272" s="319" t="s">
        <v>361</v>
      </c>
    </row>
    <row r="30273" spans="18:19" x14ac:dyDescent="0.2">
      <c r="R30273" s="334">
        <v>72010</v>
      </c>
      <c r="S30273" s="319" t="s">
        <v>361</v>
      </c>
    </row>
    <row r="30274" spans="18:19" x14ac:dyDescent="0.2">
      <c r="R30274" s="334">
        <v>72011</v>
      </c>
      <c r="S30274" s="319" t="s">
        <v>361</v>
      </c>
    </row>
    <row r="30275" spans="18:19" x14ac:dyDescent="0.2">
      <c r="R30275" s="334">
        <v>72012</v>
      </c>
      <c r="S30275" s="319" t="s">
        <v>361</v>
      </c>
    </row>
    <row r="30276" spans="18:19" x14ac:dyDescent="0.2">
      <c r="R30276" s="334">
        <v>72013</v>
      </c>
      <c r="S30276" s="319" t="s">
        <v>361</v>
      </c>
    </row>
    <row r="30277" spans="18:19" x14ac:dyDescent="0.2">
      <c r="R30277" s="334">
        <v>72014</v>
      </c>
      <c r="S30277" s="319" t="s">
        <v>361</v>
      </c>
    </row>
    <row r="30278" spans="18:19" x14ac:dyDescent="0.2">
      <c r="R30278" s="334">
        <v>72015</v>
      </c>
      <c r="S30278" s="319" t="s">
        <v>361</v>
      </c>
    </row>
    <row r="30279" spans="18:19" x14ac:dyDescent="0.2">
      <c r="R30279" s="334">
        <v>72016</v>
      </c>
      <c r="S30279" s="319" t="s">
        <v>361</v>
      </c>
    </row>
    <row r="30280" spans="18:19" x14ac:dyDescent="0.2">
      <c r="R30280" s="334">
        <v>72017</v>
      </c>
      <c r="S30280" s="319" t="s">
        <v>361</v>
      </c>
    </row>
    <row r="30281" spans="18:19" x14ac:dyDescent="0.2">
      <c r="R30281" s="334">
        <v>72018</v>
      </c>
      <c r="S30281" s="319" t="s">
        <v>361</v>
      </c>
    </row>
    <row r="30282" spans="18:19" x14ac:dyDescent="0.2">
      <c r="R30282" s="334">
        <v>72019</v>
      </c>
      <c r="S30282" s="319" t="s">
        <v>361</v>
      </c>
    </row>
    <row r="30283" spans="18:19" x14ac:dyDescent="0.2">
      <c r="R30283" s="334">
        <v>72020</v>
      </c>
      <c r="S30283" s="319" t="s">
        <v>361</v>
      </c>
    </row>
    <row r="30284" spans="18:19" x14ac:dyDescent="0.2">
      <c r="R30284" s="334">
        <v>72021</v>
      </c>
      <c r="S30284" s="319" t="s">
        <v>361</v>
      </c>
    </row>
    <row r="30285" spans="18:19" x14ac:dyDescent="0.2">
      <c r="R30285" s="334">
        <v>72022</v>
      </c>
      <c r="S30285" s="319" t="s">
        <v>361</v>
      </c>
    </row>
    <row r="30286" spans="18:19" x14ac:dyDescent="0.2">
      <c r="R30286" s="334">
        <v>72023</v>
      </c>
      <c r="S30286" s="319" t="s">
        <v>361</v>
      </c>
    </row>
    <row r="30287" spans="18:19" x14ac:dyDescent="0.2">
      <c r="R30287" s="334">
        <v>72024</v>
      </c>
      <c r="S30287" s="319" t="s">
        <v>361</v>
      </c>
    </row>
    <row r="30288" spans="18:19" x14ac:dyDescent="0.2">
      <c r="R30288" s="334">
        <v>72025</v>
      </c>
      <c r="S30288" s="319" t="s">
        <v>361</v>
      </c>
    </row>
    <row r="30289" spans="18:19" x14ac:dyDescent="0.2">
      <c r="R30289" s="334">
        <v>72026</v>
      </c>
      <c r="S30289" s="319" t="s">
        <v>361</v>
      </c>
    </row>
    <row r="30290" spans="18:19" x14ac:dyDescent="0.2">
      <c r="R30290" s="334">
        <v>72027</v>
      </c>
      <c r="S30290" s="319" t="s">
        <v>361</v>
      </c>
    </row>
    <row r="30291" spans="18:19" x14ac:dyDescent="0.2">
      <c r="R30291" s="334">
        <v>72028</v>
      </c>
      <c r="S30291" s="319" t="s">
        <v>361</v>
      </c>
    </row>
    <row r="30292" spans="18:19" x14ac:dyDescent="0.2">
      <c r="R30292" s="334">
        <v>72029</v>
      </c>
      <c r="S30292" s="319" t="s">
        <v>361</v>
      </c>
    </row>
    <row r="30293" spans="18:19" x14ac:dyDescent="0.2">
      <c r="R30293" s="334">
        <v>72030</v>
      </c>
      <c r="S30293" s="319" t="s">
        <v>361</v>
      </c>
    </row>
    <row r="30294" spans="18:19" x14ac:dyDescent="0.2">
      <c r="R30294" s="334">
        <v>72031</v>
      </c>
      <c r="S30294" s="319" t="s">
        <v>361</v>
      </c>
    </row>
    <row r="30295" spans="18:19" x14ac:dyDescent="0.2">
      <c r="R30295" s="334">
        <v>72032</v>
      </c>
      <c r="S30295" s="319" t="s">
        <v>361</v>
      </c>
    </row>
    <row r="30296" spans="18:19" x14ac:dyDescent="0.2">
      <c r="R30296" s="334">
        <v>72033</v>
      </c>
      <c r="S30296" s="319" t="s">
        <v>361</v>
      </c>
    </row>
    <row r="30297" spans="18:19" x14ac:dyDescent="0.2">
      <c r="R30297" s="334">
        <v>72034</v>
      </c>
      <c r="S30297" s="319" t="s">
        <v>361</v>
      </c>
    </row>
    <row r="30298" spans="18:19" x14ac:dyDescent="0.2">
      <c r="R30298" s="334">
        <v>72035</v>
      </c>
      <c r="S30298" s="319" t="s">
        <v>361</v>
      </c>
    </row>
    <row r="30299" spans="18:19" x14ac:dyDescent="0.2">
      <c r="R30299" s="334">
        <v>72036</v>
      </c>
      <c r="S30299" s="319" t="s">
        <v>361</v>
      </c>
    </row>
    <row r="30300" spans="18:19" x14ac:dyDescent="0.2">
      <c r="R30300" s="334">
        <v>72037</v>
      </c>
      <c r="S30300" s="319" t="s">
        <v>361</v>
      </c>
    </row>
    <row r="30301" spans="18:19" x14ac:dyDescent="0.2">
      <c r="R30301" s="334">
        <v>72038</v>
      </c>
      <c r="S30301" s="319" t="s">
        <v>361</v>
      </c>
    </row>
    <row r="30302" spans="18:19" x14ac:dyDescent="0.2">
      <c r="R30302" s="334">
        <v>72039</v>
      </c>
      <c r="S30302" s="319" t="s">
        <v>361</v>
      </c>
    </row>
    <row r="30303" spans="18:19" x14ac:dyDescent="0.2">
      <c r="R30303" s="334">
        <v>72040</v>
      </c>
      <c r="S30303" s="319" t="s">
        <v>361</v>
      </c>
    </row>
    <row r="30304" spans="18:19" x14ac:dyDescent="0.2">
      <c r="R30304" s="334">
        <v>72041</v>
      </c>
      <c r="S30304" s="319" t="s">
        <v>361</v>
      </c>
    </row>
    <row r="30305" spans="18:19" x14ac:dyDescent="0.2">
      <c r="R30305" s="334">
        <v>72042</v>
      </c>
      <c r="S30305" s="319" t="s">
        <v>361</v>
      </c>
    </row>
    <row r="30306" spans="18:19" x14ac:dyDescent="0.2">
      <c r="R30306" s="334">
        <v>72043</v>
      </c>
      <c r="S30306" s="319" t="s">
        <v>361</v>
      </c>
    </row>
    <row r="30307" spans="18:19" x14ac:dyDescent="0.2">
      <c r="R30307" s="334">
        <v>72044</v>
      </c>
      <c r="S30307" s="319" t="s">
        <v>361</v>
      </c>
    </row>
    <row r="30308" spans="18:19" x14ac:dyDescent="0.2">
      <c r="R30308" s="334">
        <v>72045</v>
      </c>
      <c r="S30308" s="319" t="s">
        <v>361</v>
      </c>
    </row>
    <row r="30309" spans="18:19" x14ac:dyDescent="0.2">
      <c r="R30309" s="334">
        <v>72046</v>
      </c>
      <c r="S30309" s="319" t="s">
        <v>361</v>
      </c>
    </row>
    <row r="30310" spans="18:19" x14ac:dyDescent="0.2">
      <c r="R30310" s="334">
        <v>72047</v>
      </c>
      <c r="S30310" s="319" t="s">
        <v>361</v>
      </c>
    </row>
    <row r="30311" spans="18:19" x14ac:dyDescent="0.2">
      <c r="R30311" s="334">
        <v>72048</v>
      </c>
      <c r="S30311" s="319" t="s">
        <v>361</v>
      </c>
    </row>
    <row r="30312" spans="18:19" x14ac:dyDescent="0.2">
      <c r="R30312" s="334">
        <v>72051</v>
      </c>
      <c r="S30312" s="319" t="s">
        <v>361</v>
      </c>
    </row>
    <row r="30313" spans="18:19" x14ac:dyDescent="0.2">
      <c r="R30313" s="334">
        <v>72052</v>
      </c>
      <c r="S30313" s="319" t="s">
        <v>361</v>
      </c>
    </row>
    <row r="30314" spans="18:19" x14ac:dyDescent="0.2">
      <c r="R30314" s="334">
        <v>72053</v>
      </c>
      <c r="S30314" s="319" t="s">
        <v>361</v>
      </c>
    </row>
    <row r="30315" spans="18:19" x14ac:dyDescent="0.2">
      <c r="R30315" s="334">
        <v>72055</v>
      </c>
      <c r="S30315" s="319" t="s">
        <v>361</v>
      </c>
    </row>
    <row r="30316" spans="18:19" x14ac:dyDescent="0.2">
      <c r="R30316" s="334">
        <v>72057</v>
      </c>
      <c r="S30316" s="319" t="s">
        <v>361</v>
      </c>
    </row>
    <row r="30317" spans="18:19" x14ac:dyDescent="0.2">
      <c r="R30317" s="334">
        <v>72058</v>
      </c>
      <c r="S30317" s="319" t="s">
        <v>361</v>
      </c>
    </row>
    <row r="30318" spans="18:19" x14ac:dyDescent="0.2">
      <c r="R30318" s="334">
        <v>72059</v>
      </c>
      <c r="S30318" s="319" t="s">
        <v>361</v>
      </c>
    </row>
    <row r="30319" spans="18:19" x14ac:dyDescent="0.2">
      <c r="R30319" s="334">
        <v>72060</v>
      </c>
      <c r="S30319" s="319" t="s">
        <v>361</v>
      </c>
    </row>
    <row r="30320" spans="18:19" x14ac:dyDescent="0.2">
      <c r="R30320" s="334">
        <v>72061</v>
      </c>
      <c r="S30320" s="319" t="s">
        <v>361</v>
      </c>
    </row>
    <row r="30321" spans="18:19" x14ac:dyDescent="0.2">
      <c r="R30321" s="334">
        <v>72063</v>
      </c>
      <c r="S30321" s="319" t="s">
        <v>361</v>
      </c>
    </row>
    <row r="30322" spans="18:19" x14ac:dyDescent="0.2">
      <c r="R30322" s="334">
        <v>72064</v>
      </c>
      <c r="S30322" s="319" t="s">
        <v>361</v>
      </c>
    </row>
    <row r="30323" spans="18:19" x14ac:dyDescent="0.2">
      <c r="R30323" s="334">
        <v>72065</v>
      </c>
      <c r="S30323" s="319" t="s">
        <v>361</v>
      </c>
    </row>
    <row r="30324" spans="18:19" x14ac:dyDescent="0.2">
      <c r="R30324" s="334">
        <v>72066</v>
      </c>
      <c r="S30324" s="319" t="s">
        <v>361</v>
      </c>
    </row>
    <row r="30325" spans="18:19" x14ac:dyDescent="0.2">
      <c r="R30325" s="334">
        <v>72067</v>
      </c>
      <c r="S30325" s="319" t="s">
        <v>361</v>
      </c>
    </row>
    <row r="30326" spans="18:19" x14ac:dyDescent="0.2">
      <c r="R30326" s="334">
        <v>72068</v>
      </c>
      <c r="S30326" s="319" t="s">
        <v>361</v>
      </c>
    </row>
    <row r="30327" spans="18:19" x14ac:dyDescent="0.2">
      <c r="R30327" s="334">
        <v>72069</v>
      </c>
      <c r="S30327" s="319" t="s">
        <v>361</v>
      </c>
    </row>
    <row r="30328" spans="18:19" x14ac:dyDescent="0.2">
      <c r="R30328" s="334">
        <v>72070</v>
      </c>
      <c r="S30328" s="319" t="s">
        <v>361</v>
      </c>
    </row>
    <row r="30329" spans="18:19" x14ac:dyDescent="0.2">
      <c r="R30329" s="334">
        <v>72072</v>
      </c>
      <c r="S30329" s="319" t="s">
        <v>361</v>
      </c>
    </row>
    <row r="30330" spans="18:19" x14ac:dyDescent="0.2">
      <c r="R30330" s="334">
        <v>72073</v>
      </c>
      <c r="S30330" s="319" t="s">
        <v>361</v>
      </c>
    </row>
    <row r="30331" spans="18:19" x14ac:dyDescent="0.2">
      <c r="R30331" s="334">
        <v>72074</v>
      </c>
      <c r="S30331" s="319" t="s">
        <v>361</v>
      </c>
    </row>
    <row r="30332" spans="18:19" x14ac:dyDescent="0.2">
      <c r="R30332" s="334">
        <v>72075</v>
      </c>
      <c r="S30332" s="319" t="s">
        <v>361</v>
      </c>
    </row>
    <row r="30333" spans="18:19" x14ac:dyDescent="0.2">
      <c r="R30333" s="334">
        <v>72076</v>
      </c>
      <c r="S30333" s="319" t="s">
        <v>361</v>
      </c>
    </row>
    <row r="30334" spans="18:19" x14ac:dyDescent="0.2">
      <c r="R30334" s="334">
        <v>72078</v>
      </c>
      <c r="S30334" s="319" t="s">
        <v>361</v>
      </c>
    </row>
    <row r="30335" spans="18:19" x14ac:dyDescent="0.2">
      <c r="R30335" s="334">
        <v>72079</v>
      </c>
      <c r="S30335" s="319" t="s">
        <v>361</v>
      </c>
    </row>
    <row r="30336" spans="18:19" x14ac:dyDescent="0.2">
      <c r="R30336" s="334">
        <v>72080</v>
      </c>
      <c r="S30336" s="319" t="s">
        <v>361</v>
      </c>
    </row>
    <row r="30337" spans="18:19" x14ac:dyDescent="0.2">
      <c r="R30337" s="334">
        <v>72081</v>
      </c>
      <c r="S30337" s="319" t="s">
        <v>361</v>
      </c>
    </row>
    <row r="30338" spans="18:19" x14ac:dyDescent="0.2">
      <c r="R30338" s="334">
        <v>72082</v>
      </c>
      <c r="S30338" s="319" t="s">
        <v>361</v>
      </c>
    </row>
    <row r="30339" spans="18:19" x14ac:dyDescent="0.2">
      <c r="R30339" s="334">
        <v>72083</v>
      </c>
      <c r="S30339" s="319" t="s">
        <v>361</v>
      </c>
    </row>
    <row r="30340" spans="18:19" x14ac:dyDescent="0.2">
      <c r="R30340" s="334">
        <v>72084</v>
      </c>
      <c r="S30340" s="319" t="s">
        <v>361</v>
      </c>
    </row>
    <row r="30341" spans="18:19" x14ac:dyDescent="0.2">
      <c r="R30341" s="334">
        <v>72085</v>
      </c>
      <c r="S30341" s="319" t="s">
        <v>361</v>
      </c>
    </row>
    <row r="30342" spans="18:19" x14ac:dyDescent="0.2">
      <c r="R30342" s="334">
        <v>72086</v>
      </c>
      <c r="S30342" s="319" t="s">
        <v>361</v>
      </c>
    </row>
    <row r="30343" spans="18:19" x14ac:dyDescent="0.2">
      <c r="R30343" s="334">
        <v>72087</v>
      </c>
      <c r="S30343" s="319" t="s">
        <v>361</v>
      </c>
    </row>
    <row r="30344" spans="18:19" x14ac:dyDescent="0.2">
      <c r="R30344" s="334">
        <v>72088</v>
      </c>
      <c r="S30344" s="319" t="s">
        <v>361</v>
      </c>
    </row>
    <row r="30345" spans="18:19" x14ac:dyDescent="0.2">
      <c r="R30345" s="334">
        <v>72089</v>
      </c>
      <c r="S30345" s="319" t="s">
        <v>361</v>
      </c>
    </row>
    <row r="30346" spans="18:19" x14ac:dyDescent="0.2">
      <c r="R30346" s="334">
        <v>72099</v>
      </c>
      <c r="S30346" s="319" t="s">
        <v>361</v>
      </c>
    </row>
    <row r="30347" spans="18:19" x14ac:dyDescent="0.2">
      <c r="R30347" s="334">
        <v>72101</v>
      </c>
      <c r="S30347" s="319" t="s">
        <v>361</v>
      </c>
    </row>
    <row r="30348" spans="18:19" x14ac:dyDescent="0.2">
      <c r="R30348" s="334">
        <v>72102</v>
      </c>
      <c r="S30348" s="319" t="s">
        <v>361</v>
      </c>
    </row>
    <row r="30349" spans="18:19" x14ac:dyDescent="0.2">
      <c r="R30349" s="334">
        <v>72103</v>
      </c>
      <c r="S30349" s="319" t="s">
        <v>361</v>
      </c>
    </row>
    <row r="30350" spans="18:19" x14ac:dyDescent="0.2">
      <c r="R30350" s="334">
        <v>72104</v>
      </c>
      <c r="S30350" s="319" t="s">
        <v>361</v>
      </c>
    </row>
    <row r="30351" spans="18:19" x14ac:dyDescent="0.2">
      <c r="R30351" s="334">
        <v>72105</v>
      </c>
      <c r="S30351" s="319" t="s">
        <v>361</v>
      </c>
    </row>
    <row r="30352" spans="18:19" x14ac:dyDescent="0.2">
      <c r="R30352" s="334">
        <v>72106</v>
      </c>
      <c r="S30352" s="319" t="s">
        <v>361</v>
      </c>
    </row>
    <row r="30353" spans="18:19" x14ac:dyDescent="0.2">
      <c r="R30353" s="334">
        <v>72107</v>
      </c>
      <c r="S30353" s="319" t="s">
        <v>361</v>
      </c>
    </row>
    <row r="30354" spans="18:19" x14ac:dyDescent="0.2">
      <c r="R30354" s="334">
        <v>72108</v>
      </c>
      <c r="S30354" s="319" t="s">
        <v>361</v>
      </c>
    </row>
    <row r="30355" spans="18:19" x14ac:dyDescent="0.2">
      <c r="R30355" s="334">
        <v>72110</v>
      </c>
      <c r="S30355" s="319" t="s">
        <v>361</v>
      </c>
    </row>
    <row r="30356" spans="18:19" x14ac:dyDescent="0.2">
      <c r="R30356" s="334">
        <v>72111</v>
      </c>
      <c r="S30356" s="319" t="s">
        <v>361</v>
      </c>
    </row>
    <row r="30357" spans="18:19" x14ac:dyDescent="0.2">
      <c r="R30357" s="334">
        <v>72112</v>
      </c>
      <c r="S30357" s="319" t="s">
        <v>361</v>
      </c>
    </row>
    <row r="30358" spans="18:19" x14ac:dyDescent="0.2">
      <c r="R30358" s="334">
        <v>72113</v>
      </c>
      <c r="S30358" s="319" t="s">
        <v>361</v>
      </c>
    </row>
    <row r="30359" spans="18:19" x14ac:dyDescent="0.2">
      <c r="R30359" s="334">
        <v>72114</v>
      </c>
      <c r="S30359" s="319" t="s">
        <v>361</v>
      </c>
    </row>
    <row r="30360" spans="18:19" x14ac:dyDescent="0.2">
      <c r="R30360" s="334">
        <v>72115</v>
      </c>
      <c r="S30360" s="319" t="s">
        <v>361</v>
      </c>
    </row>
    <row r="30361" spans="18:19" x14ac:dyDescent="0.2">
      <c r="R30361" s="334">
        <v>72116</v>
      </c>
      <c r="S30361" s="319" t="s">
        <v>361</v>
      </c>
    </row>
    <row r="30362" spans="18:19" x14ac:dyDescent="0.2">
      <c r="R30362" s="334">
        <v>72117</v>
      </c>
      <c r="S30362" s="319" t="s">
        <v>361</v>
      </c>
    </row>
    <row r="30363" spans="18:19" x14ac:dyDescent="0.2">
      <c r="R30363" s="334">
        <v>72118</v>
      </c>
      <c r="S30363" s="319" t="s">
        <v>361</v>
      </c>
    </row>
    <row r="30364" spans="18:19" x14ac:dyDescent="0.2">
      <c r="R30364" s="334">
        <v>72119</v>
      </c>
      <c r="S30364" s="319" t="s">
        <v>361</v>
      </c>
    </row>
    <row r="30365" spans="18:19" x14ac:dyDescent="0.2">
      <c r="R30365" s="334">
        <v>72120</v>
      </c>
      <c r="S30365" s="319" t="s">
        <v>361</v>
      </c>
    </row>
    <row r="30366" spans="18:19" x14ac:dyDescent="0.2">
      <c r="R30366" s="334">
        <v>72121</v>
      </c>
      <c r="S30366" s="319" t="s">
        <v>361</v>
      </c>
    </row>
    <row r="30367" spans="18:19" x14ac:dyDescent="0.2">
      <c r="R30367" s="334">
        <v>72122</v>
      </c>
      <c r="S30367" s="319" t="s">
        <v>361</v>
      </c>
    </row>
    <row r="30368" spans="18:19" x14ac:dyDescent="0.2">
      <c r="R30368" s="334">
        <v>72123</v>
      </c>
      <c r="S30368" s="319" t="s">
        <v>361</v>
      </c>
    </row>
    <row r="30369" spans="18:19" x14ac:dyDescent="0.2">
      <c r="R30369" s="334">
        <v>72124</v>
      </c>
      <c r="S30369" s="319" t="s">
        <v>361</v>
      </c>
    </row>
    <row r="30370" spans="18:19" x14ac:dyDescent="0.2">
      <c r="R30370" s="334">
        <v>72125</v>
      </c>
      <c r="S30370" s="319" t="s">
        <v>361</v>
      </c>
    </row>
    <row r="30371" spans="18:19" x14ac:dyDescent="0.2">
      <c r="R30371" s="334">
        <v>72126</v>
      </c>
      <c r="S30371" s="319" t="s">
        <v>361</v>
      </c>
    </row>
    <row r="30372" spans="18:19" x14ac:dyDescent="0.2">
      <c r="R30372" s="334">
        <v>72127</v>
      </c>
      <c r="S30372" s="319" t="s">
        <v>361</v>
      </c>
    </row>
    <row r="30373" spans="18:19" x14ac:dyDescent="0.2">
      <c r="R30373" s="334">
        <v>72128</v>
      </c>
      <c r="S30373" s="319" t="s">
        <v>361</v>
      </c>
    </row>
    <row r="30374" spans="18:19" x14ac:dyDescent="0.2">
      <c r="R30374" s="334">
        <v>72129</v>
      </c>
      <c r="S30374" s="319" t="s">
        <v>361</v>
      </c>
    </row>
    <row r="30375" spans="18:19" x14ac:dyDescent="0.2">
      <c r="R30375" s="334">
        <v>72130</v>
      </c>
      <c r="S30375" s="319" t="s">
        <v>361</v>
      </c>
    </row>
    <row r="30376" spans="18:19" x14ac:dyDescent="0.2">
      <c r="R30376" s="334">
        <v>72131</v>
      </c>
      <c r="S30376" s="319" t="s">
        <v>361</v>
      </c>
    </row>
    <row r="30377" spans="18:19" x14ac:dyDescent="0.2">
      <c r="R30377" s="334">
        <v>72132</v>
      </c>
      <c r="S30377" s="319" t="s">
        <v>361</v>
      </c>
    </row>
    <row r="30378" spans="18:19" x14ac:dyDescent="0.2">
      <c r="R30378" s="334">
        <v>72133</v>
      </c>
      <c r="S30378" s="319" t="s">
        <v>361</v>
      </c>
    </row>
    <row r="30379" spans="18:19" x14ac:dyDescent="0.2">
      <c r="R30379" s="334">
        <v>72134</v>
      </c>
      <c r="S30379" s="319" t="s">
        <v>361</v>
      </c>
    </row>
    <row r="30380" spans="18:19" x14ac:dyDescent="0.2">
      <c r="R30380" s="334">
        <v>72135</v>
      </c>
      <c r="S30380" s="319" t="s">
        <v>361</v>
      </c>
    </row>
    <row r="30381" spans="18:19" x14ac:dyDescent="0.2">
      <c r="R30381" s="334">
        <v>72136</v>
      </c>
      <c r="S30381" s="319" t="s">
        <v>361</v>
      </c>
    </row>
    <row r="30382" spans="18:19" x14ac:dyDescent="0.2">
      <c r="R30382" s="334">
        <v>72137</v>
      </c>
      <c r="S30382" s="319" t="s">
        <v>361</v>
      </c>
    </row>
    <row r="30383" spans="18:19" x14ac:dyDescent="0.2">
      <c r="R30383" s="334">
        <v>72139</v>
      </c>
      <c r="S30383" s="319" t="s">
        <v>361</v>
      </c>
    </row>
    <row r="30384" spans="18:19" x14ac:dyDescent="0.2">
      <c r="R30384" s="334">
        <v>72140</v>
      </c>
      <c r="S30384" s="319" t="s">
        <v>361</v>
      </c>
    </row>
    <row r="30385" spans="18:19" x14ac:dyDescent="0.2">
      <c r="R30385" s="334">
        <v>72141</v>
      </c>
      <c r="S30385" s="319" t="s">
        <v>361</v>
      </c>
    </row>
    <row r="30386" spans="18:19" x14ac:dyDescent="0.2">
      <c r="R30386" s="334">
        <v>72142</v>
      </c>
      <c r="S30386" s="319" t="s">
        <v>361</v>
      </c>
    </row>
    <row r="30387" spans="18:19" x14ac:dyDescent="0.2">
      <c r="R30387" s="334">
        <v>72143</v>
      </c>
      <c r="S30387" s="319" t="s">
        <v>361</v>
      </c>
    </row>
    <row r="30388" spans="18:19" x14ac:dyDescent="0.2">
      <c r="R30388" s="334">
        <v>72145</v>
      </c>
      <c r="S30388" s="319" t="s">
        <v>361</v>
      </c>
    </row>
    <row r="30389" spans="18:19" x14ac:dyDescent="0.2">
      <c r="R30389" s="334">
        <v>72149</v>
      </c>
      <c r="S30389" s="319" t="s">
        <v>361</v>
      </c>
    </row>
    <row r="30390" spans="18:19" x14ac:dyDescent="0.2">
      <c r="R30390" s="334">
        <v>72150</v>
      </c>
      <c r="S30390" s="319" t="s">
        <v>361</v>
      </c>
    </row>
    <row r="30391" spans="18:19" x14ac:dyDescent="0.2">
      <c r="R30391" s="334">
        <v>72152</v>
      </c>
      <c r="S30391" s="319" t="s">
        <v>361</v>
      </c>
    </row>
    <row r="30392" spans="18:19" x14ac:dyDescent="0.2">
      <c r="R30392" s="334">
        <v>72153</v>
      </c>
      <c r="S30392" s="319" t="s">
        <v>361</v>
      </c>
    </row>
    <row r="30393" spans="18:19" x14ac:dyDescent="0.2">
      <c r="R30393" s="334">
        <v>72156</v>
      </c>
      <c r="S30393" s="319" t="s">
        <v>361</v>
      </c>
    </row>
    <row r="30394" spans="18:19" x14ac:dyDescent="0.2">
      <c r="R30394" s="334">
        <v>72157</v>
      </c>
      <c r="S30394" s="319" t="s">
        <v>361</v>
      </c>
    </row>
    <row r="30395" spans="18:19" x14ac:dyDescent="0.2">
      <c r="R30395" s="334">
        <v>72160</v>
      </c>
      <c r="S30395" s="319" t="s">
        <v>361</v>
      </c>
    </row>
    <row r="30396" spans="18:19" x14ac:dyDescent="0.2">
      <c r="R30396" s="334">
        <v>72164</v>
      </c>
      <c r="S30396" s="319" t="s">
        <v>361</v>
      </c>
    </row>
    <row r="30397" spans="18:19" x14ac:dyDescent="0.2">
      <c r="R30397" s="334">
        <v>72165</v>
      </c>
      <c r="S30397" s="319" t="s">
        <v>361</v>
      </c>
    </row>
    <row r="30398" spans="18:19" x14ac:dyDescent="0.2">
      <c r="R30398" s="334">
        <v>72166</v>
      </c>
      <c r="S30398" s="319" t="s">
        <v>361</v>
      </c>
    </row>
    <row r="30399" spans="18:19" x14ac:dyDescent="0.2">
      <c r="R30399" s="334">
        <v>72167</v>
      </c>
      <c r="S30399" s="319" t="s">
        <v>361</v>
      </c>
    </row>
    <row r="30400" spans="18:19" x14ac:dyDescent="0.2">
      <c r="R30400" s="334">
        <v>72168</v>
      </c>
      <c r="S30400" s="319" t="s">
        <v>361</v>
      </c>
    </row>
    <row r="30401" spans="18:19" x14ac:dyDescent="0.2">
      <c r="R30401" s="334">
        <v>72169</v>
      </c>
      <c r="S30401" s="319" t="s">
        <v>361</v>
      </c>
    </row>
    <row r="30402" spans="18:19" x14ac:dyDescent="0.2">
      <c r="R30402" s="334">
        <v>72170</v>
      </c>
      <c r="S30402" s="319" t="s">
        <v>361</v>
      </c>
    </row>
    <row r="30403" spans="18:19" x14ac:dyDescent="0.2">
      <c r="R30403" s="334">
        <v>72173</v>
      </c>
      <c r="S30403" s="319" t="s">
        <v>361</v>
      </c>
    </row>
    <row r="30404" spans="18:19" x14ac:dyDescent="0.2">
      <c r="R30404" s="334">
        <v>72175</v>
      </c>
      <c r="S30404" s="319" t="s">
        <v>361</v>
      </c>
    </row>
    <row r="30405" spans="18:19" x14ac:dyDescent="0.2">
      <c r="R30405" s="334">
        <v>72176</v>
      </c>
      <c r="S30405" s="319" t="s">
        <v>361</v>
      </c>
    </row>
    <row r="30406" spans="18:19" x14ac:dyDescent="0.2">
      <c r="R30406" s="334">
        <v>72178</v>
      </c>
      <c r="S30406" s="319" t="s">
        <v>361</v>
      </c>
    </row>
    <row r="30407" spans="18:19" x14ac:dyDescent="0.2">
      <c r="R30407" s="334">
        <v>72179</v>
      </c>
      <c r="S30407" s="319" t="s">
        <v>361</v>
      </c>
    </row>
    <row r="30408" spans="18:19" x14ac:dyDescent="0.2">
      <c r="R30408" s="334">
        <v>72180</v>
      </c>
      <c r="S30408" s="319" t="s">
        <v>361</v>
      </c>
    </row>
    <row r="30409" spans="18:19" x14ac:dyDescent="0.2">
      <c r="R30409" s="334">
        <v>72181</v>
      </c>
      <c r="S30409" s="319" t="s">
        <v>361</v>
      </c>
    </row>
    <row r="30410" spans="18:19" x14ac:dyDescent="0.2">
      <c r="R30410" s="334">
        <v>72182</v>
      </c>
      <c r="S30410" s="319" t="s">
        <v>361</v>
      </c>
    </row>
    <row r="30411" spans="18:19" x14ac:dyDescent="0.2">
      <c r="R30411" s="334">
        <v>72183</v>
      </c>
      <c r="S30411" s="319" t="s">
        <v>361</v>
      </c>
    </row>
    <row r="30412" spans="18:19" x14ac:dyDescent="0.2">
      <c r="R30412" s="334">
        <v>72190</v>
      </c>
      <c r="S30412" s="319" t="s">
        <v>361</v>
      </c>
    </row>
    <row r="30413" spans="18:19" x14ac:dyDescent="0.2">
      <c r="R30413" s="334">
        <v>72198</v>
      </c>
      <c r="S30413" s="319" t="s">
        <v>361</v>
      </c>
    </row>
    <row r="30414" spans="18:19" x14ac:dyDescent="0.2">
      <c r="R30414" s="334">
        <v>72199</v>
      </c>
      <c r="S30414" s="319" t="s">
        <v>361</v>
      </c>
    </row>
    <row r="30415" spans="18:19" x14ac:dyDescent="0.2">
      <c r="R30415" s="334">
        <v>72201</v>
      </c>
      <c r="S30415" s="319" t="s">
        <v>361</v>
      </c>
    </row>
    <row r="30416" spans="18:19" x14ac:dyDescent="0.2">
      <c r="R30416" s="334">
        <v>72202</v>
      </c>
      <c r="S30416" s="319" t="s">
        <v>361</v>
      </c>
    </row>
    <row r="30417" spans="18:19" x14ac:dyDescent="0.2">
      <c r="R30417" s="334">
        <v>72203</v>
      </c>
      <c r="S30417" s="319" t="s">
        <v>361</v>
      </c>
    </row>
    <row r="30418" spans="18:19" x14ac:dyDescent="0.2">
      <c r="R30418" s="334">
        <v>72204</v>
      </c>
      <c r="S30418" s="319" t="s">
        <v>361</v>
      </c>
    </row>
    <row r="30419" spans="18:19" x14ac:dyDescent="0.2">
      <c r="R30419" s="334">
        <v>72205</v>
      </c>
      <c r="S30419" s="319" t="s">
        <v>361</v>
      </c>
    </row>
    <row r="30420" spans="18:19" x14ac:dyDescent="0.2">
      <c r="R30420" s="334">
        <v>72206</v>
      </c>
      <c r="S30420" s="319" t="s">
        <v>361</v>
      </c>
    </row>
    <row r="30421" spans="18:19" x14ac:dyDescent="0.2">
      <c r="R30421" s="334">
        <v>72207</v>
      </c>
      <c r="S30421" s="319" t="s">
        <v>361</v>
      </c>
    </row>
    <row r="30422" spans="18:19" x14ac:dyDescent="0.2">
      <c r="R30422" s="334">
        <v>72209</v>
      </c>
      <c r="S30422" s="319" t="s">
        <v>361</v>
      </c>
    </row>
    <row r="30423" spans="18:19" x14ac:dyDescent="0.2">
      <c r="R30423" s="334">
        <v>72210</v>
      </c>
      <c r="S30423" s="319" t="s">
        <v>361</v>
      </c>
    </row>
    <row r="30424" spans="18:19" x14ac:dyDescent="0.2">
      <c r="R30424" s="334">
        <v>72211</v>
      </c>
      <c r="S30424" s="319" t="s">
        <v>361</v>
      </c>
    </row>
    <row r="30425" spans="18:19" x14ac:dyDescent="0.2">
      <c r="R30425" s="334">
        <v>72212</v>
      </c>
      <c r="S30425" s="319" t="s">
        <v>361</v>
      </c>
    </row>
    <row r="30426" spans="18:19" x14ac:dyDescent="0.2">
      <c r="R30426" s="334">
        <v>72214</v>
      </c>
      <c r="S30426" s="319" t="s">
        <v>361</v>
      </c>
    </row>
    <row r="30427" spans="18:19" x14ac:dyDescent="0.2">
      <c r="R30427" s="334">
        <v>72215</v>
      </c>
      <c r="S30427" s="319" t="s">
        <v>361</v>
      </c>
    </row>
    <row r="30428" spans="18:19" x14ac:dyDescent="0.2">
      <c r="R30428" s="334">
        <v>72216</v>
      </c>
      <c r="S30428" s="319" t="s">
        <v>361</v>
      </c>
    </row>
    <row r="30429" spans="18:19" x14ac:dyDescent="0.2">
      <c r="R30429" s="334">
        <v>72217</v>
      </c>
      <c r="S30429" s="319" t="s">
        <v>361</v>
      </c>
    </row>
    <row r="30430" spans="18:19" x14ac:dyDescent="0.2">
      <c r="R30430" s="334">
        <v>72219</v>
      </c>
      <c r="S30430" s="319" t="s">
        <v>361</v>
      </c>
    </row>
    <row r="30431" spans="18:19" x14ac:dyDescent="0.2">
      <c r="R30431" s="334">
        <v>72221</v>
      </c>
      <c r="S30431" s="319" t="s">
        <v>361</v>
      </c>
    </row>
    <row r="30432" spans="18:19" x14ac:dyDescent="0.2">
      <c r="R30432" s="334">
        <v>72222</v>
      </c>
      <c r="S30432" s="319" t="s">
        <v>361</v>
      </c>
    </row>
    <row r="30433" spans="18:19" x14ac:dyDescent="0.2">
      <c r="R30433" s="334">
        <v>72223</v>
      </c>
      <c r="S30433" s="319" t="s">
        <v>361</v>
      </c>
    </row>
    <row r="30434" spans="18:19" x14ac:dyDescent="0.2">
      <c r="R30434" s="334">
        <v>72225</v>
      </c>
      <c r="S30434" s="319" t="s">
        <v>361</v>
      </c>
    </row>
    <row r="30435" spans="18:19" x14ac:dyDescent="0.2">
      <c r="R30435" s="334">
        <v>72227</v>
      </c>
      <c r="S30435" s="319" t="s">
        <v>361</v>
      </c>
    </row>
    <row r="30436" spans="18:19" x14ac:dyDescent="0.2">
      <c r="R30436" s="334">
        <v>72231</v>
      </c>
      <c r="S30436" s="319" t="s">
        <v>361</v>
      </c>
    </row>
    <row r="30437" spans="18:19" x14ac:dyDescent="0.2">
      <c r="R30437" s="334">
        <v>72260</v>
      </c>
      <c r="S30437" s="319" t="s">
        <v>361</v>
      </c>
    </row>
    <row r="30438" spans="18:19" x14ac:dyDescent="0.2">
      <c r="R30438" s="334">
        <v>72295</v>
      </c>
      <c r="S30438" s="319" t="s">
        <v>361</v>
      </c>
    </row>
    <row r="30439" spans="18:19" x14ac:dyDescent="0.2">
      <c r="R30439" s="334">
        <v>72301</v>
      </c>
      <c r="S30439" s="319" t="s">
        <v>361</v>
      </c>
    </row>
    <row r="30440" spans="18:19" x14ac:dyDescent="0.2">
      <c r="R30440" s="334">
        <v>72303</v>
      </c>
      <c r="S30440" s="319" t="s">
        <v>361</v>
      </c>
    </row>
    <row r="30441" spans="18:19" x14ac:dyDescent="0.2">
      <c r="R30441" s="334">
        <v>72310</v>
      </c>
      <c r="S30441" s="319" t="s">
        <v>361</v>
      </c>
    </row>
    <row r="30442" spans="18:19" x14ac:dyDescent="0.2">
      <c r="R30442" s="334">
        <v>72311</v>
      </c>
      <c r="S30442" s="319" t="s">
        <v>361</v>
      </c>
    </row>
    <row r="30443" spans="18:19" x14ac:dyDescent="0.2">
      <c r="R30443" s="334">
        <v>72312</v>
      </c>
      <c r="S30443" s="319" t="s">
        <v>361</v>
      </c>
    </row>
    <row r="30444" spans="18:19" x14ac:dyDescent="0.2">
      <c r="R30444" s="334">
        <v>72313</v>
      </c>
      <c r="S30444" s="319" t="s">
        <v>361</v>
      </c>
    </row>
    <row r="30445" spans="18:19" x14ac:dyDescent="0.2">
      <c r="R30445" s="334">
        <v>72315</v>
      </c>
      <c r="S30445" s="319" t="s">
        <v>361</v>
      </c>
    </row>
    <row r="30446" spans="18:19" x14ac:dyDescent="0.2">
      <c r="R30446" s="334">
        <v>72316</v>
      </c>
      <c r="S30446" s="319" t="s">
        <v>361</v>
      </c>
    </row>
    <row r="30447" spans="18:19" x14ac:dyDescent="0.2">
      <c r="R30447" s="334">
        <v>72319</v>
      </c>
      <c r="S30447" s="319" t="s">
        <v>361</v>
      </c>
    </row>
    <row r="30448" spans="18:19" x14ac:dyDescent="0.2">
      <c r="R30448" s="334">
        <v>72320</v>
      </c>
      <c r="S30448" s="319" t="s">
        <v>361</v>
      </c>
    </row>
    <row r="30449" spans="18:19" x14ac:dyDescent="0.2">
      <c r="R30449" s="334">
        <v>72321</v>
      </c>
      <c r="S30449" s="319" t="s">
        <v>361</v>
      </c>
    </row>
    <row r="30450" spans="18:19" x14ac:dyDescent="0.2">
      <c r="R30450" s="334">
        <v>72322</v>
      </c>
      <c r="S30450" s="319" t="s">
        <v>361</v>
      </c>
    </row>
    <row r="30451" spans="18:19" x14ac:dyDescent="0.2">
      <c r="R30451" s="334">
        <v>72324</v>
      </c>
      <c r="S30451" s="319" t="s">
        <v>361</v>
      </c>
    </row>
    <row r="30452" spans="18:19" x14ac:dyDescent="0.2">
      <c r="R30452" s="334">
        <v>72325</v>
      </c>
      <c r="S30452" s="319" t="s">
        <v>361</v>
      </c>
    </row>
    <row r="30453" spans="18:19" x14ac:dyDescent="0.2">
      <c r="R30453" s="334">
        <v>72326</v>
      </c>
      <c r="S30453" s="319" t="s">
        <v>361</v>
      </c>
    </row>
    <row r="30454" spans="18:19" x14ac:dyDescent="0.2">
      <c r="R30454" s="334">
        <v>72327</v>
      </c>
      <c r="S30454" s="319" t="s">
        <v>361</v>
      </c>
    </row>
    <row r="30455" spans="18:19" x14ac:dyDescent="0.2">
      <c r="R30455" s="334">
        <v>72328</v>
      </c>
      <c r="S30455" s="319" t="s">
        <v>361</v>
      </c>
    </row>
    <row r="30456" spans="18:19" x14ac:dyDescent="0.2">
      <c r="R30456" s="334">
        <v>72329</v>
      </c>
      <c r="S30456" s="319" t="s">
        <v>361</v>
      </c>
    </row>
    <row r="30457" spans="18:19" x14ac:dyDescent="0.2">
      <c r="R30457" s="334">
        <v>72330</v>
      </c>
      <c r="S30457" s="319" t="s">
        <v>361</v>
      </c>
    </row>
    <row r="30458" spans="18:19" x14ac:dyDescent="0.2">
      <c r="R30458" s="334">
        <v>72331</v>
      </c>
      <c r="S30458" s="319" t="s">
        <v>361</v>
      </c>
    </row>
    <row r="30459" spans="18:19" x14ac:dyDescent="0.2">
      <c r="R30459" s="334">
        <v>72332</v>
      </c>
      <c r="S30459" s="319" t="s">
        <v>361</v>
      </c>
    </row>
    <row r="30460" spans="18:19" x14ac:dyDescent="0.2">
      <c r="R30460" s="334">
        <v>72333</v>
      </c>
      <c r="S30460" s="319" t="s">
        <v>361</v>
      </c>
    </row>
    <row r="30461" spans="18:19" x14ac:dyDescent="0.2">
      <c r="R30461" s="334">
        <v>72335</v>
      </c>
      <c r="S30461" s="319" t="s">
        <v>361</v>
      </c>
    </row>
    <row r="30462" spans="18:19" x14ac:dyDescent="0.2">
      <c r="R30462" s="334">
        <v>72336</v>
      </c>
      <c r="S30462" s="319" t="s">
        <v>361</v>
      </c>
    </row>
    <row r="30463" spans="18:19" x14ac:dyDescent="0.2">
      <c r="R30463" s="334">
        <v>72338</v>
      </c>
      <c r="S30463" s="319" t="s">
        <v>361</v>
      </c>
    </row>
    <row r="30464" spans="18:19" x14ac:dyDescent="0.2">
      <c r="R30464" s="334">
        <v>72339</v>
      </c>
      <c r="S30464" s="319" t="s">
        <v>361</v>
      </c>
    </row>
    <row r="30465" spans="18:19" x14ac:dyDescent="0.2">
      <c r="R30465" s="334">
        <v>72340</v>
      </c>
      <c r="S30465" s="319" t="s">
        <v>361</v>
      </c>
    </row>
    <row r="30466" spans="18:19" x14ac:dyDescent="0.2">
      <c r="R30466" s="334">
        <v>72341</v>
      </c>
      <c r="S30466" s="319" t="s">
        <v>361</v>
      </c>
    </row>
    <row r="30467" spans="18:19" x14ac:dyDescent="0.2">
      <c r="R30467" s="334">
        <v>72342</v>
      </c>
      <c r="S30467" s="319" t="s">
        <v>361</v>
      </c>
    </row>
    <row r="30468" spans="18:19" x14ac:dyDescent="0.2">
      <c r="R30468" s="334">
        <v>72346</v>
      </c>
      <c r="S30468" s="319" t="s">
        <v>361</v>
      </c>
    </row>
    <row r="30469" spans="18:19" x14ac:dyDescent="0.2">
      <c r="R30469" s="334">
        <v>72347</v>
      </c>
      <c r="S30469" s="319" t="s">
        <v>361</v>
      </c>
    </row>
    <row r="30470" spans="18:19" x14ac:dyDescent="0.2">
      <c r="R30470" s="334">
        <v>72348</v>
      </c>
      <c r="S30470" s="319" t="s">
        <v>361</v>
      </c>
    </row>
    <row r="30471" spans="18:19" x14ac:dyDescent="0.2">
      <c r="R30471" s="334">
        <v>72350</v>
      </c>
      <c r="S30471" s="319" t="s">
        <v>361</v>
      </c>
    </row>
    <row r="30472" spans="18:19" x14ac:dyDescent="0.2">
      <c r="R30472" s="334">
        <v>72351</v>
      </c>
      <c r="S30472" s="319" t="s">
        <v>361</v>
      </c>
    </row>
    <row r="30473" spans="18:19" x14ac:dyDescent="0.2">
      <c r="R30473" s="334">
        <v>72352</v>
      </c>
      <c r="S30473" s="319" t="s">
        <v>361</v>
      </c>
    </row>
    <row r="30474" spans="18:19" x14ac:dyDescent="0.2">
      <c r="R30474" s="334">
        <v>72353</v>
      </c>
      <c r="S30474" s="319" t="s">
        <v>361</v>
      </c>
    </row>
    <row r="30475" spans="18:19" x14ac:dyDescent="0.2">
      <c r="R30475" s="334">
        <v>72354</v>
      </c>
      <c r="S30475" s="319" t="s">
        <v>361</v>
      </c>
    </row>
    <row r="30476" spans="18:19" x14ac:dyDescent="0.2">
      <c r="R30476" s="334">
        <v>72355</v>
      </c>
      <c r="S30476" s="319" t="s">
        <v>361</v>
      </c>
    </row>
    <row r="30477" spans="18:19" x14ac:dyDescent="0.2">
      <c r="R30477" s="334">
        <v>72358</v>
      </c>
      <c r="S30477" s="319" t="s">
        <v>361</v>
      </c>
    </row>
    <row r="30478" spans="18:19" x14ac:dyDescent="0.2">
      <c r="R30478" s="334">
        <v>72359</v>
      </c>
      <c r="S30478" s="319" t="s">
        <v>361</v>
      </c>
    </row>
    <row r="30479" spans="18:19" x14ac:dyDescent="0.2">
      <c r="R30479" s="334">
        <v>72360</v>
      </c>
      <c r="S30479" s="319" t="s">
        <v>361</v>
      </c>
    </row>
    <row r="30480" spans="18:19" x14ac:dyDescent="0.2">
      <c r="R30480" s="334">
        <v>72364</v>
      </c>
      <c r="S30480" s="319" t="s">
        <v>361</v>
      </c>
    </row>
    <row r="30481" spans="18:19" x14ac:dyDescent="0.2">
      <c r="R30481" s="334">
        <v>72365</v>
      </c>
      <c r="S30481" s="319" t="s">
        <v>361</v>
      </c>
    </row>
    <row r="30482" spans="18:19" x14ac:dyDescent="0.2">
      <c r="R30482" s="334">
        <v>72366</v>
      </c>
      <c r="S30482" s="319" t="s">
        <v>361</v>
      </c>
    </row>
    <row r="30483" spans="18:19" x14ac:dyDescent="0.2">
      <c r="R30483" s="334">
        <v>72367</v>
      </c>
      <c r="S30483" s="319" t="s">
        <v>361</v>
      </c>
    </row>
    <row r="30484" spans="18:19" x14ac:dyDescent="0.2">
      <c r="R30484" s="334">
        <v>72368</v>
      </c>
      <c r="S30484" s="319" t="s">
        <v>361</v>
      </c>
    </row>
    <row r="30485" spans="18:19" x14ac:dyDescent="0.2">
      <c r="R30485" s="334">
        <v>72369</v>
      </c>
      <c r="S30485" s="319" t="s">
        <v>361</v>
      </c>
    </row>
    <row r="30486" spans="18:19" x14ac:dyDescent="0.2">
      <c r="R30486" s="334">
        <v>72370</v>
      </c>
      <c r="S30486" s="319" t="s">
        <v>361</v>
      </c>
    </row>
    <row r="30487" spans="18:19" x14ac:dyDescent="0.2">
      <c r="R30487" s="334">
        <v>72372</v>
      </c>
      <c r="S30487" s="319" t="s">
        <v>361</v>
      </c>
    </row>
    <row r="30488" spans="18:19" x14ac:dyDescent="0.2">
      <c r="R30488" s="334">
        <v>72373</v>
      </c>
      <c r="S30488" s="319" t="s">
        <v>361</v>
      </c>
    </row>
    <row r="30489" spans="18:19" x14ac:dyDescent="0.2">
      <c r="R30489" s="334">
        <v>72374</v>
      </c>
      <c r="S30489" s="319" t="s">
        <v>361</v>
      </c>
    </row>
    <row r="30490" spans="18:19" x14ac:dyDescent="0.2">
      <c r="R30490" s="334">
        <v>72376</v>
      </c>
      <c r="S30490" s="319" t="s">
        <v>361</v>
      </c>
    </row>
    <row r="30491" spans="18:19" x14ac:dyDescent="0.2">
      <c r="R30491" s="334">
        <v>72377</v>
      </c>
      <c r="S30491" s="319" t="s">
        <v>361</v>
      </c>
    </row>
    <row r="30492" spans="18:19" x14ac:dyDescent="0.2">
      <c r="R30492" s="334">
        <v>72379</v>
      </c>
      <c r="S30492" s="319" t="s">
        <v>361</v>
      </c>
    </row>
    <row r="30493" spans="18:19" x14ac:dyDescent="0.2">
      <c r="R30493" s="334">
        <v>72383</v>
      </c>
      <c r="S30493" s="319" t="s">
        <v>361</v>
      </c>
    </row>
    <row r="30494" spans="18:19" x14ac:dyDescent="0.2">
      <c r="R30494" s="334">
        <v>72384</v>
      </c>
      <c r="S30494" s="319" t="s">
        <v>361</v>
      </c>
    </row>
    <row r="30495" spans="18:19" x14ac:dyDescent="0.2">
      <c r="R30495" s="334">
        <v>72386</v>
      </c>
      <c r="S30495" s="319" t="s">
        <v>361</v>
      </c>
    </row>
    <row r="30496" spans="18:19" x14ac:dyDescent="0.2">
      <c r="R30496" s="334">
        <v>72387</v>
      </c>
      <c r="S30496" s="319" t="s">
        <v>361</v>
      </c>
    </row>
    <row r="30497" spans="18:19" x14ac:dyDescent="0.2">
      <c r="R30497" s="334">
        <v>72389</v>
      </c>
      <c r="S30497" s="319" t="s">
        <v>361</v>
      </c>
    </row>
    <row r="30498" spans="18:19" x14ac:dyDescent="0.2">
      <c r="R30498" s="334">
        <v>72390</v>
      </c>
      <c r="S30498" s="319" t="s">
        <v>361</v>
      </c>
    </row>
    <row r="30499" spans="18:19" x14ac:dyDescent="0.2">
      <c r="R30499" s="334">
        <v>72391</v>
      </c>
      <c r="S30499" s="319" t="s">
        <v>361</v>
      </c>
    </row>
    <row r="30500" spans="18:19" x14ac:dyDescent="0.2">
      <c r="R30500" s="334">
        <v>72392</v>
      </c>
      <c r="S30500" s="319" t="s">
        <v>361</v>
      </c>
    </row>
    <row r="30501" spans="18:19" x14ac:dyDescent="0.2">
      <c r="R30501" s="334">
        <v>72394</v>
      </c>
      <c r="S30501" s="319" t="s">
        <v>361</v>
      </c>
    </row>
    <row r="30502" spans="18:19" x14ac:dyDescent="0.2">
      <c r="R30502" s="334">
        <v>72395</v>
      </c>
      <c r="S30502" s="319" t="s">
        <v>361</v>
      </c>
    </row>
    <row r="30503" spans="18:19" x14ac:dyDescent="0.2">
      <c r="R30503" s="334">
        <v>72396</v>
      </c>
      <c r="S30503" s="319" t="s">
        <v>361</v>
      </c>
    </row>
    <row r="30504" spans="18:19" x14ac:dyDescent="0.2">
      <c r="R30504" s="334">
        <v>72401</v>
      </c>
      <c r="S30504" s="319" t="s">
        <v>361</v>
      </c>
    </row>
    <row r="30505" spans="18:19" x14ac:dyDescent="0.2">
      <c r="R30505" s="334">
        <v>72402</v>
      </c>
      <c r="S30505" s="319" t="s">
        <v>361</v>
      </c>
    </row>
    <row r="30506" spans="18:19" x14ac:dyDescent="0.2">
      <c r="R30506" s="334">
        <v>72403</v>
      </c>
      <c r="S30506" s="319" t="s">
        <v>361</v>
      </c>
    </row>
    <row r="30507" spans="18:19" x14ac:dyDescent="0.2">
      <c r="R30507" s="334">
        <v>72404</v>
      </c>
      <c r="S30507" s="319" t="s">
        <v>361</v>
      </c>
    </row>
    <row r="30508" spans="18:19" x14ac:dyDescent="0.2">
      <c r="R30508" s="334">
        <v>72410</v>
      </c>
      <c r="S30508" s="319" t="s">
        <v>361</v>
      </c>
    </row>
    <row r="30509" spans="18:19" x14ac:dyDescent="0.2">
      <c r="R30509" s="334">
        <v>72411</v>
      </c>
      <c r="S30509" s="319" t="s">
        <v>361</v>
      </c>
    </row>
    <row r="30510" spans="18:19" x14ac:dyDescent="0.2">
      <c r="R30510" s="334">
        <v>72412</v>
      </c>
      <c r="S30510" s="319" t="s">
        <v>361</v>
      </c>
    </row>
    <row r="30511" spans="18:19" x14ac:dyDescent="0.2">
      <c r="R30511" s="334">
        <v>72413</v>
      </c>
      <c r="S30511" s="319" t="s">
        <v>361</v>
      </c>
    </row>
    <row r="30512" spans="18:19" x14ac:dyDescent="0.2">
      <c r="R30512" s="334">
        <v>72414</v>
      </c>
      <c r="S30512" s="319" t="s">
        <v>361</v>
      </c>
    </row>
    <row r="30513" spans="18:19" x14ac:dyDescent="0.2">
      <c r="R30513" s="334">
        <v>72415</v>
      </c>
      <c r="S30513" s="319" t="s">
        <v>361</v>
      </c>
    </row>
    <row r="30514" spans="18:19" x14ac:dyDescent="0.2">
      <c r="R30514" s="334">
        <v>72416</v>
      </c>
      <c r="S30514" s="319" t="s">
        <v>361</v>
      </c>
    </row>
    <row r="30515" spans="18:19" x14ac:dyDescent="0.2">
      <c r="R30515" s="334">
        <v>72417</v>
      </c>
      <c r="S30515" s="319" t="s">
        <v>361</v>
      </c>
    </row>
    <row r="30516" spans="18:19" x14ac:dyDescent="0.2">
      <c r="R30516" s="334">
        <v>72419</v>
      </c>
      <c r="S30516" s="319" t="s">
        <v>361</v>
      </c>
    </row>
    <row r="30517" spans="18:19" x14ac:dyDescent="0.2">
      <c r="R30517" s="334">
        <v>72421</v>
      </c>
      <c r="S30517" s="319" t="s">
        <v>361</v>
      </c>
    </row>
    <row r="30518" spans="18:19" x14ac:dyDescent="0.2">
      <c r="R30518" s="334">
        <v>72422</v>
      </c>
      <c r="S30518" s="319" t="s">
        <v>361</v>
      </c>
    </row>
    <row r="30519" spans="18:19" x14ac:dyDescent="0.2">
      <c r="R30519" s="334">
        <v>72424</v>
      </c>
      <c r="S30519" s="319" t="s">
        <v>361</v>
      </c>
    </row>
    <row r="30520" spans="18:19" x14ac:dyDescent="0.2">
      <c r="R30520" s="334">
        <v>72425</v>
      </c>
      <c r="S30520" s="319" t="s">
        <v>361</v>
      </c>
    </row>
    <row r="30521" spans="18:19" x14ac:dyDescent="0.2">
      <c r="R30521" s="334">
        <v>72426</v>
      </c>
      <c r="S30521" s="319" t="s">
        <v>361</v>
      </c>
    </row>
    <row r="30522" spans="18:19" x14ac:dyDescent="0.2">
      <c r="R30522" s="334">
        <v>72427</v>
      </c>
      <c r="S30522" s="319" t="s">
        <v>361</v>
      </c>
    </row>
    <row r="30523" spans="18:19" x14ac:dyDescent="0.2">
      <c r="R30523" s="334">
        <v>72428</v>
      </c>
      <c r="S30523" s="319" t="s">
        <v>361</v>
      </c>
    </row>
    <row r="30524" spans="18:19" x14ac:dyDescent="0.2">
      <c r="R30524" s="334">
        <v>72429</v>
      </c>
      <c r="S30524" s="319" t="s">
        <v>361</v>
      </c>
    </row>
    <row r="30525" spans="18:19" x14ac:dyDescent="0.2">
      <c r="R30525" s="334">
        <v>72430</v>
      </c>
      <c r="S30525" s="319" t="s">
        <v>361</v>
      </c>
    </row>
    <row r="30526" spans="18:19" x14ac:dyDescent="0.2">
      <c r="R30526" s="334">
        <v>72431</v>
      </c>
      <c r="S30526" s="319" t="s">
        <v>361</v>
      </c>
    </row>
    <row r="30527" spans="18:19" x14ac:dyDescent="0.2">
      <c r="R30527" s="334">
        <v>72432</v>
      </c>
      <c r="S30527" s="319" t="s">
        <v>361</v>
      </c>
    </row>
    <row r="30528" spans="18:19" x14ac:dyDescent="0.2">
      <c r="R30528" s="334">
        <v>72433</v>
      </c>
      <c r="S30528" s="319" t="s">
        <v>361</v>
      </c>
    </row>
    <row r="30529" spans="18:19" x14ac:dyDescent="0.2">
      <c r="R30529" s="334">
        <v>72434</v>
      </c>
      <c r="S30529" s="319" t="s">
        <v>361</v>
      </c>
    </row>
    <row r="30530" spans="18:19" x14ac:dyDescent="0.2">
      <c r="R30530" s="334">
        <v>72435</v>
      </c>
      <c r="S30530" s="319" t="s">
        <v>361</v>
      </c>
    </row>
    <row r="30531" spans="18:19" x14ac:dyDescent="0.2">
      <c r="R30531" s="334">
        <v>72436</v>
      </c>
      <c r="S30531" s="319" t="s">
        <v>361</v>
      </c>
    </row>
    <row r="30532" spans="18:19" x14ac:dyDescent="0.2">
      <c r="R30532" s="334">
        <v>72437</v>
      </c>
      <c r="S30532" s="319" t="s">
        <v>361</v>
      </c>
    </row>
    <row r="30533" spans="18:19" x14ac:dyDescent="0.2">
      <c r="R30533" s="334">
        <v>72438</v>
      </c>
      <c r="S30533" s="319" t="s">
        <v>361</v>
      </c>
    </row>
    <row r="30534" spans="18:19" x14ac:dyDescent="0.2">
      <c r="R30534" s="334">
        <v>72439</v>
      </c>
      <c r="S30534" s="319" t="s">
        <v>361</v>
      </c>
    </row>
    <row r="30535" spans="18:19" x14ac:dyDescent="0.2">
      <c r="R30535" s="334">
        <v>72440</v>
      </c>
      <c r="S30535" s="319" t="s">
        <v>361</v>
      </c>
    </row>
    <row r="30536" spans="18:19" x14ac:dyDescent="0.2">
      <c r="R30536" s="334">
        <v>72441</v>
      </c>
      <c r="S30536" s="319" t="s">
        <v>361</v>
      </c>
    </row>
    <row r="30537" spans="18:19" x14ac:dyDescent="0.2">
      <c r="R30537" s="334">
        <v>72442</v>
      </c>
      <c r="S30537" s="319" t="s">
        <v>361</v>
      </c>
    </row>
    <row r="30538" spans="18:19" x14ac:dyDescent="0.2">
      <c r="R30538" s="334">
        <v>72443</v>
      </c>
      <c r="S30538" s="319" t="s">
        <v>361</v>
      </c>
    </row>
    <row r="30539" spans="18:19" x14ac:dyDescent="0.2">
      <c r="R30539" s="334">
        <v>72444</v>
      </c>
      <c r="S30539" s="319" t="s">
        <v>361</v>
      </c>
    </row>
    <row r="30540" spans="18:19" x14ac:dyDescent="0.2">
      <c r="R30540" s="334">
        <v>72445</v>
      </c>
      <c r="S30540" s="319" t="s">
        <v>361</v>
      </c>
    </row>
    <row r="30541" spans="18:19" x14ac:dyDescent="0.2">
      <c r="R30541" s="334">
        <v>72447</v>
      </c>
      <c r="S30541" s="319" t="s">
        <v>361</v>
      </c>
    </row>
    <row r="30542" spans="18:19" x14ac:dyDescent="0.2">
      <c r="R30542" s="334">
        <v>72449</v>
      </c>
      <c r="S30542" s="319" t="s">
        <v>361</v>
      </c>
    </row>
    <row r="30543" spans="18:19" x14ac:dyDescent="0.2">
      <c r="R30543" s="334">
        <v>72450</v>
      </c>
      <c r="S30543" s="319" t="s">
        <v>361</v>
      </c>
    </row>
    <row r="30544" spans="18:19" x14ac:dyDescent="0.2">
      <c r="R30544" s="334">
        <v>72451</v>
      </c>
      <c r="S30544" s="319" t="s">
        <v>361</v>
      </c>
    </row>
    <row r="30545" spans="18:19" x14ac:dyDescent="0.2">
      <c r="R30545" s="334">
        <v>72453</v>
      </c>
      <c r="S30545" s="319" t="s">
        <v>361</v>
      </c>
    </row>
    <row r="30546" spans="18:19" x14ac:dyDescent="0.2">
      <c r="R30546" s="334">
        <v>72454</v>
      </c>
      <c r="S30546" s="319" t="s">
        <v>361</v>
      </c>
    </row>
    <row r="30547" spans="18:19" x14ac:dyDescent="0.2">
      <c r="R30547" s="334">
        <v>72455</v>
      </c>
      <c r="S30547" s="319" t="s">
        <v>361</v>
      </c>
    </row>
    <row r="30548" spans="18:19" x14ac:dyDescent="0.2">
      <c r="R30548" s="334">
        <v>72456</v>
      </c>
      <c r="S30548" s="319" t="s">
        <v>361</v>
      </c>
    </row>
    <row r="30549" spans="18:19" x14ac:dyDescent="0.2">
      <c r="R30549" s="334">
        <v>72457</v>
      </c>
      <c r="S30549" s="319" t="s">
        <v>361</v>
      </c>
    </row>
    <row r="30550" spans="18:19" x14ac:dyDescent="0.2">
      <c r="R30550" s="334">
        <v>72458</v>
      </c>
      <c r="S30550" s="319" t="s">
        <v>361</v>
      </c>
    </row>
    <row r="30551" spans="18:19" x14ac:dyDescent="0.2">
      <c r="R30551" s="334">
        <v>72459</v>
      </c>
      <c r="S30551" s="319" t="s">
        <v>361</v>
      </c>
    </row>
    <row r="30552" spans="18:19" x14ac:dyDescent="0.2">
      <c r="R30552" s="334">
        <v>72460</v>
      </c>
      <c r="S30552" s="319" t="s">
        <v>361</v>
      </c>
    </row>
    <row r="30553" spans="18:19" x14ac:dyDescent="0.2">
      <c r="R30553" s="334">
        <v>72461</v>
      </c>
      <c r="S30553" s="319" t="s">
        <v>361</v>
      </c>
    </row>
    <row r="30554" spans="18:19" x14ac:dyDescent="0.2">
      <c r="R30554" s="334">
        <v>72462</v>
      </c>
      <c r="S30554" s="319" t="s">
        <v>361</v>
      </c>
    </row>
    <row r="30555" spans="18:19" x14ac:dyDescent="0.2">
      <c r="R30555" s="334">
        <v>72464</v>
      </c>
      <c r="S30555" s="319" t="s">
        <v>361</v>
      </c>
    </row>
    <row r="30556" spans="18:19" x14ac:dyDescent="0.2">
      <c r="R30556" s="334">
        <v>72465</v>
      </c>
      <c r="S30556" s="319" t="s">
        <v>361</v>
      </c>
    </row>
    <row r="30557" spans="18:19" x14ac:dyDescent="0.2">
      <c r="R30557" s="334">
        <v>72466</v>
      </c>
      <c r="S30557" s="319" t="s">
        <v>361</v>
      </c>
    </row>
    <row r="30558" spans="18:19" x14ac:dyDescent="0.2">
      <c r="R30558" s="334">
        <v>72467</v>
      </c>
      <c r="S30558" s="319" t="s">
        <v>361</v>
      </c>
    </row>
    <row r="30559" spans="18:19" x14ac:dyDescent="0.2">
      <c r="R30559" s="334">
        <v>72469</v>
      </c>
      <c r="S30559" s="319" t="s">
        <v>361</v>
      </c>
    </row>
    <row r="30560" spans="18:19" x14ac:dyDescent="0.2">
      <c r="R30560" s="334">
        <v>72470</v>
      </c>
      <c r="S30560" s="319" t="s">
        <v>361</v>
      </c>
    </row>
    <row r="30561" spans="18:19" x14ac:dyDescent="0.2">
      <c r="R30561" s="334">
        <v>72471</v>
      </c>
      <c r="S30561" s="319" t="s">
        <v>361</v>
      </c>
    </row>
    <row r="30562" spans="18:19" x14ac:dyDescent="0.2">
      <c r="R30562" s="334">
        <v>72472</v>
      </c>
      <c r="S30562" s="319" t="s">
        <v>361</v>
      </c>
    </row>
    <row r="30563" spans="18:19" x14ac:dyDescent="0.2">
      <c r="R30563" s="334">
        <v>72473</v>
      </c>
      <c r="S30563" s="319" t="s">
        <v>361</v>
      </c>
    </row>
    <row r="30564" spans="18:19" x14ac:dyDescent="0.2">
      <c r="R30564" s="334">
        <v>72474</v>
      </c>
      <c r="S30564" s="319" t="s">
        <v>361</v>
      </c>
    </row>
    <row r="30565" spans="18:19" x14ac:dyDescent="0.2">
      <c r="R30565" s="334">
        <v>72475</v>
      </c>
      <c r="S30565" s="319" t="s">
        <v>361</v>
      </c>
    </row>
    <row r="30566" spans="18:19" x14ac:dyDescent="0.2">
      <c r="R30566" s="334">
        <v>72476</v>
      </c>
      <c r="S30566" s="319" t="s">
        <v>361</v>
      </c>
    </row>
    <row r="30567" spans="18:19" x14ac:dyDescent="0.2">
      <c r="R30567" s="334">
        <v>72478</v>
      </c>
      <c r="S30567" s="319" t="s">
        <v>361</v>
      </c>
    </row>
    <row r="30568" spans="18:19" x14ac:dyDescent="0.2">
      <c r="R30568" s="334">
        <v>72479</v>
      </c>
      <c r="S30568" s="319" t="s">
        <v>361</v>
      </c>
    </row>
    <row r="30569" spans="18:19" x14ac:dyDescent="0.2">
      <c r="R30569" s="334">
        <v>72482</v>
      </c>
      <c r="S30569" s="319" t="s">
        <v>361</v>
      </c>
    </row>
    <row r="30570" spans="18:19" x14ac:dyDescent="0.2">
      <c r="R30570" s="334">
        <v>72501</v>
      </c>
      <c r="S30570" s="319" t="s">
        <v>361</v>
      </c>
    </row>
    <row r="30571" spans="18:19" x14ac:dyDescent="0.2">
      <c r="R30571" s="334">
        <v>72503</v>
      </c>
      <c r="S30571" s="319" t="s">
        <v>361</v>
      </c>
    </row>
    <row r="30572" spans="18:19" x14ac:dyDescent="0.2">
      <c r="R30572" s="334">
        <v>72512</v>
      </c>
      <c r="S30572" s="319" t="s">
        <v>361</v>
      </c>
    </row>
    <row r="30573" spans="18:19" x14ac:dyDescent="0.2">
      <c r="R30573" s="334">
        <v>72513</v>
      </c>
      <c r="S30573" s="319" t="s">
        <v>361</v>
      </c>
    </row>
    <row r="30574" spans="18:19" x14ac:dyDescent="0.2">
      <c r="R30574" s="334">
        <v>72515</v>
      </c>
      <c r="S30574" s="319" t="s">
        <v>361</v>
      </c>
    </row>
    <row r="30575" spans="18:19" x14ac:dyDescent="0.2">
      <c r="R30575" s="334">
        <v>72517</v>
      </c>
      <c r="S30575" s="319" t="s">
        <v>361</v>
      </c>
    </row>
    <row r="30576" spans="18:19" x14ac:dyDescent="0.2">
      <c r="R30576" s="334">
        <v>72519</v>
      </c>
      <c r="S30576" s="319" t="s">
        <v>361</v>
      </c>
    </row>
    <row r="30577" spans="18:19" x14ac:dyDescent="0.2">
      <c r="R30577" s="334">
        <v>72520</v>
      </c>
      <c r="S30577" s="319" t="s">
        <v>361</v>
      </c>
    </row>
    <row r="30578" spans="18:19" x14ac:dyDescent="0.2">
      <c r="R30578" s="334">
        <v>72521</v>
      </c>
      <c r="S30578" s="319" t="s">
        <v>361</v>
      </c>
    </row>
    <row r="30579" spans="18:19" x14ac:dyDescent="0.2">
      <c r="R30579" s="334">
        <v>72522</v>
      </c>
      <c r="S30579" s="319" t="s">
        <v>361</v>
      </c>
    </row>
    <row r="30580" spans="18:19" x14ac:dyDescent="0.2">
      <c r="R30580" s="334">
        <v>72523</v>
      </c>
      <c r="S30580" s="319" t="s">
        <v>361</v>
      </c>
    </row>
    <row r="30581" spans="18:19" x14ac:dyDescent="0.2">
      <c r="R30581" s="334">
        <v>72524</v>
      </c>
      <c r="S30581" s="319" t="s">
        <v>361</v>
      </c>
    </row>
    <row r="30582" spans="18:19" x14ac:dyDescent="0.2">
      <c r="R30582" s="334">
        <v>72525</v>
      </c>
      <c r="S30582" s="319" t="s">
        <v>361</v>
      </c>
    </row>
    <row r="30583" spans="18:19" x14ac:dyDescent="0.2">
      <c r="R30583" s="334">
        <v>72526</v>
      </c>
      <c r="S30583" s="319" t="s">
        <v>361</v>
      </c>
    </row>
    <row r="30584" spans="18:19" x14ac:dyDescent="0.2">
      <c r="R30584" s="334">
        <v>72527</v>
      </c>
      <c r="S30584" s="319" t="s">
        <v>361</v>
      </c>
    </row>
    <row r="30585" spans="18:19" x14ac:dyDescent="0.2">
      <c r="R30585" s="334">
        <v>72528</v>
      </c>
      <c r="S30585" s="319" t="s">
        <v>361</v>
      </c>
    </row>
    <row r="30586" spans="18:19" x14ac:dyDescent="0.2">
      <c r="R30586" s="334">
        <v>72529</v>
      </c>
      <c r="S30586" s="319" t="s">
        <v>361</v>
      </c>
    </row>
    <row r="30587" spans="18:19" x14ac:dyDescent="0.2">
      <c r="R30587" s="334">
        <v>72530</v>
      </c>
      <c r="S30587" s="319" t="s">
        <v>361</v>
      </c>
    </row>
    <row r="30588" spans="18:19" x14ac:dyDescent="0.2">
      <c r="R30588" s="334">
        <v>72531</v>
      </c>
      <c r="S30588" s="319" t="s">
        <v>361</v>
      </c>
    </row>
    <row r="30589" spans="18:19" x14ac:dyDescent="0.2">
      <c r="R30589" s="334">
        <v>72532</v>
      </c>
      <c r="S30589" s="319" t="s">
        <v>361</v>
      </c>
    </row>
    <row r="30590" spans="18:19" x14ac:dyDescent="0.2">
      <c r="R30590" s="334">
        <v>72533</v>
      </c>
      <c r="S30590" s="319" t="s">
        <v>361</v>
      </c>
    </row>
    <row r="30591" spans="18:19" x14ac:dyDescent="0.2">
      <c r="R30591" s="334">
        <v>72534</v>
      </c>
      <c r="S30591" s="319" t="s">
        <v>361</v>
      </c>
    </row>
    <row r="30592" spans="18:19" x14ac:dyDescent="0.2">
      <c r="R30592" s="334">
        <v>72536</v>
      </c>
      <c r="S30592" s="319" t="s">
        <v>361</v>
      </c>
    </row>
    <row r="30593" spans="18:19" x14ac:dyDescent="0.2">
      <c r="R30593" s="334">
        <v>72537</v>
      </c>
      <c r="S30593" s="319" t="s">
        <v>361</v>
      </c>
    </row>
    <row r="30594" spans="18:19" x14ac:dyDescent="0.2">
      <c r="R30594" s="334">
        <v>72538</v>
      </c>
      <c r="S30594" s="319" t="s">
        <v>361</v>
      </c>
    </row>
    <row r="30595" spans="18:19" x14ac:dyDescent="0.2">
      <c r="R30595" s="334">
        <v>72539</v>
      </c>
      <c r="S30595" s="319" t="s">
        <v>361</v>
      </c>
    </row>
    <row r="30596" spans="18:19" x14ac:dyDescent="0.2">
      <c r="R30596" s="334">
        <v>72540</v>
      </c>
      <c r="S30596" s="319" t="s">
        <v>361</v>
      </c>
    </row>
    <row r="30597" spans="18:19" x14ac:dyDescent="0.2">
      <c r="R30597" s="334">
        <v>72542</v>
      </c>
      <c r="S30597" s="319" t="s">
        <v>361</v>
      </c>
    </row>
    <row r="30598" spans="18:19" x14ac:dyDescent="0.2">
      <c r="R30598" s="334">
        <v>72543</v>
      </c>
      <c r="S30598" s="319" t="s">
        <v>361</v>
      </c>
    </row>
    <row r="30599" spans="18:19" x14ac:dyDescent="0.2">
      <c r="R30599" s="334">
        <v>72544</v>
      </c>
      <c r="S30599" s="319" t="s">
        <v>361</v>
      </c>
    </row>
    <row r="30600" spans="18:19" x14ac:dyDescent="0.2">
      <c r="R30600" s="334">
        <v>72545</v>
      </c>
      <c r="S30600" s="319" t="s">
        <v>361</v>
      </c>
    </row>
    <row r="30601" spans="18:19" x14ac:dyDescent="0.2">
      <c r="R30601" s="334">
        <v>72546</v>
      </c>
      <c r="S30601" s="319" t="s">
        <v>361</v>
      </c>
    </row>
    <row r="30602" spans="18:19" x14ac:dyDescent="0.2">
      <c r="R30602" s="334">
        <v>72550</v>
      </c>
      <c r="S30602" s="319" t="s">
        <v>361</v>
      </c>
    </row>
    <row r="30603" spans="18:19" x14ac:dyDescent="0.2">
      <c r="R30603" s="334">
        <v>72553</v>
      </c>
      <c r="S30603" s="319" t="s">
        <v>361</v>
      </c>
    </row>
    <row r="30604" spans="18:19" x14ac:dyDescent="0.2">
      <c r="R30604" s="334">
        <v>72554</v>
      </c>
      <c r="S30604" s="319" t="s">
        <v>361</v>
      </c>
    </row>
    <row r="30605" spans="18:19" x14ac:dyDescent="0.2">
      <c r="R30605" s="334">
        <v>72555</v>
      </c>
      <c r="S30605" s="319" t="s">
        <v>361</v>
      </c>
    </row>
    <row r="30606" spans="18:19" x14ac:dyDescent="0.2">
      <c r="R30606" s="334">
        <v>72556</v>
      </c>
      <c r="S30606" s="319" t="s">
        <v>361</v>
      </c>
    </row>
    <row r="30607" spans="18:19" x14ac:dyDescent="0.2">
      <c r="R30607" s="334">
        <v>72560</v>
      </c>
      <c r="S30607" s="319" t="s">
        <v>361</v>
      </c>
    </row>
    <row r="30608" spans="18:19" x14ac:dyDescent="0.2">
      <c r="R30608" s="334">
        <v>72561</v>
      </c>
      <c r="S30608" s="319" t="s">
        <v>361</v>
      </c>
    </row>
    <row r="30609" spans="18:19" x14ac:dyDescent="0.2">
      <c r="R30609" s="334">
        <v>72562</v>
      </c>
      <c r="S30609" s="319" t="s">
        <v>361</v>
      </c>
    </row>
    <row r="30610" spans="18:19" x14ac:dyDescent="0.2">
      <c r="R30610" s="334">
        <v>72564</v>
      </c>
      <c r="S30610" s="319" t="s">
        <v>361</v>
      </c>
    </row>
    <row r="30611" spans="18:19" x14ac:dyDescent="0.2">
      <c r="R30611" s="334">
        <v>72565</v>
      </c>
      <c r="S30611" s="319" t="s">
        <v>361</v>
      </c>
    </row>
    <row r="30612" spans="18:19" x14ac:dyDescent="0.2">
      <c r="R30612" s="334">
        <v>72566</v>
      </c>
      <c r="S30612" s="319" t="s">
        <v>361</v>
      </c>
    </row>
    <row r="30613" spans="18:19" x14ac:dyDescent="0.2">
      <c r="R30613" s="334">
        <v>72567</v>
      </c>
      <c r="S30613" s="319" t="s">
        <v>361</v>
      </c>
    </row>
    <row r="30614" spans="18:19" x14ac:dyDescent="0.2">
      <c r="R30614" s="334">
        <v>72568</v>
      </c>
      <c r="S30614" s="319" t="s">
        <v>361</v>
      </c>
    </row>
    <row r="30615" spans="18:19" x14ac:dyDescent="0.2">
      <c r="R30615" s="334">
        <v>72569</v>
      </c>
      <c r="S30615" s="319" t="s">
        <v>361</v>
      </c>
    </row>
    <row r="30616" spans="18:19" x14ac:dyDescent="0.2">
      <c r="R30616" s="334">
        <v>72571</v>
      </c>
      <c r="S30616" s="319" t="s">
        <v>361</v>
      </c>
    </row>
    <row r="30617" spans="18:19" x14ac:dyDescent="0.2">
      <c r="R30617" s="334">
        <v>72572</v>
      </c>
      <c r="S30617" s="319" t="s">
        <v>361</v>
      </c>
    </row>
    <row r="30618" spans="18:19" x14ac:dyDescent="0.2">
      <c r="R30618" s="334">
        <v>72573</v>
      </c>
      <c r="S30618" s="319" t="s">
        <v>361</v>
      </c>
    </row>
    <row r="30619" spans="18:19" x14ac:dyDescent="0.2">
      <c r="R30619" s="334">
        <v>72575</v>
      </c>
      <c r="S30619" s="319" t="s">
        <v>361</v>
      </c>
    </row>
    <row r="30620" spans="18:19" x14ac:dyDescent="0.2">
      <c r="R30620" s="334">
        <v>72576</v>
      </c>
      <c r="S30620" s="319" t="s">
        <v>361</v>
      </c>
    </row>
    <row r="30621" spans="18:19" x14ac:dyDescent="0.2">
      <c r="R30621" s="334">
        <v>72577</v>
      </c>
      <c r="S30621" s="319" t="s">
        <v>361</v>
      </c>
    </row>
    <row r="30622" spans="18:19" x14ac:dyDescent="0.2">
      <c r="R30622" s="334">
        <v>72578</v>
      </c>
      <c r="S30622" s="319" t="s">
        <v>361</v>
      </c>
    </row>
    <row r="30623" spans="18:19" x14ac:dyDescent="0.2">
      <c r="R30623" s="334">
        <v>72579</v>
      </c>
      <c r="S30623" s="319" t="s">
        <v>361</v>
      </c>
    </row>
    <row r="30624" spans="18:19" x14ac:dyDescent="0.2">
      <c r="R30624" s="334">
        <v>72581</v>
      </c>
      <c r="S30624" s="319" t="s">
        <v>361</v>
      </c>
    </row>
    <row r="30625" spans="18:19" x14ac:dyDescent="0.2">
      <c r="R30625" s="334">
        <v>72583</v>
      </c>
      <c r="S30625" s="319" t="s">
        <v>361</v>
      </c>
    </row>
    <row r="30626" spans="18:19" x14ac:dyDescent="0.2">
      <c r="R30626" s="334">
        <v>72584</v>
      </c>
      <c r="S30626" s="319" t="s">
        <v>361</v>
      </c>
    </row>
    <row r="30627" spans="18:19" x14ac:dyDescent="0.2">
      <c r="R30627" s="334">
        <v>72585</v>
      </c>
      <c r="S30627" s="319" t="s">
        <v>361</v>
      </c>
    </row>
    <row r="30628" spans="18:19" x14ac:dyDescent="0.2">
      <c r="R30628" s="334">
        <v>72587</v>
      </c>
      <c r="S30628" s="319" t="s">
        <v>361</v>
      </c>
    </row>
    <row r="30629" spans="18:19" x14ac:dyDescent="0.2">
      <c r="R30629" s="334">
        <v>72601</v>
      </c>
      <c r="S30629" s="319" t="s">
        <v>361</v>
      </c>
    </row>
    <row r="30630" spans="18:19" x14ac:dyDescent="0.2">
      <c r="R30630" s="334">
        <v>72602</v>
      </c>
      <c r="S30630" s="319" t="s">
        <v>361</v>
      </c>
    </row>
    <row r="30631" spans="18:19" x14ac:dyDescent="0.2">
      <c r="R30631" s="334">
        <v>72611</v>
      </c>
      <c r="S30631" s="319" t="s">
        <v>361</v>
      </c>
    </row>
    <row r="30632" spans="18:19" x14ac:dyDescent="0.2">
      <c r="R30632" s="334">
        <v>72613</v>
      </c>
      <c r="S30632" s="319" t="s">
        <v>361</v>
      </c>
    </row>
    <row r="30633" spans="18:19" x14ac:dyDescent="0.2">
      <c r="R30633" s="334">
        <v>72615</v>
      </c>
      <c r="S30633" s="319" t="s">
        <v>361</v>
      </c>
    </row>
    <row r="30634" spans="18:19" x14ac:dyDescent="0.2">
      <c r="R30634" s="334">
        <v>72616</v>
      </c>
      <c r="S30634" s="319" t="s">
        <v>361</v>
      </c>
    </row>
    <row r="30635" spans="18:19" x14ac:dyDescent="0.2">
      <c r="R30635" s="334">
        <v>72617</v>
      </c>
      <c r="S30635" s="319" t="s">
        <v>361</v>
      </c>
    </row>
    <row r="30636" spans="18:19" x14ac:dyDescent="0.2">
      <c r="R30636" s="334">
        <v>72619</v>
      </c>
      <c r="S30636" s="319" t="s">
        <v>361</v>
      </c>
    </row>
    <row r="30637" spans="18:19" x14ac:dyDescent="0.2">
      <c r="R30637" s="334">
        <v>72623</v>
      </c>
      <c r="S30637" s="319" t="s">
        <v>361</v>
      </c>
    </row>
    <row r="30638" spans="18:19" x14ac:dyDescent="0.2">
      <c r="R30638" s="334">
        <v>72624</v>
      </c>
      <c r="S30638" s="319" t="s">
        <v>361</v>
      </c>
    </row>
    <row r="30639" spans="18:19" x14ac:dyDescent="0.2">
      <c r="R30639" s="334">
        <v>72626</v>
      </c>
      <c r="S30639" s="319" t="s">
        <v>361</v>
      </c>
    </row>
    <row r="30640" spans="18:19" x14ac:dyDescent="0.2">
      <c r="R30640" s="334">
        <v>72628</v>
      </c>
      <c r="S30640" s="319" t="s">
        <v>361</v>
      </c>
    </row>
    <row r="30641" spans="18:19" x14ac:dyDescent="0.2">
      <c r="R30641" s="334">
        <v>72629</v>
      </c>
      <c r="S30641" s="319" t="s">
        <v>361</v>
      </c>
    </row>
    <row r="30642" spans="18:19" x14ac:dyDescent="0.2">
      <c r="R30642" s="334">
        <v>72630</v>
      </c>
      <c r="S30642" s="319" t="s">
        <v>361</v>
      </c>
    </row>
    <row r="30643" spans="18:19" x14ac:dyDescent="0.2">
      <c r="R30643" s="334">
        <v>72631</v>
      </c>
      <c r="S30643" s="319" t="s">
        <v>344</v>
      </c>
    </row>
    <row r="30644" spans="18:19" x14ac:dyDescent="0.2">
      <c r="R30644" s="334">
        <v>72632</v>
      </c>
      <c r="S30644" s="319" t="s">
        <v>361</v>
      </c>
    </row>
    <row r="30645" spans="18:19" x14ac:dyDescent="0.2">
      <c r="R30645" s="334">
        <v>72633</v>
      </c>
      <c r="S30645" s="319" t="s">
        <v>361</v>
      </c>
    </row>
    <row r="30646" spans="18:19" x14ac:dyDescent="0.2">
      <c r="R30646" s="334">
        <v>72634</v>
      </c>
      <c r="S30646" s="319" t="s">
        <v>361</v>
      </c>
    </row>
    <row r="30647" spans="18:19" x14ac:dyDescent="0.2">
      <c r="R30647" s="334">
        <v>72635</v>
      </c>
      <c r="S30647" s="319" t="s">
        <v>361</v>
      </c>
    </row>
    <row r="30648" spans="18:19" x14ac:dyDescent="0.2">
      <c r="R30648" s="334">
        <v>72636</v>
      </c>
      <c r="S30648" s="319" t="s">
        <v>361</v>
      </c>
    </row>
    <row r="30649" spans="18:19" x14ac:dyDescent="0.2">
      <c r="R30649" s="334">
        <v>72638</v>
      </c>
      <c r="S30649" s="319" t="s">
        <v>361</v>
      </c>
    </row>
    <row r="30650" spans="18:19" x14ac:dyDescent="0.2">
      <c r="R30650" s="334">
        <v>72639</v>
      </c>
      <c r="S30650" s="319" t="s">
        <v>361</v>
      </c>
    </row>
    <row r="30651" spans="18:19" x14ac:dyDescent="0.2">
      <c r="R30651" s="334">
        <v>72640</v>
      </c>
      <c r="S30651" s="319" t="s">
        <v>361</v>
      </c>
    </row>
    <row r="30652" spans="18:19" x14ac:dyDescent="0.2">
      <c r="R30652" s="334">
        <v>72641</v>
      </c>
      <c r="S30652" s="319" t="s">
        <v>361</v>
      </c>
    </row>
    <row r="30653" spans="18:19" x14ac:dyDescent="0.2">
      <c r="R30653" s="334">
        <v>72642</v>
      </c>
      <c r="S30653" s="319" t="s">
        <v>361</v>
      </c>
    </row>
    <row r="30654" spans="18:19" x14ac:dyDescent="0.2">
      <c r="R30654" s="334">
        <v>72644</v>
      </c>
      <c r="S30654" s="319" t="s">
        <v>361</v>
      </c>
    </row>
    <row r="30655" spans="18:19" x14ac:dyDescent="0.2">
      <c r="R30655" s="334">
        <v>72645</v>
      </c>
      <c r="S30655" s="319" t="s">
        <v>361</v>
      </c>
    </row>
    <row r="30656" spans="18:19" x14ac:dyDescent="0.2">
      <c r="R30656" s="334">
        <v>72648</v>
      </c>
      <c r="S30656" s="319" t="s">
        <v>361</v>
      </c>
    </row>
    <row r="30657" spans="18:19" x14ac:dyDescent="0.2">
      <c r="R30657" s="334">
        <v>72650</v>
      </c>
      <c r="S30657" s="319" t="s">
        <v>361</v>
      </c>
    </row>
    <row r="30658" spans="18:19" x14ac:dyDescent="0.2">
      <c r="R30658" s="334">
        <v>72651</v>
      </c>
      <c r="S30658" s="319" t="s">
        <v>361</v>
      </c>
    </row>
    <row r="30659" spans="18:19" x14ac:dyDescent="0.2">
      <c r="R30659" s="334">
        <v>72653</v>
      </c>
      <c r="S30659" s="319" t="s">
        <v>361</v>
      </c>
    </row>
    <row r="30660" spans="18:19" x14ac:dyDescent="0.2">
      <c r="R30660" s="334">
        <v>72654</v>
      </c>
      <c r="S30660" s="319" t="s">
        <v>361</v>
      </c>
    </row>
    <row r="30661" spans="18:19" x14ac:dyDescent="0.2">
      <c r="R30661" s="334">
        <v>72655</v>
      </c>
      <c r="S30661" s="319" t="s">
        <v>361</v>
      </c>
    </row>
    <row r="30662" spans="18:19" x14ac:dyDescent="0.2">
      <c r="R30662" s="334">
        <v>72657</v>
      </c>
      <c r="S30662" s="319" t="s">
        <v>361</v>
      </c>
    </row>
    <row r="30663" spans="18:19" x14ac:dyDescent="0.2">
      <c r="R30663" s="334">
        <v>72658</v>
      </c>
      <c r="S30663" s="319" t="s">
        <v>361</v>
      </c>
    </row>
    <row r="30664" spans="18:19" x14ac:dyDescent="0.2">
      <c r="R30664" s="334">
        <v>72660</v>
      </c>
      <c r="S30664" s="319" t="s">
        <v>361</v>
      </c>
    </row>
    <row r="30665" spans="18:19" x14ac:dyDescent="0.2">
      <c r="R30665" s="334">
        <v>72661</v>
      </c>
      <c r="S30665" s="319" t="s">
        <v>361</v>
      </c>
    </row>
    <row r="30666" spans="18:19" x14ac:dyDescent="0.2">
      <c r="R30666" s="334">
        <v>72662</v>
      </c>
      <c r="S30666" s="319" t="s">
        <v>361</v>
      </c>
    </row>
    <row r="30667" spans="18:19" x14ac:dyDescent="0.2">
      <c r="R30667" s="334">
        <v>72663</v>
      </c>
      <c r="S30667" s="319" t="s">
        <v>361</v>
      </c>
    </row>
    <row r="30668" spans="18:19" x14ac:dyDescent="0.2">
      <c r="R30668" s="334">
        <v>72666</v>
      </c>
      <c r="S30668" s="319" t="s">
        <v>361</v>
      </c>
    </row>
    <row r="30669" spans="18:19" x14ac:dyDescent="0.2">
      <c r="R30669" s="334">
        <v>72668</v>
      </c>
      <c r="S30669" s="319" t="s">
        <v>361</v>
      </c>
    </row>
    <row r="30670" spans="18:19" x14ac:dyDescent="0.2">
      <c r="R30670" s="334">
        <v>72669</v>
      </c>
      <c r="S30670" s="319" t="s">
        <v>361</v>
      </c>
    </row>
    <row r="30671" spans="18:19" x14ac:dyDescent="0.2">
      <c r="R30671" s="334">
        <v>72670</v>
      </c>
      <c r="S30671" s="319" t="s">
        <v>361</v>
      </c>
    </row>
    <row r="30672" spans="18:19" x14ac:dyDescent="0.2">
      <c r="R30672" s="334">
        <v>72672</v>
      </c>
      <c r="S30672" s="319" t="s">
        <v>361</v>
      </c>
    </row>
    <row r="30673" spans="18:19" x14ac:dyDescent="0.2">
      <c r="R30673" s="334">
        <v>72675</v>
      </c>
      <c r="S30673" s="319" t="s">
        <v>361</v>
      </c>
    </row>
    <row r="30674" spans="18:19" x14ac:dyDescent="0.2">
      <c r="R30674" s="334">
        <v>72677</v>
      </c>
      <c r="S30674" s="319" t="s">
        <v>361</v>
      </c>
    </row>
    <row r="30675" spans="18:19" x14ac:dyDescent="0.2">
      <c r="R30675" s="334">
        <v>72679</v>
      </c>
      <c r="S30675" s="319" t="s">
        <v>361</v>
      </c>
    </row>
    <row r="30676" spans="18:19" x14ac:dyDescent="0.2">
      <c r="R30676" s="334">
        <v>72680</v>
      </c>
      <c r="S30676" s="319" t="s">
        <v>361</v>
      </c>
    </row>
    <row r="30677" spans="18:19" x14ac:dyDescent="0.2">
      <c r="R30677" s="334">
        <v>72682</v>
      </c>
      <c r="S30677" s="319" t="s">
        <v>361</v>
      </c>
    </row>
    <row r="30678" spans="18:19" x14ac:dyDescent="0.2">
      <c r="R30678" s="334">
        <v>72683</v>
      </c>
      <c r="S30678" s="319" t="s">
        <v>361</v>
      </c>
    </row>
    <row r="30679" spans="18:19" x14ac:dyDescent="0.2">
      <c r="R30679" s="334">
        <v>72685</v>
      </c>
      <c r="S30679" s="319" t="s">
        <v>361</v>
      </c>
    </row>
    <row r="30680" spans="18:19" x14ac:dyDescent="0.2">
      <c r="R30680" s="334">
        <v>72686</v>
      </c>
      <c r="S30680" s="319" t="s">
        <v>361</v>
      </c>
    </row>
    <row r="30681" spans="18:19" x14ac:dyDescent="0.2">
      <c r="R30681" s="334">
        <v>72687</v>
      </c>
      <c r="S30681" s="319" t="s">
        <v>361</v>
      </c>
    </row>
    <row r="30682" spans="18:19" x14ac:dyDescent="0.2">
      <c r="R30682" s="334">
        <v>72701</v>
      </c>
      <c r="S30682" s="319" t="s">
        <v>344</v>
      </c>
    </row>
    <row r="30683" spans="18:19" x14ac:dyDescent="0.2">
      <c r="R30683" s="334">
        <v>72702</v>
      </c>
      <c r="S30683" s="319" t="s">
        <v>344</v>
      </c>
    </row>
    <row r="30684" spans="18:19" x14ac:dyDescent="0.2">
      <c r="R30684" s="334">
        <v>72703</v>
      </c>
      <c r="S30684" s="319" t="s">
        <v>344</v>
      </c>
    </row>
    <row r="30685" spans="18:19" x14ac:dyDescent="0.2">
      <c r="R30685" s="334">
        <v>72704</v>
      </c>
      <c r="S30685" s="319" t="s">
        <v>344</v>
      </c>
    </row>
    <row r="30686" spans="18:19" x14ac:dyDescent="0.2">
      <c r="R30686" s="334">
        <v>72711</v>
      </c>
      <c r="S30686" s="319" t="s">
        <v>344</v>
      </c>
    </row>
    <row r="30687" spans="18:19" x14ac:dyDescent="0.2">
      <c r="R30687" s="334">
        <v>72712</v>
      </c>
      <c r="S30687" s="319" t="s">
        <v>344</v>
      </c>
    </row>
    <row r="30688" spans="18:19" x14ac:dyDescent="0.2">
      <c r="R30688" s="334">
        <v>72714</v>
      </c>
      <c r="S30688" s="319" t="s">
        <v>344</v>
      </c>
    </row>
    <row r="30689" spans="18:19" x14ac:dyDescent="0.2">
      <c r="R30689" s="334">
        <v>72715</v>
      </c>
      <c r="S30689" s="319" t="s">
        <v>344</v>
      </c>
    </row>
    <row r="30690" spans="18:19" x14ac:dyDescent="0.2">
      <c r="R30690" s="334">
        <v>72716</v>
      </c>
      <c r="S30690" s="319" t="s">
        <v>344</v>
      </c>
    </row>
    <row r="30691" spans="18:19" x14ac:dyDescent="0.2">
      <c r="R30691" s="334">
        <v>72717</v>
      </c>
      <c r="S30691" s="319" t="s">
        <v>344</v>
      </c>
    </row>
    <row r="30692" spans="18:19" x14ac:dyDescent="0.2">
      <c r="R30692" s="334">
        <v>72718</v>
      </c>
      <c r="S30692" s="319" t="s">
        <v>344</v>
      </c>
    </row>
    <row r="30693" spans="18:19" x14ac:dyDescent="0.2">
      <c r="R30693" s="334">
        <v>72719</v>
      </c>
      <c r="S30693" s="319" t="s">
        <v>344</v>
      </c>
    </row>
    <row r="30694" spans="18:19" x14ac:dyDescent="0.2">
      <c r="R30694" s="334">
        <v>72721</v>
      </c>
      <c r="S30694" s="319" t="s">
        <v>344</v>
      </c>
    </row>
    <row r="30695" spans="18:19" x14ac:dyDescent="0.2">
      <c r="R30695" s="334">
        <v>72722</v>
      </c>
      <c r="S30695" s="319" t="s">
        <v>344</v>
      </c>
    </row>
    <row r="30696" spans="18:19" x14ac:dyDescent="0.2">
      <c r="R30696" s="334">
        <v>72727</v>
      </c>
      <c r="S30696" s="319" t="s">
        <v>344</v>
      </c>
    </row>
    <row r="30697" spans="18:19" x14ac:dyDescent="0.2">
      <c r="R30697" s="334">
        <v>72728</v>
      </c>
      <c r="S30697" s="319" t="s">
        <v>344</v>
      </c>
    </row>
    <row r="30698" spans="18:19" x14ac:dyDescent="0.2">
      <c r="R30698" s="334">
        <v>72729</v>
      </c>
      <c r="S30698" s="319" t="s">
        <v>344</v>
      </c>
    </row>
    <row r="30699" spans="18:19" x14ac:dyDescent="0.2">
      <c r="R30699" s="334">
        <v>72730</v>
      </c>
      <c r="S30699" s="319" t="s">
        <v>344</v>
      </c>
    </row>
    <row r="30700" spans="18:19" x14ac:dyDescent="0.2">
      <c r="R30700" s="334">
        <v>72732</v>
      </c>
      <c r="S30700" s="319" t="s">
        <v>344</v>
      </c>
    </row>
    <row r="30701" spans="18:19" x14ac:dyDescent="0.2">
      <c r="R30701" s="334">
        <v>72733</v>
      </c>
      <c r="S30701" s="319" t="s">
        <v>344</v>
      </c>
    </row>
    <row r="30702" spans="18:19" x14ac:dyDescent="0.2">
      <c r="R30702" s="334">
        <v>72734</v>
      </c>
      <c r="S30702" s="319" t="s">
        <v>344</v>
      </c>
    </row>
    <row r="30703" spans="18:19" x14ac:dyDescent="0.2">
      <c r="R30703" s="334">
        <v>72735</v>
      </c>
      <c r="S30703" s="319" t="s">
        <v>344</v>
      </c>
    </row>
    <row r="30704" spans="18:19" x14ac:dyDescent="0.2">
      <c r="R30704" s="334">
        <v>72736</v>
      </c>
      <c r="S30704" s="319" t="s">
        <v>344</v>
      </c>
    </row>
    <row r="30705" spans="18:19" x14ac:dyDescent="0.2">
      <c r="R30705" s="334">
        <v>72737</v>
      </c>
      <c r="S30705" s="319" t="s">
        <v>344</v>
      </c>
    </row>
    <row r="30706" spans="18:19" x14ac:dyDescent="0.2">
      <c r="R30706" s="334">
        <v>72738</v>
      </c>
      <c r="S30706" s="319" t="s">
        <v>344</v>
      </c>
    </row>
    <row r="30707" spans="18:19" x14ac:dyDescent="0.2">
      <c r="R30707" s="334">
        <v>72739</v>
      </c>
      <c r="S30707" s="319" t="s">
        <v>344</v>
      </c>
    </row>
    <row r="30708" spans="18:19" x14ac:dyDescent="0.2">
      <c r="R30708" s="334">
        <v>72740</v>
      </c>
      <c r="S30708" s="319" t="s">
        <v>361</v>
      </c>
    </row>
    <row r="30709" spans="18:19" x14ac:dyDescent="0.2">
      <c r="R30709" s="334">
        <v>72741</v>
      </c>
      <c r="S30709" s="319" t="s">
        <v>344</v>
      </c>
    </row>
    <row r="30710" spans="18:19" x14ac:dyDescent="0.2">
      <c r="R30710" s="334">
        <v>72742</v>
      </c>
      <c r="S30710" s="319" t="s">
        <v>361</v>
      </c>
    </row>
    <row r="30711" spans="18:19" x14ac:dyDescent="0.2">
      <c r="R30711" s="334">
        <v>72744</v>
      </c>
      <c r="S30711" s="319" t="s">
        <v>344</v>
      </c>
    </row>
    <row r="30712" spans="18:19" x14ac:dyDescent="0.2">
      <c r="R30712" s="334">
        <v>72745</v>
      </c>
      <c r="S30712" s="319" t="s">
        <v>344</v>
      </c>
    </row>
    <row r="30713" spans="18:19" x14ac:dyDescent="0.2">
      <c r="R30713" s="334">
        <v>72747</v>
      </c>
      <c r="S30713" s="319" t="s">
        <v>344</v>
      </c>
    </row>
    <row r="30714" spans="18:19" x14ac:dyDescent="0.2">
      <c r="R30714" s="334">
        <v>72749</v>
      </c>
      <c r="S30714" s="319" t="s">
        <v>344</v>
      </c>
    </row>
    <row r="30715" spans="18:19" x14ac:dyDescent="0.2">
      <c r="R30715" s="334">
        <v>72751</v>
      </c>
      <c r="S30715" s="319" t="s">
        <v>344</v>
      </c>
    </row>
    <row r="30716" spans="18:19" x14ac:dyDescent="0.2">
      <c r="R30716" s="334">
        <v>72752</v>
      </c>
      <c r="S30716" s="319" t="s">
        <v>344</v>
      </c>
    </row>
    <row r="30717" spans="18:19" x14ac:dyDescent="0.2">
      <c r="R30717" s="334">
        <v>72753</v>
      </c>
      <c r="S30717" s="319" t="s">
        <v>344</v>
      </c>
    </row>
    <row r="30718" spans="18:19" x14ac:dyDescent="0.2">
      <c r="R30718" s="334">
        <v>72756</v>
      </c>
      <c r="S30718" s="319" t="s">
        <v>344</v>
      </c>
    </row>
    <row r="30719" spans="18:19" x14ac:dyDescent="0.2">
      <c r="R30719" s="334">
        <v>72757</v>
      </c>
      <c r="S30719" s="319" t="s">
        <v>344</v>
      </c>
    </row>
    <row r="30720" spans="18:19" x14ac:dyDescent="0.2">
      <c r="R30720" s="334">
        <v>72758</v>
      </c>
      <c r="S30720" s="319" t="s">
        <v>344</v>
      </c>
    </row>
    <row r="30721" spans="18:19" x14ac:dyDescent="0.2">
      <c r="R30721" s="334">
        <v>72760</v>
      </c>
      <c r="S30721" s="319" t="s">
        <v>344</v>
      </c>
    </row>
    <row r="30722" spans="18:19" x14ac:dyDescent="0.2">
      <c r="R30722" s="334">
        <v>72761</v>
      </c>
      <c r="S30722" s="319" t="s">
        <v>344</v>
      </c>
    </row>
    <row r="30723" spans="18:19" x14ac:dyDescent="0.2">
      <c r="R30723" s="334">
        <v>72762</v>
      </c>
      <c r="S30723" s="319" t="s">
        <v>344</v>
      </c>
    </row>
    <row r="30724" spans="18:19" x14ac:dyDescent="0.2">
      <c r="R30724" s="334">
        <v>72764</v>
      </c>
      <c r="S30724" s="319" t="s">
        <v>344</v>
      </c>
    </row>
    <row r="30725" spans="18:19" x14ac:dyDescent="0.2">
      <c r="R30725" s="334">
        <v>72765</v>
      </c>
      <c r="S30725" s="319" t="s">
        <v>344</v>
      </c>
    </row>
    <row r="30726" spans="18:19" x14ac:dyDescent="0.2">
      <c r="R30726" s="334">
        <v>72766</v>
      </c>
      <c r="S30726" s="319" t="s">
        <v>344</v>
      </c>
    </row>
    <row r="30727" spans="18:19" x14ac:dyDescent="0.2">
      <c r="R30727" s="334">
        <v>72768</v>
      </c>
      <c r="S30727" s="319" t="s">
        <v>344</v>
      </c>
    </row>
    <row r="30728" spans="18:19" x14ac:dyDescent="0.2">
      <c r="R30728" s="334">
        <v>72769</v>
      </c>
      <c r="S30728" s="319" t="s">
        <v>344</v>
      </c>
    </row>
    <row r="30729" spans="18:19" x14ac:dyDescent="0.2">
      <c r="R30729" s="334">
        <v>72770</v>
      </c>
      <c r="S30729" s="319" t="s">
        <v>344</v>
      </c>
    </row>
    <row r="30730" spans="18:19" x14ac:dyDescent="0.2">
      <c r="R30730" s="334">
        <v>72773</v>
      </c>
      <c r="S30730" s="319" t="s">
        <v>344</v>
      </c>
    </row>
    <row r="30731" spans="18:19" x14ac:dyDescent="0.2">
      <c r="R30731" s="334">
        <v>72774</v>
      </c>
      <c r="S30731" s="319" t="s">
        <v>344</v>
      </c>
    </row>
    <row r="30732" spans="18:19" x14ac:dyDescent="0.2">
      <c r="R30732" s="334">
        <v>72776</v>
      </c>
      <c r="S30732" s="319" t="s">
        <v>344</v>
      </c>
    </row>
    <row r="30733" spans="18:19" x14ac:dyDescent="0.2">
      <c r="R30733" s="334">
        <v>72801</v>
      </c>
      <c r="S30733" s="319" t="s">
        <v>361</v>
      </c>
    </row>
    <row r="30734" spans="18:19" x14ac:dyDescent="0.2">
      <c r="R30734" s="334">
        <v>72802</v>
      </c>
      <c r="S30734" s="319" t="s">
        <v>361</v>
      </c>
    </row>
    <row r="30735" spans="18:19" x14ac:dyDescent="0.2">
      <c r="R30735" s="334">
        <v>72811</v>
      </c>
      <c r="S30735" s="319" t="s">
        <v>361</v>
      </c>
    </row>
    <row r="30736" spans="18:19" x14ac:dyDescent="0.2">
      <c r="R30736" s="334">
        <v>72812</v>
      </c>
      <c r="S30736" s="319" t="s">
        <v>361</v>
      </c>
    </row>
    <row r="30737" spans="18:19" x14ac:dyDescent="0.2">
      <c r="R30737" s="334">
        <v>72820</v>
      </c>
      <c r="S30737" s="319" t="s">
        <v>361</v>
      </c>
    </row>
    <row r="30738" spans="18:19" x14ac:dyDescent="0.2">
      <c r="R30738" s="334">
        <v>72821</v>
      </c>
      <c r="S30738" s="319" t="s">
        <v>361</v>
      </c>
    </row>
    <row r="30739" spans="18:19" x14ac:dyDescent="0.2">
      <c r="R30739" s="334">
        <v>72823</v>
      </c>
      <c r="S30739" s="319" t="s">
        <v>361</v>
      </c>
    </row>
    <row r="30740" spans="18:19" x14ac:dyDescent="0.2">
      <c r="R30740" s="334">
        <v>72824</v>
      </c>
      <c r="S30740" s="319" t="s">
        <v>361</v>
      </c>
    </row>
    <row r="30741" spans="18:19" x14ac:dyDescent="0.2">
      <c r="R30741" s="334">
        <v>72826</v>
      </c>
      <c r="S30741" s="319" t="s">
        <v>361</v>
      </c>
    </row>
    <row r="30742" spans="18:19" x14ac:dyDescent="0.2">
      <c r="R30742" s="334">
        <v>72827</v>
      </c>
      <c r="S30742" s="319" t="s">
        <v>361</v>
      </c>
    </row>
    <row r="30743" spans="18:19" x14ac:dyDescent="0.2">
      <c r="R30743" s="334">
        <v>72828</v>
      </c>
      <c r="S30743" s="319" t="s">
        <v>361</v>
      </c>
    </row>
    <row r="30744" spans="18:19" x14ac:dyDescent="0.2">
      <c r="R30744" s="334">
        <v>72829</v>
      </c>
      <c r="S30744" s="319" t="s">
        <v>361</v>
      </c>
    </row>
    <row r="30745" spans="18:19" x14ac:dyDescent="0.2">
      <c r="R30745" s="334">
        <v>72830</v>
      </c>
      <c r="S30745" s="319" t="s">
        <v>361</v>
      </c>
    </row>
    <row r="30746" spans="18:19" x14ac:dyDescent="0.2">
      <c r="R30746" s="334">
        <v>72832</v>
      </c>
      <c r="S30746" s="319" t="s">
        <v>361</v>
      </c>
    </row>
    <row r="30747" spans="18:19" x14ac:dyDescent="0.2">
      <c r="R30747" s="334">
        <v>72833</v>
      </c>
      <c r="S30747" s="319" t="s">
        <v>361</v>
      </c>
    </row>
    <row r="30748" spans="18:19" x14ac:dyDescent="0.2">
      <c r="R30748" s="334">
        <v>72834</v>
      </c>
      <c r="S30748" s="319" t="s">
        <v>361</v>
      </c>
    </row>
    <row r="30749" spans="18:19" x14ac:dyDescent="0.2">
      <c r="R30749" s="334">
        <v>72835</v>
      </c>
      <c r="S30749" s="319" t="s">
        <v>361</v>
      </c>
    </row>
    <row r="30750" spans="18:19" x14ac:dyDescent="0.2">
      <c r="R30750" s="334">
        <v>72837</v>
      </c>
      <c r="S30750" s="319" t="s">
        <v>361</v>
      </c>
    </row>
    <row r="30751" spans="18:19" x14ac:dyDescent="0.2">
      <c r="R30751" s="334">
        <v>72838</v>
      </c>
      <c r="S30751" s="319" t="s">
        <v>361</v>
      </c>
    </row>
    <row r="30752" spans="18:19" x14ac:dyDescent="0.2">
      <c r="R30752" s="334">
        <v>72839</v>
      </c>
      <c r="S30752" s="319" t="s">
        <v>361</v>
      </c>
    </row>
    <row r="30753" spans="18:19" x14ac:dyDescent="0.2">
      <c r="R30753" s="334">
        <v>72840</v>
      </c>
      <c r="S30753" s="319" t="s">
        <v>361</v>
      </c>
    </row>
    <row r="30754" spans="18:19" x14ac:dyDescent="0.2">
      <c r="R30754" s="334">
        <v>72841</v>
      </c>
      <c r="S30754" s="319" t="s">
        <v>361</v>
      </c>
    </row>
    <row r="30755" spans="18:19" x14ac:dyDescent="0.2">
      <c r="R30755" s="334">
        <v>72842</v>
      </c>
      <c r="S30755" s="319" t="s">
        <v>361</v>
      </c>
    </row>
    <row r="30756" spans="18:19" x14ac:dyDescent="0.2">
      <c r="R30756" s="334">
        <v>72843</v>
      </c>
      <c r="S30756" s="319" t="s">
        <v>361</v>
      </c>
    </row>
    <row r="30757" spans="18:19" x14ac:dyDescent="0.2">
      <c r="R30757" s="334">
        <v>72845</v>
      </c>
      <c r="S30757" s="319" t="s">
        <v>361</v>
      </c>
    </row>
    <row r="30758" spans="18:19" x14ac:dyDescent="0.2">
      <c r="R30758" s="334">
        <v>72846</v>
      </c>
      <c r="S30758" s="319" t="s">
        <v>361</v>
      </c>
    </row>
    <row r="30759" spans="18:19" x14ac:dyDescent="0.2">
      <c r="R30759" s="334">
        <v>72847</v>
      </c>
      <c r="S30759" s="319" t="s">
        <v>361</v>
      </c>
    </row>
    <row r="30760" spans="18:19" x14ac:dyDescent="0.2">
      <c r="R30760" s="334">
        <v>72851</v>
      </c>
      <c r="S30760" s="319" t="s">
        <v>361</v>
      </c>
    </row>
    <row r="30761" spans="18:19" x14ac:dyDescent="0.2">
      <c r="R30761" s="334">
        <v>72852</v>
      </c>
      <c r="S30761" s="319" t="s">
        <v>361</v>
      </c>
    </row>
    <row r="30762" spans="18:19" x14ac:dyDescent="0.2">
      <c r="R30762" s="334">
        <v>72853</v>
      </c>
      <c r="S30762" s="319" t="s">
        <v>361</v>
      </c>
    </row>
    <row r="30763" spans="18:19" x14ac:dyDescent="0.2">
      <c r="R30763" s="334">
        <v>72854</v>
      </c>
      <c r="S30763" s="319" t="s">
        <v>361</v>
      </c>
    </row>
    <row r="30764" spans="18:19" x14ac:dyDescent="0.2">
      <c r="R30764" s="334">
        <v>72855</v>
      </c>
      <c r="S30764" s="319" t="s">
        <v>361</v>
      </c>
    </row>
    <row r="30765" spans="18:19" x14ac:dyDescent="0.2">
      <c r="R30765" s="334">
        <v>72856</v>
      </c>
      <c r="S30765" s="319" t="s">
        <v>361</v>
      </c>
    </row>
    <row r="30766" spans="18:19" x14ac:dyDescent="0.2">
      <c r="R30766" s="334">
        <v>72857</v>
      </c>
      <c r="S30766" s="319" t="s">
        <v>361</v>
      </c>
    </row>
    <row r="30767" spans="18:19" x14ac:dyDescent="0.2">
      <c r="R30767" s="334">
        <v>72858</v>
      </c>
      <c r="S30767" s="319" t="s">
        <v>361</v>
      </c>
    </row>
    <row r="30768" spans="18:19" x14ac:dyDescent="0.2">
      <c r="R30768" s="334">
        <v>72860</v>
      </c>
      <c r="S30768" s="319" t="s">
        <v>361</v>
      </c>
    </row>
    <row r="30769" spans="18:19" x14ac:dyDescent="0.2">
      <c r="R30769" s="334">
        <v>72863</v>
      </c>
      <c r="S30769" s="319" t="s">
        <v>361</v>
      </c>
    </row>
    <row r="30770" spans="18:19" x14ac:dyDescent="0.2">
      <c r="R30770" s="334">
        <v>72865</v>
      </c>
      <c r="S30770" s="319" t="s">
        <v>361</v>
      </c>
    </row>
    <row r="30771" spans="18:19" x14ac:dyDescent="0.2">
      <c r="R30771" s="334">
        <v>72901</v>
      </c>
      <c r="S30771" s="319" t="s">
        <v>344</v>
      </c>
    </row>
    <row r="30772" spans="18:19" x14ac:dyDescent="0.2">
      <c r="R30772" s="334">
        <v>72902</v>
      </c>
      <c r="S30772" s="319" t="s">
        <v>344</v>
      </c>
    </row>
    <row r="30773" spans="18:19" x14ac:dyDescent="0.2">
      <c r="R30773" s="334">
        <v>72903</v>
      </c>
      <c r="S30773" s="319" t="s">
        <v>344</v>
      </c>
    </row>
    <row r="30774" spans="18:19" x14ac:dyDescent="0.2">
      <c r="R30774" s="334">
        <v>72904</v>
      </c>
      <c r="S30774" s="319" t="s">
        <v>344</v>
      </c>
    </row>
    <row r="30775" spans="18:19" x14ac:dyDescent="0.2">
      <c r="R30775" s="334">
        <v>72905</v>
      </c>
      <c r="S30775" s="319" t="s">
        <v>361</v>
      </c>
    </row>
    <row r="30776" spans="18:19" x14ac:dyDescent="0.2">
      <c r="R30776" s="334">
        <v>72906</v>
      </c>
      <c r="S30776" s="319" t="s">
        <v>344</v>
      </c>
    </row>
    <row r="30777" spans="18:19" x14ac:dyDescent="0.2">
      <c r="R30777" s="334">
        <v>72908</v>
      </c>
      <c r="S30777" s="319" t="s">
        <v>344</v>
      </c>
    </row>
    <row r="30778" spans="18:19" x14ac:dyDescent="0.2">
      <c r="R30778" s="334">
        <v>72913</v>
      </c>
      <c r="S30778" s="319" t="s">
        <v>344</v>
      </c>
    </row>
    <row r="30779" spans="18:19" x14ac:dyDescent="0.2">
      <c r="R30779" s="334">
        <v>72914</v>
      </c>
      <c r="S30779" s="319" t="s">
        <v>344</v>
      </c>
    </row>
    <row r="30780" spans="18:19" x14ac:dyDescent="0.2">
      <c r="R30780" s="334">
        <v>72916</v>
      </c>
      <c r="S30780" s="319" t="s">
        <v>361</v>
      </c>
    </row>
    <row r="30781" spans="18:19" x14ac:dyDescent="0.2">
      <c r="R30781" s="334">
        <v>72917</v>
      </c>
      <c r="S30781" s="319" t="s">
        <v>344</v>
      </c>
    </row>
    <row r="30782" spans="18:19" x14ac:dyDescent="0.2">
      <c r="R30782" s="334">
        <v>72918</v>
      </c>
      <c r="S30782" s="319" t="s">
        <v>344</v>
      </c>
    </row>
    <row r="30783" spans="18:19" x14ac:dyDescent="0.2">
      <c r="R30783" s="334">
        <v>72919</v>
      </c>
      <c r="S30783" s="319" t="s">
        <v>344</v>
      </c>
    </row>
    <row r="30784" spans="18:19" x14ac:dyDescent="0.2">
      <c r="R30784" s="334">
        <v>72921</v>
      </c>
      <c r="S30784" s="319" t="s">
        <v>361</v>
      </c>
    </row>
    <row r="30785" spans="18:19" x14ac:dyDescent="0.2">
      <c r="R30785" s="334">
        <v>72923</v>
      </c>
      <c r="S30785" s="319" t="s">
        <v>344</v>
      </c>
    </row>
    <row r="30786" spans="18:19" x14ac:dyDescent="0.2">
      <c r="R30786" s="334">
        <v>72926</v>
      </c>
      <c r="S30786" s="319" t="s">
        <v>361</v>
      </c>
    </row>
    <row r="30787" spans="18:19" x14ac:dyDescent="0.2">
      <c r="R30787" s="334">
        <v>72927</v>
      </c>
      <c r="S30787" s="319" t="s">
        <v>361</v>
      </c>
    </row>
    <row r="30788" spans="18:19" x14ac:dyDescent="0.2">
      <c r="R30788" s="334">
        <v>72928</v>
      </c>
      <c r="S30788" s="319" t="s">
        <v>361</v>
      </c>
    </row>
    <row r="30789" spans="18:19" x14ac:dyDescent="0.2">
      <c r="R30789" s="334">
        <v>72930</v>
      </c>
      <c r="S30789" s="319" t="s">
        <v>361</v>
      </c>
    </row>
    <row r="30790" spans="18:19" x14ac:dyDescent="0.2">
      <c r="R30790" s="334">
        <v>72932</v>
      </c>
      <c r="S30790" s="319" t="s">
        <v>361</v>
      </c>
    </row>
    <row r="30791" spans="18:19" x14ac:dyDescent="0.2">
      <c r="R30791" s="334">
        <v>72933</v>
      </c>
      <c r="S30791" s="319" t="s">
        <v>361</v>
      </c>
    </row>
    <row r="30792" spans="18:19" x14ac:dyDescent="0.2">
      <c r="R30792" s="334">
        <v>72934</v>
      </c>
      <c r="S30792" s="319" t="s">
        <v>361</v>
      </c>
    </row>
    <row r="30793" spans="18:19" x14ac:dyDescent="0.2">
      <c r="R30793" s="334">
        <v>72935</v>
      </c>
      <c r="S30793" s="319" t="s">
        <v>344</v>
      </c>
    </row>
    <row r="30794" spans="18:19" x14ac:dyDescent="0.2">
      <c r="R30794" s="334">
        <v>72936</v>
      </c>
      <c r="S30794" s="319" t="s">
        <v>361</v>
      </c>
    </row>
    <row r="30795" spans="18:19" x14ac:dyDescent="0.2">
      <c r="R30795" s="334">
        <v>72937</v>
      </c>
      <c r="S30795" s="319" t="s">
        <v>361</v>
      </c>
    </row>
    <row r="30796" spans="18:19" x14ac:dyDescent="0.2">
      <c r="R30796" s="334">
        <v>72938</v>
      </c>
      <c r="S30796" s="319" t="s">
        <v>361</v>
      </c>
    </row>
    <row r="30797" spans="18:19" x14ac:dyDescent="0.2">
      <c r="R30797" s="334">
        <v>72940</v>
      </c>
      <c r="S30797" s="319" t="s">
        <v>361</v>
      </c>
    </row>
    <row r="30798" spans="18:19" x14ac:dyDescent="0.2">
      <c r="R30798" s="334">
        <v>72941</v>
      </c>
      <c r="S30798" s="319" t="s">
        <v>361</v>
      </c>
    </row>
    <row r="30799" spans="18:19" x14ac:dyDescent="0.2">
      <c r="R30799" s="334">
        <v>72943</v>
      </c>
      <c r="S30799" s="319" t="s">
        <v>361</v>
      </c>
    </row>
    <row r="30800" spans="18:19" x14ac:dyDescent="0.2">
      <c r="R30800" s="334">
        <v>72944</v>
      </c>
      <c r="S30800" s="319" t="s">
        <v>361</v>
      </c>
    </row>
    <row r="30801" spans="18:19" x14ac:dyDescent="0.2">
      <c r="R30801" s="334">
        <v>72945</v>
      </c>
      <c r="S30801" s="319" t="s">
        <v>344</v>
      </c>
    </row>
    <row r="30802" spans="18:19" x14ac:dyDescent="0.2">
      <c r="R30802" s="334">
        <v>72946</v>
      </c>
      <c r="S30802" s="319" t="s">
        <v>361</v>
      </c>
    </row>
    <row r="30803" spans="18:19" x14ac:dyDescent="0.2">
      <c r="R30803" s="334">
        <v>72947</v>
      </c>
      <c r="S30803" s="319" t="s">
        <v>361</v>
      </c>
    </row>
    <row r="30804" spans="18:19" x14ac:dyDescent="0.2">
      <c r="R30804" s="334">
        <v>72948</v>
      </c>
      <c r="S30804" s="319" t="s">
        <v>361</v>
      </c>
    </row>
    <row r="30805" spans="18:19" x14ac:dyDescent="0.2">
      <c r="R30805" s="334">
        <v>72949</v>
      </c>
      <c r="S30805" s="319" t="s">
        <v>361</v>
      </c>
    </row>
    <row r="30806" spans="18:19" x14ac:dyDescent="0.2">
      <c r="R30806" s="334">
        <v>72950</v>
      </c>
      <c r="S30806" s="319" t="s">
        <v>361</v>
      </c>
    </row>
    <row r="30807" spans="18:19" x14ac:dyDescent="0.2">
      <c r="R30807" s="334">
        <v>72951</v>
      </c>
      <c r="S30807" s="319" t="s">
        <v>344</v>
      </c>
    </row>
    <row r="30808" spans="18:19" x14ac:dyDescent="0.2">
      <c r="R30808" s="334">
        <v>72952</v>
      </c>
      <c r="S30808" s="319" t="s">
        <v>361</v>
      </c>
    </row>
    <row r="30809" spans="18:19" x14ac:dyDescent="0.2">
      <c r="R30809" s="334">
        <v>72955</v>
      </c>
      <c r="S30809" s="319" t="s">
        <v>361</v>
      </c>
    </row>
    <row r="30810" spans="18:19" x14ac:dyDescent="0.2">
      <c r="R30810" s="334">
        <v>72956</v>
      </c>
      <c r="S30810" s="319" t="s">
        <v>361</v>
      </c>
    </row>
    <row r="30811" spans="18:19" x14ac:dyDescent="0.2">
      <c r="R30811" s="334">
        <v>72957</v>
      </c>
      <c r="S30811" s="319" t="s">
        <v>344</v>
      </c>
    </row>
    <row r="30812" spans="18:19" x14ac:dyDescent="0.2">
      <c r="R30812" s="334">
        <v>72958</v>
      </c>
      <c r="S30812" s="319" t="s">
        <v>361</v>
      </c>
    </row>
    <row r="30813" spans="18:19" x14ac:dyDescent="0.2">
      <c r="R30813" s="334">
        <v>72959</v>
      </c>
      <c r="S30813" s="319" t="s">
        <v>344</v>
      </c>
    </row>
    <row r="30814" spans="18:19" x14ac:dyDescent="0.2">
      <c r="R30814" s="334">
        <v>73001</v>
      </c>
      <c r="S30814" s="319" t="s">
        <v>344</v>
      </c>
    </row>
    <row r="30815" spans="18:19" x14ac:dyDescent="0.2">
      <c r="R30815" s="334">
        <v>73002</v>
      </c>
      <c r="S30815" s="319" t="s">
        <v>344</v>
      </c>
    </row>
    <row r="30816" spans="18:19" x14ac:dyDescent="0.2">
      <c r="R30816" s="334">
        <v>73003</v>
      </c>
      <c r="S30816" s="319" t="s">
        <v>344</v>
      </c>
    </row>
    <row r="30817" spans="18:19" x14ac:dyDescent="0.2">
      <c r="R30817" s="334">
        <v>73004</v>
      </c>
      <c r="S30817" s="319" t="s">
        <v>344</v>
      </c>
    </row>
    <row r="30818" spans="18:19" x14ac:dyDescent="0.2">
      <c r="R30818" s="334">
        <v>73005</v>
      </c>
      <c r="S30818" s="319" t="s">
        <v>344</v>
      </c>
    </row>
    <row r="30819" spans="18:19" x14ac:dyDescent="0.2">
      <c r="R30819" s="334">
        <v>73006</v>
      </c>
      <c r="S30819" s="319" t="s">
        <v>344</v>
      </c>
    </row>
    <row r="30820" spans="18:19" x14ac:dyDescent="0.2">
      <c r="R30820" s="334">
        <v>73007</v>
      </c>
      <c r="S30820" s="319" t="s">
        <v>344</v>
      </c>
    </row>
    <row r="30821" spans="18:19" x14ac:dyDescent="0.2">
      <c r="R30821" s="334">
        <v>73008</v>
      </c>
      <c r="S30821" s="319" t="s">
        <v>344</v>
      </c>
    </row>
    <row r="30822" spans="18:19" x14ac:dyDescent="0.2">
      <c r="R30822" s="334">
        <v>73009</v>
      </c>
      <c r="S30822" s="319" t="s">
        <v>344</v>
      </c>
    </row>
    <row r="30823" spans="18:19" x14ac:dyDescent="0.2">
      <c r="R30823" s="334">
        <v>73010</v>
      </c>
      <c r="S30823" s="319" t="s">
        <v>344</v>
      </c>
    </row>
    <row r="30824" spans="18:19" x14ac:dyDescent="0.2">
      <c r="R30824" s="334">
        <v>73011</v>
      </c>
      <c r="S30824" s="319" t="s">
        <v>344</v>
      </c>
    </row>
    <row r="30825" spans="18:19" x14ac:dyDescent="0.2">
      <c r="R30825" s="334">
        <v>73012</v>
      </c>
      <c r="S30825" s="319" t="s">
        <v>344</v>
      </c>
    </row>
    <row r="30826" spans="18:19" x14ac:dyDescent="0.2">
      <c r="R30826" s="334">
        <v>73013</v>
      </c>
      <c r="S30826" s="319" t="s">
        <v>344</v>
      </c>
    </row>
    <row r="30827" spans="18:19" x14ac:dyDescent="0.2">
      <c r="R30827" s="334">
        <v>73014</v>
      </c>
      <c r="S30827" s="319" t="s">
        <v>344</v>
      </c>
    </row>
    <row r="30828" spans="18:19" x14ac:dyDescent="0.2">
      <c r="R30828" s="334">
        <v>73015</v>
      </c>
      <c r="S30828" s="319" t="s">
        <v>344</v>
      </c>
    </row>
    <row r="30829" spans="18:19" x14ac:dyDescent="0.2">
      <c r="R30829" s="334">
        <v>73016</v>
      </c>
      <c r="S30829" s="319" t="s">
        <v>344</v>
      </c>
    </row>
    <row r="30830" spans="18:19" x14ac:dyDescent="0.2">
      <c r="R30830" s="334">
        <v>73017</v>
      </c>
      <c r="S30830" s="319" t="s">
        <v>344</v>
      </c>
    </row>
    <row r="30831" spans="18:19" x14ac:dyDescent="0.2">
      <c r="R30831" s="334">
        <v>73018</v>
      </c>
      <c r="S30831" s="319" t="s">
        <v>344</v>
      </c>
    </row>
    <row r="30832" spans="18:19" x14ac:dyDescent="0.2">
      <c r="R30832" s="334">
        <v>73019</v>
      </c>
      <c r="S30832" s="319" t="s">
        <v>344</v>
      </c>
    </row>
    <row r="30833" spans="18:19" x14ac:dyDescent="0.2">
      <c r="R30833" s="334">
        <v>73020</v>
      </c>
      <c r="S30833" s="319" t="s">
        <v>344</v>
      </c>
    </row>
    <row r="30834" spans="18:19" x14ac:dyDescent="0.2">
      <c r="R30834" s="334">
        <v>73021</v>
      </c>
      <c r="S30834" s="319" t="s">
        <v>344</v>
      </c>
    </row>
    <row r="30835" spans="18:19" x14ac:dyDescent="0.2">
      <c r="R30835" s="334">
        <v>73022</v>
      </c>
      <c r="S30835" s="319" t="s">
        <v>344</v>
      </c>
    </row>
    <row r="30836" spans="18:19" x14ac:dyDescent="0.2">
      <c r="R30836" s="334">
        <v>73023</v>
      </c>
      <c r="S30836" s="319" t="s">
        <v>344</v>
      </c>
    </row>
    <row r="30837" spans="18:19" x14ac:dyDescent="0.2">
      <c r="R30837" s="334">
        <v>73024</v>
      </c>
      <c r="S30837" s="319" t="s">
        <v>344</v>
      </c>
    </row>
    <row r="30838" spans="18:19" x14ac:dyDescent="0.2">
      <c r="R30838" s="334">
        <v>73025</v>
      </c>
      <c r="S30838" s="319" t="s">
        <v>344</v>
      </c>
    </row>
    <row r="30839" spans="18:19" x14ac:dyDescent="0.2">
      <c r="R30839" s="334">
        <v>73026</v>
      </c>
      <c r="S30839" s="319" t="s">
        <v>344</v>
      </c>
    </row>
    <row r="30840" spans="18:19" x14ac:dyDescent="0.2">
      <c r="R30840" s="334">
        <v>73027</v>
      </c>
      <c r="S30840" s="319" t="s">
        <v>344</v>
      </c>
    </row>
    <row r="30841" spans="18:19" x14ac:dyDescent="0.2">
      <c r="R30841" s="334">
        <v>73028</v>
      </c>
      <c r="S30841" s="319" t="s">
        <v>344</v>
      </c>
    </row>
    <row r="30842" spans="18:19" x14ac:dyDescent="0.2">
      <c r="R30842" s="334">
        <v>73029</v>
      </c>
      <c r="S30842" s="319" t="s">
        <v>344</v>
      </c>
    </row>
    <row r="30843" spans="18:19" x14ac:dyDescent="0.2">
      <c r="R30843" s="334">
        <v>73030</v>
      </c>
      <c r="S30843" s="319" t="s">
        <v>344</v>
      </c>
    </row>
    <row r="30844" spans="18:19" x14ac:dyDescent="0.2">
      <c r="R30844" s="334">
        <v>73031</v>
      </c>
      <c r="S30844" s="319" t="s">
        <v>344</v>
      </c>
    </row>
    <row r="30845" spans="18:19" x14ac:dyDescent="0.2">
      <c r="R30845" s="334">
        <v>73032</v>
      </c>
      <c r="S30845" s="319" t="s">
        <v>344</v>
      </c>
    </row>
    <row r="30846" spans="18:19" x14ac:dyDescent="0.2">
      <c r="R30846" s="334">
        <v>73033</v>
      </c>
      <c r="S30846" s="319" t="s">
        <v>344</v>
      </c>
    </row>
    <row r="30847" spans="18:19" x14ac:dyDescent="0.2">
      <c r="R30847" s="334">
        <v>73034</v>
      </c>
      <c r="S30847" s="319" t="s">
        <v>344</v>
      </c>
    </row>
    <row r="30848" spans="18:19" x14ac:dyDescent="0.2">
      <c r="R30848" s="334">
        <v>73036</v>
      </c>
      <c r="S30848" s="319" t="s">
        <v>344</v>
      </c>
    </row>
    <row r="30849" spans="18:19" x14ac:dyDescent="0.2">
      <c r="R30849" s="334">
        <v>73038</v>
      </c>
      <c r="S30849" s="319" t="s">
        <v>344</v>
      </c>
    </row>
    <row r="30850" spans="18:19" x14ac:dyDescent="0.2">
      <c r="R30850" s="334">
        <v>73039</v>
      </c>
      <c r="S30850" s="319" t="s">
        <v>344</v>
      </c>
    </row>
    <row r="30851" spans="18:19" x14ac:dyDescent="0.2">
      <c r="R30851" s="334">
        <v>73040</v>
      </c>
      <c r="S30851" s="319" t="s">
        <v>344</v>
      </c>
    </row>
    <row r="30852" spans="18:19" x14ac:dyDescent="0.2">
      <c r="R30852" s="334">
        <v>73041</v>
      </c>
      <c r="S30852" s="319" t="s">
        <v>344</v>
      </c>
    </row>
    <row r="30853" spans="18:19" x14ac:dyDescent="0.2">
      <c r="R30853" s="334">
        <v>73042</v>
      </c>
      <c r="S30853" s="319" t="s">
        <v>344</v>
      </c>
    </row>
    <row r="30854" spans="18:19" x14ac:dyDescent="0.2">
      <c r="R30854" s="334">
        <v>73043</v>
      </c>
      <c r="S30854" s="319" t="s">
        <v>344</v>
      </c>
    </row>
    <row r="30855" spans="18:19" x14ac:dyDescent="0.2">
      <c r="R30855" s="334">
        <v>73044</v>
      </c>
      <c r="S30855" s="319" t="s">
        <v>344</v>
      </c>
    </row>
    <row r="30856" spans="18:19" x14ac:dyDescent="0.2">
      <c r="R30856" s="334">
        <v>73045</v>
      </c>
      <c r="S30856" s="319" t="s">
        <v>344</v>
      </c>
    </row>
    <row r="30857" spans="18:19" x14ac:dyDescent="0.2">
      <c r="R30857" s="334">
        <v>73047</v>
      </c>
      <c r="S30857" s="319" t="s">
        <v>344</v>
      </c>
    </row>
    <row r="30858" spans="18:19" x14ac:dyDescent="0.2">
      <c r="R30858" s="334">
        <v>73048</v>
      </c>
      <c r="S30858" s="319" t="s">
        <v>344</v>
      </c>
    </row>
    <row r="30859" spans="18:19" x14ac:dyDescent="0.2">
      <c r="R30859" s="334">
        <v>73049</v>
      </c>
      <c r="S30859" s="319" t="s">
        <v>344</v>
      </c>
    </row>
    <row r="30860" spans="18:19" x14ac:dyDescent="0.2">
      <c r="R30860" s="334">
        <v>73050</v>
      </c>
      <c r="S30860" s="319" t="s">
        <v>344</v>
      </c>
    </row>
    <row r="30861" spans="18:19" x14ac:dyDescent="0.2">
      <c r="R30861" s="334">
        <v>73051</v>
      </c>
      <c r="S30861" s="319" t="s">
        <v>344</v>
      </c>
    </row>
    <row r="30862" spans="18:19" x14ac:dyDescent="0.2">
      <c r="R30862" s="334">
        <v>73052</v>
      </c>
      <c r="S30862" s="319" t="s">
        <v>344</v>
      </c>
    </row>
    <row r="30863" spans="18:19" x14ac:dyDescent="0.2">
      <c r="R30863" s="334">
        <v>73053</v>
      </c>
      <c r="S30863" s="319" t="s">
        <v>344</v>
      </c>
    </row>
    <row r="30864" spans="18:19" x14ac:dyDescent="0.2">
      <c r="R30864" s="334">
        <v>73054</v>
      </c>
      <c r="S30864" s="319" t="s">
        <v>344</v>
      </c>
    </row>
    <row r="30865" spans="18:19" x14ac:dyDescent="0.2">
      <c r="R30865" s="334">
        <v>73055</v>
      </c>
      <c r="S30865" s="319" t="s">
        <v>344</v>
      </c>
    </row>
    <row r="30866" spans="18:19" x14ac:dyDescent="0.2">
      <c r="R30866" s="334">
        <v>73056</v>
      </c>
      <c r="S30866" s="319" t="s">
        <v>344</v>
      </c>
    </row>
    <row r="30867" spans="18:19" x14ac:dyDescent="0.2">
      <c r="R30867" s="334">
        <v>73057</v>
      </c>
      <c r="S30867" s="319" t="s">
        <v>344</v>
      </c>
    </row>
    <row r="30868" spans="18:19" x14ac:dyDescent="0.2">
      <c r="R30868" s="334">
        <v>73058</v>
      </c>
      <c r="S30868" s="319" t="s">
        <v>344</v>
      </c>
    </row>
    <row r="30869" spans="18:19" x14ac:dyDescent="0.2">
      <c r="R30869" s="334">
        <v>73059</v>
      </c>
      <c r="S30869" s="319" t="s">
        <v>344</v>
      </c>
    </row>
    <row r="30870" spans="18:19" x14ac:dyDescent="0.2">
      <c r="R30870" s="334">
        <v>73061</v>
      </c>
      <c r="S30870" s="319" t="s">
        <v>344</v>
      </c>
    </row>
    <row r="30871" spans="18:19" x14ac:dyDescent="0.2">
      <c r="R30871" s="334">
        <v>73062</v>
      </c>
      <c r="S30871" s="319" t="s">
        <v>344</v>
      </c>
    </row>
    <row r="30872" spans="18:19" x14ac:dyDescent="0.2">
      <c r="R30872" s="334">
        <v>73063</v>
      </c>
      <c r="S30872" s="319" t="s">
        <v>344</v>
      </c>
    </row>
    <row r="30873" spans="18:19" x14ac:dyDescent="0.2">
      <c r="R30873" s="334">
        <v>73064</v>
      </c>
      <c r="S30873" s="319" t="s">
        <v>344</v>
      </c>
    </row>
    <row r="30874" spans="18:19" x14ac:dyDescent="0.2">
      <c r="R30874" s="334">
        <v>73065</v>
      </c>
      <c r="S30874" s="319" t="s">
        <v>344</v>
      </c>
    </row>
    <row r="30875" spans="18:19" x14ac:dyDescent="0.2">
      <c r="R30875" s="334">
        <v>73066</v>
      </c>
      <c r="S30875" s="319" t="s">
        <v>344</v>
      </c>
    </row>
    <row r="30876" spans="18:19" x14ac:dyDescent="0.2">
      <c r="R30876" s="334">
        <v>73067</v>
      </c>
      <c r="S30876" s="319" t="s">
        <v>344</v>
      </c>
    </row>
    <row r="30877" spans="18:19" x14ac:dyDescent="0.2">
      <c r="R30877" s="334">
        <v>73068</v>
      </c>
      <c r="S30877" s="319" t="s">
        <v>344</v>
      </c>
    </row>
    <row r="30878" spans="18:19" x14ac:dyDescent="0.2">
      <c r="R30878" s="334">
        <v>73069</v>
      </c>
      <c r="S30878" s="319" t="s">
        <v>344</v>
      </c>
    </row>
    <row r="30879" spans="18:19" x14ac:dyDescent="0.2">
      <c r="R30879" s="334">
        <v>73070</v>
      </c>
      <c r="S30879" s="319" t="s">
        <v>344</v>
      </c>
    </row>
    <row r="30880" spans="18:19" x14ac:dyDescent="0.2">
      <c r="R30880" s="334">
        <v>73071</v>
      </c>
      <c r="S30880" s="319" t="s">
        <v>344</v>
      </c>
    </row>
    <row r="30881" spans="18:19" x14ac:dyDescent="0.2">
      <c r="R30881" s="334">
        <v>73072</v>
      </c>
      <c r="S30881" s="319" t="s">
        <v>344</v>
      </c>
    </row>
    <row r="30882" spans="18:19" x14ac:dyDescent="0.2">
      <c r="R30882" s="334">
        <v>73073</v>
      </c>
      <c r="S30882" s="319" t="s">
        <v>344</v>
      </c>
    </row>
    <row r="30883" spans="18:19" x14ac:dyDescent="0.2">
      <c r="R30883" s="334">
        <v>73074</v>
      </c>
      <c r="S30883" s="319" t="s">
        <v>344</v>
      </c>
    </row>
    <row r="30884" spans="18:19" x14ac:dyDescent="0.2">
      <c r="R30884" s="334">
        <v>73075</v>
      </c>
      <c r="S30884" s="319" t="s">
        <v>344</v>
      </c>
    </row>
    <row r="30885" spans="18:19" x14ac:dyDescent="0.2">
      <c r="R30885" s="334">
        <v>73077</v>
      </c>
      <c r="S30885" s="319" t="s">
        <v>344</v>
      </c>
    </row>
    <row r="30886" spans="18:19" x14ac:dyDescent="0.2">
      <c r="R30886" s="334">
        <v>73078</v>
      </c>
      <c r="S30886" s="319" t="s">
        <v>344</v>
      </c>
    </row>
    <row r="30887" spans="18:19" x14ac:dyDescent="0.2">
      <c r="R30887" s="334">
        <v>73079</v>
      </c>
      <c r="S30887" s="319" t="s">
        <v>344</v>
      </c>
    </row>
    <row r="30888" spans="18:19" x14ac:dyDescent="0.2">
      <c r="R30888" s="334">
        <v>73080</v>
      </c>
      <c r="S30888" s="319" t="s">
        <v>344</v>
      </c>
    </row>
    <row r="30889" spans="18:19" x14ac:dyDescent="0.2">
      <c r="R30889" s="334">
        <v>73082</v>
      </c>
      <c r="S30889" s="319" t="s">
        <v>344</v>
      </c>
    </row>
    <row r="30890" spans="18:19" x14ac:dyDescent="0.2">
      <c r="R30890" s="334">
        <v>73083</v>
      </c>
      <c r="S30890" s="319" t="s">
        <v>344</v>
      </c>
    </row>
    <row r="30891" spans="18:19" x14ac:dyDescent="0.2">
      <c r="R30891" s="334">
        <v>73084</v>
      </c>
      <c r="S30891" s="319" t="s">
        <v>344</v>
      </c>
    </row>
    <row r="30892" spans="18:19" x14ac:dyDescent="0.2">
      <c r="R30892" s="334">
        <v>73085</v>
      </c>
      <c r="S30892" s="319" t="s">
        <v>344</v>
      </c>
    </row>
    <row r="30893" spans="18:19" x14ac:dyDescent="0.2">
      <c r="R30893" s="334">
        <v>73086</v>
      </c>
      <c r="S30893" s="319" t="s">
        <v>344</v>
      </c>
    </row>
    <row r="30894" spans="18:19" x14ac:dyDescent="0.2">
      <c r="R30894" s="334">
        <v>73089</v>
      </c>
      <c r="S30894" s="319" t="s">
        <v>344</v>
      </c>
    </row>
    <row r="30895" spans="18:19" x14ac:dyDescent="0.2">
      <c r="R30895" s="334">
        <v>73090</v>
      </c>
      <c r="S30895" s="319" t="s">
        <v>344</v>
      </c>
    </row>
    <row r="30896" spans="18:19" x14ac:dyDescent="0.2">
      <c r="R30896" s="334">
        <v>73092</v>
      </c>
      <c r="S30896" s="319" t="s">
        <v>344</v>
      </c>
    </row>
    <row r="30897" spans="18:19" x14ac:dyDescent="0.2">
      <c r="R30897" s="334">
        <v>73093</v>
      </c>
      <c r="S30897" s="319" t="s">
        <v>344</v>
      </c>
    </row>
    <row r="30898" spans="18:19" x14ac:dyDescent="0.2">
      <c r="R30898" s="334">
        <v>73095</v>
      </c>
      <c r="S30898" s="319" t="s">
        <v>344</v>
      </c>
    </row>
    <row r="30899" spans="18:19" x14ac:dyDescent="0.2">
      <c r="R30899" s="334">
        <v>73096</v>
      </c>
      <c r="S30899" s="319" t="s">
        <v>344</v>
      </c>
    </row>
    <row r="30900" spans="18:19" x14ac:dyDescent="0.2">
      <c r="R30900" s="334">
        <v>73097</v>
      </c>
      <c r="S30900" s="319" t="s">
        <v>344</v>
      </c>
    </row>
    <row r="30901" spans="18:19" x14ac:dyDescent="0.2">
      <c r="R30901" s="334">
        <v>73098</v>
      </c>
      <c r="S30901" s="319" t="s">
        <v>344</v>
      </c>
    </row>
    <row r="30902" spans="18:19" x14ac:dyDescent="0.2">
      <c r="R30902" s="334">
        <v>73099</v>
      </c>
      <c r="S30902" s="319" t="s">
        <v>344</v>
      </c>
    </row>
    <row r="30903" spans="18:19" x14ac:dyDescent="0.2">
      <c r="R30903" s="334">
        <v>73101</v>
      </c>
      <c r="S30903" s="319" t="s">
        <v>344</v>
      </c>
    </row>
    <row r="30904" spans="18:19" x14ac:dyDescent="0.2">
      <c r="R30904" s="334">
        <v>73102</v>
      </c>
      <c r="S30904" s="319" t="s">
        <v>344</v>
      </c>
    </row>
    <row r="30905" spans="18:19" x14ac:dyDescent="0.2">
      <c r="R30905" s="334">
        <v>73103</v>
      </c>
      <c r="S30905" s="319" t="s">
        <v>344</v>
      </c>
    </row>
    <row r="30906" spans="18:19" x14ac:dyDescent="0.2">
      <c r="R30906" s="334">
        <v>73104</v>
      </c>
      <c r="S30906" s="319" t="s">
        <v>344</v>
      </c>
    </row>
    <row r="30907" spans="18:19" x14ac:dyDescent="0.2">
      <c r="R30907" s="334">
        <v>73105</v>
      </c>
      <c r="S30907" s="319" t="s">
        <v>344</v>
      </c>
    </row>
    <row r="30908" spans="18:19" x14ac:dyDescent="0.2">
      <c r="R30908" s="334">
        <v>73106</v>
      </c>
      <c r="S30908" s="319" t="s">
        <v>344</v>
      </c>
    </row>
    <row r="30909" spans="18:19" x14ac:dyDescent="0.2">
      <c r="R30909" s="334">
        <v>73107</v>
      </c>
      <c r="S30909" s="319" t="s">
        <v>344</v>
      </c>
    </row>
    <row r="30910" spans="18:19" x14ac:dyDescent="0.2">
      <c r="R30910" s="334">
        <v>73108</v>
      </c>
      <c r="S30910" s="319" t="s">
        <v>344</v>
      </c>
    </row>
    <row r="30911" spans="18:19" x14ac:dyDescent="0.2">
      <c r="R30911" s="334">
        <v>73109</v>
      </c>
      <c r="S30911" s="319" t="s">
        <v>344</v>
      </c>
    </row>
    <row r="30912" spans="18:19" x14ac:dyDescent="0.2">
      <c r="R30912" s="334">
        <v>73110</v>
      </c>
      <c r="S30912" s="319" t="s">
        <v>344</v>
      </c>
    </row>
    <row r="30913" spans="18:19" x14ac:dyDescent="0.2">
      <c r="R30913" s="334">
        <v>73111</v>
      </c>
      <c r="S30913" s="319" t="s">
        <v>344</v>
      </c>
    </row>
    <row r="30914" spans="18:19" x14ac:dyDescent="0.2">
      <c r="R30914" s="334">
        <v>73112</v>
      </c>
      <c r="S30914" s="319" t="s">
        <v>344</v>
      </c>
    </row>
    <row r="30915" spans="18:19" x14ac:dyDescent="0.2">
      <c r="R30915" s="334">
        <v>73113</v>
      </c>
      <c r="S30915" s="319" t="s">
        <v>344</v>
      </c>
    </row>
    <row r="30916" spans="18:19" x14ac:dyDescent="0.2">
      <c r="R30916" s="334">
        <v>73114</v>
      </c>
      <c r="S30916" s="319" t="s">
        <v>344</v>
      </c>
    </row>
    <row r="30917" spans="18:19" x14ac:dyDescent="0.2">
      <c r="R30917" s="334">
        <v>73115</v>
      </c>
      <c r="S30917" s="319" t="s">
        <v>344</v>
      </c>
    </row>
    <row r="30918" spans="18:19" x14ac:dyDescent="0.2">
      <c r="R30918" s="334">
        <v>73116</v>
      </c>
      <c r="S30918" s="319" t="s">
        <v>344</v>
      </c>
    </row>
    <row r="30919" spans="18:19" x14ac:dyDescent="0.2">
      <c r="R30919" s="334">
        <v>73117</v>
      </c>
      <c r="S30919" s="319" t="s">
        <v>344</v>
      </c>
    </row>
    <row r="30920" spans="18:19" x14ac:dyDescent="0.2">
      <c r="R30920" s="334">
        <v>73118</v>
      </c>
      <c r="S30920" s="319" t="s">
        <v>344</v>
      </c>
    </row>
    <row r="30921" spans="18:19" x14ac:dyDescent="0.2">
      <c r="R30921" s="334">
        <v>73119</v>
      </c>
      <c r="S30921" s="319" t="s">
        <v>344</v>
      </c>
    </row>
    <row r="30922" spans="18:19" x14ac:dyDescent="0.2">
      <c r="R30922" s="334">
        <v>73120</v>
      </c>
      <c r="S30922" s="319" t="s">
        <v>344</v>
      </c>
    </row>
    <row r="30923" spans="18:19" x14ac:dyDescent="0.2">
      <c r="R30923" s="334">
        <v>73121</v>
      </c>
      <c r="S30923" s="319" t="s">
        <v>344</v>
      </c>
    </row>
    <row r="30924" spans="18:19" x14ac:dyDescent="0.2">
      <c r="R30924" s="334">
        <v>73122</v>
      </c>
      <c r="S30924" s="319" t="s">
        <v>344</v>
      </c>
    </row>
    <row r="30925" spans="18:19" x14ac:dyDescent="0.2">
      <c r="R30925" s="334">
        <v>73123</v>
      </c>
      <c r="S30925" s="319" t="s">
        <v>344</v>
      </c>
    </row>
    <row r="30926" spans="18:19" x14ac:dyDescent="0.2">
      <c r="R30926" s="334">
        <v>73124</v>
      </c>
      <c r="S30926" s="319" t="s">
        <v>344</v>
      </c>
    </row>
    <row r="30927" spans="18:19" x14ac:dyDescent="0.2">
      <c r="R30927" s="334">
        <v>73125</v>
      </c>
      <c r="S30927" s="319" t="s">
        <v>344</v>
      </c>
    </row>
    <row r="30928" spans="18:19" x14ac:dyDescent="0.2">
      <c r="R30928" s="334">
        <v>73126</v>
      </c>
      <c r="S30928" s="319" t="s">
        <v>344</v>
      </c>
    </row>
    <row r="30929" spans="18:19" x14ac:dyDescent="0.2">
      <c r="R30929" s="334">
        <v>73127</v>
      </c>
      <c r="S30929" s="319" t="s">
        <v>344</v>
      </c>
    </row>
    <row r="30930" spans="18:19" x14ac:dyDescent="0.2">
      <c r="R30930" s="334">
        <v>73128</v>
      </c>
      <c r="S30930" s="319" t="s">
        <v>344</v>
      </c>
    </row>
    <row r="30931" spans="18:19" x14ac:dyDescent="0.2">
      <c r="R30931" s="334">
        <v>73129</v>
      </c>
      <c r="S30931" s="319" t="s">
        <v>344</v>
      </c>
    </row>
    <row r="30932" spans="18:19" x14ac:dyDescent="0.2">
      <c r="R30932" s="334">
        <v>73130</v>
      </c>
      <c r="S30932" s="319" t="s">
        <v>344</v>
      </c>
    </row>
    <row r="30933" spans="18:19" x14ac:dyDescent="0.2">
      <c r="R30933" s="334">
        <v>73131</v>
      </c>
      <c r="S30933" s="319" t="s">
        <v>344</v>
      </c>
    </row>
    <row r="30934" spans="18:19" x14ac:dyDescent="0.2">
      <c r="R30934" s="334">
        <v>73132</v>
      </c>
      <c r="S30934" s="319" t="s">
        <v>344</v>
      </c>
    </row>
    <row r="30935" spans="18:19" x14ac:dyDescent="0.2">
      <c r="R30935" s="334">
        <v>73134</v>
      </c>
      <c r="S30935" s="319" t="s">
        <v>344</v>
      </c>
    </row>
    <row r="30936" spans="18:19" x14ac:dyDescent="0.2">
      <c r="R30936" s="334">
        <v>73135</v>
      </c>
      <c r="S30936" s="319" t="s">
        <v>344</v>
      </c>
    </row>
    <row r="30937" spans="18:19" x14ac:dyDescent="0.2">
      <c r="R30937" s="334">
        <v>73136</v>
      </c>
      <c r="S30937" s="319" t="s">
        <v>344</v>
      </c>
    </row>
    <row r="30938" spans="18:19" x14ac:dyDescent="0.2">
      <c r="R30938" s="334">
        <v>73137</v>
      </c>
      <c r="S30938" s="319" t="s">
        <v>344</v>
      </c>
    </row>
    <row r="30939" spans="18:19" x14ac:dyDescent="0.2">
      <c r="R30939" s="334">
        <v>73139</v>
      </c>
      <c r="S30939" s="319" t="s">
        <v>344</v>
      </c>
    </row>
    <row r="30940" spans="18:19" x14ac:dyDescent="0.2">
      <c r="R30940" s="334">
        <v>73140</v>
      </c>
      <c r="S30940" s="319" t="s">
        <v>344</v>
      </c>
    </row>
    <row r="30941" spans="18:19" x14ac:dyDescent="0.2">
      <c r="R30941" s="334">
        <v>73141</v>
      </c>
      <c r="S30941" s="319" t="s">
        <v>344</v>
      </c>
    </row>
    <row r="30942" spans="18:19" x14ac:dyDescent="0.2">
      <c r="R30942" s="334">
        <v>73142</v>
      </c>
      <c r="S30942" s="319" t="s">
        <v>344</v>
      </c>
    </row>
    <row r="30943" spans="18:19" x14ac:dyDescent="0.2">
      <c r="R30943" s="334">
        <v>73143</v>
      </c>
      <c r="S30943" s="319" t="s">
        <v>344</v>
      </c>
    </row>
    <row r="30944" spans="18:19" x14ac:dyDescent="0.2">
      <c r="R30944" s="334">
        <v>73144</v>
      </c>
      <c r="S30944" s="319" t="s">
        <v>344</v>
      </c>
    </row>
    <row r="30945" spans="18:19" x14ac:dyDescent="0.2">
      <c r="R30945" s="334">
        <v>73145</v>
      </c>
      <c r="S30945" s="319" t="s">
        <v>344</v>
      </c>
    </row>
    <row r="30946" spans="18:19" x14ac:dyDescent="0.2">
      <c r="R30946" s="334">
        <v>73146</v>
      </c>
      <c r="S30946" s="319" t="s">
        <v>344</v>
      </c>
    </row>
    <row r="30947" spans="18:19" x14ac:dyDescent="0.2">
      <c r="R30947" s="334">
        <v>73147</v>
      </c>
      <c r="S30947" s="319" t="s">
        <v>344</v>
      </c>
    </row>
    <row r="30948" spans="18:19" x14ac:dyDescent="0.2">
      <c r="R30948" s="334">
        <v>73148</v>
      </c>
      <c r="S30948" s="319" t="s">
        <v>344</v>
      </c>
    </row>
    <row r="30949" spans="18:19" x14ac:dyDescent="0.2">
      <c r="R30949" s="334">
        <v>73149</v>
      </c>
      <c r="S30949" s="319" t="s">
        <v>344</v>
      </c>
    </row>
    <row r="30950" spans="18:19" x14ac:dyDescent="0.2">
      <c r="R30950" s="334">
        <v>73150</v>
      </c>
      <c r="S30950" s="319" t="s">
        <v>344</v>
      </c>
    </row>
    <row r="30951" spans="18:19" x14ac:dyDescent="0.2">
      <c r="R30951" s="334">
        <v>73151</v>
      </c>
      <c r="S30951" s="319" t="s">
        <v>344</v>
      </c>
    </row>
    <row r="30952" spans="18:19" x14ac:dyDescent="0.2">
      <c r="R30952" s="334">
        <v>73152</v>
      </c>
      <c r="S30952" s="319" t="s">
        <v>344</v>
      </c>
    </row>
    <row r="30953" spans="18:19" x14ac:dyDescent="0.2">
      <c r="R30953" s="334">
        <v>73153</v>
      </c>
      <c r="S30953" s="319" t="s">
        <v>344</v>
      </c>
    </row>
    <row r="30954" spans="18:19" x14ac:dyDescent="0.2">
      <c r="R30954" s="334">
        <v>73154</v>
      </c>
      <c r="S30954" s="319" t="s">
        <v>344</v>
      </c>
    </row>
    <row r="30955" spans="18:19" x14ac:dyDescent="0.2">
      <c r="R30955" s="334">
        <v>73155</v>
      </c>
      <c r="S30955" s="319" t="s">
        <v>344</v>
      </c>
    </row>
    <row r="30956" spans="18:19" x14ac:dyDescent="0.2">
      <c r="R30956" s="334">
        <v>73156</v>
      </c>
      <c r="S30956" s="319" t="s">
        <v>344</v>
      </c>
    </row>
    <row r="30957" spans="18:19" x14ac:dyDescent="0.2">
      <c r="R30957" s="334">
        <v>73157</v>
      </c>
      <c r="S30957" s="319" t="s">
        <v>344</v>
      </c>
    </row>
    <row r="30958" spans="18:19" x14ac:dyDescent="0.2">
      <c r="R30958" s="334">
        <v>73159</v>
      </c>
      <c r="S30958" s="319" t="s">
        <v>344</v>
      </c>
    </row>
    <row r="30959" spans="18:19" x14ac:dyDescent="0.2">
      <c r="R30959" s="334">
        <v>73160</v>
      </c>
      <c r="S30959" s="319" t="s">
        <v>344</v>
      </c>
    </row>
    <row r="30960" spans="18:19" x14ac:dyDescent="0.2">
      <c r="R30960" s="334">
        <v>73162</v>
      </c>
      <c r="S30960" s="319" t="s">
        <v>344</v>
      </c>
    </row>
    <row r="30961" spans="18:19" x14ac:dyDescent="0.2">
      <c r="R30961" s="334">
        <v>73165</v>
      </c>
      <c r="S30961" s="319" t="s">
        <v>344</v>
      </c>
    </row>
    <row r="30962" spans="18:19" x14ac:dyDescent="0.2">
      <c r="R30962" s="334">
        <v>73167</v>
      </c>
      <c r="S30962" s="319" t="s">
        <v>344</v>
      </c>
    </row>
    <row r="30963" spans="18:19" x14ac:dyDescent="0.2">
      <c r="R30963" s="334">
        <v>73169</v>
      </c>
      <c r="S30963" s="319" t="s">
        <v>344</v>
      </c>
    </row>
    <row r="30964" spans="18:19" x14ac:dyDescent="0.2">
      <c r="R30964" s="334">
        <v>73170</v>
      </c>
      <c r="S30964" s="319" t="s">
        <v>344</v>
      </c>
    </row>
    <row r="30965" spans="18:19" x14ac:dyDescent="0.2">
      <c r="R30965" s="334">
        <v>73172</v>
      </c>
      <c r="S30965" s="319" t="s">
        <v>344</v>
      </c>
    </row>
    <row r="30966" spans="18:19" x14ac:dyDescent="0.2">
      <c r="R30966" s="334">
        <v>73173</v>
      </c>
      <c r="S30966" s="319" t="s">
        <v>344</v>
      </c>
    </row>
    <row r="30967" spans="18:19" x14ac:dyDescent="0.2">
      <c r="R30967" s="334">
        <v>73178</v>
      </c>
      <c r="S30967" s="319" t="s">
        <v>344</v>
      </c>
    </row>
    <row r="30968" spans="18:19" x14ac:dyDescent="0.2">
      <c r="R30968" s="334">
        <v>73179</v>
      </c>
      <c r="S30968" s="319" t="s">
        <v>344</v>
      </c>
    </row>
    <row r="30969" spans="18:19" x14ac:dyDescent="0.2">
      <c r="R30969" s="334">
        <v>73184</v>
      </c>
      <c r="S30969" s="319" t="s">
        <v>344</v>
      </c>
    </row>
    <row r="30970" spans="18:19" x14ac:dyDescent="0.2">
      <c r="R30970" s="334">
        <v>73185</v>
      </c>
      <c r="S30970" s="319" t="s">
        <v>344</v>
      </c>
    </row>
    <row r="30971" spans="18:19" x14ac:dyDescent="0.2">
      <c r="R30971" s="334">
        <v>73189</v>
      </c>
      <c r="S30971" s="319" t="s">
        <v>344</v>
      </c>
    </row>
    <row r="30972" spans="18:19" x14ac:dyDescent="0.2">
      <c r="R30972" s="334">
        <v>73190</v>
      </c>
      <c r="S30972" s="319" t="s">
        <v>344</v>
      </c>
    </row>
    <row r="30973" spans="18:19" x14ac:dyDescent="0.2">
      <c r="R30973" s="334">
        <v>73194</v>
      </c>
      <c r="S30973" s="319" t="s">
        <v>344</v>
      </c>
    </row>
    <row r="30974" spans="18:19" x14ac:dyDescent="0.2">
      <c r="R30974" s="334">
        <v>73195</v>
      </c>
      <c r="S30974" s="319" t="s">
        <v>344</v>
      </c>
    </row>
    <row r="30975" spans="18:19" x14ac:dyDescent="0.2">
      <c r="R30975" s="334">
        <v>73196</v>
      </c>
      <c r="S30975" s="319" t="s">
        <v>344</v>
      </c>
    </row>
    <row r="30976" spans="18:19" x14ac:dyDescent="0.2">
      <c r="R30976" s="334">
        <v>73198</v>
      </c>
      <c r="S30976" s="319" t="s">
        <v>344</v>
      </c>
    </row>
    <row r="30977" spans="18:19" x14ac:dyDescent="0.2">
      <c r="R30977" s="334">
        <v>73301</v>
      </c>
      <c r="S30977" s="319" t="s">
        <v>362</v>
      </c>
    </row>
    <row r="30978" spans="18:19" x14ac:dyDescent="0.2">
      <c r="R30978" s="334">
        <v>73344</v>
      </c>
      <c r="S30978" s="319" t="s">
        <v>362</v>
      </c>
    </row>
    <row r="30979" spans="18:19" x14ac:dyDescent="0.2">
      <c r="R30979" s="334">
        <v>73401</v>
      </c>
      <c r="S30979" s="319" t="s">
        <v>344</v>
      </c>
    </row>
    <row r="30980" spans="18:19" x14ac:dyDescent="0.2">
      <c r="R30980" s="334">
        <v>73402</v>
      </c>
      <c r="S30980" s="319" t="s">
        <v>344</v>
      </c>
    </row>
    <row r="30981" spans="18:19" x14ac:dyDescent="0.2">
      <c r="R30981" s="334">
        <v>73403</v>
      </c>
      <c r="S30981" s="319" t="s">
        <v>344</v>
      </c>
    </row>
    <row r="30982" spans="18:19" x14ac:dyDescent="0.2">
      <c r="R30982" s="334">
        <v>73425</v>
      </c>
      <c r="S30982" s="319" t="s">
        <v>344</v>
      </c>
    </row>
    <row r="30983" spans="18:19" x14ac:dyDescent="0.2">
      <c r="R30983" s="334">
        <v>73430</v>
      </c>
      <c r="S30983" s="319" t="s">
        <v>344</v>
      </c>
    </row>
    <row r="30984" spans="18:19" x14ac:dyDescent="0.2">
      <c r="R30984" s="334">
        <v>73432</v>
      </c>
      <c r="S30984" s="319" t="s">
        <v>344</v>
      </c>
    </row>
    <row r="30985" spans="18:19" x14ac:dyDescent="0.2">
      <c r="R30985" s="334">
        <v>73433</v>
      </c>
      <c r="S30985" s="319" t="s">
        <v>344</v>
      </c>
    </row>
    <row r="30986" spans="18:19" x14ac:dyDescent="0.2">
      <c r="R30986" s="334">
        <v>73434</v>
      </c>
      <c r="S30986" s="319" t="s">
        <v>344</v>
      </c>
    </row>
    <row r="30987" spans="18:19" x14ac:dyDescent="0.2">
      <c r="R30987" s="334">
        <v>73435</v>
      </c>
      <c r="S30987" s="319" t="s">
        <v>344</v>
      </c>
    </row>
    <row r="30988" spans="18:19" x14ac:dyDescent="0.2">
      <c r="R30988" s="334">
        <v>73436</v>
      </c>
      <c r="S30988" s="319" t="s">
        <v>344</v>
      </c>
    </row>
    <row r="30989" spans="18:19" x14ac:dyDescent="0.2">
      <c r="R30989" s="334">
        <v>73437</v>
      </c>
      <c r="S30989" s="319" t="s">
        <v>344</v>
      </c>
    </row>
    <row r="30990" spans="18:19" x14ac:dyDescent="0.2">
      <c r="R30990" s="334">
        <v>73438</v>
      </c>
      <c r="S30990" s="319" t="s">
        <v>344</v>
      </c>
    </row>
    <row r="30991" spans="18:19" x14ac:dyDescent="0.2">
      <c r="R30991" s="334">
        <v>73439</v>
      </c>
      <c r="S30991" s="319" t="s">
        <v>344</v>
      </c>
    </row>
    <row r="30992" spans="18:19" x14ac:dyDescent="0.2">
      <c r="R30992" s="334">
        <v>73440</v>
      </c>
      <c r="S30992" s="319" t="s">
        <v>344</v>
      </c>
    </row>
    <row r="30993" spans="18:19" x14ac:dyDescent="0.2">
      <c r="R30993" s="334">
        <v>73441</v>
      </c>
      <c r="S30993" s="319" t="s">
        <v>344</v>
      </c>
    </row>
    <row r="30994" spans="18:19" x14ac:dyDescent="0.2">
      <c r="R30994" s="334">
        <v>73442</v>
      </c>
      <c r="S30994" s="319" t="s">
        <v>344</v>
      </c>
    </row>
    <row r="30995" spans="18:19" x14ac:dyDescent="0.2">
      <c r="R30995" s="334">
        <v>73443</v>
      </c>
      <c r="S30995" s="319" t="s">
        <v>344</v>
      </c>
    </row>
    <row r="30996" spans="18:19" x14ac:dyDescent="0.2">
      <c r="R30996" s="334">
        <v>73444</v>
      </c>
      <c r="S30996" s="319" t="s">
        <v>344</v>
      </c>
    </row>
    <row r="30997" spans="18:19" x14ac:dyDescent="0.2">
      <c r="R30997" s="334">
        <v>73446</v>
      </c>
      <c r="S30997" s="319" t="s">
        <v>344</v>
      </c>
    </row>
    <row r="30998" spans="18:19" x14ac:dyDescent="0.2">
      <c r="R30998" s="334">
        <v>73447</v>
      </c>
      <c r="S30998" s="319" t="s">
        <v>344</v>
      </c>
    </row>
    <row r="30999" spans="18:19" x14ac:dyDescent="0.2">
      <c r="R30999" s="334">
        <v>73448</v>
      </c>
      <c r="S30999" s="319" t="s">
        <v>344</v>
      </c>
    </row>
    <row r="31000" spans="18:19" x14ac:dyDescent="0.2">
      <c r="R31000" s="334">
        <v>73449</v>
      </c>
      <c r="S31000" s="319" t="s">
        <v>344</v>
      </c>
    </row>
    <row r="31001" spans="18:19" x14ac:dyDescent="0.2">
      <c r="R31001" s="334">
        <v>73450</v>
      </c>
      <c r="S31001" s="319" t="s">
        <v>344</v>
      </c>
    </row>
    <row r="31002" spans="18:19" x14ac:dyDescent="0.2">
      <c r="R31002" s="334">
        <v>73453</v>
      </c>
      <c r="S31002" s="319" t="s">
        <v>344</v>
      </c>
    </row>
    <row r="31003" spans="18:19" x14ac:dyDescent="0.2">
      <c r="R31003" s="334">
        <v>73455</v>
      </c>
      <c r="S31003" s="319" t="s">
        <v>344</v>
      </c>
    </row>
    <row r="31004" spans="18:19" x14ac:dyDescent="0.2">
      <c r="R31004" s="334">
        <v>73456</v>
      </c>
      <c r="S31004" s="319" t="s">
        <v>344</v>
      </c>
    </row>
    <row r="31005" spans="18:19" x14ac:dyDescent="0.2">
      <c r="R31005" s="334">
        <v>73458</v>
      </c>
      <c r="S31005" s="319" t="s">
        <v>344</v>
      </c>
    </row>
    <row r="31006" spans="18:19" x14ac:dyDescent="0.2">
      <c r="R31006" s="334">
        <v>73459</v>
      </c>
      <c r="S31006" s="319" t="s">
        <v>344</v>
      </c>
    </row>
    <row r="31007" spans="18:19" x14ac:dyDescent="0.2">
      <c r="R31007" s="334">
        <v>73460</v>
      </c>
      <c r="S31007" s="319" t="s">
        <v>344</v>
      </c>
    </row>
    <row r="31008" spans="18:19" x14ac:dyDescent="0.2">
      <c r="R31008" s="334">
        <v>73461</v>
      </c>
      <c r="S31008" s="319" t="s">
        <v>344</v>
      </c>
    </row>
    <row r="31009" spans="18:19" x14ac:dyDescent="0.2">
      <c r="R31009" s="334">
        <v>73463</v>
      </c>
      <c r="S31009" s="319" t="s">
        <v>344</v>
      </c>
    </row>
    <row r="31010" spans="18:19" x14ac:dyDescent="0.2">
      <c r="R31010" s="334">
        <v>73481</v>
      </c>
      <c r="S31010" s="319" t="s">
        <v>344</v>
      </c>
    </row>
    <row r="31011" spans="18:19" x14ac:dyDescent="0.2">
      <c r="R31011" s="334">
        <v>73487</v>
      </c>
      <c r="S31011" s="319" t="s">
        <v>344</v>
      </c>
    </row>
    <row r="31012" spans="18:19" x14ac:dyDescent="0.2">
      <c r="R31012" s="334">
        <v>73488</v>
      </c>
      <c r="S31012" s="319" t="s">
        <v>344</v>
      </c>
    </row>
    <row r="31013" spans="18:19" x14ac:dyDescent="0.2">
      <c r="R31013" s="334">
        <v>73491</v>
      </c>
      <c r="S31013" s="319" t="s">
        <v>344</v>
      </c>
    </row>
    <row r="31014" spans="18:19" x14ac:dyDescent="0.2">
      <c r="R31014" s="334">
        <v>73501</v>
      </c>
      <c r="S31014" s="319" t="s">
        <v>344</v>
      </c>
    </row>
    <row r="31015" spans="18:19" x14ac:dyDescent="0.2">
      <c r="R31015" s="334">
        <v>73502</v>
      </c>
      <c r="S31015" s="319" t="s">
        <v>344</v>
      </c>
    </row>
    <row r="31016" spans="18:19" x14ac:dyDescent="0.2">
      <c r="R31016" s="334">
        <v>73503</v>
      </c>
      <c r="S31016" s="319" t="s">
        <v>344</v>
      </c>
    </row>
    <row r="31017" spans="18:19" x14ac:dyDescent="0.2">
      <c r="R31017" s="334">
        <v>73505</v>
      </c>
      <c r="S31017" s="319" t="s">
        <v>344</v>
      </c>
    </row>
    <row r="31018" spans="18:19" x14ac:dyDescent="0.2">
      <c r="R31018" s="334">
        <v>73506</v>
      </c>
      <c r="S31018" s="319" t="s">
        <v>344</v>
      </c>
    </row>
    <row r="31019" spans="18:19" x14ac:dyDescent="0.2">
      <c r="R31019" s="334">
        <v>73507</v>
      </c>
      <c r="S31019" s="319" t="s">
        <v>344</v>
      </c>
    </row>
    <row r="31020" spans="18:19" x14ac:dyDescent="0.2">
      <c r="R31020" s="334">
        <v>73520</v>
      </c>
      <c r="S31020" s="319" t="s">
        <v>344</v>
      </c>
    </row>
    <row r="31021" spans="18:19" x14ac:dyDescent="0.2">
      <c r="R31021" s="334">
        <v>73521</v>
      </c>
      <c r="S31021" s="319" t="s">
        <v>344</v>
      </c>
    </row>
    <row r="31022" spans="18:19" x14ac:dyDescent="0.2">
      <c r="R31022" s="334">
        <v>73522</v>
      </c>
      <c r="S31022" s="319" t="s">
        <v>344</v>
      </c>
    </row>
    <row r="31023" spans="18:19" x14ac:dyDescent="0.2">
      <c r="R31023" s="334">
        <v>73523</v>
      </c>
      <c r="S31023" s="319" t="s">
        <v>344</v>
      </c>
    </row>
    <row r="31024" spans="18:19" x14ac:dyDescent="0.2">
      <c r="R31024" s="334">
        <v>73526</v>
      </c>
      <c r="S31024" s="319" t="s">
        <v>344</v>
      </c>
    </row>
    <row r="31025" spans="18:19" x14ac:dyDescent="0.2">
      <c r="R31025" s="334">
        <v>73527</v>
      </c>
      <c r="S31025" s="319" t="s">
        <v>344</v>
      </c>
    </row>
    <row r="31026" spans="18:19" x14ac:dyDescent="0.2">
      <c r="R31026" s="334">
        <v>73528</v>
      </c>
      <c r="S31026" s="319" t="s">
        <v>344</v>
      </c>
    </row>
    <row r="31027" spans="18:19" x14ac:dyDescent="0.2">
      <c r="R31027" s="334">
        <v>73529</v>
      </c>
      <c r="S31027" s="319" t="s">
        <v>344</v>
      </c>
    </row>
    <row r="31028" spans="18:19" x14ac:dyDescent="0.2">
      <c r="R31028" s="334">
        <v>73530</v>
      </c>
      <c r="S31028" s="319" t="s">
        <v>344</v>
      </c>
    </row>
    <row r="31029" spans="18:19" x14ac:dyDescent="0.2">
      <c r="R31029" s="334">
        <v>73531</v>
      </c>
      <c r="S31029" s="319" t="s">
        <v>344</v>
      </c>
    </row>
    <row r="31030" spans="18:19" x14ac:dyDescent="0.2">
      <c r="R31030" s="334">
        <v>73532</v>
      </c>
      <c r="S31030" s="319" t="s">
        <v>344</v>
      </c>
    </row>
    <row r="31031" spans="18:19" x14ac:dyDescent="0.2">
      <c r="R31031" s="334">
        <v>73533</v>
      </c>
      <c r="S31031" s="319" t="s">
        <v>344</v>
      </c>
    </row>
    <row r="31032" spans="18:19" x14ac:dyDescent="0.2">
      <c r="R31032" s="334">
        <v>73534</v>
      </c>
      <c r="S31032" s="319" t="s">
        <v>344</v>
      </c>
    </row>
    <row r="31033" spans="18:19" x14ac:dyDescent="0.2">
      <c r="R31033" s="334">
        <v>73536</v>
      </c>
      <c r="S31033" s="319" t="s">
        <v>344</v>
      </c>
    </row>
    <row r="31034" spans="18:19" x14ac:dyDescent="0.2">
      <c r="R31034" s="334">
        <v>73537</v>
      </c>
      <c r="S31034" s="319" t="s">
        <v>344</v>
      </c>
    </row>
    <row r="31035" spans="18:19" x14ac:dyDescent="0.2">
      <c r="R31035" s="334">
        <v>73538</v>
      </c>
      <c r="S31035" s="319" t="s">
        <v>344</v>
      </c>
    </row>
    <row r="31036" spans="18:19" x14ac:dyDescent="0.2">
      <c r="R31036" s="334">
        <v>73539</v>
      </c>
      <c r="S31036" s="319" t="s">
        <v>344</v>
      </c>
    </row>
    <row r="31037" spans="18:19" x14ac:dyDescent="0.2">
      <c r="R31037" s="334">
        <v>73540</v>
      </c>
      <c r="S31037" s="319" t="s">
        <v>344</v>
      </c>
    </row>
    <row r="31038" spans="18:19" x14ac:dyDescent="0.2">
      <c r="R31038" s="334">
        <v>73541</v>
      </c>
      <c r="S31038" s="319" t="s">
        <v>344</v>
      </c>
    </row>
    <row r="31039" spans="18:19" x14ac:dyDescent="0.2">
      <c r="R31039" s="334">
        <v>73542</v>
      </c>
      <c r="S31039" s="319" t="s">
        <v>344</v>
      </c>
    </row>
    <row r="31040" spans="18:19" x14ac:dyDescent="0.2">
      <c r="R31040" s="334">
        <v>73543</v>
      </c>
      <c r="S31040" s="319" t="s">
        <v>344</v>
      </c>
    </row>
    <row r="31041" spans="18:19" x14ac:dyDescent="0.2">
      <c r="R31041" s="334">
        <v>73544</v>
      </c>
      <c r="S31041" s="319" t="s">
        <v>344</v>
      </c>
    </row>
    <row r="31042" spans="18:19" x14ac:dyDescent="0.2">
      <c r="R31042" s="334">
        <v>73546</v>
      </c>
      <c r="S31042" s="319" t="s">
        <v>344</v>
      </c>
    </row>
    <row r="31043" spans="18:19" x14ac:dyDescent="0.2">
      <c r="R31043" s="334">
        <v>73547</v>
      </c>
      <c r="S31043" s="319" t="s">
        <v>344</v>
      </c>
    </row>
    <row r="31044" spans="18:19" x14ac:dyDescent="0.2">
      <c r="R31044" s="334">
        <v>73548</v>
      </c>
      <c r="S31044" s="319" t="s">
        <v>344</v>
      </c>
    </row>
    <row r="31045" spans="18:19" x14ac:dyDescent="0.2">
      <c r="R31045" s="334">
        <v>73549</v>
      </c>
      <c r="S31045" s="319" t="s">
        <v>344</v>
      </c>
    </row>
    <row r="31046" spans="18:19" x14ac:dyDescent="0.2">
      <c r="R31046" s="334">
        <v>73550</v>
      </c>
      <c r="S31046" s="319" t="s">
        <v>344</v>
      </c>
    </row>
    <row r="31047" spans="18:19" x14ac:dyDescent="0.2">
      <c r="R31047" s="334">
        <v>73551</v>
      </c>
      <c r="S31047" s="319" t="s">
        <v>344</v>
      </c>
    </row>
    <row r="31048" spans="18:19" x14ac:dyDescent="0.2">
      <c r="R31048" s="334">
        <v>73552</v>
      </c>
      <c r="S31048" s="319" t="s">
        <v>344</v>
      </c>
    </row>
    <row r="31049" spans="18:19" x14ac:dyDescent="0.2">
      <c r="R31049" s="334">
        <v>73553</v>
      </c>
      <c r="S31049" s="319" t="s">
        <v>344</v>
      </c>
    </row>
    <row r="31050" spans="18:19" x14ac:dyDescent="0.2">
      <c r="R31050" s="334">
        <v>73554</v>
      </c>
      <c r="S31050" s="319" t="s">
        <v>344</v>
      </c>
    </row>
    <row r="31051" spans="18:19" x14ac:dyDescent="0.2">
      <c r="R31051" s="334">
        <v>73555</v>
      </c>
      <c r="S31051" s="319" t="s">
        <v>344</v>
      </c>
    </row>
    <row r="31052" spans="18:19" x14ac:dyDescent="0.2">
      <c r="R31052" s="334">
        <v>73556</v>
      </c>
      <c r="S31052" s="319" t="s">
        <v>344</v>
      </c>
    </row>
    <row r="31053" spans="18:19" x14ac:dyDescent="0.2">
      <c r="R31053" s="334">
        <v>73557</v>
      </c>
      <c r="S31053" s="319" t="s">
        <v>344</v>
      </c>
    </row>
    <row r="31054" spans="18:19" x14ac:dyDescent="0.2">
      <c r="R31054" s="334">
        <v>73559</v>
      </c>
      <c r="S31054" s="319" t="s">
        <v>344</v>
      </c>
    </row>
    <row r="31055" spans="18:19" x14ac:dyDescent="0.2">
      <c r="R31055" s="334">
        <v>73560</v>
      </c>
      <c r="S31055" s="319" t="s">
        <v>344</v>
      </c>
    </row>
    <row r="31056" spans="18:19" x14ac:dyDescent="0.2">
      <c r="R31056" s="334">
        <v>73562</v>
      </c>
      <c r="S31056" s="319" t="s">
        <v>344</v>
      </c>
    </row>
    <row r="31057" spans="18:19" x14ac:dyDescent="0.2">
      <c r="R31057" s="334">
        <v>73564</v>
      </c>
      <c r="S31057" s="319" t="s">
        <v>344</v>
      </c>
    </row>
    <row r="31058" spans="18:19" x14ac:dyDescent="0.2">
      <c r="R31058" s="334">
        <v>73565</v>
      </c>
      <c r="S31058" s="319" t="s">
        <v>344</v>
      </c>
    </row>
    <row r="31059" spans="18:19" x14ac:dyDescent="0.2">
      <c r="R31059" s="334">
        <v>73566</v>
      </c>
      <c r="S31059" s="319" t="s">
        <v>344</v>
      </c>
    </row>
    <row r="31060" spans="18:19" x14ac:dyDescent="0.2">
      <c r="R31060" s="334">
        <v>73567</v>
      </c>
      <c r="S31060" s="319" t="s">
        <v>344</v>
      </c>
    </row>
    <row r="31061" spans="18:19" x14ac:dyDescent="0.2">
      <c r="R31061" s="334">
        <v>73568</v>
      </c>
      <c r="S31061" s="319" t="s">
        <v>344</v>
      </c>
    </row>
    <row r="31062" spans="18:19" x14ac:dyDescent="0.2">
      <c r="R31062" s="334">
        <v>73569</v>
      </c>
      <c r="S31062" s="319" t="s">
        <v>344</v>
      </c>
    </row>
    <row r="31063" spans="18:19" x14ac:dyDescent="0.2">
      <c r="R31063" s="334">
        <v>73570</v>
      </c>
      <c r="S31063" s="319" t="s">
        <v>344</v>
      </c>
    </row>
    <row r="31064" spans="18:19" x14ac:dyDescent="0.2">
      <c r="R31064" s="334">
        <v>73571</v>
      </c>
      <c r="S31064" s="319" t="s">
        <v>344</v>
      </c>
    </row>
    <row r="31065" spans="18:19" x14ac:dyDescent="0.2">
      <c r="R31065" s="334">
        <v>73572</v>
      </c>
      <c r="S31065" s="319" t="s">
        <v>344</v>
      </c>
    </row>
    <row r="31066" spans="18:19" x14ac:dyDescent="0.2">
      <c r="R31066" s="334">
        <v>73573</v>
      </c>
      <c r="S31066" s="319" t="s">
        <v>344</v>
      </c>
    </row>
    <row r="31067" spans="18:19" x14ac:dyDescent="0.2">
      <c r="R31067" s="334">
        <v>73601</v>
      </c>
      <c r="S31067" s="319" t="s">
        <v>344</v>
      </c>
    </row>
    <row r="31068" spans="18:19" x14ac:dyDescent="0.2">
      <c r="R31068" s="334">
        <v>73620</v>
      </c>
      <c r="S31068" s="319" t="s">
        <v>344</v>
      </c>
    </row>
    <row r="31069" spans="18:19" x14ac:dyDescent="0.2">
      <c r="R31069" s="334">
        <v>73622</v>
      </c>
      <c r="S31069" s="319" t="s">
        <v>344</v>
      </c>
    </row>
    <row r="31070" spans="18:19" x14ac:dyDescent="0.2">
      <c r="R31070" s="334">
        <v>73624</v>
      </c>
      <c r="S31070" s="319" t="s">
        <v>344</v>
      </c>
    </row>
    <row r="31071" spans="18:19" x14ac:dyDescent="0.2">
      <c r="R31071" s="334">
        <v>73625</v>
      </c>
      <c r="S31071" s="319" t="s">
        <v>344</v>
      </c>
    </row>
    <row r="31072" spans="18:19" x14ac:dyDescent="0.2">
      <c r="R31072" s="334">
        <v>73626</v>
      </c>
      <c r="S31072" s="319" t="s">
        <v>344</v>
      </c>
    </row>
    <row r="31073" spans="18:19" x14ac:dyDescent="0.2">
      <c r="R31073" s="334">
        <v>73627</v>
      </c>
      <c r="S31073" s="319" t="s">
        <v>344</v>
      </c>
    </row>
    <row r="31074" spans="18:19" x14ac:dyDescent="0.2">
      <c r="R31074" s="334">
        <v>73628</v>
      </c>
      <c r="S31074" s="319" t="s">
        <v>344</v>
      </c>
    </row>
    <row r="31075" spans="18:19" x14ac:dyDescent="0.2">
      <c r="R31075" s="334">
        <v>73632</v>
      </c>
      <c r="S31075" s="319" t="s">
        <v>344</v>
      </c>
    </row>
    <row r="31076" spans="18:19" x14ac:dyDescent="0.2">
      <c r="R31076" s="334">
        <v>73638</v>
      </c>
      <c r="S31076" s="319" t="s">
        <v>344</v>
      </c>
    </row>
    <row r="31077" spans="18:19" x14ac:dyDescent="0.2">
      <c r="R31077" s="334">
        <v>73639</v>
      </c>
      <c r="S31077" s="319" t="s">
        <v>344</v>
      </c>
    </row>
    <row r="31078" spans="18:19" x14ac:dyDescent="0.2">
      <c r="R31078" s="334">
        <v>73641</v>
      </c>
      <c r="S31078" s="319" t="s">
        <v>344</v>
      </c>
    </row>
    <row r="31079" spans="18:19" x14ac:dyDescent="0.2">
      <c r="R31079" s="334">
        <v>73642</v>
      </c>
      <c r="S31079" s="319" t="s">
        <v>344</v>
      </c>
    </row>
    <row r="31080" spans="18:19" x14ac:dyDescent="0.2">
      <c r="R31080" s="334">
        <v>73644</v>
      </c>
      <c r="S31080" s="319" t="s">
        <v>344</v>
      </c>
    </row>
    <row r="31081" spans="18:19" x14ac:dyDescent="0.2">
      <c r="R31081" s="334">
        <v>73645</v>
      </c>
      <c r="S31081" s="319" t="s">
        <v>344</v>
      </c>
    </row>
    <row r="31082" spans="18:19" x14ac:dyDescent="0.2">
      <c r="R31082" s="334">
        <v>73646</v>
      </c>
      <c r="S31082" s="319" t="s">
        <v>344</v>
      </c>
    </row>
    <row r="31083" spans="18:19" x14ac:dyDescent="0.2">
      <c r="R31083" s="334">
        <v>73647</v>
      </c>
      <c r="S31083" s="319" t="s">
        <v>344</v>
      </c>
    </row>
    <row r="31084" spans="18:19" x14ac:dyDescent="0.2">
      <c r="R31084" s="334">
        <v>73648</v>
      </c>
      <c r="S31084" s="319" t="s">
        <v>344</v>
      </c>
    </row>
    <row r="31085" spans="18:19" x14ac:dyDescent="0.2">
      <c r="R31085" s="334">
        <v>73650</v>
      </c>
      <c r="S31085" s="319" t="s">
        <v>344</v>
      </c>
    </row>
    <row r="31086" spans="18:19" x14ac:dyDescent="0.2">
      <c r="R31086" s="334">
        <v>73651</v>
      </c>
      <c r="S31086" s="319" t="s">
        <v>344</v>
      </c>
    </row>
    <row r="31087" spans="18:19" x14ac:dyDescent="0.2">
      <c r="R31087" s="334">
        <v>73654</v>
      </c>
      <c r="S31087" s="319" t="s">
        <v>344</v>
      </c>
    </row>
    <row r="31088" spans="18:19" x14ac:dyDescent="0.2">
      <c r="R31088" s="334">
        <v>73655</v>
      </c>
      <c r="S31088" s="319" t="s">
        <v>344</v>
      </c>
    </row>
    <row r="31089" spans="18:19" x14ac:dyDescent="0.2">
      <c r="R31089" s="334">
        <v>73658</v>
      </c>
      <c r="S31089" s="319" t="s">
        <v>344</v>
      </c>
    </row>
    <row r="31090" spans="18:19" x14ac:dyDescent="0.2">
      <c r="R31090" s="334">
        <v>73659</v>
      </c>
      <c r="S31090" s="319" t="s">
        <v>344</v>
      </c>
    </row>
    <row r="31091" spans="18:19" x14ac:dyDescent="0.2">
      <c r="R31091" s="334">
        <v>73660</v>
      </c>
      <c r="S31091" s="319" t="s">
        <v>344</v>
      </c>
    </row>
    <row r="31092" spans="18:19" x14ac:dyDescent="0.2">
      <c r="R31092" s="334">
        <v>73661</v>
      </c>
      <c r="S31092" s="319" t="s">
        <v>344</v>
      </c>
    </row>
    <row r="31093" spans="18:19" x14ac:dyDescent="0.2">
      <c r="R31093" s="334">
        <v>73662</v>
      </c>
      <c r="S31093" s="319" t="s">
        <v>344</v>
      </c>
    </row>
    <row r="31094" spans="18:19" x14ac:dyDescent="0.2">
      <c r="R31094" s="334">
        <v>73663</v>
      </c>
      <c r="S31094" s="319" t="s">
        <v>344</v>
      </c>
    </row>
    <row r="31095" spans="18:19" x14ac:dyDescent="0.2">
      <c r="R31095" s="334">
        <v>73664</v>
      </c>
      <c r="S31095" s="319" t="s">
        <v>344</v>
      </c>
    </row>
    <row r="31096" spans="18:19" x14ac:dyDescent="0.2">
      <c r="R31096" s="334">
        <v>73666</v>
      </c>
      <c r="S31096" s="319" t="s">
        <v>344</v>
      </c>
    </row>
    <row r="31097" spans="18:19" x14ac:dyDescent="0.2">
      <c r="R31097" s="334">
        <v>73667</v>
      </c>
      <c r="S31097" s="319" t="s">
        <v>344</v>
      </c>
    </row>
    <row r="31098" spans="18:19" x14ac:dyDescent="0.2">
      <c r="R31098" s="334">
        <v>73668</v>
      </c>
      <c r="S31098" s="319" t="s">
        <v>344</v>
      </c>
    </row>
    <row r="31099" spans="18:19" x14ac:dyDescent="0.2">
      <c r="R31099" s="334">
        <v>73669</v>
      </c>
      <c r="S31099" s="319" t="s">
        <v>344</v>
      </c>
    </row>
    <row r="31100" spans="18:19" x14ac:dyDescent="0.2">
      <c r="R31100" s="334">
        <v>73673</v>
      </c>
      <c r="S31100" s="319" t="s">
        <v>344</v>
      </c>
    </row>
    <row r="31101" spans="18:19" x14ac:dyDescent="0.2">
      <c r="R31101" s="334">
        <v>73701</v>
      </c>
      <c r="S31101" s="319" t="s">
        <v>344</v>
      </c>
    </row>
    <row r="31102" spans="18:19" x14ac:dyDescent="0.2">
      <c r="R31102" s="334">
        <v>73702</v>
      </c>
      <c r="S31102" s="319" t="s">
        <v>344</v>
      </c>
    </row>
    <row r="31103" spans="18:19" x14ac:dyDescent="0.2">
      <c r="R31103" s="334">
        <v>73703</v>
      </c>
      <c r="S31103" s="319" t="s">
        <v>344</v>
      </c>
    </row>
    <row r="31104" spans="18:19" x14ac:dyDescent="0.2">
      <c r="R31104" s="334">
        <v>73705</v>
      </c>
      <c r="S31104" s="319" t="s">
        <v>344</v>
      </c>
    </row>
    <row r="31105" spans="18:19" x14ac:dyDescent="0.2">
      <c r="R31105" s="334">
        <v>73706</v>
      </c>
      <c r="S31105" s="319" t="s">
        <v>344</v>
      </c>
    </row>
    <row r="31106" spans="18:19" x14ac:dyDescent="0.2">
      <c r="R31106" s="334">
        <v>73716</v>
      </c>
      <c r="S31106" s="319" t="s">
        <v>344</v>
      </c>
    </row>
    <row r="31107" spans="18:19" x14ac:dyDescent="0.2">
      <c r="R31107" s="334">
        <v>73717</v>
      </c>
      <c r="S31107" s="319" t="s">
        <v>344</v>
      </c>
    </row>
    <row r="31108" spans="18:19" x14ac:dyDescent="0.2">
      <c r="R31108" s="334">
        <v>73718</v>
      </c>
      <c r="S31108" s="319" t="s">
        <v>344</v>
      </c>
    </row>
    <row r="31109" spans="18:19" x14ac:dyDescent="0.2">
      <c r="R31109" s="334">
        <v>73719</v>
      </c>
      <c r="S31109" s="319" t="s">
        <v>344</v>
      </c>
    </row>
    <row r="31110" spans="18:19" x14ac:dyDescent="0.2">
      <c r="R31110" s="334">
        <v>73720</v>
      </c>
      <c r="S31110" s="319" t="s">
        <v>344</v>
      </c>
    </row>
    <row r="31111" spans="18:19" x14ac:dyDescent="0.2">
      <c r="R31111" s="334">
        <v>73722</v>
      </c>
      <c r="S31111" s="319" t="s">
        <v>344</v>
      </c>
    </row>
    <row r="31112" spans="18:19" x14ac:dyDescent="0.2">
      <c r="R31112" s="334">
        <v>73724</v>
      </c>
      <c r="S31112" s="319" t="s">
        <v>344</v>
      </c>
    </row>
    <row r="31113" spans="18:19" x14ac:dyDescent="0.2">
      <c r="R31113" s="334">
        <v>73726</v>
      </c>
      <c r="S31113" s="319" t="s">
        <v>344</v>
      </c>
    </row>
    <row r="31114" spans="18:19" x14ac:dyDescent="0.2">
      <c r="R31114" s="334">
        <v>73727</v>
      </c>
      <c r="S31114" s="319" t="s">
        <v>344</v>
      </c>
    </row>
    <row r="31115" spans="18:19" x14ac:dyDescent="0.2">
      <c r="R31115" s="334">
        <v>73728</v>
      </c>
      <c r="S31115" s="319" t="s">
        <v>344</v>
      </c>
    </row>
    <row r="31116" spans="18:19" x14ac:dyDescent="0.2">
      <c r="R31116" s="334">
        <v>73729</v>
      </c>
      <c r="S31116" s="319" t="s">
        <v>344</v>
      </c>
    </row>
    <row r="31117" spans="18:19" x14ac:dyDescent="0.2">
      <c r="R31117" s="334">
        <v>73730</v>
      </c>
      <c r="S31117" s="319" t="s">
        <v>344</v>
      </c>
    </row>
    <row r="31118" spans="18:19" x14ac:dyDescent="0.2">
      <c r="R31118" s="334">
        <v>73731</v>
      </c>
      <c r="S31118" s="319" t="s">
        <v>344</v>
      </c>
    </row>
    <row r="31119" spans="18:19" x14ac:dyDescent="0.2">
      <c r="R31119" s="334">
        <v>73733</v>
      </c>
      <c r="S31119" s="319" t="s">
        <v>344</v>
      </c>
    </row>
    <row r="31120" spans="18:19" x14ac:dyDescent="0.2">
      <c r="R31120" s="334">
        <v>73734</v>
      </c>
      <c r="S31120" s="319" t="s">
        <v>344</v>
      </c>
    </row>
    <row r="31121" spans="18:19" x14ac:dyDescent="0.2">
      <c r="R31121" s="334">
        <v>73735</v>
      </c>
      <c r="S31121" s="319" t="s">
        <v>344</v>
      </c>
    </row>
    <row r="31122" spans="18:19" x14ac:dyDescent="0.2">
      <c r="R31122" s="334">
        <v>73736</v>
      </c>
      <c r="S31122" s="319" t="s">
        <v>344</v>
      </c>
    </row>
    <row r="31123" spans="18:19" x14ac:dyDescent="0.2">
      <c r="R31123" s="334">
        <v>73737</v>
      </c>
      <c r="S31123" s="319" t="s">
        <v>344</v>
      </c>
    </row>
    <row r="31124" spans="18:19" x14ac:dyDescent="0.2">
      <c r="R31124" s="334">
        <v>73738</v>
      </c>
      <c r="S31124" s="319" t="s">
        <v>344</v>
      </c>
    </row>
    <row r="31125" spans="18:19" x14ac:dyDescent="0.2">
      <c r="R31125" s="334">
        <v>73739</v>
      </c>
      <c r="S31125" s="319" t="s">
        <v>344</v>
      </c>
    </row>
    <row r="31126" spans="18:19" x14ac:dyDescent="0.2">
      <c r="R31126" s="334">
        <v>73741</v>
      </c>
      <c r="S31126" s="319" t="s">
        <v>344</v>
      </c>
    </row>
    <row r="31127" spans="18:19" x14ac:dyDescent="0.2">
      <c r="R31127" s="334">
        <v>73742</v>
      </c>
      <c r="S31127" s="319" t="s">
        <v>344</v>
      </c>
    </row>
    <row r="31128" spans="18:19" x14ac:dyDescent="0.2">
      <c r="R31128" s="334">
        <v>73743</v>
      </c>
      <c r="S31128" s="319" t="s">
        <v>344</v>
      </c>
    </row>
    <row r="31129" spans="18:19" x14ac:dyDescent="0.2">
      <c r="R31129" s="334">
        <v>73744</v>
      </c>
      <c r="S31129" s="319" t="s">
        <v>344</v>
      </c>
    </row>
    <row r="31130" spans="18:19" x14ac:dyDescent="0.2">
      <c r="R31130" s="334">
        <v>73746</v>
      </c>
      <c r="S31130" s="319" t="s">
        <v>344</v>
      </c>
    </row>
    <row r="31131" spans="18:19" x14ac:dyDescent="0.2">
      <c r="R31131" s="334">
        <v>73747</v>
      </c>
      <c r="S31131" s="319" t="s">
        <v>344</v>
      </c>
    </row>
    <row r="31132" spans="18:19" x14ac:dyDescent="0.2">
      <c r="R31132" s="334">
        <v>73749</v>
      </c>
      <c r="S31132" s="319" t="s">
        <v>344</v>
      </c>
    </row>
    <row r="31133" spans="18:19" x14ac:dyDescent="0.2">
      <c r="R31133" s="334">
        <v>73750</v>
      </c>
      <c r="S31133" s="319" t="s">
        <v>344</v>
      </c>
    </row>
    <row r="31134" spans="18:19" x14ac:dyDescent="0.2">
      <c r="R31134" s="334">
        <v>73753</v>
      </c>
      <c r="S31134" s="319" t="s">
        <v>344</v>
      </c>
    </row>
    <row r="31135" spans="18:19" x14ac:dyDescent="0.2">
      <c r="R31135" s="334">
        <v>73754</v>
      </c>
      <c r="S31135" s="319" t="s">
        <v>344</v>
      </c>
    </row>
    <row r="31136" spans="18:19" x14ac:dyDescent="0.2">
      <c r="R31136" s="334">
        <v>73755</v>
      </c>
      <c r="S31136" s="319" t="s">
        <v>344</v>
      </c>
    </row>
    <row r="31137" spans="18:19" x14ac:dyDescent="0.2">
      <c r="R31137" s="334">
        <v>73756</v>
      </c>
      <c r="S31137" s="319" t="s">
        <v>344</v>
      </c>
    </row>
    <row r="31138" spans="18:19" x14ac:dyDescent="0.2">
      <c r="R31138" s="334">
        <v>73757</v>
      </c>
      <c r="S31138" s="319" t="s">
        <v>344</v>
      </c>
    </row>
    <row r="31139" spans="18:19" x14ac:dyDescent="0.2">
      <c r="R31139" s="334">
        <v>73758</v>
      </c>
      <c r="S31139" s="319" t="s">
        <v>344</v>
      </c>
    </row>
    <row r="31140" spans="18:19" x14ac:dyDescent="0.2">
      <c r="R31140" s="334">
        <v>73759</v>
      </c>
      <c r="S31140" s="319" t="s">
        <v>344</v>
      </c>
    </row>
    <row r="31141" spans="18:19" x14ac:dyDescent="0.2">
      <c r="R31141" s="334">
        <v>73760</v>
      </c>
      <c r="S31141" s="319" t="s">
        <v>344</v>
      </c>
    </row>
    <row r="31142" spans="18:19" x14ac:dyDescent="0.2">
      <c r="R31142" s="334">
        <v>73761</v>
      </c>
      <c r="S31142" s="319" t="s">
        <v>344</v>
      </c>
    </row>
    <row r="31143" spans="18:19" x14ac:dyDescent="0.2">
      <c r="R31143" s="334">
        <v>73762</v>
      </c>
      <c r="S31143" s="319" t="s">
        <v>344</v>
      </c>
    </row>
    <row r="31144" spans="18:19" x14ac:dyDescent="0.2">
      <c r="R31144" s="334">
        <v>73763</v>
      </c>
      <c r="S31144" s="319" t="s">
        <v>344</v>
      </c>
    </row>
    <row r="31145" spans="18:19" x14ac:dyDescent="0.2">
      <c r="R31145" s="334">
        <v>73764</v>
      </c>
      <c r="S31145" s="319" t="s">
        <v>344</v>
      </c>
    </row>
    <row r="31146" spans="18:19" x14ac:dyDescent="0.2">
      <c r="R31146" s="334">
        <v>73766</v>
      </c>
      <c r="S31146" s="319" t="s">
        <v>344</v>
      </c>
    </row>
    <row r="31147" spans="18:19" x14ac:dyDescent="0.2">
      <c r="R31147" s="334">
        <v>73768</v>
      </c>
      <c r="S31147" s="319" t="s">
        <v>344</v>
      </c>
    </row>
    <row r="31148" spans="18:19" x14ac:dyDescent="0.2">
      <c r="R31148" s="334">
        <v>73770</v>
      </c>
      <c r="S31148" s="319" t="s">
        <v>344</v>
      </c>
    </row>
    <row r="31149" spans="18:19" x14ac:dyDescent="0.2">
      <c r="R31149" s="334">
        <v>73771</v>
      </c>
      <c r="S31149" s="319" t="s">
        <v>344</v>
      </c>
    </row>
    <row r="31150" spans="18:19" x14ac:dyDescent="0.2">
      <c r="R31150" s="334">
        <v>73772</v>
      </c>
      <c r="S31150" s="319" t="s">
        <v>344</v>
      </c>
    </row>
    <row r="31151" spans="18:19" x14ac:dyDescent="0.2">
      <c r="R31151" s="334">
        <v>73773</v>
      </c>
      <c r="S31151" s="319" t="s">
        <v>344</v>
      </c>
    </row>
    <row r="31152" spans="18:19" x14ac:dyDescent="0.2">
      <c r="R31152" s="334">
        <v>73801</v>
      </c>
      <c r="S31152" s="319" t="s">
        <v>344</v>
      </c>
    </row>
    <row r="31153" spans="18:19" x14ac:dyDescent="0.2">
      <c r="R31153" s="334">
        <v>73802</v>
      </c>
      <c r="S31153" s="319" t="s">
        <v>344</v>
      </c>
    </row>
    <row r="31154" spans="18:19" x14ac:dyDescent="0.2">
      <c r="R31154" s="334">
        <v>73832</v>
      </c>
      <c r="S31154" s="319" t="s">
        <v>344</v>
      </c>
    </row>
    <row r="31155" spans="18:19" x14ac:dyDescent="0.2">
      <c r="R31155" s="334">
        <v>73834</v>
      </c>
      <c r="S31155" s="319" t="s">
        <v>344</v>
      </c>
    </row>
    <row r="31156" spans="18:19" x14ac:dyDescent="0.2">
      <c r="R31156" s="334">
        <v>73835</v>
      </c>
      <c r="S31156" s="319" t="s">
        <v>344</v>
      </c>
    </row>
    <row r="31157" spans="18:19" x14ac:dyDescent="0.2">
      <c r="R31157" s="334">
        <v>73838</v>
      </c>
      <c r="S31157" s="319" t="s">
        <v>344</v>
      </c>
    </row>
    <row r="31158" spans="18:19" x14ac:dyDescent="0.2">
      <c r="R31158" s="334">
        <v>73840</v>
      </c>
      <c r="S31158" s="319" t="s">
        <v>344</v>
      </c>
    </row>
    <row r="31159" spans="18:19" x14ac:dyDescent="0.2">
      <c r="R31159" s="334">
        <v>73841</v>
      </c>
      <c r="S31159" s="319" t="s">
        <v>344</v>
      </c>
    </row>
    <row r="31160" spans="18:19" x14ac:dyDescent="0.2">
      <c r="R31160" s="334">
        <v>73842</v>
      </c>
      <c r="S31160" s="319" t="s">
        <v>344</v>
      </c>
    </row>
    <row r="31161" spans="18:19" x14ac:dyDescent="0.2">
      <c r="R31161" s="334">
        <v>73843</v>
      </c>
      <c r="S31161" s="319" t="s">
        <v>344</v>
      </c>
    </row>
    <row r="31162" spans="18:19" x14ac:dyDescent="0.2">
      <c r="R31162" s="334">
        <v>73844</v>
      </c>
      <c r="S31162" s="319" t="s">
        <v>344</v>
      </c>
    </row>
    <row r="31163" spans="18:19" x14ac:dyDescent="0.2">
      <c r="R31163" s="334">
        <v>73848</v>
      </c>
      <c r="S31163" s="319" t="s">
        <v>344</v>
      </c>
    </row>
    <row r="31164" spans="18:19" x14ac:dyDescent="0.2">
      <c r="R31164" s="334">
        <v>73851</v>
      </c>
      <c r="S31164" s="319" t="s">
        <v>344</v>
      </c>
    </row>
    <row r="31165" spans="18:19" x14ac:dyDescent="0.2">
      <c r="R31165" s="334">
        <v>73852</v>
      </c>
      <c r="S31165" s="319" t="s">
        <v>344</v>
      </c>
    </row>
    <row r="31166" spans="18:19" x14ac:dyDescent="0.2">
      <c r="R31166" s="334">
        <v>73853</v>
      </c>
      <c r="S31166" s="319" t="s">
        <v>344</v>
      </c>
    </row>
    <row r="31167" spans="18:19" x14ac:dyDescent="0.2">
      <c r="R31167" s="334">
        <v>73855</v>
      </c>
      <c r="S31167" s="319" t="s">
        <v>344</v>
      </c>
    </row>
    <row r="31168" spans="18:19" x14ac:dyDescent="0.2">
      <c r="R31168" s="334">
        <v>73857</v>
      </c>
      <c r="S31168" s="319" t="s">
        <v>344</v>
      </c>
    </row>
    <row r="31169" spans="18:19" x14ac:dyDescent="0.2">
      <c r="R31169" s="334">
        <v>73858</v>
      </c>
      <c r="S31169" s="319" t="s">
        <v>344</v>
      </c>
    </row>
    <row r="31170" spans="18:19" x14ac:dyDescent="0.2">
      <c r="R31170" s="334">
        <v>73859</v>
      </c>
      <c r="S31170" s="319" t="s">
        <v>344</v>
      </c>
    </row>
    <row r="31171" spans="18:19" x14ac:dyDescent="0.2">
      <c r="R31171" s="334">
        <v>73860</v>
      </c>
      <c r="S31171" s="319" t="s">
        <v>344</v>
      </c>
    </row>
    <row r="31172" spans="18:19" x14ac:dyDescent="0.2">
      <c r="R31172" s="334">
        <v>73901</v>
      </c>
      <c r="S31172" s="319" t="s">
        <v>344</v>
      </c>
    </row>
    <row r="31173" spans="18:19" x14ac:dyDescent="0.2">
      <c r="R31173" s="334">
        <v>73931</v>
      </c>
      <c r="S31173" s="319" t="s">
        <v>344</v>
      </c>
    </row>
    <row r="31174" spans="18:19" x14ac:dyDescent="0.2">
      <c r="R31174" s="334">
        <v>73932</v>
      </c>
      <c r="S31174" s="319" t="s">
        <v>344</v>
      </c>
    </row>
    <row r="31175" spans="18:19" x14ac:dyDescent="0.2">
      <c r="R31175" s="334">
        <v>73933</v>
      </c>
      <c r="S31175" s="319" t="s">
        <v>344</v>
      </c>
    </row>
    <row r="31176" spans="18:19" x14ac:dyDescent="0.2">
      <c r="R31176" s="334">
        <v>73937</v>
      </c>
      <c r="S31176" s="319" t="s">
        <v>344</v>
      </c>
    </row>
    <row r="31177" spans="18:19" x14ac:dyDescent="0.2">
      <c r="R31177" s="334">
        <v>73938</v>
      </c>
      <c r="S31177" s="319" t="s">
        <v>344</v>
      </c>
    </row>
    <row r="31178" spans="18:19" x14ac:dyDescent="0.2">
      <c r="R31178" s="334">
        <v>73939</v>
      </c>
      <c r="S31178" s="319" t="s">
        <v>344</v>
      </c>
    </row>
    <row r="31179" spans="18:19" x14ac:dyDescent="0.2">
      <c r="R31179" s="334">
        <v>73942</v>
      </c>
      <c r="S31179" s="319" t="s">
        <v>344</v>
      </c>
    </row>
    <row r="31180" spans="18:19" x14ac:dyDescent="0.2">
      <c r="R31180" s="334">
        <v>73944</v>
      </c>
      <c r="S31180" s="319" t="s">
        <v>344</v>
      </c>
    </row>
    <row r="31181" spans="18:19" x14ac:dyDescent="0.2">
      <c r="R31181" s="334">
        <v>73945</v>
      </c>
      <c r="S31181" s="319" t="s">
        <v>344</v>
      </c>
    </row>
    <row r="31182" spans="18:19" x14ac:dyDescent="0.2">
      <c r="R31182" s="334">
        <v>73946</v>
      </c>
      <c r="S31182" s="319" t="s">
        <v>344</v>
      </c>
    </row>
    <row r="31183" spans="18:19" x14ac:dyDescent="0.2">
      <c r="R31183" s="334">
        <v>73947</v>
      </c>
      <c r="S31183" s="319" t="s">
        <v>344</v>
      </c>
    </row>
    <row r="31184" spans="18:19" x14ac:dyDescent="0.2">
      <c r="R31184" s="334">
        <v>73949</v>
      </c>
      <c r="S31184" s="319" t="s">
        <v>344</v>
      </c>
    </row>
    <row r="31185" spans="18:19" x14ac:dyDescent="0.2">
      <c r="R31185" s="334">
        <v>73950</v>
      </c>
      <c r="S31185" s="319" t="s">
        <v>344</v>
      </c>
    </row>
    <row r="31186" spans="18:19" x14ac:dyDescent="0.2">
      <c r="R31186" s="334">
        <v>73951</v>
      </c>
      <c r="S31186" s="319" t="s">
        <v>344</v>
      </c>
    </row>
    <row r="31187" spans="18:19" x14ac:dyDescent="0.2">
      <c r="R31187" s="334">
        <v>74001</v>
      </c>
      <c r="S31187" s="319" t="s">
        <v>344</v>
      </c>
    </row>
    <row r="31188" spans="18:19" x14ac:dyDescent="0.2">
      <c r="R31188" s="334">
        <v>74002</v>
      </c>
      <c r="S31188" s="319" t="s">
        <v>344</v>
      </c>
    </row>
    <row r="31189" spans="18:19" x14ac:dyDescent="0.2">
      <c r="R31189" s="334">
        <v>74003</v>
      </c>
      <c r="S31189" s="319" t="s">
        <v>344</v>
      </c>
    </row>
    <row r="31190" spans="18:19" x14ac:dyDescent="0.2">
      <c r="R31190" s="334">
        <v>74005</v>
      </c>
      <c r="S31190" s="319" t="s">
        <v>344</v>
      </c>
    </row>
    <row r="31191" spans="18:19" x14ac:dyDescent="0.2">
      <c r="R31191" s="334">
        <v>74006</v>
      </c>
      <c r="S31191" s="319" t="s">
        <v>344</v>
      </c>
    </row>
    <row r="31192" spans="18:19" x14ac:dyDescent="0.2">
      <c r="R31192" s="334">
        <v>74008</v>
      </c>
      <c r="S31192" s="319" t="s">
        <v>344</v>
      </c>
    </row>
    <row r="31193" spans="18:19" x14ac:dyDescent="0.2">
      <c r="R31193" s="334">
        <v>74010</v>
      </c>
      <c r="S31193" s="319" t="s">
        <v>344</v>
      </c>
    </row>
    <row r="31194" spans="18:19" x14ac:dyDescent="0.2">
      <c r="R31194" s="334">
        <v>74011</v>
      </c>
      <c r="S31194" s="319" t="s">
        <v>344</v>
      </c>
    </row>
    <row r="31195" spans="18:19" x14ac:dyDescent="0.2">
      <c r="R31195" s="334">
        <v>74012</v>
      </c>
      <c r="S31195" s="319" t="s">
        <v>344</v>
      </c>
    </row>
    <row r="31196" spans="18:19" x14ac:dyDescent="0.2">
      <c r="R31196" s="334">
        <v>74013</v>
      </c>
      <c r="S31196" s="319" t="s">
        <v>344</v>
      </c>
    </row>
    <row r="31197" spans="18:19" x14ac:dyDescent="0.2">
      <c r="R31197" s="334">
        <v>74014</v>
      </c>
      <c r="S31197" s="319" t="s">
        <v>344</v>
      </c>
    </row>
    <row r="31198" spans="18:19" x14ac:dyDescent="0.2">
      <c r="R31198" s="334">
        <v>74015</v>
      </c>
      <c r="S31198" s="319" t="s">
        <v>344</v>
      </c>
    </row>
    <row r="31199" spans="18:19" x14ac:dyDescent="0.2">
      <c r="R31199" s="334">
        <v>74016</v>
      </c>
      <c r="S31199" s="319" t="s">
        <v>344</v>
      </c>
    </row>
    <row r="31200" spans="18:19" x14ac:dyDescent="0.2">
      <c r="R31200" s="334">
        <v>74017</v>
      </c>
      <c r="S31200" s="319" t="s">
        <v>344</v>
      </c>
    </row>
    <row r="31201" spans="18:19" x14ac:dyDescent="0.2">
      <c r="R31201" s="334">
        <v>74018</v>
      </c>
      <c r="S31201" s="319" t="s">
        <v>344</v>
      </c>
    </row>
    <row r="31202" spans="18:19" x14ac:dyDescent="0.2">
      <c r="R31202" s="334">
        <v>74019</v>
      </c>
      <c r="S31202" s="319" t="s">
        <v>344</v>
      </c>
    </row>
    <row r="31203" spans="18:19" x14ac:dyDescent="0.2">
      <c r="R31203" s="334">
        <v>74020</v>
      </c>
      <c r="S31203" s="319" t="s">
        <v>344</v>
      </c>
    </row>
    <row r="31204" spans="18:19" x14ac:dyDescent="0.2">
      <c r="R31204" s="334">
        <v>74021</v>
      </c>
      <c r="S31204" s="319" t="s">
        <v>344</v>
      </c>
    </row>
    <row r="31205" spans="18:19" x14ac:dyDescent="0.2">
      <c r="R31205" s="334">
        <v>74022</v>
      </c>
      <c r="S31205" s="319" t="s">
        <v>344</v>
      </c>
    </row>
    <row r="31206" spans="18:19" x14ac:dyDescent="0.2">
      <c r="R31206" s="334">
        <v>74023</v>
      </c>
      <c r="S31206" s="319" t="s">
        <v>344</v>
      </c>
    </row>
    <row r="31207" spans="18:19" x14ac:dyDescent="0.2">
      <c r="R31207" s="334">
        <v>74026</v>
      </c>
      <c r="S31207" s="319" t="s">
        <v>344</v>
      </c>
    </row>
    <row r="31208" spans="18:19" x14ac:dyDescent="0.2">
      <c r="R31208" s="334">
        <v>74027</v>
      </c>
      <c r="S31208" s="319" t="s">
        <v>344</v>
      </c>
    </row>
    <row r="31209" spans="18:19" x14ac:dyDescent="0.2">
      <c r="R31209" s="334">
        <v>74028</v>
      </c>
      <c r="S31209" s="319" t="s">
        <v>344</v>
      </c>
    </row>
    <row r="31210" spans="18:19" x14ac:dyDescent="0.2">
      <c r="R31210" s="334">
        <v>74029</v>
      </c>
      <c r="S31210" s="319" t="s">
        <v>344</v>
      </c>
    </row>
    <row r="31211" spans="18:19" x14ac:dyDescent="0.2">
      <c r="R31211" s="334">
        <v>74030</v>
      </c>
      <c r="S31211" s="319" t="s">
        <v>344</v>
      </c>
    </row>
    <row r="31212" spans="18:19" x14ac:dyDescent="0.2">
      <c r="R31212" s="334">
        <v>74031</v>
      </c>
      <c r="S31212" s="319" t="s">
        <v>344</v>
      </c>
    </row>
    <row r="31213" spans="18:19" x14ac:dyDescent="0.2">
      <c r="R31213" s="334">
        <v>74032</v>
      </c>
      <c r="S31213" s="319" t="s">
        <v>344</v>
      </c>
    </row>
    <row r="31214" spans="18:19" x14ac:dyDescent="0.2">
      <c r="R31214" s="334">
        <v>74033</v>
      </c>
      <c r="S31214" s="319" t="s">
        <v>344</v>
      </c>
    </row>
    <row r="31215" spans="18:19" x14ac:dyDescent="0.2">
      <c r="R31215" s="334">
        <v>74034</v>
      </c>
      <c r="S31215" s="319" t="s">
        <v>344</v>
      </c>
    </row>
    <row r="31216" spans="18:19" x14ac:dyDescent="0.2">
      <c r="R31216" s="334">
        <v>74035</v>
      </c>
      <c r="S31216" s="319" t="s">
        <v>344</v>
      </c>
    </row>
    <row r="31217" spans="18:19" x14ac:dyDescent="0.2">
      <c r="R31217" s="334">
        <v>74036</v>
      </c>
      <c r="S31217" s="319" t="s">
        <v>344</v>
      </c>
    </row>
    <row r="31218" spans="18:19" x14ac:dyDescent="0.2">
      <c r="R31218" s="334">
        <v>74037</v>
      </c>
      <c r="S31218" s="319" t="s">
        <v>344</v>
      </c>
    </row>
    <row r="31219" spans="18:19" x14ac:dyDescent="0.2">
      <c r="R31219" s="334">
        <v>74038</v>
      </c>
      <c r="S31219" s="319" t="s">
        <v>344</v>
      </c>
    </row>
    <row r="31220" spans="18:19" x14ac:dyDescent="0.2">
      <c r="R31220" s="334">
        <v>74039</v>
      </c>
      <c r="S31220" s="319" t="s">
        <v>344</v>
      </c>
    </row>
    <row r="31221" spans="18:19" x14ac:dyDescent="0.2">
      <c r="R31221" s="334">
        <v>74041</v>
      </c>
      <c r="S31221" s="319" t="s">
        <v>344</v>
      </c>
    </row>
    <row r="31222" spans="18:19" x14ac:dyDescent="0.2">
      <c r="R31222" s="334">
        <v>74042</v>
      </c>
      <c r="S31222" s="319" t="s">
        <v>344</v>
      </c>
    </row>
    <row r="31223" spans="18:19" x14ac:dyDescent="0.2">
      <c r="R31223" s="334">
        <v>74043</v>
      </c>
      <c r="S31223" s="319" t="s">
        <v>344</v>
      </c>
    </row>
    <row r="31224" spans="18:19" x14ac:dyDescent="0.2">
      <c r="R31224" s="334">
        <v>74044</v>
      </c>
      <c r="S31224" s="319" t="s">
        <v>344</v>
      </c>
    </row>
    <row r="31225" spans="18:19" x14ac:dyDescent="0.2">
      <c r="R31225" s="334">
        <v>74045</v>
      </c>
      <c r="S31225" s="319" t="s">
        <v>344</v>
      </c>
    </row>
    <row r="31226" spans="18:19" x14ac:dyDescent="0.2">
      <c r="R31226" s="334">
        <v>74046</v>
      </c>
      <c r="S31226" s="319" t="s">
        <v>344</v>
      </c>
    </row>
    <row r="31227" spans="18:19" x14ac:dyDescent="0.2">
      <c r="R31227" s="334">
        <v>74047</v>
      </c>
      <c r="S31227" s="319" t="s">
        <v>344</v>
      </c>
    </row>
    <row r="31228" spans="18:19" x14ac:dyDescent="0.2">
      <c r="R31228" s="334">
        <v>74048</v>
      </c>
      <c r="S31228" s="319" t="s">
        <v>344</v>
      </c>
    </row>
    <row r="31229" spans="18:19" x14ac:dyDescent="0.2">
      <c r="R31229" s="334">
        <v>74050</v>
      </c>
      <c r="S31229" s="319" t="s">
        <v>344</v>
      </c>
    </row>
    <row r="31230" spans="18:19" x14ac:dyDescent="0.2">
      <c r="R31230" s="334">
        <v>74051</v>
      </c>
      <c r="S31230" s="319" t="s">
        <v>344</v>
      </c>
    </row>
    <row r="31231" spans="18:19" x14ac:dyDescent="0.2">
      <c r="R31231" s="334">
        <v>74052</v>
      </c>
      <c r="S31231" s="319" t="s">
        <v>344</v>
      </c>
    </row>
    <row r="31232" spans="18:19" x14ac:dyDescent="0.2">
      <c r="R31232" s="334">
        <v>74053</v>
      </c>
      <c r="S31232" s="319" t="s">
        <v>344</v>
      </c>
    </row>
    <row r="31233" spans="18:19" x14ac:dyDescent="0.2">
      <c r="R31233" s="334">
        <v>74054</v>
      </c>
      <c r="S31233" s="319" t="s">
        <v>344</v>
      </c>
    </row>
    <row r="31234" spans="18:19" x14ac:dyDescent="0.2">
      <c r="R31234" s="334">
        <v>74055</v>
      </c>
      <c r="S31234" s="319" t="s">
        <v>344</v>
      </c>
    </row>
    <row r="31235" spans="18:19" x14ac:dyDescent="0.2">
      <c r="R31235" s="334">
        <v>74056</v>
      </c>
      <c r="S31235" s="319" t="s">
        <v>344</v>
      </c>
    </row>
    <row r="31236" spans="18:19" x14ac:dyDescent="0.2">
      <c r="R31236" s="334">
        <v>74058</v>
      </c>
      <c r="S31236" s="319" t="s">
        <v>344</v>
      </c>
    </row>
    <row r="31237" spans="18:19" x14ac:dyDescent="0.2">
      <c r="R31237" s="334">
        <v>74059</v>
      </c>
      <c r="S31237" s="319" t="s">
        <v>344</v>
      </c>
    </row>
    <row r="31238" spans="18:19" x14ac:dyDescent="0.2">
      <c r="R31238" s="334">
        <v>74060</v>
      </c>
      <c r="S31238" s="319" t="s">
        <v>344</v>
      </c>
    </row>
    <row r="31239" spans="18:19" x14ac:dyDescent="0.2">
      <c r="R31239" s="334">
        <v>74061</v>
      </c>
      <c r="S31239" s="319" t="s">
        <v>344</v>
      </c>
    </row>
    <row r="31240" spans="18:19" x14ac:dyDescent="0.2">
      <c r="R31240" s="334">
        <v>74062</v>
      </c>
      <c r="S31240" s="319" t="s">
        <v>344</v>
      </c>
    </row>
    <row r="31241" spans="18:19" x14ac:dyDescent="0.2">
      <c r="R31241" s="334">
        <v>74063</v>
      </c>
      <c r="S31241" s="319" t="s">
        <v>344</v>
      </c>
    </row>
    <row r="31242" spans="18:19" x14ac:dyDescent="0.2">
      <c r="R31242" s="334">
        <v>74066</v>
      </c>
      <c r="S31242" s="319" t="s">
        <v>344</v>
      </c>
    </row>
    <row r="31243" spans="18:19" x14ac:dyDescent="0.2">
      <c r="R31243" s="334">
        <v>74067</v>
      </c>
      <c r="S31243" s="319" t="s">
        <v>344</v>
      </c>
    </row>
    <row r="31244" spans="18:19" x14ac:dyDescent="0.2">
      <c r="R31244" s="334">
        <v>74068</v>
      </c>
      <c r="S31244" s="319" t="s">
        <v>344</v>
      </c>
    </row>
    <row r="31245" spans="18:19" x14ac:dyDescent="0.2">
      <c r="R31245" s="334">
        <v>74070</v>
      </c>
      <c r="S31245" s="319" t="s">
        <v>344</v>
      </c>
    </row>
    <row r="31246" spans="18:19" x14ac:dyDescent="0.2">
      <c r="R31246" s="334">
        <v>74071</v>
      </c>
      <c r="S31246" s="319" t="s">
        <v>344</v>
      </c>
    </row>
    <row r="31247" spans="18:19" x14ac:dyDescent="0.2">
      <c r="R31247" s="334">
        <v>74072</v>
      </c>
      <c r="S31247" s="319" t="s">
        <v>344</v>
      </c>
    </row>
    <row r="31248" spans="18:19" x14ac:dyDescent="0.2">
      <c r="R31248" s="334">
        <v>74073</v>
      </c>
      <c r="S31248" s="319" t="s">
        <v>344</v>
      </c>
    </row>
    <row r="31249" spans="18:19" x14ac:dyDescent="0.2">
      <c r="R31249" s="334">
        <v>74074</v>
      </c>
      <c r="S31249" s="319" t="s">
        <v>344</v>
      </c>
    </row>
    <row r="31250" spans="18:19" x14ac:dyDescent="0.2">
      <c r="R31250" s="334">
        <v>74075</v>
      </c>
      <c r="S31250" s="319" t="s">
        <v>344</v>
      </c>
    </row>
    <row r="31251" spans="18:19" x14ac:dyDescent="0.2">
      <c r="R31251" s="334">
        <v>74076</v>
      </c>
      <c r="S31251" s="319" t="s">
        <v>344</v>
      </c>
    </row>
    <row r="31252" spans="18:19" x14ac:dyDescent="0.2">
      <c r="R31252" s="334">
        <v>74077</v>
      </c>
      <c r="S31252" s="319" t="s">
        <v>344</v>
      </c>
    </row>
    <row r="31253" spans="18:19" x14ac:dyDescent="0.2">
      <c r="R31253" s="334">
        <v>74078</v>
      </c>
      <c r="S31253" s="319" t="s">
        <v>344</v>
      </c>
    </row>
    <row r="31254" spans="18:19" x14ac:dyDescent="0.2">
      <c r="R31254" s="334">
        <v>74079</v>
      </c>
      <c r="S31254" s="319" t="s">
        <v>344</v>
      </c>
    </row>
    <row r="31255" spans="18:19" x14ac:dyDescent="0.2">
      <c r="R31255" s="334">
        <v>74080</v>
      </c>
      <c r="S31255" s="319" t="s">
        <v>344</v>
      </c>
    </row>
    <row r="31256" spans="18:19" x14ac:dyDescent="0.2">
      <c r="R31256" s="334">
        <v>74081</v>
      </c>
      <c r="S31256" s="319" t="s">
        <v>344</v>
      </c>
    </row>
    <row r="31257" spans="18:19" x14ac:dyDescent="0.2">
      <c r="R31257" s="334">
        <v>74082</v>
      </c>
      <c r="S31257" s="319" t="s">
        <v>344</v>
      </c>
    </row>
    <row r="31258" spans="18:19" x14ac:dyDescent="0.2">
      <c r="R31258" s="334">
        <v>74083</v>
      </c>
      <c r="S31258" s="319" t="s">
        <v>344</v>
      </c>
    </row>
    <row r="31259" spans="18:19" x14ac:dyDescent="0.2">
      <c r="R31259" s="334">
        <v>74084</v>
      </c>
      <c r="S31259" s="319" t="s">
        <v>344</v>
      </c>
    </row>
    <row r="31260" spans="18:19" x14ac:dyDescent="0.2">
      <c r="R31260" s="334">
        <v>74085</v>
      </c>
      <c r="S31260" s="319" t="s">
        <v>344</v>
      </c>
    </row>
    <row r="31261" spans="18:19" x14ac:dyDescent="0.2">
      <c r="R31261" s="334">
        <v>74101</v>
      </c>
      <c r="S31261" s="319" t="s">
        <v>344</v>
      </c>
    </row>
    <row r="31262" spans="18:19" x14ac:dyDescent="0.2">
      <c r="R31262" s="334">
        <v>74102</v>
      </c>
      <c r="S31262" s="319" t="s">
        <v>344</v>
      </c>
    </row>
    <row r="31263" spans="18:19" x14ac:dyDescent="0.2">
      <c r="R31263" s="334">
        <v>74103</v>
      </c>
      <c r="S31263" s="319" t="s">
        <v>344</v>
      </c>
    </row>
    <row r="31264" spans="18:19" x14ac:dyDescent="0.2">
      <c r="R31264" s="334">
        <v>74104</v>
      </c>
      <c r="S31264" s="319" t="s">
        <v>344</v>
      </c>
    </row>
    <row r="31265" spans="18:19" x14ac:dyDescent="0.2">
      <c r="R31265" s="334">
        <v>74105</v>
      </c>
      <c r="S31265" s="319" t="s">
        <v>344</v>
      </c>
    </row>
    <row r="31266" spans="18:19" x14ac:dyDescent="0.2">
      <c r="R31266" s="334">
        <v>74106</v>
      </c>
      <c r="S31266" s="319" t="s">
        <v>344</v>
      </c>
    </row>
    <row r="31267" spans="18:19" x14ac:dyDescent="0.2">
      <c r="R31267" s="334">
        <v>74107</v>
      </c>
      <c r="S31267" s="319" t="s">
        <v>344</v>
      </c>
    </row>
    <row r="31268" spans="18:19" x14ac:dyDescent="0.2">
      <c r="R31268" s="334">
        <v>74108</v>
      </c>
      <c r="S31268" s="319" t="s">
        <v>344</v>
      </c>
    </row>
    <row r="31269" spans="18:19" x14ac:dyDescent="0.2">
      <c r="R31269" s="334">
        <v>74110</v>
      </c>
      <c r="S31269" s="319" t="s">
        <v>344</v>
      </c>
    </row>
    <row r="31270" spans="18:19" x14ac:dyDescent="0.2">
      <c r="R31270" s="334">
        <v>74112</v>
      </c>
      <c r="S31270" s="319" t="s">
        <v>344</v>
      </c>
    </row>
    <row r="31271" spans="18:19" x14ac:dyDescent="0.2">
      <c r="R31271" s="334">
        <v>74114</v>
      </c>
      <c r="S31271" s="319" t="s">
        <v>344</v>
      </c>
    </row>
    <row r="31272" spans="18:19" x14ac:dyDescent="0.2">
      <c r="R31272" s="334">
        <v>74115</v>
      </c>
      <c r="S31272" s="319" t="s">
        <v>344</v>
      </c>
    </row>
    <row r="31273" spans="18:19" x14ac:dyDescent="0.2">
      <c r="R31273" s="334">
        <v>74116</v>
      </c>
      <c r="S31273" s="319" t="s">
        <v>344</v>
      </c>
    </row>
    <row r="31274" spans="18:19" x14ac:dyDescent="0.2">
      <c r="R31274" s="334">
        <v>74117</v>
      </c>
      <c r="S31274" s="319" t="s">
        <v>344</v>
      </c>
    </row>
    <row r="31275" spans="18:19" x14ac:dyDescent="0.2">
      <c r="R31275" s="334">
        <v>74119</v>
      </c>
      <c r="S31275" s="319" t="s">
        <v>344</v>
      </c>
    </row>
    <row r="31276" spans="18:19" x14ac:dyDescent="0.2">
      <c r="R31276" s="334">
        <v>74120</v>
      </c>
      <c r="S31276" s="319" t="s">
        <v>344</v>
      </c>
    </row>
    <row r="31277" spans="18:19" x14ac:dyDescent="0.2">
      <c r="R31277" s="334">
        <v>74121</v>
      </c>
      <c r="S31277" s="319" t="s">
        <v>344</v>
      </c>
    </row>
    <row r="31278" spans="18:19" x14ac:dyDescent="0.2">
      <c r="R31278" s="334">
        <v>74126</v>
      </c>
      <c r="S31278" s="319" t="s">
        <v>344</v>
      </c>
    </row>
    <row r="31279" spans="18:19" x14ac:dyDescent="0.2">
      <c r="R31279" s="334">
        <v>74127</v>
      </c>
      <c r="S31279" s="319" t="s">
        <v>344</v>
      </c>
    </row>
    <row r="31280" spans="18:19" x14ac:dyDescent="0.2">
      <c r="R31280" s="334">
        <v>74128</v>
      </c>
      <c r="S31280" s="319" t="s">
        <v>344</v>
      </c>
    </row>
    <row r="31281" spans="18:19" x14ac:dyDescent="0.2">
      <c r="R31281" s="334">
        <v>74129</v>
      </c>
      <c r="S31281" s="319" t="s">
        <v>344</v>
      </c>
    </row>
    <row r="31282" spans="18:19" x14ac:dyDescent="0.2">
      <c r="R31282" s="334">
        <v>74130</v>
      </c>
      <c r="S31282" s="319" t="s">
        <v>344</v>
      </c>
    </row>
    <row r="31283" spans="18:19" x14ac:dyDescent="0.2">
      <c r="R31283" s="334">
        <v>74131</v>
      </c>
      <c r="S31283" s="319" t="s">
        <v>344</v>
      </c>
    </row>
    <row r="31284" spans="18:19" x14ac:dyDescent="0.2">
      <c r="R31284" s="334">
        <v>74132</v>
      </c>
      <c r="S31284" s="319" t="s">
        <v>344</v>
      </c>
    </row>
    <row r="31285" spans="18:19" x14ac:dyDescent="0.2">
      <c r="R31285" s="334">
        <v>74133</v>
      </c>
      <c r="S31285" s="319" t="s">
        <v>344</v>
      </c>
    </row>
    <row r="31286" spans="18:19" x14ac:dyDescent="0.2">
      <c r="R31286" s="334">
        <v>74134</v>
      </c>
      <c r="S31286" s="319" t="s">
        <v>344</v>
      </c>
    </row>
    <row r="31287" spans="18:19" x14ac:dyDescent="0.2">
      <c r="R31287" s="334">
        <v>74135</v>
      </c>
      <c r="S31287" s="319" t="s">
        <v>344</v>
      </c>
    </row>
    <row r="31288" spans="18:19" x14ac:dyDescent="0.2">
      <c r="R31288" s="334">
        <v>74136</v>
      </c>
      <c r="S31288" s="319" t="s">
        <v>344</v>
      </c>
    </row>
    <row r="31289" spans="18:19" x14ac:dyDescent="0.2">
      <c r="R31289" s="334">
        <v>74137</v>
      </c>
      <c r="S31289" s="319" t="s">
        <v>344</v>
      </c>
    </row>
    <row r="31290" spans="18:19" x14ac:dyDescent="0.2">
      <c r="R31290" s="334">
        <v>74141</v>
      </c>
      <c r="S31290" s="319" t="s">
        <v>344</v>
      </c>
    </row>
    <row r="31291" spans="18:19" x14ac:dyDescent="0.2">
      <c r="R31291" s="334">
        <v>74145</v>
      </c>
      <c r="S31291" s="319" t="s">
        <v>344</v>
      </c>
    </row>
    <row r="31292" spans="18:19" x14ac:dyDescent="0.2">
      <c r="R31292" s="334">
        <v>74146</v>
      </c>
      <c r="S31292" s="319" t="s">
        <v>344</v>
      </c>
    </row>
    <row r="31293" spans="18:19" x14ac:dyDescent="0.2">
      <c r="R31293" s="334">
        <v>74147</v>
      </c>
      <c r="S31293" s="319" t="s">
        <v>344</v>
      </c>
    </row>
    <row r="31294" spans="18:19" x14ac:dyDescent="0.2">
      <c r="R31294" s="334">
        <v>74148</v>
      </c>
      <c r="S31294" s="319" t="s">
        <v>344</v>
      </c>
    </row>
    <row r="31295" spans="18:19" x14ac:dyDescent="0.2">
      <c r="R31295" s="334">
        <v>74149</v>
      </c>
      <c r="S31295" s="319" t="s">
        <v>344</v>
      </c>
    </row>
    <row r="31296" spans="18:19" x14ac:dyDescent="0.2">
      <c r="R31296" s="334">
        <v>74150</v>
      </c>
      <c r="S31296" s="319" t="s">
        <v>344</v>
      </c>
    </row>
    <row r="31297" spans="18:19" x14ac:dyDescent="0.2">
      <c r="R31297" s="334">
        <v>74152</v>
      </c>
      <c r="S31297" s="319" t="s">
        <v>344</v>
      </c>
    </row>
    <row r="31298" spans="18:19" x14ac:dyDescent="0.2">
      <c r="R31298" s="334">
        <v>74153</v>
      </c>
      <c r="S31298" s="319" t="s">
        <v>344</v>
      </c>
    </row>
    <row r="31299" spans="18:19" x14ac:dyDescent="0.2">
      <c r="R31299" s="334">
        <v>74155</v>
      </c>
      <c r="S31299" s="319" t="s">
        <v>344</v>
      </c>
    </row>
    <row r="31300" spans="18:19" x14ac:dyDescent="0.2">
      <c r="R31300" s="334">
        <v>74156</v>
      </c>
      <c r="S31300" s="319" t="s">
        <v>344</v>
      </c>
    </row>
    <row r="31301" spans="18:19" x14ac:dyDescent="0.2">
      <c r="R31301" s="334">
        <v>74157</v>
      </c>
      <c r="S31301" s="319" t="s">
        <v>344</v>
      </c>
    </row>
    <row r="31302" spans="18:19" x14ac:dyDescent="0.2">
      <c r="R31302" s="334">
        <v>74158</v>
      </c>
      <c r="S31302" s="319" t="s">
        <v>344</v>
      </c>
    </row>
    <row r="31303" spans="18:19" x14ac:dyDescent="0.2">
      <c r="R31303" s="334">
        <v>74159</v>
      </c>
      <c r="S31303" s="319" t="s">
        <v>344</v>
      </c>
    </row>
    <row r="31304" spans="18:19" x14ac:dyDescent="0.2">
      <c r="R31304" s="334">
        <v>74169</v>
      </c>
      <c r="S31304" s="319" t="s">
        <v>344</v>
      </c>
    </row>
    <row r="31305" spans="18:19" x14ac:dyDescent="0.2">
      <c r="R31305" s="334">
        <v>74170</v>
      </c>
      <c r="S31305" s="319" t="s">
        <v>344</v>
      </c>
    </row>
    <row r="31306" spans="18:19" x14ac:dyDescent="0.2">
      <c r="R31306" s="334">
        <v>74171</v>
      </c>
      <c r="S31306" s="319" t="s">
        <v>344</v>
      </c>
    </row>
    <row r="31307" spans="18:19" x14ac:dyDescent="0.2">
      <c r="R31307" s="334">
        <v>74172</v>
      </c>
      <c r="S31307" s="319" t="s">
        <v>344</v>
      </c>
    </row>
    <row r="31308" spans="18:19" x14ac:dyDescent="0.2">
      <c r="R31308" s="334">
        <v>74182</v>
      </c>
      <c r="S31308" s="319" t="s">
        <v>344</v>
      </c>
    </row>
    <row r="31309" spans="18:19" x14ac:dyDescent="0.2">
      <c r="R31309" s="334">
        <v>74186</v>
      </c>
      <c r="S31309" s="319" t="s">
        <v>344</v>
      </c>
    </row>
    <row r="31310" spans="18:19" x14ac:dyDescent="0.2">
      <c r="R31310" s="334">
        <v>74187</v>
      </c>
      <c r="S31310" s="319" t="s">
        <v>344</v>
      </c>
    </row>
    <row r="31311" spans="18:19" x14ac:dyDescent="0.2">
      <c r="R31311" s="334">
        <v>74192</v>
      </c>
      <c r="S31311" s="319" t="s">
        <v>344</v>
      </c>
    </row>
    <row r="31312" spans="18:19" x14ac:dyDescent="0.2">
      <c r="R31312" s="334">
        <v>74193</v>
      </c>
      <c r="S31312" s="319" t="s">
        <v>344</v>
      </c>
    </row>
    <row r="31313" spans="18:19" x14ac:dyDescent="0.2">
      <c r="R31313" s="334">
        <v>74301</v>
      </c>
      <c r="S31313" s="319" t="s">
        <v>344</v>
      </c>
    </row>
    <row r="31314" spans="18:19" x14ac:dyDescent="0.2">
      <c r="R31314" s="334">
        <v>74330</v>
      </c>
      <c r="S31314" s="319" t="s">
        <v>344</v>
      </c>
    </row>
    <row r="31315" spans="18:19" x14ac:dyDescent="0.2">
      <c r="R31315" s="334">
        <v>74331</v>
      </c>
      <c r="S31315" s="319" t="s">
        <v>344</v>
      </c>
    </row>
    <row r="31316" spans="18:19" x14ac:dyDescent="0.2">
      <c r="R31316" s="334">
        <v>74332</v>
      </c>
      <c r="S31316" s="319" t="s">
        <v>344</v>
      </c>
    </row>
    <row r="31317" spans="18:19" x14ac:dyDescent="0.2">
      <c r="R31317" s="334">
        <v>74333</v>
      </c>
      <c r="S31317" s="319" t="s">
        <v>344</v>
      </c>
    </row>
    <row r="31318" spans="18:19" x14ac:dyDescent="0.2">
      <c r="R31318" s="334">
        <v>74335</v>
      </c>
      <c r="S31318" s="319" t="s">
        <v>346</v>
      </c>
    </row>
    <row r="31319" spans="18:19" x14ac:dyDescent="0.2">
      <c r="R31319" s="334">
        <v>74337</v>
      </c>
      <c r="S31319" s="319" t="s">
        <v>344</v>
      </c>
    </row>
    <row r="31320" spans="18:19" x14ac:dyDescent="0.2">
      <c r="R31320" s="334">
        <v>74338</v>
      </c>
      <c r="S31320" s="319" t="s">
        <v>344</v>
      </c>
    </row>
    <row r="31321" spans="18:19" x14ac:dyDescent="0.2">
      <c r="R31321" s="334">
        <v>74339</v>
      </c>
      <c r="S31321" s="319" t="s">
        <v>346</v>
      </c>
    </row>
    <row r="31322" spans="18:19" x14ac:dyDescent="0.2">
      <c r="R31322" s="334">
        <v>74340</v>
      </c>
      <c r="S31322" s="319" t="s">
        <v>344</v>
      </c>
    </row>
    <row r="31323" spans="18:19" x14ac:dyDescent="0.2">
      <c r="R31323" s="334">
        <v>74342</v>
      </c>
      <c r="S31323" s="319" t="s">
        <v>344</v>
      </c>
    </row>
    <row r="31324" spans="18:19" x14ac:dyDescent="0.2">
      <c r="R31324" s="334">
        <v>74343</v>
      </c>
      <c r="S31324" s="319" t="s">
        <v>344</v>
      </c>
    </row>
    <row r="31325" spans="18:19" x14ac:dyDescent="0.2">
      <c r="R31325" s="334">
        <v>74344</v>
      </c>
      <c r="S31325" s="319" t="s">
        <v>344</v>
      </c>
    </row>
    <row r="31326" spans="18:19" x14ac:dyDescent="0.2">
      <c r="R31326" s="334">
        <v>74345</v>
      </c>
      <c r="S31326" s="319" t="s">
        <v>344</v>
      </c>
    </row>
    <row r="31327" spans="18:19" x14ac:dyDescent="0.2">
      <c r="R31327" s="334">
        <v>74346</v>
      </c>
      <c r="S31327" s="319" t="s">
        <v>344</v>
      </c>
    </row>
    <row r="31328" spans="18:19" x14ac:dyDescent="0.2">
      <c r="R31328" s="334">
        <v>74347</v>
      </c>
      <c r="S31328" s="319" t="s">
        <v>344</v>
      </c>
    </row>
    <row r="31329" spans="18:19" x14ac:dyDescent="0.2">
      <c r="R31329" s="334">
        <v>74349</v>
      </c>
      <c r="S31329" s="319" t="s">
        <v>344</v>
      </c>
    </row>
    <row r="31330" spans="18:19" x14ac:dyDescent="0.2">
      <c r="R31330" s="334">
        <v>74350</v>
      </c>
      <c r="S31330" s="319" t="s">
        <v>344</v>
      </c>
    </row>
    <row r="31331" spans="18:19" x14ac:dyDescent="0.2">
      <c r="R31331" s="334">
        <v>74352</v>
      </c>
      <c r="S31331" s="319" t="s">
        <v>344</v>
      </c>
    </row>
    <row r="31332" spans="18:19" x14ac:dyDescent="0.2">
      <c r="R31332" s="334">
        <v>74354</v>
      </c>
      <c r="S31332" s="319" t="s">
        <v>344</v>
      </c>
    </row>
    <row r="31333" spans="18:19" x14ac:dyDescent="0.2">
      <c r="R31333" s="334">
        <v>74355</v>
      </c>
      <c r="S31333" s="319" t="s">
        <v>344</v>
      </c>
    </row>
    <row r="31334" spans="18:19" x14ac:dyDescent="0.2">
      <c r="R31334" s="334">
        <v>74358</v>
      </c>
      <c r="S31334" s="319" t="s">
        <v>346</v>
      </c>
    </row>
    <row r="31335" spans="18:19" x14ac:dyDescent="0.2">
      <c r="R31335" s="334">
        <v>74359</v>
      </c>
      <c r="S31335" s="319" t="s">
        <v>344</v>
      </c>
    </row>
    <row r="31336" spans="18:19" x14ac:dyDescent="0.2">
      <c r="R31336" s="334">
        <v>74360</v>
      </c>
      <c r="S31336" s="319" t="s">
        <v>346</v>
      </c>
    </row>
    <row r="31337" spans="18:19" x14ac:dyDescent="0.2">
      <c r="R31337" s="334">
        <v>74361</v>
      </c>
      <c r="S31337" s="319" t="s">
        <v>344</v>
      </c>
    </row>
    <row r="31338" spans="18:19" x14ac:dyDescent="0.2">
      <c r="R31338" s="334">
        <v>74362</v>
      </c>
      <c r="S31338" s="319" t="s">
        <v>344</v>
      </c>
    </row>
    <row r="31339" spans="18:19" x14ac:dyDescent="0.2">
      <c r="R31339" s="334">
        <v>74363</v>
      </c>
      <c r="S31339" s="319" t="s">
        <v>344</v>
      </c>
    </row>
    <row r="31340" spans="18:19" x14ac:dyDescent="0.2">
      <c r="R31340" s="334">
        <v>74364</v>
      </c>
      <c r="S31340" s="319" t="s">
        <v>344</v>
      </c>
    </row>
    <row r="31341" spans="18:19" x14ac:dyDescent="0.2">
      <c r="R31341" s="334">
        <v>74365</v>
      </c>
      <c r="S31341" s="319" t="s">
        <v>344</v>
      </c>
    </row>
    <row r="31342" spans="18:19" x14ac:dyDescent="0.2">
      <c r="R31342" s="334">
        <v>74366</v>
      </c>
      <c r="S31342" s="319" t="s">
        <v>344</v>
      </c>
    </row>
    <row r="31343" spans="18:19" x14ac:dyDescent="0.2">
      <c r="R31343" s="334">
        <v>74367</v>
      </c>
      <c r="S31343" s="319" t="s">
        <v>344</v>
      </c>
    </row>
    <row r="31344" spans="18:19" x14ac:dyDescent="0.2">
      <c r="R31344" s="334">
        <v>74368</v>
      </c>
      <c r="S31344" s="319" t="s">
        <v>344</v>
      </c>
    </row>
    <row r="31345" spans="18:19" x14ac:dyDescent="0.2">
      <c r="R31345" s="334">
        <v>74369</v>
      </c>
      <c r="S31345" s="319" t="s">
        <v>344</v>
      </c>
    </row>
    <row r="31346" spans="18:19" x14ac:dyDescent="0.2">
      <c r="R31346" s="334">
        <v>74370</v>
      </c>
      <c r="S31346" s="319" t="s">
        <v>344</v>
      </c>
    </row>
    <row r="31347" spans="18:19" x14ac:dyDescent="0.2">
      <c r="R31347" s="334">
        <v>74401</v>
      </c>
      <c r="S31347" s="319" t="s">
        <v>344</v>
      </c>
    </row>
    <row r="31348" spans="18:19" x14ac:dyDescent="0.2">
      <c r="R31348" s="334">
        <v>74402</v>
      </c>
      <c r="S31348" s="319" t="s">
        <v>344</v>
      </c>
    </row>
    <row r="31349" spans="18:19" x14ac:dyDescent="0.2">
      <c r="R31349" s="334">
        <v>74403</v>
      </c>
      <c r="S31349" s="319" t="s">
        <v>344</v>
      </c>
    </row>
    <row r="31350" spans="18:19" x14ac:dyDescent="0.2">
      <c r="R31350" s="334">
        <v>74421</v>
      </c>
      <c r="S31350" s="319" t="s">
        <v>344</v>
      </c>
    </row>
    <row r="31351" spans="18:19" x14ac:dyDescent="0.2">
      <c r="R31351" s="334">
        <v>74422</v>
      </c>
      <c r="S31351" s="319" t="s">
        <v>344</v>
      </c>
    </row>
    <row r="31352" spans="18:19" x14ac:dyDescent="0.2">
      <c r="R31352" s="334">
        <v>74423</v>
      </c>
      <c r="S31352" s="319" t="s">
        <v>344</v>
      </c>
    </row>
    <row r="31353" spans="18:19" x14ac:dyDescent="0.2">
      <c r="R31353" s="334">
        <v>74425</v>
      </c>
      <c r="S31353" s="319" t="s">
        <v>344</v>
      </c>
    </row>
    <row r="31354" spans="18:19" x14ac:dyDescent="0.2">
      <c r="R31354" s="334">
        <v>74426</v>
      </c>
      <c r="S31354" s="319" t="s">
        <v>344</v>
      </c>
    </row>
    <row r="31355" spans="18:19" x14ac:dyDescent="0.2">
      <c r="R31355" s="334">
        <v>74427</v>
      </c>
      <c r="S31355" s="319" t="s">
        <v>344</v>
      </c>
    </row>
    <row r="31356" spans="18:19" x14ac:dyDescent="0.2">
      <c r="R31356" s="334">
        <v>74428</v>
      </c>
      <c r="S31356" s="319" t="s">
        <v>344</v>
      </c>
    </row>
    <row r="31357" spans="18:19" x14ac:dyDescent="0.2">
      <c r="R31357" s="334">
        <v>74429</v>
      </c>
      <c r="S31357" s="319" t="s">
        <v>344</v>
      </c>
    </row>
    <row r="31358" spans="18:19" x14ac:dyDescent="0.2">
      <c r="R31358" s="334">
        <v>74430</v>
      </c>
      <c r="S31358" s="319" t="s">
        <v>344</v>
      </c>
    </row>
    <row r="31359" spans="18:19" x14ac:dyDescent="0.2">
      <c r="R31359" s="334">
        <v>74431</v>
      </c>
      <c r="S31359" s="319" t="s">
        <v>344</v>
      </c>
    </row>
    <row r="31360" spans="18:19" x14ac:dyDescent="0.2">
      <c r="R31360" s="334">
        <v>74432</v>
      </c>
      <c r="S31360" s="319" t="s">
        <v>344</v>
      </c>
    </row>
    <row r="31361" spans="18:19" x14ac:dyDescent="0.2">
      <c r="R31361" s="334">
        <v>74434</v>
      </c>
      <c r="S31361" s="319" t="s">
        <v>344</v>
      </c>
    </row>
    <row r="31362" spans="18:19" x14ac:dyDescent="0.2">
      <c r="R31362" s="334">
        <v>74435</v>
      </c>
      <c r="S31362" s="319" t="s">
        <v>344</v>
      </c>
    </row>
    <row r="31363" spans="18:19" x14ac:dyDescent="0.2">
      <c r="R31363" s="334">
        <v>74436</v>
      </c>
      <c r="S31363" s="319" t="s">
        <v>344</v>
      </c>
    </row>
    <row r="31364" spans="18:19" x14ac:dyDescent="0.2">
      <c r="R31364" s="334">
        <v>74437</v>
      </c>
      <c r="S31364" s="319" t="s">
        <v>344</v>
      </c>
    </row>
    <row r="31365" spans="18:19" x14ac:dyDescent="0.2">
      <c r="R31365" s="334">
        <v>74438</v>
      </c>
      <c r="S31365" s="319" t="s">
        <v>344</v>
      </c>
    </row>
    <row r="31366" spans="18:19" x14ac:dyDescent="0.2">
      <c r="R31366" s="334">
        <v>74439</v>
      </c>
      <c r="S31366" s="319" t="s">
        <v>344</v>
      </c>
    </row>
    <row r="31367" spans="18:19" x14ac:dyDescent="0.2">
      <c r="R31367" s="334">
        <v>74440</v>
      </c>
      <c r="S31367" s="319" t="s">
        <v>344</v>
      </c>
    </row>
    <row r="31368" spans="18:19" x14ac:dyDescent="0.2">
      <c r="R31368" s="334">
        <v>74441</v>
      </c>
      <c r="S31368" s="319" t="s">
        <v>344</v>
      </c>
    </row>
    <row r="31369" spans="18:19" x14ac:dyDescent="0.2">
      <c r="R31369" s="334">
        <v>74442</v>
      </c>
      <c r="S31369" s="319" t="s">
        <v>344</v>
      </c>
    </row>
    <row r="31370" spans="18:19" x14ac:dyDescent="0.2">
      <c r="R31370" s="334">
        <v>74444</v>
      </c>
      <c r="S31370" s="319" t="s">
        <v>344</v>
      </c>
    </row>
    <row r="31371" spans="18:19" x14ac:dyDescent="0.2">
      <c r="R31371" s="334">
        <v>74445</v>
      </c>
      <c r="S31371" s="319" t="s">
        <v>344</v>
      </c>
    </row>
    <row r="31372" spans="18:19" x14ac:dyDescent="0.2">
      <c r="R31372" s="334">
        <v>74446</v>
      </c>
      <c r="S31372" s="319" t="s">
        <v>344</v>
      </c>
    </row>
    <row r="31373" spans="18:19" x14ac:dyDescent="0.2">
      <c r="R31373" s="334">
        <v>74447</v>
      </c>
      <c r="S31373" s="319" t="s">
        <v>344</v>
      </c>
    </row>
    <row r="31374" spans="18:19" x14ac:dyDescent="0.2">
      <c r="R31374" s="334">
        <v>74450</v>
      </c>
      <c r="S31374" s="319" t="s">
        <v>344</v>
      </c>
    </row>
    <row r="31375" spans="18:19" x14ac:dyDescent="0.2">
      <c r="R31375" s="334">
        <v>74451</v>
      </c>
      <c r="S31375" s="319" t="s">
        <v>344</v>
      </c>
    </row>
    <row r="31376" spans="18:19" x14ac:dyDescent="0.2">
      <c r="R31376" s="334">
        <v>74452</v>
      </c>
      <c r="S31376" s="319" t="s">
        <v>344</v>
      </c>
    </row>
    <row r="31377" spans="18:19" x14ac:dyDescent="0.2">
      <c r="R31377" s="334">
        <v>74454</v>
      </c>
      <c r="S31377" s="319" t="s">
        <v>344</v>
      </c>
    </row>
    <row r="31378" spans="18:19" x14ac:dyDescent="0.2">
      <c r="R31378" s="334">
        <v>74455</v>
      </c>
      <c r="S31378" s="319" t="s">
        <v>344</v>
      </c>
    </row>
    <row r="31379" spans="18:19" x14ac:dyDescent="0.2">
      <c r="R31379" s="334">
        <v>74456</v>
      </c>
      <c r="S31379" s="319" t="s">
        <v>344</v>
      </c>
    </row>
    <row r="31380" spans="18:19" x14ac:dyDescent="0.2">
      <c r="R31380" s="334">
        <v>74457</v>
      </c>
      <c r="S31380" s="319" t="s">
        <v>344</v>
      </c>
    </row>
    <row r="31381" spans="18:19" x14ac:dyDescent="0.2">
      <c r="R31381" s="334">
        <v>74458</v>
      </c>
      <c r="S31381" s="319" t="s">
        <v>344</v>
      </c>
    </row>
    <row r="31382" spans="18:19" x14ac:dyDescent="0.2">
      <c r="R31382" s="334">
        <v>74459</v>
      </c>
      <c r="S31382" s="319" t="s">
        <v>344</v>
      </c>
    </row>
    <row r="31383" spans="18:19" x14ac:dyDescent="0.2">
      <c r="R31383" s="334">
        <v>74460</v>
      </c>
      <c r="S31383" s="319" t="s">
        <v>344</v>
      </c>
    </row>
    <row r="31384" spans="18:19" x14ac:dyDescent="0.2">
      <c r="R31384" s="334">
        <v>74462</v>
      </c>
      <c r="S31384" s="319" t="s">
        <v>344</v>
      </c>
    </row>
    <row r="31385" spans="18:19" x14ac:dyDescent="0.2">
      <c r="R31385" s="334">
        <v>74463</v>
      </c>
      <c r="S31385" s="319" t="s">
        <v>344</v>
      </c>
    </row>
    <row r="31386" spans="18:19" x14ac:dyDescent="0.2">
      <c r="R31386" s="334">
        <v>74464</v>
      </c>
      <c r="S31386" s="319" t="s">
        <v>344</v>
      </c>
    </row>
    <row r="31387" spans="18:19" x14ac:dyDescent="0.2">
      <c r="R31387" s="334">
        <v>74465</v>
      </c>
      <c r="S31387" s="319" t="s">
        <v>344</v>
      </c>
    </row>
    <row r="31388" spans="18:19" x14ac:dyDescent="0.2">
      <c r="R31388" s="334">
        <v>74467</v>
      </c>
      <c r="S31388" s="319" t="s">
        <v>344</v>
      </c>
    </row>
    <row r="31389" spans="18:19" x14ac:dyDescent="0.2">
      <c r="R31389" s="334">
        <v>74468</v>
      </c>
      <c r="S31389" s="319" t="s">
        <v>344</v>
      </c>
    </row>
    <row r="31390" spans="18:19" x14ac:dyDescent="0.2">
      <c r="R31390" s="334">
        <v>74469</v>
      </c>
      <c r="S31390" s="319" t="s">
        <v>344</v>
      </c>
    </row>
    <row r="31391" spans="18:19" x14ac:dyDescent="0.2">
      <c r="R31391" s="334">
        <v>74470</v>
      </c>
      <c r="S31391" s="319" t="s">
        <v>344</v>
      </c>
    </row>
    <row r="31392" spans="18:19" x14ac:dyDescent="0.2">
      <c r="R31392" s="334">
        <v>74471</v>
      </c>
      <c r="S31392" s="319" t="s">
        <v>344</v>
      </c>
    </row>
    <row r="31393" spans="18:19" x14ac:dyDescent="0.2">
      <c r="R31393" s="334">
        <v>74472</v>
      </c>
      <c r="S31393" s="319" t="s">
        <v>344</v>
      </c>
    </row>
    <row r="31394" spans="18:19" x14ac:dyDescent="0.2">
      <c r="R31394" s="334">
        <v>74477</v>
      </c>
      <c r="S31394" s="319" t="s">
        <v>344</v>
      </c>
    </row>
    <row r="31395" spans="18:19" x14ac:dyDescent="0.2">
      <c r="R31395" s="334">
        <v>74501</v>
      </c>
      <c r="S31395" s="319" t="s">
        <v>344</v>
      </c>
    </row>
    <row r="31396" spans="18:19" x14ac:dyDescent="0.2">
      <c r="R31396" s="334">
        <v>74502</v>
      </c>
      <c r="S31396" s="319" t="s">
        <v>344</v>
      </c>
    </row>
    <row r="31397" spans="18:19" x14ac:dyDescent="0.2">
      <c r="R31397" s="334">
        <v>74521</v>
      </c>
      <c r="S31397" s="319" t="s">
        <v>344</v>
      </c>
    </row>
    <row r="31398" spans="18:19" x14ac:dyDescent="0.2">
      <c r="R31398" s="334">
        <v>74522</v>
      </c>
      <c r="S31398" s="319" t="s">
        <v>344</v>
      </c>
    </row>
    <row r="31399" spans="18:19" x14ac:dyDescent="0.2">
      <c r="R31399" s="334">
        <v>74523</v>
      </c>
      <c r="S31399" s="319" t="s">
        <v>344</v>
      </c>
    </row>
    <row r="31400" spans="18:19" x14ac:dyDescent="0.2">
      <c r="R31400" s="334">
        <v>74525</v>
      </c>
      <c r="S31400" s="319" t="s">
        <v>344</v>
      </c>
    </row>
    <row r="31401" spans="18:19" x14ac:dyDescent="0.2">
      <c r="R31401" s="334">
        <v>74528</v>
      </c>
      <c r="S31401" s="319" t="s">
        <v>344</v>
      </c>
    </row>
    <row r="31402" spans="18:19" x14ac:dyDescent="0.2">
      <c r="R31402" s="334">
        <v>74529</v>
      </c>
      <c r="S31402" s="319" t="s">
        <v>344</v>
      </c>
    </row>
    <row r="31403" spans="18:19" x14ac:dyDescent="0.2">
      <c r="R31403" s="334">
        <v>74530</v>
      </c>
      <c r="S31403" s="319" t="s">
        <v>344</v>
      </c>
    </row>
    <row r="31404" spans="18:19" x14ac:dyDescent="0.2">
      <c r="R31404" s="334">
        <v>74531</v>
      </c>
      <c r="S31404" s="319" t="s">
        <v>344</v>
      </c>
    </row>
    <row r="31405" spans="18:19" x14ac:dyDescent="0.2">
      <c r="R31405" s="334">
        <v>74533</v>
      </c>
      <c r="S31405" s="319" t="s">
        <v>344</v>
      </c>
    </row>
    <row r="31406" spans="18:19" x14ac:dyDescent="0.2">
      <c r="R31406" s="334">
        <v>74534</v>
      </c>
      <c r="S31406" s="319" t="s">
        <v>344</v>
      </c>
    </row>
    <row r="31407" spans="18:19" x14ac:dyDescent="0.2">
      <c r="R31407" s="334">
        <v>74535</v>
      </c>
      <c r="S31407" s="319" t="s">
        <v>344</v>
      </c>
    </row>
    <row r="31408" spans="18:19" x14ac:dyDescent="0.2">
      <c r="R31408" s="334">
        <v>74536</v>
      </c>
      <c r="S31408" s="319" t="s">
        <v>344</v>
      </c>
    </row>
    <row r="31409" spans="18:19" x14ac:dyDescent="0.2">
      <c r="R31409" s="334">
        <v>74538</v>
      </c>
      <c r="S31409" s="319" t="s">
        <v>344</v>
      </c>
    </row>
    <row r="31410" spans="18:19" x14ac:dyDescent="0.2">
      <c r="R31410" s="334">
        <v>74540</v>
      </c>
      <c r="S31410" s="319" t="s">
        <v>344</v>
      </c>
    </row>
    <row r="31411" spans="18:19" x14ac:dyDescent="0.2">
      <c r="R31411" s="334">
        <v>74543</v>
      </c>
      <c r="S31411" s="319" t="s">
        <v>344</v>
      </c>
    </row>
    <row r="31412" spans="18:19" x14ac:dyDescent="0.2">
      <c r="R31412" s="334">
        <v>74545</v>
      </c>
      <c r="S31412" s="319" t="s">
        <v>344</v>
      </c>
    </row>
    <row r="31413" spans="18:19" x14ac:dyDescent="0.2">
      <c r="R31413" s="334">
        <v>74546</v>
      </c>
      <c r="S31413" s="319" t="s">
        <v>344</v>
      </c>
    </row>
    <row r="31414" spans="18:19" x14ac:dyDescent="0.2">
      <c r="R31414" s="334">
        <v>74547</v>
      </c>
      <c r="S31414" s="319" t="s">
        <v>344</v>
      </c>
    </row>
    <row r="31415" spans="18:19" x14ac:dyDescent="0.2">
      <c r="R31415" s="334">
        <v>74549</v>
      </c>
      <c r="S31415" s="319" t="s">
        <v>344</v>
      </c>
    </row>
    <row r="31416" spans="18:19" x14ac:dyDescent="0.2">
      <c r="R31416" s="334">
        <v>74552</v>
      </c>
      <c r="S31416" s="319" t="s">
        <v>344</v>
      </c>
    </row>
    <row r="31417" spans="18:19" x14ac:dyDescent="0.2">
      <c r="R31417" s="334">
        <v>74553</v>
      </c>
      <c r="S31417" s="319" t="s">
        <v>344</v>
      </c>
    </row>
    <row r="31418" spans="18:19" x14ac:dyDescent="0.2">
      <c r="R31418" s="334">
        <v>74554</v>
      </c>
      <c r="S31418" s="319" t="s">
        <v>344</v>
      </c>
    </row>
    <row r="31419" spans="18:19" x14ac:dyDescent="0.2">
      <c r="R31419" s="334">
        <v>74555</v>
      </c>
      <c r="S31419" s="319" t="s">
        <v>344</v>
      </c>
    </row>
    <row r="31420" spans="18:19" x14ac:dyDescent="0.2">
      <c r="R31420" s="334">
        <v>74556</v>
      </c>
      <c r="S31420" s="319" t="s">
        <v>344</v>
      </c>
    </row>
    <row r="31421" spans="18:19" x14ac:dyDescent="0.2">
      <c r="R31421" s="334">
        <v>74557</v>
      </c>
      <c r="S31421" s="319" t="s">
        <v>344</v>
      </c>
    </row>
    <row r="31422" spans="18:19" x14ac:dyDescent="0.2">
      <c r="R31422" s="334">
        <v>74558</v>
      </c>
      <c r="S31422" s="319" t="s">
        <v>344</v>
      </c>
    </row>
    <row r="31423" spans="18:19" x14ac:dyDescent="0.2">
      <c r="R31423" s="334">
        <v>74559</v>
      </c>
      <c r="S31423" s="319" t="s">
        <v>344</v>
      </c>
    </row>
    <row r="31424" spans="18:19" x14ac:dyDescent="0.2">
      <c r="R31424" s="334">
        <v>74560</v>
      </c>
      <c r="S31424" s="319" t="s">
        <v>344</v>
      </c>
    </row>
    <row r="31425" spans="18:19" x14ac:dyDescent="0.2">
      <c r="R31425" s="334">
        <v>74561</v>
      </c>
      <c r="S31425" s="319" t="s">
        <v>344</v>
      </c>
    </row>
    <row r="31426" spans="18:19" x14ac:dyDescent="0.2">
      <c r="R31426" s="334">
        <v>74562</v>
      </c>
      <c r="S31426" s="319" t="s">
        <v>344</v>
      </c>
    </row>
    <row r="31427" spans="18:19" x14ac:dyDescent="0.2">
      <c r="R31427" s="334">
        <v>74563</v>
      </c>
      <c r="S31427" s="319" t="s">
        <v>344</v>
      </c>
    </row>
    <row r="31428" spans="18:19" x14ac:dyDescent="0.2">
      <c r="R31428" s="334">
        <v>74565</v>
      </c>
      <c r="S31428" s="319" t="s">
        <v>344</v>
      </c>
    </row>
    <row r="31429" spans="18:19" x14ac:dyDescent="0.2">
      <c r="R31429" s="334">
        <v>74567</v>
      </c>
      <c r="S31429" s="319" t="s">
        <v>344</v>
      </c>
    </row>
    <row r="31430" spans="18:19" x14ac:dyDescent="0.2">
      <c r="R31430" s="334">
        <v>74569</v>
      </c>
      <c r="S31430" s="319" t="s">
        <v>344</v>
      </c>
    </row>
    <row r="31431" spans="18:19" x14ac:dyDescent="0.2">
      <c r="R31431" s="334">
        <v>74570</v>
      </c>
      <c r="S31431" s="319" t="s">
        <v>344</v>
      </c>
    </row>
    <row r="31432" spans="18:19" x14ac:dyDescent="0.2">
      <c r="R31432" s="334">
        <v>74571</v>
      </c>
      <c r="S31432" s="319" t="s">
        <v>344</v>
      </c>
    </row>
    <row r="31433" spans="18:19" x14ac:dyDescent="0.2">
      <c r="R31433" s="334">
        <v>74572</v>
      </c>
      <c r="S31433" s="319" t="s">
        <v>344</v>
      </c>
    </row>
    <row r="31434" spans="18:19" x14ac:dyDescent="0.2">
      <c r="R31434" s="334">
        <v>74574</v>
      </c>
      <c r="S31434" s="319" t="s">
        <v>344</v>
      </c>
    </row>
    <row r="31435" spans="18:19" x14ac:dyDescent="0.2">
      <c r="R31435" s="334">
        <v>74576</v>
      </c>
      <c r="S31435" s="319" t="s">
        <v>344</v>
      </c>
    </row>
    <row r="31436" spans="18:19" x14ac:dyDescent="0.2">
      <c r="R31436" s="334">
        <v>74577</v>
      </c>
      <c r="S31436" s="319" t="s">
        <v>344</v>
      </c>
    </row>
    <row r="31437" spans="18:19" x14ac:dyDescent="0.2">
      <c r="R31437" s="334">
        <v>74578</v>
      </c>
      <c r="S31437" s="319" t="s">
        <v>344</v>
      </c>
    </row>
    <row r="31438" spans="18:19" x14ac:dyDescent="0.2">
      <c r="R31438" s="334">
        <v>74601</v>
      </c>
      <c r="S31438" s="319" t="s">
        <v>344</v>
      </c>
    </row>
    <row r="31439" spans="18:19" x14ac:dyDescent="0.2">
      <c r="R31439" s="334">
        <v>74602</v>
      </c>
      <c r="S31439" s="319" t="s">
        <v>344</v>
      </c>
    </row>
    <row r="31440" spans="18:19" x14ac:dyDescent="0.2">
      <c r="R31440" s="334">
        <v>74604</v>
      </c>
      <c r="S31440" s="319" t="s">
        <v>344</v>
      </c>
    </row>
    <row r="31441" spans="18:19" x14ac:dyDescent="0.2">
      <c r="R31441" s="334">
        <v>74630</v>
      </c>
      <c r="S31441" s="319" t="s">
        <v>344</v>
      </c>
    </row>
    <row r="31442" spans="18:19" x14ac:dyDescent="0.2">
      <c r="R31442" s="334">
        <v>74631</v>
      </c>
      <c r="S31442" s="319" t="s">
        <v>344</v>
      </c>
    </row>
    <row r="31443" spans="18:19" x14ac:dyDescent="0.2">
      <c r="R31443" s="334">
        <v>74632</v>
      </c>
      <c r="S31443" s="319" t="s">
        <v>344</v>
      </c>
    </row>
    <row r="31444" spans="18:19" x14ac:dyDescent="0.2">
      <c r="R31444" s="334">
        <v>74633</v>
      </c>
      <c r="S31444" s="319" t="s">
        <v>344</v>
      </c>
    </row>
    <row r="31445" spans="18:19" x14ac:dyDescent="0.2">
      <c r="R31445" s="334">
        <v>74636</v>
      </c>
      <c r="S31445" s="319" t="s">
        <v>344</v>
      </c>
    </row>
    <row r="31446" spans="18:19" x14ac:dyDescent="0.2">
      <c r="R31446" s="334">
        <v>74637</v>
      </c>
      <c r="S31446" s="319" t="s">
        <v>344</v>
      </c>
    </row>
    <row r="31447" spans="18:19" x14ac:dyDescent="0.2">
      <c r="R31447" s="334">
        <v>74640</v>
      </c>
      <c r="S31447" s="319" t="s">
        <v>344</v>
      </c>
    </row>
    <row r="31448" spans="18:19" x14ac:dyDescent="0.2">
      <c r="R31448" s="334">
        <v>74641</v>
      </c>
      <c r="S31448" s="319" t="s">
        <v>344</v>
      </c>
    </row>
    <row r="31449" spans="18:19" x14ac:dyDescent="0.2">
      <c r="R31449" s="334">
        <v>74643</v>
      </c>
      <c r="S31449" s="319" t="s">
        <v>344</v>
      </c>
    </row>
    <row r="31450" spans="18:19" x14ac:dyDescent="0.2">
      <c r="R31450" s="334">
        <v>74644</v>
      </c>
      <c r="S31450" s="319" t="s">
        <v>344</v>
      </c>
    </row>
    <row r="31451" spans="18:19" x14ac:dyDescent="0.2">
      <c r="R31451" s="334">
        <v>74646</v>
      </c>
      <c r="S31451" s="319" t="s">
        <v>344</v>
      </c>
    </row>
    <row r="31452" spans="18:19" x14ac:dyDescent="0.2">
      <c r="R31452" s="334">
        <v>74647</v>
      </c>
      <c r="S31452" s="319" t="s">
        <v>344</v>
      </c>
    </row>
    <row r="31453" spans="18:19" x14ac:dyDescent="0.2">
      <c r="R31453" s="334">
        <v>74650</v>
      </c>
      <c r="S31453" s="319" t="s">
        <v>344</v>
      </c>
    </row>
    <row r="31454" spans="18:19" x14ac:dyDescent="0.2">
      <c r="R31454" s="334">
        <v>74651</v>
      </c>
      <c r="S31454" s="319" t="s">
        <v>344</v>
      </c>
    </row>
    <row r="31455" spans="18:19" x14ac:dyDescent="0.2">
      <c r="R31455" s="334">
        <v>74652</v>
      </c>
      <c r="S31455" s="319" t="s">
        <v>344</v>
      </c>
    </row>
    <row r="31456" spans="18:19" x14ac:dyDescent="0.2">
      <c r="R31456" s="334">
        <v>74653</v>
      </c>
      <c r="S31456" s="319" t="s">
        <v>344</v>
      </c>
    </row>
    <row r="31457" spans="18:19" x14ac:dyDescent="0.2">
      <c r="R31457" s="334">
        <v>74701</v>
      </c>
      <c r="S31457" s="319" t="s">
        <v>344</v>
      </c>
    </row>
    <row r="31458" spans="18:19" x14ac:dyDescent="0.2">
      <c r="R31458" s="334">
        <v>74702</v>
      </c>
      <c r="S31458" s="319" t="s">
        <v>344</v>
      </c>
    </row>
    <row r="31459" spans="18:19" x14ac:dyDescent="0.2">
      <c r="R31459" s="334">
        <v>74720</v>
      </c>
      <c r="S31459" s="319" t="s">
        <v>344</v>
      </c>
    </row>
    <row r="31460" spans="18:19" x14ac:dyDescent="0.2">
      <c r="R31460" s="334">
        <v>74721</v>
      </c>
      <c r="S31460" s="319" t="s">
        <v>344</v>
      </c>
    </row>
    <row r="31461" spans="18:19" x14ac:dyDescent="0.2">
      <c r="R31461" s="334">
        <v>74722</v>
      </c>
      <c r="S31461" s="319" t="s">
        <v>344</v>
      </c>
    </row>
    <row r="31462" spans="18:19" x14ac:dyDescent="0.2">
      <c r="R31462" s="334">
        <v>74723</v>
      </c>
      <c r="S31462" s="319" t="s">
        <v>344</v>
      </c>
    </row>
    <row r="31463" spans="18:19" x14ac:dyDescent="0.2">
      <c r="R31463" s="334">
        <v>74724</v>
      </c>
      <c r="S31463" s="319" t="s">
        <v>344</v>
      </c>
    </row>
    <row r="31464" spans="18:19" x14ac:dyDescent="0.2">
      <c r="R31464" s="334">
        <v>74726</v>
      </c>
      <c r="S31464" s="319" t="s">
        <v>344</v>
      </c>
    </row>
    <row r="31465" spans="18:19" x14ac:dyDescent="0.2">
      <c r="R31465" s="334">
        <v>74727</v>
      </c>
      <c r="S31465" s="319" t="s">
        <v>344</v>
      </c>
    </row>
    <row r="31466" spans="18:19" x14ac:dyDescent="0.2">
      <c r="R31466" s="334">
        <v>74728</v>
      </c>
      <c r="S31466" s="319" t="s">
        <v>344</v>
      </c>
    </row>
    <row r="31467" spans="18:19" x14ac:dyDescent="0.2">
      <c r="R31467" s="334">
        <v>74729</v>
      </c>
      <c r="S31467" s="319" t="s">
        <v>344</v>
      </c>
    </row>
    <row r="31468" spans="18:19" x14ac:dyDescent="0.2">
      <c r="R31468" s="334">
        <v>74730</v>
      </c>
      <c r="S31468" s="319" t="s">
        <v>344</v>
      </c>
    </row>
    <row r="31469" spans="18:19" x14ac:dyDescent="0.2">
      <c r="R31469" s="334">
        <v>74731</v>
      </c>
      <c r="S31469" s="319" t="s">
        <v>344</v>
      </c>
    </row>
    <row r="31470" spans="18:19" x14ac:dyDescent="0.2">
      <c r="R31470" s="334">
        <v>74733</v>
      </c>
      <c r="S31470" s="319" t="s">
        <v>344</v>
      </c>
    </row>
    <row r="31471" spans="18:19" x14ac:dyDescent="0.2">
      <c r="R31471" s="334">
        <v>74734</v>
      </c>
      <c r="S31471" s="319" t="s">
        <v>344</v>
      </c>
    </row>
    <row r="31472" spans="18:19" x14ac:dyDescent="0.2">
      <c r="R31472" s="334">
        <v>74735</v>
      </c>
      <c r="S31472" s="319" t="s">
        <v>344</v>
      </c>
    </row>
    <row r="31473" spans="18:19" x14ac:dyDescent="0.2">
      <c r="R31473" s="334">
        <v>74736</v>
      </c>
      <c r="S31473" s="319" t="s">
        <v>344</v>
      </c>
    </row>
    <row r="31474" spans="18:19" x14ac:dyDescent="0.2">
      <c r="R31474" s="334">
        <v>74737</v>
      </c>
      <c r="S31474" s="319" t="s">
        <v>344</v>
      </c>
    </row>
    <row r="31475" spans="18:19" x14ac:dyDescent="0.2">
      <c r="R31475" s="334">
        <v>74738</v>
      </c>
      <c r="S31475" s="319" t="s">
        <v>344</v>
      </c>
    </row>
    <row r="31476" spans="18:19" x14ac:dyDescent="0.2">
      <c r="R31476" s="334">
        <v>74740</v>
      </c>
      <c r="S31476" s="319" t="s">
        <v>344</v>
      </c>
    </row>
    <row r="31477" spans="18:19" x14ac:dyDescent="0.2">
      <c r="R31477" s="334">
        <v>74741</v>
      </c>
      <c r="S31477" s="319" t="s">
        <v>344</v>
      </c>
    </row>
    <row r="31478" spans="18:19" x14ac:dyDescent="0.2">
      <c r="R31478" s="334">
        <v>74743</v>
      </c>
      <c r="S31478" s="319" t="s">
        <v>344</v>
      </c>
    </row>
    <row r="31479" spans="18:19" x14ac:dyDescent="0.2">
      <c r="R31479" s="334">
        <v>74745</v>
      </c>
      <c r="S31479" s="319" t="s">
        <v>344</v>
      </c>
    </row>
    <row r="31480" spans="18:19" x14ac:dyDescent="0.2">
      <c r="R31480" s="334">
        <v>74747</v>
      </c>
      <c r="S31480" s="319" t="s">
        <v>344</v>
      </c>
    </row>
    <row r="31481" spans="18:19" x14ac:dyDescent="0.2">
      <c r="R31481" s="334">
        <v>74748</v>
      </c>
      <c r="S31481" s="319" t="s">
        <v>344</v>
      </c>
    </row>
    <row r="31482" spans="18:19" x14ac:dyDescent="0.2">
      <c r="R31482" s="334">
        <v>74750</v>
      </c>
      <c r="S31482" s="319" t="s">
        <v>344</v>
      </c>
    </row>
    <row r="31483" spans="18:19" x14ac:dyDescent="0.2">
      <c r="R31483" s="334">
        <v>74752</v>
      </c>
      <c r="S31483" s="319" t="s">
        <v>344</v>
      </c>
    </row>
    <row r="31484" spans="18:19" x14ac:dyDescent="0.2">
      <c r="R31484" s="334">
        <v>74753</v>
      </c>
      <c r="S31484" s="319" t="s">
        <v>344</v>
      </c>
    </row>
    <row r="31485" spans="18:19" x14ac:dyDescent="0.2">
      <c r="R31485" s="334">
        <v>74754</v>
      </c>
      <c r="S31485" s="319" t="s">
        <v>344</v>
      </c>
    </row>
    <row r="31486" spans="18:19" x14ac:dyDescent="0.2">
      <c r="R31486" s="334">
        <v>74755</v>
      </c>
      <c r="S31486" s="319" t="s">
        <v>344</v>
      </c>
    </row>
    <row r="31487" spans="18:19" x14ac:dyDescent="0.2">
      <c r="R31487" s="334">
        <v>74756</v>
      </c>
      <c r="S31487" s="319" t="s">
        <v>344</v>
      </c>
    </row>
    <row r="31488" spans="18:19" x14ac:dyDescent="0.2">
      <c r="R31488" s="334">
        <v>74759</v>
      </c>
      <c r="S31488" s="319" t="s">
        <v>344</v>
      </c>
    </row>
    <row r="31489" spans="18:19" x14ac:dyDescent="0.2">
      <c r="R31489" s="334">
        <v>74760</v>
      </c>
      <c r="S31489" s="319" t="s">
        <v>344</v>
      </c>
    </row>
    <row r="31490" spans="18:19" x14ac:dyDescent="0.2">
      <c r="R31490" s="334">
        <v>74761</v>
      </c>
      <c r="S31490" s="319" t="s">
        <v>344</v>
      </c>
    </row>
    <row r="31491" spans="18:19" x14ac:dyDescent="0.2">
      <c r="R31491" s="334">
        <v>74764</v>
      </c>
      <c r="S31491" s="319" t="s">
        <v>344</v>
      </c>
    </row>
    <row r="31492" spans="18:19" x14ac:dyDescent="0.2">
      <c r="R31492" s="334">
        <v>74766</v>
      </c>
      <c r="S31492" s="319" t="s">
        <v>344</v>
      </c>
    </row>
    <row r="31493" spans="18:19" x14ac:dyDescent="0.2">
      <c r="R31493" s="334">
        <v>74801</v>
      </c>
      <c r="S31493" s="319" t="s">
        <v>344</v>
      </c>
    </row>
    <row r="31494" spans="18:19" x14ac:dyDescent="0.2">
      <c r="R31494" s="334">
        <v>74802</v>
      </c>
      <c r="S31494" s="319" t="s">
        <v>344</v>
      </c>
    </row>
    <row r="31495" spans="18:19" x14ac:dyDescent="0.2">
      <c r="R31495" s="334">
        <v>74804</v>
      </c>
      <c r="S31495" s="319" t="s">
        <v>344</v>
      </c>
    </row>
    <row r="31496" spans="18:19" x14ac:dyDescent="0.2">
      <c r="R31496" s="334">
        <v>74818</v>
      </c>
      <c r="S31496" s="319" t="s">
        <v>344</v>
      </c>
    </row>
    <row r="31497" spans="18:19" x14ac:dyDescent="0.2">
      <c r="R31497" s="334">
        <v>74820</v>
      </c>
      <c r="S31497" s="319" t="s">
        <v>344</v>
      </c>
    </row>
    <row r="31498" spans="18:19" x14ac:dyDescent="0.2">
      <c r="R31498" s="334">
        <v>74821</v>
      </c>
      <c r="S31498" s="319" t="s">
        <v>344</v>
      </c>
    </row>
    <row r="31499" spans="18:19" x14ac:dyDescent="0.2">
      <c r="R31499" s="334">
        <v>74824</v>
      </c>
      <c r="S31499" s="319" t="s">
        <v>344</v>
      </c>
    </row>
    <row r="31500" spans="18:19" x14ac:dyDescent="0.2">
      <c r="R31500" s="334">
        <v>74825</v>
      </c>
      <c r="S31500" s="319" t="s">
        <v>344</v>
      </c>
    </row>
    <row r="31501" spans="18:19" x14ac:dyDescent="0.2">
      <c r="R31501" s="334">
        <v>74826</v>
      </c>
      <c r="S31501" s="319" t="s">
        <v>344</v>
      </c>
    </row>
    <row r="31502" spans="18:19" x14ac:dyDescent="0.2">
      <c r="R31502" s="334">
        <v>74827</v>
      </c>
      <c r="S31502" s="319" t="s">
        <v>344</v>
      </c>
    </row>
    <row r="31503" spans="18:19" x14ac:dyDescent="0.2">
      <c r="R31503" s="334">
        <v>74829</v>
      </c>
      <c r="S31503" s="319" t="s">
        <v>344</v>
      </c>
    </row>
    <row r="31504" spans="18:19" x14ac:dyDescent="0.2">
      <c r="R31504" s="334">
        <v>74830</v>
      </c>
      <c r="S31504" s="319" t="s">
        <v>344</v>
      </c>
    </row>
    <row r="31505" spans="18:19" x14ac:dyDescent="0.2">
      <c r="R31505" s="334">
        <v>74831</v>
      </c>
      <c r="S31505" s="319" t="s">
        <v>344</v>
      </c>
    </row>
    <row r="31506" spans="18:19" x14ac:dyDescent="0.2">
      <c r="R31506" s="334">
        <v>74832</v>
      </c>
      <c r="S31506" s="319" t="s">
        <v>344</v>
      </c>
    </row>
    <row r="31507" spans="18:19" x14ac:dyDescent="0.2">
      <c r="R31507" s="334">
        <v>74833</v>
      </c>
      <c r="S31507" s="319" t="s">
        <v>344</v>
      </c>
    </row>
    <row r="31508" spans="18:19" x14ac:dyDescent="0.2">
      <c r="R31508" s="334">
        <v>74834</v>
      </c>
      <c r="S31508" s="319" t="s">
        <v>344</v>
      </c>
    </row>
    <row r="31509" spans="18:19" x14ac:dyDescent="0.2">
      <c r="R31509" s="334">
        <v>74836</v>
      </c>
      <c r="S31509" s="319" t="s">
        <v>344</v>
      </c>
    </row>
    <row r="31510" spans="18:19" x14ac:dyDescent="0.2">
      <c r="R31510" s="334">
        <v>74837</v>
      </c>
      <c r="S31510" s="319" t="s">
        <v>344</v>
      </c>
    </row>
    <row r="31511" spans="18:19" x14ac:dyDescent="0.2">
      <c r="R31511" s="334">
        <v>74839</v>
      </c>
      <c r="S31511" s="319" t="s">
        <v>344</v>
      </c>
    </row>
    <row r="31512" spans="18:19" x14ac:dyDescent="0.2">
      <c r="R31512" s="334">
        <v>74840</v>
      </c>
      <c r="S31512" s="319" t="s">
        <v>344</v>
      </c>
    </row>
    <row r="31513" spans="18:19" x14ac:dyDescent="0.2">
      <c r="R31513" s="334">
        <v>74842</v>
      </c>
      <c r="S31513" s="319" t="s">
        <v>344</v>
      </c>
    </row>
    <row r="31514" spans="18:19" x14ac:dyDescent="0.2">
      <c r="R31514" s="334">
        <v>74843</v>
      </c>
      <c r="S31514" s="319" t="s">
        <v>344</v>
      </c>
    </row>
    <row r="31515" spans="18:19" x14ac:dyDescent="0.2">
      <c r="R31515" s="334">
        <v>74844</v>
      </c>
      <c r="S31515" s="319" t="s">
        <v>344</v>
      </c>
    </row>
    <row r="31516" spans="18:19" x14ac:dyDescent="0.2">
      <c r="R31516" s="334">
        <v>74845</v>
      </c>
      <c r="S31516" s="319" t="s">
        <v>344</v>
      </c>
    </row>
    <row r="31517" spans="18:19" x14ac:dyDescent="0.2">
      <c r="R31517" s="334">
        <v>74848</v>
      </c>
      <c r="S31517" s="319" t="s">
        <v>344</v>
      </c>
    </row>
    <row r="31518" spans="18:19" x14ac:dyDescent="0.2">
      <c r="R31518" s="334">
        <v>74849</v>
      </c>
      <c r="S31518" s="319" t="s">
        <v>344</v>
      </c>
    </row>
    <row r="31519" spans="18:19" x14ac:dyDescent="0.2">
      <c r="R31519" s="334">
        <v>74850</v>
      </c>
      <c r="S31519" s="319" t="s">
        <v>344</v>
      </c>
    </row>
    <row r="31520" spans="18:19" x14ac:dyDescent="0.2">
      <c r="R31520" s="334">
        <v>74851</v>
      </c>
      <c r="S31520" s="319" t="s">
        <v>344</v>
      </c>
    </row>
    <row r="31521" spans="18:19" x14ac:dyDescent="0.2">
      <c r="R31521" s="334">
        <v>74852</v>
      </c>
      <c r="S31521" s="319" t="s">
        <v>344</v>
      </c>
    </row>
    <row r="31522" spans="18:19" x14ac:dyDescent="0.2">
      <c r="R31522" s="334">
        <v>74854</v>
      </c>
      <c r="S31522" s="319" t="s">
        <v>344</v>
      </c>
    </row>
    <row r="31523" spans="18:19" x14ac:dyDescent="0.2">
      <c r="R31523" s="334">
        <v>74855</v>
      </c>
      <c r="S31523" s="319" t="s">
        <v>344</v>
      </c>
    </row>
    <row r="31524" spans="18:19" x14ac:dyDescent="0.2">
      <c r="R31524" s="334">
        <v>74856</v>
      </c>
      <c r="S31524" s="319" t="s">
        <v>344</v>
      </c>
    </row>
    <row r="31525" spans="18:19" x14ac:dyDescent="0.2">
      <c r="R31525" s="334">
        <v>74857</v>
      </c>
      <c r="S31525" s="319" t="s">
        <v>344</v>
      </c>
    </row>
    <row r="31526" spans="18:19" x14ac:dyDescent="0.2">
      <c r="R31526" s="334">
        <v>74859</v>
      </c>
      <c r="S31526" s="319" t="s">
        <v>344</v>
      </c>
    </row>
    <row r="31527" spans="18:19" x14ac:dyDescent="0.2">
      <c r="R31527" s="334">
        <v>74860</v>
      </c>
      <c r="S31527" s="319" t="s">
        <v>344</v>
      </c>
    </row>
    <row r="31528" spans="18:19" x14ac:dyDescent="0.2">
      <c r="R31528" s="334">
        <v>74864</v>
      </c>
      <c r="S31528" s="319" t="s">
        <v>344</v>
      </c>
    </row>
    <row r="31529" spans="18:19" x14ac:dyDescent="0.2">
      <c r="R31529" s="334">
        <v>74865</v>
      </c>
      <c r="S31529" s="319" t="s">
        <v>344</v>
      </c>
    </row>
    <row r="31530" spans="18:19" x14ac:dyDescent="0.2">
      <c r="R31530" s="334">
        <v>74866</v>
      </c>
      <c r="S31530" s="319" t="s">
        <v>344</v>
      </c>
    </row>
    <row r="31531" spans="18:19" x14ac:dyDescent="0.2">
      <c r="R31531" s="334">
        <v>74867</v>
      </c>
      <c r="S31531" s="319" t="s">
        <v>344</v>
      </c>
    </row>
    <row r="31532" spans="18:19" x14ac:dyDescent="0.2">
      <c r="R31532" s="334">
        <v>74868</v>
      </c>
      <c r="S31532" s="319" t="s">
        <v>344</v>
      </c>
    </row>
    <row r="31533" spans="18:19" x14ac:dyDescent="0.2">
      <c r="R31533" s="334">
        <v>74869</v>
      </c>
      <c r="S31533" s="319" t="s">
        <v>344</v>
      </c>
    </row>
    <row r="31534" spans="18:19" x14ac:dyDescent="0.2">
      <c r="R31534" s="334">
        <v>74871</v>
      </c>
      <c r="S31534" s="319" t="s">
        <v>344</v>
      </c>
    </row>
    <row r="31535" spans="18:19" x14ac:dyDescent="0.2">
      <c r="R31535" s="334">
        <v>74872</v>
      </c>
      <c r="S31535" s="319" t="s">
        <v>344</v>
      </c>
    </row>
    <row r="31536" spans="18:19" x14ac:dyDescent="0.2">
      <c r="R31536" s="334">
        <v>74873</v>
      </c>
      <c r="S31536" s="319" t="s">
        <v>344</v>
      </c>
    </row>
    <row r="31537" spans="18:19" x14ac:dyDescent="0.2">
      <c r="R31537" s="334">
        <v>74875</v>
      </c>
      <c r="S31537" s="319" t="s">
        <v>344</v>
      </c>
    </row>
    <row r="31538" spans="18:19" x14ac:dyDescent="0.2">
      <c r="R31538" s="334">
        <v>74878</v>
      </c>
      <c r="S31538" s="319" t="s">
        <v>344</v>
      </c>
    </row>
    <row r="31539" spans="18:19" x14ac:dyDescent="0.2">
      <c r="R31539" s="334">
        <v>74880</v>
      </c>
      <c r="S31539" s="319" t="s">
        <v>344</v>
      </c>
    </row>
    <row r="31540" spans="18:19" x14ac:dyDescent="0.2">
      <c r="R31540" s="334">
        <v>74881</v>
      </c>
      <c r="S31540" s="319" t="s">
        <v>344</v>
      </c>
    </row>
    <row r="31541" spans="18:19" x14ac:dyDescent="0.2">
      <c r="R31541" s="334">
        <v>74883</v>
      </c>
      <c r="S31541" s="319" t="s">
        <v>344</v>
      </c>
    </row>
    <row r="31542" spans="18:19" x14ac:dyDescent="0.2">
      <c r="R31542" s="334">
        <v>74884</v>
      </c>
      <c r="S31542" s="319" t="s">
        <v>344</v>
      </c>
    </row>
    <row r="31543" spans="18:19" x14ac:dyDescent="0.2">
      <c r="R31543" s="334">
        <v>74901</v>
      </c>
      <c r="S31543" s="319" t="s">
        <v>344</v>
      </c>
    </row>
    <row r="31544" spans="18:19" x14ac:dyDescent="0.2">
      <c r="R31544" s="334">
        <v>74902</v>
      </c>
      <c r="S31544" s="319" t="s">
        <v>361</v>
      </c>
    </row>
    <row r="31545" spans="18:19" x14ac:dyDescent="0.2">
      <c r="R31545" s="334">
        <v>74930</v>
      </c>
      <c r="S31545" s="319" t="s">
        <v>344</v>
      </c>
    </row>
    <row r="31546" spans="18:19" x14ac:dyDescent="0.2">
      <c r="R31546" s="334">
        <v>74931</v>
      </c>
      <c r="S31546" s="319" t="s">
        <v>344</v>
      </c>
    </row>
    <row r="31547" spans="18:19" x14ac:dyDescent="0.2">
      <c r="R31547" s="334">
        <v>74932</v>
      </c>
      <c r="S31547" s="319" t="s">
        <v>361</v>
      </c>
    </row>
    <row r="31548" spans="18:19" x14ac:dyDescent="0.2">
      <c r="R31548" s="334">
        <v>74935</v>
      </c>
      <c r="S31548" s="319" t="s">
        <v>344</v>
      </c>
    </row>
    <row r="31549" spans="18:19" x14ac:dyDescent="0.2">
      <c r="R31549" s="334">
        <v>74936</v>
      </c>
      <c r="S31549" s="319" t="s">
        <v>344</v>
      </c>
    </row>
    <row r="31550" spans="18:19" x14ac:dyDescent="0.2">
      <c r="R31550" s="334">
        <v>74937</v>
      </c>
      <c r="S31550" s="319" t="s">
        <v>344</v>
      </c>
    </row>
    <row r="31551" spans="18:19" x14ac:dyDescent="0.2">
      <c r="R31551" s="334">
        <v>74939</v>
      </c>
      <c r="S31551" s="319" t="s">
        <v>361</v>
      </c>
    </row>
    <row r="31552" spans="18:19" x14ac:dyDescent="0.2">
      <c r="R31552" s="334">
        <v>74940</v>
      </c>
      <c r="S31552" s="319" t="s">
        <v>344</v>
      </c>
    </row>
    <row r="31553" spans="18:19" x14ac:dyDescent="0.2">
      <c r="R31553" s="334">
        <v>74941</v>
      </c>
      <c r="S31553" s="319" t="s">
        <v>344</v>
      </c>
    </row>
    <row r="31554" spans="18:19" x14ac:dyDescent="0.2">
      <c r="R31554" s="334">
        <v>74942</v>
      </c>
      <c r="S31554" s="319" t="s">
        <v>344</v>
      </c>
    </row>
    <row r="31555" spans="18:19" x14ac:dyDescent="0.2">
      <c r="R31555" s="334">
        <v>74943</v>
      </c>
      <c r="S31555" s="319" t="s">
        <v>344</v>
      </c>
    </row>
    <row r="31556" spans="18:19" x14ac:dyDescent="0.2">
      <c r="R31556" s="334">
        <v>74944</v>
      </c>
      <c r="S31556" s="319" t="s">
        <v>344</v>
      </c>
    </row>
    <row r="31557" spans="18:19" x14ac:dyDescent="0.2">
      <c r="R31557" s="334">
        <v>74945</v>
      </c>
      <c r="S31557" s="319" t="s">
        <v>344</v>
      </c>
    </row>
    <row r="31558" spans="18:19" x14ac:dyDescent="0.2">
      <c r="R31558" s="334">
        <v>74946</v>
      </c>
      <c r="S31558" s="319" t="s">
        <v>344</v>
      </c>
    </row>
    <row r="31559" spans="18:19" x14ac:dyDescent="0.2">
      <c r="R31559" s="334">
        <v>74947</v>
      </c>
      <c r="S31559" s="319" t="s">
        <v>361</v>
      </c>
    </row>
    <row r="31560" spans="18:19" x14ac:dyDescent="0.2">
      <c r="R31560" s="334">
        <v>74948</v>
      </c>
      <c r="S31560" s="319" t="s">
        <v>344</v>
      </c>
    </row>
    <row r="31561" spans="18:19" x14ac:dyDescent="0.2">
      <c r="R31561" s="334">
        <v>74949</v>
      </c>
      <c r="S31561" s="319" t="s">
        <v>344</v>
      </c>
    </row>
    <row r="31562" spans="18:19" x14ac:dyDescent="0.2">
      <c r="R31562" s="334">
        <v>74951</v>
      </c>
      <c r="S31562" s="319" t="s">
        <v>344</v>
      </c>
    </row>
    <row r="31563" spans="18:19" x14ac:dyDescent="0.2">
      <c r="R31563" s="334">
        <v>74953</v>
      </c>
      <c r="S31563" s="319" t="s">
        <v>361</v>
      </c>
    </row>
    <row r="31564" spans="18:19" x14ac:dyDescent="0.2">
      <c r="R31564" s="334">
        <v>74954</v>
      </c>
      <c r="S31564" s="319" t="s">
        <v>344</v>
      </c>
    </row>
    <row r="31565" spans="18:19" x14ac:dyDescent="0.2">
      <c r="R31565" s="334">
        <v>74955</v>
      </c>
      <c r="S31565" s="319" t="s">
        <v>344</v>
      </c>
    </row>
    <row r="31566" spans="18:19" x14ac:dyDescent="0.2">
      <c r="R31566" s="334">
        <v>74956</v>
      </c>
      <c r="S31566" s="319" t="s">
        <v>344</v>
      </c>
    </row>
    <row r="31567" spans="18:19" x14ac:dyDescent="0.2">
      <c r="R31567" s="334">
        <v>74957</v>
      </c>
      <c r="S31567" s="319" t="s">
        <v>344</v>
      </c>
    </row>
    <row r="31568" spans="18:19" x14ac:dyDescent="0.2">
      <c r="R31568" s="334">
        <v>74959</v>
      </c>
      <c r="S31568" s="319" t="s">
        <v>344</v>
      </c>
    </row>
    <row r="31569" spans="18:19" x14ac:dyDescent="0.2">
      <c r="R31569" s="334">
        <v>74960</v>
      </c>
      <c r="S31569" s="319" t="s">
        <v>344</v>
      </c>
    </row>
    <row r="31570" spans="18:19" x14ac:dyDescent="0.2">
      <c r="R31570" s="334">
        <v>74962</v>
      </c>
      <c r="S31570" s="319" t="s">
        <v>344</v>
      </c>
    </row>
    <row r="31571" spans="18:19" x14ac:dyDescent="0.2">
      <c r="R31571" s="334">
        <v>74963</v>
      </c>
      <c r="S31571" s="319" t="s">
        <v>344</v>
      </c>
    </row>
    <row r="31572" spans="18:19" x14ac:dyDescent="0.2">
      <c r="R31572" s="334">
        <v>74964</v>
      </c>
      <c r="S31572" s="319" t="s">
        <v>344</v>
      </c>
    </row>
    <row r="31573" spans="18:19" x14ac:dyDescent="0.2">
      <c r="R31573" s="334">
        <v>74965</v>
      </c>
      <c r="S31573" s="319" t="s">
        <v>344</v>
      </c>
    </row>
    <row r="31574" spans="18:19" x14ac:dyDescent="0.2">
      <c r="R31574" s="334">
        <v>74966</v>
      </c>
      <c r="S31574" s="319" t="s">
        <v>344</v>
      </c>
    </row>
    <row r="31575" spans="18:19" x14ac:dyDescent="0.2">
      <c r="R31575" s="334">
        <v>75001</v>
      </c>
      <c r="S31575" s="319" t="s">
        <v>362</v>
      </c>
    </row>
    <row r="31576" spans="18:19" x14ac:dyDescent="0.2">
      <c r="R31576" s="334">
        <v>75002</v>
      </c>
      <c r="S31576" s="319" t="s">
        <v>362</v>
      </c>
    </row>
    <row r="31577" spans="18:19" x14ac:dyDescent="0.2">
      <c r="R31577" s="334">
        <v>75006</v>
      </c>
      <c r="S31577" s="319" t="s">
        <v>362</v>
      </c>
    </row>
    <row r="31578" spans="18:19" x14ac:dyDescent="0.2">
      <c r="R31578" s="334">
        <v>75007</v>
      </c>
      <c r="S31578" s="319" t="s">
        <v>362</v>
      </c>
    </row>
    <row r="31579" spans="18:19" x14ac:dyDescent="0.2">
      <c r="R31579" s="334">
        <v>75009</v>
      </c>
      <c r="S31579" s="319" t="s">
        <v>362</v>
      </c>
    </row>
    <row r="31580" spans="18:19" x14ac:dyDescent="0.2">
      <c r="R31580" s="334">
        <v>75010</v>
      </c>
      <c r="S31580" s="319" t="s">
        <v>362</v>
      </c>
    </row>
    <row r="31581" spans="18:19" x14ac:dyDescent="0.2">
      <c r="R31581" s="334">
        <v>75011</v>
      </c>
      <c r="S31581" s="319" t="s">
        <v>362</v>
      </c>
    </row>
    <row r="31582" spans="18:19" x14ac:dyDescent="0.2">
      <c r="R31582" s="334">
        <v>75013</v>
      </c>
      <c r="S31582" s="319" t="s">
        <v>362</v>
      </c>
    </row>
    <row r="31583" spans="18:19" x14ac:dyDescent="0.2">
      <c r="R31583" s="334">
        <v>75014</v>
      </c>
      <c r="S31583" s="319" t="s">
        <v>362</v>
      </c>
    </row>
    <row r="31584" spans="18:19" x14ac:dyDescent="0.2">
      <c r="R31584" s="334">
        <v>75015</v>
      </c>
      <c r="S31584" s="319" t="s">
        <v>362</v>
      </c>
    </row>
    <row r="31585" spans="18:19" x14ac:dyDescent="0.2">
      <c r="R31585" s="334">
        <v>75016</v>
      </c>
      <c r="S31585" s="319" t="s">
        <v>362</v>
      </c>
    </row>
    <row r="31586" spans="18:19" x14ac:dyDescent="0.2">
      <c r="R31586" s="334">
        <v>75017</v>
      </c>
      <c r="S31586" s="319" t="s">
        <v>362</v>
      </c>
    </row>
    <row r="31587" spans="18:19" x14ac:dyDescent="0.2">
      <c r="R31587" s="334">
        <v>75019</v>
      </c>
      <c r="S31587" s="319" t="s">
        <v>362</v>
      </c>
    </row>
    <row r="31588" spans="18:19" x14ac:dyDescent="0.2">
      <c r="R31588" s="334">
        <v>75020</v>
      </c>
      <c r="S31588" s="319" t="s">
        <v>362</v>
      </c>
    </row>
    <row r="31589" spans="18:19" x14ac:dyDescent="0.2">
      <c r="R31589" s="334">
        <v>75021</v>
      </c>
      <c r="S31589" s="319" t="s">
        <v>362</v>
      </c>
    </row>
    <row r="31590" spans="18:19" x14ac:dyDescent="0.2">
      <c r="R31590" s="334">
        <v>75022</v>
      </c>
      <c r="S31590" s="319" t="s">
        <v>362</v>
      </c>
    </row>
    <row r="31591" spans="18:19" x14ac:dyDescent="0.2">
      <c r="R31591" s="334">
        <v>75023</v>
      </c>
      <c r="S31591" s="319" t="s">
        <v>362</v>
      </c>
    </row>
    <row r="31592" spans="18:19" x14ac:dyDescent="0.2">
      <c r="R31592" s="334">
        <v>75024</v>
      </c>
      <c r="S31592" s="319" t="s">
        <v>362</v>
      </c>
    </row>
    <row r="31593" spans="18:19" x14ac:dyDescent="0.2">
      <c r="R31593" s="334">
        <v>75025</v>
      </c>
      <c r="S31593" s="319" t="s">
        <v>362</v>
      </c>
    </row>
    <row r="31594" spans="18:19" x14ac:dyDescent="0.2">
      <c r="R31594" s="334">
        <v>75026</v>
      </c>
      <c r="S31594" s="319" t="s">
        <v>362</v>
      </c>
    </row>
    <row r="31595" spans="18:19" x14ac:dyDescent="0.2">
      <c r="R31595" s="334">
        <v>75027</v>
      </c>
      <c r="S31595" s="319" t="s">
        <v>362</v>
      </c>
    </row>
    <row r="31596" spans="18:19" x14ac:dyDescent="0.2">
      <c r="R31596" s="334">
        <v>75028</v>
      </c>
      <c r="S31596" s="319" t="s">
        <v>362</v>
      </c>
    </row>
    <row r="31597" spans="18:19" x14ac:dyDescent="0.2">
      <c r="R31597" s="334">
        <v>75029</v>
      </c>
      <c r="S31597" s="319" t="s">
        <v>362</v>
      </c>
    </row>
    <row r="31598" spans="18:19" x14ac:dyDescent="0.2">
      <c r="R31598" s="334">
        <v>75030</v>
      </c>
      <c r="S31598" s="319" t="s">
        <v>362</v>
      </c>
    </row>
    <row r="31599" spans="18:19" x14ac:dyDescent="0.2">
      <c r="R31599" s="334">
        <v>75032</v>
      </c>
      <c r="S31599" s="319" t="s">
        <v>362</v>
      </c>
    </row>
    <row r="31600" spans="18:19" x14ac:dyDescent="0.2">
      <c r="R31600" s="334">
        <v>75034</v>
      </c>
      <c r="S31600" s="319" t="s">
        <v>362</v>
      </c>
    </row>
    <row r="31601" spans="18:19" x14ac:dyDescent="0.2">
      <c r="R31601" s="334">
        <v>75035</v>
      </c>
      <c r="S31601" s="319" t="s">
        <v>362</v>
      </c>
    </row>
    <row r="31602" spans="18:19" x14ac:dyDescent="0.2">
      <c r="R31602" s="334">
        <v>75037</v>
      </c>
      <c r="S31602" s="319" t="s">
        <v>362</v>
      </c>
    </row>
    <row r="31603" spans="18:19" x14ac:dyDescent="0.2">
      <c r="R31603" s="334">
        <v>75038</v>
      </c>
      <c r="S31603" s="319" t="s">
        <v>362</v>
      </c>
    </row>
    <row r="31604" spans="18:19" x14ac:dyDescent="0.2">
      <c r="R31604" s="334">
        <v>75039</v>
      </c>
      <c r="S31604" s="319" t="s">
        <v>362</v>
      </c>
    </row>
    <row r="31605" spans="18:19" x14ac:dyDescent="0.2">
      <c r="R31605" s="334">
        <v>75040</v>
      </c>
      <c r="S31605" s="319" t="s">
        <v>362</v>
      </c>
    </row>
    <row r="31606" spans="18:19" x14ac:dyDescent="0.2">
      <c r="R31606" s="334">
        <v>75041</v>
      </c>
      <c r="S31606" s="319" t="s">
        <v>362</v>
      </c>
    </row>
    <row r="31607" spans="18:19" x14ac:dyDescent="0.2">
      <c r="R31607" s="334">
        <v>75042</v>
      </c>
      <c r="S31607" s="319" t="s">
        <v>362</v>
      </c>
    </row>
    <row r="31608" spans="18:19" x14ac:dyDescent="0.2">
      <c r="R31608" s="334">
        <v>75043</v>
      </c>
      <c r="S31608" s="319" t="s">
        <v>362</v>
      </c>
    </row>
    <row r="31609" spans="18:19" x14ac:dyDescent="0.2">
      <c r="R31609" s="334">
        <v>75044</v>
      </c>
      <c r="S31609" s="319" t="s">
        <v>362</v>
      </c>
    </row>
    <row r="31610" spans="18:19" x14ac:dyDescent="0.2">
      <c r="R31610" s="334">
        <v>75045</v>
      </c>
      <c r="S31610" s="319" t="s">
        <v>362</v>
      </c>
    </row>
    <row r="31611" spans="18:19" x14ac:dyDescent="0.2">
      <c r="R31611" s="334">
        <v>75046</v>
      </c>
      <c r="S31611" s="319" t="s">
        <v>362</v>
      </c>
    </row>
    <row r="31612" spans="18:19" x14ac:dyDescent="0.2">
      <c r="R31612" s="334">
        <v>75047</v>
      </c>
      <c r="S31612" s="319" t="s">
        <v>362</v>
      </c>
    </row>
    <row r="31613" spans="18:19" x14ac:dyDescent="0.2">
      <c r="R31613" s="334">
        <v>75048</v>
      </c>
      <c r="S31613" s="319" t="s">
        <v>362</v>
      </c>
    </row>
    <row r="31614" spans="18:19" x14ac:dyDescent="0.2">
      <c r="R31614" s="334">
        <v>75049</v>
      </c>
      <c r="S31614" s="319" t="s">
        <v>362</v>
      </c>
    </row>
    <row r="31615" spans="18:19" x14ac:dyDescent="0.2">
      <c r="R31615" s="334">
        <v>75050</v>
      </c>
      <c r="S31615" s="319" t="s">
        <v>362</v>
      </c>
    </row>
    <row r="31616" spans="18:19" x14ac:dyDescent="0.2">
      <c r="R31616" s="334">
        <v>75051</v>
      </c>
      <c r="S31616" s="319" t="s">
        <v>362</v>
      </c>
    </row>
    <row r="31617" spans="18:19" x14ac:dyDescent="0.2">
      <c r="R31617" s="334">
        <v>75052</v>
      </c>
      <c r="S31617" s="319" t="s">
        <v>362</v>
      </c>
    </row>
    <row r="31618" spans="18:19" x14ac:dyDescent="0.2">
      <c r="R31618" s="334">
        <v>75053</v>
      </c>
      <c r="S31618" s="319" t="s">
        <v>362</v>
      </c>
    </row>
    <row r="31619" spans="18:19" x14ac:dyDescent="0.2">
      <c r="R31619" s="334">
        <v>75054</v>
      </c>
      <c r="S31619" s="319" t="s">
        <v>362</v>
      </c>
    </row>
    <row r="31620" spans="18:19" x14ac:dyDescent="0.2">
      <c r="R31620" s="334">
        <v>75056</v>
      </c>
      <c r="S31620" s="319" t="s">
        <v>362</v>
      </c>
    </row>
    <row r="31621" spans="18:19" x14ac:dyDescent="0.2">
      <c r="R31621" s="334">
        <v>75057</v>
      </c>
      <c r="S31621" s="319" t="s">
        <v>362</v>
      </c>
    </row>
    <row r="31622" spans="18:19" x14ac:dyDescent="0.2">
      <c r="R31622" s="334">
        <v>75058</v>
      </c>
      <c r="S31622" s="319" t="s">
        <v>362</v>
      </c>
    </row>
    <row r="31623" spans="18:19" x14ac:dyDescent="0.2">
      <c r="R31623" s="334">
        <v>75060</v>
      </c>
      <c r="S31623" s="319" t="s">
        <v>362</v>
      </c>
    </row>
    <row r="31624" spans="18:19" x14ac:dyDescent="0.2">
      <c r="R31624" s="334">
        <v>75061</v>
      </c>
      <c r="S31624" s="319" t="s">
        <v>362</v>
      </c>
    </row>
    <row r="31625" spans="18:19" x14ac:dyDescent="0.2">
      <c r="R31625" s="334">
        <v>75062</v>
      </c>
      <c r="S31625" s="319" t="s">
        <v>362</v>
      </c>
    </row>
    <row r="31626" spans="18:19" x14ac:dyDescent="0.2">
      <c r="R31626" s="334">
        <v>75063</v>
      </c>
      <c r="S31626" s="319" t="s">
        <v>362</v>
      </c>
    </row>
    <row r="31627" spans="18:19" x14ac:dyDescent="0.2">
      <c r="R31627" s="334">
        <v>75065</v>
      </c>
      <c r="S31627" s="319" t="s">
        <v>362</v>
      </c>
    </row>
    <row r="31628" spans="18:19" x14ac:dyDescent="0.2">
      <c r="R31628" s="334">
        <v>75067</v>
      </c>
      <c r="S31628" s="319" t="s">
        <v>362</v>
      </c>
    </row>
    <row r="31629" spans="18:19" x14ac:dyDescent="0.2">
      <c r="R31629" s="334">
        <v>75068</v>
      </c>
      <c r="S31629" s="319" t="s">
        <v>362</v>
      </c>
    </row>
    <row r="31630" spans="18:19" x14ac:dyDescent="0.2">
      <c r="R31630" s="334">
        <v>75069</v>
      </c>
      <c r="S31630" s="319" t="s">
        <v>362</v>
      </c>
    </row>
    <row r="31631" spans="18:19" x14ac:dyDescent="0.2">
      <c r="R31631" s="334">
        <v>75070</v>
      </c>
      <c r="S31631" s="319" t="s">
        <v>362</v>
      </c>
    </row>
    <row r="31632" spans="18:19" x14ac:dyDescent="0.2">
      <c r="R31632" s="334">
        <v>75071</v>
      </c>
      <c r="S31632" s="319" t="s">
        <v>362</v>
      </c>
    </row>
    <row r="31633" spans="18:19" x14ac:dyDescent="0.2">
      <c r="R31633" s="334">
        <v>75074</v>
      </c>
      <c r="S31633" s="319" t="s">
        <v>362</v>
      </c>
    </row>
    <row r="31634" spans="18:19" x14ac:dyDescent="0.2">
      <c r="R31634" s="334">
        <v>75075</v>
      </c>
      <c r="S31634" s="319" t="s">
        <v>362</v>
      </c>
    </row>
    <row r="31635" spans="18:19" x14ac:dyDescent="0.2">
      <c r="R31635" s="334">
        <v>75076</v>
      </c>
      <c r="S31635" s="319" t="s">
        <v>362</v>
      </c>
    </row>
    <row r="31636" spans="18:19" x14ac:dyDescent="0.2">
      <c r="R31636" s="334">
        <v>75077</v>
      </c>
      <c r="S31636" s="319" t="s">
        <v>362</v>
      </c>
    </row>
    <row r="31637" spans="18:19" x14ac:dyDescent="0.2">
      <c r="R31637" s="334">
        <v>75078</v>
      </c>
      <c r="S31637" s="319" t="s">
        <v>362</v>
      </c>
    </row>
    <row r="31638" spans="18:19" x14ac:dyDescent="0.2">
      <c r="R31638" s="334">
        <v>75080</v>
      </c>
      <c r="S31638" s="319" t="s">
        <v>362</v>
      </c>
    </row>
    <row r="31639" spans="18:19" x14ac:dyDescent="0.2">
      <c r="R31639" s="334">
        <v>75081</v>
      </c>
      <c r="S31639" s="319" t="s">
        <v>362</v>
      </c>
    </row>
    <row r="31640" spans="18:19" x14ac:dyDescent="0.2">
      <c r="R31640" s="334">
        <v>75082</v>
      </c>
      <c r="S31640" s="319" t="s">
        <v>362</v>
      </c>
    </row>
    <row r="31641" spans="18:19" x14ac:dyDescent="0.2">
      <c r="R31641" s="334">
        <v>75083</v>
      </c>
      <c r="S31641" s="319" t="s">
        <v>362</v>
      </c>
    </row>
    <row r="31642" spans="18:19" x14ac:dyDescent="0.2">
      <c r="R31642" s="334">
        <v>75085</v>
      </c>
      <c r="S31642" s="319" t="s">
        <v>362</v>
      </c>
    </row>
    <row r="31643" spans="18:19" x14ac:dyDescent="0.2">
      <c r="R31643" s="334">
        <v>75086</v>
      </c>
      <c r="S31643" s="319" t="s">
        <v>362</v>
      </c>
    </row>
    <row r="31644" spans="18:19" x14ac:dyDescent="0.2">
      <c r="R31644" s="334">
        <v>75087</v>
      </c>
      <c r="S31644" s="319" t="s">
        <v>362</v>
      </c>
    </row>
    <row r="31645" spans="18:19" x14ac:dyDescent="0.2">
      <c r="R31645" s="334">
        <v>75088</v>
      </c>
      <c r="S31645" s="319" t="s">
        <v>362</v>
      </c>
    </row>
    <row r="31646" spans="18:19" x14ac:dyDescent="0.2">
      <c r="R31646" s="334">
        <v>75089</v>
      </c>
      <c r="S31646" s="319" t="s">
        <v>362</v>
      </c>
    </row>
    <row r="31647" spans="18:19" x14ac:dyDescent="0.2">
      <c r="R31647" s="334">
        <v>75090</v>
      </c>
      <c r="S31647" s="319" t="s">
        <v>362</v>
      </c>
    </row>
    <row r="31648" spans="18:19" x14ac:dyDescent="0.2">
      <c r="R31648" s="334">
        <v>75091</v>
      </c>
      <c r="S31648" s="319" t="s">
        <v>362</v>
      </c>
    </row>
    <row r="31649" spans="18:19" x14ac:dyDescent="0.2">
      <c r="R31649" s="334">
        <v>75092</v>
      </c>
      <c r="S31649" s="319" t="s">
        <v>362</v>
      </c>
    </row>
    <row r="31650" spans="18:19" x14ac:dyDescent="0.2">
      <c r="R31650" s="334">
        <v>75093</v>
      </c>
      <c r="S31650" s="319" t="s">
        <v>362</v>
      </c>
    </row>
    <row r="31651" spans="18:19" x14ac:dyDescent="0.2">
      <c r="R31651" s="334">
        <v>75094</v>
      </c>
      <c r="S31651" s="319" t="s">
        <v>362</v>
      </c>
    </row>
    <row r="31652" spans="18:19" x14ac:dyDescent="0.2">
      <c r="R31652" s="334">
        <v>75097</v>
      </c>
      <c r="S31652" s="319" t="s">
        <v>362</v>
      </c>
    </row>
    <row r="31653" spans="18:19" x14ac:dyDescent="0.2">
      <c r="R31653" s="334">
        <v>75098</v>
      </c>
      <c r="S31653" s="319" t="s">
        <v>362</v>
      </c>
    </row>
    <row r="31654" spans="18:19" x14ac:dyDescent="0.2">
      <c r="R31654" s="334">
        <v>75099</v>
      </c>
      <c r="S31654" s="319" t="s">
        <v>362</v>
      </c>
    </row>
    <row r="31655" spans="18:19" x14ac:dyDescent="0.2">
      <c r="R31655" s="334">
        <v>75101</v>
      </c>
      <c r="S31655" s="319" t="s">
        <v>362</v>
      </c>
    </row>
    <row r="31656" spans="18:19" x14ac:dyDescent="0.2">
      <c r="R31656" s="334">
        <v>75102</v>
      </c>
      <c r="S31656" s="319" t="s">
        <v>362</v>
      </c>
    </row>
    <row r="31657" spans="18:19" x14ac:dyDescent="0.2">
      <c r="R31657" s="334">
        <v>75103</v>
      </c>
      <c r="S31657" s="319" t="s">
        <v>362</v>
      </c>
    </row>
    <row r="31658" spans="18:19" x14ac:dyDescent="0.2">
      <c r="R31658" s="334">
        <v>75104</v>
      </c>
      <c r="S31658" s="319" t="s">
        <v>362</v>
      </c>
    </row>
    <row r="31659" spans="18:19" x14ac:dyDescent="0.2">
      <c r="R31659" s="334">
        <v>75105</v>
      </c>
      <c r="S31659" s="319" t="s">
        <v>362</v>
      </c>
    </row>
    <row r="31660" spans="18:19" x14ac:dyDescent="0.2">
      <c r="R31660" s="334">
        <v>75106</v>
      </c>
      <c r="S31660" s="319" t="s">
        <v>362</v>
      </c>
    </row>
    <row r="31661" spans="18:19" x14ac:dyDescent="0.2">
      <c r="R31661" s="334">
        <v>75109</v>
      </c>
      <c r="S31661" s="319" t="s">
        <v>362</v>
      </c>
    </row>
    <row r="31662" spans="18:19" x14ac:dyDescent="0.2">
      <c r="R31662" s="334">
        <v>75110</v>
      </c>
      <c r="S31662" s="319" t="s">
        <v>362</v>
      </c>
    </row>
    <row r="31663" spans="18:19" x14ac:dyDescent="0.2">
      <c r="R31663" s="334">
        <v>75114</v>
      </c>
      <c r="S31663" s="319" t="s">
        <v>362</v>
      </c>
    </row>
    <row r="31664" spans="18:19" x14ac:dyDescent="0.2">
      <c r="R31664" s="334">
        <v>75115</v>
      </c>
      <c r="S31664" s="319" t="s">
        <v>362</v>
      </c>
    </row>
    <row r="31665" spans="18:19" x14ac:dyDescent="0.2">
      <c r="R31665" s="334">
        <v>75116</v>
      </c>
      <c r="S31665" s="319" t="s">
        <v>362</v>
      </c>
    </row>
    <row r="31666" spans="18:19" x14ac:dyDescent="0.2">
      <c r="R31666" s="334">
        <v>75117</v>
      </c>
      <c r="S31666" s="319" t="s">
        <v>362</v>
      </c>
    </row>
    <row r="31667" spans="18:19" x14ac:dyDescent="0.2">
      <c r="R31667" s="334">
        <v>75118</v>
      </c>
      <c r="S31667" s="319" t="s">
        <v>362</v>
      </c>
    </row>
    <row r="31668" spans="18:19" x14ac:dyDescent="0.2">
      <c r="R31668" s="334">
        <v>75119</v>
      </c>
      <c r="S31668" s="319" t="s">
        <v>362</v>
      </c>
    </row>
    <row r="31669" spans="18:19" x14ac:dyDescent="0.2">
      <c r="R31669" s="334">
        <v>75120</v>
      </c>
      <c r="S31669" s="319" t="s">
        <v>362</v>
      </c>
    </row>
    <row r="31670" spans="18:19" x14ac:dyDescent="0.2">
      <c r="R31670" s="334">
        <v>75121</v>
      </c>
      <c r="S31670" s="319" t="s">
        <v>362</v>
      </c>
    </row>
    <row r="31671" spans="18:19" x14ac:dyDescent="0.2">
      <c r="R31671" s="334">
        <v>75123</v>
      </c>
      <c r="S31671" s="319" t="s">
        <v>362</v>
      </c>
    </row>
    <row r="31672" spans="18:19" x14ac:dyDescent="0.2">
      <c r="R31672" s="334">
        <v>75124</v>
      </c>
      <c r="S31672" s="319" t="s">
        <v>362</v>
      </c>
    </row>
    <row r="31673" spans="18:19" x14ac:dyDescent="0.2">
      <c r="R31673" s="334">
        <v>75125</v>
      </c>
      <c r="S31673" s="319" t="s">
        <v>362</v>
      </c>
    </row>
    <row r="31674" spans="18:19" x14ac:dyDescent="0.2">
      <c r="R31674" s="334">
        <v>75126</v>
      </c>
      <c r="S31674" s="319" t="s">
        <v>362</v>
      </c>
    </row>
    <row r="31675" spans="18:19" x14ac:dyDescent="0.2">
      <c r="R31675" s="334">
        <v>75127</v>
      </c>
      <c r="S31675" s="319" t="s">
        <v>362</v>
      </c>
    </row>
    <row r="31676" spans="18:19" x14ac:dyDescent="0.2">
      <c r="R31676" s="334">
        <v>75132</v>
      </c>
      <c r="S31676" s="319" t="s">
        <v>362</v>
      </c>
    </row>
    <row r="31677" spans="18:19" x14ac:dyDescent="0.2">
      <c r="R31677" s="334">
        <v>75134</v>
      </c>
      <c r="S31677" s="319" t="s">
        <v>362</v>
      </c>
    </row>
    <row r="31678" spans="18:19" x14ac:dyDescent="0.2">
      <c r="R31678" s="334">
        <v>75135</v>
      </c>
      <c r="S31678" s="319" t="s">
        <v>362</v>
      </c>
    </row>
    <row r="31679" spans="18:19" x14ac:dyDescent="0.2">
      <c r="R31679" s="334">
        <v>75137</v>
      </c>
      <c r="S31679" s="319" t="s">
        <v>362</v>
      </c>
    </row>
    <row r="31680" spans="18:19" x14ac:dyDescent="0.2">
      <c r="R31680" s="334">
        <v>75138</v>
      </c>
      <c r="S31680" s="319" t="s">
        <v>362</v>
      </c>
    </row>
    <row r="31681" spans="18:19" x14ac:dyDescent="0.2">
      <c r="R31681" s="334">
        <v>75140</v>
      </c>
      <c r="S31681" s="319" t="s">
        <v>362</v>
      </c>
    </row>
    <row r="31682" spans="18:19" x14ac:dyDescent="0.2">
      <c r="R31682" s="334">
        <v>75141</v>
      </c>
      <c r="S31682" s="319" t="s">
        <v>362</v>
      </c>
    </row>
    <row r="31683" spans="18:19" x14ac:dyDescent="0.2">
      <c r="R31683" s="334">
        <v>75142</v>
      </c>
      <c r="S31683" s="319" t="s">
        <v>362</v>
      </c>
    </row>
    <row r="31684" spans="18:19" x14ac:dyDescent="0.2">
      <c r="R31684" s="334">
        <v>75143</v>
      </c>
      <c r="S31684" s="319" t="s">
        <v>362</v>
      </c>
    </row>
    <row r="31685" spans="18:19" x14ac:dyDescent="0.2">
      <c r="R31685" s="334">
        <v>75144</v>
      </c>
      <c r="S31685" s="319" t="s">
        <v>362</v>
      </c>
    </row>
    <row r="31686" spans="18:19" x14ac:dyDescent="0.2">
      <c r="R31686" s="334">
        <v>75146</v>
      </c>
      <c r="S31686" s="319" t="s">
        <v>362</v>
      </c>
    </row>
    <row r="31687" spans="18:19" x14ac:dyDescent="0.2">
      <c r="R31687" s="334">
        <v>75147</v>
      </c>
      <c r="S31687" s="319" t="s">
        <v>362</v>
      </c>
    </row>
    <row r="31688" spans="18:19" x14ac:dyDescent="0.2">
      <c r="R31688" s="334">
        <v>75148</v>
      </c>
      <c r="S31688" s="319" t="s">
        <v>362</v>
      </c>
    </row>
    <row r="31689" spans="18:19" x14ac:dyDescent="0.2">
      <c r="R31689" s="334">
        <v>75149</v>
      </c>
      <c r="S31689" s="319" t="s">
        <v>362</v>
      </c>
    </row>
    <row r="31690" spans="18:19" x14ac:dyDescent="0.2">
      <c r="R31690" s="334">
        <v>75150</v>
      </c>
      <c r="S31690" s="319" t="s">
        <v>362</v>
      </c>
    </row>
    <row r="31691" spans="18:19" x14ac:dyDescent="0.2">
      <c r="R31691" s="334">
        <v>75151</v>
      </c>
      <c r="S31691" s="319" t="s">
        <v>362</v>
      </c>
    </row>
    <row r="31692" spans="18:19" x14ac:dyDescent="0.2">
      <c r="R31692" s="334">
        <v>75152</v>
      </c>
      <c r="S31692" s="319" t="s">
        <v>362</v>
      </c>
    </row>
    <row r="31693" spans="18:19" x14ac:dyDescent="0.2">
      <c r="R31693" s="334">
        <v>75153</v>
      </c>
      <c r="S31693" s="319" t="s">
        <v>362</v>
      </c>
    </row>
    <row r="31694" spans="18:19" x14ac:dyDescent="0.2">
      <c r="R31694" s="334">
        <v>75154</v>
      </c>
      <c r="S31694" s="319" t="s">
        <v>362</v>
      </c>
    </row>
    <row r="31695" spans="18:19" x14ac:dyDescent="0.2">
      <c r="R31695" s="334">
        <v>75155</v>
      </c>
      <c r="S31695" s="319" t="s">
        <v>362</v>
      </c>
    </row>
    <row r="31696" spans="18:19" x14ac:dyDescent="0.2">
      <c r="R31696" s="334">
        <v>75156</v>
      </c>
      <c r="S31696" s="319" t="s">
        <v>362</v>
      </c>
    </row>
    <row r="31697" spans="18:19" x14ac:dyDescent="0.2">
      <c r="R31697" s="334">
        <v>75157</v>
      </c>
      <c r="S31697" s="319" t="s">
        <v>362</v>
      </c>
    </row>
    <row r="31698" spans="18:19" x14ac:dyDescent="0.2">
      <c r="R31698" s="334">
        <v>75158</v>
      </c>
      <c r="S31698" s="319" t="s">
        <v>362</v>
      </c>
    </row>
    <row r="31699" spans="18:19" x14ac:dyDescent="0.2">
      <c r="R31699" s="334">
        <v>75159</v>
      </c>
      <c r="S31699" s="319" t="s">
        <v>362</v>
      </c>
    </row>
    <row r="31700" spans="18:19" x14ac:dyDescent="0.2">
      <c r="R31700" s="334">
        <v>75160</v>
      </c>
      <c r="S31700" s="319" t="s">
        <v>362</v>
      </c>
    </row>
    <row r="31701" spans="18:19" x14ac:dyDescent="0.2">
      <c r="R31701" s="334">
        <v>75161</v>
      </c>
      <c r="S31701" s="319" t="s">
        <v>362</v>
      </c>
    </row>
    <row r="31702" spans="18:19" x14ac:dyDescent="0.2">
      <c r="R31702" s="334">
        <v>75163</v>
      </c>
      <c r="S31702" s="319" t="s">
        <v>362</v>
      </c>
    </row>
    <row r="31703" spans="18:19" x14ac:dyDescent="0.2">
      <c r="R31703" s="334">
        <v>75164</v>
      </c>
      <c r="S31703" s="319" t="s">
        <v>362</v>
      </c>
    </row>
    <row r="31704" spans="18:19" x14ac:dyDescent="0.2">
      <c r="R31704" s="334">
        <v>75165</v>
      </c>
      <c r="S31704" s="319" t="s">
        <v>362</v>
      </c>
    </row>
    <row r="31705" spans="18:19" x14ac:dyDescent="0.2">
      <c r="R31705" s="334">
        <v>75166</v>
      </c>
      <c r="S31705" s="319" t="s">
        <v>362</v>
      </c>
    </row>
    <row r="31706" spans="18:19" x14ac:dyDescent="0.2">
      <c r="R31706" s="334">
        <v>75167</v>
      </c>
      <c r="S31706" s="319" t="s">
        <v>362</v>
      </c>
    </row>
    <row r="31707" spans="18:19" x14ac:dyDescent="0.2">
      <c r="R31707" s="334">
        <v>75168</v>
      </c>
      <c r="S31707" s="319" t="s">
        <v>362</v>
      </c>
    </row>
    <row r="31708" spans="18:19" x14ac:dyDescent="0.2">
      <c r="R31708" s="334">
        <v>75169</v>
      </c>
      <c r="S31708" s="319" t="s">
        <v>362</v>
      </c>
    </row>
    <row r="31709" spans="18:19" x14ac:dyDescent="0.2">
      <c r="R31709" s="334">
        <v>75172</v>
      </c>
      <c r="S31709" s="319" t="s">
        <v>362</v>
      </c>
    </row>
    <row r="31710" spans="18:19" x14ac:dyDescent="0.2">
      <c r="R31710" s="334">
        <v>75173</v>
      </c>
      <c r="S31710" s="319" t="s">
        <v>362</v>
      </c>
    </row>
    <row r="31711" spans="18:19" x14ac:dyDescent="0.2">
      <c r="R31711" s="334">
        <v>75180</v>
      </c>
      <c r="S31711" s="319" t="s">
        <v>362</v>
      </c>
    </row>
    <row r="31712" spans="18:19" x14ac:dyDescent="0.2">
      <c r="R31712" s="334">
        <v>75181</v>
      </c>
      <c r="S31712" s="319" t="s">
        <v>362</v>
      </c>
    </row>
    <row r="31713" spans="18:19" x14ac:dyDescent="0.2">
      <c r="R31713" s="334">
        <v>75182</v>
      </c>
      <c r="S31713" s="319" t="s">
        <v>362</v>
      </c>
    </row>
    <row r="31714" spans="18:19" x14ac:dyDescent="0.2">
      <c r="R31714" s="334">
        <v>75185</v>
      </c>
      <c r="S31714" s="319" t="s">
        <v>362</v>
      </c>
    </row>
    <row r="31715" spans="18:19" x14ac:dyDescent="0.2">
      <c r="R31715" s="334">
        <v>75187</v>
      </c>
      <c r="S31715" s="319" t="s">
        <v>362</v>
      </c>
    </row>
    <row r="31716" spans="18:19" x14ac:dyDescent="0.2">
      <c r="R31716" s="334">
        <v>75189</v>
      </c>
      <c r="S31716" s="319" t="s">
        <v>362</v>
      </c>
    </row>
    <row r="31717" spans="18:19" x14ac:dyDescent="0.2">
      <c r="R31717" s="334">
        <v>75201</v>
      </c>
      <c r="S31717" s="319" t="s">
        <v>362</v>
      </c>
    </row>
    <row r="31718" spans="18:19" x14ac:dyDescent="0.2">
      <c r="R31718" s="334">
        <v>75202</v>
      </c>
      <c r="S31718" s="319" t="s">
        <v>362</v>
      </c>
    </row>
    <row r="31719" spans="18:19" x14ac:dyDescent="0.2">
      <c r="R31719" s="334">
        <v>75203</v>
      </c>
      <c r="S31719" s="319" t="s">
        <v>362</v>
      </c>
    </row>
    <row r="31720" spans="18:19" x14ac:dyDescent="0.2">
      <c r="R31720" s="334">
        <v>75204</v>
      </c>
      <c r="S31720" s="319" t="s">
        <v>362</v>
      </c>
    </row>
    <row r="31721" spans="18:19" x14ac:dyDescent="0.2">
      <c r="R31721" s="334">
        <v>75205</v>
      </c>
      <c r="S31721" s="319" t="s">
        <v>362</v>
      </c>
    </row>
    <row r="31722" spans="18:19" x14ac:dyDescent="0.2">
      <c r="R31722" s="334">
        <v>75206</v>
      </c>
      <c r="S31722" s="319" t="s">
        <v>362</v>
      </c>
    </row>
    <row r="31723" spans="18:19" x14ac:dyDescent="0.2">
      <c r="R31723" s="334">
        <v>75207</v>
      </c>
      <c r="S31723" s="319" t="s">
        <v>362</v>
      </c>
    </row>
    <row r="31724" spans="18:19" x14ac:dyDescent="0.2">
      <c r="R31724" s="334">
        <v>75208</v>
      </c>
      <c r="S31724" s="319" t="s">
        <v>362</v>
      </c>
    </row>
    <row r="31725" spans="18:19" x14ac:dyDescent="0.2">
      <c r="R31725" s="334">
        <v>75209</v>
      </c>
      <c r="S31725" s="319" t="s">
        <v>362</v>
      </c>
    </row>
    <row r="31726" spans="18:19" x14ac:dyDescent="0.2">
      <c r="R31726" s="334">
        <v>75210</v>
      </c>
      <c r="S31726" s="319" t="s">
        <v>362</v>
      </c>
    </row>
    <row r="31727" spans="18:19" x14ac:dyDescent="0.2">
      <c r="R31727" s="334">
        <v>75211</v>
      </c>
      <c r="S31727" s="319" t="s">
        <v>362</v>
      </c>
    </row>
    <row r="31728" spans="18:19" x14ac:dyDescent="0.2">
      <c r="R31728" s="334">
        <v>75212</v>
      </c>
      <c r="S31728" s="319" t="s">
        <v>362</v>
      </c>
    </row>
    <row r="31729" spans="18:19" x14ac:dyDescent="0.2">
      <c r="R31729" s="334">
        <v>75214</v>
      </c>
      <c r="S31729" s="319" t="s">
        <v>362</v>
      </c>
    </row>
    <row r="31730" spans="18:19" x14ac:dyDescent="0.2">
      <c r="R31730" s="334">
        <v>75215</v>
      </c>
      <c r="S31730" s="319" t="s">
        <v>362</v>
      </c>
    </row>
    <row r="31731" spans="18:19" x14ac:dyDescent="0.2">
      <c r="R31731" s="334">
        <v>75216</v>
      </c>
      <c r="S31731" s="319" t="s">
        <v>362</v>
      </c>
    </row>
    <row r="31732" spans="18:19" x14ac:dyDescent="0.2">
      <c r="R31732" s="334">
        <v>75217</v>
      </c>
      <c r="S31732" s="319" t="s">
        <v>362</v>
      </c>
    </row>
    <row r="31733" spans="18:19" x14ac:dyDescent="0.2">
      <c r="R31733" s="334">
        <v>75218</v>
      </c>
      <c r="S31733" s="319" t="s">
        <v>362</v>
      </c>
    </row>
    <row r="31734" spans="18:19" x14ac:dyDescent="0.2">
      <c r="R31734" s="334">
        <v>75219</v>
      </c>
      <c r="S31734" s="319" t="s">
        <v>362</v>
      </c>
    </row>
    <row r="31735" spans="18:19" x14ac:dyDescent="0.2">
      <c r="R31735" s="334">
        <v>75220</v>
      </c>
      <c r="S31735" s="319" t="s">
        <v>362</v>
      </c>
    </row>
    <row r="31736" spans="18:19" x14ac:dyDescent="0.2">
      <c r="R31736" s="334">
        <v>75221</v>
      </c>
      <c r="S31736" s="319" t="s">
        <v>362</v>
      </c>
    </row>
    <row r="31737" spans="18:19" x14ac:dyDescent="0.2">
      <c r="R31737" s="334">
        <v>75222</v>
      </c>
      <c r="S31737" s="319" t="s">
        <v>362</v>
      </c>
    </row>
    <row r="31738" spans="18:19" x14ac:dyDescent="0.2">
      <c r="R31738" s="334">
        <v>75223</v>
      </c>
      <c r="S31738" s="319" t="s">
        <v>362</v>
      </c>
    </row>
    <row r="31739" spans="18:19" x14ac:dyDescent="0.2">
      <c r="R31739" s="334">
        <v>75224</v>
      </c>
      <c r="S31739" s="319" t="s">
        <v>362</v>
      </c>
    </row>
    <row r="31740" spans="18:19" x14ac:dyDescent="0.2">
      <c r="R31740" s="334">
        <v>75225</v>
      </c>
      <c r="S31740" s="319" t="s">
        <v>362</v>
      </c>
    </row>
    <row r="31741" spans="18:19" x14ac:dyDescent="0.2">
      <c r="R31741" s="334">
        <v>75226</v>
      </c>
      <c r="S31741" s="319" t="s">
        <v>362</v>
      </c>
    </row>
    <row r="31742" spans="18:19" x14ac:dyDescent="0.2">
      <c r="R31742" s="334">
        <v>75227</v>
      </c>
      <c r="S31742" s="319" t="s">
        <v>362</v>
      </c>
    </row>
    <row r="31743" spans="18:19" x14ac:dyDescent="0.2">
      <c r="R31743" s="334">
        <v>75228</v>
      </c>
      <c r="S31743" s="319" t="s">
        <v>362</v>
      </c>
    </row>
    <row r="31744" spans="18:19" x14ac:dyDescent="0.2">
      <c r="R31744" s="334">
        <v>75229</v>
      </c>
      <c r="S31744" s="319" t="s">
        <v>362</v>
      </c>
    </row>
    <row r="31745" spans="18:19" x14ac:dyDescent="0.2">
      <c r="R31745" s="334">
        <v>75230</v>
      </c>
      <c r="S31745" s="319" t="s">
        <v>362</v>
      </c>
    </row>
    <row r="31746" spans="18:19" x14ac:dyDescent="0.2">
      <c r="R31746" s="334">
        <v>75231</v>
      </c>
      <c r="S31746" s="319" t="s">
        <v>362</v>
      </c>
    </row>
    <row r="31747" spans="18:19" x14ac:dyDescent="0.2">
      <c r="R31747" s="334">
        <v>75232</v>
      </c>
      <c r="S31747" s="319" t="s">
        <v>362</v>
      </c>
    </row>
    <row r="31748" spans="18:19" x14ac:dyDescent="0.2">
      <c r="R31748" s="334">
        <v>75233</v>
      </c>
      <c r="S31748" s="319" t="s">
        <v>362</v>
      </c>
    </row>
    <row r="31749" spans="18:19" x14ac:dyDescent="0.2">
      <c r="R31749" s="334">
        <v>75234</v>
      </c>
      <c r="S31749" s="319" t="s">
        <v>362</v>
      </c>
    </row>
    <row r="31750" spans="18:19" x14ac:dyDescent="0.2">
      <c r="R31750" s="334">
        <v>75235</v>
      </c>
      <c r="S31750" s="319" t="s">
        <v>362</v>
      </c>
    </row>
    <row r="31751" spans="18:19" x14ac:dyDescent="0.2">
      <c r="R31751" s="334">
        <v>75236</v>
      </c>
      <c r="S31751" s="319" t="s">
        <v>362</v>
      </c>
    </row>
    <row r="31752" spans="18:19" x14ac:dyDescent="0.2">
      <c r="R31752" s="334">
        <v>75237</v>
      </c>
      <c r="S31752" s="319" t="s">
        <v>362</v>
      </c>
    </row>
    <row r="31753" spans="18:19" x14ac:dyDescent="0.2">
      <c r="R31753" s="334">
        <v>75238</v>
      </c>
      <c r="S31753" s="319" t="s">
        <v>362</v>
      </c>
    </row>
    <row r="31754" spans="18:19" x14ac:dyDescent="0.2">
      <c r="R31754" s="334">
        <v>75240</v>
      </c>
      <c r="S31754" s="319" t="s">
        <v>362</v>
      </c>
    </row>
    <row r="31755" spans="18:19" x14ac:dyDescent="0.2">
      <c r="R31755" s="334">
        <v>75241</v>
      </c>
      <c r="S31755" s="319" t="s">
        <v>362</v>
      </c>
    </row>
    <row r="31756" spans="18:19" x14ac:dyDescent="0.2">
      <c r="R31756" s="334">
        <v>75242</v>
      </c>
      <c r="S31756" s="319" t="s">
        <v>362</v>
      </c>
    </row>
    <row r="31757" spans="18:19" x14ac:dyDescent="0.2">
      <c r="R31757" s="334">
        <v>75243</v>
      </c>
      <c r="S31757" s="319" t="s">
        <v>362</v>
      </c>
    </row>
    <row r="31758" spans="18:19" x14ac:dyDescent="0.2">
      <c r="R31758" s="334">
        <v>75244</v>
      </c>
      <c r="S31758" s="319" t="s">
        <v>362</v>
      </c>
    </row>
    <row r="31759" spans="18:19" x14ac:dyDescent="0.2">
      <c r="R31759" s="334">
        <v>75245</v>
      </c>
      <c r="S31759" s="319" t="s">
        <v>362</v>
      </c>
    </row>
    <row r="31760" spans="18:19" x14ac:dyDescent="0.2">
      <c r="R31760" s="334">
        <v>75246</v>
      </c>
      <c r="S31760" s="319" t="s">
        <v>362</v>
      </c>
    </row>
    <row r="31761" spans="18:19" x14ac:dyDescent="0.2">
      <c r="R31761" s="334">
        <v>75247</v>
      </c>
      <c r="S31761" s="319" t="s">
        <v>362</v>
      </c>
    </row>
    <row r="31762" spans="18:19" x14ac:dyDescent="0.2">
      <c r="R31762" s="334">
        <v>75248</v>
      </c>
      <c r="S31762" s="319" t="s">
        <v>362</v>
      </c>
    </row>
    <row r="31763" spans="18:19" x14ac:dyDescent="0.2">
      <c r="R31763" s="334">
        <v>75249</v>
      </c>
      <c r="S31763" s="319" t="s">
        <v>362</v>
      </c>
    </row>
    <row r="31764" spans="18:19" x14ac:dyDescent="0.2">
      <c r="R31764" s="334">
        <v>75250</v>
      </c>
      <c r="S31764" s="319" t="s">
        <v>362</v>
      </c>
    </row>
    <row r="31765" spans="18:19" x14ac:dyDescent="0.2">
      <c r="R31765" s="334">
        <v>75251</v>
      </c>
      <c r="S31765" s="319" t="s">
        <v>362</v>
      </c>
    </row>
    <row r="31766" spans="18:19" x14ac:dyDescent="0.2">
      <c r="R31766" s="334">
        <v>75252</v>
      </c>
      <c r="S31766" s="319" t="s">
        <v>362</v>
      </c>
    </row>
    <row r="31767" spans="18:19" x14ac:dyDescent="0.2">
      <c r="R31767" s="334">
        <v>75253</v>
      </c>
      <c r="S31767" s="319" t="s">
        <v>362</v>
      </c>
    </row>
    <row r="31768" spans="18:19" x14ac:dyDescent="0.2">
      <c r="R31768" s="334">
        <v>75254</v>
      </c>
      <c r="S31768" s="319" t="s">
        <v>362</v>
      </c>
    </row>
    <row r="31769" spans="18:19" x14ac:dyDescent="0.2">
      <c r="R31769" s="334">
        <v>75260</v>
      </c>
      <c r="S31769" s="319" t="s">
        <v>362</v>
      </c>
    </row>
    <row r="31770" spans="18:19" x14ac:dyDescent="0.2">
      <c r="R31770" s="334">
        <v>75261</v>
      </c>
      <c r="S31770" s="319" t="s">
        <v>362</v>
      </c>
    </row>
    <row r="31771" spans="18:19" x14ac:dyDescent="0.2">
      <c r="R31771" s="334">
        <v>75262</v>
      </c>
      <c r="S31771" s="319" t="s">
        <v>362</v>
      </c>
    </row>
    <row r="31772" spans="18:19" x14ac:dyDescent="0.2">
      <c r="R31772" s="334">
        <v>75263</v>
      </c>
      <c r="S31772" s="319" t="s">
        <v>362</v>
      </c>
    </row>
    <row r="31773" spans="18:19" x14ac:dyDescent="0.2">
      <c r="R31773" s="334">
        <v>75264</v>
      </c>
      <c r="S31773" s="319" t="s">
        <v>362</v>
      </c>
    </row>
    <row r="31774" spans="18:19" x14ac:dyDescent="0.2">
      <c r="R31774" s="334">
        <v>75265</v>
      </c>
      <c r="S31774" s="319" t="s">
        <v>362</v>
      </c>
    </row>
    <row r="31775" spans="18:19" x14ac:dyDescent="0.2">
      <c r="R31775" s="334">
        <v>75266</v>
      </c>
      <c r="S31775" s="319" t="s">
        <v>362</v>
      </c>
    </row>
    <row r="31776" spans="18:19" x14ac:dyDescent="0.2">
      <c r="R31776" s="334">
        <v>75267</v>
      </c>
      <c r="S31776" s="319" t="s">
        <v>362</v>
      </c>
    </row>
    <row r="31777" spans="18:19" x14ac:dyDescent="0.2">
      <c r="R31777" s="334">
        <v>75270</v>
      </c>
      <c r="S31777" s="319" t="s">
        <v>362</v>
      </c>
    </row>
    <row r="31778" spans="18:19" x14ac:dyDescent="0.2">
      <c r="R31778" s="334">
        <v>75275</v>
      </c>
      <c r="S31778" s="319" t="s">
        <v>362</v>
      </c>
    </row>
    <row r="31779" spans="18:19" x14ac:dyDescent="0.2">
      <c r="R31779" s="334">
        <v>75277</v>
      </c>
      <c r="S31779" s="319" t="s">
        <v>362</v>
      </c>
    </row>
    <row r="31780" spans="18:19" x14ac:dyDescent="0.2">
      <c r="R31780" s="334">
        <v>75283</v>
      </c>
      <c r="S31780" s="319" t="s">
        <v>362</v>
      </c>
    </row>
    <row r="31781" spans="18:19" x14ac:dyDescent="0.2">
      <c r="R31781" s="334">
        <v>75284</v>
      </c>
      <c r="S31781" s="319" t="s">
        <v>362</v>
      </c>
    </row>
    <row r="31782" spans="18:19" x14ac:dyDescent="0.2">
      <c r="R31782" s="334">
        <v>75285</v>
      </c>
      <c r="S31782" s="319" t="s">
        <v>362</v>
      </c>
    </row>
    <row r="31783" spans="18:19" x14ac:dyDescent="0.2">
      <c r="R31783" s="334">
        <v>75286</v>
      </c>
      <c r="S31783" s="319" t="s">
        <v>362</v>
      </c>
    </row>
    <row r="31784" spans="18:19" x14ac:dyDescent="0.2">
      <c r="R31784" s="334">
        <v>75287</v>
      </c>
      <c r="S31784" s="319" t="s">
        <v>362</v>
      </c>
    </row>
    <row r="31785" spans="18:19" x14ac:dyDescent="0.2">
      <c r="R31785" s="334">
        <v>75301</v>
      </c>
      <c r="S31785" s="319" t="s">
        <v>362</v>
      </c>
    </row>
    <row r="31786" spans="18:19" x14ac:dyDescent="0.2">
      <c r="R31786" s="334">
        <v>75303</v>
      </c>
      <c r="S31786" s="319" t="s">
        <v>362</v>
      </c>
    </row>
    <row r="31787" spans="18:19" x14ac:dyDescent="0.2">
      <c r="R31787" s="334">
        <v>75310</v>
      </c>
      <c r="S31787" s="319" t="s">
        <v>362</v>
      </c>
    </row>
    <row r="31788" spans="18:19" x14ac:dyDescent="0.2">
      <c r="R31788" s="334">
        <v>75312</v>
      </c>
      <c r="S31788" s="319" t="s">
        <v>362</v>
      </c>
    </row>
    <row r="31789" spans="18:19" x14ac:dyDescent="0.2">
      <c r="R31789" s="334">
        <v>75313</v>
      </c>
      <c r="S31789" s="319" t="s">
        <v>362</v>
      </c>
    </row>
    <row r="31790" spans="18:19" x14ac:dyDescent="0.2">
      <c r="R31790" s="334">
        <v>75315</v>
      </c>
      <c r="S31790" s="319" t="s">
        <v>362</v>
      </c>
    </row>
    <row r="31791" spans="18:19" x14ac:dyDescent="0.2">
      <c r="R31791" s="334">
        <v>75320</v>
      </c>
      <c r="S31791" s="319" t="s">
        <v>362</v>
      </c>
    </row>
    <row r="31792" spans="18:19" x14ac:dyDescent="0.2">
      <c r="R31792" s="334">
        <v>75323</v>
      </c>
      <c r="S31792" s="319" t="s">
        <v>362</v>
      </c>
    </row>
    <row r="31793" spans="18:19" x14ac:dyDescent="0.2">
      <c r="R31793" s="334">
        <v>75326</v>
      </c>
      <c r="S31793" s="319" t="s">
        <v>362</v>
      </c>
    </row>
    <row r="31794" spans="18:19" x14ac:dyDescent="0.2">
      <c r="R31794" s="334">
        <v>75334</v>
      </c>
      <c r="S31794" s="319" t="s">
        <v>362</v>
      </c>
    </row>
    <row r="31795" spans="18:19" x14ac:dyDescent="0.2">
      <c r="R31795" s="334">
        <v>75336</v>
      </c>
      <c r="S31795" s="319" t="s">
        <v>362</v>
      </c>
    </row>
    <row r="31796" spans="18:19" x14ac:dyDescent="0.2">
      <c r="R31796" s="334">
        <v>75339</v>
      </c>
      <c r="S31796" s="319" t="s">
        <v>362</v>
      </c>
    </row>
    <row r="31797" spans="18:19" x14ac:dyDescent="0.2">
      <c r="R31797" s="334">
        <v>75340</v>
      </c>
      <c r="S31797" s="319" t="s">
        <v>362</v>
      </c>
    </row>
    <row r="31798" spans="18:19" x14ac:dyDescent="0.2">
      <c r="R31798" s="334">
        <v>75342</v>
      </c>
      <c r="S31798" s="319" t="s">
        <v>362</v>
      </c>
    </row>
    <row r="31799" spans="18:19" x14ac:dyDescent="0.2">
      <c r="R31799" s="334">
        <v>75343</v>
      </c>
      <c r="S31799" s="319" t="s">
        <v>362</v>
      </c>
    </row>
    <row r="31800" spans="18:19" x14ac:dyDescent="0.2">
      <c r="R31800" s="334">
        <v>75344</v>
      </c>
      <c r="S31800" s="319" t="s">
        <v>362</v>
      </c>
    </row>
    <row r="31801" spans="18:19" x14ac:dyDescent="0.2">
      <c r="R31801" s="334">
        <v>75354</v>
      </c>
      <c r="S31801" s="319" t="s">
        <v>362</v>
      </c>
    </row>
    <row r="31802" spans="18:19" x14ac:dyDescent="0.2">
      <c r="R31802" s="334">
        <v>75355</v>
      </c>
      <c r="S31802" s="319" t="s">
        <v>362</v>
      </c>
    </row>
    <row r="31803" spans="18:19" x14ac:dyDescent="0.2">
      <c r="R31803" s="334">
        <v>75356</v>
      </c>
      <c r="S31803" s="319" t="s">
        <v>362</v>
      </c>
    </row>
    <row r="31804" spans="18:19" x14ac:dyDescent="0.2">
      <c r="R31804" s="334">
        <v>75357</v>
      </c>
      <c r="S31804" s="319" t="s">
        <v>362</v>
      </c>
    </row>
    <row r="31805" spans="18:19" x14ac:dyDescent="0.2">
      <c r="R31805" s="334">
        <v>75358</v>
      </c>
      <c r="S31805" s="319" t="s">
        <v>362</v>
      </c>
    </row>
    <row r="31806" spans="18:19" x14ac:dyDescent="0.2">
      <c r="R31806" s="334">
        <v>75359</v>
      </c>
      <c r="S31806" s="319" t="s">
        <v>362</v>
      </c>
    </row>
    <row r="31807" spans="18:19" x14ac:dyDescent="0.2">
      <c r="R31807" s="334">
        <v>75360</v>
      </c>
      <c r="S31807" s="319" t="s">
        <v>362</v>
      </c>
    </row>
    <row r="31808" spans="18:19" x14ac:dyDescent="0.2">
      <c r="R31808" s="334">
        <v>75367</v>
      </c>
      <c r="S31808" s="319" t="s">
        <v>362</v>
      </c>
    </row>
    <row r="31809" spans="18:19" x14ac:dyDescent="0.2">
      <c r="R31809" s="334">
        <v>75368</v>
      </c>
      <c r="S31809" s="319" t="s">
        <v>362</v>
      </c>
    </row>
    <row r="31810" spans="18:19" x14ac:dyDescent="0.2">
      <c r="R31810" s="334">
        <v>75370</v>
      </c>
      <c r="S31810" s="319" t="s">
        <v>362</v>
      </c>
    </row>
    <row r="31811" spans="18:19" x14ac:dyDescent="0.2">
      <c r="R31811" s="334">
        <v>75371</v>
      </c>
      <c r="S31811" s="319" t="s">
        <v>362</v>
      </c>
    </row>
    <row r="31812" spans="18:19" x14ac:dyDescent="0.2">
      <c r="R31812" s="334">
        <v>75372</v>
      </c>
      <c r="S31812" s="319" t="s">
        <v>362</v>
      </c>
    </row>
    <row r="31813" spans="18:19" x14ac:dyDescent="0.2">
      <c r="R31813" s="334">
        <v>75373</v>
      </c>
      <c r="S31813" s="319" t="s">
        <v>362</v>
      </c>
    </row>
    <row r="31814" spans="18:19" x14ac:dyDescent="0.2">
      <c r="R31814" s="334">
        <v>75374</v>
      </c>
      <c r="S31814" s="319" t="s">
        <v>362</v>
      </c>
    </row>
    <row r="31815" spans="18:19" x14ac:dyDescent="0.2">
      <c r="R31815" s="334">
        <v>75376</v>
      </c>
      <c r="S31815" s="319" t="s">
        <v>362</v>
      </c>
    </row>
    <row r="31816" spans="18:19" x14ac:dyDescent="0.2">
      <c r="R31816" s="334">
        <v>75378</v>
      </c>
      <c r="S31816" s="319" t="s">
        <v>362</v>
      </c>
    </row>
    <row r="31817" spans="18:19" x14ac:dyDescent="0.2">
      <c r="R31817" s="334">
        <v>75379</v>
      </c>
      <c r="S31817" s="319" t="s">
        <v>362</v>
      </c>
    </row>
    <row r="31818" spans="18:19" x14ac:dyDescent="0.2">
      <c r="R31818" s="334">
        <v>75380</v>
      </c>
      <c r="S31818" s="319" t="s">
        <v>362</v>
      </c>
    </row>
    <row r="31819" spans="18:19" x14ac:dyDescent="0.2">
      <c r="R31819" s="334">
        <v>75381</v>
      </c>
      <c r="S31819" s="319" t="s">
        <v>362</v>
      </c>
    </row>
    <row r="31820" spans="18:19" x14ac:dyDescent="0.2">
      <c r="R31820" s="334">
        <v>75382</v>
      </c>
      <c r="S31820" s="319" t="s">
        <v>362</v>
      </c>
    </row>
    <row r="31821" spans="18:19" x14ac:dyDescent="0.2">
      <c r="R31821" s="334">
        <v>75387</v>
      </c>
      <c r="S31821" s="319" t="s">
        <v>362</v>
      </c>
    </row>
    <row r="31822" spans="18:19" x14ac:dyDescent="0.2">
      <c r="R31822" s="334">
        <v>75389</v>
      </c>
      <c r="S31822" s="319" t="s">
        <v>362</v>
      </c>
    </row>
    <row r="31823" spans="18:19" x14ac:dyDescent="0.2">
      <c r="R31823" s="334">
        <v>75390</v>
      </c>
      <c r="S31823" s="319" t="s">
        <v>362</v>
      </c>
    </row>
    <row r="31824" spans="18:19" x14ac:dyDescent="0.2">
      <c r="R31824" s="334">
        <v>75391</v>
      </c>
      <c r="S31824" s="319" t="s">
        <v>362</v>
      </c>
    </row>
    <row r="31825" spans="18:19" x14ac:dyDescent="0.2">
      <c r="R31825" s="334">
        <v>75392</v>
      </c>
      <c r="S31825" s="319" t="s">
        <v>362</v>
      </c>
    </row>
    <row r="31826" spans="18:19" x14ac:dyDescent="0.2">
      <c r="R31826" s="334">
        <v>75393</v>
      </c>
      <c r="S31826" s="319" t="s">
        <v>362</v>
      </c>
    </row>
    <row r="31827" spans="18:19" x14ac:dyDescent="0.2">
      <c r="R31827" s="334">
        <v>75394</v>
      </c>
      <c r="S31827" s="319" t="s">
        <v>362</v>
      </c>
    </row>
    <row r="31828" spans="18:19" x14ac:dyDescent="0.2">
      <c r="R31828" s="334">
        <v>75395</v>
      </c>
      <c r="S31828" s="319" t="s">
        <v>362</v>
      </c>
    </row>
    <row r="31829" spans="18:19" x14ac:dyDescent="0.2">
      <c r="R31829" s="334">
        <v>75397</v>
      </c>
      <c r="S31829" s="319" t="s">
        <v>362</v>
      </c>
    </row>
    <row r="31830" spans="18:19" x14ac:dyDescent="0.2">
      <c r="R31830" s="334">
        <v>75398</v>
      </c>
      <c r="S31830" s="319" t="s">
        <v>362</v>
      </c>
    </row>
    <row r="31831" spans="18:19" x14ac:dyDescent="0.2">
      <c r="R31831" s="334">
        <v>75401</v>
      </c>
      <c r="S31831" s="319" t="s">
        <v>362</v>
      </c>
    </row>
    <row r="31832" spans="18:19" x14ac:dyDescent="0.2">
      <c r="R31832" s="334">
        <v>75402</v>
      </c>
      <c r="S31832" s="319" t="s">
        <v>362</v>
      </c>
    </row>
    <row r="31833" spans="18:19" x14ac:dyDescent="0.2">
      <c r="R31833" s="334">
        <v>75403</v>
      </c>
      <c r="S31833" s="319" t="s">
        <v>362</v>
      </c>
    </row>
    <row r="31834" spans="18:19" x14ac:dyDescent="0.2">
      <c r="R31834" s="334">
        <v>75404</v>
      </c>
      <c r="S31834" s="319" t="s">
        <v>362</v>
      </c>
    </row>
    <row r="31835" spans="18:19" x14ac:dyDescent="0.2">
      <c r="R31835" s="334">
        <v>75407</v>
      </c>
      <c r="S31835" s="319" t="s">
        <v>362</v>
      </c>
    </row>
    <row r="31836" spans="18:19" x14ac:dyDescent="0.2">
      <c r="R31836" s="334">
        <v>75409</v>
      </c>
      <c r="S31836" s="319" t="s">
        <v>362</v>
      </c>
    </row>
    <row r="31837" spans="18:19" x14ac:dyDescent="0.2">
      <c r="R31837" s="334">
        <v>75410</v>
      </c>
      <c r="S31837" s="319" t="s">
        <v>344</v>
      </c>
    </row>
    <row r="31838" spans="18:19" x14ac:dyDescent="0.2">
      <c r="R31838" s="334">
        <v>75411</v>
      </c>
      <c r="S31838" s="319" t="s">
        <v>362</v>
      </c>
    </row>
    <row r="31839" spans="18:19" x14ac:dyDescent="0.2">
      <c r="R31839" s="334">
        <v>75412</v>
      </c>
      <c r="S31839" s="319" t="s">
        <v>362</v>
      </c>
    </row>
    <row r="31840" spans="18:19" x14ac:dyDescent="0.2">
      <c r="R31840" s="334">
        <v>75413</v>
      </c>
      <c r="S31840" s="319" t="s">
        <v>362</v>
      </c>
    </row>
    <row r="31841" spans="18:19" x14ac:dyDescent="0.2">
      <c r="R31841" s="334">
        <v>75414</v>
      </c>
      <c r="S31841" s="319" t="s">
        <v>362</v>
      </c>
    </row>
    <row r="31842" spans="18:19" x14ac:dyDescent="0.2">
      <c r="R31842" s="334">
        <v>75415</v>
      </c>
      <c r="S31842" s="319" t="s">
        <v>362</v>
      </c>
    </row>
    <row r="31843" spans="18:19" x14ac:dyDescent="0.2">
      <c r="R31843" s="334">
        <v>75416</v>
      </c>
      <c r="S31843" s="319" t="s">
        <v>362</v>
      </c>
    </row>
    <row r="31844" spans="18:19" x14ac:dyDescent="0.2">
      <c r="R31844" s="334">
        <v>75417</v>
      </c>
      <c r="S31844" s="319" t="s">
        <v>362</v>
      </c>
    </row>
    <row r="31845" spans="18:19" x14ac:dyDescent="0.2">
      <c r="R31845" s="334">
        <v>75418</v>
      </c>
      <c r="S31845" s="319" t="s">
        <v>362</v>
      </c>
    </row>
    <row r="31846" spans="18:19" x14ac:dyDescent="0.2">
      <c r="R31846" s="334">
        <v>75420</v>
      </c>
      <c r="S31846" s="319" t="s">
        <v>362</v>
      </c>
    </row>
    <row r="31847" spans="18:19" x14ac:dyDescent="0.2">
      <c r="R31847" s="334">
        <v>75421</v>
      </c>
      <c r="S31847" s="319" t="s">
        <v>362</v>
      </c>
    </row>
    <row r="31848" spans="18:19" x14ac:dyDescent="0.2">
      <c r="R31848" s="334">
        <v>75422</v>
      </c>
      <c r="S31848" s="319" t="s">
        <v>362</v>
      </c>
    </row>
    <row r="31849" spans="18:19" x14ac:dyDescent="0.2">
      <c r="R31849" s="334">
        <v>75423</v>
      </c>
      <c r="S31849" s="319" t="s">
        <v>362</v>
      </c>
    </row>
    <row r="31850" spans="18:19" x14ac:dyDescent="0.2">
      <c r="R31850" s="334">
        <v>75424</v>
      </c>
      <c r="S31850" s="319" t="s">
        <v>362</v>
      </c>
    </row>
    <row r="31851" spans="18:19" x14ac:dyDescent="0.2">
      <c r="R31851" s="334">
        <v>75425</v>
      </c>
      <c r="S31851" s="319" t="s">
        <v>362</v>
      </c>
    </row>
    <row r="31852" spans="18:19" x14ac:dyDescent="0.2">
      <c r="R31852" s="334">
        <v>75426</v>
      </c>
      <c r="S31852" s="319" t="s">
        <v>362</v>
      </c>
    </row>
    <row r="31853" spans="18:19" x14ac:dyDescent="0.2">
      <c r="R31853" s="334">
        <v>75428</v>
      </c>
      <c r="S31853" s="319" t="s">
        <v>362</v>
      </c>
    </row>
    <row r="31854" spans="18:19" x14ac:dyDescent="0.2">
      <c r="R31854" s="334">
        <v>75429</v>
      </c>
      <c r="S31854" s="319" t="s">
        <v>362</v>
      </c>
    </row>
    <row r="31855" spans="18:19" x14ac:dyDescent="0.2">
      <c r="R31855" s="334">
        <v>75431</v>
      </c>
      <c r="S31855" s="319" t="s">
        <v>362</v>
      </c>
    </row>
    <row r="31856" spans="18:19" x14ac:dyDescent="0.2">
      <c r="R31856" s="334">
        <v>75432</v>
      </c>
      <c r="S31856" s="319" t="s">
        <v>362</v>
      </c>
    </row>
    <row r="31857" spans="18:19" x14ac:dyDescent="0.2">
      <c r="R31857" s="334">
        <v>75433</v>
      </c>
      <c r="S31857" s="319" t="s">
        <v>362</v>
      </c>
    </row>
    <row r="31858" spans="18:19" x14ac:dyDescent="0.2">
      <c r="R31858" s="334">
        <v>75434</v>
      </c>
      <c r="S31858" s="319" t="s">
        <v>362</v>
      </c>
    </row>
    <row r="31859" spans="18:19" x14ac:dyDescent="0.2">
      <c r="R31859" s="334">
        <v>75435</v>
      </c>
      <c r="S31859" s="319" t="s">
        <v>362</v>
      </c>
    </row>
    <row r="31860" spans="18:19" x14ac:dyDescent="0.2">
      <c r="R31860" s="334">
        <v>75436</v>
      </c>
      <c r="S31860" s="319" t="s">
        <v>362</v>
      </c>
    </row>
    <row r="31861" spans="18:19" x14ac:dyDescent="0.2">
      <c r="R31861" s="334">
        <v>75437</v>
      </c>
      <c r="S31861" s="319" t="s">
        <v>362</v>
      </c>
    </row>
    <row r="31862" spans="18:19" x14ac:dyDescent="0.2">
      <c r="R31862" s="334">
        <v>75438</v>
      </c>
      <c r="S31862" s="319" t="s">
        <v>362</v>
      </c>
    </row>
    <row r="31863" spans="18:19" x14ac:dyDescent="0.2">
      <c r="R31863" s="334">
        <v>75439</v>
      </c>
      <c r="S31863" s="319" t="s">
        <v>362</v>
      </c>
    </row>
    <row r="31864" spans="18:19" x14ac:dyDescent="0.2">
      <c r="R31864" s="334">
        <v>75440</v>
      </c>
      <c r="S31864" s="319" t="s">
        <v>362</v>
      </c>
    </row>
    <row r="31865" spans="18:19" x14ac:dyDescent="0.2">
      <c r="R31865" s="334">
        <v>75441</v>
      </c>
      <c r="S31865" s="319" t="s">
        <v>362</v>
      </c>
    </row>
    <row r="31866" spans="18:19" x14ac:dyDescent="0.2">
      <c r="R31866" s="334">
        <v>75442</v>
      </c>
      <c r="S31866" s="319" t="s">
        <v>362</v>
      </c>
    </row>
    <row r="31867" spans="18:19" x14ac:dyDescent="0.2">
      <c r="R31867" s="334">
        <v>75443</v>
      </c>
      <c r="S31867" s="319" t="s">
        <v>362</v>
      </c>
    </row>
    <row r="31868" spans="18:19" x14ac:dyDescent="0.2">
      <c r="R31868" s="334">
        <v>75444</v>
      </c>
      <c r="S31868" s="319" t="s">
        <v>344</v>
      </c>
    </row>
    <row r="31869" spans="18:19" x14ac:dyDescent="0.2">
      <c r="R31869" s="334">
        <v>75446</v>
      </c>
      <c r="S31869" s="319" t="s">
        <v>362</v>
      </c>
    </row>
    <row r="31870" spans="18:19" x14ac:dyDescent="0.2">
      <c r="R31870" s="334">
        <v>75447</v>
      </c>
      <c r="S31870" s="319" t="s">
        <v>362</v>
      </c>
    </row>
    <row r="31871" spans="18:19" x14ac:dyDescent="0.2">
      <c r="R31871" s="334">
        <v>75448</v>
      </c>
      <c r="S31871" s="319" t="s">
        <v>362</v>
      </c>
    </row>
    <row r="31872" spans="18:19" x14ac:dyDescent="0.2">
      <c r="R31872" s="334">
        <v>75449</v>
      </c>
      <c r="S31872" s="319" t="s">
        <v>362</v>
      </c>
    </row>
    <row r="31873" spans="18:19" x14ac:dyDescent="0.2">
      <c r="R31873" s="334">
        <v>75450</v>
      </c>
      <c r="S31873" s="319" t="s">
        <v>362</v>
      </c>
    </row>
    <row r="31874" spans="18:19" x14ac:dyDescent="0.2">
      <c r="R31874" s="334">
        <v>75451</v>
      </c>
      <c r="S31874" s="319" t="s">
        <v>344</v>
      </c>
    </row>
    <row r="31875" spans="18:19" x14ac:dyDescent="0.2">
      <c r="R31875" s="334">
        <v>75452</v>
      </c>
      <c r="S31875" s="319" t="s">
        <v>362</v>
      </c>
    </row>
    <row r="31876" spans="18:19" x14ac:dyDescent="0.2">
      <c r="R31876" s="334">
        <v>75453</v>
      </c>
      <c r="S31876" s="319" t="s">
        <v>362</v>
      </c>
    </row>
    <row r="31877" spans="18:19" x14ac:dyDescent="0.2">
      <c r="R31877" s="334">
        <v>75454</v>
      </c>
      <c r="S31877" s="319" t="s">
        <v>362</v>
      </c>
    </row>
    <row r="31878" spans="18:19" x14ac:dyDescent="0.2">
      <c r="R31878" s="334">
        <v>75455</v>
      </c>
      <c r="S31878" s="319" t="s">
        <v>362</v>
      </c>
    </row>
    <row r="31879" spans="18:19" x14ac:dyDescent="0.2">
      <c r="R31879" s="334">
        <v>75456</v>
      </c>
      <c r="S31879" s="319" t="s">
        <v>344</v>
      </c>
    </row>
    <row r="31880" spans="18:19" x14ac:dyDescent="0.2">
      <c r="R31880" s="334">
        <v>75457</v>
      </c>
      <c r="S31880" s="319" t="s">
        <v>362</v>
      </c>
    </row>
    <row r="31881" spans="18:19" x14ac:dyDescent="0.2">
      <c r="R31881" s="334">
        <v>75458</v>
      </c>
      <c r="S31881" s="319" t="s">
        <v>362</v>
      </c>
    </row>
    <row r="31882" spans="18:19" x14ac:dyDescent="0.2">
      <c r="R31882" s="334">
        <v>75459</v>
      </c>
      <c r="S31882" s="319" t="s">
        <v>362</v>
      </c>
    </row>
    <row r="31883" spans="18:19" x14ac:dyDescent="0.2">
      <c r="R31883" s="334">
        <v>75460</v>
      </c>
      <c r="S31883" s="319" t="s">
        <v>362</v>
      </c>
    </row>
    <row r="31884" spans="18:19" x14ac:dyDescent="0.2">
      <c r="R31884" s="334">
        <v>75461</v>
      </c>
      <c r="S31884" s="319" t="s">
        <v>362</v>
      </c>
    </row>
    <row r="31885" spans="18:19" x14ac:dyDescent="0.2">
      <c r="R31885" s="334">
        <v>75462</v>
      </c>
      <c r="S31885" s="319" t="s">
        <v>362</v>
      </c>
    </row>
    <row r="31886" spans="18:19" x14ac:dyDescent="0.2">
      <c r="R31886" s="334">
        <v>75468</v>
      </c>
      <c r="S31886" s="319" t="s">
        <v>362</v>
      </c>
    </row>
    <row r="31887" spans="18:19" x14ac:dyDescent="0.2">
      <c r="R31887" s="334">
        <v>75469</v>
      </c>
      <c r="S31887" s="319" t="s">
        <v>362</v>
      </c>
    </row>
    <row r="31888" spans="18:19" x14ac:dyDescent="0.2">
      <c r="R31888" s="334">
        <v>75470</v>
      </c>
      <c r="S31888" s="319" t="s">
        <v>362</v>
      </c>
    </row>
    <row r="31889" spans="18:19" x14ac:dyDescent="0.2">
      <c r="R31889" s="334">
        <v>75471</v>
      </c>
      <c r="S31889" s="319" t="s">
        <v>362</v>
      </c>
    </row>
    <row r="31890" spans="18:19" x14ac:dyDescent="0.2">
      <c r="R31890" s="334">
        <v>75472</v>
      </c>
      <c r="S31890" s="319" t="s">
        <v>362</v>
      </c>
    </row>
    <row r="31891" spans="18:19" x14ac:dyDescent="0.2">
      <c r="R31891" s="334">
        <v>75473</v>
      </c>
      <c r="S31891" s="319" t="s">
        <v>362</v>
      </c>
    </row>
    <row r="31892" spans="18:19" x14ac:dyDescent="0.2">
      <c r="R31892" s="334">
        <v>75474</v>
      </c>
      <c r="S31892" s="319" t="s">
        <v>362</v>
      </c>
    </row>
    <row r="31893" spans="18:19" x14ac:dyDescent="0.2">
      <c r="R31893" s="334">
        <v>75475</v>
      </c>
      <c r="S31893" s="319" t="s">
        <v>362</v>
      </c>
    </row>
    <row r="31894" spans="18:19" x14ac:dyDescent="0.2">
      <c r="R31894" s="334">
        <v>75476</v>
      </c>
      <c r="S31894" s="319" t="s">
        <v>362</v>
      </c>
    </row>
    <row r="31895" spans="18:19" x14ac:dyDescent="0.2">
      <c r="R31895" s="334">
        <v>75477</v>
      </c>
      <c r="S31895" s="319" t="s">
        <v>362</v>
      </c>
    </row>
    <row r="31896" spans="18:19" x14ac:dyDescent="0.2">
      <c r="R31896" s="334">
        <v>75478</v>
      </c>
      <c r="S31896" s="319" t="s">
        <v>362</v>
      </c>
    </row>
    <row r="31897" spans="18:19" x14ac:dyDescent="0.2">
      <c r="R31897" s="334">
        <v>75479</v>
      </c>
      <c r="S31897" s="319" t="s">
        <v>362</v>
      </c>
    </row>
    <row r="31898" spans="18:19" x14ac:dyDescent="0.2">
      <c r="R31898" s="334">
        <v>75480</v>
      </c>
      <c r="S31898" s="319" t="s">
        <v>344</v>
      </c>
    </row>
    <row r="31899" spans="18:19" x14ac:dyDescent="0.2">
      <c r="R31899" s="334">
        <v>75481</v>
      </c>
      <c r="S31899" s="319" t="s">
        <v>362</v>
      </c>
    </row>
    <row r="31900" spans="18:19" x14ac:dyDescent="0.2">
      <c r="R31900" s="334">
        <v>75482</v>
      </c>
      <c r="S31900" s="319" t="s">
        <v>362</v>
      </c>
    </row>
    <row r="31901" spans="18:19" x14ac:dyDescent="0.2">
      <c r="R31901" s="334">
        <v>75483</v>
      </c>
      <c r="S31901" s="319" t="s">
        <v>362</v>
      </c>
    </row>
    <row r="31902" spans="18:19" x14ac:dyDescent="0.2">
      <c r="R31902" s="334">
        <v>75485</v>
      </c>
      <c r="S31902" s="319" t="s">
        <v>362</v>
      </c>
    </row>
    <row r="31903" spans="18:19" x14ac:dyDescent="0.2">
      <c r="R31903" s="334">
        <v>75486</v>
      </c>
      <c r="S31903" s="319" t="s">
        <v>362</v>
      </c>
    </row>
    <row r="31904" spans="18:19" x14ac:dyDescent="0.2">
      <c r="R31904" s="334">
        <v>75487</v>
      </c>
      <c r="S31904" s="319" t="s">
        <v>362</v>
      </c>
    </row>
    <row r="31905" spans="18:19" x14ac:dyDescent="0.2">
      <c r="R31905" s="334">
        <v>75488</v>
      </c>
      <c r="S31905" s="319" t="s">
        <v>362</v>
      </c>
    </row>
    <row r="31906" spans="18:19" x14ac:dyDescent="0.2">
      <c r="R31906" s="334">
        <v>75489</v>
      </c>
      <c r="S31906" s="319" t="s">
        <v>362</v>
      </c>
    </row>
    <row r="31907" spans="18:19" x14ac:dyDescent="0.2">
      <c r="R31907" s="334">
        <v>75490</v>
      </c>
      <c r="S31907" s="319" t="s">
        <v>362</v>
      </c>
    </row>
    <row r="31908" spans="18:19" x14ac:dyDescent="0.2">
      <c r="R31908" s="334">
        <v>75491</v>
      </c>
      <c r="S31908" s="319" t="s">
        <v>362</v>
      </c>
    </row>
    <row r="31909" spans="18:19" x14ac:dyDescent="0.2">
      <c r="R31909" s="334">
        <v>75492</v>
      </c>
      <c r="S31909" s="319" t="s">
        <v>362</v>
      </c>
    </row>
    <row r="31910" spans="18:19" x14ac:dyDescent="0.2">
      <c r="R31910" s="334">
        <v>75493</v>
      </c>
      <c r="S31910" s="319" t="s">
        <v>344</v>
      </c>
    </row>
    <row r="31911" spans="18:19" x14ac:dyDescent="0.2">
      <c r="R31911" s="334">
        <v>75494</v>
      </c>
      <c r="S31911" s="319" t="s">
        <v>344</v>
      </c>
    </row>
    <row r="31912" spans="18:19" x14ac:dyDescent="0.2">
      <c r="R31912" s="334">
        <v>75495</v>
      </c>
      <c r="S31912" s="319" t="s">
        <v>362</v>
      </c>
    </row>
    <row r="31913" spans="18:19" x14ac:dyDescent="0.2">
      <c r="R31913" s="334">
        <v>75496</v>
      </c>
      <c r="S31913" s="319" t="s">
        <v>362</v>
      </c>
    </row>
    <row r="31914" spans="18:19" x14ac:dyDescent="0.2">
      <c r="R31914" s="334">
        <v>75497</v>
      </c>
      <c r="S31914" s="319" t="s">
        <v>362</v>
      </c>
    </row>
    <row r="31915" spans="18:19" x14ac:dyDescent="0.2">
      <c r="R31915" s="334">
        <v>75501</v>
      </c>
      <c r="S31915" s="319" t="s">
        <v>344</v>
      </c>
    </row>
    <row r="31916" spans="18:19" x14ac:dyDescent="0.2">
      <c r="R31916" s="334">
        <v>75503</v>
      </c>
      <c r="S31916" s="319" t="s">
        <v>344</v>
      </c>
    </row>
    <row r="31917" spans="18:19" x14ac:dyDescent="0.2">
      <c r="R31917" s="334">
        <v>75504</v>
      </c>
      <c r="S31917" s="319" t="s">
        <v>344</v>
      </c>
    </row>
    <row r="31918" spans="18:19" x14ac:dyDescent="0.2">
      <c r="R31918" s="334">
        <v>75505</v>
      </c>
      <c r="S31918" s="319" t="s">
        <v>344</v>
      </c>
    </row>
    <row r="31919" spans="18:19" x14ac:dyDescent="0.2">
      <c r="R31919" s="334">
        <v>75507</v>
      </c>
      <c r="S31919" s="319" t="s">
        <v>344</v>
      </c>
    </row>
    <row r="31920" spans="18:19" x14ac:dyDescent="0.2">
      <c r="R31920" s="334">
        <v>75550</v>
      </c>
      <c r="S31920" s="319" t="s">
        <v>362</v>
      </c>
    </row>
    <row r="31921" spans="18:19" x14ac:dyDescent="0.2">
      <c r="R31921" s="334">
        <v>75551</v>
      </c>
      <c r="S31921" s="319" t="s">
        <v>344</v>
      </c>
    </row>
    <row r="31922" spans="18:19" x14ac:dyDescent="0.2">
      <c r="R31922" s="334">
        <v>75554</v>
      </c>
      <c r="S31922" s="319" t="s">
        <v>362</v>
      </c>
    </row>
    <row r="31923" spans="18:19" x14ac:dyDescent="0.2">
      <c r="R31923" s="334">
        <v>75555</v>
      </c>
      <c r="S31923" s="319" t="s">
        <v>344</v>
      </c>
    </row>
    <row r="31924" spans="18:19" x14ac:dyDescent="0.2">
      <c r="R31924" s="334">
        <v>75556</v>
      </c>
      <c r="S31924" s="319" t="s">
        <v>344</v>
      </c>
    </row>
    <row r="31925" spans="18:19" x14ac:dyDescent="0.2">
      <c r="R31925" s="334">
        <v>75558</v>
      </c>
      <c r="S31925" s="319" t="s">
        <v>344</v>
      </c>
    </row>
    <row r="31926" spans="18:19" x14ac:dyDescent="0.2">
      <c r="R31926" s="334">
        <v>75559</v>
      </c>
      <c r="S31926" s="319" t="s">
        <v>344</v>
      </c>
    </row>
    <row r="31927" spans="18:19" x14ac:dyDescent="0.2">
      <c r="R31927" s="334">
        <v>75560</v>
      </c>
      <c r="S31927" s="319" t="s">
        <v>344</v>
      </c>
    </row>
    <row r="31928" spans="18:19" x14ac:dyDescent="0.2">
      <c r="R31928" s="334">
        <v>75561</v>
      </c>
      <c r="S31928" s="319" t="s">
        <v>344</v>
      </c>
    </row>
    <row r="31929" spans="18:19" x14ac:dyDescent="0.2">
      <c r="R31929" s="334">
        <v>75562</v>
      </c>
      <c r="S31929" s="319" t="s">
        <v>344</v>
      </c>
    </row>
    <row r="31930" spans="18:19" x14ac:dyDescent="0.2">
      <c r="R31930" s="334">
        <v>75563</v>
      </c>
      <c r="S31930" s="319" t="s">
        <v>344</v>
      </c>
    </row>
    <row r="31931" spans="18:19" x14ac:dyDescent="0.2">
      <c r="R31931" s="334">
        <v>75564</v>
      </c>
      <c r="S31931" s="319" t="s">
        <v>344</v>
      </c>
    </row>
    <row r="31932" spans="18:19" x14ac:dyDescent="0.2">
      <c r="R31932" s="334">
        <v>75565</v>
      </c>
      <c r="S31932" s="319" t="s">
        <v>344</v>
      </c>
    </row>
    <row r="31933" spans="18:19" x14ac:dyDescent="0.2">
      <c r="R31933" s="334">
        <v>75566</v>
      </c>
      <c r="S31933" s="319" t="s">
        <v>344</v>
      </c>
    </row>
    <row r="31934" spans="18:19" x14ac:dyDescent="0.2">
      <c r="R31934" s="334">
        <v>75567</v>
      </c>
      <c r="S31934" s="319" t="s">
        <v>344</v>
      </c>
    </row>
    <row r="31935" spans="18:19" x14ac:dyDescent="0.2">
      <c r="R31935" s="334">
        <v>75568</v>
      </c>
      <c r="S31935" s="319" t="s">
        <v>344</v>
      </c>
    </row>
    <row r="31936" spans="18:19" x14ac:dyDescent="0.2">
      <c r="R31936" s="334">
        <v>75569</v>
      </c>
      <c r="S31936" s="319" t="s">
        <v>344</v>
      </c>
    </row>
    <row r="31937" spans="18:19" x14ac:dyDescent="0.2">
      <c r="R31937" s="334">
        <v>75570</v>
      </c>
      <c r="S31937" s="319" t="s">
        <v>344</v>
      </c>
    </row>
    <row r="31938" spans="18:19" x14ac:dyDescent="0.2">
      <c r="R31938" s="334">
        <v>75571</v>
      </c>
      <c r="S31938" s="319" t="s">
        <v>344</v>
      </c>
    </row>
    <row r="31939" spans="18:19" x14ac:dyDescent="0.2">
      <c r="R31939" s="334">
        <v>75572</v>
      </c>
      <c r="S31939" s="319" t="s">
        <v>344</v>
      </c>
    </row>
    <row r="31940" spans="18:19" x14ac:dyDescent="0.2">
      <c r="R31940" s="334">
        <v>75573</v>
      </c>
      <c r="S31940" s="319" t="s">
        <v>344</v>
      </c>
    </row>
    <row r="31941" spans="18:19" x14ac:dyDescent="0.2">
      <c r="R31941" s="334">
        <v>75574</v>
      </c>
      <c r="S31941" s="319" t="s">
        <v>344</v>
      </c>
    </row>
    <row r="31942" spans="18:19" x14ac:dyDescent="0.2">
      <c r="R31942" s="334">
        <v>75599</v>
      </c>
      <c r="S31942" s="319" t="s">
        <v>344</v>
      </c>
    </row>
    <row r="31943" spans="18:19" x14ac:dyDescent="0.2">
      <c r="R31943" s="334">
        <v>75601</v>
      </c>
      <c r="S31943" s="319" t="s">
        <v>344</v>
      </c>
    </row>
    <row r="31944" spans="18:19" x14ac:dyDescent="0.2">
      <c r="R31944" s="334">
        <v>75602</v>
      </c>
      <c r="S31944" s="319" t="s">
        <v>344</v>
      </c>
    </row>
    <row r="31945" spans="18:19" x14ac:dyDescent="0.2">
      <c r="R31945" s="334">
        <v>75603</v>
      </c>
      <c r="S31945" s="319" t="s">
        <v>344</v>
      </c>
    </row>
    <row r="31946" spans="18:19" x14ac:dyDescent="0.2">
      <c r="R31946" s="334">
        <v>75604</v>
      </c>
      <c r="S31946" s="319" t="s">
        <v>344</v>
      </c>
    </row>
    <row r="31947" spans="18:19" x14ac:dyDescent="0.2">
      <c r="R31947" s="334">
        <v>75605</v>
      </c>
      <c r="S31947" s="319" t="s">
        <v>344</v>
      </c>
    </row>
    <row r="31948" spans="18:19" x14ac:dyDescent="0.2">
      <c r="R31948" s="334">
        <v>75606</v>
      </c>
      <c r="S31948" s="319" t="s">
        <v>344</v>
      </c>
    </row>
    <row r="31949" spans="18:19" x14ac:dyDescent="0.2">
      <c r="R31949" s="334">
        <v>75607</v>
      </c>
      <c r="S31949" s="319" t="s">
        <v>344</v>
      </c>
    </row>
    <row r="31950" spans="18:19" x14ac:dyDescent="0.2">
      <c r="R31950" s="334">
        <v>75608</v>
      </c>
      <c r="S31950" s="319" t="s">
        <v>344</v>
      </c>
    </row>
    <row r="31951" spans="18:19" x14ac:dyDescent="0.2">
      <c r="R31951" s="334">
        <v>75615</v>
      </c>
      <c r="S31951" s="319" t="s">
        <v>344</v>
      </c>
    </row>
    <row r="31952" spans="18:19" x14ac:dyDescent="0.2">
      <c r="R31952" s="334">
        <v>75630</v>
      </c>
      <c r="S31952" s="319" t="s">
        <v>344</v>
      </c>
    </row>
    <row r="31953" spans="18:19" x14ac:dyDescent="0.2">
      <c r="R31953" s="334">
        <v>75631</v>
      </c>
      <c r="S31953" s="319" t="s">
        <v>344</v>
      </c>
    </row>
    <row r="31954" spans="18:19" x14ac:dyDescent="0.2">
      <c r="R31954" s="334">
        <v>75633</v>
      </c>
      <c r="S31954" s="319" t="s">
        <v>344</v>
      </c>
    </row>
    <row r="31955" spans="18:19" x14ac:dyDescent="0.2">
      <c r="R31955" s="334">
        <v>75636</v>
      </c>
      <c r="S31955" s="319" t="s">
        <v>344</v>
      </c>
    </row>
    <row r="31956" spans="18:19" x14ac:dyDescent="0.2">
      <c r="R31956" s="334">
        <v>75637</v>
      </c>
      <c r="S31956" s="319" t="s">
        <v>344</v>
      </c>
    </row>
    <row r="31957" spans="18:19" x14ac:dyDescent="0.2">
      <c r="R31957" s="334">
        <v>75638</v>
      </c>
      <c r="S31957" s="319" t="s">
        <v>344</v>
      </c>
    </row>
    <row r="31958" spans="18:19" x14ac:dyDescent="0.2">
      <c r="R31958" s="334">
        <v>75639</v>
      </c>
      <c r="S31958" s="319" t="s">
        <v>344</v>
      </c>
    </row>
    <row r="31959" spans="18:19" x14ac:dyDescent="0.2">
      <c r="R31959" s="334">
        <v>75640</v>
      </c>
      <c r="S31959" s="319" t="s">
        <v>344</v>
      </c>
    </row>
    <row r="31960" spans="18:19" x14ac:dyDescent="0.2">
      <c r="R31960" s="334">
        <v>75641</v>
      </c>
      <c r="S31960" s="319" t="s">
        <v>344</v>
      </c>
    </row>
    <row r="31961" spans="18:19" x14ac:dyDescent="0.2">
      <c r="R31961" s="334">
        <v>75642</v>
      </c>
      <c r="S31961" s="319" t="s">
        <v>344</v>
      </c>
    </row>
    <row r="31962" spans="18:19" x14ac:dyDescent="0.2">
      <c r="R31962" s="334">
        <v>75643</v>
      </c>
      <c r="S31962" s="319" t="s">
        <v>362</v>
      </c>
    </row>
    <row r="31963" spans="18:19" x14ac:dyDescent="0.2">
      <c r="R31963" s="334">
        <v>75644</v>
      </c>
      <c r="S31963" s="319" t="s">
        <v>344</v>
      </c>
    </row>
    <row r="31964" spans="18:19" x14ac:dyDescent="0.2">
      <c r="R31964" s="334">
        <v>75645</v>
      </c>
      <c r="S31964" s="319" t="s">
        <v>344</v>
      </c>
    </row>
    <row r="31965" spans="18:19" x14ac:dyDescent="0.2">
      <c r="R31965" s="334">
        <v>75647</v>
      </c>
      <c r="S31965" s="319" t="s">
        <v>344</v>
      </c>
    </row>
    <row r="31966" spans="18:19" x14ac:dyDescent="0.2">
      <c r="R31966" s="334">
        <v>75650</v>
      </c>
      <c r="S31966" s="319" t="s">
        <v>344</v>
      </c>
    </row>
    <row r="31967" spans="18:19" x14ac:dyDescent="0.2">
      <c r="R31967" s="334">
        <v>75651</v>
      </c>
      <c r="S31967" s="319" t="s">
        <v>344</v>
      </c>
    </row>
    <row r="31968" spans="18:19" x14ac:dyDescent="0.2">
      <c r="R31968" s="334">
        <v>75652</v>
      </c>
      <c r="S31968" s="319" t="s">
        <v>344</v>
      </c>
    </row>
    <row r="31969" spans="18:19" x14ac:dyDescent="0.2">
      <c r="R31969" s="334">
        <v>75653</v>
      </c>
      <c r="S31969" s="319" t="s">
        <v>344</v>
      </c>
    </row>
    <row r="31970" spans="18:19" x14ac:dyDescent="0.2">
      <c r="R31970" s="334">
        <v>75654</v>
      </c>
      <c r="S31970" s="319" t="s">
        <v>344</v>
      </c>
    </row>
    <row r="31971" spans="18:19" x14ac:dyDescent="0.2">
      <c r="R31971" s="334">
        <v>75656</v>
      </c>
      <c r="S31971" s="319" t="s">
        <v>344</v>
      </c>
    </row>
    <row r="31972" spans="18:19" x14ac:dyDescent="0.2">
      <c r="R31972" s="334">
        <v>75657</v>
      </c>
      <c r="S31972" s="319" t="s">
        <v>344</v>
      </c>
    </row>
    <row r="31973" spans="18:19" x14ac:dyDescent="0.2">
      <c r="R31973" s="334">
        <v>75658</v>
      </c>
      <c r="S31973" s="319" t="s">
        <v>344</v>
      </c>
    </row>
    <row r="31974" spans="18:19" x14ac:dyDescent="0.2">
      <c r="R31974" s="334">
        <v>75659</v>
      </c>
      <c r="S31974" s="319" t="s">
        <v>344</v>
      </c>
    </row>
    <row r="31975" spans="18:19" x14ac:dyDescent="0.2">
      <c r="R31975" s="334">
        <v>75660</v>
      </c>
      <c r="S31975" s="319" t="s">
        <v>344</v>
      </c>
    </row>
    <row r="31976" spans="18:19" x14ac:dyDescent="0.2">
      <c r="R31976" s="334">
        <v>75661</v>
      </c>
      <c r="S31976" s="319" t="s">
        <v>344</v>
      </c>
    </row>
    <row r="31977" spans="18:19" x14ac:dyDescent="0.2">
      <c r="R31977" s="334">
        <v>75662</v>
      </c>
      <c r="S31977" s="319" t="s">
        <v>344</v>
      </c>
    </row>
    <row r="31978" spans="18:19" x14ac:dyDescent="0.2">
      <c r="R31978" s="334">
        <v>75663</v>
      </c>
      <c r="S31978" s="319" t="s">
        <v>344</v>
      </c>
    </row>
    <row r="31979" spans="18:19" x14ac:dyDescent="0.2">
      <c r="R31979" s="334">
        <v>75666</v>
      </c>
      <c r="S31979" s="319" t="s">
        <v>344</v>
      </c>
    </row>
    <row r="31980" spans="18:19" x14ac:dyDescent="0.2">
      <c r="R31980" s="334">
        <v>75667</v>
      </c>
      <c r="S31980" s="319" t="s">
        <v>362</v>
      </c>
    </row>
    <row r="31981" spans="18:19" x14ac:dyDescent="0.2">
      <c r="R31981" s="334">
        <v>75668</v>
      </c>
      <c r="S31981" s="319" t="s">
        <v>344</v>
      </c>
    </row>
    <row r="31982" spans="18:19" x14ac:dyDescent="0.2">
      <c r="R31982" s="334">
        <v>75669</v>
      </c>
      <c r="S31982" s="319" t="s">
        <v>344</v>
      </c>
    </row>
    <row r="31983" spans="18:19" x14ac:dyDescent="0.2">
      <c r="R31983" s="334">
        <v>75670</v>
      </c>
      <c r="S31983" s="319" t="s">
        <v>344</v>
      </c>
    </row>
    <row r="31984" spans="18:19" x14ac:dyDescent="0.2">
      <c r="R31984" s="334">
        <v>75671</v>
      </c>
      <c r="S31984" s="319" t="s">
        <v>344</v>
      </c>
    </row>
    <row r="31985" spans="18:19" x14ac:dyDescent="0.2">
      <c r="R31985" s="334">
        <v>75672</v>
      </c>
      <c r="S31985" s="319" t="s">
        <v>344</v>
      </c>
    </row>
    <row r="31986" spans="18:19" x14ac:dyDescent="0.2">
      <c r="R31986" s="334">
        <v>75680</v>
      </c>
      <c r="S31986" s="319" t="s">
        <v>344</v>
      </c>
    </row>
    <row r="31987" spans="18:19" x14ac:dyDescent="0.2">
      <c r="R31987" s="334">
        <v>75681</v>
      </c>
      <c r="S31987" s="319" t="s">
        <v>344</v>
      </c>
    </row>
    <row r="31988" spans="18:19" x14ac:dyDescent="0.2">
      <c r="R31988" s="334">
        <v>75682</v>
      </c>
      <c r="S31988" s="319" t="s">
        <v>344</v>
      </c>
    </row>
    <row r="31989" spans="18:19" x14ac:dyDescent="0.2">
      <c r="R31989" s="334">
        <v>75683</v>
      </c>
      <c r="S31989" s="319" t="s">
        <v>344</v>
      </c>
    </row>
    <row r="31990" spans="18:19" x14ac:dyDescent="0.2">
      <c r="R31990" s="334">
        <v>75684</v>
      </c>
      <c r="S31990" s="319" t="s">
        <v>344</v>
      </c>
    </row>
    <row r="31991" spans="18:19" x14ac:dyDescent="0.2">
      <c r="R31991" s="334">
        <v>75685</v>
      </c>
      <c r="S31991" s="319" t="s">
        <v>344</v>
      </c>
    </row>
    <row r="31992" spans="18:19" x14ac:dyDescent="0.2">
      <c r="R31992" s="334">
        <v>75686</v>
      </c>
      <c r="S31992" s="319" t="s">
        <v>344</v>
      </c>
    </row>
    <row r="31993" spans="18:19" x14ac:dyDescent="0.2">
      <c r="R31993" s="334">
        <v>75687</v>
      </c>
      <c r="S31993" s="319" t="s">
        <v>362</v>
      </c>
    </row>
    <row r="31994" spans="18:19" x14ac:dyDescent="0.2">
      <c r="R31994" s="334">
        <v>75688</v>
      </c>
      <c r="S31994" s="319" t="s">
        <v>344</v>
      </c>
    </row>
    <row r="31995" spans="18:19" x14ac:dyDescent="0.2">
      <c r="R31995" s="334">
        <v>75689</v>
      </c>
      <c r="S31995" s="319" t="s">
        <v>344</v>
      </c>
    </row>
    <row r="31996" spans="18:19" x14ac:dyDescent="0.2">
      <c r="R31996" s="334">
        <v>75691</v>
      </c>
      <c r="S31996" s="319" t="s">
        <v>344</v>
      </c>
    </row>
    <row r="31997" spans="18:19" x14ac:dyDescent="0.2">
      <c r="R31997" s="334">
        <v>75692</v>
      </c>
      <c r="S31997" s="319" t="s">
        <v>344</v>
      </c>
    </row>
    <row r="31998" spans="18:19" x14ac:dyDescent="0.2">
      <c r="R31998" s="334">
        <v>75693</v>
      </c>
      <c r="S31998" s="319" t="s">
        <v>344</v>
      </c>
    </row>
    <row r="31999" spans="18:19" x14ac:dyDescent="0.2">
      <c r="R31999" s="334">
        <v>75694</v>
      </c>
      <c r="S31999" s="319" t="s">
        <v>344</v>
      </c>
    </row>
    <row r="32000" spans="18:19" x14ac:dyDescent="0.2">
      <c r="R32000" s="334">
        <v>75701</v>
      </c>
      <c r="S32000" s="319" t="s">
        <v>362</v>
      </c>
    </row>
    <row r="32001" spans="18:19" x14ac:dyDescent="0.2">
      <c r="R32001" s="334">
        <v>75702</v>
      </c>
      <c r="S32001" s="319" t="s">
        <v>362</v>
      </c>
    </row>
    <row r="32002" spans="18:19" x14ac:dyDescent="0.2">
      <c r="R32002" s="334">
        <v>75703</v>
      </c>
      <c r="S32002" s="319" t="s">
        <v>362</v>
      </c>
    </row>
    <row r="32003" spans="18:19" x14ac:dyDescent="0.2">
      <c r="R32003" s="334">
        <v>75704</v>
      </c>
      <c r="S32003" s="319" t="s">
        <v>362</v>
      </c>
    </row>
    <row r="32004" spans="18:19" x14ac:dyDescent="0.2">
      <c r="R32004" s="334">
        <v>75705</v>
      </c>
      <c r="S32004" s="319" t="s">
        <v>362</v>
      </c>
    </row>
    <row r="32005" spans="18:19" x14ac:dyDescent="0.2">
      <c r="R32005" s="334">
        <v>75706</v>
      </c>
      <c r="S32005" s="319" t="s">
        <v>362</v>
      </c>
    </row>
    <row r="32006" spans="18:19" x14ac:dyDescent="0.2">
      <c r="R32006" s="334">
        <v>75707</v>
      </c>
      <c r="S32006" s="319" t="s">
        <v>362</v>
      </c>
    </row>
    <row r="32007" spans="18:19" x14ac:dyDescent="0.2">
      <c r="R32007" s="334">
        <v>75708</v>
      </c>
      <c r="S32007" s="319" t="s">
        <v>362</v>
      </c>
    </row>
    <row r="32008" spans="18:19" x14ac:dyDescent="0.2">
      <c r="R32008" s="334">
        <v>75709</v>
      </c>
      <c r="S32008" s="319" t="s">
        <v>362</v>
      </c>
    </row>
    <row r="32009" spans="18:19" x14ac:dyDescent="0.2">
      <c r="R32009" s="334">
        <v>75710</v>
      </c>
      <c r="S32009" s="319" t="s">
        <v>362</v>
      </c>
    </row>
    <row r="32010" spans="18:19" x14ac:dyDescent="0.2">
      <c r="R32010" s="334">
        <v>75711</v>
      </c>
      <c r="S32010" s="319" t="s">
        <v>362</v>
      </c>
    </row>
    <row r="32011" spans="18:19" x14ac:dyDescent="0.2">
      <c r="R32011" s="334">
        <v>75712</v>
      </c>
      <c r="S32011" s="319" t="s">
        <v>362</v>
      </c>
    </row>
    <row r="32012" spans="18:19" x14ac:dyDescent="0.2">
      <c r="R32012" s="334">
        <v>75713</v>
      </c>
      <c r="S32012" s="319" t="s">
        <v>362</v>
      </c>
    </row>
    <row r="32013" spans="18:19" x14ac:dyDescent="0.2">
      <c r="R32013" s="334">
        <v>75750</v>
      </c>
      <c r="S32013" s="319" t="s">
        <v>362</v>
      </c>
    </row>
    <row r="32014" spans="18:19" x14ac:dyDescent="0.2">
      <c r="R32014" s="334">
        <v>75751</v>
      </c>
      <c r="S32014" s="319" t="s">
        <v>362</v>
      </c>
    </row>
    <row r="32015" spans="18:19" x14ac:dyDescent="0.2">
      <c r="R32015" s="334">
        <v>75752</v>
      </c>
      <c r="S32015" s="319" t="s">
        <v>362</v>
      </c>
    </row>
    <row r="32016" spans="18:19" x14ac:dyDescent="0.2">
      <c r="R32016" s="334">
        <v>75754</v>
      </c>
      <c r="S32016" s="319" t="s">
        <v>362</v>
      </c>
    </row>
    <row r="32017" spans="18:19" x14ac:dyDescent="0.2">
      <c r="R32017" s="334">
        <v>75755</v>
      </c>
      <c r="S32017" s="319" t="s">
        <v>344</v>
      </c>
    </row>
    <row r="32018" spans="18:19" x14ac:dyDescent="0.2">
      <c r="R32018" s="334">
        <v>75756</v>
      </c>
      <c r="S32018" s="319" t="s">
        <v>362</v>
      </c>
    </row>
    <row r="32019" spans="18:19" x14ac:dyDescent="0.2">
      <c r="R32019" s="334">
        <v>75757</v>
      </c>
      <c r="S32019" s="319" t="s">
        <v>362</v>
      </c>
    </row>
    <row r="32020" spans="18:19" x14ac:dyDescent="0.2">
      <c r="R32020" s="334">
        <v>75758</v>
      </c>
      <c r="S32020" s="319" t="s">
        <v>362</v>
      </c>
    </row>
    <row r="32021" spans="18:19" x14ac:dyDescent="0.2">
      <c r="R32021" s="334">
        <v>75759</v>
      </c>
      <c r="S32021" s="319" t="s">
        <v>362</v>
      </c>
    </row>
    <row r="32022" spans="18:19" x14ac:dyDescent="0.2">
      <c r="R32022" s="334">
        <v>75760</v>
      </c>
      <c r="S32022" s="319" t="s">
        <v>362</v>
      </c>
    </row>
    <row r="32023" spans="18:19" x14ac:dyDescent="0.2">
      <c r="R32023" s="334">
        <v>75762</v>
      </c>
      <c r="S32023" s="319" t="s">
        <v>362</v>
      </c>
    </row>
    <row r="32024" spans="18:19" x14ac:dyDescent="0.2">
      <c r="R32024" s="334">
        <v>75763</v>
      </c>
      <c r="S32024" s="319" t="s">
        <v>362</v>
      </c>
    </row>
    <row r="32025" spans="18:19" x14ac:dyDescent="0.2">
      <c r="R32025" s="334">
        <v>75764</v>
      </c>
      <c r="S32025" s="319" t="s">
        <v>362</v>
      </c>
    </row>
    <row r="32026" spans="18:19" x14ac:dyDescent="0.2">
      <c r="R32026" s="334">
        <v>75765</v>
      </c>
      <c r="S32026" s="319" t="s">
        <v>362</v>
      </c>
    </row>
    <row r="32027" spans="18:19" x14ac:dyDescent="0.2">
      <c r="R32027" s="334">
        <v>75766</v>
      </c>
      <c r="S32027" s="319" t="s">
        <v>362</v>
      </c>
    </row>
    <row r="32028" spans="18:19" x14ac:dyDescent="0.2">
      <c r="R32028" s="334">
        <v>75770</v>
      </c>
      <c r="S32028" s="319" t="s">
        <v>362</v>
      </c>
    </row>
    <row r="32029" spans="18:19" x14ac:dyDescent="0.2">
      <c r="R32029" s="334">
        <v>75771</v>
      </c>
      <c r="S32029" s="319" t="s">
        <v>362</v>
      </c>
    </row>
    <row r="32030" spans="18:19" x14ac:dyDescent="0.2">
      <c r="R32030" s="334">
        <v>75772</v>
      </c>
      <c r="S32030" s="319" t="s">
        <v>362</v>
      </c>
    </row>
    <row r="32031" spans="18:19" x14ac:dyDescent="0.2">
      <c r="R32031" s="334">
        <v>75773</v>
      </c>
      <c r="S32031" s="319" t="s">
        <v>344</v>
      </c>
    </row>
    <row r="32032" spans="18:19" x14ac:dyDescent="0.2">
      <c r="R32032" s="334">
        <v>75778</v>
      </c>
      <c r="S32032" s="319" t="s">
        <v>362</v>
      </c>
    </row>
    <row r="32033" spans="18:19" x14ac:dyDescent="0.2">
      <c r="R32033" s="334">
        <v>75779</v>
      </c>
      <c r="S32033" s="319" t="s">
        <v>362</v>
      </c>
    </row>
    <row r="32034" spans="18:19" x14ac:dyDescent="0.2">
      <c r="R32034" s="334">
        <v>75780</v>
      </c>
      <c r="S32034" s="319" t="s">
        <v>362</v>
      </c>
    </row>
    <row r="32035" spans="18:19" x14ac:dyDescent="0.2">
      <c r="R32035" s="334">
        <v>75782</v>
      </c>
      <c r="S32035" s="319" t="s">
        <v>362</v>
      </c>
    </row>
    <row r="32036" spans="18:19" x14ac:dyDescent="0.2">
      <c r="R32036" s="334">
        <v>75783</v>
      </c>
      <c r="S32036" s="319" t="s">
        <v>362</v>
      </c>
    </row>
    <row r="32037" spans="18:19" x14ac:dyDescent="0.2">
      <c r="R32037" s="334">
        <v>75784</v>
      </c>
      <c r="S32037" s="319" t="s">
        <v>362</v>
      </c>
    </row>
    <row r="32038" spans="18:19" x14ac:dyDescent="0.2">
      <c r="R32038" s="334">
        <v>75785</v>
      </c>
      <c r="S32038" s="319" t="s">
        <v>362</v>
      </c>
    </row>
    <row r="32039" spans="18:19" x14ac:dyDescent="0.2">
      <c r="R32039" s="334">
        <v>75788</v>
      </c>
      <c r="S32039" s="319" t="s">
        <v>362</v>
      </c>
    </row>
    <row r="32040" spans="18:19" x14ac:dyDescent="0.2">
      <c r="R32040" s="334">
        <v>75789</v>
      </c>
      <c r="S32040" s="319" t="s">
        <v>362</v>
      </c>
    </row>
    <row r="32041" spans="18:19" x14ac:dyDescent="0.2">
      <c r="R32041" s="334">
        <v>75790</v>
      </c>
      <c r="S32041" s="319" t="s">
        <v>362</v>
      </c>
    </row>
    <row r="32042" spans="18:19" x14ac:dyDescent="0.2">
      <c r="R32042" s="334">
        <v>75791</v>
      </c>
      <c r="S32042" s="319" t="s">
        <v>362</v>
      </c>
    </row>
    <row r="32043" spans="18:19" x14ac:dyDescent="0.2">
      <c r="R32043" s="334">
        <v>75792</v>
      </c>
      <c r="S32043" s="319" t="s">
        <v>362</v>
      </c>
    </row>
    <row r="32044" spans="18:19" x14ac:dyDescent="0.2">
      <c r="R32044" s="334">
        <v>75797</v>
      </c>
      <c r="S32044" s="319" t="s">
        <v>344</v>
      </c>
    </row>
    <row r="32045" spans="18:19" x14ac:dyDescent="0.2">
      <c r="R32045" s="334">
        <v>75798</v>
      </c>
      <c r="S32045" s="319" t="s">
        <v>362</v>
      </c>
    </row>
    <row r="32046" spans="18:19" x14ac:dyDescent="0.2">
      <c r="R32046" s="334">
        <v>75799</v>
      </c>
      <c r="S32046" s="319" t="s">
        <v>362</v>
      </c>
    </row>
    <row r="32047" spans="18:19" x14ac:dyDescent="0.2">
      <c r="R32047" s="334">
        <v>75801</v>
      </c>
      <c r="S32047" s="319" t="s">
        <v>362</v>
      </c>
    </row>
    <row r="32048" spans="18:19" x14ac:dyDescent="0.2">
      <c r="R32048" s="334">
        <v>75802</v>
      </c>
      <c r="S32048" s="319" t="s">
        <v>362</v>
      </c>
    </row>
    <row r="32049" spans="18:19" x14ac:dyDescent="0.2">
      <c r="R32049" s="334">
        <v>75803</v>
      </c>
      <c r="S32049" s="319" t="s">
        <v>362</v>
      </c>
    </row>
    <row r="32050" spans="18:19" x14ac:dyDescent="0.2">
      <c r="R32050" s="334">
        <v>75831</v>
      </c>
      <c r="S32050" s="319" t="s">
        <v>362</v>
      </c>
    </row>
    <row r="32051" spans="18:19" x14ac:dyDescent="0.2">
      <c r="R32051" s="334">
        <v>75832</v>
      </c>
      <c r="S32051" s="319" t="s">
        <v>362</v>
      </c>
    </row>
    <row r="32052" spans="18:19" x14ac:dyDescent="0.2">
      <c r="R32052" s="334">
        <v>75833</v>
      </c>
      <c r="S32052" s="319" t="s">
        <v>362</v>
      </c>
    </row>
    <row r="32053" spans="18:19" x14ac:dyDescent="0.2">
      <c r="R32053" s="334">
        <v>75834</v>
      </c>
      <c r="S32053" s="319" t="s">
        <v>361</v>
      </c>
    </row>
    <row r="32054" spans="18:19" x14ac:dyDescent="0.2">
      <c r="R32054" s="334">
        <v>75835</v>
      </c>
      <c r="S32054" s="319" t="s">
        <v>362</v>
      </c>
    </row>
    <row r="32055" spans="18:19" x14ac:dyDescent="0.2">
      <c r="R32055" s="334">
        <v>75838</v>
      </c>
      <c r="S32055" s="319" t="s">
        <v>362</v>
      </c>
    </row>
    <row r="32056" spans="18:19" x14ac:dyDescent="0.2">
      <c r="R32056" s="334">
        <v>75839</v>
      </c>
      <c r="S32056" s="319" t="s">
        <v>362</v>
      </c>
    </row>
    <row r="32057" spans="18:19" x14ac:dyDescent="0.2">
      <c r="R32057" s="334">
        <v>75840</v>
      </c>
      <c r="S32057" s="319" t="s">
        <v>362</v>
      </c>
    </row>
    <row r="32058" spans="18:19" x14ac:dyDescent="0.2">
      <c r="R32058" s="334">
        <v>75844</v>
      </c>
      <c r="S32058" s="319" t="s">
        <v>362</v>
      </c>
    </row>
    <row r="32059" spans="18:19" x14ac:dyDescent="0.2">
      <c r="R32059" s="334">
        <v>75845</v>
      </c>
      <c r="S32059" s="319" t="s">
        <v>361</v>
      </c>
    </row>
    <row r="32060" spans="18:19" x14ac:dyDescent="0.2">
      <c r="R32060" s="334">
        <v>75846</v>
      </c>
      <c r="S32060" s="319" t="s">
        <v>362</v>
      </c>
    </row>
    <row r="32061" spans="18:19" x14ac:dyDescent="0.2">
      <c r="R32061" s="334">
        <v>75847</v>
      </c>
      <c r="S32061" s="319" t="s">
        <v>362</v>
      </c>
    </row>
    <row r="32062" spans="18:19" x14ac:dyDescent="0.2">
      <c r="R32062" s="334">
        <v>75848</v>
      </c>
      <c r="S32062" s="319" t="s">
        <v>362</v>
      </c>
    </row>
    <row r="32063" spans="18:19" x14ac:dyDescent="0.2">
      <c r="R32063" s="334">
        <v>75849</v>
      </c>
      <c r="S32063" s="319" t="s">
        <v>362</v>
      </c>
    </row>
    <row r="32064" spans="18:19" x14ac:dyDescent="0.2">
      <c r="R32064" s="334">
        <v>75850</v>
      </c>
      <c r="S32064" s="319" t="s">
        <v>362</v>
      </c>
    </row>
    <row r="32065" spans="18:19" x14ac:dyDescent="0.2">
      <c r="R32065" s="334">
        <v>75851</v>
      </c>
      <c r="S32065" s="319" t="s">
        <v>362</v>
      </c>
    </row>
    <row r="32066" spans="18:19" x14ac:dyDescent="0.2">
      <c r="R32066" s="334">
        <v>75852</v>
      </c>
      <c r="S32066" s="319" t="s">
        <v>362</v>
      </c>
    </row>
    <row r="32067" spans="18:19" x14ac:dyDescent="0.2">
      <c r="R32067" s="334">
        <v>75853</v>
      </c>
      <c r="S32067" s="319" t="s">
        <v>362</v>
      </c>
    </row>
    <row r="32068" spans="18:19" x14ac:dyDescent="0.2">
      <c r="R32068" s="334">
        <v>75855</v>
      </c>
      <c r="S32068" s="319" t="s">
        <v>362</v>
      </c>
    </row>
    <row r="32069" spans="18:19" x14ac:dyDescent="0.2">
      <c r="R32069" s="334">
        <v>75856</v>
      </c>
      <c r="S32069" s="319" t="s">
        <v>361</v>
      </c>
    </row>
    <row r="32070" spans="18:19" x14ac:dyDescent="0.2">
      <c r="R32070" s="334">
        <v>75858</v>
      </c>
      <c r="S32070" s="319" t="s">
        <v>362</v>
      </c>
    </row>
    <row r="32071" spans="18:19" x14ac:dyDescent="0.2">
      <c r="R32071" s="334">
        <v>75859</v>
      </c>
      <c r="S32071" s="319" t="s">
        <v>362</v>
      </c>
    </row>
    <row r="32072" spans="18:19" x14ac:dyDescent="0.2">
      <c r="R32072" s="334">
        <v>75860</v>
      </c>
      <c r="S32072" s="319" t="s">
        <v>362</v>
      </c>
    </row>
    <row r="32073" spans="18:19" x14ac:dyDescent="0.2">
      <c r="R32073" s="334">
        <v>75861</v>
      </c>
      <c r="S32073" s="319" t="s">
        <v>362</v>
      </c>
    </row>
    <row r="32074" spans="18:19" x14ac:dyDescent="0.2">
      <c r="R32074" s="334">
        <v>75862</v>
      </c>
      <c r="S32074" s="319" t="s">
        <v>361</v>
      </c>
    </row>
    <row r="32075" spans="18:19" x14ac:dyDescent="0.2">
      <c r="R32075" s="334">
        <v>75865</v>
      </c>
      <c r="S32075" s="319" t="s">
        <v>361</v>
      </c>
    </row>
    <row r="32076" spans="18:19" x14ac:dyDescent="0.2">
      <c r="R32076" s="334">
        <v>75880</v>
      </c>
      <c r="S32076" s="319" t="s">
        <v>362</v>
      </c>
    </row>
    <row r="32077" spans="18:19" x14ac:dyDescent="0.2">
      <c r="R32077" s="334">
        <v>75882</v>
      </c>
      <c r="S32077" s="319" t="s">
        <v>362</v>
      </c>
    </row>
    <row r="32078" spans="18:19" x14ac:dyDescent="0.2">
      <c r="R32078" s="334">
        <v>75884</v>
      </c>
      <c r="S32078" s="319" t="s">
        <v>362</v>
      </c>
    </row>
    <row r="32079" spans="18:19" x14ac:dyDescent="0.2">
      <c r="R32079" s="334">
        <v>75886</v>
      </c>
      <c r="S32079" s="319" t="s">
        <v>362</v>
      </c>
    </row>
    <row r="32080" spans="18:19" x14ac:dyDescent="0.2">
      <c r="R32080" s="334">
        <v>75901</v>
      </c>
      <c r="S32080" s="319" t="s">
        <v>362</v>
      </c>
    </row>
    <row r="32081" spans="18:19" x14ac:dyDescent="0.2">
      <c r="R32081" s="334">
        <v>75902</v>
      </c>
      <c r="S32081" s="319" t="s">
        <v>362</v>
      </c>
    </row>
    <row r="32082" spans="18:19" x14ac:dyDescent="0.2">
      <c r="R32082" s="334">
        <v>75903</v>
      </c>
      <c r="S32082" s="319" t="s">
        <v>362</v>
      </c>
    </row>
    <row r="32083" spans="18:19" x14ac:dyDescent="0.2">
      <c r="R32083" s="334">
        <v>75904</v>
      </c>
      <c r="S32083" s="319" t="s">
        <v>362</v>
      </c>
    </row>
    <row r="32084" spans="18:19" x14ac:dyDescent="0.2">
      <c r="R32084" s="334">
        <v>75915</v>
      </c>
      <c r="S32084" s="319" t="s">
        <v>362</v>
      </c>
    </row>
    <row r="32085" spans="18:19" x14ac:dyDescent="0.2">
      <c r="R32085" s="334">
        <v>75925</v>
      </c>
      <c r="S32085" s="319" t="s">
        <v>362</v>
      </c>
    </row>
    <row r="32086" spans="18:19" x14ac:dyDescent="0.2">
      <c r="R32086" s="334">
        <v>75926</v>
      </c>
      <c r="S32086" s="319" t="s">
        <v>362</v>
      </c>
    </row>
    <row r="32087" spans="18:19" x14ac:dyDescent="0.2">
      <c r="R32087" s="334">
        <v>75928</v>
      </c>
      <c r="S32087" s="319" t="s">
        <v>362</v>
      </c>
    </row>
    <row r="32088" spans="18:19" x14ac:dyDescent="0.2">
      <c r="R32088" s="334">
        <v>75929</v>
      </c>
      <c r="S32088" s="319" t="s">
        <v>362</v>
      </c>
    </row>
    <row r="32089" spans="18:19" x14ac:dyDescent="0.2">
      <c r="R32089" s="334">
        <v>75930</v>
      </c>
      <c r="S32089" s="319" t="s">
        <v>362</v>
      </c>
    </row>
    <row r="32090" spans="18:19" x14ac:dyDescent="0.2">
      <c r="R32090" s="334">
        <v>75931</v>
      </c>
      <c r="S32090" s="319" t="s">
        <v>362</v>
      </c>
    </row>
    <row r="32091" spans="18:19" x14ac:dyDescent="0.2">
      <c r="R32091" s="334">
        <v>75932</v>
      </c>
      <c r="S32091" s="319" t="s">
        <v>362</v>
      </c>
    </row>
    <row r="32092" spans="18:19" x14ac:dyDescent="0.2">
      <c r="R32092" s="334">
        <v>75933</v>
      </c>
      <c r="S32092" s="319" t="s">
        <v>361</v>
      </c>
    </row>
    <row r="32093" spans="18:19" x14ac:dyDescent="0.2">
      <c r="R32093" s="334">
        <v>75934</v>
      </c>
      <c r="S32093" s="319" t="s">
        <v>361</v>
      </c>
    </row>
    <row r="32094" spans="18:19" x14ac:dyDescent="0.2">
      <c r="R32094" s="334">
        <v>75935</v>
      </c>
      <c r="S32094" s="319" t="s">
        <v>362</v>
      </c>
    </row>
    <row r="32095" spans="18:19" x14ac:dyDescent="0.2">
      <c r="R32095" s="334">
        <v>75936</v>
      </c>
      <c r="S32095" s="319" t="s">
        <v>361</v>
      </c>
    </row>
    <row r="32096" spans="18:19" x14ac:dyDescent="0.2">
      <c r="R32096" s="334">
        <v>75937</v>
      </c>
      <c r="S32096" s="319" t="s">
        <v>362</v>
      </c>
    </row>
    <row r="32097" spans="18:19" x14ac:dyDescent="0.2">
      <c r="R32097" s="334">
        <v>75938</v>
      </c>
      <c r="S32097" s="319" t="s">
        <v>361</v>
      </c>
    </row>
    <row r="32098" spans="18:19" x14ac:dyDescent="0.2">
      <c r="R32098" s="334">
        <v>75939</v>
      </c>
      <c r="S32098" s="319" t="s">
        <v>361</v>
      </c>
    </row>
    <row r="32099" spans="18:19" x14ac:dyDescent="0.2">
      <c r="R32099" s="334">
        <v>75941</v>
      </c>
      <c r="S32099" s="319" t="s">
        <v>362</v>
      </c>
    </row>
    <row r="32100" spans="18:19" x14ac:dyDescent="0.2">
      <c r="R32100" s="334">
        <v>75942</v>
      </c>
      <c r="S32100" s="319" t="s">
        <v>361</v>
      </c>
    </row>
    <row r="32101" spans="18:19" x14ac:dyDescent="0.2">
      <c r="R32101" s="334">
        <v>75943</v>
      </c>
      <c r="S32101" s="319" t="s">
        <v>362</v>
      </c>
    </row>
    <row r="32102" spans="18:19" x14ac:dyDescent="0.2">
      <c r="R32102" s="334">
        <v>75944</v>
      </c>
      <c r="S32102" s="319" t="s">
        <v>362</v>
      </c>
    </row>
    <row r="32103" spans="18:19" x14ac:dyDescent="0.2">
      <c r="R32103" s="334">
        <v>75946</v>
      </c>
      <c r="S32103" s="319" t="s">
        <v>362</v>
      </c>
    </row>
    <row r="32104" spans="18:19" x14ac:dyDescent="0.2">
      <c r="R32104" s="334">
        <v>75948</v>
      </c>
      <c r="S32104" s="319" t="s">
        <v>362</v>
      </c>
    </row>
    <row r="32105" spans="18:19" x14ac:dyDescent="0.2">
      <c r="R32105" s="334">
        <v>75949</v>
      </c>
      <c r="S32105" s="319" t="s">
        <v>362</v>
      </c>
    </row>
    <row r="32106" spans="18:19" x14ac:dyDescent="0.2">
      <c r="R32106" s="334">
        <v>75951</v>
      </c>
      <c r="S32106" s="319" t="s">
        <v>362</v>
      </c>
    </row>
    <row r="32107" spans="18:19" x14ac:dyDescent="0.2">
      <c r="R32107" s="334">
        <v>75954</v>
      </c>
      <c r="S32107" s="319" t="s">
        <v>362</v>
      </c>
    </row>
    <row r="32108" spans="18:19" x14ac:dyDescent="0.2">
      <c r="R32108" s="334">
        <v>75956</v>
      </c>
      <c r="S32108" s="319" t="s">
        <v>362</v>
      </c>
    </row>
    <row r="32109" spans="18:19" x14ac:dyDescent="0.2">
      <c r="R32109" s="334">
        <v>75958</v>
      </c>
      <c r="S32109" s="319" t="s">
        <v>362</v>
      </c>
    </row>
    <row r="32110" spans="18:19" x14ac:dyDescent="0.2">
      <c r="R32110" s="334">
        <v>75959</v>
      </c>
      <c r="S32110" s="319" t="s">
        <v>362</v>
      </c>
    </row>
    <row r="32111" spans="18:19" x14ac:dyDescent="0.2">
      <c r="R32111" s="334">
        <v>75960</v>
      </c>
      <c r="S32111" s="319" t="s">
        <v>361</v>
      </c>
    </row>
    <row r="32112" spans="18:19" x14ac:dyDescent="0.2">
      <c r="R32112" s="334">
        <v>75961</v>
      </c>
      <c r="S32112" s="319" t="s">
        <v>362</v>
      </c>
    </row>
    <row r="32113" spans="18:19" x14ac:dyDescent="0.2">
      <c r="R32113" s="334">
        <v>75962</v>
      </c>
      <c r="S32113" s="319" t="s">
        <v>362</v>
      </c>
    </row>
    <row r="32114" spans="18:19" x14ac:dyDescent="0.2">
      <c r="R32114" s="334">
        <v>75963</v>
      </c>
      <c r="S32114" s="319" t="s">
        <v>362</v>
      </c>
    </row>
    <row r="32115" spans="18:19" x14ac:dyDescent="0.2">
      <c r="R32115" s="334">
        <v>75964</v>
      </c>
      <c r="S32115" s="319" t="s">
        <v>362</v>
      </c>
    </row>
    <row r="32116" spans="18:19" x14ac:dyDescent="0.2">
      <c r="R32116" s="334">
        <v>75965</v>
      </c>
      <c r="S32116" s="319" t="s">
        <v>362</v>
      </c>
    </row>
    <row r="32117" spans="18:19" x14ac:dyDescent="0.2">
      <c r="R32117" s="334">
        <v>75966</v>
      </c>
      <c r="S32117" s="319" t="s">
        <v>362</v>
      </c>
    </row>
    <row r="32118" spans="18:19" x14ac:dyDescent="0.2">
      <c r="R32118" s="334">
        <v>75968</v>
      </c>
      <c r="S32118" s="319" t="s">
        <v>362</v>
      </c>
    </row>
    <row r="32119" spans="18:19" x14ac:dyDescent="0.2">
      <c r="R32119" s="334">
        <v>75969</v>
      </c>
      <c r="S32119" s="319" t="s">
        <v>362</v>
      </c>
    </row>
    <row r="32120" spans="18:19" x14ac:dyDescent="0.2">
      <c r="R32120" s="334">
        <v>75972</v>
      </c>
      <c r="S32120" s="319" t="s">
        <v>362</v>
      </c>
    </row>
    <row r="32121" spans="18:19" x14ac:dyDescent="0.2">
      <c r="R32121" s="334">
        <v>75973</v>
      </c>
      <c r="S32121" s="319" t="s">
        <v>362</v>
      </c>
    </row>
    <row r="32122" spans="18:19" x14ac:dyDescent="0.2">
      <c r="R32122" s="334">
        <v>75974</v>
      </c>
      <c r="S32122" s="319" t="s">
        <v>344</v>
      </c>
    </row>
    <row r="32123" spans="18:19" x14ac:dyDescent="0.2">
      <c r="R32123" s="334">
        <v>75975</v>
      </c>
      <c r="S32123" s="319" t="s">
        <v>362</v>
      </c>
    </row>
    <row r="32124" spans="18:19" x14ac:dyDescent="0.2">
      <c r="R32124" s="334">
        <v>75976</v>
      </c>
      <c r="S32124" s="319" t="s">
        <v>362</v>
      </c>
    </row>
    <row r="32125" spans="18:19" x14ac:dyDescent="0.2">
      <c r="R32125" s="334">
        <v>75977</v>
      </c>
      <c r="S32125" s="319" t="s">
        <v>362</v>
      </c>
    </row>
    <row r="32126" spans="18:19" x14ac:dyDescent="0.2">
      <c r="R32126" s="334">
        <v>75978</v>
      </c>
      <c r="S32126" s="319" t="s">
        <v>362</v>
      </c>
    </row>
    <row r="32127" spans="18:19" x14ac:dyDescent="0.2">
      <c r="R32127" s="334">
        <v>75979</v>
      </c>
      <c r="S32127" s="319" t="s">
        <v>361</v>
      </c>
    </row>
    <row r="32128" spans="18:19" x14ac:dyDescent="0.2">
      <c r="R32128" s="334">
        <v>75980</v>
      </c>
      <c r="S32128" s="319" t="s">
        <v>362</v>
      </c>
    </row>
    <row r="32129" spans="18:19" x14ac:dyDescent="0.2">
      <c r="R32129" s="334">
        <v>75990</v>
      </c>
      <c r="S32129" s="319" t="s">
        <v>361</v>
      </c>
    </row>
    <row r="32130" spans="18:19" x14ac:dyDescent="0.2">
      <c r="R32130" s="334">
        <v>76001</v>
      </c>
      <c r="S32130" s="319" t="s">
        <v>362</v>
      </c>
    </row>
    <row r="32131" spans="18:19" x14ac:dyDescent="0.2">
      <c r="R32131" s="334">
        <v>76002</v>
      </c>
      <c r="S32131" s="319" t="s">
        <v>362</v>
      </c>
    </row>
    <row r="32132" spans="18:19" x14ac:dyDescent="0.2">
      <c r="R32132" s="334">
        <v>76003</v>
      </c>
      <c r="S32132" s="319" t="s">
        <v>362</v>
      </c>
    </row>
    <row r="32133" spans="18:19" x14ac:dyDescent="0.2">
      <c r="R32133" s="334">
        <v>76004</v>
      </c>
      <c r="S32133" s="319" t="s">
        <v>362</v>
      </c>
    </row>
    <row r="32134" spans="18:19" x14ac:dyDescent="0.2">
      <c r="R32134" s="334">
        <v>76005</v>
      </c>
      <c r="S32134" s="319" t="s">
        <v>362</v>
      </c>
    </row>
    <row r="32135" spans="18:19" x14ac:dyDescent="0.2">
      <c r="R32135" s="334">
        <v>76006</v>
      </c>
      <c r="S32135" s="319" t="s">
        <v>362</v>
      </c>
    </row>
    <row r="32136" spans="18:19" x14ac:dyDescent="0.2">
      <c r="R32136" s="334">
        <v>76007</v>
      </c>
      <c r="S32136" s="319" t="s">
        <v>362</v>
      </c>
    </row>
    <row r="32137" spans="18:19" x14ac:dyDescent="0.2">
      <c r="R32137" s="334">
        <v>76008</v>
      </c>
      <c r="S32137" s="319" t="s">
        <v>362</v>
      </c>
    </row>
    <row r="32138" spans="18:19" x14ac:dyDescent="0.2">
      <c r="R32138" s="334">
        <v>76009</v>
      </c>
      <c r="S32138" s="319" t="s">
        <v>362</v>
      </c>
    </row>
    <row r="32139" spans="18:19" x14ac:dyDescent="0.2">
      <c r="R32139" s="334">
        <v>76010</v>
      </c>
      <c r="S32139" s="319" t="s">
        <v>362</v>
      </c>
    </row>
    <row r="32140" spans="18:19" x14ac:dyDescent="0.2">
      <c r="R32140" s="334">
        <v>76011</v>
      </c>
      <c r="S32140" s="319" t="s">
        <v>362</v>
      </c>
    </row>
    <row r="32141" spans="18:19" x14ac:dyDescent="0.2">
      <c r="R32141" s="334">
        <v>76012</v>
      </c>
      <c r="S32141" s="319" t="s">
        <v>362</v>
      </c>
    </row>
    <row r="32142" spans="18:19" x14ac:dyDescent="0.2">
      <c r="R32142" s="334">
        <v>76013</v>
      </c>
      <c r="S32142" s="319" t="s">
        <v>362</v>
      </c>
    </row>
    <row r="32143" spans="18:19" x14ac:dyDescent="0.2">
      <c r="R32143" s="334">
        <v>76014</v>
      </c>
      <c r="S32143" s="319" t="s">
        <v>362</v>
      </c>
    </row>
    <row r="32144" spans="18:19" x14ac:dyDescent="0.2">
      <c r="R32144" s="334">
        <v>76015</v>
      </c>
      <c r="S32144" s="319" t="s">
        <v>362</v>
      </c>
    </row>
    <row r="32145" spans="18:19" x14ac:dyDescent="0.2">
      <c r="R32145" s="334">
        <v>76016</v>
      </c>
      <c r="S32145" s="319" t="s">
        <v>362</v>
      </c>
    </row>
    <row r="32146" spans="18:19" x14ac:dyDescent="0.2">
      <c r="R32146" s="334">
        <v>76017</v>
      </c>
      <c r="S32146" s="319" t="s">
        <v>362</v>
      </c>
    </row>
    <row r="32147" spans="18:19" x14ac:dyDescent="0.2">
      <c r="R32147" s="334">
        <v>76018</v>
      </c>
      <c r="S32147" s="319" t="s">
        <v>362</v>
      </c>
    </row>
    <row r="32148" spans="18:19" x14ac:dyDescent="0.2">
      <c r="R32148" s="334">
        <v>76019</v>
      </c>
      <c r="S32148" s="319" t="s">
        <v>362</v>
      </c>
    </row>
    <row r="32149" spans="18:19" x14ac:dyDescent="0.2">
      <c r="R32149" s="334">
        <v>76020</v>
      </c>
      <c r="S32149" s="319" t="s">
        <v>362</v>
      </c>
    </row>
    <row r="32150" spans="18:19" x14ac:dyDescent="0.2">
      <c r="R32150" s="334">
        <v>76021</v>
      </c>
      <c r="S32150" s="319" t="s">
        <v>362</v>
      </c>
    </row>
    <row r="32151" spans="18:19" x14ac:dyDescent="0.2">
      <c r="R32151" s="334">
        <v>76022</v>
      </c>
      <c r="S32151" s="319" t="s">
        <v>362</v>
      </c>
    </row>
    <row r="32152" spans="18:19" x14ac:dyDescent="0.2">
      <c r="R32152" s="334">
        <v>76023</v>
      </c>
      <c r="S32152" s="319" t="s">
        <v>362</v>
      </c>
    </row>
    <row r="32153" spans="18:19" x14ac:dyDescent="0.2">
      <c r="R32153" s="334">
        <v>76028</v>
      </c>
      <c r="S32153" s="319" t="s">
        <v>362</v>
      </c>
    </row>
    <row r="32154" spans="18:19" x14ac:dyDescent="0.2">
      <c r="R32154" s="334">
        <v>76031</v>
      </c>
      <c r="S32154" s="319" t="s">
        <v>362</v>
      </c>
    </row>
    <row r="32155" spans="18:19" x14ac:dyDescent="0.2">
      <c r="R32155" s="334">
        <v>76033</v>
      </c>
      <c r="S32155" s="319" t="s">
        <v>362</v>
      </c>
    </row>
    <row r="32156" spans="18:19" x14ac:dyDescent="0.2">
      <c r="R32156" s="334">
        <v>76034</v>
      </c>
      <c r="S32156" s="319" t="s">
        <v>362</v>
      </c>
    </row>
    <row r="32157" spans="18:19" x14ac:dyDescent="0.2">
      <c r="R32157" s="334">
        <v>76035</v>
      </c>
      <c r="S32157" s="319" t="s">
        <v>362</v>
      </c>
    </row>
    <row r="32158" spans="18:19" x14ac:dyDescent="0.2">
      <c r="R32158" s="334">
        <v>76036</v>
      </c>
      <c r="S32158" s="319" t="s">
        <v>362</v>
      </c>
    </row>
    <row r="32159" spans="18:19" x14ac:dyDescent="0.2">
      <c r="R32159" s="334">
        <v>76039</v>
      </c>
      <c r="S32159" s="319" t="s">
        <v>362</v>
      </c>
    </row>
    <row r="32160" spans="18:19" x14ac:dyDescent="0.2">
      <c r="R32160" s="334">
        <v>76040</v>
      </c>
      <c r="S32160" s="319" t="s">
        <v>362</v>
      </c>
    </row>
    <row r="32161" spans="18:19" x14ac:dyDescent="0.2">
      <c r="R32161" s="334">
        <v>76041</v>
      </c>
      <c r="S32161" s="319" t="s">
        <v>362</v>
      </c>
    </row>
    <row r="32162" spans="18:19" x14ac:dyDescent="0.2">
      <c r="R32162" s="334">
        <v>76043</v>
      </c>
      <c r="S32162" s="319" t="s">
        <v>362</v>
      </c>
    </row>
    <row r="32163" spans="18:19" x14ac:dyDescent="0.2">
      <c r="R32163" s="334">
        <v>76044</v>
      </c>
      <c r="S32163" s="319" t="s">
        <v>362</v>
      </c>
    </row>
    <row r="32164" spans="18:19" x14ac:dyDescent="0.2">
      <c r="R32164" s="334">
        <v>76048</v>
      </c>
      <c r="S32164" s="319" t="s">
        <v>362</v>
      </c>
    </row>
    <row r="32165" spans="18:19" x14ac:dyDescent="0.2">
      <c r="R32165" s="334">
        <v>76049</v>
      </c>
      <c r="S32165" s="319" t="s">
        <v>362</v>
      </c>
    </row>
    <row r="32166" spans="18:19" x14ac:dyDescent="0.2">
      <c r="R32166" s="334">
        <v>76050</v>
      </c>
      <c r="S32166" s="319" t="s">
        <v>362</v>
      </c>
    </row>
    <row r="32167" spans="18:19" x14ac:dyDescent="0.2">
      <c r="R32167" s="334">
        <v>76051</v>
      </c>
      <c r="S32167" s="319" t="s">
        <v>362</v>
      </c>
    </row>
    <row r="32168" spans="18:19" x14ac:dyDescent="0.2">
      <c r="R32168" s="334">
        <v>76052</v>
      </c>
      <c r="S32168" s="319" t="s">
        <v>362</v>
      </c>
    </row>
    <row r="32169" spans="18:19" x14ac:dyDescent="0.2">
      <c r="R32169" s="334">
        <v>76053</v>
      </c>
      <c r="S32169" s="319" t="s">
        <v>362</v>
      </c>
    </row>
    <row r="32170" spans="18:19" x14ac:dyDescent="0.2">
      <c r="R32170" s="334">
        <v>76054</v>
      </c>
      <c r="S32170" s="319" t="s">
        <v>362</v>
      </c>
    </row>
    <row r="32171" spans="18:19" x14ac:dyDescent="0.2">
      <c r="R32171" s="334">
        <v>76055</v>
      </c>
      <c r="S32171" s="319" t="s">
        <v>362</v>
      </c>
    </row>
    <row r="32172" spans="18:19" x14ac:dyDescent="0.2">
      <c r="R32172" s="334">
        <v>76058</v>
      </c>
      <c r="S32172" s="319" t="s">
        <v>362</v>
      </c>
    </row>
    <row r="32173" spans="18:19" x14ac:dyDescent="0.2">
      <c r="R32173" s="334">
        <v>76059</v>
      </c>
      <c r="S32173" s="319" t="s">
        <v>362</v>
      </c>
    </row>
    <row r="32174" spans="18:19" x14ac:dyDescent="0.2">
      <c r="R32174" s="334">
        <v>76060</v>
      </c>
      <c r="S32174" s="319" t="s">
        <v>362</v>
      </c>
    </row>
    <row r="32175" spans="18:19" x14ac:dyDescent="0.2">
      <c r="R32175" s="334">
        <v>76061</v>
      </c>
      <c r="S32175" s="319" t="s">
        <v>362</v>
      </c>
    </row>
    <row r="32176" spans="18:19" x14ac:dyDescent="0.2">
      <c r="R32176" s="334">
        <v>76063</v>
      </c>
      <c r="S32176" s="319" t="s">
        <v>362</v>
      </c>
    </row>
    <row r="32177" spans="18:19" x14ac:dyDescent="0.2">
      <c r="R32177" s="334">
        <v>76064</v>
      </c>
      <c r="S32177" s="319" t="s">
        <v>362</v>
      </c>
    </row>
    <row r="32178" spans="18:19" x14ac:dyDescent="0.2">
      <c r="R32178" s="334">
        <v>76065</v>
      </c>
      <c r="S32178" s="319" t="s">
        <v>362</v>
      </c>
    </row>
    <row r="32179" spans="18:19" x14ac:dyDescent="0.2">
      <c r="R32179" s="334">
        <v>76066</v>
      </c>
      <c r="S32179" s="319" t="s">
        <v>362</v>
      </c>
    </row>
    <row r="32180" spans="18:19" x14ac:dyDescent="0.2">
      <c r="R32180" s="334">
        <v>76067</v>
      </c>
      <c r="S32180" s="319" t="s">
        <v>362</v>
      </c>
    </row>
    <row r="32181" spans="18:19" x14ac:dyDescent="0.2">
      <c r="R32181" s="334">
        <v>76068</v>
      </c>
      <c r="S32181" s="319" t="s">
        <v>362</v>
      </c>
    </row>
    <row r="32182" spans="18:19" x14ac:dyDescent="0.2">
      <c r="R32182" s="334">
        <v>76070</v>
      </c>
      <c r="S32182" s="319" t="s">
        <v>362</v>
      </c>
    </row>
    <row r="32183" spans="18:19" x14ac:dyDescent="0.2">
      <c r="R32183" s="334">
        <v>76071</v>
      </c>
      <c r="S32183" s="319" t="s">
        <v>362</v>
      </c>
    </row>
    <row r="32184" spans="18:19" x14ac:dyDescent="0.2">
      <c r="R32184" s="334">
        <v>76073</v>
      </c>
      <c r="S32184" s="319" t="s">
        <v>362</v>
      </c>
    </row>
    <row r="32185" spans="18:19" x14ac:dyDescent="0.2">
      <c r="R32185" s="334">
        <v>76077</v>
      </c>
      <c r="S32185" s="319" t="s">
        <v>362</v>
      </c>
    </row>
    <row r="32186" spans="18:19" x14ac:dyDescent="0.2">
      <c r="R32186" s="334">
        <v>76078</v>
      </c>
      <c r="S32186" s="319" t="s">
        <v>362</v>
      </c>
    </row>
    <row r="32187" spans="18:19" x14ac:dyDescent="0.2">
      <c r="R32187" s="334">
        <v>76082</v>
      </c>
      <c r="S32187" s="319" t="s">
        <v>362</v>
      </c>
    </row>
    <row r="32188" spans="18:19" x14ac:dyDescent="0.2">
      <c r="R32188" s="334">
        <v>76084</v>
      </c>
      <c r="S32188" s="319" t="s">
        <v>362</v>
      </c>
    </row>
    <row r="32189" spans="18:19" x14ac:dyDescent="0.2">
      <c r="R32189" s="334">
        <v>76085</v>
      </c>
      <c r="S32189" s="319" t="s">
        <v>362</v>
      </c>
    </row>
    <row r="32190" spans="18:19" x14ac:dyDescent="0.2">
      <c r="R32190" s="334">
        <v>76086</v>
      </c>
      <c r="S32190" s="319" t="s">
        <v>362</v>
      </c>
    </row>
    <row r="32191" spans="18:19" x14ac:dyDescent="0.2">
      <c r="R32191" s="334">
        <v>76087</v>
      </c>
      <c r="S32191" s="319" t="s">
        <v>362</v>
      </c>
    </row>
    <row r="32192" spans="18:19" x14ac:dyDescent="0.2">
      <c r="R32192" s="334">
        <v>76088</v>
      </c>
      <c r="S32192" s="319" t="s">
        <v>362</v>
      </c>
    </row>
    <row r="32193" spans="18:19" x14ac:dyDescent="0.2">
      <c r="R32193" s="334">
        <v>76092</v>
      </c>
      <c r="S32193" s="319" t="s">
        <v>362</v>
      </c>
    </row>
    <row r="32194" spans="18:19" x14ac:dyDescent="0.2">
      <c r="R32194" s="334">
        <v>76093</v>
      </c>
      <c r="S32194" s="319" t="s">
        <v>362</v>
      </c>
    </row>
    <row r="32195" spans="18:19" x14ac:dyDescent="0.2">
      <c r="R32195" s="334">
        <v>76094</v>
      </c>
      <c r="S32195" s="319" t="s">
        <v>362</v>
      </c>
    </row>
    <row r="32196" spans="18:19" x14ac:dyDescent="0.2">
      <c r="R32196" s="334">
        <v>76095</v>
      </c>
      <c r="S32196" s="319" t="s">
        <v>362</v>
      </c>
    </row>
    <row r="32197" spans="18:19" x14ac:dyDescent="0.2">
      <c r="R32197" s="334">
        <v>76096</v>
      </c>
      <c r="S32197" s="319" t="s">
        <v>362</v>
      </c>
    </row>
    <row r="32198" spans="18:19" x14ac:dyDescent="0.2">
      <c r="R32198" s="334">
        <v>76097</v>
      </c>
      <c r="S32198" s="319" t="s">
        <v>362</v>
      </c>
    </row>
    <row r="32199" spans="18:19" x14ac:dyDescent="0.2">
      <c r="R32199" s="334">
        <v>76098</v>
      </c>
      <c r="S32199" s="319" t="s">
        <v>362</v>
      </c>
    </row>
    <row r="32200" spans="18:19" x14ac:dyDescent="0.2">
      <c r="R32200" s="334">
        <v>76099</v>
      </c>
      <c r="S32200" s="319" t="s">
        <v>362</v>
      </c>
    </row>
    <row r="32201" spans="18:19" x14ac:dyDescent="0.2">
      <c r="R32201" s="334">
        <v>76101</v>
      </c>
      <c r="S32201" s="319" t="s">
        <v>362</v>
      </c>
    </row>
    <row r="32202" spans="18:19" x14ac:dyDescent="0.2">
      <c r="R32202" s="334">
        <v>76102</v>
      </c>
      <c r="S32202" s="319" t="s">
        <v>362</v>
      </c>
    </row>
    <row r="32203" spans="18:19" x14ac:dyDescent="0.2">
      <c r="R32203" s="334">
        <v>76103</v>
      </c>
      <c r="S32203" s="319" t="s">
        <v>362</v>
      </c>
    </row>
    <row r="32204" spans="18:19" x14ac:dyDescent="0.2">
      <c r="R32204" s="334">
        <v>76104</v>
      </c>
      <c r="S32204" s="319" t="s">
        <v>362</v>
      </c>
    </row>
    <row r="32205" spans="18:19" x14ac:dyDescent="0.2">
      <c r="R32205" s="334">
        <v>76105</v>
      </c>
      <c r="S32205" s="319" t="s">
        <v>362</v>
      </c>
    </row>
    <row r="32206" spans="18:19" x14ac:dyDescent="0.2">
      <c r="R32206" s="334">
        <v>76106</v>
      </c>
      <c r="S32206" s="319" t="s">
        <v>362</v>
      </c>
    </row>
    <row r="32207" spans="18:19" x14ac:dyDescent="0.2">
      <c r="R32207" s="334">
        <v>76107</v>
      </c>
      <c r="S32207" s="319" t="s">
        <v>362</v>
      </c>
    </row>
    <row r="32208" spans="18:19" x14ac:dyDescent="0.2">
      <c r="R32208" s="334">
        <v>76108</v>
      </c>
      <c r="S32208" s="319" t="s">
        <v>362</v>
      </c>
    </row>
    <row r="32209" spans="18:19" x14ac:dyDescent="0.2">
      <c r="R32209" s="334">
        <v>76109</v>
      </c>
      <c r="S32209" s="319" t="s">
        <v>362</v>
      </c>
    </row>
    <row r="32210" spans="18:19" x14ac:dyDescent="0.2">
      <c r="R32210" s="334">
        <v>76110</v>
      </c>
      <c r="S32210" s="319" t="s">
        <v>362</v>
      </c>
    </row>
    <row r="32211" spans="18:19" x14ac:dyDescent="0.2">
      <c r="R32211" s="334">
        <v>76111</v>
      </c>
      <c r="S32211" s="319" t="s">
        <v>362</v>
      </c>
    </row>
    <row r="32212" spans="18:19" x14ac:dyDescent="0.2">
      <c r="R32212" s="334">
        <v>76112</v>
      </c>
      <c r="S32212" s="319" t="s">
        <v>362</v>
      </c>
    </row>
    <row r="32213" spans="18:19" x14ac:dyDescent="0.2">
      <c r="R32213" s="334">
        <v>76113</v>
      </c>
      <c r="S32213" s="319" t="s">
        <v>362</v>
      </c>
    </row>
    <row r="32214" spans="18:19" x14ac:dyDescent="0.2">
      <c r="R32214" s="334">
        <v>76114</v>
      </c>
      <c r="S32214" s="319" t="s">
        <v>362</v>
      </c>
    </row>
    <row r="32215" spans="18:19" x14ac:dyDescent="0.2">
      <c r="R32215" s="334">
        <v>76115</v>
      </c>
      <c r="S32215" s="319" t="s">
        <v>362</v>
      </c>
    </row>
    <row r="32216" spans="18:19" x14ac:dyDescent="0.2">
      <c r="R32216" s="334">
        <v>76116</v>
      </c>
      <c r="S32216" s="319" t="s">
        <v>362</v>
      </c>
    </row>
    <row r="32217" spans="18:19" x14ac:dyDescent="0.2">
      <c r="R32217" s="334">
        <v>76117</v>
      </c>
      <c r="S32217" s="319" t="s">
        <v>362</v>
      </c>
    </row>
    <row r="32218" spans="18:19" x14ac:dyDescent="0.2">
      <c r="R32218" s="334">
        <v>76118</v>
      </c>
      <c r="S32218" s="319" t="s">
        <v>362</v>
      </c>
    </row>
    <row r="32219" spans="18:19" x14ac:dyDescent="0.2">
      <c r="R32219" s="334">
        <v>76119</v>
      </c>
      <c r="S32219" s="319" t="s">
        <v>362</v>
      </c>
    </row>
    <row r="32220" spans="18:19" x14ac:dyDescent="0.2">
      <c r="R32220" s="334">
        <v>76120</v>
      </c>
      <c r="S32220" s="319" t="s">
        <v>362</v>
      </c>
    </row>
    <row r="32221" spans="18:19" x14ac:dyDescent="0.2">
      <c r="R32221" s="334">
        <v>76121</v>
      </c>
      <c r="S32221" s="319" t="s">
        <v>362</v>
      </c>
    </row>
    <row r="32222" spans="18:19" x14ac:dyDescent="0.2">
      <c r="R32222" s="334">
        <v>76122</v>
      </c>
      <c r="S32222" s="319" t="s">
        <v>362</v>
      </c>
    </row>
    <row r="32223" spans="18:19" x14ac:dyDescent="0.2">
      <c r="R32223" s="334">
        <v>76123</v>
      </c>
      <c r="S32223" s="319" t="s">
        <v>362</v>
      </c>
    </row>
    <row r="32224" spans="18:19" x14ac:dyDescent="0.2">
      <c r="R32224" s="334">
        <v>76124</v>
      </c>
      <c r="S32224" s="319" t="s">
        <v>362</v>
      </c>
    </row>
    <row r="32225" spans="18:19" x14ac:dyDescent="0.2">
      <c r="R32225" s="334">
        <v>76126</v>
      </c>
      <c r="S32225" s="319" t="s">
        <v>362</v>
      </c>
    </row>
    <row r="32226" spans="18:19" x14ac:dyDescent="0.2">
      <c r="R32226" s="334">
        <v>76127</v>
      </c>
      <c r="S32226" s="319" t="s">
        <v>362</v>
      </c>
    </row>
    <row r="32227" spans="18:19" x14ac:dyDescent="0.2">
      <c r="R32227" s="334">
        <v>76129</v>
      </c>
      <c r="S32227" s="319" t="s">
        <v>362</v>
      </c>
    </row>
    <row r="32228" spans="18:19" x14ac:dyDescent="0.2">
      <c r="R32228" s="334">
        <v>76130</v>
      </c>
      <c r="S32228" s="319" t="s">
        <v>362</v>
      </c>
    </row>
    <row r="32229" spans="18:19" x14ac:dyDescent="0.2">
      <c r="R32229" s="334">
        <v>76131</v>
      </c>
      <c r="S32229" s="319" t="s">
        <v>362</v>
      </c>
    </row>
    <row r="32230" spans="18:19" x14ac:dyDescent="0.2">
      <c r="R32230" s="334">
        <v>76132</v>
      </c>
      <c r="S32230" s="319" t="s">
        <v>362</v>
      </c>
    </row>
    <row r="32231" spans="18:19" x14ac:dyDescent="0.2">
      <c r="R32231" s="334">
        <v>76133</v>
      </c>
      <c r="S32231" s="319" t="s">
        <v>362</v>
      </c>
    </row>
    <row r="32232" spans="18:19" x14ac:dyDescent="0.2">
      <c r="R32232" s="334">
        <v>76134</v>
      </c>
      <c r="S32232" s="319" t="s">
        <v>362</v>
      </c>
    </row>
    <row r="32233" spans="18:19" x14ac:dyDescent="0.2">
      <c r="R32233" s="334">
        <v>76135</v>
      </c>
      <c r="S32233" s="319" t="s">
        <v>362</v>
      </c>
    </row>
    <row r="32234" spans="18:19" x14ac:dyDescent="0.2">
      <c r="R32234" s="334">
        <v>76136</v>
      </c>
      <c r="S32234" s="319" t="s">
        <v>362</v>
      </c>
    </row>
    <row r="32235" spans="18:19" x14ac:dyDescent="0.2">
      <c r="R32235" s="334">
        <v>76137</v>
      </c>
      <c r="S32235" s="319" t="s">
        <v>362</v>
      </c>
    </row>
    <row r="32236" spans="18:19" x14ac:dyDescent="0.2">
      <c r="R32236" s="334">
        <v>76140</v>
      </c>
      <c r="S32236" s="319" t="s">
        <v>362</v>
      </c>
    </row>
    <row r="32237" spans="18:19" x14ac:dyDescent="0.2">
      <c r="R32237" s="334">
        <v>76147</v>
      </c>
      <c r="S32237" s="319" t="s">
        <v>362</v>
      </c>
    </row>
    <row r="32238" spans="18:19" x14ac:dyDescent="0.2">
      <c r="R32238" s="334">
        <v>76148</v>
      </c>
      <c r="S32238" s="319" t="s">
        <v>362</v>
      </c>
    </row>
    <row r="32239" spans="18:19" x14ac:dyDescent="0.2">
      <c r="R32239" s="334">
        <v>76155</v>
      </c>
      <c r="S32239" s="319" t="s">
        <v>362</v>
      </c>
    </row>
    <row r="32240" spans="18:19" x14ac:dyDescent="0.2">
      <c r="R32240" s="334">
        <v>76161</v>
      </c>
      <c r="S32240" s="319" t="s">
        <v>362</v>
      </c>
    </row>
    <row r="32241" spans="18:19" x14ac:dyDescent="0.2">
      <c r="R32241" s="334">
        <v>76162</v>
      </c>
      <c r="S32241" s="319" t="s">
        <v>362</v>
      </c>
    </row>
    <row r="32242" spans="18:19" x14ac:dyDescent="0.2">
      <c r="R32242" s="334">
        <v>76163</v>
      </c>
      <c r="S32242" s="319" t="s">
        <v>362</v>
      </c>
    </row>
    <row r="32243" spans="18:19" x14ac:dyDescent="0.2">
      <c r="R32243" s="334">
        <v>76164</v>
      </c>
      <c r="S32243" s="319" t="s">
        <v>362</v>
      </c>
    </row>
    <row r="32244" spans="18:19" x14ac:dyDescent="0.2">
      <c r="R32244" s="334">
        <v>76166</v>
      </c>
      <c r="S32244" s="319" t="s">
        <v>362</v>
      </c>
    </row>
    <row r="32245" spans="18:19" x14ac:dyDescent="0.2">
      <c r="R32245" s="334">
        <v>76177</v>
      </c>
      <c r="S32245" s="319" t="s">
        <v>362</v>
      </c>
    </row>
    <row r="32246" spans="18:19" x14ac:dyDescent="0.2">
      <c r="R32246" s="334">
        <v>76179</v>
      </c>
      <c r="S32246" s="319" t="s">
        <v>362</v>
      </c>
    </row>
    <row r="32247" spans="18:19" x14ac:dyDescent="0.2">
      <c r="R32247" s="334">
        <v>76180</v>
      </c>
      <c r="S32247" s="319" t="s">
        <v>362</v>
      </c>
    </row>
    <row r="32248" spans="18:19" x14ac:dyDescent="0.2">
      <c r="R32248" s="334">
        <v>76181</v>
      </c>
      <c r="S32248" s="319" t="s">
        <v>362</v>
      </c>
    </row>
    <row r="32249" spans="18:19" x14ac:dyDescent="0.2">
      <c r="R32249" s="334">
        <v>76182</v>
      </c>
      <c r="S32249" s="319" t="s">
        <v>362</v>
      </c>
    </row>
    <row r="32250" spans="18:19" x14ac:dyDescent="0.2">
      <c r="R32250" s="334">
        <v>76185</v>
      </c>
      <c r="S32250" s="319" t="s">
        <v>362</v>
      </c>
    </row>
    <row r="32251" spans="18:19" x14ac:dyDescent="0.2">
      <c r="R32251" s="334">
        <v>76191</v>
      </c>
      <c r="S32251" s="319" t="s">
        <v>362</v>
      </c>
    </row>
    <row r="32252" spans="18:19" x14ac:dyDescent="0.2">
      <c r="R32252" s="334">
        <v>76192</v>
      </c>
      <c r="S32252" s="319" t="s">
        <v>362</v>
      </c>
    </row>
    <row r="32253" spans="18:19" x14ac:dyDescent="0.2">
      <c r="R32253" s="334">
        <v>76193</v>
      </c>
      <c r="S32253" s="319" t="s">
        <v>362</v>
      </c>
    </row>
    <row r="32254" spans="18:19" x14ac:dyDescent="0.2">
      <c r="R32254" s="334">
        <v>76195</v>
      </c>
      <c r="S32254" s="319" t="s">
        <v>362</v>
      </c>
    </row>
    <row r="32255" spans="18:19" x14ac:dyDescent="0.2">
      <c r="R32255" s="334">
        <v>76196</v>
      </c>
      <c r="S32255" s="319" t="s">
        <v>362</v>
      </c>
    </row>
    <row r="32256" spans="18:19" x14ac:dyDescent="0.2">
      <c r="R32256" s="334">
        <v>76197</v>
      </c>
      <c r="S32256" s="319" t="s">
        <v>362</v>
      </c>
    </row>
    <row r="32257" spans="18:19" x14ac:dyDescent="0.2">
      <c r="R32257" s="334">
        <v>76198</v>
      </c>
      <c r="S32257" s="319" t="s">
        <v>362</v>
      </c>
    </row>
    <row r="32258" spans="18:19" x14ac:dyDescent="0.2">
      <c r="R32258" s="334">
        <v>76199</v>
      </c>
      <c r="S32258" s="319" t="s">
        <v>362</v>
      </c>
    </row>
    <row r="32259" spans="18:19" x14ac:dyDescent="0.2">
      <c r="R32259" s="334">
        <v>76201</v>
      </c>
      <c r="S32259" s="319" t="s">
        <v>362</v>
      </c>
    </row>
    <row r="32260" spans="18:19" x14ac:dyDescent="0.2">
      <c r="R32260" s="334">
        <v>76202</v>
      </c>
      <c r="S32260" s="319" t="s">
        <v>362</v>
      </c>
    </row>
    <row r="32261" spans="18:19" x14ac:dyDescent="0.2">
      <c r="R32261" s="334">
        <v>76203</v>
      </c>
      <c r="S32261" s="319" t="s">
        <v>362</v>
      </c>
    </row>
    <row r="32262" spans="18:19" x14ac:dyDescent="0.2">
      <c r="R32262" s="334">
        <v>76204</v>
      </c>
      <c r="S32262" s="319" t="s">
        <v>362</v>
      </c>
    </row>
    <row r="32263" spans="18:19" x14ac:dyDescent="0.2">
      <c r="R32263" s="334">
        <v>76205</v>
      </c>
      <c r="S32263" s="319" t="s">
        <v>362</v>
      </c>
    </row>
    <row r="32264" spans="18:19" x14ac:dyDescent="0.2">
      <c r="R32264" s="334">
        <v>76206</v>
      </c>
      <c r="S32264" s="319" t="s">
        <v>362</v>
      </c>
    </row>
    <row r="32265" spans="18:19" x14ac:dyDescent="0.2">
      <c r="R32265" s="334">
        <v>76207</v>
      </c>
      <c r="S32265" s="319" t="s">
        <v>362</v>
      </c>
    </row>
    <row r="32266" spans="18:19" x14ac:dyDescent="0.2">
      <c r="R32266" s="334">
        <v>76208</v>
      </c>
      <c r="S32266" s="319" t="s">
        <v>362</v>
      </c>
    </row>
    <row r="32267" spans="18:19" x14ac:dyDescent="0.2">
      <c r="R32267" s="334">
        <v>76209</v>
      </c>
      <c r="S32267" s="319" t="s">
        <v>362</v>
      </c>
    </row>
    <row r="32268" spans="18:19" x14ac:dyDescent="0.2">
      <c r="R32268" s="334">
        <v>76210</v>
      </c>
      <c r="S32268" s="319" t="s">
        <v>362</v>
      </c>
    </row>
    <row r="32269" spans="18:19" x14ac:dyDescent="0.2">
      <c r="R32269" s="334">
        <v>76225</v>
      </c>
      <c r="S32269" s="319" t="s">
        <v>362</v>
      </c>
    </row>
    <row r="32270" spans="18:19" x14ac:dyDescent="0.2">
      <c r="R32270" s="334">
        <v>76226</v>
      </c>
      <c r="S32270" s="319" t="s">
        <v>362</v>
      </c>
    </row>
    <row r="32271" spans="18:19" x14ac:dyDescent="0.2">
      <c r="R32271" s="334">
        <v>76227</v>
      </c>
      <c r="S32271" s="319" t="s">
        <v>362</v>
      </c>
    </row>
    <row r="32272" spans="18:19" x14ac:dyDescent="0.2">
      <c r="R32272" s="334">
        <v>76228</v>
      </c>
      <c r="S32272" s="319" t="s">
        <v>362</v>
      </c>
    </row>
    <row r="32273" spans="18:19" x14ac:dyDescent="0.2">
      <c r="R32273" s="334">
        <v>76230</v>
      </c>
      <c r="S32273" s="319" t="s">
        <v>362</v>
      </c>
    </row>
    <row r="32274" spans="18:19" x14ac:dyDescent="0.2">
      <c r="R32274" s="334">
        <v>76233</v>
      </c>
      <c r="S32274" s="319" t="s">
        <v>362</v>
      </c>
    </row>
    <row r="32275" spans="18:19" x14ac:dyDescent="0.2">
      <c r="R32275" s="334">
        <v>76234</v>
      </c>
      <c r="S32275" s="319" t="s">
        <v>362</v>
      </c>
    </row>
    <row r="32276" spans="18:19" x14ac:dyDescent="0.2">
      <c r="R32276" s="334">
        <v>76238</v>
      </c>
      <c r="S32276" s="319" t="s">
        <v>362</v>
      </c>
    </row>
    <row r="32277" spans="18:19" x14ac:dyDescent="0.2">
      <c r="R32277" s="334">
        <v>76239</v>
      </c>
      <c r="S32277" s="319" t="s">
        <v>362</v>
      </c>
    </row>
    <row r="32278" spans="18:19" x14ac:dyDescent="0.2">
      <c r="R32278" s="334">
        <v>76240</v>
      </c>
      <c r="S32278" s="319" t="s">
        <v>362</v>
      </c>
    </row>
    <row r="32279" spans="18:19" x14ac:dyDescent="0.2">
      <c r="R32279" s="334">
        <v>76241</v>
      </c>
      <c r="S32279" s="319" t="s">
        <v>362</v>
      </c>
    </row>
    <row r="32280" spans="18:19" x14ac:dyDescent="0.2">
      <c r="R32280" s="334">
        <v>76244</v>
      </c>
      <c r="S32280" s="319" t="s">
        <v>362</v>
      </c>
    </row>
    <row r="32281" spans="18:19" x14ac:dyDescent="0.2">
      <c r="R32281" s="334">
        <v>76245</v>
      </c>
      <c r="S32281" s="319" t="s">
        <v>362</v>
      </c>
    </row>
    <row r="32282" spans="18:19" x14ac:dyDescent="0.2">
      <c r="R32282" s="334">
        <v>76246</v>
      </c>
      <c r="S32282" s="319" t="s">
        <v>362</v>
      </c>
    </row>
    <row r="32283" spans="18:19" x14ac:dyDescent="0.2">
      <c r="R32283" s="334">
        <v>76247</v>
      </c>
      <c r="S32283" s="319" t="s">
        <v>362</v>
      </c>
    </row>
    <row r="32284" spans="18:19" x14ac:dyDescent="0.2">
      <c r="R32284" s="334">
        <v>76248</v>
      </c>
      <c r="S32284" s="319" t="s">
        <v>362</v>
      </c>
    </row>
    <row r="32285" spans="18:19" x14ac:dyDescent="0.2">
      <c r="R32285" s="334">
        <v>76249</v>
      </c>
      <c r="S32285" s="319" t="s">
        <v>362</v>
      </c>
    </row>
    <row r="32286" spans="18:19" x14ac:dyDescent="0.2">
      <c r="R32286" s="334">
        <v>76250</v>
      </c>
      <c r="S32286" s="319" t="s">
        <v>362</v>
      </c>
    </row>
    <row r="32287" spans="18:19" x14ac:dyDescent="0.2">
      <c r="R32287" s="334">
        <v>76251</v>
      </c>
      <c r="S32287" s="319" t="s">
        <v>362</v>
      </c>
    </row>
    <row r="32288" spans="18:19" x14ac:dyDescent="0.2">
      <c r="R32288" s="334">
        <v>76252</v>
      </c>
      <c r="S32288" s="319" t="s">
        <v>362</v>
      </c>
    </row>
    <row r="32289" spans="18:19" x14ac:dyDescent="0.2">
      <c r="R32289" s="334">
        <v>76253</v>
      </c>
      <c r="S32289" s="319" t="s">
        <v>362</v>
      </c>
    </row>
    <row r="32290" spans="18:19" x14ac:dyDescent="0.2">
      <c r="R32290" s="334">
        <v>76255</v>
      </c>
      <c r="S32290" s="319" t="s">
        <v>362</v>
      </c>
    </row>
    <row r="32291" spans="18:19" x14ac:dyDescent="0.2">
      <c r="R32291" s="334">
        <v>76258</v>
      </c>
      <c r="S32291" s="319" t="s">
        <v>362</v>
      </c>
    </row>
    <row r="32292" spans="18:19" x14ac:dyDescent="0.2">
      <c r="R32292" s="334">
        <v>76259</v>
      </c>
      <c r="S32292" s="319" t="s">
        <v>362</v>
      </c>
    </row>
    <row r="32293" spans="18:19" x14ac:dyDescent="0.2">
      <c r="R32293" s="334">
        <v>76261</v>
      </c>
      <c r="S32293" s="319" t="s">
        <v>362</v>
      </c>
    </row>
    <row r="32294" spans="18:19" x14ac:dyDescent="0.2">
      <c r="R32294" s="334">
        <v>76262</v>
      </c>
      <c r="S32294" s="319" t="s">
        <v>362</v>
      </c>
    </row>
    <row r="32295" spans="18:19" x14ac:dyDescent="0.2">
      <c r="R32295" s="334">
        <v>76263</v>
      </c>
      <c r="S32295" s="319" t="s">
        <v>362</v>
      </c>
    </row>
    <row r="32296" spans="18:19" x14ac:dyDescent="0.2">
      <c r="R32296" s="334">
        <v>76264</v>
      </c>
      <c r="S32296" s="319" t="s">
        <v>362</v>
      </c>
    </row>
    <row r="32297" spans="18:19" x14ac:dyDescent="0.2">
      <c r="R32297" s="334">
        <v>76265</v>
      </c>
      <c r="S32297" s="319" t="s">
        <v>362</v>
      </c>
    </row>
    <row r="32298" spans="18:19" x14ac:dyDescent="0.2">
      <c r="R32298" s="334">
        <v>76266</v>
      </c>
      <c r="S32298" s="319" t="s">
        <v>362</v>
      </c>
    </row>
    <row r="32299" spans="18:19" x14ac:dyDescent="0.2">
      <c r="R32299" s="334">
        <v>76267</v>
      </c>
      <c r="S32299" s="319" t="s">
        <v>362</v>
      </c>
    </row>
    <row r="32300" spans="18:19" x14ac:dyDescent="0.2">
      <c r="R32300" s="334">
        <v>76268</v>
      </c>
      <c r="S32300" s="319" t="s">
        <v>362</v>
      </c>
    </row>
    <row r="32301" spans="18:19" x14ac:dyDescent="0.2">
      <c r="R32301" s="334">
        <v>76270</v>
      </c>
      <c r="S32301" s="319" t="s">
        <v>362</v>
      </c>
    </row>
    <row r="32302" spans="18:19" x14ac:dyDescent="0.2">
      <c r="R32302" s="334">
        <v>76271</v>
      </c>
      <c r="S32302" s="319" t="s">
        <v>362</v>
      </c>
    </row>
    <row r="32303" spans="18:19" x14ac:dyDescent="0.2">
      <c r="R32303" s="334">
        <v>76272</v>
      </c>
      <c r="S32303" s="319" t="s">
        <v>362</v>
      </c>
    </row>
    <row r="32304" spans="18:19" x14ac:dyDescent="0.2">
      <c r="R32304" s="334">
        <v>76273</v>
      </c>
      <c r="S32304" s="319" t="s">
        <v>362</v>
      </c>
    </row>
    <row r="32305" spans="18:19" x14ac:dyDescent="0.2">
      <c r="R32305" s="334">
        <v>76301</v>
      </c>
      <c r="S32305" s="319" t="s">
        <v>362</v>
      </c>
    </row>
    <row r="32306" spans="18:19" x14ac:dyDescent="0.2">
      <c r="R32306" s="334">
        <v>76302</v>
      </c>
      <c r="S32306" s="319" t="s">
        <v>362</v>
      </c>
    </row>
    <row r="32307" spans="18:19" x14ac:dyDescent="0.2">
      <c r="R32307" s="334">
        <v>76305</v>
      </c>
      <c r="S32307" s="319" t="s">
        <v>362</v>
      </c>
    </row>
    <row r="32308" spans="18:19" x14ac:dyDescent="0.2">
      <c r="R32308" s="334">
        <v>76306</v>
      </c>
      <c r="S32308" s="319" t="s">
        <v>362</v>
      </c>
    </row>
    <row r="32309" spans="18:19" x14ac:dyDescent="0.2">
      <c r="R32309" s="334">
        <v>76307</v>
      </c>
      <c r="S32309" s="319" t="s">
        <v>362</v>
      </c>
    </row>
    <row r="32310" spans="18:19" x14ac:dyDescent="0.2">
      <c r="R32310" s="334">
        <v>76308</v>
      </c>
      <c r="S32310" s="319" t="s">
        <v>362</v>
      </c>
    </row>
    <row r="32311" spans="18:19" x14ac:dyDescent="0.2">
      <c r="R32311" s="334">
        <v>76309</v>
      </c>
      <c r="S32311" s="319" t="s">
        <v>362</v>
      </c>
    </row>
    <row r="32312" spans="18:19" x14ac:dyDescent="0.2">
      <c r="R32312" s="334">
        <v>76310</v>
      </c>
      <c r="S32312" s="319" t="s">
        <v>362</v>
      </c>
    </row>
    <row r="32313" spans="18:19" x14ac:dyDescent="0.2">
      <c r="R32313" s="334">
        <v>76311</v>
      </c>
      <c r="S32313" s="319" t="s">
        <v>362</v>
      </c>
    </row>
    <row r="32314" spans="18:19" x14ac:dyDescent="0.2">
      <c r="R32314" s="334">
        <v>76351</v>
      </c>
      <c r="S32314" s="319" t="s">
        <v>362</v>
      </c>
    </row>
    <row r="32315" spans="18:19" x14ac:dyDescent="0.2">
      <c r="R32315" s="334">
        <v>76352</v>
      </c>
      <c r="S32315" s="319" t="s">
        <v>362</v>
      </c>
    </row>
    <row r="32316" spans="18:19" x14ac:dyDescent="0.2">
      <c r="R32316" s="334">
        <v>76354</v>
      </c>
      <c r="S32316" s="319" t="s">
        <v>362</v>
      </c>
    </row>
    <row r="32317" spans="18:19" x14ac:dyDescent="0.2">
      <c r="R32317" s="334">
        <v>76357</v>
      </c>
      <c r="S32317" s="319" t="s">
        <v>362</v>
      </c>
    </row>
    <row r="32318" spans="18:19" x14ac:dyDescent="0.2">
      <c r="R32318" s="334">
        <v>76360</v>
      </c>
      <c r="S32318" s="319" t="s">
        <v>362</v>
      </c>
    </row>
    <row r="32319" spans="18:19" x14ac:dyDescent="0.2">
      <c r="R32319" s="334">
        <v>76363</v>
      </c>
      <c r="S32319" s="319" t="s">
        <v>362</v>
      </c>
    </row>
    <row r="32320" spans="18:19" x14ac:dyDescent="0.2">
      <c r="R32320" s="334">
        <v>76364</v>
      </c>
      <c r="S32320" s="319" t="s">
        <v>362</v>
      </c>
    </row>
    <row r="32321" spans="18:19" x14ac:dyDescent="0.2">
      <c r="R32321" s="334">
        <v>76365</v>
      </c>
      <c r="S32321" s="319" t="s">
        <v>362</v>
      </c>
    </row>
    <row r="32322" spans="18:19" x14ac:dyDescent="0.2">
      <c r="R32322" s="334">
        <v>76366</v>
      </c>
      <c r="S32322" s="319" t="s">
        <v>362</v>
      </c>
    </row>
    <row r="32323" spans="18:19" x14ac:dyDescent="0.2">
      <c r="R32323" s="334">
        <v>76367</v>
      </c>
      <c r="S32323" s="319" t="s">
        <v>362</v>
      </c>
    </row>
    <row r="32324" spans="18:19" x14ac:dyDescent="0.2">
      <c r="R32324" s="334">
        <v>76369</v>
      </c>
      <c r="S32324" s="319" t="s">
        <v>362</v>
      </c>
    </row>
    <row r="32325" spans="18:19" x14ac:dyDescent="0.2">
      <c r="R32325" s="334">
        <v>76370</v>
      </c>
      <c r="S32325" s="319" t="s">
        <v>362</v>
      </c>
    </row>
    <row r="32326" spans="18:19" x14ac:dyDescent="0.2">
      <c r="R32326" s="334">
        <v>76371</v>
      </c>
      <c r="S32326" s="319" t="s">
        <v>362</v>
      </c>
    </row>
    <row r="32327" spans="18:19" x14ac:dyDescent="0.2">
      <c r="R32327" s="334">
        <v>76372</v>
      </c>
      <c r="S32327" s="319" t="s">
        <v>362</v>
      </c>
    </row>
    <row r="32328" spans="18:19" x14ac:dyDescent="0.2">
      <c r="R32328" s="334">
        <v>76373</v>
      </c>
      <c r="S32328" s="319" t="s">
        <v>362</v>
      </c>
    </row>
    <row r="32329" spans="18:19" x14ac:dyDescent="0.2">
      <c r="R32329" s="334">
        <v>76374</v>
      </c>
      <c r="S32329" s="319" t="s">
        <v>362</v>
      </c>
    </row>
    <row r="32330" spans="18:19" x14ac:dyDescent="0.2">
      <c r="R32330" s="334">
        <v>76377</v>
      </c>
      <c r="S32330" s="319" t="s">
        <v>362</v>
      </c>
    </row>
    <row r="32331" spans="18:19" x14ac:dyDescent="0.2">
      <c r="R32331" s="334">
        <v>76379</v>
      </c>
      <c r="S32331" s="319" t="s">
        <v>362</v>
      </c>
    </row>
    <row r="32332" spans="18:19" x14ac:dyDescent="0.2">
      <c r="R32332" s="334">
        <v>76380</v>
      </c>
      <c r="S32332" s="319" t="s">
        <v>362</v>
      </c>
    </row>
    <row r="32333" spans="18:19" x14ac:dyDescent="0.2">
      <c r="R32333" s="334">
        <v>76384</v>
      </c>
      <c r="S32333" s="319" t="s">
        <v>362</v>
      </c>
    </row>
    <row r="32334" spans="18:19" x14ac:dyDescent="0.2">
      <c r="R32334" s="334">
        <v>76385</v>
      </c>
      <c r="S32334" s="319" t="s">
        <v>362</v>
      </c>
    </row>
    <row r="32335" spans="18:19" x14ac:dyDescent="0.2">
      <c r="R32335" s="334">
        <v>76388</v>
      </c>
      <c r="S32335" s="319" t="s">
        <v>362</v>
      </c>
    </row>
    <row r="32336" spans="18:19" x14ac:dyDescent="0.2">
      <c r="R32336" s="334">
        <v>76389</v>
      </c>
      <c r="S32336" s="319" t="s">
        <v>362</v>
      </c>
    </row>
    <row r="32337" spans="18:19" x14ac:dyDescent="0.2">
      <c r="R32337" s="334">
        <v>76401</v>
      </c>
      <c r="S32337" s="319" t="s">
        <v>362</v>
      </c>
    </row>
    <row r="32338" spans="18:19" x14ac:dyDescent="0.2">
      <c r="R32338" s="334">
        <v>76424</v>
      </c>
      <c r="S32338" s="319" t="s">
        <v>362</v>
      </c>
    </row>
    <row r="32339" spans="18:19" x14ac:dyDescent="0.2">
      <c r="R32339" s="334">
        <v>76426</v>
      </c>
      <c r="S32339" s="319" t="s">
        <v>362</v>
      </c>
    </row>
    <row r="32340" spans="18:19" x14ac:dyDescent="0.2">
      <c r="R32340" s="334">
        <v>76427</v>
      </c>
      <c r="S32340" s="319" t="s">
        <v>362</v>
      </c>
    </row>
    <row r="32341" spans="18:19" x14ac:dyDescent="0.2">
      <c r="R32341" s="334">
        <v>76429</v>
      </c>
      <c r="S32341" s="319" t="s">
        <v>362</v>
      </c>
    </row>
    <row r="32342" spans="18:19" x14ac:dyDescent="0.2">
      <c r="R32342" s="334">
        <v>76430</v>
      </c>
      <c r="S32342" s="319" t="s">
        <v>362</v>
      </c>
    </row>
    <row r="32343" spans="18:19" x14ac:dyDescent="0.2">
      <c r="R32343" s="334">
        <v>76431</v>
      </c>
      <c r="S32343" s="319" t="s">
        <v>362</v>
      </c>
    </row>
    <row r="32344" spans="18:19" x14ac:dyDescent="0.2">
      <c r="R32344" s="334">
        <v>76432</v>
      </c>
      <c r="S32344" s="319" t="s">
        <v>362</v>
      </c>
    </row>
    <row r="32345" spans="18:19" x14ac:dyDescent="0.2">
      <c r="R32345" s="334">
        <v>76433</v>
      </c>
      <c r="S32345" s="319" t="s">
        <v>362</v>
      </c>
    </row>
    <row r="32346" spans="18:19" x14ac:dyDescent="0.2">
      <c r="R32346" s="334">
        <v>76435</v>
      </c>
      <c r="S32346" s="319" t="s">
        <v>362</v>
      </c>
    </row>
    <row r="32347" spans="18:19" x14ac:dyDescent="0.2">
      <c r="R32347" s="334">
        <v>76436</v>
      </c>
      <c r="S32347" s="319" t="s">
        <v>362</v>
      </c>
    </row>
    <row r="32348" spans="18:19" x14ac:dyDescent="0.2">
      <c r="R32348" s="334">
        <v>76437</v>
      </c>
      <c r="S32348" s="319" t="s">
        <v>362</v>
      </c>
    </row>
    <row r="32349" spans="18:19" x14ac:dyDescent="0.2">
      <c r="R32349" s="334">
        <v>76439</v>
      </c>
      <c r="S32349" s="319" t="s">
        <v>362</v>
      </c>
    </row>
    <row r="32350" spans="18:19" x14ac:dyDescent="0.2">
      <c r="R32350" s="334">
        <v>76442</v>
      </c>
      <c r="S32350" s="319" t="s">
        <v>362</v>
      </c>
    </row>
    <row r="32351" spans="18:19" x14ac:dyDescent="0.2">
      <c r="R32351" s="334">
        <v>76443</v>
      </c>
      <c r="S32351" s="319" t="s">
        <v>362</v>
      </c>
    </row>
    <row r="32352" spans="18:19" x14ac:dyDescent="0.2">
      <c r="R32352" s="334">
        <v>76444</v>
      </c>
      <c r="S32352" s="319" t="s">
        <v>362</v>
      </c>
    </row>
    <row r="32353" spans="18:19" x14ac:dyDescent="0.2">
      <c r="R32353" s="334">
        <v>76445</v>
      </c>
      <c r="S32353" s="319" t="s">
        <v>362</v>
      </c>
    </row>
    <row r="32354" spans="18:19" x14ac:dyDescent="0.2">
      <c r="R32354" s="334">
        <v>76446</v>
      </c>
      <c r="S32354" s="319" t="s">
        <v>362</v>
      </c>
    </row>
    <row r="32355" spans="18:19" x14ac:dyDescent="0.2">
      <c r="R32355" s="334">
        <v>76448</v>
      </c>
      <c r="S32355" s="319" t="s">
        <v>362</v>
      </c>
    </row>
    <row r="32356" spans="18:19" x14ac:dyDescent="0.2">
      <c r="R32356" s="334">
        <v>76449</v>
      </c>
      <c r="S32356" s="319" t="s">
        <v>362</v>
      </c>
    </row>
    <row r="32357" spans="18:19" x14ac:dyDescent="0.2">
      <c r="R32357" s="334">
        <v>76450</v>
      </c>
      <c r="S32357" s="319" t="s">
        <v>362</v>
      </c>
    </row>
    <row r="32358" spans="18:19" x14ac:dyDescent="0.2">
      <c r="R32358" s="334">
        <v>76452</v>
      </c>
      <c r="S32358" s="319" t="s">
        <v>362</v>
      </c>
    </row>
    <row r="32359" spans="18:19" x14ac:dyDescent="0.2">
      <c r="R32359" s="334">
        <v>76453</v>
      </c>
      <c r="S32359" s="319" t="s">
        <v>362</v>
      </c>
    </row>
    <row r="32360" spans="18:19" x14ac:dyDescent="0.2">
      <c r="R32360" s="334">
        <v>76454</v>
      </c>
      <c r="S32360" s="319" t="s">
        <v>362</v>
      </c>
    </row>
    <row r="32361" spans="18:19" x14ac:dyDescent="0.2">
      <c r="R32361" s="334">
        <v>76455</v>
      </c>
      <c r="S32361" s="319" t="s">
        <v>362</v>
      </c>
    </row>
    <row r="32362" spans="18:19" x14ac:dyDescent="0.2">
      <c r="R32362" s="334">
        <v>76457</v>
      </c>
      <c r="S32362" s="319" t="s">
        <v>362</v>
      </c>
    </row>
    <row r="32363" spans="18:19" x14ac:dyDescent="0.2">
      <c r="R32363" s="334">
        <v>76458</v>
      </c>
      <c r="S32363" s="319" t="s">
        <v>362</v>
      </c>
    </row>
    <row r="32364" spans="18:19" x14ac:dyDescent="0.2">
      <c r="R32364" s="334">
        <v>76459</v>
      </c>
      <c r="S32364" s="319" t="s">
        <v>362</v>
      </c>
    </row>
    <row r="32365" spans="18:19" x14ac:dyDescent="0.2">
      <c r="R32365" s="334">
        <v>76460</v>
      </c>
      <c r="S32365" s="319" t="s">
        <v>362</v>
      </c>
    </row>
    <row r="32366" spans="18:19" x14ac:dyDescent="0.2">
      <c r="R32366" s="334">
        <v>76462</v>
      </c>
      <c r="S32366" s="319" t="s">
        <v>362</v>
      </c>
    </row>
    <row r="32367" spans="18:19" x14ac:dyDescent="0.2">
      <c r="R32367" s="334">
        <v>76463</v>
      </c>
      <c r="S32367" s="319" t="s">
        <v>362</v>
      </c>
    </row>
    <row r="32368" spans="18:19" x14ac:dyDescent="0.2">
      <c r="R32368" s="334">
        <v>76464</v>
      </c>
      <c r="S32368" s="319" t="s">
        <v>362</v>
      </c>
    </row>
    <row r="32369" spans="18:19" x14ac:dyDescent="0.2">
      <c r="R32369" s="334">
        <v>76465</v>
      </c>
      <c r="S32369" s="319" t="s">
        <v>362</v>
      </c>
    </row>
    <row r="32370" spans="18:19" x14ac:dyDescent="0.2">
      <c r="R32370" s="334">
        <v>76466</v>
      </c>
      <c r="S32370" s="319" t="s">
        <v>362</v>
      </c>
    </row>
    <row r="32371" spans="18:19" x14ac:dyDescent="0.2">
      <c r="R32371" s="334">
        <v>76467</v>
      </c>
      <c r="S32371" s="319" t="s">
        <v>362</v>
      </c>
    </row>
    <row r="32372" spans="18:19" x14ac:dyDescent="0.2">
      <c r="R32372" s="334">
        <v>76468</v>
      </c>
      <c r="S32372" s="319" t="s">
        <v>362</v>
      </c>
    </row>
    <row r="32373" spans="18:19" x14ac:dyDescent="0.2">
      <c r="R32373" s="334">
        <v>76469</v>
      </c>
      <c r="S32373" s="319" t="s">
        <v>362</v>
      </c>
    </row>
    <row r="32374" spans="18:19" x14ac:dyDescent="0.2">
      <c r="R32374" s="334">
        <v>76470</v>
      </c>
      <c r="S32374" s="319" t="s">
        <v>362</v>
      </c>
    </row>
    <row r="32375" spans="18:19" x14ac:dyDescent="0.2">
      <c r="R32375" s="334">
        <v>76471</v>
      </c>
      <c r="S32375" s="319" t="s">
        <v>362</v>
      </c>
    </row>
    <row r="32376" spans="18:19" x14ac:dyDescent="0.2">
      <c r="R32376" s="334">
        <v>76472</v>
      </c>
      <c r="S32376" s="319" t="s">
        <v>362</v>
      </c>
    </row>
    <row r="32377" spans="18:19" x14ac:dyDescent="0.2">
      <c r="R32377" s="334">
        <v>76474</v>
      </c>
      <c r="S32377" s="319" t="s">
        <v>362</v>
      </c>
    </row>
    <row r="32378" spans="18:19" x14ac:dyDescent="0.2">
      <c r="R32378" s="334">
        <v>76475</v>
      </c>
      <c r="S32378" s="319" t="s">
        <v>362</v>
      </c>
    </row>
    <row r="32379" spans="18:19" x14ac:dyDescent="0.2">
      <c r="R32379" s="334">
        <v>76476</v>
      </c>
      <c r="S32379" s="319" t="s">
        <v>362</v>
      </c>
    </row>
    <row r="32380" spans="18:19" x14ac:dyDescent="0.2">
      <c r="R32380" s="334">
        <v>76481</v>
      </c>
      <c r="S32380" s="319" t="s">
        <v>362</v>
      </c>
    </row>
    <row r="32381" spans="18:19" x14ac:dyDescent="0.2">
      <c r="R32381" s="334">
        <v>76483</v>
      </c>
      <c r="S32381" s="319" t="s">
        <v>362</v>
      </c>
    </row>
    <row r="32382" spans="18:19" x14ac:dyDescent="0.2">
      <c r="R32382" s="334">
        <v>76484</v>
      </c>
      <c r="S32382" s="319" t="s">
        <v>362</v>
      </c>
    </row>
    <row r="32383" spans="18:19" x14ac:dyDescent="0.2">
      <c r="R32383" s="334">
        <v>76485</v>
      </c>
      <c r="S32383" s="319" t="s">
        <v>362</v>
      </c>
    </row>
    <row r="32384" spans="18:19" x14ac:dyDescent="0.2">
      <c r="R32384" s="334">
        <v>76486</v>
      </c>
      <c r="S32384" s="319" t="s">
        <v>362</v>
      </c>
    </row>
    <row r="32385" spans="18:19" x14ac:dyDescent="0.2">
      <c r="R32385" s="334">
        <v>76487</v>
      </c>
      <c r="S32385" s="319" t="s">
        <v>362</v>
      </c>
    </row>
    <row r="32386" spans="18:19" x14ac:dyDescent="0.2">
      <c r="R32386" s="334">
        <v>76490</v>
      </c>
      <c r="S32386" s="319" t="s">
        <v>362</v>
      </c>
    </row>
    <row r="32387" spans="18:19" x14ac:dyDescent="0.2">
      <c r="R32387" s="334">
        <v>76491</v>
      </c>
      <c r="S32387" s="319" t="s">
        <v>362</v>
      </c>
    </row>
    <row r="32388" spans="18:19" x14ac:dyDescent="0.2">
      <c r="R32388" s="334">
        <v>76501</v>
      </c>
      <c r="S32388" s="319" t="s">
        <v>362</v>
      </c>
    </row>
    <row r="32389" spans="18:19" x14ac:dyDescent="0.2">
      <c r="R32389" s="334">
        <v>76502</v>
      </c>
      <c r="S32389" s="319" t="s">
        <v>362</v>
      </c>
    </row>
    <row r="32390" spans="18:19" x14ac:dyDescent="0.2">
      <c r="R32390" s="334">
        <v>76503</v>
      </c>
      <c r="S32390" s="319" t="s">
        <v>362</v>
      </c>
    </row>
    <row r="32391" spans="18:19" x14ac:dyDescent="0.2">
      <c r="R32391" s="334">
        <v>76504</v>
      </c>
      <c r="S32391" s="319" t="s">
        <v>362</v>
      </c>
    </row>
    <row r="32392" spans="18:19" x14ac:dyDescent="0.2">
      <c r="R32392" s="334">
        <v>76505</v>
      </c>
      <c r="S32392" s="319" t="s">
        <v>362</v>
      </c>
    </row>
    <row r="32393" spans="18:19" x14ac:dyDescent="0.2">
      <c r="R32393" s="334">
        <v>76508</v>
      </c>
      <c r="S32393" s="319" t="s">
        <v>362</v>
      </c>
    </row>
    <row r="32394" spans="18:19" x14ac:dyDescent="0.2">
      <c r="R32394" s="334">
        <v>76511</v>
      </c>
      <c r="S32394" s="319" t="s">
        <v>362</v>
      </c>
    </row>
    <row r="32395" spans="18:19" x14ac:dyDescent="0.2">
      <c r="R32395" s="334">
        <v>76513</v>
      </c>
      <c r="S32395" s="319" t="s">
        <v>362</v>
      </c>
    </row>
    <row r="32396" spans="18:19" x14ac:dyDescent="0.2">
      <c r="R32396" s="334">
        <v>76518</v>
      </c>
      <c r="S32396" s="319" t="s">
        <v>362</v>
      </c>
    </row>
    <row r="32397" spans="18:19" x14ac:dyDescent="0.2">
      <c r="R32397" s="334">
        <v>76519</v>
      </c>
      <c r="S32397" s="319" t="s">
        <v>362</v>
      </c>
    </row>
    <row r="32398" spans="18:19" x14ac:dyDescent="0.2">
      <c r="R32398" s="334">
        <v>76520</v>
      </c>
      <c r="S32398" s="319" t="s">
        <v>362</v>
      </c>
    </row>
    <row r="32399" spans="18:19" x14ac:dyDescent="0.2">
      <c r="R32399" s="334">
        <v>76522</v>
      </c>
      <c r="S32399" s="319" t="s">
        <v>362</v>
      </c>
    </row>
    <row r="32400" spans="18:19" x14ac:dyDescent="0.2">
      <c r="R32400" s="334">
        <v>76523</v>
      </c>
      <c r="S32400" s="319" t="s">
        <v>362</v>
      </c>
    </row>
    <row r="32401" spans="18:19" x14ac:dyDescent="0.2">
      <c r="R32401" s="334">
        <v>76524</v>
      </c>
      <c r="S32401" s="319" t="s">
        <v>362</v>
      </c>
    </row>
    <row r="32402" spans="18:19" x14ac:dyDescent="0.2">
      <c r="R32402" s="334">
        <v>76525</v>
      </c>
      <c r="S32402" s="319" t="s">
        <v>362</v>
      </c>
    </row>
    <row r="32403" spans="18:19" x14ac:dyDescent="0.2">
      <c r="R32403" s="334">
        <v>76526</v>
      </c>
      <c r="S32403" s="319" t="s">
        <v>362</v>
      </c>
    </row>
    <row r="32404" spans="18:19" x14ac:dyDescent="0.2">
      <c r="R32404" s="334">
        <v>76527</v>
      </c>
      <c r="S32404" s="319" t="s">
        <v>362</v>
      </c>
    </row>
    <row r="32405" spans="18:19" x14ac:dyDescent="0.2">
      <c r="R32405" s="334">
        <v>76528</v>
      </c>
      <c r="S32405" s="319" t="s">
        <v>362</v>
      </c>
    </row>
    <row r="32406" spans="18:19" x14ac:dyDescent="0.2">
      <c r="R32406" s="334">
        <v>76530</v>
      </c>
      <c r="S32406" s="319" t="s">
        <v>362</v>
      </c>
    </row>
    <row r="32407" spans="18:19" x14ac:dyDescent="0.2">
      <c r="R32407" s="334">
        <v>76531</v>
      </c>
      <c r="S32407" s="319" t="s">
        <v>362</v>
      </c>
    </row>
    <row r="32408" spans="18:19" x14ac:dyDescent="0.2">
      <c r="R32408" s="334">
        <v>76533</v>
      </c>
      <c r="S32408" s="319" t="s">
        <v>362</v>
      </c>
    </row>
    <row r="32409" spans="18:19" x14ac:dyDescent="0.2">
      <c r="R32409" s="334">
        <v>76534</v>
      </c>
      <c r="S32409" s="319" t="s">
        <v>362</v>
      </c>
    </row>
    <row r="32410" spans="18:19" x14ac:dyDescent="0.2">
      <c r="R32410" s="334">
        <v>76537</v>
      </c>
      <c r="S32410" s="319" t="s">
        <v>362</v>
      </c>
    </row>
    <row r="32411" spans="18:19" x14ac:dyDescent="0.2">
      <c r="R32411" s="334">
        <v>76538</v>
      </c>
      <c r="S32411" s="319" t="s">
        <v>362</v>
      </c>
    </row>
    <row r="32412" spans="18:19" x14ac:dyDescent="0.2">
      <c r="R32412" s="334">
        <v>76539</v>
      </c>
      <c r="S32412" s="319" t="s">
        <v>362</v>
      </c>
    </row>
    <row r="32413" spans="18:19" x14ac:dyDescent="0.2">
      <c r="R32413" s="334">
        <v>76540</v>
      </c>
      <c r="S32413" s="319" t="s">
        <v>362</v>
      </c>
    </row>
    <row r="32414" spans="18:19" x14ac:dyDescent="0.2">
      <c r="R32414" s="334">
        <v>76541</v>
      </c>
      <c r="S32414" s="319" t="s">
        <v>362</v>
      </c>
    </row>
    <row r="32415" spans="18:19" x14ac:dyDescent="0.2">
      <c r="R32415" s="334">
        <v>76542</v>
      </c>
      <c r="S32415" s="319" t="s">
        <v>362</v>
      </c>
    </row>
    <row r="32416" spans="18:19" x14ac:dyDescent="0.2">
      <c r="R32416" s="334">
        <v>76543</v>
      </c>
      <c r="S32416" s="319" t="s">
        <v>362</v>
      </c>
    </row>
    <row r="32417" spans="18:19" x14ac:dyDescent="0.2">
      <c r="R32417" s="334">
        <v>76544</v>
      </c>
      <c r="S32417" s="319" t="s">
        <v>362</v>
      </c>
    </row>
    <row r="32418" spans="18:19" x14ac:dyDescent="0.2">
      <c r="R32418" s="334">
        <v>76547</v>
      </c>
      <c r="S32418" s="319" t="s">
        <v>362</v>
      </c>
    </row>
    <row r="32419" spans="18:19" x14ac:dyDescent="0.2">
      <c r="R32419" s="334">
        <v>76548</v>
      </c>
      <c r="S32419" s="319" t="s">
        <v>362</v>
      </c>
    </row>
    <row r="32420" spans="18:19" x14ac:dyDescent="0.2">
      <c r="R32420" s="334">
        <v>76549</v>
      </c>
      <c r="S32420" s="319" t="s">
        <v>362</v>
      </c>
    </row>
    <row r="32421" spans="18:19" x14ac:dyDescent="0.2">
      <c r="R32421" s="334">
        <v>76550</v>
      </c>
      <c r="S32421" s="319" t="s">
        <v>362</v>
      </c>
    </row>
    <row r="32422" spans="18:19" x14ac:dyDescent="0.2">
      <c r="R32422" s="334">
        <v>76554</v>
      </c>
      <c r="S32422" s="319" t="s">
        <v>362</v>
      </c>
    </row>
    <row r="32423" spans="18:19" x14ac:dyDescent="0.2">
      <c r="R32423" s="334">
        <v>76556</v>
      </c>
      <c r="S32423" s="319" t="s">
        <v>362</v>
      </c>
    </row>
    <row r="32424" spans="18:19" x14ac:dyDescent="0.2">
      <c r="R32424" s="334">
        <v>76557</v>
      </c>
      <c r="S32424" s="319" t="s">
        <v>362</v>
      </c>
    </row>
    <row r="32425" spans="18:19" x14ac:dyDescent="0.2">
      <c r="R32425" s="334">
        <v>76558</v>
      </c>
      <c r="S32425" s="319" t="s">
        <v>362</v>
      </c>
    </row>
    <row r="32426" spans="18:19" x14ac:dyDescent="0.2">
      <c r="R32426" s="334">
        <v>76559</v>
      </c>
      <c r="S32426" s="319" t="s">
        <v>362</v>
      </c>
    </row>
    <row r="32427" spans="18:19" x14ac:dyDescent="0.2">
      <c r="R32427" s="334">
        <v>76561</v>
      </c>
      <c r="S32427" s="319" t="s">
        <v>362</v>
      </c>
    </row>
    <row r="32428" spans="18:19" x14ac:dyDescent="0.2">
      <c r="R32428" s="334">
        <v>76564</v>
      </c>
      <c r="S32428" s="319" t="s">
        <v>362</v>
      </c>
    </row>
    <row r="32429" spans="18:19" x14ac:dyDescent="0.2">
      <c r="R32429" s="334">
        <v>76565</v>
      </c>
      <c r="S32429" s="319" t="s">
        <v>362</v>
      </c>
    </row>
    <row r="32430" spans="18:19" x14ac:dyDescent="0.2">
      <c r="R32430" s="334">
        <v>76566</v>
      </c>
      <c r="S32430" s="319" t="s">
        <v>362</v>
      </c>
    </row>
    <row r="32431" spans="18:19" x14ac:dyDescent="0.2">
      <c r="R32431" s="334">
        <v>76567</v>
      </c>
      <c r="S32431" s="319" t="s">
        <v>362</v>
      </c>
    </row>
    <row r="32432" spans="18:19" x14ac:dyDescent="0.2">
      <c r="R32432" s="334">
        <v>76569</v>
      </c>
      <c r="S32432" s="319" t="s">
        <v>362</v>
      </c>
    </row>
    <row r="32433" spans="18:19" x14ac:dyDescent="0.2">
      <c r="R32433" s="334">
        <v>76570</v>
      </c>
      <c r="S32433" s="319" t="s">
        <v>362</v>
      </c>
    </row>
    <row r="32434" spans="18:19" x14ac:dyDescent="0.2">
      <c r="R32434" s="334">
        <v>76571</v>
      </c>
      <c r="S32434" s="319" t="s">
        <v>362</v>
      </c>
    </row>
    <row r="32435" spans="18:19" x14ac:dyDescent="0.2">
      <c r="R32435" s="334">
        <v>76573</v>
      </c>
      <c r="S32435" s="319" t="s">
        <v>362</v>
      </c>
    </row>
    <row r="32436" spans="18:19" x14ac:dyDescent="0.2">
      <c r="R32436" s="334">
        <v>76574</v>
      </c>
      <c r="S32436" s="319" t="s">
        <v>362</v>
      </c>
    </row>
    <row r="32437" spans="18:19" x14ac:dyDescent="0.2">
      <c r="R32437" s="334">
        <v>76577</v>
      </c>
      <c r="S32437" s="319" t="s">
        <v>362</v>
      </c>
    </row>
    <row r="32438" spans="18:19" x14ac:dyDescent="0.2">
      <c r="R32438" s="334">
        <v>76578</v>
      </c>
      <c r="S32438" s="319" t="s">
        <v>362</v>
      </c>
    </row>
    <row r="32439" spans="18:19" x14ac:dyDescent="0.2">
      <c r="R32439" s="334">
        <v>76579</v>
      </c>
      <c r="S32439" s="319" t="s">
        <v>362</v>
      </c>
    </row>
    <row r="32440" spans="18:19" x14ac:dyDescent="0.2">
      <c r="R32440" s="334">
        <v>76596</v>
      </c>
      <c r="S32440" s="319" t="s">
        <v>362</v>
      </c>
    </row>
    <row r="32441" spans="18:19" x14ac:dyDescent="0.2">
      <c r="R32441" s="334">
        <v>76597</v>
      </c>
      <c r="S32441" s="319" t="s">
        <v>362</v>
      </c>
    </row>
    <row r="32442" spans="18:19" x14ac:dyDescent="0.2">
      <c r="R32442" s="334">
        <v>76598</v>
      </c>
      <c r="S32442" s="319" t="s">
        <v>362</v>
      </c>
    </row>
    <row r="32443" spans="18:19" x14ac:dyDescent="0.2">
      <c r="R32443" s="334">
        <v>76599</v>
      </c>
      <c r="S32443" s="319" t="s">
        <v>362</v>
      </c>
    </row>
    <row r="32444" spans="18:19" x14ac:dyDescent="0.2">
      <c r="R32444" s="334">
        <v>76621</v>
      </c>
      <c r="S32444" s="319" t="s">
        <v>362</v>
      </c>
    </row>
    <row r="32445" spans="18:19" x14ac:dyDescent="0.2">
      <c r="R32445" s="334">
        <v>76622</v>
      </c>
      <c r="S32445" s="319" t="s">
        <v>362</v>
      </c>
    </row>
    <row r="32446" spans="18:19" x14ac:dyDescent="0.2">
      <c r="R32446" s="334">
        <v>76623</v>
      </c>
      <c r="S32446" s="319" t="s">
        <v>362</v>
      </c>
    </row>
    <row r="32447" spans="18:19" x14ac:dyDescent="0.2">
      <c r="R32447" s="334">
        <v>76624</v>
      </c>
      <c r="S32447" s="319" t="s">
        <v>362</v>
      </c>
    </row>
    <row r="32448" spans="18:19" x14ac:dyDescent="0.2">
      <c r="R32448" s="334">
        <v>76626</v>
      </c>
      <c r="S32448" s="319" t="s">
        <v>362</v>
      </c>
    </row>
    <row r="32449" spans="18:19" x14ac:dyDescent="0.2">
      <c r="R32449" s="334">
        <v>76627</v>
      </c>
      <c r="S32449" s="319" t="s">
        <v>362</v>
      </c>
    </row>
    <row r="32450" spans="18:19" x14ac:dyDescent="0.2">
      <c r="R32450" s="334">
        <v>76628</v>
      </c>
      <c r="S32450" s="319" t="s">
        <v>362</v>
      </c>
    </row>
    <row r="32451" spans="18:19" x14ac:dyDescent="0.2">
      <c r="R32451" s="334">
        <v>76629</v>
      </c>
      <c r="S32451" s="319" t="s">
        <v>362</v>
      </c>
    </row>
    <row r="32452" spans="18:19" x14ac:dyDescent="0.2">
      <c r="R32452" s="334">
        <v>76630</v>
      </c>
      <c r="S32452" s="319" t="s">
        <v>362</v>
      </c>
    </row>
    <row r="32453" spans="18:19" x14ac:dyDescent="0.2">
      <c r="R32453" s="334">
        <v>76631</v>
      </c>
      <c r="S32453" s="319" t="s">
        <v>362</v>
      </c>
    </row>
    <row r="32454" spans="18:19" x14ac:dyDescent="0.2">
      <c r="R32454" s="334">
        <v>76632</v>
      </c>
      <c r="S32454" s="319" t="s">
        <v>362</v>
      </c>
    </row>
    <row r="32455" spans="18:19" x14ac:dyDescent="0.2">
      <c r="R32455" s="334">
        <v>76633</v>
      </c>
      <c r="S32455" s="319" t="s">
        <v>362</v>
      </c>
    </row>
    <row r="32456" spans="18:19" x14ac:dyDescent="0.2">
      <c r="R32456" s="334">
        <v>76634</v>
      </c>
      <c r="S32456" s="319" t="s">
        <v>362</v>
      </c>
    </row>
    <row r="32457" spans="18:19" x14ac:dyDescent="0.2">
      <c r="R32457" s="334">
        <v>76635</v>
      </c>
      <c r="S32457" s="319" t="s">
        <v>362</v>
      </c>
    </row>
    <row r="32458" spans="18:19" x14ac:dyDescent="0.2">
      <c r="R32458" s="334">
        <v>76636</v>
      </c>
      <c r="S32458" s="319" t="s">
        <v>362</v>
      </c>
    </row>
    <row r="32459" spans="18:19" x14ac:dyDescent="0.2">
      <c r="R32459" s="334">
        <v>76637</v>
      </c>
      <c r="S32459" s="319" t="s">
        <v>362</v>
      </c>
    </row>
    <row r="32460" spans="18:19" x14ac:dyDescent="0.2">
      <c r="R32460" s="334">
        <v>76638</v>
      </c>
      <c r="S32460" s="319" t="s">
        <v>362</v>
      </c>
    </row>
    <row r="32461" spans="18:19" x14ac:dyDescent="0.2">
      <c r="R32461" s="334">
        <v>76639</v>
      </c>
      <c r="S32461" s="319" t="s">
        <v>362</v>
      </c>
    </row>
    <row r="32462" spans="18:19" x14ac:dyDescent="0.2">
      <c r="R32462" s="334">
        <v>76640</v>
      </c>
      <c r="S32462" s="319" t="s">
        <v>362</v>
      </c>
    </row>
    <row r="32463" spans="18:19" x14ac:dyDescent="0.2">
      <c r="R32463" s="334">
        <v>76641</v>
      </c>
      <c r="S32463" s="319" t="s">
        <v>362</v>
      </c>
    </row>
    <row r="32464" spans="18:19" x14ac:dyDescent="0.2">
      <c r="R32464" s="334">
        <v>76642</v>
      </c>
      <c r="S32464" s="319" t="s">
        <v>362</v>
      </c>
    </row>
    <row r="32465" spans="18:19" x14ac:dyDescent="0.2">
      <c r="R32465" s="334">
        <v>76643</v>
      </c>
      <c r="S32465" s="319" t="s">
        <v>362</v>
      </c>
    </row>
    <row r="32466" spans="18:19" x14ac:dyDescent="0.2">
      <c r="R32466" s="334">
        <v>76644</v>
      </c>
      <c r="S32466" s="319" t="s">
        <v>362</v>
      </c>
    </row>
    <row r="32467" spans="18:19" x14ac:dyDescent="0.2">
      <c r="R32467" s="334">
        <v>76645</v>
      </c>
      <c r="S32467" s="319" t="s">
        <v>362</v>
      </c>
    </row>
    <row r="32468" spans="18:19" x14ac:dyDescent="0.2">
      <c r="R32468" s="334">
        <v>76648</v>
      </c>
      <c r="S32468" s="319" t="s">
        <v>362</v>
      </c>
    </row>
    <row r="32469" spans="18:19" x14ac:dyDescent="0.2">
      <c r="R32469" s="334">
        <v>76649</v>
      </c>
      <c r="S32469" s="319" t="s">
        <v>362</v>
      </c>
    </row>
    <row r="32470" spans="18:19" x14ac:dyDescent="0.2">
      <c r="R32470" s="334">
        <v>76650</v>
      </c>
      <c r="S32470" s="319" t="s">
        <v>362</v>
      </c>
    </row>
    <row r="32471" spans="18:19" x14ac:dyDescent="0.2">
      <c r="R32471" s="334">
        <v>76651</v>
      </c>
      <c r="S32471" s="319" t="s">
        <v>362</v>
      </c>
    </row>
    <row r="32472" spans="18:19" x14ac:dyDescent="0.2">
      <c r="R32472" s="334">
        <v>76652</v>
      </c>
      <c r="S32472" s="319" t="s">
        <v>362</v>
      </c>
    </row>
    <row r="32473" spans="18:19" x14ac:dyDescent="0.2">
      <c r="R32473" s="334">
        <v>76653</v>
      </c>
      <c r="S32473" s="319" t="s">
        <v>362</v>
      </c>
    </row>
    <row r="32474" spans="18:19" x14ac:dyDescent="0.2">
      <c r="R32474" s="334">
        <v>76654</v>
      </c>
      <c r="S32474" s="319" t="s">
        <v>362</v>
      </c>
    </row>
    <row r="32475" spans="18:19" x14ac:dyDescent="0.2">
      <c r="R32475" s="334">
        <v>76655</v>
      </c>
      <c r="S32475" s="319" t="s">
        <v>362</v>
      </c>
    </row>
    <row r="32476" spans="18:19" x14ac:dyDescent="0.2">
      <c r="R32476" s="334">
        <v>76656</v>
      </c>
      <c r="S32476" s="319" t="s">
        <v>362</v>
      </c>
    </row>
    <row r="32477" spans="18:19" x14ac:dyDescent="0.2">
      <c r="R32477" s="334">
        <v>76657</v>
      </c>
      <c r="S32477" s="319" t="s">
        <v>362</v>
      </c>
    </row>
    <row r="32478" spans="18:19" x14ac:dyDescent="0.2">
      <c r="R32478" s="334">
        <v>76660</v>
      </c>
      <c r="S32478" s="319" t="s">
        <v>362</v>
      </c>
    </row>
    <row r="32479" spans="18:19" x14ac:dyDescent="0.2">
      <c r="R32479" s="334">
        <v>76661</v>
      </c>
      <c r="S32479" s="319" t="s">
        <v>362</v>
      </c>
    </row>
    <row r="32480" spans="18:19" x14ac:dyDescent="0.2">
      <c r="R32480" s="334">
        <v>76664</v>
      </c>
      <c r="S32480" s="319" t="s">
        <v>362</v>
      </c>
    </row>
    <row r="32481" spans="18:19" x14ac:dyDescent="0.2">
      <c r="R32481" s="334">
        <v>76665</v>
      </c>
      <c r="S32481" s="319" t="s">
        <v>362</v>
      </c>
    </row>
    <row r="32482" spans="18:19" x14ac:dyDescent="0.2">
      <c r="R32482" s="334">
        <v>76666</v>
      </c>
      <c r="S32482" s="319" t="s">
        <v>362</v>
      </c>
    </row>
    <row r="32483" spans="18:19" x14ac:dyDescent="0.2">
      <c r="R32483" s="334">
        <v>76667</v>
      </c>
      <c r="S32483" s="319" t="s">
        <v>362</v>
      </c>
    </row>
    <row r="32484" spans="18:19" x14ac:dyDescent="0.2">
      <c r="R32484" s="334">
        <v>76670</v>
      </c>
      <c r="S32484" s="319" t="s">
        <v>362</v>
      </c>
    </row>
    <row r="32485" spans="18:19" x14ac:dyDescent="0.2">
      <c r="R32485" s="334">
        <v>76671</v>
      </c>
      <c r="S32485" s="319" t="s">
        <v>362</v>
      </c>
    </row>
    <row r="32486" spans="18:19" x14ac:dyDescent="0.2">
      <c r="R32486" s="334">
        <v>76673</v>
      </c>
      <c r="S32486" s="319" t="s">
        <v>362</v>
      </c>
    </row>
    <row r="32487" spans="18:19" x14ac:dyDescent="0.2">
      <c r="R32487" s="334">
        <v>76676</v>
      </c>
      <c r="S32487" s="319" t="s">
        <v>362</v>
      </c>
    </row>
    <row r="32488" spans="18:19" x14ac:dyDescent="0.2">
      <c r="R32488" s="334">
        <v>76678</v>
      </c>
      <c r="S32488" s="319" t="s">
        <v>362</v>
      </c>
    </row>
    <row r="32489" spans="18:19" x14ac:dyDescent="0.2">
      <c r="R32489" s="334">
        <v>76679</v>
      </c>
      <c r="S32489" s="319" t="s">
        <v>362</v>
      </c>
    </row>
    <row r="32490" spans="18:19" x14ac:dyDescent="0.2">
      <c r="R32490" s="334">
        <v>76680</v>
      </c>
      <c r="S32490" s="319" t="s">
        <v>362</v>
      </c>
    </row>
    <row r="32491" spans="18:19" x14ac:dyDescent="0.2">
      <c r="R32491" s="334">
        <v>76681</v>
      </c>
      <c r="S32491" s="319" t="s">
        <v>362</v>
      </c>
    </row>
    <row r="32492" spans="18:19" x14ac:dyDescent="0.2">
      <c r="R32492" s="334">
        <v>76682</v>
      </c>
      <c r="S32492" s="319" t="s">
        <v>362</v>
      </c>
    </row>
    <row r="32493" spans="18:19" x14ac:dyDescent="0.2">
      <c r="R32493" s="334">
        <v>76684</v>
      </c>
      <c r="S32493" s="319" t="s">
        <v>362</v>
      </c>
    </row>
    <row r="32494" spans="18:19" x14ac:dyDescent="0.2">
      <c r="R32494" s="334">
        <v>76685</v>
      </c>
      <c r="S32494" s="319" t="s">
        <v>362</v>
      </c>
    </row>
    <row r="32495" spans="18:19" x14ac:dyDescent="0.2">
      <c r="R32495" s="334">
        <v>76686</v>
      </c>
      <c r="S32495" s="319" t="s">
        <v>362</v>
      </c>
    </row>
    <row r="32496" spans="18:19" x14ac:dyDescent="0.2">
      <c r="R32496" s="334">
        <v>76687</v>
      </c>
      <c r="S32496" s="319" t="s">
        <v>362</v>
      </c>
    </row>
    <row r="32497" spans="18:19" x14ac:dyDescent="0.2">
      <c r="R32497" s="334">
        <v>76689</v>
      </c>
      <c r="S32497" s="319" t="s">
        <v>362</v>
      </c>
    </row>
    <row r="32498" spans="18:19" x14ac:dyDescent="0.2">
      <c r="R32498" s="334">
        <v>76690</v>
      </c>
      <c r="S32498" s="319" t="s">
        <v>362</v>
      </c>
    </row>
    <row r="32499" spans="18:19" x14ac:dyDescent="0.2">
      <c r="R32499" s="334">
        <v>76691</v>
      </c>
      <c r="S32499" s="319" t="s">
        <v>362</v>
      </c>
    </row>
    <row r="32500" spans="18:19" x14ac:dyDescent="0.2">
      <c r="R32500" s="334">
        <v>76692</v>
      </c>
      <c r="S32500" s="319" t="s">
        <v>362</v>
      </c>
    </row>
    <row r="32501" spans="18:19" x14ac:dyDescent="0.2">
      <c r="R32501" s="334">
        <v>76693</v>
      </c>
      <c r="S32501" s="319" t="s">
        <v>362</v>
      </c>
    </row>
    <row r="32502" spans="18:19" x14ac:dyDescent="0.2">
      <c r="R32502" s="334">
        <v>76701</v>
      </c>
      <c r="S32502" s="319" t="s">
        <v>362</v>
      </c>
    </row>
    <row r="32503" spans="18:19" x14ac:dyDescent="0.2">
      <c r="R32503" s="334">
        <v>76702</v>
      </c>
      <c r="S32503" s="319" t="s">
        <v>362</v>
      </c>
    </row>
    <row r="32504" spans="18:19" x14ac:dyDescent="0.2">
      <c r="R32504" s="334">
        <v>76703</v>
      </c>
      <c r="S32504" s="319" t="s">
        <v>362</v>
      </c>
    </row>
    <row r="32505" spans="18:19" x14ac:dyDescent="0.2">
      <c r="R32505" s="334">
        <v>76704</v>
      </c>
      <c r="S32505" s="319" t="s">
        <v>362</v>
      </c>
    </row>
    <row r="32506" spans="18:19" x14ac:dyDescent="0.2">
      <c r="R32506" s="334">
        <v>76705</v>
      </c>
      <c r="S32506" s="319" t="s">
        <v>362</v>
      </c>
    </row>
    <row r="32507" spans="18:19" x14ac:dyDescent="0.2">
      <c r="R32507" s="334">
        <v>76706</v>
      </c>
      <c r="S32507" s="319" t="s">
        <v>362</v>
      </c>
    </row>
    <row r="32508" spans="18:19" x14ac:dyDescent="0.2">
      <c r="R32508" s="334">
        <v>76707</v>
      </c>
      <c r="S32508" s="319" t="s">
        <v>362</v>
      </c>
    </row>
    <row r="32509" spans="18:19" x14ac:dyDescent="0.2">
      <c r="R32509" s="334">
        <v>76708</v>
      </c>
      <c r="S32509" s="319" t="s">
        <v>362</v>
      </c>
    </row>
    <row r="32510" spans="18:19" x14ac:dyDescent="0.2">
      <c r="R32510" s="334">
        <v>76710</v>
      </c>
      <c r="S32510" s="319" t="s">
        <v>362</v>
      </c>
    </row>
    <row r="32511" spans="18:19" x14ac:dyDescent="0.2">
      <c r="R32511" s="334">
        <v>76711</v>
      </c>
      <c r="S32511" s="319" t="s">
        <v>362</v>
      </c>
    </row>
    <row r="32512" spans="18:19" x14ac:dyDescent="0.2">
      <c r="R32512" s="334">
        <v>76712</v>
      </c>
      <c r="S32512" s="319" t="s">
        <v>362</v>
      </c>
    </row>
    <row r="32513" spans="18:19" x14ac:dyDescent="0.2">
      <c r="R32513" s="334">
        <v>76714</v>
      </c>
      <c r="S32513" s="319" t="s">
        <v>362</v>
      </c>
    </row>
    <row r="32514" spans="18:19" x14ac:dyDescent="0.2">
      <c r="R32514" s="334">
        <v>76715</v>
      </c>
      <c r="S32514" s="319" t="s">
        <v>362</v>
      </c>
    </row>
    <row r="32515" spans="18:19" x14ac:dyDescent="0.2">
      <c r="R32515" s="334">
        <v>76716</v>
      </c>
      <c r="S32515" s="319" t="s">
        <v>362</v>
      </c>
    </row>
    <row r="32516" spans="18:19" x14ac:dyDescent="0.2">
      <c r="R32516" s="334">
        <v>76797</v>
      </c>
      <c r="S32516" s="319" t="s">
        <v>362</v>
      </c>
    </row>
    <row r="32517" spans="18:19" x14ac:dyDescent="0.2">
      <c r="R32517" s="334">
        <v>76798</v>
      </c>
      <c r="S32517" s="319" t="s">
        <v>362</v>
      </c>
    </row>
    <row r="32518" spans="18:19" x14ac:dyDescent="0.2">
      <c r="R32518" s="334">
        <v>76799</v>
      </c>
      <c r="S32518" s="319" t="s">
        <v>362</v>
      </c>
    </row>
    <row r="32519" spans="18:19" x14ac:dyDescent="0.2">
      <c r="R32519" s="334">
        <v>76801</v>
      </c>
      <c r="S32519" s="319" t="s">
        <v>362</v>
      </c>
    </row>
    <row r="32520" spans="18:19" x14ac:dyDescent="0.2">
      <c r="R32520" s="334">
        <v>76802</v>
      </c>
      <c r="S32520" s="319" t="s">
        <v>362</v>
      </c>
    </row>
    <row r="32521" spans="18:19" x14ac:dyDescent="0.2">
      <c r="R32521" s="334">
        <v>76803</v>
      </c>
      <c r="S32521" s="319" t="s">
        <v>362</v>
      </c>
    </row>
    <row r="32522" spans="18:19" x14ac:dyDescent="0.2">
      <c r="R32522" s="334">
        <v>76804</v>
      </c>
      <c r="S32522" s="319" t="s">
        <v>362</v>
      </c>
    </row>
    <row r="32523" spans="18:19" x14ac:dyDescent="0.2">
      <c r="R32523" s="334">
        <v>76820</v>
      </c>
      <c r="S32523" s="319" t="s">
        <v>362</v>
      </c>
    </row>
    <row r="32524" spans="18:19" x14ac:dyDescent="0.2">
      <c r="R32524" s="334">
        <v>76821</v>
      </c>
      <c r="S32524" s="319" t="s">
        <v>362</v>
      </c>
    </row>
    <row r="32525" spans="18:19" x14ac:dyDescent="0.2">
      <c r="R32525" s="334">
        <v>76823</v>
      </c>
      <c r="S32525" s="319" t="s">
        <v>362</v>
      </c>
    </row>
    <row r="32526" spans="18:19" x14ac:dyDescent="0.2">
      <c r="R32526" s="334">
        <v>76824</v>
      </c>
      <c r="S32526" s="319" t="s">
        <v>362</v>
      </c>
    </row>
    <row r="32527" spans="18:19" x14ac:dyDescent="0.2">
      <c r="R32527" s="334">
        <v>76825</v>
      </c>
      <c r="S32527" s="319" t="s">
        <v>362</v>
      </c>
    </row>
    <row r="32528" spans="18:19" x14ac:dyDescent="0.2">
      <c r="R32528" s="334">
        <v>76827</v>
      </c>
      <c r="S32528" s="319" t="s">
        <v>362</v>
      </c>
    </row>
    <row r="32529" spans="18:19" x14ac:dyDescent="0.2">
      <c r="R32529" s="334">
        <v>76828</v>
      </c>
      <c r="S32529" s="319" t="s">
        <v>362</v>
      </c>
    </row>
    <row r="32530" spans="18:19" x14ac:dyDescent="0.2">
      <c r="R32530" s="334">
        <v>76831</v>
      </c>
      <c r="S32530" s="319" t="s">
        <v>362</v>
      </c>
    </row>
    <row r="32531" spans="18:19" x14ac:dyDescent="0.2">
      <c r="R32531" s="334">
        <v>76832</v>
      </c>
      <c r="S32531" s="319" t="s">
        <v>362</v>
      </c>
    </row>
    <row r="32532" spans="18:19" x14ac:dyDescent="0.2">
      <c r="R32532" s="334">
        <v>76834</v>
      </c>
      <c r="S32532" s="319" t="s">
        <v>362</v>
      </c>
    </row>
    <row r="32533" spans="18:19" x14ac:dyDescent="0.2">
      <c r="R32533" s="334">
        <v>76836</v>
      </c>
      <c r="S32533" s="319" t="s">
        <v>362</v>
      </c>
    </row>
    <row r="32534" spans="18:19" x14ac:dyDescent="0.2">
      <c r="R32534" s="334">
        <v>76837</v>
      </c>
      <c r="S32534" s="319" t="s">
        <v>362</v>
      </c>
    </row>
    <row r="32535" spans="18:19" x14ac:dyDescent="0.2">
      <c r="R32535" s="334">
        <v>76841</v>
      </c>
      <c r="S32535" s="319" t="s">
        <v>362</v>
      </c>
    </row>
    <row r="32536" spans="18:19" x14ac:dyDescent="0.2">
      <c r="R32536" s="334">
        <v>76842</v>
      </c>
      <c r="S32536" s="319" t="s">
        <v>362</v>
      </c>
    </row>
    <row r="32537" spans="18:19" x14ac:dyDescent="0.2">
      <c r="R32537" s="334">
        <v>76844</v>
      </c>
      <c r="S32537" s="319" t="s">
        <v>362</v>
      </c>
    </row>
    <row r="32538" spans="18:19" x14ac:dyDescent="0.2">
      <c r="R32538" s="334">
        <v>76845</v>
      </c>
      <c r="S32538" s="319" t="s">
        <v>362</v>
      </c>
    </row>
    <row r="32539" spans="18:19" x14ac:dyDescent="0.2">
      <c r="R32539" s="334">
        <v>76848</v>
      </c>
      <c r="S32539" s="319" t="s">
        <v>362</v>
      </c>
    </row>
    <row r="32540" spans="18:19" x14ac:dyDescent="0.2">
      <c r="R32540" s="334">
        <v>76849</v>
      </c>
      <c r="S32540" s="319" t="s">
        <v>362</v>
      </c>
    </row>
    <row r="32541" spans="18:19" x14ac:dyDescent="0.2">
      <c r="R32541" s="334">
        <v>76852</v>
      </c>
      <c r="S32541" s="319" t="s">
        <v>362</v>
      </c>
    </row>
    <row r="32542" spans="18:19" x14ac:dyDescent="0.2">
      <c r="R32542" s="334">
        <v>76853</v>
      </c>
      <c r="S32542" s="319" t="s">
        <v>362</v>
      </c>
    </row>
    <row r="32543" spans="18:19" x14ac:dyDescent="0.2">
      <c r="R32543" s="334">
        <v>76854</v>
      </c>
      <c r="S32543" s="319" t="s">
        <v>362</v>
      </c>
    </row>
    <row r="32544" spans="18:19" x14ac:dyDescent="0.2">
      <c r="R32544" s="334">
        <v>76855</v>
      </c>
      <c r="S32544" s="319" t="s">
        <v>362</v>
      </c>
    </row>
    <row r="32545" spans="18:19" x14ac:dyDescent="0.2">
      <c r="R32545" s="334">
        <v>76856</v>
      </c>
      <c r="S32545" s="319" t="s">
        <v>362</v>
      </c>
    </row>
    <row r="32546" spans="18:19" x14ac:dyDescent="0.2">
      <c r="R32546" s="334">
        <v>76857</v>
      </c>
      <c r="S32546" s="319" t="s">
        <v>362</v>
      </c>
    </row>
    <row r="32547" spans="18:19" x14ac:dyDescent="0.2">
      <c r="R32547" s="334">
        <v>76858</v>
      </c>
      <c r="S32547" s="319" t="s">
        <v>362</v>
      </c>
    </row>
    <row r="32548" spans="18:19" x14ac:dyDescent="0.2">
      <c r="R32548" s="334">
        <v>76859</v>
      </c>
      <c r="S32548" s="319" t="s">
        <v>362</v>
      </c>
    </row>
    <row r="32549" spans="18:19" x14ac:dyDescent="0.2">
      <c r="R32549" s="334">
        <v>76861</v>
      </c>
      <c r="S32549" s="319" t="s">
        <v>362</v>
      </c>
    </row>
    <row r="32550" spans="18:19" x14ac:dyDescent="0.2">
      <c r="R32550" s="334">
        <v>76862</v>
      </c>
      <c r="S32550" s="319" t="s">
        <v>362</v>
      </c>
    </row>
    <row r="32551" spans="18:19" x14ac:dyDescent="0.2">
      <c r="R32551" s="334">
        <v>76864</v>
      </c>
      <c r="S32551" s="319" t="s">
        <v>362</v>
      </c>
    </row>
    <row r="32552" spans="18:19" x14ac:dyDescent="0.2">
      <c r="R32552" s="334">
        <v>76865</v>
      </c>
      <c r="S32552" s="319" t="s">
        <v>362</v>
      </c>
    </row>
    <row r="32553" spans="18:19" x14ac:dyDescent="0.2">
      <c r="R32553" s="334">
        <v>76866</v>
      </c>
      <c r="S32553" s="319" t="s">
        <v>362</v>
      </c>
    </row>
    <row r="32554" spans="18:19" x14ac:dyDescent="0.2">
      <c r="R32554" s="334">
        <v>76869</v>
      </c>
      <c r="S32554" s="319" t="s">
        <v>362</v>
      </c>
    </row>
    <row r="32555" spans="18:19" x14ac:dyDescent="0.2">
      <c r="R32555" s="334">
        <v>76870</v>
      </c>
      <c r="S32555" s="319" t="s">
        <v>362</v>
      </c>
    </row>
    <row r="32556" spans="18:19" x14ac:dyDescent="0.2">
      <c r="R32556" s="334">
        <v>76871</v>
      </c>
      <c r="S32556" s="319" t="s">
        <v>362</v>
      </c>
    </row>
    <row r="32557" spans="18:19" x14ac:dyDescent="0.2">
      <c r="R32557" s="334">
        <v>76872</v>
      </c>
      <c r="S32557" s="319" t="s">
        <v>362</v>
      </c>
    </row>
    <row r="32558" spans="18:19" x14ac:dyDescent="0.2">
      <c r="R32558" s="334">
        <v>76873</v>
      </c>
      <c r="S32558" s="319" t="s">
        <v>362</v>
      </c>
    </row>
    <row r="32559" spans="18:19" x14ac:dyDescent="0.2">
      <c r="R32559" s="334">
        <v>76874</v>
      </c>
      <c r="S32559" s="319" t="s">
        <v>362</v>
      </c>
    </row>
    <row r="32560" spans="18:19" x14ac:dyDescent="0.2">
      <c r="R32560" s="334">
        <v>76875</v>
      </c>
      <c r="S32560" s="319" t="s">
        <v>362</v>
      </c>
    </row>
    <row r="32561" spans="18:19" x14ac:dyDescent="0.2">
      <c r="R32561" s="334">
        <v>76877</v>
      </c>
      <c r="S32561" s="319" t="s">
        <v>362</v>
      </c>
    </row>
    <row r="32562" spans="18:19" x14ac:dyDescent="0.2">
      <c r="R32562" s="334">
        <v>76878</v>
      </c>
      <c r="S32562" s="319" t="s">
        <v>362</v>
      </c>
    </row>
    <row r="32563" spans="18:19" x14ac:dyDescent="0.2">
      <c r="R32563" s="334">
        <v>76880</v>
      </c>
      <c r="S32563" s="319" t="s">
        <v>362</v>
      </c>
    </row>
    <row r="32564" spans="18:19" x14ac:dyDescent="0.2">
      <c r="R32564" s="334">
        <v>76882</v>
      </c>
      <c r="S32564" s="319" t="s">
        <v>362</v>
      </c>
    </row>
    <row r="32565" spans="18:19" x14ac:dyDescent="0.2">
      <c r="R32565" s="334">
        <v>76883</v>
      </c>
      <c r="S32565" s="319" t="s">
        <v>362</v>
      </c>
    </row>
    <row r="32566" spans="18:19" x14ac:dyDescent="0.2">
      <c r="R32566" s="334">
        <v>76884</v>
      </c>
      <c r="S32566" s="319" t="s">
        <v>362</v>
      </c>
    </row>
    <row r="32567" spans="18:19" x14ac:dyDescent="0.2">
      <c r="R32567" s="334">
        <v>76885</v>
      </c>
      <c r="S32567" s="319" t="s">
        <v>362</v>
      </c>
    </row>
    <row r="32568" spans="18:19" x14ac:dyDescent="0.2">
      <c r="R32568" s="334">
        <v>76886</v>
      </c>
      <c r="S32568" s="319" t="s">
        <v>362</v>
      </c>
    </row>
    <row r="32569" spans="18:19" x14ac:dyDescent="0.2">
      <c r="R32569" s="334">
        <v>76887</v>
      </c>
      <c r="S32569" s="319" t="s">
        <v>362</v>
      </c>
    </row>
    <row r="32570" spans="18:19" x14ac:dyDescent="0.2">
      <c r="R32570" s="334">
        <v>76888</v>
      </c>
      <c r="S32570" s="319" t="s">
        <v>362</v>
      </c>
    </row>
    <row r="32571" spans="18:19" x14ac:dyDescent="0.2">
      <c r="R32571" s="334">
        <v>76890</v>
      </c>
      <c r="S32571" s="319" t="s">
        <v>362</v>
      </c>
    </row>
    <row r="32572" spans="18:19" x14ac:dyDescent="0.2">
      <c r="R32572" s="334">
        <v>76901</v>
      </c>
      <c r="S32572" s="319" t="s">
        <v>362</v>
      </c>
    </row>
    <row r="32573" spans="18:19" x14ac:dyDescent="0.2">
      <c r="R32573" s="334">
        <v>76902</v>
      </c>
      <c r="S32573" s="319" t="s">
        <v>362</v>
      </c>
    </row>
    <row r="32574" spans="18:19" x14ac:dyDescent="0.2">
      <c r="R32574" s="334">
        <v>76903</v>
      </c>
      <c r="S32574" s="319" t="s">
        <v>362</v>
      </c>
    </row>
    <row r="32575" spans="18:19" x14ac:dyDescent="0.2">
      <c r="R32575" s="334">
        <v>76904</v>
      </c>
      <c r="S32575" s="319" t="s">
        <v>362</v>
      </c>
    </row>
    <row r="32576" spans="18:19" x14ac:dyDescent="0.2">
      <c r="R32576" s="334">
        <v>76905</v>
      </c>
      <c r="S32576" s="319" t="s">
        <v>362</v>
      </c>
    </row>
    <row r="32577" spans="18:19" x14ac:dyDescent="0.2">
      <c r="R32577" s="334">
        <v>76906</v>
      </c>
      <c r="S32577" s="319" t="s">
        <v>362</v>
      </c>
    </row>
    <row r="32578" spans="18:19" x14ac:dyDescent="0.2">
      <c r="R32578" s="334">
        <v>76908</v>
      </c>
      <c r="S32578" s="319" t="s">
        <v>362</v>
      </c>
    </row>
    <row r="32579" spans="18:19" x14ac:dyDescent="0.2">
      <c r="R32579" s="334">
        <v>76909</v>
      </c>
      <c r="S32579" s="319" t="s">
        <v>362</v>
      </c>
    </row>
    <row r="32580" spans="18:19" x14ac:dyDescent="0.2">
      <c r="R32580" s="334">
        <v>76930</v>
      </c>
      <c r="S32580" s="319" t="s">
        <v>362</v>
      </c>
    </row>
    <row r="32581" spans="18:19" x14ac:dyDescent="0.2">
      <c r="R32581" s="334">
        <v>76932</v>
      </c>
      <c r="S32581" s="319" t="s">
        <v>362</v>
      </c>
    </row>
    <row r="32582" spans="18:19" x14ac:dyDescent="0.2">
      <c r="R32582" s="334">
        <v>76933</v>
      </c>
      <c r="S32582" s="319" t="s">
        <v>362</v>
      </c>
    </row>
    <row r="32583" spans="18:19" x14ac:dyDescent="0.2">
      <c r="R32583" s="334">
        <v>76934</v>
      </c>
      <c r="S32583" s="319" t="s">
        <v>362</v>
      </c>
    </row>
    <row r="32584" spans="18:19" x14ac:dyDescent="0.2">
      <c r="R32584" s="334">
        <v>76935</v>
      </c>
      <c r="S32584" s="319" t="s">
        <v>362</v>
      </c>
    </row>
    <row r="32585" spans="18:19" x14ac:dyDescent="0.2">
      <c r="R32585" s="334">
        <v>76936</v>
      </c>
      <c r="S32585" s="319" t="s">
        <v>362</v>
      </c>
    </row>
    <row r="32586" spans="18:19" x14ac:dyDescent="0.2">
      <c r="R32586" s="334">
        <v>76937</v>
      </c>
      <c r="S32586" s="319" t="s">
        <v>362</v>
      </c>
    </row>
    <row r="32587" spans="18:19" x14ac:dyDescent="0.2">
      <c r="R32587" s="334">
        <v>76939</v>
      </c>
      <c r="S32587" s="319" t="s">
        <v>362</v>
      </c>
    </row>
    <row r="32588" spans="18:19" x14ac:dyDescent="0.2">
      <c r="R32588" s="334">
        <v>76940</v>
      </c>
      <c r="S32588" s="319" t="s">
        <v>362</v>
      </c>
    </row>
    <row r="32589" spans="18:19" x14ac:dyDescent="0.2">
      <c r="R32589" s="334">
        <v>76941</v>
      </c>
      <c r="S32589" s="319" t="s">
        <v>362</v>
      </c>
    </row>
    <row r="32590" spans="18:19" x14ac:dyDescent="0.2">
      <c r="R32590" s="334">
        <v>76943</v>
      </c>
      <c r="S32590" s="319" t="s">
        <v>362</v>
      </c>
    </row>
    <row r="32591" spans="18:19" x14ac:dyDescent="0.2">
      <c r="R32591" s="334">
        <v>76945</v>
      </c>
      <c r="S32591" s="319" t="s">
        <v>362</v>
      </c>
    </row>
    <row r="32592" spans="18:19" x14ac:dyDescent="0.2">
      <c r="R32592" s="334">
        <v>76949</v>
      </c>
      <c r="S32592" s="319" t="s">
        <v>362</v>
      </c>
    </row>
    <row r="32593" spans="18:19" x14ac:dyDescent="0.2">
      <c r="R32593" s="334">
        <v>76950</v>
      </c>
      <c r="S32593" s="319" t="s">
        <v>362</v>
      </c>
    </row>
    <row r="32594" spans="18:19" x14ac:dyDescent="0.2">
      <c r="R32594" s="334">
        <v>76951</v>
      </c>
      <c r="S32594" s="319" t="s">
        <v>362</v>
      </c>
    </row>
    <row r="32595" spans="18:19" x14ac:dyDescent="0.2">
      <c r="R32595" s="334">
        <v>76953</v>
      </c>
      <c r="S32595" s="319" t="s">
        <v>362</v>
      </c>
    </row>
    <row r="32596" spans="18:19" x14ac:dyDescent="0.2">
      <c r="R32596" s="334">
        <v>76955</v>
      </c>
      <c r="S32596" s="319" t="s">
        <v>362</v>
      </c>
    </row>
    <row r="32597" spans="18:19" x14ac:dyDescent="0.2">
      <c r="R32597" s="334">
        <v>76957</v>
      </c>
      <c r="S32597" s="319" t="s">
        <v>362</v>
      </c>
    </row>
    <row r="32598" spans="18:19" x14ac:dyDescent="0.2">
      <c r="R32598" s="334">
        <v>76958</v>
      </c>
      <c r="S32598" s="319" t="s">
        <v>362</v>
      </c>
    </row>
    <row r="32599" spans="18:19" x14ac:dyDescent="0.2">
      <c r="R32599" s="334">
        <v>77001</v>
      </c>
      <c r="S32599" s="319" t="s">
        <v>362</v>
      </c>
    </row>
    <row r="32600" spans="18:19" x14ac:dyDescent="0.2">
      <c r="R32600" s="334">
        <v>77002</v>
      </c>
      <c r="S32600" s="319" t="s">
        <v>362</v>
      </c>
    </row>
    <row r="32601" spans="18:19" x14ac:dyDescent="0.2">
      <c r="R32601" s="334">
        <v>77003</v>
      </c>
      <c r="S32601" s="319" t="s">
        <v>362</v>
      </c>
    </row>
    <row r="32602" spans="18:19" x14ac:dyDescent="0.2">
      <c r="R32602" s="334">
        <v>77004</v>
      </c>
      <c r="S32602" s="319" t="s">
        <v>362</v>
      </c>
    </row>
    <row r="32603" spans="18:19" x14ac:dyDescent="0.2">
      <c r="R32603" s="334">
        <v>77005</v>
      </c>
      <c r="S32603" s="319" t="s">
        <v>362</v>
      </c>
    </row>
    <row r="32604" spans="18:19" x14ac:dyDescent="0.2">
      <c r="R32604" s="334">
        <v>77006</v>
      </c>
      <c r="S32604" s="319" t="s">
        <v>362</v>
      </c>
    </row>
    <row r="32605" spans="18:19" x14ac:dyDescent="0.2">
      <c r="R32605" s="334">
        <v>77007</v>
      </c>
      <c r="S32605" s="319" t="s">
        <v>362</v>
      </c>
    </row>
    <row r="32606" spans="18:19" x14ac:dyDescent="0.2">
      <c r="R32606" s="334">
        <v>77008</v>
      </c>
      <c r="S32606" s="319" t="s">
        <v>362</v>
      </c>
    </row>
    <row r="32607" spans="18:19" x14ac:dyDescent="0.2">
      <c r="R32607" s="334">
        <v>77009</v>
      </c>
      <c r="S32607" s="319" t="s">
        <v>362</v>
      </c>
    </row>
    <row r="32608" spans="18:19" x14ac:dyDescent="0.2">
      <c r="R32608" s="334">
        <v>77010</v>
      </c>
      <c r="S32608" s="319" t="s">
        <v>362</v>
      </c>
    </row>
    <row r="32609" spans="18:19" x14ac:dyDescent="0.2">
      <c r="R32609" s="334">
        <v>77011</v>
      </c>
      <c r="S32609" s="319" t="s">
        <v>362</v>
      </c>
    </row>
    <row r="32610" spans="18:19" x14ac:dyDescent="0.2">
      <c r="R32610" s="334">
        <v>77012</v>
      </c>
      <c r="S32610" s="319" t="s">
        <v>362</v>
      </c>
    </row>
    <row r="32611" spans="18:19" x14ac:dyDescent="0.2">
      <c r="R32611" s="334">
        <v>77013</v>
      </c>
      <c r="S32611" s="319" t="s">
        <v>362</v>
      </c>
    </row>
    <row r="32612" spans="18:19" x14ac:dyDescent="0.2">
      <c r="R32612" s="334">
        <v>77014</v>
      </c>
      <c r="S32612" s="319" t="s">
        <v>362</v>
      </c>
    </row>
    <row r="32613" spans="18:19" x14ac:dyDescent="0.2">
      <c r="R32613" s="334">
        <v>77015</v>
      </c>
      <c r="S32613" s="319" t="s">
        <v>362</v>
      </c>
    </row>
    <row r="32614" spans="18:19" x14ac:dyDescent="0.2">
      <c r="R32614" s="334">
        <v>77016</v>
      </c>
      <c r="S32614" s="319" t="s">
        <v>362</v>
      </c>
    </row>
    <row r="32615" spans="18:19" x14ac:dyDescent="0.2">
      <c r="R32615" s="334">
        <v>77017</v>
      </c>
      <c r="S32615" s="319" t="s">
        <v>362</v>
      </c>
    </row>
    <row r="32616" spans="18:19" x14ac:dyDescent="0.2">
      <c r="R32616" s="334">
        <v>77018</v>
      </c>
      <c r="S32616" s="319" t="s">
        <v>362</v>
      </c>
    </row>
    <row r="32617" spans="18:19" x14ac:dyDescent="0.2">
      <c r="R32617" s="334">
        <v>77019</v>
      </c>
      <c r="S32617" s="319" t="s">
        <v>362</v>
      </c>
    </row>
    <row r="32618" spans="18:19" x14ac:dyDescent="0.2">
      <c r="R32618" s="334">
        <v>77020</v>
      </c>
      <c r="S32618" s="319" t="s">
        <v>362</v>
      </c>
    </row>
    <row r="32619" spans="18:19" x14ac:dyDescent="0.2">
      <c r="R32619" s="334">
        <v>77021</v>
      </c>
      <c r="S32619" s="319" t="s">
        <v>362</v>
      </c>
    </row>
    <row r="32620" spans="18:19" x14ac:dyDescent="0.2">
      <c r="R32620" s="334">
        <v>77022</v>
      </c>
      <c r="S32620" s="319" t="s">
        <v>362</v>
      </c>
    </row>
    <row r="32621" spans="18:19" x14ac:dyDescent="0.2">
      <c r="R32621" s="334">
        <v>77023</v>
      </c>
      <c r="S32621" s="319" t="s">
        <v>362</v>
      </c>
    </row>
    <row r="32622" spans="18:19" x14ac:dyDescent="0.2">
      <c r="R32622" s="334">
        <v>77024</v>
      </c>
      <c r="S32622" s="319" t="s">
        <v>362</v>
      </c>
    </row>
    <row r="32623" spans="18:19" x14ac:dyDescent="0.2">
      <c r="R32623" s="334">
        <v>77025</v>
      </c>
      <c r="S32623" s="319" t="s">
        <v>362</v>
      </c>
    </row>
    <row r="32624" spans="18:19" x14ac:dyDescent="0.2">
      <c r="R32624" s="334">
        <v>77026</v>
      </c>
      <c r="S32624" s="319" t="s">
        <v>362</v>
      </c>
    </row>
    <row r="32625" spans="18:19" x14ac:dyDescent="0.2">
      <c r="R32625" s="334">
        <v>77027</v>
      </c>
      <c r="S32625" s="319" t="s">
        <v>362</v>
      </c>
    </row>
    <row r="32626" spans="18:19" x14ac:dyDescent="0.2">
      <c r="R32626" s="334">
        <v>77028</v>
      </c>
      <c r="S32626" s="319" t="s">
        <v>362</v>
      </c>
    </row>
    <row r="32627" spans="18:19" x14ac:dyDescent="0.2">
      <c r="R32627" s="334">
        <v>77029</v>
      </c>
      <c r="S32627" s="319" t="s">
        <v>362</v>
      </c>
    </row>
    <row r="32628" spans="18:19" x14ac:dyDescent="0.2">
      <c r="R32628" s="334">
        <v>77030</v>
      </c>
      <c r="S32628" s="319" t="s">
        <v>362</v>
      </c>
    </row>
    <row r="32629" spans="18:19" x14ac:dyDescent="0.2">
      <c r="R32629" s="334">
        <v>77031</v>
      </c>
      <c r="S32629" s="319" t="s">
        <v>362</v>
      </c>
    </row>
    <row r="32630" spans="18:19" x14ac:dyDescent="0.2">
      <c r="R32630" s="334">
        <v>77032</v>
      </c>
      <c r="S32630" s="319" t="s">
        <v>362</v>
      </c>
    </row>
    <row r="32631" spans="18:19" x14ac:dyDescent="0.2">
      <c r="R32631" s="334">
        <v>77033</v>
      </c>
      <c r="S32631" s="319" t="s">
        <v>362</v>
      </c>
    </row>
    <row r="32632" spans="18:19" x14ac:dyDescent="0.2">
      <c r="R32632" s="334">
        <v>77034</v>
      </c>
      <c r="S32632" s="319" t="s">
        <v>362</v>
      </c>
    </row>
    <row r="32633" spans="18:19" x14ac:dyDescent="0.2">
      <c r="R32633" s="334">
        <v>77035</v>
      </c>
      <c r="S32633" s="319" t="s">
        <v>362</v>
      </c>
    </row>
    <row r="32634" spans="18:19" x14ac:dyDescent="0.2">
      <c r="R32634" s="334">
        <v>77036</v>
      </c>
      <c r="S32634" s="319" t="s">
        <v>362</v>
      </c>
    </row>
    <row r="32635" spans="18:19" x14ac:dyDescent="0.2">
      <c r="R32635" s="334">
        <v>77037</v>
      </c>
      <c r="S32635" s="319" t="s">
        <v>362</v>
      </c>
    </row>
    <row r="32636" spans="18:19" x14ac:dyDescent="0.2">
      <c r="R32636" s="334">
        <v>77038</v>
      </c>
      <c r="S32636" s="319" t="s">
        <v>362</v>
      </c>
    </row>
    <row r="32637" spans="18:19" x14ac:dyDescent="0.2">
      <c r="R32637" s="334">
        <v>77039</v>
      </c>
      <c r="S32637" s="319" t="s">
        <v>362</v>
      </c>
    </row>
    <row r="32638" spans="18:19" x14ac:dyDescent="0.2">
      <c r="R32638" s="334">
        <v>77040</v>
      </c>
      <c r="S32638" s="319" t="s">
        <v>362</v>
      </c>
    </row>
    <row r="32639" spans="18:19" x14ac:dyDescent="0.2">
      <c r="R32639" s="334">
        <v>77041</v>
      </c>
      <c r="S32639" s="319" t="s">
        <v>362</v>
      </c>
    </row>
    <row r="32640" spans="18:19" x14ac:dyDescent="0.2">
      <c r="R32640" s="334">
        <v>77042</v>
      </c>
      <c r="S32640" s="319" t="s">
        <v>362</v>
      </c>
    </row>
    <row r="32641" spans="18:19" x14ac:dyDescent="0.2">
      <c r="R32641" s="334">
        <v>77043</v>
      </c>
      <c r="S32641" s="319" t="s">
        <v>362</v>
      </c>
    </row>
    <row r="32642" spans="18:19" x14ac:dyDescent="0.2">
      <c r="R32642" s="334">
        <v>77044</v>
      </c>
      <c r="S32642" s="319" t="s">
        <v>362</v>
      </c>
    </row>
    <row r="32643" spans="18:19" x14ac:dyDescent="0.2">
      <c r="R32643" s="334">
        <v>77045</v>
      </c>
      <c r="S32643" s="319" t="s">
        <v>362</v>
      </c>
    </row>
    <row r="32644" spans="18:19" x14ac:dyDescent="0.2">
      <c r="R32644" s="334">
        <v>77046</v>
      </c>
      <c r="S32644" s="319" t="s">
        <v>362</v>
      </c>
    </row>
    <row r="32645" spans="18:19" x14ac:dyDescent="0.2">
      <c r="R32645" s="334">
        <v>77047</v>
      </c>
      <c r="S32645" s="319" t="s">
        <v>362</v>
      </c>
    </row>
    <row r="32646" spans="18:19" x14ac:dyDescent="0.2">
      <c r="R32646" s="334">
        <v>77048</v>
      </c>
      <c r="S32646" s="319" t="s">
        <v>362</v>
      </c>
    </row>
    <row r="32647" spans="18:19" x14ac:dyDescent="0.2">
      <c r="R32647" s="334">
        <v>77049</v>
      </c>
      <c r="S32647" s="319" t="s">
        <v>362</v>
      </c>
    </row>
    <row r="32648" spans="18:19" x14ac:dyDescent="0.2">
      <c r="R32648" s="334">
        <v>77050</v>
      </c>
      <c r="S32648" s="319" t="s">
        <v>362</v>
      </c>
    </row>
    <row r="32649" spans="18:19" x14ac:dyDescent="0.2">
      <c r="R32649" s="334">
        <v>77051</v>
      </c>
      <c r="S32649" s="319" t="s">
        <v>362</v>
      </c>
    </row>
    <row r="32650" spans="18:19" x14ac:dyDescent="0.2">
      <c r="R32650" s="334">
        <v>77052</v>
      </c>
      <c r="S32650" s="319" t="s">
        <v>362</v>
      </c>
    </row>
    <row r="32651" spans="18:19" x14ac:dyDescent="0.2">
      <c r="R32651" s="334">
        <v>77053</v>
      </c>
      <c r="S32651" s="319" t="s">
        <v>362</v>
      </c>
    </row>
    <row r="32652" spans="18:19" x14ac:dyDescent="0.2">
      <c r="R32652" s="334">
        <v>77054</v>
      </c>
      <c r="S32652" s="319" t="s">
        <v>362</v>
      </c>
    </row>
    <row r="32653" spans="18:19" x14ac:dyDescent="0.2">
      <c r="R32653" s="334">
        <v>77055</v>
      </c>
      <c r="S32653" s="319" t="s">
        <v>362</v>
      </c>
    </row>
    <row r="32654" spans="18:19" x14ac:dyDescent="0.2">
      <c r="R32654" s="334">
        <v>77056</v>
      </c>
      <c r="S32654" s="319" t="s">
        <v>362</v>
      </c>
    </row>
    <row r="32655" spans="18:19" x14ac:dyDescent="0.2">
      <c r="R32655" s="334">
        <v>77057</v>
      </c>
      <c r="S32655" s="319" t="s">
        <v>362</v>
      </c>
    </row>
    <row r="32656" spans="18:19" x14ac:dyDescent="0.2">
      <c r="R32656" s="334">
        <v>77058</v>
      </c>
      <c r="S32656" s="319" t="s">
        <v>362</v>
      </c>
    </row>
    <row r="32657" spans="18:19" x14ac:dyDescent="0.2">
      <c r="R32657" s="334">
        <v>77059</v>
      </c>
      <c r="S32657" s="319" t="s">
        <v>362</v>
      </c>
    </row>
    <row r="32658" spans="18:19" x14ac:dyDescent="0.2">
      <c r="R32658" s="334">
        <v>77060</v>
      </c>
      <c r="S32658" s="319" t="s">
        <v>362</v>
      </c>
    </row>
    <row r="32659" spans="18:19" x14ac:dyDescent="0.2">
      <c r="R32659" s="334">
        <v>77061</v>
      </c>
      <c r="S32659" s="319" t="s">
        <v>362</v>
      </c>
    </row>
    <row r="32660" spans="18:19" x14ac:dyDescent="0.2">
      <c r="R32660" s="334">
        <v>77062</v>
      </c>
      <c r="S32660" s="319" t="s">
        <v>362</v>
      </c>
    </row>
    <row r="32661" spans="18:19" x14ac:dyDescent="0.2">
      <c r="R32661" s="334">
        <v>77063</v>
      </c>
      <c r="S32661" s="319" t="s">
        <v>362</v>
      </c>
    </row>
    <row r="32662" spans="18:19" x14ac:dyDescent="0.2">
      <c r="R32662" s="334">
        <v>77064</v>
      </c>
      <c r="S32662" s="319" t="s">
        <v>362</v>
      </c>
    </row>
    <row r="32663" spans="18:19" x14ac:dyDescent="0.2">
      <c r="R32663" s="334">
        <v>77065</v>
      </c>
      <c r="S32663" s="319" t="s">
        <v>362</v>
      </c>
    </row>
    <row r="32664" spans="18:19" x14ac:dyDescent="0.2">
      <c r="R32664" s="334">
        <v>77066</v>
      </c>
      <c r="S32664" s="319" t="s">
        <v>362</v>
      </c>
    </row>
    <row r="32665" spans="18:19" x14ac:dyDescent="0.2">
      <c r="R32665" s="334">
        <v>77067</v>
      </c>
      <c r="S32665" s="319" t="s">
        <v>362</v>
      </c>
    </row>
    <row r="32666" spans="18:19" x14ac:dyDescent="0.2">
      <c r="R32666" s="334">
        <v>77068</v>
      </c>
      <c r="S32666" s="319" t="s">
        <v>362</v>
      </c>
    </row>
    <row r="32667" spans="18:19" x14ac:dyDescent="0.2">
      <c r="R32667" s="334">
        <v>77069</v>
      </c>
      <c r="S32667" s="319" t="s">
        <v>362</v>
      </c>
    </row>
    <row r="32668" spans="18:19" x14ac:dyDescent="0.2">
      <c r="R32668" s="334">
        <v>77070</v>
      </c>
      <c r="S32668" s="319" t="s">
        <v>362</v>
      </c>
    </row>
    <row r="32669" spans="18:19" x14ac:dyDescent="0.2">
      <c r="R32669" s="334">
        <v>77071</v>
      </c>
      <c r="S32669" s="319" t="s">
        <v>362</v>
      </c>
    </row>
    <row r="32670" spans="18:19" x14ac:dyDescent="0.2">
      <c r="R32670" s="334">
        <v>77072</v>
      </c>
      <c r="S32670" s="319" t="s">
        <v>362</v>
      </c>
    </row>
    <row r="32671" spans="18:19" x14ac:dyDescent="0.2">
      <c r="R32671" s="334">
        <v>77073</v>
      </c>
      <c r="S32671" s="319" t="s">
        <v>362</v>
      </c>
    </row>
    <row r="32672" spans="18:19" x14ac:dyDescent="0.2">
      <c r="R32672" s="334">
        <v>77074</v>
      </c>
      <c r="S32672" s="319" t="s">
        <v>362</v>
      </c>
    </row>
    <row r="32673" spans="18:19" x14ac:dyDescent="0.2">
      <c r="R32673" s="334">
        <v>77075</v>
      </c>
      <c r="S32673" s="319" t="s">
        <v>362</v>
      </c>
    </row>
    <row r="32674" spans="18:19" x14ac:dyDescent="0.2">
      <c r="R32674" s="334">
        <v>77076</v>
      </c>
      <c r="S32674" s="319" t="s">
        <v>362</v>
      </c>
    </row>
    <row r="32675" spans="18:19" x14ac:dyDescent="0.2">
      <c r="R32675" s="334">
        <v>77077</v>
      </c>
      <c r="S32675" s="319" t="s">
        <v>362</v>
      </c>
    </row>
    <row r="32676" spans="18:19" x14ac:dyDescent="0.2">
      <c r="R32676" s="334">
        <v>77078</v>
      </c>
      <c r="S32676" s="319" t="s">
        <v>362</v>
      </c>
    </row>
    <row r="32677" spans="18:19" x14ac:dyDescent="0.2">
      <c r="R32677" s="334">
        <v>77079</v>
      </c>
      <c r="S32677" s="319" t="s">
        <v>362</v>
      </c>
    </row>
    <row r="32678" spans="18:19" x14ac:dyDescent="0.2">
      <c r="R32678" s="334">
        <v>77080</v>
      </c>
      <c r="S32678" s="319" t="s">
        <v>362</v>
      </c>
    </row>
    <row r="32679" spans="18:19" x14ac:dyDescent="0.2">
      <c r="R32679" s="334">
        <v>77081</v>
      </c>
      <c r="S32679" s="319" t="s">
        <v>362</v>
      </c>
    </row>
    <row r="32680" spans="18:19" x14ac:dyDescent="0.2">
      <c r="R32680" s="334">
        <v>77082</v>
      </c>
      <c r="S32680" s="319" t="s">
        <v>362</v>
      </c>
    </row>
    <row r="32681" spans="18:19" x14ac:dyDescent="0.2">
      <c r="R32681" s="334">
        <v>77083</v>
      </c>
      <c r="S32681" s="319" t="s">
        <v>362</v>
      </c>
    </row>
    <row r="32682" spans="18:19" x14ac:dyDescent="0.2">
      <c r="R32682" s="334">
        <v>77084</v>
      </c>
      <c r="S32682" s="319" t="s">
        <v>362</v>
      </c>
    </row>
    <row r="32683" spans="18:19" x14ac:dyDescent="0.2">
      <c r="R32683" s="334">
        <v>77085</v>
      </c>
      <c r="S32683" s="319" t="s">
        <v>362</v>
      </c>
    </row>
    <row r="32684" spans="18:19" x14ac:dyDescent="0.2">
      <c r="R32684" s="334">
        <v>77086</v>
      </c>
      <c r="S32684" s="319" t="s">
        <v>362</v>
      </c>
    </row>
    <row r="32685" spans="18:19" x14ac:dyDescent="0.2">
      <c r="R32685" s="334">
        <v>77087</v>
      </c>
      <c r="S32685" s="319" t="s">
        <v>362</v>
      </c>
    </row>
    <row r="32686" spans="18:19" x14ac:dyDescent="0.2">
      <c r="R32686" s="334">
        <v>77088</v>
      </c>
      <c r="S32686" s="319" t="s">
        <v>362</v>
      </c>
    </row>
    <row r="32687" spans="18:19" x14ac:dyDescent="0.2">
      <c r="R32687" s="334">
        <v>77089</v>
      </c>
      <c r="S32687" s="319" t="s">
        <v>362</v>
      </c>
    </row>
    <row r="32688" spans="18:19" x14ac:dyDescent="0.2">
      <c r="R32688" s="334">
        <v>77090</v>
      </c>
      <c r="S32688" s="319" t="s">
        <v>362</v>
      </c>
    </row>
    <row r="32689" spans="18:19" x14ac:dyDescent="0.2">
      <c r="R32689" s="334">
        <v>77091</v>
      </c>
      <c r="S32689" s="319" t="s">
        <v>362</v>
      </c>
    </row>
    <row r="32690" spans="18:19" x14ac:dyDescent="0.2">
      <c r="R32690" s="334">
        <v>77092</v>
      </c>
      <c r="S32690" s="319" t="s">
        <v>362</v>
      </c>
    </row>
    <row r="32691" spans="18:19" x14ac:dyDescent="0.2">
      <c r="R32691" s="334">
        <v>77093</v>
      </c>
      <c r="S32691" s="319" t="s">
        <v>362</v>
      </c>
    </row>
    <row r="32692" spans="18:19" x14ac:dyDescent="0.2">
      <c r="R32692" s="334">
        <v>77094</v>
      </c>
      <c r="S32692" s="319" t="s">
        <v>362</v>
      </c>
    </row>
    <row r="32693" spans="18:19" x14ac:dyDescent="0.2">
      <c r="R32693" s="334">
        <v>77095</v>
      </c>
      <c r="S32693" s="319" t="s">
        <v>362</v>
      </c>
    </row>
    <row r="32694" spans="18:19" x14ac:dyDescent="0.2">
      <c r="R32694" s="334">
        <v>77096</v>
      </c>
      <c r="S32694" s="319" t="s">
        <v>362</v>
      </c>
    </row>
    <row r="32695" spans="18:19" x14ac:dyDescent="0.2">
      <c r="R32695" s="334">
        <v>77098</v>
      </c>
      <c r="S32695" s="319" t="s">
        <v>362</v>
      </c>
    </row>
    <row r="32696" spans="18:19" x14ac:dyDescent="0.2">
      <c r="R32696" s="334">
        <v>77099</v>
      </c>
      <c r="S32696" s="319" t="s">
        <v>362</v>
      </c>
    </row>
    <row r="32697" spans="18:19" x14ac:dyDescent="0.2">
      <c r="R32697" s="334">
        <v>77201</v>
      </c>
      <c r="S32697" s="319" t="s">
        <v>362</v>
      </c>
    </row>
    <row r="32698" spans="18:19" x14ac:dyDescent="0.2">
      <c r="R32698" s="334">
        <v>77202</v>
      </c>
      <c r="S32698" s="319" t="s">
        <v>362</v>
      </c>
    </row>
    <row r="32699" spans="18:19" x14ac:dyDescent="0.2">
      <c r="R32699" s="334">
        <v>77203</v>
      </c>
      <c r="S32699" s="319" t="s">
        <v>362</v>
      </c>
    </row>
    <row r="32700" spans="18:19" x14ac:dyDescent="0.2">
      <c r="R32700" s="334">
        <v>77204</v>
      </c>
      <c r="S32700" s="319" t="s">
        <v>362</v>
      </c>
    </row>
    <row r="32701" spans="18:19" x14ac:dyDescent="0.2">
      <c r="R32701" s="334">
        <v>77205</v>
      </c>
      <c r="S32701" s="319" t="s">
        <v>362</v>
      </c>
    </row>
    <row r="32702" spans="18:19" x14ac:dyDescent="0.2">
      <c r="R32702" s="334">
        <v>77206</v>
      </c>
      <c r="S32702" s="319" t="s">
        <v>362</v>
      </c>
    </row>
    <row r="32703" spans="18:19" x14ac:dyDescent="0.2">
      <c r="R32703" s="334">
        <v>77207</v>
      </c>
      <c r="S32703" s="319" t="s">
        <v>362</v>
      </c>
    </row>
    <row r="32704" spans="18:19" x14ac:dyDescent="0.2">
      <c r="R32704" s="334">
        <v>77208</v>
      </c>
      <c r="S32704" s="319" t="s">
        <v>362</v>
      </c>
    </row>
    <row r="32705" spans="18:19" x14ac:dyDescent="0.2">
      <c r="R32705" s="334">
        <v>77209</v>
      </c>
      <c r="S32705" s="319" t="s">
        <v>362</v>
      </c>
    </row>
    <row r="32706" spans="18:19" x14ac:dyDescent="0.2">
      <c r="R32706" s="334">
        <v>77210</v>
      </c>
      <c r="S32706" s="319" t="s">
        <v>362</v>
      </c>
    </row>
    <row r="32707" spans="18:19" x14ac:dyDescent="0.2">
      <c r="R32707" s="334">
        <v>77212</v>
      </c>
      <c r="S32707" s="319" t="s">
        <v>362</v>
      </c>
    </row>
    <row r="32708" spans="18:19" x14ac:dyDescent="0.2">
      <c r="R32708" s="334">
        <v>77213</v>
      </c>
      <c r="S32708" s="319" t="s">
        <v>362</v>
      </c>
    </row>
    <row r="32709" spans="18:19" x14ac:dyDescent="0.2">
      <c r="R32709" s="334">
        <v>77215</v>
      </c>
      <c r="S32709" s="319" t="s">
        <v>362</v>
      </c>
    </row>
    <row r="32710" spans="18:19" x14ac:dyDescent="0.2">
      <c r="R32710" s="334">
        <v>77216</v>
      </c>
      <c r="S32710" s="319" t="s">
        <v>362</v>
      </c>
    </row>
    <row r="32711" spans="18:19" x14ac:dyDescent="0.2">
      <c r="R32711" s="334">
        <v>77217</v>
      </c>
      <c r="S32711" s="319" t="s">
        <v>362</v>
      </c>
    </row>
    <row r="32712" spans="18:19" x14ac:dyDescent="0.2">
      <c r="R32712" s="334">
        <v>77218</v>
      </c>
      <c r="S32712" s="319" t="s">
        <v>362</v>
      </c>
    </row>
    <row r="32713" spans="18:19" x14ac:dyDescent="0.2">
      <c r="R32713" s="334">
        <v>77219</v>
      </c>
      <c r="S32713" s="319" t="s">
        <v>362</v>
      </c>
    </row>
    <row r="32714" spans="18:19" x14ac:dyDescent="0.2">
      <c r="R32714" s="334">
        <v>77220</v>
      </c>
      <c r="S32714" s="319" t="s">
        <v>362</v>
      </c>
    </row>
    <row r="32715" spans="18:19" x14ac:dyDescent="0.2">
      <c r="R32715" s="334">
        <v>77221</v>
      </c>
      <c r="S32715" s="319" t="s">
        <v>362</v>
      </c>
    </row>
    <row r="32716" spans="18:19" x14ac:dyDescent="0.2">
      <c r="R32716" s="334">
        <v>77222</v>
      </c>
      <c r="S32716" s="319" t="s">
        <v>362</v>
      </c>
    </row>
    <row r="32717" spans="18:19" x14ac:dyDescent="0.2">
      <c r="R32717" s="334">
        <v>77223</v>
      </c>
      <c r="S32717" s="319" t="s">
        <v>362</v>
      </c>
    </row>
    <row r="32718" spans="18:19" x14ac:dyDescent="0.2">
      <c r="R32718" s="334">
        <v>77224</v>
      </c>
      <c r="S32718" s="319" t="s">
        <v>362</v>
      </c>
    </row>
    <row r="32719" spans="18:19" x14ac:dyDescent="0.2">
      <c r="R32719" s="334">
        <v>77225</v>
      </c>
      <c r="S32719" s="319" t="s">
        <v>362</v>
      </c>
    </row>
    <row r="32720" spans="18:19" x14ac:dyDescent="0.2">
      <c r="R32720" s="334">
        <v>77226</v>
      </c>
      <c r="S32720" s="319" t="s">
        <v>362</v>
      </c>
    </row>
    <row r="32721" spans="18:19" x14ac:dyDescent="0.2">
      <c r="R32721" s="334">
        <v>77227</v>
      </c>
      <c r="S32721" s="319" t="s">
        <v>362</v>
      </c>
    </row>
    <row r="32722" spans="18:19" x14ac:dyDescent="0.2">
      <c r="R32722" s="334">
        <v>77228</v>
      </c>
      <c r="S32722" s="319" t="s">
        <v>362</v>
      </c>
    </row>
    <row r="32723" spans="18:19" x14ac:dyDescent="0.2">
      <c r="R32723" s="334">
        <v>77229</v>
      </c>
      <c r="S32723" s="319" t="s">
        <v>362</v>
      </c>
    </row>
    <row r="32724" spans="18:19" x14ac:dyDescent="0.2">
      <c r="R32724" s="334">
        <v>77230</v>
      </c>
      <c r="S32724" s="319" t="s">
        <v>362</v>
      </c>
    </row>
    <row r="32725" spans="18:19" x14ac:dyDescent="0.2">
      <c r="R32725" s="334">
        <v>77231</v>
      </c>
      <c r="S32725" s="319" t="s">
        <v>362</v>
      </c>
    </row>
    <row r="32726" spans="18:19" x14ac:dyDescent="0.2">
      <c r="R32726" s="334">
        <v>77233</v>
      </c>
      <c r="S32726" s="319" t="s">
        <v>362</v>
      </c>
    </row>
    <row r="32727" spans="18:19" x14ac:dyDescent="0.2">
      <c r="R32727" s="334">
        <v>77234</v>
      </c>
      <c r="S32727" s="319" t="s">
        <v>362</v>
      </c>
    </row>
    <row r="32728" spans="18:19" x14ac:dyDescent="0.2">
      <c r="R32728" s="334">
        <v>77235</v>
      </c>
      <c r="S32728" s="319" t="s">
        <v>362</v>
      </c>
    </row>
    <row r="32729" spans="18:19" x14ac:dyDescent="0.2">
      <c r="R32729" s="334">
        <v>77236</v>
      </c>
      <c r="S32729" s="319" t="s">
        <v>362</v>
      </c>
    </row>
    <row r="32730" spans="18:19" x14ac:dyDescent="0.2">
      <c r="R32730" s="334">
        <v>77237</v>
      </c>
      <c r="S32730" s="319" t="s">
        <v>362</v>
      </c>
    </row>
    <row r="32731" spans="18:19" x14ac:dyDescent="0.2">
      <c r="R32731" s="334">
        <v>77238</v>
      </c>
      <c r="S32731" s="319" t="s">
        <v>362</v>
      </c>
    </row>
    <row r="32732" spans="18:19" x14ac:dyDescent="0.2">
      <c r="R32732" s="334">
        <v>77240</v>
      </c>
      <c r="S32732" s="319" t="s">
        <v>362</v>
      </c>
    </row>
    <row r="32733" spans="18:19" x14ac:dyDescent="0.2">
      <c r="R32733" s="334">
        <v>77241</v>
      </c>
      <c r="S32733" s="319" t="s">
        <v>362</v>
      </c>
    </row>
    <row r="32734" spans="18:19" x14ac:dyDescent="0.2">
      <c r="R32734" s="334">
        <v>77242</v>
      </c>
      <c r="S32734" s="319" t="s">
        <v>362</v>
      </c>
    </row>
    <row r="32735" spans="18:19" x14ac:dyDescent="0.2">
      <c r="R32735" s="334">
        <v>77243</v>
      </c>
      <c r="S32735" s="319" t="s">
        <v>362</v>
      </c>
    </row>
    <row r="32736" spans="18:19" x14ac:dyDescent="0.2">
      <c r="R32736" s="334">
        <v>77244</v>
      </c>
      <c r="S32736" s="319" t="s">
        <v>362</v>
      </c>
    </row>
    <row r="32737" spans="18:19" x14ac:dyDescent="0.2">
      <c r="R32737" s="334">
        <v>77245</v>
      </c>
      <c r="S32737" s="319" t="s">
        <v>362</v>
      </c>
    </row>
    <row r="32738" spans="18:19" x14ac:dyDescent="0.2">
      <c r="R32738" s="334">
        <v>77246</v>
      </c>
      <c r="S32738" s="319" t="s">
        <v>362</v>
      </c>
    </row>
    <row r="32739" spans="18:19" x14ac:dyDescent="0.2">
      <c r="R32739" s="334">
        <v>77247</v>
      </c>
      <c r="S32739" s="319" t="s">
        <v>362</v>
      </c>
    </row>
    <row r="32740" spans="18:19" x14ac:dyDescent="0.2">
      <c r="R32740" s="334">
        <v>77248</v>
      </c>
      <c r="S32740" s="319" t="s">
        <v>362</v>
      </c>
    </row>
    <row r="32741" spans="18:19" x14ac:dyDescent="0.2">
      <c r="R32741" s="334">
        <v>77249</v>
      </c>
      <c r="S32741" s="319" t="s">
        <v>362</v>
      </c>
    </row>
    <row r="32742" spans="18:19" x14ac:dyDescent="0.2">
      <c r="R32742" s="334">
        <v>77250</v>
      </c>
      <c r="S32742" s="319" t="s">
        <v>362</v>
      </c>
    </row>
    <row r="32743" spans="18:19" x14ac:dyDescent="0.2">
      <c r="R32743" s="334">
        <v>77251</v>
      </c>
      <c r="S32743" s="319" t="s">
        <v>362</v>
      </c>
    </row>
    <row r="32744" spans="18:19" x14ac:dyDescent="0.2">
      <c r="R32744" s="334">
        <v>77252</v>
      </c>
      <c r="S32744" s="319" t="s">
        <v>362</v>
      </c>
    </row>
    <row r="32745" spans="18:19" x14ac:dyDescent="0.2">
      <c r="R32745" s="334">
        <v>77253</v>
      </c>
      <c r="S32745" s="319" t="s">
        <v>362</v>
      </c>
    </row>
    <row r="32746" spans="18:19" x14ac:dyDescent="0.2">
      <c r="R32746" s="334">
        <v>77254</v>
      </c>
      <c r="S32746" s="319" t="s">
        <v>362</v>
      </c>
    </row>
    <row r="32747" spans="18:19" x14ac:dyDescent="0.2">
      <c r="R32747" s="334">
        <v>77255</v>
      </c>
      <c r="S32747" s="319" t="s">
        <v>362</v>
      </c>
    </row>
    <row r="32748" spans="18:19" x14ac:dyDescent="0.2">
      <c r="R32748" s="334">
        <v>77256</v>
      </c>
      <c r="S32748" s="319" t="s">
        <v>362</v>
      </c>
    </row>
    <row r="32749" spans="18:19" x14ac:dyDescent="0.2">
      <c r="R32749" s="334">
        <v>77257</v>
      </c>
      <c r="S32749" s="319" t="s">
        <v>362</v>
      </c>
    </row>
    <row r="32750" spans="18:19" x14ac:dyDescent="0.2">
      <c r="R32750" s="334">
        <v>77258</v>
      </c>
      <c r="S32750" s="319" t="s">
        <v>362</v>
      </c>
    </row>
    <row r="32751" spans="18:19" x14ac:dyDescent="0.2">
      <c r="R32751" s="334">
        <v>77259</v>
      </c>
      <c r="S32751" s="319" t="s">
        <v>362</v>
      </c>
    </row>
    <row r="32752" spans="18:19" x14ac:dyDescent="0.2">
      <c r="R32752" s="334">
        <v>77260</v>
      </c>
      <c r="S32752" s="319" t="s">
        <v>362</v>
      </c>
    </row>
    <row r="32753" spans="18:19" x14ac:dyDescent="0.2">
      <c r="R32753" s="334">
        <v>77261</v>
      </c>
      <c r="S32753" s="319" t="s">
        <v>362</v>
      </c>
    </row>
    <row r="32754" spans="18:19" x14ac:dyDescent="0.2">
      <c r="R32754" s="334">
        <v>77262</v>
      </c>
      <c r="S32754" s="319" t="s">
        <v>362</v>
      </c>
    </row>
    <row r="32755" spans="18:19" x14ac:dyDescent="0.2">
      <c r="R32755" s="334">
        <v>77263</v>
      </c>
      <c r="S32755" s="319" t="s">
        <v>362</v>
      </c>
    </row>
    <row r="32756" spans="18:19" x14ac:dyDescent="0.2">
      <c r="R32756" s="334">
        <v>77265</v>
      </c>
      <c r="S32756" s="319" t="s">
        <v>362</v>
      </c>
    </row>
    <row r="32757" spans="18:19" x14ac:dyDescent="0.2">
      <c r="R32757" s="334">
        <v>77266</v>
      </c>
      <c r="S32757" s="319" t="s">
        <v>362</v>
      </c>
    </row>
    <row r="32758" spans="18:19" x14ac:dyDescent="0.2">
      <c r="R32758" s="334">
        <v>77267</v>
      </c>
      <c r="S32758" s="319" t="s">
        <v>362</v>
      </c>
    </row>
    <row r="32759" spans="18:19" x14ac:dyDescent="0.2">
      <c r="R32759" s="334">
        <v>77268</v>
      </c>
      <c r="S32759" s="319" t="s">
        <v>362</v>
      </c>
    </row>
    <row r="32760" spans="18:19" x14ac:dyDescent="0.2">
      <c r="R32760" s="334">
        <v>77269</v>
      </c>
      <c r="S32760" s="319" t="s">
        <v>362</v>
      </c>
    </row>
    <row r="32761" spans="18:19" x14ac:dyDescent="0.2">
      <c r="R32761" s="334">
        <v>77270</v>
      </c>
      <c r="S32761" s="319" t="s">
        <v>362</v>
      </c>
    </row>
    <row r="32762" spans="18:19" x14ac:dyDescent="0.2">
      <c r="R32762" s="334">
        <v>77271</v>
      </c>
      <c r="S32762" s="319" t="s">
        <v>362</v>
      </c>
    </row>
    <row r="32763" spans="18:19" x14ac:dyDescent="0.2">
      <c r="R32763" s="334">
        <v>77272</v>
      </c>
      <c r="S32763" s="319" t="s">
        <v>362</v>
      </c>
    </row>
    <row r="32764" spans="18:19" x14ac:dyDescent="0.2">
      <c r="R32764" s="334">
        <v>77273</v>
      </c>
      <c r="S32764" s="319" t="s">
        <v>362</v>
      </c>
    </row>
    <row r="32765" spans="18:19" x14ac:dyDescent="0.2">
      <c r="R32765" s="334">
        <v>77274</v>
      </c>
      <c r="S32765" s="319" t="s">
        <v>362</v>
      </c>
    </row>
    <row r="32766" spans="18:19" x14ac:dyDescent="0.2">
      <c r="R32766" s="334">
        <v>77275</v>
      </c>
      <c r="S32766" s="319" t="s">
        <v>362</v>
      </c>
    </row>
    <row r="32767" spans="18:19" x14ac:dyDescent="0.2">
      <c r="R32767" s="334">
        <v>77276</v>
      </c>
      <c r="S32767" s="319" t="s">
        <v>362</v>
      </c>
    </row>
    <row r="32768" spans="18:19" x14ac:dyDescent="0.2">
      <c r="R32768" s="334">
        <v>77277</v>
      </c>
      <c r="S32768" s="319" t="s">
        <v>362</v>
      </c>
    </row>
    <row r="32769" spans="18:19" x14ac:dyDescent="0.2">
      <c r="R32769" s="334">
        <v>77278</v>
      </c>
      <c r="S32769" s="319" t="s">
        <v>362</v>
      </c>
    </row>
    <row r="32770" spans="18:19" x14ac:dyDescent="0.2">
      <c r="R32770" s="334">
        <v>77279</v>
      </c>
      <c r="S32770" s="319" t="s">
        <v>362</v>
      </c>
    </row>
    <row r="32771" spans="18:19" x14ac:dyDescent="0.2">
      <c r="R32771" s="334">
        <v>77280</v>
      </c>
      <c r="S32771" s="319" t="s">
        <v>362</v>
      </c>
    </row>
    <row r="32772" spans="18:19" x14ac:dyDescent="0.2">
      <c r="R32772" s="334">
        <v>77282</v>
      </c>
      <c r="S32772" s="319" t="s">
        <v>362</v>
      </c>
    </row>
    <row r="32773" spans="18:19" x14ac:dyDescent="0.2">
      <c r="R32773" s="334">
        <v>77284</v>
      </c>
      <c r="S32773" s="319" t="s">
        <v>362</v>
      </c>
    </row>
    <row r="32774" spans="18:19" x14ac:dyDescent="0.2">
      <c r="R32774" s="334">
        <v>77285</v>
      </c>
      <c r="S32774" s="319" t="s">
        <v>362</v>
      </c>
    </row>
    <row r="32775" spans="18:19" x14ac:dyDescent="0.2">
      <c r="R32775" s="334">
        <v>77286</v>
      </c>
      <c r="S32775" s="319" t="s">
        <v>362</v>
      </c>
    </row>
    <row r="32776" spans="18:19" x14ac:dyDescent="0.2">
      <c r="R32776" s="334">
        <v>77287</v>
      </c>
      <c r="S32776" s="319" t="s">
        <v>362</v>
      </c>
    </row>
    <row r="32777" spans="18:19" x14ac:dyDescent="0.2">
      <c r="R32777" s="334">
        <v>77288</v>
      </c>
      <c r="S32777" s="319" t="s">
        <v>362</v>
      </c>
    </row>
    <row r="32778" spans="18:19" x14ac:dyDescent="0.2">
      <c r="R32778" s="334">
        <v>77289</v>
      </c>
      <c r="S32778" s="319" t="s">
        <v>362</v>
      </c>
    </row>
    <row r="32779" spans="18:19" x14ac:dyDescent="0.2">
      <c r="R32779" s="334">
        <v>77290</v>
      </c>
      <c r="S32779" s="319" t="s">
        <v>362</v>
      </c>
    </row>
    <row r="32780" spans="18:19" x14ac:dyDescent="0.2">
      <c r="R32780" s="334">
        <v>77291</v>
      </c>
      <c r="S32780" s="319" t="s">
        <v>362</v>
      </c>
    </row>
    <row r="32781" spans="18:19" x14ac:dyDescent="0.2">
      <c r="R32781" s="334">
        <v>77292</v>
      </c>
      <c r="S32781" s="319" t="s">
        <v>362</v>
      </c>
    </row>
    <row r="32782" spans="18:19" x14ac:dyDescent="0.2">
      <c r="R32782" s="334">
        <v>77293</v>
      </c>
      <c r="S32782" s="319" t="s">
        <v>362</v>
      </c>
    </row>
    <row r="32783" spans="18:19" x14ac:dyDescent="0.2">
      <c r="R32783" s="334">
        <v>77294</v>
      </c>
      <c r="S32783" s="319" t="s">
        <v>362</v>
      </c>
    </row>
    <row r="32784" spans="18:19" x14ac:dyDescent="0.2">
      <c r="R32784" s="334">
        <v>77296</v>
      </c>
      <c r="S32784" s="319" t="s">
        <v>362</v>
      </c>
    </row>
    <row r="32785" spans="18:19" x14ac:dyDescent="0.2">
      <c r="R32785" s="334">
        <v>77297</v>
      </c>
      <c r="S32785" s="319" t="s">
        <v>362</v>
      </c>
    </row>
    <row r="32786" spans="18:19" x14ac:dyDescent="0.2">
      <c r="R32786" s="334">
        <v>77299</v>
      </c>
      <c r="S32786" s="319" t="s">
        <v>362</v>
      </c>
    </row>
    <row r="32787" spans="18:19" x14ac:dyDescent="0.2">
      <c r="R32787" s="334">
        <v>77301</v>
      </c>
      <c r="S32787" s="319" t="s">
        <v>361</v>
      </c>
    </row>
    <row r="32788" spans="18:19" x14ac:dyDescent="0.2">
      <c r="R32788" s="334">
        <v>77302</v>
      </c>
      <c r="S32788" s="319" t="s">
        <v>362</v>
      </c>
    </row>
    <row r="32789" spans="18:19" x14ac:dyDescent="0.2">
      <c r="R32789" s="334">
        <v>77303</v>
      </c>
      <c r="S32789" s="319" t="s">
        <v>361</v>
      </c>
    </row>
    <row r="32790" spans="18:19" x14ac:dyDescent="0.2">
      <c r="R32790" s="334">
        <v>77304</v>
      </c>
      <c r="S32790" s="319" t="s">
        <v>361</v>
      </c>
    </row>
    <row r="32791" spans="18:19" x14ac:dyDescent="0.2">
      <c r="R32791" s="334">
        <v>77305</v>
      </c>
      <c r="S32791" s="319" t="s">
        <v>361</v>
      </c>
    </row>
    <row r="32792" spans="18:19" x14ac:dyDescent="0.2">
      <c r="R32792" s="334">
        <v>77306</v>
      </c>
      <c r="S32792" s="319" t="s">
        <v>361</v>
      </c>
    </row>
    <row r="32793" spans="18:19" x14ac:dyDescent="0.2">
      <c r="R32793" s="334">
        <v>77315</v>
      </c>
      <c r="S32793" s="319" t="s">
        <v>362</v>
      </c>
    </row>
    <row r="32794" spans="18:19" x14ac:dyDescent="0.2">
      <c r="R32794" s="334">
        <v>77316</v>
      </c>
      <c r="S32794" s="319" t="s">
        <v>362</v>
      </c>
    </row>
    <row r="32795" spans="18:19" x14ac:dyDescent="0.2">
      <c r="R32795" s="334">
        <v>77318</v>
      </c>
      <c r="S32795" s="319" t="s">
        <v>361</v>
      </c>
    </row>
    <row r="32796" spans="18:19" x14ac:dyDescent="0.2">
      <c r="R32796" s="334">
        <v>77320</v>
      </c>
      <c r="S32796" s="319" t="s">
        <v>362</v>
      </c>
    </row>
    <row r="32797" spans="18:19" x14ac:dyDescent="0.2">
      <c r="R32797" s="334">
        <v>77325</v>
      </c>
      <c r="S32797" s="319" t="s">
        <v>362</v>
      </c>
    </row>
    <row r="32798" spans="18:19" x14ac:dyDescent="0.2">
      <c r="R32798" s="334">
        <v>77326</v>
      </c>
      <c r="S32798" s="319" t="s">
        <v>361</v>
      </c>
    </row>
    <row r="32799" spans="18:19" x14ac:dyDescent="0.2">
      <c r="R32799" s="334">
        <v>77327</v>
      </c>
      <c r="S32799" s="319" t="s">
        <v>361</v>
      </c>
    </row>
    <row r="32800" spans="18:19" x14ac:dyDescent="0.2">
      <c r="R32800" s="334">
        <v>77328</v>
      </c>
      <c r="S32800" s="319" t="s">
        <v>361</v>
      </c>
    </row>
    <row r="32801" spans="18:19" x14ac:dyDescent="0.2">
      <c r="R32801" s="334">
        <v>77331</v>
      </c>
      <c r="S32801" s="319" t="s">
        <v>361</v>
      </c>
    </row>
    <row r="32802" spans="18:19" x14ac:dyDescent="0.2">
      <c r="R32802" s="334">
        <v>77332</v>
      </c>
      <c r="S32802" s="319" t="s">
        <v>361</v>
      </c>
    </row>
    <row r="32803" spans="18:19" x14ac:dyDescent="0.2">
      <c r="R32803" s="334">
        <v>77333</v>
      </c>
      <c r="S32803" s="319" t="s">
        <v>362</v>
      </c>
    </row>
    <row r="32804" spans="18:19" x14ac:dyDescent="0.2">
      <c r="R32804" s="334">
        <v>77334</v>
      </c>
      <c r="S32804" s="319" t="s">
        <v>362</v>
      </c>
    </row>
    <row r="32805" spans="18:19" x14ac:dyDescent="0.2">
      <c r="R32805" s="334">
        <v>77335</v>
      </c>
      <c r="S32805" s="319" t="s">
        <v>361</v>
      </c>
    </row>
    <row r="32806" spans="18:19" x14ac:dyDescent="0.2">
      <c r="R32806" s="334">
        <v>77336</v>
      </c>
      <c r="S32806" s="319" t="s">
        <v>362</v>
      </c>
    </row>
    <row r="32807" spans="18:19" x14ac:dyDescent="0.2">
      <c r="R32807" s="334">
        <v>77338</v>
      </c>
      <c r="S32807" s="319" t="s">
        <v>362</v>
      </c>
    </row>
    <row r="32808" spans="18:19" x14ac:dyDescent="0.2">
      <c r="R32808" s="334">
        <v>77339</v>
      </c>
      <c r="S32808" s="319" t="s">
        <v>362</v>
      </c>
    </row>
    <row r="32809" spans="18:19" x14ac:dyDescent="0.2">
      <c r="R32809" s="334">
        <v>77340</v>
      </c>
      <c r="S32809" s="319" t="s">
        <v>362</v>
      </c>
    </row>
    <row r="32810" spans="18:19" x14ac:dyDescent="0.2">
      <c r="R32810" s="334">
        <v>77341</v>
      </c>
      <c r="S32810" s="319" t="s">
        <v>362</v>
      </c>
    </row>
    <row r="32811" spans="18:19" x14ac:dyDescent="0.2">
      <c r="R32811" s="334">
        <v>77342</v>
      </c>
      <c r="S32811" s="319" t="s">
        <v>362</v>
      </c>
    </row>
    <row r="32812" spans="18:19" x14ac:dyDescent="0.2">
      <c r="R32812" s="334">
        <v>77345</v>
      </c>
      <c r="S32812" s="319" t="s">
        <v>362</v>
      </c>
    </row>
    <row r="32813" spans="18:19" x14ac:dyDescent="0.2">
      <c r="R32813" s="334">
        <v>77346</v>
      </c>
      <c r="S32813" s="319" t="s">
        <v>362</v>
      </c>
    </row>
    <row r="32814" spans="18:19" x14ac:dyDescent="0.2">
      <c r="R32814" s="334">
        <v>77347</v>
      </c>
      <c r="S32814" s="319" t="s">
        <v>362</v>
      </c>
    </row>
    <row r="32815" spans="18:19" x14ac:dyDescent="0.2">
      <c r="R32815" s="334">
        <v>77348</v>
      </c>
      <c r="S32815" s="319" t="s">
        <v>362</v>
      </c>
    </row>
    <row r="32816" spans="18:19" x14ac:dyDescent="0.2">
      <c r="R32816" s="334">
        <v>77350</v>
      </c>
      <c r="S32816" s="319" t="s">
        <v>361</v>
      </c>
    </row>
    <row r="32817" spans="18:19" x14ac:dyDescent="0.2">
      <c r="R32817" s="334">
        <v>77351</v>
      </c>
      <c r="S32817" s="319" t="s">
        <v>361</v>
      </c>
    </row>
    <row r="32818" spans="18:19" x14ac:dyDescent="0.2">
      <c r="R32818" s="334">
        <v>77353</v>
      </c>
      <c r="S32818" s="319" t="s">
        <v>362</v>
      </c>
    </row>
    <row r="32819" spans="18:19" x14ac:dyDescent="0.2">
      <c r="R32819" s="334">
        <v>77354</v>
      </c>
      <c r="S32819" s="319" t="s">
        <v>362</v>
      </c>
    </row>
    <row r="32820" spans="18:19" x14ac:dyDescent="0.2">
      <c r="R32820" s="334">
        <v>77355</v>
      </c>
      <c r="S32820" s="319" t="s">
        <v>362</v>
      </c>
    </row>
    <row r="32821" spans="18:19" x14ac:dyDescent="0.2">
      <c r="R32821" s="334">
        <v>77356</v>
      </c>
      <c r="S32821" s="319" t="s">
        <v>362</v>
      </c>
    </row>
    <row r="32822" spans="18:19" x14ac:dyDescent="0.2">
      <c r="R32822" s="334">
        <v>77357</v>
      </c>
      <c r="S32822" s="319" t="s">
        <v>362</v>
      </c>
    </row>
    <row r="32823" spans="18:19" x14ac:dyDescent="0.2">
      <c r="R32823" s="334">
        <v>77358</v>
      </c>
      <c r="S32823" s="319" t="s">
        <v>361</v>
      </c>
    </row>
    <row r="32824" spans="18:19" x14ac:dyDescent="0.2">
      <c r="R32824" s="334">
        <v>77359</v>
      </c>
      <c r="S32824" s="319" t="s">
        <v>361</v>
      </c>
    </row>
    <row r="32825" spans="18:19" x14ac:dyDescent="0.2">
      <c r="R32825" s="334">
        <v>77360</v>
      </c>
      <c r="S32825" s="319" t="s">
        <v>361</v>
      </c>
    </row>
    <row r="32826" spans="18:19" x14ac:dyDescent="0.2">
      <c r="R32826" s="334">
        <v>77362</v>
      </c>
      <c r="S32826" s="319" t="s">
        <v>362</v>
      </c>
    </row>
    <row r="32827" spans="18:19" x14ac:dyDescent="0.2">
      <c r="R32827" s="334">
        <v>77363</v>
      </c>
      <c r="S32827" s="319" t="s">
        <v>362</v>
      </c>
    </row>
    <row r="32828" spans="18:19" x14ac:dyDescent="0.2">
      <c r="R32828" s="334">
        <v>77364</v>
      </c>
      <c r="S32828" s="319" t="s">
        <v>361</v>
      </c>
    </row>
    <row r="32829" spans="18:19" x14ac:dyDescent="0.2">
      <c r="R32829" s="334">
        <v>77365</v>
      </c>
      <c r="S32829" s="319" t="s">
        <v>362</v>
      </c>
    </row>
    <row r="32830" spans="18:19" x14ac:dyDescent="0.2">
      <c r="R32830" s="334">
        <v>77367</v>
      </c>
      <c r="S32830" s="319" t="s">
        <v>362</v>
      </c>
    </row>
    <row r="32831" spans="18:19" x14ac:dyDescent="0.2">
      <c r="R32831" s="334">
        <v>77368</v>
      </c>
      <c r="S32831" s="319" t="s">
        <v>361</v>
      </c>
    </row>
    <row r="32832" spans="18:19" x14ac:dyDescent="0.2">
      <c r="R32832" s="334">
        <v>77369</v>
      </c>
      <c r="S32832" s="319" t="s">
        <v>361</v>
      </c>
    </row>
    <row r="32833" spans="18:19" x14ac:dyDescent="0.2">
      <c r="R32833" s="334">
        <v>77371</v>
      </c>
      <c r="S32833" s="319" t="s">
        <v>361</v>
      </c>
    </row>
    <row r="32834" spans="18:19" x14ac:dyDescent="0.2">
      <c r="R32834" s="334">
        <v>77372</v>
      </c>
      <c r="S32834" s="319" t="s">
        <v>361</v>
      </c>
    </row>
    <row r="32835" spans="18:19" x14ac:dyDescent="0.2">
      <c r="R32835" s="334">
        <v>77373</v>
      </c>
      <c r="S32835" s="319" t="s">
        <v>362</v>
      </c>
    </row>
    <row r="32836" spans="18:19" x14ac:dyDescent="0.2">
      <c r="R32836" s="334">
        <v>77374</v>
      </c>
      <c r="S32836" s="319" t="s">
        <v>361</v>
      </c>
    </row>
    <row r="32837" spans="18:19" x14ac:dyDescent="0.2">
      <c r="R32837" s="334">
        <v>77375</v>
      </c>
      <c r="S32837" s="319" t="s">
        <v>362</v>
      </c>
    </row>
    <row r="32838" spans="18:19" x14ac:dyDescent="0.2">
      <c r="R32838" s="334">
        <v>77376</v>
      </c>
      <c r="S32838" s="319" t="s">
        <v>361</v>
      </c>
    </row>
    <row r="32839" spans="18:19" x14ac:dyDescent="0.2">
      <c r="R32839" s="334">
        <v>77377</v>
      </c>
      <c r="S32839" s="319" t="s">
        <v>362</v>
      </c>
    </row>
    <row r="32840" spans="18:19" x14ac:dyDescent="0.2">
      <c r="R32840" s="334">
        <v>77378</v>
      </c>
      <c r="S32840" s="319" t="s">
        <v>361</v>
      </c>
    </row>
    <row r="32841" spans="18:19" x14ac:dyDescent="0.2">
      <c r="R32841" s="334">
        <v>77379</v>
      </c>
      <c r="S32841" s="319" t="s">
        <v>362</v>
      </c>
    </row>
    <row r="32842" spans="18:19" x14ac:dyDescent="0.2">
      <c r="R32842" s="334">
        <v>77380</v>
      </c>
      <c r="S32842" s="319" t="s">
        <v>362</v>
      </c>
    </row>
    <row r="32843" spans="18:19" x14ac:dyDescent="0.2">
      <c r="R32843" s="334">
        <v>77381</v>
      </c>
      <c r="S32843" s="319" t="s">
        <v>362</v>
      </c>
    </row>
    <row r="32844" spans="18:19" x14ac:dyDescent="0.2">
      <c r="R32844" s="334">
        <v>77382</v>
      </c>
      <c r="S32844" s="319" t="s">
        <v>362</v>
      </c>
    </row>
    <row r="32845" spans="18:19" x14ac:dyDescent="0.2">
      <c r="R32845" s="334">
        <v>77383</v>
      </c>
      <c r="S32845" s="319" t="s">
        <v>362</v>
      </c>
    </row>
    <row r="32846" spans="18:19" x14ac:dyDescent="0.2">
      <c r="R32846" s="334">
        <v>77384</v>
      </c>
      <c r="S32846" s="319" t="s">
        <v>362</v>
      </c>
    </row>
    <row r="32847" spans="18:19" x14ac:dyDescent="0.2">
      <c r="R32847" s="334">
        <v>77385</v>
      </c>
      <c r="S32847" s="319" t="s">
        <v>362</v>
      </c>
    </row>
    <row r="32848" spans="18:19" x14ac:dyDescent="0.2">
      <c r="R32848" s="334">
        <v>77386</v>
      </c>
      <c r="S32848" s="319" t="s">
        <v>362</v>
      </c>
    </row>
    <row r="32849" spans="18:19" x14ac:dyDescent="0.2">
      <c r="R32849" s="334">
        <v>77387</v>
      </c>
      <c r="S32849" s="319" t="s">
        <v>362</v>
      </c>
    </row>
    <row r="32850" spans="18:19" x14ac:dyDescent="0.2">
      <c r="R32850" s="334">
        <v>77388</v>
      </c>
      <c r="S32850" s="319" t="s">
        <v>362</v>
      </c>
    </row>
    <row r="32851" spans="18:19" x14ac:dyDescent="0.2">
      <c r="R32851" s="334">
        <v>77389</v>
      </c>
      <c r="S32851" s="319" t="s">
        <v>362</v>
      </c>
    </row>
    <row r="32852" spans="18:19" x14ac:dyDescent="0.2">
      <c r="R32852" s="334">
        <v>77391</v>
      </c>
      <c r="S32852" s="319" t="s">
        <v>362</v>
      </c>
    </row>
    <row r="32853" spans="18:19" x14ac:dyDescent="0.2">
      <c r="R32853" s="334">
        <v>77393</v>
      </c>
      <c r="S32853" s="319" t="s">
        <v>362</v>
      </c>
    </row>
    <row r="32854" spans="18:19" x14ac:dyDescent="0.2">
      <c r="R32854" s="334">
        <v>77396</v>
      </c>
      <c r="S32854" s="319" t="s">
        <v>362</v>
      </c>
    </row>
    <row r="32855" spans="18:19" x14ac:dyDescent="0.2">
      <c r="R32855" s="334">
        <v>77399</v>
      </c>
      <c r="S32855" s="319" t="s">
        <v>361</v>
      </c>
    </row>
    <row r="32856" spans="18:19" x14ac:dyDescent="0.2">
      <c r="R32856" s="334">
        <v>77401</v>
      </c>
      <c r="S32856" s="319" t="s">
        <v>362</v>
      </c>
    </row>
    <row r="32857" spans="18:19" x14ac:dyDescent="0.2">
      <c r="R32857" s="334">
        <v>77402</v>
      </c>
      <c r="S32857" s="319" t="s">
        <v>362</v>
      </c>
    </row>
    <row r="32858" spans="18:19" x14ac:dyDescent="0.2">
      <c r="R32858" s="334">
        <v>77404</v>
      </c>
      <c r="S32858" s="319" t="s">
        <v>362</v>
      </c>
    </row>
    <row r="32859" spans="18:19" x14ac:dyDescent="0.2">
      <c r="R32859" s="334">
        <v>77406</v>
      </c>
      <c r="S32859" s="319" t="s">
        <v>362</v>
      </c>
    </row>
    <row r="32860" spans="18:19" x14ac:dyDescent="0.2">
      <c r="R32860" s="334">
        <v>77407</v>
      </c>
      <c r="S32860" s="319" t="s">
        <v>362</v>
      </c>
    </row>
    <row r="32861" spans="18:19" x14ac:dyDescent="0.2">
      <c r="R32861" s="334">
        <v>77410</v>
      </c>
      <c r="S32861" s="319" t="s">
        <v>362</v>
      </c>
    </row>
    <row r="32862" spans="18:19" x14ac:dyDescent="0.2">
      <c r="R32862" s="334">
        <v>77411</v>
      </c>
      <c r="S32862" s="319" t="s">
        <v>362</v>
      </c>
    </row>
    <row r="32863" spans="18:19" x14ac:dyDescent="0.2">
      <c r="R32863" s="334">
        <v>77412</v>
      </c>
      <c r="S32863" s="319" t="s">
        <v>362</v>
      </c>
    </row>
    <row r="32864" spans="18:19" x14ac:dyDescent="0.2">
      <c r="R32864" s="334">
        <v>77413</v>
      </c>
      <c r="S32864" s="319" t="s">
        <v>362</v>
      </c>
    </row>
    <row r="32865" spans="18:19" x14ac:dyDescent="0.2">
      <c r="R32865" s="334">
        <v>77414</v>
      </c>
      <c r="S32865" s="319" t="s">
        <v>362</v>
      </c>
    </row>
    <row r="32866" spans="18:19" x14ac:dyDescent="0.2">
      <c r="R32866" s="334">
        <v>77415</v>
      </c>
      <c r="S32866" s="319" t="s">
        <v>362</v>
      </c>
    </row>
    <row r="32867" spans="18:19" x14ac:dyDescent="0.2">
      <c r="R32867" s="334">
        <v>77417</v>
      </c>
      <c r="S32867" s="319" t="s">
        <v>362</v>
      </c>
    </row>
    <row r="32868" spans="18:19" x14ac:dyDescent="0.2">
      <c r="R32868" s="334">
        <v>77418</v>
      </c>
      <c r="S32868" s="319" t="s">
        <v>362</v>
      </c>
    </row>
    <row r="32869" spans="18:19" x14ac:dyDescent="0.2">
      <c r="R32869" s="334">
        <v>77419</v>
      </c>
      <c r="S32869" s="319" t="s">
        <v>362</v>
      </c>
    </row>
    <row r="32870" spans="18:19" x14ac:dyDescent="0.2">
      <c r="R32870" s="334">
        <v>77420</v>
      </c>
      <c r="S32870" s="319" t="s">
        <v>362</v>
      </c>
    </row>
    <row r="32871" spans="18:19" x14ac:dyDescent="0.2">
      <c r="R32871" s="334">
        <v>77422</v>
      </c>
      <c r="S32871" s="319" t="s">
        <v>362</v>
      </c>
    </row>
    <row r="32872" spans="18:19" x14ac:dyDescent="0.2">
      <c r="R32872" s="334">
        <v>77423</v>
      </c>
      <c r="S32872" s="319" t="s">
        <v>362</v>
      </c>
    </row>
    <row r="32873" spans="18:19" x14ac:dyDescent="0.2">
      <c r="R32873" s="334">
        <v>77426</v>
      </c>
      <c r="S32873" s="319" t="s">
        <v>362</v>
      </c>
    </row>
    <row r="32874" spans="18:19" x14ac:dyDescent="0.2">
      <c r="R32874" s="334">
        <v>77428</v>
      </c>
      <c r="S32874" s="319" t="s">
        <v>362</v>
      </c>
    </row>
    <row r="32875" spans="18:19" x14ac:dyDescent="0.2">
      <c r="R32875" s="334">
        <v>77429</v>
      </c>
      <c r="S32875" s="319" t="s">
        <v>362</v>
      </c>
    </row>
    <row r="32876" spans="18:19" x14ac:dyDescent="0.2">
      <c r="R32876" s="334">
        <v>77430</v>
      </c>
      <c r="S32876" s="319" t="s">
        <v>362</v>
      </c>
    </row>
    <row r="32877" spans="18:19" x14ac:dyDescent="0.2">
      <c r="R32877" s="334">
        <v>77431</v>
      </c>
      <c r="S32877" s="319" t="s">
        <v>362</v>
      </c>
    </row>
    <row r="32878" spans="18:19" x14ac:dyDescent="0.2">
      <c r="R32878" s="334">
        <v>77432</v>
      </c>
      <c r="S32878" s="319" t="s">
        <v>362</v>
      </c>
    </row>
    <row r="32879" spans="18:19" x14ac:dyDescent="0.2">
      <c r="R32879" s="334">
        <v>77433</v>
      </c>
      <c r="S32879" s="319" t="s">
        <v>362</v>
      </c>
    </row>
    <row r="32880" spans="18:19" x14ac:dyDescent="0.2">
      <c r="R32880" s="334">
        <v>77434</v>
      </c>
      <c r="S32880" s="319" t="s">
        <v>362</v>
      </c>
    </row>
    <row r="32881" spans="18:19" x14ac:dyDescent="0.2">
      <c r="R32881" s="334">
        <v>77435</v>
      </c>
      <c r="S32881" s="319" t="s">
        <v>362</v>
      </c>
    </row>
    <row r="32882" spans="18:19" x14ac:dyDescent="0.2">
      <c r="R32882" s="334">
        <v>77436</v>
      </c>
      <c r="S32882" s="319" t="s">
        <v>362</v>
      </c>
    </row>
    <row r="32883" spans="18:19" x14ac:dyDescent="0.2">
      <c r="R32883" s="334">
        <v>77437</v>
      </c>
      <c r="S32883" s="319" t="s">
        <v>362</v>
      </c>
    </row>
    <row r="32884" spans="18:19" x14ac:dyDescent="0.2">
      <c r="R32884" s="334">
        <v>77440</v>
      </c>
      <c r="S32884" s="319" t="s">
        <v>362</v>
      </c>
    </row>
    <row r="32885" spans="18:19" x14ac:dyDescent="0.2">
      <c r="R32885" s="334">
        <v>77441</v>
      </c>
      <c r="S32885" s="319" t="s">
        <v>362</v>
      </c>
    </row>
    <row r="32886" spans="18:19" x14ac:dyDescent="0.2">
      <c r="R32886" s="334">
        <v>77442</v>
      </c>
      <c r="S32886" s="319" t="s">
        <v>362</v>
      </c>
    </row>
    <row r="32887" spans="18:19" x14ac:dyDescent="0.2">
      <c r="R32887" s="334">
        <v>77443</v>
      </c>
      <c r="S32887" s="319" t="s">
        <v>362</v>
      </c>
    </row>
    <row r="32888" spans="18:19" x14ac:dyDescent="0.2">
      <c r="R32888" s="334">
        <v>77444</v>
      </c>
      <c r="S32888" s="319" t="s">
        <v>362</v>
      </c>
    </row>
    <row r="32889" spans="18:19" x14ac:dyDescent="0.2">
      <c r="R32889" s="334">
        <v>77445</v>
      </c>
      <c r="S32889" s="319" t="s">
        <v>362</v>
      </c>
    </row>
    <row r="32890" spans="18:19" x14ac:dyDescent="0.2">
      <c r="R32890" s="334">
        <v>77446</v>
      </c>
      <c r="S32890" s="319" t="s">
        <v>362</v>
      </c>
    </row>
    <row r="32891" spans="18:19" x14ac:dyDescent="0.2">
      <c r="R32891" s="334">
        <v>77447</v>
      </c>
      <c r="S32891" s="319" t="s">
        <v>362</v>
      </c>
    </row>
    <row r="32892" spans="18:19" x14ac:dyDescent="0.2">
      <c r="R32892" s="334">
        <v>77448</v>
      </c>
      <c r="S32892" s="319" t="s">
        <v>362</v>
      </c>
    </row>
    <row r="32893" spans="18:19" x14ac:dyDescent="0.2">
      <c r="R32893" s="334">
        <v>77449</v>
      </c>
      <c r="S32893" s="319" t="s">
        <v>362</v>
      </c>
    </row>
    <row r="32894" spans="18:19" x14ac:dyDescent="0.2">
      <c r="R32894" s="334">
        <v>77450</v>
      </c>
      <c r="S32894" s="319" t="s">
        <v>362</v>
      </c>
    </row>
    <row r="32895" spans="18:19" x14ac:dyDescent="0.2">
      <c r="R32895" s="334">
        <v>77451</v>
      </c>
      <c r="S32895" s="319" t="s">
        <v>362</v>
      </c>
    </row>
    <row r="32896" spans="18:19" x14ac:dyDescent="0.2">
      <c r="R32896" s="334">
        <v>77452</v>
      </c>
      <c r="S32896" s="319" t="s">
        <v>362</v>
      </c>
    </row>
    <row r="32897" spans="18:19" x14ac:dyDescent="0.2">
      <c r="R32897" s="334">
        <v>77453</v>
      </c>
      <c r="S32897" s="319" t="s">
        <v>362</v>
      </c>
    </row>
    <row r="32898" spans="18:19" x14ac:dyDescent="0.2">
      <c r="R32898" s="334">
        <v>77454</v>
      </c>
      <c r="S32898" s="319" t="s">
        <v>362</v>
      </c>
    </row>
    <row r="32899" spans="18:19" x14ac:dyDescent="0.2">
      <c r="R32899" s="334">
        <v>77455</v>
      </c>
      <c r="S32899" s="319" t="s">
        <v>362</v>
      </c>
    </row>
    <row r="32900" spans="18:19" x14ac:dyDescent="0.2">
      <c r="R32900" s="334">
        <v>77456</v>
      </c>
      <c r="S32900" s="319" t="s">
        <v>362</v>
      </c>
    </row>
    <row r="32901" spans="18:19" x14ac:dyDescent="0.2">
      <c r="R32901" s="334">
        <v>77457</v>
      </c>
      <c r="S32901" s="319" t="s">
        <v>362</v>
      </c>
    </row>
    <row r="32902" spans="18:19" x14ac:dyDescent="0.2">
      <c r="R32902" s="334">
        <v>77458</v>
      </c>
      <c r="S32902" s="319" t="s">
        <v>362</v>
      </c>
    </row>
    <row r="32903" spans="18:19" x14ac:dyDescent="0.2">
      <c r="R32903" s="334">
        <v>77459</v>
      </c>
      <c r="S32903" s="319" t="s">
        <v>362</v>
      </c>
    </row>
    <row r="32904" spans="18:19" x14ac:dyDescent="0.2">
      <c r="R32904" s="334">
        <v>77460</v>
      </c>
      <c r="S32904" s="319" t="s">
        <v>362</v>
      </c>
    </row>
    <row r="32905" spans="18:19" x14ac:dyDescent="0.2">
      <c r="R32905" s="334">
        <v>77461</v>
      </c>
      <c r="S32905" s="319" t="s">
        <v>362</v>
      </c>
    </row>
    <row r="32906" spans="18:19" x14ac:dyDescent="0.2">
      <c r="R32906" s="334">
        <v>77463</v>
      </c>
      <c r="S32906" s="319" t="s">
        <v>362</v>
      </c>
    </row>
    <row r="32907" spans="18:19" x14ac:dyDescent="0.2">
      <c r="R32907" s="334">
        <v>77464</v>
      </c>
      <c r="S32907" s="319" t="s">
        <v>362</v>
      </c>
    </row>
    <row r="32908" spans="18:19" x14ac:dyDescent="0.2">
      <c r="R32908" s="334">
        <v>77465</v>
      </c>
      <c r="S32908" s="319" t="s">
        <v>362</v>
      </c>
    </row>
    <row r="32909" spans="18:19" x14ac:dyDescent="0.2">
      <c r="R32909" s="334">
        <v>77466</v>
      </c>
      <c r="S32909" s="319" t="s">
        <v>362</v>
      </c>
    </row>
    <row r="32910" spans="18:19" x14ac:dyDescent="0.2">
      <c r="R32910" s="334">
        <v>77467</v>
      </c>
      <c r="S32910" s="319" t="s">
        <v>362</v>
      </c>
    </row>
    <row r="32911" spans="18:19" x14ac:dyDescent="0.2">
      <c r="R32911" s="334">
        <v>77468</v>
      </c>
      <c r="S32911" s="319" t="s">
        <v>362</v>
      </c>
    </row>
    <row r="32912" spans="18:19" x14ac:dyDescent="0.2">
      <c r="R32912" s="334">
        <v>77469</v>
      </c>
      <c r="S32912" s="319" t="s">
        <v>362</v>
      </c>
    </row>
    <row r="32913" spans="18:19" x14ac:dyDescent="0.2">
      <c r="R32913" s="334">
        <v>77470</v>
      </c>
      <c r="S32913" s="319" t="s">
        <v>362</v>
      </c>
    </row>
    <row r="32914" spans="18:19" x14ac:dyDescent="0.2">
      <c r="R32914" s="334">
        <v>77471</v>
      </c>
      <c r="S32914" s="319" t="s">
        <v>362</v>
      </c>
    </row>
    <row r="32915" spans="18:19" x14ac:dyDescent="0.2">
      <c r="R32915" s="334">
        <v>77473</v>
      </c>
      <c r="S32915" s="319" t="s">
        <v>362</v>
      </c>
    </row>
    <row r="32916" spans="18:19" x14ac:dyDescent="0.2">
      <c r="R32916" s="334">
        <v>77474</v>
      </c>
      <c r="S32916" s="319" t="s">
        <v>362</v>
      </c>
    </row>
    <row r="32917" spans="18:19" x14ac:dyDescent="0.2">
      <c r="R32917" s="334">
        <v>77475</v>
      </c>
      <c r="S32917" s="319" t="s">
        <v>362</v>
      </c>
    </row>
    <row r="32918" spans="18:19" x14ac:dyDescent="0.2">
      <c r="R32918" s="334">
        <v>77476</v>
      </c>
      <c r="S32918" s="319" t="s">
        <v>362</v>
      </c>
    </row>
    <row r="32919" spans="18:19" x14ac:dyDescent="0.2">
      <c r="R32919" s="334">
        <v>77477</v>
      </c>
      <c r="S32919" s="319" t="s">
        <v>362</v>
      </c>
    </row>
    <row r="32920" spans="18:19" x14ac:dyDescent="0.2">
      <c r="R32920" s="334">
        <v>77478</v>
      </c>
      <c r="S32920" s="319" t="s">
        <v>362</v>
      </c>
    </row>
    <row r="32921" spans="18:19" x14ac:dyDescent="0.2">
      <c r="R32921" s="334">
        <v>77479</v>
      </c>
      <c r="S32921" s="319" t="s">
        <v>362</v>
      </c>
    </row>
    <row r="32922" spans="18:19" x14ac:dyDescent="0.2">
      <c r="R32922" s="334">
        <v>77480</v>
      </c>
      <c r="S32922" s="319" t="s">
        <v>362</v>
      </c>
    </row>
    <row r="32923" spans="18:19" x14ac:dyDescent="0.2">
      <c r="R32923" s="334">
        <v>77481</v>
      </c>
      <c r="S32923" s="319" t="s">
        <v>362</v>
      </c>
    </row>
    <row r="32924" spans="18:19" x14ac:dyDescent="0.2">
      <c r="R32924" s="334">
        <v>77482</v>
      </c>
      <c r="S32924" s="319" t="s">
        <v>362</v>
      </c>
    </row>
    <row r="32925" spans="18:19" x14ac:dyDescent="0.2">
      <c r="R32925" s="334">
        <v>77483</v>
      </c>
      <c r="S32925" s="319" t="s">
        <v>362</v>
      </c>
    </row>
    <row r="32926" spans="18:19" x14ac:dyDescent="0.2">
      <c r="R32926" s="334">
        <v>77484</v>
      </c>
      <c r="S32926" s="319" t="s">
        <v>362</v>
      </c>
    </row>
    <row r="32927" spans="18:19" x14ac:dyDescent="0.2">
      <c r="R32927" s="334">
        <v>77485</v>
      </c>
      <c r="S32927" s="319" t="s">
        <v>362</v>
      </c>
    </row>
    <row r="32928" spans="18:19" x14ac:dyDescent="0.2">
      <c r="R32928" s="334">
        <v>77486</v>
      </c>
      <c r="S32928" s="319" t="s">
        <v>362</v>
      </c>
    </row>
    <row r="32929" spans="18:19" x14ac:dyDescent="0.2">
      <c r="R32929" s="334">
        <v>77487</v>
      </c>
      <c r="S32929" s="319" t="s">
        <v>362</v>
      </c>
    </row>
    <row r="32930" spans="18:19" x14ac:dyDescent="0.2">
      <c r="R32930" s="334">
        <v>77488</v>
      </c>
      <c r="S32930" s="319" t="s">
        <v>362</v>
      </c>
    </row>
    <row r="32931" spans="18:19" x14ac:dyDescent="0.2">
      <c r="R32931" s="334">
        <v>77489</v>
      </c>
      <c r="S32931" s="319" t="s">
        <v>362</v>
      </c>
    </row>
    <row r="32932" spans="18:19" x14ac:dyDescent="0.2">
      <c r="R32932" s="334">
        <v>77491</v>
      </c>
      <c r="S32932" s="319" t="s">
        <v>362</v>
      </c>
    </row>
    <row r="32933" spans="18:19" x14ac:dyDescent="0.2">
      <c r="R32933" s="334">
        <v>77492</v>
      </c>
      <c r="S32933" s="319" t="s">
        <v>362</v>
      </c>
    </row>
    <row r="32934" spans="18:19" x14ac:dyDescent="0.2">
      <c r="R32934" s="334">
        <v>77493</v>
      </c>
      <c r="S32934" s="319" t="s">
        <v>362</v>
      </c>
    </row>
    <row r="32935" spans="18:19" x14ac:dyDescent="0.2">
      <c r="R32935" s="334">
        <v>77494</v>
      </c>
      <c r="S32935" s="319" t="s">
        <v>362</v>
      </c>
    </row>
    <row r="32936" spans="18:19" x14ac:dyDescent="0.2">
      <c r="R32936" s="334">
        <v>77496</v>
      </c>
      <c r="S32936" s="319" t="s">
        <v>362</v>
      </c>
    </row>
    <row r="32937" spans="18:19" x14ac:dyDescent="0.2">
      <c r="R32937" s="334">
        <v>77497</v>
      </c>
      <c r="S32937" s="319" t="s">
        <v>362</v>
      </c>
    </row>
    <row r="32938" spans="18:19" x14ac:dyDescent="0.2">
      <c r="R32938" s="334">
        <v>77498</v>
      </c>
      <c r="S32938" s="319" t="s">
        <v>362</v>
      </c>
    </row>
    <row r="32939" spans="18:19" x14ac:dyDescent="0.2">
      <c r="R32939" s="334">
        <v>77501</v>
      </c>
      <c r="S32939" s="319" t="s">
        <v>362</v>
      </c>
    </row>
    <row r="32940" spans="18:19" x14ac:dyDescent="0.2">
      <c r="R32940" s="334">
        <v>77502</v>
      </c>
      <c r="S32940" s="319" t="s">
        <v>362</v>
      </c>
    </row>
    <row r="32941" spans="18:19" x14ac:dyDescent="0.2">
      <c r="R32941" s="334">
        <v>77503</v>
      </c>
      <c r="S32941" s="319" t="s">
        <v>362</v>
      </c>
    </row>
    <row r="32942" spans="18:19" x14ac:dyDescent="0.2">
      <c r="R32942" s="334">
        <v>77504</v>
      </c>
      <c r="S32942" s="319" t="s">
        <v>362</v>
      </c>
    </row>
    <row r="32943" spans="18:19" x14ac:dyDescent="0.2">
      <c r="R32943" s="334">
        <v>77505</v>
      </c>
      <c r="S32943" s="319" t="s">
        <v>362</v>
      </c>
    </row>
    <row r="32944" spans="18:19" x14ac:dyDescent="0.2">
      <c r="R32944" s="334">
        <v>77506</v>
      </c>
      <c r="S32944" s="319" t="s">
        <v>362</v>
      </c>
    </row>
    <row r="32945" spans="18:19" x14ac:dyDescent="0.2">
      <c r="R32945" s="334">
        <v>77507</v>
      </c>
      <c r="S32945" s="319" t="s">
        <v>362</v>
      </c>
    </row>
    <row r="32946" spans="18:19" x14ac:dyDescent="0.2">
      <c r="R32946" s="334">
        <v>77508</v>
      </c>
      <c r="S32946" s="319" t="s">
        <v>362</v>
      </c>
    </row>
    <row r="32947" spans="18:19" x14ac:dyDescent="0.2">
      <c r="R32947" s="334">
        <v>77510</v>
      </c>
      <c r="S32947" s="319" t="s">
        <v>362</v>
      </c>
    </row>
    <row r="32948" spans="18:19" x14ac:dyDescent="0.2">
      <c r="R32948" s="334">
        <v>77511</v>
      </c>
      <c r="S32948" s="319" t="s">
        <v>362</v>
      </c>
    </row>
    <row r="32949" spans="18:19" x14ac:dyDescent="0.2">
      <c r="R32949" s="334">
        <v>77512</v>
      </c>
      <c r="S32949" s="319" t="s">
        <v>362</v>
      </c>
    </row>
    <row r="32950" spans="18:19" x14ac:dyDescent="0.2">
      <c r="R32950" s="334">
        <v>77514</v>
      </c>
      <c r="S32950" s="319" t="s">
        <v>361</v>
      </c>
    </row>
    <row r="32951" spans="18:19" x14ac:dyDescent="0.2">
      <c r="R32951" s="334">
        <v>77515</v>
      </c>
      <c r="S32951" s="319" t="s">
        <v>362</v>
      </c>
    </row>
    <row r="32952" spans="18:19" x14ac:dyDescent="0.2">
      <c r="R32952" s="334">
        <v>77516</v>
      </c>
      <c r="S32952" s="319" t="s">
        <v>362</v>
      </c>
    </row>
    <row r="32953" spans="18:19" x14ac:dyDescent="0.2">
      <c r="R32953" s="334">
        <v>77517</v>
      </c>
      <c r="S32953" s="319" t="s">
        <v>362</v>
      </c>
    </row>
    <row r="32954" spans="18:19" x14ac:dyDescent="0.2">
      <c r="R32954" s="334">
        <v>77518</v>
      </c>
      <c r="S32954" s="319" t="s">
        <v>362</v>
      </c>
    </row>
    <row r="32955" spans="18:19" x14ac:dyDescent="0.2">
      <c r="R32955" s="334">
        <v>77519</v>
      </c>
      <c r="S32955" s="319" t="s">
        <v>361</v>
      </c>
    </row>
    <row r="32956" spans="18:19" x14ac:dyDescent="0.2">
      <c r="R32956" s="334">
        <v>77520</v>
      </c>
      <c r="S32956" s="319" t="s">
        <v>362</v>
      </c>
    </row>
    <row r="32957" spans="18:19" x14ac:dyDescent="0.2">
      <c r="R32957" s="334">
        <v>77521</v>
      </c>
      <c r="S32957" s="319" t="s">
        <v>362</v>
      </c>
    </row>
    <row r="32958" spans="18:19" x14ac:dyDescent="0.2">
      <c r="R32958" s="334">
        <v>77522</v>
      </c>
      <c r="S32958" s="319" t="s">
        <v>362</v>
      </c>
    </row>
    <row r="32959" spans="18:19" x14ac:dyDescent="0.2">
      <c r="R32959" s="334">
        <v>77523</v>
      </c>
      <c r="S32959" s="319" t="s">
        <v>361</v>
      </c>
    </row>
    <row r="32960" spans="18:19" x14ac:dyDescent="0.2">
      <c r="R32960" s="334">
        <v>77530</v>
      </c>
      <c r="S32960" s="319" t="s">
        <v>362</v>
      </c>
    </row>
    <row r="32961" spans="18:19" x14ac:dyDescent="0.2">
      <c r="R32961" s="334">
        <v>77531</v>
      </c>
      <c r="S32961" s="319" t="s">
        <v>362</v>
      </c>
    </row>
    <row r="32962" spans="18:19" x14ac:dyDescent="0.2">
      <c r="R32962" s="334">
        <v>77532</v>
      </c>
      <c r="S32962" s="319" t="s">
        <v>362</v>
      </c>
    </row>
    <row r="32963" spans="18:19" x14ac:dyDescent="0.2">
      <c r="R32963" s="334">
        <v>77533</v>
      </c>
      <c r="S32963" s="319" t="s">
        <v>362</v>
      </c>
    </row>
    <row r="32964" spans="18:19" x14ac:dyDescent="0.2">
      <c r="R32964" s="334">
        <v>77534</v>
      </c>
      <c r="S32964" s="319" t="s">
        <v>362</v>
      </c>
    </row>
    <row r="32965" spans="18:19" x14ac:dyDescent="0.2">
      <c r="R32965" s="334">
        <v>77535</v>
      </c>
      <c r="S32965" s="319" t="s">
        <v>362</v>
      </c>
    </row>
    <row r="32966" spans="18:19" x14ac:dyDescent="0.2">
      <c r="R32966" s="334">
        <v>77536</v>
      </c>
      <c r="S32966" s="319" t="s">
        <v>362</v>
      </c>
    </row>
    <row r="32967" spans="18:19" x14ac:dyDescent="0.2">
      <c r="R32967" s="334">
        <v>77538</v>
      </c>
      <c r="S32967" s="319" t="s">
        <v>361</v>
      </c>
    </row>
    <row r="32968" spans="18:19" x14ac:dyDescent="0.2">
      <c r="R32968" s="334">
        <v>77539</v>
      </c>
      <c r="S32968" s="319" t="s">
        <v>362</v>
      </c>
    </row>
    <row r="32969" spans="18:19" x14ac:dyDescent="0.2">
      <c r="R32969" s="334">
        <v>77541</v>
      </c>
      <c r="S32969" s="319" t="s">
        <v>362</v>
      </c>
    </row>
    <row r="32970" spans="18:19" x14ac:dyDescent="0.2">
      <c r="R32970" s="334">
        <v>77542</v>
      </c>
      <c r="S32970" s="319" t="s">
        <v>362</v>
      </c>
    </row>
    <row r="32971" spans="18:19" x14ac:dyDescent="0.2">
      <c r="R32971" s="334">
        <v>77545</v>
      </c>
      <c r="S32971" s="319" t="s">
        <v>362</v>
      </c>
    </row>
    <row r="32972" spans="18:19" x14ac:dyDescent="0.2">
      <c r="R32972" s="334">
        <v>77546</v>
      </c>
      <c r="S32972" s="319" t="s">
        <v>362</v>
      </c>
    </row>
    <row r="32973" spans="18:19" x14ac:dyDescent="0.2">
      <c r="R32973" s="334">
        <v>77547</v>
      </c>
      <c r="S32973" s="319" t="s">
        <v>362</v>
      </c>
    </row>
    <row r="32974" spans="18:19" x14ac:dyDescent="0.2">
      <c r="R32974" s="334">
        <v>77549</v>
      </c>
      <c r="S32974" s="319" t="s">
        <v>362</v>
      </c>
    </row>
    <row r="32975" spans="18:19" x14ac:dyDescent="0.2">
      <c r="R32975" s="334">
        <v>77550</v>
      </c>
      <c r="S32975" s="319" t="s">
        <v>362</v>
      </c>
    </row>
    <row r="32976" spans="18:19" x14ac:dyDescent="0.2">
      <c r="R32976" s="334">
        <v>77551</v>
      </c>
      <c r="S32976" s="319" t="s">
        <v>362</v>
      </c>
    </row>
    <row r="32977" spans="18:19" x14ac:dyDescent="0.2">
      <c r="R32977" s="334">
        <v>77552</v>
      </c>
      <c r="S32977" s="319" t="s">
        <v>362</v>
      </c>
    </row>
    <row r="32978" spans="18:19" x14ac:dyDescent="0.2">
      <c r="R32978" s="334">
        <v>77553</v>
      </c>
      <c r="S32978" s="319" t="s">
        <v>362</v>
      </c>
    </row>
    <row r="32979" spans="18:19" x14ac:dyDescent="0.2">
      <c r="R32979" s="334">
        <v>77554</v>
      </c>
      <c r="S32979" s="319" t="s">
        <v>362</v>
      </c>
    </row>
    <row r="32980" spans="18:19" x14ac:dyDescent="0.2">
      <c r="R32980" s="334">
        <v>77555</v>
      </c>
      <c r="S32980" s="319" t="s">
        <v>362</v>
      </c>
    </row>
    <row r="32981" spans="18:19" x14ac:dyDescent="0.2">
      <c r="R32981" s="334">
        <v>77560</v>
      </c>
      <c r="S32981" s="319" t="s">
        <v>361</v>
      </c>
    </row>
    <row r="32982" spans="18:19" x14ac:dyDescent="0.2">
      <c r="R32982" s="334">
        <v>77561</v>
      </c>
      <c r="S32982" s="319" t="s">
        <v>361</v>
      </c>
    </row>
    <row r="32983" spans="18:19" x14ac:dyDescent="0.2">
      <c r="R32983" s="334">
        <v>77562</v>
      </c>
      <c r="S32983" s="319" t="s">
        <v>362</v>
      </c>
    </row>
    <row r="32984" spans="18:19" x14ac:dyDescent="0.2">
      <c r="R32984" s="334">
        <v>77563</v>
      </c>
      <c r="S32984" s="319" t="s">
        <v>362</v>
      </c>
    </row>
    <row r="32985" spans="18:19" x14ac:dyDescent="0.2">
      <c r="R32985" s="334">
        <v>77564</v>
      </c>
      <c r="S32985" s="319" t="s">
        <v>362</v>
      </c>
    </row>
    <row r="32986" spans="18:19" x14ac:dyDescent="0.2">
      <c r="R32986" s="334">
        <v>77565</v>
      </c>
      <c r="S32986" s="319" t="s">
        <v>362</v>
      </c>
    </row>
    <row r="32987" spans="18:19" x14ac:dyDescent="0.2">
      <c r="R32987" s="334">
        <v>77566</v>
      </c>
      <c r="S32987" s="319" t="s">
        <v>362</v>
      </c>
    </row>
    <row r="32988" spans="18:19" x14ac:dyDescent="0.2">
      <c r="R32988" s="334">
        <v>77568</v>
      </c>
      <c r="S32988" s="319" t="s">
        <v>362</v>
      </c>
    </row>
    <row r="32989" spans="18:19" x14ac:dyDescent="0.2">
      <c r="R32989" s="334">
        <v>77571</v>
      </c>
      <c r="S32989" s="319" t="s">
        <v>362</v>
      </c>
    </row>
    <row r="32990" spans="18:19" x14ac:dyDescent="0.2">
      <c r="R32990" s="334">
        <v>77572</v>
      </c>
      <c r="S32990" s="319" t="s">
        <v>362</v>
      </c>
    </row>
    <row r="32991" spans="18:19" x14ac:dyDescent="0.2">
      <c r="R32991" s="334">
        <v>77573</v>
      </c>
      <c r="S32991" s="319" t="s">
        <v>362</v>
      </c>
    </row>
    <row r="32992" spans="18:19" x14ac:dyDescent="0.2">
      <c r="R32992" s="334">
        <v>77574</v>
      </c>
      <c r="S32992" s="319" t="s">
        <v>362</v>
      </c>
    </row>
    <row r="32993" spans="18:19" x14ac:dyDescent="0.2">
      <c r="R32993" s="334">
        <v>77575</v>
      </c>
      <c r="S32993" s="319" t="s">
        <v>362</v>
      </c>
    </row>
    <row r="32994" spans="18:19" x14ac:dyDescent="0.2">
      <c r="R32994" s="334">
        <v>77577</v>
      </c>
      <c r="S32994" s="319" t="s">
        <v>362</v>
      </c>
    </row>
    <row r="32995" spans="18:19" x14ac:dyDescent="0.2">
      <c r="R32995" s="334">
        <v>77578</v>
      </c>
      <c r="S32995" s="319" t="s">
        <v>362</v>
      </c>
    </row>
    <row r="32996" spans="18:19" x14ac:dyDescent="0.2">
      <c r="R32996" s="334">
        <v>77580</v>
      </c>
      <c r="S32996" s="319" t="s">
        <v>361</v>
      </c>
    </row>
    <row r="32997" spans="18:19" x14ac:dyDescent="0.2">
      <c r="R32997" s="334">
        <v>77581</v>
      </c>
      <c r="S32997" s="319" t="s">
        <v>362</v>
      </c>
    </row>
    <row r="32998" spans="18:19" x14ac:dyDescent="0.2">
      <c r="R32998" s="334">
        <v>77582</v>
      </c>
      <c r="S32998" s="319" t="s">
        <v>362</v>
      </c>
    </row>
    <row r="32999" spans="18:19" x14ac:dyDescent="0.2">
      <c r="R32999" s="334">
        <v>77583</v>
      </c>
      <c r="S32999" s="319" t="s">
        <v>362</v>
      </c>
    </row>
    <row r="33000" spans="18:19" x14ac:dyDescent="0.2">
      <c r="R33000" s="334">
        <v>77584</v>
      </c>
      <c r="S33000" s="319" t="s">
        <v>362</v>
      </c>
    </row>
    <row r="33001" spans="18:19" x14ac:dyDescent="0.2">
      <c r="R33001" s="334">
        <v>77585</v>
      </c>
      <c r="S33001" s="319" t="s">
        <v>361</v>
      </c>
    </row>
    <row r="33002" spans="18:19" x14ac:dyDescent="0.2">
      <c r="R33002" s="334">
        <v>77586</v>
      </c>
      <c r="S33002" s="319" t="s">
        <v>362</v>
      </c>
    </row>
    <row r="33003" spans="18:19" x14ac:dyDescent="0.2">
      <c r="R33003" s="334">
        <v>77587</v>
      </c>
      <c r="S33003" s="319" t="s">
        <v>362</v>
      </c>
    </row>
    <row r="33004" spans="18:19" x14ac:dyDescent="0.2">
      <c r="R33004" s="334">
        <v>77588</v>
      </c>
      <c r="S33004" s="319" t="s">
        <v>362</v>
      </c>
    </row>
    <row r="33005" spans="18:19" x14ac:dyDescent="0.2">
      <c r="R33005" s="334">
        <v>77590</v>
      </c>
      <c r="S33005" s="319" t="s">
        <v>362</v>
      </c>
    </row>
    <row r="33006" spans="18:19" x14ac:dyDescent="0.2">
      <c r="R33006" s="334">
        <v>77591</v>
      </c>
      <c r="S33006" s="319" t="s">
        <v>362</v>
      </c>
    </row>
    <row r="33007" spans="18:19" x14ac:dyDescent="0.2">
      <c r="R33007" s="334">
        <v>77592</v>
      </c>
      <c r="S33007" s="319" t="s">
        <v>362</v>
      </c>
    </row>
    <row r="33008" spans="18:19" x14ac:dyDescent="0.2">
      <c r="R33008" s="334">
        <v>77597</v>
      </c>
      <c r="S33008" s="319" t="s">
        <v>361</v>
      </c>
    </row>
    <row r="33009" spans="18:19" x14ac:dyDescent="0.2">
      <c r="R33009" s="334">
        <v>77598</v>
      </c>
      <c r="S33009" s="319" t="s">
        <v>362</v>
      </c>
    </row>
    <row r="33010" spans="18:19" x14ac:dyDescent="0.2">
      <c r="R33010" s="334">
        <v>77611</v>
      </c>
      <c r="S33010" s="319" t="s">
        <v>361</v>
      </c>
    </row>
    <row r="33011" spans="18:19" x14ac:dyDescent="0.2">
      <c r="R33011" s="334">
        <v>77612</v>
      </c>
      <c r="S33011" s="319" t="s">
        <v>361</v>
      </c>
    </row>
    <row r="33012" spans="18:19" x14ac:dyDescent="0.2">
      <c r="R33012" s="334">
        <v>77613</v>
      </c>
      <c r="S33012" s="319" t="s">
        <v>361</v>
      </c>
    </row>
    <row r="33013" spans="18:19" x14ac:dyDescent="0.2">
      <c r="R33013" s="334">
        <v>77614</v>
      </c>
      <c r="S33013" s="319" t="s">
        <v>361</v>
      </c>
    </row>
    <row r="33014" spans="18:19" x14ac:dyDescent="0.2">
      <c r="R33014" s="334">
        <v>77615</v>
      </c>
      <c r="S33014" s="319" t="s">
        <v>361</v>
      </c>
    </row>
    <row r="33015" spans="18:19" x14ac:dyDescent="0.2">
      <c r="R33015" s="334">
        <v>77616</v>
      </c>
      <c r="S33015" s="319" t="s">
        <v>361</v>
      </c>
    </row>
    <row r="33016" spans="18:19" x14ac:dyDescent="0.2">
      <c r="R33016" s="334">
        <v>77617</v>
      </c>
      <c r="S33016" s="319" t="s">
        <v>361</v>
      </c>
    </row>
    <row r="33017" spans="18:19" x14ac:dyDescent="0.2">
      <c r="R33017" s="334">
        <v>77619</v>
      </c>
      <c r="S33017" s="319" t="s">
        <v>361</v>
      </c>
    </row>
    <row r="33018" spans="18:19" x14ac:dyDescent="0.2">
      <c r="R33018" s="334">
        <v>77622</v>
      </c>
      <c r="S33018" s="319" t="s">
        <v>361</v>
      </c>
    </row>
    <row r="33019" spans="18:19" x14ac:dyDescent="0.2">
      <c r="R33019" s="334">
        <v>77623</v>
      </c>
      <c r="S33019" s="319" t="s">
        <v>361</v>
      </c>
    </row>
    <row r="33020" spans="18:19" x14ac:dyDescent="0.2">
      <c r="R33020" s="334">
        <v>77624</v>
      </c>
      <c r="S33020" s="319" t="s">
        <v>361</v>
      </c>
    </row>
    <row r="33021" spans="18:19" x14ac:dyDescent="0.2">
      <c r="R33021" s="334">
        <v>77625</v>
      </c>
      <c r="S33021" s="319" t="s">
        <v>361</v>
      </c>
    </row>
    <row r="33022" spans="18:19" x14ac:dyDescent="0.2">
      <c r="R33022" s="334">
        <v>77626</v>
      </c>
      <c r="S33022" s="319" t="s">
        <v>361</v>
      </c>
    </row>
    <row r="33023" spans="18:19" x14ac:dyDescent="0.2">
      <c r="R33023" s="334">
        <v>77627</v>
      </c>
      <c r="S33023" s="319" t="s">
        <v>361</v>
      </c>
    </row>
    <row r="33024" spans="18:19" x14ac:dyDescent="0.2">
      <c r="R33024" s="334">
        <v>77629</v>
      </c>
      <c r="S33024" s="319" t="s">
        <v>361</v>
      </c>
    </row>
    <row r="33025" spans="18:19" x14ac:dyDescent="0.2">
      <c r="R33025" s="334">
        <v>77630</v>
      </c>
      <c r="S33025" s="319" t="s">
        <v>361</v>
      </c>
    </row>
    <row r="33026" spans="18:19" x14ac:dyDescent="0.2">
      <c r="R33026" s="334">
        <v>77631</v>
      </c>
      <c r="S33026" s="319" t="s">
        <v>361</v>
      </c>
    </row>
    <row r="33027" spans="18:19" x14ac:dyDescent="0.2">
      <c r="R33027" s="334">
        <v>77632</v>
      </c>
      <c r="S33027" s="319" t="s">
        <v>361</v>
      </c>
    </row>
    <row r="33028" spans="18:19" x14ac:dyDescent="0.2">
      <c r="R33028" s="334">
        <v>77640</v>
      </c>
      <c r="S33028" s="319" t="s">
        <v>361</v>
      </c>
    </row>
    <row r="33029" spans="18:19" x14ac:dyDescent="0.2">
      <c r="R33029" s="334">
        <v>77641</v>
      </c>
      <c r="S33029" s="319" t="s">
        <v>361</v>
      </c>
    </row>
    <row r="33030" spans="18:19" x14ac:dyDescent="0.2">
      <c r="R33030" s="334">
        <v>77642</v>
      </c>
      <c r="S33030" s="319" t="s">
        <v>361</v>
      </c>
    </row>
    <row r="33031" spans="18:19" x14ac:dyDescent="0.2">
      <c r="R33031" s="334">
        <v>77643</v>
      </c>
      <c r="S33031" s="319" t="s">
        <v>361</v>
      </c>
    </row>
    <row r="33032" spans="18:19" x14ac:dyDescent="0.2">
      <c r="R33032" s="334">
        <v>77650</v>
      </c>
      <c r="S33032" s="319" t="s">
        <v>361</v>
      </c>
    </row>
    <row r="33033" spans="18:19" x14ac:dyDescent="0.2">
      <c r="R33033" s="334">
        <v>77651</v>
      </c>
      <c r="S33033" s="319" t="s">
        <v>361</v>
      </c>
    </row>
    <row r="33034" spans="18:19" x14ac:dyDescent="0.2">
      <c r="R33034" s="334">
        <v>77655</v>
      </c>
      <c r="S33034" s="319" t="s">
        <v>361</v>
      </c>
    </row>
    <row r="33035" spans="18:19" x14ac:dyDescent="0.2">
      <c r="R33035" s="334">
        <v>77656</v>
      </c>
      <c r="S33035" s="319" t="s">
        <v>361</v>
      </c>
    </row>
    <row r="33036" spans="18:19" x14ac:dyDescent="0.2">
      <c r="R33036" s="334">
        <v>77657</v>
      </c>
      <c r="S33036" s="319" t="s">
        <v>361</v>
      </c>
    </row>
    <row r="33037" spans="18:19" x14ac:dyDescent="0.2">
      <c r="R33037" s="334">
        <v>77659</v>
      </c>
      <c r="S33037" s="319" t="s">
        <v>361</v>
      </c>
    </row>
    <row r="33038" spans="18:19" x14ac:dyDescent="0.2">
      <c r="R33038" s="334">
        <v>77660</v>
      </c>
      <c r="S33038" s="319" t="s">
        <v>361</v>
      </c>
    </row>
    <row r="33039" spans="18:19" x14ac:dyDescent="0.2">
      <c r="R33039" s="334">
        <v>77661</v>
      </c>
      <c r="S33039" s="319" t="s">
        <v>361</v>
      </c>
    </row>
    <row r="33040" spans="18:19" x14ac:dyDescent="0.2">
      <c r="R33040" s="334">
        <v>77662</v>
      </c>
      <c r="S33040" s="319" t="s">
        <v>361</v>
      </c>
    </row>
    <row r="33041" spans="18:19" x14ac:dyDescent="0.2">
      <c r="R33041" s="334">
        <v>77663</v>
      </c>
      <c r="S33041" s="319" t="s">
        <v>361</v>
      </c>
    </row>
    <row r="33042" spans="18:19" x14ac:dyDescent="0.2">
      <c r="R33042" s="334">
        <v>77664</v>
      </c>
      <c r="S33042" s="319" t="s">
        <v>361</v>
      </c>
    </row>
    <row r="33043" spans="18:19" x14ac:dyDescent="0.2">
      <c r="R33043" s="334">
        <v>77665</v>
      </c>
      <c r="S33043" s="319" t="s">
        <v>361</v>
      </c>
    </row>
    <row r="33044" spans="18:19" x14ac:dyDescent="0.2">
      <c r="R33044" s="334">
        <v>77670</v>
      </c>
      <c r="S33044" s="319" t="s">
        <v>361</v>
      </c>
    </row>
    <row r="33045" spans="18:19" x14ac:dyDescent="0.2">
      <c r="R33045" s="334">
        <v>77701</v>
      </c>
      <c r="S33045" s="319" t="s">
        <v>361</v>
      </c>
    </row>
    <row r="33046" spans="18:19" x14ac:dyDescent="0.2">
      <c r="R33046" s="334">
        <v>77702</v>
      </c>
      <c r="S33046" s="319" t="s">
        <v>361</v>
      </c>
    </row>
    <row r="33047" spans="18:19" x14ac:dyDescent="0.2">
      <c r="R33047" s="334">
        <v>77703</v>
      </c>
      <c r="S33047" s="319" t="s">
        <v>361</v>
      </c>
    </row>
    <row r="33048" spans="18:19" x14ac:dyDescent="0.2">
      <c r="R33048" s="334">
        <v>77704</v>
      </c>
      <c r="S33048" s="319" t="s">
        <v>361</v>
      </c>
    </row>
    <row r="33049" spans="18:19" x14ac:dyDescent="0.2">
      <c r="R33049" s="334">
        <v>77705</v>
      </c>
      <c r="S33049" s="319" t="s">
        <v>361</v>
      </c>
    </row>
    <row r="33050" spans="18:19" x14ac:dyDescent="0.2">
      <c r="R33050" s="334">
        <v>77706</v>
      </c>
      <c r="S33050" s="319" t="s">
        <v>361</v>
      </c>
    </row>
    <row r="33051" spans="18:19" x14ac:dyDescent="0.2">
      <c r="R33051" s="334">
        <v>77707</v>
      </c>
      <c r="S33051" s="319" t="s">
        <v>361</v>
      </c>
    </row>
    <row r="33052" spans="18:19" x14ac:dyDescent="0.2">
      <c r="R33052" s="334">
        <v>77708</v>
      </c>
      <c r="S33052" s="319" t="s">
        <v>361</v>
      </c>
    </row>
    <row r="33053" spans="18:19" x14ac:dyDescent="0.2">
      <c r="R33053" s="334">
        <v>77709</v>
      </c>
      <c r="S33053" s="319" t="s">
        <v>361</v>
      </c>
    </row>
    <row r="33054" spans="18:19" x14ac:dyDescent="0.2">
      <c r="R33054" s="334">
        <v>77710</v>
      </c>
      <c r="S33054" s="319" t="s">
        <v>361</v>
      </c>
    </row>
    <row r="33055" spans="18:19" x14ac:dyDescent="0.2">
      <c r="R33055" s="334">
        <v>77713</v>
      </c>
      <c r="S33055" s="319" t="s">
        <v>361</v>
      </c>
    </row>
    <row r="33056" spans="18:19" x14ac:dyDescent="0.2">
      <c r="R33056" s="334">
        <v>77720</v>
      </c>
      <c r="S33056" s="319" t="s">
        <v>361</v>
      </c>
    </row>
    <row r="33057" spans="18:19" x14ac:dyDescent="0.2">
      <c r="R33057" s="334">
        <v>77725</v>
      </c>
      <c r="S33057" s="319" t="s">
        <v>361</v>
      </c>
    </row>
    <row r="33058" spans="18:19" x14ac:dyDescent="0.2">
      <c r="R33058" s="334">
        <v>77726</v>
      </c>
      <c r="S33058" s="319" t="s">
        <v>361</v>
      </c>
    </row>
    <row r="33059" spans="18:19" x14ac:dyDescent="0.2">
      <c r="R33059" s="334">
        <v>77801</v>
      </c>
      <c r="S33059" s="319" t="s">
        <v>362</v>
      </c>
    </row>
    <row r="33060" spans="18:19" x14ac:dyDescent="0.2">
      <c r="R33060" s="334">
        <v>77802</v>
      </c>
      <c r="S33060" s="319" t="s">
        <v>362</v>
      </c>
    </row>
    <row r="33061" spans="18:19" x14ac:dyDescent="0.2">
      <c r="R33061" s="334">
        <v>77803</v>
      </c>
      <c r="S33061" s="319" t="s">
        <v>362</v>
      </c>
    </row>
    <row r="33062" spans="18:19" x14ac:dyDescent="0.2">
      <c r="R33062" s="334">
        <v>77805</v>
      </c>
      <c r="S33062" s="319" t="s">
        <v>362</v>
      </c>
    </row>
    <row r="33063" spans="18:19" x14ac:dyDescent="0.2">
      <c r="R33063" s="334">
        <v>77806</v>
      </c>
      <c r="S33063" s="319" t="s">
        <v>362</v>
      </c>
    </row>
    <row r="33064" spans="18:19" x14ac:dyDescent="0.2">
      <c r="R33064" s="334">
        <v>77807</v>
      </c>
      <c r="S33064" s="319" t="s">
        <v>362</v>
      </c>
    </row>
    <row r="33065" spans="18:19" x14ac:dyDescent="0.2">
      <c r="R33065" s="334">
        <v>77808</v>
      </c>
      <c r="S33065" s="319" t="s">
        <v>362</v>
      </c>
    </row>
    <row r="33066" spans="18:19" x14ac:dyDescent="0.2">
      <c r="R33066" s="334">
        <v>77830</v>
      </c>
      <c r="S33066" s="319" t="s">
        <v>362</v>
      </c>
    </row>
    <row r="33067" spans="18:19" x14ac:dyDescent="0.2">
      <c r="R33067" s="334">
        <v>77831</v>
      </c>
      <c r="S33067" s="319" t="s">
        <v>362</v>
      </c>
    </row>
    <row r="33068" spans="18:19" x14ac:dyDescent="0.2">
      <c r="R33068" s="334">
        <v>77833</v>
      </c>
      <c r="S33068" s="319" t="s">
        <v>362</v>
      </c>
    </row>
    <row r="33069" spans="18:19" x14ac:dyDescent="0.2">
      <c r="R33069" s="334">
        <v>77834</v>
      </c>
      <c r="S33069" s="319" t="s">
        <v>362</v>
      </c>
    </row>
    <row r="33070" spans="18:19" x14ac:dyDescent="0.2">
      <c r="R33070" s="334">
        <v>77835</v>
      </c>
      <c r="S33070" s="319" t="s">
        <v>362</v>
      </c>
    </row>
    <row r="33071" spans="18:19" x14ac:dyDescent="0.2">
      <c r="R33071" s="334">
        <v>77836</v>
      </c>
      <c r="S33071" s="319" t="s">
        <v>362</v>
      </c>
    </row>
    <row r="33072" spans="18:19" x14ac:dyDescent="0.2">
      <c r="R33072" s="334">
        <v>77837</v>
      </c>
      <c r="S33072" s="319" t="s">
        <v>362</v>
      </c>
    </row>
    <row r="33073" spans="18:19" x14ac:dyDescent="0.2">
      <c r="R33073" s="334">
        <v>77838</v>
      </c>
      <c r="S33073" s="319" t="s">
        <v>362</v>
      </c>
    </row>
    <row r="33074" spans="18:19" x14ac:dyDescent="0.2">
      <c r="R33074" s="334">
        <v>77840</v>
      </c>
      <c r="S33074" s="319" t="s">
        <v>362</v>
      </c>
    </row>
    <row r="33075" spans="18:19" x14ac:dyDescent="0.2">
      <c r="R33075" s="334">
        <v>77841</v>
      </c>
      <c r="S33075" s="319" t="s">
        <v>362</v>
      </c>
    </row>
    <row r="33076" spans="18:19" x14ac:dyDescent="0.2">
      <c r="R33076" s="334">
        <v>77842</v>
      </c>
      <c r="S33076" s="319" t="s">
        <v>362</v>
      </c>
    </row>
    <row r="33077" spans="18:19" x14ac:dyDescent="0.2">
      <c r="R33077" s="334">
        <v>77843</v>
      </c>
      <c r="S33077" s="319" t="s">
        <v>362</v>
      </c>
    </row>
    <row r="33078" spans="18:19" x14ac:dyDescent="0.2">
      <c r="R33078" s="334">
        <v>77844</v>
      </c>
      <c r="S33078" s="319" t="s">
        <v>362</v>
      </c>
    </row>
    <row r="33079" spans="18:19" x14ac:dyDescent="0.2">
      <c r="R33079" s="334">
        <v>77845</v>
      </c>
      <c r="S33079" s="319" t="s">
        <v>362</v>
      </c>
    </row>
    <row r="33080" spans="18:19" x14ac:dyDescent="0.2">
      <c r="R33080" s="334">
        <v>77850</v>
      </c>
      <c r="S33080" s="319" t="s">
        <v>362</v>
      </c>
    </row>
    <row r="33081" spans="18:19" x14ac:dyDescent="0.2">
      <c r="R33081" s="334">
        <v>77852</v>
      </c>
      <c r="S33081" s="319" t="s">
        <v>362</v>
      </c>
    </row>
    <row r="33082" spans="18:19" x14ac:dyDescent="0.2">
      <c r="R33082" s="334">
        <v>77853</v>
      </c>
      <c r="S33082" s="319" t="s">
        <v>362</v>
      </c>
    </row>
    <row r="33083" spans="18:19" x14ac:dyDescent="0.2">
      <c r="R33083" s="334">
        <v>77855</v>
      </c>
      <c r="S33083" s="319" t="s">
        <v>362</v>
      </c>
    </row>
    <row r="33084" spans="18:19" x14ac:dyDescent="0.2">
      <c r="R33084" s="334">
        <v>77856</v>
      </c>
      <c r="S33084" s="319" t="s">
        <v>362</v>
      </c>
    </row>
    <row r="33085" spans="18:19" x14ac:dyDescent="0.2">
      <c r="R33085" s="334">
        <v>77857</v>
      </c>
      <c r="S33085" s="319" t="s">
        <v>362</v>
      </c>
    </row>
    <row r="33086" spans="18:19" x14ac:dyDescent="0.2">
      <c r="R33086" s="334">
        <v>77859</v>
      </c>
      <c r="S33086" s="319" t="s">
        <v>362</v>
      </c>
    </row>
    <row r="33087" spans="18:19" x14ac:dyDescent="0.2">
      <c r="R33087" s="334">
        <v>77861</v>
      </c>
      <c r="S33087" s="319" t="s">
        <v>362</v>
      </c>
    </row>
    <row r="33088" spans="18:19" x14ac:dyDescent="0.2">
      <c r="R33088" s="334">
        <v>77862</v>
      </c>
      <c r="S33088" s="319" t="s">
        <v>362</v>
      </c>
    </row>
    <row r="33089" spans="18:19" x14ac:dyDescent="0.2">
      <c r="R33089" s="334">
        <v>77863</v>
      </c>
      <c r="S33089" s="319" t="s">
        <v>362</v>
      </c>
    </row>
    <row r="33090" spans="18:19" x14ac:dyDescent="0.2">
      <c r="R33090" s="334">
        <v>77864</v>
      </c>
      <c r="S33090" s="319" t="s">
        <v>362</v>
      </c>
    </row>
    <row r="33091" spans="18:19" x14ac:dyDescent="0.2">
      <c r="R33091" s="334">
        <v>77865</v>
      </c>
      <c r="S33091" s="319" t="s">
        <v>362</v>
      </c>
    </row>
    <row r="33092" spans="18:19" x14ac:dyDescent="0.2">
      <c r="R33092" s="334">
        <v>77866</v>
      </c>
      <c r="S33092" s="319" t="s">
        <v>362</v>
      </c>
    </row>
    <row r="33093" spans="18:19" x14ac:dyDescent="0.2">
      <c r="R33093" s="334">
        <v>77867</v>
      </c>
      <c r="S33093" s="319" t="s">
        <v>362</v>
      </c>
    </row>
    <row r="33094" spans="18:19" x14ac:dyDescent="0.2">
      <c r="R33094" s="334">
        <v>77868</v>
      </c>
      <c r="S33094" s="319" t="s">
        <v>362</v>
      </c>
    </row>
    <row r="33095" spans="18:19" x14ac:dyDescent="0.2">
      <c r="R33095" s="334">
        <v>77870</v>
      </c>
      <c r="S33095" s="319" t="s">
        <v>362</v>
      </c>
    </row>
    <row r="33096" spans="18:19" x14ac:dyDescent="0.2">
      <c r="R33096" s="334">
        <v>77871</v>
      </c>
      <c r="S33096" s="319" t="s">
        <v>362</v>
      </c>
    </row>
    <row r="33097" spans="18:19" x14ac:dyDescent="0.2">
      <c r="R33097" s="334">
        <v>77872</v>
      </c>
      <c r="S33097" s="319" t="s">
        <v>362</v>
      </c>
    </row>
    <row r="33098" spans="18:19" x14ac:dyDescent="0.2">
      <c r="R33098" s="334">
        <v>77873</v>
      </c>
      <c r="S33098" s="319" t="s">
        <v>361</v>
      </c>
    </row>
    <row r="33099" spans="18:19" x14ac:dyDescent="0.2">
      <c r="R33099" s="334">
        <v>77875</v>
      </c>
      <c r="S33099" s="319" t="s">
        <v>362</v>
      </c>
    </row>
    <row r="33100" spans="18:19" x14ac:dyDescent="0.2">
      <c r="R33100" s="334">
        <v>77876</v>
      </c>
      <c r="S33100" s="319" t="s">
        <v>362</v>
      </c>
    </row>
    <row r="33101" spans="18:19" x14ac:dyDescent="0.2">
      <c r="R33101" s="334">
        <v>77878</v>
      </c>
      <c r="S33101" s="319" t="s">
        <v>362</v>
      </c>
    </row>
    <row r="33102" spans="18:19" x14ac:dyDescent="0.2">
      <c r="R33102" s="334">
        <v>77879</v>
      </c>
      <c r="S33102" s="319" t="s">
        <v>362</v>
      </c>
    </row>
    <row r="33103" spans="18:19" x14ac:dyDescent="0.2">
      <c r="R33103" s="334">
        <v>77880</v>
      </c>
      <c r="S33103" s="319" t="s">
        <v>361</v>
      </c>
    </row>
    <row r="33104" spans="18:19" x14ac:dyDescent="0.2">
      <c r="R33104" s="334">
        <v>77881</v>
      </c>
      <c r="S33104" s="319" t="s">
        <v>362</v>
      </c>
    </row>
    <row r="33105" spans="18:19" x14ac:dyDescent="0.2">
      <c r="R33105" s="334">
        <v>77882</v>
      </c>
      <c r="S33105" s="319" t="s">
        <v>362</v>
      </c>
    </row>
    <row r="33106" spans="18:19" x14ac:dyDescent="0.2">
      <c r="R33106" s="334">
        <v>77901</v>
      </c>
      <c r="S33106" s="319" t="s">
        <v>362</v>
      </c>
    </row>
    <row r="33107" spans="18:19" x14ac:dyDescent="0.2">
      <c r="R33107" s="334">
        <v>77902</v>
      </c>
      <c r="S33107" s="319" t="s">
        <v>362</v>
      </c>
    </row>
    <row r="33108" spans="18:19" x14ac:dyDescent="0.2">
      <c r="R33108" s="334">
        <v>77903</v>
      </c>
      <c r="S33108" s="319" t="s">
        <v>362</v>
      </c>
    </row>
    <row r="33109" spans="18:19" x14ac:dyDescent="0.2">
      <c r="R33109" s="334">
        <v>77904</v>
      </c>
      <c r="S33109" s="319" t="s">
        <v>362</v>
      </c>
    </row>
    <row r="33110" spans="18:19" x14ac:dyDescent="0.2">
      <c r="R33110" s="334">
        <v>77905</v>
      </c>
      <c r="S33110" s="319" t="s">
        <v>362</v>
      </c>
    </row>
    <row r="33111" spans="18:19" x14ac:dyDescent="0.2">
      <c r="R33111" s="334">
        <v>77950</v>
      </c>
      <c r="S33111" s="319" t="s">
        <v>362</v>
      </c>
    </row>
    <row r="33112" spans="18:19" x14ac:dyDescent="0.2">
      <c r="R33112" s="334">
        <v>77951</v>
      </c>
      <c r="S33112" s="319" t="s">
        <v>362</v>
      </c>
    </row>
    <row r="33113" spans="18:19" x14ac:dyDescent="0.2">
      <c r="R33113" s="334">
        <v>77954</v>
      </c>
      <c r="S33113" s="319" t="s">
        <v>362</v>
      </c>
    </row>
    <row r="33114" spans="18:19" x14ac:dyDescent="0.2">
      <c r="R33114" s="334">
        <v>77957</v>
      </c>
      <c r="S33114" s="319" t="s">
        <v>362</v>
      </c>
    </row>
    <row r="33115" spans="18:19" x14ac:dyDescent="0.2">
      <c r="R33115" s="334">
        <v>77960</v>
      </c>
      <c r="S33115" s="319" t="s">
        <v>362</v>
      </c>
    </row>
    <row r="33116" spans="18:19" x14ac:dyDescent="0.2">
      <c r="R33116" s="334">
        <v>77961</v>
      </c>
      <c r="S33116" s="319" t="s">
        <v>362</v>
      </c>
    </row>
    <row r="33117" spans="18:19" x14ac:dyDescent="0.2">
      <c r="R33117" s="334">
        <v>77962</v>
      </c>
      <c r="S33117" s="319" t="s">
        <v>362</v>
      </c>
    </row>
    <row r="33118" spans="18:19" x14ac:dyDescent="0.2">
      <c r="R33118" s="334">
        <v>77963</v>
      </c>
      <c r="S33118" s="319" t="s">
        <v>362</v>
      </c>
    </row>
    <row r="33119" spans="18:19" x14ac:dyDescent="0.2">
      <c r="R33119" s="334">
        <v>77964</v>
      </c>
      <c r="S33119" s="319" t="s">
        <v>362</v>
      </c>
    </row>
    <row r="33120" spans="18:19" x14ac:dyDescent="0.2">
      <c r="R33120" s="334">
        <v>77967</v>
      </c>
      <c r="S33120" s="319" t="s">
        <v>362</v>
      </c>
    </row>
    <row r="33121" spans="18:19" x14ac:dyDescent="0.2">
      <c r="R33121" s="334">
        <v>77968</v>
      </c>
      <c r="S33121" s="319" t="s">
        <v>362</v>
      </c>
    </row>
    <row r="33122" spans="18:19" x14ac:dyDescent="0.2">
      <c r="R33122" s="334">
        <v>77969</v>
      </c>
      <c r="S33122" s="319" t="s">
        <v>362</v>
      </c>
    </row>
    <row r="33123" spans="18:19" x14ac:dyDescent="0.2">
      <c r="R33123" s="334">
        <v>77970</v>
      </c>
      <c r="S33123" s="319" t="s">
        <v>362</v>
      </c>
    </row>
    <row r="33124" spans="18:19" x14ac:dyDescent="0.2">
      <c r="R33124" s="334">
        <v>77971</v>
      </c>
      <c r="S33124" s="319" t="s">
        <v>362</v>
      </c>
    </row>
    <row r="33125" spans="18:19" x14ac:dyDescent="0.2">
      <c r="R33125" s="334">
        <v>77973</v>
      </c>
      <c r="S33125" s="319" t="s">
        <v>362</v>
      </c>
    </row>
    <row r="33126" spans="18:19" x14ac:dyDescent="0.2">
      <c r="R33126" s="334">
        <v>77974</v>
      </c>
      <c r="S33126" s="319" t="s">
        <v>362</v>
      </c>
    </row>
    <row r="33127" spans="18:19" x14ac:dyDescent="0.2">
      <c r="R33127" s="334">
        <v>77975</v>
      </c>
      <c r="S33127" s="319" t="s">
        <v>362</v>
      </c>
    </row>
    <row r="33128" spans="18:19" x14ac:dyDescent="0.2">
      <c r="R33128" s="334">
        <v>77976</v>
      </c>
      <c r="S33128" s="319" t="s">
        <v>362</v>
      </c>
    </row>
    <row r="33129" spans="18:19" x14ac:dyDescent="0.2">
      <c r="R33129" s="334">
        <v>77977</v>
      </c>
      <c r="S33129" s="319" t="s">
        <v>362</v>
      </c>
    </row>
    <row r="33130" spans="18:19" x14ac:dyDescent="0.2">
      <c r="R33130" s="334">
        <v>77978</v>
      </c>
      <c r="S33130" s="319" t="s">
        <v>362</v>
      </c>
    </row>
    <row r="33131" spans="18:19" x14ac:dyDescent="0.2">
      <c r="R33131" s="334">
        <v>77979</v>
      </c>
      <c r="S33131" s="319" t="s">
        <v>362</v>
      </c>
    </row>
    <row r="33132" spans="18:19" x14ac:dyDescent="0.2">
      <c r="R33132" s="334">
        <v>77982</v>
      </c>
      <c r="S33132" s="319" t="s">
        <v>362</v>
      </c>
    </row>
    <row r="33133" spans="18:19" x14ac:dyDescent="0.2">
      <c r="R33133" s="334">
        <v>77983</v>
      </c>
      <c r="S33133" s="319" t="s">
        <v>362</v>
      </c>
    </row>
    <row r="33134" spans="18:19" x14ac:dyDescent="0.2">
      <c r="R33134" s="334">
        <v>77984</v>
      </c>
      <c r="S33134" s="319" t="s">
        <v>362</v>
      </c>
    </row>
    <row r="33135" spans="18:19" x14ac:dyDescent="0.2">
      <c r="R33135" s="334">
        <v>77986</v>
      </c>
      <c r="S33135" s="319" t="s">
        <v>362</v>
      </c>
    </row>
    <row r="33136" spans="18:19" x14ac:dyDescent="0.2">
      <c r="R33136" s="334">
        <v>77987</v>
      </c>
      <c r="S33136" s="319" t="s">
        <v>362</v>
      </c>
    </row>
    <row r="33137" spans="18:19" x14ac:dyDescent="0.2">
      <c r="R33137" s="334">
        <v>77988</v>
      </c>
      <c r="S33137" s="319" t="s">
        <v>362</v>
      </c>
    </row>
    <row r="33138" spans="18:19" x14ac:dyDescent="0.2">
      <c r="R33138" s="334">
        <v>77989</v>
      </c>
      <c r="S33138" s="319" t="s">
        <v>362</v>
      </c>
    </row>
    <row r="33139" spans="18:19" x14ac:dyDescent="0.2">
      <c r="R33139" s="334">
        <v>77990</v>
      </c>
      <c r="S33139" s="319" t="s">
        <v>362</v>
      </c>
    </row>
    <row r="33140" spans="18:19" x14ac:dyDescent="0.2">
      <c r="R33140" s="334">
        <v>77991</v>
      </c>
      <c r="S33140" s="319" t="s">
        <v>362</v>
      </c>
    </row>
    <row r="33141" spans="18:19" x14ac:dyDescent="0.2">
      <c r="R33141" s="334">
        <v>77993</v>
      </c>
      <c r="S33141" s="319" t="s">
        <v>362</v>
      </c>
    </row>
    <row r="33142" spans="18:19" x14ac:dyDescent="0.2">
      <c r="R33142" s="334">
        <v>77994</v>
      </c>
      <c r="S33142" s="319" t="s">
        <v>362</v>
      </c>
    </row>
    <row r="33143" spans="18:19" x14ac:dyDescent="0.2">
      <c r="R33143" s="334">
        <v>77995</v>
      </c>
      <c r="S33143" s="319" t="s">
        <v>362</v>
      </c>
    </row>
    <row r="33144" spans="18:19" x14ac:dyDescent="0.2">
      <c r="R33144" s="334">
        <v>78001</v>
      </c>
      <c r="S33144" s="319" t="s">
        <v>362</v>
      </c>
    </row>
    <row r="33145" spans="18:19" x14ac:dyDescent="0.2">
      <c r="R33145" s="334">
        <v>78002</v>
      </c>
      <c r="S33145" s="319" t="s">
        <v>362</v>
      </c>
    </row>
    <row r="33146" spans="18:19" x14ac:dyDescent="0.2">
      <c r="R33146" s="334">
        <v>78003</v>
      </c>
      <c r="S33146" s="319" t="s">
        <v>362</v>
      </c>
    </row>
    <row r="33147" spans="18:19" x14ac:dyDescent="0.2">
      <c r="R33147" s="334">
        <v>78004</v>
      </c>
      <c r="S33147" s="319" t="s">
        <v>362</v>
      </c>
    </row>
    <row r="33148" spans="18:19" x14ac:dyDescent="0.2">
      <c r="R33148" s="334">
        <v>78005</v>
      </c>
      <c r="S33148" s="319" t="s">
        <v>362</v>
      </c>
    </row>
    <row r="33149" spans="18:19" x14ac:dyDescent="0.2">
      <c r="R33149" s="334">
        <v>78006</v>
      </c>
      <c r="S33149" s="319" t="s">
        <v>362</v>
      </c>
    </row>
    <row r="33150" spans="18:19" x14ac:dyDescent="0.2">
      <c r="R33150" s="334">
        <v>78007</v>
      </c>
      <c r="S33150" s="319" t="s">
        <v>362</v>
      </c>
    </row>
    <row r="33151" spans="18:19" x14ac:dyDescent="0.2">
      <c r="R33151" s="334">
        <v>78008</v>
      </c>
      <c r="S33151" s="319" t="s">
        <v>362</v>
      </c>
    </row>
    <row r="33152" spans="18:19" x14ac:dyDescent="0.2">
      <c r="R33152" s="334">
        <v>78009</v>
      </c>
      <c r="S33152" s="319" t="s">
        <v>362</v>
      </c>
    </row>
    <row r="33153" spans="18:19" x14ac:dyDescent="0.2">
      <c r="R33153" s="334">
        <v>78010</v>
      </c>
      <c r="S33153" s="319" t="s">
        <v>362</v>
      </c>
    </row>
    <row r="33154" spans="18:19" x14ac:dyDescent="0.2">
      <c r="R33154" s="334">
        <v>78011</v>
      </c>
      <c r="S33154" s="319" t="s">
        <v>362</v>
      </c>
    </row>
    <row r="33155" spans="18:19" x14ac:dyDescent="0.2">
      <c r="R33155" s="334">
        <v>78012</v>
      </c>
      <c r="S33155" s="319" t="s">
        <v>362</v>
      </c>
    </row>
    <row r="33156" spans="18:19" x14ac:dyDescent="0.2">
      <c r="R33156" s="334">
        <v>78013</v>
      </c>
      <c r="S33156" s="319" t="s">
        <v>362</v>
      </c>
    </row>
    <row r="33157" spans="18:19" x14ac:dyDescent="0.2">
      <c r="R33157" s="334">
        <v>78014</v>
      </c>
      <c r="S33157" s="319" t="s">
        <v>362</v>
      </c>
    </row>
    <row r="33158" spans="18:19" x14ac:dyDescent="0.2">
      <c r="R33158" s="334">
        <v>78015</v>
      </c>
      <c r="S33158" s="319" t="s">
        <v>362</v>
      </c>
    </row>
    <row r="33159" spans="18:19" x14ac:dyDescent="0.2">
      <c r="R33159" s="334">
        <v>78016</v>
      </c>
      <c r="S33159" s="319" t="s">
        <v>362</v>
      </c>
    </row>
    <row r="33160" spans="18:19" x14ac:dyDescent="0.2">
      <c r="R33160" s="334">
        <v>78017</v>
      </c>
      <c r="S33160" s="319" t="s">
        <v>362</v>
      </c>
    </row>
    <row r="33161" spans="18:19" x14ac:dyDescent="0.2">
      <c r="R33161" s="334">
        <v>78019</v>
      </c>
      <c r="S33161" s="319" t="s">
        <v>362</v>
      </c>
    </row>
    <row r="33162" spans="18:19" x14ac:dyDescent="0.2">
      <c r="R33162" s="334">
        <v>78021</v>
      </c>
      <c r="S33162" s="319" t="s">
        <v>362</v>
      </c>
    </row>
    <row r="33163" spans="18:19" x14ac:dyDescent="0.2">
      <c r="R33163" s="334">
        <v>78022</v>
      </c>
      <c r="S33163" s="319" t="s">
        <v>362</v>
      </c>
    </row>
    <row r="33164" spans="18:19" x14ac:dyDescent="0.2">
      <c r="R33164" s="334">
        <v>78023</v>
      </c>
      <c r="S33164" s="319" t="s">
        <v>362</v>
      </c>
    </row>
    <row r="33165" spans="18:19" x14ac:dyDescent="0.2">
      <c r="R33165" s="334">
        <v>78024</v>
      </c>
      <c r="S33165" s="319" t="s">
        <v>362</v>
      </c>
    </row>
    <row r="33166" spans="18:19" x14ac:dyDescent="0.2">
      <c r="R33166" s="334">
        <v>78025</v>
      </c>
      <c r="S33166" s="319" t="s">
        <v>362</v>
      </c>
    </row>
    <row r="33167" spans="18:19" x14ac:dyDescent="0.2">
      <c r="R33167" s="334">
        <v>78026</v>
      </c>
      <c r="S33167" s="319" t="s">
        <v>362</v>
      </c>
    </row>
    <row r="33168" spans="18:19" x14ac:dyDescent="0.2">
      <c r="R33168" s="334">
        <v>78027</v>
      </c>
      <c r="S33168" s="319" t="s">
        <v>362</v>
      </c>
    </row>
    <row r="33169" spans="18:19" x14ac:dyDescent="0.2">
      <c r="R33169" s="334">
        <v>78028</v>
      </c>
      <c r="S33169" s="319" t="s">
        <v>362</v>
      </c>
    </row>
    <row r="33170" spans="18:19" x14ac:dyDescent="0.2">
      <c r="R33170" s="334">
        <v>78029</v>
      </c>
      <c r="S33170" s="319" t="s">
        <v>362</v>
      </c>
    </row>
    <row r="33171" spans="18:19" x14ac:dyDescent="0.2">
      <c r="R33171" s="334">
        <v>78039</v>
      </c>
      <c r="S33171" s="319" t="s">
        <v>362</v>
      </c>
    </row>
    <row r="33172" spans="18:19" x14ac:dyDescent="0.2">
      <c r="R33172" s="334">
        <v>78040</v>
      </c>
      <c r="S33172" s="319" t="s">
        <v>362</v>
      </c>
    </row>
    <row r="33173" spans="18:19" x14ac:dyDescent="0.2">
      <c r="R33173" s="334">
        <v>78041</v>
      </c>
      <c r="S33173" s="319" t="s">
        <v>362</v>
      </c>
    </row>
    <row r="33174" spans="18:19" x14ac:dyDescent="0.2">
      <c r="R33174" s="334">
        <v>78042</v>
      </c>
      <c r="S33174" s="319" t="s">
        <v>362</v>
      </c>
    </row>
    <row r="33175" spans="18:19" x14ac:dyDescent="0.2">
      <c r="R33175" s="334">
        <v>78043</v>
      </c>
      <c r="S33175" s="319" t="s">
        <v>362</v>
      </c>
    </row>
    <row r="33176" spans="18:19" x14ac:dyDescent="0.2">
      <c r="R33176" s="334">
        <v>78044</v>
      </c>
      <c r="S33176" s="319" t="s">
        <v>362</v>
      </c>
    </row>
    <row r="33177" spans="18:19" x14ac:dyDescent="0.2">
      <c r="R33177" s="334">
        <v>78045</v>
      </c>
      <c r="S33177" s="319" t="s">
        <v>362</v>
      </c>
    </row>
    <row r="33178" spans="18:19" x14ac:dyDescent="0.2">
      <c r="R33178" s="334">
        <v>78046</v>
      </c>
      <c r="S33178" s="319" t="s">
        <v>362</v>
      </c>
    </row>
    <row r="33179" spans="18:19" x14ac:dyDescent="0.2">
      <c r="R33179" s="334">
        <v>78049</v>
      </c>
      <c r="S33179" s="319" t="s">
        <v>362</v>
      </c>
    </row>
    <row r="33180" spans="18:19" x14ac:dyDescent="0.2">
      <c r="R33180" s="334">
        <v>78050</v>
      </c>
      <c r="S33180" s="319" t="s">
        <v>362</v>
      </c>
    </row>
    <row r="33181" spans="18:19" x14ac:dyDescent="0.2">
      <c r="R33181" s="334">
        <v>78052</v>
      </c>
      <c r="S33181" s="319" t="s">
        <v>362</v>
      </c>
    </row>
    <row r="33182" spans="18:19" x14ac:dyDescent="0.2">
      <c r="R33182" s="334">
        <v>78054</v>
      </c>
      <c r="S33182" s="319" t="s">
        <v>362</v>
      </c>
    </row>
    <row r="33183" spans="18:19" x14ac:dyDescent="0.2">
      <c r="R33183" s="334">
        <v>78055</v>
      </c>
      <c r="S33183" s="319" t="s">
        <v>362</v>
      </c>
    </row>
    <row r="33184" spans="18:19" x14ac:dyDescent="0.2">
      <c r="R33184" s="334">
        <v>78056</v>
      </c>
      <c r="S33184" s="319" t="s">
        <v>362</v>
      </c>
    </row>
    <row r="33185" spans="18:19" x14ac:dyDescent="0.2">
      <c r="R33185" s="334">
        <v>78057</v>
      </c>
      <c r="S33185" s="319" t="s">
        <v>362</v>
      </c>
    </row>
    <row r="33186" spans="18:19" x14ac:dyDescent="0.2">
      <c r="R33186" s="334">
        <v>78058</v>
      </c>
      <c r="S33186" s="319" t="s">
        <v>362</v>
      </c>
    </row>
    <row r="33187" spans="18:19" x14ac:dyDescent="0.2">
      <c r="R33187" s="334">
        <v>78059</v>
      </c>
      <c r="S33187" s="319" t="s">
        <v>362</v>
      </c>
    </row>
    <row r="33188" spans="18:19" x14ac:dyDescent="0.2">
      <c r="R33188" s="334">
        <v>78060</v>
      </c>
      <c r="S33188" s="319" t="s">
        <v>362</v>
      </c>
    </row>
    <row r="33189" spans="18:19" x14ac:dyDescent="0.2">
      <c r="R33189" s="334">
        <v>78061</v>
      </c>
      <c r="S33189" s="319" t="s">
        <v>362</v>
      </c>
    </row>
    <row r="33190" spans="18:19" x14ac:dyDescent="0.2">
      <c r="R33190" s="334">
        <v>78062</v>
      </c>
      <c r="S33190" s="319" t="s">
        <v>362</v>
      </c>
    </row>
    <row r="33191" spans="18:19" x14ac:dyDescent="0.2">
      <c r="R33191" s="334">
        <v>78063</v>
      </c>
      <c r="S33191" s="319" t="s">
        <v>362</v>
      </c>
    </row>
    <row r="33192" spans="18:19" x14ac:dyDescent="0.2">
      <c r="R33192" s="334">
        <v>78064</v>
      </c>
      <c r="S33192" s="319" t="s">
        <v>362</v>
      </c>
    </row>
    <row r="33193" spans="18:19" x14ac:dyDescent="0.2">
      <c r="R33193" s="334">
        <v>78065</v>
      </c>
      <c r="S33193" s="319" t="s">
        <v>362</v>
      </c>
    </row>
    <row r="33194" spans="18:19" x14ac:dyDescent="0.2">
      <c r="R33194" s="334">
        <v>78066</v>
      </c>
      <c r="S33194" s="319" t="s">
        <v>362</v>
      </c>
    </row>
    <row r="33195" spans="18:19" x14ac:dyDescent="0.2">
      <c r="R33195" s="334">
        <v>78067</v>
      </c>
      <c r="S33195" s="319" t="s">
        <v>362</v>
      </c>
    </row>
    <row r="33196" spans="18:19" x14ac:dyDescent="0.2">
      <c r="R33196" s="334">
        <v>78069</v>
      </c>
      <c r="S33196" s="319" t="s">
        <v>362</v>
      </c>
    </row>
    <row r="33197" spans="18:19" x14ac:dyDescent="0.2">
      <c r="R33197" s="334">
        <v>78070</v>
      </c>
      <c r="S33197" s="319" t="s">
        <v>362</v>
      </c>
    </row>
    <row r="33198" spans="18:19" x14ac:dyDescent="0.2">
      <c r="R33198" s="334">
        <v>78071</v>
      </c>
      <c r="S33198" s="319" t="s">
        <v>362</v>
      </c>
    </row>
    <row r="33199" spans="18:19" x14ac:dyDescent="0.2">
      <c r="R33199" s="334">
        <v>78072</v>
      </c>
      <c r="S33199" s="319" t="s">
        <v>362</v>
      </c>
    </row>
    <row r="33200" spans="18:19" x14ac:dyDescent="0.2">
      <c r="R33200" s="334">
        <v>78073</v>
      </c>
      <c r="S33200" s="319" t="s">
        <v>362</v>
      </c>
    </row>
    <row r="33201" spans="18:19" x14ac:dyDescent="0.2">
      <c r="R33201" s="334">
        <v>78074</v>
      </c>
      <c r="S33201" s="319" t="s">
        <v>362</v>
      </c>
    </row>
    <row r="33202" spans="18:19" x14ac:dyDescent="0.2">
      <c r="R33202" s="334">
        <v>78075</v>
      </c>
      <c r="S33202" s="319" t="s">
        <v>362</v>
      </c>
    </row>
    <row r="33203" spans="18:19" x14ac:dyDescent="0.2">
      <c r="R33203" s="334">
        <v>78076</v>
      </c>
      <c r="S33203" s="319" t="s">
        <v>362</v>
      </c>
    </row>
    <row r="33204" spans="18:19" x14ac:dyDescent="0.2">
      <c r="R33204" s="334">
        <v>78101</v>
      </c>
      <c r="S33204" s="319" t="s">
        <v>362</v>
      </c>
    </row>
    <row r="33205" spans="18:19" x14ac:dyDescent="0.2">
      <c r="R33205" s="334">
        <v>78102</v>
      </c>
      <c r="S33205" s="319" t="s">
        <v>362</v>
      </c>
    </row>
    <row r="33206" spans="18:19" x14ac:dyDescent="0.2">
      <c r="R33206" s="334">
        <v>78104</v>
      </c>
      <c r="S33206" s="319" t="s">
        <v>362</v>
      </c>
    </row>
    <row r="33207" spans="18:19" x14ac:dyDescent="0.2">
      <c r="R33207" s="334">
        <v>78107</v>
      </c>
      <c r="S33207" s="319" t="s">
        <v>362</v>
      </c>
    </row>
    <row r="33208" spans="18:19" x14ac:dyDescent="0.2">
      <c r="R33208" s="334">
        <v>78108</v>
      </c>
      <c r="S33208" s="319" t="s">
        <v>362</v>
      </c>
    </row>
    <row r="33209" spans="18:19" x14ac:dyDescent="0.2">
      <c r="R33209" s="334">
        <v>78109</v>
      </c>
      <c r="S33209" s="319" t="s">
        <v>362</v>
      </c>
    </row>
    <row r="33210" spans="18:19" x14ac:dyDescent="0.2">
      <c r="R33210" s="334">
        <v>78111</v>
      </c>
      <c r="S33210" s="319" t="s">
        <v>362</v>
      </c>
    </row>
    <row r="33211" spans="18:19" x14ac:dyDescent="0.2">
      <c r="R33211" s="334">
        <v>78112</v>
      </c>
      <c r="S33211" s="319" t="s">
        <v>362</v>
      </c>
    </row>
    <row r="33212" spans="18:19" x14ac:dyDescent="0.2">
      <c r="R33212" s="334">
        <v>78113</v>
      </c>
      <c r="S33212" s="319" t="s">
        <v>362</v>
      </c>
    </row>
    <row r="33213" spans="18:19" x14ac:dyDescent="0.2">
      <c r="R33213" s="334">
        <v>78114</v>
      </c>
      <c r="S33213" s="319" t="s">
        <v>362</v>
      </c>
    </row>
    <row r="33214" spans="18:19" x14ac:dyDescent="0.2">
      <c r="R33214" s="334">
        <v>78115</v>
      </c>
      <c r="S33214" s="319" t="s">
        <v>362</v>
      </c>
    </row>
    <row r="33215" spans="18:19" x14ac:dyDescent="0.2">
      <c r="R33215" s="334">
        <v>78116</v>
      </c>
      <c r="S33215" s="319" t="s">
        <v>362</v>
      </c>
    </row>
    <row r="33216" spans="18:19" x14ac:dyDescent="0.2">
      <c r="R33216" s="334">
        <v>78117</v>
      </c>
      <c r="S33216" s="319" t="s">
        <v>362</v>
      </c>
    </row>
    <row r="33217" spans="18:19" x14ac:dyDescent="0.2">
      <c r="R33217" s="334">
        <v>78118</v>
      </c>
      <c r="S33217" s="319" t="s">
        <v>362</v>
      </c>
    </row>
    <row r="33218" spans="18:19" x14ac:dyDescent="0.2">
      <c r="R33218" s="334">
        <v>78119</v>
      </c>
      <c r="S33218" s="319" t="s">
        <v>362</v>
      </c>
    </row>
    <row r="33219" spans="18:19" x14ac:dyDescent="0.2">
      <c r="R33219" s="334">
        <v>78121</v>
      </c>
      <c r="S33219" s="319" t="s">
        <v>362</v>
      </c>
    </row>
    <row r="33220" spans="18:19" x14ac:dyDescent="0.2">
      <c r="R33220" s="334">
        <v>78122</v>
      </c>
      <c r="S33220" s="319" t="s">
        <v>362</v>
      </c>
    </row>
    <row r="33221" spans="18:19" x14ac:dyDescent="0.2">
      <c r="R33221" s="334">
        <v>78123</v>
      </c>
      <c r="S33221" s="319" t="s">
        <v>362</v>
      </c>
    </row>
    <row r="33222" spans="18:19" x14ac:dyDescent="0.2">
      <c r="R33222" s="334">
        <v>78124</v>
      </c>
      <c r="S33222" s="319" t="s">
        <v>362</v>
      </c>
    </row>
    <row r="33223" spans="18:19" x14ac:dyDescent="0.2">
      <c r="R33223" s="334">
        <v>78125</v>
      </c>
      <c r="S33223" s="319" t="s">
        <v>362</v>
      </c>
    </row>
    <row r="33224" spans="18:19" x14ac:dyDescent="0.2">
      <c r="R33224" s="334">
        <v>78130</v>
      </c>
      <c r="S33224" s="319" t="s">
        <v>362</v>
      </c>
    </row>
    <row r="33225" spans="18:19" x14ac:dyDescent="0.2">
      <c r="R33225" s="334">
        <v>78131</v>
      </c>
      <c r="S33225" s="319" t="s">
        <v>362</v>
      </c>
    </row>
    <row r="33226" spans="18:19" x14ac:dyDescent="0.2">
      <c r="R33226" s="334">
        <v>78132</v>
      </c>
      <c r="S33226" s="319" t="s">
        <v>362</v>
      </c>
    </row>
    <row r="33227" spans="18:19" x14ac:dyDescent="0.2">
      <c r="R33227" s="334">
        <v>78133</v>
      </c>
      <c r="S33227" s="319" t="s">
        <v>362</v>
      </c>
    </row>
    <row r="33228" spans="18:19" x14ac:dyDescent="0.2">
      <c r="R33228" s="334">
        <v>78135</v>
      </c>
      <c r="S33228" s="319" t="s">
        <v>362</v>
      </c>
    </row>
    <row r="33229" spans="18:19" x14ac:dyDescent="0.2">
      <c r="R33229" s="334">
        <v>78140</v>
      </c>
      <c r="S33229" s="319" t="s">
        <v>362</v>
      </c>
    </row>
    <row r="33230" spans="18:19" x14ac:dyDescent="0.2">
      <c r="R33230" s="334">
        <v>78141</v>
      </c>
      <c r="S33230" s="319" t="s">
        <v>362</v>
      </c>
    </row>
    <row r="33231" spans="18:19" x14ac:dyDescent="0.2">
      <c r="R33231" s="334">
        <v>78142</v>
      </c>
      <c r="S33231" s="319" t="s">
        <v>362</v>
      </c>
    </row>
    <row r="33232" spans="18:19" x14ac:dyDescent="0.2">
      <c r="R33232" s="334">
        <v>78143</v>
      </c>
      <c r="S33232" s="319" t="s">
        <v>362</v>
      </c>
    </row>
    <row r="33233" spans="18:19" x14ac:dyDescent="0.2">
      <c r="R33233" s="334">
        <v>78144</v>
      </c>
      <c r="S33233" s="319" t="s">
        <v>362</v>
      </c>
    </row>
    <row r="33234" spans="18:19" x14ac:dyDescent="0.2">
      <c r="R33234" s="334">
        <v>78145</v>
      </c>
      <c r="S33234" s="319" t="s">
        <v>362</v>
      </c>
    </row>
    <row r="33235" spans="18:19" x14ac:dyDescent="0.2">
      <c r="R33235" s="334">
        <v>78146</v>
      </c>
      <c r="S33235" s="319" t="s">
        <v>362</v>
      </c>
    </row>
    <row r="33236" spans="18:19" x14ac:dyDescent="0.2">
      <c r="R33236" s="334">
        <v>78147</v>
      </c>
      <c r="S33236" s="319" t="s">
        <v>362</v>
      </c>
    </row>
    <row r="33237" spans="18:19" x14ac:dyDescent="0.2">
      <c r="R33237" s="334">
        <v>78148</v>
      </c>
      <c r="S33237" s="319" t="s">
        <v>362</v>
      </c>
    </row>
    <row r="33238" spans="18:19" x14ac:dyDescent="0.2">
      <c r="R33238" s="334">
        <v>78150</v>
      </c>
      <c r="S33238" s="319" t="s">
        <v>362</v>
      </c>
    </row>
    <row r="33239" spans="18:19" x14ac:dyDescent="0.2">
      <c r="R33239" s="334">
        <v>78151</v>
      </c>
      <c r="S33239" s="319" t="s">
        <v>362</v>
      </c>
    </row>
    <row r="33240" spans="18:19" x14ac:dyDescent="0.2">
      <c r="R33240" s="334">
        <v>78152</v>
      </c>
      <c r="S33240" s="319" t="s">
        <v>362</v>
      </c>
    </row>
    <row r="33241" spans="18:19" x14ac:dyDescent="0.2">
      <c r="R33241" s="334">
        <v>78154</v>
      </c>
      <c r="S33241" s="319" t="s">
        <v>362</v>
      </c>
    </row>
    <row r="33242" spans="18:19" x14ac:dyDescent="0.2">
      <c r="R33242" s="334">
        <v>78155</v>
      </c>
      <c r="S33242" s="319" t="s">
        <v>362</v>
      </c>
    </row>
    <row r="33243" spans="18:19" x14ac:dyDescent="0.2">
      <c r="R33243" s="334">
        <v>78156</v>
      </c>
      <c r="S33243" s="319" t="s">
        <v>362</v>
      </c>
    </row>
    <row r="33244" spans="18:19" x14ac:dyDescent="0.2">
      <c r="R33244" s="334">
        <v>78159</v>
      </c>
      <c r="S33244" s="319" t="s">
        <v>362</v>
      </c>
    </row>
    <row r="33245" spans="18:19" x14ac:dyDescent="0.2">
      <c r="R33245" s="334">
        <v>78160</v>
      </c>
      <c r="S33245" s="319" t="s">
        <v>362</v>
      </c>
    </row>
    <row r="33246" spans="18:19" x14ac:dyDescent="0.2">
      <c r="R33246" s="334">
        <v>78161</v>
      </c>
      <c r="S33246" s="319" t="s">
        <v>362</v>
      </c>
    </row>
    <row r="33247" spans="18:19" x14ac:dyDescent="0.2">
      <c r="R33247" s="334">
        <v>78162</v>
      </c>
      <c r="S33247" s="319" t="s">
        <v>362</v>
      </c>
    </row>
    <row r="33248" spans="18:19" x14ac:dyDescent="0.2">
      <c r="R33248" s="334">
        <v>78163</v>
      </c>
      <c r="S33248" s="319" t="s">
        <v>362</v>
      </c>
    </row>
    <row r="33249" spans="18:19" x14ac:dyDescent="0.2">
      <c r="R33249" s="334">
        <v>78164</v>
      </c>
      <c r="S33249" s="319" t="s">
        <v>362</v>
      </c>
    </row>
    <row r="33250" spans="18:19" x14ac:dyDescent="0.2">
      <c r="R33250" s="334">
        <v>78201</v>
      </c>
      <c r="S33250" s="319" t="s">
        <v>362</v>
      </c>
    </row>
    <row r="33251" spans="18:19" x14ac:dyDescent="0.2">
      <c r="R33251" s="334">
        <v>78202</v>
      </c>
      <c r="S33251" s="319" t="s">
        <v>362</v>
      </c>
    </row>
    <row r="33252" spans="18:19" x14ac:dyDescent="0.2">
      <c r="R33252" s="334">
        <v>78203</v>
      </c>
      <c r="S33252" s="319" t="s">
        <v>362</v>
      </c>
    </row>
    <row r="33253" spans="18:19" x14ac:dyDescent="0.2">
      <c r="R33253" s="334">
        <v>78204</v>
      </c>
      <c r="S33253" s="319" t="s">
        <v>362</v>
      </c>
    </row>
    <row r="33254" spans="18:19" x14ac:dyDescent="0.2">
      <c r="R33254" s="334">
        <v>78205</v>
      </c>
      <c r="S33254" s="319" t="s">
        <v>362</v>
      </c>
    </row>
    <row r="33255" spans="18:19" x14ac:dyDescent="0.2">
      <c r="R33255" s="334">
        <v>78206</v>
      </c>
      <c r="S33255" s="319" t="s">
        <v>362</v>
      </c>
    </row>
    <row r="33256" spans="18:19" x14ac:dyDescent="0.2">
      <c r="R33256" s="334">
        <v>78207</v>
      </c>
      <c r="S33256" s="319" t="s">
        <v>362</v>
      </c>
    </row>
    <row r="33257" spans="18:19" x14ac:dyDescent="0.2">
      <c r="R33257" s="334">
        <v>78208</v>
      </c>
      <c r="S33257" s="319" t="s">
        <v>362</v>
      </c>
    </row>
    <row r="33258" spans="18:19" x14ac:dyDescent="0.2">
      <c r="R33258" s="334">
        <v>78209</v>
      </c>
      <c r="S33258" s="319" t="s">
        <v>362</v>
      </c>
    </row>
    <row r="33259" spans="18:19" x14ac:dyDescent="0.2">
      <c r="R33259" s="334">
        <v>78210</v>
      </c>
      <c r="S33259" s="319" t="s">
        <v>362</v>
      </c>
    </row>
    <row r="33260" spans="18:19" x14ac:dyDescent="0.2">
      <c r="R33260" s="334">
        <v>78211</v>
      </c>
      <c r="S33260" s="319" t="s">
        <v>362</v>
      </c>
    </row>
    <row r="33261" spans="18:19" x14ac:dyDescent="0.2">
      <c r="R33261" s="334">
        <v>78212</v>
      </c>
      <c r="S33261" s="319" t="s">
        <v>362</v>
      </c>
    </row>
    <row r="33262" spans="18:19" x14ac:dyDescent="0.2">
      <c r="R33262" s="334">
        <v>78213</v>
      </c>
      <c r="S33262" s="319" t="s">
        <v>362</v>
      </c>
    </row>
    <row r="33263" spans="18:19" x14ac:dyDescent="0.2">
      <c r="R33263" s="334">
        <v>78214</v>
      </c>
      <c r="S33263" s="319" t="s">
        <v>362</v>
      </c>
    </row>
    <row r="33264" spans="18:19" x14ac:dyDescent="0.2">
      <c r="R33264" s="334">
        <v>78215</v>
      </c>
      <c r="S33264" s="319" t="s">
        <v>362</v>
      </c>
    </row>
    <row r="33265" spans="18:19" x14ac:dyDescent="0.2">
      <c r="R33265" s="334">
        <v>78216</v>
      </c>
      <c r="S33265" s="319" t="s">
        <v>362</v>
      </c>
    </row>
    <row r="33266" spans="18:19" x14ac:dyDescent="0.2">
      <c r="R33266" s="334">
        <v>78217</v>
      </c>
      <c r="S33266" s="319" t="s">
        <v>362</v>
      </c>
    </row>
    <row r="33267" spans="18:19" x14ac:dyDescent="0.2">
      <c r="R33267" s="334">
        <v>78218</v>
      </c>
      <c r="S33267" s="319" t="s">
        <v>362</v>
      </c>
    </row>
    <row r="33268" spans="18:19" x14ac:dyDescent="0.2">
      <c r="R33268" s="334">
        <v>78219</v>
      </c>
      <c r="S33268" s="319" t="s">
        <v>362</v>
      </c>
    </row>
    <row r="33269" spans="18:19" x14ac:dyDescent="0.2">
      <c r="R33269" s="334">
        <v>78220</v>
      </c>
      <c r="S33269" s="319" t="s">
        <v>362</v>
      </c>
    </row>
    <row r="33270" spans="18:19" x14ac:dyDescent="0.2">
      <c r="R33270" s="334">
        <v>78221</v>
      </c>
      <c r="S33270" s="319" t="s">
        <v>362</v>
      </c>
    </row>
    <row r="33271" spans="18:19" x14ac:dyDescent="0.2">
      <c r="R33271" s="334">
        <v>78222</v>
      </c>
      <c r="S33271" s="319" t="s">
        <v>362</v>
      </c>
    </row>
    <row r="33272" spans="18:19" x14ac:dyDescent="0.2">
      <c r="R33272" s="334">
        <v>78223</v>
      </c>
      <c r="S33272" s="319" t="s">
        <v>362</v>
      </c>
    </row>
    <row r="33273" spans="18:19" x14ac:dyDescent="0.2">
      <c r="R33273" s="334">
        <v>78224</v>
      </c>
      <c r="S33273" s="319" t="s">
        <v>362</v>
      </c>
    </row>
    <row r="33274" spans="18:19" x14ac:dyDescent="0.2">
      <c r="R33274" s="334">
        <v>78225</v>
      </c>
      <c r="S33274" s="319" t="s">
        <v>362</v>
      </c>
    </row>
    <row r="33275" spans="18:19" x14ac:dyDescent="0.2">
      <c r="R33275" s="334">
        <v>78226</v>
      </c>
      <c r="S33275" s="319" t="s">
        <v>362</v>
      </c>
    </row>
    <row r="33276" spans="18:19" x14ac:dyDescent="0.2">
      <c r="R33276" s="334">
        <v>78227</v>
      </c>
      <c r="S33276" s="319" t="s">
        <v>362</v>
      </c>
    </row>
    <row r="33277" spans="18:19" x14ac:dyDescent="0.2">
      <c r="R33277" s="334">
        <v>78228</v>
      </c>
      <c r="S33277" s="319" t="s">
        <v>362</v>
      </c>
    </row>
    <row r="33278" spans="18:19" x14ac:dyDescent="0.2">
      <c r="R33278" s="334">
        <v>78229</v>
      </c>
      <c r="S33278" s="319" t="s">
        <v>362</v>
      </c>
    </row>
    <row r="33279" spans="18:19" x14ac:dyDescent="0.2">
      <c r="R33279" s="334">
        <v>78230</v>
      </c>
      <c r="S33279" s="319" t="s">
        <v>362</v>
      </c>
    </row>
    <row r="33280" spans="18:19" x14ac:dyDescent="0.2">
      <c r="R33280" s="334">
        <v>78231</v>
      </c>
      <c r="S33280" s="319" t="s">
        <v>362</v>
      </c>
    </row>
    <row r="33281" spans="18:19" x14ac:dyDescent="0.2">
      <c r="R33281" s="334">
        <v>78232</v>
      </c>
      <c r="S33281" s="319" t="s">
        <v>362</v>
      </c>
    </row>
    <row r="33282" spans="18:19" x14ac:dyDescent="0.2">
      <c r="R33282" s="334">
        <v>78233</v>
      </c>
      <c r="S33282" s="319" t="s">
        <v>362</v>
      </c>
    </row>
    <row r="33283" spans="18:19" x14ac:dyDescent="0.2">
      <c r="R33283" s="334">
        <v>78234</v>
      </c>
      <c r="S33283" s="319" t="s">
        <v>362</v>
      </c>
    </row>
    <row r="33284" spans="18:19" x14ac:dyDescent="0.2">
      <c r="R33284" s="334">
        <v>78235</v>
      </c>
      <c r="S33284" s="319" t="s">
        <v>362</v>
      </c>
    </row>
    <row r="33285" spans="18:19" x14ac:dyDescent="0.2">
      <c r="R33285" s="334">
        <v>78236</v>
      </c>
      <c r="S33285" s="319" t="s">
        <v>362</v>
      </c>
    </row>
    <row r="33286" spans="18:19" x14ac:dyDescent="0.2">
      <c r="R33286" s="334">
        <v>78237</v>
      </c>
      <c r="S33286" s="319" t="s">
        <v>362</v>
      </c>
    </row>
    <row r="33287" spans="18:19" x14ac:dyDescent="0.2">
      <c r="R33287" s="334">
        <v>78238</v>
      </c>
      <c r="S33287" s="319" t="s">
        <v>362</v>
      </c>
    </row>
    <row r="33288" spans="18:19" x14ac:dyDescent="0.2">
      <c r="R33288" s="334">
        <v>78239</v>
      </c>
      <c r="S33288" s="319" t="s">
        <v>362</v>
      </c>
    </row>
    <row r="33289" spans="18:19" x14ac:dyDescent="0.2">
      <c r="R33289" s="334">
        <v>78240</v>
      </c>
      <c r="S33289" s="319" t="s">
        <v>362</v>
      </c>
    </row>
    <row r="33290" spans="18:19" x14ac:dyDescent="0.2">
      <c r="R33290" s="334">
        <v>78242</v>
      </c>
      <c r="S33290" s="319" t="s">
        <v>362</v>
      </c>
    </row>
    <row r="33291" spans="18:19" x14ac:dyDescent="0.2">
      <c r="R33291" s="334">
        <v>78243</v>
      </c>
      <c r="S33291" s="319" t="s">
        <v>362</v>
      </c>
    </row>
    <row r="33292" spans="18:19" x14ac:dyDescent="0.2">
      <c r="R33292" s="334">
        <v>78244</v>
      </c>
      <c r="S33292" s="319" t="s">
        <v>362</v>
      </c>
    </row>
    <row r="33293" spans="18:19" x14ac:dyDescent="0.2">
      <c r="R33293" s="334">
        <v>78245</v>
      </c>
      <c r="S33293" s="319" t="s">
        <v>362</v>
      </c>
    </row>
    <row r="33294" spans="18:19" x14ac:dyDescent="0.2">
      <c r="R33294" s="334">
        <v>78246</v>
      </c>
      <c r="S33294" s="319" t="s">
        <v>362</v>
      </c>
    </row>
    <row r="33295" spans="18:19" x14ac:dyDescent="0.2">
      <c r="R33295" s="334">
        <v>78247</v>
      </c>
      <c r="S33295" s="319" t="s">
        <v>362</v>
      </c>
    </row>
    <row r="33296" spans="18:19" x14ac:dyDescent="0.2">
      <c r="R33296" s="334">
        <v>78248</v>
      </c>
      <c r="S33296" s="319" t="s">
        <v>362</v>
      </c>
    </row>
    <row r="33297" spans="18:19" x14ac:dyDescent="0.2">
      <c r="R33297" s="334">
        <v>78249</v>
      </c>
      <c r="S33297" s="319" t="s">
        <v>362</v>
      </c>
    </row>
    <row r="33298" spans="18:19" x14ac:dyDescent="0.2">
      <c r="R33298" s="334">
        <v>78250</v>
      </c>
      <c r="S33298" s="319" t="s">
        <v>362</v>
      </c>
    </row>
    <row r="33299" spans="18:19" x14ac:dyDescent="0.2">
      <c r="R33299" s="334">
        <v>78251</v>
      </c>
      <c r="S33299" s="319" t="s">
        <v>362</v>
      </c>
    </row>
    <row r="33300" spans="18:19" x14ac:dyDescent="0.2">
      <c r="R33300" s="334">
        <v>78252</v>
      </c>
      <c r="S33300" s="319" t="s">
        <v>362</v>
      </c>
    </row>
    <row r="33301" spans="18:19" x14ac:dyDescent="0.2">
      <c r="R33301" s="334">
        <v>78253</v>
      </c>
      <c r="S33301" s="319" t="s">
        <v>362</v>
      </c>
    </row>
    <row r="33302" spans="18:19" x14ac:dyDescent="0.2">
      <c r="R33302" s="334">
        <v>78254</v>
      </c>
      <c r="S33302" s="319" t="s">
        <v>362</v>
      </c>
    </row>
    <row r="33303" spans="18:19" x14ac:dyDescent="0.2">
      <c r="R33303" s="334">
        <v>78255</v>
      </c>
      <c r="S33303" s="319" t="s">
        <v>362</v>
      </c>
    </row>
    <row r="33304" spans="18:19" x14ac:dyDescent="0.2">
      <c r="R33304" s="334">
        <v>78256</v>
      </c>
      <c r="S33304" s="319" t="s">
        <v>362</v>
      </c>
    </row>
    <row r="33305" spans="18:19" x14ac:dyDescent="0.2">
      <c r="R33305" s="334">
        <v>78257</v>
      </c>
      <c r="S33305" s="319" t="s">
        <v>362</v>
      </c>
    </row>
    <row r="33306" spans="18:19" x14ac:dyDescent="0.2">
      <c r="R33306" s="334">
        <v>78258</v>
      </c>
      <c r="S33306" s="319" t="s">
        <v>362</v>
      </c>
    </row>
    <row r="33307" spans="18:19" x14ac:dyDescent="0.2">
      <c r="R33307" s="334">
        <v>78259</v>
      </c>
      <c r="S33307" s="319" t="s">
        <v>362</v>
      </c>
    </row>
    <row r="33308" spans="18:19" x14ac:dyDescent="0.2">
      <c r="R33308" s="334">
        <v>78260</v>
      </c>
      <c r="S33308" s="319" t="s">
        <v>362</v>
      </c>
    </row>
    <row r="33309" spans="18:19" x14ac:dyDescent="0.2">
      <c r="R33309" s="334">
        <v>78261</v>
      </c>
      <c r="S33309" s="319" t="s">
        <v>362</v>
      </c>
    </row>
    <row r="33310" spans="18:19" x14ac:dyDescent="0.2">
      <c r="R33310" s="334">
        <v>78263</v>
      </c>
      <c r="S33310" s="319" t="s">
        <v>362</v>
      </c>
    </row>
    <row r="33311" spans="18:19" x14ac:dyDescent="0.2">
      <c r="R33311" s="334">
        <v>78264</v>
      </c>
      <c r="S33311" s="319" t="s">
        <v>362</v>
      </c>
    </row>
    <row r="33312" spans="18:19" x14ac:dyDescent="0.2">
      <c r="R33312" s="334">
        <v>78265</v>
      </c>
      <c r="S33312" s="319" t="s">
        <v>362</v>
      </c>
    </row>
    <row r="33313" spans="18:19" x14ac:dyDescent="0.2">
      <c r="R33313" s="334">
        <v>78266</v>
      </c>
      <c r="S33313" s="319" t="s">
        <v>362</v>
      </c>
    </row>
    <row r="33314" spans="18:19" x14ac:dyDescent="0.2">
      <c r="R33314" s="334">
        <v>78268</v>
      </c>
      <c r="S33314" s="319" t="s">
        <v>362</v>
      </c>
    </row>
    <row r="33315" spans="18:19" x14ac:dyDescent="0.2">
      <c r="R33315" s="334">
        <v>78269</v>
      </c>
      <c r="S33315" s="319" t="s">
        <v>362</v>
      </c>
    </row>
    <row r="33316" spans="18:19" x14ac:dyDescent="0.2">
      <c r="R33316" s="334">
        <v>78270</v>
      </c>
      <c r="S33316" s="319" t="s">
        <v>362</v>
      </c>
    </row>
    <row r="33317" spans="18:19" x14ac:dyDescent="0.2">
      <c r="R33317" s="334">
        <v>78278</v>
      </c>
      <c r="S33317" s="319" t="s">
        <v>362</v>
      </c>
    </row>
    <row r="33318" spans="18:19" x14ac:dyDescent="0.2">
      <c r="R33318" s="334">
        <v>78279</v>
      </c>
      <c r="S33318" s="319" t="s">
        <v>362</v>
      </c>
    </row>
    <row r="33319" spans="18:19" x14ac:dyDescent="0.2">
      <c r="R33319" s="334">
        <v>78280</v>
      </c>
      <c r="S33319" s="319" t="s">
        <v>362</v>
      </c>
    </row>
    <row r="33320" spans="18:19" x14ac:dyDescent="0.2">
      <c r="R33320" s="334">
        <v>78283</v>
      </c>
      <c r="S33320" s="319" t="s">
        <v>362</v>
      </c>
    </row>
    <row r="33321" spans="18:19" x14ac:dyDescent="0.2">
      <c r="R33321" s="334">
        <v>78284</v>
      </c>
      <c r="S33321" s="319" t="s">
        <v>362</v>
      </c>
    </row>
    <row r="33322" spans="18:19" x14ac:dyDescent="0.2">
      <c r="R33322" s="334">
        <v>78285</v>
      </c>
      <c r="S33322" s="319" t="s">
        <v>362</v>
      </c>
    </row>
    <row r="33323" spans="18:19" x14ac:dyDescent="0.2">
      <c r="R33323" s="334">
        <v>78287</v>
      </c>
      <c r="S33323" s="319" t="s">
        <v>362</v>
      </c>
    </row>
    <row r="33324" spans="18:19" x14ac:dyDescent="0.2">
      <c r="R33324" s="334">
        <v>78288</v>
      </c>
      <c r="S33324" s="319" t="s">
        <v>362</v>
      </c>
    </row>
    <row r="33325" spans="18:19" x14ac:dyDescent="0.2">
      <c r="R33325" s="334">
        <v>78289</v>
      </c>
      <c r="S33325" s="319" t="s">
        <v>362</v>
      </c>
    </row>
    <row r="33326" spans="18:19" x14ac:dyDescent="0.2">
      <c r="R33326" s="334">
        <v>78291</v>
      </c>
      <c r="S33326" s="319" t="s">
        <v>362</v>
      </c>
    </row>
    <row r="33327" spans="18:19" x14ac:dyDescent="0.2">
      <c r="R33327" s="334">
        <v>78292</v>
      </c>
      <c r="S33327" s="319" t="s">
        <v>362</v>
      </c>
    </row>
    <row r="33328" spans="18:19" x14ac:dyDescent="0.2">
      <c r="R33328" s="334">
        <v>78293</v>
      </c>
      <c r="S33328" s="319" t="s">
        <v>362</v>
      </c>
    </row>
    <row r="33329" spans="18:19" x14ac:dyDescent="0.2">
      <c r="R33329" s="334">
        <v>78294</v>
      </c>
      <c r="S33329" s="319" t="s">
        <v>362</v>
      </c>
    </row>
    <row r="33330" spans="18:19" x14ac:dyDescent="0.2">
      <c r="R33330" s="334">
        <v>78295</v>
      </c>
      <c r="S33330" s="319" t="s">
        <v>362</v>
      </c>
    </row>
    <row r="33331" spans="18:19" x14ac:dyDescent="0.2">
      <c r="R33331" s="334">
        <v>78296</v>
      </c>
      <c r="S33331" s="319" t="s">
        <v>362</v>
      </c>
    </row>
    <row r="33332" spans="18:19" x14ac:dyDescent="0.2">
      <c r="R33332" s="334">
        <v>78297</v>
      </c>
      <c r="S33332" s="319" t="s">
        <v>362</v>
      </c>
    </row>
    <row r="33333" spans="18:19" x14ac:dyDescent="0.2">
      <c r="R33333" s="334">
        <v>78298</v>
      </c>
      <c r="S33333" s="319" t="s">
        <v>362</v>
      </c>
    </row>
    <row r="33334" spans="18:19" x14ac:dyDescent="0.2">
      <c r="R33334" s="334">
        <v>78299</v>
      </c>
      <c r="S33334" s="319" t="s">
        <v>362</v>
      </c>
    </row>
    <row r="33335" spans="18:19" x14ac:dyDescent="0.2">
      <c r="R33335" s="334">
        <v>78330</v>
      </c>
      <c r="S33335" s="319" t="s">
        <v>362</v>
      </c>
    </row>
    <row r="33336" spans="18:19" x14ac:dyDescent="0.2">
      <c r="R33336" s="334">
        <v>78332</v>
      </c>
      <c r="S33336" s="319" t="s">
        <v>362</v>
      </c>
    </row>
    <row r="33337" spans="18:19" x14ac:dyDescent="0.2">
      <c r="R33337" s="334">
        <v>78333</v>
      </c>
      <c r="S33337" s="319" t="s">
        <v>362</v>
      </c>
    </row>
    <row r="33338" spans="18:19" x14ac:dyDescent="0.2">
      <c r="R33338" s="334">
        <v>78335</v>
      </c>
      <c r="S33338" s="319" t="s">
        <v>362</v>
      </c>
    </row>
    <row r="33339" spans="18:19" x14ac:dyDescent="0.2">
      <c r="R33339" s="334">
        <v>78336</v>
      </c>
      <c r="S33339" s="319" t="s">
        <v>362</v>
      </c>
    </row>
    <row r="33340" spans="18:19" x14ac:dyDescent="0.2">
      <c r="R33340" s="334">
        <v>78338</v>
      </c>
      <c r="S33340" s="319" t="s">
        <v>362</v>
      </c>
    </row>
    <row r="33341" spans="18:19" x14ac:dyDescent="0.2">
      <c r="R33341" s="334">
        <v>78339</v>
      </c>
      <c r="S33341" s="319" t="s">
        <v>362</v>
      </c>
    </row>
    <row r="33342" spans="18:19" x14ac:dyDescent="0.2">
      <c r="R33342" s="334">
        <v>78340</v>
      </c>
      <c r="S33342" s="319" t="s">
        <v>362</v>
      </c>
    </row>
    <row r="33343" spans="18:19" x14ac:dyDescent="0.2">
      <c r="R33343" s="334">
        <v>78341</v>
      </c>
      <c r="S33343" s="319" t="s">
        <v>362</v>
      </c>
    </row>
    <row r="33344" spans="18:19" x14ac:dyDescent="0.2">
      <c r="R33344" s="334">
        <v>78342</v>
      </c>
      <c r="S33344" s="319" t="s">
        <v>362</v>
      </c>
    </row>
    <row r="33345" spans="18:19" x14ac:dyDescent="0.2">
      <c r="R33345" s="334">
        <v>78343</v>
      </c>
      <c r="S33345" s="319" t="s">
        <v>362</v>
      </c>
    </row>
    <row r="33346" spans="18:19" x14ac:dyDescent="0.2">
      <c r="R33346" s="334">
        <v>78344</v>
      </c>
      <c r="S33346" s="319" t="s">
        <v>362</v>
      </c>
    </row>
    <row r="33347" spans="18:19" x14ac:dyDescent="0.2">
      <c r="R33347" s="334">
        <v>78347</v>
      </c>
      <c r="S33347" s="319" t="s">
        <v>362</v>
      </c>
    </row>
    <row r="33348" spans="18:19" x14ac:dyDescent="0.2">
      <c r="R33348" s="334">
        <v>78349</v>
      </c>
      <c r="S33348" s="319" t="s">
        <v>362</v>
      </c>
    </row>
    <row r="33349" spans="18:19" x14ac:dyDescent="0.2">
      <c r="R33349" s="334">
        <v>78350</v>
      </c>
      <c r="S33349" s="319" t="s">
        <v>362</v>
      </c>
    </row>
    <row r="33350" spans="18:19" x14ac:dyDescent="0.2">
      <c r="R33350" s="334">
        <v>78351</v>
      </c>
      <c r="S33350" s="319" t="s">
        <v>362</v>
      </c>
    </row>
    <row r="33351" spans="18:19" x14ac:dyDescent="0.2">
      <c r="R33351" s="334">
        <v>78352</v>
      </c>
      <c r="S33351" s="319" t="s">
        <v>362</v>
      </c>
    </row>
    <row r="33352" spans="18:19" x14ac:dyDescent="0.2">
      <c r="R33352" s="334">
        <v>78353</v>
      </c>
      <c r="S33352" s="319" t="s">
        <v>362</v>
      </c>
    </row>
    <row r="33353" spans="18:19" x14ac:dyDescent="0.2">
      <c r="R33353" s="334">
        <v>78355</v>
      </c>
      <c r="S33353" s="319" t="s">
        <v>362</v>
      </c>
    </row>
    <row r="33354" spans="18:19" x14ac:dyDescent="0.2">
      <c r="R33354" s="334">
        <v>78357</v>
      </c>
      <c r="S33354" s="319" t="s">
        <v>362</v>
      </c>
    </row>
    <row r="33355" spans="18:19" x14ac:dyDescent="0.2">
      <c r="R33355" s="334">
        <v>78358</v>
      </c>
      <c r="S33355" s="319" t="s">
        <v>362</v>
      </c>
    </row>
    <row r="33356" spans="18:19" x14ac:dyDescent="0.2">
      <c r="R33356" s="334">
        <v>78359</v>
      </c>
      <c r="S33356" s="319" t="s">
        <v>362</v>
      </c>
    </row>
    <row r="33357" spans="18:19" x14ac:dyDescent="0.2">
      <c r="R33357" s="334">
        <v>78360</v>
      </c>
      <c r="S33357" s="319" t="s">
        <v>362</v>
      </c>
    </row>
    <row r="33358" spans="18:19" x14ac:dyDescent="0.2">
      <c r="R33358" s="334">
        <v>78361</v>
      </c>
      <c r="S33358" s="319" t="s">
        <v>362</v>
      </c>
    </row>
    <row r="33359" spans="18:19" x14ac:dyDescent="0.2">
      <c r="R33359" s="334">
        <v>78362</v>
      </c>
      <c r="S33359" s="319" t="s">
        <v>362</v>
      </c>
    </row>
    <row r="33360" spans="18:19" x14ac:dyDescent="0.2">
      <c r="R33360" s="334">
        <v>78363</v>
      </c>
      <c r="S33360" s="319" t="s">
        <v>362</v>
      </c>
    </row>
    <row r="33361" spans="18:19" x14ac:dyDescent="0.2">
      <c r="R33361" s="334">
        <v>78364</v>
      </c>
      <c r="S33361" s="319" t="s">
        <v>362</v>
      </c>
    </row>
    <row r="33362" spans="18:19" x14ac:dyDescent="0.2">
      <c r="R33362" s="334">
        <v>78368</v>
      </c>
      <c r="S33362" s="319" t="s">
        <v>362</v>
      </c>
    </row>
    <row r="33363" spans="18:19" x14ac:dyDescent="0.2">
      <c r="R33363" s="334">
        <v>78369</v>
      </c>
      <c r="S33363" s="319" t="s">
        <v>362</v>
      </c>
    </row>
    <row r="33364" spans="18:19" x14ac:dyDescent="0.2">
      <c r="R33364" s="334">
        <v>78370</v>
      </c>
      <c r="S33364" s="319" t="s">
        <v>362</v>
      </c>
    </row>
    <row r="33365" spans="18:19" x14ac:dyDescent="0.2">
      <c r="R33365" s="334">
        <v>78371</v>
      </c>
      <c r="S33365" s="319" t="s">
        <v>362</v>
      </c>
    </row>
    <row r="33366" spans="18:19" x14ac:dyDescent="0.2">
      <c r="R33366" s="334">
        <v>78372</v>
      </c>
      <c r="S33366" s="319" t="s">
        <v>362</v>
      </c>
    </row>
    <row r="33367" spans="18:19" x14ac:dyDescent="0.2">
      <c r="R33367" s="334">
        <v>78373</v>
      </c>
      <c r="S33367" s="319" t="s">
        <v>362</v>
      </c>
    </row>
    <row r="33368" spans="18:19" x14ac:dyDescent="0.2">
      <c r="R33368" s="334">
        <v>78374</v>
      </c>
      <c r="S33368" s="319" t="s">
        <v>362</v>
      </c>
    </row>
    <row r="33369" spans="18:19" x14ac:dyDescent="0.2">
      <c r="R33369" s="334">
        <v>78375</v>
      </c>
      <c r="S33369" s="319" t="s">
        <v>362</v>
      </c>
    </row>
    <row r="33370" spans="18:19" x14ac:dyDescent="0.2">
      <c r="R33370" s="334">
        <v>78376</v>
      </c>
      <c r="S33370" s="319" t="s">
        <v>362</v>
      </c>
    </row>
    <row r="33371" spans="18:19" x14ac:dyDescent="0.2">
      <c r="R33371" s="334">
        <v>78377</v>
      </c>
      <c r="S33371" s="319" t="s">
        <v>362</v>
      </c>
    </row>
    <row r="33372" spans="18:19" x14ac:dyDescent="0.2">
      <c r="R33372" s="334">
        <v>78379</v>
      </c>
      <c r="S33372" s="319" t="s">
        <v>362</v>
      </c>
    </row>
    <row r="33373" spans="18:19" x14ac:dyDescent="0.2">
      <c r="R33373" s="334">
        <v>78380</v>
      </c>
      <c r="S33373" s="319" t="s">
        <v>362</v>
      </c>
    </row>
    <row r="33374" spans="18:19" x14ac:dyDescent="0.2">
      <c r="R33374" s="334">
        <v>78381</v>
      </c>
      <c r="S33374" s="319" t="s">
        <v>362</v>
      </c>
    </row>
    <row r="33375" spans="18:19" x14ac:dyDescent="0.2">
      <c r="R33375" s="334">
        <v>78382</v>
      </c>
      <c r="S33375" s="319" t="s">
        <v>362</v>
      </c>
    </row>
    <row r="33376" spans="18:19" x14ac:dyDescent="0.2">
      <c r="R33376" s="334">
        <v>78383</v>
      </c>
      <c r="S33376" s="319" t="s">
        <v>362</v>
      </c>
    </row>
    <row r="33377" spans="18:19" x14ac:dyDescent="0.2">
      <c r="R33377" s="334">
        <v>78384</v>
      </c>
      <c r="S33377" s="319" t="s">
        <v>362</v>
      </c>
    </row>
    <row r="33378" spans="18:19" x14ac:dyDescent="0.2">
      <c r="R33378" s="334">
        <v>78385</v>
      </c>
      <c r="S33378" s="319" t="s">
        <v>362</v>
      </c>
    </row>
    <row r="33379" spans="18:19" x14ac:dyDescent="0.2">
      <c r="R33379" s="334">
        <v>78387</v>
      </c>
      <c r="S33379" s="319" t="s">
        <v>362</v>
      </c>
    </row>
    <row r="33380" spans="18:19" x14ac:dyDescent="0.2">
      <c r="R33380" s="334">
        <v>78389</v>
      </c>
      <c r="S33380" s="319" t="s">
        <v>362</v>
      </c>
    </row>
    <row r="33381" spans="18:19" x14ac:dyDescent="0.2">
      <c r="R33381" s="334">
        <v>78390</v>
      </c>
      <c r="S33381" s="319" t="s">
        <v>362</v>
      </c>
    </row>
    <row r="33382" spans="18:19" x14ac:dyDescent="0.2">
      <c r="R33382" s="334">
        <v>78391</v>
      </c>
      <c r="S33382" s="319" t="s">
        <v>362</v>
      </c>
    </row>
    <row r="33383" spans="18:19" x14ac:dyDescent="0.2">
      <c r="R33383" s="334">
        <v>78393</v>
      </c>
      <c r="S33383" s="319" t="s">
        <v>362</v>
      </c>
    </row>
    <row r="33384" spans="18:19" x14ac:dyDescent="0.2">
      <c r="R33384" s="334">
        <v>78401</v>
      </c>
      <c r="S33384" s="319" t="s">
        <v>362</v>
      </c>
    </row>
    <row r="33385" spans="18:19" x14ac:dyDescent="0.2">
      <c r="R33385" s="334">
        <v>78402</v>
      </c>
      <c r="S33385" s="319" t="s">
        <v>362</v>
      </c>
    </row>
    <row r="33386" spans="18:19" x14ac:dyDescent="0.2">
      <c r="R33386" s="334">
        <v>78403</v>
      </c>
      <c r="S33386" s="319" t="s">
        <v>362</v>
      </c>
    </row>
    <row r="33387" spans="18:19" x14ac:dyDescent="0.2">
      <c r="R33387" s="334">
        <v>78404</v>
      </c>
      <c r="S33387" s="319" t="s">
        <v>362</v>
      </c>
    </row>
    <row r="33388" spans="18:19" x14ac:dyDescent="0.2">
      <c r="R33388" s="334">
        <v>78405</v>
      </c>
      <c r="S33388" s="319" t="s">
        <v>362</v>
      </c>
    </row>
    <row r="33389" spans="18:19" x14ac:dyDescent="0.2">
      <c r="R33389" s="334">
        <v>78406</v>
      </c>
      <c r="S33389" s="319" t="s">
        <v>362</v>
      </c>
    </row>
    <row r="33390" spans="18:19" x14ac:dyDescent="0.2">
      <c r="R33390" s="334">
        <v>78407</v>
      </c>
      <c r="S33390" s="319" t="s">
        <v>362</v>
      </c>
    </row>
    <row r="33391" spans="18:19" x14ac:dyDescent="0.2">
      <c r="R33391" s="334">
        <v>78408</v>
      </c>
      <c r="S33391" s="319" t="s">
        <v>362</v>
      </c>
    </row>
    <row r="33392" spans="18:19" x14ac:dyDescent="0.2">
      <c r="R33392" s="334">
        <v>78409</v>
      </c>
      <c r="S33392" s="319" t="s">
        <v>362</v>
      </c>
    </row>
    <row r="33393" spans="18:19" x14ac:dyDescent="0.2">
      <c r="R33393" s="334">
        <v>78410</v>
      </c>
      <c r="S33393" s="319" t="s">
        <v>362</v>
      </c>
    </row>
    <row r="33394" spans="18:19" x14ac:dyDescent="0.2">
      <c r="R33394" s="334">
        <v>78411</v>
      </c>
      <c r="S33394" s="319" t="s">
        <v>362</v>
      </c>
    </row>
    <row r="33395" spans="18:19" x14ac:dyDescent="0.2">
      <c r="R33395" s="334">
        <v>78412</v>
      </c>
      <c r="S33395" s="319" t="s">
        <v>362</v>
      </c>
    </row>
    <row r="33396" spans="18:19" x14ac:dyDescent="0.2">
      <c r="R33396" s="334">
        <v>78413</v>
      </c>
      <c r="S33396" s="319" t="s">
        <v>362</v>
      </c>
    </row>
    <row r="33397" spans="18:19" x14ac:dyDescent="0.2">
      <c r="R33397" s="334">
        <v>78414</v>
      </c>
      <c r="S33397" s="319" t="s">
        <v>362</v>
      </c>
    </row>
    <row r="33398" spans="18:19" x14ac:dyDescent="0.2">
      <c r="R33398" s="334">
        <v>78415</v>
      </c>
      <c r="S33398" s="319" t="s">
        <v>362</v>
      </c>
    </row>
    <row r="33399" spans="18:19" x14ac:dyDescent="0.2">
      <c r="R33399" s="334">
        <v>78416</v>
      </c>
      <c r="S33399" s="319" t="s">
        <v>362</v>
      </c>
    </row>
    <row r="33400" spans="18:19" x14ac:dyDescent="0.2">
      <c r="R33400" s="334">
        <v>78417</v>
      </c>
      <c r="S33400" s="319" t="s">
        <v>362</v>
      </c>
    </row>
    <row r="33401" spans="18:19" x14ac:dyDescent="0.2">
      <c r="R33401" s="334">
        <v>78418</v>
      </c>
      <c r="S33401" s="319" t="s">
        <v>362</v>
      </c>
    </row>
    <row r="33402" spans="18:19" x14ac:dyDescent="0.2">
      <c r="R33402" s="334">
        <v>78419</v>
      </c>
      <c r="S33402" s="319" t="s">
        <v>362</v>
      </c>
    </row>
    <row r="33403" spans="18:19" x14ac:dyDescent="0.2">
      <c r="R33403" s="334">
        <v>78426</v>
      </c>
      <c r="S33403" s="319" t="s">
        <v>362</v>
      </c>
    </row>
    <row r="33404" spans="18:19" x14ac:dyDescent="0.2">
      <c r="R33404" s="334">
        <v>78427</v>
      </c>
      <c r="S33404" s="319" t="s">
        <v>362</v>
      </c>
    </row>
    <row r="33405" spans="18:19" x14ac:dyDescent="0.2">
      <c r="R33405" s="334">
        <v>78460</v>
      </c>
      <c r="S33405" s="319" t="s">
        <v>362</v>
      </c>
    </row>
    <row r="33406" spans="18:19" x14ac:dyDescent="0.2">
      <c r="R33406" s="334">
        <v>78463</v>
      </c>
      <c r="S33406" s="319" t="s">
        <v>362</v>
      </c>
    </row>
    <row r="33407" spans="18:19" x14ac:dyDescent="0.2">
      <c r="R33407" s="334">
        <v>78465</v>
      </c>
      <c r="S33407" s="319" t="s">
        <v>362</v>
      </c>
    </row>
    <row r="33408" spans="18:19" x14ac:dyDescent="0.2">
      <c r="R33408" s="334">
        <v>78466</v>
      </c>
      <c r="S33408" s="319" t="s">
        <v>362</v>
      </c>
    </row>
    <row r="33409" spans="18:19" x14ac:dyDescent="0.2">
      <c r="R33409" s="334">
        <v>78467</v>
      </c>
      <c r="S33409" s="319" t="s">
        <v>362</v>
      </c>
    </row>
    <row r="33410" spans="18:19" x14ac:dyDescent="0.2">
      <c r="R33410" s="334">
        <v>78468</v>
      </c>
      <c r="S33410" s="319" t="s">
        <v>362</v>
      </c>
    </row>
    <row r="33411" spans="18:19" x14ac:dyDescent="0.2">
      <c r="R33411" s="334">
        <v>78469</v>
      </c>
      <c r="S33411" s="319" t="s">
        <v>362</v>
      </c>
    </row>
    <row r="33412" spans="18:19" x14ac:dyDescent="0.2">
      <c r="R33412" s="334">
        <v>78470</v>
      </c>
      <c r="S33412" s="319" t="s">
        <v>362</v>
      </c>
    </row>
    <row r="33413" spans="18:19" x14ac:dyDescent="0.2">
      <c r="R33413" s="334">
        <v>78471</v>
      </c>
      <c r="S33413" s="319" t="s">
        <v>362</v>
      </c>
    </row>
    <row r="33414" spans="18:19" x14ac:dyDescent="0.2">
      <c r="R33414" s="334">
        <v>78472</v>
      </c>
      <c r="S33414" s="319" t="s">
        <v>362</v>
      </c>
    </row>
    <row r="33415" spans="18:19" x14ac:dyDescent="0.2">
      <c r="R33415" s="334">
        <v>78473</v>
      </c>
      <c r="S33415" s="319" t="s">
        <v>362</v>
      </c>
    </row>
    <row r="33416" spans="18:19" x14ac:dyDescent="0.2">
      <c r="R33416" s="334">
        <v>78474</v>
      </c>
      <c r="S33416" s="319" t="s">
        <v>362</v>
      </c>
    </row>
    <row r="33417" spans="18:19" x14ac:dyDescent="0.2">
      <c r="R33417" s="334">
        <v>78475</v>
      </c>
      <c r="S33417" s="319" t="s">
        <v>362</v>
      </c>
    </row>
    <row r="33418" spans="18:19" x14ac:dyDescent="0.2">
      <c r="R33418" s="334">
        <v>78476</v>
      </c>
      <c r="S33418" s="319" t="s">
        <v>362</v>
      </c>
    </row>
    <row r="33419" spans="18:19" x14ac:dyDescent="0.2">
      <c r="R33419" s="334">
        <v>78477</v>
      </c>
      <c r="S33419" s="319" t="s">
        <v>362</v>
      </c>
    </row>
    <row r="33420" spans="18:19" x14ac:dyDescent="0.2">
      <c r="R33420" s="334">
        <v>78478</v>
      </c>
      <c r="S33420" s="319" t="s">
        <v>362</v>
      </c>
    </row>
    <row r="33421" spans="18:19" x14ac:dyDescent="0.2">
      <c r="R33421" s="334">
        <v>78480</v>
      </c>
      <c r="S33421" s="319" t="s">
        <v>362</v>
      </c>
    </row>
    <row r="33422" spans="18:19" x14ac:dyDescent="0.2">
      <c r="R33422" s="334">
        <v>78501</v>
      </c>
      <c r="S33422" s="319" t="s">
        <v>362</v>
      </c>
    </row>
    <row r="33423" spans="18:19" x14ac:dyDescent="0.2">
      <c r="R33423" s="334">
        <v>78502</v>
      </c>
      <c r="S33423" s="319" t="s">
        <v>362</v>
      </c>
    </row>
    <row r="33424" spans="18:19" x14ac:dyDescent="0.2">
      <c r="R33424" s="334">
        <v>78503</v>
      </c>
      <c r="S33424" s="319" t="s">
        <v>362</v>
      </c>
    </row>
    <row r="33425" spans="18:19" x14ac:dyDescent="0.2">
      <c r="R33425" s="334">
        <v>78504</v>
      </c>
      <c r="S33425" s="319" t="s">
        <v>362</v>
      </c>
    </row>
    <row r="33426" spans="18:19" x14ac:dyDescent="0.2">
      <c r="R33426" s="334">
        <v>78505</v>
      </c>
      <c r="S33426" s="319" t="s">
        <v>362</v>
      </c>
    </row>
    <row r="33427" spans="18:19" x14ac:dyDescent="0.2">
      <c r="R33427" s="334">
        <v>78516</v>
      </c>
      <c r="S33427" s="319" t="s">
        <v>362</v>
      </c>
    </row>
    <row r="33428" spans="18:19" x14ac:dyDescent="0.2">
      <c r="R33428" s="334">
        <v>78520</v>
      </c>
      <c r="S33428" s="319" t="s">
        <v>362</v>
      </c>
    </row>
    <row r="33429" spans="18:19" x14ac:dyDescent="0.2">
      <c r="R33429" s="334">
        <v>78521</v>
      </c>
      <c r="S33429" s="319" t="s">
        <v>362</v>
      </c>
    </row>
    <row r="33430" spans="18:19" x14ac:dyDescent="0.2">
      <c r="R33430" s="334">
        <v>78522</v>
      </c>
      <c r="S33430" s="319" t="s">
        <v>362</v>
      </c>
    </row>
    <row r="33431" spans="18:19" x14ac:dyDescent="0.2">
      <c r="R33431" s="334">
        <v>78523</v>
      </c>
      <c r="S33431" s="319" t="s">
        <v>362</v>
      </c>
    </row>
    <row r="33432" spans="18:19" x14ac:dyDescent="0.2">
      <c r="R33432" s="334">
        <v>78526</v>
      </c>
      <c r="S33432" s="319" t="s">
        <v>362</v>
      </c>
    </row>
    <row r="33433" spans="18:19" x14ac:dyDescent="0.2">
      <c r="R33433" s="334">
        <v>78535</v>
      </c>
      <c r="S33433" s="319" t="s">
        <v>362</v>
      </c>
    </row>
    <row r="33434" spans="18:19" x14ac:dyDescent="0.2">
      <c r="R33434" s="334">
        <v>78536</v>
      </c>
      <c r="S33434" s="319" t="s">
        <v>362</v>
      </c>
    </row>
    <row r="33435" spans="18:19" x14ac:dyDescent="0.2">
      <c r="R33435" s="334">
        <v>78537</v>
      </c>
      <c r="S33435" s="319" t="s">
        <v>362</v>
      </c>
    </row>
    <row r="33436" spans="18:19" x14ac:dyDescent="0.2">
      <c r="R33436" s="334">
        <v>78538</v>
      </c>
      <c r="S33436" s="319" t="s">
        <v>362</v>
      </c>
    </row>
    <row r="33437" spans="18:19" x14ac:dyDescent="0.2">
      <c r="R33437" s="334">
        <v>78539</v>
      </c>
      <c r="S33437" s="319" t="s">
        <v>362</v>
      </c>
    </row>
    <row r="33438" spans="18:19" x14ac:dyDescent="0.2">
      <c r="R33438" s="334">
        <v>78540</v>
      </c>
      <c r="S33438" s="319" t="s">
        <v>362</v>
      </c>
    </row>
    <row r="33439" spans="18:19" x14ac:dyDescent="0.2">
      <c r="R33439" s="334">
        <v>78541</v>
      </c>
      <c r="S33439" s="319" t="s">
        <v>362</v>
      </c>
    </row>
    <row r="33440" spans="18:19" x14ac:dyDescent="0.2">
      <c r="R33440" s="334">
        <v>78542</v>
      </c>
      <c r="S33440" s="319" t="s">
        <v>362</v>
      </c>
    </row>
    <row r="33441" spans="18:19" x14ac:dyDescent="0.2">
      <c r="R33441" s="334">
        <v>78543</v>
      </c>
      <c r="S33441" s="319" t="s">
        <v>362</v>
      </c>
    </row>
    <row r="33442" spans="18:19" x14ac:dyDescent="0.2">
      <c r="R33442" s="334">
        <v>78545</v>
      </c>
      <c r="S33442" s="319" t="s">
        <v>362</v>
      </c>
    </row>
    <row r="33443" spans="18:19" x14ac:dyDescent="0.2">
      <c r="R33443" s="334">
        <v>78547</v>
      </c>
      <c r="S33443" s="319" t="s">
        <v>362</v>
      </c>
    </row>
    <row r="33444" spans="18:19" x14ac:dyDescent="0.2">
      <c r="R33444" s="334">
        <v>78548</v>
      </c>
      <c r="S33444" s="319" t="s">
        <v>362</v>
      </c>
    </row>
    <row r="33445" spans="18:19" x14ac:dyDescent="0.2">
      <c r="R33445" s="334">
        <v>78549</v>
      </c>
      <c r="S33445" s="319" t="s">
        <v>362</v>
      </c>
    </row>
    <row r="33446" spans="18:19" x14ac:dyDescent="0.2">
      <c r="R33446" s="334">
        <v>78550</v>
      </c>
      <c r="S33446" s="319" t="s">
        <v>362</v>
      </c>
    </row>
    <row r="33447" spans="18:19" x14ac:dyDescent="0.2">
      <c r="R33447" s="334">
        <v>78551</v>
      </c>
      <c r="S33447" s="319" t="s">
        <v>362</v>
      </c>
    </row>
    <row r="33448" spans="18:19" x14ac:dyDescent="0.2">
      <c r="R33448" s="334">
        <v>78552</v>
      </c>
      <c r="S33448" s="319" t="s">
        <v>362</v>
      </c>
    </row>
    <row r="33449" spans="18:19" x14ac:dyDescent="0.2">
      <c r="R33449" s="334">
        <v>78553</v>
      </c>
      <c r="S33449" s="319" t="s">
        <v>362</v>
      </c>
    </row>
    <row r="33450" spans="18:19" x14ac:dyDescent="0.2">
      <c r="R33450" s="334">
        <v>78557</v>
      </c>
      <c r="S33450" s="319" t="s">
        <v>362</v>
      </c>
    </row>
    <row r="33451" spans="18:19" x14ac:dyDescent="0.2">
      <c r="R33451" s="334">
        <v>78558</v>
      </c>
      <c r="S33451" s="319" t="s">
        <v>362</v>
      </c>
    </row>
    <row r="33452" spans="18:19" x14ac:dyDescent="0.2">
      <c r="R33452" s="334">
        <v>78559</v>
      </c>
      <c r="S33452" s="319" t="s">
        <v>362</v>
      </c>
    </row>
    <row r="33453" spans="18:19" x14ac:dyDescent="0.2">
      <c r="R33453" s="334">
        <v>78560</v>
      </c>
      <c r="S33453" s="319" t="s">
        <v>362</v>
      </c>
    </row>
    <row r="33454" spans="18:19" x14ac:dyDescent="0.2">
      <c r="R33454" s="334">
        <v>78561</v>
      </c>
      <c r="S33454" s="319" t="s">
        <v>362</v>
      </c>
    </row>
    <row r="33455" spans="18:19" x14ac:dyDescent="0.2">
      <c r="R33455" s="334">
        <v>78562</v>
      </c>
      <c r="S33455" s="319" t="s">
        <v>362</v>
      </c>
    </row>
    <row r="33456" spans="18:19" x14ac:dyDescent="0.2">
      <c r="R33456" s="334">
        <v>78563</v>
      </c>
      <c r="S33456" s="319" t="s">
        <v>362</v>
      </c>
    </row>
    <row r="33457" spans="18:19" x14ac:dyDescent="0.2">
      <c r="R33457" s="334">
        <v>78564</v>
      </c>
      <c r="S33457" s="319" t="s">
        <v>362</v>
      </c>
    </row>
    <row r="33458" spans="18:19" x14ac:dyDescent="0.2">
      <c r="R33458" s="334">
        <v>78565</v>
      </c>
      <c r="S33458" s="319" t="s">
        <v>362</v>
      </c>
    </row>
    <row r="33459" spans="18:19" x14ac:dyDescent="0.2">
      <c r="R33459" s="334">
        <v>78566</v>
      </c>
      <c r="S33459" s="319" t="s">
        <v>362</v>
      </c>
    </row>
    <row r="33460" spans="18:19" x14ac:dyDescent="0.2">
      <c r="R33460" s="334">
        <v>78567</v>
      </c>
      <c r="S33460" s="319" t="s">
        <v>362</v>
      </c>
    </row>
    <row r="33461" spans="18:19" x14ac:dyDescent="0.2">
      <c r="R33461" s="334">
        <v>78568</v>
      </c>
      <c r="S33461" s="319" t="s">
        <v>362</v>
      </c>
    </row>
    <row r="33462" spans="18:19" x14ac:dyDescent="0.2">
      <c r="R33462" s="334">
        <v>78569</v>
      </c>
      <c r="S33462" s="319" t="s">
        <v>362</v>
      </c>
    </row>
    <row r="33463" spans="18:19" x14ac:dyDescent="0.2">
      <c r="R33463" s="334">
        <v>78570</v>
      </c>
      <c r="S33463" s="319" t="s">
        <v>362</v>
      </c>
    </row>
    <row r="33464" spans="18:19" x14ac:dyDescent="0.2">
      <c r="R33464" s="334">
        <v>78572</v>
      </c>
      <c r="S33464" s="319" t="s">
        <v>362</v>
      </c>
    </row>
    <row r="33465" spans="18:19" x14ac:dyDescent="0.2">
      <c r="R33465" s="334">
        <v>78573</v>
      </c>
      <c r="S33465" s="319" t="s">
        <v>362</v>
      </c>
    </row>
    <row r="33466" spans="18:19" x14ac:dyDescent="0.2">
      <c r="R33466" s="334">
        <v>78574</v>
      </c>
      <c r="S33466" s="319" t="s">
        <v>362</v>
      </c>
    </row>
    <row r="33467" spans="18:19" x14ac:dyDescent="0.2">
      <c r="R33467" s="334">
        <v>78575</v>
      </c>
      <c r="S33467" s="319" t="s">
        <v>362</v>
      </c>
    </row>
    <row r="33468" spans="18:19" x14ac:dyDescent="0.2">
      <c r="R33468" s="334">
        <v>78576</v>
      </c>
      <c r="S33468" s="319" t="s">
        <v>362</v>
      </c>
    </row>
    <row r="33469" spans="18:19" x14ac:dyDescent="0.2">
      <c r="R33469" s="334">
        <v>78577</v>
      </c>
      <c r="S33469" s="319" t="s">
        <v>362</v>
      </c>
    </row>
    <row r="33470" spans="18:19" x14ac:dyDescent="0.2">
      <c r="R33470" s="334">
        <v>78578</v>
      </c>
      <c r="S33470" s="319" t="s">
        <v>362</v>
      </c>
    </row>
    <row r="33471" spans="18:19" x14ac:dyDescent="0.2">
      <c r="R33471" s="334">
        <v>78579</v>
      </c>
      <c r="S33471" s="319" t="s">
        <v>362</v>
      </c>
    </row>
    <row r="33472" spans="18:19" x14ac:dyDescent="0.2">
      <c r="R33472" s="334">
        <v>78580</v>
      </c>
      <c r="S33472" s="319" t="s">
        <v>362</v>
      </c>
    </row>
    <row r="33473" spans="18:19" x14ac:dyDescent="0.2">
      <c r="R33473" s="334">
        <v>78582</v>
      </c>
      <c r="S33473" s="319" t="s">
        <v>362</v>
      </c>
    </row>
    <row r="33474" spans="18:19" x14ac:dyDescent="0.2">
      <c r="R33474" s="334">
        <v>78583</v>
      </c>
      <c r="S33474" s="319" t="s">
        <v>362</v>
      </c>
    </row>
    <row r="33475" spans="18:19" x14ac:dyDescent="0.2">
      <c r="R33475" s="334">
        <v>78584</v>
      </c>
      <c r="S33475" s="319" t="s">
        <v>362</v>
      </c>
    </row>
    <row r="33476" spans="18:19" x14ac:dyDescent="0.2">
      <c r="R33476" s="334">
        <v>78585</v>
      </c>
      <c r="S33476" s="319" t="s">
        <v>362</v>
      </c>
    </row>
    <row r="33477" spans="18:19" x14ac:dyDescent="0.2">
      <c r="R33477" s="334">
        <v>78586</v>
      </c>
      <c r="S33477" s="319" t="s">
        <v>362</v>
      </c>
    </row>
    <row r="33478" spans="18:19" x14ac:dyDescent="0.2">
      <c r="R33478" s="334">
        <v>78588</v>
      </c>
      <c r="S33478" s="319" t="s">
        <v>362</v>
      </c>
    </row>
    <row r="33479" spans="18:19" x14ac:dyDescent="0.2">
      <c r="R33479" s="334">
        <v>78589</v>
      </c>
      <c r="S33479" s="319" t="s">
        <v>362</v>
      </c>
    </row>
    <row r="33480" spans="18:19" x14ac:dyDescent="0.2">
      <c r="R33480" s="334">
        <v>78590</v>
      </c>
      <c r="S33480" s="319" t="s">
        <v>362</v>
      </c>
    </row>
    <row r="33481" spans="18:19" x14ac:dyDescent="0.2">
      <c r="R33481" s="334">
        <v>78591</v>
      </c>
      <c r="S33481" s="319" t="s">
        <v>362</v>
      </c>
    </row>
    <row r="33482" spans="18:19" x14ac:dyDescent="0.2">
      <c r="R33482" s="334">
        <v>78592</v>
      </c>
      <c r="S33482" s="319" t="s">
        <v>362</v>
      </c>
    </row>
    <row r="33483" spans="18:19" x14ac:dyDescent="0.2">
      <c r="R33483" s="334">
        <v>78593</v>
      </c>
      <c r="S33483" s="319" t="s">
        <v>362</v>
      </c>
    </row>
    <row r="33484" spans="18:19" x14ac:dyDescent="0.2">
      <c r="R33484" s="334">
        <v>78594</v>
      </c>
      <c r="S33484" s="319" t="s">
        <v>362</v>
      </c>
    </row>
    <row r="33485" spans="18:19" x14ac:dyDescent="0.2">
      <c r="R33485" s="334">
        <v>78595</v>
      </c>
      <c r="S33485" s="319" t="s">
        <v>362</v>
      </c>
    </row>
    <row r="33486" spans="18:19" x14ac:dyDescent="0.2">
      <c r="R33486" s="334">
        <v>78596</v>
      </c>
      <c r="S33486" s="319" t="s">
        <v>362</v>
      </c>
    </row>
    <row r="33487" spans="18:19" x14ac:dyDescent="0.2">
      <c r="R33487" s="334">
        <v>78597</v>
      </c>
      <c r="S33487" s="319" t="s">
        <v>362</v>
      </c>
    </row>
    <row r="33488" spans="18:19" x14ac:dyDescent="0.2">
      <c r="R33488" s="334">
        <v>78598</v>
      </c>
      <c r="S33488" s="319" t="s">
        <v>362</v>
      </c>
    </row>
    <row r="33489" spans="18:19" x14ac:dyDescent="0.2">
      <c r="R33489" s="334">
        <v>78599</v>
      </c>
      <c r="S33489" s="319" t="s">
        <v>362</v>
      </c>
    </row>
    <row r="33490" spans="18:19" x14ac:dyDescent="0.2">
      <c r="R33490" s="334">
        <v>78602</v>
      </c>
      <c r="S33490" s="319" t="s">
        <v>362</v>
      </c>
    </row>
    <row r="33491" spans="18:19" x14ac:dyDescent="0.2">
      <c r="R33491" s="334">
        <v>78604</v>
      </c>
      <c r="S33491" s="319" t="s">
        <v>362</v>
      </c>
    </row>
    <row r="33492" spans="18:19" x14ac:dyDescent="0.2">
      <c r="R33492" s="334">
        <v>78605</v>
      </c>
      <c r="S33492" s="319" t="s">
        <v>362</v>
      </c>
    </row>
    <row r="33493" spans="18:19" x14ac:dyDescent="0.2">
      <c r="R33493" s="334">
        <v>78606</v>
      </c>
      <c r="S33493" s="319" t="s">
        <v>362</v>
      </c>
    </row>
    <row r="33494" spans="18:19" x14ac:dyDescent="0.2">
      <c r="R33494" s="334">
        <v>78607</v>
      </c>
      <c r="S33494" s="319" t="s">
        <v>362</v>
      </c>
    </row>
    <row r="33495" spans="18:19" x14ac:dyDescent="0.2">
      <c r="R33495" s="334">
        <v>78608</v>
      </c>
      <c r="S33495" s="319" t="s">
        <v>362</v>
      </c>
    </row>
    <row r="33496" spans="18:19" x14ac:dyDescent="0.2">
      <c r="R33496" s="334">
        <v>78609</v>
      </c>
      <c r="S33496" s="319" t="s">
        <v>362</v>
      </c>
    </row>
    <row r="33497" spans="18:19" x14ac:dyDescent="0.2">
      <c r="R33497" s="334">
        <v>78610</v>
      </c>
      <c r="S33497" s="319" t="s">
        <v>362</v>
      </c>
    </row>
    <row r="33498" spans="18:19" x14ac:dyDescent="0.2">
      <c r="R33498" s="334">
        <v>78611</v>
      </c>
      <c r="S33498" s="319" t="s">
        <v>362</v>
      </c>
    </row>
    <row r="33499" spans="18:19" x14ac:dyDescent="0.2">
      <c r="R33499" s="334">
        <v>78612</v>
      </c>
      <c r="S33499" s="319" t="s">
        <v>362</v>
      </c>
    </row>
    <row r="33500" spans="18:19" x14ac:dyDescent="0.2">
      <c r="R33500" s="334">
        <v>78613</v>
      </c>
      <c r="S33500" s="319" t="s">
        <v>362</v>
      </c>
    </row>
    <row r="33501" spans="18:19" x14ac:dyDescent="0.2">
      <c r="R33501" s="334">
        <v>78614</v>
      </c>
      <c r="S33501" s="319" t="s">
        <v>362</v>
      </c>
    </row>
    <row r="33502" spans="18:19" x14ac:dyDescent="0.2">
      <c r="R33502" s="334">
        <v>78615</v>
      </c>
      <c r="S33502" s="319" t="s">
        <v>362</v>
      </c>
    </row>
    <row r="33503" spans="18:19" x14ac:dyDescent="0.2">
      <c r="R33503" s="334">
        <v>78616</v>
      </c>
      <c r="S33503" s="319" t="s">
        <v>362</v>
      </c>
    </row>
    <row r="33504" spans="18:19" x14ac:dyDescent="0.2">
      <c r="R33504" s="334">
        <v>78617</v>
      </c>
      <c r="S33504" s="319" t="s">
        <v>362</v>
      </c>
    </row>
    <row r="33505" spans="18:19" x14ac:dyDescent="0.2">
      <c r="R33505" s="334">
        <v>78618</v>
      </c>
      <c r="S33505" s="319" t="s">
        <v>362</v>
      </c>
    </row>
    <row r="33506" spans="18:19" x14ac:dyDescent="0.2">
      <c r="R33506" s="334">
        <v>78619</v>
      </c>
      <c r="S33506" s="319" t="s">
        <v>362</v>
      </c>
    </row>
    <row r="33507" spans="18:19" x14ac:dyDescent="0.2">
      <c r="R33507" s="334">
        <v>78620</v>
      </c>
      <c r="S33507" s="319" t="s">
        <v>362</v>
      </c>
    </row>
    <row r="33508" spans="18:19" x14ac:dyDescent="0.2">
      <c r="R33508" s="334">
        <v>78621</v>
      </c>
      <c r="S33508" s="319" t="s">
        <v>362</v>
      </c>
    </row>
    <row r="33509" spans="18:19" x14ac:dyDescent="0.2">
      <c r="R33509" s="334">
        <v>78622</v>
      </c>
      <c r="S33509" s="319" t="s">
        <v>362</v>
      </c>
    </row>
    <row r="33510" spans="18:19" x14ac:dyDescent="0.2">
      <c r="R33510" s="334">
        <v>78623</v>
      </c>
      <c r="S33510" s="319" t="s">
        <v>362</v>
      </c>
    </row>
    <row r="33511" spans="18:19" x14ac:dyDescent="0.2">
      <c r="R33511" s="334">
        <v>78624</v>
      </c>
      <c r="S33511" s="319" t="s">
        <v>362</v>
      </c>
    </row>
    <row r="33512" spans="18:19" x14ac:dyDescent="0.2">
      <c r="R33512" s="334">
        <v>78626</v>
      </c>
      <c r="S33512" s="319" t="s">
        <v>362</v>
      </c>
    </row>
    <row r="33513" spans="18:19" x14ac:dyDescent="0.2">
      <c r="R33513" s="334">
        <v>78627</v>
      </c>
      <c r="S33513" s="319" t="s">
        <v>362</v>
      </c>
    </row>
    <row r="33514" spans="18:19" x14ac:dyDescent="0.2">
      <c r="R33514" s="334">
        <v>78628</v>
      </c>
      <c r="S33514" s="319" t="s">
        <v>362</v>
      </c>
    </row>
    <row r="33515" spans="18:19" x14ac:dyDescent="0.2">
      <c r="R33515" s="334">
        <v>78629</v>
      </c>
      <c r="S33515" s="319" t="s">
        <v>362</v>
      </c>
    </row>
    <row r="33516" spans="18:19" x14ac:dyDescent="0.2">
      <c r="R33516" s="334">
        <v>78630</v>
      </c>
      <c r="S33516" s="319" t="s">
        <v>362</v>
      </c>
    </row>
    <row r="33517" spans="18:19" x14ac:dyDescent="0.2">
      <c r="R33517" s="334">
        <v>78631</v>
      </c>
      <c r="S33517" s="319" t="s">
        <v>362</v>
      </c>
    </row>
    <row r="33518" spans="18:19" x14ac:dyDescent="0.2">
      <c r="R33518" s="334">
        <v>78632</v>
      </c>
      <c r="S33518" s="319" t="s">
        <v>362</v>
      </c>
    </row>
    <row r="33519" spans="18:19" x14ac:dyDescent="0.2">
      <c r="R33519" s="334">
        <v>78633</v>
      </c>
      <c r="S33519" s="319" t="s">
        <v>362</v>
      </c>
    </row>
    <row r="33520" spans="18:19" x14ac:dyDescent="0.2">
      <c r="R33520" s="334">
        <v>78634</v>
      </c>
      <c r="S33520" s="319" t="s">
        <v>362</v>
      </c>
    </row>
    <row r="33521" spans="18:19" x14ac:dyDescent="0.2">
      <c r="R33521" s="334">
        <v>78635</v>
      </c>
      <c r="S33521" s="319" t="s">
        <v>362</v>
      </c>
    </row>
    <row r="33522" spans="18:19" x14ac:dyDescent="0.2">
      <c r="R33522" s="334">
        <v>78636</v>
      </c>
      <c r="S33522" s="319" t="s">
        <v>362</v>
      </c>
    </row>
    <row r="33523" spans="18:19" x14ac:dyDescent="0.2">
      <c r="R33523" s="334">
        <v>78638</v>
      </c>
      <c r="S33523" s="319" t="s">
        <v>362</v>
      </c>
    </row>
    <row r="33524" spans="18:19" x14ac:dyDescent="0.2">
      <c r="R33524" s="334">
        <v>78639</v>
      </c>
      <c r="S33524" s="319" t="s">
        <v>362</v>
      </c>
    </row>
    <row r="33525" spans="18:19" x14ac:dyDescent="0.2">
      <c r="R33525" s="334">
        <v>78640</v>
      </c>
      <c r="S33525" s="319" t="s">
        <v>362</v>
      </c>
    </row>
    <row r="33526" spans="18:19" x14ac:dyDescent="0.2">
      <c r="R33526" s="334">
        <v>78641</v>
      </c>
      <c r="S33526" s="319" t="s">
        <v>362</v>
      </c>
    </row>
    <row r="33527" spans="18:19" x14ac:dyDescent="0.2">
      <c r="R33527" s="334">
        <v>78642</v>
      </c>
      <c r="S33527" s="319" t="s">
        <v>362</v>
      </c>
    </row>
    <row r="33528" spans="18:19" x14ac:dyDescent="0.2">
      <c r="R33528" s="334">
        <v>78643</v>
      </c>
      <c r="S33528" s="319" t="s">
        <v>362</v>
      </c>
    </row>
    <row r="33529" spans="18:19" x14ac:dyDescent="0.2">
      <c r="R33529" s="334">
        <v>78644</v>
      </c>
      <c r="S33529" s="319" t="s">
        <v>362</v>
      </c>
    </row>
    <row r="33530" spans="18:19" x14ac:dyDescent="0.2">
      <c r="R33530" s="334">
        <v>78645</v>
      </c>
      <c r="S33530" s="319" t="s">
        <v>362</v>
      </c>
    </row>
    <row r="33531" spans="18:19" x14ac:dyDescent="0.2">
      <c r="R33531" s="334">
        <v>78646</v>
      </c>
      <c r="S33531" s="319" t="s">
        <v>362</v>
      </c>
    </row>
    <row r="33532" spans="18:19" x14ac:dyDescent="0.2">
      <c r="R33532" s="334">
        <v>78648</v>
      </c>
      <c r="S33532" s="319" t="s">
        <v>362</v>
      </c>
    </row>
    <row r="33533" spans="18:19" x14ac:dyDescent="0.2">
      <c r="R33533" s="334">
        <v>78650</v>
      </c>
      <c r="S33533" s="319" t="s">
        <v>362</v>
      </c>
    </row>
    <row r="33534" spans="18:19" x14ac:dyDescent="0.2">
      <c r="R33534" s="334">
        <v>78651</v>
      </c>
      <c r="S33534" s="319" t="s">
        <v>362</v>
      </c>
    </row>
    <row r="33535" spans="18:19" x14ac:dyDescent="0.2">
      <c r="R33535" s="334">
        <v>78652</v>
      </c>
      <c r="S33535" s="319" t="s">
        <v>362</v>
      </c>
    </row>
    <row r="33536" spans="18:19" x14ac:dyDescent="0.2">
      <c r="R33536" s="334">
        <v>78653</v>
      </c>
      <c r="S33536" s="319" t="s">
        <v>362</v>
      </c>
    </row>
    <row r="33537" spans="18:19" x14ac:dyDescent="0.2">
      <c r="R33537" s="334">
        <v>78654</v>
      </c>
      <c r="S33537" s="319" t="s">
        <v>362</v>
      </c>
    </row>
    <row r="33538" spans="18:19" x14ac:dyDescent="0.2">
      <c r="R33538" s="334">
        <v>78655</v>
      </c>
      <c r="S33538" s="319" t="s">
        <v>362</v>
      </c>
    </row>
    <row r="33539" spans="18:19" x14ac:dyDescent="0.2">
      <c r="R33539" s="334">
        <v>78656</v>
      </c>
      <c r="S33539" s="319" t="s">
        <v>362</v>
      </c>
    </row>
    <row r="33540" spans="18:19" x14ac:dyDescent="0.2">
      <c r="R33540" s="334">
        <v>78657</v>
      </c>
      <c r="S33540" s="319" t="s">
        <v>362</v>
      </c>
    </row>
    <row r="33541" spans="18:19" x14ac:dyDescent="0.2">
      <c r="R33541" s="334">
        <v>78658</v>
      </c>
      <c r="S33541" s="319" t="s">
        <v>362</v>
      </c>
    </row>
    <row r="33542" spans="18:19" x14ac:dyDescent="0.2">
      <c r="R33542" s="334">
        <v>78659</v>
      </c>
      <c r="S33542" s="319" t="s">
        <v>362</v>
      </c>
    </row>
    <row r="33543" spans="18:19" x14ac:dyDescent="0.2">
      <c r="R33543" s="334">
        <v>78660</v>
      </c>
      <c r="S33543" s="319" t="s">
        <v>362</v>
      </c>
    </row>
    <row r="33544" spans="18:19" x14ac:dyDescent="0.2">
      <c r="R33544" s="334">
        <v>78661</v>
      </c>
      <c r="S33544" s="319" t="s">
        <v>362</v>
      </c>
    </row>
    <row r="33545" spans="18:19" x14ac:dyDescent="0.2">
      <c r="R33545" s="334">
        <v>78662</v>
      </c>
      <c r="S33545" s="319" t="s">
        <v>362</v>
      </c>
    </row>
    <row r="33546" spans="18:19" x14ac:dyDescent="0.2">
      <c r="R33546" s="334">
        <v>78663</v>
      </c>
      <c r="S33546" s="319" t="s">
        <v>362</v>
      </c>
    </row>
    <row r="33547" spans="18:19" x14ac:dyDescent="0.2">
      <c r="R33547" s="334">
        <v>78664</v>
      </c>
      <c r="S33547" s="319" t="s">
        <v>362</v>
      </c>
    </row>
    <row r="33548" spans="18:19" x14ac:dyDescent="0.2">
      <c r="R33548" s="334">
        <v>78665</v>
      </c>
      <c r="S33548" s="319" t="s">
        <v>362</v>
      </c>
    </row>
    <row r="33549" spans="18:19" x14ac:dyDescent="0.2">
      <c r="R33549" s="334">
        <v>78666</v>
      </c>
      <c r="S33549" s="319" t="s">
        <v>362</v>
      </c>
    </row>
    <row r="33550" spans="18:19" x14ac:dyDescent="0.2">
      <c r="R33550" s="334">
        <v>78667</v>
      </c>
      <c r="S33550" s="319" t="s">
        <v>362</v>
      </c>
    </row>
    <row r="33551" spans="18:19" x14ac:dyDescent="0.2">
      <c r="R33551" s="334">
        <v>78669</v>
      </c>
      <c r="S33551" s="319" t="s">
        <v>362</v>
      </c>
    </row>
    <row r="33552" spans="18:19" x14ac:dyDescent="0.2">
      <c r="R33552" s="334">
        <v>78670</v>
      </c>
      <c r="S33552" s="319" t="s">
        <v>362</v>
      </c>
    </row>
    <row r="33553" spans="18:19" x14ac:dyDescent="0.2">
      <c r="R33553" s="334">
        <v>78671</v>
      </c>
      <c r="S33553" s="319" t="s">
        <v>362</v>
      </c>
    </row>
    <row r="33554" spans="18:19" x14ac:dyDescent="0.2">
      <c r="R33554" s="334">
        <v>78672</v>
      </c>
      <c r="S33554" s="319" t="s">
        <v>362</v>
      </c>
    </row>
    <row r="33555" spans="18:19" x14ac:dyDescent="0.2">
      <c r="R33555" s="334">
        <v>78673</v>
      </c>
      <c r="S33555" s="319" t="s">
        <v>362</v>
      </c>
    </row>
    <row r="33556" spans="18:19" x14ac:dyDescent="0.2">
      <c r="R33556" s="334">
        <v>78674</v>
      </c>
      <c r="S33556" s="319" t="s">
        <v>362</v>
      </c>
    </row>
    <row r="33557" spans="18:19" x14ac:dyDescent="0.2">
      <c r="R33557" s="334">
        <v>78675</v>
      </c>
      <c r="S33557" s="319" t="s">
        <v>362</v>
      </c>
    </row>
    <row r="33558" spans="18:19" x14ac:dyDescent="0.2">
      <c r="R33558" s="334">
        <v>78676</v>
      </c>
      <c r="S33558" s="319" t="s">
        <v>362</v>
      </c>
    </row>
    <row r="33559" spans="18:19" x14ac:dyDescent="0.2">
      <c r="R33559" s="334">
        <v>78677</v>
      </c>
      <c r="S33559" s="319" t="s">
        <v>362</v>
      </c>
    </row>
    <row r="33560" spans="18:19" x14ac:dyDescent="0.2">
      <c r="R33560" s="334">
        <v>78680</v>
      </c>
      <c r="S33560" s="319" t="s">
        <v>362</v>
      </c>
    </row>
    <row r="33561" spans="18:19" x14ac:dyDescent="0.2">
      <c r="R33561" s="334">
        <v>78681</v>
      </c>
      <c r="S33561" s="319" t="s">
        <v>362</v>
      </c>
    </row>
    <row r="33562" spans="18:19" x14ac:dyDescent="0.2">
      <c r="R33562" s="334">
        <v>78682</v>
      </c>
      <c r="S33562" s="319" t="s">
        <v>362</v>
      </c>
    </row>
    <row r="33563" spans="18:19" x14ac:dyDescent="0.2">
      <c r="R33563" s="334">
        <v>78683</v>
      </c>
      <c r="S33563" s="319" t="s">
        <v>362</v>
      </c>
    </row>
    <row r="33564" spans="18:19" x14ac:dyDescent="0.2">
      <c r="R33564" s="334">
        <v>78691</v>
      </c>
      <c r="S33564" s="319" t="s">
        <v>362</v>
      </c>
    </row>
    <row r="33565" spans="18:19" x14ac:dyDescent="0.2">
      <c r="R33565" s="334">
        <v>78701</v>
      </c>
      <c r="S33565" s="319" t="s">
        <v>362</v>
      </c>
    </row>
    <row r="33566" spans="18:19" x14ac:dyDescent="0.2">
      <c r="R33566" s="334">
        <v>78702</v>
      </c>
      <c r="S33566" s="319" t="s">
        <v>362</v>
      </c>
    </row>
    <row r="33567" spans="18:19" x14ac:dyDescent="0.2">
      <c r="R33567" s="334">
        <v>78703</v>
      </c>
      <c r="S33567" s="319" t="s">
        <v>362</v>
      </c>
    </row>
    <row r="33568" spans="18:19" x14ac:dyDescent="0.2">
      <c r="R33568" s="334">
        <v>78704</v>
      </c>
      <c r="S33568" s="319" t="s">
        <v>362</v>
      </c>
    </row>
    <row r="33569" spans="18:19" x14ac:dyDescent="0.2">
      <c r="R33569" s="334">
        <v>78705</v>
      </c>
      <c r="S33569" s="319" t="s">
        <v>362</v>
      </c>
    </row>
    <row r="33570" spans="18:19" x14ac:dyDescent="0.2">
      <c r="R33570" s="334">
        <v>78708</v>
      </c>
      <c r="S33570" s="319" t="s">
        <v>362</v>
      </c>
    </row>
    <row r="33571" spans="18:19" x14ac:dyDescent="0.2">
      <c r="R33571" s="334">
        <v>78709</v>
      </c>
      <c r="S33571" s="319" t="s">
        <v>362</v>
      </c>
    </row>
    <row r="33572" spans="18:19" x14ac:dyDescent="0.2">
      <c r="R33572" s="334">
        <v>78710</v>
      </c>
      <c r="S33572" s="319" t="s">
        <v>362</v>
      </c>
    </row>
    <row r="33573" spans="18:19" x14ac:dyDescent="0.2">
      <c r="R33573" s="334">
        <v>78711</v>
      </c>
      <c r="S33573" s="319" t="s">
        <v>362</v>
      </c>
    </row>
    <row r="33574" spans="18:19" x14ac:dyDescent="0.2">
      <c r="R33574" s="334">
        <v>78712</v>
      </c>
      <c r="S33574" s="319" t="s">
        <v>362</v>
      </c>
    </row>
    <row r="33575" spans="18:19" x14ac:dyDescent="0.2">
      <c r="R33575" s="334">
        <v>78713</v>
      </c>
      <c r="S33575" s="319" t="s">
        <v>362</v>
      </c>
    </row>
    <row r="33576" spans="18:19" x14ac:dyDescent="0.2">
      <c r="R33576" s="334">
        <v>78714</v>
      </c>
      <c r="S33576" s="319" t="s">
        <v>362</v>
      </c>
    </row>
    <row r="33577" spans="18:19" x14ac:dyDescent="0.2">
      <c r="R33577" s="334">
        <v>78715</v>
      </c>
      <c r="S33577" s="319" t="s">
        <v>362</v>
      </c>
    </row>
    <row r="33578" spans="18:19" x14ac:dyDescent="0.2">
      <c r="R33578" s="334">
        <v>78716</v>
      </c>
      <c r="S33578" s="319" t="s">
        <v>362</v>
      </c>
    </row>
    <row r="33579" spans="18:19" x14ac:dyDescent="0.2">
      <c r="R33579" s="334">
        <v>78717</v>
      </c>
      <c r="S33579" s="319" t="s">
        <v>362</v>
      </c>
    </row>
    <row r="33580" spans="18:19" x14ac:dyDescent="0.2">
      <c r="R33580" s="334">
        <v>78718</v>
      </c>
      <c r="S33580" s="319" t="s">
        <v>362</v>
      </c>
    </row>
    <row r="33581" spans="18:19" x14ac:dyDescent="0.2">
      <c r="R33581" s="334">
        <v>78719</v>
      </c>
      <c r="S33581" s="319" t="s">
        <v>362</v>
      </c>
    </row>
    <row r="33582" spans="18:19" x14ac:dyDescent="0.2">
      <c r="R33582" s="334">
        <v>78720</v>
      </c>
      <c r="S33582" s="319" t="s">
        <v>362</v>
      </c>
    </row>
    <row r="33583" spans="18:19" x14ac:dyDescent="0.2">
      <c r="R33583" s="334">
        <v>78721</v>
      </c>
      <c r="S33583" s="319" t="s">
        <v>362</v>
      </c>
    </row>
    <row r="33584" spans="18:19" x14ac:dyDescent="0.2">
      <c r="R33584" s="334">
        <v>78722</v>
      </c>
      <c r="S33584" s="319" t="s">
        <v>362</v>
      </c>
    </row>
    <row r="33585" spans="18:19" x14ac:dyDescent="0.2">
      <c r="R33585" s="334">
        <v>78723</v>
      </c>
      <c r="S33585" s="319" t="s">
        <v>362</v>
      </c>
    </row>
    <row r="33586" spans="18:19" x14ac:dyDescent="0.2">
      <c r="R33586" s="334">
        <v>78724</v>
      </c>
      <c r="S33586" s="319" t="s">
        <v>362</v>
      </c>
    </row>
    <row r="33587" spans="18:19" x14ac:dyDescent="0.2">
      <c r="R33587" s="334">
        <v>78725</v>
      </c>
      <c r="S33587" s="319" t="s">
        <v>362</v>
      </c>
    </row>
    <row r="33588" spans="18:19" x14ac:dyDescent="0.2">
      <c r="R33588" s="334">
        <v>78726</v>
      </c>
      <c r="S33588" s="319" t="s">
        <v>362</v>
      </c>
    </row>
    <row r="33589" spans="18:19" x14ac:dyDescent="0.2">
      <c r="R33589" s="334">
        <v>78727</v>
      </c>
      <c r="S33589" s="319" t="s">
        <v>362</v>
      </c>
    </row>
    <row r="33590" spans="18:19" x14ac:dyDescent="0.2">
      <c r="R33590" s="334">
        <v>78728</v>
      </c>
      <c r="S33590" s="319" t="s">
        <v>362</v>
      </c>
    </row>
    <row r="33591" spans="18:19" x14ac:dyDescent="0.2">
      <c r="R33591" s="334">
        <v>78729</v>
      </c>
      <c r="S33591" s="319" t="s">
        <v>362</v>
      </c>
    </row>
    <row r="33592" spans="18:19" x14ac:dyDescent="0.2">
      <c r="R33592" s="334">
        <v>78730</v>
      </c>
      <c r="S33592" s="319" t="s">
        <v>362</v>
      </c>
    </row>
    <row r="33593" spans="18:19" x14ac:dyDescent="0.2">
      <c r="R33593" s="334">
        <v>78731</v>
      </c>
      <c r="S33593" s="319" t="s">
        <v>362</v>
      </c>
    </row>
    <row r="33594" spans="18:19" x14ac:dyDescent="0.2">
      <c r="R33594" s="334">
        <v>78732</v>
      </c>
      <c r="S33594" s="319" t="s">
        <v>362</v>
      </c>
    </row>
    <row r="33595" spans="18:19" x14ac:dyDescent="0.2">
      <c r="R33595" s="334">
        <v>78733</v>
      </c>
      <c r="S33595" s="319" t="s">
        <v>362</v>
      </c>
    </row>
    <row r="33596" spans="18:19" x14ac:dyDescent="0.2">
      <c r="R33596" s="334">
        <v>78734</v>
      </c>
      <c r="S33596" s="319" t="s">
        <v>362</v>
      </c>
    </row>
    <row r="33597" spans="18:19" x14ac:dyDescent="0.2">
      <c r="R33597" s="334">
        <v>78735</v>
      </c>
      <c r="S33597" s="319" t="s">
        <v>362</v>
      </c>
    </row>
    <row r="33598" spans="18:19" x14ac:dyDescent="0.2">
      <c r="R33598" s="334">
        <v>78736</v>
      </c>
      <c r="S33598" s="319" t="s">
        <v>362</v>
      </c>
    </row>
    <row r="33599" spans="18:19" x14ac:dyDescent="0.2">
      <c r="R33599" s="334">
        <v>78737</v>
      </c>
      <c r="S33599" s="319" t="s">
        <v>362</v>
      </c>
    </row>
    <row r="33600" spans="18:19" x14ac:dyDescent="0.2">
      <c r="R33600" s="334">
        <v>78738</v>
      </c>
      <c r="S33600" s="319" t="s">
        <v>362</v>
      </c>
    </row>
    <row r="33601" spans="18:19" x14ac:dyDescent="0.2">
      <c r="R33601" s="334">
        <v>78739</v>
      </c>
      <c r="S33601" s="319" t="s">
        <v>362</v>
      </c>
    </row>
    <row r="33602" spans="18:19" x14ac:dyDescent="0.2">
      <c r="R33602" s="334">
        <v>78741</v>
      </c>
      <c r="S33602" s="319" t="s">
        <v>362</v>
      </c>
    </row>
    <row r="33603" spans="18:19" x14ac:dyDescent="0.2">
      <c r="R33603" s="334">
        <v>78742</v>
      </c>
      <c r="S33603" s="319" t="s">
        <v>362</v>
      </c>
    </row>
    <row r="33604" spans="18:19" x14ac:dyDescent="0.2">
      <c r="R33604" s="334">
        <v>78744</v>
      </c>
      <c r="S33604" s="319" t="s">
        <v>362</v>
      </c>
    </row>
    <row r="33605" spans="18:19" x14ac:dyDescent="0.2">
      <c r="R33605" s="334">
        <v>78745</v>
      </c>
      <c r="S33605" s="319" t="s">
        <v>362</v>
      </c>
    </row>
    <row r="33606" spans="18:19" x14ac:dyDescent="0.2">
      <c r="R33606" s="334">
        <v>78746</v>
      </c>
      <c r="S33606" s="319" t="s">
        <v>362</v>
      </c>
    </row>
    <row r="33607" spans="18:19" x14ac:dyDescent="0.2">
      <c r="R33607" s="334">
        <v>78747</v>
      </c>
      <c r="S33607" s="319" t="s">
        <v>362</v>
      </c>
    </row>
    <row r="33608" spans="18:19" x14ac:dyDescent="0.2">
      <c r="R33608" s="334">
        <v>78748</v>
      </c>
      <c r="S33608" s="319" t="s">
        <v>362</v>
      </c>
    </row>
    <row r="33609" spans="18:19" x14ac:dyDescent="0.2">
      <c r="R33609" s="334">
        <v>78749</v>
      </c>
      <c r="S33609" s="319" t="s">
        <v>362</v>
      </c>
    </row>
    <row r="33610" spans="18:19" x14ac:dyDescent="0.2">
      <c r="R33610" s="334">
        <v>78750</v>
      </c>
      <c r="S33610" s="319" t="s">
        <v>362</v>
      </c>
    </row>
    <row r="33611" spans="18:19" x14ac:dyDescent="0.2">
      <c r="R33611" s="334">
        <v>78751</v>
      </c>
      <c r="S33611" s="319" t="s">
        <v>362</v>
      </c>
    </row>
    <row r="33612" spans="18:19" x14ac:dyDescent="0.2">
      <c r="R33612" s="334">
        <v>78752</v>
      </c>
      <c r="S33612" s="319" t="s">
        <v>362</v>
      </c>
    </row>
    <row r="33613" spans="18:19" x14ac:dyDescent="0.2">
      <c r="R33613" s="334">
        <v>78753</v>
      </c>
      <c r="S33613" s="319" t="s">
        <v>362</v>
      </c>
    </row>
    <row r="33614" spans="18:19" x14ac:dyDescent="0.2">
      <c r="R33614" s="334">
        <v>78754</v>
      </c>
      <c r="S33614" s="319" t="s">
        <v>362</v>
      </c>
    </row>
    <row r="33615" spans="18:19" x14ac:dyDescent="0.2">
      <c r="R33615" s="334">
        <v>78755</v>
      </c>
      <c r="S33615" s="319" t="s">
        <v>362</v>
      </c>
    </row>
    <row r="33616" spans="18:19" x14ac:dyDescent="0.2">
      <c r="R33616" s="334">
        <v>78756</v>
      </c>
      <c r="S33616" s="319" t="s">
        <v>362</v>
      </c>
    </row>
    <row r="33617" spans="18:19" x14ac:dyDescent="0.2">
      <c r="R33617" s="334">
        <v>78757</v>
      </c>
      <c r="S33617" s="319" t="s">
        <v>362</v>
      </c>
    </row>
    <row r="33618" spans="18:19" x14ac:dyDescent="0.2">
      <c r="R33618" s="334">
        <v>78758</v>
      </c>
      <c r="S33618" s="319" t="s">
        <v>362</v>
      </c>
    </row>
    <row r="33619" spans="18:19" x14ac:dyDescent="0.2">
      <c r="R33619" s="334">
        <v>78759</v>
      </c>
      <c r="S33619" s="319" t="s">
        <v>362</v>
      </c>
    </row>
    <row r="33620" spans="18:19" x14ac:dyDescent="0.2">
      <c r="R33620" s="334">
        <v>78760</v>
      </c>
      <c r="S33620" s="319" t="s">
        <v>362</v>
      </c>
    </row>
    <row r="33621" spans="18:19" x14ac:dyDescent="0.2">
      <c r="R33621" s="334">
        <v>78761</v>
      </c>
      <c r="S33621" s="319" t="s">
        <v>362</v>
      </c>
    </row>
    <row r="33622" spans="18:19" x14ac:dyDescent="0.2">
      <c r="R33622" s="334">
        <v>78762</v>
      </c>
      <c r="S33622" s="319" t="s">
        <v>362</v>
      </c>
    </row>
    <row r="33623" spans="18:19" x14ac:dyDescent="0.2">
      <c r="R33623" s="334">
        <v>78763</v>
      </c>
      <c r="S33623" s="319" t="s">
        <v>362</v>
      </c>
    </row>
    <row r="33624" spans="18:19" x14ac:dyDescent="0.2">
      <c r="R33624" s="334">
        <v>78764</v>
      </c>
      <c r="S33624" s="319" t="s">
        <v>362</v>
      </c>
    </row>
    <row r="33625" spans="18:19" x14ac:dyDescent="0.2">
      <c r="R33625" s="334">
        <v>78765</v>
      </c>
      <c r="S33625" s="319" t="s">
        <v>362</v>
      </c>
    </row>
    <row r="33626" spans="18:19" x14ac:dyDescent="0.2">
      <c r="R33626" s="334">
        <v>78766</v>
      </c>
      <c r="S33626" s="319" t="s">
        <v>362</v>
      </c>
    </row>
    <row r="33627" spans="18:19" x14ac:dyDescent="0.2">
      <c r="R33627" s="334">
        <v>78767</v>
      </c>
      <c r="S33627" s="319" t="s">
        <v>362</v>
      </c>
    </row>
    <row r="33628" spans="18:19" x14ac:dyDescent="0.2">
      <c r="R33628" s="334">
        <v>78768</v>
      </c>
      <c r="S33628" s="319" t="s">
        <v>362</v>
      </c>
    </row>
    <row r="33629" spans="18:19" x14ac:dyDescent="0.2">
      <c r="R33629" s="334">
        <v>78769</v>
      </c>
      <c r="S33629" s="319" t="s">
        <v>362</v>
      </c>
    </row>
    <row r="33630" spans="18:19" x14ac:dyDescent="0.2">
      <c r="R33630" s="334">
        <v>78772</v>
      </c>
      <c r="S33630" s="319" t="s">
        <v>362</v>
      </c>
    </row>
    <row r="33631" spans="18:19" x14ac:dyDescent="0.2">
      <c r="R33631" s="334">
        <v>78773</v>
      </c>
      <c r="S33631" s="319" t="s">
        <v>362</v>
      </c>
    </row>
    <row r="33632" spans="18:19" x14ac:dyDescent="0.2">
      <c r="R33632" s="334">
        <v>78774</v>
      </c>
      <c r="S33632" s="319" t="s">
        <v>362</v>
      </c>
    </row>
    <row r="33633" spans="18:19" x14ac:dyDescent="0.2">
      <c r="R33633" s="334">
        <v>78778</v>
      </c>
      <c r="S33633" s="319" t="s">
        <v>362</v>
      </c>
    </row>
    <row r="33634" spans="18:19" x14ac:dyDescent="0.2">
      <c r="R33634" s="334">
        <v>78779</v>
      </c>
      <c r="S33634" s="319" t="s">
        <v>362</v>
      </c>
    </row>
    <row r="33635" spans="18:19" x14ac:dyDescent="0.2">
      <c r="R33635" s="334">
        <v>78780</v>
      </c>
      <c r="S33635" s="319" t="s">
        <v>362</v>
      </c>
    </row>
    <row r="33636" spans="18:19" x14ac:dyDescent="0.2">
      <c r="R33636" s="334">
        <v>78781</v>
      </c>
      <c r="S33636" s="319" t="s">
        <v>362</v>
      </c>
    </row>
    <row r="33637" spans="18:19" x14ac:dyDescent="0.2">
      <c r="R33637" s="334">
        <v>78783</v>
      </c>
      <c r="S33637" s="319" t="s">
        <v>362</v>
      </c>
    </row>
    <row r="33638" spans="18:19" x14ac:dyDescent="0.2">
      <c r="R33638" s="334">
        <v>78785</v>
      </c>
      <c r="S33638" s="319" t="s">
        <v>362</v>
      </c>
    </row>
    <row r="33639" spans="18:19" x14ac:dyDescent="0.2">
      <c r="R33639" s="334">
        <v>78789</v>
      </c>
      <c r="S33639" s="319" t="s">
        <v>362</v>
      </c>
    </row>
    <row r="33640" spans="18:19" x14ac:dyDescent="0.2">
      <c r="R33640" s="334">
        <v>78799</v>
      </c>
      <c r="S33640" s="319" t="s">
        <v>362</v>
      </c>
    </row>
    <row r="33641" spans="18:19" x14ac:dyDescent="0.2">
      <c r="R33641" s="334">
        <v>78801</v>
      </c>
      <c r="S33641" s="319" t="s">
        <v>362</v>
      </c>
    </row>
    <row r="33642" spans="18:19" x14ac:dyDescent="0.2">
      <c r="R33642" s="334">
        <v>78802</v>
      </c>
      <c r="S33642" s="319" t="s">
        <v>362</v>
      </c>
    </row>
    <row r="33643" spans="18:19" x14ac:dyDescent="0.2">
      <c r="R33643" s="334">
        <v>78827</v>
      </c>
      <c r="S33643" s="319" t="s">
        <v>362</v>
      </c>
    </row>
    <row r="33644" spans="18:19" x14ac:dyDescent="0.2">
      <c r="R33644" s="334">
        <v>78828</v>
      </c>
      <c r="S33644" s="319" t="s">
        <v>362</v>
      </c>
    </row>
    <row r="33645" spans="18:19" x14ac:dyDescent="0.2">
      <c r="R33645" s="334">
        <v>78829</v>
      </c>
      <c r="S33645" s="319" t="s">
        <v>362</v>
      </c>
    </row>
    <row r="33646" spans="18:19" x14ac:dyDescent="0.2">
      <c r="R33646" s="334">
        <v>78830</v>
      </c>
      <c r="S33646" s="319" t="s">
        <v>362</v>
      </c>
    </row>
    <row r="33647" spans="18:19" x14ac:dyDescent="0.2">
      <c r="R33647" s="334">
        <v>78832</v>
      </c>
      <c r="S33647" s="319" t="s">
        <v>362</v>
      </c>
    </row>
    <row r="33648" spans="18:19" x14ac:dyDescent="0.2">
      <c r="R33648" s="334">
        <v>78833</v>
      </c>
      <c r="S33648" s="319" t="s">
        <v>362</v>
      </c>
    </row>
    <row r="33649" spans="18:19" x14ac:dyDescent="0.2">
      <c r="R33649" s="334">
        <v>78834</v>
      </c>
      <c r="S33649" s="319" t="s">
        <v>362</v>
      </c>
    </row>
    <row r="33650" spans="18:19" x14ac:dyDescent="0.2">
      <c r="R33650" s="334">
        <v>78836</v>
      </c>
      <c r="S33650" s="319" t="s">
        <v>362</v>
      </c>
    </row>
    <row r="33651" spans="18:19" x14ac:dyDescent="0.2">
      <c r="R33651" s="334">
        <v>78837</v>
      </c>
      <c r="S33651" s="319" t="s">
        <v>362</v>
      </c>
    </row>
    <row r="33652" spans="18:19" x14ac:dyDescent="0.2">
      <c r="R33652" s="334">
        <v>78838</v>
      </c>
      <c r="S33652" s="319" t="s">
        <v>362</v>
      </c>
    </row>
    <row r="33653" spans="18:19" x14ac:dyDescent="0.2">
      <c r="R33653" s="334">
        <v>78839</v>
      </c>
      <c r="S33653" s="319" t="s">
        <v>362</v>
      </c>
    </row>
    <row r="33654" spans="18:19" x14ac:dyDescent="0.2">
      <c r="R33654" s="334">
        <v>78840</v>
      </c>
      <c r="S33654" s="319" t="s">
        <v>362</v>
      </c>
    </row>
    <row r="33655" spans="18:19" x14ac:dyDescent="0.2">
      <c r="R33655" s="334">
        <v>78841</v>
      </c>
      <c r="S33655" s="319" t="s">
        <v>362</v>
      </c>
    </row>
    <row r="33656" spans="18:19" x14ac:dyDescent="0.2">
      <c r="R33656" s="334">
        <v>78842</v>
      </c>
      <c r="S33656" s="319" t="s">
        <v>362</v>
      </c>
    </row>
    <row r="33657" spans="18:19" x14ac:dyDescent="0.2">
      <c r="R33657" s="334">
        <v>78843</v>
      </c>
      <c r="S33657" s="319" t="s">
        <v>362</v>
      </c>
    </row>
    <row r="33658" spans="18:19" x14ac:dyDescent="0.2">
      <c r="R33658" s="334">
        <v>78847</v>
      </c>
      <c r="S33658" s="319" t="s">
        <v>362</v>
      </c>
    </row>
    <row r="33659" spans="18:19" x14ac:dyDescent="0.2">
      <c r="R33659" s="334">
        <v>78850</v>
      </c>
      <c r="S33659" s="319" t="s">
        <v>362</v>
      </c>
    </row>
    <row r="33660" spans="18:19" x14ac:dyDescent="0.2">
      <c r="R33660" s="334">
        <v>78851</v>
      </c>
      <c r="S33660" s="319" t="s">
        <v>362</v>
      </c>
    </row>
    <row r="33661" spans="18:19" x14ac:dyDescent="0.2">
      <c r="R33661" s="334">
        <v>78852</v>
      </c>
      <c r="S33661" s="319" t="s">
        <v>362</v>
      </c>
    </row>
    <row r="33662" spans="18:19" x14ac:dyDescent="0.2">
      <c r="R33662" s="334">
        <v>78853</v>
      </c>
      <c r="S33662" s="319" t="s">
        <v>362</v>
      </c>
    </row>
    <row r="33663" spans="18:19" x14ac:dyDescent="0.2">
      <c r="R33663" s="334">
        <v>78860</v>
      </c>
      <c r="S33663" s="319" t="s">
        <v>362</v>
      </c>
    </row>
    <row r="33664" spans="18:19" x14ac:dyDescent="0.2">
      <c r="R33664" s="334">
        <v>78861</v>
      </c>
      <c r="S33664" s="319" t="s">
        <v>362</v>
      </c>
    </row>
    <row r="33665" spans="18:19" x14ac:dyDescent="0.2">
      <c r="R33665" s="334">
        <v>78870</v>
      </c>
      <c r="S33665" s="319" t="s">
        <v>362</v>
      </c>
    </row>
    <row r="33666" spans="18:19" x14ac:dyDescent="0.2">
      <c r="R33666" s="334">
        <v>78871</v>
      </c>
      <c r="S33666" s="319" t="s">
        <v>362</v>
      </c>
    </row>
    <row r="33667" spans="18:19" x14ac:dyDescent="0.2">
      <c r="R33667" s="334">
        <v>78872</v>
      </c>
      <c r="S33667" s="319" t="s">
        <v>362</v>
      </c>
    </row>
    <row r="33668" spans="18:19" x14ac:dyDescent="0.2">
      <c r="R33668" s="334">
        <v>78873</v>
      </c>
      <c r="S33668" s="319" t="s">
        <v>362</v>
      </c>
    </row>
    <row r="33669" spans="18:19" x14ac:dyDescent="0.2">
      <c r="R33669" s="334">
        <v>78877</v>
      </c>
      <c r="S33669" s="319" t="s">
        <v>362</v>
      </c>
    </row>
    <row r="33670" spans="18:19" x14ac:dyDescent="0.2">
      <c r="R33670" s="334">
        <v>78879</v>
      </c>
      <c r="S33670" s="319" t="s">
        <v>362</v>
      </c>
    </row>
    <row r="33671" spans="18:19" x14ac:dyDescent="0.2">
      <c r="R33671" s="334">
        <v>78880</v>
      </c>
      <c r="S33671" s="319" t="s">
        <v>362</v>
      </c>
    </row>
    <row r="33672" spans="18:19" x14ac:dyDescent="0.2">
      <c r="R33672" s="334">
        <v>78881</v>
      </c>
      <c r="S33672" s="319" t="s">
        <v>362</v>
      </c>
    </row>
    <row r="33673" spans="18:19" x14ac:dyDescent="0.2">
      <c r="R33673" s="334">
        <v>78883</v>
      </c>
      <c r="S33673" s="319" t="s">
        <v>362</v>
      </c>
    </row>
    <row r="33674" spans="18:19" x14ac:dyDescent="0.2">
      <c r="R33674" s="334">
        <v>78884</v>
      </c>
      <c r="S33674" s="319" t="s">
        <v>362</v>
      </c>
    </row>
    <row r="33675" spans="18:19" x14ac:dyDescent="0.2">
      <c r="R33675" s="334">
        <v>78885</v>
      </c>
      <c r="S33675" s="319" t="s">
        <v>362</v>
      </c>
    </row>
    <row r="33676" spans="18:19" x14ac:dyDescent="0.2">
      <c r="R33676" s="334">
        <v>78886</v>
      </c>
      <c r="S33676" s="319" t="s">
        <v>362</v>
      </c>
    </row>
    <row r="33677" spans="18:19" x14ac:dyDescent="0.2">
      <c r="R33677" s="334">
        <v>78931</v>
      </c>
      <c r="S33677" s="319" t="s">
        <v>362</v>
      </c>
    </row>
    <row r="33678" spans="18:19" x14ac:dyDescent="0.2">
      <c r="R33678" s="334">
        <v>78932</v>
      </c>
      <c r="S33678" s="319" t="s">
        <v>362</v>
      </c>
    </row>
    <row r="33679" spans="18:19" x14ac:dyDescent="0.2">
      <c r="R33679" s="334">
        <v>78933</v>
      </c>
      <c r="S33679" s="319" t="s">
        <v>362</v>
      </c>
    </row>
    <row r="33680" spans="18:19" x14ac:dyDescent="0.2">
      <c r="R33680" s="334">
        <v>78934</v>
      </c>
      <c r="S33680" s="319" t="s">
        <v>362</v>
      </c>
    </row>
    <row r="33681" spans="18:19" x14ac:dyDescent="0.2">
      <c r="R33681" s="334">
        <v>78935</v>
      </c>
      <c r="S33681" s="319" t="s">
        <v>362</v>
      </c>
    </row>
    <row r="33682" spans="18:19" x14ac:dyDescent="0.2">
      <c r="R33682" s="334">
        <v>78938</v>
      </c>
      <c r="S33682" s="319" t="s">
        <v>362</v>
      </c>
    </row>
    <row r="33683" spans="18:19" x14ac:dyDescent="0.2">
      <c r="R33683" s="334">
        <v>78940</v>
      </c>
      <c r="S33683" s="319" t="s">
        <v>362</v>
      </c>
    </row>
    <row r="33684" spans="18:19" x14ac:dyDescent="0.2">
      <c r="R33684" s="334">
        <v>78941</v>
      </c>
      <c r="S33684" s="319" t="s">
        <v>362</v>
      </c>
    </row>
    <row r="33685" spans="18:19" x14ac:dyDescent="0.2">
      <c r="R33685" s="334">
        <v>78942</v>
      </c>
      <c r="S33685" s="319" t="s">
        <v>362</v>
      </c>
    </row>
    <row r="33686" spans="18:19" x14ac:dyDescent="0.2">
      <c r="R33686" s="334">
        <v>78943</v>
      </c>
      <c r="S33686" s="319" t="s">
        <v>362</v>
      </c>
    </row>
    <row r="33687" spans="18:19" x14ac:dyDescent="0.2">
      <c r="R33687" s="334">
        <v>78944</v>
      </c>
      <c r="S33687" s="319" t="s">
        <v>362</v>
      </c>
    </row>
    <row r="33688" spans="18:19" x14ac:dyDescent="0.2">
      <c r="R33688" s="334">
        <v>78945</v>
      </c>
      <c r="S33688" s="319" t="s">
        <v>362</v>
      </c>
    </row>
    <row r="33689" spans="18:19" x14ac:dyDescent="0.2">
      <c r="R33689" s="334">
        <v>78946</v>
      </c>
      <c r="S33689" s="319" t="s">
        <v>362</v>
      </c>
    </row>
    <row r="33690" spans="18:19" x14ac:dyDescent="0.2">
      <c r="R33690" s="334">
        <v>78947</v>
      </c>
      <c r="S33690" s="319" t="s">
        <v>362</v>
      </c>
    </row>
    <row r="33691" spans="18:19" x14ac:dyDescent="0.2">
      <c r="R33691" s="334">
        <v>78948</v>
      </c>
      <c r="S33691" s="319" t="s">
        <v>362</v>
      </c>
    </row>
    <row r="33692" spans="18:19" x14ac:dyDescent="0.2">
      <c r="R33692" s="334">
        <v>78949</v>
      </c>
      <c r="S33692" s="319" t="s">
        <v>362</v>
      </c>
    </row>
    <row r="33693" spans="18:19" x14ac:dyDescent="0.2">
      <c r="R33693" s="334">
        <v>78950</v>
      </c>
      <c r="S33693" s="319" t="s">
        <v>362</v>
      </c>
    </row>
    <row r="33694" spans="18:19" x14ac:dyDescent="0.2">
      <c r="R33694" s="334">
        <v>78951</v>
      </c>
      <c r="S33694" s="319" t="s">
        <v>362</v>
      </c>
    </row>
    <row r="33695" spans="18:19" x14ac:dyDescent="0.2">
      <c r="R33695" s="334">
        <v>78952</v>
      </c>
      <c r="S33695" s="319" t="s">
        <v>362</v>
      </c>
    </row>
    <row r="33696" spans="18:19" x14ac:dyDescent="0.2">
      <c r="R33696" s="334">
        <v>78953</v>
      </c>
      <c r="S33696" s="319" t="s">
        <v>362</v>
      </c>
    </row>
    <row r="33697" spans="18:19" x14ac:dyDescent="0.2">
      <c r="R33697" s="334">
        <v>78954</v>
      </c>
      <c r="S33697" s="319" t="s">
        <v>362</v>
      </c>
    </row>
    <row r="33698" spans="18:19" x14ac:dyDescent="0.2">
      <c r="R33698" s="334">
        <v>78956</v>
      </c>
      <c r="S33698" s="319" t="s">
        <v>362</v>
      </c>
    </row>
    <row r="33699" spans="18:19" x14ac:dyDescent="0.2">
      <c r="R33699" s="334">
        <v>78957</v>
      </c>
      <c r="S33699" s="319" t="s">
        <v>362</v>
      </c>
    </row>
    <row r="33700" spans="18:19" x14ac:dyDescent="0.2">
      <c r="R33700" s="334">
        <v>78959</v>
      </c>
      <c r="S33700" s="319" t="s">
        <v>362</v>
      </c>
    </row>
    <row r="33701" spans="18:19" x14ac:dyDescent="0.2">
      <c r="R33701" s="334">
        <v>78960</v>
      </c>
      <c r="S33701" s="319" t="s">
        <v>362</v>
      </c>
    </row>
    <row r="33702" spans="18:19" x14ac:dyDescent="0.2">
      <c r="R33702" s="334">
        <v>78961</v>
      </c>
      <c r="S33702" s="319" t="s">
        <v>362</v>
      </c>
    </row>
    <row r="33703" spans="18:19" x14ac:dyDescent="0.2">
      <c r="R33703" s="334">
        <v>78962</v>
      </c>
      <c r="S33703" s="319" t="s">
        <v>362</v>
      </c>
    </row>
    <row r="33704" spans="18:19" x14ac:dyDescent="0.2">
      <c r="R33704" s="334">
        <v>78963</v>
      </c>
      <c r="S33704" s="319" t="s">
        <v>362</v>
      </c>
    </row>
    <row r="33705" spans="18:19" x14ac:dyDescent="0.2">
      <c r="R33705" s="334">
        <v>79001</v>
      </c>
      <c r="S33705" s="319" t="s">
        <v>344</v>
      </c>
    </row>
    <row r="33706" spans="18:19" x14ac:dyDescent="0.2">
      <c r="R33706" s="334">
        <v>79002</v>
      </c>
      <c r="S33706" s="319" t="s">
        <v>344</v>
      </c>
    </row>
    <row r="33707" spans="18:19" x14ac:dyDescent="0.2">
      <c r="R33707" s="334">
        <v>79003</v>
      </c>
      <c r="S33707" s="319" t="s">
        <v>344</v>
      </c>
    </row>
    <row r="33708" spans="18:19" x14ac:dyDescent="0.2">
      <c r="R33708" s="334">
        <v>79005</v>
      </c>
      <c r="S33708" s="319" t="s">
        <v>344</v>
      </c>
    </row>
    <row r="33709" spans="18:19" x14ac:dyDescent="0.2">
      <c r="R33709" s="334">
        <v>79007</v>
      </c>
      <c r="S33709" s="319" t="s">
        <v>344</v>
      </c>
    </row>
    <row r="33710" spans="18:19" x14ac:dyDescent="0.2">
      <c r="R33710" s="334">
        <v>79008</v>
      </c>
      <c r="S33710" s="319" t="s">
        <v>344</v>
      </c>
    </row>
    <row r="33711" spans="18:19" x14ac:dyDescent="0.2">
      <c r="R33711" s="334">
        <v>79009</v>
      </c>
      <c r="S33711" s="319" t="s">
        <v>344</v>
      </c>
    </row>
    <row r="33712" spans="18:19" x14ac:dyDescent="0.2">
      <c r="R33712" s="334">
        <v>79010</v>
      </c>
      <c r="S33712" s="319" t="s">
        <v>344</v>
      </c>
    </row>
    <row r="33713" spans="18:19" x14ac:dyDescent="0.2">
      <c r="R33713" s="334">
        <v>79011</v>
      </c>
      <c r="S33713" s="319" t="s">
        <v>344</v>
      </c>
    </row>
    <row r="33714" spans="18:19" x14ac:dyDescent="0.2">
      <c r="R33714" s="334">
        <v>79012</v>
      </c>
      <c r="S33714" s="319" t="s">
        <v>344</v>
      </c>
    </row>
    <row r="33715" spans="18:19" x14ac:dyDescent="0.2">
      <c r="R33715" s="334">
        <v>79013</v>
      </c>
      <c r="S33715" s="319" t="s">
        <v>344</v>
      </c>
    </row>
    <row r="33716" spans="18:19" x14ac:dyDescent="0.2">
      <c r="R33716" s="334">
        <v>79014</v>
      </c>
      <c r="S33716" s="319" t="s">
        <v>344</v>
      </c>
    </row>
    <row r="33717" spans="18:19" x14ac:dyDescent="0.2">
      <c r="R33717" s="334">
        <v>79015</v>
      </c>
      <c r="S33717" s="319" t="s">
        <v>344</v>
      </c>
    </row>
    <row r="33718" spans="18:19" x14ac:dyDescent="0.2">
      <c r="R33718" s="334">
        <v>79016</v>
      </c>
      <c r="S33718" s="319" t="s">
        <v>344</v>
      </c>
    </row>
    <row r="33719" spans="18:19" x14ac:dyDescent="0.2">
      <c r="R33719" s="334">
        <v>79018</v>
      </c>
      <c r="S33719" s="319" t="s">
        <v>344</v>
      </c>
    </row>
    <row r="33720" spans="18:19" x14ac:dyDescent="0.2">
      <c r="R33720" s="334">
        <v>79019</v>
      </c>
      <c r="S33720" s="319" t="s">
        <v>362</v>
      </c>
    </row>
    <row r="33721" spans="18:19" x14ac:dyDescent="0.2">
      <c r="R33721" s="334">
        <v>79021</v>
      </c>
      <c r="S33721" s="319" t="s">
        <v>344</v>
      </c>
    </row>
    <row r="33722" spans="18:19" x14ac:dyDescent="0.2">
      <c r="R33722" s="334">
        <v>79022</v>
      </c>
      <c r="S33722" s="319" t="s">
        <v>344</v>
      </c>
    </row>
    <row r="33723" spans="18:19" x14ac:dyDescent="0.2">
      <c r="R33723" s="334">
        <v>79024</v>
      </c>
      <c r="S33723" s="319" t="s">
        <v>344</v>
      </c>
    </row>
    <row r="33724" spans="18:19" x14ac:dyDescent="0.2">
      <c r="R33724" s="334">
        <v>79025</v>
      </c>
      <c r="S33724" s="319" t="s">
        <v>344</v>
      </c>
    </row>
    <row r="33725" spans="18:19" x14ac:dyDescent="0.2">
      <c r="R33725" s="334">
        <v>79027</v>
      </c>
      <c r="S33725" s="319" t="s">
        <v>344</v>
      </c>
    </row>
    <row r="33726" spans="18:19" x14ac:dyDescent="0.2">
      <c r="R33726" s="334">
        <v>79029</v>
      </c>
      <c r="S33726" s="319" t="s">
        <v>344</v>
      </c>
    </row>
    <row r="33727" spans="18:19" x14ac:dyDescent="0.2">
      <c r="R33727" s="334">
        <v>79031</v>
      </c>
      <c r="S33727" s="319" t="s">
        <v>344</v>
      </c>
    </row>
    <row r="33728" spans="18:19" x14ac:dyDescent="0.2">
      <c r="R33728" s="334">
        <v>79032</v>
      </c>
      <c r="S33728" s="319" t="s">
        <v>344</v>
      </c>
    </row>
    <row r="33729" spans="18:19" x14ac:dyDescent="0.2">
      <c r="R33729" s="334">
        <v>79033</v>
      </c>
      <c r="S33729" s="319" t="s">
        <v>344</v>
      </c>
    </row>
    <row r="33730" spans="18:19" x14ac:dyDescent="0.2">
      <c r="R33730" s="334">
        <v>79034</v>
      </c>
      <c r="S33730" s="319" t="s">
        <v>344</v>
      </c>
    </row>
    <row r="33731" spans="18:19" x14ac:dyDescent="0.2">
      <c r="R33731" s="334">
        <v>79035</v>
      </c>
      <c r="S33731" s="319" t="s">
        <v>344</v>
      </c>
    </row>
    <row r="33732" spans="18:19" x14ac:dyDescent="0.2">
      <c r="R33732" s="334">
        <v>79036</v>
      </c>
      <c r="S33732" s="319" t="s">
        <v>344</v>
      </c>
    </row>
    <row r="33733" spans="18:19" x14ac:dyDescent="0.2">
      <c r="R33733" s="334">
        <v>79039</v>
      </c>
      <c r="S33733" s="319" t="s">
        <v>344</v>
      </c>
    </row>
    <row r="33734" spans="18:19" x14ac:dyDescent="0.2">
      <c r="R33734" s="334">
        <v>79040</v>
      </c>
      <c r="S33734" s="319" t="s">
        <v>344</v>
      </c>
    </row>
    <row r="33735" spans="18:19" x14ac:dyDescent="0.2">
      <c r="R33735" s="334">
        <v>79041</v>
      </c>
      <c r="S33735" s="319" t="s">
        <v>344</v>
      </c>
    </row>
    <row r="33736" spans="18:19" x14ac:dyDescent="0.2">
      <c r="R33736" s="334">
        <v>79042</v>
      </c>
      <c r="S33736" s="319" t="s">
        <v>344</v>
      </c>
    </row>
    <row r="33737" spans="18:19" x14ac:dyDescent="0.2">
      <c r="R33737" s="334">
        <v>79043</v>
      </c>
      <c r="S33737" s="319" t="s">
        <v>344</v>
      </c>
    </row>
    <row r="33738" spans="18:19" x14ac:dyDescent="0.2">
      <c r="R33738" s="334">
        <v>79044</v>
      </c>
      <c r="S33738" s="319" t="s">
        <v>344</v>
      </c>
    </row>
    <row r="33739" spans="18:19" x14ac:dyDescent="0.2">
      <c r="R33739" s="334">
        <v>79045</v>
      </c>
      <c r="S33739" s="319" t="s">
        <v>344</v>
      </c>
    </row>
    <row r="33740" spans="18:19" x14ac:dyDescent="0.2">
      <c r="R33740" s="334">
        <v>79046</v>
      </c>
      <c r="S33740" s="319" t="s">
        <v>344</v>
      </c>
    </row>
    <row r="33741" spans="18:19" x14ac:dyDescent="0.2">
      <c r="R33741" s="334">
        <v>79051</v>
      </c>
      <c r="S33741" s="319" t="s">
        <v>344</v>
      </c>
    </row>
    <row r="33742" spans="18:19" x14ac:dyDescent="0.2">
      <c r="R33742" s="334">
        <v>79052</v>
      </c>
      <c r="S33742" s="319" t="s">
        <v>344</v>
      </c>
    </row>
    <row r="33743" spans="18:19" x14ac:dyDescent="0.2">
      <c r="R33743" s="334">
        <v>79053</v>
      </c>
      <c r="S33743" s="319" t="s">
        <v>344</v>
      </c>
    </row>
    <row r="33744" spans="18:19" x14ac:dyDescent="0.2">
      <c r="R33744" s="334">
        <v>79054</v>
      </c>
      <c r="S33744" s="319" t="s">
        <v>344</v>
      </c>
    </row>
    <row r="33745" spans="18:19" x14ac:dyDescent="0.2">
      <c r="R33745" s="334">
        <v>79056</v>
      </c>
      <c r="S33745" s="319" t="s">
        <v>344</v>
      </c>
    </row>
    <row r="33746" spans="18:19" x14ac:dyDescent="0.2">
      <c r="R33746" s="334">
        <v>79057</v>
      </c>
      <c r="S33746" s="319" t="s">
        <v>344</v>
      </c>
    </row>
    <row r="33747" spans="18:19" x14ac:dyDescent="0.2">
      <c r="R33747" s="334">
        <v>79058</v>
      </c>
      <c r="S33747" s="319" t="s">
        <v>344</v>
      </c>
    </row>
    <row r="33748" spans="18:19" x14ac:dyDescent="0.2">
      <c r="R33748" s="334">
        <v>79059</v>
      </c>
      <c r="S33748" s="319" t="s">
        <v>344</v>
      </c>
    </row>
    <row r="33749" spans="18:19" x14ac:dyDescent="0.2">
      <c r="R33749" s="334">
        <v>79061</v>
      </c>
      <c r="S33749" s="319" t="s">
        <v>344</v>
      </c>
    </row>
    <row r="33750" spans="18:19" x14ac:dyDescent="0.2">
      <c r="R33750" s="334">
        <v>79062</v>
      </c>
      <c r="S33750" s="319" t="s">
        <v>344</v>
      </c>
    </row>
    <row r="33751" spans="18:19" x14ac:dyDescent="0.2">
      <c r="R33751" s="334">
        <v>79063</v>
      </c>
      <c r="S33751" s="319" t="s">
        <v>344</v>
      </c>
    </row>
    <row r="33752" spans="18:19" x14ac:dyDescent="0.2">
      <c r="R33752" s="334">
        <v>79064</v>
      </c>
      <c r="S33752" s="319" t="s">
        <v>344</v>
      </c>
    </row>
    <row r="33753" spans="18:19" x14ac:dyDescent="0.2">
      <c r="R33753" s="334">
        <v>79065</v>
      </c>
      <c r="S33753" s="319" t="s">
        <v>344</v>
      </c>
    </row>
    <row r="33754" spans="18:19" x14ac:dyDescent="0.2">
      <c r="R33754" s="334">
        <v>79066</v>
      </c>
      <c r="S33754" s="319" t="s">
        <v>344</v>
      </c>
    </row>
    <row r="33755" spans="18:19" x14ac:dyDescent="0.2">
      <c r="R33755" s="334">
        <v>79068</v>
      </c>
      <c r="S33755" s="319" t="s">
        <v>344</v>
      </c>
    </row>
    <row r="33756" spans="18:19" x14ac:dyDescent="0.2">
      <c r="R33756" s="334">
        <v>79070</v>
      </c>
      <c r="S33756" s="319" t="s">
        <v>344</v>
      </c>
    </row>
    <row r="33757" spans="18:19" x14ac:dyDescent="0.2">
      <c r="R33757" s="334">
        <v>79072</v>
      </c>
      <c r="S33757" s="319" t="s">
        <v>344</v>
      </c>
    </row>
    <row r="33758" spans="18:19" x14ac:dyDescent="0.2">
      <c r="R33758" s="334">
        <v>79073</v>
      </c>
      <c r="S33758" s="319" t="s">
        <v>344</v>
      </c>
    </row>
    <row r="33759" spans="18:19" x14ac:dyDescent="0.2">
      <c r="R33759" s="334">
        <v>79077</v>
      </c>
      <c r="S33759" s="319" t="s">
        <v>362</v>
      </c>
    </row>
    <row r="33760" spans="18:19" x14ac:dyDescent="0.2">
      <c r="R33760" s="334">
        <v>79078</v>
      </c>
      <c r="S33760" s="319" t="s">
        <v>344</v>
      </c>
    </row>
    <row r="33761" spans="18:19" x14ac:dyDescent="0.2">
      <c r="R33761" s="334">
        <v>79079</v>
      </c>
      <c r="S33761" s="319" t="s">
        <v>362</v>
      </c>
    </row>
    <row r="33762" spans="18:19" x14ac:dyDescent="0.2">
      <c r="R33762" s="334">
        <v>79080</v>
      </c>
      <c r="S33762" s="319" t="s">
        <v>344</v>
      </c>
    </row>
    <row r="33763" spans="18:19" x14ac:dyDescent="0.2">
      <c r="R33763" s="334">
        <v>79081</v>
      </c>
      <c r="S33763" s="319" t="s">
        <v>344</v>
      </c>
    </row>
    <row r="33764" spans="18:19" x14ac:dyDescent="0.2">
      <c r="R33764" s="334">
        <v>79082</v>
      </c>
      <c r="S33764" s="319" t="s">
        <v>344</v>
      </c>
    </row>
    <row r="33765" spans="18:19" x14ac:dyDescent="0.2">
      <c r="R33765" s="334">
        <v>79083</v>
      </c>
      <c r="S33765" s="319" t="s">
        <v>344</v>
      </c>
    </row>
    <row r="33766" spans="18:19" x14ac:dyDescent="0.2">
      <c r="R33766" s="334">
        <v>79084</v>
      </c>
      <c r="S33766" s="319" t="s">
        <v>344</v>
      </c>
    </row>
    <row r="33767" spans="18:19" x14ac:dyDescent="0.2">
      <c r="R33767" s="334">
        <v>79085</v>
      </c>
      <c r="S33767" s="319" t="s">
        <v>344</v>
      </c>
    </row>
    <row r="33768" spans="18:19" x14ac:dyDescent="0.2">
      <c r="R33768" s="334">
        <v>79086</v>
      </c>
      <c r="S33768" s="319" t="s">
        <v>344</v>
      </c>
    </row>
    <row r="33769" spans="18:19" x14ac:dyDescent="0.2">
      <c r="R33769" s="334">
        <v>79087</v>
      </c>
      <c r="S33769" s="319" t="s">
        <v>344</v>
      </c>
    </row>
    <row r="33770" spans="18:19" x14ac:dyDescent="0.2">
      <c r="R33770" s="334">
        <v>79088</v>
      </c>
      <c r="S33770" s="319" t="s">
        <v>344</v>
      </c>
    </row>
    <row r="33771" spans="18:19" x14ac:dyDescent="0.2">
      <c r="R33771" s="334">
        <v>79091</v>
      </c>
      <c r="S33771" s="319" t="s">
        <v>344</v>
      </c>
    </row>
    <row r="33772" spans="18:19" x14ac:dyDescent="0.2">
      <c r="R33772" s="334">
        <v>79092</v>
      </c>
      <c r="S33772" s="319" t="s">
        <v>344</v>
      </c>
    </row>
    <row r="33773" spans="18:19" x14ac:dyDescent="0.2">
      <c r="R33773" s="334">
        <v>79093</v>
      </c>
      <c r="S33773" s="319" t="s">
        <v>344</v>
      </c>
    </row>
    <row r="33774" spans="18:19" x14ac:dyDescent="0.2">
      <c r="R33774" s="334">
        <v>79094</v>
      </c>
      <c r="S33774" s="319" t="s">
        <v>362</v>
      </c>
    </row>
    <row r="33775" spans="18:19" x14ac:dyDescent="0.2">
      <c r="R33775" s="334">
        <v>79095</v>
      </c>
      <c r="S33775" s="319" t="s">
        <v>362</v>
      </c>
    </row>
    <row r="33776" spans="18:19" x14ac:dyDescent="0.2">
      <c r="R33776" s="334">
        <v>79096</v>
      </c>
      <c r="S33776" s="319" t="s">
        <v>344</v>
      </c>
    </row>
    <row r="33777" spans="18:19" x14ac:dyDescent="0.2">
      <c r="R33777" s="334">
        <v>79097</v>
      </c>
      <c r="S33777" s="319" t="s">
        <v>344</v>
      </c>
    </row>
    <row r="33778" spans="18:19" x14ac:dyDescent="0.2">
      <c r="R33778" s="334">
        <v>79098</v>
      </c>
      <c r="S33778" s="319" t="s">
        <v>344</v>
      </c>
    </row>
    <row r="33779" spans="18:19" x14ac:dyDescent="0.2">
      <c r="R33779" s="334">
        <v>79101</v>
      </c>
      <c r="S33779" s="319" t="s">
        <v>344</v>
      </c>
    </row>
    <row r="33780" spans="18:19" x14ac:dyDescent="0.2">
      <c r="R33780" s="334">
        <v>79102</v>
      </c>
      <c r="S33780" s="319" t="s">
        <v>344</v>
      </c>
    </row>
    <row r="33781" spans="18:19" x14ac:dyDescent="0.2">
      <c r="R33781" s="334">
        <v>79103</v>
      </c>
      <c r="S33781" s="319" t="s">
        <v>344</v>
      </c>
    </row>
    <row r="33782" spans="18:19" x14ac:dyDescent="0.2">
      <c r="R33782" s="334">
        <v>79104</v>
      </c>
      <c r="S33782" s="319" t="s">
        <v>344</v>
      </c>
    </row>
    <row r="33783" spans="18:19" x14ac:dyDescent="0.2">
      <c r="R33783" s="334">
        <v>79105</v>
      </c>
      <c r="S33783" s="319" t="s">
        <v>344</v>
      </c>
    </row>
    <row r="33784" spans="18:19" x14ac:dyDescent="0.2">
      <c r="R33784" s="334">
        <v>79106</v>
      </c>
      <c r="S33784" s="319" t="s">
        <v>344</v>
      </c>
    </row>
    <row r="33785" spans="18:19" x14ac:dyDescent="0.2">
      <c r="R33785" s="334">
        <v>79107</v>
      </c>
      <c r="S33785" s="319" t="s">
        <v>344</v>
      </c>
    </row>
    <row r="33786" spans="18:19" x14ac:dyDescent="0.2">
      <c r="R33786" s="334">
        <v>79108</v>
      </c>
      <c r="S33786" s="319" t="s">
        <v>344</v>
      </c>
    </row>
    <row r="33787" spans="18:19" x14ac:dyDescent="0.2">
      <c r="R33787" s="334">
        <v>79109</v>
      </c>
      <c r="S33787" s="319" t="s">
        <v>344</v>
      </c>
    </row>
    <row r="33788" spans="18:19" x14ac:dyDescent="0.2">
      <c r="R33788" s="334">
        <v>79110</v>
      </c>
      <c r="S33788" s="319" t="s">
        <v>344</v>
      </c>
    </row>
    <row r="33789" spans="18:19" x14ac:dyDescent="0.2">
      <c r="R33789" s="334">
        <v>79111</v>
      </c>
      <c r="S33789" s="319" t="s">
        <v>344</v>
      </c>
    </row>
    <row r="33790" spans="18:19" x14ac:dyDescent="0.2">
      <c r="R33790" s="334">
        <v>79114</v>
      </c>
      <c r="S33790" s="319" t="s">
        <v>344</v>
      </c>
    </row>
    <row r="33791" spans="18:19" x14ac:dyDescent="0.2">
      <c r="R33791" s="334">
        <v>79116</v>
      </c>
      <c r="S33791" s="319" t="s">
        <v>344</v>
      </c>
    </row>
    <row r="33792" spans="18:19" x14ac:dyDescent="0.2">
      <c r="R33792" s="334">
        <v>79117</v>
      </c>
      <c r="S33792" s="319" t="s">
        <v>344</v>
      </c>
    </row>
    <row r="33793" spans="18:19" x14ac:dyDescent="0.2">
      <c r="R33793" s="334">
        <v>79118</v>
      </c>
      <c r="S33793" s="319" t="s">
        <v>344</v>
      </c>
    </row>
    <row r="33794" spans="18:19" x14ac:dyDescent="0.2">
      <c r="R33794" s="334">
        <v>79119</v>
      </c>
      <c r="S33794" s="319" t="s">
        <v>344</v>
      </c>
    </row>
    <row r="33795" spans="18:19" x14ac:dyDescent="0.2">
      <c r="R33795" s="334">
        <v>79120</v>
      </c>
      <c r="S33795" s="319" t="s">
        <v>344</v>
      </c>
    </row>
    <row r="33796" spans="18:19" x14ac:dyDescent="0.2">
      <c r="R33796" s="334">
        <v>79121</v>
      </c>
      <c r="S33796" s="319" t="s">
        <v>344</v>
      </c>
    </row>
    <row r="33797" spans="18:19" x14ac:dyDescent="0.2">
      <c r="R33797" s="334">
        <v>79124</v>
      </c>
      <c r="S33797" s="319" t="s">
        <v>344</v>
      </c>
    </row>
    <row r="33798" spans="18:19" x14ac:dyDescent="0.2">
      <c r="R33798" s="334">
        <v>79159</v>
      </c>
      <c r="S33798" s="319" t="s">
        <v>344</v>
      </c>
    </row>
    <row r="33799" spans="18:19" x14ac:dyDescent="0.2">
      <c r="R33799" s="334">
        <v>79166</v>
      </c>
      <c r="S33799" s="319" t="s">
        <v>344</v>
      </c>
    </row>
    <row r="33800" spans="18:19" x14ac:dyDescent="0.2">
      <c r="R33800" s="334">
        <v>79168</v>
      </c>
      <c r="S33800" s="319" t="s">
        <v>344</v>
      </c>
    </row>
    <row r="33801" spans="18:19" x14ac:dyDescent="0.2">
      <c r="R33801" s="334">
        <v>79172</v>
      </c>
      <c r="S33801" s="319" t="s">
        <v>344</v>
      </c>
    </row>
    <row r="33802" spans="18:19" x14ac:dyDescent="0.2">
      <c r="R33802" s="334">
        <v>79174</v>
      </c>
      <c r="S33802" s="319" t="s">
        <v>344</v>
      </c>
    </row>
    <row r="33803" spans="18:19" x14ac:dyDescent="0.2">
      <c r="R33803" s="334">
        <v>79178</v>
      </c>
      <c r="S33803" s="319" t="s">
        <v>344</v>
      </c>
    </row>
    <row r="33804" spans="18:19" x14ac:dyDescent="0.2">
      <c r="R33804" s="334">
        <v>79185</v>
      </c>
      <c r="S33804" s="319" t="s">
        <v>344</v>
      </c>
    </row>
    <row r="33805" spans="18:19" x14ac:dyDescent="0.2">
      <c r="R33805" s="334">
        <v>79189</v>
      </c>
      <c r="S33805" s="319" t="s">
        <v>344</v>
      </c>
    </row>
    <row r="33806" spans="18:19" x14ac:dyDescent="0.2">
      <c r="R33806" s="334">
        <v>79201</v>
      </c>
      <c r="S33806" s="319" t="s">
        <v>362</v>
      </c>
    </row>
    <row r="33807" spans="18:19" x14ac:dyDescent="0.2">
      <c r="R33807" s="334">
        <v>79220</v>
      </c>
      <c r="S33807" s="319" t="s">
        <v>362</v>
      </c>
    </row>
    <row r="33808" spans="18:19" x14ac:dyDescent="0.2">
      <c r="R33808" s="334">
        <v>79221</v>
      </c>
      <c r="S33808" s="319" t="s">
        <v>344</v>
      </c>
    </row>
    <row r="33809" spans="18:19" x14ac:dyDescent="0.2">
      <c r="R33809" s="334">
        <v>79223</v>
      </c>
      <c r="S33809" s="319" t="s">
        <v>362</v>
      </c>
    </row>
    <row r="33810" spans="18:19" x14ac:dyDescent="0.2">
      <c r="R33810" s="334">
        <v>79225</v>
      </c>
      <c r="S33810" s="319" t="s">
        <v>362</v>
      </c>
    </row>
    <row r="33811" spans="18:19" x14ac:dyDescent="0.2">
      <c r="R33811" s="334">
        <v>79226</v>
      </c>
      <c r="S33811" s="319" t="s">
        <v>362</v>
      </c>
    </row>
    <row r="33812" spans="18:19" x14ac:dyDescent="0.2">
      <c r="R33812" s="334">
        <v>79227</v>
      </c>
      <c r="S33812" s="319" t="s">
        <v>362</v>
      </c>
    </row>
    <row r="33813" spans="18:19" x14ac:dyDescent="0.2">
      <c r="R33813" s="334">
        <v>79229</v>
      </c>
      <c r="S33813" s="319" t="s">
        <v>362</v>
      </c>
    </row>
    <row r="33814" spans="18:19" x14ac:dyDescent="0.2">
      <c r="R33814" s="334">
        <v>79230</v>
      </c>
      <c r="S33814" s="319" t="s">
        <v>362</v>
      </c>
    </row>
    <row r="33815" spans="18:19" x14ac:dyDescent="0.2">
      <c r="R33815" s="334">
        <v>79231</v>
      </c>
      <c r="S33815" s="319" t="s">
        <v>344</v>
      </c>
    </row>
    <row r="33816" spans="18:19" x14ac:dyDescent="0.2">
      <c r="R33816" s="334">
        <v>79233</v>
      </c>
      <c r="S33816" s="319" t="s">
        <v>362</v>
      </c>
    </row>
    <row r="33817" spans="18:19" x14ac:dyDescent="0.2">
      <c r="R33817" s="334">
        <v>79234</v>
      </c>
      <c r="S33817" s="319" t="s">
        <v>362</v>
      </c>
    </row>
    <row r="33818" spans="18:19" x14ac:dyDescent="0.2">
      <c r="R33818" s="334">
        <v>79235</v>
      </c>
      <c r="S33818" s="319" t="s">
        <v>344</v>
      </c>
    </row>
    <row r="33819" spans="18:19" x14ac:dyDescent="0.2">
      <c r="R33819" s="334">
        <v>79236</v>
      </c>
      <c r="S33819" s="319" t="s">
        <v>362</v>
      </c>
    </row>
    <row r="33820" spans="18:19" x14ac:dyDescent="0.2">
      <c r="R33820" s="334">
        <v>79237</v>
      </c>
      <c r="S33820" s="319" t="s">
        <v>362</v>
      </c>
    </row>
    <row r="33821" spans="18:19" x14ac:dyDescent="0.2">
      <c r="R33821" s="334">
        <v>79239</v>
      </c>
      <c r="S33821" s="319" t="s">
        <v>344</v>
      </c>
    </row>
    <row r="33822" spans="18:19" x14ac:dyDescent="0.2">
      <c r="R33822" s="334">
        <v>79240</v>
      </c>
      <c r="S33822" s="319" t="s">
        <v>362</v>
      </c>
    </row>
    <row r="33823" spans="18:19" x14ac:dyDescent="0.2">
      <c r="R33823" s="334">
        <v>79241</v>
      </c>
      <c r="S33823" s="319" t="s">
        <v>344</v>
      </c>
    </row>
    <row r="33824" spans="18:19" x14ac:dyDescent="0.2">
      <c r="R33824" s="334">
        <v>79243</v>
      </c>
      <c r="S33824" s="319" t="s">
        <v>362</v>
      </c>
    </row>
    <row r="33825" spans="18:19" x14ac:dyDescent="0.2">
      <c r="R33825" s="334">
        <v>79244</v>
      </c>
      <c r="S33825" s="319" t="s">
        <v>362</v>
      </c>
    </row>
    <row r="33826" spans="18:19" x14ac:dyDescent="0.2">
      <c r="R33826" s="334">
        <v>79245</v>
      </c>
      <c r="S33826" s="319" t="s">
        <v>362</v>
      </c>
    </row>
    <row r="33827" spans="18:19" x14ac:dyDescent="0.2">
      <c r="R33827" s="334">
        <v>79247</v>
      </c>
      <c r="S33827" s="319" t="s">
        <v>362</v>
      </c>
    </row>
    <row r="33828" spans="18:19" x14ac:dyDescent="0.2">
      <c r="R33828" s="334">
        <v>79248</v>
      </c>
      <c r="S33828" s="319" t="s">
        <v>362</v>
      </c>
    </row>
    <row r="33829" spans="18:19" x14ac:dyDescent="0.2">
      <c r="R33829" s="334">
        <v>79250</v>
      </c>
      <c r="S33829" s="319" t="s">
        <v>344</v>
      </c>
    </row>
    <row r="33830" spans="18:19" x14ac:dyDescent="0.2">
      <c r="R33830" s="334">
        <v>79251</v>
      </c>
      <c r="S33830" s="319" t="s">
        <v>362</v>
      </c>
    </row>
    <row r="33831" spans="18:19" x14ac:dyDescent="0.2">
      <c r="R33831" s="334">
        <v>79252</v>
      </c>
      <c r="S33831" s="319" t="s">
        <v>362</v>
      </c>
    </row>
    <row r="33832" spans="18:19" x14ac:dyDescent="0.2">
      <c r="R33832" s="334">
        <v>79255</v>
      </c>
      <c r="S33832" s="319" t="s">
        <v>362</v>
      </c>
    </row>
    <row r="33833" spans="18:19" x14ac:dyDescent="0.2">
      <c r="R33833" s="334">
        <v>79256</v>
      </c>
      <c r="S33833" s="319" t="s">
        <v>362</v>
      </c>
    </row>
    <row r="33834" spans="18:19" x14ac:dyDescent="0.2">
      <c r="R33834" s="334">
        <v>79257</v>
      </c>
      <c r="S33834" s="319" t="s">
        <v>344</v>
      </c>
    </row>
    <row r="33835" spans="18:19" x14ac:dyDescent="0.2">
      <c r="R33835" s="334">
        <v>79258</v>
      </c>
      <c r="S33835" s="319" t="s">
        <v>344</v>
      </c>
    </row>
    <row r="33836" spans="18:19" x14ac:dyDescent="0.2">
      <c r="R33836" s="334">
        <v>79259</v>
      </c>
      <c r="S33836" s="319" t="s">
        <v>362</v>
      </c>
    </row>
    <row r="33837" spans="18:19" x14ac:dyDescent="0.2">
      <c r="R33837" s="334">
        <v>79261</v>
      </c>
      <c r="S33837" s="319" t="s">
        <v>362</v>
      </c>
    </row>
    <row r="33838" spans="18:19" x14ac:dyDescent="0.2">
      <c r="R33838" s="334">
        <v>79311</v>
      </c>
      <c r="S33838" s="319" t="s">
        <v>344</v>
      </c>
    </row>
    <row r="33839" spans="18:19" x14ac:dyDescent="0.2">
      <c r="R33839" s="334">
        <v>79312</v>
      </c>
      <c r="S33839" s="319" t="s">
        <v>344</v>
      </c>
    </row>
    <row r="33840" spans="18:19" x14ac:dyDescent="0.2">
      <c r="R33840" s="334">
        <v>79313</v>
      </c>
      <c r="S33840" s="319" t="s">
        <v>344</v>
      </c>
    </row>
    <row r="33841" spans="18:19" x14ac:dyDescent="0.2">
      <c r="R33841" s="334">
        <v>79314</v>
      </c>
      <c r="S33841" s="319" t="s">
        <v>344</v>
      </c>
    </row>
    <row r="33842" spans="18:19" x14ac:dyDescent="0.2">
      <c r="R33842" s="334">
        <v>79316</v>
      </c>
      <c r="S33842" s="319" t="s">
        <v>344</v>
      </c>
    </row>
    <row r="33843" spans="18:19" x14ac:dyDescent="0.2">
      <c r="R33843" s="334">
        <v>79322</v>
      </c>
      <c r="S33843" s="319" t="s">
        <v>344</v>
      </c>
    </row>
    <row r="33844" spans="18:19" x14ac:dyDescent="0.2">
      <c r="R33844" s="334">
        <v>79323</v>
      </c>
      <c r="S33844" s="319" t="s">
        <v>344</v>
      </c>
    </row>
    <row r="33845" spans="18:19" x14ac:dyDescent="0.2">
      <c r="R33845" s="334">
        <v>79324</v>
      </c>
      <c r="S33845" s="319" t="s">
        <v>344</v>
      </c>
    </row>
    <row r="33846" spans="18:19" x14ac:dyDescent="0.2">
      <c r="R33846" s="334">
        <v>79325</v>
      </c>
      <c r="S33846" s="319" t="s">
        <v>344</v>
      </c>
    </row>
    <row r="33847" spans="18:19" x14ac:dyDescent="0.2">
      <c r="R33847" s="334">
        <v>79326</v>
      </c>
      <c r="S33847" s="319" t="s">
        <v>344</v>
      </c>
    </row>
    <row r="33848" spans="18:19" x14ac:dyDescent="0.2">
      <c r="R33848" s="334">
        <v>79329</v>
      </c>
      <c r="S33848" s="319" t="s">
        <v>344</v>
      </c>
    </row>
    <row r="33849" spans="18:19" x14ac:dyDescent="0.2">
      <c r="R33849" s="334">
        <v>79330</v>
      </c>
      <c r="S33849" s="319" t="s">
        <v>362</v>
      </c>
    </row>
    <row r="33850" spans="18:19" x14ac:dyDescent="0.2">
      <c r="R33850" s="334">
        <v>79331</v>
      </c>
      <c r="S33850" s="319" t="s">
        <v>362</v>
      </c>
    </row>
    <row r="33851" spans="18:19" x14ac:dyDescent="0.2">
      <c r="R33851" s="334">
        <v>79336</v>
      </c>
      <c r="S33851" s="319" t="s">
        <v>344</v>
      </c>
    </row>
    <row r="33852" spans="18:19" x14ac:dyDescent="0.2">
      <c r="R33852" s="334">
        <v>79338</v>
      </c>
      <c r="S33852" s="319" t="s">
        <v>344</v>
      </c>
    </row>
    <row r="33853" spans="18:19" x14ac:dyDescent="0.2">
      <c r="R33853" s="334">
        <v>79339</v>
      </c>
      <c r="S33853" s="319" t="s">
        <v>344</v>
      </c>
    </row>
    <row r="33854" spans="18:19" x14ac:dyDescent="0.2">
      <c r="R33854" s="334">
        <v>79342</v>
      </c>
      <c r="S33854" s="319" t="s">
        <v>344</v>
      </c>
    </row>
    <row r="33855" spans="18:19" x14ac:dyDescent="0.2">
      <c r="R33855" s="334">
        <v>79343</v>
      </c>
      <c r="S33855" s="319" t="s">
        <v>344</v>
      </c>
    </row>
    <row r="33856" spans="18:19" x14ac:dyDescent="0.2">
      <c r="R33856" s="334">
        <v>79344</v>
      </c>
      <c r="S33856" s="319" t="s">
        <v>344</v>
      </c>
    </row>
    <row r="33857" spans="18:19" x14ac:dyDescent="0.2">
      <c r="R33857" s="334">
        <v>79345</v>
      </c>
      <c r="S33857" s="319" t="s">
        <v>344</v>
      </c>
    </row>
    <row r="33858" spans="18:19" x14ac:dyDescent="0.2">
      <c r="R33858" s="334">
        <v>79346</v>
      </c>
      <c r="S33858" s="319" t="s">
        <v>344</v>
      </c>
    </row>
    <row r="33859" spans="18:19" x14ac:dyDescent="0.2">
      <c r="R33859" s="334">
        <v>79347</v>
      </c>
      <c r="S33859" s="319" t="s">
        <v>344</v>
      </c>
    </row>
    <row r="33860" spans="18:19" x14ac:dyDescent="0.2">
      <c r="R33860" s="334">
        <v>79350</v>
      </c>
      <c r="S33860" s="319" t="s">
        <v>344</v>
      </c>
    </row>
    <row r="33861" spans="18:19" x14ac:dyDescent="0.2">
      <c r="R33861" s="334">
        <v>79351</v>
      </c>
      <c r="S33861" s="319" t="s">
        <v>344</v>
      </c>
    </row>
    <row r="33862" spans="18:19" x14ac:dyDescent="0.2">
      <c r="R33862" s="334">
        <v>79353</v>
      </c>
      <c r="S33862" s="319" t="s">
        <v>344</v>
      </c>
    </row>
    <row r="33863" spans="18:19" x14ac:dyDescent="0.2">
      <c r="R33863" s="334">
        <v>79355</v>
      </c>
      <c r="S33863" s="319" t="s">
        <v>344</v>
      </c>
    </row>
    <row r="33864" spans="18:19" x14ac:dyDescent="0.2">
      <c r="R33864" s="334">
        <v>79356</v>
      </c>
      <c r="S33864" s="319" t="s">
        <v>344</v>
      </c>
    </row>
    <row r="33865" spans="18:19" x14ac:dyDescent="0.2">
      <c r="R33865" s="334">
        <v>79357</v>
      </c>
      <c r="S33865" s="319" t="s">
        <v>344</v>
      </c>
    </row>
    <row r="33866" spans="18:19" x14ac:dyDescent="0.2">
      <c r="R33866" s="334">
        <v>79358</v>
      </c>
      <c r="S33866" s="319" t="s">
        <v>344</v>
      </c>
    </row>
    <row r="33867" spans="18:19" x14ac:dyDescent="0.2">
      <c r="R33867" s="334">
        <v>79359</v>
      </c>
      <c r="S33867" s="319" t="s">
        <v>344</v>
      </c>
    </row>
    <row r="33868" spans="18:19" x14ac:dyDescent="0.2">
      <c r="R33868" s="334">
        <v>79360</v>
      </c>
      <c r="S33868" s="319" t="s">
        <v>344</v>
      </c>
    </row>
    <row r="33869" spans="18:19" x14ac:dyDescent="0.2">
      <c r="R33869" s="334">
        <v>79363</v>
      </c>
      <c r="S33869" s="319" t="s">
        <v>344</v>
      </c>
    </row>
    <row r="33870" spans="18:19" x14ac:dyDescent="0.2">
      <c r="R33870" s="334">
        <v>79364</v>
      </c>
      <c r="S33870" s="319" t="s">
        <v>344</v>
      </c>
    </row>
    <row r="33871" spans="18:19" x14ac:dyDescent="0.2">
      <c r="R33871" s="334">
        <v>79366</v>
      </c>
      <c r="S33871" s="319" t="s">
        <v>344</v>
      </c>
    </row>
    <row r="33872" spans="18:19" x14ac:dyDescent="0.2">
      <c r="R33872" s="334">
        <v>79367</v>
      </c>
      <c r="S33872" s="319" t="s">
        <v>344</v>
      </c>
    </row>
    <row r="33873" spans="18:19" x14ac:dyDescent="0.2">
      <c r="R33873" s="334">
        <v>79369</v>
      </c>
      <c r="S33873" s="319" t="s">
        <v>344</v>
      </c>
    </row>
    <row r="33874" spans="18:19" x14ac:dyDescent="0.2">
      <c r="R33874" s="334">
        <v>79370</v>
      </c>
      <c r="S33874" s="319" t="s">
        <v>344</v>
      </c>
    </row>
    <row r="33875" spans="18:19" x14ac:dyDescent="0.2">
      <c r="R33875" s="334">
        <v>79371</v>
      </c>
      <c r="S33875" s="319" t="s">
        <v>344</v>
      </c>
    </row>
    <row r="33876" spans="18:19" x14ac:dyDescent="0.2">
      <c r="R33876" s="334">
        <v>79372</v>
      </c>
      <c r="S33876" s="319" t="s">
        <v>344</v>
      </c>
    </row>
    <row r="33877" spans="18:19" x14ac:dyDescent="0.2">
      <c r="R33877" s="334">
        <v>79373</v>
      </c>
      <c r="S33877" s="319" t="s">
        <v>344</v>
      </c>
    </row>
    <row r="33878" spans="18:19" x14ac:dyDescent="0.2">
      <c r="R33878" s="334">
        <v>79376</v>
      </c>
      <c r="S33878" s="319" t="s">
        <v>344</v>
      </c>
    </row>
    <row r="33879" spans="18:19" x14ac:dyDescent="0.2">
      <c r="R33879" s="334">
        <v>79377</v>
      </c>
      <c r="S33879" s="319" t="s">
        <v>362</v>
      </c>
    </row>
    <row r="33880" spans="18:19" x14ac:dyDescent="0.2">
      <c r="R33880" s="334">
        <v>79378</v>
      </c>
      <c r="S33880" s="319" t="s">
        <v>344</v>
      </c>
    </row>
    <row r="33881" spans="18:19" x14ac:dyDescent="0.2">
      <c r="R33881" s="334">
        <v>79379</v>
      </c>
      <c r="S33881" s="319" t="s">
        <v>344</v>
      </c>
    </row>
    <row r="33882" spans="18:19" x14ac:dyDescent="0.2">
      <c r="R33882" s="334">
        <v>79380</v>
      </c>
      <c r="S33882" s="319" t="s">
        <v>344</v>
      </c>
    </row>
    <row r="33883" spans="18:19" x14ac:dyDescent="0.2">
      <c r="R33883" s="334">
        <v>79381</v>
      </c>
      <c r="S33883" s="319" t="s">
        <v>344</v>
      </c>
    </row>
    <row r="33884" spans="18:19" x14ac:dyDescent="0.2">
      <c r="R33884" s="334">
        <v>79382</v>
      </c>
      <c r="S33884" s="319" t="s">
        <v>344</v>
      </c>
    </row>
    <row r="33885" spans="18:19" x14ac:dyDescent="0.2">
      <c r="R33885" s="334">
        <v>79383</v>
      </c>
      <c r="S33885" s="319" t="s">
        <v>344</v>
      </c>
    </row>
    <row r="33886" spans="18:19" x14ac:dyDescent="0.2">
      <c r="R33886" s="334">
        <v>79401</v>
      </c>
      <c r="S33886" s="319" t="s">
        <v>344</v>
      </c>
    </row>
    <row r="33887" spans="18:19" x14ac:dyDescent="0.2">
      <c r="R33887" s="334">
        <v>79402</v>
      </c>
      <c r="S33887" s="319" t="s">
        <v>344</v>
      </c>
    </row>
    <row r="33888" spans="18:19" x14ac:dyDescent="0.2">
      <c r="R33888" s="334">
        <v>79403</v>
      </c>
      <c r="S33888" s="319" t="s">
        <v>344</v>
      </c>
    </row>
    <row r="33889" spans="18:19" x14ac:dyDescent="0.2">
      <c r="R33889" s="334">
        <v>79404</v>
      </c>
      <c r="S33889" s="319" t="s">
        <v>344</v>
      </c>
    </row>
    <row r="33890" spans="18:19" x14ac:dyDescent="0.2">
      <c r="R33890" s="334">
        <v>79406</v>
      </c>
      <c r="S33890" s="319" t="s">
        <v>344</v>
      </c>
    </row>
    <row r="33891" spans="18:19" x14ac:dyDescent="0.2">
      <c r="R33891" s="334">
        <v>79407</v>
      </c>
      <c r="S33891" s="319" t="s">
        <v>344</v>
      </c>
    </row>
    <row r="33892" spans="18:19" x14ac:dyDescent="0.2">
      <c r="R33892" s="334">
        <v>79408</v>
      </c>
      <c r="S33892" s="319" t="s">
        <v>344</v>
      </c>
    </row>
    <row r="33893" spans="18:19" x14ac:dyDescent="0.2">
      <c r="R33893" s="334">
        <v>79409</v>
      </c>
      <c r="S33893" s="319" t="s">
        <v>344</v>
      </c>
    </row>
    <row r="33894" spans="18:19" x14ac:dyDescent="0.2">
      <c r="R33894" s="334">
        <v>79410</v>
      </c>
      <c r="S33894" s="319" t="s">
        <v>344</v>
      </c>
    </row>
    <row r="33895" spans="18:19" x14ac:dyDescent="0.2">
      <c r="R33895" s="334">
        <v>79411</v>
      </c>
      <c r="S33895" s="319" t="s">
        <v>344</v>
      </c>
    </row>
    <row r="33896" spans="18:19" x14ac:dyDescent="0.2">
      <c r="R33896" s="334">
        <v>79412</v>
      </c>
      <c r="S33896" s="319" t="s">
        <v>344</v>
      </c>
    </row>
    <row r="33897" spans="18:19" x14ac:dyDescent="0.2">
      <c r="R33897" s="334">
        <v>79413</v>
      </c>
      <c r="S33897" s="319" t="s">
        <v>344</v>
      </c>
    </row>
    <row r="33898" spans="18:19" x14ac:dyDescent="0.2">
      <c r="R33898" s="334">
        <v>79414</v>
      </c>
      <c r="S33898" s="319" t="s">
        <v>344</v>
      </c>
    </row>
    <row r="33899" spans="18:19" x14ac:dyDescent="0.2">
      <c r="R33899" s="334">
        <v>79415</v>
      </c>
      <c r="S33899" s="319" t="s">
        <v>344</v>
      </c>
    </row>
    <row r="33900" spans="18:19" x14ac:dyDescent="0.2">
      <c r="R33900" s="334">
        <v>79416</v>
      </c>
      <c r="S33900" s="319" t="s">
        <v>344</v>
      </c>
    </row>
    <row r="33901" spans="18:19" x14ac:dyDescent="0.2">
      <c r="R33901" s="334">
        <v>79423</v>
      </c>
      <c r="S33901" s="319" t="s">
        <v>344</v>
      </c>
    </row>
    <row r="33902" spans="18:19" x14ac:dyDescent="0.2">
      <c r="R33902" s="334">
        <v>79424</v>
      </c>
      <c r="S33902" s="319" t="s">
        <v>344</v>
      </c>
    </row>
    <row r="33903" spans="18:19" x14ac:dyDescent="0.2">
      <c r="R33903" s="334">
        <v>79430</v>
      </c>
      <c r="S33903" s="319" t="s">
        <v>344</v>
      </c>
    </row>
    <row r="33904" spans="18:19" x14ac:dyDescent="0.2">
      <c r="R33904" s="334">
        <v>79452</v>
      </c>
      <c r="S33904" s="319" t="s">
        <v>344</v>
      </c>
    </row>
    <row r="33905" spans="18:19" x14ac:dyDescent="0.2">
      <c r="R33905" s="334">
        <v>79453</v>
      </c>
      <c r="S33905" s="319" t="s">
        <v>344</v>
      </c>
    </row>
    <row r="33906" spans="18:19" x14ac:dyDescent="0.2">
      <c r="R33906" s="334">
        <v>79457</v>
      </c>
      <c r="S33906" s="319" t="s">
        <v>344</v>
      </c>
    </row>
    <row r="33907" spans="18:19" x14ac:dyDescent="0.2">
      <c r="R33907" s="334">
        <v>79464</v>
      </c>
      <c r="S33907" s="319" t="s">
        <v>344</v>
      </c>
    </row>
    <row r="33908" spans="18:19" x14ac:dyDescent="0.2">
      <c r="R33908" s="334">
        <v>79490</v>
      </c>
      <c r="S33908" s="319" t="s">
        <v>344</v>
      </c>
    </row>
    <row r="33909" spans="18:19" x14ac:dyDescent="0.2">
      <c r="R33909" s="334">
        <v>79491</v>
      </c>
      <c r="S33909" s="319" t="s">
        <v>344</v>
      </c>
    </row>
    <row r="33910" spans="18:19" x14ac:dyDescent="0.2">
      <c r="R33910" s="334">
        <v>79493</v>
      </c>
      <c r="S33910" s="319" t="s">
        <v>344</v>
      </c>
    </row>
    <row r="33911" spans="18:19" x14ac:dyDescent="0.2">
      <c r="R33911" s="334">
        <v>79499</v>
      </c>
      <c r="S33911" s="319" t="s">
        <v>344</v>
      </c>
    </row>
    <row r="33912" spans="18:19" x14ac:dyDescent="0.2">
      <c r="R33912" s="334">
        <v>79501</v>
      </c>
      <c r="S33912" s="319" t="s">
        <v>362</v>
      </c>
    </row>
    <row r="33913" spans="18:19" x14ac:dyDescent="0.2">
      <c r="R33913" s="334">
        <v>79502</v>
      </c>
      <c r="S33913" s="319" t="s">
        <v>362</v>
      </c>
    </row>
    <row r="33914" spans="18:19" x14ac:dyDescent="0.2">
      <c r="R33914" s="334">
        <v>79503</v>
      </c>
      <c r="S33914" s="319" t="s">
        <v>362</v>
      </c>
    </row>
    <row r="33915" spans="18:19" x14ac:dyDescent="0.2">
      <c r="R33915" s="334">
        <v>79504</v>
      </c>
      <c r="S33915" s="319" t="s">
        <v>362</v>
      </c>
    </row>
    <row r="33916" spans="18:19" x14ac:dyDescent="0.2">
      <c r="R33916" s="334">
        <v>79505</v>
      </c>
      <c r="S33916" s="319" t="s">
        <v>362</v>
      </c>
    </row>
    <row r="33917" spans="18:19" x14ac:dyDescent="0.2">
      <c r="R33917" s="334">
        <v>79506</v>
      </c>
      <c r="S33917" s="319" t="s">
        <v>362</v>
      </c>
    </row>
    <row r="33918" spans="18:19" x14ac:dyDescent="0.2">
      <c r="R33918" s="334">
        <v>79508</v>
      </c>
      <c r="S33918" s="319" t="s">
        <v>362</v>
      </c>
    </row>
    <row r="33919" spans="18:19" x14ac:dyDescent="0.2">
      <c r="R33919" s="334">
        <v>79510</v>
      </c>
      <c r="S33919" s="319" t="s">
        <v>362</v>
      </c>
    </row>
    <row r="33920" spans="18:19" x14ac:dyDescent="0.2">
      <c r="R33920" s="334">
        <v>79511</v>
      </c>
      <c r="S33920" s="319" t="s">
        <v>362</v>
      </c>
    </row>
    <row r="33921" spans="18:19" x14ac:dyDescent="0.2">
      <c r="R33921" s="334">
        <v>79512</v>
      </c>
      <c r="S33921" s="319" t="s">
        <v>362</v>
      </c>
    </row>
    <row r="33922" spans="18:19" x14ac:dyDescent="0.2">
      <c r="R33922" s="334">
        <v>79516</v>
      </c>
      <c r="S33922" s="319" t="s">
        <v>362</v>
      </c>
    </row>
    <row r="33923" spans="18:19" x14ac:dyDescent="0.2">
      <c r="R33923" s="334">
        <v>79517</v>
      </c>
      <c r="S33923" s="319" t="s">
        <v>362</v>
      </c>
    </row>
    <row r="33924" spans="18:19" x14ac:dyDescent="0.2">
      <c r="R33924" s="334">
        <v>79518</v>
      </c>
      <c r="S33924" s="319" t="s">
        <v>362</v>
      </c>
    </row>
    <row r="33925" spans="18:19" x14ac:dyDescent="0.2">
      <c r="R33925" s="334">
        <v>79519</v>
      </c>
      <c r="S33925" s="319" t="s">
        <v>362</v>
      </c>
    </row>
    <row r="33926" spans="18:19" x14ac:dyDescent="0.2">
      <c r="R33926" s="334">
        <v>79520</v>
      </c>
      <c r="S33926" s="319" t="s">
        <v>362</v>
      </c>
    </row>
    <row r="33927" spans="18:19" x14ac:dyDescent="0.2">
      <c r="R33927" s="334">
        <v>79521</v>
      </c>
      <c r="S33927" s="319" t="s">
        <v>362</v>
      </c>
    </row>
    <row r="33928" spans="18:19" x14ac:dyDescent="0.2">
      <c r="R33928" s="334">
        <v>79525</v>
      </c>
      <c r="S33928" s="319" t="s">
        <v>362</v>
      </c>
    </row>
    <row r="33929" spans="18:19" x14ac:dyDescent="0.2">
      <c r="R33929" s="334">
        <v>79526</v>
      </c>
      <c r="S33929" s="319" t="s">
        <v>362</v>
      </c>
    </row>
    <row r="33930" spans="18:19" x14ac:dyDescent="0.2">
      <c r="R33930" s="334">
        <v>79527</v>
      </c>
      <c r="S33930" s="319" t="s">
        <v>362</v>
      </c>
    </row>
    <row r="33931" spans="18:19" x14ac:dyDescent="0.2">
      <c r="R33931" s="334">
        <v>79528</v>
      </c>
      <c r="S33931" s="319" t="s">
        <v>362</v>
      </c>
    </row>
    <row r="33932" spans="18:19" x14ac:dyDescent="0.2">
      <c r="R33932" s="334">
        <v>79529</v>
      </c>
      <c r="S33932" s="319" t="s">
        <v>362</v>
      </c>
    </row>
    <row r="33933" spans="18:19" x14ac:dyDescent="0.2">
      <c r="R33933" s="334">
        <v>79530</v>
      </c>
      <c r="S33933" s="319" t="s">
        <v>362</v>
      </c>
    </row>
    <row r="33934" spans="18:19" x14ac:dyDescent="0.2">
      <c r="R33934" s="334">
        <v>79532</v>
      </c>
      <c r="S33934" s="319" t="s">
        <v>362</v>
      </c>
    </row>
    <row r="33935" spans="18:19" x14ac:dyDescent="0.2">
      <c r="R33935" s="334">
        <v>79533</v>
      </c>
      <c r="S33935" s="319" t="s">
        <v>362</v>
      </c>
    </row>
    <row r="33936" spans="18:19" x14ac:dyDescent="0.2">
      <c r="R33936" s="334">
        <v>79534</v>
      </c>
      <c r="S33936" s="319" t="s">
        <v>362</v>
      </c>
    </row>
    <row r="33937" spans="18:19" x14ac:dyDescent="0.2">
      <c r="R33937" s="334">
        <v>79535</v>
      </c>
      <c r="S33937" s="319" t="s">
        <v>362</v>
      </c>
    </row>
    <row r="33938" spans="18:19" x14ac:dyDescent="0.2">
      <c r="R33938" s="334">
        <v>79536</v>
      </c>
      <c r="S33938" s="319" t="s">
        <v>362</v>
      </c>
    </row>
    <row r="33939" spans="18:19" x14ac:dyDescent="0.2">
      <c r="R33939" s="334">
        <v>79537</v>
      </c>
      <c r="S33939" s="319" t="s">
        <v>362</v>
      </c>
    </row>
    <row r="33940" spans="18:19" x14ac:dyDescent="0.2">
      <c r="R33940" s="334">
        <v>79538</v>
      </c>
      <c r="S33940" s="319" t="s">
        <v>362</v>
      </c>
    </row>
    <row r="33941" spans="18:19" x14ac:dyDescent="0.2">
      <c r="R33941" s="334">
        <v>79539</v>
      </c>
      <c r="S33941" s="319" t="s">
        <v>362</v>
      </c>
    </row>
    <row r="33942" spans="18:19" x14ac:dyDescent="0.2">
      <c r="R33942" s="334">
        <v>79540</v>
      </c>
      <c r="S33942" s="319" t="s">
        <v>362</v>
      </c>
    </row>
    <row r="33943" spans="18:19" x14ac:dyDescent="0.2">
      <c r="R33943" s="334">
        <v>79541</v>
      </c>
      <c r="S33943" s="319" t="s">
        <v>362</v>
      </c>
    </row>
    <row r="33944" spans="18:19" x14ac:dyDescent="0.2">
      <c r="R33944" s="334">
        <v>79543</v>
      </c>
      <c r="S33944" s="319" t="s">
        <v>362</v>
      </c>
    </row>
    <row r="33945" spans="18:19" x14ac:dyDescent="0.2">
      <c r="R33945" s="334">
        <v>79544</v>
      </c>
      <c r="S33945" s="319" t="s">
        <v>362</v>
      </c>
    </row>
    <row r="33946" spans="18:19" x14ac:dyDescent="0.2">
      <c r="R33946" s="334">
        <v>79545</v>
      </c>
      <c r="S33946" s="319" t="s">
        <v>362</v>
      </c>
    </row>
    <row r="33947" spans="18:19" x14ac:dyDescent="0.2">
      <c r="R33947" s="334">
        <v>79546</v>
      </c>
      <c r="S33947" s="319" t="s">
        <v>362</v>
      </c>
    </row>
    <row r="33948" spans="18:19" x14ac:dyDescent="0.2">
      <c r="R33948" s="334">
        <v>79547</v>
      </c>
      <c r="S33948" s="319" t="s">
        <v>362</v>
      </c>
    </row>
    <row r="33949" spans="18:19" x14ac:dyDescent="0.2">
      <c r="R33949" s="334">
        <v>79548</v>
      </c>
      <c r="S33949" s="319" t="s">
        <v>362</v>
      </c>
    </row>
    <row r="33950" spans="18:19" x14ac:dyDescent="0.2">
      <c r="R33950" s="334">
        <v>79549</v>
      </c>
      <c r="S33950" s="319" t="s">
        <v>362</v>
      </c>
    </row>
    <row r="33951" spans="18:19" x14ac:dyDescent="0.2">
      <c r="R33951" s="334">
        <v>79550</v>
      </c>
      <c r="S33951" s="319" t="s">
        <v>362</v>
      </c>
    </row>
    <row r="33952" spans="18:19" x14ac:dyDescent="0.2">
      <c r="R33952" s="334">
        <v>79553</v>
      </c>
      <c r="S33952" s="319" t="s">
        <v>362</v>
      </c>
    </row>
    <row r="33953" spans="18:19" x14ac:dyDescent="0.2">
      <c r="R33953" s="334">
        <v>79556</v>
      </c>
      <c r="S33953" s="319" t="s">
        <v>362</v>
      </c>
    </row>
    <row r="33954" spans="18:19" x14ac:dyDescent="0.2">
      <c r="R33954" s="334">
        <v>79560</v>
      </c>
      <c r="S33954" s="319" t="s">
        <v>362</v>
      </c>
    </row>
    <row r="33955" spans="18:19" x14ac:dyDescent="0.2">
      <c r="R33955" s="334">
        <v>79561</v>
      </c>
      <c r="S33955" s="319" t="s">
        <v>362</v>
      </c>
    </row>
    <row r="33956" spans="18:19" x14ac:dyDescent="0.2">
      <c r="R33956" s="334">
        <v>79562</v>
      </c>
      <c r="S33956" s="319" t="s">
        <v>362</v>
      </c>
    </row>
    <row r="33957" spans="18:19" x14ac:dyDescent="0.2">
      <c r="R33957" s="334">
        <v>79563</v>
      </c>
      <c r="S33957" s="319" t="s">
        <v>362</v>
      </c>
    </row>
    <row r="33958" spans="18:19" x14ac:dyDescent="0.2">
      <c r="R33958" s="334">
        <v>79565</v>
      </c>
      <c r="S33958" s="319" t="s">
        <v>362</v>
      </c>
    </row>
    <row r="33959" spans="18:19" x14ac:dyDescent="0.2">
      <c r="R33959" s="334">
        <v>79566</v>
      </c>
      <c r="S33959" s="319" t="s">
        <v>362</v>
      </c>
    </row>
    <row r="33960" spans="18:19" x14ac:dyDescent="0.2">
      <c r="R33960" s="334">
        <v>79567</v>
      </c>
      <c r="S33960" s="319" t="s">
        <v>362</v>
      </c>
    </row>
    <row r="33961" spans="18:19" x14ac:dyDescent="0.2">
      <c r="R33961" s="334">
        <v>79601</v>
      </c>
      <c r="S33961" s="319" t="s">
        <v>362</v>
      </c>
    </row>
    <row r="33962" spans="18:19" x14ac:dyDescent="0.2">
      <c r="R33962" s="334">
        <v>79602</v>
      </c>
      <c r="S33962" s="319" t="s">
        <v>362</v>
      </c>
    </row>
    <row r="33963" spans="18:19" x14ac:dyDescent="0.2">
      <c r="R33963" s="334">
        <v>79603</v>
      </c>
      <c r="S33963" s="319" t="s">
        <v>362</v>
      </c>
    </row>
    <row r="33964" spans="18:19" x14ac:dyDescent="0.2">
      <c r="R33964" s="334">
        <v>79604</v>
      </c>
      <c r="S33964" s="319" t="s">
        <v>362</v>
      </c>
    </row>
    <row r="33965" spans="18:19" x14ac:dyDescent="0.2">
      <c r="R33965" s="334">
        <v>79605</v>
      </c>
      <c r="S33965" s="319" t="s">
        <v>362</v>
      </c>
    </row>
    <row r="33966" spans="18:19" x14ac:dyDescent="0.2">
      <c r="R33966" s="334">
        <v>79606</v>
      </c>
      <c r="S33966" s="319" t="s">
        <v>362</v>
      </c>
    </row>
    <row r="33967" spans="18:19" x14ac:dyDescent="0.2">
      <c r="R33967" s="334">
        <v>79607</v>
      </c>
      <c r="S33967" s="319" t="s">
        <v>362</v>
      </c>
    </row>
    <row r="33968" spans="18:19" x14ac:dyDescent="0.2">
      <c r="R33968" s="334">
        <v>79608</v>
      </c>
      <c r="S33968" s="319" t="s">
        <v>362</v>
      </c>
    </row>
    <row r="33969" spans="18:19" x14ac:dyDescent="0.2">
      <c r="R33969" s="334">
        <v>79697</v>
      </c>
      <c r="S33969" s="319" t="s">
        <v>362</v>
      </c>
    </row>
    <row r="33970" spans="18:19" x14ac:dyDescent="0.2">
      <c r="R33970" s="334">
        <v>79698</v>
      </c>
      <c r="S33970" s="319" t="s">
        <v>362</v>
      </c>
    </row>
    <row r="33971" spans="18:19" x14ac:dyDescent="0.2">
      <c r="R33971" s="334">
        <v>79699</v>
      </c>
      <c r="S33971" s="319" t="s">
        <v>362</v>
      </c>
    </row>
    <row r="33972" spans="18:19" x14ac:dyDescent="0.2">
      <c r="R33972" s="334">
        <v>79701</v>
      </c>
      <c r="S33972" s="319" t="s">
        <v>362</v>
      </c>
    </row>
    <row r="33973" spans="18:19" x14ac:dyDescent="0.2">
      <c r="R33973" s="334">
        <v>79702</v>
      </c>
      <c r="S33973" s="319" t="s">
        <v>362</v>
      </c>
    </row>
    <row r="33974" spans="18:19" x14ac:dyDescent="0.2">
      <c r="R33974" s="334">
        <v>79703</v>
      </c>
      <c r="S33974" s="319" t="s">
        <v>362</v>
      </c>
    </row>
    <row r="33975" spans="18:19" x14ac:dyDescent="0.2">
      <c r="R33975" s="334">
        <v>79704</v>
      </c>
      <c r="S33975" s="319" t="s">
        <v>362</v>
      </c>
    </row>
    <row r="33976" spans="18:19" x14ac:dyDescent="0.2">
      <c r="R33976" s="334">
        <v>79705</v>
      </c>
      <c r="S33976" s="319" t="s">
        <v>362</v>
      </c>
    </row>
    <row r="33977" spans="18:19" x14ac:dyDescent="0.2">
      <c r="R33977" s="334">
        <v>79706</v>
      </c>
      <c r="S33977" s="319" t="s">
        <v>362</v>
      </c>
    </row>
    <row r="33978" spans="18:19" x14ac:dyDescent="0.2">
      <c r="R33978" s="334">
        <v>79707</v>
      </c>
      <c r="S33978" s="319" t="s">
        <v>362</v>
      </c>
    </row>
    <row r="33979" spans="18:19" x14ac:dyDescent="0.2">
      <c r="R33979" s="334">
        <v>79708</v>
      </c>
      <c r="S33979" s="319" t="s">
        <v>362</v>
      </c>
    </row>
    <row r="33980" spans="18:19" x14ac:dyDescent="0.2">
      <c r="R33980" s="334">
        <v>79710</v>
      </c>
      <c r="S33980" s="319" t="s">
        <v>362</v>
      </c>
    </row>
    <row r="33981" spans="18:19" x14ac:dyDescent="0.2">
      <c r="R33981" s="334">
        <v>79711</v>
      </c>
      <c r="S33981" s="319" t="s">
        <v>362</v>
      </c>
    </row>
    <row r="33982" spans="18:19" x14ac:dyDescent="0.2">
      <c r="R33982" s="334">
        <v>79712</v>
      </c>
      <c r="S33982" s="319" t="s">
        <v>362</v>
      </c>
    </row>
    <row r="33983" spans="18:19" x14ac:dyDescent="0.2">
      <c r="R33983" s="334">
        <v>79713</v>
      </c>
      <c r="S33983" s="319" t="s">
        <v>362</v>
      </c>
    </row>
    <row r="33984" spans="18:19" x14ac:dyDescent="0.2">
      <c r="R33984" s="334">
        <v>79714</v>
      </c>
      <c r="S33984" s="319" t="s">
        <v>362</v>
      </c>
    </row>
    <row r="33985" spans="18:19" x14ac:dyDescent="0.2">
      <c r="R33985" s="334">
        <v>79718</v>
      </c>
      <c r="S33985" s="319" t="s">
        <v>362</v>
      </c>
    </row>
    <row r="33986" spans="18:19" x14ac:dyDescent="0.2">
      <c r="R33986" s="334">
        <v>79719</v>
      </c>
      <c r="S33986" s="319" t="s">
        <v>362</v>
      </c>
    </row>
    <row r="33987" spans="18:19" x14ac:dyDescent="0.2">
      <c r="R33987" s="334">
        <v>79720</v>
      </c>
      <c r="S33987" s="319" t="s">
        <v>362</v>
      </c>
    </row>
    <row r="33988" spans="18:19" x14ac:dyDescent="0.2">
      <c r="R33988" s="334">
        <v>79721</v>
      </c>
      <c r="S33988" s="319" t="s">
        <v>362</v>
      </c>
    </row>
    <row r="33989" spans="18:19" x14ac:dyDescent="0.2">
      <c r="R33989" s="334">
        <v>79730</v>
      </c>
      <c r="S33989" s="319" t="s">
        <v>362</v>
      </c>
    </row>
    <row r="33990" spans="18:19" x14ac:dyDescent="0.2">
      <c r="R33990" s="334">
        <v>79731</v>
      </c>
      <c r="S33990" s="319" t="s">
        <v>362</v>
      </c>
    </row>
    <row r="33991" spans="18:19" x14ac:dyDescent="0.2">
      <c r="R33991" s="334">
        <v>79733</v>
      </c>
      <c r="S33991" s="319" t="s">
        <v>362</v>
      </c>
    </row>
    <row r="33992" spans="18:19" x14ac:dyDescent="0.2">
      <c r="R33992" s="334">
        <v>79734</v>
      </c>
      <c r="S33992" s="319" t="s">
        <v>362</v>
      </c>
    </row>
    <row r="33993" spans="18:19" x14ac:dyDescent="0.2">
      <c r="R33993" s="334">
        <v>79735</v>
      </c>
      <c r="S33993" s="319" t="s">
        <v>362</v>
      </c>
    </row>
    <row r="33994" spans="18:19" x14ac:dyDescent="0.2">
      <c r="R33994" s="334">
        <v>79738</v>
      </c>
      <c r="S33994" s="319" t="s">
        <v>362</v>
      </c>
    </row>
    <row r="33995" spans="18:19" x14ac:dyDescent="0.2">
      <c r="R33995" s="334">
        <v>79739</v>
      </c>
      <c r="S33995" s="319" t="s">
        <v>362</v>
      </c>
    </row>
    <row r="33996" spans="18:19" x14ac:dyDescent="0.2">
      <c r="R33996" s="334">
        <v>79740</v>
      </c>
      <c r="S33996" s="319" t="s">
        <v>362</v>
      </c>
    </row>
    <row r="33997" spans="18:19" x14ac:dyDescent="0.2">
      <c r="R33997" s="334">
        <v>79741</v>
      </c>
      <c r="S33997" s="319" t="s">
        <v>362</v>
      </c>
    </row>
    <row r="33998" spans="18:19" x14ac:dyDescent="0.2">
      <c r="R33998" s="334">
        <v>79742</v>
      </c>
      <c r="S33998" s="319" t="s">
        <v>362</v>
      </c>
    </row>
    <row r="33999" spans="18:19" x14ac:dyDescent="0.2">
      <c r="R33999" s="334">
        <v>79743</v>
      </c>
      <c r="S33999" s="319" t="s">
        <v>362</v>
      </c>
    </row>
    <row r="34000" spans="18:19" x14ac:dyDescent="0.2">
      <c r="R34000" s="334">
        <v>79744</v>
      </c>
      <c r="S34000" s="319" t="s">
        <v>362</v>
      </c>
    </row>
    <row r="34001" spans="18:19" x14ac:dyDescent="0.2">
      <c r="R34001" s="334">
        <v>79745</v>
      </c>
      <c r="S34001" s="319" t="s">
        <v>362</v>
      </c>
    </row>
    <row r="34002" spans="18:19" x14ac:dyDescent="0.2">
      <c r="R34002" s="334">
        <v>79748</v>
      </c>
      <c r="S34002" s="319" t="s">
        <v>362</v>
      </c>
    </row>
    <row r="34003" spans="18:19" x14ac:dyDescent="0.2">
      <c r="R34003" s="334">
        <v>79749</v>
      </c>
      <c r="S34003" s="319" t="s">
        <v>362</v>
      </c>
    </row>
    <row r="34004" spans="18:19" x14ac:dyDescent="0.2">
      <c r="R34004" s="334">
        <v>79752</v>
      </c>
      <c r="S34004" s="319" t="s">
        <v>362</v>
      </c>
    </row>
    <row r="34005" spans="18:19" x14ac:dyDescent="0.2">
      <c r="R34005" s="334">
        <v>79754</v>
      </c>
      <c r="S34005" s="319" t="s">
        <v>362</v>
      </c>
    </row>
    <row r="34006" spans="18:19" x14ac:dyDescent="0.2">
      <c r="R34006" s="334">
        <v>79755</v>
      </c>
      <c r="S34006" s="319" t="s">
        <v>362</v>
      </c>
    </row>
    <row r="34007" spans="18:19" x14ac:dyDescent="0.2">
      <c r="R34007" s="334">
        <v>79756</v>
      </c>
      <c r="S34007" s="319" t="s">
        <v>362</v>
      </c>
    </row>
    <row r="34008" spans="18:19" x14ac:dyDescent="0.2">
      <c r="R34008" s="334">
        <v>79758</v>
      </c>
      <c r="S34008" s="319" t="s">
        <v>362</v>
      </c>
    </row>
    <row r="34009" spans="18:19" x14ac:dyDescent="0.2">
      <c r="R34009" s="334">
        <v>79759</v>
      </c>
      <c r="S34009" s="319" t="s">
        <v>362</v>
      </c>
    </row>
    <row r="34010" spans="18:19" x14ac:dyDescent="0.2">
      <c r="R34010" s="334">
        <v>79760</v>
      </c>
      <c r="S34010" s="319" t="s">
        <v>362</v>
      </c>
    </row>
    <row r="34011" spans="18:19" x14ac:dyDescent="0.2">
      <c r="R34011" s="334">
        <v>79761</v>
      </c>
      <c r="S34011" s="319" t="s">
        <v>362</v>
      </c>
    </row>
    <row r="34012" spans="18:19" x14ac:dyDescent="0.2">
      <c r="R34012" s="334">
        <v>79762</v>
      </c>
      <c r="S34012" s="319" t="s">
        <v>362</v>
      </c>
    </row>
    <row r="34013" spans="18:19" x14ac:dyDescent="0.2">
      <c r="R34013" s="334">
        <v>79763</v>
      </c>
      <c r="S34013" s="319" t="s">
        <v>362</v>
      </c>
    </row>
    <row r="34014" spans="18:19" x14ac:dyDescent="0.2">
      <c r="R34014" s="334">
        <v>79764</v>
      </c>
      <c r="S34014" s="319" t="s">
        <v>362</v>
      </c>
    </row>
    <row r="34015" spans="18:19" x14ac:dyDescent="0.2">
      <c r="R34015" s="334">
        <v>79765</v>
      </c>
      <c r="S34015" s="319" t="s">
        <v>362</v>
      </c>
    </row>
    <row r="34016" spans="18:19" x14ac:dyDescent="0.2">
      <c r="R34016" s="334">
        <v>79766</v>
      </c>
      <c r="S34016" s="319" t="s">
        <v>362</v>
      </c>
    </row>
    <row r="34017" spans="18:19" x14ac:dyDescent="0.2">
      <c r="R34017" s="334">
        <v>79768</v>
      </c>
      <c r="S34017" s="319" t="s">
        <v>362</v>
      </c>
    </row>
    <row r="34018" spans="18:19" x14ac:dyDescent="0.2">
      <c r="R34018" s="334">
        <v>79769</v>
      </c>
      <c r="S34018" s="319" t="s">
        <v>362</v>
      </c>
    </row>
    <row r="34019" spans="18:19" x14ac:dyDescent="0.2">
      <c r="R34019" s="334">
        <v>79770</v>
      </c>
      <c r="S34019" s="319" t="s">
        <v>362</v>
      </c>
    </row>
    <row r="34020" spans="18:19" x14ac:dyDescent="0.2">
      <c r="R34020" s="334">
        <v>79772</v>
      </c>
      <c r="S34020" s="319" t="s">
        <v>362</v>
      </c>
    </row>
    <row r="34021" spans="18:19" x14ac:dyDescent="0.2">
      <c r="R34021" s="334">
        <v>79776</v>
      </c>
      <c r="S34021" s="319" t="s">
        <v>362</v>
      </c>
    </row>
    <row r="34022" spans="18:19" x14ac:dyDescent="0.2">
      <c r="R34022" s="334">
        <v>79777</v>
      </c>
      <c r="S34022" s="319" t="s">
        <v>362</v>
      </c>
    </row>
    <row r="34023" spans="18:19" x14ac:dyDescent="0.2">
      <c r="R34023" s="334">
        <v>79778</v>
      </c>
      <c r="S34023" s="319" t="s">
        <v>362</v>
      </c>
    </row>
    <row r="34024" spans="18:19" x14ac:dyDescent="0.2">
      <c r="R34024" s="334">
        <v>79780</v>
      </c>
      <c r="S34024" s="319" t="s">
        <v>362</v>
      </c>
    </row>
    <row r="34025" spans="18:19" x14ac:dyDescent="0.2">
      <c r="R34025" s="334">
        <v>79781</v>
      </c>
      <c r="S34025" s="319" t="s">
        <v>362</v>
      </c>
    </row>
    <row r="34026" spans="18:19" x14ac:dyDescent="0.2">
      <c r="R34026" s="334">
        <v>79782</v>
      </c>
      <c r="S34026" s="319" t="s">
        <v>362</v>
      </c>
    </row>
    <row r="34027" spans="18:19" x14ac:dyDescent="0.2">
      <c r="R34027" s="334">
        <v>79783</v>
      </c>
      <c r="S34027" s="319" t="s">
        <v>362</v>
      </c>
    </row>
    <row r="34028" spans="18:19" x14ac:dyDescent="0.2">
      <c r="R34028" s="334">
        <v>79785</v>
      </c>
      <c r="S34028" s="319" t="s">
        <v>362</v>
      </c>
    </row>
    <row r="34029" spans="18:19" x14ac:dyDescent="0.2">
      <c r="R34029" s="334">
        <v>79786</v>
      </c>
      <c r="S34029" s="319" t="s">
        <v>362</v>
      </c>
    </row>
    <row r="34030" spans="18:19" x14ac:dyDescent="0.2">
      <c r="R34030" s="334">
        <v>79788</v>
      </c>
      <c r="S34030" s="319" t="s">
        <v>362</v>
      </c>
    </row>
    <row r="34031" spans="18:19" x14ac:dyDescent="0.2">
      <c r="R34031" s="334">
        <v>79789</v>
      </c>
      <c r="S34031" s="319" t="s">
        <v>362</v>
      </c>
    </row>
    <row r="34032" spans="18:19" x14ac:dyDescent="0.2">
      <c r="R34032" s="334">
        <v>79821</v>
      </c>
      <c r="S34032" s="319" t="s">
        <v>337</v>
      </c>
    </row>
    <row r="34033" spans="18:19" x14ac:dyDescent="0.2">
      <c r="R34033" s="334">
        <v>79830</v>
      </c>
      <c r="S34033" s="319" t="s">
        <v>362</v>
      </c>
    </row>
    <row r="34034" spans="18:19" x14ac:dyDescent="0.2">
      <c r="R34034" s="334">
        <v>79831</v>
      </c>
      <c r="S34034" s="319" t="s">
        <v>362</v>
      </c>
    </row>
    <row r="34035" spans="18:19" x14ac:dyDescent="0.2">
      <c r="R34035" s="334">
        <v>79832</v>
      </c>
      <c r="S34035" s="319" t="s">
        <v>362</v>
      </c>
    </row>
    <row r="34036" spans="18:19" x14ac:dyDescent="0.2">
      <c r="R34036" s="334">
        <v>79834</v>
      </c>
      <c r="S34036" s="319" t="s">
        <v>362</v>
      </c>
    </row>
    <row r="34037" spans="18:19" x14ac:dyDescent="0.2">
      <c r="R34037" s="334">
        <v>79835</v>
      </c>
      <c r="S34037" s="319" t="s">
        <v>337</v>
      </c>
    </row>
    <row r="34038" spans="18:19" x14ac:dyDescent="0.2">
      <c r="R34038" s="334">
        <v>79836</v>
      </c>
      <c r="S34038" s="319" t="s">
        <v>337</v>
      </c>
    </row>
    <row r="34039" spans="18:19" x14ac:dyDescent="0.2">
      <c r="R34039" s="334">
        <v>79837</v>
      </c>
      <c r="S34039" s="319" t="s">
        <v>362</v>
      </c>
    </row>
    <row r="34040" spans="18:19" x14ac:dyDescent="0.2">
      <c r="R34040" s="334">
        <v>79838</v>
      </c>
      <c r="S34040" s="319" t="s">
        <v>337</v>
      </c>
    </row>
    <row r="34041" spans="18:19" x14ac:dyDescent="0.2">
      <c r="R34041" s="334">
        <v>79839</v>
      </c>
      <c r="S34041" s="319" t="s">
        <v>337</v>
      </c>
    </row>
    <row r="34042" spans="18:19" x14ac:dyDescent="0.2">
      <c r="R34042" s="334">
        <v>79842</v>
      </c>
      <c r="S34042" s="319" t="s">
        <v>362</v>
      </c>
    </row>
    <row r="34043" spans="18:19" x14ac:dyDescent="0.2">
      <c r="R34043" s="334">
        <v>79843</v>
      </c>
      <c r="S34043" s="319" t="s">
        <v>362</v>
      </c>
    </row>
    <row r="34044" spans="18:19" x14ac:dyDescent="0.2">
      <c r="R34044" s="334">
        <v>79845</v>
      </c>
      <c r="S34044" s="319" t="s">
        <v>362</v>
      </c>
    </row>
    <row r="34045" spans="18:19" x14ac:dyDescent="0.2">
      <c r="R34045" s="334">
        <v>79846</v>
      </c>
      <c r="S34045" s="319" t="s">
        <v>362</v>
      </c>
    </row>
    <row r="34046" spans="18:19" x14ac:dyDescent="0.2">
      <c r="R34046" s="334">
        <v>79847</v>
      </c>
      <c r="S34046" s="319" t="s">
        <v>362</v>
      </c>
    </row>
    <row r="34047" spans="18:19" x14ac:dyDescent="0.2">
      <c r="R34047" s="334">
        <v>79848</v>
      </c>
      <c r="S34047" s="319" t="s">
        <v>362</v>
      </c>
    </row>
    <row r="34048" spans="18:19" x14ac:dyDescent="0.2">
      <c r="R34048" s="334">
        <v>79849</v>
      </c>
      <c r="S34048" s="319" t="s">
        <v>337</v>
      </c>
    </row>
    <row r="34049" spans="18:19" x14ac:dyDescent="0.2">
      <c r="R34049" s="334">
        <v>79851</v>
      </c>
      <c r="S34049" s="319" t="s">
        <v>362</v>
      </c>
    </row>
    <row r="34050" spans="18:19" x14ac:dyDescent="0.2">
      <c r="R34050" s="334">
        <v>79852</v>
      </c>
      <c r="S34050" s="319" t="s">
        <v>362</v>
      </c>
    </row>
    <row r="34051" spans="18:19" x14ac:dyDescent="0.2">
      <c r="R34051" s="334">
        <v>79853</v>
      </c>
      <c r="S34051" s="319" t="s">
        <v>337</v>
      </c>
    </row>
    <row r="34052" spans="18:19" x14ac:dyDescent="0.2">
      <c r="R34052" s="334">
        <v>79854</v>
      </c>
      <c r="S34052" s="319" t="s">
        <v>362</v>
      </c>
    </row>
    <row r="34053" spans="18:19" x14ac:dyDescent="0.2">
      <c r="R34053" s="334">
        <v>79855</v>
      </c>
      <c r="S34053" s="319" t="s">
        <v>362</v>
      </c>
    </row>
    <row r="34054" spans="18:19" x14ac:dyDescent="0.2">
      <c r="R34054" s="334">
        <v>79901</v>
      </c>
      <c r="S34054" s="319" t="s">
        <v>337</v>
      </c>
    </row>
    <row r="34055" spans="18:19" x14ac:dyDescent="0.2">
      <c r="R34055" s="334">
        <v>79902</v>
      </c>
      <c r="S34055" s="319" t="s">
        <v>337</v>
      </c>
    </row>
    <row r="34056" spans="18:19" x14ac:dyDescent="0.2">
      <c r="R34056" s="334">
        <v>79903</v>
      </c>
      <c r="S34056" s="319" t="s">
        <v>337</v>
      </c>
    </row>
    <row r="34057" spans="18:19" x14ac:dyDescent="0.2">
      <c r="R34057" s="334">
        <v>79904</v>
      </c>
      <c r="S34057" s="319" t="s">
        <v>337</v>
      </c>
    </row>
    <row r="34058" spans="18:19" x14ac:dyDescent="0.2">
      <c r="R34058" s="334">
        <v>79905</v>
      </c>
      <c r="S34058" s="319" t="s">
        <v>337</v>
      </c>
    </row>
    <row r="34059" spans="18:19" x14ac:dyDescent="0.2">
      <c r="R34059" s="334">
        <v>79906</v>
      </c>
      <c r="S34059" s="319" t="s">
        <v>337</v>
      </c>
    </row>
    <row r="34060" spans="18:19" x14ac:dyDescent="0.2">
      <c r="R34060" s="334">
        <v>79907</v>
      </c>
      <c r="S34060" s="319" t="s">
        <v>337</v>
      </c>
    </row>
    <row r="34061" spans="18:19" x14ac:dyDescent="0.2">
      <c r="R34061" s="334">
        <v>79908</v>
      </c>
      <c r="S34061" s="319" t="s">
        <v>337</v>
      </c>
    </row>
    <row r="34062" spans="18:19" x14ac:dyDescent="0.2">
      <c r="R34062" s="334">
        <v>79910</v>
      </c>
      <c r="S34062" s="319" t="s">
        <v>337</v>
      </c>
    </row>
    <row r="34063" spans="18:19" x14ac:dyDescent="0.2">
      <c r="R34063" s="334">
        <v>79911</v>
      </c>
      <c r="S34063" s="319" t="s">
        <v>337</v>
      </c>
    </row>
    <row r="34064" spans="18:19" x14ac:dyDescent="0.2">
      <c r="R34064" s="334">
        <v>79912</v>
      </c>
      <c r="S34064" s="319" t="s">
        <v>337</v>
      </c>
    </row>
    <row r="34065" spans="18:19" x14ac:dyDescent="0.2">
      <c r="R34065" s="334">
        <v>79913</v>
      </c>
      <c r="S34065" s="319" t="s">
        <v>337</v>
      </c>
    </row>
    <row r="34066" spans="18:19" x14ac:dyDescent="0.2">
      <c r="R34066" s="334">
        <v>79914</v>
      </c>
      <c r="S34066" s="319" t="s">
        <v>337</v>
      </c>
    </row>
    <row r="34067" spans="18:19" x14ac:dyDescent="0.2">
      <c r="R34067" s="334">
        <v>79915</v>
      </c>
      <c r="S34067" s="319" t="s">
        <v>337</v>
      </c>
    </row>
    <row r="34068" spans="18:19" x14ac:dyDescent="0.2">
      <c r="R34068" s="334">
        <v>79916</v>
      </c>
      <c r="S34068" s="319" t="s">
        <v>337</v>
      </c>
    </row>
    <row r="34069" spans="18:19" x14ac:dyDescent="0.2">
      <c r="R34069" s="334">
        <v>79917</v>
      </c>
      <c r="S34069" s="319" t="s">
        <v>337</v>
      </c>
    </row>
    <row r="34070" spans="18:19" x14ac:dyDescent="0.2">
      <c r="R34070" s="334">
        <v>79918</v>
      </c>
      <c r="S34070" s="319" t="s">
        <v>337</v>
      </c>
    </row>
    <row r="34071" spans="18:19" x14ac:dyDescent="0.2">
      <c r="R34071" s="334">
        <v>79920</v>
      </c>
      <c r="S34071" s="319" t="s">
        <v>337</v>
      </c>
    </row>
    <row r="34072" spans="18:19" x14ac:dyDescent="0.2">
      <c r="R34072" s="334">
        <v>79922</v>
      </c>
      <c r="S34072" s="319" t="s">
        <v>337</v>
      </c>
    </row>
    <row r="34073" spans="18:19" x14ac:dyDescent="0.2">
      <c r="R34073" s="334">
        <v>79923</v>
      </c>
      <c r="S34073" s="319" t="s">
        <v>337</v>
      </c>
    </row>
    <row r="34074" spans="18:19" x14ac:dyDescent="0.2">
      <c r="R34074" s="334">
        <v>79924</v>
      </c>
      <c r="S34074" s="319" t="s">
        <v>337</v>
      </c>
    </row>
    <row r="34075" spans="18:19" x14ac:dyDescent="0.2">
      <c r="R34075" s="334">
        <v>79925</v>
      </c>
      <c r="S34075" s="319" t="s">
        <v>337</v>
      </c>
    </row>
    <row r="34076" spans="18:19" x14ac:dyDescent="0.2">
      <c r="R34076" s="334">
        <v>79926</v>
      </c>
      <c r="S34076" s="319" t="s">
        <v>337</v>
      </c>
    </row>
    <row r="34077" spans="18:19" x14ac:dyDescent="0.2">
      <c r="R34077" s="334">
        <v>79927</v>
      </c>
      <c r="S34077" s="319" t="s">
        <v>337</v>
      </c>
    </row>
    <row r="34078" spans="18:19" x14ac:dyDescent="0.2">
      <c r="R34078" s="334">
        <v>79928</v>
      </c>
      <c r="S34078" s="319" t="s">
        <v>337</v>
      </c>
    </row>
    <row r="34079" spans="18:19" x14ac:dyDescent="0.2">
      <c r="R34079" s="334">
        <v>79929</v>
      </c>
      <c r="S34079" s="319" t="s">
        <v>337</v>
      </c>
    </row>
    <row r="34080" spans="18:19" x14ac:dyDescent="0.2">
      <c r="R34080" s="334">
        <v>79930</v>
      </c>
      <c r="S34080" s="319" t="s">
        <v>337</v>
      </c>
    </row>
    <row r="34081" spans="18:19" x14ac:dyDescent="0.2">
      <c r="R34081" s="334">
        <v>79931</v>
      </c>
      <c r="S34081" s="319" t="s">
        <v>337</v>
      </c>
    </row>
    <row r="34082" spans="18:19" x14ac:dyDescent="0.2">
      <c r="R34082" s="334">
        <v>79932</v>
      </c>
      <c r="S34082" s="319" t="s">
        <v>337</v>
      </c>
    </row>
    <row r="34083" spans="18:19" x14ac:dyDescent="0.2">
      <c r="R34083" s="334">
        <v>79934</v>
      </c>
      <c r="S34083" s="319" t="s">
        <v>337</v>
      </c>
    </row>
    <row r="34084" spans="18:19" x14ac:dyDescent="0.2">
      <c r="R34084" s="334">
        <v>79935</v>
      </c>
      <c r="S34084" s="319" t="s">
        <v>337</v>
      </c>
    </row>
    <row r="34085" spans="18:19" x14ac:dyDescent="0.2">
      <c r="R34085" s="334">
        <v>79936</v>
      </c>
      <c r="S34085" s="319" t="s">
        <v>337</v>
      </c>
    </row>
    <row r="34086" spans="18:19" x14ac:dyDescent="0.2">
      <c r="R34086" s="334">
        <v>79937</v>
      </c>
      <c r="S34086" s="319" t="s">
        <v>337</v>
      </c>
    </row>
    <row r="34087" spans="18:19" x14ac:dyDescent="0.2">
      <c r="R34087" s="334">
        <v>79938</v>
      </c>
      <c r="S34087" s="319" t="s">
        <v>337</v>
      </c>
    </row>
    <row r="34088" spans="18:19" x14ac:dyDescent="0.2">
      <c r="R34088" s="334">
        <v>79940</v>
      </c>
      <c r="S34088" s="319" t="s">
        <v>337</v>
      </c>
    </row>
    <row r="34089" spans="18:19" x14ac:dyDescent="0.2">
      <c r="R34089" s="334">
        <v>79941</v>
      </c>
      <c r="S34089" s="319" t="s">
        <v>337</v>
      </c>
    </row>
    <row r="34090" spans="18:19" x14ac:dyDescent="0.2">
      <c r="R34090" s="334">
        <v>79942</v>
      </c>
      <c r="S34090" s="319" t="s">
        <v>337</v>
      </c>
    </row>
    <row r="34091" spans="18:19" x14ac:dyDescent="0.2">
      <c r="R34091" s="334">
        <v>79943</v>
      </c>
      <c r="S34091" s="319" t="s">
        <v>337</v>
      </c>
    </row>
    <row r="34092" spans="18:19" x14ac:dyDescent="0.2">
      <c r="R34092" s="334">
        <v>79944</v>
      </c>
      <c r="S34092" s="319" t="s">
        <v>337</v>
      </c>
    </row>
    <row r="34093" spans="18:19" x14ac:dyDescent="0.2">
      <c r="R34093" s="334">
        <v>79945</v>
      </c>
      <c r="S34093" s="319" t="s">
        <v>337</v>
      </c>
    </row>
    <row r="34094" spans="18:19" x14ac:dyDescent="0.2">
      <c r="R34094" s="334">
        <v>79946</v>
      </c>
      <c r="S34094" s="319" t="s">
        <v>337</v>
      </c>
    </row>
    <row r="34095" spans="18:19" x14ac:dyDescent="0.2">
      <c r="R34095" s="334">
        <v>79947</v>
      </c>
      <c r="S34095" s="319" t="s">
        <v>337</v>
      </c>
    </row>
    <row r="34096" spans="18:19" x14ac:dyDescent="0.2">
      <c r="R34096" s="334">
        <v>79948</v>
      </c>
      <c r="S34096" s="319" t="s">
        <v>337</v>
      </c>
    </row>
    <row r="34097" spans="18:19" x14ac:dyDescent="0.2">
      <c r="R34097" s="334">
        <v>79949</v>
      </c>
      <c r="S34097" s="319" t="s">
        <v>337</v>
      </c>
    </row>
    <row r="34098" spans="18:19" x14ac:dyDescent="0.2">
      <c r="R34098" s="334">
        <v>79950</v>
      </c>
      <c r="S34098" s="319" t="s">
        <v>337</v>
      </c>
    </row>
    <row r="34099" spans="18:19" x14ac:dyDescent="0.2">
      <c r="R34099" s="334">
        <v>79951</v>
      </c>
      <c r="S34099" s="319" t="s">
        <v>337</v>
      </c>
    </row>
    <row r="34100" spans="18:19" x14ac:dyDescent="0.2">
      <c r="R34100" s="334">
        <v>79952</v>
      </c>
      <c r="S34100" s="319" t="s">
        <v>337</v>
      </c>
    </row>
    <row r="34101" spans="18:19" x14ac:dyDescent="0.2">
      <c r="R34101" s="334">
        <v>79953</v>
      </c>
      <c r="S34101" s="319" t="s">
        <v>337</v>
      </c>
    </row>
    <row r="34102" spans="18:19" x14ac:dyDescent="0.2">
      <c r="R34102" s="334">
        <v>79954</v>
      </c>
      <c r="S34102" s="319" t="s">
        <v>337</v>
      </c>
    </row>
    <row r="34103" spans="18:19" x14ac:dyDescent="0.2">
      <c r="R34103" s="334">
        <v>79955</v>
      </c>
      <c r="S34103" s="319" t="s">
        <v>337</v>
      </c>
    </row>
    <row r="34104" spans="18:19" x14ac:dyDescent="0.2">
      <c r="R34104" s="334">
        <v>79958</v>
      </c>
      <c r="S34104" s="319" t="s">
        <v>337</v>
      </c>
    </row>
    <row r="34105" spans="18:19" x14ac:dyDescent="0.2">
      <c r="R34105" s="334">
        <v>79960</v>
      </c>
      <c r="S34105" s="319" t="s">
        <v>337</v>
      </c>
    </row>
    <row r="34106" spans="18:19" x14ac:dyDescent="0.2">
      <c r="R34106" s="334">
        <v>79961</v>
      </c>
      <c r="S34106" s="319" t="s">
        <v>337</v>
      </c>
    </row>
    <row r="34107" spans="18:19" x14ac:dyDescent="0.2">
      <c r="R34107" s="334">
        <v>79968</v>
      </c>
      <c r="S34107" s="319" t="s">
        <v>337</v>
      </c>
    </row>
    <row r="34108" spans="18:19" x14ac:dyDescent="0.2">
      <c r="R34108" s="334">
        <v>79976</v>
      </c>
      <c r="S34108" s="319" t="s">
        <v>337</v>
      </c>
    </row>
    <row r="34109" spans="18:19" x14ac:dyDescent="0.2">
      <c r="R34109" s="334">
        <v>79978</v>
      </c>
      <c r="S34109" s="319" t="s">
        <v>337</v>
      </c>
    </row>
    <row r="34110" spans="18:19" x14ac:dyDescent="0.2">
      <c r="R34110" s="334">
        <v>79980</v>
      </c>
      <c r="S34110" s="319" t="s">
        <v>337</v>
      </c>
    </row>
    <row r="34111" spans="18:19" x14ac:dyDescent="0.2">
      <c r="R34111" s="334">
        <v>79990</v>
      </c>
      <c r="S34111" s="319" t="s">
        <v>337</v>
      </c>
    </row>
    <row r="34112" spans="18:19" x14ac:dyDescent="0.2">
      <c r="R34112" s="334">
        <v>79995</v>
      </c>
      <c r="S34112" s="319" t="s">
        <v>337</v>
      </c>
    </row>
    <row r="34113" spans="18:19" x14ac:dyDescent="0.2">
      <c r="R34113" s="334">
        <v>79996</v>
      </c>
      <c r="S34113" s="319" t="s">
        <v>337</v>
      </c>
    </row>
    <row r="34114" spans="18:19" x14ac:dyDescent="0.2">
      <c r="R34114" s="334">
        <v>79997</v>
      </c>
      <c r="S34114" s="319" t="s">
        <v>337</v>
      </c>
    </row>
    <row r="34115" spans="18:19" x14ac:dyDescent="0.2">
      <c r="R34115" s="334">
        <v>79998</v>
      </c>
      <c r="S34115" s="319" t="s">
        <v>337</v>
      </c>
    </row>
    <row r="34116" spans="18:19" x14ac:dyDescent="0.2">
      <c r="R34116" s="334">
        <v>79999</v>
      </c>
      <c r="S34116" s="319" t="s">
        <v>337</v>
      </c>
    </row>
    <row r="34117" spans="18:19" x14ac:dyDescent="0.2">
      <c r="R34117" s="334">
        <v>80001</v>
      </c>
      <c r="S34117" s="319" t="s">
        <v>360</v>
      </c>
    </row>
    <row r="34118" spans="18:19" x14ac:dyDescent="0.2">
      <c r="R34118" s="334">
        <v>80002</v>
      </c>
      <c r="S34118" s="319" t="s">
        <v>360</v>
      </c>
    </row>
    <row r="34119" spans="18:19" x14ac:dyDescent="0.2">
      <c r="R34119" s="334">
        <v>80003</v>
      </c>
      <c r="S34119" s="319" t="s">
        <v>360</v>
      </c>
    </row>
    <row r="34120" spans="18:19" x14ac:dyDescent="0.2">
      <c r="R34120" s="334">
        <v>80004</v>
      </c>
      <c r="S34120" s="319" t="s">
        <v>360</v>
      </c>
    </row>
    <row r="34121" spans="18:19" x14ac:dyDescent="0.2">
      <c r="R34121" s="334">
        <v>80005</v>
      </c>
      <c r="S34121" s="319" t="s">
        <v>360</v>
      </c>
    </row>
    <row r="34122" spans="18:19" x14ac:dyDescent="0.2">
      <c r="R34122" s="334">
        <v>80006</v>
      </c>
      <c r="S34122" s="319" t="s">
        <v>360</v>
      </c>
    </row>
    <row r="34123" spans="18:19" x14ac:dyDescent="0.2">
      <c r="R34123" s="334">
        <v>80007</v>
      </c>
      <c r="S34123" s="319" t="s">
        <v>360</v>
      </c>
    </row>
    <row r="34124" spans="18:19" x14ac:dyDescent="0.2">
      <c r="R34124" s="334">
        <v>80010</v>
      </c>
      <c r="S34124" s="319" t="s">
        <v>360</v>
      </c>
    </row>
    <row r="34125" spans="18:19" x14ac:dyDescent="0.2">
      <c r="R34125" s="334">
        <v>80011</v>
      </c>
      <c r="S34125" s="319" t="s">
        <v>360</v>
      </c>
    </row>
    <row r="34126" spans="18:19" x14ac:dyDescent="0.2">
      <c r="R34126" s="334">
        <v>80012</v>
      </c>
      <c r="S34126" s="319" t="s">
        <v>360</v>
      </c>
    </row>
    <row r="34127" spans="18:19" x14ac:dyDescent="0.2">
      <c r="R34127" s="334">
        <v>80013</v>
      </c>
      <c r="S34127" s="319" t="s">
        <v>360</v>
      </c>
    </row>
    <row r="34128" spans="18:19" x14ac:dyDescent="0.2">
      <c r="R34128" s="334">
        <v>80014</v>
      </c>
      <c r="S34128" s="319" t="s">
        <v>360</v>
      </c>
    </row>
    <row r="34129" spans="18:19" x14ac:dyDescent="0.2">
      <c r="R34129" s="334">
        <v>80015</v>
      </c>
      <c r="S34129" s="319" t="s">
        <v>360</v>
      </c>
    </row>
    <row r="34130" spans="18:19" x14ac:dyDescent="0.2">
      <c r="R34130" s="334">
        <v>80016</v>
      </c>
      <c r="S34130" s="319" t="s">
        <v>360</v>
      </c>
    </row>
    <row r="34131" spans="18:19" x14ac:dyDescent="0.2">
      <c r="R34131" s="334">
        <v>80017</v>
      </c>
      <c r="S34131" s="319" t="s">
        <v>360</v>
      </c>
    </row>
    <row r="34132" spans="18:19" x14ac:dyDescent="0.2">
      <c r="R34132" s="334">
        <v>80018</v>
      </c>
      <c r="S34132" s="319" t="s">
        <v>360</v>
      </c>
    </row>
    <row r="34133" spans="18:19" x14ac:dyDescent="0.2">
      <c r="R34133" s="334">
        <v>80019</v>
      </c>
      <c r="S34133" s="319" t="s">
        <v>360</v>
      </c>
    </row>
    <row r="34134" spans="18:19" x14ac:dyDescent="0.2">
      <c r="R34134" s="334">
        <v>80020</v>
      </c>
      <c r="S34134" s="319" t="s">
        <v>360</v>
      </c>
    </row>
    <row r="34135" spans="18:19" x14ac:dyDescent="0.2">
      <c r="R34135" s="334">
        <v>80021</v>
      </c>
      <c r="S34135" s="319" t="s">
        <v>360</v>
      </c>
    </row>
    <row r="34136" spans="18:19" x14ac:dyDescent="0.2">
      <c r="R34136" s="334">
        <v>80022</v>
      </c>
      <c r="S34136" s="319" t="s">
        <v>360</v>
      </c>
    </row>
    <row r="34137" spans="18:19" x14ac:dyDescent="0.2">
      <c r="R34137" s="334">
        <v>80023</v>
      </c>
      <c r="S34137" s="319" t="s">
        <v>360</v>
      </c>
    </row>
    <row r="34138" spans="18:19" x14ac:dyDescent="0.2">
      <c r="R34138" s="334">
        <v>80024</v>
      </c>
      <c r="S34138" s="319" t="s">
        <v>360</v>
      </c>
    </row>
    <row r="34139" spans="18:19" x14ac:dyDescent="0.2">
      <c r="R34139" s="334">
        <v>80025</v>
      </c>
      <c r="S34139" s="319" t="s">
        <v>360</v>
      </c>
    </row>
    <row r="34140" spans="18:19" x14ac:dyDescent="0.2">
      <c r="R34140" s="334">
        <v>80026</v>
      </c>
      <c r="S34140" s="319" t="s">
        <v>360</v>
      </c>
    </row>
    <row r="34141" spans="18:19" x14ac:dyDescent="0.2">
      <c r="R34141" s="334">
        <v>80027</v>
      </c>
      <c r="S34141" s="319" t="s">
        <v>360</v>
      </c>
    </row>
    <row r="34142" spans="18:19" x14ac:dyDescent="0.2">
      <c r="R34142" s="334">
        <v>80030</v>
      </c>
      <c r="S34142" s="319" t="s">
        <v>360</v>
      </c>
    </row>
    <row r="34143" spans="18:19" x14ac:dyDescent="0.2">
      <c r="R34143" s="334">
        <v>80031</v>
      </c>
      <c r="S34143" s="319" t="s">
        <v>360</v>
      </c>
    </row>
    <row r="34144" spans="18:19" x14ac:dyDescent="0.2">
      <c r="R34144" s="334">
        <v>80033</v>
      </c>
      <c r="S34144" s="319" t="s">
        <v>360</v>
      </c>
    </row>
    <row r="34145" spans="18:19" x14ac:dyDescent="0.2">
      <c r="R34145" s="334">
        <v>80034</v>
      </c>
      <c r="S34145" s="319" t="s">
        <v>360</v>
      </c>
    </row>
    <row r="34146" spans="18:19" x14ac:dyDescent="0.2">
      <c r="R34146" s="334">
        <v>80035</v>
      </c>
      <c r="S34146" s="319" t="s">
        <v>360</v>
      </c>
    </row>
    <row r="34147" spans="18:19" x14ac:dyDescent="0.2">
      <c r="R34147" s="334">
        <v>80036</v>
      </c>
      <c r="S34147" s="319" t="s">
        <v>360</v>
      </c>
    </row>
    <row r="34148" spans="18:19" x14ac:dyDescent="0.2">
      <c r="R34148" s="334">
        <v>80037</v>
      </c>
      <c r="S34148" s="319" t="s">
        <v>360</v>
      </c>
    </row>
    <row r="34149" spans="18:19" x14ac:dyDescent="0.2">
      <c r="R34149" s="334">
        <v>80038</v>
      </c>
      <c r="S34149" s="319" t="s">
        <v>360</v>
      </c>
    </row>
    <row r="34150" spans="18:19" x14ac:dyDescent="0.2">
      <c r="R34150" s="334">
        <v>80040</v>
      </c>
      <c r="S34150" s="319" t="s">
        <v>360</v>
      </c>
    </row>
    <row r="34151" spans="18:19" x14ac:dyDescent="0.2">
      <c r="R34151" s="334">
        <v>80041</v>
      </c>
      <c r="S34151" s="319" t="s">
        <v>360</v>
      </c>
    </row>
    <row r="34152" spans="18:19" x14ac:dyDescent="0.2">
      <c r="R34152" s="334">
        <v>80042</v>
      </c>
      <c r="S34152" s="319" t="s">
        <v>360</v>
      </c>
    </row>
    <row r="34153" spans="18:19" x14ac:dyDescent="0.2">
      <c r="R34153" s="334">
        <v>80044</v>
      </c>
      <c r="S34153" s="319" t="s">
        <v>360</v>
      </c>
    </row>
    <row r="34154" spans="18:19" x14ac:dyDescent="0.2">
      <c r="R34154" s="334">
        <v>80045</v>
      </c>
      <c r="S34154" s="319" t="s">
        <v>360</v>
      </c>
    </row>
    <row r="34155" spans="18:19" x14ac:dyDescent="0.2">
      <c r="R34155" s="334">
        <v>80046</v>
      </c>
      <c r="S34155" s="319" t="s">
        <v>360</v>
      </c>
    </row>
    <row r="34156" spans="18:19" x14ac:dyDescent="0.2">
      <c r="R34156" s="334">
        <v>80047</v>
      </c>
      <c r="S34156" s="319" t="s">
        <v>360</v>
      </c>
    </row>
    <row r="34157" spans="18:19" x14ac:dyDescent="0.2">
      <c r="R34157" s="334">
        <v>80101</v>
      </c>
      <c r="S34157" s="319" t="s">
        <v>360</v>
      </c>
    </row>
    <row r="34158" spans="18:19" x14ac:dyDescent="0.2">
      <c r="R34158" s="334">
        <v>80102</v>
      </c>
      <c r="S34158" s="319" t="s">
        <v>360</v>
      </c>
    </row>
    <row r="34159" spans="18:19" x14ac:dyDescent="0.2">
      <c r="R34159" s="334">
        <v>80103</v>
      </c>
      <c r="S34159" s="319" t="s">
        <v>360</v>
      </c>
    </row>
    <row r="34160" spans="18:19" x14ac:dyDescent="0.2">
      <c r="R34160" s="334">
        <v>80104</v>
      </c>
      <c r="S34160" s="319" t="s">
        <v>360</v>
      </c>
    </row>
    <row r="34161" spans="18:19" x14ac:dyDescent="0.2">
      <c r="R34161" s="334">
        <v>80105</v>
      </c>
      <c r="S34161" s="319" t="s">
        <v>360</v>
      </c>
    </row>
    <row r="34162" spans="18:19" x14ac:dyDescent="0.2">
      <c r="R34162" s="334">
        <v>80106</v>
      </c>
      <c r="S34162" s="319" t="s">
        <v>360</v>
      </c>
    </row>
    <row r="34163" spans="18:19" x14ac:dyDescent="0.2">
      <c r="R34163" s="334">
        <v>80107</v>
      </c>
      <c r="S34163" s="319" t="s">
        <v>360</v>
      </c>
    </row>
    <row r="34164" spans="18:19" x14ac:dyDescent="0.2">
      <c r="R34164" s="334">
        <v>80108</v>
      </c>
      <c r="S34164" s="319" t="s">
        <v>360</v>
      </c>
    </row>
    <row r="34165" spans="18:19" x14ac:dyDescent="0.2">
      <c r="R34165" s="334">
        <v>80109</v>
      </c>
      <c r="S34165" s="319" t="s">
        <v>360</v>
      </c>
    </row>
    <row r="34166" spans="18:19" x14ac:dyDescent="0.2">
      <c r="R34166" s="334">
        <v>80110</v>
      </c>
      <c r="S34166" s="319" t="s">
        <v>360</v>
      </c>
    </row>
    <row r="34167" spans="18:19" x14ac:dyDescent="0.2">
      <c r="R34167" s="334">
        <v>80111</v>
      </c>
      <c r="S34167" s="319" t="s">
        <v>360</v>
      </c>
    </row>
    <row r="34168" spans="18:19" x14ac:dyDescent="0.2">
      <c r="R34168" s="334">
        <v>80112</v>
      </c>
      <c r="S34168" s="319" t="s">
        <v>360</v>
      </c>
    </row>
    <row r="34169" spans="18:19" x14ac:dyDescent="0.2">
      <c r="R34169" s="334">
        <v>80113</v>
      </c>
      <c r="S34169" s="319" t="s">
        <v>360</v>
      </c>
    </row>
    <row r="34170" spans="18:19" x14ac:dyDescent="0.2">
      <c r="R34170" s="334">
        <v>80116</v>
      </c>
      <c r="S34170" s="319" t="s">
        <v>360</v>
      </c>
    </row>
    <row r="34171" spans="18:19" x14ac:dyDescent="0.2">
      <c r="R34171" s="334">
        <v>80117</v>
      </c>
      <c r="S34171" s="319" t="s">
        <v>360</v>
      </c>
    </row>
    <row r="34172" spans="18:19" x14ac:dyDescent="0.2">
      <c r="R34172" s="334">
        <v>80118</v>
      </c>
      <c r="S34172" s="319" t="s">
        <v>360</v>
      </c>
    </row>
    <row r="34173" spans="18:19" x14ac:dyDescent="0.2">
      <c r="R34173" s="334">
        <v>80120</v>
      </c>
      <c r="S34173" s="319" t="s">
        <v>360</v>
      </c>
    </row>
    <row r="34174" spans="18:19" x14ac:dyDescent="0.2">
      <c r="R34174" s="334">
        <v>80121</v>
      </c>
      <c r="S34174" s="319" t="s">
        <v>360</v>
      </c>
    </row>
    <row r="34175" spans="18:19" x14ac:dyDescent="0.2">
      <c r="R34175" s="334">
        <v>80122</v>
      </c>
      <c r="S34175" s="319" t="s">
        <v>360</v>
      </c>
    </row>
    <row r="34176" spans="18:19" x14ac:dyDescent="0.2">
      <c r="R34176" s="334">
        <v>80123</v>
      </c>
      <c r="S34176" s="319" t="s">
        <v>360</v>
      </c>
    </row>
    <row r="34177" spans="18:19" x14ac:dyDescent="0.2">
      <c r="R34177" s="334">
        <v>80124</v>
      </c>
      <c r="S34177" s="319" t="s">
        <v>360</v>
      </c>
    </row>
    <row r="34178" spans="18:19" x14ac:dyDescent="0.2">
      <c r="R34178" s="334">
        <v>80125</v>
      </c>
      <c r="S34178" s="319" t="s">
        <v>360</v>
      </c>
    </row>
    <row r="34179" spans="18:19" x14ac:dyDescent="0.2">
      <c r="R34179" s="334">
        <v>80126</v>
      </c>
      <c r="S34179" s="319" t="s">
        <v>360</v>
      </c>
    </row>
    <row r="34180" spans="18:19" x14ac:dyDescent="0.2">
      <c r="R34180" s="334">
        <v>80127</v>
      </c>
      <c r="S34180" s="319" t="s">
        <v>360</v>
      </c>
    </row>
    <row r="34181" spans="18:19" x14ac:dyDescent="0.2">
      <c r="R34181" s="334">
        <v>80128</v>
      </c>
      <c r="S34181" s="319" t="s">
        <v>360</v>
      </c>
    </row>
    <row r="34182" spans="18:19" x14ac:dyDescent="0.2">
      <c r="R34182" s="334">
        <v>80129</v>
      </c>
      <c r="S34182" s="319" t="s">
        <v>360</v>
      </c>
    </row>
    <row r="34183" spans="18:19" x14ac:dyDescent="0.2">
      <c r="R34183" s="334">
        <v>80130</v>
      </c>
      <c r="S34183" s="319" t="s">
        <v>360</v>
      </c>
    </row>
    <row r="34184" spans="18:19" x14ac:dyDescent="0.2">
      <c r="R34184" s="334">
        <v>80131</v>
      </c>
      <c r="S34184" s="319" t="s">
        <v>360</v>
      </c>
    </row>
    <row r="34185" spans="18:19" x14ac:dyDescent="0.2">
      <c r="R34185" s="334">
        <v>80132</v>
      </c>
      <c r="S34185" s="319" t="s">
        <v>360</v>
      </c>
    </row>
    <row r="34186" spans="18:19" x14ac:dyDescent="0.2">
      <c r="R34186" s="334">
        <v>80133</v>
      </c>
      <c r="S34186" s="319" t="s">
        <v>360</v>
      </c>
    </row>
    <row r="34187" spans="18:19" x14ac:dyDescent="0.2">
      <c r="R34187" s="334">
        <v>80134</v>
      </c>
      <c r="S34187" s="319" t="s">
        <v>360</v>
      </c>
    </row>
    <row r="34188" spans="18:19" x14ac:dyDescent="0.2">
      <c r="R34188" s="334">
        <v>80135</v>
      </c>
      <c r="S34188" s="319" t="s">
        <v>360</v>
      </c>
    </row>
    <row r="34189" spans="18:19" x14ac:dyDescent="0.2">
      <c r="R34189" s="334">
        <v>80136</v>
      </c>
      <c r="S34189" s="319" t="s">
        <v>360</v>
      </c>
    </row>
    <row r="34190" spans="18:19" x14ac:dyDescent="0.2">
      <c r="R34190" s="334">
        <v>80137</v>
      </c>
      <c r="S34190" s="319" t="s">
        <v>360</v>
      </c>
    </row>
    <row r="34191" spans="18:19" x14ac:dyDescent="0.2">
      <c r="R34191" s="334">
        <v>80138</v>
      </c>
      <c r="S34191" s="319" t="s">
        <v>360</v>
      </c>
    </row>
    <row r="34192" spans="18:19" x14ac:dyDescent="0.2">
      <c r="R34192" s="334">
        <v>80150</v>
      </c>
      <c r="S34192" s="319" t="s">
        <v>360</v>
      </c>
    </row>
    <row r="34193" spans="18:19" x14ac:dyDescent="0.2">
      <c r="R34193" s="334">
        <v>80151</v>
      </c>
      <c r="S34193" s="319" t="s">
        <v>360</v>
      </c>
    </row>
    <row r="34194" spans="18:19" x14ac:dyDescent="0.2">
      <c r="R34194" s="334">
        <v>80155</v>
      </c>
      <c r="S34194" s="319" t="s">
        <v>360</v>
      </c>
    </row>
    <row r="34195" spans="18:19" x14ac:dyDescent="0.2">
      <c r="R34195" s="334">
        <v>80160</v>
      </c>
      <c r="S34195" s="319" t="s">
        <v>360</v>
      </c>
    </row>
    <row r="34196" spans="18:19" x14ac:dyDescent="0.2">
      <c r="R34196" s="334">
        <v>80161</v>
      </c>
      <c r="S34196" s="319" t="s">
        <v>360</v>
      </c>
    </row>
    <row r="34197" spans="18:19" x14ac:dyDescent="0.2">
      <c r="R34197" s="334">
        <v>80162</v>
      </c>
      <c r="S34197" s="319" t="s">
        <v>360</v>
      </c>
    </row>
    <row r="34198" spans="18:19" x14ac:dyDescent="0.2">
      <c r="R34198" s="334">
        <v>80163</v>
      </c>
      <c r="S34198" s="319" t="s">
        <v>360</v>
      </c>
    </row>
    <row r="34199" spans="18:19" x14ac:dyDescent="0.2">
      <c r="R34199" s="334">
        <v>80165</v>
      </c>
      <c r="S34199" s="319" t="s">
        <v>360</v>
      </c>
    </row>
    <row r="34200" spans="18:19" x14ac:dyDescent="0.2">
      <c r="R34200" s="334">
        <v>80166</v>
      </c>
      <c r="S34200" s="319" t="s">
        <v>360</v>
      </c>
    </row>
    <row r="34201" spans="18:19" x14ac:dyDescent="0.2">
      <c r="R34201" s="334">
        <v>80201</v>
      </c>
      <c r="S34201" s="319" t="s">
        <v>360</v>
      </c>
    </row>
    <row r="34202" spans="18:19" x14ac:dyDescent="0.2">
      <c r="R34202" s="334">
        <v>80202</v>
      </c>
      <c r="S34202" s="319" t="s">
        <v>360</v>
      </c>
    </row>
    <row r="34203" spans="18:19" x14ac:dyDescent="0.2">
      <c r="R34203" s="334">
        <v>80203</v>
      </c>
      <c r="S34203" s="319" t="s">
        <v>360</v>
      </c>
    </row>
    <row r="34204" spans="18:19" x14ac:dyDescent="0.2">
      <c r="R34204" s="334">
        <v>80204</v>
      </c>
      <c r="S34204" s="319" t="s">
        <v>360</v>
      </c>
    </row>
    <row r="34205" spans="18:19" x14ac:dyDescent="0.2">
      <c r="R34205" s="334">
        <v>80205</v>
      </c>
      <c r="S34205" s="319" t="s">
        <v>360</v>
      </c>
    </row>
    <row r="34206" spans="18:19" x14ac:dyDescent="0.2">
      <c r="R34206" s="334">
        <v>80206</v>
      </c>
      <c r="S34206" s="319" t="s">
        <v>360</v>
      </c>
    </row>
    <row r="34207" spans="18:19" x14ac:dyDescent="0.2">
      <c r="R34207" s="334">
        <v>80207</v>
      </c>
      <c r="S34207" s="319" t="s">
        <v>360</v>
      </c>
    </row>
    <row r="34208" spans="18:19" x14ac:dyDescent="0.2">
      <c r="R34208" s="334">
        <v>80208</v>
      </c>
      <c r="S34208" s="319" t="s">
        <v>360</v>
      </c>
    </row>
    <row r="34209" spans="18:19" x14ac:dyDescent="0.2">
      <c r="R34209" s="334">
        <v>80209</v>
      </c>
      <c r="S34209" s="319" t="s">
        <v>360</v>
      </c>
    </row>
    <row r="34210" spans="18:19" x14ac:dyDescent="0.2">
      <c r="R34210" s="334">
        <v>80210</v>
      </c>
      <c r="S34210" s="319" t="s">
        <v>360</v>
      </c>
    </row>
    <row r="34211" spans="18:19" x14ac:dyDescent="0.2">
      <c r="R34211" s="334">
        <v>80211</v>
      </c>
      <c r="S34211" s="319" t="s">
        <v>360</v>
      </c>
    </row>
    <row r="34212" spans="18:19" x14ac:dyDescent="0.2">
      <c r="R34212" s="334">
        <v>80212</v>
      </c>
      <c r="S34212" s="319" t="s">
        <v>360</v>
      </c>
    </row>
    <row r="34213" spans="18:19" x14ac:dyDescent="0.2">
      <c r="R34213" s="334">
        <v>80214</v>
      </c>
      <c r="S34213" s="319" t="s">
        <v>360</v>
      </c>
    </row>
    <row r="34214" spans="18:19" x14ac:dyDescent="0.2">
      <c r="R34214" s="334">
        <v>80215</v>
      </c>
      <c r="S34214" s="319" t="s">
        <v>360</v>
      </c>
    </row>
    <row r="34215" spans="18:19" x14ac:dyDescent="0.2">
      <c r="R34215" s="334">
        <v>80216</v>
      </c>
      <c r="S34215" s="319" t="s">
        <v>360</v>
      </c>
    </row>
    <row r="34216" spans="18:19" x14ac:dyDescent="0.2">
      <c r="R34216" s="334">
        <v>80217</v>
      </c>
      <c r="S34216" s="319" t="s">
        <v>360</v>
      </c>
    </row>
    <row r="34217" spans="18:19" x14ac:dyDescent="0.2">
      <c r="R34217" s="334">
        <v>80218</v>
      </c>
      <c r="S34217" s="319" t="s">
        <v>360</v>
      </c>
    </row>
    <row r="34218" spans="18:19" x14ac:dyDescent="0.2">
      <c r="R34218" s="334">
        <v>80219</v>
      </c>
      <c r="S34218" s="319" t="s">
        <v>360</v>
      </c>
    </row>
    <row r="34219" spans="18:19" x14ac:dyDescent="0.2">
      <c r="R34219" s="334">
        <v>80220</v>
      </c>
      <c r="S34219" s="319" t="s">
        <v>360</v>
      </c>
    </row>
    <row r="34220" spans="18:19" x14ac:dyDescent="0.2">
      <c r="R34220" s="334">
        <v>80221</v>
      </c>
      <c r="S34220" s="319" t="s">
        <v>360</v>
      </c>
    </row>
    <row r="34221" spans="18:19" x14ac:dyDescent="0.2">
      <c r="R34221" s="334">
        <v>80222</v>
      </c>
      <c r="S34221" s="319" t="s">
        <v>360</v>
      </c>
    </row>
    <row r="34222" spans="18:19" x14ac:dyDescent="0.2">
      <c r="R34222" s="334">
        <v>80223</v>
      </c>
      <c r="S34222" s="319" t="s">
        <v>360</v>
      </c>
    </row>
    <row r="34223" spans="18:19" x14ac:dyDescent="0.2">
      <c r="R34223" s="334">
        <v>80224</v>
      </c>
      <c r="S34223" s="319" t="s">
        <v>360</v>
      </c>
    </row>
    <row r="34224" spans="18:19" x14ac:dyDescent="0.2">
      <c r="R34224" s="334">
        <v>80225</v>
      </c>
      <c r="S34224" s="319" t="s">
        <v>360</v>
      </c>
    </row>
    <row r="34225" spans="18:19" x14ac:dyDescent="0.2">
      <c r="R34225" s="334">
        <v>80226</v>
      </c>
      <c r="S34225" s="319" t="s">
        <v>360</v>
      </c>
    </row>
    <row r="34226" spans="18:19" x14ac:dyDescent="0.2">
      <c r="R34226" s="334">
        <v>80227</v>
      </c>
      <c r="S34226" s="319" t="s">
        <v>360</v>
      </c>
    </row>
    <row r="34227" spans="18:19" x14ac:dyDescent="0.2">
      <c r="R34227" s="334">
        <v>80228</v>
      </c>
      <c r="S34227" s="319" t="s">
        <v>360</v>
      </c>
    </row>
    <row r="34228" spans="18:19" x14ac:dyDescent="0.2">
      <c r="R34228" s="334">
        <v>80229</v>
      </c>
      <c r="S34228" s="319" t="s">
        <v>360</v>
      </c>
    </row>
    <row r="34229" spans="18:19" x14ac:dyDescent="0.2">
      <c r="R34229" s="334">
        <v>80230</v>
      </c>
      <c r="S34229" s="319" t="s">
        <v>360</v>
      </c>
    </row>
    <row r="34230" spans="18:19" x14ac:dyDescent="0.2">
      <c r="R34230" s="334">
        <v>80231</v>
      </c>
      <c r="S34230" s="319" t="s">
        <v>360</v>
      </c>
    </row>
    <row r="34231" spans="18:19" x14ac:dyDescent="0.2">
      <c r="R34231" s="334">
        <v>80232</v>
      </c>
      <c r="S34231" s="319" t="s">
        <v>360</v>
      </c>
    </row>
    <row r="34232" spans="18:19" x14ac:dyDescent="0.2">
      <c r="R34232" s="334">
        <v>80233</v>
      </c>
      <c r="S34232" s="319" t="s">
        <v>360</v>
      </c>
    </row>
    <row r="34233" spans="18:19" x14ac:dyDescent="0.2">
      <c r="R34233" s="334">
        <v>80234</v>
      </c>
      <c r="S34233" s="319" t="s">
        <v>360</v>
      </c>
    </row>
    <row r="34234" spans="18:19" x14ac:dyDescent="0.2">
      <c r="R34234" s="334">
        <v>80235</v>
      </c>
      <c r="S34234" s="319" t="s">
        <v>360</v>
      </c>
    </row>
    <row r="34235" spans="18:19" x14ac:dyDescent="0.2">
      <c r="R34235" s="334">
        <v>80236</v>
      </c>
      <c r="S34235" s="319" t="s">
        <v>360</v>
      </c>
    </row>
    <row r="34236" spans="18:19" x14ac:dyDescent="0.2">
      <c r="R34236" s="334">
        <v>80237</v>
      </c>
      <c r="S34236" s="319" t="s">
        <v>360</v>
      </c>
    </row>
    <row r="34237" spans="18:19" x14ac:dyDescent="0.2">
      <c r="R34237" s="334">
        <v>80238</v>
      </c>
      <c r="S34237" s="319" t="s">
        <v>360</v>
      </c>
    </row>
    <row r="34238" spans="18:19" x14ac:dyDescent="0.2">
      <c r="R34238" s="334">
        <v>80239</v>
      </c>
      <c r="S34238" s="319" t="s">
        <v>360</v>
      </c>
    </row>
    <row r="34239" spans="18:19" x14ac:dyDescent="0.2">
      <c r="R34239" s="334">
        <v>80241</v>
      </c>
      <c r="S34239" s="319" t="s">
        <v>360</v>
      </c>
    </row>
    <row r="34240" spans="18:19" x14ac:dyDescent="0.2">
      <c r="R34240" s="334">
        <v>80243</v>
      </c>
      <c r="S34240" s="319" t="s">
        <v>360</v>
      </c>
    </row>
    <row r="34241" spans="18:19" x14ac:dyDescent="0.2">
      <c r="R34241" s="334">
        <v>80244</v>
      </c>
      <c r="S34241" s="319" t="s">
        <v>360</v>
      </c>
    </row>
    <row r="34242" spans="18:19" x14ac:dyDescent="0.2">
      <c r="R34242" s="334">
        <v>80246</v>
      </c>
      <c r="S34242" s="319" t="s">
        <v>360</v>
      </c>
    </row>
    <row r="34243" spans="18:19" x14ac:dyDescent="0.2">
      <c r="R34243" s="334">
        <v>80247</v>
      </c>
      <c r="S34243" s="319" t="s">
        <v>360</v>
      </c>
    </row>
    <row r="34244" spans="18:19" x14ac:dyDescent="0.2">
      <c r="R34244" s="334">
        <v>80248</v>
      </c>
      <c r="S34244" s="319" t="s">
        <v>360</v>
      </c>
    </row>
    <row r="34245" spans="18:19" x14ac:dyDescent="0.2">
      <c r="R34245" s="334">
        <v>80249</v>
      </c>
      <c r="S34245" s="319" t="s">
        <v>360</v>
      </c>
    </row>
    <row r="34246" spans="18:19" x14ac:dyDescent="0.2">
      <c r="R34246" s="334">
        <v>80250</v>
      </c>
      <c r="S34246" s="319" t="s">
        <v>360</v>
      </c>
    </row>
    <row r="34247" spans="18:19" x14ac:dyDescent="0.2">
      <c r="R34247" s="334">
        <v>80251</v>
      </c>
      <c r="S34247" s="319" t="s">
        <v>360</v>
      </c>
    </row>
    <row r="34248" spans="18:19" x14ac:dyDescent="0.2">
      <c r="R34248" s="334">
        <v>80252</v>
      </c>
      <c r="S34248" s="319" t="s">
        <v>360</v>
      </c>
    </row>
    <row r="34249" spans="18:19" x14ac:dyDescent="0.2">
      <c r="R34249" s="334">
        <v>80256</v>
      </c>
      <c r="S34249" s="319" t="s">
        <v>360</v>
      </c>
    </row>
    <row r="34250" spans="18:19" x14ac:dyDescent="0.2">
      <c r="R34250" s="334">
        <v>80257</v>
      </c>
      <c r="S34250" s="319" t="s">
        <v>360</v>
      </c>
    </row>
    <row r="34251" spans="18:19" x14ac:dyDescent="0.2">
      <c r="R34251" s="334">
        <v>80259</v>
      </c>
      <c r="S34251" s="319" t="s">
        <v>360</v>
      </c>
    </row>
    <row r="34252" spans="18:19" x14ac:dyDescent="0.2">
      <c r="R34252" s="334">
        <v>80260</v>
      </c>
      <c r="S34252" s="319" t="s">
        <v>360</v>
      </c>
    </row>
    <row r="34253" spans="18:19" x14ac:dyDescent="0.2">
      <c r="R34253" s="334">
        <v>80261</v>
      </c>
      <c r="S34253" s="319" t="s">
        <v>360</v>
      </c>
    </row>
    <row r="34254" spans="18:19" x14ac:dyDescent="0.2">
      <c r="R34254" s="334">
        <v>80262</v>
      </c>
      <c r="S34254" s="319" t="s">
        <v>360</v>
      </c>
    </row>
    <row r="34255" spans="18:19" x14ac:dyDescent="0.2">
      <c r="R34255" s="334">
        <v>80263</v>
      </c>
      <c r="S34255" s="319" t="s">
        <v>360</v>
      </c>
    </row>
    <row r="34256" spans="18:19" x14ac:dyDescent="0.2">
      <c r="R34256" s="334">
        <v>80264</v>
      </c>
      <c r="S34256" s="319" t="s">
        <v>360</v>
      </c>
    </row>
    <row r="34257" spans="18:19" x14ac:dyDescent="0.2">
      <c r="R34257" s="334">
        <v>80265</v>
      </c>
      <c r="S34257" s="319" t="s">
        <v>360</v>
      </c>
    </row>
    <row r="34258" spans="18:19" x14ac:dyDescent="0.2">
      <c r="R34258" s="334">
        <v>80266</v>
      </c>
      <c r="S34258" s="319" t="s">
        <v>360</v>
      </c>
    </row>
    <row r="34259" spans="18:19" x14ac:dyDescent="0.2">
      <c r="R34259" s="334">
        <v>80271</v>
      </c>
      <c r="S34259" s="319" t="s">
        <v>360</v>
      </c>
    </row>
    <row r="34260" spans="18:19" x14ac:dyDescent="0.2">
      <c r="R34260" s="334">
        <v>80273</v>
      </c>
      <c r="S34260" s="319" t="s">
        <v>360</v>
      </c>
    </row>
    <row r="34261" spans="18:19" x14ac:dyDescent="0.2">
      <c r="R34261" s="334">
        <v>80274</v>
      </c>
      <c r="S34261" s="319" t="s">
        <v>360</v>
      </c>
    </row>
    <row r="34262" spans="18:19" x14ac:dyDescent="0.2">
      <c r="R34262" s="334">
        <v>80279</v>
      </c>
      <c r="S34262" s="319" t="s">
        <v>360</v>
      </c>
    </row>
    <row r="34263" spans="18:19" x14ac:dyDescent="0.2">
      <c r="R34263" s="334">
        <v>80280</v>
      </c>
      <c r="S34263" s="319" t="s">
        <v>360</v>
      </c>
    </row>
    <row r="34264" spans="18:19" x14ac:dyDescent="0.2">
      <c r="R34264" s="334">
        <v>80281</v>
      </c>
      <c r="S34264" s="319" t="s">
        <v>360</v>
      </c>
    </row>
    <row r="34265" spans="18:19" x14ac:dyDescent="0.2">
      <c r="R34265" s="334">
        <v>80290</v>
      </c>
      <c r="S34265" s="319" t="s">
        <v>360</v>
      </c>
    </row>
    <row r="34266" spans="18:19" x14ac:dyDescent="0.2">
      <c r="R34266" s="334">
        <v>80291</v>
      </c>
      <c r="S34266" s="319" t="s">
        <v>360</v>
      </c>
    </row>
    <row r="34267" spans="18:19" x14ac:dyDescent="0.2">
      <c r="R34267" s="334">
        <v>80293</v>
      </c>
      <c r="S34267" s="319" t="s">
        <v>360</v>
      </c>
    </row>
    <row r="34268" spans="18:19" x14ac:dyDescent="0.2">
      <c r="R34268" s="334">
        <v>80294</v>
      </c>
      <c r="S34268" s="319" t="s">
        <v>360</v>
      </c>
    </row>
    <row r="34269" spans="18:19" x14ac:dyDescent="0.2">
      <c r="R34269" s="334">
        <v>80295</v>
      </c>
      <c r="S34269" s="319" t="s">
        <v>360</v>
      </c>
    </row>
    <row r="34270" spans="18:19" x14ac:dyDescent="0.2">
      <c r="R34270" s="334">
        <v>80299</v>
      </c>
      <c r="S34270" s="319" t="s">
        <v>360</v>
      </c>
    </row>
    <row r="34271" spans="18:19" x14ac:dyDescent="0.2">
      <c r="R34271" s="334">
        <v>80301</v>
      </c>
      <c r="S34271" s="319" t="s">
        <v>360</v>
      </c>
    </row>
    <row r="34272" spans="18:19" x14ac:dyDescent="0.2">
      <c r="R34272" s="334">
        <v>80302</v>
      </c>
      <c r="S34272" s="319" t="s">
        <v>360</v>
      </c>
    </row>
    <row r="34273" spans="18:19" x14ac:dyDescent="0.2">
      <c r="R34273" s="334">
        <v>80303</v>
      </c>
      <c r="S34273" s="319" t="s">
        <v>360</v>
      </c>
    </row>
    <row r="34274" spans="18:19" x14ac:dyDescent="0.2">
      <c r="R34274" s="334">
        <v>80304</v>
      </c>
      <c r="S34274" s="319" t="s">
        <v>360</v>
      </c>
    </row>
    <row r="34275" spans="18:19" x14ac:dyDescent="0.2">
      <c r="R34275" s="334">
        <v>80305</v>
      </c>
      <c r="S34275" s="319" t="s">
        <v>360</v>
      </c>
    </row>
    <row r="34276" spans="18:19" x14ac:dyDescent="0.2">
      <c r="R34276" s="334">
        <v>80306</v>
      </c>
      <c r="S34276" s="319" t="s">
        <v>360</v>
      </c>
    </row>
    <row r="34277" spans="18:19" x14ac:dyDescent="0.2">
      <c r="R34277" s="334">
        <v>80307</v>
      </c>
      <c r="S34277" s="319" t="s">
        <v>360</v>
      </c>
    </row>
    <row r="34278" spans="18:19" x14ac:dyDescent="0.2">
      <c r="R34278" s="334">
        <v>80308</v>
      </c>
      <c r="S34278" s="319" t="s">
        <v>360</v>
      </c>
    </row>
    <row r="34279" spans="18:19" x14ac:dyDescent="0.2">
      <c r="R34279" s="334">
        <v>80309</v>
      </c>
      <c r="S34279" s="319" t="s">
        <v>360</v>
      </c>
    </row>
    <row r="34280" spans="18:19" x14ac:dyDescent="0.2">
      <c r="R34280" s="334">
        <v>80310</v>
      </c>
      <c r="S34280" s="319" t="s">
        <v>360</v>
      </c>
    </row>
    <row r="34281" spans="18:19" x14ac:dyDescent="0.2">
      <c r="R34281" s="334">
        <v>80314</v>
      </c>
      <c r="S34281" s="319" t="s">
        <v>360</v>
      </c>
    </row>
    <row r="34282" spans="18:19" x14ac:dyDescent="0.2">
      <c r="R34282" s="334">
        <v>80321</v>
      </c>
      <c r="S34282" s="319" t="s">
        <v>360</v>
      </c>
    </row>
    <row r="34283" spans="18:19" x14ac:dyDescent="0.2">
      <c r="R34283" s="334">
        <v>80322</v>
      </c>
      <c r="S34283" s="319" t="s">
        <v>360</v>
      </c>
    </row>
    <row r="34284" spans="18:19" x14ac:dyDescent="0.2">
      <c r="R34284" s="334">
        <v>80323</v>
      </c>
      <c r="S34284" s="319" t="s">
        <v>360</v>
      </c>
    </row>
    <row r="34285" spans="18:19" x14ac:dyDescent="0.2">
      <c r="R34285" s="334">
        <v>80328</v>
      </c>
      <c r="S34285" s="319" t="s">
        <v>360</v>
      </c>
    </row>
    <row r="34286" spans="18:19" x14ac:dyDescent="0.2">
      <c r="R34286" s="334">
        <v>80329</v>
      </c>
      <c r="S34286" s="319" t="s">
        <v>360</v>
      </c>
    </row>
    <row r="34287" spans="18:19" x14ac:dyDescent="0.2">
      <c r="R34287" s="334">
        <v>80401</v>
      </c>
      <c r="S34287" s="319" t="s">
        <v>360</v>
      </c>
    </row>
    <row r="34288" spans="18:19" x14ac:dyDescent="0.2">
      <c r="R34288" s="334">
        <v>80402</v>
      </c>
      <c r="S34288" s="319" t="s">
        <v>360</v>
      </c>
    </row>
    <row r="34289" spans="18:19" x14ac:dyDescent="0.2">
      <c r="R34289" s="334">
        <v>80403</v>
      </c>
      <c r="S34289" s="319" t="s">
        <v>360</v>
      </c>
    </row>
    <row r="34290" spans="18:19" x14ac:dyDescent="0.2">
      <c r="R34290" s="334">
        <v>80419</v>
      </c>
      <c r="S34290" s="319" t="s">
        <v>360</v>
      </c>
    </row>
    <row r="34291" spans="18:19" x14ac:dyDescent="0.2">
      <c r="R34291" s="334">
        <v>80420</v>
      </c>
      <c r="S34291" s="319" t="s">
        <v>360</v>
      </c>
    </row>
    <row r="34292" spans="18:19" x14ac:dyDescent="0.2">
      <c r="R34292" s="334">
        <v>80421</v>
      </c>
      <c r="S34292" s="319" t="s">
        <v>360</v>
      </c>
    </row>
    <row r="34293" spans="18:19" x14ac:dyDescent="0.2">
      <c r="R34293" s="334">
        <v>80422</v>
      </c>
      <c r="S34293" s="319" t="s">
        <v>360</v>
      </c>
    </row>
    <row r="34294" spans="18:19" x14ac:dyDescent="0.2">
      <c r="R34294" s="334">
        <v>80423</v>
      </c>
      <c r="S34294" s="319" t="s">
        <v>360</v>
      </c>
    </row>
    <row r="34295" spans="18:19" x14ac:dyDescent="0.2">
      <c r="R34295" s="334">
        <v>80424</v>
      </c>
      <c r="S34295" s="319" t="s">
        <v>360</v>
      </c>
    </row>
    <row r="34296" spans="18:19" x14ac:dyDescent="0.2">
      <c r="R34296" s="334">
        <v>80425</v>
      </c>
      <c r="S34296" s="319" t="s">
        <v>360</v>
      </c>
    </row>
    <row r="34297" spans="18:19" x14ac:dyDescent="0.2">
      <c r="R34297" s="334">
        <v>80426</v>
      </c>
      <c r="S34297" s="319" t="s">
        <v>360</v>
      </c>
    </row>
    <row r="34298" spans="18:19" x14ac:dyDescent="0.2">
      <c r="R34298" s="334">
        <v>80427</v>
      </c>
      <c r="S34298" s="319" t="s">
        <v>360</v>
      </c>
    </row>
    <row r="34299" spans="18:19" x14ac:dyDescent="0.2">
      <c r="R34299" s="334">
        <v>80428</v>
      </c>
      <c r="S34299" s="319" t="s">
        <v>360</v>
      </c>
    </row>
    <row r="34300" spans="18:19" x14ac:dyDescent="0.2">
      <c r="R34300" s="334">
        <v>80430</v>
      </c>
      <c r="S34300" s="319" t="s">
        <v>360</v>
      </c>
    </row>
    <row r="34301" spans="18:19" x14ac:dyDescent="0.2">
      <c r="R34301" s="334">
        <v>80432</v>
      </c>
      <c r="S34301" s="319" t="s">
        <v>360</v>
      </c>
    </row>
    <row r="34302" spans="18:19" x14ac:dyDescent="0.2">
      <c r="R34302" s="334">
        <v>80433</v>
      </c>
      <c r="S34302" s="319" t="s">
        <v>360</v>
      </c>
    </row>
    <row r="34303" spans="18:19" x14ac:dyDescent="0.2">
      <c r="R34303" s="334">
        <v>80434</v>
      </c>
      <c r="S34303" s="319" t="s">
        <v>360</v>
      </c>
    </row>
    <row r="34304" spans="18:19" x14ac:dyDescent="0.2">
      <c r="R34304" s="334">
        <v>80435</v>
      </c>
      <c r="S34304" s="319" t="s">
        <v>360</v>
      </c>
    </row>
    <row r="34305" spans="18:19" x14ac:dyDescent="0.2">
      <c r="R34305" s="334">
        <v>80436</v>
      </c>
      <c r="S34305" s="319" t="s">
        <v>360</v>
      </c>
    </row>
    <row r="34306" spans="18:19" x14ac:dyDescent="0.2">
      <c r="R34306" s="334">
        <v>80437</v>
      </c>
      <c r="S34306" s="319" t="s">
        <v>360</v>
      </c>
    </row>
    <row r="34307" spans="18:19" x14ac:dyDescent="0.2">
      <c r="R34307" s="334">
        <v>80438</v>
      </c>
      <c r="S34307" s="319" t="s">
        <v>360</v>
      </c>
    </row>
    <row r="34308" spans="18:19" x14ac:dyDescent="0.2">
      <c r="R34308" s="334">
        <v>80439</v>
      </c>
      <c r="S34308" s="319" t="s">
        <v>360</v>
      </c>
    </row>
    <row r="34309" spans="18:19" x14ac:dyDescent="0.2">
      <c r="R34309" s="334">
        <v>80440</v>
      </c>
      <c r="S34309" s="319" t="s">
        <v>360</v>
      </c>
    </row>
    <row r="34310" spans="18:19" x14ac:dyDescent="0.2">
      <c r="R34310" s="334">
        <v>80442</v>
      </c>
      <c r="S34310" s="319" t="s">
        <v>360</v>
      </c>
    </row>
    <row r="34311" spans="18:19" x14ac:dyDescent="0.2">
      <c r="R34311" s="334">
        <v>80443</v>
      </c>
      <c r="S34311" s="319" t="s">
        <v>360</v>
      </c>
    </row>
    <row r="34312" spans="18:19" x14ac:dyDescent="0.2">
      <c r="R34312" s="334">
        <v>80444</v>
      </c>
      <c r="S34312" s="319" t="s">
        <v>360</v>
      </c>
    </row>
    <row r="34313" spans="18:19" x14ac:dyDescent="0.2">
      <c r="R34313" s="334">
        <v>80446</v>
      </c>
      <c r="S34313" s="319" t="s">
        <v>360</v>
      </c>
    </row>
    <row r="34314" spans="18:19" x14ac:dyDescent="0.2">
      <c r="R34314" s="334">
        <v>80447</v>
      </c>
      <c r="S34314" s="319" t="s">
        <v>360</v>
      </c>
    </row>
    <row r="34315" spans="18:19" x14ac:dyDescent="0.2">
      <c r="R34315" s="334">
        <v>80448</v>
      </c>
      <c r="S34315" s="319" t="s">
        <v>360</v>
      </c>
    </row>
    <row r="34316" spans="18:19" x14ac:dyDescent="0.2">
      <c r="R34316" s="334">
        <v>80449</v>
      </c>
      <c r="S34316" s="319" t="s">
        <v>360</v>
      </c>
    </row>
    <row r="34317" spans="18:19" x14ac:dyDescent="0.2">
      <c r="R34317" s="334">
        <v>80451</v>
      </c>
      <c r="S34317" s="319" t="s">
        <v>360</v>
      </c>
    </row>
    <row r="34318" spans="18:19" x14ac:dyDescent="0.2">
      <c r="R34318" s="334">
        <v>80452</v>
      </c>
      <c r="S34318" s="319" t="s">
        <v>360</v>
      </c>
    </row>
    <row r="34319" spans="18:19" x14ac:dyDescent="0.2">
      <c r="R34319" s="334">
        <v>80453</v>
      </c>
      <c r="S34319" s="319" t="s">
        <v>360</v>
      </c>
    </row>
    <row r="34320" spans="18:19" x14ac:dyDescent="0.2">
      <c r="R34320" s="334">
        <v>80454</v>
      </c>
      <c r="S34320" s="319" t="s">
        <v>360</v>
      </c>
    </row>
    <row r="34321" spans="18:19" x14ac:dyDescent="0.2">
      <c r="R34321" s="334">
        <v>80455</v>
      </c>
      <c r="S34321" s="319" t="s">
        <v>360</v>
      </c>
    </row>
    <row r="34322" spans="18:19" x14ac:dyDescent="0.2">
      <c r="R34322" s="334">
        <v>80456</v>
      </c>
      <c r="S34322" s="319" t="s">
        <v>360</v>
      </c>
    </row>
    <row r="34323" spans="18:19" x14ac:dyDescent="0.2">
      <c r="R34323" s="334">
        <v>80457</v>
      </c>
      <c r="S34323" s="319" t="s">
        <v>360</v>
      </c>
    </row>
    <row r="34324" spans="18:19" x14ac:dyDescent="0.2">
      <c r="R34324" s="334">
        <v>80459</v>
      </c>
      <c r="S34324" s="319" t="s">
        <v>360</v>
      </c>
    </row>
    <row r="34325" spans="18:19" x14ac:dyDescent="0.2">
      <c r="R34325" s="334">
        <v>80461</v>
      </c>
      <c r="S34325" s="319" t="s">
        <v>360</v>
      </c>
    </row>
    <row r="34326" spans="18:19" x14ac:dyDescent="0.2">
      <c r="R34326" s="334">
        <v>80463</v>
      </c>
      <c r="S34326" s="319" t="s">
        <v>360</v>
      </c>
    </row>
    <row r="34327" spans="18:19" x14ac:dyDescent="0.2">
      <c r="R34327" s="334">
        <v>80465</v>
      </c>
      <c r="S34327" s="319" t="s">
        <v>360</v>
      </c>
    </row>
    <row r="34328" spans="18:19" x14ac:dyDescent="0.2">
      <c r="R34328" s="334">
        <v>80466</v>
      </c>
      <c r="S34328" s="319" t="s">
        <v>360</v>
      </c>
    </row>
    <row r="34329" spans="18:19" x14ac:dyDescent="0.2">
      <c r="R34329" s="334">
        <v>80467</v>
      </c>
      <c r="S34329" s="319" t="s">
        <v>360</v>
      </c>
    </row>
    <row r="34330" spans="18:19" x14ac:dyDescent="0.2">
      <c r="R34330" s="334">
        <v>80468</v>
      </c>
      <c r="S34330" s="319" t="s">
        <v>360</v>
      </c>
    </row>
    <row r="34331" spans="18:19" x14ac:dyDescent="0.2">
      <c r="R34331" s="334">
        <v>80469</v>
      </c>
      <c r="S34331" s="319" t="s">
        <v>360</v>
      </c>
    </row>
    <row r="34332" spans="18:19" x14ac:dyDescent="0.2">
      <c r="R34332" s="334">
        <v>80470</v>
      </c>
      <c r="S34332" s="319" t="s">
        <v>360</v>
      </c>
    </row>
    <row r="34333" spans="18:19" x14ac:dyDescent="0.2">
      <c r="R34333" s="334">
        <v>80471</v>
      </c>
      <c r="S34333" s="319" t="s">
        <v>360</v>
      </c>
    </row>
    <row r="34334" spans="18:19" x14ac:dyDescent="0.2">
      <c r="R34334" s="334">
        <v>80473</v>
      </c>
      <c r="S34334" s="319" t="s">
        <v>360</v>
      </c>
    </row>
    <row r="34335" spans="18:19" x14ac:dyDescent="0.2">
      <c r="R34335" s="334">
        <v>80474</v>
      </c>
      <c r="S34335" s="319" t="s">
        <v>360</v>
      </c>
    </row>
    <row r="34336" spans="18:19" x14ac:dyDescent="0.2">
      <c r="R34336" s="334">
        <v>80475</v>
      </c>
      <c r="S34336" s="319" t="s">
        <v>360</v>
      </c>
    </row>
    <row r="34337" spans="18:19" x14ac:dyDescent="0.2">
      <c r="R34337" s="334">
        <v>80476</v>
      </c>
      <c r="S34337" s="319" t="s">
        <v>360</v>
      </c>
    </row>
    <row r="34338" spans="18:19" x14ac:dyDescent="0.2">
      <c r="R34338" s="334">
        <v>80477</v>
      </c>
      <c r="S34338" s="319" t="s">
        <v>360</v>
      </c>
    </row>
    <row r="34339" spans="18:19" x14ac:dyDescent="0.2">
      <c r="R34339" s="334">
        <v>80478</v>
      </c>
      <c r="S34339" s="319" t="s">
        <v>360</v>
      </c>
    </row>
    <row r="34340" spans="18:19" x14ac:dyDescent="0.2">
      <c r="R34340" s="334">
        <v>80479</v>
      </c>
      <c r="S34340" s="319" t="s">
        <v>360</v>
      </c>
    </row>
    <row r="34341" spans="18:19" x14ac:dyDescent="0.2">
      <c r="R34341" s="334">
        <v>80480</v>
      </c>
      <c r="S34341" s="319" t="s">
        <v>360</v>
      </c>
    </row>
    <row r="34342" spans="18:19" x14ac:dyDescent="0.2">
      <c r="R34342" s="334">
        <v>80481</v>
      </c>
      <c r="S34342" s="319" t="s">
        <v>360</v>
      </c>
    </row>
    <row r="34343" spans="18:19" x14ac:dyDescent="0.2">
      <c r="R34343" s="334">
        <v>80482</v>
      </c>
      <c r="S34343" s="319" t="s">
        <v>360</v>
      </c>
    </row>
    <row r="34344" spans="18:19" x14ac:dyDescent="0.2">
      <c r="R34344" s="334">
        <v>80483</v>
      </c>
      <c r="S34344" s="319" t="s">
        <v>360</v>
      </c>
    </row>
    <row r="34345" spans="18:19" x14ac:dyDescent="0.2">
      <c r="R34345" s="334">
        <v>80487</v>
      </c>
      <c r="S34345" s="319" t="s">
        <v>360</v>
      </c>
    </row>
    <row r="34346" spans="18:19" x14ac:dyDescent="0.2">
      <c r="R34346" s="334">
        <v>80488</v>
      </c>
      <c r="S34346" s="319" t="s">
        <v>360</v>
      </c>
    </row>
    <row r="34347" spans="18:19" x14ac:dyDescent="0.2">
      <c r="R34347" s="334">
        <v>80497</v>
      </c>
      <c r="S34347" s="319" t="s">
        <v>360</v>
      </c>
    </row>
    <row r="34348" spans="18:19" x14ac:dyDescent="0.2">
      <c r="R34348" s="334">
        <v>80498</v>
      </c>
      <c r="S34348" s="319" t="s">
        <v>360</v>
      </c>
    </row>
    <row r="34349" spans="18:19" x14ac:dyDescent="0.2">
      <c r="R34349" s="334">
        <v>80501</v>
      </c>
      <c r="S34349" s="319" t="s">
        <v>360</v>
      </c>
    </row>
    <row r="34350" spans="18:19" x14ac:dyDescent="0.2">
      <c r="R34350" s="334">
        <v>80502</v>
      </c>
      <c r="S34350" s="319" t="s">
        <v>360</v>
      </c>
    </row>
    <row r="34351" spans="18:19" x14ac:dyDescent="0.2">
      <c r="R34351" s="334">
        <v>80503</v>
      </c>
      <c r="S34351" s="319" t="s">
        <v>360</v>
      </c>
    </row>
    <row r="34352" spans="18:19" x14ac:dyDescent="0.2">
      <c r="R34352" s="334">
        <v>80504</v>
      </c>
      <c r="S34352" s="319" t="s">
        <v>360</v>
      </c>
    </row>
    <row r="34353" spans="18:19" x14ac:dyDescent="0.2">
      <c r="R34353" s="334">
        <v>80510</v>
      </c>
      <c r="S34353" s="319" t="s">
        <v>360</v>
      </c>
    </row>
    <row r="34354" spans="18:19" x14ac:dyDescent="0.2">
      <c r="R34354" s="334">
        <v>80511</v>
      </c>
      <c r="S34354" s="319" t="s">
        <v>360</v>
      </c>
    </row>
    <row r="34355" spans="18:19" x14ac:dyDescent="0.2">
      <c r="R34355" s="334">
        <v>80512</v>
      </c>
      <c r="S34355" s="319" t="s">
        <v>360</v>
      </c>
    </row>
    <row r="34356" spans="18:19" x14ac:dyDescent="0.2">
      <c r="R34356" s="334">
        <v>80513</v>
      </c>
      <c r="S34356" s="319" t="s">
        <v>360</v>
      </c>
    </row>
    <row r="34357" spans="18:19" x14ac:dyDescent="0.2">
      <c r="R34357" s="334">
        <v>80514</v>
      </c>
      <c r="S34357" s="319" t="s">
        <v>360</v>
      </c>
    </row>
    <row r="34358" spans="18:19" x14ac:dyDescent="0.2">
      <c r="R34358" s="334">
        <v>80515</v>
      </c>
      <c r="S34358" s="319" t="s">
        <v>360</v>
      </c>
    </row>
    <row r="34359" spans="18:19" x14ac:dyDescent="0.2">
      <c r="R34359" s="334">
        <v>80516</v>
      </c>
      <c r="S34359" s="319" t="s">
        <v>360</v>
      </c>
    </row>
    <row r="34360" spans="18:19" x14ac:dyDescent="0.2">
      <c r="R34360" s="334">
        <v>80517</v>
      </c>
      <c r="S34360" s="319" t="s">
        <v>360</v>
      </c>
    </row>
    <row r="34361" spans="18:19" x14ac:dyDescent="0.2">
      <c r="R34361" s="334">
        <v>80520</v>
      </c>
      <c r="S34361" s="319" t="s">
        <v>360</v>
      </c>
    </row>
    <row r="34362" spans="18:19" x14ac:dyDescent="0.2">
      <c r="R34362" s="334">
        <v>80521</v>
      </c>
      <c r="S34362" s="319" t="s">
        <v>360</v>
      </c>
    </row>
    <row r="34363" spans="18:19" x14ac:dyDescent="0.2">
      <c r="R34363" s="334">
        <v>80522</v>
      </c>
      <c r="S34363" s="319" t="s">
        <v>360</v>
      </c>
    </row>
    <row r="34364" spans="18:19" x14ac:dyDescent="0.2">
      <c r="R34364" s="334">
        <v>80523</v>
      </c>
      <c r="S34364" s="319" t="s">
        <v>360</v>
      </c>
    </row>
    <row r="34365" spans="18:19" x14ac:dyDescent="0.2">
      <c r="R34365" s="334">
        <v>80524</v>
      </c>
      <c r="S34365" s="319" t="s">
        <v>360</v>
      </c>
    </row>
    <row r="34366" spans="18:19" x14ac:dyDescent="0.2">
      <c r="R34366" s="334">
        <v>80525</v>
      </c>
      <c r="S34366" s="319" t="s">
        <v>360</v>
      </c>
    </row>
    <row r="34367" spans="18:19" x14ac:dyDescent="0.2">
      <c r="R34367" s="334">
        <v>80526</v>
      </c>
      <c r="S34367" s="319" t="s">
        <v>360</v>
      </c>
    </row>
    <row r="34368" spans="18:19" x14ac:dyDescent="0.2">
      <c r="R34368" s="334">
        <v>80527</v>
      </c>
      <c r="S34368" s="319" t="s">
        <v>360</v>
      </c>
    </row>
    <row r="34369" spans="18:19" x14ac:dyDescent="0.2">
      <c r="R34369" s="334">
        <v>80528</v>
      </c>
      <c r="S34369" s="319" t="s">
        <v>360</v>
      </c>
    </row>
    <row r="34370" spans="18:19" x14ac:dyDescent="0.2">
      <c r="R34370" s="334">
        <v>80530</v>
      </c>
      <c r="S34370" s="319" t="s">
        <v>360</v>
      </c>
    </row>
    <row r="34371" spans="18:19" x14ac:dyDescent="0.2">
      <c r="R34371" s="334">
        <v>80532</v>
      </c>
      <c r="S34371" s="319" t="s">
        <v>360</v>
      </c>
    </row>
    <row r="34372" spans="18:19" x14ac:dyDescent="0.2">
      <c r="R34372" s="334">
        <v>80533</v>
      </c>
      <c r="S34372" s="319" t="s">
        <v>360</v>
      </c>
    </row>
    <row r="34373" spans="18:19" x14ac:dyDescent="0.2">
      <c r="R34373" s="334">
        <v>80534</v>
      </c>
      <c r="S34373" s="319" t="s">
        <v>360</v>
      </c>
    </row>
    <row r="34374" spans="18:19" x14ac:dyDescent="0.2">
      <c r="R34374" s="334">
        <v>80535</v>
      </c>
      <c r="S34374" s="319" t="s">
        <v>360</v>
      </c>
    </row>
    <row r="34375" spans="18:19" x14ac:dyDescent="0.2">
      <c r="R34375" s="334">
        <v>80536</v>
      </c>
      <c r="S34375" s="319" t="s">
        <v>360</v>
      </c>
    </row>
    <row r="34376" spans="18:19" x14ac:dyDescent="0.2">
      <c r="R34376" s="334">
        <v>80537</v>
      </c>
      <c r="S34376" s="319" t="s">
        <v>360</v>
      </c>
    </row>
    <row r="34377" spans="18:19" x14ac:dyDescent="0.2">
      <c r="R34377" s="334">
        <v>80538</v>
      </c>
      <c r="S34377" s="319" t="s">
        <v>360</v>
      </c>
    </row>
    <row r="34378" spans="18:19" x14ac:dyDescent="0.2">
      <c r="R34378" s="334">
        <v>80539</v>
      </c>
      <c r="S34378" s="319" t="s">
        <v>360</v>
      </c>
    </row>
    <row r="34379" spans="18:19" x14ac:dyDescent="0.2">
      <c r="R34379" s="334">
        <v>80540</v>
      </c>
      <c r="S34379" s="319" t="s">
        <v>360</v>
      </c>
    </row>
    <row r="34380" spans="18:19" x14ac:dyDescent="0.2">
      <c r="R34380" s="334">
        <v>80541</v>
      </c>
      <c r="S34380" s="319" t="s">
        <v>360</v>
      </c>
    </row>
    <row r="34381" spans="18:19" x14ac:dyDescent="0.2">
      <c r="R34381" s="334">
        <v>80542</v>
      </c>
      <c r="S34381" s="319" t="s">
        <v>360</v>
      </c>
    </row>
    <row r="34382" spans="18:19" x14ac:dyDescent="0.2">
      <c r="R34382" s="334">
        <v>80543</v>
      </c>
      <c r="S34382" s="319" t="s">
        <v>360</v>
      </c>
    </row>
    <row r="34383" spans="18:19" x14ac:dyDescent="0.2">
      <c r="R34383" s="334">
        <v>80544</v>
      </c>
      <c r="S34383" s="319" t="s">
        <v>360</v>
      </c>
    </row>
    <row r="34384" spans="18:19" x14ac:dyDescent="0.2">
      <c r="R34384" s="334">
        <v>80545</v>
      </c>
      <c r="S34384" s="319" t="s">
        <v>360</v>
      </c>
    </row>
    <row r="34385" spans="18:19" x14ac:dyDescent="0.2">
      <c r="R34385" s="334">
        <v>80546</v>
      </c>
      <c r="S34385" s="319" t="s">
        <v>360</v>
      </c>
    </row>
    <row r="34386" spans="18:19" x14ac:dyDescent="0.2">
      <c r="R34386" s="334">
        <v>80547</v>
      </c>
      <c r="S34386" s="319" t="s">
        <v>360</v>
      </c>
    </row>
    <row r="34387" spans="18:19" x14ac:dyDescent="0.2">
      <c r="R34387" s="334">
        <v>80549</v>
      </c>
      <c r="S34387" s="319" t="s">
        <v>360</v>
      </c>
    </row>
    <row r="34388" spans="18:19" x14ac:dyDescent="0.2">
      <c r="R34388" s="334">
        <v>80550</v>
      </c>
      <c r="S34388" s="319" t="s">
        <v>360</v>
      </c>
    </row>
    <row r="34389" spans="18:19" x14ac:dyDescent="0.2">
      <c r="R34389" s="334">
        <v>80551</v>
      </c>
      <c r="S34389" s="319" t="s">
        <v>360</v>
      </c>
    </row>
    <row r="34390" spans="18:19" x14ac:dyDescent="0.2">
      <c r="R34390" s="334">
        <v>80553</v>
      </c>
      <c r="S34390" s="319" t="s">
        <v>360</v>
      </c>
    </row>
    <row r="34391" spans="18:19" x14ac:dyDescent="0.2">
      <c r="R34391" s="334">
        <v>80601</v>
      </c>
      <c r="S34391" s="319" t="s">
        <v>360</v>
      </c>
    </row>
    <row r="34392" spans="18:19" x14ac:dyDescent="0.2">
      <c r="R34392" s="334">
        <v>80602</v>
      </c>
      <c r="S34392" s="319" t="s">
        <v>360</v>
      </c>
    </row>
    <row r="34393" spans="18:19" x14ac:dyDescent="0.2">
      <c r="R34393" s="334">
        <v>80603</v>
      </c>
      <c r="S34393" s="319" t="s">
        <v>360</v>
      </c>
    </row>
    <row r="34394" spans="18:19" x14ac:dyDescent="0.2">
      <c r="R34394" s="334">
        <v>80610</v>
      </c>
      <c r="S34394" s="319" t="s">
        <v>360</v>
      </c>
    </row>
    <row r="34395" spans="18:19" x14ac:dyDescent="0.2">
      <c r="R34395" s="334">
        <v>80611</v>
      </c>
      <c r="S34395" s="319" t="s">
        <v>360</v>
      </c>
    </row>
    <row r="34396" spans="18:19" x14ac:dyDescent="0.2">
      <c r="R34396" s="334">
        <v>80612</v>
      </c>
      <c r="S34396" s="319" t="s">
        <v>360</v>
      </c>
    </row>
    <row r="34397" spans="18:19" x14ac:dyDescent="0.2">
      <c r="R34397" s="334">
        <v>80614</v>
      </c>
      <c r="S34397" s="319" t="s">
        <v>360</v>
      </c>
    </row>
    <row r="34398" spans="18:19" x14ac:dyDescent="0.2">
      <c r="R34398" s="334">
        <v>80615</v>
      </c>
      <c r="S34398" s="319" t="s">
        <v>360</v>
      </c>
    </row>
    <row r="34399" spans="18:19" x14ac:dyDescent="0.2">
      <c r="R34399" s="334">
        <v>80620</v>
      </c>
      <c r="S34399" s="319" t="s">
        <v>360</v>
      </c>
    </row>
    <row r="34400" spans="18:19" x14ac:dyDescent="0.2">
      <c r="R34400" s="334">
        <v>80621</v>
      </c>
      <c r="S34400" s="319" t="s">
        <v>360</v>
      </c>
    </row>
    <row r="34401" spans="18:19" x14ac:dyDescent="0.2">
      <c r="R34401" s="334">
        <v>80622</v>
      </c>
      <c r="S34401" s="319" t="s">
        <v>360</v>
      </c>
    </row>
    <row r="34402" spans="18:19" x14ac:dyDescent="0.2">
      <c r="R34402" s="334">
        <v>80623</v>
      </c>
      <c r="S34402" s="319" t="s">
        <v>360</v>
      </c>
    </row>
    <row r="34403" spans="18:19" x14ac:dyDescent="0.2">
      <c r="R34403" s="334">
        <v>80624</v>
      </c>
      <c r="S34403" s="319" t="s">
        <v>360</v>
      </c>
    </row>
    <row r="34404" spans="18:19" x14ac:dyDescent="0.2">
      <c r="R34404" s="334">
        <v>80631</v>
      </c>
      <c r="S34404" s="319" t="s">
        <v>360</v>
      </c>
    </row>
    <row r="34405" spans="18:19" x14ac:dyDescent="0.2">
      <c r="R34405" s="334">
        <v>80632</v>
      </c>
      <c r="S34405" s="319" t="s">
        <v>360</v>
      </c>
    </row>
    <row r="34406" spans="18:19" x14ac:dyDescent="0.2">
      <c r="R34406" s="334">
        <v>80633</v>
      </c>
      <c r="S34406" s="319" t="s">
        <v>360</v>
      </c>
    </row>
    <row r="34407" spans="18:19" x14ac:dyDescent="0.2">
      <c r="R34407" s="334">
        <v>80634</v>
      </c>
      <c r="S34407" s="319" t="s">
        <v>360</v>
      </c>
    </row>
    <row r="34408" spans="18:19" x14ac:dyDescent="0.2">
      <c r="R34408" s="334">
        <v>80638</v>
      </c>
      <c r="S34408" s="319" t="s">
        <v>360</v>
      </c>
    </row>
    <row r="34409" spans="18:19" x14ac:dyDescent="0.2">
      <c r="R34409" s="334">
        <v>80639</v>
      </c>
      <c r="S34409" s="319" t="s">
        <v>360</v>
      </c>
    </row>
    <row r="34410" spans="18:19" x14ac:dyDescent="0.2">
      <c r="R34410" s="334">
        <v>80640</v>
      </c>
      <c r="S34410" s="319" t="s">
        <v>360</v>
      </c>
    </row>
    <row r="34411" spans="18:19" x14ac:dyDescent="0.2">
      <c r="R34411" s="334">
        <v>80642</v>
      </c>
      <c r="S34411" s="319" t="s">
        <v>360</v>
      </c>
    </row>
    <row r="34412" spans="18:19" x14ac:dyDescent="0.2">
      <c r="R34412" s="334">
        <v>80643</v>
      </c>
      <c r="S34412" s="319" t="s">
        <v>360</v>
      </c>
    </row>
    <row r="34413" spans="18:19" x14ac:dyDescent="0.2">
      <c r="R34413" s="334">
        <v>80644</v>
      </c>
      <c r="S34413" s="319" t="s">
        <v>360</v>
      </c>
    </row>
    <row r="34414" spans="18:19" x14ac:dyDescent="0.2">
      <c r="R34414" s="334">
        <v>80645</v>
      </c>
      <c r="S34414" s="319" t="s">
        <v>360</v>
      </c>
    </row>
    <row r="34415" spans="18:19" x14ac:dyDescent="0.2">
      <c r="R34415" s="334">
        <v>80646</v>
      </c>
      <c r="S34415" s="319" t="s">
        <v>360</v>
      </c>
    </row>
    <row r="34416" spans="18:19" x14ac:dyDescent="0.2">
      <c r="R34416" s="334">
        <v>80648</v>
      </c>
      <c r="S34416" s="319" t="s">
        <v>360</v>
      </c>
    </row>
    <row r="34417" spans="18:19" x14ac:dyDescent="0.2">
      <c r="R34417" s="334">
        <v>80649</v>
      </c>
      <c r="S34417" s="319" t="s">
        <v>360</v>
      </c>
    </row>
    <row r="34418" spans="18:19" x14ac:dyDescent="0.2">
      <c r="R34418" s="334">
        <v>80650</v>
      </c>
      <c r="S34418" s="319" t="s">
        <v>360</v>
      </c>
    </row>
    <row r="34419" spans="18:19" x14ac:dyDescent="0.2">
      <c r="R34419" s="334">
        <v>80651</v>
      </c>
      <c r="S34419" s="319" t="s">
        <v>360</v>
      </c>
    </row>
    <row r="34420" spans="18:19" x14ac:dyDescent="0.2">
      <c r="R34420" s="334">
        <v>80652</v>
      </c>
      <c r="S34420" s="319" t="s">
        <v>360</v>
      </c>
    </row>
    <row r="34421" spans="18:19" x14ac:dyDescent="0.2">
      <c r="R34421" s="334">
        <v>80653</v>
      </c>
      <c r="S34421" s="319" t="s">
        <v>360</v>
      </c>
    </row>
    <row r="34422" spans="18:19" x14ac:dyDescent="0.2">
      <c r="R34422" s="334">
        <v>80654</v>
      </c>
      <c r="S34422" s="319" t="s">
        <v>360</v>
      </c>
    </row>
    <row r="34423" spans="18:19" x14ac:dyDescent="0.2">
      <c r="R34423" s="334">
        <v>80701</v>
      </c>
      <c r="S34423" s="319" t="s">
        <v>360</v>
      </c>
    </row>
    <row r="34424" spans="18:19" x14ac:dyDescent="0.2">
      <c r="R34424" s="334">
        <v>80705</v>
      </c>
      <c r="S34424" s="319" t="s">
        <v>360</v>
      </c>
    </row>
    <row r="34425" spans="18:19" x14ac:dyDescent="0.2">
      <c r="R34425" s="334">
        <v>80720</v>
      </c>
      <c r="S34425" s="319" t="s">
        <v>360</v>
      </c>
    </row>
    <row r="34426" spans="18:19" x14ac:dyDescent="0.2">
      <c r="R34426" s="334">
        <v>80721</v>
      </c>
      <c r="S34426" s="319" t="s">
        <v>360</v>
      </c>
    </row>
    <row r="34427" spans="18:19" x14ac:dyDescent="0.2">
      <c r="R34427" s="334">
        <v>80722</v>
      </c>
      <c r="S34427" s="319" t="s">
        <v>360</v>
      </c>
    </row>
    <row r="34428" spans="18:19" x14ac:dyDescent="0.2">
      <c r="R34428" s="334">
        <v>80723</v>
      </c>
      <c r="S34428" s="319" t="s">
        <v>360</v>
      </c>
    </row>
    <row r="34429" spans="18:19" x14ac:dyDescent="0.2">
      <c r="R34429" s="334">
        <v>80726</v>
      </c>
      <c r="S34429" s="319" t="s">
        <v>360</v>
      </c>
    </row>
    <row r="34430" spans="18:19" x14ac:dyDescent="0.2">
      <c r="R34430" s="334">
        <v>80727</v>
      </c>
      <c r="S34430" s="319" t="s">
        <v>360</v>
      </c>
    </row>
    <row r="34431" spans="18:19" x14ac:dyDescent="0.2">
      <c r="R34431" s="334">
        <v>80728</v>
      </c>
      <c r="S34431" s="319" t="s">
        <v>360</v>
      </c>
    </row>
    <row r="34432" spans="18:19" x14ac:dyDescent="0.2">
      <c r="R34432" s="334">
        <v>80729</v>
      </c>
      <c r="S34432" s="319" t="s">
        <v>360</v>
      </c>
    </row>
    <row r="34433" spans="18:19" x14ac:dyDescent="0.2">
      <c r="R34433" s="334">
        <v>80731</v>
      </c>
      <c r="S34433" s="319" t="s">
        <v>360</v>
      </c>
    </row>
    <row r="34434" spans="18:19" x14ac:dyDescent="0.2">
      <c r="R34434" s="334">
        <v>80732</v>
      </c>
      <c r="S34434" s="319" t="s">
        <v>360</v>
      </c>
    </row>
    <row r="34435" spans="18:19" x14ac:dyDescent="0.2">
      <c r="R34435" s="334">
        <v>80733</v>
      </c>
      <c r="S34435" s="319" t="s">
        <v>360</v>
      </c>
    </row>
    <row r="34436" spans="18:19" x14ac:dyDescent="0.2">
      <c r="R34436" s="334">
        <v>80734</v>
      </c>
      <c r="S34436" s="319" t="s">
        <v>360</v>
      </c>
    </row>
    <row r="34437" spans="18:19" x14ac:dyDescent="0.2">
      <c r="R34437" s="334">
        <v>80735</v>
      </c>
      <c r="S34437" s="319" t="s">
        <v>360</v>
      </c>
    </row>
    <row r="34438" spans="18:19" x14ac:dyDescent="0.2">
      <c r="R34438" s="334">
        <v>80736</v>
      </c>
      <c r="S34438" s="319" t="s">
        <v>360</v>
      </c>
    </row>
    <row r="34439" spans="18:19" x14ac:dyDescent="0.2">
      <c r="R34439" s="334">
        <v>80737</v>
      </c>
      <c r="S34439" s="319" t="s">
        <v>360</v>
      </c>
    </row>
    <row r="34440" spans="18:19" x14ac:dyDescent="0.2">
      <c r="R34440" s="334">
        <v>80740</v>
      </c>
      <c r="S34440" s="319" t="s">
        <v>360</v>
      </c>
    </row>
    <row r="34441" spans="18:19" x14ac:dyDescent="0.2">
      <c r="R34441" s="334">
        <v>80741</v>
      </c>
      <c r="S34441" s="319" t="s">
        <v>360</v>
      </c>
    </row>
    <row r="34442" spans="18:19" x14ac:dyDescent="0.2">
      <c r="R34442" s="334">
        <v>80742</v>
      </c>
      <c r="S34442" s="319" t="s">
        <v>360</v>
      </c>
    </row>
    <row r="34443" spans="18:19" x14ac:dyDescent="0.2">
      <c r="R34443" s="334">
        <v>80743</v>
      </c>
      <c r="S34443" s="319" t="s">
        <v>360</v>
      </c>
    </row>
    <row r="34444" spans="18:19" x14ac:dyDescent="0.2">
      <c r="R34444" s="334">
        <v>80744</v>
      </c>
      <c r="S34444" s="319" t="s">
        <v>360</v>
      </c>
    </row>
    <row r="34445" spans="18:19" x14ac:dyDescent="0.2">
      <c r="R34445" s="334">
        <v>80745</v>
      </c>
      <c r="S34445" s="319" t="s">
        <v>360</v>
      </c>
    </row>
    <row r="34446" spans="18:19" x14ac:dyDescent="0.2">
      <c r="R34446" s="334">
        <v>80746</v>
      </c>
      <c r="S34446" s="319" t="s">
        <v>360</v>
      </c>
    </row>
    <row r="34447" spans="18:19" x14ac:dyDescent="0.2">
      <c r="R34447" s="334">
        <v>80747</v>
      </c>
      <c r="S34447" s="319" t="s">
        <v>360</v>
      </c>
    </row>
    <row r="34448" spans="18:19" x14ac:dyDescent="0.2">
      <c r="R34448" s="334">
        <v>80749</v>
      </c>
      <c r="S34448" s="319" t="s">
        <v>360</v>
      </c>
    </row>
    <row r="34449" spans="18:19" x14ac:dyDescent="0.2">
      <c r="R34449" s="334">
        <v>80750</v>
      </c>
      <c r="S34449" s="319" t="s">
        <v>360</v>
      </c>
    </row>
    <row r="34450" spans="18:19" x14ac:dyDescent="0.2">
      <c r="R34450" s="334">
        <v>80751</v>
      </c>
      <c r="S34450" s="319" t="s">
        <v>360</v>
      </c>
    </row>
    <row r="34451" spans="18:19" x14ac:dyDescent="0.2">
      <c r="R34451" s="334">
        <v>80754</v>
      </c>
      <c r="S34451" s="319" t="s">
        <v>360</v>
      </c>
    </row>
    <row r="34452" spans="18:19" x14ac:dyDescent="0.2">
      <c r="R34452" s="334">
        <v>80755</v>
      </c>
      <c r="S34452" s="319" t="s">
        <v>360</v>
      </c>
    </row>
    <row r="34453" spans="18:19" x14ac:dyDescent="0.2">
      <c r="R34453" s="334">
        <v>80757</v>
      </c>
      <c r="S34453" s="319" t="s">
        <v>360</v>
      </c>
    </row>
    <row r="34454" spans="18:19" x14ac:dyDescent="0.2">
      <c r="R34454" s="334">
        <v>80758</v>
      </c>
      <c r="S34454" s="319" t="s">
        <v>360</v>
      </c>
    </row>
    <row r="34455" spans="18:19" x14ac:dyDescent="0.2">
      <c r="R34455" s="334">
        <v>80759</v>
      </c>
      <c r="S34455" s="319" t="s">
        <v>360</v>
      </c>
    </row>
    <row r="34456" spans="18:19" x14ac:dyDescent="0.2">
      <c r="R34456" s="334">
        <v>80801</v>
      </c>
      <c r="S34456" s="319" t="s">
        <v>360</v>
      </c>
    </row>
    <row r="34457" spans="18:19" x14ac:dyDescent="0.2">
      <c r="R34457" s="334">
        <v>80802</v>
      </c>
      <c r="S34457" s="319" t="s">
        <v>360</v>
      </c>
    </row>
    <row r="34458" spans="18:19" x14ac:dyDescent="0.2">
      <c r="R34458" s="334">
        <v>80804</v>
      </c>
      <c r="S34458" s="319" t="s">
        <v>360</v>
      </c>
    </row>
    <row r="34459" spans="18:19" x14ac:dyDescent="0.2">
      <c r="R34459" s="334">
        <v>80805</v>
      </c>
      <c r="S34459" s="319" t="s">
        <v>360</v>
      </c>
    </row>
    <row r="34460" spans="18:19" x14ac:dyDescent="0.2">
      <c r="R34460" s="334">
        <v>80807</v>
      </c>
      <c r="S34460" s="319" t="s">
        <v>360</v>
      </c>
    </row>
    <row r="34461" spans="18:19" x14ac:dyDescent="0.2">
      <c r="R34461" s="334">
        <v>80808</v>
      </c>
      <c r="S34461" s="319" t="s">
        <v>360</v>
      </c>
    </row>
    <row r="34462" spans="18:19" x14ac:dyDescent="0.2">
      <c r="R34462" s="334">
        <v>80809</v>
      </c>
      <c r="S34462" s="319" t="s">
        <v>360</v>
      </c>
    </row>
    <row r="34463" spans="18:19" x14ac:dyDescent="0.2">
      <c r="R34463" s="334">
        <v>80810</v>
      </c>
      <c r="S34463" s="319" t="s">
        <v>360</v>
      </c>
    </row>
    <row r="34464" spans="18:19" x14ac:dyDescent="0.2">
      <c r="R34464" s="334">
        <v>80812</v>
      </c>
      <c r="S34464" s="319" t="s">
        <v>360</v>
      </c>
    </row>
    <row r="34465" spans="18:19" x14ac:dyDescent="0.2">
      <c r="R34465" s="334">
        <v>80813</v>
      </c>
      <c r="S34465" s="319" t="s">
        <v>360</v>
      </c>
    </row>
    <row r="34466" spans="18:19" x14ac:dyDescent="0.2">
      <c r="R34466" s="334">
        <v>80814</v>
      </c>
      <c r="S34466" s="319" t="s">
        <v>360</v>
      </c>
    </row>
    <row r="34467" spans="18:19" x14ac:dyDescent="0.2">
      <c r="R34467" s="334">
        <v>80815</v>
      </c>
      <c r="S34467" s="319" t="s">
        <v>360</v>
      </c>
    </row>
    <row r="34468" spans="18:19" x14ac:dyDescent="0.2">
      <c r="R34468" s="334">
        <v>80816</v>
      </c>
      <c r="S34468" s="319" t="s">
        <v>360</v>
      </c>
    </row>
    <row r="34469" spans="18:19" x14ac:dyDescent="0.2">
      <c r="R34469" s="334">
        <v>80817</v>
      </c>
      <c r="S34469" s="319" t="s">
        <v>360</v>
      </c>
    </row>
    <row r="34470" spans="18:19" x14ac:dyDescent="0.2">
      <c r="R34470" s="334">
        <v>80818</v>
      </c>
      <c r="S34470" s="319" t="s">
        <v>360</v>
      </c>
    </row>
    <row r="34471" spans="18:19" x14ac:dyDescent="0.2">
      <c r="R34471" s="334">
        <v>80819</v>
      </c>
      <c r="S34471" s="319" t="s">
        <v>360</v>
      </c>
    </row>
    <row r="34472" spans="18:19" x14ac:dyDescent="0.2">
      <c r="R34472" s="334">
        <v>80820</v>
      </c>
      <c r="S34472" s="319" t="s">
        <v>360</v>
      </c>
    </row>
    <row r="34473" spans="18:19" x14ac:dyDescent="0.2">
      <c r="R34473" s="334">
        <v>80821</v>
      </c>
      <c r="S34473" s="319" t="s">
        <v>360</v>
      </c>
    </row>
    <row r="34474" spans="18:19" x14ac:dyDescent="0.2">
      <c r="R34474" s="334">
        <v>80822</v>
      </c>
      <c r="S34474" s="319" t="s">
        <v>360</v>
      </c>
    </row>
    <row r="34475" spans="18:19" x14ac:dyDescent="0.2">
      <c r="R34475" s="334">
        <v>80823</v>
      </c>
      <c r="S34475" s="319" t="s">
        <v>360</v>
      </c>
    </row>
    <row r="34476" spans="18:19" x14ac:dyDescent="0.2">
      <c r="R34476" s="334">
        <v>80824</v>
      </c>
      <c r="S34476" s="319" t="s">
        <v>360</v>
      </c>
    </row>
    <row r="34477" spans="18:19" x14ac:dyDescent="0.2">
      <c r="R34477" s="334">
        <v>80825</v>
      </c>
      <c r="S34477" s="319" t="s">
        <v>360</v>
      </c>
    </row>
    <row r="34478" spans="18:19" x14ac:dyDescent="0.2">
      <c r="R34478" s="334">
        <v>80826</v>
      </c>
      <c r="S34478" s="319" t="s">
        <v>360</v>
      </c>
    </row>
    <row r="34479" spans="18:19" x14ac:dyDescent="0.2">
      <c r="R34479" s="334">
        <v>80827</v>
      </c>
      <c r="S34479" s="319" t="s">
        <v>360</v>
      </c>
    </row>
    <row r="34480" spans="18:19" x14ac:dyDescent="0.2">
      <c r="R34480" s="334">
        <v>80828</v>
      </c>
      <c r="S34480" s="319" t="s">
        <v>360</v>
      </c>
    </row>
    <row r="34481" spans="18:19" x14ac:dyDescent="0.2">
      <c r="R34481" s="334">
        <v>80829</v>
      </c>
      <c r="S34481" s="319" t="s">
        <v>360</v>
      </c>
    </row>
    <row r="34482" spans="18:19" x14ac:dyDescent="0.2">
      <c r="R34482" s="334">
        <v>80830</v>
      </c>
      <c r="S34482" s="319" t="s">
        <v>360</v>
      </c>
    </row>
    <row r="34483" spans="18:19" x14ac:dyDescent="0.2">
      <c r="R34483" s="334">
        <v>80831</v>
      </c>
      <c r="S34483" s="319" t="s">
        <v>360</v>
      </c>
    </row>
    <row r="34484" spans="18:19" x14ac:dyDescent="0.2">
      <c r="R34484" s="334">
        <v>80832</v>
      </c>
      <c r="S34484" s="319" t="s">
        <v>360</v>
      </c>
    </row>
    <row r="34485" spans="18:19" x14ac:dyDescent="0.2">
      <c r="R34485" s="334">
        <v>80833</v>
      </c>
      <c r="S34485" s="319" t="s">
        <v>360</v>
      </c>
    </row>
    <row r="34486" spans="18:19" x14ac:dyDescent="0.2">
      <c r="R34486" s="334">
        <v>80834</v>
      </c>
      <c r="S34486" s="319" t="s">
        <v>360</v>
      </c>
    </row>
    <row r="34487" spans="18:19" x14ac:dyDescent="0.2">
      <c r="R34487" s="334">
        <v>80835</v>
      </c>
      <c r="S34487" s="319" t="s">
        <v>360</v>
      </c>
    </row>
    <row r="34488" spans="18:19" x14ac:dyDescent="0.2">
      <c r="R34488" s="334">
        <v>80836</v>
      </c>
      <c r="S34488" s="319" t="s">
        <v>360</v>
      </c>
    </row>
    <row r="34489" spans="18:19" x14ac:dyDescent="0.2">
      <c r="R34489" s="334">
        <v>80840</v>
      </c>
      <c r="S34489" s="319" t="s">
        <v>360</v>
      </c>
    </row>
    <row r="34490" spans="18:19" x14ac:dyDescent="0.2">
      <c r="R34490" s="334">
        <v>80841</v>
      </c>
      <c r="S34490" s="319" t="s">
        <v>360</v>
      </c>
    </row>
    <row r="34491" spans="18:19" x14ac:dyDescent="0.2">
      <c r="R34491" s="334">
        <v>80860</v>
      </c>
      <c r="S34491" s="319" t="s">
        <v>360</v>
      </c>
    </row>
    <row r="34492" spans="18:19" x14ac:dyDescent="0.2">
      <c r="R34492" s="334">
        <v>80861</v>
      </c>
      <c r="S34492" s="319" t="s">
        <v>360</v>
      </c>
    </row>
    <row r="34493" spans="18:19" x14ac:dyDescent="0.2">
      <c r="R34493" s="334">
        <v>80862</v>
      </c>
      <c r="S34493" s="319" t="s">
        <v>360</v>
      </c>
    </row>
    <row r="34494" spans="18:19" x14ac:dyDescent="0.2">
      <c r="R34494" s="334">
        <v>80863</v>
      </c>
      <c r="S34494" s="319" t="s">
        <v>360</v>
      </c>
    </row>
    <row r="34495" spans="18:19" x14ac:dyDescent="0.2">
      <c r="R34495" s="334">
        <v>80864</v>
      </c>
      <c r="S34495" s="319" t="s">
        <v>360</v>
      </c>
    </row>
    <row r="34496" spans="18:19" x14ac:dyDescent="0.2">
      <c r="R34496" s="334">
        <v>80866</v>
      </c>
      <c r="S34496" s="319" t="s">
        <v>360</v>
      </c>
    </row>
    <row r="34497" spans="18:19" x14ac:dyDescent="0.2">
      <c r="R34497" s="334">
        <v>80901</v>
      </c>
      <c r="S34497" s="319" t="s">
        <v>360</v>
      </c>
    </row>
    <row r="34498" spans="18:19" x14ac:dyDescent="0.2">
      <c r="R34498" s="334">
        <v>80902</v>
      </c>
      <c r="S34498" s="319" t="s">
        <v>360</v>
      </c>
    </row>
    <row r="34499" spans="18:19" x14ac:dyDescent="0.2">
      <c r="R34499" s="334">
        <v>80903</v>
      </c>
      <c r="S34499" s="319" t="s">
        <v>360</v>
      </c>
    </row>
    <row r="34500" spans="18:19" x14ac:dyDescent="0.2">
      <c r="R34500" s="334">
        <v>80904</v>
      </c>
      <c r="S34500" s="319" t="s">
        <v>360</v>
      </c>
    </row>
    <row r="34501" spans="18:19" x14ac:dyDescent="0.2">
      <c r="R34501" s="334">
        <v>80905</v>
      </c>
      <c r="S34501" s="319" t="s">
        <v>360</v>
      </c>
    </row>
    <row r="34502" spans="18:19" x14ac:dyDescent="0.2">
      <c r="R34502" s="334">
        <v>80906</v>
      </c>
      <c r="S34502" s="319" t="s">
        <v>360</v>
      </c>
    </row>
    <row r="34503" spans="18:19" x14ac:dyDescent="0.2">
      <c r="R34503" s="334">
        <v>80907</v>
      </c>
      <c r="S34503" s="319" t="s">
        <v>360</v>
      </c>
    </row>
    <row r="34504" spans="18:19" x14ac:dyDescent="0.2">
      <c r="R34504" s="334">
        <v>80908</v>
      </c>
      <c r="S34504" s="319" t="s">
        <v>360</v>
      </c>
    </row>
    <row r="34505" spans="18:19" x14ac:dyDescent="0.2">
      <c r="R34505" s="334">
        <v>80909</v>
      </c>
      <c r="S34505" s="319" t="s">
        <v>360</v>
      </c>
    </row>
    <row r="34506" spans="18:19" x14ac:dyDescent="0.2">
      <c r="R34506" s="334">
        <v>80910</v>
      </c>
      <c r="S34506" s="319" t="s">
        <v>360</v>
      </c>
    </row>
    <row r="34507" spans="18:19" x14ac:dyDescent="0.2">
      <c r="R34507" s="334">
        <v>80911</v>
      </c>
      <c r="S34507" s="319" t="s">
        <v>360</v>
      </c>
    </row>
    <row r="34508" spans="18:19" x14ac:dyDescent="0.2">
      <c r="R34508" s="334">
        <v>80912</v>
      </c>
      <c r="S34508" s="319" t="s">
        <v>360</v>
      </c>
    </row>
    <row r="34509" spans="18:19" x14ac:dyDescent="0.2">
      <c r="R34509" s="334">
        <v>80913</v>
      </c>
      <c r="S34509" s="319" t="s">
        <v>360</v>
      </c>
    </row>
    <row r="34510" spans="18:19" x14ac:dyDescent="0.2">
      <c r="R34510" s="334">
        <v>80914</v>
      </c>
      <c r="S34510" s="319" t="s">
        <v>360</v>
      </c>
    </row>
    <row r="34511" spans="18:19" x14ac:dyDescent="0.2">
      <c r="R34511" s="334">
        <v>80915</v>
      </c>
      <c r="S34511" s="319" t="s">
        <v>360</v>
      </c>
    </row>
    <row r="34512" spans="18:19" x14ac:dyDescent="0.2">
      <c r="R34512" s="334">
        <v>80916</v>
      </c>
      <c r="S34512" s="319" t="s">
        <v>360</v>
      </c>
    </row>
    <row r="34513" spans="18:19" x14ac:dyDescent="0.2">
      <c r="R34513" s="334">
        <v>80917</v>
      </c>
      <c r="S34513" s="319" t="s">
        <v>360</v>
      </c>
    </row>
    <row r="34514" spans="18:19" x14ac:dyDescent="0.2">
      <c r="R34514" s="334">
        <v>80918</v>
      </c>
      <c r="S34514" s="319" t="s">
        <v>360</v>
      </c>
    </row>
    <row r="34515" spans="18:19" x14ac:dyDescent="0.2">
      <c r="R34515" s="334">
        <v>80919</v>
      </c>
      <c r="S34515" s="319" t="s">
        <v>360</v>
      </c>
    </row>
    <row r="34516" spans="18:19" x14ac:dyDescent="0.2">
      <c r="R34516" s="334">
        <v>80920</v>
      </c>
      <c r="S34516" s="319" t="s">
        <v>360</v>
      </c>
    </row>
    <row r="34517" spans="18:19" x14ac:dyDescent="0.2">
      <c r="R34517" s="334">
        <v>80921</v>
      </c>
      <c r="S34517" s="319" t="s">
        <v>360</v>
      </c>
    </row>
    <row r="34518" spans="18:19" x14ac:dyDescent="0.2">
      <c r="R34518" s="334">
        <v>80922</v>
      </c>
      <c r="S34518" s="319" t="s">
        <v>360</v>
      </c>
    </row>
    <row r="34519" spans="18:19" x14ac:dyDescent="0.2">
      <c r="R34519" s="334">
        <v>80923</v>
      </c>
      <c r="S34519" s="319" t="s">
        <v>360</v>
      </c>
    </row>
    <row r="34520" spans="18:19" x14ac:dyDescent="0.2">
      <c r="R34520" s="334">
        <v>80924</v>
      </c>
      <c r="S34520" s="319" t="s">
        <v>360</v>
      </c>
    </row>
    <row r="34521" spans="18:19" x14ac:dyDescent="0.2">
      <c r="R34521" s="334">
        <v>80925</v>
      </c>
      <c r="S34521" s="319" t="s">
        <v>360</v>
      </c>
    </row>
    <row r="34522" spans="18:19" x14ac:dyDescent="0.2">
      <c r="R34522" s="334">
        <v>80926</v>
      </c>
      <c r="S34522" s="319" t="s">
        <v>360</v>
      </c>
    </row>
    <row r="34523" spans="18:19" x14ac:dyDescent="0.2">
      <c r="R34523" s="334">
        <v>80927</v>
      </c>
      <c r="S34523" s="319" t="s">
        <v>360</v>
      </c>
    </row>
    <row r="34524" spans="18:19" x14ac:dyDescent="0.2">
      <c r="R34524" s="334">
        <v>80928</v>
      </c>
      <c r="S34524" s="319" t="s">
        <v>360</v>
      </c>
    </row>
    <row r="34525" spans="18:19" x14ac:dyDescent="0.2">
      <c r="R34525" s="334">
        <v>80929</v>
      </c>
      <c r="S34525" s="319" t="s">
        <v>360</v>
      </c>
    </row>
    <row r="34526" spans="18:19" x14ac:dyDescent="0.2">
      <c r="R34526" s="334">
        <v>80930</v>
      </c>
      <c r="S34526" s="319" t="s">
        <v>360</v>
      </c>
    </row>
    <row r="34527" spans="18:19" x14ac:dyDescent="0.2">
      <c r="R34527" s="334">
        <v>80931</v>
      </c>
      <c r="S34527" s="319" t="s">
        <v>360</v>
      </c>
    </row>
    <row r="34528" spans="18:19" x14ac:dyDescent="0.2">
      <c r="R34528" s="334">
        <v>80932</v>
      </c>
      <c r="S34528" s="319" t="s">
        <v>360</v>
      </c>
    </row>
    <row r="34529" spans="18:19" x14ac:dyDescent="0.2">
      <c r="R34529" s="334">
        <v>80933</v>
      </c>
      <c r="S34529" s="319" t="s">
        <v>360</v>
      </c>
    </row>
    <row r="34530" spans="18:19" x14ac:dyDescent="0.2">
      <c r="R34530" s="334">
        <v>80934</v>
      </c>
      <c r="S34530" s="319" t="s">
        <v>360</v>
      </c>
    </row>
    <row r="34531" spans="18:19" x14ac:dyDescent="0.2">
      <c r="R34531" s="334">
        <v>80935</v>
      </c>
      <c r="S34531" s="319" t="s">
        <v>360</v>
      </c>
    </row>
    <row r="34532" spans="18:19" x14ac:dyDescent="0.2">
      <c r="R34532" s="334">
        <v>80936</v>
      </c>
      <c r="S34532" s="319" t="s">
        <v>360</v>
      </c>
    </row>
    <row r="34533" spans="18:19" x14ac:dyDescent="0.2">
      <c r="R34533" s="334">
        <v>80937</v>
      </c>
      <c r="S34533" s="319" t="s">
        <v>360</v>
      </c>
    </row>
    <row r="34534" spans="18:19" x14ac:dyDescent="0.2">
      <c r="R34534" s="334">
        <v>80938</v>
      </c>
      <c r="S34534" s="319" t="s">
        <v>360</v>
      </c>
    </row>
    <row r="34535" spans="18:19" x14ac:dyDescent="0.2">
      <c r="R34535" s="334">
        <v>80939</v>
      </c>
      <c r="S34535" s="319" t="s">
        <v>360</v>
      </c>
    </row>
    <row r="34536" spans="18:19" x14ac:dyDescent="0.2">
      <c r="R34536" s="334">
        <v>80941</v>
      </c>
      <c r="S34536" s="319" t="s">
        <v>360</v>
      </c>
    </row>
    <row r="34537" spans="18:19" x14ac:dyDescent="0.2">
      <c r="R34537" s="334">
        <v>80942</v>
      </c>
      <c r="S34537" s="319" t="s">
        <v>360</v>
      </c>
    </row>
    <row r="34538" spans="18:19" x14ac:dyDescent="0.2">
      <c r="R34538" s="334">
        <v>80943</v>
      </c>
      <c r="S34538" s="319" t="s">
        <v>360</v>
      </c>
    </row>
    <row r="34539" spans="18:19" x14ac:dyDescent="0.2">
      <c r="R34539" s="334">
        <v>80944</v>
      </c>
      <c r="S34539" s="319" t="s">
        <v>360</v>
      </c>
    </row>
    <row r="34540" spans="18:19" x14ac:dyDescent="0.2">
      <c r="R34540" s="334">
        <v>80945</v>
      </c>
      <c r="S34540" s="319" t="s">
        <v>360</v>
      </c>
    </row>
    <row r="34541" spans="18:19" x14ac:dyDescent="0.2">
      <c r="R34541" s="334">
        <v>80946</v>
      </c>
      <c r="S34541" s="319" t="s">
        <v>360</v>
      </c>
    </row>
    <row r="34542" spans="18:19" x14ac:dyDescent="0.2">
      <c r="R34542" s="334">
        <v>80947</v>
      </c>
      <c r="S34542" s="319" t="s">
        <v>360</v>
      </c>
    </row>
    <row r="34543" spans="18:19" x14ac:dyDescent="0.2">
      <c r="R34543" s="334">
        <v>80949</v>
      </c>
      <c r="S34543" s="319" t="s">
        <v>360</v>
      </c>
    </row>
    <row r="34544" spans="18:19" x14ac:dyDescent="0.2">
      <c r="R34544" s="334">
        <v>80950</v>
      </c>
      <c r="S34544" s="319" t="s">
        <v>360</v>
      </c>
    </row>
    <row r="34545" spans="18:19" x14ac:dyDescent="0.2">
      <c r="R34545" s="334">
        <v>80951</v>
      </c>
      <c r="S34545" s="319" t="s">
        <v>360</v>
      </c>
    </row>
    <row r="34546" spans="18:19" x14ac:dyDescent="0.2">
      <c r="R34546" s="334">
        <v>80960</v>
      </c>
      <c r="S34546" s="319" t="s">
        <v>360</v>
      </c>
    </row>
    <row r="34547" spans="18:19" x14ac:dyDescent="0.2">
      <c r="R34547" s="334">
        <v>80962</v>
      </c>
      <c r="S34547" s="319" t="s">
        <v>360</v>
      </c>
    </row>
    <row r="34548" spans="18:19" x14ac:dyDescent="0.2">
      <c r="R34548" s="334">
        <v>80970</v>
      </c>
      <c r="S34548" s="319" t="s">
        <v>360</v>
      </c>
    </row>
    <row r="34549" spans="18:19" x14ac:dyDescent="0.2">
      <c r="R34549" s="334">
        <v>80977</v>
      </c>
      <c r="S34549" s="319" t="s">
        <v>360</v>
      </c>
    </row>
    <row r="34550" spans="18:19" x14ac:dyDescent="0.2">
      <c r="R34550" s="334">
        <v>80995</v>
      </c>
      <c r="S34550" s="319" t="s">
        <v>360</v>
      </c>
    </row>
    <row r="34551" spans="18:19" x14ac:dyDescent="0.2">
      <c r="R34551" s="334">
        <v>81001</v>
      </c>
      <c r="S34551" s="319" t="s">
        <v>360</v>
      </c>
    </row>
    <row r="34552" spans="18:19" x14ac:dyDescent="0.2">
      <c r="R34552" s="334">
        <v>81002</v>
      </c>
      <c r="S34552" s="319" t="s">
        <v>360</v>
      </c>
    </row>
    <row r="34553" spans="18:19" x14ac:dyDescent="0.2">
      <c r="R34553" s="334">
        <v>81003</v>
      </c>
      <c r="S34553" s="319" t="s">
        <v>360</v>
      </c>
    </row>
    <row r="34554" spans="18:19" x14ac:dyDescent="0.2">
      <c r="R34554" s="334">
        <v>81004</v>
      </c>
      <c r="S34554" s="319" t="s">
        <v>360</v>
      </c>
    </row>
    <row r="34555" spans="18:19" x14ac:dyDescent="0.2">
      <c r="R34555" s="334">
        <v>81005</v>
      </c>
      <c r="S34555" s="319" t="s">
        <v>360</v>
      </c>
    </row>
    <row r="34556" spans="18:19" x14ac:dyDescent="0.2">
      <c r="R34556" s="334">
        <v>81006</v>
      </c>
      <c r="S34556" s="319" t="s">
        <v>360</v>
      </c>
    </row>
    <row r="34557" spans="18:19" x14ac:dyDescent="0.2">
      <c r="R34557" s="334">
        <v>81007</v>
      </c>
      <c r="S34557" s="319" t="s">
        <v>360</v>
      </c>
    </row>
    <row r="34558" spans="18:19" x14ac:dyDescent="0.2">
      <c r="R34558" s="334">
        <v>81008</v>
      </c>
      <c r="S34558" s="319" t="s">
        <v>360</v>
      </c>
    </row>
    <row r="34559" spans="18:19" x14ac:dyDescent="0.2">
      <c r="R34559" s="334">
        <v>81009</v>
      </c>
      <c r="S34559" s="319" t="s">
        <v>360</v>
      </c>
    </row>
    <row r="34560" spans="18:19" x14ac:dyDescent="0.2">
      <c r="R34560" s="334">
        <v>81010</v>
      </c>
      <c r="S34560" s="319" t="s">
        <v>360</v>
      </c>
    </row>
    <row r="34561" spans="18:19" x14ac:dyDescent="0.2">
      <c r="R34561" s="334">
        <v>81011</v>
      </c>
      <c r="S34561" s="319" t="s">
        <v>360</v>
      </c>
    </row>
    <row r="34562" spans="18:19" x14ac:dyDescent="0.2">
      <c r="R34562" s="334">
        <v>81012</v>
      </c>
      <c r="S34562" s="319" t="s">
        <v>360</v>
      </c>
    </row>
    <row r="34563" spans="18:19" x14ac:dyDescent="0.2">
      <c r="R34563" s="334">
        <v>81019</v>
      </c>
      <c r="S34563" s="319" t="s">
        <v>360</v>
      </c>
    </row>
    <row r="34564" spans="18:19" x14ac:dyDescent="0.2">
      <c r="R34564" s="334">
        <v>81020</v>
      </c>
      <c r="S34564" s="319" t="s">
        <v>360</v>
      </c>
    </row>
    <row r="34565" spans="18:19" x14ac:dyDescent="0.2">
      <c r="R34565" s="334">
        <v>81021</v>
      </c>
      <c r="S34565" s="319" t="s">
        <v>360</v>
      </c>
    </row>
    <row r="34566" spans="18:19" x14ac:dyDescent="0.2">
      <c r="R34566" s="334">
        <v>81022</v>
      </c>
      <c r="S34566" s="319" t="s">
        <v>360</v>
      </c>
    </row>
    <row r="34567" spans="18:19" x14ac:dyDescent="0.2">
      <c r="R34567" s="334">
        <v>81023</v>
      </c>
      <c r="S34567" s="319" t="s">
        <v>360</v>
      </c>
    </row>
    <row r="34568" spans="18:19" x14ac:dyDescent="0.2">
      <c r="R34568" s="334">
        <v>81024</v>
      </c>
      <c r="S34568" s="319" t="s">
        <v>360</v>
      </c>
    </row>
    <row r="34569" spans="18:19" x14ac:dyDescent="0.2">
      <c r="R34569" s="334">
        <v>81025</v>
      </c>
      <c r="S34569" s="319" t="s">
        <v>360</v>
      </c>
    </row>
    <row r="34570" spans="18:19" x14ac:dyDescent="0.2">
      <c r="R34570" s="334">
        <v>81027</v>
      </c>
      <c r="S34570" s="319" t="s">
        <v>360</v>
      </c>
    </row>
    <row r="34571" spans="18:19" x14ac:dyDescent="0.2">
      <c r="R34571" s="334">
        <v>81029</v>
      </c>
      <c r="S34571" s="319" t="s">
        <v>360</v>
      </c>
    </row>
    <row r="34572" spans="18:19" x14ac:dyDescent="0.2">
      <c r="R34572" s="334">
        <v>81030</v>
      </c>
      <c r="S34572" s="319" t="s">
        <v>360</v>
      </c>
    </row>
    <row r="34573" spans="18:19" x14ac:dyDescent="0.2">
      <c r="R34573" s="334">
        <v>81033</v>
      </c>
      <c r="S34573" s="319" t="s">
        <v>360</v>
      </c>
    </row>
    <row r="34574" spans="18:19" x14ac:dyDescent="0.2">
      <c r="R34574" s="334">
        <v>81034</v>
      </c>
      <c r="S34574" s="319" t="s">
        <v>360</v>
      </c>
    </row>
    <row r="34575" spans="18:19" x14ac:dyDescent="0.2">
      <c r="R34575" s="334">
        <v>81036</v>
      </c>
      <c r="S34575" s="319" t="s">
        <v>360</v>
      </c>
    </row>
    <row r="34576" spans="18:19" x14ac:dyDescent="0.2">
      <c r="R34576" s="334">
        <v>81038</v>
      </c>
      <c r="S34576" s="319" t="s">
        <v>360</v>
      </c>
    </row>
    <row r="34577" spans="18:19" x14ac:dyDescent="0.2">
      <c r="R34577" s="334">
        <v>81039</v>
      </c>
      <c r="S34577" s="319" t="s">
        <v>360</v>
      </c>
    </row>
    <row r="34578" spans="18:19" x14ac:dyDescent="0.2">
      <c r="R34578" s="334">
        <v>81040</v>
      </c>
      <c r="S34578" s="319" t="s">
        <v>360</v>
      </c>
    </row>
    <row r="34579" spans="18:19" x14ac:dyDescent="0.2">
      <c r="R34579" s="334">
        <v>81041</v>
      </c>
      <c r="S34579" s="319" t="s">
        <v>360</v>
      </c>
    </row>
    <row r="34580" spans="18:19" x14ac:dyDescent="0.2">
      <c r="R34580" s="334">
        <v>81043</v>
      </c>
      <c r="S34580" s="319" t="s">
        <v>360</v>
      </c>
    </row>
    <row r="34581" spans="18:19" x14ac:dyDescent="0.2">
      <c r="R34581" s="334">
        <v>81044</v>
      </c>
      <c r="S34581" s="319" t="s">
        <v>360</v>
      </c>
    </row>
    <row r="34582" spans="18:19" x14ac:dyDescent="0.2">
      <c r="R34582" s="334">
        <v>81045</v>
      </c>
      <c r="S34582" s="319" t="s">
        <v>360</v>
      </c>
    </row>
    <row r="34583" spans="18:19" x14ac:dyDescent="0.2">
      <c r="R34583" s="334">
        <v>81046</v>
      </c>
      <c r="S34583" s="319" t="s">
        <v>360</v>
      </c>
    </row>
    <row r="34584" spans="18:19" x14ac:dyDescent="0.2">
      <c r="R34584" s="334">
        <v>81047</v>
      </c>
      <c r="S34584" s="319" t="s">
        <v>360</v>
      </c>
    </row>
    <row r="34585" spans="18:19" x14ac:dyDescent="0.2">
      <c r="R34585" s="334">
        <v>81049</v>
      </c>
      <c r="S34585" s="319" t="s">
        <v>360</v>
      </c>
    </row>
    <row r="34586" spans="18:19" x14ac:dyDescent="0.2">
      <c r="R34586" s="334">
        <v>81050</v>
      </c>
      <c r="S34586" s="319" t="s">
        <v>360</v>
      </c>
    </row>
    <row r="34587" spans="18:19" x14ac:dyDescent="0.2">
      <c r="R34587" s="334">
        <v>81052</v>
      </c>
      <c r="S34587" s="319" t="s">
        <v>360</v>
      </c>
    </row>
    <row r="34588" spans="18:19" x14ac:dyDescent="0.2">
      <c r="R34588" s="334">
        <v>81054</v>
      </c>
      <c r="S34588" s="319" t="s">
        <v>360</v>
      </c>
    </row>
    <row r="34589" spans="18:19" x14ac:dyDescent="0.2">
      <c r="R34589" s="334">
        <v>81055</v>
      </c>
      <c r="S34589" s="319" t="s">
        <v>360</v>
      </c>
    </row>
    <row r="34590" spans="18:19" x14ac:dyDescent="0.2">
      <c r="R34590" s="334">
        <v>81057</v>
      </c>
      <c r="S34590" s="319" t="s">
        <v>360</v>
      </c>
    </row>
    <row r="34591" spans="18:19" x14ac:dyDescent="0.2">
      <c r="R34591" s="334">
        <v>81058</v>
      </c>
      <c r="S34591" s="319" t="s">
        <v>360</v>
      </c>
    </row>
    <row r="34592" spans="18:19" x14ac:dyDescent="0.2">
      <c r="R34592" s="334">
        <v>81059</v>
      </c>
      <c r="S34592" s="319" t="s">
        <v>360</v>
      </c>
    </row>
    <row r="34593" spans="18:19" x14ac:dyDescent="0.2">
      <c r="R34593" s="334">
        <v>81062</v>
      </c>
      <c r="S34593" s="319" t="s">
        <v>360</v>
      </c>
    </row>
    <row r="34594" spans="18:19" x14ac:dyDescent="0.2">
      <c r="R34594" s="334">
        <v>81063</v>
      </c>
      <c r="S34594" s="319" t="s">
        <v>360</v>
      </c>
    </row>
    <row r="34595" spans="18:19" x14ac:dyDescent="0.2">
      <c r="R34595" s="334">
        <v>81064</v>
      </c>
      <c r="S34595" s="319" t="s">
        <v>360</v>
      </c>
    </row>
    <row r="34596" spans="18:19" x14ac:dyDescent="0.2">
      <c r="R34596" s="334">
        <v>81067</v>
      </c>
      <c r="S34596" s="319" t="s">
        <v>360</v>
      </c>
    </row>
    <row r="34597" spans="18:19" x14ac:dyDescent="0.2">
      <c r="R34597" s="334">
        <v>81069</v>
      </c>
      <c r="S34597" s="319" t="s">
        <v>360</v>
      </c>
    </row>
    <row r="34598" spans="18:19" x14ac:dyDescent="0.2">
      <c r="R34598" s="334">
        <v>81071</v>
      </c>
      <c r="S34598" s="319" t="s">
        <v>360</v>
      </c>
    </row>
    <row r="34599" spans="18:19" x14ac:dyDescent="0.2">
      <c r="R34599" s="334">
        <v>81073</v>
      </c>
      <c r="S34599" s="319" t="s">
        <v>360</v>
      </c>
    </row>
    <row r="34600" spans="18:19" x14ac:dyDescent="0.2">
      <c r="R34600" s="334">
        <v>81076</v>
      </c>
      <c r="S34600" s="319" t="s">
        <v>360</v>
      </c>
    </row>
    <row r="34601" spans="18:19" x14ac:dyDescent="0.2">
      <c r="R34601" s="334">
        <v>81077</v>
      </c>
      <c r="S34601" s="319" t="s">
        <v>360</v>
      </c>
    </row>
    <row r="34602" spans="18:19" x14ac:dyDescent="0.2">
      <c r="R34602" s="334">
        <v>81081</v>
      </c>
      <c r="S34602" s="319" t="s">
        <v>360</v>
      </c>
    </row>
    <row r="34603" spans="18:19" x14ac:dyDescent="0.2">
      <c r="R34603" s="334">
        <v>81082</v>
      </c>
      <c r="S34603" s="319" t="s">
        <v>360</v>
      </c>
    </row>
    <row r="34604" spans="18:19" x14ac:dyDescent="0.2">
      <c r="R34604" s="334">
        <v>81084</v>
      </c>
      <c r="S34604" s="319" t="s">
        <v>360</v>
      </c>
    </row>
    <row r="34605" spans="18:19" x14ac:dyDescent="0.2">
      <c r="R34605" s="334">
        <v>81087</v>
      </c>
      <c r="S34605" s="319" t="s">
        <v>360</v>
      </c>
    </row>
    <row r="34606" spans="18:19" x14ac:dyDescent="0.2">
      <c r="R34606" s="334">
        <v>81089</v>
      </c>
      <c r="S34606" s="319" t="s">
        <v>360</v>
      </c>
    </row>
    <row r="34607" spans="18:19" x14ac:dyDescent="0.2">
      <c r="R34607" s="334">
        <v>81090</v>
      </c>
      <c r="S34607" s="319" t="s">
        <v>360</v>
      </c>
    </row>
    <row r="34608" spans="18:19" x14ac:dyDescent="0.2">
      <c r="R34608" s="334">
        <v>81091</v>
      </c>
      <c r="S34608" s="319" t="s">
        <v>360</v>
      </c>
    </row>
    <row r="34609" spans="18:19" x14ac:dyDescent="0.2">
      <c r="R34609" s="334">
        <v>81092</v>
      </c>
      <c r="S34609" s="319" t="s">
        <v>360</v>
      </c>
    </row>
    <row r="34610" spans="18:19" x14ac:dyDescent="0.2">
      <c r="R34610" s="334">
        <v>81101</v>
      </c>
      <c r="S34610" s="319" t="s">
        <v>360</v>
      </c>
    </row>
    <row r="34611" spans="18:19" x14ac:dyDescent="0.2">
      <c r="R34611" s="334">
        <v>81102</v>
      </c>
      <c r="S34611" s="319" t="s">
        <v>360</v>
      </c>
    </row>
    <row r="34612" spans="18:19" x14ac:dyDescent="0.2">
      <c r="R34612" s="334">
        <v>81120</v>
      </c>
      <c r="S34612" s="319" t="s">
        <v>360</v>
      </c>
    </row>
    <row r="34613" spans="18:19" x14ac:dyDescent="0.2">
      <c r="R34613" s="334">
        <v>81121</v>
      </c>
      <c r="S34613" s="319" t="s">
        <v>360</v>
      </c>
    </row>
    <row r="34614" spans="18:19" x14ac:dyDescent="0.2">
      <c r="R34614" s="334">
        <v>81122</v>
      </c>
      <c r="S34614" s="319" t="s">
        <v>360</v>
      </c>
    </row>
    <row r="34615" spans="18:19" x14ac:dyDescent="0.2">
      <c r="R34615" s="334">
        <v>81123</v>
      </c>
      <c r="S34615" s="319" t="s">
        <v>360</v>
      </c>
    </row>
    <row r="34616" spans="18:19" x14ac:dyDescent="0.2">
      <c r="R34616" s="334">
        <v>81124</v>
      </c>
      <c r="S34616" s="319" t="s">
        <v>360</v>
      </c>
    </row>
    <row r="34617" spans="18:19" x14ac:dyDescent="0.2">
      <c r="R34617" s="334">
        <v>81125</v>
      </c>
      <c r="S34617" s="319" t="s">
        <v>360</v>
      </c>
    </row>
    <row r="34618" spans="18:19" x14ac:dyDescent="0.2">
      <c r="R34618" s="334">
        <v>81126</v>
      </c>
      <c r="S34618" s="319" t="s">
        <v>360</v>
      </c>
    </row>
    <row r="34619" spans="18:19" x14ac:dyDescent="0.2">
      <c r="R34619" s="334">
        <v>81127</v>
      </c>
      <c r="S34619" s="319" t="s">
        <v>360</v>
      </c>
    </row>
    <row r="34620" spans="18:19" x14ac:dyDescent="0.2">
      <c r="R34620" s="334">
        <v>81128</v>
      </c>
      <c r="S34620" s="319" t="s">
        <v>360</v>
      </c>
    </row>
    <row r="34621" spans="18:19" x14ac:dyDescent="0.2">
      <c r="R34621" s="334">
        <v>81129</v>
      </c>
      <c r="S34621" s="319" t="s">
        <v>360</v>
      </c>
    </row>
    <row r="34622" spans="18:19" x14ac:dyDescent="0.2">
      <c r="R34622" s="334">
        <v>81130</v>
      </c>
      <c r="S34622" s="319" t="s">
        <v>360</v>
      </c>
    </row>
    <row r="34623" spans="18:19" x14ac:dyDescent="0.2">
      <c r="R34623" s="334">
        <v>81131</v>
      </c>
      <c r="S34623" s="319" t="s">
        <v>360</v>
      </c>
    </row>
    <row r="34624" spans="18:19" x14ac:dyDescent="0.2">
      <c r="R34624" s="334">
        <v>81132</v>
      </c>
      <c r="S34624" s="319" t="s">
        <v>360</v>
      </c>
    </row>
    <row r="34625" spans="18:19" x14ac:dyDescent="0.2">
      <c r="R34625" s="334">
        <v>81133</v>
      </c>
      <c r="S34625" s="319" t="s">
        <v>360</v>
      </c>
    </row>
    <row r="34626" spans="18:19" x14ac:dyDescent="0.2">
      <c r="R34626" s="334">
        <v>81135</v>
      </c>
      <c r="S34626" s="319" t="s">
        <v>360</v>
      </c>
    </row>
    <row r="34627" spans="18:19" x14ac:dyDescent="0.2">
      <c r="R34627" s="334">
        <v>81136</v>
      </c>
      <c r="S34627" s="319" t="s">
        <v>360</v>
      </c>
    </row>
    <row r="34628" spans="18:19" x14ac:dyDescent="0.2">
      <c r="R34628" s="334">
        <v>81137</v>
      </c>
      <c r="S34628" s="319" t="s">
        <v>360</v>
      </c>
    </row>
    <row r="34629" spans="18:19" x14ac:dyDescent="0.2">
      <c r="R34629" s="334">
        <v>81138</v>
      </c>
      <c r="S34629" s="319" t="s">
        <v>360</v>
      </c>
    </row>
    <row r="34630" spans="18:19" x14ac:dyDescent="0.2">
      <c r="R34630" s="334">
        <v>81140</v>
      </c>
      <c r="S34630" s="319" t="s">
        <v>360</v>
      </c>
    </row>
    <row r="34631" spans="18:19" x14ac:dyDescent="0.2">
      <c r="R34631" s="334">
        <v>81141</v>
      </c>
      <c r="S34631" s="319" t="s">
        <v>360</v>
      </c>
    </row>
    <row r="34632" spans="18:19" x14ac:dyDescent="0.2">
      <c r="R34632" s="334">
        <v>81143</v>
      </c>
      <c r="S34632" s="319" t="s">
        <v>360</v>
      </c>
    </row>
    <row r="34633" spans="18:19" x14ac:dyDescent="0.2">
      <c r="R34633" s="334">
        <v>81144</v>
      </c>
      <c r="S34633" s="319" t="s">
        <v>360</v>
      </c>
    </row>
    <row r="34634" spans="18:19" x14ac:dyDescent="0.2">
      <c r="R34634" s="334">
        <v>81146</v>
      </c>
      <c r="S34634" s="319" t="s">
        <v>360</v>
      </c>
    </row>
    <row r="34635" spans="18:19" x14ac:dyDescent="0.2">
      <c r="R34635" s="334">
        <v>81147</v>
      </c>
      <c r="S34635" s="319" t="s">
        <v>360</v>
      </c>
    </row>
    <row r="34636" spans="18:19" x14ac:dyDescent="0.2">
      <c r="R34636" s="334">
        <v>81148</v>
      </c>
      <c r="S34636" s="319" t="s">
        <v>360</v>
      </c>
    </row>
    <row r="34637" spans="18:19" x14ac:dyDescent="0.2">
      <c r="R34637" s="334">
        <v>81149</v>
      </c>
      <c r="S34637" s="319" t="s">
        <v>360</v>
      </c>
    </row>
    <row r="34638" spans="18:19" x14ac:dyDescent="0.2">
      <c r="R34638" s="334">
        <v>81151</v>
      </c>
      <c r="S34638" s="319" t="s">
        <v>360</v>
      </c>
    </row>
    <row r="34639" spans="18:19" x14ac:dyDescent="0.2">
      <c r="R34639" s="334">
        <v>81152</v>
      </c>
      <c r="S34639" s="319" t="s">
        <v>360</v>
      </c>
    </row>
    <row r="34640" spans="18:19" x14ac:dyDescent="0.2">
      <c r="R34640" s="334">
        <v>81154</v>
      </c>
      <c r="S34640" s="319" t="s">
        <v>360</v>
      </c>
    </row>
    <row r="34641" spans="18:19" x14ac:dyDescent="0.2">
      <c r="R34641" s="334">
        <v>81155</v>
      </c>
      <c r="S34641" s="319" t="s">
        <v>360</v>
      </c>
    </row>
    <row r="34642" spans="18:19" x14ac:dyDescent="0.2">
      <c r="R34642" s="334">
        <v>81157</v>
      </c>
      <c r="S34642" s="319" t="s">
        <v>360</v>
      </c>
    </row>
    <row r="34643" spans="18:19" x14ac:dyDescent="0.2">
      <c r="R34643" s="334">
        <v>81201</v>
      </c>
      <c r="S34643" s="319" t="s">
        <v>360</v>
      </c>
    </row>
    <row r="34644" spans="18:19" x14ac:dyDescent="0.2">
      <c r="R34644" s="334">
        <v>81210</v>
      </c>
      <c r="S34644" s="319" t="s">
        <v>360</v>
      </c>
    </row>
    <row r="34645" spans="18:19" x14ac:dyDescent="0.2">
      <c r="R34645" s="334">
        <v>81211</v>
      </c>
      <c r="S34645" s="319" t="s">
        <v>360</v>
      </c>
    </row>
    <row r="34646" spans="18:19" x14ac:dyDescent="0.2">
      <c r="R34646" s="334">
        <v>81212</v>
      </c>
      <c r="S34646" s="319" t="s">
        <v>360</v>
      </c>
    </row>
    <row r="34647" spans="18:19" x14ac:dyDescent="0.2">
      <c r="R34647" s="334">
        <v>81215</v>
      </c>
      <c r="S34647" s="319" t="s">
        <v>360</v>
      </c>
    </row>
    <row r="34648" spans="18:19" x14ac:dyDescent="0.2">
      <c r="R34648" s="334">
        <v>81220</v>
      </c>
      <c r="S34648" s="319" t="s">
        <v>360</v>
      </c>
    </row>
    <row r="34649" spans="18:19" x14ac:dyDescent="0.2">
      <c r="R34649" s="334">
        <v>81221</v>
      </c>
      <c r="S34649" s="319" t="s">
        <v>360</v>
      </c>
    </row>
    <row r="34650" spans="18:19" x14ac:dyDescent="0.2">
      <c r="R34650" s="334">
        <v>81222</v>
      </c>
      <c r="S34650" s="319" t="s">
        <v>360</v>
      </c>
    </row>
    <row r="34651" spans="18:19" x14ac:dyDescent="0.2">
      <c r="R34651" s="334">
        <v>81223</v>
      </c>
      <c r="S34651" s="319" t="s">
        <v>360</v>
      </c>
    </row>
    <row r="34652" spans="18:19" x14ac:dyDescent="0.2">
      <c r="R34652" s="334">
        <v>81224</v>
      </c>
      <c r="S34652" s="319" t="s">
        <v>360</v>
      </c>
    </row>
    <row r="34653" spans="18:19" x14ac:dyDescent="0.2">
      <c r="R34653" s="334">
        <v>81225</v>
      </c>
      <c r="S34653" s="319" t="s">
        <v>360</v>
      </c>
    </row>
    <row r="34654" spans="18:19" x14ac:dyDescent="0.2">
      <c r="R34654" s="334">
        <v>81226</v>
      </c>
      <c r="S34654" s="319" t="s">
        <v>360</v>
      </c>
    </row>
    <row r="34655" spans="18:19" x14ac:dyDescent="0.2">
      <c r="R34655" s="334">
        <v>81227</v>
      </c>
      <c r="S34655" s="319" t="s">
        <v>360</v>
      </c>
    </row>
    <row r="34656" spans="18:19" x14ac:dyDescent="0.2">
      <c r="R34656" s="334">
        <v>81228</v>
      </c>
      <c r="S34656" s="319" t="s">
        <v>360</v>
      </c>
    </row>
    <row r="34657" spans="18:19" x14ac:dyDescent="0.2">
      <c r="R34657" s="334">
        <v>81230</v>
      </c>
      <c r="S34657" s="319" t="s">
        <v>360</v>
      </c>
    </row>
    <row r="34658" spans="18:19" x14ac:dyDescent="0.2">
      <c r="R34658" s="334">
        <v>81231</v>
      </c>
      <c r="S34658" s="319" t="s">
        <v>360</v>
      </c>
    </row>
    <row r="34659" spans="18:19" x14ac:dyDescent="0.2">
      <c r="R34659" s="334">
        <v>81232</v>
      </c>
      <c r="S34659" s="319" t="s">
        <v>360</v>
      </c>
    </row>
    <row r="34660" spans="18:19" x14ac:dyDescent="0.2">
      <c r="R34660" s="334">
        <v>81233</v>
      </c>
      <c r="S34660" s="319" t="s">
        <v>360</v>
      </c>
    </row>
    <row r="34661" spans="18:19" x14ac:dyDescent="0.2">
      <c r="R34661" s="334">
        <v>81235</v>
      </c>
      <c r="S34661" s="319" t="s">
        <v>360</v>
      </c>
    </row>
    <row r="34662" spans="18:19" x14ac:dyDescent="0.2">
      <c r="R34662" s="334">
        <v>81236</v>
      </c>
      <c r="S34662" s="319" t="s">
        <v>360</v>
      </c>
    </row>
    <row r="34663" spans="18:19" x14ac:dyDescent="0.2">
      <c r="R34663" s="334">
        <v>81237</v>
      </c>
      <c r="S34663" s="319" t="s">
        <v>360</v>
      </c>
    </row>
    <row r="34664" spans="18:19" x14ac:dyDescent="0.2">
      <c r="R34664" s="334">
        <v>81239</v>
      </c>
      <c r="S34664" s="319" t="s">
        <v>360</v>
      </c>
    </row>
    <row r="34665" spans="18:19" x14ac:dyDescent="0.2">
      <c r="R34665" s="334">
        <v>81240</v>
      </c>
      <c r="S34665" s="319" t="s">
        <v>360</v>
      </c>
    </row>
    <row r="34666" spans="18:19" x14ac:dyDescent="0.2">
      <c r="R34666" s="334">
        <v>81241</v>
      </c>
      <c r="S34666" s="319" t="s">
        <v>360</v>
      </c>
    </row>
    <row r="34667" spans="18:19" x14ac:dyDescent="0.2">
      <c r="R34667" s="334">
        <v>81242</v>
      </c>
      <c r="S34667" s="319" t="s">
        <v>360</v>
      </c>
    </row>
    <row r="34668" spans="18:19" x14ac:dyDescent="0.2">
      <c r="R34668" s="334">
        <v>81243</v>
      </c>
      <c r="S34668" s="319" t="s">
        <v>360</v>
      </c>
    </row>
    <row r="34669" spans="18:19" x14ac:dyDescent="0.2">
      <c r="R34669" s="334">
        <v>81244</v>
      </c>
      <c r="S34669" s="319" t="s">
        <v>360</v>
      </c>
    </row>
    <row r="34670" spans="18:19" x14ac:dyDescent="0.2">
      <c r="R34670" s="334">
        <v>81248</v>
      </c>
      <c r="S34670" s="319" t="s">
        <v>360</v>
      </c>
    </row>
    <row r="34671" spans="18:19" x14ac:dyDescent="0.2">
      <c r="R34671" s="334">
        <v>81251</v>
      </c>
      <c r="S34671" s="319" t="s">
        <v>360</v>
      </c>
    </row>
    <row r="34672" spans="18:19" x14ac:dyDescent="0.2">
      <c r="R34672" s="334">
        <v>81252</v>
      </c>
      <c r="S34672" s="319" t="s">
        <v>360</v>
      </c>
    </row>
    <row r="34673" spans="18:19" x14ac:dyDescent="0.2">
      <c r="R34673" s="334">
        <v>81253</v>
      </c>
      <c r="S34673" s="319" t="s">
        <v>360</v>
      </c>
    </row>
    <row r="34674" spans="18:19" x14ac:dyDescent="0.2">
      <c r="R34674" s="334">
        <v>81290</v>
      </c>
      <c r="S34674" s="319" t="s">
        <v>360</v>
      </c>
    </row>
    <row r="34675" spans="18:19" x14ac:dyDescent="0.2">
      <c r="R34675" s="334">
        <v>81301</v>
      </c>
      <c r="S34675" s="319" t="s">
        <v>360</v>
      </c>
    </row>
    <row r="34676" spans="18:19" x14ac:dyDescent="0.2">
      <c r="R34676" s="334">
        <v>81302</v>
      </c>
      <c r="S34676" s="319" t="s">
        <v>360</v>
      </c>
    </row>
    <row r="34677" spans="18:19" x14ac:dyDescent="0.2">
      <c r="R34677" s="334">
        <v>81303</v>
      </c>
      <c r="S34677" s="319" t="s">
        <v>360</v>
      </c>
    </row>
    <row r="34678" spans="18:19" x14ac:dyDescent="0.2">
      <c r="R34678" s="334">
        <v>81320</v>
      </c>
      <c r="S34678" s="319" t="s">
        <v>360</v>
      </c>
    </row>
    <row r="34679" spans="18:19" x14ac:dyDescent="0.2">
      <c r="R34679" s="334">
        <v>81321</v>
      </c>
      <c r="S34679" s="319" t="s">
        <v>360</v>
      </c>
    </row>
    <row r="34680" spans="18:19" x14ac:dyDescent="0.2">
      <c r="R34680" s="334">
        <v>81323</v>
      </c>
      <c r="S34680" s="319" t="s">
        <v>360</v>
      </c>
    </row>
    <row r="34681" spans="18:19" x14ac:dyDescent="0.2">
      <c r="R34681" s="334">
        <v>81324</v>
      </c>
      <c r="S34681" s="319" t="s">
        <v>360</v>
      </c>
    </row>
    <row r="34682" spans="18:19" x14ac:dyDescent="0.2">
      <c r="R34682" s="334">
        <v>81325</v>
      </c>
      <c r="S34682" s="319" t="s">
        <v>360</v>
      </c>
    </row>
    <row r="34683" spans="18:19" x14ac:dyDescent="0.2">
      <c r="R34683" s="334">
        <v>81326</v>
      </c>
      <c r="S34683" s="319" t="s">
        <v>360</v>
      </c>
    </row>
    <row r="34684" spans="18:19" x14ac:dyDescent="0.2">
      <c r="R34684" s="334">
        <v>81327</v>
      </c>
      <c r="S34684" s="319" t="s">
        <v>360</v>
      </c>
    </row>
    <row r="34685" spans="18:19" x14ac:dyDescent="0.2">
      <c r="R34685" s="334">
        <v>81328</v>
      </c>
      <c r="S34685" s="319" t="s">
        <v>360</v>
      </c>
    </row>
    <row r="34686" spans="18:19" x14ac:dyDescent="0.2">
      <c r="R34686" s="334">
        <v>81329</v>
      </c>
      <c r="S34686" s="319" t="s">
        <v>360</v>
      </c>
    </row>
    <row r="34687" spans="18:19" x14ac:dyDescent="0.2">
      <c r="R34687" s="334">
        <v>81330</v>
      </c>
      <c r="S34687" s="319" t="s">
        <v>360</v>
      </c>
    </row>
    <row r="34688" spans="18:19" x14ac:dyDescent="0.2">
      <c r="R34688" s="334">
        <v>81331</v>
      </c>
      <c r="S34688" s="319" t="s">
        <v>360</v>
      </c>
    </row>
    <row r="34689" spans="18:19" x14ac:dyDescent="0.2">
      <c r="R34689" s="334">
        <v>81332</v>
      </c>
      <c r="S34689" s="319" t="s">
        <v>360</v>
      </c>
    </row>
    <row r="34690" spans="18:19" x14ac:dyDescent="0.2">
      <c r="R34690" s="334">
        <v>81334</v>
      </c>
      <c r="S34690" s="319" t="s">
        <v>360</v>
      </c>
    </row>
    <row r="34691" spans="18:19" x14ac:dyDescent="0.2">
      <c r="R34691" s="334">
        <v>81335</v>
      </c>
      <c r="S34691" s="319" t="s">
        <v>360</v>
      </c>
    </row>
    <row r="34692" spans="18:19" x14ac:dyDescent="0.2">
      <c r="R34692" s="334">
        <v>81401</v>
      </c>
      <c r="S34692" s="319" t="s">
        <v>360</v>
      </c>
    </row>
    <row r="34693" spans="18:19" x14ac:dyDescent="0.2">
      <c r="R34693" s="334">
        <v>81402</v>
      </c>
      <c r="S34693" s="319" t="s">
        <v>360</v>
      </c>
    </row>
    <row r="34694" spans="18:19" x14ac:dyDescent="0.2">
      <c r="R34694" s="334">
        <v>81403</v>
      </c>
      <c r="S34694" s="319" t="s">
        <v>360</v>
      </c>
    </row>
    <row r="34695" spans="18:19" x14ac:dyDescent="0.2">
      <c r="R34695" s="334">
        <v>81410</v>
      </c>
      <c r="S34695" s="319" t="s">
        <v>360</v>
      </c>
    </row>
    <row r="34696" spans="18:19" x14ac:dyDescent="0.2">
      <c r="R34696" s="334">
        <v>81411</v>
      </c>
      <c r="S34696" s="319" t="s">
        <v>360</v>
      </c>
    </row>
    <row r="34697" spans="18:19" x14ac:dyDescent="0.2">
      <c r="R34697" s="334">
        <v>81413</v>
      </c>
      <c r="S34697" s="319" t="s">
        <v>360</v>
      </c>
    </row>
    <row r="34698" spans="18:19" x14ac:dyDescent="0.2">
      <c r="R34698" s="334">
        <v>81414</v>
      </c>
      <c r="S34698" s="319" t="s">
        <v>360</v>
      </c>
    </row>
    <row r="34699" spans="18:19" x14ac:dyDescent="0.2">
      <c r="R34699" s="334">
        <v>81415</v>
      </c>
      <c r="S34699" s="319" t="s">
        <v>360</v>
      </c>
    </row>
    <row r="34700" spans="18:19" x14ac:dyDescent="0.2">
      <c r="R34700" s="334">
        <v>81416</v>
      </c>
      <c r="S34700" s="319" t="s">
        <v>360</v>
      </c>
    </row>
    <row r="34701" spans="18:19" x14ac:dyDescent="0.2">
      <c r="R34701" s="334">
        <v>81418</v>
      </c>
      <c r="S34701" s="319" t="s">
        <v>360</v>
      </c>
    </row>
    <row r="34702" spans="18:19" x14ac:dyDescent="0.2">
      <c r="R34702" s="334">
        <v>81419</v>
      </c>
      <c r="S34702" s="319" t="s">
        <v>360</v>
      </c>
    </row>
    <row r="34703" spans="18:19" x14ac:dyDescent="0.2">
      <c r="R34703" s="334">
        <v>81420</v>
      </c>
      <c r="S34703" s="319" t="s">
        <v>360</v>
      </c>
    </row>
    <row r="34704" spans="18:19" x14ac:dyDescent="0.2">
      <c r="R34704" s="334">
        <v>81422</v>
      </c>
      <c r="S34704" s="319" t="s">
        <v>360</v>
      </c>
    </row>
    <row r="34705" spans="18:19" x14ac:dyDescent="0.2">
      <c r="R34705" s="334">
        <v>81423</v>
      </c>
      <c r="S34705" s="319" t="s">
        <v>360</v>
      </c>
    </row>
    <row r="34706" spans="18:19" x14ac:dyDescent="0.2">
      <c r="R34706" s="334">
        <v>81424</v>
      </c>
      <c r="S34706" s="319" t="s">
        <v>360</v>
      </c>
    </row>
    <row r="34707" spans="18:19" x14ac:dyDescent="0.2">
      <c r="R34707" s="334">
        <v>81425</v>
      </c>
      <c r="S34707" s="319" t="s">
        <v>360</v>
      </c>
    </row>
    <row r="34708" spans="18:19" x14ac:dyDescent="0.2">
      <c r="R34708" s="334">
        <v>81426</v>
      </c>
      <c r="S34708" s="319" t="s">
        <v>360</v>
      </c>
    </row>
    <row r="34709" spans="18:19" x14ac:dyDescent="0.2">
      <c r="R34709" s="334">
        <v>81427</v>
      </c>
      <c r="S34709" s="319" t="s">
        <v>360</v>
      </c>
    </row>
    <row r="34710" spans="18:19" x14ac:dyDescent="0.2">
      <c r="R34710" s="334">
        <v>81428</v>
      </c>
      <c r="S34710" s="319" t="s">
        <v>360</v>
      </c>
    </row>
    <row r="34711" spans="18:19" x14ac:dyDescent="0.2">
      <c r="R34711" s="334">
        <v>81429</v>
      </c>
      <c r="S34711" s="319" t="s">
        <v>360</v>
      </c>
    </row>
    <row r="34712" spans="18:19" x14ac:dyDescent="0.2">
      <c r="R34712" s="334">
        <v>81430</v>
      </c>
      <c r="S34712" s="319" t="s">
        <v>360</v>
      </c>
    </row>
    <row r="34713" spans="18:19" x14ac:dyDescent="0.2">
      <c r="R34713" s="334">
        <v>81431</v>
      </c>
      <c r="S34713" s="319" t="s">
        <v>360</v>
      </c>
    </row>
    <row r="34714" spans="18:19" x14ac:dyDescent="0.2">
      <c r="R34714" s="334">
        <v>81432</v>
      </c>
      <c r="S34714" s="319" t="s">
        <v>360</v>
      </c>
    </row>
    <row r="34715" spans="18:19" x14ac:dyDescent="0.2">
      <c r="R34715" s="334">
        <v>81433</v>
      </c>
      <c r="S34715" s="319" t="s">
        <v>360</v>
      </c>
    </row>
    <row r="34716" spans="18:19" x14ac:dyDescent="0.2">
      <c r="R34716" s="334">
        <v>81434</v>
      </c>
      <c r="S34716" s="319" t="s">
        <v>360</v>
      </c>
    </row>
    <row r="34717" spans="18:19" x14ac:dyDescent="0.2">
      <c r="R34717" s="334">
        <v>81435</v>
      </c>
      <c r="S34717" s="319" t="s">
        <v>360</v>
      </c>
    </row>
    <row r="34718" spans="18:19" x14ac:dyDescent="0.2">
      <c r="R34718" s="334">
        <v>81501</v>
      </c>
      <c r="S34718" s="319" t="s">
        <v>360</v>
      </c>
    </row>
    <row r="34719" spans="18:19" x14ac:dyDescent="0.2">
      <c r="R34719" s="334">
        <v>81502</v>
      </c>
      <c r="S34719" s="319" t="s">
        <v>360</v>
      </c>
    </row>
    <row r="34720" spans="18:19" x14ac:dyDescent="0.2">
      <c r="R34720" s="334">
        <v>81503</v>
      </c>
      <c r="S34720" s="319" t="s">
        <v>360</v>
      </c>
    </row>
    <row r="34721" spans="18:19" x14ac:dyDescent="0.2">
      <c r="R34721" s="334">
        <v>81504</v>
      </c>
      <c r="S34721" s="319" t="s">
        <v>360</v>
      </c>
    </row>
    <row r="34722" spans="18:19" x14ac:dyDescent="0.2">
      <c r="R34722" s="334">
        <v>81505</v>
      </c>
      <c r="S34722" s="319" t="s">
        <v>360</v>
      </c>
    </row>
    <row r="34723" spans="18:19" x14ac:dyDescent="0.2">
      <c r="R34723" s="334">
        <v>81506</v>
      </c>
      <c r="S34723" s="319" t="s">
        <v>360</v>
      </c>
    </row>
    <row r="34724" spans="18:19" x14ac:dyDescent="0.2">
      <c r="R34724" s="334">
        <v>81507</v>
      </c>
      <c r="S34724" s="319" t="s">
        <v>360</v>
      </c>
    </row>
    <row r="34725" spans="18:19" x14ac:dyDescent="0.2">
      <c r="R34725" s="334">
        <v>81520</v>
      </c>
      <c r="S34725" s="319" t="s">
        <v>360</v>
      </c>
    </row>
    <row r="34726" spans="18:19" x14ac:dyDescent="0.2">
      <c r="R34726" s="334">
        <v>81521</v>
      </c>
      <c r="S34726" s="319" t="s">
        <v>360</v>
      </c>
    </row>
    <row r="34727" spans="18:19" x14ac:dyDescent="0.2">
      <c r="R34727" s="334">
        <v>81522</v>
      </c>
      <c r="S34727" s="319" t="s">
        <v>360</v>
      </c>
    </row>
    <row r="34728" spans="18:19" x14ac:dyDescent="0.2">
      <c r="R34728" s="334">
        <v>81523</v>
      </c>
      <c r="S34728" s="319" t="s">
        <v>360</v>
      </c>
    </row>
    <row r="34729" spans="18:19" x14ac:dyDescent="0.2">
      <c r="R34729" s="334">
        <v>81524</v>
      </c>
      <c r="S34729" s="319" t="s">
        <v>360</v>
      </c>
    </row>
    <row r="34730" spans="18:19" x14ac:dyDescent="0.2">
      <c r="R34730" s="334">
        <v>81525</v>
      </c>
      <c r="S34730" s="319" t="s">
        <v>360</v>
      </c>
    </row>
    <row r="34731" spans="18:19" x14ac:dyDescent="0.2">
      <c r="R34731" s="334">
        <v>81526</v>
      </c>
      <c r="S34731" s="319" t="s">
        <v>360</v>
      </c>
    </row>
    <row r="34732" spans="18:19" x14ac:dyDescent="0.2">
      <c r="R34732" s="334">
        <v>81527</v>
      </c>
      <c r="S34732" s="319" t="s">
        <v>360</v>
      </c>
    </row>
    <row r="34733" spans="18:19" x14ac:dyDescent="0.2">
      <c r="R34733" s="334">
        <v>81601</v>
      </c>
      <c r="S34733" s="319" t="s">
        <v>360</v>
      </c>
    </row>
    <row r="34734" spans="18:19" x14ac:dyDescent="0.2">
      <c r="R34734" s="334">
        <v>81602</v>
      </c>
      <c r="S34734" s="319" t="s">
        <v>360</v>
      </c>
    </row>
    <row r="34735" spans="18:19" x14ac:dyDescent="0.2">
      <c r="R34735" s="334">
        <v>81610</v>
      </c>
      <c r="S34735" s="319" t="s">
        <v>347</v>
      </c>
    </row>
    <row r="34736" spans="18:19" x14ac:dyDescent="0.2">
      <c r="R34736" s="334">
        <v>81611</v>
      </c>
      <c r="S34736" s="319" t="s">
        <v>360</v>
      </c>
    </row>
    <row r="34737" spans="18:19" x14ac:dyDescent="0.2">
      <c r="R34737" s="334">
        <v>81612</v>
      </c>
      <c r="S34737" s="319" t="s">
        <v>360</v>
      </c>
    </row>
    <row r="34738" spans="18:19" x14ac:dyDescent="0.2">
      <c r="R34738" s="334">
        <v>81615</v>
      </c>
      <c r="S34738" s="319" t="s">
        <v>360</v>
      </c>
    </row>
    <row r="34739" spans="18:19" x14ac:dyDescent="0.2">
      <c r="R34739" s="334">
        <v>81620</v>
      </c>
      <c r="S34739" s="319" t="s">
        <v>360</v>
      </c>
    </row>
    <row r="34740" spans="18:19" x14ac:dyDescent="0.2">
      <c r="R34740" s="334">
        <v>81621</v>
      </c>
      <c r="S34740" s="319" t="s">
        <v>360</v>
      </c>
    </row>
    <row r="34741" spans="18:19" x14ac:dyDescent="0.2">
      <c r="R34741" s="334">
        <v>81623</v>
      </c>
      <c r="S34741" s="319" t="s">
        <v>360</v>
      </c>
    </row>
    <row r="34742" spans="18:19" x14ac:dyDescent="0.2">
      <c r="R34742" s="334">
        <v>81624</v>
      </c>
      <c r="S34742" s="319" t="s">
        <v>360</v>
      </c>
    </row>
    <row r="34743" spans="18:19" x14ac:dyDescent="0.2">
      <c r="R34743" s="334">
        <v>81625</v>
      </c>
      <c r="S34743" s="319" t="s">
        <v>360</v>
      </c>
    </row>
    <row r="34744" spans="18:19" x14ac:dyDescent="0.2">
      <c r="R34744" s="334">
        <v>81626</v>
      </c>
      <c r="S34744" s="319" t="s">
        <v>360</v>
      </c>
    </row>
    <row r="34745" spans="18:19" x14ac:dyDescent="0.2">
      <c r="R34745" s="334">
        <v>81630</v>
      </c>
      <c r="S34745" s="319" t="s">
        <v>360</v>
      </c>
    </row>
    <row r="34746" spans="18:19" x14ac:dyDescent="0.2">
      <c r="R34746" s="334">
        <v>81631</v>
      </c>
      <c r="S34746" s="319" t="s">
        <v>360</v>
      </c>
    </row>
    <row r="34747" spans="18:19" x14ac:dyDescent="0.2">
      <c r="R34747" s="334">
        <v>81632</v>
      </c>
      <c r="S34747" s="319" t="s">
        <v>360</v>
      </c>
    </row>
    <row r="34748" spans="18:19" x14ac:dyDescent="0.2">
      <c r="R34748" s="334">
        <v>81633</v>
      </c>
      <c r="S34748" s="319" t="s">
        <v>360</v>
      </c>
    </row>
    <row r="34749" spans="18:19" x14ac:dyDescent="0.2">
      <c r="R34749" s="334">
        <v>81635</v>
      </c>
      <c r="S34749" s="319" t="s">
        <v>360</v>
      </c>
    </row>
    <row r="34750" spans="18:19" x14ac:dyDescent="0.2">
      <c r="R34750" s="334">
        <v>81636</v>
      </c>
      <c r="S34750" s="319" t="s">
        <v>360</v>
      </c>
    </row>
    <row r="34751" spans="18:19" x14ac:dyDescent="0.2">
      <c r="R34751" s="334">
        <v>81637</v>
      </c>
      <c r="S34751" s="319" t="s">
        <v>360</v>
      </c>
    </row>
    <row r="34752" spans="18:19" x14ac:dyDescent="0.2">
      <c r="R34752" s="334">
        <v>81638</v>
      </c>
      <c r="S34752" s="319" t="s">
        <v>360</v>
      </c>
    </row>
    <row r="34753" spans="18:19" x14ac:dyDescent="0.2">
      <c r="R34753" s="334">
        <v>81639</v>
      </c>
      <c r="S34753" s="319" t="s">
        <v>360</v>
      </c>
    </row>
    <row r="34754" spans="18:19" x14ac:dyDescent="0.2">
      <c r="R34754" s="334">
        <v>81640</v>
      </c>
      <c r="S34754" s="319" t="s">
        <v>360</v>
      </c>
    </row>
    <row r="34755" spans="18:19" x14ac:dyDescent="0.2">
      <c r="R34755" s="334">
        <v>81641</v>
      </c>
      <c r="S34755" s="319" t="s">
        <v>360</v>
      </c>
    </row>
    <row r="34756" spans="18:19" x14ac:dyDescent="0.2">
      <c r="R34756" s="334">
        <v>81642</v>
      </c>
      <c r="S34756" s="319" t="s">
        <v>360</v>
      </c>
    </row>
    <row r="34757" spans="18:19" x14ac:dyDescent="0.2">
      <c r="R34757" s="334">
        <v>81643</v>
      </c>
      <c r="S34757" s="319" t="s">
        <v>360</v>
      </c>
    </row>
    <row r="34758" spans="18:19" x14ac:dyDescent="0.2">
      <c r="R34758" s="334">
        <v>81645</v>
      </c>
      <c r="S34758" s="319" t="s">
        <v>360</v>
      </c>
    </row>
    <row r="34759" spans="18:19" x14ac:dyDescent="0.2">
      <c r="R34759" s="334">
        <v>81646</v>
      </c>
      <c r="S34759" s="319" t="s">
        <v>360</v>
      </c>
    </row>
    <row r="34760" spans="18:19" x14ac:dyDescent="0.2">
      <c r="R34760" s="334">
        <v>81647</v>
      </c>
      <c r="S34760" s="319" t="s">
        <v>360</v>
      </c>
    </row>
    <row r="34761" spans="18:19" x14ac:dyDescent="0.2">
      <c r="R34761" s="334">
        <v>81648</v>
      </c>
      <c r="S34761" s="319" t="s">
        <v>347</v>
      </c>
    </row>
    <row r="34762" spans="18:19" x14ac:dyDescent="0.2">
      <c r="R34762" s="334">
        <v>81649</v>
      </c>
      <c r="S34762" s="319" t="s">
        <v>360</v>
      </c>
    </row>
    <row r="34763" spans="18:19" x14ac:dyDescent="0.2">
      <c r="R34763" s="334">
        <v>81650</v>
      </c>
      <c r="S34763" s="319" t="s">
        <v>360</v>
      </c>
    </row>
    <row r="34764" spans="18:19" x14ac:dyDescent="0.2">
      <c r="R34764" s="334">
        <v>81652</v>
      </c>
      <c r="S34764" s="319" t="s">
        <v>360</v>
      </c>
    </row>
    <row r="34765" spans="18:19" x14ac:dyDescent="0.2">
      <c r="R34765" s="334">
        <v>81653</v>
      </c>
      <c r="S34765" s="319" t="s">
        <v>360</v>
      </c>
    </row>
    <row r="34766" spans="18:19" x14ac:dyDescent="0.2">
      <c r="R34766" s="334">
        <v>81654</v>
      </c>
      <c r="S34766" s="319" t="s">
        <v>360</v>
      </c>
    </row>
    <row r="34767" spans="18:19" x14ac:dyDescent="0.2">
      <c r="R34767" s="334">
        <v>81655</v>
      </c>
      <c r="S34767" s="319" t="s">
        <v>360</v>
      </c>
    </row>
    <row r="34768" spans="18:19" x14ac:dyDescent="0.2">
      <c r="R34768" s="334">
        <v>81656</v>
      </c>
      <c r="S34768" s="319" t="s">
        <v>360</v>
      </c>
    </row>
    <row r="34769" spans="18:19" x14ac:dyDescent="0.2">
      <c r="R34769" s="334">
        <v>81657</v>
      </c>
      <c r="S34769" s="319" t="s">
        <v>360</v>
      </c>
    </row>
    <row r="34770" spans="18:19" x14ac:dyDescent="0.2">
      <c r="R34770" s="334">
        <v>81658</v>
      </c>
      <c r="S34770" s="319" t="s">
        <v>360</v>
      </c>
    </row>
    <row r="34771" spans="18:19" x14ac:dyDescent="0.2">
      <c r="R34771" s="334">
        <v>82001</v>
      </c>
      <c r="S34771" s="319" t="s">
        <v>347</v>
      </c>
    </row>
    <row r="34772" spans="18:19" x14ac:dyDescent="0.2">
      <c r="R34772" s="334">
        <v>82003</v>
      </c>
      <c r="S34772" s="319" t="s">
        <v>347</v>
      </c>
    </row>
    <row r="34773" spans="18:19" x14ac:dyDescent="0.2">
      <c r="R34773" s="334">
        <v>82005</v>
      </c>
      <c r="S34773" s="319" t="s">
        <v>347</v>
      </c>
    </row>
    <row r="34774" spans="18:19" x14ac:dyDescent="0.2">
      <c r="R34774" s="334">
        <v>82006</v>
      </c>
      <c r="S34774" s="319" t="s">
        <v>347</v>
      </c>
    </row>
    <row r="34775" spans="18:19" x14ac:dyDescent="0.2">
      <c r="R34775" s="334">
        <v>82007</v>
      </c>
      <c r="S34775" s="319" t="s">
        <v>360</v>
      </c>
    </row>
    <row r="34776" spans="18:19" x14ac:dyDescent="0.2">
      <c r="R34776" s="334">
        <v>82008</v>
      </c>
      <c r="S34776" s="319" t="s">
        <v>347</v>
      </c>
    </row>
    <row r="34777" spans="18:19" x14ac:dyDescent="0.2">
      <c r="R34777" s="334">
        <v>82009</v>
      </c>
      <c r="S34777" s="319" t="s">
        <v>347</v>
      </c>
    </row>
    <row r="34778" spans="18:19" x14ac:dyDescent="0.2">
      <c r="R34778" s="334">
        <v>82050</v>
      </c>
      <c r="S34778" s="319" t="s">
        <v>360</v>
      </c>
    </row>
    <row r="34779" spans="18:19" x14ac:dyDescent="0.2">
      <c r="R34779" s="334">
        <v>82051</v>
      </c>
      <c r="S34779" s="319" t="s">
        <v>360</v>
      </c>
    </row>
    <row r="34780" spans="18:19" x14ac:dyDescent="0.2">
      <c r="R34780" s="334">
        <v>82052</v>
      </c>
      <c r="S34780" s="319" t="s">
        <v>360</v>
      </c>
    </row>
    <row r="34781" spans="18:19" x14ac:dyDescent="0.2">
      <c r="R34781" s="334">
        <v>82053</v>
      </c>
      <c r="S34781" s="319" t="s">
        <v>360</v>
      </c>
    </row>
    <row r="34782" spans="18:19" x14ac:dyDescent="0.2">
      <c r="R34782" s="334">
        <v>82054</v>
      </c>
      <c r="S34782" s="319" t="s">
        <v>360</v>
      </c>
    </row>
    <row r="34783" spans="18:19" x14ac:dyDescent="0.2">
      <c r="R34783" s="334">
        <v>82055</v>
      </c>
      <c r="S34783" s="319" t="s">
        <v>360</v>
      </c>
    </row>
    <row r="34784" spans="18:19" x14ac:dyDescent="0.2">
      <c r="R34784" s="334">
        <v>82058</v>
      </c>
      <c r="S34784" s="319" t="s">
        <v>360</v>
      </c>
    </row>
    <row r="34785" spans="18:19" x14ac:dyDescent="0.2">
      <c r="R34785" s="334">
        <v>82059</v>
      </c>
      <c r="S34785" s="319" t="s">
        <v>360</v>
      </c>
    </row>
    <row r="34786" spans="18:19" x14ac:dyDescent="0.2">
      <c r="R34786" s="334">
        <v>82060</v>
      </c>
      <c r="S34786" s="319" t="s">
        <v>360</v>
      </c>
    </row>
    <row r="34787" spans="18:19" x14ac:dyDescent="0.2">
      <c r="R34787" s="334">
        <v>82061</v>
      </c>
      <c r="S34787" s="319" t="s">
        <v>347</v>
      </c>
    </row>
    <row r="34788" spans="18:19" x14ac:dyDescent="0.2">
      <c r="R34788" s="334">
        <v>82063</v>
      </c>
      <c r="S34788" s="319" t="s">
        <v>360</v>
      </c>
    </row>
    <row r="34789" spans="18:19" x14ac:dyDescent="0.2">
      <c r="R34789" s="334">
        <v>82070</v>
      </c>
      <c r="S34789" s="319" t="s">
        <v>360</v>
      </c>
    </row>
    <row r="34790" spans="18:19" x14ac:dyDescent="0.2">
      <c r="R34790" s="334">
        <v>82071</v>
      </c>
      <c r="S34790" s="319" t="s">
        <v>347</v>
      </c>
    </row>
    <row r="34791" spans="18:19" x14ac:dyDescent="0.2">
      <c r="R34791" s="334">
        <v>82072</v>
      </c>
      <c r="S34791" s="319" t="s">
        <v>360</v>
      </c>
    </row>
    <row r="34792" spans="18:19" x14ac:dyDescent="0.2">
      <c r="R34792" s="334">
        <v>82073</v>
      </c>
      <c r="S34792" s="319" t="s">
        <v>347</v>
      </c>
    </row>
    <row r="34793" spans="18:19" x14ac:dyDescent="0.2">
      <c r="R34793" s="334">
        <v>82081</v>
      </c>
      <c r="S34793" s="319" t="s">
        <v>360</v>
      </c>
    </row>
    <row r="34794" spans="18:19" x14ac:dyDescent="0.2">
      <c r="R34794" s="334">
        <v>82082</v>
      </c>
      <c r="S34794" s="319" t="s">
        <v>360</v>
      </c>
    </row>
    <row r="34795" spans="18:19" x14ac:dyDescent="0.2">
      <c r="R34795" s="334">
        <v>82083</v>
      </c>
      <c r="S34795" s="319" t="s">
        <v>360</v>
      </c>
    </row>
    <row r="34796" spans="18:19" x14ac:dyDescent="0.2">
      <c r="R34796" s="334">
        <v>82084</v>
      </c>
      <c r="S34796" s="319" t="s">
        <v>360</v>
      </c>
    </row>
    <row r="34797" spans="18:19" x14ac:dyDescent="0.2">
      <c r="R34797" s="334">
        <v>82190</v>
      </c>
      <c r="S34797" s="319" t="s">
        <v>347</v>
      </c>
    </row>
    <row r="34798" spans="18:19" x14ac:dyDescent="0.2">
      <c r="R34798" s="334">
        <v>82201</v>
      </c>
      <c r="S34798" s="319" t="s">
        <v>360</v>
      </c>
    </row>
    <row r="34799" spans="18:19" x14ac:dyDescent="0.2">
      <c r="R34799" s="334">
        <v>82210</v>
      </c>
      <c r="S34799" s="319" t="s">
        <v>360</v>
      </c>
    </row>
    <row r="34800" spans="18:19" x14ac:dyDescent="0.2">
      <c r="R34800" s="334">
        <v>82212</v>
      </c>
      <c r="S34800" s="319" t="s">
        <v>360</v>
      </c>
    </row>
    <row r="34801" spans="18:19" x14ac:dyDescent="0.2">
      <c r="R34801" s="334">
        <v>82213</v>
      </c>
      <c r="S34801" s="319" t="s">
        <v>360</v>
      </c>
    </row>
    <row r="34802" spans="18:19" x14ac:dyDescent="0.2">
      <c r="R34802" s="334">
        <v>82214</v>
      </c>
      <c r="S34802" s="319" t="s">
        <v>360</v>
      </c>
    </row>
    <row r="34803" spans="18:19" x14ac:dyDescent="0.2">
      <c r="R34803" s="334">
        <v>82215</v>
      </c>
      <c r="S34803" s="319" t="s">
        <v>360</v>
      </c>
    </row>
    <row r="34804" spans="18:19" x14ac:dyDescent="0.2">
      <c r="R34804" s="334">
        <v>82217</v>
      </c>
      <c r="S34804" s="319" t="s">
        <v>360</v>
      </c>
    </row>
    <row r="34805" spans="18:19" x14ac:dyDescent="0.2">
      <c r="R34805" s="334">
        <v>82218</v>
      </c>
      <c r="S34805" s="319" t="s">
        <v>360</v>
      </c>
    </row>
    <row r="34806" spans="18:19" x14ac:dyDescent="0.2">
      <c r="R34806" s="334">
        <v>82219</v>
      </c>
      <c r="S34806" s="319" t="s">
        <v>360</v>
      </c>
    </row>
    <row r="34807" spans="18:19" x14ac:dyDescent="0.2">
      <c r="R34807" s="334">
        <v>82221</v>
      </c>
      <c r="S34807" s="319" t="s">
        <v>360</v>
      </c>
    </row>
    <row r="34808" spans="18:19" x14ac:dyDescent="0.2">
      <c r="R34808" s="334">
        <v>82222</v>
      </c>
      <c r="S34808" s="319" t="s">
        <v>360</v>
      </c>
    </row>
    <row r="34809" spans="18:19" x14ac:dyDescent="0.2">
      <c r="R34809" s="334">
        <v>82223</v>
      </c>
      <c r="S34809" s="319" t="s">
        <v>360</v>
      </c>
    </row>
    <row r="34810" spans="18:19" x14ac:dyDescent="0.2">
      <c r="R34810" s="334">
        <v>82224</v>
      </c>
      <c r="S34810" s="319" t="s">
        <v>360</v>
      </c>
    </row>
    <row r="34811" spans="18:19" x14ac:dyDescent="0.2">
      <c r="R34811" s="334">
        <v>82225</v>
      </c>
      <c r="S34811" s="319" t="s">
        <v>360</v>
      </c>
    </row>
    <row r="34812" spans="18:19" x14ac:dyDescent="0.2">
      <c r="R34812" s="334">
        <v>82227</v>
      </c>
      <c r="S34812" s="319" t="s">
        <v>360</v>
      </c>
    </row>
    <row r="34813" spans="18:19" x14ac:dyDescent="0.2">
      <c r="R34813" s="334">
        <v>82229</v>
      </c>
      <c r="S34813" s="319" t="s">
        <v>360</v>
      </c>
    </row>
    <row r="34814" spans="18:19" x14ac:dyDescent="0.2">
      <c r="R34814" s="334">
        <v>82240</v>
      </c>
      <c r="S34814" s="319" t="s">
        <v>360</v>
      </c>
    </row>
    <row r="34815" spans="18:19" x14ac:dyDescent="0.2">
      <c r="R34815" s="334">
        <v>82242</v>
      </c>
      <c r="S34815" s="319" t="s">
        <v>360</v>
      </c>
    </row>
    <row r="34816" spans="18:19" x14ac:dyDescent="0.2">
      <c r="R34816" s="334">
        <v>82243</v>
      </c>
      <c r="S34816" s="319" t="s">
        <v>360</v>
      </c>
    </row>
    <row r="34817" spans="18:19" x14ac:dyDescent="0.2">
      <c r="R34817" s="334">
        <v>82244</v>
      </c>
      <c r="S34817" s="319" t="s">
        <v>360</v>
      </c>
    </row>
    <row r="34818" spans="18:19" x14ac:dyDescent="0.2">
      <c r="R34818" s="334">
        <v>82301</v>
      </c>
      <c r="S34818" s="319" t="s">
        <v>347</v>
      </c>
    </row>
    <row r="34819" spans="18:19" x14ac:dyDescent="0.2">
      <c r="R34819" s="334">
        <v>82310</v>
      </c>
      <c r="S34819" s="319" t="s">
        <v>347</v>
      </c>
    </row>
    <row r="34820" spans="18:19" x14ac:dyDescent="0.2">
      <c r="R34820" s="334">
        <v>82321</v>
      </c>
      <c r="S34820" s="319" t="s">
        <v>360</v>
      </c>
    </row>
    <row r="34821" spans="18:19" x14ac:dyDescent="0.2">
      <c r="R34821" s="334">
        <v>82322</v>
      </c>
      <c r="S34821" s="319" t="s">
        <v>347</v>
      </c>
    </row>
    <row r="34822" spans="18:19" x14ac:dyDescent="0.2">
      <c r="R34822" s="334">
        <v>82323</v>
      </c>
      <c r="S34822" s="319" t="s">
        <v>360</v>
      </c>
    </row>
    <row r="34823" spans="18:19" x14ac:dyDescent="0.2">
      <c r="R34823" s="334">
        <v>82324</v>
      </c>
      <c r="S34823" s="319" t="s">
        <v>360</v>
      </c>
    </row>
    <row r="34824" spans="18:19" x14ac:dyDescent="0.2">
      <c r="R34824" s="334">
        <v>82325</v>
      </c>
      <c r="S34824" s="319" t="s">
        <v>360</v>
      </c>
    </row>
    <row r="34825" spans="18:19" x14ac:dyDescent="0.2">
      <c r="R34825" s="334">
        <v>82327</v>
      </c>
      <c r="S34825" s="319" t="s">
        <v>360</v>
      </c>
    </row>
    <row r="34826" spans="18:19" x14ac:dyDescent="0.2">
      <c r="R34826" s="334">
        <v>82329</v>
      </c>
      <c r="S34826" s="319" t="s">
        <v>360</v>
      </c>
    </row>
    <row r="34827" spans="18:19" x14ac:dyDescent="0.2">
      <c r="R34827" s="334">
        <v>82331</v>
      </c>
      <c r="S34827" s="319" t="s">
        <v>360</v>
      </c>
    </row>
    <row r="34828" spans="18:19" x14ac:dyDescent="0.2">
      <c r="R34828" s="334">
        <v>82332</v>
      </c>
      <c r="S34828" s="319" t="s">
        <v>360</v>
      </c>
    </row>
    <row r="34829" spans="18:19" x14ac:dyDescent="0.2">
      <c r="R34829" s="334">
        <v>82334</v>
      </c>
      <c r="S34829" s="319" t="s">
        <v>347</v>
      </c>
    </row>
    <row r="34830" spans="18:19" x14ac:dyDescent="0.2">
      <c r="R34830" s="334">
        <v>82335</v>
      </c>
      <c r="S34830" s="319" t="s">
        <v>360</v>
      </c>
    </row>
    <row r="34831" spans="18:19" x14ac:dyDescent="0.2">
      <c r="R34831" s="334">
        <v>82336</v>
      </c>
      <c r="S34831" s="319" t="s">
        <v>347</v>
      </c>
    </row>
    <row r="34832" spans="18:19" x14ac:dyDescent="0.2">
      <c r="R34832" s="334">
        <v>82401</v>
      </c>
      <c r="S34832" s="319" t="s">
        <v>347</v>
      </c>
    </row>
    <row r="34833" spans="18:19" x14ac:dyDescent="0.2">
      <c r="R34833" s="334">
        <v>82410</v>
      </c>
      <c r="S34833" s="319" t="s">
        <v>360</v>
      </c>
    </row>
    <row r="34834" spans="18:19" x14ac:dyDescent="0.2">
      <c r="R34834" s="334">
        <v>82411</v>
      </c>
      <c r="S34834" s="319" t="s">
        <v>360</v>
      </c>
    </row>
    <row r="34835" spans="18:19" x14ac:dyDescent="0.2">
      <c r="R34835" s="334">
        <v>82412</v>
      </c>
      <c r="S34835" s="319" t="s">
        <v>360</v>
      </c>
    </row>
    <row r="34836" spans="18:19" x14ac:dyDescent="0.2">
      <c r="R34836" s="334">
        <v>82414</v>
      </c>
      <c r="S34836" s="319" t="s">
        <v>347</v>
      </c>
    </row>
    <row r="34837" spans="18:19" x14ac:dyDescent="0.2">
      <c r="R34837" s="334">
        <v>82420</v>
      </c>
      <c r="S34837" s="319" t="s">
        <v>347</v>
      </c>
    </row>
    <row r="34838" spans="18:19" x14ac:dyDescent="0.2">
      <c r="R34838" s="334">
        <v>82421</v>
      </c>
      <c r="S34838" s="319" t="s">
        <v>360</v>
      </c>
    </row>
    <row r="34839" spans="18:19" x14ac:dyDescent="0.2">
      <c r="R34839" s="334">
        <v>82422</v>
      </c>
      <c r="S34839" s="319" t="s">
        <v>360</v>
      </c>
    </row>
    <row r="34840" spans="18:19" x14ac:dyDescent="0.2">
      <c r="R34840" s="334">
        <v>82423</v>
      </c>
      <c r="S34840" s="319" t="s">
        <v>360</v>
      </c>
    </row>
    <row r="34841" spans="18:19" x14ac:dyDescent="0.2">
      <c r="R34841" s="334">
        <v>82426</v>
      </c>
      <c r="S34841" s="319" t="s">
        <v>360</v>
      </c>
    </row>
    <row r="34842" spans="18:19" x14ac:dyDescent="0.2">
      <c r="R34842" s="334">
        <v>82428</v>
      </c>
      <c r="S34842" s="319" t="s">
        <v>360</v>
      </c>
    </row>
    <row r="34843" spans="18:19" x14ac:dyDescent="0.2">
      <c r="R34843" s="334">
        <v>82430</v>
      </c>
      <c r="S34843" s="319" t="s">
        <v>347</v>
      </c>
    </row>
    <row r="34844" spans="18:19" x14ac:dyDescent="0.2">
      <c r="R34844" s="334">
        <v>82431</v>
      </c>
      <c r="S34844" s="319" t="s">
        <v>347</v>
      </c>
    </row>
    <row r="34845" spans="18:19" x14ac:dyDescent="0.2">
      <c r="R34845" s="334">
        <v>82432</v>
      </c>
      <c r="S34845" s="319" t="s">
        <v>360</v>
      </c>
    </row>
    <row r="34846" spans="18:19" x14ac:dyDescent="0.2">
      <c r="R34846" s="334">
        <v>82433</v>
      </c>
      <c r="S34846" s="319" t="s">
        <v>347</v>
      </c>
    </row>
    <row r="34847" spans="18:19" x14ac:dyDescent="0.2">
      <c r="R34847" s="334">
        <v>82434</v>
      </c>
      <c r="S34847" s="319" t="s">
        <v>360</v>
      </c>
    </row>
    <row r="34848" spans="18:19" x14ac:dyDescent="0.2">
      <c r="R34848" s="334">
        <v>82435</v>
      </c>
      <c r="S34848" s="319" t="s">
        <v>347</v>
      </c>
    </row>
    <row r="34849" spans="18:19" x14ac:dyDescent="0.2">
      <c r="R34849" s="334">
        <v>82440</v>
      </c>
      <c r="S34849" s="319" t="s">
        <v>360</v>
      </c>
    </row>
    <row r="34850" spans="18:19" x14ac:dyDescent="0.2">
      <c r="R34850" s="334">
        <v>82441</v>
      </c>
      <c r="S34850" s="319" t="s">
        <v>360</v>
      </c>
    </row>
    <row r="34851" spans="18:19" x14ac:dyDescent="0.2">
      <c r="R34851" s="334">
        <v>82442</v>
      </c>
      <c r="S34851" s="319" t="s">
        <v>360</v>
      </c>
    </row>
    <row r="34852" spans="18:19" x14ac:dyDescent="0.2">
      <c r="R34852" s="334">
        <v>82443</v>
      </c>
      <c r="S34852" s="319" t="s">
        <v>347</v>
      </c>
    </row>
    <row r="34853" spans="18:19" x14ac:dyDescent="0.2">
      <c r="R34853" s="334">
        <v>82450</v>
      </c>
      <c r="S34853" s="319" t="s">
        <v>347</v>
      </c>
    </row>
    <row r="34854" spans="18:19" x14ac:dyDescent="0.2">
      <c r="R34854" s="334">
        <v>82501</v>
      </c>
      <c r="S34854" s="319" t="s">
        <v>360</v>
      </c>
    </row>
    <row r="34855" spans="18:19" x14ac:dyDescent="0.2">
      <c r="R34855" s="334">
        <v>82510</v>
      </c>
      <c r="S34855" s="319" t="s">
        <v>360</v>
      </c>
    </row>
    <row r="34856" spans="18:19" x14ac:dyDescent="0.2">
      <c r="R34856" s="334">
        <v>82512</v>
      </c>
      <c r="S34856" s="319" t="s">
        <v>360</v>
      </c>
    </row>
    <row r="34857" spans="18:19" x14ac:dyDescent="0.2">
      <c r="R34857" s="334">
        <v>82513</v>
      </c>
      <c r="S34857" s="319" t="s">
        <v>360</v>
      </c>
    </row>
    <row r="34858" spans="18:19" x14ac:dyDescent="0.2">
      <c r="R34858" s="334">
        <v>82514</v>
      </c>
      <c r="S34858" s="319" t="s">
        <v>360</v>
      </c>
    </row>
    <row r="34859" spans="18:19" x14ac:dyDescent="0.2">
      <c r="R34859" s="334">
        <v>82515</v>
      </c>
      <c r="S34859" s="319" t="s">
        <v>360</v>
      </c>
    </row>
    <row r="34860" spans="18:19" x14ac:dyDescent="0.2">
      <c r="R34860" s="334">
        <v>82516</v>
      </c>
      <c r="S34860" s="319" t="s">
        <v>360</v>
      </c>
    </row>
    <row r="34861" spans="18:19" x14ac:dyDescent="0.2">
      <c r="R34861" s="334">
        <v>82520</v>
      </c>
      <c r="S34861" s="319" t="s">
        <v>347</v>
      </c>
    </row>
    <row r="34862" spans="18:19" x14ac:dyDescent="0.2">
      <c r="R34862" s="334">
        <v>82523</v>
      </c>
      <c r="S34862" s="319" t="s">
        <v>360</v>
      </c>
    </row>
    <row r="34863" spans="18:19" x14ac:dyDescent="0.2">
      <c r="R34863" s="334">
        <v>82524</v>
      </c>
      <c r="S34863" s="319" t="s">
        <v>347</v>
      </c>
    </row>
    <row r="34864" spans="18:19" x14ac:dyDescent="0.2">
      <c r="R34864" s="334">
        <v>82601</v>
      </c>
      <c r="S34864" s="319" t="s">
        <v>347</v>
      </c>
    </row>
    <row r="34865" spans="18:19" x14ac:dyDescent="0.2">
      <c r="R34865" s="334">
        <v>82602</v>
      </c>
      <c r="S34865" s="319" t="s">
        <v>347</v>
      </c>
    </row>
    <row r="34866" spans="18:19" x14ac:dyDescent="0.2">
      <c r="R34866" s="334">
        <v>82604</v>
      </c>
      <c r="S34866" s="319" t="s">
        <v>360</v>
      </c>
    </row>
    <row r="34867" spans="18:19" x14ac:dyDescent="0.2">
      <c r="R34867" s="334">
        <v>82605</v>
      </c>
      <c r="S34867" s="319" t="s">
        <v>347</v>
      </c>
    </row>
    <row r="34868" spans="18:19" x14ac:dyDescent="0.2">
      <c r="R34868" s="334">
        <v>82609</v>
      </c>
      <c r="S34868" s="319" t="s">
        <v>347</v>
      </c>
    </row>
    <row r="34869" spans="18:19" x14ac:dyDescent="0.2">
      <c r="R34869" s="334">
        <v>82615</v>
      </c>
      <c r="S34869" s="319" t="s">
        <v>347</v>
      </c>
    </row>
    <row r="34870" spans="18:19" x14ac:dyDescent="0.2">
      <c r="R34870" s="334">
        <v>82620</v>
      </c>
      <c r="S34870" s="319" t="s">
        <v>360</v>
      </c>
    </row>
    <row r="34871" spans="18:19" x14ac:dyDescent="0.2">
      <c r="R34871" s="334">
        <v>82630</v>
      </c>
      <c r="S34871" s="319" t="s">
        <v>360</v>
      </c>
    </row>
    <row r="34872" spans="18:19" x14ac:dyDescent="0.2">
      <c r="R34872" s="334">
        <v>82633</v>
      </c>
      <c r="S34872" s="319" t="s">
        <v>347</v>
      </c>
    </row>
    <row r="34873" spans="18:19" x14ac:dyDescent="0.2">
      <c r="R34873" s="334">
        <v>82635</v>
      </c>
      <c r="S34873" s="319" t="s">
        <v>347</v>
      </c>
    </row>
    <row r="34874" spans="18:19" x14ac:dyDescent="0.2">
      <c r="R34874" s="334">
        <v>82636</v>
      </c>
      <c r="S34874" s="319" t="s">
        <v>347</v>
      </c>
    </row>
    <row r="34875" spans="18:19" x14ac:dyDescent="0.2">
      <c r="R34875" s="334">
        <v>82637</v>
      </c>
      <c r="S34875" s="319" t="s">
        <v>347</v>
      </c>
    </row>
    <row r="34876" spans="18:19" x14ac:dyDescent="0.2">
      <c r="R34876" s="334">
        <v>82638</v>
      </c>
      <c r="S34876" s="319" t="s">
        <v>360</v>
      </c>
    </row>
    <row r="34877" spans="18:19" x14ac:dyDescent="0.2">
      <c r="R34877" s="334">
        <v>82639</v>
      </c>
      <c r="S34877" s="319" t="s">
        <v>360</v>
      </c>
    </row>
    <row r="34878" spans="18:19" x14ac:dyDescent="0.2">
      <c r="R34878" s="334">
        <v>82640</v>
      </c>
      <c r="S34878" s="319" t="s">
        <v>347</v>
      </c>
    </row>
    <row r="34879" spans="18:19" x14ac:dyDescent="0.2">
      <c r="R34879" s="334">
        <v>82642</v>
      </c>
      <c r="S34879" s="319" t="s">
        <v>360</v>
      </c>
    </row>
    <row r="34880" spans="18:19" x14ac:dyDescent="0.2">
      <c r="R34880" s="334">
        <v>82643</v>
      </c>
      <c r="S34880" s="319" t="s">
        <v>347</v>
      </c>
    </row>
    <row r="34881" spans="18:19" x14ac:dyDescent="0.2">
      <c r="R34881" s="334">
        <v>82644</v>
      </c>
      <c r="S34881" s="319" t="s">
        <v>347</v>
      </c>
    </row>
    <row r="34882" spans="18:19" x14ac:dyDescent="0.2">
      <c r="R34882" s="334">
        <v>82646</v>
      </c>
      <c r="S34882" s="319" t="s">
        <v>360</v>
      </c>
    </row>
    <row r="34883" spans="18:19" x14ac:dyDescent="0.2">
      <c r="R34883" s="334">
        <v>82648</v>
      </c>
      <c r="S34883" s="319" t="s">
        <v>360</v>
      </c>
    </row>
    <row r="34884" spans="18:19" x14ac:dyDescent="0.2">
      <c r="R34884" s="334">
        <v>82649</v>
      </c>
      <c r="S34884" s="319" t="s">
        <v>347</v>
      </c>
    </row>
    <row r="34885" spans="18:19" x14ac:dyDescent="0.2">
      <c r="R34885" s="334">
        <v>82701</v>
      </c>
      <c r="S34885" s="319" t="s">
        <v>360</v>
      </c>
    </row>
    <row r="34886" spans="18:19" x14ac:dyDescent="0.2">
      <c r="R34886" s="334">
        <v>82710</v>
      </c>
      <c r="S34886" s="319" t="s">
        <v>360</v>
      </c>
    </row>
    <row r="34887" spans="18:19" x14ac:dyDescent="0.2">
      <c r="R34887" s="334">
        <v>82711</v>
      </c>
      <c r="S34887" s="319" t="s">
        <v>360</v>
      </c>
    </row>
    <row r="34888" spans="18:19" x14ac:dyDescent="0.2">
      <c r="R34888" s="334">
        <v>82712</v>
      </c>
      <c r="S34888" s="319" t="s">
        <v>360</v>
      </c>
    </row>
    <row r="34889" spans="18:19" x14ac:dyDescent="0.2">
      <c r="R34889" s="334">
        <v>82714</v>
      </c>
      <c r="S34889" s="319" t="s">
        <v>360</v>
      </c>
    </row>
    <row r="34890" spans="18:19" x14ac:dyDescent="0.2">
      <c r="R34890" s="334">
        <v>82715</v>
      </c>
      <c r="S34890" s="319" t="s">
        <v>360</v>
      </c>
    </row>
    <row r="34891" spans="18:19" x14ac:dyDescent="0.2">
      <c r="R34891" s="334">
        <v>82716</v>
      </c>
      <c r="S34891" s="319" t="s">
        <v>360</v>
      </c>
    </row>
    <row r="34892" spans="18:19" x14ac:dyDescent="0.2">
      <c r="R34892" s="334">
        <v>82717</v>
      </c>
      <c r="S34892" s="319" t="s">
        <v>347</v>
      </c>
    </row>
    <row r="34893" spans="18:19" x14ac:dyDescent="0.2">
      <c r="R34893" s="334">
        <v>82718</v>
      </c>
      <c r="S34893" s="319" t="s">
        <v>360</v>
      </c>
    </row>
    <row r="34894" spans="18:19" x14ac:dyDescent="0.2">
      <c r="R34894" s="334">
        <v>82720</v>
      </c>
      <c r="S34894" s="319" t="s">
        <v>360</v>
      </c>
    </row>
    <row r="34895" spans="18:19" x14ac:dyDescent="0.2">
      <c r="R34895" s="334">
        <v>82721</v>
      </c>
      <c r="S34895" s="319" t="s">
        <v>360</v>
      </c>
    </row>
    <row r="34896" spans="18:19" x14ac:dyDescent="0.2">
      <c r="R34896" s="334">
        <v>82723</v>
      </c>
      <c r="S34896" s="319" t="s">
        <v>360</v>
      </c>
    </row>
    <row r="34897" spans="18:19" x14ac:dyDescent="0.2">
      <c r="R34897" s="334">
        <v>82725</v>
      </c>
      <c r="S34897" s="319" t="s">
        <v>360</v>
      </c>
    </row>
    <row r="34898" spans="18:19" x14ac:dyDescent="0.2">
      <c r="R34898" s="334">
        <v>82727</v>
      </c>
      <c r="S34898" s="319" t="s">
        <v>360</v>
      </c>
    </row>
    <row r="34899" spans="18:19" x14ac:dyDescent="0.2">
      <c r="R34899" s="334">
        <v>82729</v>
      </c>
      <c r="S34899" s="319" t="s">
        <v>360</v>
      </c>
    </row>
    <row r="34900" spans="18:19" x14ac:dyDescent="0.2">
      <c r="R34900" s="334">
        <v>82730</v>
      </c>
      <c r="S34900" s="319" t="s">
        <v>360</v>
      </c>
    </row>
    <row r="34901" spans="18:19" x14ac:dyDescent="0.2">
      <c r="R34901" s="334">
        <v>82731</v>
      </c>
      <c r="S34901" s="319" t="s">
        <v>360</v>
      </c>
    </row>
    <row r="34902" spans="18:19" x14ac:dyDescent="0.2">
      <c r="R34902" s="334">
        <v>82732</v>
      </c>
      <c r="S34902" s="319" t="s">
        <v>360</v>
      </c>
    </row>
    <row r="34903" spans="18:19" x14ac:dyDescent="0.2">
      <c r="R34903" s="334">
        <v>82801</v>
      </c>
      <c r="S34903" s="319" t="s">
        <v>360</v>
      </c>
    </row>
    <row r="34904" spans="18:19" x14ac:dyDescent="0.2">
      <c r="R34904" s="334">
        <v>82831</v>
      </c>
      <c r="S34904" s="319" t="s">
        <v>360</v>
      </c>
    </row>
    <row r="34905" spans="18:19" x14ac:dyDescent="0.2">
      <c r="R34905" s="334">
        <v>82832</v>
      </c>
      <c r="S34905" s="319" t="s">
        <v>360</v>
      </c>
    </row>
    <row r="34906" spans="18:19" x14ac:dyDescent="0.2">
      <c r="R34906" s="334">
        <v>82833</v>
      </c>
      <c r="S34906" s="319" t="s">
        <v>353</v>
      </c>
    </row>
    <row r="34907" spans="18:19" x14ac:dyDescent="0.2">
      <c r="R34907" s="334">
        <v>82834</v>
      </c>
      <c r="S34907" s="319" t="s">
        <v>360</v>
      </c>
    </row>
    <row r="34908" spans="18:19" x14ac:dyDescent="0.2">
      <c r="R34908" s="334">
        <v>82835</v>
      </c>
      <c r="S34908" s="319" t="s">
        <v>360</v>
      </c>
    </row>
    <row r="34909" spans="18:19" x14ac:dyDescent="0.2">
      <c r="R34909" s="334">
        <v>82836</v>
      </c>
      <c r="S34909" s="319" t="s">
        <v>360</v>
      </c>
    </row>
    <row r="34910" spans="18:19" x14ac:dyDescent="0.2">
      <c r="R34910" s="334">
        <v>82837</v>
      </c>
      <c r="S34910" s="319" t="s">
        <v>360</v>
      </c>
    </row>
    <row r="34911" spans="18:19" x14ac:dyDescent="0.2">
      <c r="R34911" s="334">
        <v>82838</v>
      </c>
      <c r="S34911" s="319" t="s">
        <v>347</v>
      </c>
    </row>
    <row r="34912" spans="18:19" x14ac:dyDescent="0.2">
      <c r="R34912" s="334">
        <v>82839</v>
      </c>
      <c r="S34912" s="319" t="s">
        <v>353</v>
      </c>
    </row>
    <row r="34913" spans="18:19" x14ac:dyDescent="0.2">
      <c r="R34913" s="334">
        <v>82840</v>
      </c>
      <c r="S34913" s="319" t="s">
        <v>360</v>
      </c>
    </row>
    <row r="34914" spans="18:19" x14ac:dyDescent="0.2">
      <c r="R34914" s="334">
        <v>82842</v>
      </c>
      <c r="S34914" s="319" t="s">
        <v>353</v>
      </c>
    </row>
    <row r="34915" spans="18:19" x14ac:dyDescent="0.2">
      <c r="R34915" s="334">
        <v>82844</v>
      </c>
      <c r="S34915" s="319" t="s">
        <v>360</v>
      </c>
    </row>
    <row r="34916" spans="18:19" x14ac:dyDescent="0.2">
      <c r="R34916" s="334">
        <v>82845</v>
      </c>
      <c r="S34916" s="319" t="s">
        <v>360</v>
      </c>
    </row>
    <row r="34917" spans="18:19" x14ac:dyDescent="0.2">
      <c r="R34917" s="334">
        <v>82901</v>
      </c>
      <c r="S34917" s="319" t="s">
        <v>347</v>
      </c>
    </row>
    <row r="34918" spans="18:19" x14ac:dyDescent="0.2">
      <c r="R34918" s="334">
        <v>82902</v>
      </c>
      <c r="S34918" s="319" t="s">
        <v>347</v>
      </c>
    </row>
    <row r="34919" spans="18:19" x14ac:dyDescent="0.2">
      <c r="R34919" s="334">
        <v>82922</v>
      </c>
      <c r="S34919" s="319" t="s">
        <v>347</v>
      </c>
    </row>
    <row r="34920" spans="18:19" x14ac:dyDescent="0.2">
      <c r="R34920" s="334">
        <v>82923</v>
      </c>
      <c r="S34920" s="319" t="s">
        <v>347</v>
      </c>
    </row>
    <row r="34921" spans="18:19" x14ac:dyDescent="0.2">
      <c r="R34921" s="334">
        <v>82925</v>
      </c>
      <c r="S34921" s="319" t="s">
        <v>347</v>
      </c>
    </row>
    <row r="34922" spans="18:19" x14ac:dyDescent="0.2">
      <c r="R34922" s="334">
        <v>82929</v>
      </c>
      <c r="S34922" s="319" t="s">
        <v>347</v>
      </c>
    </row>
    <row r="34923" spans="18:19" x14ac:dyDescent="0.2">
      <c r="R34923" s="334">
        <v>82930</v>
      </c>
      <c r="S34923" s="319" t="s">
        <v>347</v>
      </c>
    </row>
    <row r="34924" spans="18:19" x14ac:dyDescent="0.2">
      <c r="R34924" s="334">
        <v>82931</v>
      </c>
      <c r="S34924" s="319" t="s">
        <v>347</v>
      </c>
    </row>
    <row r="34925" spans="18:19" x14ac:dyDescent="0.2">
      <c r="R34925" s="334">
        <v>82932</v>
      </c>
      <c r="S34925" s="319" t="s">
        <v>360</v>
      </c>
    </row>
    <row r="34926" spans="18:19" x14ac:dyDescent="0.2">
      <c r="R34926" s="334">
        <v>82933</v>
      </c>
      <c r="S34926" s="319" t="s">
        <v>360</v>
      </c>
    </row>
    <row r="34927" spans="18:19" x14ac:dyDescent="0.2">
      <c r="R34927" s="334">
        <v>82934</v>
      </c>
      <c r="S34927" s="319" t="s">
        <v>360</v>
      </c>
    </row>
    <row r="34928" spans="18:19" x14ac:dyDescent="0.2">
      <c r="R34928" s="334">
        <v>82935</v>
      </c>
      <c r="S34928" s="319" t="s">
        <v>347</v>
      </c>
    </row>
    <row r="34929" spans="18:19" x14ac:dyDescent="0.2">
      <c r="R34929" s="334">
        <v>82936</v>
      </c>
      <c r="S34929" s="319" t="s">
        <v>360</v>
      </c>
    </row>
    <row r="34930" spans="18:19" x14ac:dyDescent="0.2">
      <c r="R34930" s="334">
        <v>82937</v>
      </c>
      <c r="S34930" s="319" t="s">
        <v>360</v>
      </c>
    </row>
    <row r="34931" spans="18:19" x14ac:dyDescent="0.2">
      <c r="R34931" s="334">
        <v>82938</v>
      </c>
      <c r="S34931" s="319" t="s">
        <v>347</v>
      </c>
    </row>
    <row r="34932" spans="18:19" x14ac:dyDescent="0.2">
      <c r="R34932" s="334">
        <v>82939</v>
      </c>
      <c r="S34932" s="319" t="s">
        <v>360</v>
      </c>
    </row>
    <row r="34933" spans="18:19" x14ac:dyDescent="0.2">
      <c r="R34933" s="334">
        <v>82941</v>
      </c>
      <c r="S34933" s="319" t="s">
        <v>347</v>
      </c>
    </row>
    <row r="34934" spans="18:19" x14ac:dyDescent="0.2">
      <c r="R34934" s="334">
        <v>82942</v>
      </c>
      <c r="S34934" s="319" t="s">
        <v>347</v>
      </c>
    </row>
    <row r="34935" spans="18:19" x14ac:dyDescent="0.2">
      <c r="R34935" s="334">
        <v>82943</v>
      </c>
      <c r="S34935" s="319" t="s">
        <v>347</v>
      </c>
    </row>
    <row r="34936" spans="18:19" x14ac:dyDescent="0.2">
      <c r="R34936" s="334">
        <v>82944</v>
      </c>
      <c r="S34936" s="319" t="s">
        <v>360</v>
      </c>
    </row>
    <row r="34937" spans="18:19" x14ac:dyDescent="0.2">
      <c r="R34937" s="334">
        <v>82945</v>
      </c>
      <c r="S34937" s="319" t="s">
        <v>347</v>
      </c>
    </row>
    <row r="34938" spans="18:19" x14ac:dyDescent="0.2">
      <c r="R34938" s="334">
        <v>83001</v>
      </c>
      <c r="S34938" s="319" t="s">
        <v>347</v>
      </c>
    </row>
    <row r="34939" spans="18:19" x14ac:dyDescent="0.2">
      <c r="R34939" s="334">
        <v>83002</v>
      </c>
      <c r="S34939" s="319" t="s">
        <v>347</v>
      </c>
    </row>
    <row r="34940" spans="18:19" x14ac:dyDescent="0.2">
      <c r="R34940" s="334">
        <v>83011</v>
      </c>
      <c r="S34940" s="319" t="s">
        <v>347</v>
      </c>
    </row>
    <row r="34941" spans="18:19" x14ac:dyDescent="0.2">
      <c r="R34941" s="334">
        <v>83012</v>
      </c>
      <c r="S34941" s="319" t="s">
        <v>347</v>
      </c>
    </row>
    <row r="34942" spans="18:19" x14ac:dyDescent="0.2">
      <c r="R34942" s="334">
        <v>83013</v>
      </c>
      <c r="S34942" s="319" t="s">
        <v>347</v>
      </c>
    </row>
    <row r="34943" spans="18:19" x14ac:dyDescent="0.2">
      <c r="R34943" s="334">
        <v>83014</v>
      </c>
      <c r="S34943" s="319" t="s">
        <v>347</v>
      </c>
    </row>
    <row r="34944" spans="18:19" x14ac:dyDescent="0.2">
      <c r="R34944" s="334">
        <v>83025</v>
      </c>
      <c r="S34944" s="319" t="s">
        <v>347</v>
      </c>
    </row>
    <row r="34945" spans="18:19" x14ac:dyDescent="0.2">
      <c r="R34945" s="334">
        <v>83101</v>
      </c>
      <c r="S34945" s="319" t="s">
        <v>347</v>
      </c>
    </row>
    <row r="34946" spans="18:19" x14ac:dyDescent="0.2">
      <c r="R34946" s="334">
        <v>83110</v>
      </c>
      <c r="S34946" s="319" t="s">
        <v>347</v>
      </c>
    </row>
    <row r="34947" spans="18:19" x14ac:dyDescent="0.2">
      <c r="R34947" s="334">
        <v>83111</v>
      </c>
      <c r="S34947" s="319" t="s">
        <v>347</v>
      </c>
    </row>
    <row r="34948" spans="18:19" x14ac:dyDescent="0.2">
      <c r="R34948" s="334">
        <v>83112</v>
      </c>
      <c r="S34948" s="319" t="s">
        <v>347</v>
      </c>
    </row>
    <row r="34949" spans="18:19" x14ac:dyDescent="0.2">
      <c r="R34949" s="334">
        <v>83113</v>
      </c>
      <c r="S34949" s="319" t="s">
        <v>347</v>
      </c>
    </row>
    <row r="34950" spans="18:19" x14ac:dyDescent="0.2">
      <c r="R34950" s="334">
        <v>83114</v>
      </c>
      <c r="S34950" s="319" t="s">
        <v>347</v>
      </c>
    </row>
    <row r="34951" spans="18:19" x14ac:dyDescent="0.2">
      <c r="R34951" s="334">
        <v>83115</v>
      </c>
      <c r="S34951" s="319" t="s">
        <v>347</v>
      </c>
    </row>
    <row r="34952" spans="18:19" x14ac:dyDescent="0.2">
      <c r="R34952" s="334">
        <v>83116</v>
      </c>
      <c r="S34952" s="319" t="s">
        <v>347</v>
      </c>
    </row>
    <row r="34953" spans="18:19" x14ac:dyDescent="0.2">
      <c r="R34953" s="334">
        <v>83118</v>
      </c>
      <c r="S34953" s="319" t="s">
        <v>347</v>
      </c>
    </row>
    <row r="34954" spans="18:19" x14ac:dyDescent="0.2">
      <c r="R34954" s="334">
        <v>83119</v>
      </c>
      <c r="S34954" s="319" t="s">
        <v>347</v>
      </c>
    </row>
    <row r="34955" spans="18:19" x14ac:dyDescent="0.2">
      <c r="R34955" s="334">
        <v>83120</v>
      </c>
      <c r="S34955" s="319" t="s">
        <v>347</v>
      </c>
    </row>
    <row r="34956" spans="18:19" x14ac:dyDescent="0.2">
      <c r="R34956" s="334">
        <v>83121</v>
      </c>
      <c r="S34956" s="319" t="s">
        <v>347</v>
      </c>
    </row>
    <row r="34957" spans="18:19" x14ac:dyDescent="0.2">
      <c r="R34957" s="334">
        <v>83122</v>
      </c>
      <c r="S34957" s="319" t="s">
        <v>347</v>
      </c>
    </row>
    <row r="34958" spans="18:19" x14ac:dyDescent="0.2">
      <c r="R34958" s="334">
        <v>83123</v>
      </c>
      <c r="S34958" s="319" t="s">
        <v>347</v>
      </c>
    </row>
    <row r="34959" spans="18:19" x14ac:dyDescent="0.2">
      <c r="R34959" s="334">
        <v>83124</v>
      </c>
      <c r="S34959" s="319" t="s">
        <v>347</v>
      </c>
    </row>
    <row r="34960" spans="18:19" x14ac:dyDescent="0.2">
      <c r="R34960" s="334">
        <v>83126</v>
      </c>
      <c r="S34960" s="319" t="s">
        <v>347</v>
      </c>
    </row>
    <row r="34961" spans="18:19" x14ac:dyDescent="0.2">
      <c r="R34961" s="334">
        <v>83127</v>
      </c>
      <c r="S34961" s="319" t="s">
        <v>347</v>
      </c>
    </row>
    <row r="34962" spans="18:19" x14ac:dyDescent="0.2">
      <c r="R34962" s="334">
        <v>83128</v>
      </c>
      <c r="S34962" s="319" t="s">
        <v>347</v>
      </c>
    </row>
    <row r="34963" spans="18:19" x14ac:dyDescent="0.2">
      <c r="R34963" s="334">
        <v>83201</v>
      </c>
      <c r="S34963" s="319" t="s">
        <v>347</v>
      </c>
    </row>
    <row r="34964" spans="18:19" x14ac:dyDescent="0.2">
      <c r="R34964" s="334">
        <v>83202</v>
      </c>
      <c r="S34964" s="319" t="s">
        <v>347</v>
      </c>
    </row>
    <row r="34965" spans="18:19" x14ac:dyDescent="0.2">
      <c r="R34965" s="334">
        <v>83203</v>
      </c>
      <c r="S34965" s="319" t="s">
        <v>347</v>
      </c>
    </row>
    <row r="34966" spans="18:19" x14ac:dyDescent="0.2">
      <c r="R34966" s="334">
        <v>83204</v>
      </c>
      <c r="S34966" s="319" t="s">
        <v>347</v>
      </c>
    </row>
    <row r="34967" spans="18:19" x14ac:dyDescent="0.2">
      <c r="R34967" s="334">
        <v>83205</v>
      </c>
      <c r="S34967" s="319" t="s">
        <v>347</v>
      </c>
    </row>
    <row r="34968" spans="18:19" x14ac:dyDescent="0.2">
      <c r="R34968" s="334">
        <v>83206</v>
      </c>
      <c r="S34968" s="319" t="s">
        <v>347</v>
      </c>
    </row>
    <row r="34969" spans="18:19" x14ac:dyDescent="0.2">
      <c r="R34969" s="334">
        <v>83209</v>
      </c>
      <c r="S34969" s="319" t="s">
        <v>347</v>
      </c>
    </row>
    <row r="34970" spans="18:19" x14ac:dyDescent="0.2">
      <c r="R34970" s="334">
        <v>83210</v>
      </c>
      <c r="S34970" s="319" t="s">
        <v>347</v>
      </c>
    </row>
    <row r="34971" spans="18:19" x14ac:dyDescent="0.2">
      <c r="R34971" s="334">
        <v>83211</v>
      </c>
      <c r="S34971" s="319" t="s">
        <v>347</v>
      </c>
    </row>
    <row r="34972" spans="18:19" x14ac:dyDescent="0.2">
      <c r="R34972" s="334">
        <v>83212</v>
      </c>
      <c r="S34972" s="319" t="s">
        <v>347</v>
      </c>
    </row>
    <row r="34973" spans="18:19" x14ac:dyDescent="0.2">
      <c r="R34973" s="334">
        <v>83213</v>
      </c>
      <c r="S34973" s="319" t="s">
        <v>347</v>
      </c>
    </row>
    <row r="34974" spans="18:19" x14ac:dyDescent="0.2">
      <c r="R34974" s="334">
        <v>83214</v>
      </c>
      <c r="S34974" s="319" t="s">
        <v>347</v>
      </c>
    </row>
    <row r="34975" spans="18:19" x14ac:dyDescent="0.2">
      <c r="R34975" s="334">
        <v>83217</v>
      </c>
      <c r="S34975" s="319" t="s">
        <v>347</v>
      </c>
    </row>
    <row r="34976" spans="18:19" x14ac:dyDescent="0.2">
      <c r="R34976" s="334">
        <v>83218</v>
      </c>
      <c r="S34976" s="319" t="s">
        <v>347</v>
      </c>
    </row>
    <row r="34977" spans="18:19" x14ac:dyDescent="0.2">
      <c r="R34977" s="334">
        <v>83220</v>
      </c>
      <c r="S34977" s="319" t="s">
        <v>347</v>
      </c>
    </row>
    <row r="34978" spans="18:19" x14ac:dyDescent="0.2">
      <c r="R34978" s="334">
        <v>83221</v>
      </c>
      <c r="S34978" s="319" t="s">
        <v>347</v>
      </c>
    </row>
    <row r="34979" spans="18:19" x14ac:dyDescent="0.2">
      <c r="R34979" s="334">
        <v>83223</v>
      </c>
      <c r="S34979" s="319" t="s">
        <v>347</v>
      </c>
    </row>
    <row r="34980" spans="18:19" x14ac:dyDescent="0.2">
      <c r="R34980" s="334">
        <v>83226</v>
      </c>
      <c r="S34980" s="319" t="s">
        <v>347</v>
      </c>
    </row>
    <row r="34981" spans="18:19" x14ac:dyDescent="0.2">
      <c r="R34981" s="334">
        <v>83227</v>
      </c>
      <c r="S34981" s="319" t="s">
        <v>347</v>
      </c>
    </row>
    <row r="34982" spans="18:19" x14ac:dyDescent="0.2">
      <c r="R34982" s="334">
        <v>83228</v>
      </c>
      <c r="S34982" s="319" t="s">
        <v>347</v>
      </c>
    </row>
    <row r="34983" spans="18:19" x14ac:dyDescent="0.2">
      <c r="R34983" s="334">
        <v>83229</v>
      </c>
      <c r="S34983" s="319" t="s">
        <v>347</v>
      </c>
    </row>
    <row r="34984" spans="18:19" x14ac:dyDescent="0.2">
      <c r="R34984" s="334">
        <v>83230</v>
      </c>
      <c r="S34984" s="319" t="s">
        <v>347</v>
      </c>
    </row>
    <row r="34985" spans="18:19" x14ac:dyDescent="0.2">
      <c r="R34985" s="334">
        <v>83232</v>
      </c>
      <c r="S34985" s="319" t="s">
        <v>347</v>
      </c>
    </row>
    <row r="34986" spans="18:19" x14ac:dyDescent="0.2">
      <c r="R34986" s="334">
        <v>83233</v>
      </c>
      <c r="S34986" s="319" t="s">
        <v>347</v>
      </c>
    </row>
    <row r="34987" spans="18:19" x14ac:dyDescent="0.2">
      <c r="R34987" s="334">
        <v>83234</v>
      </c>
      <c r="S34987" s="319" t="s">
        <v>347</v>
      </c>
    </row>
    <row r="34988" spans="18:19" x14ac:dyDescent="0.2">
      <c r="R34988" s="334">
        <v>83235</v>
      </c>
      <c r="S34988" s="319" t="s">
        <v>347</v>
      </c>
    </row>
    <row r="34989" spans="18:19" x14ac:dyDescent="0.2">
      <c r="R34989" s="334">
        <v>83236</v>
      </c>
      <c r="S34989" s="319" t="s">
        <v>347</v>
      </c>
    </row>
    <row r="34990" spans="18:19" x14ac:dyDescent="0.2">
      <c r="R34990" s="334">
        <v>83237</v>
      </c>
      <c r="S34990" s="319" t="s">
        <v>347</v>
      </c>
    </row>
    <row r="34991" spans="18:19" x14ac:dyDescent="0.2">
      <c r="R34991" s="334">
        <v>83238</v>
      </c>
      <c r="S34991" s="319" t="s">
        <v>347</v>
      </c>
    </row>
    <row r="34992" spans="18:19" x14ac:dyDescent="0.2">
      <c r="R34992" s="334">
        <v>83239</v>
      </c>
      <c r="S34992" s="319" t="s">
        <v>347</v>
      </c>
    </row>
    <row r="34993" spans="18:19" x14ac:dyDescent="0.2">
      <c r="R34993" s="334">
        <v>83241</v>
      </c>
      <c r="S34993" s="319" t="s">
        <v>347</v>
      </c>
    </row>
    <row r="34994" spans="18:19" x14ac:dyDescent="0.2">
      <c r="R34994" s="334">
        <v>83243</v>
      </c>
      <c r="S34994" s="319" t="s">
        <v>347</v>
      </c>
    </row>
    <row r="34995" spans="18:19" x14ac:dyDescent="0.2">
      <c r="R34995" s="334">
        <v>83244</v>
      </c>
      <c r="S34995" s="319" t="s">
        <v>347</v>
      </c>
    </row>
    <row r="34996" spans="18:19" x14ac:dyDescent="0.2">
      <c r="R34996" s="334">
        <v>83245</v>
      </c>
      <c r="S34996" s="319" t="s">
        <v>347</v>
      </c>
    </row>
    <row r="34997" spans="18:19" x14ac:dyDescent="0.2">
      <c r="R34997" s="334">
        <v>83246</v>
      </c>
      <c r="S34997" s="319" t="s">
        <v>347</v>
      </c>
    </row>
    <row r="34998" spans="18:19" x14ac:dyDescent="0.2">
      <c r="R34998" s="334">
        <v>83250</v>
      </c>
      <c r="S34998" s="319" t="s">
        <v>347</v>
      </c>
    </row>
    <row r="34999" spans="18:19" x14ac:dyDescent="0.2">
      <c r="R34999" s="334">
        <v>83251</v>
      </c>
      <c r="S34999" s="319" t="s">
        <v>347</v>
      </c>
    </row>
    <row r="35000" spans="18:19" x14ac:dyDescent="0.2">
      <c r="R35000" s="334">
        <v>83252</v>
      </c>
      <c r="S35000" s="319" t="s">
        <v>347</v>
      </c>
    </row>
    <row r="35001" spans="18:19" x14ac:dyDescent="0.2">
      <c r="R35001" s="334">
        <v>83253</v>
      </c>
      <c r="S35001" s="319" t="s">
        <v>347</v>
      </c>
    </row>
    <row r="35002" spans="18:19" x14ac:dyDescent="0.2">
      <c r="R35002" s="334">
        <v>83254</v>
      </c>
      <c r="S35002" s="319" t="s">
        <v>347</v>
      </c>
    </row>
    <row r="35003" spans="18:19" x14ac:dyDescent="0.2">
      <c r="R35003" s="334">
        <v>83255</v>
      </c>
      <c r="S35003" s="319" t="s">
        <v>347</v>
      </c>
    </row>
    <row r="35004" spans="18:19" x14ac:dyDescent="0.2">
      <c r="R35004" s="334">
        <v>83256</v>
      </c>
      <c r="S35004" s="319" t="s">
        <v>347</v>
      </c>
    </row>
    <row r="35005" spans="18:19" x14ac:dyDescent="0.2">
      <c r="R35005" s="334">
        <v>83261</v>
      </c>
      <c r="S35005" s="319" t="s">
        <v>347</v>
      </c>
    </row>
    <row r="35006" spans="18:19" x14ac:dyDescent="0.2">
      <c r="R35006" s="334">
        <v>83262</v>
      </c>
      <c r="S35006" s="319" t="s">
        <v>347</v>
      </c>
    </row>
    <row r="35007" spans="18:19" x14ac:dyDescent="0.2">
      <c r="R35007" s="334">
        <v>83263</v>
      </c>
      <c r="S35007" s="319" t="s">
        <v>347</v>
      </c>
    </row>
    <row r="35008" spans="18:19" x14ac:dyDescent="0.2">
      <c r="R35008" s="334">
        <v>83271</v>
      </c>
      <c r="S35008" s="319" t="s">
        <v>347</v>
      </c>
    </row>
    <row r="35009" spans="18:19" x14ac:dyDescent="0.2">
      <c r="R35009" s="334">
        <v>83272</v>
      </c>
      <c r="S35009" s="319" t="s">
        <v>347</v>
      </c>
    </row>
    <row r="35010" spans="18:19" x14ac:dyDescent="0.2">
      <c r="R35010" s="334">
        <v>83274</v>
      </c>
      <c r="S35010" s="319" t="s">
        <v>347</v>
      </c>
    </row>
    <row r="35011" spans="18:19" x14ac:dyDescent="0.2">
      <c r="R35011" s="334">
        <v>83276</v>
      </c>
      <c r="S35011" s="319" t="s">
        <v>347</v>
      </c>
    </row>
    <row r="35012" spans="18:19" x14ac:dyDescent="0.2">
      <c r="R35012" s="334">
        <v>83277</v>
      </c>
      <c r="S35012" s="319" t="s">
        <v>347</v>
      </c>
    </row>
    <row r="35013" spans="18:19" x14ac:dyDescent="0.2">
      <c r="R35013" s="334">
        <v>83278</v>
      </c>
      <c r="S35013" s="319" t="s">
        <v>347</v>
      </c>
    </row>
    <row r="35014" spans="18:19" x14ac:dyDescent="0.2">
      <c r="R35014" s="334">
        <v>83281</v>
      </c>
      <c r="S35014" s="319" t="s">
        <v>347</v>
      </c>
    </row>
    <row r="35015" spans="18:19" x14ac:dyDescent="0.2">
      <c r="R35015" s="334">
        <v>83283</v>
      </c>
      <c r="S35015" s="319" t="s">
        <v>347</v>
      </c>
    </row>
    <row r="35016" spans="18:19" x14ac:dyDescent="0.2">
      <c r="R35016" s="334">
        <v>83285</v>
      </c>
      <c r="S35016" s="319" t="s">
        <v>347</v>
      </c>
    </row>
    <row r="35017" spans="18:19" x14ac:dyDescent="0.2">
      <c r="R35017" s="334">
        <v>83286</v>
      </c>
      <c r="S35017" s="319" t="s">
        <v>347</v>
      </c>
    </row>
    <row r="35018" spans="18:19" x14ac:dyDescent="0.2">
      <c r="R35018" s="334">
        <v>83287</v>
      </c>
      <c r="S35018" s="319" t="s">
        <v>347</v>
      </c>
    </row>
    <row r="35019" spans="18:19" x14ac:dyDescent="0.2">
      <c r="R35019" s="334">
        <v>83301</v>
      </c>
      <c r="S35019" s="319" t="s">
        <v>347</v>
      </c>
    </row>
    <row r="35020" spans="18:19" x14ac:dyDescent="0.2">
      <c r="R35020" s="334">
        <v>83302</v>
      </c>
      <c r="S35020" s="319" t="s">
        <v>347</v>
      </c>
    </row>
    <row r="35021" spans="18:19" x14ac:dyDescent="0.2">
      <c r="R35021" s="334">
        <v>83303</v>
      </c>
      <c r="S35021" s="319" t="s">
        <v>347</v>
      </c>
    </row>
    <row r="35022" spans="18:19" x14ac:dyDescent="0.2">
      <c r="R35022" s="334">
        <v>83311</v>
      </c>
      <c r="S35022" s="319" t="s">
        <v>347</v>
      </c>
    </row>
    <row r="35023" spans="18:19" x14ac:dyDescent="0.2">
      <c r="R35023" s="334">
        <v>83312</v>
      </c>
      <c r="S35023" s="319" t="s">
        <v>347</v>
      </c>
    </row>
    <row r="35024" spans="18:19" x14ac:dyDescent="0.2">
      <c r="R35024" s="334">
        <v>83313</v>
      </c>
      <c r="S35024" s="319" t="s">
        <v>347</v>
      </c>
    </row>
    <row r="35025" spans="18:19" x14ac:dyDescent="0.2">
      <c r="R35025" s="334">
        <v>83314</v>
      </c>
      <c r="S35025" s="319" t="s">
        <v>347</v>
      </c>
    </row>
    <row r="35026" spans="18:19" x14ac:dyDescent="0.2">
      <c r="R35026" s="334">
        <v>83316</v>
      </c>
      <c r="S35026" s="319" t="s">
        <v>347</v>
      </c>
    </row>
    <row r="35027" spans="18:19" x14ac:dyDescent="0.2">
      <c r="R35027" s="334">
        <v>83318</v>
      </c>
      <c r="S35027" s="319" t="s">
        <v>347</v>
      </c>
    </row>
    <row r="35028" spans="18:19" x14ac:dyDescent="0.2">
      <c r="R35028" s="334">
        <v>83320</v>
      </c>
      <c r="S35028" s="319" t="s">
        <v>347</v>
      </c>
    </row>
    <row r="35029" spans="18:19" x14ac:dyDescent="0.2">
      <c r="R35029" s="334">
        <v>83321</v>
      </c>
      <c r="S35029" s="319" t="s">
        <v>347</v>
      </c>
    </row>
    <row r="35030" spans="18:19" x14ac:dyDescent="0.2">
      <c r="R35030" s="334">
        <v>83322</v>
      </c>
      <c r="S35030" s="319" t="s">
        <v>347</v>
      </c>
    </row>
    <row r="35031" spans="18:19" x14ac:dyDescent="0.2">
      <c r="R35031" s="334">
        <v>83323</v>
      </c>
      <c r="S35031" s="319" t="s">
        <v>347</v>
      </c>
    </row>
    <row r="35032" spans="18:19" x14ac:dyDescent="0.2">
      <c r="R35032" s="334">
        <v>83324</v>
      </c>
      <c r="S35032" s="319" t="s">
        <v>347</v>
      </c>
    </row>
    <row r="35033" spans="18:19" x14ac:dyDescent="0.2">
      <c r="R35033" s="334">
        <v>83325</v>
      </c>
      <c r="S35033" s="319" t="s">
        <v>347</v>
      </c>
    </row>
    <row r="35034" spans="18:19" x14ac:dyDescent="0.2">
      <c r="R35034" s="334">
        <v>83327</v>
      </c>
      <c r="S35034" s="319" t="s">
        <v>347</v>
      </c>
    </row>
    <row r="35035" spans="18:19" x14ac:dyDescent="0.2">
      <c r="R35035" s="334">
        <v>83328</v>
      </c>
      <c r="S35035" s="319" t="s">
        <v>347</v>
      </c>
    </row>
    <row r="35036" spans="18:19" x14ac:dyDescent="0.2">
      <c r="R35036" s="334">
        <v>83330</v>
      </c>
      <c r="S35036" s="319" t="s">
        <v>347</v>
      </c>
    </row>
    <row r="35037" spans="18:19" x14ac:dyDescent="0.2">
      <c r="R35037" s="334">
        <v>83332</v>
      </c>
      <c r="S35037" s="319" t="s">
        <v>347</v>
      </c>
    </row>
    <row r="35038" spans="18:19" x14ac:dyDescent="0.2">
      <c r="R35038" s="334">
        <v>83333</v>
      </c>
      <c r="S35038" s="319" t="s">
        <v>347</v>
      </c>
    </row>
    <row r="35039" spans="18:19" x14ac:dyDescent="0.2">
      <c r="R35039" s="334">
        <v>83334</v>
      </c>
      <c r="S35039" s="319" t="s">
        <v>347</v>
      </c>
    </row>
    <row r="35040" spans="18:19" x14ac:dyDescent="0.2">
      <c r="R35040" s="334">
        <v>83335</v>
      </c>
      <c r="S35040" s="319" t="s">
        <v>347</v>
      </c>
    </row>
    <row r="35041" spans="18:19" x14ac:dyDescent="0.2">
      <c r="R35041" s="334">
        <v>83336</v>
      </c>
      <c r="S35041" s="319" t="s">
        <v>347</v>
      </c>
    </row>
    <row r="35042" spans="18:19" x14ac:dyDescent="0.2">
      <c r="R35042" s="334">
        <v>83337</v>
      </c>
      <c r="S35042" s="319" t="s">
        <v>347</v>
      </c>
    </row>
    <row r="35043" spans="18:19" x14ac:dyDescent="0.2">
      <c r="R35043" s="334">
        <v>83338</v>
      </c>
      <c r="S35043" s="319" t="s">
        <v>347</v>
      </c>
    </row>
    <row r="35044" spans="18:19" x14ac:dyDescent="0.2">
      <c r="R35044" s="334">
        <v>83340</v>
      </c>
      <c r="S35044" s="319" t="s">
        <v>347</v>
      </c>
    </row>
    <row r="35045" spans="18:19" x14ac:dyDescent="0.2">
      <c r="R35045" s="334">
        <v>83341</v>
      </c>
      <c r="S35045" s="319" t="s">
        <v>347</v>
      </c>
    </row>
    <row r="35046" spans="18:19" x14ac:dyDescent="0.2">
      <c r="R35046" s="334">
        <v>83342</v>
      </c>
      <c r="S35046" s="319" t="s">
        <v>347</v>
      </c>
    </row>
    <row r="35047" spans="18:19" x14ac:dyDescent="0.2">
      <c r="R35047" s="334">
        <v>83343</v>
      </c>
      <c r="S35047" s="319" t="s">
        <v>347</v>
      </c>
    </row>
    <row r="35048" spans="18:19" x14ac:dyDescent="0.2">
      <c r="R35048" s="334">
        <v>83344</v>
      </c>
      <c r="S35048" s="319" t="s">
        <v>347</v>
      </c>
    </row>
    <row r="35049" spans="18:19" x14ac:dyDescent="0.2">
      <c r="R35049" s="334">
        <v>83346</v>
      </c>
      <c r="S35049" s="319" t="s">
        <v>347</v>
      </c>
    </row>
    <row r="35050" spans="18:19" x14ac:dyDescent="0.2">
      <c r="R35050" s="334">
        <v>83347</v>
      </c>
      <c r="S35050" s="319" t="s">
        <v>347</v>
      </c>
    </row>
    <row r="35051" spans="18:19" x14ac:dyDescent="0.2">
      <c r="R35051" s="334">
        <v>83348</v>
      </c>
      <c r="S35051" s="319" t="s">
        <v>347</v>
      </c>
    </row>
    <row r="35052" spans="18:19" x14ac:dyDescent="0.2">
      <c r="R35052" s="334">
        <v>83349</v>
      </c>
      <c r="S35052" s="319" t="s">
        <v>347</v>
      </c>
    </row>
    <row r="35053" spans="18:19" x14ac:dyDescent="0.2">
      <c r="R35053" s="334">
        <v>83350</v>
      </c>
      <c r="S35053" s="319" t="s">
        <v>347</v>
      </c>
    </row>
    <row r="35054" spans="18:19" x14ac:dyDescent="0.2">
      <c r="R35054" s="334">
        <v>83352</v>
      </c>
      <c r="S35054" s="319" t="s">
        <v>347</v>
      </c>
    </row>
    <row r="35055" spans="18:19" x14ac:dyDescent="0.2">
      <c r="R35055" s="334">
        <v>83353</v>
      </c>
      <c r="S35055" s="319" t="s">
        <v>347</v>
      </c>
    </row>
    <row r="35056" spans="18:19" x14ac:dyDescent="0.2">
      <c r="R35056" s="334">
        <v>83354</v>
      </c>
      <c r="S35056" s="319" t="s">
        <v>347</v>
      </c>
    </row>
    <row r="35057" spans="18:19" x14ac:dyDescent="0.2">
      <c r="R35057" s="334">
        <v>83355</v>
      </c>
      <c r="S35057" s="319" t="s">
        <v>347</v>
      </c>
    </row>
    <row r="35058" spans="18:19" x14ac:dyDescent="0.2">
      <c r="R35058" s="334">
        <v>83401</v>
      </c>
      <c r="S35058" s="319" t="s">
        <v>347</v>
      </c>
    </row>
    <row r="35059" spans="18:19" x14ac:dyDescent="0.2">
      <c r="R35059" s="334">
        <v>83402</v>
      </c>
      <c r="S35059" s="319" t="s">
        <v>347</v>
      </c>
    </row>
    <row r="35060" spans="18:19" x14ac:dyDescent="0.2">
      <c r="R35060" s="334">
        <v>83403</v>
      </c>
      <c r="S35060" s="319" t="s">
        <v>347</v>
      </c>
    </row>
    <row r="35061" spans="18:19" x14ac:dyDescent="0.2">
      <c r="R35061" s="334">
        <v>83404</v>
      </c>
      <c r="S35061" s="319" t="s">
        <v>347</v>
      </c>
    </row>
    <row r="35062" spans="18:19" x14ac:dyDescent="0.2">
      <c r="R35062" s="334">
        <v>83405</v>
      </c>
      <c r="S35062" s="319" t="s">
        <v>347</v>
      </c>
    </row>
    <row r="35063" spans="18:19" x14ac:dyDescent="0.2">
      <c r="R35063" s="334">
        <v>83406</v>
      </c>
      <c r="S35063" s="319" t="s">
        <v>347</v>
      </c>
    </row>
    <row r="35064" spans="18:19" x14ac:dyDescent="0.2">
      <c r="R35064" s="334">
        <v>83414</v>
      </c>
      <c r="S35064" s="319" t="s">
        <v>347</v>
      </c>
    </row>
    <row r="35065" spans="18:19" x14ac:dyDescent="0.2">
      <c r="R35065" s="334">
        <v>83415</v>
      </c>
      <c r="S35065" s="319" t="s">
        <v>347</v>
      </c>
    </row>
    <row r="35066" spans="18:19" x14ac:dyDescent="0.2">
      <c r="R35066" s="334">
        <v>83420</v>
      </c>
      <c r="S35066" s="319" t="s">
        <v>347</v>
      </c>
    </row>
    <row r="35067" spans="18:19" x14ac:dyDescent="0.2">
      <c r="R35067" s="334">
        <v>83421</v>
      </c>
      <c r="S35067" s="319" t="s">
        <v>347</v>
      </c>
    </row>
    <row r="35068" spans="18:19" x14ac:dyDescent="0.2">
      <c r="R35068" s="334">
        <v>83422</v>
      </c>
      <c r="S35068" s="319" t="s">
        <v>347</v>
      </c>
    </row>
    <row r="35069" spans="18:19" x14ac:dyDescent="0.2">
      <c r="R35069" s="334">
        <v>83423</v>
      </c>
      <c r="S35069" s="319" t="s">
        <v>347</v>
      </c>
    </row>
    <row r="35070" spans="18:19" x14ac:dyDescent="0.2">
      <c r="R35070" s="334">
        <v>83424</v>
      </c>
      <c r="S35070" s="319" t="s">
        <v>347</v>
      </c>
    </row>
    <row r="35071" spans="18:19" x14ac:dyDescent="0.2">
      <c r="R35071" s="334">
        <v>83425</v>
      </c>
      <c r="S35071" s="319" t="s">
        <v>347</v>
      </c>
    </row>
    <row r="35072" spans="18:19" x14ac:dyDescent="0.2">
      <c r="R35072" s="334">
        <v>83427</v>
      </c>
      <c r="S35072" s="319" t="s">
        <v>347</v>
      </c>
    </row>
    <row r="35073" spans="18:19" x14ac:dyDescent="0.2">
      <c r="R35073" s="334">
        <v>83428</v>
      </c>
      <c r="S35073" s="319" t="s">
        <v>347</v>
      </c>
    </row>
    <row r="35074" spans="18:19" x14ac:dyDescent="0.2">
      <c r="R35074" s="334">
        <v>83429</v>
      </c>
      <c r="S35074" s="319" t="s">
        <v>347</v>
      </c>
    </row>
    <row r="35075" spans="18:19" x14ac:dyDescent="0.2">
      <c r="R35075" s="334">
        <v>83431</v>
      </c>
      <c r="S35075" s="319" t="s">
        <v>347</v>
      </c>
    </row>
    <row r="35076" spans="18:19" x14ac:dyDescent="0.2">
      <c r="R35076" s="334">
        <v>83433</v>
      </c>
      <c r="S35076" s="319" t="s">
        <v>347</v>
      </c>
    </row>
    <row r="35077" spans="18:19" x14ac:dyDescent="0.2">
      <c r="R35077" s="334">
        <v>83434</v>
      </c>
      <c r="S35077" s="319" t="s">
        <v>347</v>
      </c>
    </row>
    <row r="35078" spans="18:19" x14ac:dyDescent="0.2">
      <c r="R35078" s="334">
        <v>83435</v>
      </c>
      <c r="S35078" s="319" t="s">
        <v>347</v>
      </c>
    </row>
    <row r="35079" spans="18:19" x14ac:dyDescent="0.2">
      <c r="R35079" s="334">
        <v>83436</v>
      </c>
      <c r="S35079" s="319" t="s">
        <v>347</v>
      </c>
    </row>
    <row r="35080" spans="18:19" x14ac:dyDescent="0.2">
      <c r="R35080" s="334">
        <v>83438</v>
      </c>
      <c r="S35080" s="319" t="s">
        <v>347</v>
      </c>
    </row>
    <row r="35081" spans="18:19" x14ac:dyDescent="0.2">
      <c r="R35081" s="334">
        <v>83440</v>
      </c>
      <c r="S35081" s="319" t="s">
        <v>347</v>
      </c>
    </row>
    <row r="35082" spans="18:19" x14ac:dyDescent="0.2">
      <c r="R35082" s="334">
        <v>83441</v>
      </c>
      <c r="S35082" s="319" t="s">
        <v>347</v>
      </c>
    </row>
    <row r="35083" spans="18:19" x14ac:dyDescent="0.2">
      <c r="R35083" s="334">
        <v>83442</v>
      </c>
      <c r="S35083" s="319" t="s">
        <v>347</v>
      </c>
    </row>
    <row r="35084" spans="18:19" x14ac:dyDescent="0.2">
      <c r="R35084" s="334">
        <v>83443</v>
      </c>
      <c r="S35084" s="319" t="s">
        <v>347</v>
      </c>
    </row>
    <row r="35085" spans="18:19" x14ac:dyDescent="0.2">
      <c r="R35085" s="334">
        <v>83444</v>
      </c>
      <c r="S35085" s="319" t="s">
        <v>347</v>
      </c>
    </row>
    <row r="35086" spans="18:19" x14ac:dyDescent="0.2">
      <c r="R35086" s="334">
        <v>83445</v>
      </c>
      <c r="S35086" s="319" t="s">
        <v>347</v>
      </c>
    </row>
    <row r="35087" spans="18:19" x14ac:dyDescent="0.2">
      <c r="R35087" s="334">
        <v>83446</v>
      </c>
      <c r="S35087" s="319" t="s">
        <v>347</v>
      </c>
    </row>
    <row r="35088" spans="18:19" x14ac:dyDescent="0.2">
      <c r="R35088" s="334">
        <v>83448</v>
      </c>
      <c r="S35088" s="319" t="s">
        <v>347</v>
      </c>
    </row>
    <row r="35089" spans="18:19" x14ac:dyDescent="0.2">
      <c r="R35089" s="334">
        <v>83449</v>
      </c>
      <c r="S35089" s="319" t="s">
        <v>347</v>
      </c>
    </row>
    <row r="35090" spans="18:19" x14ac:dyDescent="0.2">
      <c r="R35090" s="334">
        <v>83450</v>
      </c>
      <c r="S35090" s="319" t="s">
        <v>347</v>
      </c>
    </row>
    <row r="35091" spans="18:19" x14ac:dyDescent="0.2">
      <c r="R35091" s="334">
        <v>83451</v>
      </c>
      <c r="S35091" s="319" t="s">
        <v>347</v>
      </c>
    </row>
    <row r="35092" spans="18:19" x14ac:dyDescent="0.2">
      <c r="R35092" s="334">
        <v>83452</v>
      </c>
      <c r="S35092" s="319" t="s">
        <v>347</v>
      </c>
    </row>
    <row r="35093" spans="18:19" x14ac:dyDescent="0.2">
      <c r="R35093" s="334">
        <v>83454</v>
      </c>
      <c r="S35093" s="319" t="s">
        <v>347</v>
      </c>
    </row>
    <row r="35094" spans="18:19" x14ac:dyDescent="0.2">
      <c r="R35094" s="334">
        <v>83455</v>
      </c>
      <c r="S35094" s="319" t="s">
        <v>347</v>
      </c>
    </row>
    <row r="35095" spans="18:19" x14ac:dyDescent="0.2">
      <c r="R35095" s="334">
        <v>83460</v>
      </c>
      <c r="S35095" s="319" t="s">
        <v>347</v>
      </c>
    </row>
    <row r="35096" spans="18:19" x14ac:dyDescent="0.2">
      <c r="R35096" s="334">
        <v>83462</v>
      </c>
      <c r="S35096" s="319" t="s">
        <v>347</v>
      </c>
    </row>
    <row r="35097" spans="18:19" x14ac:dyDescent="0.2">
      <c r="R35097" s="334">
        <v>83463</v>
      </c>
      <c r="S35097" s="319" t="s">
        <v>347</v>
      </c>
    </row>
    <row r="35098" spans="18:19" x14ac:dyDescent="0.2">
      <c r="R35098" s="334">
        <v>83464</v>
      </c>
      <c r="S35098" s="319" t="s">
        <v>347</v>
      </c>
    </row>
    <row r="35099" spans="18:19" x14ac:dyDescent="0.2">
      <c r="R35099" s="334">
        <v>83465</v>
      </c>
      <c r="S35099" s="319" t="s">
        <v>347</v>
      </c>
    </row>
    <row r="35100" spans="18:19" x14ac:dyDescent="0.2">
      <c r="R35100" s="334">
        <v>83466</v>
      </c>
      <c r="S35100" s="319" t="s">
        <v>347</v>
      </c>
    </row>
    <row r="35101" spans="18:19" x14ac:dyDescent="0.2">
      <c r="R35101" s="334">
        <v>83467</v>
      </c>
      <c r="S35101" s="319" t="s">
        <v>347</v>
      </c>
    </row>
    <row r="35102" spans="18:19" x14ac:dyDescent="0.2">
      <c r="R35102" s="334">
        <v>83468</v>
      </c>
      <c r="S35102" s="319" t="s">
        <v>347</v>
      </c>
    </row>
    <row r="35103" spans="18:19" x14ac:dyDescent="0.2">
      <c r="R35103" s="334">
        <v>83469</v>
      </c>
      <c r="S35103" s="319" t="s">
        <v>347</v>
      </c>
    </row>
    <row r="35104" spans="18:19" x14ac:dyDescent="0.2">
      <c r="R35104" s="334">
        <v>83501</v>
      </c>
      <c r="S35104" s="319" t="s">
        <v>347</v>
      </c>
    </row>
    <row r="35105" spans="18:19" x14ac:dyDescent="0.2">
      <c r="R35105" s="334">
        <v>83520</v>
      </c>
      <c r="S35105" s="319" t="s">
        <v>347</v>
      </c>
    </row>
    <row r="35106" spans="18:19" x14ac:dyDescent="0.2">
      <c r="R35106" s="334">
        <v>83522</v>
      </c>
      <c r="S35106" s="319" t="s">
        <v>347</v>
      </c>
    </row>
    <row r="35107" spans="18:19" x14ac:dyDescent="0.2">
      <c r="R35107" s="334">
        <v>83523</v>
      </c>
      <c r="S35107" s="319" t="s">
        <v>347</v>
      </c>
    </row>
    <row r="35108" spans="18:19" x14ac:dyDescent="0.2">
      <c r="R35108" s="334">
        <v>83524</v>
      </c>
      <c r="S35108" s="319" t="s">
        <v>347</v>
      </c>
    </row>
    <row r="35109" spans="18:19" x14ac:dyDescent="0.2">
      <c r="R35109" s="334">
        <v>83525</v>
      </c>
      <c r="S35109" s="319" t="s">
        <v>347</v>
      </c>
    </row>
    <row r="35110" spans="18:19" x14ac:dyDescent="0.2">
      <c r="R35110" s="334">
        <v>83526</v>
      </c>
      <c r="S35110" s="319" t="s">
        <v>347</v>
      </c>
    </row>
    <row r="35111" spans="18:19" x14ac:dyDescent="0.2">
      <c r="R35111" s="334">
        <v>83530</v>
      </c>
      <c r="S35111" s="319" t="s">
        <v>347</v>
      </c>
    </row>
    <row r="35112" spans="18:19" x14ac:dyDescent="0.2">
      <c r="R35112" s="334">
        <v>83531</v>
      </c>
      <c r="S35112" s="319" t="s">
        <v>347</v>
      </c>
    </row>
    <row r="35113" spans="18:19" x14ac:dyDescent="0.2">
      <c r="R35113" s="334">
        <v>83533</v>
      </c>
      <c r="S35113" s="319" t="s">
        <v>347</v>
      </c>
    </row>
    <row r="35114" spans="18:19" x14ac:dyDescent="0.2">
      <c r="R35114" s="334">
        <v>83535</v>
      </c>
      <c r="S35114" s="319" t="s">
        <v>347</v>
      </c>
    </row>
    <row r="35115" spans="18:19" x14ac:dyDescent="0.2">
      <c r="R35115" s="334">
        <v>83536</v>
      </c>
      <c r="S35115" s="319" t="s">
        <v>347</v>
      </c>
    </row>
    <row r="35116" spans="18:19" x14ac:dyDescent="0.2">
      <c r="R35116" s="334">
        <v>83537</v>
      </c>
      <c r="S35116" s="319" t="s">
        <v>347</v>
      </c>
    </row>
    <row r="35117" spans="18:19" x14ac:dyDescent="0.2">
      <c r="R35117" s="334">
        <v>83539</v>
      </c>
      <c r="S35117" s="319" t="s">
        <v>347</v>
      </c>
    </row>
    <row r="35118" spans="18:19" x14ac:dyDescent="0.2">
      <c r="R35118" s="334">
        <v>83540</v>
      </c>
      <c r="S35118" s="319" t="s">
        <v>347</v>
      </c>
    </row>
    <row r="35119" spans="18:19" x14ac:dyDescent="0.2">
      <c r="R35119" s="334">
        <v>83541</v>
      </c>
      <c r="S35119" s="319" t="s">
        <v>347</v>
      </c>
    </row>
    <row r="35120" spans="18:19" x14ac:dyDescent="0.2">
      <c r="R35120" s="334">
        <v>83542</v>
      </c>
      <c r="S35120" s="319" t="s">
        <v>347</v>
      </c>
    </row>
    <row r="35121" spans="18:19" x14ac:dyDescent="0.2">
      <c r="R35121" s="334">
        <v>83543</v>
      </c>
      <c r="S35121" s="319" t="s">
        <v>347</v>
      </c>
    </row>
    <row r="35122" spans="18:19" x14ac:dyDescent="0.2">
      <c r="R35122" s="334">
        <v>83544</v>
      </c>
      <c r="S35122" s="319" t="s">
        <v>347</v>
      </c>
    </row>
    <row r="35123" spans="18:19" x14ac:dyDescent="0.2">
      <c r="R35123" s="334">
        <v>83545</v>
      </c>
      <c r="S35123" s="319" t="s">
        <v>347</v>
      </c>
    </row>
    <row r="35124" spans="18:19" x14ac:dyDescent="0.2">
      <c r="R35124" s="334">
        <v>83546</v>
      </c>
      <c r="S35124" s="319" t="s">
        <v>347</v>
      </c>
    </row>
    <row r="35125" spans="18:19" x14ac:dyDescent="0.2">
      <c r="R35125" s="334">
        <v>83547</v>
      </c>
      <c r="S35125" s="319" t="s">
        <v>347</v>
      </c>
    </row>
    <row r="35126" spans="18:19" x14ac:dyDescent="0.2">
      <c r="R35126" s="334">
        <v>83548</v>
      </c>
      <c r="S35126" s="319" t="s">
        <v>347</v>
      </c>
    </row>
    <row r="35127" spans="18:19" x14ac:dyDescent="0.2">
      <c r="R35127" s="334">
        <v>83549</v>
      </c>
      <c r="S35127" s="319" t="s">
        <v>347</v>
      </c>
    </row>
    <row r="35128" spans="18:19" x14ac:dyDescent="0.2">
      <c r="R35128" s="334">
        <v>83552</v>
      </c>
      <c r="S35128" s="319" t="s">
        <v>347</v>
      </c>
    </row>
    <row r="35129" spans="18:19" x14ac:dyDescent="0.2">
      <c r="R35129" s="334">
        <v>83553</v>
      </c>
      <c r="S35129" s="319" t="s">
        <v>347</v>
      </c>
    </row>
    <row r="35130" spans="18:19" x14ac:dyDescent="0.2">
      <c r="R35130" s="334">
        <v>83554</v>
      </c>
      <c r="S35130" s="319" t="s">
        <v>347</v>
      </c>
    </row>
    <row r="35131" spans="18:19" x14ac:dyDescent="0.2">
      <c r="R35131" s="334">
        <v>83555</v>
      </c>
      <c r="S35131" s="319" t="s">
        <v>347</v>
      </c>
    </row>
    <row r="35132" spans="18:19" x14ac:dyDescent="0.2">
      <c r="R35132" s="334">
        <v>83601</v>
      </c>
      <c r="S35132" s="319" t="s">
        <v>347</v>
      </c>
    </row>
    <row r="35133" spans="18:19" x14ac:dyDescent="0.2">
      <c r="R35133" s="334">
        <v>83602</v>
      </c>
      <c r="S35133" s="319" t="s">
        <v>347</v>
      </c>
    </row>
    <row r="35134" spans="18:19" x14ac:dyDescent="0.2">
      <c r="R35134" s="334">
        <v>83604</v>
      </c>
      <c r="S35134" s="319" t="s">
        <v>347</v>
      </c>
    </row>
    <row r="35135" spans="18:19" x14ac:dyDescent="0.2">
      <c r="R35135" s="334">
        <v>83605</v>
      </c>
      <c r="S35135" s="319" t="s">
        <v>347</v>
      </c>
    </row>
    <row r="35136" spans="18:19" x14ac:dyDescent="0.2">
      <c r="R35136" s="334">
        <v>83606</v>
      </c>
      <c r="S35136" s="319" t="s">
        <v>347</v>
      </c>
    </row>
    <row r="35137" spans="18:19" x14ac:dyDescent="0.2">
      <c r="R35137" s="334">
        <v>83607</v>
      </c>
      <c r="S35137" s="319" t="s">
        <v>347</v>
      </c>
    </row>
    <row r="35138" spans="18:19" x14ac:dyDescent="0.2">
      <c r="R35138" s="334">
        <v>83610</v>
      </c>
      <c r="S35138" s="319" t="s">
        <v>347</v>
      </c>
    </row>
    <row r="35139" spans="18:19" x14ac:dyDescent="0.2">
      <c r="R35139" s="334">
        <v>83611</v>
      </c>
      <c r="S35139" s="319" t="s">
        <v>347</v>
      </c>
    </row>
    <row r="35140" spans="18:19" x14ac:dyDescent="0.2">
      <c r="R35140" s="334">
        <v>83612</v>
      </c>
      <c r="S35140" s="319" t="s">
        <v>347</v>
      </c>
    </row>
    <row r="35141" spans="18:19" x14ac:dyDescent="0.2">
      <c r="R35141" s="334">
        <v>83615</v>
      </c>
      <c r="S35141" s="319" t="s">
        <v>347</v>
      </c>
    </row>
    <row r="35142" spans="18:19" x14ac:dyDescent="0.2">
      <c r="R35142" s="334">
        <v>83616</v>
      </c>
      <c r="S35142" s="319" t="s">
        <v>347</v>
      </c>
    </row>
    <row r="35143" spans="18:19" x14ac:dyDescent="0.2">
      <c r="R35143" s="334">
        <v>83617</v>
      </c>
      <c r="S35143" s="319" t="s">
        <v>347</v>
      </c>
    </row>
    <row r="35144" spans="18:19" x14ac:dyDescent="0.2">
      <c r="R35144" s="334">
        <v>83619</v>
      </c>
      <c r="S35144" s="319" t="s">
        <v>347</v>
      </c>
    </row>
    <row r="35145" spans="18:19" x14ac:dyDescent="0.2">
      <c r="R35145" s="334">
        <v>83622</v>
      </c>
      <c r="S35145" s="319" t="s">
        <v>347</v>
      </c>
    </row>
    <row r="35146" spans="18:19" x14ac:dyDescent="0.2">
      <c r="R35146" s="334">
        <v>83623</v>
      </c>
      <c r="S35146" s="319" t="s">
        <v>347</v>
      </c>
    </row>
    <row r="35147" spans="18:19" x14ac:dyDescent="0.2">
      <c r="R35147" s="334">
        <v>83624</v>
      </c>
      <c r="S35147" s="319" t="s">
        <v>347</v>
      </c>
    </row>
    <row r="35148" spans="18:19" x14ac:dyDescent="0.2">
      <c r="R35148" s="334">
        <v>83626</v>
      </c>
      <c r="S35148" s="319" t="s">
        <v>347</v>
      </c>
    </row>
    <row r="35149" spans="18:19" x14ac:dyDescent="0.2">
      <c r="R35149" s="334">
        <v>83627</v>
      </c>
      <c r="S35149" s="319" t="s">
        <v>347</v>
      </c>
    </row>
    <row r="35150" spans="18:19" x14ac:dyDescent="0.2">
      <c r="R35150" s="334">
        <v>83628</v>
      </c>
      <c r="S35150" s="319" t="s">
        <v>347</v>
      </c>
    </row>
    <row r="35151" spans="18:19" x14ac:dyDescent="0.2">
      <c r="R35151" s="334">
        <v>83629</v>
      </c>
      <c r="S35151" s="319" t="s">
        <v>347</v>
      </c>
    </row>
    <row r="35152" spans="18:19" x14ac:dyDescent="0.2">
      <c r="R35152" s="334">
        <v>83630</v>
      </c>
      <c r="S35152" s="319" t="s">
        <v>347</v>
      </c>
    </row>
    <row r="35153" spans="18:19" x14ac:dyDescent="0.2">
      <c r="R35153" s="334">
        <v>83631</v>
      </c>
      <c r="S35153" s="319" t="s">
        <v>347</v>
      </c>
    </row>
    <row r="35154" spans="18:19" x14ac:dyDescent="0.2">
      <c r="R35154" s="334">
        <v>83632</v>
      </c>
      <c r="S35154" s="319" t="s">
        <v>347</v>
      </c>
    </row>
    <row r="35155" spans="18:19" x14ac:dyDescent="0.2">
      <c r="R35155" s="334">
        <v>83633</v>
      </c>
      <c r="S35155" s="319" t="s">
        <v>347</v>
      </c>
    </row>
    <row r="35156" spans="18:19" x14ac:dyDescent="0.2">
      <c r="R35156" s="334">
        <v>83634</v>
      </c>
      <c r="S35156" s="319" t="s">
        <v>347</v>
      </c>
    </row>
    <row r="35157" spans="18:19" x14ac:dyDescent="0.2">
      <c r="R35157" s="334">
        <v>83635</v>
      </c>
      <c r="S35157" s="319" t="s">
        <v>347</v>
      </c>
    </row>
    <row r="35158" spans="18:19" x14ac:dyDescent="0.2">
      <c r="R35158" s="334">
        <v>83636</v>
      </c>
      <c r="S35158" s="319" t="s">
        <v>347</v>
      </c>
    </row>
    <row r="35159" spans="18:19" x14ac:dyDescent="0.2">
      <c r="R35159" s="334">
        <v>83637</v>
      </c>
      <c r="S35159" s="319" t="s">
        <v>347</v>
      </c>
    </row>
    <row r="35160" spans="18:19" x14ac:dyDescent="0.2">
      <c r="R35160" s="334">
        <v>83638</v>
      </c>
      <c r="S35160" s="319" t="s">
        <v>347</v>
      </c>
    </row>
    <row r="35161" spans="18:19" x14ac:dyDescent="0.2">
      <c r="R35161" s="334">
        <v>83639</v>
      </c>
      <c r="S35161" s="319" t="s">
        <v>347</v>
      </c>
    </row>
    <row r="35162" spans="18:19" x14ac:dyDescent="0.2">
      <c r="R35162" s="334">
        <v>83641</v>
      </c>
      <c r="S35162" s="319" t="s">
        <v>347</v>
      </c>
    </row>
    <row r="35163" spans="18:19" x14ac:dyDescent="0.2">
      <c r="R35163" s="334">
        <v>83642</v>
      </c>
      <c r="S35163" s="319" t="s">
        <v>347</v>
      </c>
    </row>
    <row r="35164" spans="18:19" x14ac:dyDescent="0.2">
      <c r="R35164" s="334">
        <v>83643</v>
      </c>
      <c r="S35164" s="319" t="s">
        <v>347</v>
      </c>
    </row>
    <row r="35165" spans="18:19" x14ac:dyDescent="0.2">
      <c r="R35165" s="334">
        <v>83644</v>
      </c>
      <c r="S35165" s="319" t="s">
        <v>347</v>
      </c>
    </row>
    <row r="35166" spans="18:19" x14ac:dyDescent="0.2">
      <c r="R35166" s="334">
        <v>83645</v>
      </c>
      <c r="S35166" s="319" t="s">
        <v>347</v>
      </c>
    </row>
    <row r="35167" spans="18:19" x14ac:dyDescent="0.2">
      <c r="R35167" s="334">
        <v>83646</v>
      </c>
      <c r="S35167" s="319" t="s">
        <v>347</v>
      </c>
    </row>
    <row r="35168" spans="18:19" x14ac:dyDescent="0.2">
      <c r="R35168" s="334">
        <v>83647</v>
      </c>
      <c r="S35168" s="319" t="s">
        <v>347</v>
      </c>
    </row>
    <row r="35169" spans="18:19" x14ac:dyDescent="0.2">
      <c r="R35169" s="334">
        <v>83648</v>
      </c>
      <c r="S35169" s="319" t="s">
        <v>347</v>
      </c>
    </row>
    <row r="35170" spans="18:19" x14ac:dyDescent="0.2">
      <c r="R35170" s="334">
        <v>83650</v>
      </c>
      <c r="S35170" s="319" t="s">
        <v>347</v>
      </c>
    </row>
    <row r="35171" spans="18:19" x14ac:dyDescent="0.2">
      <c r="R35171" s="334">
        <v>83651</v>
      </c>
      <c r="S35171" s="319" t="s">
        <v>347</v>
      </c>
    </row>
    <row r="35172" spans="18:19" x14ac:dyDescent="0.2">
      <c r="R35172" s="334">
        <v>83652</v>
      </c>
      <c r="S35172" s="319" t="s">
        <v>347</v>
      </c>
    </row>
    <row r="35173" spans="18:19" x14ac:dyDescent="0.2">
      <c r="R35173" s="334">
        <v>83653</v>
      </c>
      <c r="S35173" s="319" t="s">
        <v>347</v>
      </c>
    </row>
    <row r="35174" spans="18:19" x14ac:dyDescent="0.2">
      <c r="R35174" s="334">
        <v>83654</v>
      </c>
      <c r="S35174" s="319" t="s">
        <v>347</v>
      </c>
    </row>
    <row r="35175" spans="18:19" x14ac:dyDescent="0.2">
      <c r="R35175" s="334">
        <v>83655</v>
      </c>
      <c r="S35175" s="319" t="s">
        <v>347</v>
      </c>
    </row>
    <row r="35176" spans="18:19" x14ac:dyDescent="0.2">
      <c r="R35176" s="334">
        <v>83656</v>
      </c>
      <c r="S35176" s="319" t="s">
        <v>347</v>
      </c>
    </row>
    <row r="35177" spans="18:19" x14ac:dyDescent="0.2">
      <c r="R35177" s="334">
        <v>83657</v>
      </c>
      <c r="S35177" s="319" t="s">
        <v>347</v>
      </c>
    </row>
    <row r="35178" spans="18:19" x14ac:dyDescent="0.2">
      <c r="R35178" s="334">
        <v>83660</v>
      </c>
      <c r="S35178" s="319" t="s">
        <v>347</v>
      </c>
    </row>
    <row r="35179" spans="18:19" x14ac:dyDescent="0.2">
      <c r="R35179" s="334">
        <v>83661</v>
      </c>
      <c r="S35179" s="319" t="s">
        <v>347</v>
      </c>
    </row>
    <row r="35180" spans="18:19" x14ac:dyDescent="0.2">
      <c r="R35180" s="334">
        <v>83666</v>
      </c>
      <c r="S35180" s="319" t="s">
        <v>347</v>
      </c>
    </row>
    <row r="35181" spans="18:19" x14ac:dyDescent="0.2">
      <c r="R35181" s="334">
        <v>83669</v>
      </c>
      <c r="S35181" s="319" t="s">
        <v>347</v>
      </c>
    </row>
    <row r="35182" spans="18:19" x14ac:dyDescent="0.2">
      <c r="R35182" s="334">
        <v>83670</v>
      </c>
      <c r="S35182" s="319" t="s">
        <v>347</v>
      </c>
    </row>
    <row r="35183" spans="18:19" x14ac:dyDescent="0.2">
      <c r="R35183" s="334">
        <v>83671</v>
      </c>
      <c r="S35183" s="319" t="s">
        <v>347</v>
      </c>
    </row>
    <row r="35184" spans="18:19" x14ac:dyDescent="0.2">
      <c r="R35184" s="334">
        <v>83672</v>
      </c>
      <c r="S35184" s="319" t="s">
        <v>347</v>
      </c>
    </row>
    <row r="35185" spans="18:19" x14ac:dyDescent="0.2">
      <c r="R35185" s="334">
        <v>83676</v>
      </c>
      <c r="S35185" s="319" t="s">
        <v>347</v>
      </c>
    </row>
    <row r="35186" spans="18:19" x14ac:dyDescent="0.2">
      <c r="R35186" s="334">
        <v>83677</v>
      </c>
      <c r="S35186" s="319" t="s">
        <v>347</v>
      </c>
    </row>
    <row r="35187" spans="18:19" x14ac:dyDescent="0.2">
      <c r="R35187" s="334">
        <v>83680</v>
      </c>
      <c r="S35187" s="319" t="s">
        <v>347</v>
      </c>
    </row>
    <row r="35188" spans="18:19" x14ac:dyDescent="0.2">
      <c r="R35188" s="334">
        <v>83686</v>
      </c>
      <c r="S35188" s="319" t="s">
        <v>347</v>
      </c>
    </row>
    <row r="35189" spans="18:19" x14ac:dyDescent="0.2">
      <c r="R35189" s="334">
        <v>83687</v>
      </c>
      <c r="S35189" s="319" t="s">
        <v>347</v>
      </c>
    </row>
    <row r="35190" spans="18:19" x14ac:dyDescent="0.2">
      <c r="R35190" s="334">
        <v>83701</v>
      </c>
      <c r="S35190" s="319" t="s">
        <v>347</v>
      </c>
    </row>
    <row r="35191" spans="18:19" x14ac:dyDescent="0.2">
      <c r="R35191" s="334">
        <v>83702</v>
      </c>
      <c r="S35191" s="319" t="s">
        <v>347</v>
      </c>
    </row>
    <row r="35192" spans="18:19" x14ac:dyDescent="0.2">
      <c r="R35192" s="334">
        <v>83703</v>
      </c>
      <c r="S35192" s="319" t="s">
        <v>347</v>
      </c>
    </row>
    <row r="35193" spans="18:19" x14ac:dyDescent="0.2">
      <c r="R35193" s="334">
        <v>83704</v>
      </c>
      <c r="S35193" s="319" t="s">
        <v>347</v>
      </c>
    </row>
    <row r="35194" spans="18:19" x14ac:dyDescent="0.2">
      <c r="R35194" s="334">
        <v>83705</v>
      </c>
      <c r="S35194" s="319" t="s">
        <v>347</v>
      </c>
    </row>
    <row r="35195" spans="18:19" x14ac:dyDescent="0.2">
      <c r="R35195" s="334">
        <v>83706</v>
      </c>
      <c r="S35195" s="319" t="s">
        <v>347</v>
      </c>
    </row>
    <row r="35196" spans="18:19" x14ac:dyDescent="0.2">
      <c r="R35196" s="334">
        <v>83707</v>
      </c>
      <c r="S35196" s="319" t="s">
        <v>347</v>
      </c>
    </row>
    <row r="35197" spans="18:19" x14ac:dyDescent="0.2">
      <c r="R35197" s="334">
        <v>83708</v>
      </c>
      <c r="S35197" s="319" t="s">
        <v>347</v>
      </c>
    </row>
    <row r="35198" spans="18:19" x14ac:dyDescent="0.2">
      <c r="R35198" s="334">
        <v>83709</v>
      </c>
      <c r="S35198" s="319" t="s">
        <v>347</v>
      </c>
    </row>
    <row r="35199" spans="18:19" x14ac:dyDescent="0.2">
      <c r="R35199" s="334">
        <v>83711</v>
      </c>
      <c r="S35199" s="319" t="s">
        <v>347</v>
      </c>
    </row>
    <row r="35200" spans="18:19" x14ac:dyDescent="0.2">
      <c r="R35200" s="334">
        <v>83712</v>
      </c>
      <c r="S35200" s="319" t="s">
        <v>347</v>
      </c>
    </row>
    <row r="35201" spans="18:19" x14ac:dyDescent="0.2">
      <c r="R35201" s="334">
        <v>83713</v>
      </c>
      <c r="S35201" s="319" t="s">
        <v>347</v>
      </c>
    </row>
    <row r="35202" spans="18:19" x14ac:dyDescent="0.2">
      <c r="R35202" s="334">
        <v>83714</v>
      </c>
      <c r="S35202" s="319" t="s">
        <v>347</v>
      </c>
    </row>
    <row r="35203" spans="18:19" x14ac:dyDescent="0.2">
      <c r="R35203" s="334">
        <v>83715</v>
      </c>
      <c r="S35203" s="319" t="s">
        <v>347</v>
      </c>
    </row>
    <row r="35204" spans="18:19" x14ac:dyDescent="0.2">
      <c r="R35204" s="334">
        <v>83716</v>
      </c>
      <c r="S35204" s="319" t="s">
        <v>347</v>
      </c>
    </row>
    <row r="35205" spans="18:19" x14ac:dyDescent="0.2">
      <c r="R35205" s="334">
        <v>83717</v>
      </c>
      <c r="S35205" s="319" t="s">
        <v>347</v>
      </c>
    </row>
    <row r="35206" spans="18:19" x14ac:dyDescent="0.2">
      <c r="R35206" s="334">
        <v>83719</v>
      </c>
      <c r="S35206" s="319" t="s">
        <v>347</v>
      </c>
    </row>
    <row r="35207" spans="18:19" x14ac:dyDescent="0.2">
      <c r="R35207" s="334">
        <v>83720</v>
      </c>
      <c r="S35207" s="319" t="s">
        <v>347</v>
      </c>
    </row>
    <row r="35208" spans="18:19" x14ac:dyDescent="0.2">
      <c r="R35208" s="334">
        <v>83722</v>
      </c>
      <c r="S35208" s="319" t="s">
        <v>347</v>
      </c>
    </row>
    <row r="35209" spans="18:19" x14ac:dyDescent="0.2">
      <c r="R35209" s="334">
        <v>83724</v>
      </c>
      <c r="S35209" s="319" t="s">
        <v>347</v>
      </c>
    </row>
    <row r="35210" spans="18:19" x14ac:dyDescent="0.2">
      <c r="R35210" s="334">
        <v>83725</v>
      </c>
      <c r="S35210" s="319" t="s">
        <v>347</v>
      </c>
    </row>
    <row r="35211" spans="18:19" x14ac:dyDescent="0.2">
      <c r="R35211" s="334">
        <v>83726</v>
      </c>
      <c r="S35211" s="319" t="s">
        <v>347</v>
      </c>
    </row>
    <row r="35212" spans="18:19" x14ac:dyDescent="0.2">
      <c r="R35212" s="334">
        <v>83728</v>
      </c>
      <c r="S35212" s="319" t="s">
        <v>347</v>
      </c>
    </row>
    <row r="35213" spans="18:19" x14ac:dyDescent="0.2">
      <c r="R35213" s="334">
        <v>83729</v>
      </c>
      <c r="S35213" s="319" t="s">
        <v>347</v>
      </c>
    </row>
    <row r="35214" spans="18:19" x14ac:dyDescent="0.2">
      <c r="R35214" s="334">
        <v>83731</v>
      </c>
      <c r="S35214" s="319" t="s">
        <v>347</v>
      </c>
    </row>
    <row r="35215" spans="18:19" x14ac:dyDescent="0.2">
      <c r="R35215" s="334">
        <v>83732</v>
      </c>
      <c r="S35215" s="319" t="s">
        <v>347</v>
      </c>
    </row>
    <row r="35216" spans="18:19" x14ac:dyDescent="0.2">
      <c r="R35216" s="334">
        <v>83735</v>
      </c>
      <c r="S35216" s="319" t="s">
        <v>347</v>
      </c>
    </row>
    <row r="35217" spans="18:19" x14ac:dyDescent="0.2">
      <c r="R35217" s="334">
        <v>83756</v>
      </c>
      <c r="S35217" s="319" t="s">
        <v>347</v>
      </c>
    </row>
    <row r="35218" spans="18:19" x14ac:dyDescent="0.2">
      <c r="R35218" s="334">
        <v>83799</v>
      </c>
      <c r="S35218" s="319" t="s">
        <v>347</v>
      </c>
    </row>
    <row r="35219" spans="18:19" x14ac:dyDescent="0.2">
      <c r="R35219" s="334">
        <v>83801</v>
      </c>
      <c r="S35219" s="319" t="s">
        <v>347</v>
      </c>
    </row>
    <row r="35220" spans="18:19" x14ac:dyDescent="0.2">
      <c r="R35220" s="334">
        <v>83803</v>
      </c>
      <c r="S35220" s="319" t="s">
        <v>347</v>
      </c>
    </row>
    <row r="35221" spans="18:19" x14ac:dyDescent="0.2">
      <c r="R35221" s="334">
        <v>83804</v>
      </c>
      <c r="S35221" s="319" t="s">
        <v>347</v>
      </c>
    </row>
    <row r="35222" spans="18:19" x14ac:dyDescent="0.2">
      <c r="R35222" s="334">
        <v>83805</v>
      </c>
      <c r="S35222" s="319" t="s">
        <v>347</v>
      </c>
    </row>
    <row r="35223" spans="18:19" x14ac:dyDescent="0.2">
      <c r="R35223" s="334">
        <v>83806</v>
      </c>
      <c r="S35223" s="319" t="s">
        <v>347</v>
      </c>
    </row>
    <row r="35224" spans="18:19" x14ac:dyDescent="0.2">
      <c r="R35224" s="334">
        <v>83809</v>
      </c>
      <c r="S35224" s="319" t="s">
        <v>347</v>
      </c>
    </row>
    <row r="35225" spans="18:19" x14ac:dyDescent="0.2">
      <c r="R35225" s="334">
        <v>83810</v>
      </c>
      <c r="S35225" s="319" t="s">
        <v>347</v>
      </c>
    </row>
    <row r="35226" spans="18:19" x14ac:dyDescent="0.2">
      <c r="R35226" s="334">
        <v>83811</v>
      </c>
      <c r="S35226" s="319" t="s">
        <v>347</v>
      </c>
    </row>
    <row r="35227" spans="18:19" x14ac:dyDescent="0.2">
      <c r="R35227" s="334">
        <v>83812</v>
      </c>
      <c r="S35227" s="319" t="s">
        <v>347</v>
      </c>
    </row>
    <row r="35228" spans="18:19" x14ac:dyDescent="0.2">
      <c r="R35228" s="334">
        <v>83813</v>
      </c>
      <c r="S35228" s="319" t="s">
        <v>347</v>
      </c>
    </row>
    <row r="35229" spans="18:19" x14ac:dyDescent="0.2">
      <c r="R35229" s="334">
        <v>83814</v>
      </c>
      <c r="S35229" s="319" t="s">
        <v>347</v>
      </c>
    </row>
    <row r="35230" spans="18:19" x14ac:dyDescent="0.2">
      <c r="R35230" s="334">
        <v>83815</v>
      </c>
      <c r="S35230" s="319" t="s">
        <v>347</v>
      </c>
    </row>
    <row r="35231" spans="18:19" x14ac:dyDescent="0.2">
      <c r="R35231" s="334">
        <v>83816</v>
      </c>
      <c r="S35231" s="319" t="s">
        <v>347</v>
      </c>
    </row>
    <row r="35232" spans="18:19" x14ac:dyDescent="0.2">
      <c r="R35232" s="334">
        <v>83821</v>
      </c>
      <c r="S35232" s="319" t="s">
        <v>347</v>
      </c>
    </row>
    <row r="35233" spans="18:19" x14ac:dyDescent="0.2">
      <c r="R35233" s="334">
        <v>83822</v>
      </c>
      <c r="S35233" s="319" t="s">
        <v>347</v>
      </c>
    </row>
    <row r="35234" spans="18:19" x14ac:dyDescent="0.2">
      <c r="R35234" s="334">
        <v>83823</v>
      </c>
      <c r="S35234" s="319" t="s">
        <v>347</v>
      </c>
    </row>
    <row r="35235" spans="18:19" x14ac:dyDescent="0.2">
      <c r="R35235" s="334">
        <v>83824</v>
      </c>
      <c r="S35235" s="319" t="s">
        <v>347</v>
      </c>
    </row>
    <row r="35236" spans="18:19" x14ac:dyDescent="0.2">
      <c r="R35236" s="334">
        <v>83825</v>
      </c>
      <c r="S35236" s="319" t="s">
        <v>347</v>
      </c>
    </row>
    <row r="35237" spans="18:19" x14ac:dyDescent="0.2">
      <c r="R35237" s="334">
        <v>83826</v>
      </c>
      <c r="S35237" s="319" t="s">
        <v>347</v>
      </c>
    </row>
    <row r="35238" spans="18:19" x14ac:dyDescent="0.2">
      <c r="R35238" s="334">
        <v>83827</v>
      </c>
      <c r="S35238" s="319" t="s">
        <v>347</v>
      </c>
    </row>
    <row r="35239" spans="18:19" x14ac:dyDescent="0.2">
      <c r="R35239" s="334">
        <v>83830</v>
      </c>
      <c r="S35239" s="319" t="s">
        <v>347</v>
      </c>
    </row>
    <row r="35240" spans="18:19" x14ac:dyDescent="0.2">
      <c r="R35240" s="334">
        <v>83832</v>
      </c>
      <c r="S35240" s="319" t="s">
        <v>347</v>
      </c>
    </row>
    <row r="35241" spans="18:19" x14ac:dyDescent="0.2">
      <c r="R35241" s="334">
        <v>83833</v>
      </c>
      <c r="S35241" s="319" t="s">
        <v>347</v>
      </c>
    </row>
    <row r="35242" spans="18:19" x14ac:dyDescent="0.2">
      <c r="R35242" s="334">
        <v>83834</v>
      </c>
      <c r="S35242" s="319" t="s">
        <v>347</v>
      </c>
    </row>
    <row r="35243" spans="18:19" x14ac:dyDescent="0.2">
      <c r="R35243" s="334">
        <v>83835</v>
      </c>
      <c r="S35243" s="319" t="s">
        <v>347</v>
      </c>
    </row>
    <row r="35244" spans="18:19" x14ac:dyDescent="0.2">
      <c r="R35244" s="334">
        <v>83836</v>
      </c>
      <c r="S35244" s="319" t="s">
        <v>347</v>
      </c>
    </row>
    <row r="35245" spans="18:19" x14ac:dyDescent="0.2">
      <c r="R35245" s="334">
        <v>83837</v>
      </c>
      <c r="S35245" s="319" t="s">
        <v>347</v>
      </c>
    </row>
    <row r="35246" spans="18:19" x14ac:dyDescent="0.2">
      <c r="R35246" s="334">
        <v>83839</v>
      </c>
      <c r="S35246" s="319" t="s">
        <v>347</v>
      </c>
    </row>
    <row r="35247" spans="18:19" x14ac:dyDescent="0.2">
      <c r="R35247" s="334">
        <v>83840</v>
      </c>
      <c r="S35247" s="319" t="s">
        <v>347</v>
      </c>
    </row>
    <row r="35248" spans="18:19" x14ac:dyDescent="0.2">
      <c r="R35248" s="334">
        <v>83841</v>
      </c>
      <c r="S35248" s="319" t="s">
        <v>347</v>
      </c>
    </row>
    <row r="35249" spans="18:19" x14ac:dyDescent="0.2">
      <c r="R35249" s="334">
        <v>83842</v>
      </c>
      <c r="S35249" s="319" t="s">
        <v>347</v>
      </c>
    </row>
    <row r="35250" spans="18:19" x14ac:dyDescent="0.2">
      <c r="R35250" s="334">
        <v>83843</v>
      </c>
      <c r="S35250" s="319" t="s">
        <v>347</v>
      </c>
    </row>
    <row r="35251" spans="18:19" x14ac:dyDescent="0.2">
      <c r="R35251" s="334">
        <v>83844</v>
      </c>
      <c r="S35251" s="319" t="s">
        <v>347</v>
      </c>
    </row>
    <row r="35252" spans="18:19" x14ac:dyDescent="0.2">
      <c r="R35252" s="334">
        <v>83845</v>
      </c>
      <c r="S35252" s="319" t="s">
        <v>347</v>
      </c>
    </row>
    <row r="35253" spans="18:19" x14ac:dyDescent="0.2">
      <c r="R35253" s="334">
        <v>83846</v>
      </c>
      <c r="S35253" s="319" t="s">
        <v>347</v>
      </c>
    </row>
    <row r="35254" spans="18:19" x14ac:dyDescent="0.2">
      <c r="R35254" s="334">
        <v>83847</v>
      </c>
      <c r="S35254" s="319" t="s">
        <v>347</v>
      </c>
    </row>
    <row r="35255" spans="18:19" x14ac:dyDescent="0.2">
      <c r="R35255" s="334">
        <v>83848</v>
      </c>
      <c r="S35255" s="319" t="s">
        <v>347</v>
      </c>
    </row>
    <row r="35256" spans="18:19" x14ac:dyDescent="0.2">
      <c r="R35256" s="334">
        <v>83849</v>
      </c>
      <c r="S35256" s="319" t="s">
        <v>347</v>
      </c>
    </row>
    <row r="35257" spans="18:19" x14ac:dyDescent="0.2">
      <c r="R35257" s="334">
        <v>83850</v>
      </c>
      <c r="S35257" s="319" t="s">
        <v>347</v>
      </c>
    </row>
    <row r="35258" spans="18:19" x14ac:dyDescent="0.2">
      <c r="R35258" s="334">
        <v>83851</v>
      </c>
      <c r="S35258" s="319" t="s">
        <v>347</v>
      </c>
    </row>
    <row r="35259" spans="18:19" x14ac:dyDescent="0.2">
      <c r="R35259" s="334">
        <v>83852</v>
      </c>
      <c r="S35259" s="319" t="s">
        <v>347</v>
      </c>
    </row>
    <row r="35260" spans="18:19" x14ac:dyDescent="0.2">
      <c r="R35260" s="334">
        <v>83853</v>
      </c>
      <c r="S35260" s="319" t="s">
        <v>347</v>
      </c>
    </row>
    <row r="35261" spans="18:19" x14ac:dyDescent="0.2">
      <c r="R35261" s="334">
        <v>83854</v>
      </c>
      <c r="S35261" s="319" t="s">
        <v>347</v>
      </c>
    </row>
    <row r="35262" spans="18:19" x14ac:dyDescent="0.2">
      <c r="R35262" s="334">
        <v>83855</v>
      </c>
      <c r="S35262" s="319" t="s">
        <v>347</v>
      </c>
    </row>
    <row r="35263" spans="18:19" x14ac:dyDescent="0.2">
      <c r="R35263" s="334">
        <v>83856</v>
      </c>
      <c r="S35263" s="319" t="s">
        <v>347</v>
      </c>
    </row>
    <row r="35264" spans="18:19" x14ac:dyDescent="0.2">
      <c r="R35264" s="334">
        <v>83857</v>
      </c>
      <c r="S35264" s="319" t="s">
        <v>347</v>
      </c>
    </row>
    <row r="35265" spans="18:19" x14ac:dyDescent="0.2">
      <c r="R35265" s="334">
        <v>83858</v>
      </c>
      <c r="S35265" s="319" t="s">
        <v>347</v>
      </c>
    </row>
    <row r="35266" spans="18:19" x14ac:dyDescent="0.2">
      <c r="R35266" s="334">
        <v>83860</v>
      </c>
      <c r="S35266" s="319" t="s">
        <v>347</v>
      </c>
    </row>
    <row r="35267" spans="18:19" x14ac:dyDescent="0.2">
      <c r="R35267" s="334">
        <v>83861</v>
      </c>
      <c r="S35267" s="319" t="s">
        <v>347</v>
      </c>
    </row>
    <row r="35268" spans="18:19" x14ac:dyDescent="0.2">
      <c r="R35268" s="334">
        <v>83864</v>
      </c>
      <c r="S35268" s="319" t="s">
        <v>347</v>
      </c>
    </row>
    <row r="35269" spans="18:19" x14ac:dyDescent="0.2">
      <c r="R35269" s="334">
        <v>83865</v>
      </c>
      <c r="S35269" s="319" t="s">
        <v>347</v>
      </c>
    </row>
    <row r="35270" spans="18:19" x14ac:dyDescent="0.2">
      <c r="R35270" s="334">
        <v>83866</v>
      </c>
      <c r="S35270" s="319" t="s">
        <v>347</v>
      </c>
    </row>
    <row r="35271" spans="18:19" x14ac:dyDescent="0.2">
      <c r="R35271" s="334">
        <v>83867</v>
      </c>
      <c r="S35271" s="319" t="s">
        <v>347</v>
      </c>
    </row>
    <row r="35272" spans="18:19" x14ac:dyDescent="0.2">
      <c r="R35272" s="334">
        <v>83868</v>
      </c>
      <c r="S35272" s="319" t="s">
        <v>347</v>
      </c>
    </row>
    <row r="35273" spans="18:19" x14ac:dyDescent="0.2">
      <c r="R35273" s="334">
        <v>83869</v>
      </c>
      <c r="S35273" s="319" t="s">
        <v>347</v>
      </c>
    </row>
    <row r="35274" spans="18:19" x14ac:dyDescent="0.2">
      <c r="R35274" s="334">
        <v>83870</v>
      </c>
      <c r="S35274" s="319" t="s">
        <v>347</v>
      </c>
    </row>
    <row r="35275" spans="18:19" x14ac:dyDescent="0.2">
      <c r="R35275" s="334">
        <v>83871</v>
      </c>
      <c r="S35275" s="319" t="s">
        <v>347</v>
      </c>
    </row>
    <row r="35276" spans="18:19" x14ac:dyDescent="0.2">
      <c r="R35276" s="334">
        <v>83872</v>
      </c>
      <c r="S35276" s="319" t="s">
        <v>347</v>
      </c>
    </row>
    <row r="35277" spans="18:19" x14ac:dyDescent="0.2">
      <c r="R35277" s="334">
        <v>83873</v>
      </c>
      <c r="S35277" s="319" t="s">
        <v>347</v>
      </c>
    </row>
    <row r="35278" spans="18:19" x14ac:dyDescent="0.2">
      <c r="R35278" s="334">
        <v>83876</v>
      </c>
      <c r="S35278" s="319" t="s">
        <v>347</v>
      </c>
    </row>
    <row r="35279" spans="18:19" x14ac:dyDescent="0.2">
      <c r="R35279" s="334">
        <v>83877</v>
      </c>
      <c r="S35279" s="319" t="s">
        <v>347</v>
      </c>
    </row>
    <row r="35280" spans="18:19" x14ac:dyDescent="0.2">
      <c r="R35280" s="334">
        <v>84001</v>
      </c>
      <c r="S35280" s="319" t="s">
        <v>347</v>
      </c>
    </row>
    <row r="35281" spans="18:19" x14ac:dyDescent="0.2">
      <c r="R35281" s="334">
        <v>84002</v>
      </c>
      <c r="S35281" s="319" t="s">
        <v>347</v>
      </c>
    </row>
    <row r="35282" spans="18:19" x14ac:dyDescent="0.2">
      <c r="R35282" s="334">
        <v>84003</v>
      </c>
      <c r="S35282" s="319" t="s">
        <v>347</v>
      </c>
    </row>
    <row r="35283" spans="18:19" x14ac:dyDescent="0.2">
      <c r="R35283" s="334">
        <v>84004</v>
      </c>
      <c r="S35283" s="319" t="s">
        <v>347</v>
      </c>
    </row>
    <row r="35284" spans="18:19" x14ac:dyDescent="0.2">
      <c r="R35284" s="334">
        <v>84005</v>
      </c>
      <c r="S35284" s="319" t="s">
        <v>347</v>
      </c>
    </row>
    <row r="35285" spans="18:19" x14ac:dyDescent="0.2">
      <c r="R35285" s="334">
        <v>84006</v>
      </c>
      <c r="S35285" s="319" t="s">
        <v>347</v>
      </c>
    </row>
    <row r="35286" spans="18:19" x14ac:dyDescent="0.2">
      <c r="R35286" s="334">
        <v>84007</v>
      </c>
      <c r="S35286" s="319" t="s">
        <v>347</v>
      </c>
    </row>
    <row r="35287" spans="18:19" x14ac:dyDescent="0.2">
      <c r="R35287" s="334">
        <v>84008</v>
      </c>
      <c r="S35287" s="319" t="s">
        <v>347</v>
      </c>
    </row>
    <row r="35288" spans="18:19" x14ac:dyDescent="0.2">
      <c r="R35288" s="334">
        <v>84010</v>
      </c>
      <c r="S35288" s="319" t="s">
        <v>347</v>
      </c>
    </row>
    <row r="35289" spans="18:19" x14ac:dyDescent="0.2">
      <c r="R35289" s="334">
        <v>84011</v>
      </c>
      <c r="S35289" s="319" t="s">
        <v>347</v>
      </c>
    </row>
    <row r="35290" spans="18:19" x14ac:dyDescent="0.2">
      <c r="R35290" s="334">
        <v>84013</v>
      </c>
      <c r="S35290" s="319" t="s">
        <v>347</v>
      </c>
    </row>
    <row r="35291" spans="18:19" x14ac:dyDescent="0.2">
      <c r="R35291" s="334">
        <v>84014</v>
      </c>
      <c r="S35291" s="319" t="s">
        <v>347</v>
      </c>
    </row>
    <row r="35292" spans="18:19" x14ac:dyDescent="0.2">
      <c r="R35292" s="334">
        <v>84015</v>
      </c>
      <c r="S35292" s="319" t="s">
        <v>347</v>
      </c>
    </row>
    <row r="35293" spans="18:19" x14ac:dyDescent="0.2">
      <c r="R35293" s="334">
        <v>84016</v>
      </c>
      <c r="S35293" s="319" t="s">
        <v>347</v>
      </c>
    </row>
    <row r="35294" spans="18:19" x14ac:dyDescent="0.2">
      <c r="R35294" s="334">
        <v>84017</v>
      </c>
      <c r="S35294" s="319" t="s">
        <v>347</v>
      </c>
    </row>
    <row r="35295" spans="18:19" x14ac:dyDescent="0.2">
      <c r="R35295" s="334">
        <v>84018</v>
      </c>
      <c r="S35295" s="319" t="s">
        <v>347</v>
      </c>
    </row>
    <row r="35296" spans="18:19" x14ac:dyDescent="0.2">
      <c r="R35296" s="334">
        <v>84020</v>
      </c>
      <c r="S35296" s="319" t="s">
        <v>347</v>
      </c>
    </row>
    <row r="35297" spans="18:19" x14ac:dyDescent="0.2">
      <c r="R35297" s="334">
        <v>84021</v>
      </c>
      <c r="S35297" s="319" t="s">
        <v>347</v>
      </c>
    </row>
    <row r="35298" spans="18:19" x14ac:dyDescent="0.2">
      <c r="R35298" s="334">
        <v>84022</v>
      </c>
      <c r="S35298" s="319" t="s">
        <v>347</v>
      </c>
    </row>
    <row r="35299" spans="18:19" x14ac:dyDescent="0.2">
      <c r="R35299" s="334">
        <v>84023</v>
      </c>
      <c r="S35299" s="319" t="s">
        <v>347</v>
      </c>
    </row>
    <row r="35300" spans="18:19" x14ac:dyDescent="0.2">
      <c r="R35300" s="334">
        <v>84024</v>
      </c>
      <c r="S35300" s="319" t="s">
        <v>347</v>
      </c>
    </row>
    <row r="35301" spans="18:19" x14ac:dyDescent="0.2">
      <c r="R35301" s="334">
        <v>84025</v>
      </c>
      <c r="S35301" s="319" t="s">
        <v>347</v>
      </c>
    </row>
    <row r="35302" spans="18:19" x14ac:dyDescent="0.2">
      <c r="R35302" s="334">
        <v>84026</v>
      </c>
      <c r="S35302" s="319" t="s">
        <v>347</v>
      </c>
    </row>
    <row r="35303" spans="18:19" x14ac:dyDescent="0.2">
      <c r="R35303" s="334">
        <v>84027</v>
      </c>
      <c r="S35303" s="319" t="s">
        <v>347</v>
      </c>
    </row>
    <row r="35304" spans="18:19" x14ac:dyDescent="0.2">
      <c r="R35304" s="334">
        <v>84028</v>
      </c>
      <c r="S35304" s="319" t="s">
        <v>347</v>
      </c>
    </row>
    <row r="35305" spans="18:19" x14ac:dyDescent="0.2">
      <c r="R35305" s="334">
        <v>84029</v>
      </c>
      <c r="S35305" s="319" t="s">
        <v>347</v>
      </c>
    </row>
    <row r="35306" spans="18:19" x14ac:dyDescent="0.2">
      <c r="R35306" s="334">
        <v>84031</v>
      </c>
      <c r="S35306" s="319" t="s">
        <v>347</v>
      </c>
    </row>
    <row r="35307" spans="18:19" x14ac:dyDescent="0.2">
      <c r="R35307" s="334">
        <v>84032</v>
      </c>
      <c r="S35307" s="319" t="s">
        <v>347</v>
      </c>
    </row>
    <row r="35308" spans="18:19" x14ac:dyDescent="0.2">
      <c r="R35308" s="334">
        <v>84033</v>
      </c>
      <c r="S35308" s="319" t="s">
        <v>347</v>
      </c>
    </row>
    <row r="35309" spans="18:19" x14ac:dyDescent="0.2">
      <c r="R35309" s="334">
        <v>84034</v>
      </c>
      <c r="S35309" s="319" t="s">
        <v>347</v>
      </c>
    </row>
    <row r="35310" spans="18:19" x14ac:dyDescent="0.2">
      <c r="R35310" s="334">
        <v>84035</v>
      </c>
      <c r="S35310" s="319" t="s">
        <v>347</v>
      </c>
    </row>
    <row r="35311" spans="18:19" x14ac:dyDescent="0.2">
      <c r="R35311" s="334">
        <v>84036</v>
      </c>
      <c r="S35311" s="319" t="s">
        <v>347</v>
      </c>
    </row>
    <row r="35312" spans="18:19" x14ac:dyDescent="0.2">
      <c r="R35312" s="334">
        <v>84037</v>
      </c>
      <c r="S35312" s="319" t="s">
        <v>347</v>
      </c>
    </row>
    <row r="35313" spans="18:19" x14ac:dyDescent="0.2">
      <c r="R35313" s="334">
        <v>84038</v>
      </c>
      <c r="S35313" s="319" t="s">
        <v>347</v>
      </c>
    </row>
    <row r="35314" spans="18:19" x14ac:dyDescent="0.2">
      <c r="R35314" s="334">
        <v>84039</v>
      </c>
      <c r="S35314" s="319" t="s">
        <v>347</v>
      </c>
    </row>
    <row r="35315" spans="18:19" x14ac:dyDescent="0.2">
      <c r="R35315" s="334">
        <v>84040</v>
      </c>
      <c r="S35315" s="319" t="s">
        <v>347</v>
      </c>
    </row>
    <row r="35316" spans="18:19" x14ac:dyDescent="0.2">
      <c r="R35316" s="334">
        <v>84041</v>
      </c>
      <c r="S35316" s="319" t="s">
        <v>347</v>
      </c>
    </row>
    <row r="35317" spans="18:19" x14ac:dyDescent="0.2">
      <c r="R35317" s="334">
        <v>84042</v>
      </c>
      <c r="S35317" s="319" t="s">
        <v>347</v>
      </c>
    </row>
    <row r="35318" spans="18:19" x14ac:dyDescent="0.2">
      <c r="R35318" s="334">
        <v>84043</v>
      </c>
      <c r="S35318" s="319" t="s">
        <v>347</v>
      </c>
    </row>
    <row r="35319" spans="18:19" x14ac:dyDescent="0.2">
      <c r="R35319" s="334">
        <v>84044</v>
      </c>
      <c r="S35319" s="319" t="s">
        <v>347</v>
      </c>
    </row>
    <row r="35320" spans="18:19" x14ac:dyDescent="0.2">
      <c r="R35320" s="334">
        <v>84045</v>
      </c>
      <c r="S35320" s="319" t="s">
        <v>347</v>
      </c>
    </row>
    <row r="35321" spans="18:19" x14ac:dyDescent="0.2">
      <c r="R35321" s="334">
        <v>84046</v>
      </c>
      <c r="S35321" s="319" t="s">
        <v>347</v>
      </c>
    </row>
    <row r="35322" spans="18:19" x14ac:dyDescent="0.2">
      <c r="R35322" s="334">
        <v>84047</v>
      </c>
      <c r="S35322" s="319" t="s">
        <v>347</v>
      </c>
    </row>
    <row r="35323" spans="18:19" x14ac:dyDescent="0.2">
      <c r="R35323" s="334">
        <v>84049</v>
      </c>
      <c r="S35323" s="319" t="s">
        <v>347</v>
      </c>
    </row>
    <row r="35324" spans="18:19" x14ac:dyDescent="0.2">
      <c r="R35324" s="334">
        <v>84050</v>
      </c>
      <c r="S35324" s="319" t="s">
        <v>347</v>
      </c>
    </row>
    <row r="35325" spans="18:19" x14ac:dyDescent="0.2">
      <c r="R35325" s="334">
        <v>84051</v>
      </c>
      <c r="S35325" s="319" t="s">
        <v>347</v>
      </c>
    </row>
    <row r="35326" spans="18:19" x14ac:dyDescent="0.2">
      <c r="R35326" s="334">
        <v>84052</v>
      </c>
      <c r="S35326" s="319" t="s">
        <v>347</v>
      </c>
    </row>
    <row r="35327" spans="18:19" x14ac:dyDescent="0.2">
      <c r="R35327" s="334">
        <v>84053</v>
      </c>
      <c r="S35327" s="319" t="s">
        <v>347</v>
      </c>
    </row>
    <row r="35328" spans="18:19" x14ac:dyDescent="0.2">
      <c r="R35328" s="334">
        <v>84054</v>
      </c>
      <c r="S35328" s="319" t="s">
        <v>347</v>
      </c>
    </row>
    <row r="35329" spans="18:19" x14ac:dyDescent="0.2">
      <c r="R35329" s="334">
        <v>84055</v>
      </c>
      <c r="S35329" s="319" t="s">
        <v>347</v>
      </c>
    </row>
    <row r="35330" spans="18:19" x14ac:dyDescent="0.2">
      <c r="R35330" s="334">
        <v>84056</v>
      </c>
      <c r="S35330" s="319" t="s">
        <v>347</v>
      </c>
    </row>
    <row r="35331" spans="18:19" x14ac:dyDescent="0.2">
      <c r="R35331" s="334">
        <v>84057</v>
      </c>
      <c r="S35331" s="319" t="s">
        <v>347</v>
      </c>
    </row>
    <row r="35332" spans="18:19" x14ac:dyDescent="0.2">
      <c r="R35332" s="334">
        <v>84058</v>
      </c>
      <c r="S35332" s="319" t="s">
        <v>347</v>
      </c>
    </row>
    <row r="35333" spans="18:19" x14ac:dyDescent="0.2">
      <c r="R35333" s="334">
        <v>84059</v>
      </c>
      <c r="S35333" s="319" t="s">
        <v>347</v>
      </c>
    </row>
    <row r="35334" spans="18:19" x14ac:dyDescent="0.2">
      <c r="R35334" s="334">
        <v>84060</v>
      </c>
      <c r="S35334" s="319" t="s">
        <v>347</v>
      </c>
    </row>
    <row r="35335" spans="18:19" x14ac:dyDescent="0.2">
      <c r="R35335" s="334">
        <v>84061</v>
      </c>
      <c r="S35335" s="319" t="s">
        <v>347</v>
      </c>
    </row>
    <row r="35336" spans="18:19" x14ac:dyDescent="0.2">
      <c r="R35336" s="334">
        <v>84062</v>
      </c>
      <c r="S35336" s="319" t="s">
        <v>347</v>
      </c>
    </row>
    <row r="35337" spans="18:19" x14ac:dyDescent="0.2">
      <c r="R35337" s="334">
        <v>84063</v>
      </c>
      <c r="S35337" s="319" t="s">
        <v>347</v>
      </c>
    </row>
    <row r="35338" spans="18:19" x14ac:dyDescent="0.2">
      <c r="R35338" s="334">
        <v>84064</v>
      </c>
      <c r="S35338" s="319" t="s">
        <v>347</v>
      </c>
    </row>
    <row r="35339" spans="18:19" x14ac:dyDescent="0.2">
      <c r="R35339" s="334">
        <v>84065</v>
      </c>
      <c r="S35339" s="319" t="s">
        <v>347</v>
      </c>
    </row>
    <row r="35340" spans="18:19" x14ac:dyDescent="0.2">
      <c r="R35340" s="334">
        <v>84066</v>
      </c>
      <c r="S35340" s="319" t="s">
        <v>347</v>
      </c>
    </row>
    <row r="35341" spans="18:19" x14ac:dyDescent="0.2">
      <c r="R35341" s="334">
        <v>84067</v>
      </c>
      <c r="S35341" s="319" t="s">
        <v>347</v>
      </c>
    </row>
    <row r="35342" spans="18:19" x14ac:dyDescent="0.2">
      <c r="R35342" s="334">
        <v>84068</v>
      </c>
      <c r="S35342" s="319" t="s">
        <v>347</v>
      </c>
    </row>
    <row r="35343" spans="18:19" x14ac:dyDescent="0.2">
      <c r="R35343" s="334">
        <v>84069</v>
      </c>
      <c r="S35343" s="319" t="s">
        <v>347</v>
      </c>
    </row>
    <row r="35344" spans="18:19" x14ac:dyDescent="0.2">
      <c r="R35344" s="334">
        <v>84070</v>
      </c>
      <c r="S35344" s="319" t="s">
        <v>347</v>
      </c>
    </row>
    <row r="35345" spans="18:19" x14ac:dyDescent="0.2">
      <c r="R35345" s="334">
        <v>84071</v>
      </c>
      <c r="S35345" s="319" t="s">
        <v>347</v>
      </c>
    </row>
    <row r="35346" spans="18:19" x14ac:dyDescent="0.2">
      <c r="R35346" s="334">
        <v>84072</v>
      </c>
      <c r="S35346" s="319" t="s">
        <v>347</v>
      </c>
    </row>
    <row r="35347" spans="18:19" x14ac:dyDescent="0.2">
      <c r="R35347" s="334">
        <v>84073</v>
      </c>
      <c r="S35347" s="319" t="s">
        <v>347</v>
      </c>
    </row>
    <row r="35348" spans="18:19" x14ac:dyDescent="0.2">
      <c r="R35348" s="334">
        <v>84074</v>
      </c>
      <c r="S35348" s="319" t="s">
        <v>347</v>
      </c>
    </row>
    <row r="35349" spans="18:19" x14ac:dyDescent="0.2">
      <c r="R35349" s="334">
        <v>84075</v>
      </c>
      <c r="S35349" s="319" t="s">
        <v>347</v>
      </c>
    </row>
    <row r="35350" spans="18:19" x14ac:dyDescent="0.2">
      <c r="R35350" s="334">
        <v>84076</v>
      </c>
      <c r="S35350" s="319" t="s">
        <v>347</v>
      </c>
    </row>
    <row r="35351" spans="18:19" x14ac:dyDescent="0.2">
      <c r="R35351" s="334">
        <v>84078</v>
      </c>
      <c r="S35351" s="319" t="s">
        <v>347</v>
      </c>
    </row>
    <row r="35352" spans="18:19" x14ac:dyDescent="0.2">
      <c r="R35352" s="334">
        <v>84079</v>
      </c>
      <c r="S35352" s="319" t="s">
        <v>347</v>
      </c>
    </row>
    <row r="35353" spans="18:19" x14ac:dyDescent="0.2">
      <c r="R35353" s="334">
        <v>84080</v>
      </c>
      <c r="S35353" s="319" t="s">
        <v>347</v>
      </c>
    </row>
    <row r="35354" spans="18:19" x14ac:dyDescent="0.2">
      <c r="R35354" s="334">
        <v>84081</v>
      </c>
      <c r="S35354" s="319" t="s">
        <v>347</v>
      </c>
    </row>
    <row r="35355" spans="18:19" x14ac:dyDescent="0.2">
      <c r="R35355" s="334">
        <v>84082</v>
      </c>
      <c r="S35355" s="319" t="s">
        <v>347</v>
      </c>
    </row>
    <row r="35356" spans="18:19" x14ac:dyDescent="0.2">
      <c r="R35356" s="334">
        <v>84083</v>
      </c>
      <c r="S35356" s="319" t="s">
        <v>347</v>
      </c>
    </row>
    <row r="35357" spans="18:19" x14ac:dyDescent="0.2">
      <c r="R35357" s="334">
        <v>84084</v>
      </c>
      <c r="S35357" s="319" t="s">
        <v>347</v>
      </c>
    </row>
    <row r="35358" spans="18:19" x14ac:dyDescent="0.2">
      <c r="R35358" s="334">
        <v>84085</v>
      </c>
      <c r="S35358" s="319" t="s">
        <v>347</v>
      </c>
    </row>
    <row r="35359" spans="18:19" x14ac:dyDescent="0.2">
      <c r="R35359" s="334">
        <v>84086</v>
      </c>
      <c r="S35359" s="319" t="s">
        <v>347</v>
      </c>
    </row>
    <row r="35360" spans="18:19" x14ac:dyDescent="0.2">
      <c r="R35360" s="334">
        <v>84087</v>
      </c>
      <c r="S35360" s="319" t="s">
        <v>347</v>
      </c>
    </row>
    <row r="35361" spans="18:19" x14ac:dyDescent="0.2">
      <c r="R35361" s="334">
        <v>84088</v>
      </c>
      <c r="S35361" s="319" t="s">
        <v>347</v>
      </c>
    </row>
    <row r="35362" spans="18:19" x14ac:dyDescent="0.2">
      <c r="R35362" s="334">
        <v>84089</v>
      </c>
      <c r="S35362" s="319" t="s">
        <v>347</v>
      </c>
    </row>
    <row r="35363" spans="18:19" x14ac:dyDescent="0.2">
      <c r="R35363" s="334">
        <v>84090</v>
      </c>
      <c r="S35363" s="319" t="s">
        <v>347</v>
      </c>
    </row>
    <row r="35364" spans="18:19" x14ac:dyDescent="0.2">
      <c r="R35364" s="334">
        <v>84091</v>
      </c>
      <c r="S35364" s="319" t="s">
        <v>347</v>
      </c>
    </row>
    <row r="35365" spans="18:19" x14ac:dyDescent="0.2">
      <c r="R35365" s="334">
        <v>84092</v>
      </c>
      <c r="S35365" s="319" t="s">
        <v>347</v>
      </c>
    </row>
    <row r="35366" spans="18:19" x14ac:dyDescent="0.2">
      <c r="R35366" s="334">
        <v>84093</v>
      </c>
      <c r="S35366" s="319" t="s">
        <v>347</v>
      </c>
    </row>
    <row r="35367" spans="18:19" x14ac:dyDescent="0.2">
      <c r="R35367" s="334">
        <v>84094</v>
      </c>
      <c r="S35367" s="319" t="s">
        <v>347</v>
      </c>
    </row>
    <row r="35368" spans="18:19" x14ac:dyDescent="0.2">
      <c r="R35368" s="334">
        <v>84095</v>
      </c>
      <c r="S35368" s="319" t="s">
        <v>347</v>
      </c>
    </row>
    <row r="35369" spans="18:19" x14ac:dyDescent="0.2">
      <c r="R35369" s="334">
        <v>84096</v>
      </c>
      <c r="S35369" s="319" t="s">
        <v>347</v>
      </c>
    </row>
    <row r="35370" spans="18:19" x14ac:dyDescent="0.2">
      <c r="R35370" s="334">
        <v>84097</v>
      </c>
      <c r="S35370" s="319" t="s">
        <v>347</v>
      </c>
    </row>
    <row r="35371" spans="18:19" x14ac:dyDescent="0.2">
      <c r="R35371" s="334">
        <v>84098</v>
      </c>
      <c r="S35371" s="319" t="s">
        <v>347</v>
      </c>
    </row>
    <row r="35372" spans="18:19" x14ac:dyDescent="0.2">
      <c r="R35372" s="334">
        <v>84101</v>
      </c>
      <c r="S35372" s="319" t="s">
        <v>347</v>
      </c>
    </row>
    <row r="35373" spans="18:19" x14ac:dyDescent="0.2">
      <c r="R35373" s="334">
        <v>84102</v>
      </c>
      <c r="S35373" s="319" t="s">
        <v>347</v>
      </c>
    </row>
    <row r="35374" spans="18:19" x14ac:dyDescent="0.2">
      <c r="R35374" s="334">
        <v>84103</v>
      </c>
      <c r="S35374" s="319" t="s">
        <v>347</v>
      </c>
    </row>
    <row r="35375" spans="18:19" x14ac:dyDescent="0.2">
      <c r="R35375" s="334">
        <v>84104</v>
      </c>
      <c r="S35375" s="319" t="s">
        <v>347</v>
      </c>
    </row>
    <row r="35376" spans="18:19" x14ac:dyDescent="0.2">
      <c r="R35376" s="334">
        <v>84105</v>
      </c>
      <c r="S35376" s="319" t="s">
        <v>347</v>
      </c>
    </row>
    <row r="35377" spans="18:19" x14ac:dyDescent="0.2">
      <c r="R35377" s="334">
        <v>84106</v>
      </c>
      <c r="S35377" s="319" t="s">
        <v>347</v>
      </c>
    </row>
    <row r="35378" spans="18:19" x14ac:dyDescent="0.2">
      <c r="R35378" s="334">
        <v>84107</v>
      </c>
      <c r="S35378" s="319" t="s">
        <v>347</v>
      </c>
    </row>
    <row r="35379" spans="18:19" x14ac:dyDescent="0.2">
      <c r="R35379" s="334">
        <v>84108</v>
      </c>
      <c r="S35379" s="319" t="s">
        <v>347</v>
      </c>
    </row>
    <row r="35380" spans="18:19" x14ac:dyDescent="0.2">
      <c r="R35380" s="334">
        <v>84109</v>
      </c>
      <c r="S35380" s="319" t="s">
        <v>347</v>
      </c>
    </row>
    <row r="35381" spans="18:19" x14ac:dyDescent="0.2">
      <c r="R35381" s="334">
        <v>84110</v>
      </c>
      <c r="S35381" s="319" t="s">
        <v>347</v>
      </c>
    </row>
    <row r="35382" spans="18:19" x14ac:dyDescent="0.2">
      <c r="R35382" s="334">
        <v>84111</v>
      </c>
      <c r="S35382" s="319" t="s">
        <v>347</v>
      </c>
    </row>
    <row r="35383" spans="18:19" x14ac:dyDescent="0.2">
      <c r="R35383" s="334">
        <v>84112</v>
      </c>
      <c r="S35383" s="319" t="s">
        <v>347</v>
      </c>
    </row>
    <row r="35384" spans="18:19" x14ac:dyDescent="0.2">
      <c r="R35384" s="334">
        <v>84113</v>
      </c>
      <c r="S35384" s="319" t="s">
        <v>347</v>
      </c>
    </row>
    <row r="35385" spans="18:19" x14ac:dyDescent="0.2">
      <c r="R35385" s="334">
        <v>84114</v>
      </c>
      <c r="S35385" s="319" t="s">
        <v>347</v>
      </c>
    </row>
    <row r="35386" spans="18:19" x14ac:dyDescent="0.2">
      <c r="R35386" s="334">
        <v>84115</v>
      </c>
      <c r="S35386" s="319" t="s">
        <v>347</v>
      </c>
    </row>
    <row r="35387" spans="18:19" x14ac:dyDescent="0.2">
      <c r="R35387" s="334">
        <v>84116</v>
      </c>
      <c r="S35387" s="319" t="s">
        <v>347</v>
      </c>
    </row>
    <row r="35388" spans="18:19" x14ac:dyDescent="0.2">
      <c r="R35388" s="334">
        <v>84117</v>
      </c>
      <c r="S35388" s="319" t="s">
        <v>347</v>
      </c>
    </row>
    <row r="35389" spans="18:19" x14ac:dyDescent="0.2">
      <c r="R35389" s="334">
        <v>84118</v>
      </c>
      <c r="S35389" s="319" t="s">
        <v>347</v>
      </c>
    </row>
    <row r="35390" spans="18:19" x14ac:dyDescent="0.2">
      <c r="R35390" s="334">
        <v>84119</v>
      </c>
      <c r="S35390" s="319" t="s">
        <v>347</v>
      </c>
    </row>
    <row r="35391" spans="18:19" x14ac:dyDescent="0.2">
      <c r="R35391" s="334">
        <v>84120</v>
      </c>
      <c r="S35391" s="319" t="s">
        <v>347</v>
      </c>
    </row>
    <row r="35392" spans="18:19" x14ac:dyDescent="0.2">
      <c r="R35392" s="334">
        <v>84121</v>
      </c>
      <c r="S35392" s="319" t="s">
        <v>347</v>
      </c>
    </row>
    <row r="35393" spans="18:19" x14ac:dyDescent="0.2">
      <c r="R35393" s="334">
        <v>84122</v>
      </c>
      <c r="S35393" s="319" t="s">
        <v>347</v>
      </c>
    </row>
    <row r="35394" spans="18:19" x14ac:dyDescent="0.2">
      <c r="R35394" s="334">
        <v>84123</v>
      </c>
      <c r="S35394" s="319" t="s">
        <v>347</v>
      </c>
    </row>
    <row r="35395" spans="18:19" x14ac:dyDescent="0.2">
      <c r="R35395" s="334">
        <v>84124</v>
      </c>
      <c r="S35395" s="319" t="s">
        <v>347</v>
      </c>
    </row>
    <row r="35396" spans="18:19" x14ac:dyDescent="0.2">
      <c r="R35396" s="334">
        <v>84125</v>
      </c>
      <c r="S35396" s="319" t="s">
        <v>347</v>
      </c>
    </row>
    <row r="35397" spans="18:19" x14ac:dyDescent="0.2">
      <c r="R35397" s="334">
        <v>84126</v>
      </c>
      <c r="S35397" s="319" t="s">
        <v>347</v>
      </c>
    </row>
    <row r="35398" spans="18:19" x14ac:dyDescent="0.2">
      <c r="R35398" s="334">
        <v>84127</v>
      </c>
      <c r="S35398" s="319" t="s">
        <v>347</v>
      </c>
    </row>
    <row r="35399" spans="18:19" x14ac:dyDescent="0.2">
      <c r="R35399" s="334">
        <v>84128</v>
      </c>
      <c r="S35399" s="319" t="s">
        <v>347</v>
      </c>
    </row>
    <row r="35400" spans="18:19" x14ac:dyDescent="0.2">
      <c r="R35400" s="334">
        <v>84130</v>
      </c>
      <c r="S35400" s="319" t="s">
        <v>347</v>
      </c>
    </row>
    <row r="35401" spans="18:19" x14ac:dyDescent="0.2">
      <c r="R35401" s="334">
        <v>84131</v>
      </c>
      <c r="S35401" s="319" t="s">
        <v>347</v>
      </c>
    </row>
    <row r="35402" spans="18:19" x14ac:dyDescent="0.2">
      <c r="R35402" s="334">
        <v>84132</v>
      </c>
      <c r="S35402" s="319" t="s">
        <v>347</v>
      </c>
    </row>
    <row r="35403" spans="18:19" x14ac:dyDescent="0.2">
      <c r="R35403" s="334">
        <v>84133</v>
      </c>
      <c r="S35403" s="319" t="s">
        <v>347</v>
      </c>
    </row>
    <row r="35404" spans="18:19" x14ac:dyDescent="0.2">
      <c r="R35404" s="334">
        <v>84134</v>
      </c>
      <c r="S35404" s="319" t="s">
        <v>347</v>
      </c>
    </row>
    <row r="35405" spans="18:19" x14ac:dyDescent="0.2">
      <c r="R35405" s="334">
        <v>84136</v>
      </c>
      <c r="S35405" s="319" t="s">
        <v>347</v>
      </c>
    </row>
    <row r="35406" spans="18:19" x14ac:dyDescent="0.2">
      <c r="R35406" s="334">
        <v>84138</v>
      </c>
      <c r="S35406" s="319" t="s">
        <v>347</v>
      </c>
    </row>
    <row r="35407" spans="18:19" x14ac:dyDescent="0.2">
      <c r="R35407" s="334">
        <v>84139</v>
      </c>
      <c r="S35407" s="319" t="s">
        <v>347</v>
      </c>
    </row>
    <row r="35408" spans="18:19" x14ac:dyDescent="0.2">
      <c r="R35408" s="334">
        <v>84141</v>
      </c>
      <c r="S35408" s="319" t="s">
        <v>347</v>
      </c>
    </row>
    <row r="35409" spans="18:19" x14ac:dyDescent="0.2">
      <c r="R35409" s="334">
        <v>84143</v>
      </c>
      <c r="S35409" s="319" t="s">
        <v>347</v>
      </c>
    </row>
    <row r="35410" spans="18:19" x14ac:dyDescent="0.2">
      <c r="R35410" s="334">
        <v>84144</v>
      </c>
      <c r="S35410" s="319" t="s">
        <v>347</v>
      </c>
    </row>
    <row r="35411" spans="18:19" x14ac:dyDescent="0.2">
      <c r="R35411" s="334">
        <v>84145</v>
      </c>
      <c r="S35411" s="319" t="s">
        <v>347</v>
      </c>
    </row>
    <row r="35412" spans="18:19" x14ac:dyDescent="0.2">
      <c r="R35412" s="334">
        <v>84147</v>
      </c>
      <c r="S35412" s="319" t="s">
        <v>347</v>
      </c>
    </row>
    <row r="35413" spans="18:19" x14ac:dyDescent="0.2">
      <c r="R35413" s="334">
        <v>84148</v>
      </c>
      <c r="S35413" s="319" t="s">
        <v>347</v>
      </c>
    </row>
    <row r="35414" spans="18:19" x14ac:dyDescent="0.2">
      <c r="R35414" s="334">
        <v>84150</v>
      </c>
      <c r="S35414" s="319" t="s">
        <v>347</v>
      </c>
    </row>
    <row r="35415" spans="18:19" x14ac:dyDescent="0.2">
      <c r="R35415" s="334">
        <v>84151</v>
      </c>
      <c r="S35415" s="319" t="s">
        <v>347</v>
      </c>
    </row>
    <row r="35416" spans="18:19" x14ac:dyDescent="0.2">
      <c r="R35416" s="334">
        <v>84152</v>
      </c>
      <c r="S35416" s="319" t="s">
        <v>347</v>
      </c>
    </row>
    <row r="35417" spans="18:19" x14ac:dyDescent="0.2">
      <c r="R35417" s="334">
        <v>84157</v>
      </c>
      <c r="S35417" s="319" t="s">
        <v>347</v>
      </c>
    </row>
    <row r="35418" spans="18:19" x14ac:dyDescent="0.2">
      <c r="R35418" s="334">
        <v>84158</v>
      </c>
      <c r="S35418" s="319" t="s">
        <v>347</v>
      </c>
    </row>
    <row r="35419" spans="18:19" x14ac:dyDescent="0.2">
      <c r="R35419" s="334">
        <v>84165</v>
      </c>
      <c r="S35419" s="319" t="s">
        <v>347</v>
      </c>
    </row>
    <row r="35420" spans="18:19" x14ac:dyDescent="0.2">
      <c r="R35420" s="334">
        <v>84170</v>
      </c>
      <c r="S35420" s="319" t="s">
        <v>347</v>
      </c>
    </row>
    <row r="35421" spans="18:19" x14ac:dyDescent="0.2">
      <c r="R35421" s="334">
        <v>84171</v>
      </c>
      <c r="S35421" s="319" t="s">
        <v>347</v>
      </c>
    </row>
    <row r="35422" spans="18:19" x14ac:dyDescent="0.2">
      <c r="R35422" s="334">
        <v>84180</v>
      </c>
      <c r="S35422" s="319" t="s">
        <v>347</v>
      </c>
    </row>
    <row r="35423" spans="18:19" x14ac:dyDescent="0.2">
      <c r="R35423" s="334">
        <v>84184</v>
      </c>
      <c r="S35423" s="319" t="s">
        <v>347</v>
      </c>
    </row>
    <row r="35424" spans="18:19" x14ac:dyDescent="0.2">
      <c r="R35424" s="334">
        <v>84189</v>
      </c>
      <c r="S35424" s="319" t="s">
        <v>347</v>
      </c>
    </row>
    <row r="35425" spans="18:19" x14ac:dyDescent="0.2">
      <c r="R35425" s="334">
        <v>84190</v>
      </c>
      <c r="S35425" s="319" t="s">
        <v>347</v>
      </c>
    </row>
    <row r="35426" spans="18:19" x14ac:dyDescent="0.2">
      <c r="R35426" s="334">
        <v>84199</v>
      </c>
      <c r="S35426" s="319" t="s">
        <v>347</v>
      </c>
    </row>
    <row r="35427" spans="18:19" x14ac:dyDescent="0.2">
      <c r="R35427" s="334">
        <v>84201</v>
      </c>
      <c r="S35427" s="319" t="s">
        <v>347</v>
      </c>
    </row>
    <row r="35428" spans="18:19" x14ac:dyDescent="0.2">
      <c r="R35428" s="334">
        <v>84244</v>
      </c>
      <c r="S35428" s="319" t="s">
        <v>347</v>
      </c>
    </row>
    <row r="35429" spans="18:19" x14ac:dyDescent="0.2">
      <c r="R35429" s="334">
        <v>84301</v>
      </c>
      <c r="S35429" s="319" t="s">
        <v>347</v>
      </c>
    </row>
    <row r="35430" spans="18:19" x14ac:dyDescent="0.2">
      <c r="R35430" s="334">
        <v>84302</v>
      </c>
      <c r="S35430" s="319" t="s">
        <v>347</v>
      </c>
    </row>
    <row r="35431" spans="18:19" x14ac:dyDescent="0.2">
      <c r="R35431" s="334">
        <v>84304</v>
      </c>
      <c r="S35431" s="319" t="s">
        <v>347</v>
      </c>
    </row>
    <row r="35432" spans="18:19" x14ac:dyDescent="0.2">
      <c r="R35432" s="334">
        <v>84305</v>
      </c>
      <c r="S35432" s="319" t="s">
        <v>347</v>
      </c>
    </row>
    <row r="35433" spans="18:19" x14ac:dyDescent="0.2">
      <c r="R35433" s="334">
        <v>84306</v>
      </c>
      <c r="S35433" s="319" t="s">
        <v>347</v>
      </c>
    </row>
    <row r="35434" spans="18:19" x14ac:dyDescent="0.2">
      <c r="R35434" s="334">
        <v>84307</v>
      </c>
      <c r="S35434" s="319" t="s">
        <v>347</v>
      </c>
    </row>
    <row r="35435" spans="18:19" x14ac:dyDescent="0.2">
      <c r="R35435" s="334">
        <v>84308</v>
      </c>
      <c r="S35435" s="319" t="s">
        <v>347</v>
      </c>
    </row>
    <row r="35436" spans="18:19" x14ac:dyDescent="0.2">
      <c r="R35436" s="334">
        <v>84309</v>
      </c>
      <c r="S35436" s="319" t="s">
        <v>347</v>
      </c>
    </row>
    <row r="35437" spans="18:19" x14ac:dyDescent="0.2">
      <c r="R35437" s="334">
        <v>84310</v>
      </c>
      <c r="S35437" s="319" t="s">
        <v>347</v>
      </c>
    </row>
    <row r="35438" spans="18:19" x14ac:dyDescent="0.2">
      <c r="R35438" s="334">
        <v>84311</v>
      </c>
      <c r="S35438" s="319" t="s">
        <v>347</v>
      </c>
    </row>
    <row r="35439" spans="18:19" x14ac:dyDescent="0.2">
      <c r="R35439" s="334">
        <v>84312</v>
      </c>
      <c r="S35439" s="319" t="s">
        <v>347</v>
      </c>
    </row>
    <row r="35440" spans="18:19" x14ac:dyDescent="0.2">
      <c r="R35440" s="334">
        <v>84313</v>
      </c>
      <c r="S35440" s="319" t="s">
        <v>347</v>
      </c>
    </row>
    <row r="35441" spans="18:19" x14ac:dyDescent="0.2">
      <c r="R35441" s="334">
        <v>84314</v>
      </c>
      <c r="S35441" s="319" t="s">
        <v>347</v>
      </c>
    </row>
    <row r="35442" spans="18:19" x14ac:dyDescent="0.2">
      <c r="R35442" s="334">
        <v>84315</v>
      </c>
      <c r="S35442" s="319" t="s">
        <v>347</v>
      </c>
    </row>
    <row r="35443" spans="18:19" x14ac:dyDescent="0.2">
      <c r="R35443" s="334">
        <v>84316</v>
      </c>
      <c r="S35443" s="319" t="s">
        <v>347</v>
      </c>
    </row>
    <row r="35444" spans="18:19" x14ac:dyDescent="0.2">
      <c r="R35444" s="334">
        <v>84317</v>
      </c>
      <c r="S35444" s="319" t="s">
        <v>347</v>
      </c>
    </row>
    <row r="35445" spans="18:19" x14ac:dyDescent="0.2">
      <c r="R35445" s="334">
        <v>84318</v>
      </c>
      <c r="S35445" s="319" t="s">
        <v>347</v>
      </c>
    </row>
    <row r="35446" spans="18:19" x14ac:dyDescent="0.2">
      <c r="R35446" s="334">
        <v>84319</v>
      </c>
      <c r="S35446" s="319" t="s">
        <v>347</v>
      </c>
    </row>
    <row r="35447" spans="18:19" x14ac:dyDescent="0.2">
      <c r="R35447" s="334">
        <v>84320</v>
      </c>
      <c r="S35447" s="319" t="s">
        <v>347</v>
      </c>
    </row>
    <row r="35448" spans="18:19" x14ac:dyDescent="0.2">
      <c r="R35448" s="334">
        <v>84321</v>
      </c>
      <c r="S35448" s="319" t="s">
        <v>347</v>
      </c>
    </row>
    <row r="35449" spans="18:19" x14ac:dyDescent="0.2">
      <c r="R35449" s="334">
        <v>84322</v>
      </c>
      <c r="S35449" s="319" t="s">
        <v>347</v>
      </c>
    </row>
    <row r="35450" spans="18:19" x14ac:dyDescent="0.2">
      <c r="R35450" s="334">
        <v>84323</v>
      </c>
      <c r="S35450" s="319" t="s">
        <v>347</v>
      </c>
    </row>
    <row r="35451" spans="18:19" x14ac:dyDescent="0.2">
      <c r="R35451" s="334">
        <v>84324</v>
      </c>
      <c r="S35451" s="319" t="s">
        <v>347</v>
      </c>
    </row>
    <row r="35452" spans="18:19" x14ac:dyDescent="0.2">
      <c r="R35452" s="334">
        <v>84325</v>
      </c>
      <c r="S35452" s="319" t="s">
        <v>347</v>
      </c>
    </row>
    <row r="35453" spans="18:19" x14ac:dyDescent="0.2">
      <c r="R35453" s="334">
        <v>84326</v>
      </c>
      <c r="S35453" s="319" t="s">
        <v>347</v>
      </c>
    </row>
    <row r="35454" spans="18:19" x14ac:dyDescent="0.2">
      <c r="R35454" s="334">
        <v>84327</v>
      </c>
      <c r="S35454" s="319" t="s">
        <v>347</v>
      </c>
    </row>
    <row r="35455" spans="18:19" x14ac:dyDescent="0.2">
      <c r="R35455" s="334">
        <v>84328</v>
      </c>
      <c r="S35455" s="319" t="s">
        <v>347</v>
      </c>
    </row>
    <row r="35456" spans="18:19" x14ac:dyDescent="0.2">
      <c r="R35456" s="334">
        <v>84329</v>
      </c>
      <c r="S35456" s="319" t="s">
        <v>347</v>
      </c>
    </row>
    <row r="35457" spans="18:19" x14ac:dyDescent="0.2">
      <c r="R35457" s="334">
        <v>84330</v>
      </c>
      <c r="S35457" s="319" t="s">
        <v>347</v>
      </c>
    </row>
    <row r="35458" spans="18:19" x14ac:dyDescent="0.2">
      <c r="R35458" s="334">
        <v>84331</v>
      </c>
      <c r="S35458" s="319" t="s">
        <v>347</v>
      </c>
    </row>
    <row r="35459" spans="18:19" x14ac:dyDescent="0.2">
      <c r="R35459" s="334">
        <v>84332</v>
      </c>
      <c r="S35459" s="319" t="s">
        <v>347</v>
      </c>
    </row>
    <row r="35460" spans="18:19" x14ac:dyDescent="0.2">
      <c r="R35460" s="334">
        <v>84333</v>
      </c>
      <c r="S35460" s="319" t="s">
        <v>347</v>
      </c>
    </row>
    <row r="35461" spans="18:19" x14ac:dyDescent="0.2">
      <c r="R35461" s="334">
        <v>84334</v>
      </c>
      <c r="S35461" s="319" t="s">
        <v>347</v>
      </c>
    </row>
    <row r="35462" spans="18:19" x14ac:dyDescent="0.2">
      <c r="R35462" s="334">
        <v>84335</v>
      </c>
      <c r="S35462" s="319" t="s">
        <v>347</v>
      </c>
    </row>
    <row r="35463" spans="18:19" x14ac:dyDescent="0.2">
      <c r="R35463" s="334">
        <v>84336</v>
      </c>
      <c r="S35463" s="319" t="s">
        <v>347</v>
      </c>
    </row>
    <row r="35464" spans="18:19" x14ac:dyDescent="0.2">
      <c r="R35464" s="334">
        <v>84337</v>
      </c>
      <c r="S35464" s="319" t="s">
        <v>347</v>
      </c>
    </row>
    <row r="35465" spans="18:19" x14ac:dyDescent="0.2">
      <c r="R35465" s="334">
        <v>84338</v>
      </c>
      <c r="S35465" s="319" t="s">
        <v>347</v>
      </c>
    </row>
    <row r="35466" spans="18:19" x14ac:dyDescent="0.2">
      <c r="R35466" s="334">
        <v>84339</v>
      </c>
      <c r="S35466" s="319" t="s">
        <v>347</v>
      </c>
    </row>
    <row r="35467" spans="18:19" x14ac:dyDescent="0.2">
      <c r="R35467" s="334">
        <v>84340</v>
      </c>
      <c r="S35467" s="319" t="s">
        <v>347</v>
      </c>
    </row>
    <row r="35468" spans="18:19" x14ac:dyDescent="0.2">
      <c r="R35468" s="334">
        <v>84341</v>
      </c>
      <c r="S35468" s="319" t="s">
        <v>347</v>
      </c>
    </row>
    <row r="35469" spans="18:19" x14ac:dyDescent="0.2">
      <c r="R35469" s="334">
        <v>84401</v>
      </c>
      <c r="S35469" s="319" t="s">
        <v>347</v>
      </c>
    </row>
    <row r="35470" spans="18:19" x14ac:dyDescent="0.2">
      <c r="R35470" s="334">
        <v>84402</v>
      </c>
      <c r="S35470" s="319" t="s">
        <v>347</v>
      </c>
    </row>
    <row r="35471" spans="18:19" x14ac:dyDescent="0.2">
      <c r="R35471" s="334">
        <v>84403</v>
      </c>
      <c r="S35471" s="319" t="s">
        <v>347</v>
      </c>
    </row>
    <row r="35472" spans="18:19" x14ac:dyDescent="0.2">
      <c r="R35472" s="334">
        <v>84404</v>
      </c>
      <c r="S35472" s="319" t="s">
        <v>347</v>
      </c>
    </row>
    <row r="35473" spans="18:19" x14ac:dyDescent="0.2">
      <c r="R35473" s="334">
        <v>84405</v>
      </c>
      <c r="S35473" s="319" t="s">
        <v>347</v>
      </c>
    </row>
    <row r="35474" spans="18:19" x14ac:dyDescent="0.2">
      <c r="R35474" s="334">
        <v>84407</v>
      </c>
      <c r="S35474" s="319" t="s">
        <v>347</v>
      </c>
    </row>
    <row r="35475" spans="18:19" x14ac:dyDescent="0.2">
      <c r="R35475" s="334">
        <v>84408</v>
      </c>
      <c r="S35475" s="319" t="s">
        <v>347</v>
      </c>
    </row>
    <row r="35476" spans="18:19" x14ac:dyDescent="0.2">
      <c r="R35476" s="334">
        <v>84409</v>
      </c>
      <c r="S35476" s="319" t="s">
        <v>347</v>
      </c>
    </row>
    <row r="35477" spans="18:19" x14ac:dyDescent="0.2">
      <c r="R35477" s="334">
        <v>84412</v>
      </c>
      <c r="S35477" s="319" t="s">
        <v>347</v>
      </c>
    </row>
    <row r="35478" spans="18:19" x14ac:dyDescent="0.2">
      <c r="R35478" s="334">
        <v>84414</v>
      </c>
      <c r="S35478" s="319" t="s">
        <v>347</v>
      </c>
    </row>
    <row r="35479" spans="18:19" x14ac:dyDescent="0.2">
      <c r="R35479" s="334">
        <v>84415</v>
      </c>
      <c r="S35479" s="319" t="s">
        <v>347</v>
      </c>
    </row>
    <row r="35480" spans="18:19" x14ac:dyDescent="0.2">
      <c r="R35480" s="334">
        <v>84501</v>
      </c>
      <c r="S35480" s="319" t="s">
        <v>347</v>
      </c>
    </row>
    <row r="35481" spans="18:19" x14ac:dyDescent="0.2">
      <c r="R35481" s="334">
        <v>84510</v>
      </c>
      <c r="S35481" s="319" t="s">
        <v>347</v>
      </c>
    </row>
    <row r="35482" spans="18:19" x14ac:dyDescent="0.2">
      <c r="R35482" s="334">
        <v>84511</v>
      </c>
      <c r="S35482" s="319" t="s">
        <v>347</v>
      </c>
    </row>
    <row r="35483" spans="18:19" x14ac:dyDescent="0.2">
      <c r="R35483" s="334">
        <v>84512</v>
      </c>
      <c r="S35483" s="319" t="s">
        <v>347</v>
      </c>
    </row>
    <row r="35484" spans="18:19" x14ac:dyDescent="0.2">
      <c r="R35484" s="334">
        <v>84513</v>
      </c>
      <c r="S35484" s="319" t="s">
        <v>347</v>
      </c>
    </row>
    <row r="35485" spans="18:19" x14ac:dyDescent="0.2">
      <c r="R35485" s="334">
        <v>84515</v>
      </c>
      <c r="S35485" s="319" t="s">
        <v>347</v>
      </c>
    </row>
    <row r="35486" spans="18:19" x14ac:dyDescent="0.2">
      <c r="R35486" s="334">
        <v>84516</v>
      </c>
      <c r="S35486" s="319" t="s">
        <v>347</v>
      </c>
    </row>
    <row r="35487" spans="18:19" x14ac:dyDescent="0.2">
      <c r="R35487" s="334">
        <v>84518</v>
      </c>
      <c r="S35487" s="319" t="s">
        <v>347</v>
      </c>
    </row>
    <row r="35488" spans="18:19" x14ac:dyDescent="0.2">
      <c r="R35488" s="334">
        <v>84520</v>
      </c>
      <c r="S35488" s="319" t="s">
        <v>347</v>
      </c>
    </row>
    <row r="35489" spans="18:19" x14ac:dyDescent="0.2">
      <c r="R35489" s="334">
        <v>84521</v>
      </c>
      <c r="S35489" s="319" t="s">
        <v>347</v>
      </c>
    </row>
    <row r="35490" spans="18:19" x14ac:dyDescent="0.2">
      <c r="R35490" s="334">
        <v>84522</v>
      </c>
      <c r="S35490" s="319" t="s">
        <v>347</v>
      </c>
    </row>
    <row r="35491" spans="18:19" x14ac:dyDescent="0.2">
      <c r="R35491" s="334">
        <v>84523</v>
      </c>
      <c r="S35491" s="319" t="s">
        <v>347</v>
      </c>
    </row>
    <row r="35492" spans="18:19" x14ac:dyDescent="0.2">
      <c r="R35492" s="334">
        <v>84525</v>
      </c>
      <c r="S35492" s="319" t="s">
        <v>347</v>
      </c>
    </row>
    <row r="35493" spans="18:19" x14ac:dyDescent="0.2">
      <c r="R35493" s="334">
        <v>84526</v>
      </c>
      <c r="S35493" s="319" t="s">
        <v>347</v>
      </c>
    </row>
    <row r="35494" spans="18:19" x14ac:dyDescent="0.2">
      <c r="R35494" s="334">
        <v>84528</v>
      </c>
      <c r="S35494" s="319" t="s">
        <v>347</v>
      </c>
    </row>
    <row r="35495" spans="18:19" x14ac:dyDescent="0.2">
      <c r="R35495" s="334">
        <v>84529</v>
      </c>
      <c r="S35495" s="319" t="s">
        <v>347</v>
      </c>
    </row>
    <row r="35496" spans="18:19" x14ac:dyDescent="0.2">
      <c r="R35496" s="334">
        <v>84530</v>
      </c>
      <c r="S35496" s="319" t="s">
        <v>360</v>
      </c>
    </row>
    <row r="35497" spans="18:19" x14ac:dyDescent="0.2">
      <c r="R35497" s="334">
        <v>84531</v>
      </c>
      <c r="S35497" s="319" t="s">
        <v>347</v>
      </c>
    </row>
    <row r="35498" spans="18:19" x14ac:dyDescent="0.2">
      <c r="R35498" s="334">
        <v>84532</v>
      </c>
      <c r="S35498" s="319" t="s">
        <v>347</v>
      </c>
    </row>
    <row r="35499" spans="18:19" x14ac:dyDescent="0.2">
      <c r="R35499" s="334">
        <v>84533</v>
      </c>
      <c r="S35499" s="319" t="s">
        <v>347</v>
      </c>
    </row>
    <row r="35500" spans="18:19" x14ac:dyDescent="0.2">
      <c r="R35500" s="334">
        <v>84534</v>
      </c>
      <c r="S35500" s="319" t="s">
        <v>347</v>
      </c>
    </row>
    <row r="35501" spans="18:19" x14ac:dyDescent="0.2">
      <c r="R35501" s="334">
        <v>84535</v>
      </c>
      <c r="S35501" s="319" t="s">
        <v>347</v>
      </c>
    </row>
    <row r="35502" spans="18:19" x14ac:dyDescent="0.2">
      <c r="R35502" s="334">
        <v>84536</v>
      </c>
      <c r="S35502" s="319" t="s">
        <v>347</v>
      </c>
    </row>
    <row r="35503" spans="18:19" x14ac:dyDescent="0.2">
      <c r="R35503" s="334">
        <v>84537</v>
      </c>
      <c r="S35503" s="319" t="s">
        <v>347</v>
      </c>
    </row>
    <row r="35504" spans="18:19" x14ac:dyDescent="0.2">
      <c r="R35504" s="334">
        <v>84539</v>
      </c>
      <c r="S35504" s="319" t="s">
        <v>347</v>
      </c>
    </row>
    <row r="35505" spans="18:19" x14ac:dyDescent="0.2">
      <c r="R35505" s="334">
        <v>84540</v>
      </c>
      <c r="S35505" s="319" t="s">
        <v>347</v>
      </c>
    </row>
    <row r="35506" spans="18:19" x14ac:dyDescent="0.2">
      <c r="R35506" s="334">
        <v>84542</v>
      </c>
      <c r="S35506" s="319" t="s">
        <v>347</v>
      </c>
    </row>
    <row r="35507" spans="18:19" x14ac:dyDescent="0.2">
      <c r="R35507" s="334">
        <v>84601</v>
      </c>
      <c r="S35507" s="319" t="s">
        <v>347</v>
      </c>
    </row>
    <row r="35508" spans="18:19" x14ac:dyDescent="0.2">
      <c r="R35508" s="334">
        <v>84602</v>
      </c>
      <c r="S35508" s="319" t="s">
        <v>347</v>
      </c>
    </row>
    <row r="35509" spans="18:19" x14ac:dyDescent="0.2">
      <c r="R35509" s="334">
        <v>84603</v>
      </c>
      <c r="S35509" s="319" t="s">
        <v>347</v>
      </c>
    </row>
    <row r="35510" spans="18:19" x14ac:dyDescent="0.2">
      <c r="R35510" s="334">
        <v>84604</v>
      </c>
      <c r="S35510" s="319" t="s">
        <v>347</v>
      </c>
    </row>
    <row r="35511" spans="18:19" x14ac:dyDescent="0.2">
      <c r="R35511" s="334">
        <v>84605</v>
      </c>
      <c r="S35511" s="319" t="s">
        <v>347</v>
      </c>
    </row>
    <row r="35512" spans="18:19" x14ac:dyDescent="0.2">
      <c r="R35512" s="334">
        <v>84606</v>
      </c>
      <c r="S35512" s="319" t="s">
        <v>347</v>
      </c>
    </row>
    <row r="35513" spans="18:19" x14ac:dyDescent="0.2">
      <c r="R35513" s="334">
        <v>84620</v>
      </c>
      <c r="S35513" s="319" t="s">
        <v>347</v>
      </c>
    </row>
    <row r="35514" spans="18:19" x14ac:dyDescent="0.2">
      <c r="R35514" s="334">
        <v>84621</v>
      </c>
      <c r="S35514" s="319" t="s">
        <v>347</v>
      </c>
    </row>
    <row r="35515" spans="18:19" x14ac:dyDescent="0.2">
      <c r="R35515" s="334">
        <v>84622</v>
      </c>
      <c r="S35515" s="319" t="s">
        <v>347</v>
      </c>
    </row>
    <row r="35516" spans="18:19" x14ac:dyDescent="0.2">
      <c r="R35516" s="334">
        <v>84623</v>
      </c>
      <c r="S35516" s="319" t="s">
        <v>347</v>
      </c>
    </row>
    <row r="35517" spans="18:19" x14ac:dyDescent="0.2">
      <c r="R35517" s="334">
        <v>84624</v>
      </c>
      <c r="S35517" s="319" t="s">
        <v>347</v>
      </c>
    </row>
    <row r="35518" spans="18:19" x14ac:dyDescent="0.2">
      <c r="R35518" s="334">
        <v>84626</v>
      </c>
      <c r="S35518" s="319" t="s">
        <v>347</v>
      </c>
    </row>
    <row r="35519" spans="18:19" x14ac:dyDescent="0.2">
      <c r="R35519" s="334">
        <v>84627</v>
      </c>
      <c r="S35519" s="319" t="s">
        <v>347</v>
      </c>
    </row>
    <row r="35520" spans="18:19" x14ac:dyDescent="0.2">
      <c r="R35520" s="334">
        <v>84628</v>
      </c>
      <c r="S35520" s="319" t="s">
        <v>347</v>
      </c>
    </row>
    <row r="35521" spans="18:19" x14ac:dyDescent="0.2">
      <c r="R35521" s="334">
        <v>84629</v>
      </c>
      <c r="S35521" s="319" t="s">
        <v>347</v>
      </c>
    </row>
    <row r="35522" spans="18:19" x14ac:dyDescent="0.2">
      <c r="R35522" s="334">
        <v>84630</v>
      </c>
      <c r="S35522" s="319" t="s">
        <v>347</v>
      </c>
    </row>
    <row r="35523" spans="18:19" x14ac:dyDescent="0.2">
      <c r="R35523" s="334">
        <v>84631</v>
      </c>
      <c r="S35523" s="319" t="s">
        <v>347</v>
      </c>
    </row>
    <row r="35524" spans="18:19" x14ac:dyDescent="0.2">
      <c r="R35524" s="334">
        <v>84632</v>
      </c>
      <c r="S35524" s="319" t="s">
        <v>347</v>
      </c>
    </row>
    <row r="35525" spans="18:19" x14ac:dyDescent="0.2">
      <c r="R35525" s="334">
        <v>84633</v>
      </c>
      <c r="S35525" s="319" t="s">
        <v>347</v>
      </c>
    </row>
    <row r="35526" spans="18:19" x14ac:dyDescent="0.2">
      <c r="R35526" s="334">
        <v>84634</v>
      </c>
      <c r="S35526" s="319" t="s">
        <v>347</v>
      </c>
    </row>
    <row r="35527" spans="18:19" x14ac:dyDescent="0.2">
      <c r="R35527" s="334">
        <v>84635</v>
      </c>
      <c r="S35527" s="319" t="s">
        <v>347</v>
      </c>
    </row>
    <row r="35528" spans="18:19" x14ac:dyDescent="0.2">
      <c r="R35528" s="334">
        <v>84636</v>
      </c>
      <c r="S35528" s="319" t="s">
        <v>347</v>
      </c>
    </row>
    <row r="35529" spans="18:19" x14ac:dyDescent="0.2">
      <c r="R35529" s="334">
        <v>84637</v>
      </c>
      <c r="S35529" s="319" t="s">
        <v>347</v>
      </c>
    </row>
    <row r="35530" spans="18:19" x14ac:dyDescent="0.2">
      <c r="R35530" s="334">
        <v>84638</v>
      </c>
      <c r="S35530" s="319" t="s">
        <v>347</v>
      </c>
    </row>
    <row r="35531" spans="18:19" x14ac:dyDescent="0.2">
      <c r="R35531" s="334">
        <v>84639</v>
      </c>
      <c r="S35531" s="319" t="s">
        <v>347</v>
      </c>
    </row>
    <row r="35532" spans="18:19" x14ac:dyDescent="0.2">
      <c r="R35532" s="334">
        <v>84640</v>
      </c>
      <c r="S35532" s="319" t="s">
        <v>347</v>
      </c>
    </row>
    <row r="35533" spans="18:19" x14ac:dyDescent="0.2">
      <c r="R35533" s="334">
        <v>84642</v>
      </c>
      <c r="S35533" s="319" t="s">
        <v>347</v>
      </c>
    </row>
    <row r="35534" spans="18:19" x14ac:dyDescent="0.2">
      <c r="R35534" s="334">
        <v>84643</v>
      </c>
      <c r="S35534" s="319" t="s">
        <v>347</v>
      </c>
    </row>
    <row r="35535" spans="18:19" x14ac:dyDescent="0.2">
      <c r="R35535" s="334">
        <v>84644</v>
      </c>
      <c r="S35535" s="319" t="s">
        <v>347</v>
      </c>
    </row>
    <row r="35536" spans="18:19" x14ac:dyDescent="0.2">
      <c r="R35536" s="334">
        <v>84645</v>
      </c>
      <c r="S35536" s="319" t="s">
        <v>347</v>
      </c>
    </row>
    <row r="35537" spans="18:19" x14ac:dyDescent="0.2">
      <c r="R35537" s="334">
        <v>84646</v>
      </c>
      <c r="S35537" s="319" t="s">
        <v>347</v>
      </c>
    </row>
    <row r="35538" spans="18:19" x14ac:dyDescent="0.2">
      <c r="R35538" s="334">
        <v>84647</v>
      </c>
      <c r="S35538" s="319" t="s">
        <v>347</v>
      </c>
    </row>
    <row r="35539" spans="18:19" x14ac:dyDescent="0.2">
      <c r="R35539" s="334">
        <v>84648</v>
      </c>
      <c r="S35539" s="319" t="s">
        <v>347</v>
      </c>
    </row>
    <row r="35540" spans="18:19" x14ac:dyDescent="0.2">
      <c r="R35540" s="334">
        <v>84649</v>
      </c>
      <c r="S35540" s="319" t="s">
        <v>347</v>
      </c>
    </row>
    <row r="35541" spans="18:19" x14ac:dyDescent="0.2">
      <c r="R35541" s="334">
        <v>84651</v>
      </c>
      <c r="S35541" s="319" t="s">
        <v>347</v>
      </c>
    </row>
    <row r="35542" spans="18:19" x14ac:dyDescent="0.2">
      <c r="R35542" s="334">
        <v>84652</v>
      </c>
      <c r="S35542" s="319" t="s">
        <v>347</v>
      </c>
    </row>
    <row r="35543" spans="18:19" x14ac:dyDescent="0.2">
      <c r="R35543" s="334">
        <v>84653</v>
      </c>
      <c r="S35543" s="319" t="s">
        <v>347</v>
      </c>
    </row>
    <row r="35544" spans="18:19" x14ac:dyDescent="0.2">
      <c r="R35544" s="334">
        <v>84654</v>
      </c>
      <c r="S35544" s="319" t="s">
        <v>347</v>
      </c>
    </row>
    <row r="35545" spans="18:19" x14ac:dyDescent="0.2">
      <c r="R35545" s="334">
        <v>84655</v>
      </c>
      <c r="S35545" s="319" t="s">
        <v>347</v>
      </c>
    </row>
    <row r="35546" spans="18:19" x14ac:dyDescent="0.2">
      <c r="R35546" s="334">
        <v>84656</v>
      </c>
      <c r="S35546" s="319" t="s">
        <v>347</v>
      </c>
    </row>
    <row r="35547" spans="18:19" x14ac:dyDescent="0.2">
      <c r="R35547" s="334">
        <v>84657</v>
      </c>
      <c r="S35547" s="319" t="s">
        <v>347</v>
      </c>
    </row>
    <row r="35548" spans="18:19" x14ac:dyDescent="0.2">
      <c r="R35548" s="334">
        <v>84660</v>
      </c>
      <c r="S35548" s="319" t="s">
        <v>347</v>
      </c>
    </row>
    <row r="35549" spans="18:19" x14ac:dyDescent="0.2">
      <c r="R35549" s="334">
        <v>84662</v>
      </c>
      <c r="S35549" s="319" t="s">
        <v>347</v>
      </c>
    </row>
    <row r="35550" spans="18:19" x14ac:dyDescent="0.2">
      <c r="R35550" s="334">
        <v>84663</v>
      </c>
      <c r="S35550" s="319" t="s">
        <v>347</v>
      </c>
    </row>
    <row r="35551" spans="18:19" x14ac:dyDescent="0.2">
      <c r="R35551" s="334">
        <v>84664</v>
      </c>
      <c r="S35551" s="319" t="s">
        <v>347</v>
      </c>
    </row>
    <row r="35552" spans="18:19" x14ac:dyDescent="0.2">
      <c r="R35552" s="334">
        <v>84665</v>
      </c>
      <c r="S35552" s="319" t="s">
        <v>347</v>
      </c>
    </row>
    <row r="35553" spans="18:19" x14ac:dyDescent="0.2">
      <c r="R35553" s="334">
        <v>84667</v>
      </c>
      <c r="S35553" s="319" t="s">
        <v>347</v>
      </c>
    </row>
    <row r="35554" spans="18:19" x14ac:dyDescent="0.2">
      <c r="R35554" s="334">
        <v>84701</v>
      </c>
      <c r="S35554" s="319" t="s">
        <v>347</v>
      </c>
    </row>
    <row r="35555" spans="18:19" x14ac:dyDescent="0.2">
      <c r="R35555" s="334">
        <v>84710</v>
      </c>
      <c r="S35555" s="319" t="s">
        <v>347</v>
      </c>
    </row>
    <row r="35556" spans="18:19" x14ac:dyDescent="0.2">
      <c r="R35556" s="334">
        <v>84711</v>
      </c>
      <c r="S35556" s="319" t="s">
        <v>347</v>
      </c>
    </row>
    <row r="35557" spans="18:19" x14ac:dyDescent="0.2">
      <c r="R35557" s="334">
        <v>84712</v>
      </c>
      <c r="S35557" s="319" t="s">
        <v>347</v>
      </c>
    </row>
    <row r="35558" spans="18:19" x14ac:dyDescent="0.2">
      <c r="R35558" s="334">
        <v>84713</v>
      </c>
      <c r="S35558" s="319" t="s">
        <v>347</v>
      </c>
    </row>
    <row r="35559" spans="18:19" x14ac:dyDescent="0.2">
      <c r="R35559" s="334">
        <v>84714</v>
      </c>
      <c r="S35559" s="319" t="s">
        <v>347</v>
      </c>
    </row>
    <row r="35560" spans="18:19" x14ac:dyDescent="0.2">
      <c r="R35560" s="334">
        <v>84715</v>
      </c>
      <c r="S35560" s="319" t="s">
        <v>347</v>
      </c>
    </row>
    <row r="35561" spans="18:19" x14ac:dyDescent="0.2">
      <c r="R35561" s="334">
        <v>84716</v>
      </c>
      <c r="S35561" s="319" t="s">
        <v>347</v>
      </c>
    </row>
    <row r="35562" spans="18:19" x14ac:dyDescent="0.2">
      <c r="R35562" s="334">
        <v>84718</v>
      </c>
      <c r="S35562" s="319" t="s">
        <v>347</v>
      </c>
    </row>
    <row r="35563" spans="18:19" x14ac:dyDescent="0.2">
      <c r="R35563" s="334">
        <v>84719</v>
      </c>
      <c r="S35563" s="319" t="s">
        <v>347</v>
      </c>
    </row>
    <row r="35564" spans="18:19" x14ac:dyDescent="0.2">
      <c r="R35564" s="334">
        <v>84720</v>
      </c>
      <c r="S35564" s="319" t="s">
        <v>347</v>
      </c>
    </row>
    <row r="35565" spans="18:19" x14ac:dyDescent="0.2">
      <c r="R35565" s="334">
        <v>84721</v>
      </c>
      <c r="S35565" s="319" t="s">
        <v>347</v>
      </c>
    </row>
    <row r="35566" spans="18:19" x14ac:dyDescent="0.2">
      <c r="R35566" s="334">
        <v>84722</v>
      </c>
      <c r="S35566" s="319" t="s">
        <v>347</v>
      </c>
    </row>
    <row r="35567" spans="18:19" x14ac:dyDescent="0.2">
      <c r="R35567" s="334">
        <v>84723</v>
      </c>
      <c r="S35567" s="319" t="s">
        <v>347</v>
      </c>
    </row>
    <row r="35568" spans="18:19" x14ac:dyDescent="0.2">
      <c r="R35568" s="334">
        <v>84724</v>
      </c>
      <c r="S35568" s="319" t="s">
        <v>347</v>
      </c>
    </row>
    <row r="35569" spans="18:19" x14ac:dyDescent="0.2">
      <c r="R35569" s="334">
        <v>84725</v>
      </c>
      <c r="S35569" s="319" t="s">
        <v>347</v>
      </c>
    </row>
    <row r="35570" spans="18:19" x14ac:dyDescent="0.2">
      <c r="R35570" s="334">
        <v>84726</v>
      </c>
      <c r="S35570" s="319" t="s">
        <v>347</v>
      </c>
    </row>
    <row r="35571" spans="18:19" x14ac:dyDescent="0.2">
      <c r="R35571" s="334">
        <v>84728</v>
      </c>
      <c r="S35571" s="319" t="s">
        <v>347</v>
      </c>
    </row>
    <row r="35572" spans="18:19" x14ac:dyDescent="0.2">
      <c r="R35572" s="334">
        <v>84729</v>
      </c>
      <c r="S35572" s="319" t="s">
        <v>347</v>
      </c>
    </row>
    <row r="35573" spans="18:19" x14ac:dyDescent="0.2">
      <c r="R35573" s="334">
        <v>84730</v>
      </c>
      <c r="S35573" s="319" t="s">
        <v>347</v>
      </c>
    </row>
    <row r="35574" spans="18:19" x14ac:dyDescent="0.2">
      <c r="R35574" s="334">
        <v>84731</v>
      </c>
      <c r="S35574" s="319" t="s">
        <v>347</v>
      </c>
    </row>
    <row r="35575" spans="18:19" x14ac:dyDescent="0.2">
      <c r="R35575" s="334">
        <v>84732</v>
      </c>
      <c r="S35575" s="319" t="s">
        <v>347</v>
      </c>
    </row>
    <row r="35576" spans="18:19" x14ac:dyDescent="0.2">
      <c r="R35576" s="334">
        <v>84733</v>
      </c>
      <c r="S35576" s="319" t="s">
        <v>347</v>
      </c>
    </row>
    <row r="35577" spans="18:19" x14ac:dyDescent="0.2">
      <c r="R35577" s="334">
        <v>84734</v>
      </c>
      <c r="S35577" s="319" t="s">
        <v>347</v>
      </c>
    </row>
    <row r="35578" spans="18:19" x14ac:dyDescent="0.2">
      <c r="R35578" s="334">
        <v>84735</v>
      </c>
      <c r="S35578" s="319" t="s">
        <v>347</v>
      </c>
    </row>
    <row r="35579" spans="18:19" x14ac:dyDescent="0.2">
      <c r="R35579" s="334">
        <v>84736</v>
      </c>
      <c r="S35579" s="319" t="s">
        <v>347</v>
      </c>
    </row>
    <row r="35580" spans="18:19" x14ac:dyDescent="0.2">
      <c r="R35580" s="334">
        <v>84737</v>
      </c>
      <c r="S35580" s="319" t="s">
        <v>347</v>
      </c>
    </row>
    <row r="35581" spans="18:19" x14ac:dyDescent="0.2">
      <c r="R35581" s="334">
        <v>84738</v>
      </c>
      <c r="S35581" s="319" t="s">
        <v>347</v>
      </c>
    </row>
    <row r="35582" spans="18:19" x14ac:dyDescent="0.2">
      <c r="R35582" s="334">
        <v>84739</v>
      </c>
      <c r="S35582" s="319" t="s">
        <v>347</v>
      </c>
    </row>
    <row r="35583" spans="18:19" x14ac:dyDescent="0.2">
      <c r="R35583" s="334">
        <v>84740</v>
      </c>
      <c r="S35583" s="319" t="s">
        <v>347</v>
      </c>
    </row>
    <row r="35584" spans="18:19" x14ac:dyDescent="0.2">
      <c r="R35584" s="334">
        <v>84741</v>
      </c>
      <c r="S35584" s="319" t="s">
        <v>347</v>
      </c>
    </row>
    <row r="35585" spans="18:19" x14ac:dyDescent="0.2">
      <c r="R35585" s="334">
        <v>84742</v>
      </c>
      <c r="S35585" s="319" t="s">
        <v>347</v>
      </c>
    </row>
    <row r="35586" spans="18:19" x14ac:dyDescent="0.2">
      <c r="R35586" s="334">
        <v>84743</v>
      </c>
      <c r="S35586" s="319" t="s">
        <v>347</v>
      </c>
    </row>
    <row r="35587" spans="18:19" x14ac:dyDescent="0.2">
      <c r="R35587" s="334">
        <v>84744</v>
      </c>
      <c r="S35587" s="319" t="s">
        <v>347</v>
      </c>
    </row>
    <row r="35588" spans="18:19" x14ac:dyDescent="0.2">
      <c r="R35588" s="334">
        <v>84745</v>
      </c>
      <c r="S35588" s="319" t="s">
        <v>347</v>
      </c>
    </row>
    <row r="35589" spans="18:19" x14ac:dyDescent="0.2">
      <c r="R35589" s="334">
        <v>84746</v>
      </c>
      <c r="S35589" s="319" t="s">
        <v>347</v>
      </c>
    </row>
    <row r="35590" spans="18:19" x14ac:dyDescent="0.2">
      <c r="R35590" s="334">
        <v>84747</v>
      </c>
      <c r="S35590" s="319" t="s">
        <v>347</v>
      </c>
    </row>
    <row r="35591" spans="18:19" x14ac:dyDescent="0.2">
      <c r="R35591" s="334">
        <v>84749</v>
      </c>
      <c r="S35591" s="319" t="s">
        <v>347</v>
      </c>
    </row>
    <row r="35592" spans="18:19" x14ac:dyDescent="0.2">
      <c r="R35592" s="334">
        <v>84750</v>
      </c>
      <c r="S35592" s="319" t="s">
        <v>347</v>
      </c>
    </row>
    <row r="35593" spans="18:19" x14ac:dyDescent="0.2">
      <c r="R35593" s="334">
        <v>84751</v>
      </c>
      <c r="S35593" s="319" t="s">
        <v>347</v>
      </c>
    </row>
    <row r="35594" spans="18:19" x14ac:dyDescent="0.2">
      <c r="R35594" s="334">
        <v>84752</v>
      </c>
      <c r="S35594" s="319" t="s">
        <v>347</v>
      </c>
    </row>
    <row r="35595" spans="18:19" x14ac:dyDescent="0.2">
      <c r="R35595" s="334">
        <v>84753</v>
      </c>
      <c r="S35595" s="319" t="s">
        <v>347</v>
      </c>
    </row>
    <row r="35596" spans="18:19" x14ac:dyDescent="0.2">
      <c r="R35596" s="334">
        <v>84754</v>
      </c>
      <c r="S35596" s="319" t="s">
        <v>347</v>
      </c>
    </row>
    <row r="35597" spans="18:19" x14ac:dyDescent="0.2">
      <c r="R35597" s="334">
        <v>84755</v>
      </c>
      <c r="S35597" s="319" t="s">
        <v>347</v>
      </c>
    </row>
    <row r="35598" spans="18:19" x14ac:dyDescent="0.2">
      <c r="R35598" s="334">
        <v>84756</v>
      </c>
      <c r="S35598" s="319" t="s">
        <v>347</v>
      </c>
    </row>
    <row r="35599" spans="18:19" x14ac:dyDescent="0.2">
      <c r="R35599" s="334">
        <v>84757</v>
      </c>
      <c r="S35599" s="319" t="s">
        <v>347</v>
      </c>
    </row>
    <row r="35600" spans="18:19" x14ac:dyDescent="0.2">
      <c r="R35600" s="334">
        <v>84758</v>
      </c>
      <c r="S35600" s="319" t="s">
        <v>347</v>
      </c>
    </row>
    <row r="35601" spans="18:19" x14ac:dyDescent="0.2">
      <c r="R35601" s="334">
        <v>84759</v>
      </c>
      <c r="S35601" s="319" t="s">
        <v>347</v>
      </c>
    </row>
    <row r="35602" spans="18:19" x14ac:dyDescent="0.2">
      <c r="R35602" s="334">
        <v>84760</v>
      </c>
      <c r="S35602" s="319" t="s">
        <v>347</v>
      </c>
    </row>
    <row r="35603" spans="18:19" x14ac:dyDescent="0.2">
      <c r="R35603" s="334">
        <v>84761</v>
      </c>
      <c r="S35603" s="319" t="s">
        <v>347</v>
      </c>
    </row>
    <row r="35604" spans="18:19" x14ac:dyDescent="0.2">
      <c r="R35604" s="334">
        <v>84762</v>
      </c>
      <c r="S35604" s="319" t="s">
        <v>347</v>
      </c>
    </row>
    <row r="35605" spans="18:19" x14ac:dyDescent="0.2">
      <c r="R35605" s="334">
        <v>84763</v>
      </c>
      <c r="S35605" s="319" t="s">
        <v>347</v>
      </c>
    </row>
    <row r="35606" spans="18:19" x14ac:dyDescent="0.2">
      <c r="R35606" s="334">
        <v>84764</v>
      </c>
      <c r="S35606" s="319" t="s">
        <v>347</v>
      </c>
    </row>
    <row r="35607" spans="18:19" x14ac:dyDescent="0.2">
      <c r="R35607" s="334">
        <v>84765</v>
      </c>
      <c r="S35607" s="319" t="s">
        <v>347</v>
      </c>
    </row>
    <row r="35608" spans="18:19" x14ac:dyDescent="0.2">
      <c r="R35608" s="334">
        <v>84766</v>
      </c>
      <c r="S35608" s="319" t="s">
        <v>347</v>
      </c>
    </row>
    <row r="35609" spans="18:19" x14ac:dyDescent="0.2">
      <c r="R35609" s="334">
        <v>84767</v>
      </c>
      <c r="S35609" s="319" t="s">
        <v>347</v>
      </c>
    </row>
    <row r="35610" spans="18:19" x14ac:dyDescent="0.2">
      <c r="R35610" s="334">
        <v>84770</v>
      </c>
      <c r="S35610" s="319" t="s">
        <v>347</v>
      </c>
    </row>
    <row r="35611" spans="18:19" x14ac:dyDescent="0.2">
      <c r="R35611" s="334">
        <v>84771</v>
      </c>
      <c r="S35611" s="319" t="s">
        <v>347</v>
      </c>
    </row>
    <row r="35612" spans="18:19" x14ac:dyDescent="0.2">
      <c r="R35612" s="334">
        <v>84772</v>
      </c>
      <c r="S35612" s="319" t="s">
        <v>347</v>
      </c>
    </row>
    <row r="35613" spans="18:19" x14ac:dyDescent="0.2">
      <c r="R35613" s="334">
        <v>84773</v>
      </c>
      <c r="S35613" s="319" t="s">
        <v>347</v>
      </c>
    </row>
    <row r="35614" spans="18:19" x14ac:dyDescent="0.2">
      <c r="R35614" s="334">
        <v>84774</v>
      </c>
      <c r="S35614" s="319" t="s">
        <v>347</v>
      </c>
    </row>
    <row r="35615" spans="18:19" x14ac:dyDescent="0.2">
      <c r="R35615" s="334">
        <v>84775</v>
      </c>
      <c r="S35615" s="319" t="s">
        <v>347</v>
      </c>
    </row>
    <row r="35616" spans="18:19" x14ac:dyDescent="0.2">
      <c r="R35616" s="334">
        <v>84776</v>
      </c>
      <c r="S35616" s="319" t="s">
        <v>347</v>
      </c>
    </row>
    <row r="35617" spans="18:19" x14ac:dyDescent="0.2">
      <c r="R35617" s="334">
        <v>84779</v>
      </c>
      <c r="S35617" s="319" t="s">
        <v>347</v>
      </c>
    </row>
    <row r="35618" spans="18:19" x14ac:dyDescent="0.2">
      <c r="R35618" s="334">
        <v>84780</v>
      </c>
      <c r="S35618" s="319" t="s">
        <v>347</v>
      </c>
    </row>
    <row r="35619" spans="18:19" x14ac:dyDescent="0.2">
      <c r="R35619" s="334">
        <v>84781</v>
      </c>
      <c r="S35619" s="319" t="s">
        <v>347</v>
      </c>
    </row>
    <row r="35620" spans="18:19" x14ac:dyDescent="0.2">
      <c r="R35620" s="334">
        <v>84782</v>
      </c>
      <c r="S35620" s="319" t="s">
        <v>347</v>
      </c>
    </row>
    <row r="35621" spans="18:19" x14ac:dyDescent="0.2">
      <c r="R35621" s="334">
        <v>84783</v>
      </c>
      <c r="S35621" s="319" t="s">
        <v>347</v>
      </c>
    </row>
    <row r="35622" spans="18:19" x14ac:dyDescent="0.2">
      <c r="R35622" s="334">
        <v>84784</v>
      </c>
      <c r="S35622" s="319" t="s">
        <v>347</v>
      </c>
    </row>
    <row r="35623" spans="18:19" x14ac:dyDescent="0.2">
      <c r="R35623" s="334">
        <v>84790</v>
      </c>
      <c r="S35623" s="319" t="s">
        <v>347</v>
      </c>
    </row>
    <row r="35624" spans="18:19" x14ac:dyDescent="0.2">
      <c r="R35624" s="334">
        <v>84791</v>
      </c>
      <c r="S35624" s="319" t="s">
        <v>347</v>
      </c>
    </row>
    <row r="35625" spans="18:19" x14ac:dyDescent="0.2">
      <c r="R35625" s="334">
        <v>85001</v>
      </c>
      <c r="S35625" s="319" t="s">
        <v>337</v>
      </c>
    </row>
    <row r="35626" spans="18:19" x14ac:dyDescent="0.2">
      <c r="R35626" s="334">
        <v>85002</v>
      </c>
      <c r="S35626" s="319" t="s">
        <v>337</v>
      </c>
    </row>
    <row r="35627" spans="18:19" x14ac:dyDescent="0.2">
      <c r="R35627" s="334">
        <v>85003</v>
      </c>
      <c r="S35627" s="319" t="s">
        <v>337</v>
      </c>
    </row>
    <row r="35628" spans="18:19" x14ac:dyDescent="0.2">
      <c r="R35628" s="334">
        <v>85004</v>
      </c>
      <c r="S35628" s="319" t="s">
        <v>337</v>
      </c>
    </row>
    <row r="35629" spans="18:19" x14ac:dyDescent="0.2">
      <c r="R35629" s="334">
        <v>85005</v>
      </c>
      <c r="S35629" s="319" t="s">
        <v>337</v>
      </c>
    </row>
    <row r="35630" spans="18:19" x14ac:dyDescent="0.2">
      <c r="R35630" s="334">
        <v>85006</v>
      </c>
      <c r="S35630" s="319" t="s">
        <v>337</v>
      </c>
    </row>
    <row r="35631" spans="18:19" x14ac:dyDescent="0.2">
      <c r="R35631" s="334">
        <v>85007</v>
      </c>
      <c r="S35631" s="319" t="s">
        <v>337</v>
      </c>
    </row>
    <row r="35632" spans="18:19" x14ac:dyDescent="0.2">
      <c r="R35632" s="334">
        <v>85008</v>
      </c>
      <c r="S35632" s="319" t="s">
        <v>337</v>
      </c>
    </row>
    <row r="35633" spans="18:19" x14ac:dyDescent="0.2">
      <c r="R35633" s="334">
        <v>85009</v>
      </c>
      <c r="S35633" s="319" t="s">
        <v>337</v>
      </c>
    </row>
    <row r="35634" spans="18:19" x14ac:dyDescent="0.2">
      <c r="R35634" s="334">
        <v>85010</v>
      </c>
      <c r="S35634" s="319" t="s">
        <v>337</v>
      </c>
    </row>
    <row r="35635" spans="18:19" x14ac:dyDescent="0.2">
      <c r="R35635" s="334">
        <v>85011</v>
      </c>
      <c r="S35635" s="319" t="s">
        <v>337</v>
      </c>
    </row>
    <row r="35636" spans="18:19" x14ac:dyDescent="0.2">
      <c r="R35636" s="334">
        <v>85012</v>
      </c>
      <c r="S35636" s="319" t="s">
        <v>337</v>
      </c>
    </row>
    <row r="35637" spans="18:19" x14ac:dyDescent="0.2">
      <c r="R35637" s="334">
        <v>85013</v>
      </c>
      <c r="S35637" s="319" t="s">
        <v>337</v>
      </c>
    </row>
    <row r="35638" spans="18:19" x14ac:dyDescent="0.2">
      <c r="R35638" s="334">
        <v>85014</v>
      </c>
      <c r="S35638" s="319" t="s">
        <v>337</v>
      </c>
    </row>
    <row r="35639" spans="18:19" x14ac:dyDescent="0.2">
      <c r="R35639" s="334">
        <v>85015</v>
      </c>
      <c r="S35639" s="319" t="s">
        <v>337</v>
      </c>
    </row>
    <row r="35640" spans="18:19" x14ac:dyDescent="0.2">
      <c r="R35640" s="334">
        <v>85016</v>
      </c>
      <c r="S35640" s="319" t="s">
        <v>337</v>
      </c>
    </row>
    <row r="35641" spans="18:19" x14ac:dyDescent="0.2">
      <c r="R35641" s="334">
        <v>85017</v>
      </c>
      <c r="S35641" s="319" t="s">
        <v>337</v>
      </c>
    </row>
    <row r="35642" spans="18:19" x14ac:dyDescent="0.2">
      <c r="R35642" s="334">
        <v>85018</v>
      </c>
      <c r="S35642" s="319" t="s">
        <v>337</v>
      </c>
    </row>
    <row r="35643" spans="18:19" x14ac:dyDescent="0.2">
      <c r="R35643" s="334">
        <v>85019</v>
      </c>
      <c r="S35643" s="319" t="s">
        <v>337</v>
      </c>
    </row>
    <row r="35644" spans="18:19" x14ac:dyDescent="0.2">
      <c r="R35644" s="334">
        <v>85020</v>
      </c>
      <c r="S35644" s="319" t="s">
        <v>337</v>
      </c>
    </row>
    <row r="35645" spans="18:19" x14ac:dyDescent="0.2">
      <c r="R35645" s="334">
        <v>85021</v>
      </c>
      <c r="S35645" s="319" t="s">
        <v>337</v>
      </c>
    </row>
    <row r="35646" spans="18:19" x14ac:dyDescent="0.2">
      <c r="R35646" s="334">
        <v>85022</v>
      </c>
      <c r="S35646" s="319" t="s">
        <v>337</v>
      </c>
    </row>
    <row r="35647" spans="18:19" x14ac:dyDescent="0.2">
      <c r="R35647" s="334">
        <v>85023</v>
      </c>
      <c r="S35647" s="319" t="s">
        <v>337</v>
      </c>
    </row>
    <row r="35648" spans="18:19" x14ac:dyDescent="0.2">
      <c r="R35648" s="334">
        <v>85024</v>
      </c>
      <c r="S35648" s="319" t="s">
        <v>337</v>
      </c>
    </row>
    <row r="35649" spans="18:19" x14ac:dyDescent="0.2">
      <c r="R35649" s="334">
        <v>85025</v>
      </c>
      <c r="S35649" s="319" t="s">
        <v>337</v>
      </c>
    </row>
    <row r="35650" spans="18:19" x14ac:dyDescent="0.2">
      <c r="R35650" s="334">
        <v>85026</v>
      </c>
      <c r="S35650" s="319" t="s">
        <v>337</v>
      </c>
    </row>
    <row r="35651" spans="18:19" x14ac:dyDescent="0.2">
      <c r="R35651" s="334">
        <v>85027</v>
      </c>
      <c r="S35651" s="319" t="s">
        <v>337</v>
      </c>
    </row>
    <row r="35652" spans="18:19" x14ac:dyDescent="0.2">
      <c r="R35652" s="334">
        <v>85028</v>
      </c>
      <c r="S35652" s="319" t="s">
        <v>337</v>
      </c>
    </row>
    <row r="35653" spans="18:19" x14ac:dyDescent="0.2">
      <c r="R35653" s="334">
        <v>85029</v>
      </c>
      <c r="S35653" s="319" t="s">
        <v>337</v>
      </c>
    </row>
    <row r="35654" spans="18:19" x14ac:dyDescent="0.2">
      <c r="R35654" s="334">
        <v>85030</v>
      </c>
      <c r="S35654" s="319" t="s">
        <v>337</v>
      </c>
    </row>
    <row r="35655" spans="18:19" x14ac:dyDescent="0.2">
      <c r="R35655" s="334">
        <v>85031</v>
      </c>
      <c r="S35655" s="319" t="s">
        <v>337</v>
      </c>
    </row>
    <row r="35656" spans="18:19" x14ac:dyDescent="0.2">
      <c r="R35656" s="334">
        <v>85032</v>
      </c>
      <c r="S35656" s="319" t="s">
        <v>337</v>
      </c>
    </row>
    <row r="35657" spans="18:19" x14ac:dyDescent="0.2">
      <c r="R35657" s="334">
        <v>85033</v>
      </c>
      <c r="S35657" s="319" t="s">
        <v>337</v>
      </c>
    </row>
    <row r="35658" spans="18:19" x14ac:dyDescent="0.2">
      <c r="R35658" s="334">
        <v>85034</v>
      </c>
      <c r="S35658" s="319" t="s">
        <v>337</v>
      </c>
    </row>
    <row r="35659" spans="18:19" x14ac:dyDescent="0.2">
      <c r="R35659" s="334">
        <v>85035</v>
      </c>
      <c r="S35659" s="319" t="s">
        <v>337</v>
      </c>
    </row>
    <row r="35660" spans="18:19" x14ac:dyDescent="0.2">
      <c r="R35660" s="334">
        <v>85036</v>
      </c>
      <c r="S35660" s="319" t="s">
        <v>337</v>
      </c>
    </row>
    <row r="35661" spans="18:19" x14ac:dyDescent="0.2">
      <c r="R35661" s="334">
        <v>85037</v>
      </c>
      <c r="S35661" s="319" t="s">
        <v>337</v>
      </c>
    </row>
    <row r="35662" spans="18:19" x14ac:dyDescent="0.2">
      <c r="R35662" s="334">
        <v>85038</v>
      </c>
      <c r="S35662" s="319" t="s">
        <v>337</v>
      </c>
    </row>
    <row r="35663" spans="18:19" x14ac:dyDescent="0.2">
      <c r="R35663" s="334">
        <v>85040</v>
      </c>
      <c r="S35663" s="319" t="s">
        <v>337</v>
      </c>
    </row>
    <row r="35664" spans="18:19" x14ac:dyDescent="0.2">
      <c r="R35664" s="334">
        <v>85041</v>
      </c>
      <c r="S35664" s="319" t="s">
        <v>337</v>
      </c>
    </row>
    <row r="35665" spans="18:19" x14ac:dyDescent="0.2">
      <c r="R35665" s="334">
        <v>85042</v>
      </c>
      <c r="S35665" s="319" t="s">
        <v>337</v>
      </c>
    </row>
    <row r="35666" spans="18:19" x14ac:dyDescent="0.2">
      <c r="R35666" s="334">
        <v>85043</v>
      </c>
      <c r="S35666" s="319" t="s">
        <v>337</v>
      </c>
    </row>
    <row r="35667" spans="18:19" x14ac:dyDescent="0.2">
      <c r="R35667" s="334">
        <v>85044</v>
      </c>
      <c r="S35667" s="319" t="s">
        <v>337</v>
      </c>
    </row>
    <row r="35668" spans="18:19" x14ac:dyDescent="0.2">
      <c r="R35668" s="334">
        <v>85045</v>
      </c>
      <c r="S35668" s="319" t="s">
        <v>337</v>
      </c>
    </row>
    <row r="35669" spans="18:19" x14ac:dyDescent="0.2">
      <c r="R35669" s="334">
        <v>85046</v>
      </c>
      <c r="S35669" s="319" t="s">
        <v>337</v>
      </c>
    </row>
    <row r="35670" spans="18:19" x14ac:dyDescent="0.2">
      <c r="R35670" s="334">
        <v>85048</v>
      </c>
      <c r="S35670" s="319" t="s">
        <v>337</v>
      </c>
    </row>
    <row r="35671" spans="18:19" x14ac:dyDescent="0.2">
      <c r="R35671" s="334">
        <v>85050</v>
      </c>
      <c r="S35671" s="319" t="s">
        <v>337</v>
      </c>
    </row>
    <row r="35672" spans="18:19" x14ac:dyDescent="0.2">
      <c r="R35672" s="334">
        <v>85051</v>
      </c>
      <c r="S35672" s="319" t="s">
        <v>337</v>
      </c>
    </row>
    <row r="35673" spans="18:19" x14ac:dyDescent="0.2">
      <c r="R35673" s="334">
        <v>85053</v>
      </c>
      <c r="S35673" s="319" t="s">
        <v>337</v>
      </c>
    </row>
    <row r="35674" spans="18:19" x14ac:dyDescent="0.2">
      <c r="R35674" s="334">
        <v>85054</v>
      </c>
      <c r="S35674" s="319" t="s">
        <v>337</v>
      </c>
    </row>
    <row r="35675" spans="18:19" x14ac:dyDescent="0.2">
      <c r="R35675" s="334">
        <v>85055</v>
      </c>
      <c r="S35675" s="319" t="s">
        <v>337</v>
      </c>
    </row>
    <row r="35676" spans="18:19" x14ac:dyDescent="0.2">
      <c r="R35676" s="334">
        <v>85060</v>
      </c>
      <c r="S35676" s="319" t="s">
        <v>337</v>
      </c>
    </row>
    <row r="35677" spans="18:19" x14ac:dyDescent="0.2">
      <c r="R35677" s="334">
        <v>85061</v>
      </c>
      <c r="S35677" s="319" t="s">
        <v>337</v>
      </c>
    </row>
    <row r="35678" spans="18:19" x14ac:dyDescent="0.2">
      <c r="R35678" s="334">
        <v>85062</v>
      </c>
      <c r="S35678" s="319" t="s">
        <v>337</v>
      </c>
    </row>
    <row r="35679" spans="18:19" x14ac:dyDescent="0.2">
      <c r="R35679" s="334">
        <v>85063</v>
      </c>
      <c r="S35679" s="319" t="s">
        <v>337</v>
      </c>
    </row>
    <row r="35680" spans="18:19" x14ac:dyDescent="0.2">
      <c r="R35680" s="334">
        <v>85064</v>
      </c>
      <c r="S35680" s="319" t="s">
        <v>337</v>
      </c>
    </row>
    <row r="35681" spans="18:19" x14ac:dyDescent="0.2">
      <c r="R35681" s="334">
        <v>85065</v>
      </c>
      <c r="S35681" s="319" t="s">
        <v>337</v>
      </c>
    </row>
    <row r="35682" spans="18:19" x14ac:dyDescent="0.2">
      <c r="R35682" s="334">
        <v>85066</v>
      </c>
      <c r="S35682" s="319" t="s">
        <v>337</v>
      </c>
    </row>
    <row r="35683" spans="18:19" x14ac:dyDescent="0.2">
      <c r="R35683" s="334">
        <v>85067</v>
      </c>
      <c r="S35683" s="319" t="s">
        <v>337</v>
      </c>
    </row>
    <row r="35684" spans="18:19" x14ac:dyDescent="0.2">
      <c r="R35684" s="334">
        <v>85068</v>
      </c>
      <c r="S35684" s="319" t="s">
        <v>337</v>
      </c>
    </row>
    <row r="35685" spans="18:19" x14ac:dyDescent="0.2">
      <c r="R35685" s="334">
        <v>85069</v>
      </c>
      <c r="S35685" s="319" t="s">
        <v>337</v>
      </c>
    </row>
    <row r="35686" spans="18:19" x14ac:dyDescent="0.2">
      <c r="R35686" s="334">
        <v>85070</v>
      </c>
      <c r="S35686" s="319" t="s">
        <v>337</v>
      </c>
    </row>
    <row r="35687" spans="18:19" x14ac:dyDescent="0.2">
      <c r="R35687" s="334">
        <v>85071</v>
      </c>
      <c r="S35687" s="319" t="s">
        <v>337</v>
      </c>
    </row>
    <row r="35688" spans="18:19" x14ac:dyDescent="0.2">
      <c r="R35688" s="334">
        <v>85072</v>
      </c>
      <c r="S35688" s="319" t="s">
        <v>337</v>
      </c>
    </row>
    <row r="35689" spans="18:19" x14ac:dyDescent="0.2">
      <c r="R35689" s="334">
        <v>85074</v>
      </c>
      <c r="S35689" s="319" t="s">
        <v>337</v>
      </c>
    </row>
    <row r="35690" spans="18:19" x14ac:dyDescent="0.2">
      <c r="R35690" s="334">
        <v>85075</v>
      </c>
      <c r="S35690" s="319" t="s">
        <v>337</v>
      </c>
    </row>
    <row r="35691" spans="18:19" x14ac:dyDescent="0.2">
      <c r="R35691" s="334">
        <v>85076</v>
      </c>
      <c r="S35691" s="319" t="s">
        <v>337</v>
      </c>
    </row>
    <row r="35692" spans="18:19" x14ac:dyDescent="0.2">
      <c r="R35692" s="334">
        <v>85078</v>
      </c>
      <c r="S35692" s="319" t="s">
        <v>337</v>
      </c>
    </row>
    <row r="35693" spans="18:19" x14ac:dyDescent="0.2">
      <c r="R35693" s="334">
        <v>85079</v>
      </c>
      <c r="S35693" s="319" t="s">
        <v>337</v>
      </c>
    </row>
    <row r="35694" spans="18:19" x14ac:dyDescent="0.2">
      <c r="R35694" s="334">
        <v>85080</v>
      </c>
      <c r="S35694" s="319" t="s">
        <v>337</v>
      </c>
    </row>
    <row r="35695" spans="18:19" x14ac:dyDescent="0.2">
      <c r="R35695" s="334">
        <v>85082</v>
      </c>
      <c r="S35695" s="319" t="s">
        <v>337</v>
      </c>
    </row>
    <row r="35696" spans="18:19" x14ac:dyDescent="0.2">
      <c r="R35696" s="334">
        <v>85083</v>
      </c>
      <c r="S35696" s="319" t="s">
        <v>337</v>
      </c>
    </row>
    <row r="35697" spans="18:19" x14ac:dyDescent="0.2">
      <c r="R35697" s="334">
        <v>85085</v>
      </c>
      <c r="S35697" s="319" t="s">
        <v>337</v>
      </c>
    </row>
    <row r="35698" spans="18:19" x14ac:dyDescent="0.2">
      <c r="R35698" s="334">
        <v>85086</v>
      </c>
      <c r="S35698" s="319" t="s">
        <v>337</v>
      </c>
    </row>
    <row r="35699" spans="18:19" x14ac:dyDescent="0.2">
      <c r="R35699" s="334">
        <v>85087</v>
      </c>
      <c r="S35699" s="319" t="s">
        <v>337</v>
      </c>
    </row>
    <row r="35700" spans="18:19" x14ac:dyDescent="0.2">
      <c r="R35700" s="334">
        <v>85096</v>
      </c>
      <c r="S35700" s="319" t="s">
        <v>337</v>
      </c>
    </row>
    <row r="35701" spans="18:19" x14ac:dyDescent="0.2">
      <c r="R35701" s="334">
        <v>85097</v>
      </c>
      <c r="S35701" s="319" t="s">
        <v>337</v>
      </c>
    </row>
    <row r="35702" spans="18:19" x14ac:dyDescent="0.2">
      <c r="R35702" s="334">
        <v>85098</v>
      </c>
      <c r="S35702" s="319" t="s">
        <v>337</v>
      </c>
    </row>
    <row r="35703" spans="18:19" x14ac:dyDescent="0.2">
      <c r="R35703" s="334">
        <v>85117</v>
      </c>
      <c r="S35703" s="319" t="s">
        <v>337</v>
      </c>
    </row>
    <row r="35704" spans="18:19" x14ac:dyDescent="0.2">
      <c r="R35704" s="334">
        <v>85118</v>
      </c>
      <c r="S35704" s="319" t="s">
        <v>337</v>
      </c>
    </row>
    <row r="35705" spans="18:19" x14ac:dyDescent="0.2">
      <c r="R35705" s="334">
        <v>85119</v>
      </c>
      <c r="S35705" s="319" t="s">
        <v>337</v>
      </c>
    </row>
    <row r="35706" spans="18:19" x14ac:dyDescent="0.2">
      <c r="R35706" s="334">
        <v>85120</v>
      </c>
      <c r="S35706" s="319" t="s">
        <v>337</v>
      </c>
    </row>
    <row r="35707" spans="18:19" x14ac:dyDescent="0.2">
      <c r="R35707" s="334">
        <v>85121</v>
      </c>
      <c r="S35707" s="319" t="s">
        <v>337</v>
      </c>
    </row>
    <row r="35708" spans="18:19" x14ac:dyDescent="0.2">
      <c r="R35708" s="334">
        <v>85122</v>
      </c>
      <c r="S35708" s="319" t="s">
        <v>337</v>
      </c>
    </row>
    <row r="35709" spans="18:19" x14ac:dyDescent="0.2">
      <c r="R35709" s="334">
        <v>85123</v>
      </c>
      <c r="S35709" s="319" t="s">
        <v>337</v>
      </c>
    </row>
    <row r="35710" spans="18:19" x14ac:dyDescent="0.2">
      <c r="R35710" s="334">
        <v>85127</v>
      </c>
      <c r="S35710" s="319" t="s">
        <v>337</v>
      </c>
    </row>
    <row r="35711" spans="18:19" x14ac:dyDescent="0.2">
      <c r="R35711" s="334">
        <v>85128</v>
      </c>
      <c r="S35711" s="319" t="s">
        <v>337</v>
      </c>
    </row>
    <row r="35712" spans="18:19" x14ac:dyDescent="0.2">
      <c r="R35712" s="334">
        <v>85130</v>
      </c>
      <c r="S35712" s="319" t="s">
        <v>337</v>
      </c>
    </row>
    <row r="35713" spans="18:19" x14ac:dyDescent="0.2">
      <c r="R35713" s="334">
        <v>85131</v>
      </c>
      <c r="S35713" s="319" t="s">
        <v>337</v>
      </c>
    </row>
    <row r="35714" spans="18:19" x14ac:dyDescent="0.2">
      <c r="R35714" s="334">
        <v>85132</v>
      </c>
      <c r="S35714" s="319" t="s">
        <v>337</v>
      </c>
    </row>
    <row r="35715" spans="18:19" x14ac:dyDescent="0.2">
      <c r="R35715" s="334">
        <v>85135</v>
      </c>
      <c r="S35715" s="319" t="s">
        <v>337</v>
      </c>
    </row>
    <row r="35716" spans="18:19" x14ac:dyDescent="0.2">
      <c r="R35716" s="334">
        <v>85137</v>
      </c>
      <c r="S35716" s="319" t="s">
        <v>337</v>
      </c>
    </row>
    <row r="35717" spans="18:19" x14ac:dyDescent="0.2">
      <c r="R35717" s="334">
        <v>85138</v>
      </c>
      <c r="S35717" s="319" t="s">
        <v>337</v>
      </c>
    </row>
    <row r="35718" spans="18:19" x14ac:dyDescent="0.2">
      <c r="R35718" s="334">
        <v>85139</v>
      </c>
      <c r="S35718" s="319" t="s">
        <v>337</v>
      </c>
    </row>
    <row r="35719" spans="18:19" x14ac:dyDescent="0.2">
      <c r="R35719" s="334">
        <v>85140</v>
      </c>
      <c r="S35719" s="319" t="s">
        <v>337</v>
      </c>
    </row>
    <row r="35720" spans="18:19" x14ac:dyDescent="0.2">
      <c r="R35720" s="334">
        <v>85141</v>
      </c>
      <c r="S35720" s="319" t="s">
        <v>337</v>
      </c>
    </row>
    <row r="35721" spans="18:19" x14ac:dyDescent="0.2">
      <c r="R35721" s="334">
        <v>85142</v>
      </c>
      <c r="S35721" s="319" t="s">
        <v>337</v>
      </c>
    </row>
    <row r="35722" spans="18:19" x14ac:dyDescent="0.2">
      <c r="R35722" s="334">
        <v>85143</v>
      </c>
      <c r="S35722" s="319" t="s">
        <v>337</v>
      </c>
    </row>
    <row r="35723" spans="18:19" x14ac:dyDescent="0.2">
      <c r="R35723" s="334">
        <v>85145</v>
      </c>
      <c r="S35723" s="319" t="s">
        <v>337</v>
      </c>
    </row>
    <row r="35724" spans="18:19" x14ac:dyDescent="0.2">
      <c r="R35724" s="334">
        <v>85147</v>
      </c>
      <c r="S35724" s="319" t="s">
        <v>337</v>
      </c>
    </row>
    <row r="35725" spans="18:19" x14ac:dyDescent="0.2">
      <c r="R35725" s="334">
        <v>85172</v>
      </c>
      <c r="S35725" s="319" t="s">
        <v>337</v>
      </c>
    </row>
    <row r="35726" spans="18:19" x14ac:dyDescent="0.2">
      <c r="R35726" s="334">
        <v>85173</v>
      </c>
      <c r="S35726" s="319" t="s">
        <v>337</v>
      </c>
    </row>
    <row r="35727" spans="18:19" x14ac:dyDescent="0.2">
      <c r="R35727" s="334">
        <v>85178</v>
      </c>
      <c r="S35727" s="319" t="s">
        <v>337</v>
      </c>
    </row>
    <row r="35728" spans="18:19" x14ac:dyDescent="0.2">
      <c r="R35728" s="334">
        <v>85190</v>
      </c>
      <c r="S35728" s="319" t="s">
        <v>337</v>
      </c>
    </row>
    <row r="35729" spans="18:19" x14ac:dyDescent="0.2">
      <c r="R35729" s="334">
        <v>85191</v>
      </c>
      <c r="S35729" s="319" t="s">
        <v>337</v>
      </c>
    </row>
    <row r="35730" spans="18:19" x14ac:dyDescent="0.2">
      <c r="R35730" s="334">
        <v>85192</v>
      </c>
      <c r="S35730" s="319" t="s">
        <v>337</v>
      </c>
    </row>
    <row r="35731" spans="18:19" x14ac:dyDescent="0.2">
      <c r="R35731" s="334">
        <v>85193</v>
      </c>
      <c r="S35731" s="319" t="s">
        <v>337</v>
      </c>
    </row>
    <row r="35732" spans="18:19" x14ac:dyDescent="0.2">
      <c r="R35732" s="334">
        <v>85194</v>
      </c>
      <c r="S35732" s="319" t="s">
        <v>337</v>
      </c>
    </row>
    <row r="35733" spans="18:19" x14ac:dyDescent="0.2">
      <c r="R35733" s="334">
        <v>85201</v>
      </c>
      <c r="S35733" s="319" t="s">
        <v>360</v>
      </c>
    </row>
    <row r="35734" spans="18:19" x14ac:dyDescent="0.2">
      <c r="R35734" s="334">
        <v>85202</v>
      </c>
      <c r="S35734" s="319" t="s">
        <v>360</v>
      </c>
    </row>
    <row r="35735" spans="18:19" x14ac:dyDescent="0.2">
      <c r="R35735" s="334">
        <v>85203</v>
      </c>
      <c r="S35735" s="319" t="s">
        <v>337</v>
      </c>
    </row>
    <row r="35736" spans="18:19" x14ac:dyDescent="0.2">
      <c r="R35736" s="334">
        <v>85204</v>
      </c>
      <c r="S35736" s="319" t="s">
        <v>360</v>
      </c>
    </row>
    <row r="35737" spans="18:19" x14ac:dyDescent="0.2">
      <c r="R35737" s="334">
        <v>85205</v>
      </c>
      <c r="S35737" s="319" t="s">
        <v>337</v>
      </c>
    </row>
    <row r="35738" spans="18:19" x14ac:dyDescent="0.2">
      <c r="R35738" s="334">
        <v>85206</v>
      </c>
      <c r="S35738" s="319" t="s">
        <v>337</v>
      </c>
    </row>
    <row r="35739" spans="18:19" x14ac:dyDescent="0.2">
      <c r="R35739" s="334">
        <v>85207</v>
      </c>
      <c r="S35739" s="319" t="s">
        <v>337</v>
      </c>
    </row>
    <row r="35740" spans="18:19" x14ac:dyDescent="0.2">
      <c r="R35740" s="334">
        <v>85208</v>
      </c>
      <c r="S35740" s="319" t="s">
        <v>337</v>
      </c>
    </row>
    <row r="35741" spans="18:19" x14ac:dyDescent="0.2">
      <c r="R35741" s="334">
        <v>85209</v>
      </c>
      <c r="S35741" s="319" t="s">
        <v>337</v>
      </c>
    </row>
    <row r="35742" spans="18:19" x14ac:dyDescent="0.2">
      <c r="R35742" s="334">
        <v>85210</v>
      </c>
      <c r="S35742" s="319" t="s">
        <v>360</v>
      </c>
    </row>
    <row r="35743" spans="18:19" x14ac:dyDescent="0.2">
      <c r="R35743" s="334">
        <v>85211</v>
      </c>
      <c r="S35743" s="319" t="s">
        <v>360</v>
      </c>
    </row>
    <row r="35744" spans="18:19" x14ac:dyDescent="0.2">
      <c r="R35744" s="334">
        <v>85212</v>
      </c>
      <c r="S35744" s="319" t="s">
        <v>337</v>
      </c>
    </row>
    <row r="35745" spans="18:19" x14ac:dyDescent="0.2">
      <c r="R35745" s="334">
        <v>85213</v>
      </c>
      <c r="S35745" s="319" t="s">
        <v>337</v>
      </c>
    </row>
    <row r="35746" spans="18:19" x14ac:dyDescent="0.2">
      <c r="R35746" s="334">
        <v>85214</v>
      </c>
      <c r="S35746" s="319" t="s">
        <v>360</v>
      </c>
    </row>
    <row r="35747" spans="18:19" x14ac:dyDescent="0.2">
      <c r="R35747" s="334">
        <v>85215</v>
      </c>
      <c r="S35747" s="319" t="s">
        <v>337</v>
      </c>
    </row>
    <row r="35748" spans="18:19" x14ac:dyDescent="0.2">
      <c r="R35748" s="334">
        <v>85216</v>
      </c>
      <c r="S35748" s="319" t="s">
        <v>337</v>
      </c>
    </row>
    <row r="35749" spans="18:19" x14ac:dyDescent="0.2">
      <c r="R35749" s="334">
        <v>85217</v>
      </c>
      <c r="S35749" s="319" t="s">
        <v>337</v>
      </c>
    </row>
    <row r="35750" spans="18:19" x14ac:dyDescent="0.2">
      <c r="R35750" s="334">
        <v>85218</v>
      </c>
      <c r="S35750" s="319" t="s">
        <v>337</v>
      </c>
    </row>
    <row r="35751" spans="18:19" x14ac:dyDescent="0.2">
      <c r="R35751" s="334">
        <v>85219</v>
      </c>
      <c r="S35751" s="319" t="s">
        <v>337</v>
      </c>
    </row>
    <row r="35752" spans="18:19" x14ac:dyDescent="0.2">
      <c r="R35752" s="334">
        <v>85220</v>
      </c>
      <c r="S35752" s="319" t="s">
        <v>337</v>
      </c>
    </row>
    <row r="35753" spans="18:19" x14ac:dyDescent="0.2">
      <c r="R35753" s="334">
        <v>85221</v>
      </c>
      <c r="S35753" s="319" t="s">
        <v>337</v>
      </c>
    </row>
    <row r="35754" spans="18:19" x14ac:dyDescent="0.2">
      <c r="R35754" s="334">
        <v>85222</v>
      </c>
      <c r="S35754" s="319" t="s">
        <v>337</v>
      </c>
    </row>
    <row r="35755" spans="18:19" x14ac:dyDescent="0.2">
      <c r="R35755" s="334">
        <v>85223</v>
      </c>
      <c r="S35755" s="319" t="s">
        <v>337</v>
      </c>
    </row>
    <row r="35756" spans="18:19" x14ac:dyDescent="0.2">
      <c r="R35756" s="334">
        <v>85224</v>
      </c>
      <c r="S35756" s="319" t="s">
        <v>337</v>
      </c>
    </row>
    <row r="35757" spans="18:19" x14ac:dyDescent="0.2">
      <c r="R35757" s="334">
        <v>85225</v>
      </c>
      <c r="S35757" s="319" t="s">
        <v>337</v>
      </c>
    </row>
    <row r="35758" spans="18:19" x14ac:dyDescent="0.2">
      <c r="R35758" s="334">
        <v>85226</v>
      </c>
      <c r="S35758" s="319" t="s">
        <v>337</v>
      </c>
    </row>
    <row r="35759" spans="18:19" x14ac:dyDescent="0.2">
      <c r="R35759" s="334">
        <v>85227</v>
      </c>
      <c r="S35759" s="319" t="s">
        <v>337</v>
      </c>
    </row>
    <row r="35760" spans="18:19" x14ac:dyDescent="0.2">
      <c r="R35760" s="334">
        <v>85228</v>
      </c>
      <c r="S35760" s="319" t="s">
        <v>337</v>
      </c>
    </row>
    <row r="35761" spans="18:19" x14ac:dyDescent="0.2">
      <c r="R35761" s="334">
        <v>85230</v>
      </c>
      <c r="S35761" s="319" t="s">
        <v>337</v>
      </c>
    </row>
    <row r="35762" spans="18:19" x14ac:dyDescent="0.2">
      <c r="R35762" s="334">
        <v>85231</v>
      </c>
      <c r="S35762" s="319" t="s">
        <v>337</v>
      </c>
    </row>
    <row r="35763" spans="18:19" x14ac:dyDescent="0.2">
      <c r="R35763" s="334">
        <v>85232</v>
      </c>
      <c r="S35763" s="319" t="s">
        <v>337</v>
      </c>
    </row>
    <row r="35764" spans="18:19" x14ac:dyDescent="0.2">
      <c r="R35764" s="334">
        <v>85233</v>
      </c>
      <c r="S35764" s="319" t="s">
        <v>337</v>
      </c>
    </row>
    <row r="35765" spans="18:19" x14ac:dyDescent="0.2">
      <c r="R35765" s="334">
        <v>85234</v>
      </c>
      <c r="S35765" s="319" t="s">
        <v>337</v>
      </c>
    </row>
    <row r="35766" spans="18:19" x14ac:dyDescent="0.2">
      <c r="R35766" s="334">
        <v>85235</v>
      </c>
      <c r="S35766" s="319" t="s">
        <v>337</v>
      </c>
    </row>
    <row r="35767" spans="18:19" x14ac:dyDescent="0.2">
      <c r="R35767" s="334">
        <v>85236</v>
      </c>
      <c r="S35767" s="319" t="s">
        <v>337</v>
      </c>
    </row>
    <row r="35768" spans="18:19" x14ac:dyDescent="0.2">
      <c r="R35768" s="334">
        <v>85237</v>
      </c>
      <c r="S35768" s="319" t="s">
        <v>337</v>
      </c>
    </row>
    <row r="35769" spans="18:19" x14ac:dyDescent="0.2">
      <c r="R35769" s="334">
        <v>85238</v>
      </c>
      <c r="S35769" s="319" t="s">
        <v>337</v>
      </c>
    </row>
    <row r="35770" spans="18:19" x14ac:dyDescent="0.2">
      <c r="R35770" s="334">
        <v>85239</v>
      </c>
      <c r="S35770" s="319" t="s">
        <v>337</v>
      </c>
    </row>
    <row r="35771" spans="18:19" x14ac:dyDescent="0.2">
      <c r="R35771" s="334">
        <v>85240</v>
      </c>
      <c r="S35771" s="319" t="s">
        <v>337</v>
      </c>
    </row>
    <row r="35772" spans="18:19" x14ac:dyDescent="0.2">
      <c r="R35772" s="334">
        <v>85241</v>
      </c>
      <c r="S35772" s="319" t="s">
        <v>337</v>
      </c>
    </row>
    <row r="35773" spans="18:19" x14ac:dyDescent="0.2">
      <c r="R35773" s="334">
        <v>85242</v>
      </c>
      <c r="S35773" s="319" t="s">
        <v>337</v>
      </c>
    </row>
    <row r="35774" spans="18:19" x14ac:dyDescent="0.2">
      <c r="R35774" s="334">
        <v>85243</v>
      </c>
      <c r="S35774" s="319" t="s">
        <v>337</v>
      </c>
    </row>
    <row r="35775" spans="18:19" x14ac:dyDescent="0.2">
      <c r="R35775" s="334">
        <v>85244</v>
      </c>
      <c r="S35775" s="319" t="s">
        <v>337</v>
      </c>
    </row>
    <row r="35776" spans="18:19" x14ac:dyDescent="0.2">
      <c r="R35776" s="334">
        <v>85245</v>
      </c>
      <c r="S35776" s="319" t="s">
        <v>337</v>
      </c>
    </row>
    <row r="35777" spans="18:19" x14ac:dyDescent="0.2">
      <c r="R35777" s="334">
        <v>85246</v>
      </c>
      <c r="S35777" s="319" t="s">
        <v>337</v>
      </c>
    </row>
    <row r="35778" spans="18:19" x14ac:dyDescent="0.2">
      <c r="R35778" s="334">
        <v>85247</v>
      </c>
      <c r="S35778" s="319" t="s">
        <v>337</v>
      </c>
    </row>
    <row r="35779" spans="18:19" x14ac:dyDescent="0.2">
      <c r="R35779" s="334">
        <v>85248</v>
      </c>
      <c r="S35779" s="319" t="s">
        <v>337</v>
      </c>
    </row>
    <row r="35780" spans="18:19" x14ac:dyDescent="0.2">
      <c r="R35780" s="334">
        <v>85249</v>
      </c>
      <c r="S35780" s="319" t="s">
        <v>337</v>
      </c>
    </row>
    <row r="35781" spans="18:19" x14ac:dyDescent="0.2">
      <c r="R35781" s="334">
        <v>85250</v>
      </c>
      <c r="S35781" s="319" t="s">
        <v>337</v>
      </c>
    </row>
    <row r="35782" spans="18:19" x14ac:dyDescent="0.2">
      <c r="R35782" s="334">
        <v>85251</v>
      </c>
      <c r="S35782" s="319" t="s">
        <v>337</v>
      </c>
    </row>
    <row r="35783" spans="18:19" x14ac:dyDescent="0.2">
      <c r="R35783" s="334">
        <v>85252</v>
      </c>
      <c r="S35783" s="319" t="s">
        <v>337</v>
      </c>
    </row>
    <row r="35784" spans="18:19" x14ac:dyDescent="0.2">
      <c r="R35784" s="334">
        <v>85253</v>
      </c>
      <c r="S35784" s="319" t="s">
        <v>337</v>
      </c>
    </row>
    <row r="35785" spans="18:19" x14ac:dyDescent="0.2">
      <c r="R35785" s="334">
        <v>85254</v>
      </c>
      <c r="S35785" s="319" t="s">
        <v>337</v>
      </c>
    </row>
    <row r="35786" spans="18:19" x14ac:dyDescent="0.2">
      <c r="R35786" s="334">
        <v>85255</v>
      </c>
      <c r="S35786" s="319" t="s">
        <v>337</v>
      </c>
    </row>
    <row r="35787" spans="18:19" x14ac:dyDescent="0.2">
      <c r="R35787" s="334">
        <v>85256</v>
      </c>
      <c r="S35787" s="319" t="s">
        <v>337</v>
      </c>
    </row>
    <row r="35788" spans="18:19" x14ac:dyDescent="0.2">
      <c r="R35788" s="334">
        <v>85257</v>
      </c>
      <c r="S35788" s="319" t="s">
        <v>337</v>
      </c>
    </row>
    <row r="35789" spans="18:19" x14ac:dyDescent="0.2">
      <c r="R35789" s="334">
        <v>85258</v>
      </c>
      <c r="S35789" s="319" t="s">
        <v>337</v>
      </c>
    </row>
    <row r="35790" spans="18:19" x14ac:dyDescent="0.2">
      <c r="R35790" s="334">
        <v>85259</v>
      </c>
      <c r="S35790" s="319" t="s">
        <v>337</v>
      </c>
    </row>
    <row r="35791" spans="18:19" x14ac:dyDescent="0.2">
      <c r="R35791" s="334">
        <v>85260</v>
      </c>
      <c r="S35791" s="319" t="s">
        <v>337</v>
      </c>
    </row>
    <row r="35792" spans="18:19" x14ac:dyDescent="0.2">
      <c r="R35792" s="334">
        <v>85261</v>
      </c>
      <c r="S35792" s="319" t="s">
        <v>337</v>
      </c>
    </row>
    <row r="35793" spans="18:19" x14ac:dyDescent="0.2">
      <c r="R35793" s="334">
        <v>85262</v>
      </c>
      <c r="S35793" s="319" t="s">
        <v>337</v>
      </c>
    </row>
    <row r="35794" spans="18:19" x14ac:dyDescent="0.2">
      <c r="R35794" s="334">
        <v>85263</v>
      </c>
      <c r="S35794" s="319" t="s">
        <v>337</v>
      </c>
    </row>
    <row r="35795" spans="18:19" x14ac:dyDescent="0.2">
      <c r="R35795" s="334">
        <v>85264</v>
      </c>
      <c r="S35795" s="319" t="s">
        <v>337</v>
      </c>
    </row>
    <row r="35796" spans="18:19" x14ac:dyDescent="0.2">
      <c r="R35796" s="334">
        <v>85266</v>
      </c>
      <c r="S35796" s="319" t="s">
        <v>337</v>
      </c>
    </row>
    <row r="35797" spans="18:19" x14ac:dyDescent="0.2">
      <c r="R35797" s="334">
        <v>85267</v>
      </c>
      <c r="S35797" s="319" t="s">
        <v>337</v>
      </c>
    </row>
    <row r="35798" spans="18:19" x14ac:dyDescent="0.2">
      <c r="R35798" s="334">
        <v>85268</v>
      </c>
      <c r="S35798" s="319" t="s">
        <v>337</v>
      </c>
    </row>
    <row r="35799" spans="18:19" x14ac:dyDescent="0.2">
      <c r="R35799" s="334">
        <v>85269</v>
      </c>
      <c r="S35799" s="319" t="s">
        <v>337</v>
      </c>
    </row>
    <row r="35800" spans="18:19" x14ac:dyDescent="0.2">
      <c r="R35800" s="334">
        <v>85271</v>
      </c>
      <c r="S35800" s="319" t="s">
        <v>337</v>
      </c>
    </row>
    <row r="35801" spans="18:19" x14ac:dyDescent="0.2">
      <c r="R35801" s="334">
        <v>85272</v>
      </c>
      <c r="S35801" s="319" t="s">
        <v>337</v>
      </c>
    </row>
    <row r="35802" spans="18:19" x14ac:dyDescent="0.2">
      <c r="R35802" s="334">
        <v>85273</v>
      </c>
      <c r="S35802" s="319" t="s">
        <v>337</v>
      </c>
    </row>
    <row r="35803" spans="18:19" x14ac:dyDescent="0.2">
      <c r="R35803" s="334">
        <v>85274</v>
      </c>
      <c r="S35803" s="319" t="s">
        <v>337</v>
      </c>
    </row>
    <row r="35804" spans="18:19" x14ac:dyDescent="0.2">
      <c r="R35804" s="334">
        <v>85275</v>
      </c>
      <c r="S35804" s="319" t="s">
        <v>337</v>
      </c>
    </row>
    <row r="35805" spans="18:19" x14ac:dyDescent="0.2">
      <c r="R35805" s="334">
        <v>85277</v>
      </c>
      <c r="S35805" s="319" t="s">
        <v>337</v>
      </c>
    </row>
    <row r="35806" spans="18:19" x14ac:dyDescent="0.2">
      <c r="R35806" s="334">
        <v>85278</v>
      </c>
      <c r="S35806" s="319" t="s">
        <v>337</v>
      </c>
    </row>
    <row r="35807" spans="18:19" x14ac:dyDescent="0.2">
      <c r="R35807" s="334">
        <v>85280</v>
      </c>
      <c r="S35807" s="319" t="s">
        <v>337</v>
      </c>
    </row>
    <row r="35808" spans="18:19" x14ac:dyDescent="0.2">
      <c r="R35808" s="334">
        <v>85281</v>
      </c>
      <c r="S35808" s="319" t="s">
        <v>337</v>
      </c>
    </row>
    <row r="35809" spans="18:19" x14ac:dyDescent="0.2">
      <c r="R35809" s="334">
        <v>85282</v>
      </c>
      <c r="S35809" s="319" t="s">
        <v>337</v>
      </c>
    </row>
    <row r="35810" spans="18:19" x14ac:dyDescent="0.2">
      <c r="R35810" s="334">
        <v>85283</v>
      </c>
      <c r="S35810" s="319" t="s">
        <v>337</v>
      </c>
    </row>
    <row r="35811" spans="18:19" x14ac:dyDescent="0.2">
      <c r="R35811" s="334">
        <v>85284</v>
      </c>
      <c r="S35811" s="319" t="s">
        <v>337</v>
      </c>
    </row>
    <row r="35812" spans="18:19" x14ac:dyDescent="0.2">
      <c r="R35812" s="334">
        <v>85285</v>
      </c>
      <c r="S35812" s="319" t="s">
        <v>337</v>
      </c>
    </row>
    <row r="35813" spans="18:19" x14ac:dyDescent="0.2">
      <c r="R35813" s="334">
        <v>85286</v>
      </c>
      <c r="S35813" s="319" t="s">
        <v>337</v>
      </c>
    </row>
    <row r="35814" spans="18:19" x14ac:dyDescent="0.2">
      <c r="R35814" s="334">
        <v>85287</v>
      </c>
      <c r="S35814" s="319" t="s">
        <v>337</v>
      </c>
    </row>
    <row r="35815" spans="18:19" x14ac:dyDescent="0.2">
      <c r="R35815" s="334">
        <v>85290</v>
      </c>
      <c r="S35815" s="319" t="s">
        <v>337</v>
      </c>
    </row>
    <row r="35816" spans="18:19" x14ac:dyDescent="0.2">
      <c r="R35816" s="334">
        <v>85291</v>
      </c>
      <c r="S35816" s="319" t="s">
        <v>337</v>
      </c>
    </row>
    <row r="35817" spans="18:19" x14ac:dyDescent="0.2">
      <c r="R35817" s="334">
        <v>85292</v>
      </c>
      <c r="S35817" s="319" t="s">
        <v>337</v>
      </c>
    </row>
    <row r="35818" spans="18:19" x14ac:dyDescent="0.2">
      <c r="R35818" s="334">
        <v>85293</v>
      </c>
      <c r="S35818" s="319" t="s">
        <v>337</v>
      </c>
    </row>
    <row r="35819" spans="18:19" x14ac:dyDescent="0.2">
      <c r="R35819" s="334">
        <v>85294</v>
      </c>
      <c r="S35819" s="319" t="s">
        <v>337</v>
      </c>
    </row>
    <row r="35820" spans="18:19" x14ac:dyDescent="0.2">
      <c r="R35820" s="334">
        <v>85295</v>
      </c>
      <c r="S35820" s="319" t="s">
        <v>337</v>
      </c>
    </row>
    <row r="35821" spans="18:19" x14ac:dyDescent="0.2">
      <c r="R35821" s="334">
        <v>85296</v>
      </c>
      <c r="S35821" s="319" t="s">
        <v>337</v>
      </c>
    </row>
    <row r="35822" spans="18:19" x14ac:dyDescent="0.2">
      <c r="R35822" s="334">
        <v>85297</v>
      </c>
      <c r="S35822" s="319" t="s">
        <v>337</v>
      </c>
    </row>
    <row r="35823" spans="18:19" x14ac:dyDescent="0.2">
      <c r="R35823" s="334">
        <v>85298</v>
      </c>
      <c r="S35823" s="319" t="s">
        <v>337</v>
      </c>
    </row>
    <row r="35824" spans="18:19" x14ac:dyDescent="0.2">
      <c r="R35824" s="334">
        <v>85299</v>
      </c>
      <c r="S35824" s="319" t="s">
        <v>337</v>
      </c>
    </row>
    <row r="35825" spans="18:19" x14ac:dyDescent="0.2">
      <c r="R35825" s="334">
        <v>85301</v>
      </c>
      <c r="S35825" s="319" t="s">
        <v>337</v>
      </c>
    </row>
    <row r="35826" spans="18:19" x14ac:dyDescent="0.2">
      <c r="R35826" s="334">
        <v>85302</v>
      </c>
      <c r="S35826" s="319" t="s">
        <v>337</v>
      </c>
    </row>
    <row r="35827" spans="18:19" x14ac:dyDescent="0.2">
      <c r="R35827" s="334">
        <v>85303</v>
      </c>
      <c r="S35827" s="319" t="s">
        <v>337</v>
      </c>
    </row>
    <row r="35828" spans="18:19" x14ac:dyDescent="0.2">
      <c r="R35828" s="334">
        <v>85304</v>
      </c>
      <c r="S35828" s="319" t="s">
        <v>337</v>
      </c>
    </row>
    <row r="35829" spans="18:19" x14ac:dyDescent="0.2">
      <c r="R35829" s="334">
        <v>85305</v>
      </c>
      <c r="S35829" s="319" t="s">
        <v>337</v>
      </c>
    </row>
    <row r="35830" spans="18:19" x14ac:dyDescent="0.2">
      <c r="R35830" s="334">
        <v>85306</v>
      </c>
      <c r="S35830" s="319" t="s">
        <v>337</v>
      </c>
    </row>
    <row r="35831" spans="18:19" x14ac:dyDescent="0.2">
      <c r="R35831" s="334">
        <v>85307</v>
      </c>
      <c r="S35831" s="319" t="s">
        <v>337</v>
      </c>
    </row>
    <row r="35832" spans="18:19" x14ac:dyDescent="0.2">
      <c r="R35832" s="334">
        <v>85308</v>
      </c>
      <c r="S35832" s="319" t="s">
        <v>337</v>
      </c>
    </row>
    <row r="35833" spans="18:19" x14ac:dyDescent="0.2">
      <c r="R35833" s="334">
        <v>85309</v>
      </c>
      <c r="S35833" s="319" t="s">
        <v>337</v>
      </c>
    </row>
    <row r="35834" spans="18:19" x14ac:dyDescent="0.2">
      <c r="R35834" s="334">
        <v>85310</v>
      </c>
      <c r="S35834" s="319" t="s">
        <v>337</v>
      </c>
    </row>
    <row r="35835" spans="18:19" x14ac:dyDescent="0.2">
      <c r="R35835" s="334">
        <v>85311</v>
      </c>
      <c r="S35835" s="319" t="s">
        <v>337</v>
      </c>
    </row>
    <row r="35836" spans="18:19" x14ac:dyDescent="0.2">
      <c r="R35836" s="334">
        <v>85312</v>
      </c>
      <c r="S35836" s="319" t="s">
        <v>337</v>
      </c>
    </row>
    <row r="35837" spans="18:19" x14ac:dyDescent="0.2">
      <c r="R35837" s="334">
        <v>85318</v>
      </c>
      <c r="S35837" s="319" t="s">
        <v>337</v>
      </c>
    </row>
    <row r="35838" spans="18:19" x14ac:dyDescent="0.2">
      <c r="R35838" s="334">
        <v>85320</v>
      </c>
      <c r="S35838" s="319" t="s">
        <v>337</v>
      </c>
    </row>
    <row r="35839" spans="18:19" x14ac:dyDescent="0.2">
      <c r="R35839" s="334">
        <v>85321</v>
      </c>
      <c r="S35839" s="319" t="s">
        <v>337</v>
      </c>
    </row>
    <row r="35840" spans="18:19" x14ac:dyDescent="0.2">
      <c r="R35840" s="334">
        <v>85322</v>
      </c>
      <c r="S35840" s="319" t="s">
        <v>337</v>
      </c>
    </row>
    <row r="35841" spans="18:19" x14ac:dyDescent="0.2">
      <c r="R35841" s="334">
        <v>85323</v>
      </c>
      <c r="S35841" s="319" t="s">
        <v>337</v>
      </c>
    </row>
    <row r="35842" spans="18:19" x14ac:dyDescent="0.2">
      <c r="R35842" s="334">
        <v>85324</v>
      </c>
      <c r="S35842" s="319" t="s">
        <v>337</v>
      </c>
    </row>
    <row r="35843" spans="18:19" x14ac:dyDescent="0.2">
      <c r="R35843" s="334">
        <v>85325</v>
      </c>
      <c r="S35843" s="319" t="s">
        <v>337</v>
      </c>
    </row>
    <row r="35844" spans="18:19" x14ac:dyDescent="0.2">
      <c r="R35844" s="334">
        <v>85326</v>
      </c>
      <c r="S35844" s="319" t="s">
        <v>337</v>
      </c>
    </row>
    <row r="35845" spans="18:19" x14ac:dyDescent="0.2">
      <c r="R35845" s="334">
        <v>85327</v>
      </c>
      <c r="S35845" s="319" t="s">
        <v>337</v>
      </c>
    </row>
    <row r="35846" spans="18:19" x14ac:dyDescent="0.2">
      <c r="R35846" s="334">
        <v>85328</v>
      </c>
      <c r="S35846" s="319" t="s">
        <v>337</v>
      </c>
    </row>
    <row r="35847" spans="18:19" x14ac:dyDescent="0.2">
      <c r="R35847" s="334">
        <v>85329</v>
      </c>
      <c r="S35847" s="319" t="s">
        <v>337</v>
      </c>
    </row>
    <row r="35848" spans="18:19" x14ac:dyDescent="0.2">
      <c r="R35848" s="334">
        <v>85331</v>
      </c>
      <c r="S35848" s="319" t="s">
        <v>337</v>
      </c>
    </row>
    <row r="35849" spans="18:19" x14ac:dyDescent="0.2">
      <c r="R35849" s="334">
        <v>85332</v>
      </c>
      <c r="S35849" s="319" t="s">
        <v>337</v>
      </c>
    </row>
    <row r="35850" spans="18:19" x14ac:dyDescent="0.2">
      <c r="R35850" s="334">
        <v>85333</v>
      </c>
      <c r="S35850" s="319" t="s">
        <v>337</v>
      </c>
    </row>
    <row r="35851" spans="18:19" x14ac:dyDescent="0.2">
      <c r="R35851" s="334">
        <v>85334</v>
      </c>
      <c r="S35851" s="319" t="s">
        <v>337</v>
      </c>
    </row>
    <row r="35852" spans="18:19" x14ac:dyDescent="0.2">
      <c r="R35852" s="334">
        <v>85335</v>
      </c>
      <c r="S35852" s="319" t="s">
        <v>337</v>
      </c>
    </row>
    <row r="35853" spans="18:19" x14ac:dyDescent="0.2">
      <c r="R35853" s="334">
        <v>85336</v>
      </c>
      <c r="S35853" s="319" t="s">
        <v>337</v>
      </c>
    </row>
    <row r="35854" spans="18:19" x14ac:dyDescent="0.2">
      <c r="R35854" s="334">
        <v>85337</v>
      </c>
      <c r="S35854" s="319" t="s">
        <v>337</v>
      </c>
    </row>
    <row r="35855" spans="18:19" x14ac:dyDescent="0.2">
      <c r="R35855" s="334">
        <v>85338</v>
      </c>
      <c r="S35855" s="319" t="s">
        <v>337</v>
      </c>
    </row>
    <row r="35856" spans="18:19" x14ac:dyDescent="0.2">
      <c r="R35856" s="334">
        <v>85339</v>
      </c>
      <c r="S35856" s="319" t="s">
        <v>337</v>
      </c>
    </row>
    <row r="35857" spans="18:19" x14ac:dyDescent="0.2">
      <c r="R35857" s="334">
        <v>85340</v>
      </c>
      <c r="S35857" s="319" t="s">
        <v>337</v>
      </c>
    </row>
    <row r="35858" spans="18:19" x14ac:dyDescent="0.2">
      <c r="R35858" s="334">
        <v>85341</v>
      </c>
      <c r="S35858" s="319" t="s">
        <v>337</v>
      </c>
    </row>
    <row r="35859" spans="18:19" x14ac:dyDescent="0.2">
      <c r="R35859" s="334">
        <v>85342</v>
      </c>
      <c r="S35859" s="319" t="s">
        <v>337</v>
      </c>
    </row>
    <row r="35860" spans="18:19" x14ac:dyDescent="0.2">
      <c r="R35860" s="334">
        <v>85343</v>
      </c>
      <c r="S35860" s="319" t="s">
        <v>337</v>
      </c>
    </row>
    <row r="35861" spans="18:19" x14ac:dyDescent="0.2">
      <c r="R35861" s="334">
        <v>85344</v>
      </c>
      <c r="S35861" s="319" t="s">
        <v>337</v>
      </c>
    </row>
    <row r="35862" spans="18:19" x14ac:dyDescent="0.2">
      <c r="R35862" s="334">
        <v>85345</v>
      </c>
      <c r="S35862" s="319" t="s">
        <v>337</v>
      </c>
    </row>
    <row r="35863" spans="18:19" x14ac:dyDescent="0.2">
      <c r="R35863" s="334">
        <v>85346</v>
      </c>
      <c r="S35863" s="319" t="s">
        <v>337</v>
      </c>
    </row>
    <row r="35864" spans="18:19" x14ac:dyDescent="0.2">
      <c r="R35864" s="334">
        <v>85347</v>
      </c>
      <c r="S35864" s="319" t="s">
        <v>337</v>
      </c>
    </row>
    <row r="35865" spans="18:19" x14ac:dyDescent="0.2">
      <c r="R35865" s="334">
        <v>85348</v>
      </c>
      <c r="S35865" s="319" t="s">
        <v>337</v>
      </c>
    </row>
    <row r="35866" spans="18:19" x14ac:dyDescent="0.2">
      <c r="R35866" s="334">
        <v>85349</v>
      </c>
      <c r="S35866" s="319" t="s">
        <v>337</v>
      </c>
    </row>
    <row r="35867" spans="18:19" x14ac:dyDescent="0.2">
      <c r="R35867" s="334">
        <v>85350</v>
      </c>
      <c r="S35867" s="319" t="s">
        <v>337</v>
      </c>
    </row>
    <row r="35868" spans="18:19" x14ac:dyDescent="0.2">
      <c r="R35868" s="334">
        <v>85351</v>
      </c>
      <c r="S35868" s="319" t="s">
        <v>337</v>
      </c>
    </row>
    <row r="35869" spans="18:19" x14ac:dyDescent="0.2">
      <c r="R35869" s="334">
        <v>85352</v>
      </c>
      <c r="S35869" s="319" t="s">
        <v>337</v>
      </c>
    </row>
    <row r="35870" spans="18:19" x14ac:dyDescent="0.2">
      <c r="R35870" s="334">
        <v>85353</v>
      </c>
      <c r="S35870" s="319" t="s">
        <v>337</v>
      </c>
    </row>
    <row r="35871" spans="18:19" x14ac:dyDescent="0.2">
      <c r="R35871" s="334">
        <v>85354</v>
      </c>
      <c r="S35871" s="319" t="s">
        <v>337</v>
      </c>
    </row>
    <row r="35872" spans="18:19" x14ac:dyDescent="0.2">
      <c r="R35872" s="334">
        <v>85355</v>
      </c>
      <c r="S35872" s="319" t="s">
        <v>337</v>
      </c>
    </row>
    <row r="35873" spans="18:19" x14ac:dyDescent="0.2">
      <c r="R35873" s="334">
        <v>85356</v>
      </c>
      <c r="S35873" s="319" t="s">
        <v>337</v>
      </c>
    </row>
    <row r="35874" spans="18:19" x14ac:dyDescent="0.2">
      <c r="R35874" s="334">
        <v>85357</v>
      </c>
      <c r="S35874" s="319" t="s">
        <v>337</v>
      </c>
    </row>
    <row r="35875" spans="18:19" x14ac:dyDescent="0.2">
      <c r="R35875" s="334">
        <v>85358</v>
      </c>
      <c r="S35875" s="319" t="s">
        <v>337</v>
      </c>
    </row>
    <row r="35876" spans="18:19" x14ac:dyDescent="0.2">
      <c r="R35876" s="334">
        <v>85359</v>
      </c>
      <c r="S35876" s="319" t="s">
        <v>337</v>
      </c>
    </row>
    <row r="35877" spans="18:19" x14ac:dyDescent="0.2">
      <c r="R35877" s="334">
        <v>85360</v>
      </c>
      <c r="S35877" s="319" t="s">
        <v>337</v>
      </c>
    </row>
    <row r="35878" spans="18:19" x14ac:dyDescent="0.2">
      <c r="R35878" s="334">
        <v>85361</v>
      </c>
      <c r="S35878" s="319" t="s">
        <v>337</v>
      </c>
    </row>
    <row r="35879" spans="18:19" x14ac:dyDescent="0.2">
      <c r="R35879" s="334">
        <v>85362</v>
      </c>
      <c r="S35879" s="319" t="s">
        <v>337</v>
      </c>
    </row>
    <row r="35880" spans="18:19" x14ac:dyDescent="0.2">
      <c r="R35880" s="334">
        <v>85363</v>
      </c>
      <c r="S35880" s="319" t="s">
        <v>337</v>
      </c>
    </row>
    <row r="35881" spans="18:19" x14ac:dyDescent="0.2">
      <c r="R35881" s="334">
        <v>85364</v>
      </c>
      <c r="S35881" s="319" t="s">
        <v>337</v>
      </c>
    </row>
    <row r="35882" spans="18:19" x14ac:dyDescent="0.2">
      <c r="R35882" s="334">
        <v>85365</v>
      </c>
      <c r="S35882" s="319" t="s">
        <v>337</v>
      </c>
    </row>
    <row r="35883" spans="18:19" x14ac:dyDescent="0.2">
      <c r="R35883" s="334">
        <v>85366</v>
      </c>
      <c r="S35883" s="319" t="s">
        <v>337</v>
      </c>
    </row>
    <row r="35884" spans="18:19" x14ac:dyDescent="0.2">
      <c r="R35884" s="334">
        <v>85367</v>
      </c>
      <c r="S35884" s="319" t="s">
        <v>337</v>
      </c>
    </row>
    <row r="35885" spans="18:19" x14ac:dyDescent="0.2">
      <c r="R35885" s="334">
        <v>85369</v>
      </c>
      <c r="S35885" s="319" t="s">
        <v>337</v>
      </c>
    </row>
    <row r="35886" spans="18:19" x14ac:dyDescent="0.2">
      <c r="R35886" s="334">
        <v>85371</v>
      </c>
      <c r="S35886" s="319" t="s">
        <v>337</v>
      </c>
    </row>
    <row r="35887" spans="18:19" x14ac:dyDescent="0.2">
      <c r="R35887" s="334">
        <v>85372</v>
      </c>
      <c r="S35887" s="319" t="s">
        <v>337</v>
      </c>
    </row>
    <row r="35888" spans="18:19" x14ac:dyDescent="0.2">
      <c r="R35888" s="334">
        <v>85373</v>
      </c>
      <c r="S35888" s="319" t="s">
        <v>337</v>
      </c>
    </row>
    <row r="35889" spans="18:19" x14ac:dyDescent="0.2">
      <c r="R35889" s="334">
        <v>85374</v>
      </c>
      <c r="S35889" s="319" t="s">
        <v>337</v>
      </c>
    </row>
    <row r="35890" spans="18:19" x14ac:dyDescent="0.2">
      <c r="R35890" s="334">
        <v>85375</v>
      </c>
      <c r="S35890" s="319" t="s">
        <v>337</v>
      </c>
    </row>
    <row r="35891" spans="18:19" x14ac:dyDescent="0.2">
      <c r="R35891" s="334">
        <v>85376</v>
      </c>
      <c r="S35891" s="319" t="s">
        <v>337</v>
      </c>
    </row>
    <row r="35892" spans="18:19" x14ac:dyDescent="0.2">
      <c r="R35892" s="334">
        <v>85377</v>
      </c>
      <c r="S35892" s="319" t="s">
        <v>337</v>
      </c>
    </row>
    <row r="35893" spans="18:19" x14ac:dyDescent="0.2">
      <c r="R35893" s="334">
        <v>85378</v>
      </c>
      <c r="S35893" s="319" t="s">
        <v>337</v>
      </c>
    </row>
    <row r="35894" spans="18:19" x14ac:dyDescent="0.2">
      <c r="R35894" s="334">
        <v>85379</v>
      </c>
      <c r="S35894" s="319" t="s">
        <v>337</v>
      </c>
    </row>
    <row r="35895" spans="18:19" x14ac:dyDescent="0.2">
      <c r="R35895" s="334">
        <v>85380</v>
      </c>
      <c r="S35895" s="319" t="s">
        <v>337</v>
      </c>
    </row>
    <row r="35896" spans="18:19" x14ac:dyDescent="0.2">
      <c r="R35896" s="334">
        <v>85381</v>
      </c>
      <c r="S35896" s="319" t="s">
        <v>337</v>
      </c>
    </row>
    <row r="35897" spans="18:19" x14ac:dyDescent="0.2">
      <c r="R35897" s="334">
        <v>85382</v>
      </c>
      <c r="S35897" s="319" t="s">
        <v>337</v>
      </c>
    </row>
    <row r="35898" spans="18:19" x14ac:dyDescent="0.2">
      <c r="R35898" s="334">
        <v>85383</v>
      </c>
      <c r="S35898" s="319" t="s">
        <v>337</v>
      </c>
    </row>
    <row r="35899" spans="18:19" x14ac:dyDescent="0.2">
      <c r="R35899" s="334">
        <v>85385</v>
      </c>
      <c r="S35899" s="319" t="s">
        <v>337</v>
      </c>
    </row>
    <row r="35900" spans="18:19" x14ac:dyDescent="0.2">
      <c r="R35900" s="334">
        <v>85387</v>
      </c>
      <c r="S35900" s="319" t="s">
        <v>337</v>
      </c>
    </row>
    <row r="35901" spans="18:19" x14ac:dyDescent="0.2">
      <c r="R35901" s="334">
        <v>85388</v>
      </c>
      <c r="S35901" s="319" t="s">
        <v>337</v>
      </c>
    </row>
    <row r="35902" spans="18:19" x14ac:dyDescent="0.2">
      <c r="R35902" s="334">
        <v>85390</v>
      </c>
      <c r="S35902" s="319" t="s">
        <v>337</v>
      </c>
    </row>
    <row r="35903" spans="18:19" x14ac:dyDescent="0.2">
      <c r="R35903" s="334">
        <v>85392</v>
      </c>
      <c r="S35903" s="319" t="s">
        <v>337</v>
      </c>
    </row>
    <row r="35904" spans="18:19" x14ac:dyDescent="0.2">
      <c r="R35904" s="334">
        <v>85395</v>
      </c>
      <c r="S35904" s="319" t="s">
        <v>337</v>
      </c>
    </row>
    <row r="35905" spans="18:19" x14ac:dyDescent="0.2">
      <c r="R35905" s="334">
        <v>85396</v>
      </c>
      <c r="S35905" s="319" t="s">
        <v>337</v>
      </c>
    </row>
    <row r="35906" spans="18:19" x14ac:dyDescent="0.2">
      <c r="R35906" s="334">
        <v>85501</v>
      </c>
      <c r="S35906" s="319" t="s">
        <v>337</v>
      </c>
    </row>
    <row r="35907" spans="18:19" x14ac:dyDescent="0.2">
      <c r="R35907" s="334">
        <v>85502</v>
      </c>
      <c r="S35907" s="319" t="s">
        <v>337</v>
      </c>
    </row>
    <row r="35908" spans="18:19" x14ac:dyDescent="0.2">
      <c r="R35908" s="334">
        <v>85530</v>
      </c>
      <c r="S35908" s="319" t="s">
        <v>337</v>
      </c>
    </row>
    <row r="35909" spans="18:19" x14ac:dyDescent="0.2">
      <c r="R35909" s="334">
        <v>85531</v>
      </c>
      <c r="S35909" s="319" t="s">
        <v>337</v>
      </c>
    </row>
    <row r="35910" spans="18:19" x14ac:dyDescent="0.2">
      <c r="R35910" s="334">
        <v>85532</v>
      </c>
      <c r="S35910" s="319" t="s">
        <v>337</v>
      </c>
    </row>
    <row r="35911" spans="18:19" x14ac:dyDescent="0.2">
      <c r="R35911" s="334">
        <v>85533</v>
      </c>
      <c r="S35911" s="319" t="s">
        <v>337</v>
      </c>
    </row>
    <row r="35912" spans="18:19" x14ac:dyDescent="0.2">
      <c r="R35912" s="334">
        <v>85534</v>
      </c>
      <c r="S35912" s="319" t="s">
        <v>337</v>
      </c>
    </row>
    <row r="35913" spans="18:19" x14ac:dyDescent="0.2">
      <c r="R35913" s="334">
        <v>85535</v>
      </c>
      <c r="S35913" s="319" t="s">
        <v>337</v>
      </c>
    </row>
    <row r="35914" spans="18:19" x14ac:dyDescent="0.2">
      <c r="R35914" s="334">
        <v>85536</v>
      </c>
      <c r="S35914" s="319" t="s">
        <v>337</v>
      </c>
    </row>
    <row r="35915" spans="18:19" x14ac:dyDescent="0.2">
      <c r="R35915" s="334">
        <v>85539</v>
      </c>
      <c r="S35915" s="319" t="s">
        <v>337</v>
      </c>
    </row>
    <row r="35916" spans="18:19" x14ac:dyDescent="0.2">
      <c r="R35916" s="334">
        <v>85540</v>
      </c>
      <c r="S35916" s="319" t="s">
        <v>337</v>
      </c>
    </row>
    <row r="35917" spans="18:19" x14ac:dyDescent="0.2">
      <c r="R35917" s="334">
        <v>85541</v>
      </c>
      <c r="S35917" s="319" t="s">
        <v>337</v>
      </c>
    </row>
    <row r="35918" spans="18:19" x14ac:dyDescent="0.2">
      <c r="R35918" s="334">
        <v>85542</v>
      </c>
      <c r="S35918" s="319" t="s">
        <v>337</v>
      </c>
    </row>
    <row r="35919" spans="18:19" x14ac:dyDescent="0.2">
      <c r="R35919" s="334">
        <v>85543</v>
      </c>
      <c r="S35919" s="319" t="s">
        <v>337</v>
      </c>
    </row>
    <row r="35920" spans="18:19" x14ac:dyDescent="0.2">
      <c r="R35920" s="334">
        <v>85544</v>
      </c>
      <c r="S35920" s="319" t="s">
        <v>337</v>
      </c>
    </row>
    <row r="35921" spans="18:19" x14ac:dyDescent="0.2">
      <c r="R35921" s="334">
        <v>85545</v>
      </c>
      <c r="S35921" s="319" t="s">
        <v>337</v>
      </c>
    </row>
    <row r="35922" spans="18:19" x14ac:dyDescent="0.2">
      <c r="R35922" s="334">
        <v>85546</v>
      </c>
      <c r="S35922" s="319" t="s">
        <v>337</v>
      </c>
    </row>
    <row r="35923" spans="18:19" x14ac:dyDescent="0.2">
      <c r="R35923" s="334">
        <v>85547</v>
      </c>
      <c r="S35923" s="319" t="s">
        <v>337</v>
      </c>
    </row>
    <row r="35924" spans="18:19" x14ac:dyDescent="0.2">
      <c r="R35924" s="334">
        <v>85548</v>
      </c>
      <c r="S35924" s="319" t="s">
        <v>337</v>
      </c>
    </row>
    <row r="35925" spans="18:19" x14ac:dyDescent="0.2">
      <c r="R35925" s="334">
        <v>85550</v>
      </c>
      <c r="S35925" s="319" t="s">
        <v>337</v>
      </c>
    </row>
    <row r="35926" spans="18:19" x14ac:dyDescent="0.2">
      <c r="R35926" s="334">
        <v>85551</v>
      </c>
      <c r="S35926" s="319" t="s">
        <v>337</v>
      </c>
    </row>
    <row r="35927" spans="18:19" x14ac:dyDescent="0.2">
      <c r="R35927" s="334">
        <v>85552</v>
      </c>
      <c r="S35927" s="319" t="s">
        <v>337</v>
      </c>
    </row>
    <row r="35928" spans="18:19" x14ac:dyDescent="0.2">
      <c r="R35928" s="334">
        <v>85553</v>
      </c>
      <c r="S35928" s="319" t="s">
        <v>337</v>
      </c>
    </row>
    <row r="35929" spans="18:19" x14ac:dyDescent="0.2">
      <c r="R35929" s="334">
        <v>85554</v>
      </c>
      <c r="S35929" s="319" t="s">
        <v>337</v>
      </c>
    </row>
    <row r="35930" spans="18:19" x14ac:dyDescent="0.2">
      <c r="R35930" s="334">
        <v>85601</v>
      </c>
      <c r="S35930" s="319" t="s">
        <v>337</v>
      </c>
    </row>
    <row r="35931" spans="18:19" x14ac:dyDescent="0.2">
      <c r="R35931" s="334">
        <v>85602</v>
      </c>
      <c r="S35931" s="319" t="s">
        <v>337</v>
      </c>
    </row>
    <row r="35932" spans="18:19" x14ac:dyDescent="0.2">
      <c r="R35932" s="334">
        <v>85603</v>
      </c>
      <c r="S35932" s="319" t="s">
        <v>337</v>
      </c>
    </row>
    <row r="35933" spans="18:19" x14ac:dyDescent="0.2">
      <c r="R35933" s="334">
        <v>85605</v>
      </c>
      <c r="S35933" s="319" t="s">
        <v>337</v>
      </c>
    </row>
    <row r="35934" spans="18:19" x14ac:dyDescent="0.2">
      <c r="R35934" s="334">
        <v>85606</v>
      </c>
      <c r="S35934" s="319" t="s">
        <v>337</v>
      </c>
    </row>
    <row r="35935" spans="18:19" x14ac:dyDescent="0.2">
      <c r="R35935" s="334">
        <v>85607</v>
      </c>
      <c r="S35935" s="319" t="s">
        <v>337</v>
      </c>
    </row>
    <row r="35936" spans="18:19" x14ac:dyDescent="0.2">
      <c r="R35936" s="334">
        <v>85608</v>
      </c>
      <c r="S35936" s="319" t="s">
        <v>337</v>
      </c>
    </row>
    <row r="35937" spans="18:19" x14ac:dyDescent="0.2">
      <c r="R35937" s="334">
        <v>85609</v>
      </c>
      <c r="S35937" s="319" t="s">
        <v>337</v>
      </c>
    </row>
    <row r="35938" spans="18:19" x14ac:dyDescent="0.2">
      <c r="R35938" s="334">
        <v>85610</v>
      </c>
      <c r="S35938" s="319" t="s">
        <v>337</v>
      </c>
    </row>
    <row r="35939" spans="18:19" x14ac:dyDescent="0.2">
      <c r="R35939" s="334">
        <v>85611</v>
      </c>
      <c r="S35939" s="319" t="s">
        <v>337</v>
      </c>
    </row>
    <row r="35940" spans="18:19" x14ac:dyDescent="0.2">
      <c r="R35940" s="334">
        <v>85613</v>
      </c>
      <c r="S35940" s="319" t="s">
        <v>337</v>
      </c>
    </row>
    <row r="35941" spans="18:19" x14ac:dyDescent="0.2">
      <c r="R35941" s="334">
        <v>85614</v>
      </c>
      <c r="S35941" s="319" t="s">
        <v>337</v>
      </c>
    </row>
    <row r="35942" spans="18:19" x14ac:dyDescent="0.2">
      <c r="R35942" s="334">
        <v>85615</v>
      </c>
      <c r="S35942" s="319" t="s">
        <v>337</v>
      </c>
    </row>
    <row r="35943" spans="18:19" x14ac:dyDescent="0.2">
      <c r="R35943" s="334">
        <v>85616</v>
      </c>
      <c r="S35943" s="319" t="s">
        <v>337</v>
      </c>
    </row>
    <row r="35944" spans="18:19" x14ac:dyDescent="0.2">
      <c r="R35944" s="334">
        <v>85617</v>
      </c>
      <c r="S35944" s="319" t="s">
        <v>337</v>
      </c>
    </row>
    <row r="35945" spans="18:19" x14ac:dyDescent="0.2">
      <c r="R35945" s="334">
        <v>85618</v>
      </c>
      <c r="S35945" s="319" t="s">
        <v>337</v>
      </c>
    </row>
    <row r="35946" spans="18:19" x14ac:dyDescent="0.2">
      <c r="R35946" s="334">
        <v>85619</v>
      </c>
      <c r="S35946" s="319" t="s">
        <v>337</v>
      </c>
    </row>
    <row r="35947" spans="18:19" x14ac:dyDescent="0.2">
      <c r="R35947" s="334">
        <v>85620</v>
      </c>
      <c r="S35947" s="319" t="s">
        <v>337</v>
      </c>
    </row>
    <row r="35948" spans="18:19" x14ac:dyDescent="0.2">
      <c r="R35948" s="334">
        <v>85621</v>
      </c>
      <c r="S35948" s="319" t="s">
        <v>337</v>
      </c>
    </row>
    <row r="35949" spans="18:19" x14ac:dyDescent="0.2">
      <c r="R35949" s="334">
        <v>85622</v>
      </c>
      <c r="S35949" s="319" t="s">
        <v>337</v>
      </c>
    </row>
    <row r="35950" spans="18:19" x14ac:dyDescent="0.2">
      <c r="R35950" s="334">
        <v>85623</v>
      </c>
      <c r="S35950" s="319" t="s">
        <v>337</v>
      </c>
    </row>
    <row r="35951" spans="18:19" x14ac:dyDescent="0.2">
      <c r="R35951" s="334">
        <v>85624</v>
      </c>
      <c r="S35951" s="319" t="s">
        <v>337</v>
      </c>
    </row>
    <row r="35952" spans="18:19" x14ac:dyDescent="0.2">
      <c r="R35952" s="334">
        <v>85625</v>
      </c>
      <c r="S35952" s="319" t="s">
        <v>337</v>
      </c>
    </row>
    <row r="35953" spans="18:19" x14ac:dyDescent="0.2">
      <c r="R35953" s="334">
        <v>85626</v>
      </c>
      <c r="S35953" s="319" t="s">
        <v>337</v>
      </c>
    </row>
    <row r="35954" spans="18:19" x14ac:dyDescent="0.2">
      <c r="R35954" s="334">
        <v>85627</v>
      </c>
      <c r="S35954" s="319" t="s">
        <v>337</v>
      </c>
    </row>
    <row r="35955" spans="18:19" x14ac:dyDescent="0.2">
      <c r="R35955" s="334">
        <v>85628</v>
      </c>
      <c r="S35955" s="319" t="s">
        <v>337</v>
      </c>
    </row>
    <row r="35956" spans="18:19" x14ac:dyDescent="0.2">
      <c r="R35956" s="334">
        <v>85629</v>
      </c>
      <c r="S35956" s="319" t="s">
        <v>337</v>
      </c>
    </row>
    <row r="35957" spans="18:19" x14ac:dyDescent="0.2">
      <c r="R35957" s="334">
        <v>85630</v>
      </c>
      <c r="S35957" s="319" t="s">
        <v>337</v>
      </c>
    </row>
    <row r="35958" spans="18:19" x14ac:dyDescent="0.2">
      <c r="R35958" s="334">
        <v>85631</v>
      </c>
      <c r="S35958" s="319" t="s">
        <v>337</v>
      </c>
    </row>
    <row r="35959" spans="18:19" x14ac:dyDescent="0.2">
      <c r="R35959" s="334">
        <v>85632</v>
      </c>
      <c r="S35959" s="319" t="s">
        <v>337</v>
      </c>
    </row>
    <row r="35960" spans="18:19" x14ac:dyDescent="0.2">
      <c r="R35960" s="334">
        <v>85633</v>
      </c>
      <c r="S35960" s="319" t="s">
        <v>337</v>
      </c>
    </row>
    <row r="35961" spans="18:19" x14ac:dyDescent="0.2">
      <c r="R35961" s="334">
        <v>85634</v>
      </c>
      <c r="S35961" s="319" t="s">
        <v>337</v>
      </c>
    </row>
    <row r="35962" spans="18:19" x14ac:dyDescent="0.2">
      <c r="R35962" s="334">
        <v>85635</v>
      </c>
      <c r="S35962" s="319" t="s">
        <v>337</v>
      </c>
    </row>
    <row r="35963" spans="18:19" x14ac:dyDescent="0.2">
      <c r="R35963" s="334">
        <v>85636</v>
      </c>
      <c r="S35963" s="319" t="s">
        <v>337</v>
      </c>
    </row>
    <row r="35964" spans="18:19" x14ac:dyDescent="0.2">
      <c r="R35964" s="334">
        <v>85637</v>
      </c>
      <c r="S35964" s="319" t="s">
        <v>337</v>
      </c>
    </row>
    <row r="35965" spans="18:19" x14ac:dyDescent="0.2">
      <c r="R35965" s="334">
        <v>85638</v>
      </c>
      <c r="S35965" s="319" t="s">
        <v>337</v>
      </c>
    </row>
    <row r="35966" spans="18:19" x14ac:dyDescent="0.2">
      <c r="R35966" s="334">
        <v>85639</v>
      </c>
      <c r="S35966" s="319" t="s">
        <v>337</v>
      </c>
    </row>
    <row r="35967" spans="18:19" x14ac:dyDescent="0.2">
      <c r="R35967" s="334">
        <v>85640</v>
      </c>
      <c r="S35967" s="319" t="s">
        <v>337</v>
      </c>
    </row>
    <row r="35968" spans="18:19" x14ac:dyDescent="0.2">
      <c r="R35968" s="334">
        <v>85641</v>
      </c>
      <c r="S35968" s="319" t="s">
        <v>337</v>
      </c>
    </row>
    <row r="35969" spans="18:19" x14ac:dyDescent="0.2">
      <c r="R35969" s="334">
        <v>85643</v>
      </c>
      <c r="S35969" s="319" t="s">
        <v>337</v>
      </c>
    </row>
    <row r="35970" spans="18:19" x14ac:dyDescent="0.2">
      <c r="R35970" s="334">
        <v>85644</v>
      </c>
      <c r="S35970" s="319" t="s">
        <v>337</v>
      </c>
    </row>
    <row r="35971" spans="18:19" x14ac:dyDescent="0.2">
      <c r="R35971" s="334">
        <v>85645</v>
      </c>
      <c r="S35971" s="319" t="s">
        <v>337</v>
      </c>
    </row>
    <row r="35972" spans="18:19" x14ac:dyDescent="0.2">
      <c r="R35972" s="334">
        <v>85646</v>
      </c>
      <c r="S35972" s="319" t="s">
        <v>337</v>
      </c>
    </row>
    <row r="35973" spans="18:19" x14ac:dyDescent="0.2">
      <c r="R35973" s="334">
        <v>85648</v>
      </c>
      <c r="S35973" s="319" t="s">
        <v>337</v>
      </c>
    </row>
    <row r="35974" spans="18:19" x14ac:dyDescent="0.2">
      <c r="R35974" s="334">
        <v>85650</v>
      </c>
      <c r="S35974" s="319" t="s">
        <v>337</v>
      </c>
    </row>
    <row r="35975" spans="18:19" x14ac:dyDescent="0.2">
      <c r="R35975" s="334">
        <v>85652</v>
      </c>
      <c r="S35975" s="319" t="s">
        <v>337</v>
      </c>
    </row>
    <row r="35976" spans="18:19" x14ac:dyDescent="0.2">
      <c r="R35976" s="334">
        <v>85653</v>
      </c>
      <c r="S35976" s="319" t="s">
        <v>337</v>
      </c>
    </row>
    <row r="35977" spans="18:19" x14ac:dyDescent="0.2">
      <c r="R35977" s="334">
        <v>85654</v>
      </c>
      <c r="S35977" s="319" t="s">
        <v>337</v>
      </c>
    </row>
    <row r="35978" spans="18:19" x14ac:dyDescent="0.2">
      <c r="R35978" s="334">
        <v>85655</v>
      </c>
      <c r="S35978" s="319" t="s">
        <v>337</v>
      </c>
    </row>
    <row r="35979" spans="18:19" x14ac:dyDescent="0.2">
      <c r="R35979" s="334">
        <v>85658</v>
      </c>
      <c r="S35979" s="319" t="s">
        <v>337</v>
      </c>
    </row>
    <row r="35980" spans="18:19" x14ac:dyDescent="0.2">
      <c r="R35980" s="334">
        <v>85662</v>
      </c>
      <c r="S35980" s="319" t="s">
        <v>337</v>
      </c>
    </row>
    <row r="35981" spans="18:19" x14ac:dyDescent="0.2">
      <c r="R35981" s="334">
        <v>85670</v>
      </c>
      <c r="S35981" s="319" t="s">
        <v>337</v>
      </c>
    </row>
    <row r="35982" spans="18:19" x14ac:dyDescent="0.2">
      <c r="R35982" s="334">
        <v>85701</v>
      </c>
      <c r="S35982" s="319" t="s">
        <v>337</v>
      </c>
    </row>
    <row r="35983" spans="18:19" x14ac:dyDescent="0.2">
      <c r="R35983" s="334">
        <v>85702</v>
      </c>
      <c r="S35983" s="319" t="s">
        <v>337</v>
      </c>
    </row>
    <row r="35984" spans="18:19" x14ac:dyDescent="0.2">
      <c r="R35984" s="334">
        <v>85703</v>
      </c>
      <c r="S35984" s="319" t="s">
        <v>337</v>
      </c>
    </row>
    <row r="35985" spans="18:19" x14ac:dyDescent="0.2">
      <c r="R35985" s="334">
        <v>85704</v>
      </c>
      <c r="S35985" s="319" t="s">
        <v>337</v>
      </c>
    </row>
    <row r="35986" spans="18:19" x14ac:dyDescent="0.2">
      <c r="R35986" s="334">
        <v>85705</v>
      </c>
      <c r="S35986" s="319" t="s">
        <v>337</v>
      </c>
    </row>
    <row r="35987" spans="18:19" x14ac:dyDescent="0.2">
      <c r="R35987" s="334">
        <v>85706</v>
      </c>
      <c r="S35987" s="319" t="s">
        <v>337</v>
      </c>
    </row>
    <row r="35988" spans="18:19" x14ac:dyDescent="0.2">
      <c r="R35988" s="334">
        <v>85707</v>
      </c>
      <c r="S35988" s="319" t="s">
        <v>337</v>
      </c>
    </row>
    <row r="35989" spans="18:19" x14ac:dyDescent="0.2">
      <c r="R35989" s="334">
        <v>85708</v>
      </c>
      <c r="S35989" s="319" t="s">
        <v>337</v>
      </c>
    </row>
    <row r="35990" spans="18:19" x14ac:dyDescent="0.2">
      <c r="R35990" s="334">
        <v>85709</v>
      </c>
      <c r="S35990" s="319" t="s">
        <v>337</v>
      </c>
    </row>
    <row r="35991" spans="18:19" x14ac:dyDescent="0.2">
      <c r="R35991" s="334">
        <v>85710</v>
      </c>
      <c r="S35991" s="319" t="s">
        <v>337</v>
      </c>
    </row>
    <row r="35992" spans="18:19" x14ac:dyDescent="0.2">
      <c r="R35992" s="334">
        <v>85711</v>
      </c>
      <c r="S35992" s="319" t="s">
        <v>337</v>
      </c>
    </row>
    <row r="35993" spans="18:19" x14ac:dyDescent="0.2">
      <c r="R35993" s="334">
        <v>85712</v>
      </c>
      <c r="S35993" s="319" t="s">
        <v>337</v>
      </c>
    </row>
    <row r="35994" spans="18:19" x14ac:dyDescent="0.2">
      <c r="R35994" s="334">
        <v>85713</v>
      </c>
      <c r="S35994" s="319" t="s">
        <v>337</v>
      </c>
    </row>
    <row r="35995" spans="18:19" x14ac:dyDescent="0.2">
      <c r="R35995" s="334">
        <v>85714</v>
      </c>
      <c r="S35995" s="319" t="s">
        <v>337</v>
      </c>
    </row>
    <row r="35996" spans="18:19" x14ac:dyDescent="0.2">
      <c r="R35996" s="334">
        <v>85715</v>
      </c>
      <c r="S35996" s="319" t="s">
        <v>337</v>
      </c>
    </row>
    <row r="35997" spans="18:19" x14ac:dyDescent="0.2">
      <c r="R35997" s="334">
        <v>85716</v>
      </c>
      <c r="S35997" s="319" t="s">
        <v>337</v>
      </c>
    </row>
    <row r="35998" spans="18:19" x14ac:dyDescent="0.2">
      <c r="R35998" s="334">
        <v>85717</v>
      </c>
      <c r="S35998" s="319" t="s">
        <v>337</v>
      </c>
    </row>
    <row r="35999" spans="18:19" x14ac:dyDescent="0.2">
      <c r="R35999" s="334">
        <v>85718</v>
      </c>
      <c r="S35999" s="319" t="s">
        <v>337</v>
      </c>
    </row>
    <row r="36000" spans="18:19" x14ac:dyDescent="0.2">
      <c r="R36000" s="334">
        <v>85719</v>
      </c>
      <c r="S36000" s="319" t="s">
        <v>337</v>
      </c>
    </row>
    <row r="36001" spans="18:19" x14ac:dyDescent="0.2">
      <c r="R36001" s="334">
        <v>85721</v>
      </c>
      <c r="S36001" s="319" t="s">
        <v>337</v>
      </c>
    </row>
    <row r="36002" spans="18:19" x14ac:dyDescent="0.2">
      <c r="R36002" s="334">
        <v>85722</v>
      </c>
      <c r="S36002" s="319" t="s">
        <v>337</v>
      </c>
    </row>
    <row r="36003" spans="18:19" x14ac:dyDescent="0.2">
      <c r="R36003" s="334">
        <v>85723</v>
      </c>
      <c r="S36003" s="319" t="s">
        <v>337</v>
      </c>
    </row>
    <row r="36004" spans="18:19" x14ac:dyDescent="0.2">
      <c r="R36004" s="334">
        <v>85724</v>
      </c>
      <c r="S36004" s="319" t="s">
        <v>337</v>
      </c>
    </row>
    <row r="36005" spans="18:19" x14ac:dyDescent="0.2">
      <c r="R36005" s="334">
        <v>85725</v>
      </c>
      <c r="S36005" s="319" t="s">
        <v>337</v>
      </c>
    </row>
    <row r="36006" spans="18:19" x14ac:dyDescent="0.2">
      <c r="R36006" s="334">
        <v>85726</v>
      </c>
      <c r="S36006" s="319" t="s">
        <v>337</v>
      </c>
    </row>
    <row r="36007" spans="18:19" x14ac:dyDescent="0.2">
      <c r="R36007" s="334">
        <v>85728</v>
      </c>
      <c r="S36007" s="319" t="s">
        <v>337</v>
      </c>
    </row>
    <row r="36008" spans="18:19" x14ac:dyDescent="0.2">
      <c r="R36008" s="334">
        <v>85730</v>
      </c>
      <c r="S36008" s="319" t="s">
        <v>337</v>
      </c>
    </row>
    <row r="36009" spans="18:19" x14ac:dyDescent="0.2">
      <c r="R36009" s="334">
        <v>85731</v>
      </c>
      <c r="S36009" s="319" t="s">
        <v>337</v>
      </c>
    </row>
    <row r="36010" spans="18:19" x14ac:dyDescent="0.2">
      <c r="R36010" s="334">
        <v>85732</v>
      </c>
      <c r="S36010" s="319" t="s">
        <v>337</v>
      </c>
    </row>
    <row r="36011" spans="18:19" x14ac:dyDescent="0.2">
      <c r="R36011" s="334">
        <v>85733</v>
      </c>
      <c r="S36011" s="319" t="s">
        <v>337</v>
      </c>
    </row>
    <row r="36012" spans="18:19" x14ac:dyDescent="0.2">
      <c r="R36012" s="334">
        <v>85734</v>
      </c>
      <c r="S36012" s="319" t="s">
        <v>337</v>
      </c>
    </row>
    <row r="36013" spans="18:19" x14ac:dyDescent="0.2">
      <c r="R36013" s="334">
        <v>85735</v>
      </c>
      <c r="S36013" s="319" t="s">
        <v>337</v>
      </c>
    </row>
    <row r="36014" spans="18:19" x14ac:dyDescent="0.2">
      <c r="R36014" s="334">
        <v>85736</v>
      </c>
      <c r="S36014" s="319" t="s">
        <v>337</v>
      </c>
    </row>
    <row r="36015" spans="18:19" x14ac:dyDescent="0.2">
      <c r="R36015" s="334">
        <v>85737</v>
      </c>
      <c r="S36015" s="319" t="s">
        <v>337</v>
      </c>
    </row>
    <row r="36016" spans="18:19" x14ac:dyDescent="0.2">
      <c r="R36016" s="334">
        <v>85738</v>
      </c>
      <c r="S36016" s="319" t="s">
        <v>337</v>
      </c>
    </row>
    <row r="36017" spans="18:19" x14ac:dyDescent="0.2">
      <c r="R36017" s="334">
        <v>85739</v>
      </c>
      <c r="S36017" s="319" t="s">
        <v>337</v>
      </c>
    </row>
    <row r="36018" spans="18:19" x14ac:dyDescent="0.2">
      <c r="R36018" s="334">
        <v>85740</v>
      </c>
      <c r="S36018" s="319" t="s">
        <v>337</v>
      </c>
    </row>
    <row r="36019" spans="18:19" x14ac:dyDescent="0.2">
      <c r="R36019" s="334">
        <v>85741</v>
      </c>
      <c r="S36019" s="319" t="s">
        <v>337</v>
      </c>
    </row>
    <row r="36020" spans="18:19" x14ac:dyDescent="0.2">
      <c r="R36020" s="334">
        <v>85742</v>
      </c>
      <c r="S36020" s="319" t="s">
        <v>337</v>
      </c>
    </row>
    <row r="36021" spans="18:19" x14ac:dyDescent="0.2">
      <c r="R36021" s="334">
        <v>85743</v>
      </c>
      <c r="S36021" s="319" t="s">
        <v>337</v>
      </c>
    </row>
    <row r="36022" spans="18:19" x14ac:dyDescent="0.2">
      <c r="R36022" s="334">
        <v>85744</v>
      </c>
      <c r="S36022" s="319" t="s">
        <v>337</v>
      </c>
    </row>
    <row r="36023" spans="18:19" x14ac:dyDescent="0.2">
      <c r="R36023" s="334">
        <v>85745</v>
      </c>
      <c r="S36023" s="319" t="s">
        <v>337</v>
      </c>
    </row>
    <row r="36024" spans="18:19" x14ac:dyDescent="0.2">
      <c r="R36024" s="334">
        <v>85746</v>
      </c>
      <c r="S36024" s="319" t="s">
        <v>337</v>
      </c>
    </row>
    <row r="36025" spans="18:19" x14ac:dyDescent="0.2">
      <c r="R36025" s="334">
        <v>85747</v>
      </c>
      <c r="S36025" s="319" t="s">
        <v>337</v>
      </c>
    </row>
    <row r="36026" spans="18:19" x14ac:dyDescent="0.2">
      <c r="R36026" s="334">
        <v>85748</v>
      </c>
      <c r="S36026" s="319" t="s">
        <v>337</v>
      </c>
    </row>
    <row r="36027" spans="18:19" x14ac:dyDescent="0.2">
      <c r="R36027" s="334">
        <v>85749</v>
      </c>
      <c r="S36027" s="319" t="s">
        <v>337</v>
      </c>
    </row>
    <row r="36028" spans="18:19" x14ac:dyDescent="0.2">
      <c r="R36028" s="334">
        <v>85750</v>
      </c>
      <c r="S36028" s="319" t="s">
        <v>337</v>
      </c>
    </row>
    <row r="36029" spans="18:19" x14ac:dyDescent="0.2">
      <c r="R36029" s="334">
        <v>85751</v>
      </c>
      <c r="S36029" s="319" t="s">
        <v>337</v>
      </c>
    </row>
    <row r="36030" spans="18:19" x14ac:dyDescent="0.2">
      <c r="R36030" s="334">
        <v>85752</v>
      </c>
      <c r="S36030" s="319" t="s">
        <v>337</v>
      </c>
    </row>
    <row r="36031" spans="18:19" x14ac:dyDescent="0.2">
      <c r="R36031" s="334">
        <v>85754</v>
      </c>
      <c r="S36031" s="319" t="s">
        <v>337</v>
      </c>
    </row>
    <row r="36032" spans="18:19" x14ac:dyDescent="0.2">
      <c r="R36032" s="334">
        <v>85755</v>
      </c>
      <c r="S36032" s="319" t="s">
        <v>337</v>
      </c>
    </row>
    <row r="36033" spans="18:19" x14ac:dyDescent="0.2">
      <c r="R36033" s="334">
        <v>85756</v>
      </c>
      <c r="S36033" s="319" t="s">
        <v>337</v>
      </c>
    </row>
    <row r="36034" spans="18:19" x14ac:dyDescent="0.2">
      <c r="R36034" s="334">
        <v>85757</v>
      </c>
      <c r="S36034" s="319" t="s">
        <v>337</v>
      </c>
    </row>
    <row r="36035" spans="18:19" x14ac:dyDescent="0.2">
      <c r="R36035" s="334">
        <v>85901</v>
      </c>
      <c r="S36035" s="319" t="s">
        <v>337</v>
      </c>
    </row>
    <row r="36036" spans="18:19" x14ac:dyDescent="0.2">
      <c r="R36036" s="334">
        <v>85902</v>
      </c>
      <c r="S36036" s="319" t="s">
        <v>337</v>
      </c>
    </row>
    <row r="36037" spans="18:19" x14ac:dyDescent="0.2">
      <c r="R36037" s="334">
        <v>85911</v>
      </c>
      <c r="S36037" s="319" t="s">
        <v>337</v>
      </c>
    </row>
    <row r="36038" spans="18:19" x14ac:dyDescent="0.2">
      <c r="R36038" s="334">
        <v>85912</v>
      </c>
      <c r="S36038" s="319" t="s">
        <v>337</v>
      </c>
    </row>
    <row r="36039" spans="18:19" x14ac:dyDescent="0.2">
      <c r="R36039" s="334">
        <v>85920</v>
      </c>
      <c r="S36039" s="319" t="s">
        <v>337</v>
      </c>
    </row>
    <row r="36040" spans="18:19" x14ac:dyDescent="0.2">
      <c r="R36040" s="334">
        <v>85922</v>
      </c>
      <c r="S36040" s="319" t="s">
        <v>337</v>
      </c>
    </row>
    <row r="36041" spans="18:19" x14ac:dyDescent="0.2">
      <c r="R36041" s="334">
        <v>85923</v>
      </c>
      <c r="S36041" s="319" t="s">
        <v>337</v>
      </c>
    </row>
    <row r="36042" spans="18:19" x14ac:dyDescent="0.2">
      <c r="R36042" s="334">
        <v>85924</v>
      </c>
      <c r="S36042" s="319" t="s">
        <v>337</v>
      </c>
    </row>
    <row r="36043" spans="18:19" x14ac:dyDescent="0.2">
      <c r="R36043" s="334">
        <v>85925</v>
      </c>
      <c r="S36043" s="319" t="s">
        <v>337</v>
      </c>
    </row>
    <row r="36044" spans="18:19" x14ac:dyDescent="0.2">
      <c r="R36044" s="334">
        <v>85926</v>
      </c>
      <c r="S36044" s="319" t="s">
        <v>337</v>
      </c>
    </row>
    <row r="36045" spans="18:19" x14ac:dyDescent="0.2">
      <c r="R36045" s="334">
        <v>85927</v>
      </c>
      <c r="S36045" s="319" t="s">
        <v>337</v>
      </c>
    </row>
    <row r="36046" spans="18:19" x14ac:dyDescent="0.2">
      <c r="R36046" s="334">
        <v>85928</v>
      </c>
      <c r="S36046" s="319" t="s">
        <v>337</v>
      </c>
    </row>
    <row r="36047" spans="18:19" x14ac:dyDescent="0.2">
      <c r="R36047" s="334">
        <v>85929</v>
      </c>
      <c r="S36047" s="319" t="s">
        <v>337</v>
      </c>
    </row>
    <row r="36048" spans="18:19" x14ac:dyDescent="0.2">
      <c r="R36048" s="334">
        <v>85930</v>
      </c>
      <c r="S36048" s="319" t="s">
        <v>337</v>
      </c>
    </row>
    <row r="36049" spans="18:19" x14ac:dyDescent="0.2">
      <c r="R36049" s="334">
        <v>85931</v>
      </c>
      <c r="S36049" s="319" t="s">
        <v>337</v>
      </c>
    </row>
    <row r="36050" spans="18:19" x14ac:dyDescent="0.2">
      <c r="R36050" s="334">
        <v>85932</v>
      </c>
      <c r="S36050" s="319" t="s">
        <v>337</v>
      </c>
    </row>
    <row r="36051" spans="18:19" x14ac:dyDescent="0.2">
      <c r="R36051" s="334">
        <v>85933</v>
      </c>
      <c r="S36051" s="319" t="s">
        <v>337</v>
      </c>
    </row>
    <row r="36052" spans="18:19" x14ac:dyDescent="0.2">
      <c r="R36052" s="334">
        <v>85934</v>
      </c>
      <c r="S36052" s="319" t="s">
        <v>337</v>
      </c>
    </row>
    <row r="36053" spans="18:19" x14ac:dyDescent="0.2">
      <c r="R36053" s="334">
        <v>85935</v>
      </c>
      <c r="S36053" s="319" t="s">
        <v>337</v>
      </c>
    </row>
    <row r="36054" spans="18:19" x14ac:dyDescent="0.2">
      <c r="R36054" s="334">
        <v>85936</v>
      </c>
      <c r="S36054" s="319" t="s">
        <v>337</v>
      </c>
    </row>
    <row r="36055" spans="18:19" x14ac:dyDescent="0.2">
      <c r="R36055" s="334">
        <v>85937</v>
      </c>
      <c r="S36055" s="319" t="s">
        <v>337</v>
      </c>
    </row>
    <row r="36056" spans="18:19" x14ac:dyDescent="0.2">
      <c r="R36056" s="334">
        <v>85938</v>
      </c>
      <c r="S36056" s="319" t="s">
        <v>337</v>
      </c>
    </row>
    <row r="36057" spans="18:19" x14ac:dyDescent="0.2">
      <c r="R36057" s="334">
        <v>85939</v>
      </c>
      <c r="S36057" s="319" t="s">
        <v>337</v>
      </c>
    </row>
    <row r="36058" spans="18:19" x14ac:dyDescent="0.2">
      <c r="R36058" s="334">
        <v>85940</v>
      </c>
      <c r="S36058" s="319" t="s">
        <v>337</v>
      </c>
    </row>
    <row r="36059" spans="18:19" x14ac:dyDescent="0.2">
      <c r="R36059" s="334">
        <v>85941</v>
      </c>
      <c r="S36059" s="319" t="s">
        <v>337</v>
      </c>
    </row>
    <row r="36060" spans="18:19" x14ac:dyDescent="0.2">
      <c r="R36060" s="334">
        <v>85942</v>
      </c>
      <c r="S36060" s="319" t="s">
        <v>337</v>
      </c>
    </row>
    <row r="36061" spans="18:19" x14ac:dyDescent="0.2">
      <c r="R36061" s="334">
        <v>86001</v>
      </c>
      <c r="S36061" s="319" t="s">
        <v>337</v>
      </c>
    </row>
    <row r="36062" spans="18:19" x14ac:dyDescent="0.2">
      <c r="R36062" s="334">
        <v>86002</v>
      </c>
      <c r="S36062" s="319" t="s">
        <v>337</v>
      </c>
    </row>
    <row r="36063" spans="18:19" x14ac:dyDescent="0.2">
      <c r="R36063" s="334">
        <v>86003</v>
      </c>
      <c r="S36063" s="319" t="s">
        <v>337</v>
      </c>
    </row>
    <row r="36064" spans="18:19" x14ac:dyDescent="0.2">
      <c r="R36064" s="334">
        <v>86004</v>
      </c>
      <c r="S36064" s="319" t="s">
        <v>337</v>
      </c>
    </row>
    <row r="36065" spans="18:19" x14ac:dyDescent="0.2">
      <c r="R36065" s="334">
        <v>86011</v>
      </c>
      <c r="S36065" s="319" t="s">
        <v>337</v>
      </c>
    </row>
    <row r="36066" spans="18:19" x14ac:dyDescent="0.2">
      <c r="R36066" s="334">
        <v>86015</v>
      </c>
      <c r="S36066" s="319" t="s">
        <v>337</v>
      </c>
    </row>
    <row r="36067" spans="18:19" x14ac:dyDescent="0.2">
      <c r="R36067" s="334">
        <v>86016</v>
      </c>
      <c r="S36067" s="319" t="s">
        <v>337</v>
      </c>
    </row>
    <row r="36068" spans="18:19" x14ac:dyDescent="0.2">
      <c r="R36068" s="334">
        <v>86017</v>
      </c>
      <c r="S36068" s="319" t="s">
        <v>337</v>
      </c>
    </row>
    <row r="36069" spans="18:19" x14ac:dyDescent="0.2">
      <c r="R36069" s="334">
        <v>86018</v>
      </c>
      <c r="S36069" s="319" t="s">
        <v>337</v>
      </c>
    </row>
    <row r="36070" spans="18:19" x14ac:dyDescent="0.2">
      <c r="R36070" s="334">
        <v>86020</v>
      </c>
      <c r="S36070" s="319" t="s">
        <v>337</v>
      </c>
    </row>
    <row r="36071" spans="18:19" x14ac:dyDescent="0.2">
      <c r="R36071" s="334">
        <v>86021</v>
      </c>
      <c r="S36071" s="319" t="s">
        <v>347</v>
      </c>
    </row>
    <row r="36072" spans="18:19" x14ac:dyDescent="0.2">
      <c r="R36072" s="334">
        <v>86022</v>
      </c>
      <c r="S36072" s="319" t="s">
        <v>347</v>
      </c>
    </row>
    <row r="36073" spans="18:19" x14ac:dyDescent="0.2">
      <c r="R36073" s="334">
        <v>86023</v>
      </c>
      <c r="S36073" s="319" t="s">
        <v>337</v>
      </c>
    </row>
    <row r="36074" spans="18:19" x14ac:dyDescent="0.2">
      <c r="R36074" s="334">
        <v>86024</v>
      </c>
      <c r="S36074" s="319" t="s">
        <v>337</v>
      </c>
    </row>
    <row r="36075" spans="18:19" x14ac:dyDescent="0.2">
      <c r="R36075" s="334">
        <v>86025</v>
      </c>
      <c r="S36075" s="319" t="s">
        <v>337</v>
      </c>
    </row>
    <row r="36076" spans="18:19" x14ac:dyDescent="0.2">
      <c r="R36076" s="334">
        <v>86028</v>
      </c>
      <c r="S36076" s="319" t="s">
        <v>337</v>
      </c>
    </row>
    <row r="36077" spans="18:19" x14ac:dyDescent="0.2">
      <c r="R36077" s="334">
        <v>86029</v>
      </c>
      <c r="S36077" s="319" t="s">
        <v>337</v>
      </c>
    </row>
    <row r="36078" spans="18:19" x14ac:dyDescent="0.2">
      <c r="R36078" s="334">
        <v>86030</v>
      </c>
      <c r="S36078" s="319" t="s">
        <v>347</v>
      </c>
    </row>
    <row r="36079" spans="18:19" x14ac:dyDescent="0.2">
      <c r="R36079" s="334">
        <v>86031</v>
      </c>
      <c r="S36079" s="319" t="s">
        <v>347</v>
      </c>
    </row>
    <row r="36080" spans="18:19" x14ac:dyDescent="0.2">
      <c r="R36080" s="334">
        <v>86032</v>
      </c>
      <c r="S36080" s="319" t="s">
        <v>337</v>
      </c>
    </row>
    <row r="36081" spans="18:19" x14ac:dyDescent="0.2">
      <c r="R36081" s="334">
        <v>86033</v>
      </c>
      <c r="S36081" s="319" t="s">
        <v>347</v>
      </c>
    </row>
    <row r="36082" spans="18:19" x14ac:dyDescent="0.2">
      <c r="R36082" s="334">
        <v>86034</v>
      </c>
      <c r="S36082" s="319" t="s">
        <v>347</v>
      </c>
    </row>
    <row r="36083" spans="18:19" x14ac:dyDescent="0.2">
      <c r="R36083" s="334">
        <v>86035</v>
      </c>
      <c r="S36083" s="319" t="s">
        <v>347</v>
      </c>
    </row>
    <row r="36084" spans="18:19" x14ac:dyDescent="0.2">
      <c r="R36084" s="334">
        <v>86036</v>
      </c>
      <c r="S36084" s="319" t="s">
        <v>337</v>
      </c>
    </row>
    <row r="36085" spans="18:19" x14ac:dyDescent="0.2">
      <c r="R36085" s="334">
        <v>86038</v>
      </c>
      <c r="S36085" s="319" t="s">
        <v>337</v>
      </c>
    </row>
    <row r="36086" spans="18:19" x14ac:dyDescent="0.2">
      <c r="R36086" s="334">
        <v>86039</v>
      </c>
      <c r="S36086" s="319" t="s">
        <v>347</v>
      </c>
    </row>
    <row r="36087" spans="18:19" x14ac:dyDescent="0.2">
      <c r="R36087" s="334">
        <v>86040</v>
      </c>
      <c r="S36087" s="319" t="s">
        <v>347</v>
      </c>
    </row>
    <row r="36088" spans="18:19" x14ac:dyDescent="0.2">
      <c r="R36088" s="334">
        <v>86042</v>
      </c>
      <c r="S36088" s="319" t="s">
        <v>347</v>
      </c>
    </row>
    <row r="36089" spans="18:19" x14ac:dyDescent="0.2">
      <c r="R36089" s="334">
        <v>86043</v>
      </c>
      <c r="S36089" s="319" t="s">
        <v>347</v>
      </c>
    </row>
    <row r="36090" spans="18:19" x14ac:dyDescent="0.2">
      <c r="R36090" s="334">
        <v>86044</v>
      </c>
      <c r="S36090" s="319" t="s">
        <v>347</v>
      </c>
    </row>
    <row r="36091" spans="18:19" x14ac:dyDescent="0.2">
      <c r="R36091" s="334">
        <v>86045</v>
      </c>
      <c r="S36091" s="319" t="s">
        <v>347</v>
      </c>
    </row>
    <row r="36092" spans="18:19" x14ac:dyDescent="0.2">
      <c r="R36092" s="334">
        <v>86046</v>
      </c>
      <c r="S36092" s="319" t="s">
        <v>337</v>
      </c>
    </row>
    <row r="36093" spans="18:19" x14ac:dyDescent="0.2">
      <c r="R36093" s="334">
        <v>86047</v>
      </c>
      <c r="S36093" s="319" t="s">
        <v>347</v>
      </c>
    </row>
    <row r="36094" spans="18:19" x14ac:dyDescent="0.2">
      <c r="R36094" s="334">
        <v>86052</v>
      </c>
      <c r="S36094" s="319" t="s">
        <v>337</v>
      </c>
    </row>
    <row r="36095" spans="18:19" x14ac:dyDescent="0.2">
      <c r="R36095" s="334">
        <v>86053</v>
      </c>
      <c r="S36095" s="319" t="s">
        <v>347</v>
      </c>
    </row>
    <row r="36096" spans="18:19" x14ac:dyDescent="0.2">
      <c r="R36096" s="334">
        <v>86054</v>
      </c>
      <c r="S36096" s="319" t="s">
        <v>347</v>
      </c>
    </row>
    <row r="36097" spans="18:19" x14ac:dyDescent="0.2">
      <c r="R36097" s="334">
        <v>86301</v>
      </c>
      <c r="S36097" s="319" t="s">
        <v>337</v>
      </c>
    </row>
    <row r="36098" spans="18:19" x14ac:dyDescent="0.2">
      <c r="R36098" s="334">
        <v>86302</v>
      </c>
      <c r="S36098" s="319" t="s">
        <v>337</v>
      </c>
    </row>
    <row r="36099" spans="18:19" x14ac:dyDescent="0.2">
      <c r="R36099" s="334">
        <v>86303</v>
      </c>
      <c r="S36099" s="319" t="s">
        <v>337</v>
      </c>
    </row>
    <row r="36100" spans="18:19" x14ac:dyDescent="0.2">
      <c r="R36100" s="334">
        <v>86304</v>
      </c>
      <c r="S36100" s="319" t="s">
        <v>337</v>
      </c>
    </row>
    <row r="36101" spans="18:19" x14ac:dyDescent="0.2">
      <c r="R36101" s="334">
        <v>86305</v>
      </c>
      <c r="S36101" s="319" t="s">
        <v>337</v>
      </c>
    </row>
    <row r="36102" spans="18:19" x14ac:dyDescent="0.2">
      <c r="R36102" s="334">
        <v>86312</v>
      </c>
      <c r="S36102" s="319" t="s">
        <v>337</v>
      </c>
    </row>
    <row r="36103" spans="18:19" x14ac:dyDescent="0.2">
      <c r="R36103" s="334">
        <v>86313</v>
      </c>
      <c r="S36103" s="319" t="s">
        <v>337</v>
      </c>
    </row>
    <row r="36104" spans="18:19" x14ac:dyDescent="0.2">
      <c r="R36104" s="334">
        <v>86314</v>
      </c>
      <c r="S36104" s="319" t="s">
        <v>337</v>
      </c>
    </row>
    <row r="36105" spans="18:19" x14ac:dyDescent="0.2">
      <c r="R36105" s="334">
        <v>86315</v>
      </c>
      <c r="S36105" s="319" t="s">
        <v>337</v>
      </c>
    </row>
    <row r="36106" spans="18:19" x14ac:dyDescent="0.2">
      <c r="R36106" s="334">
        <v>86320</v>
      </c>
      <c r="S36106" s="319" t="s">
        <v>337</v>
      </c>
    </row>
    <row r="36107" spans="18:19" x14ac:dyDescent="0.2">
      <c r="R36107" s="334">
        <v>86321</v>
      </c>
      <c r="S36107" s="319" t="s">
        <v>337</v>
      </c>
    </row>
    <row r="36108" spans="18:19" x14ac:dyDescent="0.2">
      <c r="R36108" s="334">
        <v>86322</v>
      </c>
      <c r="S36108" s="319" t="s">
        <v>337</v>
      </c>
    </row>
    <row r="36109" spans="18:19" x14ac:dyDescent="0.2">
      <c r="R36109" s="334">
        <v>86323</v>
      </c>
      <c r="S36109" s="319" t="s">
        <v>337</v>
      </c>
    </row>
    <row r="36110" spans="18:19" x14ac:dyDescent="0.2">
      <c r="R36110" s="334">
        <v>86324</v>
      </c>
      <c r="S36110" s="319" t="s">
        <v>337</v>
      </c>
    </row>
    <row r="36111" spans="18:19" x14ac:dyDescent="0.2">
      <c r="R36111" s="334">
        <v>86325</v>
      </c>
      <c r="S36111" s="319" t="s">
        <v>337</v>
      </c>
    </row>
    <row r="36112" spans="18:19" x14ac:dyDescent="0.2">
      <c r="R36112" s="334">
        <v>86326</v>
      </c>
      <c r="S36112" s="319" t="s">
        <v>337</v>
      </c>
    </row>
    <row r="36113" spans="18:19" x14ac:dyDescent="0.2">
      <c r="R36113" s="334">
        <v>86327</v>
      </c>
      <c r="S36113" s="319" t="s">
        <v>337</v>
      </c>
    </row>
    <row r="36114" spans="18:19" x14ac:dyDescent="0.2">
      <c r="R36114" s="334">
        <v>86329</v>
      </c>
      <c r="S36114" s="319" t="s">
        <v>337</v>
      </c>
    </row>
    <row r="36115" spans="18:19" x14ac:dyDescent="0.2">
      <c r="R36115" s="334">
        <v>86331</v>
      </c>
      <c r="S36115" s="319" t="s">
        <v>337</v>
      </c>
    </row>
    <row r="36116" spans="18:19" x14ac:dyDescent="0.2">
      <c r="R36116" s="334">
        <v>86332</v>
      </c>
      <c r="S36116" s="319" t="s">
        <v>337</v>
      </c>
    </row>
    <row r="36117" spans="18:19" x14ac:dyDescent="0.2">
      <c r="R36117" s="334">
        <v>86333</v>
      </c>
      <c r="S36117" s="319" t="s">
        <v>337</v>
      </c>
    </row>
    <row r="36118" spans="18:19" x14ac:dyDescent="0.2">
      <c r="R36118" s="334">
        <v>86334</v>
      </c>
      <c r="S36118" s="319" t="s">
        <v>337</v>
      </c>
    </row>
    <row r="36119" spans="18:19" x14ac:dyDescent="0.2">
      <c r="R36119" s="334">
        <v>86335</v>
      </c>
      <c r="S36119" s="319" t="s">
        <v>337</v>
      </c>
    </row>
    <row r="36120" spans="18:19" x14ac:dyDescent="0.2">
      <c r="R36120" s="334">
        <v>86336</v>
      </c>
      <c r="S36120" s="319" t="s">
        <v>337</v>
      </c>
    </row>
    <row r="36121" spans="18:19" x14ac:dyDescent="0.2">
      <c r="R36121" s="334">
        <v>86337</v>
      </c>
      <c r="S36121" s="319" t="s">
        <v>337</v>
      </c>
    </row>
    <row r="36122" spans="18:19" x14ac:dyDescent="0.2">
      <c r="R36122" s="334">
        <v>86338</v>
      </c>
      <c r="S36122" s="319" t="s">
        <v>337</v>
      </c>
    </row>
    <row r="36123" spans="18:19" x14ac:dyDescent="0.2">
      <c r="R36123" s="334">
        <v>86339</v>
      </c>
      <c r="S36123" s="319" t="s">
        <v>337</v>
      </c>
    </row>
    <row r="36124" spans="18:19" x14ac:dyDescent="0.2">
      <c r="R36124" s="334">
        <v>86340</v>
      </c>
      <c r="S36124" s="319" t="s">
        <v>337</v>
      </c>
    </row>
    <row r="36125" spans="18:19" x14ac:dyDescent="0.2">
      <c r="R36125" s="334">
        <v>86341</v>
      </c>
      <c r="S36125" s="319" t="s">
        <v>337</v>
      </c>
    </row>
    <row r="36126" spans="18:19" x14ac:dyDescent="0.2">
      <c r="R36126" s="334">
        <v>86342</v>
      </c>
      <c r="S36126" s="319" t="s">
        <v>337</v>
      </c>
    </row>
    <row r="36127" spans="18:19" x14ac:dyDescent="0.2">
      <c r="R36127" s="334">
        <v>86343</v>
      </c>
      <c r="S36127" s="319" t="s">
        <v>337</v>
      </c>
    </row>
    <row r="36128" spans="18:19" x14ac:dyDescent="0.2">
      <c r="R36128" s="334">
        <v>86351</v>
      </c>
      <c r="S36128" s="319" t="s">
        <v>337</v>
      </c>
    </row>
    <row r="36129" spans="18:19" x14ac:dyDescent="0.2">
      <c r="R36129" s="334">
        <v>86401</v>
      </c>
      <c r="S36129" s="319" t="s">
        <v>337</v>
      </c>
    </row>
    <row r="36130" spans="18:19" x14ac:dyDescent="0.2">
      <c r="R36130" s="334">
        <v>86402</v>
      </c>
      <c r="S36130" s="319" t="s">
        <v>337</v>
      </c>
    </row>
    <row r="36131" spans="18:19" x14ac:dyDescent="0.2">
      <c r="R36131" s="334">
        <v>86403</v>
      </c>
      <c r="S36131" s="319" t="s">
        <v>337</v>
      </c>
    </row>
    <row r="36132" spans="18:19" x14ac:dyDescent="0.2">
      <c r="R36132" s="334">
        <v>86404</v>
      </c>
      <c r="S36132" s="319" t="s">
        <v>337</v>
      </c>
    </row>
    <row r="36133" spans="18:19" x14ac:dyDescent="0.2">
      <c r="R36133" s="334">
        <v>86405</v>
      </c>
      <c r="S36133" s="319" t="s">
        <v>337</v>
      </c>
    </row>
    <row r="36134" spans="18:19" x14ac:dyDescent="0.2">
      <c r="R36134" s="334">
        <v>86406</v>
      </c>
      <c r="S36134" s="319" t="s">
        <v>337</v>
      </c>
    </row>
    <row r="36135" spans="18:19" x14ac:dyDescent="0.2">
      <c r="R36135" s="334">
        <v>86409</v>
      </c>
      <c r="S36135" s="319" t="s">
        <v>337</v>
      </c>
    </row>
    <row r="36136" spans="18:19" x14ac:dyDescent="0.2">
      <c r="R36136" s="334">
        <v>86411</v>
      </c>
      <c r="S36136" s="319" t="s">
        <v>337</v>
      </c>
    </row>
    <row r="36137" spans="18:19" x14ac:dyDescent="0.2">
      <c r="R36137" s="334">
        <v>86412</v>
      </c>
      <c r="S36137" s="319" t="s">
        <v>337</v>
      </c>
    </row>
    <row r="36138" spans="18:19" x14ac:dyDescent="0.2">
      <c r="R36138" s="334">
        <v>86413</v>
      </c>
      <c r="S36138" s="319" t="s">
        <v>337</v>
      </c>
    </row>
    <row r="36139" spans="18:19" x14ac:dyDescent="0.2">
      <c r="R36139" s="334">
        <v>86426</v>
      </c>
      <c r="S36139" s="319" t="s">
        <v>337</v>
      </c>
    </row>
    <row r="36140" spans="18:19" x14ac:dyDescent="0.2">
      <c r="R36140" s="334">
        <v>86427</v>
      </c>
      <c r="S36140" s="319" t="s">
        <v>337</v>
      </c>
    </row>
    <row r="36141" spans="18:19" x14ac:dyDescent="0.2">
      <c r="R36141" s="334">
        <v>86429</v>
      </c>
      <c r="S36141" s="319" t="s">
        <v>337</v>
      </c>
    </row>
    <row r="36142" spans="18:19" x14ac:dyDescent="0.2">
      <c r="R36142" s="334">
        <v>86430</v>
      </c>
      <c r="S36142" s="319" t="s">
        <v>337</v>
      </c>
    </row>
    <row r="36143" spans="18:19" x14ac:dyDescent="0.2">
      <c r="R36143" s="334">
        <v>86431</v>
      </c>
      <c r="S36143" s="319" t="s">
        <v>337</v>
      </c>
    </row>
    <row r="36144" spans="18:19" x14ac:dyDescent="0.2">
      <c r="R36144" s="334">
        <v>86432</v>
      </c>
      <c r="S36144" s="319" t="s">
        <v>347</v>
      </c>
    </row>
    <row r="36145" spans="18:19" x14ac:dyDescent="0.2">
      <c r="R36145" s="334">
        <v>86433</v>
      </c>
      <c r="S36145" s="319" t="s">
        <v>337</v>
      </c>
    </row>
    <row r="36146" spans="18:19" x14ac:dyDescent="0.2">
      <c r="R36146" s="334">
        <v>86434</v>
      </c>
      <c r="S36146" s="319" t="s">
        <v>337</v>
      </c>
    </row>
    <row r="36147" spans="18:19" x14ac:dyDescent="0.2">
      <c r="R36147" s="334">
        <v>86435</v>
      </c>
      <c r="S36147" s="319" t="s">
        <v>337</v>
      </c>
    </row>
    <row r="36148" spans="18:19" x14ac:dyDescent="0.2">
      <c r="R36148" s="334">
        <v>86436</v>
      </c>
      <c r="S36148" s="319" t="s">
        <v>337</v>
      </c>
    </row>
    <row r="36149" spans="18:19" x14ac:dyDescent="0.2">
      <c r="R36149" s="334">
        <v>86437</v>
      </c>
      <c r="S36149" s="319" t="s">
        <v>337</v>
      </c>
    </row>
    <row r="36150" spans="18:19" x14ac:dyDescent="0.2">
      <c r="R36150" s="334">
        <v>86438</v>
      </c>
      <c r="S36150" s="319" t="s">
        <v>337</v>
      </c>
    </row>
    <row r="36151" spans="18:19" x14ac:dyDescent="0.2">
      <c r="R36151" s="334">
        <v>86439</v>
      </c>
      <c r="S36151" s="319" t="s">
        <v>337</v>
      </c>
    </row>
    <row r="36152" spans="18:19" x14ac:dyDescent="0.2">
      <c r="R36152" s="334">
        <v>86440</v>
      </c>
      <c r="S36152" s="319" t="s">
        <v>337</v>
      </c>
    </row>
    <row r="36153" spans="18:19" x14ac:dyDescent="0.2">
      <c r="R36153" s="334">
        <v>86441</v>
      </c>
      <c r="S36153" s="319" t="s">
        <v>337</v>
      </c>
    </row>
    <row r="36154" spans="18:19" x14ac:dyDescent="0.2">
      <c r="R36154" s="334">
        <v>86442</v>
      </c>
      <c r="S36154" s="319" t="s">
        <v>337</v>
      </c>
    </row>
    <row r="36155" spans="18:19" x14ac:dyDescent="0.2">
      <c r="R36155" s="334">
        <v>86443</v>
      </c>
      <c r="S36155" s="319" t="s">
        <v>337</v>
      </c>
    </row>
    <row r="36156" spans="18:19" x14ac:dyDescent="0.2">
      <c r="R36156" s="334">
        <v>86444</v>
      </c>
      <c r="S36156" s="319" t="s">
        <v>337</v>
      </c>
    </row>
    <row r="36157" spans="18:19" x14ac:dyDescent="0.2">
      <c r="R36157" s="334">
        <v>86445</v>
      </c>
      <c r="S36157" s="319" t="s">
        <v>337</v>
      </c>
    </row>
    <row r="36158" spans="18:19" x14ac:dyDescent="0.2">
      <c r="R36158" s="334">
        <v>86446</v>
      </c>
      <c r="S36158" s="319" t="s">
        <v>337</v>
      </c>
    </row>
    <row r="36159" spans="18:19" x14ac:dyDescent="0.2">
      <c r="R36159" s="334">
        <v>86502</v>
      </c>
      <c r="S36159" s="319" t="s">
        <v>337</v>
      </c>
    </row>
    <row r="36160" spans="18:19" x14ac:dyDescent="0.2">
      <c r="R36160" s="334">
        <v>86503</v>
      </c>
      <c r="S36160" s="319" t="s">
        <v>347</v>
      </c>
    </row>
    <row r="36161" spans="18:19" x14ac:dyDescent="0.2">
      <c r="R36161" s="334">
        <v>86504</v>
      </c>
      <c r="S36161" s="319" t="s">
        <v>347</v>
      </c>
    </row>
    <row r="36162" spans="18:19" x14ac:dyDescent="0.2">
      <c r="R36162" s="334">
        <v>86505</v>
      </c>
      <c r="S36162" s="319" t="s">
        <v>347</v>
      </c>
    </row>
    <row r="36163" spans="18:19" x14ac:dyDescent="0.2">
      <c r="R36163" s="334">
        <v>86506</v>
      </c>
      <c r="S36163" s="319" t="s">
        <v>337</v>
      </c>
    </row>
    <row r="36164" spans="18:19" x14ac:dyDescent="0.2">
      <c r="R36164" s="334">
        <v>86507</v>
      </c>
      <c r="S36164" s="319" t="s">
        <v>347</v>
      </c>
    </row>
    <row r="36165" spans="18:19" x14ac:dyDescent="0.2">
      <c r="R36165" s="334">
        <v>86508</v>
      </c>
      <c r="S36165" s="319" t="s">
        <v>337</v>
      </c>
    </row>
    <row r="36166" spans="18:19" x14ac:dyDescent="0.2">
      <c r="R36166" s="334">
        <v>86510</v>
      </c>
      <c r="S36166" s="319" t="s">
        <v>347</v>
      </c>
    </row>
    <row r="36167" spans="18:19" x14ac:dyDescent="0.2">
      <c r="R36167" s="334">
        <v>86511</v>
      </c>
      <c r="S36167" s="319" t="s">
        <v>347</v>
      </c>
    </row>
    <row r="36168" spans="18:19" x14ac:dyDescent="0.2">
      <c r="R36168" s="334">
        <v>86512</v>
      </c>
      <c r="S36168" s="319" t="s">
        <v>337</v>
      </c>
    </row>
    <row r="36169" spans="18:19" x14ac:dyDescent="0.2">
      <c r="R36169" s="334">
        <v>86514</v>
      </c>
      <c r="S36169" s="319" t="s">
        <v>347</v>
      </c>
    </row>
    <row r="36170" spans="18:19" x14ac:dyDescent="0.2">
      <c r="R36170" s="334">
        <v>86515</v>
      </c>
      <c r="S36170" s="319" t="s">
        <v>347</v>
      </c>
    </row>
    <row r="36171" spans="18:19" x14ac:dyDescent="0.2">
      <c r="R36171" s="334">
        <v>86520</v>
      </c>
      <c r="S36171" s="319" t="s">
        <v>347</v>
      </c>
    </row>
    <row r="36172" spans="18:19" x14ac:dyDescent="0.2">
      <c r="R36172" s="334">
        <v>86535</v>
      </c>
      <c r="S36172" s="319" t="s">
        <v>347</v>
      </c>
    </row>
    <row r="36173" spans="18:19" x14ac:dyDescent="0.2">
      <c r="R36173" s="334">
        <v>86538</v>
      </c>
      <c r="S36173" s="319" t="s">
        <v>347</v>
      </c>
    </row>
    <row r="36174" spans="18:19" x14ac:dyDescent="0.2">
      <c r="R36174" s="334">
        <v>86540</v>
      </c>
      <c r="S36174" s="319" t="s">
        <v>347</v>
      </c>
    </row>
    <row r="36175" spans="18:19" x14ac:dyDescent="0.2">
      <c r="R36175" s="334">
        <v>86544</v>
      </c>
      <c r="S36175" s="319" t="s">
        <v>347</v>
      </c>
    </row>
    <row r="36176" spans="18:19" x14ac:dyDescent="0.2">
      <c r="R36176" s="334">
        <v>86545</v>
      </c>
      <c r="S36176" s="319" t="s">
        <v>347</v>
      </c>
    </row>
    <row r="36177" spans="18:19" x14ac:dyDescent="0.2">
      <c r="R36177" s="334">
        <v>86547</v>
      </c>
      <c r="S36177" s="319" t="s">
        <v>347</v>
      </c>
    </row>
    <row r="36178" spans="18:19" x14ac:dyDescent="0.2">
      <c r="R36178" s="334">
        <v>86555</v>
      </c>
      <c r="S36178" s="319" t="s">
        <v>337</v>
      </c>
    </row>
    <row r="36179" spans="18:19" x14ac:dyDescent="0.2">
      <c r="R36179" s="334">
        <v>86556</v>
      </c>
      <c r="S36179" s="319" t="s">
        <v>347</v>
      </c>
    </row>
    <row r="36180" spans="18:19" x14ac:dyDescent="0.2">
      <c r="R36180" s="334">
        <v>87001</v>
      </c>
      <c r="S36180" s="319" t="s">
        <v>337</v>
      </c>
    </row>
    <row r="36181" spans="18:19" x14ac:dyDescent="0.2">
      <c r="R36181" s="334">
        <v>87002</v>
      </c>
      <c r="S36181" s="319" t="s">
        <v>337</v>
      </c>
    </row>
    <row r="36182" spans="18:19" x14ac:dyDescent="0.2">
      <c r="R36182" s="334">
        <v>87004</v>
      </c>
      <c r="S36182" s="319" t="s">
        <v>337</v>
      </c>
    </row>
    <row r="36183" spans="18:19" x14ac:dyDescent="0.2">
      <c r="R36183" s="334">
        <v>87005</v>
      </c>
      <c r="S36183" s="319" t="s">
        <v>337</v>
      </c>
    </row>
    <row r="36184" spans="18:19" x14ac:dyDescent="0.2">
      <c r="R36184" s="334">
        <v>87006</v>
      </c>
      <c r="S36184" s="319" t="s">
        <v>337</v>
      </c>
    </row>
    <row r="36185" spans="18:19" x14ac:dyDescent="0.2">
      <c r="R36185" s="334">
        <v>87007</v>
      </c>
      <c r="S36185" s="319" t="s">
        <v>337</v>
      </c>
    </row>
    <row r="36186" spans="18:19" x14ac:dyDescent="0.2">
      <c r="R36186" s="334">
        <v>87008</v>
      </c>
      <c r="S36186" s="319" t="s">
        <v>337</v>
      </c>
    </row>
    <row r="36187" spans="18:19" x14ac:dyDescent="0.2">
      <c r="R36187" s="334">
        <v>87009</v>
      </c>
      <c r="S36187" s="319" t="s">
        <v>337</v>
      </c>
    </row>
    <row r="36188" spans="18:19" x14ac:dyDescent="0.2">
      <c r="R36188" s="334">
        <v>87010</v>
      </c>
      <c r="S36188" s="319" t="s">
        <v>337</v>
      </c>
    </row>
    <row r="36189" spans="18:19" x14ac:dyDescent="0.2">
      <c r="R36189" s="334">
        <v>87011</v>
      </c>
      <c r="S36189" s="319" t="s">
        <v>337</v>
      </c>
    </row>
    <row r="36190" spans="18:19" x14ac:dyDescent="0.2">
      <c r="R36190" s="334">
        <v>87012</v>
      </c>
      <c r="S36190" s="319" t="s">
        <v>337</v>
      </c>
    </row>
    <row r="36191" spans="18:19" x14ac:dyDescent="0.2">
      <c r="R36191" s="334">
        <v>87013</v>
      </c>
      <c r="S36191" s="319" t="s">
        <v>347</v>
      </c>
    </row>
    <row r="36192" spans="18:19" x14ac:dyDescent="0.2">
      <c r="R36192" s="334">
        <v>87014</v>
      </c>
      <c r="S36192" s="319" t="s">
        <v>337</v>
      </c>
    </row>
    <row r="36193" spans="18:19" x14ac:dyDescent="0.2">
      <c r="R36193" s="334">
        <v>87015</v>
      </c>
      <c r="S36193" s="319" t="s">
        <v>337</v>
      </c>
    </row>
    <row r="36194" spans="18:19" x14ac:dyDescent="0.2">
      <c r="R36194" s="334">
        <v>87016</v>
      </c>
      <c r="S36194" s="319" t="s">
        <v>337</v>
      </c>
    </row>
    <row r="36195" spans="18:19" x14ac:dyDescent="0.2">
      <c r="R36195" s="334">
        <v>87017</v>
      </c>
      <c r="S36195" s="319" t="s">
        <v>337</v>
      </c>
    </row>
    <row r="36196" spans="18:19" x14ac:dyDescent="0.2">
      <c r="R36196" s="334">
        <v>87018</v>
      </c>
      <c r="S36196" s="319" t="s">
        <v>337</v>
      </c>
    </row>
    <row r="36197" spans="18:19" x14ac:dyDescent="0.2">
      <c r="R36197" s="334">
        <v>87020</v>
      </c>
      <c r="S36197" s="319" t="s">
        <v>337</v>
      </c>
    </row>
    <row r="36198" spans="18:19" x14ac:dyDescent="0.2">
      <c r="R36198" s="334">
        <v>87021</v>
      </c>
      <c r="S36198" s="319" t="s">
        <v>337</v>
      </c>
    </row>
    <row r="36199" spans="18:19" x14ac:dyDescent="0.2">
      <c r="R36199" s="334">
        <v>87022</v>
      </c>
      <c r="S36199" s="319" t="s">
        <v>337</v>
      </c>
    </row>
    <row r="36200" spans="18:19" x14ac:dyDescent="0.2">
      <c r="R36200" s="334">
        <v>87023</v>
      </c>
      <c r="S36200" s="319" t="s">
        <v>337</v>
      </c>
    </row>
    <row r="36201" spans="18:19" x14ac:dyDescent="0.2">
      <c r="R36201" s="334">
        <v>87024</v>
      </c>
      <c r="S36201" s="319" t="s">
        <v>337</v>
      </c>
    </row>
    <row r="36202" spans="18:19" x14ac:dyDescent="0.2">
      <c r="R36202" s="334">
        <v>87025</v>
      </c>
      <c r="S36202" s="319" t="s">
        <v>337</v>
      </c>
    </row>
    <row r="36203" spans="18:19" x14ac:dyDescent="0.2">
      <c r="R36203" s="334">
        <v>87026</v>
      </c>
      <c r="S36203" s="319" t="s">
        <v>337</v>
      </c>
    </row>
    <row r="36204" spans="18:19" x14ac:dyDescent="0.2">
      <c r="R36204" s="334">
        <v>87027</v>
      </c>
      <c r="S36204" s="319" t="s">
        <v>337</v>
      </c>
    </row>
    <row r="36205" spans="18:19" x14ac:dyDescent="0.2">
      <c r="R36205" s="334">
        <v>87028</v>
      </c>
      <c r="S36205" s="319" t="s">
        <v>337</v>
      </c>
    </row>
    <row r="36206" spans="18:19" x14ac:dyDescent="0.2">
      <c r="R36206" s="334">
        <v>87029</v>
      </c>
      <c r="S36206" s="319" t="s">
        <v>337</v>
      </c>
    </row>
    <row r="36207" spans="18:19" x14ac:dyDescent="0.2">
      <c r="R36207" s="334">
        <v>87031</v>
      </c>
      <c r="S36207" s="319" t="s">
        <v>337</v>
      </c>
    </row>
    <row r="36208" spans="18:19" x14ac:dyDescent="0.2">
      <c r="R36208" s="334">
        <v>87032</v>
      </c>
      <c r="S36208" s="319" t="s">
        <v>337</v>
      </c>
    </row>
    <row r="36209" spans="18:19" x14ac:dyDescent="0.2">
      <c r="R36209" s="334">
        <v>87034</v>
      </c>
      <c r="S36209" s="319" t="s">
        <v>337</v>
      </c>
    </row>
    <row r="36210" spans="18:19" x14ac:dyDescent="0.2">
      <c r="R36210" s="334">
        <v>87035</v>
      </c>
      <c r="S36210" s="319" t="s">
        <v>337</v>
      </c>
    </row>
    <row r="36211" spans="18:19" x14ac:dyDescent="0.2">
      <c r="R36211" s="334">
        <v>87036</v>
      </c>
      <c r="S36211" s="319" t="s">
        <v>337</v>
      </c>
    </row>
    <row r="36212" spans="18:19" x14ac:dyDescent="0.2">
      <c r="R36212" s="334">
        <v>87037</v>
      </c>
      <c r="S36212" s="319" t="s">
        <v>347</v>
      </c>
    </row>
    <row r="36213" spans="18:19" x14ac:dyDescent="0.2">
      <c r="R36213" s="334">
        <v>87038</v>
      </c>
      <c r="S36213" s="319" t="s">
        <v>337</v>
      </c>
    </row>
    <row r="36214" spans="18:19" x14ac:dyDescent="0.2">
      <c r="R36214" s="334">
        <v>87040</v>
      </c>
      <c r="S36214" s="319" t="s">
        <v>337</v>
      </c>
    </row>
    <row r="36215" spans="18:19" x14ac:dyDescent="0.2">
      <c r="R36215" s="334">
        <v>87041</v>
      </c>
      <c r="S36215" s="319" t="s">
        <v>337</v>
      </c>
    </row>
    <row r="36216" spans="18:19" x14ac:dyDescent="0.2">
      <c r="R36216" s="334">
        <v>87042</v>
      </c>
      <c r="S36216" s="319" t="s">
        <v>337</v>
      </c>
    </row>
    <row r="36217" spans="18:19" x14ac:dyDescent="0.2">
      <c r="R36217" s="334">
        <v>87043</v>
      </c>
      <c r="S36217" s="319" t="s">
        <v>337</v>
      </c>
    </row>
    <row r="36218" spans="18:19" x14ac:dyDescent="0.2">
      <c r="R36218" s="334">
        <v>87044</v>
      </c>
      <c r="S36218" s="319" t="s">
        <v>337</v>
      </c>
    </row>
    <row r="36219" spans="18:19" x14ac:dyDescent="0.2">
      <c r="R36219" s="334">
        <v>87045</v>
      </c>
      <c r="S36219" s="319" t="s">
        <v>347</v>
      </c>
    </row>
    <row r="36220" spans="18:19" x14ac:dyDescent="0.2">
      <c r="R36220" s="334">
        <v>87046</v>
      </c>
      <c r="S36220" s="319" t="s">
        <v>337</v>
      </c>
    </row>
    <row r="36221" spans="18:19" x14ac:dyDescent="0.2">
      <c r="R36221" s="334">
        <v>87047</v>
      </c>
      <c r="S36221" s="319" t="s">
        <v>337</v>
      </c>
    </row>
    <row r="36222" spans="18:19" x14ac:dyDescent="0.2">
      <c r="R36222" s="334">
        <v>87048</v>
      </c>
      <c r="S36222" s="319" t="s">
        <v>337</v>
      </c>
    </row>
    <row r="36223" spans="18:19" x14ac:dyDescent="0.2">
      <c r="R36223" s="334">
        <v>87049</v>
      </c>
      <c r="S36223" s="319" t="s">
        <v>337</v>
      </c>
    </row>
    <row r="36224" spans="18:19" x14ac:dyDescent="0.2">
      <c r="R36224" s="334">
        <v>87051</v>
      </c>
      <c r="S36224" s="319" t="s">
        <v>337</v>
      </c>
    </row>
    <row r="36225" spans="18:19" x14ac:dyDescent="0.2">
      <c r="R36225" s="334">
        <v>87052</v>
      </c>
      <c r="S36225" s="319" t="s">
        <v>337</v>
      </c>
    </row>
    <row r="36226" spans="18:19" x14ac:dyDescent="0.2">
      <c r="R36226" s="334">
        <v>87053</v>
      </c>
      <c r="S36226" s="319" t="s">
        <v>337</v>
      </c>
    </row>
    <row r="36227" spans="18:19" x14ac:dyDescent="0.2">
      <c r="R36227" s="334">
        <v>87056</v>
      </c>
      <c r="S36227" s="319" t="s">
        <v>337</v>
      </c>
    </row>
    <row r="36228" spans="18:19" x14ac:dyDescent="0.2">
      <c r="R36228" s="334">
        <v>87059</v>
      </c>
      <c r="S36228" s="319" t="s">
        <v>337</v>
      </c>
    </row>
    <row r="36229" spans="18:19" x14ac:dyDescent="0.2">
      <c r="R36229" s="334">
        <v>87060</v>
      </c>
      <c r="S36229" s="319" t="s">
        <v>337</v>
      </c>
    </row>
    <row r="36230" spans="18:19" x14ac:dyDescent="0.2">
      <c r="R36230" s="334">
        <v>87061</v>
      </c>
      <c r="S36230" s="319" t="s">
        <v>337</v>
      </c>
    </row>
    <row r="36231" spans="18:19" x14ac:dyDescent="0.2">
      <c r="R36231" s="334">
        <v>87062</v>
      </c>
      <c r="S36231" s="319" t="s">
        <v>337</v>
      </c>
    </row>
    <row r="36232" spans="18:19" x14ac:dyDescent="0.2">
      <c r="R36232" s="334">
        <v>87063</v>
      </c>
      <c r="S36232" s="319" t="s">
        <v>337</v>
      </c>
    </row>
    <row r="36233" spans="18:19" x14ac:dyDescent="0.2">
      <c r="R36233" s="334">
        <v>87064</v>
      </c>
      <c r="S36233" s="319" t="s">
        <v>337</v>
      </c>
    </row>
    <row r="36234" spans="18:19" x14ac:dyDescent="0.2">
      <c r="R36234" s="334">
        <v>87068</v>
      </c>
      <c r="S36234" s="319" t="s">
        <v>337</v>
      </c>
    </row>
    <row r="36235" spans="18:19" x14ac:dyDescent="0.2">
      <c r="R36235" s="334">
        <v>87070</v>
      </c>
      <c r="S36235" s="319" t="s">
        <v>337</v>
      </c>
    </row>
    <row r="36236" spans="18:19" x14ac:dyDescent="0.2">
      <c r="R36236" s="334">
        <v>87072</v>
      </c>
      <c r="S36236" s="319" t="s">
        <v>337</v>
      </c>
    </row>
    <row r="36237" spans="18:19" x14ac:dyDescent="0.2">
      <c r="R36237" s="334">
        <v>87083</v>
      </c>
      <c r="S36237" s="319" t="s">
        <v>337</v>
      </c>
    </row>
    <row r="36238" spans="18:19" x14ac:dyDescent="0.2">
      <c r="R36238" s="334">
        <v>87101</v>
      </c>
      <c r="S36238" s="319" t="s">
        <v>337</v>
      </c>
    </row>
    <row r="36239" spans="18:19" x14ac:dyDescent="0.2">
      <c r="R36239" s="334">
        <v>87102</v>
      </c>
      <c r="S36239" s="319" t="s">
        <v>337</v>
      </c>
    </row>
    <row r="36240" spans="18:19" x14ac:dyDescent="0.2">
      <c r="R36240" s="334">
        <v>87103</v>
      </c>
      <c r="S36240" s="319" t="s">
        <v>337</v>
      </c>
    </row>
    <row r="36241" spans="18:19" x14ac:dyDescent="0.2">
      <c r="R36241" s="334">
        <v>87104</v>
      </c>
      <c r="S36241" s="319" t="s">
        <v>337</v>
      </c>
    </row>
    <row r="36242" spans="18:19" x14ac:dyDescent="0.2">
      <c r="R36242" s="334">
        <v>87105</v>
      </c>
      <c r="S36242" s="319" t="s">
        <v>337</v>
      </c>
    </row>
    <row r="36243" spans="18:19" x14ac:dyDescent="0.2">
      <c r="R36243" s="334">
        <v>87106</v>
      </c>
      <c r="S36243" s="319" t="s">
        <v>337</v>
      </c>
    </row>
    <row r="36244" spans="18:19" x14ac:dyDescent="0.2">
      <c r="R36244" s="334">
        <v>87107</v>
      </c>
      <c r="S36244" s="319" t="s">
        <v>337</v>
      </c>
    </row>
    <row r="36245" spans="18:19" x14ac:dyDescent="0.2">
      <c r="R36245" s="334">
        <v>87108</v>
      </c>
      <c r="S36245" s="319" t="s">
        <v>337</v>
      </c>
    </row>
    <row r="36246" spans="18:19" x14ac:dyDescent="0.2">
      <c r="R36246" s="334">
        <v>87109</v>
      </c>
      <c r="S36246" s="319" t="s">
        <v>337</v>
      </c>
    </row>
    <row r="36247" spans="18:19" x14ac:dyDescent="0.2">
      <c r="R36247" s="334">
        <v>87110</v>
      </c>
      <c r="S36247" s="319" t="s">
        <v>337</v>
      </c>
    </row>
    <row r="36248" spans="18:19" x14ac:dyDescent="0.2">
      <c r="R36248" s="334">
        <v>87111</v>
      </c>
      <c r="S36248" s="319" t="s">
        <v>337</v>
      </c>
    </row>
    <row r="36249" spans="18:19" x14ac:dyDescent="0.2">
      <c r="R36249" s="334">
        <v>87112</v>
      </c>
      <c r="S36249" s="319" t="s">
        <v>337</v>
      </c>
    </row>
    <row r="36250" spans="18:19" x14ac:dyDescent="0.2">
      <c r="R36250" s="334">
        <v>87113</v>
      </c>
      <c r="S36250" s="319" t="s">
        <v>337</v>
      </c>
    </row>
    <row r="36251" spans="18:19" x14ac:dyDescent="0.2">
      <c r="R36251" s="334">
        <v>87114</v>
      </c>
      <c r="S36251" s="319" t="s">
        <v>337</v>
      </c>
    </row>
    <row r="36252" spans="18:19" x14ac:dyDescent="0.2">
      <c r="R36252" s="334">
        <v>87115</v>
      </c>
      <c r="S36252" s="319" t="s">
        <v>337</v>
      </c>
    </row>
    <row r="36253" spans="18:19" x14ac:dyDescent="0.2">
      <c r="R36253" s="334">
        <v>87116</v>
      </c>
      <c r="S36253" s="319" t="s">
        <v>337</v>
      </c>
    </row>
    <row r="36254" spans="18:19" x14ac:dyDescent="0.2">
      <c r="R36254" s="334">
        <v>87117</v>
      </c>
      <c r="S36254" s="319" t="s">
        <v>337</v>
      </c>
    </row>
    <row r="36255" spans="18:19" x14ac:dyDescent="0.2">
      <c r="R36255" s="334">
        <v>87119</v>
      </c>
      <c r="S36255" s="319" t="s">
        <v>337</v>
      </c>
    </row>
    <row r="36256" spans="18:19" x14ac:dyDescent="0.2">
      <c r="R36256" s="334">
        <v>87120</v>
      </c>
      <c r="S36256" s="319" t="s">
        <v>337</v>
      </c>
    </row>
    <row r="36257" spans="18:19" x14ac:dyDescent="0.2">
      <c r="R36257" s="334">
        <v>87121</v>
      </c>
      <c r="S36257" s="319" t="s">
        <v>337</v>
      </c>
    </row>
    <row r="36258" spans="18:19" x14ac:dyDescent="0.2">
      <c r="R36258" s="334">
        <v>87122</v>
      </c>
      <c r="S36258" s="319" t="s">
        <v>337</v>
      </c>
    </row>
    <row r="36259" spans="18:19" x14ac:dyDescent="0.2">
      <c r="R36259" s="334">
        <v>87123</v>
      </c>
      <c r="S36259" s="319" t="s">
        <v>337</v>
      </c>
    </row>
    <row r="36260" spans="18:19" x14ac:dyDescent="0.2">
      <c r="R36260" s="334">
        <v>87124</v>
      </c>
      <c r="S36260" s="319" t="s">
        <v>337</v>
      </c>
    </row>
    <row r="36261" spans="18:19" x14ac:dyDescent="0.2">
      <c r="R36261" s="334">
        <v>87125</v>
      </c>
      <c r="S36261" s="319" t="s">
        <v>337</v>
      </c>
    </row>
    <row r="36262" spans="18:19" x14ac:dyDescent="0.2">
      <c r="R36262" s="334">
        <v>87131</v>
      </c>
      <c r="S36262" s="319" t="s">
        <v>337</v>
      </c>
    </row>
    <row r="36263" spans="18:19" x14ac:dyDescent="0.2">
      <c r="R36263" s="334">
        <v>87144</v>
      </c>
      <c r="S36263" s="319" t="s">
        <v>337</v>
      </c>
    </row>
    <row r="36264" spans="18:19" x14ac:dyDescent="0.2">
      <c r="R36264" s="334">
        <v>87151</v>
      </c>
      <c r="S36264" s="319" t="s">
        <v>337</v>
      </c>
    </row>
    <row r="36265" spans="18:19" x14ac:dyDescent="0.2">
      <c r="R36265" s="334">
        <v>87153</v>
      </c>
      <c r="S36265" s="319" t="s">
        <v>337</v>
      </c>
    </row>
    <row r="36266" spans="18:19" x14ac:dyDescent="0.2">
      <c r="R36266" s="334">
        <v>87154</v>
      </c>
      <c r="S36266" s="319" t="s">
        <v>337</v>
      </c>
    </row>
    <row r="36267" spans="18:19" x14ac:dyDescent="0.2">
      <c r="R36267" s="334">
        <v>87158</v>
      </c>
      <c r="S36267" s="319" t="s">
        <v>337</v>
      </c>
    </row>
    <row r="36268" spans="18:19" x14ac:dyDescent="0.2">
      <c r="R36268" s="334">
        <v>87174</v>
      </c>
      <c r="S36268" s="319" t="s">
        <v>337</v>
      </c>
    </row>
    <row r="36269" spans="18:19" x14ac:dyDescent="0.2">
      <c r="R36269" s="334">
        <v>87176</v>
      </c>
      <c r="S36269" s="319" t="s">
        <v>337</v>
      </c>
    </row>
    <row r="36270" spans="18:19" x14ac:dyDescent="0.2">
      <c r="R36270" s="334">
        <v>87181</v>
      </c>
      <c r="S36270" s="319" t="s">
        <v>337</v>
      </c>
    </row>
    <row r="36271" spans="18:19" x14ac:dyDescent="0.2">
      <c r="R36271" s="334">
        <v>87184</v>
      </c>
      <c r="S36271" s="319" t="s">
        <v>337</v>
      </c>
    </row>
    <row r="36272" spans="18:19" x14ac:dyDescent="0.2">
      <c r="R36272" s="334">
        <v>87185</v>
      </c>
      <c r="S36272" s="319" t="s">
        <v>337</v>
      </c>
    </row>
    <row r="36273" spans="18:19" x14ac:dyDescent="0.2">
      <c r="R36273" s="334">
        <v>87187</v>
      </c>
      <c r="S36273" s="319" t="s">
        <v>337</v>
      </c>
    </row>
    <row r="36274" spans="18:19" x14ac:dyDescent="0.2">
      <c r="R36274" s="334">
        <v>87190</v>
      </c>
      <c r="S36274" s="319" t="s">
        <v>337</v>
      </c>
    </row>
    <row r="36275" spans="18:19" x14ac:dyDescent="0.2">
      <c r="R36275" s="334">
        <v>87191</v>
      </c>
      <c r="S36275" s="319" t="s">
        <v>337</v>
      </c>
    </row>
    <row r="36276" spans="18:19" x14ac:dyDescent="0.2">
      <c r="R36276" s="334">
        <v>87192</v>
      </c>
      <c r="S36276" s="319" t="s">
        <v>337</v>
      </c>
    </row>
    <row r="36277" spans="18:19" x14ac:dyDescent="0.2">
      <c r="R36277" s="334">
        <v>87193</v>
      </c>
      <c r="S36277" s="319" t="s">
        <v>337</v>
      </c>
    </row>
    <row r="36278" spans="18:19" x14ac:dyDescent="0.2">
      <c r="R36278" s="334">
        <v>87194</v>
      </c>
      <c r="S36278" s="319" t="s">
        <v>337</v>
      </c>
    </row>
    <row r="36279" spans="18:19" x14ac:dyDescent="0.2">
      <c r="R36279" s="334">
        <v>87195</v>
      </c>
      <c r="S36279" s="319" t="s">
        <v>337</v>
      </c>
    </row>
    <row r="36280" spans="18:19" x14ac:dyDescent="0.2">
      <c r="R36280" s="334">
        <v>87196</v>
      </c>
      <c r="S36280" s="319" t="s">
        <v>337</v>
      </c>
    </row>
    <row r="36281" spans="18:19" x14ac:dyDescent="0.2">
      <c r="R36281" s="334">
        <v>87197</v>
      </c>
      <c r="S36281" s="319" t="s">
        <v>337</v>
      </c>
    </row>
    <row r="36282" spans="18:19" x14ac:dyDescent="0.2">
      <c r="R36282" s="334">
        <v>87198</v>
      </c>
      <c r="S36282" s="319" t="s">
        <v>337</v>
      </c>
    </row>
    <row r="36283" spans="18:19" x14ac:dyDescent="0.2">
      <c r="R36283" s="334">
        <v>87199</v>
      </c>
      <c r="S36283" s="319" t="s">
        <v>337</v>
      </c>
    </row>
    <row r="36284" spans="18:19" x14ac:dyDescent="0.2">
      <c r="R36284" s="334">
        <v>87301</v>
      </c>
      <c r="S36284" s="319" t="s">
        <v>347</v>
      </c>
    </row>
    <row r="36285" spans="18:19" x14ac:dyDescent="0.2">
      <c r="R36285" s="334">
        <v>87302</v>
      </c>
      <c r="S36285" s="319" t="s">
        <v>337</v>
      </c>
    </row>
    <row r="36286" spans="18:19" x14ac:dyDescent="0.2">
      <c r="R36286" s="334">
        <v>87305</v>
      </c>
      <c r="S36286" s="319" t="s">
        <v>337</v>
      </c>
    </row>
    <row r="36287" spans="18:19" x14ac:dyDescent="0.2">
      <c r="R36287" s="334">
        <v>87310</v>
      </c>
      <c r="S36287" s="319" t="s">
        <v>347</v>
      </c>
    </row>
    <row r="36288" spans="18:19" x14ac:dyDescent="0.2">
      <c r="R36288" s="334">
        <v>87311</v>
      </c>
      <c r="S36288" s="319" t="s">
        <v>347</v>
      </c>
    </row>
    <row r="36289" spans="18:19" x14ac:dyDescent="0.2">
      <c r="R36289" s="334">
        <v>87312</v>
      </c>
      <c r="S36289" s="319" t="s">
        <v>337</v>
      </c>
    </row>
    <row r="36290" spans="18:19" x14ac:dyDescent="0.2">
      <c r="R36290" s="334">
        <v>87313</v>
      </c>
      <c r="S36290" s="319" t="s">
        <v>347</v>
      </c>
    </row>
    <row r="36291" spans="18:19" x14ac:dyDescent="0.2">
      <c r="R36291" s="334">
        <v>87315</v>
      </c>
      <c r="S36291" s="319" t="s">
        <v>337</v>
      </c>
    </row>
    <row r="36292" spans="18:19" x14ac:dyDescent="0.2">
      <c r="R36292" s="334">
        <v>87316</v>
      </c>
      <c r="S36292" s="319" t="s">
        <v>337</v>
      </c>
    </row>
    <row r="36293" spans="18:19" x14ac:dyDescent="0.2">
      <c r="R36293" s="334">
        <v>87317</v>
      </c>
      <c r="S36293" s="319" t="s">
        <v>337</v>
      </c>
    </row>
    <row r="36294" spans="18:19" x14ac:dyDescent="0.2">
      <c r="R36294" s="334">
        <v>87319</v>
      </c>
      <c r="S36294" s="319" t="s">
        <v>337</v>
      </c>
    </row>
    <row r="36295" spans="18:19" x14ac:dyDescent="0.2">
      <c r="R36295" s="334">
        <v>87320</v>
      </c>
      <c r="S36295" s="319" t="s">
        <v>347</v>
      </c>
    </row>
    <row r="36296" spans="18:19" x14ac:dyDescent="0.2">
      <c r="R36296" s="334">
        <v>87321</v>
      </c>
      <c r="S36296" s="319" t="s">
        <v>337</v>
      </c>
    </row>
    <row r="36297" spans="18:19" x14ac:dyDescent="0.2">
      <c r="R36297" s="334">
        <v>87322</v>
      </c>
      <c r="S36297" s="319" t="s">
        <v>337</v>
      </c>
    </row>
    <row r="36298" spans="18:19" x14ac:dyDescent="0.2">
      <c r="R36298" s="334">
        <v>87323</v>
      </c>
      <c r="S36298" s="319" t="s">
        <v>337</v>
      </c>
    </row>
    <row r="36299" spans="18:19" x14ac:dyDescent="0.2">
      <c r="R36299" s="334">
        <v>87325</v>
      </c>
      <c r="S36299" s="319" t="s">
        <v>347</v>
      </c>
    </row>
    <row r="36300" spans="18:19" x14ac:dyDescent="0.2">
      <c r="R36300" s="334">
        <v>87326</v>
      </c>
      <c r="S36300" s="319" t="s">
        <v>337</v>
      </c>
    </row>
    <row r="36301" spans="18:19" x14ac:dyDescent="0.2">
      <c r="R36301" s="334">
        <v>87327</v>
      </c>
      <c r="S36301" s="319" t="s">
        <v>337</v>
      </c>
    </row>
    <row r="36302" spans="18:19" x14ac:dyDescent="0.2">
      <c r="R36302" s="334">
        <v>87328</v>
      </c>
      <c r="S36302" s="319" t="s">
        <v>347</v>
      </c>
    </row>
    <row r="36303" spans="18:19" x14ac:dyDescent="0.2">
      <c r="R36303" s="334">
        <v>87347</v>
      </c>
      <c r="S36303" s="319" t="s">
        <v>337</v>
      </c>
    </row>
    <row r="36304" spans="18:19" x14ac:dyDescent="0.2">
      <c r="R36304" s="334">
        <v>87357</v>
      </c>
      <c r="S36304" s="319" t="s">
        <v>337</v>
      </c>
    </row>
    <row r="36305" spans="18:19" x14ac:dyDescent="0.2">
      <c r="R36305" s="334">
        <v>87364</v>
      </c>
      <c r="S36305" s="319" t="s">
        <v>347</v>
      </c>
    </row>
    <row r="36306" spans="18:19" x14ac:dyDescent="0.2">
      <c r="R36306" s="334">
        <v>87365</v>
      </c>
      <c r="S36306" s="319" t="s">
        <v>337</v>
      </c>
    </row>
    <row r="36307" spans="18:19" x14ac:dyDescent="0.2">
      <c r="R36307" s="334">
        <v>87375</v>
      </c>
      <c r="S36307" s="319" t="s">
        <v>347</v>
      </c>
    </row>
    <row r="36308" spans="18:19" x14ac:dyDescent="0.2">
      <c r="R36308" s="334">
        <v>87401</v>
      </c>
      <c r="S36308" s="319" t="s">
        <v>347</v>
      </c>
    </row>
    <row r="36309" spans="18:19" x14ac:dyDescent="0.2">
      <c r="R36309" s="334">
        <v>87402</v>
      </c>
      <c r="S36309" s="319" t="s">
        <v>337</v>
      </c>
    </row>
    <row r="36310" spans="18:19" x14ac:dyDescent="0.2">
      <c r="R36310" s="334">
        <v>87410</v>
      </c>
      <c r="S36310" s="319" t="s">
        <v>337</v>
      </c>
    </row>
    <row r="36311" spans="18:19" x14ac:dyDescent="0.2">
      <c r="R36311" s="334">
        <v>87412</v>
      </c>
      <c r="S36311" s="319" t="s">
        <v>347</v>
      </c>
    </row>
    <row r="36312" spans="18:19" x14ac:dyDescent="0.2">
      <c r="R36312" s="334">
        <v>87413</v>
      </c>
      <c r="S36312" s="319" t="s">
        <v>347</v>
      </c>
    </row>
    <row r="36313" spans="18:19" x14ac:dyDescent="0.2">
      <c r="R36313" s="334">
        <v>87415</v>
      </c>
      <c r="S36313" s="319" t="s">
        <v>337</v>
      </c>
    </row>
    <row r="36314" spans="18:19" x14ac:dyDescent="0.2">
      <c r="R36314" s="334">
        <v>87416</v>
      </c>
      <c r="S36314" s="319" t="s">
        <v>347</v>
      </c>
    </row>
    <row r="36315" spans="18:19" x14ac:dyDescent="0.2">
      <c r="R36315" s="334">
        <v>87417</v>
      </c>
      <c r="S36315" s="319" t="s">
        <v>347</v>
      </c>
    </row>
    <row r="36316" spans="18:19" x14ac:dyDescent="0.2">
      <c r="R36316" s="334">
        <v>87419</v>
      </c>
      <c r="S36316" s="319" t="s">
        <v>337</v>
      </c>
    </row>
    <row r="36317" spans="18:19" x14ac:dyDescent="0.2">
      <c r="R36317" s="334">
        <v>87420</v>
      </c>
      <c r="S36317" s="319" t="s">
        <v>347</v>
      </c>
    </row>
    <row r="36318" spans="18:19" x14ac:dyDescent="0.2">
      <c r="R36318" s="334">
        <v>87421</v>
      </c>
      <c r="S36318" s="319" t="s">
        <v>347</v>
      </c>
    </row>
    <row r="36319" spans="18:19" x14ac:dyDescent="0.2">
      <c r="R36319" s="334">
        <v>87455</v>
      </c>
      <c r="S36319" s="319" t="s">
        <v>347</v>
      </c>
    </row>
    <row r="36320" spans="18:19" x14ac:dyDescent="0.2">
      <c r="R36320" s="334">
        <v>87461</v>
      </c>
      <c r="S36320" s="319" t="s">
        <v>347</v>
      </c>
    </row>
    <row r="36321" spans="18:19" x14ac:dyDescent="0.2">
      <c r="R36321" s="334">
        <v>87499</v>
      </c>
      <c r="S36321" s="319" t="s">
        <v>337</v>
      </c>
    </row>
    <row r="36322" spans="18:19" x14ac:dyDescent="0.2">
      <c r="R36322" s="334">
        <v>87501</v>
      </c>
      <c r="S36322" s="319" t="s">
        <v>337</v>
      </c>
    </row>
    <row r="36323" spans="18:19" x14ac:dyDescent="0.2">
      <c r="R36323" s="334">
        <v>87502</v>
      </c>
      <c r="S36323" s="319" t="s">
        <v>337</v>
      </c>
    </row>
    <row r="36324" spans="18:19" x14ac:dyDescent="0.2">
      <c r="R36324" s="334">
        <v>87503</v>
      </c>
      <c r="S36324" s="319" t="s">
        <v>337</v>
      </c>
    </row>
    <row r="36325" spans="18:19" x14ac:dyDescent="0.2">
      <c r="R36325" s="334">
        <v>87504</v>
      </c>
      <c r="S36325" s="319" t="s">
        <v>337</v>
      </c>
    </row>
    <row r="36326" spans="18:19" x14ac:dyDescent="0.2">
      <c r="R36326" s="334">
        <v>87505</v>
      </c>
      <c r="S36326" s="319" t="s">
        <v>337</v>
      </c>
    </row>
    <row r="36327" spans="18:19" x14ac:dyDescent="0.2">
      <c r="R36327" s="334">
        <v>87506</v>
      </c>
      <c r="S36327" s="319" t="s">
        <v>337</v>
      </c>
    </row>
    <row r="36328" spans="18:19" x14ac:dyDescent="0.2">
      <c r="R36328" s="334">
        <v>87507</v>
      </c>
      <c r="S36328" s="319" t="s">
        <v>337</v>
      </c>
    </row>
    <row r="36329" spans="18:19" x14ac:dyDescent="0.2">
      <c r="R36329" s="334">
        <v>87508</v>
      </c>
      <c r="S36329" s="319" t="s">
        <v>337</v>
      </c>
    </row>
    <row r="36330" spans="18:19" x14ac:dyDescent="0.2">
      <c r="R36330" s="334">
        <v>87509</v>
      </c>
      <c r="S36330" s="319" t="s">
        <v>337</v>
      </c>
    </row>
    <row r="36331" spans="18:19" x14ac:dyDescent="0.2">
      <c r="R36331" s="334">
        <v>87510</v>
      </c>
      <c r="S36331" s="319" t="s">
        <v>337</v>
      </c>
    </row>
    <row r="36332" spans="18:19" x14ac:dyDescent="0.2">
      <c r="R36332" s="334">
        <v>87511</v>
      </c>
      <c r="S36332" s="319" t="s">
        <v>337</v>
      </c>
    </row>
    <row r="36333" spans="18:19" x14ac:dyDescent="0.2">
      <c r="R36333" s="334">
        <v>87512</v>
      </c>
      <c r="S36333" s="319" t="s">
        <v>337</v>
      </c>
    </row>
    <row r="36334" spans="18:19" x14ac:dyDescent="0.2">
      <c r="R36334" s="334">
        <v>87513</v>
      </c>
      <c r="S36334" s="319" t="s">
        <v>337</v>
      </c>
    </row>
    <row r="36335" spans="18:19" x14ac:dyDescent="0.2">
      <c r="R36335" s="334">
        <v>87514</v>
      </c>
      <c r="S36335" s="319" t="s">
        <v>337</v>
      </c>
    </row>
    <row r="36336" spans="18:19" x14ac:dyDescent="0.2">
      <c r="R36336" s="334">
        <v>87515</v>
      </c>
      <c r="S36336" s="319" t="s">
        <v>337</v>
      </c>
    </row>
    <row r="36337" spans="18:19" x14ac:dyDescent="0.2">
      <c r="R36337" s="334">
        <v>87516</v>
      </c>
      <c r="S36337" s="319" t="s">
        <v>337</v>
      </c>
    </row>
    <row r="36338" spans="18:19" x14ac:dyDescent="0.2">
      <c r="R36338" s="334">
        <v>87517</v>
      </c>
      <c r="S36338" s="319" t="s">
        <v>337</v>
      </c>
    </row>
    <row r="36339" spans="18:19" x14ac:dyDescent="0.2">
      <c r="R36339" s="334">
        <v>87518</v>
      </c>
      <c r="S36339" s="319" t="s">
        <v>337</v>
      </c>
    </row>
    <row r="36340" spans="18:19" x14ac:dyDescent="0.2">
      <c r="R36340" s="334">
        <v>87519</v>
      </c>
      <c r="S36340" s="319" t="s">
        <v>337</v>
      </c>
    </row>
    <row r="36341" spans="18:19" x14ac:dyDescent="0.2">
      <c r="R36341" s="334">
        <v>87520</v>
      </c>
      <c r="S36341" s="319" t="s">
        <v>337</v>
      </c>
    </row>
    <row r="36342" spans="18:19" x14ac:dyDescent="0.2">
      <c r="R36342" s="334">
        <v>87521</v>
      </c>
      <c r="S36342" s="319" t="s">
        <v>337</v>
      </c>
    </row>
    <row r="36343" spans="18:19" x14ac:dyDescent="0.2">
      <c r="R36343" s="334">
        <v>87522</v>
      </c>
      <c r="S36343" s="319" t="s">
        <v>337</v>
      </c>
    </row>
    <row r="36344" spans="18:19" x14ac:dyDescent="0.2">
      <c r="R36344" s="334">
        <v>87523</v>
      </c>
      <c r="S36344" s="319" t="s">
        <v>337</v>
      </c>
    </row>
    <row r="36345" spans="18:19" x14ac:dyDescent="0.2">
      <c r="R36345" s="334">
        <v>87524</v>
      </c>
      <c r="S36345" s="319" t="s">
        <v>337</v>
      </c>
    </row>
    <row r="36346" spans="18:19" x14ac:dyDescent="0.2">
      <c r="R36346" s="334">
        <v>87525</v>
      </c>
      <c r="S36346" s="319" t="s">
        <v>337</v>
      </c>
    </row>
    <row r="36347" spans="18:19" x14ac:dyDescent="0.2">
      <c r="R36347" s="334">
        <v>87527</v>
      </c>
      <c r="S36347" s="319" t="s">
        <v>337</v>
      </c>
    </row>
    <row r="36348" spans="18:19" x14ac:dyDescent="0.2">
      <c r="R36348" s="334">
        <v>87528</v>
      </c>
      <c r="S36348" s="319" t="s">
        <v>337</v>
      </c>
    </row>
    <row r="36349" spans="18:19" x14ac:dyDescent="0.2">
      <c r="R36349" s="334">
        <v>87529</v>
      </c>
      <c r="S36349" s="319" t="s">
        <v>337</v>
      </c>
    </row>
    <row r="36350" spans="18:19" x14ac:dyDescent="0.2">
      <c r="R36350" s="334">
        <v>87530</v>
      </c>
      <c r="S36350" s="319" t="s">
        <v>337</v>
      </c>
    </row>
    <row r="36351" spans="18:19" x14ac:dyDescent="0.2">
      <c r="R36351" s="334">
        <v>87531</v>
      </c>
      <c r="S36351" s="319" t="s">
        <v>337</v>
      </c>
    </row>
    <row r="36352" spans="18:19" x14ac:dyDescent="0.2">
      <c r="R36352" s="334">
        <v>87532</v>
      </c>
      <c r="S36352" s="319" t="s">
        <v>337</v>
      </c>
    </row>
    <row r="36353" spans="18:19" x14ac:dyDescent="0.2">
      <c r="R36353" s="334">
        <v>87533</v>
      </c>
      <c r="S36353" s="319" t="s">
        <v>337</v>
      </c>
    </row>
    <row r="36354" spans="18:19" x14ac:dyDescent="0.2">
      <c r="R36354" s="334">
        <v>87535</v>
      </c>
      <c r="S36354" s="319" t="s">
        <v>337</v>
      </c>
    </row>
    <row r="36355" spans="18:19" x14ac:dyDescent="0.2">
      <c r="R36355" s="334">
        <v>87537</v>
      </c>
      <c r="S36355" s="319" t="s">
        <v>337</v>
      </c>
    </row>
    <row r="36356" spans="18:19" x14ac:dyDescent="0.2">
      <c r="R36356" s="334">
        <v>87538</v>
      </c>
      <c r="S36356" s="319" t="s">
        <v>337</v>
      </c>
    </row>
    <row r="36357" spans="18:19" x14ac:dyDescent="0.2">
      <c r="R36357" s="334">
        <v>87539</v>
      </c>
      <c r="S36357" s="319" t="s">
        <v>337</v>
      </c>
    </row>
    <row r="36358" spans="18:19" x14ac:dyDescent="0.2">
      <c r="R36358" s="334">
        <v>87540</v>
      </c>
      <c r="S36358" s="319" t="s">
        <v>337</v>
      </c>
    </row>
    <row r="36359" spans="18:19" x14ac:dyDescent="0.2">
      <c r="R36359" s="334">
        <v>87543</v>
      </c>
      <c r="S36359" s="319" t="s">
        <v>337</v>
      </c>
    </row>
    <row r="36360" spans="18:19" x14ac:dyDescent="0.2">
      <c r="R36360" s="334">
        <v>87544</v>
      </c>
      <c r="S36360" s="319" t="s">
        <v>337</v>
      </c>
    </row>
    <row r="36361" spans="18:19" x14ac:dyDescent="0.2">
      <c r="R36361" s="334">
        <v>87545</v>
      </c>
      <c r="S36361" s="319" t="s">
        <v>337</v>
      </c>
    </row>
    <row r="36362" spans="18:19" x14ac:dyDescent="0.2">
      <c r="R36362" s="334">
        <v>87548</v>
      </c>
      <c r="S36362" s="319" t="s">
        <v>337</v>
      </c>
    </row>
    <row r="36363" spans="18:19" x14ac:dyDescent="0.2">
      <c r="R36363" s="334">
        <v>87549</v>
      </c>
      <c r="S36363" s="319" t="s">
        <v>337</v>
      </c>
    </row>
    <row r="36364" spans="18:19" x14ac:dyDescent="0.2">
      <c r="R36364" s="334">
        <v>87551</v>
      </c>
      <c r="S36364" s="319" t="s">
        <v>337</v>
      </c>
    </row>
    <row r="36365" spans="18:19" x14ac:dyDescent="0.2">
      <c r="R36365" s="334">
        <v>87552</v>
      </c>
      <c r="S36365" s="319" t="s">
        <v>337</v>
      </c>
    </row>
    <row r="36366" spans="18:19" x14ac:dyDescent="0.2">
      <c r="R36366" s="334">
        <v>87553</v>
      </c>
      <c r="S36366" s="319" t="s">
        <v>337</v>
      </c>
    </row>
    <row r="36367" spans="18:19" x14ac:dyDescent="0.2">
      <c r="R36367" s="334">
        <v>87554</v>
      </c>
      <c r="S36367" s="319" t="s">
        <v>337</v>
      </c>
    </row>
    <row r="36368" spans="18:19" x14ac:dyDescent="0.2">
      <c r="R36368" s="334">
        <v>87556</v>
      </c>
      <c r="S36368" s="319" t="s">
        <v>337</v>
      </c>
    </row>
    <row r="36369" spans="18:19" x14ac:dyDescent="0.2">
      <c r="R36369" s="334">
        <v>87557</v>
      </c>
      <c r="S36369" s="319" t="s">
        <v>337</v>
      </c>
    </row>
    <row r="36370" spans="18:19" x14ac:dyDescent="0.2">
      <c r="R36370" s="334">
        <v>87558</v>
      </c>
      <c r="S36370" s="319" t="s">
        <v>337</v>
      </c>
    </row>
    <row r="36371" spans="18:19" x14ac:dyDescent="0.2">
      <c r="R36371" s="334">
        <v>87560</v>
      </c>
      <c r="S36371" s="319" t="s">
        <v>337</v>
      </c>
    </row>
    <row r="36372" spans="18:19" x14ac:dyDescent="0.2">
      <c r="R36372" s="334">
        <v>87562</v>
      </c>
      <c r="S36372" s="319" t="s">
        <v>337</v>
      </c>
    </row>
    <row r="36373" spans="18:19" x14ac:dyDescent="0.2">
      <c r="R36373" s="334">
        <v>87564</v>
      </c>
      <c r="S36373" s="319" t="s">
        <v>337</v>
      </c>
    </row>
    <row r="36374" spans="18:19" x14ac:dyDescent="0.2">
      <c r="R36374" s="334">
        <v>87565</v>
      </c>
      <c r="S36374" s="319" t="s">
        <v>337</v>
      </c>
    </row>
    <row r="36375" spans="18:19" x14ac:dyDescent="0.2">
      <c r="R36375" s="334">
        <v>87566</v>
      </c>
      <c r="S36375" s="319" t="s">
        <v>337</v>
      </c>
    </row>
    <row r="36376" spans="18:19" x14ac:dyDescent="0.2">
      <c r="R36376" s="334">
        <v>87567</v>
      </c>
      <c r="S36376" s="319" t="s">
        <v>337</v>
      </c>
    </row>
    <row r="36377" spans="18:19" x14ac:dyDescent="0.2">
      <c r="R36377" s="334">
        <v>87569</v>
      </c>
      <c r="S36377" s="319" t="s">
        <v>337</v>
      </c>
    </row>
    <row r="36378" spans="18:19" x14ac:dyDescent="0.2">
      <c r="R36378" s="334">
        <v>87571</v>
      </c>
      <c r="S36378" s="319" t="s">
        <v>337</v>
      </c>
    </row>
    <row r="36379" spans="18:19" x14ac:dyDescent="0.2">
      <c r="R36379" s="334">
        <v>87573</v>
      </c>
      <c r="S36379" s="319" t="s">
        <v>337</v>
      </c>
    </row>
    <row r="36380" spans="18:19" x14ac:dyDescent="0.2">
      <c r="R36380" s="334">
        <v>87574</v>
      </c>
      <c r="S36380" s="319" t="s">
        <v>337</v>
      </c>
    </row>
    <row r="36381" spans="18:19" x14ac:dyDescent="0.2">
      <c r="R36381" s="334">
        <v>87575</v>
      </c>
      <c r="S36381" s="319" t="s">
        <v>337</v>
      </c>
    </row>
    <row r="36382" spans="18:19" x14ac:dyDescent="0.2">
      <c r="R36382" s="334">
        <v>87576</v>
      </c>
      <c r="S36382" s="319" t="s">
        <v>337</v>
      </c>
    </row>
    <row r="36383" spans="18:19" x14ac:dyDescent="0.2">
      <c r="R36383" s="334">
        <v>87577</v>
      </c>
      <c r="S36383" s="319" t="s">
        <v>337</v>
      </c>
    </row>
    <row r="36384" spans="18:19" x14ac:dyDescent="0.2">
      <c r="R36384" s="334">
        <v>87578</v>
      </c>
      <c r="S36384" s="319" t="s">
        <v>337</v>
      </c>
    </row>
    <row r="36385" spans="18:19" x14ac:dyDescent="0.2">
      <c r="R36385" s="334">
        <v>87579</v>
      </c>
      <c r="S36385" s="319" t="s">
        <v>337</v>
      </c>
    </row>
    <row r="36386" spans="18:19" x14ac:dyDescent="0.2">
      <c r="R36386" s="334">
        <v>87580</v>
      </c>
      <c r="S36386" s="319" t="s">
        <v>337</v>
      </c>
    </row>
    <row r="36387" spans="18:19" x14ac:dyDescent="0.2">
      <c r="R36387" s="334">
        <v>87581</v>
      </c>
      <c r="S36387" s="319" t="s">
        <v>337</v>
      </c>
    </row>
    <row r="36388" spans="18:19" x14ac:dyDescent="0.2">
      <c r="R36388" s="334">
        <v>87582</v>
      </c>
      <c r="S36388" s="319" t="s">
        <v>337</v>
      </c>
    </row>
    <row r="36389" spans="18:19" x14ac:dyDescent="0.2">
      <c r="R36389" s="334">
        <v>87583</v>
      </c>
      <c r="S36389" s="319" t="s">
        <v>337</v>
      </c>
    </row>
    <row r="36390" spans="18:19" x14ac:dyDescent="0.2">
      <c r="R36390" s="334">
        <v>87592</v>
      </c>
      <c r="S36390" s="319" t="s">
        <v>337</v>
      </c>
    </row>
    <row r="36391" spans="18:19" x14ac:dyDescent="0.2">
      <c r="R36391" s="334">
        <v>87594</v>
      </c>
      <c r="S36391" s="319" t="s">
        <v>337</v>
      </c>
    </row>
    <row r="36392" spans="18:19" x14ac:dyDescent="0.2">
      <c r="R36392" s="334">
        <v>87701</v>
      </c>
      <c r="S36392" s="319" t="s">
        <v>337</v>
      </c>
    </row>
    <row r="36393" spans="18:19" x14ac:dyDescent="0.2">
      <c r="R36393" s="334">
        <v>87710</v>
      </c>
      <c r="S36393" s="319" t="s">
        <v>337</v>
      </c>
    </row>
    <row r="36394" spans="18:19" x14ac:dyDescent="0.2">
      <c r="R36394" s="334">
        <v>87711</v>
      </c>
      <c r="S36394" s="319" t="s">
        <v>337</v>
      </c>
    </row>
    <row r="36395" spans="18:19" x14ac:dyDescent="0.2">
      <c r="R36395" s="334">
        <v>87712</v>
      </c>
      <c r="S36395" s="319" t="s">
        <v>337</v>
      </c>
    </row>
    <row r="36396" spans="18:19" x14ac:dyDescent="0.2">
      <c r="R36396" s="334">
        <v>87713</v>
      </c>
      <c r="S36396" s="319" t="s">
        <v>337</v>
      </c>
    </row>
    <row r="36397" spans="18:19" x14ac:dyDescent="0.2">
      <c r="R36397" s="334">
        <v>87714</v>
      </c>
      <c r="S36397" s="319" t="s">
        <v>337</v>
      </c>
    </row>
    <row r="36398" spans="18:19" x14ac:dyDescent="0.2">
      <c r="R36398" s="334">
        <v>87715</v>
      </c>
      <c r="S36398" s="319" t="s">
        <v>337</v>
      </c>
    </row>
    <row r="36399" spans="18:19" x14ac:dyDescent="0.2">
      <c r="R36399" s="334">
        <v>87718</v>
      </c>
      <c r="S36399" s="319" t="s">
        <v>337</v>
      </c>
    </row>
    <row r="36400" spans="18:19" x14ac:dyDescent="0.2">
      <c r="R36400" s="334">
        <v>87722</v>
      </c>
      <c r="S36400" s="319" t="s">
        <v>337</v>
      </c>
    </row>
    <row r="36401" spans="18:19" x14ac:dyDescent="0.2">
      <c r="R36401" s="334">
        <v>87723</v>
      </c>
      <c r="S36401" s="319" t="s">
        <v>337</v>
      </c>
    </row>
    <row r="36402" spans="18:19" x14ac:dyDescent="0.2">
      <c r="R36402" s="334">
        <v>87724</v>
      </c>
      <c r="S36402" s="319" t="s">
        <v>337</v>
      </c>
    </row>
    <row r="36403" spans="18:19" x14ac:dyDescent="0.2">
      <c r="R36403" s="334">
        <v>87728</v>
      </c>
      <c r="S36403" s="319" t="s">
        <v>337</v>
      </c>
    </row>
    <row r="36404" spans="18:19" x14ac:dyDescent="0.2">
      <c r="R36404" s="334">
        <v>87729</v>
      </c>
      <c r="S36404" s="319" t="s">
        <v>337</v>
      </c>
    </row>
    <row r="36405" spans="18:19" x14ac:dyDescent="0.2">
      <c r="R36405" s="334">
        <v>87730</v>
      </c>
      <c r="S36405" s="319" t="s">
        <v>337</v>
      </c>
    </row>
    <row r="36406" spans="18:19" x14ac:dyDescent="0.2">
      <c r="R36406" s="334">
        <v>87731</v>
      </c>
      <c r="S36406" s="319" t="s">
        <v>337</v>
      </c>
    </row>
    <row r="36407" spans="18:19" x14ac:dyDescent="0.2">
      <c r="R36407" s="334">
        <v>87732</v>
      </c>
      <c r="S36407" s="319" t="s">
        <v>337</v>
      </c>
    </row>
    <row r="36408" spans="18:19" x14ac:dyDescent="0.2">
      <c r="R36408" s="334">
        <v>87733</v>
      </c>
      <c r="S36408" s="319" t="s">
        <v>337</v>
      </c>
    </row>
    <row r="36409" spans="18:19" x14ac:dyDescent="0.2">
      <c r="R36409" s="334">
        <v>87734</v>
      </c>
      <c r="S36409" s="319" t="s">
        <v>337</v>
      </c>
    </row>
    <row r="36410" spans="18:19" x14ac:dyDescent="0.2">
      <c r="R36410" s="334">
        <v>87735</v>
      </c>
      <c r="S36410" s="319" t="s">
        <v>337</v>
      </c>
    </row>
    <row r="36411" spans="18:19" x14ac:dyDescent="0.2">
      <c r="R36411" s="334">
        <v>87736</v>
      </c>
      <c r="S36411" s="319" t="s">
        <v>337</v>
      </c>
    </row>
    <row r="36412" spans="18:19" x14ac:dyDescent="0.2">
      <c r="R36412" s="334">
        <v>87740</v>
      </c>
      <c r="S36412" s="319" t="s">
        <v>337</v>
      </c>
    </row>
    <row r="36413" spans="18:19" x14ac:dyDescent="0.2">
      <c r="R36413" s="334">
        <v>87742</v>
      </c>
      <c r="S36413" s="319" t="s">
        <v>337</v>
      </c>
    </row>
    <row r="36414" spans="18:19" x14ac:dyDescent="0.2">
      <c r="R36414" s="334">
        <v>87743</v>
      </c>
      <c r="S36414" s="319" t="s">
        <v>337</v>
      </c>
    </row>
    <row r="36415" spans="18:19" x14ac:dyDescent="0.2">
      <c r="R36415" s="334">
        <v>87745</v>
      </c>
      <c r="S36415" s="319" t="s">
        <v>337</v>
      </c>
    </row>
    <row r="36416" spans="18:19" x14ac:dyDescent="0.2">
      <c r="R36416" s="334">
        <v>87746</v>
      </c>
      <c r="S36416" s="319" t="s">
        <v>337</v>
      </c>
    </row>
    <row r="36417" spans="18:19" x14ac:dyDescent="0.2">
      <c r="R36417" s="334">
        <v>87747</v>
      </c>
      <c r="S36417" s="319" t="s">
        <v>337</v>
      </c>
    </row>
    <row r="36418" spans="18:19" x14ac:dyDescent="0.2">
      <c r="R36418" s="334">
        <v>87749</v>
      </c>
      <c r="S36418" s="319" t="s">
        <v>337</v>
      </c>
    </row>
    <row r="36419" spans="18:19" x14ac:dyDescent="0.2">
      <c r="R36419" s="334">
        <v>87750</v>
      </c>
      <c r="S36419" s="319" t="s">
        <v>337</v>
      </c>
    </row>
    <row r="36420" spans="18:19" x14ac:dyDescent="0.2">
      <c r="R36420" s="334">
        <v>87752</v>
      </c>
      <c r="S36420" s="319" t="s">
        <v>337</v>
      </c>
    </row>
    <row r="36421" spans="18:19" x14ac:dyDescent="0.2">
      <c r="R36421" s="334">
        <v>87753</v>
      </c>
      <c r="S36421" s="319" t="s">
        <v>337</v>
      </c>
    </row>
    <row r="36422" spans="18:19" x14ac:dyDescent="0.2">
      <c r="R36422" s="334">
        <v>87801</v>
      </c>
      <c r="S36422" s="319" t="s">
        <v>337</v>
      </c>
    </row>
    <row r="36423" spans="18:19" x14ac:dyDescent="0.2">
      <c r="R36423" s="334">
        <v>87820</v>
      </c>
      <c r="S36423" s="319" t="s">
        <v>337</v>
      </c>
    </row>
    <row r="36424" spans="18:19" x14ac:dyDescent="0.2">
      <c r="R36424" s="334">
        <v>87821</v>
      </c>
      <c r="S36424" s="319" t="s">
        <v>337</v>
      </c>
    </row>
    <row r="36425" spans="18:19" x14ac:dyDescent="0.2">
      <c r="R36425" s="334">
        <v>87823</v>
      </c>
      <c r="S36425" s="319" t="s">
        <v>337</v>
      </c>
    </row>
    <row r="36426" spans="18:19" x14ac:dyDescent="0.2">
      <c r="R36426" s="334">
        <v>87824</v>
      </c>
      <c r="S36426" s="319" t="s">
        <v>337</v>
      </c>
    </row>
    <row r="36427" spans="18:19" x14ac:dyDescent="0.2">
      <c r="R36427" s="334">
        <v>87825</v>
      </c>
      <c r="S36427" s="319" t="s">
        <v>337</v>
      </c>
    </row>
    <row r="36428" spans="18:19" x14ac:dyDescent="0.2">
      <c r="R36428" s="334">
        <v>87827</v>
      </c>
      <c r="S36428" s="319" t="s">
        <v>337</v>
      </c>
    </row>
    <row r="36429" spans="18:19" x14ac:dyDescent="0.2">
      <c r="R36429" s="334">
        <v>87828</v>
      </c>
      <c r="S36429" s="319" t="s">
        <v>337</v>
      </c>
    </row>
    <row r="36430" spans="18:19" x14ac:dyDescent="0.2">
      <c r="R36430" s="334">
        <v>87829</v>
      </c>
      <c r="S36430" s="319" t="s">
        <v>337</v>
      </c>
    </row>
    <row r="36431" spans="18:19" x14ac:dyDescent="0.2">
      <c r="R36431" s="334">
        <v>87830</v>
      </c>
      <c r="S36431" s="319" t="s">
        <v>337</v>
      </c>
    </row>
    <row r="36432" spans="18:19" x14ac:dyDescent="0.2">
      <c r="R36432" s="334">
        <v>87831</v>
      </c>
      <c r="S36432" s="319" t="s">
        <v>337</v>
      </c>
    </row>
    <row r="36433" spans="18:19" x14ac:dyDescent="0.2">
      <c r="R36433" s="334">
        <v>87832</v>
      </c>
      <c r="S36433" s="319" t="s">
        <v>337</v>
      </c>
    </row>
    <row r="36434" spans="18:19" x14ac:dyDescent="0.2">
      <c r="R36434" s="334">
        <v>87901</v>
      </c>
      <c r="S36434" s="319" t="s">
        <v>337</v>
      </c>
    </row>
    <row r="36435" spans="18:19" x14ac:dyDescent="0.2">
      <c r="R36435" s="334">
        <v>87930</v>
      </c>
      <c r="S36435" s="319" t="s">
        <v>337</v>
      </c>
    </row>
    <row r="36436" spans="18:19" x14ac:dyDescent="0.2">
      <c r="R36436" s="334">
        <v>87931</v>
      </c>
      <c r="S36436" s="319" t="s">
        <v>337</v>
      </c>
    </row>
    <row r="36437" spans="18:19" x14ac:dyDescent="0.2">
      <c r="R36437" s="334">
        <v>87933</v>
      </c>
      <c r="S36437" s="319" t="s">
        <v>337</v>
      </c>
    </row>
    <row r="36438" spans="18:19" x14ac:dyDescent="0.2">
      <c r="R36438" s="334">
        <v>87935</v>
      </c>
      <c r="S36438" s="319" t="s">
        <v>337</v>
      </c>
    </row>
    <row r="36439" spans="18:19" x14ac:dyDescent="0.2">
      <c r="R36439" s="334">
        <v>87936</v>
      </c>
      <c r="S36439" s="319" t="s">
        <v>337</v>
      </c>
    </row>
    <row r="36440" spans="18:19" x14ac:dyDescent="0.2">
      <c r="R36440" s="334">
        <v>87937</v>
      </c>
      <c r="S36440" s="319" t="s">
        <v>337</v>
      </c>
    </row>
    <row r="36441" spans="18:19" x14ac:dyDescent="0.2">
      <c r="R36441" s="334">
        <v>87939</v>
      </c>
      <c r="S36441" s="319" t="s">
        <v>337</v>
      </c>
    </row>
    <row r="36442" spans="18:19" x14ac:dyDescent="0.2">
      <c r="R36442" s="334">
        <v>87940</v>
      </c>
      <c r="S36442" s="319" t="s">
        <v>337</v>
      </c>
    </row>
    <row r="36443" spans="18:19" x14ac:dyDescent="0.2">
      <c r="R36443" s="334">
        <v>87941</v>
      </c>
      <c r="S36443" s="319" t="s">
        <v>337</v>
      </c>
    </row>
    <row r="36444" spans="18:19" x14ac:dyDescent="0.2">
      <c r="R36444" s="334">
        <v>87942</v>
      </c>
      <c r="S36444" s="319" t="s">
        <v>337</v>
      </c>
    </row>
    <row r="36445" spans="18:19" x14ac:dyDescent="0.2">
      <c r="R36445" s="334">
        <v>87943</v>
      </c>
      <c r="S36445" s="319" t="s">
        <v>337</v>
      </c>
    </row>
    <row r="36446" spans="18:19" x14ac:dyDescent="0.2">
      <c r="R36446" s="334">
        <v>88001</v>
      </c>
      <c r="S36446" s="319" t="s">
        <v>337</v>
      </c>
    </row>
    <row r="36447" spans="18:19" x14ac:dyDescent="0.2">
      <c r="R36447" s="334">
        <v>88002</v>
      </c>
      <c r="S36447" s="319" t="s">
        <v>337</v>
      </c>
    </row>
    <row r="36448" spans="18:19" x14ac:dyDescent="0.2">
      <c r="R36448" s="334">
        <v>88003</v>
      </c>
      <c r="S36448" s="319" t="s">
        <v>337</v>
      </c>
    </row>
    <row r="36449" spans="18:19" x14ac:dyDescent="0.2">
      <c r="R36449" s="334">
        <v>88004</v>
      </c>
      <c r="S36449" s="319" t="s">
        <v>337</v>
      </c>
    </row>
    <row r="36450" spans="18:19" x14ac:dyDescent="0.2">
      <c r="R36450" s="334">
        <v>88005</v>
      </c>
      <c r="S36450" s="319" t="s">
        <v>337</v>
      </c>
    </row>
    <row r="36451" spans="18:19" x14ac:dyDescent="0.2">
      <c r="R36451" s="334">
        <v>88006</v>
      </c>
      <c r="S36451" s="319" t="s">
        <v>337</v>
      </c>
    </row>
    <row r="36452" spans="18:19" x14ac:dyDescent="0.2">
      <c r="R36452" s="334">
        <v>88007</v>
      </c>
      <c r="S36452" s="319" t="s">
        <v>337</v>
      </c>
    </row>
    <row r="36453" spans="18:19" x14ac:dyDescent="0.2">
      <c r="R36453" s="334">
        <v>88008</v>
      </c>
      <c r="S36453" s="319" t="s">
        <v>337</v>
      </c>
    </row>
    <row r="36454" spans="18:19" x14ac:dyDescent="0.2">
      <c r="R36454" s="334">
        <v>88009</v>
      </c>
      <c r="S36454" s="319" t="s">
        <v>337</v>
      </c>
    </row>
    <row r="36455" spans="18:19" x14ac:dyDescent="0.2">
      <c r="R36455" s="334">
        <v>88011</v>
      </c>
      <c r="S36455" s="319" t="s">
        <v>337</v>
      </c>
    </row>
    <row r="36456" spans="18:19" x14ac:dyDescent="0.2">
      <c r="R36456" s="334">
        <v>88012</v>
      </c>
      <c r="S36456" s="319" t="s">
        <v>337</v>
      </c>
    </row>
    <row r="36457" spans="18:19" x14ac:dyDescent="0.2">
      <c r="R36457" s="334">
        <v>88013</v>
      </c>
      <c r="S36457" s="319" t="s">
        <v>337</v>
      </c>
    </row>
    <row r="36458" spans="18:19" x14ac:dyDescent="0.2">
      <c r="R36458" s="334">
        <v>88020</v>
      </c>
      <c r="S36458" s="319" t="s">
        <v>337</v>
      </c>
    </row>
    <row r="36459" spans="18:19" x14ac:dyDescent="0.2">
      <c r="R36459" s="334">
        <v>88021</v>
      </c>
      <c r="S36459" s="319" t="s">
        <v>337</v>
      </c>
    </row>
    <row r="36460" spans="18:19" x14ac:dyDescent="0.2">
      <c r="R36460" s="334">
        <v>88022</v>
      </c>
      <c r="S36460" s="319" t="s">
        <v>337</v>
      </c>
    </row>
    <row r="36461" spans="18:19" x14ac:dyDescent="0.2">
      <c r="R36461" s="334">
        <v>88023</v>
      </c>
      <c r="S36461" s="319" t="s">
        <v>337</v>
      </c>
    </row>
    <row r="36462" spans="18:19" x14ac:dyDescent="0.2">
      <c r="R36462" s="334">
        <v>88024</v>
      </c>
      <c r="S36462" s="319" t="s">
        <v>337</v>
      </c>
    </row>
    <row r="36463" spans="18:19" x14ac:dyDescent="0.2">
      <c r="R36463" s="334">
        <v>88025</v>
      </c>
      <c r="S36463" s="319" t="s">
        <v>337</v>
      </c>
    </row>
    <row r="36464" spans="18:19" x14ac:dyDescent="0.2">
      <c r="R36464" s="334">
        <v>88026</v>
      </c>
      <c r="S36464" s="319" t="s">
        <v>337</v>
      </c>
    </row>
    <row r="36465" spans="18:19" x14ac:dyDescent="0.2">
      <c r="R36465" s="334">
        <v>88027</v>
      </c>
      <c r="S36465" s="319" t="s">
        <v>337</v>
      </c>
    </row>
    <row r="36466" spans="18:19" x14ac:dyDescent="0.2">
      <c r="R36466" s="334">
        <v>88028</v>
      </c>
      <c r="S36466" s="319" t="s">
        <v>337</v>
      </c>
    </row>
    <row r="36467" spans="18:19" x14ac:dyDescent="0.2">
      <c r="R36467" s="334">
        <v>88029</v>
      </c>
      <c r="S36467" s="319" t="s">
        <v>337</v>
      </c>
    </row>
    <row r="36468" spans="18:19" x14ac:dyDescent="0.2">
      <c r="R36468" s="334">
        <v>88030</v>
      </c>
      <c r="S36468" s="319" t="s">
        <v>337</v>
      </c>
    </row>
    <row r="36469" spans="18:19" x14ac:dyDescent="0.2">
      <c r="R36469" s="334">
        <v>88031</v>
      </c>
      <c r="S36469" s="319" t="s">
        <v>337</v>
      </c>
    </row>
    <row r="36470" spans="18:19" x14ac:dyDescent="0.2">
      <c r="R36470" s="334">
        <v>88032</v>
      </c>
      <c r="S36470" s="319" t="s">
        <v>337</v>
      </c>
    </row>
    <row r="36471" spans="18:19" x14ac:dyDescent="0.2">
      <c r="R36471" s="334">
        <v>88033</v>
      </c>
      <c r="S36471" s="319" t="s">
        <v>337</v>
      </c>
    </row>
    <row r="36472" spans="18:19" x14ac:dyDescent="0.2">
      <c r="R36472" s="334">
        <v>88034</v>
      </c>
      <c r="S36472" s="319" t="s">
        <v>337</v>
      </c>
    </row>
    <row r="36473" spans="18:19" x14ac:dyDescent="0.2">
      <c r="R36473" s="334">
        <v>88036</v>
      </c>
      <c r="S36473" s="319" t="s">
        <v>337</v>
      </c>
    </row>
    <row r="36474" spans="18:19" x14ac:dyDescent="0.2">
      <c r="R36474" s="334">
        <v>88038</v>
      </c>
      <c r="S36474" s="319" t="s">
        <v>337</v>
      </c>
    </row>
    <row r="36475" spans="18:19" x14ac:dyDescent="0.2">
      <c r="R36475" s="334">
        <v>88039</v>
      </c>
      <c r="S36475" s="319" t="s">
        <v>337</v>
      </c>
    </row>
    <row r="36476" spans="18:19" x14ac:dyDescent="0.2">
      <c r="R36476" s="334">
        <v>88040</v>
      </c>
      <c r="S36476" s="319" t="s">
        <v>337</v>
      </c>
    </row>
    <row r="36477" spans="18:19" x14ac:dyDescent="0.2">
      <c r="R36477" s="334">
        <v>88041</v>
      </c>
      <c r="S36477" s="319" t="s">
        <v>337</v>
      </c>
    </row>
    <row r="36478" spans="18:19" x14ac:dyDescent="0.2">
      <c r="R36478" s="334">
        <v>88042</v>
      </c>
      <c r="S36478" s="319" t="s">
        <v>337</v>
      </c>
    </row>
    <row r="36479" spans="18:19" x14ac:dyDescent="0.2">
      <c r="R36479" s="334">
        <v>88043</v>
      </c>
      <c r="S36479" s="319" t="s">
        <v>337</v>
      </c>
    </row>
    <row r="36480" spans="18:19" x14ac:dyDescent="0.2">
      <c r="R36480" s="334">
        <v>88044</v>
      </c>
      <c r="S36480" s="319" t="s">
        <v>337</v>
      </c>
    </row>
    <row r="36481" spans="18:19" x14ac:dyDescent="0.2">
      <c r="R36481" s="334">
        <v>88045</v>
      </c>
      <c r="S36481" s="319" t="s">
        <v>337</v>
      </c>
    </row>
    <row r="36482" spans="18:19" x14ac:dyDescent="0.2">
      <c r="R36482" s="334">
        <v>88046</v>
      </c>
      <c r="S36482" s="319" t="s">
        <v>337</v>
      </c>
    </row>
    <row r="36483" spans="18:19" x14ac:dyDescent="0.2">
      <c r="R36483" s="334">
        <v>88047</v>
      </c>
      <c r="S36483" s="319" t="s">
        <v>337</v>
      </c>
    </row>
    <row r="36484" spans="18:19" x14ac:dyDescent="0.2">
      <c r="R36484" s="334">
        <v>88048</v>
      </c>
      <c r="S36484" s="319" t="s">
        <v>337</v>
      </c>
    </row>
    <row r="36485" spans="18:19" x14ac:dyDescent="0.2">
      <c r="R36485" s="334">
        <v>88049</v>
      </c>
      <c r="S36485" s="319" t="s">
        <v>337</v>
      </c>
    </row>
    <row r="36486" spans="18:19" x14ac:dyDescent="0.2">
      <c r="R36486" s="334">
        <v>88051</v>
      </c>
      <c r="S36486" s="319" t="s">
        <v>337</v>
      </c>
    </row>
    <row r="36487" spans="18:19" x14ac:dyDescent="0.2">
      <c r="R36487" s="334">
        <v>88052</v>
      </c>
      <c r="S36487" s="319" t="s">
        <v>337</v>
      </c>
    </row>
    <row r="36488" spans="18:19" x14ac:dyDescent="0.2">
      <c r="R36488" s="334">
        <v>88053</v>
      </c>
      <c r="S36488" s="319" t="s">
        <v>337</v>
      </c>
    </row>
    <row r="36489" spans="18:19" x14ac:dyDescent="0.2">
      <c r="R36489" s="334">
        <v>88054</v>
      </c>
      <c r="S36489" s="319" t="s">
        <v>337</v>
      </c>
    </row>
    <row r="36490" spans="18:19" x14ac:dyDescent="0.2">
      <c r="R36490" s="334">
        <v>88056</v>
      </c>
      <c r="S36490" s="319" t="s">
        <v>337</v>
      </c>
    </row>
    <row r="36491" spans="18:19" x14ac:dyDescent="0.2">
      <c r="R36491" s="334">
        <v>88058</v>
      </c>
      <c r="S36491" s="319" t="s">
        <v>337</v>
      </c>
    </row>
    <row r="36492" spans="18:19" x14ac:dyDescent="0.2">
      <c r="R36492" s="334">
        <v>88061</v>
      </c>
      <c r="S36492" s="319" t="s">
        <v>337</v>
      </c>
    </row>
    <row r="36493" spans="18:19" x14ac:dyDescent="0.2">
      <c r="R36493" s="334">
        <v>88062</v>
      </c>
      <c r="S36493" s="319" t="s">
        <v>337</v>
      </c>
    </row>
    <row r="36494" spans="18:19" x14ac:dyDescent="0.2">
      <c r="R36494" s="334">
        <v>88063</v>
      </c>
      <c r="S36494" s="319" t="s">
        <v>337</v>
      </c>
    </row>
    <row r="36495" spans="18:19" x14ac:dyDescent="0.2">
      <c r="R36495" s="334">
        <v>88065</v>
      </c>
      <c r="S36495" s="319" t="s">
        <v>337</v>
      </c>
    </row>
    <row r="36496" spans="18:19" x14ac:dyDescent="0.2">
      <c r="R36496" s="334">
        <v>88072</v>
      </c>
      <c r="S36496" s="319" t="s">
        <v>337</v>
      </c>
    </row>
    <row r="36497" spans="18:19" x14ac:dyDescent="0.2">
      <c r="R36497" s="334">
        <v>88081</v>
      </c>
      <c r="S36497" s="319" t="s">
        <v>337</v>
      </c>
    </row>
    <row r="36498" spans="18:19" x14ac:dyDescent="0.2">
      <c r="R36498" s="334">
        <v>88101</v>
      </c>
      <c r="S36498" s="319" t="s">
        <v>344</v>
      </c>
    </row>
    <row r="36499" spans="18:19" x14ac:dyDescent="0.2">
      <c r="R36499" s="334">
        <v>88102</v>
      </c>
      <c r="S36499" s="319" t="s">
        <v>344</v>
      </c>
    </row>
    <row r="36500" spans="18:19" x14ac:dyDescent="0.2">
      <c r="R36500" s="334">
        <v>88103</v>
      </c>
      <c r="S36500" s="319" t="s">
        <v>344</v>
      </c>
    </row>
    <row r="36501" spans="18:19" x14ac:dyDescent="0.2">
      <c r="R36501" s="334">
        <v>88112</v>
      </c>
      <c r="S36501" s="319" t="s">
        <v>344</v>
      </c>
    </row>
    <row r="36502" spans="18:19" x14ac:dyDescent="0.2">
      <c r="R36502" s="334">
        <v>88113</v>
      </c>
      <c r="S36502" s="319" t="s">
        <v>344</v>
      </c>
    </row>
    <row r="36503" spans="18:19" x14ac:dyDescent="0.2">
      <c r="R36503" s="334">
        <v>88114</v>
      </c>
      <c r="S36503" s="319" t="s">
        <v>344</v>
      </c>
    </row>
    <row r="36504" spans="18:19" x14ac:dyDescent="0.2">
      <c r="R36504" s="334">
        <v>88115</v>
      </c>
      <c r="S36504" s="319" t="s">
        <v>344</v>
      </c>
    </row>
    <row r="36505" spans="18:19" x14ac:dyDescent="0.2">
      <c r="R36505" s="334">
        <v>88116</v>
      </c>
      <c r="S36505" s="319" t="s">
        <v>344</v>
      </c>
    </row>
    <row r="36506" spans="18:19" x14ac:dyDescent="0.2">
      <c r="R36506" s="334">
        <v>88118</v>
      </c>
      <c r="S36506" s="319" t="s">
        <v>344</v>
      </c>
    </row>
    <row r="36507" spans="18:19" x14ac:dyDescent="0.2">
      <c r="R36507" s="334">
        <v>88119</v>
      </c>
      <c r="S36507" s="319" t="s">
        <v>337</v>
      </c>
    </row>
    <row r="36508" spans="18:19" x14ac:dyDescent="0.2">
      <c r="R36508" s="334">
        <v>88120</v>
      </c>
      <c r="S36508" s="319" t="s">
        <v>344</v>
      </c>
    </row>
    <row r="36509" spans="18:19" x14ac:dyDescent="0.2">
      <c r="R36509" s="334">
        <v>88121</v>
      </c>
      <c r="S36509" s="319" t="s">
        <v>344</v>
      </c>
    </row>
    <row r="36510" spans="18:19" x14ac:dyDescent="0.2">
      <c r="R36510" s="334">
        <v>88122</v>
      </c>
      <c r="S36510" s="319" t="s">
        <v>344</v>
      </c>
    </row>
    <row r="36511" spans="18:19" x14ac:dyDescent="0.2">
      <c r="R36511" s="334">
        <v>88123</v>
      </c>
      <c r="S36511" s="319" t="s">
        <v>344</v>
      </c>
    </row>
    <row r="36512" spans="18:19" x14ac:dyDescent="0.2">
      <c r="R36512" s="334">
        <v>88124</v>
      </c>
      <c r="S36512" s="319" t="s">
        <v>344</v>
      </c>
    </row>
    <row r="36513" spans="18:19" x14ac:dyDescent="0.2">
      <c r="R36513" s="334">
        <v>88125</v>
      </c>
      <c r="S36513" s="319" t="s">
        <v>344</v>
      </c>
    </row>
    <row r="36514" spans="18:19" x14ac:dyDescent="0.2">
      <c r="R36514" s="334">
        <v>88126</v>
      </c>
      <c r="S36514" s="319" t="s">
        <v>344</v>
      </c>
    </row>
    <row r="36515" spans="18:19" x14ac:dyDescent="0.2">
      <c r="R36515" s="334">
        <v>88130</v>
      </c>
      <c r="S36515" s="319" t="s">
        <v>344</v>
      </c>
    </row>
    <row r="36516" spans="18:19" x14ac:dyDescent="0.2">
      <c r="R36516" s="334">
        <v>88132</v>
      </c>
      <c r="S36516" s="319" t="s">
        <v>344</v>
      </c>
    </row>
    <row r="36517" spans="18:19" x14ac:dyDescent="0.2">
      <c r="R36517" s="334">
        <v>88133</v>
      </c>
      <c r="S36517" s="319" t="s">
        <v>344</v>
      </c>
    </row>
    <row r="36518" spans="18:19" x14ac:dyDescent="0.2">
      <c r="R36518" s="334">
        <v>88134</v>
      </c>
      <c r="S36518" s="319" t="s">
        <v>344</v>
      </c>
    </row>
    <row r="36519" spans="18:19" x14ac:dyDescent="0.2">
      <c r="R36519" s="334">
        <v>88135</v>
      </c>
      <c r="S36519" s="319" t="s">
        <v>344</v>
      </c>
    </row>
    <row r="36520" spans="18:19" x14ac:dyDescent="0.2">
      <c r="R36520" s="334">
        <v>88136</v>
      </c>
      <c r="S36520" s="319" t="s">
        <v>344</v>
      </c>
    </row>
    <row r="36521" spans="18:19" x14ac:dyDescent="0.2">
      <c r="R36521" s="334">
        <v>88201</v>
      </c>
      <c r="S36521" s="319" t="s">
        <v>337</v>
      </c>
    </row>
    <row r="36522" spans="18:19" x14ac:dyDescent="0.2">
      <c r="R36522" s="334">
        <v>88202</v>
      </c>
      <c r="S36522" s="319" t="s">
        <v>344</v>
      </c>
    </row>
    <row r="36523" spans="18:19" x14ac:dyDescent="0.2">
      <c r="R36523" s="334">
        <v>88203</v>
      </c>
      <c r="S36523" s="319" t="s">
        <v>337</v>
      </c>
    </row>
    <row r="36524" spans="18:19" x14ac:dyDescent="0.2">
      <c r="R36524" s="334">
        <v>88210</v>
      </c>
      <c r="S36524" s="319" t="s">
        <v>344</v>
      </c>
    </row>
    <row r="36525" spans="18:19" x14ac:dyDescent="0.2">
      <c r="R36525" s="334">
        <v>88211</v>
      </c>
      <c r="S36525" s="319" t="s">
        <v>344</v>
      </c>
    </row>
    <row r="36526" spans="18:19" x14ac:dyDescent="0.2">
      <c r="R36526" s="334">
        <v>88213</v>
      </c>
      <c r="S36526" s="319" t="s">
        <v>344</v>
      </c>
    </row>
    <row r="36527" spans="18:19" x14ac:dyDescent="0.2">
      <c r="R36527" s="334">
        <v>88220</v>
      </c>
      <c r="S36527" s="319" t="s">
        <v>362</v>
      </c>
    </row>
    <row r="36528" spans="18:19" x14ac:dyDescent="0.2">
      <c r="R36528" s="334">
        <v>88221</v>
      </c>
      <c r="S36528" s="319" t="s">
        <v>344</v>
      </c>
    </row>
    <row r="36529" spans="18:19" x14ac:dyDescent="0.2">
      <c r="R36529" s="334">
        <v>88230</v>
      </c>
      <c r="S36529" s="319" t="s">
        <v>344</v>
      </c>
    </row>
    <row r="36530" spans="18:19" x14ac:dyDescent="0.2">
      <c r="R36530" s="334">
        <v>88231</v>
      </c>
      <c r="S36530" s="319" t="s">
        <v>344</v>
      </c>
    </row>
    <row r="36531" spans="18:19" x14ac:dyDescent="0.2">
      <c r="R36531" s="334">
        <v>88232</v>
      </c>
      <c r="S36531" s="319" t="s">
        <v>344</v>
      </c>
    </row>
    <row r="36532" spans="18:19" x14ac:dyDescent="0.2">
      <c r="R36532" s="334">
        <v>88240</v>
      </c>
      <c r="S36532" s="319" t="s">
        <v>344</v>
      </c>
    </row>
    <row r="36533" spans="18:19" x14ac:dyDescent="0.2">
      <c r="R36533" s="334">
        <v>88241</v>
      </c>
      <c r="S36533" s="319" t="s">
        <v>344</v>
      </c>
    </row>
    <row r="36534" spans="18:19" x14ac:dyDescent="0.2">
      <c r="R36534" s="334">
        <v>88242</v>
      </c>
      <c r="S36534" s="319" t="s">
        <v>344</v>
      </c>
    </row>
    <row r="36535" spans="18:19" x14ac:dyDescent="0.2">
      <c r="R36535" s="334">
        <v>88244</v>
      </c>
      <c r="S36535" s="319" t="s">
        <v>344</v>
      </c>
    </row>
    <row r="36536" spans="18:19" x14ac:dyDescent="0.2">
      <c r="R36536" s="334">
        <v>88250</v>
      </c>
      <c r="S36536" s="319" t="s">
        <v>337</v>
      </c>
    </row>
    <row r="36537" spans="18:19" x14ac:dyDescent="0.2">
      <c r="R36537" s="334">
        <v>88252</v>
      </c>
      <c r="S36537" s="319" t="s">
        <v>344</v>
      </c>
    </row>
    <row r="36538" spans="18:19" x14ac:dyDescent="0.2">
      <c r="R36538" s="334">
        <v>88253</v>
      </c>
      <c r="S36538" s="319" t="s">
        <v>344</v>
      </c>
    </row>
    <row r="36539" spans="18:19" x14ac:dyDescent="0.2">
      <c r="R36539" s="334">
        <v>88254</v>
      </c>
      <c r="S36539" s="319" t="s">
        <v>344</v>
      </c>
    </row>
    <row r="36540" spans="18:19" x14ac:dyDescent="0.2">
      <c r="R36540" s="334">
        <v>88255</v>
      </c>
      <c r="S36540" s="319" t="s">
        <v>344</v>
      </c>
    </row>
    <row r="36541" spans="18:19" x14ac:dyDescent="0.2">
      <c r="R36541" s="334">
        <v>88256</v>
      </c>
      <c r="S36541" s="319" t="s">
        <v>344</v>
      </c>
    </row>
    <row r="36542" spans="18:19" x14ac:dyDescent="0.2">
      <c r="R36542" s="334">
        <v>88260</v>
      </c>
      <c r="S36542" s="319" t="s">
        <v>344</v>
      </c>
    </row>
    <row r="36543" spans="18:19" x14ac:dyDescent="0.2">
      <c r="R36543" s="334">
        <v>88262</v>
      </c>
      <c r="S36543" s="319" t="s">
        <v>344</v>
      </c>
    </row>
    <row r="36544" spans="18:19" x14ac:dyDescent="0.2">
      <c r="R36544" s="334">
        <v>88263</v>
      </c>
      <c r="S36544" s="319" t="s">
        <v>344</v>
      </c>
    </row>
    <row r="36545" spans="18:19" x14ac:dyDescent="0.2">
      <c r="R36545" s="334">
        <v>88264</v>
      </c>
      <c r="S36545" s="319" t="s">
        <v>344</v>
      </c>
    </row>
    <row r="36546" spans="18:19" x14ac:dyDescent="0.2">
      <c r="R36546" s="334">
        <v>88265</v>
      </c>
      <c r="S36546" s="319" t="s">
        <v>344</v>
      </c>
    </row>
    <row r="36547" spans="18:19" x14ac:dyDescent="0.2">
      <c r="R36547" s="334">
        <v>88267</v>
      </c>
      <c r="S36547" s="319" t="s">
        <v>344</v>
      </c>
    </row>
    <row r="36548" spans="18:19" x14ac:dyDescent="0.2">
      <c r="R36548" s="334">
        <v>88268</v>
      </c>
      <c r="S36548" s="319" t="s">
        <v>362</v>
      </c>
    </row>
    <row r="36549" spans="18:19" x14ac:dyDescent="0.2">
      <c r="R36549" s="334">
        <v>88301</v>
      </c>
      <c r="S36549" s="319" t="s">
        <v>337</v>
      </c>
    </row>
    <row r="36550" spans="18:19" x14ac:dyDescent="0.2">
      <c r="R36550" s="334">
        <v>88310</v>
      </c>
      <c r="S36550" s="319" t="s">
        <v>337</v>
      </c>
    </row>
    <row r="36551" spans="18:19" x14ac:dyDescent="0.2">
      <c r="R36551" s="334">
        <v>88311</v>
      </c>
      <c r="S36551" s="319" t="s">
        <v>337</v>
      </c>
    </row>
    <row r="36552" spans="18:19" x14ac:dyDescent="0.2">
      <c r="R36552" s="334">
        <v>88312</v>
      </c>
      <c r="S36552" s="319" t="s">
        <v>337</v>
      </c>
    </row>
    <row r="36553" spans="18:19" x14ac:dyDescent="0.2">
      <c r="R36553" s="334">
        <v>88314</v>
      </c>
      <c r="S36553" s="319" t="s">
        <v>337</v>
      </c>
    </row>
    <row r="36554" spans="18:19" x14ac:dyDescent="0.2">
      <c r="R36554" s="334">
        <v>88316</v>
      </c>
      <c r="S36554" s="319" t="s">
        <v>337</v>
      </c>
    </row>
    <row r="36555" spans="18:19" x14ac:dyDescent="0.2">
      <c r="R36555" s="334">
        <v>88317</v>
      </c>
      <c r="S36555" s="319" t="s">
        <v>337</v>
      </c>
    </row>
    <row r="36556" spans="18:19" x14ac:dyDescent="0.2">
      <c r="R36556" s="334">
        <v>88318</v>
      </c>
      <c r="S36556" s="319" t="s">
        <v>337</v>
      </c>
    </row>
    <row r="36557" spans="18:19" x14ac:dyDescent="0.2">
      <c r="R36557" s="334">
        <v>88321</v>
      </c>
      <c r="S36557" s="319" t="s">
        <v>337</v>
      </c>
    </row>
    <row r="36558" spans="18:19" x14ac:dyDescent="0.2">
      <c r="R36558" s="334">
        <v>88323</v>
      </c>
      <c r="S36558" s="319" t="s">
        <v>337</v>
      </c>
    </row>
    <row r="36559" spans="18:19" x14ac:dyDescent="0.2">
      <c r="R36559" s="334">
        <v>88324</v>
      </c>
      <c r="S36559" s="319" t="s">
        <v>337</v>
      </c>
    </row>
    <row r="36560" spans="18:19" x14ac:dyDescent="0.2">
      <c r="R36560" s="334">
        <v>88325</v>
      </c>
      <c r="S36560" s="319" t="s">
        <v>337</v>
      </c>
    </row>
    <row r="36561" spans="18:19" x14ac:dyDescent="0.2">
      <c r="R36561" s="334">
        <v>88330</v>
      </c>
      <c r="S36561" s="319" t="s">
        <v>337</v>
      </c>
    </row>
    <row r="36562" spans="18:19" x14ac:dyDescent="0.2">
      <c r="R36562" s="334">
        <v>88336</v>
      </c>
      <c r="S36562" s="319" t="s">
        <v>337</v>
      </c>
    </row>
    <row r="36563" spans="18:19" x14ac:dyDescent="0.2">
      <c r="R36563" s="334">
        <v>88337</v>
      </c>
      <c r="S36563" s="319" t="s">
        <v>337</v>
      </c>
    </row>
    <row r="36564" spans="18:19" x14ac:dyDescent="0.2">
      <c r="R36564" s="334">
        <v>88338</v>
      </c>
      <c r="S36564" s="319" t="s">
        <v>337</v>
      </c>
    </row>
    <row r="36565" spans="18:19" x14ac:dyDescent="0.2">
      <c r="R36565" s="334">
        <v>88339</v>
      </c>
      <c r="S36565" s="319" t="s">
        <v>337</v>
      </c>
    </row>
    <row r="36566" spans="18:19" x14ac:dyDescent="0.2">
      <c r="R36566" s="334">
        <v>88340</v>
      </c>
      <c r="S36566" s="319" t="s">
        <v>337</v>
      </c>
    </row>
    <row r="36567" spans="18:19" x14ac:dyDescent="0.2">
      <c r="R36567" s="334">
        <v>88341</v>
      </c>
      <c r="S36567" s="319" t="s">
        <v>337</v>
      </c>
    </row>
    <row r="36568" spans="18:19" x14ac:dyDescent="0.2">
      <c r="R36568" s="334">
        <v>88342</v>
      </c>
      <c r="S36568" s="319" t="s">
        <v>337</v>
      </c>
    </row>
    <row r="36569" spans="18:19" x14ac:dyDescent="0.2">
      <c r="R36569" s="334">
        <v>88343</v>
      </c>
      <c r="S36569" s="319" t="s">
        <v>337</v>
      </c>
    </row>
    <row r="36570" spans="18:19" x14ac:dyDescent="0.2">
      <c r="R36570" s="334">
        <v>88344</v>
      </c>
      <c r="S36570" s="319" t="s">
        <v>337</v>
      </c>
    </row>
    <row r="36571" spans="18:19" x14ac:dyDescent="0.2">
      <c r="R36571" s="334">
        <v>88345</v>
      </c>
      <c r="S36571" s="319" t="s">
        <v>337</v>
      </c>
    </row>
    <row r="36572" spans="18:19" x14ac:dyDescent="0.2">
      <c r="R36572" s="334">
        <v>88346</v>
      </c>
      <c r="S36572" s="319" t="s">
        <v>337</v>
      </c>
    </row>
    <row r="36573" spans="18:19" x14ac:dyDescent="0.2">
      <c r="R36573" s="334">
        <v>88347</v>
      </c>
      <c r="S36573" s="319" t="s">
        <v>337</v>
      </c>
    </row>
    <row r="36574" spans="18:19" x14ac:dyDescent="0.2">
      <c r="R36574" s="334">
        <v>88348</v>
      </c>
      <c r="S36574" s="319" t="s">
        <v>337</v>
      </c>
    </row>
    <row r="36575" spans="18:19" x14ac:dyDescent="0.2">
      <c r="R36575" s="334">
        <v>88349</v>
      </c>
      <c r="S36575" s="319" t="s">
        <v>337</v>
      </c>
    </row>
    <row r="36576" spans="18:19" x14ac:dyDescent="0.2">
      <c r="R36576" s="334">
        <v>88350</v>
      </c>
      <c r="S36576" s="319" t="s">
        <v>337</v>
      </c>
    </row>
    <row r="36577" spans="18:19" x14ac:dyDescent="0.2">
      <c r="R36577" s="334">
        <v>88351</v>
      </c>
      <c r="S36577" s="319" t="s">
        <v>337</v>
      </c>
    </row>
    <row r="36578" spans="18:19" x14ac:dyDescent="0.2">
      <c r="R36578" s="334">
        <v>88352</v>
      </c>
      <c r="S36578" s="319" t="s">
        <v>337</v>
      </c>
    </row>
    <row r="36579" spans="18:19" x14ac:dyDescent="0.2">
      <c r="R36579" s="334">
        <v>88353</v>
      </c>
      <c r="S36579" s="319" t="s">
        <v>337</v>
      </c>
    </row>
    <row r="36580" spans="18:19" x14ac:dyDescent="0.2">
      <c r="R36580" s="334">
        <v>88354</v>
      </c>
      <c r="S36580" s="319" t="s">
        <v>337</v>
      </c>
    </row>
    <row r="36581" spans="18:19" x14ac:dyDescent="0.2">
      <c r="R36581" s="334">
        <v>88355</v>
      </c>
      <c r="S36581" s="319" t="s">
        <v>337</v>
      </c>
    </row>
    <row r="36582" spans="18:19" x14ac:dyDescent="0.2">
      <c r="R36582" s="334">
        <v>88401</v>
      </c>
      <c r="S36582" s="319" t="s">
        <v>344</v>
      </c>
    </row>
    <row r="36583" spans="18:19" x14ac:dyDescent="0.2">
      <c r="R36583" s="334">
        <v>88410</v>
      </c>
      <c r="S36583" s="319" t="s">
        <v>337</v>
      </c>
    </row>
    <row r="36584" spans="18:19" x14ac:dyDescent="0.2">
      <c r="R36584" s="334">
        <v>88411</v>
      </c>
      <c r="S36584" s="319" t="s">
        <v>344</v>
      </c>
    </row>
    <row r="36585" spans="18:19" x14ac:dyDescent="0.2">
      <c r="R36585" s="334">
        <v>88414</v>
      </c>
      <c r="S36585" s="319" t="s">
        <v>337</v>
      </c>
    </row>
    <row r="36586" spans="18:19" x14ac:dyDescent="0.2">
      <c r="R36586" s="334">
        <v>88415</v>
      </c>
      <c r="S36586" s="319" t="s">
        <v>337</v>
      </c>
    </row>
    <row r="36587" spans="18:19" x14ac:dyDescent="0.2">
      <c r="R36587" s="334">
        <v>88416</v>
      </c>
      <c r="S36587" s="319" t="s">
        <v>344</v>
      </c>
    </row>
    <row r="36588" spans="18:19" x14ac:dyDescent="0.2">
      <c r="R36588" s="334">
        <v>88417</v>
      </c>
      <c r="S36588" s="319" t="s">
        <v>344</v>
      </c>
    </row>
    <row r="36589" spans="18:19" x14ac:dyDescent="0.2">
      <c r="R36589" s="334">
        <v>88418</v>
      </c>
      <c r="S36589" s="319" t="s">
        <v>337</v>
      </c>
    </row>
    <row r="36590" spans="18:19" x14ac:dyDescent="0.2">
      <c r="R36590" s="334">
        <v>88419</v>
      </c>
      <c r="S36590" s="319" t="s">
        <v>337</v>
      </c>
    </row>
    <row r="36591" spans="18:19" x14ac:dyDescent="0.2">
      <c r="R36591" s="334">
        <v>88421</v>
      </c>
      <c r="S36591" s="319" t="s">
        <v>337</v>
      </c>
    </row>
    <row r="36592" spans="18:19" x14ac:dyDescent="0.2">
      <c r="R36592" s="334">
        <v>88422</v>
      </c>
      <c r="S36592" s="319" t="s">
        <v>337</v>
      </c>
    </row>
    <row r="36593" spans="18:19" x14ac:dyDescent="0.2">
      <c r="R36593" s="334">
        <v>88424</v>
      </c>
      <c r="S36593" s="319" t="s">
        <v>337</v>
      </c>
    </row>
    <row r="36594" spans="18:19" x14ac:dyDescent="0.2">
      <c r="R36594" s="334">
        <v>88426</v>
      </c>
      <c r="S36594" s="319" t="s">
        <v>344</v>
      </c>
    </row>
    <row r="36595" spans="18:19" x14ac:dyDescent="0.2">
      <c r="R36595" s="334">
        <v>88427</v>
      </c>
      <c r="S36595" s="319" t="s">
        <v>344</v>
      </c>
    </row>
    <row r="36596" spans="18:19" x14ac:dyDescent="0.2">
      <c r="R36596" s="334">
        <v>88430</v>
      </c>
      <c r="S36596" s="319" t="s">
        <v>337</v>
      </c>
    </row>
    <row r="36597" spans="18:19" x14ac:dyDescent="0.2">
      <c r="R36597" s="334">
        <v>88431</v>
      </c>
      <c r="S36597" s="319" t="s">
        <v>344</v>
      </c>
    </row>
    <row r="36598" spans="18:19" x14ac:dyDescent="0.2">
      <c r="R36598" s="334">
        <v>88434</v>
      </c>
      <c r="S36598" s="319" t="s">
        <v>344</v>
      </c>
    </row>
    <row r="36599" spans="18:19" x14ac:dyDescent="0.2">
      <c r="R36599" s="334">
        <v>88435</v>
      </c>
      <c r="S36599" s="319" t="s">
        <v>337</v>
      </c>
    </row>
    <row r="36600" spans="18:19" x14ac:dyDescent="0.2">
      <c r="R36600" s="334">
        <v>88436</v>
      </c>
      <c r="S36600" s="319" t="s">
        <v>337</v>
      </c>
    </row>
    <row r="36601" spans="18:19" x14ac:dyDescent="0.2">
      <c r="R36601" s="334">
        <v>88439</v>
      </c>
      <c r="S36601" s="319" t="s">
        <v>337</v>
      </c>
    </row>
    <row r="36602" spans="18:19" x14ac:dyDescent="0.2">
      <c r="R36602" s="334">
        <v>88510</v>
      </c>
      <c r="S36602" s="319" t="s">
        <v>337</v>
      </c>
    </row>
    <row r="36603" spans="18:19" x14ac:dyDescent="0.2">
      <c r="R36603" s="334">
        <v>88511</v>
      </c>
      <c r="S36603" s="319" t="s">
        <v>337</v>
      </c>
    </row>
    <row r="36604" spans="18:19" x14ac:dyDescent="0.2">
      <c r="R36604" s="334">
        <v>88512</v>
      </c>
      <c r="S36604" s="319" t="s">
        <v>337</v>
      </c>
    </row>
    <row r="36605" spans="18:19" x14ac:dyDescent="0.2">
      <c r="R36605" s="334">
        <v>88513</v>
      </c>
      <c r="S36605" s="319" t="s">
        <v>337</v>
      </c>
    </row>
    <row r="36606" spans="18:19" x14ac:dyDescent="0.2">
      <c r="R36606" s="334">
        <v>88514</v>
      </c>
      <c r="S36606" s="319" t="s">
        <v>337</v>
      </c>
    </row>
    <row r="36607" spans="18:19" x14ac:dyDescent="0.2">
      <c r="R36607" s="334">
        <v>88515</v>
      </c>
      <c r="S36607" s="319" t="s">
        <v>337</v>
      </c>
    </row>
    <row r="36608" spans="18:19" x14ac:dyDescent="0.2">
      <c r="R36608" s="334">
        <v>88516</v>
      </c>
      <c r="S36608" s="319" t="s">
        <v>337</v>
      </c>
    </row>
    <row r="36609" spans="18:19" x14ac:dyDescent="0.2">
      <c r="R36609" s="334">
        <v>88517</v>
      </c>
      <c r="S36609" s="319" t="s">
        <v>337</v>
      </c>
    </row>
    <row r="36610" spans="18:19" x14ac:dyDescent="0.2">
      <c r="R36610" s="334">
        <v>88518</v>
      </c>
      <c r="S36610" s="319" t="s">
        <v>337</v>
      </c>
    </row>
    <row r="36611" spans="18:19" x14ac:dyDescent="0.2">
      <c r="R36611" s="334">
        <v>88519</v>
      </c>
      <c r="S36611" s="319" t="s">
        <v>337</v>
      </c>
    </row>
    <row r="36612" spans="18:19" x14ac:dyDescent="0.2">
      <c r="R36612" s="334">
        <v>88520</v>
      </c>
      <c r="S36612" s="319" t="s">
        <v>337</v>
      </c>
    </row>
    <row r="36613" spans="18:19" x14ac:dyDescent="0.2">
      <c r="R36613" s="334">
        <v>88521</v>
      </c>
      <c r="S36613" s="319" t="s">
        <v>337</v>
      </c>
    </row>
    <row r="36614" spans="18:19" x14ac:dyDescent="0.2">
      <c r="R36614" s="334">
        <v>88523</v>
      </c>
      <c r="S36614" s="319" t="s">
        <v>337</v>
      </c>
    </row>
    <row r="36615" spans="18:19" x14ac:dyDescent="0.2">
      <c r="R36615" s="334">
        <v>88524</v>
      </c>
      <c r="S36615" s="319" t="s">
        <v>337</v>
      </c>
    </row>
    <row r="36616" spans="18:19" x14ac:dyDescent="0.2">
      <c r="R36616" s="334">
        <v>88525</v>
      </c>
      <c r="S36616" s="319" t="s">
        <v>337</v>
      </c>
    </row>
    <row r="36617" spans="18:19" x14ac:dyDescent="0.2">
      <c r="R36617" s="334">
        <v>88526</v>
      </c>
      <c r="S36617" s="319" t="s">
        <v>337</v>
      </c>
    </row>
    <row r="36618" spans="18:19" x14ac:dyDescent="0.2">
      <c r="R36618" s="334">
        <v>88527</v>
      </c>
      <c r="S36618" s="319" t="s">
        <v>337</v>
      </c>
    </row>
    <row r="36619" spans="18:19" x14ac:dyDescent="0.2">
      <c r="R36619" s="334">
        <v>88528</v>
      </c>
      <c r="S36619" s="319" t="s">
        <v>337</v>
      </c>
    </row>
    <row r="36620" spans="18:19" x14ac:dyDescent="0.2">
      <c r="R36620" s="334">
        <v>88529</v>
      </c>
      <c r="S36620" s="319" t="s">
        <v>337</v>
      </c>
    </row>
    <row r="36621" spans="18:19" x14ac:dyDescent="0.2">
      <c r="R36621" s="334">
        <v>88530</v>
      </c>
      <c r="S36621" s="319" t="s">
        <v>337</v>
      </c>
    </row>
    <row r="36622" spans="18:19" x14ac:dyDescent="0.2">
      <c r="R36622" s="334">
        <v>88531</v>
      </c>
      <c r="S36622" s="319" t="s">
        <v>337</v>
      </c>
    </row>
    <row r="36623" spans="18:19" x14ac:dyDescent="0.2">
      <c r="R36623" s="334">
        <v>88532</v>
      </c>
      <c r="S36623" s="319" t="s">
        <v>337</v>
      </c>
    </row>
    <row r="36624" spans="18:19" x14ac:dyDescent="0.2">
      <c r="R36624" s="334">
        <v>88533</v>
      </c>
      <c r="S36624" s="319" t="s">
        <v>337</v>
      </c>
    </row>
    <row r="36625" spans="18:19" x14ac:dyDescent="0.2">
      <c r="R36625" s="334">
        <v>88534</v>
      </c>
      <c r="S36625" s="319" t="s">
        <v>337</v>
      </c>
    </row>
    <row r="36626" spans="18:19" x14ac:dyDescent="0.2">
      <c r="R36626" s="334">
        <v>88535</v>
      </c>
      <c r="S36626" s="319" t="s">
        <v>337</v>
      </c>
    </row>
    <row r="36627" spans="18:19" x14ac:dyDescent="0.2">
      <c r="R36627" s="334">
        <v>88536</v>
      </c>
      <c r="S36627" s="319" t="s">
        <v>337</v>
      </c>
    </row>
    <row r="36628" spans="18:19" x14ac:dyDescent="0.2">
      <c r="R36628" s="334">
        <v>88538</v>
      </c>
      <c r="S36628" s="319" t="s">
        <v>337</v>
      </c>
    </row>
    <row r="36629" spans="18:19" x14ac:dyDescent="0.2">
      <c r="R36629" s="334">
        <v>88539</v>
      </c>
      <c r="S36629" s="319" t="s">
        <v>337</v>
      </c>
    </row>
    <row r="36630" spans="18:19" x14ac:dyDescent="0.2">
      <c r="R36630" s="334">
        <v>88540</v>
      </c>
      <c r="S36630" s="319" t="s">
        <v>337</v>
      </c>
    </row>
    <row r="36631" spans="18:19" x14ac:dyDescent="0.2">
      <c r="R36631" s="334">
        <v>88541</v>
      </c>
      <c r="S36631" s="319" t="s">
        <v>337</v>
      </c>
    </row>
    <row r="36632" spans="18:19" x14ac:dyDescent="0.2">
      <c r="R36632" s="334">
        <v>88542</v>
      </c>
      <c r="S36632" s="319" t="s">
        <v>337</v>
      </c>
    </row>
    <row r="36633" spans="18:19" x14ac:dyDescent="0.2">
      <c r="R36633" s="334">
        <v>88543</v>
      </c>
      <c r="S36633" s="319" t="s">
        <v>337</v>
      </c>
    </row>
    <row r="36634" spans="18:19" x14ac:dyDescent="0.2">
      <c r="R36634" s="334">
        <v>88544</v>
      </c>
      <c r="S36634" s="319" t="s">
        <v>337</v>
      </c>
    </row>
    <row r="36635" spans="18:19" x14ac:dyDescent="0.2">
      <c r="R36635" s="334">
        <v>88545</v>
      </c>
      <c r="S36635" s="319" t="s">
        <v>337</v>
      </c>
    </row>
    <row r="36636" spans="18:19" x14ac:dyDescent="0.2">
      <c r="R36636" s="334">
        <v>88546</v>
      </c>
      <c r="S36636" s="319" t="s">
        <v>337</v>
      </c>
    </row>
    <row r="36637" spans="18:19" x14ac:dyDescent="0.2">
      <c r="R36637" s="334">
        <v>88547</v>
      </c>
      <c r="S36637" s="319" t="s">
        <v>337</v>
      </c>
    </row>
    <row r="36638" spans="18:19" x14ac:dyDescent="0.2">
      <c r="R36638" s="334">
        <v>88548</v>
      </c>
      <c r="S36638" s="319" t="s">
        <v>337</v>
      </c>
    </row>
    <row r="36639" spans="18:19" x14ac:dyDescent="0.2">
      <c r="R36639" s="334">
        <v>88549</v>
      </c>
      <c r="S36639" s="319" t="s">
        <v>337</v>
      </c>
    </row>
    <row r="36640" spans="18:19" x14ac:dyDescent="0.2">
      <c r="R36640" s="334">
        <v>88550</v>
      </c>
      <c r="S36640" s="319" t="s">
        <v>337</v>
      </c>
    </row>
    <row r="36641" spans="18:19" x14ac:dyDescent="0.2">
      <c r="R36641" s="334">
        <v>88553</v>
      </c>
      <c r="S36641" s="319" t="s">
        <v>337</v>
      </c>
    </row>
    <row r="36642" spans="18:19" x14ac:dyDescent="0.2">
      <c r="R36642" s="334">
        <v>88554</v>
      </c>
      <c r="S36642" s="319" t="s">
        <v>337</v>
      </c>
    </row>
    <row r="36643" spans="18:19" x14ac:dyDescent="0.2">
      <c r="R36643" s="334">
        <v>88555</v>
      </c>
      <c r="S36643" s="319" t="s">
        <v>337</v>
      </c>
    </row>
    <row r="36644" spans="18:19" x14ac:dyDescent="0.2">
      <c r="R36644" s="334">
        <v>88556</v>
      </c>
      <c r="S36644" s="319" t="s">
        <v>337</v>
      </c>
    </row>
    <row r="36645" spans="18:19" x14ac:dyDescent="0.2">
      <c r="R36645" s="334">
        <v>88557</v>
      </c>
      <c r="S36645" s="319" t="s">
        <v>337</v>
      </c>
    </row>
    <row r="36646" spans="18:19" x14ac:dyDescent="0.2">
      <c r="R36646" s="334">
        <v>88558</v>
      </c>
      <c r="S36646" s="319" t="s">
        <v>337</v>
      </c>
    </row>
    <row r="36647" spans="18:19" x14ac:dyDescent="0.2">
      <c r="R36647" s="334">
        <v>88559</v>
      </c>
      <c r="S36647" s="319" t="s">
        <v>337</v>
      </c>
    </row>
    <row r="36648" spans="18:19" x14ac:dyDescent="0.2">
      <c r="R36648" s="334">
        <v>88560</v>
      </c>
      <c r="S36648" s="319" t="s">
        <v>337</v>
      </c>
    </row>
    <row r="36649" spans="18:19" x14ac:dyDescent="0.2">
      <c r="R36649" s="334">
        <v>88561</v>
      </c>
      <c r="S36649" s="319" t="s">
        <v>337</v>
      </c>
    </row>
    <row r="36650" spans="18:19" x14ac:dyDescent="0.2">
      <c r="R36650" s="334">
        <v>88562</v>
      </c>
      <c r="S36650" s="319" t="s">
        <v>337</v>
      </c>
    </row>
    <row r="36651" spans="18:19" x14ac:dyDescent="0.2">
      <c r="R36651" s="334">
        <v>88563</v>
      </c>
      <c r="S36651" s="319" t="s">
        <v>337</v>
      </c>
    </row>
    <row r="36652" spans="18:19" x14ac:dyDescent="0.2">
      <c r="R36652" s="334">
        <v>88565</v>
      </c>
      <c r="S36652" s="319" t="s">
        <v>337</v>
      </c>
    </row>
    <row r="36653" spans="18:19" x14ac:dyDescent="0.2">
      <c r="R36653" s="334">
        <v>88566</v>
      </c>
      <c r="S36653" s="319" t="s">
        <v>337</v>
      </c>
    </row>
    <row r="36654" spans="18:19" x14ac:dyDescent="0.2">
      <c r="R36654" s="334">
        <v>88567</v>
      </c>
      <c r="S36654" s="319" t="s">
        <v>337</v>
      </c>
    </row>
    <row r="36655" spans="18:19" x14ac:dyDescent="0.2">
      <c r="R36655" s="334">
        <v>88568</v>
      </c>
      <c r="S36655" s="319" t="s">
        <v>337</v>
      </c>
    </row>
    <row r="36656" spans="18:19" x14ac:dyDescent="0.2">
      <c r="R36656" s="334">
        <v>88569</v>
      </c>
      <c r="S36656" s="319" t="s">
        <v>337</v>
      </c>
    </row>
    <row r="36657" spans="18:19" x14ac:dyDescent="0.2">
      <c r="R36657" s="334">
        <v>88570</v>
      </c>
      <c r="S36657" s="319" t="s">
        <v>337</v>
      </c>
    </row>
    <row r="36658" spans="18:19" x14ac:dyDescent="0.2">
      <c r="R36658" s="334">
        <v>88571</v>
      </c>
      <c r="S36658" s="319" t="s">
        <v>337</v>
      </c>
    </row>
    <row r="36659" spans="18:19" x14ac:dyDescent="0.2">
      <c r="R36659" s="334">
        <v>88572</v>
      </c>
      <c r="S36659" s="319" t="s">
        <v>337</v>
      </c>
    </row>
    <row r="36660" spans="18:19" x14ac:dyDescent="0.2">
      <c r="R36660" s="334">
        <v>88573</v>
      </c>
      <c r="S36660" s="319" t="s">
        <v>337</v>
      </c>
    </row>
    <row r="36661" spans="18:19" x14ac:dyDescent="0.2">
      <c r="R36661" s="334">
        <v>88574</v>
      </c>
      <c r="S36661" s="319" t="s">
        <v>337</v>
      </c>
    </row>
    <row r="36662" spans="18:19" x14ac:dyDescent="0.2">
      <c r="R36662" s="334">
        <v>88575</v>
      </c>
      <c r="S36662" s="319" t="s">
        <v>337</v>
      </c>
    </row>
    <row r="36663" spans="18:19" x14ac:dyDescent="0.2">
      <c r="R36663" s="334">
        <v>88576</v>
      </c>
      <c r="S36663" s="319" t="s">
        <v>337</v>
      </c>
    </row>
    <row r="36664" spans="18:19" x14ac:dyDescent="0.2">
      <c r="R36664" s="334">
        <v>88577</v>
      </c>
      <c r="S36664" s="319" t="s">
        <v>337</v>
      </c>
    </row>
    <row r="36665" spans="18:19" x14ac:dyDescent="0.2">
      <c r="R36665" s="334">
        <v>88578</v>
      </c>
      <c r="S36665" s="319" t="s">
        <v>337</v>
      </c>
    </row>
    <row r="36666" spans="18:19" x14ac:dyDescent="0.2">
      <c r="R36666" s="334">
        <v>88579</v>
      </c>
      <c r="S36666" s="319" t="s">
        <v>337</v>
      </c>
    </row>
    <row r="36667" spans="18:19" x14ac:dyDescent="0.2">
      <c r="R36667" s="334">
        <v>88580</v>
      </c>
      <c r="S36667" s="319" t="s">
        <v>337</v>
      </c>
    </row>
    <row r="36668" spans="18:19" x14ac:dyDescent="0.2">
      <c r="R36668" s="334">
        <v>88581</v>
      </c>
      <c r="S36668" s="319" t="s">
        <v>337</v>
      </c>
    </row>
    <row r="36669" spans="18:19" x14ac:dyDescent="0.2">
      <c r="R36669" s="334">
        <v>88582</v>
      </c>
      <c r="S36669" s="319" t="s">
        <v>337</v>
      </c>
    </row>
    <row r="36670" spans="18:19" x14ac:dyDescent="0.2">
      <c r="R36670" s="334">
        <v>88583</v>
      </c>
      <c r="S36670" s="319" t="s">
        <v>337</v>
      </c>
    </row>
    <row r="36671" spans="18:19" x14ac:dyDescent="0.2">
      <c r="R36671" s="334">
        <v>88584</v>
      </c>
      <c r="S36671" s="319" t="s">
        <v>337</v>
      </c>
    </row>
    <row r="36672" spans="18:19" x14ac:dyDescent="0.2">
      <c r="R36672" s="334">
        <v>88585</v>
      </c>
      <c r="S36672" s="319" t="s">
        <v>337</v>
      </c>
    </row>
    <row r="36673" spans="18:19" x14ac:dyDescent="0.2">
      <c r="R36673" s="334">
        <v>88586</v>
      </c>
      <c r="S36673" s="319" t="s">
        <v>337</v>
      </c>
    </row>
    <row r="36674" spans="18:19" x14ac:dyDescent="0.2">
      <c r="R36674" s="334">
        <v>88587</v>
      </c>
      <c r="S36674" s="319" t="s">
        <v>337</v>
      </c>
    </row>
    <row r="36675" spans="18:19" x14ac:dyDescent="0.2">
      <c r="R36675" s="334">
        <v>88588</v>
      </c>
      <c r="S36675" s="319" t="s">
        <v>337</v>
      </c>
    </row>
    <row r="36676" spans="18:19" x14ac:dyDescent="0.2">
      <c r="R36676" s="334">
        <v>88589</v>
      </c>
      <c r="S36676" s="319" t="s">
        <v>337</v>
      </c>
    </row>
    <row r="36677" spans="18:19" x14ac:dyDescent="0.2">
      <c r="R36677" s="334">
        <v>88590</v>
      </c>
      <c r="S36677" s="319" t="s">
        <v>337</v>
      </c>
    </row>
    <row r="36678" spans="18:19" x14ac:dyDescent="0.2">
      <c r="R36678" s="334">
        <v>88595</v>
      </c>
      <c r="S36678" s="319" t="s">
        <v>337</v>
      </c>
    </row>
    <row r="36679" spans="18:19" x14ac:dyDescent="0.2">
      <c r="R36679" s="334">
        <v>88901</v>
      </c>
      <c r="S36679" s="319" t="s">
        <v>337</v>
      </c>
    </row>
    <row r="36680" spans="18:19" x14ac:dyDescent="0.2">
      <c r="R36680" s="334">
        <v>88905</v>
      </c>
      <c r="S36680" s="319" t="s">
        <v>337</v>
      </c>
    </row>
    <row r="36681" spans="18:19" x14ac:dyDescent="0.2">
      <c r="R36681" s="334">
        <v>89001</v>
      </c>
      <c r="S36681" s="319" t="s">
        <v>337</v>
      </c>
    </row>
    <row r="36682" spans="18:19" x14ac:dyDescent="0.2">
      <c r="R36682" s="334">
        <v>89002</v>
      </c>
      <c r="S36682" s="319" t="s">
        <v>337</v>
      </c>
    </row>
    <row r="36683" spans="18:19" x14ac:dyDescent="0.2">
      <c r="R36683" s="334">
        <v>89003</v>
      </c>
      <c r="S36683" s="319" t="s">
        <v>337</v>
      </c>
    </row>
    <row r="36684" spans="18:19" x14ac:dyDescent="0.2">
      <c r="R36684" s="334">
        <v>89004</v>
      </c>
      <c r="S36684" s="319" t="s">
        <v>337</v>
      </c>
    </row>
    <row r="36685" spans="18:19" x14ac:dyDescent="0.2">
      <c r="R36685" s="334">
        <v>89005</v>
      </c>
      <c r="S36685" s="319" t="s">
        <v>337</v>
      </c>
    </row>
    <row r="36686" spans="18:19" x14ac:dyDescent="0.2">
      <c r="R36686" s="334">
        <v>89006</v>
      </c>
      <c r="S36686" s="319" t="s">
        <v>337</v>
      </c>
    </row>
    <row r="36687" spans="18:19" x14ac:dyDescent="0.2">
      <c r="R36687" s="334">
        <v>89007</v>
      </c>
      <c r="S36687" s="319" t="s">
        <v>337</v>
      </c>
    </row>
    <row r="36688" spans="18:19" x14ac:dyDescent="0.2">
      <c r="R36688" s="334">
        <v>89008</v>
      </c>
      <c r="S36688" s="319" t="s">
        <v>337</v>
      </c>
    </row>
    <row r="36689" spans="18:19" x14ac:dyDescent="0.2">
      <c r="R36689" s="334">
        <v>89009</v>
      </c>
      <c r="S36689" s="319" t="s">
        <v>337</v>
      </c>
    </row>
    <row r="36690" spans="18:19" x14ac:dyDescent="0.2">
      <c r="R36690" s="334">
        <v>89010</v>
      </c>
      <c r="S36690" s="319" t="s">
        <v>337</v>
      </c>
    </row>
    <row r="36691" spans="18:19" x14ac:dyDescent="0.2">
      <c r="R36691" s="334">
        <v>89011</v>
      </c>
      <c r="S36691" s="319" t="s">
        <v>337</v>
      </c>
    </row>
    <row r="36692" spans="18:19" x14ac:dyDescent="0.2">
      <c r="R36692" s="334">
        <v>89012</v>
      </c>
      <c r="S36692" s="319" t="s">
        <v>337</v>
      </c>
    </row>
    <row r="36693" spans="18:19" x14ac:dyDescent="0.2">
      <c r="R36693" s="334">
        <v>89013</v>
      </c>
      <c r="S36693" s="319" t="s">
        <v>337</v>
      </c>
    </row>
    <row r="36694" spans="18:19" x14ac:dyDescent="0.2">
      <c r="R36694" s="334">
        <v>89014</v>
      </c>
      <c r="S36694" s="319" t="s">
        <v>337</v>
      </c>
    </row>
    <row r="36695" spans="18:19" x14ac:dyDescent="0.2">
      <c r="R36695" s="334">
        <v>89015</v>
      </c>
      <c r="S36695" s="319" t="s">
        <v>337</v>
      </c>
    </row>
    <row r="36696" spans="18:19" x14ac:dyDescent="0.2">
      <c r="R36696" s="334">
        <v>89016</v>
      </c>
      <c r="S36696" s="319" t="s">
        <v>337</v>
      </c>
    </row>
    <row r="36697" spans="18:19" x14ac:dyDescent="0.2">
      <c r="R36697" s="334">
        <v>89017</v>
      </c>
      <c r="S36697" s="319" t="s">
        <v>337</v>
      </c>
    </row>
    <row r="36698" spans="18:19" x14ac:dyDescent="0.2">
      <c r="R36698" s="334">
        <v>89018</v>
      </c>
      <c r="S36698" s="319" t="s">
        <v>337</v>
      </c>
    </row>
    <row r="36699" spans="18:19" x14ac:dyDescent="0.2">
      <c r="R36699" s="334">
        <v>89019</v>
      </c>
      <c r="S36699" s="319" t="s">
        <v>337</v>
      </c>
    </row>
    <row r="36700" spans="18:19" x14ac:dyDescent="0.2">
      <c r="R36700" s="334">
        <v>89020</v>
      </c>
      <c r="S36700" s="319" t="s">
        <v>337</v>
      </c>
    </row>
    <row r="36701" spans="18:19" x14ac:dyDescent="0.2">
      <c r="R36701" s="334">
        <v>89021</v>
      </c>
      <c r="S36701" s="319" t="s">
        <v>337</v>
      </c>
    </row>
    <row r="36702" spans="18:19" x14ac:dyDescent="0.2">
      <c r="R36702" s="334">
        <v>89022</v>
      </c>
      <c r="S36702" s="319" t="s">
        <v>347</v>
      </c>
    </row>
    <row r="36703" spans="18:19" x14ac:dyDescent="0.2">
      <c r="R36703" s="334">
        <v>89023</v>
      </c>
      <c r="S36703" s="319" t="s">
        <v>337</v>
      </c>
    </row>
    <row r="36704" spans="18:19" x14ac:dyDescent="0.2">
      <c r="R36704" s="334">
        <v>89024</v>
      </c>
      <c r="S36704" s="319" t="s">
        <v>337</v>
      </c>
    </row>
    <row r="36705" spans="18:19" x14ac:dyDescent="0.2">
      <c r="R36705" s="334">
        <v>89025</v>
      </c>
      <c r="S36705" s="319" t="s">
        <v>337</v>
      </c>
    </row>
    <row r="36706" spans="18:19" x14ac:dyDescent="0.2">
      <c r="R36706" s="334">
        <v>89027</v>
      </c>
      <c r="S36706" s="319" t="s">
        <v>337</v>
      </c>
    </row>
    <row r="36707" spans="18:19" x14ac:dyDescent="0.2">
      <c r="R36707" s="334">
        <v>89028</v>
      </c>
      <c r="S36707" s="319" t="s">
        <v>337</v>
      </c>
    </row>
    <row r="36708" spans="18:19" x14ac:dyDescent="0.2">
      <c r="R36708" s="334">
        <v>89029</v>
      </c>
      <c r="S36708" s="319" t="s">
        <v>337</v>
      </c>
    </row>
    <row r="36709" spans="18:19" x14ac:dyDescent="0.2">
      <c r="R36709" s="334">
        <v>89030</v>
      </c>
      <c r="S36709" s="319" t="s">
        <v>337</v>
      </c>
    </row>
    <row r="36710" spans="18:19" x14ac:dyDescent="0.2">
      <c r="R36710" s="334">
        <v>89031</v>
      </c>
      <c r="S36710" s="319" t="s">
        <v>337</v>
      </c>
    </row>
    <row r="36711" spans="18:19" x14ac:dyDescent="0.2">
      <c r="R36711" s="334">
        <v>89032</v>
      </c>
      <c r="S36711" s="319" t="s">
        <v>337</v>
      </c>
    </row>
    <row r="36712" spans="18:19" x14ac:dyDescent="0.2">
      <c r="R36712" s="334">
        <v>89033</v>
      </c>
      <c r="S36712" s="319" t="s">
        <v>337</v>
      </c>
    </row>
    <row r="36713" spans="18:19" x14ac:dyDescent="0.2">
      <c r="R36713" s="334">
        <v>89034</v>
      </c>
      <c r="S36713" s="319" t="s">
        <v>337</v>
      </c>
    </row>
    <row r="36714" spans="18:19" x14ac:dyDescent="0.2">
      <c r="R36714" s="334">
        <v>89036</v>
      </c>
      <c r="S36714" s="319" t="s">
        <v>337</v>
      </c>
    </row>
    <row r="36715" spans="18:19" x14ac:dyDescent="0.2">
      <c r="R36715" s="334">
        <v>89037</v>
      </c>
      <c r="S36715" s="319" t="s">
        <v>337</v>
      </c>
    </row>
    <row r="36716" spans="18:19" x14ac:dyDescent="0.2">
      <c r="R36716" s="334">
        <v>89039</v>
      </c>
      <c r="S36716" s="319" t="s">
        <v>337</v>
      </c>
    </row>
    <row r="36717" spans="18:19" x14ac:dyDescent="0.2">
      <c r="R36717" s="334">
        <v>89040</v>
      </c>
      <c r="S36717" s="319" t="s">
        <v>337</v>
      </c>
    </row>
    <row r="36718" spans="18:19" x14ac:dyDescent="0.2">
      <c r="R36718" s="334">
        <v>89041</v>
      </c>
      <c r="S36718" s="319" t="s">
        <v>337</v>
      </c>
    </row>
    <row r="36719" spans="18:19" x14ac:dyDescent="0.2">
      <c r="R36719" s="334">
        <v>89042</v>
      </c>
      <c r="S36719" s="319" t="s">
        <v>337</v>
      </c>
    </row>
    <row r="36720" spans="18:19" x14ac:dyDescent="0.2">
      <c r="R36720" s="334">
        <v>89043</v>
      </c>
      <c r="S36720" s="319" t="s">
        <v>337</v>
      </c>
    </row>
    <row r="36721" spans="18:19" x14ac:dyDescent="0.2">
      <c r="R36721" s="334">
        <v>89044</v>
      </c>
      <c r="S36721" s="319" t="s">
        <v>337</v>
      </c>
    </row>
    <row r="36722" spans="18:19" x14ac:dyDescent="0.2">
      <c r="R36722" s="334">
        <v>89045</v>
      </c>
      <c r="S36722" s="319" t="s">
        <v>347</v>
      </c>
    </row>
    <row r="36723" spans="18:19" x14ac:dyDescent="0.2">
      <c r="R36723" s="334">
        <v>89046</v>
      </c>
      <c r="S36723" s="319" t="s">
        <v>337</v>
      </c>
    </row>
    <row r="36724" spans="18:19" x14ac:dyDescent="0.2">
      <c r="R36724" s="334">
        <v>89047</v>
      </c>
      <c r="S36724" s="319" t="s">
        <v>337</v>
      </c>
    </row>
    <row r="36725" spans="18:19" x14ac:dyDescent="0.2">
      <c r="R36725" s="334">
        <v>89048</v>
      </c>
      <c r="S36725" s="319" t="s">
        <v>337</v>
      </c>
    </row>
    <row r="36726" spans="18:19" x14ac:dyDescent="0.2">
      <c r="R36726" s="334">
        <v>89049</v>
      </c>
      <c r="S36726" s="319" t="s">
        <v>347</v>
      </c>
    </row>
    <row r="36727" spans="18:19" x14ac:dyDescent="0.2">
      <c r="R36727" s="334">
        <v>89052</v>
      </c>
      <c r="S36727" s="319" t="s">
        <v>337</v>
      </c>
    </row>
    <row r="36728" spans="18:19" x14ac:dyDescent="0.2">
      <c r="R36728" s="334">
        <v>89053</v>
      </c>
      <c r="S36728" s="319" t="s">
        <v>337</v>
      </c>
    </row>
    <row r="36729" spans="18:19" x14ac:dyDescent="0.2">
      <c r="R36729" s="334">
        <v>89054</v>
      </c>
      <c r="S36729" s="319" t="s">
        <v>337</v>
      </c>
    </row>
    <row r="36730" spans="18:19" x14ac:dyDescent="0.2">
      <c r="R36730" s="334">
        <v>89060</v>
      </c>
      <c r="S36730" s="319" t="s">
        <v>337</v>
      </c>
    </row>
    <row r="36731" spans="18:19" x14ac:dyDescent="0.2">
      <c r="R36731" s="334">
        <v>89061</v>
      </c>
      <c r="S36731" s="319" t="s">
        <v>337</v>
      </c>
    </row>
    <row r="36732" spans="18:19" x14ac:dyDescent="0.2">
      <c r="R36732" s="334">
        <v>89067</v>
      </c>
      <c r="S36732" s="319" t="s">
        <v>337</v>
      </c>
    </row>
    <row r="36733" spans="18:19" x14ac:dyDescent="0.2">
      <c r="R36733" s="334">
        <v>89070</v>
      </c>
      <c r="S36733" s="319" t="s">
        <v>337</v>
      </c>
    </row>
    <row r="36734" spans="18:19" x14ac:dyDescent="0.2">
      <c r="R36734" s="334">
        <v>89074</v>
      </c>
      <c r="S36734" s="319" t="s">
        <v>337</v>
      </c>
    </row>
    <row r="36735" spans="18:19" x14ac:dyDescent="0.2">
      <c r="R36735" s="334">
        <v>89077</v>
      </c>
      <c r="S36735" s="319" t="s">
        <v>337</v>
      </c>
    </row>
    <row r="36736" spans="18:19" x14ac:dyDescent="0.2">
      <c r="R36736" s="334">
        <v>89081</v>
      </c>
      <c r="S36736" s="319" t="s">
        <v>337</v>
      </c>
    </row>
    <row r="36737" spans="18:19" x14ac:dyDescent="0.2">
      <c r="R36737" s="334">
        <v>89084</v>
      </c>
      <c r="S36737" s="319" t="s">
        <v>337</v>
      </c>
    </row>
    <row r="36738" spans="18:19" x14ac:dyDescent="0.2">
      <c r="R36738" s="334">
        <v>89085</v>
      </c>
      <c r="S36738" s="319" t="s">
        <v>337</v>
      </c>
    </row>
    <row r="36739" spans="18:19" x14ac:dyDescent="0.2">
      <c r="R36739" s="334">
        <v>89086</v>
      </c>
      <c r="S36739" s="319" t="s">
        <v>337</v>
      </c>
    </row>
    <row r="36740" spans="18:19" x14ac:dyDescent="0.2">
      <c r="R36740" s="334">
        <v>89087</v>
      </c>
      <c r="S36740" s="319" t="s">
        <v>337</v>
      </c>
    </row>
    <row r="36741" spans="18:19" x14ac:dyDescent="0.2">
      <c r="R36741" s="334">
        <v>89101</v>
      </c>
      <c r="S36741" s="319" t="s">
        <v>337</v>
      </c>
    </row>
    <row r="36742" spans="18:19" x14ac:dyDescent="0.2">
      <c r="R36742" s="334">
        <v>89102</v>
      </c>
      <c r="S36742" s="319" t="s">
        <v>337</v>
      </c>
    </row>
    <row r="36743" spans="18:19" x14ac:dyDescent="0.2">
      <c r="R36743" s="334">
        <v>89103</v>
      </c>
      <c r="S36743" s="319" t="s">
        <v>337</v>
      </c>
    </row>
    <row r="36744" spans="18:19" x14ac:dyDescent="0.2">
      <c r="R36744" s="334">
        <v>89104</v>
      </c>
      <c r="S36744" s="319" t="s">
        <v>337</v>
      </c>
    </row>
    <row r="36745" spans="18:19" x14ac:dyDescent="0.2">
      <c r="R36745" s="334">
        <v>89105</v>
      </c>
      <c r="S36745" s="319" t="s">
        <v>337</v>
      </c>
    </row>
    <row r="36746" spans="18:19" x14ac:dyDescent="0.2">
      <c r="R36746" s="334">
        <v>89106</v>
      </c>
      <c r="S36746" s="319" t="s">
        <v>337</v>
      </c>
    </row>
    <row r="36747" spans="18:19" x14ac:dyDescent="0.2">
      <c r="R36747" s="334">
        <v>89107</v>
      </c>
      <c r="S36747" s="319" t="s">
        <v>337</v>
      </c>
    </row>
    <row r="36748" spans="18:19" x14ac:dyDescent="0.2">
      <c r="R36748" s="334">
        <v>89108</v>
      </c>
      <c r="S36748" s="319" t="s">
        <v>337</v>
      </c>
    </row>
    <row r="36749" spans="18:19" x14ac:dyDescent="0.2">
      <c r="R36749" s="334">
        <v>89109</v>
      </c>
      <c r="S36749" s="319" t="s">
        <v>337</v>
      </c>
    </row>
    <row r="36750" spans="18:19" x14ac:dyDescent="0.2">
      <c r="R36750" s="334">
        <v>89110</v>
      </c>
      <c r="S36750" s="319" t="s">
        <v>337</v>
      </c>
    </row>
    <row r="36751" spans="18:19" x14ac:dyDescent="0.2">
      <c r="R36751" s="334">
        <v>89111</v>
      </c>
      <c r="S36751" s="319" t="s">
        <v>337</v>
      </c>
    </row>
    <row r="36752" spans="18:19" x14ac:dyDescent="0.2">
      <c r="R36752" s="334">
        <v>89112</v>
      </c>
      <c r="S36752" s="319" t="s">
        <v>337</v>
      </c>
    </row>
    <row r="36753" spans="18:19" x14ac:dyDescent="0.2">
      <c r="R36753" s="334">
        <v>89113</v>
      </c>
      <c r="S36753" s="319" t="s">
        <v>337</v>
      </c>
    </row>
    <row r="36754" spans="18:19" x14ac:dyDescent="0.2">
      <c r="R36754" s="334">
        <v>89114</v>
      </c>
      <c r="S36754" s="319" t="s">
        <v>337</v>
      </c>
    </row>
    <row r="36755" spans="18:19" x14ac:dyDescent="0.2">
      <c r="R36755" s="334">
        <v>89115</v>
      </c>
      <c r="S36755" s="319" t="s">
        <v>337</v>
      </c>
    </row>
    <row r="36756" spans="18:19" x14ac:dyDescent="0.2">
      <c r="R36756" s="334">
        <v>89116</v>
      </c>
      <c r="S36756" s="319" t="s">
        <v>337</v>
      </c>
    </row>
    <row r="36757" spans="18:19" x14ac:dyDescent="0.2">
      <c r="R36757" s="334">
        <v>89117</v>
      </c>
      <c r="S36757" s="319" t="s">
        <v>337</v>
      </c>
    </row>
    <row r="36758" spans="18:19" x14ac:dyDescent="0.2">
      <c r="R36758" s="334">
        <v>89118</v>
      </c>
      <c r="S36758" s="319" t="s">
        <v>337</v>
      </c>
    </row>
    <row r="36759" spans="18:19" x14ac:dyDescent="0.2">
      <c r="R36759" s="334">
        <v>89119</v>
      </c>
      <c r="S36759" s="319" t="s">
        <v>337</v>
      </c>
    </row>
    <row r="36760" spans="18:19" x14ac:dyDescent="0.2">
      <c r="R36760" s="334">
        <v>89120</v>
      </c>
      <c r="S36760" s="319" t="s">
        <v>337</v>
      </c>
    </row>
    <row r="36761" spans="18:19" x14ac:dyDescent="0.2">
      <c r="R36761" s="334">
        <v>89121</v>
      </c>
      <c r="S36761" s="319" t="s">
        <v>337</v>
      </c>
    </row>
    <row r="36762" spans="18:19" x14ac:dyDescent="0.2">
      <c r="R36762" s="334">
        <v>89122</v>
      </c>
      <c r="S36762" s="319" t="s">
        <v>337</v>
      </c>
    </row>
    <row r="36763" spans="18:19" x14ac:dyDescent="0.2">
      <c r="R36763" s="334">
        <v>89123</v>
      </c>
      <c r="S36763" s="319" t="s">
        <v>337</v>
      </c>
    </row>
    <row r="36764" spans="18:19" x14ac:dyDescent="0.2">
      <c r="R36764" s="334">
        <v>89124</v>
      </c>
      <c r="S36764" s="319" t="s">
        <v>337</v>
      </c>
    </row>
    <row r="36765" spans="18:19" x14ac:dyDescent="0.2">
      <c r="R36765" s="334">
        <v>89125</v>
      </c>
      <c r="S36765" s="319" t="s">
        <v>337</v>
      </c>
    </row>
    <row r="36766" spans="18:19" x14ac:dyDescent="0.2">
      <c r="R36766" s="334">
        <v>89126</v>
      </c>
      <c r="S36766" s="319" t="s">
        <v>337</v>
      </c>
    </row>
    <row r="36767" spans="18:19" x14ac:dyDescent="0.2">
      <c r="R36767" s="334">
        <v>89127</v>
      </c>
      <c r="S36767" s="319" t="s">
        <v>337</v>
      </c>
    </row>
    <row r="36768" spans="18:19" x14ac:dyDescent="0.2">
      <c r="R36768" s="334">
        <v>89128</v>
      </c>
      <c r="S36768" s="319" t="s">
        <v>337</v>
      </c>
    </row>
    <row r="36769" spans="18:19" x14ac:dyDescent="0.2">
      <c r="R36769" s="334">
        <v>89129</v>
      </c>
      <c r="S36769" s="319" t="s">
        <v>337</v>
      </c>
    </row>
    <row r="36770" spans="18:19" x14ac:dyDescent="0.2">
      <c r="R36770" s="334">
        <v>89130</v>
      </c>
      <c r="S36770" s="319" t="s">
        <v>337</v>
      </c>
    </row>
    <row r="36771" spans="18:19" x14ac:dyDescent="0.2">
      <c r="R36771" s="334">
        <v>89131</v>
      </c>
      <c r="S36771" s="319" t="s">
        <v>337</v>
      </c>
    </row>
    <row r="36772" spans="18:19" x14ac:dyDescent="0.2">
      <c r="R36772" s="334">
        <v>89132</v>
      </c>
      <c r="S36772" s="319" t="s">
        <v>337</v>
      </c>
    </row>
    <row r="36773" spans="18:19" x14ac:dyDescent="0.2">
      <c r="R36773" s="334">
        <v>89133</v>
      </c>
      <c r="S36773" s="319" t="s">
        <v>337</v>
      </c>
    </row>
    <row r="36774" spans="18:19" x14ac:dyDescent="0.2">
      <c r="R36774" s="334">
        <v>89134</v>
      </c>
      <c r="S36774" s="319" t="s">
        <v>337</v>
      </c>
    </row>
    <row r="36775" spans="18:19" x14ac:dyDescent="0.2">
      <c r="R36775" s="334">
        <v>89135</v>
      </c>
      <c r="S36775" s="319" t="s">
        <v>337</v>
      </c>
    </row>
    <row r="36776" spans="18:19" x14ac:dyDescent="0.2">
      <c r="R36776" s="334">
        <v>89136</v>
      </c>
      <c r="S36776" s="319" t="s">
        <v>337</v>
      </c>
    </row>
    <row r="36777" spans="18:19" x14ac:dyDescent="0.2">
      <c r="R36777" s="334">
        <v>89137</v>
      </c>
      <c r="S36777" s="319" t="s">
        <v>337</v>
      </c>
    </row>
    <row r="36778" spans="18:19" x14ac:dyDescent="0.2">
      <c r="R36778" s="334">
        <v>89138</v>
      </c>
      <c r="S36778" s="319" t="s">
        <v>337</v>
      </c>
    </row>
    <row r="36779" spans="18:19" x14ac:dyDescent="0.2">
      <c r="R36779" s="334">
        <v>89139</v>
      </c>
      <c r="S36779" s="319" t="s">
        <v>337</v>
      </c>
    </row>
    <row r="36780" spans="18:19" x14ac:dyDescent="0.2">
      <c r="R36780" s="334">
        <v>89140</v>
      </c>
      <c r="S36780" s="319" t="s">
        <v>337</v>
      </c>
    </row>
    <row r="36781" spans="18:19" x14ac:dyDescent="0.2">
      <c r="R36781" s="334">
        <v>89141</v>
      </c>
      <c r="S36781" s="319" t="s">
        <v>337</v>
      </c>
    </row>
    <row r="36782" spans="18:19" x14ac:dyDescent="0.2">
      <c r="R36782" s="334">
        <v>89142</v>
      </c>
      <c r="S36782" s="319" t="s">
        <v>337</v>
      </c>
    </row>
    <row r="36783" spans="18:19" x14ac:dyDescent="0.2">
      <c r="R36783" s="334">
        <v>89143</v>
      </c>
      <c r="S36783" s="319" t="s">
        <v>337</v>
      </c>
    </row>
    <row r="36784" spans="18:19" x14ac:dyDescent="0.2">
      <c r="R36784" s="334">
        <v>89144</v>
      </c>
      <c r="S36784" s="319" t="s">
        <v>337</v>
      </c>
    </row>
    <row r="36785" spans="18:19" x14ac:dyDescent="0.2">
      <c r="R36785" s="334">
        <v>89145</v>
      </c>
      <c r="S36785" s="319" t="s">
        <v>337</v>
      </c>
    </row>
    <row r="36786" spans="18:19" x14ac:dyDescent="0.2">
      <c r="R36786" s="334">
        <v>89146</v>
      </c>
      <c r="S36786" s="319" t="s">
        <v>337</v>
      </c>
    </row>
    <row r="36787" spans="18:19" x14ac:dyDescent="0.2">
      <c r="R36787" s="334">
        <v>89147</v>
      </c>
      <c r="S36787" s="319" t="s">
        <v>337</v>
      </c>
    </row>
    <row r="36788" spans="18:19" x14ac:dyDescent="0.2">
      <c r="R36788" s="334">
        <v>89148</v>
      </c>
      <c r="S36788" s="319" t="s">
        <v>337</v>
      </c>
    </row>
    <row r="36789" spans="18:19" x14ac:dyDescent="0.2">
      <c r="R36789" s="334">
        <v>89149</v>
      </c>
      <c r="S36789" s="319" t="s">
        <v>337</v>
      </c>
    </row>
    <row r="36790" spans="18:19" x14ac:dyDescent="0.2">
      <c r="R36790" s="334">
        <v>89150</v>
      </c>
      <c r="S36790" s="319" t="s">
        <v>337</v>
      </c>
    </row>
    <row r="36791" spans="18:19" x14ac:dyDescent="0.2">
      <c r="R36791" s="334">
        <v>89151</v>
      </c>
      <c r="S36791" s="319" t="s">
        <v>337</v>
      </c>
    </row>
    <row r="36792" spans="18:19" x14ac:dyDescent="0.2">
      <c r="R36792" s="334">
        <v>89152</v>
      </c>
      <c r="S36792" s="319" t="s">
        <v>337</v>
      </c>
    </row>
    <row r="36793" spans="18:19" x14ac:dyDescent="0.2">
      <c r="R36793" s="334">
        <v>89153</v>
      </c>
      <c r="S36793" s="319" t="s">
        <v>337</v>
      </c>
    </row>
    <row r="36794" spans="18:19" x14ac:dyDescent="0.2">
      <c r="R36794" s="334">
        <v>89154</v>
      </c>
      <c r="S36794" s="319" t="s">
        <v>337</v>
      </c>
    </row>
    <row r="36795" spans="18:19" x14ac:dyDescent="0.2">
      <c r="R36795" s="334">
        <v>89155</v>
      </c>
      <c r="S36795" s="319" t="s">
        <v>337</v>
      </c>
    </row>
    <row r="36796" spans="18:19" x14ac:dyDescent="0.2">
      <c r="R36796" s="334">
        <v>89156</v>
      </c>
      <c r="S36796" s="319" t="s">
        <v>337</v>
      </c>
    </row>
    <row r="36797" spans="18:19" x14ac:dyDescent="0.2">
      <c r="R36797" s="334">
        <v>89157</v>
      </c>
      <c r="S36797" s="319" t="s">
        <v>337</v>
      </c>
    </row>
    <row r="36798" spans="18:19" x14ac:dyDescent="0.2">
      <c r="R36798" s="334">
        <v>89159</v>
      </c>
      <c r="S36798" s="319" t="s">
        <v>337</v>
      </c>
    </row>
    <row r="36799" spans="18:19" x14ac:dyDescent="0.2">
      <c r="R36799" s="334">
        <v>89160</v>
      </c>
      <c r="S36799" s="319" t="s">
        <v>337</v>
      </c>
    </row>
    <row r="36800" spans="18:19" x14ac:dyDescent="0.2">
      <c r="R36800" s="334">
        <v>89161</v>
      </c>
      <c r="S36800" s="319" t="s">
        <v>337</v>
      </c>
    </row>
    <row r="36801" spans="18:19" x14ac:dyDescent="0.2">
      <c r="R36801" s="334">
        <v>89162</v>
      </c>
      <c r="S36801" s="319" t="s">
        <v>337</v>
      </c>
    </row>
    <row r="36802" spans="18:19" x14ac:dyDescent="0.2">
      <c r="R36802" s="334">
        <v>89163</v>
      </c>
      <c r="S36802" s="319" t="s">
        <v>337</v>
      </c>
    </row>
    <row r="36803" spans="18:19" x14ac:dyDescent="0.2">
      <c r="R36803" s="334">
        <v>89164</v>
      </c>
      <c r="S36803" s="319" t="s">
        <v>337</v>
      </c>
    </row>
    <row r="36804" spans="18:19" x14ac:dyDescent="0.2">
      <c r="R36804" s="334">
        <v>89165</v>
      </c>
      <c r="S36804" s="319" t="s">
        <v>337</v>
      </c>
    </row>
    <row r="36805" spans="18:19" x14ac:dyDescent="0.2">
      <c r="R36805" s="334">
        <v>89166</v>
      </c>
      <c r="S36805" s="319" t="s">
        <v>337</v>
      </c>
    </row>
    <row r="36806" spans="18:19" x14ac:dyDescent="0.2">
      <c r="R36806" s="334">
        <v>89169</v>
      </c>
      <c r="S36806" s="319" t="s">
        <v>337</v>
      </c>
    </row>
    <row r="36807" spans="18:19" x14ac:dyDescent="0.2">
      <c r="R36807" s="334">
        <v>89170</v>
      </c>
      <c r="S36807" s="319" t="s">
        <v>337</v>
      </c>
    </row>
    <row r="36808" spans="18:19" x14ac:dyDescent="0.2">
      <c r="R36808" s="334">
        <v>89173</v>
      </c>
      <c r="S36808" s="319" t="s">
        <v>337</v>
      </c>
    </row>
    <row r="36809" spans="18:19" x14ac:dyDescent="0.2">
      <c r="R36809" s="334">
        <v>89177</v>
      </c>
      <c r="S36809" s="319" t="s">
        <v>337</v>
      </c>
    </row>
    <row r="36810" spans="18:19" x14ac:dyDescent="0.2">
      <c r="R36810" s="334">
        <v>89178</v>
      </c>
      <c r="S36810" s="319" t="s">
        <v>337</v>
      </c>
    </row>
    <row r="36811" spans="18:19" x14ac:dyDescent="0.2">
      <c r="R36811" s="334">
        <v>89179</v>
      </c>
      <c r="S36811" s="319" t="s">
        <v>337</v>
      </c>
    </row>
    <row r="36812" spans="18:19" x14ac:dyDescent="0.2">
      <c r="R36812" s="334">
        <v>89180</v>
      </c>
      <c r="S36812" s="319" t="s">
        <v>337</v>
      </c>
    </row>
    <row r="36813" spans="18:19" x14ac:dyDescent="0.2">
      <c r="R36813" s="334">
        <v>89183</v>
      </c>
      <c r="S36813" s="319" t="s">
        <v>337</v>
      </c>
    </row>
    <row r="36814" spans="18:19" x14ac:dyDescent="0.2">
      <c r="R36814" s="334">
        <v>89185</v>
      </c>
      <c r="S36814" s="319" t="s">
        <v>337</v>
      </c>
    </row>
    <row r="36815" spans="18:19" x14ac:dyDescent="0.2">
      <c r="R36815" s="334">
        <v>89191</v>
      </c>
      <c r="S36815" s="319" t="s">
        <v>337</v>
      </c>
    </row>
    <row r="36816" spans="18:19" x14ac:dyDescent="0.2">
      <c r="R36816" s="334">
        <v>89193</v>
      </c>
      <c r="S36816" s="319" t="s">
        <v>337</v>
      </c>
    </row>
    <row r="36817" spans="18:19" x14ac:dyDescent="0.2">
      <c r="R36817" s="334">
        <v>89199</v>
      </c>
      <c r="S36817" s="319" t="s">
        <v>337</v>
      </c>
    </row>
    <row r="36818" spans="18:19" x14ac:dyDescent="0.2">
      <c r="R36818" s="334">
        <v>89301</v>
      </c>
      <c r="S36818" s="319" t="s">
        <v>347</v>
      </c>
    </row>
    <row r="36819" spans="18:19" x14ac:dyDescent="0.2">
      <c r="R36819" s="334">
        <v>89310</v>
      </c>
      <c r="S36819" s="319" t="s">
        <v>347</v>
      </c>
    </row>
    <row r="36820" spans="18:19" x14ac:dyDescent="0.2">
      <c r="R36820" s="334">
        <v>89311</v>
      </c>
      <c r="S36820" s="319" t="s">
        <v>347</v>
      </c>
    </row>
    <row r="36821" spans="18:19" x14ac:dyDescent="0.2">
      <c r="R36821" s="334">
        <v>89314</v>
      </c>
      <c r="S36821" s="319" t="s">
        <v>347</v>
      </c>
    </row>
    <row r="36822" spans="18:19" x14ac:dyDescent="0.2">
      <c r="R36822" s="334">
        <v>89315</v>
      </c>
      <c r="S36822" s="319" t="s">
        <v>347</v>
      </c>
    </row>
    <row r="36823" spans="18:19" x14ac:dyDescent="0.2">
      <c r="R36823" s="334">
        <v>89316</v>
      </c>
      <c r="S36823" s="319" t="s">
        <v>347</v>
      </c>
    </row>
    <row r="36824" spans="18:19" x14ac:dyDescent="0.2">
      <c r="R36824" s="334">
        <v>89317</v>
      </c>
      <c r="S36824" s="319" t="s">
        <v>347</v>
      </c>
    </row>
    <row r="36825" spans="18:19" x14ac:dyDescent="0.2">
      <c r="R36825" s="334">
        <v>89318</v>
      </c>
      <c r="S36825" s="319" t="s">
        <v>347</v>
      </c>
    </row>
    <row r="36826" spans="18:19" x14ac:dyDescent="0.2">
      <c r="R36826" s="334">
        <v>89319</v>
      </c>
      <c r="S36826" s="319" t="s">
        <v>347</v>
      </c>
    </row>
    <row r="36827" spans="18:19" x14ac:dyDescent="0.2">
      <c r="R36827" s="334">
        <v>89402</v>
      </c>
      <c r="S36827" s="319" t="s">
        <v>347</v>
      </c>
    </row>
    <row r="36828" spans="18:19" x14ac:dyDescent="0.2">
      <c r="R36828" s="334">
        <v>89403</v>
      </c>
      <c r="S36828" s="319" t="s">
        <v>347</v>
      </c>
    </row>
    <row r="36829" spans="18:19" x14ac:dyDescent="0.2">
      <c r="R36829" s="334">
        <v>89404</v>
      </c>
      <c r="S36829" s="319" t="s">
        <v>347</v>
      </c>
    </row>
    <row r="36830" spans="18:19" x14ac:dyDescent="0.2">
      <c r="R36830" s="334">
        <v>89405</v>
      </c>
      <c r="S36830" s="319" t="s">
        <v>347</v>
      </c>
    </row>
    <row r="36831" spans="18:19" x14ac:dyDescent="0.2">
      <c r="R36831" s="334">
        <v>89406</v>
      </c>
      <c r="S36831" s="319" t="s">
        <v>347</v>
      </c>
    </row>
    <row r="36832" spans="18:19" x14ac:dyDescent="0.2">
      <c r="R36832" s="334">
        <v>89407</v>
      </c>
      <c r="S36832" s="319" t="s">
        <v>347</v>
      </c>
    </row>
    <row r="36833" spans="18:19" x14ac:dyDescent="0.2">
      <c r="R36833" s="334">
        <v>89408</v>
      </c>
      <c r="S36833" s="319" t="s">
        <v>347</v>
      </c>
    </row>
    <row r="36834" spans="18:19" x14ac:dyDescent="0.2">
      <c r="R36834" s="334">
        <v>89409</v>
      </c>
      <c r="S36834" s="319" t="s">
        <v>347</v>
      </c>
    </row>
    <row r="36835" spans="18:19" x14ac:dyDescent="0.2">
      <c r="R36835" s="334">
        <v>89410</v>
      </c>
      <c r="S36835" s="319" t="s">
        <v>347</v>
      </c>
    </row>
    <row r="36836" spans="18:19" x14ac:dyDescent="0.2">
      <c r="R36836" s="334">
        <v>89411</v>
      </c>
      <c r="S36836" s="319" t="s">
        <v>347</v>
      </c>
    </row>
    <row r="36837" spans="18:19" x14ac:dyDescent="0.2">
      <c r="R36837" s="334">
        <v>89412</v>
      </c>
      <c r="S36837" s="319" t="s">
        <v>347</v>
      </c>
    </row>
    <row r="36838" spans="18:19" x14ac:dyDescent="0.2">
      <c r="R36838" s="334">
        <v>89413</v>
      </c>
      <c r="S36838" s="319" t="s">
        <v>347</v>
      </c>
    </row>
    <row r="36839" spans="18:19" x14ac:dyDescent="0.2">
      <c r="R36839" s="334">
        <v>89414</v>
      </c>
      <c r="S36839" s="319" t="s">
        <v>347</v>
      </c>
    </row>
    <row r="36840" spans="18:19" x14ac:dyDescent="0.2">
      <c r="R36840" s="334">
        <v>89415</v>
      </c>
      <c r="S36840" s="319" t="s">
        <v>347</v>
      </c>
    </row>
    <row r="36841" spans="18:19" x14ac:dyDescent="0.2">
      <c r="R36841" s="334">
        <v>89418</v>
      </c>
      <c r="S36841" s="319" t="s">
        <v>347</v>
      </c>
    </row>
    <row r="36842" spans="18:19" x14ac:dyDescent="0.2">
      <c r="R36842" s="334">
        <v>89419</v>
      </c>
      <c r="S36842" s="319" t="s">
        <v>347</v>
      </c>
    </row>
    <row r="36843" spans="18:19" x14ac:dyDescent="0.2">
      <c r="R36843" s="334">
        <v>89420</v>
      </c>
      <c r="S36843" s="319" t="s">
        <v>347</v>
      </c>
    </row>
    <row r="36844" spans="18:19" x14ac:dyDescent="0.2">
      <c r="R36844" s="334">
        <v>89421</v>
      </c>
      <c r="S36844" s="319" t="s">
        <v>347</v>
      </c>
    </row>
    <row r="36845" spans="18:19" x14ac:dyDescent="0.2">
      <c r="R36845" s="334">
        <v>89422</v>
      </c>
      <c r="S36845" s="319" t="s">
        <v>347</v>
      </c>
    </row>
    <row r="36846" spans="18:19" x14ac:dyDescent="0.2">
      <c r="R36846" s="334">
        <v>89423</v>
      </c>
      <c r="S36846" s="319" t="s">
        <v>347</v>
      </c>
    </row>
    <row r="36847" spans="18:19" x14ac:dyDescent="0.2">
      <c r="R36847" s="334">
        <v>89424</v>
      </c>
      <c r="S36847" s="319" t="s">
        <v>347</v>
      </c>
    </row>
    <row r="36848" spans="18:19" x14ac:dyDescent="0.2">
      <c r="R36848" s="334">
        <v>89425</v>
      </c>
      <c r="S36848" s="319" t="s">
        <v>347</v>
      </c>
    </row>
    <row r="36849" spans="18:19" x14ac:dyDescent="0.2">
      <c r="R36849" s="334">
        <v>89426</v>
      </c>
      <c r="S36849" s="319" t="s">
        <v>347</v>
      </c>
    </row>
    <row r="36850" spans="18:19" x14ac:dyDescent="0.2">
      <c r="R36850" s="334">
        <v>89427</v>
      </c>
      <c r="S36850" s="319" t="s">
        <v>347</v>
      </c>
    </row>
    <row r="36851" spans="18:19" x14ac:dyDescent="0.2">
      <c r="R36851" s="334">
        <v>89428</v>
      </c>
      <c r="S36851" s="319" t="s">
        <v>347</v>
      </c>
    </row>
    <row r="36852" spans="18:19" x14ac:dyDescent="0.2">
      <c r="R36852" s="334">
        <v>89429</v>
      </c>
      <c r="S36852" s="319" t="s">
        <v>347</v>
      </c>
    </row>
    <row r="36853" spans="18:19" x14ac:dyDescent="0.2">
      <c r="R36853" s="334">
        <v>89430</v>
      </c>
      <c r="S36853" s="319" t="s">
        <v>347</v>
      </c>
    </row>
    <row r="36854" spans="18:19" x14ac:dyDescent="0.2">
      <c r="R36854" s="334">
        <v>89431</v>
      </c>
      <c r="S36854" s="319" t="s">
        <v>347</v>
      </c>
    </row>
    <row r="36855" spans="18:19" x14ac:dyDescent="0.2">
      <c r="R36855" s="334">
        <v>89432</v>
      </c>
      <c r="S36855" s="319" t="s">
        <v>347</v>
      </c>
    </row>
    <row r="36856" spans="18:19" x14ac:dyDescent="0.2">
      <c r="R36856" s="334">
        <v>89433</v>
      </c>
      <c r="S36856" s="319" t="s">
        <v>347</v>
      </c>
    </row>
    <row r="36857" spans="18:19" x14ac:dyDescent="0.2">
      <c r="R36857" s="334">
        <v>89434</v>
      </c>
      <c r="S36857" s="319" t="s">
        <v>347</v>
      </c>
    </row>
    <row r="36858" spans="18:19" x14ac:dyDescent="0.2">
      <c r="R36858" s="334">
        <v>89435</v>
      </c>
      <c r="S36858" s="319" t="s">
        <v>347</v>
      </c>
    </row>
    <row r="36859" spans="18:19" x14ac:dyDescent="0.2">
      <c r="R36859" s="334">
        <v>89436</v>
      </c>
      <c r="S36859" s="319" t="s">
        <v>347</v>
      </c>
    </row>
    <row r="36860" spans="18:19" x14ac:dyDescent="0.2">
      <c r="R36860" s="334">
        <v>89438</v>
      </c>
      <c r="S36860" s="319" t="s">
        <v>347</v>
      </c>
    </row>
    <row r="36861" spans="18:19" x14ac:dyDescent="0.2">
      <c r="R36861" s="334">
        <v>89439</v>
      </c>
      <c r="S36861" s="319" t="s">
        <v>347</v>
      </c>
    </row>
    <row r="36862" spans="18:19" x14ac:dyDescent="0.2">
      <c r="R36862" s="334">
        <v>89440</v>
      </c>
      <c r="S36862" s="319" t="s">
        <v>347</v>
      </c>
    </row>
    <row r="36863" spans="18:19" x14ac:dyDescent="0.2">
      <c r="R36863" s="334">
        <v>89441</v>
      </c>
      <c r="S36863" s="319" t="s">
        <v>347</v>
      </c>
    </row>
    <row r="36864" spans="18:19" x14ac:dyDescent="0.2">
      <c r="R36864" s="334">
        <v>89442</v>
      </c>
      <c r="S36864" s="319" t="s">
        <v>347</v>
      </c>
    </row>
    <row r="36865" spans="18:19" x14ac:dyDescent="0.2">
      <c r="R36865" s="334">
        <v>89444</v>
      </c>
      <c r="S36865" s="319" t="s">
        <v>347</v>
      </c>
    </row>
    <row r="36866" spans="18:19" x14ac:dyDescent="0.2">
      <c r="R36866" s="334">
        <v>89445</v>
      </c>
      <c r="S36866" s="319" t="s">
        <v>347</v>
      </c>
    </row>
    <row r="36867" spans="18:19" x14ac:dyDescent="0.2">
      <c r="R36867" s="334">
        <v>89446</v>
      </c>
      <c r="S36867" s="319" t="s">
        <v>347</v>
      </c>
    </row>
    <row r="36868" spans="18:19" x14ac:dyDescent="0.2">
      <c r="R36868" s="334">
        <v>89447</v>
      </c>
      <c r="S36868" s="319" t="s">
        <v>347</v>
      </c>
    </row>
    <row r="36869" spans="18:19" x14ac:dyDescent="0.2">
      <c r="R36869" s="334">
        <v>89448</v>
      </c>
      <c r="S36869" s="319" t="s">
        <v>347</v>
      </c>
    </row>
    <row r="36870" spans="18:19" x14ac:dyDescent="0.2">
      <c r="R36870" s="334">
        <v>89449</v>
      </c>
      <c r="S36870" s="319" t="s">
        <v>347</v>
      </c>
    </row>
    <row r="36871" spans="18:19" x14ac:dyDescent="0.2">
      <c r="R36871" s="334">
        <v>89450</v>
      </c>
      <c r="S36871" s="319" t="s">
        <v>347</v>
      </c>
    </row>
    <row r="36872" spans="18:19" x14ac:dyDescent="0.2">
      <c r="R36872" s="334">
        <v>89451</v>
      </c>
      <c r="S36872" s="319" t="s">
        <v>347</v>
      </c>
    </row>
    <row r="36873" spans="18:19" x14ac:dyDescent="0.2">
      <c r="R36873" s="334">
        <v>89452</v>
      </c>
      <c r="S36873" s="319" t="s">
        <v>347</v>
      </c>
    </row>
    <row r="36874" spans="18:19" x14ac:dyDescent="0.2">
      <c r="R36874" s="334">
        <v>89460</v>
      </c>
      <c r="S36874" s="319" t="s">
        <v>347</v>
      </c>
    </row>
    <row r="36875" spans="18:19" x14ac:dyDescent="0.2">
      <c r="R36875" s="334">
        <v>89496</v>
      </c>
      <c r="S36875" s="319" t="s">
        <v>347</v>
      </c>
    </row>
    <row r="36876" spans="18:19" x14ac:dyDescent="0.2">
      <c r="R36876" s="334">
        <v>89501</v>
      </c>
      <c r="S36876" s="319" t="s">
        <v>347</v>
      </c>
    </row>
    <row r="36877" spans="18:19" x14ac:dyDescent="0.2">
      <c r="R36877" s="334">
        <v>89502</v>
      </c>
      <c r="S36877" s="319" t="s">
        <v>347</v>
      </c>
    </row>
    <row r="36878" spans="18:19" x14ac:dyDescent="0.2">
      <c r="R36878" s="334">
        <v>89503</v>
      </c>
      <c r="S36878" s="319" t="s">
        <v>347</v>
      </c>
    </row>
    <row r="36879" spans="18:19" x14ac:dyDescent="0.2">
      <c r="R36879" s="334">
        <v>89504</v>
      </c>
      <c r="S36879" s="319" t="s">
        <v>347</v>
      </c>
    </row>
    <row r="36880" spans="18:19" x14ac:dyDescent="0.2">
      <c r="R36880" s="334">
        <v>89505</v>
      </c>
      <c r="S36880" s="319" t="s">
        <v>347</v>
      </c>
    </row>
    <row r="36881" spans="18:19" x14ac:dyDescent="0.2">
      <c r="R36881" s="334">
        <v>89506</v>
      </c>
      <c r="S36881" s="319" t="s">
        <v>347</v>
      </c>
    </row>
    <row r="36882" spans="18:19" x14ac:dyDescent="0.2">
      <c r="R36882" s="334">
        <v>89507</v>
      </c>
      <c r="S36882" s="319" t="s">
        <v>347</v>
      </c>
    </row>
    <row r="36883" spans="18:19" x14ac:dyDescent="0.2">
      <c r="R36883" s="334">
        <v>89508</v>
      </c>
      <c r="S36883" s="319" t="s">
        <v>347</v>
      </c>
    </row>
    <row r="36884" spans="18:19" x14ac:dyDescent="0.2">
      <c r="R36884" s="334">
        <v>89509</v>
      </c>
      <c r="S36884" s="319" t="s">
        <v>347</v>
      </c>
    </row>
    <row r="36885" spans="18:19" x14ac:dyDescent="0.2">
      <c r="R36885" s="334">
        <v>89510</v>
      </c>
      <c r="S36885" s="319" t="s">
        <v>347</v>
      </c>
    </row>
    <row r="36886" spans="18:19" x14ac:dyDescent="0.2">
      <c r="R36886" s="334">
        <v>89511</v>
      </c>
      <c r="S36886" s="319" t="s">
        <v>347</v>
      </c>
    </row>
    <row r="36887" spans="18:19" x14ac:dyDescent="0.2">
      <c r="R36887" s="334">
        <v>89512</v>
      </c>
      <c r="S36887" s="319" t="s">
        <v>347</v>
      </c>
    </row>
    <row r="36888" spans="18:19" x14ac:dyDescent="0.2">
      <c r="R36888" s="334">
        <v>89513</v>
      </c>
      <c r="S36888" s="319" t="s">
        <v>347</v>
      </c>
    </row>
    <row r="36889" spans="18:19" x14ac:dyDescent="0.2">
      <c r="R36889" s="334">
        <v>89515</v>
      </c>
      <c r="S36889" s="319" t="s">
        <v>347</v>
      </c>
    </row>
    <row r="36890" spans="18:19" x14ac:dyDescent="0.2">
      <c r="R36890" s="334">
        <v>89519</v>
      </c>
      <c r="S36890" s="319" t="s">
        <v>347</v>
      </c>
    </row>
    <row r="36891" spans="18:19" x14ac:dyDescent="0.2">
      <c r="R36891" s="334">
        <v>89520</v>
      </c>
      <c r="S36891" s="319" t="s">
        <v>347</v>
      </c>
    </row>
    <row r="36892" spans="18:19" x14ac:dyDescent="0.2">
      <c r="R36892" s="334">
        <v>89521</v>
      </c>
      <c r="S36892" s="319" t="s">
        <v>347</v>
      </c>
    </row>
    <row r="36893" spans="18:19" x14ac:dyDescent="0.2">
      <c r="R36893" s="334">
        <v>89523</v>
      </c>
      <c r="S36893" s="319" t="s">
        <v>347</v>
      </c>
    </row>
    <row r="36894" spans="18:19" x14ac:dyDescent="0.2">
      <c r="R36894" s="334">
        <v>89533</v>
      </c>
      <c r="S36894" s="319" t="s">
        <v>347</v>
      </c>
    </row>
    <row r="36895" spans="18:19" x14ac:dyDescent="0.2">
      <c r="R36895" s="334">
        <v>89555</v>
      </c>
      <c r="S36895" s="319" t="s">
        <v>347</v>
      </c>
    </row>
    <row r="36896" spans="18:19" x14ac:dyDescent="0.2">
      <c r="R36896" s="334">
        <v>89557</v>
      </c>
      <c r="S36896" s="319" t="s">
        <v>347</v>
      </c>
    </row>
    <row r="36897" spans="18:19" x14ac:dyDescent="0.2">
      <c r="R36897" s="334">
        <v>89570</v>
      </c>
      <c r="S36897" s="319" t="s">
        <v>347</v>
      </c>
    </row>
    <row r="36898" spans="18:19" x14ac:dyDescent="0.2">
      <c r="R36898" s="334">
        <v>89595</v>
      </c>
      <c r="S36898" s="319" t="s">
        <v>347</v>
      </c>
    </row>
    <row r="36899" spans="18:19" x14ac:dyDescent="0.2">
      <c r="R36899" s="334">
        <v>89701</v>
      </c>
      <c r="S36899" s="319" t="s">
        <v>347</v>
      </c>
    </row>
    <row r="36900" spans="18:19" x14ac:dyDescent="0.2">
      <c r="R36900" s="334">
        <v>89702</v>
      </c>
      <c r="S36900" s="319" t="s">
        <v>347</v>
      </c>
    </row>
    <row r="36901" spans="18:19" x14ac:dyDescent="0.2">
      <c r="R36901" s="334">
        <v>89703</v>
      </c>
      <c r="S36901" s="319" t="s">
        <v>347</v>
      </c>
    </row>
    <row r="36902" spans="18:19" x14ac:dyDescent="0.2">
      <c r="R36902" s="334">
        <v>89704</v>
      </c>
      <c r="S36902" s="319" t="s">
        <v>347</v>
      </c>
    </row>
    <row r="36903" spans="18:19" x14ac:dyDescent="0.2">
      <c r="R36903" s="334">
        <v>89705</v>
      </c>
      <c r="S36903" s="319" t="s">
        <v>347</v>
      </c>
    </row>
    <row r="36904" spans="18:19" x14ac:dyDescent="0.2">
      <c r="R36904" s="334">
        <v>89706</v>
      </c>
      <c r="S36904" s="319" t="s">
        <v>347</v>
      </c>
    </row>
    <row r="36905" spans="18:19" x14ac:dyDescent="0.2">
      <c r="R36905" s="334">
        <v>89711</v>
      </c>
      <c r="S36905" s="319" t="s">
        <v>347</v>
      </c>
    </row>
    <row r="36906" spans="18:19" x14ac:dyDescent="0.2">
      <c r="R36906" s="334">
        <v>89712</v>
      </c>
      <c r="S36906" s="319" t="s">
        <v>347</v>
      </c>
    </row>
    <row r="36907" spans="18:19" x14ac:dyDescent="0.2">
      <c r="R36907" s="334">
        <v>89713</v>
      </c>
      <c r="S36907" s="319" t="s">
        <v>347</v>
      </c>
    </row>
    <row r="36908" spans="18:19" x14ac:dyDescent="0.2">
      <c r="R36908" s="334">
        <v>89714</v>
      </c>
      <c r="S36908" s="319" t="s">
        <v>347</v>
      </c>
    </row>
    <row r="36909" spans="18:19" x14ac:dyDescent="0.2">
      <c r="R36909" s="334">
        <v>89721</v>
      </c>
      <c r="S36909" s="319" t="s">
        <v>347</v>
      </c>
    </row>
    <row r="36910" spans="18:19" x14ac:dyDescent="0.2">
      <c r="R36910" s="334">
        <v>89801</v>
      </c>
      <c r="S36910" s="319" t="s">
        <v>347</v>
      </c>
    </row>
    <row r="36911" spans="18:19" x14ac:dyDescent="0.2">
      <c r="R36911" s="334">
        <v>89802</v>
      </c>
      <c r="S36911" s="319" t="s">
        <v>347</v>
      </c>
    </row>
    <row r="36912" spans="18:19" x14ac:dyDescent="0.2">
      <c r="R36912" s="334">
        <v>89803</v>
      </c>
      <c r="S36912" s="319" t="s">
        <v>347</v>
      </c>
    </row>
    <row r="36913" spans="18:19" x14ac:dyDescent="0.2">
      <c r="R36913" s="334">
        <v>89815</v>
      </c>
      <c r="S36913" s="319" t="s">
        <v>347</v>
      </c>
    </row>
    <row r="36914" spans="18:19" x14ac:dyDescent="0.2">
      <c r="R36914" s="334">
        <v>89820</v>
      </c>
      <c r="S36914" s="319" t="s">
        <v>347</v>
      </c>
    </row>
    <row r="36915" spans="18:19" x14ac:dyDescent="0.2">
      <c r="R36915" s="334">
        <v>89821</v>
      </c>
      <c r="S36915" s="319" t="s">
        <v>347</v>
      </c>
    </row>
    <row r="36916" spans="18:19" x14ac:dyDescent="0.2">
      <c r="R36916" s="334">
        <v>89822</v>
      </c>
      <c r="S36916" s="319" t="s">
        <v>347</v>
      </c>
    </row>
    <row r="36917" spans="18:19" x14ac:dyDescent="0.2">
      <c r="R36917" s="334">
        <v>89823</v>
      </c>
      <c r="S36917" s="319" t="s">
        <v>347</v>
      </c>
    </row>
    <row r="36918" spans="18:19" x14ac:dyDescent="0.2">
      <c r="R36918" s="334">
        <v>89825</v>
      </c>
      <c r="S36918" s="319" t="s">
        <v>347</v>
      </c>
    </row>
    <row r="36919" spans="18:19" x14ac:dyDescent="0.2">
      <c r="R36919" s="334">
        <v>89826</v>
      </c>
      <c r="S36919" s="319" t="s">
        <v>347</v>
      </c>
    </row>
    <row r="36920" spans="18:19" x14ac:dyDescent="0.2">
      <c r="R36920" s="334">
        <v>89828</v>
      </c>
      <c r="S36920" s="319" t="s">
        <v>347</v>
      </c>
    </row>
    <row r="36921" spans="18:19" x14ac:dyDescent="0.2">
      <c r="R36921" s="334">
        <v>89831</v>
      </c>
      <c r="S36921" s="319" t="s">
        <v>347</v>
      </c>
    </row>
    <row r="36922" spans="18:19" x14ac:dyDescent="0.2">
      <c r="R36922" s="334">
        <v>89833</v>
      </c>
      <c r="S36922" s="319" t="s">
        <v>347</v>
      </c>
    </row>
    <row r="36923" spans="18:19" x14ac:dyDescent="0.2">
      <c r="R36923" s="334">
        <v>89834</v>
      </c>
      <c r="S36923" s="319" t="s">
        <v>347</v>
      </c>
    </row>
    <row r="36924" spans="18:19" x14ac:dyDescent="0.2">
      <c r="R36924" s="334">
        <v>89835</v>
      </c>
      <c r="S36924" s="319" t="s">
        <v>347</v>
      </c>
    </row>
    <row r="36925" spans="18:19" x14ac:dyDescent="0.2">
      <c r="R36925" s="334">
        <v>89883</v>
      </c>
      <c r="S36925" s="319" t="s">
        <v>347</v>
      </c>
    </row>
    <row r="36926" spans="18:19" x14ac:dyDescent="0.2">
      <c r="R36926" s="334">
        <v>90001</v>
      </c>
      <c r="S36926" s="319" t="s">
        <v>343</v>
      </c>
    </row>
    <row r="36927" spans="18:19" x14ac:dyDescent="0.2">
      <c r="R36927" s="334">
        <v>90002</v>
      </c>
      <c r="S36927" s="319" t="s">
        <v>343</v>
      </c>
    </row>
    <row r="36928" spans="18:19" x14ac:dyDescent="0.2">
      <c r="R36928" s="334">
        <v>90003</v>
      </c>
      <c r="S36928" s="319" t="s">
        <v>343</v>
      </c>
    </row>
    <row r="36929" spans="18:19" x14ac:dyDescent="0.2">
      <c r="R36929" s="334">
        <v>90004</v>
      </c>
      <c r="S36929" s="319" t="s">
        <v>343</v>
      </c>
    </row>
    <row r="36930" spans="18:19" x14ac:dyDescent="0.2">
      <c r="R36930" s="334">
        <v>90005</v>
      </c>
      <c r="S36930" s="319" t="s">
        <v>343</v>
      </c>
    </row>
    <row r="36931" spans="18:19" x14ac:dyDescent="0.2">
      <c r="R36931" s="334">
        <v>90006</v>
      </c>
      <c r="S36931" s="319" t="s">
        <v>343</v>
      </c>
    </row>
    <row r="36932" spans="18:19" x14ac:dyDescent="0.2">
      <c r="R36932" s="334">
        <v>90007</v>
      </c>
      <c r="S36932" s="319" t="s">
        <v>343</v>
      </c>
    </row>
    <row r="36933" spans="18:19" x14ac:dyDescent="0.2">
      <c r="R36933" s="334">
        <v>90008</v>
      </c>
      <c r="S36933" s="319" t="s">
        <v>343</v>
      </c>
    </row>
    <row r="36934" spans="18:19" x14ac:dyDescent="0.2">
      <c r="R36934" s="334">
        <v>90009</v>
      </c>
      <c r="S36934" s="319" t="s">
        <v>343</v>
      </c>
    </row>
    <row r="36935" spans="18:19" x14ac:dyDescent="0.2">
      <c r="R36935" s="334">
        <v>90010</v>
      </c>
      <c r="S36935" s="319" t="s">
        <v>343</v>
      </c>
    </row>
    <row r="36936" spans="18:19" x14ac:dyDescent="0.2">
      <c r="R36936" s="334">
        <v>90011</v>
      </c>
      <c r="S36936" s="319" t="s">
        <v>343</v>
      </c>
    </row>
    <row r="36937" spans="18:19" x14ac:dyDescent="0.2">
      <c r="R36937" s="334">
        <v>90012</v>
      </c>
      <c r="S36937" s="319" t="s">
        <v>343</v>
      </c>
    </row>
    <row r="36938" spans="18:19" x14ac:dyDescent="0.2">
      <c r="R36938" s="334">
        <v>90013</v>
      </c>
      <c r="S36938" s="319" t="s">
        <v>343</v>
      </c>
    </row>
    <row r="36939" spans="18:19" x14ac:dyDescent="0.2">
      <c r="R36939" s="334">
        <v>90014</v>
      </c>
      <c r="S36939" s="319" t="s">
        <v>343</v>
      </c>
    </row>
    <row r="36940" spans="18:19" x14ac:dyDescent="0.2">
      <c r="R36940" s="334">
        <v>90015</v>
      </c>
      <c r="S36940" s="319" t="s">
        <v>343</v>
      </c>
    </row>
    <row r="36941" spans="18:19" x14ac:dyDescent="0.2">
      <c r="R36941" s="334">
        <v>90016</v>
      </c>
      <c r="S36941" s="319" t="s">
        <v>343</v>
      </c>
    </row>
    <row r="36942" spans="18:19" x14ac:dyDescent="0.2">
      <c r="R36942" s="334">
        <v>90017</v>
      </c>
      <c r="S36942" s="319" t="s">
        <v>343</v>
      </c>
    </row>
    <row r="36943" spans="18:19" x14ac:dyDescent="0.2">
      <c r="R36943" s="334">
        <v>90018</v>
      </c>
      <c r="S36943" s="319" t="s">
        <v>343</v>
      </c>
    </row>
    <row r="36944" spans="18:19" x14ac:dyDescent="0.2">
      <c r="R36944" s="334">
        <v>90019</v>
      </c>
      <c r="S36944" s="319" t="s">
        <v>343</v>
      </c>
    </row>
    <row r="36945" spans="18:19" x14ac:dyDescent="0.2">
      <c r="R36945" s="334">
        <v>90020</v>
      </c>
      <c r="S36945" s="319" t="s">
        <v>343</v>
      </c>
    </row>
    <row r="36946" spans="18:19" x14ac:dyDescent="0.2">
      <c r="R36946" s="334">
        <v>90021</v>
      </c>
      <c r="S36946" s="319" t="s">
        <v>343</v>
      </c>
    </row>
    <row r="36947" spans="18:19" x14ac:dyDescent="0.2">
      <c r="R36947" s="334">
        <v>90022</v>
      </c>
      <c r="S36947" s="319" t="s">
        <v>343</v>
      </c>
    </row>
    <row r="36948" spans="18:19" x14ac:dyDescent="0.2">
      <c r="R36948" s="334">
        <v>90023</v>
      </c>
      <c r="S36948" s="319" t="s">
        <v>343</v>
      </c>
    </row>
    <row r="36949" spans="18:19" x14ac:dyDescent="0.2">
      <c r="R36949" s="334">
        <v>90024</v>
      </c>
      <c r="S36949" s="319" t="s">
        <v>343</v>
      </c>
    </row>
    <row r="36950" spans="18:19" x14ac:dyDescent="0.2">
      <c r="R36950" s="334">
        <v>90025</v>
      </c>
      <c r="S36950" s="319" t="s">
        <v>343</v>
      </c>
    </row>
    <row r="36951" spans="18:19" x14ac:dyDescent="0.2">
      <c r="R36951" s="334">
        <v>90026</v>
      </c>
      <c r="S36951" s="319" t="s">
        <v>343</v>
      </c>
    </row>
    <row r="36952" spans="18:19" x14ac:dyDescent="0.2">
      <c r="R36952" s="334">
        <v>90027</v>
      </c>
      <c r="S36952" s="319" t="s">
        <v>343</v>
      </c>
    </row>
    <row r="36953" spans="18:19" x14ac:dyDescent="0.2">
      <c r="R36953" s="334">
        <v>90028</v>
      </c>
      <c r="S36953" s="319" t="s">
        <v>343</v>
      </c>
    </row>
    <row r="36954" spans="18:19" x14ac:dyDescent="0.2">
      <c r="R36954" s="334">
        <v>90029</v>
      </c>
      <c r="S36954" s="319" t="s">
        <v>343</v>
      </c>
    </row>
    <row r="36955" spans="18:19" x14ac:dyDescent="0.2">
      <c r="R36955" s="334">
        <v>90030</v>
      </c>
      <c r="S36955" s="319" t="s">
        <v>343</v>
      </c>
    </row>
    <row r="36956" spans="18:19" x14ac:dyDescent="0.2">
      <c r="R36956" s="334">
        <v>90031</v>
      </c>
      <c r="S36956" s="319" t="s">
        <v>343</v>
      </c>
    </row>
    <row r="36957" spans="18:19" x14ac:dyDescent="0.2">
      <c r="R36957" s="334">
        <v>90032</v>
      </c>
      <c r="S36957" s="319" t="s">
        <v>343</v>
      </c>
    </row>
    <row r="36958" spans="18:19" x14ac:dyDescent="0.2">
      <c r="R36958" s="334">
        <v>90033</v>
      </c>
      <c r="S36958" s="319" t="s">
        <v>343</v>
      </c>
    </row>
    <row r="36959" spans="18:19" x14ac:dyDescent="0.2">
      <c r="R36959" s="334">
        <v>90034</v>
      </c>
      <c r="S36959" s="319" t="s">
        <v>343</v>
      </c>
    </row>
    <row r="36960" spans="18:19" x14ac:dyDescent="0.2">
      <c r="R36960" s="334">
        <v>90035</v>
      </c>
      <c r="S36960" s="319" t="s">
        <v>343</v>
      </c>
    </row>
    <row r="36961" spans="18:19" x14ac:dyDescent="0.2">
      <c r="R36961" s="334">
        <v>90036</v>
      </c>
      <c r="S36961" s="319" t="s">
        <v>343</v>
      </c>
    </row>
    <row r="36962" spans="18:19" x14ac:dyDescent="0.2">
      <c r="R36962" s="334">
        <v>90037</v>
      </c>
      <c r="S36962" s="319" t="s">
        <v>343</v>
      </c>
    </row>
    <row r="36963" spans="18:19" x14ac:dyDescent="0.2">
      <c r="R36963" s="334">
        <v>90038</v>
      </c>
      <c r="S36963" s="319" t="s">
        <v>343</v>
      </c>
    </row>
    <row r="36964" spans="18:19" x14ac:dyDescent="0.2">
      <c r="R36964" s="334">
        <v>90039</v>
      </c>
      <c r="S36964" s="319" t="s">
        <v>343</v>
      </c>
    </row>
    <row r="36965" spans="18:19" x14ac:dyDescent="0.2">
      <c r="R36965" s="334">
        <v>90040</v>
      </c>
      <c r="S36965" s="319" t="s">
        <v>343</v>
      </c>
    </row>
    <row r="36966" spans="18:19" x14ac:dyDescent="0.2">
      <c r="R36966" s="334">
        <v>90041</v>
      </c>
      <c r="S36966" s="319" t="s">
        <v>343</v>
      </c>
    </row>
    <row r="36967" spans="18:19" x14ac:dyDescent="0.2">
      <c r="R36967" s="334">
        <v>90042</v>
      </c>
      <c r="S36967" s="319" t="s">
        <v>343</v>
      </c>
    </row>
    <row r="36968" spans="18:19" x14ac:dyDescent="0.2">
      <c r="R36968" s="334">
        <v>90043</v>
      </c>
      <c r="S36968" s="319" t="s">
        <v>343</v>
      </c>
    </row>
    <row r="36969" spans="18:19" x14ac:dyDescent="0.2">
      <c r="R36969" s="334">
        <v>90044</v>
      </c>
      <c r="S36969" s="319" t="s">
        <v>343</v>
      </c>
    </row>
    <row r="36970" spans="18:19" x14ac:dyDescent="0.2">
      <c r="R36970" s="334">
        <v>90045</v>
      </c>
      <c r="S36970" s="319" t="s">
        <v>343</v>
      </c>
    </row>
    <row r="36971" spans="18:19" x14ac:dyDescent="0.2">
      <c r="R36971" s="334">
        <v>90046</v>
      </c>
      <c r="S36971" s="319" t="s">
        <v>343</v>
      </c>
    </row>
    <row r="36972" spans="18:19" x14ac:dyDescent="0.2">
      <c r="R36972" s="334">
        <v>90047</v>
      </c>
      <c r="S36972" s="319" t="s">
        <v>343</v>
      </c>
    </row>
    <row r="36973" spans="18:19" x14ac:dyDescent="0.2">
      <c r="R36973" s="334">
        <v>90048</v>
      </c>
      <c r="S36973" s="319" t="s">
        <v>343</v>
      </c>
    </row>
    <row r="36974" spans="18:19" x14ac:dyDescent="0.2">
      <c r="R36974" s="334">
        <v>90049</v>
      </c>
      <c r="S36974" s="319" t="s">
        <v>343</v>
      </c>
    </row>
    <row r="36975" spans="18:19" x14ac:dyDescent="0.2">
      <c r="R36975" s="334">
        <v>90050</v>
      </c>
      <c r="S36975" s="319" t="s">
        <v>343</v>
      </c>
    </row>
    <row r="36976" spans="18:19" x14ac:dyDescent="0.2">
      <c r="R36976" s="334">
        <v>90051</v>
      </c>
      <c r="S36976" s="319" t="s">
        <v>343</v>
      </c>
    </row>
    <row r="36977" spans="18:19" x14ac:dyDescent="0.2">
      <c r="R36977" s="334">
        <v>90052</v>
      </c>
      <c r="S36977" s="319" t="s">
        <v>343</v>
      </c>
    </row>
    <row r="36978" spans="18:19" x14ac:dyDescent="0.2">
      <c r="R36978" s="334">
        <v>90053</v>
      </c>
      <c r="S36978" s="319" t="s">
        <v>343</v>
      </c>
    </row>
    <row r="36979" spans="18:19" x14ac:dyDescent="0.2">
      <c r="R36979" s="334">
        <v>90054</v>
      </c>
      <c r="S36979" s="319" t="s">
        <v>343</v>
      </c>
    </row>
    <row r="36980" spans="18:19" x14ac:dyDescent="0.2">
      <c r="R36980" s="334">
        <v>90055</v>
      </c>
      <c r="S36980" s="319" t="s">
        <v>343</v>
      </c>
    </row>
    <row r="36981" spans="18:19" x14ac:dyDescent="0.2">
      <c r="R36981" s="334">
        <v>90056</v>
      </c>
      <c r="S36981" s="319" t="s">
        <v>343</v>
      </c>
    </row>
    <row r="36982" spans="18:19" x14ac:dyDescent="0.2">
      <c r="R36982" s="334">
        <v>90057</v>
      </c>
      <c r="S36982" s="319" t="s">
        <v>343</v>
      </c>
    </row>
    <row r="36983" spans="18:19" x14ac:dyDescent="0.2">
      <c r="R36983" s="334">
        <v>90058</v>
      </c>
      <c r="S36983" s="319" t="s">
        <v>343</v>
      </c>
    </row>
    <row r="36984" spans="18:19" x14ac:dyDescent="0.2">
      <c r="R36984" s="334">
        <v>90059</v>
      </c>
      <c r="S36984" s="319" t="s">
        <v>343</v>
      </c>
    </row>
    <row r="36985" spans="18:19" x14ac:dyDescent="0.2">
      <c r="R36985" s="334">
        <v>90060</v>
      </c>
      <c r="S36985" s="319" t="s">
        <v>343</v>
      </c>
    </row>
    <row r="36986" spans="18:19" x14ac:dyDescent="0.2">
      <c r="R36986" s="334">
        <v>90061</v>
      </c>
      <c r="S36986" s="319" t="s">
        <v>343</v>
      </c>
    </row>
    <row r="36987" spans="18:19" x14ac:dyDescent="0.2">
      <c r="R36987" s="334">
        <v>90062</v>
      </c>
      <c r="S36987" s="319" t="s">
        <v>343</v>
      </c>
    </row>
    <row r="36988" spans="18:19" x14ac:dyDescent="0.2">
      <c r="R36988" s="334">
        <v>90063</v>
      </c>
      <c r="S36988" s="319" t="s">
        <v>343</v>
      </c>
    </row>
    <row r="36989" spans="18:19" x14ac:dyDescent="0.2">
      <c r="R36989" s="334">
        <v>90064</v>
      </c>
      <c r="S36989" s="319" t="s">
        <v>343</v>
      </c>
    </row>
    <row r="36990" spans="18:19" x14ac:dyDescent="0.2">
      <c r="R36990" s="334">
        <v>90065</v>
      </c>
      <c r="S36990" s="319" t="s">
        <v>343</v>
      </c>
    </row>
    <row r="36991" spans="18:19" x14ac:dyDescent="0.2">
      <c r="R36991" s="334">
        <v>90066</v>
      </c>
      <c r="S36991" s="319" t="s">
        <v>343</v>
      </c>
    </row>
    <row r="36992" spans="18:19" x14ac:dyDescent="0.2">
      <c r="R36992" s="334">
        <v>90067</v>
      </c>
      <c r="S36992" s="319" t="s">
        <v>343</v>
      </c>
    </row>
    <row r="36993" spans="18:19" x14ac:dyDescent="0.2">
      <c r="R36993" s="334">
        <v>90068</v>
      </c>
      <c r="S36993" s="319" t="s">
        <v>343</v>
      </c>
    </row>
    <row r="36994" spans="18:19" x14ac:dyDescent="0.2">
      <c r="R36994" s="334">
        <v>90069</v>
      </c>
      <c r="S36994" s="319" t="s">
        <v>343</v>
      </c>
    </row>
    <row r="36995" spans="18:19" x14ac:dyDescent="0.2">
      <c r="R36995" s="334">
        <v>90070</v>
      </c>
      <c r="S36995" s="319" t="s">
        <v>343</v>
      </c>
    </row>
    <row r="36996" spans="18:19" x14ac:dyDescent="0.2">
      <c r="R36996" s="334">
        <v>90071</v>
      </c>
      <c r="S36996" s="319" t="s">
        <v>343</v>
      </c>
    </row>
    <row r="36997" spans="18:19" x14ac:dyDescent="0.2">
      <c r="R36997" s="334">
        <v>90072</v>
      </c>
      <c r="S36997" s="319" t="s">
        <v>343</v>
      </c>
    </row>
    <row r="36998" spans="18:19" x14ac:dyDescent="0.2">
      <c r="R36998" s="334">
        <v>90073</v>
      </c>
      <c r="S36998" s="319" t="s">
        <v>343</v>
      </c>
    </row>
    <row r="36999" spans="18:19" x14ac:dyDescent="0.2">
      <c r="R36999" s="334">
        <v>90074</v>
      </c>
      <c r="S36999" s="319" t="s">
        <v>343</v>
      </c>
    </row>
    <row r="37000" spans="18:19" x14ac:dyDescent="0.2">
      <c r="R37000" s="334">
        <v>90075</v>
      </c>
      <c r="S37000" s="319" t="s">
        <v>343</v>
      </c>
    </row>
    <row r="37001" spans="18:19" x14ac:dyDescent="0.2">
      <c r="R37001" s="334">
        <v>90076</v>
      </c>
      <c r="S37001" s="319" t="s">
        <v>343</v>
      </c>
    </row>
    <row r="37002" spans="18:19" x14ac:dyDescent="0.2">
      <c r="R37002" s="334">
        <v>90077</v>
      </c>
      <c r="S37002" s="319" t="s">
        <v>343</v>
      </c>
    </row>
    <row r="37003" spans="18:19" x14ac:dyDescent="0.2">
      <c r="R37003" s="334">
        <v>90078</v>
      </c>
      <c r="S37003" s="319" t="s">
        <v>343</v>
      </c>
    </row>
    <row r="37004" spans="18:19" x14ac:dyDescent="0.2">
      <c r="R37004" s="334">
        <v>90079</v>
      </c>
      <c r="S37004" s="319" t="s">
        <v>343</v>
      </c>
    </row>
    <row r="37005" spans="18:19" x14ac:dyDescent="0.2">
      <c r="R37005" s="334">
        <v>90080</v>
      </c>
      <c r="S37005" s="319" t="s">
        <v>343</v>
      </c>
    </row>
    <row r="37006" spans="18:19" x14ac:dyDescent="0.2">
      <c r="R37006" s="334">
        <v>90081</v>
      </c>
      <c r="S37006" s="319" t="s">
        <v>343</v>
      </c>
    </row>
    <row r="37007" spans="18:19" x14ac:dyDescent="0.2">
      <c r="R37007" s="334">
        <v>90082</v>
      </c>
      <c r="S37007" s="319" t="s">
        <v>343</v>
      </c>
    </row>
    <row r="37008" spans="18:19" x14ac:dyDescent="0.2">
      <c r="R37008" s="334">
        <v>90083</v>
      </c>
      <c r="S37008" s="319" t="s">
        <v>343</v>
      </c>
    </row>
    <row r="37009" spans="18:19" x14ac:dyDescent="0.2">
      <c r="R37009" s="334">
        <v>90084</v>
      </c>
      <c r="S37009" s="319" t="s">
        <v>343</v>
      </c>
    </row>
    <row r="37010" spans="18:19" x14ac:dyDescent="0.2">
      <c r="R37010" s="334">
        <v>90086</v>
      </c>
      <c r="S37010" s="319" t="s">
        <v>343</v>
      </c>
    </row>
    <row r="37011" spans="18:19" x14ac:dyDescent="0.2">
      <c r="R37011" s="334">
        <v>90087</v>
      </c>
      <c r="S37011" s="319" t="s">
        <v>343</v>
      </c>
    </row>
    <row r="37012" spans="18:19" x14ac:dyDescent="0.2">
      <c r="R37012" s="334">
        <v>90088</v>
      </c>
      <c r="S37012" s="319" t="s">
        <v>343</v>
      </c>
    </row>
    <row r="37013" spans="18:19" x14ac:dyDescent="0.2">
      <c r="R37013" s="334">
        <v>90089</v>
      </c>
      <c r="S37013" s="319" t="s">
        <v>343</v>
      </c>
    </row>
    <row r="37014" spans="18:19" x14ac:dyDescent="0.2">
      <c r="R37014" s="334">
        <v>90090</v>
      </c>
      <c r="S37014" s="319" t="s">
        <v>343</v>
      </c>
    </row>
    <row r="37015" spans="18:19" x14ac:dyDescent="0.2">
      <c r="R37015" s="334">
        <v>90091</v>
      </c>
      <c r="S37015" s="319" t="s">
        <v>343</v>
      </c>
    </row>
    <row r="37016" spans="18:19" x14ac:dyDescent="0.2">
      <c r="R37016" s="334">
        <v>90093</v>
      </c>
      <c r="S37016" s="319" t="s">
        <v>343</v>
      </c>
    </row>
    <row r="37017" spans="18:19" x14ac:dyDescent="0.2">
      <c r="R37017" s="334">
        <v>90094</v>
      </c>
      <c r="S37017" s="319" t="s">
        <v>343</v>
      </c>
    </row>
    <row r="37018" spans="18:19" x14ac:dyDescent="0.2">
      <c r="R37018" s="334">
        <v>90095</v>
      </c>
      <c r="S37018" s="319" t="s">
        <v>343</v>
      </c>
    </row>
    <row r="37019" spans="18:19" x14ac:dyDescent="0.2">
      <c r="R37019" s="334">
        <v>90096</v>
      </c>
      <c r="S37019" s="319" t="s">
        <v>343</v>
      </c>
    </row>
    <row r="37020" spans="18:19" x14ac:dyDescent="0.2">
      <c r="R37020" s="334">
        <v>90101</v>
      </c>
      <c r="S37020" s="319" t="s">
        <v>343</v>
      </c>
    </row>
    <row r="37021" spans="18:19" x14ac:dyDescent="0.2">
      <c r="R37021" s="334">
        <v>90103</v>
      </c>
      <c r="S37021" s="319" t="s">
        <v>343</v>
      </c>
    </row>
    <row r="37022" spans="18:19" x14ac:dyDescent="0.2">
      <c r="R37022" s="334">
        <v>90189</v>
      </c>
      <c r="S37022" s="319" t="s">
        <v>343</v>
      </c>
    </row>
    <row r="37023" spans="18:19" x14ac:dyDescent="0.2">
      <c r="R37023" s="334">
        <v>90201</v>
      </c>
      <c r="S37023" s="319" t="s">
        <v>343</v>
      </c>
    </row>
    <row r="37024" spans="18:19" x14ac:dyDescent="0.2">
      <c r="R37024" s="334">
        <v>90202</v>
      </c>
      <c r="S37024" s="319" t="s">
        <v>343</v>
      </c>
    </row>
    <row r="37025" spans="18:19" x14ac:dyDescent="0.2">
      <c r="R37025" s="334">
        <v>90209</v>
      </c>
      <c r="S37025" s="319" t="s">
        <v>343</v>
      </c>
    </row>
    <row r="37026" spans="18:19" x14ac:dyDescent="0.2">
      <c r="R37026" s="334">
        <v>90210</v>
      </c>
      <c r="S37026" s="319" t="s">
        <v>343</v>
      </c>
    </row>
    <row r="37027" spans="18:19" x14ac:dyDescent="0.2">
      <c r="R37027" s="334">
        <v>90211</v>
      </c>
      <c r="S37027" s="319" t="s">
        <v>343</v>
      </c>
    </row>
    <row r="37028" spans="18:19" x14ac:dyDescent="0.2">
      <c r="R37028" s="334">
        <v>90212</v>
      </c>
      <c r="S37028" s="319" t="s">
        <v>343</v>
      </c>
    </row>
    <row r="37029" spans="18:19" x14ac:dyDescent="0.2">
      <c r="R37029" s="334">
        <v>90213</v>
      </c>
      <c r="S37029" s="319" t="s">
        <v>343</v>
      </c>
    </row>
    <row r="37030" spans="18:19" x14ac:dyDescent="0.2">
      <c r="R37030" s="334">
        <v>90220</v>
      </c>
      <c r="S37030" s="319" t="s">
        <v>343</v>
      </c>
    </row>
    <row r="37031" spans="18:19" x14ac:dyDescent="0.2">
      <c r="R37031" s="334">
        <v>90221</v>
      </c>
      <c r="S37031" s="319" t="s">
        <v>343</v>
      </c>
    </row>
    <row r="37032" spans="18:19" x14ac:dyDescent="0.2">
      <c r="R37032" s="334">
        <v>90222</v>
      </c>
      <c r="S37032" s="319" t="s">
        <v>343</v>
      </c>
    </row>
    <row r="37033" spans="18:19" x14ac:dyDescent="0.2">
      <c r="R37033" s="334">
        <v>90223</v>
      </c>
      <c r="S37033" s="319" t="s">
        <v>343</v>
      </c>
    </row>
    <row r="37034" spans="18:19" x14ac:dyDescent="0.2">
      <c r="R37034" s="334">
        <v>90224</v>
      </c>
      <c r="S37034" s="319" t="s">
        <v>343</v>
      </c>
    </row>
    <row r="37035" spans="18:19" x14ac:dyDescent="0.2">
      <c r="R37035" s="334">
        <v>90230</v>
      </c>
      <c r="S37035" s="319" t="s">
        <v>343</v>
      </c>
    </row>
    <row r="37036" spans="18:19" x14ac:dyDescent="0.2">
      <c r="R37036" s="334">
        <v>90231</v>
      </c>
      <c r="S37036" s="319" t="s">
        <v>343</v>
      </c>
    </row>
    <row r="37037" spans="18:19" x14ac:dyDescent="0.2">
      <c r="R37037" s="334">
        <v>90232</v>
      </c>
      <c r="S37037" s="319" t="s">
        <v>343</v>
      </c>
    </row>
    <row r="37038" spans="18:19" x14ac:dyDescent="0.2">
      <c r="R37038" s="334">
        <v>90233</v>
      </c>
      <c r="S37038" s="319" t="s">
        <v>343</v>
      </c>
    </row>
    <row r="37039" spans="18:19" x14ac:dyDescent="0.2">
      <c r="R37039" s="334">
        <v>90239</v>
      </c>
      <c r="S37039" s="319" t="s">
        <v>343</v>
      </c>
    </row>
    <row r="37040" spans="18:19" x14ac:dyDescent="0.2">
      <c r="R37040" s="334">
        <v>90240</v>
      </c>
      <c r="S37040" s="319" t="s">
        <v>343</v>
      </c>
    </row>
    <row r="37041" spans="18:19" x14ac:dyDescent="0.2">
      <c r="R37041" s="334">
        <v>90241</v>
      </c>
      <c r="S37041" s="319" t="s">
        <v>343</v>
      </c>
    </row>
    <row r="37042" spans="18:19" x14ac:dyDescent="0.2">
      <c r="R37042" s="334">
        <v>90242</v>
      </c>
      <c r="S37042" s="319" t="s">
        <v>343</v>
      </c>
    </row>
    <row r="37043" spans="18:19" x14ac:dyDescent="0.2">
      <c r="R37043" s="334">
        <v>90245</v>
      </c>
      <c r="S37043" s="319" t="s">
        <v>343</v>
      </c>
    </row>
    <row r="37044" spans="18:19" x14ac:dyDescent="0.2">
      <c r="R37044" s="334">
        <v>90247</v>
      </c>
      <c r="S37044" s="319" t="s">
        <v>343</v>
      </c>
    </row>
    <row r="37045" spans="18:19" x14ac:dyDescent="0.2">
      <c r="R37045" s="334">
        <v>90248</v>
      </c>
      <c r="S37045" s="319" t="s">
        <v>343</v>
      </c>
    </row>
    <row r="37046" spans="18:19" x14ac:dyDescent="0.2">
      <c r="R37046" s="334">
        <v>90249</v>
      </c>
      <c r="S37046" s="319" t="s">
        <v>343</v>
      </c>
    </row>
    <row r="37047" spans="18:19" x14ac:dyDescent="0.2">
      <c r="R37047" s="334">
        <v>90250</v>
      </c>
      <c r="S37047" s="319" t="s">
        <v>343</v>
      </c>
    </row>
    <row r="37048" spans="18:19" x14ac:dyDescent="0.2">
      <c r="R37048" s="334">
        <v>90251</v>
      </c>
      <c r="S37048" s="319" t="s">
        <v>343</v>
      </c>
    </row>
    <row r="37049" spans="18:19" x14ac:dyDescent="0.2">
      <c r="R37049" s="334">
        <v>90254</v>
      </c>
      <c r="S37049" s="319" t="s">
        <v>343</v>
      </c>
    </row>
    <row r="37050" spans="18:19" x14ac:dyDescent="0.2">
      <c r="R37050" s="334">
        <v>90255</v>
      </c>
      <c r="S37050" s="319" t="s">
        <v>343</v>
      </c>
    </row>
    <row r="37051" spans="18:19" x14ac:dyDescent="0.2">
      <c r="R37051" s="334">
        <v>90260</v>
      </c>
      <c r="S37051" s="319" t="s">
        <v>343</v>
      </c>
    </row>
    <row r="37052" spans="18:19" x14ac:dyDescent="0.2">
      <c r="R37052" s="334">
        <v>90261</v>
      </c>
      <c r="S37052" s="319" t="s">
        <v>343</v>
      </c>
    </row>
    <row r="37053" spans="18:19" x14ac:dyDescent="0.2">
      <c r="R37053" s="334">
        <v>90262</v>
      </c>
      <c r="S37053" s="319" t="s">
        <v>343</v>
      </c>
    </row>
    <row r="37054" spans="18:19" x14ac:dyDescent="0.2">
      <c r="R37054" s="334">
        <v>90263</v>
      </c>
      <c r="S37054" s="319" t="s">
        <v>343</v>
      </c>
    </row>
    <row r="37055" spans="18:19" x14ac:dyDescent="0.2">
      <c r="R37055" s="334">
        <v>90264</v>
      </c>
      <c r="S37055" s="319" t="s">
        <v>343</v>
      </c>
    </row>
    <row r="37056" spans="18:19" x14ac:dyDescent="0.2">
      <c r="R37056" s="334">
        <v>90265</v>
      </c>
      <c r="S37056" s="319" t="s">
        <v>343</v>
      </c>
    </row>
    <row r="37057" spans="18:19" x14ac:dyDescent="0.2">
      <c r="R37057" s="334">
        <v>90266</v>
      </c>
      <c r="S37057" s="319" t="s">
        <v>343</v>
      </c>
    </row>
    <row r="37058" spans="18:19" x14ac:dyDescent="0.2">
      <c r="R37058" s="334">
        <v>90267</v>
      </c>
      <c r="S37058" s="319" t="s">
        <v>343</v>
      </c>
    </row>
    <row r="37059" spans="18:19" x14ac:dyDescent="0.2">
      <c r="R37059" s="334">
        <v>90270</v>
      </c>
      <c r="S37059" s="319" t="s">
        <v>343</v>
      </c>
    </row>
    <row r="37060" spans="18:19" x14ac:dyDescent="0.2">
      <c r="R37060" s="334">
        <v>90272</v>
      </c>
      <c r="S37060" s="319" t="s">
        <v>343</v>
      </c>
    </row>
    <row r="37061" spans="18:19" x14ac:dyDescent="0.2">
      <c r="R37061" s="334">
        <v>90274</v>
      </c>
      <c r="S37061" s="319" t="s">
        <v>343</v>
      </c>
    </row>
    <row r="37062" spans="18:19" x14ac:dyDescent="0.2">
      <c r="R37062" s="334">
        <v>90275</v>
      </c>
      <c r="S37062" s="319" t="s">
        <v>343</v>
      </c>
    </row>
    <row r="37063" spans="18:19" x14ac:dyDescent="0.2">
      <c r="R37063" s="334">
        <v>90277</v>
      </c>
      <c r="S37063" s="319" t="s">
        <v>343</v>
      </c>
    </row>
    <row r="37064" spans="18:19" x14ac:dyDescent="0.2">
      <c r="R37064" s="334">
        <v>90278</v>
      </c>
      <c r="S37064" s="319" t="s">
        <v>343</v>
      </c>
    </row>
    <row r="37065" spans="18:19" x14ac:dyDescent="0.2">
      <c r="R37065" s="334">
        <v>90280</v>
      </c>
      <c r="S37065" s="319" t="s">
        <v>343</v>
      </c>
    </row>
    <row r="37066" spans="18:19" x14ac:dyDescent="0.2">
      <c r="R37066" s="334">
        <v>90290</v>
      </c>
      <c r="S37066" s="319" t="s">
        <v>343</v>
      </c>
    </row>
    <row r="37067" spans="18:19" x14ac:dyDescent="0.2">
      <c r="R37067" s="334">
        <v>90291</v>
      </c>
      <c r="S37067" s="319" t="s">
        <v>343</v>
      </c>
    </row>
    <row r="37068" spans="18:19" x14ac:dyDescent="0.2">
      <c r="R37068" s="334">
        <v>90292</v>
      </c>
      <c r="S37068" s="319" t="s">
        <v>343</v>
      </c>
    </row>
    <row r="37069" spans="18:19" x14ac:dyDescent="0.2">
      <c r="R37069" s="334">
        <v>90293</v>
      </c>
      <c r="S37069" s="319" t="s">
        <v>343</v>
      </c>
    </row>
    <row r="37070" spans="18:19" x14ac:dyDescent="0.2">
      <c r="R37070" s="334">
        <v>90294</v>
      </c>
      <c r="S37070" s="319" t="s">
        <v>343</v>
      </c>
    </row>
    <row r="37071" spans="18:19" x14ac:dyDescent="0.2">
      <c r="R37071" s="334">
        <v>90295</v>
      </c>
      <c r="S37071" s="319" t="s">
        <v>343</v>
      </c>
    </row>
    <row r="37072" spans="18:19" x14ac:dyDescent="0.2">
      <c r="R37072" s="334">
        <v>90296</v>
      </c>
      <c r="S37072" s="319" t="s">
        <v>343</v>
      </c>
    </row>
    <row r="37073" spans="18:19" x14ac:dyDescent="0.2">
      <c r="R37073" s="334">
        <v>90301</v>
      </c>
      <c r="S37073" s="319" t="s">
        <v>343</v>
      </c>
    </row>
    <row r="37074" spans="18:19" x14ac:dyDescent="0.2">
      <c r="R37074" s="334">
        <v>90302</v>
      </c>
      <c r="S37074" s="319" t="s">
        <v>343</v>
      </c>
    </row>
    <row r="37075" spans="18:19" x14ac:dyDescent="0.2">
      <c r="R37075" s="334">
        <v>90303</v>
      </c>
      <c r="S37075" s="319" t="s">
        <v>343</v>
      </c>
    </row>
    <row r="37076" spans="18:19" x14ac:dyDescent="0.2">
      <c r="R37076" s="334">
        <v>90304</v>
      </c>
      <c r="S37076" s="319" t="s">
        <v>343</v>
      </c>
    </row>
    <row r="37077" spans="18:19" x14ac:dyDescent="0.2">
      <c r="R37077" s="334">
        <v>90305</v>
      </c>
      <c r="S37077" s="319" t="s">
        <v>343</v>
      </c>
    </row>
    <row r="37078" spans="18:19" x14ac:dyDescent="0.2">
      <c r="R37078" s="334">
        <v>90306</v>
      </c>
      <c r="S37078" s="319" t="s">
        <v>343</v>
      </c>
    </row>
    <row r="37079" spans="18:19" x14ac:dyDescent="0.2">
      <c r="R37079" s="334">
        <v>90307</v>
      </c>
      <c r="S37079" s="319" t="s">
        <v>343</v>
      </c>
    </row>
    <row r="37080" spans="18:19" x14ac:dyDescent="0.2">
      <c r="R37080" s="334">
        <v>90308</v>
      </c>
      <c r="S37080" s="319" t="s">
        <v>343</v>
      </c>
    </row>
    <row r="37081" spans="18:19" x14ac:dyDescent="0.2">
      <c r="R37081" s="334">
        <v>90309</v>
      </c>
      <c r="S37081" s="319" t="s">
        <v>343</v>
      </c>
    </row>
    <row r="37082" spans="18:19" x14ac:dyDescent="0.2">
      <c r="R37082" s="334">
        <v>90310</v>
      </c>
      <c r="S37082" s="319" t="s">
        <v>343</v>
      </c>
    </row>
    <row r="37083" spans="18:19" x14ac:dyDescent="0.2">
      <c r="R37083" s="334">
        <v>90311</v>
      </c>
      <c r="S37083" s="319" t="s">
        <v>343</v>
      </c>
    </row>
    <row r="37084" spans="18:19" x14ac:dyDescent="0.2">
      <c r="R37084" s="334">
        <v>90312</v>
      </c>
      <c r="S37084" s="319" t="s">
        <v>343</v>
      </c>
    </row>
    <row r="37085" spans="18:19" x14ac:dyDescent="0.2">
      <c r="R37085" s="334">
        <v>90401</v>
      </c>
      <c r="S37085" s="319" t="s">
        <v>343</v>
      </c>
    </row>
    <row r="37086" spans="18:19" x14ac:dyDescent="0.2">
      <c r="R37086" s="334">
        <v>90402</v>
      </c>
      <c r="S37086" s="319" t="s">
        <v>343</v>
      </c>
    </row>
    <row r="37087" spans="18:19" x14ac:dyDescent="0.2">
      <c r="R37087" s="334">
        <v>90403</v>
      </c>
      <c r="S37087" s="319" t="s">
        <v>343</v>
      </c>
    </row>
    <row r="37088" spans="18:19" x14ac:dyDescent="0.2">
      <c r="R37088" s="334">
        <v>90404</v>
      </c>
      <c r="S37088" s="319" t="s">
        <v>343</v>
      </c>
    </row>
    <row r="37089" spans="18:19" x14ac:dyDescent="0.2">
      <c r="R37089" s="334">
        <v>90405</v>
      </c>
      <c r="S37089" s="319" t="s">
        <v>343</v>
      </c>
    </row>
    <row r="37090" spans="18:19" x14ac:dyDescent="0.2">
      <c r="R37090" s="334">
        <v>90406</v>
      </c>
      <c r="S37090" s="319" t="s">
        <v>343</v>
      </c>
    </row>
    <row r="37091" spans="18:19" x14ac:dyDescent="0.2">
      <c r="R37091" s="334">
        <v>90407</v>
      </c>
      <c r="S37091" s="319" t="s">
        <v>343</v>
      </c>
    </row>
    <row r="37092" spans="18:19" x14ac:dyDescent="0.2">
      <c r="R37092" s="334">
        <v>90408</v>
      </c>
      <c r="S37092" s="319" t="s">
        <v>343</v>
      </c>
    </row>
    <row r="37093" spans="18:19" x14ac:dyDescent="0.2">
      <c r="R37093" s="334">
        <v>90409</v>
      </c>
      <c r="S37093" s="319" t="s">
        <v>343</v>
      </c>
    </row>
    <row r="37094" spans="18:19" x14ac:dyDescent="0.2">
      <c r="R37094" s="334">
        <v>90410</v>
      </c>
      <c r="S37094" s="319" t="s">
        <v>343</v>
      </c>
    </row>
    <row r="37095" spans="18:19" x14ac:dyDescent="0.2">
      <c r="R37095" s="334">
        <v>90411</v>
      </c>
      <c r="S37095" s="319" t="s">
        <v>343</v>
      </c>
    </row>
    <row r="37096" spans="18:19" x14ac:dyDescent="0.2">
      <c r="R37096" s="334">
        <v>90501</v>
      </c>
      <c r="S37096" s="319" t="s">
        <v>343</v>
      </c>
    </row>
    <row r="37097" spans="18:19" x14ac:dyDescent="0.2">
      <c r="R37097" s="334">
        <v>90502</v>
      </c>
      <c r="S37097" s="319" t="s">
        <v>343</v>
      </c>
    </row>
    <row r="37098" spans="18:19" x14ac:dyDescent="0.2">
      <c r="R37098" s="334">
        <v>90503</v>
      </c>
      <c r="S37098" s="319" t="s">
        <v>343</v>
      </c>
    </row>
    <row r="37099" spans="18:19" x14ac:dyDescent="0.2">
      <c r="R37099" s="334">
        <v>90504</v>
      </c>
      <c r="S37099" s="319" t="s">
        <v>343</v>
      </c>
    </row>
    <row r="37100" spans="18:19" x14ac:dyDescent="0.2">
      <c r="R37100" s="334">
        <v>90505</v>
      </c>
      <c r="S37100" s="319" t="s">
        <v>343</v>
      </c>
    </row>
    <row r="37101" spans="18:19" x14ac:dyDescent="0.2">
      <c r="R37101" s="334">
        <v>90506</v>
      </c>
      <c r="S37101" s="319" t="s">
        <v>343</v>
      </c>
    </row>
    <row r="37102" spans="18:19" x14ac:dyDescent="0.2">
      <c r="R37102" s="334">
        <v>90507</v>
      </c>
      <c r="S37102" s="319" t="s">
        <v>343</v>
      </c>
    </row>
    <row r="37103" spans="18:19" x14ac:dyDescent="0.2">
      <c r="R37103" s="334">
        <v>90508</v>
      </c>
      <c r="S37103" s="319" t="s">
        <v>343</v>
      </c>
    </row>
    <row r="37104" spans="18:19" x14ac:dyDescent="0.2">
      <c r="R37104" s="334">
        <v>90509</v>
      </c>
      <c r="S37104" s="319" t="s">
        <v>343</v>
      </c>
    </row>
    <row r="37105" spans="18:19" x14ac:dyDescent="0.2">
      <c r="R37105" s="334">
        <v>90510</v>
      </c>
      <c r="S37105" s="319" t="s">
        <v>343</v>
      </c>
    </row>
    <row r="37106" spans="18:19" x14ac:dyDescent="0.2">
      <c r="R37106" s="334">
        <v>90601</v>
      </c>
      <c r="S37106" s="319" t="s">
        <v>343</v>
      </c>
    </row>
    <row r="37107" spans="18:19" x14ac:dyDescent="0.2">
      <c r="R37107" s="334">
        <v>90602</v>
      </c>
      <c r="S37107" s="319" t="s">
        <v>343</v>
      </c>
    </row>
    <row r="37108" spans="18:19" x14ac:dyDescent="0.2">
      <c r="R37108" s="334">
        <v>90603</v>
      </c>
      <c r="S37108" s="319" t="s">
        <v>343</v>
      </c>
    </row>
    <row r="37109" spans="18:19" x14ac:dyDescent="0.2">
      <c r="R37109" s="334">
        <v>90604</v>
      </c>
      <c r="S37109" s="319" t="s">
        <v>343</v>
      </c>
    </row>
    <row r="37110" spans="18:19" x14ac:dyDescent="0.2">
      <c r="R37110" s="334">
        <v>90605</v>
      </c>
      <c r="S37110" s="319" t="s">
        <v>343</v>
      </c>
    </row>
    <row r="37111" spans="18:19" x14ac:dyDescent="0.2">
      <c r="R37111" s="334">
        <v>90606</v>
      </c>
      <c r="S37111" s="319" t="s">
        <v>343</v>
      </c>
    </row>
    <row r="37112" spans="18:19" x14ac:dyDescent="0.2">
      <c r="R37112" s="334">
        <v>90607</v>
      </c>
      <c r="S37112" s="319" t="s">
        <v>343</v>
      </c>
    </row>
    <row r="37113" spans="18:19" x14ac:dyDescent="0.2">
      <c r="R37113" s="334">
        <v>90608</v>
      </c>
      <c r="S37113" s="319" t="s">
        <v>343</v>
      </c>
    </row>
    <row r="37114" spans="18:19" x14ac:dyDescent="0.2">
      <c r="R37114" s="334">
        <v>90609</v>
      </c>
      <c r="S37114" s="319" t="s">
        <v>343</v>
      </c>
    </row>
    <row r="37115" spans="18:19" x14ac:dyDescent="0.2">
      <c r="R37115" s="334">
        <v>90610</v>
      </c>
      <c r="S37115" s="319" t="s">
        <v>343</v>
      </c>
    </row>
    <row r="37116" spans="18:19" x14ac:dyDescent="0.2">
      <c r="R37116" s="334">
        <v>90620</v>
      </c>
      <c r="S37116" s="319" t="s">
        <v>343</v>
      </c>
    </row>
    <row r="37117" spans="18:19" x14ac:dyDescent="0.2">
      <c r="R37117" s="334">
        <v>90621</v>
      </c>
      <c r="S37117" s="319" t="s">
        <v>343</v>
      </c>
    </row>
    <row r="37118" spans="18:19" x14ac:dyDescent="0.2">
      <c r="R37118" s="334">
        <v>90622</v>
      </c>
      <c r="S37118" s="319" t="s">
        <v>343</v>
      </c>
    </row>
    <row r="37119" spans="18:19" x14ac:dyDescent="0.2">
      <c r="R37119" s="334">
        <v>90623</v>
      </c>
      <c r="S37119" s="319" t="s">
        <v>343</v>
      </c>
    </row>
    <row r="37120" spans="18:19" x14ac:dyDescent="0.2">
      <c r="R37120" s="334">
        <v>90624</v>
      </c>
      <c r="S37120" s="319" t="s">
        <v>343</v>
      </c>
    </row>
    <row r="37121" spans="18:19" x14ac:dyDescent="0.2">
      <c r="R37121" s="334">
        <v>90630</v>
      </c>
      <c r="S37121" s="319" t="s">
        <v>343</v>
      </c>
    </row>
    <row r="37122" spans="18:19" x14ac:dyDescent="0.2">
      <c r="R37122" s="334">
        <v>90631</v>
      </c>
      <c r="S37122" s="319" t="s">
        <v>343</v>
      </c>
    </row>
    <row r="37123" spans="18:19" x14ac:dyDescent="0.2">
      <c r="R37123" s="334">
        <v>90632</v>
      </c>
      <c r="S37123" s="319" t="s">
        <v>343</v>
      </c>
    </row>
    <row r="37124" spans="18:19" x14ac:dyDescent="0.2">
      <c r="R37124" s="334">
        <v>90633</v>
      </c>
      <c r="S37124" s="319" t="s">
        <v>343</v>
      </c>
    </row>
    <row r="37125" spans="18:19" x14ac:dyDescent="0.2">
      <c r="R37125" s="334">
        <v>90637</v>
      </c>
      <c r="S37125" s="319" t="s">
        <v>343</v>
      </c>
    </row>
    <row r="37126" spans="18:19" x14ac:dyDescent="0.2">
      <c r="R37126" s="334">
        <v>90638</v>
      </c>
      <c r="S37126" s="319" t="s">
        <v>343</v>
      </c>
    </row>
    <row r="37127" spans="18:19" x14ac:dyDescent="0.2">
      <c r="R37127" s="334">
        <v>90639</v>
      </c>
      <c r="S37127" s="319" t="s">
        <v>343</v>
      </c>
    </row>
    <row r="37128" spans="18:19" x14ac:dyDescent="0.2">
      <c r="R37128" s="334">
        <v>90640</v>
      </c>
      <c r="S37128" s="319" t="s">
        <v>343</v>
      </c>
    </row>
    <row r="37129" spans="18:19" x14ac:dyDescent="0.2">
      <c r="R37129" s="334">
        <v>90650</v>
      </c>
      <c r="S37129" s="319" t="s">
        <v>343</v>
      </c>
    </row>
    <row r="37130" spans="18:19" x14ac:dyDescent="0.2">
      <c r="R37130" s="334">
        <v>90651</v>
      </c>
      <c r="S37130" s="319" t="s">
        <v>343</v>
      </c>
    </row>
    <row r="37131" spans="18:19" x14ac:dyDescent="0.2">
      <c r="R37131" s="334">
        <v>90652</v>
      </c>
      <c r="S37131" s="319" t="s">
        <v>343</v>
      </c>
    </row>
    <row r="37132" spans="18:19" x14ac:dyDescent="0.2">
      <c r="R37132" s="334">
        <v>90660</v>
      </c>
      <c r="S37132" s="319" t="s">
        <v>343</v>
      </c>
    </row>
    <row r="37133" spans="18:19" x14ac:dyDescent="0.2">
      <c r="R37133" s="334">
        <v>90661</v>
      </c>
      <c r="S37133" s="319" t="s">
        <v>343</v>
      </c>
    </row>
    <row r="37134" spans="18:19" x14ac:dyDescent="0.2">
      <c r="R37134" s="334">
        <v>90662</v>
      </c>
      <c r="S37134" s="319" t="s">
        <v>343</v>
      </c>
    </row>
    <row r="37135" spans="18:19" x14ac:dyDescent="0.2">
      <c r="R37135" s="334">
        <v>90670</v>
      </c>
      <c r="S37135" s="319" t="s">
        <v>343</v>
      </c>
    </row>
    <row r="37136" spans="18:19" x14ac:dyDescent="0.2">
      <c r="R37136" s="334">
        <v>90680</v>
      </c>
      <c r="S37136" s="319" t="s">
        <v>343</v>
      </c>
    </row>
    <row r="37137" spans="18:19" x14ac:dyDescent="0.2">
      <c r="R37137" s="334">
        <v>90701</v>
      </c>
      <c r="S37137" s="319" t="s">
        <v>343</v>
      </c>
    </row>
    <row r="37138" spans="18:19" x14ac:dyDescent="0.2">
      <c r="R37138" s="334">
        <v>90702</v>
      </c>
      <c r="S37138" s="319" t="s">
        <v>343</v>
      </c>
    </row>
    <row r="37139" spans="18:19" x14ac:dyDescent="0.2">
      <c r="R37139" s="334">
        <v>90703</v>
      </c>
      <c r="S37139" s="319" t="s">
        <v>343</v>
      </c>
    </row>
    <row r="37140" spans="18:19" x14ac:dyDescent="0.2">
      <c r="R37140" s="334">
        <v>90704</v>
      </c>
      <c r="S37140" s="319" t="s">
        <v>343</v>
      </c>
    </row>
    <row r="37141" spans="18:19" x14ac:dyDescent="0.2">
      <c r="R37141" s="334">
        <v>90706</v>
      </c>
      <c r="S37141" s="319" t="s">
        <v>343</v>
      </c>
    </row>
    <row r="37142" spans="18:19" x14ac:dyDescent="0.2">
      <c r="R37142" s="334">
        <v>90707</v>
      </c>
      <c r="S37142" s="319" t="s">
        <v>343</v>
      </c>
    </row>
    <row r="37143" spans="18:19" x14ac:dyDescent="0.2">
      <c r="R37143" s="334">
        <v>90710</v>
      </c>
      <c r="S37143" s="319" t="s">
        <v>343</v>
      </c>
    </row>
    <row r="37144" spans="18:19" x14ac:dyDescent="0.2">
      <c r="R37144" s="334">
        <v>90711</v>
      </c>
      <c r="S37144" s="319" t="s">
        <v>343</v>
      </c>
    </row>
    <row r="37145" spans="18:19" x14ac:dyDescent="0.2">
      <c r="R37145" s="334">
        <v>90712</v>
      </c>
      <c r="S37145" s="319" t="s">
        <v>343</v>
      </c>
    </row>
    <row r="37146" spans="18:19" x14ac:dyDescent="0.2">
      <c r="R37146" s="334">
        <v>90713</v>
      </c>
      <c r="S37146" s="319" t="s">
        <v>343</v>
      </c>
    </row>
    <row r="37147" spans="18:19" x14ac:dyDescent="0.2">
      <c r="R37147" s="334">
        <v>90714</v>
      </c>
      <c r="S37147" s="319" t="s">
        <v>343</v>
      </c>
    </row>
    <row r="37148" spans="18:19" x14ac:dyDescent="0.2">
      <c r="R37148" s="334">
        <v>90715</v>
      </c>
      <c r="S37148" s="319" t="s">
        <v>343</v>
      </c>
    </row>
    <row r="37149" spans="18:19" x14ac:dyDescent="0.2">
      <c r="R37149" s="334">
        <v>90716</v>
      </c>
      <c r="S37149" s="319" t="s">
        <v>343</v>
      </c>
    </row>
    <row r="37150" spans="18:19" x14ac:dyDescent="0.2">
      <c r="R37150" s="334">
        <v>90717</v>
      </c>
      <c r="S37150" s="319" t="s">
        <v>343</v>
      </c>
    </row>
    <row r="37151" spans="18:19" x14ac:dyDescent="0.2">
      <c r="R37151" s="334">
        <v>90720</v>
      </c>
      <c r="S37151" s="319" t="s">
        <v>343</v>
      </c>
    </row>
    <row r="37152" spans="18:19" x14ac:dyDescent="0.2">
      <c r="R37152" s="334">
        <v>90721</v>
      </c>
      <c r="S37152" s="319" t="s">
        <v>343</v>
      </c>
    </row>
    <row r="37153" spans="18:19" x14ac:dyDescent="0.2">
      <c r="R37153" s="334">
        <v>90723</v>
      </c>
      <c r="S37153" s="319" t="s">
        <v>343</v>
      </c>
    </row>
    <row r="37154" spans="18:19" x14ac:dyDescent="0.2">
      <c r="R37154" s="334">
        <v>90731</v>
      </c>
      <c r="S37154" s="319" t="s">
        <v>343</v>
      </c>
    </row>
    <row r="37155" spans="18:19" x14ac:dyDescent="0.2">
      <c r="R37155" s="334">
        <v>90732</v>
      </c>
      <c r="S37155" s="319" t="s">
        <v>343</v>
      </c>
    </row>
    <row r="37156" spans="18:19" x14ac:dyDescent="0.2">
      <c r="R37156" s="334">
        <v>90733</v>
      </c>
      <c r="S37156" s="319" t="s">
        <v>343</v>
      </c>
    </row>
    <row r="37157" spans="18:19" x14ac:dyDescent="0.2">
      <c r="R37157" s="334">
        <v>90734</v>
      </c>
      <c r="S37157" s="319" t="s">
        <v>343</v>
      </c>
    </row>
    <row r="37158" spans="18:19" x14ac:dyDescent="0.2">
      <c r="R37158" s="334">
        <v>90740</v>
      </c>
      <c r="S37158" s="319" t="s">
        <v>343</v>
      </c>
    </row>
    <row r="37159" spans="18:19" x14ac:dyDescent="0.2">
      <c r="R37159" s="334">
        <v>90742</v>
      </c>
      <c r="S37159" s="319" t="s">
        <v>343</v>
      </c>
    </row>
    <row r="37160" spans="18:19" x14ac:dyDescent="0.2">
      <c r="R37160" s="334">
        <v>90743</v>
      </c>
      <c r="S37160" s="319" t="s">
        <v>343</v>
      </c>
    </row>
    <row r="37161" spans="18:19" x14ac:dyDescent="0.2">
      <c r="R37161" s="334">
        <v>90744</v>
      </c>
      <c r="S37161" s="319" t="s">
        <v>343</v>
      </c>
    </row>
    <row r="37162" spans="18:19" x14ac:dyDescent="0.2">
      <c r="R37162" s="334">
        <v>90745</v>
      </c>
      <c r="S37162" s="319" t="s">
        <v>343</v>
      </c>
    </row>
    <row r="37163" spans="18:19" x14ac:dyDescent="0.2">
      <c r="R37163" s="334">
        <v>90746</v>
      </c>
      <c r="S37163" s="319" t="s">
        <v>343</v>
      </c>
    </row>
    <row r="37164" spans="18:19" x14ac:dyDescent="0.2">
      <c r="R37164" s="334">
        <v>90747</v>
      </c>
      <c r="S37164" s="319" t="s">
        <v>343</v>
      </c>
    </row>
    <row r="37165" spans="18:19" x14ac:dyDescent="0.2">
      <c r="R37165" s="334">
        <v>90748</v>
      </c>
      <c r="S37165" s="319" t="s">
        <v>343</v>
      </c>
    </row>
    <row r="37166" spans="18:19" x14ac:dyDescent="0.2">
      <c r="R37166" s="334">
        <v>90749</v>
      </c>
      <c r="S37166" s="319" t="s">
        <v>343</v>
      </c>
    </row>
    <row r="37167" spans="18:19" x14ac:dyDescent="0.2">
      <c r="R37167" s="334">
        <v>90755</v>
      </c>
      <c r="S37167" s="319" t="s">
        <v>343</v>
      </c>
    </row>
    <row r="37168" spans="18:19" x14ac:dyDescent="0.2">
      <c r="R37168" s="334">
        <v>90801</v>
      </c>
      <c r="S37168" s="319" t="s">
        <v>343</v>
      </c>
    </row>
    <row r="37169" spans="18:19" x14ac:dyDescent="0.2">
      <c r="R37169" s="334">
        <v>90802</v>
      </c>
      <c r="S37169" s="319" t="s">
        <v>343</v>
      </c>
    </row>
    <row r="37170" spans="18:19" x14ac:dyDescent="0.2">
      <c r="R37170" s="334">
        <v>90803</v>
      </c>
      <c r="S37170" s="319" t="s">
        <v>343</v>
      </c>
    </row>
    <row r="37171" spans="18:19" x14ac:dyDescent="0.2">
      <c r="R37171" s="334">
        <v>90804</v>
      </c>
      <c r="S37171" s="319" t="s">
        <v>343</v>
      </c>
    </row>
    <row r="37172" spans="18:19" x14ac:dyDescent="0.2">
      <c r="R37172" s="334">
        <v>90805</v>
      </c>
      <c r="S37172" s="319" t="s">
        <v>343</v>
      </c>
    </row>
    <row r="37173" spans="18:19" x14ac:dyDescent="0.2">
      <c r="R37173" s="334">
        <v>90806</v>
      </c>
      <c r="S37173" s="319" t="s">
        <v>343</v>
      </c>
    </row>
    <row r="37174" spans="18:19" x14ac:dyDescent="0.2">
      <c r="R37174" s="334">
        <v>90807</v>
      </c>
      <c r="S37174" s="319" t="s">
        <v>343</v>
      </c>
    </row>
    <row r="37175" spans="18:19" x14ac:dyDescent="0.2">
      <c r="R37175" s="334">
        <v>90808</v>
      </c>
      <c r="S37175" s="319" t="s">
        <v>343</v>
      </c>
    </row>
    <row r="37176" spans="18:19" x14ac:dyDescent="0.2">
      <c r="R37176" s="334">
        <v>90809</v>
      </c>
      <c r="S37176" s="319" t="s">
        <v>343</v>
      </c>
    </row>
    <row r="37177" spans="18:19" x14ac:dyDescent="0.2">
      <c r="R37177" s="334">
        <v>90810</v>
      </c>
      <c r="S37177" s="319" t="s">
        <v>343</v>
      </c>
    </row>
    <row r="37178" spans="18:19" x14ac:dyDescent="0.2">
      <c r="R37178" s="334">
        <v>90813</v>
      </c>
      <c r="S37178" s="319" t="s">
        <v>343</v>
      </c>
    </row>
    <row r="37179" spans="18:19" x14ac:dyDescent="0.2">
      <c r="R37179" s="334">
        <v>90814</v>
      </c>
      <c r="S37179" s="319" t="s">
        <v>343</v>
      </c>
    </row>
    <row r="37180" spans="18:19" x14ac:dyDescent="0.2">
      <c r="R37180" s="334">
        <v>90815</v>
      </c>
      <c r="S37180" s="319" t="s">
        <v>343</v>
      </c>
    </row>
    <row r="37181" spans="18:19" x14ac:dyDescent="0.2">
      <c r="R37181" s="334">
        <v>90822</v>
      </c>
      <c r="S37181" s="319" t="s">
        <v>343</v>
      </c>
    </row>
    <row r="37182" spans="18:19" x14ac:dyDescent="0.2">
      <c r="R37182" s="334">
        <v>90831</v>
      </c>
      <c r="S37182" s="319" t="s">
        <v>343</v>
      </c>
    </row>
    <row r="37183" spans="18:19" x14ac:dyDescent="0.2">
      <c r="R37183" s="334">
        <v>90832</v>
      </c>
      <c r="S37183" s="319" t="s">
        <v>343</v>
      </c>
    </row>
    <row r="37184" spans="18:19" x14ac:dyDescent="0.2">
      <c r="R37184" s="334">
        <v>90833</v>
      </c>
      <c r="S37184" s="319" t="s">
        <v>343</v>
      </c>
    </row>
    <row r="37185" spans="18:19" x14ac:dyDescent="0.2">
      <c r="R37185" s="334">
        <v>90834</v>
      </c>
      <c r="S37185" s="319" t="s">
        <v>343</v>
      </c>
    </row>
    <row r="37186" spans="18:19" x14ac:dyDescent="0.2">
      <c r="R37186" s="334">
        <v>90835</v>
      </c>
      <c r="S37186" s="319" t="s">
        <v>343</v>
      </c>
    </row>
    <row r="37187" spans="18:19" x14ac:dyDescent="0.2">
      <c r="R37187" s="334">
        <v>90840</v>
      </c>
      <c r="S37187" s="319" t="s">
        <v>343</v>
      </c>
    </row>
    <row r="37188" spans="18:19" x14ac:dyDescent="0.2">
      <c r="R37188" s="334">
        <v>90842</v>
      </c>
      <c r="S37188" s="319" t="s">
        <v>343</v>
      </c>
    </row>
    <row r="37189" spans="18:19" x14ac:dyDescent="0.2">
      <c r="R37189" s="334">
        <v>90844</v>
      </c>
      <c r="S37189" s="319" t="s">
        <v>343</v>
      </c>
    </row>
    <row r="37190" spans="18:19" x14ac:dyDescent="0.2">
      <c r="R37190" s="334">
        <v>90846</v>
      </c>
      <c r="S37190" s="319" t="s">
        <v>343</v>
      </c>
    </row>
    <row r="37191" spans="18:19" x14ac:dyDescent="0.2">
      <c r="R37191" s="334">
        <v>90847</v>
      </c>
      <c r="S37191" s="319" t="s">
        <v>343</v>
      </c>
    </row>
    <row r="37192" spans="18:19" x14ac:dyDescent="0.2">
      <c r="R37192" s="334">
        <v>90848</v>
      </c>
      <c r="S37192" s="319" t="s">
        <v>343</v>
      </c>
    </row>
    <row r="37193" spans="18:19" x14ac:dyDescent="0.2">
      <c r="R37193" s="334">
        <v>90853</v>
      </c>
      <c r="S37193" s="319" t="s">
        <v>343</v>
      </c>
    </row>
    <row r="37194" spans="18:19" x14ac:dyDescent="0.2">
      <c r="R37194" s="334">
        <v>90895</v>
      </c>
      <c r="S37194" s="319" t="s">
        <v>343</v>
      </c>
    </row>
    <row r="37195" spans="18:19" x14ac:dyDescent="0.2">
      <c r="R37195" s="334">
        <v>90899</v>
      </c>
      <c r="S37195" s="319" t="s">
        <v>343</v>
      </c>
    </row>
    <row r="37196" spans="18:19" x14ac:dyDescent="0.2">
      <c r="R37196" s="334">
        <v>91001</v>
      </c>
      <c r="S37196" s="319" t="s">
        <v>343</v>
      </c>
    </row>
    <row r="37197" spans="18:19" x14ac:dyDescent="0.2">
      <c r="R37197" s="334">
        <v>91003</v>
      </c>
      <c r="S37197" s="319" t="s">
        <v>343</v>
      </c>
    </row>
    <row r="37198" spans="18:19" x14ac:dyDescent="0.2">
      <c r="R37198" s="334">
        <v>91006</v>
      </c>
      <c r="S37198" s="319" t="s">
        <v>343</v>
      </c>
    </row>
    <row r="37199" spans="18:19" x14ac:dyDescent="0.2">
      <c r="R37199" s="334">
        <v>91007</v>
      </c>
      <c r="S37199" s="319" t="s">
        <v>343</v>
      </c>
    </row>
    <row r="37200" spans="18:19" x14ac:dyDescent="0.2">
      <c r="R37200" s="334">
        <v>91008</v>
      </c>
      <c r="S37200" s="319" t="s">
        <v>343</v>
      </c>
    </row>
    <row r="37201" spans="18:19" x14ac:dyDescent="0.2">
      <c r="R37201" s="334">
        <v>91009</v>
      </c>
      <c r="S37201" s="319" t="s">
        <v>343</v>
      </c>
    </row>
    <row r="37202" spans="18:19" x14ac:dyDescent="0.2">
      <c r="R37202" s="334">
        <v>91010</v>
      </c>
      <c r="S37202" s="319" t="s">
        <v>343</v>
      </c>
    </row>
    <row r="37203" spans="18:19" x14ac:dyDescent="0.2">
      <c r="R37203" s="334">
        <v>91011</v>
      </c>
      <c r="S37203" s="319" t="s">
        <v>343</v>
      </c>
    </row>
    <row r="37204" spans="18:19" x14ac:dyDescent="0.2">
      <c r="R37204" s="334">
        <v>91012</v>
      </c>
      <c r="S37204" s="319" t="s">
        <v>343</v>
      </c>
    </row>
    <row r="37205" spans="18:19" x14ac:dyDescent="0.2">
      <c r="R37205" s="334">
        <v>91016</v>
      </c>
      <c r="S37205" s="319" t="s">
        <v>343</v>
      </c>
    </row>
    <row r="37206" spans="18:19" x14ac:dyDescent="0.2">
      <c r="R37206" s="334">
        <v>91017</v>
      </c>
      <c r="S37206" s="319" t="s">
        <v>343</v>
      </c>
    </row>
    <row r="37207" spans="18:19" x14ac:dyDescent="0.2">
      <c r="R37207" s="334">
        <v>91020</v>
      </c>
      <c r="S37207" s="319" t="s">
        <v>343</v>
      </c>
    </row>
    <row r="37208" spans="18:19" x14ac:dyDescent="0.2">
      <c r="R37208" s="334">
        <v>91021</v>
      </c>
      <c r="S37208" s="319" t="s">
        <v>343</v>
      </c>
    </row>
    <row r="37209" spans="18:19" x14ac:dyDescent="0.2">
      <c r="R37209" s="334">
        <v>91023</v>
      </c>
      <c r="S37209" s="319" t="s">
        <v>343</v>
      </c>
    </row>
    <row r="37210" spans="18:19" x14ac:dyDescent="0.2">
      <c r="R37210" s="334">
        <v>91024</v>
      </c>
      <c r="S37210" s="319" t="s">
        <v>343</v>
      </c>
    </row>
    <row r="37211" spans="18:19" x14ac:dyDescent="0.2">
      <c r="R37211" s="334">
        <v>91025</v>
      </c>
      <c r="S37211" s="319" t="s">
        <v>343</v>
      </c>
    </row>
    <row r="37212" spans="18:19" x14ac:dyDescent="0.2">
      <c r="R37212" s="334">
        <v>91030</v>
      </c>
      <c r="S37212" s="319" t="s">
        <v>343</v>
      </c>
    </row>
    <row r="37213" spans="18:19" x14ac:dyDescent="0.2">
      <c r="R37213" s="334">
        <v>91031</v>
      </c>
      <c r="S37213" s="319" t="s">
        <v>343</v>
      </c>
    </row>
    <row r="37214" spans="18:19" x14ac:dyDescent="0.2">
      <c r="R37214" s="334">
        <v>91040</v>
      </c>
      <c r="S37214" s="319" t="s">
        <v>343</v>
      </c>
    </row>
    <row r="37215" spans="18:19" x14ac:dyDescent="0.2">
      <c r="R37215" s="334">
        <v>91041</v>
      </c>
      <c r="S37215" s="319" t="s">
        <v>343</v>
      </c>
    </row>
    <row r="37216" spans="18:19" x14ac:dyDescent="0.2">
      <c r="R37216" s="334">
        <v>91042</v>
      </c>
      <c r="S37216" s="319" t="s">
        <v>343</v>
      </c>
    </row>
    <row r="37217" spans="18:19" x14ac:dyDescent="0.2">
      <c r="R37217" s="334">
        <v>91043</v>
      </c>
      <c r="S37217" s="319" t="s">
        <v>343</v>
      </c>
    </row>
    <row r="37218" spans="18:19" x14ac:dyDescent="0.2">
      <c r="R37218" s="334">
        <v>91046</v>
      </c>
      <c r="S37218" s="319" t="s">
        <v>343</v>
      </c>
    </row>
    <row r="37219" spans="18:19" x14ac:dyDescent="0.2">
      <c r="R37219" s="334">
        <v>91066</v>
      </c>
      <c r="S37219" s="319" t="s">
        <v>343</v>
      </c>
    </row>
    <row r="37220" spans="18:19" x14ac:dyDescent="0.2">
      <c r="R37220" s="334">
        <v>91077</v>
      </c>
      <c r="S37220" s="319" t="s">
        <v>343</v>
      </c>
    </row>
    <row r="37221" spans="18:19" x14ac:dyDescent="0.2">
      <c r="R37221" s="334">
        <v>91101</v>
      </c>
      <c r="S37221" s="319" t="s">
        <v>343</v>
      </c>
    </row>
    <row r="37222" spans="18:19" x14ac:dyDescent="0.2">
      <c r="R37222" s="334">
        <v>91102</v>
      </c>
      <c r="S37222" s="319" t="s">
        <v>343</v>
      </c>
    </row>
    <row r="37223" spans="18:19" x14ac:dyDescent="0.2">
      <c r="R37223" s="334">
        <v>91103</v>
      </c>
      <c r="S37223" s="319" t="s">
        <v>343</v>
      </c>
    </row>
    <row r="37224" spans="18:19" x14ac:dyDescent="0.2">
      <c r="R37224" s="334">
        <v>91104</v>
      </c>
      <c r="S37224" s="319" t="s">
        <v>343</v>
      </c>
    </row>
    <row r="37225" spans="18:19" x14ac:dyDescent="0.2">
      <c r="R37225" s="334">
        <v>91105</v>
      </c>
      <c r="S37225" s="319" t="s">
        <v>343</v>
      </c>
    </row>
    <row r="37226" spans="18:19" x14ac:dyDescent="0.2">
      <c r="R37226" s="334">
        <v>91106</v>
      </c>
      <c r="S37226" s="319" t="s">
        <v>343</v>
      </c>
    </row>
    <row r="37227" spans="18:19" x14ac:dyDescent="0.2">
      <c r="R37227" s="334">
        <v>91107</v>
      </c>
      <c r="S37227" s="319" t="s">
        <v>343</v>
      </c>
    </row>
    <row r="37228" spans="18:19" x14ac:dyDescent="0.2">
      <c r="R37228" s="334">
        <v>91108</v>
      </c>
      <c r="S37228" s="319" t="s">
        <v>343</v>
      </c>
    </row>
    <row r="37229" spans="18:19" x14ac:dyDescent="0.2">
      <c r="R37229" s="334">
        <v>91109</v>
      </c>
      <c r="S37229" s="319" t="s">
        <v>343</v>
      </c>
    </row>
    <row r="37230" spans="18:19" x14ac:dyDescent="0.2">
      <c r="R37230" s="334">
        <v>91110</v>
      </c>
      <c r="S37230" s="319" t="s">
        <v>343</v>
      </c>
    </row>
    <row r="37231" spans="18:19" x14ac:dyDescent="0.2">
      <c r="R37231" s="334">
        <v>91114</v>
      </c>
      <c r="S37231" s="319" t="s">
        <v>343</v>
      </c>
    </row>
    <row r="37232" spans="18:19" x14ac:dyDescent="0.2">
      <c r="R37232" s="334">
        <v>91115</v>
      </c>
      <c r="S37232" s="319" t="s">
        <v>343</v>
      </c>
    </row>
    <row r="37233" spans="18:19" x14ac:dyDescent="0.2">
      <c r="R37233" s="334">
        <v>91116</v>
      </c>
      <c r="S37233" s="319" t="s">
        <v>343</v>
      </c>
    </row>
    <row r="37234" spans="18:19" x14ac:dyDescent="0.2">
      <c r="R37234" s="334">
        <v>91117</v>
      </c>
      <c r="S37234" s="319" t="s">
        <v>343</v>
      </c>
    </row>
    <row r="37235" spans="18:19" x14ac:dyDescent="0.2">
      <c r="R37235" s="334">
        <v>91118</v>
      </c>
      <c r="S37235" s="319" t="s">
        <v>343</v>
      </c>
    </row>
    <row r="37236" spans="18:19" x14ac:dyDescent="0.2">
      <c r="R37236" s="334">
        <v>91121</v>
      </c>
      <c r="S37236" s="319" t="s">
        <v>343</v>
      </c>
    </row>
    <row r="37237" spans="18:19" x14ac:dyDescent="0.2">
      <c r="R37237" s="334">
        <v>91123</v>
      </c>
      <c r="S37237" s="319" t="s">
        <v>343</v>
      </c>
    </row>
    <row r="37238" spans="18:19" x14ac:dyDescent="0.2">
      <c r="R37238" s="334">
        <v>91124</v>
      </c>
      <c r="S37238" s="319" t="s">
        <v>343</v>
      </c>
    </row>
    <row r="37239" spans="18:19" x14ac:dyDescent="0.2">
      <c r="R37239" s="334">
        <v>91125</v>
      </c>
      <c r="S37239" s="319" t="s">
        <v>343</v>
      </c>
    </row>
    <row r="37240" spans="18:19" x14ac:dyDescent="0.2">
      <c r="R37240" s="334">
        <v>91126</v>
      </c>
      <c r="S37240" s="319" t="s">
        <v>343</v>
      </c>
    </row>
    <row r="37241" spans="18:19" x14ac:dyDescent="0.2">
      <c r="R37241" s="334">
        <v>91129</v>
      </c>
      <c r="S37241" s="319" t="s">
        <v>343</v>
      </c>
    </row>
    <row r="37242" spans="18:19" x14ac:dyDescent="0.2">
      <c r="R37242" s="334">
        <v>91182</v>
      </c>
      <c r="S37242" s="319" t="s">
        <v>343</v>
      </c>
    </row>
    <row r="37243" spans="18:19" x14ac:dyDescent="0.2">
      <c r="R37243" s="334">
        <v>91184</v>
      </c>
      <c r="S37243" s="319" t="s">
        <v>343</v>
      </c>
    </row>
    <row r="37244" spans="18:19" x14ac:dyDescent="0.2">
      <c r="R37244" s="334">
        <v>91185</v>
      </c>
      <c r="S37244" s="319" t="s">
        <v>343</v>
      </c>
    </row>
    <row r="37245" spans="18:19" x14ac:dyDescent="0.2">
      <c r="R37245" s="334">
        <v>91188</v>
      </c>
      <c r="S37245" s="319" t="s">
        <v>343</v>
      </c>
    </row>
    <row r="37246" spans="18:19" x14ac:dyDescent="0.2">
      <c r="R37246" s="334">
        <v>91189</v>
      </c>
      <c r="S37246" s="319" t="s">
        <v>343</v>
      </c>
    </row>
    <row r="37247" spans="18:19" x14ac:dyDescent="0.2">
      <c r="R37247" s="334">
        <v>91199</v>
      </c>
      <c r="S37247" s="319" t="s">
        <v>343</v>
      </c>
    </row>
    <row r="37248" spans="18:19" x14ac:dyDescent="0.2">
      <c r="R37248" s="334">
        <v>91201</v>
      </c>
      <c r="S37248" s="319" t="s">
        <v>343</v>
      </c>
    </row>
    <row r="37249" spans="18:19" x14ac:dyDescent="0.2">
      <c r="R37249" s="334">
        <v>91202</v>
      </c>
      <c r="S37249" s="319" t="s">
        <v>343</v>
      </c>
    </row>
    <row r="37250" spans="18:19" x14ac:dyDescent="0.2">
      <c r="R37250" s="334">
        <v>91203</v>
      </c>
      <c r="S37250" s="319" t="s">
        <v>343</v>
      </c>
    </row>
    <row r="37251" spans="18:19" x14ac:dyDescent="0.2">
      <c r="R37251" s="334">
        <v>91204</v>
      </c>
      <c r="S37251" s="319" t="s">
        <v>343</v>
      </c>
    </row>
    <row r="37252" spans="18:19" x14ac:dyDescent="0.2">
      <c r="R37252" s="334">
        <v>91205</v>
      </c>
      <c r="S37252" s="319" t="s">
        <v>343</v>
      </c>
    </row>
    <row r="37253" spans="18:19" x14ac:dyDescent="0.2">
      <c r="R37253" s="334">
        <v>91206</v>
      </c>
      <c r="S37253" s="319" t="s">
        <v>343</v>
      </c>
    </row>
    <row r="37254" spans="18:19" x14ac:dyDescent="0.2">
      <c r="R37254" s="334">
        <v>91207</v>
      </c>
      <c r="S37254" s="319" t="s">
        <v>343</v>
      </c>
    </row>
    <row r="37255" spans="18:19" x14ac:dyDescent="0.2">
      <c r="R37255" s="334">
        <v>91208</v>
      </c>
      <c r="S37255" s="319" t="s">
        <v>343</v>
      </c>
    </row>
    <row r="37256" spans="18:19" x14ac:dyDescent="0.2">
      <c r="R37256" s="334">
        <v>91209</v>
      </c>
      <c r="S37256" s="319" t="s">
        <v>343</v>
      </c>
    </row>
    <row r="37257" spans="18:19" x14ac:dyDescent="0.2">
      <c r="R37257" s="334">
        <v>91210</v>
      </c>
      <c r="S37257" s="319" t="s">
        <v>343</v>
      </c>
    </row>
    <row r="37258" spans="18:19" x14ac:dyDescent="0.2">
      <c r="R37258" s="334">
        <v>91214</v>
      </c>
      <c r="S37258" s="319" t="s">
        <v>343</v>
      </c>
    </row>
    <row r="37259" spans="18:19" x14ac:dyDescent="0.2">
      <c r="R37259" s="334">
        <v>91221</v>
      </c>
      <c r="S37259" s="319" t="s">
        <v>343</v>
      </c>
    </row>
    <row r="37260" spans="18:19" x14ac:dyDescent="0.2">
      <c r="R37260" s="334">
        <v>91222</v>
      </c>
      <c r="S37260" s="319" t="s">
        <v>343</v>
      </c>
    </row>
    <row r="37261" spans="18:19" x14ac:dyDescent="0.2">
      <c r="R37261" s="334">
        <v>91224</v>
      </c>
      <c r="S37261" s="319" t="s">
        <v>343</v>
      </c>
    </row>
    <row r="37262" spans="18:19" x14ac:dyDescent="0.2">
      <c r="R37262" s="334">
        <v>91225</v>
      </c>
      <c r="S37262" s="319" t="s">
        <v>343</v>
      </c>
    </row>
    <row r="37263" spans="18:19" x14ac:dyDescent="0.2">
      <c r="R37263" s="334">
        <v>91226</v>
      </c>
      <c r="S37263" s="319" t="s">
        <v>343</v>
      </c>
    </row>
    <row r="37264" spans="18:19" x14ac:dyDescent="0.2">
      <c r="R37264" s="334">
        <v>91301</v>
      </c>
      <c r="S37264" s="319" t="s">
        <v>343</v>
      </c>
    </row>
    <row r="37265" spans="18:19" x14ac:dyDescent="0.2">
      <c r="R37265" s="334">
        <v>91302</v>
      </c>
      <c r="S37265" s="319" t="s">
        <v>343</v>
      </c>
    </row>
    <row r="37266" spans="18:19" x14ac:dyDescent="0.2">
      <c r="R37266" s="334">
        <v>91303</v>
      </c>
      <c r="S37266" s="319" t="s">
        <v>343</v>
      </c>
    </row>
    <row r="37267" spans="18:19" x14ac:dyDescent="0.2">
      <c r="R37267" s="334">
        <v>91304</v>
      </c>
      <c r="S37267" s="319" t="s">
        <v>343</v>
      </c>
    </row>
    <row r="37268" spans="18:19" x14ac:dyDescent="0.2">
      <c r="R37268" s="334">
        <v>91305</v>
      </c>
      <c r="S37268" s="319" t="s">
        <v>343</v>
      </c>
    </row>
    <row r="37269" spans="18:19" x14ac:dyDescent="0.2">
      <c r="R37269" s="334">
        <v>91306</v>
      </c>
      <c r="S37269" s="319" t="s">
        <v>343</v>
      </c>
    </row>
    <row r="37270" spans="18:19" x14ac:dyDescent="0.2">
      <c r="R37270" s="334">
        <v>91307</v>
      </c>
      <c r="S37270" s="319" t="s">
        <v>343</v>
      </c>
    </row>
    <row r="37271" spans="18:19" x14ac:dyDescent="0.2">
      <c r="R37271" s="334">
        <v>91308</v>
      </c>
      <c r="S37271" s="319" t="s">
        <v>343</v>
      </c>
    </row>
    <row r="37272" spans="18:19" x14ac:dyDescent="0.2">
      <c r="R37272" s="334">
        <v>91309</v>
      </c>
      <c r="S37272" s="319" t="s">
        <v>343</v>
      </c>
    </row>
    <row r="37273" spans="18:19" x14ac:dyDescent="0.2">
      <c r="R37273" s="334">
        <v>91310</v>
      </c>
      <c r="S37273" s="319" t="s">
        <v>343</v>
      </c>
    </row>
    <row r="37274" spans="18:19" x14ac:dyDescent="0.2">
      <c r="R37274" s="334">
        <v>91311</v>
      </c>
      <c r="S37274" s="319" t="s">
        <v>343</v>
      </c>
    </row>
    <row r="37275" spans="18:19" x14ac:dyDescent="0.2">
      <c r="R37275" s="334">
        <v>91313</v>
      </c>
      <c r="S37275" s="319" t="s">
        <v>343</v>
      </c>
    </row>
    <row r="37276" spans="18:19" x14ac:dyDescent="0.2">
      <c r="R37276" s="334">
        <v>91316</v>
      </c>
      <c r="S37276" s="319" t="s">
        <v>343</v>
      </c>
    </row>
    <row r="37277" spans="18:19" x14ac:dyDescent="0.2">
      <c r="R37277" s="334">
        <v>91319</v>
      </c>
      <c r="S37277" s="319" t="s">
        <v>343</v>
      </c>
    </row>
    <row r="37278" spans="18:19" x14ac:dyDescent="0.2">
      <c r="R37278" s="334">
        <v>91320</v>
      </c>
      <c r="S37278" s="319" t="s">
        <v>343</v>
      </c>
    </row>
    <row r="37279" spans="18:19" x14ac:dyDescent="0.2">
      <c r="R37279" s="334">
        <v>91321</v>
      </c>
      <c r="S37279" s="319" t="s">
        <v>343</v>
      </c>
    </row>
    <row r="37280" spans="18:19" x14ac:dyDescent="0.2">
      <c r="R37280" s="334">
        <v>91322</v>
      </c>
      <c r="S37280" s="319" t="s">
        <v>343</v>
      </c>
    </row>
    <row r="37281" spans="18:19" x14ac:dyDescent="0.2">
      <c r="R37281" s="334">
        <v>91324</v>
      </c>
      <c r="S37281" s="319" t="s">
        <v>343</v>
      </c>
    </row>
    <row r="37282" spans="18:19" x14ac:dyDescent="0.2">
      <c r="R37282" s="334">
        <v>91325</v>
      </c>
      <c r="S37282" s="319" t="s">
        <v>343</v>
      </c>
    </row>
    <row r="37283" spans="18:19" x14ac:dyDescent="0.2">
      <c r="R37283" s="334">
        <v>91326</v>
      </c>
      <c r="S37283" s="319" t="s">
        <v>343</v>
      </c>
    </row>
    <row r="37284" spans="18:19" x14ac:dyDescent="0.2">
      <c r="R37284" s="334">
        <v>91327</v>
      </c>
      <c r="S37284" s="319" t="s">
        <v>343</v>
      </c>
    </row>
    <row r="37285" spans="18:19" x14ac:dyDescent="0.2">
      <c r="R37285" s="334">
        <v>91328</v>
      </c>
      <c r="S37285" s="319" t="s">
        <v>343</v>
      </c>
    </row>
    <row r="37286" spans="18:19" x14ac:dyDescent="0.2">
      <c r="R37286" s="334">
        <v>91329</v>
      </c>
      <c r="S37286" s="319" t="s">
        <v>343</v>
      </c>
    </row>
    <row r="37287" spans="18:19" x14ac:dyDescent="0.2">
      <c r="R37287" s="334">
        <v>91330</v>
      </c>
      <c r="S37287" s="319" t="s">
        <v>343</v>
      </c>
    </row>
    <row r="37288" spans="18:19" x14ac:dyDescent="0.2">
      <c r="R37288" s="334">
        <v>91331</v>
      </c>
      <c r="S37288" s="319" t="s">
        <v>343</v>
      </c>
    </row>
    <row r="37289" spans="18:19" x14ac:dyDescent="0.2">
      <c r="R37289" s="334">
        <v>91333</v>
      </c>
      <c r="S37289" s="319" t="s">
        <v>343</v>
      </c>
    </row>
    <row r="37290" spans="18:19" x14ac:dyDescent="0.2">
      <c r="R37290" s="334">
        <v>91334</v>
      </c>
      <c r="S37290" s="319" t="s">
        <v>343</v>
      </c>
    </row>
    <row r="37291" spans="18:19" x14ac:dyDescent="0.2">
      <c r="R37291" s="334">
        <v>91335</v>
      </c>
      <c r="S37291" s="319" t="s">
        <v>343</v>
      </c>
    </row>
    <row r="37292" spans="18:19" x14ac:dyDescent="0.2">
      <c r="R37292" s="334">
        <v>91337</v>
      </c>
      <c r="S37292" s="319" t="s">
        <v>343</v>
      </c>
    </row>
    <row r="37293" spans="18:19" x14ac:dyDescent="0.2">
      <c r="R37293" s="334">
        <v>91340</v>
      </c>
      <c r="S37293" s="319" t="s">
        <v>343</v>
      </c>
    </row>
    <row r="37294" spans="18:19" x14ac:dyDescent="0.2">
      <c r="R37294" s="334">
        <v>91341</v>
      </c>
      <c r="S37294" s="319" t="s">
        <v>343</v>
      </c>
    </row>
    <row r="37295" spans="18:19" x14ac:dyDescent="0.2">
      <c r="R37295" s="334">
        <v>91342</v>
      </c>
      <c r="S37295" s="319" t="s">
        <v>343</v>
      </c>
    </row>
    <row r="37296" spans="18:19" x14ac:dyDescent="0.2">
      <c r="R37296" s="334">
        <v>91343</v>
      </c>
      <c r="S37296" s="319" t="s">
        <v>343</v>
      </c>
    </row>
    <row r="37297" spans="18:19" x14ac:dyDescent="0.2">
      <c r="R37297" s="334">
        <v>91344</v>
      </c>
      <c r="S37297" s="319" t="s">
        <v>343</v>
      </c>
    </row>
    <row r="37298" spans="18:19" x14ac:dyDescent="0.2">
      <c r="R37298" s="334">
        <v>91345</v>
      </c>
      <c r="S37298" s="319" t="s">
        <v>343</v>
      </c>
    </row>
    <row r="37299" spans="18:19" x14ac:dyDescent="0.2">
      <c r="R37299" s="334">
        <v>91346</v>
      </c>
      <c r="S37299" s="319" t="s">
        <v>343</v>
      </c>
    </row>
    <row r="37300" spans="18:19" x14ac:dyDescent="0.2">
      <c r="R37300" s="334">
        <v>91350</v>
      </c>
      <c r="S37300" s="319" t="s">
        <v>343</v>
      </c>
    </row>
    <row r="37301" spans="18:19" x14ac:dyDescent="0.2">
      <c r="R37301" s="334">
        <v>91351</v>
      </c>
      <c r="S37301" s="319" t="s">
        <v>343</v>
      </c>
    </row>
    <row r="37302" spans="18:19" x14ac:dyDescent="0.2">
      <c r="R37302" s="334">
        <v>91352</v>
      </c>
      <c r="S37302" s="319" t="s">
        <v>343</v>
      </c>
    </row>
    <row r="37303" spans="18:19" x14ac:dyDescent="0.2">
      <c r="R37303" s="334">
        <v>91353</v>
      </c>
      <c r="S37303" s="319" t="s">
        <v>343</v>
      </c>
    </row>
    <row r="37304" spans="18:19" x14ac:dyDescent="0.2">
      <c r="R37304" s="334">
        <v>91354</v>
      </c>
      <c r="S37304" s="319" t="s">
        <v>343</v>
      </c>
    </row>
    <row r="37305" spans="18:19" x14ac:dyDescent="0.2">
      <c r="R37305" s="334">
        <v>91355</v>
      </c>
      <c r="S37305" s="319" t="s">
        <v>343</v>
      </c>
    </row>
    <row r="37306" spans="18:19" x14ac:dyDescent="0.2">
      <c r="R37306" s="334">
        <v>91356</v>
      </c>
      <c r="S37306" s="319" t="s">
        <v>343</v>
      </c>
    </row>
    <row r="37307" spans="18:19" x14ac:dyDescent="0.2">
      <c r="R37307" s="334">
        <v>91357</v>
      </c>
      <c r="S37307" s="319" t="s">
        <v>343</v>
      </c>
    </row>
    <row r="37308" spans="18:19" x14ac:dyDescent="0.2">
      <c r="R37308" s="334">
        <v>91358</v>
      </c>
      <c r="S37308" s="319" t="s">
        <v>343</v>
      </c>
    </row>
    <row r="37309" spans="18:19" x14ac:dyDescent="0.2">
      <c r="R37309" s="334">
        <v>91359</v>
      </c>
      <c r="S37309" s="319" t="s">
        <v>343</v>
      </c>
    </row>
    <row r="37310" spans="18:19" x14ac:dyDescent="0.2">
      <c r="R37310" s="334">
        <v>91360</v>
      </c>
      <c r="S37310" s="319" t="s">
        <v>343</v>
      </c>
    </row>
    <row r="37311" spans="18:19" x14ac:dyDescent="0.2">
      <c r="R37311" s="334">
        <v>91361</v>
      </c>
      <c r="S37311" s="319" t="s">
        <v>343</v>
      </c>
    </row>
    <row r="37312" spans="18:19" x14ac:dyDescent="0.2">
      <c r="R37312" s="334">
        <v>91362</v>
      </c>
      <c r="S37312" s="319" t="s">
        <v>343</v>
      </c>
    </row>
    <row r="37313" spans="18:19" x14ac:dyDescent="0.2">
      <c r="R37313" s="334">
        <v>91364</v>
      </c>
      <c r="S37313" s="319" t="s">
        <v>343</v>
      </c>
    </row>
    <row r="37314" spans="18:19" x14ac:dyDescent="0.2">
      <c r="R37314" s="334">
        <v>91365</v>
      </c>
      <c r="S37314" s="319" t="s">
        <v>343</v>
      </c>
    </row>
    <row r="37315" spans="18:19" x14ac:dyDescent="0.2">
      <c r="R37315" s="334">
        <v>91367</v>
      </c>
      <c r="S37315" s="319" t="s">
        <v>343</v>
      </c>
    </row>
    <row r="37316" spans="18:19" x14ac:dyDescent="0.2">
      <c r="R37316" s="334">
        <v>91371</v>
      </c>
      <c r="S37316" s="319" t="s">
        <v>343</v>
      </c>
    </row>
    <row r="37317" spans="18:19" x14ac:dyDescent="0.2">
      <c r="R37317" s="334">
        <v>91372</v>
      </c>
      <c r="S37317" s="319" t="s">
        <v>343</v>
      </c>
    </row>
    <row r="37318" spans="18:19" x14ac:dyDescent="0.2">
      <c r="R37318" s="334">
        <v>91376</v>
      </c>
      <c r="S37318" s="319" t="s">
        <v>343</v>
      </c>
    </row>
    <row r="37319" spans="18:19" x14ac:dyDescent="0.2">
      <c r="R37319" s="334">
        <v>91377</v>
      </c>
      <c r="S37319" s="319" t="s">
        <v>343</v>
      </c>
    </row>
    <row r="37320" spans="18:19" x14ac:dyDescent="0.2">
      <c r="R37320" s="334">
        <v>91380</v>
      </c>
      <c r="S37320" s="319" t="s">
        <v>343</v>
      </c>
    </row>
    <row r="37321" spans="18:19" x14ac:dyDescent="0.2">
      <c r="R37321" s="334">
        <v>91381</v>
      </c>
      <c r="S37321" s="319" t="s">
        <v>343</v>
      </c>
    </row>
    <row r="37322" spans="18:19" x14ac:dyDescent="0.2">
      <c r="R37322" s="334">
        <v>91383</v>
      </c>
      <c r="S37322" s="319" t="s">
        <v>343</v>
      </c>
    </row>
    <row r="37323" spans="18:19" x14ac:dyDescent="0.2">
      <c r="R37323" s="334">
        <v>91384</v>
      </c>
      <c r="S37323" s="319" t="s">
        <v>343</v>
      </c>
    </row>
    <row r="37324" spans="18:19" x14ac:dyDescent="0.2">
      <c r="R37324" s="334">
        <v>91385</v>
      </c>
      <c r="S37324" s="319" t="s">
        <v>343</v>
      </c>
    </row>
    <row r="37325" spans="18:19" x14ac:dyDescent="0.2">
      <c r="R37325" s="334">
        <v>91386</v>
      </c>
      <c r="S37325" s="319" t="s">
        <v>343</v>
      </c>
    </row>
    <row r="37326" spans="18:19" x14ac:dyDescent="0.2">
      <c r="R37326" s="334">
        <v>91387</v>
      </c>
      <c r="S37326" s="319" t="s">
        <v>343</v>
      </c>
    </row>
    <row r="37327" spans="18:19" x14ac:dyDescent="0.2">
      <c r="R37327" s="334">
        <v>91390</v>
      </c>
      <c r="S37327" s="319" t="s">
        <v>343</v>
      </c>
    </row>
    <row r="37328" spans="18:19" x14ac:dyDescent="0.2">
      <c r="R37328" s="334">
        <v>91392</v>
      </c>
      <c r="S37328" s="319" t="s">
        <v>343</v>
      </c>
    </row>
    <row r="37329" spans="18:19" x14ac:dyDescent="0.2">
      <c r="R37329" s="334">
        <v>91393</v>
      </c>
      <c r="S37329" s="319" t="s">
        <v>343</v>
      </c>
    </row>
    <row r="37330" spans="18:19" x14ac:dyDescent="0.2">
      <c r="R37330" s="334">
        <v>91394</v>
      </c>
      <c r="S37330" s="319" t="s">
        <v>343</v>
      </c>
    </row>
    <row r="37331" spans="18:19" x14ac:dyDescent="0.2">
      <c r="R37331" s="334">
        <v>91395</v>
      </c>
      <c r="S37331" s="319" t="s">
        <v>343</v>
      </c>
    </row>
    <row r="37332" spans="18:19" x14ac:dyDescent="0.2">
      <c r="R37332" s="334">
        <v>91396</v>
      </c>
      <c r="S37332" s="319" t="s">
        <v>343</v>
      </c>
    </row>
    <row r="37333" spans="18:19" x14ac:dyDescent="0.2">
      <c r="R37333" s="334">
        <v>91401</v>
      </c>
      <c r="S37333" s="319" t="s">
        <v>343</v>
      </c>
    </row>
    <row r="37334" spans="18:19" x14ac:dyDescent="0.2">
      <c r="R37334" s="334">
        <v>91402</v>
      </c>
      <c r="S37334" s="319" t="s">
        <v>343</v>
      </c>
    </row>
    <row r="37335" spans="18:19" x14ac:dyDescent="0.2">
      <c r="R37335" s="334">
        <v>91403</v>
      </c>
      <c r="S37335" s="319" t="s">
        <v>343</v>
      </c>
    </row>
    <row r="37336" spans="18:19" x14ac:dyDescent="0.2">
      <c r="R37336" s="334">
        <v>91404</v>
      </c>
      <c r="S37336" s="319" t="s">
        <v>343</v>
      </c>
    </row>
    <row r="37337" spans="18:19" x14ac:dyDescent="0.2">
      <c r="R37337" s="334">
        <v>91405</v>
      </c>
      <c r="S37337" s="319" t="s">
        <v>343</v>
      </c>
    </row>
    <row r="37338" spans="18:19" x14ac:dyDescent="0.2">
      <c r="R37338" s="334">
        <v>91406</v>
      </c>
      <c r="S37338" s="319" t="s">
        <v>343</v>
      </c>
    </row>
    <row r="37339" spans="18:19" x14ac:dyDescent="0.2">
      <c r="R37339" s="334">
        <v>91407</v>
      </c>
      <c r="S37339" s="319" t="s">
        <v>343</v>
      </c>
    </row>
    <row r="37340" spans="18:19" x14ac:dyDescent="0.2">
      <c r="R37340" s="334">
        <v>91408</v>
      </c>
      <c r="S37340" s="319" t="s">
        <v>343</v>
      </c>
    </row>
    <row r="37341" spans="18:19" x14ac:dyDescent="0.2">
      <c r="R37341" s="334">
        <v>91409</v>
      </c>
      <c r="S37341" s="319" t="s">
        <v>343</v>
      </c>
    </row>
    <row r="37342" spans="18:19" x14ac:dyDescent="0.2">
      <c r="R37342" s="334">
        <v>91410</v>
      </c>
      <c r="S37342" s="319" t="s">
        <v>343</v>
      </c>
    </row>
    <row r="37343" spans="18:19" x14ac:dyDescent="0.2">
      <c r="R37343" s="334">
        <v>91411</v>
      </c>
      <c r="S37343" s="319" t="s">
        <v>343</v>
      </c>
    </row>
    <row r="37344" spans="18:19" x14ac:dyDescent="0.2">
      <c r="R37344" s="334">
        <v>91412</v>
      </c>
      <c r="S37344" s="319" t="s">
        <v>343</v>
      </c>
    </row>
    <row r="37345" spans="18:19" x14ac:dyDescent="0.2">
      <c r="R37345" s="334">
        <v>91413</v>
      </c>
      <c r="S37345" s="319" t="s">
        <v>343</v>
      </c>
    </row>
    <row r="37346" spans="18:19" x14ac:dyDescent="0.2">
      <c r="R37346" s="334">
        <v>91416</v>
      </c>
      <c r="S37346" s="319" t="s">
        <v>343</v>
      </c>
    </row>
    <row r="37347" spans="18:19" x14ac:dyDescent="0.2">
      <c r="R37347" s="334">
        <v>91423</v>
      </c>
      <c r="S37347" s="319" t="s">
        <v>343</v>
      </c>
    </row>
    <row r="37348" spans="18:19" x14ac:dyDescent="0.2">
      <c r="R37348" s="334">
        <v>91426</v>
      </c>
      <c r="S37348" s="319" t="s">
        <v>343</v>
      </c>
    </row>
    <row r="37349" spans="18:19" x14ac:dyDescent="0.2">
      <c r="R37349" s="334">
        <v>91436</v>
      </c>
      <c r="S37349" s="319" t="s">
        <v>343</v>
      </c>
    </row>
    <row r="37350" spans="18:19" x14ac:dyDescent="0.2">
      <c r="R37350" s="334">
        <v>91470</v>
      </c>
      <c r="S37350" s="319" t="s">
        <v>343</v>
      </c>
    </row>
    <row r="37351" spans="18:19" x14ac:dyDescent="0.2">
      <c r="R37351" s="334">
        <v>91482</v>
      </c>
      <c r="S37351" s="319" t="s">
        <v>343</v>
      </c>
    </row>
    <row r="37352" spans="18:19" x14ac:dyDescent="0.2">
      <c r="R37352" s="334">
        <v>91495</v>
      </c>
      <c r="S37352" s="319" t="s">
        <v>343</v>
      </c>
    </row>
    <row r="37353" spans="18:19" x14ac:dyDescent="0.2">
      <c r="R37353" s="334">
        <v>91496</v>
      </c>
      <c r="S37353" s="319" t="s">
        <v>343</v>
      </c>
    </row>
    <row r="37354" spans="18:19" x14ac:dyDescent="0.2">
      <c r="R37354" s="334">
        <v>91499</v>
      </c>
      <c r="S37354" s="319" t="s">
        <v>343</v>
      </c>
    </row>
    <row r="37355" spans="18:19" x14ac:dyDescent="0.2">
      <c r="R37355" s="334">
        <v>91501</v>
      </c>
      <c r="S37355" s="319" t="s">
        <v>343</v>
      </c>
    </row>
    <row r="37356" spans="18:19" x14ac:dyDescent="0.2">
      <c r="R37356" s="334">
        <v>91502</v>
      </c>
      <c r="S37356" s="319" t="s">
        <v>343</v>
      </c>
    </row>
    <row r="37357" spans="18:19" x14ac:dyDescent="0.2">
      <c r="R37357" s="334">
        <v>91503</v>
      </c>
      <c r="S37357" s="319" t="s">
        <v>343</v>
      </c>
    </row>
    <row r="37358" spans="18:19" x14ac:dyDescent="0.2">
      <c r="R37358" s="334">
        <v>91504</v>
      </c>
      <c r="S37358" s="319" t="s">
        <v>343</v>
      </c>
    </row>
    <row r="37359" spans="18:19" x14ac:dyDescent="0.2">
      <c r="R37359" s="334">
        <v>91505</v>
      </c>
      <c r="S37359" s="319" t="s">
        <v>343</v>
      </c>
    </row>
    <row r="37360" spans="18:19" x14ac:dyDescent="0.2">
      <c r="R37360" s="334">
        <v>91506</v>
      </c>
      <c r="S37360" s="319" t="s">
        <v>343</v>
      </c>
    </row>
    <row r="37361" spans="18:19" x14ac:dyDescent="0.2">
      <c r="R37361" s="334">
        <v>91507</v>
      </c>
      <c r="S37361" s="319" t="s">
        <v>343</v>
      </c>
    </row>
    <row r="37362" spans="18:19" x14ac:dyDescent="0.2">
      <c r="R37362" s="334">
        <v>91508</v>
      </c>
      <c r="S37362" s="319" t="s">
        <v>343</v>
      </c>
    </row>
    <row r="37363" spans="18:19" x14ac:dyDescent="0.2">
      <c r="R37363" s="334">
        <v>91510</v>
      </c>
      <c r="S37363" s="319" t="s">
        <v>343</v>
      </c>
    </row>
    <row r="37364" spans="18:19" x14ac:dyDescent="0.2">
      <c r="R37364" s="334">
        <v>91521</v>
      </c>
      <c r="S37364" s="319" t="s">
        <v>343</v>
      </c>
    </row>
    <row r="37365" spans="18:19" x14ac:dyDescent="0.2">
      <c r="R37365" s="334">
        <v>91522</v>
      </c>
      <c r="S37365" s="319" t="s">
        <v>343</v>
      </c>
    </row>
    <row r="37366" spans="18:19" x14ac:dyDescent="0.2">
      <c r="R37366" s="334">
        <v>91523</v>
      </c>
      <c r="S37366" s="319" t="s">
        <v>343</v>
      </c>
    </row>
    <row r="37367" spans="18:19" x14ac:dyDescent="0.2">
      <c r="R37367" s="334">
        <v>91526</v>
      </c>
      <c r="S37367" s="319" t="s">
        <v>343</v>
      </c>
    </row>
    <row r="37368" spans="18:19" x14ac:dyDescent="0.2">
      <c r="R37368" s="334">
        <v>91601</v>
      </c>
      <c r="S37368" s="319" t="s">
        <v>343</v>
      </c>
    </row>
    <row r="37369" spans="18:19" x14ac:dyDescent="0.2">
      <c r="R37369" s="334">
        <v>91602</v>
      </c>
      <c r="S37369" s="319" t="s">
        <v>343</v>
      </c>
    </row>
    <row r="37370" spans="18:19" x14ac:dyDescent="0.2">
      <c r="R37370" s="334">
        <v>91603</v>
      </c>
      <c r="S37370" s="319" t="s">
        <v>343</v>
      </c>
    </row>
    <row r="37371" spans="18:19" x14ac:dyDescent="0.2">
      <c r="R37371" s="334">
        <v>91604</v>
      </c>
      <c r="S37371" s="319" t="s">
        <v>343</v>
      </c>
    </row>
    <row r="37372" spans="18:19" x14ac:dyDescent="0.2">
      <c r="R37372" s="334">
        <v>91605</v>
      </c>
      <c r="S37372" s="319" t="s">
        <v>343</v>
      </c>
    </row>
    <row r="37373" spans="18:19" x14ac:dyDescent="0.2">
      <c r="R37373" s="334">
        <v>91606</v>
      </c>
      <c r="S37373" s="319" t="s">
        <v>343</v>
      </c>
    </row>
    <row r="37374" spans="18:19" x14ac:dyDescent="0.2">
      <c r="R37374" s="334">
        <v>91607</v>
      </c>
      <c r="S37374" s="319" t="s">
        <v>343</v>
      </c>
    </row>
    <row r="37375" spans="18:19" x14ac:dyDescent="0.2">
      <c r="R37375" s="334">
        <v>91608</v>
      </c>
      <c r="S37375" s="319" t="s">
        <v>343</v>
      </c>
    </row>
    <row r="37376" spans="18:19" x14ac:dyDescent="0.2">
      <c r="R37376" s="334">
        <v>91609</v>
      </c>
      <c r="S37376" s="319" t="s">
        <v>343</v>
      </c>
    </row>
    <row r="37377" spans="18:19" x14ac:dyDescent="0.2">
      <c r="R37377" s="334">
        <v>91610</v>
      </c>
      <c r="S37377" s="319" t="s">
        <v>343</v>
      </c>
    </row>
    <row r="37378" spans="18:19" x14ac:dyDescent="0.2">
      <c r="R37378" s="334">
        <v>91611</v>
      </c>
      <c r="S37378" s="319" t="s">
        <v>343</v>
      </c>
    </row>
    <row r="37379" spans="18:19" x14ac:dyDescent="0.2">
      <c r="R37379" s="334">
        <v>91612</v>
      </c>
      <c r="S37379" s="319" t="s">
        <v>343</v>
      </c>
    </row>
    <row r="37380" spans="18:19" x14ac:dyDescent="0.2">
      <c r="R37380" s="334">
        <v>91614</v>
      </c>
      <c r="S37380" s="319" t="s">
        <v>343</v>
      </c>
    </row>
    <row r="37381" spans="18:19" x14ac:dyDescent="0.2">
      <c r="R37381" s="334">
        <v>91615</v>
      </c>
      <c r="S37381" s="319" t="s">
        <v>343</v>
      </c>
    </row>
    <row r="37382" spans="18:19" x14ac:dyDescent="0.2">
      <c r="R37382" s="334">
        <v>91616</v>
      </c>
      <c r="S37382" s="319" t="s">
        <v>343</v>
      </c>
    </row>
    <row r="37383" spans="18:19" x14ac:dyDescent="0.2">
      <c r="R37383" s="334">
        <v>91617</v>
      </c>
      <c r="S37383" s="319" t="s">
        <v>343</v>
      </c>
    </row>
    <row r="37384" spans="18:19" x14ac:dyDescent="0.2">
      <c r="R37384" s="334">
        <v>91618</v>
      </c>
      <c r="S37384" s="319" t="s">
        <v>343</v>
      </c>
    </row>
    <row r="37385" spans="18:19" x14ac:dyDescent="0.2">
      <c r="R37385" s="334">
        <v>91701</v>
      </c>
      <c r="S37385" s="319" t="s">
        <v>343</v>
      </c>
    </row>
    <row r="37386" spans="18:19" x14ac:dyDescent="0.2">
      <c r="R37386" s="334">
        <v>91702</v>
      </c>
      <c r="S37386" s="319" t="s">
        <v>343</v>
      </c>
    </row>
    <row r="37387" spans="18:19" x14ac:dyDescent="0.2">
      <c r="R37387" s="334">
        <v>91706</v>
      </c>
      <c r="S37387" s="319" t="s">
        <v>343</v>
      </c>
    </row>
    <row r="37388" spans="18:19" x14ac:dyDescent="0.2">
      <c r="R37388" s="334">
        <v>91708</v>
      </c>
      <c r="S37388" s="319" t="s">
        <v>343</v>
      </c>
    </row>
    <row r="37389" spans="18:19" x14ac:dyDescent="0.2">
      <c r="R37389" s="334">
        <v>91709</v>
      </c>
      <c r="S37389" s="319" t="s">
        <v>343</v>
      </c>
    </row>
    <row r="37390" spans="18:19" x14ac:dyDescent="0.2">
      <c r="R37390" s="334">
        <v>91710</v>
      </c>
      <c r="S37390" s="319" t="s">
        <v>343</v>
      </c>
    </row>
    <row r="37391" spans="18:19" x14ac:dyDescent="0.2">
      <c r="R37391" s="334">
        <v>91711</v>
      </c>
      <c r="S37391" s="319" t="s">
        <v>343</v>
      </c>
    </row>
    <row r="37392" spans="18:19" x14ac:dyDescent="0.2">
      <c r="R37392" s="334">
        <v>91715</v>
      </c>
      <c r="S37392" s="319" t="s">
        <v>343</v>
      </c>
    </row>
    <row r="37393" spans="18:19" x14ac:dyDescent="0.2">
      <c r="R37393" s="334">
        <v>91716</v>
      </c>
      <c r="S37393" s="319" t="s">
        <v>343</v>
      </c>
    </row>
    <row r="37394" spans="18:19" x14ac:dyDescent="0.2">
      <c r="R37394" s="334">
        <v>91722</v>
      </c>
      <c r="S37394" s="319" t="s">
        <v>343</v>
      </c>
    </row>
    <row r="37395" spans="18:19" x14ac:dyDescent="0.2">
      <c r="R37395" s="334">
        <v>91723</v>
      </c>
      <c r="S37395" s="319" t="s">
        <v>343</v>
      </c>
    </row>
    <row r="37396" spans="18:19" x14ac:dyDescent="0.2">
      <c r="R37396" s="334">
        <v>91724</v>
      </c>
      <c r="S37396" s="319" t="s">
        <v>343</v>
      </c>
    </row>
    <row r="37397" spans="18:19" x14ac:dyDescent="0.2">
      <c r="R37397" s="334">
        <v>91729</v>
      </c>
      <c r="S37397" s="319" t="s">
        <v>343</v>
      </c>
    </row>
    <row r="37398" spans="18:19" x14ac:dyDescent="0.2">
      <c r="R37398" s="334">
        <v>91730</v>
      </c>
      <c r="S37398" s="319" t="s">
        <v>343</v>
      </c>
    </row>
    <row r="37399" spans="18:19" x14ac:dyDescent="0.2">
      <c r="R37399" s="334">
        <v>91731</v>
      </c>
      <c r="S37399" s="319" t="s">
        <v>343</v>
      </c>
    </row>
    <row r="37400" spans="18:19" x14ac:dyDescent="0.2">
      <c r="R37400" s="334">
        <v>91732</v>
      </c>
      <c r="S37400" s="319" t="s">
        <v>343</v>
      </c>
    </row>
    <row r="37401" spans="18:19" x14ac:dyDescent="0.2">
      <c r="R37401" s="334">
        <v>91733</v>
      </c>
      <c r="S37401" s="319" t="s">
        <v>343</v>
      </c>
    </row>
    <row r="37402" spans="18:19" x14ac:dyDescent="0.2">
      <c r="R37402" s="334">
        <v>91734</v>
      </c>
      <c r="S37402" s="319" t="s">
        <v>343</v>
      </c>
    </row>
    <row r="37403" spans="18:19" x14ac:dyDescent="0.2">
      <c r="R37403" s="334">
        <v>91735</v>
      </c>
      <c r="S37403" s="319" t="s">
        <v>343</v>
      </c>
    </row>
    <row r="37404" spans="18:19" x14ac:dyDescent="0.2">
      <c r="R37404" s="334">
        <v>91737</v>
      </c>
      <c r="S37404" s="319" t="s">
        <v>343</v>
      </c>
    </row>
    <row r="37405" spans="18:19" x14ac:dyDescent="0.2">
      <c r="R37405" s="334">
        <v>91739</v>
      </c>
      <c r="S37405" s="319" t="s">
        <v>343</v>
      </c>
    </row>
    <row r="37406" spans="18:19" x14ac:dyDescent="0.2">
      <c r="R37406" s="334">
        <v>91740</v>
      </c>
      <c r="S37406" s="319" t="s">
        <v>343</v>
      </c>
    </row>
    <row r="37407" spans="18:19" x14ac:dyDescent="0.2">
      <c r="R37407" s="334">
        <v>91741</v>
      </c>
      <c r="S37407" s="319" t="s">
        <v>343</v>
      </c>
    </row>
    <row r="37408" spans="18:19" x14ac:dyDescent="0.2">
      <c r="R37408" s="334">
        <v>91743</v>
      </c>
      <c r="S37408" s="319" t="s">
        <v>343</v>
      </c>
    </row>
    <row r="37409" spans="18:19" x14ac:dyDescent="0.2">
      <c r="R37409" s="334">
        <v>91744</v>
      </c>
      <c r="S37409" s="319" t="s">
        <v>343</v>
      </c>
    </row>
    <row r="37410" spans="18:19" x14ac:dyDescent="0.2">
      <c r="R37410" s="334">
        <v>91745</v>
      </c>
      <c r="S37410" s="319" t="s">
        <v>343</v>
      </c>
    </row>
    <row r="37411" spans="18:19" x14ac:dyDescent="0.2">
      <c r="R37411" s="334">
        <v>91746</v>
      </c>
      <c r="S37411" s="319" t="s">
        <v>343</v>
      </c>
    </row>
    <row r="37412" spans="18:19" x14ac:dyDescent="0.2">
      <c r="R37412" s="334">
        <v>91747</v>
      </c>
      <c r="S37412" s="319" t="s">
        <v>343</v>
      </c>
    </row>
    <row r="37413" spans="18:19" x14ac:dyDescent="0.2">
      <c r="R37413" s="334">
        <v>91748</v>
      </c>
      <c r="S37413" s="319" t="s">
        <v>343</v>
      </c>
    </row>
    <row r="37414" spans="18:19" x14ac:dyDescent="0.2">
      <c r="R37414" s="334">
        <v>91749</v>
      </c>
      <c r="S37414" s="319" t="s">
        <v>343</v>
      </c>
    </row>
    <row r="37415" spans="18:19" x14ac:dyDescent="0.2">
      <c r="R37415" s="334">
        <v>91750</v>
      </c>
      <c r="S37415" s="319" t="s">
        <v>343</v>
      </c>
    </row>
    <row r="37416" spans="18:19" x14ac:dyDescent="0.2">
      <c r="R37416" s="334">
        <v>91752</v>
      </c>
      <c r="S37416" s="319" t="s">
        <v>343</v>
      </c>
    </row>
    <row r="37417" spans="18:19" x14ac:dyDescent="0.2">
      <c r="R37417" s="334">
        <v>91754</v>
      </c>
      <c r="S37417" s="319" t="s">
        <v>343</v>
      </c>
    </row>
    <row r="37418" spans="18:19" x14ac:dyDescent="0.2">
      <c r="R37418" s="334">
        <v>91755</v>
      </c>
      <c r="S37418" s="319" t="s">
        <v>343</v>
      </c>
    </row>
    <row r="37419" spans="18:19" x14ac:dyDescent="0.2">
      <c r="R37419" s="334">
        <v>91756</v>
      </c>
      <c r="S37419" s="319" t="s">
        <v>343</v>
      </c>
    </row>
    <row r="37420" spans="18:19" x14ac:dyDescent="0.2">
      <c r="R37420" s="334">
        <v>91758</v>
      </c>
      <c r="S37420" s="319" t="s">
        <v>343</v>
      </c>
    </row>
    <row r="37421" spans="18:19" x14ac:dyDescent="0.2">
      <c r="R37421" s="334">
        <v>91759</v>
      </c>
      <c r="S37421" s="319" t="s">
        <v>343</v>
      </c>
    </row>
    <row r="37422" spans="18:19" x14ac:dyDescent="0.2">
      <c r="R37422" s="334">
        <v>91761</v>
      </c>
      <c r="S37422" s="319" t="s">
        <v>343</v>
      </c>
    </row>
    <row r="37423" spans="18:19" x14ac:dyDescent="0.2">
      <c r="R37423" s="334">
        <v>91762</v>
      </c>
      <c r="S37423" s="319" t="s">
        <v>343</v>
      </c>
    </row>
    <row r="37424" spans="18:19" x14ac:dyDescent="0.2">
      <c r="R37424" s="334">
        <v>91763</v>
      </c>
      <c r="S37424" s="319" t="s">
        <v>343</v>
      </c>
    </row>
    <row r="37425" spans="18:19" x14ac:dyDescent="0.2">
      <c r="R37425" s="334">
        <v>91764</v>
      </c>
      <c r="S37425" s="319" t="s">
        <v>343</v>
      </c>
    </row>
    <row r="37426" spans="18:19" x14ac:dyDescent="0.2">
      <c r="R37426" s="334">
        <v>91765</v>
      </c>
      <c r="S37426" s="319" t="s">
        <v>343</v>
      </c>
    </row>
    <row r="37427" spans="18:19" x14ac:dyDescent="0.2">
      <c r="R37427" s="334">
        <v>91766</v>
      </c>
      <c r="S37427" s="319" t="s">
        <v>343</v>
      </c>
    </row>
    <row r="37428" spans="18:19" x14ac:dyDescent="0.2">
      <c r="R37428" s="334">
        <v>91767</v>
      </c>
      <c r="S37428" s="319" t="s">
        <v>343</v>
      </c>
    </row>
    <row r="37429" spans="18:19" x14ac:dyDescent="0.2">
      <c r="R37429" s="334">
        <v>91768</v>
      </c>
      <c r="S37429" s="319" t="s">
        <v>343</v>
      </c>
    </row>
    <row r="37430" spans="18:19" x14ac:dyDescent="0.2">
      <c r="R37430" s="334">
        <v>91769</v>
      </c>
      <c r="S37430" s="319" t="s">
        <v>343</v>
      </c>
    </row>
    <row r="37431" spans="18:19" x14ac:dyDescent="0.2">
      <c r="R37431" s="334">
        <v>91770</v>
      </c>
      <c r="S37431" s="319" t="s">
        <v>343</v>
      </c>
    </row>
    <row r="37432" spans="18:19" x14ac:dyDescent="0.2">
      <c r="R37432" s="334">
        <v>91771</v>
      </c>
      <c r="S37432" s="319" t="s">
        <v>343</v>
      </c>
    </row>
    <row r="37433" spans="18:19" x14ac:dyDescent="0.2">
      <c r="R37433" s="334">
        <v>91772</v>
      </c>
      <c r="S37433" s="319" t="s">
        <v>343</v>
      </c>
    </row>
    <row r="37434" spans="18:19" x14ac:dyDescent="0.2">
      <c r="R37434" s="334">
        <v>91773</v>
      </c>
      <c r="S37434" s="319" t="s">
        <v>343</v>
      </c>
    </row>
    <row r="37435" spans="18:19" x14ac:dyDescent="0.2">
      <c r="R37435" s="334">
        <v>91775</v>
      </c>
      <c r="S37435" s="319" t="s">
        <v>343</v>
      </c>
    </row>
    <row r="37436" spans="18:19" x14ac:dyDescent="0.2">
      <c r="R37436" s="334">
        <v>91776</v>
      </c>
      <c r="S37436" s="319" t="s">
        <v>343</v>
      </c>
    </row>
    <row r="37437" spans="18:19" x14ac:dyDescent="0.2">
      <c r="R37437" s="334">
        <v>91778</v>
      </c>
      <c r="S37437" s="319" t="s">
        <v>343</v>
      </c>
    </row>
    <row r="37438" spans="18:19" x14ac:dyDescent="0.2">
      <c r="R37438" s="334">
        <v>91780</v>
      </c>
      <c r="S37438" s="319" t="s">
        <v>343</v>
      </c>
    </row>
    <row r="37439" spans="18:19" x14ac:dyDescent="0.2">
      <c r="R37439" s="334">
        <v>91784</v>
      </c>
      <c r="S37439" s="319" t="s">
        <v>343</v>
      </c>
    </row>
    <row r="37440" spans="18:19" x14ac:dyDescent="0.2">
      <c r="R37440" s="334">
        <v>91785</v>
      </c>
      <c r="S37440" s="319" t="s">
        <v>343</v>
      </c>
    </row>
    <row r="37441" spans="18:19" x14ac:dyDescent="0.2">
      <c r="R37441" s="334">
        <v>91786</v>
      </c>
      <c r="S37441" s="319" t="s">
        <v>343</v>
      </c>
    </row>
    <row r="37442" spans="18:19" x14ac:dyDescent="0.2">
      <c r="R37442" s="334">
        <v>91788</v>
      </c>
      <c r="S37442" s="319" t="s">
        <v>343</v>
      </c>
    </row>
    <row r="37443" spans="18:19" x14ac:dyDescent="0.2">
      <c r="R37443" s="334">
        <v>91789</v>
      </c>
      <c r="S37443" s="319" t="s">
        <v>343</v>
      </c>
    </row>
    <row r="37444" spans="18:19" x14ac:dyDescent="0.2">
      <c r="R37444" s="334">
        <v>91790</v>
      </c>
      <c r="S37444" s="319" t="s">
        <v>343</v>
      </c>
    </row>
    <row r="37445" spans="18:19" x14ac:dyDescent="0.2">
      <c r="R37445" s="334">
        <v>91791</v>
      </c>
      <c r="S37445" s="319" t="s">
        <v>343</v>
      </c>
    </row>
    <row r="37446" spans="18:19" x14ac:dyDescent="0.2">
      <c r="R37446" s="334">
        <v>91792</v>
      </c>
      <c r="S37446" s="319" t="s">
        <v>343</v>
      </c>
    </row>
    <row r="37447" spans="18:19" x14ac:dyDescent="0.2">
      <c r="R37447" s="334">
        <v>91793</v>
      </c>
      <c r="S37447" s="319" t="s">
        <v>343</v>
      </c>
    </row>
    <row r="37448" spans="18:19" x14ac:dyDescent="0.2">
      <c r="R37448" s="334">
        <v>91795</v>
      </c>
      <c r="S37448" s="319" t="s">
        <v>343</v>
      </c>
    </row>
    <row r="37449" spans="18:19" x14ac:dyDescent="0.2">
      <c r="R37449" s="334">
        <v>91801</v>
      </c>
      <c r="S37449" s="319" t="s">
        <v>343</v>
      </c>
    </row>
    <row r="37450" spans="18:19" x14ac:dyDescent="0.2">
      <c r="R37450" s="334">
        <v>91802</v>
      </c>
      <c r="S37450" s="319" t="s">
        <v>343</v>
      </c>
    </row>
    <row r="37451" spans="18:19" x14ac:dyDescent="0.2">
      <c r="R37451" s="334">
        <v>91803</v>
      </c>
      <c r="S37451" s="319" t="s">
        <v>343</v>
      </c>
    </row>
    <row r="37452" spans="18:19" x14ac:dyDescent="0.2">
      <c r="R37452" s="334">
        <v>91804</v>
      </c>
      <c r="S37452" s="319" t="s">
        <v>343</v>
      </c>
    </row>
    <row r="37453" spans="18:19" x14ac:dyDescent="0.2">
      <c r="R37453" s="334">
        <v>91896</v>
      </c>
      <c r="S37453" s="319" t="s">
        <v>343</v>
      </c>
    </row>
    <row r="37454" spans="18:19" x14ac:dyDescent="0.2">
      <c r="R37454" s="334">
        <v>91901</v>
      </c>
      <c r="S37454" s="319" t="s">
        <v>343</v>
      </c>
    </row>
    <row r="37455" spans="18:19" x14ac:dyDescent="0.2">
      <c r="R37455" s="334">
        <v>91902</v>
      </c>
      <c r="S37455" s="319" t="s">
        <v>343</v>
      </c>
    </row>
    <row r="37456" spans="18:19" x14ac:dyDescent="0.2">
      <c r="R37456" s="334">
        <v>91903</v>
      </c>
      <c r="S37456" s="319" t="s">
        <v>343</v>
      </c>
    </row>
    <row r="37457" spans="18:19" x14ac:dyDescent="0.2">
      <c r="R37457" s="334">
        <v>91905</v>
      </c>
      <c r="S37457" s="319" t="s">
        <v>343</v>
      </c>
    </row>
    <row r="37458" spans="18:19" x14ac:dyDescent="0.2">
      <c r="R37458" s="334">
        <v>91906</v>
      </c>
      <c r="S37458" s="319" t="s">
        <v>343</v>
      </c>
    </row>
    <row r="37459" spans="18:19" x14ac:dyDescent="0.2">
      <c r="R37459" s="334">
        <v>91908</v>
      </c>
      <c r="S37459" s="319" t="s">
        <v>343</v>
      </c>
    </row>
    <row r="37460" spans="18:19" x14ac:dyDescent="0.2">
      <c r="R37460" s="334">
        <v>91909</v>
      </c>
      <c r="S37460" s="319" t="s">
        <v>343</v>
      </c>
    </row>
    <row r="37461" spans="18:19" x14ac:dyDescent="0.2">
      <c r="R37461" s="334">
        <v>91910</v>
      </c>
      <c r="S37461" s="319" t="s">
        <v>343</v>
      </c>
    </row>
    <row r="37462" spans="18:19" x14ac:dyDescent="0.2">
      <c r="R37462" s="334">
        <v>91911</v>
      </c>
      <c r="S37462" s="319" t="s">
        <v>343</v>
      </c>
    </row>
    <row r="37463" spans="18:19" x14ac:dyDescent="0.2">
      <c r="R37463" s="334">
        <v>91912</v>
      </c>
      <c r="S37463" s="319" t="s">
        <v>343</v>
      </c>
    </row>
    <row r="37464" spans="18:19" x14ac:dyDescent="0.2">
      <c r="R37464" s="334">
        <v>91913</v>
      </c>
      <c r="S37464" s="319" t="s">
        <v>343</v>
      </c>
    </row>
    <row r="37465" spans="18:19" x14ac:dyDescent="0.2">
      <c r="R37465" s="334">
        <v>91914</v>
      </c>
      <c r="S37465" s="319" t="s">
        <v>343</v>
      </c>
    </row>
    <row r="37466" spans="18:19" x14ac:dyDescent="0.2">
      <c r="R37466" s="334">
        <v>91915</v>
      </c>
      <c r="S37466" s="319" t="s">
        <v>343</v>
      </c>
    </row>
    <row r="37467" spans="18:19" x14ac:dyDescent="0.2">
      <c r="R37467" s="334">
        <v>91916</v>
      </c>
      <c r="S37467" s="319" t="s">
        <v>343</v>
      </c>
    </row>
    <row r="37468" spans="18:19" x14ac:dyDescent="0.2">
      <c r="R37468" s="334">
        <v>91917</v>
      </c>
      <c r="S37468" s="319" t="s">
        <v>343</v>
      </c>
    </row>
    <row r="37469" spans="18:19" x14ac:dyDescent="0.2">
      <c r="R37469" s="334">
        <v>91921</v>
      </c>
      <c r="S37469" s="319" t="s">
        <v>343</v>
      </c>
    </row>
    <row r="37470" spans="18:19" x14ac:dyDescent="0.2">
      <c r="R37470" s="334">
        <v>91931</v>
      </c>
      <c r="S37470" s="319" t="s">
        <v>343</v>
      </c>
    </row>
    <row r="37471" spans="18:19" x14ac:dyDescent="0.2">
      <c r="R37471" s="334">
        <v>91932</v>
      </c>
      <c r="S37471" s="319" t="s">
        <v>343</v>
      </c>
    </row>
    <row r="37472" spans="18:19" x14ac:dyDescent="0.2">
      <c r="R37472" s="334">
        <v>91933</v>
      </c>
      <c r="S37472" s="319" t="s">
        <v>343</v>
      </c>
    </row>
    <row r="37473" spans="18:19" x14ac:dyDescent="0.2">
      <c r="R37473" s="334">
        <v>91934</v>
      </c>
      <c r="S37473" s="319" t="s">
        <v>343</v>
      </c>
    </row>
    <row r="37474" spans="18:19" x14ac:dyDescent="0.2">
      <c r="R37474" s="334">
        <v>91935</v>
      </c>
      <c r="S37474" s="319" t="s">
        <v>343</v>
      </c>
    </row>
    <row r="37475" spans="18:19" x14ac:dyDescent="0.2">
      <c r="R37475" s="334">
        <v>91941</v>
      </c>
      <c r="S37475" s="319" t="s">
        <v>343</v>
      </c>
    </row>
    <row r="37476" spans="18:19" x14ac:dyDescent="0.2">
      <c r="R37476" s="334">
        <v>91942</v>
      </c>
      <c r="S37476" s="319" t="s">
        <v>343</v>
      </c>
    </row>
    <row r="37477" spans="18:19" x14ac:dyDescent="0.2">
      <c r="R37477" s="334">
        <v>91943</v>
      </c>
      <c r="S37477" s="319" t="s">
        <v>343</v>
      </c>
    </row>
    <row r="37478" spans="18:19" x14ac:dyDescent="0.2">
      <c r="R37478" s="334">
        <v>91944</v>
      </c>
      <c r="S37478" s="319" t="s">
        <v>343</v>
      </c>
    </row>
    <row r="37479" spans="18:19" x14ac:dyDescent="0.2">
      <c r="R37479" s="334">
        <v>91945</v>
      </c>
      <c r="S37479" s="319" t="s">
        <v>343</v>
      </c>
    </row>
    <row r="37480" spans="18:19" x14ac:dyDescent="0.2">
      <c r="R37480" s="334">
        <v>91946</v>
      </c>
      <c r="S37480" s="319" t="s">
        <v>343</v>
      </c>
    </row>
    <row r="37481" spans="18:19" x14ac:dyDescent="0.2">
      <c r="R37481" s="334">
        <v>91947</v>
      </c>
      <c r="S37481" s="319" t="s">
        <v>343</v>
      </c>
    </row>
    <row r="37482" spans="18:19" x14ac:dyDescent="0.2">
      <c r="R37482" s="334">
        <v>91948</v>
      </c>
      <c r="S37482" s="319" t="s">
        <v>343</v>
      </c>
    </row>
    <row r="37483" spans="18:19" x14ac:dyDescent="0.2">
      <c r="R37483" s="334">
        <v>91950</v>
      </c>
      <c r="S37483" s="319" t="s">
        <v>343</v>
      </c>
    </row>
    <row r="37484" spans="18:19" x14ac:dyDescent="0.2">
      <c r="R37484" s="334">
        <v>91951</v>
      </c>
      <c r="S37484" s="319" t="s">
        <v>343</v>
      </c>
    </row>
    <row r="37485" spans="18:19" x14ac:dyDescent="0.2">
      <c r="R37485" s="334">
        <v>91962</v>
      </c>
      <c r="S37485" s="319" t="s">
        <v>343</v>
      </c>
    </row>
    <row r="37486" spans="18:19" x14ac:dyDescent="0.2">
      <c r="R37486" s="334">
        <v>91963</v>
      </c>
      <c r="S37486" s="319" t="s">
        <v>343</v>
      </c>
    </row>
    <row r="37487" spans="18:19" x14ac:dyDescent="0.2">
      <c r="R37487" s="334">
        <v>91976</v>
      </c>
      <c r="S37487" s="319" t="s">
        <v>343</v>
      </c>
    </row>
    <row r="37488" spans="18:19" x14ac:dyDescent="0.2">
      <c r="R37488" s="334">
        <v>91977</v>
      </c>
      <c r="S37488" s="319" t="s">
        <v>343</v>
      </c>
    </row>
    <row r="37489" spans="18:19" x14ac:dyDescent="0.2">
      <c r="R37489" s="334">
        <v>91978</v>
      </c>
      <c r="S37489" s="319" t="s">
        <v>343</v>
      </c>
    </row>
    <row r="37490" spans="18:19" x14ac:dyDescent="0.2">
      <c r="R37490" s="334">
        <v>91979</v>
      </c>
      <c r="S37490" s="319" t="s">
        <v>343</v>
      </c>
    </row>
    <row r="37491" spans="18:19" x14ac:dyDescent="0.2">
      <c r="R37491" s="334">
        <v>91980</v>
      </c>
      <c r="S37491" s="319" t="s">
        <v>343</v>
      </c>
    </row>
    <row r="37492" spans="18:19" x14ac:dyDescent="0.2">
      <c r="R37492" s="334">
        <v>91987</v>
      </c>
      <c r="S37492" s="319" t="s">
        <v>343</v>
      </c>
    </row>
    <row r="37493" spans="18:19" x14ac:dyDescent="0.2">
      <c r="R37493" s="334">
        <v>92003</v>
      </c>
      <c r="S37493" s="319" t="s">
        <v>343</v>
      </c>
    </row>
    <row r="37494" spans="18:19" x14ac:dyDescent="0.2">
      <c r="R37494" s="334">
        <v>92004</v>
      </c>
      <c r="S37494" s="319" t="s">
        <v>343</v>
      </c>
    </row>
    <row r="37495" spans="18:19" x14ac:dyDescent="0.2">
      <c r="R37495" s="334">
        <v>92007</v>
      </c>
      <c r="S37495" s="319" t="s">
        <v>343</v>
      </c>
    </row>
    <row r="37496" spans="18:19" x14ac:dyDescent="0.2">
      <c r="R37496" s="334">
        <v>92008</v>
      </c>
      <c r="S37496" s="319" t="s">
        <v>343</v>
      </c>
    </row>
    <row r="37497" spans="18:19" x14ac:dyDescent="0.2">
      <c r="R37497" s="334">
        <v>92009</v>
      </c>
      <c r="S37497" s="319" t="s">
        <v>343</v>
      </c>
    </row>
    <row r="37498" spans="18:19" x14ac:dyDescent="0.2">
      <c r="R37498" s="334">
        <v>92010</v>
      </c>
      <c r="S37498" s="319" t="s">
        <v>343</v>
      </c>
    </row>
    <row r="37499" spans="18:19" x14ac:dyDescent="0.2">
      <c r="R37499" s="334">
        <v>92011</v>
      </c>
      <c r="S37499" s="319" t="s">
        <v>343</v>
      </c>
    </row>
    <row r="37500" spans="18:19" x14ac:dyDescent="0.2">
      <c r="R37500" s="334">
        <v>92013</v>
      </c>
      <c r="S37500" s="319" t="s">
        <v>343</v>
      </c>
    </row>
    <row r="37501" spans="18:19" x14ac:dyDescent="0.2">
      <c r="R37501" s="334">
        <v>92014</v>
      </c>
      <c r="S37501" s="319" t="s">
        <v>343</v>
      </c>
    </row>
    <row r="37502" spans="18:19" x14ac:dyDescent="0.2">
      <c r="R37502" s="334">
        <v>92018</v>
      </c>
      <c r="S37502" s="319" t="s">
        <v>343</v>
      </c>
    </row>
    <row r="37503" spans="18:19" x14ac:dyDescent="0.2">
      <c r="R37503" s="334">
        <v>92019</v>
      </c>
      <c r="S37503" s="319" t="s">
        <v>343</v>
      </c>
    </row>
    <row r="37504" spans="18:19" x14ac:dyDescent="0.2">
      <c r="R37504" s="334">
        <v>92020</v>
      </c>
      <c r="S37504" s="319" t="s">
        <v>343</v>
      </c>
    </row>
    <row r="37505" spans="18:19" x14ac:dyDescent="0.2">
      <c r="R37505" s="334">
        <v>92021</v>
      </c>
      <c r="S37505" s="319" t="s">
        <v>343</v>
      </c>
    </row>
    <row r="37506" spans="18:19" x14ac:dyDescent="0.2">
      <c r="R37506" s="334">
        <v>92022</v>
      </c>
      <c r="S37506" s="319" t="s">
        <v>343</v>
      </c>
    </row>
    <row r="37507" spans="18:19" x14ac:dyDescent="0.2">
      <c r="R37507" s="334">
        <v>92023</v>
      </c>
      <c r="S37507" s="319" t="s">
        <v>343</v>
      </c>
    </row>
    <row r="37508" spans="18:19" x14ac:dyDescent="0.2">
      <c r="R37508" s="334">
        <v>92024</v>
      </c>
      <c r="S37508" s="319" t="s">
        <v>343</v>
      </c>
    </row>
    <row r="37509" spans="18:19" x14ac:dyDescent="0.2">
      <c r="R37509" s="334">
        <v>92025</v>
      </c>
      <c r="S37509" s="319" t="s">
        <v>343</v>
      </c>
    </row>
    <row r="37510" spans="18:19" x14ac:dyDescent="0.2">
      <c r="R37510" s="334">
        <v>92026</v>
      </c>
      <c r="S37510" s="319" t="s">
        <v>343</v>
      </c>
    </row>
    <row r="37511" spans="18:19" x14ac:dyDescent="0.2">
      <c r="R37511" s="334">
        <v>92027</v>
      </c>
      <c r="S37511" s="319" t="s">
        <v>343</v>
      </c>
    </row>
    <row r="37512" spans="18:19" x14ac:dyDescent="0.2">
      <c r="R37512" s="334">
        <v>92028</v>
      </c>
      <c r="S37512" s="319" t="s">
        <v>343</v>
      </c>
    </row>
    <row r="37513" spans="18:19" x14ac:dyDescent="0.2">
      <c r="R37513" s="334">
        <v>92029</v>
      </c>
      <c r="S37513" s="319" t="s">
        <v>343</v>
      </c>
    </row>
    <row r="37514" spans="18:19" x14ac:dyDescent="0.2">
      <c r="R37514" s="334">
        <v>92030</v>
      </c>
      <c r="S37514" s="319" t="s">
        <v>343</v>
      </c>
    </row>
    <row r="37515" spans="18:19" x14ac:dyDescent="0.2">
      <c r="R37515" s="334">
        <v>92033</v>
      </c>
      <c r="S37515" s="319" t="s">
        <v>343</v>
      </c>
    </row>
    <row r="37516" spans="18:19" x14ac:dyDescent="0.2">
      <c r="R37516" s="334">
        <v>92036</v>
      </c>
      <c r="S37516" s="319" t="s">
        <v>343</v>
      </c>
    </row>
    <row r="37517" spans="18:19" x14ac:dyDescent="0.2">
      <c r="R37517" s="334">
        <v>92037</v>
      </c>
      <c r="S37517" s="319" t="s">
        <v>343</v>
      </c>
    </row>
    <row r="37518" spans="18:19" x14ac:dyDescent="0.2">
      <c r="R37518" s="334">
        <v>92038</v>
      </c>
      <c r="S37518" s="319" t="s">
        <v>343</v>
      </c>
    </row>
    <row r="37519" spans="18:19" x14ac:dyDescent="0.2">
      <c r="R37519" s="334">
        <v>92039</v>
      </c>
      <c r="S37519" s="319" t="s">
        <v>343</v>
      </c>
    </row>
    <row r="37520" spans="18:19" x14ac:dyDescent="0.2">
      <c r="R37520" s="334">
        <v>92040</v>
      </c>
      <c r="S37520" s="319" t="s">
        <v>343</v>
      </c>
    </row>
    <row r="37521" spans="18:19" x14ac:dyDescent="0.2">
      <c r="R37521" s="334">
        <v>92046</v>
      </c>
      <c r="S37521" s="319" t="s">
        <v>343</v>
      </c>
    </row>
    <row r="37522" spans="18:19" x14ac:dyDescent="0.2">
      <c r="R37522" s="334">
        <v>92049</v>
      </c>
      <c r="S37522" s="319" t="s">
        <v>343</v>
      </c>
    </row>
    <row r="37523" spans="18:19" x14ac:dyDescent="0.2">
      <c r="R37523" s="334">
        <v>92051</v>
      </c>
      <c r="S37523" s="319" t="s">
        <v>343</v>
      </c>
    </row>
    <row r="37524" spans="18:19" x14ac:dyDescent="0.2">
      <c r="R37524" s="334">
        <v>92052</v>
      </c>
      <c r="S37524" s="319" t="s">
        <v>343</v>
      </c>
    </row>
    <row r="37525" spans="18:19" x14ac:dyDescent="0.2">
      <c r="R37525" s="334">
        <v>92054</v>
      </c>
      <c r="S37525" s="319" t="s">
        <v>343</v>
      </c>
    </row>
    <row r="37526" spans="18:19" x14ac:dyDescent="0.2">
      <c r="R37526" s="334">
        <v>92055</v>
      </c>
      <c r="S37526" s="319" t="s">
        <v>343</v>
      </c>
    </row>
    <row r="37527" spans="18:19" x14ac:dyDescent="0.2">
      <c r="R37527" s="334">
        <v>92056</v>
      </c>
      <c r="S37527" s="319" t="s">
        <v>343</v>
      </c>
    </row>
    <row r="37528" spans="18:19" x14ac:dyDescent="0.2">
      <c r="R37528" s="334">
        <v>92057</v>
      </c>
      <c r="S37528" s="319" t="s">
        <v>343</v>
      </c>
    </row>
    <row r="37529" spans="18:19" x14ac:dyDescent="0.2">
      <c r="R37529" s="334">
        <v>92058</v>
      </c>
      <c r="S37529" s="319" t="s">
        <v>343</v>
      </c>
    </row>
    <row r="37530" spans="18:19" x14ac:dyDescent="0.2">
      <c r="R37530" s="334">
        <v>92059</v>
      </c>
      <c r="S37530" s="319" t="s">
        <v>343</v>
      </c>
    </row>
    <row r="37531" spans="18:19" x14ac:dyDescent="0.2">
      <c r="R37531" s="334">
        <v>92060</v>
      </c>
      <c r="S37531" s="319" t="s">
        <v>343</v>
      </c>
    </row>
    <row r="37532" spans="18:19" x14ac:dyDescent="0.2">
      <c r="R37532" s="334">
        <v>92061</v>
      </c>
      <c r="S37532" s="319" t="s">
        <v>343</v>
      </c>
    </row>
    <row r="37533" spans="18:19" x14ac:dyDescent="0.2">
      <c r="R37533" s="334">
        <v>92064</v>
      </c>
      <c r="S37533" s="319" t="s">
        <v>343</v>
      </c>
    </row>
    <row r="37534" spans="18:19" x14ac:dyDescent="0.2">
      <c r="R37534" s="334">
        <v>92065</v>
      </c>
      <c r="S37534" s="319" t="s">
        <v>343</v>
      </c>
    </row>
    <row r="37535" spans="18:19" x14ac:dyDescent="0.2">
      <c r="R37535" s="334">
        <v>92066</v>
      </c>
      <c r="S37535" s="319" t="s">
        <v>343</v>
      </c>
    </row>
    <row r="37536" spans="18:19" x14ac:dyDescent="0.2">
      <c r="R37536" s="334">
        <v>92067</v>
      </c>
      <c r="S37536" s="319" t="s">
        <v>343</v>
      </c>
    </row>
    <row r="37537" spans="18:19" x14ac:dyDescent="0.2">
      <c r="R37537" s="334">
        <v>92068</v>
      </c>
      <c r="S37537" s="319" t="s">
        <v>343</v>
      </c>
    </row>
    <row r="37538" spans="18:19" x14ac:dyDescent="0.2">
      <c r="R37538" s="334">
        <v>92069</v>
      </c>
      <c r="S37538" s="319" t="s">
        <v>343</v>
      </c>
    </row>
    <row r="37539" spans="18:19" x14ac:dyDescent="0.2">
      <c r="R37539" s="334">
        <v>92070</v>
      </c>
      <c r="S37539" s="319" t="s">
        <v>343</v>
      </c>
    </row>
    <row r="37540" spans="18:19" x14ac:dyDescent="0.2">
      <c r="R37540" s="334">
        <v>92071</v>
      </c>
      <c r="S37540" s="319" t="s">
        <v>343</v>
      </c>
    </row>
    <row r="37541" spans="18:19" x14ac:dyDescent="0.2">
      <c r="R37541" s="334">
        <v>92072</v>
      </c>
      <c r="S37541" s="319" t="s">
        <v>343</v>
      </c>
    </row>
    <row r="37542" spans="18:19" x14ac:dyDescent="0.2">
      <c r="R37542" s="334">
        <v>92074</v>
      </c>
      <c r="S37542" s="319" t="s">
        <v>343</v>
      </c>
    </row>
    <row r="37543" spans="18:19" x14ac:dyDescent="0.2">
      <c r="R37543" s="334">
        <v>92075</v>
      </c>
      <c r="S37543" s="319" t="s">
        <v>343</v>
      </c>
    </row>
    <row r="37544" spans="18:19" x14ac:dyDescent="0.2">
      <c r="R37544" s="334">
        <v>92078</v>
      </c>
      <c r="S37544" s="319" t="s">
        <v>343</v>
      </c>
    </row>
    <row r="37545" spans="18:19" x14ac:dyDescent="0.2">
      <c r="R37545" s="334">
        <v>92079</v>
      </c>
      <c r="S37545" s="319" t="s">
        <v>343</v>
      </c>
    </row>
    <row r="37546" spans="18:19" x14ac:dyDescent="0.2">
      <c r="R37546" s="334">
        <v>92081</v>
      </c>
      <c r="S37546" s="319" t="s">
        <v>343</v>
      </c>
    </row>
    <row r="37547" spans="18:19" x14ac:dyDescent="0.2">
      <c r="R37547" s="334">
        <v>92082</v>
      </c>
      <c r="S37547" s="319" t="s">
        <v>343</v>
      </c>
    </row>
    <row r="37548" spans="18:19" x14ac:dyDescent="0.2">
      <c r="R37548" s="334">
        <v>92083</v>
      </c>
      <c r="S37548" s="319" t="s">
        <v>343</v>
      </c>
    </row>
    <row r="37549" spans="18:19" x14ac:dyDescent="0.2">
      <c r="R37549" s="334">
        <v>92084</v>
      </c>
      <c r="S37549" s="319" t="s">
        <v>343</v>
      </c>
    </row>
    <row r="37550" spans="18:19" x14ac:dyDescent="0.2">
      <c r="R37550" s="334">
        <v>92085</v>
      </c>
      <c r="S37550" s="319" t="s">
        <v>343</v>
      </c>
    </row>
    <row r="37551" spans="18:19" x14ac:dyDescent="0.2">
      <c r="R37551" s="334">
        <v>92086</v>
      </c>
      <c r="S37551" s="319" t="s">
        <v>343</v>
      </c>
    </row>
    <row r="37552" spans="18:19" x14ac:dyDescent="0.2">
      <c r="R37552" s="334">
        <v>92088</v>
      </c>
      <c r="S37552" s="319" t="s">
        <v>343</v>
      </c>
    </row>
    <row r="37553" spans="18:19" x14ac:dyDescent="0.2">
      <c r="R37553" s="334">
        <v>92091</v>
      </c>
      <c r="S37553" s="319" t="s">
        <v>343</v>
      </c>
    </row>
    <row r="37554" spans="18:19" x14ac:dyDescent="0.2">
      <c r="R37554" s="334">
        <v>92092</v>
      </c>
      <c r="S37554" s="319" t="s">
        <v>343</v>
      </c>
    </row>
    <row r="37555" spans="18:19" x14ac:dyDescent="0.2">
      <c r="R37555" s="334">
        <v>92093</v>
      </c>
      <c r="S37555" s="319" t="s">
        <v>343</v>
      </c>
    </row>
    <row r="37556" spans="18:19" x14ac:dyDescent="0.2">
      <c r="R37556" s="334">
        <v>92096</v>
      </c>
      <c r="S37556" s="319" t="s">
        <v>343</v>
      </c>
    </row>
    <row r="37557" spans="18:19" x14ac:dyDescent="0.2">
      <c r="R37557" s="334">
        <v>92101</v>
      </c>
      <c r="S37557" s="319" t="s">
        <v>343</v>
      </c>
    </row>
    <row r="37558" spans="18:19" x14ac:dyDescent="0.2">
      <c r="R37558" s="334">
        <v>92102</v>
      </c>
      <c r="S37558" s="319" t="s">
        <v>343</v>
      </c>
    </row>
    <row r="37559" spans="18:19" x14ac:dyDescent="0.2">
      <c r="R37559" s="334">
        <v>92103</v>
      </c>
      <c r="S37559" s="319" t="s">
        <v>343</v>
      </c>
    </row>
    <row r="37560" spans="18:19" x14ac:dyDescent="0.2">
      <c r="R37560" s="334">
        <v>92104</v>
      </c>
      <c r="S37560" s="319" t="s">
        <v>343</v>
      </c>
    </row>
    <row r="37561" spans="18:19" x14ac:dyDescent="0.2">
      <c r="R37561" s="334">
        <v>92105</v>
      </c>
      <c r="S37561" s="319" t="s">
        <v>343</v>
      </c>
    </row>
    <row r="37562" spans="18:19" x14ac:dyDescent="0.2">
      <c r="R37562" s="334">
        <v>92106</v>
      </c>
      <c r="S37562" s="319" t="s">
        <v>343</v>
      </c>
    </row>
    <row r="37563" spans="18:19" x14ac:dyDescent="0.2">
      <c r="R37563" s="334">
        <v>92107</v>
      </c>
      <c r="S37563" s="319" t="s">
        <v>343</v>
      </c>
    </row>
    <row r="37564" spans="18:19" x14ac:dyDescent="0.2">
      <c r="R37564" s="334">
        <v>92108</v>
      </c>
      <c r="S37564" s="319" t="s">
        <v>343</v>
      </c>
    </row>
    <row r="37565" spans="18:19" x14ac:dyDescent="0.2">
      <c r="R37565" s="334">
        <v>92109</v>
      </c>
      <c r="S37565" s="319" t="s">
        <v>343</v>
      </c>
    </row>
    <row r="37566" spans="18:19" x14ac:dyDescent="0.2">
      <c r="R37566" s="334">
        <v>92110</v>
      </c>
      <c r="S37566" s="319" t="s">
        <v>343</v>
      </c>
    </row>
    <row r="37567" spans="18:19" x14ac:dyDescent="0.2">
      <c r="R37567" s="334">
        <v>92111</v>
      </c>
      <c r="S37567" s="319" t="s">
        <v>343</v>
      </c>
    </row>
    <row r="37568" spans="18:19" x14ac:dyDescent="0.2">
      <c r="R37568" s="334">
        <v>92112</v>
      </c>
      <c r="S37568" s="319" t="s">
        <v>343</v>
      </c>
    </row>
    <row r="37569" spans="18:19" x14ac:dyDescent="0.2">
      <c r="R37569" s="334">
        <v>92113</v>
      </c>
      <c r="S37569" s="319" t="s">
        <v>343</v>
      </c>
    </row>
    <row r="37570" spans="18:19" x14ac:dyDescent="0.2">
      <c r="R37570" s="334">
        <v>92114</v>
      </c>
      <c r="S37570" s="319" t="s">
        <v>343</v>
      </c>
    </row>
    <row r="37571" spans="18:19" x14ac:dyDescent="0.2">
      <c r="R37571" s="334">
        <v>92115</v>
      </c>
      <c r="S37571" s="319" t="s">
        <v>343</v>
      </c>
    </row>
    <row r="37572" spans="18:19" x14ac:dyDescent="0.2">
      <c r="R37572" s="334">
        <v>92116</v>
      </c>
      <c r="S37572" s="319" t="s">
        <v>343</v>
      </c>
    </row>
    <row r="37573" spans="18:19" x14ac:dyDescent="0.2">
      <c r="R37573" s="334">
        <v>92117</v>
      </c>
      <c r="S37573" s="319" t="s">
        <v>343</v>
      </c>
    </row>
    <row r="37574" spans="18:19" x14ac:dyDescent="0.2">
      <c r="R37574" s="334">
        <v>92118</v>
      </c>
      <c r="S37574" s="319" t="s">
        <v>343</v>
      </c>
    </row>
    <row r="37575" spans="18:19" x14ac:dyDescent="0.2">
      <c r="R37575" s="334">
        <v>92119</v>
      </c>
      <c r="S37575" s="319" t="s">
        <v>343</v>
      </c>
    </row>
    <row r="37576" spans="18:19" x14ac:dyDescent="0.2">
      <c r="R37576" s="334">
        <v>92120</v>
      </c>
      <c r="S37576" s="319" t="s">
        <v>343</v>
      </c>
    </row>
    <row r="37577" spans="18:19" x14ac:dyDescent="0.2">
      <c r="R37577" s="334">
        <v>92121</v>
      </c>
      <c r="S37577" s="319" t="s">
        <v>343</v>
      </c>
    </row>
    <row r="37578" spans="18:19" x14ac:dyDescent="0.2">
      <c r="R37578" s="334">
        <v>92122</v>
      </c>
      <c r="S37578" s="319" t="s">
        <v>343</v>
      </c>
    </row>
    <row r="37579" spans="18:19" x14ac:dyDescent="0.2">
      <c r="R37579" s="334">
        <v>92123</v>
      </c>
      <c r="S37579" s="319" t="s">
        <v>343</v>
      </c>
    </row>
    <row r="37580" spans="18:19" x14ac:dyDescent="0.2">
      <c r="R37580" s="334">
        <v>92124</v>
      </c>
      <c r="S37580" s="319" t="s">
        <v>343</v>
      </c>
    </row>
    <row r="37581" spans="18:19" x14ac:dyDescent="0.2">
      <c r="R37581" s="334">
        <v>92126</v>
      </c>
      <c r="S37581" s="319" t="s">
        <v>343</v>
      </c>
    </row>
    <row r="37582" spans="18:19" x14ac:dyDescent="0.2">
      <c r="R37582" s="334">
        <v>92127</v>
      </c>
      <c r="S37582" s="319" t="s">
        <v>343</v>
      </c>
    </row>
    <row r="37583" spans="18:19" x14ac:dyDescent="0.2">
      <c r="R37583" s="334">
        <v>92128</v>
      </c>
      <c r="S37583" s="319" t="s">
        <v>343</v>
      </c>
    </row>
    <row r="37584" spans="18:19" x14ac:dyDescent="0.2">
      <c r="R37584" s="334">
        <v>92129</v>
      </c>
      <c r="S37584" s="319" t="s">
        <v>343</v>
      </c>
    </row>
    <row r="37585" spans="18:19" x14ac:dyDescent="0.2">
      <c r="R37585" s="334">
        <v>92130</v>
      </c>
      <c r="S37585" s="319" t="s">
        <v>343</v>
      </c>
    </row>
    <row r="37586" spans="18:19" x14ac:dyDescent="0.2">
      <c r="R37586" s="334">
        <v>92131</v>
      </c>
      <c r="S37586" s="319" t="s">
        <v>343</v>
      </c>
    </row>
    <row r="37587" spans="18:19" x14ac:dyDescent="0.2">
      <c r="R37587" s="334">
        <v>92132</v>
      </c>
      <c r="S37587" s="319" t="s">
        <v>343</v>
      </c>
    </row>
    <row r="37588" spans="18:19" x14ac:dyDescent="0.2">
      <c r="R37588" s="334">
        <v>92134</v>
      </c>
      <c r="S37588" s="319" t="s">
        <v>343</v>
      </c>
    </row>
    <row r="37589" spans="18:19" x14ac:dyDescent="0.2">
      <c r="R37589" s="334">
        <v>92135</v>
      </c>
      <c r="S37589" s="319" t="s">
        <v>343</v>
      </c>
    </row>
    <row r="37590" spans="18:19" x14ac:dyDescent="0.2">
      <c r="R37590" s="334">
        <v>92136</v>
      </c>
      <c r="S37590" s="319" t="s">
        <v>343</v>
      </c>
    </row>
    <row r="37591" spans="18:19" x14ac:dyDescent="0.2">
      <c r="R37591" s="334">
        <v>92137</v>
      </c>
      <c r="S37591" s="319" t="s">
        <v>343</v>
      </c>
    </row>
    <row r="37592" spans="18:19" x14ac:dyDescent="0.2">
      <c r="R37592" s="334">
        <v>92138</v>
      </c>
      <c r="S37592" s="319" t="s">
        <v>343</v>
      </c>
    </row>
    <row r="37593" spans="18:19" x14ac:dyDescent="0.2">
      <c r="R37593" s="334">
        <v>92139</v>
      </c>
      <c r="S37593" s="319" t="s">
        <v>343</v>
      </c>
    </row>
    <row r="37594" spans="18:19" x14ac:dyDescent="0.2">
      <c r="R37594" s="334">
        <v>92140</v>
      </c>
      <c r="S37594" s="319" t="s">
        <v>343</v>
      </c>
    </row>
    <row r="37595" spans="18:19" x14ac:dyDescent="0.2">
      <c r="R37595" s="334">
        <v>92142</v>
      </c>
      <c r="S37595" s="319" t="s">
        <v>343</v>
      </c>
    </row>
    <row r="37596" spans="18:19" x14ac:dyDescent="0.2">
      <c r="R37596" s="334">
        <v>92143</v>
      </c>
      <c r="S37596" s="319" t="s">
        <v>343</v>
      </c>
    </row>
    <row r="37597" spans="18:19" x14ac:dyDescent="0.2">
      <c r="R37597" s="334">
        <v>92145</v>
      </c>
      <c r="S37597" s="319" t="s">
        <v>343</v>
      </c>
    </row>
    <row r="37598" spans="18:19" x14ac:dyDescent="0.2">
      <c r="R37598" s="334">
        <v>92147</v>
      </c>
      <c r="S37598" s="319" t="s">
        <v>343</v>
      </c>
    </row>
    <row r="37599" spans="18:19" x14ac:dyDescent="0.2">
      <c r="R37599" s="334">
        <v>92149</v>
      </c>
      <c r="S37599" s="319" t="s">
        <v>343</v>
      </c>
    </row>
    <row r="37600" spans="18:19" x14ac:dyDescent="0.2">
      <c r="R37600" s="334">
        <v>92150</v>
      </c>
      <c r="S37600" s="319" t="s">
        <v>343</v>
      </c>
    </row>
    <row r="37601" spans="18:19" x14ac:dyDescent="0.2">
      <c r="R37601" s="334">
        <v>92152</v>
      </c>
      <c r="S37601" s="319" t="s">
        <v>343</v>
      </c>
    </row>
    <row r="37602" spans="18:19" x14ac:dyDescent="0.2">
      <c r="R37602" s="334">
        <v>92153</v>
      </c>
      <c r="S37602" s="319" t="s">
        <v>343</v>
      </c>
    </row>
    <row r="37603" spans="18:19" x14ac:dyDescent="0.2">
      <c r="R37603" s="334">
        <v>92154</v>
      </c>
      <c r="S37603" s="319" t="s">
        <v>343</v>
      </c>
    </row>
    <row r="37604" spans="18:19" x14ac:dyDescent="0.2">
      <c r="R37604" s="334">
        <v>92155</v>
      </c>
      <c r="S37604" s="319" t="s">
        <v>343</v>
      </c>
    </row>
    <row r="37605" spans="18:19" x14ac:dyDescent="0.2">
      <c r="R37605" s="334">
        <v>92158</v>
      </c>
      <c r="S37605" s="319" t="s">
        <v>343</v>
      </c>
    </row>
    <row r="37606" spans="18:19" x14ac:dyDescent="0.2">
      <c r="R37606" s="334">
        <v>92159</v>
      </c>
      <c r="S37606" s="319" t="s">
        <v>343</v>
      </c>
    </row>
    <row r="37607" spans="18:19" x14ac:dyDescent="0.2">
      <c r="R37607" s="334">
        <v>92160</v>
      </c>
      <c r="S37607" s="319" t="s">
        <v>343</v>
      </c>
    </row>
    <row r="37608" spans="18:19" x14ac:dyDescent="0.2">
      <c r="R37608" s="334">
        <v>92161</v>
      </c>
      <c r="S37608" s="319" t="s">
        <v>343</v>
      </c>
    </row>
    <row r="37609" spans="18:19" x14ac:dyDescent="0.2">
      <c r="R37609" s="334">
        <v>92162</v>
      </c>
      <c r="S37609" s="319" t="s">
        <v>343</v>
      </c>
    </row>
    <row r="37610" spans="18:19" x14ac:dyDescent="0.2">
      <c r="R37610" s="334">
        <v>92163</v>
      </c>
      <c r="S37610" s="319" t="s">
        <v>343</v>
      </c>
    </row>
    <row r="37611" spans="18:19" x14ac:dyDescent="0.2">
      <c r="R37611" s="334">
        <v>92164</v>
      </c>
      <c r="S37611" s="319" t="s">
        <v>343</v>
      </c>
    </row>
    <row r="37612" spans="18:19" x14ac:dyDescent="0.2">
      <c r="R37612" s="334">
        <v>92165</v>
      </c>
      <c r="S37612" s="319" t="s">
        <v>343</v>
      </c>
    </row>
    <row r="37613" spans="18:19" x14ac:dyDescent="0.2">
      <c r="R37613" s="334">
        <v>92166</v>
      </c>
      <c r="S37613" s="319" t="s">
        <v>343</v>
      </c>
    </row>
    <row r="37614" spans="18:19" x14ac:dyDescent="0.2">
      <c r="R37614" s="334">
        <v>92167</v>
      </c>
      <c r="S37614" s="319" t="s">
        <v>343</v>
      </c>
    </row>
    <row r="37615" spans="18:19" x14ac:dyDescent="0.2">
      <c r="R37615" s="334">
        <v>92168</v>
      </c>
      <c r="S37615" s="319" t="s">
        <v>343</v>
      </c>
    </row>
    <row r="37616" spans="18:19" x14ac:dyDescent="0.2">
      <c r="R37616" s="334">
        <v>92169</v>
      </c>
      <c r="S37616" s="319" t="s">
        <v>343</v>
      </c>
    </row>
    <row r="37617" spans="18:19" x14ac:dyDescent="0.2">
      <c r="R37617" s="334">
        <v>92170</v>
      </c>
      <c r="S37617" s="319" t="s">
        <v>343</v>
      </c>
    </row>
    <row r="37618" spans="18:19" x14ac:dyDescent="0.2">
      <c r="R37618" s="334">
        <v>92171</v>
      </c>
      <c r="S37618" s="319" t="s">
        <v>343</v>
      </c>
    </row>
    <row r="37619" spans="18:19" x14ac:dyDescent="0.2">
      <c r="R37619" s="334">
        <v>92172</v>
      </c>
      <c r="S37619" s="319" t="s">
        <v>343</v>
      </c>
    </row>
    <row r="37620" spans="18:19" x14ac:dyDescent="0.2">
      <c r="R37620" s="334">
        <v>92173</v>
      </c>
      <c r="S37620" s="319" t="s">
        <v>343</v>
      </c>
    </row>
    <row r="37621" spans="18:19" x14ac:dyDescent="0.2">
      <c r="R37621" s="334">
        <v>92174</v>
      </c>
      <c r="S37621" s="319" t="s">
        <v>343</v>
      </c>
    </row>
    <row r="37622" spans="18:19" x14ac:dyDescent="0.2">
      <c r="R37622" s="334">
        <v>92175</v>
      </c>
      <c r="S37622" s="319" t="s">
        <v>343</v>
      </c>
    </row>
    <row r="37623" spans="18:19" x14ac:dyDescent="0.2">
      <c r="R37623" s="334">
        <v>92176</v>
      </c>
      <c r="S37623" s="319" t="s">
        <v>343</v>
      </c>
    </row>
    <row r="37624" spans="18:19" x14ac:dyDescent="0.2">
      <c r="R37624" s="334">
        <v>92177</v>
      </c>
      <c r="S37624" s="319" t="s">
        <v>343</v>
      </c>
    </row>
    <row r="37625" spans="18:19" x14ac:dyDescent="0.2">
      <c r="R37625" s="334">
        <v>92178</v>
      </c>
      <c r="S37625" s="319" t="s">
        <v>343</v>
      </c>
    </row>
    <row r="37626" spans="18:19" x14ac:dyDescent="0.2">
      <c r="R37626" s="334">
        <v>92179</v>
      </c>
      <c r="S37626" s="319" t="s">
        <v>343</v>
      </c>
    </row>
    <row r="37627" spans="18:19" x14ac:dyDescent="0.2">
      <c r="R37627" s="334">
        <v>92182</v>
      </c>
      <c r="S37627" s="319" t="s">
        <v>343</v>
      </c>
    </row>
    <row r="37628" spans="18:19" x14ac:dyDescent="0.2">
      <c r="R37628" s="334">
        <v>92184</v>
      </c>
      <c r="S37628" s="319" t="s">
        <v>343</v>
      </c>
    </row>
    <row r="37629" spans="18:19" x14ac:dyDescent="0.2">
      <c r="R37629" s="334">
        <v>92186</v>
      </c>
      <c r="S37629" s="319" t="s">
        <v>343</v>
      </c>
    </row>
    <row r="37630" spans="18:19" x14ac:dyDescent="0.2">
      <c r="R37630" s="334">
        <v>92187</v>
      </c>
      <c r="S37630" s="319" t="s">
        <v>343</v>
      </c>
    </row>
    <row r="37631" spans="18:19" x14ac:dyDescent="0.2">
      <c r="R37631" s="334">
        <v>92190</v>
      </c>
      <c r="S37631" s="319" t="s">
        <v>343</v>
      </c>
    </row>
    <row r="37632" spans="18:19" x14ac:dyDescent="0.2">
      <c r="R37632" s="334">
        <v>92191</v>
      </c>
      <c r="S37632" s="319" t="s">
        <v>343</v>
      </c>
    </row>
    <row r="37633" spans="18:19" x14ac:dyDescent="0.2">
      <c r="R37633" s="334">
        <v>92192</v>
      </c>
      <c r="S37633" s="319" t="s">
        <v>343</v>
      </c>
    </row>
    <row r="37634" spans="18:19" x14ac:dyDescent="0.2">
      <c r="R37634" s="334">
        <v>92193</v>
      </c>
      <c r="S37634" s="319" t="s">
        <v>343</v>
      </c>
    </row>
    <row r="37635" spans="18:19" x14ac:dyDescent="0.2">
      <c r="R37635" s="334">
        <v>92194</v>
      </c>
      <c r="S37635" s="319" t="s">
        <v>343</v>
      </c>
    </row>
    <row r="37636" spans="18:19" x14ac:dyDescent="0.2">
      <c r="R37636" s="334">
        <v>92195</v>
      </c>
      <c r="S37636" s="319" t="s">
        <v>343</v>
      </c>
    </row>
    <row r="37637" spans="18:19" x14ac:dyDescent="0.2">
      <c r="R37637" s="334">
        <v>92196</v>
      </c>
      <c r="S37637" s="319" t="s">
        <v>343</v>
      </c>
    </row>
    <row r="37638" spans="18:19" x14ac:dyDescent="0.2">
      <c r="R37638" s="334">
        <v>92197</v>
      </c>
      <c r="S37638" s="319" t="s">
        <v>343</v>
      </c>
    </row>
    <row r="37639" spans="18:19" x14ac:dyDescent="0.2">
      <c r="R37639" s="334">
        <v>92198</v>
      </c>
      <c r="S37639" s="319" t="s">
        <v>343</v>
      </c>
    </row>
    <row r="37640" spans="18:19" x14ac:dyDescent="0.2">
      <c r="R37640" s="334">
        <v>92199</v>
      </c>
      <c r="S37640" s="319" t="s">
        <v>343</v>
      </c>
    </row>
    <row r="37641" spans="18:19" x14ac:dyDescent="0.2">
      <c r="R37641" s="334">
        <v>92201</v>
      </c>
      <c r="S37641" s="319" t="s">
        <v>337</v>
      </c>
    </row>
    <row r="37642" spans="18:19" x14ac:dyDescent="0.2">
      <c r="R37642" s="334">
        <v>92202</v>
      </c>
      <c r="S37642" s="319" t="s">
        <v>337</v>
      </c>
    </row>
    <row r="37643" spans="18:19" x14ac:dyDescent="0.2">
      <c r="R37643" s="334">
        <v>92203</v>
      </c>
      <c r="S37643" s="319" t="s">
        <v>337</v>
      </c>
    </row>
    <row r="37644" spans="18:19" x14ac:dyDescent="0.2">
      <c r="R37644" s="334">
        <v>92210</v>
      </c>
      <c r="S37644" s="319" t="s">
        <v>343</v>
      </c>
    </row>
    <row r="37645" spans="18:19" x14ac:dyDescent="0.2">
      <c r="R37645" s="334">
        <v>92211</v>
      </c>
      <c r="S37645" s="319" t="s">
        <v>343</v>
      </c>
    </row>
    <row r="37646" spans="18:19" x14ac:dyDescent="0.2">
      <c r="R37646" s="334">
        <v>92220</v>
      </c>
      <c r="S37646" s="319" t="s">
        <v>343</v>
      </c>
    </row>
    <row r="37647" spans="18:19" x14ac:dyDescent="0.2">
      <c r="R37647" s="334">
        <v>92222</v>
      </c>
      <c r="S37647" s="319" t="s">
        <v>337</v>
      </c>
    </row>
    <row r="37648" spans="18:19" x14ac:dyDescent="0.2">
      <c r="R37648" s="334">
        <v>92223</v>
      </c>
      <c r="S37648" s="319" t="s">
        <v>343</v>
      </c>
    </row>
    <row r="37649" spans="18:19" x14ac:dyDescent="0.2">
      <c r="R37649" s="334">
        <v>92225</v>
      </c>
      <c r="S37649" s="319" t="s">
        <v>343</v>
      </c>
    </row>
    <row r="37650" spans="18:19" x14ac:dyDescent="0.2">
      <c r="R37650" s="334">
        <v>92226</v>
      </c>
      <c r="S37650" s="319" t="s">
        <v>343</v>
      </c>
    </row>
    <row r="37651" spans="18:19" x14ac:dyDescent="0.2">
      <c r="R37651" s="334">
        <v>92227</v>
      </c>
      <c r="S37651" s="319" t="s">
        <v>337</v>
      </c>
    </row>
    <row r="37652" spans="18:19" x14ac:dyDescent="0.2">
      <c r="R37652" s="334">
        <v>92230</v>
      </c>
      <c r="S37652" s="319" t="s">
        <v>343</v>
      </c>
    </row>
    <row r="37653" spans="18:19" x14ac:dyDescent="0.2">
      <c r="R37653" s="334">
        <v>92231</v>
      </c>
      <c r="S37653" s="319" t="s">
        <v>337</v>
      </c>
    </row>
    <row r="37654" spans="18:19" x14ac:dyDescent="0.2">
      <c r="R37654" s="334">
        <v>92232</v>
      </c>
      <c r="S37654" s="319" t="s">
        <v>337</v>
      </c>
    </row>
    <row r="37655" spans="18:19" x14ac:dyDescent="0.2">
      <c r="R37655" s="334">
        <v>92233</v>
      </c>
      <c r="S37655" s="319" t="s">
        <v>337</v>
      </c>
    </row>
    <row r="37656" spans="18:19" x14ac:dyDescent="0.2">
      <c r="R37656" s="334">
        <v>92234</v>
      </c>
      <c r="S37656" s="319" t="s">
        <v>343</v>
      </c>
    </row>
    <row r="37657" spans="18:19" x14ac:dyDescent="0.2">
      <c r="R37657" s="334">
        <v>92235</v>
      </c>
      <c r="S37657" s="319" t="s">
        <v>343</v>
      </c>
    </row>
    <row r="37658" spans="18:19" x14ac:dyDescent="0.2">
      <c r="R37658" s="334">
        <v>92236</v>
      </c>
      <c r="S37658" s="319" t="s">
        <v>337</v>
      </c>
    </row>
    <row r="37659" spans="18:19" x14ac:dyDescent="0.2">
      <c r="R37659" s="334">
        <v>92239</v>
      </c>
      <c r="S37659" s="319" t="s">
        <v>343</v>
      </c>
    </row>
    <row r="37660" spans="18:19" x14ac:dyDescent="0.2">
      <c r="R37660" s="334">
        <v>92240</v>
      </c>
      <c r="S37660" s="319" t="s">
        <v>343</v>
      </c>
    </row>
    <row r="37661" spans="18:19" x14ac:dyDescent="0.2">
      <c r="R37661" s="334">
        <v>92241</v>
      </c>
      <c r="S37661" s="319" t="s">
        <v>337</v>
      </c>
    </row>
    <row r="37662" spans="18:19" x14ac:dyDescent="0.2">
      <c r="R37662" s="334">
        <v>92242</v>
      </c>
      <c r="S37662" s="319" t="s">
        <v>343</v>
      </c>
    </row>
    <row r="37663" spans="18:19" x14ac:dyDescent="0.2">
      <c r="R37663" s="334">
        <v>92243</v>
      </c>
      <c r="S37663" s="319" t="s">
        <v>337</v>
      </c>
    </row>
    <row r="37664" spans="18:19" x14ac:dyDescent="0.2">
      <c r="R37664" s="334">
        <v>92244</v>
      </c>
      <c r="S37664" s="319" t="s">
        <v>337</v>
      </c>
    </row>
    <row r="37665" spans="18:19" x14ac:dyDescent="0.2">
      <c r="R37665" s="334">
        <v>92247</v>
      </c>
      <c r="S37665" s="319" t="s">
        <v>337</v>
      </c>
    </row>
    <row r="37666" spans="18:19" x14ac:dyDescent="0.2">
      <c r="R37666" s="334">
        <v>92248</v>
      </c>
      <c r="S37666" s="319" t="s">
        <v>337</v>
      </c>
    </row>
    <row r="37667" spans="18:19" x14ac:dyDescent="0.2">
      <c r="R37667" s="334">
        <v>92249</v>
      </c>
      <c r="S37667" s="319" t="s">
        <v>337</v>
      </c>
    </row>
    <row r="37668" spans="18:19" x14ac:dyDescent="0.2">
      <c r="R37668" s="334">
        <v>92250</v>
      </c>
      <c r="S37668" s="319" t="s">
        <v>337</v>
      </c>
    </row>
    <row r="37669" spans="18:19" x14ac:dyDescent="0.2">
      <c r="R37669" s="334">
        <v>92251</v>
      </c>
      <c r="S37669" s="319" t="s">
        <v>337</v>
      </c>
    </row>
    <row r="37670" spans="18:19" x14ac:dyDescent="0.2">
      <c r="R37670" s="334">
        <v>92252</v>
      </c>
      <c r="S37670" s="319" t="s">
        <v>343</v>
      </c>
    </row>
    <row r="37671" spans="18:19" x14ac:dyDescent="0.2">
      <c r="R37671" s="334">
        <v>92253</v>
      </c>
      <c r="S37671" s="319" t="s">
        <v>337</v>
      </c>
    </row>
    <row r="37672" spans="18:19" x14ac:dyDescent="0.2">
      <c r="R37672" s="334">
        <v>92254</v>
      </c>
      <c r="S37672" s="319" t="s">
        <v>337</v>
      </c>
    </row>
    <row r="37673" spans="18:19" x14ac:dyDescent="0.2">
      <c r="R37673" s="334">
        <v>92255</v>
      </c>
      <c r="S37673" s="319" t="s">
        <v>343</v>
      </c>
    </row>
    <row r="37674" spans="18:19" x14ac:dyDescent="0.2">
      <c r="R37674" s="334">
        <v>92256</v>
      </c>
      <c r="S37674" s="319" t="s">
        <v>343</v>
      </c>
    </row>
    <row r="37675" spans="18:19" x14ac:dyDescent="0.2">
      <c r="R37675" s="334">
        <v>92257</v>
      </c>
      <c r="S37675" s="319" t="s">
        <v>337</v>
      </c>
    </row>
    <row r="37676" spans="18:19" x14ac:dyDescent="0.2">
      <c r="R37676" s="334">
        <v>92258</v>
      </c>
      <c r="S37676" s="319" t="s">
        <v>343</v>
      </c>
    </row>
    <row r="37677" spans="18:19" x14ac:dyDescent="0.2">
      <c r="R37677" s="334">
        <v>92259</v>
      </c>
      <c r="S37677" s="319" t="s">
        <v>337</v>
      </c>
    </row>
    <row r="37678" spans="18:19" x14ac:dyDescent="0.2">
      <c r="R37678" s="334">
        <v>92260</v>
      </c>
      <c r="S37678" s="319" t="s">
        <v>343</v>
      </c>
    </row>
    <row r="37679" spans="18:19" x14ac:dyDescent="0.2">
      <c r="R37679" s="334">
        <v>92261</v>
      </c>
      <c r="S37679" s="319" t="s">
        <v>343</v>
      </c>
    </row>
    <row r="37680" spans="18:19" x14ac:dyDescent="0.2">
      <c r="R37680" s="334">
        <v>92262</v>
      </c>
      <c r="S37680" s="319" t="s">
        <v>343</v>
      </c>
    </row>
    <row r="37681" spans="18:19" x14ac:dyDescent="0.2">
      <c r="R37681" s="334">
        <v>92263</v>
      </c>
      <c r="S37681" s="319" t="s">
        <v>343</v>
      </c>
    </row>
    <row r="37682" spans="18:19" x14ac:dyDescent="0.2">
      <c r="R37682" s="334">
        <v>92264</v>
      </c>
      <c r="S37682" s="319" t="s">
        <v>343</v>
      </c>
    </row>
    <row r="37683" spans="18:19" x14ac:dyDescent="0.2">
      <c r="R37683" s="334">
        <v>92266</v>
      </c>
      <c r="S37683" s="319" t="s">
        <v>343</v>
      </c>
    </row>
    <row r="37684" spans="18:19" x14ac:dyDescent="0.2">
      <c r="R37684" s="334">
        <v>92267</v>
      </c>
      <c r="S37684" s="319" t="s">
        <v>343</v>
      </c>
    </row>
    <row r="37685" spans="18:19" x14ac:dyDescent="0.2">
      <c r="R37685" s="334">
        <v>92268</v>
      </c>
      <c r="S37685" s="319" t="s">
        <v>343</v>
      </c>
    </row>
    <row r="37686" spans="18:19" x14ac:dyDescent="0.2">
      <c r="R37686" s="334">
        <v>92270</v>
      </c>
      <c r="S37686" s="319" t="s">
        <v>343</v>
      </c>
    </row>
    <row r="37687" spans="18:19" x14ac:dyDescent="0.2">
      <c r="R37687" s="334">
        <v>92273</v>
      </c>
      <c r="S37687" s="319" t="s">
        <v>337</v>
      </c>
    </row>
    <row r="37688" spans="18:19" x14ac:dyDescent="0.2">
      <c r="R37688" s="334">
        <v>92274</v>
      </c>
      <c r="S37688" s="319" t="s">
        <v>337</v>
      </c>
    </row>
    <row r="37689" spans="18:19" x14ac:dyDescent="0.2">
      <c r="R37689" s="334">
        <v>92275</v>
      </c>
      <c r="S37689" s="319" t="s">
        <v>337</v>
      </c>
    </row>
    <row r="37690" spans="18:19" x14ac:dyDescent="0.2">
      <c r="R37690" s="334">
        <v>92276</v>
      </c>
      <c r="S37690" s="319" t="s">
        <v>337</v>
      </c>
    </row>
    <row r="37691" spans="18:19" x14ac:dyDescent="0.2">
      <c r="R37691" s="334">
        <v>92277</v>
      </c>
      <c r="S37691" s="319" t="s">
        <v>343</v>
      </c>
    </row>
    <row r="37692" spans="18:19" x14ac:dyDescent="0.2">
      <c r="R37692" s="334">
        <v>92278</v>
      </c>
      <c r="S37692" s="319" t="s">
        <v>343</v>
      </c>
    </row>
    <row r="37693" spans="18:19" x14ac:dyDescent="0.2">
      <c r="R37693" s="334">
        <v>92280</v>
      </c>
      <c r="S37693" s="319" t="s">
        <v>343</v>
      </c>
    </row>
    <row r="37694" spans="18:19" x14ac:dyDescent="0.2">
      <c r="R37694" s="334">
        <v>92281</v>
      </c>
      <c r="S37694" s="319" t="s">
        <v>337</v>
      </c>
    </row>
    <row r="37695" spans="18:19" x14ac:dyDescent="0.2">
      <c r="R37695" s="334">
        <v>92282</v>
      </c>
      <c r="S37695" s="319" t="s">
        <v>343</v>
      </c>
    </row>
    <row r="37696" spans="18:19" x14ac:dyDescent="0.2">
      <c r="R37696" s="334">
        <v>92283</v>
      </c>
      <c r="S37696" s="319" t="s">
        <v>337</v>
      </c>
    </row>
    <row r="37697" spans="18:19" x14ac:dyDescent="0.2">
      <c r="R37697" s="334">
        <v>92284</v>
      </c>
      <c r="S37697" s="319" t="s">
        <v>343</v>
      </c>
    </row>
    <row r="37698" spans="18:19" x14ac:dyDescent="0.2">
      <c r="R37698" s="334">
        <v>92285</v>
      </c>
      <c r="S37698" s="319" t="s">
        <v>343</v>
      </c>
    </row>
    <row r="37699" spans="18:19" x14ac:dyDescent="0.2">
      <c r="R37699" s="334">
        <v>92286</v>
      </c>
      <c r="S37699" s="319" t="s">
        <v>343</v>
      </c>
    </row>
    <row r="37700" spans="18:19" x14ac:dyDescent="0.2">
      <c r="R37700" s="334">
        <v>92292</v>
      </c>
      <c r="S37700" s="319" t="s">
        <v>343</v>
      </c>
    </row>
    <row r="37701" spans="18:19" x14ac:dyDescent="0.2">
      <c r="R37701" s="334">
        <v>92301</v>
      </c>
      <c r="S37701" s="319" t="s">
        <v>343</v>
      </c>
    </row>
    <row r="37702" spans="18:19" x14ac:dyDescent="0.2">
      <c r="R37702" s="334">
        <v>92304</v>
      </c>
      <c r="S37702" s="319" t="s">
        <v>343</v>
      </c>
    </row>
    <row r="37703" spans="18:19" x14ac:dyDescent="0.2">
      <c r="R37703" s="334">
        <v>92305</v>
      </c>
      <c r="S37703" s="319" t="s">
        <v>343</v>
      </c>
    </row>
    <row r="37704" spans="18:19" x14ac:dyDescent="0.2">
      <c r="R37704" s="334">
        <v>92307</v>
      </c>
      <c r="S37704" s="319" t="s">
        <v>343</v>
      </c>
    </row>
    <row r="37705" spans="18:19" x14ac:dyDescent="0.2">
      <c r="R37705" s="334">
        <v>92308</v>
      </c>
      <c r="S37705" s="319" t="s">
        <v>343</v>
      </c>
    </row>
    <row r="37706" spans="18:19" x14ac:dyDescent="0.2">
      <c r="R37706" s="334">
        <v>92309</v>
      </c>
      <c r="S37706" s="319" t="s">
        <v>343</v>
      </c>
    </row>
    <row r="37707" spans="18:19" x14ac:dyDescent="0.2">
      <c r="R37707" s="334">
        <v>92310</v>
      </c>
      <c r="S37707" s="319" t="s">
        <v>343</v>
      </c>
    </row>
    <row r="37708" spans="18:19" x14ac:dyDescent="0.2">
      <c r="R37708" s="334">
        <v>92311</v>
      </c>
      <c r="S37708" s="319" t="s">
        <v>343</v>
      </c>
    </row>
    <row r="37709" spans="18:19" x14ac:dyDescent="0.2">
      <c r="R37709" s="334">
        <v>92312</v>
      </c>
      <c r="S37709" s="319" t="s">
        <v>343</v>
      </c>
    </row>
    <row r="37710" spans="18:19" x14ac:dyDescent="0.2">
      <c r="R37710" s="334">
        <v>92313</v>
      </c>
      <c r="S37710" s="319" t="s">
        <v>343</v>
      </c>
    </row>
    <row r="37711" spans="18:19" x14ac:dyDescent="0.2">
      <c r="R37711" s="334">
        <v>92314</v>
      </c>
      <c r="S37711" s="319" t="s">
        <v>343</v>
      </c>
    </row>
    <row r="37712" spans="18:19" x14ac:dyDescent="0.2">
      <c r="R37712" s="334">
        <v>92315</v>
      </c>
      <c r="S37712" s="319" t="s">
        <v>343</v>
      </c>
    </row>
    <row r="37713" spans="18:19" x14ac:dyDescent="0.2">
      <c r="R37713" s="334">
        <v>92316</v>
      </c>
      <c r="S37713" s="319" t="s">
        <v>343</v>
      </c>
    </row>
    <row r="37714" spans="18:19" x14ac:dyDescent="0.2">
      <c r="R37714" s="334">
        <v>92317</v>
      </c>
      <c r="S37714" s="319" t="s">
        <v>343</v>
      </c>
    </row>
    <row r="37715" spans="18:19" x14ac:dyDescent="0.2">
      <c r="R37715" s="334">
        <v>92318</v>
      </c>
      <c r="S37715" s="319" t="s">
        <v>343</v>
      </c>
    </row>
    <row r="37716" spans="18:19" x14ac:dyDescent="0.2">
      <c r="R37716" s="334">
        <v>92320</v>
      </c>
      <c r="S37716" s="319" t="s">
        <v>343</v>
      </c>
    </row>
    <row r="37717" spans="18:19" x14ac:dyDescent="0.2">
      <c r="R37717" s="334">
        <v>92321</v>
      </c>
      <c r="S37717" s="319" t="s">
        <v>343</v>
      </c>
    </row>
    <row r="37718" spans="18:19" x14ac:dyDescent="0.2">
      <c r="R37718" s="334">
        <v>92322</v>
      </c>
      <c r="S37718" s="319" t="s">
        <v>343</v>
      </c>
    </row>
    <row r="37719" spans="18:19" x14ac:dyDescent="0.2">
      <c r="R37719" s="334">
        <v>92323</v>
      </c>
      <c r="S37719" s="319" t="s">
        <v>343</v>
      </c>
    </row>
    <row r="37720" spans="18:19" x14ac:dyDescent="0.2">
      <c r="R37720" s="334">
        <v>92324</v>
      </c>
      <c r="S37720" s="319" t="s">
        <v>343</v>
      </c>
    </row>
    <row r="37721" spans="18:19" x14ac:dyDescent="0.2">
      <c r="R37721" s="334">
        <v>92325</v>
      </c>
      <c r="S37721" s="319" t="s">
        <v>343</v>
      </c>
    </row>
    <row r="37722" spans="18:19" x14ac:dyDescent="0.2">
      <c r="R37722" s="334">
        <v>92326</v>
      </c>
      <c r="S37722" s="319" t="s">
        <v>343</v>
      </c>
    </row>
    <row r="37723" spans="18:19" x14ac:dyDescent="0.2">
      <c r="R37723" s="334">
        <v>92327</v>
      </c>
      <c r="S37723" s="319" t="s">
        <v>343</v>
      </c>
    </row>
    <row r="37724" spans="18:19" x14ac:dyDescent="0.2">
      <c r="R37724" s="334">
        <v>92328</v>
      </c>
      <c r="S37724" s="319" t="s">
        <v>343</v>
      </c>
    </row>
    <row r="37725" spans="18:19" x14ac:dyDescent="0.2">
      <c r="R37725" s="334">
        <v>92329</v>
      </c>
      <c r="S37725" s="319" t="s">
        <v>343</v>
      </c>
    </row>
    <row r="37726" spans="18:19" x14ac:dyDescent="0.2">
      <c r="R37726" s="334">
        <v>92331</v>
      </c>
      <c r="S37726" s="319" t="s">
        <v>343</v>
      </c>
    </row>
    <row r="37727" spans="18:19" x14ac:dyDescent="0.2">
      <c r="R37727" s="334">
        <v>92332</v>
      </c>
      <c r="S37727" s="319" t="s">
        <v>343</v>
      </c>
    </row>
    <row r="37728" spans="18:19" x14ac:dyDescent="0.2">
      <c r="R37728" s="334">
        <v>92333</v>
      </c>
      <c r="S37728" s="319" t="s">
        <v>343</v>
      </c>
    </row>
    <row r="37729" spans="18:19" x14ac:dyDescent="0.2">
      <c r="R37729" s="334">
        <v>92334</v>
      </c>
      <c r="S37729" s="319" t="s">
        <v>343</v>
      </c>
    </row>
    <row r="37730" spans="18:19" x14ac:dyDescent="0.2">
      <c r="R37730" s="334">
        <v>92335</v>
      </c>
      <c r="S37730" s="319" t="s">
        <v>343</v>
      </c>
    </row>
    <row r="37731" spans="18:19" x14ac:dyDescent="0.2">
      <c r="R37731" s="334">
        <v>92336</v>
      </c>
      <c r="S37731" s="319" t="s">
        <v>343</v>
      </c>
    </row>
    <row r="37732" spans="18:19" x14ac:dyDescent="0.2">
      <c r="R37732" s="334">
        <v>92337</v>
      </c>
      <c r="S37732" s="319" t="s">
        <v>343</v>
      </c>
    </row>
    <row r="37733" spans="18:19" x14ac:dyDescent="0.2">
      <c r="R37733" s="334">
        <v>92338</v>
      </c>
      <c r="S37733" s="319" t="s">
        <v>343</v>
      </c>
    </row>
    <row r="37734" spans="18:19" x14ac:dyDescent="0.2">
      <c r="R37734" s="334">
        <v>92339</v>
      </c>
      <c r="S37734" s="319" t="s">
        <v>343</v>
      </c>
    </row>
    <row r="37735" spans="18:19" x14ac:dyDescent="0.2">
      <c r="R37735" s="334">
        <v>92340</v>
      </c>
      <c r="S37735" s="319" t="s">
        <v>343</v>
      </c>
    </row>
    <row r="37736" spans="18:19" x14ac:dyDescent="0.2">
      <c r="R37736" s="334">
        <v>92341</v>
      </c>
      <c r="S37736" s="319" t="s">
        <v>343</v>
      </c>
    </row>
    <row r="37737" spans="18:19" x14ac:dyDescent="0.2">
      <c r="R37737" s="334">
        <v>92342</v>
      </c>
      <c r="S37737" s="319" t="s">
        <v>343</v>
      </c>
    </row>
    <row r="37738" spans="18:19" x14ac:dyDescent="0.2">
      <c r="R37738" s="334">
        <v>92344</v>
      </c>
      <c r="S37738" s="319" t="s">
        <v>343</v>
      </c>
    </row>
    <row r="37739" spans="18:19" x14ac:dyDescent="0.2">
      <c r="R37739" s="334">
        <v>92345</v>
      </c>
      <c r="S37739" s="319" t="s">
        <v>343</v>
      </c>
    </row>
    <row r="37740" spans="18:19" x14ac:dyDescent="0.2">
      <c r="R37740" s="334">
        <v>92346</v>
      </c>
      <c r="S37740" s="319" t="s">
        <v>343</v>
      </c>
    </row>
    <row r="37741" spans="18:19" x14ac:dyDescent="0.2">
      <c r="R37741" s="334">
        <v>92347</v>
      </c>
      <c r="S37741" s="319" t="s">
        <v>343</v>
      </c>
    </row>
    <row r="37742" spans="18:19" x14ac:dyDescent="0.2">
      <c r="R37742" s="334">
        <v>92350</v>
      </c>
      <c r="S37742" s="319" t="s">
        <v>343</v>
      </c>
    </row>
    <row r="37743" spans="18:19" x14ac:dyDescent="0.2">
      <c r="R37743" s="334">
        <v>92352</v>
      </c>
      <c r="S37743" s="319" t="s">
        <v>343</v>
      </c>
    </row>
    <row r="37744" spans="18:19" x14ac:dyDescent="0.2">
      <c r="R37744" s="334">
        <v>92354</v>
      </c>
      <c r="S37744" s="319" t="s">
        <v>343</v>
      </c>
    </row>
    <row r="37745" spans="18:19" x14ac:dyDescent="0.2">
      <c r="R37745" s="334">
        <v>92356</v>
      </c>
      <c r="S37745" s="319" t="s">
        <v>343</v>
      </c>
    </row>
    <row r="37746" spans="18:19" x14ac:dyDescent="0.2">
      <c r="R37746" s="334">
        <v>92357</v>
      </c>
      <c r="S37746" s="319" t="s">
        <v>343</v>
      </c>
    </row>
    <row r="37747" spans="18:19" x14ac:dyDescent="0.2">
      <c r="R37747" s="334">
        <v>92358</v>
      </c>
      <c r="S37747" s="319" t="s">
        <v>343</v>
      </c>
    </row>
    <row r="37748" spans="18:19" x14ac:dyDescent="0.2">
      <c r="R37748" s="334">
        <v>92359</v>
      </c>
      <c r="S37748" s="319" t="s">
        <v>343</v>
      </c>
    </row>
    <row r="37749" spans="18:19" x14ac:dyDescent="0.2">
      <c r="R37749" s="334">
        <v>92363</v>
      </c>
      <c r="S37749" s="319" t="s">
        <v>343</v>
      </c>
    </row>
    <row r="37750" spans="18:19" x14ac:dyDescent="0.2">
      <c r="R37750" s="334">
        <v>92364</v>
      </c>
      <c r="S37750" s="319" t="s">
        <v>343</v>
      </c>
    </row>
    <row r="37751" spans="18:19" x14ac:dyDescent="0.2">
      <c r="R37751" s="334">
        <v>92365</v>
      </c>
      <c r="S37751" s="319" t="s">
        <v>343</v>
      </c>
    </row>
    <row r="37752" spans="18:19" x14ac:dyDescent="0.2">
      <c r="R37752" s="334">
        <v>92366</v>
      </c>
      <c r="S37752" s="319" t="s">
        <v>343</v>
      </c>
    </row>
    <row r="37753" spans="18:19" x14ac:dyDescent="0.2">
      <c r="R37753" s="334">
        <v>92368</v>
      </c>
      <c r="S37753" s="319" t="s">
        <v>343</v>
      </c>
    </row>
    <row r="37754" spans="18:19" x14ac:dyDescent="0.2">
      <c r="R37754" s="334">
        <v>92369</v>
      </c>
      <c r="S37754" s="319" t="s">
        <v>343</v>
      </c>
    </row>
    <row r="37755" spans="18:19" x14ac:dyDescent="0.2">
      <c r="R37755" s="334">
        <v>92371</v>
      </c>
      <c r="S37755" s="319" t="s">
        <v>343</v>
      </c>
    </row>
    <row r="37756" spans="18:19" x14ac:dyDescent="0.2">
      <c r="R37756" s="334">
        <v>92372</v>
      </c>
      <c r="S37756" s="319" t="s">
        <v>343</v>
      </c>
    </row>
    <row r="37757" spans="18:19" x14ac:dyDescent="0.2">
      <c r="R37757" s="334">
        <v>92373</v>
      </c>
      <c r="S37757" s="319" t="s">
        <v>343</v>
      </c>
    </row>
    <row r="37758" spans="18:19" x14ac:dyDescent="0.2">
      <c r="R37758" s="334">
        <v>92374</v>
      </c>
      <c r="S37758" s="319" t="s">
        <v>343</v>
      </c>
    </row>
    <row r="37759" spans="18:19" x14ac:dyDescent="0.2">
      <c r="R37759" s="334">
        <v>92375</v>
      </c>
      <c r="S37759" s="319" t="s">
        <v>343</v>
      </c>
    </row>
    <row r="37760" spans="18:19" x14ac:dyDescent="0.2">
      <c r="R37760" s="334">
        <v>92376</v>
      </c>
      <c r="S37760" s="319" t="s">
        <v>343</v>
      </c>
    </row>
    <row r="37761" spans="18:19" x14ac:dyDescent="0.2">
      <c r="R37761" s="334">
        <v>92377</v>
      </c>
      <c r="S37761" s="319" t="s">
        <v>343</v>
      </c>
    </row>
    <row r="37762" spans="18:19" x14ac:dyDescent="0.2">
      <c r="R37762" s="334">
        <v>92378</v>
      </c>
      <c r="S37762" s="319" t="s">
        <v>343</v>
      </c>
    </row>
    <row r="37763" spans="18:19" x14ac:dyDescent="0.2">
      <c r="R37763" s="334">
        <v>92382</v>
      </c>
      <c r="S37763" s="319" t="s">
        <v>343</v>
      </c>
    </row>
    <row r="37764" spans="18:19" x14ac:dyDescent="0.2">
      <c r="R37764" s="334">
        <v>92384</v>
      </c>
      <c r="S37764" s="319" t="s">
        <v>343</v>
      </c>
    </row>
    <row r="37765" spans="18:19" x14ac:dyDescent="0.2">
      <c r="R37765" s="334">
        <v>92385</v>
      </c>
      <c r="S37765" s="319" t="s">
        <v>343</v>
      </c>
    </row>
    <row r="37766" spans="18:19" x14ac:dyDescent="0.2">
      <c r="R37766" s="334">
        <v>92386</v>
      </c>
      <c r="S37766" s="319" t="s">
        <v>343</v>
      </c>
    </row>
    <row r="37767" spans="18:19" x14ac:dyDescent="0.2">
      <c r="R37767" s="334">
        <v>92389</v>
      </c>
      <c r="S37767" s="319" t="s">
        <v>343</v>
      </c>
    </row>
    <row r="37768" spans="18:19" x14ac:dyDescent="0.2">
      <c r="R37768" s="334">
        <v>92391</v>
      </c>
      <c r="S37768" s="319" t="s">
        <v>343</v>
      </c>
    </row>
    <row r="37769" spans="18:19" x14ac:dyDescent="0.2">
      <c r="R37769" s="334">
        <v>92392</v>
      </c>
      <c r="S37769" s="319" t="s">
        <v>343</v>
      </c>
    </row>
    <row r="37770" spans="18:19" x14ac:dyDescent="0.2">
      <c r="R37770" s="334">
        <v>92393</v>
      </c>
      <c r="S37770" s="319" t="s">
        <v>343</v>
      </c>
    </row>
    <row r="37771" spans="18:19" x14ac:dyDescent="0.2">
      <c r="R37771" s="334">
        <v>92394</v>
      </c>
      <c r="S37771" s="319" t="s">
        <v>343</v>
      </c>
    </row>
    <row r="37772" spans="18:19" x14ac:dyDescent="0.2">
      <c r="R37772" s="334">
        <v>92395</v>
      </c>
      <c r="S37772" s="319" t="s">
        <v>343</v>
      </c>
    </row>
    <row r="37773" spans="18:19" x14ac:dyDescent="0.2">
      <c r="R37773" s="334">
        <v>92397</v>
      </c>
      <c r="S37773" s="319" t="s">
        <v>343</v>
      </c>
    </row>
    <row r="37774" spans="18:19" x14ac:dyDescent="0.2">
      <c r="R37774" s="334">
        <v>92398</v>
      </c>
      <c r="S37774" s="319" t="s">
        <v>343</v>
      </c>
    </row>
    <row r="37775" spans="18:19" x14ac:dyDescent="0.2">
      <c r="R37775" s="334">
        <v>92399</v>
      </c>
      <c r="S37775" s="319" t="s">
        <v>343</v>
      </c>
    </row>
    <row r="37776" spans="18:19" x14ac:dyDescent="0.2">
      <c r="R37776" s="334">
        <v>92401</v>
      </c>
      <c r="S37776" s="319" t="s">
        <v>343</v>
      </c>
    </row>
    <row r="37777" spans="18:19" x14ac:dyDescent="0.2">
      <c r="R37777" s="334">
        <v>92402</v>
      </c>
      <c r="S37777" s="319" t="s">
        <v>343</v>
      </c>
    </row>
    <row r="37778" spans="18:19" x14ac:dyDescent="0.2">
      <c r="R37778" s="334">
        <v>92403</v>
      </c>
      <c r="S37778" s="319" t="s">
        <v>343</v>
      </c>
    </row>
    <row r="37779" spans="18:19" x14ac:dyDescent="0.2">
      <c r="R37779" s="334">
        <v>92404</v>
      </c>
      <c r="S37779" s="319" t="s">
        <v>343</v>
      </c>
    </row>
    <row r="37780" spans="18:19" x14ac:dyDescent="0.2">
      <c r="R37780" s="334">
        <v>92405</v>
      </c>
      <c r="S37780" s="319" t="s">
        <v>343</v>
      </c>
    </row>
    <row r="37781" spans="18:19" x14ac:dyDescent="0.2">
      <c r="R37781" s="334">
        <v>92406</v>
      </c>
      <c r="S37781" s="319" t="s">
        <v>343</v>
      </c>
    </row>
    <row r="37782" spans="18:19" x14ac:dyDescent="0.2">
      <c r="R37782" s="334">
        <v>92407</v>
      </c>
      <c r="S37782" s="319" t="s">
        <v>343</v>
      </c>
    </row>
    <row r="37783" spans="18:19" x14ac:dyDescent="0.2">
      <c r="R37783" s="334">
        <v>92408</v>
      </c>
      <c r="S37783" s="319" t="s">
        <v>343</v>
      </c>
    </row>
    <row r="37784" spans="18:19" x14ac:dyDescent="0.2">
      <c r="R37784" s="334">
        <v>92410</v>
      </c>
      <c r="S37784" s="319" t="s">
        <v>343</v>
      </c>
    </row>
    <row r="37785" spans="18:19" x14ac:dyDescent="0.2">
      <c r="R37785" s="334">
        <v>92411</v>
      </c>
      <c r="S37785" s="319" t="s">
        <v>343</v>
      </c>
    </row>
    <row r="37786" spans="18:19" x14ac:dyDescent="0.2">
      <c r="R37786" s="334">
        <v>92412</v>
      </c>
      <c r="S37786" s="319" t="s">
        <v>343</v>
      </c>
    </row>
    <row r="37787" spans="18:19" x14ac:dyDescent="0.2">
      <c r="R37787" s="334">
        <v>92413</v>
      </c>
      <c r="S37787" s="319" t="s">
        <v>343</v>
      </c>
    </row>
    <row r="37788" spans="18:19" x14ac:dyDescent="0.2">
      <c r="R37788" s="334">
        <v>92414</v>
      </c>
      <c r="S37788" s="319" t="s">
        <v>343</v>
      </c>
    </row>
    <row r="37789" spans="18:19" x14ac:dyDescent="0.2">
      <c r="R37789" s="334">
        <v>92415</v>
      </c>
      <c r="S37789" s="319" t="s">
        <v>343</v>
      </c>
    </row>
    <row r="37790" spans="18:19" x14ac:dyDescent="0.2">
      <c r="R37790" s="334">
        <v>92418</v>
      </c>
      <c r="S37790" s="319" t="s">
        <v>343</v>
      </c>
    </row>
    <row r="37791" spans="18:19" x14ac:dyDescent="0.2">
      <c r="R37791" s="334">
        <v>92423</v>
      </c>
      <c r="S37791" s="319" t="s">
        <v>343</v>
      </c>
    </row>
    <row r="37792" spans="18:19" x14ac:dyDescent="0.2">
      <c r="R37792" s="334">
        <v>92424</v>
      </c>
      <c r="S37792" s="319" t="s">
        <v>343</v>
      </c>
    </row>
    <row r="37793" spans="18:19" x14ac:dyDescent="0.2">
      <c r="R37793" s="334">
        <v>92427</v>
      </c>
      <c r="S37793" s="319" t="s">
        <v>343</v>
      </c>
    </row>
    <row r="37794" spans="18:19" x14ac:dyDescent="0.2">
      <c r="R37794" s="334">
        <v>92501</v>
      </c>
      <c r="S37794" s="319" t="s">
        <v>343</v>
      </c>
    </row>
    <row r="37795" spans="18:19" x14ac:dyDescent="0.2">
      <c r="R37795" s="334">
        <v>92502</v>
      </c>
      <c r="S37795" s="319" t="s">
        <v>343</v>
      </c>
    </row>
    <row r="37796" spans="18:19" x14ac:dyDescent="0.2">
      <c r="R37796" s="334">
        <v>92503</v>
      </c>
      <c r="S37796" s="319" t="s">
        <v>343</v>
      </c>
    </row>
    <row r="37797" spans="18:19" x14ac:dyDescent="0.2">
      <c r="R37797" s="334">
        <v>92504</v>
      </c>
      <c r="S37797" s="319" t="s">
        <v>343</v>
      </c>
    </row>
    <row r="37798" spans="18:19" x14ac:dyDescent="0.2">
      <c r="R37798" s="334">
        <v>92505</v>
      </c>
      <c r="S37798" s="319" t="s">
        <v>343</v>
      </c>
    </row>
    <row r="37799" spans="18:19" x14ac:dyDescent="0.2">
      <c r="R37799" s="334">
        <v>92506</v>
      </c>
      <c r="S37799" s="319" t="s">
        <v>343</v>
      </c>
    </row>
    <row r="37800" spans="18:19" x14ac:dyDescent="0.2">
      <c r="R37800" s="334">
        <v>92507</v>
      </c>
      <c r="S37800" s="319" t="s">
        <v>343</v>
      </c>
    </row>
    <row r="37801" spans="18:19" x14ac:dyDescent="0.2">
      <c r="R37801" s="334">
        <v>92508</v>
      </c>
      <c r="S37801" s="319" t="s">
        <v>343</v>
      </c>
    </row>
    <row r="37802" spans="18:19" x14ac:dyDescent="0.2">
      <c r="R37802" s="334">
        <v>92509</v>
      </c>
      <c r="S37802" s="319" t="s">
        <v>343</v>
      </c>
    </row>
    <row r="37803" spans="18:19" x14ac:dyDescent="0.2">
      <c r="R37803" s="334">
        <v>92513</v>
      </c>
      <c r="S37803" s="319" t="s">
        <v>343</v>
      </c>
    </row>
    <row r="37804" spans="18:19" x14ac:dyDescent="0.2">
      <c r="R37804" s="334">
        <v>92514</v>
      </c>
      <c r="S37804" s="319" t="s">
        <v>343</v>
      </c>
    </row>
    <row r="37805" spans="18:19" x14ac:dyDescent="0.2">
      <c r="R37805" s="334">
        <v>92515</v>
      </c>
      <c r="S37805" s="319" t="s">
        <v>343</v>
      </c>
    </row>
    <row r="37806" spans="18:19" x14ac:dyDescent="0.2">
      <c r="R37806" s="334">
        <v>92516</v>
      </c>
      <c r="S37806" s="319" t="s">
        <v>343</v>
      </c>
    </row>
    <row r="37807" spans="18:19" x14ac:dyDescent="0.2">
      <c r="R37807" s="334">
        <v>92517</v>
      </c>
      <c r="S37807" s="319" t="s">
        <v>343</v>
      </c>
    </row>
    <row r="37808" spans="18:19" x14ac:dyDescent="0.2">
      <c r="R37808" s="334">
        <v>92518</v>
      </c>
      <c r="S37808" s="319" t="s">
        <v>343</v>
      </c>
    </row>
    <row r="37809" spans="18:19" x14ac:dyDescent="0.2">
      <c r="R37809" s="334">
        <v>92519</v>
      </c>
      <c r="S37809" s="319" t="s">
        <v>343</v>
      </c>
    </row>
    <row r="37810" spans="18:19" x14ac:dyDescent="0.2">
      <c r="R37810" s="334">
        <v>92521</v>
      </c>
      <c r="S37810" s="319" t="s">
        <v>343</v>
      </c>
    </row>
    <row r="37811" spans="18:19" x14ac:dyDescent="0.2">
      <c r="R37811" s="334">
        <v>92522</v>
      </c>
      <c r="S37811" s="319" t="s">
        <v>343</v>
      </c>
    </row>
    <row r="37812" spans="18:19" x14ac:dyDescent="0.2">
      <c r="R37812" s="334">
        <v>92530</v>
      </c>
      <c r="S37812" s="319" t="s">
        <v>343</v>
      </c>
    </row>
    <row r="37813" spans="18:19" x14ac:dyDescent="0.2">
      <c r="R37813" s="334">
        <v>92531</v>
      </c>
      <c r="S37813" s="319" t="s">
        <v>343</v>
      </c>
    </row>
    <row r="37814" spans="18:19" x14ac:dyDescent="0.2">
      <c r="R37814" s="334">
        <v>92532</v>
      </c>
      <c r="S37814" s="319" t="s">
        <v>343</v>
      </c>
    </row>
    <row r="37815" spans="18:19" x14ac:dyDescent="0.2">
      <c r="R37815" s="334">
        <v>92536</v>
      </c>
      <c r="S37815" s="319" t="s">
        <v>337</v>
      </c>
    </row>
    <row r="37816" spans="18:19" x14ac:dyDescent="0.2">
      <c r="R37816" s="334">
        <v>92539</v>
      </c>
      <c r="S37816" s="319" t="s">
        <v>337</v>
      </c>
    </row>
    <row r="37817" spans="18:19" x14ac:dyDescent="0.2">
      <c r="R37817" s="334">
        <v>92543</v>
      </c>
      <c r="S37817" s="319" t="s">
        <v>343</v>
      </c>
    </row>
    <row r="37818" spans="18:19" x14ac:dyDescent="0.2">
      <c r="R37818" s="334">
        <v>92544</v>
      </c>
      <c r="S37818" s="319" t="s">
        <v>343</v>
      </c>
    </row>
    <row r="37819" spans="18:19" x14ac:dyDescent="0.2">
      <c r="R37819" s="334">
        <v>92545</v>
      </c>
      <c r="S37819" s="319" t="s">
        <v>343</v>
      </c>
    </row>
    <row r="37820" spans="18:19" x14ac:dyDescent="0.2">
      <c r="R37820" s="334">
        <v>92546</v>
      </c>
      <c r="S37820" s="319" t="s">
        <v>343</v>
      </c>
    </row>
    <row r="37821" spans="18:19" x14ac:dyDescent="0.2">
      <c r="R37821" s="334">
        <v>92548</v>
      </c>
      <c r="S37821" s="319" t="s">
        <v>343</v>
      </c>
    </row>
    <row r="37822" spans="18:19" x14ac:dyDescent="0.2">
      <c r="R37822" s="334">
        <v>92549</v>
      </c>
      <c r="S37822" s="319" t="s">
        <v>343</v>
      </c>
    </row>
    <row r="37823" spans="18:19" x14ac:dyDescent="0.2">
      <c r="R37823" s="334">
        <v>92551</v>
      </c>
      <c r="S37823" s="319" t="s">
        <v>343</v>
      </c>
    </row>
    <row r="37824" spans="18:19" x14ac:dyDescent="0.2">
      <c r="R37824" s="334">
        <v>92552</v>
      </c>
      <c r="S37824" s="319" t="s">
        <v>343</v>
      </c>
    </row>
    <row r="37825" spans="18:19" x14ac:dyDescent="0.2">
      <c r="R37825" s="334">
        <v>92553</v>
      </c>
      <c r="S37825" s="319" t="s">
        <v>343</v>
      </c>
    </row>
    <row r="37826" spans="18:19" x14ac:dyDescent="0.2">
      <c r="R37826" s="334">
        <v>92554</v>
      </c>
      <c r="S37826" s="319" t="s">
        <v>343</v>
      </c>
    </row>
    <row r="37827" spans="18:19" x14ac:dyDescent="0.2">
      <c r="R37827" s="334">
        <v>92555</v>
      </c>
      <c r="S37827" s="319" t="s">
        <v>343</v>
      </c>
    </row>
    <row r="37828" spans="18:19" x14ac:dyDescent="0.2">
      <c r="R37828" s="334">
        <v>92556</v>
      </c>
      <c r="S37828" s="319" t="s">
        <v>343</v>
      </c>
    </row>
    <row r="37829" spans="18:19" x14ac:dyDescent="0.2">
      <c r="R37829" s="334">
        <v>92557</v>
      </c>
      <c r="S37829" s="319" t="s">
        <v>343</v>
      </c>
    </row>
    <row r="37830" spans="18:19" x14ac:dyDescent="0.2">
      <c r="R37830" s="334">
        <v>92561</v>
      </c>
      <c r="S37830" s="319" t="s">
        <v>337</v>
      </c>
    </row>
    <row r="37831" spans="18:19" x14ac:dyDescent="0.2">
      <c r="R37831" s="334">
        <v>92562</v>
      </c>
      <c r="S37831" s="319" t="s">
        <v>343</v>
      </c>
    </row>
    <row r="37832" spans="18:19" x14ac:dyDescent="0.2">
      <c r="R37832" s="334">
        <v>92563</v>
      </c>
      <c r="S37832" s="319" t="s">
        <v>343</v>
      </c>
    </row>
    <row r="37833" spans="18:19" x14ac:dyDescent="0.2">
      <c r="R37833" s="334">
        <v>92564</v>
      </c>
      <c r="S37833" s="319" t="s">
        <v>343</v>
      </c>
    </row>
    <row r="37834" spans="18:19" x14ac:dyDescent="0.2">
      <c r="R37834" s="334">
        <v>92567</v>
      </c>
      <c r="S37834" s="319" t="s">
        <v>343</v>
      </c>
    </row>
    <row r="37835" spans="18:19" x14ac:dyDescent="0.2">
      <c r="R37835" s="334">
        <v>92570</v>
      </c>
      <c r="S37835" s="319" t="s">
        <v>343</v>
      </c>
    </row>
    <row r="37836" spans="18:19" x14ac:dyDescent="0.2">
      <c r="R37836" s="334">
        <v>92571</v>
      </c>
      <c r="S37836" s="319" t="s">
        <v>343</v>
      </c>
    </row>
    <row r="37837" spans="18:19" x14ac:dyDescent="0.2">
      <c r="R37837" s="334">
        <v>92572</v>
      </c>
      <c r="S37837" s="319" t="s">
        <v>343</v>
      </c>
    </row>
    <row r="37838" spans="18:19" x14ac:dyDescent="0.2">
      <c r="R37838" s="334">
        <v>92581</v>
      </c>
      <c r="S37838" s="319" t="s">
        <v>343</v>
      </c>
    </row>
    <row r="37839" spans="18:19" x14ac:dyDescent="0.2">
      <c r="R37839" s="334">
        <v>92582</v>
      </c>
      <c r="S37839" s="319" t="s">
        <v>343</v>
      </c>
    </row>
    <row r="37840" spans="18:19" x14ac:dyDescent="0.2">
      <c r="R37840" s="334">
        <v>92583</v>
      </c>
      <c r="S37840" s="319" t="s">
        <v>343</v>
      </c>
    </row>
    <row r="37841" spans="18:19" x14ac:dyDescent="0.2">
      <c r="R37841" s="334">
        <v>92584</v>
      </c>
      <c r="S37841" s="319" t="s">
        <v>343</v>
      </c>
    </row>
    <row r="37842" spans="18:19" x14ac:dyDescent="0.2">
      <c r="R37842" s="334">
        <v>92585</v>
      </c>
      <c r="S37842" s="319" t="s">
        <v>343</v>
      </c>
    </row>
    <row r="37843" spans="18:19" x14ac:dyDescent="0.2">
      <c r="R37843" s="334">
        <v>92586</v>
      </c>
      <c r="S37843" s="319" t="s">
        <v>343</v>
      </c>
    </row>
    <row r="37844" spans="18:19" x14ac:dyDescent="0.2">
      <c r="R37844" s="334">
        <v>92587</v>
      </c>
      <c r="S37844" s="319" t="s">
        <v>343</v>
      </c>
    </row>
    <row r="37845" spans="18:19" x14ac:dyDescent="0.2">
      <c r="R37845" s="334">
        <v>92589</v>
      </c>
      <c r="S37845" s="319" t="s">
        <v>343</v>
      </c>
    </row>
    <row r="37846" spans="18:19" x14ac:dyDescent="0.2">
      <c r="R37846" s="334">
        <v>92590</v>
      </c>
      <c r="S37846" s="319" t="s">
        <v>343</v>
      </c>
    </row>
    <row r="37847" spans="18:19" x14ac:dyDescent="0.2">
      <c r="R37847" s="334">
        <v>92591</v>
      </c>
      <c r="S37847" s="319" t="s">
        <v>343</v>
      </c>
    </row>
    <row r="37848" spans="18:19" x14ac:dyDescent="0.2">
      <c r="R37848" s="334">
        <v>92592</v>
      </c>
      <c r="S37848" s="319" t="s">
        <v>343</v>
      </c>
    </row>
    <row r="37849" spans="18:19" x14ac:dyDescent="0.2">
      <c r="R37849" s="334">
        <v>92593</v>
      </c>
      <c r="S37849" s="319" t="s">
        <v>343</v>
      </c>
    </row>
    <row r="37850" spans="18:19" x14ac:dyDescent="0.2">
      <c r="R37850" s="334">
        <v>92595</v>
      </c>
      <c r="S37850" s="319" t="s">
        <v>343</v>
      </c>
    </row>
    <row r="37851" spans="18:19" x14ac:dyDescent="0.2">
      <c r="R37851" s="334">
        <v>92596</v>
      </c>
      <c r="S37851" s="319" t="s">
        <v>343</v>
      </c>
    </row>
    <row r="37852" spans="18:19" x14ac:dyDescent="0.2">
      <c r="R37852" s="334">
        <v>92599</v>
      </c>
      <c r="S37852" s="319" t="s">
        <v>343</v>
      </c>
    </row>
    <row r="37853" spans="18:19" x14ac:dyDescent="0.2">
      <c r="R37853" s="334">
        <v>92602</v>
      </c>
      <c r="S37853" s="319" t="s">
        <v>343</v>
      </c>
    </row>
    <row r="37854" spans="18:19" x14ac:dyDescent="0.2">
      <c r="R37854" s="334">
        <v>92603</v>
      </c>
      <c r="S37854" s="319" t="s">
        <v>343</v>
      </c>
    </row>
    <row r="37855" spans="18:19" x14ac:dyDescent="0.2">
      <c r="R37855" s="334">
        <v>92604</v>
      </c>
      <c r="S37855" s="319" t="s">
        <v>343</v>
      </c>
    </row>
    <row r="37856" spans="18:19" x14ac:dyDescent="0.2">
      <c r="R37856" s="334">
        <v>92605</v>
      </c>
      <c r="S37856" s="319" t="s">
        <v>343</v>
      </c>
    </row>
    <row r="37857" spans="18:19" x14ac:dyDescent="0.2">
      <c r="R37857" s="334">
        <v>92606</v>
      </c>
      <c r="S37857" s="319" t="s">
        <v>343</v>
      </c>
    </row>
    <row r="37858" spans="18:19" x14ac:dyDescent="0.2">
      <c r="R37858" s="334">
        <v>92607</v>
      </c>
      <c r="S37858" s="319" t="s">
        <v>343</v>
      </c>
    </row>
    <row r="37859" spans="18:19" x14ac:dyDescent="0.2">
      <c r="R37859" s="334">
        <v>92609</v>
      </c>
      <c r="S37859" s="319" t="s">
        <v>343</v>
      </c>
    </row>
    <row r="37860" spans="18:19" x14ac:dyDescent="0.2">
      <c r="R37860" s="334">
        <v>92610</v>
      </c>
      <c r="S37860" s="319" t="s">
        <v>343</v>
      </c>
    </row>
    <row r="37861" spans="18:19" x14ac:dyDescent="0.2">
      <c r="R37861" s="334">
        <v>92612</v>
      </c>
      <c r="S37861" s="319" t="s">
        <v>343</v>
      </c>
    </row>
    <row r="37862" spans="18:19" x14ac:dyDescent="0.2">
      <c r="R37862" s="334">
        <v>92614</v>
      </c>
      <c r="S37862" s="319" t="s">
        <v>343</v>
      </c>
    </row>
    <row r="37863" spans="18:19" x14ac:dyDescent="0.2">
      <c r="R37863" s="334">
        <v>92615</v>
      </c>
      <c r="S37863" s="319" t="s">
        <v>343</v>
      </c>
    </row>
    <row r="37864" spans="18:19" x14ac:dyDescent="0.2">
      <c r="R37864" s="334">
        <v>92616</v>
      </c>
      <c r="S37864" s="319" t="s">
        <v>343</v>
      </c>
    </row>
    <row r="37865" spans="18:19" x14ac:dyDescent="0.2">
      <c r="R37865" s="334">
        <v>92617</v>
      </c>
      <c r="S37865" s="319" t="s">
        <v>343</v>
      </c>
    </row>
    <row r="37866" spans="18:19" x14ac:dyDescent="0.2">
      <c r="R37866" s="334">
        <v>92618</v>
      </c>
      <c r="S37866" s="319" t="s">
        <v>343</v>
      </c>
    </row>
    <row r="37867" spans="18:19" x14ac:dyDescent="0.2">
      <c r="R37867" s="334">
        <v>92619</v>
      </c>
      <c r="S37867" s="319" t="s">
        <v>343</v>
      </c>
    </row>
    <row r="37868" spans="18:19" x14ac:dyDescent="0.2">
      <c r="R37868" s="334">
        <v>92620</v>
      </c>
      <c r="S37868" s="319" t="s">
        <v>343</v>
      </c>
    </row>
    <row r="37869" spans="18:19" x14ac:dyDescent="0.2">
      <c r="R37869" s="334">
        <v>92623</v>
      </c>
      <c r="S37869" s="319" t="s">
        <v>343</v>
      </c>
    </row>
    <row r="37870" spans="18:19" x14ac:dyDescent="0.2">
      <c r="R37870" s="334">
        <v>92624</v>
      </c>
      <c r="S37870" s="319" t="s">
        <v>343</v>
      </c>
    </row>
    <row r="37871" spans="18:19" x14ac:dyDescent="0.2">
      <c r="R37871" s="334">
        <v>92625</v>
      </c>
      <c r="S37871" s="319" t="s">
        <v>343</v>
      </c>
    </row>
    <row r="37872" spans="18:19" x14ac:dyDescent="0.2">
      <c r="R37872" s="334">
        <v>92626</v>
      </c>
      <c r="S37872" s="319" t="s">
        <v>343</v>
      </c>
    </row>
    <row r="37873" spans="18:19" x14ac:dyDescent="0.2">
      <c r="R37873" s="334">
        <v>92627</v>
      </c>
      <c r="S37873" s="319" t="s">
        <v>343</v>
      </c>
    </row>
    <row r="37874" spans="18:19" x14ac:dyDescent="0.2">
      <c r="R37874" s="334">
        <v>92628</v>
      </c>
      <c r="S37874" s="319" t="s">
        <v>343</v>
      </c>
    </row>
    <row r="37875" spans="18:19" x14ac:dyDescent="0.2">
      <c r="R37875" s="334">
        <v>92629</v>
      </c>
      <c r="S37875" s="319" t="s">
        <v>343</v>
      </c>
    </row>
    <row r="37876" spans="18:19" x14ac:dyDescent="0.2">
      <c r="R37876" s="334">
        <v>92630</v>
      </c>
      <c r="S37876" s="319" t="s">
        <v>343</v>
      </c>
    </row>
    <row r="37877" spans="18:19" x14ac:dyDescent="0.2">
      <c r="R37877" s="334">
        <v>92637</v>
      </c>
      <c r="S37877" s="319" t="s">
        <v>343</v>
      </c>
    </row>
    <row r="37878" spans="18:19" x14ac:dyDescent="0.2">
      <c r="R37878" s="334">
        <v>92646</v>
      </c>
      <c r="S37878" s="319" t="s">
        <v>343</v>
      </c>
    </row>
    <row r="37879" spans="18:19" x14ac:dyDescent="0.2">
      <c r="R37879" s="334">
        <v>92647</v>
      </c>
      <c r="S37879" s="319" t="s">
        <v>343</v>
      </c>
    </row>
    <row r="37880" spans="18:19" x14ac:dyDescent="0.2">
      <c r="R37880" s="334">
        <v>92648</v>
      </c>
      <c r="S37880" s="319" t="s">
        <v>343</v>
      </c>
    </row>
    <row r="37881" spans="18:19" x14ac:dyDescent="0.2">
      <c r="R37881" s="334">
        <v>92649</v>
      </c>
      <c r="S37881" s="319" t="s">
        <v>343</v>
      </c>
    </row>
    <row r="37882" spans="18:19" x14ac:dyDescent="0.2">
      <c r="R37882" s="334">
        <v>92650</v>
      </c>
      <c r="S37882" s="319" t="s">
        <v>343</v>
      </c>
    </row>
    <row r="37883" spans="18:19" x14ac:dyDescent="0.2">
      <c r="R37883" s="334">
        <v>92651</v>
      </c>
      <c r="S37883" s="319" t="s">
        <v>343</v>
      </c>
    </row>
    <row r="37884" spans="18:19" x14ac:dyDescent="0.2">
      <c r="R37884" s="334">
        <v>92652</v>
      </c>
      <c r="S37884" s="319" t="s">
        <v>343</v>
      </c>
    </row>
    <row r="37885" spans="18:19" x14ac:dyDescent="0.2">
      <c r="R37885" s="334">
        <v>92653</v>
      </c>
      <c r="S37885" s="319" t="s">
        <v>343</v>
      </c>
    </row>
    <row r="37886" spans="18:19" x14ac:dyDescent="0.2">
      <c r="R37886" s="334">
        <v>92654</v>
      </c>
      <c r="S37886" s="319" t="s">
        <v>343</v>
      </c>
    </row>
    <row r="37887" spans="18:19" x14ac:dyDescent="0.2">
      <c r="R37887" s="334">
        <v>92655</v>
      </c>
      <c r="S37887" s="319" t="s">
        <v>343</v>
      </c>
    </row>
    <row r="37888" spans="18:19" x14ac:dyDescent="0.2">
      <c r="R37888" s="334">
        <v>92656</v>
      </c>
      <c r="S37888" s="319" t="s">
        <v>343</v>
      </c>
    </row>
    <row r="37889" spans="18:19" x14ac:dyDescent="0.2">
      <c r="R37889" s="334">
        <v>92657</v>
      </c>
      <c r="S37889" s="319" t="s">
        <v>343</v>
      </c>
    </row>
    <row r="37890" spans="18:19" x14ac:dyDescent="0.2">
      <c r="R37890" s="334">
        <v>92658</v>
      </c>
      <c r="S37890" s="319" t="s">
        <v>343</v>
      </c>
    </row>
    <row r="37891" spans="18:19" x14ac:dyDescent="0.2">
      <c r="R37891" s="334">
        <v>92659</v>
      </c>
      <c r="S37891" s="319" t="s">
        <v>343</v>
      </c>
    </row>
    <row r="37892" spans="18:19" x14ac:dyDescent="0.2">
      <c r="R37892" s="334">
        <v>92660</v>
      </c>
      <c r="S37892" s="319" t="s">
        <v>343</v>
      </c>
    </row>
    <row r="37893" spans="18:19" x14ac:dyDescent="0.2">
      <c r="R37893" s="334">
        <v>92661</v>
      </c>
      <c r="S37893" s="319" t="s">
        <v>343</v>
      </c>
    </row>
    <row r="37894" spans="18:19" x14ac:dyDescent="0.2">
      <c r="R37894" s="334">
        <v>92662</v>
      </c>
      <c r="S37894" s="319" t="s">
        <v>343</v>
      </c>
    </row>
    <row r="37895" spans="18:19" x14ac:dyDescent="0.2">
      <c r="R37895" s="334">
        <v>92663</v>
      </c>
      <c r="S37895" s="319" t="s">
        <v>343</v>
      </c>
    </row>
    <row r="37896" spans="18:19" x14ac:dyDescent="0.2">
      <c r="R37896" s="334">
        <v>92672</v>
      </c>
      <c r="S37896" s="319" t="s">
        <v>343</v>
      </c>
    </row>
    <row r="37897" spans="18:19" x14ac:dyDescent="0.2">
      <c r="R37897" s="334">
        <v>92673</v>
      </c>
      <c r="S37897" s="319" t="s">
        <v>343</v>
      </c>
    </row>
    <row r="37898" spans="18:19" x14ac:dyDescent="0.2">
      <c r="R37898" s="334">
        <v>92674</v>
      </c>
      <c r="S37898" s="319" t="s">
        <v>343</v>
      </c>
    </row>
    <row r="37899" spans="18:19" x14ac:dyDescent="0.2">
      <c r="R37899" s="334">
        <v>92675</v>
      </c>
      <c r="S37899" s="319" t="s">
        <v>343</v>
      </c>
    </row>
    <row r="37900" spans="18:19" x14ac:dyDescent="0.2">
      <c r="R37900" s="334">
        <v>92676</v>
      </c>
      <c r="S37900" s="319" t="s">
        <v>343</v>
      </c>
    </row>
    <row r="37901" spans="18:19" x14ac:dyDescent="0.2">
      <c r="R37901" s="334">
        <v>92677</v>
      </c>
      <c r="S37901" s="319" t="s">
        <v>343</v>
      </c>
    </row>
    <row r="37902" spans="18:19" x14ac:dyDescent="0.2">
      <c r="R37902" s="334">
        <v>92678</v>
      </c>
      <c r="S37902" s="319" t="s">
        <v>343</v>
      </c>
    </row>
    <row r="37903" spans="18:19" x14ac:dyDescent="0.2">
      <c r="R37903" s="334">
        <v>92679</v>
      </c>
      <c r="S37903" s="319" t="s">
        <v>343</v>
      </c>
    </row>
    <row r="37904" spans="18:19" x14ac:dyDescent="0.2">
      <c r="R37904" s="334">
        <v>92683</v>
      </c>
      <c r="S37904" s="319" t="s">
        <v>343</v>
      </c>
    </row>
    <row r="37905" spans="18:19" x14ac:dyDescent="0.2">
      <c r="R37905" s="334">
        <v>92684</v>
      </c>
      <c r="S37905" s="319" t="s">
        <v>343</v>
      </c>
    </row>
    <row r="37906" spans="18:19" x14ac:dyDescent="0.2">
      <c r="R37906" s="334">
        <v>92685</v>
      </c>
      <c r="S37906" s="319" t="s">
        <v>343</v>
      </c>
    </row>
    <row r="37907" spans="18:19" x14ac:dyDescent="0.2">
      <c r="R37907" s="334">
        <v>92688</v>
      </c>
      <c r="S37907" s="319" t="s">
        <v>343</v>
      </c>
    </row>
    <row r="37908" spans="18:19" x14ac:dyDescent="0.2">
      <c r="R37908" s="334">
        <v>92690</v>
      </c>
      <c r="S37908" s="319" t="s">
        <v>343</v>
      </c>
    </row>
    <row r="37909" spans="18:19" x14ac:dyDescent="0.2">
      <c r="R37909" s="334">
        <v>92691</v>
      </c>
      <c r="S37909" s="319" t="s">
        <v>343</v>
      </c>
    </row>
    <row r="37910" spans="18:19" x14ac:dyDescent="0.2">
      <c r="R37910" s="334">
        <v>92692</v>
      </c>
      <c r="S37910" s="319" t="s">
        <v>343</v>
      </c>
    </row>
    <row r="37911" spans="18:19" x14ac:dyDescent="0.2">
      <c r="R37911" s="334">
        <v>92693</v>
      </c>
      <c r="S37911" s="319" t="s">
        <v>343</v>
      </c>
    </row>
    <row r="37912" spans="18:19" x14ac:dyDescent="0.2">
      <c r="R37912" s="334">
        <v>92694</v>
      </c>
      <c r="S37912" s="319" t="s">
        <v>343</v>
      </c>
    </row>
    <row r="37913" spans="18:19" x14ac:dyDescent="0.2">
      <c r="R37913" s="334">
        <v>92697</v>
      </c>
      <c r="S37913" s="319" t="s">
        <v>343</v>
      </c>
    </row>
    <row r="37914" spans="18:19" x14ac:dyDescent="0.2">
      <c r="R37914" s="334">
        <v>92698</v>
      </c>
      <c r="S37914" s="319" t="s">
        <v>343</v>
      </c>
    </row>
    <row r="37915" spans="18:19" x14ac:dyDescent="0.2">
      <c r="R37915" s="334">
        <v>92701</v>
      </c>
      <c r="S37915" s="319" t="s">
        <v>343</v>
      </c>
    </row>
    <row r="37916" spans="18:19" x14ac:dyDescent="0.2">
      <c r="R37916" s="334">
        <v>92702</v>
      </c>
      <c r="S37916" s="319" t="s">
        <v>343</v>
      </c>
    </row>
    <row r="37917" spans="18:19" x14ac:dyDescent="0.2">
      <c r="R37917" s="334">
        <v>92703</v>
      </c>
      <c r="S37917" s="319" t="s">
        <v>343</v>
      </c>
    </row>
    <row r="37918" spans="18:19" x14ac:dyDescent="0.2">
      <c r="R37918" s="334">
        <v>92704</v>
      </c>
      <c r="S37918" s="319" t="s">
        <v>343</v>
      </c>
    </row>
    <row r="37919" spans="18:19" x14ac:dyDescent="0.2">
      <c r="R37919" s="334">
        <v>92705</v>
      </c>
      <c r="S37919" s="319" t="s">
        <v>343</v>
      </c>
    </row>
    <row r="37920" spans="18:19" x14ac:dyDescent="0.2">
      <c r="R37920" s="334">
        <v>92706</v>
      </c>
      <c r="S37920" s="319" t="s">
        <v>343</v>
      </c>
    </row>
    <row r="37921" spans="18:19" x14ac:dyDescent="0.2">
      <c r="R37921" s="334">
        <v>92707</v>
      </c>
      <c r="S37921" s="319" t="s">
        <v>343</v>
      </c>
    </row>
    <row r="37922" spans="18:19" x14ac:dyDescent="0.2">
      <c r="R37922" s="334">
        <v>92708</v>
      </c>
      <c r="S37922" s="319" t="s">
        <v>343</v>
      </c>
    </row>
    <row r="37923" spans="18:19" x14ac:dyDescent="0.2">
      <c r="R37923" s="334">
        <v>92711</v>
      </c>
      <c r="S37923" s="319" t="s">
        <v>343</v>
      </c>
    </row>
    <row r="37924" spans="18:19" x14ac:dyDescent="0.2">
      <c r="R37924" s="334">
        <v>92712</v>
      </c>
      <c r="S37924" s="319" t="s">
        <v>343</v>
      </c>
    </row>
    <row r="37925" spans="18:19" x14ac:dyDescent="0.2">
      <c r="R37925" s="334">
        <v>92725</v>
      </c>
      <c r="S37925" s="319" t="s">
        <v>343</v>
      </c>
    </row>
    <row r="37926" spans="18:19" x14ac:dyDescent="0.2">
      <c r="R37926" s="334">
        <v>92728</v>
      </c>
      <c r="S37926" s="319" t="s">
        <v>343</v>
      </c>
    </row>
    <row r="37927" spans="18:19" x14ac:dyDescent="0.2">
      <c r="R37927" s="334">
        <v>92735</v>
      </c>
      <c r="S37927" s="319" t="s">
        <v>343</v>
      </c>
    </row>
    <row r="37928" spans="18:19" x14ac:dyDescent="0.2">
      <c r="R37928" s="334">
        <v>92780</v>
      </c>
      <c r="S37928" s="319" t="s">
        <v>343</v>
      </c>
    </row>
    <row r="37929" spans="18:19" x14ac:dyDescent="0.2">
      <c r="R37929" s="334">
        <v>92781</v>
      </c>
      <c r="S37929" s="319" t="s">
        <v>343</v>
      </c>
    </row>
    <row r="37930" spans="18:19" x14ac:dyDescent="0.2">
      <c r="R37930" s="334">
        <v>92782</v>
      </c>
      <c r="S37930" s="319" t="s">
        <v>343</v>
      </c>
    </row>
    <row r="37931" spans="18:19" x14ac:dyDescent="0.2">
      <c r="R37931" s="334">
        <v>92799</v>
      </c>
      <c r="S37931" s="319" t="s">
        <v>343</v>
      </c>
    </row>
    <row r="37932" spans="18:19" x14ac:dyDescent="0.2">
      <c r="R37932" s="334">
        <v>92801</v>
      </c>
      <c r="S37932" s="319" t="s">
        <v>343</v>
      </c>
    </row>
    <row r="37933" spans="18:19" x14ac:dyDescent="0.2">
      <c r="R37933" s="334">
        <v>92802</v>
      </c>
      <c r="S37933" s="319" t="s">
        <v>343</v>
      </c>
    </row>
    <row r="37934" spans="18:19" x14ac:dyDescent="0.2">
      <c r="R37934" s="334">
        <v>92803</v>
      </c>
      <c r="S37934" s="319" t="s">
        <v>343</v>
      </c>
    </row>
    <row r="37935" spans="18:19" x14ac:dyDescent="0.2">
      <c r="R37935" s="334">
        <v>92804</v>
      </c>
      <c r="S37935" s="319" t="s">
        <v>343</v>
      </c>
    </row>
    <row r="37936" spans="18:19" x14ac:dyDescent="0.2">
      <c r="R37936" s="334">
        <v>92805</v>
      </c>
      <c r="S37936" s="319" t="s">
        <v>343</v>
      </c>
    </row>
    <row r="37937" spans="18:19" x14ac:dyDescent="0.2">
      <c r="R37937" s="334">
        <v>92806</v>
      </c>
      <c r="S37937" s="319" t="s">
        <v>343</v>
      </c>
    </row>
    <row r="37938" spans="18:19" x14ac:dyDescent="0.2">
      <c r="R37938" s="334">
        <v>92807</v>
      </c>
      <c r="S37938" s="319" t="s">
        <v>343</v>
      </c>
    </row>
    <row r="37939" spans="18:19" x14ac:dyDescent="0.2">
      <c r="R37939" s="334">
        <v>92808</v>
      </c>
      <c r="S37939" s="319" t="s">
        <v>343</v>
      </c>
    </row>
    <row r="37940" spans="18:19" x14ac:dyDescent="0.2">
      <c r="R37940" s="334">
        <v>92809</v>
      </c>
      <c r="S37940" s="319" t="s">
        <v>343</v>
      </c>
    </row>
    <row r="37941" spans="18:19" x14ac:dyDescent="0.2">
      <c r="R37941" s="334">
        <v>92811</v>
      </c>
      <c r="S37941" s="319" t="s">
        <v>343</v>
      </c>
    </row>
    <row r="37942" spans="18:19" x14ac:dyDescent="0.2">
      <c r="R37942" s="334">
        <v>92812</v>
      </c>
      <c r="S37942" s="319" t="s">
        <v>343</v>
      </c>
    </row>
    <row r="37943" spans="18:19" x14ac:dyDescent="0.2">
      <c r="R37943" s="334">
        <v>92814</v>
      </c>
      <c r="S37943" s="319" t="s">
        <v>343</v>
      </c>
    </row>
    <row r="37944" spans="18:19" x14ac:dyDescent="0.2">
      <c r="R37944" s="334">
        <v>92815</v>
      </c>
      <c r="S37944" s="319" t="s">
        <v>343</v>
      </c>
    </row>
    <row r="37945" spans="18:19" x14ac:dyDescent="0.2">
      <c r="R37945" s="334">
        <v>92816</v>
      </c>
      <c r="S37945" s="319" t="s">
        <v>343</v>
      </c>
    </row>
    <row r="37946" spans="18:19" x14ac:dyDescent="0.2">
      <c r="R37946" s="334">
        <v>92817</v>
      </c>
      <c r="S37946" s="319" t="s">
        <v>343</v>
      </c>
    </row>
    <row r="37947" spans="18:19" x14ac:dyDescent="0.2">
      <c r="R37947" s="334">
        <v>92821</v>
      </c>
      <c r="S37947" s="319" t="s">
        <v>343</v>
      </c>
    </row>
    <row r="37948" spans="18:19" x14ac:dyDescent="0.2">
      <c r="R37948" s="334">
        <v>92822</v>
      </c>
      <c r="S37948" s="319" t="s">
        <v>343</v>
      </c>
    </row>
    <row r="37949" spans="18:19" x14ac:dyDescent="0.2">
      <c r="R37949" s="334">
        <v>92823</v>
      </c>
      <c r="S37949" s="319" t="s">
        <v>343</v>
      </c>
    </row>
    <row r="37950" spans="18:19" x14ac:dyDescent="0.2">
      <c r="R37950" s="334">
        <v>92825</v>
      </c>
      <c r="S37950" s="319" t="s">
        <v>343</v>
      </c>
    </row>
    <row r="37951" spans="18:19" x14ac:dyDescent="0.2">
      <c r="R37951" s="334">
        <v>92831</v>
      </c>
      <c r="S37951" s="319" t="s">
        <v>343</v>
      </c>
    </row>
    <row r="37952" spans="18:19" x14ac:dyDescent="0.2">
      <c r="R37952" s="334">
        <v>92832</v>
      </c>
      <c r="S37952" s="319" t="s">
        <v>343</v>
      </c>
    </row>
    <row r="37953" spans="18:19" x14ac:dyDescent="0.2">
      <c r="R37953" s="334">
        <v>92833</v>
      </c>
      <c r="S37953" s="319" t="s">
        <v>343</v>
      </c>
    </row>
    <row r="37954" spans="18:19" x14ac:dyDescent="0.2">
      <c r="R37954" s="334">
        <v>92834</v>
      </c>
      <c r="S37954" s="319" t="s">
        <v>343</v>
      </c>
    </row>
    <row r="37955" spans="18:19" x14ac:dyDescent="0.2">
      <c r="R37955" s="334">
        <v>92835</v>
      </c>
      <c r="S37955" s="319" t="s">
        <v>343</v>
      </c>
    </row>
    <row r="37956" spans="18:19" x14ac:dyDescent="0.2">
      <c r="R37956" s="334">
        <v>92836</v>
      </c>
      <c r="S37956" s="319" t="s">
        <v>343</v>
      </c>
    </row>
    <row r="37957" spans="18:19" x14ac:dyDescent="0.2">
      <c r="R37957" s="334">
        <v>92837</v>
      </c>
      <c r="S37957" s="319" t="s">
        <v>343</v>
      </c>
    </row>
    <row r="37958" spans="18:19" x14ac:dyDescent="0.2">
      <c r="R37958" s="334">
        <v>92838</v>
      </c>
      <c r="S37958" s="319" t="s">
        <v>343</v>
      </c>
    </row>
    <row r="37959" spans="18:19" x14ac:dyDescent="0.2">
      <c r="R37959" s="334">
        <v>92840</v>
      </c>
      <c r="S37959" s="319" t="s">
        <v>343</v>
      </c>
    </row>
    <row r="37960" spans="18:19" x14ac:dyDescent="0.2">
      <c r="R37960" s="334">
        <v>92841</v>
      </c>
      <c r="S37960" s="319" t="s">
        <v>343</v>
      </c>
    </row>
    <row r="37961" spans="18:19" x14ac:dyDescent="0.2">
      <c r="R37961" s="334">
        <v>92842</v>
      </c>
      <c r="S37961" s="319" t="s">
        <v>343</v>
      </c>
    </row>
    <row r="37962" spans="18:19" x14ac:dyDescent="0.2">
      <c r="R37962" s="334">
        <v>92843</v>
      </c>
      <c r="S37962" s="319" t="s">
        <v>343</v>
      </c>
    </row>
    <row r="37963" spans="18:19" x14ac:dyDescent="0.2">
      <c r="R37963" s="334">
        <v>92844</v>
      </c>
      <c r="S37963" s="319" t="s">
        <v>343</v>
      </c>
    </row>
    <row r="37964" spans="18:19" x14ac:dyDescent="0.2">
      <c r="R37964" s="334">
        <v>92845</v>
      </c>
      <c r="S37964" s="319" t="s">
        <v>343</v>
      </c>
    </row>
    <row r="37965" spans="18:19" x14ac:dyDescent="0.2">
      <c r="R37965" s="334">
        <v>92846</v>
      </c>
      <c r="S37965" s="319" t="s">
        <v>343</v>
      </c>
    </row>
    <row r="37966" spans="18:19" x14ac:dyDescent="0.2">
      <c r="R37966" s="334">
        <v>92850</v>
      </c>
      <c r="S37966" s="319" t="s">
        <v>343</v>
      </c>
    </row>
    <row r="37967" spans="18:19" x14ac:dyDescent="0.2">
      <c r="R37967" s="334">
        <v>92856</v>
      </c>
      <c r="S37967" s="319" t="s">
        <v>343</v>
      </c>
    </row>
    <row r="37968" spans="18:19" x14ac:dyDescent="0.2">
      <c r="R37968" s="334">
        <v>92857</v>
      </c>
      <c r="S37968" s="319" t="s">
        <v>343</v>
      </c>
    </row>
    <row r="37969" spans="18:19" x14ac:dyDescent="0.2">
      <c r="R37969" s="334">
        <v>92859</v>
      </c>
      <c r="S37969" s="319" t="s">
        <v>343</v>
      </c>
    </row>
    <row r="37970" spans="18:19" x14ac:dyDescent="0.2">
      <c r="R37970" s="334">
        <v>92860</v>
      </c>
      <c r="S37970" s="319" t="s">
        <v>343</v>
      </c>
    </row>
    <row r="37971" spans="18:19" x14ac:dyDescent="0.2">
      <c r="R37971" s="334">
        <v>92861</v>
      </c>
      <c r="S37971" s="319" t="s">
        <v>343</v>
      </c>
    </row>
    <row r="37972" spans="18:19" x14ac:dyDescent="0.2">
      <c r="R37972" s="334">
        <v>92862</v>
      </c>
      <c r="S37972" s="319" t="s">
        <v>343</v>
      </c>
    </row>
    <row r="37973" spans="18:19" x14ac:dyDescent="0.2">
      <c r="R37973" s="334">
        <v>92863</v>
      </c>
      <c r="S37973" s="319" t="s">
        <v>343</v>
      </c>
    </row>
    <row r="37974" spans="18:19" x14ac:dyDescent="0.2">
      <c r="R37974" s="334">
        <v>92864</v>
      </c>
      <c r="S37974" s="319" t="s">
        <v>343</v>
      </c>
    </row>
    <row r="37975" spans="18:19" x14ac:dyDescent="0.2">
      <c r="R37975" s="334">
        <v>92865</v>
      </c>
      <c r="S37975" s="319" t="s">
        <v>343</v>
      </c>
    </row>
    <row r="37976" spans="18:19" x14ac:dyDescent="0.2">
      <c r="R37976" s="334">
        <v>92866</v>
      </c>
      <c r="S37976" s="319" t="s">
        <v>343</v>
      </c>
    </row>
    <row r="37977" spans="18:19" x14ac:dyDescent="0.2">
      <c r="R37977" s="334">
        <v>92867</v>
      </c>
      <c r="S37977" s="319" t="s">
        <v>343</v>
      </c>
    </row>
    <row r="37978" spans="18:19" x14ac:dyDescent="0.2">
      <c r="R37978" s="334">
        <v>92868</v>
      </c>
      <c r="S37978" s="319" t="s">
        <v>343</v>
      </c>
    </row>
    <row r="37979" spans="18:19" x14ac:dyDescent="0.2">
      <c r="R37979" s="334">
        <v>92869</v>
      </c>
      <c r="S37979" s="319" t="s">
        <v>343</v>
      </c>
    </row>
    <row r="37980" spans="18:19" x14ac:dyDescent="0.2">
      <c r="R37980" s="334">
        <v>92870</v>
      </c>
      <c r="S37980" s="319" t="s">
        <v>343</v>
      </c>
    </row>
    <row r="37981" spans="18:19" x14ac:dyDescent="0.2">
      <c r="R37981" s="334">
        <v>92871</v>
      </c>
      <c r="S37981" s="319" t="s">
        <v>343</v>
      </c>
    </row>
    <row r="37982" spans="18:19" x14ac:dyDescent="0.2">
      <c r="R37982" s="334">
        <v>92877</v>
      </c>
      <c r="S37982" s="319" t="s">
        <v>343</v>
      </c>
    </row>
    <row r="37983" spans="18:19" x14ac:dyDescent="0.2">
      <c r="R37983" s="334">
        <v>92878</v>
      </c>
      <c r="S37983" s="319" t="s">
        <v>343</v>
      </c>
    </row>
    <row r="37984" spans="18:19" x14ac:dyDescent="0.2">
      <c r="R37984" s="334">
        <v>92879</v>
      </c>
      <c r="S37984" s="319" t="s">
        <v>343</v>
      </c>
    </row>
    <row r="37985" spans="18:19" x14ac:dyDescent="0.2">
      <c r="R37985" s="334">
        <v>92880</v>
      </c>
      <c r="S37985" s="319" t="s">
        <v>343</v>
      </c>
    </row>
    <row r="37986" spans="18:19" x14ac:dyDescent="0.2">
      <c r="R37986" s="334">
        <v>92881</v>
      </c>
      <c r="S37986" s="319" t="s">
        <v>343</v>
      </c>
    </row>
    <row r="37987" spans="18:19" x14ac:dyDescent="0.2">
      <c r="R37987" s="334">
        <v>92882</v>
      </c>
      <c r="S37987" s="319" t="s">
        <v>343</v>
      </c>
    </row>
    <row r="37988" spans="18:19" x14ac:dyDescent="0.2">
      <c r="R37988" s="334">
        <v>92883</v>
      </c>
      <c r="S37988" s="319" t="s">
        <v>343</v>
      </c>
    </row>
    <row r="37989" spans="18:19" x14ac:dyDescent="0.2">
      <c r="R37989" s="334">
        <v>92885</v>
      </c>
      <c r="S37989" s="319" t="s">
        <v>343</v>
      </c>
    </row>
    <row r="37990" spans="18:19" x14ac:dyDescent="0.2">
      <c r="R37990" s="334">
        <v>92886</v>
      </c>
      <c r="S37990" s="319" t="s">
        <v>343</v>
      </c>
    </row>
    <row r="37991" spans="18:19" x14ac:dyDescent="0.2">
      <c r="R37991" s="334">
        <v>92887</v>
      </c>
      <c r="S37991" s="319" t="s">
        <v>343</v>
      </c>
    </row>
    <row r="37992" spans="18:19" x14ac:dyDescent="0.2">
      <c r="R37992" s="334">
        <v>92899</v>
      </c>
      <c r="S37992" s="319" t="s">
        <v>343</v>
      </c>
    </row>
    <row r="37993" spans="18:19" x14ac:dyDescent="0.2">
      <c r="R37993" s="334">
        <v>93001</v>
      </c>
      <c r="S37993" s="319" t="s">
        <v>343</v>
      </c>
    </row>
    <row r="37994" spans="18:19" x14ac:dyDescent="0.2">
      <c r="R37994" s="334">
        <v>93002</v>
      </c>
      <c r="S37994" s="319" t="s">
        <v>343</v>
      </c>
    </row>
    <row r="37995" spans="18:19" x14ac:dyDescent="0.2">
      <c r="R37995" s="334">
        <v>93003</v>
      </c>
      <c r="S37995" s="319" t="s">
        <v>343</v>
      </c>
    </row>
    <row r="37996" spans="18:19" x14ac:dyDescent="0.2">
      <c r="R37996" s="334">
        <v>93004</v>
      </c>
      <c r="S37996" s="319" t="s">
        <v>343</v>
      </c>
    </row>
    <row r="37997" spans="18:19" x14ac:dyDescent="0.2">
      <c r="R37997" s="334">
        <v>93005</v>
      </c>
      <c r="S37997" s="319" t="s">
        <v>343</v>
      </c>
    </row>
    <row r="37998" spans="18:19" x14ac:dyDescent="0.2">
      <c r="R37998" s="334">
        <v>93006</v>
      </c>
      <c r="S37998" s="319" t="s">
        <v>343</v>
      </c>
    </row>
    <row r="37999" spans="18:19" x14ac:dyDescent="0.2">
      <c r="R37999" s="334">
        <v>93007</v>
      </c>
      <c r="S37999" s="319" t="s">
        <v>343</v>
      </c>
    </row>
    <row r="38000" spans="18:19" x14ac:dyDescent="0.2">
      <c r="R38000" s="334">
        <v>93009</v>
      </c>
      <c r="S38000" s="319" t="s">
        <v>343</v>
      </c>
    </row>
    <row r="38001" spans="18:19" x14ac:dyDescent="0.2">
      <c r="R38001" s="334">
        <v>93010</v>
      </c>
      <c r="S38001" s="319" t="s">
        <v>343</v>
      </c>
    </row>
    <row r="38002" spans="18:19" x14ac:dyDescent="0.2">
      <c r="R38002" s="334">
        <v>93011</v>
      </c>
      <c r="S38002" s="319" t="s">
        <v>343</v>
      </c>
    </row>
    <row r="38003" spans="18:19" x14ac:dyDescent="0.2">
      <c r="R38003" s="334">
        <v>93012</v>
      </c>
      <c r="S38003" s="319" t="s">
        <v>343</v>
      </c>
    </row>
    <row r="38004" spans="18:19" x14ac:dyDescent="0.2">
      <c r="R38004" s="334">
        <v>93013</v>
      </c>
      <c r="S38004" s="319" t="s">
        <v>343</v>
      </c>
    </row>
    <row r="38005" spans="18:19" x14ac:dyDescent="0.2">
      <c r="R38005" s="334">
        <v>93014</v>
      </c>
      <c r="S38005" s="319" t="s">
        <v>343</v>
      </c>
    </row>
    <row r="38006" spans="18:19" x14ac:dyDescent="0.2">
      <c r="R38006" s="334">
        <v>93015</v>
      </c>
      <c r="S38006" s="319" t="s">
        <v>343</v>
      </c>
    </row>
    <row r="38007" spans="18:19" x14ac:dyDescent="0.2">
      <c r="R38007" s="334">
        <v>93016</v>
      </c>
      <c r="S38007" s="319" t="s">
        <v>343</v>
      </c>
    </row>
    <row r="38008" spans="18:19" x14ac:dyDescent="0.2">
      <c r="R38008" s="334">
        <v>93020</v>
      </c>
      <c r="S38008" s="319" t="s">
        <v>343</v>
      </c>
    </row>
    <row r="38009" spans="18:19" x14ac:dyDescent="0.2">
      <c r="R38009" s="334">
        <v>93021</v>
      </c>
      <c r="S38009" s="319" t="s">
        <v>343</v>
      </c>
    </row>
    <row r="38010" spans="18:19" x14ac:dyDescent="0.2">
      <c r="R38010" s="334">
        <v>93022</v>
      </c>
      <c r="S38010" s="319" t="s">
        <v>343</v>
      </c>
    </row>
    <row r="38011" spans="18:19" x14ac:dyDescent="0.2">
      <c r="R38011" s="334">
        <v>93023</v>
      </c>
      <c r="S38011" s="319" t="s">
        <v>343</v>
      </c>
    </row>
    <row r="38012" spans="18:19" x14ac:dyDescent="0.2">
      <c r="R38012" s="334">
        <v>93024</v>
      </c>
      <c r="S38012" s="319" t="s">
        <v>343</v>
      </c>
    </row>
    <row r="38013" spans="18:19" x14ac:dyDescent="0.2">
      <c r="R38013" s="334">
        <v>93030</v>
      </c>
      <c r="S38013" s="319" t="s">
        <v>343</v>
      </c>
    </row>
    <row r="38014" spans="18:19" x14ac:dyDescent="0.2">
      <c r="R38014" s="334">
        <v>93031</v>
      </c>
      <c r="S38014" s="319" t="s">
        <v>343</v>
      </c>
    </row>
    <row r="38015" spans="18:19" x14ac:dyDescent="0.2">
      <c r="R38015" s="334">
        <v>93032</v>
      </c>
      <c r="S38015" s="319" t="s">
        <v>343</v>
      </c>
    </row>
    <row r="38016" spans="18:19" x14ac:dyDescent="0.2">
      <c r="R38016" s="334">
        <v>93033</v>
      </c>
      <c r="S38016" s="319" t="s">
        <v>343</v>
      </c>
    </row>
    <row r="38017" spans="18:19" x14ac:dyDescent="0.2">
      <c r="R38017" s="334">
        <v>93034</v>
      </c>
      <c r="S38017" s="319" t="s">
        <v>343</v>
      </c>
    </row>
    <row r="38018" spans="18:19" x14ac:dyDescent="0.2">
      <c r="R38018" s="334">
        <v>93035</v>
      </c>
      <c r="S38018" s="319" t="s">
        <v>343</v>
      </c>
    </row>
    <row r="38019" spans="18:19" x14ac:dyDescent="0.2">
      <c r="R38019" s="334">
        <v>93036</v>
      </c>
      <c r="S38019" s="319" t="s">
        <v>343</v>
      </c>
    </row>
    <row r="38020" spans="18:19" x14ac:dyDescent="0.2">
      <c r="R38020" s="334">
        <v>93040</v>
      </c>
      <c r="S38020" s="319" t="s">
        <v>343</v>
      </c>
    </row>
    <row r="38021" spans="18:19" x14ac:dyDescent="0.2">
      <c r="R38021" s="334">
        <v>93041</v>
      </c>
      <c r="S38021" s="319" t="s">
        <v>343</v>
      </c>
    </row>
    <row r="38022" spans="18:19" x14ac:dyDescent="0.2">
      <c r="R38022" s="334">
        <v>93042</v>
      </c>
      <c r="S38022" s="319" t="s">
        <v>343</v>
      </c>
    </row>
    <row r="38023" spans="18:19" x14ac:dyDescent="0.2">
      <c r="R38023" s="334">
        <v>93043</v>
      </c>
      <c r="S38023" s="319" t="s">
        <v>343</v>
      </c>
    </row>
    <row r="38024" spans="18:19" x14ac:dyDescent="0.2">
      <c r="R38024" s="334">
        <v>93044</v>
      </c>
      <c r="S38024" s="319" t="s">
        <v>343</v>
      </c>
    </row>
    <row r="38025" spans="18:19" x14ac:dyDescent="0.2">
      <c r="R38025" s="334">
        <v>93060</v>
      </c>
      <c r="S38025" s="319" t="s">
        <v>343</v>
      </c>
    </row>
    <row r="38026" spans="18:19" x14ac:dyDescent="0.2">
      <c r="R38026" s="334">
        <v>93061</v>
      </c>
      <c r="S38026" s="319" t="s">
        <v>343</v>
      </c>
    </row>
    <row r="38027" spans="18:19" x14ac:dyDescent="0.2">
      <c r="R38027" s="334">
        <v>93062</v>
      </c>
      <c r="S38027" s="319" t="s">
        <v>343</v>
      </c>
    </row>
    <row r="38028" spans="18:19" x14ac:dyDescent="0.2">
      <c r="R38028" s="334">
        <v>93063</v>
      </c>
      <c r="S38028" s="319" t="s">
        <v>343</v>
      </c>
    </row>
    <row r="38029" spans="18:19" x14ac:dyDescent="0.2">
      <c r="R38029" s="334">
        <v>93064</v>
      </c>
      <c r="S38029" s="319" t="s">
        <v>343</v>
      </c>
    </row>
    <row r="38030" spans="18:19" x14ac:dyDescent="0.2">
      <c r="R38030" s="334">
        <v>93065</v>
      </c>
      <c r="S38030" s="319" t="s">
        <v>343</v>
      </c>
    </row>
    <row r="38031" spans="18:19" x14ac:dyDescent="0.2">
      <c r="R38031" s="334">
        <v>93066</v>
      </c>
      <c r="S38031" s="319" t="s">
        <v>343</v>
      </c>
    </row>
    <row r="38032" spans="18:19" x14ac:dyDescent="0.2">
      <c r="R38032" s="334">
        <v>93067</v>
      </c>
      <c r="S38032" s="319" t="s">
        <v>343</v>
      </c>
    </row>
    <row r="38033" spans="18:19" x14ac:dyDescent="0.2">
      <c r="R38033" s="334">
        <v>93094</v>
      </c>
      <c r="S38033" s="319" t="s">
        <v>343</v>
      </c>
    </row>
    <row r="38034" spans="18:19" x14ac:dyDescent="0.2">
      <c r="R38034" s="334">
        <v>93099</v>
      </c>
      <c r="S38034" s="319" t="s">
        <v>343</v>
      </c>
    </row>
    <row r="38035" spans="18:19" x14ac:dyDescent="0.2">
      <c r="R38035" s="334">
        <v>93101</v>
      </c>
      <c r="S38035" s="319" t="s">
        <v>343</v>
      </c>
    </row>
    <row r="38036" spans="18:19" x14ac:dyDescent="0.2">
      <c r="R38036" s="334">
        <v>93102</v>
      </c>
      <c r="S38036" s="319" t="s">
        <v>343</v>
      </c>
    </row>
    <row r="38037" spans="18:19" x14ac:dyDescent="0.2">
      <c r="R38037" s="334">
        <v>93103</v>
      </c>
      <c r="S38037" s="319" t="s">
        <v>343</v>
      </c>
    </row>
    <row r="38038" spans="18:19" x14ac:dyDescent="0.2">
      <c r="R38038" s="334">
        <v>93105</v>
      </c>
      <c r="S38038" s="319" t="s">
        <v>343</v>
      </c>
    </row>
    <row r="38039" spans="18:19" x14ac:dyDescent="0.2">
      <c r="R38039" s="334">
        <v>93106</v>
      </c>
      <c r="S38039" s="319" t="s">
        <v>343</v>
      </c>
    </row>
    <row r="38040" spans="18:19" x14ac:dyDescent="0.2">
      <c r="R38040" s="334">
        <v>93107</v>
      </c>
      <c r="S38040" s="319" t="s">
        <v>343</v>
      </c>
    </row>
    <row r="38041" spans="18:19" x14ac:dyDescent="0.2">
      <c r="R38041" s="334">
        <v>93108</v>
      </c>
      <c r="S38041" s="319" t="s">
        <v>343</v>
      </c>
    </row>
    <row r="38042" spans="18:19" x14ac:dyDescent="0.2">
      <c r="R38042" s="334">
        <v>93109</v>
      </c>
      <c r="S38042" s="319" t="s">
        <v>343</v>
      </c>
    </row>
    <row r="38043" spans="18:19" x14ac:dyDescent="0.2">
      <c r="R38043" s="334">
        <v>93110</v>
      </c>
      <c r="S38043" s="319" t="s">
        <v>343</v>
      </c>
    </row>
    <row r="38044" spans="18:19" x14ac:dyDescent="0.2">
      <c r="R38044" s="334">
        <v>93111</v>
      </c>
      <c r="S38044" s="319" t="s">
        <v>343</v>
      </c>
    </row>
    <row r="38045" spans="18:19" x14ac:dyDescent="0.2">
      <c r="R38045" s="334">
        <v>93116</v>
      </c>
      <c r="S38045" s="319" t="s">
        <v>343</v>
      </c>
    </row>
    <row r="38046" spans="18:19" x14ac:dyDescent="0.2">
      <c r="R38046" s="334">
        <v>93117</v>
      </c>
      <c r="S38046" s="319" t="s">
        <v>343</v>
      </c>
    </row>
    <row r="38047" spans="18:19" x14ac:dyDescent="0.2">
      <c r="R38047" s="334">
        <v>93118</v>
      </c>
      <c r="S38047" s="319" t="s">
        <v>343</v>
      </c>
    </row>
    <row r="38048" spans="18:19" x14ac:dyDescent="0.2">
      <c r="R38048" s="334">
        <v>93120</v>
      </c>
      <c r="S38048" s="319" t="s">
        <v>343</v>
      </c>
    </row>
    <row r="38049" spans="18:19" x14ac:dyDescent="0.2">
      <c r="R38049" s="334">
        <v>93121</v>
      </c>
      <c r="S38049" s="319" t="s">
        <v>343</v>
      </c>
    </row>
    <row r="38050" spans="18:19" x14ac:dyDescent="0.2">
      <c r="R38050" s="334">
        <v>93130</v>
      </c>
      <c r="S38050" s="319" t="s">
        <v>343</v>
      </c>
    </row>
    <row r="38051" spans="18:19" x14ac:dyDescent="0.2">
      <c r="R38051" s="334">
        <v>93140</v>
      </c>
      <c r="S38051" s="319" t="s">
        <v>343</v>
      </c>
    </row>
    <row r="38052" spans="18:19" x14ac:dyDescent="0.2">
      <c r="R38052" s="334">
        <v>93150</v>
      </c>
      <c r="S38052" s="319" t="s">
        <v>343</v>
      </c>
    </row>
    <row r="38053" spans="18:19" x14ac:dyDescent="0.2">
      <c r="R38053" s="334">
        <v>93160</v>
      </c>
      <c r="S38053" s="319" t="s">
        <v>343</v>
      </c>
    </row>
    <row r="38054" spans="18:19" x14ac:dyDescent="0.2">
      <c r="R38054" s="334">
        <v>93190</v>
      </c>
      <c r="S38054" s="319" t="s">
        <v>343</v>
      </c>
    </row>
    <row r="38055" spans="18:19" x14ac:dyDescent="0.2">
      <c r="R38055" s="334">
        <v>93199</v>
      </c>
      <c r="S38055" s="319" t="s">
        <v>343</v>
      </c>
    </row>
    <row r="38056" spans="18:19" x14ac:dyDescent="0.2">
      <c r="R38056" s="334">
        <v>93201</v>
      </c>
      <c r="S38056" s="319" t="s">
        <v>343</v>
      </c>
    </row>
    <row r="38057" spans="18:19" x14ac:dyDescent="0.2">
      <c r="R38057" s="334">
        <v>93202</v>
      </c>
      <c r="S38057" s="319" t="s">
        <v>343</v>
      </c>
    </row>
    <row r="38058" spans="18:19" x14ac:dyDescent="0.2">
      <c r="R38058" s="334">
        <v>93203</v>
      </c>
      <c r="S38058" s="319" t="s">
        <v>343</v>
      </c>
    </row>
    <row r="38059" spans="18:19" x14ac:dyDescent="0.2">
      <c r="R38059" s="334">
        <v>93204</v>
      </c>
      <c r="S38059" s="319" t="s">
        <v>343</v>
      </c>
    </row>
    <row r="38060" spans="18:19" x14ac:dyDescent="0.2">
      <c r="R38060" s="334">
        <v>93205</v>
      </c>
      <c r="S38060" s="319" t="s">
        <v>343</v>
      </c>
    </row>
    <row r="38061" spans="18:19" x14ac:dyDescent="0.2">
      <c r="R38061" s="334">
        <v>93206</v>
      </c>
      <c r="S38061" s="319" t="s">
        <v>343</v>
      </c>
    </row>
    <row r="38062" spans="18:19" x14ac:dyDescent="0.2">
      <c r="R38062" s="334">
        <v>93207</v>
      </c>
      <c r="S38062" s="319" t="s">
        <v>343</v>
      </c>
    </row>
    <row r="38063" spans="18:19" x14ac:dyDescent="0.2">
      <c r="R38063" s="334">
        <v>93208</v>
      </c>
      <c r="S38063" s="319" t="s">
        <v>343</v>
      </c>
    </row>
    <row r="38064" spans="18:19" x14ac:dyDescent="0.2">
      <c r="R38064" s="334">
        <v>93210</v>
      </c>
      <c r="S38064" s="319" t="s">
        <v>343</v>
      </c>
    </row>
    <row r="38065" spans="18:19" x14ac:dyDescent="0.2">
      <c r="R38065" s="334">
        <v>93212</v>
      </c>
      <c r="S38065" s="319" t="s">
        <v>343</v>
      </c>
    </row>
    <row r="38066" spans="18:19" x14ac:dyDescent="0.2">
      <c r="R38066" s="334">
        <v>93215</v>
      </c>
      <c r="S38066" s="319" t="s">
        <v>343</v>
      </c>
    </row>
    <row r="38067" spans="18:19" x14ac:dyDescent="0.2">
      <c r="R38067" s="334">
        <v>93216</v>
      </c>
      <c r="S38067" s="319" t="s">
        <v>343</v>
      </c>
    </row>
    <row r="38068" spans="18:19" x14ac:dyDescent="0.2">
      <c r="R38068" s="334">
        <v>93218</v>
      </c>
      <c r="S38068" s="319" t="s">
        <v>343</v>
      </c>
    </row>
    <row r="38069" spans="18:19" x14ac:dyDescent="0.2">
      <c r="R38069" s="334">
        <v>93219</v>
      </c>
      <c r="S38069" s="319" t="s">
        <v>343</v>
      </c>
    </row>
    <row r="38070" spans="18:19" x14ac:dyDescent="0.2">
      <c r="R38070" s="334">
        <v>93220</v>
      </c>
      <c r="S38070" s="319" t="s">
        <v>343</v>
      </c>
    </row>
    <row r="38071" spans="18:19" x14ac:dyDescent="0.2">
      <c r="R38071" s="334">
        <v>93221</v>
      </c>
      <c r="S38071" s="319" t="s">
        <v>343</v>
      </c>
    </row>
    <row r="38072" spans="18:19" x14ac:dyDescent="0.2">
      <c r="R38072" s="334">
        <v>93222</v>
      </c>
      <c r="S38072" s="319" t="s">
        <v>343</v>
      </c>
    </row>
    <row r="38073" spans="18:19" x14ac:dyDescent="0.2">
      <c r="R38073" s="334">
        <v>93223</v>
      </c>
      <c r="S38073" s="319" t="s">
        <v>343</v>
      </c>
    </row>
    <row r="38074" spans="18:19" x14ac:dyDescent="0.2">
      <c r="R38074" s="334">
        <v>93224</v>
      </c>
      <c r="S38074" s="319" t="s">
        <v>343</v>
      </c>
    </row>
    <row r="38075" spans="18:19" x14ac:dyDescent="0.2">
      <c r="R38075" s="334">
        <v>93225</v>
      </c>
      <c r="S38075" s="319" t="s">
        <v>343</v>
      </c>
    </row>
    <row r="38076" spans="18:19" x14ac:dyDescent="0.2">
      <c r="R38076" s="334">
        <v>93226</v>
      </c>
      <c r="S38076" s="319" t="s">
        <v>343</v>
      </c>
    </row>
    <row r="38077" spans="18:19" x14ac:dyDescent="0.2">
      <c r="R38077" s="334">
        <v>93227</v>
      </c>
      <c r="S38077" s="319" t="s">
        <v>343</v>
      </c>
    </row>
    <row r="38078" spans="18:19" x14ac:dyDescent="0.2">
      <c r="R38078" s="334">
        <v>93230</v>
      </c>
      <c r="S38078" s="319" t="s">
        <v>343</v>
      </c>
    </row>
    <row r="38079" spans="18:19" x14ac:dyDescent="0.2">
      <c r="R38079" s="334">
        <v>93232</v>
      </c>
      <c r="S38079" s="319" t="s">
        <v>343</v>
      </c>
    </row>
    <row r="38080" spans="18:19" x14ac:dyDescent="0.2">
      <c r="R38080" s="334">
        <v>93234</v>
      </c>
      <c r="S38080" s="319" t="s">
        <v>343</v>
      </c>
    </row>
    <row r="38081" spans="18:19" x14ac:dyDescent="0.2">
      <c r="R38081" s="334">
        <v>93235</v>
      </c>
      <c r="S38081" s="319" t="s">
        <v>343</v>
      </c>
    </row>
    <row r="38082" spans="18:19" x14ac:dyDescent="0.2">
      <c r="R38082" s="334">
        <v>93237</v>
      </c>
      <c r="S38082" s="319" t="s">
        <v>343</v>
      </c>
    </row>
    <row r="38083" spans="18:19" x14ac:dyDescent="0.2">
      <c r="R38083" s="334">
        <v>93238</v>
      </c>
      <c r="S38083" s="319" t="s">
        <v>343</v>
      </c>
    </row>
    <row r="38084" spans="18:19" x14ac:dyDescent="0.2">
      <c r="R38084" s="334">
        <v>93239</v>
      </c>
      <c r="S38084" s="319" t="s">
        <v>343</v>
      </c>
    </row>
    <row r="38085" spans="18:19" x14ac:dyDescent="0.2">
      <c r="R38085" s="334">
        <v>93240</v>
      </c>
      <c r="S38085" s="319" t="s">
        <v>343</v>
      </c>
    </row>
    <row r="38086" spans="18:19" x14ac:dyDescent="0.2">
      <c r="R38086" s="334">
        <v>93241</v>
      </c>
      <c r="S38086" s="319" t="s">
        <v>343</v>
      </c>
    </row>
    <row r="38087" spans="18:19" x14ac:dyDescent="0.2">
      <c r="R38087" s="334">
        <v>93242</v>
      </c>
      <c r="S38087" s="319" t="s">
        <v>343</v>
      </c>
    </row>
    <row r="38088" spans="18:19" x14ac:dyDescent="0.2">
      <c r="R38088" s="334">
        <v>93243</v>
      </c>
      <c r="S38088" s="319" t="s">
        <v>343</v>
      </c>
    </row>
    <row r="38089" spans="18:19" x14ac:dyDescent="0.2">
      <c r="R38089" s="334">
        <v>93244</v>
      </c>
      <c r="S38089" s="319" t="s">
        <v>343</v>
      </c>
    </row>
    <row r="38090" spans="18:19" x14ac:dyDescent="0.2">
      <c r="R38090" s="334">
        <v>93245</v>
      </c>
      <c r="S38090" s="319" t="s">
        <v>343</v>
      </c>
    </row>
    <row r="38091" spans="18:19" x14ac:dyDescent="0.2">
      <c r="R38091" s="334">
        <v>93246</v>
      </c>
      <c r="S38091" s="319" t="s">
        <v>343</v>
      </c>
    </row>
    <row r="38092" spans="18:19" x14ac:dyDescent="0.2">
      <c r="R38092" s="334">
        <v>93247</v>
      </c>
      <c r="S38092" s="319" t="s">
        <v>343</v>
      </c>
    </row>
    <row r="38093" spans="18:19" x14ac:dyDescent="0.2">
      <c r="R38093" s="334">
        <v>93249</v>
      </c>
      <c r="S38093" s="319" t="s">
        <v>343</v>
      </c>
    </row>
    <row r="38094" spans="18:19" x14ac:dyDescent="0.2">
      <c r="R38094" s="334">
        <v>93250</v>
      </c>
      <c r="S38094" s="319" t="s">
        <v>343</v>
      </c>
    </row>
    <row r="38095" spans="18:19" x14ac:dyDescent="0.2">
      <c r="R38095" s="334">
        <v>93251</v>
      </c>
      <c r="S38095" s="319" t="s">
        <v>343</v>
      </c>
    </row>
    <row r="38096" spans="18:19" x14ac:dyDescent="0.2">
      <c r="R38096" s="334">
        <v>93252</v>
      </c>
      <c r="S38096" s="319" t="s">
        <v>343</v>
      </c>
    </row>
    <row r="38097" spans="18:19" x14ac:dyDescent="0.2">
      <c r="R38097" s="334">
        <v>93254</v>
      </c>
      <c r="S38097" s="319" t="s">
        <v>343</v>
      </c>
    </row>
    <row r="38098" spans="18:19" x14ac:dyDescent="0.2">
      <c r="R38098" s="334">
        <v>93255</v>
      </c>
      <c r="S38098" s="319" t="s">
        <v>343</v>
      </c>
    </row>
    <row r="38099" spans="18:19" x14ac:dyDescent="0.2">
      <c r="R38099" s="334">
        <v>93256</v>
      </c>
      <c r="S38099" s="319" t="s">
        <v>343</v>
      </c>
    </row>
    <row r="38100" spans="18:19" x14ac:dyDescent="0.2">
      <c r="R38100" s="334">
        <v>93257</v>
      </c>
      <c r="S38100" s="319" t="s">
        <v>343</v>
      </c>
    </row>
    <row r="38101" spans="18:19" x14ac:dyDescent="0.2">
      <c r="R38101" s="334">
        <v>93258</v>
      </c>
      <c r="S38101" s="319" t="s">
        <v>343</v>
      </c>
    </row>
    <row r="38102" spans="18:19" x14ac:dyDescent="0.2">
      <c r="R38102" s="334">
        <v>93260</v>
      </c>
      <c r="S38102" s="319" t="s">
        <v>343</v>
      </c>
    </row>
    <row r="38103" spans="18:19" x14ac:dyDescent="0.2">
      <c r="R38103" s="334">
        <v>93261</v>
      </c>
      <c r="S38103" s="319" t="s">
        <v>343</v>
      </c>
    </row>
    <row r="38104" spans="18:19" x14ac:dyDescent="0.2">
      <c r="R38104" s="334">
        <v>93262</v>
      </c>
      <c r="S38104" s="319" t="s">
        <v>343</v>
      </c>
    </row>
    <row r="38105" spans="18:19" x14ac:dyDescent="0.2">
      <c r="R38105" s="334">
        <v>93263</v>
      </c>
      <c r="S38105" s="319" t="s">
        <v>343</v>
      </c>
    </row>
    <row r="38106" spans="18:19" x14ac:dyDescent="0.2">
      <c r="R38106" s="334">
        <v>93265</v>
      </c>
      <c r="S38106" s="319" t="s">
        <v>343</v>
      </c>
    </row>
    <row r="38107" spans="18:19" x14ac:dyDescent="0.2">
      <c r="R38107" s="334">
        <v>93266</v>
      </c>
      <c r="S38107" s="319" t="s">
        <v>343</v>
      </c>
    </row>
    <row r="38108" spans="18:19" x14ac:dyDescent="0.2">
      <c r="R38108" s="334">
        <v>93267</v>
      </c>
      <c r="S38108" s="319" t="s">
        <v>343</v>
      </c>
    </row>
    <row r="38109" spans="18:19" x14ac:dyDescent="0.2">
      <c r="R38109" s="334">
        <v>93268</v>
      </c>
      <c r="S38109" s="319" t="s">
        <v>343</v>
      </c>
    </row>
    <row r="38110" spans="18:19" x14ac:dyDescent="0.2">
      <c r="R38110" s="334">
        <v>93270</v>
      </c>
      <c r="S38110" s="319" t="s">
        <v>343</v>
      </c>
    </row>
    <row r="38111" spans="18:19" x14ac:dyDescent="0.2">
      <c r="R38111" s="334">
        <v>93271</v>
      </c>
      <c r="S38111" s="319" t="s">
        <v>343</v>
      </c>
    </row>
    <row r="38112" spans="18:19" x14ac:dyDescent="0.2">
      <c r="R38112" s="334">
        <v>93272</v>
      </c>
      <c r="S38112" s="319" t="s">
        <v>343</v>
      </c>
    </row>
    <row r="38113" spans="18:19" x14ac:dyDescent="0.2">
      <c r="R38113" s="334">
        <v>93274</v>
      </c>
      <c r="S38113" s="319" t="s">
        <v>343</v>
      </c>
    </row>
    <row r="38114" spans="18:19" x14ac:dyDescent="0.2">
      <c r="R38114" s="334">
        <v>93275</v>
      </c>
      <c r="S38114" s="319" t="s">
        <v>343</v>
      </c>
    </row>
    <row r="38115" spans="18:19" x14ac:dyDescent="0.2">
      <c r="R38115" s="334">
        <v>93276</v>
      </c>
      <c r="S38115" s="319" t="s">
        <v>343</v>
      </c>
    </row>
    <row r="38116" spans="18:19" x14ac:dyDescent="0.2">
      <c r="R38116" s="334">
        <v>93277</v>
      </c>
      <c r="S38116" s="319" t="s">
        <v>343</v>
      </c>
    </row>
    <row r="38117" spans="18:19" x14ac:dyDescent="0.2">
      <c r="R38117" s="334">
        <v>93278</v>
      </c>
      <c r="S38117" s="319" t="s">
        <v>343</v>
      </c>
    </row>
    <row r="38118" spans="18:19" x14ac:dyDescent="0.2">
      <c r="R38118" s="334">
        <v>93279</v>
      </c>
      <c r="S38118" s="319" t="s">
        <v>343</v>
      </c>
    </row>
    <row r="38119" spans="18:19" x14ac:dyDescent="0.2">
      <c r="R38119" s="334">
        <v>93280</v>
      </c>
      <c r="S38119" s="319" t="s">
        <v>343</v>
      </c>
    </row>
    <row r="38120" spans="18:19" x14ac:dyDescent="0.2">
      <c r="R38120" s="334">
        <v>93283</v>
      </c>
      <c r="S38120" s="319" t="s">
        <v>343</v>
      </c>
    </row>
    <row r="38121" spans="18:19" x14ac:dyDescent="0.2">
      <c r="R38121" s="334">
        <v>93285</v>
      </c>
      <c r="S38121" s="319" t="s">
        <v>343</v>
      </c>
    </row>
    <row r="38122" spans="18:19" x14ac:dyDescent="0.2">
      <c r="R38122" s="334">
        <v>93286</v>
      </c>
      <c r="S38122" s="319" t="s">
        <v>343</v>
      </c>
    </row>
    <row r="38123" spans="18:19" x14ac:dyDescent="0.2">
      <c r="R38123" s="334">
        <v>93287</v>
      </c>
      <c r="S38123" s="319" t="s">
        <v>343</v>
      </c>
    </row>
    <row r="38124" spans="18:19" x14ac:dyDescent="0.2">
      <c r="R38124" s="334">
        <v>93290</v>
      </c>
      <c r="S38124" s="319" t="s">
        <v>343</v>
      </c>
    </row>
    <row r="38125" spans="18:19" x14ac:dyDescent="0.2">
      <c r="R38125" s="334">
        <v>93291</v>
      </c>
      <c r="S38125" s="319" t="s">
        <v>343</v>
      </c>
    </row>
    <row r="38126" spans="18:19" x14ac:dyDescent="0.2">
      <c r="R38126" s="334">
        <v>93292</v>
      </c>
      <c r="S38126" s="319" t="s">
        <v>343</v>
      </c>
    </row>
    <row r="38127" spans="18:19" x14ac:dyDescent="0.2">
      <c r="R38127" s="334">
        <v>93301</v>
      </c>
      <c r="S38127" s="319" t="s">
        <v>343</v>
      </c>
    </row>
    <row r="38128" spans="18:19" x14ac:dyDescent="0.2">
      <c r="R38128" s="334">
        <v>93302</v>
      </c>
      <c r="S38128" s="319" t="s">
        <v>343</v>
      </c>
    </row>
    <row r="38129" spans="18:19" x14ac:dyDescent="0.2">
      <c r="R38129" s="334">
        <v>93303</v>
      </c>
      <c r="S38129" s="319" t="s">
        <v>343</v>
      </c>
    </row>
    <row r="38130" spans="18:19" x14ac:dyDescent="0.2">
      <c r="R38130" s="334">
        <v>93304</v>
      </c>
      <c r="S38130" s="319" t="s">
        <v>343</v>
      </c>
    </row>
    <row r="38131" spans="18:19" x14ac:dyDescent="0.2">
      <c r="R38131" s="334">
        <v>93305</v>
      </c>
      <c r="S38131" s="319" t="s">
        <v>343</v>
      </c>
    </row>
    <row r="38132" spans="18:19" x14ac:dyDescent="0.2">
      <c r="R38132" s="334">
        <v>93306</v>
      </c>
      <c r="S38132" s="319" t="s">
        <v>343</v>
      </c>
    </row>
    <row r="38133" spans="18:19" x14ac:dyDescent="0.2">
      <c r="R38133" s="334">
        <v>93307</v>
      </c>
      <c r="S38133" s="319" t="s">
        <v>343</v>
      </c>
    </row>
    <row r="38134" spans="18:19" x14ac:dyDescent="0.2">
      <c r="R38134" s="334">
        <v>93308</v>
      </c>
      <c r="S38134" s="319" t="s">
        <v>343</v>
      </c>
    </row>
    <row r="38135" spans="18:19" x14ac:dyDescent="0.2">
      <c r="R38135" s="334">
        <v>93309</v>
      </c>
      <c r="S38135" s="319" t="s">
        <v>343</v>
      </c>
    </row>
    <row r="38136" spans="18:19" x14ac:dyDescent="0.2">
      <c r="R38136" s="334">
        <v>93311</v>
      </c>
      <c r="S38136" s="319" t="s">
        <v>343</v>
      </c>
    </row>
    <row r="38137" spans="18:19" x14ac:dyDescent="0.2">
      <c r="R38137" s="334">
        <v>93312</v>
      </c>
      <c r="S38137" s="319" t="s">
        <v>343</v>
      </c>
    </row>
    <row r="38138" spans="18:19" x14ac:dyDescent="0.2">
      <c r="R38138" s="334">
        <v>93313</v>
      </c>
      <c r="S38138" s="319" t="s">
        <v>343</v>
      </c>
    </row>
    <row r="38139" spans="18:19" x14ac:dyDescent="0.2">
      <c r="R38139" s="334">
        <v>93314</v>
      </c>
      <c r="S38139" s="319" t="s">
        <v>343</v>
      </c>
    </row>
    <row r="38140" spans="18:19" x14ac:dyDescent="0.2">
      <c r="R38140" s="334">
        <v>93380</v>
      </c>
      <c r="S38140" s="319" t="s">
        <v>343</v>
      </c>
    </row>
    <row r="38141" spans="18:19" x14ac:dyDescent="0.2">
      <c r="R38141" s="334">
        <v>93383</v>
      </c>
      <c r="S38141" s="319" t="s">
        <v>343</v>
      </c>
    </row>
    <row r="38142" spans="18:19" x14ac:dyDescent="0.2">
      <c r="R38142" s="334">
        <v>93384</v>
      </c>
      <c r="S38142" s="319" t="s">
        <v>343</v>
      </c>
    </row>
    <row r="38143" spans="18:19" x14ac:dyDescent="0.2">
      <c r="R38143" s="334">
        <v>93385</v>
      </c>
      <c r="S38143" s="319" t="s">
        <v>343</v>
      </c>
    </row>
    <row r="38144" spans="18:19" x14ac:dyDescent="0.2">
      <c r="R38144" s="334">
        <v>93386</v>
      </c>
      <c r="S38144" s="319" t="s">
        <v>343</v>
      </c>
    </row>
    <row r="38145" spans="18:19" x14ac:dyDescent="0.2">
      <c r="R38145" s="334">
        <v>93387</v>
      </c>
      <c r="S38145" s="319" t="s">
        <v>343</v>
      </c>
    </row>
    <row r="38146" spans="18:19" x14ac:dyDescent="0.2">
      <c r="R38146" s="334">
        <v>93388</v>
      </c>
      <c r="S38146" s="319" t="s">
        <v>343</v>
      </c>
    </row>
    <row r="38147" spans="18:19" x14ac:dyDescent="0.2">
      <c r="R38147" s="334">
        <v>93389</v>
      </c>
      <c r="S38147" s="319" t="s">
        <v>343</v>
      </c>
    </row>
    <row r="38148" spans="18:19" x14ac:dyDescent="0.2">
      <c r="R38148" s="334">
        <v>93390</v>
      </c>
      <c r="S38148" s="319" t="s">
        <v>343</v>
      </c>
    </row>
    <row r="38149" spans="18:19" x14ac:dyDescent="0.2">
      <c r="R38149" s="334">
        <v>93401</v>
      </c>
      <c r="S38149" s="319" t="s">
        <v>343</v>
      </c>
    </row>
    <row r="38150" spans="18:19" x14ac:dyDescent="0.2">
      <c r="R38150" s="334">
        <v>93402</v>
      </c>
      <c r="S38150" s="319" t="s">
        <v>343</v>
      </c>
    </row>
    <row r="38151" spans="18:19" x14ac:dyDescent="0.2">
      <c r="R38151" s="334">
        <v>93403</v>
      </c>
      <c r="S38151" s="319" t="s">
        <v>343</v>
      </c>
    </row>
    <row r="38152" spans="18:19" x14ac:dyDescent="0.2">
      <c r="R38152" s="334">
        <v>93405</v>
      </c>
      <c r="S38152" s="319" t="s">
        <v>343</v>
      </c>
    </row>
    <row r="38153" spans="18:19" x14ac:dyDescent="0.2">
      <c r="R38153" s="334">
        <v>93406</v>
      </c>
      <c r="S38153" s="319" t="s">
        <v>343</v>
      </c>
    </row>
    <row r="38154" spans="18:19" x14ac:dyDescent="0.2">
      <c r="R38154" s="334">
        <v>93407</v>
      </c>
      <c r="S38154" s="319" t="s">
        <v>343</v>
      </c>
    </row>
    <row r="38155" spans="18:19" x14ac:dyDescent="0.2">
      <c r="R38155" s="334">
        <v>93408</v>
      </c>
      <c r="S38155" s="319" t="s">
        <v>343</v>
      </c>
    </row>
    <row r="38156" spans="18:19" x14ac:dyDescent="0.2">
      <c r="R38156" s="334">
        <v>93409</v>
      </c>
      <c r="S38156" s="319" t="s">
        <v>343</v>
      </c>
    </row>
    <row r="38157" spans="18:19" x14ac:dyDescent="0.2">
      <c r="R38157" s="334">
        <v>93410</v>
      </c>
      <c r="S38157" s="319" t="s">
        <v>343</v>
      </c>
    </row>
    <row r="38158" spans="18:19" x14ac:dyDescent="0.2">
      <c r="R38158" s="334">
        <v>93412</v>
      </c>
      <c r="S38158" s="319" t="s">
        <v>343</v>
      </c>
    </row>
    <row r="38159" spans="18:19" x14ac:dyDescent="0.2">
      <c r="R38159" s="334">
        <v>93420</v>
      </c>
      <c r="S38159" s="319" t="s">
        <v>343</v>
      </c>
    </row>
    <row r="38160" spans="18:19" x14ac:dyDescent="0.2">
      <c r="R38160" s="334">
        <v>93421</v>
      </c>
      <c r="S38160" s="319" t="s">
        <v>343</v>
      </c>
    </row>
    <row r="38161" spans="18:19" x14ac:dyDescent="0.2">
      <c r="R38161" s="334">
        <v>93422</v>
      </c>
      <c r="S38161" s="319" t="s">
        <v>343</v>
      </c>
    </row>
    <row r="38162" spans="18:19" x14ac:dyDescent="0.2">
      <c r="R38162" s="334">
        <v>93423</v>
      </c>
      <c r="S38162" s="319" t="s">
        <v>343</v>
      </c>
    </row>
    <row r="38163" spans="18:19" x14ac:dyDescent="0.2">
      <c r="R38163" s="334">
        <v>93424</v>
      </c>
      <c r="S38163" s="319" t="s">
        <v>343</v>
      </c>
    </row>
    <row r="38164" spans="18:19" x14ac:dyDescent="0.2">
      <c r="R38164" s="334">
        <v>93426</v>
      </c>
      <c r="S38164" s="319" t="s">
        <v>343</v>
      </c>
    </row>
    <row r="38165" spans="18:19" x14ac:dyDescent="0.2">
      <c r="R38165" s="334">
        <v>93427</v>
      </c>
      <c r="S38165" s="319" t="s">
        <v>343</v>
      </c>
    </row>
    <row r="38166" spans="18:19" x14ac:dyDescent="0.2">
      <c r="R38166" s="334">
        <v>93428</v>
      </c>
      <c r="S38166" s="319" t="s">
        <v>343</v>
      </c>
    </row>
    <row r="38167" spans="18:19" x14ac:dyDescent="0.2">
      <c r="R38167" s="334">
        <v>93429</v>
      </c>
      <c r="S38167" s="319" t="s">
        <v>343</v>
      </c>
    </row>
    <row r="38168" spans="18:19" x14ac:dyDescent="0.2">
      <c r="R38168" s="334">
        <v>93430</v>
      </c>
      <c r="S38168" s="319" t="s">
        <v>343</v>
      </c>
    </row>
    <row r="38169" spans="18:19" x14ac:dyDescent="0.2">
      <c r="R38169" s="334">
        <v>93432</v>
      </c>
      <c r="S38169" s="319" t="s">
        <v>343</v>
      </c>
    </row>
    <row r="38170" spans="18:19" x14ac:dyDescent="0.2">
      <c r="R38170" s="334">
        <v>93433</v>
      </c>
      <c r="S38170" s="319" t="s">
        <v>343</v>
      </c>
    </row>
    <row r="38171" spans="18:19" x14ac:dyDescent="0.2">
      <c r="R38171" s="334">
        <v>93434</v>
      </c>
      <c r="S38171" s="319" t="s">
        <v>343</v>
      </c>
    </row>
    <row r="38172" spans="18:19" x14ac:dyDescent="0.2">
      <c r="R38172" s="334">
        <v>93435</v>
      </c>
      <c r="S38172" s="319" t="s">
        <v>343</v>
      </c>
    </row>
    <row r="38173" spans="18:19" x14ac:dyDescent="0.2">
      <c r="R38173" s="334">
        <v>93436</v>
      </c>
      <c r="S38173" s="319" t="s">
        <v>343</v>
      </c>
    </row>
    <row r="38174" spans="18:19" x14ac:dyDescent="0.2">
      <c r="R38174" s="334">
        <v>93437</v>
      </c>
      <c r="S38174" s="319" t="s">
        <v>343</v>
      </c>
    </row>
    <row r="38175" spans="18:19" x14ac:dyDescent="0.2">
      <c r="R38175" s="334">
        <v>93438</v>
      </c>
      <c r="S38175" s="319" t="s">
        <v>343</v>
      </c>
    </row>
    <row r="38176" spans="18:19" x14ac:dyDescent="0.2">
      <c r="R38176" s="334">
        <v>93440</v>
      </c>
      <c r="S38176" s="319" t="s">
        <v>343</v>
      </c>
    </row>
    <row r="38177" spans="18:19" x14ac:dyDescent="0.2">
      <c r="R38177" s="334">
        <v>93441</v>
      </c>
      <c r="S38177" s="319" t="s">
        <v>343</v>
      </c>
    </row>
    <row r="38178" spans="18:19" x14ac:dyDescent="0.2">
      <c r="R38178" s="334">
        <v>93442</v>
      </c>
      <c r="S38178" s="319" t="s">
        <v>343</v>
      </c>
    </row>
    <row r="38179" spans="18:19" x14ac:dyDescent="0.2">
      <c r="R38179" s="334">
        <v>93443</v>
      </c>
      <c r="S38179" s="319" t="s">
        <v>343</v>
      </c>
    </row>
    <row r="38180" spans="18:19" x14ac:dyDescent="0.2">
      <c r="R38180" s="334">
        <v>93444</v>
      </c>
      <c r="S38180" s="319" t="s">
        <v>343</v>
      </c>
    </row>
    <row r="38181" spans="18:19" x14ac:dyDescent="0.2">
      <c r="R38181" s="334">
        <v>93445</v>
      </c>
      <c r="S38181" s="319" t="s">
        <v>343</v>
      </c>
    </row>
    <row r="38182" spans="18:19" x14ac:dyDescent="0.2">
      <c r="R38182" s="334">
        <v>93446</v>
      </c>
      <c r="S38182" s="319" t="s">
        <v>343</v>
      </c>
    </row>
    <row r="38183" spans="18:19" x14ac:dyDescent="0.2">
      <c r="R38183" s="334">
        <v>93447</v>
      </c>
      <c r="S38183" s="319" t="s">
        <v>343</v>
      </c>
    </row>
    <row r="38184" spans="18:19" x14ac:dyDescent="0.2">
      <c r="R38184" s="334">
        <v>93448</v>
      </c>
      <c r="S38184" s="319" t="s">
        <v>343</v>
      </c>
    </row>
    <row r="38185" spans="18:19" x14ac:dyDescent="0.2">
      <c r="R38185" s="334">
        <v>93449</v>
      </c>
      <c r="S38185" s="319" t="s">
        <v>343</v>
      </c>
    </row>
    <row r="38186" spans="18:19" x14ac:dyDescent="0.2">
      <c r="R38186" s="334">
        <v>93450</v>
      </c>
      <c r="S38186" s="319" t="s">
        <v>343</v>
      </c>
    </row>
    <row r="38187" spans="18:19" x14ac:dyDescent="0.2">
      <c r="R38187" s="334">
        <v>93451</v>
      </c>
      <c r="S38187" s="319" t="s">
        <v>343</v>
      </c>
    </row>
    <row r="38188" spans="18:19" x14ac:dyDescent="0.2">
      <c r="R38188" s="334">
        <v>93452</v>
      </c>
      <c r="S38188" s="319" t="s">
        <v>343</v>
      </c>
    </row>
    <row r="38189" spans="18:19" x14ac:dyDescent="0.2">
      <c r="R38189" s="334">
        <v>93453</v>
      </c>
      <c r="S38189" s="319" t="s">
        <v>343</v>
      </c>
    </row>
    <row r="38190" spans="18:19" x14ac:dyDescent="0.2">
      <c r="R38190" s="334">
        <v>93454</v>
      </c>
      <c r="S38190" s="319" t="s">
        <v>343</v>
      </c>
    </row>
    <row r="38191" spans="18:19" x14ac:dyDescent="0.2">
      <c r="R38191" s="334">
        <v>93455</v>
      </c>
      <c r="S38191" s="319" t="s">
        <v>343</v>
      </c>
    </row>
    <row r="38192" spans="18:19" x14ac:dyDescent="0.2">
      <c r="R38192" s="334">
        <v>93456</v>
      </c>
      <c r="S38192" s="319" t="s">
        <v>343</v>
      </c>
    </row>
    <row r="38193" spans="18:19" x14ac:dyDescent="0.2">
      <c r="R38193" s="334">
        <v>93457</v>
      </c>
      <c r="S38193" s="319" t="s">
        <v>343</v>
      </c>
    </row>
    <row r="38194" spans="18:19" x14ac:dyDescent="0.2">
      <c r="R38194" s="334">
        <v>93458</v>
      </c>
      <c r="S38194" s="319" t="s">
        <v>343</v>
      </c>
    </row>
    <row r="38195" spans="18:19" x14ac:dyDescent="0.2">
      <c r="R38195" s="334">
        <v>93460</v>
      </c>
      <c r="S38195" s="319" t="s">
        <v>343</v>
      </c>
    </row>
    <row r="38196" spans="18:19" x14ac:dyDescent="0.2">
      <c r="R38196" s="334">
        <v>93461</v>
      </c>
      <c r="S38196" s="319" t="s">
        <v>343</v>
      </c>
    </row>
    <row r="38197" spans="18:19" x14ac:dyDescent="0.2">
      <c r="R38197" s="334">
        <v>93463</v>
      </c>
      <c r="S38197" s="319" t="s">
        <v>343</v>
      </c>
    </row>
    <row r="38198" spans="18:19" x14ac:dyDescent="0.2">
      <c r="R38198" s="334">
        <v>93464</v>
      </c>
      <c r="S38198" s="319" t="s">
        <v>343</v>
      </c>
    </row>
    <row r="38199" spans="18:19" x14ac:dyDescent="0.2">
      <c r="R38199" s="334">
        <v>93465</v>
      </c>
      <c r="S38199" s="319" t="s">
        <v>343</v>
      </c>
    </row>
    <row r="38200" spans="18:19" x14ac:dyDescent="0.2">
      <c r="R38200" s="334">
        <v>93475</v>
      </c>
      <c r="S38200" s="319" t="s">
        <v>343</v>
      </c>
    </row>
    <row r="38201" spans="18:19" x14ac:dyDescent="0.2">
      <c r="R38201" s="334">
        <v>93483</v>
      </c>
      <c r="S38201" s="319" t="s">
        <v>343</v>
      </c>
    </row>
    <row r="38202" spans="18:19" x14ac:dyDescent="0.2">
      <c r="R38202" s="334">
        <v>93501</v>
      </c>
      <c r="S38202" s="319" t="s">
        <v>343</v>
      </c>
    </row>
    <row r="38203" spans="18:19" x14ac:dyDescent="0.2">
      <c r="R38203" s="334">
        <v>93502</v>
      </c>
      <c r="S38203" s="319" t="s">
        <v>343</v>
      </c>
    </row>
    <row r="38204" spans="18:19" x14ac:dyDescent="0.2">
      <c r="R38204" s="334">
        <v>93504</v>
      </c>
      <c r="S38204" s="319" t="s">
        <v>343</v>
      </c>
    </row>
    <row r="38205" spans="18:19" x14ac:dyDescent="0.2">
      <c r="R38205" s="334">
        <v>93505</v>
      </c>
      <c r="S38205" s="319" t="s">
        <v>343</v>
      </c>
    </row>
    <row r="38206" spans="18:19" x14ac:dyDescent="0.2">
      <c r="R38206" s="334">
        <v>93510</v>
      </c>
      <c r="S38206" s="319" t="s">
        <v>343</v>
      </c>
    </row>
    <row r="38207" spans="18:19" x14ac:dyDescent="0.2">
      <c r="R38207" s="334">
        <v>93512</v>
      </c>
      <c r="S38207" s="319" t="s">
        <v>343</v>
      </c>
    </row>
    <row r="38208" spans="18:19" x14ac:dyDescent="0.2">
      <c r="R38208" s="334">
        <v>93513</v>
      </c>
      <c r="S38208" s="319" t="s">
        <v>343</v>
      </c>
    </row>
    <row r="38209" spans="18:19" x14ac:dyDescent="0.2">
      <c r="R38209" s="334">
        <v>93514</v>
      </c>
      <c r="S38209" s="319" t="s">
        <v>343</v>
      </c>
    </row>
    <row r="38210" spans="18:19" x14ac:dyDescent="0.2">
      <c r="R38210" s="334">
        <v>93515</v>
      </c>
      <c r="S38210" s="319" t="s">
        <v>343</v>
      </c>
    </row>
    <row r="38211" spans="18:19" x14ac:dyDescent="0.2">
      <c r="R38211" s="334">
        <v>93516</v>
      </c>
      <c r="S38211" s="319" t="s">
        <v>343</v>
      </c>
    </row>
    <row r="38212" spans="18:19" x14ac:dyDescent="0.2">
      <c r="R38212" s="334">
        <v>93517</v>
      </c>
      <c r="S38212" s="319" t="s">
        <v>343</v>
      </c>
    </row>
    <row r="38213" spans="18:19" x14ac:dyDescent="0.2">
      <c r="R38213" s="334">
        <v>93518</v>
      </c>
      <c r="S38213" s="319" t="s">
        <v>343</v>
      </c>
    </row>
    <row r="38214" spans="18:19" x14ac:dyDescent="0.2">
      <c r="R38214" s="334">
        <v>93519</v>
      </c>
      <c r="S38214" s="319" t="s">
        <v>343</v>
      </c>
    </row>
    <row r="38215" spans="18:19" x14ac:dyDescent="0.2">
      <c r="R38215" s="334">
        <v>93522</v>
      </c>
      <c r="S38215" s="319" t="s">
        <v>343</v>
      </c>
    </row>
    <row r="38216" spans="18:19" x14ac:dyDescent="0.2">
      <c r="R38216" s="334">
        <v>93523</v>
      </c>
      <c r="S38216" s="319" t="s">
        <v>343</v>
      </c>
    </row>
    <row r="38217" spans="18:19" x14ac:dyDescent="0.2">
      <c r="R38217" s="334">
        <v>93524</v>
      </c>
      <c r="S38217" s="319" t="s">
        <v>343</v>
      </c>
    </row>
    <row r="38218" spans="18:19" x14ac:dyDescent="0.2">
      <c r="R38218" s="334">
        <v>93526</v>
      </c>
      <c r="S38218" s="319" t="s">
        <v>343</v>
      </c>
    </row>
    <row r="38219" spans="18:19" x14ac:dyDescent="0.2">
      <c r="R38219" s="334">
        <v>93527</v>
      </c>
      <c r="S38219" s="319" t="s">
        <v>343</v>
      </c>
    </row>
    <row r="38220" spans="18:19" x14ac:dyDescent="0.2">
      <c r="R38220" s="334">
        <v>93528</v>
      </c>
      <c r="S38220" s="319" t="s">
        <v>343</v>
      </c>
    </row>
    <row r="38221" spans="18:19" x14ac:dyDescent="0.2">
      <c r="R38221" s="334">
        <v>93529</v>
      </c>
      <c r="S38221" s="319" t="s">
        <v>343</v>
      </c>
    </row>
    <row r="38222" spans="18:19" x14ac:dyDescent="0.2">
      <c r="R38222" s="334">
        <v>93530</v>
      </c>
      <c r="S38222" s="319" t="s">
        <v>343</v>
      </c>
    </row>
    <row r="38223" spans="18:19" x14ac:dyDescent="0.2">
      <c r="R38223" s="334">
        <v>93531</v>
      </c>
      <c r="S38223" s="319" t="s">
        <v>343</v>
      </c>
    </row>
    <row r="38224" spans="18:19" x14ac:dyDescent="0.2">
      <c r="R38224" s="334">
        <v>93532</v>
      </c>
      <c r="S38224" s="319" t="s">
        <v>343</v>
      </c>
    </row>
    <row r="38225" spans="18:19" x14ac:dyDescent="0.2">
      <c r="R38225" s="334">
        <v>93534</v>
      </c>
      <c r="S38225" s="319" t="s">
        <v>343</v>
      </c>
    </row>
    <row r="38226" spans="18:19" x14ac:dyDescent="0.2">
      <c r="R38226" s="334">
        <v>93535</v>
      </c>
      <c r="S38226" s="319" t="s">
        <v>343</v>
      </c>
    </row>
    <row r="38227" spans="18:19" x14ac:dyDescent="0.2">
      <c r="R38227" s="334">
        <v>93536</v>
      </c>
      <c r="S38227" s="319" t="s">
        <v>343</v>
      </c>
    </row>
    <row r="38228" spans="18:19" x14ac:dyDescent="0.2">
      <c r="R38228" s="334">
        <v>93539</v>
      </c>
      <c r="S38228" s="319" t="s">
        <v>343</v>
      </c>
    </row>
    <row r="38229" spans="18:19" x14ac:dyDescent="0.2">
      <c r="R38229" s="334">
        <v>93541</v>
      </c>
      <c r="S38229" s="319" t="s">
        <v>343</v>
      </c>
    </row>
    <row r="38230" spans="18:19" x14ac:dyDescent="0.2">
      <c r="R38230" s="334">
        <v>93542</v>
      </c>
      <c r="S38230" s="319" t="s">
        <v>343</v>
      </c>
    </row>
    <row r="38231" spans="18:19" x14ac:dyDescent="0.2">
      <c r="R38231" s="334">
        <v>93543</v>
      </c>
      <c r="S38231" s="319" t="s">
        <v>343</v>
      </c>
    </row>
    <row r="38232" spans="18:19" x14ac:dyDescent="0.2">
      <c r="R38232" s="334">
        <v>93544</v>
      </c>
      <c r="S38232" s="319" t="s">
        <v>343</v>
      </c>
    </row>
    <row r="38233" spans="18:19" x14ac:dyDescent="0.2">
      <c r="R38233" s="334">
        <v>93545</v>
      </c>
      <c r="S38233" s="319" t="s">
        <v>343</v>
      </c>
    </row>
    <row r="38234" spans="18:19" x14ac:dyDescent="0.2">
      <c r="R38234" s="334">
        <v>93546</v>
      </c>
      <c r="S38234" s="319" t="s">
        <v>343</v>
      </c>
    </row>
    <row r="38235" spans="18:19" x14ac:dyDescent="0.2">
      <c r="R38235" s="334">
        <v>93549</v>
      </c>
      <c r="S38235" s="319" t="s">
        <v>343</v>
      </c>
    </row>
    <row r="38236" spans="18:19" x14ac:dyDescent="0.2">
      <c r="R38236" s="334">
        <v>93550</v>
      </c>
      <c r="S38236" s="319" t="s">
        <v>343</v>
      </c>
    </row>
    <row r="38237" spans="18:19" x14ac:dyDescent="0.2">
      <c r="R38237" s="334">
        <v>93551</v>
      </c>
      <c r="S38237" s="319" t="s">
        <v>343</v>
      </c>
    </row>
    <row r="38238" spans="18:19" x14ac:dyDescent="0.2">
      <c r="R38238" s="334">
        <v>93552</v>
      </c>
      <c r="S38238" s="319" t="s">
        <v>343</v>
      </c>
    </row>
    <row r="38239" spans="18:19" x14ac:dyDescent="0.2">
      <c r="R38239" s="334">
        <v>93553</v>
      </c>
      <c r="S38239" s="319" t="s">
        <v>343</v>
      </c>
    </row>
    <row r="38240" spans="18:19" x14ac:dyDescent="0.2">
      <c r="R38240" s="334">
        <v>93554</v>
      </c>
      <c r="S38240" s="319" t="s">
        <v>343</v>
      </c>
    </row>
    <row r="38241" spans="18:19" x14ac:dyDescent="0.2">
      <c r="R38241" s="334">
        <v>93555</v>
      </c>
      <c r="S38241" s="319" t="s">
        <v>343</v>
      </c>
    </row>
    <row r="38242" spans="18:19" x14ac:dyDescent="0.2">
      <c r="R38242" s="334">
        <v>93556</v>
      </c>
      <c r="S38242" s="319" t="s">
        <v>343</v>
      </c>
    </row>
    <row r="38243" spans="18:19" x14ac:dyDescent="0.2">
      <c r="R38243" s="334">
        <v>93558</v>
      </c>
      <c r="S38243" s="319" t="s">
        <v>343</v>
      </c>
    </row>
    <row r="38244" spans="18:19" x14ac:dyDescent="0.2">
      <c r="R38244" s="334">
        <v>93560</v>
      </c>
      <c r="S38244" s="319" t="s">
        <v>343</v>
      </c>
    </row>
    <row r="38245" spans="18:19" x14ac:dyDescent="0.2">
      <c r="R38245" s="334">
        <v>93561</v>
      </c>
      <c r="S38245" s="319" t="s">
        <v>343</v>
      </c>
    </row>
    <row r="38246" spans="18:19" x14ac:dyDescent="0.2">
      <c r="R38246" s="334">
        <v>93562</v>
      </c>
      <c r="S38246" s="319" t="s">
        <v>343</v>
      </c>
    </row>
    <row r="38247" spans="18:19" x14ac:dyDescent="0.2">
      <c r="R38247" s="334">
        <v>93563</v>
      </c>
      <c r="S38247" s="319" t="s">
        <v>343</v>
      </c>
    </row>
    <row r="38248" spans="18:19" x14ac:dyDescent="0.2">
      <c r="R38248" s="334">
        <v>93581</v>
      </c>
      <c r="S38248" s="319" t="s">
        <v>343</v>
      </c>
    </row>
    <row r="38249" spans="18:19" x14ac:dyDescent="0.2">
      <c r="R38249" s="334">
        <v>93584</v>
      </c>
      <c r="S38249" s="319" t="s">
        <v>343</v>
      </c>
    </row>
    <row r="38250" spans="18:19" x14ac:dyDescent="0.2">
      <c r="R38250" s="334">
        <v>93586</v>
      </c>
      <c r="S38250" s="319" t="s">
        <v>343</v>
      </c>
    </row>
    <row r="38251" spans="18:19" x14ac:dyDescent="0.2">
      <c r="R38251" s="334">
        <v>93590</v>
      </c>
      <c r="S38251" s="319" t="s">
        <v>343</v>
      </c>
    </row>
    <row r="38252" spans="18:19" x14ac:dyDescent="0.2">
      <c r="R38252" s="334">
        <v>93591</v>
      </c>
      <c r="S38252" s="319" t="s">
        <v>343</v>
      </c>
    </row>
    <row r="38253" spans="18:19" x14ac:dyDescent="0.2">
      <c r="R38253" s="334">
        <v>93592</v>
      </c>
      <c r="S38253" s="319" t="s">
        <v>343</v>
      </c>
    </row>
    <row r="38254" spans="18:19" x14ac:dyDescent="0.2">
      <c r="R38254" s="334">
        <v>93596</v>
      </c>
      <c r="S38254" s="319" t="s">
        <v>343</v>
      </c>
    </row>
    <row r="38255" spans="18:19" x14ac:dyDescent="0.2">
      <c r="R38255" s="334">
        <v>93599</v>
      </c>
      <c r="S38255" s="319" t="s">
        <v>343</v>
      </c>
    </row>
    <row r="38256" spans="18:19" x14ac:dyDescent="0.2">
      <c r="R38256" s="334">
        <v>93601</v>
      </c>
      <c r="S38256" s="319" t="s">
        <v>343</v>
      </c>
    </row>
    <row r="38257" spans="18:19" x14ac:dyDescent="0.2">
      <c r="R38257" s="334">
        <v>93602</v>
      </c>
      <c r="S38257" s="319" t="s">
        <v>343</v>
      </c>
    </row>
    <row r="38258" spans="18:19" x14ac:dyDescent="0.2">
      <c r="R38258" s="334">
        <v>93603</v>
      </c>
      <c r="S38258" s="319" t="s">
        <v>343</v>
      </c>
    </row>
    <row r="38259" spans="18:19" x14ac:dyDescent="0.2">
      <c r="R38259" s="334">
        <v>93604</v>
      </c>
      <c r="S38259" s="319" t="s">
        <v>343</v>
      </c>
    </row>
    <row r="38260" spans="18:19" x14ac:dyDescent="0.2">
      <c r="R38260" s="334">
        <v>93605</v>
      </c>
      <c r="S38260" s="319" t="s">
        <v>343</v>
      </c>
    </row>
    <row r="38261" spans="18:19" x14ac:dyDescent="0.2">
      <c r="R38261" s="334">
        <v>93606</v>
      </c>
      <c r="S38261" s="319" t="s">
        <v>343</v>
      </c>
    </row>
    <row r="38262" spans="18:19" x14ac:dyDescent="0.2">
      <c r="R38262" s="334">
        <v>93607</v>
      </c>
      <c r="S38262" s="319" t="s">
        <v>343</v>
      </c>
    </row>
    <row r="38263" spans="18:19" x14ac:dyDescent="0.2">
      <c r="R38263" s="334">
        <v>93608</v>
      </c>
      <c r="S38263" s="319" t="s">
        <v>343</v>
      </c>
    </row>
    <row r="38264" spans="18:19" x14ac:dyDescent="0.2">
      <c r="R38264" s="334">
        <v>93609</v>
      </c>
      <c r="S38264" s="319" t="s">
        <v>343</v>
      </c>
    </row>
    <row r="38265" spans="18:19" x14ac:dyDescent="0.2">
      <c r="R38265" s="334">
        <v>93610</v>
      </c>
      <c r="S38265" s="319" t="s">
        <v>343</v>
      </c>
    </row>
    <row r="38266" spans="18:19" x14ac:dyDescent="0.2">
      <c r="R38266" s="334">
        <v>93611</v>
      </c>
      <c r="S38266" s="319" t="s">
        <v>343</v>
      </c>
    </row>
    <row r="38267" spans="18:19" x14ac:dyDescent="0.2">
      <c r="R38267" s="334">
        <v>93612</v>
      </c>
      <c r="S38267" s="319" t="s">
        <v>343</v>
      </c>
    </row>
    <row r="38268" spans="18:19" x14ac:dyDescent="0.2">
      <c r="R38268" s="334">
        <v>93613</v>
      </c>
      <c r="S38268" s="319" t="s">
        <v>343</v>
      </c>
    </row>
    <row r="38269" spans="18:19" x14ac:dyDescent="0.2">
      <c r="R38269" s="334">
        <v>93614</v>
      </c>
      <c r="S38269" s="319" t="s">
        <v>343</v>
      </c>
    </row>
    <row r="38270" spans="18:19" x14ac:dyDescent="0.2">
      <c r="R38270" s="334">
        <v>93615</v>
      </c>
      <c r="S38270" s="319" t="s">
        <v>343</v>
      </c>
    </row>
    <row r="38271" spans="18:19" x14ac:dyDescent="0.2">
      <c r="R38271" s="334">
        <v>93616</v>
      </c>
      <c r="S38271" s="319" t="s">
        <v>343</v>
      </c>
    </row>
    <row r="38272" spans="18:19" x14ac:dyDescent="0.2">
      <c r="R38272" s="334">
        <v>93618</v>
      </c>
      <c r="S38272" s="319" t="s">
        <v>343</v>
      </c>
    </row>
    <row r="38273" spans="18:19" x14ac:dyDescent="0.2">
      <c r="R38273" s="334">
        <v>93619</v>
      </c>
      <c r="S38273" s="319" t="s">
        <v>343</v>
      </c>
    </row>
    <row r="38274" spans="18:19" x14ac:dyDescent="0.2">
      <c r="R38274" s="334">
        <v>93620</v>
      </c>
      <c r="S38274" s="319" t="s">
        <v>343</v>
      </c>
    </row>
    <row r="38275" spans="18:19" x14ac:dyDescent="0.2">
      <c r="R38275" s="334">
        <v>93621</v>
      </c>
      <c r="S38275" s="319" t="s">
        <v>343</v>
      </c>
    </row>
    <row r="38276" spans="18:19" x14ac:dyDescent="0.2">
      <c r="R38276" s="334">
        <v>93622</v>
      </c>
      <c r="S38276" s="319" t="s">
        <v>343</v>
      </c>
    </row>
    <row r="38277" spans="18:19" x14ac:dyDescent="0.2">
      <c r="R38277" s="334">
        <v>93623</v>
      </c>
      <c r="S38277" s="319" t="s">
        <v>343</v>
      </c>
    </row>
    <row r="38278" spans="18:19" x14ac:dyDescent="0.2">
      <c r="R38278" s="334">
        <v>93624</v>
      </c>
      <c r="S38278" s="319" t="s">
        <v>343</v>
      </c>
    </row>
    <row r="38279" spans="18:19" x14ac:dyDescent="0.2">
      <c r="R38279" s="334">
        <v>93625</v>
      </c>
      <c r="S38279" s="319" t="s">
        <v>343</v>
      </c>
    </row>
    <row r="38280" spans="18:19" x14ac:dyDescent="0.2">
      <c r="R38280" s="334">
        <v>93626</v>
      </c>
      <c r="S38280" s="319" t="s">
        <v>343</v>
      </c>
    </row>
    <row r="38281" spans="18:19" x14ac:dyDescent="0.2">
      <c r="R38281" s="334">
        <v>93627</v>
      </c>
      <c r="S38281" s="319" t="s">
        <v>343</v>
      </c>
    </row>
    <row r="38282" spans="18:19" x14ac:dyDescent="0.2">
      <c r="R38282" s="334">
        <v>93628</v>
      </c>
      <c r="S38282" s="319" t="s">
        <v>343</v>
      </c>
    </row>
    <row r="38283" spans="18:19" x14ac:dyDescent="0.2">
      <c r="R38283" s="334">
        <v>93630</v>
      </c>
      <c r="S38283" s="319" t="s">
        <v>343</v>
      </c>
    </row>
    <row r="38284" spans="18:19" x14ac:dyDescent="0.2">
      <c r="R38284" s="334">
        <v>93631</v>
      </c>
      <c r="S38284" s="319" t="s">
        <v>343</v>
      </c>
    </row>
    <row r="38285" spans="18:19" x14ac:dyDescent="0.2">
      <c r="R38285" s="334">
        <v>93633</v>
      </c>
      <c r="S38285" s="319" t="s">
        <v>343</v>
      </c>
    </row>
    <row r="38286" spans="18:19" x14ac:dyDescent="0.2">
      <c r="R38286" s="334">
        <v>93634</v>
      </c>
      <c r="S38286" s="319" t="s">
        <v>343</v>
      </c>
    </row>
    <row r="38287" spans="18:19" x14ac:dyDescent="0.2">
      <c r="R38287" s="334">
        <v>93635</v>
      </c>
      <c r="S38287" s="319" t="s">
        <v>343</v>
      </c>
    </row>
    <row r="38288" spans="18:19" x14ac:dyDescent="0.2">
      <c r="R38288" s="334">
        <v>93636</v>
      </c>
      <c r="S38288" s="319" t="s">
        <v>343</v>
      </c>
    </row>
    <row r="38289" spans="18:19" x14ac:dyDescent="0.2">
      <c r="R38289" s="334">
        <v>93637</v>
      </c>
      <c r="S38289" s="319" t="s">
        <v>343</v>
      </c>
    </row>
    <row r="38290" spans="18:19" x14ac:dyDescent="0.2">
      <c r="R38290" s="334">
        <v>93638</v>
      </c>
      <c r="S38290" s="319" t="s">
        <v>343</v>
      </c>
    </row>
    <row r="38291" spans="18:19" x14ac:dyDescent="0.2">
      <c r="R38291" s="334">
        <v>93639</v>
      </c>
      <c r="S38291" s="319" t="s">
        <v>343</v>
      </c>
    </row>
    <row r="38292" spans="18:19" x14ac:dyDescent="0.2">
      <c r="R38292" s="334">
        <v>93640</v>
      </c>
      <c r="S38292" s="319" t="s">
        <v>343</v>
      </c>
    </row>
    <row r="38293" spans="18:19" x14ac:dyDescent="0.2">
      <c r="R38293" s="334">
        <v>93641</v>
      </c>
      <c r="S38293" s="319" t="s">
        <v>343</v>
      </c>
    </row>
    <row r="38294" spans="18:19" x14ac:dyDescent="0.2">
      <c r="R38294" s="334">
        <v>93642</v>
      </c>
      <c r="S38294" s="319" t="s">
        <v>343</v>
      </c>
    </row>
    <row r="38295" spans="18:19" x14ac:dyDescent="0.2">
      <c r="R38295" s="334">
        <v>93643</v>
      </c>
      <c r="S38295" s="319" t="s">
        <v>343</v>
      </c>
    </row>
    <row r="38296" spans="18:19" x14ac:dyDescent="0.2">
      <c r="R38296" s="334">
        <v>93644</v>
      </c>
      <c r="S38296" s="319" t="s">
        <v>343</v>
      </c>
    </row>
    <row r="38297" spans="18:19" x14ac:dyDescent="0.2">
      <c r="R38297" s="334">
        <v>93645</v>
      </c>
      <c r="S38297" s="319" t="s">
        <v>343</v>
      </c>
    </row>
    <row r="38298" spans="18:19" x14ac:dyDescent="0.2">
      <c r="R38298" s="334">
        <v>93646</v>
      </c>
      <c r="S38298" s="319" t="s">
        <v>343</v>
      </c>
    </row>
    <row r="38299" spans="18:19" x14ac:dyDescent="0.2">
      <c r="R38299" s="334">
        <v>93647</v>
      </c>
      <c r="S38299" s="319" t="s">
        <v>343</v>
      </c>
    </row>
    <row r="38300" spans="18:19" x14ac:dyDescent="0.2">
      <c r="R38300" s="334">
        <v>93648</v>
      </c>
      <c r="S38300" s="319" t="s">
        <v>343</v>
      </c>
    </row>
    <row r="38301" spans="18:19" x14ac:dyDescent="0.2">
      <c r="R38301" s="334">
        <v>93649</v>
      </c>
      <c r="S38301" s="319" t="s">
        <v>343</v>
      </c>
    </row>
    <row r="38302" spans="18:19" x14ac:dyDescent="0.2">
      <c r="R38302" s="334">
        <v>93650</v>
      </c>
      <c r="S38302" s="319" t="s">
        <v>343</v>
      </c>
    </row>
    <row r="38303" spans="18:19" x14ac:dyDescent="0.2">
      <c r="R38303" s="334">
        <v>93651</v>
      </c>
      <c r="S38303" s="319" t="s">
        <v>343</v>
      </c>
    </row>
    <row r="38304" spans="18:19" x14ac:dyDescent="0.2">
      <c r="R38304" s="334">
        <v>93652</v>
      </c>
      <c r="S38304" s="319" t="s">
        <v>343</v>
      </c>
    </row>
    <row r="38305" spans="18:19" x14ac:dyDescent="0.2">
      <c r="R38305" s="334">
        <v>93653</v>
      </c>
      <c r="S38305" s="319" t="s">
        <v>343</v>
      </c>
    </row>
    <row r="38306" spans="18:19" x14ac:dyDescent="0.2">
      <c r="R38306" s="334">
        <v>93654</v>
      </c>
      <c r="S38306" s="319" t="s">
        <v>343</v>
      </c>
    </row>
    <row r="38307" spans="18:19" x14ac:dyDescent="0.2">
      <c r="R38307" s="334">
        <v>93656</v>
      </c>
      <c r="S38307" s="319" t="s">
        <v>343</v>
      </c>
    </row>
    <row r="38308" spans="18:19" x14ac:dyDescent="0.2">
      <c r="R38308" s="334">
        <v>93657</v>
      </c>
      <c r="S38308" s="319" t="s">
        <v>343</v>
      </c>
    </row>
    <row r="38309" spans="18:19" x14ac:dyDescent="0.2">
      <c r="R38309" s="334">
        <v>93660</v>
      </c>
      <c r="S38309" s="319" t="s">
        <v>343</v>
      </c>
    </row>
    <row r="38310" spans="18:19" x14ac:dyDescent="0.2">
      <c r="R38310" s="334">
        <v>93661</v>
      </c>
      <c r="S38310" s="319" t="s">
        <v>343</v>
      </c>
    </row>
    <row r="38311" spans="18:19" x14ac:dyDescent="0.2">
      <c r="R38311" s="334">
        <v>93662</v>
      </c>
      <c r="S38311" s="319" t="s">
        <v>343</v>
      </c>
    </row>
    <row r="38312" spans="18:19" x14ac:dyDescent="0.2">
      <c r="R38312" s="334">
        <v>93664</v>
      </c>
      <c r="S38312" s="319" t="s">
        <v>343</v>
      </c>
    </row>
    <row r="38313" spans="18:19" x14ac:dyDescent="0.2">
      <c r="R38313" s="334">
        <v>93665</v>
      </c>
      <c r="S38313" s="319" t="s">
        <v>343</v>
      </c>
    </row>
    <row r="38314" spans="18:19" x14ac:dyDescent="0.2">
      <c r="R38314" s="334">
        <v>93666</v>
      </c>
      <c r="S38314" s="319" t="s">
        <v>343</v>
      </c>
    </row>
    <row r="38315" spans="18:19" x14ac:dyDescent="0.2">
      <c r="R38315" s="334">
        <v>93667</v>
      </c>
      <c r="S38315" s="319" t="s">
        <v>343</v>
      </c>
    </row>
    <row r="38316" spans="18:19" x14ac:dyDescent="0.2">
      <c r="R38316" s="334">
        <v>93668</v>
      </c>
      <c r="S38316" s="319" t="s">
        <v>343</v>
      </c>
    </row>
    <row r="38317" spans="18:19" x14ac:dyDescent="0.2">
      <c r="R38317" s="334">
        <v>93669</v>
      </c>
      <c r="S38317" s="319" t="s">
        <v>343</v>
      </c>
    </row>
    <row r="38318" spans="18:19" x14ac:dyDescent="0.2">
      <c r="R38318" s="334">
        <v>93670</v>
      </c>
      <c r="S38318" s="319" t="s">
        <v>343</v>
      </c>
    </row>
    <row r="38319" spans="18:19" x14ac:dyDescent="0.2">
      <c r="R38319" s="334">
        <v>93673</v>
      </c>
      <c r="S38319" s="319" t="s">
        <v>343</v>
      </c>
    </row>
    <row r="38320" spans="18:19" x14ac:dyDescent="0.2">
      <c r="R38320" s="334">
        <v>93675</v>
      </c>
      <c r="S38320" s="319" t="s">
        <v>343</v>
      </c>
    </row>
    <row r="38321" spans="18:19" x14ac:dyDescent="0.2">
      <c r="R38321" s="334">
        <v>93701</v>
      </c>
      <c r="S38321" s="319" t="s">
        <v>343</v>
      </c>
    </row>
    <row r="38322" spans="18:19" x14ac:dyDescent="0.2">
      <c r="R38322" s="334">
        <v>93702</v>
      </c>
      <c r="S38322" s="319" t="s">
        <v>343</v>
      </c>
    </row>
    <row r="38323" spans="18:19" x14ac:dyDescent="0.2">
      <c r="R38323" s="334">
        <v>93703</v>
      </c>
      <c r="S38323" s="319" t="s">
        <v>343</v>
      </c>
    </row>
    <row r="38324" spans="18:19" x14ac:dyDescent="0.2">
      <c r="R38324" s="334">
        <v>93704</v>
      </c>
      <c r="S38324" s="319" t="s">
        <v>343</v>
      </c>
    </row>
    <row r="38325" spans="18:19" x14ac:dyDescent="0.2">
      <c r="R38325" s="334">
        <v>93705</v>
      </c>
      <c r="S38325" s="319" t="s">
        <v>343</v>
      </c>
    </row>
    <row r="38326" spans="18:19" x14ac:dyDescent="0.2">
      <c r="R38326" s="334">
        <v>93706</v>
      </c>
      <c r="S38326" s="319" t="s">
        <v>343</v>
      </c>
    </row>
    <row r="38327" spans="18:19" x14ac:dyDescent="0.2">
      <c r="R38327" s="334">
        <v>93707</v>
      </c>
      <c r="S38327" s="319" t="s">
        <v>343</v>
      </c>
    </row>
    <row r="38328" spans="18:19" x14ac:dyDescent="0.2">
      <c r="R38328" s="334">
        <v>93708</v>
      </c>
      <c r="S38328" s="319" t="s">
        <v>343</v>
      </c>
    </row>
    <row r="38329" spans="18:19" x14ac:dyDescent="0.2">
      <c r="R38329" s="334">
        <v>93709</v>
      </c>
      <c r="S38329" s="319" t="s">
        <v>343</v>
      </c>
    </row>
    <row r="38330" spans="18:19" x14ac:dyDescent="0.2">
      <c r="R38330" s="334">
        <v>93710</v>
      </c>
      <c r="S38330" s="319" t="s">
        <v>343</v>
      </c>
    </row>
    <row r="38331" spans="18:19" x14ac:dyDescent="0.2">
      <c r="R38331" s="334">
        <v>93711</v>
      </c>
      <c r="S38331" s="319" t="s">
        <v>343</v>
      </c>
    </row>
    <row r="38332" spans="18:19" x14ac:dyDescent="0.2">
      <c r="R38332" s="334">
        <v>93712</v>
      </c>
      <c r="S38332" s="319" t="s">
        <v>343</v>
      </c>
    </row>
    <row r="38333" spans="18:19" x14ac:dyDescent="0.2">
      <c r="R38333" s="334">
        <v>93714</v>
      </c>
      <c r="S38333" s="319" t="s">
        <v>343</v>
      </c>
    </row>
    <row r="38334" spans="18:19" x14ac:dyDescent="0.2">
      <c r="R38334" s="334">
        <v>93715</v>
      </c>
      <c r="S38334" s="319" t="s">
        <v>343</v>
      </c>
    </row>
    <row r="38335" spans="18:19" x14ac:dyDescent="0.2">
      <c r="R38335" s="334">
        <v>93716</v>
      </c>
      <c r="S38335" s="319" t="s">
        <v>343</v>
      </c>
    </row>
    <row r="38336" spans="18:19" x14ac:dyDescent="0.2">
      <c r="R38336" s="334">
        <v>93717</v>
      </c>
      <c r="S38336" s="319" t="s">
        <v>343</v>
      </c>
    </row>
    <row r="38337" spans="18:19" x14ac:dyDescent="0.2">
      <c r="R38337" s="334">
        <v>93718</v>
      </c>
      <c r="S38337" s="319" t="s">
        <v>343</v>
      </c>
    </row>
    <row r="38338" spans="18:19" x14ac:dyDescent="0.2">
      <c r="R38338" s="334">
        <v>93720</v>
      </c>
      <c r="S38338" s="319" t="s">
        <v>343</v>
      </c>
    </row>
    <row r="38339" spans="18:19" x14ac:dyDescent="0.2">
      <c r="R38339" s="334">
        <v>93721</v>
      </c>
      <c r="S38339" s="319" t="s">
        <v>343</v>
      </c>
    </row>
    <row r="38340" spans="18:19" x14ac:dyDescent="0.2">
      <c r="R38340" s="334">
        <v>93722</v>
      </c>
      <c r="S38340" s="319" t="s">
        <v>343</v>
      </c>
    </row>
    <row r="38341" spans="18:19" x14ac:dyDescent="0.2">
      <c r="R38341" s="334">
        <v>93723</v>
      </c>
      <c r="S38341" s="319" t="s">
        <v>343</v>
      </c>
    </row>
    <row r="38342" spans="18:19" x14ac:dyDescent="0.2">
      <c r="R38342" s="334">
        <v>93724</v>
      </c>
      <c r="S38342" s="319" t="s">
        <v>343</v>
      </c>
    </row>
    <row r="38343" spans="18:19" x14ac:dyDescent="0.2">
      <c r="R38343" s="334">
        <v>93725</v>
      </c>
      <c r="S38343" s="319" t="s">
        <v>343</v>
      </c>
    </row>
    <row r="38344" spans="18:19" x14ac:dyDescent="0.2">
      <c r="R38344" s="334">
        <v>93726</v>
      </c>
      <c r="S38344" s="319" t="s">
        <v>343</v>
      </c>
    </row>
    <row r="38345" spans="18:19" x14ac:dyDescent="0.2">
      <c r="R38345" s="334">
        <v>93727</v>
      </c>
      <c r="S38345" s="319" t="s">
        <v>343</v>
      </c>
    </row>
    <row r="38346" spans="18:19" x14ac:dyDescent="0.2">
      <c r="R38346" s="334">
        <v>93728</v>
      </c>
      <c r="S38346" s="319" t="s">
        <v>343</v>
      </c>
    </row>
    <row r="38347" spans="18:19" x14ac:dyDescent="0.2">
      <c r="R38347" s="334">
        <v>93729</v>
      </c>
      <c r="S38347" s="319" t="s">
        <v>343</v>
      </c>
    </row>
    <row r="38348" spans="18:19" x14ac:dyDescent="0.2">
      <c r="R38348" s="334">
        <v>93730</v>
      </c>
      <c r="S38348" s="319" t="s">
        <v>343</v>
      </c>
    </row>
    <row r="38349" spans="18:19" x14ac:dyDescent="0.2">
      <c r="R38349" s="334">
        <v>93741</v>
      </c>
      <c r="S38349" s="319" t="s">
        <v>343</v>
      </c>
    </row>
    <row r="38350" spans="18:19" x14ac:dyDescent="0.2">
      <c r="R38350" s="334">
        <v>93744</v>
      </c>
      <c r="S38350" s="319" t="s">
        <v>343</v>
      </c>
    </row>
    <row r="38351" spans="18:19" x14ac:dyDescent="0.2">
      <c r="R38351" s="334">
        <v>93745</v>
      </c>
      <c r="S38351" s="319" t="s">
        <v>343</v>
      </c>
    </row>
    <row r="38352" spans="18:19" x14ac:dyDescent="0.2">
      <c r="R38352" s="334">
        <v>93747</v>
      </c>
      <c r="S38352" s="319" t="s">
        <v>343</v>
      </c>
    </row>
    <row r="38353" spans="18:19" x14ac:dyDescent="0.2">
      <c r="R38353" s="334">
        <v>93750</v>
      </c>
      <c r="S38353" s="319" t="s">
        <v>343</v>
      </c>
    </row>
    <row r="38354" spans="18:19" x14ac:dyDescent="0.2">
      <c r="R38354" s="334">
        <v>93755</v>
      </c>
      <c r="S38354" s="319" t="s">
        <v>343</v>
      </c>
    </row>
    <row r="38355" spans="18:19" x14ac:dyDescent="0.2">
      <c r="R38355" s="334">
        <v>93760</v>
      </c>
      <c r="S38355" s="319" t="s">
        <v>343</v>
      </c>
    </row>
    <row r="38356" spans="18:19" x14ac:dyDescent="0.2">
      <c r="R38356" s="334">
        <v>93761</v>
      </c>
      <c r="S38356" s="319" t="s">
        <v>343</v>
      </c>
    </row>
    <row r="38357" spans="18:19" x14ac:dyDescent="0.2">
      <c r="R38357" s="334">
        <v>93764</v>
      </c>
      <c r="S38357" s="319" t="s">
        <v>343</v>
      </c>
    </row>
    <row r="38358" spans="18:19" x14ac:dyDescent="0.2">
      <c r="R38358" s="334">
        <v>93765</v>
      </c>
      <c r="S38358" s="319" t="s">
        <v>343</v>
      </c>
    </row>
    <row r="38359" spans="18:19" x14ac:dyDescent="0.2">
      <c r="R38359" s="334">
        <v>93771</v>
      </c>
      <c r="S38359" s="319" t="s">
        <v>343</v>
      </c>
    </row>
    <row r="38360" spans="18:19" x14ac:dyDescent="0.2">
      <c r="R38360" s="334">
        <v>93772</v>
      </c>
      <c r="S38360" s="319" t="s">
        <v>343</v>
      </c>
    </row>
    <row r="38361" spans="18:19" x14ac:dyDescent="0.2">
      <c r="R38361" s="334">
        <v>93773</v>
      </c>
      <c r="S38361" s="319" t="s">
        <v>343</v>
      </c>
    </row>
    <row r="38362" spans="18:19" x14ac:dyDescent="0.2">
      <c r="R38362" s="334">
        <v>93774</v>
      </c>
      <c r="S38362" s="319" t="s">
        <v>343</v>
      </c>
    </row>
    <row r="38363" spans="18:19" x14ac:dyDescent="0.2">
      <c r="R38363" s="334">
        <v>93775</v>
      </c>
      <c r="S38363" s="319" t="s">
        <v>343</v>
      </c>
    </row>
    <row r="38364" spans="18:19" x14ac:dyDescent="0.2">
      <c r="R38364" s="334">
        <v>93776</v>
      </c>
      <c r="S38364" s="319" t="s">
        <v>343</v>
      </c>
    </row>
    <row r="38365" spans="18:19" x14ac:dyDescent="0.2">
      <c r="R38365" s="334">
        <v>93777</v>
      </c>
      <c r="S38365" s="319" t="s">
        <v>343</v>
      </c>
    </row>
    <row r="38366" spans="18:19" x14ac:dyDescent="0.2">
      <c r="R38366" s="334">
        <v>93778</v>
      </c>
      <c r="S38366" s="319" t="s">
        <v>343</v>
      </c>
    </row>
    <row r="38367" spans="18:19" x14ac:dyDescent="0.2">
      <c r="R38367" s="334">
        <v>93779</v>
      </c>
      <c r="S38367" s="319" t="s">
        <v>343</v>
      </c>
    </row>
    <row r="38368" spans="18:19" x14ac:dyDescent="0.2">
      <c r="R38368" s="334">
        <v>93786</v>
      </c>
      <c r="S38368" s="319" t="s">
        <v>343</v>
      </c>
    </row>
    <row r="38369" spans="18:19" x14ac:dyDescent="0.2">
      <c r="R38369" s="334">
        <v>93790</v>
      </c>
      <c r="S38369" s="319" t="s">
        <v>343</v>
      </c>
    </row>
    <row r="38370" spans="18:19" x14ac:dyDescent="0.2">
      <c r="R38370" s="334">
        <v>93791</v>
      </c>
      <c r="S38370" s="319" t="s">
        <v>343</v>
      </c>
    </row>
    <row r="38371" spans="18:19" x14ac:dyDescent="0.2">
      <c r="R38371" s="334">
        <v>93792</v>
      </c>
      <c r="S38371" s="319" t="s">
        <v>343</v>
      </c>
    </row>
    <row r="38372" spans="18:19" x14ac:dyDescent="0.2">
      <c r="R38372" s="334">
        <v>93793</v>
      </c>
      <c r="S38372" s="319" t="s">
        <v>343</v>
      </c>
    </row>
    <row r="38373" spans="18:19" x14ac:dyDescent="0.2">
      <c r="R38373" s="334">
        <v>93794</v>
      </c>
      <c r="S38373" s="319" t="s">
        <v>343</v>
      </c>
    </row>
    <row r="38374" spans="18:19" x14ac:dyDescent="0.2">
      <c r="R38374" s="334">
        <v>93844</v>
      </c>
      <c r="S38374" s="319" t="s">
        <v>343</v>
      </c>
    </row>
    <row r="38375" spans="18:19" x14ac:dyDescent="0.2">
      <c r="R38375" s="334">
        <v>93888</v>
      </c>
      <c r="S38375" s="319" t="s">
        <v>343</v>
      </c>
    </row>
    <row r="38376" spans="18:19" x14ac:dyDescent="0.2">
      <c r="R38376" s="334">
        <v>93901</v>
      </c>
      <c r="S38376" s="319" t="s">
        <v>343</v>
      </c>
    </row>
    <row r="38377" spans="18:19" x14ac:dyDescent="0.2">
      <c r="R38377" s="334">
        <v>93902</v>
      </c>
      <c r="S38377" s="319" t="s">
        <v>343</v>
      </c>
    </row>
    <row r="38378" spans="18:19" x14ac:dyDescent="0.2">
      <c r="R38378" s="334">
        <v>93905</v>
      </c>
      <c r="S38378" s="319" t="s">
        <v>343</v>
      </c>
    </row>
    <row r="38379" spans="18:19" x14ac:dyDescent="0.2">
      <c r="R38379" s="334">
        <v>93906</v>
      </c>
      <c r="S38379" s="319" t="s">
        <v>343</v>
      </c>
    </row>
    <row r="38380" spans="18:19" x14ac:dyDescent="0.2">
      <c r="R38380" s="334">
        <v>93907</v>
      </c>
      <c r="S38380" s="319" t="s">
        <v>343</v>
      </c>
    </row>
    <row r="38381" spans="18:19" x14ac:dyDescent="0.2">
      <c r="R38381" s="334">
        <v>93908</v>
      </c>
      <c r="S38381" s="319" t="s">
        <v>343</v>
      </c>
    </row>
    <row r="38382" spans="18:19" x14ac:dyDescent="0.2">
      <c r="R38382" s="334">
        <v>93912</v>
      </c>
      <c r="S38382" s="319" t="s">
        <v>343</v>
      </c>
    </row>
    <row r="38383" spans="18:19" x14ac:dyDescent="0.2">
      <c r="R38383" s="334">
        <v>93915</v>
      </c>
      <c r="S38383" s="319" t="s">
        <v>343</v>
      </c>
    </row>
    <row r="38384" spans="18:19" x14ac:dyDescent="0.2">
      <c r="R38384" s="334">
        <v>93920</v>
      </c>
      <c r="S38384" s="319" t="s">
        <v>343</v>
      </c>
    </row>
    <row r="38385" spans="18:19" x14ac:dyDescent="0.2">
      <c r="R38385" s="334">
        <v>93921</v>
      </c>
      <c r="S38385" s="319" t="s">
        <v>343</v>
      </c>
    </row>
    <row r="38386" spans="18:19" x14ac:dyDescent="0.2">
      <c r="R38386" s="334">
        <v>93922</v>
      </c>
      <c r="S38386" s="319" t="s">
        <v>343</v>
      </c>
    </row>
    <row r="38387" spans="18:19" x14ac:dyDescent="0.2">
      <c r="R38387" s="334">
        <v>93923</v>
      </c>
      <c r="S38387" s="319" t="s">
        <v>343</v>
      </c>
    </row>
    <row r="38388" spans="18:19" x14ac:dyDescent="0.2">
      <c r="R38388" s="334">
        <v>93924</v>
      </c>
      <c r="S38388" s="319" t="s">
        <v>343</v>
      </c>
    </row>
    <row r="38389" spans="18:19" x14ac:dyDescent="0.2">
      <c r="R38389" s="334">
        <v>93925</v>
      </c>
      <c r="S38389" s="319" t="s">
        <v>343</v>
      </c>
    </row>
    <row r="38390" spans="18:19" x14ac:dyDescent="0.2">
      <c r="R38390" s="334">
        <v>93926</v>
      </c>
      <c r="S38390" s="319" t="s">
        <v>343</v>
      </c>
    </row>
    <row r="38391" spans="18:19" x14ac:dyDescent="0.2">
      <c r="R38391" s="334">
        <v>93927</v>
      </c>
      <c r="S38391" s="319" t="s">
        <v>343</v>
      </c>
    </row>
    <row r="38392" spans="18:19" x14ac:dyDescent="0.2">
      <c r="R38392" s="334">
        <v>93928</v>
      </c>
      <c r="S38392" s="319" t="s">
        <v>343</v>
      </c>
    </row>
    <row r="38393" spans="18:19" x14ac:dyDescent="0.2">
      <c r="R38393" s="334">
        <v>93930</v>
      </c>
      <c r="S38393" s="319" t="s">
        <v>343</v>
      </c>
    </row>
    <row r="38394" spans="18:19" x14ac:dyDescent="0.2">
      <c r="R38394" s="334">
        <v>93932</v>
      </c>
      <c r="S38394" s="319" t="s">
        <v>343</v>
      </c>
    </row>
    <row r="38395" spans="18:19" x14ac:dyDescent="0.2">
      <c r="R38395" s="334">
        <v>93933</v>
      </c>
      <c r="S38395" s="319" t="s">
        <v>343</v>
      </c>
    </row>
    <row r="38396" spans="18:19" x14ac:dyDescent="0.2">
      <c r="R38396" s="334">
        <v>93940</v>
      </c>
      <c r="S38396" s="319" t="s">
        <v>343</v>
      </c>
    </row>
    <row r="38397" spans="18:19" x14ac:dyDescent="0.2">
      <c r="R38397" s="334">
        <v>93942</v>
      </c>
      <c r="S38397" s="319" t="s">
        <v>343</v>
      </c>
    </row>
    <row r="38398" spans="18:19" x14ac:dyDescent="0.2">
      <c r="R38398" s="334">
        <v>93943</v>
      </c>
      <c r="S38398" s="319" t="s">
        <v>343</v>
      </c>
    </row>
    <row r="38399" spans="18:19" x14ac:dyDescent="0.2">
      <c r="R38399" s="334">
        <v>93944</v>
      </c>
      <c r="S38399" s="319" t="s">
        <v>343</v>
      </c>
    </row>
    <row r="38400" spans="18:19" x14ac:dyDescent="0.2">
      <c r="R38400" s="334">
        <v>93950</v>
      </c>
      <c r="S38400" s="319" t="s">
        <v>343</v>
      </c>
    </row>
    <row r="38401" spans="18:19" x14ac:dyDescent="0.2">
      <c r="R38401" s="334">
        <v>93953</v>
      </c>
      <c r="S38401" s="319" t="s">
        <v>343</v>
      </c>
    </row>
    <row r="38402" spans="18:19" x14ac:dyDescent="0.2">
      <c r="R38402" s="334">
        <v>93954</v>
      </c>
      <c r="S38402" s="319" t="s">
        <v>343</v>
      </c>
    </row>
    <row r="38403" spans="18:19" x14ac:dyDescent="0.2">
      <c r="R38403" s="334">
        <v>93955</v>
      </c>
      <c r="S38403" s="319" t="s">
        <v>343</v>
      </c>
    </row>
    <row r="38404" spans="18:19" x14ac:dyDescent="0.2">
      <c r="R38404" s="334">
        <v>93960</v>
      </c>
      <c r="S38404" s="319" t="s">
        <v>343</v>
      </c>
    </row>
    <row r="38405" spans="18:19" x14ac:dyDescent="0.2">
      <c r="R38405" s="334">
        <v>93962</v>
      </c>
      <c r="S38405" s="319" t="s">
        <v>343</v>
      </c>
    </row>
    <row r="38406" spans="18:19" x14ac:dyDescent="0.2">
      <c r="R38406" s="334">
        <v>94002</v>
      </c>
      <c r="S38406" s="319" t="s">
        <v>343</v>
      </c>
    </row>
    <row r="38407" spans="18:19" x14ac:dyDescent="0.2">
      <c r="R38407" s="334">
        <v>94005</v>
      </c>
      <c r="S38407" s="319" t="s">
        <v>343</v>
      </c>
    </row>
    <row r="38408" spans="18:19" x14ac:dyDescent="0.2">
      <c r="R38408" s="334">
        <v>94010</v>
      </c>
      <c r="S38408" s="319" t="s">
        <v>343</v>
      </c>
    </row>
    <row r="38409" spans="18:19" x14ac:dyDescent="0.2">
      <c r="R38409" s="334">
        <v>94011</v>
      </c>
      <c r="S38409" s="319" t="s">
        <v>343</v>
      </c>
    </row>
    <row r="38410" spans="18:19" x14ac:dyDescent="0.2">
      <c r="R38410" s="334">
        <v>94013</v>
      </c>
      <c r="S38410" s="319" t="s">
        <v>343</v>
      </c>
    </row>
    <row r="38411" spans="18:19" x14ac:dyDescent="0.2">
      <c r="R38411" s="334">
        <v>94014</v>
      </c>
      <c r="S38411" s="319" t="s">
        <v>343</v>
      </c>
    </row>
    <row r="38412" spans="18:19" x14ac:dyDescent="0.2">
      <c r="R38412" s="334">
        <v>94015</v>
      </c>
      <c r="S38412" s="319" t="s">
        <v>343</v>
      </c>
    </row>
    <row r="38413" spans="18:19" x14ac:dyDescent="0.2">
      <c r="R38413" s="334">
        <v>94016</v>
      </c>
      <c r="S38413" s="319" t="s">
        <v>343</v>
      </c>
    </row>
    <row r="38414" spans="18:19" x14ac:dyDescent="0.2">
      <c r="R38414" s="334">
        <v>94017</v>
      </c>
      <c r="S38414" s="319" t="s">
        <v>343</v>
      </c>
    </row>
    <row r="38415" spans="18:19" x14ac:dyDescent="0.2">
      <c r="R38415" s="334">
        <v>94018</v>
      </c>
      <c r="S38415" s="319" t="s">
        <v>343</v>
      </c>
    </row>
    <row r="38416" spans="18:19" x14ac:dyDescent="0.2">
      <c r="R38416" s="334">
        <v>94019</v>
      </c>
      <c r="S38416" s="319" t="s">
        <v>343</v>
      </c>
    </row>
    <row r="38417" spans="18:19" x14ac:dyDescent="0.2">
      <c r="R38417" s="334">
        <v>94020</v>
      </c>
      <c r="S38417" s="319" t="s">
        <v>343</v>
      </c>
    </row>
    <row r="38418" spans="18:19" x14ac:dyDescent="0.2">
      <c r="R38418" s="334">
        <v>94021</v>
      </c>
      <c r="S38418" s="319" t="s">
        <v>343</v>
      </c>
    </row>
    <row r="38419" spans="18:19" x14ac:dyDescent="0.2">
      <c r="R38419" s="334">
        <v>94022</v>
      </c>
      <c r="S38419" s="319" t="s">
        <v>343</v>
      </c>
    </row>
    <row r="38420" spans="18:19" x14ac:dyDescent="0.2">
      <c r="R38420" s="334">
        <v>94023</v>
      </c>
      <c r="S38420" s="319" t="s">
        <v>343</v>
      </c>
    </row>
    <row r="38421" spans="18:19" x14ac:dyDescent="0.2">
      <c r="R38421" s="334">
        <v>94024</v>
      </c>
      <c r="S38421" s="319" t="s">
        <v>343</v>
      </c>
    </row>
    <row r="38422" spans="18:19" x14ac:dyDescent="0.2">
      <c r="R38422" s="334">
        <v>94025</v>
      </c>
      <c r="S38422" s="319" t="s">
        <v>343</v>
      </c>
    </row>
    <row r="38423" spans="18:19" x14ac:dyDescent="0.2">
      <c r="R38423" s="334">
        <v>94026</v>
      </c>
      <c r="S38423" s="319" t="s">
        <v>343</v>
      </c>
    </row>
    <row r="38424" spans="18:19" x14ac:dyDescent="0.2">
      <c r="R38424" s="334">
        <v>94027</v>
      </c>
      <c r="S38424" s="319" t="s">
        <v>343</v>
      </c>
    </row>
    <row r="38425" spans="18:19" x14ac:dyDescent="0.2">
      <c r="R38425" s="334">
        <v>94028</v>
      </c>
      <c r="S38425" s="319" t="s">
        <v>343</v>
      </c>
    </row>
    <row r="38426" spans="18:19" x14ac:dyDescent="0.2">
      <c r="R38426" s="334">
        <v>94030</v>
      </c>
      <c r="S38426" s="319" t="s">
        <v>343</v>
      </c>
    </row>
    <row r="38427" spans="18:19" x14ac:dyDescent="0.2">
      <c r="R38427" s="334">
        <v>94035</v>
      </c>
      <c r="S38427" s="319" t="s">
        <v>343</v>
      </c>
    </row>
    <row r="38428" spans="18:19" x14ac:dyDescent="0.2">
      <c r="R38428" s="334">
        <v>94037</v>
      </c>
      <c r="S38428" s="319" t="s">
        <v>343</v>
      </c>
    </row>
    <row r="38429" spans="18:19" x14ac:dyDescent="0.2">
      <c r="R38429" s="334">
        <v>94038</v>
      </c>
      <c r="S38429" s="319" t="s">
        <v>343</v>
      </c>
    </row>
    <row r="38430" spans="18:19" x14ac:dyDescent="0.2">
      <c r="R38430" s="334">
        <v>94039</v>
      </c>
      <c r="S38430" s="319" t="s">
        <v>343</v>
      </c>
    </row>
    <row r="38431" spans="18:19" x14ac:dyDescent="0.2">
      <c r="R38431" s="334">
        <v>94040</v>
      </c>
      <c r="S38431" s="319" t="s">
        <v>343</v>
      </c>
    </row>
    <row r="38432" spans="18:19" x14ac:dyDescent="0.2">
      <c r="R38432" s="334">
        <v>94041</v>
      </c>
      <c r="S38432" s="319" t="s">
        <v>343</v>
      </c>
    </row>
    <row r="38433" spans="18:19" x14ac:dyDescent="0.2">
      <c r="R38433" s="334">
        <v>94042</v>
      </c>
      <c r="S38433" s="319" t="s">
        <v>343</v>
      </c>
    </row>
    <row r="38434" spans="18:19" x14ac:dyDescent="0.2">
      <c r="R38434" s="334">
        <v>94043</v>
      </c>
      <c r="S38434" s="319" t="s">
        <v>343</v>
      </c>
    </row>
    <row r="38435" spans="18:19" x14ac:dyDescent="0.2">
      <c r="R38435" s="334">
        <v>94044</v>
      </c>
      <c r="S38435" s="319" t="s">
        <v>343</v>
      </c>
    </row>
    <row r="38436" spans="18:19" x14ac:dyDescent="0.2">
      <c r="R38436" s="334">
        <v>94060</v>
      </c>
      <c r="S38436" s="319" t="s">
        <v>343</v>
      </c>
    </row>
    <row r="38437" spans="18:19" x14ac:dyDescent="0.2">
      <c r="R38437" s="334">
        <v>94061</v>
      </c>
      <c r="S38437" s="319" t="s">
        <v>343</v>
      </c>
    </row>
    <row r="38438" spans="18:19" x14ac:dyDescent="0.2">
      <c r="R38438" s="334">
        <v>94062</v>
      </c>
      <c r="S38438" s="319" t="s">
        <v>343</v>
      </c>
    </row>
    <row r="38439" spans="18:19" x14ac:dyDescent="0.2">
      <c r="R38439" s="334">
        <v>94063</v>
      </c>
      <c r="S38439" s="319" t="s">
        <v>343</v>
      </c>
    </row>
    <row r="38440" spans="18:19" x14ac:dyDescent="0.2">
      <c r="R38440" s="334">
        <v>94064</v>
      </c>
      <c r="S38440" s="319" t="s">
        <v>343</v>
      </c>
    </row>
    <row r="38441" spans="18:19" x14ac:dyDescent="0.2">
      <c r="R38441" s="334">
        <v>94065</v>
      </c>
      <c r="S38441" s="319" t="s">
        <v>343</v>
      </c>
    </row>
    <row r="38442" spans="18:19" x14ac:dyDescent="0.2">
      <c r="R38442" s="334">
        <v>94066</v>
      </c>
      <c r="S38442" s="319" t="s">
        <v>343</v>
      </c>
    </row>
    <row r="38443" spans="18:19" x14ac:dyDescent="0.2">
      <c r="R38443" s="334">
        <v>94070</v>
      </c>
      <c r="S38443" s="319" t="s">
        <v>343</v>
      </c>
    </row>
    <row r="38444" spans="18:19" x14ac:dyDescent="0.2">
      <c r="R38444" s="334">
        <v>94074</v>
      </c>
      <c r="S38444" s="319" t="s">
        <v>343</v>
      </c>
    </row>
    <row r="38445" spans="18:19" x14ac:dyDescent="0.2">
      <c r="R38445" s="334">
        <v>94080</v>
      </c>
      <c r="S38445" s="319" t="s">
        <v>343</v>
      </c>
    </row>
    <row r="38446" spans="18:19" x14ac:dyDescent="0.2">
      <c r="R38446" s="334">
        <v>94083</v>
      </c>
      <c r="S38446" s="319" t="s">
        <v>343</v>
      </c>
    </row>
    <row r="38447" spans="18:19" x14ac:dyDescent="0.2">
      <c r="R38447" s="334">
        <v>94085</v>
      </c>
      <c r="S38447" s="319" t="s">
        <v>343</v>
      </c>
    </row>
    <row r="38448" spans="18:19" x14ac:dyDescent="0.2">
      <c r="R38448" s="334">
        <v>94086</v>
      </c>
      <c r="S38448" s="319" t="s">
        <v>343</v>
      </c>
    </row>
    <row r="38449" spans="18:19" x14ac:dyDescent="0.2">
      <c r="R38449" s="334">
        <v>94087</v>
      </c>
      <c r="S38449" s="319" t="s">
        <v>343</v>
      </c>
    </row>
    <row r="38450" spans="18:19" x14ac:dyDescent="0.2">
      <c r="R38450" s="334">
        <v>94088</v>
      </c>
      <c r="S38450" s="319" t="s">
        <v>343</v>
      </c>
    </row>
    <row r="38451" spans="18:19" x14ac:dyDescent="0.2">
      <c r="R38451" s="334">
        <v>94089</v>
      </c>
      <c r="S38451" s="319" t="s">
        <v>343</v>
      </c>
    </row>
    <row r="38452" spans="18:19" x14ac:dyDescent="0.2">
      <c r="R38452" s="334">
        <v>94101</v>
      </c>
      <c r="S38452" s="319" t="s">
        <v>343</v>
      </c>
    </row>
    <row r="38453" spans="18:19" x14ac:dyDescent="0.2">
      <c r="R38453" s="334">
        <v>94102</v>
      </c>
      <c r="S38453" s="319" t="s">
        <v>343</v>
      </c>
    </row>
    <row r="38454" spans="18:19" x14ac:dyDescent="0.2">
      <c r="R38454" s="334">
        <v>94103</v>
      </c>
      <c r="S38454" s="319" t="s">
        <v>343</v>
      </c>
    </row>
    <row r="38455" spans="18:19" x14ac:dyDescent="0.2">
      <c r="R38455" s="334">
        <v>94104</v>
      </c>
      <c r="S38455" s="319" t="s">
        <v>343</v>
      </c>
    </row>
    <row r="38456" spans="18:19" x14ac:dyDescent="0.2">
      <c r="R38456" s="334">
        <v>94105</v>
      </c>
      <c r="S38456" s="319" t="s">
        <v>343</v>
      </c>
    </row>
    <row r="38457" spans="18:19" x14ac:dyDescent="0.2">
      <c r="R38457" s="334">
        <v>94107</v>
      </c>
      <c r="S38457" s="319" t="s">
        <v>343</v>
      </c>
    </row>
    <row r="38458" spans="18:19" x14ac:dyDescent="0.2">
      <c r="R38458" s="334">
        <v>94108</v>
      </c>
      <c r="S38458" s="319" t="s">
        <v>343</v>
      </c>
    </row>
    <row r="38459" spans="18:19" x14ac:dyDescent="0.2">
      <c r="R38459" s="334">
        <v>94109</v>
      </c>
      <c r="S38459" s="319" t="s">
        <v>343</v>
      </c>
    </row>
    <row r="38460" spans="18:19" x14ac:dyDescent="0.2">
      <c r="R38460" s="334">
        <v>94110</v>
      </c>
      <c r="S38460" s="319" t="s">
        <v>343</v>
      </c>
    </row>
    <row r="38461" spans="18:19" x14ac:dyDescent="0.2">
      <c r="R38461" s="334">
        <v>94111</v>
      </c>
      <c r="S38461" s="319" t="s">
        <v>343</v>
      </c>
    </row>
    <row r="38462" spans="18:19" x14ac:dyDescent="0.2">
      <c r="R38462" s="334">
        <v>94112</v>
      </c>
      <c r="S38462" s="319" t="s">
        <v>343</v>
      </c>
    </row>
    <row r="38463" spans="18:19" x14ac:dyDescent="0.2">
      <c r="R38463" s="334">
        <v>94114</v>
      </c>
      <c r="S38463" s="319" t="s">
        <v>343</v>
      </c>
    </row>
    <row r="38464" spans="18:19" x14ac:dyDescent="0.2">
      <c r="R38464" s="334">
        <v>94115</v>
      </c>
      <c r="S38464" s="319" t="s">
        <v>343</v>
      </c>
    </row>
    <row r="38465" spans="18:19" x14ac:dyDescent="0.2">
      <c r="R38465" s="334">
        <v>94116</v>
      </c>
      <c r="S38465" s="319" t="s">
        <v>343</v>
      </c>
    </row>
    <row r="38466" spans="18:19" x14ac:dyDescent="0.2">
      <c r="R38466" s="334">
        <v>94117</v>
      </c>
      <c r="S38466" s="319" t="s">
        <v>343</v>
      </c>
    </row>
    <row r="38467" spans="18:19" x14ac:dyDescent="0.2">
      <c r="R38467" s="334">
        <v>94118</v>
      </c>
      <c r="S38467" s="319" t="s">
        <v>343</v>
      </c>
    </row>
    <row r="38468" spans="18:19" x14ac:dyDescent="0.2">
      <c r="R38468" s="334">
        <v>94119</v>
      </c>
      <c r="S38468" s="319" t="s">
        <v>343</v>
      </c>
    </row>
    <row r="38469" spans="18:19" x14ac:dyDescent="0.2">
      <c r="R38469" s="334">
        <v>94120</v>
      </c>
      <c r="S38469" s="319" t="s">
        <v>343</v>
      </c>
    </row>
    <row r="38470" spans="18:19" x14ac:dyDescent="0.2">
      <c r="R38470" s="334">
        <v>94121</v>
      </c>
      <c r="S38470" s="319" t="s">
        <v>343</v>
      </c>
    </row>
    <row r="38471" spans="18:19" x14ac:dyDescent="0.2">
      <c r="R38471" s="334">
        <v>94122</v>
      </c>
      <c r="S38471" s="319" t="s">
        <v>343</v>
      </c>
    </row>
    <row r="38472" spans="18:19" x14ac:dyDescent="0.2">
      <c r="R38472" s="334">
        <v>94123</v>
      </c>
      <c r="S38472" s="319" t="s">
        <v>343</v>
      </c>
    </row>
    <row r="38473" spans="18:19" x14ac:dyDescent="0.2">
      <c r="R38473" s="334">
        <v>94124</v>
      </c>
      <c r="S38473" s="319" t="s">
        <v>343</v>
      </c>
    </row>
    <row r="38474" spans="18:19" x14ac:dyDescent="0.2">
      <c r="R38474" s="334">
        <v>94125</v>
      </c>
      <c r="S38474" s="319" t="s">
        <v>343</v>
      </c>
    </row>
    <row r="38475" spans="18:19" x14ac:dyDescent="0.2">
      <c r="R38475" s="334">
        <v>94126</v>
      </c>
      <c r="S38475" s="319" t="s">
        <v>343</v>
      </c>
    </row>
    <row r="38476" spans="18:19" x14ac:dyDescent="0.2">
      <c r="R38476" s="334">
        <v>94127</v>
      </c>
      <c r="S38476" s="319" t="s">
        <v>343</v>
      </c>
    </row>
    <row r="38477" spans="18:19" x14ac:dyDescent="0.2">
      <c r="R38477" s="334">
        <v>94128</v>
      </c>
      <c r="S38477" s="319" t="s">
        <v>343</v>
      </c>
    </row>
    <row r="38478" spans="18:19" x14ac:dyDescent="0.2">
      <c r="R38478" s="334">
        <v>94129</v>
      </c>
      <c r="S38478" s="319" t="s">
        <v>343</v>
      </c>
    </row>
    <row r="38479" spans="18:19" x14ac:dyDescent="0.2">
      <c r="R38479" s="334">
        <v>94130</v>
      </c>
      <c r="S38479" s="319" t="s">
        <v>343</v>
      </c>
    </row>
    <row r="38480" spans="18:19" x14ac:dyDescent="0.2">
      <c r="R38480" s="334">
        <v>94131</v>
      </c>
      <c r="S38480" s="319" t="s">
        <v>343</v>
      </c>
    </row>
    <row r="38481" spans="18:19" x14ac:dyDescent="0.2">
      <c r="R38481" s="334">
        <v>94132</v>
      </c>
      <c r="S38481" s="319" t="s">
        <v>343</v>
      </c>
    </row>
    <row r="38482" spans="18:19" x14ac:dyDescent="0.2">
      <c r="R38482" s="334">
        <v>94133</v>
      </c>
      <c r="S38482" s="319" t="s">
        <v>343</v>
      </c>
    </row>
    <row r="38483" spans="18:19" x14ac:dyDescent="0.2">
      <c r="R38483" s="334">
        <v>94134</v>
      </c>
      <c r="S38483" s="319" t="s">
        <v>343</v>
      </c>
    </row>
    <row r="38484" spans="18:19" x14ac:dyDescent="0.2">
      <c r="R38484" s="334">
        <v>94137</v>
      </c>
      <c r="S38484" s="319" t="s">
        <v>343</v>
      </c>
    </row>
    <row r="38485" spans="18:19" x14ac:dyDescent="0.2">
      <c r="R38485" s="334">
        <v>94139</v>
      </c>
      <c r="S38485" s="319" t="s">
        <v>343</v>
      </c>
    </row>
    <row r="38486" spans="18:19" x14ac:dyDescent="0.2">
      <c r="R38486" s="334">
        <v>94140</v>
      </c>
      <c r="S38486" s="319" t="s">
        <v>343</v>
      </c>
    </row>
    <row r="38487" spans="18:19" x14ac:dyDescent="0.2">
      <c r="R38487" s="334">
        <v>94141</v>
      </c>
      <c r="S38487" s="319" t="s">
        <v>343</v>
      </c>
    </row>
    <row r="38488" spans="18:19" x14ac:dyDescent="0.2">
      <c r="R38488" s="334">
        <v>94142</v>
      </c>
      <c r="S38488" s="319" t="s">
        <v>343</v>
      </c>
    </row>
    <row r="38489" spans="18:19" x14ac:dyDescent="0.2">
      <c r="R38489" s="334">
        <v>94143</v>
      </c>
      <c r="S38489" s="319" t="s">
        <v>343</v>
      </c>
    </row>
    <row r="38490" spans="18:19" x14ac:dyDescent="0.2">
      <c r="R38490" s="334">
        <v>94144</v>
      </c>
      <c r="S38490" s="319" t="s">
        <v>343</v>
      </c>
    </row>
    <row r="38491" spans="18:19" x14ac:dyDescent="0.2">
      <c r="R38491" s="334">
        <v>94145</v>
      </c>
      <c r="S38491" s="319" t="s">
        <v>343</v>
      </c>
    </row>
    <row r="38492" spans="18:19" x14ac:dyDescent="0.2">
      <c r="R38492" s="334">
        <v>94146</v>
      </c>
      <c r="S38492" s="319" t="s">
        <v>343</v>
      </c>
    </row>
    <row r="38493" spans="18:19" x14ac:dyDescent="0.2">
      <c r="R38493" s="334">
        <v>94147</v>
      </c>
      <c r="S38493" s="319" t="s">
        <v>343</v>
      </c>
    </row>
    <row r="38494" spans="18:19" x14ac:dyDescent="0.2">
      <c r="R38494" s="334">
        <v>94151</v>
      </c>
      <c r="S38494" s="319" t="s">
        <v>343</v>
      </c>
    </row>
    <row r="38495" spans="18:19" x14ac:dyDescent="0.2">
      <c r="R38495" s="334">
        <v>94156</v>
      </c>
      <c r="S38495" s="319" t="s">
        <v>343</v>
      </c>
    </row>
    <row r="38496" spans="18:19" x14ac:dyDescent="0.2">
      <c r="R38496" s="334">
        <v>94158</v>
      </c>
      <c r="S38496" s="319" t="s">
        <v>343</v>
      </c>
    </row>
    <row r="38497" spans="18:19" x14ac:dyDescent="0.2">
      <c r="R38497" s="334">
        <v>94159</v>
      </c>
      <c r="S38497" s="319" t="s">
        <v>343</v>
      </c>
    </row>
    <row r="38498" spans="18:19" x14ac:dyDescent="0.2">
      <c r="R38498" s="334">
        <v>94160</v>
      </c>
      <c r="S38498" s="319" t="s">
        <v>343</v>
      </c>
    </row>
    <row r="38499" spans="18:19" x14ac:dyDescent="0.2">
      <c r="R38499" s="334">
        <v>94161</v>
      </c>
      <c r="S38499" s="319" t="s">
        <v>343</v>
      </c>
    </row>
    <row r="38500" spans="18:19" x14ac:dyDescent="0.2">
      <c r="R38500" s="334">
        <v>94162</v>
      </c>
      <c r="S38500" s="319" t="s">
        <v>343</v>
      </c>
    </row>
    <row r="38501" spans="18:19" x14ac:dyDescent="0.2">
      <c r="R38501" s="334">
        <v>94163</v>
      </c>
      <c r="S38501" s="319" t="s">
        <v>343</v>
      </c>
    </row>
    <row r="38502" spans="18:19" x14ac:dyDescent="0.2">
      <c r="R38502" s="334">
        <v>94164</v>
      </c>
      <c r="S38502" s="319" t="s">
        <v>343</v>
      </c>
    </row>
    <row r="38503" spans="18:19" x14ac:dyDescent="0.2">
      <c r="R38503" s="334">
        <v>94172</v>
      </c>
      <c r="S38503" s="319" t="s">
        <v>343</v>
      </c>
    </row>
    <row r="38504" spans="18:19" x14ac:dyDescent="0.2">
      <c r="R38504" s="334">
        <v>94177</v>
      </c>
      <c r="S38504" s="319" t="s">
        <v>343</v>
      </c>
    </row>
    <row r="38505" spans="18:19" x14ac:dyDescent="0.2">
      <c r="R38505" s="334">
        <v>94188</v>
      </c>
      <c r="S38505" s="319" t="s">
        <v>343</v>
      </c>
    </row>
    <row r="38506" spans="18:19" x14ac:dyDescent="0.2">
      <c r="R38506" s="334">
        <v>94199</v>
      </c>
      <c r="S38506" s="319" t="s">
        <v>343</v>
      </c>
    </row>
    <row r="38507" spans="18:19" x14ac:dyDescent="0.2">
      <c r="R38507" s="334">
        <v>94203</v>
      </c>
      <c r="S38507" s="319" t="s">
        <v>343</v>
      </c>
    </row>
    <row r="38508" spans="18:19" x14ac:dyDescent="0.2">
      <c r="R38508" s="334">
        <v>94204</v>
      </c>
      <c r="S38508" s="319" t="s">
        <v>343</v>
      </c>
    </row>
    <row r="38509" spans="18:19" x14ac:dyDescent="0.2">
      <c r="R38509" s="334">
        <v>94205</v>
      </c>
      <c r="S38509" s="319" t="s">
        <v>343</v>
      </c>
    </row>
    <row r="38510" spans="18:19" x14ac:dyDescent="0.2">
      <c r="R38510" s="334">
        <v>94206</v>
      </c>
      <c r="S38510" s="319" t="s">
        <v>343</v>
      </c>
    </row>
    <row r="38511" spans="18:19" x14ac:dyDescent="0.2">
      <c r="R38511" s="334">
        <v>94207</v>
      </c>
      <c r="S38511" s="319" t="s">
        <v>343</v>
      </c>
    </row>
    <row r="38512" spans="18:19" x14ac:dyDescent="0.2">
      <c r="R38512" s="334">
        <v>94208</v>
      </c>
      <c r="S38512" s="319" t="s">
        <v>343</v>
      </c>
    </row>
    <row r="38513" spans="18:19" x14ac:dyDescent="0.2">
      <c r="R38513" s="334">
        <v>94209</v>
      </c>
      <c r="S38513" s="319" t="s">
        <v>343</v>
      </c>
    </row>
    <row r="38514" spans="18:19" x14ac:dyDescent="0.2">
      <c r="R38514" s="334">
        <v>94211</v>
      </c>
      <c r="S38514" s="319" t="s">
        <v>343</v>
      </c>
    </row>
    <row r="38515" spans="18:19" x14ac:dyDescent="0.2">
      <c r="R38515" s="334">
        <v>94229</v>
      </c>
      <c r="S38515" s="319" t="s">
        <v>343</v>
      </c>
    </row>
    <row r="38516" spans="18:19" x14ac:dyDescent="0.2">
      <c r="R38516" s="334">
        <v>94230</v>
      </c>
      <c r="S38516" s="319" t="s">
        <v>343</v>
      </c>
    </row>
    <row r="38517" spans="18:19" x14ac:dyDescent="0.2">
      <c r="R38517" s="334">
        <v>94232</v>
      </c>
      <c r="S38517" s="319" t="s">
        <v>343</v>
      </c>
    </row>
    <row r="38518" spans="18:19" x14ac:dyDescent="0.2">
      <c r="R38518" s="334">
        <v>94234</v>
      </c>
      <c r="S38518" s="319" t="s">
        <v>343</v>
      </c>
    </row>
    <row r="38519" spans="18:19" x14ac:dyDescent="0.2">
      <c r="R38519" s="334">
        <v>94235</v>
      </c>
      <c r="S38519" s="319" t="s">
        <v>343</v>
      </c>
    </row>
    <row r="38520" spans="18:19" x14ac:dyDescent="0.2">
      <c r="R38520" s="334">
        <v>94236</v>
      </c>
      <c r="S38520" s="319" t="s">
        <v>343</v>
      </c>
    </row>
    <row r="38521" spans="18:19" x14ac:dyDescent="0.2">
      <c r="R38521" s="334">
        <v>94237</v>
      </c>
      <c r="S38521" s="319" t="s">
        <v>343</v>
      </c>
    </row>
    <row r="38522" spans="18:19" x14ac:dyDescent="0.2">
      <c r="R38522" s="334">
        <v>94239</v>
      </c>
      <c r="S38522" s="319" t="s">
        <v>343</v>
      </c>
    </row>
    <row r="38523" spans="18:19" x14ac:dyDescent="0.2">
      <c r="R38523" s="334">
        <v>94240</v>
      </c>
      <c r="S38523" s="319" t="s">
        <v>343</v>
      </c>
    </row>
    <row r="38524" spans="18:19" x14ac:dyDescent="0.2">
      <c r="R38524" s="334">
        <v>94244</v>
      </c>
      <c r="S38524" s="319" t="s">
        <v>343</v>
      </c>
    </row>
    <row r="38525" spans="18:19" x14ac:dyDescent="0.2">
      <c r="R38525" s="334">
        <v>94246</v>
      </c>
      <c r="S38525" s="319" t="s">
        <v>343</v>
      </c>
    </row>
    <row r="38526" spans="18:19" x14ac:dyDescent="0.2">
      <c r="R38526" s="334">
        <v>94247</v>
      </c>
      <c r="S38526" s="319" t="s">
        <v>343</v>
      </c>
    </row>
    <row r="38527" spans="18:19" x14ac:dyDescent="0.2">
      <c r="R38527" s="334">
        <v>94248</v>
      </c>
      <c r="S38527" s="319" t="s">
        <v>343</v>
      </c>
    </row>
    <row r="38528" spans="18:19" x14ac:dyDescent="0.2">
      <c r="R38528" s="334">
        <v>94249</v>
      </c>
      <c r="S38528" s="319" t="s">
        <v>343</v>
      </c>
    </row>
    <row r="38529" spans="18:19" x14ac:dyDescent="0.2">
      <c r="R38529" s="334">
        <v>94250</v>
      </c>
      <c r="S38529" s="319" t="s">
        <v>343</v>
      </c>
    </row>
    <row r="38530" spans="18:19" x14ac:dyDescent="0.2">
      <c r="R38530" s="334">
        <v>94252</v>
      </c>
      <c r="S38530" s="319" t="s">
        <v>343</v>
      </c>
    </row>
    <row r="38531" spans="18:19" x14ac:dyDescent="0.2">
      <c r="R38531" s="334">
        <v>94254</v>
      </c>
      <c r="S38531" s="319" t="s">
        <v>343</v>
      </c>
    </row>
    <row r="38532" spans="18:19" x14ac:dyDescent="0.2">
      <c r="R38532" s="334">
        <v>94256</v>
      </c>
      <c r="S38532" s="319" t="s">
        <v>343</v>
      </c>
    </row>
    <row r="38533" spans="18:19" x14ac:dyDescent="0.2">
      <c r="R38533" s="334">
        <v>94257</v>
      </c>
      <c r="S38533" s="319" t="s">
        <v>343</v>
      </c>
    </row>
    <row r="38534" spans="18:19" x14ac:dyDescent="0.2">
      <c r="R38534" s="334">
        <v>94258</v>
      </c>
      <c r="S38534" s="319" t="s">
        <v>343</v>
      </c>
    </row>
    <row r="38535" spans="18:19" x14ac:dyDescent="0.2">
      <c r="R38535" s="334">
        <v>94259</v>
      </c>
      <c r="S38535" s="319" t="s">
        <v>343</v>
      </c>
    </row>
    <row r="38536" spans="18:19" x14ac:dyDescent="0.2">
      <c r="R38536" s="334">
        <v>94261</v>
      </c>
      <c r="S38536" s="319" t="s">
        <v>343</v>
      </c>
    </row>
    <row r="38537" spans="18:19" x14ac:dyDescent="0.2">
      <c r="R38537" s="334">
        <v>94262</v>
      </c>
      <c r="S38537" s="319" t="s">
        <v>343</v>
      </c>
    </row>
    <row r="38538" spans="18:19" x14ac:dyDescent="0.2">
      <c r="R38538" s="334">
        <v>94263</v>
      </c>
      <c r="S38538" s="319" t="s">
        <v>343</v>
      </c>
    </row>
    <row r="38539" spans="18:19" x14ac:dyDescent="0.2">
      <c r="R38539" s="334">
        <v>94267</v>
      </c>
      <c r="S38539" s="319" t="s">
        <v>343</v>
      </c>
    </row>
    <row r="38540" spans="18:19" x14ac:dyDescent="0.2">
      <c r="R38540" s="334">
        <v>94268</v>
      </c>
      <c r="S38540" s="319" t="s">
        <v>343</v>
      </c>
    </row>
    <row r="38541" spans="18:19" x14ac:dyDescent="0.2">
      <c r="R38541" s="334">
        <v>94269</v>
      </c>
      <c r="S38541" s="319" t="s">
        <v>343</v>
      </c>
    </row>
    <row r="38542" spans="18:19" x14ac:dyDescent="0.2">
      <c r="R38542" s="334">
        <v>94271</v>
      </c>
      <c r="S38542" s="319" t="s">
        <v>343</v>
      </c>
    </row>
    <row r="38543" spans="18:19" x14ac:dyDescent="0.2">
      <c r="R38543" s="334">
        <v>94273</v>
      </c>
      <c r="S38543" s="319" t="s">
        <v>343</v>
      </c>
    </row>
    <row r="38544" spans="18:19" x14ac:dyDescent="0.2">
      <c r="R38544" s="334">
        <v>94274</v>
      </c>
      <c r="S38544" s="319" t="s">
        <v>343</v>
      </c>
    </row>
    <row r="38545" spans="18:19" x14ac:dyDescent="0.2">
      <c r="R38545" s="334">
        <v>94277</v>
      </c>
      <c r="S38545" s="319" t="s">
        <v>343</v>
      </c>
    </row>
    <row r="38546" spans="18:19" x14ac:dyDescent="0.2">
      <c r="R38546" s="334">
        <v>94278</v>
      </c>
      <c r="S38546" s="319" t="s">
        <v>343</v>
      </c>
    </row>
    <row r="38547" spans="18:19" x14ac:dyDescent="0.2">
      <c r="R38547" s="334">
        <v>94279</v>
      </c>
      <c r="S38547" s="319" t="s">
        <v>343</v>
      </c>
    </row>
    <row r="38548" spans="18:19" x14ac:dyDescent="0.2">
      <c r="R38548" s="334">
        <v>94280</v>
      </c>
      <c r="S38548" s="319" t="s">
        <v>343</v>
      </c>
    </row>
    <row r="38549" spans="18:19" x14ac:dyDescent="0.2">
      <c r="R38549" s="334">
        <v>94282</v>
      </c>
      <c r="S38549" s="319" t="s">
        <v>343</v>
      </c>
    </row>
    <row r="38550" spans="18:19" x14ac:dyDescent="0.2">
      <c r="R38550" s="334">
        <v>94283</v>
      </c>
      <c r="S38550" s="319" t="s">
        <v>343</v>
      </c>
    </row>
    <row r="38551" spans="18:19" x14ac:dyDescent="0.2">
      <c r="R38551" s="334">
        <v>94284</v>
      </c>
      <c r="S38551" s="319" t="s">
        <v>343</v>
      </c>
    </row>
    <row r="38552" spans="18:19" x14ac:dyDescent="0.2">
      <c r="R38552" s="334">
        <v>94285</v>
      </c>
      <c r="S38552" s="319" t="s">
        <v>343</v>
      </c>
    </row>
    <row r="38553" spans="18:19" x14ac:dyDescent="0.2">
      <c r="R38553" s="334">
        <v>94286</v>
      </c>
      <c r="S38553" s="319" t="s">
        <v>343</v>
      </c>
    </row>
    <row r="38554" spans="18:19" x14ac:dyDescent="0.2">
      <c r="R38554" s="334">
        <v>94287</v>
      </c>
      <c r="S38554" s="319" t="s">
        <v>343</v>
      </c>
    </row>
    <row r="38555" spans="18:19" x14ac:dyDescent="0.2">
      <c r="R38555" s="334">
        <v>94288</v>
      </c>
      <c r="S38555" s="319" t="s">
        <v>343</v>
      </c>
    </row>
    <row r="38556" spans="18:19" x14ac:dyDescent="0.2">
      <c r="R38556" s="334">
        <v>94289</v>
      </c>
      <c r="S38556" s="319" t="s">
        <v>343</v>
      </c>
    </row>
    <row r="38557" spans="18:19" x14ac:dyDescent="0.2">
      <c r="R38557" s="334">
        <v>94290</v>
      </c>
      <c r="S38557" s="319" t="s">
        <v>343</v>
      </c>
    </row>
    <row r="38558" spans="18:19" x14ac:dyDescent="0.2">
      <c r="R38558" s="334">
        <v>94291</v>
      </c>
      <c r="S38558" s="319" t="s">
        <v>343</v>
      </c>
    </row>
    <row r="38559" spans="18:19" x14ac:dyDescent="0.2">
      <c r="R38559" s="334">
        <v>94293</v>
      </c>
      <c r="S38559" s="319" t="s">
        <v>343</v>
      </c>
    </row>
    <row r="38560" spans="18:19" x14ac:dyDescent="0.2">
      <c r="R38560" s="334">
        <v>94294</v>
      </c>
      <c r="S38560" s="319" t="s">
        <v>343</v>
      </c>
    </row>
    <row r="38561" spans="18:19" x14ac:dyDescent="0.2">
      <c r="R38561" s="334">
        <v>94295</v>
      </c>
      <c r="S38561" s="319" t="s">
        <v>343</v>
      </c>
    </row>
    <row r="38562" spans="18:19" x14ac:dyDescent="0.2">
      <c r="R38562" s="334">
        <v>94296</v>
      </c>
      <c r="S38562" s="319" t="s">
        <v>343</v>
      </c>
    </row>
    <row r="38563" spans="18:19" x14ac:dyDescent="0.2">
      <c r="R38563" s="334">
        <v>94297</v>
      </c>
      <c r="S38563" s="319" t="s">
        <v>343</v>
      </c>
    </row>
    <row r="38564" spans="18:19" x14ac:dyDescent="0.2">
      <c r="R38564" s="334">
        <v>94298</v>
      </c>
      <c r="S38564" s="319" t="s">
        <v>343</v>
      </c>
    </row>
    <row r="38565" spans="18:19" x14ac:dyDescent="0.2">
      <c r="R38565" s="334">
        <v>94301</v>
      </c>
      <c r="S38565" s="319" t="s">
        <v>343</v>
      </c>
    </row>
    <row r="38566" spans="18:19" x14ac:dyDescent="0.2">
      <c r="R38566" s="334">
        <v>94302</v>
      </c>
      <c r="S38566" s="319" t="s">
        <v>343</v>
      </c>
    </row>
    <row r="38567" spans="18:19" x14ac:dyDescent="0.2">
      <c r="R38567" s="334">
        <v>94303</v>
      </c>
      <c r="S38567" s="319" t="s">
        <v>343</v>
      </c>
    </row>
    <row r="38568" spans="18:19" x14ac:dyDescent="0.2">
      <c r="R38568" s="334">
        <v>94304</v>
      </c>
      <c r="S38568" s="319" t="s">
        <v>343</v>
      </c>
    </row>
    <row r="38569" spans="18:19" x14ac:dyDescent="0.2">
      <c r="R38569" s="334">
        <v>94305</v>
      </c>
      <c r="S38569" s="319" t="s">
        <v>343</v>
      </c>
    </row>
    <row r="38570" spans="18:19" x14ac:dyDescent="0.2">
      <c r="R38570" s="334">
        <v>94306</v>
      </c>
      <c r="S38570" s="319" t="s">
        <v>343</v>
      </c>
    </row>
    <row r="38571" spans="18:19" x14ac:dyDescent="0.2">
      <c r="R38571" s="334">
        <v>94309</v>
      </c>
      <c r="S38571" s="319" t="s">
        <v>343</v>
      </c>
    </row>
    <row r="38572" spans="18:19" x14ac:dyDescent="0.2">
      <c r="R38572" s="334">
        <v>94401</v>
      </c>
      <c r="S38572" s="319" t="s">
        <v>343</v>
      </c>
    </row>
    <row r="38573" spans="18:19" x14ac:dyDescent="0.2">
      <c r="R38573" s="334">
        <v>94402</v>
      </c>
      <c r="S38573" s="319" t="s">
        <v>343</v>
      </c>
    </row>
    <row r="38574" spans="18:19" x14ac:dyDescent="0.2">
      <c r="R38574" s="334">
        <v>94403</v>
      </c>
      <c r="S38574" s="319" t="s">
        <v>343</v>
      </c>
    </row>
    <row r="38575" spans="18:19" x14ac:dyDescent="0.2">
      <c r="R38575" s="334">
        <v>94404</v>
      </c>
      <c r="S38575" s="319" t="s">
        <v>343</v>
      </c>
    </row>
    <row r="38576" spans="18:19" x14ac:dyDescent="0.2">
      <c r="R38576" s="334">
        <v>94497</v>
      </c>
      <c r="S38576" s="319" t="s">
        <v>343</v>
      </c>
    </row>
    <row r="38577" spans="18:19" x14ac:dyDescent="0.2">
      <c r="R38577" s="334">
        <v>94501</v>
      </c>
      <c r="S38577" s="319" t="s">
        <v>343</v>
      </c>
    </row>
    <row r="38578" spans="18:19" x14ac:dyDescent="0.2">
      <c r="R38578" s="334">
        <v>94502</v>
      </c>
      <c r="S38578" s="319" t="s">
        <v>343</v>
      </c>
    </row>
    <row r="38579" spans="18:19" x14ac:dyDescent="0.2">
      <c r="R38579" s="334">
        <v>94503</v>
      </c>
      <c r="S38579" s="319" t="s">
        <v>343</v>
      </c>
    </row>
    <row r="38580" spans="18:19" x14ac:dyDescent="0.2">
      <c r="R38580" s="334">
        <v>94505</v>
      </c>
      <c r="S38580" s="319" t="s">
        <v>343</v>
      </c>
    </row>
    <row r="38581" spans="18:19" x14ac:dyDescent="0.2">
      <c r="R38581" s="334">
        <v>94506</v>
      </c>
      <c r="S38581" s="319" t="s">
        <v>343</v>
      </c>
    </row>
    <row r="38582" spans="18:19" x14ac:dyDescent="0.2">
      <c r="R38582" s="334">
        <v>94507</v>
      </c>
      <c r="S38582" s="319" t="s">
        <v>343</v>
      </c>
    </row>
    <row r="38583" spans="18:19" x14ac:dyDescent="0.2">
      <c r="R38583" s="334">
        <v>94508</v>
      </c>
      <c r="S38583" s="319" t="s">
        <v>343</v>
      </c>
    </row>
    <row r="38584" spans="18:19" x14ac:dyDescent="0.2">
      <c r="R38584" s="334">
        <v>94509</v>
      </c>
      <c r="S38584" s="319" t="s">
        <v>343</v>
      </c>
    </row>
    <row r="38585" spans="18:19" x14ac:dyDescent="0.2">
      <c r="R38585" s="334">
        <v>94510</v>
      </c>
      <c r="S38585" s="319" t="s">
        <v>343</v>
      </c>
    </row>
    <row r="38586" spans="18:19" x14ac:dyDescent="0.2">
      <c r="R38586" s="334">
        <v>94511</v>
      </c>
      <c r="S38586" s="319" t="s">
        <v>343</v>
      </c>
    </row>
    <row r="38587" spans="18:19" x14ac:dyDescent="0.2">
      <c r="R38587" s="334">
        <v>94512</v>
      </c>
      <c r="S38587" s="319" t="s">
        <v>343</v>
      </c>
    </row>
    <row r="38588" spans="18:19" x14ac:dyDescent="0.2">
      <c r="R38588" s="334">
        <v>94513</v>
      </c>
      <c r="S38588" s="319" t="s">
        <v>343</v>
      </c>
    </row>
    <row r="38589" spans="18:19" x14ac:dyDescent="0.2">
      <c r="R38589" s="334">
        <v>94514</v>
      </c>
      <c r="S38589" s="319" t="s">
        <v>343</v>
      </c>
    </row>
    <row r="38590" spans="18:19" x14ac:dyDescent="0.2">
      <c r="R38590" s="334">
        <v>94515</v>
      </c>
      <c r="S38590" s="319" t="s">
        <v>343</v>
      </c>
    </row>
    <row r="38591" spans="18:19" x14ac:dyDescent="0.2">
      <c r="R38591" s="334">
        <v>94516</v>
      </c>
      <c r="S38591" s="319" t="s">
        <v>343</v>
      </c>
    </row>
    <row r="38592" spans="18:19" x14ac:dyDescent="0.2">
      <c r="R38592" s="334">
        <v>94517</v>
      </c>
      <c r="S38592" s="319" t="s">
        <v>343</v>
      </c>
    </row>
    <row r="38593" spans="18:19" x14ac:dyDescent="0.2">
      <c r="R38593" s="334">
        <v>94518</v>
      </c>
      <c r="S38593" s="319" t="s">
        <v>343</v>
      </c>
    </row>
    <row r="38594" spans="18:19" x14ac:dyDescent="0.2">
      <c r="R38594" s="334">
        <v>94519</v>
      </c>
      <c r="S38594" s="319" t="s">
        <v>343</v>
      </c>
    </row>
    <row r="38595" spans="18:19" x14ac:dyDescent="0.2">
      <c r="R38595" s="334">
        <v>94520</v>
      </c>
      <c r="S38595" s="319" t="s">
        <v>343</v>
      </c>
    </row>
    <row r="38596" spans="18:19" x14ac:dyDescent="0.2">
      <c r="R38596" s="334">
        <v>94521</v>
      </c>
      <c r="S38596" s="319" t="s">
        <v>343</v>
      </c>
    </row>
    <row r="38597" spans="18:19" x14ac:dyDescent="0.2">
      <c r="R38597" s="334">
        <v>94522</v>
      </c>
      <c r="S38597" s="319" t="s">
        <v>343</v>
      </c>
    </row>
    <row r="38598" spans="18:19" x14ac:dyDescent="0.2">
      <c r="R38598" s="334">
        <v>94523</v>
      </c>
      <c r="S38598" s="319" t="s">
        <v>343</v>
      </c>
    </row>
    <row r="38599" spans="18:19" x14ac:dyDescent="0.2">
      <c r="R38599" s="334">
        <v>94524</v>
      </c>
      <c r="S38599" s="319" t="s">
        <v>343</v>
      </c>
    </row>
    <row r="38600" spans="18:19" x14ac:dyDescent="0.2">
      <c r="R38600" s="334">
        <v>94525</v>
      </c>
      <c r="S38600" s="319" t="s">
        <v>343</v>
      </c>
    </row>
    <row r="38601" spans="18:19" x14ac:dyDescent="0.2">
      <c r="R38601" s="334">
        <v>94526</v>
      </c>
      <c r="S38601" s="319" t="s">
        <v>343</v>
      </c>
    </row>
    <row r="38602" spans="18:19" x14ac:dyDescent="0.2">
      <c r="R38602" s="334">
        <v>94527</v>
      </c>
      <c r="S38602" s="319" t="s">
        <v>343</v>
      </c>
    </row>
    <row r="38603" spans="18:19" x14ac:dyDescent="0.2">
      <c r="R38603" s="334">
        <v>94528</v>
      </c>
      <c r="S38603" s="319" t="s">
        <v>343</v>
      </c>
    </row>
    <row r="38604" spans="18:19" x14ac:dyDescent="0.2">
      <c r="R38604" s="334">
        <v>94529</v>
      </c>
      <c r="S38604" s="319" t="s">
        <v>343</v>
      </c>
    </row>
    <row r="38605" spans="18:19" x14ac:dyDescent="0.2">
      <c r="R38605" s="334">
        <v>94530</v>
      </c>
      <c r="S38605" s="319" t="s">
        <v>343</v>
      </c>
    </row>
    <row r="38606" spans="18:19" x14ac:dyDescent="0.2">
      <c r="R38606" s="334">
        <v>94531</v>
      </c>
      <c r="S38606" s="319" t="s">
        <v>343</v>
      </c>
    </row>
    <row r="38607" spans="18:19" x14ac:dyDescent="0.2">
      <c r="R38607" s="334">
        <v>94533</v>
      </c>
      <c r="S38607" s="319" t="s">
        <v>343</v>
      </c>
    </row>
    <row r="38608" spans="18:19" x14ac:dyDescent="0.2">
      <c r="R38608" s="334">
        <v>94534</v>
      </c>
      <c r="S38608" s="319" t="s">
        <v>343</v>
      </c>
    </row>
    <row r="38609" spans="18:19" x14ac:dyDescent="0.2">
      <c r="R38609" s="334">
        <v>94535</v>
      </c>
      <c r="S38609" s="319" t="s">
        <v>343</v>
      </c>
    </row>
    <row r="38610" spans="18:19" x14ac:dyDescent="0.2">
      <c r="R38610" s="334">
        <v>94536</v>
      </c>
      <c r="S38610" s="319" t="s">
        <v>343</v>
      </c>
    </row>
    <row r="38611" spans="18:19" x14ac:dyDescent="0.2">
      <c r="R38611" s="334">
        <v>94537</v>
      </c>
      <c r="S38611" s="319" t="s">
        <v>343</v>
      </c>
    </row>
    <row r="38612" spans="18:19" x14ac:dyDescent="0.2">
      <c r="R38612" s="334">
        <v>94538</v>
      </c>
      <c r="S38612" s="319" t="s">
        <v>343</v>
      </c>
    </row>
    <row r="38613" spans="18:19" x14ac:dyDescent="0.2">
      <c r="R38613" s="334">
        <v>94539</v>
      </c>
      <c r="S38613" s="319" t="s">
        <v>343</v>
      </c>
    </row>
    <row r="38614" spans="18:19" x14ac:dyDescent="0.2">
      <c r="R38614" s="334">
        <v>94540</v>
      </c>
      <c r="S38614" s="319" t="s">
        <v>343</v>
      </c>
    </row>
    <row r="38615" spans="18:19" x14ac:dyDescent="0.2">
      <c r="R38615" s="334">
        <v>94541</v>
      </c>
      <c r="S38615" s="319" t="s">
        <v>343</v>
      </c>
    </row>
    <row r="38616" spans="18:19" x14ac:dyDescent="0.2">
      <c r="R38616" s="334">
        <v>94542</v>
      </c>
      <c r="S38616" s="319" t="s">
        <v>343</v>
      </c>
    </row>
    <row r="38617" spans="18:19" x14ac:dyDescent="0.2">
      <c r="R38617" s="334">
        <v>94543</v>
      </c>
      <c r="S38617" s="319" t="s">
        <v>343</v>
      </c>
    </row>
    <row r="38618" spans="18:19" x14ac:dyDescent="0.2">
      <c r="R38618" s="334">
        <v>94544</v>
      </c>
      <c r="S38618" s="319" t="s">
        <v>343</v>
      </c>
    </row>
    <row r="38619" spans="18:19" x14ac:dyDescent="0.2">
      <c r="R38619" s="334">
        <v>94545</v>
      </c>
      <c r="S38619" s="319" t="s">
        <v>343</v>
      </c>
    </row>
    <row r="38620" spans="18:19" x14ac:dyDescent="0.2">
      <c r="R38620" s="334">
        <v>94546</v>
      </c>
      <c r="S38620" s="319" t="s">
        <v>343</v>
      </c>
    </row>
    <row r="38621" spans="18:19" x14ac:dyDescent="0.2">
      <c r="R38621" s="334">
        <v>94547</v>
      </c>
      <c r="S38621" s="319" t="s">
        <v>343</v>
      </c>
    </row>
    <row r="38622" spans="18:19" x14ac:dyDescent="0.2">
      <c r="R38622" s="334">
        <v>94548</v>
      </c>
      <c r="S38622" s="319" t="s">
        <v>343</v>
      </c>
    </row>
    <row r="38623" spans="18:19" x14ac:dyDescent="0.2">
      <c r="R38623" s="334">
        <v>94549</v>
      </c>
      <c r="S38623" s="319" t="s">
        <v>343</v>
      </c>
    </row>
    <row r="38624" spans="18:19" x14ac:dyDescent="0.2">
      <c r="R38624" s="334">
        <v>94550</v>
      </c>
      <c r="S38624" s="319" t="s">
        <v>343</v>
      </c>
    </row>
    <row r="38625" spans="18:19" x14ac:dyDescent="0.2">
      <c r="R38625" s="334">
        <v>94551</v>
      </c>
      <c r="S38625" s="319" t="s">
        <v>343</v>
      </c>
    </row>
    <row r="38626" spans="18:19" x14ac:dyDescent="0.2">
      <c r="R38626" s="334">
        <v>94552</v>
      </c>
      <c r="S38626" s="319" t="s">
        <v>343</v>
      </c>
    </row>
    <row r="38627" spans="18:19" x14ac:dyDescent="0.2">
      <c r="R38627" s="334">
        <v>94553</v>
      </c>
      <c r="S38627" s="319" t="s">
        <v>343</v>
      </c>
    </row>
    <row r="38628" spans="18:19" x14ac:dyDescent="0.2">
      <c r="R38628" s="334">
        <v>94555</v>
      </c>
      <c r="S38628" s="319" t="s">
        <v>343</v>
      </c>
    </row>
    <row r="38629" spans="18:19" x14ac:dyDescent="0.2">
      <c r="R38629" s="334">
        <v>94556</v>
      </c>
      <c r="S38629" s="319" t="s">
        <v>343</v>
      </c>
    </row>
    <row r="38630" spans="18:19" x14ac:dyDescent="0.2">
      <c r="R38630" s="334">
        <v>94557</v>
      </c>
      <c r="S38630" s="319" t="s">
        <v>343</v>
      </c>
    </row>
    <row r="38631" spans="18:19" x14ac:dyDescent="0.2">
      <c r="R38631" s="334">
        <v>94558</v>
      </c>
      <c r="S38631" s="319" t="s">
        <v>343</v>
      </c>
    </row>
    <row r="38632" spans="18:19" x14ac:dyDescent="0.2">
      <c r="R38632" s="334">
        <v>94559</v>
      </c>
      <c r="S38632" s="319" t="s">
        <v>343</v>
      </c>
    </row>
    <row r="38633" spans="18:19" x14ac:dyDescent="0.2">
      <c r="R38633" s="334">
        <v>94560</v>
      </c>
      <c r="S38633" s="319" t="s">
        <v>343</v>
      </c>
    </row>
    <row r="38634" spans="18:19" x14ac:dyDescent="0.2">
      <c r="R38634" s="334">
        <v>94561</v>
      </c>
      <c r="S38634" s="319" t="s">
        <v>343</v>
      </c>
    </row>
    <row r="38635" spans="18:19" x14ac:dyDescent="0.2">
      <c r="R38635" s="334">
        <v>94562</v>
      </c>
      <c r="S38635" s="319" t="s">
        <v>343</v>
      </c>
    </row>
    <row r="38636" spans="18:19" x14ac:dyDescent="0.2">
      <c r="R38636" s="334">
        <v>94563</v>
      </c>
      <c r="S38636" s="319" t="s">
        <v>343</v>
      </c>
    </row>
    <row r="38637" spans="18:19" x14ac:dyDescent="0.2">
      <c r="R38637" s="334">
        <v>94564</v>
      </c>
      <c r="S38637" s="319" t="s">
        <v>343</v>
      </c>
    </row>
    <row r="38638" spans="18:19" x14ac:dyDescent="0.2">
      <c r="R38638" s="334">
        <v>94565</v>
      </c>
      <c r="S38638" s="319" t="s">
        <v>343</v>
      </c>
    </row>
    <row r="38639" spans="18:19" x14ac:dyDescent="0.2">
      <c r="R38639" s="334">
        <v>94566</v>
      </c>
      <c r="S38639" s="319" t="s">
        <v>343</v>
      </c>
    </row>
    <row r="38640" spans="18:19" x14ac:dyDescent="0.2">
      <c r="R38640" s="334">
        <v>94567</v>
      </c>
      <c r="S38640" s="319" t="s">
        <v>343</v>
      </c>
    </row>
    <row r="38641" spans="18:19" x14ac:dyDescent="0.2">
      <c r="R38641" s="334">
        <v>94568</v>
      </c>
      <c r="S38641" s="319" t="s">
        <v>343</v>
      </c>
    </row>
    <row r="38642" spans="18:19" x14ac:dyDescent="0.2">
      <c r="R38642" s="334">
        <v>94569</v>
      </c>
      <c r="S38642" s="319" t="s">
        <v>343</v>
      </c>
    </row>
    <row r="38643" spans="18:19" x14ac:dyDescent="0.2">
      <c r="R38643" s="334">
        <v>94570</v>
      </c>
      <c r="S38643" s="319" t="s">
        <v>343</v>
      </c>
    </row>
    <row r="38644" spans="18:19" x14ac:dyDescent="0.2">
      <c r="R38644" s="334">
        <v>94571</v>
      </c>
      <c r="S38644" s="319" t="s">
        <v>343</v>
      </c>
    </row>
    <row r="38645" spans="18:19" x14ac:dyDescent="0.2">
      <c r="R38645" s="334">
        <v>94572</v>
      </c>
      <c r="S38645" s="319" t="s">
        <v>343</v>
      </c>
    </row>
    <row r="38646" spans="18:19" x14ac:dyDescent="0.2">
      <c r="R38646" s="334">
        <v>94573</v>
      </c>
      <c r="S38646" s="319" t="s">
        <v>343</v>
      </c>
    </row>
    <row r="38647" spans="18:19" x14ac:dyDescent="0.2">
      <c r="R38647" s="334">
        <v>94574</v>
      </c>
      <c r="S38647" s="319" t="s">
        <v>343</v>
      </c>
    </row>
    <row r="38648" spans="18:19" x14ac:dyDescent="0.2">
      <c r="R38648" s="334">
        <v>94575</v>
      </c>
      <c r="S38648" s="319" t="s">
        <v>343</v>
      </c>
    </row>
    <row r="38649" spans="18:19" x14ac:dyDescent="0.2">
      <c r="R38649" s="334">
        <v>94576</v>
      </c>
      <c r="S38649" s="319" t="s">
        <v>343</v>
      </c>
    </row>
    <row r="38650" spans="18:19" x14ac:dyDescent="0.2">
      <c r="R38650" s="334">
        <v>94577</v>
      </c>
      <c r="S38650" s="319" t="s">
        <v>343</v>
      </c>
    </row>
    <row r="38651" spans="18:19" x14ac:dyDescent="0.2">
      <c r="R38651" s="334">
        <v>94578</v>
      </c>
      <c r="S38651" s="319" t="s">
        <v>343</v>
      </c>
    </row>
    <row r="38652" spans="18:19" x14ac:dyDescent="0.2">
      <c r="R38652" s="334">
        <v>94579</v>
      </c>
      <c r="S38652" s="319" t="s">
        <v>343</v>
      </c>
    </row>
    <row r="38653" spans="18:19" x14ac:dyDescent="0.2">
      <c r="R38653" s="334">
        <v>94580</v>
      </c>
      <c r="S38653" s="319" t="s">
        <v>343</v>
      </c>
    </row>
    <row r="38654" spans="18:19" x14ac:dyDescent="0.2">
      <c r="R38654" s="334">
        <v>94581</v>
      </c>
      <c r="S38654" s="319" t="s">
        <v>343</v>
      </c>
    </row>
    <row r="38655" spans="18:19" x14ac:dyDescent="0.2">
      <c r="R38655" s="334">
        <v>94582</v>
      </c>
      <c r="S38655" s="319" t="s">
        <v>343</v>
      </c>
    </row>
    <row r="38656" spans="18:19" x14ac:dyDescent="0.2">
      <c r="R38656" s="334">
        <v>94583</v>
      </c>
      <c r="S38656" s="319" t="s">
        <v>343</v>
      </c>
    </row>
    <row r="38657" spans="18:19" x14ac:dyDescent="0.2">
      <c r="R38657" s="334">
        <v>94585</v>
      </c>
      <c r="S38657" s="319" t="s">
        <v>343</v>
      </c>
    </row>
    <row r="38658" spans="18:19" x14ac:dyDescent="0.2">
      <c r="R38658" s="334">
        <v>94586</v>
      </c>
      <c r="S38658" s="319" t="s">
        <v>343</v>
      </c>
    </row>
    <row r="38659" spans="18:19" x14ac:dyDescent="0.2">
      <c r="R38659" s="334">
        <v>94587</v>
      </c>
      <c r="S38659" s="319" t="s">
        <v>343</v>
      </c>
    </row>
    <row r="38660" spans="18:19" x14ac:dyDescent="0.2">
      <c r="R38660" s="334">
        <v>94588</v>
      </c>
      <c r="S38660" s="319" t="s">
        <v>343</v>
      </c>
    </row>
    <row r="38661" spans="18:19" x14ac:dyDescent="0.2">
      <c r="R38661" s="334">
        <v>94589</v>
      </c>
      <c r="S38661" s="319" t="s">
        <v>343</v>
      </c>
    </row>
    <row r="38662" spans="18:19" x14ac:dyDescent="0.2">
      <c r="R38662" s="334">
        <v>94590</v>
      </c>
      <c r="S38662" s="319" t="s">
        <v>343</v>
      </c>
    </row>
    <row r="38663" spans="18:19" x14ac:dyDescent="0.2">
      <c r="R38663" s="334">
        <v>94591</v>
      </c>
      <c r="S38663" s="319" t="s">
        <v>343</v>
      </c>
    </row>
    <row r="38664" spans="18:19" x14ac:dyDescent="0.2">
      <c r="R38664" s="334">
        <v>94592</v>
      </c>
      <c r="S38664" s="319" t="s">
        <v>343</v>
      </c>
    </row>
    <row r="38665" spans="18:19" x14ac:dyDescent="0.2">
      <c r="R38665" s="334">
        <v>94595</v>
      </c>
      <c r="S38665" s="319" t="s">
        <v>343</v>
      </c>
    </row>
    <row r="38666" spans="18:19" x14ac:dyDescent="0.2">
      <c r="R38666" s="334">
        <v>94596</v>
      </c>
      <c r="S38666" s="319" t="s">
        <v>343</v>
      </c>
    </row>
    <row r="38667" spans="18:19" x14ac:dyDescent="0.2">
      <c r="R38667" s="334">
        <v>94597</v>
      </c>
      <c r="S38667" s="319" t="s">
        <v>343</v>
      </c>
    </row>
    <row r="38668" spans="18:19" x14ac:dyDescent="0.2">
      <c r="R38668" s="334">
        <v>94598</v>
      </c>
      <c r="S38668" s="319" t="s">
        <v>343</v>
      </c>
    </row>
    <row r="38669" spans="18:19" x14ac:dyDescent="0.2">
      <c r="R38669" s="334">
        <v>94599</v>
      </c>
      <c r="S38669" s="319" t="s">
        <v>343</v>
      </c>
    </row>
    <row r="38670" spans="18:19" x14ac:dyDescent="0.2">
      <c r="R38670" s="334">
        <v>94601</v>
      </c>
      <c r="S38670" s="319" t="s">
        <v>343</v>
      </c>
    </row>
    <row r="38671" spans="18:19" x14ac:dyDescent="0.2">
      <c r="R38671" s="334">
        <v>94602</v>
      </c>
      <c r="S38671" s="319" t="s">
        <v>343</v>
      </c>
    </row>
    <row r="38672" spans="18:19" x14ac:dyDescent="0.2">
      <c r="R38672" s="334">
        <v>94603</v>
      </c>
      <c r="S38672" s="319" t="s">
        <v>343</v>
      </c>
    </row>
    <row r="38673" spans="18:19" x14ac:dyDescent="0.2">
      <c r="R38673" s="334">
        <v>94604</v>
      </c>
      <c r="S38673" s="319" t="s">
        <v>343</v>
      </c>
    </row>
    <row r="38674" spans="18:19" x14ac:dyDescent="0.2">
      <c r="R38674" s="334">
        <v>94605</v>
      </c>
      <c r="S38674" s="319" t="s">
        <v>343</v>
      </c>
    </row>
    <row r="38675" spans="18:19" x14ac:dyDescent="0.2">
      <c r="R38675" s="334">
        <v>94606</v>
      </c>
      <c r="S38675" s="319" t="s">
        <v>343</v>
      </c>
    </row>
    <row r="38676" spans="18:19" x14ac:dyDescent="0.2">
      <c r="R38676" s="334">
        <v>94607</v>
      </c>
      <c r="S38676" s="319" t="s">
        <v>343</v>
      </c>
    </row>
    <row r="38677" spans="18:19" x14ac:dyDescent="0.2">
      <c r="R38677" s="334">
        <v>94608</v>
      </c>
      <c r="S38677" s="319" t="s">
        <v>343</v>
      </c>
    </row>
    <row r="38678" spans="18:19" x14ac:dyDescent="0.2">
      <c r="R38678" s="334">
        <v>94609</v>
      </c>
      <c r="S38678" s="319" t="s">
        <v>343</v>
      </c>
    </row>
    <row r="38679" spans="18:19" x14ac:dyDescent="0.2">
      <c r="R38679" s="334">
        <v>94610</v>
      </c>
      <c r="S38679" s="319" t="s">
        <v>343</v>
      </c>
    </row>
    <row r="38680" spans="18:19" x14ac:dyDescent="0.2">
      <c r="R38680" s="334">
        <v>94611</v>
      </c>
      <c r="S38680" s="319" t="s">
        <v>343</v>
      </c>
    </row>
    <row r="38681" spans="18:19" x14ac:dyDescent="0.2">
      <c r="R38681" s="334">
        <v>94612</v>
      </c>
      <c r="S38681" s="319" t="s">
        <v>343</v>
      </c>
    </row>
    <row r="38682" spans="18:19" x14ac:dyDescent="0.2">
      <c r="R38682" s="334">
        <v>94613</v>
      </c>
      <c r="S38682" s="319" t="s">
        <v>343</v>
      </c>
    </row>
    <row r="38683" spans="18:19" x14ac:dyDescent="0.2">
      <c r="R38683" s="334">
        <v>94614</v>
      </c>
      <c r="S38683" s="319" t="s">
        <v>343</v>
      </c>
    </row>
    <row r="38684" spans="18:19" x14ac:dyDescent="0.2">
      <c r="R38684" s="334">
        <v>94615</v>
      </c>
      <c r="S38684" s="319" t="s">
        <v>343</v>
      </c>
    </row>
    <row r="38685" spans="18:19" x14ac:dyDescent="0.2">
      <c r="R38685" s="334">
        <v>94617</v>
      </c>
      <c r="S38685" s="319" t="s">
        <v>343</v>
      </c>
    </row>
    <row r="38686" spans="18:19" x14ac:dyDescent="0.2">
      <c r="R38686" s="334">
        <v>94618</v>
      </c>
      <c r="S38686" s="319" t="s">
        <v>343</v>
      </c>
    </row>
    <row r="38687" spans="18:19" x14ac:dyDescent="0.2">
      <c r="R38687" s="334">
        <v>94619</v>
      </c>
      <c r="S38687" s="319" t="s">
        <v>343</v>
      </c>
    </row>
    <row r="38688" spans="18:19" x14ac:dyDescent="0.2">
      <c r="R38688" s="334">
        <v>94620</v>
      </c>
      <c r="S38688" s="319" t="s">
        <v>343</v>
      </c>
    </row>
    <row r="38689" spans="18:19" x14ac:dyDescent="0.2">
      <c r="R38689" s="334">
        <v>94621</v>
      </c>
      <c r="S38689" s="319" t="s">
        <v>343</v>
      </c>
    </row>
    <row r="38690" spans="18:19" x14ac:dyDescent="0.2">
      <c r="R38690" s="334">
        <v>94622</v>
      </c>
      <c r="S38690" s="319" t="s">
        <v>343</v>
      </c>
    </row>
    <row r="38691" spans="18:19" x14ac:dyDescent="0.2">
      <c r="R38691" s="334">
        <v>94623</v>
      </c>
      <c r="S38691" s="319" t="s">
        <v>343</v>
      </c>
    </row>
    <row r="38692" spans="18:19" x14ac:dyDescent="0.2">
      <c r="R38692" s="334">
        <v>94624</v>
      </c>
      <c r="S38692" s="319" t="s">
        <v>343</v>
      </c>
    </row>
    <row r="38693" spans="18:19" x14ac:dyDescent="0.2">
      <c r="R38693" s="334">
        <v>94649</v>
      </c>
      <c r="S38693" s="319" t="s">
        <v>343</v>
      </c>
    </row>
    <row r="38694" spans="18:19" x14ac:dyDescent="0.2">
      <c r="R38694" s="334">
        <v>94659</v>
      </c>
      <c r="S38694" s="319" t="s">
        <v>343</v>
      </c>
    </row>
    <row r="38695" spans="18:19" x14ac:dyDescent="0.2">
      <c r="R38695" s="334">
        <v>94660</v>
      </c>
      <c r="S38695" s="319" t="s">
        <v>343</v>
      </c>
    </row>
    <row r="38696" spans="18:19" x14ac:dyDescent="0.2">
      <c r="R38696" s="334">
        <v>94661</v>
      </c>
      <c r="S38696" s="319" t="s">
        <v>343</v>
      </c>
    </row>
    <row r="38697" spans="18:19" x14ac:dyDescent="0.2">
      <c r="R38697" s="334">
        <v>94662</v>
      </c>
      <c r="S38697" s="319" t="s">
        <v>343</v>
      </c>
    </row>
    <row r="38698" spans="18:19" x14ac:dyDescent="0.2">
      <c r="R38698" s="334">
        <v>94666</v>
      </c>
      <c r="S38698" s="319" t="s">
        <v>343</v>
      </c>
    </row>
    <row r="38699" spans="18:19" x14ac:dyDescent="0.2">
      <c r="R38699" s="334">
        <v>94701</v>
      </c>
      <c r="S38699" s="319" t="s">
        <v>343</v>
      </c>
    </row>
    <row r="38700" spans="18:19" x14ac:dyDescent="0.2">
      <c r="R38700" s="334">
        <v>94702</v>
      </c>
      <c r="S38700" s="319" t="s">
        <v>343</v>
      </c>
    </row>
    <row r="38701" spans="18:19" x14ac:dyDescent="0.2">
      <c r="R38701" s="334">
        <v>94703</v>
      </c>
      <c r="S38701" s="319" t="s">
        <v>343</v>
      </c>
    </row>
    <row r="38702" spans="18:19" x14ac:dyDescent="0.2">
      <c r="R38702" s="334">
        <v>94704</v>
      </c>
      <c r="S38702" s="319" t="s">
        <v>343</v>
      </c>
    </row>
    <row r="38703" spans="18:19" x14ac:dyDescent="0.2">
      <c r="R38703" s="334">
        <v>94705</v>
      </c>
      <c r="S38703" s="319" t="s">
        <v>343</v>
      </c>
    </row>
    <row r="38704" spans="18:19" x14ac:dyDescent="0.2">
      <c r="R38704" s="334">
        <v>94706</v>
      </c>
      <c r="S38704" s="319" t="s">
        <v>343</v>
      </c>
    </row>
    <row r="38705" spans="18:19" x14ac:dyDescent="0.2">
      <c r="R38705" s="334">
        <v>94707</v>
      </c>
      <c r="S38705" s="319" t="s">
        <v>343</v>
      </c>
    </row>
    <row r="38706" spans="18:19" x14ac:dyDescent="0.2">
      <c r="R38706" s="334">
        <v>94708</v>
      </c>
      <c r="S38706" s="319" t="s">
        <v>343</v>
      </c>
    </row>
    <row r="38707" spans="18:19" x14ac:dyDescent="0.2">
      <c r="R38707" s="334">
        <v>94709</v>
      </c>
      <c r="S38707" s="319" t="s">
        <v>343</v>
      </c>
    </row>
    <row r="38708" spans="18:19" x14ac:dyDescent="0.2">
      <c r="R38708" s="334">
        <v>94710</v>
      </c>
      <c r="S38708" s="319" t="s">
        <v>343</v>
      </c>
    </row>
    <row r="38709" spans="18:19" x14ac:dyDescent="0.2">
      <c r="R38709" s="334">
        <v>94712</v>
      </c>
      <c r="S38709" s="319" t="s">
        <v>343</v>
      </c>
    </row>
    <row r="38710" spans="18:19" x14ac:dyDescent="0.2">
      <c r="R38710" s="334">
        <v>94720</v>
      </c>
      <c r="S38710" s="319" t="s">
        <v>343</v>
      </c>
    </row>
    <row r="38711" spans="18:19" x14ac:dyDescent="0.2">
      <c r="R38711" s="334">
        <v>94801</v>
      </c>
      <c r="S38711" s="319" t="s">
        <v>343</v>
      </c>
    </row>
    <row r="38712" spans="18:19" x14ac:dyDescent="0.2">
      <c r="R38712" s="334">
        <v>94802</v>
      </c>
      <c r="S38712" s="319" t="s">
        <v>343</v>
      </c>
    </row>
    <row r="38713" spans="18:19" x14ac:dyDescent="0.2">
      <c r="R38713" s="334">
        <v>94803</v>
      </c>
      <c r="S38713" s="319" t="s">
        <v>343</v>
      </c>
    </row>
    <row r="38714" spans="18:19" x14ac:dyDescent="0.2">
      <c r="R38714" s="334">
        <v>94804</v>
      </c>
      <c r="S38714" s="319" t="s">
        <v>343</v>
      </c>
    </row>
    <row r="38715" spans="18:19" x14ac:dyDescent="0.2">
      <c r="R38715" s="334">
        <v>94805</v>
      </c>
      <c r="S38715" s="319" t="s">
        <v>343</v>
      </c>
    </row>
    <row r="38716" spans="18:19" x14ac:dyDescent="0.2">
      <c r="R38716" s="334">
        <v>94806</v>
      </c>
      <c r="S38716" s="319" t="s">
        <v>343</v>
      </c>
    </row>
    <row r="38717" spans="18:19" x14ac:dyDescent="0.2">
      <c r="R38717" s="334">
        <v>94807</v>
      </c>
      <c r="S38717" s="319" t="s">
        <v>343</v>
      </c>
    </row>
    <row r="38718" spans="18:19" x14ac:dyDescent="0.2">
      <c r="R38718" s="334">
        <v>94808</v>
      </c>
      <c r="S38718" s="319" t="s">
        <v>343</v>
      </c>
    </row>
    <row r="38719" spans="18:19" x14ac:dyDescent="0.2">
      <c r="R38719" s="334">
        <v>94820</v>
      </c>
      <c r="S38719" s="319" t="s">
        <v>343</v>
      </c>
    </row>
    <row r="38720" spans="18:19" x14ac:dyDescent="0.2">
      <c r="R38720" s="334">
        <v>94850</v>
      </c>
      <c r="S38720" s="319" t="s">
        <v>343</v>
      </c>
    </row>
    <row r="38721" spans="18:19" x14ac:dyDescent="0.2">
      <c r="R38721" s="334">
        <v>94901</v>
      </c>
      <c r="S38721" s="319" t="s">
        <v>343</v>
      </c>
    </row>
    <row r="38722" spans="18:19" x14ac:dyDescent="0.2">
      <c r="R38722" s="334">
        <v>94903</v>
      </c>
      <c r="S38722" s="319" t="s">
        <v>343</v>
      </c>
    </row>
    <row r="38723" spans="18:19" x14ac:dyDescent="0.2">
      <c r="R38723" s="334">
        <v>94904</v>
      </c>
      <c r="S38723" s="319" t="s">
        <v>343</v>
      </c>
    </row>
    <row r="38724" spans="18:19" x14ac:dyDescent="0.2">
      <c r="R38724" s="334">
        <v>94912</v>
      </c>
      <c r="S38724" s="319" t="s">
        <v>343</v>
      </c>
    </row>
    <row r="38725" spans="18:19" x14ac:dyDescent="0.2">
      <c r="R38725" s="334">
        <v>94913</v>
      </c>
      <c r="S38725" s="319" t="s">
        <v>343</v>
      </c>
    </row>
    <row r="38726" spans="18:19" x14ac:dyDescent="0.2">
      <c r="R38726" s="334">
        <v>94914</v>
      </c>
      <c r="S38726" s="319" t="s">
        <v>343</v>
      </c>
    </row>
    <row r="38727" spans="18:19" x14ac:dyDescent="0.2">
      <c r="R38727" s="334">
        <v>94915</v>
      </c>
      <c r="S38727" s="319" t="s">
        <v>343</v>
      </c>
    </row>
    <row r="38728" spans="18:19" x14ac:dyDescent="0.2">
      <c r="R38728" s="334">
        <v>94920</v>
      </c>
      <c r="S38728" s="319" t="s">
        <v>343</v>
      </c>
    </row>
    <row r="38729" spans="18:19" x14ac:dyDescent="0.2">
      <c r="R38729" s="334">
        <v>94922</v>
      </c>
      <c r="S38729" s="319" t="s">
        <v>343</v>
      </c>
    </row>
    <row r="38730" spans="18:19" x14ac:dyDescent="0.2">
      <c r="R38730" s="334">
        <v>94923</v>
      </c>
      <c r="S38730" s="319" t="s">
        <v>343</v>
      </c>
    </row>
    <row r="38731" spans="18:19" x14ac:dyDescent="0.2">
      <c r="R38731" s="334">
        <v>94924</v>
      </c>
      <c r="S38731" s="319" t="s">
        <v>343</v>
      </c>
    </row>
    <row r="38732" spans="18:19" x14ac:dyDescent="0.2">
      <c r="R38732" s="334">
        <v>94925</v>
      </c>
      <c r="S38732" s="319" t="s">
        <v>343</v>
      </c>
    </row>
    <row r="38733" spans="18:19" x14ac:dyDescent="0.2">
      <c r="R38733" s="334">
        <v>94926</v>
      </c>
      <c r="S38733" s="319" t="s">
        <v>343</v>
      </c>
    </row>
    <row r="38734" spans="18:19" x14ac:dyDescent="0.2">
      <c r="R38734" s="334">
        <v>94927</v>
      </c>
      <c r="S38734" s="319" t="s">
        <v>343</v>
      </c>
    </row>
    <row r="38735" spans="18:19" x14ac:dyDescent="0.2">
      <c r="R38735" s="334">
        <v>94928</v>
      </c>
      <c r="S38735" s="319" t="s">
        <v>343</v>
      </c>
    </row>
    <row r="38736" spans="18:19" x14ac:dyDescent="0.2">
      <c r="R38736" s="334">
        <v>94929</v>
      </c>
      <c r="S38736" s="319" t="s">
        <v>343</v>
      </c>
    </row>
    <row r="38737" spans="18:19" x14ac:dyDescent="0.2">
      <c r="R38737" s="334">
        <v>94930</v>
      </c>
      <c r="S38737" s="319" t="s">
        <v>343</v>
      </c>
    </row>
    <row r="38738" spans="18:19" x14ac:dyDescent="0.2">
      <c r="R38738" s="334">
        <v>94931</v>
      </c>
      <c r="S38738" s="319" t="s">
        <v>343</v>
      </c>
    </row>
    <row r="38739" spans="18:19" x14ac:dyDescent="0.2">
      <c r="R38739" s="334">
        <v>94933</v>
      </c>
      <c r="S38739" s="319" t="s">
        <v>343</v>
      </c>
    </row>
    <row r="38740" spans="18:19" x14ac:dyDescent="0.2">
      <c r="R38740" s="334">
        <v>94937</v>
      </c>
      <c r="S38740" s="319" t="s">
        <v>343</v>
      </c>
    </row>
    <row r="38741" spans="18:19" x14ac:dyDescent="0.2">
      <c r="R38741" s="334">
        <v>94938</v>
      </c>
      <c r="S38741" s="319" t="s">
        <v>343</v>
      </c>
    </row>
    <row r="38742" spans="18:19" x14ac:dyDescent="0.2">
      <c r="R38742" s="334">
        <v>94939</v>
      </c>
      <c r="S38742" s="319" t="s">
        <v>343</v>
      </c>
    </row>
    <row r="38743" spans="18:19" x14ac:dyDescent="0.2">
      <c r="R38743" s="334">
        <v>94940</v>
      </c>
      <c r="S38743" s="319" t="s">
        <v>343</v>
      </c>
    </row>
    <row r="38744" spans="18:19" x14ac:dyDescent="0.2">
      <c r="R38744" s="334">
        <v>94941</v>
      </c>
      <c r="S38744" s="319" t="s">
        <v>343</v>
      </c>
    </row>
    <row r="38745" spans="18:19" x14ac:dyDescent="0.2">
      <c r="R38745" s="334">
        <v>94942</v>
      </c>
      <c r="S38745" s="319" t="s">
        <v>343</v>
      </c>
    </row>
    <row r="38746" spans="18:19" x14ac:dyDescent="0.2">
      <c r="R38746" s="334">
        <v>94945</v>
      </c>
      <c r="S38746" s="319" t="s">
        <v>343</v>
      </c>
    </row>
    <row r="38747" spans="18:19" x14ac:dyDescent="0.2">
      <c r="R38747" s="334">
        <v>94946</v>
      </c>
      <c r="S38747" s="319" t="s">
        <v>343</v>
      </c>
    </row>
    <row r="38748" spans="18:19" x14ac:dyDescent="0.2">
      <c r="R38748" s="334">
        <v>94947</v>
      </c>
      <c r="S38748" s="319" t="s">
        <v>343</v>
      </c>
    </row>
    <row r="38749" spans="18:19" x14ac:dyDescent="0.2">
      <c r="R38749" s="334">
        <v>94948</v>
      </c>
      <c r="S38749" s="319" t="s">
        <v>343</v>
      </c>
    </row>
    <row r="38750" spans="18:19" x14ac:dyDescent="0.2">
      <c r="R38750" s="334">
        <v>94949</v>
      </c>
      <c r="S38750" s="319" t="s">
        <v>343</v>
      </c>
    </row>
    <row r="38751" spans="18:19" x14ac:dyDescent="0.2">
      <c r="R38751" s="334">
        <v>94950</v>
      </c>
      <c r="S38751" s="319" t="s">
        <v>343</v>
      </c>
    </row>
    <row r="38752" spans="18:19" x14ac:dyDescent="0.2">
      <c r="R38752" s="334">
        <v>94951</v>
      </c>
      <c r="S38752" s="319" t="s">
        <v>343</v>
      </c>
    </row>
    <row r="38753" spans="18:19" x14ac:dyDescent="0.2">
      <c r="R38753" s="334">
        <v>94952</v>
      </c>
      <c r="S38753" s="319" t="s">
        <v>343</v>
      </c>
    </row>
    <row r="38754" spans="18:19" x14ac:dyDescent="0.2">
      <c r="R38754" s="334">
        <v>94953</v>
      </c>
      <c r="S38754" s="319" t="s">
        <v>343</v>
      </c>
    </row>
    <row r="38755" spans="18:19" x14ac:dyDescent="0.2">
      <c r="R38755" s="334">
        <v>94954</v>
      </c>
      <c r="S38755" s="319" t="s">
        <v>343</v>
      </c>
    </row>
    <row r="38756" spans="18:19" x14ac:dyDescent="0.2">
      <c r="R38756" s="334">
        <v>94955</v>
      </c>
      <c r="S38756" s="319" t="s">
        <v>343</v>
      </c>
    </row>
    <row r="38757" spans="18:19" x14ac:dyDescent="0.2">
      <c r="R38757" s="334">
        <v>94956</v>
      </c>
      <c r="S38757" s="319" t="s">
        <v>343</v>
      </c>
    </row>
    <row r="38758" spans="18:19" x14ac:dyDescent="0.2">
      <c r="R38758" s="334">
        <v>94957</v>
      </c>
      <c r="S38758" s="319" t="s">
        <v>343</v>
      </c>
    </row>
    <row r="38759" spans="18:19" x14ac:dyDescent="0.2">
      <c r="R38759" s="334">
        <v>94960</v>
      </c>
      <c r="S38759" s="319" t="s">
        <v>343</v>
      </c>
    </row>
    <row r="38760" spans="18:19" x14ac:dyDescent="0.2">
      <c r="R38760" s="334">
        <v>94963</v>
      </c>
      <c r="S38760" s="319" t="s">
        <v>343</v>
      </c>
    </row>
    <row r="38761" spans="18:19" x14ac:dyDescent="0.2">
      <c r="R38761" s="334">
        <v>94964</v>
      </c>
      <c r="S38761" s="319" t="s">
        <v>343</v>
      </c>
    </row>
    <row r="38762" spans="18:19" x14ac:dyDescent="0.2">
      <c r="R38762" s="334">
        <v>94965</v>
      </c>
      <c r="S38762" s="319" t="s">
        <v>343</v>
      </c>
    </row>
    <row r="38763" spans="18:19" x14ac:dyDescent="0.2">
      <c r="R38763" s="334">
        <v>94966</v>
      </c>
      <c r="S38763" s="319" t="s">
        <v>343</v>
      </c>
    </row>
    <row r="38764" spans="18:19" x14ac:dyDescent="0.2">
      <c r="R38764" s="334">
        <v>94970</v>
      </c>
      <c r="S38764" s="319" t="s">
        <v>343</v>
      </c>
    </row>
    <row r="38765" spans="18:19" x14ac:dyDescent="0.2">
      <c r="R38765" s="334">
        <v>94971</v>
      </c>
      <c r="S38765" s="319" t="s">
        <v>343</v>
      </c>
    </row>
    <row r="38766" spans="18:19" x14ac:dyDescent="0.2">
      <c r="R38766" s="334">
        <v>94972</v>
      </c>
      <c r="S38766" s="319" t="s">
        <v>343</v>
      </c>
    </row>
    <row r="38767" spans="18:19" x14ac:dyDescent="0.2">
      <c r="R38767" s="334">
        <v>94973</v>
      </c>
      <c r="S38767" s="319" t="s">
        <v>343</v>
      </c>
    </row>
    <row r="38768" spans="18:19" x14ac:dyDescent="0.2">
      <c r="R38768" s="334">
        <v>94974</v>
      </c>
      <c r="S38768" s="319" t="s">
        <v>343</v>
      </c>
    </row>
    <row r="38769" spans="18:19" x14ac:dyDescent="0.2">
      <c r="R38769" s="334">
        <v>94975</v>
      </c>
      <c r="S38769" s="319" t="s">
        <v>343</v>
      </c>
    </row>
    <row r="38770" spans="18:19" x14ac:dyDescent="0.2">
      <c r="R38770" s="334">
        <v>94976</v>
      </c>
      <c r="S38770" s="319" t="s">
        <v>343</v>
      </c>
    </row>
    <row r="38771" spans="18:19" x14ac:dyDescent="0.2">
      <c r="R38771" s="334">
        <v>94977</v>
      </c>
      <c r="S38771" s="319" t="s">
        <v>343</v>
      </c>
    </row>
    <row r="38772" spans="18:19" x14ac:dyDescent="0.2">
      <c r="R38772" s="334">
        <v>94978</v>
      </c>
      <c r="S38772" s="319" t="s">
        <v>343</v>
      </c>
    </row>
    <row r="38773" spans="18:19" x14ac:dyDescent="0.2">
      <c r="R38773" s="334">
        <v>94979</v>
      </c>
      <c r="S38773" s="319" t="s">
        <v>343</v>
      </c>
    </row>
    <row r="38774" spans="18:19" x14ac:dyDescent="0.2">
      <c r="R38774" s="334">
        <v>94999</v>
      </c>
      <c r="S38774" s="319" t="s">
        <v>343</v>
      </c>
    </row>
    <row r="38775" spans="18:19" x14ac:dyDescent="0.2">
      <c r="R38775" s="334">
        <v>95001</v>
      </c>
      <c r="S38775" s="319" t="s">
        <v>343</v>
      </c>
    </row>
    <row r="38776" spans="18:19" x14ac:dyDescent="0.2">
      <c r="R38776" s="334">
        <v>95002</v>
      </c>
      <c r="S38776" s="319" t="s">
        <v>343</v>
      </c>
    </row>
    <row r="38777" spans="18:19" x14ac:dyDescent="0.2">
      <c r="R38777" s="334">
        <v>95003</v>
      </c>
      <c r="S38777" s="319" t="s">
        <v>343</v>
      </c>
    </row>
    <row r="38778" spans="18:19" x14ac:dyDescent="0.2">
      <c r="R38778" s="334">
        <v>95004</v>
      </c>
      <c r="S38778" s="319" t="s">
        <v>343</v>
      </c>
    </row>
    <row r="38779" spans="18:19" x14ac:dyDescent="0.2">
      <c r="R38779" s="334">
        <v>95005</v>
      </c>
      <c r="S38779" s="319" t="s">
        <v>343</v>
      </c>
    </row>
    <row r="38780" spans="18:19" x14ac:dyDescent="0.2">
      <c r="R38780" s="334">
        <v>95006</v>
      </c>
      <c r="S38780" s="319" t="s">
        <v>343</v>
      </c>
    </row>
    <row r="38781" spans="18:19" x14ac:dyDescent="0.2">
      <c r="R38781" s="334">
        <v>95007</v>
      </c>
      <c r="S38781" s="319" t="s">
        <v>343</v>
      </c>
    </row>
    <row r="38782" spans="18:19" x14ac:dyDescent="0.2">
      <c r="R38782" s="334">
        <v>95008</v>
      </c>
      <c r="S38782" s="319" t="s">
        <v>343</v>
      </c>
    </row>
    <row r="38783" spans="18:19" x14ac:dyDescent="0.2">
      <c r="R38783" s="334">
        <v>95009</v>
      </c>
      <c r="S38783" s="319" t="s">
        <v>343</v>
      </c>
    </row>
    <row r="38784" spans="18:19" x14ac:dyDescent="0.2">
      <c r="R38784" s="334">
        <v>95010</v>
      </c>
      <c r="S38784" s="319" t="s">
        <v>343</v>
      </c>
    </row>
    <row r="38785" spans="18:19" x14ac:dyDescent="0.2">
      <c r="R38785" s="334">
        <v>95011</v>
      </c>
      <c r="S38785" s="319" t="s">
        <v>343</v>
      </c>
    </row>
    <row r="38786" spans="18:19" x14ac:dyDescent="0.2">
      <c r="R38786" s="334">
        <v>95012</v>
      </c>
      <c r="S38786" s="319" t="s">
        <v>343</v>
      </c>
    </row>
    <row r="38787" spans="18:19" x14ac:dyDescent="0.2">
      <c r="R38787" s="334">
        <v>95013</v>
      </c>
      <c r="S38787" s="319" t="s">
        <v>343</v>
      </c>
    </row>
    <row r="38788" spans="18:19" x14ac:dyDescent="0.2">
      <c r="R38788" s="334">
        <v>95014</v>
      </c>
      <c r="S38788" s="319" t="s">
        <v>343</v>
      </c>
    </row>
    <row r="38789" spans="18:19" x14ac:dyDescent="0.2">
      <c r="R38789" s="334">
        <v>95015</v>
      </c>
      <c r="S38789" s="319" t="s">
        <v>343</v>
      </c>
    </row>
    <row r="38790" spans="18:19" x14ac:dyDescent="0.2">
      <c r="R38790" s="334">
        <v>95017</v>
      </c>
      <c r="S38790" s="319" t="s">
        <v>343</v>
      </c>
    </row>
    <row r="38791" spans="18:19" x14ac:dyDescent="0.2">
      <c r="R38791" s="334">
        <v>95018</v>
      </c>
      <c r="S38791" s="319" t="s">
        <v>343</v>
      </c>
    </row>
    <row r="38792" spans="18:19" x14ac:dyDescent="0.2">
      <c r="R38792" s="334">
        <v>95019</v>
      </c>
      <c r="S38792" s="319" t="s">
        <v>343</v>
      </c>
    </row>
    <row r="38793" spans="18:19" x14ac:dyDescent="0.2">
      <c r="R38793" s="334">
        <v>95020</v>
      </c>
      <c r="S38793" s="319" t="s">
        <v>343</v>
      </c>
    </row>
    <row r="38794" spans="18:19" x14ac:dyDescent="0.2">
      <c r="R38794" s="334">
        <v>95021</v>
      </c>
      <c r="S38794" s="319" t="s">
        <v>343</v>
      </c>
    </row>
    <row r="38795" spans="18:19" x14ac:dyDescent="0.2">
      <c r="R38795" s="334">
        <v>95023</v>
      </c>
      <c r="S38795" s="319" t="s">
        <v>343</v>
      </c>
    </row>
    <row r="38796" spans="18:19" x14ac:dyDescent="0.2">
      <c r="R38796" s="334">
        <v>95024</v>
      </c>
      <c r="S38796" s="319" t="s">
        <v>343</v>
      </c>
    </row>
    <row r="38797" spans="18:19" x14ac:dyDescent="0.2">
      <c r="R38797" s="334">
        <v>95026</v>
      </c>
      <c r="S38797" s="319" t="s">
        <v>343</v>
      </c>
    </row>
    <row r="38798" spans="18:19" x14ac:dyDescent="0.2">
      <c r="R38798" s="334">
        <v>95030</v>
      </c>
      <c r="S38798" s="319" t="s">
        <v>343</v>
      </c>
    </row>
    <row r="38799" spans="18:19" x14ac:dyDescent="0.2">
      <c r="R38799" s="334">
        <v>95031</v>
      </c>
      <c r="S38799" s="319" t="s">
        <v>343</v>
      </c>
    </row>
    <row r="38800" spans="18:19" x14ac:dyDescent="0.2">
      <c r="R38800" s="334">
        <v>95032</v>
      </c>
      <c r="S38800" s="319" t="s">
        <v>343</v>
      </c>
    </row>
    <row r="38801" spans="18:19" x14ac:dyDescent="0.2">
      <c r="R38801" s="334">
        <v>95033</v>
      </c>
      <c r="S38801" s="319" t="s">
        <v>343</v>
      </c>
    </row>
    <row r="38802" spans="18:19" x14ac:dyDescent="0.2">
      <c r="R38802" s="334">
        <v>95035</v>
      </c>
      <c r="S38802" s="319" t="s">
        <v>343</v>
      </c>
    </row>
    <row r="38803" spans="18:19" x14ac:dyDescent="0.2">
      <c r="R38803" s="334">
        <v>95036</v>
      </c>
      <c r="S38803" s="319" t="s">
        <v>343</v>
      </c>
    </row>
    <row r="38804" spans="18:19" x14ac:dyDescent="0.2">
      <c r="R38804" s="334">
        <v>95037</v>
      </c>
      <c r="S38804" s="319" t="s">
        <v>343</v>
      </c>
    </row>
    <row r="38805" spans="18:19" x14ac:dyDescent="0.2">
      <c r="R38805" s="334">
        <v>95038</v>
      </c>
      <c r="S38805" s="319" t="s">
        <v>343</v>
      </c>
    </row>
    <row r="38806" spans="18:19" x14ac:dyDescent="0.2">
      <c r="R38806" s="334">
        <v>95039</v>
      </c>
      <c r="S38806" s="319" t="s">
        <v>343</v>
      </c>
    </row>
    <row r="38807" spans="18:19" x14ac:dyDescent="0.2">
      <c r="R38807" s="334">
        <v>95041</v>
      </c>
      <c r="S38807" s="319" t="s">
        <v>343</v>
      </c>
    </row>
    <row r="38808" spans="18:19" x14ac:dyDescent="0.2">
      <c r="R38808" s="334">
        <v>95042</v>
      </c>
      <c r="S38808" s="319" t="s">
        <v>343</v>
      </c>
    </row>
    <row r="38809" spans="18:19" x14ac:dyDescent="0.2">
      <c r="R38809" s="334">
        <v>95043</v>
      </c>
      <c r="S38809" s="319" t="s">
        <v>343</v>
      </c>
    </row>
    <row r="38810" spans="18:19" x14ac:dyDescent="0.2">
      <c r="R38810" s="334">
        <v>95044</v>
      </c>
      <c r="S38810" s="319" t="s">
        <v>343</v>
      </c>
    </row>
    <row r="38811" spans="18:19" x14ac:dyDescent="0.2">
      <c r="R38811" s="334">
        <v>95045</v>
      </c>
      <c r="S38811" s="319" t="s">
        <v>343</v>
      </c>
    </row>
    <row r="38812" spans="18:19" x14ac:dyDescent="0.2">
      <c r="R38812" s="334">
        <v>95046</v>
      </c>
      <c r="S38812" s="319" t="s">
        <v>343</v>
      </c>
    </row>
    <row r="38813" spans="18:19" x14ac:dyDescent="0.2">
      <c r="R38813" s="334">
        <v>95050</v>
      </c>
      <c r="S38813" s="319" t="s">
        <v>343</v>
      </c>
    </row>
    <row r="38814" spans="18:19" x14ac:dyDescent="0.2">
      <c r="R38814" s="334">
        <v>95051</v>
      </c>
      <c r="S38814" s="319" t="s">
        <v>343</v>
      </c>
    </row>
    <row r="38815" spans="18:19" x14ac:dyDescent="0.2">
      <c r="R38815" s="334">
        <v>95052</v>
      </c>
      <c r="S38815" s="319" t="s">
        <v>343</v>
      </c>
    </row>
    <row r="38816" spans="18:19" x14ac:dyDescent="0.2">
      <c r="R38816" s="334">
        <v>95053</v>
      </c>
      <c r="S38816" s="319" t="s">
        <v>343</v>
      </c>
    </row>
    <row r="38817" spans="18:19" x14ac:dyDescent="0.2">
      <c r="R38817" s="334">
        <v>95054</v>
      </c>
      <c r="S38817" s="319" t="s">
        <v>343</v>
      </c>
    </row>
    <row r="38818" spans="18:19" x14ac:dyDescent="0.2">
      <c r="R38818" s="334">
        <v>95055</v>
      </c>
      <c r="S38818" s="319" t="s">
        <v>343</v>
      </c>
    </row>
    <row r="38819" spans="18:19" x14ac:dyDescent="0.2">
      <c r="R38819" s="334">
        <v>95056</v>
      </c>
      <c r="S38819" s="319" t="s">
        <v>343</v>
      </c>
    </row>
    <row r="38820" spans="18:19" x14ac:dyDescent="0.2">
      <c r="R38820" s="334">
        <v>95060</v>
      </c>
      <c r="S38820" s="319" t="s">
        <v>343</v>
      </c>
    </row>
    <row r="38821" spans="18:19" x14ac:dyDescent="0.2">
      <c r="R38821" s="334">
        <v>95061</v>
      </c>
      <c r="S38821" s="319" t="s">
        <v>343</v>
      </c>
    </row>
    <row r="38822" spans="18:19" x14ac:dyDescent="0.2">
      <c r="R38822" s="334">
        <v>95062</v>
      </c>
      <c r="S38822" s="319" t="s">
        <v>343</v>
      </c>
    </row>
    <row r="38823" spans="18:19" x14ac:dyDescent="0.2">
      <c r="R38823" s="334">
        <v>95063</v>
      </c>
      <c r="S38823" s="319" t="s">
        <v>343</v>
      </c>
    </row>
    <row r="38824" spans="18:19" x14ac:dyDescent="0.2">
      <c r="R38824" s="334">
        <v>95064</v>
      </c>
      <c r="S38824" s="319" t="s">
        <v>343</v>
      </c>
    </row>
    <row r="38825" spans="18:19" x14ac:dyDescent="0.2">
      <c r="R38825" s="334">
        <v>95065</v>
      </c>
      <c r="S38825" s="319" t="s">
        <v>343</v>
      </c>
    </row>
    <row r="38826" spans="18:19" x14ac:dyDescent="0.2">
      <c r="R38826" s="334">
        <v>95066</v>
      </c>
      <c r="S38826" s="319" t="s">
        <v>343</v>
      </c>
    </row>
    <row r="38827" spans="18:19" x14ac:dyDescent="0.2">
      <c r="R38827" s="334">
        <v>95067</v>
      </c>
      <c r="S38827" s="319" t="s">
        <v>343</v>
      </c>
    </row>
    <row r="38828" spans="18:19" x14ac:dyDescent="0.2">
      <c r="R38828" s="334">
        <v>95070</v>
      </c>
      <c r="S38828" s="319" t="s">
        <v>343</v>
      </c>
    </row>
    <row r="38829" spans="18:19" x14ac:dyDescent="0.2">
      <c r="R38829" s="334">
        <v>95071</v>
      </c>
      <c r="S38829" s="319" t="s">
        <v>343</v>
      </c>
    </row>
    <row r="38830" spans="18:19" x14ac:dyDescent="0.2">
      <c r="R38830" s="334">
        <v>95073</v>
      </c>
      <c r="S38830" s="319" t="s">
        <v>343</v>
      </c>
    </row>
    <row r="38831" spans="18:19" x14ac:dyDescent="0.2">
      <c r="R38831" s="334">
        <v>95075</v>
      </c>
      <c r="S38831" s="319" t="s">
        <v>343</v>
      </c>
    </row>
    <row r="38832" spans="18:19" x14ac:dyDescent="0.2">
      <c r="R38832" s="334">
        <v>95076</v>
      </c>
      <c r="S38832" s="319" t="s">
        <v>343</v>
      </c>
    </row>
    <row r="38833" spans="18:19" x14ac:dyDescent="0.2">
      <c r="R38833" s="334">
        <v>95077</v>
      </c>
      <c r="S38833" s="319" t="s">
        <v>343</v>
      </c>
    </row>
    <row r="38834" spans="18:19" x14ac:dyDescent="0.2">
      <c r="R38834" s="334">
        <v>95101</v>
      </c>
      <c r="S38834" s="319" t="s">
        <v>343</v>
      </c>
    </row>
    <row r="38835" spans="18:19" x14ac:dyDescent="0.2">
      <c r="R38835" s="334">
        <v>95103</v>
      </c>
      <c r="S38835" s="319" t="s">
        <v>343</v>
      </c>
    </row>
    <row r="38836" spans="18:19" x14ac:dyDescent="0.2">
      <c r="R38836" s="334">
        <v>95106</v>
      </c>
      <c r="S38836" s="319" t="s">
        <v>343</v>
      </c>
    </row>
    <row r="38837" spans="18:19" x14ac:dyDescent="0.2">
      <c r="R38837" s="334">
        <v>95108</v>
      </c>
      <c r="S38837" s="319" t="s">
        <v>343</v>
      </c>
    </row>
    <row r="38838" spans="18:19" x14ac:dyDescent="0.2">
      <c r="R38838" s="334">
        <v>95109</v>
      </c>
      <c r="S38838" s="319" t="s">
        <v>343</v>
      </c>
    </row>
    <row r="38839" spans="18:19" x14ac:dyDescent="0.2">
      <c r="R38839" s="334">
        <v>95110</v>
      </c>
      <c r="S38839" s="319" t="s">
        <v>343</v>
      </c>
    </row>
    <row r="38840" spans="18:19" x14ac:dyDescent="0.2">
      <c r="R38840" s="334">
        <v>95111</v>
      </c>
      <c r="S38840" s="319" t="s">
        <v>343</v>
      </c>
    </row>
    <row r="38841" spans="18:19" x14ac:dyDescent="0.2">
      <c r="R38841" s="334">
        <v>95112</v>
      </c>
      <c r="S38841" s="319" t="s">
        <v>343</v>
      </c>
    </row>
    <row r="38842" spans="18:19" x14ac:dyDescent="0.2">
      <c r="R38842" s="334">
        <v>95113</v>
      </c>
      <c r="S38842" s="319" t="s">
        <v>343</v>
      </c>
    </row>
    <row r="38843" spans="18:19" x14ac:dyDescent="0.2">
      <c r="R38843" s="334">
        <v>95115</v>
      </c>
      <c r="S38843" s="319" t="s">
        <v>343</v>
      </c>
    </row>
    <row r="38844" spans="18:19" x14ac:dyDescent="0.2">
      <c r="R38844" s="334">
        <v>95116</v>
      </c>
      <c r="S38844" s="319" t="s">
        <v>343</v>
      </c>
    </row>
    <row r="38845" spans="18:19" x14ac:dyDescent="0.2">
      <c r="R38845" s="334">
        <v>95117</v>
      </c>
      <c r="S38845" s="319" t="s">
        <v>343</v>
      </c>
    </row>
    <row r="38846" spans="18:19" x14ac:dyDescent="0.2">
      <c r="R38846" s="334">
        <v>95118</v>
      </c>
      <c r="S38846" s="319" t="s">
        <v>343</v>
      </c>
    </row>
    <row r="38847" spans="18:19" x14ac:dyDescent="0.2">
      <c r="R38847" s="334">
        <v>95119</v>
      </c>
      <c r="S38847" s="319" t="s">
        <v>343</v>
      </c>
    </row>
    <row r="38848" spans="18:19" x14ac:dyDescent="0.2">
      <c r="R38848" s="334">
        <v>95120</v>
      </c>
      <c r="S38848" s="319" t="s">
        <v>343</v>
      </c>
    </row>
    <row r="38849" spans="18:19" x14ac:dyDescent="0.2">
      <c r="R38849" s="334">
        <v>95121</v>
      </c>
      <c r="S38849" s="319" t="s">
        <v>343</v>
      </c>
    </row>
    <row r="38850" spans="18:19" x14ac:dyDescent="0.2">
      <c r="R38850" s="334">
        <v>95122</v>
      </c>
      <c r="S38850" s="319" t="s">
        <v>343</v>
      </c>
    </row>
    <row r="38851" spans="18:19" x14ac:dyDescent="0.2">
      <c r="R38851" s="334">
        <v>95123</v>
      </c>
      <c r="S38851" s="319" t="s">
        <v>343</v>
      </c>
    </row>
    <row r="38852" spans="18:19" x14ac:dyDescent="0.2">
      <c r="R38852" s="334">
        <v>95124</v>
      </c>
      <c r="S38852" s="319" t="s">
        <v>343</v>
      </c>
    </row>
    <row r="38853" spans="18:19" x14ac:dyDescent="0.2">
      <c r="R38853" s="334">
        <v>95125</v>
      </c>
      <c r="S38853" s="319" t="s">
        <v>343</v>
      </c>
    </row>
    <row r="38854" spans="18:19" x14ac:dyDescent="0.2">
      <c r="R38854" s="334">
        <v>95126</v>
      </c>
      <c r="S38854" s="319" t="s">
        <v>343</v>
      </c>
    </row>
    <row r="38855" spans="18:19" x14ac:dyDescent="0.2">
      <c r="R38855" s="334">
        <v>95127</v>
      </c>
      <c r="S38855" s="319" t="s">
        <v>343</v>
      </c>
    </row>
    <row r="38856" spans="18:19" x14ac:dyDescent="0.2">
      <c r="R38856" s="334">
        <v>95128</v>
      </c>
      <c r="S38856" s="319" t="s">
        <v>343</v>
      </c>
    </row>
    <row r="38857" spans="18:19" x14ac:dyDescent="0.2">
      <c r="R38857" s="334">
        <v>95129</v>
      </c>
      <c r="S38857" s="319" t="s">
        <v>343</v>
      </c>
    </row>
    <row r="38858" spans="18:19" x14ac:dyDescent="0.2">
      <c r="R38858" s="334">
        <v>95130</v>
      </c>
      <c r="S38858" s="319" t="s">
        <v>343</v>
      </c>
    </row>
    <row r="38859" spans="18:19" x14ac:dyDescent="0.2">
      <c r="R38859" s="334">
        <v>95131</v>
      </c>
      <c r="S38859" s="319" t="s">
        <v>343</v>
      </c>
    </row>
    <row r="38860" spans="18:19" x14ac:dyDescent="0.2">
      <c r="R38860" s="334">
        <v>95132</v>
      </c>
      <c r="S38860" s="319" t="s">
        <v>343</v>
      </c>
    </row>
    <row r="38861" spans="18:19" x14ac:dyDescent="0.2">
      <c r="R38861" s="334">
        <v>95133</v>
      </c>
      <c r="S38861" s="319" t="s">
        <v>343</v>
      </c>
    </row>
    <row r="38862" spans="18:19" x14ac:dyDescent="0.2">
      <c r="R38862" s="334">
        <v>95134</v>
      </c>
      <c r="S38862" s="319" t="s">
        <v>343</v>
      </c>
    </row>
    <row r="38863" spans="18:19" x14ac:dyDescent="0.2">
      <c r="R38863" s="334">
        <v>95135</v>
      </c>
      <c r="S38863" s="319" t="s">
        <v>343</v>
      </c>
    </row>
    <row r="38864" spans="18:19" x14ac:dyDescent="0.2">
      <c r="R38864" s="334">
        <v>95136</v>
      </c>
      <c r="S38864" s="319" t="s">
        <v>343</v>
      </c>
    </row>
    <row r="38865" spans="18:19" x14ac:dyDescent="0.2">
      <c r="R38865" s="334">
        <v>95138</v>
      </c>
      <c r="S38865" s="319" t="s">
        <v>343</v>
      </c>
    </row>
    <row r="38866" spans="18:19" x14ac:dyDescent="0.2">
      <c r="R38866" s="334">
        <v>95139</v>
      </c>
      <c r="S38866" s="319" t="s">
        <v>343</v>
      </c>
    </row>
    <row r="38867" spans="18:19" x14ac:dyDescent="0.2">
      <c r="R38867" s="334">
        <v>95140</v>
      </c>
      <c r="S38867" s="319" t="s">
        <v>343</v>
      </c>
    </row>
    <row r="38868" spans="18:19" x14ac:dyDescent="0.2">
      <c r="R38868" s="334">
        <v>95141</v>
      </c>
      <c r="S38868" s="319" t="s">
        <v>343</v>
      </c>
    </row>
    <row r="38869" spans="18:19" x14ac:dyDescent="0.2">
      <c r="R38869" s="334">
        <v>95148</v>
      </c>
      <c r="S38869" s="319" t="s">
        <v>343</v>
      </c>
    </row>
    <row r="38870" spans="18:19" x14ac:dyDescent="0.2">
      <c r="R38870" s="334">
        <v>95150</v>
      </c>
      <c r="S38870" s="319" t="s">
        <v>343</v>
      </c>
    </row>
    <row r="38871" spans="18:19" x14ac:dyDescent="0.2">
      <c r="R38871" s="334">
        <v>95151</v>
      </c>
      <c r="S38871" s="319" t="s">
        <v>343</v>
      </c>
    </row>
    <row r="38872" spans="18:19" x14ac:dyDescent="0.2">
      <c r="R38872" s="334">
        <v>95152</v>
      </c>
      <c r="S38872" s="319" t="s">
        <v>343</v>
      </c>
    </row>
    <row r="38873" spans="18:19" x14ac:dyDescent="0.2">
      <c r="R38873" s="334">
        <v>95153</v>
      </c>
      <c r="S38873" s="319" t="s">
        <v>343</v>
      </c>
    </row>
    <row r="38874" spans="18:19" x14ac:dyDescent="0.2">
      <c r="R38874" s="334">
        <v>95154</v>
      </c>
      <c r="S38874" s="319" t="s">
        <v>343</v>
      </c>
    </row>
    <row r="38875" spans="18:19" x14ac:dyDescent="0.2">
      <c r="R38875" s="334">
        <v>95155</v>
      </c>
      <c r="S38875" s="319" t="s">
        <v>343</v>
      </c>
    </row>
    <row r="38876" spans="18:19" x14ac:dyDescent="0.2">
      <c r="R38876" s="334">
        <v>95156</v>
      </c>
      <c r="S38876" s="319" t="s">
        <v>343</v>
      </c>
    </row>
    <row r="38877" spans="18:19" x14ac:dyDescent="0.2">
      <c r="R38877" s="334">
        <v>95157</v>
      </c>
      <c r="S38877" s="319" t="s">
        <v>343</v>
      </c>
    </row>
    <row r="38878" spans="18:19" x14ac:dyDescent="0.2">
      <c r="R38878" s="334">
        <v>95158</v>
      </c>
      <c r="S38878" s="319" t="s">
        <v>343</v>
      </c>
    </row>
    <row r="38879" spans="18:19" x14ac:dyDescent="0.2">
      <c r="R38879" s="334">
        <v>95159</v>
      </c>
      <c r="S38879" s="319" t="s">
        <v>343</v>
      </c>
    </row>
    <row r="38880" spans="18:19" x14ac:dyDescent="0.2">
      <c r="R38880" s="334">
        <v>95160</v>
      </c>
      <c r="S38880" s="319" t="s">
        <v>343</v>
      </c>
    </row>
    <row r="38881" spans="18:19" x14ac:dyDescent="0.2">
      <c r="R38881" s="334">
        <v>95161</v>
      </c>
      <c r="S38881" s="319" t="s">
        <v>343</v>
      </c>
    </row>
    <row r="38882" spans="18:19" x14ac:dyDescent="0.2">
      <c r="R38882" s="334">
        <v>95164</v>
      </c>
      <c r="S38882" s="319" t="s">
        <v>343</v>
      </c>
    </row>
    <row r="38883" spans="18:19" x14ac:dyDescent="0.2">
      <c r="R38883" s="334">
        <v>95170</v>
      </c>
      <c r="S38883" s="319" t="s">
        <v>343</v>
      </c>
    </row>
    <row r="38884" spans="18:19" x14ac:dyDescent="0.2">
      <c r="R38884" s="334">
        <v>95172</v>
      </c>
      <c r="S38884" s="319" t="s">
        <v>343</v>
      </c>
    </row>
    <row r="38885" spans="18:19" x14ac:dyDescent="0.2">
      <c r="R38885" s="334">
        <v>95173</v>
      </c>
      <c r="S38885" s="319" t="s">
        <v>343</v>
      </c>
    </row>
    <row r="38886" spans="18:19" x14ac:dyDescent="0.2">
      <c r="R38886" s="334">
        <v>95190</v>
      </c>
      <c r="S38886" s="319" t="s">
        <v>343</v>
      </c>
    </row>
    <row r="38887" spans="18:19" x14ac:dyDescent="0.2">
      <c r="R38887" s="334">
        <v>95191</v>
      </c>
      <c r="S38887" s="319" t="s">
        <v>343</v>
      </c>
    </row>
    <row r="38888" spans="18:19" x14ac:dyDescent="0.2">
      <c r="R38888" s="334">
        <v>95192</v>
      </c>
      <c r="S38888" s="319" t="s">
        <v>343</v>
      </c>
    </row>
    <row r="38889" spans="18:19" x14ac:dyDescent="0.2">
      <c r="R38889" s="334">
        <v>95193</v>
      </c>
      <c r="S38889" s="319" t="s">
        <v>343</v>
      </c>
    </row>
    <row r="38890" spans="18:19" x14ac:dyDescent="0.2">
      <c r="R38890" s="334">
        <v>95194</v>
      </c>
      <c r="S38890" s="319" t="s">
        <v>343</v>
      </c>
    </row>
    <row r="38891" spans="18:19" x14ac:dyDescent="0.2">
      <c r="R38891" s="334">
        <v>95196</v>
      </c>
      <c r="S38891" s="319" t="s">
        <v>343</v>
      </c>
    </row>
    <row r="38892" spans="18:19" x14ac:dyDescent="0.2">
      <c r="R38892" s="334">
        <v>95201</v>
      </c>
      <c r="S38892" s="319" t="s">
        <v>343</v>
      </c>
    </row>
    <row r="38893" spans="18:19" x14ac:dyDescent="0.2">
      <c r="R38893" s="334">
        <v>95202</v>
      </c>
      <c r="S38893" s="319" t="s">
        <v>343</v>
      </c>
    </row>
    <row r="38894" spans="18:19" x14ac:dyDescent="0.2">
      <c r="R38894" s="334">
        <v>95203</v>
      </c>
      <c r="S38894" s="319" t="s">
        <v>343</v>
      </c>
    </row>
    <row r="38895" spans="18:19" x14ac:dyDescent="0.2">
      <c r="R38895" s="334">
        <v>95204</v>
      </c>
      <c r="S38895" s="319" t="s">
        <v>343</v>
      </c>
    </row>
    <row r="38896" spans="18:19" x14ac:dyDescent="0.2">
      <c r="R38896" s="334">
        <v>95205</v>
      </c>
      <c r="S38896" s="319" t="s">
        <v>343</v>
      </c>
    </row>
    <row r="38897" spans="18:19" x14ac:dyDescent="0.2">
      <c r="R38897" s="334">
        <v>95206</v>
      </c>
      <c r="S38897" s="319" t="s">
        <v>343</v>
      </c>
    </row>
    <row r="38898" spans="18:19" x14ac:dyDescent="0.2">
      <c r="R38898" s="334">
        <v>95207</v>
      </c>
      <c r="S38898" s="319" t="s">
        <v>343</v>
      </c>
    </row>
    <row r="38899" spans="18:19" x14ac:dyDescent="0.2">
      <c r="R38899" s="334">
        <v>95208</v>
      </c>
      <c r="S38899" s="319" t="s">
        <v>343</v>
      </c>
    </row>
    <row r="38900" spans="18:19" x14ac:dyDescent="0.2">
      <c r="R38900" s="334">
        <v>95209</v>
      </c>
      <c r="S38900" s="319" t="s">
        <v>343</v>
      </c>
    </row>
    <row r="38901" spans="18:19" x14ac:dyDescent="0.2">
      <c r="R38901" s="334">
        <v>95210</v>
      </c>
      <c r="S38901" s="319" t="s">
        <v>343</v>
      </c>
    </row>
    <row r="38902" spans="18:19" x14ac:dyDescent="0.2">
      <c r="R38902" s="334">
        <v>95211</v>
      </c>
      <c r="S38902" s="319" t="s">
        <v>343</v>
      </c>
    </row>
    <row r="38903" spans="18:19" x14ac:dyDescent="0.2">
      <c r="R38903" s="334">
        <v>95212</v>
      </c>
      <c r="S38903" s="319" t="s">
        <v>343</v>
      </c>
    </row>
    <row r="38904" spans="18:19" x14ac:dyDescent="0.2">
      <c r="R38904" s="334">
        <v>95213</v>
      </c>
      <c r="S38904" s="319" t="s">
        <v>343</v>
      </c>
    </row>
    <row r="38905" spans="18:19" x14ac:dyDescent="0.2">
      <c r="R38905" s="334">
        <v>95215</v>
      </c>
      <c r="S38905" s="319" t="s">
        <v>343</v>
      </c>
    </row>
    <row r="38906" spans="18:19" x14ac:dyDescent="0.2">
      <c r="R38906" s="334">
        <v>95219</v>
      </c>
      <c r="S38906" s="319" t="s">
        <v>343</v>
      </c>
    </row>
    <row r="38907" spans="18:19" x14ac:dyDescent="0.2">
      <c r="R38907" s="334">
        <v>95220</v>
      </c>
      <c r="S38907" s="319" t="s">
        <v>343</v>
      </c>
    </row>
    <row r="38908" spans="18:19" x14ac:dyDescent="0.2">
      <c r="R38908" s="334">
        <v>95221</v>
      </c>
      <c r="S38908" s="319" t="s">
        <v>343</v>
      </c>
    </row>
    <row r="38909" spans="18:19" x14ac:dyDescent="0.2">
      <c r="R38909" s="334">
        <v>95222</v>
      </c>
      <c r="S38909" s="319" t="s">
        <v>343</v>
      </c>
    </row>
    <row r="38910" spans="18:19" x14ac:dyDescent="0.2">
      <c r="R38910" s="334">
        <v>95223</v>
      </c>
      <c r="S38910" s="319" t="s">
        <v>343</v>
      </c>
    </row>
    <row r="38911" spans="18:19" x14ac:dyDescent="0.2">
      <c r="R38911" s="334">
        <v>95224</v>
      </c>
      <c r="S38911" s="319" t="s">
        <v>343</v>
      </c>
    </row>
    <row r="38912" spans="18:19" x14ac:dyDescent="0.2">
      <c r="R38912" s="334">
        <v>95225</v>
      </c>
      <c r="S38912" s="319" t="s">
        <v>343</v>
      </c>
    </row>
    <row r="38913" spans="18:19" x14ac:dyDescent="0.2">
      <c r="R38913" s="334">
        <v>95226</v>
      </c>
      <c r="S38913" s="319" t="s">
        <v>343</v>
      </c>
    </row>
    <row r="38914" spans="18:19" x14ac:dyDescent="0.2">
      <c r="R38914" s="334">
        <v>95227</v>
      </c>
      <c r="S38914" s="319" t="s">
        <v>343</v>
      </c>
    </row>
    <row r="38915" spans="18:19" x14ac:dyDescent="0.2">
      <c r="R38915" s="334">
        <v>95228</v>
      </c>
      <c r="S38915" s="319" t="s">
        <v>343</v>
      </c>
    </row>
    <row r="38916" spans="18:19" x14ac:dyDescent="0.2">
      <c r="R38916" s="334">
        <v>95229</v>
      </c>
      <c r="S38916" s="319" t="s">
        <v>343</v>
      </c>
    </row>
    <row r="38917" spans="18:19" x14ac:dyDescent="0.2">
      <c r="R38917" s="334">
        <v>95230</v>
      </c>
      <c r="S38917" s="319" t="s">
        <v>343</v>
      </c>
    </row>
    <row r="38918" spans="18:19" x14ac:dyDescent="0.2">
      <c r="R38918" s="334">
        <v>95231</v>
      </c>
      <c r="S38918" s="319" t="s">
        <v>343</v>
      </c>
    </row>
    <row r="38919" spans="18:19" x14ac:dyDescent="0.2">
      <c r="R38919" s="334">
        <v>95232</v>
      </c>
      <c r="S38919" s="319" t="s">
        <v>343</v>
      </c>
    </row>
    <row r="38920" spans="18:19" x14ac:dyDescent="0.2">
      <c r="R38920" s="334">
        <v>95233</v>
      </c>
      <c r="S38920" s="319" t="s">
        <v>343</v>
      </c>
    </row>
    <row r="38921" spans="18:19" x14ac:dyDescent="0.2">
      <c r="R38921" s="334">
        <v>95234</v>
      </c>
      <c r="S38921" s="319" t="s">
        <v>343</v>
      </c>
    </row>
    <row r="38922" spans="18:19" x14ac:dyDescent="0.2">
      <c r="R38922" s="334">
        <v>95236</v>
      </c>
      <c r="S38922" s="319" t="s">
        <v>343</v>
      </c>
    </row>
    <row r="38923" spans="18:19" x14ac:dyDescent="0.2">
      <c r="R38923" s="334">
        <v>95237</v>
      </c>
      <c r="S38923" s="319" t="s">
        <v>343</v>
      </c>
    </row>
    <row r="38924" spans="18:19" x14ac:dyDescent="0.2">
      <c r="R38924" s="334">
        <v>95240</v>
      </c>
      <c r="S38924" s="319" t="s">
        <v>343</v>
      </c>
    </row>
    <row r="38925" spans="18:19" x14ac:dyDescent="0.2">
      <c r="R38925" s="334">
        <v>95241</v>
      </c>
      <c r="S38925" s="319" t="s">
        <v>343</v>
      </c>
    </row>
    <row r="38926" spans="18:19" x14ac:dyDescent="0.2">
      <c r="R38926" s="334">
        <v>95242</v>
      </c>
      <c r="S38926" s="319" t="s">
        <v>343</v>
      </c>
    </row>
    <row r="38927" spans="18:19" x14ac:dyDescent="0.2">
      <c r="R38927" s="334">
        <v>95245</v>
      </c>
      <c r="S38927" s="319" t="s">
        <v>343</v>
      </c>
    </row>
    <row r="38928" spans="18:19" x14ac:dyDescent="0.2">
      <c r="R38928" s="334">
        <v>95246</v>
      </c>
      <c r="S38928" s="319" t="s">
        <v>343</v>
      </c>
    </row>
    <row r="38929" spans="18:19" x14ac:dyDescent="0.2">
      <c r="R38929" s="334">
        <v>95247</v>
      </c>
      <c r="S38929" s="319" t="s">
        <v>343</v>
      </c>
    </row>
    <row r="38930" spans="18:19" x14ac:dyDescent="0.2">
      <c r="R38930" s="334">
        <v>95248</v>
      </c>
      <c r="S38930" s="319" t="s">
        <v>343</v>
      </c>
    </row>
    <row r="38931" spans="18:19" x14ac:dyDescent="0.2">
      <c r="R38931" s="334">
        <v>95249</v>
      </c>
      <c r="S38931" s="319" t="s">
        <v>343</v>
      </c>
    </row>
    <row r="38932" spans="18:19" x14ac:dyDescent="0.2">
      <c r="R38932" s="334">
        <v>95250</v>
      </c>
      <c r="S38932" s="319" t="s">
        <v>343</v>
      </c>
    </row>
    <row r="38933" spans="18:19" x14ac:dyDescent="0.2">
      <c r="R38933" s="334">
        <v>95251</v>
      </c>
      <c r="S38933" s="319" t="s">
        <v>343</v>
      </c>
    </row>
    <row r="38934" spans="18:19" x14ac:dyDescent="0.2">
      <c r="R38934" s="334">
        <v>95252</v>
      </c>
      <c r="S38934" s="319" t="s">
        <v>343</v>
      </c>
    </row>
    <row r="38935" spans="18:19" x14ac:dyDescent="0.2">
      <c r="R38935" s="334">
        <v>95253</v>
      </c>
      <c r="S38935" s="319" t="s">
        <v>343</v>
      </c>
    </row>
    <row r="38936" spans="18:19" x14ac:dyDescent="0.2">
      <c r="R38936" s="334">
        <v>95254</v>
      </c>
      <c r="S38936" s="319" t="s">
        <v>343</v>
      </c>
    </row>
    <row r="38937" spans="18:19" x14ac:dyDescent="0.2">
      <c r="R38937" s="334">
        <v>95255</v>
      </c>
      <c r="S38937" s="319" t="s">
        <v>343</v>
      </c>
    </row>
    <row r="38938" spans="18:19" x14ac:dyDescent="0.2">
      <c r="R38938" s="334">
        <v>95257</v>
      </c>
      <c r="S38938" s="319" t="s">
        <v>343</v>
      </c>
    </row>
    <row r="38939" spans="18:19" x14ac:dyDescent="0.2">
      <c r="R38939" s="334">
        <v>95258</v>
      </c>
      <c r="S38939" s="319" t="s">
        <v>343</v>
      </c>
    </row>
    <row r="38940" spans="18:19" x14ac:dyDescent="0.2">
      <c r="R38940" s="334">
        <v>95267</v>
      </c>
      <c r="S38940" s="319" t="s">
        <v>343</v>
      </c>
    </row>
    <row r="38941" spans="18:19" x14ac:dyDescent="0.2">
      <c r="R38941" s="334">
        <v>95269</v>
      </c>
      <c r="S38941" s="319" t="s">
        <v>343</v>
      </c>
    </row>
    <row r="38942" spans="18:19" x14ac:dyDescent="0.2">
      <c r="R38942" s="334">
        <v>95296</v>
      </c>
      <c r="S38942" s="319" t="s">
        <v>343</v>
      </c>
    </row>
    <row r="38943" spans="18:19" x14ac:dyDescent="0.2">
      <c r="R38943" s="334">
        <v>95297</v>
      </c>
      <c r="S38943" s="319" t="s">
        <v>343</v>
      </c>
    </row>
    <row r="38944" spans="18:19" x14ac:dyDescent="0.2">
      <c r="R38944" s="334">
        <v>95301</v>
      </c>
      <c r="S38944" s="319" t="s">
        <v>343</v>
      </c>
    </row>
    <row r="38945" spans="18:19" x14ac:dyDescent="0.2">
      <c r="R38945" s="334">
        <v>95303</v>
      </c>
      <c r="S38945" s="319" t="s">
        <v>343</v>
      </c>
    </row>
    <row r="38946" spans="18:19" x14ac:dyDescent="0.2">
      <c r="R38946" s="334">
        <v>95304</v>
      </c>
      <c r="S38946" s="319" t="s">
        <v>343</v>
      </c>
    </row>
    <row r="38947" spans="18:19" x14ac:dyDescent="0.2">
      <c r="R38947" s="334">
        <v>95305</v>
      </c>
      <c r="S38947" s="319" t="s">
        <v>343</v>
      </c>
    </row>
    <row r="38948" spans="18:19" x14ac:dyDescent="0.2">
      <c r="R38948" s="334">
        <v>95306</v>
      </c>
      <c r="S38948" s="319" t="s">
        <v>343</v>
      </c>
    </row>
    <row r="38949" spans="18:19" x14ac:dyDescent="0.2">
      <c r="R38949" s="334">
        <v>95307</v>
      </c>
      <c r="S38949" s="319" t="s">
        <v>343</v>
      </c>
    </row>
    <row r="38950" spans="18:19" x14ac:dyDescent="0.2">
      <c r="R38950" s="334">
        <v>95309</v>
      </c>
      <c r="S38950" s="319" t="s">
        <v>343</v>
      </c>
    </row>
    <row r="38951" spans="18:19" x14ac:dyDescent="0.2">
      <c r="R38951" s="334">
        <v>95310</v>
      </c>
      <c r="S38951" s="319" t="s">
        <v>343</v>
      </c>
    </row>
    <row r="38952" spans="18:19" x14ac:dyDescent="0.2">
      <c r="R38952" s="334">
        <v>95311</v>
      </c>
      <c r="S38952" s="319" t="s">
        <v>343</v>
      </c>
    </row>
    <row r="38953" spans="18:19" x14ac:dyDescent="0.2">
      <c r="R38953" s="334">
        <v>95312</v>
      </c>
      <c r="S38953" s="319" t="s">
        <v>343</v>
      </c>
    </row>
    <row r="38954" spans="18:19" x14ac:dyDescent="0.2">
      <c r="R38954" s="334">
        <v>95313</v>
      </c>
      <c r="S38954" s="319" t="s">
        <v>343</v>
      </c>
    </row>
    <row r="38955" spans="18:19" x14ac:dyDescent="0.2">
      <c r="R38955" s="334">
        <v>95314</v>
      </c>
      <c r="S38955" s="319" t="s">
        <v>343</v>
      </c>
    </row>
    <row r="38956" spans="18:19" x14ac:dyDescent="0.2">
      <c r="R38956" s="334">
        <v>95315</v>
      </c>
      <c r="S38956" s="319" t="s">
        <v>343</v>
      </c>
    </row>
    <row r="38957" spans="18:19" x14ac:dyDescent="0.2">
      <c r="R38957" s="334">
        <v>95316</v>
      </c>
      <c r="S38957" s="319" t="s">
        <v>343</v>
      </c>
    </row>
    <row r="38958" spans="18:19" x14ac:dyDescent="0.2">
      <c r="R38958" s="334">
        <v>95317</v>
      </c>
      <c r="S38958" s="319" t="s">
        <v>343</v>
      </c>
    </row>
    <row r="38959" spans="18:19" x14ac:dyDescent="0.2">
      <c r="R38959" s="334">
        <v>95318</v>
      </c>
      <c r="S38959" s="319" t="s">
        <v>343</v>
      </c>
    </row>
    <row r="38960" spans="18:19" x14ac:dyDescent="0.2">
      <c r="R38960" s="334">
        <v>95319</v>
      </c>
      <c r="S38960" s="319" t="s">
        <v>343</v>
      </c>
    </row>
    <row r="38961" spans="18:19" x14ac:dyDescent="0.2">
      <c r="R38961" s="334">
        <v>95320</v>
      </c>
      <c r="S38961" s="319" t="s">
        <v>343</v>
      </c>
    </row>
    <row r="38962" spans="18:19" x14ac:dyDescent="0.2">
      <c r="R38962" s="334">
        <v>95321</v>
      </c>
      <c r="S38962" s="319" t="s">
        <v>343</v>
      </c>
    </row>
    <row r="38963" spans="18:19" x14ac:dyDescent="0.2">
      <c r="R38963" s="334">
        <v>95322</v>
      </c>
      <c r="S38963" s="319" t="s">
        <v>343</v>
      </c>
    </row>
    <row r="38964" spans="18:19" x14ac:dyDescent="0.2">
      <c r="R38964" s="334">
        <v>95323</v>
      </c>
      <c r="S38964" s="319" t="s">
        <v>343</v>
      </c>
    </row>
    <row r="38965" spans="18:19" x14ac:dyDescent="0.2">
      <c r="R38965" s="334">
        <v>95324</v>
      </c>
      <c r="S38965" s="319" t="s">
        <v>343</v>
      </c>
    </row>
    <row r="38966" spans="18:19" x14ac:dyDescent="0.2">
      <c r="R38966" s="334">
        <v>95325</v>
      </c>
      <c r="S38966" s="319" t="s">
        <v>343</v>
      </c>
    </row>
    <row r="38967" spans="18:19" x14ac:dyDescent="0.2">
      <c r="R38967" s="334">
        <v>95326</v>
      </c>
      <c r="S38967" s="319" t="s">
        <v>343</v>
      </c>
    </row>
    <row r="38968" spans="18:19" x14ac:dyDescent="0.2">
      <c r="R38968" s="334">
        <v>95327</v>
      </c>
      <c r="S38968" s="319" t="s">
        <v>343</v>
      </c>
    </row>
    <row r="38969" spans="18:19" x14ac:dyDescent="0.2">
      <c r="R38969" s="334">
        <v>95328</v>
      </c>
      <c r="S38969" s="319" t="s">
        <v>343</v>
      </c>
    </row>
    <row r="38970" spans="18:19" x14ac:dyDescent="0.2">
      <c r="R38970" s="334">
        <v>95329</v>
      </c>
      <c r="S38970" s="319" t="s">
        <v>343</v>
      </c>
    </row>
    <row r="38971" spans="18:19" x14ac:dyDescent="0.2">
      <c r="R38971" s="334">
        <v>95330</v>
      </c>
      <c r="S38971" s="319" t="s">
        <v>343</v>
      </c>
    </row>
    <row r="38972" spans="18:19" x14ac:dyDescent="0.2">
      <c r="R38972" s="334">
        <v>95333</v>
      </c>
      <c r="S38972" s="319" t="s">
        <v>343</v>
      </c>
    </row>
    <row r="38973" spans="18:19" x14ac:dyDescent="0.2">
      <c r="R38973" s="334">
        <v>95334</v>
      </c>
      <c r="S38973" s="319" t="s">
        <v>343</v>
      </c>
    </row>
    <row r="38974" spans="18:19" x14ac:dyDescent="0.2">
      <c r="R38974" s="334">
        <v>95335</v>
      </c>
      <c r="S38974" s="319" t="s">
        <v>343</v>
      </c>
    </row>
    <row r="38975" spans="18:19" x14ac:dyDescent="0.2">
      <c r="R38975" s="334">
        <v>95336</v>
      </c>
      <c r="S38975" s="319" t="s">
        <v>343</v>
      </c>
    </row>
    <row r="38976" spans="18:19" x14ac:dyDescent="0.2">
      <c r="R38976" s="334">
        <v>95337</v>
      </c>
      <c r="S38976" s="319" t="s">
        <v>343</v>
      </c>
    </row>
    <row r="38977" spans="18:19" x14ac:dyDescent="0.2">
      <c r="R38977" s="334">
        <v>95338</v>
      </c>
      <c r="S38977" s="319" t="s">
        <v>343</v>
      </c>
    </row>
    <row r="38978" spans="18:19" x14ac:dyDescent="0.2">
      <c r="R38978" s="334">
        <v>95340</v>
      </c>
      <c r="S38978" s="319" t="s">
        <v>343</v>
      </c>
    </row>
    <row r="38979" spans="18:19" x14ac:dyDescent="0.2">
      <c r="R38979" s="334">
        <v>95341</v>
      </c>
      <c r="S38979" s="319" t="s">
        <v>343</v>
      </c>
    </row>
    <row r="38980" spans="18:19" x14ac:dyDescent="0.2">
      <c r="R38980" s="334">
        <v>95343</v>
      </c>
      <c r="S38980" s="319" t="s">
        <v>343</v>
      </c>
    </row>
    <row r="38981" spans="18:19" x14ac:dyDescent="0.2">
      <c r="R38981" s="334">
        <v>95344</v>
      </c>
      <c r="S38981" s="319" t="s">
        <v>343</v>
      </c>
    </row>
    <row r="38982" spans="18:19" x14ac:dyDescent="0.2">
      <c r="R38982" s="334">
        <v>95345</v>
      </c>
      <c r="S38982" s="319" t="s">
        <v>343</v>
      </c>
    </row>
    <row r="38983" spans="18:19" x14ac:dyDescent="0.2">
      <c r="R38983" s="334">
        <v>95346</v>
      </c>
      <c r="S38983" s="319" t="s">
        <v>343</v>
      </c>
    </row>
    <row r="38984" spans="18:19" x14ac:dyDescent="0.2">
      <c r="R38984" s="334">
        <v>95347</v>
      </c>
      <c r="S38984" s="319" t="s">
        <v>343</v>
      </c>
    </row>
    <row r="38985" spans="18:19" x14ac:dyDescent="0.2">
      <c r="R38985" s="334">
        <v>95348</v>
      </c>
      <c r="S38985" s="319" t="s">
        <v>343</v>
      </c>
    </row>
    <row r="38986" spans="18:19" x14ac:dyDescent="0.2">
      <c r="R38986" s="334">
        <v>95350</v>
      </c>
      <c r="S38986" s="319" t="s">
        <v>343</v>
      </c>
    </row>
    <row r="38987" spans="18:19" x14ac:dyDescent="0.2">
      <c r="R38987" s="334">
        <v>95351</v>
      </c>
      <c r="S38987" s="319" t="s">
        <v>343</v>
      </c>
    </row>
    <row r="38988" spans="18:19" x14ac:dyDescent="0.2">
      <c r="R38988" s="334">
        <v>95352</v>
      </c>
      <c r="S38988" s="319" t="s">
        <v>343</v>
      </c>
    </row>
    <row r="38989" spans="18:19" x14ac:dyDescent="0.2">
      <c r="R38989" s="334">
        <v>95353</v>
      </c>
      <c r="S38989" s="319" t="s">
        <v>343</v>
      </c>
    </row>
    <row r="38990" spans="18:19" x14ac:dyDescent="0.2">
      <c r="R38990" s="334">
        <v>95354</v>
      </c>
      <c r="S38990" s="319" t="s">
        <v>343</v>
      </c>
    </row>
    <row r="38991" spans="18:19" x14ac:dyDescent="0.2">
      <c r="R38991" s="334">
        <v>95355</v>
      </c>
      <c r="S38991" s="319" t="s">
        <v>343</v>
      </c>
    </row>
    <row r="38992" spans="18:19" x14ac:dyDescent="0.2">
      <c r="R38992" s="334">
        <v>95356</v>
      </c>
      <c r="S38992" s="319" t="s">
        <v>343</v>
      </c>
    </row>
    <row r="38993" spans="18:19" x14ac:dyDescent="0.2">
      <c r="R38993" s="334">
        <v>95357</v>
      </c>
      <c r="S38993" s="319" t="s">
        <v>343</v>
      </c>
    </row>
    <row r="38994" spans="18:19" x14ac:dyDescent="0.2">
      <c r="R38994" s="334">
        <v>95358</v>
      </c>
      <c r="S38994" s="319" t="s">
        <v>343</v>
      </c>
    </row>
    <row r="38995" spans="18:19" x14ac:dyDescent="0.2">
      <c r="R38995" s="334">
        <v>95360</v>
      </c>
      <c r="S38995" s="319" t="s">
        <v>343</v>
      </c>
    </row>
    <row r="38996" spans="18:19" x14ac:dyDescent="0.2">
      <c r="R38996" s="334">
        <v>95361</v>
      </c>
      <c r="S38996" s="319" t="s">
        <v>343</v>
      </c>
    </row>
    <row r="38997" spans="18:19" x14ac:dyDescent="0.2">
      <c r="R38997" s="334">
        <v>95363</v>
      </c>
      <c r="S38997" s="319" t="s">
        <v>343</v>
      </c>
    </row>
    <row r="38998" spans="18:19" x14ac:dyDescent="0.2">
      <c r="R38998" s="334">
        <v>95364</v>
      </c>
      <c r="S38998" s="319" t="s">
        <v>343</v>
      </c>
    </row>
    <row r="38999" spans="18:19" x14ac:dyDescent="0.2">
      <c r="R38999" s="334">
        <v>95365</v>
      </c>
      <c r="S38999" s="319" t="s">
        <v>343</v>
      </c>
    </row>
    <row r="39000" spans="18:19" x14ac:dyDescent="0.2">
      <c r="R39000" s="334">
        <v>95366</v>
      </c>
      <c r="S39000" s="319" t="s">
        <v>343</v>
      </c>
    </row>
    <row r="39001" spans="18:19" x14ac:dyDescent="0.2">
      <c r="R39001" s="334">
        <v>95367</v>
      </c>
      <c r="S39001" s="319" t="s">
        <v>343</v>
      </c>
    </row>
    <row r="39002" spans="18:19" x14ac:dyDescent="0.2">
      <c r="R39002" s="334">
        <v>95368</v>
      </c>
      <c r="S39002" s="319" t="s">
        <v>343</v>
      </c>
    </row>
    <row r="39003" spans="18:19" x14ac:dyDescent="0.2">
      <c r="R39003" s="334">
        <v>95369</v>
      </c>
      <c r="S39003" s="319" t="s">
        <v>343</v>
      </c>
    </row>
    <row r="39004" spans="18:19" x14ac:dyDescent="0.2">
      <c r="R39004" s="334">
        <v>95370</v>
      </c>
      <c r="S39004" s="319" t="s">
        <v>343</v>
      </c>
    </row>
    <row r="39005" spans="18:19" x14ac:dyDescent="0.2">
      <c r="R39005" s="334">
        <v>95372</v>
      </c>
      <c r="S39005" s="319" t="s">
        <v>343</v>
      </c>
    </row>
    <row r="39006" spans="18:19" x14ac:dyDescent="0.2">
      <c r="R39006" s="334">
        <v>95373</v>
      </c>
      <c r="S39006" s="319" t="s">
        <v>343</v>
      </c>
    </row>
    <row r="39007" spans="18:19" x14ac:dyDescent="0.2">
      <c r="R39007" s="334">
        <v>95374</v>
      </c>
      <c r="S39007" s="319" t="s">
        <v>343</v>
      </c>
    </row>
    <row r="39008" spans="18:19" x14ac:dyDescent="0.2">
      <c r="R39008" s="334">
        <v>95375</v>
      </c>
      <c r="S39008" s="319" t="s">
        <v>343</v>
      </c>
    </row>
    <row r="39009" spans="18:19" x14ac:dyDescent="0.2">
      <c r="R39009" s="334">
        <v>95376</v>
      </c>
      <c r="S39009" s="319" t="s">
        <v>343</v>
      </c>
    </row>
    <row r="39010" spans="18:19" x14ac:dyDescent="0.2">
      <c r="R39010" s="334">
        <v>95377</v>
      </c>
      <c r="S39010" s="319" t="s">
        <v>343</v>
      </c>
    </row>
    <row r="39011" spans="18:19" x14ac:dyDescent="0.2">
      <c r="R39011" s="334">
        <v>95378</v>
      </c>
      <c r="S39011" s="319" t="s">
        <v>343</v>
      </c>
    </row>
    <row r="39012" spans="18:19" x14ac:dyDescent="0.2">
      <c r="R39012" s="334">
        <v>95379</v>
      </c>
      <c r="S39012" s="319" t="s">
        <v>343</v>
      </c>
    </row>
    <row r="39013" spans="18:19" x14ac:dyDescent="0.2">
      <c r="R39013" s="334">
        <v>95380</v>
      </c>
      <c r="S39013" s="319" t="s">
        <v>343</v>
      </c>
    </row>
    <row r="39014" spans="18:19" x14ac:dyDescent="0.2">
      <c r="R39014" s="334">
        <v>95381</v>
      </c>
      <c r="S39014" s="319" t="s">
        <v>343</v>
      </c>
    </row>
    <row r="39015" spans="18:19" x14ac:dyDescent="0.2">
      <c r="R39015" s="334">
        <v>95382</v>
      </c>
      <c r="S39015" s="319" t="s">
        <v>343</v>
      </c>
    </row>
    <row r="39016" spans="18:19" x14ac:dyDescent="0.2">
      <c r="R39016" s="334">
        <v>95383</v>
      </c>
      <c r="S39016" s="319" t="s">
        <v>343</v>
      </c>
    </row>
    <row r="39017" spans="18:19" x14ac:dyDescent="0.2">
      <c r="R39017" s="334">
        <v>95385</v>
      </c>
      <c r="S39017" s="319" t="s">
        <v>343</v>
      </c>
    </row>
    <row r="39018" spans="18:19" x14ac:dyDescent="0.2">
      <c r="R39018" s="334">
        <v>95386</v>
      </c>
      <c r="S39018" s="319" t="s">
        <v>343</v>
      </c>
    </row>
    <row r="39019" spans="18:19" x14ac:dyDescent="0.2">
      <c r="R39019" s="334">
        <v>95387</v>
      </c>
      <c r="S39019" s="319" t="s">
        <v>343</v>
      </c>
    </row>
    <row r="39020" spans="18:19" x14ac:dyDescent="0.2">
      <c r="R39020" s="334">
        <v>95388</v>
      </c>
      <c r="S39020" s="319" t="s">
        <v>343</v>
      </c>
    </row>
    <row r="39021" spans="18:19" x14ac:dyDescent="0.2">
      <c r="R39021" s="334">
        <v>95389</v>
      </c>
      <c r="S39021" s="319" t="s">
        <v>343</v>
      </c>
    </row>
    <row r="39022" spans="18:19" x14ac:dyDescent="0.2">
      <c r="R39022" s="334">
        <v>95391</v>
      </c>
      <c r="S39022" s="319" t="s">
        <v>343</v>
      </c>
    </row>
    <row r="39023" spans="18:19" x14ac:dyDescent="0.2">
      <c r="R39023" s="334">
        <v>95397</v>
      </c>
      <c r="S39023" s="319" t="s">
        <v>343</v>
      </c>
    </row>
    <row r="39024" spans="18:19" x14ac:dyDescent="0.2">
      <c r="R39024" s="334">
        <v>95401</v>
      </c>
      <c r="S39024" s="319" t="s">
        <v>343</v>
      </c>
    </row>
    <row r="39025" spans="18:19" x14ac:dyDescent="0.2">
      <c r="R39025" s="334">
        <v>95402</v>
      </c>
      <c r="S39025" s="319" t="s">
        <v>343</v>
      </c>
    </row>
    <row r="39026" spans="18:19" x14ac:dyDescent="0.2">
      <c r="R39026" s="334">
        <v>95403</v>
      </c>
      <c r="S39026" s="319" t="s">
        <v>343</v>
      </c>
    </row>
    <row r="39027" spans="18:19" x14ac:dyDescent="0.2">
      <c r="R39027" s="334">
        <v>95404</v>
      </c>
      <c r="S39027" s="319" t="s">
        <v>343</v>
      </c>
    </row>
    <row r="39028" spans="18:19" x14ac:dyDescent="0.2">
      <c r="R39028" s="334">
        <v>95405</v>
      </c>
      <c r="S39028" s="319" t="s">
        <v>343</v>
      </c>
    </row>
    <row r="39029" spans="18:19" x14ac:dyDescent="0.2">
      <c r="R39029" s="334">
        <v>95406</v>
      </c>
      <c r="S39029" s="319" t="s">
        <v>343</v>
      </c>
    </row>
    <row r="39030" spans="18:19" x14ac:dyDescent="0.2">
      <c r="R39030" s="334">
        <v>95407</v>
      </c>
      <c r="S39030" s="319" t="s">
        <v>343</v>
      </c>
    </row>
    <row r="39031" spans="18:19" x14ac:dyDescent="0.2">
      <c r="R39031" s="334">
        <v>95409</v>
      </c>
      <c r="S39031" s="319" t="s">
        <v>343</v>
      </c>
    </row>
    <row r="39032" spans="18:19" x14ac:dyDescent="0.2">
      <c r="R39032" s="334">
        <v>95410</v>
      </c>
      <c r="S39032" s="319" t="s">
        <v>343</v>
      </c>
    </row>
    <row r="39033" spans="18:19" x14ac:dyDescent="0.2">
      <c r="R39033" s="334">
        <v>95412</v>
      </c>
      <c r="S39033" s="319" t="s">
        <v>343</v>
      </c>
    </row>
    <row r="39034" spans="18:19" x14ac:dyDescent="0.2">
      <c r="R39034" s="334">
        <v>95415</v>
      </c>
      <c r="S39034" s="319" t="s">
        <v>343</v>
      </c>
    </row>
    <row r="39035" spans="18:19" x14ac:dyDescent="0.2">
      <c r="R39035" s="334">
        <v>95416</v>
      </c>
      <c r="S39035" s="319" t="s">
        <v>343</v>
      </c>
    </row>
    <row r="39036" spans="18:19" x14ac:dyDescent="0.2">
      <c r="R39036" s="334">
        <v>95417</v>
      </c>
      <c r="S39036" s="319" t="s">
        <v>343</v>
      </c>
    </row>
    <row r="39037" spans="18:19" x14ac:dyDescent="0.2">
      <c r="R39037" s="334">
        <v>95418</v>
      </c>
      <c r="S39037" s="319" t="s">
        <v>343</v>
      </c>
    </row>
    <row r="39038" spans="18:19" x14ac:dyDescent="0.2">
      <c r="R39038" s="334">
        <v>95419</v>
      </c>
      <c r="S39038" s="319" t="s">
        <v>343</v>
      </c>
    </row>
    <row r="39039" spans="18:19" x14ac:dyDescent="0.2">
      <c r="R39039" s="334">
        <v>95420</v>
      </c>
      <c r="S39039" s="319" t="s">
        <v>343</v>
      </c>
    </row>
    <row r="39040" spans="18:19" x14ac:dyDescent="0.2">
      <c r="R39040" s="334">
        <v>95421</v>
      </c>
      <c r="S39040" s="319" t="s">
        <v>343</v>
      </c>
    </row>
    <row r="39041" spans="18:19" x14ac:dyDescent="0.2">
      <c r="R39041" s="334">
        <v>95422</v>
      </c>
      <c r="S39041" s="319" t="s">
        <v>343</v>
      </c>
    </row>
    <row r="39042" spans="18:19" x14ac:dyDescent="0.2">
      <c r="R39042" s="334">
        <v>95423</v>
      </c>
      <c r="S39042" s="319" t="s">
        <v>343</v>
      </c>
    </row>
    <row r="39043" spans="18:19" x14ac:dyDescent="0.2">
      <c r="R39043" s="334">
        <v>95424</v>
      </c>
      <c r="S39043" s="319" t="s">
        <v>343</v>
      </c>
    </row>
    <row r="39044" spans="18:19" x14ac:dyDescent="0.2">
      <c r="R39044" s="334">
        <v>95425</v>
      </c>
      <c r="S39044" s="319" t="s">
        <v>343</v>
      </c>
    </row>
    <row r="39045" spans="18:19" x14ac:dyDescent="0.2">
      <c r="R39045" s="334">
        <v>95426</v>
      </c>
      <c r="S39045" s="319" t="s">
        <v>343</v>
      </c>
    </row>
    <row r="39046" spans="18:19" x14ac:dyDescent="0.2">
      <c r="R39046" s="334">
        <v>95427</v>
      </c>
      <c r="S39046" s="319" t="s">
        <v>343</v>
      </c>
    </row>
    <row r="39047" spans="18:19" x14ac:dyDescent="0.2">
      <c r="R39047" s="334">
        <v>95428</v>
      </c>
      <c r="S39047" s="319" t="s">
        <v>343</v>
      </c>
    </row>
    <row r="39048" spans="18:19" x14ac:dyDescent="0.2">
      <c r="R39048" s="334">
        <v>95429</v>
      </c>
      <c r="S39048" s="319" t="s">
        <v>343</v>
      </c>
    </row>
    <row r="39049" spans="18:19" x14ac:dyDescent="0.2">
      <c r="R39049" s="334">
        <v>95430</v>
      </c>
      <c r="S39049" s="319" t="s">
        <v>343</v>
      </c>
    </row>
    <row r="39050" spans="18:19" x14ac:dyDescent="0.2">
      <c r="R39050" s="334">
        <v>95431</v>
      </c>
      <c r="S39050" s="319" t="s">
        <v>343</v>
      </c>
    </row>
    <row r="39051" spans="18:19" x14ac:dyDescent="0.2">
      <c r="R39051" s="334">
        <v>95432</v>
      </c>
      <c r="S39051" s="319" t="s">
        <v>343</v>
      </c>
    </row>
    <row r="39052" spans="18:19" x14ac:dyDescent="0.2">
      <c r="R39052" s="334">
        <v>95433</v>
      </c>
      <c r="S39052" s="319" t="s">
        <v>343</v>
      </c>
    </row>
    <row r="39053" spans="18:19" x14ac:dyDescent="0.2">
      <c r="R39053" s="334">
        <v>95435</v>
      </c>
      <c r="S39053" s="319" t="s">
        <v>343</v>
      </c>
    </row>
    <row r="39054" spans="18:19" x14ac:dyDescent="0.2">
      <c r="R39054" s="334">
        <v>95436</v>
      </c>
      <c r="S39054" s="319" t="s">
        <v>343</v>
      </c>
    </row>
    <row r="39055" spans="18:19" x14ac:dyDescent="0.2">
      <c r="R39055" s="334">
        <v>95437</v>
      </c>
      <c r="S39055" s="319" t="s">
        <v>343</v>
      </c>
    </row>
    <row r="39056" spans="18:19" x14ac:dyDescent="0.2">
      <c r="R39056" s="334">
        <v>95439</v>
      </c>
      <c r="S39056" s="319" t="s">
        <v>343</v>
      </c>
    </row>
    <row r="39057" spans="18:19" x14ac:dyDescent="0.2">
      <c r="R39057" s="334">
        <v>95441</v>
      </c>
      <c r="S39057" s="319" t="s">
        <v>343</v>
      </c>
    </row>
    <row r="39058" spans="18:19" x14ac:dyDescent="0.2">
      <c r="R39058" s="334">
        <v>95442</v>
      </c>
      <c r="S39058" s="319" t="s">
        <v>343</v>
      </c>
    </row>
    <row r="39059" spans="18:19" x14ac:dyDescent="0.2">
      <c r="R39059" s="334">
        <v>95443</v>
      </c>
      <c r="S39059" s="319" t="s">
        <v>343</v>
      </c>
    </row>
    <row r="39060" spans="18:19" x14ac:dyDescent="0.2">
      <c r="R39060" s="334">
        <v>95444</v>
      </c>
      <c r="S39060" s="319" t="s">
        <v>343</v>
      </c>
    </row>
    <row r="39061" spans="18:19" x14ac:dyDescent="0.2">
      <c r="R39061" s="334">
        <v>95445</v>
      </c>
      <c r="S39061" s="319" t="s">
        <v>343</v>
      </c>
    </row>
    <row r="39062" spans="18:19" x14ac:dyDescent="0.2">
      <c r="R39062" s="334">
        <v>95446</v>
      </c>
      <c r="S39062" s="319" t="s">
        <v>343</v>
      </c>
    </row>
    <row r="39063" spans="18:19" x14ac:dyDescent="0.2">
      <c r="R39063" s="334">
        <v>95448</v>
      </c>
      <c r="S39063" s="319" t="s">
        <v>343</v>
      </c>
    </row>
    <row r="39064" spans="18:19" x14ac:dyDescent="0.2">
      <c r="R39064" s="334">
        <v>95449</v>
      </c>
      <c r="S39064" s="319" t="s">
        <v>343</v>
      </c>
    </row>
    <row r="39065" spans="18:19" x14ac:dyDescent="0.2">
      <c r="R39065" s="334">
        <v>95450</v>
      </c>
      <c r="S39065" s="319" t="s">
        <v>343</v>
      </c>
    </row>
    <row r="39066" spans="18:19" x14ac:dyDescent="0.2">
      <c r="R39066" s="334">
        <v>95451</v>
      </c>
      <c r="S39066" s="319" t="s">
        <v>343</v>
      </c>
    </row>
    <row r="39067" spans="18:19" x14ac:dyDescent="0.2">
      <c r="R39067" s="334">
        <v>95452</v>
      </c>
      <c r="S39067" s="319" t="s">
        <v>343</v>
      </c>
    </row>
    <row r="39068" spans="18:19" x14ac:dyDescent="0.2">
      <c r="R39068" s="334">
        <v>95453</v>
      </c>
      <c r="S39068" s="319" t="s">
        <v>343</v>
      </c>
    </row>
    <row r="39069" spans="18:19" x14ac:dyDescent="0.2">
      <c r="R39069" s="334">
        <v>95454</v>
      </c>
      <c r="S39069" s="319" t="s">
        <v>343</v>
      </c>
    </row>
    <row r="39070" spans="18:19" x14ac:dyDescent="0.2">
      <c r="R39070" s="334">
        <v>95456</v>
      </c>
      <c r="S39070" s="319" t="s">
        <v>343</v>
      </c>
    </row>
    <row r="39071" spans="18:19" x14ac:dyDescent="0.2">
      <c r="R39071" s="334">
        <v>95457</v>
      </c>
      <c r="S39071" s="319" t="s">
        <v>343</v>
      </c>
    </row>
    <row r="39072" spans="18:19" x14ac:dyDescent="0.2">
      <c r="R39072" s="334">
        <v>95458</v>
      </c>
      <c r="S39072" s="319" t="s">
        <v>343</v>
      </c>
    </row>
    <row r="39073" spans="18:19" x14ac:dyDescent="0.2">
      <c r="R39073" s="334">
        <v>95459</v>
      </c>
      <c r="S39073" s="319" t="s">
        <v>343</v>
      </c>
    </row>
    <row r="39074" spans="18:19" x14ac:dyDescent="0.2">
      <c r="R39074" s="334">
        <v>95460</v>
      </c>
      <c r="S39074" s="319" t="s">
        <v>343</v>
      </c>
    </row>
    <row r="39075" spans="18:19" x14ac:dyDescent="0.2">
      <c r="R39075" s="334">
        <v>95461</v>
      </c>
      <c r="S39075" s="319" t="s">
        <v>343</v>
      </c>
    </row>
    <row r="39076" spans="18:19" x14ac:dyDescent="0.2">
      <c r="R39076" s="334">
        <v>95462</v>
      </c>
      <c r="S39076" s="319" t="s">
        <v>343</v>
      </c>
    </row>
    <row r="39077" spans="18:19" x14ac:dyDescent="0.2">
      <c r="R39077" s="334">
        <v>95463</v>
      </c>
      <c r="S39077" s="319" t="s">
        <v>343</v>
      </c>
    </row>
    <row r="39078" spans="18:19" x14ac:dyDescent="0.2">
      <c r="R39078" s="334">
        <v>95464</v>
      </c>
      <c r="S39078" s="319" t="s">
        <v>343</v>
      </c>
    </row>
    <row r="39079" spans="18:19" x14ac:dyDescent="0.2">
      <c r="R39079" s="334">
        <v>95465</v>
      </c>
      <c r="S39079" s="319" t="s">
        <v>343</v>
      </c>
    </row>
    <row r="39080" spans="18:19" x14ac:dyDescent="0.2">
      <c r="R39080" s="334">
        <v>95466</v>
      </c>
      <c r="S39080" s="319" t="s">
        <v>343</v>
      </c>
    </row>
    <row r="39081" spans="18:19" x14ac:dyDescent="0.2">
      <c r="R39081" s="334">
        <v>95467</v>
      </c>
      <c r="S39081" s="319" t="s">
        <v>343</v>
      </c>
    </row>
    <row r="39082" spans="18:19" x14ac:dyDescent="0.2">
      <c r="R39082" s="334">
        <v>95468</v>
      </c>
      <c r="S39082" s="319" t="s">
        <v>343</v>
      </c>
    </row>
    <row r="39083" spans="18:19" x14ac:dyDescent="0.2">
      <c r="R39083" s="334">
        <v>95469</v>
      </c>
      <c r="S39083" s="319" t="s">
        <v>343</v>
      </c>
    </row>
    <row r="39084" spans="18:19" x14ac:dyDescent="0.2">
      <c r="R39084" s="334">
        <v>95470</v>
      </c>
      <c r="S39084" s="319" t="s">
        <v>343</v>
      </c>
    </row>
    <row r="39085" spans="18:19" x14ac:dyDescent="0.2">
      <c r="R39085" s="334">
        <v>95471</v>
      </c>
      <c r="S39085" s="319" t="s">
        <v>343</v>
      </c>
    </row>
    <row r="39086" spans="18:19" x14ac:dyDescent="0.2">
      <c r="R39086" s="334">
        <v>95472</v>
      </c>
      <c r="S39086" s="319" t="s">
        <v>343</v>
      </c>
    </row>
    <row r="39087" spans="18:19" x14ac:dyDescent="0.2">
      <c r="R39087" s="334">
        <v>95473</v>
      </c>
      <c r="S39087" s="319" t="s">
        <v>343</v>
      </c>
    </row>
    <row r="39088" spans="18:19" x14ac:dyDescent="0.2">
      <c r="R39088" s="334">
        <v>95476</v>
      </c>
      <c r="S39088" s="319" t="s">
        <v>343</v>
      </c>
    </row>
    <row r="39089" spans="18:19" x14ac:dyDescent="0.2">
      <c r="R39089" s="334">
        <v>95480</v>
      </c>
      <c r="S39089" s="319" t="s">
        <v>343</v>
      </c>
    </row>
    <row r="39090" spans="18:19" x14ac:dyDescent="0.2">
      <c r="R39090" s="334">
        <v>95481</v>
      </c>
      <c r="S39090" s="319" t="s">
        <v>343</v>
      </c>
    </row>
    <row r="39091" spans="18:19" x14ac:dyDescent="0.2">
      <c r="R39091" s="334">
        <v>95482</v>
      </c>
      <c r="S39091" s="319" t="s">
        <v>343</v>
      </c>
    </row>
    <row r="39092" spans="18:19" x14ac:dyDescent="0.2">
      <c r="R39092" s="334">
        <v>95485</v>
      </c>
      <c r="S39092" s="319" t="s">
        <v>343</v>
      </c>
    </row>
    <row r="39093" spans="18:19" x14ac:dyDescent="0.2">
      <c r="R39093" s="334">
        <v>95486</v>
      </c>
      <c r="S39093" s="319" t="s">
        <v>343</v>
      </c>
    </row>
    <row r="39094" spans="18:19" x14ac:dyDescent="0.2">
      <c r="R39094" s="334">
        <v>95487</v>
      </c>
      <c r="S39094" s="319" t="s">
        <v>343</v>
      </c>
    </row>
    <row r="39095" spans="18:19" x14ac:dyDescent="0.2">
      <c r="R39095" s="334">
        <v>95488</v>
      </c>
      <c r="S39095" s="319" t="s">
        <v>343</v>
      </c>
    </row>
    <row r="39096" spans="18:19" x14ac:dyDescent="0.2">
      <c r="R39096" s="334">
        <v>95490</v>
      </c>
      <c r="S39096" s="319" t="s">
        <v>343</v>
      </c>
    </row>
    <row r="39097" spans="18:19" x14ac:dyDescent="0.2">
      <c r="R39097" s="334">
        <v>95492</v>
      </c>
      <c r="S39097" s="319" t="s">
        <v>343</v>
      </c>
    </row>
    <row r="39098" spans="18:19" x14ac:dyDescent="0.2">
      <c r="R39098" s="334">
        <v>95493</v>
      </c>
      <c r="S39098" s="319" t="s">
        <v>343</v>
      </c>
    </row>
    <row r="39099" spans="18:19" x14ac:dyDescent="0.2">
      <c r="R39099" s="334">
        <v>95494</v>
      </c>
      <c r="S39099" s="319" t="s">
        <v>343</v>
      </c>
    </row>
    <row r="39100" spans="18:19" x14ac:dyDescent="0.2">
      <c r="R39100" s="334">
        <v>95497</v>
      </c>
      <c r="S39100" s="319" t="s">
        <v>343</v>
      </c>
    </row>
    <row r="39101" spans="18:19" x14ac:dyDescent="0.2">
      <c r="R39101" s="334">
        <v>95501</v>
      </c>
      <c r="S39101" s="319" t="s">
        <v>343</v>
      </c>
    </row>
    <row r="39102" spans="18:19" x14ac:dyDescent="0.2">
      <c r="R39102" s="334">
        <v>95502</v>
      </c>
      <c r="S39102" s="319" t="s">
        <v>343</v>
      </c>
    </row>
    <row r="39103" spans="18:19" x14ac:dyDescent="0.2">
      <c r="R39103" s="334">
        <v>95503</v>
      </c>
      <c r="S39103" s="319" t="s">
        <v>343</v>
      </c>
    </row>
    <row r="39104" spans="18:19" x14ac:dyDescent="0.2">
      <c r="R39104" s="334">
        <v>95511</v>
      </c>
      <c r="S39104" s="319" t="s">
        <v>343</v>
      </c>
    </row>
    <row r="39105" spans="18:19" x14ac:dyDescent="0.2">
      <c r="R39105" s="334">
        <v>95514</v>
      </c>
      <c r="S39105" s="319" t="s">
        <v>343</v>
      </c>
    </row>
    <row r="39106" spans="18:19" x14ac:dyDescent="0.2">
      <c r="R39106" s="334">
        <v>95518</v>
      </c>
      <c r="S39106" s="319" t="s">
        <v>343</v>
      </c>
    </row>
    <row r="39107" spans="18:19" x14ac:dyDescent="0.2">
      <c r="R39107" s="334">
        <v>95519</v>
      </c>
      <c r="S39107" s="319" t="s">
        <v>343</v>
      </c>
    </row>
    <row r="39108" spans="18:19" x14ac:dyDescent="0.2">
      <c r="R39108" s="334">
        <v>95521</v>
      </c>
      <c r="S39108" s="319" t="s">
        <v>343</v>
      </c>
    </row>
    <row r="39109" spans="18:19" x14ac:dyDescent="0.2">
      <c r="R39109" s="334">
        <v>95524</v>
      </c>
      <c r="S39109" s="319" t="s">
        <v>343</v>
      </c>
    </row>
    <row r="39110" spans="18:19" x14ac:dyDescent="0.2">
      <c r="R39110" s="334">
        <v>95525</v>
      </c>
      <c r="S39110" s="319" t="s">
        <v>343</v>
      </c>
    </row>
    <row r="39111" spans="18:19" x14ac:dyDescent="0.2">
      <c r="R39111" s="334">
        <v>95526</v>
      </c>
      <c r="S39111" s="319" t="s">
        <v>343</v>
      </c>
    </row>
    <row r="39112" spans="18:19" x14ac:dyDescent="0.2">
      <c r="R39112" s="334">
        <v>95527</v>
      </c>
      <c r="S39112" s="319" t="s">
        <v>343</v>
      </c>
    </row>
    <row r="39113" spans="18:19" x14ac:dyDescent="0.2">
      <c r="R39113" s="334">
        <v>95528</v>
      </c>
      <c r="S39113" s="319" t="s">
        <v>343</v>
      </c>
    </row>
    <row r="39114" spans="18:19" x14ac:dyDescent="0.2">
      <c r="R39114" s="334">
        <v>95531</v>
      </c>
      <c r="S39114" s="319" t="s">
        <v>347</v>
      </c>
    </row>
    <row r="39115" spans="18:19" x14ac:dyDescent="0.2">
      <c r="R39115" s="334">
        <v>95532</v>
      </c>
      <c r="S39115" s="319" t="s">
        <v>347</v>
      </c>
    </row>
    <row r="39116" spans="18:19" x14ac:dyDescent="0.2">
      <c r="R39116" s="334">
        <v>95534</v>
      </c>
      <c r="S39116" s="319" t="s">
        <v>343</v>
      </c>
    </row>
    <row r="39117" spans="18:19" x14ac:dyDescent="0.2">
      <c r="R39117" s="334">
        <v>95536</v>
      </c>
      <c r="S39117" s="319" t="s">
        <v>343</v>
      </c>
    </row>
    <row r="39118" spans="18:19" x14ac:dyDescent="0.2">
      <c r="R39118" s="334">
        <v>95537</v>
      </c>
      <c r="S39118" s="319" t="s">
        <v>343</v>
      </c>
    </row>
    <row r="39119" spans="18:19" x14ac:dyDescent="0.2">
      <c r="R39119" s="334">
        <v>95538</v>
      </c>
      <c r="S39119" s="319" t="s">
        <v>347</v>
      </c>
    </row>
    <row r="39120" spans="18:19" x14ac:dyDescent="0.2">
      <c r="R39120" s="334">
        <v>95540</v>
      </c>
      <c r="S39120" s="319" t="s">
        <v>343</v>
      </c>
    </row>
    <row r="39121" spans="18:19" x14ac:dyDescent="0.2">
      <c r="R39121" s="334">
        <v>95542</v>
      </c>
      <c r="S39121" s="319" t="s">
        <v>343</v>
      </c>
    </row>
    <row r="39122" spans="18:19" x14ac:dyDescent="0.2">
      <c r="R39122" s="334">
        <v>95543</v>
      </c>
      <c r="S39122" s="319" t="s">
        <v>347</v>
      </c>
    </row>
    <row r="39123" spans="18:19" x14ac:dyDescent="0.2">
      <c r="R39123" s="334">
        <v>95545</v>
      </c>
      <c r="S39123" s="319" t="s">
        <v>343</v>
      </c>
    </row>
    <row r="39124" spans="18:19" x14ac:dyDescent="0.2">
      <c r="R39124" s="334">
        <v>95546</v>
      </c>
      <c r="S39124" s="319" t="s">
        <v>343</v>
      </c>
    </row>
    <row r="39125" spans="18:19" x14ac:dyDescent="0.2">
      <c r="R39125" s="334">
        <v>95547</v>
      </c>
      <c r="S39125" s="319" t="s">
        <v>343</v>
      </c>
    </row>
    <row r="39126" spans="18:19" x14ac:dyDescent="0.2">
      <c r="R39126" s="334">
        <v>95548</v>
      </c>
      <c r="S39126" s="319" t="s">
        <v>347</v>
      </c>
    </row>
    <row r="39127" spans="18:19" x14ac:dyDescent="0.2">
      <c r="R39127" s="334">
        <v>95549</v>
      </c>
      <c r="S39127" s="319" t="s">
        <v>343</v>
      </c>
    </row>
    <row r="39128" spans="18:19" x14ac:dyDescent="0.2">
      <c r="R39128" s="334">
        <v>95550</v>
      </c>
      <c r="S39128" s="319" t="s">
        <v>343</v>
      </c>
    </row>
    <row r="39129" spans="18:19" x14ac:dyDescent="0.2">
      <c r="R39129" s="334">
        <v>95551</v>
      </c>
      <c r="S39129" s="319" t="s">
        <v>343</v>
      </c>
    </row>
    <row r="39130" spans="18:19" x14ac:dyDescent="0.2">
      <c r="R39130" s="334">
        <v>95552</v>
      </c>
      <c r="S39130" s="319" t="s">
        <v>343</v>
      </c>
    </row>
    <row r="39131" spans="18:19" x14ac:dyDescent="0.2">
      <c r="R39131" s="334">
        <v>95553</v>
      </c>
      <c r="S39131" s="319" t="s">
        <v>343</v>
      </c>
    </row>
    <row r="39132" spans="18:19" x14ac:dyDescent="0.2">
      <c r="R39132" s="334">
        <v>95554</v>
      </c>
      <c r="S39132" s="319" t="s">
        <v>343</v>
      </c>
    </row>
    <row r="39133" spans="18:19" x14ac:dyDescent="0.2">
      <c r="R39133" s="334">
        <v>95555</v>
      </c>
      <c r="S39133" s="319" t="s">
        <v>343</v>
      </c>
    </row>
    <row r="39134" spans="18:19" x14ac:dyDescent="0.2">
      <c r="R39134" s="334">
        <v>95556</v>
      </c>
      <c r="S39134" s="319" t="s">
        <v>343</v>
      </c>
    </row>
    <row r="39135" spans="18:19" x14ac:dyDescent="0.2">
      <c r="R39135" s="334">
        <v>95558</v>
      </c>
      <c r="S39135" s="319" t="s">
        <v>343</v>
      </c>
    </row>
    <row r="39136" spans="18:19" x14ac:dyDescent="0.2">
      <c r="R39136" s="334">
        <v>95559</v>
      </c>
      <c r="S39136" s="319" t="s">
        <v>343</v>
      </c>
    </row>
    <row r="39137" spans="18:19" x14ac:dyDescent="0.2">
      <c r="R39137" s="334">
        <v>95560</v>
      </c>
      <c r="S39137" s="319" t="s">
        <v>343</v>
      </c>
    </row>
    <row r="39138" spans="18:19" x14ac:dyDescent="0.2">
      <c r="R39138" s="334">
        <v>95562</v>
      </c>
      <c r="S39138" s="319" t="s">
        <v>343</v>
      </c>
    </row>
    <row r="39139" spans="18:19" x14ac:dyDescent="0.2">
      <c r="R39139" s="334">
        <v>95563</v>
      </c>
      <c r="S39139" s="319" t="s">
        <v>343</v>
      </c>
    </row>
    <row r="39140" spans="18:19" x14ac:dyDescent="0.2">
      <c r="R39140" s="334">
        <v>95564</v>
      </c>
      <c r="S39140" s="319" t="s">
        <v>343</v>
      </c>
    </row>
    <row r="39141" spans="18:19" x14ac:dyDescent="0.2">
      <c r="R39141" s="334">
        <v>95565</v>
      </c>
      <c r="S39141" s="319" t="s">
        <v>343</v>
      </c>
    </row>
    <row r="39142" spans="18:19" x14ac:dyDescent="0.2">
      <c r="R39142" s="334">
        <v>95567</v>
      </c>
      <c r="S39142" s="319" t="s">
        <v>347</v>
      </c>
    </row>
    <row r="39143" spans="18:19" x14ac:dyDescent="0.2">
      <c r="R39143" s="334">
        <v>95568</v>
      </c>
      <c r="S39143" s="319" t="s">
        <v>347</v>
      </c>
    </row>
    <row r="39144" spans="18:19" x14ac:dyDescent="0.2">
      <c r="R39144" s="334">
        <v>95569</v>
      </c>
      <c r="S39144" s="319" t="s">
        <v>343</v>
      </c>
    </row>
    <row r="39145" spans="18:19" x14ac:dyDescent="0.2">
      <c r="R39145" s="334">
        <v>95570</v>
      </c>
      <c r="S39145" s="319" t="s">
        <v>343</v>
      </c>
    </row>
    <row r="39146" spans="18:19" x14ac:dyDescent="0.2">
      <c r="R39146" s="334">
        <v>95571</v>
      </c>
      <c r="S39146" s="319" t="s">
        <v>343</v>
      </c>
    </row>
    <row r="39147" spans="18:19" x14ac:dyDescent="0.2">
      <c r="R39147" s="334">
        <v>95573</v>
      </c>
      <c r="S39147" s="319" t="s">
        <v>343</v>
      </c>
    </row>
    <row r="39148" spans="18:19" x14ac:dyDescent="0.2">
      <c r="R39148" s="334">
        <v>95585</v>
      </c>
      <c r="S39148" s="319" t="s">
        <v>343</v>
      </c>
    </row>
    <row r="39149" spans="18:19" x14ac:dyDescent="0.2">
      <c r="R39149" s="334">
        <v>95587</v>
      </c>
      <c r="S39149" s="319" t="s">
        <v>343</v>
      </c>
    </row>
    <row r="39150" spans="18:19" x14ac:dyDescent="0.2">
      <c r="R39150" s="334">
        <v>95589</v>
      </c>
      <c r="S39150" s="319" t="s">
        <v>343</v>
      </c>
    </row>
    <row r="39151" spans="18:19" x14ac:dyDescent="0.2">
      <c r="R39151" s="334">
        <v>95595</v>
      </c>
      <c r="S39151" s="319" t="s">
        <v>343</v>
      </c>
    </row>
    <row r="39152" spans="18:19" x14ac:dyDescent="0.2">
      <c r="R39152" s="334">
        <v>95601</v>
      </c>
      <c r="S39152" s="319" t="s">
        <v>343</v>
      </c>
    </row>
    <row r="39153" spans="18:19" x14ac:dyDescent="0.2">
      <c r="R39153" s="334">
        <v>95602</v>
      </c>
      <c r="S39153" s="319" t="s">
        <v>343</v>
      </c>
    </row>
    <row r="39154" spans="18:19" x14ac:dyDescent="0.2">
      <c r="R39154" s="334">
        <v>95603</v>
      </c>
      <c r="S39154" s="319" t="s">
        <v>343</v>
      </c>
    </row>
    <row r="39155" spans="18:19" x14ac:dyDescent="0.2">
      <c r="R39155" s="334">
        <v>95604</v>
      </c>
      <c r="S39155" s="319" t="s">
        <v>343</v>
      </c>
    </row>
    <row r="39156" spans="18:19" x14ac:dyDescent="0.2">
      <c r="R39156" s="334">
        <v>95605</v>
      </c>
      <c r="S39156" s="319" t="s">
        <v>343</v>
      </c>
    </row>
    <row r="39157" spans="18:19" x14ac:dyDescent="0.2">
      <c r="R39157" s="334">
        <v>95606</v>
      </c>
      <c r="S39157" s="319" t="s">
        <v>343</v>
      </c>
    </row>
    <row r="39158" spans="18:19" x14ac:dyDescent="0.2">
      <c r="R39158" s="334">
        <v>95607</v>
      </c>
      <c r="S39158" s="319" t="s">
        <v>343</v>
      </c>
    </row>
    <row r="39159" spans="18:19" x14ac:dyDescent="0.2">
      <c r="R39159" s="334">
        <v>95608</v>
      </c>
      <c r="S39159" s="319" t="s">
        <v>343</v>
      </c>
    </row>
    <row r="39160" spans="18:19" x14ac:dyDescent="0.2">
      <c r="R39160" s="334">
        <v>95609</v>
      </c>
      <c r="S39160" s="319" t="s">
        <v>343</v>
      </c>
    </row>
    <row r="39161" spans="18:19" x14ac:dyDescent="0.2">
      <c r="R39161" s="334">
        <v>95610</v>
      </c>
      <c r="S39161" s="319" t="s">
        <v>343</v>
      </c>
    </row>
    <row r="39162" spans="18:19" x14ac:dyDescent="0.2">
      <c r="R39162" s="334">
        <v>95611</v>
      </c>
      <c r="S39162" s="319" t="s">
        <v>343</v>
      </c>
    </row>
    <row r="39163" spans="18:19" x14ac:dyDescent="0.2">
      <c r="R39163" s="334">
        <v>95612</v>
      </c>
      <c r="S39163" s="319" t="s">
        <v>343</v>
      </c>
    </row>
    <row r="39164" spans="18:19" x14ac:dyDescent="0.2">
      <c r="R39164" s="334">
        <v>95613</v>
      </c>
      <c r="S39164" s="319" t="s">
        <v>343</v>
      </c>
    </row>
    <row r="39165" spans="18:19" x14ac:dyDescent="0.2">
      <c r="R39165" s="334">
        <v>95614</v>
      </c>
      <c r="S39165" s="319" t="s">
        <v>343</v>
      </c>
    </row>
    <row r="39166" spans="18:19" x14ac:dyDescent="0.2">
      <c r="R39166" s="334">
        <v>95615</v>
      </c>
      <c r="S39166" s="319" t="s">
        <v>343</v>
      </c>
    </row>
    <row r="39167" spans="18:19" x14ac:dyDescent="0.2">
      <c r="R39167" s="334">
        <v>95616</v>
      </c>
      <c r="S39167" s="319" t="s">
        <v>343</v>
      </c>
    </row>
    <row r="39168" spans="18:19" x14ac:dyDescent="0.2">
      <c r="R39168" s="334">
        <v>95617</v>
      </c>
      <c r="S39168" s="319" t="s">
        <v>343</v>
      </c>
    </row>
    <row r="39169" spans="18:19" x14ac:dyDescent="0.2">
      <c r="R39169" s="334">
        <v>95618</v>
      </c>
      <c r="S39169" s="319" t="s">
        <v>343</v>
      </c>
    </row>
    <row r="39170" spans="18:19" x14ac:dyDescent="0.2">
      <c r="R39170" s="334">
        <v>95619</v>
      </c>
      <c r="S39170" s="319" t="s">
        <v>343</v>
      </c>
    </row>
    <row r="39171" spans="18:19" x14ac:dyDescent="0.2">
      <c r="R39171" s="334">
        <v>95620</v>
      </c>
      <c r="S39171" s="319" t="s">
        <v>343</v>
      </c>
    </row>
    <row r="39172" spans="18:19" x14ac:dyDescent="0.2">
      <c r="R39172" s="334">
        <v>95621</v>
      </c>
      <c r="S39172" s="319" t="s">
        <v>343</v>
      </c>
    </row>
    <row r="39173" spans="18:19" x14ac:dyDescent="0.2">
      <c r="R39173" s="334">
        <v>95623</v>
      </c>
      <c r="S39173" s="319" t="s">
        <v>343</v>
      </c>
    </row>
    <row r="39174" spans="18:19" x14ac:dyDescent="0.2">
      <c r="R39174" s="334">
        <v>95624</v>
      </c>
      <c r="S39174" s="319" t="s">
        <v>343</v>
      </c>
    </row>
    <row r="39175" spans="18:19" x14ac:dyDescent="0.2">
      <c r="R39175" s="334">
        <v>95625</v>
      </c>
      <c r="S39175" s="319" t="s">
        <v>343</v>
      </c>
    </row>
    <row r="39176" spans="18:19" x14ac:dyDescent="0.2">
      <c r="R39176" s="334">
        <v>95626</v>
      </c>
      <c r="S39176" s="319" t="s">
        <v>343</v>
      </c>
    </row>
    <row r="39177" spans="18:19" x14ac:dyDescent="0.2">
      <c r="R39177" s="334">
        <v>95627</v>
      </c>
      <c r="S39177" s="319" t="s">
        <v>343</v>
      </c>
    </row>
    <row r="39178" spans="18:19" x14ac:dyDescent="0.2">
      <c r="R39178" s="334">
        <v>95628</v>
      </c>
      <c r="S39178" s="319" t="s">
        <v>343</v>
      </c>
    </row>
    <row r="39179" spans="18:19" x14ac:dyDescent="0.2">
      <c r="R39179" s="334">
        <v>95629</v>
      </c>
      <c r="S39179" s="319" t="s">
        <v>343</v>
      </c>
    </row>
    <row r="39180" spans="18:19" x14ac:dyDescent="0.2">
      <c r="R39180" s="334">
        <v>95630</v>
      </c>
      <c r="S39180" s="319" t="s">
        <v>343</v>
      </c>
    </row>
    <row r="39181" spans="18:19" x14ac:dyDescent="0.2">
      <c r="R39181" s="334">
        <v>95631</v>
      </c>
      <c r="S39181" s="319" t="s">
        <v>343</v>
      </c>
    </row>
    <row r="39182" spans="18:19" x14ac:dyDescent="0.2">
      <c r="R39182" s="334">
        <v>95632</v>
      </c>
      <c r="S39182" s="319" t="s">
        <v>343</v>
      </c>
    </row>
    <row r="39183" spans="18:19" x14ac:dyDescent="0.2">
      <c r="R39183" s="334">
        <v>95633</v>
      </c>
      <c r="S39183" s="319" t="s">
        <v>343</v>
      </c>
    </row>
    <row r="39184" spans="18:19" x14ac:dyDescent="0.2">
      <c r="R39184" s="334">
        <v>95634</v>
      </c>
      <c r="S39184" s="319" t="s">
        <v>343</v>
      </c>
    </row>
    <row r="39185" spans="18:19" x14ac:dyDescent="0.2">
      <c r="R39185" s="334">
        <v>95635</v>
      </c>
      <c r="S39185" s="319" t="s">
        <v>343</v>
      </c>
    </row>
    <row r="39186" spans="18:19" x14ac:dyDescent="0.2">
      <c r="R39186" s="334">
        <v>95636</v>
      </c>
      <c r="S39186" s="319" t="s">
        <v>343</v>
      </c>
    </row>
    <row r="39187" spans="18:19" x14ac:dyDescent="0.2">
      <c r="R39187" s="334">
        <v>95637</v>
      </c>
      <c r="S39187" s="319" t="s">
        <v>343</v>
      </c>
    </row>
    <row r="39188" spans="18:19" x14ac:dyDescent="0.2">
      <c r="R39188" s="334">
        <v>95638</v>
      </c>
      <c r="S39188" s="319" t="s">
        <v>343</v>
      </c>
    </row>
    <row r="39189" spans="18:19" x14ac:dyDescent="0.2">
      <c r="R39189" s="334">
        <v>95639</v>
      </c>
      <c r="S39189" s="319" t="s">
        <v>343</v>
      </c>
    </row>
    <row r="39190" spans="18:19" x14ac:dyDescent="0.2">
      <c r="R39190" s="334">
        <v>95640</v>
      </c>
      <c r="S39190" s="319" t="s">
        <v>343</v>
      </c>
    </row>
    <row r="39191" spans="18:19" x14ac:dyDescent="0.2">
      <c r="R39191" s="334">
        <v>95641</v>
      </c>
      <c r="S39191" s="319" t="s">
        <v>343</v>
      </c>
    </row>
    <row r="39192" spans="18:19" x14ac:dyDescent="0.2">
      <c r="R39192" s="334">
        <v>95642</v>
      </c>
      <c r="S39192" s="319" t="s">
        <v>343</v>
      </c>
    </row>
    <row r="39193" spans="18:19" x14ac:dyDescent="0.2">
      <c r="R39193" s="334">
        <v>95645</v>
      </c>
      <c r="S39193" s="319" t="s">
        <v>343</v>
      </c>
    </row>
    <row r="39194" spans="18:19" x14ac:dyDescent="0.2">
      <c r="R39194" s="334">
        <v>95646</v>
      </c>
      <c r="S39194" s="319" t="s">
        <v>343</v>
      </c>
    </row>
    <row r="39195" spans="18:19" x14ac:dyDescent="0.2">
      <c r="R39195" s="334">
        <v>95648</v>
      </c>
      <c r="S39195" s="319" t="s">
        <v>343</v>
      </c>
    </row>
    <row r="39196" spans="18:19" x14ac:dyDescent="0.2">
      <c r="R39196" s="334">
        <v>95650</v>
      </c>
      <c r="S39196" s="319" t="s">
        <v>343</v>
      </c>
    </row>
    <row r="39197" spans="18:19" x14ac:dyDescent="0.2">
      <c r="R39197" s="334">
        <v>95651</v>
      </c>
      <c r="S39197" s="319" t="s">
        <v>343</v>
      </c>
    </row>
    <row r="39198" spans="18:19" x14ac:dyDescent="0.2">
      <c r="R39198" s="334">
        <v>95652</v>
      </c>
      <c r="S39198" s="319" t="s">
        <v>343</v>
      </c>
    </row>
    <row r="39199" spans="18:19" x14ac:dyDescent="0.2">
      <c r="R39199" s="334">
        <v>95653</v>
      </c>
      <c r="S39199" s="319" t="s">
        <v>343</v>
      </c>
    </row>
    <row r="39200" spans="18:19" x14ac:dyDescent="0.2">
      <c r="R39200" s="334">
        <v>95654</v>
      </c>
      <c r="S39200" s="319" t="s">
        <v>343</v>
      </c>
    </row>
    <row r="39201" spans="18:19" x14ac:dyDescent="0.2">
      <c r="R39201" s="334">
        <v>95655</v>
      </c>
      <c r="S39201" s="319" t="s">
        <v>343</v>
      </c>
    </row>
    <row r="39202" spans="18:19" x14ac:dyDescent="0.2">
      <c r="R39202" s="334">
        <v>95656</v>
      </c>
      <c r="S39202" s="319" t="s">
        <v>343</v>
      </c>
    </row>
    <row r="39203" spans="18:19" x14ac:dyDescent="0.2">
      <c r="R39203" s="334">
        <v>95658</v>
      </c>
      <c r="S39203" s="319" t="s">
        <v>343</v>
      </c>
    </row>
    <row r="39204" spans="18:19" x14ac:dyDescent="0.2">
      <c r="R39204" s="334">
        <v>95659</v>
      </c>
      <c r="S39204" s="319" t="s">
        <v>343</v>
      </c>
    </row>
    <row r="39205" spans="18:19" x14ac:dyDescent="0.2">
      <c r="R39205" s="334">
        <v>95660</v>
      </c>
      <c r="S39205" s="319" t="s">
        <v>343</v>
      </c>
    </row>
    <row r="39206" spans="18:19" x14ac:dyDescent="0.2">
      <c r="R39206" s="334">
        <v>95661</v>
      </c>
      <c r="S39206" s="319" t="s">
        <v>343</v>
      </c>
    </row>
    <row r="39207" spans="18:19" x14ac:dyDescent="0.2">
      <c r="R39207" s="334">
        <v>95662</v>
      </c>
      <c r="S39207" s="319" t="s">
        <v>343</v>
      </c>
    </row>
    <row r="39208" spans="18:19" x14ac:dyDescent="0.2">
      <c r="R39208" s="334">
        <v>95663</v>
      </c>
      <c r="S39208" s="319" t="s">
        <v>343</v>
      </c>
    </row>
    <row r="39209" spans="18:19" x14ac:dyDescent="0.2">
      <c r="R39209" s="334">
        <v>95664</v>
      </c>
      <c r="S39209" s="319" t="s">
        <v>343</v>
      </c>
    </row>
    <row r="39210" spans="18:19" x14ac:dyDescent="0.2">
      <c r="R39210" s="334">
        <v>95665</v>
      </c>
      <c r="S39210" s="319" t="s">
        <v>343</v>
      </c>
    </row>
    <row r="39211" spans="18:19" x14ac:dyDescent="0.2">
      <c r="R39211" s="334">
        <v>95666</v>
      </c>
      <c r="S39211" s="319" t="s">
        <v>343</v>
      </c>
    </row>
    <row r="39212" spans="18:19" x14ac:dyDescent="0.2">
      <c r="R39212" s="334">
        <v>95667</v>
      </c>
      <c r="S39212" s="319" t="s">
        <v>343</v>
      </c>
    </row>
    <row r="39213" spans="18:19" x14ac:dyDescent="0.2">
      <c r="R39213" s="334">
        <v>95668</v>
      </c>
      <c r="S39213" s="319" t="s">
        <v>343</v>
      </c>
    </row>
    <row r="39214" spans="18:19" x14ac:dyDescent="0.2">
      <c r="R39214" s="334">
        <v>95669</v>
      </c>
      <c r="S39214" s="319" t="s">
        <v>343</v>
      </c>
    </row>
    <row r="39215" spans="18:19" x14ac:dyDescent="0.2">
      <c r="R39215" s="334">
        <v>95670</v>
      </c>
      <c r="S39215" s="319" t="s">
        <v>343</v>
      </c>
    </row>
    <row r="39216" spans="18:19" x14ac:dyDescent="0.2">
      <c r="R39216" s="334">
        <v>95671</v>
      </c>
      <c r="S39216" s="319" t="s">
        <v>343</v>
      </c>
    </row>
    <row r="39217" spans="18:19" x14ac:dyDescent="0.2">
      <c r="R39217" s="334">
        <v>95672</v>
      </c>
      <c r="S39217" s="319" t="s">
        <v>343</v>
      </c>
    </row>
    <row r="39218" spans="18:19" x14ac:dyDescent="0.2">
      <c r="R39218" s="334">
        <v>95673</v>
      </c>
      <c r="S39218" s="319" t="s">
        <v>343</v>
      </c>
    </row>
    <row r="39219" spans="18:19" x14ac:dyDescent="0.2">
      <c r="R39219" s="334">
        <v>95674</v>
      </c>
      <c r="S39219" s="319" t="s">
        <v>343</v>
      </c>
    </row>
    <row r="39220" spans="18:19" x14ac:dyDescent="0.2">
      <c r="R39220" s="334">
        <v>95675</v>
      </c>
      <c r="S39220" s="319" t="s">
        <v>343</v>
      </c>
    </row>
    <row r="39221" spans="18:19" x14ac:dyDescent="0.2">
      <c r="R39221" s="334">
        <v>95676</v>
      </c>
      <c r="S39221" s="319" t="s">
        <v>343</v>
      </c>
    </row>
    <row r="39222" spans="18:19" x14ac:dyDescent="0.2">
      <c r="R39222" s="334">
        <v>95677</v>
      </c>
      <c r="S39222" s="319" t="s">
        <v>343</v>
      </c>
    </row>
    <row r="39223" spans="18:19" x14ac:dyDescent="0.2">
      <c r="R39223" s="334">
        <v>95678</v>
      </c>
      <c r="S39223" s="319" t="s">
        <v>343</v>
      </c>
    </row>
    <row r="39224" spans="18:19" x14ac:dyDescent="0.2">
      <c r="R39224" s="334">
        <v>95679</v>
      </c>
      <c r="S39224" s="319" t="s">
        <v>343</v>
      </c>
    </row>
    <row r="39225" spans="18:19" x14ac:dyDescent="0.2">
      <c r="R39225" s="334">
        <v>95680</v>
      </c>
      <c r="S39225" s="319" t="s">
        <v>343</v>
      </c>
    </row>
    <row r="39226" spans="18:19" x14ac:dyDescent="0.2">
      <c r="R39226" s="334">
        <v>95681</v>
      </c>
      <c r="S39226" s="319" t="s">
        <v>343</v>
      </c>
    </row>
    <row r="39227" spans="18:19" x14ac:dyDescent="0.2">
      <c r="R39227" s="334">
        <v>95682</v>
      </c>
      <c r="S39227" s="319" t="s">
        <v>343</v>
      </c>
    </row>
    <row r="39228" spans="18:19" x14ac:dyDescent="0.2">
      <c r="R39228" s="334">
        <v>95683</v>
      </c>
      <c r="S39228" s="319" t="s">
        <v>343</v>
      </c>
    </row>
    <row r="39229" spans="18:19" x14ac:dyDescent="0.2">
      <c r="R39229" s="334">
        <v>95684</v>
      </c>
      <c r="S39229" s="319" t="s">
        <v>343</v>
      </c>
    </row>
    <row r="39230" spans="18:19" x14ac:dyDescent="0.2">
      <c r="R39230" s="334">
        <v>95685</v>
      </c>
      <c r="S39230" s="319" t="s">
        <v>343</v>
      </c>
    </row>
    <row r="39231" spans="18:19" x14ac:dyDescent="0.2">
      <c r="R39231" s="334">
        <v>95686</v>
      </c>
      <c r="S39231" s="319" t="s">
        <v>343</v>
      </c>
    </row>
    <row r="39232" spans="18:19" x14ac:dyDescent="0.2">
      <c r="R39232" s="334">
        <v>95687</v>
      </c>
      <c r="S39232" s="319" t="s">
        <v>343</v>
      </c>
    </row>
    <row r="39233" spans="18:19" x14ac:dyDescent="0.2">
      <c r="R39233" s="334">
        <v>95688</v>
      </c>
      <c r="S39233" s="319" t="s">
        <v>343</v>
      </c>
    </row>
    <row r="39234" spans="18:19" x14ac:dyDescent="0.2">
      <c r="R39234" s="334">
        <v>95689</v>
      </c>
      <c r="S39234" s="319" t="s">
        <v>343</v>
      </c>
    </row>
    <row r="39235" spans="18:19" x14ac:dyDescent="0.2">
      <c r="R39235" s="334">
        <v>95690</v>
      </c>
      <c r="S39235" s="319" t="s">
        <v>343</v>
      </c>
    </row>
    <row r="39236" spans="18:19" x14ac:dyDescent="0.2">
      <c r="R39236" s="334">
        <v>95691</v>
      </c>
      <c r="S39236" s="319" t="s">
        <v>343</v>
      </c>
    </row>
    <row r="39237" spans="18:19" x14ac:dyDescent="0.2">
      <c r="R39237" s="334">
        <v>95692</v>
      </c>
      <c r="S39237" s="319" t="s">
        <v>343</v>
      </c>
    </row>
    <row r="39238" spans="18:19" x14ac:dyDescent="0.2">
      <c r="R39238" s="334">
        <v>95693</v>
      </c>
      <c r="S39238" s="319" t="s">
        <v>343</v>
      </c>
    </row>
    <row r="39239" spans="18:19" x14ac:dyDescent="0.2">
      <c r="R39239" s="334">
        <v>95694</v>
      </c>
      <c r="S39239" s="319" t="s">
        <v>343</v>
      </c>
    </row>
    <row r="39240" spans="18:19" x14ac:dyDescent="0.2">
      <c r="R39240" s="334">
        <v>95695</v>
      </c>
      <c r="S39240" s="319" t="s">
        <v>343</v>
      </c>
    </row>
    <row r="39241" spans="18:19" x14ac:dyDescent="0.2">
      <c r="R39241" s="334">
        <v>95696</v>
      </c>
      <c r="S39241" s="319" t="s">
        <v>343</v>
      </c>
    </row>
    <row r="39242" spans="18:19" x14ac:dyDescent="0.2">
      <c r="R39242" s="334">
        <v>95697</v>
      </c>
      <c r="S39242" s="319" t="s">
        <v>343</v>
      </c>
    </row>
    <row r="39243" spans="18:19" x14ac:dyDescent="0.2">
      <c r="R39243" s="334">
        <v>95698</v>
      </c>
      <c r="S39243" s="319" t="s">
        <v>343</v>
      </c>
    </row>
    <row r="39244" spans="18:19" x14ac:dyDescent="0.2">
      <c r="R39244" s="334">
        <v>95699</v>
      </c>
      <c r="S39244" s="319" t="s">
        <v>343</v>
      </c>
    </row>
    <row r="39245" spans="18:19" x14ac:dyDescent="0.2">
      <c r="R39245" s="334">
        <v>95701</v>
      </c>
      <c r="S39245" s="319" t="s">
        <v>343</v>
      </c>
    </row>
    <row r="39246" spans="18:19" x14ac:dyDescent="0.2">
      <c r="R39246" s="334">
        <v>95703</v>
      </c>
      <c r="S39246" s="319" t="s">
        <v>343</v>
      </c>
    </row>
    <row r="39247" spans="18:19" x14ac:dyDescent="0.2">
      <c r="R39247" s="334">
        <v>95709</v>
      </c>
      <c r="S39247" s="319" t="s">
        <v>343</v>
      </c>
    </row>
    <row r="39248" spans="18:19" x14ac:dyDescent="0.2">
      <c r="R39248" s="334">
        <v>95712</v>
      </c>
      <c r="S39248" s="319" t="s">
        <v>343</v>
      </c>
    </row>
    <row r="39249" spans="18:19" x14ac:dyDescent="0.2">
      <c r="R39249" s="334">
        <v>95713</v>
      </c>
      <c r="S39249" s="319" t="s">
        <v>343</v>
      </c>
    </row>
    <row r="39250" spans="18:19" x14ac:dyDescent="0.2">
      <c r="R39250" s="334">
        <v>95714</v>
      </c>
      <c r="S39250" s="319" t="s">
        <v>343</v>
      </c>
    </row>
    <row r="39251" spans="18:19" x14ac:dyDescent="0.2">
      <c r="R39251" s="334">
        <v>95715</v>
      </c>
      <c r="S39251" s="319" t="s">
        <v>343</v>
      </c>
    </row>
    <row r="39252" spans="18:19" x14ac:dyDescent="0.2">
      <c r="R39252" s="334">
        <v>95717</v>
      </c>
      <c r="S39252" s="319" t="s">
        <v>343</v>
      </c>
    </row>
    <row r="39253" spans="18:19" x14ac:dyDescent="0.2">
      <c r="R39253" s="334">
        <v>95720</v>
      </c>
      <c r="S39253" s="319" t="s">
        <v>343</v>
      </c>
    </row>
    <row r="39254" spans="18:19" x14ac:dyDescent="0.2">
      <c r="R39254" s="334">
        <v>95721</v>
      </c>
      <c r="S39254" s="319" t="s">
        <v>343</v>
      </c>
    </row>
    <row r="39255" spans="18:19" x14ac:dyDescent="0.2">
      <c r="R39255" s="334">
        <v>95722</v>
      </c>
      <c r="S39255" s="319" t="s">
        <v>343</v>
      </c>
    </row>
    <row r="39256" spans="18:19" x14ac:dyDescent="0.2">
      <c r="R39256" s="334">
        <v>95724</v>
      </c>
      <c r="S39256" s="319" t="s">
        <v>343</v>
      </c>
    </row>
    <row r="39257" spans="18:19" x14ac:dyDescent="0.2">
      <c r="R39257" s="334">
        <v>95726</v>
      </c>
      <c r="S39257" s="319" t="s">
        <v>343</v>
      </c>
    </row>
    <row r="39258" spans="18:19" x14ac:dyDescent="0.2">
      <c r="R39258" s="334">
        <v>95728</v>
      </c>
      <c r="S39258" s="319" t="s">
        <v>343</v>
      </c>
    </row>
    <row r="39259" spans="18:19" x14ac:dyDescent="0.2">
      <c r="R39259" s="334">
        <v>95735</v>
      </c>
      <c r="S39259" s="319" t="s">
        <v>343</v>
      </c>
    </row>
    <row r="39260" spans="18:19" x14ac:dyDescent="0.2">
      <c r="R39260" s="334">
        <v>95736</v>
      </c>
      <c r="S39260" s="319" t="s">
        <v>343</v>
      </c>
    </row>
    <row r="39261" spans="18:19" x14ac:dyDescent="0.2">
      <c r="R39261" s="334">
        <v>95741</v>
      </c>
      <c r="S39261" s="319" t="s">
        <v>343</v>
      </c>
    </row>
    <row r="39262" spans="18:19" x14ac:dyDescent="0.2">
      <c r="R39262" s="334">
        <v>95742</v>
      </c>
      <c r="S39262" s="319" t="s">
        <v>343</v>
      </c>
    </row>
    <row r="39263" spans="18:19" x14ac:dyDescent="0.2">
      <c r="R39263" s="334">
        <v>95746</v>
      </c>
      <c r="S39263" s="319" t="s">
        <v>343</v>
      </c>
    </row>
    <row r="39264" spans="18:19" x14ac:dyDescent="0.2">
      <c r="R39264" s="334">
        <v>95747</v>
      </c>
      <c r="S39264" s="319" t="s">
        <v>343</v>
      </c>
    </row>
    <row r="39265" spans="18:19" x14ac:dyDescent="0.2">
      <c r="R39265" s="334">
        <v>95757</v>
      </c>
      <c r="S39265" s="319" t="s">
        <v>343</v>
      </c>
    </row>
    <row r="39266" spans="18:19" x14ac:dyDescent="0.2">
      <c r="R39266" s="334">
        <v>95758</v>
      </c>
      <c r="S39266" s="319" t="s">
        <v>343</v>
      </c>
    </row>
    <row r="39267" spans="18:19" x14ac:dyDescent="0.2">
      <c r="R39267" s="334">
        <v>95759</v>
      </c>
      <c r="S39267" s="319" t="s">
        <v>343</v>
      </c>
    </row>
    <row r="39268" spans="18:19" x14ac:dyDescent="0.2">
      <c r="R39268" s="334">
        <v>95762</v>
      </c>
      <c r="S39268" s="319" t="s">
        <v>343</v>
      </c>
    </row>
    <row r="39269" spans="18:19" x14ac:dyDescent="0.2">
      <c r="R39269" s="334">
        <v>95763</v>
      </c>
      <c r="S39269" s="319" t="s">
        <v>343</v>
      </c>
    </row>
    <row r="39270" spans="18:19" x14ac:dyDescent="0.2">
      <c r="R39270" s="334">
        <v>95765</v>
      </c>
      <c r="S39270" s="319" t="s">
        <v>343</v>
      </c>
    </row>
    <row r="39271" spans="18:19" x14ac:dyDescent="0.2">
      <c r="R39271" s="334">
        <v>95776</v>
      </c>
      <c r="S39271" s="319" t="s">
        <v>343</v>
      </c>
    </row>
    <row r="39272" spans="18:19" x14ac:dyDescent="0.2">
      <c r="R39272" s="334">
        <v>95798</v>
      </c>
      <c r="S39272" s="319" t="s">
        <v>343</v>
      </c>
    </row>
    <row r="39273" spans="18:19" x14ac:dyDescent="0.2">
      <c r="R39273" s="334">
        <v>95799</v>
      </c>
      <c r="S39273" s="319" t="s">
        <v>343</v>
      </c>
    </row>
    <row r="39274" spans="18:19" x14ac:dyDescent="0.2">
      <c r="R39274" s="334">
        <v>95811</v>
      </c>
      <c r="S39274" s="319" t="s">
        <v>343</v>
      </c>
    </row>
    <row r="39275" spans="18:19" x14ac:dyDescent="0.2">
      <c r="R39275" s="334">
        <v>95812</v>
      </c>
      <c r="S39275" s="319" t="s">
        <v>343</v>
      </c>
    </row>
    <row r="39276" spans="18:19" x14ac:dyDescent="0.2">
      <c r="R39276" s="334">
        <v>95813</v>
      </c>
      <c r="S39276" s="319" t="s">
        <v>343</v>
      </c>
    </row>
    <row r="39277" spans="18:19" x14ac:dyDescent="0.2">
      <c r="R39277" s="334">
        <v>95814</v>
      </c>
      <c r="S39277" s="319" t="s">
        <v>343</v>
      </c>
    </row>
    <row r="39278" spans="18:19" x14ac:dyDescent="0.2">
      <c r="R39278" s="334">
        <v>95815</v>
      </c>
      <c r="S39278" s="319" t="s">
        <v>343</v>
      </c>
    </row>
    <row r="39279" spans="18:19" x14ac:dyDescent="0.2">
      <c r="R39279" s="334">
        <v>95816</v>
      </c>
      <c r="S39279" s="319" t="s">
        <v>343</v>
      </c>
    </row>
    <row r="39280" spans="18:19" x14ac:dyDescent="0.2">
      <c r="R39280" s="334">
        <v>95817</v>
      </c>
      <c r="S39280" s="319" t="s">
        <v>343</v>
      </c>
    </row>
    <row r="39281" spans="18:19" x14ac:dyDescent="0.2">
      <c r="R39281" s="334">
        <v>95818</v>
      </c>
      <c r="S39281" s="319" t="s">
        <v>343</v>
      </c>
    </row>
    <row r="39282" spans="18:19" x14ac:dyDescent="0.2">
      <c r="R39282" s="334">
        <v>95819</v>
      </c>
      <c r="S39282" s="319" t="s">
        <v>343</v>
      </c>
    </row>
    <row r="39283" spans="18:19" x14ac:dyDescent="0.2">
      <c r="R39283" s="334">
        <v>95820</v>
      </c>
      <c r="S39283" s="319" t="s">
        <v>343</v>
      </c>
    </row>
    <row r="39284" spans="18:19" x14ac:dyDescent="0.2">
      <c r="R39284" s="334">
        <v>95821</v>
      </c>
      <c r="S39284" s="319" t="s">
        <v>343</v>
      </c>
    </row>
    <row r="39285" spans="18:19" x14ac:dyDescent="0.2">
      <c r="R39285" s="334">
        <v>95822</v>
      </c>
      <c r="S39285" s="319" t="s">
        <v>343</v>
      </c>
    </row>
    <row r="39286" spans="18:19" x14ac:dyDescent="0.2">
      <c r="R39286" s="334">
        <v>95823</v>
      </c>
      <c r="S39286" s="319" t="s">
        <v>343</v>
      </c>
    </row>
    <row r="39287" spans="18:19" x14ac:dyDescent="0.2">
      <c r="R39287" s="334">
        <v>95824</v>
      </c>
      <c r="S39287" s="319" t="s">
        <v>343</v>
      </c>
    </row>
    <row r="39288" spans="18:19" x14ac:dyDescent="0.2">
      <c r="R39288" s="334">
        <v>95825</v>
      </c>
      <c r="S39288" s="319" t="s">
        <v>343</v>
      </c>
    </row>
    <row r="39289" spans="18:19" x14ac:dyDescent="0.2">
      <c r="R39289" s="334">
        <v>95826</v>
      </c>
      <c r="S39289" s="319" t="s">
        <v>343</v>
      </c>
    </row>
    <row r="39290" spans="18:19" x14ac:dyDescent="0.2">
      <c r="R39290" s="334">
        <v>95827</v>
      </c>
      <c r="S39290" s="319" t="s">
        <v>343</v>
      </c>
    </row>
    <row r="39291" spans="18:19" x14ac:dyDescent="0.2">
      <c r="R39291" s="334">
        <v>95828</v>
      </c>
      <c r="S39291" s="319" t="s">
        <v>343</v>
      </c>
    </row>
    <row r="39292" spans="18:19" x14ac:dyDescent="0.2">
      <c r="R39292" s="334">
        <v>95829</v>
      </c>
      <c r="S39292" s="319" t="s">
        <v>343</v>
      </c>
    </row>
    <row r="39293" spans="18:19" x14ac:dyDescent="0.2">
      <c r="R39293" s="334">
        <v>95830</v>
      </c>
      <c r="S39293" s="319" t="s">
        <v>343</v>
      </c>
    </row>
    <row r="39294" spans="18:19" x14ac:dyDescent="0.2">
      <c r="R39294" s="334">
        <v>95831</v>
      </c>
      <c r="S39294" s="319" t="s">
        <v>343</v>
      </c>
    </row>
    <row r="39295" spans="18:19" x14ac:dyDescent="0.2">
      <c r="R39295" s="334">
        <v>95832</v>
      </c>
      <c r="S39295" s="319" t="s">
        <v>343</v>
      </c>
    </row>
    <row r="39296" spans="18:19" x14ac:dyDescent="0.2">
      <c r="R39296" s="334">
        <v>95833</v>
      </c>
      <c r="S39296" s="319" t="s">
        <v>343</v>
      </c>
    </row>
    <row r="39297" spans="18:19" x14ac:dyDescent="0.2">
      <c r="R39297" s="334">
        <v>95834</v>
      </c>
      <c r="S39297" s="319" t="s">
        <v>343</v>
      </c>
    </row>
    <row r="39298" spans="18:19" x14ac:dyDescent="0.2">
      <c r="R39298" s="334">
        <v>95835</v>
      </c>
      <c r="S39298" s="319" t="s">
        <v>343</v>
      </c>
    </row>
    <row r="39299" spans="18:19" x14ac:dyDescent="0.2">
      <c r="R39299" s="334">
        <v>95836</v>
      </c>
      <c r="S39299" s="319" t="s">
        <v>343</v>
      </c>
    </row>
    <row r="39300" spans="18:19" x14ac:dyDescent="0.2">
      <c r="R39300" s="334">
        <v>95837</v>
      </c>
      <c r="S39300" s="319" t="s">
        <v>343</v>
      </c>
    </row>
    <row r="39301" spans="18:19" x14ac:dyDescent="0.2">
      <c r="R39301" s="334">
        <v>95838</v>
      </c>
      <c r="S39301" s="319" t="s">
        <v>343</v>
      </c>
    </row>
    <row r="39302" spans="18:19" x14ac:dyDescent="0.2">
      <c r="R39302" s="334">
        <v>95840</v>
      </c>
      <c r="S39302" s="319" t="s">
        <v>343</v>
      </c>
    </row>
    <row r="39303" spans="18:19" x14ac:dyDescent="0.2">
      <c r="R39303" s="334">
        <v>95841</v>
      </c>
      <c r="S39303" s="319" t="s">
        <v>343</v>
      </c>
    </row>
    <row r="39304" spans="18:19" x14ac:dyDescent="0.2">
      <c r="R39304" s="334">
        <v>95842</v>
      </c>
      <c r="S39304" s="319" t="s">
        <v>343</v>
      </c>
    </row>
    <row r="39305" spans="18:19" x14ac:dyDescent="0.2">
      <c r="R39305" s="334">
        <v>95843</v>
      </c>
      <c r="S39305" s="319" t="s">
        <v>343</v>
      </c>
    </row>
    <row r="39306" spans="18:19" x14ac:dyDescent="0.2">
      <c r="R39306" s="334">
        <v>95851</v>
      </c>
      <c r="S39306" s="319" t="s">
        <v>343</v>
      </c>
    </row>
    <row r="39307" spans="18:19" x14ac:dyDescent="0.2">
      <c r="R39307" s="334">
        <v>95852</v>
      </c>
      <c r="S39307" s="319" t="s">
        <v>343</v>
      </c>
    </row>
    <row r="39308" spans="18:19" x14ac:dyDescent="0.2">
      <c r="R39308" s="334">
        <v>95853</v>
      </c>
      <c r="S39308" s="319" t="s">
        <v>343</v>
      </c>
    </row>
    <row r="39309" spans="18:19" x14ac:dyDescent="0.2">
      <c r="R39309" s="334">
        <v>95860</v>
      </c>
      <c r="S39309" s="319" t="s">
        <v>343</v>
      </c>
    </row>
    <row r="39310" spans="18:19" x14ac:dyDescent="0.2">
      <c r="R39310" s="334">
        <v>95864</v>
      </c>
      <c r="S39310" s="319" t="s">
        <v>343</v>
      </c>
    </row>
    <row r="39311" spans="18:19" x14ac:dyDescent="0.2">
      <c r="R39311" s="334">
        <v>95865</v>
      </c>
      <c r="S39311" s="319" t="s">
        <v>343</v>
      </c>
    </row>
    <row r="39312" spans="18:19" x14ac:dyDescent="0.2">
      <c r="R39312" s="334">
        <v>95866</v>
      </c>
      <c r="S39312" s="319" t="s">
        <v>343</v>
      </c>
    </row>
    <row r="39313" spans="18:19" x14ac:dyDescent="0.2">
      <c r="R39313" s="334">
        <v>95867</v>
      </c>
      <c r="S39313" s="319" t="s">
        <v>343</v>
      </c>
    </row>
    <row r="39314" spans="18:19" x14ac:dyDescent="0.2">
      <c r="R39314" s="334">
        <v>95887</v>
      </c>
      <c r="S39314" s="319" t="s">
        <v>343</v>
      </c>
    </row>
    <row r="39315" spans="18:19" x14ac:dyDescent="0.2">
      <c r="R39315" s="334">
        <v>95894</v>
      </c>
      <c r="S39315" s="319" t="s">
        <v>343</v>
      </c>
    </row>
    <row r="39316" spans="18:19" x14ac:dyDescent="0.2">
      <c r="R39316" s="334">
        <v>95899</v>
      </c>
      <c r="S39316" s="319" t="s">
        <v>343</v>
      </c>
    </row>
    <row r="39317" spans="18:19" x14ac:dyDescent="0.2">
      <c r="R39317" s="334">
        <v>95901</v>
      </c>
      <c r="S39317" s="319" t="s">
        <v>343</v>
      </c>
    </row>
    <row r="39318" spans="18:19" x14ac:dyDescent="0.2">
      <c r="R39318" s="334">
        <v>95903</v>
      </c>
      <c r="S39318" s="319" t="s">
        <v>343</v>
      </c>
    </row>
    <row r="39319" spans="18:19" x14ac:dyDescent="0.2">
      <c r="R39319" s="334">
        <v>95910</v>
      </c>
      <c r="S39319" s="319" t="s">
        <v>343</v>
      </c>
    </row>
    <row r="39320" spans="18:19" x14ac:dyDescent="0.2">
      <c r="R39320" s="334">
        <v>95912</v>
      </c>
      <c r="S39320" s="319" t="s">
        <v>343</v>
      </c>
    </row>
    <row r="39321" spans="18:19" x14ac:dyDescent="0.2">
      <c r="R39321" s="334">
        <v>95913</v>
      </c>
      <c r="S39321" s="319" t="s">
        <v>343</v>
      </c>
    </row>
    <row r="39322" spans="18:19" x14ac:dyDescent="0.2">
      <c r="R39322" s="334">
        <v>95914</v>
      </c>
      <c r="S39322" s="319" t="s">
        <v>343</v>
      </c>
    </row>
    <row r="39323" spans="18:19" x14ac:dyDescent="0.2">
      <c r="R39323" s="334">
        <v>95915</v>
      </c>
      <c r="S39323" s="319" t="s">
        <v>343</v>
      </c>
    </row>
    <row r="39324" spans="18:19" x14ac:dyDescent="0.2">
      <c r="R39324" s="334">
        <v>95916</v>
      </c>
      <c r="S39324" s="319" t="s">
        <v>343</v>
      </c>
    </row>
    <row r="39325" spans="18:19" x14ac:dyDescent="0.2">
      <c r="R39325" s="334">
        <v>95917</v>
      </c>
      <c r="S39325" s="319" t="s">
        <v>343</v>
      </c>
    </row>
    <row r="39326" spans="18:19" x14ac:dyDescent="0.2">
      <c r="R39326" s="334">
        <v>95918</v>
      </c>
      <c r="S39326" s="319" t="s">
        <v>343</v>
      </c>
    </row>
    <row r="39327" spans="18:19" x14ac:dyDescent="0.2">
      <c r="R39327" s="334">
        <v>95919</v>
      </c>
      <c r="S39327" s="319" t="s">
        <v>343</v>
      </c>
    </row>
    <row r="39328" spans="18:19" x14ac:dyDescent="0.2">
      <c r="R39328" s="334">
        <v>95920</v>
      </c>
      <c r="S39328" s="319" t="s">
        <v>343</v>
      </c>
    </row>
    <row r="39329" spans="18:19" x14ac:dyDescent="0.2">
      <c r="R39329" s="334">
        <v>95922</v>
      </c>
      <c r="S39329" s="319" t="s">
        <v>343</v>
      </c>
    </row>
    <row r="39330" spans="18:19" x14ac:dyDescent="0.2">
      <c r="R39330" s="334">
        <v>95923</v>
      </c>
      <c r="S39330" s="319" t="s">
        <v>343</v>
      </c>
    </row>
    <row r="39331" spans="18:19" x14ac:dyDescent="0.2">
      <c r="R39331" s="334">
        <v>95924</v>
      </c>
      <c r="S39331" s="319" t="s">
        <v>343</v>
      </c>
    </row>
    <row r="39332" spans="18:19" x14ac:dyDescent="0.2">
      <c r="R39332" s="334">
        <v>95925</v>
      </c>
      <c r="S39332" s="319" t="s">
        <v>343</v>
      </c>
    </row>
    <row r="39333" spans="18:19" x14ac:dyDescent="0.2">
      <c r="R39333" s="334">
        <v>95926</v>
      </c>
      <c r="S39333" s="319" t="s">
        <v>343</v>
      </c>
    </row>
    <row r="39334" spans="18:19" x14ac:dyDescent="0.2">
      <c r="R39334" s="334">
        <v>95927</v>
      </c>
      <c r="S39334" s="319" t="s">
        <v>343</v>
      </c>
    </row>
    <row r="39335" spans="18:19" x14ac:dyDescent="0.2">
      <c r="R39335" s="334">
        <v>95928</v>
      </c>
      <c r="S39335" s="319" t="s">
        <v>343</v>
      </c>
    </row>
    <row r="39336" spans="18:19" x14ac:dyDescent="0.2">
      <c r="R39336" s="334">
        <v>95929</v>
      </c>
      <c r="S39336" s="319" t="s">
        <v>343</v>
      </c>
    </row>
    <row r="39337" spans="18:19" x14ac:dyDescent="0.2">
      <c r="R39337" s="334">
        <v>95930</v>
      </c>
      <c r="S39337" s="319" t="s">
        <v>343</v>
      </c>
    </row>
    <row r="39338" spans="18:19" x14ac:dyDescent="0.2">
      <c r="R39338" s="334">
        <v>95932</v>
      </c>
      <c r="S39338" s="319" t="s">
        <v>343</v>
      </c>
    </row>
    <row r="39339" spans="18:19" x14ac:dyDescent="0.2">
      <c r="R39339" s="334">
        <v>95934</v>
      </c>
      <c r="S39339" s="319" t="s">
        <v>343</v>
      </c>
    </row>
    <row r="39340" spans="18:19" x14ac:dyDescent="0.2">
      <c r="R39340" s="334">
        <v>95935</v>
      </c>
      <c r="S39340" s="319" t="s">
        <v>343</v>
      </c>
    </row>
    <row r="39341" spans="18:19" x14ac:dyDescent="0.2">
      <c r="R39341" s="334">
        <v>95936</v>
      </c>
      <c r="S39341" s="319" t="s">
        <v>343</v>
      </c>
    </row>
    <row r="39342" spans="18:19" x14ac:dyDescent="0.2">
      <c r="R39342" s="334">
        <v>95937</v>
      </c>
      <c r="S39342" s="319" t="s">
        <v>343</v>
      </c>
    </row>
    <row r="39343" spans="18:19" x14ac:dyDescent="0.2">
      <c r="R39343" s="334">
        <v>95938</v>
      </c>
      <c r="S39343" s="319" t="s">
        <v>343</v>
      </c>
    </row>
    <row r="39344" spans="18:19" x14ac:dyDescent="0.2">
      <c r="R39344" s="334">
        <v>95939</v>
      </c>
      <c r="S39344" s="319" t="s">
        <v>343</v>
      </c>
    </row>
    <row r="39345" spans="18:19" x14ac:dyDescent="0.2">
      <c r="R39345" s="334">
        <v>95940</v>
      </c>
      <c r="S39345" s="319" t="s">
        <v>343</v>
      </c>
    </row>
    <row r="39346" spans="18:19" x14ac:dyDescent="0.2">
      <c r="R39346" s="334">
        <v>95941</v>
      </c>
      <c r="S39346" s="319" t="s">
        <v>343</v>
      </c>
    </row>
    <row r="39347" spans="18:19" x14ac:dyDescent="0.2">
      <c r="R39347" s="334">
        <v>95942</v>
      </c>
      <c r="S39347" s="319" t="s">
        <v>343</v>
      </c>
    </row>
    <row r="39348" spans="18:19" x14ac:dyDescent="0.2">
      <c r="R39348" s="334">
        <v>95943</v>
      </c>
      <c r="S39348" s="319" t="s">
        <v>343</v>
      </c>
    </row>
    <row r="39349" spans="18:19" x14ac:dyDescent="0.2">
      <c r="R39349" s="334">
        <v>95944</v>
      </c>
      <c r="S39349" s="319" t="s">
        <v>343</v>
      </c>
    </row>
    <row r="39350" spans="18:19" x14ac:dyDescent="0.2">
      <c r="R39350" s="334">
        <v>95945</v>
      </c>
      <c r="S39350" s="319" t="s">
        <v>343</v>
      </c>
    </row>
    <row r="39351" spans="18:19" x14ac:dyDescent="0.2">
      <c r="R39351" s="334">
        <v>95946</v>
      </c>
      <c r="S39351" s="319" t="s">
        <v>343</v>
      </c>
    </row>
    <row r="39352" spans="18:19" x14ac:dyDescent="0.2">
      <c r="R39352" s="334">
        <v>95947</v>
      </c>
      <c r="S39352" s="319" t="s">
        <v>343</v>
      </c>
    </row>
    <row r="39353" spans="18:19" x14ac:dyDescent="0.2">
      <c r="R39353" s="334">
        <v>95948</v>
      </c>
      <c r="S39353" s="319" t="s">
        <v>343</v>
      </c>
    </row>
    <row r="39354" spans="18:19" x14ac:dyDescent="0.2">
      <c r="R39354" s="334">
        <v>95949</v>
      </c>
      <c r="S39354" s="319" t="s">
        <v>343</v>
      </c>
    </row>
    <row r="39355" spans="18:19" x14ac:dyDescent="0.2">
      <c r="R39355" s="334">
        <v>95950</v>
      </c>
      <c r="S39355" s="319" t="s">
        <v>343</v>
      </c>
    </row>
    <row r="39356" spans="18:19" x14ac:dyDescent="0.2">
      <c r="R39356" s="334">
        <v>95951</v>
      </c>
      <c r="S39356" s="319" t="s">
        <v>343</v>
      </c>
    </row>
    <row r="39357" spans="18:19" x14ac:dyDescent="0.2">
      <c r="R39357" s="334">
        <v>95953</v>
      </c>
      <c r="S39357" s="319" t="s">
        <v>343</v>
      </c>
    </row>
    <row r="39358" spans="18:19" x14ac:dyDescent="0.2">
      <c r="R39358" s="334">
        <v>95954</v>
      </c>
      <c r="S39358" s="319" t="s">
        <v>343</v>
      </c>
    </row>
    <row r="39359" spans="18:19" x14ac:dyDescent="0.2">
      <c r="R39359" s="334">
        <v>95955</v>
      </c>
      <c r="S39359" s="319" t="s">
        <v>343</v>
      </c>
    </row>
    <row r="39360" spans="18:19" x14ac:dyDescent="0.2">
      <c r="R39360" s="334">
        <v>95956</v>
      </c>
      <c r="S39360" s="319" t="s">
        <v>343</v>
      </c>
    </row>
    <row r="39361" spans="18:19" x14ac:dyDescent="0.2">
      <c r="R39361" s="334">
        <v>95957</v>
      </c>
      <c r="S39361" s="319" t="s">
        <v>343</v>
      </c>
    </row>
    <row r="39362" spans="18:19" x14ac:dyDescent="0.2">
      <c r="R39362" s="334">
        <v>95958</v>
      </c>
      <c r="S39362" s="319" t="s">
        <v>343</v>
      </c>
    </row>
    <row r="39363" spans="18:19" x14ac:dyDescent="0.2">
      <c r="R39363" s="334">
        <v>95959</v>
      </c>
      <c r="S39363" s="319" t="s">
        <v>343</v>
      </c>
    </row>
    <row r="39364" spans="18:19" x14ac:dyDescent="0.2">
      <c r="R39364" s="334">
        <v>95960</v>
      </c>
      <c r="S39364" s="319" t="s">
        <v>343</v>
      </c>
    </row>
    <row r="39365" spans="18:19" x14ac:dyDescent="0.2">
      <c r="R39365" s="334">
        <v>95961</v>
      </c>
      <c r="S39365" s="319" t="s">
        <v>343</v>
      </c>
    </row>
    <row r="39366" spans="18:19" x14ac:dyDescent="0.2">
      <c r="R39366" s="334">
        <v>95962</v>
      </c>
      <c r="S39366" s="319" t="s">
        <v>343</v>
      </c>
    </row>
    <row r="39367" spans="18:19" x14ac:dyDescent="0.2">
      <c r="R39367" s="334">
        <v>95963</v>
      </c>
      <c r="S39367" s="319" t="s">
        <v>343</v>
      </c>
    </row>
    <row r="39368" spans="18:19" x14ac:dyDescent="0.2">
      <c r="R39368" s="334">
        <v>95965</v>
      </c>
      <c r="S39368" s="319" t="s">
        <v>343</v>
      </c>
    </row>
    <row r="39369" spans="18:19" x14ac:dyDescent="0.2">
      <c r="R39369" s="334">
        <v>95966</v>
      </c>
      <c r="S39369" s="319" t="s">
        <v>343</v>
      </c>
    </row>
    <row r="39370" spans="18:19" x14ac:dyDescent="0.2">
      <c r="R39370" s="334">
        <v>95967</v>
      </c>
      <c r="S39370" s="319" t="s">
        <v>343</v>
      </c>
    </row>
    <row r="39371" spans="18:19" x14ac:dyDescent="0.2">
      <c r="R39371" s="334">
        <v>95968</v>
      </c>
      <c r="S39371" s="319" t="s">
        <v>343</v>
      </c>
    </row>
    <row r="39372" spans="18:19" x14ac:dyDescent="0.2">
      <c r="R39372" s="334">
        <v>95969</v>
      </c>
      <c r="S39372" s="319" t="s">
        <v>343</v>
      </c>
    </row>
    <row r="39373" spans="18:19" x14ac:dyDescent="0.2">
      <c r="R39373" s="334">
        <v>95970</v>
      </c>
      <c r="S39373" s="319" t="s">
        <v>343</v>
      </c>
    </row>
    <row r="39374" spans="18:19" x14ac:dyDescent="0.2">
      <c r="R39374" s="334">
        <v>95971</v>
      </c>
      <c r="S39374" s="319" t="s">
        <v>343</v>
      </c>
    </row>
    <row r="39375" spans="18:19" x14ac:dyDescent="0.2">
      <c r="R39375" s="334">
        <v>95972</v>
      </c>
      <c r="S39375" s="319" t="s">
        <v>343</v>
      </c>
    </row>
    <row r="39376" spans="18:19" x14ac:dyDescent="0.2">
      <c r="R39376" s="334">
        <v>95973</v>
      </c>
      <c r="S39376" s="319" t="s">
        <v>343</v>
      </c>
    </row>
    <row r="39377" spans="18:19" x14ac:dyDescent="0.2">
      <c r="R39377" s="334">
        <v>95974</v>
      </c>
      <c r="S39377" s="319" t="s">
        <v>343</v>
      </c>
    </row>
    <row r="39378" spans="18:19" x14ac:dyDescent="0.2">
      <c r="R39378" s="334">
        <v>95975</v>
      </c>
      <c r="S39378" s="319" t="s">
        <v>343</v>
      </c>
    </row>
    <row r="39379" spans="18:19" x14ac:dyDescent="0.2">
      <c r="R39379" s="334">
        <v>95976</v>
      </c>
      <c r="S39379" s="319" t="s">
        <v>343</v>
      </c>
    </row>
    <row r="39380" spans="18:19" x14ac:dyDescent="0.2">
      <c r="R39380" s="334">
        <v>95977</v>
      </c>
      <c r="S39380" s="319" t="s">
        <v>343</v>
      </c>
    </row>
    <row r="39381" spans="18:19" x14ac:dyDescent="0.2">
      <c r="R39381" s="334">
        <v>95978</v>
      </c>
      <c r="S39381" s="319" t="s">
        <v>343</v>
      </c>
    </row>
    <row r="39382" spans="18:19" x14ac:dyDescent="0.2">
      <c r="R39382" s="334">
        <v>95979</v>
      </c>
      <c r="S39382" s="319" t="s">
        <v>343</v>
      </c>
    </row>
    <row r="39383" spans="18:19" x14ac:dyDescent="0.2">
      <c r="R39383" s="334">
        <v>95980</v>
      </c>
      <c r="S39383" s="319" t="s">
        <v>343</v>
      </c>
    </row>
    <row r="39384" spans="18:19" x14ac:dyDescent="0.2">
      <c r="R39384" s="334">
        <v>95981</v>
      </c>
      <c r="S39384" s="319" t="s">
        <v>343</v>
      </c>
    </row>
    <row r="39385" spans="18:19" x14ac:dyDescent="0.2">
      <c r="R39385" s="334">
        <v>95982</v>
      </c>
      <c r="S39385" s="319" t="s">
        <v>343</v>
      </c>
    </row>
    <row r="39386" spans="18:19" x14ac:dyDescent="0.2">
      <c r="R39386" s="334">
        <v>95983</v>
      </c>
      <c r="S39386" s="319" t="s">
        <v>343</v>
      </c>
    </row>
    <row r="39387" spans="18:19" x14ac:dyDescent="0.2">
      <c r="R39387" s="334">
        <v>95984</v>
      </c>
      <c r="S39387" s="319" t="s">
        <v>343</v>
      </c>
    </row>
    <row r="39388" spans="18:19" x14ac:dyDescent="0.2">
      <c r="R39388" s="334">
        <v>95986</v>
      </c>
      <c r="S39388" s="319" t="s">
        <v>343</v>
      </c>
    </row>
    <row r="39389" spans="18:19" x14ac:dyDescent="0.2">
      <c r="R39389" s="334">
        <v>95987</v>
      </c>
      <c r="S39389" s="319" t="s">
        <v>343</v>
      </c>
    </row>
    <row r="39390" spans="18:19" x14ac:dyDescent="0.2">
      <c r="R39390" s="334">
        <v>95988</v>
      </c>
      <c r="S39390" s="319" t="s">
        <v>343</v>
      </c>
    </row>
    <row r="39391" spans="18:19" x14ac:dyDescent="0.2">
      <c r="R39391" s="334">
        <v>95991</v>
      </c>
      <c r="S39391" s="319" t="s">
        <v>343</v>
      </c>
    </row>
    <row r="39392" spans="18:19" x14ac:dyDescent="0.2">
      <c r="R39392" s="334">
        <v>95992</v>
      </c>
      <c r="S39392" s="319" t="s">
        <v>343</v>
      </c>
    </row>
    <row r="39393" spans="18:19" x14ac:dyDescent="0.2">
      <c r="R39393" s="334">
        <v>95993</v>
      </c>
      <c r="S39393" s="319" t="s">
        <v>343</v>
      </c>
    </row>
    <row r="39394" spans="18:19" x14ac:dyDescent="0.2">
      <c r="R39394" s="334">
        <v>96001</v>
      </c>
      <c r="S39394" s="319" t="s">
        <v>343</v>
      </c>
    </row>
    <row r="39395" spans="18:19" x14ac:dyDescent="0.2">
      <c r="R39395" s="334">
        <v>96002</v>
      </c>
      <c r="S39395" s="319" t="s">
        <v>343</v>
      </c>
    </row>
    <row r="39396" spans="18:19" x14ac:dyDescent="0.2">
      <c r="R39396" s="334">
        <v>96003</v>
      </c>
      <c r="S39396" s="319" t="s">
        <v>343</v>
      </c>
    </row>
    <row r="39397" spans="18:19" x14ac:dyDescent="0.2">
      <c r="R39397" s="334">
        <v>96006</v>
      </c>
      <c r="S39397" s="319" t="s">
        <v>347</v>
      </c>
    </row>
    <row r="39398" spans="18:19" x14ac:dyDescent="0.2">
      <c r="R39398" s="334">
        <v>96007</v>
      </c>
      <c r="S39398" s="319" t="s">
        <v>343</v>
      </c>
    </row>
    <row r="39399" spans="18:19" x14ac:dyDescent="0.2">
      <c r="R39399" s="334">
        <v>96008</v>
      </c>
      <c r="S39399" s="319" t="s">
        <v>343</v>
      </c>
    </row>
    <row r="39400" spans="18:19" x14ac:dyDescent="0.2">
      <c r="R39400" s="334">
        <v>96009</v>
      </c>
      <c r="S39400" s="319" t="s">
        <v>343</v>
      </c>
    </row>
    <row r="39401" spans="18:19" x14ac:dyDescent="0.2">
      <c r="R39401" s="334">
        <v>96010</v>
      </c>
      <c r="S39401" s="319" t="s">
        <v>343</v>
      </c>
    </row>
    <row r="39402" spans="18:19" x14ac:dyDescent="0.2">
      <c r="R39402" s="334">
        <v>96011</v>
      </c>
      <c r="S39402" s="319" t="s">
        <v>343</v>
      </c>
    </row>
    <row r="39403" spans="18:19" x14ac:dyDescent="0.2">
      <c r="R39403" s="334">
        <v>96013</v>
      </c>
      <c r="S39403" s="319" t="s">
        <v>343</v>
      </c>
    </row>
    <row r="39404" spans="18:19" x14ac:dyDescent="0.2">
      <c r="R39404" s="334">
        <v>96014</v>
      </c>
      <c r="S39404" s="319" t="s">
        <v>347</v>
      </c>
    </row>
    <row r="39405" spans="18:19" x14ac:dyDescent="0.2">
      <c r="R39405" s="334">
        <v>96015</v>
      </c>
      <c r="S39405" s="319" t="s">
        <v>347</v>
      </c>
    </row>
    <row r="39406" spans="18:19" x14ac:dyDescent="0.2">
      <c r="R39406" s="334">
        <v>96016</v>
      </c>
      <c r="S39406" s="319" t="s">
        <v>343</v>
      </c>
    </row>
    <row r="39407" spans="18:19" x14ac:dyDescent="0.2">
      <c r="R39407" s="334">
        <v>96017</v>
      </c>
      <c r="S39407" s="319" t="s">
        <v>347</v>
      </c>
    </row>
    <row r="39408" spans="18:19" x14ac:dyDescent="0.2">
      <c r="R39408" s="334">
        <v>96019</v>
      </c>
      <c r="S39408" s="319" t="s">
        <v>343</v>
      </c>
    </row>
    <row r="39409" spans="18:19" x14ac:dyDescent="0.2">
      <c r="R39409" s="334">
        <v>96020</v>
      </c>
      <c r="S39409" s="319" t="s">
        <v>343</v>
      </c>
    </row>
    <row r="39410" spans="18:19" x14ac:dyDescent="0.2">
      <c r="R39410" s="334">
        <v>96021</v>
      </c>
      <c r="S39410" s="319" t="s">
        <v>343</v>
      </c>
    </row>
    <row r="39411" spans="18:19" x14ac:dyDescent="0.2">
      <c r="R39411" s="334">
        <v>96022</v>
      </c>
      <c r="S39411" s="319" t="s">
        <v>343</v>
      </c>
    </row>
    <row r="39412" spans="18:19" x14ac:dyDescent="0.2">
      <c r="R39412" s="334">
        <v>96023</v>
      </c>
      <c r="S39412" s="319" t="s">
        <v>347</v>
      </c>
    </row>
    <row r="39413" spans="18:19" x14ac:dyDescent="0.2">
      <c r="R39413" s="334">
        <v>96024</v>
      </c>
      <c r="S39413" s="319" t="s">
        <v>343</v>
      </c>
    </row>
    <row r="39414" spans="18:19" x14ac:dyDescent="0.2">
      <c r="R39414" s="334">
        <v>96025</v>
      </c>
      <c r="S39414" s="319" t="s">
        <v>347</v>
      </c>
    </row>
    <row r="39415" spans="18:19" x14ac:dyDescent="0.2">
      <c r="R39415" s="334">
        <v>96027</v>
      </c>
      <c r="S39415" s="319" t="s">
        <v>347</v>
      </c>
    </row>
    <row r="39416" spans="18:19" x14ac:dyDescent="0.2">
      <c r="R39416" s="334">
        <v>96028</v>
      </c>
      <c r="S39416" s="319" t="s">
        <v>343</v>
      </c>
    </row>
    <row r="39417" spans="18:19" x14ac:dyDescent="0.2">
      <c r="R39417" s="334">
        <v>96029</v>
      </c>
      <c r="S39417" s="319" t="s">
        <v>343</v>
      </c>
    </row>
    <row r="39418" spans="18:19" x14ac:dyDescent="0.2">
      <c r="R39418" s="334">
        <v>96031</v>
      </c>
      <c r="S39418" s="319" t="s">
        <v>347</v>
      </c>
    </row>
    <row r="39419" spans="18:19" x14ac:dyDescent="0.2">
      <c r="R39419" s="334">
        <v>96032</v>
      </c>
      <c r="S39419" s="319" t="s">
        <v>347</v>
      </c>
    </row>
    <row r="39420" spans="18:19" x14ac:dyDescent="0.2">
      <c r="R39420" s="334">
        <v>96033</v>
      </c>
      <c r="S39420" s="319" t="s">
        <v>343</v>
      </c>
    </row>
    <row r="39421" spans="18:19" x14ac:dyDescent="0.2">
      <c r="R39421" s="334">
        <v>96034</v>
      </c>
      <c r="S39421" s="319" t="s">
        <v>347</v>
      </c>
    </row>
    <row r="39422" spans="18:19" x14ac:dyDescent="0.2">
      <c r="R39422" s="334">
        <v>96035</v>
      </c>
      <c r="S39422" s="319" t="s">
        <v>343</v>
      </c>
    </row>
    <row r="39423" spans="18:19" x14ac:dyDescent="0.2">
      <c r="R39423" s="334">
        <v>96037</v>
      </c>
      <c r="S39423" s="319" t="s">
        <v>347</v>
      </c>
    </row>
    <row r="39424" spans="18:19" x14ac:dyDescent="0.2">
      <c r="R39424" s="334">
        <v>96038</v>
      </c>
      <c r="S39424" s="319" t="s">
        <v>347</v>
      </c>
    </row>
    <row r="39425" spans="18:19" x14ac:dyDescent="0.2">
      <c r="R39425" s="334">
        <v>96039</v>
      </c>
      <c r="S39425" s="319" t="s">
        <v>347</v>
      </c>
    </row>
    <row r="39426" spans="18:19" x14ac:dyDescent="0.2">
      <c r="R39426" s="334">
        <v>96040</v>
      </c>
      <c r="S39426" s="319" t="s">
        <v>343</v>
      </c>
    </row>
    <row r="39427" spans="18:19" x14ac:dyDescent="0.2">
      <c r="R39427" s="334">
        <v>96041</v>
      </c>
      <c r="S39427" s="319" t="s">
        <v>343</v>
      </c>
    </row>
    <row r="39428" spans="18:19" x14ac:dyDescent="0.2">
      <c r="R39428" s="334">
        <v>96044</v>
      </c>
      <c r="S39428" s="319" t="s">
        <v>347</v>
      </c>
    </row>
    <row r="39429" spans="18:19" x14ac:dyDescent="0.2">
      <c r="R39429" s="334">
        <v>96046</v>
      </c>
      <c r="S39429" s="319" t="s">
        <v>343</v>
      </c>
    </row>
    <row r="39430" spans="18:19" x14ac:dyDescent="0.2">
      <c r="R39430" s="334">
        <v>96047</v>
      </c>
      <c r="S39430" s="319" t="s">
        <v>343</v>
      </c>
    </row>
    <row r="39431" spans="18:19" x14ac:dyDescent="0.2">
      <c r="R39431" s="334">
        <v>96048</v>
      </c>
      <c r="S39431" s="319" t="s">
        <v>343</v>
      </c>
    </row>
    <row r="39432" spans="18:19" x14ac:dyDescent="0.2">
      <c r="R39432" s="334">
        <v>96049</v>
      </c>
      <c r="S39432" s="319" t="s">
        <v>343</v>
      </c>
    </row>
    <row r="39433" spans="18:19" x14ac:dyDescent="0.2">
      <c r="R39433" s="334">
        <v>96050</v>
      </c>
      <c r="S39433" s="319" t="s">
        <v>347</v>
      </c>
    </row>
    <row r="39434" spans="18:19" x14ac:dyDescent="0.2">
      <c r="R39434" s="334">
        <v>96051</v>
      </c>
      <c r="S39434" s="319" t="s">
        <v>347</v>
      </c>
    </row>
    <row r="39435" spans="18:19" x14ac:dyDescent="0.2">
      <c r="R39435" s="334">
        <v>96052</v>
      </c>
      <c r="S39435" s="319" t="s">
        <v>343</v>
      </c>
    </row>
    <row r="39436" spans="18:19" x14ac:dyDescent="0.2">
      <c r="R39436" s="334">
        <v>96054</v>
      </c>
      <c r="S39436" s="319" t="s">
        <v>347</v>
      </c>
    </row>
    <row r="39437" spans="18:19" x14ac:dyDescent="0.2">
      <c r="R39437" s="334">
        <v>96055</v>
      </c>
      <c r="S39437" s="319" t="s">
        <v>343</v>
      </c>
    </row>
    <row r="39438" spans="18:19" x14ac:dyDescent="0.2">
      <c r="R39438" s="334">
        <v>96056</v>
      </c>
      <c r="S39438" s="319" t="s">
        <v>343</v>
      </c>
    </row>
    <row r="39439" spans="18:19" x14ac:dyDescent="0.2">
      <c r="R39439" s="334">
        <v>96057</v>
      </c>
      <c r="S39439" s="319" t="s">
        <v>347</v>
      </c>
    </row>
    <row r="39440" spans="18:19" x14ac:dyDescent="0.2">
      <c r="R39440" s="334">
        <v>96058</v>
      </c>
      <c r="S39440" s="319" t="s">
        <v>347</v>
      </c>
    </row>
    <row r="39441" spans="18:19" x14ac:dyDescent="0.2">
      <c r="R39441" s="334">
        <v>96059</v>
      </c>
      <c r="S39441" s="319" t="s">
        <v>343</v>
      </c>
    </row>
    <row r="39442" spans="18:19" x14ac:dyDescent="0.2">
      <c r="R39442" s="334">
        <v>96061</v>
      </c>
      <c r="S39442" s="319" t="s">
        <v>343</v>
      </c>
    </row>
    <row r="39443" spans="18:19" x14ac:dyDescent="0.2">
      <c r="R39443" s="334">
        <v>96062</v>
      </c>
      <c r="S39443" s="319" t="s">
        <v>343</v>
      </c>
    </row>
    <row r="39444" spans="18:19" x14ac:dyDescent="0.2">
      <c r="R39444" s="334">
        <v>96063</v>
      </c>
      <c r="S39444" s="319" t="s">
        <v>343</v>
      </c>
    </row>
    <row r="39445" spans="18:19" x14ac:dyDescent="0.2">
      <c r="R39445" s="334">
        <v>96064</v>
      </c>
      <c r="S39445" s="319" t="s">
        <v>347</v>
      </c>
    </row>
    <row r="39446" spans="18:19" x14ac:dyDescent="0.2">
      <c r="R39446" s="334">
        <v>96065</v>
      </c>
      <c r="S39446" s="319" t="s">
        <v>343</v>
      </c>
    </row>
    <row r="39447" spans="18:19" x14ac:dyDescent="0.2">
      <c r="R39447" s="334">
        <v>96067</v>
      </c>
      <c r="S39447" s="319" t="s">
        <v>347</v>
      </c>
    </row>
    <row r="39448" spans="18:19" x14ac:dyDescent="0.2">
      <c r="R39448" s="334">
        <v>96068</v>
      </c>
      <c r="S39448" s="319" t="s">
        <v>343</v>
      </c>
    </row>
    <row r="39449" spans="18:19" x14ac:dyDescent="0.2">
      <c r="R39449" s="334">
        <v>96069</v>
      </c>
      <c r="S39449" s="319" t="s">
        <v>343</v>
      </c>
    </row>
    <row r="39450" spans="18:19" x14ac:dyDescent="0.2">
      <c r="R39450" s="334">
        <v>96070</v>
      </c>
      <c r="S39450" s="319" t="s">
        <v>343</v>
      </c>
    </row>
    <row r="39451" spans="18:19" x14ac:dyDescent="0.2">
      <c r="R39451" s="334">
        <v>96071</v>
      </c>
      <c r="S39451" s="319" t="s">
        <v>343</v>
      </c>
    </row>
    <row r="39452" spans="18:19" x14ac:dyDescent="0.2">
      <c r="R39452" s="334">
        <v>96073</v>
      </c>
      <c r="S39452" s="319" t="s">
        <v>343</v>
      </c>
    </row>
    <row r="39453" spans="18:19" x14ac:dyDescent="0.2">
      <c r="R39453" s="334">
        <v>96074</v>
      </c>
      <c r="S39453" s="319" t="s">
        <v>343</v>
      </c>
    </row>
    <row r="39454" spans="18:19" x14ac:dyDescent="0.2">
      <c r="R39454" s="334">
        <v>96075</v>
      </c>
      <c r="S39454" s="319" t="s">
        <v>343</v>
      </c>
    </row>
    <row r="39455" spans="18:19" x14ac:dyDescent="0.2">
      <c r="R39455" s="334">
        <v>96076</v>
      </c>
      <c r="S39455" s="319" t="s">
        <v>343</v>
      </c>
    </row>
    <row r="39456" spans="18:19" x14ac:dyDescent="0.2">
      <c r="R39456" s="334">
        <v>96078</v>
      </c>
      <c r="S39456" s="319" t="s">
        <v>343</v>
      </c>
    </row>
    <row r="39457" spans="18:19" x14ac:dyDescent="0.2">
      <c r="R39457" s="334">
        <v>96079</v>
      </c>
      <c r="S39457" s="319" t="s">
        <v>343</v>
      </c>
    </row>
    <row r="39458" spans="18:19" x14ac:dyDescent="0.2">
      <c r="R39458" s="334">
        <v>96080</v>
      </c>
      <c r="S39458" s="319" t="s">
        <v>343</v>
      </c>
    </row>
    <row r="39459" spans="18:19" x14ac:dyDescent="0.2">
      <c r="R39459" s="334">
        <v>96084</v>
      </c>
      <c r="S39459" s="319" t="s">
        <v>343</v>
      </c>
    </row>
    <row r="39460" spans="18:19" x14ac:dyDescent="0.2">
      <c r="R39460" s="334">
        <v>96085</v>
      </c>
      <c r="S39460" s="319" t="s">
        <v>347</v>
      </c>
    </row>
    <row r="39461" spans="18:19" x14ac:dyDescent="0.2">
      <c r="R39461" s="334">
        <v>96086</v>
      </c>
      <c r="S39461" s="319" t="s">
        <v>347</v>
      </c>
    </row>
    <row r="39462" spans="18:19" x14ac:dyDescent="0.2">
      <c r="R39462" s="334">
        <v>96087</v>
      </c>
      <c r="S39462" s="319" t="s">
        <v>343</v>
      </c>
    </row>
    <row r="39463" spans="18:19" x14ac:dyDescent="0.2">
      <c r="R39463" s="334">
        <v>96088</v>
      </c>
      <c r="S39463" s="319" t="s">
        <v>343</v>
      </c>
    </row>
    <row r="39464" spans="18:19" x14ac:dyDescent="0.2">
      <c r="R39464" s="334">
        <v>96089</v>
      </c>
      <c r="S39464" s="319" t="s">
        <v>343</v>
      </c>
    </row>
    <row r="39465" spans="18:19" x14ac:dyDescent="0.2">
      <c r="R39465" s="334">
        <v>96090</v>
      </c>
      <c r="S39465" s="319" t="s">
        <v>343</v>
      </c>
    </row>
    <row r="39466" spans="18:19" x14ac:dyDescent="0.2">
      <c r="R39466" s="334">
        <v>96091</v>
      </c>
      <c r="S39466" s="319" t="s">
        <v>343</v>
      </c>
    </row>
    <row r="39467" spans="18:19" x14ac:dyDescent="0.2">
      <c r="R39467" s="334">
        <v>96092</v>
      </c>
      <c r="S39467" s="319" t="s">
        <v>343</v>
      </c>
    </row>
    <row r="39468" spans="18:19" x14ac:dyDescent="0.2">
      <c r="R39468" s="334">
        <v>96093</v>
      </c>
      <c r="S39468" s="319" t="s">
        <v>343</v>
      </c>
    </row>
    <row r="39469" spans="18:19" x14ac:dyDescent="0.2">
      <c r="R39469" s="334">
        <v>96094</v>
      </c>
      <c r="S39469" s="319" t="s">
        <v>347</v>
      </c>
    </row>
    <row r="39470" spans="18:19" x14ac:dyDescent="0.2">
      <c r="R39470" s="334">
        <v>96095</v>
      </c>
      <c r="S39470" s="319" t="s">
        <v>343</v>
      </c>
    </row>
    <row r="39471" spans="18:19" x14ac:dyDescent="0.2">
      <c r="R39471" s="334">
        <v>96096</v>
      </c>
      <c r="S39471" s="319" t="s">
        <v>343</v>
      </c>
    </row>
    <row r="39472" spans="18:19" x14ac:dyDescent="0.2">
      <c r="R39472" s="334">
        <v>96097</v>
      </c>
      <c r="S39472" s="319" t="s">
        <v>347</v>
      </c>
    </row>
    <row r="39473" spans="18:19" x14ac:dyDescent="0.2">
      <c r="R39473" s="334">
        <v>96099</v>
      </c>
      <c r="S39473" s="319" t="s">
        <v>343</v>
      </c>
    </row>
    <row r="39474" spans="18:19" x14ac:dyDescent="0.2">
      <c r="R39474" s="334">
        <v>96101</v>
      </c>
      <c r="S39474" s="319" t="s">
        <v>347</v>
      </c>
    </row>
    <row r="39475" spans="18:19" x14ac:dyDescent="0.2">
      <c r="R39475" s="334">
        <v>96103</v>
      </c>
      <c r="S39475" s="319" t="s">
        <v>343</v>
      </c>
    </row>
    <row r="39476" spans="18:19" x14ac:dyDescent="0.2">
      <c r="R39476" s="334">
        <v>96104</v>
      </c>
      <c r="S39476" s="319" t="s">
        <v>347</v>
      </c>
    </row>
    <row r="39477" spans="18:19" x14ac:dyDescent="0.2">
      <c r="R39477" s="334">
        <v>96105</v>
      </c>
      <c r="S39477" s="319" t="s">
        <v>343</v>
      </c>
    </row>
    <row r="39478" spans="18:19" x14ac:dyDescent="0.2">
      <c r="R39478" s="334">
        <v>96106</v>
      </c>
      <c r="S39478" s="319" t="s">
        <v>343</v>
      </c>
    </row>
    <row r="39479" spans="18:19" x14ac:dyDescent="0.2">
      <c r="R39479" s="334">
        <v>96107</v>
      </c>
      <c r="S39479" s="319" t="s">
        <v>343</v>
      </c>
    </row>
    <row r="39480" spans="18:19" x14ac:dyDescent="0.2">
      <c r="R39480" s="334">
        <v>96108</v>
      </c>
      <c r="S39480" s="319" t="s">
        <v>347</v>
      </c>
    </row>
    <row r="39481" spans="18:19" x14ac:dyDescent="0.2">
      <c r="R39481" s="334">
        <v>96109</v>
      </c>
      <c r="S39481" s="319" t="s">
        <v>343</v>
      </c>
    </row>
    <row r="39482" spans="18:19" x14ac:dyDescent="0.2">
      <c r="R39482" s="334">
        <v>96110</v>
      </c>
      <c r="S39482" s="319" t="s">
        <v>347</v>
      </c>
    </row>
    <row r="39483" spans="18:19" x14ac:dyDescent="0.2">
      <c r="R39483" s="334">
        <v>96111</v>
      </c>
      <c r="S39483" s="319" t="s">
        <v>347</v>
      </c>
    </row>
    <row r="39484" spans="18:19" x14ac:dyDescent="0.2">
      <c r="R39484" s="334">
        <v>96112</v>
      </c>
      <c r="S39484" s="319" t="s">
        <v>347</v>
      </c>
    </row>
    <row r="39485" spans="18:19" x14ac:dyDescent="0.2">
      <c r="R39485" s="334">
        <v>96113</v>
      </c>
      <c r="S39485" s="319" t="s">
        <v>343</v>
      </c>
    </row>
    <row r="39486" spans="18:19" x14ac:dyDescent="0.2">
      <c r="R39486" s="334">
        <v>96114</v>
      </c>
      <c r="S39486" s="319" t="s">
        <v>343</v>
      </c>
    </row>
    <row r="39487" spans="18:19" x14ac:dyDescent="0.2">
      <c r="R39487" s="334">
        <v>96115</v>
      </c>
      <c r="S39487" s="319" t="s">
        <v>347</v>
      </c>
    </row>
    <row r="39488" spans="18:19" x14ac:dyDescent="0.2">
      <c r="R39488" s="334">
        <v>96116</v>
      </c>
      <c r="S39488" s="319" t="s">
        <v>347</v>
      </c>
    </row>
    <row r="39489" spans="18:19" x14ac:dyDescent="0.2">
      <c r="R39489" s="334">
        <v>96117</v>
      </c>
      <c r="S39489" s="319" t="s">
        <v>343</v>
      </c>
    </row>
    <row r="39490" spans="18:19" x14ac:dyDescent="0.2">
      <c r="R39490" s="334">
        <v>96118</v>
      </c>
      <c r="S39490" s="319" t="s">
        <v>347</v>
      </c>
    </row>
    <row r="39491" spans="18:19" x14ac:dyDescent="0.2">
      <c r="R39491" s="334">
        <v>96119</v>
      </c>
      <c r="S39491" s="319" t="s">
        <v>347</v>
      </c>
    </row>
    <row r="39492" spans="18:19" x14ac:dyDescent="0.2">
      <c r="R39492" s="334">
        <v>96120</v>
      </c>
      <c r="S39492" s="319" t="s">
        <v>347</v>
      </c>
    </row>
    <row r="39493" spans="18:19" x14ac:dyDescent="0.2">
      <c r="R39493" s="334">
        <v>96121</v>
      </c>
      <c r="S39493" s="319" t="s">
        <v>343</v>
      </c>
    </row>
    <row r="39494" spans="18:19" x14ac:dyDescent="0.2">
      <c r="R39494" s="334">
        <v>96122</v>
      </c>
      <c r="S39494" s="319" t="s">
        <v>343</v>
      </c>
    </row>
    <row r="39495" spans="18:19" x14ac:dyDescent="0.2">
      <c r="R39495" s="334">
        <v>96123</v>
      </c>
      <c r="S39495" s="319" t="s">
        <v>347</v>
      </c>
    </row>
    <row r="39496" spans="18:19" x14ac:dyDescent="0.2">
      <c r="R39496" s="334">
        <v>96124</v>
      </c>
      <c r="S39496" s="319" t="s">
        <v>343</v>
      </c>
    </row>
    <row r="39497" spans="18:19" x14ac:dyDescent="0.2">
      <c r="R39497" s="334">
        <v>96125</v>
      </c>
      <c r="S39497" s="319" t="s">
        <v>343</v>
      </c>
    </row>
    <row r="39498" spans="18:19" x14ac:dyDescent="0.2">
      <c r="R39498" s="334">
        <v>96126</v>
      </c>
      <c r="S39498" s="319" t="s">
        <v>347</v>
      </c>
    </row>
    <row r="39499" spans="18:19" x14ac:dyDescent="0.2">
      <c r="R39499" s="334">
        <v>96127</v>
      </c>
      <c r="S39499" s="319" t="s">
        <v>343</v>
      </c>
    </row>
    <row r="39500" spans="18:19" x14ac:dyDescent="0.2">
      <c r="R39500" s="334">
        <v>96128</v>
      </c>
      <c r="S39500" s="319" t="s">
        <v>343</v>
      </c>
    </row>
    <row r="39501" spans="18:19" x14ac:dyDescent="0.2">
      <c r="R39501" s="334">
        <v>96129</v>
      </c>
      <c r="S39501" s="319" t="s">
        <v>343</v>
      </c>
    </row>
    <row r="39502" spans="18:19" x14ac:dyDescent="0.2">
      <c r="R39502" s="334">
        <v>96130</v>
      </c>
      <c r="S39502" s="319" t="s">
        <v>343</v>
      </c>
    </row>
    <row r="39503" spans="18:19" x14ac:dyDescent="0.2">
      <c r="R39503" s="334">
        <v>96132</v>
      </c>
      <c r="S39503" s="319" t="s">
        <v>347</v>
      </c>
    </row>
    <row r="39504" spans="18:19" x14ac:dyDescent="0.2">
      <c r="R39504" s="334">
        <v>96133</v>
      </c>
      <c r="S39504" s="319" t="s">
        <v>347</v>
      </c>
    </row>
    <row r="39505" spans="18:19" x14ac:dyDescent="0.2">
      <c r="R39505" s="334">
        <v>96134</v>
      </c>
      <c r="S39505" s="319" t="s">
        <v>347</v>
      </c>
    </row>
    <row r="39506" spans="18:19" x14ac:dyDescent="0.2">
      <c r="R39506" s="334">
        <v>96135</v>
      </c>
      <c r="S39506" s="319" t="s">
        <v>343</v>
      </c>
    </row>
    <row r="39507" spans="18:19" x14ac:dyDescent="0.2">
      <c r="R39507" s="334">
        <v>96136</v>
      </c>
      <c r="S39507" s="319" t="s">
        <v>343</v>
      </c>
    </row>
    <row r="39508" spans="18:19" x14ac:dyDescent="0.2">
      <c r="R39508" s="334">
        <v>96137</v>
      </c>
      <c r="S39508" s="319" t="s">
        <v>343</v>
      </c>
    </row>
    <row r="39509" spans="18:19" x14ac:dyDescent="0.2">
      <c r="R39509" s="334">
        <v>96140</v>
      </c>
      <c r="S39509" s="319" t="s">
        <v>347</v>
      </c>
    </row>
    <row r="39510" spans="18:19" x14ac:dyDescent="0.2">
      <c r="R39510" s="334">
        <v>96141</v>
      </c>
      <c r="S39510" s="319" t="s">
        <v>347</v>
      </c>
    </row>
    <row r="39511" spans="18:19" x14ac:dyDescent="0.2">
      <c r="R39511" s="334">
        <v>96142</v>
      </c>
      <c r="S39511" s="319" t="s">
        <v>347</v>
      </c>
    </row>
    <row r="39512" spans="18:19" x14ac:dyDescent="0.2">
      <c r="R39512" s="334">
        <v>96143</v>
      </c>
      <c r="S39512" s="319" t="s">
        <v>347</v>
      </c>
    </row>
    <row r="39513" spans="18:19" x14ac:dyDescent="0.2">
      <c r="R39513" s="334">
        <v>96145</v>
      </c>
      <c r="S39513" s="319" t="s">
        <v>347</v>
      </c>
    </row>
    <row r="39514" spans="18:19" x14ac:dyDescent="0.2">
      <c r="R39514" s="334">
        <v>96146</v>
      </c>
      <c r="S39514" s="319" t="s">
        <v>347</v>
      </c>
    </row>
    <row r="39515" spans="18:19" x14ac:dyDescent="0.2">
      <c r="R39515" s="334">
        <v>96148</v>
      </c>
      <c r="S39515" s="319" t="s">
        <v>347</v>
      </c>
    </row>
    <row r="39516" spans="18:19" x14ac:dyDescent="0.2">
      <c r="R39516" s="334">
        <v>96150</v>
      </c>
      <c r="S39516" s="319" t="s">
        <v>347</v>
      </c>
    </row>
    <row r="39517" spans="18:19" x14ac:dyDescent="0.2">
      <c r="R39517" s="334">
        <v>96151</v>
      </c>
      <c r="S39517" s="319" t="s">
        <v>347</v>
      </c>
    </row>
    <row r="39518" spans="18:19" x14ac:dyDescent="0.2">
      <c r="R39518" s="334">
        <v>96152</v>
      </c>
      <c r="S39518" s="319" t="s">
        <v>347</v>
      </c>
    </row>
    <row r="39519" spans="18:19" x14ac:dyDescent="0.2">
      <c r="R39519" s="334">
        <v>96154</v>
      </c>
      <c r="S39519" s="319" t="s">
        <v>347</v>
      </c>
    </row>
    <row r="39520" spans="18:19" x14ac:dyDescent="0.2">
      <c r="R39520" s="334">
        <v>96155</v>
      </c>
      <c r="S39520" s="319" t="s">
        <v>347</v>
      </c>
    </row>
    <row r="39521" spans="18:19" x14ac:dyDescent="0.2">
      <c r="R39521" s="334">
        <v>96156</v>
      </c>
      <c r="S39521" s="319" t="s">
        <v>347</v>
      </c>
    </row>
    <row r="39522" spans="18:19" x14ac:dyDescent="0.2">
      <c r="R39522" s="334">
        <v>96158</v>
      </c>
      <c r="S39522" s="319" t="s">
        <v>347</v>
      </c>
    </row>
    <row r="39523" spans="18:19" x14ac:dyDescent="0.2">
      <c r="R39523" s="334">
        <v>96160</v>
      </c>
      <c r="S39523" s="319" t="s">
        <v>347</v>
      </c>
    </row>
    <row r="39524" spans="18:19" x14ac:dyDescent="0.2">
      <c r="R39524" s="334">
        <v>96161</v>
      </c>
      <c r="S39524" s="319" t="s">
        <v>347</v>
      </c>
    </row>
    <row r="39525" spans="18:19" x14ac:dyDescent="0.2">
      <c r="R39525" s="334">
        <v>96162</v>
      </c>
      <c r="S39525" s="319" t="s">
        <v>343</v>
      </c>
    </row>
    <row r="39526" spans="18:19" x14ac:dyDescent="0.2">
      <c r="R39526" s="334">
        <v>96701</v>
      </c>
      <c r="S39526" s="319" t="s">
        <v>374</v>
      </c>
    </row>
    <row r="39527" spans="18:19" x14ac:dyDescent="0.2">
      <c r="R39527" s="334">
        <v>96703</v>
      </c>
      <c r="S39527" s="319" t="s">
        <v>373</v>
      </c>
    </row>
    <row r="39528" spans="18:19" x14ac:dyDescent="0.2">
      <c r="R39528" s="334">
        <v>96704</v>
      </c>
      <c r="S39528" s="319" t="s">
        <v>373</v>
      </c>
    </row>
    <row r="39529" spans="18:19" x14ac:dyDescent="0.2">
      <c r="R39529" s="334">
        <v>96705</v>
      </c>
      <c r="S39529" s="319" t="s">
        <v>373</v>
      </c>
    </row>
    <row r="39530" spans="18:19" x14ac:dyDescent="0.2">
      <c r="R39530" s="334">
        <v>96706</v>
      </c>
      <c r="S39530" s="319" t="s">
        <v>374</v>
      </c>
    </row>
    <row r="39531" spans="18:19" x14ac:dyDescent="0.2">
      <c r="R39531" s="334">
        <v>96707</v>
      </c>
      <c r="S39531" s="319" t="s">
        <v>374</v>
      </c>
    </row>
    <row r="39532" spans="18:19" x14ac:dyDescent="0.2">
      <c r="R39532" s="334">
        <v>96708</v>
      </c>
      <c r="S39532" s="319" t="s">
        <v>373</v>
      </c>
    </row>
    <row r="39533" spans="18:19" x14ac:dyDescent="0.2">
      <c r="R39533" s="334">
        <v>96709</v>
      </c>
      <c r="S39533" s="319" t="s">
        <v>374</v>
      </c>
    </row>
    <row r="39534" spans="18:19" x14ac:dyDescent="0.2">
      <c r="R39534" s="334">
        <v>96710</v>
      </c>
      <c r="S39534" s="319" t="s">
        <v>373</v>
      </c>
    </row>
    <row r="39535" spans="18:19" x14ac:dyDescent="0.2">
      <c r="R39535" s="334">
        <v>96712</v>
      </c>
      <c r="S39535" s="319" t="s">
        <v>374</v>
      </c>
    </row>
    <row r="39536" spans="18:19" x14ac:dyDescent="0.2">
      <c r="R39536" s="334">
        <v>96713</v>
      </c>
      <c r="S39536" s="319" t="s">
        <v>373</v>
      </c>
    </row>
    <row r="39537" spans="18:19" x14ac:dyDescent="0.2">
      <c r="R39537" s="334">
        <v>96714</v>
      </c>
      <c r="S39537" s="319" t="s">
        <v>373</v>
      </c>
    </row>
    <row r="39538" spans="18:19" x14ac:dyDescent="0.2">
      <c r="R39538" s="334">
        <v>96715</v>
      </c>
      <c r="S39538" s="319" t="s">
        <v>373</v>
      </c>
    </row>
    <row r="39539" spans="18:19" x14ac:dyDescent="0.2">
      <c r="R39539" s="334">
        <v>96716</v>
      </c>
      <c r="S39539" s="319" t="s">
        <v>373</v>
      </c>
    </row>
    <row r="39540" spans="18:19" x14ac:dyDescent="0.2">
      <c r="R39540" s="334">
        <v>96717</v>
      </c>
      <c r="S39540" s="319" t="s">
        <v>374</v>
      </c>
    </row>
    <row r="39541" spans="18:19" x14ac:dyDescent="0.2">
      <c r="R39541" s="334">
        <v>96718</v>
      </c>
      <c r="S39541" s="319" t="s">
        <v>373</v>
      </c>
    </row>
    <row r="39542" spans="18:19" x14ac:dyDescent="0.2">
      <c r="R39542" s="334">
        <v>96719</v>
      </c>
      <c r="S39542" s="319" t="s">
        <v>373</v>
      </c>
    </row>
    <row r="39543" spans="18:19" x14ac:dyDescent="0.2">
      <c r="R39543" s="334">
        <v>96720</v>
      </c>
      <c r="S39543" s="319" t="s">
        <v>373</v>
      </c>
    </row>
    <row r="39544" spans="18:19" x14ac:dyDescent="0.2">
      <c r="R39544" s="334">
        <v>96721</v>
      </c>
      <c r="S39544" s="319" t="s">
        <v>373</v>
      </c>
    </row>
    <row r="39545" spans="18:19" x14ac:dyDescent="0.2">
      <c r="R39545" s="334">
        <v>96722</v>
      </c>
      <c r="S39545" s="319" t="s">
        <v>373</v>
      </c>
    </row>
    <row r="39546" spans="18:19" x14ac:dyDescent="0.2">
      <c r="R39546" s="334">
        <v>96725</v>
      </c>
      <c r="S39546" s="319" t="s">
        <v>373</v>
      </c>
    </row>
    <row r="39547" spans="18:19" x14ac:dyDescent="0.2">
      <c r="R39547" s="334">
        <v>96726</v>
      </c>
      <c r="S39547" s="319" t="s">
        <v>373</v>
      </c>
    </row>
    <row r="39548" spans="18:19" x14ac:dyDescent="0.2">
      <c r="R39548" s="334">
        <v>96727</v>
      </c>
      <c r="S39548" s="319" t="s">
        <v>373</v>
      </c>
    </row>
    <row r="39549" spans="18:19" x14ac:dyDescent="0.2">
      <c r="R39549" s="334">
        <v>96728</v>
      </c>
      <c r="S39549" s="319" t="s">
        <v>373</v>
      </c>
    </row>
    <row r="39550" spans="18:19" x14ac:dyDescent="0.2">
      <c r="R39550" s="334">
        <v>96729</v>
      </c>
      <c r="S39550" s="319" t="s">
        <v>373</v>
      </c>
    </row>
    <row r="39551" spans="18:19" x14ac:dyDescent="0.2">
      <c r="R39551" s="334">
        <v>96730</v>
      </c>
      <c r="S39551" s="319" t="s">
        <v>374</v>
      </c>
    </row>
    <row r="39552" spans="18:19" x14ac:dyDescent="0.2">
      <c r="R39552" s="334">
        <v>96731</v>
      </c>
      <c r="S39552" s="319" t="s">
        <v>374</v>
      </c>
    </row>
    <row r="39553" spans="18:19" x14ac:dyDescent="0.2">
      <c r="R39553" s="334">
        <v>96732</v>
      </c>
      <c r="S39553" s="319" t="s">
        <v>373</v>
      </c>
    </row>
    <row r="39554" spans="18:19" x14ac:dyDescent="0.2">
      <c r="R39554" s="334">
        <v>96733</v>
      </c>
      <c r="S39554" s="319" t="s">
        <v>373</v>
      </c>
    </row>
    <row r="39555" spans="18:19" x14ac:dyDescent="0.2">
      <c r="R39555" s="334">
        <v>96734</v>
      </c>
      <c r="S39555" s="319" t="s">
        <v>374</v>
      </c>
    </row>
    <row r="39556" spans="18:19" x14ac:dyDescent="0.2">
      <c r="R39556" s="334">
        <v>96737</v>
      </c>
      <c r="S39556" s="319" t="s">
        <v>373</v>
      </c>
    </row>
    <row r="39557" spans="18:19" x14ac:dyDescent="0.2">
      <c r="R39557" s="334">
        <v>96738</v>
      </c>
      <c r="S39557" s="319" t="s">
        <v>373</v>
      </c>
    </row>
    <row r="39558" spans="18:19" x14ac:dyDescent="0.2">
      <c r="R39558" s="334">
        <v>96739</v>
      </c>
      <c r="S39558" s="319" t="s">
        <v>373</v>
      </c>
    </row>
    <row r="39559" spans="18:19" x14ac:dyDescent="0.2">
      <c r="R39559" s="334">
        <v>96740</v>
      </c>
      <c r="S39559" s="319" t="s">
        <v>373</v>
      </c>
    </row>
    <row r="39560" spans="18:19" x14ac:dyDescent="0.2">
      <c r="R39560" s="334">
        <v>96741</v>
      </c>
      <c r="S39560" s="319" t="s">
        <v>373</v>
      </c>
    </row>
    <row r="39561" spans="18:19" x14ac:dyDescent="0.2">
      <c r="R39561" s="334">
        <v>96742</v>
      </c>
      <c r="S39561" s="319" t="s">
        <v>373</v>
      </c>
    </row>
    <row r="39562" spans="18:19" x14ac:dyDescent="0.2">
      <c r="R39562" s="334">
        <v>96743</v>
      </c>
      <c r="S39562" s="319" t="s">
        <v>373</v>
      </c>
    </row>
    <row r="39563" spans="18:19" x14ac:dyDescent="0.2">
      <c r="R39563" s="334">
        <v>96744</v>
      </c>
      <c r="S39563" s="319" t="s">
        <v>374</v>
      </c>
    </row>
    <row r="39564" spans="18:19" x14ac:dyDescent="0.2">
      <c r="R39564" s="334">
        <v>96745</v>
      </c>
      <c r="S39564" s="319" t="s">
        <v>373</v>
      </c>
    </row>
    <row r="39565" spans="18:19" x14ac:dyDescent="0.2">
      <c r="R39565" s="334">
        <v>96746</v>
      </c>
      <c r="S39565" s="319" t="s">
        <v>373</v>
      </c>
    </row>
    <row r="39566" spans="18:19" x14ac:dyDescent="0.2">
      <c r="R39566" s="334">
        <v>96747</v>
      </c>
      <c r="S39566" s="319" t="s">
        <v>373</v>
      </c>
    </row>
    <row r="39567" spans="18:19" x14ac:dyDescent="0.2">
      <c r="R39567" s="334">
        <v>96748</v>
      </c>
      <c r="S39567" s="319" t="s">
        <v>373</v>
      </c>
    </row>
    <row r="39568" spans="18:19" x14ac:dyDescent="0.2">
      <c r="R39568" s="334">
        <v>96749</v>
      </c>
      <c r="S39568" s="319" t="s">
        <v>373</v>
      </c>
    </row>
    <row r="39569" spans="18:19" x14ac:dyDescent="0.2">
      <c r="R39569" s="334">
        <v>96750</v>
      </c>
      <c r="S39569" s="319" t="s">
        <v>373</v>
      </c>
    </row>
    <row r="39570" spans="18:19" x14ac:dyDescent="0.2">
      <c r="R39570" s="334">
        <v>96752</v>
      </c>
      <c r="S39570" s="319" t="s">
        <v>373</v>
      </c>
    </row>
    <row r="39571" spans="18:19" x14ac:dyDescent="0.2">
      <c r="R39571" s="334">
        <v>96753</v>
      </c>
      <c r="S39571" s="319" t="s">
        <v>373</v>
      </c>
    </row>
    <row r="39572" spans="18:19" x14ac:dyDescent="0.2">
      <c r="R39572" s="334">
        <v>96754</v>
      </c>
      <c r="S39572" s="319" t="s">
        <v>373</v>
      </c>
    </row>
    <row r="39573" spans="18:19" x14ac:dyDescent="0.2">
      <c r="R39573" s="334">
        <v>96755</v>
      </c>
      <c r="S39573" s="319" t="s">
        <v>373</v>
      </c>
    </row>
    <row r="39574" spans="18:19" x14ac:dyDescent="0.2">
      <c r="R39574" s="334">
        <v>96756</v>
      </c>
      <c r="S39574" s="319" t="s">
        <v>373</v>
      </c>
    </row>
    <row r="39575" spans="18:19" x14ac:dyDescent="0.2">
      <c r="R39575" s="334">
        <v>96757</v>
      </c>
      <c r="S39575" s="319" t="s">
        <v>373</v>
      </c>
    </row>
    <row r="39576" spans="18:19" x14ac:dyDescent="0.2">
      <c r="R39576" s="334">
        <v>96759</v>
      </c>
      <c r="S39576" s="319" t="s">
        <v>374</v>
      </c>
    </row>
    <row r="39577" spans="18:19" x14ac:dyDescent="0.2">
      <c r="R39577" s="334">
        <v>96760</v>
      </c>
      <c r="S39577" s="319" t="s">
        <v>373</v>
      </c>
    </row>
    <row r="39578" spans="18:19" x14ac:dyDescent="0.2">
      <c r="R39578" s="334">
        <v>96761</v>
      </c>
      <c r="S39578" s="319" t="s">
        <v>373</v>
      </c>
    </row>
    <row r="39579" spans="18:19" x14ac:dyDescent="0.2">
      <c r="R39579" s="334">
        <v>96762</v>
      </c>
      <c r="S39579" s="319" t="s">
        <v>374</v>
      </c>
    </row>
    <row r="39580" spans="18:19" x14ac:dyDescent="0.2">
      <c r="R39580" s="334">
        <v>96763</v>
      </c>
      <c r="S39580" s="319" t="s">
        <v>373</v>
      </c>
    </row>
    <row r="39581" spans="18:19" x14ac:dyDescent="0.2">
      <c r="R39581" s="334">
        <v>96764</v>
      </c>
      <c r="S39581" s="319" t="s">
        <v>373</v>
      </c>
    </row>
    <row r="39582" spans="18:19" x14ac:dyDescent="0.2">
      <c r="R39582" s="334">
        <v>96765</v>
      </c>
      <c r="S39582" s="319" t="s">
        <v>373</v>
      </c>
    </row>
    <row r="39583" spans="18:19" x14ac:dyDescent="0.2">
      <c r="R39583" s="334">
        <v>96766</v>
      </c>
      <c r="S39583" s="319" t="s">
        <v>373</v>
      </c>
    </row>
    <row r="39584" spans="18:19" x14ac:dyDescent="0.2">
      <c r="R39584" s="334">
        <v>96767</v>
      </c>
      <c r="S39584" s="319" t="s">
        <v>373</v>
      </c>
    </row>
    <row r="39585" spans="18:19" x14ac:dyDescent="0.2">
      <c r="R39585" s="334">
        <v>96768</v>
      </c>
      <c r="S39585" s="319" t="s">
        <v>373</v>
      </c>
    </row>
    <row r="39586" spans="18:19" x14ac:dyDescent="0.2">
      <c r="R39586" s="334">
        <v>96769</v>
      </c>
      <c r="S39586" s="319" t="s">
        <v>373</v>
      </c>
    </row>
    <row r="39587" spans="18:19" x14ac:dyDescent="0.2">
      <c r="R39587" s="334">
        <v>96770</v>
      </c>
      <c r="S39587" s="319" t="s">
        <v>373</v>
      </c>
    </row>
    <row r="39588" spans="18:19" x14ac:dyDescent="0.2">
      <c r="R39588" s="334">
        <v>96771</v>
      </c>
      <c r="S39588" s="319" t="s">
        <v>373</v>
      </c>
    </row>
    <row r="39589" spans="18:19" x14ac:dyDescent="0.2">
      <c r="R39589" s="334">
        <v>96772</v>
      </c>
      <c r="S39589" s="319" t="s">
        <v>373</v>
      </c>
    </row>
    <row r="39590" spans="18:19" x14ac:dyDescent="0.2">
      <c r="R39590" s="334">
        <v>96773</v>
      </c>
      <c r="S39590" s="319" t="s">
        <v>373</v>
      </c>
    </row>
    <row r="39591" spans="18:19" x14ac:dyDescent="0.2">
      <c r="R39591" s="334">
        <v>96774</v>
      </c>
      <c r="S39591" s="319" t="s">
        <v>373</v>
      </c>
    </row>
    <row r="39592" spans="18:19" x14ac:dyDescent="0.2">
      <c r="R39592" s="334">
        <v>96776</v>
      </c>
      <c r="S39592" s="319" t="s">
        <v>373</v>
      </c>
    </row>
    <row r="39593" spans="18:19" x14ac:dyDescent="0.2">
      <c r="R39593" s="334">
        <v>96777</v>
      </c>
      <c r="S39593" s="319" t="s">
        <v>373</v>
      </c>
    </row>
    <row r="39594" spans="18:19" x14ac:dyDescent="0.2">
      <c r="R39594" s="334">
        <v>96778</v>
      </c>
      <c r="S39594" s="319" t="s">
        <v>373</v>
      </c>
    </row>
    <row r="39595" spans="18:19" x14ac:dyDescent="0.2">
      <c r="R39595" s="334">
        <v>96779</v>
      </c>
      <c r="S39595" s="319" t="s">
        <v>373</v>
      </c>
    </row>
    <row r="39596" spans="18:19" x14ac:dyDescent="0.2">
      <c r="R39596" s="334">
        <v>96780</v>
      </c>
      <c r="S39596" s="319" t="s">
        <v>373</v>
      </c>
    </row>
    <row r="39597" spans="18:19" x14ac:dyDescent="0.2">
      <c r="R39597" s="334">
        <v>96781</v>
      </c>
      <c r="S39597" s="319" t="s">
        <v>373</v>
      </c>
    </row>
    <row r="39598" spans="18:19" x14ac:dyDescent="0.2">
      <c r="R39598" s="334">
        <v>96782</v>
      </c>
      <c r="S39598" s="319" t="s">
        <v>374</v>
      </c>
    </row>
    <row r="39599" spans="18:19" x14ac:dyDescent="0.2">
      <c r="R39599" s="334">
        <v>96783</v>
      </c>
      <c r="S39599" s="319" t="s">
        <v>373</v>
      </c>
    </row>
    <row r="39600" spans="18:19" x14ac:dyDescent="0.2">
      <c r="R39600" s="334">
        <v>96784</v>
      </c>
      <c r="S39600" s="319" t="s">
        <v>373</v>
      </c>
    </row>
    <row r="39601" spans="18:19" x14ac:dyDescent="0.2">
      <c r="R39601" s="334">
        <v>96785</v>
      </c>
      <c r="S39601" s="319" t="s">
        <v>373</v>
      </c>
    </row>
    <row r="39602" spans="18:19" x14ac:dyDescent="0.2">
      <c r="R39602" s="334">
        <v>96786</v>
      </c>
      <c r="S39602" s="319" t="s">
        <v>374</v>
      </c>
    </row>
    <row r="39603" spans="18:19" x14ac:dyDescent="0.2">
      <c r="R39603" s="334">
        <v>96788</v>
      </c>
      <c r="S39603" s="319" t="s">
        <v>373</v>
      </c>
    </row>
    <row r="39604" spans="18:19" x14ac:dyDescent="0.2">
      <c r="R39604" s="334">
        <v>96789</v>
      </c>
      <c r="S39604" s="319" t="s">
        <v>374</v>
      </c>
    </row>
    <row r="39605" spans="18:19" x14ac:dyDescent="0.2">
      <c r="R39605" s="334">
        <v>96790</v>
      </c>
      <c r="S39605" s="319" t="s">
        <v>373</v>
      </c>
    </row>
    <row r="39606" spans="18:19" x14ac:dyDescent="0.2">
      <c r="R39606" s="334">
        <v>96791</v>
      </c>
      <c r="S39606" s="319" t="s">
        <v>374</v>
      </c>
    </row>
    <row r="39607" spans="18:19" x14ac:dyDescent="0.2">
      <c r="R39607" s="334">
        <v>96792</v>
      </c>
      <c r="S39607" s="319" t="s">
        <v>374</v>
      </c>
    </row>
    <row r="39608" spans="18:19" x14ac:dyDescent="0.2">
      <c r="R39608" s="334">
        <v>96793</v>
      </c>
      <c r="S39608" s="319" t="s">
        <v>373</v>
      </c>
    </row>
    <row r="39609" spans="18:19" x14ac:dyDescent="0.2">
      <c r="R39609" s="334">
        <v>96795</v>
      </c>
      <c r="S39609" s="319" t="s">
        <v>374</v>
      </c>
    </row>
    <row r="39610" spans="18:19" x14ac:dyDescent="0.2">
      <c r="R39610" s="334">
        <v>96796</v>
      </c>
      <c r="S39610" s="319" t="s">
        <v>373</v>
      </c>
    </row>
    <row r="39611" spans="18:19" x14ac:dyDescent="0.2">
      <c r="R39611" s="334">
        <v>96797</v>
      </c>
      <c r="S39611" s="319" t="s">
        <v>374</v>
      </c>
    </row>
    <row r="39612" spans="18:19" x14ac:dyDescent="0.2">
      <c r="R39612" s="334">
        <v>96801</v>
      </c>
      <c r="S39612" s="319" t="s">
        <v>374</v>
      </c>
    </row>
    <row r="39613" spans="18:19" x14ac:dyDescent="0.2">
      <c r="R39613" s="334">
        <v>96802</v>
      </c>
      <c r="S39613" s="319" t="s">
        <v>374</v>
      </c>
    </row>
    <row r="39614" spans="18:19" x14ac:dyDescent="0.2">
      <c r="R39614" s="334">
        <v>96803</v>
      </c>
      <c r="S39614" s="319" t="s">
        <v>374</v>
      </c>
    </row>
    <row r="39615" spans="18:19" x14ac:dyDescent="0.2">
      <c r="R39615" s="334">
        <v>96804</v>
      </c>
      <c r="S39615" s="319" t="s">
        <v>374</v>
      </c>
    </row>
    <row r="39616" spans="18:19" x14ac:dyDescent="0.2">
      <c r="R39616" s="334">
        <v>96805</v>
      </c>
      <c r="S39616" s="319" t="s">
        <v>374</v>
      </c>
    </row>
    <row r="39617" spans="18:19" x14ac:dyDescent="0.2">
      <c r="R39617" s="334">
        <v>96806</v>
      </c>
      <c r="S39617" s="319" t="s">
        <v>374</v>
      </c>
    </row>
    <row r="39618" spans="18:19" x14ac:dyDescent="0.2">
      <c r="R39618" s="334">
        <v>96807</v>
      </c>
      <c r="S39618" s="319" t="s">
        <v>374</v>
      </c>
    </row>
    <row r="39619" spans="18:19" x14ac:dyDescent="0.2">
      <c r="R39619" s="334">
        <v>96808</v>
      </c>
      <c r="S39619" s="319" t="s">
        <v>374</v>
      </c>
    </row>
    <row r="39620" spans="18:19" x14ac:dyDescent="0.2">
      <c r="R39620" s="334">
        <v>96809</v>
      </c>
      <c r="S39620" s="319" t="s">
        <v>374</v>
      </c>
    </row>
    <row r="39621" spans="18:19" x14ac:dyDescent="0.2">
      <c r="R39621" s="334">
        <v>96810</v>
      </c>
      <c r="S39621" s="319" t="s">
        <v>374</v>
      </c>
    </row>
    <row r="39622" spans="18:19" x14ac:dyDescent="0.2">
      <c r="R39622" s="334">
        <v>96811</v>
      </c>
      <c r="S39622" s="319" t="s">
        <v>374</v>
      </c>
    </row>
    <row r="39623" spans="18:19" x14ac:dyDescent="0.2">
      <c r="R39623" s="334">
        <v>96812</v>
      </c>
      <c r="S39623" s="319" t="s">
        <v>374</v>
      </c>
    </row>
    <row r="39624" spans="18:19" x14ac:dyDescent="0.2">
      <c r="R39624" s="334">
        <v>96813</v>
      </c>
      <c r="S39624" s="319" t="s">
        <v>374</v>
      </c>
    </row>
    <row r="39625" spans="18:19" x14ac:dyDescent="0.2">
      <c r="R39625" s="334">
        <v>96814</v>
      </c>
      <c r="S39625" s="319" t="s">
        <v>374</v>
      </c>
    </row>
    <row r="39626" spans="18:19" x14ac:dyDescent="0.2">
      <c r="R39626" s="334">
        <v>96815</v>
      </c>
      <c r="S39626" s="319" t="s">
        <v>374</v>
      </c>
    </row>
    <row r="39627" spans="18:19" x14ac:dyDescent="0.2">
      <c r="R39627" s="334">
        <v>96816</v>
      </c>
      <c r="S39627" s="319" t="s">
        <v>374</v>
      </c>
    </row>
    <row r="39628" spans="18:19" x14ac:dyDescent="0.2">
      <c r="R39628" s="334">
        <v>96817</v>
      </c>
      <c r="S39628" s="319" t="s">
        <v>374</v>
      </c>
    </row>
    <row r="39629" spans="18:19" x14ac:dyDescent="0.2">
      <c r="R39629" s="334">
        <v>96818</v>
      </c>
      <c r="S39629" s="319" t="s">
        <v>374</v>
      </c>
    </row>
    <row r="39630" spans="18:19" x14ac:dyDescent="0.2">
      <c r="R39630" s="334">
        <v>96819</v>
      </c>
      <c r="S39630" s="319" t="s">
        <v>374</v>
      </c>
    </row>
    <row r="39631" spans="18:19" x14ac:dyDescent="0.2">
      <c r="R39631" s="334">
        <v>96820</v>
      </c>
      <c r="S39631" s="319" t="s">
        <v>374</v>
      </c>
    </row>
    <row r="39632" spans="18:19" x14ac:dyDescent="0.2">
      <c r="R39632" s="334">
        <v>96821</v>
      </c>
      <c r="S39632" s="319" t="s">
        <v>374</v>
      </c>
    </row>
    <row r="39633" spans="18:19" x14ac:dyDescent="0.2">
      <c r="R39633" s="334">
        <v>96822</v>
      </c>
      <c r="S39633" s="319" t="s">
        <v>374</v>
      </c>
    </row>
    <row r="39634" spans="18:19" x14ac:dyDescent="0.2">
      <c r="R39634" s="334">
        <v>96823</v>
      </c>
      <c r="S39634" s="319" t="s">
        <v>374</v>
      </c>
    </row>
    <row r="39635" spans="18:19" x14ac:dyDescent="0.2">
      <c r="R39635" s="334">
        <v>96824</v>
      </c>
      <c r="S39635" s="319" t="s">
        <v>374</v>
      </c>
    </row>
    <row r="39636" spans="18:19" x14ac:dyDescent="0.2">
      <c r="R39636" s="334">
        <v>96825</v>
      </c>
      <c r="S39636" s="319" t="s">
        <v>374</v>
      </c>
    </row>
    <row r="39637" spans="18:19" x14ac:dyDescent="0.2">
      <c r="R39637" s="334">
        <v>96826</v>
      </c>
      <c r="S39637" s="319" t="s">
        <v>374</v>
      </c>
    </row>
    <row r="39638" spans="18:19" x14ac:dyDescent="0.2">
      <c r="R39638" s="334">
        <v>96827</v>
      </c>
      <c r="S39638" s="319" t="s">
        <v>374</v>
      </c>
    </row>
    <row r="39639" spans="18:19" x14ac:dyDescent="0.2">
      <c r="R39639" s="334">
        <v>96828</v>
      </c>
      <c r="S39639" s="319" t="s">
        <v>374</v>
      </c>
    </row>
    <row r="39640" spans="18:19" x14ac:dyDescent="0.2">
      <c r="R39640" s="334">
        <v>96830</v>
      </c>
      <c r="S39640" s="319" t="s">
        <v>374</v>
      </c>
    </row>
    <row r="39641" spans="18:19" x14ac:dyDescent="0.2">
      <c r="R39641" s="334">
        <v>96836</v>
      </c>
      <c r="S39641" s="319" t="s">
        <v>374</v>
      </c>
    </row>
    <row r="39642" spans="18:19" x14ac:dyDescent="0.2">
      <c r="R39642" s="334">
        <v>96837</v>
      </c>
      <c r="S39642" s="319" t="s">
        <v>374</v>
      </c>
    </row>
    <row r="39643" spans="18:19" x14ac:dyDescent="0.2">
      <c r="R39643" s="334">
        <v>96838</v>
      </c>
      <c r="S39643" s="319" t="s">
        <v>374</v>
      </c>
    </row>
    <row r="39644" spans="18:19" x14ac:dyDescent="0.2">
      <c r="R39644" s="334">
        <v>96839</v>
      </c>
      <c r="S39644" s="319" t="s">
        <v>374</v>
      </c>
    </row>
    <row r="39645" spans="18:19" x14ac:dyDescent="0.2">
      <c r="R39645" s="334">
        <v>96840</v>
      </c>
      <c r="S39645" s="319" t="s">
        <v>374</v>
      </c>
    </row>
    <row r="39646" spans="18:19" x14ac:dyDescent="0.2">
      <c r="R39646" s="334">
        <v>96841</v>
      </c>
      <c r="S39646" s="319" t="s">
        <v>374</v>
      </c>
    </row>
    <row r="39647" spans="18:19" x14ac:dyDescent="0.2">
      <c r="R39647" s="334">
        <v>96843</v>
      </c>
      <c r="S39647" s="319" t="s">
        <v>374</v>
      </c>
    </row>
    <row r="39648" spans="18:19" x14ac:dyDescent="0.2">
      <c r="R39648" s="334">
        <v>96844</v>
      </c>
      <c r="S39648" s="319" t="s">
        <v>374</v>
      </c>
    </row>
    <row r="39649" spans="18:19" x14ac:dyDescent="0.2">
      <c r="R39649" s="334">
        <v>96846</v>
      </c>
      <c r="S39649" s="319" t="s">
        <v>374</v>
      </c>
    </row>
    <row r="39650" spans="18:19" x14ac:dyDescent="0.2">
      <c r="R39650" s="334">
        <v>96848</v>
      </c>
      <c r="S39650" s="319" t="s">
        <v>374</v>
      </c>
    </row>
    <row r="39651" spans="18:19" x14ac:dyDescent="0.2">
      <c r="R39651" s="334">
        <v>96849</v>
      </c>
      <c r="S39651" s="319" t="s">
        <v>374</v>
      </c>
    </row>
    <row r="39652" spans="18:19" x14ac:dyDescent="0.2">
      <c r="R39652" s="334">
        <v>96850</v>
      </c>
      <c r="S39652" s="319" t="s">
        <v>374</v>
      </c>
    </row>
    <row r="39653" spans="18:19" x14ac:dyDescent="0.2">
      <c r="R39653" s="334">
        <v>96853</v>
      </c>
      <c r="S39653" s="319" t="s">
        <v>374</v>
      </c>
    </row>
    <row r="39654" spans="18:19" x14ac:dyDescent="0.2">
      <c r="R39654" s="334">
        <v>96854</v>
      </c>
      <c r="S39654" s="319" t="s">
        <v>374</v>
      </c>
    </row>
    <row r="39655" spans="18:19" x14ac:dyDescent="0.2">
      <c r="R39655" s="334">
        <v>96857</v>
      </c>
      <c r="S39655" s="319" t="s">
        <v>374</v>
      </c>
    </row>
    <row r="39656" spans="18:19" x14ac:dyDescent="0.2">
      <c r="R39656" s="334">
        <v>96858</v>
      </c>
      <c r="S39656" s="319" t="s">
        <v>374</v>
      </c>
    </row>
    <row r="39657" spans="18:19" x14ac:dyDescent="0.2">
      <c r="R39657" s="334">
        <v>96859</v>
      </c>
      <c r="S39657" s="319" t="s">
        <v>374</v>
      </c>
    </row>
    <row r="39658" spans="18:19" x14ac:dyDescent="0.2">
      <c r="R39658" s="334">
        <v>96860</v>
      </c>
      <c r="S39658" s="319" t="s">
        <v>374</v>
      </c>
    </row>
    <row r="39659" spans="18:19" x14ac:dyDescent="0.2">
      <c r="R39659" s="334">
        <v>96861</v>
      </c>
      <c r="S39659" s="319" t="s">
        <v>374</v>
      </c>
    </row>
    <row r="39660" spans="18:19" x14ac:dyDescent="0.2">
      <c r="R39660" s="334">
        <v>96863</v>
      </c>
      <c r="S39660" s="319" t="s">
        <v>374</v>
      </c>
    </row>
    <row r="39661" spans="18:19" x14ac:dyDescent="0.2">
      <c r="R39661" s="334">
        <v>96898</v>
      </c>
      <c r="S39661" s="319" t="s">
        <v>374</v>
      </c>
    </row>
    <row r="39662" spans="18:19" x14ac:dyDescent="0.2">
      <c r="R39662" s="334">
        <v>97001</v>
      </c>
      <c r="S39662" s="319" t="s">
        <v>347</v>
      </c>
    </row>
    <row r="39663" spans="18:19" x14ac:dyDescent="0.2">
      <c r="R39663" s="334">
        <v>97002</v>
      </c>
      <c r="S39663" s="319" t="s">
        <v>347</v>
      </c>
    </row>
    <row r="39664" spans="18:19" x14ac:dyDescent="0.2">
      <c r="R39664" s="334">
        <v>97004</v>
      </c>
      <c r="S39664" s="319" t="s">
        <v>347</v>
      </c>
    </row>
    <row r="39665" spans="18:19" x14ac:dyDescent="0.2">
      <c r="R39665" s="334">
        <v>97005</v>
      </c>
      <c r="S39665" s="319" t="s">
        <v>347</v>
      </c>
    </row>
    <row r="39666" spans="18:19" x14ac:dyDescent="0.2">
      <c r="R39666" s="334">
        <v>97006</v>
      </c>
      <c r="S39666" s="319" t="s">
        <v>347</v>
      </c>
    </row>
    <row r="39667" spans="18:19" x14ac:dyDescent="0.2">
      <c r="R39667" s="334">
        <v>97007</v>
      </c>
      <c r="S39667" s="319" t="s">
        <v>347</v>
      </c>
    </row>
    <row r="39668" spans="18:19" x14ac:dyDescent="0.2">
      <c r="R39668" s="334">
        <v>97008</v>
      </c>
      <c r="S39668" s="319" t="s">
        <v>347</v>
      </c>
    </row>
    <row r="39669" spans="18:19" x14ac:dyDescent="0.2">
      <c r="R39669" s="334">
        <v>97009</v>
      </c>
      <c r="S39669" s="319" t="s">
        <v>347</v>
      </c>
    </row>
    <row r="39670" spans="18:19" x14ac:dyDescent="0.2">
      <c r="R39670" s="334">
        <v>97011</v>
      </c>
      <c r="S39670" s="319" t="s">
        <v>347</v>
      </c>
    </row>
    <row r="39671" spans="18:19" x14ac:dyDescent="0.2">
      <c r="R39671" s="334">
        <v>97013</v>
      </c>
      <c r="S39671" s="319" t="s">
        <v>347</v>
      </c>
    </row>
    <row r="39672" spans="18:19" x14ac:dyDescent="0.2">
      <c r="R39672" s="334">
        <v>97014</v>
      </c>
      <c r="S39672" s="319" t="s">
        <v>347</v>
      </c>
    </row>
    <row r="39673" spans="18:19" x14ac:dyDescent="0.2">
      <c r="R39673" s="334">
        <v>97015</v>
      </c>
      <c r="S39673" s="319" t="s">
        <v>347</v>
      </c>
    </row>
    <row r="39674" spans="18:19" x14ac:dyDescent="0.2">
      <c r="R39674" s="334">
        <v>97016</v>
      </c>
      <c r="S39674" s="319" t="s">
        <v>347</v>
      </c>
    </row>
    <row r="39675" spans="18:19" x14ac:dyDescent="0.2">
      <c r="R39675" s="334">
        <v>97017</v>
      </c>
      <c r="S39675" s="319" t="s">
        <v>347</v>
      </c>
    </row>
    <row r="39676" spans="18:19" x14ac:dyDescent="0.2">
      <c r="R39676" s="334">
        <v>97018</v>
      </c>
      <c r="S39676" s="319" t="s">
        <v>347</v>
      </c>
    </row>
    <row r="39677" spans="18:19" x14ac:dyDescent="0.2">
      <c r="R39677" s="334">
        <v>97019</v>
      </c>
      <c r="S39677" s="319" t="s">
        <v>347</v>
      </c>
    </row>
    <row r="39678" spans="18:19" x14ac:dyDescent="0.2">
      <c r="R39678" s="334">
        <v>97020</v>
      </c>
      <c r="S39678" s="319" t="s">
        <v>347</v>
      </c>
    </row>
    <row r="39679" spans="18:19" x14ac:dyDescent="0.2">
      <c r="R39679" s="334">
        <v>97021</v>
      </c>
      <c r="S39679" s="319" t="s">
        <v>347</v>
      </c>
    </row>
    <row r="39680" spans="18:19" x14ac:dyDescent="0.2">
      <c r="R39680" s="334">
        <v>97022</v>
      </c>
      <c r="S39680" s="319" t="s">
        <v>347</v>
      </c>
    </row>
    <row r="39681" spans="18:19" x14ac:dyDescent="0.2">
      <c r="R39681" s="334">
        <v>97023</v>
      </c>
      <c r="S39681" s="319" t="s">
        <v>347</v>
      </c>
    </row>
    <row r="39682" spans="18:19" x14ac:dyDescent="0.2">
      <c r="R39682" s="334">
        <v>97024</v>
      </c>
      <c r="S39682" s="319" t="s">
        <v>347</v>
      </c>
    </row>
    <row r="39683" spans="18:19" x14ac:dyDescent="0.2">
      <c r="R39683" s="334">
        <v>97026</v>
      </c>
      <c r="S39683" s="319" t="s">
        <v>347</v>
      </c>
    </row>
    <row r="39684" spans="18:19" x14ac:dyDescent="0.2">
      <c r="R39684" s="334">
        <v>97027</v>
      </c>
      <c r="S39684" s="319" t="s">
        <v>347</v>
      </c>
    </row>
    <row r="39685" spans="18:19" x14ac:dyDescent="0.2">
      <c r="R39685" s="334">
        <v>97028</v>
      </c>
      <c r="S39685" s="319" t="s">
        <v>347</v>
      </c>
    </row>
    <row r="39686" spans="18:19" x14ac:dyDescent="0.2">
      <c r="R39686" s="334">
        <v>97029</v>
      </c>
      <c r="S39686" s="319" t="s">
        <v>347</v>
      </c>
    </row>
    <row r="39687" spans="18:19" x14ac:dyDescent="0.2">
      <c r="R39687" s="334">
        <v>97030</v>
      </c>
      <c r="S39687" s="319" t="s">
        <v>347</v>
      </c>
    </row>
    <row r="39688" spans="18:19" x14ac:dyDescent="0.2">
      <c r="R39688" s="334">
        <v>97031</v>
      </c>
      <c r="S39688" s="319" t="s">
        <v>347</v>
      </c>
    </row>
    <row r="39689" spans="18:19" x14ac:dyDescent="0.2">
      <c r="R39689" s="334">
        <v>97032</v>
      </c>
      <c r="S39689" s="319" t="s">
        <v>347</v>
      </c>
    </row>
    <row r="39690" spans="18:19" x14ac:dyDescent="0.2">
      <c r="R39690" s="334">
        <v>97033</v>
      </c>
      <c r="S39690" s="319" t="s">
        <v>347</v>
      </c>
    </row>
    <row r="39691" spans="18:19" x14ac:dyDescent="0.2">
      <c r="R39691" s="334">
        <v>97034</v>
      </c>
      <c r="S39691" s="319" t="s">
        <v>347</v>
      </c>
    </row>
    <row r="39692" spans="18:19" x14ac:dyDescent="0.2">
      <c r="R39692" s="334">
        <v>97035</v>
      </c>
      <c r="S39692" s="319" t="s">
        <v>347</v>
      </c>
    </row>
    <row r="39693" spans="18:19" x14ac:dyDescent="0.2">
      <c r="R39693" s="334">
        <v>97036</v>
      </c>
      <c r="S39693" s="319" t="s">
        <v>347</v>
      </c>
    </row>
    <row r="39694" spans="18:19" x14ac:dyDescent="0.2">
      <c r="R39694" s="334">
        <v>97037</v>
      </c>
      <c r="S39694" s="319" t="s">
        <v>347</v>
      </c>
    </row>
    <row r="39695" spans="18:19" x14ac:dyDescent="0.2">
      <c r="R39695" s="334">
        <v>97038</v>
      </c>
      <c r="S39695" s="319" t="s">
        <v>347</v>
      </c>
    </row>
    <row r="39696" spans="18:19" x14ac:dyDescent="0.2">
      <c r="R39696" s="334">
        <v>97039</v>
      </c>
      <c r="S39696" s="319" t="s">
        <v>347</v>
      </c>
    </row>
    <row r="39697" spans="18:19" x14ac:dyDescent="0.2">
      <c r="R39697" s="334">
        <v>97040</v>
      </c>
      <c r="S39697" s="319" t="s">
        <v>347</v>
      </c>
    </row>
    <row r="39698" spans="18:19" x14ac:dyDescent="0.2">
      <c r="R39698" s="334">
        <v>97041</v>
      </c>
      <c r="S39698" s="319" t="s">
        <v>347</v>
      </c>
    </row>
    <row r="39699" spans="18:19" x14ac:dyDescent="0.2">
      <c r="R39699" s="334">
        <v>97042</v>
      </c>
      <c r="S39699" s="319" t="s">
        <v>347</v>
      </c>
    </row>
    <row r="39700" spans="18:19" x14ac:dyDescent="0.2">
      <c r="R39700" s="334">
        <v>97044</v>
      </c>
      <c r="S39700" s="319" t="s">
        <v>347</v>
      </c>
    </row>
    <row r="39701" spans="18:19" x14ac:dyDescent="0.2">
      <c r="R39701" s="334">
        <v>97045</v>
      </c>
      <c r="S39701" s="319" t="s">
        <v>347</v>
      </c>
    </row>
    <row r="39702" spans="18:19" x14ac:dyDescent="0.2">
      <c r="R39702" s="334">
        <v>97048</v>
      </c>
      <c r="S39702" s="319" t="s">
        <v>347</v>
      </c>
    </row>
    <row r="39703" spans="18:19" x14ac:dyDescent="0.2">
      <c r="R39703" s="334">
        <v>97049</v>
      </c>
      <c r="S39703" s="319" t="s">
        <v>347</v>
      </c>
    </row>
    <row r="39704" spans="18:19" x14ac:dyDescent="0.2">
      <c r="R39704" s="334">
        <v>97051</v>
      </c>
      <c r="S39704" s="319" t="s">
        <v>347</v>
      </c>
    </row>
    <row r="39705" spans="18:19" x14ac:dyDescent="0.2">
      <c r="R39705" s="334">
        <v>97053</v>
      </c>
      <c r="S39705" s="319" t="s">
        <v>347</v>
      </c>
    </row>
    <row r="39706" spans="18:19" x14ac:dyDescent="0.2">
      <c r="R39706" s="334">
        <v>97054</v>
      </c>
      <c r="S39706" s="319" t="s">
        <v>347</v>
      </c>
    </row>
    <row r="39707" spans="18:19" x14ac:dyDescent="0.2">
      <c r="R39707" s="334">
        <v>97055</v>
      </c>
      <c r="S39707" s="319" t="s">
        <v>347</v>
      </c>
    </row>
    <row r="39708" spans="18:19" x14ac:dyDescent="0.2">
      <c r="R39708" s="334">
        <v>97056</v>
      </c>
      <c r="S39708" s="319" t="s">
        <v>347</v>
      </c>
    </row>
    <row r="39709" spans="18:19" x14ac:dyDescent="0.2">
      <c r="R39709" s="334">
        <v>97057</v>
      </c>
      <c r="S39709" s="319" t="s">
        <v>347</v>
      </c>
    </row>
    <row r="39710" spans="18:19" x14ac:dyDescent="0.2">
      <c r="R39710" s="334">
        <v>97058</v>
      </c>
      <c r="S39710" s="319" t="s">
        <v>347</v>
      </c>
    </row>
    <row r="39711" spans="18:19" x14ac:dyDescent="0.2">
      <c r="R39711" s="334">
        <v>97060</v>
      </c>
      <c r="S39711" s="319" t="s">
        <v>347</v>
      </c>
    </row>
    <row r="39712" spans="18:19" x14ac:dyDescent="0.2">
      <c r="R39712" s="334">
        <v>97062</v>
      </c>
      <c r="S39712" s="319" t="s">
        <v>347</v>
      </c>
    </row>
    <row r="39713" spans="18:19" x14ac:dyDescent="0.2">
      <c r="R39713" s="334">
        <v>97063</v>
      </c>
      <c r="S39713" s="319" t="s">
        <v>347</v>
      </c>
    </row>
    <row r="39714" spans="18:19" x14ac:dyDescent="0.2">
      <c r="R39714" s="334">
        <v>97064</v>
      </c>
      <c r="S39714" s="319" t="s">
        <v>347</v>
      </c>
    </row>
    <row r="39715" spans="18:19" x14ac:dyDescent="0.2">
      <c r="R39715" s="334">
        <v>97065</v>
      </c>
      <c r="S39715" s="319" t="s">
        <v>347</v>
      </c>
    </row>
    <row r="39716" spans="18:19" x14ac:dyDescent="0.2">
      <c r="R39716" s="334">
        <v>97067</v>
      </c>
      <c r="S39716" s="319" t="s">
        <v>347</v>
      </c>
    </row>
    <row r="39717" spans="18:19" x14ac:dyDescent="0.2">
      <c r="R39717" s="334">
        <v>97068</v>
      </c>
      <c r="S39717" s="319" t="s">
        <v>347</v>
      </c>
    </row>
    <row r="39718" spans="18:19" x14ac:dyDescent="0.2">
      <c r="R39718" s="334">
        <v>97070</v>
      </c>
      <c r="S39718" s="319" t="s">
        <v>347</v>
      </c>
    </row>
    <row r="39719" spans="18:19" x14ac:dyDescent="0.2">
      <c r="R39719" s="334">
        <v>97071</v>
      </c>
      <c r="S39719" s="319" t="s">
        <v>347</v>
      </c>
    </row>
    <row r="39720" spans="18:19" x14ac:dyDescent="0.2">
      <c r="R39720" s="334">
        <v>97075</v>
      </c>
      <c r="S39720" s="319" t="s">
        <v>347</v>
      </c>
    </row>
    <row r="39721" spans="18:19" x14ac:dyDescent="0.2">
      <c r="R39721" s="334">
        <v>97076</v>
      </c>
      <c r="S39721" s="319" t="s">
        <v>347</v>
      </c>
    </row>
    <row r="39722" spans="18:19" x14ac:dyDescent="0.2">
      <c r="R39722" s="334">
        <v>97077</v>
      </c>
      <c r="S39722" s="319" t="s">
        <v>347</v>
      </c>
    </row>
    <row r="39723" spans="18:19" x14ac:dyDescent="0.2">
      <c r="R39723" s="334">
        <v>97080</v>
      </c>
      <c r="S39723" s="319" t="s">
        <v>347</v>
      </c>
    </row>
    <row r="39724" spans="18:19" x14ac:dyDescent="0.2">
      <c r="R39724" s="334">
        <v>97086</v>
      </c>
      <c r="S39724" s="319" t="s">
        <v>347</v>
      </c>
    </row>
    <row r="39725" spans="18:19" x14ac:dyDescent="0.2">
      <c r="R39725" s="334">
        <v>97089</v>
      </c>
      <c r="S39725" s="319" t="s">
        <v>347</v>
      </c>
    </row>
    <row r="39726" spans="18:19" x14ac:dyDescent="0.2">
      <c r="R39726" s="334">
        <v>97101</v>
      </c>
      <c r="S39726" s="319" t="s">
        <v>347</v>
      </c>
    </row>
    <row r="39727" spans="18:19" x14ac:dyDescent="0.2">
      <c r="R39727" s="334">
        <v>97102</v>
      </c>
      <c r="S39727" s="319" t="s">
        <v>347</v>
      </c>
    </row>
    <row r="39728" spans="18:19" x14ac:dyDescent="0.2">
      <c r="R39728" s="334">
        <v>97103</v>
      </c>
      <c r="S39728" s="319" t="s">
        <v>347</v>
      </c>
    </row>
    <row r="39729" spans="18:19" x14ac:dyDescent="0.2">
      <c r="R39729" s="334">
        <v>97106</v>
      </c>
      <c r="S39729" s="319" t="s">
        <v>347</v>
      </c>
    </row>
    <row r="39730" spans="18:19" x14ac:dyDescent="0.2">
      <c r="R39730" s="334">
        <v>97107</v>
      </c>
      <c r="S39730" s="319" t="s">
        <v>347</v>
      </c>
    </row>
    <row r="39731" spans="18:19" x14ac:dyDescent="0.2">
      <c r="R39731" s="334">
        <v>97108</v>
      </c>
      <c r="S39731" s="319" t="s">
        <v>347</v>
      </c>
    </row>
    <row r="39732" spans="18:19" x14ac:dyDescent="0.2">
      <c r="R39732" s="334">
        <v>97109</v>
      </c>
      <c r="S39732" s="319" t="s">
        <v>347</v>
      </c>
    </row>
    <row r="39733" spans="18:19" x14ac:dyDescent="0.2">
      <c r="R39733" s="334">
        <v>97110</v>
      </c>
      <c r="S39733" s="319" t="s">
        <v>347</v>
      </c>
    </row>
    <row r="39734" spans="18:19" x14ac:dyDescent="0.2">
      <c r="R39734" s="334">
        <v>97111</v>
      </c>
      <c r="S39734" s="319" t="s">
        <v>347</v>
      </c>
    </row>
    <row r="39735" spans="18:19" x14ac:dyDescent="0.2">
      <c r="R39735" s="334">
        <v>97112</v>
      </c>
      <c r="S39735" s="319" t="s">
        <v>347</v>
      </c>
    </row>
    <row r="39736" spans="18:19" x14ac:dyDescent="0.2">
      <c r="R39736" s="334">
        <v>97113</v>
      </c>
      <c r="S39736" s="319" t="s">
        <v>347</v>
      </c>
    </row>
    <row r="39737" spans="18:19" x14ac:dyDescent="0.2">
      <c r="R39737" s="334">
        <v>97114</v>
      </c>
      <c r="S39737" s="319" t="s">
        <v>347</v>
      </c>
    </row>
    <row r="39738" spans="18:19" x14ac:dyDescent="0.2">
      <c r="R39738" s="334">
        <v>97115</v>
      </c>
      <c r="S39738" s="319" t="s">
        <v>347</v>
      </c>
    </row>
    <row r="39739" spans="18:19" x14ac:dyDescent="0.2">
      <c r="R39739" s="334">
        <v>97116</v>
      </c>
      <c r="S39739" s="319" t="s">
        <v>347</v>
      </c>
    </row>
    <row r="39740" spans="18:19" x14ac:dyDescent="0.2">
      <c r="R39740" s="334">
        <v>97117</v>
      </c>
      <c r="S39740" s="319" t="s">
        <v>347</v>
      </c>
    </row>
    <row r="39741" spans="18:19" x14ac:dyDescent="0.2">
      <c r="R39741" s="334">
        <v>97118</v>
      </c>
      <c r="S39741" s="319" t="s">
        <v>347</v>
      </c>
    </row>
    <row r="39742" spans="18:19" x14ac:dyDescent="0.2">
      <c r="R39742" s="334">
        <v>97119</v>
      </c>
      <c r="S39742" s="319" t="s">
        <v>347</v>
      </c>
    </row>
    <row r="39743" spans="18:19" x14ac:dyDescent="0.2">
      <c r="R39743" s="334">
        <v>97121</v>
      </c>
      <c r="S39743" s="319" t="s">
        <v>347</v>
      </c>
    </row>
    <row r="39744" spans="18:19" x14ac:dyDescent="0.2">
      <c r="R39744" s="334">
        <v>97122</v>
      </c>
      <c r="S39744" s="319" t="s">
        <v>347</v>
      </c>
    </row>
    <row r="39745" spans="18:19" x14ac:dyDescent="0.2">
      <c r="R39745" s="334">
        <v>97123</v>
      </c>
      <c r="S39745" s="319" t="s">
        <v>347</v>
      </c>
    </row>
    <row r="39746" spans="18:19" x14ac:dyDescent="0.2">
      <c r="R39746" s="334">
        <v>97124</v>
      </c>
      <c r="S39746" s="319" t="s">
        <v>347</v>
      </c>
    </row>
    <row r="39747" spans="18:19" x14ac:dyDescent="0.2">
      <c r="R39747" s="334">
        <v>97125</v>
      </c>
      <c r="S39747" s="319" t="s">
        <v>347</v>
      </c>
    </row>
    <row r="39748" spans="18:19" x14ac:dyDescent="0.2">
      <c r="R39748" s="334">
        <v>97127</v>
      </c>
      <c r="S39748" s="319" t="s">
        <v>347</v>
      </c>
    </row>
    <row r="39749" spans="18:19" x14ac:dyDescent="0.2">
      <c r="R39749" s="334">
        <v>97128</v>
      </c>
      <c r="S39749" s="319" t="s">
        <v>347</v>
      </c>
    </row>
    <row r="39750" spans="18:19" x14ac:dyDescent="0.2">
      <c r="R39750" s="334">
        <v>97130</v>
      </c>
      <c r="S39750" s="319" t="s">
        <v>347</v>
      </c>
    </row>
    <row r="39751" spans="18:19" x14ac:dyDescent="0.2">
      <c r="R39751" s="334">
        <v>97131</v>
      </c>
      <c r="S39751" s="319" t="s">
        <v>347</v>
      </c>
    </row>
    <row r="39752" spans="18:19" x14ac:dyDescent="0.2">
      <c r="R39752" s="334">
        <v>97132</v>
      </c>
      <c r="S39752" s="319" t="s">
        <v>347</v>
      </c>
    </row>
    <row r="39753" spans="18:19" x14ac:dyDescent="0.2">
      <c r="R39753" s="334">
        <v>97133</v>
      </c>
      <c r="S39753" s="319" t="s">
        <v>347</v>
      </c>
    </row>
    <row r="39754" spans="18:19" x14ac:dyDescent="0.2">
      <c r="R39754" s="334">
        <v>97134</v>
      </c>
      <c r="S39754" s="319" t="s">
        <v>347</v>
      </c>
    </row>
    <row r="39755" spans="18:19" x14ac:dyDescent="0.2">
      <c r="R39755" s="334">
        <v>97135</v>
      </c>
      <c r="S39755" s="319" t="s">
        <v>347</v>
      </c>
    </row>
    <row r="39756" spans="18:19" x14ac:dyDescent="0.2">
      <c r="R39756" s="334">
        <v>97136</v>
      </c>
      <c r="S39756" s="319" t="s">
        <v>347</v>
      </c>
    </row>
    <row r="39757" spans="18:19" x14ac:dyDescent="0.2">
      <c r="R39757" s="334">
        <v>97137</v>
      </c>
      <c r="S39757" s="319" t="s">
        <v>347</v>
      </c>
    </row>
    <row r="39758" spans="18:19" x14ac:dyDescent="0.2">
      <c r="R39758" s="334">
        <v>97138</v>
      </c>
      <c r="S39758" s="319" t="s">
        <v>347</v>
      </c>
    </row>
    <row r="39759" spans="18:19" x14ac:dyDescent="0.2">
      <c r="R39759" s="334">
        <v>97140</v>
      </c>
      <c r="S39759" s="319" t="s">
        <v>347</v>
      </c>
    </row>
    <row r="39760" spans="18:19" x14ac:dyDescent="0.2">
      <c r="R39760" s="334">
        <v>97141</v>
      </c>
      <c r="S39760" s="319" t="s">
        <v>347</v>
      </c>
    </row>
    <row r="39761" spans="18:19" x14ac:dyDescent="0.2">
      <c r="R39761" s="334">
        <v>97143</v>
      </c>
      <c r="S39761" s="319" t="s">
        <v>347</v>
      </c>
    </row>
    <row r="39762" spans="18:19" x14ac:dyDescent="0.2">
      <c r="R39762" s="334">
        <v>97144</v>
      </c>
      <c r="S39762" s="319" t="s">
        <v>347</v>
      </c>
    </row>
    <row r="39763" spans="18:19" x14ac:dyDescent="0.2">
      <c r="R39763" s="334">
        <v>97145</v>
      </c>
      <c r="S39763" s="319" t="s">
        <v>347</v>
      </c>
    </row>
    <row r="39764" spans="18:19" x14ac:dyDescent="0.2">
      <c r="R39764" s="334">
        <v>97146</v>
      </c>
      <c r="S39764" s="319" t="s">
        <v>347</v>
      </c>
    </row>
    <row r="39765" spans="18:19" x14ac:dyDescent="0.2">
      <c r="R39765" s="334">
        <v>97147</v>
      </c>
      <c r="S39765" s="319" t="s">
        <v>347</v>
      </c>
    </row>
    <row r="39766" spans="18:19" x14ac:dyDescent="0.2">
      <c r="R39766" s="334">
        <v>97148</v>
      </c>
      <c r="S39766" s="319" t="s">
        <v>347</v>
      </c>
    </row>
    <row r="39767" spans="18:19" x14ac:dyDescent="0.2">
      <c r="R39767" s="334">
        <v>97149</v>
      </c>
      <c r="S39767" s="319" t="s">
        <v>347</v>
      </c>
    </row>
    <row r="39768" spans="18:19" x14ac:dyDescent="0.2">
      <c r="R39768" s="334">
        <v>97201</v>
      </c>
      <c r="S39768" s="319" t="s">
        <v>347</v>
      </c>
    </row>
    <row r="39769" spans="18:19" x14ac:dyDescent="0.2">
      <c r="R39769" s="334">
        <v>97202</v>
      </c>
      <c r="S39769" s="319" t="s">
        <v>347</v>
      </c>
    </row>
    <row r="39770" spans="18:19" x14ac:dyDescent="0.2">
      <c r="R39770" s="334">
        <v>97203</v>
      </c>
      <c r="S39770" s="319" t="s">
        <v>347</v>
      </c>
    </row>
    <row r="39771" spans="18:19" x14ac:dyDescent="0.2">
      <c r="R39771" s="334">
        <v>97204</v>
      </c>
      <c r="S39771" s="319" t="s">
        <v>347</v>
      </c>
    </row>
    <row r="39772" spans="18:19" x14ac:dyDescent="0.2">
      <c r="R39772" s="334">
        <v>97205</v>
      </c>
      <c r="S39772" s="319" t="s">
        <v>347</v>
      </c>
    </row>
    <row r="39773" spans="18:19" x14ac:dyDescent="0.2">
      <c r="R39773" s="334">
        <v>97206</v>
      </c>
      <c r="S39773" s="319" t="s">
        <v>347</v>
      </c>
    </row>
    <row r="39774" spans="18:19" x14ac:dyDescent="0.2">
      <c r="R39774" s="334">
        <v>97207</v>
      </c>
      <c r="S39774" s="319" t="s">
        <v>347</v>
      </c>
    </row>
    <row r="39775" spans="18:19" x14ac:dyDescent="0.2">
      <c r="R39775" s="334">
        <v>97208</v>
      </c>
      <c r="S39775" s="319" t="s">
        <v>347</v>
      </c>
    </row>
    <row r="39776" spans="18:19" x14ac:dyDescent="0.2">
      <c r="R39776" s="334">
        <v>97209</v>
      </c>
      <c r="S39776" s="319" t="s">
        <v>347</v>
      </c>
    </row>
    <row r="39777" spans="18:19" x14ac:dyDescent="0.2">
      <c r="R39777" s="334">
        <v>97210</v>
      </c>
      <c r="S39777" s="319" t="s">
        <v>347</v>
      </c>
    </row>
    <row r="39778" spans="18:19" x14ac:dyDescent="0.2">
      <c r="R39778" s="334">
        <v>97211</v>
      </c>
      <c r="S39778" s="319" t="s">
        <v>347</v>
      </c>
    </row>
    <row r="39779" spans="18:19" x14ac:dyDescent="0.2">
      <c r="R39779" s="334">
        <v>97212</v>
      </c>
      <c r="S39779" s="319" t="s">
        <v>347</v>
      </c>
    </row>
    <row r="39780" spans="18:19" x14ac:dyDescent="0.2">
      <c r="R39780" s="334">
        <v>97213</v>
      </c>
      <c r="S39780" s="319" t="s">
        <v>347</v>
      </c>
    </row>
    <row r="39781" spans="18:19" x14ac:dyDescent="0.2">
      <c r="R39781" s="334">
        <v>97214</v>
      </c>
      <c r="S39781" s="319" t="s">
        <v>347</v>
      </c>
    </row>
    <row r="39782" spans="18:19" x14ac:dyDescent="0.2">
      <c r="R39782" s="334">
        <v>97215</v>
      </c>
      <c r="S39782" s="319" t="s">
        <v>347</v>
      </c>
    </row>
    <row r="39783" spans="18:19" x14ac:dyDescent="0.2">
      <c r="R39783" s="334">
        <v>97216</v>
      </c>
      <c r="S39783" s="319" t="s">
        <v>347</v>
      </c>
    </row>
    <row r="39784" spans="18:19" x14ac:dyDescent="0.2">
      <c r="R39784" s="334">
        <v>97217</v>
      </c>
      <c r="S39784" s="319" t="s">
        <v>347</v>
      </c>
    </row>
    <row r="39785" spans="18:19" x14ac:dyDescent="0.2">
      <c r="R39785" s="334">
        <v>97218</v>
      </c>
      <c r="S39785" s="319" t="s">
        <v>347</v>
      </c>
    </row>
    <row r="39786" spans="18:19" x14ac:dyDescent="0.2">
      <c r="R39786" s="334">
        <v>97219</v>
      </c>
      <c r="S39786" s="319" t="s">
        <v>347</v>
      </c>
    </row>
    <row r="39787" spans="18:19" x14ac:dyDescent="0.2">
      <c r="R39787" s="334">
        <v>97220</v>
      </c>
      <c r="S39787" s="319" t="s">
        <v>347</v>
      </c>
    </row>
    <row r="39788" spans="18:19" x14ac:dyDescent="0.2">
      <c r="R39788" s="334">
        <v>97221</v>
      </c>
      <c r="S39788" s="319" t="s">
        <v>347</v>
      </c>
    </row>
    <row r="39789" spans="18:19" x14ac:dyDescent="0.2">
      <c r="R39789" s="334">
        <v>97222</v>
      </c>
      <c r="S39789" s="319" t="s">
        <v>347</v>
      </c>
    </row>
    <row r="39790" spans="18:19" x14ac:dyDescent="0.2">
      <c r="R39790" s="334">
        <v>97223</v>
      </c>
      <c r="S39790" s="319" t="s">
        <v>347</v>
      </c>
    </row>
    <row r="39791" spans="18:19" x14ac:dyDescent="0.2">
      <c r="R39791" s="334">
        <v>97224</v>
      </c>
      <c r="S39791" s="319" t="s">
        <v>347</v>
      </c>
    </row>
    <row r="39792" spans="18:19" x14ac:dyDescent="0.2">
      <c r="R39792" s="334">
        <v>97225</v>
      </c>
      <c r="S39792" s="319" t="s">
        <v>347</v>
      </c>
    </row>
    <row r="39793" spans="18:19" x14ac:dyDescent="0.2">
      <c r="R39793" s="334">
        <v>97227</v>
      </c>
      <c r="S39793" s="319" t="s">
        <v>347</v>
      </c>
    </row>
    <row r="39794" spans="18:19" x14ac:dyDescent="0.2">
      <c r="R39794" s="334">
        <v>97228</v>
      </c>
      <c r="S39794" s="319" t="s">
        <v>347</v>
      </c>
    </row>
    <row r="39795" spans="18:19" x14ac:dyDescent="0.2">
      <c r="R39795" s="334">
        <v>97229</v>
      </c>
      <c r="S39795" s="319" t="s">
        <v>347</v>
      </c>
    </row>
    <row r="39796" spans="18:19" x14ac:dyDescent="0.2">
      <c r="R39796" s="334">
        <v>97230</v>
      </c>
      <c r="S39796" s="319" t="s">
        <v>347</v>
      </c>
    </row>
    <row r="39797" spans="18:19" x14ac:dyDescent="0.2">
      <c r="R39797" s="334">
        <v>97231</v>
      </c>
      <c r="S39797" s="319" t="s">
        <v>347</v>
      </c>
    </row>
    <row r="39798" spans="18:19" x14ac:dyDescent="0.2">
      <c r="R39798" s="334">
        <v>97232</v>
      </c>
      <c r="S39798" s="319" t="s">
        <v>347</v>
      </c>
    </row>
    <row r="39799" spans="18:19" x14ac:dyDescent="0.2">
      <c r="R39799" s="334">
        <v>97233</v>
      </c>
      <c r="S39799" s="319" t="s">
        <v>347</v>
      </c>
    </row>
    <row r="39800" spans="18:19" x14ac:dyDescent="0.2">
      <c r="R39800" s="334">
        <v>97236</v>
      </c>
      <c r="S39800" s="319" t="s">
        <v>347</v>
      </c>
    </row>
    <row r="39801" spans="18:19" x14ac:dyDescent="0.2">
      <c r="R39801" s="334">
        <v>97238</v>
      </c>
      <c r="S39801" s="319" t="s">
        <v>347</v>
      </c>
    </row>
    <row r="39802" spans="18:19" x14ac:dyDescent="0.2">
      <c r="R39802" s="334">
        <v>97239</v>
      </c>
      <c r="S39802" s="319" t="s">
        <v>347</v>
      </c>
    </row>
    <row r="39803" spans="18:19" x14ac:dyDescent="0.2">
      <c r="R39803" s="334">
        <v>97240</v>
      </c>
      <c r="S39803" s="319" t="s">
        <v>347</v>
      </c>
    </row>
    <row r="39804" spans="18:19" x14ac:dyDescent="0.2">
      <c r="R39804" s="334">
        <v>97242</v>
      </c>
      <c r="S39804" s="319" t="s">
        <v>347</v>
      </c>
    </row>
    <row r="39805" spans="18:19" x14ac:dyDescent="0.2">
      <c r="R39805" s="334">
        <v>97258</v>
      </c>
      <c r="S39805" s="319" t="s">
        <v>347</v>
      </c>
    </row>
    <row r="39806" spans="18:19" x14ac:dyDescent="0.2">
      <c r="R39806" s="334">
        <v>97266</v>
      </c>
      <c r="S39806" s="319" t="s">
        <v>347</v>
      </c>
    </row>
    <row r="39807" spans="18:19" x14ac:dyDescent="0.2">
      <c r="R39807" s="334">
        <v>97267</v>
      </c>
      <c r="S39807" s="319" t="s">
        <v>347</v>
      </c>
    </row>
    <row r="39808" spans="18:19" x14ac:dyDescent="0.2">
      <c r="R39808" s="334">
        <v>97268</v>
      </c>
      <c r="S39808" s="319" t="s">
        <v>347</v>
      </c>
    </row>
    <row r="39809" spans="18:19" x14ac:dyDescent="0.2">
      <c r="R39809" s="334">
        <v>97269</v>
      </c>
      <c r="S39809" s="319" t="s">
        <v>347</v>
      </c>
    </row>
    <row r="39810" spans="18:19" x14ac:dyDescent="0.2">
      <c r="R39810" s="334">
        <v>97280</v>
      </c>
      <c r="S39810" s="319" t="s">
        <v>347</v>
      </c>
    </row>
    <row r="39811" spans="18:19" x14ac:dyDescent="0.2">
      <c r="R39811" s="334">
        <v>97281</v>
      </c>
      <c r="S39811" s="319" t="s">
        <v>347</v>
      </c>
    </row>
    <row r="39812" spans="18:19" x14ac:dyDescent="0.2">
      <c r="R39812" s="334">
        <v>97282</v>
      </c>
      <c r="S39812" s="319" t="s">
        <v>347</v>
      </c>
    </row>
    <row r="39813" spans="18:19" x14ac:dyDescent="0.2">
      <c r="R39813" s="334">
        <v>97283</v>
      </c>
      <c r="S39813" s="319" t="s">
        <v>347</v>
      </c>
    </row>
    <row r="39814" spans="18:19" x14ac:dyDescent="0.2">
      <c r="R39814" s="334">
        <v>97286</v>
      </c>
      <c r="S39814" s="319" t="s">
        <v>347</v>
      </c>
    </row>
    <row r="39815" spans="18:19" x14ac:dyDescent="0.2">
      <c r="R39815" s="334">
        <v>97290</v>
      </c>
      <c r="S39815" s="319" t="s">
        <v>347</v>
      </c>
    </row>
    <row r="39816" spans="18:19" x14ac:dyDescent="0.2">
      <c r="R39816" s="334">
        <v>97291</v>
      </c>
      <c r="S39816" s="319" t="s">
        <v>347</v>
      </c>
    </row>
    <row r="39817" spans="18:19" x14ac:dyDescent="0.2">
      <c r="R39817" s="334">
        <v>97292</v>
      </c>
      <c r="S39817" s="319" t="s">
        <v>347</v>
      </c>
    </row>
    <row r="39818" spans="18:19" x14ac:dyDescent="0.2">
      <c r="R39818" s="334">
        <v>97293</v>
      </c>
      <c r="S39818" s="319" t="s">
        <v>347</v>
      </c>
    </row>
    <row r="39819" spans="18:19" x14ac:dyDescent="0.2">
      <c r="R39819" s="334">
        <v>97294</v>
      </c>
      <c r="S39819" s="319" t="s">
        <v>347</v>
      </c>
    </row>
    <row r="39820" spans="18:19" x14ac:dyDescent="0.2">
      <c r="R39820" s="334">
        <v>97296</v>
      </c>
      <c r="S39820" s="319" t="s">
        <v>347</v>
      </c>
    </row>
    <row r="39821" spans="18:19" x14ac:dyDescent="0.2">
      <c r="R39821" s="334">
        <v>97298</v>
      </c>
      <c r="S39821" s="319" t="s">
        <v>347</v>
      </c>
    </row>
    <row r="39822" spans="18:19" x14ac:dyDescent="0.2">
      <c r="R39822" s="334">
        <v>97299</v>
      </c>
      <c r="S39822" s="319" t="s">
        <v>347</v>
      </c>
    </row>
    <row r="39823" spans="18:19" x14ac:dyDescent="0.2">
      <c r="R39823" s="334">
        <v>97301</v>
      </c>
      <c r="S39823" s="319" t="s">
        <v>347</v>
      </c>
    </row>
    <row r="39824" spans="18:19" x14ac:dyDescent="0.2">
      <c r="R39824" s="334">
        <v>97302</v>
      </c>
      <c r="S39824" s="319" t="s">
        <v>347</v>
      </c>
    </row>
    <row r="39825" spans="18:19" x14ac:dyDescent="0.2">
      <c r="R39825" s="334">
        <v>97303</v>
      </c>
      <c r="S39825" s="319" t="s">
        <v>347</v>
      </c>
    </row>
    <row r="39826" spans="18:19" x14ac:dyDescent="0.2">
      <c r="R39826" s="334">
        <v>97304</v>
      </c>
      <c r="S39826" s="319" t="s">
        <v>347</v>
      </c>
    </row>
    <row r="39827" spans="18:19" x14ac:dyDescent="0.2">
      <c r="R39827" s="334">
        <v>97305</v>
      </c>
      <c r="S39827" s="319" t="s">
        <v>347</v>
      </c>
    </row>
    <row r="39828" spans="18:19" x14ac:dyDescent="0.2">
      <c r="R39828" s="334">
        <v>97306</v>
      </c>
      <c r="S39828" s="319" t="s">
        <v>347</v>
      </c>
    </row>
    <row r="39829" spans="18:19" x14ac:dyDescent="0.2">
      <c r="R39829" s="334">
        <v>97307</v>
      </c>
      <c r="S39829" s="319" t="s">
        <v>347</v>
      </c>
    </row>
    <row r="39830" spans="18:19" x14ac:dyDescent="0.2">
      <c r="R39830" s="334">
        <v>97308</v>
      </c>
      <c r="S39830" s="319" t="s">
        <v>347</v>
      </c>
    </row>
    <row r="39831" spans="18:19" x14ac:dyDescent="0.2">
      <c r="R39831" s="334">
        <v>97309</v>
      </c>
      <c r="S39831" s="319" t="s">
        <v>347</v>
      </c>
    </row>
    <row r="39832" spans="18:19" x14ac:dyDescent="0.2">
      <c r="R39832" s="334">
        <v>97310</v>
      </c>
      <c r="S39832" s="319" t="s">
        <v>347</v>
      </c>
    </row>
    <row r="39833" spans="18:19" x14ac:dyDescent="0.2">
      <c r="R39833" s="334">
        <v>97311</v>
      </c>
      <c r="S39833" s="319" t="s">
        <v>347</v>
      </c>
    </row>
    <row r="39834" spans="18:19" x14ac:dyDescent="0.2">
      <c r="R39834" s="334">
        <v>97312</v>
      </c>
      <c r="S39834" s="319" t="s">
        <v>347</v>
      </c>
    </row>
    <row r="39835" spans="18:19" x14ac:dyDescent="0.2">
      <c r="R39835" s="334">
        <v>97314</v>
      </c>
      <c r="S39835" s="319" t="s">
        <v>347</v>
      </c>
    </row>
    <row r="39836" spans="18:19" x14ac:dyDescent="0.2">
      <c r="R39836" s="334">
        <v>97317</v>
      </c>
      <c r="S39836" s="319" t="s">
        <v>347</v>
      </c>
    </row>
    <row r="39837" spans="18:19" x14ac:dyDescent="0.2">
      <c r="R39837" s="334">
        <v>97321</v>
      </c>
      <c r="S39837" s="319" t="s">
        <v>347</v>
      </c>
    </row>
    <row r="39838" spans="18:19" x14ac:dyDescent="0.2">
      <c r="R39838" s="334">
        <v>97322</v>
      </c>
      <c r="S39838" s="319" t="s">
        <v>347</v>
      </c>
    </row>
    <row r="39839" spans="18:19" x14ac:dyDescent="0.2">
      <c r="R39839" s="334">
        <v>97324</v>
      </c>
      <c r="S39839" s="319" t="s">
        <v>347</v>
      </c>
    </row>
    <row r="39840" spans="18:19" x14ac:dyDescent="0.2">
      <c r="R39840" s="334">
        <v>97325</v>
      </c>
      <c r="S39840" s="319" t="s">
        <v>347</v>
      </c>
    </row>
    <row r="39841" spans="18:19" x14ac:dyDescent="0.2">
      <c r="R39841" s="334">
        <v>97326</v>
      </c>
      <c r="S39841" s="319" t="s">
        <v>347</v>
      </c>
    </row>
    <row r="39842" spans="18:19" x14ac:dyDescent="0.2">
      <c r="R39842" s="334">
        <v>97327</v>
      </c>
      <c r="S39842" s="319" t="s">
        <v>347</v>
      </c>
    </row>
    <row r="39843" spans="18:19" x14ac:dyDescent="0.2">
      <c r="R39843" s="334">
        <v>97329</v>
      </c>
      <c r="S39843" s="319" t="s">
        <v>347</v>
      </c>
    </row>
    <row r="39844" spans="18:19" x14ac:dyDescent="0.2">
      <c r="R39844" s="334">
        <v>97330</v>
      </c>
      <c r="S39844" s="319" t="s">
        <v>347</v>
      </c>
    </row>
    <row r="39845" spans="18:19" x14ac:dyDescent="0.2">
      <c r="R39845" s="334">
        <v>97331</v>
      </c>
      <c r="S39845" s="319" t="s">
        <v>347</v>
      </c>
    </row>
    <row r="39846" spans="18:19" x14ac:dyDescent="0.2">
      <c r="R39846" s="334">
        <v>97333</v>
      </c>
      <c r="S39846" s="319" t="s">
        <v>347</v>
      </c>
    </row>
    <row r="39847" spans="18:19" x14ac:dyDescent="0.2">
      <c r="R39847" s="334">
        <v>97335</v>
      </c>
      <c r="S39847" s="319" t="s">
        <v>347</v>
      </c>
    </row>
    <row r="39848" spans="18:19" x14ac:dyDescent="0.2">
      <c r="R39848" s="334">
        <v>97336</v>
      </c>
      <c r="S39848" s="319" t="s">
        <v>347</v>
      </c>
    </row>
    <row r="39849" spans="18:19" x14ac:dyDescent="0.2">
      <c r="R39849" s="334">
        <v>97338</v>
      </c>
      <c r="S39849" s="319" t="s">
        <v>347</v>
      </c>
    </row>
    <row r="39850" spans="18:19" x14ac:dyDescent="0.2">
      <c r="R39850" s="334">
        <v>97339</v>
      </c>
      <c r="S39850" s="319" t="s">
        <v>347</v>
      </c>
    </row>
    <row r="39851" spans="18:19" x14ac:dyDescent="0.2">
      <c r="R39851" s="334">
        <v>97341</v>
      </c>
      <c r="S39851" s="319" t="s">
        <v>347</v>
      </c>
    </row>
    <row r="39852" spans="18:19" x14ac:dyDescent="0.2">
      <c r="R39852" s="334">
        <v>97342</v>
      </c>
      <c r="S39852" s="319" t="s">
        <v>347</v>
      </c>
    </row>
    <row r="39853" spans="18:19" x14ac:dyDescent="0.2">
      <c r="R39853" s="334">
        <v>97343</v>
      </c>
      <c r="S39853" s="319" t="s">
        <v>347</v>
      </c>
    </row>
    <row r="39854" spans="18:19" x14ac:dyDescent="0.2">
      <c r="R39854" s="334">
        <v>97344</v>
      </c>
      <c r="S39854" s="319" t="s">
        <v>347</v>
      </c>
    </row>
    <row r="39855" spans="18:19" x14ac:dyDescent="0.2">
      <c r="R39855" s="334">
        <v>97345</v>
      </c>
      <c r="S39855" s="319" t="s">
        <v>347</v>
      </c>
    </row>
    <row r="39856" spans="18:19" x14ac:dyDescent="0.2">
      <c r="R39856" s="334">
        <v>97346</v>
      </c>
      <c r="S39856" s="319" t="s">
        <v>347</v>
      </c>
    </row>
    <row r="39857" spans="18:19" x14ac:dyDescent="0.2">
      <c r="R39857" s="334">
        <v>97347</v>
      </c>
      <c r="S39857" s="319" t="s">
        <v>347</v>
      </c>
    </row>
    <row r="39858" spans="18:19" x14ac:dyDescent="0.2">
      <c r="R39858" s="334">
        <v>97348</v>
      </c>
      <c r="S39858" s="319" t="s">
        <v>347</v>
      </c>
    </row>
    <row r="39859" spans="18:19" x14ac:dyDescent="0.2">
      <c r="R39859" s="334">
        <v>97350</v>
      </c>
      <c r="S39859" s="319" t="s">
        <v>347</v>
      </c>
    </row>
    <row r="39860" spans="18:19" x14ac:dyDescent="0.2">
      <c r="R39860" s="334">
        <v>97351</v>
      </c>
      <c r="S39860" s="319" t="s">
        <v>347</v>
      </c>
    </row>
    <row r="39861" spans="18:19" x14ac:dyDescent="0.2">
      <c r="R39861" s="334">
        <v>97352</v>
      </c>
      <c r="S39861" s="319" t="s">
        <v>347</v>
      </c>
    </row>
    <row r="39862" spans="18:19" x14ac:dyDescent="0.2">
      <c r="R39862" s="334">
        <v>97355</v>
      </c>
      <c r="S39862" s="319" t="s">
        <v>347</v>
      </c>
    </row>
    <row r="39863" spans="18:19" x14ac:dyDescent="0.2">
      <c r="R39863" s="334">
        <v>97357</v>
      </c>
      <c r="S39863" s="319" t="s">
        <v>347</v>
      </c>
    </row>
    <row r="39864" spans="18:19" x14ac:dyDescent="0.2">
      <c r="R39864" s="334">
        <v>97358</v>
      </c>
      <c r="S39864" s="319" t="s">
        <v>347</v>
      </c>
    </row>
    <row r="39865" spans="18:19" x14ac:dyDescent="0.2">
      <c r="R39865" s="334">
        <v>97360</v>
      </c>
      <c r="S39865" s="319" t="s">
        <v>347</v>
      </c>
    </row>
    <row r="39866" spans="18:19" x14ac:dyDescent="0.2">
      <c r="R39866" s="334">
        <v>97361</v>
      </c>
      <c r="S39866" s="319" t="s">
        <v>347</v>
      </c>
    </row>
    <row r="39867" spans="18:19" x14ac:dyDescent="0.2">
      <c r="R39867" s="334">
        <v>97362</v>
      </c>
      <c r="S39867" s="319" t="s">
        <v>347</v>
      </c>
    </row>
    <row r="39868" spans="18:19" x14ac:dyDescent="0.2">
      <c r="R39868" s="334">
        <v>97364</v>
      </c>
      <c r="S39868" s="319" t="s">
        <v>347</v>
      </c>
    </row>
    <row r="39869" spans="18:19" x14ac:dyDescent="0.2">
      <c r="R39869" s="334">
        <v>97365</v>
      </c>
      <c r="S39869" s="319" t="s">
        <v>347</v>
      </c>
    </row>
    <row r="39870" spans="18:19" x14ac:dyDescent="0.2">
      <c r="R39870" s="334">
        <v>97366</v>
      </c>
      <c r="S39870" s="319" t="s">
        <v>347</v>
      </c>
    </row>
    <row r="39871" spans="18:19" x14ac:dyDescent="0.2">
      <c r="R39871" s="334">
        <v>97367</v>
      </c>
      <c r="S39871" s="319" t="s">
        <v>347</v>
      </c>
    </row>
    <row r="39872" spans="18:19" x14ac:dyDescent="0.2">
      <c r="R39872" s="334">
        <v>97368</v>
      </c>
      <c r="S39872" s="319" t="s">
        <v>347</v>
      </c>
    </row>
    <row r="39873" spans="18:19" x14ac:dyDescent="0.2">
      <c r="R39873" s="334">
        <v>97369</v>
      </c>
      <c r="S39873" s="319" t="s">
        <v>347</v>
      </c>
    </row>
    <row r="39874" spans="18:19" x14ac:dyDescent="0.2">
      <c r="R39874" s="334">
        <v>97370</v>
      </c>
      <c r="S39874" s="319" t="s">
        <v>347</v>
      </c>
    </row>
    <row r="39875" spans="18:19" x14ac:dyDescent="0.2">
      <c r="R39875" s="334">
        <v>97371</v>
      </c>
      <c r="S39875" s="319" t="s">
        <v>347</v>
      </c>
    </row>
    <row r="39876" spans="18:19" x14ac:dyDescent="0.2">
      <c r="R39876" s="334">
        <v>97373</v>
      </c>
      <c r="S39876" s="319" t="s">
        <v>347</v>
      </c>
    </row>
    <row r="39877" spans="18:19" x14ac:dyDescent="0.2">
      <c r="R39877" s="334">
        <v>97374</v>
      </c>
      <c r="S39877" s="319" t="s">
        <v>347</v>
      </c>
    </row>
    <row r="39878" spans="18:19" x14ac:dyDescent="0.2">
      <c r="R39878" s="334">
        <v>97375</v>
      </c>
      <c r="S39878" s="319" t="s">
        <v>347</v>
      </c>
    </row>
    <row r="39879" spans="18:19" x14ac:dyDescent="0.2">
      <c r="R39879" s="334">
        <v>97376</v>
      </c>
      <c r="S39879" s="319" t="s">
        <v>347</v>
      </c>
    </row>
    <row r="39880" spans="18:19" x14ac:dyDescent="0.2">
      <c r="R39880" s="334">
        <v>97377</v>
      </c>
      <c r="S39880" s="319" t="s">
        <v>347</v>
      </c>
    </row>
    <row r="39881" spans="18:19" x14ac:dyDescent="0.2">
      <c r="R39881" s="334">
        <v>97378</v>
      </c>
      <c r="S39881" s="319" t="s">
        <v>347</v>
      </c>
    </row>
    <row r="39882" spans="18:19" x14ac:dyDescent="0.2">
      <c r="R39882" s="334">
        <v>97380</v>
      </c>
      <c r="S39882" s="319" t="s">
        <v>347</v>
      </c>
    </row>
    <row r="39883" spans="18:19" x14ac:dyDescent="0.2">
      <c r="R39883" s="334">
        <v>97381</v>
      </c>
      <c r="S39883" s="319" t="s">
        <v>347</v>
      </c>
    </row>
    <row r="39884" spans="18:19" x14ac:dyDescent="0.2">
      <c r="R39884" s="334">
        <v>97383</v>
      </c>
      <c r="S39884" s="319" t="s">
        <v>347</v>
      </c>
    </row>
    <row r="39885" spans="18:19" x14ac:dyDescent="0.2">
      <c r="R39885" s="334">
        <v>97384</v>
      </c>
      <c r="S39885" s="319" t="s">
        <v>347</v>
      </c>
    </row>
    <row r="39886" spans="18:19" x14ac:dyDescent="0.2">
      <c r="R39886" s="334">
        <v>97385</v>
      </c>
      <c r="S39886" s="319" t="s">
        <v>347</v>
      </c>
    </row>
    <row r="39887" spans="18:19" x14ac:dyDescent="0.2">
      <c r="R39887" s="334">
        <v>97386</v>
      </c>
      <c r="S39887" s="319" t="s">
        <v>347</v>
      </c>
    </row>
    <row r="39888" spans="18:19" x14ac:dyDescent="0.2">
      <c r="R39888" s="334">
        <v>97388</v>
      </c>
      <c r="S39888" s="319" t="s">
        <v>347</v>
      </c>
    </row>
    <row r="39889" spans="18:19" x14ac:dyDescent="0.2">
      <c r="R39889" s="334">
        <v>97389</v>
      </c>
      <c r="S39889" s="319" t="s">
        <v>347</v>
      </c>
    </row>
    <row r="39890" spans="18:19" x14ac:dyDescent="0.2">
      <c r="R39890" s="334">
        <v>97390</v>
      </c>
      <c r="S39890" s="319" t="s">
        <v>347</v>
      </c>
    </row>
    <row r="39891" spans="18:19" x14ac:dyDescent="0.2">
      <c r="R39891" s="334">
        <v>97391</v>
      </c>
      <c r="S39891" s="319" t="s">
        <v>347</v>
      </c>
    </row>
    <row r="39892" spans="18:19" x14ac:dyDescent="0.2">
      <c r="R39892" s="334">
        <v>97392</v>
      </c>
      <c r="S39892" s="319" t="s">
        <v>347</v>
      </c>
    </row>
    <row r="39893" spans="18:19" x14ac:dyDescent="0.2">
      <c r="R39893" s="334">
        <v>97394</v>
      </c>
      <c r="S39893" s="319" t="s">
        <v>347</v>
      </c>
    </row>
    <row r="39894" spans="18:19" x14ac:dyDescent="0.2">
      <c r="R39894" s="334">
        <v>97396</v>
      </c>
      <c r="S39894" s="319" t="s">
        <v>347</v>
      </c>
    </row>
    <row r="39895" spans="18:19" x14ac:dyDescent="0.2">
      <c r="R39895" s="334">
        <v>97401</v>
      </c>
      <c r="S39895" s="319" t="s">
        <v>347</v>
      </c>
    </row>
    <row r="39896" spans="18:19" x14ac:dyDescent="0.2">
      <c r="R39896" s="334">
        <v>97402</v>
      </c>
      <c r="S39896" s="319" t="s">
        <v>347</v>
      </c>
    </row>
    <row r="39897" spans="18:19" x14ac:dyDescent="0.2">
      <c r="R39897" s="334">
        <v>97403</v>
      </c>
      <c r="S39897" s="319" t="s">
        <v>347</v>
      </c>
    </row>
    <row r="39898" spans="18:19" x14ac:dyDescent="0.2">
      <c r="R39898" s="334">
        <v>97404</v>
      </c>
      <c r="S39898" s="319" t="s">
        <v>347</v>
      </c>
    </row>
    <row r="39899" spans="18:19" x14ac:dyDescent="0.2">
      <c r="R39899" s="334">
        <v>97405</v>
      </c>
      <c r="S39899" s="319" t="s">
        <v>347</v>
      </c>
    </row>
    <row r="39900" spans="18:19" x14ac:dyDescent="0.2">
      <c r="R39900" s="334">
        <v>97406</v>
      </c>
      <c r="S39900" s="319" t="s">
        <v>347</v>
      </c>
    </row>
    <row r="39901" spans="18:19" x14ac:dyDescent="0.2">
      <c r="R39901" s="334">
        <v>97407</v>
      </c>
      <c r="S39901" s="319" t="s">
        <v>347</v>
      </c>
    </row>
    <row r="39902" spans="18:19" x14ac:dyDescent="0.2">
      <c r="R39902" s="334">
        <v>97408</v>
      </c>
      <c r="S39902" s="319" t="s">
        <v>347</v>
      </c>
    </row>
    <row r="39903" spans="18:19" x14ac:dyDescent="0.2">
      <c r="R39903" s="334">
        <v>97409</v>
      </c>
      <c r="S39903" s="319" t="s">
        <v>347</v>
      </c>
    </row>
    <row r="39904" spans="18:19" x14ac:dyDescent="0.2">
      <c r="R39904" s="334">
        <v>97410</v>
      </c>
      <c r="S39904" s="319" t="s">
        <v>347</v>
      </c>
    </row>
    <row r="39905" spans="18:19" x14ac:dyDescent="0.2">
      <c r="R39905" s="334">
        <v>97411</v>
      </c>
      <c r="S39905" s="319" t="s">
        <v>347</v>
      </c>
    </row>
    <row r="39906" spans="18:19" x14ac:dyDescent="0.2">
      <c r="R39906" s="334">
        <v>97412</v>
      </c>
      <c r="S39906" s="319" t="s">
        <v>347</v>
      </c>
    </row>
    <row r="39907" spans="18:19" x14ac:dyDescent="0.2">
      <c r="R39907" s="334">
        <v>97413</v>
      </c>
      <c r="S39907" s="319" t="s">
        <v>347</v>
      </c>
    </row>
    <row r="39908" spans="18:19" x14ac:dyDescent="0.2">
      <c r="R39908" s="334">
        <v>97414</v>
      </c>
      <c r="S39908" s="319" t="s">
        <v>347</v>
      </c>
    </row>
    <row r="39909" spans="18:19" x14ac:dyDescent="0.2">
      <c r="R39909" s="334">
        <v>97415</v>
      </c>
      <c r="S39909" s="319" t="s">
        <v>347</v>
      </c>
    </row>
    <row r="39910" spans="18:19" x14ac:dyDescent="0.2">
      <c r="R39910" s="334">
        <v>97416</v>
      </c>
      <c r="S39910" s="319" t="s">
        <v>347</v>
      </c>
    </row>
    <row r="39911" spans="18:19" x14ac:dyDescent="0.2">
      <c r="R39911" s="334">
        <v>97417</v>
      </c>
      <c r="S39911" s="319" t="s">
        <v>347</v>
      </c>
    </row>
    <row r="39912" spans="18:19" x14ac:dyDescent="0.2">
      <c r="R39912" s="334">
        <v>97419</v>
      </c>
      <c r="S39912" s="319" t="s">
        <v>347</v>
      </c>
    </row>
    <row r="39913" spans="18:19" x14ac:dyDescent="0.2">
      <c r="R39913" s="334">
        <v>97420</v>
      </c>
      <c r="S39913" s="319" t="s">
        <v>347</v>
      </c>
    </row>
    <row r="39914" spans="18:19" x14ac:dyDescent="0.2">
      <c r="R39914" s="334">
        <v>97423</v>
      </c>
      <c r="S39914" s="319" t="s">
        <v>347</v>
      </c>
    </row>
    <row r="39915" spans="18:19" x14ac:dyDescent="0.2">
      <c r="R39915" s="334">
        <v>97424</v>
      </c>
      <c r="S39915" s="319" t="s">
        <v>347</v>
      </c>
    </row>
    <row r="39916" spans="18:19" x14ac:dyDescent="0.2">
      <c r="R39916" s="334">
        <v>97426</v>
      </c>
      <c r="S39916" s="319" t="s">
        <v>347</v>
      </c>
    </row>
    <row r="39917" spans="18:19" x14ac:dyDescent="0.2">
      <c r="R39917" s="334">
        <v>97427</v>
      </c>
      <c r="S39917" s="319" t="s">
        <v>347</v>
      </c>
    </row>
    <row r="39918" spans="18:19" x14ac:dyDescent="0.2">
      <c r="R39918" s="334">
        <v>97429</v>
      </c>
      <c r="S39918" s="319" t="s">
        <v>347</v>
      </c>
    </row>
    <row r="39919" spans="18:19" x14ac:dyDescent="0.2">
      <c r="R39919" s="334">
        <v>97430</v>
      </c>
      <c r="S39919" s="319" t="s">
        <v>347</v>
      </c>
    </row>
    <row r="39920" spans="18:19" x14ac:dyDescent="0.2">
      <c r="R39920" s="334">
        <v>97431</v>
      </c>
      <c r="S39920" s="319" t="s">
        <v>347</v>
      </c>
    </row>
    <row r="39921" spans="18:19" x14ac:dyDescent="0.2">
      <c r="R39921" s="334">
        <v>97432</v>
      </c>
      <c r="S39921" s="319" t="s">
        <v>347</v>
      </c>
    </row>
    <row r="39922" spans="18:19" x14ac:dyDescent="0.2">
      <c r="R39922" s="334">
        <v>97434</v>
      </c>
      <c r="S39922" s="319" t="s">
        <v>347</v>
      </c>
    </row>
    <row r="39923" spans="18:19" x14ac:dyDescent="0.2">
      <c r="R39923" s="334">
        <v>97435</v>
      </c>
      <c r="S39923" s="319" t="s">
        <v>347</v>
      </c>
    </row>
    <row r="39924" spans="18:19" x14ac:dyDescent="0.2">
      <c r="R39924" s="334">
        <v>97436</v>
      </c>
      <c r="S39924" s="319" t="s">
        <v>347</v>
      </c>
    </row>
    <row r="39925" spans="18:19" x14ac:dyDescent="0.2">
      <c r="R39925" s="334">
        <v>97437</v>
      </c>
      <c r="S39925" s="319" t="s">
        <v>347</v>
      </c>
    </row>
    <row r="39926" spans="18:19" x14ac:dyDescent="0.2">
      <c r="R39926" s="334">
        <v>97438</v>
      </c>
      <c r="S39926" s="319" t="s">
        <v>347</v>
      </c>
    </row>
    <row r="39927" spans="18:19" x14ac:dyDescent="0.2">
      <c r="R39927" s="334">
        <v>97439</v>
      </c>
      <c r="S39927" s="319" t="s">
        <v>347</v>
      </c>
    </row>
    <row r="39928" spans="18:19" x14ac:dyDescent="0.2">
      <c r="R39928" s="334">
        <v>97440</v>
      </c>
      <c r="S39928" s="319" t="s">
        <v>347</v>
      </c>
    </row>
    <row r="39929" spans="18:19" x14ac:dyDescent="0.2">
      <c r="R39929" s="334">
        <v>97441</v>
      </c>
      <c r="S39929" s="319" t="s">
        <v>347</v>
      </c>
    </row>
    <row r="39930" spans="18:19" x14ac:dyDescent="0.2">
      <c r="R39930" s="334">
        <v>97442</v>
      </c>
      <c r="S39930" s="319" t="s">
        <v>347</v>
      </c>
    </row>
    <row r="39931" spans="18:19" x14ac:dyDescent="0.2">
      <c r="R39931" s="334">
        <v>97443</v>
      </c>
      <c r="S39931" s="319" t="s">
        <v>347</v>
      </c>
    </row>
    <row r="39932" spans="18:19" x14ac:dyDescent="0.2">
      <c r="R39932" s="334">
        <v>97444</v>
      </c>
      <c r="S39932" s="319" t="s">
        <v>347</v>
      </c>
    </row>
    <row r="39933" spans="18:19" x14ac:dyDescent="0.2">
      <c r="R39933" s="334">
        <v>97446</v>
      </c>
      <c r="S39933" s="319" t="s">
        <v>347</v>
      </c>
    </row>
    <row r="39934" spans="18:19" x14ac:dyDescent="0.2">
      <c r="R39934" s="334">
        <v>97447</v>
      </c>
      <c r="S39934" s="319" t="s">
        <v>347</v>
      </c>
    </row>
    <row r="39935" spans="18:19" x14ac:dyDescent="0.2">
      <c r="R39935" s="334">
        <v>97448</v>
      </c>
      <c r="S39935" s="319" t="s">
        <v>347</v>
      </c>
    </row>
    <row r="39936" spans="18:19" x14ac:dyDescent="0.2">
      <c r="R39936" s="334">
        <v>97449</v>
      </c>
      <c r="S39936" s="319" t="s">
        <v>347</v>
      </c>
    </row>
    <row r="39937" spans="18:19" x14ac:dyDescent="0.2">
      <c r="R39937" s="334">
        <v>97450</v>
      </c>
      <c r="S39937" s="319" t="s">
        <v>347</v>
      </c>
    </row>
    <row r="39938" spans="18:19" x14ac:dyDescent="0.2">
      <c r="R39938" s="334">
        <v>97451</v>
      </c>
      <c r="S39938" s="319" t="s">
        <v>347</v>
      </c>
    </row>
    <row r="39939" spans="18:19" x14ac:dyDescent="0.2">
      <c r="R39939" s="334">
        <v>97452</v>
      </c>
      <c r="S39939" s="319" t="s">
        <v>347</v>
      </c>
    </row>
    <row r="39940" spans="18:19" x14ac:dyDescent="0.2">
      <c r="R39940" s="334">
        <v>97453</v>
      </c>
      <c r="S39940" s="319" t="s">
        <v>347</v>
      </c>
    </row>
    <row r="39941" spans="18:19" x14ac:dyDescent="0.2">
      <c r="R39941" s="334">
        <v>97454</v>
      </c>
      <c r="S39941" s="319" t="s">
        <v>347</v>
      </c>
    </row>
    <row r="39942" spans="18:19" x14ac:dyDescent="0.2">
      <c r="R39942" s="334">
        <v>97455</v>
      </c>
      <c r="S39942" s="319" t="s">
        <v>347</v>
      </c>
    </row>
    <row r="39943" spans="18:19" x14ac:dyDescent="0.2">
      <c r="R39943" s="334">
        <v>97456</v>
      </c>
      <c r="S39943" s="319" t="s">
        <v>347</v>
      </c>
    </row>
    <row r="39944" spans="18:19" x14ac:dyDescent="0.2">
      <c r="R39944" s="334">
        <v>97457</v>
      </c>
      <c r="S39944" s="319" t="s">
        <v>347</v>
      </c>
    </row>
    <row r="39945" spans="18:19" x14ac:dyDescent="0.2">
      <c r="R39945" s="334">
        <v>97458</v>
      </c>
      <c r="S39945" s="319" t="s">
        <v>347</v>
      </c>
    </row>
    <row r="39946" spans="18:19" x14ac:dyDescent="0.2">
      <c r="R39946" s="334">
        <v>97459</v>
      </c>
      <c r="S39946" s="319" t="s">
        <v>347</v>
      </c>
    </row>
    <row r="39947" spans="18:19" x14ac:dyDescent="0.2">
      <c r="R39947" s="334">
        <v>97461</v>
      </c>
      <c r="S39947" s="319" t="s">
        <v>347</v>
      </c>
    </row>
    <row r="39948" spans="18:19" x14ac:dyDescent="0.2">
      <c r="R39948" s="334">
        <v>97462</v>
      </c>
      <c r="S39948" s="319" t="s">
        <v>347</v>
      </c>
    </row>
    <row r="39949" spans="18:19" x14ac:dyDescent="0.2">
      <c r="R39949" s="334">
        <v>97463</v>
      </c>
      <c r="S39949" s="319" t="s">
        <v>347</v>
      </c>
    </row>
    <row r="39950" spans="18:19" x14ac:dyDescent="0.2">
      <c r="R39950" s="334">
        <v>97464</v>
      </c>
      <c r="S39950" s="319" t="s">
        <v>347</v>
      </c>
    </row>
    <row r="39951" spans="18:19" x14ac:dyDescent="0.2">
      <c r="R39951" s="334">
        <v>97465</v>
      </c>
      <c r="S39951" s="319" t="s">
        <v>347</v>
      </c>
    </row>
    <row r="39952" spans="18:19" x14ac:dyDescent="0.2">
      <c r="R39952" s="334">
        <v>97466</v>
      </c>
      <c r="S39952" s="319" t="s">
        <v>347</v>
      </c>
    </row>
    <row r="39953" spans="18:19" x14ac:dyDescent="0.2">
      <c r="R39953" s="334">
        <v>97467</v>
      </c>
      <c r="S39953" s="319" t="s">
        <v>347</v>
      </c>
    </row>
    <row r="39954" spans="18:19" x14ac:dyDescent="0.2">
      <c r="R39954" s="334">
        <v>97469</v>
      </c>
      <c r="S39954" s="319" t="s">
        <v>347</v>
      </c>
    </row>
    <row r="39955" spans="18:19" x14ac:dyDescent="0.2">
      <c r="R39955" s="334">
        <v>97470</v>
      </c>
      <c r="S39955" s="319" t="s">
        <v>347</v>
      </c>
    </row>
    <row r="39956" spans="18:19" x14ac:dyDescent="0.2">
      <c r="R39956" s="334">
        <v>97471</v>
      </c>
      <c r="S39956" s="319" t="s">
        <v>347</v>
      </c>
    </row>
    <row r="39957" spans="18:19" x14ac:dyDescent="0.2">
      <c r="R39957" s="334">
        <v>97473</v>
      </c>
      <c r="S39957" s="319" t="s">
        <v>347</v>
      </c>
    </row>
    <row r="39958" spans="18:19" x14ac:dyDescent="0.2">
      <c r="R39958" s="334">
        <v>97476</v>
      </c>
      <c r="S39958" s="319" t="s">
        <v>347</v>
      </c>
    </row>
    <row r="39959" spans="18:19" x14ac:dyDescent="0.2">
      <c r="R39959" s="334">
        <v>97477</v>
      </c>
      <c r="S39959" s="319" t="s">
        <v>347</v>
      </c>
    </row>
    <row r="39960" spans="18:19" x14ac:dyDescent="0.2">
      <c r="R39960" s="334">
        <v>97478</v>
      </c>
      <c r="S39960" s="319" t="s">
        <v>347</v>
      </c>
    </row>
    <row r="39961" spans="18:19" x14ac:dyDescent="0.2">
      <c r="R39961" s="334">
        <v>97479</v>
      </c>
      <c r="S39961" s="319" t="s">
        <v>347</v>
      </c>
    </row>
    <row r="39962" spans="18:19" x14ac:dyDescent="0.2">
      <c r="R39962" s="334">
        <v>97480</v>
      </c>
      <c r="S39962" s="319" t="s">
        <v>347</v>
      </c>
    </row>
    <row r="39963" spans="18:19" x14ac:dyDescent="0.2">
      <c r="R39963" s="334">
        <v>97481</v>
      </c>
      <c r="S39963" s="319" t="s">
        <v>347</v>
      </c>
    </row>
    <row r="39964" spans="18:19" x14ac:dyDescent="0.2">
      <c r="R39964" s="334">
        <v>97484</v>
      </c>
      <c r="S39964" s="319" t="s">
        <v>347</v>
      </c>
    </row>
    <row r="39965" spans="18:19" x14ac:dyDescent="0.2">
      <c r="R39965" s="334">
        <v>97486</v>
      </c>
      <c r="S39965" s="319" t="s">
        <v>347</v>
      </c>
    </row>
    <row r="39966" spans="18:19" x14ac:dyDescent="0.2">
      <c r="R39966" s="334">
        <v>97487</v>
      </c>
      <c r="S39966" s="319" t="s">
        <v>347</v>
      </c>
    </row>
    <row r="39967" spans="18:19" x14ac:dyDescent="0.2">
      <c r="R39967" s="334">
        <v>97488</v>
      </c>
      <c r="S39967" s="319" t="s">
        <v>347</v>
      </c>
    </row>
    <row r="39968" spans="18:19" x14ac:dyDescent="0.2">
      <c r="R39968" s="334">
        <v>97489</v>
      </c>
      <c r="S39968" s="319" t="s">
        <v>347</v>
      </c>
    </row>
    <row r="39969" spans="18:19" x14ac:dyDescent="0.2">
      <c r="R39969" s="334">
        <v>97490</v>
      </c>
      <c r="S39969" s="319" t="s">
        <v>347</v>
      </c>
    </row>
    <row r="39970" spans="18:19" x14ac:dyDescent="0.2">
      <c r="R39970" s="334">
        <v>97491</v>
      </c>
      <c r="S39970" s="319" t="s">
        <v>347</v>
      </c>
    </row>
    <row r="39971" spans="18:19" x14ac:dyDescent="0.2">
      <c r="R39971" s="334">
        <v>97492</v>
      </c>
      <c r="S39971" s="319" t="s">
        <v>347</v>
      </c>
    </row>
    <row r="39972" spans="18:19" x14ac:dyDescent="0.2">
      <c r="R39972" s="334">
        <v>97493</v>
      </c>
      <c r="S39972" s="319" t="s">
        <v>347</v>
      </c>
    </row>
    <row r="39973" spans="18:19" x14ac:dyDescent="0.2">
      <c r="R39973" s="334">
        <v>97494</v>
      </c>
      <c r="S39973" s="319" t="s">
        <v>347</v>
      </c>
    </row>
    <row r="39974" spans="18:19" x14ac:dyDescent="0.2">
      <c r="R39974" s="334">
        <v>97495</v>
      </c>
      <c r="S39974" s="319" t="s">
        <v>347</v>
      </c>
    </row>
    <row r="39975" spans="18:19" x14ac:dyDescent="0.2">
      <c r="R39975" s="334">
        <v>97496</v>
      </c>
      <c r="S39975" s="319" t="s">
        <v>347</v>
      </c>
    </row>
    <row r="39976" spans="18:19" x14ac:dyDescent="0.2">
      <c r="R39976" s="334">
        <v>97497</v>
      </c>
      <c r="S39976" s="319" t="s">
        <v>347</v>
      </c>
    </row>
    <row r="39977" spans="18:19" x14ac:dyDescent="0.2">
      <c r="R39977" s="334">
        <v>97498</v>
      </c>
      <c r="S39977" s="319" t="s">
        <v>347</v>
      </c>
    </row>
    <row r="39978" spans="18:19" x14ac:dyDescent="0.2">
      <c r="R39978" s="334">
        <v>97499</v>
      </c>
      <c r="S39978" s="319" t="s">
        <v>347</v>
      </c>
    </row>
    <row r="39979" spans="18:19" x14ac:dyDescent="0.2">
      <c r="R39979" s="334">
        <v>97501</v>
      </c>
      <c r="S39979" s="319" t="s">
        <v>347</v>
      </c>
    </row>
    <row r="39980" spans="18:19" x14ac:dyDescent="0.2">
      <c r="R39980" s="334">
        <v>97502</v>
      </c>
      <c r="S39980" s="319" t="s">
        <v>347</v>
      </c>
    </row>
    <row r="39981" spans="18:19" x14ac:dyDescent="0.2">
      <c r="R39981" s="334">
        <v>97503</v>
      </c>
      <c r="S39981" s="319" t="s">
        <v>347</v>
      </c>
    </row>
    <row r="39982" spans="18:19" x14ac:dyDescent="0.2">
      <c r="R39982" s="334">
        <v>97504</v>
      </c>
      <c r="S39982" s="319" t="s">
        <v>347</v>
      </c>
    </row>
    <row r="39983" spans="18:19" x14ac:dyDescent="0.2">
      <c r="R39983" s="334">
        <v>97520</v>
      </c>
      <c r="S39983" s="319" t="s">
        <v>347</v>
      </c>
    </row>
    <row r="39984" spans="18:19" x14ac:dyDescent="0.2">
      <c r="R39984" s="334">
        <v>97522</v>
      </c>
      <c r="S39984" s="319" t="s">
        <v>347</v>
      </c>
    </row>
    <row r="39985" spans="18:19" x14ac:dyDescent="0.2">
      <c r="R39985" s="334">
        <v>97523</v>
      </c>
      <c r="S39985" s="319" t="s">
        <v>347</v>
      </c>
    </row>
    <row r="39986" spans="18:19" x14ac:dyDescent="0.2">
      <c r="R39986" s="334">
        <v>97524</v>
      </c>
      <c r="S39986" s="319" t="s">
        <v>347</v>
      </c>
    </row>
    <row r="39987" spans="18:19" x14ac:dyDescent="0.2">
      <c r="R39987" s="334">
        <v>97525</v>
      </c>
      <c r="S39987" s="319" t="s">
        <v>347</v>
      </c>
    </row>
    <row r="39988" spans="18:19" x14ac:dyDescent="0.2">
      <c r="R39988" s="334">
        <v>97526</v>
      </c>
      <c r="S39988" s="319" t="s">
        <v>347</v>
      </c>
    </row>
    <row r="39989" spans="18:19" x14ac:dyDescent="0.2">
      <c r="R39989" s="334">
        <v>97527</v>
      </c>
      <c r="S39989" s="319" t="s">
        <v>347</v>
      </c>
    </row>
    <row r="39990" spans="18:19" x14ac:dyDescent="0.2">
      <c r="R39990" s="334">
        <v>97528</v>
      </c>
      <c r="S39990" s="319" t="s">
        <v>347</v>
      </c>
    </row>
    <row r="39991" spans="18:19" x14ac:dyDescent="0.2">
      <c r="R39991" s="334">
        <v>97530</v>
      </c>
      <c r="S39991" s="319" t="s">
        <v>347</v>
      </c>
    </row>
    <row r="39992" spans="18:19" x14ac:dyDescent="0.2">
      <c r="R39992" s="334">
        <v>97531</v>
      </c>
      <c r="S39992" s="319" t="s">
        <v>347</v>
      </c>
    </row>
    <row r="39993" spans="18:19" x14ac:dyDescent="0.2">
      <c r="R39993" s="334">
        <v>97532</v>
      </c>
      <c r="S39993" s="319" t="s">
        <v>347</v>
      </c>
    </row>
    <row r="39994" spans="18:19" x14ac:dyDescent="0.2">
      <c r="R39994" s="334">
        <v>97533</v>
      </c>
      <c r="S39994" s="319" t="s">
        <v>347</v>
      </c>
    </row>
    <row r="39995" spans="18:19" x14ac:dyDescent="0.2">
      <c r="R39995" s="334">
        <v>97534</v>
      </c>
      <c r="S39995" s="319" t="s">
        <v>347</v>
      </c>
    </row>
    <row r="39996" spans="18:19" x14ac:dyDescent="0.2">
      <c r="R39996" s="334">
        <v>97535</v>
      </c>
      <c r="S39996" s="319" t="s">
        <v>347</v>
      </c>
    </row>
    <row r="39997" spans="18:19" x14ac:dyDescent="0.2">
      <c r="R39997" s="334">
        <v>97536</v>
      </c>
      <c r="S39997" s="319" t="s">
        <v>347</v>
      </c>
    </row>
    <row r="39998" spans="18:19" x14ac:dyDescent="0.2">
      <c r="R39998" s="334">
        <v>97537</v>
      </c>
      <c r="S39998" s="319" t="s">
        <v>347</v>
      </c>
    </row>
    <row r="39999" spans="18:19" x14ac:dyDescent="0.2">
      <c r="R39999" s="334">
        <v>97538</v>
      </c>
      <c r="S39999" s="319" t="s">
        <v>347</v>
      </c>
    </row>
    <row r="40000" spans="18:19" x14ac:dyDescent="0.2">
      <c r="R40000" s="334">
        <v>97539</v>
      </c>
      <c r="S40000" s="319" t="s">
        <v>347</v>
      </c>
    </row>
    <row r="40001" spans="18:19" x14ac:dyDescent="0.2">
      <c r="R40001" s="334">
        <v>97540</v>
      </c>
      <c r="S40001" s="319" t="s">
        <v>347</v>
      </c>
    </row>
    <row r="40002" spans="18:19" x14ac:dyDescent="0.2">
      <c r="R40002" s="334">
        <v>97541</v>
      </c>
      <c r="S40002" s="319" t="s">
        <v>347</v>
      </c>
    </row>
    <row r="40003" spans="18:19" x14ac:dyDescent="0.2">
      <c r="R40003" s="334">
        <v>97543</v>
      </c>
      <c r="S40003" s="319" t="s">
        <v>347</v>
      </c>
    </row>
    <row r="40004" spans="18:19" x14ac:dyDescent="0.2">
      <c r="R40004" s="334">
        <v>97544</v>
      </c>
      <c r="S40004" s="319" t="s">
        <v>347</v>
      </c>
    </row>
    <row r="40005" spans="18:19" x14ac:dyDescent="0.2">
      <c r="R40005" s="334">
        <v>97601</v>
      </c>
      <c r="S40005" s="319" t="s">
        <v>347</v>
      </c>
    </row>
    <row r="40006" spans="18:19" x14ac:dyDescent="0.2">
      <c r="R40006" s="334">
        <v>97602</v>
      </c>
      <c r="S40006" s="319" t="s">
        <v>347</v>
      </c>
    </row>
    <row r="40007" spans="18:19" x14ac:dyDescent="0.2">
      <c r="R40007" s="334">
        <v>97603</v>
      </c>
      <c r="S40007" s="319" t="s">
        <v>347</v>
      </c>
    </row>
    <row r="40008" spans="18:19" x14ac:dyDescent="0.2">
      <c r="R40008" s="334">
        <v>97604</v>
      </c>
      <c r="S40008" s="319" t="s">
        <v>347</v>
      </c>
    </row>
    <row r="40009" spans="18:19" x14ac:dyDescent="0.2">
      <c r="R40009" s="334">
        <v>97620</v>
      </c>
      <c r="S40009" s="319" t="s">
        <v>347</v>
      </c>
    </row>
    <row r="40010" spans="18:19" x14ac:dyDescent="0.2">
      <c r="R40010" s="334">
        <v>97621</v>
      </c>
      <c r="S40010" s="319" t="s">
        <v>347</v>
      </c>
    </row>
    <row r="40011" spans="18:19" x14ac:dyDescent="0.2">
      <c r="R40011" s="334">
        <v>97622</v>
      </c>
      <c r="S40011" s="319" t="s">
        <v>347</v>
      </c>
    </row>
    <row r="40012" spans="18:19" x14ac:dyDescent="0.2">
      <c r="R40012" s="334">
        <v>97623</v>
      </c>
      <c r="S40012" s="319" t="s">
        <v>347</v>
      </c>
    </row>
    <row r="40013" spans="18:19" x14ac:dyDescent="0.2">
      <c r="R40013" s="334">
        <v>97624</v>
      </c>
      <c r="S40013" s="319" t="s">
        <v>347</v>
      </c>
    </row>
    <row r="40014" spans="18:19" x14ac:dyDescent="0.2">
      <c r="R40014" s="334">
        <v>97625</v>
      </c>
      <c r="S40014" s="319" t="s">
        <v>347</v>
      </c>
    </row>
    <row r="40015" spans="18:19" x14ac:dyDescent="0.2">
      <c r="R40015" s="334">
        <v>97626</v>
      </c>
      <c r="S40015" s="319" t="s">
        <v>347</v>
      </c>
    </row>
    <row r="40016" spans="18:19" x14ac:dyDescent="0.2">
      <c r="R40016" s="334">
        <v>97627</v>
      </c>
      <c r="S40016" s="319" t="s">
        <v>347</v>
      </c>
    </row>
    <row r="40017" spans="18:19" x14ac:dyDescent="0.2">
      <c r="R40017" s="334">
        <v>97630</v>
      </c>
      <c r="S40017" s="319" t="s">
        <v>347</v>
      </c>
    </row>
    <row r="40018" spans="18:19" x14ac:dyDescent="0.2">
      <c r="R40018" s="334">
        <v>97632</v>
      </c>
      <c r="S40018" s="319" t="s">
        <v>347</v>
      </c>
    </row>
    <row r="40019" spans="18:19" x14ac:dyDescent="0.2">
      <c r="R40019" s="334">
        <v>97633</v>
      </c>
      <c r="S40019" s="319" t="s">
        <v>347</v>
      </c>
    </row>
    <row r="40020" spans="18:19" x14ac:dyDescent="0.2">
      <c r="R40020" s="334">
        <v>97634</v>
      </c>
      <c r="S40020" s="319" t="s">
        <v>347</v>
      </c>
    </row>
    <row r="40021" spans="18:19" x14ac:dyDescent="0.2">
      <c r="R40021" s="334">
        <v>97635</v>
      </c>
      <c r="S40021" s="319" t="s">
        <v>347</v>
      </c>
    </row>
    <row r="40022" spans="18:19" x14ac:dyDescent="0.2">
      <c r="R40022" s="334">
        <v>97636</v>
      </c>
      <c r="S40022" s="319" t="s">
        <v>347</v>
      </c>
    </row>
    <row r="40023" spans="18:19" x14ac:dyDescent="0.2">
      <c r="R40023" s="334">
        <v>97637</v>
      </c>
      <c r="S40023" s="319" t="s">
        <v>347</v>
      </c>
    </row>
    <row r="40024" spans="18:19" x14ac:dyDescent="0.2">
      <c r="R40024" s="334">
        <v>97638</v>
      </c>
      <c r="S40024" s="319" t="s">
        <v>347</v>
      </c>
    </row>
    <row r="40025" spans="18:19" x14ac:dyDescent="0.2">
      <c r="R40025" s="334">
        <v>97639</v>
      </c>
      <c r="S40025" s="319" t="s">
        <v>347</v>
      </c>
    </row>
    <row r="40026" spans="18:19" x14ac:dyDescent="0.2">
      <c r="R40026" s="334">
        <v>97640</v>
      </c>
      <c r="S40026" s="319" t="s">
        <v>347</v>
      </c>
    </row>
    <row r="40027" spans="18:19" x14ac:dyDescent="0.2">
      <c r="R40027" s="334">
        <v>97641</v>
      </c>
      <c r="S40027" s="319" t="s">
        <v>347</v>
      </c>
    </row>
    <row r="40028" spans="18:19" x14ac:dyDescent="0.2">
      <c r="R40028" s="334">
        <v>97701</v>
      </c>
      <c r="S40028" s="319" t="s">
        <v>347</v>
      </c>
    </row>
    <row r="40029" spans="18:19" x14ac:dyDescent="0.2">
      <c r="R40029" s="334">
        <v>97702</v>
      </c>
      <c r="S40029" s="319" t="s">
        <v>347</v>
      </c>
    </row>
    <row r="40030" spans="18:19" x14ac:dyDescent="0.2">
      <c r="R40030" s="334">
        <v>97707</v>
      </c>
      <c r="S40030" s="319" t="s">
        <v>347</v>
      </c>
    </row>
    <row r="40031" spans="18:19" x14ac:dyDescent="0.2">
      <c r="R40031" s="334">
        <v>97708</v>
      </c>
      <c r="S40031" s="319" t="s">
        <v>347</v>
      </c>
    </row>
    <row r="40032" spans="18:19" x14ac:dyDescent="0.2">
      <c r="R40032" s="334">
        <v>97709</v>
      </c>
      <c r="S40032" s="319" t="s">
        <v>347</v>
      </c>
    </row>
    <row r="40033" spans="18:19" x14ac:dyDescent="0.2">
      <c r="R40033" s="334">
        <v>97710</v>
      </c>
      <c r="S40033" s="319" t="s">
        <v>347</v>
      </c>
    </row>
    <row r="40034" spans="18:19" x14ac:dyDescent="0.2">
      <c r="R40034" s="334">
        <v>97711</v>
      </c>
      <c r="S40034" s="319" t="s">
        <v>347</v>
      </c>
    </row>
    <row r="40035" spans="18:19" x14ac:dyDescent="0.2">
      <c r="R40035" s="334">
        <v>97712</v>
      </c>
      <c r="S40035" s="319" t="s">
        <v>347</v>
      </c>
    </row>
    <row r="40036" spans="18:19" x14ac:dyDescent="0.2">
      <c r="R40036" s="334">
        <v>97720</v>
      </c>
      <c r="S40036" s="319" t="s">
        <v>347</v>
      </c>
    </row>
    <row r="40037" spans="18:19" x14ac:dyDescent="0.2">
      <c r="R40037" s="334">
        <v>97721</v>
      </c>
      <c r="S40037" s="319" t="s">
        <v>347</v>
      </c>
    </row>
    <row r="40038" spans="18:19" x14ac:dyDescent="0.2">
      <c r="R40038" s="334">
        <v>97722</v>
      </c>
      <c r="S40038" s="319" t="s">
        <v>347</v>
      </c>
    </row>
    <row r="40039" spans="18:19" x14ac:dyDescent="0.2">
      <c r="R40039" s="334">
        <v>97730</v>
      </c>
      <c r="S40039" s="319" t="s">
        <v>347</v>
      </c>
    </row>
    <row r="40040" spans="18:19" x14ac:dyDescent="0.2">
      <c r="R40040" s="334">
        <v>97731</v>
      </c>
      <c r="S40040" s="319" t="s">
        <v>347</v>
      </c>
    </row>
    <row r="40041" spans="18:19" x14ac:dyDescent="0.2">
      <c r="R40041" s="334">
        <v>97732</v>
      </c>
      <c r="S40041" s="319" t="s">
        <v>347</v>
      </c>
    </row>
    <row r="40042" spans="18:19" x14ac:dyDescent="0.2">
      <c r="R40042" s="334">
        <v>97733</v>
      </c>
      <c r="S40042" s="319" t="s">
        <v>347</v>
      </c>
    </row>
    <row r="40043" spans="18:19" x14ac:dyDescent="0.2">
      <c r="R40043" s="334">
        <v>97734</v>
      </c>
      <c r="S40043" s="319" t="s">
        <v>347</v>
      </c>
    </row>
    <row r="40044" spans="18:19" x14ac:dyDescent="0.2">
      <c r="R40044" s="334">
        <v>97735</v>
      </c>
      <c r="S40044" s="319" t="s">
        <v>347</v>
      </c>
    </row>
    <row r="40045" spans="18:19" x14ac:dyDescent="0.2">
      <c r="R40045" s="334">
        <v>97736</v>
      </c>
      <c r="S40045" s="319" t="s">
        <v>347</v>
      </c>
    </row>
    <row r="40046" spans="18:19" x14ac:dyDescent="0.2">
      <c r="R40046" s="334">
        <v>97737</v>
      </c>
      <c r="S40046" s="319" t="s">
        <v>347</v>
      </c>
    </row>
    <row r="40047" spans="18:19" x14ac:dyDescent="0.2">
      <c r="R40047" s="334">
        <v>97738</v>
      </c>
      <c r="S40047" s="319" t="s">
        <v>347</v>
      </c>
    </row>
    <row r="40048" spans="18:19" x14ac:dyDescent="0.2">
      <c r="R40048" s="334">
        <v>97739</v>
      </c>
      <c r="S40048" s="319" t="s">
        <v>347</v>
      </c>
    </row>
    <row r="40049" spans="18:19" x14ac:dyDescent="0.2">
      <c r="R40049" s="334">
        <v>97741</v>
      </c>
      <c r="S40049" s="319" t="s">
        <v>347</v>
      </c>
    </row>
    <row r="40050" spans="18:19" x14ac:dyDescent="0.2">
      <c r="R40050" s="334">
        <v>97750</v>
      </c>
      <c r="S40050" s="319" t="s">
        <v>347</v>
      </c>
    </row>
    <row r="40051" spans="18:19" x14ac:dyDescent="0.2">
      <c r="R40051" s="334">
        <v>97751</v>
      </c>
      <c r="S40051" s="319" t="s">
        <v>347</v>
      </c>
    </row>
    <row r="40052" spans="18:19" x14ac:dyDescent="0.2">
      <c r="R40052" s="334">
        <v>97752</v>
      </c>
      <c r="S40052" s="319" t="s">
        <v>347</v>
      </c>
    </row>
    <row r="40053" spans="18:19" x14ac:dyDescent="0.2">
      <c r="R40053" s="334">
        <v>97753</v>
      </c>
      <c r="S40053" s="319" t="s">
        <v>347</v>
      </c>
    </row>
    <row r="40054" spans="18:19" x14ac:dyDescent="0.2">
      <c r="R40054" s="334">
        <v>97754</v>
      </c>
      <c r="S40054" s="319" t="s">
        <v>347</v>
      </c>
    </row>
    <row r="40055" spans="18:19" x14ac:dyDescent="0.2">
      <c r="R40055" s="334">
        <v>97756</v>
      </c>
      <c r="S40055" s="319" t="s">
        <v>347</v>
      </c>
    </row>
    <row r="40056" spans="18:19" x14ac:dyDescent="0.2">
      <c r="R40056" s="334">
        <v>97758</v>
      </c>
      <c r="S40056" s="319" t="s">
        <v>347</v>
      </c>
    </row>
    <row r="40057" spans="18:19" x14ac:dyDescent="0.2">
      <c r="R40057" s="334">
        <v>97759</v>
      </c>
      <c r="S40057" s="319" t="s">
        <v>347</v>
      </c>
    </row>
    <row r="40058" spans="18:19" x14ac:dyDescent="0.2">
      <c r="R40058" s="334">
        <v>97760</v>
      </c>
      <c r="S40058" s="319" t="s">
        <v>347</v>
      </c>
    </row>
    <row r="40059" spans="18:19" x14ac:dyDescent="0.2">
      <c r="R40059" s="334">
        <v>97761</v>
      </c>
      <c r="S40059" s="319" t="s">
        <v>347</v>
      </c>
    </row>
    <row r="40060" spans="18:19" x14ac:dyDescent="0.2">
      <c r="R40060" s="334">
        <v>97801</v>
      </c>
      <c r="S40060" s="319" t="s">
        <v>347</v>
      </c>
    </row>
    <row r="40061" spans="18:19" x14ac:dyDescent="0.2">
      <c r="R40061" s="334">
        <v>97810</v>
      </c>
      <c r="S40061" s="319" t="s">
        <v>347</v>
      </c>
    </row>
    <row r="40062" spans="18:19" x14ac:dyDescent="0.2">
      <c r="R40062" s="334">
        <v>97812</v>
      </c>
      <c r="S40062" s="319" t="s">
        <v>347</v>
      </c>
    </row>
    <row r="40063" spans="18:19" x14ac:dyDescent="0.2">
      <c r="R40063" s="334">
        <v>97813</v>
      </c>
      <c r="S40063" s="319" t="s">
        <v>347</v>
      </c>
    </row>
    <row r="40064" spans="18:19" x14ac:dyDescent="0.2">
      <c r="R40064" s="334">
        <v>97814</v>
      </c>
      <c r="S40064" s="319" t="s">
        <v>347</v>
      </c>
    </row>
    <row r="40065" spans="18:19" x14ac:dyDescent="0.2">
      <c r="R40065" s="334">
        <v>97817</v>
      </c>
      <c r="S40065" s="319" t="s">
        <v>347</v>
      </c>
    </row>
    <row r="40066" spans="18:19" x14ac:dyDescent="0.2">
      <c r="R40066" s="334">
        <v>97818</v>
      </c>
      <c r="S40066" s="319" t="s">
        <v>347</v>
      </c>
    </row>
    <row r="40067" spans="18:19" x14ac:dyDescent="0.2">
      <c r="R40067" s="334">
        <v>97819</v>
      </c>
      <c r="S40067" s="319" t="s">
        <v>347</v>
      </c>
    </row>
    <row r="40068" spans="18:19" x14ac:dyDescent="0.2">
      <c r="R40068" s="334">
        <v>97820</v>
      </c>
      <c r="S40068" s="319" t="s">
        <v>347</v>
      </c>
    </row>
    <row r="40069" spans="18:19" x14ac:dyDescent="0.2">
      <c r="R40069" s="334">
        <v>97823</v>
      </c>
      <c r="S40069" s="319" t="s">
        <v>347</v>
      </c>
    </row>
    <row r="40070" spans="18:19" x14ac:dyDescent="0.2">
      <c r="R40070" s="334">
        <v>97824</v>
      </c>
      <c r="S40070" s="319" t="s">
        <v>347</v>
      </c>
    </row>
    <row r="40071" spans="18:19" x14ac:dyDescent="0.2">
      <c r="R40071" s="334">
        <v>97825</v>
      </c>
      <c r="S40071" s="319" t="s">
        <v>347</v>
      </c>
    </row>
    <row r="40072" spans="18:19" x14ac:dyDescent="0.2">
      <c r="R40072" s="334">
        <v>97826</v>
      </c>
      <c r="S40072" s="319" t="s">
        <v>347</v>
      </c>
    </row>
    <row r="40073" spans="18:19" x14ac:dyDescent="0.2">
      <c r="R40073" s="334">
        <v>97827</v>
      </c>
      <c r="S40073" s="319" t="s">
        <v>347</v>
      </c>
    </row>
    <row r="40074" spans="18:19" x14ac:dyDescent="0.2">
      <c r="R40074" s="334">
        <v>97828</v>
      </c>
      <c r="S40074" s="319" t="s">
        <v>347</v>
      </c>
    </row>
    <row r="40075" spans="18:19" x14ac:dyDescent="0.2">
      <c r="R40075" s="334">
        <v>97830</v>
      </c>
      <c r="S40075" s="319" t="s">
        <v>347</v>
      </c>
    </row>
    <row r="40076" spans="18:19" x14ac:dyDescent="0.2">
      <c r="R40076" s="334">
        <v>97833</v>
      </c>
      <c r="S40076" s="319" t="s">
        <v>347</v>
      </c>
    </row>
    <row r="40077" spans="18:19" x14ac:dyDescent="0.2">
      <c r="R40077" s="334">
        <v>97834</v>
      </c>
      <c r="S40077" s="319" t="s">
        <v>347</v>
      </c>
    </row>
    <row r="40078" spans="18:19" x14ac:dyDescent="0.2">
      <c r="R40078" s="334">
        <v>97835</v>
      </c>
      <c r="S40078" s="319" t="s">
        <v>347</v>
      </c>
    </row>
    <row r="40079" spans="18:19" x14ac:dyDescent="0.2">
      <c r="R40079" s="334">
        <v>97836</v>
      </c>
      <c r="S40079" s="319" t="s">
        <v>347</v>
      </c>
    </row>
    <row r="40080" spans="18:19" x14ac:dyDescent="0.2">
      <c r="R40080" s="334">
        <v>97837</v>
      </c>
      <c r="S40080" s="319" t="s">
        <v>347</v>
      </c>
    </row>
    <row r="40081" spans="18:19" x14ac:dyDescent="0.2">
      <c r="R40081" s="334">
        <v>97838</v>
      </c>
      <c r="S40081" s="319" t="s">
        <v>347</v>
      </c>
    </row>
    <row r="40082" spans="18:19" x14ac:dyDescent="0.2">
      <c r="R40082" s="334">
        <v>97839</v>
      </c>
      <c r="S40082" s="319" t="s">
        <v>347</v>
      </c>
    </row>
    <row r="40083" spans="18:19" x14ac:dyDescent="0.2">
      <c r="R40083" s="334">
        <v>97840</v>
      </c>
      <c r="S40083" s="319" t="s">
        <v>347</v>
      </c>
    </row>
    <row r="40084" spans="18:19" x14ac:dyDescent="0.2">
      <c r="R40084" s="334">
        <v>97841</v>
      </c>
      <c r="S40084" s="319" t="s">
        <v>347</v>
      </c>
    </row>
    <row r="40085" spans="18:19" x14ac:dyDescent="0.2">
      <c r="R40085" s="334">
        <v>97842</v>
      </c>
      <c r="S40085" s="319" t="s">
        <v>347</v>
      </c>
    </row>
    <row r="40086" spans="18:19" x14ac:dyDescent="0.2">
      <c r="R40086" s="334">
        <v>97843</v>
      </c>
      <c r="S40086" s="319" t="s">
        <v>347</v>
      </c>
    </row>
    <row r="40087" spans="18:19" x14ac:dyDescent="0.2">
      <c r="R40087" s="334">
        <v>97844</v>
      </c>
      <c r="S40087" s="319" t="s">
        <v>347</v>
      </c>
    </row>
    <row r="40088" spans="18:19" x14ac:dyDescent="0.2">
      <c r="R40088" s="334">
        <v>97845</v>
      </c>
      <c r="S40088" s="319" t="s">
        <v>347</v>
      </c>
    </row>
    <row r="40089" spans="18:19" x14ac:dyDescent="0.2">
      <c r="R40089" s="334">
        <v>97846</v>
      </c>
      <c r="S40089" s="319" t="s">
        <v>347</v>
      </c>
    </row>
    <row r="40090" spans="18:19" x14ac:dyDescent="0.2">
      <c r="R40090" s="334">
        <v>97848</v>
      </c>
      <c r="S40090" s="319" t="s">
        <v>347</v>
      </c>
    </row>
    <row r="40091" spans="18:19" x14ac:dyDescent="0.2">
      <c r="R40091" s="334">
        <v>97850</v>
      </c>
      <c r="S40091" s="319" t="s">
        <v>347</v>
      </c>
    </row>
    <row r="40092" spans="18:19" x14ac:dyDescent="0.2">
      <c r="R40092" s="334">
        <v>97856</v>
      </c>
      <c r="S40092" s="319" t="s">
        <v>347</v>
      </c>
    </row>
    <row r="40093" spans="18:19" x14ac:dyDescent="0.2">
      <c r="R40093" s="334">
        <v>97857</v>
      </c>
      <c r="S40093" s="319" t="s">
        <v>347</v>
      </c>
    </row>
    <row r="40094" spans="18:19" x14ac:dyDescent="0.2">
      <c r="R40094" s="334">
        <v>97859</v>
      </c>
      <c r="S40094" s="319" t="s">
        <v>347</v>
      </c>
    </row>
    <row r="40095" spans="18:19" x14ac:dyDescent="0.2">
      <c r="R40095" s="334">
        <v>97861</v>
      </c>
      <c r="S40095" s="319" t="s">
        <v>347</v>
      </c>
    </row>
    <row r="40096" spans="18:19" x14ac:dyDescent="0.2">
      <c r="R40096" s="334">
        <v>97862</v>
      </c>
      <c r="S40096" s="319" t="s">
        <v>347</v>
      </c>
    </row>
    <row r="40097" spans="18:19" x14ac:dyDescent="0.2">
      <c r="R40097" s="334">
        <v>97864</v>
      </c>
      <c r="S40097" s="319" t="s">
        <v>347</v>
      </c>
    </row>
    <row r="40098" spans="18:19" x14ac:dyDescent="0.2">
      <c r="R40098" s="334">
        <v>97865</v>
      </c>
      <c r="S40098" s="319" t="s">
        <v>347</v>
      </c>
    </row>
    <row r="40099" spans="18:19" x14ac:dyDescent="0.2">
      <c r="R40099" s="334">
        <v>97867</v>
      </c>
      <c r="S40099" s="319" t="s">
        <v>347</v>
      </c>
    </row>
    <row r="40100" spans="18:19" x14ac:dyDescent="0.2">
      <c r="R40100" s="334">
        <v>97868</v>
      </c>
      <c r="S40100" s="319" t="s">
        <v>347</v>
      </c>
    </row>
    <row r="40101" spans="18:19" x14ac:dyDescent="0.2">
      <c r="R40101" s="334">
        <v>97869</v>
      </c>
      <c r="S40101" s="319" t="s">
        <v>347</v>
      </c>
    </row>
    <row r="40102" spans="18:19" x14ac:dyDescent="0.2">
      <c r="R40102" s="334">
        <v>97870</v>
      </c>
      <c r="S40102" s="319" t="s">
        <v>347</v>
      </c>
    </row>
    <row r="40103" spans="18:19" x14ac:dyDescent="0.2">
      <c r="R40103" s="334">
        <v>97873</v>
      </c>
      <c r="S40103" s="319" t="s">
        <v>347</v>
      </c>
    </row>
    <row r="40104" spans="18:19" x14ac:dyDescent="0.2">
      <c r="R40104" s="334">
        <v>97874</v>
      </c>
      <c r="S40104" s="319" t="s">
        <v>347</v>
      </c>
    </row>
    <row r="40105" spans="18:19" x14ac:dyDescent="0.2">
      <c r="R40105" s="334">
        <v>97875</v>
      </c>
      <c r="S40105" s="319" t="s">
        <v>347</v>
      </c>
    </row>
    <row r="40106" spans="18:19" x14ac:dyDescent="0.2">
      <c r="R40106" s="334">
        <v>97876</v>
      </c>
      <c r="S40106" s="319" t="s">
        <v>347</v>
      </c>
    </row>
    <row r="40107" spans="18:19" x14ac:dyDescent="0.2">
      <c r="R40107" s="334">
        <v>97877</v>
      </c>
      <c r="S40107" s="319" t="s">
        <v>347</v>
      </c>
    </row>
    <row r="40108" spans="18:19" x14ac:dyDescent="0.2">
      <c r="R40108" s="334">
        <v>97880</v>
      </c>
      <c r="S40108" s="319" t="s">
        <v>347</v>
      </c>
    </row>
    <row r="40109" spans="18:19" x14ac:dyDescent="0.2">
      <c r="R40109" s="334">
        <v>97882</v>
      </c>
      <c r="S40109" s="319" t="s">
        <v>347</v>
      </c>
    </row>
    <row r="40110" spans="18:19" x14ac:dyDescent="0.2">
      <c r="R40110" s="334">
        <v>97883</v>
      </c>
      <c r="S40110" s="319" t="s">
        <v>347</v>
      </c>
    </row>
    <row r="40111" spans="18:19" x14ac:dyDescent="0.2">
      <c r="R40111" s="334">
        <v>97884</v>
      </c>
      <c r="S40111" s="319" t="s">
        <v>347</v>
      </c>
    </row>
    <row r="40112" spans="18:19" x14ac:dyDescent="0.2">
      <c r="R40112" s="334">
        <v>97885</v>
      </c>
      <c r="S40112" s="319" t="s">
        <v>347</v>
      </c>
    </row>
    <row r="40113" spans="18:19" x14ac:dyDescent="0.2">
      <c r="R40113" s="334">
        <v>97886</v>
      </c>
      <c r="S40113" s="319" t="s">
        <v>347</v>
      </c>
    </row>
    <row r="40114" spans="18:19" x14ac:dyDescent="0.2">
      <c r="R40114" s="334">
        <v>97901</v>
      </c>
      <c r="S40114" s="319" t="s">
        <v>347</v>
      </c>
    </row>
    <row r="40115" spans="18:19" x14ac:dyDescent="0.2">
      <c r="R40115" s="334">
        <v>97902</v>
      </c>
      <c r="S40115" s="319" t="s">
        <v>347</v>
      </c>
    </row>
    <row r="40116" spans="18:19" x14ac:dyDescent="0.2">
      <c r="R40116" s="334">
        <v>97903</v>
      </c>
      <c r="S40116" s="319" t="s">
        <v>347</v>
      </c>
    </row>
    <row r="40117" spans="18:19" x14ac:dyDescent="0.2">
      <c r="R40117" s="334">
        <v>97904</v>
      </c>
      <c r="S40117" s="319" t="s">
        <v>347</v>
      </c>
    </row>
    <row r="40118" spans="18:19" x14ac:dyDescent="0.2">
      <c r="R40118" s="334">
        <v>97905</v>
      </c>
      <c r="S40118" s="319" t="s">
        <v>347</v>
      </c>
    </row>
    <row r="40119" spans="18:19" x14ac:dyDescent="0.2">
      <c r="R40119" s="334">
        <v>97906</v>
      </c>
      <c r="S40119" s="319" t="s">
        <v>347</v>
      </c>
    </row>
    <row r="40120" spans="18:19" x14ac:dyDescent="0.2">
      <c r="R40120" s="334">
        <v>97907</v>
      </c>
      <c r="S40120" s="319" t="s">
        <v>347</v>
      </c>
    </row>
    <row r="40121" spans="18:19" x14ac:dyDescent="0.2">
      <c r="R40121" s="334">
        <v>97908</v>
      </c>
      <c r="S40121" s="319" t="s">
        <v>347</v>
      </c>
    </row>
    <row r="40122" spans="18:19" x14ac:dyDescent="0.2">
      <c r="R40122" s="334">
        <v>97909</v>
      </c>
      <c r="S40122" s="319" t="s">
        <v>347</v>
      </c>
    </row>
    <row r="40123" spans="18:19" x14ac:dyDescent="0.2">
      <c r="R40123" s="334">
        <v>97910</v>
      </c>
      <c r="S40123" s="319" t="s">
        <v>347</v>
      </c>
    </row>
    <row r="40124" spans="18:19" x14ac:dyDescent="0.2">
      <c r="R40124" s="334">
        <v>97911</v>
      </c>
      <c r="S40124" s="319" t="s">
        <v>347</v>
      </c>
    </row>
    <row r="40125" spans="18:19" x14ac:dyDescent="0.2">
      <c r="R40125" s="334">
        <v>97913</v>
      </c>
      <c r="S40125" s="319" t="s">
        <v>347</v>
      </c>
    </row>
    <row r="40126" spans="18:19" x14ac:dyDescent="0.2">
      <c r="R40126" s="334">
        <v>97914</v>
      </c>
      <c r="S40126" s="319" t="s">
        <v>347</v>
      </c>
    </row>
    <row r="40127" spans="18:19" x14ac:dyDescent="0.2">
      <c r="R40127" s="334">
        <v>97917</v>
      </c>
      <c r="S40127" s="319" t="s">
        <v>347</v>
      </c>
    </row>
    <row r="40128" spans="18:19" x14ac:dyDescent="0.2">
      <c r="R40128" s="334">
        <v>97918</v>
      </c>
      <c r="S40128" s="319" t="s">
        <v>347</v>
      </c>
    </row>
    <row r="40129" spans="18:19" x14ac:dyDescent="0.2">
      <c r="R40129" s="334">
        <v>97920</v>
      </c>
      <c r="S40129" s="319" t="s">
        <v>347</v>
      </c>
    </row>
    <row r="40130" spans="18:19" x14ac:dyDescent="0.2">
      <c r="R40130" s="334">
        <v>98001</v>
      </c>
      <c r="S40130" s="319" t="s">
        <v>347</v>
      </c>
    </row>
    <row r="40131" spans="18:19" x14ac:dyDescent="0.2">
      <c r="R40131" s="334">
        <v>98002</v>
      </c>
      <c r="S40131" s="319" t="s">
        <v>347</v>
      </c>
    </row>
    <row r="40132" spans="18:19" x14ac:dyDescent="0.2">
      <c r="R40132" s="334">
        <v>98003</v>
      </c>
      <c r="S40132" s="319" t="s">
        <v>347</v>
      </c>
    </row>
    <row r="40133" spans="18:19" x14ac:dyDescent="0.2">
      <c r="R40133" s="334">
        <v>98004</v>
      </c>
      <c r="S40133" s="319" t="s">
        <v>347</v>
      </c>
    </row>
    <row r="40134" spans="18:19" x14ac:dyDescent="0.2">
      <c r="R40134" s="334">
        <v>98005</v>
      </c>
      <c r="S40134" s="319" t="s">
        <v>347</v>
      </c>
    </row>
    <row r="40135" spans="18:19" x14ac:dyDescent="0.2">
      <c r="R40135" s="334">
        <v>98006</v>
      </c>
      <c r="S40135" s="319" t="s">
        <v>347</v>
      </c>
    </row>
    <row r="40136" spans="18:19" x14ac:dyDescent="0.2">
      <c r="R40136" s="334">
        <v>98007</v>
      </c>
      <c r="S40136" s="319" t="s">
        <v>347</v>
      </c>
    </row>
    <row r="40137" spans="18:19" x14ac:dyDescent="0.2">
      <c r="R40137" s="334">
        <v>98008</v>
      </c>
      <c r="S40137" s="319" t="s">
        <v>347</v>
      </c>
    </row>
    <row r="40138" spans="18:19" x14ac:dyDescent="0.2">
      <c r="R40138" s="334">
        <v>98009</v>
      </c>
      <c r="S40138" s="319" t="s">
        <v>347</v>
      </c>
    </row>
    <row r="40139" spans="18:19" x14ac:dyDescent="0.2">
      <c r="R40139" s="334">
        <v>98010</v>
      </c>
      <c r="S40139" s="319" t="s">
        <v>347</v>
      </c>
    </row>
    <row r="40140" spans="18:19" x14ac:dyDescent="0.2">
      <c r="R40140" s="334">
        <v>98011</v>
      </c>
      <c r="S40140" s="319" t="s">
        <v>347</v>
      </c>
    </row>
    <row r="40141" spans="18:19" x14ac:dyDescent="0.2">
      <c r="R40141" s="334">
        <v>98012</v>
      </c>
      <c r="S40141" s="319" t="s">
        <v>347</v>
      </c>
    </row>
    <row r="40142" spans="18:19" x14ac:dyDescent="0.2">
      <c r="R40142" s="334">
        <v>98013</v>
      </c>
      <c r="S40142" s="319" t="s">
        <v>347</v>
      </c>
    </row>
    <row r="40143" spans="18:19" x14ac:dyDescent="0.2">
      <c r="R40143" s="334">
        <v>98014</v>
      </c>
      <c r="S40143" s="319" t="s">
        <v>347</v>
      </c>
    </row>
    <row r="40144" spans="18:19" x14ac:dyDescent="0.2">
      <c r="R40144" s="334">
        <v>98015</v>
      </c>
      <c r="S40144" s="319" t="s">
        <v>347</v>
      </c>
    </row>
    <row r="40145" spans="18:19" x14ac:dyDescent="0.2">
      <c r="R40145" s="334">
        <v>98019</v>
      </c>
      <c r="S40145" s="319" t="s">
        <v>347</v>
      </c>
    </row>
    <row r="40146" spans="18:19" x14ac:dyDescent="0.2">
      <c r="R40146" s="334">
        <v>98020</v>
      </c>
      <c r="S40146" s="319" t="s">
        <v>347</v>
      </c>
    </row>
    <row r="40147" spans="18:19" x14ac:dyDescent="0.2">
      <c r="R40147" s="334">
        <v>98021</v>
      </c>
      <c r="S40147" s="319" t="s">
        <v>347</v>
      </c>
    </row>
    <row r="40148" spans="18:19" x14ac:dyDescent="0.2">
      <c r="R40148" s="334">
        <v>98022</v>
      </c>
      <c r="S40148" s="319" t="s">
        <v>347</v>
      </c>
    </row>
    <row r="40149" spans="18:19" x14ac:dyDescent="0.2">
      <c r="R40149" s="334">
        <v>98023</v>
      </c>
      <c r="S40149" s="319" t="s">
        <v>347</v>
      </c>
    </row>
    <row r="40150" spans="18:19" x14ac:dyDescent="0.2">
      <c r="R40150" s="334">
        <v>98024</v>
      </c>
      <c r="S40150" s="319" t="s">
        <v>347</v>
      </c>
    </row>
    <row r="40151" spans="18:19" x14ac:dyDescent="0.2">
      <c r="R40151" s="334">
        <v>98025</v>
      </c>
      <c r="S40151" s="319" t="s">
        <v>347</v>
      </c>
    </row>
    <row r="40152" spans="18:19" x14ac:dyDescent="0.2">
      <c r="R40152" s="334">
        <v>98026</v>
      </c>
      <c r="S40152" s="319" t="s">
        <v>347</v>
      </c>
    </row>
    <row r="40153" spans="18:19" x14ac:dyDescent="0.2">
      <c r="R40153" s="334">
        <v>98027</v>
      </c>
      <c r="S40153" s="319" t="s">
        <v>347</v>
      </c>
    </row>
    <row r="40154" spans="18:19" x14ac:dyDescent="0.2">
      <c r="R40154" s="334">
        <v>98028</v>
      </c>
      <c r="S40154" s="319" t="s">
        <v>347</v>
      </c>
    </row>
    <row r="40155" spans="18:19" x14ac:dyDescent="0.2">
      <c r="R40155" s="334">
        <v>98029</v>
      </c>
      <c r="S40155" s="319" t="s">
        <v>347</v>
      </c>
    </row>
    <row r="40156" spans="18:19" x14ac:dyDescent="0.2">
      <c r="R40156" s="334">
        <v>98030</v>
      </c>
      <c r="S40156" s="319" t="s">
        <v>347</v>
      </c>
    </row>
    <row r="40157" spans="18:19" x14ac:dyDescent="0.2">
      <c r="R40157" s="334">
        <v>98031</v>
      </c>
      <c r="S40157" s="319" t="s">
        <v>347</v>
      </c>
    </row>
    <row r="40158" spans="18:19" x14ac:dyDescent="0.2">
      <c r="R40158" s="334">
        <v>98032</v>
      </c>
      <c r="S40158" s="319" t="s">
        <v>347</v>
      </c>
    </row>
    <row r="40159" spans="18:19" x14ac:dyDescent="0.2">
      <c r="R40159" s="334">
        <v>98033</v>
      </c>
      <c r="S40159" s="319" t="s">
        <v>347</v>
      </c>
    </row>
    <row r="40160" spans="18:19" x14ac:dyDescent="0.2">
      <c r="R40160" s="334">
        <v>98034</v>
      </c>
      <c r="S40160" s="319" t="s">
        <v>347</v>
      </c>
    </row>
    <row r="40161" spans="18:19" x14ac:dyDescent="0.2">
      <c r="R40161" s="334">
        <v>98035</v>
      </c>
      <c r="S40161" s="319" t="s">
        <v>347</v>
      </c>
    </row>
    <row r="40162" spans="18:19" x14ac:dyDescent="0.2">
      <c r="R40162" s="334">
        <v>98036</v>
      </c>
      <c r="S40162" s="319" t="s">
        <v>347</v>
      </c>
    </row>
    <row r="40163" spans="18:19" x14ac:dyDescent="0.2">
      <c r="R40163" s="334">
        <v>98037</v>
      </c>
      <c r="S40163" s="319" t="s">
        <v>347</v>
      </c>
    </row>
    <row r="40164" spans="18:19" x14ac:dyDescent="0.2">
      <c r="R40164" s="334">
        <v>98038</v>
      </c>
      <c r="S40164" s="319" t="s">
        <v>347</v>
      </c>
    </row>
    <row r="40165" spans="18:19" x14ac:dyDescent="0.2">
      <c r="R40165" s="334">
        <v>98039</v>
      </c>
      <c r="S40165" s="319" t="s">
        <v>347</v>
      </c>
    </row>
    <row r="40166" spans="18:19" x14ac:dyDescent="0.2">
      <c r="R40166" s="334">
        <v>98040</v>
      </c>
      <c r="S40166" s="319" t="s">
        <v>347</v>
      </c>
    </row>
    <row r="40167" spans="18:19" x14ac:dyDescent="0.2">
      <c r="R40167" s="334">
        <v>98041</v>
      </c>
      <c r="S40167" s="319" t="s">
        <v>347</v>
      </c>
    </row>
    <row r="40168" spans="18:19" x14ac:dyDescent="0.2">
      <c r="R40168" s="334">
        <v>98042</v>
      </c>
      <c r="S40168" s="319" t="s">
        <v>347</v>
      </c>
    </row>
    <row r="40169" spans="18:19" x14ac:dyDescent="0.2">
      <c r="R40169" s="334">
        <v>98043</v>
      </c>
      <c r="S40169" s="319" t="s">
        <v>347</v>
      </c>
    </row>
    <row r="40170" spans="18:19" x14ac:dyDescent="0.2">
      <c r="R40170" s="334">
        <v>98045</v>
      </c>
      <c r="S40170" s="319" t="s">
        <v>347</v>
      </c>
    </row>
    <row r="40171" spans="18:19" x14ac:dyDescent="0.2">
      <c r="R40171" s="334">
        <v>98046</v>
      </c>
      <c r="S40171" s="319" t="s">
        <v>347</v>
      </c>
    </row>
    <row r="40172" spans="18:19" x14ac:dyDescent="0.2">
      <c r="R40172" s="334">
        <v>98047</v>
      </c>
      <c r="S40172" s="319" t="s">
        <v>347</v>
      </c>
    </row>
    <row r="40173" spans="18:19" x14ac:dyDescent="0.2">
      <c r="R40173" s="334">
        <v>98050</v>
      </c>
      <c r="S40173" s="319" t="s">
        <v>347</v>
      </c>
    </row>
    <row r="40174" spans="18:19" x14ac:dyDescent="0.2">
      <c r="R40174" s="334">
        <v>98051</v>
      </c>
      <c r="S40174" s="319" t="s">
        <v>347</v>
      </c>
    </row>
    <row r="40175" spans="18:19" x14ac:dyDescent="0.2">
      <c r="R40175" s="334">
        <v>98052</v>
      </c>
      <c r="S40175" s="319" t="s">
        <v>347</v>
      </c>
    </row>
    <row r="40176" spans="18:19" x14ac:dyDescent="0.2">
      <c r="R40176" s="334">
        <v>98053</v>
      </c>
      <c r="S40176" s="319" t="s">
        <v>347</v>
      </c>
    </row>
    <row r="40177" spans="18:19" x14ac:dyDescent="0.2">
      <c r="R40177" s="334">
        <v>98054</v>
      </c>
      <c r="S40177" s="319" t="s">
        <v>347</v>
      </c>
    </row>
    <row r="40178" spans="18:19" x14ac:dyDescent="0.2">
      <c r="R40178" s="334">
        <v>98055</v>
      </c>
      <c r="S40178" s="319" t="s">
        <v>347</v>
      </c>
    </row>
    <row r="40179" spans="18:19" x14ac:dyDescent="0.2">
      <c r="R40179" s="334">
        <v>98056</v>
      </c>
      <c r="S40179" s="319" t="s">
        <v>347</v>
      </c>
    </row>
    <row r="40180" spans="18:19" x14ac:dyDescent="0.2">
      <c r="R40180" s="334">
        <v>98057</v>
      </c>
      <c r="S40180" s="319" t="s">
        <v>347</v>
      </c>
    </row>
    <row r="40181" spans="18:19" x14ac:dyDescent="0.2">
      <c r="R40181" s="334">
        <v>98058</v>
      </c>
      <c r="S40181" s="319" t="s">
        <v>347</v>
      </c>
    </row>
    <row r="40182" spans="18:19" x14ac:dyDescent="0.2">
      <c r="R40182" s="334">
        <v>98059</v>
      </c>
      <c r="S40182" s="319" t="s">
        <v>347</v>
      </c>
    </row>
    <row r="40183" spans="18:19" x14ac:dyDescent="0.2">
      <c r="R40183" s="334">
        <v>98062</v>
      </c>
      <c r="S40183" s="319" t="s">
        <v>347</v>
      </c>
    </row>
    <row r="40184" spans="18:19" x14ac:dyDescent="0.2">
      <c r="R40184" s="334">
        <v>98063</v>
      </c>
      <c r="S40184" s="319" t="s">
        <v>347</v>
      </c>
    </row>
    <row r="40185" spans="18:19" x14ac:dyDescent="0.2">
      <c r="R40185" s="334">
        <v>98064</v>
      </c>
      <c r="S40185" s="319" t="s">
        <v>347</v>
      </c>
    </row>
    <row r="40186" spans="18:19" x14ac:dyDescent="0.2">
      <c r="R40186" s="334">
        <v>98065</v>
      </c>
      <c r="S40186" s="319" t="s">
        <v>347</v>
      </c>
    </row>
    <row r="40187" spans="18:19" x14ac:dyDescent="0.2">
      <c r="R40187" s="334">
        <v>98068</v>
      </c>
      <c r="S40187" s="319" t="s">
        <v>347</v>
      </c>
    </row>
    <row r="40188" spans="18:19" x14ac:dyDescent="0.2">
      <c r="R40188" s="334">
        <v>98070</v>
      </c>
      <c r="S40188" s="319" t="s">
        <v>347</v>
      </c>
    </row>
    <row r="40189" spans="18:19" x14ac:dyDescent="0.2">
      <c r="R40189" s="334">
        <v>98071</v>
      </c>
      <c r="S40189" s="319" t="s">
        <v>347</v>
      </c>
    </row>
    <row r="40190" spans="18:19" x14ac:dyDescent="0.2">
      <c r="R40190" s="334">
        <v>98072</v>
      </c>
      <c r="S40190" s="319" t="s">
        <v>347</v>
      </c>
    </row>
    <row r="40191" spans="18:19" x14ac:dyDescent="0.2">
      <c r="R40191" s="334">
        <v>98073</v>
      </c>
      <c r="S40191" s="319" t="s">
        <v>347</v>
      </c>
    </row>
    <row r="40192" spans="18:19" x14ac:dyDescent="0.2">
      <c r="R40192" s="334">
        <v>98074</v>
      </c>
      <c r="S40192" s="319" t="s">
        <v>347</v>
      </c>
    </row>
    <row r="40193" spans="18:19" x14ac:dyDescent="0.2">
      <c r="R40193" s="334">
        <v>98075</v>
      </c>
      <c r="S40193" s="319" t="s">
        <v>347</v>
      </c>
    </row>
    <row r="40194" spans="18:19" x14ac:dyDescent="0.2">
      <c r="R40194" s="334">
        <v>98077</v>
      </c>
      <c r="S40194" s="319" t="s">
        <v>347</v>
      </c>
    </row>
    <row r="40195" spans="18:19" x14ac:dyDescent="0.2">
      <c r="R40195" s="334">
        <v>98082</v>
      </c>
      <c r="S40195" s="319" t="s">
        <v>347</v>
      </c>
    </row>
    <row r="40196" spans="18:19" x14ac:dyDescent="0.2">
      <c r="R40196" s="334">
        <v>98083</v>
      </c>
      <c r="S40196" s="319" t="s">
        <v>347</v>
      </c>
    </row>
    <row r="40197" spans="18:19" x14ac:dyDescent="0.2">
      <c r="R40197" s="334">
        <v>98087</v>
      </c>
      <c r="S40197" s="319" t="s">
        <v>347</v>
      </c>
    </row>
    <row r="40198" spans="18:19" x14ac:dyDescent="0.2">
      <c r="R40198" s="334">
        <v>98089</v>
      </c>
      <c r="S40198" s="319" t="s">
        <v>347</v>
      </c>
    </row>
    <row r="40199" spans="18:19" x14ac:dyDescent="0.2">
      <c r="R40199" s="334">
        <v>98092</v>
      </c>
      <c r="S40199" s="319" t="s">
        <v>347</v>
      </c>
    </row>
    <row r="40200" spans="18:19" x14ac:dyDescent="0.2">
      <c r="R40200" s="334">
        <v>98093</v>
      </c>
      <c r="S40200" s="319" t="s">
        <v>347</v>
      </c>
    </row>
    <row r="40201" spans="18:19" x14ac:dyDescent="0.2">
      <c r="R40201" s="334">
        <v>98101</v>
      </c>
      <c r="S40201" s="319" t="s">
        <v>347</v>
      </c>
    </row>
    <row r="40202" spans="18:19" x14ac:dyDescent="0.2">
      <c r="R40202" s="334">
        <v>98102</v>
      </c>
      <c r="S40202" s="319" t="s">
        <v>347</v>
      </c>
    </row>
    <row r="40203" spans="18:19" x14ac:dyDescent="0.2">
      <c r="R40203" s="334">
        <v>98103</v>
      </c>
      <c r="S40203" s="319" t="s">
        <v>347</v>
      </c>
    </row>
    <row r="40204" spans="18:19" x14ac:dyDescent="0.2">
      <c r="R40204" s="334">
        <v>98104</v>
      </c>
      <c r="S40204" s="319" t="s">
        <v>347</v>
      </c>
    </row>
    <row r="40205" spans="18:19" x14ac:dyDescent="0.2">
      <c r="R40205" s="334">
        <v>98105</v>
      </c>
      <c r="S40205" s="319" t="s">
        <v>347</v>
      </c>
    </row>
    <row r="40206" spans="18:19" x14ac:dyDescent="0.2">
      <c r="R40206" s="334">
        <v>98106</v>
      </c>
      <c r="S40206" s="319" t="s">
        <v>347</v>
      </c>
    </row>
    <row r="40207" spans="18:19" x14ac:dyDescent="0.2">
      <c r="R40207" s="334">
        <v>98107</v>
      </c>
      <c r="S40207" s="319" t="s">
        <v>347</v>
      </c>
    </row>
    <row r="40208" spans="18:19" x14ac:dyDescent="0.2">
      <c r="R40208" s="334">
        <v>98108</v>
      </c>
      <c r="S40208" s="319" t="s">
        <v>347</v>
      </c>
    </row>
    <row r="40209" spans="18:19" x14ac:dyDescent="0.2">
      <c r="R40209" s="334">
        <v>98109</v>
      </c>
      <c r="S40209" s="319" t="s">
        <v>347</v>
      </c>
    </row>
    <row r="40210" spans="18:19" x14ac:dyDescent="0.2">
      <c r="R40210" s="334">
        <v>98110</v>
      </c>
      <c r="S40210" s="319" t="s">
        <v>347</v>
      </c>
    </row>
    <row r="40211" spans="18:19" x14ac:dyDescent="0.2">
      <c r="R40211" s="334">
        <v>98111</v>
      </c>
      <c r="S40211" s="319" t="s">
        <v>347</v>
      </c>
    </row>
    <row r="40212" spans="18:19" x14ac:dyDescent="0.2">
      <c r="R40212" s="334">
        <v>98112</v>
      </c>
      <c r="S40212" s="319" t="s">
        <v>347</v>
      </c>
    </row>
    <row r="40213" spans="18:19" x14ac:dyDescent="0.2">
      <c r="R40213" s="334">
        <v>98113</v>
      </c>
      <c r="S40213" s="319" t="s">
        <v>347</v>
      </c>
    </row>
    <row r="40214" spans="18:19" x14ac:dyDescent="0.2">
      <c r="R40214" s="334">
        <v>98114</v>
      </c>
      <c r="S40214" s="319" t="s">
        <v>347</v>
      </c>
    </row>
    <row r="40215" spans="18:19" x14ac:dyDescent="0.2">
      <c r="R40215" s="334">
        <v>98115</v>
      </c>
      <c r="S40215" s="319" t="s">
        <v>347</v>
      </c>
    </row>
    <row r="40216" spans="18:19" x14ac:dyDescent="0.2">
      <c r="R40216" s="334">
        <v>98116</v>
      </c>
      <c r="S40216" s="319" t="s">
        <v>347</v>
      </c>
    </row>
    <row r="40217" spans="18:19" x14ac:dyDescent="0.2">
      <c r="R40217" s="334">
        <v>98117</v>
      </c>
      <c r="S40217" s="319" t="s">
        <v>347</v>
      </c>
    </row>
    <row r="40218" spans="18:19" x14ac:dyDescent="0.2">
      <c r="R40218" s="334">
        <v>98118</v>
      </c>
      <c r="S40218" s="319" t="s">
        <v>347</v>
      </c>
    </row>
    <row r="40219" spans="18:19" x14ac:dyDescent="0.2">
      <c r="R40219" s="334">
        <v>98119</v>
      </c>
      <c r="S40219" s="319" t="s">
        <v>347</v>
      </c>
    </row>
    <row r="40220" spans="18:19" x14ac:dyDescent="0.2">
      <c r="R40220" s="334">
        <v>98121</v>
      </c>
      <c r="S40220" s="319" t="s">
        <v>347</v>
      </c>
    </row>
    <row r="40221" spans="18:19" x14ac:dyDescent="0.2">
      <c r="R40221" s="334">
        <v>98122</v>
      </c>
      <c r="S40221" s="319" t="s">
        <v>347</v>
      </c>
    </row>
    <row r="40222" spans="18:19" x14ac:dyDescent="0.2">
      <c r="R40222" s="334">
        <v>98124</v>
      </c>
      <c r="S40222" s="319" t="s">
        <v>347</v>
      </c>
    </row>
    <row r="40223" spans="18:19" x14ac:dyDescent="0.2">
      <c r="R40223" s="334">
        <v>98125</v>
      </c>
      <c r="S40223" s="319" t="s">
        <v>347</v>
      </c>
    </row>
    <row r="40224" spans="18:19" x14ac:dyDescent="0.2">
      <c r="R40224" s="334">
        <v>98126</v>
      </c>
      <c r="S40224" s="319" t="s">
        <v>347</v>
      </c>
    </row>
    <row r="40225" spans="18:19" x14ac:dyDescent="0.2">
      <c r="R40225" s="334">
        <v>98127</v>
      </c>
      <c r="S40225" s="319" t="s">
        <v>347</v>
      </c>
    </row>
    <row r="40226" spans="18:19" x14ac:dyDescent="0.2">
      <c r="R40226" s="334">
        <v>98129</v>
      </c>
      <c r="S40226" s="319" t="s">
        <v>347</v>
      </c>
    </row>
    <row r="40227" spans="18:19" x14ac:dyDescent="0.2">
      <c r="R40227" s="334">
        <v>98131</v>
      </c>
      <c r="S40227" s="319" t="s">
        <v>347</v>
      </c>
    </row>
    <row r="40228" spans="18:19" x14ac:dyDescent="0.2">
      <c r="R40228" s="334">
        <v>98132</v>
      </c>
      <c r="S40228" s="319" t="s">
        <v>347</v>
      </c>
    </row>
    <row r="40229" spans="18:19" x14ac:dyDescent="0.2">
      <c r="R40229" s="334">
        <v>98133</v>
      </c>
      <c r="S40229" s="319" t="s">
        <v>347</v>
      </c>
    </row>
    <row r="40230" spans="18:19" x14ac:dyDescent="0.2">
      <c r="R40230" s="334">
        <v>98134</v>
      </c>
      <c r="S40230" s="319" t="s">
        <v>347</v>
      </c>
    </row>
    <row r="40231" spans="18:19" x14ac:dyDescent="0.2">
      <c r="R40231" s="334">
        <v>98136</v>
      </c>
      <c r="S40231" s="319" t="s">
        <v>347</v>
      </c>
    </row>
    <row r="40232" spans="18:19" x14ac:dyDescent="0.2">
      <c r="R40232" s="334">
        <v>98138</v>
      </c>
      <c r="S40232" s="319" t="s">
        <v>347</v>
      </c>
    </row>
    <row r="40233" spans="18:19" x14ac:dyDescent="0.2">
      <c r="R40233" s="334">
        <v>98139</v>
      </c>
      <c r="S40233" s="319" t="s">
        <v>347</v>
      </c>
    </row>
    <row r="40234" spans="18:19" x14ac:dyDescent="0.2">
      <c r="R40234" s="334">
        <v>98141</v>
      </c>
      <c r="S40234" s="319" t="s">
        <v>347</v>
      </c>
    </row>
    <row r="40235" spans="18:19" x14ac:dyDescent="0.2">
      <c r="R40235" s="334">
        <v>98144</v>
      </c>
      <c r="S40235" s="319" t="s">
        <v>347</v>
      </c>
    </row>
    <row r="40236" spans="18:19" x14ac:dyDescent="0.2">
      <c r="R40236" s="334">
        <v>98145</v>
      </c>
      <c r="S40236" s="319" t="s">
        <v>347</v>
      </c>
    </row>
    <row r="40237" spans="18:19" x14ac:dyDescent="0.2">
      <c r="R40237" s="334">
        <v>98146</v>
      </c>
      <c r="S40237" s="319" t="s">
        <v>347</v>
      </c>
    </row>
    <row r="40238" spans="18:19" x14ac:dyDescent="0.2">
      <c r="R40238" s="334">
        <v>98148</v>
      </c>
      <c r="S40238" s="319" t="s">
        <v>347</v>
      </c>
    </row>
    <row r="40239" spans="18:19" x14ac:dyDescent="0.2">
      <c r="R40239" s="334">
        <v>98154</v>
      </c>
      <c r="S40239" s="319" t="s">
        <v>347</v>
      </c>
    </row>
    <row r="40240" spans="18:19" x14ac:dyDescent="0.2">
      <c r="R40240" s="334">
        <v>98155</v>
      </c>
      <c r="S40240" s="319" t="s">
        <v>347</v>
      </c>
    </row>
    <row r="40241" spans="18:19" x14ac:dyDescent="0.2">
      <c r="R40241" s="334">
        <v>98158</v>
      </c>
      <c r="S40241" s="319" t="s">
        <v>347</v>
      </c>
    </row>
    <row r="40242" spans="18:19" x14ac:dyDescent="0.2">
      <c r="R40242" s="334">
        <v>98160</v>
      </c>
      <c r="S40242" s="319" t="s">
        <v>347</v>
      </c>
    </row>
    <row r="40243" spans="18:19" x14ac:dyDescent="0.2">
      <c r="R40243" s="334">
        <v>98161</v>
      </c>
      <c r="S40243" s="319" t="s">
        <v>347</v>
      </c>
    </row>
    <row r="40244" spans="18:19" x14ac:dyDescent="0.2">
      <c r="R40244" s="334">
        <v>98164</v>
      </c>
      <c r="S40244" s="319" t="s">
        <v>347</v>
      </c>
    </row>
    <row r="40245" spans="18:19" x14ac:dyDescent="0.2">
      <c r="R40245" s="334">
        <v>98165</v>
      </c>
      <c r="S40245" s="319" t="s">
        <v>347</v>
      </c>
    </row>
    <row r="40246" spans="18:19" x14ac:dyDescent="0.2">
      <c r="R40246" s="334">
        <v>98166</v>
      </c>
      <c r="S40246" s="319" t="s">
        <v>347</v>
      </c>
    </row>
    <row r="40247" spans="18:19" x14ac:dyDescent="0.2">
      <c r="R40247" s="334">
        <v>98168</v>
      </c>
      <c r="S40247" s="319" t="s">
        <v>347</v>
      </c>
    </row>
    <row r="40248" spans="18:19" x14ac:dyDescent="0.2">
      <c r="R40248" s="334">
        <v>98170</v>
      </c>
      <c r="S40248" s="319" t="s">
        <v>347</v>
      </c>
    </row>
    <row r="40249" spans="18:19" x14ac:dyDescent="0.2">
      <c r="R40249" s="334">
        <v>98171</v>
      </c>
      <c r="S40249" s="319" t="s">
        <v>347</v>
      </c>
    </row>
    <row r="40250" spans="18:19" x14ac:dyDescent="0.2">
      <c r="R40250" s="334">
        <v>98174</v>
      </c>
      <c r="S40250" s="319" t="s">
        <v>347</v>
      </c>
    </row>
    <row r="40251" spans="18:19" x14ac:dyDescent="0.2">
      <c r="R40251" s="334">
        <v>98175</v>
      </c>
      <c r="S40251" s="319" t="s">
        <v>347</v>
      </c>
    </row>
    <row r="40252" spans="18:19" x14ac:dyDescent="0.2">
      <c r="R40252" s="334">
        <v>98177</v>
      </c>
      <c r="S40252" s="319" t="s">
        <v>347</v>
      </c>
    </row>
    <row r="40253" spans="18:19" x14ac:dyDescent="0.2">
      <c r="R40253" s="334">
        <v>98178</v>
      </c>
      <c r="S40253" s="319" t="s">
        <v>347</v>
      </c>
    </row>
    <row r="40254" spans="18:19" x14ac:dyDescent="0.2">
      <c r="R40254" s="334">
        <v>98181</v>
      </c>
      <c r="S40254" s="319" t="s">
        <v>347</v>
      </c>
    </row>
    <row r="40255" spans="18:19" x14ac:dyDescent="0.2">
      <c r="R40255" s="334">
        <v>98184</v>
      </c>
      <c r="S40255" s="319" t="s">
        <v>347</v>
      </c>
    </row>
    <row r="40256" spans="18:19" x14ac:dyDescent="0.2">
      <c r="R40256" s="334">
        <v>98185</v>
      </c>
      <c r="S40256" s="319" t="s">
        <v>347</v>
      </c>
    </row>
    <row r="40257" spans="18:19" x14ac:dyDescent="0.2">
      <c r="R40257" s="334">
        <v>98188</v>
      </c>
      <c r="S40257" s="319" t="s">
        <v>347</v>
      </c>
    </row>
    <row r="40258" spans="18:19" x14ac:dyDescent="0.2">
      <c r="R40258" s="334">
        <v>98190</v>
      </c>
      <c r="S40258" s="319" t="s">
        <v>347</v>
      </c>
    </row>
    <row r="40259" spans="18:19" x14ac:dyDescent="0.2">
      <c r="R40259" s="334">
        <v>98191</v>
      </c>
      <c r="S40259" s="319" t="s">
        <v>347</v>
      </c>
    </row>
    <row r="40260" spans="18:19" x14ac:dyDescent="0.2">
      <c r="R40260" s="334">
        <v>98194</v>
      </c>
      <c r="S40260" s="319" t="s">
        <v>347</v>
      </c>
    </row>
    <row r="40261" spans="18:19" x14ac:dyDescent="0.2">
      <c r="R40261" s="334">
        <v>98195</v>
      </c>
      <c r="S40261" s="319" t="s">
        <v>347</v>
      </c>
    </row>
    <row r="40262" spans="18:19" x14ac:dyDescent="0.2">
      <c r="R40262" s="334">
        <v>98198</v>
      </c>
      <c r="S40262" s="319" t="s">
        <v>347</v>
      </c>
    </row>
    <row r="40263" spans="18:19" x14ac:dyDescent="0.2">
      <c r="R40263" s="334">
        <v>98199</v>
      </c>
      <c r="S40263" s="319" t="s">
        <v>347</v>
      </c>
    </row>
    <row r="40264" spans="18:19" x14ac:dyDescent="0.2">
      <c r="R40264" s="334">
        <v>98201</v>
      </c>
      <c r="S40264" s="319" t="s">
        <v>347</v>
      </c>
    </row>
    <row r="40265" spans="18:19" x14ac:dyDescent="0.2">
      <c r="R40265" s="334">
        <v>98203</v>
      </c>
      <c r="S40265" s="319" t="s">
        <v>347</v>
      </c>
    </row>
    <row r="40266" spans="18:19" x14ac:dyDescent="0.2">
      <c r="R40266" s="334">
        <v>98204</v>
      </c>
      <c r="S40266" s="319" t="s">
        <v>347</v>
      </c>
    </row>
    <row r="40267" spans="18:19" x14ac:dyDescent="0.2">
      <c r="R40267" s="334">
        <v>98205</v>
      </c>
      <c r="S40267" s="319" t="s">
        <v>347</v>
      </c>
    </row>
    <row r="40268" spans="18:19" x14ac:dyDescent="0.2">
      <c r="R40268" s="334">
        <v>98206</v>
      </c>
      <c r="S40268" s="319" t="s">
        <v>347</v>
      </c>
    </row>
    <row r="40269" spans="18:19" x14ac:dyDescent="0.2">
      <c r="R40269" s="334">
        <v>98207</v>
      </c>
      <c r="S40269" s="319" t="s">
        <v>347</v>
      </c>
    </row>
    <row r="40270" spans="18:19" x14ac:dyDescent="0.2">
      <c r="R40270" s="334">
        <v>98208</v>
      </c>
      <c r="S40270" s="319" t="s">
        <v>347</v>
      </c>
    </row>
    <row r="40271" spans="18:19" x14ac:dyDescent="0.2">
      <c r="R40271" s="334">
        <v>98213</v>
      </c>
      <c r="S40271" s="319" t="s">
        <v>347</v>
      </c>
    </row>
    <row r="40272" spans="18:19" x14ac:dyDescent="0.2">
      <c r="R40272" s="334">
        <v>98220</v>
      </c>
      <c r="S40272" s="319" t="s">
        <v>347</v>
      </c>
    </row>
    <row r="40273" spans="18:19" x14ac:dyDescent="0.2">
      <c r="R40273" s="334">
        <v>98221</v>
      </c>
      <c r="S40273" s="319" t="s">
        <v>347</v>
      </c>
    </row>
    <row r="40274" spans="18:19" x14ac:dyDescent="0.2">
      <c r="R40274" s="334">
        <v>98222</v>
      </c>
      <c r="S40274" s="319" t="s">
        <v>347</v>
      </c>
    </row>
    <row r="40275" spans="18:19" x14ac:dyDescent="0.2">
      <c r="R40275" s="334">
        <v>98223</v>
      </c>
      <c r="S40275" s="319" t="s">
        <v>347</v>
      </c>
    </row>
    <row r="40276" spans="18:19" x14ac:dyDescent="0.2">
      <c r="R40276" s="334">
        <v>98224</v>
      </c>
      <c r="S40276" s="319" t="s">
        <v>347</v>
      </c>
    </row>
    <row r="40277" spans="18:19" x14ac:dyDescent="0.2">
      <c r="R40277" s="334">
        <v>98225</v>
      </c>
      <c r="S40277" s="319" t="s">
        <v>347</v>
      </c>
    </row>
    <row r="40278" spans="18:19" x14ac:dyDescent="0.2">
      <c r="R40278" s="334">
        <v>98226</v>
      </c>
      <c r="S40278" s="319" t="s">
        <v>347</v>
      </c>
    </row>
    <row r="40279" spans="18:19" x14ac:dyDescent="0.2">
      <c r="R40279" s="334">
        <v>98227</v>
      </c>
      <c r="S40279" s="319" t="s">
        <v>347</v>
      </c>
    </row>
    <row r="40280" spans="18:19" x14ac:dyDescent="0.2">
      <c r="R40280" s="334">
        <v>98228</v>
      </c>
      <c r="S40280" s="319" t="s">
        <v>347</v>
      </c>
    </row>
    <row r="40281" spans="18:19" x14ac:dyDescent="0.2">
      <c r="R40281" s="334">
        <v>98229</v>
      </c>
      <c r="S40281" s="319" t="s">
        <v>347</v>
      </c>
    </row>
    <row r="40282" spans="18:19" x14ac:dyDescent="0.2">
      <c r="R40282" s="334">
        <v>98230</v>
      </c>
      <c r="S40282" s="319" t="s">
        <v>347</v>
      </c>
    </row>
    <row r="40283" spans="18:19" x14ac:dyDescent="0.2">
      <c r="R40283" s="334">
        <v>98231</v>
      </c>
      <c r="S40283" s="319" t="s">
        <v>347</v>
      </c>
    </row>
    <row r="40284" spans="18:19" x14ac:dyDescent="0.2">
      <c r="R40284" s="334">
        <v>98232</v>
      </c>
      <c r="S40284" s="319" t="s">
        <v>347</v>
      </c>
    </row>
    <row r="40285" spans="18:19" x14ac:dyDescent="0.2">
      <c r="R40285" s="334">
        <v>98233</v>
      </c>
      <c r="S40285" s="319" t="s">
        <v>347</v>
      </c>
    </row>
    <row r="40286" spans="18:19" x14ac:dyDescent="0.2">
      <c r="R40286" s="334">
        <v>98235</v>
      </c>
      <c r="S40286" s="319" t="s">
        <v>347</v>
      </c>
    </row>
    <row r="40287" spans="18:19" x14ac:dyDescent="0.2">
      <c r="R40287" s="334">
        <v>98236</v>
      </c>
      <c r="S40287" s="319" t="s">
        <v>347</v>
      </c>
    </row>
    <row r="40288" spans="18:19" x14ac:dyDescent="0.2">
      <c r="R40288" s="334">
        <v>98237</v>
      </c>
      <c r="S40288" s="319" t="s">
        <v>347</v>
      </c>
    </row>
    <row r="40289" spans="18:19" x14ac:dyDescent="0.2">
      <c r="R40289" s="334">
        <v>98238</v>
      </c>
      <c r="S40289" s="319" t="s">
        <v>347</v>
      </c>
    </row>
    <row r="40290" spans="18:19" x14ac:dyDescent="0.2">
      <c r="R40290" s="334">
        <v>98239</v>
      </c>
      <c r="S40290" s="319" t="s">
        <v>347</v>
      </c>
    </row>
    <row r="40291" spans="18:19" x14ac:dyDescent="0.2">
      <c r="R40291" s="334">
        <v>98240</v>
      </c>
      <c r="S40291" s="319" t="s">
        <v>347</v>
      </c>
    </row>
    <row r="40292" spans="18:19" x14ac:dyDescent="0.2">
      <c r="R40292" s="334">
        <v>98241</v>
      </c>
      <c r="S40292" s="319" t="s">
        <v>347</v>
      </c>
    </row>
    <row r="40293" spans="18:19" x14ac:dyDescent="0.2">
      <c r="R40293" s="334">
        <v>98243</v>
      </c>
      <c r="S40293" s="319" t="s">
        <v>347</v>
      </c>
    </row>
    <row r="40294" spans="18:19" x14ac:dyDescent="0.2">
      <c r="R40294" s="334">
        <v>98244</v>
      </c>
      <c r="S40294" s="319" t="s">
        <v>347</v>
      </c>
    </row>
    <row r="40295" spans="18:19" x14ac:dyDescent="0.2">
      <c r="R40295" s="334">
        <v>98245</v>
      </c>
      <c r="S40295" s="319" t="s">
        <v>347</v>
      </c>
    </row>
    <row r="40296" spans="18:19" x14ac:dyDescent="0.2">
      <c r="R40296" s="334">
        <v>98247</v>
      </c>
      <c r="S40296" s="319" t="s">
        <v>347</v>
      </c>
    </row>
    <row r="40297" spans="18:19" x14ac:dyDescent="0.2">
      <c r="R40297" s="334">
        <v>98248</v>
      </c>
      <c r="S40297" s="319" t="s">
        <v>347</v>
      </c>
    </row>
    <row r="40298" spans="18:19" x14ac:dyDescent="0.2">
      <c r="R40298" s="334">
        <v>98249</v>
      </c>
      <c r="S40298" s="319" t="s">
        <v>347</v>
      </c>
    </row>
    <row r="40299" spans="18:19" x14ac:dyDescent="0.2">
      <c r="R40299" s="334">
        <v>98250</v>
      </c>
      <c r="S40299" s="319" t="s">
        <v>347</v>
      </c>
    </row>
    <row r="40300" spans="18:19" x14ac:dyDescent="0.2">
      <c r="R40300" s="334">
        <v>98251</v>
      </c>
      <c r="S40300" s="319" t="s">
        <v>347</v>
      </c>
    </row>
    <row r="40301" spans="18:19" x14ac:dyDescent="0.2">
      <c r="R40301" s="334">
        <v>98252</v>
      </c>
      <c r="S40301" s="319" t="s">
        <v>347</v>
      </c>
    </row>
    <row r="40302" spans="18:19" x14ac:dyDescent="0.2">
      <c r="R40302" s="334">
        <v>98253</v>
      </c>
      <c r="S40302" s="319" t="s">
        <v>347</v>
      </c>
    </row>
    <row r="40303" spans="18:19" x14ac:dyDescent="0.2">
      <c r="R40303" s="334">
        <v>98255</v>
      </c>
      <c r="S40303" s="319" t="s">
        <v>347</v>
      </c>
    </row>
    <row r="40304" spans="18:19" x14ac:dyDescent="0.2">
      <c r="R40304" s="334">
        <v>98256</v>
      </c>
      <c r="S40304" s="319" t="s">
        <v>347</v>
      </c>
    </row>
    <row r="40305" spans="18:19" x14ac:dyDescent="0.2">
      <c r="R40305" s="334">
        <v>98257</v>
      </c>
      <c r="S40305" s="319" t="s">
        <v>347</v>
      </c>
    </row>
    <row r="40306" spans="18:19" x14ac:dyDescent="0.2">
      <c r="R40306" s="334">
        <v>98258</v>
      </c>
      <c r="S40306" s="319" t="s">
        <v>347</v>
      </c>
    </row>
    <row r="40307" spans="18:19" x14ac:dyDescent="0.2">
      <c r="R40307" s="334">
        <v>98259</v>
      </c>
      <c r="S40307" s="319" t="s">
        <v>347</v>
      </c>
    </row>
    <row r="40308" spans="18:19" x14ac:dyDescent="0.2">
      <c r="R40308" s="334">
        <v>98260</v>
      </c>
      <c r="S40308" s="319" t="s">
        <v>347</v>
      </c>
    </row>
    <row r="40309" spans="18:19" x14ac:dyDescent="0.2">
      <c r="R40309" s="334">
        <v>98261</v>
      </c>
      <c r="S40309" s="319" t="s">
        <v>347</v>
      </c>
    </row>
    <row r="40310" spans="18:19" x14ac:dyDescent="0.2">
      <c r="R40310" s="334">
        <v>98262</v>
      </c>
      <c r="S40310" s="319" t="s">
        <v>347</v>
      </c>
    </row>
    <row r="40311" spans="18:19" x14ac:dyDescent="0.2">
      <c r="R40311" s="334">
        <v>98263</v>
      </c>
      <c r="S40311" s="319" t="s">
        <v>347</v>
      </c>
    </row>
    <row r="40312" spans="18:19" x14ac:dyDescent="0.2">
      <c r="R40312" s="334">
        <v>98264</v>
      </c>
      <c r="S40312" s="319" t="s">
        <v>347</v>
      </c>
    </row>
    <row r="40313" spans="18:19" x14ac:dyDescent="0.2">
      <c r="R40313" s="334">
        <v>98266</v>
      </c>
      <c r="S40313" s="319" t="s">
        <v>347</v>
      </c>
    </row>
    <row r="40314" spans="18:19" x14ac:dyDescent="0.2">
      <c r="R40314" s="334">
        <v>98267</v>
      </c>
      <c r="S40314" s="319" t="s">
        <v>347</v>
      </c>
    </row>
    <row r="40315" spans="18:19" x14ac:dyDescent="0.2">
      <c r="R40315" s="334">
        <v>98270</v>
      </c>
      <c r="S40315" s="319" t="s">
        <v>347</v>
      </c>
    </row>
    <row r="40316" spans="18:19" x14ac:dyDescent="0.2">
      <c r="R40316" s="334">
        <v>98271</v>
      </c>
      <c r="S40316" s="319" t="s">
        <v>347</v>
      </c>
    </row>
    <row r="40317" spans="18:19" x14ac:dyDescent="0.2">
      <c r="R40317" s="334">
        <v>98272</v>
      </c>
      <c r="S40317" s="319" t="s">
        <v>347</v>
      </c>
    </row>
    <row r="40318" spans="18:19" x14ac:dyDescent="0.2">
      <c r="R40318" s="334">
        <v>98273</v>
      </c>
      <c r="S40318" s="319" t="s">
        <v>347</v>
      </c>
    </row>
    <row r="40319" spans="18:19" x14ac:dyDescent="0.2">
      <c r="R40319" s="334">
        <v>98274</v>
      </c>
      <c r="S40319" s="319" t="s">
        <v>347</v>
      </c>
    </row>
    <row r="40320" spans="18:19" x14ac:dyDescent="0.2">
      <c r="R40320" s="334">
        <v>98275</v>
      </c>
      <c r="S40320" s="319" t="s">
        <v>347</v>
      </c>
    </row>
    <row r="40321" spans="18:19" x14ac:dyDescent="0.2">
      <c r="R40321" s="334">
        <v>98276</v>
      </c>
      <c r="S40321" s="319" t="s">
        <v>347</v>
      </c>
    </row>
    <row r="40322" spans="18:19" x14ac:dyDescent="0.2">
      <c r="R40322" s="334">
        <v>98277</v>
      </c>
      <c r="S40322" s="319" t="s">
        <v>347</v>
      </c>
    </row>
    <row r="40323" spans="18:19" x14ac:dyDescent="0.2">
      <c r="R40323" s="334">
        <v>98278</v>
      </c>
      <c r="S40323" s="319" t="s">
        <v>347</v>
      </c>
    </row>
    <row r="40324" spans="18:19" x14ac:dyDescent="0.2">
      <c r="R40324" s="334">
        <v>98279</v>
      </c>
      <c r="S40324" s="319" t="s">
        <v>347</v>
      </c>
    </row>
    <row r="40325" spans="18:19" x14ac:dyDescent="0.2">
      <c r="R40325" s="334">
        <v>98280</v>
      </c>
      <c r="S40325" s="319" t="s">
        <v>347</v>
      </c>
    </row>
    <row r="40326" spans="18:19" x14ac:dyDescent="0.2">
      <c r="R40326" s="334">
        <v>98282</v>
      </c>
      <c r="S40326" s="319" t="s">
        <v>347</v>
      </c>
    </row>
    <row r="40327" spans="18:19" x14ac:dyDescent="0.2">
      <c r="R40327" s="334">
        <v>98283</v>
      </c>
      <c r="S40327" s="319" t="s">
        <v>347</v>
      </c>
    </row>
    <row r="40328" spans="18:19" x14ac:dyDescent="0.2">
      <c r="R40328" s="334">
        <v>98284</v>
      </c>
      <c r="S40328" s="319" t="s">
        <v>347</v>
      </c>
    </row>
    <row r="40329" spans="18:19" x14ac:dyDescent="0.2">
      <c r="R40329" s="334">
        <v>98286</v>
      </c>
      <c r="S40329" s="319" t="s">
        <v>347</v>
      </c>
    </row>
    <row r="40330" spans="18:19" x14ac:dyDescent="0.2">
      <c r="R40330" s="334">
        <v>98287</v>
      </c>
      <c r="S40330" s="319" t="s">
        <v>347</v>
      </c>
    </row>
    <row r="40331" spans="18:19" x14ac:dyDescent="0.2">
      <c r="R40331" s="334">
        <v>98288</v>
      </c>
      <c r="S40331" s="319" t="s">
        <v>347</v>
      </c>
    </row>
    <row r="40332" spans="18:19" x14ac:dyDescent="0.2">
      <c r="R40332" s="334">
        <v>98290</v>
      </c>
      <c r="S40332" s="319" t="s">
        <v>347</v>
      </c>
    </row>
    <row r="40333" spans="18:19" x14ac:dyDescent="0.2">
      <c r="R40333" s="334">
        <v>98291</v>
      </c>
      <c r="S40333" s="319" t="s">
        <v>347</v>
      </c>
    </row>
    <row r="40334" spans="18:19" x14ac:dyDescent="0.2">
      <c r="R40334" s="334">
        <v>98292</v>
      </c>
      <c r="S40334" s="319" t="s">
        <v>347</v>
      </c>
    </row>
    <row r="40335" spans="18:19" x14ac:dyDescent="0.2">
      <c r="R40335" s="334">
        <v>98293</v>
      </c>
      <c r="S40335" s="319" t="s">
        <v>347</v>
      </c>
    </row>
    <row r="40336" spans="18:19" x14ac:dyDescent="0.2">
      <c r="R40336" s="334">
        <v>98294</v>
      </c>
      <c r="S40336" s="319" t="s">
        <v>347</v>
      </c>
    </row>
    <row r="40337" spans="18:19" x14ac:dyDescent="0.2">
      <c r="R40337" s="334">
        <v>98295</v>
      </c>
      <c r="S40337" s="319" t="s">
        <v>347</v>
      </c>
    </row>
    <row r="40338" spans="18:19" x14ac:dyDescent="0.2">
      <c r="R40338" s="334">
        <v>98296</v>
      </c>
      <c r="S40338" s="319" t="s">
        <v>347</v>
      </c>
    </row>
    <row r="40339" spans="18:19" x14ac:dyDescent="0.2">
      <c r="R40339" s="334">
        <v>98297</v>
      </c>
      <c r="S40339" s="319" t="s">
        <v>347</v>
      </c>
    </row>
    <row r="40340" spans="18:19" x14ac:dyDescent="0.2">
      <c r="R40340" s="334">
        <v>98303</v>
      </c>
      <c r="S40340" s="319" t="s">
        <v>347</v>
      </c>
    </row>
    <row r="40341" spans="18:19" x14ac:dyDescent="0.2">
      <c r="R40341" s="334">
        <v>98304</v>
      </c>
      <c r="S40341" s="319" t="s">
        <v>347</v>
      </c>
    </row>
    <row r="40342" spans="18:19" x14ac:dyDescent="0.2">
      <c r="R40342" s="334">
        <v>98305</v>
      </c>
      <c r="S40342" s="319" t="s">
        <v>347</v>
      </c>
    </row>
    <row r="40343" spans="18:19" x14ac:dyDescent="0.2">
      <c r="R40343" s="334">
        <v>98310</v>
      </c>
      <c r="S40343" s="319" t="s">
        <v>347</v>
      </c>
    </row>
    <row r="40344" spans="18:19" x14ac:dyDescent="0.2">
      <c r="R40344" s="334">
        <v>98311</v>
      </c>
      <c r="S40344" s="319" t="s">
        <v>347</v>
      </c>
    </row>
    <row r="40345" spans="18:19" x14ac:dyDescent="0.2">
      <c r="R40345" s="334">
        <v>98312</v>
      </c>
      <c r="S40345" s="319" t="s">
        <v>347</v>
      </c>
    </row>
    <row r="40346" spans="18:19" x14ac:dyDescent="0.2">
      <c r="R40346" s="334">
        <v>98314</v>
      </c>
      <c r="S40346" s="319" t="s">
        <v>347</v>
      </c>
    </row>
    <row r="40347" spans="18:19" x14ac:dyDescent="0.2">
      <c r="R40347" s="334">
        <v>98315</v>
      </c>
      <c r="S40347" s="319" t="s">
        <v>347</v>
      </c>
    </row>
    <row r="40348" spans="18:19" x14ac:dyDescent="0.2">
      <c r="R40348" s="334">
        <v>98320</v>
      </c>
      <c r="S40348" s="319" t="s">
        <v>347</v>
      </c>
    </row>
    <row r="40349" spans="18:19" x14ac:dyDescent="0.2">
      <c r="R40349" s="334">
        <v>98321</v>
      </c>
      <c r="S40349" s="319" t="s">
        <v>347</v>
      </c>
    </row>
    <row r="40350" spans="18:19" x14ac:dyDescent="0.2">
      <c r="R40350" s="334">
        <v>98322</v>
      </c>
      <c r="S40350" s="319" t="s">
        <v>347</v>
      </c>
    </row>
    <row r="40351" spans="18:19" x14ac:dyDescent="0.2">
      <c r="R40351" s="334">
        <v>98323</v>
      </c>
      <c r="S40351" s="319" t="s">
        <v>347</v>
      </c>
    </row>
    <row r="40352" spans="18:19" x14ac:dyDescent="0.2">
      <c r="R40352" s="334">
        <v>98324</v>
      </c>
      <c r="S40352" s="319" t="s">
        <v>347</v>
      </c>
    </row>
    <row r="40353" spans="18:19" x14ac:dyDescent="0.2">
      <c r="R40353" s="334">
        <v>98325</v>
      </c>
      <c r="S40353" s="319" t="s">
        <v>347</v>
      </c>
    </row>
    <row r="40354" spans="18:19" x14ac:dyDescent="0.2">
      <c r="R40354" s="334">
        <v>98326</v>
      </c>
      <c r="S40354" s="319" t="s">
        <v>347</v>
      </c>
    </row>
    <row r="40355" spans="18:19" x14ac:dyDescent="0.2">
      <c r="R40355" s="334">
        <v>98327</v>
      </c>
      <c r="S40355" s="319" t="s">
        <v>347</v>
      </c>
    </row>
    <row r="40356" spans="18:19" x14ac:dyDescent="0.2">
      <c r="R40356" s="334">
        <v>98328</v>
      </c>
      <c r="S40356" s="319" t="s">
        <v>347</v>
      </c>
    </row>
    <row r="40357" spans="18:19" x14ac:dyDescent="0.2">
      <c r="R40357" s="334">
        <v>98329</v>
      </c>
      <c r="S40357" s="319" t="s">
        <v>347</v>
      </c>
    </row>
    <row r="40358" spans="18:19" x14ac:dyDescent="0.2">
      <c r="R40358" s="334">
        <v>98330</v>
      </c>
      <c r="S40358" s="319" t="s">
        <v>347</v>
      </c>
    </row>
    <row r="40359" spans="18:19" x14ac:dyDescent="0.2">
      <c r="R40359" s="334">
        <v>98331</v>
      </c>
      <c r="S40359" s="319" t="s">
        <v>347</v>
      </c>
    </row>
    <row r="40360" spans="18:19" x14ac:dyDescent="0.2">
      <c r="R40360" s="334">
        <v>98332</v>
      </c>
      <c r="S40360" s="319" t="s">
        <v>347</v>
      </c>
    </row>
    <row r="40361" spans="18:19" x14ac:dyDescent="0.2">
      <c r="R40361" s="334">
        <v>98333</v>
      </c>
      <c r="S40361" s="319" t="s">
        <v>347</v>
      </c>
    </row>
    <row r="40362" spans="18:19" x14ac:dyDescent="0.2">
      <c r="R40362" s="334">
        <v>98335</v>
      </c>
      <c r="S40362" s="319" t="s">
        <v>347</v>
      </c>
    </row>
    <row r="40363" spans="18:19" x14ac:dyDescent="0.2">
      <c r="R40363" s="334">
        <v>98336</v>
      </c>
      <c r="S40363" s="319" t="s">
        <v>347</v>
      </c>
    </row>
    <row r="40364" spans="18:19" x14ac:dyDescent="0.2">
      <c r="R40364" s="334">
        <v>98337</v>
      </c>
      <c r="S40364" s="319" t="s">
        <v>347</v>
      </c>
    </row>
    <row r="40365" spans="18:19" x14ac:dyDescent="0.2">
      <c r="R40365" s="334">
        <v>98338</v>
      </c>
      <c r="S40365" s="319" t="s">
        <v>347</v>
      </c>
    </row>
    <row r="40366" spans="18:19" x14ac:dyDescent="0.2">
      <c r="R40366" s="334">
        <v>98339</v>
      </c>
      <c r="S40366" s="319" t="s">
        <v>347</v>
      </c>
    </row>
    <row r="40367" spans="18:19" x14ac:dyDescent="0.2">
      <c r="R40367" s="334">
        <v>98340</v>
      </c>
      <c r="S40367" s="319" t="s">
        <v>347</v>
      </c>
    </row>
    <row r="40368" spans="18:19" x14ac:dyDescent="0.2">
      <c r="R40368" s="334">
        <v>98342</v>
      </c>
      <c r="S40368" s="319" t="s">
        <v>347</v>
      </c>
    </row>
    <row r="40369" spans="18:19" x14ac:dyDescent="0.2">
      <c r="R40369" s="334">
        <v>98343</v>
      </c>
      <c r="S40369" s="319" t="s">
        <v>347</v>
      </c>
    </row>
    <row r="40370" spans="18:19" x14ac:dyDescent="0.2">
      <c r="R40370" s="334">
        <v>98345</v>
      </c>
      <c r="S40370" s="319" t="s">
        <v>347</v>
      </c>
    </row>
    <row r="40371" spans="18:19" x14ac:dyDescent="0.2">
      <c r="R40371" s="334">
        <v>98346</v>
      </c>
      <c r="S40371" s="319" t="s">
        <v>347</v>
      </c>
    </row>
    <row r="40372" spans="18:19" x14ac:dyDescent="0.2">
      <c r="R40372" s="334">
        <v>98348</v>
      </c>
      <c r="S40372" s="319" t="s">
        <v>347</v>
      </c>
    </row>
    <row r="40373" spans="18:19" x14ac:dyDescent="0.2">
      <c r="R40373" s="334">
        <v>98349</v>
      </c>
      <c r="S40373" s="319" t="s">
        <v>347</v>
      </c>
    </row>
    <row r="40374" spans="18:19" x14ac:dyDescent="0.2">
      <c r="R40374" s="334">
        <v>98350</v>
      </c>
      <c r="S40374" s="319" t="s">
        <v>347</v>
      </c>
    </row>
    <row r="40375" spans="18:19" x14ac:dyDescent="0.2">
      <c r="R40375" s="334">
        <v>98351</v>
      </c>
      <c r="S40375" s="319" t="s">
        <v>347</v>
      </c>
    </row>
    <row r="40376" spans="18:19" x14ac:dyDescent="0.2">
      <c r="R40376" s="334">
        <v>98352</v>
      </c>
      <c r="S40376" s="319" t="s">
        <v>347</v>
      </c>
    </row>
    <row r="40377" spans="18:19" x14ac:dyDescent="0.2">
      <c r="R40377" s="334">
        <v>98353</v>
      </c>
      <c r="S40377" s="319" t="s">
        <v>347</v>
      </c>
    </row>
    <row r="40378" spans="18:19" x14ac:dyDescent="0.2">
      <c r="R40378" s="334">
        <v>98354</v>
      </c>
      <c r="S40378" s="319" t="s">
        <v>347</v>
      </c>
    </row>
    <row r="40379" spans="18:19" x14ac:dyDescent="0.2">
      <c r="R40379" s="334">
        <v>98355</v>
      </c>
      <c r="S40379" s="319" t="s">
        <v>347</v>
      </c>
    </row>
    <row r="40380" spans="18:19" x14ac:dyDescent="0.2">
      <c r="R40380" s="334">
        <v>98356</v>
      </c>
      <c r="S40380" s="319" t="s">
        <v>347</v>
      </c>
    </row>
    <row r="40381" spans="18:19" x14ac:dyDescent="0.2">
      <c r="R40381" s="334">
        <v>98357</v>
      </c>
      <c r="S40381" s="319" t="s">
        <v>347</v>
      </c>
    </row>
    <row r="40382" spans="18:19" x14ac:dyDescent="0.2">
      <c r="R40382" s="334">
        <v>98358</v>
      </c>
      <c r="S40382" s="319" t="s">
        <v>347</v>
      </c>
    </row>
    <row r="40383" spans="18:19" x14ac:dyDescent="0.2">
      <c r="R40383" s="334">
        <v>98359</v>
      </c>
      <c r="S40383" s="319" t="s">
        <v>347</v>
      </c>
    </row>
    <row r="40384" spans="18:19" x14ac:dyDescent="0.2">
      <c r="R40384" s="334">
        <v>98360</v>
      </c>
      <c r="S40384" s="319" t="s">
        <v>347</v>
      </c>
    </row>
    <row r="40385" spans="18:19" x14ac:dyDescent="0.2">
      <c r="R40385" s="334">
        <v>98361</v>
      </c>
      <c r="S40385" s="319" t="s">
        <v>347</v>
      </c>
    </row>
    <row r="40386" spans="18:19" x14ac:dyDescent="0.2">
      <c r="R40386" s="334">
        <v>98362</v>
      </c>
      <c r="S40386" s="319" t="s">
        <v>347</v>
      </c>
    </row>
    <row r="40387" spans="18:19" x14ac:dyDescent="0.2">
      <c r="R40387" s="334">
        <v>98363</v>
      </c>
      <c r="S40387" s="319" t="s">
        <v>347</v>
      </c>
    </row>
    <row r="40388" spans="18:19" x14ac:dyDescent="0.2">
      <c r="R40388" s="334">
        <v>98364</v>
      </c>
      <c r="S40388" s="319" t="s">
        <v>347</v>
      </c>
    </row>
    <row r="40389" spans="18:19" x14ac:dyDescent="0.2">
      <c r="R40389" s="334">
        <v>98365</v>
      </c>
      <c r="S40389" s="319" t="s">
        <v>347</v>
      </c>
    </row>
    <row r="40390" spans="18:19" x14ac:dyDescent="0.2">
      <c r="R40390" s="334">
        <v>98366</v>
      </c>
      <c r="S40390" s="319" t="s">
        <v>347</v>
      </c>
    </row>
    <row r="40391" spans="18:19" x14ac:dyDescent="0.2">
      <c r="R40391" s="334">
        <v>98367</v>
      </c>
      <c r="S40391" s="319" t="s">
        <v>347</v>
      </c>
    </row>
    <row r="40392" spans="18:19" x14ac:dyDescent="0.2">
      <c r="R40392" s="334">
        <v>98368</v>
      </c>
      <c r="S40392" s="319" t="s">
        <v>347</v>
      </c>
    </row>
    <row r="40393" spans="18:19" x14ac:dyDescent="0.2">
      <c r="R40393" s="334">
        <v>98370</v>
      </c>
      <c r="S40393" s="319" t="s">
        <v>347</v>
      </c>
    </row>
    <row r="40394" spans="18:19" x14ac:dyDescent="0.2">
      <c r="R40394" s="334">
        <v>98371</v>
      </c>
      <c r="S40394" s="319" t="s">
        <v>347</v>
      </c>
    </row>
    <row r="40395" spans="18:19" x14ac:dyDescent="0.2">
      <c r="R40395" s="334">
        <v>98372</v>
      </c>
      <c r="S40395" s="319" t="s">
        <v>347</v>
      </c>
    </row>
    <row r="40396" spans="18:19" x14ac:dyDescent="0.2">
      <c r="R40396" s="334">
        <v>98373</v>
      </c>
      <c r="S40396" s="319" t="s">
        <v>347</v>
      </c>
    </row>
    <row r="40397" spans="18:19" x14ac:dyDescent="0.2">
      <c r="R40397" s="334">
        <v>98374</v>
      </c>
      <c r="S40397" s="319" t="s">
        <v>347</v>
      </c>
    </row>
    <row r="40398" spans="18:19" x14ac:dyDescent="0.2">
      <c r="R40398" s="334">
        <v>98375</v>
      </c>
      <c r="S40398" s="319" t="s">
        <v>347</v>
      </c>
    </row>
    <row r="40399" spans="18:19" x14ac:dyDescent="0.2">
      <c r="R40399" s="334">
        <v>98376</v>
      </c>
      <c r="S40399" s="319" t="s">
        <v>347</v>
      </c>
    </row>
    <row r="40400" spans="18:19" x14ac:dyDescent="0.2">
      <c r="R40400" s="334">
        <v>98377</v>
      </c>
      <c r="S40400" s="319" t="s">
        <v>347</v>
      </c>
    </row>
    <row r="40401" spans="18:19" x14ac:dyDescent="0.2">
      <c r="R40401" s="334">
        <v>98378</v>
      </c>
      <c r="S40401" s="319" t="s">
        <v>347</v>
      </c>
    </row>
    <row r="40402" spans="18:19" x14ac:dyDescent="0.2">
      <c r="R40402" s="334">
        <v>98380</v>
      </c>
      <c r="S40402" s="319" t="s">
        <v>347</v>
      </c>
    </row>
    <row r="40403" spans="18:19" x14ac:dyDescent="0.2">
      <c r="R40403" s="334">
        <v>98381</v>
      </c>
      <c r="S40403" s="319" t="s">
        <v>347</v>
      </c>
    </row>
    <row r="40404" spans="18:19" x14ac:dyDescent="0.2">
      <c r="R40404" s="334">
        <v>98382</v>
      </c>
      <c r="S40404" s="319" t="s">
        <v>347</v>
      </c>
    </row>
    <row r="40405" spans="18:19" x14ac:dyDescent="0.2">
      <c r="R40405" s="334">
        <v>98383</v>
      </c>
      <c r="S40405" s="319" t="s">
        <v>347</v>
      </c>
    </row>
    <row r="40406" spans="18:19" x14ac:dyDescent="0.2">
      <c r="R40406" s="334">
        <v>98384</v>
      </c>
      <c r="S40406" s="319" t="s">
        <v>347</v>
      </c>
    </row>
    <row r="40407" spans="18:19" x14ac:dyDescent="0.2">
      <c r="R40407" s="334">
        <v>98385</v>
      </c>
      <c r="S40407" s="319" t="s">
        <v>347</v>
      </c>
    </row>
    <row r="40408" spans="18:19" x14ac:dyDescent="0.2">
      <c r="R40408" s="334">
        <v>98386</v>
      </c>
      <c r="S40408" s="319" t="s">
        <v>347</v>
      </c>
    </row>
    <row r="40409" spans="18:19" x14ac:dyDescent="0.2">
      <c r="R40409" s="334">
        <v>98387</v>
      </c>
      <c r="S40409" s="319" t="s">
        <v>347</v>
      </c>
    </row>
    <row r="40410" spans="18:19" x14ac:dyDescent="0.2">
      <c r="R40410" s="334">
        <v>98388</v>
      </c>
      <c r="S40410" s="319" t="s">
        <v>347</v>
      </c>
    </row>
    <row r="40411" spans="18:19" x14ac:dyDescent="0.2">
      <c r="R40411" s="334">
        <v>98390</v>
      </c>
      <c r="S40411" s="319" t="s">
        <v>347</v>
      </c>
    </row>
    <row r="40412" spans="18:19" x14ac:dyDescent="0.2">
      <c r="R40412" s="334">
        <v>98391</v>
      </c>
      <c r="S40412" s="319" t="s">
        <v>347</v>
      </c>
    </row>
    <row r="40413" spans="18:19" x14ac:dyDescent="0.2">
      <c r="R40413" s="334">
        <v>98392</v>
      </c>
      <c r="S40413" s="319" t="s">
        <v>347</v>
      </c>
    </row>
    <row r="40414" spans="18:19" x14ac:dyDescent="0.2">
      <c r="R40414" s="334">
        <v>98393</v>
      </c>
      <c r="S40414" s="319" t="s">
        <v>347</v>
      </c>
    </row>
    <row r="40415" spans="18:19" x14ac:dyDescent="0.2">
      <c r="R40415" s="334">
        <v>98394</v>
      </c>
      <c r="S40415" s="319" t="s">
        <v>347</v>
      </c>
    </row>
    <row r="40416" spans="18:19" x14ac:dyDescent="0.2">
      <c r="R40416" s="334">
        <v>98395</v>
      </c>
      <c r="S40416" s="319" t="s">
        <v>347</v>
      </c>
    </row>
    <row r="40417" spans="18:19" x14ac:dyDescent="0.2">
      <c r="R40417" s="334">
        <v>98396</v>
      </c>
      <c r="S40417" s="319" t="s">
        <v>347</v>
      </c>
    </row>
    <row r="40418" spans="18:19" x14ac:dyDescent="0.2">
      <c r="R40418" s="334">
        <v>98401</v>
      </c>
      <c r="S40418" s="319" t="s">
        <v>347</v>
      </c>
    </row>
    <row r="40419" spans="18:19" x14ac:dyDescent="0.2">
      <c r="R40419" s="334">
        <v>98402</v>
      </c>
      <c r="S40419" s="319" t="s">
        <v>347</v>
      </c>
    </row>
    <row r="40420" spans="18:19" x14ac:dyDescent="0.2">
      <c r="R40420" s="334">
        <v>98403</v>
      </c>
      <c r="S40420" s="319" t="s">
        <v>347</v>
      </c>
    </row>
    <row r="40421" spans="18:19" x14ac:dyDescent="0.2">
      <c r="R40421" s="334">
        <v>98404</v>
      </c>
      <c r="S40421" s="319" t="s">
        <v>347</v>
      </c>
    </row>
    <row r="40422" spans="18:19" x14ac:dyDescent="0.2">
      <c r="R40422" s="334">
        <v>98405</v>
      </c>
      <c r="S40422" s="319" t="s">
        <v>347</v>
      </c>
    </row>
    <row r="40423" spans="18:19" x14ac:dyDescent="0.2">
      <c r="R40423" s="334">
        <v>98406</v>
      </c>
      <c r="S40423" s="319" t="s">
        <v>347</v>
      </c>
    </row>
    <row r="40424" spans="18:19" x14ac:dyDescent="0.2">
      <c r="R40424" s="334">
        <v>98407</v>
      </c>
      <c r="S40424" s="319" t="s">
        <v>347</v>
      </c>
    </row>
    <row r="40425" spans="18:19" x14ac:dyDescent="0.2">
      <c r="R40425" s="334">
        <v>98408</v>
      </c>
      <c r="S40425" s="319" t="s">
        <v>347</v>
      </c>
    </row>
    <row r="40426" spans="18:19" x14ac:dyDescent="0.2">
      <c r="R40426" s="334">
        <v>98409</v>
      </c>
      <c r="S40426" s="319" t="s">
        <v>347</v>
      </c>
    </row>
    <row r="40427" spans="18:19" x14ac:dyDescent="0.2">
      <c r="R40427" s="334">
        <v>98411</v>
      </c>
      <c r="S40427" s="319" t="s">
        <v>347</v>
      </c>
    </row>
    <row r="40428" spans="18:19" x14ac:dyDescent="0.2">
      <c r="R40428" s="334">
        <v>98412</v>
      </c>
      <c r="S40428" s="319" t="s">
        <v>347</v>
      </c>
    </row>
    <row r="40429" spans="18:19" x14ac:dyDescent="0.2">
      <c r="R40429" s="334">
        <v>98413</v>
      </c>
      <c r="S40429" s="319" t="s">
        <v>347</v>
      </c>
    </row>
    <row r="40430" spans="18:19" x14ac:dyDescent="0.2">
      <c r="R40430" s="334">
        <v>98415</v>
      </c>
      <c r="S40430" s="319" t="s">
        <v>347</v>
      </c>
    </row>
    <row r="40431" spans="18:19" x14ac:dyDescent="0.2">
      <c r="R40431" s="334">
        <v>98416</v>
      </c>
      <c r="S40431" s="319" t="s">
        <v>347</v>
      </c>
    </row>
    <row r="40432" spans="18:19" x14ac:dyDescent="0.2">
      <c r="R40432" s="334">
        <v>98417</v>
      </c>
      <c r="S40432" s="319" t="s">
        <v>347</v>
      </c>
    </row>
    <row r="40433" spans="18:19" x14ac:dyDescent="0.2">
      <c r="R40433" s="334">
        <v>98418</v>
      </c>
      <c r="S40433" s="319" t="s">
        <v>347</v>
      </c>
    </row>
    <row r="40434" spans="18:19" x14ac:dyDescent="0.2">
      <c r="R40434" s="334">
        <v>98419</v>
      </c>
      <c r="S40434" s="319" t="s">
        <v>347</v>
      </c>
    </row>
    <row r="40435" spans="18:19" x14ac:dyDescent="0.2">
      <c r="R40435" s="334">
        <v>98421</v>
      </c>
      <c r="S40435" s="319" t="s">
        <v>347</v>
      </c>
    </row>
    <row r="40436" spans="18:19" x14ac:dyDescent="0.2">
      <c r="R40436" s="334">
        <v>98422</v>
      </c>
      <c r="S40436" s="319" t="s">
        <v>347</v>
      </c>
    </row>
    <row r="40437" spans="18:19" x14ac:dyDescent="0.2">
      <c r="R40437" s="334">
        <v>98424</v>
      </c>
      <c r="S40437" s="319" t="s">
        <v>347</v>
      </c>
    </row>
    <row r="40438" spans="18:19" x14ac:dyDescent="0.2">
      <c r="R40438" s="334">
        <v>98430</v>
      </c>
      <c r="S40438" s="319" t="s">
        <v>347</v>
      </c>
    </row>
    <row r="40439" spans="18:19" x14ac:dyDescent="0.2">
      <c r="R40439" s="334">
        <v>98431</v>
      </c>
      <c r="S40439" s="319" t="s">
        <v>347</v>
      </c>
    </row>
    <row r="40440" spans="18:19" x14ac:dyDescent="0.2">
      <c r="R40440" s="334">
        <v>98433</v>
      </c>
      <c r="S40440" s="319" t="s">
        <v>347</v>
      </c>
    </row>
    <row r="40441" spans="18:19" x14ac:dyDescent="0.2">
      <c r="R40441" s="334">
        <v>98438</v>
      </c>
      <c r="S40441" s="319" t="s">
        <v>347</v>
      </c>
    </row>
    <row r="40442" spans="18:19" x14ac:dyDescent="0.2">
      <c r="R40442" s="334">
        <v>98439</v>
      </c>
      <c r="S40442" s="319" t="s">
        <v>347</v>
      </c>
    </row>
    <row r="40443" spans="18:19" x14ac:dyDescent="0.2">
      <c r="R40443" s="334">
        <v>98442</v>
      </c>
      <c r="S40443" s="319" t="s">
        <v>347</v>
      </c>
    </row>
    <row r="40444" spans="18:19" x14ac:dyDescent="0.2">
      <c r="R40444" s="334">
        <v>98443</v>
      </c>
      <c r="S40444" s="319" t="s">
        <v>347</v>
      </c>
    </row>
    <row r="40445" spans="18:19" x14ac:dyDescent="0.2">
      <c r="R40445" s="334">
        <v>98444</v>
      </c>
      <c r="S40445" s="319" t="s">
        <v>347</v>
      </c>
    </row>
    <row r="40446" spans="18:19" x14ac:dyDescent="0.2">
      <c r="R40446" s="334">
        <v>98445</v>
      </c>
      <c r="S40446" s="319" t="s">
        <v>347</v>
      </c>
    </row>
    <row r="40447" spans="18:19" x14ac:dyDescent="0.2">
      <c r="R40447" s="334">
        <v>98446</v>
      </c>
      <c r="S40447" s="319" t="s">
        <v>347</v>
      </c>
    </row>
    <row r="40448" spans="18:19" x14ac:dyDescent="0.2">
      <c r="R40448" s="334">
        <v>98447</v>
      </c>
      <c r="S40448" s="319" t="s">
        <v>347</v>
      </c>
    </row>
    <row r="40449" spans="18:19" x14ac:dyDescent="0.2">
      <c r="R40449" s="334">
        <v>98448</v>
      </c>
      <c r="S40449" s="319" t="s">
        <v>347</v>
      </c>
    </row>
    <row r="40450" spans="18:19" x14ac:dyDescent="0.2">
      <c r="R40450" s="334">
        <v>98464</v>
      </c>
      <c r="S40450" s="319" t="s">
        <v>347</v>
      </c>
    </row>
    <row r="40451" spans="18:19" x14ac:dyDescent="0.2">
      <c r="R40451" s="334">
        <v>98465</v>
      </c>
      <c r="S40451" s="319" t="s">
        <v>347</v>
      </c>
    </row>
    <row r="40452" spans="18:19" x14ac:dyDescent="0.2">
      <c r="R40452" s="334">
        <v>98466</v>
      </c>
      <c r="S40452" s="319" t="s">
        <v>347</v>
      </c>
    </row>
    <row r="40453" spans="18:19" x14ac:dyDescent="0.2">
      <c r="R40453" s="334">
        <v>98467</v>
      </c>
      <c r="S40453" s="319" t="s">
        <v>347</v>
      </c>
    </row>
    <row r="40454" spans="18:19" x14ac:dyDescent="0.2">
      <c r="R40454" s="334">
        <v>98471</v>
      </c>
      <c r="S40454" s="319" t="s">
        <v>347</v>
      </c>
    </row>
    <row r="40455" spans="18:19" x14ac:dyDescent="0.2">
      <c r="R40455" s="334">
        <v>98481</v>
      </c>
      <c r="S40455" s="319" t="s">
        <v>347</v>
      </c>
    </row>
    <row r="40456" spans="18:19" x14ac:dyDescent="0.2">
      <c r="R40456" s="334">
        <v>98490</v>
      </c>
      <c r="S40456" s="319" t="s">
        <v>347</v>
      </c>
    </row>
    <row r="40457" spans="18:19" x14ac:dyDescent="0.2">
      <c r="R40457" s="334">
        <v>98492</v>
      </c>
      <c r="S40457" s="319" t="s">
        <v>347</v>
      </c>
    </row>
    <row r="40458" spans="18:19" x14ac:dyDescent="0.2">
      <c r="R40458" s="334">
        <v>98493</v>
      </c>
      <c r="S40458" s="319" t="s">
        <v>347</v>
      </c>
    </row>
    <row r="40459" spans="18:19" x14ac:dyDescent="0.2">
      <c r="R40459" s="334">
        <v>98496</v>
      </c>
      <c r="S40459" s="319" t="s">
        <v>347</v>
      </c>
    </row>
    <row r="40460" spans="18:19" x14ac:dyDescent="0.2">
      <c r="R40460" s="334">
        <v>98497</v>
      </c>
      <c r="S40460" s="319" t="s">
        <v>347</v>
      </c>
    </row>
    <row r="40461" spans="18:19" x14ac:dyDescent="0.2">
      <c r="R40461" s="334">
        <v>98498</v>
      </c>
      <c r="S40461" s="319" t="s">
        <v>347</v>
      </c>
    </row>
    <row r="40462" spans="18:19" x14ac:dyDescent="0.2">
      <c r="R40462" s="334">
        <v>98499</v>
      </c>
      <c r="S40462" s="319" t="s">
        <v>347</v>
      </c>
    </row>
    <row r="40463" spans="18:19" x14ac:dyDescent="0.2">
      <c r="R40463" s="334">
        <v>98501</v>
      </c>
      <c r="S40463" s="319" t="s">
        <v>347</v>
      </c>
    </row>
    <row r="40464" spans="18:19" x14ac:dyDescent="0.2">
      <c r="R40464" s="334">
        <v>98502</v>
      </c>
      <c r="S40464" s="319" t="s">
        <v>347</v>
      </c>
    </row>
    <row r="40465" spans="18:19" x14ac:dyDescent="0.2">
      <c r="R40465" s="334">
        <v>98503</v>
      </c>
      <c r="S40465" s="319" t="s">
        <v>347</v>
      </c>
    </row>
    <row r="40466" spans="18:19" x14ac:dyDescent="0.2">
      <c r="R40466" s="334">
        <v>98504</v>
      </c>
      <c r="S40466" s="319" t="s">
        <v>347</v>
      </c>
    </row>
    <row r="40467" spans="18:19" x14ac:dyDescent="0.2">
      <c r="R40467" s="334">
        <v>98505</v>
      </c>
      <c r="S40467" s="319" t="s">
        <v>347</v>
      </c>
    </row>
    <row r="40468" spans="18:19" x14ac:dyDescent="0.2">
      <c r="R40468" s="334">
        <v>98506</v>
      </c>
      <c r="S40468" s="319" t="s">
        <v>347</v>
      </c>
    </row>
    <row r="40469" spans="18:19" x14ac:dyDescent="0.2">
      <c r="R40469" s="334">
        <v>98507</v>
      </c>
      <c r="S40469" s="319" t="s">
        <v>347</v>
      </c>
    </row>
    <row r="40470" spans="18:19" x14ac:dyDescent="0.2">
      <c r="R40470" s="334">
        <v>98508</v>
      </c>
      <c r="S40470" s="319" t="s">
        <v>347</v>
      </c>
    </row>
    <row r="40471" spans="18:19" x14ac:dyDescent="0.2">
      <c r="R40471" s="334">
        <v>98509</v>
      </c>
      <c r="S40471" s="319" t="s">
        <v>347</v>
      </c>
    </row>
    <row r="40472" spans="18:19" x14ac:dyDescent="0.2">
      <c r="R40472" s="334">
        <v>98511</v>
      </c>
      <c r="S40472" s="319" t="s">
        <v>347</v>
      </c>
    </row>
    <row r="40473" spans="18:19" x14ac:dyDescent="0.2">
      <c r="R40473" s="334">
        <v>98512</v>
      </c>
      <c r="S40473" s="319" t="s">
        <v>347</v>
      </c>
    </row>
    <row r="40474" spans="18:19" x14ac:dyDescent="0.2">
      <c r="R40474" s="334">
        <v>98513</v>
      </c>
      <c r="S40474" s="319" t="s">
        <v>347</v>
      </c>
    </row>
    <row r="40475" spans="18:19" x14ac:dyDescent="0.2">
      <c r="R40475" s="334">
        <v>98516</v>
      </c>
      <c r="S40475" s="319" t="s">
        <v>347</v>
      </c>
    </row>
    <row r="40476" spans="18:19" x14ac:dyDescent="0.2">
      <c r="R40476" s="334">
        <v>98520</v>
      </c>
      <c r="S40476" s="319" t="s">
        <v>347</v>
      </c>
    </row>
    <row r="40477" spans="18:19" x14ac:dyDescent="0.2">
      <c r="R40477" s="334">
        <v>98522</v>
      </c>
      <c r="S40477" s="319" t="s">
        <v>347</v>
      </c>
    </row>
    <row r="40478" spans="18:19" x14ac:dyDescent="0.2">
      <c r="R40478" s="334">
        <v>98524</v>
      </c>
      <c r="S40478" s="319" t="s">
        <v>347</v>
      </c>
    </row>
    <row r="40479" spans="18:19" x14ac:dyDescent="0.2">
      <c r="R40479" s="334">
        <v>98526</v>
      </c>
      <c r="S40479" s="319" t="s">
        <v>347</v>
      </c>
    </row>
    <row r="40480" spans="18:19" x14ac:dyDescent="0.2">
      <c r="R40480" s="334">
        <v>98527</v>
      </c>
      <c r="S40480" s="319" t="s">
        <v>347</v>
      </c>
    </row>
    <row r="40481" spans="18:19" x14ac:dyDescent="0.2">
      <c r="R40481" s="334">
        <v>98528</v>
      </c>
      <c r="S40481" s="319" t="s">
        <v>347</v>
      </c>
    </row>
    <row r="40482" spans="18:19" x14ac:dyDescent="0.2">
      <c r="R40482" s="334">
        <v>98530</v>
      </c>
      <c r="S40482" s="319" t="s">
        <v>347</v>
      </c>
    </row>
    <row r="40483" spans="18:19" x14ac:dyDescent="0.2">
      <c r="R40483" s="334">
        <v>98531</v>
      </c>
      <c r="S40483" s="319" t="s">
        <v>347</v>
      </c>
    </row>
    <row r="40484" spans="18:19" x14ac:dyDescent="0.2">
      <c r="R40484" s="334">
        <v>98532</v>
      </c>
      <c r="S40484" s="319" t="s">
        <v>347</v>
      </c>
    </row>
    <row r="40485" spans="18:19" x14ac:dyDescent="0.2">
      <c r="R40485" s="334">
        <v>98533</v>
      </c>
      <c r="S40485" s="319" t="s">
        <v>347</v>
      </c>
    </row>
    <row r="40486" spans="18:19" x14ac:dyDescent="0.2">
      <c r="R40486" s="334">
        <v>98535</v>
      </c>
      <c r="S40486" s="319" t="s">
        <v>347</v>
      </c>
    </row>
    <row r="40487" spans="18:19" x14ac:dyDescent="0.2">
      <c r="R40487" s="334">
        <v>98536</v>
      </c>
      <c r="S40487" s="319" t="s">
        <v>347</v>
      </c>
    </row>
    <row r="40488" spans="18:19" x14ac:dyDescent="0.2">
      <c r="R40488" s="334">
        <v>98537</v>
      </c>
      <c r="S40488" s="319" t="s">
        <v>347</v>
      </c>
    </row>
    <row r="40489" spans="18:19" x14ac:dyDescent="0.2">
      <c r="R40489" s="334">
        <v>98538</v>
      </c>
      <c r="S40489" s="319" t="s">
        <v>347</v>
      </c>
    </row>
    <row r="40490" spans="18:19" x14ac:dyDescent="0.2">
      <c r="R40490" s="334">
        <v>98539</v>
      </c>
      <c r="S40490" s="319" t="s">
        <v>347</v>
      </c>
    </row>
    <row r="40491" spans="18:19" x14ac:dyDescent="0.2">
      <c r="R40491" s="334">
        <v>98540</v>
      </c>
      <c r="S40491" s="319" t="s">
        <v>347</v>
      </c>
    </row>
    <row r="40492" spans="18:19" x14ac:dyDescent="0.2">
      <c r="R40492" s="334">
        <v>98541</v>
      </c>
      <c r="S40492" s="319" t="s">
        <v>347</v>
      </c>
    </row>
    <row r="40493" spans="18:19" x14ac:dyDescent="0.2">
      <c r="R40493" s="334">
        <v>98542</v>
      </c>
      <c r="S40493" s="319" t="s">
        <v>347</v>
      </c>
    </row>
    <row r="40494" spans="18:19" x14ac:dyDescent="0.2">
      <c r="R40494" s="334">
        <v>98544</v>
      </c>
      <c r="S40494" s="319" t="s">
        <v>347</v>
      </c>
    </row>
    <row r="40495" spans="18:19" x14ac:dyDescent="0.2">
      <c r="R40495" s="334">
        <v>98546</v>
      </c>
      <c r="S40495" s="319" t="s">
        <v>347</v>
      </c>
    </row>
    <row r="40496" spans="18:19" x14ac:dyDescent="0.2">
      <c r="R40496" s="334">
        <v>98547</v>
      </c>
      <c r="S40496" s="319" t="s">
        <v>347</v>
      </c>
    </row>
    <row r="40497" spans="18:19" x14ac:dyDescent="0.2">
      <c r="R40497" s="334">
        <v>98548</v>
      </c>
      <c r="S40497" s="319" t="s">
        <v>347</v>
      </c>
    </row>
    <row r="40498" spans="18:19" x14ac:dyDescent="0.2">
      <c r="R40498" s="334">
        <v>98550</v>
      </c>
      <c r="S40498" s="319" t="s">
        <v>347</v>
      </c>
    </row>
    <row r="40499" spans="18:19" x14ac:dyDescent="0.2">
      <c r="R40499" s="334">
        <v>98552</v>
      </c>
      <c r="S40499" s="319" t="s">
        <v>347</v>
      </c>
    </row>
    <row r="40500" spans="18:19" x14ac:dyDescent="0.2">
      <c r="R40500" s="334">
        <v>98554</v>
      </c>
      <c r="S40500" s="319" t="s">
        <v>347</v>
      </c>
    </row>
    <row r="40501" spans="18:19" x14ac:dyDescent="0.2">
      <c r="R40501" s="334">
        <v>98555</v>
      </c>
      <c r="S40501" s="319" t="s">
        <v>347</v>
      </c>
    </row>
    <row r="40502" spans="18:19" x14ac:dyDescent="0.2">
      <c r="R40502" s="334">
        <v>98556</v>
      </c>
      <c r="S40502" s="319" t="s">
        <v>347</v>
      </c>
    </row>
    <row r="40503" spans="18:19" x14ac:dyDescent="0.2">
      <c r="R40503" s="334">
        <v>98557</v>
      </c>
      <c r="S40503" s="319" t="s">
        <v>347</v>
      </c>
    </row>
    <row r="40504" spans="18:19" x14ac:dyDescent="0.2">
      <c r="R40504" s="334">
        <v>98558</v>
      </c>
      <c r="S40504" s="319" t="s">
        <v>347</v>
      </c>
    </row>
    <row r="40505" spans="18:19" x14ac:dyDescent="0.2">
      <c r="R40505" s="334">
        <v>98559</v>
      </c>
      <c r="S40505" s="319" t="s">
        <v>347</v>
      </c>
    </row>
    <row r="40506" spans="18:19" x14ac:dyDescent="0.2">
      <c r="R40506" s="334">
        <v>98560</v>
      </c>
      <c r="S40506" s="319" t="s">
        <v>347</v>
      </c>
    </row>
    <row r="40507" spans="18:19" x14ac:dyDescent="0.2">
      <c r="R40507" s="334">
        <v>98561</v>
      </c>
      <c r="S40507" s="319" t="s">
        <v>347</v>
      </c>
    </row>
    <row r="40508" spans="18:19" x14ac:dyDescent="0.2">
      <c r="R40508" s="334">
        <v>98562</v>
      </c>
      <c r="S40508" s="319" t="s">
        <v>347</v>
      </c>
    </row>
    <row r="40509" spans="18:19" x14ac:dyDescent="0.2">
      <c r="R40509" s="334">
        <v>98563</v>
      </c>
      <c r="S40509" s="319" t="s">
        <v>347</v>
      </c>
    </row>
    <row r="40510" spans="18:19" x14ac:dyDescent="0.2">
      <c r="R40510" s="334">
        <v>98564</v>
      </c>
      <c r="S40510" s="319" t="s">
        <v>347</v>
      </c>
    </row>
    <row r="40511" spans="18:19" x14ac:dyDescent="0.2">
      <c r="R40511" s="334">
        <v>98565</v>
      </c>
      <c r="S40511" s="319" t="s">
        <v>347</v>
      </c>
    </row>
    <row r="40512" spans="18:19" x14ac:dyDescent="0.2">
      <c r="R40512" s="334">
        <v>98566</v>
      </c>
      <c r="S40512" s="319" t="s">
        <v>347</v>
      </c>
    </row>
    <row r="40513" spans="18:19" x14ac:dyDescent="0.2">
      <c r="R40513" s="334">
        <v>98568</v>
      </c>
      <c r="S40513" s="319" t="s">
        <v>347</v>
      </c>
    </row>
    <row r="40514" spans="18:19" x14ac:dyDescent="0.2">
      <c r="R40514" s="334">
        <v>98569</v>
      </c>
      <c r="S40514" s="319" t="s">
        <v>347</v>
      </c>
    </row>
    <row r="40515" spans="18:19" x14ac:dyDescent="0.2">
      <c r="R40515" s="334">
        <v>98570</v>
      </c>
      <c r="S40515" s="319" t="s">
        <v>347</v>
      </c>
    </row>
    <row r="40516" spans="18:19" x14ac:dyDescent="0.2">
      <c r="R40516" s="334">
        <v>98571</v>
      </c>
      <c r="S40516" s="319" t="s">
        <v>347</v>
      </c>
    </row>
    <row r="40517" spans="18:19" x14ac:dyDescent="0.2">
      <c r="R40517" s="334">
        <v>98572</v>
      </c>
      <c r="S40517" s="319" t="s">
        <v>347</v>
      </c>
    </row>
    <row r="40518" spans="18:19" x14ac:dyDescent="0.2">
      <c r="R40518" s="334">
        <v>98575</v>
      </c>
      <c r="S40518" s="319" t="s">
        <v>347</v>
      </c>
    </row>
    <row r="40519" spans="18:19" x14ac:dyDescent="0.2">
      <c r="R40519" s="334">
        <v>98576</v>
      </c>
      <c r="S40519" s="319" t="s">
        <v>347</v>
      </c>
    </row>
    <row r="40520" spans="18:19" x14ac:dyDescent="0.2">
      <c r="R40520" s="334">
        <v>98577</v>
      </c>
      <c r="S40520" s="319" t="s">
        <v>347</v>
      </c>
    </row>
    <row r="40521" spans="18:19" x14ac:dyDescent="0.2">
      <c r="R40521" s="334">
        <v>98579</v>
      </c>
      <c r="S40521" s="319" t="s">
        <v>347</v>
      </c>
    </row>
    <row r="40522" spans="18:19" x14ac:dyDescent="0.2">
      <c r="R40522" s="334">
        <v>98580</v>
      </c>
      <c r="S40522" s="319" t="s">
        <v>347</v>
      </c>
    </row>
    <row r="40523" spans="18:19" x14ac:dyDescent="0.2">
      <c r="R40523" s="334">
        <v>98581</v>
      </c>
      <c r="S40523" s="319" t="s">
        <v>347</v>
      </c>
    </row>
    <row r="40524" spans="18:19" x14ac:dyDescent="0.2">
      <c r="R40524" s="334">
        <v>98582</v>
      </c>
      <c r="S40524" s="319" t="s">
        <v>347</v>
      </c>
    </row>
    <row r="40525" spans="18:19" x14ac:dyDescent="0.2">
      <c r="R40525" s="334">
        <v>98583</v>
      </c>
      <c r="S40525" s="319" t="s">
        <v>347</v>
      </c>
    </row>
    <row r="40526" spans="18:19" x14ac:dyDescent="0.2">
      <c r="R40526" s="334">
        <v>98584</v>
      </c>
      <c r="S40526" s="319" t="s">
        <v>347</v>
      </c>
    </row>
    <row r="40527" spans="18:19" x14ac:dyDescent="0.2">
      <c r="R40527" s="334">
        <v>98585</v>
      </c>
      <c r="S40527" s="319" t="s">
        <v>347</v>
      </c>
    </row>
    <row r="40528" spans="18:19" x14ac:dyDescent="0.2">
      <c r="R40528" s="334">
        <v>98586</v>
      </c>
      <c r="S40528" s="319" t="s">
        <v>347</v>
      </c>
    </row>
    <row r="40529" spans="18:19" x14ac:dyDescent="0.2">
      <c r="R40529" s="334">
        <v>98587</v>
      </c>
      <c r="S40529" s="319" t="s">
        <v>347</v>
      </c>
    </row>
    <row r="40530" spans="18:19" x14ac:dyDescent="0.2">
      <c r="R40530" s="334">
        <v>98588</v>
      </c>
      <c r="S40530" s="319" t="s">
        <v>347</v>
      </c>
    </row>
    <row r="40531" spans="18:19" x14ac:dyDescent="0.2">
      <c r="R40531" s="334">
        <v>98589</v>
      </c>
      <c r="S40531" s="319" t="s">
        <v>347</v>
      </c>
    </row>
    <row r="40532" spans="18:19" x14ac:dyDescent="0.2">
      <c r="R40532" s="334">
        <v>98590</v>
      </c>
      <c r="S40532" s="319" t="s">
        <v>347</v>
      </c>
    </row>
    <row r="40533" spans="18:19" x14ac:dyDescent="0.2">
      <c r="R40533" s="334">
        <v>98591</v>
      </c>
      <c r="S40533" s="319" t="s">
        <v>347</v>
      </c>
    </row>
    <row r="40534" spans="18:19" x14ac:dyDescent="0.2">
      <c r="R40534" s="334">
        <v>98592</v>
      </c>
      <c r="S40534" s="319" t="s">
        <v>347</v>
      </c>
    </row>
    <row r="40535" spans="18:19" x14ac:dyDescent="0.2">
      <c r="R40535" s="334">
        <v>98593</v>
      </c>
      <c r="S40535" s="319" t="s">
        <v>347</v>
      </c>
    </row>
    <row r="40536" spans="18:19" x14ac:dyDescent="0.2">
      <c r="R40536" s="334">
        <v>98595</v>
      </c>
      <c r="S40536" s="319" t="s">
        <v>347</v>
      </c>
    </row>
    <row r="40537" spans="18:19" x14ac:dyDescent="0.2">
      <c r="R40537" s="334">
        <v>98596</v>
      </c>
      <c r="S40537" s="319" t="s">
        <v>347</v>
      </c>
    </row>
    <row r="40538" spans="18:19" x14ac:dyDescent="0.2">
      <c r="R40538" s="334">
        <v>98597</v>
      </c>
      <c r="S40538" s="319" t="s">
        <v>347</v>
      </c>
    </row>
    <row r="40539" spans="18:19" x14ac:dyDescent="0.2">
      <c r="R40539" s="334">
        <v>98599</v>
      </c>
      <c r="S40539" s="319" t="s">
        <v>347</v>
      </c>
    </row>
    <row r="40540" spans="18:19" x14ac:dyDescent="0.2">
      <c r="R40540" s="334">
        <v>98601</v>
      </c>
      <c r="S40540" s="319" t="s">
        <v>347</v>
      </c>
    </row>
    <row r="40541" spans="18:19" x14ac:dyDescent="0.2">
      <c r="R40541" s="334">
        <v>98602</v>
      </c>
      <c r="S40541" s="319" t="s">
        <v>347</v>
      </c>
    </row>
    <row r="40542" spans="18:19" x14ac:dyDescent="0.2">
      <c r="R40542" s="334">
        <v>98603</v>
      </c>
      <c r="S40542" s="319" t="s">
        <v>347</v>
      </c>
    </row>
    <row r="40543" spans="18:19" x14ac:dyDescent="0.2">
      <c r="R40543" s="334">
        <v>98604</v>
      </c>
      <c r="S40543" s="319" t="s">
        <v>347</v>
      </c>
    </row>
    <row r="40544" spans="18:19" x14ac:dyDescent="0.2">
      <c r="R40544" s="334">
        <v>98605</v>
      </c>
      <c r="S40544" s="319" t="s">
        <v>347</v>
      </c>
    </row>
    <row r="40545" spans="18:19" x14ac:dyDescent="0.2">
      <c r="R40545" s="334">
        <v>98606</v>
      </c>
      <c r="S40545" s="319" t="s">
        <v>347</v>
      </c>
    </row>
    <row r="40546" spans="18:19" x14ac:dyDescent="0.2">
      <c r="R40546" s="334">
        <v>98607</v>
      </c>
      <c r="S40546" s="319" t="s">
        <v>347</v>
      </c>
    </row>
    <row r="40547" spans="18:19" x14ac:dyDescent="0.2">
      <c r="R40547" s="334">
        <v>98609</v>
      </c>
      <c r="S40547" s="319" t="s">
        <v>347</v>
      </c>
    </row>
    <row r="40548" spans="18:19" x14ac:dyDescent="0.2">
      <c r="R40548" s="334">
        <v>98610</v>
      </c>
      <c r="S40548" s="319" t="s">
        <v>347</v>
      </c>
    </row>
    <row r="40549" spans="18:19" x14ac:dyDescent="0.2">
      <c r="R40549" s="334">
        <v>98611</v>
      </c>
      <c r="S40549" s="319" t="s">
        <v>347</v>
      </c>
    </row>
    <row r="40550" spans="18:19" x14ac:dyDescent="0.2">
      <c r="R40550" s="334">
        <v>98612</v>
      </c>
      <c r="S40550" s="319" t="s">
        <v>347</v>
      </c>
    </row>
    <row r="40551" spans="18:19" x14ac:dyDescent="0.2">
      <c r="R40551" s="334">
        <v>98613</v>
      </c>
      <c r="S40551" s="319" t="s">
        <v>347</v>
      </c>
    </row>
    <row r="40552" spans="18:19" x14ac:dyDescent="0.2">
      <c r="R40552" s="334">
        <v>98614</v>
      </c>
      <c r="S40552" s="319" t="s">
        <v>347</v>
      </c>
    </row>
    <row r="40553" spans="18:19" x14ac:dyDescent="0.2">
      <c r="R40553" s="334">
        <v>98616</v>
      </c>
      <c r="S40553" s="319" t="s">
        <v>347</v>
      </c>
    </row>
    <row r="40554" spans="18:19" x14ac:dyDescent="0.2">
      <c r="R40554" s="334">
        <v>98617</v>
      </c>
      <c r="S40554" s="319" t="s">
        <v>347</v>
      </c>
    </row>
    <row r="40555" spans="18:19" x14ac:dyDescent="0.2">
      <c r="R40555" s="334">
        <v>98619</v>
      </c>
      <c r="S40555" s="319" t="s">
        <v>347</v>
      </c>
    </row>
    <row r="40556" spans="18:19" x14ac:dyDescent="0.2">
      <c r="R40556" s="334">
        <v>98620</v>
      </c>
      <c r="S40556" s="319" t="s">
        <v>347</v>
      </c>
    </row>
    <row r="40557" spans="18:19" x14ac:dyDescent="0.2">
      <c r="R40557" s="334">
        <v>98621</v>
      </c>
      <c r="S40557" s="319" t="s">
        <v>347</v>
      </c>
    </row>
    <row r="40558" spans="18:19" x14ac:dyDescent="0.2">
      <c r="R40558" s="334">
        <v>98622</v>
      </c>
      <c r="S40558" s="319" t="s">
        <v>347</v>
      </c>
    </row>
    <row r="40559" spans="18:19" x14ac:dyDescent="0.2">
      <c r="R40559" s="334">
        <v>98623</v>
      </c>
      <c r="S40559" s="319" t="s">
        <v>347</v>
      </c>
    </row>
    <row r="40560" spans="18:19" x14ac:dyDescent="0.2">
      <c r="R40560" s="334">
        <v>98624</v>
      </c>
      <c r="S40560" s="319" t="s">
        <v>347</v>
      </c>
    </row>
    <row r="40561" spans="18:19" x14ac:dyDescent="0.2">
      <c r="R40561" s="334">
        <v>98625</v>
      </c>
      <c r="S40561" s="319" t="s">
        <v>347</v>
      </c>
    </row>
    <row r="40562" spans="18:19" x14ac:dyDescent="0.2">
      <c r="R40562" s="334">
        <v>98626</v>
      </c>
      <c r="S40562" s="319" t="s">
        <v>347</v>
      </c>
    </row>
    <row r="40563" spans="18:19" x14ac:dyDescent="0.2">
      <c r="R40563" s="334">
        <v>98628</v>
      </c>
      <c r="S40563" s="319" t="s">
        <v>347</v>
      </c>
    </row>
    <row r="40564" spans="18:19" x14ac:dyDescent="0.2">
      <c r="R40564" s="334">
        <v>98629</v>
      </c>
      <c r="S40564" s="319" t="s">
        <v>347</v>
      </c>
    </row>
    <row r="40565" spans="18:19" x14ac:dyDescent="0.2">
      <c r="R40565" s="334">
        <v>98631</v>
      </c>
      <c r="S40565" s="319" t="s">
        <v>347</v>
      </c>
    </row>
    <row r="40566" spans="18:19" x14ac:dyDescent="0.2">
      <c r="R40566" s="334">
        <v>98632</v>
      </c>
      <c r="S40566" s="319" t="s">
        <v>347</v>
      </c>
    </row>
    <row r="40567" spans="18:19" x14ac:dyDescent="0.2">
      <c r="R40567" s="334">
        <v>98635</v>
      </c>
      <c r="S40567" s="319" t="s">
        <v>347</v>
      </c>
    </row>
    <row r="40568" spans="18:19" x14ac:dyDescent="0.2">
      <c r="R40568" s="334">
        <v>98637</v>
      </c>
      <c r="S40568" s="319" t="s">
        <v>347</v>
      </c>
    </row>
    <row r="40569" spans="18:19" x14ac:dyDescent="0.2">
      <c r="R40569" s="334">
        <v>98638</v>
      </c>
      <c r="S40569" s="319" t="s">
        <v>347</v>
      </c>
    </row>
    <row r="40570" spans="18:19" x14ac:dyDescent="0.2">
      <c r="R40570" s="334">
        <v>98639</v>
      </c>
      <c r="S40570" s="319" t="s">
        <v>347</v>
      </c>
    </row>
    <row r="40571" spans="18:19" x14ac:dyDescent="0.2">
      <c r="R40571" s="334">
        <v>98640</v>
      </c>
      <c r="S40571" s="319" t="s">
        <v>347</v>
      </c>
    </row>
    <row r="40572" spans="18:19" x14ac:dyDescent="0.2">
      <c r="R40572" s="334">
        <v>98641</v>
      </c>
      <c r="S40572" s="319" t="s">
        <v>347</v>
      </c>
    </row>
    <row r="40573" spans="18:19" x14ac:dyDescent="0.2">
      <c r="R40573" s="334">
        <v>98642</v>
      </c>
      <c r="S40573" s="319" t="s">
        <v>347</v>
      </c>
    </row>
    <row r="40574" spans="18:19" x14ac:dyDescent="0.2">
      <c r="R40574" s="334">
        <v>98643</v>
      </c>
      <c r="S40574" s="319" t="s">
        <v>347</v>
      </c>
    </row>
    <row r="40575" spans="18:19" x14ac:dyDescent="0.2">
      <c r="R40575" s="334">
        <v>98644</v>
      </c>
      <c r="S40575" s="319" t="s">
        <v>347</v>
      </c>
    </row>
    <row r="40576" spans="18:19" x14ac:dyDescent="0.2">
      <c r="R40576" s="334">
        <v>98645</v>
      </c>
      <c r="S40576" s="319" t="s">
        <v>347</v>
      </c>
    </row>
    <row r="40577" spans="18:19" x14ac:dyDescent="0.2">
      <c r="R40577" s="334">
        <v>98647</v>
      </c>
      <c r="S40577" s="319" t="s">
        <v>347</v>
      </c>
    </row>
    <row r="40578" spans="18:19" x14ac:dyDescent="0.2">
      <c r="R40578" s="334">
        <v>98648</v>
      </c>
      <c r="S40578" s="319" t="s">
        <v>347</v>
      </c>
    </row>
    <row r="40579" spans="18:19" x14ac:dyDescent="0.2">
      <c r="R40579" s="334">
        <v>98649</v>
      </c>
      <c r="S40579" s="319" t="s">
        <v>347</v>
      </c>
    </row>
    <row r="40580" spans="18:19" x14ac:dyDescent="0.2">
      <c r="R40580" s="334">
        <v>98650</v>
      </c>
      <c r="S40580" s="319" t="s">
        <v>347</v>
      </c>
    </row>
    <row r="40581" spans="18:19" x14ac:dyDescent="0.2">
      <c r="R40581" s="334">
        <v>98651</v>
      </c>
      <c r="S40581" s="319" t="s">
        <v>347</v>
      </c>
    </row>
    <row r="40582" spans="18:19" x14ac:dyDescent="0.2">
      <c r="R40582" s="334">
        <v>98660</v>
      </c>
      <c r="S40582" s="319" t="s">
        <v>347</v>
      </c>
    </row>
    <row r="40583" spans="18:19" x14ac:dyDescent="0.2">
      <c r="R40583" s="334">
        <v>98661</v>
      </c>
      <c r="S40583" s="319" t="s">
        <v>347</v>
      </c>
    </row>
    <row r="40584" spans="18:19" x14ac:dyDescent="0.2">
      <c r="R40584" s="334">
        <v>98662</v>
      </c>
      <c r="S40584" s="319" t="s">
        <v>347</v>
      </c>
    </row>
    <row r="40585" spans="18:19" x14ac:dyDescent="0.2">
      <c r="R40585" s="334">
        <v>98663</v>
      </c>
      <c r="S40585" s="319" t="s">
        <v>347</v>
      </c>
    </row>
    <row r="40586" spans="18:19" x14ac:dyDescent="0.2">
      <c r="R40586" s="334">
        <v>98664</v>
      </c>
      <c r="S40586" s="319" t="s">
        <v>347</v>
      </c>
    </row>
    <row r="40587" spans="18:19" x14ac:dyDescent="0.2">
      <c r="R40587" s="334">
        <v>98665</v>
      </c>
      <c r="S40587" s="319" t="s">
        <v>347</v>
      </c>
    </row>
    <row r="40588" spans="18:19" x14ac:dyDescent="0.2">
      <c r="R40588" s="334">
        <v>98666</v>
      </c>
      <c r="S40588" s="319" t="s">
        <v>347</v>
      </c>
    </row>
    <row r="40589" spans="18:19" x14ac:dyDescent="0.2">
      <c r="R40589" s="334">
        <v>98668</v>
      </c>
      <c r="S40589" s="319" t="s">
        <v>347</v>
      </c>
    </row>
    <row r="40590" spans="18:19" x14ac:dyDescent="0.2">
      <c r="R40590" s="334">
        <v>98670</v>
      </c>
      <c r="S40590" s="319" t="s">
        <v>347</v>
      </c>
    </row>
    <row r="40591" spans="18:19" x14ac:dyDescent="0.2">
      <c r="R40591" s="334">
        <v>98671</v>
      </c>
      <c r="S40591" s="319" t="s">
        <v>347</v>
      </c>
    </row>
    <row r="40592" spans="18:19" x14ac:dyDescent="0.2">
      <c r="R40592" s="334">
        <v>98672</v>
      </c>
      <c r="S40592" s="319" t="s">
        <v>347</v>
      </c>
    </row>
    <row r="40593" spans="18:19" x14ac:dyDescent="0.2">
      <c r="R40593" s="334">
        <v>98673</v>
      </c>
      <c r="S40593" s="319" t="s">
        <v>347</v>
      </c>
    </row>
    <row r="40594" spans="18:19" x14ac:dyDescent="0.2">
      <c r="R40594" s="334">
        <v>98674</v>
      </c>
      <c r="S40594" s="319" t="s">
        <v>347</v>
      </c>
    </row>
    <row r="40595" spans="18:19" x14ac:dyDescent="0.2">
      <c r="R40595" s="334">
        <v>98675</v>
      </c>
      <c r="S40595" s="319" t="s">
        <v>347</v>
      </c>
    </row>
    <row r="40596" spans="18:19" x14ac:dyDescent="0.2">
      <c r="R40596" s="334">
        <v>98682</v>
      </c>
      <c r="S40596" s="319" t="s">
        <v>347</v>
      </c>
    </row>
    <row r="40597" spans="18:19" x14ac:dyDescent="0.2">
      <c r="R40597" s="334">
        <v>98683</v>
      </c>
      <c r="S40597" s="319" t="s">
        <v>347</v>
      </c>
    </row>
    <row r="40598" spans="18:19" x14ac:dyDescent="0.2">
      <c r="R40598" s="334">
        <v>98684</v>
      </c>
      <c r="S40598" s="319" t="s">
        <v>347</v>
      </c>
    </row>
    <row r="40599" spans="18:19" x14ac:dyDescent="0.2">
      <c r="R40599" s="334">
        <v>98685</v>
      </c>
      <c r="S40599" s="319" t="s">
        <v>347</v>
      </c>
    </row>
    <row r="40600" spans="18:19" x14ac:dyDescent="0.2">
      <c r="R40600" s="334">
        <v>98686</v>
      </c>
      <c r="S40600" s="319" t="s">
        <v>347</v>
      </c>
    </row>
    <row r="40601" spans="18:19" x14ac:dyDescent="0.2">
      <c r="R40601" s="334">
        <v>98687</v>
      </c>
      <c r="S40601" s="319" t="s">
        <v>347</v>
      </c>
    </row>
    <row r="40602" spans="18:19" x14ac:dyDescent="0.2">
      <c r="R40602" s="334">
        <v>98801</v>
      </c>
      <c r="S40602" s="319" t="s">
        <v>347</v>
      </c>
    </row>
    <row r="40603" spans="18:19" x14ac:dyDescent="0.2">
      <c r="R40603" s="334">
        <v>98802</v>
      </c>
      <c r="S40603" s="319" t="s">
        <v>347</v>
      </c>
    </row>
    <row r="40604" spans="18:19" x14ac:dyDescent="0.2">
      <c r="R40604" s="334">
        <v>98807</v>
      </c>
      <c r="S40604" s="319" t="s">
        <v>347</v>
      </c>
    </row>
    <row r="40605" spans="18:19" x14ac:dyDescent="0.2">
      <c r="R40605" s="334">
        <v>98811</v>
      </c>
      <c r="S40605" s="319" t="s">
        <v>347</v>
      </c>
    </row>
    <row r="40606" spans="18:19" x14ac:dyDescent="0.2">
      <c r="R40606" s="334">
        <v>98812</v>
      </c>
      <c r="S40606" s="319" t="s">
        <v>347</v>
      </c>
    </row>
    <row r="40607" spans="18:19" x14ac:dyDescent="0.2">
      <c r="R40607" s="334">
        <v>98813</v>
      </c>
      <c r="S40607" s="319" t="s">
        <v>347</v>
      </c>
    </row>
    <row r="40608" spans="18:19" x14ac:dyDescent="0.2">
      <c r="R40608" s="334">
        <v>98814</v>
      </c>
      <c r="S40608" s="319" t="s">
        <v>347</v>
      </c>
    </row>
    <row r="40609" spans="18:19" x14ac:dyDescent="0.2">
      <c r="R40609" s="334">
        <v>98815</v>
      </c>
      <c r="S40609" s="319" t="s">
        <v>347</v>
      </c>
    </row>
    <row r="40610" spans="18:19" x14ac:dyDescent="0.2">
      <c r="R40610" s="334">
        <v>98816</v>
      </c>
      <c r="S40610" s="319" t="s">
        <v>347</v>
      </c>
    </row>
    <row r="40611" spans="18:19" x14ac:dyDescent="0.2">
      <c r="R40611" s="334">
        <v>98817</v>
      </c>
      <c r="S40611" s="319" t="s">
        <v>347</v>
      </c>
    </row>
    <row r="40612" spans="18:19" x14ac:dyDescent="0.2">
      <c r="R40612" s="334">
        <v>98819</v>
      </c>
      <c r="S40612" s="319" t="s">
        <v>347</v>
      </c>
    </row>
    <row r="40613" spans="18:19" x14ac:dyDescent="0.2">
      <c r="R40613" s="334">
        <v>98821</v>
      </c>
      <c r="S40613" s="319" t="s">
        <v>347</v>
      </c>
    </row>
    <row r="40614" spans="18:19" x14ac:dyDescent="0.2">
      <c r="R40614" s="334">
        <v>98822</v>
      </c>
      <c r="S40614" s="319" t="s">
        <v>347</v>
      </c>
    </row>
    <row r="40615" spans="18:19" x14ac:dyDescent="0.2">
      <c r="R40615" s="334">
        <v>98823</v>
      </c>
      <c r="S40615" s="319" t="s">
        <v>347</v>
      </c>
    </row>
    <row r="40616" spans="18:19" x14ac:dyDescent="0.2">
      <c r="R40616" s="334">
        <v>98824</v>
      </c>
      <c r="S40616" s="319" t="s">
        <v>347</v>
      </c>
    </row>
    <row r="40617" spans="18:19" x14ac:dyDescent="0.2">
      <c r="R40617" s="334">
        <v>98826</v>
      </c>
      <c r="S40617" s="319" t="s">
        <v>347</v>
      </c>
    </row>
    <row r="40618" spans="18:19" x14ac:dyDescent="0.2">
      <c r="R40618" s="334">
        <v>98827</v>
      </c>
      <c r="S40618" s="319" t="s">
        <v>347</v>
      </c>
    </row>
    <row r="40619" spans="18:19" x14ac:dyDescent="0.2">
      <c r="R40619" s="334">
        <v>98828</v>
      </c>
      <c r="S40619" s="319" t="s">
        <v>347</v>
      </c>
    </row>
    <row r="40620" spans="18:19" x14ac:dyDescent="0.2">
      <c r="R40620" s="334">
        <v>98829</v>
      </c>
      <c r="S40620" s="319" t="s">
        <v>347</v>
      </c>
    </row>
    <row r="40621" spans="18:19" x14ac:dyDescent="0.2">
      <c r="R40621" s="334">
        <v>98830</v>
      </c>
      <c r="S40621" s="319" t="s">
        <v>347</v>
      </c>
    </row>
    <row r="40622" spans="18:19" x14ac:dyDescent="0.2">
      <c r="R40622" s="334">
        <v>98831</v>
      </c>
      <c r="S40622" s="319" t="s">
        <v>347</v>
      </c>
    </row>
    <row r="40623" spans="18:19" x14ac:dyDescent="0.2">
      <c r="R40623" s="334">
        <v>98832</v>
      </c>
      <c r="S40623" s="319" t="s">
        <v>347</v>
      </c>
    </row>
    <row r="40624" spans="18:19" x14ac:dyDescent="0.2">
      <c r="R40624" s="334">
        <v>98833</v>
      </c>
      <c r="S40624" s="319" t="s">
        <v>347</v>
      </c>
    </row>
    <row r="40625" spans="18:19" x14ac:dyDescent="0.2">
      <c r="R40625" s="334">
        <v>98834</v>
      </c>
      <c r="S40625" s="319" t="s">
        <v>347</v>
      </c>
    </row>
    <row r="40626" spans="18:19" x14ac:dyDescent="0.2">
      <c r="R40626" s="334">
        <v>98836</v>
      </c>
      <c r="S40626" s="319" t="s">
        <v>347</v>
      </c>
    </row>
    <row r="40627" spans="18:19" x14ac:dyDescent="0.2">
      <c r="R40627" s="334">
        <v>98837</v>
      </c>
      <c r="S40627" s="319" t="s">
        <v>347</v>
      </c>
    </row>
    <row r="40628" spans="18:19" x14ac:dyDescent="0.2">
      <c r="R40628" s="334">
        <v>98840</v>
      </c>
      <c r="S40628" s="319" t="s">
        <v>347</v>
      </c>
    </row>
    <row r="40629" spans="18:19" x14ac:dyDescent="0.2">
      <c r="R40629" s="334">
        <v>98841</v>
      </c>
      <c r="S40629" s="319" t="s">
        <v>347</v>
      </c>
    </row>
    <row r="40630" spans="18:19" x14ac:dyDescent="0.2">
      <c r="R40630" s="334">
        <v>98843</v>
      </c>
      <c r="S40630" s="319" t="s">
        <v>347</v>
      </c>
    </row>
    <row r="40631" spans="18:19" x14ac:dyDescent="0.2">
      <c r="R40631" s="334">
        <v>98844</v>
      </c>
      <c r="S40631" s="319" t="s">
        <v>347</v>
      </c>
    </row>
    <row r="40632" spans="18:19" x14ac:dyDescent="0.2">
      <c r="R40632" s="334">
        <v>98845</v>
      </c>
      <c r="S40632" s="319" t="s">
        <v>347</v>
      </c>
    </row>
    <row r="40633" spans="18:19" x14ac:dyDescent="0.2">
      <c r="R40633" s="334">
        <v>98846</v>
      </c>
      <c r="S40633" s="319" t="s">
        <v>347</v>
      </c>
    </row>
    <row r="40634" spans="18:19" x14ac:dyDescent="0.2">
      <c r="R40634" s="334">
        <v>98847</v>
      </c>
      <c r="S40634" s="319" t="s">
        <v>347</v>
      </c>
    </row>
    <row r="40635" spans="18:19" x14ac:dyDescent="0.2">
      <c r="R40635" s="334">
        <v>98848</v>
      </c>
      <c r="S40635" s="319" t="s">
        <v>347</v>
      </c>
    </row>
    <row r="40636" spans="18:19" x14ac:dyDescent="0.2">
      <c r="R40636" s="334">
        <v>98849</v>
      </c>
      <c r="S40636" s="319" t="s">
        <v>347</v>
      </c>
    </row>
    <row r="40637" spans="18:19" x14ac:dyDescent="0.2">
      <c r="R40637" s="334">
        <v>98850</v>
      </c>
      <c r="S40637" s="319" t="s">
        <v>347</v>
      </c>
    </row>
    <row r="40638" spans="18:19" x14ac:dyDescent="0.2">
      <c r="R40638" s="334">
        <v>98851</v>
      </c>
      <c r="S40638" s="319" t="s">
        <v>347</v>
      </c>
    </row>
    <row r="40639" spans="18:19" x14ac:dyDescent="0.2">
      <c r="R40639" s="334">
        <v>98852</v>
      </c>
      <c r="S40639" s="319" t="s">
        <v>347</v>
      </c>
    </row>
    <row r="40640" spans="18:19" x14ac:dyDescent="0.2">
      <c r="R40640" s="334">
        <v>98853</v>
      </c>
      <c r="S40640" s="319" t="s">
        <v>347</v>
      </c>
    </row>
    <row r="40641" spans="18:19" x14ac:dyDescent="0.2">
      <c r="R40641" s="334">
        <v>98855</v>
      </c>
      <c r="S40641" s="319" t="s">
        <v>347</v>
      </c>
    </row>
    <row r="40642" spans="18:19" x14ac:dyDescent="0.2">
      <c r="R40642" s="334">
        <v>98856</v>
      </c>
      <c r="S40642" s="319" t="s">
        <v>347</v>
      </c>
    </row>
    <row r="40643" spans="18:19" x14ac:dyDescent="0.2">
      <c r="R40643" s="334">
        <v>98857</v>
      </c>
      <c r="S40643" s="319" t="s">
        <v>347</v>
      </c>
    </row>
    <row r="40644" spans="18:19" x14ac:dyDescent="0.2">
      <c r="R40644" s="334">
        <v>98858</v>
      </c>
      <c r="S40644" s="319" t="s">
        <v>347</v>
      </c>
    </row>
    <row r="40645" spans="18:19" x14ac:dyDescent="0.2">
      <c r="R40645" s="334">
        <v>98859</v>
      </c>
      <c r="S40645" s="319" t="s">
        <v>347</v>
      </c>
    </row>
    <row r="40646" spans="18:19" x14ac:dyDescent="0.2">
      <c r="R40646" s="334">
        <v>98860</v>
      </c>
      <c r="S40646" s="319" t="s">
        <v>347</v>
      </c>
    </row>
    <row r="40647" spans="18:19" x14ac:dyDescent="0.2">
      <c r="R40647" s="334">
        <v>98862</v>
      </c>
      <c r="S40647" s="319" t="s">
        <v>347</v>
      </c>
    </row>
    <row r="40648" spans="18:19" x14ac:dyDescent="0.2">
      <c r="R40648" s="334">
        <v>98901</v>
      </c>
      <c r="S40648" s="319" t="s">
        <v>347</v>
      </c>
    </row>
    <row r="40649" spans="18:19" x14ac:dyDescent="0.2">
      <c r="R40649" s="334">
        <v>98902</v>
      </c>
      <c r="S40649" s="319" t="s">
        <v>347</v>
      </c>
    </row>
    <row r="40650" spans="18:19" x14ac:dyDescent="0.2">
      <c r="R40650" s="334">
        <v>98903</v>
      </c>
      <c r="S40650" s="319" t="s">
        <v>347</v>
      </c>
    </row>
    <row r="40651" spans="18:19" x14ac:dyDescent="0.2">
      <c r="R40651" s="334">
        <v>98904</v>
      </c>
      <c r="S40651" s="319" t="s">
        <v>347</v>
      </c>
    </row>
    <row r="40652" spans="18:19" x14ac:dyDescent="0.2">
      <c r="R40652" s="334">
        <v>98907</v>
      </c>
      <c r="S40652" s="319" t="s">
        <v>347</v>
      </c>
    </row>
    <row r="40653" spans="18:19" x14ac:dyDescent="0.2">
      <c r="R40653" s="334">
        <v>98908</v>
      </c>
      <c r="S40653" s="319" t="s">
        <v>347</v>
      </c>
    </row>
    <row r="40654" spans="18:19" x14ac:dyDescent="0.2">
      <c r="R40654" s="334">
        <v>98909</v>
      </c>
      <c r="S40654" s="319" t="s">
        <v>347</v>
      </c>
    </row>
    <row r="40655" spans="18:19" x14ac:dyDescent="0.2">
      <c r="R40655" s="334">
        <v>98920</v>
      </c>
      <c r="S40655" s="319" t="s">
        <v>347</v>
      </c>
    </row>
    <row r="40656" spans="18:19" x14ac:dyDescent="0.2">
      <c r="R40656" s="334">
        <v>98921</v>
      </c>
      <c r="S40656" s="319" t="s">
        <v>347</v>
      </c>
    </row>
    <row r="40657" spans="18:19" x14ac:dyDescent="0.2">
      <c r="R40657" s="334">
        <v>98922</v>
      </c>
      <c r="S40657" s="319" t="s">
        <v>347</v>
      </c>
    </row>
    <row r="40658" spans="18:19" x14ac:dyDescent="0.2">
      <c r="R40658" s="334">
        <v>98923</v>
      </c>
      <c r="S40658" s="319" t="s">
        <v>347</v>
      </c>
    </row>
    <row r="40659" spans="18:19" x14ac:dyDescent="0.2">
      <c r="R40659" s="334">
        <v>98925</v>
      </c>
      <c r="S40659" s="319" t="s">
        <v>347</v>
      </c>
    </row>
    <row r="40660" spans="18:19" x14ac:dyDescent="0.2">
      <c r="R40660" s="334">
        <v>98926</v>
      </c>
      <c r="S40660" s="319" t="s">
        <v>347</v>
      </c>
    </row>
    <row r="40661" spans="18:19" x14ac:dyDescent="0.2">
      <c r="R40661" s="334">
        <v>98929</v>
      </c>
      <c r="S40661" s="319" t="s">
        <v>347</v>
      </c>
    </row>
    <row r="40662" spans="18:19" x14ac:dyDescent="0.2">
      <c r="R40662" s="334">
        <v>98930</v>
      </c>
      <c r="S40662" s="319" t="s">
        <v>347</v>
      </c>
    </row>
    <row r="40663" spans="18:19" x14ac:dyDescent="0.2">
      <c r="R40663" s="334">
        <v>98932</v>
      </c>
      <c r="S40663" s="319" t="s">
        <v>347</v>
      </c>
    </row>
    <row r="40664" spans="18:19" x14ac:dyDescent="0.2">
      <c r="R40664" s="334">
        <v>98933</v>
      </c>
      <c r="S40664" s="319" t="s">
        <v>347</v>
      </c>
    </row>
    <row r="40665" spans="18:19" x14ac:dyDescent="0.2">
      <c r="R40665" s="334">
        <v>98934</v>
      </c>
      <c r="S40665" s="319" t="s">
        <v>347</v>
      </c>
    </row>
    <row r="40666" spans="18:19" x14ac:dyDescent="0.2">
      <c r="R40666" s="334">
        <v>98935</v>
      </c>
      <c r="S40666" s="319" t="s">
        <v>347</v>
      </c>
    </row>
    <row r="40667" spans="18:19" x14ac:dyDescent="0.2">
      <c r="R40667" s="334">
        <v>98936</v>
      </c>
      <c r="S40667" s="319" t="s">
        <v>347</v>
      </c>
    </row>
    <row r="40668" spans="18:19" x14ac:dyDescent="0.2">
      <c r="R40668" s="334">
        <v>98937</v>
      </c>
      <c r="S40668" s="319" t="s">
        <v>347</v>
      </c>
    </row>
    <row r="40669" spans="18:19" x14ac:dyDescent="0.2">
      <c r="R40669" s="334">
        <v>98938</v>
      </c>
      <c r="S40669" s="319" t="s">
        <v>347</v>
      </c>
    </row>
    <row r="40670" spans="18:19" x14ac:dyDescent="0.2">
      <c r="R40670" s="334">
        <v>98939</v>
      </c>
      <c r="S40670" s="319" t="s">
        <v>347</v>
      </c>
    </row>
    <row r="40671" spans="18:19" x14ac:dyDescent="0.2">
      <c r="R40671" s="334">
        <v>98940</v>
      </c>
      <c r="S40671" s="319" t="s">
        <v>347</v>
      </c>
    </row>
    <row r="40672" spans="18:19" x14ac:dyDescent="0.2">
      <c r="R40672" s="334">
        <v>98941</v>
      </c>
      <c r="S40672" s="319" t="s">
        <v>347</v>
      </c>
    </row>
    <row r="40673" spans="18:19" x14ac:dyDescent="0.2">
      <c r="R40673" s="334">
        <v>98942</v>
      </c>
      <c r="S40673" s="319" t="s">
        <v>347</v>
      </c>
    </row>
    <row r="40674" spans="18:19" x14ac:dyDescent="0.2">
      <c r="R40674" s="334">
        <v>98943</v>
      </c>
      <c r="S40674" s="319" t="s">
        <v>347</v>
      </c>
    </row>
    <row r="40675" spans="18:19" x14ac:dyDescent="0.2">
      <c r="R40675" s="334">
        <v>98944</v>
      </c>
      <c r="S40675" s="319" t="s">
        <v>347</v>
      </c>
    </row>
    <row r="40676" spans="18:19" x14ac:dyDescent="0.2">
      <c r="R40676" s="334">
        <v>98946</v>
      </c>
      <c r="S40676" s="319" t="s">
        <v>347</v>
      </c>
    </row>
    <row r="40677" spans="18:19" x14ac:dyDescent="0.2">
      <c r="R40677" s="334">
        <v>98947</v>
      </c>
      <c r="S40677" s="319" t="s">
        <v>347</v>
      </c>
    </row>
    <row r="40678" spans="18:19" x14ac:dyDescent="0.2">
      <c r="R40678" s="334">
        <v>98948</v>
      </c>
      <c r="S40678" s="319" t="s">
        <v>347</v>
      </c>
    </row>
    <row r="40679" spans="18:19" x14ac:dyDescent="0.2">
      <c r="R40679" s="334">
        <v>98950</v>
      </c>
      <c r="S40679" s="319" t="s">
        <v>347</v>
      </c>
    </row>
    <row r="40680" spans="18:19" x14ac:dyDescent="0.2">
      <c r="R40680" s="334">
        <v>98951</v>
      </c>
      <c r="S40680" s="319" t="s">
        <v>347</v>
      </c>
    </row>
    <row r="40681" spans="18:19" x14ac:dyDescent="0.2">
      <c r="R40681" s="334">
        <v>98952</v>
      </c>
      <c r="S40681" s="319" t="s">
        <v>347</v>
      </c>
    </row>
    <row r="40682" spans="18:19" x14ac:dyDescent="0.2">
      <c r="R40682" s="334">
        <v>98953</v>
      </c>
      <c r="S40682" s="319" t="s">
        <v>347</v>
      </c>
    </row>
    <row r="40683" spans="18:19" x14ac:dyDescent="0.2">
      <c r="R40683" s="334">
        <v>99001</v>
      </c>
      <c r="S40683" s="319" t="s">
        <v>347</v>
      </c>
    </row>
    <row r="40684" spans="18:19" x14ac:dyDescent="0.2">
      <c r="R40684" s="334">
        <v>99003</v>
      </c>
      <c r="S40684" s="319" t="s">
        <v>347</v>
      </c>
    </row>
    <row r="40685" spans="18:19" x14ac:dyDescent="0.2">
      <c r="R40685" s="334">
        <v>99004</v>
      </c>
      <c r="S40685" s="319" t="s">
        <v>347</v>
      </c>
    </row>
    <row r="40686" spans="18:19" x14ac:dyDescent="0.2">
      <c r="R40686" s="334">
        <v>99005</v>
      </c>
      <c r="S40686" s="319" t="s">
        <v>347</v>
      </c>
    </row>
    <row r="40687" spans="18:19" x14ac:dyDescent="0.2">
      <c r="R40687" s="334">
        <v>99006</v>
      </c>
      <c r="S40687" s="319" t="s">
        <v>347</v>
      </c>
    </row>
    <row r="40688" spans="18:19" x14ac:dyDescent="0.2">
      <c r="R40688" s="334">
        <v>99008</v>
      </c>
      <c r="S40688" s="319" t="s">
        <v>347</v>
      </c>
    </row>
    <row r="40689" spans="18:19" x14ac:dyDescent="0.2">
      <c r="R40689" s="334">
        <v>99009</v>
      </c>
      <c r="S40689" s="319" t="s">
        <v>347</v>
      </c>
    </row>
    <row r="40690" spans="18:19" x14ac:dyDescent="0.2">
      <c r="R40690" s="334">
        <v>99011</v>
      </c>
      <c r="S40690" s="319" t="s">
        <v>347</v>
      </c>
    </row>
    <row r="40691" spans="18:19" x14ac:dyDescent="0.2">
      <c r="R40691" s="334">
        <v>99012</v>
      </c>
      <c r="S40691" s="319" t="s">
        <v>347</v>
      </c>
    </row>
    <row r="40692" spans="18:19" x14ac:dyDescent="0.2">
      <c r="R40692" s="334">
        <v>99013</v>
      </c>
      <c r="S40692" s="319" t="s">
        <v>347</v>
      </c>
    </row>
    <row r="40693" spans="18:19" x14ac:dyDescent="0.2">
      <c r="R40693" s="334">
        <v>99014</v>
      </c>
      <c r="S40693" s="319" t="s">
        <v>347</v>
      </c>
    </row>
    <row r="40694" spans="18:19" x14ac:dyDescent="0.2">
      <c r="R40694" s="334">
        <v>99016</v>
      </c>
      <c r="S40694" s="319" t="s">
        <v>347</v>
      </c>
    </row>
    <row r="40695" spans="18:19" x14ac:dyDescent="0.2">
      <c r="R40695" s="334">
        <v>99017</v>
      </c>
      <c r="S40695" s="319" t="s">
        <v>347</v>
      </c>
    </row>
    <row r="40696" spans="18:19" x14ac:dyDescent="0.2">
      <c r="R40696" s="334">
        <v>99018</v>
      </c>
      <c r="S40696" s="319" t="s">
        <v>347</v>
      </c>
    </row>
    <row r="40697" spans="18:19" x14ac:dyDescent="0.2">
      <c r="R40697" s="334">
        <v>99019</v>
      </c>
      <c r="S40697" s="319" t="s">
        <v>347</v>
      </c>
    </row>
    <row r="40698" spans="18:19" x14ac:dyDescent="0.2">
      <c r="R40698" s="334">
        <v>99020</v>
      </c>
      <c r="S40698" s="319" t="s">
        <v>347</v>
      </c>
    </row>
    <row r="40699" spans="18:19" x14ac:dyDescent="0.2">
      <c r="R40699" s="334">
        <v>99021</v>
      </c>
      <c r="S40699" s="319" t="s">
        <v>347</v>
      </c>
    </row>
    <row r="40700" spans="18:19" x14ac:dyDescent="0.2">
      <c r="R40700" s="334">
        <v>99022</v>
      </c>
      <c r="S40700" s="319" t="s">
        <v>347</v>
      </c>
    </row>
    <row r="40701" spans="18:19" x14ac:dyDescent="0.2">
      <c r="R40701" s="334">
        <v>99023</v>
      </c>
      <c r="S40701" s="319" t="s">
        <v>347</v>
      </c>
    </row>
    <row r="40702" spans="18:19" x14ac:dyDescent="0.2">
      <c r="R40702" s="334">
        <v>99025</v>
      </c>
      <c r="S40702" s="319" t="s">
        <v>347</v>
      </c>
    </row>
    <row r="40703" spans="18:19" x14ac:dyDescent="0.2">
      <c r="R40703" s="334">
        <v>99026</v>
      </c>
      <c r="S40703" s="319" t="s">
        <v>347</v>
      </c>
    </row>
    <row r="40704" spans="18:19" x14ac:dyDescent="0.2">
      <c r="R40704" s="334">
        <v>99027</v>
      </c>
      <c r="S40704" s="319" t="s">
        <v>347</v>
      </c>
    </row>
    <row r="40705" spans="18:19" x14ac:dyDescent="0.2">
      <c r="R40705" s="334">
        <v>99029</v>
      </c>
      <c r="S40705" s="319" t="s">
        <v>347</v>
      </c>
    </row>
    <row r="40706" spans="18:19" x14ac:dyDescent="0.2">
      <c r="R40706" s="334">
        <v>99030</v>
      </c>
      <c r="S40706" s="319" t="s">
        <v>347</v>
      </c>
    </row>
    <row r="40707" spans="18:19" x14ac:dyDescent="0.2">
      <c r="R40707" s="334">
        <v>99031</v>
      </c>
      <c r="S40707" s="319" t="s">
        <v>347</v>
      </c>
    </row>
    <row r="40708" spans="18:19" x14ac:dyDescent="0.2">
      <c r="R40708" s="334">
        <v>99032</v>
      </c>
      <c r="S40708" s="319" t="s">
        <v>347</v>
      </c>
    </row>
    <row r="40709" spans="18:19" x14ac:dyDescent="0.2">
      <c r="R40709" s="334">
        <v>99033</v>
      </c>
      <c r="S40709" s="319" t="s">
        <v>347</v>
      </c>
    </row>
    <row r="40710" spans="18:19" x14ac:dyDescent="0.2">
      <c r="R40710" s="334">
        <v>99036</v>
      </c>
      <c r="S40710" s="319" t="s">
        <v>347</v>
      </c>
    </row>
    <row r="40711" spans="18:19" x14ac:dyDescent="0.2">
      <c r="R40711" s="334">
        <v>99037</v>
      </c>
      <c r="S40711" s="319" t="s">
        <v>347</v>
      </c>
    </row>
    <row r="40712" spans="18:19" x14ac:dyDescent="0.2">
      <c r="R40712" s="334">
        <v>99039</v>
      </c>
      <c r="S40712" s="319" t="s">
        <v>347</v>
      </c>
    </row>
    <row r="40713" spans="18:19" x14ac:dyDescent="0.2">
      <c r="R40713" s="334">
        <v>99040</v>
      </c>
      <c r="S40713" s="319" t="s">
        <v>347</v>
      </c>
    </row>
    <row r="40714" spans="18:19" x14ac:dyDescent="0.2">
      <c r="R40714" s="334">
        <v>99101</v>
      </c>
      <c r="S40714" s="319" t="s">
        <v>347</v>
      </c>
    </row>
    <row r="40715" spans="18:19" x14ac:dyDescent="0.2">
      <c r="R40715" s="334">
        <v>99102</v>
      </c>
      <c r="S40715" s="319" t="s">
        <v>347</v>
      </c>
    </row>
    <row r="40716" spans="18:19" x14ac:dyDescent="0.2">
      <c r="R40716" s="334">
        <v>99103</v>
      </c>
      <c r="S40716" s="319" t="s">
        <v>347</v>
      </c>
    </row>
    <row r="40717" spans="18:19" x14ac:dyDescent="0.2">
      <c r="R40717" s="334">
        <v>99104</v>
      </c>
      <c r="S40717" s="319" t="s">
        <v>347</v>
      </c>
    </row>
    <row r="40718" spans="18:19" x14ac:dyDescent="0.2">
      <c r="R40718" s="334">
        <v>99105</v>
      </c>
      <c r="S40718" s="319" t="s">
        <v>347</v>
      </c>
    </row>
    <row r="40719" spans="18:19" x14ac:dyDescent="0.2">
      <c r="R40719" s="334">
        <v>99107</v>
      </c>
      <c r="S40719" s="319" t="s">
        <v>347</v>
      </c>
    </row>
    <row r="40720" spans="18:19" x14ac:dyDescent="0.2">
      <c r="R40720" s="334">
        <v>99109</v>
      </c>
      <c r="S40720" s="319" t="s">
        <v>347</v>
      </c>
    </row>
    <row r="40721" spans="18:19" x14ac:dyDescent="0.2">
      <c r="R40721" s="334">
        <v>99110</v>
      </c>
      <c r="S40721" s="319" t="s">
        <v>347</v>
      </c>
    </row>
    <row r="40722" spans="18:19" x14ac:dyDescent="0.2">
      <c r="R40722" s="334">
        <v>99111</v>
      </c>
      <c r="S40722" s="319" t="s">
        <v>347</v>
      </c>
    </row>
    <row r="40723" spans="18:19" x14ac:dyDescent="0.2">
      <c r="R40723" s="334">
        <v>99113</v>
      </c>
      <c r="S40723" s="319" t="s">
        <v>347</v>
      </c>
    </row>
    <row r="40724" spans="18:19" x14ac:dyDescent="0.2">
      <c r="R40724" s="334">
        <v>99114</v>
      </c>
      <c r="S40724" s="319" t="s">
        <v>347</v>
      </c>
    </row>
    <row r="40725" spans="18:19" x14ac:dyDescent="0.2">
      <c r="R40725" s="334">
        <v>99115</v>
      </c>
      <c r="S40725" s="319" t="s">
        <v>347</v>
      </c>
    </row>
    <row r="40726" spans="18:19" x14ac:dyDescent="0.2">
      <c r="R40726" s="334">
        <v>99116</v>
      </c>
      <c r="S40726" s="319" t="s">
        <v>347</v>
      </c>
    </row>
    <row r="40727" spans="18:19" x14ac:dyDescent="0.2">
      <c r="R40727" s="334">
        <v>99117</v>
      </c>
      <c r="S40727" s="319" t="s">
        <v>347</v>
      </c>
    </row>
    <row r="40728" spans="18:19" x14ac:dyDescent="0.2">
      <c r="R40728" s="334">
        <v>99118</v>
      </c>
      <c r="S40728" s="319" t="s">
        <v>347</v>
      </c>
    </row>
    <row r="40729" spans="18:19" x14ac:dyDescent="0.2">
      <c r="R40729" s="334">
        <v>99119</v>
      </c>
      <c r="S40729" s="319" t="s">
        <v>347</v>
      </c>
    </row>
    <row r="40730" spans="18:19" x14ac:dyDescent="0.2">
      <c r="R40730" s="334">
        <v>99121</v>
      </c>
      <c r="S40730" s="319" t="s">
        <v>347</v>
      </c>
    </row>
    <row r="40731" spans="18:19" x14ac:dyDescent="0.2">
      <c r="R40731" s="334">
        <v>99122</v>
      </c>
      <c r="S40731" s="319" t="s">
        <v>347</v>
      </c>
    </row>
    <row r="40732" spans="18:19" x14ac:dyDescent="0.2">
      <c r="R40732" s="334">
        <v>99123</v>
      </c>
      <c r="S40732" s="319" t="s">
        <v>347</v>
      </c>
    </row>
    <row r="40733" spans="18:19" x14ac:dyDescent="0.2">
      <c r="R40733" s="334">
        <v>99124</v>
      </c>
      <c r="S40733" s="319" t="s">
        <v>347</v>
      </c>
    </row>
    <row r="40734" spans="18:19" x14ac:dyDescent="0.2">
      <c r="R40734" s="334">
        <v>99125</v>
      </c>
      <c r="S40734" s="319" t="s">
        <v>347</v>
      </c>
    </row>
    <row r="40735" spans="18:19" x14ac:dyDescent="0.2">
      <c r="R40735" s="334">
        <v>99126</v>
      </c>
      <c r="S40735" s="319" t="s">
        <v>347</v>
      </c>
    </row>
    <row r="40736" spans="18:19" x14ac:dyDescent="0.2">
      <c r="R40736" s="334">
        <v>99128</v>
      </c>
      <c r="S40736" s="319" t="s">
        <v>347</v>
      </c>
    </row>
    <row r="40737" spans="18:19" x14ac:dyDescent="0.2">
      <c r="R40737" s="334">
        <v>99129</v>
      </c>
      <c r="S40737" s="319" t="s">
        <v>347</v>
      </c>
    </row>
    <row r="40738" spans="18:19" x14ac:dyDescent="0.2">
      <c r="R40738" s="334">
        <v>99130</v>
      </c>
      <c r="S40738" s="319" t="s">
        <v>347</v>
      </c>
    </row>
    <row r="40739" spans="18:19" x14ac:dyDescent="0.2">
      <c r="R40739" s="334">
        <v>99131</v>
      </c>
      <c r="S40739" s="319" t="s">
        <v>347</v>
      </c>
    </row>
    <row r="40740" spans="18:19" x14ac:dyDescent="0.2">
      <c r="R40740" s="334">
        <v>99133</v>
      </c>
      <c r="S40740" s="319" t="s">
        <v>347</v>
      </c>
    </row>
    <row r="40741" spans="18:19" x14ac:dyDescent="0.2">
      <c r="R40741" s="334">
        <v>99134</v>
      </c>
      <c r="S40741" s="319" t="s">
        <v>347</v>
      </c>
    </row>
    <row r="40742" spans="18:19" x14ac:dyDescent="0.2">
      <c r="R40742" s="334">
        <v>99135</v>
      </c>
      <c r="S40742" s="319" t="s">
        <v>347</v>
      </c>
    </row>
    <row r="40743" spans="18:19" x14ac:dyDescent="0.2">
      <c r="R40743" s="334">
        <v>99136</v>
      </c>
      <c r="S40743" s="319" t="s">
        <v>347</v>
      </c>
    </row>
    <row r="40744" spans="18:19" x14ac:dyDescent="0.2">
      <c r="R40744" s="334">
        <v>99137</v>
      </c>
      <c r="S40744" s="319" t="s">
        <v>347</v>
      </c>
    </row>
    <row r="40745" spans="18:19" x14ac:dyDescent="0.2">
      <c r="R40745" s="334">
        <v>99138</v>
      </c>
      <c r="S40745" s="319" t="s">
        <v>347</v>
      </c>
    </row>
    <row r="40746" spans="18:19" x14ac:dyDescent="0.2">
      <c r="R40746" s="334">
        <v>99139</v>
      </c>
      <c r="S40746" s="319" t="s">
        <v>347</v>
      </c>
    </row>
    <row r="40747" spans="18:19" x14ac:dyDescent="0.2">
      <c r="R40747" s="334">
        <v>99140</v>
      </c>
      <c r="S40747" s="319" t="s">
        <v>347</v>
      </c>
    </row>
    <row r="40748" spans="18:19" x14ac:dyDescent="0.2">
      <c r="R40748" s="334">
        <v>99141</v>
      </c>
      <c r="S40748" s="319" t="s">
        <v>347</v>
      </c>
    </row>
    <row r="40749" spans="18:19" x14ac:dyDescent="0.2">
      <c r="R40749" s="334">
        <v>99143</v>
      </c>
      <c r="S40749" s="319" t="s">
        <v>347</v>
      </c>
    </row>
    <row r="40750" spans="18:19" x14ac:dyDescent="0.2">
      <c r="R40750" s="334">
        <v>99144</v>
      </c>
      <c r="S40750" s="319" t="s">
        <v>347</v>
      </c>
    </row>
    <row r="40751" spans="18:19" x14ac:dyDescent="0.2">
      <c r="R40751" s="334">
        <v>99146</v>
      </c>
      <c r="S40751" s="319" t="s">
        <v>347</v>
      </c>
    </row>
    <row r="40752" spans="18:19" x14ac:dyDescent="0.2">
      <c r="R40752" s="334">
        <v>99147</v>
      </c>
      <c r="S40752" s="319" t="s">
        <v>347</v>
      </c>
    </row>
    <row r="40753" spans="18:19" x14ac:dyDescent="0.2">
      <c r="R40753" s="334">
        <v>99148</v>
      </c>
      <c r="S40753" s="319" t="s">
        <v>347</v>
      </c>
    </row>
    <row r="40754" spans="18:19" x14ac:dyDescent="0.2">
      <c r="R40754" s="334">
        <v>99149</v>
      </c>
      <c r="S40754" s="319" t="s">
        <v>347</v>
      </c>
    </row>
    <row r="40755" spans="18:19" x14ac:dyDescent="0.2">
      <c r="R40755" s="334">
        <v>99150</v>
      </c>
      <c r="S40755" s="319" t="s">
        <v>347</v>
      </c>
    </row>
    <row r="40756" spans="18:19" x14ac:dyDescent="0.2">
      <c r="R40756" s="334">
        <v>99151</v>
      </c>
      <c r="S40756" s="319" t="s">
        <v>347</v>
      </c>
    </row>
    <row r="40757" spans="18:19" x14ac:dyDescent="0.2">
      <c r="R40757" s="334">
        <v>99152</v>
      </c>
      <c r="S40757" s="319" t="s">
        <v>347</v>
      </c>
    </row>
    <row r="40758" spans="18:19" x14ac:dyDescent="0.2">
      <c r="R40758" s="334">
        <v>99153</v>
      </c>
      <c r="S40758" s="319" t="s">
        <v>347</v>
      </c>
    </row>
    <row r="40759" spans="18:19" x14ac:dyDescent="0.2">
      <c r="R40759" s="334">
        <v>99154</v>
      </c>
      <c r="S40759" s="319" t="s">
        <v>347</v>
      </c>
    </row>
    <row r="40760" spans="18:19" x14ac:dyDescent="0.2">
      <c r="R40760" s="334">
        <v>99155</v>
      </c>
      <c r="S40760" s="319" t="s">
        <v>347</v>
      </c>
    </row>
    <row r="40761" spans="18:19" x14ac:dyDescent="0.2">
      <c r="R40761" s="334">
        <v>99156</v>
      </c>
      <c r="S40761" s="319" t="s">
        <v>347</v>
      </c>
    </row>
    <row r="40762" spans="18:19" x14ac:dyDescent="0.2">
      <c r="R40762" s="334">
        <v>99157</v>
      </c>
      <c r="S40762" s="319" t="s">
        <v>347</v>
      </c>
    </row>
    <row r="40763" spans="18:19" x14ac:dyDescent="0.2">
      <c r="R40763" s="334">
        <v>99158</v>
      </c>
      <c r="S40763" s="319" t="s">
        <v>347</v>
      </c>
    </row>
    <row r="40764" spans="18:19" x14ac:dyDescent="0.2">
      <c r="R40764" s="334">
        <v>99159</v>
      </c>
      <c r="S40764" s="319" t="s">
        <v>347</v>
      </c>
    </row>
    <row r="40765" spans="18:19" x14ac:dyDescent="0.2">
      <c r="R40765" s="334">
        <v>99160</v>
      </c>
      <c r="S40765" s="319" t="s">
        <v>347</v>
      </c>
    </row>
    <row r="40766" spans="18:19" x14ac:dyDescent="0.2">
      <c r="R40766" s="334">
        <v>99161</v>
      </c>
      <c r="S40766" s="319" t="s">
        <v>347</v>
      </c>
    </row>
    <row r="40767" spans="18:19" x14ac:dyDescent="0.2">
      <c r="R40767" s="334">
        <v>99163</v>
      </c>
      <c r="S40767" s="319" t="s">
        <v>347</v>
      </c>
    </row>
    <row r="40768" spans="18:19" x14ac:dyDescent="0.2">
      <c r="R40768" s="334">
        <v>99164</v>
      </c>
      <c r="S40768" s="319" t="s">
        <v>347</v>
      </c>
    </row>
    <row r="40769" spans="18:19" x14ac:dyDescent="0.2">
      <c r="R40769" s="334">
        <v>99166</v>
      </c>
      <c r="S40769" s="319" t="s">
        <v>347</v>
      </c>
    </row>
    <row r="40770" spans="18:19" x14ac:dyDescent="0.2">
      <c r="R40770" s="334">
        <v>99167</v>
      </c>
      <c r="S40770" s="319" t="s">
        <v>347</v>
      </c>
    </row>
    <row r="40771" spans="18:19" x14ac:dyDescent="0.2">
      <c r="R40771" s="334">
        <v>99169</v>
      </c>
      <c r="S40771" s="319" t="s">
        <v>347</v>
      </c>
    </row>
    <row r="40772" spans="18:19" x14ac:dyDescent="0.2">
      <c r="R40772" s="334">
        <v>99170</v>
      </c>
      <c r="S40772" s="319" t="s">
        <v>347</v>
      </c>
    </row>
    <row r="40773" spans="18:19" x14ac:dyDescent="0.2">
      <c r="R40773" s="334">
        <v>99171</v>
      </c>
      <c r="S40773" s="319" t="s">
        <v>347</v>
      </c>
    </row>
    <row r="40774" spans="18:19" x14ac:dyDescent="0.2">
      <c r="R40774" s="334">
        <v>99173</v>
      </c>
      <c r="S40774" s="319" t="s">
        <v>347</v>
      </c>
    </row>
    <row r="40775" spans="18:19" x14ac:dyDescent="0.2">
      <c r="R40775" s="334">
        <v>99174</v>
      </c>
      <c r="S40775" s="319" t="s">
        <v>347</v>
      </c>
    </row>
    <row r="40776" spans="18:19" x14ac:dyDescent="0.2">
      <c r="R40776" s="334">
        <v>99176</v>
      </c>
      <c r="S40776" s="319" t="s">
        <v>347</v>
      </c>
    </row>
    <row r="40777" spans="18:19" x14ac:dyDescent="0.2">
      <c r="R40777" s="334">
        <v>99179</v>
      </c>
      <c r="S40777" s="319" t="s">
        <v>347</v>
      </c>
    </row>
    <row r="40778" spans="18:19" x14ac:dyDescent="0.2">
      <c r="R40778" s="334">
        <v>99180</v>
      </c>
      <c r="S40778" s="319" t="s">
        <v>347</v>
      </c>
    </row>
    <row r="40779" spans="18:19" x14ac:dyDescent="0.2">
      <c r="R40779" s="334">
        <v>99181</v>
      </c>
      <c r="S40779" s="319" t="s">
        <v>347</v>
      </c>
    </row>
    <row r="40780" spans="18:19" x14ac:dyDescent="0.2">
      <c r="R40780" s="334">
        <v>99185</v>
      </c>
      <c r="S40780" s="319" t="s">
        <v>347</v>
      </c>
    </row>
    <row r="40781" spans="18:19" x14ac:dyDescent="0.2">
      <c r="R40781" s="334">
        <v>99201</v>
      </c>
      <c r="S40781" s="319" t="s">
        <v>347</v>
      </c>
    </row>
    <row r="40782" spans="18:19" x14ac:dyDescent="0.2">
      <c r="R40782" s="334">
        <v>99202</v>
      </c>
      <c r="S40782" s="319" t="s">
        <v>347</v>
      </c>
    </row>
    <row r="40783" spans="18:19" x14ac:dyDescent="0.2">
      <c r="R40783" s="334">
        <v>99203</v>
      </c>
      <c r="S40783" s="319" t="s">
        <v>347</v>
      </c>
    </row>
    <row r="40784" spans="18:19" x14ac:dyDescent="0.2">
      <c r="R40784" s="334">
        <v>99204</v>
      </c>
      <c r="S40784" s="319" t="s">
        <v>347</v>
      </c>
    </row>
    <row r="40785" spans="18:19" x14ac:dyDescent="0.2">
      <c r="R40785" s="334">
        <v>99205</v>
      </c>
      <c r="S40785" s="319" t="s">
        <v>347</v>
      </c>
    </row>
    <row r="40786" spans="18:19" x14ac:dyDescent="0.2">
      <c r="R40786" s="334">
        <v>99206</v>
      </c>
      <c r="S40786" s="319" t="s">
        <v>347</v>
      </c>
    </row>
    <row r="40787" spans="18:19" x14ac:dyDescent="0.2">
      <c r="R40787" s="334">
        <v>99207</v>
      </c>
      <c r="S40787" s="319" t="s">
        <v>347</v>
      </c>
    </row>
    <row r="40788" spans="18:19" x14ac:dyDescent="0.2">
      <c r="R40788" s="334">
        <v>99208</v>
      </c>
      <c r="S40788" s="319" t="s">
        <v>347</v>
      </c>
    </row>
    <row r="40789" spans="18:19" x14ac:dyDescent="0.2">
      <c r="R40789" s="334">
        <v>99209</v>
      </c>
      <c r="S40789" s="319" t="s">
        <v>347</v>
      </c>
    </row>
    <row r="40790" spans="18:19" x14ac:dyDescent="0.2">
      <c r="R40790" s="334">
        <v>99210</v>
      </c>
      <c r="S40790" s="319" t="s">
        <v>347</v>
      </c>
    </row>
    <row r="40791" spans="18:19" x14ac:dyDescent="0.2">
      <c r="R40791" s="334">
        <v>99211</v>
      </c>
      <c r="S40791" s="319" t="s">
        <v>347</v>
      </c>
    </row>
    <row r="40792" spans="18:19" x14ac:dyDescent="0.2">
      <c r="R40792" s="334">
        <v>99212</v>
      </c>
      <c r="S40792" s="319" t="s">
        <v>347</v>
      </c>
    </row>
    <row r="40793" spans="18:19" x14ac:dyDescent="0.2">
      <c r="R40793" s="334">
        <v>99213</v>
      </c>
      <c r="S40793" s="319" t="s">
        <v>347</v>
      </c>
    </row>
    <row r="40794" spans="18:19" x14ac:dyDescent="0.2">
      <c r="R40794" s="334">
        <v>99214</v>
      </c>
      <c r="S40794" s="319" t="s">
        <v>347</v>
      </c>
    </row>
    <row r="40795" spans="18:19" x14ac:dyDescent="0.2">
      <c r="R40795" s="334">
        <v>99215</v>
      </c>
      <c r="S40795" s="319" t="s">
        <v>347</v>
      </c>
    </row>
    <row r="40796" spans="18:19" x14ac:dyDescent="0.2">
      <c r="R40796" s="334">
        <v>99216</v>
      </c>
      <c r="S40796" s="319" t="s">
        <v>347</v>
      </c>
    </row>
    <row r="40797" spans="18:19" x14ac:dyDescent="0.2">
      <c r="R40797" s="334">
        <v>99217</v>
      </c>
      <c r="S40797" s="319" t="s">
        <v>347</v>
      </c>
    </row>
    <row r="40798" spans="18:19" x14ac:dyDescent="0.2">
      <c r="R40798" s="334">
        <v>99218</v>
      </c>
      <c r="S40798" s="319" t="s">
        <v>347</v>
      </c>
    </row>
    <row r="40799" spans="18:19" x14ac:dyDescent="0.2">
      <c r="R40799" s="334">
        <v>99219</v>
      </c>
      <c r="S40799" s="319" t="s">
        <v>347</v>
      </c>
    </row>
    <row r="40800" spans="18:19" x14ac:dyDescent="0.2">
      <c r="R40800" s="334">
        <v>99220</v>
      </c>
      <c r="S40800" s="319" t="s">
        <v>347</v>
      </c>
    </row>
    <row r="40801" spans="18:19" x14ac:dyDescent="0.2">
      <c r="R40801" s="334">
        <v>99223</v>
      </c>
      <c r="S40801" s="319" t="s">
        <v>347</v>
      </c>
    </row>
    <row r="40802" spans="18:19" x14ac:dyDescent="0.2">
      <c r="R40802" s="334">
        <v>99224</v>
      </c>
      <c r="S40802" s="319" t="s">
        <v>347</v>
      </c>
    </row>
    <row r="40803" spans="18:19" x14ac:dyDescent="0.2">
      <c r="R40803" s="334">
        <v>99228</v>
      </c>
      <c r="S40803" s="319" t="s">
        <v>347</v>
      </c>
    </row>
    <row r="40804" spans="18:19" x14ac:dyDescent="0.2">
      <c r="R40804" s="334">
        <v>99251</v>
      </c>
      <c r="S40804" s="319" t="s">
        <v>347</v>
      </c>
    </row>
    <row r="40805" spans="18:19" x14ac:dyDescent="0.2">
      <c r="R40805" s="334">
        <v>99252</v>
      </c>
      <c r="S40805" s="319" t="s">
        <v>347</v>
      </c>
    </row>
    <row r="40806" spans="18:19" x14ac:dyDescent="0.2">
      <c r="R40806" s="334">
        <v>99256</v>
      </c>
      <c r="S40806" s="319" t="s">
        <v>347</v>
      </c>
    </row>
    <row r="40807" spans="18:19" x14ac:dyDescent="0.2">
      <c r="R40807" s="334">
        <v>99258</v>
      </c>
      <c r="S40807" s="319" t="s">
        <v>347</v>
      </c>
    </row>
    <row r="40808" spans="18:19" x14ac:dyDescent="0.2">
      <c r="R40808" s="334">
        <v>99260</v>
      </c>
      <c r="S40808" s="319" t="s">
        <v>347</v>
      </c>
    </row>
    <row r="40809" spans="18:19" x14ac:dyDescent="0.2">
      <c r="R40809" s="334">
        <v>99299</v>
      </c>
      <c r="S40809" s="319" t="s">
        <v>347</v>
      </c>
    </row>
    <row r="40810" spans="18:19" x14ac:dyDescent="0.2">
      <c r="R40810" s="334">
        <v>99301</v>
      </c>
      <c r="S40810" s="319" t="s">
        <v>347</v>
      </c>
    </row>
    <row r="40811" spans="18:19" x14ac:dyDescent="0.2">
      <c r="R40811" s="334">
        <v>99302</v>
      </c>
      <c r="S40811" s="319" t="s">
        <v>347</v>
      </c>
    </row>
    <row r="40812" spans="18:19" x14ac:dyDescent="0.2">
      <c r="R40812" s="334">
        <v>99320</v>
      </c>
      <c r="S40812" s="319" t="s">
        <v>347</v>
      </c>
    </row>
    <row r="40813" spans="18:19" x14ac:dyDescent="0.2">
      <c r="R40813" s="334">
        <v>99321</v>
      </c>
      <c r="S40813" s="319" t="s">
        <v>347</v>
      </c>
    </row>
    <row r="40814" spans="18:19" x14ac:dyDescent="0.2">
      <c r="R40814" s="334">
        <v>99322</v>
      </c>
      <c r="S40814" s="319" t="s">
        <v>347</v>
      </c>
    </row>
    <row r="40815" spans="18:19" x14ac:dyDescent="0.2">
      <c r="R40815" s="334">
        <v>99323</v>
      </c>
      <c r="S40815" s="319" t="s">
        <v>347</v>
      </c>
    </row>
    <row r="40816" spans="18:19" x14ac:dyDescent="0.2">
      <c r="R40816" s="334">
        <v>99324</v>
      </c>
      <c r="S40816" s="319" t="s">
        <v>347</v>
      </c>
    </row>
    <row r="40817" spans="18:19" x14ac:dyDescent="0.2">
      <c r="R40817" s="334">
        <v>99326</v>
      </c>
      <c r="S40817" s="319" t="s">
        <v>347</v>
      </c>
    </row>
    <row r="40818" spans="18:19" x14ac:dyDescent="0.2">
      <c r="R40818" s="334">
        <v>99328</v>
      </c>
      <c r="S40818" s="319" t="s">
        <v>347</v>
      </c>
    </row>
    <row r="40819" spans="18:19" x14ac:dyDescent="0.2">
      <c r="R40819" s="334">
        <v>99329</v>
      </c>
      <c r="S40819" s="319" t="s">
        <v>347</v>
      </c>
    </row>
    <row r="40820" spans="18:19" x14ac:dyDescent="0.2">
      <c r="R40820" s="334">
        <v>99330</v>
      </c>
      <c r="S40820" s="319" t="s">
        <v>347</v>
      </c>
    </row>
    <row r="40821" spans="18:19" x14ac:dyDescent="0.2">
      <c r="R40821" s="334">
        <v>99333</v>
      </c>
      <c r="S40821" s="319" t="s">
        <v>347</v>
      </c>
    </row>
    <row r="40822" spans="18:19" x14ac:dyDescent="0.2">
      <c r="R40822" s="334">
        <v>99335</v>
      </c>
      <c r="S40822" s="319" t="s">
        <v>347</v>
      </c>
    </row>
    <row r="40823" spans="18:19" x14ac:dyDescent="0.2">
      <c r="R40823" s="334">
        <v>99336</v>
      </c>
      <c r="S40823" s="319" t="s">
        <v>347</v>
      </c>
    </row>
    <row r="40824" spans="18:19" x14ac:dyDescent="0.2">
      <c r="R40824" s="334">
        <v>99337</v>
      </c>
      <c r="S40824" s="319" t="s">
        <v>347</v>
      </c>
    </row>
    <row r="40825" spans="18:19" x14ac:dyDescent="0.2">
      <c r="R40825" s="334">
        <v>99338</v>
      </c>
      <c r="S40825" s="319" t="s">
        <v>347</v>
      </c>
    </row>
    <row r="40826" spans="18:19" x14ac:dyDescent="0.2">
      <c r="R40826" s="334">
        <v>99341</v>
      </c>
      <c r="S40826" s="319" t="s">
        <v>347</v>
      </c>
    </row>
    <row r="40827" spans="18:19" x14ac:dyDescent="0.2">
      <c r="R40827" s="334">
        <v>99343</v>
      </c>
      <c r="S40827" s="319" t="s">
        <v>347</v>
      </c>
    </row>
    <row r="40828" spans="18:19" x14ac:dyDescent="0.2">
      <c r="R40828" s="334">
        <v>99344</v>
      </c>
      <c r="S40828" s="319" t="s">
        <v>347</v>
      </c>
    </row>
    <row r="40829" spans="18:19" x14ac:dyDescent="0.2">
      <c r="R40829" s="334">
        <v>99345</v>
      </c>
      <c r="S40829" s="319" t="s">
        <v>347</v>
      </c>
    </row>
    <row r="40830" spans="18:19" x14ac:dyDescent="0.2">
      <c r="R40830" s="334">
        <v>99346</v>
      </c>
      <c r="S40830" s="319" t="s">
        <v>347</v>
      </c>
    </row>
    <row r="40831" spans="18:19" x14ac:dyDescent="0.2">
      <c r="R40831" s="334">
        <v>99347</v>
      </c>
      <c r="S40831" s="319" t="s">
        <v>347</v>
      </c>
    </row>
    <row r="40832" spans="18:19" x14ac:dyDescent="0.2">
      <c r="R40832" s="334">
        <v>99348</v>
      </c>
      <c r="S40832" s="319" t="s">
        <v>347</v>
      </c>
    </row>
    <row r="40833" spans="18:19" x14ac:dyDescent="0.2">
      <c r="R40833" s="334">
        <v>99349</v>
      </c>
      <c r="S40833" s="319" t="s">
        <v>347</v>
      </c>
    </row>
    <row r="40834" spans="18:19" x14ac:dyDescent="0.2">
      <c r="R40834" s="334">
        <v>99350</v>
      </c>
      <c r="S40834" s="319" t="s">
        <v>347</v>
      </c>
    </row>
    <row r="40835" spans="18:19" x14ac:dyDescent="0.2">
      <c r="R40835" s="334">
        <v>99352</v>
      </c>
      <c r="S40835" s="319" t="s">
        <v>347</v>
      </c>
    </row>
    <row r="40836" spans="18:19" x14ac:dyDescent="0.2">
      <c r="R40836" s="334">
        <v>99353</v>
      </c>
      <c r="S40836" s="319" t="s">
        <v>347</v>
      </c>
    </row>
    <row r="40837" spans="18:19" x14ac:dyDescent="0.2">
      <c r="R40837" s="334">
        <v>99354</v>
      </c>
      <c r="S40837" s="319" t="s">
        <v>347</v>
      </c>
    </row>
    <row r="40838" spans="18:19" x14ac:dyDescent="0.2">
      <c r="R40838" s="334">
        <v>99356</v>
      </c>
      <c r="S40838" s="319" t="s">
        <v>347</v>
      </c>
    </row>
    <row r="40839" spans="18:19" x14ac:dyDescent="0.2">
      <c r="R40839" s="334">
        <v>99357</v>
      </c>
      <c r="S40839" s="319" t="s">
        <v>347</v>
      </c>
    </row>
    <row r="40840" spans="18:19" x14ac:dyDescent="0.2">
      <c r="R40840" s="334">
        <v>99359</v>
      </c>
      <c r="S40840" s="319" t="s">
        <v>347</v>
      </c>
    </row>
    <row r="40841" spans="18:19" x14ac:dyDescent="0.2">
      <c r="R40841" s="334">
        <v>99360</v>
      </c>
      <c r="S40841" s="319" t="s">
        <v>347</v>
      </c>
    </row>
    <row r="40842" spans="18:19" x14ac:dyDescent="0.2">
      <c r="R40842" s="334">
        <v>99361</v>
      </c>
      <c r="S40842" s="319" t="s">
        <v>347</v>
      </c>
    </row>
    <row r="40843" spans="18:19" x14ac:dyDescent="0.2">
      <c r="R40843" s="334">
        <v>99362</v>
      </c>
      <c r="S40843" s="319" t="s">
        <v>347</v>
      </c>
    </row>
    <row r="40844" spans="18:19" x14ac:dyDescent="0.2">
      <c r="R40844" s="334">
        <v>99363</v>
      </c>
      <c r="S40844" s="319" t="s">
        <v>347</v>
      </c>
    </row>
    <row r="40845" spans="18:19" x14ac:dyDescent="0.2">
      <c r="R40845" s="334">
        <v>99371</v>
      </c>
      <c r="S40845" s="319" t="s">
        <v>347</v>
      </c>
    </row>
    <row r="40846" spans="18:19" x14ac:dyDescent="0.2">
      <c r="R40846" s="334">
        <v>99401</v>
      </c>
      <c r="S40846" s="319" t="s">
        <v>347</v>
      </c>
    </row>
    <row r="40847" spans="18:19" x14ac:dyDescent="0.2">
      <c r="R40847" s="334">
        <v>99402</v>
      </c>
      <c r="S40847" s="319" t="s">
        <v>347</v>
      </c>
    </row>
    <row r="40848" spans="18:19" x14ac:dyDescent="0.2">
      <c r="R40848" s="334">
        <v>99403</v>
      </c>
      <c r="S40848" s="319" t="s">
        <v>347</v>
      </c>
    </row>
    <row r="40849" spans="18:19" x14ac:dyDescent="0.2">
      <c r="R40849" s="334">
        <v>99501</v>
      </c>
      <c r="S40849" s="319" t="s">
        <v>370</v>
      </c>
    </row>
    <row r="40850" spans="18:19" x14ac:dyDescent="0.2">
      <c r="R40850" s="334">
        <v>99502</v>
      </c>
      <c r="S40850" s="319" t="s">
        <v>370</v>
      </c>
    </row>
    <row r="40851" spans="18:19" x14ac:dyDescent="0.2">
      <c r="R40851" s="334">
        <v>99503</v>
      </c>
      <c r="S40851" s="319" t="s">
        <v>370</v>
      </c>
    </row>
    <row r="40852" spans="18:19" x14ac:dyDescent="0.2">
      <c r="R40852" s="334">
        <v>99504</v>
      </c>
      <c r="S40852" s="319" t="s">
        <v>370</v>
      </c>
    </row>
    <row r="40853" spans="18:19" x14ac:dyDescent="0.2">
      <c r="R40853" s="334">
        <v>99505</v>
      </c>
      <c r="S40853" s="319" t="s">
        <v>370</v>
      </c>
    </row>
    <row r="40854" spans="18:19" x14ac:dyDescent="0.2">
      <c r="R40854" s="334">
        <v>99506</v>
      </c>
      <c r="S40854" s="319" t="s">
        <v>370</v>
      </c>
    </row>
    <row r="40855" spans="18:19" x14ac:dyDescent="0.2">
      <c r="R40855" s="334">
        <v>99507</v>
      </c>
      <c r="S40855" s="319" t="s">
        <v>370</v>
      </c>
    </row>
    <row r="40856" spans="18:19" x14ac:dyDescent="0.2">
      <c r="R40856" s="334">
        <v>99508</v>
      </c>
      <c r="S40856" s="319" t="s">
        <v>370</v>
      </c>
    </row>
    <row r="40857" spans="18:19" x14ac:dyDescent="0.2">
      <c r="R40857" s="334">
        <v>99509</v>
      </c>
      <c r="S40857" s="319" t="s">
        <v>370</v>
      </c>
    </row>
    <row r="40858" spans="18:19" x14ac:dyDescent="0.2">
      <c r="R40858" s="334">
        <v>99510</v>
      </c>
      <c r="S40858" s="319" t="s">
        <v>370</v>
      </c>
    </row>
    <row r="40859" spans="18:19" x14ac:dyDescent="0.2">
      <c r="R40859" s="334">
        <v>99511</v>
      </c>
      <c r="S40859" s="319" t="s">
        <v>370</v>
      </c>
    </row>
    <row r="40860" spans="18:19" x14ac:dyDescent="0.2">
      <c r="R40860" s="334">
        <v>99513</v>
      </c>
      <c r="S40860" s="319" t="s">
        <v>370</v>
      </c>
    </row>
    <row r="40861" spans="18:19" x14ac:dyDescent="0.2">
      <c r="R40861" s="334">
        <v>99514</v>
      </c>
      <c r="S40861" s="319" t="s">
        <v>370</v>
      </c>
    </row>
    <row r="40862" spans="18:19" x14ac:dyDescent="0.2">
      <c r="R40862" s="334">
        <v>99515</v>
      </c>
      <c r="S40862" s="319" t="s">
        <v>370</v>
      </c>
    </row>
    <row r="40863" spans="18:19" x14ac:dyDescent="0.2">
      <c r="R40863" s="334">
        <v>99516</v>
      </c>
      <c r="S40863" s="319" t="s">
        <v>370</v>
      </c>
    </row>
    <row r="40864" spans="18:19" x14ac:dyDescent="0.2">
      <c r="R40864" s="334">
        <v>99517</v>
      </c>
      <c r="S40864" s="319" t="s">
        <v>370</v>
      </c>
    </row>
    <row r="40865" spans="18:19" x14ac:dyDescent="0.2">
      <c r="R40865" s="334">
        <v>99518</v>
      </c>
      <c r="S40865" s="319" t="s">
        <v>370</v>
      </c>
    </row>
    <row r="40866" spans="18:19" x14ac:dyDescent="0.2">
      <c r="R40866" s="334">
        <v>99519</v>
      </c>
      <c r="S40866" s="319" t="s">
        <v>370</v>
      </c>
    </row>
    <row r="40867" spans="18:19" x14ac:dyDescent="0.2">
      <c r="R40867" s="334">
        <v>99520</v>
      </c>
      <c r="S40867" s="319" t="s">
        <v>370</v>
      </c>
    </row>
    <row r="40868" spans="18:19" x14ac:dyDescent="0.2">
      <c r="R40868" s="334">
        <v>99521</v>
      </c>
      <c r="S40868" s="319" t="s">
        <v>370</v>
      </c>
    </row>
    <row r="40869" spans="18:19" x14ac:dyDescent="0.2">
      <c r="R40869" s="334">
        <v>99522</v>
      </c>
      <c r="S40869" s="319" t="s">
        <v>370</v>
      </c>
    </row>
    <row r="40870" spans="18:19" x14ac:dyDescent="0.2">
      <c r="R40870" s="334">
        <v>99523</v>
      </c>
      <c r="S40870" s="319" t="s">
        <v>370</v>
      </c>
    </row>
    <row r="40871" spans="18:19" x14ac:dyDescent="0.2">
      <c r="R40871" s="334">
        <v>99524</v>
      </c>
      <c r="S40871" s="319" t="s">
        <v>370</v>
      </c>
    </row>
    <row r="40872" spans="18:19" x14ac:dyDescent="0.2">
      <c r="R40872" s="334">
        <v>99529</v>
      </c>
      <c r="S40872" s="319" t="s">
        <v>370</v>
      </c>
    </row>
    <row r="40873" spans="18:19" x14ac:dyDescent="0.2">
      <c r="R40873" s="334">
        <v>99530</v>
      </c>
      <c r="S40873" s="319" t="s">
        <v>370</v>
      </c>
    </row>
    <row r="40874" spans="18:19" x14ac:dyDescent="0.2">
      <c r="R40874" s="334">
        <v>99540</v>
      </c>
      <c r="S40874" s="319" t="s">
        <v>370</v>
      </c>
    </row>
    <row r="40875" spans="18:19" x14ac:dyDescent="0.2">
      <c r="R40875" s="334">
        <v>99545</v>
      </c>
      <c r="S40875" s="319" t="s">
        <v>371</v>
      </c>
    </row>
    <row r="40876" spans="18:19" x14ac:dyDescent="0.2">
      <c r="R40876" s="334">
        <v>99546</v>
      </c>
      <c r="S40876" s="319" t="s">
        <v>371</v>
      </c>
    </row>
    <row r="40877" spans="18:19" x14ac:dyDescent="0.2">
      <c r="R40877" s="334">
        <v>99547</v>
      </c>
      <c r="S40877" s="319" t="s">
        <v>371</v>
      </c>
    </row>
    <row r="40878" spans="18:19" x14ac:dyDescent="0.2">
      <c r="R40878" s="334">
        <v>99550</v>
      </c>
      <c r="S40878" s="319" t="s">
        <v>371</v>
      </c>
    </row>
    <row r="40879" spans="18:19" x14ac:dyDescent="0.2">
      <c r="R40879" s="334">
        <v>99553</v>
      </c>
      <c r="S40879" s="319" t="s">
        <v>371</v>
      </c>
    </row>
    <row r="40880" spans="18:19" x14ac:dyDescent="0.2">
      <c r="R40880" s="334">
        <v>99554</v>
      </c>
      <c r="S40880" s="319" t="s">
        <v>371</v>
      </c>
    </row>
    <row r="40881" spans="18:19" x14ac:dyDescent="0.2">
      <c r="R40881" s="334">
        <v>99556</v>
      </c>
      <c r="S40881" s="319" t="s">
        <v>370</v>
      </c>
    </row>
    <row r="40882" spans="18:19" x14ac:dyDescent="0.2">
      <c r="R40882" s="334">
        <v>99557</v>
      </c>
      <c r="S40882" s="319" t="s">
        <v>371</v>
      </c>
    </row>
    <row r="40883" spans="18:19" x14ac:dyDescent="0.2">
      <c r="R40883" s="334">
        <v>99558</v>
      </c>
      <c r="S40883" s="319" t="s">
        <v>371</v>
      </c>
    </row>
    <row r="40884" spans="18:19" x14ac:dyDescent="0.2">
      <c r="R40884" s="334">
        <v>99561</v>
      </c>
      <c r="S40884" s="319" t="s">
        <v>371</v>
      </c>
    </row>
    <row r="40885" spans="18:19" x14ac:dyDescent="0.2">
      <c r="R40885" s="334">
        <v>99563</v>
      </c>
      <c r="S40885" s="319" t="s">
        <v>371</v>
      </c>
    </row>
    <row r="40886" spans="18:19" x14ac:dyDescent="0.2">
      <c r="R40886" s="334">
        <v>99566</v>
      </c>
      <c r="S40886" s="319" t="s">
        <v>371</v>
      </c>
    </row>
    <row r="40887" spans="18:19" x14ac:dyDescent="0.2">
      <c r="R40887" s="334">
        <v>99567</v>
      </c>
      <c r="S40887" s="319" t="s">
        <v>370</v>
      </c>
    </row>
    <row r="40888" spans="18:19" x14ac:dyDescent="0.2">
      <c r="R40888" s="334">
        <v>99568</v>
      </c>
      <c r="S40888" s="319" t="s">
        <v>370</v>
      </c>
    </row>
    <row r="40889" spans="18:19" x14ac:dyDescent="0.2">
      <c r="R40889" s="334">
        <v>99571</v>
      </c>
      <c r="S40889" s="319" t="s">
        <v>371</v>
      </c>
    </row>
    <row r="40890" spans="18:19" x14ac:dyDescent="0.2">
      <c r="R40890" s="334">
        <v>99572</v>
      </c>
      <c r="S40890" s="319" t="s">
        <v>370</v>
      </c>
    </row>
    <row r="40891" spans="18:19" x14ac:dyDescent="0.2">
      <c r="R40891" s="334">
        <v>99573</v>
      </c>
      <c r="S40891" s="319" t="s">
        <v>371</v>
      </c>
    </row>
    <row r="40892" spans="18:19" x14ac:dyDescent="0.2">
      <c r="R40892" s="334">
        <v>99574</v>
      </c>
      <c r="S40892" s="319" t="s">
        <v>371</v>
      </c>
    </row>
    <row r="40893" spans="18:19" x14ac:dyDescent="0.2">
      <c r="R40893" s="334">
        <v>99575</v>
      </c>
      <c r="S40893" s="319" t="s">
        <v>371</v>
      </c>
    </row>
    <row r="40894" spans="18:19" x14ac:dyDescent="0.2">
      <c r="R40894" s="334">
        <v>99576</v>
      </c>
      <c r="S40894" s="319" t="s">
        <v>371</v>
      </c>
    </row>
    <row r="40895" spans="18:19" x14ac:dyDescent="0.2">
      <c r="R40895" s="334">
        <v>99577</v>
      </c>
      <c r="S40895" s="319" t="s">
        <v>370</v>
      </c>
    </row>
    <row r="40896" spans="18:19" x14ac:dyDescent="0.2">
      <c r="R40896" s="334">
        <v>99578</v>
      </c>
      <c r="S40896" s="319" t="s">
        <v>371</v>
      </c>
    </row>
    <row r="40897" spans="18:19" x14ac:dyDescent="0.2">
      <c r="R40897" s="334">
        <v>99579</v>
      </c>
      <c r="S40897" s="319" t="s">
        <v>371</v>
      </c>
    </row>
    <row r="40898" spans="18:19" x14ac:dyDescent="0.2">
      <c r="R40898" s="334">
        <v>99580</v>
      </c>
      <c r="S40898" s="319" t="s">
        <v>371</v>
      </c>
    </row>
    <row r="40899" spans="18:19" x14ac:dyDescent="0.2">
      <c r="R40899" s="334">
        <v>99581</v>
      </c>
      <c r="S40899" s="319" t="s">
        <v>371</v>
      </c>
    </row>
    <row r="40900" spans="18:19" x14ac:dyDescent="0.2">
      <c r="R40900" s="334">
        <v>99583</v>
      </c>
      <c r="S40900" s="319" t="s">
        <v>371</v>
      </c>
    </row>
    <row r="40901" spans="18:19" x14ac:dyDescent="0.2">
      <c r="R40901" s="334">
        <v>99585</v>
      </c>
      <c r="S40901" s="319" t="s">
        <v>371</v>
      </c>
    </row>
    <row r="40902" spans="18:19" x14ac:dyDescent="0.2">
      <c r="R40902" s="334">
        <v>99586</v>
      </c>
      <c r="S40902" s="319" t="s">
        <v>371</v>
      </c>
    </row>
    <row r="40903" spans="18:19" x14ac:dyDescent="0.2">
      <c r="R40903" s="334">
        <v>99587</v>
      </c>
      <c r="S40903" s="319" t="s">
        <v>370</v>
      </c>
    </row>
    <row r="40904" spans="18:19" x14ac:dyDescent="0.2">
      <c r="R40904" s="334">
        <v>99588</v>
      </c>
      <c r="S40904" s="319" t="s">
        <v>371</v>
      </c>
    </row>
    <row r="40905" spans="18:19" x14ac:dyDescent="0.2">
      <c r="R40905" s="334">
        <v>99589</v>
      </c>
      <c r="S40905" s="319" t="s">
        <v>371</v>
      </c>
    </row>
    <row r="40906" spans="18:19" x14ac:dyDescent="0.2">
      <c r="R40906" s="334">
        <v>99590</v>
      </c>
      <c r="S40906" s="319" t="s">
        <v>371</v>
      </c>
    </row>
    <row r="40907" spans="18:19" x14ac:dyDescent="0.2">
      <c r="R40907" s="334">
        <v>99591</v>
      </c>
      <c r="S40907" s="319" t="s">
        <v>371</v>
      </c>
    </row>
    <row r="40908" spans="18:19" x14ac:dyDescent="0.2">
      <c r="R40908" s="334">
        <v>99599</v>
      </c>
      <c r="S40908" s="319" t="s">
        <v>370</v>
      </c>
    </row>
    <row r="40909" spans="18:19" x14ac:dyDescent="0.2">
      <c r="R40909" s="334">
        <v>99602</v>
      </c>
      <c r="S40909" s="319" t="s">
        <v>371</v>
      </c>
    </row>
    <row r="40910" spans="18:19" x14ac:dyDescent="0.2">
      <c r="R40910" s="334">
        <v>99603</v>
      </c>
      <c r="S40910" s="319" t="s">
        <v>370</v>
      </c>
    </row>
    <row r="40911" spans="18:19" x14ac:dyDescent="0.2">
      <c r="R40911" s="334">
        <v>99604</v>
      </c>
      <c r="S40911" s="319" t="s">
        <v>371</v>
      </c>
    </row>
    <row r="40912" spans="18:19" x14ac:dyDescent="0.2">
      <c r="R40912" s="334">
        <v>99606</v>
      </c>
      <c r="S40912" s="319" t="s">
        <v>371</v>
      </c>
    </row>
    <row r="40913" spans="18:19" x14ac:dyDescent="0.2">
      <c r="R40913" s="334">
        <v>99608</v>
      </c>
      <c r="S40913" s="319" t="s">
        <v>371</v>
      </c>
    </row>
    <row r="40914" spans="18:19" x14ac:dyDescent="0.2">
      <c r="R40914" s="334">
        <v>99610</v>
      </c>
      <c r="S40914" s="319" t="s">
        <v>370</v>
      </c>
    </row>
    <row r="40915" spans="18:19" x14ac:dyDescent="0.2">
      <c r="R40915" s="334">
        <v>99611</v>
      </c>
      <c r="S40915" s="319" t="s">
        <v>370</v>
      </c>
    </row>
    <row r="40916" spans="18:19" x14ac:dyDescent="0.2">
      <c r="R40916" s="334">
        <v>99612</v>
      </c>
      <c r="S40916" s="319" t="s">
        <v>371</v>
      </c>
    </row>
    <row r="40917" spans="18:19" x14ac:dyDescent="0.2">
      <c r="R40917" s="334">
        <v>99613</v>
      </c>
      <c r="S40917" s="319" t="s">
        <v>371</v>
      </c>
    </row>
    <row r="40918" spans="18:19" x14ac:dyDescent="0.2">
      <c r="R40918" s="334">
        <v>99615</v>
      </c>
      <c r="S40918" s="319" t="s">
        <v>371</v>
      </c>
    </row>
    <row r="40919" spans="18:19" x14ac:dyDescent="0.2">
      <c r="R40919" s="334">
        <v>99619</v>
      </c>
      <c r="S40919" s="319" t="s">
        <v>371</v>
      </c>
    </row>
    <row r="40920" spans="18:19" x14ac:dyDescent="0.2">
      <c r="R40920" s="334">
        <v>99620</v>
      </c>
      <c r="S40920" s="319" t="s">
        <v>371</v>
      </c>
    </row>
    <row r="40921" spans="18:19" x14ac:dyDescent="0.2">
      <c r="R40921" s="334">
        <v>99621</v>
      </c>
      <c r="S40921" s="319" t="s">
        <v>371</v>
      </c>
    </row>
    <row r="40922" spans="18:19" x14ac:dyDescent="0.2">
      <c r="R40922" s="334">
        <v>99622</v>
      </c>
      <c r="S40922" s="319" t="s">
        <v>371</v>
      </c>
    </row>
    <row r="40923" spans="18:19" x14ac:dyDescent="0.2">
      <c r="R40923" s="334">
        <v>99625</v>
      </c>
      <c r="S40923" s="319" t="s">
        <v>371</v>
      </c>
    </row>
    <row r="40924" spans="18:19" x14ac:dyDescent="0.2">
      <c r="R40924" s="334">
        <v>99629</v>
      </c>
      <c r="S40924" s="319" t="s">
        <v>370</v>
      </c>
    </row>
    <row r="40925" spans="18:19" x14ac:dyDescent="0.2">
      <c r="R40925" s="334">
        <v>99630</v>
      </c>
      <c r="S40925" s="319" t="s">
        <v>371</v>
      </c>
    </row>
    <row r="40926" spans="18:19" x14ac:dyDescent="0.2">
      <c r="R40926" s="334">
        <v>99631</v>
      </c>
      <c r="S40926" s="319" t="s">
        <v>370</v>
      </c>
    </row>
    <row r="40927" spans="18:19" x14ac:dyDescent="0.2">
      <c r="R40927" s="334">
        <v>99632</v>
      </c>
      <c r="S40927" s="319" t="s">
        <v>371</v>
      </c>
    </row>
    <row r="40928" spans="18:19" x14ac:dyDescent="0.2">
      <c r="R40928" s="334">
        <v>99633</v>
      </c>
      <c r="S40928" s="319" t="s">
        <v>371</v>
      </c>
    </row>
    <row r="40929" spans="18:19" x14ac:dyDescent="0.2">
      <c r="R40929" s="334">
        <v>99635</v>
      </c>
      <c r="S40929" s="319" t="s">
        <v>370</v>
      </c>
    </row>
    <row r="40930" spans="18:19" x14ac:dyDescent="0.2">
      <c r="R40930" s="334">
        <v>99636</v>
      </c>
      <c r="S40930" s="319" t="s">
        <v>371</v>
      </c>
    </row>
    <row r="40931" spans="18:19" x14ac:dyDescent="0.2">
      <c r="R40931" s="334">
        <v>99638</v>
      </c>
      <c r="S40931" s="319" t="s">
        <v>371</v>
      </c>
    </row>
    <row r="40932" spans="18:19" x14ac:dyDescent="0.2">
      <c r="R40932" s="334">
        <v>99639</v>
      </c>
      <c r="S40932" s="319" t="s">
        <v>370</v>
      </c>
    </row>
    <row r="40933" spans="18:19" x14ac:dyDescent="0.2">
      <c r="R40933" s="334">
        <v>99640</v>
      </c>
      <c r="S40933" s="319" t="s">
        <v>371</v>
      </c>
    </row>
    <row r="40934" spans="18:19" x14ac:dyDescent="0.2">
      <c r="R40934" s="334">
        <v>99644</v>
      </c>
      <c r="S40934" s="319" t="s">
        <v>371</v>
      </c>
    </row>
    <row r="40935" spans="18:19" x14ac:dyDescent="0.2">
      <c r="R40935" s="334">
        <v>99645</v>
      </c>
      <c r="S40935" s="319" t="s">
        <v>370</v>
      </c>
    </row>
    <row r="40936" spans="18:19" x14ac:dyDescent="0.2">
      <c r="R40936" s="334">
        <v>99647</v>
      </c>
      <c r="S40936" s="319" t="s">
        <v>371</v>
      </c>
    </row>
    <row r="40937" spans="18:19" x14ac:dyDescent="0.2">
      <c r="R40937" s="334">
        <v>99648</v>
      </c>
      <c r="S40937" s="319" t="s">
        <v>371</v>
      </c>
    </row>
    <row r="40938" spans="18:19" x14ac:dyDescent="0.2">
      <c r="R40938" s="334">
        <v>99650</v>
      </c>
      <c r="S40938" s="319" t="s">
        <v>371</v>
      </c>
    </row>
    <row r="40939" spans="18:19" x14ac:dyDescent="0.2">
      <c r="R40939" s="334">
        <v>99651</v>
      </c>
      <c r="S40939" s="319" t="s">
        <v>371</v>
      </c>
    </row>
    <row r="40940" spans="18:19" x14ac:dyDescent="0.2">
      <c r="R40940" s="334">
        <v>99652</v>
      </c>
      <c r="S40940" s="319" t="s">
        <v>370</v>
      </c>
    </row>
    <row r="40941" spans="18:19" x14ac:dyDescent="0.2">
      <c r="R40941" s="334">
        <v>99654</v>
      </c>
      <c r="S40941" s="319" t="s">
        <v>370</v>
      </c>
    </row>
    <row r="40942" spans="18:19" x14ac:dyDescent="0.2">
      <c r="R40942" s="334">
        <v>99655</v>
      </c>
      <c r="S40942" s="319" t="s">
        <v>371</v>
      </c>
    </row>
    <row r="40943" spans="18:19" x14ac:dyDescent="0.2">
      <c r="R40943" s="334">
        <v>99656</v>
      </c>
      <c r="S40943" s="319" t="s">
        <v>371</v>
      </c>
    </row>
    <row r="40944" spans="18:19" x14ac:dyDescent="0.2">
      <c r="R40944" s="334">
        <v>99657</v>
      </c>
      <c r="S40944" s="319" t="s">
        <v>371</v>
      </c>
    </row>
    <row r="40945" spans="18:19" x14ac:dyDescent="0.2">
      <c r="R40945" s="334">
        <v>99658</v>
      </c>
      <c r="S40945" s="319" t="s">
        <v>371</v>
      </c>
    </row>
    <row r="40946" spans="18:19" x14ac:dyDescent="0.2">
      <c r="R40946" s="334">
        <v>99659</v>
      </c>
      <c r="S40946" s="319" t="s">
        <v>371</v>
      </c>
    </row>
    <row r="40947" spans="18:19" x14ac:dyDescent="0.2">
      <c r="R40947" s="334">
        <v>99660</v>
      </c>
      <c r="S40947" s="319" t="s">
        <v>371</v>
      </c>
    </row>
    <row r="40948" spans="18:19" x14ac:dyDescent="0.2">
      <c r="R40948" s="334">
        <v>99661</v>
      </c>
      <c r="S40948" s="319" t="s">
        <v>371</v>
      </c>
    </row>
    <row r="40949" spans="18:19" x14ac:dyDescent="0.2">
      <c r="R40949" s="334">
        <v>99662</v>
      </c>
      <c r="S40949" s="319" t="s">
        <v>371</v>
      </c>
    </row>
    <row r="40950" spans="18:19" x14ac:dyDescent="0.2">
      <c r="R40950" s="334">
        <v>99663</v>
      </c>
      <c r="S40950" s="319" t="s">
        <v>370</v>
      </c>
    </row>
    <row r="40951" spans="18:19" x14ac:dyDescent="0.2">
      <c r="R40951" s="334">
        <v>99664</v>
      </c>
      <c r="S40951" s="319" t="s">
        <v>370</v>
      </c>
    </row>
    <row r="40952" spans="18:19" x14ac:dyDescent="0.2">
      <c r="R40952" s="334">
        <v>99665</v>
      </c>
      <c r="S40952" s="319" t="s">
        <v>371</v>
      </c>
    </row>
    <row r="40953" spans="18:19" x14ac:dyDescent="0.2">
      <c r="R40953" s="334">
        <v>99667</v>
      </c>
      <c r="S40953" s="319" t="s">
        <v>370</v>
      </c>
    </row>
    <row r="40954" spans="18:19" x14ac:dyDescent="0.2">
      <c r="R40954" s="334">
        <v>99668</v>
      </c>
      <c r="S40954" s="319" t="s">
        <v>371</v>
      </c>
    </row>
    <row r="40955" spans="18:19" x14ac:dyDescent="0.2">
      <c r="R40955" s="334">
        <v>99669</v>
      </c>
      <c r="S40955" s="319" t="s">
        <v>370</v>
      </c>
    </row>
    <row r="40956" spans="18:19" x14ac:dyDescent="0.2">
      <c r="R40956" s="334">
        <v>99670</v>
      </c>
      <c r="S40956" s="319" t="s">
        <v>371</v>
      </c>
    </row>
    <row r="40957" spans="18:19" x14ac:dyDescent="0.2">
      <c r="R40957" s="334">
        <v>99672</v>
      </c>
      <c r="S40957" s="319" t="s">
        <v>370</v>
      </c>
    </row>
    <row r="40958" spans="18:19" x14ac:dyDescent="0.2">
      <c r="R40958" s="334">
        <v>99674</v>
      </c>
      <c r="S40958" s="319" t="s">
        <v>370</v>
      </c>
    </row>
    <row r="40959" spans="18:19" x14ac:dyDescent="0.2">
      <c r="R40959" s="334">
        <v>99676</v>
      </c>
      <c r="S40959" s="319" t="s">
        <v>370</v>
      </c>
    </row>
    <row r="40960" spans="18:19" x14ac:dyDescent="0.2">
      <c r="R40960" s="334">
        <v>99677</v>
      </c>
      <c r="S40960" s="319" t="s">
        <v>371</v>
      </c>
    </row>
    <row r="40961" spans="18:19" x14ac:dyDescent="0.2">
      <c r="R40961" s="334">
        <v>99678</v>
      </c>
      <c r="S40961" s="319" t="s">
        <v>371</v>
      </c>
    </row>
    <row r="40962" spans="18:19" x14ac:dyDescent="0.2">
      <c r="R40962" s="334">
        <v>99682</v>
      </c>
      <c r="S40962" s="319" t="s">
        <v>370</v>
      </c>
    </row>
    <row r="40963" spans="18:19" x14ac:dyDescent="0.2">
      <c r="R40963" s="334">
        <v>99683</v>
      </c>
      <c r="S40963" s="319" t="s">
        <v>370</v>
      </c>
    </row>
    <row r="40964" spans="18:19" x14ac:dyDescent="0.2">
      <c r="R40964" s="334">
        <v>99684</v>
      </c>
      <c r="S40964" s="319" t="s">
        <v>371</v>
      </c>
    </row>
    <row r="40965" spans="18:19" x14ac:dyDescent="0.2">
      <c r="R40965" s="334">
        <v>99686</v>
      </c>
      <c r="S40965" s="319" t="s">
        <v>371</v>
      </c>
    </row>
    <row r="40966" spans="18:19" x14ac:dyDescent="0.2">
      <c r="R40966" s="334">
        <v>99687</v>
      </c>
      <c r="S40966" s="319" t="s">
        <v>370</v>
      </c>
    </row>
    <row r="40967" spans="18:19" x14ac:dyDescent="0.2">
      <c r="R40967" s="334">
        <v>99688</v>
      </c>
      <c r="S40967" s="319" t="s">
        <v>370</v>
      </c>
    </row>
    <row r="40968" spans="18:19" x14ac:dyDescent="0.2">
      <c r="R40968" s="334">
        <v>99689</v>
      </c>
      <c r="S40968" s="319" t="s">
        <v>371</v>
      </c>
    </row>
    <row r="40969" spans="18:19" x14ac:dyDescent="0.2">
      <c r="R40969" s="334">
        <v>99694</v>
      </c>
      <c r="S40969" s="319" t="s">
        <v>370</v>
      </c>
    </row>
    <row r="40970" spans="18:19" x14ac:dyDescent="0.2">
      <c r="R40970" s="334">
        <v>99695</v>
      </c>
      <c r="S40970" s="319" t="s">
        <v>370</v>
      </c>
    </row>
    <row r="40971" spans="18:19" x14ac:dyDescent="0.2">
      <c r="R40971" s="334">
        <v>99697</v>
      </c>
      <c r="S40971" s="319" t="s">
        <v>371</v>
      </c>
    </row>
    <row r="40972" spans="18:19" x14ac:dyDescent="0.2">
      <c r="R40972" s="334">
        <v>99701</v>
      </c>
      <c r="S40972" s="319" t="s">
        <v>370</v>
      </c>
    </row>
    <row r="40973" spans="18:19" x14ac:dyDescent="0.2">
      <c r="R40973" s="334">
        <v>99702</v>
      </c>
      <c r="S40973" s="319" t="s">
        <v>370</v>
      </c>
    </row>
    <row r="40974" spans="18:19" x14ac:dyDescent="0.2">
      <c r="R40974" s="334">
        <v>99703</v>
      </c>
      <c r="S40974" s="319" t="s">
        <v>370</v>
      </c>
    </row>
    <row r="40975" spans="18:19" x14ac:dyDescent="0.2">
      <c r="R40975" s="334">
        <v>99704</v>
      </c>
      <c r="S40975" s="319" t="s">
        <v>370</v>
      </c>
    </row>
    <row r="40976" spans="18:19" x14ac:dyDescent="0.2">
      <c r="R40976" s="334">
        <v>99705</v>
      </c>
      <c r="S40976" s="319" t="s">
        <v>370</v>
      </c>
    </row>
    <row r="40977" spans="18:19" x14ac:dyDescent="0.2">
      <c r="R40977" s="334">
        <v>99706</v>
      </c>
      <c r="S40977" s="319" t="s">
        <v>370</v>
      </c>
    </row>
    <row r="40978" spans="18:19" x14ac:dyDescent="0.2">
      <c r="R40978" s="334">
        <v>99707</v>
      </c>
      <c r="S40978" s="319" t="s">
        <v>370</v>
      </c>
    </row>
    <row r="40979" spans="18:19" x14ac:dyDescent="0.2">
      <c r="R40979" s="334">
        <v>99708</v>
      </c>
      <c r="S40979" s="319" t="s">
        <v>370</v>
      </c>
    </row>
    <row r="40980" spans="18:19" x14ac:dyDescent="0.2">
      <c r="R40980" s="334">
        <v>99709</v>
      </c>
      <c r="S40980" s="319" t="s">
        <v>370</v>
      </c>
    </row>
    <row r="40981" spans="18:19" x14ac:dyDescent="0.2">
      <c r="R40981" s="334">
        <v>99710</v>
      </c>
      <c r="S40981" s="319" t="s">
        <v>370</v>
      </c>
    </row>
    <row r="40982" spans="18:19" x14ac:dyDescent="0.2">
      <c r="R40982" s="334">
        <v>99711</v>
      </c>
      <c r="S40982" s="319" t="s">
        <v>370</v>
      </c>
    </row>
    <row r="40983" spans="18:19" x14ac:dyDescent="0.2">
      <c r="R40983" s="334">
        <v>99712</v>
      </c>
      <c r="S40983" s="319" t="s">
        <v>370</v>
      </c>
    </row>
    <row r="40984" spans="18:19" x14ac:dyDescent="0.2">
      <c r="R40984" s="334">
        <v>99714</v>
      </c>
      <c r="S40984" s="319" t="s">
        <v>370</v>
      </c>
    </row>
    <row r="40985" spans="18:19" x14ac:dyDescent="0.2">
      <c r="R40985" s="334">
        <v>99716</v>
      </c>
      <c r="S40985" s="319" t="s">
        <v>370</v>
      </c>
    </row>
    <row r="40986" spans="18:19" x14ac:dyDescent="0.2">
      <c r="R40986" s="334">
        <v>99720</v>
      </c>
      <c r="S40986" s="319" t="s">
        <v>371</v>
      </c>
    </row>
    <row r="40987" spans="18:19" x14ac:dyDescent="0.2">
      <c r="R40987" s="334">
        <v>99721</v>
      </c>
      <c r="S40987" s="319" t="s">
        <v>371</v>
      </c>
    </row>
    <row r="40988" spans="18:19" x14ac:dyDescent="0.2">
      <c r="R40988" s="334">
        <v>99723</v>
      </c>
      <c r="S40988" s="319" t="s">
        <v>371</v>
      </c>
    </row>
    <row r="40989" spans="18:19" x14ac:dyDescent="0.2">
      <c r="R40989" s="334">
        <v>99725</v>
      </c>
      <c r="S40989" s="319" t="s">
        <v>370</v>
      </c>
    </row>
    <row r="40990" spans="18:19" x14ac:dyDescent="0.2">
      <c r="R40990" s="334">
        <v>99726</v>
      </c>
      <c r="S40990" s="319" t="s">
        <v>371</v>
      </c>
    </row>
    <row r="40991" spans="18:19" x14ac:dyDescent="0.2">
      <c r="R40991" s="334">
        <v>99727</v>
      </c>
      <c r="S40991" s="319" t="s">
        <v>371</v>
      </c>
    </row>
    <row r="40992" spans="18:19" x14ac:dyDescent="0.2">
      <c r="R40992" s="334">
        <v>99729</v>
      </c>
      <c r="S40992" s="319" t="s">
        <v>370</v>
      </c>
    </row>
    <row r="40993" spans="18:19" x14ac:dyDescent="0.2">
      <c r="R40993" s="334">
        <v>99730</v>
      </c>
      <c r="S40993" s="319" t="s">
        <v>371</v>
      </c>
    </row>
    <row r="40994" spans="18:19" x14ac:dyDescent="0.2">
      <c r="R40994" s="334">
        <v>99731</v>
      </c>
      <c r="S40994" s="319" t="s">
        <v>370</v>
      </c>
    </row>
    <row r="40995" spans="18:19" x14ac:dyDescent="0.2">
      <c r="R40995" s="334">
        <v>99737</v>
      </c>
      <c r="S40995" s="319" t="s">
        <v>370</v>
      </c>
    </row>
    <row r="40996" spans="18:19" x14ac:dyDescent="0.2">
      <c r="R40996" s="334">
        <v>99738</v>
      </c>
      <c r="S40996" s="319" t="s">
        <v>371</v>
      </c>
    </row>
    <row r="40997" spans="18:19" x14ac:dyDescent="0.2">
      <c r="R40997" s="334">
        <v>99739</v>
      </c>
      <c r="S40997" s="319" t="s">
        <v>371</v>
      </c>
    </row>
    <row r="40998" spans="18:19" x14ac:dyDescent="0.2">
      <c r="R40998" s="334">
        <v>99740</v>
      </c>
      <c r="S40998" s="319" t="s">
        <v>371</v>
      </c>
    </row>
    <row r="40999" spans="18:19" x14ac:dyDescent="0.2">
      <c r="R40999" s="334">
        <v>99742</v>
      </c>
      <c r="S40999" s="319" t="s">
        <v>371</v>
      </c>
    </row>
    <row r="41000" spans="18:19" x14ac:dyDescent="0.2">
      <c r="R41000" s="334">
        <v>99743</v>
      </c>
      <c r="S41000" s="319" t="s">
        <v>370</v>
      </c>
    </row>
    <row r="41001" spans="18:19" x14ac:dyDescent="0.2">
      <c r="R41001" s="334">
        <v>99744</v>
      </c>
      <c r="S41001" s="319" t="s">
        <v>370</v>
      </c>
    </row>
    <row r="41002" spans="18:19" x14ac:dyDescent="0.2">
      <c r="R41002" s="334">
        <v>99747</v>
      </c>
      <c r="S41002" s="319" t="s">
        <v>371</v>
      </c>
    </row>
    <row r="41003" spans="18:19" x14ac:dyDescent="0.2">
      <c r="R41003" s="334">
        <v>99748</v>
      </c>
      <c r="S41003" s="319" t="s">
        <v>371</v>
      </c>
    </row>
    <row r="41004" spans="18:19" x14ac:dyDescent="0.2">
      <c r="R41004" s="334">
        <v>99749</v>
      </c>
      <c r="S41004" s="319" t="s">
        <v>371</v>
      </c>
    </row>
    <row r="41005" spans="18:19" x14ac:dyDescent="0.2">
      <c r="R41005" s="334">
        <v>99750</v>
      </c>
      <c r="S41005" s="319" t="s">
        <v>371</v>
      </c>
    </row>
    <row r="41006" spans="18:19" x14ac:dyDescent="0.2">
      <c r="R41006" s="334">
        <v>99752</v>
      </c>
      <c r="S41006" s="319" t="s">
        <v>371</v>
      </c>
    </row>
    <row r="41007" spans="18:19" x14ac:dyDescent="0.2">
      <c r="R41007" s="334">
        <v>99753</v>
      </c>
      <c r="S41007" s="319" t="s">
        <v>371</v>
      </c>
    </row>
    <row r="41008" spans="18:19" x14ac:dyDescent="0.2">
      <c r="R41008" s="334">
        <v>99755</v>
      </c>
      <c r="S41008" s="319" t="s">
        <v>370</v>
      </c>
    </row>
    <row r="41009" spans="18:19" x14ac:dyDescent="0.2">
      <c r="R41009" s="334">
        <v>99757</v>
      </c>
      <c r="S41009" s="319" t="s">
        <v>370</v>
      </c>
    </row>
    <row r="41010" spans="18:19" x14ac:dyDescent="0.2">
      <c r="R41010" s="334">
        <v>99758</v>
      </c>
      <c r="S41010" s="319" t="s">
        <v>371</v>
      </c>
    </row>
    <row r="41011" spans="18:19" x14ac:dyDescent="0.2">
      <c r="R41011" s="334">
        <v>99759</v>
      </c>
      <c r="S41011" s="319" t="s">
        <v>371</v>
      </c>
    </row>
    <row r="41012" spans="18:19" x14ac:dyDescent="0.2">
      <c r="R41012" s="334">
        <v>99760</v>
      </c>
      <c r="S41012" s="319" t="s">
        <v>370</v>
      </c>
    </row>
    <row r="41013" spans="18:19" x14ac:dyDescent="0.2">
      <c r="R41013" s="334">
        <v>99761</v>
      </c>
      <c r="S41013" s="319" t="s">
        <v>371</v>
      </c>
    </row>
    <row r="41014" spans="18:19" x14ac:dyDescent="0.2">
      <c r="R41014" s="334">
        <v>99763</v>
      </c>
      <c r="S41014" s="319" t="s">
        <v>371</v>
      </c>
    </row>
    <row r="41015" spans="18:19" x14ac:dyDescent="0.2">
      <c r="R41015" s="334">
        <v>99764</v>
      </c>
      <c r="S41015" s="319" t="s">
        <v>371</v>
      </c>
    </row>
    <row r="41016" spans="18:19" x14ac:dyDescent="0.2">
      <c r="R41016" s="334">
        <v>99765</v>
      </c>
      <c r="S41016" s="319" t="s">
        <v>371</v>
      </c>
    </row>
    <row r="41017" spans="18:19" x14ac:dyDescent="0.2">
      <c r="R41017" s="334">
        <v>99767</v>
      </c>
      <c r="S41017" s="319" t="s">
        <v>371</v>
      </c>
    </row>
    <row r="41018" spans="18:19" x14ac:dyDescent="0.2">
      <c r="R41018" s="334">
        <v>99769</v>
      </c>
      <c r="S41018" s="319" t="s">
        <v>371</v>
      </c>
    </row>
    <row r="41019" spans="18:19" x14ac:dyDescent="0.2">
      <c r="R41019" s="334">
        <v>99770</v>
      </c>
      <c r="S41019" s="319" t="s">
        <v>371</v>
      </c>
    </row>
    <row r="41020" spans="18:19" x14ac:dyDescent="0.2">
      <c r="R41020" s="334">
        <v>99771</v>
      </c>
      <c r="S41020" s="319" t="s">
        <v>371</v>
      </c>
    </row>
    <row r="41021" spans="18:19" x14ac:dyDescent="0.2">
      <c r="R41021" s="334">
        <v>99772</v>
      </c>
      <c r="S41021" s="319" t="s">
        <v>371</v>
      </c>
    </row>
    <row r="41022" spans="18:19" x14ac:dyDescent="0.2">
      <c r="R41022" s="334">
        <v>99773</v>
      </c>
      <c r="S41022" s="319" t="s">
        <v>371</v>
      </c>
    </row>
    <row r="41023" spans="18:19" x14ac:dyDescent="0.2">
      <c r="R41023" s="334">
        <v>99775</v>
      </c>
      <c r="S41023" s="319" t="s">
        <v>370</v>
      </c>
    </row>
    <row r="41024" spans="18:19" x14ac:dyDescent="0.2">
      <c r="R41024" s="334">
        <v>99776</v>
      </c>
      <c r="S41024" s="319" t="s">
        <v>371</v>
      </c>
    </row>
    <row r="41025" spans="18:19" x14ac:dyDescent="0.2">
      <c r="R41025" s="334">
        <v>99777</v>
      </c>
      <c r="S41025" s="319" t="s">
        <v>371</v>
      </c>
    </row>
    <row r="41026" spans="18:19" x14ac:dyDescent="0.2">
      <c r="R41026" s="334">
        <v>99778</v>
      </c>
      <c r="S41026" s="319" t="s">
        <v>371</v>
      </c>
    </row>
    <row r="41027" spans="18:19" x14ac:dyDescent="0.2">
      <c r="R41027" s="334">
        <v>99780</v>
      </c>
      <c r="S41027" s="319" t="s">
        <v>370</v>
      </c>
    </row>
    <row r="41028" spans="18:19" x14ac:dyDescent="0.2">
      <c r="R41028" s="334">
        <v>99782</v>
      </c>
      <c r="S41028" s="319" t="s">
        <v>371</v>
      </c>
    </row>
    <row r="41029" spans="18:19" x14ac:dyDescent="0.2">
      <c r="R41029" s="334">
        <v>99783</v>
      </c>
      <c r="S41029" s="319" t="s">
        <v>371</v>
      </c>
    </row>
    <row r="41030" spans="18:19" x14ac:dyDescent="0.2">
      <c r="R41030" s="334">
        <v>99784</v>
      </c>
      <c r="S41030" s="319" t="s">
        <v>371</v>
      </c>
    </row>
    <row r="41031" spans="18:19" x14ac:dyDescent="0.2">
      <c r="R41031" s="334">
        <v>99785</v>
      </c>
      <c r="S41031" s="319" t="s">
        <v>371</v>
      </c>
    </row>
    <row r="41032" spans="18:19" x14ac:dyDescent="0.2">
      <c r="R41032" s="334">
        <v>99786</v>
      </c>
      <c r="S41032" s="319" t="s">
        <v>371</v>
      </c>
    </row>
    <row r="41033" spans="18:19" x14ac:dyDescent="0.2">
      <c r="R41033" s="334">
        <v>99790</v>
      </c>
      <c r="S41033" s="319" t="s">
        <v>370</v>
      </c>
    </row>
    <row r="41034" spans="18:19" x14ac:dyDescent="0.2">
      <c r="R41034" s="334">
        <v>99791</v>
      </c>
      <c r="S41034" s="319" t="s">
        <v>371</v>
      </c>
    </row>
    <row r="41035" spans="18:19" x14ac:dyDescent="0.2">
      <c r="R41035" s="334">
        <v>99801</v>
      </c>
      <c r="S41035" s="319" t="s">
        <v>371</v>
      </c>
    </row>
    <row r="41036" spans="18:19" x14ac:dyDescent="0.2">
      <c r="R41036" s="334">
        <v>99802</v>
      </c>
      <c r="S41036" s="319" t="s">
        <v>371</v>
      </c>
    </row>
    <row r="41037" spans="18:19" x14ac:dyDescent="0.2">
      <c r="R41037" s="334">
        <v>99803</v>
      </c>
      <c r="S41037" s="319" t="s">
        <v>371</v>
      </c>
    </row>
    <row r="41038" spans="18:19" x14ac:dyDescent="0.2">
      <c r="R41038" s="334">
        <v>99811</v>
      </c>
      <c r="S41038" s="319" t="s">
        <v>371</v>
      </c>
    </row>
    <row r="41039" spans="18:19" x14ac:dyDescent="0.2">
      <c r="R41039" s="334">
        <v>99812</v>
      </c>
      <c r="S41039" s="319" t="s">
        <v>371</v>
      </c>
    </row>
    <row r="41040" spans="18:19" x14ac:dyDescent="0.2">
      <c r="R41040" s="334">
        <v>99820</v>
      </c>
      <c r="S41040" s="319" t="s">
        <v>371</v>
      </c>
    </row>
    <row r="41041" spans="18:19" x14ac:dyDescent="0.2">
      <c r="R41041" s="334">
        <v>99821</v>
      </c>
      <c r="S41041" s="319" t="s">
        <v>371</v>
      </c>
    </row>
    <row r="41042" spans="18:19" x14ac:dyDescent="0.2">
      <c r="R41042" s="334">
        <v>99824</v>
      </c>
      <c r="S41042" s="319" t="s">
        <v>371</v>
      </c>
    </row>
    <row r="41043" spans="18:19" x14ac:dyDescent="0.2">
      <c r="R41043" s="334">
        <v>99825</v>
      </c>
      <c r="S41043" s="319" t="s">
        <v>371</v>
      </c>
    </row>
    <row r="41044" spans="18:19" x14ac:dyDescent="0.2">
      <c r="R41044" s="334">
        <v>99826</v>
      </c>
      <c r="S41044" s="319" t="s">
        <v>371</v>
      </c>
    </row>
    <row r="41045" spans="18:19" x14ac:dyDescent="0.2">
      <c r="R41045" s="334">
        <v>99827</v>
      </c>
      <c r="S41045" s="319" t="s">
        <v>371</v>
      </c>
    </row>
    <row r="41046" spans="18:19" x14ac:dyDescent="0.2">
      <c r="R41046" s="334">
        <v>99829</v>
      </c>
      <c r="S41046" s="319" t="s">
        <v>371</v>
      </c>
    </row>
    <row r="41047" spans="18:19" x14ac:dyDescent="0.2">
      <c r="R41047" s="334">
        <v>99832</v>
      </c>
      <c r="S41047" s="319" t="s">
        <v>371</v>
      </c>
    </row>
    <row r="41048" spans="18:19" x14ac:dyDescent="0.2">
      <c r="R41048" s="334">
        <v>99833</v>
      </c>
      <c r="S41048" s="319" t="s">
        <v>371</v>
      </c>
    </row>
    <row r="41049" spans="18:19" x14ac:dyDescent="0.2">
      <c r="R41049" s="334">
        <v>99835</v>
      </c>
      <c r="S41049" s="319" t="s">
        <v>371</v>
      </c>
    </row>
    <row r="41050" spans="18:19" x14ac:dyDescent="0.2">
      <c r="R41050" s="334">
        <v>99840</v>
      </c>
      <c r="S41050" s="319" t="s">
        <v>371</v>
      </c>
    </row>
    <row r="41051" spans="18:19" x14ac:dyDescent="0.2">
      <c r="R41051" s="334">
        <v>99841</v>
      </c>
      <c r="S41051" s="319" t="s">
        <v>371</v>
      </c>
    </row>
    <row r="41052" spans="18:19" x14ac:dyDescent="0.2">
      <c r="R41052" s="334">
        <v>99850</v>
      </c>
      <c r="S41052" s="319" t="s">
        <v>371</v>
      </c>
    </row>
    <row r="41053" spans="18:19" x14ac:dyDescent="0.2">
      <c r="R41053" s="334">
        <v>99901</v>
      </c>
      <c r="S41053" s="319" t="s">
        <v>371</v>
      </c>
    </row>
    <row r="41054" spans="18:19" x14ac:dyDescent="0.2">
      <c r="R41054" s="334">
        <v>99903</v>
      </c>
      <c r="S41054" s="319" t="s">
        <v>371</v>
      </c>
    </row>
    <row r="41055" spans="18:19" x14ac:dyDescent="0.2">
      <c r="R41055" s="334">
        <v>99918</v>
      </c>
      <c r="S41055" s="319" t="s">
        <v>371</v>
      </c>
    </row>
    <row r="41056" spans="18:19" x14ac:dyDescent="0.2">
      <c r="R41056" s="334">
        <v>99919</v>
      </c>
      <c r="S41056" s="319" t="s">
        <v>371</v>
      </c>
    </row>
    <row r="41057" spans="18:19" x14ac:dyDescent="0.2">
      <c r="R41057" s="334">
        <v>99921</v>
      </c>
      <c r="S41057" s="319" t="s">
        <v>371</v>
      </c>
    </row>
    <row r="41058" spans="18:19" x14ac:dyDescent="0.2">
      <c r="R41058" s="334">
        <v>99922</v>
      </c>
      <c r="S41058" s="319" t="s">
        <v>371</v>
      </c>
    </row>
    <row r="41059" spans="18:19" x14ac:dyDescent="0.2">
      <c r="R41059" s="334">
        <v>99923</v>
      </c>
      <c r="S41059" s="319" t="s">
        <v>371</v>
      </c>
    </row>
    <row r="41060" spans="18:19" x14ac:dyDescent="0.2">
      <c r="R41060" s="334">
        <v>99925</v>
      </c>
      <c r="S41060" s="319" t="s">
        <v>371</v>
      </c>
    </row>
    <row r="41061" spans="18:19" x14ac:dyDescent="0.2">
      <c r="R41061" s="334">
        <v>99926</v>
      </c>
      <c r="S41061" s="319" t="s">
        <v>371</v>
      </c>
    </row>
    <row r="41062" spans="18:19" x14ac:dyDescent="0.2">
      <c r="R41062" s="334">
        <v>99927</v>
      </c>
      <c r="S41062" s="319" t="s">
        <v>371</v>
      </c>
    </row>
    <row r="41063" spans="18:19" x14ac:dyDescent="0.2">
      <c r="R41063" s="334">
        <v>99928</v>
      </c>
      <c r="S41063" s="319" t="s">
        <v>371</v>
      </c>
    </row>
    <row r="41064" spans="18:19" x14ac:dyDescent="0.2">
      <c r="R41064" s="334">
        <v>99929</v>
      </c>
      <c r="S41064" s="319" t="s">
        <v>371</v>
      </c>
    </row>
    <row r="41065" spans="18:19" x14ac:dyDescent="0.2">
      <c r="R41065" s="334">
        <v>99950</v>
      </c>
      <c r="S41065" s="319" t="s">
        <v>371</v>
      </c>
    </row>
    <row r="41066" spans="18:19" x14ac:dyDescent="0.2">
      <c r="R41066" s="334">
        <v>99999</v>
      </c>
      <c r="S41066" s="348" t="s">
        <v>1272</v>
      </c>
    </row>
  </sheetData>
  <sortState ref="BZ19:BZ27">
    <sortCondition ref="BZ19"/>
  </sortState>
  <mergeCells count="35">
    <mergeCell ref="DK1:DP1"/>
    <mergeCell ref="DQ1:DV1"/>
    <mergeCell ref="CU1:CX1"/>
    <mergeCell ref="DX1:EC1"/>
    <mergeCell ref="EE1:EG1"/>
    <mergeCell ref="N2:P2"/>
    <mergeCell ref="R1:R3"/>
    <mergeCell ref="S1:S3"/>
    <mergeCell ref="T1:T3"/>
    <mergeCell ref="AJ2:AL2"/>
    <mergeCell ref="U2:W2"/>
    <mergeCell ref="X2:Z2"/>
    <mergeCell ref="AA2:AC2"/>
    <mergeCell ref="AD2:AF2"/>
    <mergeCell ref="CE2:CL2"/>
    <mergeCell ref="AS1:AX1"/>
    <mergeCell ref="AY1:BD1"/>
    <mergeCell ref="AY2:BA2"/>
    <mergeCell ref="BB2:BD2"/>
    <mergeCell ref="G3:J3"/>
    <mergeCell ref="BY1:CA1"/>
    <mergeCell ref="CC1:CL1"/>
    <mergeCell ref="CP1:CS1"/>
    <mergeCell ref="AM2:AO2"/>
    <mergeCell ref="AP2:AR2"/>
    <mergeCell ref="BS1:BW1"/>
    <mergeCell ref="BF1:BQ1"/>
    <mergeCell ref="U1:Z1"/>
    <mergeCell ref="AA1:AF1"/>
    <mergeCell ref="AG1:AL1"/>
    <mergeCell ref="AM1:AR1"/>
    <mergeCell ref="AG2:AI2"/>
    <mergeCell ref="K2:M2"/>
    <mergeCell ref="AS2:AU2"/>
    <mergeCell ref="AV2:AX2"/>
  </mergeCells>
  <pageMargins left="0.7" right="0.7" top="0.75" bottom="0.75" header="0.3" footer="0.3"/>
  <pageSetup scale="57" pageOrder="overThenDown" orientation="landscape" horizontalDpi="4294967292" verticalDpi="1200" r:id="rId1"/>
  <colBreaks count="4" manualBreakCount="4">
    <brk id="16" max="1048575" man="1"/>
    <brk id="38" max="41065" man="1"/>
    <brk id="80" max="41065" man="1"/>
    <brk id="102" max="4106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M81"/>
  <sheetViews>
    <sheetView showRuler="0" view="pageBreakPreview" topLeftCell="A40" zoomScaleNormal="85" zoomScaleSheetLayoutView="100" workbookViewId="0">
      <selection activeCell="K42" sqref="K42"/>
    </sheetView>
  </sheetViews>
  <sheetFormatPr defaultColWidth="9.140625" defaultRowHeight="12.75" x14ac:dyDescent="0.2"/>
  <cols>
    <col min="1" max="1" width="18.5703125" style="2" customWidth="1"/>
    <col min="2" max="2" width="12" style="2" customWidth="1"/>
    <col min="3" max="3" width="13.42578125" style="2" customWidth="1"/>
    <col min="4" max="5" width="16.42578125" style="2" customWidth="1"/>
    <col min="6" max="6" width="11.5703125" style="2" customWidth="1"/>
    <col min="7" max="8" width="16.42578125" style="2" customWidth="1"/>
    <col min="9" max="9" width="13.5703125" style="2" customWidth="1"/>
    <col min="10" max="10" width="14.42578125" style="2" customWidth="1"/>
    <col min="11" max="11" width="10.5703125" style="2" customWidth="1"/>
    <col min="12" max="16384" width="9.140625" style="2"/>
  </cols>
  <sheetData>
    <row r="1" spans="1:11" s="19" customFormat="1" ht="24" customHeight="1" x14ac:dyDescent="0.2">
      <c r="A1" s="31" t="s">
        <v>1129</v>
      </c>
      <c r="B1" s="31"/>
      <c r="C1" s="31"/>
      <c r="D1" s="31"/>
      <c r="E1" s="31"/>
      <c r="F1" s="31"/>
      <c r="G1" s="31"/>
      <c r="H1" s="31"/>
      <c r="I1" s="31"/>
      <c r="J1" s="31"/>
      <c r="K1" s="31"/>
    </row>
    <row r="2" spans="1:11" ht="8.1" customHeight="1" x14ac:dyDescent="0.2">
      <c r="A2" s="38"/>
    </row>
    <row r="3" spans="1:11" ht="15.95" customHeight="1" x14ac:dyDescent="0.2">
      <c r="A3" s="24" t="s">
        <v>327</v>
      </c>
    </row>
    <row r="4" spans="1:11" ht="15.95" customHeight="1" x14ac:dyDescent="0.2">
      <c r="A4" s="23" t="s">
        <v>1115</v>
      </c>
    </row>
    <row r="5" spans="1:11" ht="15.95" customHeight="1" x14ac:dyDescent="0.2">
      <c r="A5" s="23" t="s">
        <v>1116</v>
      </c>
    </row>
    <row r="6" spans="1:11" ht="8.1" customHeight="1" x14ac:dyDescent="0.2">
      <c r="A6" s="38"/>
    </row>
    <row r="7" spans="1:11" ht="15.95" customHeight="1" x14ac:dyDescent="0.2">
      <c r="A7" s="3" t="s">
        <v>221</v>
      </c>
    </row>
    <row r="8" spans="1:11" ht="8.1" customHeight="1" x14ac:dyDescent="0.2">
      <c r="A8" s="38"/>
    </row>
    <row r="9" spans="1:11" ht="15.95" customHeight="1" x14ac:dyDescent="0.2">
      <c r="A9" s="1" t="s">
        <v>841</v>
      </c>
    </row>
    <row r="10" spans="1:11" ht="15.95" customHeight="1" x14ac:dyDescent="0.2">
      <c r="A10" s="191"/>
      <c r="B10" s="192"/>
      <c r="C10" s="770" t="s">
        <v>1392</v>
      </c>
      <c r="D10" s="771"/>
      <c r="E10" s="770" t="s">
        <v>957</v>
      </c>
      <c r="F10" s="771"/>
      <c r="G10" s="770" t="s">
        <v>1393</v>
      </c>
      <c r="H10" s="771"/>
    </row>
    <row r="11" spans="1:11" ht="15.95" customHeight="1" x14ac:dyDescent="0.2">
      <c r="A11" s="118"/>
      <c r="B11" s="119"/>
      <c r="C11" s="119"/>
      <c r="D11" s="120" t="s">
        <v>4</v>
      </c>
      <c r="E11" s="119"/>
      <c r="F11" s="120" t="s">
        <v>4</v>
      </c>
      <c r="G11" s="119"/>
      <c r="H11" s="120" t="s">
        <v>4</v>
      </c>
    </row>
    <row r="12" spans="1:11" ht="40.5" customHeight="1" x14ac:dyDescent="0.2">
      <c r="A12" s="772" t="s">
        <v>5</v>
      </c>
      <c r="B12" s="773"/>
      <c r="C12" s="121"/>
      <c r="D12" s="581">
        <v>6.6</v>
      </c>
      <c r="E12" s="121"/>
      <c r="F12" s="581">
        <v>18.3</v>
      </c>
      <c r="G12" s="121"/>
      <c r="H12" s="581">
        <v>20.3</v>
      </c>
    </row>
    <row r="13" spans="1:11" ht="40.5" customHeight="1" x14ac:dyDescent="0.2">
      <c r="A13" s="774" t="s">
        <v>1146</v>
      </c>
      <c r="B13" s="773"/>
      <c r="C13" s="114">
        <v>0</v>
      </c>
      <c r="D13" s="115">
        <v>0</v>
      </c>
      <c r="E13" s="114">
        <v>0</v>
      </c>
      <c r="F13" s="115">
        <v>0</v>
      </c>
      <c r="G13" s="114">
        <v>0</v>
      </c>
      <c r="H13" s="115">
        <v>0</v>
      </c>
    </row>
    <row r="14" spans="1:11" ht="40.5" customHeight="1" x14ac:dyDescent="0.2">
      <c r="A14" s="774" t="s">
        <v>1145</v>
      </c>
      <c r="B14" s="773"/>
      <c r="C14" s="580">
        <v>5</v>
      </c>
      <c r="D14" s="581">
        <v>0</v>
      </c>
      <c r="E14" s="580">
        <v>0</v>
      </c>
      <c r="F14" s="581">
        <v>0</v>
      </c>
      <c r="G14" s="580">
        <v>0</v>
      </c>
      <c r="H14" s="581">
        <v>0</v>
      </c>
    </row>
    <row r="15" spans="1:11" ht="15.95" customHeight="1" x14ac:dyDescent="0.2">
      <c r="A15" s="5"/>
      <c r="B15" s="5"/>
      <c r="C15" s="7"/>
      <c r="D15" s="4"/>
      <c r="E15" s="4"/>
    </row>
    <row r="16" spans="1:11" ht="15.95" customHeight="1" x14ac:dyDescent="0.2">
      <c r="A16" s="1" t="s">
        <v>843</v>
      </c>
      <c r="B16" s="29"/>
      <c r="C16" s="29"/>
      <c r="D16" s="29"/>
      <c r="E16" s="29"/>
      <c r="F16" s="8"/>
      <c r="J16" s="9"/>
    </row>
    <row r="17" spans="1:10" ht="32.1" customHeight="1" x14ac:dyDescent="0.2">
      <c r="A17" s="193"/>
      <c r="B17" s="194"/>
      <c r="C17" s="190" t="s">
        <v>260</v>
      </c>
      <c r="D17" s="190" t="s">
        <v>50</v>
      </c>
      <c r="E17" s="6"/>
      <c r="F17" s="6"/>
      <c r="G17" s="6"/>
      <c r="H17" s="6"/>
      <c r="J17" s="9"/>
    </row>
    <row r="18" spans="1:10" ht="39.75" customHeight="1" x14ac:dyDescent="0.2">
      <c r="A18" s="772" t="s">
        <v>261</v>
      </c>
      <c r="B18" s="775"/>
      <c r="C18" s="195">
        <v>0</v>
      </c>
      <c r="D18" s="195">
        <v>0</v>
      </c>
    </row>
    <row r="19" spans="1:10" ht="32.1" customHeight="1" x14ac:dyDescent="0.2">
      <c r="A19" s="774" t="s">
        <v>227</v>
      </c>
      <c r="B19" s="778"/>
      <c r="C19" s="773"/>
      <c r="D19" s="196">
        <v>0</v>
      </c>
    </row>
    <row r="20" spans="1:10" ht="32.1" customHeight="1" x14ac:dyDescent="0.2">
      <c r="A20" s="774" t="s">
        <v>228</v>
      </c>
      <c r="B20" s="778"/>
      <c r="C20" s="773"/>
      <c r="D20" s="196">
        <v>0</v>
      </c>
    </row>
    <row r="21" spans="1:10" ht="32.1" customHeight="1" x14ac:dyDescent="0.2">
      <c r="A21" s="774" t="s">
        <v>229</v>
      </c>
      <c r="B21" s="778"/>
      <c r="C21" s="773"/>
      <c r="D21" s="196">
        <v>0</v>
      </c>
    </row>
    <row r="22" spans="1:10" ht="48.75" customHeight="1" x14ac:dyDescent="0.2">
      <c r="A22" s="774" t="s">
        <v>230</v>
      </c>
      <c r="B22" s="778"/>
      <c r="C22" s="773"/>
      <c r="D22" s="196">
        <v>0</v>
      </c>
    </row>
    <row r="23" spans="1:10" ht="32.1" customHeight="1" x14ac:dyDescent="0.2">
      <c r="A23" s="772" t="s">
        <v>231</v>
      </c>
      <c r="B23" s="779"/>
      <c r="C23" s="773"/>
      <c r="D23" s="196">
        <v>0</v>
      </c>
    </row>
    <row r="24" spans="1:10" ht="15.95" customHeight="1" x14ac:dyDescent="0.2"/>
    <row r="25" spans="1:10" ht="15.95" customHeight="1" x14ac:dyDescent="0.2">
      <c r="A25" s="1" t="s">
        <v>842</v>
      </c>
    </row>
    <row r="26" spans="1:10" ht="32.1" customHeight="1" x14ac:dyDescent="0.2">
      <c r="A26" s="197"/>
      <c r="B26" s="194"/>
      <c r="C26" s="190" t="s">
        <v>260</v>
      </c>
      <c r="D26" s="190" t="s">
        <v>50</v>
      </c>
    </row>
    <row r="27" spans="1:10" ht="39.75" customHeight="1" x14ac:dyDescent="0.2">
      <c r="A27" s="772" t="s">
        <v>262</v>
      </c>
      <c r="B27" s="775"/>
      <c r="C27" s="195">
        <v>0</v>
      </c>
      <c r="D27" s="195">
        <v>0</v>
      </c>
    </row>
    <row r="28" spans="1:10" ht="32.1" customHeight="1" x14ac:dyDescent="0.2">
      <c r="A28" s="774" t="s">
        <v>232</v>
      </c>
      <c r="B28" s="778"/>
      <c r="C28" s="773"/>
      <c r="D28" s="196">
        <v>0</v>
      </c>
    </row>
    <row r="29" spans="1:10" ht="32.1" customHeight="1" x14ac:dyDescent="0.2">
      <c r="A29" s="774" t="s">
        <v>233</v>
      </c>
      <c r="B29" s="778"/>
      <c r="C29" s="773"/>
      <c r="D29" s="196">
        <v>0</v>
      </c>
    </row>
    <row r="30" spans="1:10" ht="32.1" customHeight="1" x14ac:dyDescent="0.2">
      <c r="A30" s="774" t="s">
        <v>234</v>
      </c>
      <c r="B30" s="778"/>
      <c r="C30" s="773"/>
      <c r="D30" s="196">
        <v>0</v>
      </c>
    </row>
    <row r="31" spans="1:10" ht="45" customHeight="1" x14ac:dyDescent="0.2">
      <c r="A31" s="774" t="s">
        <v>235</v>
      </c>
      <c r="B31" s="778"/>
      <c r="C31" s="773"/>
      <c r="D31" s="196">
        <v>0</v>
      </c>
    </row>
    <row r="32" spans="1:10" s="6" customFormat="1" ht="32.1" customHeight="1" x14ac:dyDescent="0.2">
      <c r="A32" s="772" t="s">
        <v>236</v>
      </c>
      <c r="B32" s="779"/>
      <c r="C32" s="773"/>
      <c r="D32" s="196">
        <v>0</v>
      </c>
      <c r="E32" s="2"/>
      <c r="F32" s="2"/>
      <c r="G32" s="2"/>
      <c r="H32" s="2"/>
      <c r="I32" s="2"/>
      <c r="J32" s="2"/>
    </row>
    <row r="33" spans="1:13" ht="15.95" customHeight="1" x14ac:dyDescent="0.2">
      <c r="A33" s="1"/>
    </row>
    <row r="34" spans="1:13" ht="15.95" customHeight="1" x14ac:dyDescent="0.2">
      <c r="A34" s="1" t="s">
        <v>946</v>
      </c>
    </row>
    <row r="35" spans="1:13" s="6" customFormat="1" ht="15.95" customHeight="1" x14ac:dyDescent="0.2">
      <c r="A35" s="776"/>
      <c r="B35" s="777"/>
      <c r="C35" s="190" t="s">
        <v>51</v>
      </c>
      <c r="D35" s="190" t="s">
        <v>4</v>
      </c>
      <c r="E35" s="2"/>
      <c r="F35" s="2"/>
      <c r="G35" s="2"/>
      <c r="H35" s="2"/>
      <c r="I35" s="2"/>
      <c r="J35" s="2"/>
    </row>
    <row r="36" spans="1:13" s="6" customFormat="1" ht="32.1" customHeight="1" x14ac:dyDescent="0.2">
      <c r="A36" s="772" t="s">
        <v>1726</v>
      </c>
      <c r="B36" s="775"/>
      <c r="C36" s="198">
        <v>383</v>
      </c>
      <c r="D36" s="196">
        <v>21.684000000000001</v>
      </c>
      <c r="E36" s="2"/>
      <c r="F36" s="2"/>
      <c r="G36" s="2"/>
      <c r="H36" s="2"/>
      <c r="I36" s="2"/>
      <c r="J36" s="2"/>
      <c r="M36" s="593" t="s">
        <v>1969</v>
      </c>
    </row>
    <row r="37" spans="1:13" s="6" customFormat="1" ht="15.95" customHeight="1" x14ac:dyDescent="0.2">
      <c r="A37" s="2"/>
      <c r="B37" s="2"/>
      <c r="C37" s="2"/>
      <c r="D37" s="2"/>
      <c r="E37" s="2"/>
      <c r="F37" s="2"/>
      <c r="G37" s="2"/>
      <c r="H37" s="2"/>
      <c r="I37" s="2"/>
      <c r="J37" s="2"/>
    </row>
    <row r="38" spans="1:13" ht="15.95" customHeight="1" x14ac:dyDescent="0.2">
      <c r="A38" s="1" t="s">
        <v>840</v>
      </c>
    </row>
    <row r="39" spans="1:13" ht="15.95" customHeight="1" x14ac:dyDescent="0.2">
      <c r="A39" s="2" t="s">
        <v>965</v>
      </c>
    </row>
    <row r="40" spans="1:13" ht="15.95" customHeight="1" x14ac:dyDescent="0.2">
      <c r="A40" s="110"/>
      <c r="B40" s="767" t="s">
        <v>1236</v>
      </c>
      <c r="C40" s="765" t="s">
        <v>13</v>
      </c>
      <c r="D40" s="765"/>
      <c r="E40" s="765"/>
      <c r="F40" s="766" t="s">
        <v>25</v>
      </c>
      <c r="G40" s="766"/>
      <c r="H40" s="766"/>
      <c r="I40" s="768" t="s">
        <v>333</v>
      </c>
      <c r="J40" s="769"/>
      <c r="K40" s="763" t="s">
        <v>1232</v>
      </c>
    </row>
    <row r="41" spans="1:13" ht="53.25" customHeight="1" x14ac:dyDescent="0.2">
      <c r="A41" s="199" t="s">
        <v>48</v>
      </c>
      <c r="B41" s="767"/>
      <c r="C41" s="116" t="s">
        <v>1233</v>
      </c>
      <c r="D41" s="116" t="s">
        <v>963</v>
      </c>
      <c r="E41" s="116" t="s">
        <v>964</v>
      </c>
      <c r="F41" s="122" t="s">
        <v>1234</v>
      </c>
      <c r="G41" s="122" t="s">
        <v>963</v>
      </c>
      <c r="H41" s="122" t="s">
        <v>964</v>
      </c>
      <c r="I41" s="117" t="s">
        <v>1243</v>
      </c>
      <c r="J41" s="251" t="s">
        <v>1235</v>
      </c>
      <c r="K41" s="764"/>
    </row>
    <row r="42" spans="1:13" ht="15.95" customHeight="1" x14ac:dyDescent="0.2">
      <c r="A42" s="200" t="s">
        <v>1394</v>
      </c>
      <c r="B42" s="560">
        <v>21</v>
      </c>
      <c r="C42" s="560">
        <v>7</v>
      </c>
      <c r="D42" s="564">
        <v>762059</v>
      </c>
      <c r="E42" s="560">
        <v>0</v>
      </c>
      <c r="F42" s="560">
        <v>10</v>
      </c>
      <c r="G42" s="564">
        <v>490444</v>
      </c>
      <c r="H42" s="564">
        <v>360794</v>
      </c>
      <c r="I42" s="561">
        <f>F42+C42</f>
        <v>17</v>
      </c>
      <c r="J42" s="562">
        <f>I42/B42</f>
        <v>0.80952380952380953</v>
      </c>
      <c r="K42" s="563">
        <f>(D42+G42+H42)/5488286</f>
        <v>0.29395279327644369</v>
      </c>
    </row>
    <row r="43" spans="1:13" ht="15.95" customHeight="1" x14ac:dyDescent="0.2">
      <c r="A43" s="200" t="s">
        <v>331</v>
      </c>
      <c r="B43" s="560">
        <v>21</v>
      </c>
      <c r="C43" s="560">
        <v>8</v>
      </c>
      <c r="D43" s="564">
        <v>3073578</v>
      </c>
      <c r="E43" s="560">
        <v>0</v>
      </c>
      <c r="F43" s="560">
        <v>10</v>
      </c>
      <c r="G43" s="564">
        <v>490444</v>
      </c>
      <c r="H43" s="564">
        <v>601323</v>
      </c>
      <c r="I43" s="561">
        <f>F43+C43</f>
        <v>18</v>
      </c>
      <c r="J43" s="562">
        <f>I43/B43</f>
        <v>0.8571428571428571</v>
      </c>
      <c r="K43" s="563">
        <f>(D43+G43+H43)/5728815</f>
        <v>0.72708666626518748</v>
      </c>
    </row>
    <row r="44" spans="1:13" ht="15.95" customHeight="1" x14ac:dyDescent="0.2">
      <c r="A44" s="200" t="s">
        <v>332</v>
      </c>
      <c r="B44" s="560">
        <v>21</v>
      </c>
      <c r="C44" s="560">
        <v>8</v>
      </c>
      <c r="D44" s="564">
        <v>4584389</v>
      </c>
      <c r="E44" s="560">
        <v>0</v>
      </c>
      <c r="F44" s="560">
        <v>10</v>
      </c>
      <c r="G44" s="564">
        <v>490444</v>
      </c>
      <c r="H44" s="564">
        <v>601323</v>
      </c>
      <c r="I44" s="561">
        <f t="shared" ref="I44:I45" si="0">F44+C44</f>
        <v>18</v>
      </c>
      <c r="J44" s="562">
        <f t="shared" ref="J44:J45" si="1">I44/B44</f>
        <v>0.8571428571428571</v>
      </c>
      <c r="K44" s="563">
        <f t="shared" ref="K44:K45" si="2">(D44+G44+H44)/5728815</f>
        <v>0.99080804669028411</v>
      </c>
      <c r="M44" s="593"/>
    </row>
    <row r="45" spans="1:13" ht="15.95" customHeight="1" x14ac:dyDescent="0.2">
      <c r="A45" s="200" t="s">
        <v>1395</v>
      </c>
      <c r="B45" s="560">
        <v>21</v>
      </c>
      <c r="C45" s="560">
        <v>8</v>
      </c>
      <c r="D45" s="564">
        <v>4584389</v>
      </c>
      <c r="E45" s="560">
        <v>0</v>
      </c>
      <c r="F45" s="560">
        <v>10</v>
      </c>
      <c r="G45" s="564">
        <v>490444</v>
      </c>
      <c r="H45" s="564">
        <v>601323</v>
      </c>
      <c r="I45" s="561">
        <f t="shared" si="0"/>
        <v>18</v>
      </c>
      <c r="J45" s="562">
        <f t="shared" si="1"/>
        <v>0.8571428571428571</v>
      </c>
      <c r="K45" s="563">
        <f t="shared" si="2"/>
        <v>0.99080804669028411</v>
      </c>
    </row>
    <row r="46" spans="1:13" ht="15.95" customHeight="1" x14ac:dyDescent="0.2"/>
    <row r="47" spans="1:13" ht="15.95" customHeight="1" x14ac:dyDescent="0.2">
      <c r="A47" s="1" t="s">
        <v>328</v>
      </c>
    </row>
    <row r="48" spans="1:13" ht="15.95" customHeight="1" x14ac:dyDescent="0.2">
      <c r="A48" s="2" t="s">
        <v>965</v>
      </c>
    </row>
    <row r="49" spans="1:11" ht="15.95" customHeight="1" x14ac:dyDescent="0.2">
      <c r="A49" s="110"/>
      <c r="B49" s="767" t="s">
        <v>1236</v>
      </c>
      <c r="C49" s="765" t="s">
        <v>13</v>
      </c>
      <c r="D49" s="765"/>
      <c r="E49" s="765"/>
      <c r="F49" s="766" t="s">
        <v>25</v>
      </c>
      <c r="G49" s="766"/>
      <c r="H49" s="766"/>
      <c r="I49" s="768" t="s">
        <v>333</v>
      </c>
      <c r="J49" s="769"/>
      <c r="K49" s="763" t="s">
        <v>1239</v>
      </c>
    </row>
    <row r="50" spans="1:11" ht="53.25" customHeight="1" x14ac:dyDescent="0.2">
      <c r="A50" s="199" t="s">
        <v>48</v>
      </c>
      <c r="B50" s="767"/>
      <c r="C50" s="116" t="s">
        <v>1233</v>
      </c>
      <c r="D50" s="116" t="s">
        <v>966</v>
      </c>
      <c r="E50" s="116" t="s">
        <v>967</v>
      </c>
      <c r="F50" s="122" t="s">
        <v>1234</v>
      </c>
      <c r="G50" s="122" t="s">
        <v>966</v>
      </c>
      <c r="H50" s="122" t="s">
        <v>967</v>
      </c>
      <c r="I50" s="117" t="s">
        <v>1243</v>
      </c>
      <c r="J50" s="251" t="s">
        <v>1235</v>
      </c>
      <c r="K50" s="764"/>
    </row>
    <row r="51" spans="1:11" ht="15.95" customHeight="1" x14ac:dyDescent="0.2">
      <c r="A51" s="200" t="s">
        <v>1394</v>
      </c>
      <c r="B51" s="560">
        <v>1</v>
      </c>
      <c r="C51" s="560">
        <v>1</v>
      </c>
      <c r="D51" s="560">
        <v>0</v>
      </c>
      <c r="E51" s="560">
        <v>0</v>
      </c>
      <c r="F51" s="560">
        <v>0</v>
      </c>
      <c r="G51" s="560">
        <v>0</v>
      </c>
      <c r="H51" s="560">
        <v>0</v>
      </c>
      <c r="I51" s="561">
        <f>F51+C51</f>
        <v>1</v>
      </c>
      <c r="J51" s="562">
        <f>I51/B51</f>
        <v>1</v>
      </c>
      <c r="K51" s="563">
        <v>1</v>
      </c>
    </row>
    <row r="52" spans="1:11" ht="15.95" customHeight="1" x14ac:dyDescent="0.2">
      <c r="A52" s="200" t="s">
        <v>331</v>
      </c>
      <c r="B52" s="560">
        <v>1</v>
      </c>
      <c r="C52" s="560">
        <v>1</v>
      </c>
      <c r="D52" s="560">
        <v>0</v>
      </c>
      <c r="E52" s="560">
        <v>0</v>
      </c>
      <c r="F52" s="560">
        <v>0</v>
      </c>
      <c r="G52" s="560">
        <v>0</v>
      </c>
      <c r="H52" s="560">
        <v>0</v>
      </c>
      <c r="I52" s="561">
        <f>F52+C52</f>
        <v>1</v>
      </c>
      <c r="J52" s="562">
        <f>I52/B52</f>
        <v>1</v>
      </c>
      <c r="K52" s="563">
        <v>1</v>
      </c>
    </row>
    <row r="53" spans="1:11" ht="15.95" customHeight="1" x14ac:dyDescent="0.2">
      <c r="A53" s="200" t="s">
        <v>332</v>
      </c>
      <c r="B53" s="560">
        <v>1</v>
      </c>
      <c r="C53" s="560">
        <v>1</v>
      </c>
      <c r="D53" s="560">
        <v>0</v>
      </c>
      <c r="E53" s="560">
        <v>0</v>
      </c>
      <c r="F53" s="560">
        <v>0</v>
      </c>
      <c r="G53" s="560">
        <v>0</v>
      </c>
      <c r="H53" s="560">
        <v>0</v>
      </c>
      <c r="I53" s="561">
        <f>F53+C53</f>
        <v>1</v>
      </c>
      <c r="J53" s="562">
        <f>I53/B53</f>
        <v>1</v>
      </c>
      <c r="K53" s="563">
        <v>1</v>
      </c>
    </row>
    <row r="54" spans="1:11" ht="15.95" customHeight="1" x14ac:dyDescent="0.2">
      <c r="A54" s="200" t="s">
        <v>1395</v>
      </c>
      <c r="B54" s="560">
        <v>1</v>
      </c>
      <c r="C54" s="560">
        <v>1</v>
      </c>
      <c r="D54" s="560">
        <v>0</v>
      </c>
      <c r="E54" s="560">
        <v>0</v>
      </c>
      <c r="F54" s="560">
        <v>0</v>
      </c>
      <c r="G54" s="560">
        <v>0</v>
      </c>
      <c r="H54" s="560">
        <v>0</v>
      </c>
      <c r="I54" s="561">
        <f>F54+C54</f>
        <v>1</v>
      </c>
      <c r="J54" s="562">
        <f>I54/B54</f>
        <v>1</v>
      </c>
      <c r="K54" s="563">
        <v>1</v>
      </c>
    </row>
    <row r="55" spans="1:11" ht="15.95" customHeight="1" x14ac:dyDescent="0.2"/>
    <row r="56" spans="1:11" ht="15.95" customHeight="1" x14ac:dyDescent="0.2">
      <c r="A56" s="1" t="s">
        <v>329</v>
      </c>
    </row>
    <row r="57" spans="1:11" ht="15.95" customHeight="1" x14ac:dyDescent="0.2">
      <c r="A57" s="2" t="s">
        <v>965</v>
      </c>
    </row>
    <row r="58" spans="1:11" ht="15.95" customHeight="1" x14ac:dyDescent="0.2">
      <c r="A58" s="110"/>
      <c r="B58" s="767" t="s">
        <v>1236</v>
      </c>
      <c r="C58" s="765" t="s">
        <v>13</v>
      </c>
      <c r="D58" s="765"/>
      <c r="E58" s="765"/>
      <c r="F58" s="766" t="s">
        <v>25</v>
      </c>
      <c r="G58" s="766"/>
      <c r="H58" s="766"/>
      <c r="I58" s="768" t="s">
        <v>333</v>
      </c>
      <c r="J58" s="769"/>
      <c r="K58" s="763" t="s">
        <v>1241</v>
      </c>
    </row>
    <row r="59" spans="1:11" ht="53.25" customHeight="1" x14ac:dyDescent="0.2">
      <c r="A59" s="199" t="s">
        <v>48</v>
      </c>
      <c r="B59" s="767"/>
      <c r="C59" s="116" t="s">
        <v>1233</v>
      </c>
      <c r="D59" s="116" t="s">
        <v>970</v>
      </c>
      <c r="E59" s="116" t="s">
        <v>971</v>
      </c>
      <c r="F59" s="122" t="s">
        <v>1234</v>
      </c>
      <c r="G59" s="122" t="s">
        <v>970</v>
      </c>
      <c r="H59" s="122" t="s">
        <v>971</v>
      </c>
      <c r="I59" s="117" t="s">
        <v>1243</v>
      </c>
      <c r="J59" s="251" t="s">
        <v>1235</v>
      </c>
      <c r="K59" s="764"/>
    </row>
    <row r="60" spans="1:11" ht="15.95" customHeight="1" x14ac:dyDescent="0.2">
      <c r="A60" s="200" t="s">
        <v>1394</v>
      </c>
      <c r="B60" s="111">
        <v>0</v>
      </c>
      <c r="C60" s="111">
        <v>0</v>
      </c>
      <c r="D60" s="111">
        <v>0</v>
      </c>
      <c r="E60" s="111">
        <v>0</v>
      </c>
      <c r="F60" s="111">
        <v>0</v>
      </c>
      <c r="G60" s="111">
        <v>0</v>
      </c>
      <c r="H60" s="111">
        <v>0</v>
      </c>
      <c r="I60" s="168">
        <f>F60+C60</f>
        <v>0</v>
      </c>
      <c r="J60" s="169" t="e">
        <f>I60/B60</f>
        <v>#DIV/0!</v>
      </c>
      <c r="K60" s="178">
        <v>0</v>
      </c>
    </row>
    <row r="61" spans="1:11" ht="15.95" customHeight="1" x14ac:dyDescent="0.2">
      <c r="A61" s="200" t="s">
        <v>331</v>
      </c>
      <c r="B61" s="111">
        <v>0</v>
      </c>
      <c r="C61" s="111">
        <v>0</v>
      </c>
      <c r="D61" s="111">
        <v>0</v>
      </c>
      <c r="E61" s="111">
        <v>0</v>
      </c>
      <c r="F61" s="111">
        <v>0</v>
      </c>
      <c r="G61" s="111">
        <v>0</v>
      </c>
      <c r="H61" s="111">
        <v>0</v>
      </c>
      <c r="I61" s="168">
        <f>F61+C61</f>
        <v>0</v>
      </c>
      <c r="J61" s="169" t="e">
        <f>I61/B61</f>
        <v>#DIV/0!</v>
      </c>
      <c r="K61" s="178">
        <v>0</v>
      </c>
    </row>
    <row r="62" spans="1:11" ht="15.95" customHeight="1" x14ac:dyDescent="0.2">
      <c r="A62" s="200" t="s">
        <v>332</v>
      </c>
      <c r="B62" s="111">
        <v>0</v>
      </c>
      <c r="C62" s="111">
        <v>0</v>
      </c>
      <c r="D62" s="111">
        <v>0</v>
      </c>
      <c r="E62" s="111">
        <v>0</v>
      </c>
      <c r="F62" s="111">
        <v>0</v>
      </c>
      <c r="G62" s="111">
        <v>0</v>
      </c>
      <c r="H62" s="111">
        <v>0</v>
      </c>
      <c r="I62" s="168">
        <f>F62+C62</f>
        <v>0</v>
      </c>
      <c r="J62" s="169" t="e">
        <f>I62/B62</f>
        <v>#DIV/0!</v>
      </c>
      <c r="K62" s="178">
        <v>0</v>
      </c>
    </row>
    <row r="63" spans="1:11" ht="15.95" customHeight="1" x14ac:dyDescent="0.2">
      <c r="A63" s="200" t="s">
        <v>1395</v>
      </c>
      <c r="B63" s="111">
        <v>0</v>
      </c>
      <c r="C63" s="111">
        <v>0</v>
      </c>
      <c r="D63" s="111">
        <v>0</v>
      </c>
      <c r="E63" s="111">
        <v>0</v>
      </c>
      <c r="F63" s="111">
        <v>0</v>
      </c>
      <c r="G63" s="111">
        <v>0</v>
      </c>
      <c r="H63" s="111">
        <v>0</v>
      </c>
      <c r="I63" s="168">
        <f>F63+C63</f>
        <v>0</v>
      </c>
      <c r="J63" s="169" t="e">
        <f>I63/B63</f>
        <v>#DIV/0!</v>
      </c>
      <c r="K63" s="178">
        <v>0</v>
      </c>
    </row>
    <row r="64" spans="1:11" ht="15.95" customHeight="1" x14ac:dyDescent="0.2"/>
    <row r="65" spans="1:13" ht="15.95" customHeight="1" x14ac:dyDescent="0.2">
      <c r="A65" s="1" t="s">
        <v>847</v>
      </c>
    </row>
    <row r="66" spans="1:13" ht="15.95" customHeight="1" x14ac:dyDescent="0.2">
      <c r="A66" s="2" t="s">
        <v>965</v>
      </c>
    </row>
    <row r="67" spans="1:13" ht="15.95" customHeight="1" x14ac:dyDescent="0.2">
      <c r="A67" s="110"/>
      <c r="B67" s="767" t="s">
        <v>1236</v>
      </c>
      <c r="C67" s="765" t="s">
        <v>13</v>
      </c>
      <c r="D67" s="765"/>
      <c r="E67" s="765"/>
      <c r="F67" s="766" t="s">
        <v>25</v>
      </c>
      <c r="G67" s="766"/>
      <c r="H67" s="766"/>
      <c r="I67" s="768" t="s">
        <v>333</v>
      </c>
      <c r="J67" s="769"/>
      <c r="K67" s="763" t="s">
        <v>1238</v>
      </c>
    </row>
    <row r="68" spans="1:13" ht="53.25" customHeight="1" x14ac:dyDescent="0.2">
      <c r="A68" s="199" t="s">
        <v>48</v>
      </c>
      <c r="B68" s="767"/>
      <c r="C68" s="116" t="s">
        <v>1233</v>
      </c>
      <c r="D68" s="116" t="s">
        <v>968</v>
      </c>
      <c r="E68" s="116" t="s">
        <v>969</v>
      </c>
      <c r="F68" s="122" t="s">
        <v>1234</v>
      </c>
      <c r="G68" s="122" t="s">
        <v>968</v>
      </c>
      <c r="H68" s="122" t="s">
        <v>969</v>
      </c>
      <c r="I68" s="117" t="s">
        <v>1243</v>
      </c>
      <c r="J68" s="251" t="s">
        <v>1235</v>
      </c>
      <c r="K68" s="764"/>
    </row>
    <row r="69" spans="1:13" ht="15.95" customHeight="1" x14ac:dyDescent="0.2">
      <c r="A69" s="200" t="s">
        <v>1394</v>
      </c>
      <c r="B69" s="111">
        <v>0</v>
      </c>
      <c r="C69" s="111">
        <v>0</v>
      </c>
      <c r="D69" s="111">
        <v>0</v>
      </c>
      <c r="E69" s="111">
        <v>0</v>
      </c>
      <c r="F69" s="111">
        <v>0</v>
      </c>
      <c r="G69" s="111">
        <v>0</v>
      </c>
      <c r="H69" s="111">
        <v>0</v>
      </c>
      <c r="I69" s="168">
        <f>F69+C69</f>
        <v>0</v>
      </c>
      <c r="J69" s="169" t="e">
        <f>I69/B69</f>
        <v>#DIV/0!</v>
      </c>
      <c r="K69" s="178">
        <v>0</v>
      </c>
    </row>
    <row r="70" spans="1:13" ht="15.95" customHeight="1" x14ac:dyDescent="0.2">
      <c r="A70" s="200" t="s">
        <v>331</v>
      </c>
      <c r="B70" s="111">
        <v>0</v>
      </c>
      <c r="C70" s="111">
        <v>0</v>
      </c>
      <c r="D70" s="111">
        <v>0</v>
      </c>
      <c r="E70" s="111">
        <v>0</v>
      </c>
      <c r="F70" s="111">
        <v>0</v>
      </c>
      <c r="G70" s="111">
        <v>0</v>
      </c>
      <c r="H70" s="111">
        <v>0</v>
      </c>
      <c r="I70" s="168">
        <f>F70+C70</f>
        <v>0</v>
      </c>
      <c r="J70" s="169" t="e">
        <f>I70/B70</f>
        <v>#DIV/0!</v>
      </c>
      <c r="K70" s="178">
        <v>0</v>
      </c>
    </row>
    <row r="71" spans="1:13" ht="15.95" customHeight="1" x14ac:dyDescent="0.2">
      <c r="A71" s="200" t="s">
        <v>332</v>
      </c>
      <c r="B71" s="111">
        <v>0</v>
      </c>
      <c r="C71" s="111">
        <v>0</v>
      </c>
      <c r="D71" s="111">
        <v>0</v>
      </c>
      <c r="E71" s="111">
        <v>0</v>
      </c>
      <c r="F71" s="111">
        <v>0</v>
      </c>
      <c r="G71" s="111">
        <v>0</v>
      </c>
      <c r="H71" s="111">
        <v>0</v>
      </c>
      <c r="I71" s="168">
        <f>F71+C71</f>
        <v>0</v>
      </c>
      <c r="J71" s="169" t="e">
        <f>I71/B71</f>
        <v>#DIV/0!</v>
      </c>
      <c r="K71" s="178">
        <v>0</v>
      </c>
    </row>
    <row r="72" spans="1:13" ht="15.95" customHeight="1" x14ac:dyDescent="0.2">
      <c r="A72" s="200" t="s">
        <v>1395</v>
      </c>
      <c r="B72" s="111">
        <v>0</v>
      </c>
      <c r="C72" s="111">
        <v>0</v>
      </c>
      <c r="D72" s="111">
        <v>0</v>
      </c>
      <c r="E72" s="111">
        <v>0</v>
      </c>
      <c r="F72" s="111">
        <v>0</v>
      </c>
      <c r="G72" s="111">
        <v>0</v>
      </c>
      <c r="H72" s="111">
        <v>0</v>
      </c>
      <c r="I72" s="168">
        <f>F72+C72</f>
        <v>0</v>
      </c>
      <c r="J72" s="169" t="e">
        <f>I72/B72</f>
        <v>#DIV/0!</v>
      </c>
      <c r="K72" s="178">
        <v>0</v>
      </c>
    </row>
    <row r="73" spans="1:13" ht="14.1" customHeight="1" x14ac:dyDescent="0.2"/>
    <row r="74" spans="1:13" ht="15.95" customHeight="1" x14ac:dyDescent="0.2">
      <c r="A74" s="1" t="s">
        <v>330</v>
      </c>
    </row>
    <row r="75" spans="1:13" ht="15.95" customHeight="1" x14ac:dyDescent="0.2">
      <c r="A75" s="2" t="s">
        <v>965</v>
      </c>
    </row>
    <row r="76" spans="1:13" ht="15.95" customHeight="1" x14ac:dyDescent="0.2">
      <c r="A76" s="110"/>
      <c r="B76" s="767" t="s">
        <v>1236</v>
      </c>
      <c r="C76" s="765" t="s">
        <v>13</v>
      </c>
      <c r="D76" s="765"/>
      <c r="E76" s="765"/>
      <c r="F76" s="766" t="s">
        <v>25</v>
      </c>
      <c r="G76" s="766"/>
      <c r="H76" s="766"/>
      <c r="I76" s="768" t="s">
        <v>333</v>
      </c>
      <c r="J76" s="769"/>
      <c r="K76" s="763" t="s">
        <v>1237</v>
      </c>
    </row>
    <row r="77" spans="1:13" ht="53.25" customHeight="1" x14ac:dyDescent="0.2">
      <c r="A77" s="199" t="s">
        <v>48</v>
      </c>
      <c r="B77" s="767"/>
      <c r="C77" s="116" t="s">
        <v>1233</v>
      </c>
      <c r="D77" s="116" t="s">
        <v>972</v>
      </c>
      <c r="E77" s="116" t="s">
        <v>1072</v>
      </c>
      <c r="F77" s="122" t="s">
        <v>1234</v>
      </c>
      <c r="G77" s="122" t="s">
        <v>972</v>
      </c>
      <c r="H77" s="122" t="s">
        <v>1072</v>
      </c>
      <c r="I77" s="117" t="s">
        <v>1243</v>
      </c>
      <c r="J77" s="251" t="s">
        <v>1235</v>
      </c>
      <c r="K77" s="764"/>
    </row>
    <row r="78" spans="1:13" ht="15.95" customHeight="1" x14ac:dyDescent="0.2">
      <c r="A78" s="200" t="s">
        <v>1394</v>
      </c>
      <c r="B78" s="567">
        <v>10</v>
      </c>
      <c r="C78" s="567">
        <v>10</v>
      </c>
      <c r="D78" s="111">
        <v>904553</v>
      </c>
      <c r="E78" s="111">
        <v>251132</v>
      </c>
      <c r="F78" s="111">
        <v>0</v>
      </c>
      <c r="G78" s="111">
        <v>0</v>
      </c>
      <c r="H78" s="111">
        <v>0</v>
      </c>
      <c r="I78" s="168">
        <f>F78+C78</f>
        <v>10</v>
      </c>
      <c r="J78" s="169">
        <f>I78/B78</f>
        <v>1</v>
      </c>
      <c r="K78" s="178">
        <v>0.89</v>
      </c>
      <c r="M78" s="593" t="s">
        <v>1970</v>
      </c>
    </row>
    <row r="79" spans="1:13" ht="15.95" customHeight="1" x14ac:dyDescent="0.2">
      <c r="A79" s="200" t="s">
        <v>331</v>
      </c>
      <c r="B79" s="567">
        <v>10</v>
      </c>
      <c r="C79" s="567">
        <v>10</v>
      </c>
      <c r="D79" s="111">
        <v>904553</v>
      </c>
      <c r="E79" s="111">
        <v>246132</v>
      </c>
      <c r="F79" s="111">
        <v>0</v>
      </c>
      <c r="G79" s="111">
        <v>0</v>
      </c>
      <c r="H79" s="111">
        <v>0</v>
      </c>
      <c r="I79" s="168">
        <f>F79+C79</f>
        <v>10</v>
      </c>
      <c r="J79" s="169">
        <f>I79/B79</f>
        <v>1</v>
      </c>
      <c r="K79" s="178">
        <v>0.89</v>
      </c>
      <c r="M79" s="593" t="s">
        <v>1971</v>
      </c>
    </row>
    <row r="80" spans="1:13" ht="15.95" customHeight="1" x14ac:dyDescent="0.2">
      <c r="A80" s="200" t="s">
        <v>332</v>
      </c>
      <c r="B80" s="567">
        <v>10</v>
      </c>
      <c r="C80" s="567">
        <v>10</v>
      </c>
      <c r="D80" s="111">
        <v>868353</v>
      </c>
      <c r="E80" s="111">
        <v>241132</v>
      </c>
      <c r="F80" s="111">
        <v>0</v>
      </c>
      <c r="G80" s="111">
        <v>0</v>
      </c>
      <c r="H80" s="111">
        <v>0</v>
      </c>
      <c r="I80" s="168">
        <f>F80+C80</f>
        <v>10</v>
      </c>
      <c r="J80" s="169">
        <f>I80/B80</f>
        <v>1</v>
      </c>
      <c r="K80" s="178">
        <v>0.89</v>
      </c>
    </row>
    <row r="81" spans="1:11" ht="15.95" customHeight="1" x14ac:dyDescent="0.2">
      <c r="A81" s="200" t="s">
        <v>1395</v>
      </c>
      <c r="B81" s="567">
        <v>10</v>
      </c>
      <c r="C81" s="567">
        <v>10</v>
      </c>
      <c r="D81" s="111">
        <v>850253</v>
      </c>
      <c r="E81" s="111">
        <v>236132</v>
      </c>
      <c r="F81" s="111">
        <v>0</v>
      </c>
      <c r="G81" s="111">
        <v>0</v>
      </c>
      <c r="H81" s="111">
        <v>0</v>
      </c>
      <c r="I81" s="168">
        <f>F81+C81</f>
        <v>10</v>
      </c>
      <c r="J81" s="169">
        <f>I81/B81</f>
        <v>1</v>
      </c>
      <c r="K81" s="178">
        <v>0.89</v>
      </c>
    </row>
  </sheetData>
  <sheetProtection insertRows="0"/>
  <customSheetViews>
    <customSheetView guid="{DB9AC08A-25A1-47B9-B29D-A1776E346394}" showPageBreaks="1" printArea="1" view="pageBreakPreview" showRuler="0" topLeftCell="A4">
      <selection activeCell="E133" sqref="E133"/>
      <rowBreaks count="5" manualBreakCount="5">
        <brk id="46" max="11" man="1"/>
        <brk id="106" max="11" man="1"/>
        <brk id="139" max="11" man="1"/>
        <brk id="173" max="11" man="1"/>
        <brk id="199" max="11" man="1"/>
      </rowBreaks>
      <pageMargins left="0.75" right="0.75" top="0.5" bottom="0.5" header="0.5" footer="0.5"/>
      <printOptions horizontalCentered="1"/>
      <pageSetup scale="60" fitToHeight="6" orientation="landscape" r:id="rId1"/>
      <headerFooter alignWithMargins="0">
        <oddFooter>&amp;R&amp;"Times New Roman,Regular"&amp;8Page &amp;P of &amp;N</oddFooter>
      </headerFooter>
    </customSheetView>
  </customSheetViews>
  <mergeCells count="45">
    <mergeCell ref="B76:B77"/>
    <mergeCell ref="I76:J76"/>
    <mergeCell ref="B58:B59"/>
    <mergeCell ref="I58:J58"/>
    <mergeCell ref="B67:B68"/>
    <mergeCell ref="I67:J67"/>
    <mergeCell ref="C58:E58"/>
    <mergeCell ref="F58:H58"/>
    <mergeCell ref="C67:E67"/>
    <mergeCell ref="F67:H67"/>
    <mergeCell ref="C76:E76"/>
    <mergeCell ref="F76:H76"/>
    <mergeCell ref="A14:B14"/>
    <mergeCell ref="A36:B36"/>
    <mergeCell ref="A35:B35"/>
    <mergeCell ref="A18:B18"/>
    <mergeCell ref="A31:C31"/>
    <mergeCell ref="A23:C23"/>
    <mergeCell ref="A32:C32"/>
    <mergeCell ref="A30:C30"/>
    <mergeCell ref="A21:C21"/>
    <mergeCell ref="A29:C29"/>
    <mergeCell ref="A28:C28"/>
    <mergeCell ref="A22:C22"/>
    <mergeCell ref="A27:B27"/>
    <mergeCell ref="A19:C19"/>
    <mergeCell ref="A20:C20"/>
    <mergeCell ref="G10:H10"/>
    <mergeCell ref="C10:D10"/>
    <mergeCell ref="A12:B12"/>
    <mergeCell ref="A13:B13"/>
    <mergeCell ref="E10:F10"/>
    <mergeCell ref="C40:E40"/>
    <mergeCell ref="F40:H40"/>
    <mergeCell ref="B40:B41"/>
    <mergeCell ref="I40:J40"/>
    <mergeCell ref="C49:E49"/>
    <mergeCell ref="F49:H49"/>
    <mergeCell ref="B49:B50"/>
    <mergeCell ref="I49:J49"/>
    <mergeCell ref="K58:K59"/>
    <mergeCell ref="K40:K41"/>
    <mergeCell ref="K49:K50"/>
    <mergeCell ref="K67:K68"/>
    <mergeCell ref="K76:K77"/>
  </mergeCells>
  <phoneticPr fontId="0" type="noConversion"/>
  <printOptions horizontalCentered="1"/>
  <pageMargins left="0.75" right="0.75" top="0.5" bottom="0.5" header="0.5" footer="0.5"/>
  <pageSetup paperSize="3" scale="61" orientation="portrait" r:id="rId2"/>
  <headerFooter alignWithMargins="0">
    <oddFooter>&amp;R&amp;"Times New Roman,Regular"&amp;8Page &amp;P of &amp;N</oddFooter>
  </headerFooter>
  <rowBreaks count="5" manualBreakCount="5">
    <brk id="46" max="10" man="1"/>
    <brk id="106" max="11" man="1"/>
    <brk id="139" max="11" man="1"/>
    <brk id="173" max="11" man="1"/>
    <brk id="199" max="11"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22"/>
  <sheetViews>
    <sheetView view="pageBreakPreview" zoomScale="50" zoomScaleNormal="100" zoomScaleSheetLayoutView="50" workbookViewId="0">
      <pane ySplit="12" topLeftCell="A13" activePane="bottomLeft" state="frozen"/>
      <selection pane="bottomLeft" activeCell="K20" sqref="K20"/>
    </sheetView>
  </sheetViews>
  <sheetFormatPr defaultColWidth="9.140625" defaultRowHeight="12.75" x14ac:dyDescent="0.2"/>
  <cols>
    <col min="1" max="1" width="6.5703125" style="100" customWidth="1"/>
    <col min="2" max="3" width="6.42578125" style="100" customWidth="1"/>
    <col min="4" max="4" width="7.42578125" style="100" customWidth="1"/>
    <col min="5" max="5" width="18.42578125" style="100" customWidth="1"/>
    <col min="6" max="6" width="12.42578125" style="100" customWidth="1"/>
    <col min="7" max="7" width="10.42578125" style="100" customWidth="1"/>
    <col min="8" max="8" width="19.42578125" style="100" customWidth="1"/>
    <col min="9" max="9" width="20" style="100" customWidth="1"/>
    <col min="10" max="10" width="19" style="64" customWidth="1"/>
    <col min="11" max="11" width="33.42578125" style="100" customWidth="1"/>
    <col min="12" max="12" width="15.42578125" style="100" customWidth="1"/>
    <col min="13" max="13" width="11.140625" style="100" customWidth="1"/>
    <col min="14" max="14" width="10.5703125" style="100" customWidth="1"/>
    <col min="15" max="15" width="11.140625" style="100" customWidth="1"/>
    <col min="16" max="16" width="11.5703125" style="100" customWidth="1"/>
    <col min="17" max="17" width="11.42578125" style="100" customWidth="1"/>
    <col min="18" max="16384" width="9.140625" style="100"/>
  </cols>
  <sheetData>
    <row r="1" spans="1:23" ht="24" customHeight="1" x14ac:dyDescent="0.2">
      <c r="A1" s="46" t="s">
        <v>1375</v>
      </c>
      <c r="B1" s="46"/>
      <c r="C1" s="46"/>
      <c r="D1" s="46"/>
      <c r="E1" s="79"/>
      <c r="F1" s="79"/>
      <c r="G1" s="79"/>
      <c r="H1" s="79"/>
      <c r="I1" s="79"/>
      <c r="J1" s="79"/>
    </row>
    <row r="2" spans="1:23" s="10" customFormat="1" ht="8.1" customHeight="1" x14ac:dyDescent="0.2">
      <c r="A2" s="66"/>
      <c r="B2" s="66"/>
      <c r="C2" s="66"/>
      <c r="D2" s="66"/>
      <c r="E2" s="66"/>
      <c r="F2" s="66"/>
      <c r="G2" s="66"/>
      <c r="H2" s="66"/>
      <c r="J2" s="64"/>
    </row>
    <row r="3" spans="1:23" s="10" customFormat="1" ht="18" customHeight="1" x14ac:dyDescent="0.2">
      <c r="A3" s="24" t="s">
        <v>1370</v>
      </c>
      <c r="B3" s="24"/>
      <c r="C3" s="24"/>
      <c r="D3" s="24"/>
      <c r="E3" s="24"/>
      <c r="F3" s="24"/>
      <c r="G3" s="24"/>
      <c r="H3" s="66"/>
      <c r="J3" s="64"/>
    </row>
    <row r="4" spans="1:23" s="49" customFormat="1" ht="30" customHeight="1" x14ac:dyDescent="0.2">
      <c r="A4" s="787" t="s">
        <v>1727</v>
      </c>
      <c r="B4" s="787"/>
      <c r="C4" s="787"/>
      <c r="D4" s="787"/>
      <c r="E4" s="787"/>
      <c r="F4" s="787"/>
      <c r="G4" s="787"/>
      <c r="H4" s="787"/>
      <c r="I4" s="787"/>
      <c r="J4" s="787"/>
    </row>
    <row r="5" spans="1:23" s="53" customFormat="1" ht="18" customHeight="1" x14ac:dyDescent="0.2">
      <c r="A5" s="23" t="s">
        <v>1152</v>
      </c>
      <c r="B5" s="23"/>
      <c r="C5" s="23"/>
      <c r="D5" s="23"/>
      <c r="E5" s="23"/>
      <c r="F5" s="23"/>
      <c r="G5" s="23"/>
      <c r="H5" s="262"/>
      <c r="I5" s="60"/>
      <c r="J5" s="213"/>
    </row>
    <row r="6" spans="1:23" s="10" customFormat="1" ht="7.5" customHeight="1" x14ac:dyDescent="0.2">
      <c r="A6" s="276"/>
      <c r="B6" s="277"/>
      <c r="C6" s="277"/>
      <c r="D6" s="277"/>
      <c r="E6" s="277"/>
      <c r="F6" s="277"/>
      <c r="G6" s="277"/>
      <c r="H6" s="277"/>
      <c r="I6" s="277"/>
      <c r="J6" s="277"/>
      <c r="K6" s="70"/>
      <c r="L6" s="70"/>
      <c r="W6" s="61"/>
    </row>
    <row r="7" spans="1:23" s="61" customFormat="1" ht="19.5" customHeight="1" x14ac:dyDescent="0.2">
      <c r="A7" s="782" t="s">
        <v>1137</v>
      </c>
      <c r="B7" s="783"/>
      <c r="C7" s="783"/>
      <c r="D7" s="783"/>
      <c r="E7" s="783"/>
      <c r="F7" s="783"/>
      <c r="G7" s="783"/>
      <c r="H7" s="783"/>
      <c r="I7" s="783"/>
      <c r="J7" s="783"/>
      <c r="K7" s="783"/>
      <c r="L7" s="783"/>
    </row>
    <row r="8" spans="1:23" s="10" customFormat="1" ht="30" customHeight="1" x14ac:dyDescent="0.2">
      <c r="A8" s="784"/>
      <c r="B8" s="785"/>
      <c r="C8" s="785"/>
      <c r="D8" s="785"/>
      <c r="E8" s="785"/>
      <c r="F8" s="785"/>
      <c r="G8" s="785"/>
      <c r="H8" s="785"/>
      <c r="I8" s="785"/>
      <c r="J8" s="785"/>
      <c r="K8" s="785"/>
      <c r="L8" s="786"/>
      <c r="W8" s="61"/>
    </row>
    <row r="9" spans="1:23" s="10" customFormat="1" ht="7.5" customHeight="1" x14ac:dyDescent="0.2">
      <c r="A9" s="276"/>
      <c r="B9" s="277"/>
      <c r="C9" s="277"/>
      <c r="D9" s="277"/>
      <c r="E9" s="277"/>
      <c r="F9" s="277"/>
      <c r="G9" s="277"/>
      <c r="H9" s="277"/>
      <c r="I9" s="277"/>
      <c r="J9" s="277"/>
      <c r="K9" s="70"/>
      <c r="L9" s="70"/>
      <c r="W9" s="61"/>
    </row>
    <row r="10" spans="1:23" s="10" customFormat="1" ht="19.5" customHeight="1" x14ac:dyDescent="0.2">
      <c r="A10" s="780" t="s">
        <v>1728</v>
      </c>
      <c r="B10" s="781"/>
      <c r="C10" s="781"/>
      <c r="D10" s="781"/>
      <c r="E10" s="781"/>
      <c r="F10" s="781"/>
      <c r="G10" s="781"/>
      <c r="H10" s="781"/>
      <c r="I10" s="781"/>
      <c r="J10" s="781"/>
      <c r="K10" s="781"/>
      <c r="L10" s="781"/>
      <c r="W10" s="61"/>
    </row>
    <row r="11" spans="1:23" s="80" customFormat="1" ht="8.1" customHeight="1" x14ac:dyDescent="0.2">
      <c r="A11" s="234"/>
      <c r="B11" s="234"/>
      <c r="C11" s="234"/>
      <c r="D11" s="234"/>
      <c r="E11" s="234"/>
      <c r="F11" s="234"/>
      <c r="G11" s="234"/>
      <c r="H11" s="235"/>
      <c r="I11" s="235"/>
      <c r="J11" s="236"/>
      <c r="K11" s="237"/>
      <c r="L11" s="236"/>
      <c r="M11" s="227"/>
      <c r="N11" s="227"/>
      <c r="O11" s="227"/>
      <c r="P11" s="227"/>
      <c r="Q11" s="227"/>
    </row>
    <row r="12" spans="1:23" s="83" customFormat="1" ht="51" customHeight="1" x14ac:dyDescent="0.2">
      <c r="A12" s="263" t="s">
        <v>271</v>
      </c>
      <c r="B12" s="263" t="s">
        <v>316</v>
      </c>
      <c r="C12" s="263" t="s">
        <v>321</v>
      </c>
      <c r="D12" s="263" t="s">
        <v>273</v>
      </c>
      <c r="E12" s="263" t="s">
        <v>1348</v>
      </c>
      <c r="F12" s="263" t="s">
        <v>1349</v>
      </c>
      <c r="G12" s="263" t="s">
        <v>1373</v>
      </c>
      <c r="H12" s="238" t="s">
        <v>1374</v>
      </c>
      <c r="I12" s="238" t="s">
        <v>1743</v>
      </c>
      <c r="J12" s="238" t="s">
        <v>1376</v>
      </c>
      <c r="K12" s="238" t="s">
        <v>405</v>
      </c>
      <c r="L12" s="238" t="s">
        <v>1380</v>
      </c>
      <c r="M12" s="228"/>
      <c r="N12" s="228"/>
      <c r="O12" s="228"/>
      <c r="P12" s="228"/>
      <c r="Q12" s="228"/>
    </row>
    <row r="13" spans="1:23" ht="38.25" x14ac:dyDescent="0.2">
      <c r="A13" s="104" t="s">
        <v>1382</v>
      </c>
      <c r="B13" s="104">
        <v>1501</v>
      </c>
      <c r="C13" s="104" t="s">
        <v>1382</v>
      </c>
      <c r="D13" s="105">
        <v>2012</v>
      </c>
      <c r="E13" s="105" t="s">
        <v>1346</v>
      </c>
      <c r="F13" s="104">
        <v>7</v>
      </c>
      <c r="G13" s="104">
        <v>7</v>
      </c>
      <c r="H13" s="104">
        <v>0</v>
      </c>
      <c r="I13" s="104">
        <v>7</v>
      </c>
      <c r="J13" s="279">
        <f t="shared" ref="J13:J15" si="0">IF(ISERROR(I13/(G13-H13)),"--",I13/(G13-H13))</f>
        <v>1</v>
      </c>
      <c r="K13" s="351" t="s">
        <v>1386</v>
      </c>
      <c r="L13" s="222" t="s">
        <v>1388</v>
      </c>
    </row>
    <row r="14" spans="1:23" x14ac:dyDescent="0.2">
      <c r="A14" s="104" t="s">
        <v>1382</v>
      </c>
      <c r="B14" s="104">
        <v>1501</v>
      </c>
      <c r="C14" s="104" t="s">
        <v>1382</v>
      </c>
      <c r="D14" s="105">
        <v>2012</v>
      </c>
      <c r="E14" s="105" t="s">
        <v>1347</v>
      </c>
      <c r="F14" s="104">
        <v>0</v>
      </c>
      <c r="G14" s="104">
        <v>0</v>
      </c>
      <c r="H14" s="104">
        <v>0</v>
      </c>
      <c r="I14" s="104">
        <v>0</v>
      </c>
      <c r="J14" s="279" t="str">
        <f t="shared" si="0"/>
        <v>--</v>
      </c>
      <c r="K14" s="351"/>
      <c r="L14" s="222" t="s">
        <v>1388</v>
      </c>
    </row>
    <row r="15" spans="1:23" ht="25.5" x14ac:dyDescent="0.2">
      <c r="A15" s="104" t="s">
        <v>1382</v>
      </c>
      <c r="B15" s="104">
        <v>1501</v>
      </c>
      <c r="C15" s="104" t="s">
        <v>1382</v>
      </c>
      <c r="D15" s="105">
        <v>2012</v>
      </c>
      <c r="E15" s="105" t="s">
        <v>1385</v>
      </c>
      <c r="F15" s="105">
        <v>0</v>
      </c>
      <c r="G15" s="105">
        <v>0</v>
      </c>
      <c r="H15" s="105">
        <v>0</v>
      </c>
      <c r="I15" s="105">
        <v>0</v>
      </c>
      <c r="J15" s="279" t="str">
        <f t="shared" si="0"/>
        <v>--</v>
      </c>
      <c r="K15" s="351" t="s">
        <v>1387</v>
      </c>
      <c r="L15" s="222" t="s">
        <v>1388</v>
      </c>
    </row>
    <row r="16" spans="1:23" x14ac:dyDescent="0.2">
      <c r="A16" s="104" t="s">
        <v>1382</v>
      </c>
      <c r="B16" s="104">
        <v>1501</v>
      </c>
      <c r="C16" s="104" t="s">
        <v>1382</v>
      </c>
      <c r="D16" s="105">
        <v>2013</v>
      </c>
      <c r="E16" s="105" t="s">
        <v>1346</v>
      </c>
      <c r="F16" s="566">
        <v>22</v>
      </c>
      <c r="G16" s="566">
        <v>22</v>
      </c>
      <c r="H16" s="566">
        <v>16</v>
      </c>
      <c r="I16" s="566">
        <v>6</v>
      </c>
      <c r="J16" s="279">
        <f t="shared" ref="J16:J22" si="1">IF(ISERROR(I16/(G16-H16)),"--",I16/(G16-H16))</f>
        <v>1</v>
      </c>
      <c r="K16" s="351"/>
      <c r="L16" s="222"/>
    </row>
    <row r="17" spans="1:12" x14ac:dyDescent="0.2">
      <c r="A17" s="104" t="s">
        <v>1382</v>
      </c>
      <c r="B17" s="104">
        <v>1501</v>
      </c>
      <c r="C17" s="104" t="s">
        <v>1382</v>
      </c>
      <c r="D17" s="105">
        <v>2013</v>
      </c>
      <c r="E17" s="105" t="s">
        <v>1347</v>
      </c>
      <c r="F17" s="566">
        <v>0</v>
      </c>
      <c r="G17" s="566">
        <v>0</v>
      </c>
      <c r="H17" s="566">
        <v>0</v>
      </c>
      <c r="I17" s="566">
        <v>0</v>
      </c>
      <c r="J17" s="279" t="str">
        <f t="shared" si="1"/>
        <v>--</v>
      </c>
      <c r="K17" s="351"/>
      <c r="L17" s="222"/>
    </row>
    <row r="18" spans="1:12" x14ac:dyDescent="0.2">
      <c r="A18" s="104" t="s">
        <v>1382</v>
      </c>
      <c r="B18" s="104">
        <v>1501</v>
      </c>
      <c r="C18" s="104" t="s">
        <v>1382</v>
      </c>
      <c r="D18" s="105">
        <v>2013</v>
      </c>
      <c r="E18" s="105" t="s">
        <v>1385</v>
      </c>
      <c r="F18" s="566">
        <v>0</v>
      </c>
      <c r="G18" s="566">
        <v>0</v>
      </c>
      <c r="H18" s="566">
        <v>0</v>
      </c>
      <c r="I18" s="566">
        <v>0</v>
      </c>
      <c r="J18" s="279" t="str">
        <f t="shared" si="1"/>
        <v>--</v>
      </c>
      <c r="K18" s="351"/>
      <c r="L18" s="222"/>
    </row>
    <row r="19" spans="1:12" x14ac:dyDescent="0.2">
      <c r="A19" s="105"/>
      <c r="B19" s="105"/>
      <c r="C19" s="105"/>
      <c r="D19" s="105"/>
      <c r="E19" s="105"/>
      <c r="F19" s="105"/>
      <c r="G19" s="105"/>
      <c r="H19" s="105"/>
      <c r="I19" s="105"/>
      <c r="J19" s="279" t="str">
        <f t="shared" si="1"/>
        <v>--</v>
      </c>
      <c r="K19" s="351"/>
      <c r="L19" s="222"/>
    </row>
    <row r="20" spans="1:12" x14ac:dyDescent="0.2">
      <c r="A20" s="105"/>
      <c r="B20" s="105"/>
      <c r="C20" s="105"/>
      <c r="D20" s="105"/>
      <c r="E20" s="105"/>
      <c r="F20" s="105"/>
      <c r="G20" s="105"/>
      <c r="H20" s="105"/>
      <c r="I20" s="105"/>
      <c r="J20" s="279" t="str">
        <f t="shared" si="1"/>
        <v>--</v>
      </c>
      <c r="K20" s="351"/>
      <c r="L20" s="222"/>
    </row>
    <row r="21" spans="1:12" x14ac:dyDescent="0.2">
      <c r="A21" s="105"/>
      <c r="B21" s="105"/>
      <c r="C21" s="105"/>
      <c r="D21" s="105"/>
      <c r="E21" s="105"/>
      <c r="F21" s="105"/>
      <c r="G21" s="105"/>
      <c r="H21" s="105"/>
      <c r="I21" s="105"/>
      <c r="J21" s="279" t="str">
        <f t="shared" si="1"/>
        <v>--</v>
      </c>
      <c r="K21" s="351"/>
      <c r="L21" s="222"/>
    </row>
    <row r="22" spans="1:12" x14ac:dyDescent="0.2">
      <c r="A22" s="105"/>
      <c r="B22" s="105"/>
      <c r="C22" s="105"/>
      <c r="D22" s="105"/>
      <c r="E22" s="105"/>
      <c r="F22" s="105"/>
      <c r="G22" s="105"/>
      <c r="H22" s="105"/>
      <c r="I22" s="105"/>
      <c r="J22" s="279" t="str">
        <f t="shared" si="1"/>
        <v>--</v>
      </c>
      <c r="K22" s="351"/>
      <c r="L22" s="222"/>
    </row>
  </sheetData>
  <autoFilter ref="A12:L22"/>
  <mergeCells count="4">
    <mergeCell ref="A10:L10"/>
    <mergeCell ref="A7:L7"/>
    <mergeCell ref="A8:L8"/>
    <mergeCell ref="A4:J4"/>
  </mergeCells>
  <dataValidations count="1">
    <dataValidation type="list" allowBlank="1" showInputMessage="1" sqref="E13:E22">
      <formula1>SusCont</formula1>
    </dataValidation>
  </dataValidations>
  <pageMargins left="0.7" right="0.7" top="0.75" bottom="0.75" header="0.3" footer="0.3"/>
  <pageSetup scale="7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369"/>
  <sheetViews>
    <sheetView view="pageBreakPreview" zoomScale="50" zoomScaleNormal="100" zoomScaleSheetLayoutView="50" workbookViewId="0">
      <pane ySplit="9" topLeftCell="A24" activePane="bottomLeft" state="frozen"/>
      <selection activeCell="N25" sqref="N25"/>
      <selection pane="bottomLeft" activeCell="L25" sqref="L25"/>
    </sheetView>
  </sheetViews>
  <sheetFormatPr defaultColWidth="9.140625" defaultRowHeight="15.95" customHeight="1" x14ac:dyDescent="0.2"/>
  <cols>
    <col min="1" max="3" width="1.5703125" style="6" customWidth="1"/>
    <col min="4" max="4" width="6.5703125" style="2" customWidth="1"/>
    <col min="5" max="5" width="6.85546875" style="2" customWidth="1"/>
    <col min="6" max="6" width="7.140625" style="2" customWidth="1"/>
    <col min="7" max="7" width="19.5703125" style="2" bestFit="1" customWidth="1"/>
    <col min="8" max="8" width="27.140625" style="2" customWidth="1"/>
    <col min="9" max="9" width="14.42578125" style="2" bestFit="1" customWidth="1"/>
    <col min="10" max="10" width="6" style="2" customWidth="1"/>
    <col min="11" max="11" width="6.42578125" style="2" customWidth="1"/>
    <col min="12" max="12" width="15" style="63" customWidth="1"/>
    <col min="13" max="14" width="13.5703125" style="63" customWidth="1"/>
    <col min="15" max="15" width="10.42578125" style="63" bestFit="1" customWidth="1"/>
    <col min="16" max="16" width="13.140625" style="63" bestFit="1" customWidth="1"/>
    <col min="17" max="17" width="20.5703125" style="63" customWidth="1"/>
    <col min="18" max="18" width="23.42578125" style="63" customWidth="1"/>
    <col min="19" max="19" width="7.140625" style="63" customWidth="1"/>
    <col min="20" max="20" width="13" style="63" customWidth="1"/>
    <col min="21" max="21" width="10.42578125" style="63" customWidth="1"/>
    <col min="22" max="22" width="14.140625" style="63" bestFit="1" customWidth="1"/>
    <col min="23" max="16384" width="9.140625" style="2"/>
  </cols>
  <sheetData>
    <row r="1" spans="1:24" s="20" customFormat="1" ht="24" customHeight="1" x14ac:dyDescent="0.2">
      <c r="A1" s="489"/>
      <c r="B1" s="489"/>
      <c r="C1" s="489"/>
      <c r="D1" s="55" t="s">
        <v>1118</v>
      </c>
      <c r="E1" s="55"/>
      <c r="F1" s="55"/>
      <c r="G1" s="55"/>
      <c r="H1" s="55"/>
      <c r="I1" s="55"/>
      <c r="J1" s="55"/>
      <c r="K1" s="55"/>
      <c r="L1" s="55"/>
      <c r="M1" s="55"/>
      <c r="N1" s="55"/>
      <c r="O1" s="55"/>
      <c r="P1" s="55"/>
      <c r="Q1" s="55"/>
      <c r="R1" s="55"/>
      <c r="S1" s="17"/>
      <c r="T1" s="17"/>
      <c r="U1" s="17"/>
      <c r="V1" s="17"/>
      <c r="W1" s="17"/>
      <c r="X1" s="17"/>
    </row>
    <row r="2" spans="1:24" s="20" customFormat="1" ht="8.1" customHeight="1" x14ac:dyDescent="0.2">
      <c r="A2" s="489"/>
      <c r="B2" s="489"/>
      <c r="C2" s="489"/>
      <c r="D2" s="22"/>
      <c r="E2" s="22"/>
      <c r="F2" s="22"/>
      <c r="G2" s="22"/>
      <c r="H2" s="22"/>
      <c r="I2" s="22"/>
      <c r="J2" s="22"/>
      <c r="K2" s="22"/>
      <c r="L2" s="22"/>
      <c r="M2" s="22"/>
      <c r="N2" s="22"/>
      <c r="O2" s="22"/>
      <c r="P2" s="22"/>
      <c r="Q2" s="22"/>
      <c r="R2" s="22"/>
      <c r="S2" s="22"/>
      <c r="T2" s="22"/>
      <c r="U2" s="22"/>
      <c r="V2" s="22"/>
      <c r="W2" s="22"/>
      <c r="X2" s="22"/>
    </row>
    <row r="3" spans="1:24" s="10" customFormat="1" ht="18" customHeight="1" x14ac:dyDescent="0.2">
      <c r="A3" s="50"/>
      <c r="B3" s="50"/>
      <c r="C3" s="50"/>
      <c r="D3" s="24" t="s">
        <v>844</v>
      </c>
      <c r="E3" s="57"/>
      <c r="F3" s="57"/>
      <c r="G3" s="57"/>
      <c r="H3" s="57"/>
      <c r="I3" s="57"/>
      <c r="J3" s="57"/>
      <c r="K3" s="57"/>
      <c r="L3" s="57"/>
      <c r="M3" s="57"/>
      <c r="N3" s="57"/>
      <c r="O3" s="57"/>
      <c r="P3" s="57"/>
      <c r="Q3" s="57"/>
      <c r="R3" s="57"/>
      <c r="S3" s="57"/>
      <c r="T3" s="57"/>
      <c r="U3" s="57"/>
      <c r="V3" s="57"/>
      <c r="W3" s="57"/>
      <c r="X3" s="57"/>
    </row>
    <row r="4" spans="1:24" s="50" customFormat="1" ht="60" customHeight="1" x14ac:dyDescent="0.2">
      <c r="D4" s="787" t="s">
        <v>1740</v>
      </c>
      <c r="E4" s="787"/>
      <c r="F4" s="787"/>
      <c r="G4" s="787"/>
      <c r="H4" s="787"/>
      <c r="I4" s="787"/>
      <c r="J4" s="787"/>
      <c r="K4" s="787"/>
      <c r="L4" s="787"/>
      <c r="M4" s="787"/>
      <c r="N4" s="787"/>
      <c r="O4" s="787"/>
      <c r="P4" s="787"/>
      <c r="Q4" s="787"/>
      <c r="R4" s="787"/>
      <c r="S4" s="252"/>
      <c r="T4" s="252"/>
      <c r="U4" s="252"/>
      <c r="V4" s="252"/>
      <c r="W4" s="2"/>
      <c r="X4" s="2"/>
    </row>
    <row r="5" spans="1:24" s="10" customFormat="1" ht="18" customHeight="1" x14ac:dyDescent="0.2">
      <c r="A5" s="50"/>
      <c r="B5" s="50"/>
      <c r="C5" s="50"/>
      <c r="D5" s="23" t="s">
        <v>1116</v>
      </c>
      <c r="E5" s="57"/>
      <c r="F5" s="57"/>
      <c r="G5" s="57"/>
      <c r="H5" s="57"/>
      <c r="J5" s="57"/>
      <c r="K5" s="57"/>
      <c r="L5" s="57"/>
      <c r="M5" s="57"/>
    </row>
    <row r="6" spans="1:24" s="10" customFormat="1" ht="8.1" customHeight="1" x14ac:dyDescent="0.2">
      <c r="A6" s="50"/>
      <c r="B6" s="50"/>
      <c r="C6" s="50"/>
      <c r="D6" s="23"/>
      <c r="E6" s="57"/>
      <c r="F6" s="57"/>
      <c r="G6" s="57"/>
      <c r="H6" s="57"/>
      <c r="J6" s="57"/>
      <c r="K6" s="57"/>
      <c r="L6" s="57"/>
      <c r="M6" s="57"/>
    </row>
    <row r="7" spans="1:24" s="61" customFormat="1" ht="19.5" customHeight="1" x14ac:dyDescent="0.2">
      <c r="A7" s="490"/>
      <c r="B7" s="490"/>
      <c r="C7" s="490"/>
      <c r="D7" s="788" t="s">
        <v>1117</v>
      </c>
      <c r="E7" s="789"/>
      <c r="F7" s="789"/>
      <c r="G7" s="789"/>
      <c r="H7" s="789"/>
      <c r="I7" s="789"/>
      <c r="J7" s="789"/>
      <c r="K7" s="789"/>
      <c r="L7" s="789"/>
      <c r="M7" s="789"/>
      <c r="N7" s="789"/>
      <c r="O7" s="781"/>
      <c r="P7" s="789"/>
      <c r="Q7" s="789" t="s">
        <v>111</v>
      </c>
      <c r="R7" s="790"/>
      <c r="S7" s="788" t="s">
        <v>837</v>
      </c>
      <c r="T7" s="789"/>
      <c r="U7" s="789"/>
      <c r="V7" s="790"/>
    </row>
    <row r="8" spans="1:24" s="57" customFormat="1" ht="8.1" customHeight="1" x14ac:dyDescent="0.2">
      <c r="A8" s="70"/>
      <c r="B8" s="70"/>
      <c r="C8" s="70"/>
      <c r="D8" s="34"/>
      <c r="E8" s="34"/>
      <c r="F8" s="34"/>
      <c r="G8" s="34"/>
      <c r="H8" s="34"/>
      <c r="I8" s="56"/>
      <c r="J8" s="34"/>
      <c r="K8" s="34"/>
      <c r="L8" s="34"/>
      <c r="M8" s="56"/>
      <c r="N8" s="34"/>
      <c r="O8" s="56"/>
      <c r="P8" s="34"/>
      <c r="Q8" s="58"/>
      <c r="R8" s="56"/>
      <c r="S8" s="56"/>
      <c r="T8" s="56"/>
      <c r="U8" s="56"/>
      <c r="V8" s="56"/>
    </row>
    <row r="9" spans="1:24" s="62" customFormat="1" ht="51" customHeight="1" x14ac:dyDescent="0.2">
      <c r="D9" s="264" t="s">
        <v>271</v>
      </c>
      <c r="E9" s="264" t="s">
        <v>316</v>
      </c>
      <c r="F9" s="264" t="s">
        <v>321</v>
      </c>
      <c r="G9" s="264" t="s">
        <v>369</v>
      </c>
      <c r="H9" s="264" t="s">
        <v>272</v>
      </c>
      <c r="I9" s="180" t="s">
        <v>276</v>
      </c>
      <c r="J9" s="264" t="s">
        <v>273</v>
      </c>
      <c r="K9" s="264" t="s">
        <v>274</v>
      </c>
      <c r="L9" s="180" t="s">
        <v>275</v>
      </c>
      <c r="M9" s="180" t="s">
        <v>406</v>
      </c>
      <c r="N9" s="180" t="s">
        <v>277</v>
      </c>
      <c r="O9" s="179" t="s">
        <v>1245</v>
      </c>
      <c r="P9" s="180" t="s">
        <v>820</v>
      </c>
      <c r="Q9" s="180" t="s">
        <v>405</v>
      </c>
      <c r="R9" s="180" t="s">
        <v>1073</v>
      </c>
      <c r="S9" s="180" t="s">
        <v>143</v>
      </c>
      <c r="T9" s="180" t="s">
        <v>932</v>
      </c>
      <c r="U9" s="180" t="s">
        <v>402</v>
      </c>
      <c r="V9" s="180" t="s">
        <v>907</v>
      </c>
    </row>
    <row r="10" spans="1:24" ht="51" customHeight="1" x14ac:dyDescent="0.2">
      <c r="A10" s="491" t="str">
        <f t="shared" ref="A10:A77" si="0">IF(H10="Biomass","",CONCATENATE(J10,G10))</f>
        <v>2013Buildings</v>
      </c>
      <c r="B10" s="491" t="str">
        <f t="shared" ref="B10:B77" si="1">CONCATENATE(J10,G10,H10)</f>
        <v>2013BuildingsElectricity - Grid</v>
      </c>
      <c r="C10" s="491" t="str">
        <f t="shared" ref="C10:C77" si="2">CONCATENATE(J10,S10)</f>
        <v>20132</v>
      </c>
      <c r="D10" s="282" t="s">
        <v>1382</v>
      </c>
      <c r="E10" s="291">
        <v>1501</v>
      </c>
      <c r="F10" s="289" t="s">
        <v>1382</v>
      </c>
      <c r="G10" s="289" t="s">
        <v>384</v>
      </c>
      <c r="H10" s="289" t="s">
        <v>1407</v>
      </c>
      <c r="I10" s="285" t="str">
        <f t="shared" ref="I10:I77" si="3">IF(ISERROR(VLOOKUP($H10,UnitScope,2,0)),"",VLOOKUP($H10,UnitScope,2,0))</f>
        <v>Megawatt Hour</v>
      </c>
      <c r="J10" s="288">
        <v>2013</v>
      </c>
      <c r="K10" s="291">
        <v>1</v>
      </c>
      <c r="L10" s="556">
        <v>1183.0889999999999</v>
      </c>
      <c r="M10" s="623">
        <f t="shared" ref="M10:M77" si="4">IF(VLOOKUP($H10,Antro,5,0)="NA",0,VLOOKUP($H10,Antro,5,0)*$L10)</f>
        <v>4036.6996679999997</v>
      </c>
      <c r="N10" s="556">
        <v>96.281000000000006</v>
      </c>
      <c r="O10" s="624">
        <f t="shared" ref="O10:O77" si="5">IF(L10&gt;0,N10/L10,"NA")</f>
        <v>8.1381028815245518E-2</v>
      </c>
      <c r="P10" s="293">
        <v>45030</v>
      </c>
      <c r="Q10" s="286"/>
      <c r="R10" s="286"/>
      <c r="S10" s="290">
        <f t="shared" ref="S10:S77" si="6">IF(G10="Fully Serviced Lease(s)",3, IF(ISERROR(VLOOKUP($H10,UnitScope,3,0)),"",VLOOKUP($H10,UnitScope,3,0)))</f>
        <v>2</v>
      </c>
      <c r="T10" s="306">
        <f t="shared" ref="T10:T77" si="7">IF(OR($G10="Water",$H10="Square Feet"),0,IF(AND($H10="Electricity - Grid",$J10&lt;2011),SUM(VLOOKUP(VLOOKUP($P10,Sub,2,0),eGrid2005,5,0)*$L10,VLOOKUP(VLOOKUP($P10,Sub,2,0),eGrid2005,6,0)*$L10,VLOOKUP(VLOOKUP($P10,Sub,2,0),eGrid2005,7,0)*$L10),IF(AND($H10="Electricity - Grid",$J10=2011),SUM(VLOOKUP(VLOOKUP($P10,Sub,2,0),eGrid2007,17,0)*$L10,VLOOKUP(VLOOKUP($P10,Sub,2,0),eGrid2007,18,0)*$L10,VLOOKUP(VLOOKUP($P10,Sub,2,0),eGrid2007,19,0)*$L10),IF(AND($H10="Electricity - Grid",$J10&gt;=2012),SUM(VLOOKUP(VLOOKUP($P10,Sub,2,0),eGrid2009,29,0)*$L10,VLOOKUP(VLOOKUP($P10,Sub,2,0),eGrid2009,30,0)*$L10,VLOOKUP(VLOOKUP($P10,Sub,2,0),eGrid2009,31,0)*$L10),IF(AND($H10="Chilled Water - Electric Driven Chiller",$J10&lt;2011),SUM(VLOOKUP(VLOOKUP($P10,Sub,2,0),eGrid2005,5,0)*VLOOKUP($H10,Antro,5,0)*(1/(1-VLOOKUP($H10,Antro,9,0)))*(1/VLOOKUP($H10,Antro,8,0))*(1/VLOOKUP($H10,Antro,7,0))*$L10,VLOOKUP(VLOOKUP($P10,Sub,2,0),eGrid2005,6,0)*VLOOKUP($H10,Antro,5,0)*(1/(1-VLOOKUP($H10,Antro,9,0)))*(1/VLOOKUP($H10,Antro,8,0))*(1/VLOOKUP($H10,Antro,7,0))*$L10,VLOOKUP(VLOOKUP($P10,Sub,2,0),eGrid2005,7,0)*VLOOKUP($H10,Antro,5,0)*(1/(1-VLOOKUP($H10,Antro,9,0)))*(1/VLOOKUP($H10,Antro,8,0))*(1/VLOOKUP($H10,Antro,7,0))*$L10),IF(AND($H10="Chilled Water - Electric Driven Chiller",$J10=2011),SUM(VLOOKUP(VLOOKUP($P10,Sub,2,0),eGrid2007,17,0)*VLOOKUP($H10,Antro,5,0)*(1/(1-VLOOKUP($H10,Antro,9,0)))*(1/VLOOKUP($H10,Antro,8,0))*(1/VLOOKUP($H10,Antro,7,0))*$L10,VLOOKUP(VLOOKUP($P10,Sub,2,0),eGrid2007,18,0)*VLOOKUP($H10,Antro,5,0)*(1/(1-VLOOKUP($H10,Antro,9,0)))*(1/VLOOKUP($H10,Antro,8,0))*(1/VLOOKUP($H10,Antro,7,0))*$L10,VLOOKUP(VLOOKUP($P10,Sub,2,0),eGrid2007,19,0)*VLOOKUP($H10,Antro,5,0)*(1/(1-VLOOKUP($H10,Antro,9,0)))*(1/VLOOKUP($H10,Antro,8,0))*(1/VLOOKUP($H10,Antro,7,0))*$L10),IF(AND($H10="Chilled Water - Electric Driven Chiller",$J10&gt;2011),SUM(VLOOKUP(VLOOKUP($P10,Sub,2,0),eGrid2009,29,0)*VLOOKUP($H10,Antro,5,0)*(1/(1-VLOOKUP($H10,Antro,9,0)))*(1/VLOOKUP($H10,Antro,8,0))*(1/VLOOKUP($H10,Antro,7,0))*$L10,VLOOKUP(VLOOKUP($P10,Sub,2,0),eGrid2009,30,0)*VLOOKUP($H10,Antro,5,0)*(1/(1-VLOOKUP($H10,Antro,9,0)))*(1/VLOOKUP($H10,Antro,8,0))*(1/VLOOKUP($H10,Antro,7,0))*$L10,VLOOKUP(VLOOKUP($P10,Sub,2,0),eGrid2009,31,0)*VLOOKUP($H10,Antro,5,0)*(1/(1-VLOOKUP($H10,Antro,9,0)))*(1/VLOOKUP($H10,Antro,8,0))*(1/VLOOKUP($H10,Antro,7,0))*$L10),IF(OR($H10="Chilled Water - Absorption Chiller",$H10="Chilled Water - Engine Driven Chiller"),SUM(VLOOKUP($H10,Antro,15,0)*VLOOKUP($H10,Antro,5,0)*(1/(1-VLOOKUP($H10,Antro,9,0)))*(1/VLOOKUP($H10,Antro,7,0))*$L10,VLOOKUP($H10,Antro,13,0)*VLOOKUP($H10,Antro,5,0)*(1/(1-VLOOKUP($H10,Antro,9,0)))*(1/VLOOKUP($H10,Antro,7,0))*$L10,VLOOKUP($H10,Antro,14,0)*VLOOKUP($H10,Antro,5,0)*(1/(1-VLOOKUP($H10,Antro,9,0)))*(1/VLOOKUP($H10,Antro,7,0))*$L10),SUM(VLOOKUP($H10,Antro,15,0)*VLOOKUP($H10,Antro,5,0)*$L10,VLOOKUP($H10,Antro,13,0)*VLOOKUP($H10,Antro,5,0)*$L10,VLOOKUP($H10,Antro,14,0)*VLOOKUP($H10,Antro,5,0)*$L10)))))))))</f>
        <v>820.39676341830386</v>
      </c>
      <c r="U10" s="294">
        <f t="shared" ref="U10:U77" si="8">IF(OR($H10="Biodiesel",$H10="E-85",$H10="Biomass"),VLOOKUP($H10,Antro,7,0)*VLOOKUP($H10,Antro,8,0)*$L10,0)</f>
        <v>0</v>
      </c>
      <c r="V10" s="294">
        <f t="shared" ref="V10:V77" si="9">IF($H10="Electricity - Grid",$T10*0.065871,0)</f>
        <v>54.040355203127092</v>
      </c>
    </row>
    <row r="11" spans="1:24" ht="135" customHeight="1" x14ac:dyDescent="0.2">
      <c r="A11" s="491"/>
      <c r="B11" s="491"/>
      <c r="C11" s="491"/>
      <c r="D11" s="282" t="s">
        <v>1382</v>
      </c>
      <c r="E11" s="291">
        <v>1501</v>
      </c>
      <c r="F11" s="289" t="s">
        <v>1382</v>
      </c>
      <c r="G11" s="289" t="s">
        <v>134</v>
      </c>
      <c r="H11" s="289" t="s">
        <v>1407</v>
      </c>
      <c r="I11" s="285" t="str">
        <f t="shared" si="3"/>
        <v>Megawatt Hour</v>
      </c>
      <c r="J11" s="288">
        <v>2013</v>
      </c>
      <c r="K11" s="291">
        <v>1</v>
      </c>
      <c r="L11" s="556">
        <v>209.33799999999999</v>
      </c>
      <c r="M11" s="623">
        <f t="shared" si="4"/>
        <v>714.261256</v>
      </c>
      <c r="N11" s="556">
        <v>24.466999999999999</v>
      </c>
      <c r="O11" s="624">
        <f t="shared" ref="O11" si="10">IF(L11&gt;0,N11/L11,"NA")</f>
        <v>0.1168779676886184</v>
      </c>
      <c r="P11" s="293">
        <v>86045</v>
      </c>
      <c r="Q11" s="694" t="s">
        <v>1981</v>
      </c>
      <c r="R11" s="286"/>
      <c r="S11" s="290">
        <f t="shared" ref="S11" si="11">IF(G11="Fully Serviced Lease(s)",3, IF(ISERROR(VLOOKUP($H11,UnitScope,3,0)),"",VLOOKUP($H11,UnitScope,3,0)))</f>
        <v>2</v>
      </c>
      <c r="T11" s="306">
        <f t="shared" si="7"/>
        <v>78.185630275279266</v>
      </c>
      <c r="U11" s="294">
        <f t="shared" si="8"/>
        <v>0</v>
      </c>
      <c r="V11" s="294">
        <f t="shared" si="9"/>
        <v>5.1501656518629204</v>
      </c>
    </row>
    <row r="12" spans="1:24" ht="51" customHeight="1" x14ac:dyDescent="0.2">
      <c r="A12" s="491" t="str">
        <f t="shared" si="0"/>
        <v>2013Buildings</v>
      </c>
      <c r="B12" s="491" t="str">
        <f t="shared" si="1"/>
        <v>2013BuildingsLPG</v>
      </c>
      <c r="C12" s="491" t="str">
        <f t="shared" si="2"/>
        <v>20131</v>
      </c>
      <c r="D12" s="282" t="s">
        <v>1382</v>
      </c>
      <c r="E12" s="291">
        <v>1501</v>
      </c>
      <c r="F12" s="289" t="s">
        <v>1382</v>
      </c>
      <c r="G12" s="289" t="s">
        <v>384</v>
      </c>
      <c r="H12" s="289" t="s">
        <v>26</v>
      </c>
      <c r="I12" s="285" t="str">
        <f t="shared" si="3"/>
        <v>1,000 Gallons</v>
      </c>
      <c r="J12" s="288">
        <v>2013</v>
      </c>
      <c r="K12" s="291">
        <v>1</v>
      </c>
      <c r="L12" s="556">
        <v>0.91600000000000004</v>
      </c>
      <c r="M12" s="307">
        <f t="shared" si="4"/>
        <v>84.272000000000006</v>
      </c>
      <c r="N12" s="556">
        <v>2.7280000000000002</v>
      </c>
      <c r="O12" s="287">
        <f t="shared" si="5"/>
        <v>2.9781659388646289</v>
      </c>
      <c r="P12" s="293">
        <v>45030</v>
      </c>
      <c r="Q12" s="286"/>
      <c r="R12" s="286"/>
      <c r="S12" s="290">
        <f t="shared" si="6"/>
        <v>1</v>
      </c>
      <c r="T12" s="306">
        <f t="shared" si="7"/>
        <v>5.3284342880000004</v>
      </c>
      <c r="U12" s="294">
        <f t="shared" si="8"/>
        <v>0</v>
      </c>
      <c r="V12" s="294">
        <f t="shared" si="9"/>
        <v>0</v>
      </c>
    </row>
    <row r="13" spans="1:24" ht="51" customHeight="1" x14ac:dyDescent="0.2">
      <c r="A13" s="491" t="str">
        <f t="shared" si="0"/>
        <v>2013Buildings</v>
      </c>
      <c r="B13" s="491" t="str">
        <f t="shared" si="1"/>
        <v>2013BuildingsNatural Gas</v>
      </c>
      <c r="C13" s="491" t="str">
        <f t="shared" si="2"/>
        <v>20131</v>
      </c>
      <c r="D13" s="282" t="s">
        <v>1382</v>
      </c>
      <c r="E13" s="291">
        <v>1501</v>
      </c>
      <c r="F13" s="289" t="s">
        <v>1382</v>
      </c>
      <c r="G13" s="289" t="s">
        <v>384</v>
      </c>
      <c r="H13" s="289" t="s">
        <v>340</v>
      </c>
      <c r="I13" s="285" t="str">
        <f t="shared" si="3"/>
        <v>1,000 Cubic Feet</v>
      </c>
      <c r="J13" s="288">
        <v>2013</v>
      </c>
      <c r="K13" s="291">
        <v>1</v>
      </c>
      <c r="L13" s="556">
        <v>0</v>
      </c>
      <c r="M13" s="307">
        <f t="shared" si="4"/>
        <v>0</v>
      </c>
      <c r="N13" s="556">
        <v>0.27</v>
      </c>
      <c r="O13" s="287" t="str">
        <f t="shared" si="5"/>
        <v>NA</v>
      </c>
      <c r="P13" s="293">
        <v>45030</v>
      </c>
      <c r="Q13" s="286"/>
      <c r="R13" s="286"/>
      <c r="S13" s="290">
        <f t="shared" si="6"/>
        <v>1</v>
      </c>
      <c r="T13" s="306">
        <f t="shared" si="7"/>
        <v>0</v>
      </c>
      <c r="U13" s="294">
        <f t="shared" si="8"/>
        <v>0</v>
      </c>
      <c r="V13" s="294">
        <f t="shared" si="9"/>
        <v>0</v>
      </c>
    </row>
    <row r="14" spans="1:24" ht="51" customHeight="1" x14ac:dyDescent="0.2">
      <c r="A14" s="491" t="str">
        <f t="shared" si="0"/>
        <v>2013Vehicles and Equipment</v>
      </c>
      <c r="B14" s="491" t="str">
        <f t="shared" si="1"/>
        <v>2013Vehicles and EquipmentDiesel</v>
      </c>
      <c r="C14" s="491" t="str">
        <f t="shared" si="2"/>
        <v>20131</v>
      </c>
      <c r="D14" s="282" t="s">
        <v>1382</v>
      </c>
      <c r="E14" s="291">
        <v>1501</v>
      </c>
      <c r="F14" s="289" t="s">
        <v>1382</v>
      </c>
      <c r="G14" s="289" t="s">
        <v>385</v>
      </c>
      <c r="H14" s="289" t="s">
        <v>27</v>
      </c>
      <c r="I14" s="285" t="str">
        <f t="shared" si="3"/>
        <v>1,000 Gallons</v>
      </c>
      <c r="J14" s="288">
        <v>2013</v>
      </c>
      <c r="K14" s="291">
        <v>1</v>
      </c>
      <c r="L14" s="556">
        <v>2.4185000000000002E-2</v>
      </c>
      <c r="M14" s="307">
        <f t="shared" si="4"/>
        <v>3.3375300000000001</v>
      </c>
      <c r="N14" s="556">
        <v>9.6014000000000002E-2</v>
      </c>
      <c r="O14" s="287">
        <f t="shared" si="5"/>
        <v>3.9699813934256767</v>
      </c>
      <c r="P14" s="293">
        <v>45030</v>
      </c>
      <c r="Q14" s="286"/>
      <c r="R14" s="286"/>
      <c r="S14" s="290">
        <f t="shared" si="6"/>
        <v>1</v>
      </c>
      <c r="T14" s="306">
        <f t="shared" si="7"/>
        <v>0.24767476377</v>
      </c>
      <c r="U14" s="294">
        <f t="shared" si="8"/>
        <v>0</v>
      </c>
      <c r="V14" s="294">
        <f t="shared" si="9"/>
        <v>0</v>
      </c>
    </row>
    <row r="15" spans="1:24" ht="51" customHeight="1" x14ac:dyDescent="0.2">
      <c r="A15" s="491" t="str">
        <f t="shared" si="0"/>
        <v>2013Water</v>
      </c>
      <c r="B15" s="491" t="str">
        <f t="shared" si="1"/>
        <v>2013WaterILA non-potable fresh</v>
      </c>
      <c r="C15" s="491" t="str">
        <f t="shared" si="2"/>
        <v>2013NA</v>
      </c>
      <c r="D15" s="282" t="s">
        <v>1382</v>
      </c>
      <c r="E15" s="291">
        <v>1501</v>
      </c>
      <c r="F15" s="289" t="s">
        <v>1382</v>
      </c>
      <c r="G15" s="289" t="s">
        <v>326</v>
      </c>
      <c r="H15" s="289" t="s">
        <v>365</v>
      </c>
      <c r="I15" s="285" t="str">
        <f t="shared" si="3"/>
        <v>Million Gallons</v>
      </c>
      <c r="J15" s="288">
        <v>2013</v>
      </c>
      <c r="K15" s="291">
        <v>1</v>
      </c>
      <c r="L15" s="556">
        <v>8.2477999999999996E-2</v>
      </c>
      <c r="M15" s="307">
        <f t="shared" si="4"/>
        <v>0</v>
      </c>
      <c r="N15" s="556">
        <v>0</v>
      </c>
      <c r="O15" s="287">
        <f t="shared" si="5"/>
        <v>0</v>
      </c>
      <c r="P15" s="293">
        <v>45030</v>
      </c>
      <c r="Q15" s="286"/>
      <c r="R15" s="286"/>
      <c r="S15" s="290" t="str">
        <f t="shared" si="6"/>
        <v>NA</v>
      </c>
      <c r="T15" s="306">
        <f t="shared" si="7"/>
        <v>0</v>
      </c>
      <c r="U15" s="294">
        <f t="shared" si="8"/>
        <v>0</v>
      </c>
      <c r="V15" s="294">
        <f t="shared" si="9"/>
        <v>0</v>
      </c>
      <c r="X15" s="595"/>
    </row>
    <row r="16" spans="1:24" ht="51" customHeight="1" x14ac:dyDescent="0.2">
      <c r="A16" s="491" t="str">
        <f t="shared" si="0"/>
        <v>2013Water</v>
      </c>
      <c r="B16" s="491" t="str">
        <f t="shared" si="1"/>
        <v>2013WaterPotable</v>
      </c>
      <c r="C16" s="491" t="str">
        <f t="shared" si="2"/>
        <v>2013NA</v>
      </c>
      <c r="D16" s="282" t="s">
        <v>1382</v>
      </c>
      <c r="E16" s="291">
        <v>1501</v>
      </c>
      <c r="F16" s="289" t="s">
        <v>1382</v>
      </c>
      <c r="G16" s="289" t="s">
        <v>326</v>
      </c>
      <c r="H16" s="289" t="s">
        <v>363</v>
      </c>
      <c r="I16" s="285" t="str">
        <f t="shared" si="3"/>
        <v>Million Gallons</v>
      </c>
      <c r="J16" s="288">
        <v>2013</v>
      </c>
      <c r="K16" s="291">
        <v>1</v>
      </c>
      <c r="L16" s="556">
        <v>5.7378999999999999E-2</v>
      </c>
      <c r="M16" s="307">
        <f t="shared" si="4"/>
        <v>0</v>
      </c>
      <c r="N16" s="556">
        <v>1.66978</v>
      </c>
      <c r="O16" s="287">
        <f t="shared" si="5"/>
        <v>29.100890569720629</v>
      </c>
      <c r="P16" s="293">
        <v>45030</v>
      </c>
      <c r="Q16" s="286"/>
      <c r="R16" s="286"/>
      <c r="S16" s="290" t="str">
        <f t="shared" si="6"/>
        <v>NA</v>
      </c>
      <c r="T16" s="306">
        <f t="shared" si="7"/>
        <v>0</v>
      </c>
      <c r="U16" s="294">
        <f t="shared" si="8"/>
        <v>0</v>
      </c>
      <c r="V16" s="294">
        <f t="shared" si="9"/>
        <v>0</v>
      </c>
    </row>
    <row r="17" spans="1:24" ht="51" customHeight="1" x14ac:dyDescent="0.2">
      <c r="A17" s="491" t="str">
        <f t="shared" si="0"/>
        <v>2013Buildings</v>
      </c>
      <c r="B17" s="491" t="str">
        <f t="shared" si="1"/>
        <v>2013BuildingsElectricity - Grid</v>
      </c>
      <c r="C17" s="491" t="str">
        <f t="shared" si="2"/>
        <v>20132</v>
      </c>
      <c r="D17" s="285" t="s">
        <v>1382</v>
      </c>
      <c r="E17" s="290">
        <v>1501</v>
      </c>
      <c r="F17" s="288" t="s">
        <v>1382</v>
      </c>
      <c r="G17" s="288" t="s">
        <v>384</v>
      </c>
      <c r="H17" s="288" t="s">
        <v>1407</v>
      </c>
      <c r="I17" s="285" t="str">
        <f t="shared" si="3"/>
        <v>Megawatt Hour</v>
      </c>
      <c r="J17" s="288">
        <v>2013</v>
      </c>
      <c r="K17" s="290">
        <v>2</v>
      </c>
      <c r="L17" s="556">
        <v>1377.5129999999999</v>
      </c>
      <c r="M17" s="695">
        <f t="shared" si="4"/>
        <v>4700.0743559999992</v>
      </c>
      <c r="N17" s="556">
        <v>110.605</v>
      </c>
      <c r="O17" s="284">
        <f t="shared" si="5"/>
        <v>8.0293253130823458E-2</v>
      </c>
      <c r="P17" s="293">
        <v>45030</v>
      </c>
      <c r="Q17" s="286"/>
      <c r="R17" s="286"/>
      <c r="S17" s="290">
        <f t="shared" si="6"/>
        <v>2</v>
      </c>
      <c r="T17" s="306">
        <f t="shared" si="7"/>
        <v>955.2174069462551</v>
      </c>
      <c r="U17" s="294">
        <f t="shared" si="8"/>
        <v>0</v>
      </c>
      <c r="V17" s="294">
        <f t="shared" si="9"/>
        <v>62.921125812956767</v>
      </c>
    </row>
    <row r="18" spans="1:24" ht="124.5" customHeight="1" x14ac:dyDescent="0.2">
      <c r="A18" s="491"/>
      <c r="B18" s="491"/>
      <c r="C18" s="491"/>
      <c r="D18" s="285" t="s">
        <v>1382</v>
      </c>
      <c r="E18" s="290">
        <v>1501</v>
      </c>
      <c r="F18" s="288" t="s">
        <v>1382</v>
      </c>
      <c r="G18" s="288" t="s">
        <v>134</v>
      </c>
      <c r="H18" s="288" t="s">
        <v>1407</v>
      </c>
      <c r="I18" s="285" t="str">
        <f t="shared" si="3"/>
        <v>Megawatt Hour</v>
      </c>
      <c r="J18" s="288">
        <v>2013</v>
      </c>
      <c r="K18" s="290">
        <v>2</v>
      </c>
      <c r="L18" s="556">
        <v>242.36099999999999</v>
      </c>
      <c r="M18" s="695">
        <f t="shared" si="4"/>
        <v>826.93573199999992</v>
      </c>
      <c r="N18" s="556">
        <v>26.373000000000001</v>
      </c>
      <c r="O18" s="284">
        <f t="shared" ref="O18" si="12">IF(L18&gt;0,N18/L18,"NA")</f>
        <v>0.10881701263817199</v>
      </c>
      <c r="P18" s="293">
        <v>86045</v>
      </c>
      <c r="Q18" s="694" t="s">
        <v>1981</v>
      </c>
      <c r="R18" s="286"/>
      <c r="S18" s="290">
        <f t="shared" ref="S18" si="13">IF(G18="Fully Serviced Lease(s)",3, IF(ISERROR(VLOOKUP($H18,UnitScope,3,0)),"",VLOOKUP($H18,UnitScope,3,0)))</f>
        <v>2</v>
      </c>
      <c r="T18" s="306">
        <f t="shared" si="7"/>
        <v>90.519387493655984</v>
      </c>
      <c r="U18" s="294">
        <f t="shared" si="8"/>
        <v>0</v>
      </c>
      <c r="V18" s="294">
        <f t="shared" si="9"/>
        <v>5.9626025735946131</v>
      </c>
    </row>
    <row r="19" spans="1:24" ht="51" customHeight="1" x14ac:dyDescent="0.2">
      <c r="A19" s="491" t="str">
        <f t="shared" si="0"/>
        <v>2013Buildings</v>
      </c>
      <c r="B19" s="491" t="str">
        <f t="shared" si="1"/>
        <v>2013BuildingsLPG</v>
      </c>
      <c r="C19" s="491" t="str">
        <f t="shared" si="2"/>
        <v>20131</v>
      </c>
      <c r="D19" s="285" t="s">
        <v>1382</v>
      </c>
      <c r="E19" s="290">
        <v>1501</v>
      </c>
      <c r="F19" s="288" t="s">
        <v>1382</v>
      </c>
      <c r="G19" s="288" t="s">
        <v>384</v>
      </c>
      <c r="H19" s="288" t="s">
        <v>26</v>
      </c>
      <c r="I19" s="285" t="str">
        <f t="shared" si="3"/>
        <v>1,000 Gallons</v>
      </c>
      <c r="J19" s="288">
        <v>2013</v>
      </c>
      <c r="K19" s="290">
        <v>2</v>
      </c>
      <c r="L19" s="556">
        <v>1.3069999999999999</v>
      </c>
      <c r="M19" s="695">
        <f t="shared" si="4"/>
        <v>120.244</v>
      </c>
      <c r="N19" s="556">
        <v>4.383</v>
      </c>
      <c r="O19" s="284">
        <f t="shared" si="5"/>
        <v>3.3534812547819435</v>
      </c>
      <c r="P19" s="293">
        <v>45030</v>
      </c>
      <c r="Q19" s="286"/>
      <c r="R19" s="286"/>
      <c r="S19" s="290">
        <f t="shared" si="6"/>
        <v>1</v>
      </c>
      <c r="T19" s="306">
        <f t="shared" si="7"/>
        <v>7.6029078759999997</v>
      </c>
      <c r="U19" s="294">
        <f t="shared" si="8"/>
        <v>0</v>
      </c>
      <c r="V19" s="294">
        <f t="shared" si="9"/>
        <v>0</v>
      </c>
    </row>
    <row r="20" spans="1:24" ht="51" customHeight="1" x14ac:dyDescent="0.2">
      <c r="A20" s="491" t="str">
        <f t="shared" si="0"/>
        <v>2013Buildings</v>
      </c>
      <c r="B20" s="491" t="str">
        <f t="shared" si="1"/>
        <v>2013BuildingsNatural Gas</v>
      </c>
      <c r="C20" s="491" t="str">
        <f t="shared" si="2"/>
        <v>20131</v>
      </c>
      <c r="D20" s="285" t="s">
        <v>1382</v>
      </c>
      <c r="E20" s="290">
        <v>1501</v>
      </c>
      <c r="F20" s="288" t="s">
        <v>1382</v>
      </c>
      <c r="G20" s="288" t="s">
        <v>384</v>
      </c>
      <c r="H20" s="288" t="s">
        <v>340</v>
      </c>
      <c r="I20" s="285" t="str">
        <f t="shared" si="3"/>
        <v>1,000 Cubic Feet</v>
      </c>
      <c r="J20" s="288">
        <v>2013</v>
      </c>
      <c r="K20" s="290">
        <v>2</v>
      </c>
      <c r="L20" s="556">
        <v>0</v>
      </c>
      <c r="M20" s="695">
        <f t="shared" si="4"/>
        <v>0</v>
      </c>
      <c r="N20" s="556">
        <v>0.28899999999999998</v>
      </c>
      <c r="O20" s="284" t="str">
        <f t="shared" si="5"/>
        <v>NA</v>
      </c>
      <c r="P20" s="293">
        <v>45030</v>
      </c>
      <c r="Q20" s="286"/>
      <c r="R20" s="286"/>
      <c r="S20" s="290">
        <f t="shared" si="6"/>
        <v>1</v>
      </c>
      <c r="T20" s="306">
        <f t="shared" si="7"/>
        <v>0</v>
      </c>
      <c r="U20" s="294">
        <f t="shared" si="8"/>
        <v>0</v>
      </c>
      <c r="V20" s="294">
        <f t="shared" si="9"/>
        <v>0</v>
      </c>
    </row>
    <row r="21" spans="1:24" ht="51" customHeight="1" x14ac:dyDescent="0.2">
      <c r="A21" s="491" t="str">
        <f t="shared" si="0"/>
        <v>2013Vehicles and Equipment</v>
      </c>
      <c r="B21" s="491" t="str">
        <f t="shared" si="1"/>
        <v>2013Vehicles and EquipmentDiesel</v>
      </c>
      <c r="C21" s="491" t="str">
        <f t="shared" si="2"/>
        <v>20131</v>
      </c>
      <c r="D21" s="285" t="s">
        <v>1382</v>
      </c>
      <c r="E21" s="290">
        <v>1501</v>
      </c>
      <c r="F21" s="288" t="s">
        <v>1382</v>
      </c>
      <c r="G21" s="288" t="s">
        <v>385</v>
      </c>
      <c r="H21" s="288" t="s">
        <v>27</v>
      </c>
      <c r="I21" s="285" t="str">
        <f t="shared" si="3"/>
        <v>1,000 Gallons</v>
      </c>
      <c r="J21" s="288">
        <v>2013</v>
      </c>
      <c r="K21" s="291">
        <v>2</v>
      </c>
      <c r="L21" s="556">
        <v>3.1660000000000001E-2</v>
      </c>
      <c r="M21" s="695">
        <f t="shared" si="4"/>
        <v>4.3690800000000003</v>
      </c>
      <c r="N21" s="556">
        <v>1.2571000000000001E-2</v>
      </c>
      <c r="O21" s="284">
        <f t="shared" si="5"/>
        <v>0.39706253948199621</v>
      </c>
      <c r="P21" s="293">
        <v>80403</v>
      </c>
      <c r="Q21" s="286"/>
      <c r="R21" s="286"/>
      <c r="S21" s="290">
        <f t="shared" si="6"/>
        <v>1</v>
      </c>
      <c r="T21" s="306">
        <f t="shared" si="7"/>
        <v>0.32422505771999999</v>
      </c>
      <c r="U21" s="294">
        <f t="shared" si="8"/>
        <v>0</v>
      </c>
      <c r="V21" s="294">
        <f t="shared" si="9"/>
        <v>0</v>
      </c>
      <c r="X21" s="594"/>
    </row>
    <row r="22" spans="1:24" ht="51" customHeight="1" x14ac:dyDescent="0.2">
      <c r="A22" s="491" t="str">
        <f t="shared" si="0"/>
        <v>2013Water</v>
      </c>
      <c r="B22" s="491" t="str">
        <f t="shared" si="1"/>
        <v>2013WaterILA non-potable fresh</v>
      </c>
      <c r="C22" s="491" t="str">
        <f t="shared" si="2"/>
        <v>2013NA</v>
      </c>
      <c r="D22" s="285" t="s">
        <v>1382</v>
      </c>
      <c r="E22" s="290">
        <v>1501</v>
      </c>
      <c r="F22" s="288" t="s">
        <v>1382</v>
      </c>
      <c r="G22" s="288" t="s">
        <v>326</v>
      </c>
      <c r="H22" s="288" t="s">
        <v>365</v>
      </c>
      <c r="I22" s="285" t="str">
        <f t="shared" si="3"/>
        <v>Million Gallons</v>
      </c>
      <c r="J22" s="288">
        <v>2013</v>
      </c>
      <c r="K22" s="291">
        <v>2</v>
      </c>
      <c r="L22" s="556">
        <v>4.4748999999999997E-2</v>
      </c>
      <c r="M22" s="695">
        <f t="shared" si="4"/>
        <v>0</v>
      </c>
      <c r="N22" s="556">
        <v>0</v>
      </c>
      <c r="O22" s="284">
        <f t="shared" si="5"/>
        <v>0</v>
      </c>
      <c r="P22" s="293">
        <v>45030</v>
      </c>
      <c r="Q22" s="286"/>
      <c r="R22" s="286"/>
      <c r="S22" s="290" t="str">
        <f t="shared" si="6"/>
        <v>NA</v>
      </c>
      <c r="T22" s="306">
        <f t="shared" si="7"/>
        <v>0</v>
      </c>
      <c r="U22" s="294">
        <f t="shared" si="8"/>
        <v>0</v>
      </c>
      <c r="V22" s="294">
        <f t="shared" si="9"/>
        <v>0</v>
      </c>
    </row>
    <row r="23" spans="1:24" ht="51" customHeight="1" x14ac:dyDescent="0.2">
      <c r="A23" s="491" t="str">
        <f t="shared" si="0"/>
        <v>2013Water</v>
      </c>
      <c r="B23" s="491" t="str">
        <f t="shared" si="1"/>
        <v>2013WaterPotable</v>
      </c>
      <c r="C23" s="491" t="str">
        <f t="shared" si="2"/>
        <v>2013NA</v>
      </c>
      <c r="D23" s="285" t="s">
        <v>1382</v>
      </c>
      <c r="E23" s="290">
        <v>1501</v>
      </c>
      <c r="F23" s="288" t="s">
        <v>1382</v>
      </c>
      <c r="G23" s="288" t="s">
        <v>326</v>
      </c>
      <c r="H23" s="288" t="s">
        <v>363</v>
      </c>
      <c r="I23" s="285" t="str">
        <f t="shared" si="3"/>
        <v>Million Gallons</v>
      </c>
      <c r="J23" s="288">
        <v>2013</v>
      </c>
      <c r="K23" s="291">
        <v>2</v>
      </c>
      <c r="L23" s="556">
        <v>4.6566000000000003E-2</v>
      </c>
      <c r="M23" s="695">
        <f t="shared" si="4"/>
        <v>0</v>
      </c>
      <c r="N23" s="556">
        <v>1.74681</v>
      </c>
      <c r="O23" s="284">
        <f t="shared" si="5"/>
        <v>37.51256281407035</v>
      </c>
      <c r="P23" s="293">
        <v>45030</v>
      </c>
      <c r="Q23" s="286"/>
      <c r="R23" s="286"/>
      <c r="S23" s="290" t="str">
        <f t="shared" si="6"/>
        <v>NA</v>
      </c>
      <c r="T23" s="306">
        <f t="shared" si="7"/>
        <v>0</v>
      </c>
      <c r="U23" s="294">
        <f t="shared" si="8"/>
        <v>0</v>
      </c>
      <c r="V23" s="294">
        <f t="shared" si="9"/>
        <v>0</v>
      </c>
    </row>
    <row r="24" spans="1:24" ht="51" customHeight="1" x14ac:dyDescent="0.2">
      <c r="A24" s="491" t="str">
        <f t="shared" si="0"/>
        <v>2013Buildings</v>
      </c>
      <c r="B24" s="491" t="str">
        <f t="shared" si="1"/>
        <v>2013BuildingsElectricity - Grid</v>
      </c>
      <c r="C24" s="491" t="str">
        <f t="shared" si="2"/>
        <v>20132</v>
      </c>
      <c r="D24" s="282" t="s">
        <v>1382</v>
      </c>
      <c r="E24" s="291">
        <v>1501</v>
      </c>
      <c r="F24" s="289" t="s">
        <v>1382</v>
      </c>
      <c r="G24" s="289" t="s">
        <v>384</v>
      </c>
      <c r="H24" s="289" t="s">
        <v>1407</v>
      </c>
      <c r="I24" s="285" t="str">
        <f t="shared" si="3"/>
        <v>Megawatt Hour</v>
      </c>
      <c r="J24" s="288">
        <v>2013</v>
      </c>
      <c r="K24" s="291">
        <v>3</v>
      </c>
      <c r="L24" s="556">
        <v>1006.89</v>
      </c>
      <c r="M24" s="695">
        <f t="shared" si="4"/>
        <v>3435.5086799999999</v>
      </c>
      <c r="N24" s="556">
        <v>89.304000000000002</v>
      </c>
      <c r="O24" s="284">
        <f t="shared" si="5"/>
        <v>8.8692905878497152E-2</v>
      </c>
      <c r="P24" s="293">
        <v>45030</v>
      </c>
      <c r="Q24" s="283"/>
      <c r="R24" s="286"/>
      <c r="S24" s="290">
        <f t="shared" si="6"/>
        <v>2</v>
      </c>
      <c r="T24" s="306">
        <f t="shared" si="7"/>
        <v>698.21399498960443</v>
      </c>
      <c r="U24" s="294">
        <f t="shared" si="8"/>
        <v>0</v>
      </c>
      <c r="V24" s="294">
        <f t="shared" si="9"/>
        <v>45.992054063960232</v>
      </c>
    </row>
    <row r="25" spans="1:24" ht="126.6" customHeight="1" x14ac:dyDescent="0.2">
      <c r="A25" s="491"/>
      <c r="B25" s="491"/>
      <c r="C25" s="491"/>
      <c r="D25" s="282" t="s">
        <v>1382</v>
      </c>
      <c r="E25" s="291">
        <v>1501</v>
      </c>
      <c r="F25" s="289" t="s">
        <v>1382</v>
      </c>
      <c r="G25" s="289" t="s">
        <v>134</v>
      </c>
      <c r="H25" s="289" t="s">
        <v>1407</v>
      </c>
      <c r="I25" s="285" t="str">
        <f t="shared" si="3"/>
        <v>Megawatt Hour</v>
      </c>
      <c r="J25" s="288">
        <v>2013</v>
      </c>
      <c r="K25" s="291">
        <v>3</v>
      </c>
      <c r="L25" s="556">
        <v>318.54300000000001</v>
      </c>
      <c r="M25" s="695">
        <f t="shared" si="4"/>
        <v>1086.8687159999999</v>
      </c>
      <c r="N25" s="556">
        <v>33.729999999999997</v>
      </c>
      <c r="O25" s="284">
        <f t="shared" ref="O25" si="14">IF(L25&gt;0,N25/L25,"NA")</f>
        <v>0.1058883729983079</v>
      </c>
      <c r="P25" s="293">
        <v>86045</v>
      </c>
      <c r="Q25" s="283" t="s">
        <v>1981</v>
      </c>
      <c r="R25" s="286"/>
      <c r="S25" s="290">
        <f t="shared" ref="S25" si="15">IF(G25="Fully Serviced Lease(s)",3, IF(ISERROR(VLOOKUP($H25,UnitScope,3,0)),"",VLOOKUP($H25,UnitScope,3,0)))</f>
        <v>2</v>
      </c>
      <c r="T25" s="306">
        <f t="shared" si="7"/>
        <v>118.97259563375155</v>
      </c>
      <c r="U25" s="294">
        <f t="shared" si="8"/>
        <v>0</v>
      </c>
      <c r="V25" s="294">
        <f t="shared" si="9"/>
        <v>7.8368438469908481</v>
      </c>
    </row>
    <row r="26" spans="1:24" ht="51" customHeight="1" x14ac:dyDescent="0.2">
      <c r="A26" s="491" t="str">
        <f t="shared" si="0"/>
        <v>2013Buildings</v>
      </c>
      <c r="B26" s="491" t="str">
        <f t="shared" si="1"/>
        <v>2013BuildingsLPG</v>
      </c>
      <c r="C26" s="491" t="str">
        <f t="shared" si="2"/>
        <v>20131</v>
      </c>
      <c r="D26" s="282" t="s">
        <v>1382</v>
      </c>
      <c r="E26" s="291">
        <v>1501</v>
      </c>
      <c r="F26" s="289" t="s">
        <v>1382</v>
      </c>
      <c r="G26" s="289" t="s">
        <v>384</v>
      </c>
      <c r="H26" s="289" t="s">
        <v>26</v>
      </c>
      <c r="I26" s="285" t="str">
        <f t="shared" si="3"/>
        <v>1,000 Gallons</v>
      </c>
      <c r="J26" s="288">
        <v>2013</v>
      </c>
      <c r="K26" s="291">
        <v>3</v>
      </c>
      <c r="L26" s="556">
        <v>0</v>
      </c>
      <c r="M26" s="307">
        <f t="shared" si="4"/>
        <v>0</v>
      </c>
      <c r="N26" s="556">
        <v>0</v>
      </c>
      <c r="O26" s="287" t="str">
        <f t="shared" si="5"/>
        <v>NA</v>
      </c>
      <c r="P26" s="293">
        <v>45030</v>
      </c>
      <c r="Q26" s="286"/>
      <c r="R26" s="286"/>
      <c r="S26" s="290">
        <f t="shared" si="6"/>
        <v>1</v>
      </c>
      <c r="T26" s="306">
        <f t="shared" si="7"/>
        <v>0</v>
      </c>
      <c r="U26" s="294">
        <f t="shared" si="8"/>
        <v>0</v>
      </c>
      <c r="V26" s="294">
        <f t="shared" si="9"/>
        <v>0</v>
      </c>
    </row>
    <row r="27" spans="1:24" ht="51" customHeight="1" x14ac:dyDescent="0.2">
      <c r="A27" s="491" t="str">
        <f t="shared" si="0"/>
        <v>2013Buildings</v>
      </c>
      <c r="B27" s="491" t="str">
        <f t="shared" si="1"/>
        <v>2013BuildingsNatural Gas</v>
      </c>
      <c r="C27" s="491" t="str">
        <f t="shared" si="2"/>
        <v>20131</v>
      </c>
      <c r="D27" s="282" t="s">
        <v>1382</v>
      </c>
      <c r="E27" s="291">
        <v>1501</v>
      </c>
      <c r="F27" s="289" t="s">
        <v>1382</v>
      </c>
      <c r="G27" s="289" t="s">
        <v>384</v>
      </c>
      <c r="H27" s="289" t="s">
        <v>340</v>
      </c>
      <c r="I27" s="285" t="str">
        <f t="shared" si="3"/>
        <v>1,000 Cubic Feet</v>
      </c>
      <c r="J27" s="288">
        <v>2013</v>
      </c>
      <c r="K27" s="291">
        <v>3</v>
      </c>
      <c r="L27" s="556">
        <v>0</v>
      </c>
      <c r="M27" s="307">
        <f t="shared" si="4"/>
        <v>0</v>
      </c>
      <c r="N27" s="556">
        <v>0.183</v>
      </c>
      <c r="O27" s="287" t="str">
        <f t="shared" si="5"/>
        <v>NA</v>
      </c>
      <c r="P27" s="293">
        <v>45030</v>
      </c>
      <c r="Q27" s="286"/>
      <c r="R27" s="286"/>
      <c r="S27" s="290">
        <f t="shared" si="6"/>
        <v>1</v>
      </c>
      <c r="T27" s="306">
        <f t="shared" si="7"/>
        <v>0</v>
      </c>
      <c r="U27" s="294">
        <f t="shared" si="8"/>
        <v>0</v>
      </c>
      <c r="V27" s="294">
        <f t="shared" si="9"/>
        <v>0</v>
      </c>
    </row>
    <row r="28" spans="1:24" ht="51" customHeight="1" x14ac:dyDescent="0.2">
      <c r="A28" s="491" t="str">
        <f t="shared" si="0"/>
        <v>2013Vehicles and Equipment</v>
      </c>
      <c r="B28" s="491" t="str">
        <f t="shared" si="1"/>
        <v>2013Vehicles and EquipmentDiesel</v>
      </c>
      <c r="C28" s="491" t="str">
        <f t="shared" si="2"/>
        <v>20131</v>
      </c>
      <c r="D28" s="282" t="s">
        <v>1382</v>
      </c>
      <c r="E28" s="291">
        <v>1501</v>
      </c>
      <c r="F28" s="289" t="s">
        <v>1382</v>
      </c>
      <c r="G28" s="289" t="s">
        <v>385</v>
      </c>
      <c r="H28" s="289" t="s">
        <v>27</v>
      </c>
      <c r="I28" s="285" t="str">
        <f t="shared" si="3"/>
        <v>1,000 Gallons</v>
      </c>
      <c r="J28" s="288">
        <v>2013</v>
      </c>
      <c r="K28" s="291">
        <v>3</v>
      </c>
      <c r="L28" s="556">
        <v>3.1682000000000002E-2</v>
      </c>
      <c r="M28" s="695">
        <f t="shared" si="4"/>
        <v>4.3721160000000001</v>
      </c>
      <c r="N28" s="556">
        <v>1.2577700000000001</v>
      </c>
      <c r="O28" s="287">
        <f t="shared" si="5"/>
        <v>39.699829556214887</v>
      </c>
      <c r="P28" s="293">
        <v>45030</v>
      </c>
      <c r="Q28" s="286"/>
      <c r="R28" s="286"/>
      <c r="S28" s="290">
        <f t="shared" si="6"/>
        <v>1</v>
      </c>
      <c r="T28" s="306">
        <f t="shared" si="7"/>
        <v>0.32445035624399998</v>
      </c>
      <c r="U28" s="294">
        <f t="shared" si="8"/>
        <v>0</v>
      </c>
      <c r="V28" s="294">
        <f t="shared" si="9"/>
        <v>0</v>
      </c>
    </row>
    <row r="29" spans="1:24" ht="51" customHeight="1" x14ac:dyDescent="0.2">
      <c r="A29" s="491" t="str">
        <f t="shared" si="0"/>
        <v>2013Water</v>
      </c>
      <c r="B29" s="491" t="str">
        <f t="shared" si="1"/>
        <v>2013WaterILA non-potable fresh</v>
      </c>
      <c r="C29" s="491" t="str">
        <f t="shared" si="2"/>
        <v>2013NA</v>
      </c>
      <c r="D29" s="282" t="s">
        <v>1382</v>
      </c>
      <c r="E29" s="291">
        <v>1501</v>
      </c>
      <c r="F29" s="289" t="s">
        <v>1382</v>
      </c>
      <c r="G29" s="289" t="s">
        <v>326</v>
      </c>
      <c r="H29" s="289" t="s">
        <v>365</v>
      </c>
      <c r="I29" s="285" t="str">
        <f t="shared" si="3"/>
        <v>Million Gallons</v>
      </c>
      <c r="J29" s="288">
        <v>2013</v>
      </c>
      <c r="K29" s="291">
        <v>3</v>
      </c>
      <c r="L29" s="556">
        <v>6.7540000000000003E-2</v>
      </c>
      <c r="M29" s="556">
        <f t="shared" si="4"/>
        <v>0</v>
      </c>
      <c r="N29" s="556">
        <v>0</v>
      </c>
      <c r="O29" s="287">
        <f t="shared" si="5"/>
        <v>0</v>
      </c>
      <c r="P29" s="293">
        <v>45030</v>
      </c>
      <c r="Q29" s="286"/>
      <c r="R29" s="286"/>
      <c r="S29" s="290" t="str">
        <f t="shared" si="6"/>
        <v>NA</v>
      </c>
      <c r="T29" s="306">
        <f t="shared" si="7"/>
        <v>0</v>
      </c>
      <c r="U29" s="294">
        <f t="shared" si="8"/>
        <v>0</v>
      </c>
      <c r="V29" s="294">
        <f t="shared" si="9"/>
        <v>0</v>
      </c>
    </row>
    <row r="30" spans="1:24" ht="51" customHeight="1" x14ac:dyDescent="0.2">
      <c r="A30" s="491" t="str">
        <f t="shared" si="0"/>
        <v>2013Water</v>
      </c>
      <c r="B30" s="491" t="str">
        <f t="shared" si="1"/>
        <v>2013WaterPotable</v>
      </c>
      <c r="C30" s="491" t="str">
        <f t="shared" si="2"/>
        <v>2013NA</v>
      </c>
      <c r="D30" s="282" t="s">
        <v>1382</v>
      </c>
      <c r="E30" s="291">
        <v>1501</v>
      </c>
      <c r="F30" s="289" t="s">
        <v>1382</v>
      </c>
      <c r="G30" s="289" t="s">
        <v>326</v>
      </c>
      <c r="H30" s="289" t="s">
        <v>363</v>
      </c>
      <c r="I30" s="285" t="str">
        <f t="shared" si="3"/>
        <v>Million Gallons</v>
      </c>
      <c r="J30" s="288">
        <v>2013</v>
      </c>
      <c r="K30" s="291">
        <v>3</v>
      </c>
      <c r="L30" s="556">
        <v>0.19137000000000001</v>
      </c>
      <c r="M30" s="556">
        <f t="shared" si="4"/>
        <v>0</v>
      </c>
      <c r="N30" s="556">
        <v>2.3329300000000002</v>
      </c>
      <c r="O30" s="287">
        <f t="shared" si="5"/>
        <v>12.190677744683075</v>
      </c>
      <c r="P30" s="293">
        <v>45030</v>
      </c>
      <c r="Q30" s="286"/>
      <c r="R30" s="286"/>
      <c r="S30" s="290" t="str">
        <f t="shared" si="6"/>
        <v>NA</v>
      </c>
      <c r="T30" s="306">
        <f t="shared" si="7"/>
        <v>0</v>
      </c>
      <c r="U30" s="294">
        <f t="shared" si="8"/>
        <v>0</v>
      </c>
      <c r="V30" s="294">
        <f t="shared" si="9"/>
        <v>0</v>
      </c>
    </row>
    <row r="31" spans="1:24" ht="51" customHeight="1" x14ac:dyDescent="0.2">
      <c r="A31" s="491" t="str">
        <f t="shared" si="0"/>
        <v>2013Buildings</v>
      </c>
      <c r="B31" s="491" t="str">
        <f t="shared" si="1"/>
        <v>2013BuildingsElectricity - Grid</v>
      </c>
      <c r="C31" s="491" t="str">
        <f t="shared" si="2"/>
        <v>20132</v>
      </c>
      <c r="D31" s="285" t="s">
        <v>1382</v>
      </c>
      <c r="E31" s="290">
        <v>1501</v>
      </c>
      <c r="F31" s="288" t="s">
        <v>1382</v>
      </c>
      <c r="G31" s="288" t="s">
        <v>384</v>
      </c>
      <c r="H31" s="288" t="s">
        <v>1407</v>
      </c>
      <c r="I31" s="285" t="str">
        <f t="shared" si="3"/>
        <v>Megawatt Hour</v>
      </c>
      <c r="J31" s="288">
        <v>2013</v>
      </c>
      <c r="K31" s="290">
        <v>4</v>
      </c>
      <c r="L31" s="556">
        <v>795.14</v>
      </c>
      <c r="M31" s="307">
        <f t="shared" si="4"/>
        <v>2713.0176799999999</v>
      </c>
      <c r="N31" s="556">
        <v>75.873999999999995</v>
      </c>
      <c r="O31" s="287">
        <f t="shared" si="5"/>
        <v>9.5422189803053545E-2</v>
      </c>
      <c r="P31" s="293">
        <v>45030</v>
      </c>
      <c r="Q31" s="286"/>
      <c r="R31" s="286"/>
      <c r="S31" s="290">
        <f t="shared" si="6"/>
        <v>2</v>
      </c>
      <c r="T31" s="306">
        <f t="shared" si="7"/>
        <v>551.3788755236759</v>
      </c>
      <c r="U31" s="294">
        <f t="shared" si="8"/>
        <v>0</v>
      </c>
      <c r="V31" s="294">
        <f t="shared" si="9"/>
        <v>36.319877909620054</v>
      </c>
    </row>
    <row r="32" spans="1:24" ht="130.5" customHeight="1" x14ac:dyDescent="0.2">
      <c r="A32" s="491"/>
      <c r="B32" s="491"/>
      <c r="C32" s="491"/>
      <c r="D32" s="285" t="s">
        <v>1382</v>
      </c>
      <c r="E32" s="290">
        <v>1501</v>
      </c>
      <c r="F32" s="288" t="s">
        <v>1382</v>
      </c>
      <c r="G32" s="288" t="s">
        <v>134</v>
      </c>
      <c r="H32" s="288" t="s">
        <v>1407</v>
      </c>
      <c r="I32" s="285" t="str">
        <f t="shared" si="3"/>
        <v>Megawatt Hour</v>
      </c>
      <c r="J32" s="288">
        <v>2013</v>
      </c>
      <c r="K32" s="290">
        <v>4</v>
      </c>
      <c r="L32" s="556">
        <v>355.41199999999998</v>
      </c>
      <c r="M32" s="307">
        <f t="shared" si="4"/>
        <v>1212.6657439999999</v>
      </c>
      <c r="N32" s="556">
        <v>41.091999999999999</v>
      </c>
      <c r="O32" s="287">
        <f t="shared" ref="O32" si="16">IF(L32&gt;0,N32/L32,"NA")</f>
        <v>0.11561793073953609</v>
      </c>
      <c r="P32" s="293">
        <v>86045</v>
      </c>
      <c r="Q32" s="283" t="s">
        <v>1981</v>
      </c>
      <c r="R32" s="286"/>
      <c r="S32" s="290">
        <f t="shared" ref="S32" si="17">IF(G32="Fully Serviced Lease(s)",3, IF(ISERROR(VLOOKUP($H32,UnitScope,3,0)),"",VLOOKUP($H32,UnitScope,3,0)))</f>
        <v>2</v>
      </c>
      <c r="T32" s="306">
        <f t="shared" si="7"/>
        <v>132.74279503672315</v>
      </c>
      <c r="U32" s="294">
        <f t="shared" si="8"/>
        <v>0</v>
      </c>
      <c r="V32" s="294">
        <f t="shared" si="9"/>
        <v>8.7439006518639903</v>
      </c>
    </row>
    <row r="33" spans="1:24" ht="51" customHeight="1" x14ac:dyDescent="0.2">
      <c r="A33" s="491" t="str">
        <f t="shared" si="0"/>
        <v>2013Buildings</v>
      </c>
      <c r="B33" s="491" t="str">
        <f t="shared" si="1"/>
        <v>2013BuildingsLPG</v>
      </c>
      <c r="C33" s="491" t="str">
        <f t="shared" si="2"/>
        <v>20131</v>
      </c>
      <c r="D33" s="285" t="s">
        <v>1382</v>
      </c>
      <c r="E33" s="290">
        <v>1501</v>
      </c>
      <c r="F33" s="288" t="s">
        <v>1382</v>
      </c>
      <c r="G33" s="288" t="s">
        <v>384</v>
      </c>
      <c r="H33" s="288" t="s">
        <v>26</v>
      </c>
      <c r="I33" s="285" t="str">
        <f t="shared" si="3"/>
        <v>1,000 Gallons</v>
      </c>
      <c r="J33" s="288">
        <v>2013</v>
      </c>
      <c r="K33" s="290">
        <v>4</v>
      </c>
      <c r="L33" s="556">
        <v>0</v>
      </c>
      <c r="M33" s="307">
        <f t="shared" si="4"/>
        <v>0</v>
      </c>
      <c r="N33" s="556">
        <v>0</v>
      </c>
      <c r="O33" s="287" t="str">
        <f t="shared" si="5"/>
        <v>NA</v>
      </c>
      <c r="P33" s="293">
        <v>45030</v>
      </c>
      <c r="Q33" s="286"/>
      <c r="R33" s="286"/>
      <c r="S33" s="290">
        <f t="shared" si="6"/>
        <v>1</v>
      </c>
      <c r="T33" s="306">
        <f t="shared" si="7"/>
        <v>0</v>
      </c>
      <c r="U33" s="294">
        <f t="shared" si="8"/>
        <v>0</v>
      </c>
      <c r="V33" s="294">
        <f t="shared" si="9"/>
        <v>0</v>
      </c>
    </row>
    <row r="34" spans="1:24" ht="51" customHeight="1" x14ac:dyDescent="0.2">
      <c r="A34" s="491" t="str">
        <f t="shared" si="0"/>
        <v>2013Buildings</v>
      </c>
      <c r="B34" s="491" t="str">
        <f t="shared" si="1"/>
        <v>2013BuildingsNatural Gas</v>
      </c>
      <c r="C34" s="491" t="str">
        <f t="shared" si="2"/>
        <v>20131</v>
      </c>
      <c r="D34" s="285" t="s">
        <v>1382</v>
      </c>
      <c r="E34" s="290">
        <v>1501</v>
      </c>
      <c r="F34" s="288" t="s">
        <v>1382</v>
      </c>
      <c r="G34" s="288" t="s">
        <v>384</v>
      </c>
      <c r="H34" s="288" t="s">
        <v>340</v>
      </c>
      <c r="I34" s="285" t="str">
        <f t="shared" si="3"/>
        <v>1,000 Cubic Feet</v>
      </c>
      <c r="J34" s="288">
        <v>2013</v>
      </c>
      <c r="K34" s="290">
        <v>4</v>
      </c>
      <c r="L34" s="556">
        <v>0</v>
      </c>
      <c r="M34" s="307">
        <f t="shared" si="4"/>
        <v>0</v>
      </c>
      <c r="N34" s="556">
        <v>0</v>
      </c>
      <c r="O34" s="287" t="str">
        <f t="shared" si="5"/>
        <v>NA</v>
      </c>
      <c r="P34" s="293">
        <v>45030</v>
      </c>
      <c r="Q34" s="286"/>
      <c r="R34" s="286"/>
      <c r="S34" s="290">
        <f t="shared" si="6"/>
        <v>1</v>
      </c>
      <c r="T34" s="306">
        <f t="shared" si="7"/>
        <v>0</v>
      </c>
      <c r="U34" s="294">
        <f t="shared" si="8"/>
        <v>0</v>
      </c>
      <c r="V34" s="294">
        <f t="shared" si="9"/>
        <v>0</v>
      </c>
    </row>
    <row r="35" spans="1:24" ht="51" customHeight="1" x14ac:dyDescent="0.2">
      <c r="A35" s="491" t="str">
        <f t="shared" si="0"/>
        <v>2013Buildings</v>
      </c>
      <c r="B35" s="491" t="str">
        <f t="shared" si="1"/>
        <v>2013BuildingsSquare Feet</v>
      </c>
      <c r="C35" s="491" t="str">
        <f t="shared" si="2"/>
        <v>2013NA</v>
      </c>
      <c r="D35" s="285" t="s">
        <v>1382</v>
      </c>
      <c r="E35" s="290">
        <v>1501</v>
      </c>
      <c r="F35" s="288" t="s">
        <v>1382</v>
      </c>
      <c r="G35" s="288" t="s">
        <v>384</v>
      </c>
      <c r="H35" s="288" t="s">
        <v>366</v>
      </c>
      <c r="I35" s="285" t="str">
        <f t="shared" si="3"/>
        <v>1,000 Square Feet</v>
      </c>
      <c r="J35" s="288">
        <v>2013</v>
      </c>
      <c r="K35" s="290">
        <v>4</v>
      </c>
      <c r="L35" s="556">
        <v>37.64</v>
      </c>
      <c r="M35" s="307">
        <f t="shared" si="4"/>
        <v>0</v>
      </c>
      <c r="N35" s="556"/>
      <c r="O35" s="287">
        <f t="shared" si="5"/>
        <v>0</v>
      </c>
      <c r="P35" s="293">
        <v>45030</v>
      </c>
      <c r="Q35" s="286"/>
      <c r="R35" s="286"/>
      <c r="S35" s="290" t="str">
        <f t="shared" si="6"/>
        <v>NA</v>
      </c>
      <c r="T35" s="306">
        <f t="shared" si="7"/>
        <v>0</v>
      </c>
      <c r="U35" s="294">
        <f t="shared" si="8"/>
        <v>0</v>
      </c>
      <c r="V35" s="294">
        <f t="shared" si="9"/>
        <v>0</v>
      </c>
    </row>
    <row r="36" spans="1:24" ht="51" customHeight="1" x14ac:dyDescent="0.2">
      <c r="A36" s="491" t="str">
        <f t="shared" si="0"/>
        <v>2013Excluded</v>
      </c>
      <c r="B36" s="491" t="str">
        <f t="shared" si="1"/>
        <v>2013ExcludedSquare Feet</v>
      </c>
      <c r="C36" s="491" t="str">
        <f t="shared" si="2"/>
        <v>2013NA</v>
      </c>
      <c r="D36" s="285" t="s">
        <v>1382</v>
      </c>
      <c r="E36" s="290">
        <v>1501</v>
      </c>
      <c r="F36" s="288" t="s">
        <v>1382</v>
      </c>
      <c r="G36" s="288" t="s">
        <v>134</v>
      </c>
      <c r="H36" s="288" t="s">
        <v>366</v>
      </c>
      <c r="I36" s="285" t="str">
        <f t="shared" si="3"/>
        <v>1,000 Square Feet</v>
      </c>
      <c r="J36" s="288">
        <v>2013</v>
      </c>
      <c r="K36" s="290">
        <v>4</v>
      </c>
      <c r="L36" s="556">
        <v>111.355</v>
      </c>
      <c r="M36" s="307">
        <f t="shared" si="4"/>
        <v>0</v>
      </c>
      <c r="N36" s="556"/>
      <c r="O36" s="287">
        <f t="shared" si="5"/>
        <v>0</v>
      </c>
      <c r="P36" s="293">
        <v>45030</v>
      </c>
      <c r="Q36" s="286"/>
      <c r="R36" s="286"/>
      <c r="S36" s="290" t="str">
        <f t="shared" si="6"/>
        <v>NA</v>
      </c>
      <c r="T36" s="306">
        <f t="shared" si="7"/>
        <v>0</v>
      </c>
      <c r="U36" s="294">
        <f t="shared" si="8"/>
        <v>0</v>
      </c>
      <c r="V36" s="294">
        <f t="shared" si="9"/>
        <v>0</v>
      </c>
      <c r="X36" s="595"/>
    </row>
    <row r="37" spans="1:24" ht="51" customHeight="1" x14ac:dyDescent="0.2">
      <c r="A37" s="491" t="str">
        <f t="shared" si="0"/>
        <v>2013Vehicles and Equipment</v>
      </c>
      <c r="B37" s="491" t="str">
        <f t="shared" si="1"/>
        <v>2013Vehicles and EquipmentDiesel</v>
      </c>
      <c r="C37" s="491" t="str">
        <f t="shared" si="2"/>
        <v>20131</v>
      </c>
      <c r="D37" s="285" t="s">
        <v>1382</v>
      </c>
      <c r="E37" s="290">
        <v>1501</v>
      </c>
      <c r="F37" s="288" t="s">
        <v>1382</v>
      </c>
      <c r="G37" s="288" t="s">
        <v>385</v>
      </c>
      <c r="H37" s="288" t="s">
        <v>27</v>
      </c>
      <c r="I37" s="285" t="str">
        <f t="shared" si="3"/>
        <v>1,000 Gallons</v>
      </c>
      <c r="J37" s="288">
        <v>2013</v>
      </c>
      <c r="K37" s="290">
        <v>4</v>
      </c>
      <c r="L37" s="556">
        <v>1.98228</v>
      </c>
      <c r="M37" s="307">
        <f t="shared" si="4"/>
        <v>273.55464000000001</v>
      </c>
      <c r="N37" s="556">
        <v>7.87357</v>
      </c>
      <c r="O37" s="287">
        <f t="shared" si="5"/>
        <v>3.9719767136832331</v>
      </c>
      <c r="P37" s="293">
        <v>81503</v>
      </c>
      <c r="Q37" s="286"/>
      <c r="R37" s="286"/>
      <c r="S37" s="290">
        <f t="shared" si="6"/>
        <v>1</v>
      </c>
      <c r="T37" s="306">
        <f t="shared" si="7"/>
        <v>20.300216279760001</v>
      </c>
      <c r="U37" s="294">
        <f t="shared" si="8"/>
        <v>0</v>
      </c>
      <c r="V37" s="294">
        <f t="shared" si="9"/>
        <v>0</v>
      </c>
    </row>
    <row r="38" spans="1:24" ht="51" customHeight="1" x14ac:dyDescent="0.2">
      <c r="A38" s="491" t="str">
        <f t="shared" si="0"/>
        <v>2013Water</v>
      </c>
      <c r="B38" s="491" t="str">
        <f t="shared" si="1"/>
        <v>2013WaterILA non-potable fresh</v>
      </c>
      <c r="C38" s="491" t="str">
        <f t="shared" si="2"/>
        <v>2013NA</v>
      </c>
      <c r="D38" s="285" t="s">
        <v>1382</v>
      </c>
      <c r="E38" s="290">
        <v>1501</v>
      </c>
      <c r="F38" s="288" t="s">
        <v>1382</v>
      </c>
      <c r="G38" s="288" t="s">
        <v>326</v>
      </c>
      <c r="H38" s="288" t="s">
        <v>365</v>
      </c>
      <c r="I38" s="285" t="str">
        <f t="shared" si="3"/>
        <v>Million Gallons</v>
      </c>
      <c r="J38" s="288">
        <v>2013</v>
      </c>
      <c r="K38" s="290">
        <v>4</v>
      </c>
      <c r="L38" s="556">
        <v>0.20231499999999999</v>
      </c>
      <c r="M38" s="307">
        <f t="shared" si="4"/>
        <v>0</v>
      </c>
      <c r="N38" s="556">
        <v>0</v>
      </c>
      <c r="O38" s="287">
        <f t="shared" si="5"/>
        <v>0</v>
      </c>
      <c r="P38" s="293">
        <v>45030</v>
      </c>
      <c r="Q38" s="286"/>
      <c r="R38" s="286"/>
      <c r="S38" s="290" t="str">
        <f t="shared" si="6"/>
        <v>NA</v>
      </c>
      <c r="T38" s="306">
        <f t="shared" si="7"/>
        <v>0</v>
      </c>
      <c r="U38" s="294">
        <f t="shared" si="8"/>
        <v>0</v>
      </c>
      <c r="V38" s="294">
        <f t="shared" si="9"/>
        <v>0</v>
      </c>
    </row>
    <row r="39" spans="1:24" ht="51" customHeight="1" x14ac:dyDescent="0.2">
      <c r="A39" s="491" t="str">
        <f t="shared" si="0"/>
        <v>2013Water</v>
      </c>
      <c r="B39" s="491" t="str">
        <f t="shared" si="1"/>
        <v>2013WaterPotable</v>
      </c>
      <c r="C39" s="491" t="str">
        <f t="shared" si="2"/>
        <v>2013NA</v>
      </c>
      <c r="D39" s="285" t="s">
        <v>1382</v>
      </c>
      <c r="E39" s="290">
        <v>1501</v>
      </c>
      <c r="F39" s="288" t="s">
        <v>1382</v>
      </c>
      <c r="G39" s="288" t="s">
        <v>326</v>
      </c>
      <c r="H39" s="288" t="s">
        <v>363</v>
      </c>
      <c r="I39" s="285" t="str">
        <f t="shared" si="3"/>
        <v>Million Gallons</v>
      </c>
      <c r="J39" s="288">
        <v>2013</v>
      </c>
      <c r="K39" s="290">
        <v>4</v>
      </c>
      <c r="L39" s="556">
        <v>0.60963800000000001</v>
      </c>
      <c r="M39" s="307">
        <f t="shared" si="4"/>
        <v>0</v>
      </c>
      <c r="N39" s="556">
        <v>3.9566499999999998</v>
      </c>
      <c r="O39" s="287">
        <f t="shared" si="5"/>
        <v>6.4901630147727003</v>
      </c>
      <c r="P39" s="293">
        <v>45030</v>
      </c>
      <c r="Q39" s="286"/>
      <c r="R39" s="286"/>
      <c r="S39" s="290" t="str">
        <f t="shared" si="6"/>
        <v>NA</v>
      </c>
      <c r="T39" s="306">
        <f t="shared" si="7"/>
        <v>0</v>
      </c>
      <c r="U39" s="294">
        <f t="shared" si="8"/>
        <v>0</v>
      </c>
      <c r="V39" s="294">
        <f t="shared" si="9"/>
        <v>0</v>
      </c>
    </row>
    <row r="40" spans="1:24" ht="51" customHeight="1" x14ac:dyDescent="0.2">
      <c r="A40" s="491" t="str">
        <f t="shared" si="0"/>
        <v>2012Buildings</v>
      </c>
      <c r="B40" s="491" t="str">
        <f t="shared" si="1"/>
        <v>2012BuildingsElectricity - Grid</v>
      </c>
      <c r="C40" s="491" t="str">
        <f t="shared" si="2"/>
        <v>20122</v>
      </c>
      <c r="D40" s="282" t="s">
        <v>1382</v>
      </c>
      <c r="E40" s="291">
        <v>1501</v>
      </c>
      <c r="F40" s="289" t="s">
        <v>1382</v>
      </c>
      <c r="G40" s="289" t="s">
        <v>384</v>
      </c>
      <c r="H40" s="289" t="s">
        <v>1407</v>
      </c>
      <c r="I40" s="289" t="str">
        <f t="shared" si="3"/>
        <v>Megawatt Hour</v>
      </c>
      <c r="J40" s="291">
        <v>2012</v>
      </c>
      <c r="K40" s="291">
        <v>1</v>
      </c>
      <c r="L40" s="292">
        <v>1435.2860000000001</v>
      </c>
      <c r="M40" s="305">
        <f t="shared" si="4"/>
        <v>4897.1958320000003</v>
      </c>
      <c r="N40" s="292">
        <v>116.708</v>
      </c>
      <c r="O40" s="284">
        <f t="shared" si="5"/>
        <v>8.1313410706994979E-2</v>
      </c>
      <c r="P40" s="293">
        <v>45030</v>
      </c>
      <c r="Q40" s="283"/>
      <c r="R40" s="283"/>
      <c r="S40" s="291">
        <f t="shared" si="6"/>
        <v>2</v>
      </c>
      <c r="T40" s="305">
        <f t="shared" si="7"/>
        <v>995.27929765182819</v>
      </c>
      <c r="U40" s="292">
        <f t="shared" si="8"/>
        <v>0</v>
      </c>
      <c r="V40" s="292">
        <f t="shared" si="9"/>
        <v>65.560042615623573</v>
      </c>
    </row>
    <row r="41" spans="1:24" ht="51" customHeight="1" x14ac:dyDescent="0.2">
      <c r="A41" s="491" t="str">
        <f t="shared" si="0"/>
        <v>2012Buildings</v>
      </c>
      <c r="B41" s="491" t="str">
        <f t="shared" si="1"/>
        <v>2012BuildingsLPG</v>
      </c>
      <c r="C41" s="491" t="str">
        <f t="shared" si="2"/>
        <v>20121</v>
      </c>
      <c r="D41" s="282" t="s">
        <v>1382</v>
      </c>
      <c r="E41" s="291">
        <v>1501</v>
      </c>
      <c r="F41" s="289" t="s">
        <v>1382</v>
      </c>
      <c r="G41" s="289" t="s">
        <v>384</v>
      </c>
      <c r="H41" s="289" t="s">
        <v>26</v>
      </c>
      <c r="I41" s="289" t="str">
        <f t="shared" si="3"/>
        <v>1,000 Gallons</v>
      </c>
      <c r="J41" s="291">
        <v>2012</v>
      </c>
      <c r="K41" s="291">
        <v>1</v>
      </c>
      <c r="L41" s="292">
        <v>0.80800000000000005</v>
      </c>
      <c r="M41" s="305">
        <f t="shared" si="4"/>
        <v>74.335999999999999</v>
      </c>
      <c r="N41" s="292">
        <v>3.0190000000000001</v>
      </c>
      <c r="O41" s="284">
        <f t="shared" si="5"/>
        <v>3.7363861386138613</v>
      </c>
      <c r="P41" s="293">
        <v>45030</v>
      </c>
      <c r="Q41" s="283"/>
      <c r="R41" s="283"/>
      <c r="S41" s="291">
        <f t="shared" si="6"/>
        <v>1</v>
      </c>
      <c r="T41" s="305">
        <f t="shared" si="7"/>
        <v>4.700190944</v>
      </c>
      <c r="U41" s="292">
        <f t="shared" si="8"/>
        <v>0</v>
      </c>
      <c r="V41" s="292">
        <f t="shared" si="9"/>
        <v>0</v>
      </c>
    </row>
    <row r="42" spans="1:24" ht="51" customHeight="1" x14ac:dyDescent="0.2">
      <c r="A42" s="491" t="str">
        <f t="shared" si="0"/>
        <v>2012Buildings</v>
      </c>
      <c r="B42" s="491" t="str">
        <f t="shared" si="1"/>
        <v>2012BuildingsNatural Gas</v>
      </c>
      <c r="C42" s="491" t="str">
        <f t="shared" si="2"/>
        <v>20121</v>
      </c>
      <c r="D42" s="282" t="s">
        <v>1382</v>
      </c>
      <c r="E42" s="291">
        <v>1501</v>
      </c>
      <c r="F42" s="289" t="s">
        <v>1382</v>
      </c>
      <c r="G42" s="289" t="s">
        <v>384</v>
      </c>
      <c r="H42" s="289" t="s">
        <v>340</v>
      </c>
      <c r="I42" s="289" t="str">
        <f t="shared" si="3"/>
        <v>1,000 Cubic Feet</v>
      </c>
      <c r="J42" s="291">
        <v>2012</v>
      </c>
      <c r="K42" s="291">
        <v>1</v>
      </c>
      <c r="L42" s="292">
        <v>0</v>
      </c>
      <c r="M42" s="305">
        <f t="shared" si="4"/>
        <v>0</v>
      </c>
      <c r="N42" s="292">
        <v>0</v>
      </c>
      <c r="O42" s="284" t="str">
        <f t="shared" si="5"/>
        <v>NA</v>
      </c>
      <c r="P42" s="293">
        <v>45030</v>
      </c>
      <c r="Q42" s="283"/>
      <c r="R42" s="283"/>
      <c r="S42" s="291">
        <f t="shared" si="6"/>
        <v>1</v>
      </c>
      <c r="T42" s="305">
        <f t="shared" si="7"/>
        <v>0</v>
      </c>
      <c r="U42" s="292">
        <f t="shared" si="8"/>
        <v>0</v>
      </c>
      <c r="V42" s="292">
        <f t="shared" si="9"/>
        <v>0</v>
      </c>
    </row>
    <row r="43" spans="1:24" ht="51" customHeight="1" x14ac:dyDescent="0.2">
      <c r="A43" s="491" t="str">
        <f t="shared" si="0"/>
        <v>2012Vehicles and Equipment</v>
      </c>
      <c r="B43" s="491" t="str">
        <f t="shared" si="1"/>
        <v>2012Vehicles and EquipmentDiesel</v>
      </c>
      <c r="C43" s="491" t="str">
        <f t="shared" si="2"/>
        <v>20121</v>
      </c>
      <c r="D43" s="282" t="s">
        <v>1382</v>
      </c>
      <c r="E43" s="291">
        <v>1501</v>
      </c>
      <c r="F43" s="289" t="s">
        <v>1382</v>
      </c>
      <c r="G43" s="289" t="s">
        <v>385</v>
      </c>
      <c r="H43" s="289" t="s">
        <v>27</v>
      </c>
      <c r="I43" s="289" t="str">
        <f t="shared" si="3"/>
        <v>1,000 Gallons</v>
      </c>
      <c r="J43" s="291">
        <v>2012</v>
      </c>
      <c r="K43" s="291">
        <v>1</v>
      </c>
      <c r="L43" s="292">
        <v>0.39</v>
      </c>
      <c r="M43" s="305">
        <f t="shared" si="4"/>
        <v>53.82</v>
      </c>
      <c r="N43" s="292">
        <v>1.45</v>
      </c>
      <c r="O43" s="284">
        <f t="shared" si="5"/>
        <v>3.7179487179487176</v>
      </c>
      <c r="P43" s="293">
        <v>45030</v>
      </c>
      <c r="Q43" s="283"/>
      <c r="R43" s="283"/>
      <c r="S43" s="291">
        <f t="shared" si="6"/>
        <v>1</v>
      </c>
      <c r="T43" s="305">
        <f t="shared" si="7"/>
        <v>3.9939283799999994</v>
      </c>
      <c r="U43" s="292">
        <f t="shared" si="8"/>
        <v>0</v>
      </c>
      <c r="V43" s="292">
        <f t="shared" si="9"/>
        <v>0</v>
      </c>
    </row>
    <row r="44" spans="1:24" ht="51" customHeight="1" x14ac:dyDescent="0.2">
      <c r="A44" s="491" t="str">
        <f t="shared" si="0"/>
        <v>2012Water</v>
      </c>
      <c r="B44" s="491" t="str">
        <f t="shared" si="1"/>
        <v>2012WaterILA non-potable fresh</v>
      </c>
      <c r="C44" s="491" t="str">
        <f t="shared" si="2"/>
        <v>2012NA</v>
      </c>
      <c r="D44" s="282" t="s">
        <v>1382</v>
      </c>
      <c r="E44" s="291">
        <v>1501</v>
      </c>
      <c r="F44" s="289" t="s">
        <v>1382</v>
      </c>
      <c r="G44" s="289" t="s">
        <v>326</v>
      </c>
      <c r="H44" s="289" t="s">
        <v>365</v>
      </c>
      <c r="I44" s="289" t="str">
        <f t="shared" si="3"/>
        <v>Million Gallons</v>
      </c>
      <c r="J44" s="291">
        <v>2012</v>
      </c>
      <c r="K44" s="291">
        <v>1</v>
      </c>
      <c r="L44" s="292">
        <v>2.3E-2</v>
      </c>
      <c r="M44" s="305">
        <f t="shared" si="4"/>
        <v>0</v>
      </c>
      <c r="N44" s="292">
        <v>0</v>
      </c>
      <c r="O44" s="284">
        <f t="shared" si="5"/>
        <v>0</v>
      </c>
      <c r="P44" s="293">
        <v>45030</v>
      </c>
      <c r="Q44" s="283"/>
      <c r="R44" s="283"/>
      <c r="S44" s="291" t="str">
        <f t="shared" si="6"/>
        <v>NA</v>
      </c>
      <c r="T44" s="305">
        <f t="shared" si="7"/>
        <v>0</v>
      </c>
      <c r="U44" s="292">
        <f t="shared" si="8"/>
        <v>0</v>
      </c>
      <c r="V44" s="292">
        <f t="shared" si="9"/>
        <v>0</v>
      </c>
    </row>
    <row r="45" spans="1:24" ht="51" customHeight="1" x14ac:dyDescent="0.2">
      <c r="A45" s="491" t="str">
        <f t="shared" si="0"/>
        <v>2012Water</v>
      </c>
      <c r="B45" s="491" t="str">
        <f t="shared" si="1"/>
        <v>2012WaterPotable</v>
      </c>
      <c r="C45" s="491" t="str">
        <f t="shared" si="2"/>
        <v>2012NA</v>
      </c>
      <c r="D45" s="282" t="s">
        <v>1382</v>
      </c>
      <c r="E45" s="291">
        <v>1501</v>
      </c>
      <c r="F45" s="289" t="s">
        <v>1382</v>
      </c>
      <c r="G45" s="289" t="s">
        <v>326</v>
      </c>
      <c r="H45" s="289" t="s">
        <v>363</v>
      </c>
      <c r="I45" s="289" t="str">
        <f t="shared" si="3"/>
        <v>Million Gallons</v>
      </c>
      <c r="J45" s="291">
        <v>2012</v>
      </c>
      <c r="K45" s="291">
        <v>1</v>
      </c>
      <c r="L45" s="292">
        <v>3.9E-2</v>
      </c>
      <c r="M45" s="305">
        <f t="shared" si="4"/>
        <v>0</v>
      </c>
      <c r="N45" s="292">
        <v>1.542</v>
      </c>
      <c r="O45" s="284">
        <f t="shared" si="5"/>
        <v>39.53846153846154</v>
      </c>
      <c r="P45" s="293">
        <v>45030</v>
      </c>
      <c r="Q45" s="283"/>
      <c r="R45" s="283" t="s">
        <v>1735</v>
      </c>
      <c r="S45" s="291" t="str">
        <f t="shared" si="6"/>
        <v>NA</v>
      </c>
      <c r="T45" s="305">
        <f t="shared" si="7"/>
        <v>0</v>
      </c>
      <c r="U45" s="292">
        <f t="shared" si="8"/>
        <v>0</v>
      </c>
      <c r="V45" s="292">
        <f t="shared" si="9"/>
        <v>0</v>
      </c>
    </row>
    <row r="46" spans="1:24" ht="51" customHeight="1" x14ac:dyDescent="0.2">
      <c r="A46" s="491" t="str">
        <f t="shared" si="0"/>
        <v>2012Buildings</v>
      </c>
      <c r="B46" s="491" t="str">
        <f t="shared" si="1"/>
        <v>2012BuildingsElectricity - Grid</v>
      </c>
      <c r="C46" s="491" t="str">
        <f t="shared" si="2"/>
        <v>20122</v>
      </c>
      <c r="D46" s="285" t="s">
        <v>1382</v>
      </c>
      <c r="E46" s="290">
        <v>1501</v>
      </c>
      <c r="F46" s="288" t="s">
        <v>1382</v>
      </c>
      <c r="G46" s="288" t="s">
        <v>384</v>
      </c>
      <c r="H46" s="288" t="s">
        <v>1407</v>
      </c>
      <c r="I46" s="288" t="str">
        <f t="shared" si="3"/>
        <v>Megawatt Hour</v>
      </c>
      <c r="J46" s="290">
        <v>2012</v>
      </c>
      <c r="K46" s="290">
        <v>2</v>
      </c>
      <c r="L46" s="294">
        <v>2057.6370000000002</v>
      </c>
      <c r="M46" s="306">
        <f t="shared" si="4"/>
        <v>7020.6574440000004</v>
      </c>
      <c r="N46" s="294">
        <v>145.947</v>
      </c>
      <c r="O46" s="287">
        <f t="shared" si="5"/>
        <v>7.0929420495451811E-2</v>
      </c>
      <c r="P46" s="295">
        <v>45030</v>
      </c>
      <c r="Q46" s="286"/>
      <c r="R46" s="286"/>
      <c r="S46" s="290">
        <f t="shared" si="6"/>
        <v>2</v>
      </c>
      <c r="T46" s="306">
        <f t="shared" si="7"/>
        <v>1426.8400222550872</v>
      </c>
      <c r="U46" s="294">
        <f t="shared" si="8"/>
        <v>0</v>
      </c>
      <c r="V46" s="294">
        <f t="shared" si="9"/>
        <v>93.987379105964848</v>
      </c>
    </row>
    <row r="47" spans="1:24" ht="51" customHeight="1" x14ac:dyDescent="0.2">
      <c r="A47" s="491" t="str">
        <f t="shared" si="0"/>
        <v>2012Buildings</v>
      </c>
      <c r="B47" s="491" t="str">
        <f t="shared" si="1"/>
        <v>2012BuildingsLPG</v>
      </c>
      <c r="C47" s="491" t="str">
        <f t="shared" si="2"/>
        <v>20121</v>
      </c>
      <c r="D47" s="285" t="s">
        <v>1382</v>
      </c>
      <c r="E47" s="290">
        <v>1501</v>
      </c>
      <c r="F47" s="288" t="s">
        <v>1382</v>
      </c>
      <c r="G47" s="288" t="s">
        <v>384</v>
      </c>
      <c r="H47" s="288" t="s">
        <v>26</v>
      </c>
      <c r="I47" s="288" t="str">
        <f t="shared" si="3"/>
        <v>1,000 Gallons</v>
      </c>
      <c r="J47" s="290">
        <v>2012</v>
      </c>
      <c r="K47" s="290">
        <v>2</v>
      </c>
      <c r="L47" s="294">
        <v>1.169</v>
      </c>
      <c r="M47" s="306">
        <f t="shared" si="4"/>
        <v>107.548</v>
      </c>
      <c r="N47" s="294">
        <v>4.29</v>
      </c>
      <c r="O47" s="287">
        <f t="shared" si="5"/>
        <v>3.6698032506415741</v>
      </c>
      <c r="P47" s="295">
        <v>45030</v>
      </c>
      <c r="Q47" s="286"/>
      <c r="R47" s="286"/>
      <c r="S47" s="290">
        <f t="shared" si="6"/>
        <v>1</v>
      </c>
      <c r="T47" s="306">
        <f t="shared" si="7"/>
        <v>6.8001524920000005</v>
      </c>
      <c r="U47" s="294">
        <f t="shared" si="8"/>
        <v>0</v>
      </c>
      <c r="V47" s="294">
        <f t="shared" si="9"/>
        <v>0</v>
      </c>
    </row>
    <row r="48" spans="1:24" ht="51" customHeight="1" x14ac:dyDescent="0.2">
      <c r="A48" s="491" t="str">
        <f t="shared" si="0"/>
        <v>2012Buildings</v>
      </c>
      <c r="B48" s="491" t="str">
        <f t="shared" si="1"/>
        <v>2012BuildingsNatural Gas</v>
      </c>
      <c r="C48" s="491" t="str">
        <f t="shared" si="2"/>
        <v>20121</v>
      </c>
      <c r="D48" s="285" t="s">
        <v>1382</v>
      </c>
      <c r="E48" s="290">
        <v>1501</v>
      </c>
      <c r="F48" s="288" t="s">
        <v>1382</v>
      </c>
      <c r="G48" s="288" t="s">
        <v>384</v>
      </c>
      <c r="H48" s="288" t="s">
        <v>340</v>
      </c>
      <c r="I48" s="288" t="str">
        <f t="shared" si="3"/>
        <v>1,000 Cubic Feet</v>
      </c>
      <c r="J48" s="290">
        <v>2012</v>
      </c>
      <c r="K48" s="290">
        <v>2</v>
      </c>
      <c r="L48" s="294">
        <v>0</v>
      </c>
      <c r="M48" s="306">
        <f t="shared" si="4"/>
        <v>0</v>
      </c>
      <c r="N48" s="294">
        <v>0</v>
      </c>
      <c r="O48" s="287" t="str">
        <f t="shared" si="5"/>
        <v>NA</v>
      </c>
      <c r="P48" s="295">
        <v>45030</v>
      </c>
      <c r="Q48" s="286"/>
      <c r="R48" s="286"/>
      <c r="S48" s="290">
        <f t="shared" si="6"/>
        <v>1</v>
      </c>
      <c r="T48" s="306">
        <f t="shared" si="7"/>
        <v>0</v>
      </c>
      <c r="U48" s="294">
        <f t="shared" si="8"/>
        <v>0</v>
      </c>
      <c r="V48" s="294">
        <f t="shared" si="9"/>
        <v>0</v>
      </c>
    </row>
    <row r="49" spans="1:22" ht="51" customHeight="1" x14ac:dyDescent="0.2">
      <c r="A49" s="491" t="str">
        <f t="shared" si="0"/>
        <v>2012Vehicles and Equipment</v>
      </c>
      <c r="B49" s="491" t="str">
        <f t="shared" si="1"/>
        <v>2012Vehicles and EquipmentDiesel</v>
      </c>
      <c r="C49" s="491" t="str">
        <f t="shared" si="2"/>
        <v>20121</v>
      </c>
      <c r="D49" s="285" t="s">
        <v>1382</v>
      </c>
      <c r="E49" s="290">
        <v>1501</v>
      </c>
      <c r="F49" s="288" t="s">
        <v>1382</v>
      </c>
      <c r="G49" s="288" t="s">
        <v>385</v>
      </c>
      <c r="H49" s="288" t="s">
        <v>27</v>
      </c>
      <c r="I49" s="288" t="str">
        <f t="shared" si="3"/>
        <v>1,000 Gallons</v>
      </c>
      <c r="J49" s="290">
        <v>2012</v>
      </c>
      <c r="K49" s="290">
        <v>2</v>
      </c>
      <c r="L49" s="294">
        <v>0.27</v>
      </c>
      <c r="M49" s="306">
        <f t="shared" si="4"/>
        <v>37.260000000000005</v>
      </c>
      <c r="N49" s="294">
        <v>1.03</v>
      </c>
      <c r="O49" s="287">
        <f t="shared" si="5"/>
        <v>3.8148148148148149</v>
      </c>
      <c r="P49" s="295">
        <v>45030</v>
      </c>
      <c r="Q49" s="286"/>
      <c r="R49" s="286"/>
      <c r="S49" s="290">
        <f t="shared" si="6"/>
        <v>1</v>
      </c>
      <c r="T49" s="306">
        <f t="shared" si="7"/>
        <v>2.7650273400000001</v>
      </c>
      <c r="U49" s="294">
        <f t="shared" si="8"/>
        <v>0</v>
      </c>
      <c r="V49" s="294">
        <f t="shared" si="9"/>
        <v>0</v>
      </c>
    </row>
    <row r="50" spans="1:22" ht="51" customHeight="1" x14ac:dyDescent="0.2">
      <c r="A50" s="491" t="str">
        <f t="shared" si="0"/>
        <v>2012Water</v>
      </c>
      <c r="B50" s="491" t="str">
        <f t="shared" si="1"/>
        <v>2012WaterILA non-potable fresh</v>
      </c>
      <c r="C50" s="491" t="str">
        <f t="shared" si="2"/>
        <v>2012NA</v>
      </c>
      <c r="D50" s="285" t="s">
        <v>1382</v>
      </c>
      <c r="E50" s="290">
        <v>1501</v>
      </c>
      <c r="F50" s="288" t="s">
        <v>1382</v>
      </c>
      <c r="G50" s="288" t="s">
        <v>326</v>
      </c>
      <c r="H50" s="288" t="s">
        <v>365</v>
      </c>
      <c r="I50" s="288" t="str">
        <f t="shared" si="3"/>
        <v>Million Gallons</v>
      </c>
      <c r="J50" s="290">
        <v>2012</v>
      </c>
      <c r="K50" s="290">
        <v>2</v>
      </c>
      <c r="L50" s="294">
        <v>4.8000000000000001E-2</v>
      </c>
      <c r="M50" s="306">
        <f t="shared" si="4"/>
        <v>0</v>
      </c>
      <c r="N50" s="294">
        <v>0</v>
      </c>
      <c r="O50" s="287">
        <f t="shared" si="5"/>
        <v>0</v>
      </c>
      <c r="P50" s="295">
        <v>45030</v>
      </c>
      <c r="Q50" s="286"/>
      <c r="R50" s="286"/>
      <c r="S50" s="290" t="str">
        <f t="shared" si="6"/>
        <v>NA</v>
      </c>
      <c r="T50" s="306">
        <f t="shared" si="7"/>
        <v>0</v>
      </c>
      <c r="U50" s="294">
        <f t="shared" si="8"/>
        <v>0</v>
      </c>
      <c r="V50" s="294">
        <f t="shared" si="9"/>
        <v>0</v>
      </c>
    </row>
    <row r="51" spans="1:22" ht="51" customHeight="1" x14ac:dyDescent="0.2">
      <c r="A51" s="491" t="str">
        <f t="shared" si="0"/>
        <v>2012Water</v>
      </c>
      <c r="B51" s="491" t="str">
        <f t="shared" si="1"/>
        <v>2012WaterPotable</v>
      </c>
      <c r="C51" s="491" t="str">
        <f t="shared" si="2"/>
        <v>2012NA</v>
      </c>
      <c r="D51" s="285" t="s">
        <v>1382</v>
      </c>
      <c r="E51" s="290">
        <v>1501</v>
      </c>
      <c r="F51" s="288" t="s">
        <v>1382</v>
      </c>
      <c r="G51" s="288" t="s">
        <v>326</v>
      </c>
      <c r="H51" s="288" t="s">
        <v>363</v>
      </c>
      <c r="I51" s="288" t="str">
        <f t="shared" si="3"/>
        <v>Million Gallons</v>
      </c>
      <c r="J51" s="290">
        <v>2012</v>
      </c>
      <c r="K51" s="290">
        <v>2</v>
      </c>
      <c r="L51" s="294">
        <v>2.9000000000000001E-2</v>
      </c>
      <c r="M51" s="306">
        <f t="shared" si="4"/>
        <v>0</v>
      </c>
      <c r="N51" s="294">
        <v>1.397</v>
      </c>
      <c r="O51" s="287">
        <f t="shared" si="5"/>
        <v>48.172413793103445</v>
      </c>
      <c r="P51" s="295">
        <v>45030</v>
      </c>
      <c r="Q51" s="286"/>
      <c r="R51" s="286" t="s">
        <v>1735</v>
      </c>
      <c r="S51" s="290" t="str">
        <f t="shared" si="6"/>
        <v>NA</v>
      </c>
      <c r="T51" s="306">
        <f t="shared" si="7"/>
        <v>0</v>
      </c>
      <c r="U51" s="294">
        <f t="shared" si="8"/>
        <v>0</v>
      </c>
      <c r="V51" s="294">
        <f t="shared" si="9"/>
        <v>0</v>
      </c>
    </row>
    <row r="52" spans="1:22" ht="51" customHeight="1" x14ac:dyDescent="0.2">
      <c r="A52" s="491" t="str">
        <f t="shared" si="0"/>
        <v>2012Buildings</v>
      </c>
      <c r="B52" s="491" t="str">
        <f t="shared" si="1"/>
        <v>2012BuildingsElectricity - Grid</v>
      </c>
      <c r="C52" s="491" t="str">
        <f t="shared" si="2"/>
        <v>20122</v>
      </c>
      <c r="D52" s="282" t="s">
        <v>1382</v>
      </c>
      <c r="E52" s="291">
        <v>1501</v>
      </c>
      <c r="F52" s="289" t="s">
        <v>1382</v>
      </c>
      <c r="G52" s="289" t="s">
        <v>384</v>
      </c>
      <c r="H52" s="289" t="s">
        <v>1407</v>
      </c>
      <c r="I52" s="289" t="str">
        <f t="shared" si="3"/>
        <v>Megawatt Hour</v>
      </c>
      <c r="J52" s="291">
        <v>2012</v>
      </c>
      <c r="K52" s="291">
        <v>3</v>
      </c>
      <c r="L52" s="292">
        <v>1366.0250000000001</v>
      </c>
      <c r="M52" s="305">
        <f t="shared" si="4"/>
        <v>4660.8773000000001</v>
      </c>
      <c r="N52" s="292">
        <v>125.95399999999999</v>
      </c>
      <c r="O52" s="284">
        <f t="shared" si="5"/>
        <v>9.2204754671400588E-2</v>
      </c>
      <c r="P52" s="293">
        <v>45030</v>
      </c>
      <c r="Q52" s="283"/>
      <c r="R52" s="283"/>
      <c r="S52" s="291">
        <f t="shared" si="6"/>
        <v>2</v>
      </c>
      <c r="T52" s="305">
        <f t="shared" si="7"/>
        <v>947.25121165735516</v>
      </c>
      <c r="U52" s="292">
        <f t="shared" si="8"/>
        <v>0</v>
      </c>
      <c r="V52" s="292">
        <f t="shared" si="9"/>
        <v>62.396384563081639</v>
      </c>
    </row>
    <row r="53" spans="1:22" ht="51" customHeight="1" x14ac:dyDescent="0.2">
      <c r="A53" s="491" t="str">
        <f t="shared" si="0"/>
        <v>2012Buildings</v>
      </c>
      <c r="B53" s="491" t="str">
        <f t="shared" si="1"/>
        <v>2012BuildingsLPG</v>
      </c>
      <c r="C53" s="491" t="str">
        <f t="shared" si="2"/>
        <v>20121</v>
      </c>
      <c r="D53" s="282" t="s">
        <v>1382</v>
      </c>
      <c r="E53" s="291">
        <v>1501</v>
      </c>
      <c r="F53" s="289" t="s">
        <v>1382</v>
      </c>
      <c r="G53" s="289" t="s">
        <v>384</v>
      </c>
      <c r="H53" s="289" t="s">
        <v>26</v>
      </c>
      <c r="I53" s="289" t="str">
        <f t="shared" si="3"/>
        <v>1,000 Gallons</v>
      </c>
      <c r="J53" s="291">
        <v>2012</v>
      </c>
      <c r="K53" s="291">
        <v>3</v>
      </c>
      <c r="L53" s="292">
        <v>0</v>
      </c>
      <c r="M53" s="305">
        <f t="shared" si="4"/>
        <v>0</v>
      </c>
      <c r="N53" s="292">
        <v>0</v>
      </c>
      <c r="O53" s="284" t="str">
        <f t="shared" si="5"/>
        <v>NA</v>
      </c>
      <c r="P53" s="293">
        <v>45030</v>
      </c>
      <c r="Q53" s="283"/>
      <c r="R53" s="283"/>
      <c r="S53" s="291">
        <f t="shared" si="6"/>
        <v>1</v>
      </c>
      <c r="T53" s="305">
        <f t="shared" si="7"/>
        <v>0</v>
      </c>
      <c r="U53" s="292">
        <f t="shared" si="8"/>
        <v>0</v>
      </c>
      <c r="V53" s="292">
        <f t="shared" si="9"/>
        <v>0</v>
      </c>
    </row>
    <row r="54" spans="1:22" ht="51" customHeight="1" x14ac:dyDescent="0.2">
      <c r="A54" s="491" t="str">
        <f t="shared" si="0"/>
        <v>2012Buildings</v>
      </c>
      <c r="B54" s="491" t="str">
        <f t="shared" si="1"/>
        <v>2012BuildingsNatural Gas</v>
      </c>
      <c r="C54" s="491" t="str">
        <f t="shared" si="2"/>
        <v>20121</v>
      </c>
      <c r="D54" s="282" t="s">
        <v>1382</v>
      </c>
      <c r="E54" s="291">
        <v>1501</v>
      </c>
      <c r="F54" s="289" t="s">
        <v>1382</v>
      </c>
      <c r="G54" s="289" t="s">
        <v>384</v>
      </c>
      <c r="H54" s="289" t="s">
        <v>340</v>
      </c>
      <c r="I54" s="289" t="str">
        <f t="shared" si="3"/>
        <v>1,000 Cubic Feet</v>
      </c>
      <c r="J54" s="291">
        <v>2012</v>
      </c>
      <c r="K54" s="291">
        <v>3</v>
      </c>
      <c r="L54" s="292">
        <v>0</v>
      </c>
      <c r="M54" s="305">
        <f t="shared" si="4"/>
        <v>0</v>
      </c>
      <c r="N54" s="292">
        <v>0</v>
      </c>
      <c r="O54" s="284" t="str">
        <f t="shared" si="5"/>
        <v>NA</v>
      </c>
      <c r="P54" s="293">
        <v>45030</v>
      </c>
      <c r="Q54" s="283"/>
      <c r="R54" s="283"/>
      <c r="S54" s="291">
        <f t="shared" si="6"/>
        <v>1</v>
      </c>
      <c r="T54" s="305">
        <f t="shared" si="7"/>
        <v>0</v>
      </c>
      <c r="U54" s="292">
        <f t="shared" si="8"/>
        <v>0</v>
      </c>
      <c r="V54" s="292">
        <f t="shared" si="9"/>
        <v>0</v>
      </c>
    </row>
    <row r="55" spans="1:22" ht="51" customHeight="1" x14ac:dyDescent="0.2">
      <c r="A55" s="491" t="str">
        <f t="shared" si="0"/>
        <v>2012Vehicles and Equipment</v>
      </c>
      <c r="B55" s="491" t="str">
        <f t="shared" si="1"/>
        <v>2012Vehicles and EquipmentDiesel</v>
      </c>
      <c r="C55" s="491" t="str">
        <f t="shared" si="2"/>
        <v>20121</v>
      </c>
      <c r="D55" s="282" t="s">
        <v>1382</v>
      </c>
      <c r="E55" s="291">
        <v>1501</v>
      </c>
      <c r="F55" s="289" t="s">
        <v>1382</v>
      </c>
      <c r="G55" s="289" t="s">
        <v>385</v>
      </c>
      <c r="H55" s="289" t="s">
        <v>27</v>
      </c>
      <c r="I55" s="289" t="str">
        <f t="shared" si="3"/>
        <v>1,000 Gallons</v>
      </c>
      <c r="J55" s="291">
        <v>2012</v>
      </c>
      <c r="K55" s="291">
        <v>3</v>
      </c>
      <c r="L55" s="292">
        <v>5.62</v>
      </c>
      <c r="M55" s="305">
        <f t="shared" si="4"/>
        <v>775.56000000000006</v>
      </c>
      <c r="N55" s="292">
        <v>11.79</v>
      </c>
      <c r="O55" s="284">
        <f t="shared" si="5"/>
        <v>2.0978647686832739</v>
      </c>
      <c r="P55" s="293">
        <v>45030</v>
      </c>
      <c r="Q55" s="283"/>
      <c r="R55" s="283"/>
      <c r="S55" s="291">
        <f t="shared" si="6"/>
        <v>1</v>
      </c>
      <c r="T55" s="305">
        <f t="shared" si="7"/>
        <v>57.55353204</v>
      </c>
      <c r="U55" s="292">
        <f t="shared" si="8"/>
        <v>0</v>
      </c>
      <c r="V55" s="292">
        <f t="shared" si="9"/>
        <v>0</v>
      </c>
    </row>
    <row r="56" spans="1:22" ht="51" customHeight="1" x14ac:dyDescent="0.2">
      <c r="A56" s="491" t="str">
        <f t="shared" si="0"/>
        <v>2012Water</v>
      </c>
      <c r="B56" s="491" t="str">
        <f t="shared" si="1"/>
        <v>2012WaterILA non-potable fresh</v>
      </c>
      <c r="C56" s="491" t="str">
        <f t="shared" si="2"/>
        <v>2012NA</v>
      </c>
      <c r="D56" s="282" t="s">
        <v>1382</v>
      </c>
      <c r="E56" s="291">
        <v>1501</v>
      </c>
      <c r="F56" s="289" t="s">
        <v>1382</v>
      </c>
      <c r="G56" s="289" t="s">
        <v>326</v>
      </c>
      <c r="H56" s="289" t="s">
        <v>365</v>
      </c>
      <c r="I56" s="289" t="str">
        <f t="shared" si="3"/>
        <v>Million Gallons</v>
      </c>
      <c r="J56" s="291">
        <v>2012</v>
      </c>
      <c r="K56" s="291">
        <v>3</v>
      </c>
      <c r="L56" s="292">
        <v>0.03</v>
      </c>
      <c r="M56" s="305">
        <f t="shared" si="4"/>
        <v>0</v>
      </c>
      <c r="N56" s="292">
        <v>0</v>
      </c>
      <c r="O56" s="284">
        <f t="shared" si="5"/>
        <v>0</v>
      </c>
      <c r="P56" s="293">
        <v>45030</v>
      </c>
      <c r="Q56" s="283"/>
      <c r="R56" s="283"/>
      <c r="S56" s="291" t="str">
        <f t="shared" si="6"/>
        <v>NA</v>
      </c>
      <c r="T56" s="305">
        <f t="shared" si="7"/>
        <v>0</v>
      </c>
      <c r="U56" s="292">
        <f t="shared" si="8"/>
        <v>0</v>
      </c>
      <c r="V56" s="292">
        <f t="shared" si="9"/>
        <v>0</v>
      </c>
    </row>
    <row r="57" spans="1:22" ht="51" customHeight="1" x14ac:dyDescent="0.2">
      <c r="A57" s="491" t="str">
        <f t="shared" si="0"/>
        <v>2012Water</v>
      </c>
      <c r="B57" s="491" t="str">
        <f t="shared" si="1"/>
        <v>2012WaterPotable</v>
      </c>
      <c r="C57" s="491" t="str">
        <f t="shared" si="2"/>
        <v>2012NA</v>
      </c>
      <c r="D57" s="282" t="s">
        <v>1382</v>
      </c>
      <c r="E57" s="291">
        <v>1501</v>
      </c>
      <c r="F57" s="289" t="s">
        <v>1382</v>
      </c>
      <c r="G57" s="289" t="s">
        <v>326</v>
      </c>
      <c r="H57" s="289" t="s">
        <v>363</v>
      </c>
      <c r="I57" s="289" t="str">
        <f t="shared" si="3"/>
        <v>Million Gallons</v>
      </c>
      <c r="J57" s="291">
        <v>2012</v>
      </c>
      <c r="K57" s="291">
        <v>3</v>
      </c>
      <c r="L57" s="292">
        <v>0.122</v>
      </c>
      <c r="M57" s="305">
        <f t="shared" si="4"/>
        <v>0</v>
      </c>
      <c r="N57" s="292">
        <v>4.056</v>
      </c>
      <c r="O57" s="284">
        <f t="shared" si="5"/>
        <v>33.245901639344261</v>
      </c>
      <c r="P57" s="293">
        <v>45030</v>
      </c>
      <c r="Q57" s="283"/>
      <c r="R57" s="283" t="s">
        <v>1735</v>
      </c>
      <c r="S57" s="291" t="str">
        <f t="shared" si="6"/>
        <v>NA</v>
      </c>
      <c r="T57" s="305">
        <f t="shared" si="7"/>
        <v>0</v>
      </c>
      <c r="U57" s="292">
        <f t="shared" si="8"/>
        <v>0</v>
      </c>
      <c r="V57" s="292">
        <f t="shared" si="9"/>
        <v>0</v>
      </c>
    </row>
    <row r="58" spans="1:22" ht="51" customHeight="1" x14ac:dyDescent="0.2">
      <c r="A58" s="491" t="str">
        <f t="shared" si="0"/>
        <v>2012Buildings</v>
      </c>
      <c r="B58" s="491" t="str">
        <f t="shared" si="1"/>
        <v>2012BuildingsElectricity - Grid</v>
      </c>
      <c r="C58" s="491" t="str">
        <f t="shared" si="2"/>
        <v>20122</v>
      </c>
      <c r="D58" s="285" t="s">
        <v>1382</v>
      </c>
      <c r="E58" s="290">
        <v>1501</v>
      </c>
      <c r="F58" s="288" t="s">
        <v>1382</v>
      </c>
      <c r="G58" s="288" t="s">
        <v>384</v>
      </c>
      <c r="H58" s="288" t="s">
        <v>1407</v>
      </c>
      <c r="I58" s="288" t="str">
        <f t="shared" si="3"/>
        <v>Megawatt Hour</v>
      </c>
      <c r="J58" s="290">
        <v>2012</v>
      </c>
      <c r="K58" s="290">
        <v>4</v>
      </c>
      <c r="L58" s="294">
        <v>1089.69</v>
      </c>
      <c r="M58" s="306">
        <f t="shared" si="4"/>
        <v>3718.0222800000001</v>
      </c>
      <c r="N58" s="294">
        <v>107.182</v>
      </c>
      <c r="O58" s="287">
        <f t="shared" si="5"/>
        <v>9.8360084060604383E-2</v>
      </c>
      <c r="P58" s="295">
        <v>45030</v>
      </c>
      <c r="Q58" s="286"/>
      <c r="R58" s="286"/>
      <c r="S58" s="290">
        <f t="shared" si="6"/>
        <v>2</v>
      </c>
      <c r="T58" s="306">
        <f t="shared" si="7"/>
        <v>755.63051395904426</v>
      </c>
      <c r="U58" s="294">
        <f t="shared" si="8"/>
        <v>0</v>
      </c>
      <c r="V58" s="294">
        <f t="shared" si="9"/>
        <v>49.774137584996204</v>
      </c>
    </row>
    <row r="59" spans="1:22" ht="51" customHeight="1" x14ac:dyDescent="0.2">
      <c r="A59" s="491" t="str">
        <f t="shared" si="0"/>
        <v>2012Buildings</v>
      </c>
      <c r="B59" s="491" t="str">
        <f t="shared" si="1"/>
        <v>2012BuildingsLPG</v>
      </c>
      <c r="C59" s="491" t="str">
        <f t="shared" si="2"/>
        <v>20121</v>
      </c>
      <c r="D59" s="285" t="s">
        <v>1382</v>
      </c>
      <c r="E59" s="290">
        <v>1501</v>
      </c>
      <c r="F59" s="288" t="s">
        <v>1382</v>
      </c>
      <c r="G59" s="288" t="s">
        <v>384</v>
      </c>
      <c r="H59" s="288" t="s">
        <v>26</v>
      </c>
      <c r="I59" s="288" t="str">
        <f t="shared" si="3"/>
        <v>1,000 Gallons</v>
      </c>
      <c r="J59" s="290">
        <v>2012</v>
      </c>
      <c r="K59" s="290">
        <v>4</v>
      </c>
      <c r="L59" s="294">
        <v>0</v>
      </c>
      <c r="M59" s="306">
        <f t="shared" si="4"/>
        <v>0</v>
      </c>
      <c r="N59" s="294">
        <v>0</v>
      </c>
      <c r="O59" s="287" t="str">
        <f t="shared" si="5"/>
        <v>NA</v>
      </c>
      <c r="P59" s="295">
        <v>45030</v>
      </c>
      <c r="Q59" s="286"/>
      <c r="R59" s="286"/>
      <c r="S59" s="290">
        <f t="shared" si="6"/>
        <v>1</v>
      </c>
      <c r="T59" s="306">
        <f t="shared" si="7"/>
        <v>0</v>
      </c>
      <c r="U59" s="294">
        <f t="shared" si="8"/>
        <v>0</v>
      </c>
      <c r="V59" s="294">
        <f t="shared" si="9"/>
        <v>0</v>
      </c>
    </row>
    <row r="60" spans="1:22" ht="51" customHeight="1" x14ac:dyDescent="0.2">
      <c r="A60" s="491" t="str">
        <f t="shared" si="0"/>
        <v>2012Buildings</v>
      </c>
      <c r="B60" s="491" t="str">
        <f t="shared" si="1"/>
        <v>2012BuildingsNatural Gas</v>
      </c>
      <c r="C60" s="491" t="str">
        <f t="shared" si="2"/>
        <v>20121</v>
      </c>
      <c r="D60" s="285" t="s">
        <v>1382</v>
      </c>
      <c r="E60" s="290">
        <v>1501</v>
      </c>
      <c r="F60" s="288" t="s">
        <v>1382</v>
      </c>
      <c r="G60" s="288" t="s">
        <v>384</v>
      </c>
      <c r="H60" s="288" t="s">
        <v>340</v>
      </c>
      <c r="I60" s="288" t="str">
        <f t="shared" si="3"/>
        <v>1,000 Cubic Feet</v>
      </c>
      <c r="J60" s="290">
        <v>2012</v>
      </c>
      <c r="K60" s="290">
        <v>4</v>
      </c>
      <c r="L60" s="294">
        <v>0</v>
      </c>
      <c r="M60" s="306">
        <f t="shared" si="4"/>
        <v>0</v>
      </c>
      <c r="N60" s="294">
        <v>0</v>
      </c>
      <c r="O60" s="287" t="str">
        <f t="shared" si="5"/>
        <v>NA</v>
      </c>
      <c r="P60" s="295">
        <v>45030</v>
      </c>
      <c r="Q60" s="286"/>
      <c r="R60" s="286"/>
      <c r="S60" s="290">
        <f t="shared" si="6"/>
        <v>1</v>
      </c>
      <c r="T60" s="306">
        <f t="shared" si="7"/>
        <v>0</v>
      </c>
      <c r="U60" s="294">
        <f t="shared" si="8"/>
        <v>0</v>
      </c>
      <c r="V60" s="294">
        <f t="shared" si="9"/>
        <v>0</v>
      </c>
    </row>
    <row r="61" spans="1:22" ht="51" customHeight="1" x14ac:dyDescent="0.2">
      <c r="A61" s="491" t="str">
        <f t="shared" si="0"/>
        <v>2012Buildings</v>
      </c>
      <c r="B61" s="491" t="str">
        <f t="shared" si="1"/>
        <v>2012BuildingsSquare Feet</v>
      </c>
      <c r="C61" s="491" t="str">
        <f t="shared" si="2"/>
        <v>2012NA</v>
      </c>
      <c r="D61" s="285" t="s">
        <v>1382</v>
      </c>
      <c r="E61" s="290">
        <v>1501</v>
      </c>
      <c r="F61" s="288" t="s">
        <v>1382</v>
      </c>
      <c r="G61" s="288" t="s">
        <v>384</v>
      </c>
      <c r="H61" s="288" t="s">
        <v>366</v>
      </c>
      <c r="I61" s="288" t="str">
        <f t="shared" si="3"/>
        <v>1,000 Square Feet</v>
      </c>
      <c r="J61" s="290">
        <v>2012</v>
      </c>
      <c r="K61" s="290">
        <v>4</v>
      </c>
      <c r="L61" s="294">
        <v>71.015000000000001</v>
      </c>
      <c r="M61" s="306">
        <f t="shared" si="4"/>
        <v>0</v>
      </c>
      <c r="N61" s="294"/>
      <c r="O61" s="287">
        <f t="shared" si="5"/>
        <v>0</v>
      </c>
      <c r="P61" s="295">
        <v>45030</v>
      </c>
      <c r="Q61" s="286"/>
      <c r="R61" s="286" t="s">
        <v>1738</v>
      </c>
      <c r="S61" s="290" t="str">
        <f t="shared" si="6"/>
        <v>NA</v>
      </c>
      <c r="T61" s="306">
        <f t="shared" si="7"/>
        <v>0</v>
      </c>
      <c r="U61" s="294">
        <f t="shared" si="8"/>
        <v>0</v>
      </c>
      <c r="V61" s="294">
        <f t="shared" si="9"/>
        <v>0</v>
      </c>
    </row>
    <row r="62" spans="1:22" ht="77.45" customHeight="1" x14ac:dyDescent="0.2">
      <c r="A62" s="491" t="str">
        <f t="shared" si="0"/>
        <v>2012Excluded</v>
      </c>
      <c r="B62" s="491" t="str">
        <f t="shared" si="1"/>
        <v>2012ExcludedSquare Feet</v>
      </c>
      <c r="C62" s="491" t="str">
        <f t="shared" si="2"/>
        <v>2012NA</v>
      </c>
      <c r="D62" s="285" t="s">
        <v>1382</v>
      </c>
      <c r="E62" s="290">
        <v>1501</v>
      </c>
      <c r="F62" s="288" t="s">
        <v>1382</v>
      </c>
      <c r="G62" s="288" t="s">
        <v>134</v>
      </c>
      <c r="H62" s="288" t="s">
        <v>366</v>
      </c>
      <c r="I62" s="288" t="str">
        <f t="shared" si="3"/>
        <v>1,000 Square Feet</v>
      </c>
      <c r="J62" s="290">
        <v>2012</v>
      </c>
      <c r="K62" s="290">
        <v>4</v>
      </c>
      <c r="L62" s="294">
        <v>0</v>
      </c>
      <c r="M62" s="306">
        <f t="shared" si="4"/>
        <v>0</v>
      </c>
      <c r="N62" s="294"/>
      <c r="O62" s="287" t="str">
        <f t="shared" si="5"/>
        <v>NA</v>
      </c>
      <c r="P62" s="295">
        <v>45030</v>
      </c>
      <c r="Q62" s="286"/>
      <c r="R62" s="286" t="s">
        <v>1739</v>
      </c>
      <c r="S62" s="290" t="str">
        <f t="shared" si="6"/>
        <v>NA</v>
      </c>
      <c r="T62" s="306">
        <f t="shared" si="7"/>
        <v>0</v>
      </c>
      <c r="U62" s="294">
        <f t="shared" si="8"/>
        <v>0</v>
      </c>
      <c r="V62" s="294">
        <f t="shared" si="9"/>
        <v>0</v>
      </c>
    </row>
    <row r="63" spans="1:22" ht="51" customHeight="1" x14ac:dyDescent="0.2">
      <c r="A63" s="491" t="str">
        <f t="shared" si="0"/>
        <v>2012Vehicles and Equipment</v>
      </c>
      <c r="B63" s="491" t="str">
        <f t="shared" si="1"/>
        <v>2012Vehicles and EquipmentDiesel</v>
      </c>
      <c r="C63" s="491" t="str">
        <f t="shared" si="2"/>
        <v>20121</v>
      </c>
      <c r="D63" s="285" t="s">
        <v>1382</v>
      </c>
      <c r="E63" s="290">
        <v>1501</v>
      </c>
      <c r="F63" s="288" t="s">
        <v>1382</v>
      </c>
      <c r="G63" s="288" t="s">
        <v>385</v>
      </c>
      <c r="H63" s="288" t="s">
        <v>27</v>
      </c>
      <c r="I63" s="288" t="str">
        <f t="shared" si="3"/>
        <v>1,000 Gallons</v>
      </c>
      <c r="J63" s="290">
        <v>2012</v>
      </c>
      <c r="K63" s="290">
        <v>4</v>
      </c>
      <c r="L63" s="294">
        <v>1.31</v>
      </c>
      <c r="M63" s="306">
        <f t="shared" si="4"/>
        <v>180.78</v>
      </c>
      <c r="N63" s="294">
        <v>5.04</v>
      </c>
      <c r="O63" s="287">
        <f t="shared" si="5"/>
        <v>3.8473282442748089</v>
      </c>
      <c r="P63" s="295">
        <v>45030</v>
      </c>
      <c r="Q63" s="286"/>
      <c r="R63" s="286"/>
      <c r="S63" s="290">
        <f t="shared" si="6"/>
        <v>1</v>
      </c>
      <c r="T63" s="306">
        <f t="shared" si="7"/>
        <v>13.415503019999999</v>
      </c>
      <c r="U63" s="294">
        <f t="shared" si="8"/>
        <v>0</v>
      </c>
      <c r="V63" s="294">
        <f t="shared" si="9"/>
        <v>0</v>
      </c>
    </row>
    <row r="64" spans="1:22" ht="51" customHeight="1" x14ac:dyDescent="0.2">
      <c r="A64" s="491" t="str">
        <f t="shared" si="0"/>
        <v>2012Water</v>
      </c>
      <c r="B64" s="491" t="str">
        <f t="shared" si="1"/>
        <v>2012WaterILA non-potable fresh</v>
      </c>
      <c r="C64" s="491" t="str">
        <f t="shared" si="2"/>
        <v>2012NA</v>
      </c>
      <c r="D64" s="285" t="s">
        <v>1382</v>
      </c>
      <c r="E64" s="290">
        <v>1501</v>
      </c>
      <c r="F64" s="288" t="s">
        <v>1382</v>
      </c>
      <c r="G64" s="288" t="s">
        <v>326</v>
      </c>
      <c r="H64" s="288" t="s">
        <v>365</v>
      </c>
      <c r="I64" s="288" t="str">
        <f t="shared" si="3"/>
        <v>Million Gallons</v>
      </c>
      <c r="J64" s="290">
        <v>2012</v>
      </c>
      <c r="K64" s="290">
        <v>4</v>
      </c>
      <c r="L64" s="294">
        <v>0.35799999999999998</v>
      </c>
      <c r="M64" s="306">
        <f t="shared" si="4"/>
        <v>0</v>
      </c>
      <c r="N64" s="294">
        <v>5</v>
      </c>
      <c r="O64" s="287">
        <f t="shared" si="5"/>
        <v>13.966480446927374</v>
      </c>
      <c r="P64" s="295">
        <v>45030</v>
      </c>
      <c r="Q64" s="286"/>
      <c r="R64" s="286"/>
      <c r="S64" s="290" t="str">
        <f t="shared" si="6"/>
        <v>NA</v>
      </c>
      <c r="T64" s="306">
        <f t="shared" si="7"/>
        <v>0</v>
      </c>
      <c r="U64" s="294">
        <f t="shared" si="8"/>
        <v>0</v>
      </c>
      <c r="V64" s="294">
        <f t="shared" si="9"/>
        <v>0</v>
      </c>
    </row>
    <row r="65" spans="1:22" ht="51" customHeight="1" x14ac:dyDescent="0.2">
      <c r="A65" s="491" t="str">
        <f t="shared" si="0"/>
        <v>2012Water</v>
      </c>
      <c r="B65" s="491" t="str">
        <f t="shared" si="1"/>
        <v>2012WaterPotable</v>
      </c>
      <c r="C65" s="491" t="str">
        <f t="shared" si="2"/>
        <v>2012NA</v>
      </c>
      <c r="D65" s="285" t="s">
        <v>1382</v>
      </c>
      <c r="E65" s="290">
        <v>1501</v>
      </c>
      <c r="F65" s="288" t="s">
        <v>1382</v>
      </c>
      <c r="G65" s="288" t="s">
        <v>326</v>
      </c>
      <c r="H65" s="288" t="s">
        <v>363</v>
      </c>
      <c r="I65" s="288" t="str">
        <f t="shared" si="3"/>
        <v>Million Gallons</v>
      </c>
      <c r="J65" s="290">
        <v>2012</v>
      </c>
      <c r="K65" s="290">
        <v>4</v>
      </c>
      <c r="L65" s="294">
        <v>0.20200000000000001</v>
      </c>
      <c r="M65" s="306">
        <f t="shared" si="4"/>
        <v>0</v>
      </c>
      <c r="N65" s="294">
        <v>2.714</v>
      </c>
      <c r="O65" s="287">
        <f t="shared" si="5"/>
        <v>13.435643564356434</v>
      </c>
      <c r="P65" s="295">
        <v>45030</v>
      </c>
      <c r="Q65" s="286"/>
      <c r="R65" s="286" t="s">
        <v>1735</v>
      </c>
      <c r="S65" s="290" t="str">
        <f t="shared" si="6"/>
        <v>NA</v>
      </c>
      <c r="T65" s="306">
        <f t="shared" si="7"/>
        <v>0</v>
      </c>
      <c r="U65" s="294">
        <f t="shared" si="8"/>
        <v>0</v>
      </c>
      <c r="V65" s="294">
        <f t="shared" si="9"/>
        <v>0</v>
      </c>
    </row>
    <row r="66" spans="1:22" ht="51" customHeight="1" x14ac:dyDescent="0.2">
      <c r="A66" s="491" t="str">
        <f t="shared" si="0"/>
        <v>2011Vehicles and Equipment</v>
      </c>
      <c r="B66" s="491" t="str">
        <f t="shared" si="1"/>
        <v>2011Vehicles and EquipmentDiesel</v>
      </c>
      <c r="C66" s="491" t="str">
        <f t="shared" si="2"/>
        <v>20111</v>
      </c>
      <c r="D66" s="282" t="s">
        <v>1408</v>
      </c>
      <c r="E66" s="291">
        <v>1501</v>
      </c>
      <c r="F66" s="289" t="s">
        <v>1382</v>
      </c>
      <c r="G66" s="289" t="s">
        <v>385</v>
      </c>
      <c r="H66" s="289" t="s">
        <v>27</v>
      </c>
      <c r="I66" s="289" t="str">
        <f t="shared" si="3"/>
        <v>1,000 Gallons</v>
      </c>
      <c r="J66" s="291">
        <v>2011</v>
      </c>
      <c r="K66" s="291">
        <v>3</v>
      </c>
      <c r="L66" s="292">
        <v>0.04</v>
      </c>
      <c r="M66" s="305">
        <f t="shared" si="4"/>
        <v>5.5200000000000005</v>
      </c>
      <c r="N66" s="292">
        <v>0.12</v>
      </c>
      <c r="O66" s="284">
        <f t="shared" si="5"/>
        <v>3</v>
      </c>
      <c r="P66" s="293">
        <v>45030</v>
      </c>
      <c r="Q66" s="283"/>
      <c r="R66" s="283"/>
      <c r="S66" s="291">
        <f t="shared" si="6"/>
        <v>1</v>
      </c>
      <c r="T66" s="305">
        <f t="shared" si="7"/>
        <v>0.40963367999999994</v>
      </c>
      <c r="U66" s="292">
        <f t="shared" si="8"/>
        <v>0</v>
      </c>
      <c r="V66" s="292">
        <f t="shared" si="9"/>
        <v>0</v>
      </c>
    </row>
    <row r="67" spans="1:22" ht="51" customHeight="1" x14ac:dyDescent="0.2">
      <c r="A67" s="491" t="str">
        <f t="shared" si="0"/>
        <v>2011Buildings</v>
      </c>
      <c r="B67" s="491" t="str">
        <f t="shared" si="1"/>
        <v>2011BuildingsElectricity - Grid</v>
      </c>
      <c r="C67" s="491" t="str">
        <f t="shared" si="2"/>
        <v>20112</v>
      </c>
      <c r="D67" s="282" t="s">
        <v>1382</v>
      </c>
      <c r="E67" s="291">
        <v>1501</v>
      </c>
      <c r="F67" s="289" t="s">
        <v>1382</v>
      </c>
      <c r="G67" s="289" t="s">
        <v>384</v>
      </c>
      <c r="H67" s="289" t="s">
        <v>1407</v>
      </c>
      <c r="I67" s="289" t="str">
        <f t="shared" si="3"/>
        <v>Megawatt Hour</v>
      </c>
      <c r="J67" s="291">
        <v>2011</v>
      </c>
      <c r="K67" s="291">
        <v>1</v>
      </c>
      <c r="L67" s="292">
        <v>1444.7090000000001</v>
      </c>
      <c r="M67" s="305">
        <f t="shared" si="4"/>
        <v>4929.3471079999999</v>
      </c>
      <c r="N67" s="292">
        <v>117.47199999999999</v>
      </c>
      <c r="O67" s="284">
        <f t="shared" si="5"/>
        <v>8.1311876647823189E-2</v>
      </c>
      <c r="P67" s="293">
        <v>45030</v>
      </c>
      <c r="Q67" s="283"/>
      <c r="R67" s="283"/>
      <c r="S67" s="291">
        <f t="shared" si="6"/>
        <v>2</v>
      </c>
      <c r="T67" s="305">
        <f t="shared" si="7"/>
        <v>1022.2423890783966</v>
      </c>
      <c r="U67" s="292">
        <f t="shared" si="8"/>
        <v>0</v>
      </c>
      <c r="V67" s="292">
        <f t="shared" si="9"/>
        <v>67.336128410983065</v>
      </c>
    </row>
    <row r="68" spans="1:22" ht="51" customHeight="1" x14ac:dyDescent="0.2">
      <c r="A68" s="491" t="str">
        <f t="shared" si="0"/>
        <v>2011Buildings</v>
      </c>
      <c r="B68" s="491" t="str">
        <f t="shared" si="1"/>
        <v>2011BuildingsLPG</v>
      </c>
      <c r="C68" s="491" t="str">
        <f t="shared" si="2"/>
        <v>20111</v>
      </c>
      <c r="D68" s="282" t="s">
        <v>1382</v>
      </c>
      <c r="E68" s="291">
        <v>1501</v>
      </c>
      <c r="F68" s="289" t="s">
        <v>1382</v>
      </c>
      <c r="G68" s="289" t="s">
        <v>384</v>
      </c>
      <c r="H68" s="289" t="s">
        <v>26</v>
      </c>
      <c r="I68" s="289" t="str">
        <f t="shared" si="3"/>
        <v>1,000 Gallons</v>
      </c>
      <c r="J68" s="291">
        <v>2011</v>
      </c>
      <c r="K68" s="291">
        <v>1</v>
      </c>
      <c r="L68" s="292">
        <v>0.74399999999999999</v>
      </c>
      <c r="M68" s="305">
        <f t="shared" si="4"/>
        <v>68.447999999999993</v>
      </c>
      <c r="N68" s="292">
        <v>2.4940000000000002</v>
      </c>
      <c r="O68" s="284">
        <f t="shared" si="5"/>
        <v>3.352150537634409</v>
      </c>
      <c r="P68" s="293">
        <v>45030</v>
      </c>
      <c r="Q68" s="283"/>
      <c r="R68" s="283"/>
      <c r="S68" s="291">
        <f t="shared" si="6"/>
        <v>1</v>
      </c>
      <c r="T68" s="305">
        <f t="shared" si="7"/>
        <v>4.3278985920000004</v>
      </c>
      <c r="U68" s="292">
        <f t="shared" si="8"/>
        <v>0</v>
      </c>
      <c r="V68" s="292">
        <f t="shared" si="9"/>
        <v>0</v>
      </c>
    </row>
    <row r="69" spans="1:22" ht="51" customHeight="1" x14ac:dyDescent="0.2">
      <c r="A69" s="491" t="str">
        <f t="shared" si="0"/>
        <v>2011Buildings</v>
      </c>
      <c r="B69" s="491" t="str">
        <f t="shared" si="1"/>
        <v>2011BuildingsNatural Gas</v>
      </c>
      <c r="C69" s="491" t="str">
        <f t="shared" si="2"/>
        <v>20111</v>
      </c>
      <c r="D69" s="282" t="s">
        <v>1382</v>
      </c>
      <c r="E69" s="291">
        <v>1501</v>
      </c>
      <c r="F69" s="289" t="s">
        <v>1382</v>
      </c>
      <c r="G69" s="289" t="s">
        <v>384</v>
      </c>
      <c r="H69" s="289" t="s">
        <v>340</v>
      </c>
      <c r="I69" s="289" t="str">
        <f t="shared" si="3"/>
        <v>1,000 Cubic Feet</v>
      </c>
      <c r="J69" s="291">
        <v>2011</v>
      </c>
      <c r="K69" s="291">
        <v>1</v>
      </c>
      <c r="L69" s="292">
        <v>46</v>
      </c>
      <c r="M69" s="305">
        <f t="shared" si="4"/>
        <v>47.288000000000004</v>
      </c>
      <c r="N69" s="292">
        <v>0.58699999999999997</v>
      </c>
      <c r="O69" s="284">
        <f t="shared" si="5"/>
        <v>1.2760869565217391E-2</v>
      </c>
      <c r="P69" s="293">
        <v>45030</v>
      </c>
      <c r="Q69" s="283"/>
      <c r="R69" s="283"/>
      <c r="S69" s="291">
        <f t="shared" si="6"/>
        <v>1</v>
      </c>
      <c r="T69" s="305">
        <f t="shared" si="7"/>
        <v>2.5096687360000005</v>
      </c>
      <c r="U69" s="292">
        <f t="shared" si="8"/>
        <v>0</v>
      </c>
      <c r="V69" s="292">
        <f t="shared" si="9"/>
        <v>0</v>
      </c>
    </row>
    <row r="70" spans="1:22" ht="51" customHeight="1" x14ac:dyDescent="0.2">
      <c r="A70" s="491" t="str">
        <f t="shared" si="0"/>
        <v>2011Vehicles and Equipment</v>
      </c>
      <c r="B70" s="491" t="str">
        <f t="shared" si="1"/>
        <v>2011Vehicles and EquipmentDiesel</v>
      </c>
      <c r="C70" s="491" t="str">
        <f t="shared" si="2"/>
        <v>20111</v>
      </c>
      <c r="D70" s="282" t="s">
        <v>1382</v>
      </c>
      <c r="E70" s="291">
        <v>1501</v>
      </c>
      <c r="F70" s="289" t="s">
        <v>1382</v>
      </c>
      <c r="G70" s="289" t="s">
        <v>385</v>
      </c>
      <c r="H70" s="289" t="s">
        <v>27</v>
      </c>
      <c r="I70" s="289" t="str">
        <f t="shared" si="3"/>
        <v>1,000 Gallons</v>
      </c>
      <c r="J70" s="291">
        <v>2011</v>
      </c>
      <c r="K70" s="291">
        <v>1</v>
      </c>
      <c r="L70" s="292">
        <v>5.5E-2</v>
      </c>
      <c r="M70" s="305">
        <f t="shared" si="4"/>
        <v>7.59</v>
      </c>
      <c r="N70" s="292">
        <v>0.16500000000000001</v>
      </c>
      <c r="O70" s="284">
        <f t="shared" si="5"/>
        <v>3</v>
      </c>
      <c r="P70" s="293">
        <v>45030</v>
      </c>
      <c r="Q70" s="283"/>
      <c r="R70" s="283"/>
      <c r="S70" s="291">
        <f t="shared" si="6"/>
        <v>1</v>
      </c>
      <c r="T70" s="305">
        <f t="shared" si="7"/>
        <v>0.56324631000000003</v>
      </c>
      <c r="U70" s="292">
        <f t="shared" si="8"/>
        <v>0</v>
      </c>
      <c r="V70" s="292">
        <f t="shared" si="9"/>
        <v>0</v>
      </c>
    </row>
    <row r="71" spans="1:22" ht="51" customHeight="1" x14ac:dyDescent="0.2">
      <c r="A71" s="491" t="str">
        <f t="shared" si="0"/>
        <v>2011Water</v>
      </c>
      <c r="B71" s="491" t="str">
        <f t="shared" si="1"/>
        <v>2011WaterILA non-potable fresh</v>
      </c>
      <c r="C71" s="491" t="str">
        <f t="shared" si="2"/>
        <v>2011NA</v>
      </c>
      <c r="D71" s="282" t="s">
        <v>1382</v>
      </c>
      <c r="E71" s="291">
        <v>1501</v>
      </c>
      <c r="F71" s="289" t="s">
        <v>1382</v>
      </c>
      <c r="G71" s="289" t="s">
        <v>326</v>
      </c>
      <c r="H71" s="289" t="s">
        <v>365</v>
      </c>
      <c r="I71" s="289" t="str">
        <f t="shared" si="3"/>
        <v>Million Gallons</v>
      </c>
      <c r="J71" s="291">
        <v>2011</v>
      </c>
      <c r="K71" s="291">
        <v>1</v>
      </c>
      <c r="L71" s="292">
        <v>0.20300000000000001</v>
      </c>
      <c r="M71" s="305">
        <f t="shared" si="4"/>
        <v>0</v>
      </c>
      <c r="N71" s="292">
        <v>0</v>
      </c>
      <c r="O71" s="284">
        <f t="shared" si="5"/>
        <v>0</v>
      </c>
      <c r="P71" s="293">
        <v>45030</v>
      </c>
      <c r="Q71" s="283" t="s">
        <v>1954</v>
      </c>
      <c r="R71" s="283" t="s">
        <v>1736</v>
      </c>
      <c r="S71" s="291" t="str">
        <f t="shared" si="6"/>
        <v>NA</v>
      </c>
      <c r="T71" s="305">
        <f t="shared" si="7"/>
        <v>0</v>
      </c>
      <c r="U71" s="292">
        <f t="shared" si="8"/>
        <v>0</v>
      </c>
      <c r="V71" s="292">
        <f t="shared" si="9"/>
        <v>0</v>
      </c>
    </row>
    <row r="72" spans="1:22" ht="51" customHeight="1" x14ac:dyDescent="0.2">
      <c r="A72" s="491" t="str">
        <f t="shared" si="0"/>
        <v>2011Water</v>
      </c>
      <c r="B72" s="491" t="str">
        <f t="shared" si="1"/>
        <v>2011WaterPotable</v>
      </c>
      <c r="C72" s="491" t="str">
        <f t="shared" si="2"/>
        <v>2011NA</v>
      </c>
      <c r="D72" s="282" t="s">
        <v>1382</v>
      </c>
      <c r="E72" s="291">
        <v>1501</v>
      </c>
      <c r="F72" s="289" t="s">
        <v>1382</v>
      </c>
      <c r="G72" s="289" t="s">
        <v>326</v>
      </c>
      <c r="H72" s="289" t="s">
        <v>363</v>
      </c>
      <c r="I72" s="289" t="str">
        <f t="shared" si="3"/>
        <v>Million Gallons</v>
      </c>
      <c r="J72" s="291">
        <v>2011</v>
      </c>
      <c r="K72" s="291">
        <v>1</v>
      </c>
      <c r="L72" s="292">
        <v>0.1789</v>
      </c>
      <c r="M72" s="305">
        <f t="shared" si="4"/>
        <v>0</v>
      </c>
      <c r="N72" s="292">
        <v>1.83</v>
      </c>
      <c r="O72" s="284">
        <f t="shared" si="5"/>
        <v>10.229178311906093</v>
      </c>
      <c r="P72" s="293">
        <v>45030</v>
      </c>
      <c r="Q72" s="283"/>
      <c r="R72" s="283"/>
      <c r="S72" s="291" t="str">
        <f t="shared" si="6"/>
        <v>NA</v>
      </c>
      <c r="T72" s="305">
        <f t="shared" si="7"/>
        <v>0</v>
      </c>
      <c r="U72" s="292">
        <f t="shared" si="8"/>
        <v>0</v>
      </c>
      <c r="V72" s="292">
        <f t="shared" si="9"/>
        <v>0</v>
      </c>
    </row>
    <row r="73" spans="1:22" ht="51" customHeight="1" x14ac:dyDescent="0.2">
      <c r="A73" s="491" t="str">
        <f t="shared" si="0"/>
        <v>2011Buildings</v>
      </c>
      <c r="B73" s="491" t="str">
        <f t="shared" si="1"/>
        <v>2011BuildingsElectricity - Grid</v>
      </c>
      <c r="C73" s="491" t="str">
        <f t="shared" si="2"/>
        <v>20112</v>
      </c>
      <c r="D73" s="285" t="s">
        <v>1382</v>
      </c>
      <c r="E73" s="290">
        <v>1501</v>
      </c>
      <c r="F73" s="288" t="s">
        <v>1382</v>
      </c>
      <c r="G73" s="288" t="s">
        <v>384</v>
      </c>
      <c r="H73" s="288" t="s">
        <v>1407</v>
      </c>
      <c r="I73" s="288" t="str">
        <f t="shared" si="3"/>
        <v>Megawatt Hour</v>
      </c>
      <c r="J73" s="290">
        <v>2011</v>
      </c>
      <c r="K73" s="290">
        <v>2</v>
      </c>
      <c r="L73" s="294">
        <v>1680.1189999999999</v>
      </c>
      <c r="M73" s="306">
        <f t="shared" si="4"/>
        <v>5732.5660279999993</v>
      </c>
      <c r="N73" s="294">
        <v>154.601</v>
      </c>
      <c r="O73" s="287">
        <f t="shared" si="5"/>
        <v>9.201788682825443E-2</v>
      </c>
      <c r="P73" s="295">
        <v>45030</v>
      </c>
      <c r="Q73" s="286"/>
      <c r="R73" s="286"/>
      <c r="S73" s="290">
        <f t="shared" si="6"/>
        <v>2</v>
      </c>
      <c r="T73" s="306">
        <f t="shared" si="7"/>
        <v>1188.8130138983051</v>
      </c>
      <c r="U73" s="294">
        <f t="shared" si="8"/>
        <v>0</v>
      </c>
      <c r="V73" s="294">
        <f t="shared" si="9"/>
        <v>78.308302038495256</v>
      </c>
    </row>
    <row r="74" spans="1:22" ht="51" customHeight="1" x14ac:dyDescent="0.2">
      <c r="A74" s="491" t="str">
        <f t="shared" si="0"/>
        <v>2011Buildings</v>
      </c>
      <c r="B74" s="491" t="str">
        <f t="shared" si="1"/>
        <v>2011BuildingsLPG</v>
      </c>
      <c r="C74" s="491" t="str">
        <f t="shared" si="2"/>
        <v>20111</v>
      </c>
      <c r="D74" s="285" t="s">
        <v>1382</v>
      </c>
      <c r="E74" s="290">
        <v>1501</v>
      </c>
      <c r="F74" s="288" t="s">
        <v>1382</v>
      </c>
      <c r="G74" s="288" t="s">
        <v>384</v>
      </c>
      <c r="H74" s="288" t="s">
        <v>26</v>
      </c>
      <c r="I74" s="288" t="str">
        <f t="shared" si="3"/>
        <v>1,000 Gallons</v>
      </c>
      <c r="J74" s="290">
        <v>2011</v>
      </c>
      <c r="K74" s="290">
        <v>2</v>
      </c>
      <c r="L74" s="294">
        <v>1.607</v>
      </c>
      <c r="M74" s="306">
        <f t="shared" si="4"/>
        <v>147.84399999999999</v>
      </c>
      <c r="N74" s="294">
        <v>5.5720000000000001</v>
      </c>
      <c r="O74" s="287">
        <f t="shared" si="5"/>
        <v>3.4673304293714997</v>
      </c>
      <c r="P74" s="295">
        <v>45030</v>
      </c>
      <c r="Q74" s="286"/>
      <c r="R74" s="286"/>
      <c r="S74" s="290">
        <f t="shared" si="6"/>
        <v>1</v>
      </c>
      <c r="T74" s="306">
        <f t="shared" si="7"/>
        <v>9.3480282759999991</v>
      </c>
      <c r="U74" s="294">
        <f t="shared" si="8"/>
        <v>0</v>
      </c>
      <c r="V74" s="294">
        <f t="shared" si="9"/>
        <v>0</v>
      </c>
    </row>
    <row r="75" spans="1:22" ht="51" customHeight="1" x14ac:dyDescent="0.2">
      <c r="A75" s="491" t="str">
        <f t="shared" si="0"/>
        <v>2011Buildings</v>
      </c>
      <c r="B75" s="491" t="str">
        <f t="shared" si="1"/>
        <v>2011BuildingsNatural Gas</v>
      </c>
      <c r="C75" s="491" t="str">
        <f t="shared" si="2"/>
        <v>20111</v>
      </c>
      <c r="D75" s="285" t="s">
        <v>1382</v>
      </c>
      <c r="E75" s="290">
        <v>1501</v>
      </c>
      <c r="F75" s="288" t="s">
        <v>1382</v>
      </c>
      <c r="G75" s="288" t="s">
        <v>384</v>
      </c>
      <c r="H75" s="288" t="s">
        <v>340</v>
      </c>
      <c r="I75" s="288" t="str">
        <f t="shared" si="3"/>
        <v>1,000 Cubic Feet</v>
      </c>
      <c r="J75" s="290">
        <v>2011</v>
      </c>
      <c r="K75" s="290">
        <v>2</v>
      </c>
      <c r="L75" s="294">
        <v>170</v>
      </c>
      <c r="M75" s="306">
        <f t="shared" si="4"/>
        <v>174.76</v>
      </c>
      <c r="N75" s="294">
        <v>1.506</v>
      </c>
      <c r="O75" s="287">
        <f t="shared" si="5"/>
        <v>8.8588235294117645E-3</v>
      </c>
      <c r="P75" s="295">
        <v>45030</v>
      </c>
      <c r="Q75" s="286"/>
      <c r="R75" s="286"/>
      <c r="S75" s="290">
        <f t="shared" si="6"/>
        <v>1</v>
      </c>
      <c r="T75" s="306">
        <f t="shared" si="7"/>
        <v>9.2748627200000016</v>
      </c>
      <c r="U75" s="294">
        <f t="shared" si="8"/>
        <v>0</v>
      </c>
      <c r="V75" s="294">
        <f t="shared" si="9"/>
        <v>0</v>
      </c>
    </row>
    <row r="76" spans="1:22" ht="51" customHeight="1" x14ac:dyDescent="0.2">
      <c r="A76" s="491" t="str">
        <f t="shared" si="0"/>
        <v>2011Vehicles and Equipment</v>
      </c>
      <c r="B76" s="491" t="str">
        <f t="shared" si="1"/>
        <v>2011Vehicles and EquipmentDiesel</v>
      </c>
      <c r="C76" s="491" t="str">
        <f t="shared" si="2"/>
        <v>20111</v>
      </c>
      <c r="D76" s="285" t="s">
        <v>1382</v>
      </c>
      <c r="E76" s="290">
        <v>1501</v>
      </c>
      <c r="F76" s="288" t="s">
        <v>1382</v>
      </c>
      <c r="G76" s="288" t="s">
        <v>385</v>
      </c>
      <c r="H76" s="288" t="s">
        <v>27</v>
      </c>
      <c r="I76" s="288" t="str">
        <f t="shared" si="3"/>
        <v>1,000 Gallons</v>
      </c>
      <c r="J76" s="290">
        <v>2011</v>
      </c>
      <c r="K76" s="290">
        <v>2</v>
      </c>
      <c r="L76" s="294">
        <v>3.9E-2</v>
      </c>
      <c r="M76" s="306">
        <f t="shared" si="4"/>
        <v>5.3819999999999997</v>
      </c>
      <c r="N76" s="294">
        <v>0.11699999999999999</v>
      </c>
      <c r="O76" s="287">
        <f t="shared" si="5"/>
        <v>3</v>
      </c>
      <c r="P76" s="295">
        <v>45030</v>
      </c>
      <c r="Q76" s="286"/>
      <c r="R76" s="286"/>
      <c r="S76" s="290">
        <f t="shared" si="6"/>
        <v>1</v>
      </c>
      <c r="T76" s="306">
        <f t="shared" si="7"/>
        <v>0.39939283799999997</v>
      </c>
      <c r="U76" s="294">
        <f t="shared" si="8"/>
        <v>0</v>
      </c>
      <c r="V76" s="294">
        <f t="shared" si="9"/>
        <v>0</v>
      </c>
    </row>
    <row r="77" spans="1:22" ht="51" customHeight="1" x14ac:dyDescent="0.2">
      <c r="A77" s="491" t="str">
        <f t="shared" si="0"/>
        <v>2011Water</v>
      </c>
      <c r="B77" s="491" t="str">
        <f t="shared" si="1"/>
        <v>2011WaterILA non-potable fresh</v>
      </c>
      <c r="C77" s="491" t="str">
        <f t="shared" si="2"/>
        <v>2011NA</v>
      </c>
      <c r="D77" s="285" t="s">
        <v>1382</v>
      </c>
      <c r="E77" s="290">
        <v>1501</v>
      </c>
      <c r="F77" s="288" t="s">
        <v>1382</v>
      </c>
      <c r="G77" s="288" t="s">
        <v>326</v>
      </c>
      <c r="H77" s="288" t="s">
        <v>365</v>
      </c>
      <c r="I77" s="288" t="str">
        <f t="shared" si="3"/>
        <v>Million Gallons</v>
      </c>
      <c r="J77" s="290">
        <v>2011</v>
      </c>
      <c r="K77" s="290">
        <v>2</v>
      </c>
      <c r="L77" s="294">
        <v>4.9000000000000002E-2</v>
      </c>
      <c r="M77" s="306">
        <f t="shared" si="4"/>
        <v>0</v>
      </c>
      <c r="N77" s="294">
        <v>0</v>
      </c>
      <c r="O77" s="287">
        <f t="shared" si="5"/>
        <v>0</v>
      </c>
      <c r="P77" s="295">
        <v>45030</v>
      </c>
      <c r="Q77" s="286"/>
      <c r="R77" s="286"/>
      <c r="S77" s="290" t="str">
        <f t="shared" si="6"/>
        <v>NA</v>
      </c>
      <c r="T77" s="306">
        <f t="shared" si="7"/>
        <v>0</v>
      </c>
      <c r="U77" s="294">
        <f t="shared" si="8"/>
        <v>0</v>
      </c>
      <c r="V77" s="294">
        <f t="shared" si="9"/>
        <v>0</v>
      </c>
    </row>
    <row r="78" spans="1:22" ht="51" customHeight="1" x14ac:dyDescent="0.2">
      <c r="A78" s="491" t="str">
        <f t="shared" ref="A78:A141" si="18">IF(H78="Biomass","",CONCATENATE(J78,G78))</f>
        <v>2011Water</v>
      </c>
      <c r="B78" s="491" t="str">
        <f t="shared" ref="B78:B141" si="19">CONCATENATE(J78,G78,H78)</f>
        <v>2011WaterPotable</v>
      </c>
      <c r="C78" s="491" t="str">
        <f t="shared" ref="C78:C141" si="20">CONCATENATE(J78,S78)</f>
        <v>2011NA</v>
      </c>
      <c r="D78" s="285" t="s">
        <v>1382</v>
      </c>
      <c r="E78" s="290">
        <v>1501</v>
      </c>
      <c r="F78" s="288" t="s">
        <v>1382</v>
      </c>
      <c r="G78" s="288" t="s">
        <v>326</v>
      </c>
      <c r="H78" s="288" t="s">
        <v>363</v>
      </c>
      <c r="I78" s="288" t="str">
        <f t="shared" ref="I78:I141" si="21">IF(ISERROR(VLOOKUP($H78,UnitScope,2,0)),"",VLOOKUP($H78,UnitScope,2,0))</f>
        <v>Million Gallons</v>
      </c>
      <c r="J78" s="290">
        <v>2011</v>
      </c>
      <c r="K78" s="290">
        <v>2</v>
      </c>
      <c r="L78" s="294">
        <v>2.35E-2</v>
      </c>
      <c r="M78" s="306">
        <f t="shared" ref="M78:M141" si="22">IF(VLOOKUP($H78,Antro,5,0)="NA",0,VLOOKUP($H78,Antro,5,0)*$L78)</f>
        <v>0</v>
      </c>
      <c r="N78" s="294">
        <v>1.83</v>
      </c>
      <c r="O78" s="287">
        <f t="shared" ref="O78:O141" si="23">IF(L78&gt;0,N78/L78,"NA")</f>
        <v>77.872340425531917</v>
      </c>
      <c r="P78" s="295">
        <v>45030</v>
      </c>
      <c r="Q78" s="286"/>
      <c r="R78" s="286"/>
      <c r="S78" s="290" t="str">
        <f t="shared" ref="S78:S141" si="24">IF(G78="Fully Serviced Lease(s)",3, IF(ISERROR(VLOOKUP($H78,UnitScope,3,0)),"",VLOOKUP($H78,UnitScope,3,0)))</f>
        <v>NA</v>
      </c>
      <c r="T78" s="306">
        <f t="shared" ref="T78:T141" si="25">IF(OR($G78="Water",$H78="Square Feet"),0,IF(AND($H78="Electricity - Grid",$J78&lt;2011),SUM(VLOOKUP(VLOOKUP($P78,Sub,2,0),eGrid2005,5,0)*$L78,VLOOKUP(VLOOKUP($P78,Sub,2,0),eGrid2005,6,0)*$L78,VLOOKUP(VLOOKUP($P78,Sub,2,0),eGrid2005,7,0)*$L78),IF(AND($H78="Electricity - Grid",$J78=2011),SUM(VLOOKUP(VLOOKUP($P78,Sub,2,0),eGrid2007,17,0)*$L78,VLOOKUP(VLOOKUP($P78,Sub,2,0),eGrid2007,18,0)*$L78,VLOOKUP(VLOOKUP($P78,Sub,2,0),eGrid2007,19,0)*$L78),IF(AND($H78="Electricity - Grid",$J78&gt;=2012),SUM(VLOOKUP(VLOOKUP($P78,Sub,2,0),eGrid2009,29,0)*$L78,VLOOKUP(VLOOKUP($P78,Sub,2,0),eGrid2009,30,0)*$L78,VLOOKUP(VLOOKUP($P78,Sub,2,0),eGrid2009,31,0)*$L78),IF(AND($H78="Chilled Water - Electric Driven Chiller",$J78&lt;2011),SUM(VLOOKUP(VLOOKUP($P78,Sub,2,0),eGrid2005,5,0)*VLOOKUP($H78,Antro,5,0)*(1/(1-VLOOKUP($H78,Antro,9,0)))*(1/VLOOKUP($H78,Antro,8,0))*(1/VLOOKUP($H78,Antro,7,0))*$L78,VLOOKUP(VLOOKUP($P78,Sub,2,0),eGrid2005,6,0)*VLOOKUP($H78,Antro,5,0)*(1/(1-VLOOKUP($H78,Antro,9,0)))*(1/VLOOKUP($H78,Antro,8,0))*(1/VLOOKUP($H78,Antro,7,0))*$L78,VLOOKUP(VLOOKUP($P78,Sub,2,0),eGrid2005,7,0)*VLOOKUP($H78,Antro,5,0)*(1/(1-VLOOKUP($H78,Antro,9,0)))*(1/VLOOKUP($H78,Antro,8,0))*(1/VLOOKUP($H78,Antro,7,0))*$L78),IF(AND($H78="Chilled Water - Electric Driven Chiller",$J78=2011),SUM(VLOOKUP(VLOOKUP($P78,Sub,2,0),eGrid2007,17,0)*VLOOKUP($H78,Antro,5,0)*(1/(1-VLOOKUP($H78,Antro,9,0)))*(1/VLOOKUP($H78,Antro,8,0))*(1/VLOOKUP($H78,Antro,7,0))*$L78,VLOOKUP(VLOOKUP($P78,Sub,2,0),eGrid2007,18,0)*VLOOKUP($H78,Antro,5,0)*(1/(1-VLOOKUP($H78,Antro,9,0)))*(1/VLOOKUP($H78,Antro,8,0))*(1/VLOOKUP($H78,Antro,7,0))*$L78,VLOOKUP(VLOOKUP($P78,Sub,2,0),eGrid2007,19,0)*VLOOKUP($H78,Antro,5,0)*(1/(1-VLOOKUP($H78,Antro,9,0)))*(1/VLOOKUP($H78,Antro,8,0))*(1/VLOOKUP($H78,Antro,7,0))*$L78),IF(AND($H78="Chilled Water - Electric Driven Chiller",$J78&gt;2011),SUM(VLOOKUP(VLOOKUP($P78,Sub,2,0),eGrid2009,29,0)*VLOOKUP($H78,Antro,5,0)*(1/(1-VLOOKUP($H78,Antro,9,0)))*(1/VLOOKUP($H78,Antro,8,0))*(1/VLOOKUP($H78,Antro,7,0))*$L78,VLOOKUP(VLOOKUP($P78,Sub,2,0),eGrid2009,30,0)*VLOOKUP($H78,Antro,5,0)*(1/(1-VLOOKUP($H78,Antro,9,0)))*(1/VLOOKUP($H78,Antro,8,0))*(1/VLOOKUP($H78,Antro,7,0))*$L78,VLOOKUP(VLOOKUP($P78,Sub,2,0),eGrid2009,31,0)*VLOOKUP($H78,Antro,5,0)*(1/(1-VLOOKUP($H78,Antro,9,0)))*(1/VLOOKUP($H78,Antro,8,0))*(1/VLOOKUP($H78,Antro,7,0))*$L78),IF(OR($H78="Chilled Water - Absorption Chiller",$H78="Chilled Water - Engine Driven Chiller"),SUM(VLOOKUP($H78,Antro,15,0)*VLOOKUP($H78,Antro,5,0)*(1/(1-VLOOKUP($H78,Antro,9,0)))*(1/VLOOKUP($H78,Antro,7,0))*$L78,VLOOKUP($H78,Antro,13,0)*VLOOKUP($H78,Antro,5,0)*(1/(1-VLOOKUP($H78,Antro,9,0)))*(1/VLOOKUP($H78,Antro,7,0))*$L78,VLOOKUP($H78,Antro,14,0)*VLOOKUP($H78,Antro,5,0)*(1/(1-VLOOKUP($H78,Antro,9,0)))*(1/VLOOKUP($H78,Antro,7,0))*$L78),SUM(VLOOKUP($H78,Antro,15,0)*VLOOKUP($H78,Antro,5,0)*$L78,VLOOKUP($H78,Antro,13,0)*VLOOKUP($H78,Antro,5,0)*$L78,VLOOKUP($H78,Antro,14,0)*VLOOKUP($H78,Antro,5,0)*$L78)))))))))</f>
        <v>0</v>
      </c>
      <c r="U78" s="294">
        <f t="shared" ref="U78:U141" si="26">IF(OR($H78="Biodiesel",$H78="E-85",$H78="Biomass"),VLOOKUP($H78,Antro,7,0)*VLOOKUP($H78,Antro,8,0)*$L78,0)</f>
        <v>0</v>
      </c>
      <c r="V78" s="294">
        <f t="shared" ref="V78:V141" si="27">IF($H78="Electricity - Grid",$T78*0.065871,0)</f>
        <v>0</v>
      </c>
    </row>
    <row r="79" spans="1:22" ht="51" customHeight="1" x14ac:dyDescent="0.2">
      <c r="A79" s="491" t="str">
        <f t="shared" si="18"/>
        <v>2011Buildings</v>
      </c>
      <c r="B79" s="491" t="str">
        <f t="shared" si="19"/>
        <v>2011BuildingsElectricity - Grid</v>
      </c>
      <c r="C79" s="491" t="str">
        <f t="shared" si="20"/>
        <v>20112</v>
      </c>
      <c r="D79" s="282" t="s">
        <v>1382</v>
      </c>
      <c r="E79" s="291">
        <v>1501</v>
      </c>
      <c r="F79" s="289" t="s">
        <v>1382</v>
      </c>
      <c r="G79" s="289" t="s">
        <v>384</v>
      </c>
      <c r="H79" s="289" t="s">
        <v>1407</v>
      </c>
      <c r="I79" s="289" t="str">
        <f t="shared" si="21"/>
        <v>Megawatt Hour</v>
      </c>
      <c r="J79" s="291">
        <v>2011</v>
      </c>
      <c r="K79" s="291">
        <v>3</v>
      </c>
      <c r="L79" s="292">
        <v>1297.7260000000001</v>
      </c>
      <c r="M79" s="305">
        <f t="shared" si="22"/>
        <v>4427.8411120000001</v>
      </c>
      <c r="N79" s="292">
        <v>117.27800000000001</v>
      </c>
      <c r="O79" s="284">
        <f t="shared" si="23"/>
        <v>9.0371927510121547E-2</v>
      </c>
      <c r="P79" s="293">
        <v>45030</v>
      </c>
      <c r="Q79" s="283"/>
      <c r="R79" s="283"/>
      <c r="S79" s="291">
        <f t="shared" si="24"/>
        <v>2</v>
      </c>
      <c r="T79" s="305">
        <f t="shared" si="25"/>
        <v>918.24064680787023</v>
      </c>
      <c r="U79" s="292">
        <f t="shared" si="26"/>
        <v>0</v>
      </c>
      <c r="V79" s="292">
        <f t="shared" si="27"/>
        <v>60.485429645881219</v>
      </c>
    </row>
    <row r="80" spans="1:22" ht="51" customHeight="1" x14ac:dyDescent="0.2">
      <c r="A80" s="491" t="str">
        <f t="shared" si="18"/>
        <v>2011Buildings</v>
      </c>
      <c r="B80" s="491" t="str">
        <f t="shared" si="19"/>
        <v>2011BuildingsLPG</v>
      </c>
      <c r="C80" s="491" t="str">
        <f t="shared" si="20"/>
        <v>20111</v>
      </c>
      <c r="D80" s="282" t="s">
        <v>1382</v>
      </c>
      <c r="E80" s="291">
        <v>1501</v>
      </c>
      <c r="F80" s="289" t="s">
        <v>1382</v>
      </c>
      <c r="G80" s="289" t="s">
        <v>384</v>
      </c>
      <c r="H80" s="289" t="s">
        <v>26</v>
      </c>
      <c r="I80" s="289" t="str">
        <f t="shared" si="21"/>
        <v>1,000 Gallons</v>
      </c>
      <c r="J80" s="291">
        <v>2011</v>
      </c>
      <c r="K80" s="291">
        <v>3</v>
      </c>
      <c r="L80" s="292">
        <v>0</v>
      </c>
      <c r="M80" s="305">
        <f t="shared" si="22"/>
        <v>0</v>
      </c>
      <c r="N80" s="292">
        <v>0</v>
      </c>
      <c r="O80" s="284" t="str">
        <f t="shared" si="23"/>
        <v>NA</v>
      </c>
      <c r="P80" s="293">
        <v>45030</v>
      </c>
      <c r="Q80" s="283"/>
      <c r="R80" s="283"/>
      <c r="S80" s="291">
        <f t="shared" si="24"/>
        <v>1</v>
      </c>
      <c r="T80" s="305">
        <f t="shared" si="25"/>
        <v>0</v>
      </c>
      <c r="U80" s="292">
        <f t="shared" si="26"/>
        <v>0</v>
      </c>
      <c r="V80" s="292">
        <f t="shared" si="27"/>
        <v>0</v>
      </c>
    </row>
    <row r="81" spans="1:22" ht="51" customHeight="1" x14ac:dyDescent="0.2">
      <c r="A81" s="491" t="str">
        <f t="shared" si="18"/>
        <v>2011Buildings</v>
      </c>
      <c r="B81" s="491" t="str">
        <f t="shared" si="19"/>
        <v>2011BuildingsNatural Gas</v>
      </c>
      <c r="C81" s="491" t="str">
        <f t="shared" si="20"/>
        <v>20111</v>
      </c>
      <c r="D81" s="282" t="s">
        <v>1382</v>
      </c>
      <c r="E81" s="291">
        <v>1501</v>
      </c>
      <c r="F81" s="289" t="s">
        <v>1382</v>
      </c>
      <c r="G81" s="289" t="s">
        <v>384</v>
      </c>
      <c r="H81" s="289" t="s">
        <v>340</v>
      </c>
      <c r="I81" s="289" t="str">
        <f t="shared" si="21"/>
        <v>1,000 Cubic Feet</v>
      </c>
      <c r="J81" s="291">
        <v>2011</v>
      </c>
      <c r="K81" s="291">
        <v>3</v>
      </c>
      <c r="L81" s="292">
        <v>4</v>
      </c>
      <c r="M81" s="305">
        <f t="shared" si="22"/>
        <v>4.1120000000000001</v>
      </c>
      <c r="N81" s="292">
        <v>0.20200000000000001</v>
      </c>
      <c r="O81" s="284">
        <f t="shared" si="23"/>
        <v>5.0500000000000003E-2</v>
      </c>
      <c r="P81" s="293">
        <v>45030</v>
      </c>
      <c r="Q81" s="283"/>
      <c r="R81" s="283"/>
      <c r="S81" s="291">
        <f t="shared" si="24"/>
        <v>1</v>
      </c>
      <c r="T81" s="305">
        <f t="shared" si="25"/>
        <v>0.21823206400000003</v>
      </c>
      <c r="U81" s="292">
        <f t="shared" si="26"/>
        <v>0</v>
      </c>
      <c r="V81" s="292">
        <f t="shared" si="27"/>
        <v>0</v>
      </c>
    </row>
    <row r="82" spans="1:22" ht="51" customHeight="1" x14ac:dyDescent="0.2">
      <c r="A82" s="491" t="str">
        <f t="shared" si="18"/>
        <v>2011Water</v>
      </c>
      <c r="B82" s="491" t="str">
        <f t="shared" si="19"/>
        <v>2011WaterILA non-potable fresh</v>
      </c>
      <c r="C82" s="491" t="str">
        <f t="shared" si="20"/>
        <v>2011NA</v>
      </c>
      <c r="D82" s="282" t="s">
        <v>1382</v>
      </c>
      <c r="E82" s="291">
        <v>1501</v>
      </c>
      <c r="F82" s="289" t="s">
        <v>1382</v>
      </c>
      <c r="G82" s="289" t="s">
        <v>326</v>
      </c>
      <c r="H82" s="289" t="s">
        <v>365</v>
      </c>
      <c r="I82" s="289" t="str">
        <f t="shared" si="21"/>
        <v>Million Gallons</v>
      </c>
      <c r="J82" s="291">
        <v>2011</v>
      </c>
      <c r="K82" s="291">
        <v>3</v>
      </c>
      <c r="L82" s="292">
        <v>0.13800000000000001</v>
      </c>
      <c r="M82" s="305">
        <f t="shared" si="22"/>
        <v>0</v>
      </c>
      <c r="N82" s="292">
        <v>3.0000000000000001E-3</v>
      </c>
      <c r="O82" s="284">
        <f t="shared" si="23"/>
        <v>2.1739130434782608E-2</v>
      </c>
      <c r="P82" s="293">
        <v>45030</v>
      </c>
      <c r="Q82" s="283"/>
      <c r="R82" s="283"/>
      <c r="S82" s="291" t="str">
        <f t="shared" si="24"/>
        <v>NA</v>
      </c>
      <c r="T82" s="305">
        <f t="shared" si="25"/>
        <v>0</v>
      </c>
      <c r="U82" s="292">
        <f t="shared" si="26"/>
        <v>0</v>
      </c>
      <c r="V82" s="292">
        <f t="shared" si="27"/>
        <v>0</v>
      </c>
    </row>
    <row r="83" spans="1:22" ht="51" customHeight="1" x14ac:dyDescent="0.2">
      <c r="A83" s="491" t="str">
        <f t="shared" si="18"/>
        <v>2011Water</v>
      </c>
      <c r="B83" s="491" t="str">
        <f t="shared" si="19"/>
        <v>2011WaterPotable</v>
      </c>
      <c r="C83" s="491" t="str">
        <f t="shared" si="20"/>
        <v>2011NA</v>
      </c>
      <c r="D83" s="282" t="s">
        <v>1382</v>
      </c>
      <c r="E83" s="291">
        <v>1501</v>
      </c>
      <c r="F83" s="289" t="s">
        <v>1382</v>
      </c>
      <c r="G83" s="289" t="s">
        <v>326</v>
      </c>
      <c r="H83" s="289" t="s">
        <v>363</v>
      </c>
      <c r="I83" s="289" t="str">
        <f t="shared" si="21"/>
        <v>Million Gallons</v>
      </c>
      <c r="J83" s="291">
        <v>2011</v>
      </c>
      <c r="K83" s="291">
        <v>3</v>
      </c>
      <c r="L83" s="292">
        <v>0.504</v>
      </c>
      <c r="M83" s="305">
        <f t="shared" si="22"/>
        <v>0</v>
      </c>
      <c r="N83" s="292">
        <v>37.659999999999997</v>
      </c>
      <c r="O83" s="284">
        <f t="shared" si="23"/>
        <v>74.722222222222214</v>
      </c>
      <c r="P83" s="293">
        <v>45030</v>
      </c>
      <c r="Q83" s="283"/>
      <c r="R83" s="283"/>
      <c r="S83" s="291" t="str">
        <f t="shared" si="24"/>
        <v>NA</v>
      </c>
      <c r="T83" s="305">
        <f t="shared" si="25"/>
        <v>0</v>
      </c>
      <c r="U83" s="292">
        <f t="shared" si="26"/>
        <v>0</v>
      </c>
      <c r="V83" s="292">
        <f t="shared" si="27"/>
        <v>0</v>
      </c>
    </row>
    <row r="84" spans="1:22" ht="51" customHeight="1" x14ac:dyDescent="0.2">
      <c r="A84" s="491" t="str">
        <f t="shared" si="18"/>
        <v>2011Buildings</v>
      </c>
      <c r="B84" s="491" t="str">
        <f t="shared" si="19"/>
        <v>2011BuildingsElectricity - Grid</v>
      </c>
      <c r="C84" s="491" t="str">
        <f t="shared" si="20"/>
        <v>20112</v>
      </c>
      <c r="D84" s="285" t="s">
        <v>1382</v>
      </c>
      <c r="E84" s="290">
        <v>1501</v>
      </c>
      <c r="F84" s="288" t="s">
        <v>1382</v>
      </c>
      <c r="G84" s="288" t="s">
        <v>384</v>
      </c>
      <c r="H84" s="288" t="s">
        <v>1407</v>
      </c>
      <c r="I84" s="288" t="str">
        <f t="shared" si="21"/>
        <v>Megawatt Hour</v>
      </c>
      <c r="J84" s="290">
        <v>2011</v>
      </c>
      <c r="K84" s="290">
        <v>4</v>
      </c>
      <c r="L84" s="294">
        <v>1036.6210000000001</v>
      </c>
      <c r="M84" s="306">
        <f t="shared" si="22"/>
        <v>3536.9508520000004</v>
      </c>
      <c r="N84" s="294">
        <v>101.203</v>
      </c>
      <c r="O84" s="287">
        <f t="shared" si="23"/>
        <v>9.7627773313486793E-2</v>
      </c>
      <c r="P84" s="295">
        <v>45030</v>
      </c>
      <c r="Q84" s="286"/>
      <c r="R84" s="286"/>
      <c r="S84" s="290">
        <f t="shared" si="24"/>
        <v>2</v>
      </c>
      <c r="T84" s="306">
        <f t="shared" si="25"/>
        <v>733.48883935023366</v>
      </c>
      <c r="U84" s="294">
        <f t="shared" si="26"/>
        <v>0</v>
      </c>
      <c r="V84" s="294">
        <f t="shared" si="27"/>
        <v>48.315643336839244</v>
      </c>
    </row>
    <row r="85" spans="1:22" ht="51" customHeight="1" x14ac:dyDescent="0.2">
      <c r="A85" s="491" t="str">
        <f t="shared" si="18"/>
        <v>2011Buildings</v>
      </c>
      <c r="B85" s="491" t="str">
        <f t="shared" si="19"/>
        <v>2011BuildingsLPG</v>
      </c>
      <c r="C85" s="491" t="str">
        <f t="shared" si="20"/>
        <v>20111</v>
      </c>
      <c r="D85" s="285" t="s">
        <v>1382</v>
      </c>
      <c r="E85" s="290">
        <v>1501</v>
      </c>
      <c r="F85" s="288" t="s">
        <v>1382</v>
      </c>
      <c r="G85" s="288" t="s">
        <v>384</v>
      </c>
      <c r="H85" s="288" t="s">
        <v>26</v>
      </c>
      <c r="I85" s="288" t="str">
        <f t="shared" si="21"/>
        <v>1,000 Gallons</v>
      </c>
      <c r="J85" s="290">
        <v>2011</v>
      </c>
      <c r="K85" s="290">
        <v>4</v>
      </c>
      <c r="L85" s="294">
        <v>0</v>
      </c>
      <c r="M85" s="306">
        <f t="shared" si="22"/>
        <v>0</v>
      </c>
      <c r="N85" s="294">
        <v>0</v>
      </c>
      <c r="O85" s="287" t="str">
        <f t="shared" si="23"/>
        <v>NA</v>
      </c>
      <c r="P85" s="295">
        <v>45030</v>
      </c>
      <c r="Q85" s="286"/>
      <c r="R85" s="286"/>
      <c r="S85" s="290">
        <f t="shared" si="24"/>
        <v>1</v>
      </c>
      <c r="T85" s="306">
        <f t="shared" si="25"/>
        <v>0</v>
      </c>
      <c r="U85" s="294">
        <f t="shared" si="26"/>
        <v>0</v>
      </c>
      <c r="V85" s="294">
        <f t="shared" si="27"/>
        <v>0</v>
      </c>
    </row>
    <row r="86" spans="1:22" ht="51" customHeight="1" x14ac:dyDescent="0.2">
      <c r="A86" s="491" t="str">
        <f t="shared" si="18"/>
        <v>2011Buildings</v>
      </c>
      <c r="B86" s="491" t="str">
        <f t="shared" si="19"/>
        <v>2011BuildingsNatural Gas</v>
      </c>
      <c r="C86" s="491" t="str">
        <f t="shared" si="20"/>
        <v>20111</v>
      </c>
      <c r="D86" s="285" t="s">
        <v>1382</v>
      </c>
      <c r="E86" s="290">
        <v>1501</v>
      </c>
      <c r="F86" s="288" t="s">
        <v>1382</v>
      </c>
      <c r="G86" s="288" t="s">
        <v>384</v>
      </c>
      <c r="H86" s="288" t="s">
        <v>340</v>
      </c>
      <c r="I86" s="288" t="str">
        <f t="shared" si="21"/>
        <v>1,000 Cubic Feet</v>
      </c>
      <c r="J86" s="290">
        <v>2011</v>
      </c>
      <c r="K86" s="290">
        <v>4</v>
      </c>
      <c r="L86" s="294">
        <v>0</v>
      </c>
      <c r="M86" s="306">
        <f t="shared" si="22"/>
        <v>0</v>
      </c>
      <c r="N86" s="294">
        <v>0</v>
      </c>
      <c r="O86" s="287" t="str">
        <f t="shared" si="23"/>
        <v>NA</v>
      </c>
      <c r="P86" s="295">
        <v>45030</v>
      </c>
      <c r="Q86" s="286"/>
      <c r="R86" s="286"/>
      <c r="S86" s="290">
        <f t="shared" si="24"/>
        <v>1</v>
      </c>
      <c r="T86" s="306">
        <f t="shared" si="25"/>
        <v>0</v>
      </c>
      <c r="U86" s="294">
        <f t="shared" si="26"/>
        <v>0</v>
      </c>
      <c r="V86" s="294">
        <f t="shared" si="27"/>
        <v>0</v>
      </c>
    </row>
    <row r="87" spans="1:22" ht="51" customHeight="1" x14ac:dyDescent="0.2">
      <c r="A87" s="491" t="str">
        <f t="shared" si="18"/>
        <v>2011Buildings</v>
      </c>
      <c r="B87" s="491" t="str">
        <f t="shared" si="19"/>
        <v>2011BuildingsSquare Feet</v>
      </c>
      <c r="C87" s="491" t="str">
        <f t="shared" si="20"/>
        <v>2011NA</v>
      </c>
      <c r="D87" s="285" t="s">
        <v>1382</v>
      </c>
      <c r="E87" s="290">
        <v>1501</v>
      </c>
      <c r="F87" s="288" t="s">
        <v>1382</v>
      </c>
      <c r="G87" s="288" t="s">
        <v>384</v>
      </c>
      <c r="H87" s="288" t="s">
        <v>366</v>
      </c>
      <c r="I87" s="288" t="str">
        <f t="shared" si="21"/>
        <v>1,000 Square Feet</v>
      </c>
      <c r="J87" s="290">
        <v>2011</v>
      </c>
      <c r="K87" s="290">
        <v>4</v>
      </c>
      <c r="L87" s="294">
        <v>137.239</v>
      </c>
      <c r="M87" s="306">
        <f t="shared" si="22"/>
        <v>0</v>
      </c>
      <c r="N87" s="294"/>
      <c r="O87" s="287">
        <f t="shared" si="23"/>
        <v>0</v>
      </c>
      <c r="P87" s="295">
        <v>45030</v>
      </c>
      <c r="Q87" s="286"/>
      <c r="R87" s="286"/>
      <c r="S87" s="290" t="str">
        <f t="shared" si="24"/>
        <v>NA</v>
      </c>
      <c r="T87" s="306">
        <f t="shared" si="25"/>
        <v>0</v>
      </c>
      <c r="U87" s="294">
        <f t="shared" si="26"/>
        <v>0</v>
      </c>
      <c r="V87" s="294">
        <f t="shared" si="27"/>
        <v>0</v>
      </c>
    </row>
    <row r="88" spans="1:22" ht="51" customHeight="1" x14ac:dyDescent="0.2">
      <c r="A88" s="491" t="str">
        <f t="shared" si="18"/>
        <v>2011Excluded</v>
      </c>
      <c r="B88" s="491" t="str">
        <f t="shared" si="19"/>
        <v>2011ExcludedSquare Feet</v>
      </c>
      <c r="C88" s="491" t="str">
        <f t="shared" si="20"/>
        <v>2011NA</v>
      </c>
      <c r="D88" s="285" t="s">
        <v>1382</v>
      </c>
      <c r="E88" s="290">
        <v>1501</v>
      </c>
      <c r="F88" s="288" t="s">
        <v>1382</v>
      </c>
      <c r="G88" s="288" t="s">
        <v>134</v>
      </c>
      <c r="H88" s="288" t="s">
        <v>366</v>
      </c>
      <c r="I88" s="288" t="str">
        <f t="shared" si="21"/>
        <v>1,000 Square Feet</v>
      </c>
      <c r="J88" s="290">
        <v>2011</v>
      </c>
      <c r="K88" s="290">
        <v>4</v>
      </c>
      <c r="L88" s="294">
        <v>0</v>
      </c>
      <c r="M88" s="306">
        <f t="shared" si="22"/>
        <v>0</v>
      </c>
      <c r="N88" s="294"/>
      <c r="O88" s="287" t="str">
        <f t="shared" si="23"/>
        <v>NA</v>
      </c>
      <c r="P88" s="295">
        <v>45030</v>
      </c>
      <c r="Q88" s="286"/>
      <c r="R88" s="286" t="s">
        <v>1737</v>
      </c>
      <c r="S88" s="290" t="str">
        <f t="shared" si="24"/>
        <v>NA</v>
      </c>
      <c r="T88" s="306">
        <f t="shared" si="25"/>
        <v>0</v>
      </c>
      <c r="U88" s="294">
        <f t="shared" si="26"/>
        <v>0</v>
      </c>
      <c r="V88" s="294">
        <f t="shared" si="27"/>
        <v>0</v>
      </c>
    </row>
    <row r="89" spans="1:22" ht="51" customHeight="1" x14ac:dyDescent="0.2">
      <c r="A89" s="491" t="str">
        <f t="shared" si="18"/>
        <v>2011Vehicles and Equipment</v>
      </c>
      <c r="B89" s="491" t="str">
        <f t="shared" si="19"/>
        <v>2011Vehicles and EquipmentDiesel</v>
      </c>
      <c r="C89" s="491" t="str">
        <f t="shared" si="20"/>
        <v>20111</v>
      </c>
      <c r="D89" s="285" t="s">
        <v>1382</v>
      </c>
      <c r="E89" s="290">
        <v>1501</v>
      </c>
      <c r="F89" s="288" t="s">
        <v>1382</v>
      </c>
      <c r="G89" s="288" t="s">
        <v>385</v>
      </c>
      <c r="H89" s="288" t="s">
        <v>27</v>
      </c>
      <c r="I89" s="288" t="str">
        <f t="shared" si="21"/>
        <v>1,000 Gallons</v>
      </c>
      <c r="J89" s="290">
        <v>2011</v>
      </c>
      <c r="K89" s="290">
        <v>4</v>
      </c>
      <c r="L89" s="294">
        <v>3.7999999999999999E-2</v>
      </c>
      <c r="M89" s="306">
        <f t="shared" si="22"/>
        <v>5.2439999999999998</v>
      </c>
      <c r="N89" s="294">
        <v>0.11399999999999999</v>
      </c>
      <c r="O89" s="287">
        <f t="shared" si="23"/>
        <v>3</v>
      </c>
      <c r="P89" s="295">
        <v>45030</v>
      </c>
      <c r="Q89" s="286"/>
      <c r="R89" s="286"/>
      <c r="S89" s="290">
        <f t="shared" si="24"/>
        <v>1</v>
      </c>
      <c r="T89" s="306">
        <f t="shared" si="25"/>
        <v>0.389151996</v>
      </c>
      <c r="U89" s="294">
        <f t="shared" si="26"/>
        <v>0</v>
      </c>
      <c r="V89" s="294">
        <f t="shared" si="27"/>
        <v>0</v>
      </c>
    </row>
    <row r="90" spans="1:22" ht="51" customHeight="1" x14ac:dyDescent="0.2">
      <c r="A90" s="491" t="str">
        <f t="shared" si="18"/>
        <v>2011Water</v>
      </c>
      <c r="B90" s="491" t="str">
        <f t="shared" si="19"/>
        <v>2011WaterILA non-potable fresh</v>
      </c>
      <c r="C90" s="491" t="str">
        <f t="shared" si="20"/>
        <v>2011NA</v>
      </c>
      <c r="D90" s="285" t="s">
        <v>1382</v>
      </c>
      <c r="E90" s="290">
        <v>1501</v>
      </c>
      <c r="F90" s="288" t="s">
        <v>1382</v>
      </c>
      <c r="G90" s="288" t="s">
        <v>326</v>
      </c>
      <c r="H90" s="288" t="s">
        <v>365</v>
      </c>
      <c r="I90" s="288" t="str">
        <f t="shared" si="21"/>
        <v>Million Gallons</v>
      </c>
      <c r="J90" s="290">
        <v>2011</v>
      </c>
      <c r="K90" s="290">
        <v>4</v>
      </c>
      <c r="L90" s="294">
        <v>6.5000000000000002E-2</v>
      </c>
      <c r="M90" s="306">
        <f t="shared" si="22"/>
        <v>0</v>
      </c>
      <c r="N90" s="294">
        <v>0</v>
      </c>
      <c r="O90" s="287">
        <f t="shared" si="23"/>
        <v>0</v>
      </c>
      <c r="P90" s="295">
        <v>45030</v>
      </c>
      <c r="Q90" s="283" t="s">
        <v>1954</v>
      </c>
      <c r="R90" s="286" t="s">
        <v>1736</v>
      </c>
      <c r="S90" s="290" t="str">
        <f t="shared" si="24"/>
        <v>NA</v>
      </c>
      <c r="T90" s="306">
        <f t="shared" si="25"/>
        <v>0</v>
      </c>
      <c r="U90" s="294">
        <f t="shared" si="26"/>
        <v>0</v>
      </c>
      <c r="V90" s="294">
        <f t="shared" si="27"/>
        <v>0</v>
      </c>
    </row>
    <row r="91" spans="1:22" ht="51" customHeight="1" x14ac:dyDescent="0.2">
      <c r="A91" s="491" t="str">
        <f t="shared" si="18"/>
        <v>2011Water</v>
      </c>
      <c r="B91" s="491" t="str">
        <f t="shared" si="19"/>
        <v>2011WaterPotable</v>
      </c>
      <c r="C91" s="491" t="str">
        <f t="shared" si="20"/>
        <v>2011NA</v>
      </c>
      <c r="D91" s="285" t="s">
        <v>1382</v>
      </c>
      <c r="E91" s="290">
        <v>1501</v>
      </c>
      <c r="F91" s="288" t="s">
        <v>1382</v>
      </c>
      <c r="G91" s="288" t="s">
        <v>326</v>
      </c>
      <c r="H91" s="288" t="s">
        <v>363</v>
      </c>
      <c r="I91" s="288" t="str">
        <f t="shared" si="21"/>
        <v>Million Gallons</v>
      </c>
      <c r="J91" s="290">
        <v>2011</v>
      </c>
      <c r="K91" s="290">
        <v>4</v>
      </c>
      <c r="L91" s="294">
        <v>0.40600000000000003</v>
      </c>
      <c r="M91" s="306">
        <f t="shared" si="22"/>
        <v>0</v>
      </c>
      <c r="N91" s="294">
        <v>36.597999999999999</v>
      </c>
      <c r="O91" s="287">
        <f t="shared" si="23"/>
        <v>90.142857142857139</v>
      </c>
      <c r="P91" s="295">
        <v>45030</v>
      </c>
      <c r="Q91" s="286"/>
      <c r="R91" s="286"/>
      <c r="S91" s="290" t="str">
        <f t="shared" si="24"/>
        <v>NA</v>
      </c>
      <c r="T91" s="306">
        <f t="shared" si="25"/>
        <v>0</v>
      </c>
      <c r="U91" s="294">
        <f t="shared" si="26"/>
        <v>0</v>
      </c>
      <c r="V91" s="294">
        <f t="shared" si="27"/>
        <v>0</v>
      </c>
    </row>
    <row r="92" spans="1:22" ht="51" customHeight="1" x14ac:dyDescent="0.2">
      <c r="A92" s="491" t="str">
        <f t="shared" si="18"/>
        <v>2010Buildings</v>
      </c>
      <c r="B92" s="491" t="str">
        <f t="shared" si="19"/>
        <v>2010BuildingsElectricity - Grid</v>
      </c>
      <c r="C92" s="491" t="str">
        <f t="shared" si="20"/>
        <v>20102</v>
      </c>
      <c r="D92" s="282" t="s">
        <v>1382</v>
      </c>
      <c r="E92" s="291">
        <v>1501</v>
      </c>
      <c r="F92" s="289" t="s">
        <v>1382</v>
      </c>
      <c r="G92" s="289" t="s">
        <v>384</v>
      </c>
      <c r="H92" s="289" t="s">
        <v>1407</v>
      </c>
      <c r="I92" s="289" t="str">
        <f t="shared" si="21"/>
        <v>Megawatt Hour</v>
      </c>
      <c r="J92" s="291">
        <v>2010</v>
      </c>
      <c r="K92" s="291">
        <v>1</v>
      </c>
      <c r="L92" s="292">
        <v>1936</v>
      </c>
      <c r="M92" s="305">
        <f t="shared" si="22"/>
        <v>6605.6319999999996</v>
      </c>
      <c r="N92" s="292">
        <v>194</v>
      </c>
      <c r="O92" s="284">
        <f t="shared" si="23"/>
        <v>0.10020661157024793</v>
      </c>
      <c r="P92" s="293">
        <v>45030</v>
      </c>
      <c r="Q92" s="283"/>
      <c r="R92" s="283"/>
      <c r="S92" s="291">
        <f t="shared" si="24"/>
        <v>2</v>
      </c>
      <c r="T92" s="305">
        <f t="shared" si="25"/>
        <v>1357.7836328699022</v>
      </c>
      <c r="U92" s="292">
        <f t="shared" si="26"/>
        <v>0</v>
      </c>
      <c r="V92" s="292">
        <f t="shared" si="27"/>
        <v>89.438565680773323</v>
      </c>
    </row>
    <row r="93" spans="1:22" ht="51" customHeight="1" x14ac:dyDescent="0.2">
      <c r="A93" s="491" t="str">
        <f t="shared" si="18"/>
        <v>2010Buildings</v>
      </c>
      <c r="B93" s="491" t="str">
        <f t="shared" si="19"/>
        <v>2010BuildingsLPG</v>
      </c>
      <c r="C93" s="491" t="str">
        <f t="shared" si="20"/>
        <v>20101</v>
      </c>
      <c r="D93" s="282" t="s">
        <v>1382</v>
      </c>
      <c r="E93" s="291">
        <v>1501</v>
      </c>
      <c r="F93" s="289" t="s">
        <v>1382</v>
      </c>
      <c r="G93" s="289" t="s">
        <v>384</v>
      </c>
      <c r="H93" s="289" t="s">
        <v>26</v>
      </c>
      <c r="I93" s="289" t="str">
        <f t="shared" si="21"/>
        <v>1,000 Gallons</v>
      </c>
      <c r="J93" s="291">
        <v>2010</v>
      </c>
      <c r="K93" s="291">
        <v>1</v>
      </c>
      <c r="L93" s="292">
        <v>1.0089999999999999</v>
      </c>
      <c r="M93" s="305">
        <f t="shared" si="22"/>
        <v>92.827999999999989</v>
      </c>
      <c r="N93" s="292">
        <v>3.1139999999999999</v>
      </c>
      <c r="O93" s="284">
        <f t="shared" si="23"/>
        <v>3.0862239841427157</v>
      </c>
      <c r="P93" s="293">
        <v>45030</v>
      </c>
      <c r="Q93" s="283"/>
      <c r="R93" s="283"/>
      <c r="S93" s="291">
        <f t="shared" si="24"/>
        <v>1</v>
      </c>
      <c r="T93" s="305">
        <f t="shared" si="25"/>
        <v>5.8694216119999991</v>
      </c>
      <c r="U93" s="292">
        <f t="shared" si="26"/>
        <v>0</v>
      </c>
      <c r="V93" s="292">
        <f t="shared" si="27"/>
        <v>0</v>
      </c>
    </row>
    <row r="94" spans="1:22" ht="51" customHeight="1" x14ac:dyDescent="0.2">
      <c r="A94" s="491" t="str">
        <f t="shared" si="18"/>
        <v>2010Buildings</v>
      </c>
      <c r="B94" s="491" t="str">
        <f t="shared" si="19"/>
        <v>2010BuildingsNatural Gas</v>
      </c>
      <c r="C94" s="491" t="str">
        <f t="shared" si="20"/>
        <v>20101</v>
      </c>
      <c r="D94" s="282" t="s">
        <v>1382</v>
      </c>
      <c r="E94" s="291">
        <v>1501</v>
      </c>
      <c r="F94" s="289" t="s">
        <v>1382</v>
      </c>
      <c r="G94" s="289" t="s">
        <v>384</v>
      </c>
      <c r="H94" s="289" t="s">
        <v>340</v>
      </c>
      <c r="I94" s="289" t="str">
        <f t="shared" si="21"/>
        <v>1,000 Cubic Feet</v>
      </c>
      <c r="J94" s="291">
        <v>2010</v>
      </c>
      <c r="K94" s="291">
        <v>1</v>
      </c>
      <c r="L94" s="292">
        <v>0</v>
      </c>
      <c r="M94" s="305">
        <f t="shared" si="22"/>
        <v>0</v>
      </c>
      <c r="N94" s="292">
        <v>0.63700000000000001</v>
      </c>
      <c r="O94" s="284" t="str">
        <f t="shared" si="23"/>
        <v>NA</v>
      </c>
      <c r="P94" s="293">
        <v>45030</v>
      </c>
      <c r="Q94" s="283"/>
      <c r="R94" s="283"/>
      <c r="S94" s="291">
        <f t="shared" si="24"/>
        <v>1</v>
      </c>
      <c r="T94" s="305">
        <f t="shared" si="25"/>
        <v>0</v>
      </c>
      <c r="U94" s="292">
        <f t="shared" si="26"/>
        <v>0</v>
      </c>
      <c r="V94" s="292">
        <f t="shared" si="27"/>
        <v>0</v>
      </c>
    </row>
    <row r="95" spans="1:22" ht="51" customHeight="1" x14ac:dyDescent="0.2">
      <c r="A95" s="491" t="str">
        <f t="shared" si="18"/>
        <v>2010Water</v>
      </c>
      <c r="B95" s="491" t="str">
        <f t="shared" si="19"/>
        <v>2010WaterILA non-potable fresh</v>
      </c>
      <c r="C95" s="491" t="str">
        <f t="shared" si="20"/>
        <v>2010NA</v>
      </c>
      <c r="D95" s="282" t="s">
        <v>1382</v>
      </c>
      <c r="E95" s="291">
        <v>1501</v>
      </c>
      <c r="F95" s="289" t="s">
        <v>1382</v>
      </c>
      <c r="G95" s="289" t="s">
        <v>326</v>
      </c>
      <c r="H95" s="289" t="s">
        <v>365</v>
      </c>
      <c r="I95" s="289" t="str">
        <f t="shared" si="21"/>
        <v>Million Gallons</v>
      </c>
      <c r="J95" s="291">
        <v>2010</v>
      </c>
      <c r="K95" s="291">
        <v>1</v>
      </c>
      <c r="L95" s="292">
        <v>0.22600000000000001</v>
      </c>
      <c r="M95" s="305">
        <f t="shared" si="22"/>
        <v>0</v>
      </c>
      <c r="N95" s="292">
        <v>1</v>
      </c>
      <c r="O95" s="284">
        <f t="shared" si="23"/>
        <v>4.4247787610619467</v>
      </c>
      <c r="P95" s="293">
        <v>45030</v>
      </c>
      <c r="Q95" s="283" t="s">
        <v>1732</v>
      </c>
      <c r="R95" s="283" t="s">
        <v>1734</v>
      </c>
      <c r="S95" s="291" t="str">
        <f t="shared" si="24"/>
        <v>NA</v>
      </c>
      <c r="T95" s="305">
        <f t="shared" si="25"/>
        <v>0</v>
      </c>
      <c r="U95" s="292">
        <f t="shared" si="26"/>
        <v>0</v>
      </c>
      <c r="V95" s="292">
        <f t="shared" si="27"/>
        <v>0</v>
      </c>
    </row>
    <row r="96" spans="1:22" ht="51" customHeight="1" x14ac:dyDescent="0.2">
      <c r="A96" s="491" t="str">
        <f t="shared" si="18"/>
        <v>2010Water</v>
      </c>
      <c r="B96" s="491" t="str">
        <f t="shared" si="19"/>
        <v>2010WaterPotable</v>
      </c>
      <c r="C96" s="491" t="str">
        <f t="shared" si="20"/>
        <v>2010NA</v>
      </c>
      <c r="D96" s="285" t="s">
        <v>1382</v>
      </c>
      <c r="E96" s="290">
        <v>1501</v>
      </c>
      <c r="F96" s="288" t="s">
        <v>1382</v>
      </c>
      <c r="G96" s="288" t="s">
        <v>326</v>
      </c>
      <c r="H96" s="288" t="s">
        <v>363</v>
      </c>
      <c r="I96" s="288" t="str">
        <f t="shared" si="21"/>
        <v>Million Gallons</v>
      </c>
      <c r="J96" s="290">
        <v>2010</v>
      </c>
      <c r="K96" s="290">
        <v>4</v>
      </c>
      <c r="L96" s="294">
        <v>8.3580000000000002E-2</v>
      </c>
      <c r="M96" s="306">
        <f t="shared" si="22"/>
        <v>0</v>
      </c>
      <c r="N96" s="294">
        <v>3.2</v>
      </c>
      <c r="O96" s="287">
        <f t="shared" si="23"/>
        <v>38.286671452500599</v>
      </c>
      <c r="P96" s="295">
        <v>45030</v>
      </c>
      <c r="Q96" s="286"/>
      <c r="R96" s="286" t="s">
        <v>1735</v>
      </c>
      <c r="S96" s="290" t="str">
        <f t="shared" si="24"/>
        <v>NA</v>
      </c>
      <c r="T96" s="306">
        <f t="shared" si="25"/>
        <v>0</v>
      </c>
      <c r="U96" s="294">
        <f t="shared" si="26"/>
        <v>0</v>
      </c>
      <c r="V96" s="294">
        <f t="shared" si="27"/>
        <v>0</v>
      </c>
    </row>
    <row r="97" spans="1:22" ht="51" customHeight="1" x14ac:dyDescent="0.2">
      <c r="A97" s="491" t="str">
        <f t="shared" si="18"/>
        <v>2010Buildings</v>
      </c>
      <c r="B97" s="491" t="str">
        <f t="shared" si="19"/>
        <v>2010BuildingsElectricity - Grid</v>
      </c>
      <c r="C97" s="491" t="str">
        <f t="shared" si="20"/>
        <v>20102</v>
      </c>
      <c r="D97" s="285" t="s">
        <v>1382</v>
      </c>
      <c r="E97" s="290">
        <v>1501</v>
      </c>
      <c r="F97" s="288" t="s">
        <v>1382</v>
      </c>
      <c r="G97" s="288" t="s">
        <v>384</v>
      </c>
      <c r="H97" s="288" t="s">
        <v>1407</v>
      </c>
      <c r="I97" s="288" t="str">
        <f t="shared" si="21"/>
        <v>Megawatt Hour</v>
      </c>
      <c r="J97" s="290">
        <v>2010</v>
      </c>
      <c r="K97" s="290">
        <v>2</v>
      </c>
      <c r="L97" s="294">
        <v>2134</v>
      </c>
      <c r="M97" s="306">
        <f t="shared" si="22"/>
        <v>7281.2079999999996</v>
      </c>
      <c r="N97" s="294">
        <v>211</v>
      </c>
      <c r="O97" s="287">
        <f t="shared" si="23"/>
        <v>9.887535145267104E-2</v>
      </c>
      <c r="P97" s="295">
        <v>45030</v>
      </c>
      <c r="Q97" s="286"/>
      <c r="R97" s="286"/>
      <c r="S97" s="290">
        <f t="shared" si="24"/>
        <v>2</v>
      </c>
      <c r="T97" s="306">
        <f t="shared" si="25"/>
        <v>1496.6478680497787</v>
      </c>
      <c r="U97" s="294">
        <f t="shared" si="26"/>
        <v>0</v>
      </c>
      <c r="V97" s="294">
        <f t="shared" si="27"/>
        <v>98.585691716306968</v>
      </c>
    </row>
    <row r="98" spans="1:22" ht="51" customHeight="1" x14ac:dyDescent="0.2">
      <c r="A98" s="491" t="str">
        <f t="shared" si="18"/>
        <v>2010Buildings</v>
      </c>
      <c r="B98" s="491" t="str">
        <f t="shared" si="19"/>
        <v>2010BuildingsLPG</v>
      </c>
      <c r="C98" s="491" t="str">
        <f t="shared" si="20"/>
        <v>20101</v>
      </c>
      <c r="D98" s="285" t="s">
        <v>1382</v>
      </c>
      <c r="E98" s="290">
        <v>1501</v>
      </c>
      <c r="F98" s="288" t="s">
        <v>1382</v>
      </c>
      <c r="G98" s="288" t="s">
        <v>384</v>
      </c>
      <c r="H98" s="288" t="s">
        <v>26</v>
      </c>
      <c r="I98" s="288" t="str">
        <f t="shared" si="21"/>
        <v>1,000 Gallons</v>
      </c>
      <c r="J98" s="290">
        <v>2010</v>
      </c>
      <c r="K98" s="290">
        <v>2</v>
      </c>
      <c r="L98" s="294">
        <v>0.47699999999999998</v>
      </c>
      <c r="M98" s="306">
        <f t="shared" si="22"/>
        <v>43.884</v>
      </c>
      <c r="N98" s="294">
        <v>1.712</v>
      </c>
      <c r="O98" s="287">
        <f t="shared" si="23"/>
        <v>3.5890985324947589</v>
      </c>
      <c r="P98" s="295">
        <v>45030</v>
      </c>
      <c r="Q98" s="286"/>
      <c r="R98" s="286"/>
      <c r="S98" s="290">
        <f t="shared" si="24"/>
        <v>1</v>
      </c>
      <c r="T98" s="306">
        <f t="shared" si="25"/>
        <v>2.7747414359999998</v>
      </c>
      <c r="U98" s="294">
        <f t="shared" si="26"/>
        <v>0</v>
      </c>
      <c r="V98" s="294">
        <f t="shared" si="27"/>
        <v>0</v>
      </c>
    </row>
    <row r="99" spans="1:22" ht="51" customHeight="1" x14ac:dyDescent="0.2">
      <c r="A99" s="491" t="str">
        <f t="shared" si="18"/>
        <v>2010Buildings</v>
      </c>
      <c r="B99" s="491" t="str">
        <f t="shared" si="19"/>
        <v>2010BuildingsNatural Gas</v>
      </c>
      <c r="C99" s="491" t="str">
        <f t="shared" si="20"/>
        <v>20101</v>
      </c>
      <c r="D99" s="285" t="s">
        <v>1382</v>
      </c>
      <c r="E99" s="290">
        <v>1501</v>
      </c>
      <c r="F99" s="288" t="s">
        <v>1382</v>
      </c>
      <c r="G99" s="288" t="s">
        <v>384</v>
      </c>
      <c r="H99" s="288" t="s">
        <v>340</v>
      </c>
      <c r="I99" s="288" t="str">
        <f t="shared" si="21"/>
        <v>1,000 Cubic Feet</v>
      </c>
      <c r="J99" s="290">
        <v>2010</v>
      </c>
      <c r="K99" s="290">
        <v>2</v>
      </c>
      <c r="L99" s="294">
        <v>0</v>
      </c>
      <c r="M99" s="306">
        <f t="shared" si="22"/>
        <v>0</v>
      </c>
      <c r="N99" s="294">
        <v>0.35399999999999998</v>
      </c>
      <c r="O99" s="287" t="str">
        <f t="shared" si="23"/>
        <v>NA</v>
      </c>
      <c r="P99" s="295">
        <v>45030</v>
      </c>
      <c r="Q99" s="286"/>
      <c r="R99" s="286"/>
      <c r="S99" s="290">
        <f t="shared" si="24"/>
        <v>1</v>
      </c>
      <c r="T99" s="306">
        <f t="shared" si="25"/>
        <v>0</v>
      </c>
      <c r="U99" s="294">
        <f t="shared" si="26"/>
        <v>0</v>
      </c>
      <c r="V99" s="294">
        <f t="shared" si="27"/>
        <v>0</v>
      </c>
    </row>
    <row r="100" spans="1:22" ht="51" customHeight="1" x14ac:dyDescent="0.2">
      <c r="A100" s="491" t="str">
        <f t="shared" si="18"/>
        <v>2010Water</v>
      </c>
      <c r="B100" s="491" t="str">
        <f t="shared" si="19"/>
        <v>2010WaterILA non-potable fresh</v>
      </c>
      <c r="C100" s="491" t="str">
        <f t="shared" si="20"/>
        <v>2010NA</v>
      </c>
      <c r="D100" s="285" t="s">
        <v>1382</v>
      </c>
      <c r="E100" s="290">
        <v>1501</v>
      </c>
      <c r="F100" s="288" t="s">
        <v>1382</v>
      </c>
      <c r="G100" s="288" t="s">
        <v>326</v>
      </c>
      <c r="H100" s="288" t="s">
        <v>365</v>
      </c>
      <c r="I100" s="288" t="str">
        <f t="shared" si="21"/>
        <v>Million Gallons</v>
      </c>
      <c r="J100" s="290">
        <v>2010</v>
      </c>
      <c r="K100" s="290">
        <v>2</v>
      </c>
      <c r="L100" s="292">
        <v>0.17399999999999999</v>
      </c>
      <c r="M100" s="306">
        <f t="shared" si="22"/>
        <v>0</v>
      </c>
      <c r="N100" s="294">
        <v>0</v>
      </c>
      <c r="O100" s="287">
        <f t="shared" si="23"/>
        <v>0</v>
      </c>
      <c r="P100" s="295">
        <v>45030</v>
      </c>
      <c r="Q100" s="283" t="s">
        <v>1732</v>
      </c>
      <c r="R100" s="286"/>
      <c r="S100" s="290" t="str">
        <f t="shared" si="24"/>
        <v>NA</v>
      </c>
      <c r="T100" s="306">
        <f t="shared" si="25"/>
        <v>0</v>
      </c>
      <c r="U100" s="294">
        <f t="shared" si="26"/>
        <v>0</v>
      </c>
      <c r="V100" s="294">
        <f t="shared" si="27"/>
        <v>0</v>
      </c>
    </row>
    <row r="101" spans="1:22" ht="51" customHeight="1" x14ac:dyDescent="0.2">
      <c r="A101" s="491" t="str">
        <f t="shared" si="18"/>
        <v>2010Buildings</v>
      </c>
      <c r="B101" s="491" t="str">
        <f t="shared" si="19"/>
        <v>2010BuildingsElectricity - Grid</v>
      </c>
      <c r="C101" s="491" t="str">
        <f t="shared" si="20"/>
        <v>20102</v>
      </c>
      <c r="D101" s="282" t="s">
        <v>1382</v>
      </c>
      <c r="E101" s="291">
        <v>1501</v>
      </c>
      <c r="F101" s="289" t="s">
        <v>1382</v>
      </c>
      <c r="G101" s="289" t="s">
        <v>384</v>
      </c>
      <c r="H101" s="289" t="s">
        <v>1407</v>
      </c>
      <c r="I101" s="289" t="str">
        <f t="shared" si="21"/>
        <v>Megawatt Hour</v>
      </c>
      <c r="J101" s="291">
        <v>2010</v>
      </c>
      <c r="K101" s="291">
        <v>3</v>
      </c>
      <c r="L101" s="292">
        <v>1276</v>
      </c>
      <c r="M101" s="305">
        <f t="shared" si="22"/>
        <v>4353.7119999999995</v>
      </c>
      <c r="N101" s="292">
        <v>135</v>
      </c>
      <c r="O101" s="284">
        <f t="shared" si="23"/>
        <v>0.10579937304075235</v>
      </c>
      <c r="P101" s="293">
        <v>45030</v>
      </c>
      <c r="Q101" s="283"/>
      <c r="R101" s="283"/>
      <c r="S101" s="291">
        <f t="shared" si="24"/>
        <v>2</v>
      </c>
      <c r="T101" s="305">
        <f t="shared" si="25"/>
        <v>894.90284893698117</v>
      </c>
      <c r="U101" s="292">
        <f t="shared" si="26"/>
        <v>0</v>
      </c>
      <c r="V101" s="292">
        <f t="shared" si="27"/>
        <v>58.948145562327888</v>
      </c>
    </row>
    <row r="102" spans="1:22" ht="51" customHeight="1" x14ac:dyDescent="0.2">
      <c r="A102" s="491" t="str">
        <f t="shared" si="18"/>
        <v>2010Buildings</v>
      </c>
      <c r="B102" s="491" t="str">
        <f t="shared" si="19"/>
        <v>2010BuildingsLPG</v>
      </c>
      <c r="C102" s="491" t="str">
        <f t="shared" si="20"/>
        <v>20101</v>
      </c>
      <c r="D102" s="282" t="s">
        <v>1382</v>
      </c>
      <c r="E102" s="291">
        <v>1501</v>
      </c>
      <c r="F102" s="289" t="s">
        <v>1382</v>
      </c>
      <c r="G102" s="289" t="s">
        <v>384</v>
      </c>
      <c r="H102" s="289" t="s">
        <v>26</v>
      </c>
      <c r="I102" s="289" t="str">
        <f t="shared" si="21"/>
        <v>1,000 Gallons</v>
      </c>
      <c r="J102" s="291">
        <v>2010</v>
      </c>
      <c r="K102" s="291">
        <v>3</v>
      </c>
      <c r="L102" s="292">
        <v>0.28799999999999998</v>
      </c>
      <c r="M102" s="305">
        <f t="shared" si="22"/>
        <v>26.495999999999999</v>
      </c>
      <c r="N102" s="292">
        <v>1.0209999999999999</v>
      </c>
      <c r="O102" s="284">
        <f t="shared" si="23"/>
        <v>3.5451388888888888</v>
      </c>
      <c r="P102" s="293">
        <v>45030</v>
      </c>
      <c r="Q102" s="283"/>
      <c r="R102" s="283"/>
      <c r="S102" s="291">
        <f t="shared" si="24"/>
        <v>1</v>
      </c>
      <c r="T102" s="305">
        <f t="shared" si="25"/>
        <v>1.6753155839999998</v>
      </c>
      <c r="U102" s="292">
        <f t="shared" si="26"/>
        <v>0</v>
      </c>
      <c r="V102" s="292">
        <f t="shared" si="27"/>
        <v>0</v>
      </c>
    </row>
    <row r="103" spans="1:22" ht="51" customHeight="1" x14ac:dyDescent="0.2">
      <c r="A103" s="491" t="str">
        <f t="shared" si="18"/>
        <v>2010Buildings</v>
      </c>
      <c r="B103" s="491" t="str">
        <f t="shared" si="19"/>
        <v>2010BuildingsNatural Gas</v>
      </c>
      <c r="C103" s="491" t="str">
        <f t="shared" si="20"/>
        <v>20101</v>
      </c>
      <c r="D103" s="282" t="s">
        <v>1382</v>
      </c>
      <c r="E103" s="291">
        <v>1501</v>
      </c>
      <c r="F103" s="289" t="s">
        <v>1382</v>
      </c>
      <c r="G103" s="289" t="s">
        <v>384</v>
      </c>
      <c r="H103" s="289" t="s">
        <v>340</v>
      </c>
      <c r="I103" s="289" t="str">
        <f t="shared" si="21"/>
        <v>1,000 Cubic Feet</v>
      </c>
      <c r="J103" s="291">
        <v>2010</v>
      </c>
      <c r="K103" s="291">
        <v>3</v>
      </c>
      <c r="L103" s="292">
        <v>344</v>
      </c>
      <c r="M103" s="305">
        <f t="shared" si="22"/>
        <v>353.63200000000001</v>
      </c>
      <c r="N103" s="292">
        <v>2.4910000000000001</v>
      </c>
      <c r="O103" s="284">
        <f t="shared" si="23"/>
        <v>7.2412790697674425E-3</v>
      </c>
      <c r="P103" s="293">
        <v>45030</v>
      </c>
      <c r="Q103" s="283"/>
      <c r="R103" s="283"/>
      <c r="S103" s="291">
        <f t="shared" si="24"/>
        <v>1</v>
      </c>
      <c r="T103" s="305">
        <f t="shared" si="25"/>
        <v>18.767957504000002</v>
      </c>
      <c r="U103" s="292">
        <f t="shared" si="26"/>
        <v>0</v>
      </c>
      <c r="V103" s="292">
        <f t="shared" si="27"/>
        <v>0</v>
      </c>
    </row>
    <row r="104" spans="1:22" ht="51" customHeight="1" x14ac:dyDescent="0.2">
      <c r="A104" s="491" t="str">
        <f t="shared" si="18"/>
        <v>2010Water</v>
      </c>
      <c r="B104" s="491" t="str">
        <f t="shared" si="19"/>
        <v>2010WaterILA non-potable fresh</v>
      </c>
      <c r="C104" s="491" t="str">
        <f t="shared" si="20"/>
        <v>2010NA</v>
      </c>
      <c r="D104" s="282" t="s">
        <v>1382</v>
      </c>
      <c r="E104" s="291">
        <v>1501</v>
      </c>
      <c r="F104" s="289" t="s">
        <v>1382</v>
      </c>
      <c r="G104" s="289" t="s">
        <v>326</v>
      </c>
      <c r="H104" s="289" t="s">
        <v>365</v>
      </c>
      <c r="I104" s="289" t="str">
        <f t="shared" si="21"/>
        <v>Million Gallons</v>
      </c>
      <c r="J104" s="291">
        <v>2010</v>
      </c>
      <c r="K104" s="291">
        <v>3</v>
      </c>
      <c r="L104" s="292">
        <v>6.7000000000000004E-2</v>
      </c>
      <c r="M104" s="305">
        <f t="shared" si="22"/>
        <v>0</v>
      </c>
      <c r="N104" s="292">
        <v>0</v>
      </c>
      <c r="O104" s="284">
        <f t="shared" si="23"/>
        <v>0</v>
      </c>
      <c r="P104" s="293">
        <v>45030</v>
      </c>
      <c r="Q104" s="283" t="s">
        <v>1732</v>
      </c>
      <c r="R104" s="283"/>
      <c r="S104" s="291" t="str">
        <f t="shared" si="24"/>
        <v>NA</v>
      </c>
      <c r="T104" s="305">
        <f t="shared" si="25"/>
        <v>0</v>
      </c>
      <c r="U104" s="292">
        <f t="shared" si="26"/>
        <v>0</v>
      </c>
      <c r="V104" s="292">
        <f t="shared" si="27"/>
        <v>0</v>
      </c>
    </row>
    <row r="105" spans="1:22" ht="51" customHeight="1" x14ac:dyDescent="0.2">
      <c r="A105" s="491" t="str">
        <f t="shared" si="18"/>
        <v>2010Buildings</v>
      </c>
      <c r="B105" s="491" t="str">
        <f t="shared" si="19"/>
        <v>2010BuildingsElectricity - Grid</v>
      </c>
      <c r="C105" s="491" t="str">
        <f t="shared" si="20"/>
        <v>20102</v>
      </c>
      <c r="D105" s="285" t="s">
        <v>1382</v>
      </c>
      <c r="E105" s="290">
        <v>1501</v>
      </c>
      <c r="F105" s="288" t="s">
        <v>1382</v>
      </c>
      <c r="G105" s="288" t="s">
        <v>384</v>
      </c>
      <c r="H105" s="288" t="s">
        <v>1407</v>
      </c>
      <c r="I105" s="288" t="str">
        <f t="shared" si="21"/>
        <v>Megawatt Hour</v>
      </c>
      <c r="J105" s="290">
        <v>2010</v>
      </c>
      <c r="K105" s="290">
        <v>4</v>
      </c>
      <c r="L105" s="292">
        <v>1502</v>
      </c>
      <c r="M105" s="306">
        <f t="shared" si="22"/>
        <v>5124.8239999999996</v>
      </c>
      <c r="N105" s="294">
        <v>152</v>
      </c>
      <c r="O105" s="287">
        <f t="shared" si="23"/>
        <v>0.10119840213049268</v>
      </c>
      <c r="P105" s="295">
        <v>45030</v>
      </c>
      <c r="Q105" s="286"/>
      <c r="R105" s="286"/>
      <c r="S105" s="290">
        <f t="shared" si="24"/>
        <v>2</v>
      </c>
      <c r="T105" s="306">
        <f t="shared" si="25"/>
        <v>1053.4044507079511</v>
      </c>
      <c r="U105" s="294">
        <f t="shared" si="26"/>
        <v>0</v>
      </c>
      <c r="V105" s="294">
        <f t="shared" si="27"/>
        <v>69.388804572583453</v>
      </c>
    </row>
    <row r="106" spans="1:22" ht="51" customHeight="1" x14ac:dyDescent="0.2">
      <c r="A106" s="491" t="str">
        <f t="shared" si="18"/>
        <v>2010Buildings</v>
      </c>
      <c r="B106" s="491" t="str">
        <f t="shared" si="19"/>
        <v>2010BuildingsLPG</v>
      </c>
      <c r="C106" s="491" t="str">
        <f t="shared" si="20"/>
        <v>20101</v>
      </c>
      <c r="D106" s="285" t="s">
        <v>1382</v>
      </c>
      <c r="E106" s="290">
        <v>1501</v>
      </c>
      <c r="F106" s="288" t="s">
        <v>1382</v>
      </c>
      <c r="G106" s="288" t="s">
        <v>384</v>
      </c>
      <c r="H106" s="288" t="s">
        <v>26</v>
      </c>
      <c r="I106" s="288" t="str">
        <f t="shared" si="21"/>
        <v>1,000 Gallons</v>
      </c>
      <c r="J106" s="290">
        <v>2010</v>
      </c>
      <c r="K106" s="290">
        <v>4</v>
      </c>
      <c r="L106" s="294">
        <v>0</v>
      </c>
      <c r="M106" s="306">
        <f t="shared" si="22"/>
        <v>0</v>
      </c>
      <c r="N106" s="294">
        <v>0</v>
      </c>
      <c r="O106" s="287" t="str">
        <f t="shared" si="23"/>
        <v>NA</v>
      </c>
      <c r="P106" s="295">
        <v>45030</v>
      </c>
      <c r="Q106" s="286"/>
      <c r="R106" s="286"/>
      <c r="S106" s="290">
        <f t="shared" si="24"/>
        <v>1</v>
      </c>
      <c r="T106" s="306">
        <f t="shared" si="25"/>
        <v>0</v>
      </c>
      <c r="U106" s="294">
        <f t="shared" si="26"/>
        <v>0</v>
      </c>
      <c r="V106" s="294">
        <f t="shared" si="27"/>
        <v>0</v>
      </c>
    </row>
    <row r="107" spans="1:22" ht="51" customHeight="1" x14ac:dyDescent="0.2">
      <c r="A107" s="491" t="str">
        <f t="shared" si="18"/>
        <v>2010Buildings</v>
      </c>
      <c r="B107" s="491" t="str">
        <f t="shared" si="19"/>
        <v>2010BuildingsNatural Gas</v>
      </c>
      <c r="C107" s="491" t="str">
        <f t="shared" si="20"/>
        <v>20101</v>
      </c>
      <c r="D107" s="285" t="s">
        <v>1382</v>
      </c>
      <c r="E107" s="290">
        <v>1501</v>
      </c>
      <c r="F107" s="288" t="s">
        <v>1382</v>
      </c>
      <c r="G107" s="288" t="s">
        <v>384</v>
      </c>
      <c r="H107" s="288" t="s">
        <v>340</v>
      </c>
      <c r="I107" s="288" t="str">
        <f t="shared" si="21"/>
        <v>1,000 Cubic Feet</v>
      </c>
      <c r="J107" s="290">
        <v>2010</v>
      </c>
      <c r="K107" s="290">
        <v>4</v>
      </c>
      <c r="L107" s="294">
        <v>0</v>
      </c>
      <c r="M107" s="306">
        <f t="shared" si="22"/>
        <v>0</v>
      </c>
      <c r="N107" s="294">
        <v>0</v>
      </c>
      <c r="O107" s="287" t="str">
        <f t="shared" si="23"/>
        <v>NA</v>
      </c>
      <c r="P107" s="295">
        <v>45030</v>
      </c>
      <c r="Q107" s="286"/>
      <c r="R107" s="286"/>
      <c r="S107" s="290">
        <f t="shared" si="24"/>
        <v>1</v>
      </c>
      <c r="T107" s="306">
        <f t="shared" si="25"/>
        <v>0</v>
      </c>
      <c r="U107" s="294">
        <f t="shared" si="26"/>
        <v>0</v>
      </c>
      <c r="V107" s="294">
        <f t="shared" si="27"/>
        <v>0</v>
      </c>
    </row>
    <row r="108" spans="1:22" ht="51" customHeight="1" x14ac:dyDescent="0.2">
      <c r="A108" s="491" t="str">
        <f t="shared" si="18"/>
        <v>2010Buildings</v>
      </c>
      <c r="B108" s="491" t="str">
        <f t="shared" si="19"/>
        <v>2010BuildingsSquare Feet</v>
      </c>
      <c r="C108" s="491" t="str">
        <f t="shared" si="20"/>
        <v>2010NA</v>
      </c>
      <c r="D108" s="285" t="s">
        <v>1382</v>
      </c>
      <c r="E108" s="290">
        <v>1501</v>
      </c>
      <c r="F108" s="288" t="s">
        <v>1382</v>
      </c>
      <c r="G108" s="288" t="s">
        <v>384</v>
      </c>
      <c r="H108" s="288" t="s">
        <v>366</v>
      </c>
      <c r="I108" s="288" t="str">
        <f t="shared" si="21"/>
        <v>1,000 Square Feet</v>
      </c>
      <c r="J108" s="290">
        <v>2010</v>
      </c>
      <c r="K108" s="290">
        <v>4</v>
      </c>
      <c r="L108" s="294">
        <v>114.797</v>
      </c>
      <c r="M108" s="306">
        <f t="shared" si="22"/>
        <v>0</v>
      </c>
      <c r="N108" s="294"/>
      <c r="O108" s="287">
        <f t="shared" si="23"/>
        <v>0</v>
      </c>
      <c r="P108" s="295">
        <v>45030</v>
      </c>
      <c r="Q108" s="286"/>
      <c r="R108" s="286"/>
      <c r="S108" s="290" t="str">
        <f t="shared" si="24"/>
        <v>NA</v>
      </c>
      <c r="T108" s="306">
        <f t="shared" si="25"/>
        <v>0</v>
      </c>
      <c r="U108" s="294">
        <f t="shared" si="26"/>
        <v>0</v>
      </c>
      <c r="V108" s="294">
        <f t="shared" si="27"/>
        <v>0</v>
      </c>
    </row>
    <row r="109" spans="1:22" ht="51" customHeight="1" x14ac:dyDescent="0.2">
      <c r="A109" s="491" t="str">
        <f t="shared" si="18"/>
        <v>2010Water</v>
      </c>
      <c r="B109" s="491" t="str">
        <f t="shared" si="19"/>
        <v>2010WaterILA non-potable fresh</v>
      </c>
      <c r="C109" s="491" t="str">
        <f t="shared" si="20"/>
        <v>2010NA</v>
      </c>
      <c r="D109" s="285" t="s">
        <v>1382</v>
      </c>
      <c r="E109" s="290">
        <v>1501</v>
      </c>
      <c r="F109" s="288" t="s">
        <v>1382</v>
      </c>
      <c r="G109" s="288" t="s">
        <v>326</v>
      </c>
      <c r="H109" s="288" t="s">
        <v>365</v>
      </c>
      <c r="I109" s="288" t="str">
        <f t="shared" si="21"/>
        <v>Million Gallons</v>
      </c>
      <c r="J109" s="290">
        <v>2010</v>
      </c>
      <c r="K109" s="290">
        <v>4</v>
      </c>
      <c r="L109" s="292">
        <v>8.5000000000000006E-2</v>
      </c>
      <c r="M109" s="306">
        <f t="shared" si="22"/>
        <v>0</v>
      </c>
      <c r="N109" s="294">
        <v>0</v>
      </c>
      <c r="O109" s="287">
        <f t="shared" si="23"/>
        <v>0</v>
      </c>
      <c r="P109" s="295">
        <v>45030</v>
      </c>
      <c r="Q109" s="283" t="s">
        <v>1732</v>
      </c>
      <c r="R109" s="286" t="s">
        <v>1734</v>
      </c>
      <c r="S109" s="290" t="str">
        <f t="shared" si="24"/>
        <v>NA</v>
      </c>
      <c r="T109" s="306">
        <f t="shared" si="25"/>
        <v>0</v>
      </c>
      <c r="U109" s="294">
        <f t="shared" si="26"/>
        <v>0</v>
      </c>
      <c r="V109" s="294">
        <f t="shared" si="27"/>
        <v>0</v>
      </c>
    </row>
    <row r="110" spans="1:22" ht="51" customHeight="1" x14ac:dyDescent="0.2">
      <c r="A110" s="491" t="str">
        <f t="shared" si="18"/>
        <v>2009Buildings</v>
      </c>
      <c r="B110" s="491" t="str">
        <f t="shared" si="19"/>
        <v>2009BuildingsElectricity - Grid</v>
      </c>
      <c r="C110" s="491" t="str">
        <f t="shared" si="20"/>
        <v>20092</v>
      </c>
      <c r="D110" s="285" t="s">
        <v>1382</v>
      </c>
      <c r="E110" s="290">
        <v>1501</v>
      </c>
      <c r="F110" s="288" t="s">
        <v>1382</v>
      </c>
      <c r="G110" s="288" t="s">
        <v>384</v>
      </c>
      <c r="H110" s="288" t="s">
        <v>1407</v>
      </c>
      <c r="I110" s="288" t="str">
        <f t="shared" si="21"/>
        <v>Megawatt Hour</v>
      </c>
      <c r="J110" s="290">
        <v>2009</v>
      </c>
      <c r="K110" s="290">
        <v>4</v>
      </c>
      <c r="L110" s="294">
        <v>7804.6030000000001</v>
      </c>
      <c r="M110" s="306">
        <f t="shared" si="22"/>
        <v>26629.305435999999</v>
      </c>
      <c r="N110" s="294">
        <v>611.06500000000005</v>
      </c>
      <c r="O110" s="287">
        <f t="shared" si="23"/>
        <v>7.8295462306026339E-2</v>
      </c>
      <c r="P110" s="295">
        <v>45030</v>
      </c>
      <c r="Q110" s="286"/>
      <c r="R110" s="286"/>
      <c r="S110" s="290">
        <f t="shared" si="24"/>
        <v>2</v>
      </c>
      <c r="T110" s="306">
        <f t="shared" si="25"/>
        <v>5473.6375074624684</v>
      </c>
      <c r="U110" s="294">
        <f t="shared" si="26"/>
        <v>0</v>
      </c>
      <c r="V110" s="294">
        <f t="shared" si="27"/>
        <v>360.55397625406027</v>
      </c>
    </row>
    <row r="111" spans="1:22" ht="51" customHeight="1" x14ac:dyDescent="0.2">
      <c r="A111" s="491" t="str">
        <f t="shared" si="18"/>
        <v>2009Buildings</v>
      </c>
      <c r="B111" s="491" t="str">
        <f t="shared" si="19"/>
        <v>2009BuildingsNatural Gas</v>
      </c>
      <c r="C111" s="491" t="str">
        <f t="shared" si="20"/>
        <v>20091</v>
      </c>
      <c r="D111" s="285" t="s">
        <v>1382</v>
      </c>
      <c r="E111" s="290">
        <v>1501</v>
      </c>
      <c r="F111" s="288" t="s">
        <v>1382</v>
      </c>
      <c r="G111" s="288" t="s">
        <v>384</v>
      </c>
      <c r="H111" s="288" t="s">
        <v>340</v>
      </c>
      <c r="I111" s="288" t="str">
        <f t="shared" si="21"/>
        <v>1,000 Cubic Feet</v>
      </c>
      <c r="J111" s="290">
        <v>2009</v>
      </c>
      <c r="K111" s="290">
        <v>4</v>
      </c>
      <c r="L111" s="294">
        <v>412</v>
      </c>
      <c r="M111" s="306">
        <f t="shared" si="22"/>
        <v>423.536</v>
      </c>
      <c r="N111" s="294">
        <v>11.2</v>
      </c>
      <c r="O111" s="287">
        <f t="shared" si="23"/>
        <v>2.7184466019417475E-2</v>
      </c>
      <c r="P111" s="295">
        <v>45030</v>
      </c>
      <c r="Q111" s="286"/>
      <c r="R111" s="286"/>
      <c r="S111" s="290">
        <f t="shared" si="24"/>
        <v>1</v>
      </c>
      <c r="T111" s="306">
        <f t="shared" si="25"/>
        <v>22.477902592000007</v>
      </c>
      <c r="U111" s="294">
        <f t="shared" si="26"/>
        <v>0</v>
      </c>
      <c r="V111" s="294">
        <f t="shared" si="27"/>
        <v>0</v>
      </c>
    </row>
    <row r="112" spans="1:22" ht="51" customHeight="1" x14ac:dyDescent="0.2">
      <c r="A112" s="491" t="str">
        <f t="shared" si="18"/>
        <v>2009Buildings</v>
      </c>
      <c r="B112" s="491" t="str">
        <f t="shared" si="19"/>
        <v>2009BuildingsSquare Feet</v>
      </c>
      <c r="C112" s="491" t="str">
        <f t="shared" si="20"/>
        <v>2009NA</v>
      </c>
      <c r="D112" s="285" t="s">
        <v>1382</v>
      </c>
      <c r="E112" s="290">
        <v>1501</v>
      </c>
      <c r="F112" s="288" t="s">
        <v>1382</v>
      </c>
      <c r="G112" s="288" t="s">
        <v>384</v>
      </c>
      <c r="H112" s="288" t="s">
        <v>366</v>
      </c>
      <c r="I112" s="288" t="str">
        <f t="shared" si="21"/>
        <v>1,000 Square Feet</v>
      </c>
      <c r="J112" s="290">
        <v>2009</v>
      </c>
      <c r="K112" s="290">
        <v>4</v>
      </c>
      <c r="L112" s="294">
        <v>115.374</v>
      </c>
      <c r="M112" s="306">
        <f t="shared" si="22"/>
        <v>0</v>
      </c>
      <c r="N112" s="294"/>
      <c r="O112" s="287">
        <f t="shared" si="23"/>
        <v>0</v>
      </c>
      <c r="P112" s="295">
        <v>45030</v>
      </c>
      <c r="Q112" s="286"/>
      <c r="R112" s="286"/>
      <c r="S112" s="290" t="str">
        <f t="shared" si="24"/>
        <v>NA</v>
      </c>
      <c r="T112" s="306">
        <f t="shared" si="25"/>
        <v>0</v>
      </c>
      <c r="U112" s="294">
        <f t="shared" si="26"/>
        <v>0</v>
      </c>
      <c r="V112" s="294">
        <f t="shared" si="27"/>
        <v>0</v>
      </c>
    </row>
    <row r="113" spans="1:22" ht="51" customHeight="1" x14ac:dyDescent="0.2">
      <c r="A113" s="491" t="str">
        <f t="shared" si="18"/>
        <v>2009Excluded</v>
      </c>
      <c r="B113" s="491" t="str">
        <f t="shared" si="19"/>
        <v>2009ExcludedSquare Feet</v>
      </c>
      <c r="C113" s="491" t="str">
        <f t="shared" si="20"/>
        <v>2009NA</v>
      </c>
      <c r="D113" s="285" t="s">
        <v>1382</v>
      </c>
      <c r="E113" s="290">
        <v>1501</v>
      </c>
      <c r="F113" s="288" t="s">
        <v>1382</v>
      </c>
      <c r="G113" s="288" t="s">
        <v>134</v>
      </c>
      <c r="H113" s="288" t="s">
        <v>366</v>
      </c>
      <c r="I113" s="288" t="str">
        <f t="shared" si="21"/>
        <v>1,000 Square Feet</v>
      </c>
      <c r="J113" s="290">
        <v>2009</v>
      </c>
      <c r="K113" s="290">
        <v>4</v>
      </c>
      <c r="L113" s="294">
        <v>112.699</v>
      </c>
      <c r="M113" s="306">
        <f t="shared" si="22"/>
        <v>0</v>
      </c>
      <c r="N113" s="294"/>
      <c r="O113" s="287">
        <f t="shared" si="23"/>
        <v>0</v>
      </c>
      <c r="P113" s="295">
        <v>45030</v>
      </c>
      <c r="Q113" s="286"/>
      <c r="R113" s="286"/>
      <c r="S113" s="290" t="str">
        <f t="shared" si="24"/>
        <v>NA</v>
      </c>
      <c r="T113" s="306">
        <f t="shared" si="25"/>
        <v>0</v>
      </c>
      <c r="U113" s="294">
        <f t="shared" si="26"/>
        <v>0</v>
      </c>
      <c r="V113" s="294">
        <f t="shared" si="27"/>
        <v>0</v>
      </c>
    </row>
    <row r="114" spans="1:22" ht="51" customHeight="1" x14ac:dyDescent="0.2">
      <c r="A114" s="491" t="str">
        <f t="shared" si="18"/>
        <v>2009Water</v>
      </c>
      <c r="B114" s="491" t="str">
        <f t="shared" si="19"/>
        <v>2009WaterILA non-potable fresh</v>
      </c>
      <c r="C114" s="491" t="str">
        <f t="shared" si="20"/>
        <v>2009NA</v>
      </c>
      <c r="D114" s="285" t="s">
        <v>1382</v>
      </c>
      <c r="E114" s="290">
        <v>1501</v>
      </c>
      <c r="F114" s="288" t="s">
        <v>1382</v>
      </c>
      <c r="G114" s="288" t="s">
        <v>326</v>
      </c>
      <c r="H114" s="288" t="s">
        <v>365</v>
      </c>
      <c r="I114" s="288" t="str">
        <f t="shared" si="21"/>
        <v>Million Gallons</v>
      </c>
      <c r="J114" s="290">
        <v>2009</v>
      </c>
      <c r="K114" s="290">
        <v>4</v>
      </c>
      <c r="L114" s="294">
        <v>0</v>
      </c>
      <c r="M114" s="306">
        <f t="shared" si="22"/>
        <v>0</v>
      </c>
      <c r="N114" s="294">
        <v>0</v>
      </c>
      <c r="O114" s="287" t="str">
        <f t="shared" si="23"/>
        <v>NA</v>
      </c>
      <c r="P114" s="295">
        <v>45030</v>
      </c>
      <c r="Q114" s="286"/>
      <c r="R114" s="286"/>
      <c r="S114" s="290" t="str">
        <f t="shared" si="24"/>
        <v>NA</v>
      </c>
      <c r="T114" s="306">
        <f t="shared" si="25"/>
        <v>0</v>
      </c>
      <c r="U114" s="294">
        <f t="shared" si="26"/>
        <v>0</v>
      </c>
      <c r="V114" s="294">
        <f t="shared" si="27"/>
        <v>0</v>
      </c>
    </row>
    <row r="115" spans="1:22" ht="51" customHeight="1" x14ac:dyDescent="0.2">
      <c r="A115" s="491" t="str">
        <f t="shared" si="18"/>
        <v>2009Water</v>
      </c>
      <c r="B115" s="491" t="str">
        <f t="shared" si="19"/>
        <v>2009WaterPotable</v>
      </c>
      <c r="C115" s="491" t="str">
        <f t="shared" si="20"/>
        <v>2009NA</v>
      </c>
      <c r="D115" s="285" t="s">
        <v>1382</v>
      </c>
      <c r="E115" s="290">
        <v>1501</v>
      </c>
      <c r="F115" s="288" t="s">
        <v>1382</v>
      </c>
      <c r="G115" s="288" t="s">
        <v>326</v>
      </c>
      <c r="H115" s="288" t="s">
        <v>363</v>
      </c>
      <c r="I115" s="288" t="str">
        <f t="shared" si="21"/>
        <v>Million Gallons</v>
      </c>
      <c r="J115" s="290">
        <v>2009</v>
      </c>
      <c r="K115" s="290">
        <v>4</v>
      </c>
      <c r="L115" s="294">
        <v>0.54900000000000004</v>
      </c>
      <c r="M115" s="306">
        <f t="shared" si="22"/>
        <v>0</v>
      </c>
      <c r="N115" s="294">
        <v>25.4</v>
      </c>
      <c r="O115" s="287">
        <f t="shared" si="23"/>
        <v>46.265938069216752</v>
      </c>
      <c r="P115" s="295">
        <v>45030</v>
      </c>
      <c r="Q115" s="286"/>
      <c r="R115" s="286"/>
      <c r="S115" s="290" t="str">
        <f t="shared" si="24"/>
        <v>NA</v>
      </c>
      <c r="T115" s="306">
        <f t="shared" si="25"/>
        <v>0</v>
      </c>
      <c r="U115" s="294">
        <f t="shared" si="26"/>
        <v>0</v>
      </c>
      <c r="V115" s="294">
        <f t="shared" si="27"/>
        <v>0</v>
      </c>
    </row>
    <row r="116" spans="1:22" ht="51" customHeight="1" x14ac:dyDescent="0.2">
      <c r="A116" s="491" t="str">
        <f t="shared" si="18"/>
        <v>2008Buildings</v>
      </c>
      <c r="B116" s="491" t="str">
        <f t="shared" si="19"/>
        <v>2008BuildingsElectricity - Grid</v>
      </c>
      <c r="C116" s="491" t="str">
        <f t="shared" si="20"/>
        <v>20082</v>
      </c>
      <c r="D116" s="285" t="s">
        <v>1382</v>
      </c>
      <c r="E116" s="290">
        <v>1501</v>
      </c>
      <c r="F116" s="288" t="s">
        <v>1382</v>
      </c>
      <c r="G116" s="288" t="s">
        <v>384</v>
      </c>
      <c r="H116" s="288" t="s">
        <v>1407</v>
      </c>
      <c r="I116" s="288" t="str">
        <f t="shared" si="21"/>
        <v>Megawatt Hour</v>
      </c>
      <c r="J116" s="290">
        <v>2008</v>
      </c>
      <c r="K116" s="290">
        <v>4</v>
      </c>
      <c r="L116" s="294">
        <v>7556</v>
      </c>
      <c r="M116" s="306">
        <f t="shared" si="22"/>
        <v>25781.072</v>
      </c>
      <c r="N116" s="294">
        <v>834.9</v>
      </c>
      <c r="O116" s="287">
        <f t="shared" si="23"/>
        <v>0.11049497088406564</v>
      </c>
      <c r="P116" s="295">
        <v>45030</v>
      </c>
      <c r="Q116" s="286"/>
      <c r="R116" s="286"/>
      <c r="S116" s="290">
        <f t="shared" si="24"/>
        <v>2</v>
      </c>
      <c r="T116" s="306">
        <f t="shared" si="25"/>
        <v>5299.2836415108386</v>
      </c>
      <c r="U116" s="294">
        <f t="shared" si="26"/>
        <v>0</v>
      </c>
      <c r="V116" s="294">
        <f t="shared" si="27"/>
        <v>349.06911274996042</v>
      </c>
    </row>
    <row r="117" spans="1:22" ht="51" customHeight="1" x14ac:dyDescent="0.2">
      <c r="A117" s="491" t="str">
        <f t="shared" si="18"/>
        <v>2008Buildings</v>
      </c>
      <c r="B117" s="491" t="str">
        <f t="shared" si="19"/>
        <v>2008BuildingsNatural Gas</v>
      </c>
      <c r="C117" s="491" t="str">
        <f t="shared" si="20"/>
        <v>20081</v>
      </c>
      <c r="D117" s="285" t="s">
        <v>1382</v>
      </c>
      <c r="E117" s="290">
        <v>1501</v>
      </c>
      <c r="F117" s="288" t="s">
        <v>1382</v>
      </c>
      <c r="G117" s="288" t="s">
        <v>384</v>
      </c>
      <c r="H117" s="288" t="s">
        <v>340</v>
      </c>
      <c r="I117" s="288" t="str">
        <f t="shared" si="21"/>
        <v>1,000 Cubic Feet</v>
      </c>
      <c r="J117" s="290">
        <v>2008</v>
      </c>
      <c r="K117" s="290">
        <v>4</v>
      </c>
      <c r="L117" s="294">
        <v>1060</v>
      </c>
      <c r="M117" s="306">
        <f t="shared" si="22"/>
        <v>1089.68</v>
      </c>
      <c r="N117" s="294">
        <v>49.1</v>
      </c>
      <c r="O117" s="287">
        <f t="shared" si="23"/>
        <v>4.6320754716981133E-2</v>
      </c>
      <c r="P117" s="295">
        <v>45030</v>
      </c>
      <c r="Q117" s="286"/>
      <c r="R117" s="286"/>
      <c r="S117" s="290">
        <f t="shared" si="24"/>
        <v>1</v>
      </c>
      <c r="T117" s="306">
        <f t="shared" si="25"/>
        <v>57.83149696000001</v>
      </c>
      <c r="U117" s="294">
        <f t="shared" si="26"/>
        <v>0</v>
      </c>
      <c r="V117" s="294">
        <f t="shared" si="27"/>
        <v>0</v>
      </c>
    </row>
    <row r="118" spans="1:22" ht="51" customHeight="1" x14ac:dyDescent="0.2">
      <c r="A118" s="491" t="str">
        <f t="shared" si="18"/>
        <v>2008Buildings</v>
      </c>
      <c r="B118" s="491" t="str">
        <f t="shared" si="19"/>
        <v>2008BuildingsSquare Feet</v>
      </c>
      <c r="C118" s="491" t="str">
        <f t="shared" si="20"/>
        <v>2008NA</v>
      </c>
      <c r="D118" s="285" t="s">
        <v>1382</v>
      </c>
      <c r="E118" s="290">
        <v>1501</v>
      </c>
      <c r="F118" s="288" t="s">
        <v>1382</v>
      </c>
      <c r="G118" s="288" t="s">
        <v>384</v>
      </c>
      <c r="H118" s="288" t="s">
        <v>366</v>
      </c>
      <c r="I118" s="288" t="str">
        <f t="shared" si="21"/>
        <v>1,000 Square Feet</v>
      </c>
      <c r="J118" s="290">
        <v>2008</v>
      </c>
      <c r="K118" s="290">
        <v>4</v>
      </c>
      <c r="L118" s="294">
        <v>69.792000000000002</v>
      </c>
      <c r="M118" s="306">
        <f t="shared" si="22"/>
        <v>0</v>
      </c>
      <c r="N118" s="294"/>
      <c r="O118" s="287">
        <f t="shared" si="23"/>
        <v>0</v>
      </c>
      <c r="P118" s="295">
        <v>45030</v>
      </c>
      <c r="Q118" s="286"/>
      <c r="R118" s="286"/>
      <c r="S118" s="290" t="str">
        <f t="shared" si="24"/>
        <v>NA</v>
      </c>
      <c r="T118" s="306">
        <f t="shared" si="25"/>
        <v>0</v>
      </c>
      <c r="U118" s="294">
        <f t="shared" si="26"/>
        <v>0</v>
      </c>
      <c r="V118" s="294">
        <f t="shared" si="27"/>
        <v>0</v>
      </c>
    </row>
    <row r="119" spans="1:22" ht="51" customHeight="1" x14ac:dyDescent="0.2">
      <c r="A119" s="491" t="str">
        <f t="shared" si="18"/>
        <v>2008Water</v>
      </c>
      <c r="B119" s="491" t="str">
        <f t="shared" si="19"/>
        <v>2008WaterPotable</v>
      </c>
      <c r="C119" s="491" t="str">
        <f t="shared" si="20"/>
        <v>2008NA</v>
      </c>
      <c r="D119" s="285" t="s">
        <v>1382</v>
      </c>
      <c r="E119" s="290">
        <v>1501</v>
      </c>
      <c r="F119" s="288" t="s">
        <v>1382</v>
      </c>
      <c r="G119" s="288" t="s">
        <v>326</v>
      </c>
      <c r="H119" s="288" t="s">
        <v>363</v>
      </c>
      <c r="I119" s="288" t="str">
        <f t="shared" si="21"/>
        <v>Million Gallons</v>
      </c>
      <c r="J119" s="290">
        <v>2008</v>
      </c>
      <c r="K119" s="290">
        <v>4</v>
      </c>
      <c r="L119" s="294">
        <v>1.071</v>
      </c>
      <c r="M119" s="306">
        <f t="shared" si="22"/>
        <v>0</v>
      </c>
      <c r="N119" s="294">
        <v>12.9</v>
      </c>
      <c r="O119" s="287">
        <f t="shared" si="23"/>
        <v>12.04481792717087</v>
      </c>
      <c r="P119" s="295">
        <v>45030</v>
      </c>
      <c r="Q119" s="286"/>
      <c r="R119" s="286"/>
      <c r="S119" s="290" t="str">
        <f t="shared" si="24"/>
        <v>NA</v>
      </c>
      <c r="T119" s="306">
        <f t="shared" si="25"/>
        <v>0</v>
      </c>
      <c r="U119" s="294">
        <f t="shared" si="26"/>
        <v>0</v>
      </c>
      <c r="V119" s="294">
        <f t="shared" si="27"/>
        <v>0</v>
      </c>
    </row>
    <row r="120" spans="1:22" ht="51" customHeight="1" x14ac:dyDescent="0.2">
      <c r="A120" s="491" t="str">
        <f t="shared" si="18"/>
        <v>2007Buildings</v>
      </c>
      <c r="B120" s="491" t="str">
        <f t="shared" si="19"/>
        <v>2007BuildingsSquare Feet</v>
      </c>
      <c r="C120" s="491" t="str">
        <f t="shared" si="20"/>
        <v>2007NA</v>
      </c>
      <c r="D120" s="285" t="s">
        <v>1382</v>
      </c>
      <c r="E120" s="290">
        <v>1501</v>
      </c>
      <c r="F120" s="288" t="s">
        <v>1382</v>
      </c>
      <c r="G120" s="288" t="s">
        <v>384</v>
      </c>
      <c r="H120" s="288" t="s">
        <v>366</v>
      </c>
      <c r="I120" s="288" t="str">
        <f t="shared" si="21"/>
        <v>1,000 Square Feet</v>
      </c>
      <c r="J120" s="290">
        <v>2007</v>
      </c>
      <c r="K120" s="290">
        <v>4</v>
      </c>
      <c r="L120" s="294">
        <v>69.792000000000002</v>
      </c>
      <c r="M120" s="306">
        <f t="shared" si="22"/>
        <v>0</v>
      </c>
      <c r="N120" s="294"/>
      <c r="O120" s="287">
        <f t="shared" si="23"/>
        <v>0</v>
      </c>
      <c r="P120" s="295">
        <v>45030</v>
      </c>
      <c r="Q120" s="286"/>
      <c r="R120" s="286" t="s">
        <v>1733</v>
      </c>
      <c r="S120" s="290" t="str">
        <f t="shared" si="24"/>
        <v>NA</v>
      </c>
      <c r="T120" s="306">
        <f t="shared" si="25"/>
        <v>0</v>
      </c>
      <c r="U120" s="294">
        <f t="shared" si="26"/>
        <v>0</v>
      </c>
      <c r="V120" s="294">
        <f t="shared" si="27"/>
        <v>0</v>
      </c>
    </row>
    <row r="121" spans="1:22" ht="51" customHeight="1" x14ac:dyDescent="0.2">
      <c r="A121" s="491" t="str">
        <f t="shared" si="18"/>
        <v>2007Water</v>
      </c>
      <c r="B121" s="491" t="str">
        <f t="shared" si="19"/>
        <v>2007WaterPotable</v>
      </c>
      <c r="C121" s="491" t="str">
        <f t="shared" si="20"/>
        <v>2007NA</v>
      </c>
      <c r="D121" s="285" t="s">
        <v>1382</v>
      </c>
      <c r="E121" s="290">
        <v>1501</v>
      </c>
      <c r="F121" s="288" t="s">
        <v>1382</v>
      </c>
      <c r="G121" s="288" t="s">
        <v>326</v>
      </c>
      <c r="H121" s="288" t="s">
        <v>363</v>
      </c>
      <c r="I121" s="288" t="str">
        <f t="shared" si="21"/>
        <v>Million Gallons</v>
      </c>
      <c r="J121" s="290">
        <v>2007</v>
      </c>
      <c r="K121" s="290">
        <v>4</v>
      </c>
      <c r="L121" s="294">
        <v>1.4970000000000001</v>
      </c>
      <c r="M121" s="306">
        <f t="shared" si="22"/>
        <v>0</v>
      </c>
      <c r="N121" s="294">
        <v>7.2</v>
      </c>
      <c r="O121" s="287">
        <f t="shared" si="23"/>
        <v>4.8096192384769534</v>
      </c>
      <c r="P121" s="295">
        <v>45030</v>
      </c>
      <c r="Q121" s="286"/>
      <c r="R121" s="286"/>
      <c r="S121" s="290" t="str">
        <f t="shared" si="24"/>
        <v>NA</v>
      </c>
      <c r="T121" s="306">
        <f t="shared" si="25"/>
        <v>0</v>
      </c>
      <c r="U121" s="294">
        <f t="shared" si="26"/>
        <v>0</v>
      </c>
      <c r="V121" s="294">
        <f t="shared" si="27"/>
        <v>0</v>
      </c>
    </row>
    <row r="122" spans="1:22" ht="51" customHeight="1" x14ac:dyDescent="0.2">
      <c r="A122" s="491" t="str">
        <f t="shared" si="18"/>
        <v>2006Buildings</v>
      </c>
      <c r="B122" s="491" t="str">
        <f t="shared" si="19"/>
        <v>2006BuildingsElectricity - Grid</v>
      </c>
      <c r="C122" s="491" t="str">
        <f t="shared" si="20"/>
        <v>20062</v>
      </c>
      <c r="D122" s="373" t="s">
        <v>1792</v>
      </c>
      <c r="E122" s="373">
        <v>1321</v>
      </c>
      <c r="F122" s="373" t="s">
        <v>1382</v>
      </c>
      <c r="G122" s="373" t="s">
        <v>384</v>
      </c>
      <c r="H122" s="373" t="s">
        <v>1407</v>
      </c>
      <c r="I122" s="285" t="str">
        <f t="shared" si="21"/>
        <v>Megawatt Hour</v>
      </c>
      <c r="J122" s="373">
        <v>2006</v>
      </c>
      <c r="K122" s="373">
        <v>4</v>
      </c>
      <c r="L122" s="549">
        <v>0</v>
      </c>
      <c r="M122" s="307">
        <f t="shared" si="22"/>
        <v>0</v>
      </c>
      <c r="N122" s="549">
        <v>0</v>
      </c>
      <c r="O122" s="287" t="str">
        <f t="shared" si="23"/>
        <v>NA</v>
      </c>
      <c r="P122" s="550">
        <v>45030</v>
      </c>
      <c r="Q122" s="549"/>
      <c r="R122" s="549"/>
      <c r="S122" s="290">
        <f t="shared" si="24"/>
        <v>2</v>
      </c>
      <c r="T122" s="306">
        <f t="shared" si="25"/>
        <v>0</v>
      </c>
      <c r="U122" s="294">
        <f t="shared" si="26"/>
        <v>0</v>
      </c>
      <c r="V122" s="294">
        <f t="shared" si="27"/>
        <v>0</v>
      </c>
    </row>
    <row r="123" spans="1:22" ht="51" customHeight="1" x14ac:dyDescent="0.2">
      <c r="A123" s="491" t="str">
        <f t="shared" si="18"/>
        <v>2006Buildings</v>
      </c>
      <c r="B123" s="491" t="str">
        <f t="shared" si="19"/>
        <v>2006BuildingsNatural Gas</v>
      </c>
      <c r="C123" s="491" t="str">
        <f t="shared" si="20"/>
        <v>20061</v>
      </c>
      <c r="D123" s="373" t="s">
        <v>1792</v>
      </c>
      <c r="E123" s="373">
        <v>1321</v>
      </c>
      <c r="F123" s="373" t="s">
        <v>1382</v>
      </c>
      <c r="G123" s="373" t="s">
        <v>384</v>
      </c>
      <c r="H123" s="373" t="s">
        <v>340</v>
      </c>
      <c r="I123" s="285" t="str">
        <f t="shared" si="21"/>
        <v>1,000 Cubic Feet</v>
      </c>
      <c r="J123" s="373">
        <v>2006</v>
      </c>
      <c r="K123" s="373">
        <v>4</v>
      </c>
      <c r="L123" s="549">
        <v>0</v>
      </c>
      <c r="M123" s="307">
        <f t="shared" si="22"/>
        <v>0</v>
      </c>
      <c r="N123" s="549">
        <v>0</v>
      </c>
      <c r="O123" s="287" t="str">
        <f t="shared" si="23"/>
        <v>NA</v>
      </c>
      <c r="P123" s="550">
        <v>45030</v>
      </c>
      <c r="Q123" s="549"/>
      <c r="R123" s="549"/>
      <c r="S123" s="290">
        <f t="shared" si="24"/>
        <v>1</v>
      </c>
      <c r="T123" s="306">
        <f t="shared" si="25"/>
        <v>0</v>
      </c>
      <c r="U123" s="294">
        <f t="shared" si="26"/>
        <v>0</v>
      </c>
      <c r="V123" s="294">
        <f t="shared" si="27"/>
        <v>0</v>
      </c>
    </row>
    <row r="124" spans="1:22" ht="51" customHeight="1" x14ac:dyDescent="0.2">
      <c r="A124" s="491" t="str">
        <f t="shared" si="18"/>
        <v>2006Buildings</v>
      </c>
      <c r="B124" s="491" t="str">
        <f t="shared" si="19"/>
        <v>2006BuildingsSquare Feet</v>
      </c>
      <c r="C124" s="491" t="str">
        <f t="shared" si="20"/>
        <v>2006NA</v>
      </c>
      <c r="D124" s="373" t="s">
        <v>1792</v>
      </c>
      <c r="E124" s="373">
        <v>1321</v>
      </c>
      <c r="F124" s="373" t="s">
        <v>1382</v>
      </c>
      <c r="G124" s="373" t="s">
        <v>384</v>
      </c>
      <c r="H124" s="373" t="s">
        <v>366</v>
      </c>
      <c r="I124" s="285" t="str">
        <f t="shared" si="21"/>
        <v>1,000 Square Feet</v>
      </c>
      <c r="J124" s="373">
        <v>2006</v>
      </c>
      <c r="K124" s="373">
        <v>4</v>
      </c>
      <c r="L124" s="549">
        <v>0</v>
      </c>
      <c r="M124" s="307">
        <f t="shared" si="22"/>
        <v>0</v>
      </c>
      <c r="N124" s="549"/>
      <c r="O124" s="287" t="str">
        <f t="shared" si="23"/>
        <v>NA</v>
      </c>
      <c r="P124" s="550">
        <v>45030</v>
      </c>
      <c r="Q124" s="549"/>
      <c r="R124" s="549"/>
      <c r="S124" s="290" t="str">
        <f t="shared" si="24"/>
        <v>NA</v>
      </c>
      <c r="T124" s="306">
        <f t="shared" si="25"/>
        <v>0</v>
      </c>
      <c r="U124" s="294">
        <f t="shared" si="26"/>
        <v>0</v>
      </c>
      <c r="V124" s="294">
        <f t="shared" si="27"/>
        <v>0</v>
      </c>
    </row>
    <row r="125" spans="1:22" ht="51" customHeight="1" x14ac:dyDescent="0.2">
      <c r="A125" s="491" t="str">
        <f t="shared" si="18"/>
        <v>2006Buildings</v>
      </c>
      <c r="B125" s="491" t="str">
        <f t="shared" si="19"/>
        <v>2006BuildingsElectricity - Grid</v>
      </c>
      <c r="C125" s="491" t="str">
        <f t="shared" si="20"/>
        <v>20062</v>
      </c>
      <c r="D125" s="373" t="s">
        <v>1792</v>
      </c>
      <c r="E125" s="373">
        <v>1322</v>
      </c>
      <c r="F125" s="373" t="s">
        <v>1382</v>
      </c>
      <c r="G125" s="373" t="s">
        <v>384</v>
      </c>
      <c r="H125" s="373" t="s">
        <v>1407</v>
      </c>
      <c r="I125" s="285" t="str">
        <f t="shared" si="21"/>
        <v>Megawatt Hour</v>
      </c>
      <c r="J125" s="373">
        <v>2006</v>
      </c>
      <c r="K125" s="373">
        <v>1</v>
      </c>
      <c r="L125" s="549">
        <v>1387.41</v>
      </c>
      <c r="M125" s="307">
        <f t="shared" si="22"/>
        <v>4733.84292</v>
      </c>
      <c r="N125" s="549">
        <v>90.012</v>
      </c>
      <c r="O125" s="287">
        <f t="shared" si="23"/>
        <v>6.4877721798170696E-2</v>
      </c>
      <c r="P125" s="550">
        <v>45342</v>
      </c>
      <c r="Q125" s="549"/>
      <c r="R125" s="549"/>
      <c r="S125" s="290">
        <f t="shared" si="24"/>
        <v>2</v>
      </c>
      <c r="T125" s="306">
        <f t="shared" si="25"/>
        <v>973.03852793390047</v>
      </c>
      <c r="U125" s="294">
        <f t="shared" si="26"/>
        <v>0</v>
      </c>
      <c r="V125" s="294">
        <f t="shared" si="27"/>
        <v>64.095020873533954</v>
      </c>
    </row>
    <row r="126" spans="1:22" ht="51" customHeight="1" x14ac:dyDescent="0.2">
      <c r="A126" s="491" t="str">
        <f t="shared" si="18"/>
        <v>2006Buildings</v>
      </c>
      <c r="B126" s="491" t="str">
        <f t="shared" si="19"/>
        <v>2006BuildingsNatural Gas</v>
      </c>
      <c r="C126" s="491" t="str">
        <f t="shared" si="20"/>
        <v>20061</v>
      </c>
      <c r="D126" s="373" t="s">
        <v>1792</v>
      </c>
      <c r="E126" s="373">
        <v>1322</v>
      </c>
      <c r="F126" s="373" t="s">
        <v>1382</v>
      </c>
      <c r="G126" s="373" t="s">
        <v>384</v>
      </c>
      <c r="H126" s="373" t="s">
        <v>340</v>
      </c>
      <c r="I126" s="285" t="str">
        <f t="shared" si="21"/>
        <v>1,000 Cubic Feet</v>
      </c>
      <c r="J126" s="373">
        <v>2006</v>
      </c>
      <c r="K126" s="373">
        <v>1</v>
      </c>
      <c r="L126" s="549">
        <v>1400.3</v>
      </c>
      <c r="M126" s="307">
        <f t="shared" si="22"/>
        <v>1439.5083999999999</v>
      </c>
      <c r="N126" s="549">
        <v>18.670000000000002</v>
      </c>
      <c r="O126" s="287">
        <f t="shared" si="23"/>
        <v>1.33328572448761E-2</v>
      </c>
      <c r="P126" s="550">
        <v>45342</v>
      </c>
      <c r="Q126" s="549"/>
      <c r="R126" s="549"/>
      <c r="S126" s="290">
        <f t="shared" si="24"/>
        <v>1</v>
      </c>
      <c r="T126" s="306">
        <f t="shared" si="25"/>
        <v>76.397589804800006</v>
      </c>
      <c r="U126" s="294">
        <f t="shared" si="26"/>
        <v>0</v>
      </c>
      <c r="V126" s="294">
        <f t="shared" si="27"/>
        <v>0</v>
      </c>
    </row>
    <row r="127" spans="1:22" ht="51" customHeight="1" x14ac:dyDescent="0.2">
      <c r="A127" s="491" t="str">
        <f t="shared" si="18"/>
        <v>2006Buildings</v>
      </c>
      <c r="B127" s="491" t="str">
        <f t="shared" si="19"/>
        <v>2006BuildingsElectricity - Grid</v>
      </c>
      <c r="C127" s="491" t="str">
        <f t="shared" si="20"/>
        <v>20062</v>
      </c>
      <c r="D127" s="373" t="s">
        <v>1792</v>
      </c>
      <c r="E127" s="373">
        <v>1322</v>
      </c>
      <c r="F127" s="373" t="s">
        <v>1382</v>
      </c>
      <c r="G127" s="373" t="s">
        <v>384</v>
      </c>
      <c r="H127" s="373" t="s">
        <v>1407</v>
      </c>
      <c r="I127" s="285" t="str">
        <f t="shared" si="21"/>
        <v>Megawatt Hour</v>
      </c>
      <c r="J127" s="373">
        <v>2006</v>
      </c>
      <c r="K127" s="373">
        <v>4</v>
      </c>
      <c r="L127" s="549">
        <v>0</v>
      </c>
      <c r="M127" s="307">
        <f t="shared" si="22"/>
        <v>0</v>
      </c>
      <c r="N127" s="549">
        <v>0</v>
      </c>
      <c r="O127" s="287" t="str">
        <f t="shared" si="23"/>
        <v>NA</v>
      </c>
      <c r="P127" s="550">
        <v>45342</v>
      </c>
      <c r="Q127" s="549"/>
      <c r="R127" s="549"/>
      <c r="S127" s="290">
        <f t="shared" si="24"/>
        <v>2</v>
      </c>
      <c r="T127" s="306">
        <f t="shared" si="25"/>
        <v>0</v>
      </c>
      <c r="U127" s="294">
        <f t="shared" si="26"/>
        <v>0</v>
      </c>
      <c r="V127" s="294">
        <f t="shared" si="27"/>
        <v>0</v>
      </c>
    </row>
    <row r="128" spans="1:22" ht="51" customHeight="1" x14ac:dyDescent="0.2">
      <c r="A128" s="491" t="str">
        <f t="shared" si="18"/>
        <v>2006Buildings</v>
      </c>
      <c r="B128" s="491" t="str">
        <f t="shared" si="19"/>
        <v>2006BuildingsNatural Gas</v>
      </c>
      <c r="C128" s="491" t="str">
        <f t="shared" si="20"/>
        <v>20061</v>
      </c>
      <c r="D128" s="373" t="s">
        <v>1792</v>
      </c>
      <c r="E128" s="373">
        <v>1322</v>
      </c>
      <c r="F128" s="373" t="s">
        <v>1382</v>
      </c>
      <c r="G128" s="373" t="s">
        <v>384</v>
      </c>
      <c r="H128" s="373" t="s">
        <v>340</v>
      </c>
      <c r="I128" s="285" t="str">
        <f t="shared" si="21"/>
        <v>1,000 Cubic Feet</v>
      </c>
      <c r="J128" s="373">
        <v>2006</v>
      </c>
      <c r="K128" s="373">
        <v>4</v>
      </c>
      <c r="L128" s="549">
        <v>0</v>
      </c>
      <c r="M128" s="307">
        <f t="shared" si="22"/>
        <v>0</v>
      </c>
      <c r="N128" s="549">
        <v>0</v>
      </c>
      <c r="O128" s="287" t="str">
        <f t="shared" si="23"/>
        <v>NA</v>
      </c>
      <c r="P128" s="550">
        <v>45342</v>
      </c>
      <c r="Q128" s="549"/>
      <c r="R128" s="549"/>
      <c r="S128" s="290">
        <f t="shared" si="24"/>
        <v>1</v>
      </c>
      <c r="T128" s="306">
        <f t="shared" si="25"/>
        <v>0</v>
      </c>
      <c r="U128" s="294">
        <f t="shared" si="26"/>
        <v>0</v>
      </c>
      <c r="V128" s="294">
        <f t="shared" si="27"/>
        <v>0</v>
      </c>
    </row>
    <row r="129" spans="1:22" ht="51" customHeight="1" x14ac:dyDescent="0.2">
      <c r="A129" s="491" t="str">
        <f t="shared" si="18"/>
        <v>2006Buildings</v>
      </c>
      <c r="B129" s="491" t="str">
        <f t="shared" si="19"/>
        <v>2006BuildingsSquare Feet</v>
      </c>
      <c r="C129" s="491" t="str">
        <f t="shared" si="20"/>
        <v>2006NA</v>
      </c>
      <c r="D129" s="373" t="s">
        <v>1792</v>
      </c>
      <c r="E129" s="373">
        <v>1322</v>
      </c>
      <c r="F129" s="373" t="s">
        <v>1382</v>
      </c>
      <c r="G129" s="373" t="s">
        <v>384</v>
      </c>
      <c r="H129" s="373" t="s">
        <v>366</v>
      </c>
      <c r="I129" s="285" t="str">
        <f t="shared" si="21"/>
        <v>1,000 Square Feet</v>
      </c>
      <c r="J129" s="373">
        <v>2006</v>
      </c>
      <c r="K129" s="373">
        <v>4</v>
      </c>
      <c r="L129" s="549">
        <v>0</v>
      </c>
      <c r="M129" s="307">
        <f t="shared" si="22"/>
        <v>0</v>
      </c>
      <c r="N129" s="549"/>
      <c r="O129" s="287" t="str">
        <f t="shared" si="23"/>
        <v>NA</v>
      </c>
      <c r="P129" s="550">
        <v>45342</v>
      </c>
      <c r="Q129" s="549"/>
      <c r="R129" s="549"/>
      <c r="S129" s="290" t="str">
        <f t="shared" si="24"/>
        <v>NA</v>
      </c>
      <c r="T129" s="306">
        <f t="shared" si="25"/>
        <v>0</v>
      </c>
      <c r="U129" s="294">
        <f t="shared" si="26"/>
        <v>0</v>
      </c>
      <c r="V129" s="294">
        <f t="shared" si="27"/>
        <v>0</v>
      </c>
    </row>
    <row r="130" spans="1:22" ht="51" customHeight="1" x14ac:dyDescent="0.2">
      <c r="A130" s="491" t="str">
        <f t="shared" si="18"/>
        <v>2005Buildings</v>
      </c>
      <c r="B130" s="491" t="str">
        <f t="shared" si="19"/>
        <v>2005BuildingsElectricity - Grid</v>
      </c>
      <c r="C130" s="491" t="str">
        <f t="shared" si="20"/>
        <v>20052</v>
      </c>
      <c r="D130" s="373" t="s">
        <v>1792</v>
      </c>
      <c r="E130" s="373">
        <v>1321</v>
      </c>
      <c r="F130" s="373" t="s">
        <v>1382</v>
      </c>
      <c r="G130" s="373" t="s">
        <v>384</v>
      </c>
      <c r="H130" s="373" t="s">
        <v>1407</v>
      </c>
      <c r="I130" s="285" t="str">
        <f t="shared" si="21"/>
        <v>Megawatt Hour</v>
      </c>
      <c r="J130" s="373">
        <v>2005</v>
      </c>
      <c r="K130" s="373">
        <v>1</v>
      </c>
      <c r="L130" s="549">
        <v>8085.7</v>
      </c>
      <c r="M130" s="307">
        <f t="shared" si="22"/>
        <v>27588.4084</v>
      </c>
      <c r="N130" s="549">
        <v>619.04600000000005</v>
      </c>
      <c r="O130" s="287">
        <f t="shared" si="23"/>
        <v>7.6560594630025861E-2</v>
      </c>
      <c r="P130" s="550">
        <v>45030</v>
      </c>
      <c r="Q130" s="549"/>
      <c r="R130" s="549"/>
      <c r="S130" s="290">
        <f t="shared" si="24"/>
        <v>2</v>
      </c>
      <c r="T130" s="306">
        <f t="shared" si="25"/>
        <v>5670.7805373430629</v>
      </c>
      <c r="U130" s="294">
        <f t="shared" si="26"/>
        <v>0</v>
      </c>
      <c r="V130" s="294">
        <f t="shared" si="27"/>
        <v>373.53998477532491</v>
      </c>
    </row>
    <row r="131" spans="1:22" ht="51" customHeight="1" x14ac:dyDescent="0.2">
      <c r="A131" s="491" t="str">
        <f t="shared" si="18"/>
        <v>2005Buildings</v>
      </c>
      <c r="B131" s="491" t="str">
        <f t="shared" si="19"/>
        <v>2005BuildingsNatural Gas</v>
      </c>
      <c r="C131" s="491" t="str">
        <f t="shared" si="20"/>
        <v>20051</v>
      </c>
      <c r="D131" s="373" t="s">
        <v>1792</v>
      </c>
      <c r="E131" s="373">
        <v>1321</v>
      </c>
      <c r="F131" s="373" t="s">
        <v>1382</v>
      </c>
      <c r="G131" s="373" t="s">
        <v>384</v>
      </c>
      <c r="H131" s="373" t="s">
        <v>340</v>
      </c>
      <c r="I131" s="285" t="str">
        <f t="shared" si="21"/>
        <v>1,000 Cubic Feet</v>
      </c>
      <c r="J131" s="373">
        <v>2005</v>
      </c>
      <c r="K131" s="373">
        <v>1</v>
      </c>
      <c r="L131" s="549">
        <v>5117</v>
      </c>
      <c r="M131" s="307">
        <f t="shared" si="22"/>
        <v>5260.2759999999998</v>
      </c>
      <c r="N131" s="549">
        <v>40.975000000000001</v>
      </c>
      <c r="O131" s="287">
        <f t="shared" si="23"/>
        <v>8.0076216533124887E-3</v>
      </c>
      <c r="P131" s="550">
        <v>45030</v>
      </c>
      <c r="Q131" s="549"/>
      <c r="R131" s="549"/>
      <c r="S131" s="290">
        <f t="shared" si="24"/>
        <v>1</v>
      </c>
      <c r="T131" s="306">
        <f t="shared" si="25"/>
        <v>279.17336787200003</v>
      </c>
      <c r="U131" s="294">
        <f t="shared" si="26"/>
        <v>0</v>
      </c>
      <c r="V131" s="294">
        <f t="shared" si="27"/>
        <v>0</v>
      </c>
    </row>
    <row r="132" spans="1:22" ht="51" customHeight="1" x14ac:dyDescent="0.2">
      <c r="A132" s="491" t="str">
        <f t="shared" si="18"/>
        <v>2005Excluded</v>
      </c>
      <c r="B132" s="491" t="str">
        <f t="shared" si="19"/>
        <v>2005ExcludedElectricity - Grid</v>
      </c>
      <c r="C132" s="491" t="str">
        <f t="shared" si="20"/>
        <v>20052</v>
      </c>
      <c r="D132" s="373" t="s">
        <v>1792</v>
      </c>
      <c r="E132" s="373">
        <v>1321</v>
      </c>
      <c r="F132" s="373" t="s">
        <v>1382</v>
      </c>
      <c r="G132" s="373" t="s">
        <v>134</v>
      </c>
      <c r="H132" s="373" t="s">
        <v>1407</v>
      </c>
      <c r="I132" s="285" t="str">
        <f t="shared" si="21"/>
        <v>Megawatt Hour</v>
      </c>
      <c r="J132" s="373">
        <v>2005</v>
      </c>
      <c r="K132" s="373">
        <v>1</v>
      </c>
      <c r="L132" s="549">
        <v>0</v>
      </c>
      <c r="M132" s="307">
        <f t="shared" si="22"/>
        <v>0</v>
      </c>
      <c r="N132" s="549">
        <v>0</v>
      </c>
      <c r="O132" s="287" t="str">
        <f t="shared" si="23"/>
        <v>NA</v>
      </c>
      <c r="P132" s="550">
        <v>45030</v>
      </c>
      <c r="Q132" s="549"/>
      <c r="R132" s="549"/>
      <c r="S132" s="290">
        <f t="shared" si="24"/>
        <v>2</v>
      </c>
      <c r="T132" s="306">
        <f t="shared" si="25"/>
        <v>0</v>
      </c>
      <c r="U132" s="294">
        <f t="shared" si="26"/>
        <v>0</v>
      </c>
      <c r="V132" s="294">
        <f t="shared" si="27"/>
        <v>0</v>
      </c>
    </row>
    <row r="133" spans="1:22" ht="51" customHeight="1" x14ac:dyDescent="0.2">
      <c r="A133" s="491" t="str">
        <f t="shared" si="18"/>
        <v>2005Excluded</v>
      </c>
      <c r="B133" s="491" t="str">
        <f t="shared" si="19"/>
        <v>2005ExcludedNatural Gas</v>
      </c>
      <c r="C133" s="491" t="str">
        <f t="shared" si="20"/>
        <v>20051</v>
      </c>
      <c r="D133" s="4" t="s">
        <v>1792</v>
      </c>
      <c r="E133" s="4">
        <v>1321</v>
      </c>
      <c r="F133" s="4" t="s">
        <v>1382</v>
      </c>
      <c r="G133" s="4" t="s">
        <v>134</v>
      </c>
      <c r="H133" s="4" t="s">
        <v>340</v>
      </c>
      <c r="I133" s="285" t="str">
        <f t="shared" si="21"/>
        <v>1,000 Cubic Feet</v>
      </c>
      <c r="J133" s="4">
        <v>2005</v>
      </c>
      <c r="K133" s="4">
        <v>1</v>
      </c>
      <c r="L133" s="552">
        <v>0</v>
      </c>
      <c r="M133" s="307">
        <f t="shared" si="22"/>
        <v>0</v>
      </c>
      <c r="N133" s="552">
        <v>0</v>
      </c>
      <c r="O133" s="287" t="str">
        <f t="shared" si="23"/>
        <v>NA</v>
      </c>
      <c r="P133" s="554">
        <v>45030</v>
      </c>
      <c r="Q133" s="552"/>
      <c r="R133" s="552"/>
      <c r="S133" s="290">
        <f t="shared" si="24"/>
        <v>1</v>
      </c>
      <c r="T133" s="306">
        <f t="shared" si="25"/>
        <v>0</v>
      </c>
      <c r="U133" s="294">
        <f t="shared" si="26"/>
        <v>0</v>
      </c>
      <c r="V133" s="294">
        <f t="shared" si="27"/>
        <v>0</v>
      </c>
    </row>
    <row r="134" spans="1:22" ht="51" customHeight="1" x14ac:dyDescent="0.2">
      <c r="A134" s="491" t="str">
        <f t="shared" si="18"/>
        <v>2005Buildings</v>
      </c>
      <c r="B134" s="491" t="str">
        <f t="shared" si="19"/>
        <v>2005BuildingsElectricity - Grid</v>
      </c>
      <c r="C134" s="491" t="str">
        <f t="shared" si="20"/>
        <v>20052</v>
      </c>
      <c r="D134" s="2" t="s">
        <v>1792</v>
      </c>
      <c r="E134" s="2">
        <v>1321</v>
      </c>
      <c r="F134" s="2" t="s">
        <v>1382</v>
      </c>
      <c r="G134" s="2" t="s">
        <v>384</v>
      </c>
      <c r="H134" s="2" t="s">
        <v>1407</v>
      </c>
      <c r="I134" s="285" t="str">
        <f t="shared" si="21"/>
        <v>Megawatt Hour</v>
      </c>
      <c r="J134" s="2">
        <v>2005</v>
      </c>
      <c r="K134" s="2">
        <v>2</v>
      </c>
      <c r="L134" s="63">
        <v>9882.6</v>
      </c>
      <c r="M134" s="307">
        <f t="shared" si="22"/>
        <v>33719.431199999999</v>
      </c>
      <c r="N134" s="63">
        <v>721.83600000000001</v>
      </c>
      <c r="O134" s="287">
        <f t="shared" si="23"/>
        <v>7.3041102543864977E-2</v>
      </c>
      <c r="P134" s="515">
        <v>45030</v>
      </c>
      <c r="S134" s="290">
        <f t="shared" si="24"/>
        <v>2</v>
      </c>
      <c r="T134" s="306">
        <f t="shared" si="25"/>
        <v>6931.0085383264968</v>
      </c>
      <c r="U134" s="294">
        <f t="shared" si="26"/>
        <v>0</v>
      </c>
      <c r="V134" s="294">
        <f t="shared" si="27"/>
        <v>456.55246342810466</v>
      </c>
    </row>
    <row r="135" spans="1:22" ht="51" customHeight="1" x14ac:dyDescent="0.2">
      <c r="A135" s="491" t="str">
        <f t="shared" si="18"/>
        <v>2005Buildings</v>
      </c>
      <c r="B135" s="491" t="str">
        <f t="shared" si="19"/>
        <v>2005BuildingsNatural Gas</v>
      </c>
      <c r="C135" s="491" t="str">
        <f t="shared" si="20"/>
        <v>20051</v>
      </c>
      <c r="D135" s="2" t="s">
        <v>1792</v>
      </c>
      <c r="E135" s="2">
        <v>1321</v>
      </c>
      <c r="F135" s="2" t="s">
        <v>1382</v>
      </c>
      <c r="G135" s="2" t="s">
        <v>384</v>
      </c>
      <c r="H135" s="2" t="s">
        <v>340</v>
      </c>
      <c r="I135" s="285" t="str">
        <f t="shared" si="21"/>
        <v>1,000 Cubic Feet</v>
      </c>
      <c r="J135" s="2">
        <v>2005</v>
      </c>
      <c r="K135" s="2">
        <v>2</v>
      </c>
      <c r="L135" s="63">
        <v>5170</v>
      </c>
      <c r="M135" s="307">
        <f t="shared" si="22"/>
        <v>5314.76</v>
      </c>
      <c r="N135" s="63">
        <v>42.621000000000002</v>
      </c>
      <c r="O135" s="287">
        <f t="shared" si="23"/>
        <v>8.2439071566731137E-3</v>
      </c>
      <c r="P135" s="515">
        <v>45030</v>
      </c>
      <c r="S135" s="290">
        <f t="shared" si="24"/>
        <v>1</v>
      </c>
      <c r="T135" s="306">
        <f t="shared" si="25"/>
        <v>282.06494272000003</v>
      </c>
      <c r="U135" s="294">
        <f t="shared" si="26"/>
        <v>0</v>
      </c>
      <c r="V135" s="294">
        <f t="shared" si="27"/>
        <v>0</v>
      </c>
    </row>
    <row r="136" spans="1:22" ht="51" customHeight="1" x14ac:dyDescent="0.2">
      <c r="A136" s="491" t="str">
        <f t="shared" si="18"/>
        <v>2005Buildings</v>
      </c>
      <c r="B136" s="491" t="str">
        <f t="shared" si="19"/>
        <v>2005BuildingsElectricity - Grid</v>
      </c>
      <c r="C136" s="491" t="str">
        <f t="shared" si="20"/>
        <v>20052</v>
      </c>
      <c r="D136" s="2" t="s">
        <v>1792</v>
      </c>
      <c r="E136" s="2">
        <v>1321</v>
      </c>
      <c r="F136" s="2" t="s">
        <v>1382</v>
      </c>
      <c r="G136" s="2" t="s">
        <v>384</v>
      </c>
      <c r="H136" s="2" t="s">
        <v>1407</v>
      </c>
      <c r="I136" s="285" t="str">
        <f t="shared" si="21"/>
        <v>Megawatt Hour</v>
      </c>
      <c r="J136" s="2">
        <v>2005</v>
      </c>
      <c r="K136" s="2">
        <v>3</v>
      </c>
      <c r="L136" s="63">
        <v>5732.7</v>
      </c>
      <c r="M136" s="307">
        <f t="shared" si="22"/>
        <v>19559.972399999999</v>
      </c>
      <c r="N136" s="63">
        <v>441.005</v>
      </c>
      <c r="O136" s="287">
        <f t="shared" si="23"/>
        <v>7.6927974601845556E-2</v>
      </c>
      <c r="P136" s="515">
        <v>45030</v>
      </c>
      <c r="S136" s="290">
        <f t="shared" si="24"/>
        <v>2</v>
      </c>
      <c r="T136" s="306">
        <f t="shared" si="25"/>
        <v>4020.5404091700875</v>
      </c>
      <c r="U136" s="294">
        <f t="shared" si="26"/>
        <v>0</v>
      </c>
      <c r="V136" s="294">
        <f t="shared" si="27"/>
        <v>264.83701729244285</v>
      </c>
    </row>
    <row r="137" spans="1:22" ht="51" customHeight="1" x14ac:dyDescent="0.2">
      <c r="A137" s="491" t="str">
        <f t="shared" si="18"/>
        <v>2005Buildings</v>
      </c>
      <c r="B137" s="491" t="str">
        <f t="shared" si="19"/>
        <v>2005BuildingsNatural Gas</v>
      </c>
      <c r="C137" s="491" t="str">
        <f t="shared" si="20"/>
        <v>20051</v>
      </c>
      <c r="D137" s="2" t="s">
        <v>1792</v>
      </c>
      <c r="E137" s="2">
        <v>1321</v>
      </c>
      <c r="F137" s="2" t="s">
        <v>1382</v>
      </c>
      <c r="G137" s="2" t="s">
        <v>384</v>
      </c>
      <c r="H137" s="2" t="s">
        <v>340</v>
      </c>
      <c r="I137" s="285" t="str">
        <f t="shared" si="21"/>
        <v>1,000 Cubic Feet</v>
      </c>
      <c r="J137" s="2">
        <v>2005</v>
      </c>
      <c r="K137" s="2">
        <v>3</v>
      </c>
      <c r="L137" s="63">
        <v>8.4</v>
      </c>
      <c r="M137" s="307">
        <f t="shared" si="22"/>
        <v>8.6352000000000011</v>
      </c>
      <c r="N137" s="63">
        <v>4.9249999999999998</v>
      </c>
      <c r="O137" s="287">
        <f t="shared" si="23"/>
        <v>0.58630952380952372</v>
      </c>
      <c r="P137" s="515">
        <v>45030</v>
      </c>
      <c r="S137" s="290">
        <f t="shared" si="24"/>
        <v>1</v>
      </c>
      <c r="T137" s="306">
        <f t="shared" si="25"/>
        <v>0.45828733440000008</v>
      </c>
      <c r="U137" s="294">
        <f t="shared" si="26"/>
        <v>0</v>
      </c>
      <c r="V137" s="294">
        <f t="shared" si="27"/>
        <v>0</v>
      </c>
    </row>
    <row r="138" spans="1:22" ht="51" customHeight="1" x14ac:dyDescent="0.2">
      <c r="A138" s="491" t="str">
        <f t="shared" si="18"/>
        <v>2005Buildings</v>
      </c>
      <c r="B138" s="491" t="str">
        <f t="shared" si="19"/>
        <v>2005BuildingsElectricity - Grid</v>
      </c>
      <c r="C138" s="491" t="str">
        <f t="shared" si="20"/>
        <v>20052</v>
      </c>
      <c r="D138" s="2" t="s">
        <v>1792</v>
      </c>
      <c r="E138" s="2">
        <v>1321</v>
      </c>
      <c r="F138" s="2" t="s">
        <v>1382</v>
      </c>
      <c r="G138" s="2" t="s">
        <v>384</v>
      </c>
      <c r="H138" s="2" t="s">
        <v>1407</v>
      </c>
      <c r="I138" s="285" t="str">
        <f t="shared" si="21"/>
        <v>Megawatt Hour</v>
      </c>
      <c r="J138" s="2">
        <v>2005</v>
      </c>
      <c r="K138" s="2">
        <v>4</v>
      </c>
      <c r="L138" s="63">
        <v>5071.8999999999996</v>
      </c>
      <c r="M138" s="307">
        <f t="shared" si="22"/>
        <v>17305.322799999998</v>
      </c>
      <c r="N138" s="63">
        <v>341.44099999999997</v>
      </c>
      <c r="O138" s="287">
        <f t="shared" si="23"/>
        <v>6.7320136438021261E-2</v>
      </c>
      <c r="P138" s="515">
        <v>45030</v>
      </c>
      <c r="S138" s="290">
        <f t="shared" si="24"/>
        <v>2</v>
      </c>
      <c r="T138" s="306">
        <f t="shared" si="25"/>
        <v>3557.098557620277</v>
      </c>
      <c r="U138" s="294">
        <f t="shared" si="26"/>
        <v>0</v>
      </c>
      <c r="V138" s="294">
        <f t="shared" si="27"/>
        <v>234.30963908900526</v>
      </c>
    </row>
    <row r="139" spans="1:22" ht="51" customHeight="1" x14ac:dyDescent="0.2">
      <c r="A139" s="491" t="str">
        <f t="shared" si="18"/>
        <v>2005Buildings</v>
      </c>
      <c r="B139" s="491" t="str">
        <f t="shared" si="19"/>
        <v>2005BuildingsNatural Gas</v>
      </c>
      <c r="C139" s="491" t="str">
        <f t="shared" si="20"/>
        <v>20051</v>
      </c>
      <c r="D139" s="2" t="s">
        <v>1792</v>
      </c>
      <c r="E139" s="2">
        <v>1321</v>
      </c>
      <c r="F139" s="2" t="s">
        <v>1382</v>
      </c>
      <c r="G139" s="2" t="s">
        <v>384</v>
      </c>
      <c r="H139" s="2" t="s">
        <v>340</v>
      </c>
      <c r="I139" s="285" t="str">
        <f t="shared" si="21"/>
        <v>1,000 Cubic Feet</v>
      </c>
      <c r="J139" s="2">
        <v>2005</v>
      </c>
      <c r="K139" s="2">
        <v>4</v>
      </c>
      <c r="L139" s="63">
        <v>30</v>
      </c>
      <c r="M139" s="307">
        <f t="shared" si="22"/>
        <v>30.84</v>
      </c>
      <c r="N139" s="63">
        <v>7.5999999999999998E-2</v>
      </c>
      <c r="O139" s="287">
        <f t="shared" si="23"/>
        <v>2.5333333333333332E-3</v>
      </c>
      <c r="P139" s="515">
        <v>45030</v>
      </c>
      <c r="S139" s="290">
        <f t="shared" si="24"/>
        <v>1</v>
      </c>
      <c r="T139" s="306">
        <f t="shared" si="25"/>
        <v>1.6367404800000001</v>
      </c>
      <c r="U139" s="294">
        <f t="shared" si="26"/>
        <v>0</v>
      </c>
      <c r="V139" s="294">
        <f t="shared" si="27"/>
        <v>0</v>
      </c>
    </row>
    <row r="140" spans="1:22" ht="51" customHeight="1" x14ac:dyDescent="0.2">
      <c r="A140" s="491" t="str">
        <f t="shared" si="18"/>
        <v>2005Buildings</v>
      </c>
      <c r="B140" s="491" t="str">
        <f t="shared" si="19"/>
        <v>2005BuildingsSquare Feet</v>
      </c>
      <c r="C140" s="491" t="str">
        <f t="shared" si="20"/>
        <v>2005NA</v>
      </c>
      <c r="D140" s="2" t="s">
        <v>1792</v>
      </c>
      <c r="E140" s="2">
        <v>1321</v>
      </c>
      <c r="F140" s="2" t="s">
        <v>1382</v>
      </c>
      <c r="G140" s="2" t="s">
        <v>384</v>
      </c>
      <c r="H140" s="2" t="s">
        <v>366</v>
      </c>
      <c r="I140" s="285" t="str">
        <f t="shared" si="21"/>
        <v>1,000 Square Feet</v>
      </c>
      <c r="J140" s="2">
        <v>2005</v>
      </c>
      <c r="K140" s="2">
        <v>4</v>
      </c>
      <c r="L140" s="63">
        <v>97.725999999999999</v>
      </c>
      <c r="M140" s="307">
        <f t="shared" si="22"/>
        <v>0</v>
      </c>
      <c r="O140" s="287">
        <f t="shared" si="23"/>
        <v>0</v>
      </c>
      <c r="P140" s="515">
        <v>45030</v>
      </c>
      <c r="S140" s="290" t="str">
        <f t="shared" si="24"/>
        <v>NA</v>
      </c>
      <c r="T140" s="306">
        <f t="shared" si="25"/>
        <v>0</v>
      </c>
      <c r="U140" s="294">
        <f t="shared" si="26"/>
        <v>0</v>
      </c>
      <c r="V140" s="294">
        <f t="shared" si="27"/>
        <v>0</v>
      </c>
    </row>
    <row r="141" spans="1:22" ht="51" customHeight="1" x14ac:dyDescent="0.2">
      <c r="A141" s="491" t="str">
        <f t="shared" si="18"/>
        <v>2005Buildings</v>
      </c>
      <c r="B141" s="491" t="str">
        <f t="shared" si="19"/>
        <v>2005BuildingsElectricity - Grid</v>
      </c>
      <c r="C141" s="491" t="str">
        <f t="shared" si="20"/>
        <v>20052</v>
      </c>
      <c r="D141" s="2" t="s">
        <v>1792</v>
      </c>
      <c r="E141" s="2">
        <v>1322</v>
      </c>
      <c r="F141" s="2" t="s">
        <v>1382</v>
      </c>
      <c r="G141" s="2" t="s">
        <v>384</v>
      </c>
      <c r="H141" s="2" t="s">
        <v>1407</v>
      </c>
      <c r="I141" s="285" t="str">
        <f t="shared" si="21"/>
        <v>Megawatt Hour</v>
      </c>
      <c r="J141" s="2">
        <v>2005</v>
      </c>
      <c r="K141" s="2">
        <v>1</v>
      </c>
      <c r="L141" s="63">
        <v>2705.1039999999998</v>
      </c>
      <c r="M141" s="307">
        <f t="shared" si="22"/>
        <v>9229.814848</v>
      </c>
      <c r="N141" s="63">
        <v>184.893</v>
      </c>
      <c r="O141" s="287">
        <f t="shared" si="23"/>
        <v>6.8349682673937859E-2</v>
      </c>
      <c r="P141" s="515">
        <v>45342</v>
      </c>
      <c r="S141" s="290">
        <f t="shared" si="24"/>
        <v>2</v>
      </c>
      <c r="T141" s="306">
        <f t="shared" si="25"/>
        <v>1897.1828183940622</v>
      </c>
      <c r="U141" s="294">
        <f t="shared" si="26"/>
        <v>0</v>
      </c>
      <c r="V141" s="294">
        <f t="shared" si="27"/>
        <v>124.96932943043527</v>
      </c>
    </row>
    <row r="142" spans="1:22" ht="51" customHeight="1" x14ac:dyDescent="0.2">
      <c r="A142" s="491" t="str">
        <f t="shared" ref="A142:A205" si="28">IF(H142="Biomass","",CONCATENATE(J142,G142))</f>
        <v>2005Buildings</v>
      </c>
      <c r="B142" s="491" t="str">
        <f t="shared" ref="B142:B205" si="29">CONCATENATE(J142,G142,H142)</f>
        <v>2005BuildingsNatural Gas</v>
      </c>
      <c r="C142" s="491" t="str">
        <f t="shared" ref="C142:C205" si="30">CONCATENATE(J142,S142)</f>
        <v>20051</v>
      </c>
      <c r="D142" s="2" t="s">
        <v>1792</v>
      </c>
      <c r="E142" s="2">
        <v>1322</v>
      </c>
      <c r="F142" s="2" t="s">
        <v>1382</v>
      </c>
      <c r="G142" s="2" t="s">
        <v>384</v>
      </c>
      <c r="H142" s="2" t="s">
        <v>340</v>
      </c>
      <c r="I142" s="285" t="str">
        <f t="shared" ref="I142:I205" si="31">IF(ISERROR(VLOOKUP($H142,UnitScope,2,0)),"",VLOOKUP($H142,UnitScope,2,0))</f>
        <v>1,000 Cubic Feet</v>
      </c>
      <c r="J142" s="2">
        <v>2005</v>
      </c>
      <c r="K142" s="2">
        <v>1</v>
      </c>
      <c r="L142" s="63">
        <v>7225.7</v>
      </c>
      <c r="M142" s="307">
        <f t="shared" ref="M142:M205" si="32">IF(VLOOKUP($H142,Antro,5,0)="NA",0,VLOOKUP($H142,Antro,5,0)*$L142)</f>
        <v>7428.0195999999996</v>
      </c>
      <c r="N142" s="63">
        <v>53.375</v>
      </c>
      <c r="O142" s="287">
        <f t="shared" ref="O142:O205" si="33">IF(L142&gt;0,N142/L142,"NA")</f>
        <v>7.3868275737990789E-3</v>
      </c>
      <c r="P142" s="515">
        <v>45342</v>
      </c>
      <c r="S142" s="290">
        <f t="shared" ref="S142:S205" si="34">IF(G142="Fully Serviced Lease(s)",3, IF(ISERROR(VLOOKUP($H142,UnitScope,3,0)),"",VLOOKUP($H142,UnitScope,3,0)))</f>
        <v>1</v>
      </c>
      <c r="T142" s="306">
        <f t="shared" ref="T142:T205" si="35">IF(OR($G142="Water",$H142="Square Feet"),0,IF(AND($H142="Electricity - Grid",$J142&lt;2011),SUM(VLOOKUP(VLOOKUP($P142,Sub,2,0),eGrid2005,5,0)*$L142,VLOOKUP(VLOOKUP($P142,Sub,2,0),eGrid2005,6,0)*$L142,VLOOKUP(VLOOKUP($P142,Sub,2,0),eGrid2005,7,0)*$L142),IF(AND($H142="Electricity - Grid",$J142=2011),SUM(VLOOKUP(VLOOKUP($P142,Sub,2,0),eGrid2007,17,0)*$L142,VLOOKUP(VLOOKUP($P142,Sub,2,0),eGrid2007,18,0)*$L142,VLOOKUP(VLOOKUP($P142,Sub,2,0),eGrid2007,19,0)*$L142),IF(AND($H142="Electricity - Grid",$J142&gt;=2012),SUM(VLOOKUP(VLOOKUP($P142,Sub,2,0),eGrid2009,29,0)*$L142,VLOOKUP(VLOOKUP($P142,Sub,2,0),eGrid2009,30,0)*$L142,VLOOKUP(VLOOKUP($P142,Sub,2,0),eGrid2009,31,0)*$L142),IF(AND($H142="Chilled Water - Electric Driven Chiller",$J142&lt;2011),SUM(VLOOKUP(VLOOKUP($P142,Sub,2,0),eGrid2005,5,0)*VLOOKUP($H142,Antro,5,0)*(1/(1-VLOOKUP($H142,Antro,9,0)))*(1/VLOOKUP($H142,Antro,8,0))*(1/VLOOKUP($H142,Antro,7,0))*$L142,VLOOKUP(VLOOKUP($P142,Sub,2,0),eGrid2005,6,0)*VLOOKUP($H142,Antro,5,0)*(1/(1-VLOOKUP($H142,Antro,9,0)))*(1/VLOOKUP($H142,Antro,8,0))*(1/VLOOKUP($H142,Antro,7,0))*$L142,VLOOKUP(VLOOKUP($P142,Sub,2,0),eGrid2005,7,0)*VLOOKUP($H142,Antro,5,0)*(1/(1-VLOOKUP($H142,Antro,9,0)))*(1/VLOOKUP($H142,Antro,8,0))*(1/VLOOKUP($H142,Antro,7,0))*$L142),IF(AND($H142="Chilled Water - Electric Driven Chiller",$J142=2011),SUM(VLOOKUP(VLOOKUP($P142,Sub,2,0),eGrid2007,17,0)*VLOOKUP($H142,Antro,5,0)*(1/(1-VLOOKUP($H142,Antro,9,0)))*(1/VLOOKUP($H142,Antro,8,0))*(1/VLOOKUP($H142,Antro,7,0))*$L142,VLOOKUP(VLOOKUP($P142,Sub,2,0),eGrid2007,18,0)*VLOOKUP($H142,Antro,5,0)*(1/(1-VLOOKUP($H142,Antro,9,0)))*(1/VLOOKUP($H142,Antro,8,0))*(1/VLOOKUP($H142,Antro,7,0))*$L142,VLOOKUP(VLOOKUP($P142,Sub,2,0),eGrid2007,19,0)*VLOOKUP($H142,Antro,5,0)*(1/(1-VLOOKUP($H142,Antro,9,0)))*(1/VLOOKUP($H142,Antro,8,0))*(1/VLOOKUP($H142,Antro,7,0))*$L142),IF(AND($H142="Chilled Water - Electric Driven Chiller",$J142&gt;2011),SUM(VLOOKUP(VLOOKUP($P142,Sub,2,0),eGrid2009,29,0)*VLOOKUP($H142,Antro,5,0)*(1/(1-VLOOKUP($H142,Antro,9,0)))*(1/VLOOKUP($H142,Antro,8,0))*(1/VLOOKUP($H142,Antro,7,0))*$L142,VLOOKUP(VLOOKUP($P142,Sub,2,0),eGrid2009,30,0)*VLOOKUP($H142,Antro,5,0)*(1/(1-VLOOKUP($H142,Antro,9,0)))*(1/VLOOKUP($H142,Antro,8,0))*(1/VLOOKUP($H142,Antro,7,0))*$L142,VLOOKUP(VLOOKUP($P142,Sub,2,0),eGrid2009,31,0)*VLOOKUP($H142,Antro,5,0)*(1/(1-VLOOKUP($H142,Antro,9,0)))*(1/VLOOKUP($H142,Antro,8,0))*(1/VLOOKUP($H142,Antro,7,0))*$L142),IF(OR($H142="Chilled Water - Absorption Chiller",$H142="Chilled Water - Engine Driven Chiller"),SUM(VLOOKUP($H142,Antro,15,0)*VLOOKUP($H142,Antro,5,0)*(1/(1-VLOOKUP($H142,Antro,9,0)))*(1/VLOOKUP($H142,Antro,7,0))*$L142,VLOOKUP($H142,Antro,13,0)*VLOOKUP($H142,Antro,5,0)*(1/(1-VLOOKUP($H142,Antro,9,0)))*(1/VLOOKUP($H142,Antro,7,0))*$L142,VLOOKUP($H142,Antro,14,0)*VLOOKUP($H142,Antro,5,0)*(1/(1-VLOOKUP($H142,Antro,9,0)))*(1/VLOOKUP($H142,Antro,7,0))*$L142),SUM(VLOOKUP($H142,Antro,15,0)*VLOOKUP($H142,Antro,5,0)*$L142,VLOOKUP($H142,Antro,13,0)*VLOOKUP($H142,Antro,5,0)*$L142,VLOOKUP($H142,Antro,14,0)*VLOOKUP($H142,Antro,5,0)*$L142)))))))))</f>
        <v>394.21985621120007</v>
      </c>
      <c r="U142" s="294">
        <f t="shared" ref="U142:U205" si="36">IF(OR($H142="Biodiesel",$H142="E-85",$H142="Biomass"),VLOOKUP($H142,Antro,7,0)*VLOOKUP($H142,Antro,8,0)*$L142,0)</f>
        <v>0</v>
      </c>
      <c r="V142" s="294">
        <f t="shared" ref="V142:V205" si="37">IF($H142="Electricity - Grid",$T142*0.065871,0)</f>
        <v>0</v>
      </c>
    </row>
    <row r="143" spans="1:22" ht="51" customHeight="1" x14ac:dyDescent="0.2">
      <c r="A143" s="491" t="str">
        <f t="shared" si="28"/>
        <v>2005Buildings</v>
      </c>
      <c r="B143" s="491" t="str">
        <f t="shared" si="29"/>
        <v>2005BuildingsElectricity - Grid</v>
      </c>
      <c r="C143" s="491" t="str">
        <f t="shared" si="30"/>
        <v>20052</v>
      </c>
      <c r="D143" s="2" t="s">
        <v>1792</v>
      </c>
      <c r="E143" s="2">
        <v>1322</v>
      </c>
      <c r="F143" s="2" t="s">
        <v>1382</v>
      </c>
      <c r="G143" s="2" t="s">
        <v>384</v>
      </c>
      <c r="H143" s="2" t="s">
        <v>1407</v>
      </c>
      <c r="I143" s="285" t="str">
        <f t="shared" si="31"/>
        <v>Megawatt Hour</v>
      </c>
      <c r="J143" s="2">
        <v>2005</v>
      </c>
      <c r="K143" s="2">
        <v>2</v>
      </c>
      <c r="L143" s="63">
        <v>2325.3580000000002</v>
      </c>
      <c r="M143" s="307">
        <f t="shared" si="32"/>
        <v>7934.1214960000007</v>
      </c>
      <c r="N143" s="63">
        <v>128.77500000000001</v>
      </c>
      <c r="O143" s="287">
        <f t="shared" si="33"/>
        <v>5.5378569665402055E-2</v>
      </c>
      <c r="P143" s="515">
        <v>45342</v>
      </c>
      <c r="S143" s="290">
        <f t="shared" si="34"/>
        <v>2</v>
      </c>
      <c r="T143" s="306">
        <f t="shared" si="35"/>
        <v>1630.8538393404392</v>
      </c>
      <c r="U143" s="294">
        <f t="shared" si="36"/>
        <v>0</v>
      </c>
      <c r="V143" s="294">
        <f t="shared" si="37"/>
        <v>107.42597325119407</v>
      </c>
    </row>
    <row r="144" spans="1:22" ht="51" customHeight="1" x14ac:dyDescent="0.2">
      <c r="A144" s="491" t="str">
        <f t="shared" si="28"/>
        <v>2005Buildings</v>
      </c>
      <c r="B144" s="491" t="str">
        <f t="shared" si="29"/>
        <v>2005BuildingsNatural Gas</v>
      </c>
      <c r="C144" s="491" t="str">
        <f t="shared" si="30"/>
        <v>20051</v>
      </c>
      <c r="D144" s="2" t="s">
        <v>1792</v>
      </c>
      <c r="E144" s="2">
        <v>1322</v>
      </c>
      <c r="F144" s="2" t="s">
        <v>1382</v>
      </c>
      <c r="G144" s="2" t="s">
        <v>384</v>
      </c>
      <c r="H144" s="2" t="s">
        <v>340</v>
      </c>
      <c r="I144" s="285" t="str">
        <f t="shared" si="31"/>
        <v>1,000 Cubic Feet</v>
      </c>
      <c r="J144" s="2">
        <v>2005</v>
      </c>
      <c r="K144" s="2">
        <v>2</v>
      </c>
      <c r="L144" s="63">
        <v>12591.6</v>
      </c>
      <c r="M144" s="307">
        <f t="shared" si="32"/>
        <v>12944.1648</v>
      </c>
      <c r="N144" s="63">
        <v>103.69799999999999</v>
      </c>
      <c r="O144" s="287">
        <f t="shared" si="33"/>
        <v>8.2354903268845887E-3</v>
      </c>
      <c r="P144" s="515">
        <v>45342</v>
      </c>
      <c r="S144" s="290">
        <f t="shared" si="34"/>
        <v>1</v>
      </c>
      <c r="T144" s="306">
        <f t="shared" si="35"/>
        <v>686.97271426560008</v>
      </c>
      <c r="U144" s="294">
        <f t="shared" si="36"/>
        <v>0</v>
      </c>
      <c r="V144" s="294">
        <f t="shared" si="37"/>
        <v>0</v>
      </c>
    </row>
    <row r="145" spans="1:22" ht="51" customHeight="1" x14ac:dyDescent="0.2">
      <c r="A145" s="491" t="str">
        <f t="shared" si="28"/>
        <v>2005Buildings</v>
      </c>
      <c r="B145" s="491" t="str">
        <f t="shared" si="29"/>
        <v>2005BuildingsElectricity - Grid</v>
      </c>
      <c r="C145" s="491" t="str">
        <f t="shared" si="30"/>
        <v>20052</v>
      </c>
      <c r="D145" s="2" t="s">
        <v>1792</v>
      </c>
      <c r="E145" s="2">
        <v>1322</v>
      </c>
      <c r="F145" s="2" t="s">
        <v>1382</v>
      </c>
      <c r="G145" s="2" t="s">
        <v>384</v>
      </c>
      <c r="H145" s="2" t="s">
        <v>1407</v>
      </c>
      <c r="I145" s="285" t="str">
        <f t="shared" si="31"/>
        <v>Megawatt Hour</v>
      </c>
      <c r="J145" s="2">
        <v>2005</v>
      </c>
      <c r="K145" s="2">
        <v>3</v>
      </c>
      <c r="L145" s="63">
        <v>1761.5920000000001</v>
      </c>
      <c r="M145" s="307">
        <f t="shared" si="32"/>
        <v>6010.5519039999999</v>
      </c>
      <c r="N145" s="63">
        <v>104.42100000000001</v>
      </c>
      <c r="O145" s="287">
        <f t="shared" si="33"/>
        <v>5.9276495351931663E-2</v>
      </c>
      <c r="P145" s="515">
        <v>45342</v>
      </c>
      <c r="S145" s="290">
        <f t="shared" si="34"/>
        <v>2</v>
      </c>
      <c r="T145" s="306">
        <f t="shared" si="35"/>
        <v>1235.4652817120646</v>
      </c>
      <c r="U145" s="294">
        <f t="shared" si="36"/>
        <v>0</v>
      </c>
      <c r="V145" s="294">
        <f t="shared" si="37"/>
        <v>81.381333571655404</v>
      </c>
    </row>
    <row r="146" spans="1:22" ht="51" customHeight="1" x14ac:dyDescent="0.2">
      <c r="A146" s="491" t="str">
        <f t="shared" si="28"/>
        <v>2005Buildings</v>
      </c>
      <c r="B146" s="491" t="str">
        <f t="shared" si="29"/>
        <v>2005BuildingsNatural Gas</v>
      </c>
      <c r="C146" s="491" t="str">
        <f t="shared" si="30"/>
        <v>20051</v>
      </c>
      <c r="D146" s="2" t="s">
        <v>1792</v>
      </c>
      <c r="E146" s="2">
        <v>1322</v>
      </c>
      <c r="F146" s="2" t="s">
        <v>1382</v>
      </c>
      <c r="G146" s="2" t="s">
        <v>384</v>
      </c>
      <c r="H146" s="2" t="s">
        <v>340</v>
      </c>
      <c r="I146" s="285" t="str">
        <f t="shared" si="31"/>
        <v>1,000 Cubic Feet</v>
      </c>
      <c r="J146" s="2">
        <v>2005</v>
      </c>
      <c r="K146" s="2">
        <v>3</v>
      </c>
      <c r="L146" s="63">
        <v>391.9</v>
      </c>
      <c r="M146" s="307">
        <f t="shared" si="32"/>
        <v>402.8732</v>
      </c>
      <c r="N146" s="63">
        <v>4.33</v>
      </c>
      <c r="O146" s="287">
        <f t="shared" si="33"/>
        <v>1.1048736922684359E-2</v>
      </c>
      <c r="P146" s="515">
        <v>45342</v>
      </c>
      <c r="S146" s="290">
        <f t="shared" si="34"/>
        <v>1</v>
      </c>
      <c r="T146" s="306">
        <f t="shared" si="35"/>
        <v>21.381286470400003</v>
      </c>
      <c r="U146" s="294">
        <f t="shared" si="36"/>
        <v>0</v>
      </c>
      <c r="V146" s="294">
        <f t="shared" si="37"/>
        <v>0</v>
      </c>
    </row>
    <row r="147" spans="1:22" ht="51" customHeight="1" x14ac:dyDescent="0.2">
      <c r="A147" s="491" t="str">
        <f t="shared" si="28"/>
        <v>2005Buildings</v>
      </c>
      <c r="B147" s="491" t="str">
        <f t="shared" si="29"/>
        <v>2005BuildingsElectricity - Grid</v>
      </c>
      <c r="C147" s="491" t="str">
        <f t="shared" si="30"/>
        <v>20052</v>
      </c>
      <c r="D147" s="2" t="s">
        <v>1792</v>
      </c>
      <c r="E147" s="2">
        <v>1322</v>
      </c>
      <c r="F147" s="2" t="s">
        <v>1382</v>
      </c>
      <c r="G147" s="2" t="s">
        <v>384</v>
      </c>
      <c r="H147" s="2" t="s">
        <v>1407</v>
      </c>
      <c r="I147" s="285" t="str">
        <f t="shared" si="31"/>
        <v>Megawatt Hour</v>
      </c>
      <c r="J147" s="2">
        <v>2005</v>
      </c>
      <c r="K147" s="2">
        <v>4</v>
      </c>
      <c r="L147" s="63">
        <v>1647.59</v>
      </c>
      <c r="M147" s="307">
        <f t="shared" si="32"/>
        <v>5621.57708</v>
      </c>
      <c r="N147" s="63">
        <v>100.16500000000001</v>
      </c>
      <c r="O147" s="287">
        <f t="shared" si="33"/>
        <v>6.0794857944027343E-2</v>
      </c>
      <c r="P147" s="515">
        <v>45342</v>
      </c>
      <c r="S147" s="290">
        <f t="shared" si="34"/>
        <v>2</v>
      </c>
      <c r="T147" s="306">
        <f t="shared" si="35"/>
        <v>1155.5117436364269</v>
      </c>
      <c r="U147" s="294">
        <f t="shared" si="36"/>
        <v>0</v>
      </c>
      <c r="V147" s="294">
        <f t="shared" si="37"/>
        <v>76.114714065075077</v>
      </c>
    </row>
    <row r="148" spans="1:22" ht="51" customHeight="1" x14ac:dyDescent="0.2">
      <c r="A148" s="491" t="str">
        <f t="shared" si="28"/>
        <v>2005Buildings</v>
      </c>
      <c r="B148" s="491" t="str">
        <f t="shared" si="29"/>
        <v>2005BuildingsNatural Gas</v>
      </c>
      <c r="C148" s="491" t="str">
        <f t="shared" si="30"/>
        <v>20051</v>
      </c>
      <c r="D148" s="2" t="s">
        <v>1792</v>
      </c>
      <c r="E148" s="2">
        <v>1322</v>
      </c>
      <c r="F148" s="2" t="s">
        <v>1382</v>
      </c>
      <c r="G148" s="2" t="s">
        <v>384</v>
      </c>
      <c r="H148" s="2" t="s">
        <v>340</v>
      </c>
      <c r="I148" s="285" t="str">
        <f t="shared" si="31"/>
        <v>1,000 Cubic Feet</v>
      </c>
      <c r="J148" s="2">
        <v>2005</v>
      </c>
      <c r="K148" s="2">
        <v>4</v>
      </c>
      <c r="L148" s="63">
        <v>0</v>
      </c>
      <c r="M148" s="307">
        <f t="shared" si="32"/>
        <v>0</v>
      </c>
      <c r="N148" s="63">
        <v>0.35</v>
      </c>
      <c r="O148" s="287" t="str">
        <f t="shared" si="33"/>
        <v>NA</v>
      </c>
      <c r="P148" s="515">
        <v>45342</v>
      </c>
      <c r="S148" s="290">
        <f t="shared" si="34"/>
        <v>1</v>
      </c>
      <c r="T148" s="306">
        <f t="shared" si="35"/>
        <v>0</v>
      </c>
      <c r="U148" s="294">
        <f t="shared" si="36"/>
        <v>0</v>
      </c>
      <c r="V148" s="294">
        <f t="shared" si="37"/>
        <v>0</v>
      </c>
    </row>
    <row r="149" spans="1:22" ht="51" customHeight="1" x14ac:dyDescent="0.2">
      <c r="A149" s="491" t="str">
        <f t="shared" si="28"/>
        <v>2005Buildings</v>
      </c>
      <c r="B149" s="491" t="str">
        <f t="shared" si="29"/>
        <v>2005BuildingsSquare Feet</v>
      </c>
      <c r="C149" s="491" t="str">
        <f t="shared" si="30"/>
        <v>2005NA</v>
      </c>
      <c r="D149" s="2" t="s">
        <v>1792</v>
      </c>
      <c r="E149" s="2">
        <v>1322</v>
      </c>
      <c r="F149" s="2" t="s">
        <v>1382</v>
      </c>
      <c r="G149" s="2" t="s">
        <v>384</v>
      </c>
      <c r="H149" s="2" t="s">
        <v>366</v>
      </c>
      <c r="I149" s="285" t="str">
        <f t="shared" si="31"/>
        <v>1,000 Square Feet</v>
      </c>
      <c r="J149" s="2">
        <v>2005</v>
      </c>
      <c r="K149" s="2">
        <v>4</v>
      </c>
      <c r="L149" s="63">
        <v>534.43200000000002</v>
      </c>
      <c r="M149" s="307">
        <f t="shared" si="32"/>
        <v>0</v>
      </c>
      <c r="O149" s="287">
        <f t="shared" si="33"/>
        <v>0</v>
      </c>
      <c r="P149" s="515">
        <v>45342</v>
      </c>
      <c r="S149" s="290" t="str">
        <f t="shared" si="34"/>
        <v>NA</v>
      </c>
      <c r="T149" s="306">
        <f t="shared" si="35"/>
        <v>0</v>
      </c>
      <c r="U149" s="294">
        <f t="shared" si="36"/>
        <v>0</v>
      </c>
      <c r="V149" s="294">
        <f t="shared" si="37"/>
        <v>0</v>
      </c>
    </row>
    <row r="150" spans="1:22" ht="51" customHeight="1" x14ac:dyDescent="0.2">
      <c r="A150" s="491" t="str">
        <f t="shared" si="28"/>
        <v>2005Buildings</v>
      </c>
      <c r="B150" s="491" t="str">
        <f t="shared" si="29"/>
        <v>2005BuildingsElectricity - Grid</v>
      </c>
      <c r="C150" s="491" t="str">
        <f t="shared" si="30"/>
        <v>20052</v>
      </c>
      <c r="D150" s="2" t="s">
        <v>1792</v>
      </c>
      <c r="E150" s="2">
        <v>1371</v>
      </c>
      <c r="F150" s="2" t="s">
        <v>1382</v>
      </c>
      <c r="G150" s="2" t="s">
        <v>384</v>
      </c>
      <c r="H150" s="2" t="s">
        <v>1407</v>
      </c>
      <c r="I150" s="285" t="str">
        <f t="shared" si="31"/>
        <v>Megawatt Hour</v>
      </c>
      <c r="J150" s="2">
        <v>2005</v>
      </c>
      <c r="K150" s="2">
        <v>1</v>
      </c>
      <c r="L150" s="63">
        <v>11133.52</v>
      </c>
      <c r="M150" s="307">
        <f t="shared" si="32"/>
        <v>37987.570240000001</v>
      </c>
      <c r="N150" s="63">
        <v>644.40899999999999</v>
      </c>
      <c r="O150" s="287">
        <f t="shared" si="33"/>
        <v>5.7880077459779113E-2</v>
      </c>
      <c r="P150" s="515">
        <v>80021</v>
      </c>
      <c r="S150" s="290">
        <f t="shared" si="34"/>
        <v>2</v>
      </c>
      <c r="T150" s="306">
        <f t="shared" si="35"/>
        <v>9557.1478581235806</v>
      </c>
      <c r="U150" s="294">
        <f t="shared" si="36"/>
        <v>0</v>
      </c>
      <c r="V150" s="294">
        <f t="shared" si="37"/>
        <v>629.5388865624584</v>
      </c>
    </row>
    <row r="151" spans="1:22" ht="51" customHeight="1" x14ac:dyDescent="0.2">
      <c r="A151" s="491" t="str">
        <f t="shared" si="28"/>
        <v>2005Buildings</v>
      </c>
      <c r="B151" s="491" t="str">
        <f t="shared" si="29"/>
        <v>2005BuildingsLPG</v>
      </c>
      <c r="C151" s="491" t="str">
        <f t="shared" si="30"/>
        <v>20051</v>
      </c>
      <c r="D151" s="2" t="s">
        <v>1792</v>
      </c>
      <c r="E151" s="2">
        <v>1371</v>
      </c>
      <c r="F151" s="2" t="s">
        <v>1382</v>
      </c>
      <c r="G151" s="2" t="s">
        <v>384</v>
      </c>
      <c r="H151" s="2" t="s">
        <v>26</v>
      </c>
      <c r="I151" s="285" t="str">
        <f t="shared" si="31"/>
        <v>1,000 Gallons</v>
      </c>
      <c r="J151" s="2">
        <v>2005</v>
      </c>
      <c r="K151" s="2">
        <v>1</v>
      </c>
      <c r="L151" s="63">
        <v>17.832000000000001</v>
      </c>
      <c r="M151" s="307">
        <f t="shared" si="32"/>
        <v>1640.5440000000001</v>
      </c>
      <c r="N151" s="63">
        <v>25.981000000000002</v>
      </c>
      <c r="O151" s="287">
        <f t="shared" si="33"/>
        <v>1.4569874383131449</v>
      </c>
      <c r="P151" s="515">
        <v>80021</v>
      </c>
      <c r="S151" s="290">
        <f t="shared" si="34"/>
        <v>1</v>
      </c>
      <c r="T151" s="306">
        <f t="shared" si="35"/>
        <v>103.72995657600001</v>
      </c>
      <c r="U151" s="294">
        <f t="shared" si="36"/>
        <v>0</v>
      </c>
      <c r="V151" s="294">
        <f t="shared" si="37"/>
        <v>0</v>
      </c>
    </row>
    <row r="152" spans="1:22" ht="51" customHeight="1" x14ac:dyDescent="0.2">
      <c r="A152" s="491" t="str">
        <f t="shared" si="28"/>
        <v>2005Vehicles and Equipment</v>
      </c>
      <c r="B152" s="491" t="str">
        <f t="shared" si="29"/>
        <v>2005Vehicles and EquipmentDiesel</v>
      </c>
      <c r="C152" s="491" t="str">
        <f t="shared" si="30"/>
        <v>20051</v>
      </c>
      <c r="D152" s="2" t="s">
        <v>1792</v>
      </c>
      <c r="E152" s="2">
        <v>1371</v>
      </c>
      <c r="F152" s="2" t="s">
        <v>1382</v>
      </c>
      <c r="G152" s="2" t="s">
        <v>385</v>
      </c>
      <c r="H152" s="2" t="s">
        <v>27</v>
      </c>
      <c r="I152" s="285" t="str">
        <f t="shared" si="31"/>
        <v>1,000 Gallons</v>
      </c>
      <c r="J152" s="2">
        <v>2005</v>
      </c>
      <c r="K152" s="2">
        <v>1</v>
      </c>
      <c r="L152" s="63">
        <v>114.16800000000001</v>
      </c>
      <c r="M152" s="307">
        <f t="shared" si="32"/>
        <v>15755.184000000001</v>
      </c>
      <c r="N152" s="63">
        <v>218.06100000000001</v>
      </c>
      <c r="O152" s="287">
        <f t="shared" si="33"/>
        <v>1.9100010510826151</v>
      </c>
      <c r="P152" s="515">
        <v>80021</v>
      </c>
      <c r="S152" s="290">
        <f t="shared" si="34"/>
        <v>1</v>
      </c>
      <c r="T152" s="306">
        <f t="shared" si="35"/>
        <v>1169.1764494559998</v>
      </c>
      <c r="U152" s="294">
        <f t="shared" si="36"/>
        <v>0</v>
      </c>
      <c r="V152" s="294">
        <f t="shared" si="37"/>
        <v>0</v>
      </c>
    </row>
    <row r="153" spans="1:22" ht="51" customHeight="1" x14ac:dyDescent="0.2">
      <c r="A153" s="491" t="str">
        <f t="shared" si="28"/>
        <v>2005Buildings</v>
      </c>
      <c r="B153" s="491" t="str">
        <f t="shared" si="29"/>
        <v>2005BuildingsElectricity - Grid</v>
      </c>
      <c r="C153" s="491" t="str">
        <f t="shared" si="30"/>
        <v>20052</v>
      </c>
      <c r="D153" s="2" t="s">
        <v>1792</v>
      </c>
      <c r="E153" s="2">
        <v>1371</v>
      </c>
      <c r="F153" s="2" t="s">
        <v>1382</v>
      </c>
      <c r="G153" s="2" t="s">
        <v>384</v>
      </c>
      <c r="H153" s="2" t="s">
        <v>1407</v>
      </c>
      <c r="I153" s="285" t="str">
        <f t="shared" si="31"/>
        <v>Megawatt Hour</v>
      </c>
      <c r="J153" s="2">
        <v>2005</v>
      </c>
      <c r="K153" s="2">
        <v>2</v>
      </c>
      <c r="L153" s="63">
        <v>8619.0249999999996</v>
      </c>
      <c r="M153" s="307">
        <f t="shared" si="32"/>
        <v>29408.113299999997</v>
      </c>
      <c r="N153" s="63">
        <v>561.21799999999996</v>
      </c>
      <c r="O153" s="287">
        <f t="shared" si="33"/>
        <v>6.5113861486653074E-2</v>
      </c>
      <c r="P153" s="515">
        <v>80021</v>
      </c>
      <c r="S153" s="290">
        <f t="shared" si="34"/>
        <v>2</v>
      </c>
      <c r="T153" s="306">
        <f t="shared" si="35"/>
        <v>7398.6750208257217</v>
      </c>
      <c r="U153" s="294">
        <f t="shared" si="36"/>
        <v>0</v>
      </c>
      <c r="V153" s="294">
        <f t="shared" si="37"/>
        <v>487.35812229681113</v>
      </c>
    </row>
    <row r="154" spans="1:22" ht="51" customHeight="1" x14ac:dyDescent="0.2">
      <c r="A154" s="491" t="str">
        <f t="shared" si="28"/>
        <v>2005Buildings</v>
      </c>
      <c r="B154" s="491" t="str">
        <f t="shared" si="29"/>
        <v>2005BuildingsFuel Oil</v>
      </c>
      <c r="C154" s="491" t="str">
        <f t="shared" si="30"/>
        <v>20051</v>
      </c>
      <c r="D154" s="2" t="s">
        <v>1792</v>
      </c>
      <c r="E154" s="2">
        <v>1371</v>
      </c>
      <c r="F154" s="2" t="s">
        <v>1382</v>
      </c>
      <c r="G154" s="2" t="s">
        <v>384</v>
      </c>
      <c r="H154" s="2" t="s">
        <v>338</v>
      </c>
      <c r="I154" s="285" t="str">
        <f t="shared" si="31"/>
        <v>1,000 Gallons</v>
      </c>
      <c r="J154" s="2">
        <v>2005</v>
      </c>
      <c r="K154" s="2">
        <v>2</v>
      </c>
      <c r="L154" s="63">
        <v>0</v>
      </c>
      <c r="M154" s="307">
        <f t="shared" si="32"/>
        <v>0</v>
      </c>
      <c r="N154" s="63">
        <v>0</v>
      </c>
      <c r="O154" s="287" t="str">
        <f t="shared" si="33"/>
        <v>NA</v>
      </c>
      <c r="P154" s="515">
        <v>80021</v>
      </c>
      <c r="S154" s="290">
        <f t="shared" si="34"/>
        <v>1</v>
      </c>
      <c r="T154" s="306">
        <f t="shared" si="35"/>
        <v>0</v>
      </c>
      <c r="U154" s="294">
        <f t="shared" si="36"/>
        <v>0</v>
      </c>
      <c r="V154" s="294">
        <f t="shared" si="37"/>
        <v>0</v>
      </c>
    </row>
    <row r="155" spans="1:22" ht="51" customHeight="1" x14ac:dyDescent="0.2">
      <c r="A155" s="491" t="str">
        <f t="shared" si="28"/>
        <v>2005Vehicles and Equipment</v>
      </c>
      <c r="B155" s="491" t="str">
        <f t="shared" si="29"/>
        <v>2005Vehicles and EquipmentDiesel</v>
      </c>
      <c r="C155" s="491" t="str">
        <f t="shared" si="30"/>
        <v>20051</v>
      </c>
      <c r="D155" s="2" t="s">
        <v>1792</v>
      </c>
      <c r="E155" s="2">
        <v>1371</v>
      </c>
      <c r="F155" s="2" t="s">
        <v>1382</v>
      </c>
      <c r="G155" s="2" t="s">
        <v>385</v>
      </c>
      <c r="H155" s="2" t="s">
        <v>27</v>
      </c>
      <c r="I155" s="285" t="str">
        <f t="shared" si="31"/>
        <v>1,000 Gallons</v>
      </c>
      <c r="J155" s="2">
        <v>2005</v>
      </c>
      <c r="K155" s="2">
        <v>2</v>
      </c>
      <c r="L155" s="63">
        <v>229.749</v>
      </c>
      <c r="M155" s="307">
        <f t="shared" si="32"/>
        <v>31705.362000000001</v>
      </c>
      <c r="N155" s="63">
        <v>438.82</v>
      </c>
      <c r="O155" s="287">
        <f t="shared" si="33"/>
        <v>1.9099974319801174</v>
      </c>
      <c r="P155" s="515">
        <v>80021</v>
      </c>
      <c r="S155" s="290">
        <f t="shared" si="34"/>
        <v>1</v>
      </c>
      <c r="T155" s="306">
        <f t="shared" si="35"/>
        <v>2352.8232086579997</v>
      </c>
      <c r="U155" s="294">
        <f t="shared" si="36"/>
        <v>0</v>
      </c>
      <c r="V155" s="294">
        <f t="shared" si="37"/>
        <v>0</v>
      </c>
    </row>
    <row r="156" spans="1:22" ht="51" customHeight="1" x14ac:dyDescent="0.2">
      <c r="A156" s="491" t="str">
        <f t="shared" si="28"/>
        <v>2005Buildings</v>
      </c>
      <c r="B156" s="491" t="str">
        <f t="shared" si="29"/>
        <v>2005BuildingsElectricity - Grid</v>
      </c>
      <c r="C156" s="491" t="str">
        <f t="shared" si="30"/>
        <v>20052</v>
      </c>
      <c r="D156" s="2" t="s">
        <v>1792</v>
      </c>
      <c r="E156" s="2">
        <v>1371</v>
      </c>
      <c r="F156" s="2" t="s">
        <v>1382</v>
      </c>
      <c r="G156" s="2" t="s">
        <v>384</v>
      </c>
      <c r="H156" s="2" t="s">
        <v>1407</v>
      </c>
      <c r="I156" s="285" t="str">
        <f t="shared" si="31"/>
        <v>Megawatt Hour</v>
      </c>
      <c r="J156" s="2">
        <v>2005</v>
      </c>
      <c r="K156" s="2">
        <v>3</v>
      </c>
      <c r="L156" s="63">
        <v>256.10700000000003</v>
      </c>
      <c r="M156" s="307">
        <f t="shared" si="32"/>
        <v>873.83708400000012</v>
      </c>
      <c r="N156" s="63">
        <v>49.085999999999999</v>
      </c>
      <c r="O156" s="287">
        <f t="shared" si="33"/>
        <v>0.1916620787405264</v>
      </c>
      <c r="P156" s="515">
        <v>80021</v>
      </c>
      <c r="S156" s="290">
        <f t="shared" si="34"/>
        <v>2</v>
      </c>
      <c r="T156" s="306">
        <f t="shared" si="35"/>
        <v>219.84533790754909</v>
      </c>
      <c r="U156" s="294">
        <f t="shared" si="36"/>
        <v>0</v>
      </c>
      <c r="V156" s="294">
        <f t="shared" si="37"/>
        <v>14.481432253308165</v>
      </c>
    </row>
    <row r="157" spans="1:22" ht="51" customHeight="1" x14ac:dyDescent="0.2">
      <c r="A157" s="491" t="str">
        <f t="shared" si="28"/>
        <v>2005Buildings</v>
      </c>
      <c r="B157" s="491" t="str">
        <f t="shared" si="29"/>
        <v>2005BuildingsLPG</v>
      </c>
      <c r="C157" s="491" t="str">
        <f t="shared" si="30"/>
        <v>20051</v>
      </c>
      <c r="D157" s="2" t="s">
        <v>1792</v>
      </c>
      <c r="E157" s="2">
        <v>1371</v>
      </c>
      <c r="F157" s="2" t="s">
        <v>1382</v>
      </c>
      <c r="G157" s="2" t="s">
        <v>384</v>
      </c>
      <c r="H157" s="2" t="s">
        <v>26</v>
      </c>
      <c r="I157" s="285" t="str">
        <f t="shared" si="31"/>
        <v>1,000 Gallons</v>
      </c>
      <c r="J157" s="2">
        <v>2005</v>
      </c>
      <c r="K157" s="2">
        <v>3</v>
      </c>
      <c r="L157" s="63">
        <v>0</v>
      </c>
      <c r="M157" s="307">
        <f t="shared" si="32"/>
        <v>0</v>
      </c>
      <c r="N157" s="63">
        <v>0</v>
      </c>
      <c r="O157" s="287" t="str">
        <f t="shared" si="33"/>
        <v>NA</v>
      </c>
      <c r="P157" s="515">
        <v>80021</v>
      </c>
      <c r="S157" s="290">
        <f t="shared" si="34"/>
        <v>1</v>
      </c>
      <c r="T157" s="306">
        <f t="shared" si="35"/>
        <v>0</v>
      </c>
      <c r="U157" s="294">
        <f t="shared" si="36"/>
        <v>0</v>
      </c>
      <c r="V157" s="294">
        <f t="shared" si="37"/>
        <v>0</v>
      </c>
    </row>
    <row r="158" spans="1:22" ht="51" customHeight="1" x14ac:dyDescent="0.2">
      <c r="A158" s="491" t="str">
        <f t="shared" si="28"/>
        <v>2005Vehicles and Equipment</v>
      </c>
      <c r="B158" s="491" t="str">
        <f t="shared" si="29"/>
        <v>2005Vehicles and EquipmentDiesel</v>
      </c>
      <c r="C158" s="491" t="str">
        <f t="shared" si="30"/>
        <v>20051</v>
      </c>
      <c r="D158" s="2" t="s">
        <v>1792</v>
      </c>
      <c r="E158" s="2">
        <v>1371</v>
      </c>
      <c r="F158" s="2" t="s">
        <v>1382</v>
      </c>
      <c r="G158" s="2" t="s">
        <v>385</v>
      </c>
      <c r="H158" s="2" t="s">
        <v>27</v>
      </c>
      <c r="I158" s="285" t="str">
        <f t="shared" si="31"/>
        <v>1,000 Gallons</v>
      </c>
      <c r="J158" s="2">
        <v>2005</v>
      </c>
      <c r="K158" s="2">
        <v>3</v>
      </c>
      <c r="L158" s="63">
        <v>372.46800000000002</v>
      </c>
      <c r="M158" s="307">
        <f t="shared" si="32"/>
        <v>51400.584000000003</v>
      </c>
      <c r="N158" s="63">
        <v>902.94799999999998</v>
      </c>
      <c r="O158" s="287">
        <f t="shared" si="33"/>
        <v>2.4242297324870861</v>
      </c>
      <c r="P158" s="515">
        <v>80021</v>
      </c>
      <c r="S158" s="290">
        <f t="shared" si="34"/>
        <v>1</v>
      </c>
      <c r="T158" s="306">
        <f t="shared" si="35"/>
        <v>3814.3859380559998</v>
      </c>
      <c r="U158" s="294">
        <f t="shared" si="36"/>
        <v>0</v>
      </c>
      <c r="V158" s="294">
        <f t="shared" si="37"/>
        <v>0</v>
      </c>
    </row>
    <row r="159" spans="1:22" ht="51" customHeight="1" x14ac:dyDescent="0.2">
      <c r="A159" s="491" t="str">
        <f t="shared" si="28"/>
        <v>2005Buildings</v>
      </c>
      <c r="B159" s="491" t="str">
        <f t="shared" si="29"/>
        <v>2005BuildingsSquare Feet</v>
      </c>
      <c r="C159" s="491" t="str">
        <f t="shared" si="30"/>
        <v>2005NA</v>
      </c>
      <c r="D159" s="2" t="s">
        <v>1792</v>
      </c>
      <c r="E159" s="2">
        <v>1371</v>
      </c>
      <c r="F159" s="2" t="s">
        <v>1382</v>
      </c>
      <c r="G159" s="2" t="s">
        <v>384</v>
      </c>
      <c r="H159" s="2" t="s">
        <v>366</v>
      </c>
      <c r="I159" s="285" t="str">
        <f t="shared" si="31"/>
        <v>1,000 Square Feet</v>
      </c>
      <c r="J159" s="2">
        <v>2005</v>
      </c>
      <c r="K159" s="2">
        <v>4</v>
      </c>
      <c r="L159" s="63">
        <v>174.446</v>
      </c>
      <c r="M159" s="307">
        <f t="shared" si="32"/>
        <v>0</v>
      </c>
      <c r="O159" s="287">
        <f t="shared" si="33"/>
        <v>0</v>
      </c>
      <c r="P159" s="515">
        <v>80021</v>
      </c>
      <c r="S159" s="290" t="str">
        <f t="shared" si="34"/>
        <v>NA</v>
      </c>
      <c r="T159" s="306">
        <f t="shared" si="35"/>
        <v>0</v>
      </c>
      <c r="U159" s="294">
        <f t="shared" si="36"/>
        <v>0</v>
      </c>
      <c r="V159" s="294">
        <f t="shared" si="37"/>
        <v>0</v>
      </c>
    </row>
    <row r="160" spans="1:22" ht="51" customHeight="1" x14ac:dyDescent="0.2">
      <c r="A160" s="491" t="str">
        <f t="shared" si="28"/>
        <v>2004Buildings</v>
      </c>
      <c r="B160" s="491" t="str">
        <f t="shared" si="29"/>
        <v>2004BuildingsElectricity - Grid</v>
      </c>
      <c r="C160" s="491" t="str">
        <f t="shared" si="30"/>
        <v>20042</v>
      </c>
      <c r="D160" s="4" t="s">
        <v>1792</v>
      </c>
      <c r="E160" s="4">
        <v>1321</v>
      </c>
      <c r="F160" s="4" t="s">
        <v>1382</v>
      </c>
      <c r="G160" s="4" t="s">
        <v>384</v>
      </c>
      <c r="H160" s="4" t="s">
        <v>1407</v>
      </c>
      <c r="I160" s="285" t="str">
        <f t="shared" si="31"/>
        <v>Megawatt Hour</v>
      </c>
      <c r="J160" s="4">
        <v>2004</v>
      </c>
      <c r="K160" s="4">
        <v>1</v>
      </c>
      <c r="L160" s="552">
        <v>6129.4</v>
      </c>
      <c r="M160" s="307">
        <f t="shared" si="32"/>
        <v>20913.512799999997</v>
      </c>
      <c r="N160" s="552">
        <v>272.05500000000001</v>
      </c>
      <c r="O160" s="287">
        <f t="shared" si="33"/>
        <v>4.4385257937155351E-2</v>
      </c>
      <c r="P160" s="554">
        <v>45030</v>
      </c>
      <c r="Q160" s="552"/>
      <c r="R160" s="552"/>
      <c r="S160" s="290">
        <f t="shared" si="34"/>
        <v>2</v>
      </c>
      <c r="T160" s="306">
        <f t="shared" si="35"/>
        <v>4298.7598136946172</v>
      </c>
      <c r="U160" s="294">
        <f t="shared" si="36"/>
        <v>0</v>
      </c>
      <c r="V160" s="294">
        <f t="shared" si="37"/>
        <v>283.16360768787814</v>
      </c>
    </row>
    <row r="161" spans="1:22" ht="51" customHeight="1" x14ac:dyDescent="0.2">
      <c r="A161" s="491" t="str">
        <f t="shared" si="28"/>
        <v>2004Buildings</v>
      </c>
      <c r="B161" s="491" t="str">
        <f t="shared" si="29"/>
        <v>2004BuildingsNatural Gas</v>
      </c>
      <c r="C161" s="491" t="str">
        <f t="shared" si="30"/>
        <v>20041</v>
      </c>
      <c r="D161" s="4" t="s">
        <v>1792</v>
      </c>
      <c r="E161" s="4">
        <v>1321</v>
      </c>
      <c r="F161" s="4" t="s">
        <v>1382</v>
      </c>
      <c r="G161" s="4" t="s">
        <v>384</v>
      </c>
      <c r="H161" s="4" t="s">
        <v>340</v>
      </c>
      <c r="I161" s="285" t="str">
        <f t="shared" si="31"/>
        <v>1,000 Cubic Feet</v>
      </c>
      <c r="J161" s="4">
        <v>2004</v>
      </c>
      <c r="K161" s="4">
        <v>1</v>
      </c>
      <c r="L161" s="552">
        <v>3778.5</v>
      </c>
      <c r="M161" s="307">
        <f t="shared" si="32"/>
        <v>3884.2980000000002</v>
      </c>
      <c r="N161" s="552">
        <v>23.117000000000001</v>
      </c>
      <c r="O161" s="287">
        <f t="shared" si="33"/>
        <v>6.1180362577742493E-3</v>
      </c>
      <c r="P161" s="554">
        <v>45030</v>
      </c>
      <c r="Q161" s="552"/>
      <c r="R161" s="552"/>
      <c r="S161" s="290">
        <f t="shared" si="34"/>
        <v>1</v>
      </c>
      <c r="T161" s="306">
        <f t="shared" si="35"/>
        <v>206.14746345600003</v>
      </c>
      <c r="U161" s="294">
        <f t="shared" si="36"/>
        <v>0</v>
      </c>
      <c r="V161" s="294">
        <f t="shared" si="37"/>
        <v>0</v>
      </c>
    </row>
    <row r="162" spans="1:22" ht="51" customHeight="1" x14ac:dyDescent="0.2">
      <c r="A162" s="491" t="str">
        <f t="shared" si="28"/>
        <v>2004Excluded</v>
      </c>
      <c r="B162" s="491" t="str">
        <f t="shared" si="29"/>
        <v>2004ExcludedElectricity - Grid</v>
      </c>
      <c r="C162" s="491" t="str">
        <f t="shared" si="30"/>
        <v>20042</v>
      </c>
      <c r="D162" s="4" t="s">
        <v>1792</v>
      </c>
      <c r="E162" s="4">
        <v>1321</v>
      </c>
      <c r="F162" s="4" t="s">
        <v>1382</v>
      </c>
      <c r="G162" s="4" t="s">
        <v>134</v>
      </c>
      <c r="H162" s="4" t="s">
        <v>1407</v>
      </c>
      <c r="I162" s="285" t="str">
        <f t="shared" si="31"/>
        <v>Megawatt Hour</v>
      </c>
      <c r="J162" s="4">
        <v>2004</v>
      </c>
      <c r="K162" s="4">
        <v>1</v>
      </c>
      <c r="L162" s="552">
        <v>3729.6</v>
      </c>
      <c r="M162" s="307">
        <f t="shared" si="32"/>
        <v>12725.395199999999</v>
      </c>
      <c r="N162" s="552">
        <v>165.54</v>
      </c>
      <c r="O162" s="287">
        <f t="shared" si="33"/>
        <v>4.4385456885456885E-2</v>
      </c>
      <c r="P162" s="554">
        <v>45030</v>
      </c>
      <c r="Q162" s="552"/>
      <c r="R162" s="552"/>
      <c r="S162" s="290">
        <f t="shared" si="34"/>
        <v>2</v>
      </c>
      <c r="T162" s="306">
        <f t="shared" si="35"/>
        <v>2615.6972299336717</v>
      </c>
      <c r="U162" s="294">
        <f t="shared" si="36"/>
        <v>0</v>
      </c>
      <c r="V162" s="294">
        <f t="shared" si="37"/>
        <v>172.29859223296089</v>
      </c>
    </row>
    <row r="163" spans="1:22" ht="51" customHeight="1" x14ac:dyDescent="0.2">
      <c r="A163" s="491" t="str">
        <f t="shared" si="28"/>
        <v>2004Excluded</v>
      </c>
      <c r="B163" s="491" t="str">
        <f t="shared" si="29"/>
        <v>2004ExcludedNatural Gas</v>
      </c>
      <c r="C163" s="491" t="str">
        <f t="shared" si="30"/>
        <v>20041</v>
      </c>
      <c r="D163" s="4" t="s">
        <v>1792</v>
      </c>
      <c r="E163" s="4">
        <v>1321</v>
      </c>
      <c r="F163" s="4" t="s">
        <v>1382</v>
      </c>
      <c r="G163" s="4" t="s">
        <v>134</v>
      </c>
      <c r="H163" s="4" t="s">
        <v>340</v>
      </c>
      <c r="I163" s="285" t="str">
        <f t="shared" si="31"/>
        <v>1,000 Cubic Feet</v>
      </c>
      <c r="J163" s="4">
        <v>2004</v>
      </c>
      <c r="K163" s="4">
        <v>1</v>
      </c>
      <c r="L163" s="552">
        <v>93829</v>
      </c>
      <c r="M163" s="307">
        <f t="shared" si="32"/>
        <v>96456.212</v>
      </c>
      <c r="N163" s="552">
        <v>574.02800000000002</v>
      </c>
      <c r="O163" s="287">
        <f t="shared" si="33"/>
        <v>6.1178100587238491E-3</v>
      </c>
      <c r="P163" s="554">
        <v>45030</v>
      </c>
      <c r="Q163" s="552"/>
      <c r="R163" s="552"/>
      <c r="S163" s="290">
        <f t="shared" si="34"/>
        <v>1</v>
      </c>
      <c r="T163" s="306">
        <f t="shared" si="35"/>
        <v>5119.1240832640005</v>
      </c>
      <c r="U163" s="294">
        <f t="shared" si="36"/>
        <v>0</v>
      </c>
      <c r="V163" s="294">
        <f t="shared" si="37"/>
        <v>0</v>
      </c>
    </row>
    <row r="164" spans="1:22" ht="51" customHeight="1" x14ac:dyDescent="0.2">
      <c r="A164" s="491" t="str">
        <f t="shared" si="28"/>
        <v>2004Buildings</v>
      </c>
      <c r="B164" s="491" t="str">
        <f t="shared" si="29"/>
        <v>2004BuildingsElectricity - Grid</v>
      </c>
      <c r="C164" s="491" t="str">
        <f t="shared" si="30"/>
        <v>20042</v>
      </c>
      <c r="D164" s="4" t="s">
        <v>1792</v>
      </c>
      <c r="E164" s="4">
        <v>1321</v>
      </c>
      <c r="F164" s="4" t="s">
        <v>1382</v>
      </c>
      <c r="G164" s="4" t="s">
        <v>384</v>
      </c>
      <c r="H164" s="4" t="s">
        <v>1407</v>
      </c>
      <c r="I164" s="285" t="str">
        <f t="shared" si="31"/>
        <v>Megawatt Hour</v>
      </c>
      <c r="J164" s="4">
        <v>2004</v>
      </c>
      <c r="K164" s="4">
        <v>2</v>
      </c>
      <c r="L164" s="552">
        <v>9490.2999999999993</v>
      </c>
      <c r="M164" s="307">
        <f t="shared" si="32"/>
        <v>32380.903599999998</v>
      </c>
      <c r="N164" s="552">
        <v>420.113</v>
      </c>
      <c r="O164" s="287">
        <f t="shared" si="33"/>
        <v>4.4267620623162598E-2</v>
      </c>
      <c r="P164" s="554">
        <v>45030</v>
      </c>
      <c r="Q164" s="552"/>
      <c r="R164" s="552"/>
      <c r="S164" s="290">
        <f t="shared" si="34"/>
        <v>2</v>
      </c>
      <c r="T164" s="306">
        <f t="shared" si="35"/>
        <v>6655.8750056948511</v>
      </c>
      <c r="U164" s="294">
        <f t="shared" si="36"/>
        <v>0</v>
      </c>
      <c r="V164" s="294">
        <f t="shared" si="37"/>
        <v>438.42914250012552</v>
      </c>
    </row>
    <row r="165" spans="1:22" ht="51" customHeight="1" x14ac:dyDescent="0.2">
      <c r="A165" s="491" t="str">
        <f t="shared" si="28"/>
        <v>2004Buildings</v>
      </c>
      <c r="B165" s="491" t="str">
        <f t="shared" si="29"/>
        <v>2004BuildingsNatural Gas</v>
      </c>
      <c r="C165" s="491" t="str">
        <f t="shared" si="30"/>
        <v>20041</v>
      </c>
      <c r="D165" s="4" t="s">
        <v>1792</v>
      </c>
      <c r="E165" s="4">
        <v>1321</v>
      </c>
      <c r="F165" s="4" t="s">
        <v>1382</v>
      </c>
      <c r="G165" s="4" t="s">
        <v>384</v>
      </c>
      <c r="H165" s="4" t="s">
        <v>340</v>
      </c>
      <c r="I165" s="285" t="str">
        <f t="shared" si="31"/>
        <v>1,000 Cubic Feet</v>
      </c>
      <c r="J165" s="4">
        <v>2004</v>
      </c>
      <c r="K165" s="4">
        <v>2</v>
      </c>
      <c r="L165" s="552">
        <v>5347.9</v>
      </c>
      <c r="M165" s="307">
        <f t="shared" si="32"/>
        <v>5497.6412</v>
      </c>
      <c r="N165" s="552">
        <v>35.011000000000003</v>
      </c>
      <c r="O165" s="287">
        <f t="shared" si="33"/>
        <v>6.5466818751285559E-3</v>
      </c>
      <c r="P165" s="554">
        <v>45030</v>
      </c>
      <c r="Q165" s="552"/>
      <c r="R165" s="552"/>
      <c r="S165" s="290">
        <f t="shared" si="34"/>
        <v>1</v>
      </c>
      <c r="T165" s="306">
        <f t="shared" si="35"/>
        <v>291.77081376640001</v>
      </c>
      <c r="U165" s="294">
        <f t="shared" si="36"/>
        <v>0</v>
      </c>
      <c r="V165" s="294">
        <f t="shared" si="37"/>
        <v>0</v>
      </c>
    </row>
    <row r="166" spans="1:22" ht="51" customHeight="1" x14ac:dyDescent="0.2">
      <c r="A166" s="491" t="str">
        <f t="shared" si="28"/>
        <v>2004Excluded</v>
      </c>
      <c r="B166" s="491" t="str">
        <f t="shared" si="29"/>
        <v>2004ExcludedElectricity - Grid</v>
      </c>
      <c r="C166" s="491" t="str">
        <f t="shared" si="30"/>
        <v>20042</v>
      </c>
      <c r="D166" s="4" t="s">
        <v>1792</v>
      </c>
      <c r="E166" s="4">
        <v>1321</v>
      </c>
      <c r="F166" s="4" t="s">
        <v>1382</v>
      </c>
      <c r="G166" s="4" t="s">
        <v>134</v>
      </c>
      <c r="H166" s="4" t="s">
        <v>1407</v>
      </c>
      <c r="I166" s="285" t="str">
        <f t="shared" si="31"/>
        <v>Megawatt Hour</v>
      </c>
      <c r="J166" s="4">
        <v>2004</v>
      </c>
      <c r="K166" s="4">
        <v>2</v>
      </c>
      <c r="L166" s="552">
        <v>2304</v>
      </c>
      <c r="M166" s="307">
        <f t="shared" si="32"/>
        <v>7861.2479999999996</v>
      </c>
      <c r="N166" s="552">
        <v>101.991</v>
      </c>
      <c r="O166" s="287">
        <f t="shared" si="33"/>
        <v>4.4266927083333331E-2</v>
      </c>
      <c r="P166" s="554">
        <v>45030</v>
      </c>
      <c r="Q166" s="552"/>
      <c r="R166" s="552"/>
      <c r="S166" s="290">
        <f t="shared" si="34"/>
        <v>2</v>
      </c>
      <c r="T166" s="306">
        <f t="shared" si="35"/>
        <v>1615.8747366385614</v>
      </c>
      <c r="U166" s="294">
        <f t="shared" si="36"/>
        <v>0</v>
      </c>
      <c r="V166" s="294">
        <f t="shared" si="37"/>
        <v>106.43928477711867</v>
      </c>
    </row>
    <row r="167" spans="1:22" ht="51" customHeight="1" x14ac:dyDescent="0.2">
      <c r="A167" s="491" t="str">
        <f t="shared" si="28"/>
        <v>2004Excluded</v>
      </c>
      <c r="B167" s="491" t="str">
        <f t="shared" si="29"/>
        <v>2004ExcludedNatural Gas</v>
      </c>
      <c r="C167" s="491" t="str">
        <f t="shared" si="30"/>
        <v>20041</v>
      </c>
      <c r="D167" s="4" t="s">
        <v>1792</v>
      </c>
      <c r="E167" s="4">
        <v>1321</v>
      </c>
      <c r="F167" s="4" t="s">
        <v>1382</v>
      </c>
      <c r="G167" s="4" t="s">
        <v>134</v>
      </c>
      <c r="H167" s="4" t="s">
        <v>340</v>
      </c>
      <c r="I167" s="285" t="str">
        <f t="shared" si="31"/>
        <v>1,000 Cubic Feet</v>
      </c>
      <c r="J167" s="4">
        <v>2004</v>
      </c>
      <c r="K167" s="4">
        <v>2</v>
      </c>
      <c r="L167" s="552">
        <v>93563</v>
      </c>
      <c r="M167" s="307">
        <f t="shared" si="32"/>
        <v>96182.763999999996</v>
      </c>
      <c r="N167" s="552">
        <v>612.53099999999995</v>
      </c>
      <c r="O167" s="287">
        <f t="shared" si="33"/>
        <v>6.5467225292049199E-3</v>
      </c>
      <c r="P167" s="554">
        <v>45030</v>
      </c>
      <c r="Q167" s="552"/>
      <c r="R167" s="552"/>
      <c r="S167" s="290">
        <f t="shared" si="34"/>
        <v>1</v>
      </c>
      <c r="T167" s="306">
        <f t="shared" si="35"/>
        <v>5104.611651008001</v>
      </c>
      <c r="U167" s="294">
        <f t="shared" si="36"/>
        <v>0</v>
      </c>
      <c r="V167" s="294">
        <f t="shared" si="37"/>
        <v>0</v>
      </c>
    </row>
    <row r="168" spans="1:22" ht="51" customHeight="1" x14ac:dyDescent="0.2">
      <c r="A168" s="491" t="str">
        <f t="shared" si="28"/>
        <v>2004Buildings</v>
      </c>
      <c r="B168" s="491" t="str">
        <f t="shared" si="29"/>
        <v>2004BuildingsElectricity - Grid</v>
      </c>
      <c r="C168" s="491" t="str">
        <f t="shared" si="30"/>
        <v>20042</v>
      </c>
      <c r="D168" s="4" t="s">
        <v>1792</v>
      </c>
      <c r="E168" s="4">
        <v>1321</v>
      </c>
      <c r="F168" s="4" t="s">
        <v>1382</v>
      </c>
      <c r="G168" s="4" t="s">
        <v>384</v>
      </c>
      <c r="H168" s="4" t="s">
        <v>1407</v>
      </c>
      <c r="I168" s="285" t="str">
        <f t="shared" si="31"/>
        <v>Megawatt Hour</v>
      </c>
      <c r="J168" s="4">
        <v>2004</v>
      </c>
      <c r="K168" s="4">
        <v>3</v>
      </c>
      <c r="L168" s="552">
        <v>6472.4</v>
      </c>
      <c r="M168" s="307">
        <f t="shared" si="32"/>
        <v>22083.828799999999</v>
      </c>
      <c r="N168" s="552">
        <v>303.39999999999998</v>
      </c>
      <c r="O168" s="287">
        <f t="shared" si="33"/>
        <v>4.6875965638712068E-2</v>
      </c>
      <c r="P168" s="554">
        <v>45030</v>
      </c>
      <c r="Q168" s="552"/>
      <c r="R168" s="552"/>
      <c r="S168" s="290">
        <f t="shared" si="34"/>
        <v>2</v>
      </c>
      <c r="T168" s="306">
        <f t="shared" si="35"/>
        <v>4539.3175544355145</v>
      </c>
      <c r="U168" s="294">
        <f t="shared" si="36"/>
        <v>0</v>
      </c>
      <c r="V168" s="294">
        <f t="shared" si="37"/>
        <v>299.00938662822176</v>
      </c>
    </row>
    <row r="169" spans="1:22" ht="51" customHeight="1" x14ac:dyDescent="0.2">
      <c r="A169" s="491" t="str">
        <f t="shared" si="28"/>
        <v>2004Buildings</v>
      </c>
      <c r="B169" s="491" t="str">
        <f t="shared" si="29"/>
        <v>2004BuildingsNatural Gas</v>
      </c>
      <c r="C169" s="491" t="str">
        <f t="shared" si="30"/>
        <v>20041</v>
      </c>
      <c r="D169" s="4" t="s">
        <v>1792</v>
      </c>
      <c r="E169" s="4">
        <v>1321</v>
      </c>
      <c r="F169" s="4" t="s">
        <v>1382</v>
      </c>
      <c r="G169" s="4" t="s">
        <v>384</v>
      </c>
      <c r="H169" s="4" t="s">
        <v>340</v>
      </c>
      <c r="I169" s="285" t="str">
        <f t="shared" si="31"/>
        <v>1,000 Cubic Feet</v>
      </c>
      <c r="J169" s="4">
        <v>2004</v>
      </c>
      <c r="K169" s="4">
        <v>3</v>
      </c>
      <c r="L169" s="552">
        <v>0</v>
      </c>
      <c r="M169" s="307">
        <f t="shared" si="32"/>
        <v>0</v>
      </c>
      <c r="N169" s="552">
        <v>0</v>
      </c>
      <c r="O169" s="287" t="str">
        <f t="shared" si="33"/>
        <v>NA</v>
      </c>
      <c r="P169" s="554">
        <v>45030</v>
      </c>
      <c r="Q169" s="552"/>
      <c r="R169" s="552"/>
      <c r="S169" s="290">
        <f t="shared" si="34"/>
        <v>1</v>
      </c>
      <c r="T169" s="306">
        <f t="shared" si="35"/>
        <v>0</v>
      </c>
      <c r="U169" s="294">
        <f t="shared" si="36"/>
        <v>0</v>
      </c>
      <c r="V169" s="294">
        <f t="shared" si="37"/>
        <v>0</v>
      </c>
    </row>
    <row r="170" spans="1:22" ht="51" customHeight="1" x14ac:dyDescent="0.2">
      <c r="A170" s="491" t="str">
        <f t="shared" si="28"/>
        <v>2004Excluded</v>
      </c>
      <c r="B170" s="491" t="str">
        <f t="shared" si="29"/>
        <v>2004ExcludedElectricity - Grid</v>
      </c>
      <c r="C170" s="491" t="str">
        <f t="shared" si="30"/>
        <v>20042</v>
      </c>
      <c r="D170" s="4" t="s">
        <v>1792</v>
      </c>
      <c r="E170" s="4">
        <v>1321</v>
      </c>
      <c r="F170" s="4" t="s">
        <v>1382</v>
      </c>
      <c r="G170" s="4" t="s">
        <v>134</v>
      </c>
      <c r="H170" s="4" t="s">
        <v>1407</v>
      </c>
      <c r="I170" s="285" t="str">
        <f t="shared" si="31"/>
        <v>Megawatt Hour</v>
      </c>
      <c r="J170" s="4">
        <v>2004</v>
      </c>
      <c r="K170" s="4">
        <v>3</v>
      </c>
      <c r="L170" s="552">
        <v>1686.1</v>
      </c>
      <c r="M170" s="307">
        <f t="shared" si="32"/>
        <v>5752.9731999999995</v>
      </c>
      <c r="N170" s="552">
        <v>79.037999999999997</v>
      </c>
      <c r="O170" s="287">
        <f t="shared" si="33"/>
        <v>4.6876223237055925E-2</v>
      </c>
      <c r="P170" s="554">
        <v>45030</v>
      </c>
      <c r="Q170" s="552"/>
      <c r="R170" s="552"/>
      <c r="S170" s="290">
        <f t="shared" si="34"/>
        <v>2</v>
      </c>
      <c r="T170" s="306">
        <f t="shared" si="35"/>
        <v>1182.5201360443916</v>
      </c>
      <c r="U170" s="294">
        <f t="shared" si="36"/>
        <v>0</v>
      </c>
      <c r="V170" s="294">
        <f t="shared" si="37"/>
        <v>77.893783881380116</v>
      </c>
    </row>
    <row r="171" spans="1:22" ht="51" customHeight="1" x14ac:dyDescent="0.2">
      <c r="A171" s="491" t="str">
        <f t="shared" si="28"/>
        <v>2004Excluded</v>
      </c>
      <c r="B171" s="491" t="str">
        <f t="shared" si="29"/>
        <v>2004ExcludedNatural Gas</v>
      </c>
      <c r="C171" s="491" t="str">
        <f t="shared" si="30"/>
        <v>20041</v>
      </c>
      <c r="D171" s="4" t="s">
        <v>1792</v>
      </c>
      <c r="E171" s="4">
        <v>1321</v>
      </c>
      <c r="F171" s="4" t="s">
        <v>1382</v>
      </c>
      <c r="G171" s="4" t="s">
        <v>134</v>
      </c>
      <c r="H171" s="4" t="s">
        <v>340</v>
      </c>
      <c r="I171" s="285" t="str">
        <f t="shared" si="31"/>
        <v>1,000 Cubic Feet</v>
      </c>
      <c r="J171" s="4">
        <v>2004</v>
      </c>
      <c r="K171" s="4">
        <v>3</v>
      </c>
      <c r="L171" s="552">
        <v>75907</v>
      </c>
      <c r="M171" s="307">
        <f t="shared" si="32"/>
        <v>78032.396000000008</v>
      </c>
      <c r="N171" s="552">
        <v>549.721</v>
      </c>
      <c r="O171" s="287">
        <f t="shared" si="33"/>
        <v>7.2420330140830231E-3</v>
      </c>
      <c r="P171" s="554">
        <v>45030</v>
      </c>
      <c r="Q171" s="552"/>
      <c r="R171" s="552"/>
      <c r="S171" s="290">
        <f t="shared" si="34"/>
        <v>1</v>
      </c>
      <c r="T171" s="306">
        <f t="shared" si="35"/>
        <v>4141.3353205120011</v>
      </c>
      <c r="U171" s="294">
        <f t="shared" si="36"/>
        <v>0</v>
      </c>
      <c r="V171" s="294">
        <f t="shared" si="37"/>
        <v>0</v>
      </c>
    </row>
    <row r="172" spans="1:22" ht="51" customHeight="1" x14ac:dyDescent="0.2">
      <c r="A172" s="491" t="str">
        <f t="shared" si="28"/>
        <v>2004Buildings</v>
      </c>
      <c r="B172" s="491" t="str">
        <f t="shared" si="29"/>
        <v>2004BuildingsElectricity - Grid</v>
      </c>
      <c r="C172" s="491" t="str">
        <f t="shared" si="30"/>
        <v>20042</v>
      </c>
      <c r="D172" s="4" t="s">
        <v>1792</v>
      </c>
      <c r="E172" s="4">
        <v>1321</v>
      </c>
      <c r="F172" s="4" t="s">
        <v>1382</v>
      </c>
      <c r="G172" s="4" t="s">
        <v>384</v>
      </c>
      <c r="H172" s="4" t="s">
        <v>1407</v>
      </c>
      <c r="I172" s="285" t="str">
        <f t="shared" si="31"/>
        <v>Megawatt Hour</v>
      </c>
      <c r="J172" s="4">
        <v>2004</v>
      </c>
      <c r="K172" s="4">
        <v>4</v>
      </c>
      <c r="L172" s="552">
        <v>6076.3</v>
      </c>
      <c r="M172" s="307">
        <f t="shared" si="32"/>
        <v>20732.335599999999</v>
      </c>
      <c r="N172" s="552">
        <v>284.46699999999998</v>
      </c>
      <c r="O172" s="287">
        <f t="shared" si="33"/>
        <v>4.681582542007471E-2</v>
      </c>
      <c r="P172" s="554">
        <v>45030</v>
      </c>
      <c r="Q172" s="552"/>
      <c r="R172" s="552"/>
      <c r="S172" s="290">
        <f t="shared" si="34"/>
        <v>2</v>
      </c>
      <c r="T172" s="306">
        <f t="shared" si="35"/>
        <v>4261.5189506236511</v>
      </c>
      <c r="U172" s="294">
        <f t="shared" si="36"/>
        <v>0</v>
      </c>
      <c r="V172" s="294">
        <f t="shared" si="37"/>
        <v>280.7105147965305</v>
      </c>
    </row>
    <row r="173" spans="1:22" ht="51" customHeight="1" x14ac:dyDescent="0.2">
      <c r="A173" s="491" t="str">
        <f t="shared" si="28"/>
        <v>2004Buildings</v>
      </c>
      <c r="B173" s="491" t="str">
        <f t="shared" si="29"/>
        <v>2004BuildingsNatural Gas</v>
      </c>
      <c r="C173" s="491" t="str">
        <f t="shared" si="30"/>
        <v>20041</v>
      </c>
      <c r="D173" s="4" t="s">
        <v>1792</v>
      </c>
      <c r="E173" s="4">
        <v>1321</v>
      </c>
      <c r="F173" s="4" t="s">
        <v>1382</v>
      </c>
      <c r="G173" s="4" t="s">
        <v>384</v>
      </c>
      <c r="H173" s="4" t="s">
        <v>340</v>
      </c>
      <c r="I173" s="285" t="str">
        <f t="shared" si="31"/>
        <v>1,000 Cubic Feet</v>
      </c>
      <c r="J173" s="4">
        <v>2004</v>
      </c>
      <c r="K173" s="4">
        <v>4</v>
      </c>
      <c r="L173" s="552">
        <v>0</v>
      </c>
      <c r="M173" s="307">
        <f t="shared" si="32"/>
        <v>0</v>
      </c>
      <c r="N173" s="552">
        <v>0</v>
      </c>
      <c r="O173" s="287" t="str">
        <f t="shared" si="33"/>
        <v>NA</v>
      </c>
      <c r="P173" s="554">
        <v>45030</v>
      </c>
      <c r="Q173" s="552"/>
      <c r="R173" s="552"/>
      <c r="S173" s="290">
        <f t="shared" si="34"/>
        <v>1</v>
      </c>
      <c r="T173" s="306">
        <f t="shared" si="35"/>
        <v>0</v>
      </c>
      <c r="U173" s="294">
        <f t="shared" si="36"/>
        <v>0</v>
      </c>
      <c r="V173" s="294">
        <f t="shared" si="37"/>
        <v>0</v>
      </c>
    </row>
    <row r="174" spans="1:22" ht="51" customHeight="1" x14ac:dyDescent="0.2">
      <c r="A174" s="491" t="str">
        <f t="shared" si="28"/>
        <v>2004Buildings</v>
      </c>
      <c r="B174" s="491" t="str">
        <f t="shared" si="29"/>
        <v>2004BuildingsSquare Feet</v>
      </c>
      <c r="C174" s="491" t="str">
        <f t="shared" si="30"/>
        <v>2004NA</v>
      </c>
      <c r="D174" s="4" t="s">
        <v>1792</v>
      </c>
      <c r="E174" s="4">
        <v>1321</v>
      </c>
      <c r="F174" s="4" t="s">
        <v>1382</v>
      </c>
      <c r="G174" s="4" t="s">
        <v>384</v>
      </c>
      <c r="H174" s="4" t="s">
        <v>366</v>
      </c>
      <c r="I174" s="285" t="str">
        <f t="shared" si="31"/>
        <v>1,000 Square Feet</v>
      </c>
      <c r="J174" s="4">
        <v>2004</v>
      </c>
      <c r="K174" s="4">
        <v>4</v>
      </c>
      <c r="L174" s="552">
        <v>239.25899999999999</v>
      </c>
      <c r="M174" s="307">
        <f t="shared" si="32"/>
        <v>0</v>
      </c>
      <c r="N174" s="552"/>
      <c r="O174" s="287">
        <f t="shared" si="33"/>
        <v>0</v>
      </c>
      <c r="P174" s="554">
        <v>45030</v>
      </c>
      <c r="Q174" s="552"/>
      <c r="R174" s="552"/>
      <c r="S174" s="290" t="str">
        <f t="shared" si="34"/>
        <v>NA</v>
      </c>
      <c r="T174" s="306">
        <f t="shared" si="35"/>
        <v>0</v>
      </c>
      <c r="U174" s="294">
        <f t="shared" si="36"/>
        <v>0</v>
      </c>
      <c r="V174" s="294">
        <f t="shared" si="37"/>
        <v>0</v>
      </c>
    </row>
    <row r="175" spans="1:22" ht="51" customHeight="1" x14ac:dyDescent="0.2">
      <c r="A175" s="491" t="str">
        <f t="shared" si="28"/>
        <v>2004Excluded</v>
      </c>
      <c r="B175" s="491" t="str">
        <f t="shared" si="29"/>
        <v>2004ExcludedElectricity - Grid</v>
      </c>
      <c r="C175" s="491" t="str">
        <f t="shared" si="30"/>
        <v>20042</v>
      </c>
      <c r="D175" s="4" t="s">
        <v>1792</v>
      </c>
      <c r="E175" s="4">
        <v>1321</v>
      </c>
      <c r="F175" s="4" t="s">
        <v>1382</v>
      </c>
      <c r="G175" s="4" t="s">
        <v>134</v>
      </c>
      <c r="H175" s="4" t="s">
        <v>1407</v>
      </c>
      <c r="I175" s="285" t="str">
        <f t="shared" si="31"/>
        <v>Megawatt Hour</v>
      </c>
      <c r="J175" s="4">
        <v>2004</v>
      </c>
      <c r="K175" s="4">
        <v>4</v>
      </c>
      <c r="L175" s="552">
        <v>1677.2</v>
      </c>
      <c r="M175" s="307">
        <f t="shared" si="32"/>
        <v>5722.6063999999997</v>
      </c>
      <c r="N175" s="552">
        <v>78.52</v>
      </c>
      <c r="O175" s="287">
        <f t="shared" si="33"/>
        <v>4.6816122108275696E-2</v>
      </c>
      <c r="P175" s="554">
        <v>45030</v>
      </c>
      <c r="Q175" s="552"/>
      <c r="R175" s="552"/>
      <c r="S175" s="290">
        <f t="shared" si="34"/>
        <v>2</v>
      </c>
      <c r="T175" s="306">
        <f t="shared" si="35"/>
        <v>1176.2782588065083</v>
      </c>
      <c r="U175" s="294">
        <f t="shared" si="36"/>
        <v>0</v>
      </c>
      <c r="V175" s="294">
        <f t="shared" si="37"/>
        <v>77.482625185843517</v>
      </c>
    </row>
    <row r="176" spans="1:22" ht="51" customHeight="1" x14ac:dyDescent="0.2">
      <c r="A176" s="491" t="str">
        <f t="shared" si="28"/>
        <v>2004Excluded</v>
      </c>
      <c r="B176" s="491" t="str">
        <f t="shared" si="29"/>
        <v>2004ExcludedNatural Gas</v>
      </c>
      <c r="C176" s="491" t="str">
        <f t="shared" si="30"/>
        <v>20041</v>
      </c>
      <c r="D176" s="4" t="s">
        <v>1792</v>
      </c>
      <c r="E176" s="4">
        <v>1321</v>
      </c>
      <c r="F176" s="4" t="s">
        <v>1382</v>
      </c>
      <c r="G176" s="4" t="s">
        <v>134</v>
      </c>
      <c r="H176" s="4" t="s">
        <v>340</v>
      </c>
      <c r="I176" s="285" t="str">
        <f t="shared" si="31"/>
        <v>1,000 Cubic Feet</v>
      </c>
      <c r="J176" s="4">
        <v>2004</v>
      </c>
      <c r="K176" s="4">
        <v>4</v>
      </c>
      <c r="L176" s="552">
        <v>76779</v>
      </c>
      <c r="M176" s="307">
        <f t="shared" si="32"/>
        <v>78928.812000000005</v>
      </c>
      <c r="N176" s="552">
        <v>525.50099999999998</v>
      </c>
      <c r="O176" s="287">
        <f t="shared" si="33"/>
        <v>6.8443324346500996E-3</v>
      </c>
      <c r="P176" s="554">
        <v>45030</v>
      </c>
      <c r="Q176" s="552"/>
      <c r="R176" s="552"/>
      <c r="S176" s="290">
        <f t="shared" si="34"/>
        <v>1</v>
      </c>
      <c r="T176" s="306">
        <f t="shared" si="35"/>
        <v>4188.9099104639999</v>
      </c>
      <c r="U176" s="294">
        <f t="shared" si="36"/>
        <v>0</v>
      </c>
      <c r="V176" s="294">
        <f t="shared" si="37"/>
        <v>0</v>
      </c>
    </row>
    <row r="177" spans="1:22" ht="51" customHeight="1" x14ac:dyDescent="0.2">
      <c r="A177" s="491" t="str">
        <f t="shared" si="28"/>
        <v>2004Excluded</v>
      </c>
      <c r="B177" s="491" t="str">
        <f t="shared" si="29"/>
        <v>2004ExcludedSquare Feet</v>
      </c>
      <c r="C177" s="491" t="str">
        <f t="shared" si="30"/>
        <v>2004NA</v>
      </c>
      <c r="D177" s="4" t="s">
        <v>1792</v>
      </c>
      <c r="E177" s="4">
        <v>1321</v>
      </c>
      <c r="F177" s="4" t="s">
        <v>1382</v>
      </c>
      <c r="G177" s="4" t="s">
        <v>134</v>
      </c>
      <c r="H177" s="4" t="s">
        <v>366</v>
      </c>
      <c r="I177" s="285" t="str">
        <f t="shared" si="31"/>
        <v>1,000 Square Feet</v>
      </c>
      <c r="J177" s="4">
        <v>2004</v>
      </c>
      <c r="K177" s="4">
        <v>4</v>
      </c>
      <c r="L177" s="552">
        <v>121.3</v>
      </c>
      <c r="M177" s="307">
        <f t="shared" si="32"/>
        <v>0</v>
      </c>
      <c r="N177" s="552"/>
      <c r="O177" s="287">
        <f t="shared" si="33"/>
        <v>0</v>
      </c>
      <c r="P177" s="554">
        <v>45030</v>
      </c>
      <c r="Q177" s="552"/>
      <c r="R177" s="552"/>
      <c r="S177" s="290" t="str">
        <f t="shared" si="34"/>
        <v>NA</v>
      </c>
      <c r="T177" s="306">
        <f t="shared" si="35"/>
        <v>0</v>
      </c>
      <c r="U177" s="294">
        <f t="shared" si="36"/>
        <v>0</v>
      </c>
      <c r="V177" s="294">
        <f t="shared" si="37"/>
        <v>0</v>
      </c>
    </row>
    <row r="178" spans="1:22" ht="51" customHeight="1" x14ac:dyDescent="0.2">
      <c r="A178" s="491" t="str">
        <f t="shared" si="28"/>
        <v>2004Buildings</v>
      </c>
      <c r="B178" s="491" t="str">
        <f t="shared" si="29"/>
        <v>2004BuildingsElectricity - Grid</v>
      </c>
      <c r="C178" s="491" t="str">
        <f t="shared" si="30"/>
        <v>20042</v>
      </c>
      <c r="D178" s="4" t="s">
        <v>1792</v>
      </c>
      <c r="E178" s="4">
        <v>1322</v>
      </c>
      <c r="F178" s="4" t="s">
        <v>1382</v>
      </c>
      <c r="G178" s="4" t="s">
        <v>384</v>
      </c>
      <c r="H178" s="4" t="s">
        <v>1407</v>
      </c>
      <c r="I178" s="285" t="str">
        <f t="shared" si="31"/>
        <v>Megawatt Hour</v>
      </c>
      <c r="J178" s="4">
        <v>2004</v>
      </c>
      <c r="K178" s="4">
        <v>1</v>
      </c>
      <c r="L178" s="552">
        <v>6431.8969999999999</v>
      </c>
      <c r="M178" s="307">
        <f t="shared" si="32"/>
        <v>21945.632564</v>
      </c>
      <c r="N178" s="552">
        <v>337.05399999999997</v>
      </c>
      <c r="O178" s="287">
        <f t="shared" si="33"/>
        <v>5.2403513302529563E-2</v>
      </c>
      <c r="P178" s="554">
        <v>45342</v>
      </c>
      <c r="Q178" s="552"/>
      <c r="R178" s="552"/>
      <c r="S178" s="290">
        <f t="shared" si="34"/>
        <v>2</v>
      </c>
      <c r="T178" s="306">
        <f t="shared" si="35"/>
        <v>4510.9114023269767</v>
      </c>
      <c r="U178" s="294">
        <f t="shared" si="36"/>
        <v>0</v>
      </c>
      <c r="V178" s="294">
        <f t="shared" si="37"/>
        <v>297.13824498268031</v>
      </c>
    </row>
    <row r="179" spans="1:22" ht="51" customHeight="1" x14ac:dyDescent="0.2">
      <c r="A179" s="491" t="str">
        <f t="shared" si="28"/>
        <v>2004Buildings</v>
      </c>
      <c r="B179" s="491" t="str">
        <f t="shared" si="29"/>
        <v>2004BuildingsNatural Gas</v>
      </c>
      <c r="C179" s="491" t="str">
        <f t="shared" si="30"/>
        <v>20041</v>
      </c>
      <c r="D179" s="4" t="s">
        <v>1792</v>
      </c>
      <c r="E179" s="4">
        <v>1322</v>
      </c>
      <c r="F179" s="4" t="s">
        <v>1382</v>
      </c>
      <c r="G179" s="4" t="s">
        <v>384</v>
      </c>
      <c r="H179" s="4" t="s">
        <v>340</v>
      </c>
      <c r="I179" s="285" t="str">
        <f t="shared" si="31"/>
        <v>1,000 Cubic Feet</v>
      </c>
      <c r="J179" s="4">
        <v>2004</v>
      </c>
      <c r="K179" s="4">
        <v>1</v>
      </c>
      <c r="L179" s="552">
        <v>21123.1</v>
      </c>
      <c r="M179" s="307">
        <f t="shared" si="32"/>
        <v>21714.5468</v>
      </c>
      <c r="N179" s="552">
        <v>166.66200000000001</v>
      </c>
      <c r="O179" s="287">
        <f t="shared" si="33"/>
        <v>7.8900350800782098E-3</v>
      </c>
      <c r="P179" s="554">
        <v>45342</v>
      </c>
      <c r="Q179" s="552"/>
      <c r="R179" s="552"/>
      <c r="S179" s="290">
        <f t="shared" si="34"/>
        <v>1</v>
      </c>
      <c r="T179" s="306">
        <f t="shared" si="35"/>
        <v>1152.4344277696</v>
      </c>
      <c r="U179" s="294">
        <f t="shared" si="36"/>
        <v>0</v>
      </c>
      <c r="V179" s="294">
        <f t="shared" si="37"/>
        <v>0</v>
      </c>
    </row>
    <row r="180" spans="1:22" ht="51" customHeight="1" x14ac:dyDescent="0.2">
      <c r="A180" s="491" t="str">
        <f t="shared" si="28"/>
        <v>2004Buildings</v>
      </c>
      <c r="B180" s="491" t="str">
        <f t="shared" si="29"/>
        <v>2004BuildingsElectricity - Grid</v>
      </c>
      <c r="C180" s="491" t="str">
        <f t="shared" si="30"/>
        <v>20042</v>
      </c>
      <c r="D180" s="4" t="s">
        <v>1792</v>
      </c>
      <c r="E180" s="4">
        <v>1322</v>
      </c>
      <c r="F180" s="4" t="s">
        <v>1382</v>
      </c>
      <c r="G180" s="4" t="s">
        <v>384</v>
      </c>
      <c r="H180" s="4" t="s">
        <v>1407</v>
      </c>
      <c r="I180" s="285" t="str">
        <f t="shared" si="31"/>
        <v>Megawatt Hour</v>
      </c>
      <c r="J180" s="4">
        <v>2004</v>
      </c>
      <c r="K180" s="4">
        <v>2</v>
      </c>
      <c r="L180" s="552">
        <v>5605.0010000000002</v>
      </c>
      <c r="M180" s="307">
        <f t="shared" si="32"/>
        <v>19124.263412</v>
      </c>
      <c r="N180" s="552">
        <v>319.947</v>
      </c>
      <c r="O180" s="287">
        <f t="shared" si="33"/>
        <v>5.7082416220799959E-2</v>
      </c>
      <c r="P180" s="554">
        <v>45342</v>
      </c>
      <c r="Q180" s="552"/>
      <c r="R180" s="552"/>
      <c r="S180" s="290">
        <f t="shared" si="34"/>
        <v>2</v>
      </c>
      <c r="T180" s="306">
        <f t="shared" si="35"/>
        <v>3930.9806921587997</v>
      </c>
      <c r="U180" s="294">
        <f t="shared" si="36"/>
        <v>0</v>
      </c>
      <c r="V180" s="294">
        <f t="shared" si="37"/>
        <v>258.93762917319231</v>
      </c>
    </row>
    <row r="181" spans="1:22" ht="51" customHeight="1" x14ac:dyDescent="0.2">
      <c r="A181" s="491" t="str">
        <f t="shared" si="28"/>
        <v>2004Buildings</v>
      </c>
      <c r="B181" s="491" t="str">
        <f t="shared" si="29"/>
        <v>2004BuildingsFuel Oil</v>
      </c>
      <c r="C181" s="491" t="str">
        <f t="shared" si="30"/>
        <v>20041</v>
      </c>
      <c r="D181" s="4" t="s">
        <v>1792</v>
      </c>
      <c r="E181" s="4">
        <v>1322</v>
      </c>
      <c r="F181" s="4" t="s">
        <v>1382</v>
      </c>
      <c r="G181" s="4" t="s">
        <v>384</v>
      </c>
      <c r="H181" s="4" t="s">
        <v>338</v>
      </c>
      <c r="I181" s="285" t="str">
        <f t="shared" si="31"/>
        <v>1,000 Gallons</v>
      </c>
      <c r="J181" s="4">
        <v>2004</v>
      </c>
      <c r="K181" s="4">
        <v>2</v>
      </c>
      <c r="L181" s="552">
        <v>2.2999999999999998</v>
      </c>
      <c r="M181" s="307">
        <f t="shared" si="32"/>
        <v>317.39999999999998</v>
      </c>
      <c r="N181" s="552">
        <v>1.2</v>
      </c>
      <c r="O181" s="287">
        <f t="shared" si="33"/>
        <v>0.52173913043478259</v>
      </c>
      <c r="P181" s="554">
        <v>45342</v>
      </c>
      <c r="Q181" s="552"/>
      <c r="R181" s="552"/>
      <c r="S181" s="290">
        <f t="shared" si="34"/>
        <v>1</v>
      </c>
      <c r="T181" s="306">
        <f t="shared" si="35"/>
        <v>23.553936599999997</v>
      </c>
      <c r="U181" s="294">
        <f t="shared" si="36"/>
        <v>0</v>
      </c>
      <c r="V181" s="294">
        <f t="shared" si="37"/>
        <v>0</v>
      </c>
    </row>
    <row r="182" spans="1:22" ht="51" customHeight="1" x14ac:dyDescent="0.2">
      <c r="A182" s="491" t="str">
        <f t="shared" si="28"/>
        <v>2004Buildings</v>
      </c>
      <c r="B182" s="491" t="str">
        <f t="shared" si="29"/>
        <v>2004BuildingsNatural Gas</v>
      </c>
      <c r="C182" s="491" t="str">
        <f t="shared" si="30"/>
        <v>20041</v>
      </c>
      <c r="D182" s="4" t="s">
        <v>1792</v>
      </c>
      <c r="E182" s="4">
        <v>1322</v>
      </c>
      <c r="F182" s="4" t="s">
        <v>1382</v>
      </c>
      <c r="G182" s="4" t="s">
        <v>384</v>
      </c>
      <c r="H182" s="4" t="s">
        <v>340</v>
      </c>
      <c r="I182" s="285" t="str">
        <f t="shared" si="31"/>
        <v>1,000 Cubic Feet</v>
      </c>
      <c r="J182" s="4">
        <v>2004</v>
      </c>
      <c r="K182" s="4">
        <v>2</v>
      </c>
      <c r="L182" s="552">
        <v>32146.2</v>
      </c>
      <c r="M182" s="307">
        <f t="shared" si="32"/>
        <v>33046.293600000005</v>
      </c>
      <c r="N182" s="552">
        <v>243.06200000000001</v>
      </c>
      <c r="O182" s="287">
        <f t="shared" si="33"/>
        <v>7.561142530065762E-3</v>
      </c>
      <c r="P182" s="554">
        <v>45342</v>
      </c>
      <c r="Q182" s="552"/>
      <c r="R182" s="552"/>
      <c r="S182" s="290">
        <f t="shared" si="34"/>
        <v>1</v>
      </c>
      <c r="T182" s="306">
        <f t="shared" si="35"/>
        <v>1753.8328939392002</v>
      </c>
      <c r="U182" s="294">
        <f t="shared" si="36"/>
        <v>0</v>
      </c>
      <c r="V182" s="294">
        <f t="shared" si="37"/>
        <v>0</v>
      </c>
    </row>
    <row r="183" spans="1:22" ht="51" customHeight="1" x14ac:dyDescent="0.2">
      <c r="A183" s="491" t="str">
        <f t="shared" si="28"/>
        <v>2004Buildings</v>
      </c>
      <c r="B183" s="491" t="str">
        <f t="shared" si="29"/>
        <v>2004BuildingsElectricity - Grid</v>
      </c>
      <c r="C183" s="491" t="str">
        <f t="shared" si="30"/>
        <v>20042</v>
      </c>
      <c r="D183" s="4" t="s">
        <v>1792</v>
      </c>
      <c r="E183" s="4">
        <v>1322</v>
      </c>
      <c r="F183" s="4" t="s">
        <v>1382</v>
      </c>
      <c r="G183" s="4" t="s">
        <v>384</v>
      </c>
      <c r="H183" s="4" t="s">
        <v>1407</v>
      </c>
      <c r="I183" s="285" t="str">
        <f t="shared" si="31"/>
        <v>Megawatt Hour</v>
      </c>
      <c r="J183" s="4">
        <v>2004</v>
      </c>
      <c r="K183" s="4">
        <v>3</v>
      </c>
      <c r="L183" s="552">
        <v>3925.2620000000002</v>
      </c>
      <c r="M183" s="307">
        <f t="shared" si="32"/>
        <v>13392.993944</v>
      </c>
      <c r="N183" s="552">
        <v>257.86099999999999</v>
      </c>
      <c r="O183" s="287">
        <f t="shared" si="33"/>
        <v>6.5692684972366175E-2</v>
      </c>
      <c r="P183" s="554">
        <v>45342</v>
      </c>
      <c r="Q183" s="552"/>
      <c r="R183" s="552"/>
      <c r="S183" s="290">
        <f t="shared" si="34"/>
        <v>2</v>
      </c>
      <c r="T183" s="306">
        <f t="shared" si="35"/>
        <v>2752.921745003192</v>
      </c>
      <c r="U183" s="294">
        <f t="shared" si="36"/>
        <v>0</v>
      </c>
      <c r="V183" s="294">
        <f t="shared" si="37"/>
        <v>181.33770826510525</v>
      </c>
    </row>
    <row r="184" spans="1:22" ht="51" customHeight="1" x14ac:dyDescent="0.2">
      <c r="A184" s="491" t="str">
        <f t="shared" si="28"/>
        <v>2004Buildings</v>
      </c>
      <c r="B184" s="491" t="str">
        <f t="shared" si="29"/>
        <v>2004BuildingsNatural Gas</v>
      </c>
      <c r="C184" s="491" t="str">
        <f t="shared" si="30"/>
        <v>20041</v>
      </c>
      <c r="D184" s="4" t="s">
        <v>1792</v>
      </c>
      <c r="E184" s="4">
        <v>1322</v>
      </c>
      <c r="F184" s="4" t="s">
        <v>1382</v>
      </c>
      <c r="G184" s="4" t="s">
        <v>384</v>
      </c>
      <c r="H184" s="4" t="s">
        <v>340</v>
      </c>
      <c r="I184" s="285" t="str">
        <f t="shared" si="31"/>
        <v>1,000 Cubic Feet</v>
      </c>
      <c r="J184" s="4">
        <v>2004</v>
      </c>
      <c r="K184" s="4">
        <v>3</v>
      </c>
      <c r="L184" s="552">
        <v>4797.8</v>
      </c>
      <c r="M184" s="307">
        <f t="shared" si="32"/>
        <v>4932.1384000000007</v>
      </c>
      <c r="N184" s="552">
        <v>20.61</v>
      </c>
      <c r="O184" s="287">
        <f t="shared" si="33"/>
        <v>4.2957188711492764E-3</v>
      </c>
      <c r="P184" s="554">
        <v>45342</v>
      </c>
      <c r="Q184" s="552"/>
      <c r="R184" s="552"/>
      <c r="S184" s="290">
        <f t="shared" si="34"/>
        <v>1</v>
      </c>
      <c r="T184" s="306">
        <f t="shared" si="35"/>
        <v>261.75844916480008</v>
      </c>
      <c r="U184" s="294">
        <f t="shared" si="36"/>
        <v>0</v>
      </c>
      <c r="V184" s="294">
        <f t="shared" si="37"/>
        <v>0</v>
      </c>
    </row>
    <row r="185" spans="1:22" ht="51" customHeight="1" x14ac:dyDescent="0.2">
      <c r="A185" s="491" t="str">
        <f t="shared" si="28"/>
        <v>2004Buildings</v>
      </c>
      <c r="B185" s="491" t="str">
        <f t="shared" si="29"/>
        <v>2004BuildingsElectricity - Grid</v>
      </c>
      <c r="C185" s="491" t="str">
        <f t="shared" si="30"/>
        <v>20042</v>
      </c>
      <c r="D185" s="4" t="s">
        <v>1792</v>
      </c>
      <c r="E185" s="4">
        <v>1322</v>
      </c>
      <c r="F185" s="4" t="s">
        <v>1382</v>
      </c>
      <c r="G185" s="4" t="s">
        <v>384</v>
      </c>
      <c r="H185" s="4" t="s">
        <v>1407</v>
      </c>
      <c r="I185" s="285" t="str">
        <f t="shared" si="31"/>
        <v>Megawatt Hour</v>
      </c>
      <c r="J185" s="4">
        <v>2004</v>
      </c>
      <c r="K185" s="4">
        <v>4</v>
      </c>
      <c r="L185" s="552">
        <v>3289.306</v>
      </c>
      <c r="M185" s="307">
        <f t="shared" si="32"/>
        <v>11223.112072</v>
      </c>
      <c r="N185" s="552">
        <v>222.39500000000001</v>
      </c>
      <c r="O185" s="287">
        <f t="shared" si="33"/>
        <v>6.7611526565178187E-2</v>
      </c>
      <c r="P185" s="554">
        <v>45342</v>
      </c>
      <c r="Q185" s="552"/>
      <c r="R185" s="552"/>
      <c r="S185" s="290">
        <f t="shared" si="34"/>
        <v>2</v>
      </c>
      <c r="T185" s="306">
        <f t="shared" si="35"/>
        <v>2306.9038482958508</v>
      </c>
      <c r="U185" s="294">
        <f t="shared" si="36"/>
        <v>0</v>
      </c>
      <c r="V185" s="294">
        <f t="shared" si="37"/>
        <v>151.95806339109598</v>
      </c>
    </row>
    <row r="186" spans="1:22" ht="51" customHeight="1" x14ac:dyDescent="0.2">
      <c r="A186" s="491" t="str">
        <f t="shared" si="28"/>
        <v>2004Buildings</v>
      </c>
      <c r="B186" s="491" t="str">
        <f t="shared" si="29"/>
        <v>2004BuildingsNatural Gas</v>
      </c>
      <c r="C186" s="491" t="str">
        <f t="shared" si="30"/>
        <v>20041</v>
      </c>
      <c r="D186" s="4" t="s">
        <v>1792</v>
      </c>
      <c r="E186" s="4">
        <v>1322</v>
      </c>
      <c r="F186" s="4" t="s">
        <v>1382</v>
      </c>
      <c r="G186" s="4" t="s">
        <v>384</v>
      </c>
      <c r="H186" s="4" t="s">
        <v>340</v>
      </c>
      <c r="I186" s="285" t="str">
        <f t="shared" si="31"/>
        <v>1,000 Cubic Feet</v>
      </c>
      <c r="J186" s="4">
        <v>2004</v>
      </c>
      <c r="K186" s="4">
        <v>4</v>
      </c>
      <c r="L186" s="552">
        <v>2340.5</v>
      </c>
      <c r="M186" s="307">
        <f t="shared" si="32"/>
        <v>2406.0340000000001</v>
      </c>
      <c r="N186" s="552">
        <v>19.012</v>
      </c>
      <c r="O186" s="287">
        <f t="shared" si="33"/>
        <v>8.1230506302072212E-3</v>
      </c>
      <c r="P186" s="554">
        <v>45342</v>
      </c>
      <c r="Q186" s="552"/>
      <c r="R186" s="552"/>
      <c r="S186" s="290">
        <f t="shared" si="34"/>
        <v>1</v>
      </c>
      <c r="T186" s="306">
        <f t="shared" si="35"/>
        <v>127.69303644800003</v>
      </c>
      <c r="U186" s="294">
        <f t="shared" si="36"/>
        <v>0</v>
      </c>
      <c r="V186" s="294">
        <f t="shared" si="37"/>
        <v>0</v>
      </c>
    </row>
    <row r="187" spans="1:22" ht="51" customHeight="1" x14ac:dyDescent="0.2">
      <c r="A187" s="491" t="str">
        <f t="shared" si="28"/>
        <v>2004Buildings</v>
      </c>
      <c r="B187" s="491" t="str">
        <f t="shared" si="29"/>
        <v>2004BuildingsSquare Feet</v>
      </c>
      <c r="C187" s="491" t="str">
        <f t="shared" si="30"/>
        <v>2004NA</v>
      </c>
      <c r="D187" s="4" t="s">
        <v>1792</v>
      </c>
      <c r="E187" s="4">
        <v>1322</v>
      </c>
      <c r="F187" s="4" t="s">
        <v>1382</v>
      </c>
      <c r="G187" s="4" t="s">
        <v>384</v>
      </c>
      <c r="H187" s="4" t="s">
        <v>366</v>
      </c>
      <c r="I187" s="285" t="str">
        <f t="shared" si="31"/>
        <v>1,000 Square Feet</v>
      </c>
      <c r="J187" s="4">
        <v>2004</v>
      </c>
      <c r="K187" s="4">
        <v>4</v>
      </c>
      <c r="L187" s="552">
        <v>521.98199999999997</v>
      </c>
      <c r="M187" s="307">
        <f t="shared" si="32"/>
        <v>0</v>
      </c>
      <c r="N187" s="552"/>
      <c r="O187" s="287">
        <f t="shared" si="33"/>
        <v>0</v>
      </c>
      <c r="P187" s="554">
        <v>45342</v>
      </c>
      <c r="Q187" s="552"/>
      <c r="R187" s="552"/>
      <c r="S187" s="290" t="str">
        <f t="shared" si="34"/>
        <v>NA</v>
      </c>
      <c r="T187" s="306">
        <f t="shared" si="35"/>
        <v>0</v>
      </c>
      <c r="U187" s="294">
        <f t="shared" si="36"/>
        <v>0</v>
      </c>
      <c r="V187" s="294">
        <f t="shared" si="37"/>
        <v>0</v>
      </c>
    </row>
    <row r="188" spans="1:22" ht="51" customHeight="1" x14ac:dyDescent="0.2">
      <c r="A188" s="491" t="str">
        <f t="shared" si="28"/>
        <v>2004Buildings</v>
      </c>
      <c r="B188" s="491" t="str">
        <f t="shared" si="29"/>
        <v>2004BuildingsElectricity - Grid</v>
      </c>
      <c r="C188" s="491" t="str">
        <f t="shared" si="30"/>
        <v>20042</v>
      </c>
      <c r="D188" s="4" t="s">
        <v>1792</v>
      </c>
      <c r="E188" s="4">
        <v>1371</v>
      </c>
      <c r="F188" s="4" t="s">
        <v>1382</v>
      </c>
      <c r="G188" s="4" t="s">
        <v>384</v>
      </c>
      <c r="H188" s="4" t="s">
        <v>1407</v>
      </c>
      <c r="I188" s="285" t="str">
        <f t="shared" si="31"/>
        <v>Megawatt Hour</v>
      </c>
      <c r="J188" s="4">
        <v>2004</v>
      </c>
      <c r="K188" s="4">
        <v>1</v>
      </c>
      <c r="L188" s="552">
        <v>23097.24</v>
      </c>
      <c r="M188" s="307">
        <f t="shared" si="32"/>
        <v>78807.782879999999</v>
      </c>
      <c r="N188" s="552">
        <v>950.67499999999995</v>
      </c>
      <c r="O188" s="287">
        <f t="shared" si="33"/>
        <v>4.1159679684672275E-2</v>
      </c>
      <c r="P188" s="554">
        <v>80021</v>
      </c>
      <c r="Q188" s="552"/>
      <c r="R188" s="552"/>
      <c r="S188" s="290">
        <f t="shared" si="34"/>
        <v>2</v>
      </c>
      <c r="T188" s="306">
        <f t="shared" si="35"/>
        <v>19826.949409940997</v>
      </c>
      <c r="U188" s="294">
        <f t="shared" si="36"/>
        <v>0</v>
      </c>
      <c r="V188" s="294">
        <f t="shared" si="37"/>
        <v>1306.0209845822233</v>
      </c>
    </row>
    <row r="189" spans="1:22" ht="51" customHeight="1" x14ac:dyDescent="0.2">
      <c r="A189" s="491" t="str">
        <f t="shared" si="28"/>
        <v>2004Buildings</v>
      </c>
      <c r="B189" s="491" t="str">
        <f t="shared" si="29"/>
        <v>2004BuildingsFuel Oil</v>
      </c>
      <c r="C189" s="491" t="str">
        <f t="shared" si="30"/>
        <v>20041</v>
      </c>
      <c r="D189" s="4" t="s">
        <v>1792</v>
      </c>
      <c r="E189" s="4">
        <v>1371</v>
      </c>
      <c r="F189" s="4" t="s">
        <v>1382</v>
      </c>
      <c r="G189" s="4" t="s">
        <v>384</v>
      </c>
      <c r="H189" s="4" t="s">
        <v>338</v>
      </c>
      <c r="I189" s="285" t="str">
        <f t="shared" si="31"/>
        <v>1,000 Gallons</v>
      </c>
      <c r="J189" s="4">
        <v>2004</v>
      </c>
      <c r="K189" s="4">
        <v>1</v>
      </c>
      <c r="L189" s="552">
        <v>0</v>
      </c>
      <c r="M189" s="307">
        <f t="shared" si="32"/>
        <v>0</v>
      </c>
      <c r="N189" s="552">
        <v>0</v>
      </c>
      <c r="O189" s="287" t="str">
        <f t="shared" si="33"/>
        <v>NA</v>
      </c>
      <c r="P189" s="554">
        <v>80021</v>
      </c>
      <c r="Q189" s="552"/>
      <c r="R189" s="552"/>
      <c r="S189" s="290">
        <f t="shared" si="34"/>
        <v>1</v>
      </c>
      <c r="T189" s="306">
        <f t="shared" si="35"/>
        <v>0</v>
      </c>
      <c r="U189" s="294">
        <f t="shared" si="36"/>
        <v>0</v>
      </c>
      <c r="V189" s="294">
        <f t="shared" si="37"/>
        <v>0</v>
      </c>
    </row>
    <row r="190" spans="1:22" ht="51" customHeight="1" x14ac:dyDescent="0.2">
      <c r="A190" s="491" t="str">
        <f t="shared" si="28"/>
        <v>2004Buildings</v>
      </c>
      <c r="B190" s="491" t="str">
        <f t="shared" si="29"/>
        <v>2004BuildingsLPG</v>
      </c>
      <c r="C190" s="491" t="str">
        <f t="shared" si="30"/>
        <v>20041</v>
      </c>
      <c r="D190" s="4" t="s">
        <v>1792</v>
      </c>
      <c r="E190" s="4">
        <v>1371</v>
      </c>
      <c r="F190" s="4" t="s">
        <v>1382</v>
      </c>
      <c r="G190" s="4" t="s">
        <v>384</v>
      </c>
      <c r="H190" s="4" t="s">
        <v>26</v>
      </c>
      <c r="I190" s="285" t="str">
        <f t="shared" si="31"/>
        <v>1,000 Gallons</v>
      </c>
      <c r="J190" s="4">
        <v>2004</v>
      </c>
      <c r="K190" s="4">
        <v>1</v>
      </c>
      <c r="L190" s="552">
        <v>27.219000000000001</v>
      </c>
      <c r="M190" s="307">
        <f t="shared" si="32"/>
        <v>2504.1480000000001</v>
      </c>
      <c r="N190" s="552">
        <v>25.353000000000002</v>
      </c>
      <c r="O190" s="287">
        <f t="shared" si="33"/>
        <v>0.93144494654469301</v>
      </c>
      <c r="P190" s="554">
        <v>80021</v>
      </c>
      <c r="Q190" s="552"/>
      <c r="R190" s="552"/>
      <c r="S190" s="290">
        <f t="shared" si="34"/>
        <v>1</v>
      </c>
      <c r="T190" s="306">
        <f t="shared" si="35"/>
        <v>158.33477389200002</v>
      </c>
      <c r="U190" s="294">
        <f t="shared" si="36"/>
        <v>0</v>
      </c>
      <c r="V190" s="294">
        <f t="shared" si="37"/>
        <v>0</v>
      </c>
    </row>
    <row r="191" spans="1:22" ht="51" customHeight="1" x14ac:dyDescent="0.2">
      <c r="A191" s="491" t="str">
        <f t="shared" si="28"/>
        <v>2004Buildings</v>
      </c>
      <c r="B191" s="491" t="str">
        <f t="shared" si="29"/>
        <v>2004BuildingsNatural Gas</v>
      </c>
      <c r="C191" s="491" t="str">
        <f t="shared" si="30"/>
        <v>20041</v>
      </c>
      <c r="D191" s="4" t="s">
        <v>1792</v>
      </c>
      <c r="E191" s="4">
        <v>1371</v>
      </c>
      <c r="F191" s="4" t="s">
        <v>1382</v>
      </c>
      <c r="G191" s="4" t="s">
        <v>384</v>
      </c>
      <c r="H191" s="4" t="s">
        <v>340</v>
      </c>
      <c r="I191" s="285" t="str">
        <f t="shared" si="31"/>
        <v>1,000 Cubic Feet</v>
      </c>
      <c r="J191" s="4">
        <v>2004</v>
      </c>
      <c r="K191" s="4">
        <v>1</v>
      </c>
      <c r="L191" s="552">
        <v>0</v>
      </c>
      <c r="M191" s="307">
        <f t="shared" si="32"/>
        <v>0</v>
      </c>
      <c r="N191" s="552">
        <v>0</v>
      </c>
      <c r="O191" s="287" t="str">
        <f t="shared" si="33"/>
        <v>NA</v>
      </c>
      <c r="P191" s="554">
        <v>80021</v>
      </c>
      <c r="Q191" s="552"/>
      <c r="R191" s="552"/>
      <c r="S191" s="290">
        <f t="shared" si="34"/>
        <v>1</v>
      </c>
      <c r="T191" s="306">
        <f t="shared" si="35"/>
        <v>0</v>
      </c>
      <c r="U191" s="294">
        <f t="shared" si="36"/>
        <v>0</v>
      </c>
      <c r="V191" s="294">
        <f t="shared" si="37"/>
        <v>0</v>
      </c>
    </row>
    <row r="192" spans="1:22" ht="51" customHeight="1" x14ac:dyDescent="0.2">
      <c r="A192" s="491" t="str">
        <f t="shared" si="28"/>
        <v>2004Vehicles and Equipment</v>
      </c>
      <c r="B192" s="491" t="str">
        <f t="shared" si="29"/>
        <v>2004Vehicles and EquipmentDiesel</v>
      </c>
      <c r="C192" s="491" t="str">
        <f t="shared" si="30"/>
        <v>20041</v>
      </c>
      <c r="D192" s="4" t="s">
        <v>1792</v>
      </c>
      <c r="E192" s="4">
        <v>1371</v>
      </c>
      <c r="F192" s="4" t="s">
        <v>1382</v>
      </c>
      <c r="G192" s="4" t="s">
        <v>385</v>
      </c>
      <c r="H192" s="4" t="s">
        <v>27</v>
      </c>
      <c r="I192" s="285" t="str">
        <f t="shared" si="31"/>
        <v>1,000 Gallons</v>
      </c>
      <c r="J192" s="4">
        <v>2004</v>
      </c>
      <c r="K192" s="4">
        <v>1</v>
      </c>
      <c r="L192" s="552">
        <v>68.7</v>
      </c>
      <c r="M192" s="307">
        <f t="shared" si="32"/>
        <v>9480.6</v>
      </c>
      <c r="N192" s="552">
        <v>116.10299999999999</v>
      </c>
      <c r="O192" s="287">
        <f t="shared" si="33"/>
        <v>1.69</v>
      </c>
      <c r="P192" s="554">
        <v>80021</v>
      </c>
      <c r="Q192" s="552"/>
      <c r="R192" s="552"/>
      <c r="S192" s="290">
        <f t="shared" si="34"/>
        <v>1</v>
      </c>
      <c r="T192" s="306">
        <f t="shared" si="35"/>
        <v>703.54584539999996</v>
      </c>
      <c r="U192" s="294">
        <f t="shared" si="36"/>
        <v>0</v>
      </c>
      <c r="V192" s="294">
        <f t="shared" si="37"/>
        <v>0</v>
      </c>
    </row>
    <row r="193" spans="1:22" ht="51" customHeight="1" x14ac:dyDescent="0.2">
      <c r="A193" s="491" t="str">
        <f t="shared" si="28"/>
        <v>2004Buildings</v>
      </c>
      <c r="B193" s="491" t="str">
        <f t="shared" si="29"/>
        <v>2004BuildingsElectricity - Grid</v>
      </c>
      <c r="C193" s="491" t="str">
        <f t="shared" si="30"/>
        <v>20042</v>
      </c>
      <c r="D193" s="4" t="s">
        <v>1792</v>
      </c>
      <c r="E193" s="4">
        <v>1371</v>
      </c>
      <c r="F193" s="4" t="s">
        <v>1382</v>
      </c>
      <c r="G193" s="4" t="s">
        <v>384</v>
      </c>
      <c r="H193" s="4" t="s">
        <v>1407</v>
      </c>
      <c r="I193" s="285" t="str">
        <f t="shared" si="31"/>
        <v>Megawatt Hour</v>
      </c>
      <c r="J193" s="4">
        <v>2004</v>
      </c>
      <c r="K193" s="4">
        <v>2</v>
      </c>
      <c r="L193" s="552">
        <v>24747.9</v>
      </c>
      <c r="M193" s="307">
        <f t="shared" si="32"/>
        <v>84439.834799999997</v>
      </c>
      <c r="N193" s="552">
        <v>1030.0039999999999</v>
      </c>
      <c r="O193" s="287">
        <f t="shared" si="33"/>
        <v>4.1619854613926831E-2</v>
      </c>
      <c r="P193" s="554">
        <v>80021</v>
      </c>
      <c r="Q193" s="552"/>
      <c r="R193" s="552"/>
      <c r="S193" s="290">
        <f t="shared" si="34"/>
        <v>2</v>
      </c>
      <c r="T193" s="306">
        <f t="shared" si="35"/>
        <v>21243.895863846879</v>
      </c>
      <c r="U193" s="294">
        <f t="shared" si="36"/>
        <v>0</v>
      </c>
      <c r="V193" s="294">
        <f t="shared" si="37"/>
        <v>1399.3566644474577</v>
      </c>
    </row>
    <row r="194" spans="1:22" ht="51" customHeight="1" x14ac:dyDescent="0.2">
      <c r="A194" s="491" t="str">
        <f t="shared" si="28"/>
        <v>2004Buildings</v>
      </c>
      <c r="B194" s="491" t="str">
        <f t="shared" si="29"/>
        <v>2004BuildingsFuel Oil</v>
      </c>
      <c r="C194" s="491" t="str">
        <f t="shared" si="30"/>
        <v>20041</v>
      </c>
      <c r="D194" s="4" t="s">
        <v>1792</v>
      </c>
      <c r="E194" s="4">
        <v>1371</v>
      </c>
      <c r="F194" s="4" t="s">
        <v>1382</v>
      </c>
      <c r="G194" s="4" t="s">
        <v>384</v>
      </c>
      <c r="H194" s="4" t="s">
        <v>338</v>
      </c>
      <c r="I194" s="285" t="str">
        <f t="shared" si="31"/>
        <v>1,000 Gallons</v>
      </c>
      <c r="J194" s="4">
        <v>2004</v>
      </c>
      <c r="K194" s="4">
        <v>2</v>
      </c>
      <c r="L194" s="552">
        <v>0</v>
      </c>
      <c r="M194" s="307">
        <f t="shared" si="32"/>
        <v>0</v>
      </c>
      <c r="N194" s="552">
        <v>0</v>
      </c>
      <c r="O194" s="287" t="str">
        <f t="shared" si="33"/>
        <v>NA</v>
      </c>
      <c r="P194" s="554">
        <v>80021</v>
      </c>
      <c r="Q194" s="552"/>
      <c r="R194" s="552"/>
      <c r="S194" s="290">
        <f t="shared" si="34"/>
        <v>1</v>
      </c>
      <c r="T194" s="306">
        <f t="shared" si="35"/>
        <v>0</v>
      </c>
      <c r="U194" s="294">
        <f t="shared" si="36"/>
        <v>0</v>
      </c>
      <c r="V194" s="294">
        <f t="shared" si="37"/>
        <v>0</v>
      </c>
    </row>
    <row r="195" spans="1:22" ht="51" customHeight="1" x14ac:dyDescent="0.2">
      <c r="A195" s="491" t="str">
        <f t="shared" si="28"/>
        <v>2004Buildings</v>
      </c>
      <c r="B195" s="491" t="str">
        <f t="shared" si="29"/>
        <v>2004BuildingsLPG</v>
      </c>
      <c r="C195" s="491" t="str">
        <f t="shared" si="30"/>
        <v>20041</v>
      </c>
      <c r="D195" s="4" t="s">
        <v>1792</v>
      </c>
      <c r="E195" s="4">
        <v>1371</v>
      </c>
      <c r="F195" s="4" t="s">
        <v>1382</v>
      </c>
      <c r="G195" s="4" t="s">
        <v>384</v>
      </c>
      <c r="H195" s="4" t="s">
        <v>26</v>
      </c>
      <c r="I195" s="285" t="str">
        <f t="shared" si="31"/>
        <v>1,000 Gallons</v>
      </c>
      <c r="J195" s="4">
        <v>2004</v>
      </c>
      <c r="K195" s="4">
        <v>2</v>
      </c>
      <c r="L195" s="552">
        <v>47.470999999999997</v>
      </c>
      <c r="M195" s="307">
        <f t="shared" si="32"/>
        <v>4367.3319999999994</v>
      </c>
      <c r="N195" s="552">
        <v>49.134999999999998</v>
      </c>
      <c r="O195" s="287">
        <f t="shared" si="33"/>
        <v>1.0350529797139307</v>
      </c>
      <c r="P195" s="554">
        <v>80021</v>
      </c>
      <c r="Q195" s="552"/>
      <c r="R195" s="552"/>
      <c r="S195" s="290">
        <f t="shared" si="34"/>
        <v>1</v>
      </c>
      <c r="T195" s="306">
        <f t="shared" si="35"/>
        <v>276.14203502799995</v>
      </c>
      <c r="U195" s="294">
        <f t="shared" si="36"/>
        <v>0</v>
      </c>
      <c r="V195" s="294">
        <f t="shared" si="37"/>
        <v>0</v>
      </c>
    </row>
    <row r="196" spans="1:22" ht="51" customHeight="1" x14ac:dyDescent="0.2">
      <c r="A196" s="491" t="str">
        <f t="shared" si="28"/>
        <v>2004Buildings</v>
      </c>
      <c r="B196" s="491" t="str">
        <f t="shared" si="29"/>
        <v>2004BuildingsNatural Gas</v>
      </c>
      <c r="C196" s="491" t="str">
        <f t="shared" si="30"/>
        <v>20041</v>
      </c>
      <c r="D196" s="4" t="s">
        <v>1792</v>
      </c>
      <c r="E196" s="4">
        <v>1371</v>
      </c>
      <c r="F196" s="4" t="s">
        <v>1382</v>
      </c>
      <c r="G196" s="4" t="s">
        <v>384</v>
      </c>
      <c r="H196" s="4" t="s">
        <v>340</v>
      </c>
      <c r="I196" s="285" t="str">
        <f t="shared" si="31"/>
        <v>1,000 Cubic Feet</v>
      </c>
      <c r="J196" s="4">
        <v>2004</v>
      </c>
      <c r="K196" s="4">
        <v>2</v>
      </c>
      <c r="L196" s="552">
        <v>0</v>
      </c>
      <c r="M196" s="307">
        <f t="shared" si="32"/>
        <v>0</v>
      </c>
      <c r="N196" s="552">
        <v>0</v>
      </c>
      <c r="O196" s="287" t="str">
        <f t="shared" si="33"/>
        <v>NA</v>
      </c>
      <c r="P196" s="554">
        <v>80021</v>
      </c>
      <c r="Q196" s="552"/>
      <c r="R196" s="552"/>
      <c r="S196" s="290">
        <f t="shared" si="34"/>
        <v>1</v>
      </c>
      <c r="T196" s="306">
        <f t="shared" si="35"/>
        <v>0</v>
      </c>
      <c r="U196" s="294">
        <f t="shared" si="36"/>
        <v>0</v>
      </c>
      <c r="V196" s="294">
        <f t="shared" si="37"/>
        <v>0</v>
      </c>
    </row>
    <row r="197" spans="1:22" ht="51" customHeight="1" x14ac:dyDescent="0.2">
      <c r="A197" s="491" t="str">
        <f t="shared" si="28"/>
        <v>2004Vehicles and Equipment</v>
      </c>
      <c r="B197" s="491" t="str">
        <f t="shared" si="29"/>
        <v>2004Vehicles and EquipmentDiesel</v>
      </c>
      <c r="C197" s="491" t="str">
        <f t="shared" si="30"/>
        <v>20041</v>
      </c>
      <c r="D197" s="4" t="s">
        <v>1792</v>
      </c>
      <c r="E197" s="4">
        <v>1371</v>
      </c>
      <c r="F197" s="4" t="s">
        <v>1382</v>
      </c>
      <c r="G197" s="4" t="s">
        <v>385</v>
      </c>
      <c r="H197" s="4" t="s">
        <v>27</v>
      </c>
      <c r="I197" s="285" t="str">
        <f t="shared" si="31"/>
        <v>1,000 Gallons</v>
      </c>
      <c r="J197" s="4">
        <v>2004</v>
      </c>
      <c r="K197" s="4">
        <v>2</v>
      </c>
      <c r="L197" s="552">
        <v>118.2</v>
      </c>
      <c r="M197" s="307">
        <f t="shared" si="32"/>
        <v>16311.6</v>
      </c>
      <c r="N197" s="552">
        <v>221.03399999999999</v>
      </c>
      <c r="O197" s="287">
        <f t="shared" si="33"/>
        <v>1.8699999999999999</v>
      </c>
      <c r="P197" s="554">
        <v>80021</v>
      </c>
      <c r="Q197" s="552"/>
      <c r="R197" s="552"/>
      <c r="S197" s="290">
        <f t="shared" si="34"/>
        <v>1</v>
      </c>
      <c r="T197" s="306">
        <f t="shared" si="35"/>
        <v>1210.4675243999998</v>
      </c>
      <c r="U197" s="294">
        <f t="shared" si="36"/>
        <v>0</v>
      </c>
      <c r="V197" s="294">
        <f t="shared" si="37"/>
        <v>0</v>
      </c>
    </row>
    <row r="198" spans="1:22" ht="51" customHeight="1" x14ac:dyDescent="0.2">
      <c r="A198" s="491" t="str">
        <f t="shared" si="28"/>
        <v>2004Buildings</v>
      </c>
      <c r="B198" s="491" t="str">
        <f t="shared" si="29"/>
        <v>2004BuildingsElectricity - Grid</v>
      </c>
      <c r="C198" s="491" t="str">
        <f t="shared" si="30"/>
        <v>20042</v>
      </c>
      <c r="D198" s="4" t="s">
        <v>1792</v>
      </c>
      <c r="E198" s="4">
        <v>1371</v>
      </c>
      <c r="F198" s="4" t="s">
        <v>1382</v>
      </c>
      <c r="G198" s="4" t="s">
        <v>384</v>
      </c>
      <c r="H198" s="4" t="s">
        <v>1407</v>
      </c>
      <c r="I198" s="285" t="str">
        <f t="shared" si="31"/>
        <v>Megawatt Hour</v>
      </c>
      <c r="J198" s="4">
        <v>2004</v>
      </c>
      <c r="K198" s="4">
        <v>3</v>
      </c>
      <c r="L198" s="552">
        <v>18319.45</v>
      </c>
      <c r="M198" s="307">
        <f t="shared" si="32"/>
        <v>62505.963400000001</v>
      </c>
      <c r="N198" s="552">
        <v>776.76599999999996</v>
      </c>
      <c r="O198" s="287">
        <f t="shared" si="33"/>
        <v>4.2401163790397635E-2</v>
      </c>
      <c r="P198" s="554">
        <v>80021</v>
      </c>
      <c r="Q198" s="552"/>
      <c r="R198" s="552"/>
      <c r="S198" s="290">
        <f t="shared" si="34"/>
        <v>2</v>
      </c>
      <c r="T198" s="306">
        <f t="shared" si="35"/>
        <v>15725.63684526565</v>
      </c>
      <c r="U198" s="294">
        <f t="shared" si="36"/>
        <v>0</v>
      </c>
      <c r="V198" s="294">
        <f t="shared" si="37"/>
        <v>1035.8634246344936</v>
      </c>
    </row>
    <row r="199" spans="1:22" ht="51" customHeight="1" x14ac:dyDescent="0.2">
      <c r="A199" s="491" t="str">
        <f t="shared" si="28"/>
        <v>2004Buildings</v>
      </c>
      <c r="B199" s="491" t="str">
        <f t="shared" si="29"/>
        <v>2004BuildingsFuel Oil</v>
      </c>
      <c r="C199" s="491" t="str">
        <f t="shared" si="30"/>
        <v>20041</v>
      </c>
      <c r="D199" s="4" t="s">
        <v>1792</v>
      </c>
      <c r="E199" s="4">
        <v>1371</v>
      </c>
      <c r="F199" s="4" t="s">
        <v>1382</v>
      </c>
      <c r="G199" s="4" t="s">
        <v>384</v>
      </c>
      <c r="H199" s="4" t="s">
        <v>338</v>
      </c>
      <c r="I199" s="285" t="str">
        <f t="shared" si="31"/>
        <v>1,000 Gallons</v>
      </c>
      <c r="J199" s="4">
        <v>2004</v>
      </c>
      <c r="K199" s="4">
        <v>3</v>
      </c>
      <c r="L199" s="552">
        <v>0</v>
      </c>
      <c r="M199" s="307">
        <f t="shared" si="32"/>
        <v>0</v>
      </c>
      <c r="N199" s="552">
        <v>0</v>
      </c>
      <c r="O199" s="287" t="str">
        <f t="shared" si="33"/>
        <v>NA</v>
      </c>
      <c r="P199" s="554">
        <v>80021</v>
      </c>
      <c r="Q199" s="552"/>
      <c r="R199" s="552"/>
      <c r="S199" s="290">
        <f t="shared" si="34"/>
        <v>1</v>
      </c>
      <c r="T199" s="306">
        <f t="shared" si="35"/>
        <v>0</v>
      </c>
      <c r="U199" s="294">
        <f t="shared" si="36"/>
        <v>0</v>
      </c>
      <c r="V199" s="294">
        <f t="shared" si="37"/>
        <v>0</v>
      </c>
    </row>
    <row r="200" spans="1:22" ht="51" customHeight="1" x14ac:dyDescent="0.2">
      <c r="A200" s="491" t="str">
        <f t="shared" si="28"/>
        <v>2004Buildings</v>
      </c>
      <c r="B200" s="491" t="str">
        <f t="shared" si="29"/>
        <v>2004BuildingsLPG</v>
      </c>
      <c r="C200" s="491" t="str">
        <f t="shared" si="30"/>
        <v>20041</v>
      </c>
      <c r="D200" s="4" t="s">
        <v>1792</v>
      </c>
      <c r="E200" s="4">
        <v>1371</v>
      </c>
      <c r="F200" s="4" t="s">
        <v>1382</v>
      </c>
      <c r="G200" s="4" t="s">
        <v>384</v>
      </c>
      <c r="H200" s="4" t="s">
        <v>26</v>
      </c>
      <c r="I200" s="285" t="str">
        <f t="shared" si="31"/>
        <v>1,000 Gallons</v>
      </c>
      <c r="J200" s="4">
        <v>2004</v>
      </c>
      <c r="K200" s="4">
        <v>3</v>
      </c>
      <c r="L200" s="552">
        <v>9.7119999999999997</v>
      </c>
      <c r="M200" s="307">
        <f t="shared" si="32"/>
        <v>893.50400000000002</v>
      </c>
      <c r="N200" s="552">
        <v>10.08</v>
      </c>
      <c r="O200" s="287">
        <f t="shared" si="33"/>
        <v>1.0378912685337727</v>
      </c>
      <c r="P200" s="554">
        <v>80021</v>
      </c>
      <c r="Q200" s="552"/>
      <c r="R200" s="552"/>
      <c r="S200" s="290">
        <f t="shared" si="34"/>
        <v>1</v>
      </c>
      <c r="T200" s="306">
        <f t="shared" si="35"/>
        <v>56.495364416000001</v>
      </c>
      <c r="U200" s="294">
        <f t="shared" si="36"/>
        <v>0</v>
      </c>
      <c r="V200" s="294">
        <f t="shared" si="37"/>
        <v>0</v>
      </c>
    </row>
    <row r="201" spans="1:22" ht="51" customHeight="1" x14ac:dyDescent="0.2">
      <c r="A201" s="491" t="str">
        <f t="shared" si="28"/>
        <v>2004Vehicles and Equipment</v>
      </c>
      <c r="B201" s="491" t="str">
        <f t="shared" si="29"/>
        <v>2004Vehicles and EquipmentDiesel</v>
      </c>
      <c r="C201" s="491" t="str">
        <f t="shared" si="30"/>
        <v>20041</v>
      </c>
      <c r="D201" s="4" t="s">
        <v>1792</v>
      </c>
      <c r="E201" s="4">
        <v>1371</v>
      </c>
      <c r="F201" s="4" t="s">
        <v>1382</v>
      </c>
      <c r="G201" s="4" t="s">
        <v>385</v>
      </c>
      <c r="H201" s="4" t="s">
        <v>27</v>
      </c>
      <c r="I201" s="285" t="str">
        <f t="shared" si="31"/>
        <v>1,000 Gallons</v>
      </c>
      <c r="J201" s="4">
        <v>2004</v>
      </c>
      <c r="K201" s="4">
        <v>3</v>
      </c>
      <c r="L201" s="552">
        <v>90.7</v>
      </c>
      <c r="M201" s="307">
        <f t="shared" si="32"/>
        <v>12516.6</v>
      </c>
      <c r="N201" s="552">
        <v>173.23699999999999</v>
      </c>
      <c r="O201" s="287">
        <f t="shared" si="33"/>
        <v>1.91</v>
      </c>
      <c r="P201" s="554">
        <v>80021</v>
      </c>
      <c r="Q201" s="552"/>
      <c r="R201" s="552"/>
      <c r="S201" s="290">
        <f t="shared" si="34"/>
        <v>1</v>
      </c>
      <c r="T201" s="306">
        <f t="shared" si="35"/>
        <v>928.84436939999989</v>
      </c>
      <c r="U201" s="294">
        <f t="shared" si="36"/>
        <v>0</v>
      </c>
      <c r="V201" s="294">
        <f t="shared" si="37"/>
        <v>0</v>
      </c>
    </row>
    <row r="202" spans="1:22" ht="51" customHeight="1" x14ac:dyDescent="0.2">
      <c r="A202" s="491" t="str">
        <f t="shared" si="28"/>
        <v>2004Buildings</v>
      </c>
      <c r="B202" s="491" t="str">
        <f t="shared" si="29"/>
        <v>2004BuildingsElectricity - Grid</v>
      </c>
      <c r="C202" s="491" t="str">
        <f t="shared" si="30"/>
        <v>20042</v>
      </c>
      <c r="D202" s="4" t="s">
        <v>1792</v>
      </c>
      <c r="E202" s="4">
        <v>1371</v>
      </c>
      <c r="F202" s="4" t="s">
        <v>1382</v>
      </c>
      <c r="G202" s="4" t="s">
        <v>384</v>
      </c>
      <c r="H202" s="4" t="s">
        <v>1407</v>
      </c>
      <c r="I202" s="285" t="str">
        <f t="shared" si="31"/>
        <v>Megawatt Hour</v>
      </c>
      <c r="J202" s="4">
        <v>2004</v>
      </c>
      <c r="K202" s="4">
        <v>4</v>
      </c>
      <c r="L202" s="552">
        <v>13410.2</v>
      </c>
      <c r="M202" s="307">
        <f t="shared" si="32"/>
        <v>45755.602400000003</v>
      </c>
      <c r="N202" s="552">
        <v>677.77700000000004</v>
      </c>
      <c r="O202" s="287">
        <f t="shared" si="33"/>
        <v>5.0541900941074705E-2</v>
      </c>
      <c r="P202" s="554">
        <v>80021</v>
      </c>
      <c r="Q202" s="552"/>
      <c r="R202" s="552"/>
      <c r="S202" s="290">
        <f t="shared" si="34"/>
        <v>2</v>
      </c>
      <c r="T202" s="306">
        <f t="shared" si="35"/>
        <v>11511.477430948058</v>
      </c>
      <c r="U202" s="294">
        <f t="shared" si="36"/>
        <v>0</v>
      </c>
      <c r="V202" s="294">
        <f t="shared" si="37"/>
        <v>758.27252985397956</v>
      </c>
    </row>
    <row r="203" spans="1:22" ht="51" customHeight="1" x14ac:dyDescent="0.2">
      <c r="A203" s="491" t="str">
        <f t="shared" si="28"/>
        <v>2004Buildings</v>
      </c>
      <c r="B203" s="491" t="str">
        <f t="shared" si="29"/>
        <v>2004BuildingsFuel Oil</v>
      </c>
      <c r="C203" s="491" t="str">
        <f t="shared" si="30"/>
        <v>20041</v>
      </c>
      <c r="D203" s="4" t="s">
        <v>1792</v>
      </c>
      <c r="E203" s="4">
        <v>1371</v>
      </c>
      <c r="F203" s="4" t="s">
        <v>1382</v>
      </c>
      <c r="G203" s="4" t="s">
        <v>384</v>
      </c>
      <c r="H203" s="4" t="s">
        <v>338</v>
      </c>
      <c r="I203" s="285" t="str">
        <f t="shared" si="31"/>
        <v>1,000 Gallons</v>
      </c>
      <c r="J203" s="4">
        <v>2004</v>
      </c>
      <c r="K203" s="4">
        <v>4</v>
      </c>
      <c r="L203" s="552">
        <v>98.8</v>
      </c>
      <c r="M203" s="307">
        <f t="shared" si="32"/>
        <v>13634.4</v>
      </c>
      <c r="N203" s="552">
        <v>188.708</v>
      </c>
      <c r="O203" s="287">
        <f t="shared" si="33"/>
        <v>1.9100000000000001</v>
      </c>
      <c r="P203" s="554">
        <v>80021</v>
      </c>
      <c r="Q203" s="552"/>
      <c r="R203" s="552"/>
      <c r="S203" s="290">
        <f t="shared" si="34"/>
        <v>1</v>
      </c>
      <c r="T203" s="306">
        <f t="shared" si="35"/>
        <v>1011.7951896</v>
      </c>
      <c r="U203" s="294">
        <f t="shared" si="36"/>
        <v>0</v>
      </c>
      <c r="V203" s="294">
        <f t="shared" si="37"/>
        <v>0</v>
      </c>
    </row>
    <row r="204" spans="1:22" ht="51" customHeight="1" x14ac:dyDescent="0.2">
      <c r="A204" s="491" t="str">
        <f t="shared" si="28"/>
        <v>2004Buildings</v>
      </c>
      <c r="B204" s="491" t="str">
        <f t="shared" si="29"/>
        <v>2004BuildingsLPG</v>
      </c>
      <c r="C204" s="491" t="str">
        <f t="shared" si="30"/>
        <v>20041</v>
      </c>
      <c r="D204" s="4" t="s">
        <v>1792</v>
      </c>
      <c r="E204" s="4">
        <v>1371</v>
      </c>
      <c r="F204" s="4" t="s">
        <v>1382</v>
      </c>
      <c r="G204" s="4" t="s">
        <v>384</v>
      </c>
      <c r="H204" s="4" t="s">
        <v>26</v>
      </c>
      <c r="I204" s="285" t="str">
        <f t="shared" si="31"/>
        <v>1,000 Gallons</v>
      </c>
      <c r="J204" s="4">
        <v>2004</v>
      </c>
      <c r="K204" s="4">
        <v>4</v>
      </c>
      <c r="L204" s="552">
        <v>1.91</v>
      </c>
      <c r="M204" s="307">
        <f t="shared" si="32"/>
        <v>175.72</v>
      </c>
      <c r="N204" s="552">
        <v>2.6360000000000001</v>
      </c>
      <c r="O204" s="287">
        <f t="shared" si="33"/>
        <v>1.380104712041885</v>
      </c>
      <c r="P204" s="554">
        <v>80021</v>
      </c>
      <c r="Q204" s="552"/>
      <c r="R204" s="552"/>
      <c r="S204" s="290">
        <f t="shared" si="34"/>
        <v>1</v>
      </c>
      <c r="T204" s="306">
        <f t="shared" si="35"/>
        <v>11.110599879999999</v>
      </c>
      <c r="U204" s="294">
        <f t="shared" si="36"/>
        <v>0</v>
      </c>
      <c r="V204" s="294">
        <f t="shared" si="37"/>
        <v>0</v>
      </c>
    </row>
    <row r="205" spans="1:22" ht="51" customHeight="1" x14ac:dyDescent="0.2">
      <c r="A205" s="491" t="str">
        <f t="shared" si="28"/>
        <v>2004Buildings</v>
      </c>
      <c r="B205" s="491" t="str">
        <f t="shared" si="29"/>
        <v>2004BuildingsSquare Feet</v>
      </c>
      <c r="C205" s="491" t="str">
        <f t="shared" si="30"/>
        <v>2004NA</v>
      </c>
      <c r="D205" s="4" t="s">
        <v>1792</v>
      </c>
      <c r="E205" s="4">
        <v>1371</v>
      </c>
      <c r="F205" s="4" t="s">
        <v>1382</v>
      </c>
      <c r="G205" s="4" t="s">
        <v>384</v>
      </c>
      <c r="H205" s="4" t="s">
        <v>366</v>
      </c>
      <c r="I205" s="285" t="str">
        <f t="shared" si="31"/>
        <v>1,000 Square Feet</v>
      </c>
      <c r="J205" s="4">
        <v>2004</v>
      </c>
      <c r="K205" s="4">
        <v>4</v>
      </c>
      <c r="L205" s="552">
        <v>1821.82</v>
      </c>
      <c r="M205" s="307">
        <f t="shared" si="32"/>
        <v>0</v>
      </c>
      <c r="N205" s="552"/>
      <c r="O205" s="287">
        <f t="shared" si="33"/>
        <v>0</v>
      </c>
      <c r="P205" s="554">
        <v>80021</v>
      </c>
      <c r="Q205" s="552"/>
      <c r="R205" s="552"/>
      <c r="S205" s="290" t="str">
        <f t="shared" si="34"/>
        <v>NA</v>
      </c>
      <c r="T205" s="306">
        <f t="shared" si="35"/>
        <v>0</v>
      </c>
      <c r="U205" s="294">
        <f t="shared" si="36"/>
        <v>0</v>
      </c>
      <c r="V205" s="294">
        <f t="shared" si="37"/>
        <v>0</v>
      </c>
    </row>
    <row r="206" spans="1:22" ht="51" customHeight="1" x14ac:dyDescent="0.2">
      <c r="A206" s="491" t="str">
        <f t="shared" ref="A206:A269" si="38">IF(H206="Biomass","",CONCATENATE(J206,G206))</f>
        <v>2004Vehicles and Equipment</v>
      </c>
      <c r="B206" s="491" t="str">
        <f t="shared" ref="B206:B269" si="39">CONCATENATE(J206,G206,H206)</f>
        <v>2004Vehicles and EquipmentDiesel</v>
      </c>
      <c r="C206" s="491" t="str">
        <f t="shared" ref="C206:C269" si="40">CONCATENATE(J206,S206)</f>
        <v>20041</v>
      </c>
      <c r="D206" s="4" t="s">
        <v>1792</v>
      </c>
      <c r="E206" s="4">
        <v>1371</v>
      </c>
      <c r="F206" s="4" t="s">
        <v>1382</v>
      </c>
      <c r="G206" s="4" t="s">
        <v>385</v>
      </c>
      <c r="H206" s="4" t="s">
        <v>27</v>
      </c>
      <c r="I206" s="285" t="str">
        <f t="shared" ref="I206:I269" si="41">IF(ISERROR(VLOOKUP($H206,UnitScope,2,0)),"",VLOOKUP($H206,UnitScope,2,0))</f>
        <v>1,000 Gallons</v>
      </c>
      <c r="J206" s="4">
        <v>2004</v>
      </c>
      <c r="K206" s="4">
        <v>4</v>
      </c>
      <c r="L206" s="552">
        <v>98.8</v>
      </c>
      <c r="M206" s="307">
        <f t="shared" ref="M206:M269" si="42">IF(VLOOKUP($H206,Antro,5,0)="NA",0,VLOOKUP($H206,Antro,5,0)*$L206)</f>
        <v>13634.4</v>
      </c>
      <c r="N206" s="552">
        <v>188.708</v>
      </c>
      <c r="O206" s="287">
        <f t="shared" ref="O206:O269" si="43">IF(L206&gt;0,N206/L206,"NA")</f>
        <v>1.9100000000000001</v>
      </c>
      <c r="P206" s="554">
        <v>80021</v>
      </c>
      <c r="Q206" s="552"/>
      <c r="R206" s="552"/>
      <c r="S206" s="290">
        <f t="shared" ref="S206:S269" si="44">IF(G206="Fully Serviced Lease(s)",3, IF(ISERROR(VLOOKUP($H206,UnitScope,3,0)),"",VLOOKUP($H206,UnitScope,3,0)))</f>
        <v>1</v>
      </c>
      <c r="T206" s="306">
        <f t="shared" ref="T206:T269" si="45">IF(OR($G206="Water",$H206="Square Feet"),0,IF(AND($H206="Electricity - Grid",$J206&lt;2011),SUM(VLOOKUP(VLOOKUP($P206,Sub,2,0),eGrid2005,5,0)*$L206,VLOOKUP(VLOOKUP($P206,Sub,2,0),eGrid2005,6,0)*$L206,VLOOKUP(VLOOKUP($P206,Sub,2,0),eGrid2005,7,0)*$L206),IF(AND($H206="Electricity - Grid",$J206=2011),SUM(VLOOKUP(VLOOKUP($P206,Sub,2,0),eGrid2007,17,0)*$L206,VLOOKUP(VLOOKUP($P206,Sub,2,0),eGrid2007,18,0)*$L206,VLOOKUP(VLOOKUP($P206,Sub,2,0),eGrid2007,19,0)*$L206),IF(AND($H206="Electricity - Grid",$J206&gt;=2012),SUM(VLOOKUP(VLOOKUP($P206,Sub,2,0),eGrid2009,29,0)*$L206,VLOOKUP(VLOOKUP($P206,Sub,2,0),eGrid2009,30,0)*$L206,VLOOKUP(VLOOKUP($P206,Sub,2,0),eGrid2009,31,0)*$L206),IF(AND($H206="Chilled Water - Electric Driven Chiller",$J206&lt;2011),SUM(VLOOKUP(VLOOKUP($P206,Sub,2,0),eGrid2005,5,0)*VLOOKUP($H206,Antro,5,0)*(1/(1-VLOOKUP($H206,Antro,9,0)))*(1/VLOOKUP($H206,Antro,8,0))*(1/VLOOKUP($H206,Antro,7,0))*$L206,VLOOKUP(VLOOKUP($P206,Sub,2,0),eGrid2005,6,0)*VLOOKUP($H206,Antro,5,0)*(1/(1-VLOOKUP($H206,Antro,9,0)))*(1/VLOOKUP($H206,Antro,8,0))*(1/VLOOKUP($H206,Antro,7,0))*$L206,VLOOKUP(VLOOKUP($P206,Sub,2,0),eGrid2005,7,0)*VLOOKUP($H206,Antro,5,0)*(1/(1-VLOOKUP($H206,Antro,9,0)))*(1/VLOOKUP($H206,Antro,8,0))*(1/VLOOKUP($H206,Antro,7,0))*$L206),IF(AND($H206="Chilled Water - Electric Driven Chiller",$J206=2011),SUM(VLOOKUP(VLOOKUP($P206,Sub,2,0),eGrid2007,17,0)*VLOOKUP($H206,Antro,5,0)*(1/(1-VLOOKUP($H206,Antro,9,0)))*(1/VLOOKUP($H206,Antro,8,0))*(1/VLOOKUP($H206,Antro,7,0))*$L206,VLOOKUP(VLOOKUP($P206,Sub,2,0),eGrid2007,18,0)*VLOOKUP($H206,Antro,5,0)*(1/(1-VLOOKUP($H206,Antro,9,0)))*(1/VLOOKUP($H206,Antro,8,0))*(1/VLOOKUP($H206,Antro,7,0))*$L206,VLOOKUP(VLOOKUP($P206,Sub,2,0),eGrid2007,19,0)*VLOOKUP($H206,Antro,5,0)*(1/(1-VLOOKUP($H206,Antro,9,0)))*(1/VLOOKUP($H206,Antro,8,0))*(1/VLOOKUP($H206,Antro,7,0))*$L206),IF(AND($H206="Chilled Water - Electric Driven Chiller",$J206&gt;2011),SUM(VLOOKUP(VLOOKUP($P206,Sub,2,0),eGrid2009,29,0)*VLOOKUP($H206,Antro,5,0)*(1/(1-VLOOKUP($H206,Antro,9,0)))*(1/VLOOKUP($H206,Antro,8,0))*(1/VLOOKUP($H206,Antro,7,0))*$L206,VLOOKUP(VLOOKUP($P206,Sub,2,0),eGrid2009,30,0)*VLOOKUP($H206,Antro,5,0)*(1/(1-VLOOKUP($H206,Antro,9,0)))*(1/VLOOKUP($H206,Antro,8,0))*(1/VLOOKUP($H206,Antro,7,0))*$L206,VLOOKUP(VLOOKUP($P206,Sub,2,0),eGrid2009,31,0)*VLOOKUP($H206,Antro,5,0)*(1/(1-VLOOKUP($H206,Antro,9,0)))*(1/VLOOKUP($H206,Antro,8,0))*(1/VLOOKUP($H206,Antro,7,0))*$L206),IF(OR($H206="Chilled Water - Absorption Chiller",$H206="Chilled Water - Engine Driven Chiller"),SUM(VLOOKUP($H206,Antro,15,0)*VLOOKUP($H206,Antro,5,0)*(1/(1-VLOOKUP($H206,Antro,9,0)))*(1/VLOOKUP($H206,Antro,7,0))*$L206,VLOOKUP($H206,Antro,13,0)*VLOOKUP($H206,Antro,5,0)*(1/(1-VLOOKUP($H206,Antro,9,0)))*(1/VLOOKUP($H206,Antro,7,0))*$L206,VLOOKUP($H206,Antro,14,0)*VLOOKUP($H206,Antro,5,0)*(1/(1-VLOOKUP($H206,Antro,9,0)))*(1/VLOOKUP($H206,Antro,7,0))*$L206),SUM(VLOOKUP($H206,Antro,15,0)*VLOOKUP($H206,Antro,5,0)*$L206,VLOOKUP($H206,Antro,13,0)*VLOOKUP($H206,Antro,5,0)*$L206,VLOOKUP($H206,Antro,14,0)*VLOOKUP($H206,Antro,5,0)*$L206)))))))))</f>
        <v>1011.7951896</v>
      </c>
      <c r="U206" s="294">
        <f t="shared" ref="U206:U269" si="46">IF(OR($H206="Biodiesel",$H206="E-85",$H206="Biomass"),VLOOKUP($H206,Antro,7,0)*VLOOKUP($H206,Antro,8,0)*$L206,0)</f>
        <v>0</v>
      </c>
      <c r="V206" s="294">
        <f t="shared" ref="V206:V269" si="47">IF($H206="Electricity - Grid",$T206*0.065871,0)</f>
        <v>0</v>
      </c>
    </row>
    <row r="207" spans="1:22" ht="51" customHeight="1" x14ac:dyDescent="0.2">
      <c r="A207" s="491" t="str">
        <f t="shared" si="38"/>
        <v>2003Buildings</v>
      </c>
      <c r="B207" s="491" t="str">
        <f t="shared" si="39"/>
        <v>2003BuildingsElectricity - Grid</v>
      </c>
      <c r="C207" s="491" t="str">
        <f t="shared" si="40"/>
        <v>20032</v>
      </c>
      <c r="D207" s="50" t="s">
        <v>1792</v>
      </c>
      <c r="E207" s="50">
        <v>1321</v>
      </c>
      <c r="F207" s="50" t="s">
        <v>1382</v>
      </c>
      <c r="G207" s="50" t="s">
        <v>384</v>
      </c>
      <c r="H207" s="50" t="s">
        <v>1407</v>
      </c>
      <c r="I207" s="285" t="str">
        <f t="shared" si="41"/>
        <v>Megawatt Hour</v>
      </c>
      <c r="J207" s="50">
        <v>2003</v>
      </c>
      <c r="K207" s="50">
        <v>1</v>
      </c>
      <c r="L207" s="553">
        <v>8654.5</v>
      </c>
      <c r="M207" s="307">
        <f t="shared" si="42"/>
        <v>29529.153999999999</v>
      </c>
      <c r="N207" s="553">
        <v>395.20400000000001</v>
      </c>
      <c r="O207" s="287">
        <f t="shared" si="43"/>
        <v>4.5664567566006127E-2</v>
      </c>
      <c r="P207" s="555">
        <v>45030</v>
      </c>
      <c r="Q207" s="551"/>
      <c r="R207" s="551"/>
      <c r="S207" s="290">
        <f t="shared" si="44"/>
        <v>2</v>
      </c>
      <c r="T207" s="306">
        <f t="shared" si="45"/>
        <v>6069.6996129507079</v>
      </c>
      <c r="U207" s="294">
        <f t="shared" si="46"/>
        <v>0</v>
      </c>
      <c r="V207" s="294">
        <f t="shared" si="47"/>
        <v>399.8171832046761</v>
      </c>
    </row>
    <row r="208" spans="1:22" ht="51" customHeight="1" x14ac:dyDescent="0.2">
      <c r="A208" s="491" t="str">
        <f t="shared" si="38"/>
        <v>2003Buildings</v>
      </c>
      <c r="B208" s="491" t="str">
        <f t="shared" si="39"/>
        <v>2003BuildingsFuel Oil</v>
      </c>
      <c r="C208" s="491" t="str">
        <f t="shared" si="40"/>
        <v>20031</v>
      </c>
      <c r="D208" s="50" t="s">
        <v>1792</v>
      </c>
      <c r="E208" s="50">
        <v>1321</v>
      </c>
      <c r="F208" s="50" t="s">
        <v>1382</v>
      </c>
      <c r="G208" s="50" t="s">
        <v>384</v>
      </c>
      <c r="H208" s="50" t="s">
        <v>338</v>
      </c>
      <c r="I208" s="285" t="str">
        <f t="shared" si="41"/>
        <v>1,000 Gallons</v>
      </c>
      <c r="J208" s="50">
        <v>2003</v>
      </c>
      <c r="K208" s="50">
        <v>1</v>
      </c>
      <c r="L208" s="553">
        <v>1.2569999999999999</v>
      </c>
      <c r="M208" s="307">
        <f t="shared" si="42"/>
        <v>173.46599999999998</v>
      </c>
      <c r="N208" s="553">
        <v>2.0409999999999999</v>
      </c>
      <c r="O208" s="287">
        <f t="shared" si="43"/>
        <v>1.6237072394590295</v>
      </c>
      <c r="P208" s="555">
        <v>45030</v>
      </c>
      <c r="Q208" s="551"/>
      <c r="R208" s="551"/>
      <c r="S208" s="290">
        <f t="shared" si="44"/>
        <v>1</v>
      </c>
      <c r="T208" s="306">
        <f t="shared" si="45"/>
        <v>12.872738393999997</v>
      </c>
      <c r="U208" s="294">
        <f t="shared" si="46"/>
        <v>0</v>
      </c>
      <c r="V208" s="294">
        <f t="shared" si="47"/>
        <v>0</v>
      </c>
    </row>
    <row r="209" spans="1:22" ht="51" customHeight="1" x14ac:dyDescent="0.2">
      <c r="A209" s="491" t="str">
        <f t="shared" si="38"/>
        <v>2003Buildings</v>
      </c>
      <c r="B209" s="491" t="str">
        <f t="shared" si="39"/>
        <v>2003BuildingsNatural Gas</v>
      </c>
      <c r="C209" s="491" t="str">
        <f t="shared" si="40"/>
        <v>20031</v>
      </c>
      <c r="D209" s="50" t="s">
        <v>1792</v>
      </c>
      <c r="E209" s="50">
        <v>1321</v>
      </c>
      <c r="F209" s="50" t="s">
        <v>1382</v>
      </c>
      <c r="G209" s="50" t="s">
        <v>384</v>
      </c>
      <c r="H209" s="50" t="s">
        <v>340</v>
      </c>
      <c r="I209" s="285" t="str">
        <f t="shared" si="41"/>
        <v>1,000 Cubic Feet</v>
      </c>
      <c r="J209" s="50">
        <v>2003</v>
      </c>
      <c r="K209" s="50">
        <v>1</v>
      </c>
      <c r="L209" s="553">
        <v>31766.3</v>
      </c>
      <c r="M209" s="307">
        <f t="shared" si="42"/>
        <v>32655.756399999998</v>
      </c>
      <c r="N209" s="553">
        <v>200.01900000000001</v>
      </c>
      <c r="O209" s="287">
        <f t="shared" si="43"/>
        <v>6.2965784494889241E-3</v>
      </c>
      <c r="P209" s="555">
        <v>45030</v>
      </c>
      <c r="Q209" s="551"/>
      <c r="R209" s="551"/>
      <c r="S209" s="290">
        <f t="shared" si="44"/>
        <v>1</v>
      </c>
      <c r="T209" s="306">
        <f t="shared" si="45"/>
        <v>1733.1063036608002</v>
      </c>
      <c r="U209" s="294">
        <f t="shared" si="46"/>
        <v>0</v>
      </c>
      <c r="V209" s="294">
        <f t="shared" si="47"/>
        <v>0</v>
      </c>
    </row>
    <row r="210" spans="1:22" ht="51" customHeight="1" x14ac:dyDescent="0.2">
      <c r="A210" s="491" t="str">
        <f t="shared" si="38"/>
        <v>2003Excluded</v>
      </c>
      <c r="B210" s="491" t="str">
        <f t="shared" si="39"/>
        <v>2003ExcludedElectricity - Grid</v>
      </c>
      <c r="C210" s="491" t="str">
        <f t="shared" si="40"/>
        <v>20032</v>
      </c>
      <c r="D210" s="50" t="s">
        <v>1792</v>
      </c>
      <c r="E210" s="50">
        <v>1321</v>
      </c>
      <c r="F210" s="50" t="s">
        <v>1382</v>
      </c>
      <c r="G210" s="50" t="s">
        <v>134</v>
      </c>
      <c r="H210" s="50" t="s">
        <v>1407</v>
      </c>
      <c r="I210" s="285" t="str">
        <f t="shared" si="41"/>
        <v>Megawatt Hour</v>
      </c>
      <c r="J210" s="50">
        <v>2003</v>
      </c>
      <c r="K210" s="50">
        <v>1</v>
      </c>
      <c r="L210" s="553">
        <v>1802.2339999999999</v>
      </c>
      <c r="M210" s="307">
        <f t="shared" si="42"/>
        <v>6149.2224079999996</v>
      </c>
      <c r="N210" s="553">
        <v>82.298000000000002</v>
      </c>
      <c r="O210" s="287">
        <f t="shared" si="43"/>
        <v>4.5664436471623555E-2</v>
      </c>
      <c r="P210" s="555">
        <v>45030</v>
      </c>
      <c r="Q210" s="551"/>
      <c r="R210" s="551"/>
      <c r="S210" s="290">
        <f t="shared" si="44"/>
        <v>2</v>
      </c>
      <c r="T210" s="306">
        <f t="shared" si="45"/>
        <v>1263.968919319037</v>
      </c>
      <c r="U210" s="294">
        <f t="shared" si="46"/>
        <v>0</v>
      </c>
      <c r="V210" s="294">
        <f t="shared" si="47"/>
        <v>83.25889668446429</v>
      </c>
    </row>
    <row r="211" spans="1:22" ht="51" customHeight="1" x14ac:dyDescent="0.2">
      <c r="A211" s="491" t="str">
        <f t="shared" si="38"/>
        <v>2003Excluded</v>
      </c>
      <c r="B211" s="491" t="str">
        <f t="shared" si="39"/>
        <v>2003ExcludedNatural Gas</v>
      </c>
      <c r="C211" s="491" t="str">
        <f t="shared" si="40"/>
        <v>20031</v>
      </c>
      <c r="D211" s="50" t="s">
        <v>1792</v>
      </c>
      <c r="E211" s="50">
        <v>1321</v>
      </c>
      <c r="F211" s="50" t="s">
        <v>1382</v>
      </c>
      <c r="G211" s="50" t="s">
        <v>134</v>
      </c>
      <c r="H211" s="50" t="s">
        <v>340</v>
      </c>
      <c r="I211" s="285" t="str">
        <f t="shared" si="41"/>
        <v>1,000 Cubic Feet</v>
      </c>
      <c r="J211" s="50">
        <v>2003</v>
      </c>
      <c r="K211" s="50">
        <v>1</v>
      </c>
      <c r="L211" s="553">
        <v>90118.7</v>
      </c>
      <c r="M211" s="307">
        <f t="shared" si="42"/>
        <v>92642.0236</v>
      </c>
      <c r="N211" s="553">
        <v>567.44100000000003</v>
      </c>
      <c r="O211" s="287">
        <f t="shared" si="43"/>
        <v>6.2965954901701869E-3</v>
      </c>
      <c r="P211" s="555">
        <v>45030</v>
      </c>
      <c r="Q211" s="551"/>
      <c r="R211" s="551"/>
      <c r="S211" s="290">
        <f t="shared" si="44"/>
        <v>1</v>
      </c>
      <c r="T211" s="306">
        <f t="shared" si="45"/>
        <v>4916.697476499201</v>
      </c>
      <c r="U211" s="294">
        <f t="shared" si="46"/>
        <v>0</v>
      </c>
      <c r="V211" s="294">
        <f t="shared" si="47"/>
        <v>0</v>
      </c>
    </row>
    <row r="212" spans="1:22" ht="51" customHeight="1" x14ac:dyDescent="0.2">
      <c r="A212" s="491" t="str">
        <f t="shared" si="38"/>
        <v>2003Vehicles and Equipment</v>
      </c>
      <c r="B212" s="491" t="str">
        <f t="shared" si="39"/>
        <v>2003Vehicles and EquipmentDiesel</v>
      </c>
      <c r="C212" s="491" t="str">
        <f t="shared" si="40"/>
        <v>20031</v>
      </c>
      <c r="D212" s="50" t="s">
        <v>1792</v>
      </c>
      <c r="E212" s="50">
        <v>1321</v>
      </c>
      <c r="F212" s="50" t="s">
        <v>1382</v>
      </c>
      <c r="G212" s="50" t="s">
        <v>385</v>
      </c>
      <c r="H212" s="50" t="s">
        <v>27</v>
      </c>
      <c r="I212" s="285" t="str">
        <f t="shared" si="41"/>
        <v>1,000 Gallons</v>
      </c>
      <c r="J212" s="50">
        <v>2003</v>
      </c>
      <c r="K212" s="50">
        <v>1</v>
      </c>
      <c r="L212" s="553">
        <v>13.611000000000001</v>
      </c>
      <c r="M212" s="307">
        <f t="shared" si="42"/>
        <v>1878.318</v>
      </c>
      <c r="N212" s="553">
        <v>22.309000000000001</v>
      </c>
      <c r="O212" s="287">
        <f t="shared" si="43"/>
        <v>1.6390419513628682</v>
      </c>
      <c r="P212" s="555">
        <v>45030</v>
      </c>
      <c r="Q212" s="551"/>
      <c r="R212" s="551"/>
      <c r="S212" s="290">
        <f t="shared" si="44"/>
        <v>1</v>
      </c>
      <c r="T212" s="306">
        <f t="shared" si="45"/>
        <v>139.38810046199998</v>
      </c>
      <c r="U212" s="294">
        <f t="shared" si="46"/>
        <v>0</v>
      </c>
      <c r="V212" s="294">
        <f t="shared" si="47"/>
        <v>0</v>
      </c>
    </row>
    <row r="213" spans="1:22" ht="51" customHeight="1" x14ac:dyDescent="0.2">
      <c r="A213" s="491" t="str">
        <f t="shared" si="38"/>
        <v>2003Vehicles and Equipment</v>
      </c>
      <c r="B213" s="491" t="str">
        <f t="shared" si="39"/>
        <v>2003Vehicles and EquipmentGasoline</v>
      </c>
      <c r="C213" s="491" t="str">
        <f t="shared" si="40"/>
        <v>20031</v>
      </c>
      <c r="D213" s="50" t="s">
        <v>1792</v>
      </c>
      <c r="E213" s="50">
        <v>1321</v>
      </c>
      <c r="F213" s="50" t="s">
        <v>1382</v>
      </c>
      <c r="G213" s="50" t="s">
        <v>385</v>
      </c>
      <c r="H213" s="50" t="s">
        <v>29</v>
      </c>
      <c r="I213" s="285" t="str">
        <f t="shared" si="41"/>
        <v>1,000 Gallons</v>
      </c>
      <c r="J213" s="50">
        <v>2003</v>
      </c>
      <c r="K213" s="50">
        <v>1</v>
      </c>
      <c r="L213" s="553">
        <v>4.5549999999999997</v>
      </c>
      <c r="M213" s="307">
        <f t="shared" si="42"/>
        <v>569.375</v>
      </c>
      <c r="N213" s="553">
        <v>6.2409999999999997</v>
      </c>
      <c r="O213" s="287">
        <f t="shared" si="43"/>
        <v>1.3701427003293085</v>
      </c>
      <c r="P213" s="555">
        <v>45030</v>
      </c>
      <c r="Q213" s="551"/>
      <c r="R213" s="551"/>
      <c r="S213" s="290">
        <f t="shared" si="44"/>
        <v>1</v>
      </c>
      <c r="T213" s="306">
        <f t="shared" si="45"/>
        <v>40.123286874999998</v>
      </c>
      <c r="U213" s="294">
        <f t="shared" si="46"/>
        <v>0</v>
      </c>
      <c r="V213" s="294">
        <f t="shared" si="47"/>
        <v>0</v>
      </c>
    </row>
    <row r="214" spans="1:22" ht="51" customHeight="1" x14ac:dyDescent="0.2">
      <c r="A214" s="491" t="str">
        <f t="shared" si="38"/>
        <v>2003Vehicles and Equipment</v>
      </c>
      <c r="B214" s="491" t="str">
        <f t="shared" si="39"/>
        <v>2003Vehicles and EquipmentLPG</v>
      </c>
      <c r="C214" s="491" t="str">
        <f t="shared" si="40"/>
        <v>20031</v>
      </c>
      <c r="D214" s="50" t="s">
        <v>1792</v>
      </c>
      <c r="E214" s="50">
        <v>1321</v>
      </c>
      <c r="F214" s="50" t="s">
        <v>1382</v>
      </c>
      <c r="G214" s="50" t="s">
        <v>385</v>
      </c>
      <c r="H214" s="50" t="s">
        <v>26</v>
      </c>
      <c r="I214" s="285" t="str">
        <f t="shared" si="41"/>
        <v>1,000 Gallons</v>
      </c>
      <c r="J214" s="50">
        <v>2003</v>
      </c>
      <c r="K214" s="50">
        <v>1</v>
      </c>
      <c r="L214" s="553">
        <v>3.4380000000000002</v>
      </c>
      <c r="M214" s="307">
        <f t="shared" si="42"/>
        <v>316.29599999999999</v>
      </c>
      <c r="N214" s="553">
        <v>3.8079999999999998</v>
      </c>
      <c r="O214" s="287">
        <f t="shared" si="43"/>
        <v>1.1076207097149504</v>
      </c>
      <c r="P214" s="555">
        <v>45030</v>
      </c>
      <c r="Q214" s="551"/>
      <c r="R214" s="551"/>
      <c r="S214" s="290">
        <f t="shared" si="44"/>
        <v>1</v>
      </c>
      <c r="T214" s="306">
        <f t="shared" si="45"/>
        <v>19.999079783999999</v>
      </c>
      <c r="U214" s="294">
        <f t="shared" si="46"/>
        <v>0</v>
      </c>
      <c r="V214" s="294">
        <f t="shared" si="47"/>
        <v>0</v>
      </c>
    </row>
    <row r="215" spans="1:22" ht="51" customHeight="1" x14ac:dyDescent="0.2">
      <c r="A215" s="491" t="str">
        <f t="shared" si="38"/>
        <v>2003Buildings</v>
      </c>
      <c r="B215" s="491" t="str">
        <f t="shared" si="39"/>
        <v>2003BuildingsElectricity - Grid</v>
      </c>
      <c r="C215" s="491" t="str">
        <f t="shared" si="40"/>
        <v>20032</v>
      </c>
      <c r="D215" s="50" t="s">
        <v>1792</v>
      </c>
      <c r="E215" s="50">
        <v>1321</v>
      </c>
      <c r="F215" s="50" t="s">
        <v>1382</v>
      </c>
      <c r="G215" s="50" t="s">
        <v>384</v>
      </c>
      <c r="H215" s="50" t="s">
        <v>1407</v>
      </c>
      <c r="I215" s="285" t="str">
        <f t="shared" si="41"/>
        <v>Megawatt Hour</v>
      </c>
      <c r="J215" s="50">
        <v>2003</v>
      </c>
      <c r="K215" s="50">
        <v>2</v>
      </c>
      <c r="L215" s="553">
        <v>10289.299999999999</v>
      </c>
      <c r="M215" s="307">
        <f t="shared" si="42"/>
        <v>35107.0916</v>
      </c>
      <c r="N215" s="553">
        <v>469.85599999999999</v>
      </c>
      <c r="O215" s="287">
        <f t="shared" si="43"/>
        <v>4.5664525283546989E-2</v>
      </c>
      <c r="P215" s="555">
        <v>45030</v>
      </c>
      <c r="Q215" s="551"/>
      <c r="R215" s="551"/>
      <c r="S215" s="290">
        <f t="shared" si="44"/>
        <v>2</v>
      </c>
      <c r="T215" s="306">
        <f t="shared" si="45"/>
        <v>7216.2412880621314</v>
      </c>
      <c r="U215" s="294">
        <f t="shared" si="46"/>
        <v>0</v>
      </c>
      <c r="V215" s="294">
        <f t="shared" si="47"/>
        <v>475.34102988594066</v>
      </c>
    </row>
    <row r="216" spans="1:22" ht="51" customHeight="1" x14ac:dyDescent="0.2">
      <c r="A216" s="491" t="str">
        <f t="shared" si="38"/>
        <v>2003Buildings</v>
      </c>
      <c r="B216" s="491" t="str">
        <f t="shared" si="39"/>
        <v>2003BuildingsFuel Oil</v>
      </c>
      <c r="C216" s="491" t="str">
        <f t="shared" si="40"/>
        <v>20031</v>
      </c>
      <c r="D216" s="50" t="s">
        <v>1792</v>
      </c>
      <c r="E216" s="50">
        <v>1321</v>
      </c>
      <c r="F216" s="50" t="s">
        <v>1382</v>
      </c>
      <c r="G216" s="50" t="s">
        <v>384</v>
      </c>
      <c r="H216" s="50" t="s">
        <v>338</v>
      </c>
      <c r="I216" s="285" t="str">
        <f t="shared" si="41"/>
        <v>1,000 Gallons</v>
      </c>
      <c r="J216" s="50">
        <v>2003</v>
      </c>
      <c r="K216" s="50">
        <v>2</v>
      </c>
      <c r="L216" s="553">
        <v>19.917000000000002</v>
      </c>
      <c r="M216" s="307">
        <f t="shared" si="42"/>
        <v>2748.5460000000003</v>
      </c>
      <c r="N216" s="553">
        <v>33.816000000000003</v>
      </c>
      <c r="O216" s="287">
        <f t="shared" si="43"/>
        <v>1.6978460611537882</v>
      </c>
      <c r="P216" s="555">
        <v>45030</v>
      </c>
      <c r="Q216" s="551"/>
      <c r="R216" s="551"/>
      <c r="S216" s="290">
        <f t="shared" si="44"/>
        <v>1</v>
      </c>
      <c r="T216" s="306">
        <f t="shared" si="45"/>
        <v>203.96685011399998</v>
      </c>
      <c r="U216" s="294">
        <f t="shared" si="46"/>
        <v>0</v>
      </c>
      <c r="V216" s="294">
        <f t="shared" si="47"/>
        <v>0</v>
      </c>
    </row>
    <row r="217" spans="1:22" ht="51" customHeight="1" x14ac:dyDescent="0.2">
      <c r="A217" s="491" t="str">
        <f t="shared" si="38"/>
        <v>2003Buildings</v>
      </c>
      <c r="B217" s="491" t="str">
        <f t="shared" si="39"/>
        <v>2003BuildingsNatural Gas</v>
      </c>
      <c r="C217" s="491" t="str">
        <f t="shared" si="40"/>
        <v>20031</v>
      </c>
      <c r="D217" s="50" t="s">
        <v>1792</v>
      </c>
      <c r="E217" s="50">
        <v>1321</v>
      </c>
      <c r="F217" s="50" t="s">
        <v>1382</v>
      </c>
      <c r="G217" s="50" t="s">
        <v>384</v>
      </c>
      <c r="H217" s="50" t="s">
        <v>340</v>
      </c>
      <c r="I217" s="285" t="str">
        <f t="shared" si="41"/>
        <v>1,000 Cubic Feet</v>
      </c>
      <c r="J217" s="50">
        <v>2003</v>
      </c>
      <c r="K217" s="50">
        <v>2</v>
      </c>
      <c r="L217" s="553">
        <v>53597.2</v>
      </c>
      <c r="M217" s="307">
        <f t="shared" si="42"/>
        <v>55097.921600000001</v>
      </c>
      <c r="N217" s="553">
        <v>337.48</v>
      </c>
      <c r="O217" s="287">
        <f t="shared" si="43"/>
        <v>6.2965975834558532E-3</v>
      </c>
      <c r="P217" s="555">
        <v>45030</v>
      </c>
      <c r="Q217" s="551"/>
      <c r="R217" s="551"/>
      <c r="S217" s="290">
        <f t="shared" si="44"/>
        <v>1</v>
      </c>
      <c r="T217" s="306">
        <f t="shared" si="45"/>
        <v>2924.1568951552003</v>
      </c>
      <c r="U217" s="294">
        <f t="shared" si="46"/>
        <v>0</v>
      </c>
      <c r="V217" s="294">
        <f t="shared" si="47"/>
        <v>0</v>
      </c>
    </row>
    <row r="218" spans="1:22" ht="51" customHeight="1" x14ac:dyDescent="0.2">
      <c r="A218" s="491" t="str">
        <f t="shared" si="38"/>
        <v>2003Excluded</v>
      </c>
      <c r="B218" s="491" t="str">
        <f t="shared" si="39"/>
        <v>2003ExcludedElectricity - Grid</v>
      </c>
      <c r="C218" s="491" t="str">
        <f t="shared" si="40"/>
        <v>20032</v>
      </c>
      <c r="D218" s="4" t="s">
        <v>1792</v>
      </c>
      <c r="E218" s="4">
        <v>1321</v>
      </c>
      <c r="F218" s="4" t="s">
        <v>1382</v>
      </c>
      <c r="G218" s="4" t="s">
        <v>134</v>
      </c>
      <c r="H218" s="4" t="s">
        <v>1407</v>
      </c>
      <c r="I218" s="285" t="str">
        <f t="shared" si="41"/>
        <v>Megawatt Hour</v>
      </c>
      <c r="J218" s="4">
        <v>2003</v>
      </c>
      <c r="K218" s="4">
        <v>2</v>
      </c>
      <c r="L218" s="552">
        <v>1589.8</v>
      </c>
      <c r="M218" s="307">
        <f t="shared" si="42"/>
        <v>5424.3975999999993</v>
      </c>
      <c r="N218" s="552">
        <v>72.597999999999999</v>
      </c>
      <c r="O218" s="287">
        <f t="shared" si="43"/>
        <v>4.5664863504843375E-2</v>
      </c>
      <c r="P218" s="554">
        <v>45030</v>
      </c>
      <c r="Q218" s="552"/>
      <c r="R218" s="552"/>
      <c r="S218" s="290">
        <f t="shared" si="44"/>
        <v>2</v>
      </c>
      <c r="T218" s="306">
        <f t="shared" si="45"/>
        <v>1114.981621661452</v>
      </c>
      <c r="U218" s="294">
        <f t="shared" si="46"/>
        <v>0</v>
      </c>
      <c r="V218" s="294">
        <f t="shared" si="47"/>
        <v>73.444954400461498</v>
      </c>
    </row>
    <row r="219" spans="1:22" ht="51" customHeight="1" x14ac:dyDescent="0.2">
      <c r="A219" s="491" t="str">
        <f t="shared" si="38"/>
        <v>2003Excluded</v>
      </c>
      <c r="B219" s="491" t="str">
        <f t="shared" si="39"/>
        <v>2003ExcludedNatural Gas</v>
      </c>
      <c r="C219" s="491" t="str">
        <f t="shared" si="40"/>
        <v>20031</v>
      </c>
      <c r="D219" s="4" t="s">
        <v>1792</v>
      </c>
      <c r="E219" s="4">
        <v>1321</v>
      </c>
      <c r="F219" s="4" t="s">
        <v>1382</v>
      </c>
      <c r="G219" s="4" t="s">
        <v>134</v>
      </c>
      <c r="H219" s="4" t="s">
        <v>340</v>
      </c>
      <c r="I219" s="285" t="str">
        <f t="shared" si="41"/>
        <v>1,000 Cubic Feet</v>
      </c>
      <c r="J219" s="4">
        <v>2003</v>
      </c>
      <c r="K219" s="4">
        <v>2</v>
      </c>
      <c r="L219" s="552">
        <v>72997.8</v>
      </c>
      <c r="M219" s="307">
        <f t="shared" si="42"/>
        <v>75041.738400000002</v>
      </c>
      <c r="N219" s="552">
        <v>459.637</v>
      </c>
      <c r="O219" s="287">
        <f t="shared" si="43"/>
        <v>6.2965870204307528E-3</v>
      </c>
      <c r="P219" s="554">
        <v>45030</v>
      </c>
      <c r="Q219" s="552"/>
      <c r="R219" s="552"/>
      <c r="S219" s="290">
        <f t="shared" si="44"/>
        <v>1</v>
      </c>
      <c r="T219" s="306">
        <f t="shared" si="45"/>
        <v>3982.6151403648009</v>
      </c>
      <c r="U219" s="294">
        <f t="shared" si="46"/>
        <v>0</v>
      </c>
      <c r="V219" s="294">
        <f t="shared" si="47"/>
        <v>0</v>
      </c>
    </row>
    <row r="220" spans="1:22" ht="51" customHeight="1" x14ac:dyDescent="0.2">
      <c r="A220" s="491" t="str">
        <f t="shared" si="38"/>
        <v>2003Vehicles and Equipment</v>
      </c>
      <c r="B220" s="491" t="str">
        <f t="shared" si="39"/>
        <v>2003Vehicles and EquipmentDiesel</v>
      </c>
      <c r="C220" s="491" t="str">
        <f t="shared" si="40"/>
        <v>20031</v>
      </c>
      <c r="D220" s="4" t="s">
        <v>1792</v>
      </c>
      <c r="E220" s="4">
        <v>1321</v>
      </c>
      <c r="F220" s="4" t="s">
        <v>1382</v>
      </c>
      <c r="G220" s="4" t="s">
        <v>385</v>
      </c>
      <c r="H220" s="4" t="s">
        <v>27</v>
      </c>
      <c r="I220" s="285" t="str">
        <f t="shared" si="41"/>
        <v>1,000 Gallons</v>
      </c>
      <c r="J220" s="4">
        <v>2003</v>
      </c>
      <c r="K220" s="4">
        <v>2</v>
      </c>
      <c r="L220" s="552">
        <v>14.917999999999999</v>
      </c>
      <c r="M220" s="307">
        <f t="shared" si="42"/>
        <v>2058.6839999999997</v>
      </c>
      <c r="N220" s="552">
        <v>25.835999999999999</v>
      </c>
      <c r="O220" s="287">
        <f t="shared" si="43"/>
        <v>1.7318675425660277</v>
      </c>
      <c r="P220" s="554">
        <v>45030</v>
      </c>
      <c r="Q220" s="552"/>
      <c r="R220" s="552"/>
      <c r="S220" s="290">
        <f t="shared" si="44"/>
        <v>1</v>
      </c>
      <c r="T220" s="306">
        <f t="shared" si="45"/>
        <v>152.77288095599997</v>
      </c>
      <c r="U220" s="294">
        <f t="shared" si="46"/>
        <v>0</v>
      </c>
      <c r="V220" s="294">
        <f t="shared" si="47"/>
        <v>0</v>
      </c>
    </row>
    <row r="221" spans="1:22" ht="51" customHeight="1" x14ac:dyDescent="0.2">
      <c r="A221" s="491" t="str">
        <f t="shared" si="38"/>
        <v>2003Vehicles and Equipment</v>
      </c>
      <c r="B221" s="491" t="str">
        <f t="shared" si="39"/>
        <v>2003Vehicles and EquipmentGasoline</v>
      </c>
      <c r="C221" s="491" t="str">
        <f t="shared" si="40"/>
        <v>20031</v>
      </c>
      <c r="D221" s="4" t="s">
        <v>1792</v>
      </c>
      <c r="E221" s="4">
        <v>1321</v>
      </c>
      <c r="F221" s="4" t="s">
        <v>1382</v>
      </c>
      <c r="G221" s="4" t="s">
        <v>385</v>
      </c>
      <c r="H221" s="4" t="s">
        <v>29</v>
      </c>
      <c r="I221" s="285" t="str">
        <f t="shared" si="41"/>
        <v>1,000 Gallons</v>
      </c>
      <c r="J221" s="4">
        <v>2003</v>
      </c>
      <c r="K221" s="4">
        <v>2</v>
      </c>
      <c r="L221" s="552">
        <v>5.0309999999999997</v>
      </c>
      <c r="M221" s="307">
        <f t="shared" si="42"/>
        <v>628.875</v>
      </c>
      <c r="N221" s="552">
        <v>7.5860000000000003</v>
      </c>
      <c r="O221" s="287">
        <f t="shared" si="43"/>
        <v>1.5078513218048104</v>
      </c>
      <c r="P221" s="554">
        <v>45030</v>
      </c>
      <c r="Q221" s="552"/>
      <c r="R221" s="552"/>
      <c r="S221" s="290">
        <f t="shared" si="44"/>
        <v>1</v>
      </c>
      <c r="T221" s="306">
        <f t="shared" si="45"/>
        <v>44.316192375</v>
      </c>
      <c r="U221" s="294">
        <f t="shared" si="46"/>
        <v>0</v>
      </c>
      <c r="V221" s="294">
        <f t="shared" si="47"/>
        <v>0</v>
      </c>
    </row>
    <row r="222" spans="1:22" ht="51" customHeight="1" x14ac:dyDescent="0.2">
      <c r="A222" s="491" t="str">
        <f t="shared" si="38"/>
        <v>2003Vehicles and Equipment</v>
      </c>
      <c r="B222" s="491" t="str">
        <f t="shared" si="39"/>
        <v>2003Vehicles and EquipmentLPG</v>
      </c>
      <c r="C222" s="491" t="str">
        <f t="shared" si="40"/>
        <v>20031</v>
      </c>
      <c r="D222" s="4" t="s">
        <v>1792</v>
      </c>
      <c r="E222" s="4">
        <v>1321</v>
      </c>
      <c r="F222" s="4" t="s">
        <v>1382</v>
      </c>
      <c r="G222" s="4" t="s">
        <v>385</v>
      </c>
      <c r="H222" s="4" t="s">
        <v>26</v>
      </c>
      <c r="I222" s="285" t="str">
        <f t="shared" si="41"/>
        <v>1,000 Gallons</v>
      </c>
      <c r="J222" s="4">
        <v>2003</v>
      </c>
      <c r="K222" s="4">
        <v>2</v>
      </c>
      <c r="L222" s="552">
        <v>4.0979999999999999</v>
      </c>
      <c r="M222" s="307">
        <f t="shared" si="42"/>
        <v>377.01599999999996</v>
      </c>
      <c r="N222" s="552">
        <v>4.5389999999999997</v>
      </c>
      <c r="O222" s="287">
        <f t="shared" si="43"/>
        <v>1.1076134699853586</v>
      </c>
      <c r="P222" s="554">
        <v>45030</v>
      </c>
      <c r="Q222" s="552"/>
      <c r="R222" s="552"/>
      <c r="S222" s="290">
        <f t="shared" si="44"/>
        <v>1</v>
      </c>
      <c r="T222" s="306">
        <f t="shared" si="45"/>
        <v>23.838344663999997</v>
      </c>
      <c r="U222" s="294">
        <f t="shared" si="46"/>
        <v>0</v>
      </c>
      <c r="V222" s="294">
        <f t="shared" si="47"/>
        <v>0</v>
      </c>
    </row>
    <row r="223" spans="1:22" ht="51" customHeight="1" x14ac:dyDescent="0.2">
      <c r="A223" s="491" t="str">
        <f t="shared" si="38"/>
        <v>2003Buildings</v>
      </c>
      <c r="B223" s="491" t="str">
        <f t="shared" si="39"/>
        <v>2003BuildingsElectricity - Grid</v>
      </c>
      <c r="C223" s="491" t="str">
        <f t="shared" si="40"/>
        <v>20032</v>
      </c>
      <c r="D223" s="4" t="s">
        <v>1792</v>
      </c>
      <c r="E223" s="4">
        <v>1321</v>
      </c>
      <c r="F223" s="4" t="s">
        <v>1382</v>
      </c>
      <c r="G223" s="4" t="s">
        <v>384</v>
      </c>
      <c r="H223" s="4" t="s">
        <v>1407</v>
      </c>
      <c r="I223" s="285" t="str">
        <f t="shared" si="41"/>
        <v>Megawatt Hour</v>
      </c>
      <c r="J223" s="4">
        <v>2003</v>
      </c>
      <c r="K223" s="4">
        <v>3</v>
      </c>
      <c r="L223" s="552">
        <v>7426.5</v>
      </c>
      <c r="M223" s="307">
        <f t="shared" si="42"/>
        <v>25339.218000000001</v>
      </c>
      <c r="N223" s="552">
        <v>339.12799999999999</v>
      </c>
      <c r="O223" s="287">
        <f t="shared" si="43"/>
        <v>4.5664579546219615E-2</v>
      </c>
      <c r="P223" s="554">
        <v>45030</v>
      </c>
      <c r="Q223" s="552"/>
      <c r="R223" s="552"/>
      <c r="S223" s="290">
        <f t="shared" si="44"/>
        <v>2</v>
      </c>
      <c r="T223" s="306">
        <f t="shared" si="45"/>
        <v>5208.4608210270299</v>
      </c>
      <c r="U223" s="294">
        <f t="shared" si="46"/>
        <v>0</v>
      </c>
      <c r="V223" s="294">
        <f t="shared" si="47"/>
        <v>343.08652274187148</v>
      </c>
    </row>
    <row r="224" spans="1:22" ht="51" customHeight="1" x14ac:dyDescent="0.2">
      <c r="A224" s="491" t="str">
        <f t="shared" si="38"/>
        <v>2003Buildings</v>
      </c>
      <c r="B224" s="491" t="str">
        <f t="shared" si="39"/>
        <v>2003BuildingsFuel Oil</v>
      </c>
      <c r="C224" s="491" t="str">
        <f t="shared" si="40"/>
        <v>20031</v>
      </c>
      <c r="D224" s="4" t="s">
        <v>1792</v>
      </c>
      <c r="E224" s="4">
        <v>1321</v>
      </c>
      <c r="F224" s="4" t="s">
        <v>1382</v>
      </c>
      <c r="G224" s="4" t="s">
        <v>384</v>
      </c>
      <c r="H224" s="4" t="s">
        <v>338</v>
      </c>
      <c r="I224" s="285" t="str">
        <f t="shared" si="41"/>
        <v>1,000 Gallons</v>
      </c>
      <c r="J224" s="4">
        <v>2003</v>
      </c>
      <c r="K224" s="4">
        <v>3</v>
      </c>
      <c r="L224" s="552">
        <v>0.2</v>
      </c>
      <c r="M224" s="307">
        <f t="shared" si="42"/>
        <v>27.6</v>
      </c>
      <c r="N224" s="552">
        <v>0</v>
      </c>
      <c r="O224" s="287">
        <f t="shared" si="43"/>
        <v>0</v>
      </c>
      <c r="P224" s="554">
        <v>45030</v>
      </c>
      <c r="Q224" s="552"/>
      <c r="R224" s="552"/>
      <c r="S224" s="290">
        <f t="shared" si="44"/>
        <v>1</v>
      </c>
      <c r="T224" s="306">
        <f t="shared" si="45"/>
        <v>2.0481684000000002</v>
      </c>
      <c r="U224" s="294">
        <f t="shared" si="46"/>
        <v>0</v>
      </c>
      <c r="V224" s="294">
        <f t="shared" si="47"/>
        <v>0</v>
      </c>
    </row>
    <row r="225" spans="1:22" ht="51" customHeight="1" x14ac:dyDescent="0.2">
      <c r="A225" s="491" t="str">
        <f t="shared" si="38"/>
        <v>2003Buildings</v>
      </c>
      <c r="B225" s="491" t="str">
        <f t="shared" si="39"/>
        <v>2003BuildingsNatural Gas</v>
      </c>
      <c r="C225" s="491" t="str">
        <f t="shared" si="40"/>
        <v>20031</v>
      </c>
      <c r="D225" s="4" t="s">
        <v>1792</v>
      </c>
      <c r="E225" s="4">
        <v>1321</v>
      </c>
      <c r="F225" s="4" t="s">
        <v>1382</v>
      </c>
      <c r="G225" s="4" t="s">
        <v>384</v>
      </c>
      <c r="H225" s="4" t="s">
        <v>340</v>
      </c>
      <c r="I225" s="285" t="str">
        <f t="shared" si="41"/>
        <v>1,000 Cubic Feet</v>
      </c>
      <c r="J225" s="4">
        <v>2003</v>
      </c>
      <c r="K225" s="4">
        <v>3</v>
      </c>
      <c r="L225" s="552">
        <v>14381</v>
      </c>
      <c r="M225" s="307">
        <f t="shared" si="42"/>
        <v>14783.668</v>
      </c>
      <c r="N225" s="552">
        <v>90.551000000000002</v>
      </c>
      <c r="O225" s="287">
        <f t="shared" si="43"/>
        <v>6.2965718656560745E-3</v>
      </c>
      <c r="P225" s="554">
        <v>45030</v>
      </c>
      <c r="Q225" s="552"/>
      <c r="R225" s="552"/>
      <c r="S225" s="290">
        <f t="shared" si="44"/>
        <v>1</v>
      </c>
      <c r="T225" s="306">
        <f t="shared" si="45"/>
        <v>784.59882809600015</v>
      </c>
      <c r="U225" s="294">
        <f t="shared" si="46"/>
        <v>0</v>
      </c>
      <c r="V225" s="294">
        <f t="shared" si="47"/>
        <v>0</v>
      </c>
    </row>
    <row r="226" spans="1:22" ht="51" customHeight="1" x14ac:dyDescent="0.2">
      <c r="A226" s="491" t="str">
        <f t="shared" si="38"/>
        <v>2003Excluded</v>
      </c>
      <c r="B226" s="491" t="str">
        <f t="shared" si="39"/>
        <v>2003ExcludedElectricity - Grid</v>
      </c>
      <c r="C226" s="491" t="str">
        <f t="shared" si="40"/>
        <v>20032</v>
      </c>
      <c r="D226" s="4" t="s">
        <v>1792</v>
      </c>
      <c r="E226" s="4">
        <v>1321</v>
      </c>
      <c r="F226" s="4" t="s">
        <v>1382</v>
      </c>
      <c r="G226" s="4" t="s">
        <v>134</v>
      </c>
      <c r="H226" s="4" t="s">
        <v>1407</v>
      </c>
      <c r="I226" s="285" t="str">
        <f t="shared" si="41"/>
        <v>Megawatt Hour</v>
      </c>
      <c r="J226" s="4">
        <v>2003</v>
      </c>
      <c r="K226" s="4">
        <v>3</v>
      </c>
      <c r="L226" s="552">
        <v>731.298</v>
      </c>
      <c r="M226" s="307">
        <f t="shared" si="42"/>
        <v>2495.188776</v>
      </c>
      <c r="N226" s="552">
        <v>33.393999999999998</v>
      </c>
      <c r="O226" s="287">
        <f t="shared" si="43"/>
        <v>4.5664011114484107E-2</v>
      </c>
      <c r="P226" s="554">
        <v>45030</v>
      </c>
      <c r="Q226" s="552"/>
      <c r="R226" s="552"/>
      <c r="S226" s="290">
        <f t="shared" si="44"/>
        <v>2</v>
      </c>
      <c r="T226" s="306">
        <f t="shared" si="45"/>
        <v>512.8845326190567</v>
      </c>
      <c r="U226" s="294">
        <f t="shared" si="46"/>
        <v>0</v>
      </c>
      <c r="V226" s="294">
        <f t="shared" si="47"/>
        <v>33.784217048149884</v>
      </c>
    </row>
    <row r="227" spans="1:22" ht="51" customHeight="1" x14ac:dyDescent="0.2">
      <c r="A227" s="491" t="str">
        <f t="shared" si="38"/>
        <v>2003Excluded</v>
      </c>
      <c r="B227" s="491" t="str">
        <f t="shared" si="39"/>
        <v>2003ExcludedNatural Gas</v>
      </c>
      <c r="C227" s="491" t="str">
        <f t="shared" si="40"/>
        <v>20031</v>
      </c>
      <c r="D227" s="4" t="s">
        <v>1792</v>
      </c>
      <c r="E227" s="4">
        <v>1321</v>
      </c>
      <c r="F227" s="4" t="s">
        <v>1382</v>
      </c>
      <c r="G227" s="4" t="s">
        <v>134</v>
      </c>
      <c r="H227" s="4" t="s">
        <v>340</v>
      </c>
      <c r="I227" s="285" t="str">
        <f t="shared" si="41"/>
        <v>1,000 Cubic Feet</v>
      </c>
      <c r="J227" s="4">
        <v>2003</v>
      </c>
      <c r="K227" s="4">
        <v>3</v>
      </c>
      <c r="L227" s="552">
        <v>49228</v>
      </c>
      <c r="M227" s="307">
        <f t="shared" si="42"/>
        <v>50606.383999999998</v>
      </c>
      <c r="N227" s="552">
        <v>309.96899999999999</v>
      </c>
      <c r="O227" s="287">
        <f t="shared" si="43"/>
        <v>6.2965994962216627E-3</v>
      </c>
      <c r="P227" s="554">
        <v>45030</v>
      </c>
      <c r="Q227" s="552"/>
      <c r="R227" s="552"/>
      <c r="S227" s="290">
        <f t="shared" si="44"/>
        <v>1</v>
      </c>
      <c r="T227" s="306">
        <f t="shared" si="45"/>
        <v>2685.7820116480002</v>
      </c>
      <c r="U227" s="294">
        <f t="shared" si="46"/>
        <v>0</v>
      </c>
      <c r="V227" s="294">
        <f t="shared" si="47"/>
        <v>0</v>
      </c>
    </row>
    <row r="228" spans="1:22" ht="51" customHeight="1" x14ac:dyDescent="0.2">
      <c r="A228" s="491" t="str">
        <f t="shared" si="38"/>
        <v>2003Vehicles and Equipment</v>
      </c>
      <c r="B228" s="491" t="str">
        <f t="shared" si="39"/>
        <v>2003Vehicles and EquipmentDiesel</v>
      </c>
      <c r="C228" s="491" t="str">
        <f t="shared" si="40"/>
        <v>20031</v>
      </c>
      <c r="D228" s="4" t="s">
        <v>1792</v>
      </c>
      <c r="E228" s="4">
        <v>1321</v>
      </c>
      <c r="F228" s="4" t="s">
        <v>1382</v>
      </c>
      <c r="G228" s="4" t="s">
        <v>385</v>
      </c>
      <c r="H228" s="4" t="s">
        <v>27</v>
      </c>
      <c r="I228" s="285" t="str">
        <f t="shared" si="41"/>
        <v>1,000 Gallons</v>
      </c>
      <c r="J228" s="4">
        <v>2003</v>
      </c>
      <c r="K228" s="4">
        <v>3</v>
      </c>
      <c r="L228" s="552">
        <v>18.324999999999999</v>
      </c>
      <c r="M228" s="307">
        <f t="shared" si="42"/>
        <v>2528.85</v>
      </c>
      <c r="N228" s="552">
        <v>31.754999999999999</v>
      </c>
      <c r="O228" s="287">
        <f t="shared" si="43"/>
        <v>1.7328785811732605</v>
      </c>
      <c r="P228" s="554">
        <v>45030</v>
      </c>
      <c r="Q228" s="552"/>
      <c r="R228" s="552"/>
      <c r="S228" s="290">
        <f t="shared" si="44"/>
        <v>1</v>
      </c>
      <c r="T228" s="306">
        <f t="shared" si="45"/>
        <v>187.66342964999998</v>
      </c>
      <c r="U228" s="294">
        <f t="shared" si="46"/>
        <v>0</v>
      </c>
      <c r="V228" s="294">
        <f t="shared" si="47"/>
        <v>0</v>
      </c>
    </row>
    <row r="229" spans="1:22" ht="51" customHeight="1" x14ac:dyDescent="0.2">
      <c r="A229" s="491" t="str">
        <f t="shared" si="38"/>
        <v>2003Vehicles and Equipment</v>
      </c>
      <c r="B229" s="491" t="str">
        <f t="shared" si="39"/>
        <v>2003Vehicles and EquipmentGasoline</v>
      </c>
      <c r="C229" s="491" t="str">
        <f t="shared" si="40"/>
        <v>20031</v>
      </c>
      <c r="D229" s="4" t="s">
        <v>1792</v>
      </c>
      <c r="E229" s="4">
        <v>1321</v>
      </c>
      <c r="F229" s="4" t="s">
        <v>1382</v>
      </c>
      <c r="G229" s="4" t="s">
        <v>385</v>
      </c>
      <c r="H229" s="4" t="s">
        <v>29</v>
      </c>
      <c r="I229" s="285" t="str">
        <f t="shared" si="41"/>
        <v>1,000 Gallons</v>
      </c>
      <c r="J229" s="4">
        <v>2003</v>
      </c>
      <c r="K229" s="4">
        <v>3</v>
      </c>
      <c r="L229" s="552">
        <v>5.4660000000000002</v>
      </c>
      <c r="M229" s="307">
        <f t="shared" si="42"/>
        <v>683.25</v>
      </c>
      <c r="N229" s="552">
        <v>8.0990000000000002</v>
      </c>
      <c r="O229" s="287">
        <f t="shared" si="43"/>
        <v>1.4817050859860958</v>
      </c>
      <c r="P229" s="554">
        <v>45030</v>
      </c>
      <c r="Q229" s="552"/>
      <c r="R229" s="552"/>
      <c r="S229" s="290">
        <f t="shared" si="44"/>
        <v>1</v>
      </c>
      <c r="T229" s="306">
        <f t="shared" si="45"/>
        <v>48.147944250000002</v>
      </c>
      <c r="U229" s="294">
        <f t="shared" si="46"/>
        <v>0</v>
      </c>
      <c r="V229" s="294">
        <f t="shared" si="47"/>
        <v>0</v>
      </c>
    </row>
    <row r="230" spans="1:22" ht="51" customHeight="1" x14ac:dyDescent="0.2">
      <c r="A230" s="491" t="str">
        <f t="shared" si="38"/>
        <v>2003Vehicles and Equipment</v>
      </c>
      <c r="B230" s="491" t="str">
        <f t="shared" si="39"/>
        <v>2003Vehicles and EquipmentLPG</v>
      </c>
      <c r="C230" s="491" t="str">
        <f t="shared" si="40"/>
        <v>20031</v>
      </c>
      <c r="D230" s="4" t="s">
        <v>1792</v>
      </c>
      <c r="E230" s="4">
        <v>1321</v>
      </c>
      <c r="F230" s="4" t="s">
        <v>1382</v>
      </c>
      <c r="G230" s="4" t="s">
        <v>385</v>
      </c>
      <c r="H230" s="4" t="s">
        <v>26</v>
      </c>
      <c r="I230" s="285" t="str">
        <f t="shared" si="41"/>
        <v>1,000 Gallons</v>
      </c>
      <c r="J230" s="4">
        <v>2003</v>
      </c>
      <c r="K230" s="4">
        <v>3</v>
      </c>
      <c r="L230" s="552">
        <v>3.7069999999999999</v>
      </c>
      <c r="M230" s="307">
        <f t="shared" si="42"/>
        <v>341.04399999999998</v>
      </c>
      <c r="N230" s="552">
        <v>4.1050000000000004</v>
      </c>
      <c r="O230" s="287">
        <f t="shared" si="43"/>
        <v>1.1073644456433775</v>
      </c>
      <c r="P230" s="554">
        <v>45030</v>
      </c>
      <c r="Q230" s="552"/>
      <c r="R230" s="552"/>
      <c r="S230" s="290">
        <f t="shared" si="44"/>
        <v>1</v>
      </c>
      <c r="T230" s="306">
        <f t="shared" si="45"/>
        <v>21.563871075999995</v>
      </c>
      <c r="U230" s="294">
        <f t="shared" si="46"/>
        <v>0</v>
      </c>
      <c r="V230" s="294">
        <f t="shared" si="47"/>
        <v>0</v>
      </c>
    </row>
    <row r="231" spans="1:22" ht="51" customHeight="1" x14ac:dyDescent="0.2">
      <c r="A231" s="491" t="str">
        <f t="shared" si="38"/>
        <v>2003Buildings</v>
      </c>
      <c r="B231" s="491" t="str">
        <f t="shared" si="39"/>
        <v>2003BuildingsElectricity - Grid</v>
      </c>
      <c r="C231" s="491" t="str">
        <f t="shared" si="40"/>
        <v>20032</v>
      </c>
      <c r="D231" s="4" t="s">
        <v>1792</v>
      </c>
      <c r="E231" s="4">
        <v>1321</v>
      </c>
      <c r="F231" s="4" t="s">
        <v>1382</v>
      </c>
      <c r="G231" s="4" t="s">
        <v>384</v>
      </c>
      <c r="H231" s="4" t="s">
        <v>1407</v>
      </c>
      <c r="I231" s="285" t="str">
        <f t="shared" si="41"/>
        <v>Megawatt Hour</v>
      </c>
      <c r="J231" s="4">
        <v>2003</v>
      </c>
      <c r="K231" s="4">
        <v>4</v>
      </c>
      <c r="L231" s="552">
        <v>8070.6</v>
      </c>
      <c r="M231" s="307">
        <f t="shared" si="42"/>
        <v>27536.887200000001</v>
      </c>
      <c r="N231" s="552">
        <v>368.541</v>
      </c>
      <c r="O231" s="287">
        <f t="shared" si="43"/>
        <v>4.5664634599658013E-2</v>
      </c>
      <c r="P231" s="554">
        <v>45030</v>
      </c>
      <c r="Q231" s="552"/>
      <c r="R231" s="552"/>
      <c r="S231" s="290">
        <f t="shared" si="44"/>
        <v>2</v>
      </c>
      <c r="T231" s="306">
        <f t="shared" si="45"/>
        <v>5660.190386074295</v>
      </c>
      <c r="U231" s="294">
        <f t="shared" si="46"/>
        <v>0</v>
      </c>
      <c r="V231" s="294">
        <f t="shared" si="47"/>
        <v>372.84240092109991</v>
      </c>
    </row>
    <row r="232" spans="1:22" ht="51" customHeight="1" x14ac:dyDescent="0.2">
      <c r="A232" s="491" t="str">
        <f t="shared" si="38"/>
        <v>2003Buildings</v>
      </c>
      <c r="B232" s="491" t="str">
        <f t="shared" si="39"/>
        <v>2003BuildingsFuel Oil</v>
      </c>
      <c r="C232" s="491" t="str">
        <f t="shared" si="40"/>
        <v>20031</v>
      </c>
      <c r="D232" s="4" t="s">
        <v>1792</v>
      </c>
      <c r="E232" s="4">
        <v>1321</v>
      </c>
      <c r="F232" s="4" t="s">
        <v>1382</v>
      </c>
      <c r="G232" s="4" t="s">
        <v>384</v>
      </c>
      <c r="H232" s="4" t="s">
        <v>338</v>
      </c>
      <c r="I232" s="285" t="str">
        <f t="shared" si="41"/>
        <v>1,000 Gallons</v>
      </c>
      <c r="J232" s="4">
        <v>2003</v>
      </c>
      <c r="K232" s="4">
        <v>4</v>
      </c>
      <c r="L232" s="552">
        <v>0.1</v>
      </c>
      <c r="M232" s="307">
        <f t="shared" si="42"/>
        <v>13.8</v>
      </c>
      <c r="N232" s="552">
        <v>0</v>
      </c>
      <c r="O232" s="287">
        <f t="shared" si="43"/>
        <v>0</v>
      </c>
      <c r="P232" s="554">
        <v>45030</v>
      </c>
      <c r="Q232" s="552"/>
      <c r="R232" s="552"/>
      <c r="S232" s="290">
        <f t="shared" si="44"/>
        <v>1</v>
      </c>
      <c r="T232" s="306">
        <f t="shared" si="45"/>
        <v>1.0240842000000001</v>
      </c>
      <c r="U232" s="294">
        <f t="shared" si="46"/>
        <v>0</v>
      </c>
      <c r="V232" s="294">
        <f t="shared" si="47"/>
        <v>0</v>
      </c>
    </row>
    <row r="233" spans="1:22" ht="51" customHeight="1" x14ac:dyDescent="0.2">
      <c r="A233" s="491" t="str">
        <f t="shared" si="38"/>
        <v>2003Buildings</v>
      </c>
      <c r="B233" s="491" t="str">
        <f t="shared" si="39"/>
        <v>2003BuildingsNatural Gas</v>
      </c>
      <c r="C233" s="491" t="str">
        <f t="shared" si="40"/>
        <v>20031</v>
      </c>
      <c r="D233" s="4" t="s">
        <v>1792</v>
      </c>
      <c r="E233" s="4">
        <v>1321</v>
      </c>
      <c r="F233" s="4" t="s">
        <v>1382</v>
      </c>
      <c r="G233" s="4" t="s">
        <v>384</v>
      </c>
      <c r="H233" s="4" t="s">
        <v>340</v>
      </c>
      <c r="I233" s="285" t="str">
        <f t="shared" si="41"/>
        <v>1,000 Cubic Feet</v>
      </c>
      <c r="J233" s="4">
        <v>2003</v>
      </c>
      <c r="K233" s="4">
        <v>4</v>
      </c>
      <c r="L233" s="552">
        <v>10421.4</v>
      </c>
      <c r="M233" s="307">
        <f t="shared" si="42"/>
        <v>10713.199199999999</v>
      </c>
      <c r="N233" s="552">
        <v>65.619</v>
      </c>
      <c r="O233" s="287">
        <f t="shared" si="43"/>
        <v>6.2965628418446664E-3</v>
      </c>
      <c r="P233" s="554">
        <v>45030</v>
      </c>
      <c r="Q233" s="552"/>
      <c r="R233" s="552"/>
      <c r="S233" s="290">
        <f t="shared" si="44"/>
        <v>1</v>
      </c>
      <c r="T233" s="306">
        <f t="shared" si="45"/>
        <v>568.57090794240014</v>
      </c>
      <c r="U233" s="294">
        <f t="shared" si="46"/>
        <v>0</v>
      </c>
      <c r="V233" s="294">
        <f t="shared" si="47"/>
        <v>0</v>
      </c>
    </row>
    <row r="234" spans="1:22" ht="51" customHeight="1" x14ac:dyDescent="0.2">
      <c r="A234" s="491" t="str">
        <f t="shared" si="38"/>
        <v>2003Buildings</v>
      </c>
      <c r="B234" s="491" t="str">
        <f t="shared" si="39"/>
        <v>2003BuildingsSquare Feet</v>
      </c>
      <c r="C234" s="491" t="str">
        <f t="shared" si="40"/>
        <v>2003NA</v>
      </c>
      <c r="D234" s="4" t="s">
        <v>1792</v>
      </c>
      <c r="E234" s="4">
        <v>1321</v>
      </c>
      <c r="F234" s="4" t="s">
        <v>1382</v>
      </c>
      <c r="G234" s="4" t="s">
        <v>384</v>
      </c>
      <c r="H234" s="4" t="s">
        <v>366</v>
      </c>
      <c r="I234" s="285" t="str">
        <f t="shared" si="41"/>
        <v>1,000 Square Feet</v>
      </c>
      <c r="J234" s="4">
        <v>2003</v>
      </c>
      <c r="K234" s="4">
        <v>4</v>
      </c>
      <c r="L234" s="552">
        <v>698.57899999999995</v>
      </c>
      <c r="M234" s="307">
        <f t="shared" si="42"/>
        <v>0</v>
      </c>
      <c r="N234" s="552"/>
      <c r="O234" s="287">
        <f t="shared" si="43"/>
        <v>0</v>
      </c>
      <c r="P234" s="554">
        <v>45030</v>
      </c>
      <c r="Q234" s="552"/>
      <c r="R234" s="552"/>
      <c r="S234" s="290" t="str">
        <f t="shared" si="44"/>
        <v>NA</v>
      </c>
      <c r="T234" s="306">
        <f t="shared" si="45"/>
        <v>0</v>
      </c>
      <c r="U234" s="294">
        <f t="shared" si="46"/>
        <v>0</v>
      </c>
      <c r="V234" s="294">
        <f t="shared" si="47"/>
        <v>0</v>
      </c>
    </row>
    <row r="235" spans="1:22" ht="51" customHeight="1" x14ac:dyDescent="0.2">
      <c r="A235" s="491" t="str">
        <f t="shared" si="38"/>
        <v>2003Excluded</v>
      </c>
      <c r="B235" s="491" t="str">
        <f t="shared" si="39"/>
        <v>2003ExcludedElectricity - Grid</v>
      </c>
      <c r="C235" s="491" t="str">
        <f t="shared" si="40"/>
        <v>20032</v>
      </c>
      <c r="D235" s="4" t="s">
        <v>1792</v>
      </c>
      <c r="E235" s="4">
        <v>1321</v>
      </c>
      <c r="F235" s="4" t="s">
        <v>1382</v>
      </c>
      <c r="G235" s="4" t="s">
        <v>134</v>
      </c>
      <c r="H235" s="4" t="s">
        <v>1407</v>
      </c>
      <c r="I235" s="285" t="str">
        <f t="shared" si="41"/>
        <v>Megawatt Hour</v>
      </c>
      <c r="J235" s="4">
        <v>2003</v>
      </c>
      <c r="K235" s="4">
        <v>4</v>
      </c>
      <c r="L235" s="552">
        <v>327.75599999999997</v>
      </c>
      <c r="M235" s="307">
        <f t="shared" si="42"/>
        <v>1118.3034719999998</v>
      </c>
      <c r="N235" s="552">
        <v>14.967000000000001</v>
      </c>
      <c r="O235" s="287">
        <f t="shared" si="43"/>
        <v>4.5665067916376825E-2</v>
      </c>
      <c r="P235" s="554">
        <v>45030</v>
      </c>
      <c r="Q235" s="552"/>
      <c r="R235" s="552"/>
      <c r="S235" s="290">
        <f t="shared" si="44"/>
        <v>2</v>
      </c>
      <c r="T235" s="306">
        <f t="shared" si="45"/>
        <v>229.86659730108866</v>
      </c>
      <c r="U235" s="294">
        <f t="shared" si="46"/>
        <v>0</v>
      </c>
      <c r="V235" s="294">
        <f t="shared" si="47"/>
        <v>15.141542630820011</v>
      </c>
    </row>
    <row r="236" spans="1:22" ht="51" customHeight="1" x14ac:dyDescent="0.2">
      <c r="A236" s="491" t="str">
        <f t="shared" si="38"/>
        <v>2003Excluded</v>
      </c>
      <c r="B236" s="491" t="str">
        <f t="shared" si="39"/>
        <v>2003ExcludedNatural Gas</v>
      </c>
      <c r="C236" s="491" t="str">
        <f t="shared" si="40"/>
        <v>20031</v>
      </c>
      <c r="D236" s="4" t="s">
        <v>1792</v>
      </c>
      <c r="E236" s="4">
        <v>1321</v>
      </c>
      <c r="F236" s="4" t="s">
        <v>1382</v>
      </c>
      <c r="G236" s="4" t="s">
        <v>134</v>
      </c>
      <c r="H236" s="4" t="s">
        <v>340</v>
      </c>
      <c r="I236" s="285" t="str">
        <f t="shared" si="41"/>
        <v>1,000 Cubic Feet</v>
      </c>
      <c r="J236" s="4">
        <v>2003</v>
      </c>
      <c r="K236" s="4">
        <v>4</v>
      </c>
      <c r="L236" s="552">
        <v>76593.600000000006</v>
      </c>
      <c r="M236" s="307">
        <f t="shared" si="42"/>
        <v>78738.22080000001</v>
      </c>
      <c r="N236" s="552">
        <v>482.279</v>
      </c>
      <c r="O236" s="287">
        <f t="shared" si="43"/>
        <v>6.2965965824820867E-3</v>
      </c>
      <c r="P236" s="554">
        <v>45030</v>
      </c>
      <c r="Q236" s="552"/>
      <c r="R236" s="552"/>
      <c r="S236" s="290">
        <f t="shared" si="44"/>
        <v>1</v>
      </c>
      <c r="T236" s="306">
        <f t="shared" si="45"/>
        <v>4178.794854297601</v>
      </c>
      <c r="U236" s="294">
        <f t="shared" si="46"/>
        <v>0</v>
      </c>
      <c r="V236" s="294">
        <f t="shared" si="47"/>
        <v>0</v>
      </c>
    </row>
    <row r="237" spans="1:22" ht="51" customHeight="1" x14ac:dyDescent="0.2">
      <c r="A237" s="491" t="str">
        <f t="shared" si="38"/>
        <v>2003Excluded</v>
      </c>
      <c r="B237" s="491" t="str">
        <f t="shared" si="39"/>
        <v>2003ExcludedSquare Feet</v>
      </c>
      <c r="C237" s="491" t="str">
        <f t="shared" si="40"/>
        <v>2003NA</v>
      </c>
      <c r="D237" s="4" t="s">
        <v>1792</v>
      </c>
      <c r="E237" s="4">
        <v>1321</v>
      </c>
      <c r="F237" s="4" t="s">
        <v>1382</v>
      </c>
      <c r="G237" s="4" t="s">
        <v>134</v>
      </c>
      <c r="H237" s="4" t="s">
        <v>366</v>
      </c>
      <c r="I237" s="285" t="str">
        <f t="shared" si="41"/>
        <v>1,000 Square Feet</v>
      </c>
      <c r="J237" s="4">
        <v>2003</v>
      </c>
      <c r="K237" s="4">
        <v>4</v>
      </c>
      <c r="L237" s="552">
        <v>121.3</v>
      </c>
      <c r="M237" s="307">
        <f t="shared" si="42"/>
        <v>0</v>
      </c>
      <c r="N237" s="552"/>
      <c r="O237" s="287">
        <f t="shared" si="43"/>
        <v>0</v>
      </c>
      <c r="P237" s="554">
        <v>45030</v>
      </c>
      <c r="Q237" s="552"/>
      <c r="R237" s="552"/>
      <c r="S237" s="290" t="str">
        <f t="shared" si="44"/>
        <v>NA</v>
      </c>
      <c r="T237" s="306">
        <f t="shared" si="45"/>
        <v>0</v>
      </c>
      <c r="U237" s="294">
        <f t="shared" si="46"/>
        <v>0</v>
      </c>
      <c r="V237" s="294">
        <f t="shared" si="47"/>
        <v>0</v>
      </c>
    </row>
    <row r="238" spans="1:22" ht="51" customHeight="1" x14ac:dyDescent="0.2">
      <c r="A238" s="491" t="str">
        <f t="shared" si="38"/>
        <v>2003Vehicles and Equipment</v>
      </c>
      <c r="B238" s="491" t="str">
        <f t="shared" si="39"/>
        <v>2003Vehicles and EquipmentDiesel</v>
      </c>
      <c r="C238" s="491" t="str">
        <f t="shared" si="40"/>
        <v>20031</v>
      </c>
      <c r="D238" s="4" t="s">
        <v>1792</v>
      </c>
      <c r="E238" s="4">
        <v>1321</v>
      </c>
      <c r="F238" s="4" t="s">
        <v>1382</v>
      </c>
      <c r="G238" s="4" t="s">
        <v>385</v>
      </c>
      <c r="H238" s="4" t="s">
        <v>27</v>
      </c>
      <c r="I238" s="285" t="str">
        <f t="shared" si="41"/>
        <v>1,000 Gallons</v>
      </c>
      <c r="J238" s="4">
        <v>2003</v>
      </c>
      <c r="K238" s="4">
        <v>4</v>
      </c>
      <c r="L238" s="552">
        <v>20.629000000000001</v>
      </c>
      <c r="M238" s="307">
        <f t="shared" si="42"/>
        <v>2846.8020000000001</v>
      </c>
      <c r="N238" s="552">
        <v>37.787999999999997</v>
      </c>
      <c r="O238" s="287">
        <f t="shared" si="43"/>
        <v>1.8317901982645788</v>
      </c>
      <c r="P238" s="554">
        <v>45030</v>
      </c>
      <c r="Q238" s="552"/>
      <c r="R238" s="552"/>
      <c r="S238" s="290">
        <f t="shared" si="44"/>
        <v>1</v>
      </c>
      <c r="T238" s="306">
        <f t="shared" si="45"/>
        <v>211.258329618</v>
      </c>
      <c r="U238" s="294">
        <f t="shared" si="46"/>
        <v>0</v>
      </c>
      <c r="V238" s="294">
        <f t="shared" si="47"/>
        <v>0</v>
      </c>
    </row>
    <row r="239" spans="1:22" ht="51" customHeight="1" x14ac:dyDescent="0.2">
      <c r="A239" s="491" t="str">
        <f t="shared" si="38"/>
        <v>2003Vehicles and Equipment</v>
      </c>
      <c r="B239" s="491" t="str">
        <f t="shared" si="39"/>
        <v>2003Vehicles and EquipmentGasoline</v>
      </c>
      <c r="C239" s="491" t="str">
        <f t="shared" si="40"/>
        <v>20031</v>
      </c>
      <c r="D239" s="4" t="s">
        <v>1792</v>
      </c>
      <c r="E239" s="4">
        <v>1321</v>
      </c>
      <c r="F239" s="4" t="s">
        <v>1382</v>
      </c>
      <c r="G239" s="4" t="s">
        <v>385</v>
      </c>
      <c r="H239" s="4" t="s">
        <v>29</v>
      </c>
      <c r="I239" s="285" t="str">
        <f t="shared" si="41"/>
        <v>1,000 Gallons</v>
      </c>
      <c r="J239" s="4">
        <v>2003</v>
      </c>
      <c r="K239" s="4">
        <v>4</v>
      </c>
      <c r="L239" s="552">
        <v>5.8289999999999997</v>
      </c>
      <c r="M239" s="307">
        <f t="shared" si="42"/>
        <v>728.625</v>
      </c>
      <c r="N239" s="552">
        <v>8.77</v>
      </c>
      <c r="O239" s="287">
        <f t="shared" si="43"/>
        <v>1.5045462343455138</v>
      </c>
      <c r="P239" s="554">
        <v>45030</v>
      </c>
      <c r="Q239" s="552"/>
      <c r="R239" s="552"/>
      <c r="S239" s="290">
        <f t="shared" si="44"/>
        <v>1</v>
      </c>
      <c r="T239" s="306">
        <f t="shared" si="45"/>
        <v>51.345475125</v>
      </c>
      <c r="U239" s="294">
        <f t="shared" si="46"/>
        <v>0</v>
      </c>
      <c r="V239" s="294">
        <f t="shared" si="47"/>
        <v>0</v>
      </c>
    </row>
    <row r="240" spans="1:22" ht="51" customHeight="1" x14ac:dyDescent="0.2">
      <c r="A240" s="491" t="str">
        <f t="shared" si="38"/>
        <v>2003Vehicles and Equipment</v>
      </c>
      <c r="B240" s="491" t="str">
        <f t="shared" si="39"/>
        <v>2003Vehicles and EquipmentLPG</v>
      </c>
      <c r="C240" s="491" t="str">
        <f t="shared" si="40"/>
        <v>20031</v>
      </c>
      <c r="D240" s="4" t="s">
        <v>1792</v>
      </c>
      <c r="E240" s="4">
        <v>1321</v>
      </c>
      <c r="F240" s="4" t="s">
        <v>1382</v>
      </c>
      <c r="G240" s="4" t="s">
        <v>385</v>
      </c>
      <c r="H240" s="4" t="s">
        <v>26</v>
      </c>
      <c r="I240" s="285" t="str">
        <f t="shared" si="41"/>
        <v>1,000 Gallons</v>
      </c>
      <c r="J240" s="4">
        <v>2003</v>
      </c>
      <c r="K240" s="4">
        <v>4</v>
      </c>
      <c r="L240" s="552">
        <v>1.742</v>
      </c>
      <c r="M240" s="307">
        <f t="shared" si="42"/>
        <v>160.26400000000001</v>
      </c>
      <c r="N240" s="552">
        <v>1.93</v>
      </c>
      <c r="O240" s="287">
        <f t="shared" si="43"/>
        <v>1.1079219288174511</v>
      </c>
      <c r="P240" s="554">
        <v>45030</v>
      </c>
      <c r="Q240" s="552"/>
      <c r="R240" s="552"/>
      <c r="S240" s="290">
        <f t="shared" si="44"/>
        <v>1</v>
      </c>
      <c r="T240" s="306">
        <f t="shared" si="45"/>
        <v>10.133332456</v>
      </c>
      <c r="U240" s="294">
        <f t="shared" si="46"/>
        <v>0</v>
      </c>
      <c r="V240" s="294">
        <f t="shared" si="47"/>
        <v>0</v>
      </c>
    </row>
    <row r="241" spans="1:22" ht="51" customHeight="1" x14ac:dyDescent="0.2">
      <c r="A241" s="491" t="str">
        <f t="shared" si="38"/>
        <v>2003Buildings</v>
      </c>
      <c r="B241" s="491" t="str">
        <f t="shared" si="39"/>
        <v>2003BuildingsElectricity - Grid</v>
      </c>
      <c r="C241" s="491" t="str">
        <f t="shared" si="40"/>
        <v>20032</v>
      </c>
      <c r="D241" s="4" t="s">
        <v>1792</v>
      </c>
      <c r="E241" s="4">
        <v>1322</v>
      </c>
      <c r="F241" s="4" t="s">
        <v>1382</v>
      </c>
      <c r="G241" s="4" t="s">
        <v>384</v>
      </c>
      <c r="H241" s="4" t="s">
        <v>1407</v>
      </c>
      <c r="I241" s="285" t="str">
        <f t="shared" si="41"/>
        <v>Megawatt Hour</v>
      </c>
      <c r="J241" s="4">
        <v>2003</v>
      </c>
      <c r="K241" s="4">
        <v>1</v>
      </c>
      <c r="L241" s="552">
        <v>8250.6010000000006</v>
      </c>
      <c r="M241" s="307">
        <f t="shared" si="42"/>
        <v>28151.050612000003</v>
      </c>
      <c r="N241" s="552">
        <v>409.27</v>
      </c>
      <c r="O241" s="287">
        <f t="shared" si="43"/>
        <v>4.9604871208776179E-2</v>
      </c>
      <c r="P241" s="554">
        <v>45342</v>
      </c>
      <c r="Q241" s="552"/>
      <c r="R241" s="552"/>
      <c r="S241" s="290">
        <f t="shared" si="44"/>
        <v>2</v>
      </c>
      <c r="T241" s="306">
        <f t="shared" si="45"/>
        <v>5786.4313012087032</v>
      </c>
      <c r="U241" s="294">
        <f t="shared" si="46"/>
        <v>0</v>
      </c>
      <c r="V241" s="294">
        <f t="shared" si="47"/>
        <v>381.15801624191846</v>
      </c>
    </row>
    <row r="242" spans="1:22" ht="51" customHeight="1" x14ac:dyDescent="0.2">
      <c r="A242" s="491" t="str">
        <f t="shared" si="38"/>
        <v>2003Buildings</v>
      </c>
      <c r="B242" s="491" t="str">
        <f t="shared" si="39"/>
        <v>2003BuildingsNatural Gas</v>
      </c>
      <c r="C242" s="491" t="str">
        <f t="shared" si="40"/>
        <v>20031</v>
      </c>
      <c r="D242" s="4" t="s">
        <v>1792</v>
      </c>
      <c r="E242" s="4">
        <v>1322</v>
      </c>
      <c r="F242" s="4" t="s">
        <v>1382</v>
      </c>
      <c r="G242" s="4" t="s">
        <v>384</v>
      </c>
      <c r="H242" s="4" t="s">
        <v>340</v>
      </c>
      <c r="I242" s="285" t="str">
        <f t="shared" si="41"/>
        <v>1,000 Cubic Feet</v>
      </c>
      <c r="J242" s="4">
        <v>2003</v>
      </c>
      <c r="K242" s="4">
        <v>1</v>
      </c>
      <c r="L242" s="552">
        <v>52702</v>
      </c>
      <c r="M242" s="307">
        <f t="shared" si="42"/>
        <v>54177.656000000003</v>
      </c>
      <c r="N242" s="552">
        <v>277.23200000000003</v>
      </c>
      <c r="O242" s="287">
        <f t="shared" si="43"/>
        <v>5.2603696254411607E-3</v>
      </c>
      <c r="P242" s="554">
        <v>45342</v>
      </c>
      <c r="Q242" s="552"/>
      <c r="R242" s="552"/>
      <c r="S242" s="290">
        <f t="shared" si="44"/>
        <v>1</v>
      </c>
      <c r="T242" s="306">
        <f t="shared" si="45"/>
        <v>2875.3165592320001</v>
      </c>
      <c r="U242" s="294">
        <f t="shared" si="46"/>
        <v>0</v>
      </c>
      <c r="V242" s="294">
        <f t="shared" si="47"/>
        <v>0</v>
      </c>
    </row>
    <row r="243" spans="1:22" ht="51" customHeight="1" x14ac:dyDescent="0.2">
      <c r="A243" s="491" t="str">
        <f t="shared" si="38"/>
        <v>2003Buildings</v>
      </c>
      <c r="B243" s="491" t="str">
        <f t="shared" si="39"/>
        <v>2003BuildingsElectricity - Grid</v>
      </c>
      <c r="C243" s="491" t="str">
        <f t="shared" si="40"/>
        <v>20032</v>
      </c>
      <c r="D243" s="4" t="s">
        <v>1792</v>
      </c>
      <c r="E243" s="4">
        <v>1322</v>
      </c>
      <c r="F243" s="4" t="s">
        <v>1382</v>
      </c>
      <c r="G243" s="4" t="s">
        <v>384</v>
      </c>
      <c r="H243" s="4" t="s">
        <v>1407</v>
      </c>
      <c r="I243" s="285" t="str">
        <f t="shared" si="41"/>
        <v>Megawatt Hour</v>
      </c>
      <c r="J243" s="4">
        <v>2003</v>
      </c>
      <c r="K243" s="4">
        <v>2</v>
      </c>
      <c r="L243" s="552">
        <v>8421.1970000000001</v>
      </c>
      <c r="M243" s="307">
        <f t="shared" si="42"/>
        <v>28733.124164000001</v>
      </c>
      <c r="N243" s="552">
        <v>423.31799999999998</v>
      </c>
      <c r="O243" s="287">
        <f t="shared" si="43"/>
        <v>5.0268150715391167E-2</v>
      </c>
      <c r="P243" s="554">
        <v>45342</v>
      </c>
      <c r="Q243" s="552"/>
      <c r="R243" s="552"/>
      <c r="S243" s="290">
        <f t="shared" si="44"/>
        <v>2</v>
      </c>
      <c r="T243" s="306">
        <f t="shared" si="45"/>
        <v>5906.0761651720677</v>
      </c>
      <c r="U243" s="294">
        <f t="shared" si="46"/>
        <v>0</v>
      </c>
      <c r="V243" s="294">
        <f t="shared" si="47"/>
        <v>389.03914307604924</v>
      </c>
    </row>
    <row r="244" spans="1:22" ht="51" customHeight="1" x14ac:dyDescent="0.2">
      <c r="A244" s="491" t="str">
        <f t="shared" si="38"/>
        <v>2003Buildings</v>
      </c>
      <c r="B244" s="491" t="str">
        <f t="shared" si="39"/>
        <v>2003BuildingsNatural Gas</v>
      </c>
      <c r="C244" s="491" t="str">
        <f t="shared" si="40"/>
        <v>20031</v>
      </c>
      <c r="D244" s="4" t="s">
        <v>1792</v>
      </c>
      <c r="E244" s="4">
        <v>1322</v>
      </c>
      <c r="F244" s="4" t="s">
        <v>1382</v>
      </c>
      <c r="G244" s="4" t="s">
        <v>384</v>
      </c>
      <c r="H244" s="4" t="s">
        <v>340</v>
      </c>
      <c r="I244" s="285" t="str">
        <f t="shared" si="41"/>
        <v>1,000 Cubic Feet</v>
      </c>
      <c r="J244" s="4">
        <v>2003</v>
      </c>
      <c r="K244" s="4">
        <v>2</v>
      </c>
      <c r="L244" s="552">
        <v>53109</v>
      </c>
      <c r="M244" s="307">
        <f t="shared" si="42"/>
        <v>54596.052000000003</v>
      </c>
      <c r="N244" s="552">
        <v>414.20800000000003</v>
      </c>
      <c r="O244" s="287">
        <f t="shared" si="43"/>
        <v>7.7992054077463333E-3</v>
      </c>
      <c r="P244" s="554">
        <v>45342</v>
      </c>
      <c r="Q244" s="552"/>
      <c r="R244" s="552"/>
      <c r="S244" s="290">
        <f t="shared" si="44"/>
        <v>1</v>
      </c>
      <c r="T244" s="306">
        <f t="shared" si="45"/>
        <v>2897.5216717440003</v>
      </c>
      <c r="U244" s="294">
        <f t="shared" si="46"/>
        <v>0</v>
      </c>
      <c r="V244" s="294">
        <f t="shared" si="47"/>
        <v>0</v>
      </c>
    </row>
    <row r="245" spans="1:22" ht="51" customHeight="1" x14ac:dyDescent="0.2">
      <c r="A245" s="491" t="str">
        <f t="shared" si="38"/>
        <v>2003Buildings</v>
      </c>
      <c r="B245" s="491" t="str">
        <f t="shared" si="39"/>
        <v>2003BuildingsElectricity - Grid</v>
      </c>
      <c r="C245" s="491" t="str">
        <f t="shared" si="40"/>
        <v>20032</v>
      </c>
      <c r="D245" s="4" t="s">
        <v>1792</v>
      </c>
      <c r="E245" s="4">
        <v>1322</v>
      </c>
      <c r="F245" s="4" t="s">
        <v>1382</v>
      </c>
      <c r="G245" s="4" t="s">
        <v>384</v>
      </c>
      <c r="H245" s="4" t="s">
        <v>1407</v>
      </c>
      <c r="I245" s="285" t="str">
        <f t="shared" si="41"/>
        <v>Megawatt Hour</v>
      </c>
      <c r="J245" s="4">
        <v>2003</v>
      </c>
      <c r="K245" s="4">
        <v>3</v>
      </c>
      <c r="L245" s="552">
        <v>7685.0829999999996</v>
      </c>
      <c r="M245" s="307">
        <f t="shared" si="42"/>
        <v>26221.503195999998</v>
      </c>
      <c r="N245" s="552">
        <v>394.43200000000002</v>
      </c>
      <c r="O245" s="287">
        <f t="shared" si="43"/>
        <v>5.1324364356247036E-2</v>
      </c>
      <c r="P245" s="554">
        <v>45342</v>
      </c>
      <c r="Q245" s="552"/>
      <c r="R245" s="552"/>
      <c r="S245" s="290">
        <f t="shared" si="44"/>
        <v>2</v>
      </c>
      <c r="T245" s="306">
        <f t="shared" si="45"/>
        <v>5389.8140054993428</v>
      </c>
      <c r="U245" s="294">
        <f t="shared" si="46"/>
        <v>0</v>
      </c>
      <c r="V245" s="294">
        <f t="shared" si="47"/>
        <v>355.03243835624721</v>
      </c>
    </row>
    <row r="246" spans="1:22" ht="51" customHeight="1" x14ac:dyDescent="0.2">
      <c r="A246" s="491" t="str">
        <f t="shared" si="38"/>
        <v>2003Buildings</v>
      </c>
      <c r="B246" s="491" t="str">
        <f t="shared" si="39"/>
        <v>2003BuildingsNatural Gas</v>
      </c>
      <c r="C246" s="491" t="str">
        <f t="shared" si="40"/>
        <v>20031</v>
      </c>
      <c r="D246" s="4" t="s">
        <v>1792</v>
      </c>
      <c r="E246" s="4">
        <v>1322</v>
      </c>
      <c r="F246" s="4" t="s">
        <v>1382</v>
      </c>
      <c r="G246" s="4" t="s">
        <v>384</v>
      </c>
      <c r="H246" s="4" t="s">
        <v>340</v>
      </c>
      <c r="I246" s="285" t="str">
        <f t="shared" si="41"/>
        <v>1,000 Cubic Feet</v>
      </c>
      <c r="J246" s="4">
        <v>2003</v>
      </c>
      <c r="K246" s="4">
        <v>3</v>
      </c>
      <c r="L246" s="552">
        <v>25146.2</v>
      </c>
      <c r="M246" s="307">
        <f t="shared" si="42"/>
        <v>25850.293600000001</v>
      </c>
      <c r="N246" s="552">
        <v>136.88</v>
      </c>
      <c r="O246" s="287">
        <f t="shared" si="43"/>
        <v>5.4433671886805956E-3</v>
      </c>
      <c r="P246" s="554">
        <v>45342</v>
      </c>
      <c r="Q246" s="552"/>
      <c r="R246" s="552"/>
      <c r="S246" s="290">
        <f t="shared" si="44"/>
        <v>1</v>
      </c>
      <c r="T246" s="306">
        <f t="shared" si="45"/>
        <v>1371.9267819392001</v>
      </c>
      <c r="U246" s="294">
        <f t="shared" si="46"/>
        <v>0</v>
      </c>
      <c r="V246" s="294">
        <f t="shared" si="47"/>
        <v>0</v>
      </c>
    </row>
    <row r="247" spans="1:22" ht="51" customHeight="1" x14ac:dyDescent="0.2">
      <c r="A247" s="491" t="str">
        <f t="shared" si="38"/>
        <v>2003Buildings</v>
      </c>
      <c r="B247" s="491" t="str">
        <f t="shared" si="39"/>
        <v>2003BuildingsElectricity - Grid</v>
      </c>
      <c r="C247" s="491" t="str">
        <f t="shared" si="40"/>
        <v>20032</v>
      </c>
      <c r="D247" s="4" t="s">
        <v>1792</v>
      </c>
      <c r="E247" s="4">
        <v>1322</v>
      </c>
      <c r="F247" s="4" t="s">
        <v>1382</v>
      </c>
      <c r="G247" s="4" t="s">
        <v>384</v>
      </c>
      <c r="H247" s="4" t="s">
        <v>1407</v>
      </c>
      <c r="I247" s="285" t="str">
        <f t="shared" si="41"/>
        <v>Megawatt Hour</v>
      </c>
      <c r="J247" s="4">
        <v>2003</v>
      </c>
      <c r="K247" s="4">
        <v>4</v>
      </c>
      <c r="L247" s="552">
        <v>7749.8339999999998</v>
      </c>
      <c r="M247" s="307">
        <f t="shared" si="42"/>
        <v>26442.433607999999</v>
      </c>
      <c r="N247" s="552">
        <v>389.53500000000003</v>
      </c>
      <c r="O247" s="287">
        <f t="shared" si="43"/>
        <v>5.0263657260271641E-2</v>
      </c>
      <c r="P247" s="554">
        <v>45342</v>
      </c>
      <c r="Q247" s="552"/>
      <c r="R247" s="552"/>
      <c r="S247" s="290">
        <f t="shared" si="44"/>
        <v>2</v>
      </c>
      <c r="T247" s="306">
        <f t="shared" si="45"/>
        <v>5435.2261170757683</v>
      </c>
      <c r="U247" s="294">
        <f t="shared" si="46"/>
        <v>0</v>
      </c>
      <c r="V247" s="294">
        <f t="shared" si="47"/>
        <v>358.02377955789791</v>
      </c>
    </row>
    <row r="248" spans="1:22" ht="51" customHeight="1" x14ac:dyDescent="0.2">
      <c r="A248" s="491" t="str">
        <f t="shared" si="38"/>
        <v>2003Buildings</v>
      </c>
      <c r="B248" s="491" t="str">
        <f t="shared" si="39"/>
        <v>2003BuildingsNatural Gas</v>
      </c>
      <c r="C248" s="491" t="str">
        <f t="shared" si="40"/>
        <v>20031</v>
      </c>
      <c r="D248" s="4" t="s">
        <v>1792</v>
      </c>
      <c r="E248" s="4">
        <v>1322</v>
      </c>
      <c r="F248" s="4" t="s">
        <v>1382</v>
      </c>
      <c r="G248" s="4" t="s">
        <v>384</v>
      </c>
      <c r="H248" s="4" t="s">
        <v>340</v>
      </c>
      <c r="I248" s="285" t="str">
        <f t="shared" si="41"/>
        <v>1,000 Cubic Feet</v>
      </c>
      <c r="J248" s="4">
        <v>2003</v>
      </c>
      <c r="K248" s="4">
        <v>4</v>
      </c>
      <c r="L248" s="552">
        <v>12674.7</v>
      </c>
      <c r="M248" s="307">
        <f t="shared" si="42"/>
        <v>13029.591600000002</v>
      </c>
      <c r="N248" s="552">
        <v>104.849</v>
      </c>
      <c r="O248" s="287">
        <f t="shared" si="43"/>
        <v>8.2723062478796336E-3</v>
      </c>
      <c r="P248" s="554">
        <v>45342</v>
      </c>
      <c r="Q248" s="552"/>
      <c r="R248" s="552"/>
      <c r="S248" s="290">
        <f t="shared" si="44"/>
        <v>1</v>
      </c>
      <c r="T248" s="306">
        <f t="shared" si="45"/>
        <v>691.50648539520012</v>
      </c>
      <c r="U248" s="294">
        <f t="shared" si="46"/>
        <v>0</v>
      </c>
      <c r="V248" s="294">
        <f t="shared" si="47"/>
        <v>0</v>
      </c>
    </row>
    <row r="249" spans="1:22" ht="51" customHeight="1" x14ac:dyDescent="0.2">
      <c r="A249" s="491" t="str">
        <f t="shared" si="38"/>
        <v>2003Buildings</v>
      </c>
      <c r="B249" s="491" t="str">
        <f t="shared" si="39"/>
        <v>2003BuildingsSquare Feet</v>
      </c>
      <c r="C249" s="491" t="str">
        <f t="shared" si="40"/>
        <v>2003NA</v>
      </c>
      <c r="D249" s="4" t="s">
        <v>1792</v>
      </c>
      <c r="E249" s="4">
        <v>1322</v>
      </c>
      <c r="F249" s="4" t="s">
        <v>1382</v>
      </c>
      <c r="G249" s="4" t="s">
        <v>384</v>
      </c>
      <c r="H249" s="4" t="s">
        <v>366</v>
      </c>
      <c r="I249" s="285" t="str">
        <f t="shared" si="41"/>
        <v>1,000 Square Feet</v>
      </c>
      <c r="J249" s="4">
        <v>2003</v>
      </c>
      <c r="K249" s="4">
        <v>4</v>
      </c>
      <c r="L249" s="552">
        <v>1054.962</v>
      </c>
      <c r="M249" s="307">
        <f t="shared" si="42"/>
        <v>0</v>
      </c>
      <c r="N249" s="552"/>
      <c r="O249" s="287">
        <f t="shared" si="43"/>
        <v>0</v>
      </c>
      <c r="P249" s="554">
        <v>45342</v>
      </c>
      <c r="Q249" s="552"/>
      <c r="R249" s="552"/>
      <c r="S249" s="290" t="str">
        <f t="shared" si="44"/>
        <v>NA</v>
      </c>
      <c r="T249" s="306">
        <f t="shared" si="45"/>
        <v>0</v>
      </c>
      <c r="U249" s="294">
        <f t="shared" si="46"/>
        <v>0</v>
      </c>
      <c r="V249" s="294">
        <f t="shared" si="47"/>
        <v>0</v>
      </c>
    </row>
    <row r="250" spans="1:22" ht="51" customHeight="1" x14ac:dyDescent="0.2">
      <c r="A250" s="491" t="str">
        <f t="shared" si="38"/>
        <v>2003Buildings</v>
      </c>
      <c r="B250" s="491" t="str">
        <f t="shared" si="39"/>
        <v>2003BuildingsElectricity - Grid</v>
      </c>
      <c r="C250" s="491" t="str">
        <f t="shared" si="40"/>
        <v>20032</v>
      </c>
      <c r="D250" s="4" t="s">
        <v>1792</v>
      </c>
      <c r="E250" s="4">
        <v>1371</v>
      </c>
      <c r="F250" s="4" t="s">
        <v>1382</v>
      </c>
      <c r="G250" s="4" t="s">
        <v>384</v>
      </c>
      <c r="H250" s="4" t="s">
        <v>1407</v>
      </c>
      <c r="I250" s="285" t="str">
        <f t="shared" si="41"/>
        <v>Megawatt Hour</v>
      </c>
      <c r="J250" s="4">
        <v>2003</v>
      </c>
      <c r="K250" s="4">
        <v>1</v>
      </c>
      <c r="L250" s="552">
        <v>31094.11</v>
      </c>
      <c r="M250" s="307">
        <f t="shared" si="42"/>
        <v>106093.10331999999</v>
      </c>
      <c r="N250" s="552">
        <v>1021.052</v>
      </c>
      <c r="O250" s="287">
        <f t="shared" si="43"/>
        <v>3.2837473077698638E-2</v>
      </c>
      <c r="P250" s="554">
        <v>80021</v>
      </c>
      <c r="Q250" s="552"/>
      <c r="R250" s="552"/>
      <c r="S250" s="290">
        <f t="shared" si="44"/>
        <v>2</v>
      </c>
      <c r="T250" s="306">
        <f t="shared" si="45"/>
        <v>26691.559074466921</v>
      </c>
      <c r="U250" s="294">
        <f t="shared" si="46"/>
        <v>0</v>
      </c>
      <c r="V250" s="294">
        <f t="shared" si="47"/>
        <v>1758.1996877942106</v>
      </c>
    </row>
    <row r="251" spans="1:22" ht="51" customHeight="1" x14ac:dyDescent="0.2">
      <c r="A251" s="491" t="str">
        <f t="shared" si="38"/>
        <v>2003Buildings</v>
      </c>
      <c r="B251" s="491" t="str">
        <f t="shared" si="39"/>
        <v>2003BuildingsFuel Oil</v>
      </c>
      <c r="C251" s="491" t="str">
        <f t="shared" si="40"/>
        <v>20031</v>
      </c>
      <c r="D251" s="4" t="s">
        <v>1792</v>
      </c>
      <c r="E251" s="4">
        <v>1371</v>
      </c>
      <c r="F251" s="4" t="s">
        <v>1382</v>
      </c>
      <c r="G251" s="4" t="s">
        <v>384</v>
      </c>
      <c r="H251" s="4" t="s">
        <v>338</v>
      </c>
      <c r="I251" s="285" t="str">
        <f t="shared" si="41"/>
        <v>1,000 Gallons</v>
      </c>
      <c r="J251" s="4">
        <v>2003</v>
      </c>
      <c r="K251" s="4">
        <v>1</v>
      </c>
      <c r="L251" s="552">
        <v>0</v>
      </c>
      <c r="M251" s="307">
        <f t="shared" si="42"/>
        <v>0</v>
      </c>
      <c r="N251" s="552">
        <v>0</v>
      </c>
      <c r="O251" s="287" t="str">
        <f t="shared" si="43"/>
        <v>NA</v>
      </c>
      <c r="P251" s="554">
        <v>80021</v>
      </c>
      <c r="Q251" s="552"/>
      <c r="R251" s="552"/>
      <c r="S251" s="290">
        <f t="shared" si="44"/>
        <v>1</v>
      </c>
      <c r="T251" s="306">
        <f t="shared" si="45"/>
        <v>0</v>
      </c>
      <c r="U251" s="294">
        <f t="shared" si="46"/>
        <v>0</v>
      </c>
      <c r="V251" s="294">
        <f t="shared" si="47"/>
        <v>0</v>
      </c>
    </row>
    <row r="252" spans="1:22" ht="51" customHeight="1" x14ac:dyDescent="0.2">
      <c r="A252" s="491" t="str">
        <f t="shared" si="38"/>
        <v>2003Buildings</v>
      </c>
      <c r="B252" s="491" t="str">
        <f t="shared" si="39"/>
        <v>2003BuildingsLPG</v>
      </c>
      <c r="C252" s="491" t="str">
        <f t="shared" si="40"/>
        <v>20031</v>
      </c>
      <c r="D252" s="4" t="s">
        <v>1792</v>
      </c>
      <c r="E252" s="4">
        <v>1371</v>
      </c>
      <c r="F252" s="4" t="s">
        <v>1382</v>
      </c>
      <c r="G252" s="4" t="s">
        <v>384</v>
      </c>
      <c r="H252" s="4" t="s">
        <v>26</v>
      </c>
      <c r="I252" s="285" t="str">
        <f t="shared" si="41"/>
        <v>1,000 Gallons</v>
      </c>
      <c r="J252" s="4">
        <v>2003</v>
      </c>
      <c r="K252" s="4">
        <v>1</v>
      </c>
      <c r="L252" s="552">
        <v>33.073999999999998</v>
      </c>
      <c r="M252" s="307">
        <f t="shared" si="42"/>
        <v>3042.808</v>
      </c>
      <c r="N252" s="552">
        <v>26.332999999999998</v>
      </c>
      <c r="O252" s="287">
        <f t="shared" si="43"/>
        <v>0.79618431396262923</v>
      </c>
      <c r="P252" s="554">
        <v>80021</v>
      </c>
      <c r="Q252" s="552"/>
      <c r="R252" s="552"/>
      <c r="S252" s="290">
        <f t="shared" si="44"/>
        <v>1</v>
      </c>
      <c r="T252" s="306">
        <f t="shared" si="45"/>
        <v>192.39370703199998</v>
      </c>
      <c r="U252" s="294">
        <f t="shared" si="46"/>
        <v>0</v>
      </c>
      <c r="V252" s="294">
        <f t="shared" si="47"/>
        <v>0</v>
      </c>
    </row>
    <row r="253" spans="1:22" ht="51" customHeight="1" x14ac:dyDescent="0.2">
      <c r="A253" s="491" t="str">
        <f t="shared" si="38"/>
        <v>2003Buildings</v>
      </c>
      <c r="B253" s="491" t="str">
        <f t="shared" si="39"/>
        <v>2003BuildingsNatural Gas</v>
      </c>
      <c r="C253" s="491" t="str">
        <f t="shared" si="40"/>
        <v>20031</v>
      </c>
      <c r="D253" s="4" t="s">
        <v>1792</v>
      </c>
      <c r="E253" s="4">
        <v>1371</v>
      </c>
      <c r="F253" s="4" t="s">
        <v>1382</v>
      </c>
      <c r="G253" s="4" t="s">
        <v>384</v>
      </c>
      <c r="H253" s="4" t="s">
        <v>340</v>
      </c>
      <c r="I253" s="285" t="str">
        <f t="shared" si="41"/>
        <v>1,000 Cubic Feet</v>
      </c>
      <c r="J253" s="4">
        <v>2003</v>
      </c>
      <c r="K253" s="4">
        <v>1</v>
      </c>
      <c r="L253" s="552">
        <v>86412.22</v>
      </c>
      <c r="M253" s="307">
        <f t="shared" si="42"/>
        <v>88831.762159999998</v>
      </c>
      <c r="N253" s="552">
        <v>298.95400000000001</v>
      </c>
      <c r="O253" s="287">
        <f t="shared" si="43"/>
        <v>3.4596264278362481E-3</v>
      </c>
      <c r="P253" s="554">
        <v>80021</v>
      </c>
      <c r="Q253" s="552"/>
      <c r="R253" s="552"/>
      <c r="S253" s="290">
        <f t="shared" si="44"/>
        <v>1</v>
      </c>
      <c r="T253" s="306">
        <f t="shared" si="45"/>
        <v>4714.4792813555205</v>
      </c>
      <c r="U253" s="294">
        <f t="shared" si="46"/>
        <v>0</v>
      </c>
      <c r="V253" s="294">
        <f t="shared" si="47"/>
        <v>0</v>
      </c>
    </row>
    <row r="254" spans="1:22" ht="51" customHeight="1" x14ac:dyDescent="0.2">
      <c r="A254" s="491" t="str">
        <f t="shared" si="38"/>
        <v>2003Vehicles and Equipment</v>
      </c>
      <c r="B254" s="491" t="str">
        <f t="shared" si="39"/>
        <v>2003Vehicles and EquipmentDiesel</v>
      </c>
      <c r="C254" s="491" t="str">
        <f t="shared" si="40"/>
        <v>20031</v>
      </c>
      <c r="D254" s="4" t="s">
        <v>1792</v>
      </c>
      <c r="E254" s="4">
        <v>1371</v>
      </c>
      <c r="F254" s="4" t="s">
        <v>1382</v>
      </c>
      <c r="G254" s="4" t="s">
        <v>385</v>
      </c>
      <c r="H254" s="4" t="s">
        <v>27</v>
      </c>
      <c r="I254" s="285" t="str">
        <f t="shared" si="41"/>
        <v>1,000 Gallons</v>
      </c>
      <c r="J254" s="4">
        <v>2003</v>
      </c>
      <c r="K254" s="4">
        <v>1</v>
      </c>
      <c r="L254" s="552">
        <v>3.1</v>
      </c>
      <c r="M254" s="307">
        <f t="shared" si="42"/>
        <v>427.8</v>
      </c>
      <c r="N254" s="552">
        <v>4.3</v>
      </c>
      <c r="O254" s="287">
        <f t="shared" si="43"/>
        <v>1.3870967741935483</v>
      </c>
      <c r="P254" s="554">
        <v>80021</v>
      </c>
      <c r="Q254" s="552"/>
      <c r="R254" s="552"/>
      <c r="S254" s="290">
        <f t="shared" si="44"/>
        <v>1</v>
      </c>
      <c r="T254" s="306">
        <f t="shared" si="45"/>
        <v>31.746610199999999</v>
      </c>
      <c r="U254" s="294">
        <f t="shared" si="46"/>
        <v>0</v>
      </c>
      <c r="V254" s="294">
        <f t="shared" si="47"/>
        <v>0</v>
      </c>
    </row>
    <row r="255" spans="1:22" ht="51" customHeight="1" x14ac:dyDescent="0.2">
      <c r="A255" s="491" t="str">
        <f t="shared" si="38"/>
        <v>2003Vehicles and Equipment</v>
      </c>
      <c r="B255" s="491" t="str">
        <f t="shared" si="39"/>
        <v>2003Vehicles and EquipmentGasoline</v>
      </c>
      <c r="C255" s="491" t="str">
        <f t="shared" si="40"/>
        <v>20031</v>
      </c>
      <c r="D255" s="4" t="s">
        <v>1792</v>
      </c>
      <c r="E255" s="4">
        <v>1371</v>
      </c>
      <c r="F255" s="4" t="s">
        <v>1382</v>
      </c>
      <c r="G255" s="4" t="s">
        <v>385</v>
      </c>
      <c r="H255" s="4" t="s">
        <v>29</v>
      </c>
      <c r="I255" s="285" t="str">
        <f t="shared" si="41"/>
        <v>1,000 Gallons</v>
      </c>
      <c r="J255" s="4">
        <v>2003</v>
      </c>
      <c r="K255" s="4">
        <v>1</v>
      </c>
      <c r="L255" s="552">
        <v>0</v>
      </c>
      <c r="M255" s="307">
        <f t="shared" si="42"/>
        <v>0</v>
      </c>
      <c r="N255" s="552">
        <v>0</v>
      </c>
      <c r="O255" s="287" t="str">
        <f t="shared" si="43"/>
        <v>NA</v>
      </c>
      <c r="P255" s="554">
        <v>80021</v>
      </c>
      <c r="Q255" s="552"/>
      <c r="R255" s="552"/>
      <c r="S255" s="290">
        <f t="shared" si="44"/>
        <v>1</v>
      </c>
      <c r="T255" s="306">
        <f t="shared" si="45"/>
        <v>0</v>
      </c>
      <c r="U255" s="294">
        <f t="shared" si="46"/>
        <v>0</v>
      </c>
      <c r="V255" s="294">
        <f t="shared" si="47"/>
        <v>0</v>
      </c>
    </row>
    <row r="256" spans="1:22" ht="51" customHeight="1" x14ac:dyDescent="0.2">
      <c r="A256" s="491" t="str">
        <f t="shared" si="38"/>
        <v>2003Buildings</v>
      </c>
      <c r="B256" s="491" t="str">
        <f t="shared" si="39"/>
        <v>2003BuildingsElectricity - Grid</v>
      </c>
      <c r="C256" s="491" t="str">
        <f t="shared" si="40"/>
        <v>20032</v>
      </c>
      <c r="D256" s="4" t="s">
        <v>1792</v>
      </c>
      <c r="E256" s="4">
        <v>1371</v>
      </c>
      <c r="F256" s="4" t="s">
        <v>1382</v>
      </c>
      <c r="G256" s="4" t="s">
        <v>384</v>
      </c>
      <c r="H256" s="4" t="s">
        <v>1407</v>
      </c>
      <c r="I256" s="285" t="str">
        <f t="shared" si="41"/>
        <v>Megawatt Hour</v>
      </c>
      <c r="J256" s="4">
        <v>2003</v>
      </c>
      <c r="K256" s="4">
        <v>2</v>
      </c>
      <c r="L256" s="552">
        <v>26127.77</v>
      </c>
      <c r="M256" s="307">
        <f t="shared" si="42"/>
        <v>89147.951239999995</v>
      </c>
      <c r="N256" s="552">
        <v>1047.7629999999999</v>
      </c>
      <c r="O256" s="287">
        <f t="shared" si="43"/>
        <v>4.0101508854372185E-2</v>
      </c>
      <c r="P256" s="554">
        <v>80021</v>
      </c>
      <c r="Q256" s="552"/>
      <c r="R256" s="552"/>
      <c r="S256" s="290">
        <f t="shared" si="44"/>
        <v>2</v>
      </c>
      <c r="T256" s="306">
        <f t="shared" si="45"/>
        <v>22428.392915542034</v>
      </c>
      <c r="U256" s="294">
        <f t="shared" si="46"/>
        <v>0</v>
      </c>
      <c r="V256" s="294">
        <f t="shared" si="47"/>
        <v>1477.3806697396692</v>
      </c>
    </row>
    <row r="257" spans="1:22" ht="51" customHeight="1" x14ac:dyDescent="0.2">
      <c r="A257" s="491" t="str">
        <f t="shared" si="38"/>
        <v>2003Buildings</v>
      </c>
      <c r="B257" s="491" t="str">
        <f t="shared" si="39"/>
        <v>2003BuildingsFuel Oil</v>
      </c>
      <c r="C257" s="491" t="str">
        <f t="shared" si="40"/>
        <v>20031</v>
      </c>
      <c r="D257" s="4" t="s">
        <v>1792</v>
      </c>
      <c r="E257" s="4">
        <v>1371</v>
      </c>
      <c r="F257" s="4" t="s">
        <v>1382</v>
      </c>
      <c r="G257" s="4" t="s">
        <v>384</v>
      </c>
      <c r="H257" s="4" t="s">
        <v>338</v>
      </c>
      <c r="I257" s="285" t="str">
        <f t="shared" si="41"/>
        <v>1,000 Gallons</v>
      </c>
      <c r="J257" s="4">
        <v>2003</v>
      </c>
      <c r="K257" s="4">
        <v>2</v>
      </c>
      <c r="L257" s="552">
        <v>0</v>
      </c>
      <c r="M257" s="307">
        <f t="shared" si="42"/>
        <v>0</v>
      </c>
      <c r="N257" s="552">
        <v>0</v>
      </c>
      <c r="O257" s="287" t="str">
        <f t="shared" si="43"/>
        <v>NA</v>
      </c>
      <c r="P257" s="554">
        <v>80021</v>
      </c>
      <c r="Q257" s="552"/>
      <c r="R257" s="552"/>
      <c r="S257" s="290">
        <f t="shared" si="44"/>
        <v>1</v>
      </c>
      <c r="T257" s="306">
        <f t="shared" si="45"/>
        <v>0</v>
      </c>
      <c r="U257" s="294">
        <f t="shared" si="46"/>
        <v>0</v>
      </c>
      <c r="V257" s="294">
        <f t="shared" si="47"/>
        <v>0</v>
      </c>
    </row>
    <row r="258" spans="1:22" ht="51" customHeight="1" x14ac:dyDescent="0.2">
      <c r="A258" s="491" t="str">
        <f t="shared" si="38"/>
        <v>2003Buildings</v>
      </c>
      <c r="B258" s="491" t="str">
        <f t="shared" si="39"/>
        <v>2003BuildingsLPG</v>
      </c>
      <c r="C258" s="491" t="str">
        <f t="shared" si="40"/>
        <v>20031</v>
      </c>
      <c r="D258" s="4" t="s">
        <v>1792</v>
      </c>
      <c r="E258" s="4">
        <v>1371</v>
      </c>
      <c r="F258" s="4" t="s">
        <v>1382</v>
      </c>
      <c r="G258" s="4" t="s">
        <v>384</v>
      </c>
      <c r="H258" s="4" t="s">
        <v>26</v>
      </c>
      <c r="I258" s="285" t="str">
        <f t="shared" si="41"/>
        <v>1,000 Gallons</v>
      </c>
      <c r="J258" s="4">
        <v>2003</v>
      </c>
      <c r="K258" s="4">
        <v>2</v>
      </c>
      <c r="L258" s="552">
        <v>46.69</v>
      </c>
      <c r="M258" s="307">
        <f t="shared" si="42"/>
        <v>4295.4799999999996</v>
      </c>
      <c r="N258" s="552">
        <v>49.024999999999999</v>
      </c>
      <c r="O258" s="287">
        <f t="shared" si="43"/>
        <v>1.0500107089312487</v>
      </c>
      <c r="P258" s="554">
        <v>80021</v>
      </c>
      <c r="Q258" s="552"/>
      <c r="R258" s="552"/>
      <c r="S258" s="290">
        <f t="shared" si="44"/>
        <v>1</v>
      </c>
      <c r="T258" s="306">
        <f t="shared" si="45"/>
        <v>271.59890492</v>
      </c>
      <c r="U258" s="294">
        <f t="shared" si="46"/>
        <v>0</v>
      </c>
      <c r="V258" s="294">
        <f t="shared" si="47"/>
        <v>0</v>
      </c>
    </row>
    <row r="259" spans="1:22" ht="51" customHeight="1" x14ac:dyDescent="0.2">
      <c r="A259" s="491" t="str">
        <f t="shared" si="38"/>
        <v>2003Buildings</v>
      </c>
      <c r="B259" s="491" t="str">
        <f t="shared" si="39"/>
        <v>2003BuildingsNatural Gas</v>
      </c>
      <c r="C259" s="491" t="str">
        <f t="shared" si="40"/>
        <v>20031</v>
      </c>
      <c r="D259" s="4" t="s">
        <v>1792</v>
      </c>
      <c r="E259" s="4">
        <v>1371</v>
      </c>
      <c r="F259" s="4" t="s">
        <v>1382</v>
      </c>
      <c r="G259" s="4" t="s">
        <v>384</v>
      </c>
      <c r="H259" s="4" t="s">
        <v>340</v>
      </c>
      <c r="I259" s="285" t="str">
        <f t="shared" si="41"/>
        <v>1,000 Cubic Feet</v>
      </c>
      <c r="J259" s="4">
        <v>2003</v>
      </c>
      <c r="K259" s="4">
        <v>2</v>
      </c>
      <c r="L259" s="552">
        <v>76104.75</v>
      </c>
      <c r="M259" s="307">
        <f t="shared" si="42"/>
        <v>78235.683000000005</v>
      </c>
      <c r="N259" s="552">
        <v>355.26299999999998</v>
      </c>
      <c r="O259" s="287">
        <f t="shared" si="43"/>
        <v>4.6680791934800387E-3</v>
      </c>
      <c r="P259" s="554">
        <v>80021</v>
      </c>
      <c r="Q259" s="552"/>
      <c r="R259" s="552"/>
      <c r="S259" s="290">
        <f t="shared" si="44"/>
        <v>1</v>
      </c>
      <c r="T259" s="306">
        <f t="shared" si="45"/>
        <v>4152.1241681760002</v>
      </c>
      <c r="U259" s="294">
        <f t="shared" si="46"/>
        <v>0</v>
      </c>
      <c r="V259" s="294">
        <f t="shared" si="47"/>
        <v>0</v>
      </c>
    </row>
    <row r="260" spans="1:22" ht="51" customHeight="1" x14ac:dyDescent="0.2">
      <c r="A260" s="491" t="str">
        <f t="shared" si="38"/>
        <v>2003Vehicles and Equipment</v>
      </c>
      <c r="B260" s="491" t="str">
        <f t="shared" si="39"/>
        <v>2003Vehicles and EquipmentDiesel</v>
      </c>
      <c r="C260" s="491" t="str">
        <f t="shared" si="40"/>
        <v>20031</v>
      </c>
      <c r="D260" s="4" t="s">
        <v>1792</v>
      </c>
      <c r="E260" s="4">
        <v>1371</v>
      </c>
      <c r="F260" s="4" t="s">
        <v>1382</v>
      </c>
      <c r="G260" s="4" t="s">
        <v>385</v>
      </c>
      <c r="H260" s="4" t="s">
        <v>27</v>
      </c>
      <c r="I260" s="285" t="str">
        <f t="shared" si="41"/>
        <v>1,000 Gallons</v>
      </c>
      <c r="J260" s="4">
        <v>2003</v>
      </c>
      <c r="K260" s="4">
        <v>2</v>
      </c>
      <c r="L260" s="552">
        <v>3.1</v>
      </c>
      <c r="M260" s="307">
        <f t="shared" si="42"/>
        <v>427.8</v>
      </c>
      <c r="N260" s="552">
        <v>4.3</v>
      </c>
      <c r="O260" s="287">
        <f t="shared" si="43"/>
        <v>1.3870967741935483</v>
      </c>
      <c r="P260" s="554">
        <v>80021</v>
      </c>
      <c r="Q260" s="552"/>
      <c r="R260" s="552"/>
      <c r="S260" s="290">
        <f t="shared" si="44"/>
        <v>1</v>
      </c>
      <c r="T260" s="306">
        <f t="shared" si="45"/>
        <v>31.746610199999999</v>
      </c>
      <c r="U260" s="294">
        <f t="shared" si="46"/>
        <v>0</v>
      </c>
      <c r="V260" s="294">
        <f t="shared" si="47"/>
        <v>0</v>
      </c>
    </row>
    <row r="261" spans="1:22" ht="51" customHeight="1" x14ac:dyDescent="0.2">
      <c r="A261" s="491" t="str">
        <f t="shared" si="38"/>
        <v>2003Vehicles and Equipment</v>
      </c>
      <c r="B261" s="491" t="str">
        <f t="shared" si="39"/>
        <v>2003Vehicles and EquipmentGasoline</v>
      </c>
      <c r="C261" s="491" t="str">
        <f t="shared" si="40"/>
        <v>20031</v>
      </c>
      <c r="D261" s="4" t="s">
        <v>1792</v>
      </c>
      <c r="E261" s="4">
        <v>1371</v>
      </c>
      <c r="F261" s="4" t="s">
        <v>1382</v>
      </c>
      <c r="G261" s="4" t="s">
        <v>385</v>
      </c>
      <c r="H261" s="4" t="s">
        <v>29</v>
      </c>
      <c r="I261" s="285" t="str">
        <f t="shared" si="41"/>
        <v>1,000 Gallons</v>
      </c>
      <c r="J261" s="4">
        <v>2003</v>
      </c>
      <c r="K261" s="4">
        <v>2</v>
      </c>
      <c r="L261" s="552">
        <v>0</v>
      </c>
      <c r="M261" s="307">
        <f t="shared" si="42"/>
        <v>0</v>
      </c>
      <c r="N261" s="552">
        <v>0</v>
      </c>
      <c r="O261" s="287" t="str">
        <f t="shared" si="43"/>
        <v>NA</v>
      </c>
      <c r="P261" s="554">
        <v>80021</v>
      </c>
      <c r="Q261" s="552"/>
      <c r="R261" s="552"/>
      <c r="S261" s="290">
        <f t="shared" si="44"/>
        <v>1</v>
      </c>
      <c r="T261" s="306">
        <f t="shared" si="45"/>
        <v>0</v>
      </c>
      <c r="U261" s="294">
        <f t="shared" si="46"/>
        <v>0</v>
      </c>
      <c r="V261" s="294">
        <f t="shared" si="47"/>
        <v>0</v>
      </c>
    </row>
    <row r="262" spans="1:22" ht="51" customHeight="1" x14ac:dyDescent="0.2">
      <c r="A262" s="491" t="str">
        <f t="shared" si="38"/>
        <v>2003Buildings</v>
      </c>
      <c r="B262" s="491" t="str">
        <f t="shared" si="39"/>
        <v>2003BuildingsElectricity - Grid</v>
      </c>
      <c r="C262" s="491" t="str">
        <f t="shared" si="40"/>
        <v>20032</v>
      </c>
      <c r="D262" s="4" t="s">
        <v>1792</v>
      </c>
      <c r="E262" s="4">
        <v>1371</v>
      </c>
      <c r="F262" s="4" t="s">
        <v>1382</v>
      </c>
      <c r="G262" s="4" t="s">
        <v>384</v>
      </c>
      <c r="H262" s="4" t="s">
        <v>1407</v>
      </c>
      <c r="I262" s="285" t="str">
        <f t="shared" si="41"/>
        <v>Megawatt Hour</v>
      </c>
      <c r="J262" s="4">
        <v>2003</v>
      </c>
      <c r="K262" s="4">
        <v>3</v>
      </c>
      <c r="L262" s="552">
        <v>23089.65</v>
      </c>
      <c r="M262" s="307">
        <f t="shared" si="42"/>
        <v>78781.885800000004</v>
      </c>
      <c r="N262" s="552">
        <v>955.90700000000004</v>
      </c>
      <c r="O262" s="287">
        <f t="shared" si="43"/>
        <v>4.1399804674388738E-2</v>
      </c>
      <c r="P262" s="554">
        <v>80021</v>
      </c>
      <c r="Q262" s="552"/>
      <c r="R262" s="552"/>
      <c r="S262" s="290">
        <f t="shared" si="44"/>
        <v>2</v>
      </c>
      <c r="T262" s="306">
        <f t="shared" si="45"/>
        <v>19820.434062392047</v>
      </c>
      <c r="U262" s="294">
        <f t="shared" si="46"/>
        <v>0</v>
      </c>
      <c r="V262" s="294">
        <f t="shared" si="47"/>
        <v>1305.5918121238265</v>
      </c>
    </row>
    <row r="263" spans="1:22" ht="51" customHeight="1" x14ac:dyDescent="0.2">
      <c r="A263" s="491" t="str">
        <f t="shared" si="38"/>
        <v>2003Buildings</v>
      </c>
      <c r="B263" s="491" t="str">
        <f t="shared" si="39"/>
        <v>2003BuildingsFuel Oil</v>
      </c>
      <c r="C263" s="491" t="str">
        <f t="shared" si="40"/>
        <v>20031</v>
      </c>
      <c r="D263" s="4" t="s">
        <v>1792</v>
      </c>
      <c r="E263" s="4">
        <v>1371</v>
      </c>
      <c r="F263" s="4" t="s">
        <v>1382</v>
      </c>
      <c r="G263" s="4" t="s">
        <v>384</v>
      </c>
      <c r="H263" s="4" t="s">
        <v>338</v>
      </c>
      <c r="I263" s="285" t="str">
        <f t="shared" si="41"/>
        <v>1,000 Gallons</v>
      </c>
      <c r="J263" s="4">
        <v>2003</v>
      </c>
      <c r="K263" s="4">
        <v>3</v>
      </c>
      <c r="L263" s="552">
        <v>0</v>
      </c>
      <c r="M263" s="307">
        <f t="shared" si="42"/>
        <v>0</v>
      </c>
      <c r="N263" s="552">
        <v>0</v>
      </c>
      <c r="O263" s="287" t="str">
        <f t="shared" si="43"/>
        <v>NA</v>
      </c>
      <c r="P263" s="554">
        <v>80021</v>
      </c>
      <c r="Q263" s="552"/>
      <c r="R263" s="552"/>
      <c r="S263" s="290">
        <f t="shared" si="44"/>
        <v>1</v>
      </c>
      <c r="T263" s="306">
        <f t="shared" si="45"/>
        <v>0</v>
      </c>
      <c r="U263" s="294">
        <f t="shared" si="46"/>
        <v>0</v>
      </c>
      <c r="V263" s="294">
        <f t="shared" si="47"/>
        <v>0</v>
      </c>
    </row>
    <row r="264" spans="1:22" ht="51" customHeight="1" x14ac:dyDescent="0.2">
      <c r="A264" s="491" t="str">
        <f t="shared" si="38"/>
        <v>2003Buildings</v>
      </c>
      <c r="B264" s="491" t="str">
        <f t="shared" si="39"/>
        <v>2003BuildingsLPG</v>
      </c>
      <c r="C264" s="491" t="str">
        <f t="shared" si="40"/>
        <v>20031</v>
      </c>
      <c r="D264" s="4" t="s">
        <v>1792</v>
      </c>
      <c r="E264" s="4">
        <v>1371</v>
      </c>
      <c r="F264" s="4" t="s">
        <v>1382</v>
      </c>
      <c r="G264" s="4" t="s">
        <v>384</v>
      </c>
      <c r="H264" s="4" t="s">
        <v>26</v>
      </c>
      <c r="I264" s="285" t="str">
        <f t="shared" si="41"/>
        <v>1,000 Gallons</v>
      </c>
      <c r="J264" s="4">
        <v>2003</v>
      </c>
      <c r="K264" s="4">
        <v>3</v>
      </c>
      <c r="L264" s="552">
        <v>29.015999999999998</v>
      </c>
      <c r="M264" s="307">
        <f t="shared" si="42"/>
        <v>2669.4719999999998</v>
      </c>
      <c r="N264" s="552">
        <v>23.798999999999999</v>
      </c>
      <c r="O264" s="287">
        <f t="shared" si="43"/>
        <v>0.82020264681555011</v>
      </c>
      <c r="P264" s="554">
        <v>80021</v>
      </c>
      <c r="Q264" s="552"/>
      <c r="R264" s="552"/>
      <c r="S264" s="290">
        <f t="shared" si="44"/>
        <v>1</v>
      </c>
      <c r="T264" s="306">
        <f t="shared" si="45"/>
        <v>168.78804508799999</v>
      </c>
      <c r="U264" s="294">
        <f t="shared" si="46"/>
        <v>0</v>
      </c>
      <c r="V264" s="294">
        <f t="shared" si="47"/>
        <v>0</v>
      </c>
    </row>
    <row r="265" spans="1:22" ht="51" customHeight="1" x14ac:dyDescent="0.2">
      <c r="A265" s="491" t="str">
        <f t="shared" si="38"/>
        <v>2003Buildings</v>
      </c>
      <c r="B265" s="491" t="str">
        <f t="shared" si="39"/>
        <v>2003BuildingsNatural Gas</v>
      </c>
      <c r="C265" s="491" t="str">
        <f t="shared" si="40"/>
        <v>20031</v>
      </c>
      <c r="D265" s="4" t="s">
        <v>1792</v>
      </c>
      <c r="E265" s="4">
        <v>1371</v>
      </c>
      <c r="F265" s="4" t="s">
        <v>1382</v>
      </c>
      <c r="G265" s="4" t="s">
        <v>384</v>
      </c>
      <c r="H265" s="4" t="s">
        <v>340</v>
      </c>
      <c r="I265" s="285" t="str">
        <f t="shared" si="41"/>
        <v>1,000 Cubic Feet</v>
      </c>
      <c r="J265" s="4">
        <v>2003</v>
      </c>
      <c r="K265" s="4">
        <v>3</v>
      </c>
      <c r="L265" s="552">
        <v>38777.89</v>
      </c>
      <c r="M265" s="307">
        <f t="shared" si="42"/>
        <v>39863.670919999997</v>
      </c>
      <c r="N265" s="552">
        <v>193.61500000000001</v>
      </c>
      <c r="O265" s="287">
        <f t="shared" si="43"/>
        <v>4.992922513318801E-3</v>
      </c>
      <c r="P265" s="554">
        <v>80021</v>
      </c>
      <c r="Q265" s="552"/>
      <c r="R265" s="552"/>
      <c r="S265" s="290">
        <f t="shared" si="44"/>
        <v>1</v>
      </c>
      <c r="T265" s="306">
        <f t="shared" si="45"/>
        <v>2115.6447430662402</v>
      </c>
      <c r="U265" s="294">
        <f t="shared" si="46"/>
        <v>0</v>
      </c>
      <c r="V265" s="294">
        <f t="shared" si="47"/>
        <v>0</v>
      </c>
    </row>
    <row r="266" spans="1:22" ht="51" customHeight="1" x14ac:dyDescent="0.2">
      <c r="A266" s="491" t="str">
        <f t="shared" si="38"/>
        <v>2003Vehicles and Equipment</v>
      </c>
      <c r="B266" s="491" t="str">
        <f t="shared" si="39"/>
        <v>2003Vehicles and EquipmentDiesel</v>
      </c>
      <c r="C266" s="491" t="str">
        <f t="shared" si="40"/>
        <v>20031</v>
      </c>
      <c r="D266" s="4" t="s">
        <v>1792</v>
      </c>
      <c r="E266" s="4">
        <v>1371</v>
      </c>
      <c r="F266" s="4" t="s">
        <v>1382</v>
      </c>
      <c r="G266" s="4" t="s">
        <v>385</v>
      </c>
      <c r="H266" s="4" t="s">
        <v>27</v>
      </c>
      <c r="I266" s="285" t="str">
        <f t="shared" si="41"/>
        <v>1,000 Gallons</v>
      </c>
      <c r="J266" s="4">
        <v>2003</v>
      </c>
      <c r="K266" s="4">
        <v>3</v>
      </c>
      <c r="L266" s="552">
        <v>3.1</v>
      </c>
      <c r="M266" s="307">
        <f t="shared" si="42"/>
        <v>427.8</v>
      </c>
      <c r="N266" s="552">
        <v>4.3</v>
      </c>
      <c r="O266" s="287">
        <f t="shared" si="43"/>
        <v>1.3870967741935483</v>
      </c>
      <c r="P266" s="554">
        <v>80021</v>
      </c>
      <c r="Q266" s="552"/>
      <c r="R266" s="552"/>
      <c r="S266" s="290">
        <f t="shared" si="44"/>
        <v>1</v>
      </c>
      <c r="T266" s="306">
        <f t="shared" si="45"/>
        <v>31.746610199999999</v>
      </c>
      <c r="U266" s="294">
        <f t="shared" si="46"/>
        <v>0</v>
      </c>
      <c r="V266" s="294">
        <f t="shared" si="47"/>
        <v>0</v>
      </c>
    </row>
    <row r="267" spans="1:22" ht="51" customHeight="1" x14ac:dyDescent="0.2">
      <c r="A267" s="491" t="str">
        <f t="shared" si="38"/>
        <v>2003Vehicles and Equipment</v>
      </c>
      <c r="B267" s="491" t="str">
        <f t="shared" si="39"/>
        <v>2003Vehicles and EquipmentGasoline</v>
      </c>
      <c r="C267" s="491" t="str">
        <f t="shared" si="40"/>
        <v>20031</v>
      </c>
      <c r="D267" s="4" t="s">
        <v>1792</v>
      </c>
      <c r="E267" s="4">
        <v>1371</v>
      </c>
      <c r="F267" s="4" t="s">
        <v>1382</v>
      </c>
      <c r="G267" s="4" t="s">
        <v>385</v>
      </c>
      <c r="H267" s="4" t="s">
        <v>29</v>
      </c>
      <c r="I267" s="285" t="str">
        <f t="shared" si="41"/>
        <v>1,000 Gallons</v>
      </c>
      <c r="J267" s="4">
        <v>2003</v>
      </c>
      <c r="K267" s="4">
        <v>3</v>
      </c>
      <c r="L267" s="552">
        <v>0</v>
      </c>
      <c r="M267" s="307">
        <f t="shared" si="42"/>
        <v>0</v>
      </c>
      <c r="N267" s="552">
        <v>0</v>
      </c>
      <c r="O267" s="287" t="str">
        <f t="shared" si="43"/>
        <v>NA</v>
      </c>
      <c r="P267" s="554">
        <v>80021</v>
      </c>
      <c r="Q267" s="552"/>
      <c r="R267" s="552"/>
      <c r="S267" s="290">
        <f t="shared" si="44"/>
        <v>1</v>
      </c>
      <c r="T267" s="306">
        <f t="shared" si="45"/>
        <v>0</v>
      </c>
      <c r="U267" s="294">
        <f t="shared" si="46"/>
        <v>0</v>
      </c>
      <c r="V267" s="294">
        <f t="shared" si="47"/>
        <v>0</v>
      </c>
    </row>
    <row r="268" spans="1:22" ht="51" customHeight="1" x14ac:dyDescent="0.2">
      <c r="A268" s="491" t="str">
        <f t="shared" si="38"/>
        <v>2003Buildings</v>
      </c>
      <c r="B268" s="491" t="str">
        <f t="shared" si="39"/>
        <v>2003BuildingsElectricity - Grid</v>
      </c>
      <c r="C268" s="491" t="str">
        <f t="shared" si="40"/>
        <v>20032</v>
      </c>
      <c r="D268" s="4" t="s">
        <v>1792</v>
      </c>
      <c r="E268" s="4">
        <v>1371</v>
      </c>
      <c r="F268" s="4" t="s">
        <v>1382</v>
      </c>
      <c r="G268" s="4" t="s">
        <v>384</v>
      </c>
      <c r="H268" s="4" t="s">
        <v>1407</v>
      </c>
      <c r="I268" s="285" t="str">
        <f t="shared" si="41"/>
        <v>Megawatt Hour</v>
      </c>
      <c r="J268" s="4">
        <v>2003</v>
      </c>
      <c r="K268" s="4">
        <v>4</v>
      </c>
      <c r="L268" s="552">
        <v>21563.74</v>
      </c>
      <c r="M268" s="307">
        <f t="shared" si="42"/>
        <v>73575.480880000003</v>
      </c>
      <c r="N268" s="552">
        <v>916.87199999999996</v>
      </c>
      <c r="O268" s="287">
        <f t="shared" si="43"/>
        <v>4.251915484048685E-2</v>
      </c>
      <c r="P268" s="554">
        <v>80021</v>
      </c>
      <c r="Q268" s="552"/>
      <c r="R268" s="552"/>
      <c r="S268" s="290">
        <f t="shared" si="44"/>
        <v>2</v>
      </c>
      <c r="T268" s="306">
        <f t="shared" si="45"/>
        <v>18510.574513193831</v>
      </c>
      <c r="U268" s="294">
        <f t="shared" si="46"/>
        <v>0</v>
      </c>
      <c r="V268" s="294">
        <f t="shared" si="47"/>
        <v>1219.3100537585908</v>
      </c>
    </row>
    <row r="269" spans="1:22" ht="51" customHeight="1" x14ac:dyDescent="0.2">
      <c r="A269" s="491" t="str">
        <f t="shared" si="38"/>
        <v>2003Buildings</v>
      </c>
      <c r="B269" s="491" t="str">
        <f t="shared" si="39"/>
        <v>2003BuildingsFuel Oil</v>
      </c>
      <c r="C269" s="491" t="str">
        <f t="shared" si="40"/>
        <v>20031</v>
      </c>
      <c r="D269" s="4" t="s">
        <v>1792</v>
      </c>
      <c r="E269" s="4">
        <v>1371</v>
      </c>
      <c r="F269" s="4" t="s">
        <v>1382</v>
      </c>
      <c r="G269" s="4" t="s">
        <v>384</v>
      </c>
      <c r="H269" s="4" t="s">
        <v>338</v>
      </c>
      <c r="I269" s="285" t="str">
        <f t="shared" si="41"/>
        <v>1,000 Gallons</v>
      </c>
      <c r="J269" s="4">
        <v>2003</v>
      </c>
      <c r="K269" s="4">
        <v>4</v>
      </c>
      <c r="L269" s="552">
        <v>0</v>
      </c>
      <c r="M269" s="307">
        <f t="shared" si="42"/>
        <v>0</v>
      </c>
      <c r="N269" s="552">
        <v>0</v>
      </c>
      <c r="O269" s="287" t="str">
        <f t="shared" si="43"/>
        <v>NA</v>
      </c>
      <c r="P269" s="554">
        <v>80021</v>
      </c>
      <c r="Q269" s="552"/>
      <c r="R269" s="552"/>
      <c r="S269" s="290">
        <f t="shared" si="44"/>
        <v>1</v>
      </c>
      <c r="T269" s="306">
        <f t="shared" si="45"/>
        <v>0</v>
      </c>
      <c r="U269" s="294">
        <f t="shared" si="46"/>
        <v>0</v>
      </c>
      <c r="V269" s="294">
        <f t="shared" si="47"/>
        <v>0</v>
      </c>
    </row>
    <row r="270" spans="1:22" ht="51" customHeight="1" x14ac:dyDescent="0.2">
      <c r="A270" s="491" t="str">
        <f t="shared" ref="A270:A334" si="48">IF(H270="Biomass","",CONCATENATE(J270,G270))</f>
        <v>2003Buildings</v>
      </c>
      <c r="B270" s="491" t="str">
        <f t="shared" ref="B270:B334" si="49">CONCATENATE(J270,G270,H270)</f>
        <v>2003BuildingsLPG</v>
      </c>
      <c r="C270" s="491" t="str">
        <f t="shared" ref="C270:C334" si="50">CONCATENATE(J270,S270)</f>
        <v>20031</v>
      </c>
      <c r="D270" s="4" t="s">
        <v>1792</v>
      </c>
      <c r="E270" s="4">
        <v>1371</v>
      </c>
      <c r="F270" s="4" t="s">
        <v>1382</v>
      </c>
      <c r="G270" s="4" t="s">
        <v>384</v>
      </c>
      <c r="H270" s="4" t="s">
        <v>26</v>
      </c>
      <c r="I270" s="285" t="str">
        <f t="shared" ref="I270:I333" si="51">IF(ISERROR(VLOOKUP($H270,UnitScope,2,0)),"",VLOOKUP($H270,UnitScope,2,0))</f>
        <v>1,000 Gallons</v>
      </c>
      <c r="J270" s="4">
        <v>2003</v>
      </c>
      <c r="K270" s="4">
        <v>4</v>
      </c>
      <c r="L270" s="552">
        <v>6.4089999999999998</v>
      </c>
      <c r="M270" s="307">
        <f t="shared" ref="M270:M333" si="52">IF(VLOOKUP($H270,Antro,5,0)="NA",0,VLOOKUP($H270,Antro,5,0)*$L270)</f>
        <v>589.62799999999993</v>
      </c>
      <c r="N270" s="552">
        <v>5.6420000000000003</v>
      </c>
      <c r="O270" s="287">
        <f t="shared" ref="O270:O330" si="53">IF(L270&gt;0,N270/L270,"NA")</f>
        <v>0.88032454361054779</v>
      </c>
      <c r="P270" s="554">
        <v>80021</v>
      </c>
      <c r="Q270" s="552"/>
      <c r="R270" s="552"/>
      <c r="S270" s="290">
        <f t="shared" ref="S270:S330" si="54">IF(G270="Fully Serviced Lease(s)",3, IF(ISERROR(VLOOKUP($H270,UnitScope,3,0)),"",VLOOKUP($H270,UnitScope,3,0)))</f>
        <v>1</v>
      </c>
      <c r="T270" s="306">
        <f t="shared" ref="T270:T330" si="55">IF(OR($G270="Water",$H270="Square Feet"),0,IF(AND($H270="Electricity - Grid",$J270&lt;2011),SUM(VLOOKUP(VLOOKUP($P270,Sub,2,0),eGrid2005,5,0)*$L270,VLOOKUP(VLOOKUP($P270,Sub,2,0),eGrid2005,6,0)*$L270,VLOOKUP(VLOOKUP($P270,Sub,2,0),eGrid2005,7,0)*$L270),IF(AND($H270="Electricity - Grid",$J270=2011),SUM(VLOOKUP(VLOOKUP($P270,Sub,2,0),eGrid2007,17,0)*$L270,VLOOKUP(VLOOKUP($P270,Sub,2,0),eGrid2007,18,0)*$L270,VLOOKUP(VLOOKUP($P270,Sub,2,0),eGrid2007,19,0)*$L270),IF(AND($H270="Electricity - Grid",$J270&gt;=2012),SUM(VLOOKUP(VLOOKUP($P270,Sub,2,0),eGrid2009,29,0)*$L270,VLOOKUP(VLOOKUP($P270,Sub,2,0),eGrid2009,30,0)*$L270,VLOOKUP(VLOOKUP($P270,Sub,2,0),eGrid2009,31,0)*$L270),IF(AND($H270="Chilled Water - Electric Driven Chiller",$J270&lt;2011),SUM(VLOOKUP(VLOOKUP($P270,Sub,2,0),eGrid2005,5,0)*VLOOKUP($H270,Antro,5,0)*(1/(1-VLOOKUP($H270,Antro,9,0)))*(1/VLOOKUP($H270,Antro,8,0))*(1/VLOOKUP($H270,Antro,7,0))*$L270,VLOOKUP(VLOOKUP($P270,Sub,2,0),eGrid2005,6,0)*VLOOKUP($H270,Antro,5,0)*(1/(1-VLOOKUP($H270,Antro,9,0)))*(1/VLOOKUP($H270,Antro,8,0))*(1/VLOOKUP($H270,Antro,7,0))*$L270,VLOOKUP(VLOOKUP($P270,Sub,2,0),eGrid2005,7,0)*VLOOKUP($H270,Antro,5,0)*(1/(1-VLOOKUP($H270,Antro,9,0)))*(1/VLOOKUP($H270,Antro,8,0))*(1/VLOOKUP($H270,Antro,7,0))*$L270),IF(AND($H270="Chilled Water - Electric Driven Chiller",$J270=2011),SUM(VLOOKUP(VLOOKUP($P270,Sub,2,0),eGrid2007,17,0)*VLOOKUP($H270,Antro,5,0)*(1/(1-VLOOKUP($H270,Antro,9,0)))*(1/VLOOKUP($H270,Antro,8,0))*(1/VLOOKUP($H270,Antro,7,0))*$L270,VLOOKUP(VLOOKUP($P270,Sub,2,0),eGrid2007,18,0)*VLOOKUP($H270,Antro,5,0)*(1/(1-VLOOKUP($H270,Antro,9,0)))*(1/VLOOKUP($H270,Antro,8,0))*(1/VLOOKUP($H270,Antro,7,0))*$L270,VLOOKUP(VLOOKUP($P270,Sub,2,0),eGrid2007,19,0)*VLOOKUP($H270,Antro,5,0)*(1/(1-VLOOKUP($H270,Antro,9,0)))*(1/VLOOKUP($H270,Antro,8,0))*(1/VLOOKUP($H270,Antro,7,0))*$L270),IF(AND($H270="Chilled Water - Electric Driven Chiller",$J270&gt;2011),SUM(VLOOKUP(VLOOKUP($P270,Sub,2,0),eGrid2009,29,0)*VLOOKUP($H270,Antro,5,0)*(1/(1-VLOOKUP($H270,Antro,9,0)))*(1/VLOOKUP($H270,Antro,8,0))*(1/VLOOKUP($H270,Antro,7,0))*$L270,VLOOKUP(VLOOKUP($P270,Sub,2,0),eGrid2009,30,0)*VLOOKUP($H270,Antro,5,0)*(1/(1-VLOOKUP($H270,Antro,9,0)))*(1/VLOOKUP($H270,Antro,8,0))*(1/VLOOKUP($H270,Antro,7,0))*$L270,VLOOKUP(VLOOKUP($P270,Sub,2,0),eGrid2009,31,0)*VLOOKUP($H270,Antro,5,0)*(1/(1-VLOOKUP($H270,Antro,9,0)))*(1/VLOOKUP($H270,Antro,8,0))*(1/VLOOKUP($H270,Antro,7,0))*$L270),IF(OR($H270="Chilled Water - Absorption Chiller",$H270="Chilled Water - Engine Driven Chiller"),SUM(VLOOKUP($H270,Antro,15,0)*VLOOKUP($H270,Antro,5,0)*(1/(1-VLOOKUP($H270,Antro,9,0)))*(1/VLOOKUP($H270,Antro,7,0))*$L270,VLOOKUP($H270,Antro,13,0)*VLOOKUP($H270,Antro,5,0)*(1/(1-VLOOKUP($H270,Antro,9,0)))*(1/VLOOKUP($H270,Antro,7,0))*$L270,VLOOKUP($H270,Antro,14,0)*VLOOKUP($H270,Antro,5,0)*(1/(1-VLOOKUP($H270,Antro,9,0)))*(1/VLOOKUP($H270,Antro,7,0))*$L270),SUM(VLOOKUP($H270,Antro,15,0)*VLOOKUP($H270,Antro,5,0)*$L270,VLOOKUP($H270,Antro,13,0)*VLOOKUP($H270,Antro,5,0)*$L270,VLOOKUP($H270,Antro,14,0)*VLOOKUP($H270,Antro,5,0)*$L270)))))))))</f>
        <v>37.281588811999988</v>
      </c>
      <c r="U270" s="294">
        <f t="shared" ref="U270:U330" si="56">IF(OR($H270="Biodiesel",$H270="E-85",$H270="Biomass"),VLOOKUP($H270,Antro,7,0)*VLOOKUP($H270,Antro,8,0)*$L270,0)</f>
        <v>0</v>
      </c>
      <c r="V270" s="294">
        <f t="shared" ref="V270:V330" si="57">IF($H270="Electricity - Grid",$T270*0.065871,0)</f>
        <v>0</v>
      </c>
    </row>
    <row r="271" spans="1:22" ht="51" customHeight="1" x14ac:dyDescent="0.2">
      <c r="A271" s="491" t="str">
        <f t="shared" si="48"/>
        <v>2003Buildings</v>
      </c>
      <c r="B271" s="491" t="str">
        <f t="shared" si="49"/>
        <v>2003BuildingsNatural Gas</v>
      </c>
      <c r="C271" s="491" t="str">
        <f t="shared" si="50"/>
        <v>20031</v>
      </c>
      <c r="D271" s="4" t="s">
        <v>1792</v>
      </c>
      <c r="E271" s="4">
        <v>1371</v>
      </c>
      <c r="F271" s="4" t="s">
        <v>1382</v>
      </c>
      <c r="G271" s="4" t="s">
        <v>384</v>
      </c>
      <c r="H271" s="4" t="s">
        <v>340</v>
      </c>
      <c r="I271" s="285" t="str">
        <f t="shared" si="51"/>
        <v>1,000 Cubic Feet</v>
      </c>
      <c r="J271" s="4">
        <v>2003</v>
      </c>
      <c r="K271" s="4">
        <v>4</v>
      </c>
      <c r="L271" s="552">
        <v>20626.580000000002</v>
      </c>
      <c r="M271" s="307">
        <f t="shared" si="52"/>
        <v>21204.124240000001</v>
      </c>
      <c r="N271" s="552">
        <v>112.438</v>
      </c>
      <c r="O271" s="287">
        <f t="shared" si="53"/>
        <v>5.4511218049720306E-3</v>
      </c>
      <c r="P271" s="554">
        <v>80021</v>
      </c>
      <c r="Q271" s="552"/>
      <c r="R271" s="552"/>
      <c r="S271" s="290">
        <f t="shared" si="54"/>
        <v>1</v>
      </c>
      <c r="T271" s="306">
        <f t="shared" si="55"/>
        <v>1125.3452816652803</v>
      </c>
      <c r="U271" s="294">
        <f t="shared" si="56"/>
        <v>0</v>
      </c>
      <c r="V271" s="294">
        <f t="shared" si="57"/>
        <v>0</v>
      </c>
    </row>
    <row r="272" spans="1:22" ht="51" customHeight="1" x14ac:dyDescent="0.2">
      <c r="A272" s="491" t="str">
        <f t="shared" si="48"/>
        <v>2003Buildings</v>
      </c>
      <c r="B272" s="491" t="str">
        <f t="shared" si="49"/>
        <v>2003BuildingsSquare Feet</v>
      </c>
      <c r="C272" s="491" t="str">
        <f t="shared" si="50"/>
        <v>2003NA</v>
      </c>
      <c r="D272" s="4" t="s">
        <v>1792</v>
      </c>
      <c r="E272" s="4">
        <v>1371</v>
      </c>
      <c r="F272" s="4" t="s">
        <v>1382</v>
      </c>
      <c r="G272" s="4" t="s">
        <v>384</v>
      </c>
      <c r="H272" s="4" t="s">
        <v>366</v>
      </c>
      <c r="I272" s="285" t="str">
        <f t="shared" si="51"/>
        <v>1,000 Square Feet</v>
      </c>
      <c r="J272" s="4">
        <v>2003</v>
      </c>
      <c r="K272" s="4">
        <v>4</v>
      </c>
      <c r="L272" s="552">
        <v>2427.1010000000001</v>
      </c>
      <c r="M272" s="307">
        <f t="shared" si="52"/>
        <v>0</v>
      </c>
      <c r="N272" s="552"/>
      <c r="O272" s="287">
        <f t="shared" si="53"/>
        <v>0</v>
      </c>
      <c r="P272" s="554">
        <v>80021</v>
      </c>
      <c r="Q272" s="552"/>
      <c r="R272" s="552"/>
      <c r="S272" s="290" t="str">
        <f t="shared" si="54"/>
        <v>NA</v>
      </c>
      <c r="T272" s="306">
        <f t="shared" si="55"/>
        <v>0</v>
      </c>
      <c r="U272" s="294">
        <f t="shared" si="56"/>
        <v>0</v>
      </c>
      <c r="V272" s="294">
        <f t="shared" si="57"/>
        <v>0</v>
      </c>
    </row>
    <row r="273" spans="1:22" ht="51" customHeight="1" x14ac:dyDescent="0.2">
      <c r="A273" s="491" t="str">
        <f t="shared" si="48"/>
        <v>2003Vehicles and Equipment</v>
      </c>
      <c r="B273" s="491" t="str">
        <f t="shared" si="49"/>
        <v>2003Vehicles and EquipmentDiesel</v>
      </c>
      <c r="C273" s="491" t="str">
        <f t="shared" si="50"/>
        <v>20031</v>
      </c>
      <c r="D273" s="4" t="s">
        <v>1792</v>
      </c>
      <c r="E273" s="4">
        <v>1371</v>
      </c>
      <c r="F273" s="4" t="s">
        <v>1382</v>
      </c>
      <c r="G273" s="4" t="s">
        <v>385</v>
      </c>
      <c r="H273" s="4" t="s">
        <v>27</v>
      </c>
      <c r="I273" s="285" t="str">
        <f t="shared" si="51"/>
        <v>1,000 Gallons</v>
      </c>
      <c r="J273" s="4">
        <v>2003</v>
      </c>
      <c r="K273" s="4">
        <v>4</v>
      </c>
      <c r="L273" s="552">
        <v>3.077</v>
      </c>
      <c r="M273" s="307">
        <f t="shared" si="52"/>
        <v>424.62599999999998</v>
      </c>
      <c r="N273" s="552">
        <v>4.2759999999999998</v>
      </c>
      <c r="O273" s="287">
        <f t="shared" si="53"/>
        <v>1.3896652583685407</v>
      </c>
      <c r="P273" s="554">
        <v>80021</v>
      </c>
      <c r="Q273" s="552"/>
      <c r="R273" s="552"/>
      <c r="S273" s="290">
        <f t="shared" si="54"/>
        <v>1</v>
      </c>
      <c r="T273" s="306">
        <f t="shared" si="55"/>
        <v>31.511070833999998</v>
      </c>
      <c r="U273" s="294">
        <f t="shared" si="56"/>
        <v>0</v>
      </c>
      <c r="V273" s="294">
        <f t="shared" si="57"/>
        <v>0</v>
      </c>
    </row>
    <row r="274" spans="1:22" ht="51" customHeight="1" x14ac:dyDescent="0.2">
      <c r="A274" s="491" t="str">
        <f t="shared" si="48"/>
        <v>2003Vehicles and Equipment</v>
      </c>
      <c r="B274" s="491" t="str">
        <f t="shared" si="49"/>
        <v>2003Vehicles and EquipmentGasoline</v>
      </c>
      <c r="C274" s="491" t="str">
        <f t="shared" si="50"/>
        <v>20031</v>
      </c>
      <c r="D274" s="4" t="s">
        <v>1792</v>
      </c>
      <c r="E274" s="4">
        <v>1371</v>
      </c>
      <c r="F274" s="4" t="s">
        <v>1382</v>
      </c>
      <c r="G274" s="4" t="s">
        <v>385</v>
      </c>
      <c r="H274" s="4" t="s">
        <v>29</v>
      </c>
      <c r="I274" s="285" t="str">
        <f t="shared" si="51"/>
        <v>1,000 Gallons</v>
      </c>
      <c r="J274" s="4">
        <v>2003</v>
      </c>
      <c r="K274" s="4">
        <v>4</v>
      </c>
      <c r="L274" s="552">
        <v>0</v>
      </c>
      <c r="M274" s="307">
        <f t="shared" si="52"/>
        <v>0</v>
      </c>
      <c r="N274" s="552">
        <v>0</v>
      </c>
      <c r="O274" s="287" t="str">
        <f t="shared" si="53"/>
        <v>NA</v>
      </c>
      <c r="P274" s="554">
        <v>80021</v>
      </c>
      <c r="Q274" s="552"/>
      <c r="R274" s="552"/>
      <c r="S274" s="290">
        <f t="shared" si="54"/>
        <v>1</v>
      </c>
      <c r="T274" s="306">
        <f t="shared" si="55"/>
        <v>0</v>
      </c>
      <c r="U274" s="294">
        <f t="shared" si="56"/>
        <v>0</v>
      </c>
      <c r="V274" s="294">
        <f t="shared" si="57"/>
        <v>0</v>
      </c>
    </row>
    <row r="275" spans="1:22" ht="51" customHeight="1" x14ac:dyDescent="0.2">
      <c r="A275" s="491" t="str">
        <f t="shared" si="48"/>
        <v/>
      </c>
      <c r="B275" s="491" t="str">
        <f t="shared" si="49"/>
        <v/>
      </c>
      <c r="C275" s="491" t="str">
        <f t="shared" si="50"/>
        <v/>
      </c>
      <c r="I275" s="285" t="str">
        <f t="shared" si="51"/>
        <v/>
      </c>
      <c r="M275" s="307" t="e">
        <f t="shared" si="52"/>
        <v>#N/A</v>
      </c>
      <c r="O275" s="287" t="str">
        <f t="shared" si="53"/>
        <v>NA</v>
      </c>
      <c r="S275" s="290" t="str">
        <f t="shared" si="54"/>
        <v/>
      </c>
      <c r="T275" s="306" t="e">
        <f t="shared" si="55"/>
        <v>#N/A</v>
      </c>
      <c r="U275" s="294">
        <f t="shared" si="56"/>
        <v>0</v>
      </c>
      <c r="V275" s="294">
        <f t="shared" si="57"/>
        <v>0</v>
      </c>
    </row>
    <row r="276" spans="1:22" ht="51" customHeight="1" x14ac:dyDescent="0.2">
      <c r="A276" s="491" t="str">
        <f t="shared" si="48"/>
        <v/>
      </c>
      <c r="B276" s="491" t="str">
        <f t="shared" si="49"/>
        <v/>
      </c>
      <c r="C276" s="491" t="str">
        <f t="shared" si="50"/>
        <v/>
      </c>
      <c r="I276" s="285" t="str">
        <f t="shared" si="51"/>
        <v/>
      </c>
      <c r="M276" s="307" t="e">
        <f t="shared" si="52"/>
        <v>#N/A</v>
      </c>
      <c r="O276" s="287" t="str">
        <f t="shared" si="53"/>
        <v>NA</v>
      </c>
      <c r="S276" s="290" t="str">
        <f t="shared" si="54"/>
        <v/>
      </c>
      <c r="T276" s="306" t="e">
        <f t="shared" si="55"/>
        <v>#N/A</v>
      </c>
      <c r="U276" s="294">
        <f t="shared" si="56"/>
        <v>0</v>
      </c>
      <c r="V276" s="294">
        <f t="shared" si="57"/>
        <v>0</v>
      </c>
    </row>
    <row r="277" spans="1:22" ht="51" customHeight="1" x14ac:dyDescent="0.2">
      <c r="A277" s="491" t="str">
        <f t="shared" si="48"/>
        <v/>
      </c>
      <c r="B277" s="491" t="str">
        <f t="shared" si="49"/>
        <v/>
      </c>
      <c r="C277" s="491" t="str">
        <f t="shared" si="50"/>
        <v/>
      </c>
      <c r="I277" s="285" t="str">
        <f t="shared" si="51"/>
        <v/>
      </c>
      <c r="M277" s="307" t="e">
        <f t="shared" si="52"/>
        <v>#N/A</v>
      </c>
      <c r="O277" s="287" t="str">
        <f t="shared" si="53"/>
        <v>NA</v>
      </c>
      <c r="S277" s="290" t="str">
        <f t="shared" si="54"/>
        <v/>
      </c>
      <c r="T277" s="306" t="e">
        <f t="shared" si="55"/>
        <v>#N/A</v>
      </c>
      <c r="U277" s="294">
        <f t="shared" si="56"/>
        <v>0</v>
      </c>
      <c r="V277" s="294">
        <f t="shared" si="57"/>
        <v>0</v>
      </c>
    </row>
    <row r="278" spans="1:22" ht="51" customHeight="1" x14ac:dyDescent="0.2">
      <c r="A278" s="491" t="str">
        <f t="shared" si="48"/>
        <v/>
      </c>
      <c r="B278" s="491" t="str">
        <f t="shared" si="49"/>
        <v/>
      </c>
      <c r="C278" s="491" t="str">
        <f t="shared" si="50"/>
        <v/>
      </c>
      <c r="I278" s="285" t="str">
        <f t="shared" si="51"/>
        <v/>
      </c>
      <c r="M278" s="307" t="e">
        <f t="shared" si="52"/>
        <v>#N/A</v>
      </c>
      <c r="O278" s="287" t="str">
        <f t="shared" si="53"/>
        <v>NA</v>
      </c>
      <c r="S278" s="290" t="str">
        <f t="shared" si="54"/>
        <v/>
      </c>
      <c r="T278" s="306" t="e">
        <f t="shared" si="55"/>
        <v>#N/A</v>
      </c>
      <c r="U278" s="294">
        <f t="shared" si="56"/>
        <v>0</v>
      </c>
      <c r="V278" s="294">
        <f t="shared" si="57"/>
        <v>0</v>
      </c>
    </row>
    <row r="279" spans="1:22" ht="51" customHeight="1" x14ac:dyDescent="0.2">
      <c r="A279" s="491" t="str">
        <f t="shared" si="48"/>
        <v/>
      </c>
      <c r="B279" s="491" t="str">
        <f t="shared" si="49"/>
        <v/>
      </c>
      <c r="C279" s="491" t="str">
        <f t="shared" si="50"/>
        <v/>
      </c>
      <c r="I279" s="285" t="str">
        <f t="shared" si="51"/>
        <v/>
      </c>
      <c r="M279" s="307" t="e">
        <f t="shared" si="52"/>
        <v>#N/A</v>
      </c>
      <c r="O279" s="287" t="str">
        <f t="shared" si="53"/>
        <v>NA</v>
      </c>
      <c r="S279" s="290" t="str">
        <f t="shared" si="54"/>
        <v/>
      </c>
      <c r="T279" s="306" t="e">
        <f t="shared" si="55"/>
        <v>#N/A</v>
      </c>
      <c r="U279" s="294">
        <f t="shared" si="56"/>
        <v>0</v>
      </c>
      <c r="V279" s="294">
        <f t="shared" si="57"/>
        <v>0</v>
      </c>
    </row>
    <row r="280" spans="1:22" ht="51" customHeight="1" x14ac:dyDescent="0.2">
      <c r="A280" s="491" t="str">
        <f t="shared" si="48"/>
        <v/>
      </c>
      <c r="B280" s="491" t="str">
        <f t="shared" si="49"/>
        <v/>
      </c>
      <c r="C280" s="491" t="str">
        <f t="shared" si="50"/>
        <v/>
      </c>
      <c r="I280" s="285" t="str">
        <f t="shared" si="51"/>
        <v/>
      </c>
      <c r="M280" s="307" t="e">
        <f t="shared" si="52"/>
        <v>#N/A</v>
      </c>
      <c r="O280" s="287" t="str">
        <f t="shared" si="53"/>
        <v>NA</v>
      </c>
      <c r="S280" s="290" t="str">
        <f t="shared" si="54"/>
        <v/>
      </c>
      <c r="T280" s="306" t="e">
        <f t="shared" si="55"/>
        <v>#N/A</v>
      </c>
      <c r="U280" s="294">
        <f t="shared" si="56"/>
        <v>0</v>
      </c>
      <c r="V280" s="294">
        <f t="shared" si="57"/>
        <v>0</v>
      </c>
    </row>
    <row r="281" spans="1:22" ht="51" customHeight="1" x14ac:dyDescent="0.2">
      <c r="A281" s="491" t="str">
        <f t="shared" si="48"/>
        <v/>
      </c>
      <c r="B281" s="491" t="str">
        <f t="shared" si="49"/>
        <v/>
      </c>
      <c r="C281" s="491" t="str">
        <f t="shared" si="50"/>
        <v/>
      </c>
      <c r="I281" s="285" t="str">
        <f t="shared" si="51"/>
        <v/>
      </c>
      <c r="M281" s="307" t="e">
        <f t="shared" si="52"/>
        <v>#N/A</v>
      </c>
      <c r="O281" s="287" t="str">
        <f t="shared" si="53"/>
        <v>NA</v>
      </c>
      <c r="S281" s="290" t="str">
        <f t="shared" si="54"/>
        <v/>
      </c>
      <c r="T281" s="306" t="e">
        <f t="shared" si="55"/>
        <v>#N/A</v>
      </c>
      <c r="U281" s="294">
        <f t="shared" si="56"/>
        <v>0</v>
      </c>
      <c r="V281" s="294">
        <f t="shared" si="57"/>
        <v>0</v>
      </c>
    </row>
    <row r="282" spans="1:22" ht="51" customHeight="1" x14ac:dyDescent="0.2">
      <c r="A282" s="491" t="str">
        <f t="shared" si="48"/>
        <v/>
      </c>
      <c r="B282" s="491" t="str">
        <f t="shared" si="49"/>
        <v/>
      </c>
      <c r="C282" s="491" t="str">
        <f t="shared" si="50"/>
        <v/>
      </c>
      <c r="I282" s="285" t="str">
        <f t="shared" si="51"/>
        <v/>
      </c>
      <c r="M282" s="307" t="e">
        <f t="shared" si="52"/>
        <v>#N/A</v>
      </c>
      <c r="O282" s="287" t="str">
        <f t="shared" si="53"/>
        <v>NA</v>
      </c>
      <c r="S282" s="290" t="str">
        <f t="shared" si="54"/>
        <v/>
      </c>
      <c r="T282" s="306" t="e">
        <f t="shared" si="55"/>
        <v>#N/A</v>
      </c>
      <c r="U282" s="294">
        <f t="shared" si="56"/>
        <v>0</v>
      </c>
      <c r="V282" s="294">
        <f t="shared" si="57"/>
        <v>0</v>
      </c>
    </row>
    <row r="283" spans="1:22" ht="51" customHeight="1" x14ac:dyDescent="0.2">
      <c r="A283" s="491" t="str">
        <f t="shared" si="48"/>
        <v/>
      </c>
      <c r="B283" s="491" t="str">
        <f t="shared" si="49"/>
        <v/>
      </c>
      <c r="C283" s="491" t="str">
        <f t="shared" si="50"/>
        <v/>
      </c>
      <c r="I283" s="285" t="str">
        <f t="shared" si="51"/>
        <v/>
      </c>
      <c r="M283" s="307" t="e">
        <f t="shared" si="52"/>
        <v>#N/A</v>
      </c>
      <c r="O283" s="287" t="str">
        <f t="shared" si="53"/>
        <v>NA</v>
      </c>
      <c r="S283" s="290" t="str">
        <f t="shared" si="54"/>
        <v/>
      </c>
      <c r="T283" s="306" t="e">
        <f t="shared" si="55"/>
        <v>#N/A</v>
      </c>
      <c r="U283" s="294">
        <f t="shared" si="56"/>
        <v>0</v>
      </c>
      <c r="V283" s="294">
        <f t="shared" si="57"/>
        <v>0</v>
      </c>
    </row>
    <row r="284" spans="1:22" ht="51" customHeight="1" x14ac:dyDescent="0.2">
      <c r="A284" s="491" t="str">
        <f t="shared" si="48"/>
        <v/>
      </c>
      <c r="B284" s="491" t="str">
        <f t="shared" si="49"/>
        <v/>
      </c>
      <c r="C284" s="491" t="str">
        <f t="shared" si="50"/>
        <v/>
      </c>
      <c r="I284" s="285" t="str">
        <f t="shared" si="51"/>
        <v/>
      </c>
      <c r="M284" s="307" t="e">
        <f t="shared" si="52"/>
        <v>#N/A</v>
      </c>
      <c r="O284" s="287" t="str">
        <f t="shared" si="53"/>
        <v>NA</v>
      </c>
      <c r="S284" s="290" t="str">
        <f t="shared" si="54"/>
        <v/>
      </c>
      <c r="T284" s="306" t="e">
        <f t="shared" si="55"/>
        <v>#N/A</v>
      </c>
      <c r="U284" s="294">
        <f t="shared" si="56"/>
        <v>0</v>
      </c>
      <c r="V284" s="294">
        <f t="shared" si="57"/>
        <v>0</v>
      </c>
    </row>
    <row r="285" spans="1:22" ht="51" customHeight="1" x14ac:dyDescent="0.2">
      <c r="A285" s="491" t="str">
        <f t="shared" si="48"/>
        <v/>
      </c>
      <c r="B285" s="491" t="str">
        <f t="shared" si="49"/>
        <v/>
      </c>
      <c r="C285" s="491" t="str">
        <f t="shared" si="50"/>
        <v/>
      </c>
      <c r="I285" s="285" t="str">
        <f t="shared" si="51"/>
        <v/>
      </c>
      <c r="M285" s="307" t="e">
        <f t="shared" si="52"/>
        <v>#N/A</v>
      </c>
      <c r="O285" s="287" t="str">
        <f t="shared" si="53"/>
        <v>NA</v>
      </c>
      <c r="S285" s="290" t="str">
        <f t="shared" si="54"/>
        <v/>
      </c>
      <c r="T285" s="306" t="e">
        <f t="shared" si="55"/>
        <v>#N/A</v>
      </c>
      <c r="U285" s="294">
        <f t="shared" si="56"/>
        <v>0</v>
      </c>
      <c r="V285" s="294">
        <f t="shared" si="57"/>
        <v>0</v>
      </c>
    </row>
    <row r="286" spans="1:22" ht="51" customHeight="1" x14ac:dyDescent="0.2">
      <c r="A286" s="491" t="str">
        <f t="shared" si="48"/>
        <v/>
      </c>
      <c r="B286" s="491" t="str">
        <f t="shared" si="49"/>
        <v/>
      </c>
      <c r="C286" s="491" t="str">
        <f t="shared" si="50"/>
        <v/>
      </c>
      <c r="I286" s="285" t="str">
        <f t="shared" si="51"/>
        <v/>
      </c>
      <c r="M286" s="307" t="e">
        <f t="shared" si="52"/>
        <v>#N/A</v>
      </c>
      <c r="O286" s="287" t="str">
        <f t="shared" si="53"/>
        <v>NA</v>
      </c>
      <c r="S286" s="290" t="str">
        <f t="shared" si="54"/>
        <v/>
      </c>
      <c r="T286" s="306" t="e">
        <f t="shared" si="55"/>
        <v>#N/A</v>
      </c>
      <c r="U286" s="294">
        <f t="shared" si="56"/>
        <v>0</v>
      </c>
      <c r="V286" s="294">
        <f t="shared" si="57"/>
        <v>0</v>
      </c>
    </row>
    <row r="287" spans="1:22" ht="51" customHeight="1" x14ac:dyDescent="0.2">
      <c r="A287" s="491" t="str">
        <f t="shared" si="48"/>
        <v/>
      </c>
      <c r="B287" s="491" t="str">
        <f t="shared" si="49"/>
        <v/>
      </c>
      <c r="C287" s="491" t="str">
        <f t="shared" si="50"/>
        <v/>
      </c>
      <c r="I287" s="285" t="str">
        <f t="shared" si="51"/>
        <v/>
      </c>
      <c r="M287" s="307" t="e">
        <f t="shared" si="52"/>
        <v>#N/A</v>
      </c>
      <c r="O287" s="287" t="str">
        <f t="shared" si="53"/>
        <v>NA</v>
      </c>
      <c r="S287" s="290" t="str">
        <f t="shared" si="54"/>
        <v/>
      </c>
      <c r="T287" s="306" t="e">
        <f t="shared" si="55"/>
        <v>#N/A</v>
      </c>
      <c r="U287" s="294">
        <f t="shared" si="56"/>
        <v>0</v>
      </c>
      <c r="V287" s="294">
        <f t="shared" si="57"/>
        <v>0</v>
      </c>
    </row>
    <row r="288" spans="1:22" ht="51" customHeight="1" x14ac:dyDescent="0.2">
      <c r="A288" s="491" t="str">
        <f t="shared" si="48"/>
        <v/>
      </c>
      <c r="B288" s="491" t="str">
        <f t="shared" si="49"/>
        <v/>
      </c>
      <c r="C288" s="491" t="str">
        <f t="shared" si="50"/>
        <v/>
      </c>
      <c r="I288" s="285" t="str">
        <f t="shared" si="51"/>
        <v/>
      </c>
      <c r="M288" s="307" t="e">
        <f t="shared" si="52"/>
        <v>#N/A</v>
      </c>
      <c r="O288" s="287" t="str">
        <f t="shared" si="53"/>
        <v>NA</v>
      </c>
      <c r="S288" s="290" t="str">
        <f t="shared" si="54"/>
        <v/>
      </c>
      <c r="T288" s="306" t="e">
        <f t="shared" si="55"/>
        <v>#N/A</v>
      </c>
      <c r="U288" s="294">
        <f t="shared" si="56"/>
        <v>0</v>
      </c>
      <c r="V288" s="294">
        <f t="shared" si="57"/>
        <v>0</v>
      </c>
    </row>
    <row r="289" spans="1:22" ht="51" customHeight="1" x14ac:dyDescent="0.2">
      <c r="A289" s="491" t="str">
        <f t="shared" si="48"/>
        <v/>
      </c>
      <c r="B289" s="491" t="str">
        <f t="shared" si="49"/>
        <v/>
      </c>
      <c r="C289" s="491" t="str">
        <f t="shared" si="50"/>
        <v/>
      </c>
      <c r="I289" s="285" t="str">
        <f t="shared" si="51"/>
        <v/>
      </c>
      <c r="M289" s="307" t="e">
        <f t="shared" si="52"/>
        <v>#N/A</v>
      </c>
      <c r="O289" s="287" t="str">
        <f t="shared" si="53"/>
        <v>NA</v>
      </c>
      <c r="S289" s="290" t="str">
        <f t="shared" si="54"/>
        <v/>
      </c>
      <c r="T289" s="306" t="e">
        <f t="shared" si="55"/>
        <v>#N/A</v>
      </c>
      <c r="U289" s="294">
        <f t="shared" si="56"/>
        <v>0</v>
      </c>
      <c r="V289" s="294">
        <f t="shared" si="57"/>
        <v>0</v>
      </c>
    </row>
    <row r="290" spans="1:22" ht="51" customHeight="1" x14ac:dyDescent="0.2">
      <c r="A290" s="491" t="str">
        <f t="shared" si="48"/>
        <v/>
      </c>
      <c r="B290" s="491" t="str">
        <f t="shared" si="49"/>
        <v/>
      </c>
      <c r="C290" s="491" t="str">
        <f t="shared" si="50"/>
        <v/>
      </c>
      <c r="I290" s="285" t="str">
        <f t="shared" si="51"/>
        <v/>
      </c>
      <c r="M290" s="307" t="e">
        <f t="shared" si="52"/>
        <v>#N/A</v>
      </c>
      <c r="O290" s="287" t="str">
        <f t="shared" si="53"/>
        <v>NA</v>
      </c>
      <c r="S290" s="290" t="str">
        <f t="shared" si="54"/>
        <v/>
      </c>
      <c r="T290" s="306" t="e">
        <f t="shared" si="55"/>
        <v>#N/A</v>
      </c>
      <c r="U290" s="294">
        <f t="shared" si="56"/>
        <v>0</v>
      </c>
      <c r="V290" s="294">
        <f t="shared" si="57"/>
        <v>0</v>
      </c>
    </row>
    <row r="291" spans="1:22" ht="51" customHeight="1" x14ac:dyDescent="0.2">
      <c r="A291" s="491" t="str">
        <f t="shared" si="48"/>
        <v/>
      </c>
      <c r="B291" s="491" t="str">
        <f t="shared" si="49"/>
        <v/>
      </c>
      <c r="C291" s="491" t="str">
        <f t="shared" si="50"/>
        <v/>
      </c>
      <c r="I291" s="285" t="str">
        <f t="shared" si="51"/>
        <v/>
      </c>
      <c r="M291" s="307" t="e">
        <f t="shared" si="52"/>
        <v>#N/A</v>
      </c>
      <c r="O291" s="287" t="str">
        <f t="shared" si="53"/>
        <v>NA</v>
      </c>
      <c r="S291" s="290" t="str">
        <f t="shared" si="54"/>
        <v/>
      </c>
      <c r="T291" s="306" t="e">
        <f t="shared" si="55"/>
        <v>#N/A</v>
      </c>
      <c r="U291" s="294">
        <f t="shared" si="56"/>
        <v>0</v>
      </c>
      <c r="V291" s="294">
        <f t="shared" si="57"/>
        <v>0</v>
      </c>
    </row>
    <row r="292" spans="1:22" ht="51" customHeight="1" x14ac:dyDescent="0.2">
      <c r="A292" s="491" t="str">
        <f t="shared" si="48"/>
        <v/>
      </c>
      <c r="B292" s="491" t="str">
        <f t="shared" si="49"/>
        <v/>
      </c>
      <c r="C292" s="491" t="str">
        <f t="shared" si="50"/>
        <v/>
      </c>
      <c r="I292" s="285" t="str">
        <f t="shared" si="51"/>
        <v/>
      </c>
      <c r="M292" s="307" t="e">
        <f t="shared" si="52"/>
        <v>#N/A</v>
      </c>
      <c r="O292" s="287" t="str">
        <f t="shared" si="53"/>
        <v>NA</v>
      </c>
      <c r="S292" s="290" t="str">
        <f t="shared" si="54"/>
        <v/>
      </c>
      <c r="T292" s="306" t="e">
        <f t="shared" si="55"/>
        <v>#N/A</v>
      </c>
      <c r="U292" s="294">
        <f t="shared" si="56"/>
        <v>0</v>
      </c>
      <c r="V292" s="294">
        <f t="shared" si="57"/>
        <v>0</v>
      </c>
    </row>
    <row r="293" spans="1:22" ht="51" customHeight="1" x14ac:dyDescent="0.2">
      <c r="A293" s="491" t="str">
        <f t="shared" si="48"/>
        <v/>
      </c>
      <c r="B293" s="491" t="str">
        <f t="shared" si="49"/>
        <v/>
      </c>
      <c r="C293" s="491" t="str">
        <f t="shared" si="50"/>
        <v/>
      </c>
      <c r="I293" s="285" t="str">
        <f t="shared" si="51"/>
        <v/>
      </c>
      <c r="M293" s="307" t="e">
        <f t="shared" si="52"/>
        <v>#N/A</v>
      </c>
      <c r="O293" s="287" t="str">
        <f t="shared" si="53"/>
        <v>NA</v>
      </c>
      <c r="S293" s="290" t="str">
        <f t="shared" si="54"/>
        <v/>
      </c>
      <c r="T293" s="306" t="e">
        <f t="shared" si="55"/>
        <v>#N/A</v>
      </c>
      <c r="U293" s="294">
        <f t="shared" si="56"/>
        <v>0</v>
      </c>
      <c r="V293" s="294">
        <f t="shared" si="57"/>
        <v>0</v>
      </c>
    </row>
    <row r="294" spans="1:22" ht="51" customHeight="1" x14ac:dyDescent="0.2">
      <c r="A294" s="491" t="str">
        <f t="shared" si="48"/>
        <v/>
      </c>
      <c r="B294" s="491" t="str">
        <f t="shared" si="49"/>
        <v/>
      </c>
      <c r="C294" s="491" t="str">
        <f t="shared" si="50"/>
        <v/>
      </c>
      <c r="I294" s="285" t="str">
        <f t="shared" si="51"/>
        <v/>
      </c>
      <c r="M294" s="307" t="e">
        <f t="shared" si="52"/>
        <v>#N/A</v>
      </c>
      <c r="O294" s="287" t="str">
        <f t="shared" si="53"/>
        <v>NA</v>
      </c>
      <c r="S294" s="290" t="str">
        <f t="shared" si="54"/>
        <v/>
      </c>
      <c r="T294" s="306" t="e">
        <f t="shared" si="55"/>
        <v>#N/A</v>
      </c>
      <c r="U294" s="294">
        <f t="shared" si="56"/>
        <v>0</v>
      </c>
      <c r="V294" s="294">
        <f t="shared" si="57"/>
        <v>0</v>
      </c>
    </row>
    <row r="295" spans="1:22" ht="51" customHeight="1" x14ac:dyDescent="0.2">
      <c r="A295" s="491" t="str">
        <f t="shared" si="48"/>
        <v/>
      </c>
      <c r="B295" s="491" t="str">
        <f t="shared" si="49"/>
        <v/>
      </c>
      <c r="C295" s="491" t="str">
        <f t="shared" si="50"/>
        <v/>
      </c>
      <c r="I295" s="285" t="str">
        <f t="shared" si="51"/>
        <v/>
      </c>
      <c r="M295" s="307" t="e">
        <f t="shared" si="52"/>
        <v>#N/A</v>
      </c>
      <c r="O295" s="287" t="str">
        <f t="shared" si="53"/>
        <v>NA</v>
      </c>
      <c r="S295" s="290" t="str">
        <f t="shared" si="54"/>
        <v/>
      </c>
      <c r="T295" s="306" t="e">
        <f t="shared" si="55"/>
        <v>#N/A</v>
      </c>
      <c r="U295" s="294">
        <f t="shared" si="56"/>
        <v>0</v>
      </c>
      <c r="V295" s="294">
        <f t="shared" si="57"/>
        <v>0</v>
      </c>
    </row>
    <row r="296" spans="1:22" ht="51" customHeight="1" x14ac:dyDescent="0.2">
      <c r="A296" s="491" t="str">
        <f t="shared" si="48"/>
        <v/>
      </c>
      <c r="B296" s="491" t="str">
        <f t="shared" si="49"/>
        <v/>
      </c>
      <c r="C296" s="491" t="str">
        <f t="shared" si="50"/>
        <v/>
      </c>
      <c r="I296" s="285" t="str">
        <f t="shared" si="51"/>
        <v/>
      </c>
      <c r="M296" s="307" t="e">
        <f t="shared" si="52"/>
        <v>#N/A</v>
      </c>
      <c r="O296" s="287" t="str">
        <f t="shared" si="53"/>
        <v>NA</v>
      </c>
      <c r="S296" s="290" t="str">
        <f t="shared" si="54"/>
        <v/>
      </c>
      <c r="T296" s="306" t="e">
        <f t="shared" si="55"/>
        <v>#N/A</v>
      </c>
      <c r="U296" s="294">
        <f t="shared" si="56"/>
        <v>0</v>
      </c>
      <c r="V296" s="294">
        <f t="shared" si="57"/>
        <v>0</v>
      </c>
    </row>
    <row r="297" spans="1:22" ht="51" customHeight="1" x14ac:dyDescent="0.2">
      <c r="A297" s="491" t="str">
        <f t="shared" si="48"/>
        <v/>
      </c>
      <c r="B297" s="491" t="str">
        <f t="shared" si="49"/>
        <v/>
      </c>
      <c r="C297" s="491" t="str">
        <f t="shared" si="50"/>
        <v/>
      </c>
      <c r="I297" s="285" t="str">
        <f t="shared" si="51"/>
        <v/>
      </c>
      <c r="M297" s="307" t="e">
        <f t="shared" si="52"/>
        <v>#N/A</v>
      </c>
      <c r="O297" s="287" t="str">
        <f t="shared" si="53"/>
        <v>NA</v>
      </c>
      <c r="S297" s="290" t="str">
        <f t="shared" si="54"/>
        <v/>
      </c>
      <c r="T297" s="306" t="e">
        <f t="shared" si="55"/>
        <v>#N/A</v>
      </c>
      <c r="U297" s="294">
        <f t="shared" si="56"/>
        <v>0</v>
      </c>
      <c r="V297" s="294">
        <f t="shared" si="57"/>
        <v>0</v>
      </c>
    </row>
    <row r="298" spans="1:22" ht="51" customHeight="1" x14ac:dyDescent="0.2">
      <c r="A298" s="491" t="str">
        <f t="shared" si="48"/>
        <v/>
      </c>
      <c r="B298" s="491" t="str">
        <f t="shared" si="49"/>
        <v/>
      </c>
      <c r="C298" s="491" t="str">
        <f t="shared" si="50"/>
        <v/>
      </c>
      <c r="I298" s="285" t="str">
        <f t="shared" si="51"/>
        <v/>
      </c>
      <c r="M298" s="307" t="e">
        <f t="shared" si="52"/>
        <v>#N/A</v>
      </c>
      <c r="O298" s="287" t="str">
        <f t="shared" si="53"/>
        <v>NA</v>
      </c>
      <c r="S298" s="290" t="str">
        <f t="shared" si="54"/>
        <v/>
      </c>
      <c r="T298" s="306" t="e">
        <f t="shared" si="55"/>
        <v>#N/A</v>
      </c>
      <c r="U298" s="294">
        <f t="shared" si="56"/>
        <v>0</v>
      </c>
      <c r="V298" s="294">
        <f t="shared" si="57"/>
        <v>0</v>
      </c>
    </row>
    <row r="299" spans="1:22" ht="51" customHeight="1" x14ac:dyDescent="0.2">
      <c r="A299" s="491" t="str">
        <f t="shared" si="48"/>
        <v/>
      </c>
      <c r="B299" s="491" t="str">
        <f t="shared" si="49"/>
        <v/>
      </c>
      <c r="C299" s="491" t="str">
        <f t="shared" si="50"/>
        <v/>
      </c>
      <c r="I299" s="285" t="str">
        <f t="shared" si="51"/>
        <v/>
      </c>
      <c r="M299" s="307" t="e">
        <f t="shared" si="52"/>
        <v>#N/A</v>
      </c>
      <c r="O299" s="287" t="str">
        <f t="shared" si="53"/>
        <v>NA</v>
      </c>
      <c r="S299" s="290" t="str">
        <f t="shared" si="54"/>
        <v/>
      </c>
      <c r="T299" s="306" t="e">
        <f t="shared" si="55"/>
        <v>#N/A</v>
      </c>
      <c r="U299" s="294">
        <f t="shared" si="56"/>
        <v>0</v>
      </c>
      <c r="V299" s="294">
        <f t="shared" si="57"/>
        <v>0</v>
      </c>
    </row>
    <row r="300" spans="1:22" ht="51" customHeight="1" x14ac:dyDescent="0.2">
      <c r="A300" s="491" t="str">
        <f t="shared" si="48"/>
        <v/>
      </c>
      <c r="B300" s="491" t="str">
        <f t="shared" si="49"/>
        <v/>
      </c>
      <c r="C300" s="491" t="str">
        <f t="shared" si="50"/>
        <v/>
      </c>
      <c r="I300" s="285" t="str">
        <f t="shared" si="51"/>
        <v/>
      </c>
      <c r="M300" s="307" t="e">
        <f t="shared" si="52"/>
        <v>#N/A</v>
      </c>
      <c r="O300" s="287" t="str">
        <f t="shared" si="53"/>
        <v>NA</v>
      </c>
      <c r="S300" s="290" t="str">
        <f t="shared" si="54"/>
        <v/>
      </c>
      <c r="T300" s="306" t="e">
        <f t="shared" si="55"/>
        <v>#N/A</v>
      </c>
      <c r="U300" s="294">
        <f t="shared" si="56"/>
        <v>0</v>
      </c>
      <c r="V300" s="294">
        <f t="shared" si="57"/>
        <v>0</v>
      </c>
    </row>
    <row r="301" spans="1:22" ht="51" customHeight="1" x14ac:dyDescent="0.2">
      <c r="A301" s="491" t="str">
        <f t="shared" si="48"/>
        <v/>
      </c>
      <c r="B301" s="491" t="str">
        <f t="shared" si="49"/>
        <v/>
      </c>
      <c r="C301" s="491" t="str">
        <f t="shared" si="50"/>
        <v/>
      </c>
      <c r="I301" s="285" t="str">
        <f t="shared" si="51"/>
        <v/>
      </c>
      <c r="M301" s="307" t="e">
        <f t="shared" si="52"/>
        <v>#N/A</v>
      </c>
      <c r="O301" s="287" t="str">
        <f t="shared" si="53"/>
        <v>NA</v>
      </c>
      <c r="S301" s="290" t="str">
        <f t="shared" si="54"/>
        <v/>
      </c>
      <c r="T301" s="306" t="e">
        <f t="shared" si="55"/>
        <v>#N/A</v>
      </c>
      <c r="U301" s="294">
        <f t="shared" si="56"/>
        <v>0</v>
      </c>
      <c r="V301" s="294">
        <f t="shared" si="57"/>
        <v>0</v>
      </c>
    </row>
    <row r="302" spans="1:22" ht="51" customHeight="1" x14ac:dyDescent="0.2">
      <c r="A302" s="491" t="str">
        <f t="shared" si="48"/>
        <v/>
      </c>
      <c r="B302" s="491" t="str">
        <f t="shared" si="49"/>
        <v/>
      </c>
      <c r="C302" s="491" t="str">
        <f t="shared" si="50"/>
        <v/>
      </c>
      <c r="I302" s="285" t="str">
        <f t="shared" si="51"/>
        <v/>
      </c>
      <c r="M302" s="307" t="e">
        <f t="shared" si="52"/>
        <v>#N/A</v>
      </c>
      <c r="O302" s="287" t="str">
        <f t="shared" si="53"/>
        <v>NA</v>
      </c>
      <c r="S302" s="290" t="str">
        <f t="shared" si="54"/>
        <v/>
      </c>
      <c r="T302" s="306" t="e">
        <f t="shared" si="55"/>
        <v>#N/A</v>
      </c>
      <c r="U302" s="294">
        <f t="shared" si="56"/>
        <v>0</v>
      </c>
      <c r="V302" s="294">
        <f t="shared" si="57"/>
        <v>0</v>
      </c>
    </row>
    <row r="303" spans="1:22" ht="51" customHeight="1" x14ac:dyDescent="0.2">
      <c r="A303" s="491" t="str">
        <f t="shared" si="48"/>
        <v/>
      </c>
      <c r="B303" s="491" t="str">
        <f t="shared" si="49"/>
        <v/>
      </c>
      <c r="C303" s="491" t="str">
        <f t="shared" si="50"/>
        <v/>
      </c>
      <c r="I303" s="285" t="str">
        <f t="shared" si="51"/>
        <v/>
      </c>
      <c r="M303" s="307" t="e">
        <f t="shared" si="52"/>
        <v>#N/A</v>
      </c>
      <c r="O303" s="287" t="str">
        <f t="shared" si="53"/>
        <v>NA</v>
      </c>
      <c r="S303" s="290" t="str">
        <f t="shared" si="54"/>
        <v/>
      </c>
      <c r="T303" s="306" t="e">
        <f t="shared" si="55"/>
        <v>#N/A</v>
      </c>
      <c r="U303" s="294">
        <f t="shared" si="56"/>
        <v>0</v>
      </c>
      <c r="V303" s="294">
        <f t="shared" si="57"/>
        <v>0</v>
      </c>
    </row>
    <row r="304" spans="1:22" ht="51" customHeight="1" x14ac:dyDescent="0.2">
      <c r="A304" s="491" t="str">
        <f t="shared" si="48"/>
        <v/>
      </c>
      <c r="B304" s="491" t="str">
        <f t="shared" si="49"/>
        <v/>
      </c>
      <c r="C304" s="491" t="str">
        <f t="shared" si="50"/>
        <v/>
      </c>
      <c r="I304" s="285" t="str">
        <f t="shared" si="51"/>
        <v/>
      </c>
      <c r="M304" s="307" t="e">
        <f t="shared" si="52"/>
        <v>#N/A</v>
      </c>
      <c r="O304" s="287" t="str">
        <f t="shared" si="53"/>
        <v>NA</v>
      </c>
      <c r="S304" s="290" t="str">
        <f t="shared" si="54"/>
        <v/>
      </c>
      <c r="T304" s="306" t="e">
        <f t="shared" si="55"/>
        <v>#N/A</v>
      </c>
      <c r="U304" s="294">
        <f t="shared" si="56"/>
        <v>0</v>
      </c>
      <c r="V304" s="294">
        <f t="shared" si="57"/>
        <v>0</v>
      </c>
    </row>
    <row r="305" spans="1:22" ht="51" customHeight="1" x14ac:dyDescent="0.2">
      <c r="A305" s="491" t="str">
        <f t="shared" si="48"/>
        <v/>
      </c>
      <c r="B305" s="491" t="str">
        <f t="shared" si="49"/>
        <v/>
      </c>
      <c r="C305" s="491" t="str">
        <f t="shared" si="50"/>
        <v/>
      </c>
      <c r="I305" s="285" t="str">
        <f t="shared" si="51"/>
        <v/>
      </c>
      <c r="M305" s="307" t="e">
        <f t="shared" si="52"/>
        <v>#N/A</v>
      </c>
      <c r="O305" s="287" t="str">
        <f t="shared" si="53"/>
        <v>NA</v>
      </c>
      <c r="S305" s="290" t="str">
        <f t="shared" si="54"/>
        <v/>
      </c>
      <c r="T305" s="306" t="e">
        <f t="shared" si="55"/>
        <v>#N/A</v>
      </c>
      <c r="U305" s="294">
        <f t="shared" si="56"/>
        <v>0</v>
      </c>
      <c r="V305" s="294">
        <f t="shared" si="57"/>
        <v>0</v>
      </c>
    </row>
    <row r="306" spans="1:22" ht="51" customHeight="1" x14ac:dyDescent="0.2">
      <c r="A306" s="491" t="str">
        <f t="shared" si="48"/>
        <v/>
      </c>
      <c r="B306" s="491" t="str">
        <f t="shared" si="49"/>
        <v/>
      </c>
      <c r="C306" s="491" t="str">
        <f t="shared" si="50"/>
        <v/>
      </c>
      <c r="I306" s="285" t="str">
        <f t="shared" si="51"/>
        <v/>
      </c>
      <c r="M306" s="307" t="e">
        <f t="shared" si="52"/>
        <v>#N/A</v>
      </c>
      <c r="O306" s="287" t="str">
        <f t="shared" si="53"/>
        <v>NA</v>
      </c>
      <c r="S306" s="290" t="str">
        <f t="shared" si="54"/>
        <v/>
      </c>
      <c r="T306" s="306" t="e">
        <f t="shared" si="55"/>
        <v>#N/A</v>
      </c>
      <c r="U306" s="294">
        <f t="shared" si="56"/>
        <v>0</v>
      </c>
      <c r="V306" s="294">
        <f t="shared" si="57"/>
        <v>0</v>
      </c>
    </row>
    <row r="307" spans="1:22" ht="51" customHeight="1" x14ac:dyDescent="0.2">
      <c r="A307" s="491" t="str">
        <f t="shared" si="48"/>
        <v/>
      </c>
      <c r="B307" s="491" t="str">
        <f t="shared" si="49"/>
        <v/>
      </c>
      <c r="C307" s="491" t="str">
        <f t="shared" si="50"/>
        <v/>
      </c>
      <c r="I307" s="285" t="str">
        <f t="shared" si="51"/>
        <v/>
      </c>
      <c r="M307" s="307" t="e">
        <f t="shared" si="52"/>
        <v>#N/A</v>
      </c>
      <c r="O307" s="287" t="str">
        <f t="shared" si="53"/>
        <v>NA</v>
      </c>
      <c r="S307" s="290" t="str">
        <f t="shared" si="54"/>
        <v/>
      </c>
      <c r="T307" s="306" t="e">
        <f t="shared" si="55"/>
        <v>#N/A</v>
      </c>
      <c r="U307" s="294">
        <f t="shared" si="56"/>
        <v>0</v>
      </c>
      <c r="V307" s="294">
        <f t="shared" si="57"/>
        <v>0</v>
      </c>
    </row>
    <row r="308" spans="1:22" ht="51" customHeight="1" x14ac:dyDescent="0.2">
      <c r="A308" s="491" t="str">
        <f t="shared" si="48"/>
        <v/>
      </c>
      <c r="B308" s="491" t="str">
        <f t="shared" si="49"/>
        <v/>
      </c>
      <c r="C308" s="491" t="str">
        <f t="shared" si="50"/>
        <v/>
      </c>
      <c r="I308" s="285" t="str">
        <f t="shared" si="51"/>
        <v/>
      </c>
      <c r="M308" s="307" t="e">
        <f t="shared" si="52"/>
        <v>#N/A</v>
      </c>
      <c r="O308" s="287" t="str">
        <f t="shared" si="53"/>
        <v>NA</v>
      </c>
      <c r="S308" s="290" t="str">
        <f t="shared" si="54"/>
        <v/>
      </c>
      <c r="T308" s="306" t="e">
        <f t="shared" si="55"/>
        <v>#N/A</v>
      </c>
      <c r="U308" s="294">
        <f t="shared" si="56"/>
        <v>0</v>
      </c>
      <c r="V308" s="294">
        <f t="shared" si="57"/>
        <v>0</v>
      </c>
    </row>
    <row r="309" spans="1:22" ht="51" customHeight="1" x14ac:dyDescent="0.2">
      <c r="A309" s="491" t="str">
        <f t="shared" si="48"/>
        <v/>
      </c>
      <c r="B309" s="491" t="str">
        <f t="shared" si="49"/>
        <v/>
      </c>
      <c r="C309" s="491" t="str">
        <f t="shared" si="50"/>
        <v/>
      </c>
      <c r="I309" s="285" t="str">
        <f t="shared" si="51"/>
        <v/>
      </c>
      <c r="M309" s="307" t="e">
        <f t="shared" si="52"/>
        <v>#N/A</v>
      </c>
      <c r="O309" s="287" t="str">
        <f t="shared" si="53"/>
        <v>NA</v>
      </c>
      <c r="S309" s="290" t="str">
        <f t="shared" si="54"/>
        <v/>
      </c>
      <c r="T309" s="306" t="e">
        <f t="shared" si="55"/>
        <v>#N/A</v>
      </c>
      <c r="U309" s="294">
        <f t="shared" si="56"/>
        <v>0</v>
      </c>
      <c r="V309" s="294">
        <f t="shared" si="57"/>
        <v>0</v>
      </c>
    </row>
    <row r="310" spans="1:22" ht="51" customHeight="1" x14ac:dyDescent="0.2">
      <c r="A310" s="491" t="str">
        <f t="shared" si="48"/>
        <v/>
      </c>
      <c r="B310" s="491" t="str">
        <f t="shared" si="49"/>
        <v/>
      </c>
      <c r="C310" s="491" t="str">
        <f t="shared" si="50"/>
        <v/>
      </c>
      <c r="I310" s="285" t="str">
        <f t="shared" si="51"/>
        <v/>
      </c>
      <c r="M310" s="307" t="e">
        <f t="shared" si="52"/>
        <v>#N/A</v>
      </c>
      <c r="O310" s="287" t="str">
        <f t="shared" si="53"/>
        <v>NA</v>
      </c>
      <c r="S310" s="290" t="str">
        <f t="shared" si="54"/>
        <v/>
      </c>
      <c r="T310" s="306" t="e">
        <f t="shared" si="55"/>
        <v>#N/A</v>
      </c>
      <c r="U310" s="294">
        <f t="shared" si="56"/>
        <v>0</v>
      </c>
      <c r="V310" s="294">
        <f t="shared" si="57"/>
        <v>0</v>
      </c>
    </row>
    <row r="311" spans="1:22" ht="51" customHeight="1" x14ac:dyDescent="0.2">
      <c r="A311" s="491" t="str">
        <f t="shared" si="48"/>
        <v/>
      </c>
      <c r="B311" s="491" t="str">
        <f t="shared" si="49"/>
        <v/>
      </c>
      <c r="C311" s="491" t="str">
        <f t="shared" si="50"/>
        <v/>
      </c>
      <c r="I311" s="285" t="str">
        <f t="shared" si="51"/>
        <v/>
      </c>
      <c r="M311" s="307" t="e">
        <f t="shared" si="52"/>
        <v>#N/A</v>
      </c>
      <c r="O311" s="287" t="str">
        <f t="shared" si="53"/>
        <v>NA</v>
      </c>
      <c r="S311" s="290" t="str">
        <f t="shared" si="54"/>
        <v/>
      </c>
      <c r="T311" s="306" t="e">
        <f t="shared" si="55"/>
        <v>#N/A</v>
      </c>
      <c r="U311" s="294">
        <f t="shared" si="56"/>
        <v>0</v>
      </c>
      <c r="V311" s="294">
        <f t="shared" si="57"/>
        <v>0</v>
      </c>
    </row>
    <row r="312" spans="1:22" ht="51" customHeight="1" x14ac:dyDescent="0.2">
      <c r="A312" s="491" t="str">
        <f t="shared" si="48"/>
        <v/>
      </c>
      <c r="B312" s="491" t="str">
        <f t="shared" si="49"/>
        <v/>
      </c>
      <c r="C312" s="491" t="str">
        <f t="shared" si="50"/>
        <v/>
      </c>
      <c r="I312" s="285" t="str">
        <f t="shared" si="51"/>
        <v/>
      </c>
      <c r="M312" s="307" t="e">
        <f t="shared" si="52"/>
        <v>#N/A</v>
      </c>
      <c r="O312" s="287" t="str">
        <f t="shared" si="53"/>
        <v>NA</v>
      </c>
      <c r="S312" s="290" t="str">
        <f t="shared" si="54"/>
        <v/>
      </c>
      <c r="T312" s="306" t="e">
        <f t="shared" si="55"/>
        <v>#N/A</v>
      </c>
      <c r="U312" s="294">
        <f t="shared" si="56"/>
        <v>0</v>
      </c>
      <c r="V312" s="294">
        <f t="shared" si="57"/>
        <v>0</v>
      </c>
    </row>
    <row r="313" spans="1:22" ht="51" customHeight="1" x14ac:dyDescent="0.2">
      <c r="A313" s="491" t="str">
        <f t="shared" si="48"/>
        <v/>
      </c>
      <c r="B313" s="491" t="str">
        <f t="shared" si="49"/>
        <v/>
      </c>
      <c r="C313" s="491" t="str">
        <f t="shared" si="50"/>
        <v/>
      </c>
      <c r="I313" s="285" t="str">
        <f t="shared" si="51"/>
        <v/>
      </c>
      <c r="M313" s="307" t="e">
        <f t="shared" si="52"/>
        <v>#N/A</v>
      </c>
      <c r="O313" s="287" t="str">
        <f t="shared" si="53"/>
        <v>NA</v>
      </c>
      <c r="S313" s="290" t="str">
        <f t="shared" si="54"/>
        <v/>
      </c>
      <c r="T313" s="306" t="e">
        <f t="shared" si="55"/>
        <v>#N/A</v>
      </c>
      <c r="U313" s="294">
        <f t="shared" si="56"/>
        <v>0</v>
      </c>
      <c r="V313" s="294">
        <f t="shared" si="57"/>
        <v>0</v>
      </c>
    </row>
    <row r="314" spans="1:22" ht="51" customHeight="1" x14ac:dyDescent="0.2">
      <c r="A314" s="491" t="str">
        <f t="shared" si="48"/>
        <v/>
      </c>
      <c r="B314" s="491" t="str">
        <f t="shared" si="49"/>
        <v/>
      </c>
      <c r="C314" s="491" t="str">
        <f t="shared" si="50"/>
        <v/>
      </c>
      <c r="I314" s="285" t="str">
        <f t="shared" si="51"/>
        <v/>
      </c>
      <c r="M314" s="307" t="e">
        <f t="shared" si="52"/>
        <v>#N/A</v>
      </c>
      <c r="O314" s="287" t="str">
        <f t="shared" si="53"/>
        <v>NA</v>
      </c>
      <c r="S314" s="290" t="str">
        <f t="shared" si="54"/>
        <v/>
      </c>
      <c r="T314" s="306" t="e">
        <f t="shared" si="55"/>
        <v>#N/A</v>
      </c>
      <c r="U314" s="294">
        <f t="shared" si="56"/>
        <v>0</v>
      </c>
      <c r="V314" s="294">
        <f t="shared" si="57"/>
        <v>0</v>
      </c>
    </row>
    <row r="315" spans="1:22" ht="51" customHeight="1" x14ac:dyDescent="0.2">
      <c r="A315" s="491" t="str">
        <f t="shared" si="48"/>
        <v/>
      </c>
      <c r="B315" s="491" t="str">
        <f t="shared" si="49"/>
        <v/>
      </c>
      <c r="C315" s="491" t="str">
        <f t="shared" si="50"/>
        <v/>
      </c>
      <c r="I315" s="285" t="str">
        <f t="shared" si="51"/>
        <v/>
      </c>
      <c r="M315" s="307" t="e">
        <f t="shared" si="52"/>
        <v>#N/A</v>
      </c>
      <c r="O315" s="287" t="str">
        <f t="shared" si="53"/>
        <v>NA</v>
      </c>
      <c r="S315" s="290" t="str">
        <f t="shared" si="54"/>
        <v/>
      </c>
      <c r="T315" s="306" t="e">
        <f t="shared" si="55"/>
        <v>#N/A</v>
      </c>
      <c r="U315" s="294">
        <f t="shared" si="56"/>
        <v>0</v>
      </c>
      <c r="V315" s="294">
        <f t="shared" si="57"/>
        <v>0</v>
      </c>
    </row>
    <row r="316" spans="1:22" ht="51" customHeight="1" x14ac:dyDescent="0.2">
      <c r="A316" s="491" t="str">
        <f t="shared" si="48"/>
        <v/>
      </c>
      <c r="B316" s="491" t="str">
        <f t="shared" si="49"/>
        <v/>
      </c>
      <c r="C316" s="491" t="str">
        <f t="shared" si="50"/>
        <v/>
      </c>
      <c r="I316" s="285" t="str">
        <f t="shared" si="51"/>
        <v/>
      </c>
      <c r="M316" s="307" t="e">
        <f t="shared" si="52"/>
        <v>#N/A</v>
      </c>
      <c r="O316" s="287" t="str">
        <f t="shared" si="53"/>
        <v>NA</v>
      </c>
      <c r="S316" s="290" t="str">
        <f t="shared" si="54"/>
        <v/>
      </c>
      <c r="T316" s="306" t="e">
        <f t="shared" si="55"/>
        <v>#N/A</v>
      </c>
      <c r="U316" s="294">
        <f t="shared" si="56"/>
        <v>0</v>
      </c>
      <c r="V316" s="294">
        <f t="shared" si="57"/>
        <v>0</v>
      </c>
    </row>
    <row r="317" spans="1:22" ht="51" customHeight="1" x14ac:dyDescent="0.2">
      <c r="A317" s="491" t="str">
        <f t="shared" si="48"/>
        <v/>
      </c>
      <c r="B317" s="491" t="str">
        <f t="shared" si="49"/>
        <v/>
      </c>
      <c r="C317" s="491" t="str">
        <f t="shared" si="50"/>
        <v/>
      </c>
      <c r="I317" s="285" t="str">
        <f t="shared" si="51"/>
        <v/>
      </c>
      <c r="M317" s="307" t="e">
        <f t="shared" si="52"/>
        <v>#N/A</v>
      </c>
      <c r="O317" s="287" t="str">
        <f t="shared" si="53"/>
        <v>NA</v>
      </c>
      <c r="S317" s="290" t="str">
        <f t="shared" si="54"/>
        <v/>
      </c>
      <c r="T317" s="306" t="e">
        <f t="shared" si="55"/>
        <v>#N/A</v>
      </c>
      <c r="U317" s="294">
        <f t="shared" si="56"/>
        <v>0</v>
      </c>
      <c r="V317" s="294">
        <f t="shared" si="57"/>
        <v>0</v>
      </c>
    </row>
    <row r="318" spans="1:22" ht="51" customHeight="1" x14ac:dyDescent="0.2">
      <c r="A318" s="491" t="str">
        <f t="shared" si="48"/>
        <v/>
      </c>
      <c r="B318" s="491" t="str">
        <f t="shared" si="49"/>
        <v/>
      </c>
      <c r="C318" s="491" t="str">
        <f t="shared" si="50"/>
        <v/>
      </c>
      <c r="I318" s="285" t="str">
        <f t="shared" si="51"/>
        <v/>
      </c>
      <c r="M318" s="307" t="e">
        <f t="shared" si="52"/>
        <v>#N/A</v>
      </c>
      <c r="O318" s="287" t="str">
        <f t="shared" si="53"/>
        <v>NA</v>
      </c>
      <c r="S318" s="290" t="str">
        <f t="shared" si="54"/>
        <v/>
      </c>
      <c r="T318" s="306" t="e">
        <f t="shared" si="55"/>
        <v>#N/A</v>
      </c>
      <c r="U318" s="294">
        <f t="shared" si="56"/>
        <v>0</v>
      </c>
      <c r="V318" s="294">
        <f t="shared" si="57"/>
        <v>0</v>
      </c>
    </row>
    <row r="319" spans="1:22" ht="51" customHeight="1" x14ac:dyDescent="0.2">
      <c r="A319" s="491" t="str">
        <f t="shared" si="48"/>
        <v/>
      </c>
      <c r="B319" s="491" t="str">
        <f t="shared" si="49"/>
        <v/>
      </c>
      <c r="C319" s="491" t="str">
        <f t="shared" si="50"/>
        <v/>
      </c>
      <c r="I319" s="285" t="str">
        <f t="shared" si="51"/>
        <v/>
      </c>
      <c r="M319" s="307" t="e">
        <f t="shared" si="52"/>
        <v>#N/A</v>
      </c>
      <c r="O319" s="287" t="str">
        <f t="shared" si="53"/>
        <v>NA</v>
      </c>
      <c r="S319" s="290" t="str">
        <f t="shared" si="54"/>
        <v/>
      </c>
      <c r="T319" s="306" t="e">
        <f t="shared" si="55"/>
        <v>#N/A</v>
      </c>
      <c r="U319" s="294">
        <f t="shared" si="56"/>
        <v>0</v>
      </c>
      <c r="V319" s="294">
        <f t="shared" si="57"/>
        <v>0</v>
      </c>
    </row>
    <row r="320" spans="1:22" ht="51" customHeight="1" x14ac:dyDescent="0.2">
      <c r="A320" s="491" t="str">
        <f t="shared" si="48"/>
        <v/>
      </c>
      <c r="B320" s="491" t="str">
        <f t="shared" si="49"/>
        <v/>
      </c>
      <c r="C320" s="491" t="str">
        <f t="shared" si="50"/>
        <v/>
      </c>
      <c r="I320" s="285" t="str">
        <f t="shared" si="51"/>
        <v/>
      </c>
      <c r="M320" s="307" t="e">
        <f t="shared" si="52"/>
        <v>#N/A</v>
      </c>
      <c r="O320" s="287" t="str">
        <f t="shared" si="53"/>
        <v>NA</v>
      </c>
      <c r="S320" s="290" t="str">
        <f t="shared" si="54"/>
        <v/>
      </c>
      <c r="T320" s="306" t="e">
        <f t="shared" si="55"/>
        <v>#N/A</v>
      </c>
      <c r="U320" s="294">
        <f t="shared" si="56"/>
        <v>0</v>
      </c>
      <c r="V320" s="294">
        <f t="shared" si="57"/>
        <v>0</v>
      </c>
    </row>
    <row r="321" spans="1:22" ht="51" customHeight="1" x14ac:dyDescent="0.2">
      <c r="A321" s="491" t="str">
        <f t="shared" si="48"/>
        <v/>
      </c>
      <c r="B321" s="491" t="str">
        <f t="shared" si="49"/>
        <v/>
      </c>
      <c r="C321" s="491" t="str">
        <f t="shared" si="50"/>
        <v/>
      </c>
      <c r="I321" s="285" t="str">
        <f t="shared" si="51"/>
        <v/>
      </c>
      <c r="M321" s="307" t="e">
        <f t="shared" si="52"/>
        <v>#N/A</v>
      </c>
      <c r="O321" s="287" t="str">
        <f t="shared" si="53"/>
        <v>NA</v>
      </c>
      <c r="S321" s="290" t="str">
        <f t="shared" si="54"/>
        <v/>
      </c>
      <c r="T321" s="306" t="e">
        <f t="shared" si="55"/>
        <v>#N/A</v>
      </c>
      <c r="U321" s="294">
        <f t="shared" si="56"/>
        <v>0</v>
      </c>
      <c r="V321" s="294">
        <f t="shared" si="57"/>
        <v>0</v>
      </c>
    </row>
    <row r="322" spans="1:22" ht="51" customHeight="1" x14ac:dyDescent="0.2">
      <c r="A322" s="491" t="str">
        <f t="shared" si="48"/>
        <v/>
      </c>
      <c r="B322" s="491" t="str">
        <f t="shared" si="49"/>
        <v/>
      </c>
      <c r="C322" s="491" t="str">
        <f t="shared" si="50"/>
        <v/>
      </c>
      <c r="I322" s="285" t="str">
        <f t="shared" si="51"/>
        <v/>
      </c>
      <c r="M322" s="307" t="e">
        <f t="shared" si="52"/>
        <v>#N/A</v>
      </c>
      <c r="O322" s="287" t="str">
        <f t="shared" si="53"/>
        <v>NA</v>
      </c>
      <c r="S322" s="290" t="str">
        <f t="shared" si="54"/>
        <v/>
      </c>
      <c r="T322" s="306" t="e">
        <f t="shared" si="55"/>
        <v>#N/A</v>
      </c>
      <c r="U322" s="294">
        <f t="shared" si="56"/>
        <v>0</v>
      </c>
      <c r="V322" s="294">
        <f t="shared" si="57"/>
        <v>0</v>
      </c>
    </row>
    <row r="323" spans="1:22" ht="51" customHeight="1" x14ac:dyDescent="0.2">
      <c r="A323" s="491" t="str">
        <f t="shared" si="48"/>
        <v/>
      </c>
      <c r="B323" s="491" t="str">
        <f t="shared" si="49"/>
        <v/>
      </c>
      <c r="C323" s="491" t="str">
        <f t="shared" si="50"/>
        <v/>
      </c>
      <c r="I323" s="285" t="str">
        <f t="shared" si="51"/>
        <v/>
      </c>
      <c r="M323" s="307" t="e">
        <f t="shared" si="52"/>
        <v>#N/A</v>
      </c>
      <c r="O323" s="287" t="str">
        <f t="shared" si="53"/>
        <v>NA</v>
      </c>
      <c r="S323" s="290" t="str">
        <f t="shared" si="54"/>
        <v/>
      </c>
      <c r="T323" s="306" t="e">
        <f t="shared" si="55"/>
        <v>#N/A</v>
      </c>
      <c r="U323" s="294">
        <f t="shared" si="56"/>
        <v>0</v>
      </c>
      <c r="V323" s="294">
        <f t="shared" si="57"/>
        <v>0</v>
      </c>
    </row>
    <row r="324" spans="1:22" ht="51" customHeight="1" x14ac:dyDescent="0.2">
      <c r="A324" s="491" t="str">
        <f t="shared" si="48"/>
        <v/>
      </c>
      <c r="B324" s="491" t="str">
        <f t="shared" si="49"/>
        <v/>
      </c>
      <c r="C324" s="491" t="str">
        <f t="shared" si="50"/>
        <v/>
      </c>
      <c r="I324" s="285" t="str">
        <f t="shared" si="51"/>
        <v/>
      </c>
      <c r="M324" s="307" t="e">
        <f t="shared" si="52"/>
        <v>#N/A</v>
      </c>
      <c r="O324" s="287" t="str">
        <f t="shared" si="53"/>
        <v>NA</v>
      </c>
      <c r="S324" s="290" t="str">
        <f t="shared" si="54"/>
        <v/>
      </c>
      <c r="T324" s="306" t="e">
        <f t="shared" si="55"/>
        <v>#N/A</v>
      </c>
      <c r="U324" s="294">
        <f t="shared" si="56"/>
        <v>0</v>
      </c>
      <c r="V324" s="294">
        <f t="shared" si="57"/>
        <v>0</v>
      </c>
    </row>
    <row r="325" spans="1:22" ht="51" customHeight="1" x14ac:dyDescent="0.2">
      <c r="A325" s="491" t="str">
        <f t="shared" si="48"/>
        <v/>
      </c>
      <c r="B325" s="491" t="str">
        <f t="shared" si="49"/>
        <v/>
      </c>
      <c r="C325" s="491" t="str">
        <f t="shared" si="50"/>
        <v/>
      </c>
      <c r="I325" s="285" t="str">
        <f t="shared" si="51"/>
        <v/>
      </c>
      <c r="M325" s="307" t="e">
        <f t="shared" si="52"/>
        <v>#N/A</v>
      </c>
      <c r="O325" s="287" t="str">
        <f t="shared" si="53"/>
        <v>NA</v>
      </c>
      <c r="S325" s="290" t="str">
        <f t="shared" si="54"/>
        <v/>
      </c>
      <c r="T325" s="306" t="e">
        <f t="shared" si="55"/>
        <v>#N/A</v>
      </c>
      <c r="U325" s="294">
        <f t="shared" si="56"/>
        <v>0</v>
      </c>
      <c r="V325" s="294">
        <f t="shared" si="57"/>
        <v>0</v>
      </c>
    </row>
    <row r="326" spans="1:22" ht="51" customHeight="1" x14ac:dyDescent="0.2">
      <c r="A326" s="491" t="str">
        <f t="shared" si="48"/>
        <v/>
      </c>
      <c r="B326" s="491" t="str">
        <f t="shared" si="49"/>
        <v/>
      </c>
      <c r="C326" s="491" t="str">
        <f t="shared" si="50"/>
        <v/>
      </c>
      <c r="I326" s="285" t="str">
        <f t="shared" si="51"/>
        <v/>
      </c>
      <c r="M326" s="307" t="e">
        <f t="shared" si="52"/>
        <v>#N/A</v>
      </c>
      <c r="O326" s="287" t="str">
        <f t="shared" si="53"/>
        <v>NA</v>
      </c>
      <c r="S326" s="290" t="str">
        <f t="shared" si="54"/>
        <v/>
      </c>
      <c r="T326" s="306" t="e">
        <f t="shared" si="55"/>
        <v>#N/A</v>
      </c>
      <c r="U326" s="294">
        <f t="shared" si="56"/>
        <v>0</v>
      </c>
      <c r="V326" s="294">
        <f t="shared" si="57"/>
        <v>0</v>
      </c>
    </row>
    <row r="327" spans="1:22" ht="51" customHeight="1" x14ac:dyDescent="0.2">
      <c r="A327" s="491" t="str">
        <f t="shared" si="48"/>
        <v/>
      </c>
      <c r="B327" s="491" t="str">
        <f t="shared" si="49"/>
        <v/>
      </c>
      <c r="C327" s="491" t="str">
        <f t="shared" si="50"/>
        <v/>
      </c>
      <c r="I327" s="285" t="str">
        <f t="shared" si="51"/>
        <v/>
      </c>
      <c r="M327" s="307" t="e">
        <f t="shared" si="52"/>
        <v>#N/A</v>
      </c>
      <c r="O327" s="287" t="str">
        <f t="shared" si="53"/>
        <v>NA</v>
      </c>
      <c r="S327" s="290" t="str">
        <f t="shared" si="54"/>
        <v/>
      </c>
      <c r="T327" s="306" t="e">
        <f t="shared" si="55"/>
        <v>#N/A</v>
      </c>
      <c r="U327" s="294">
        <f t="shared" si="56"/>
        <v>0</v>
      </c>
      <c r="V327" s="294">
        <f t="shared" si="57"/>
        <v>0</v>
      </c>
    </row>
    <row r="328" spans="1:22" ht="51" customHeight="1" x14ac:dyDescent="0.2">
      <c r="A328" s="491" t="str">
        <f t="shared" si="48"/>
        <v/>
      </c>
      <c r="B328" s="491" t="str">
        <f t="shared" si="49"/>
        <v/>
      </c>
      <c r="C328" s="491" t="str">
        <f t="shared" si="50"/>
        <v/>
      </c>
      <c r="I328" s="285" t="str">
        <f t="shared" si="51"/>
        <v/>
      </c>
      <c r="M328" s="307" t="e">
        <f t="shared" si="52"/>
        <v>#N/A</v>
      </c>
      <c r="O328" s="287" t="str">
        <f t="shared" si="53"/>
        <v>NA</v>
      </c>
      <c r="S328" s="290" t="str">
        <f t="shared" si="54"/>
        <v/>
      </c>
      <c r="T328" s="306" t="e">
        <f t="shared" si="55"/>
        <v>#N/A</v>
      </c>
      <c r="U328" s="294">
        <f t="shared" si="56"/>
        <v>0</v>
      </c>
      <c r="V328" s="294">
        <f t="shared" si="57"/>
        <v>0</v>
      </c>
    </row>
    <row r="329" spans="1:22" ht="51" customHeight="1" x14ac:dyDescent="0.2">
      <c r="A329" s="491" t="str">
        <f t="shared" si="48"/>
        <v/>
      </c>
      <c r="B329" s="491" t="str">
        <f t="shared" si="49"/>
        <v/>
      </c>
      <c r="C329" s="491" t="str">
        <f t="shared" si="50"/>
        <v/>
      </c>
      <c r="I329" s="285" t="str">
        <f t="shared" si="51"/>
        <v/>
      </c>
      <c r="M329" s="307" t="e">
        <f t="shared" si="52"/>
        <v>#N/A</v>
      </c>
      <c r="O329" s="287" t="str">
        <f t="shared" si="53"/>
        <v>NA</v>
      </c>
      <c r="S329" s="290" t="str">
        <f t="shared" si="54"/>
        <v/>
      </c>
      <c r="T329" s="306" t="e">
        <f t="shared" si="55"/>
        <v>#N/A</v>
      </c>
      <c r="U329" s="294">
        <f t="shared" si="56"/>
        <v>0</v>
      </c>
      <c r="V329" s="294">
        <f t="shared" si="57"/>
        <v>0</v>
      </c>
    </row>
    <row r="330" spans="1:22" ht="51" customHeight="1" x14ac:dyDescent="0.2">
      <c r="A330" s="491" t="str">
        <f t="shared" si="48"/>
        <v/>
      </c>
      <c r="B330" s="491" t="str">
        <f t="shared" si="49"/>
        <v/>
      </c>
      <c r="C330" s="491" t="str">
        <f t="shared" si="50"/>
        <v/>
      </c>
      <c r="I330" s="285" t="str">
        <f t="shared" si="51"/>
        <v/>
      </c>
      <c r="M330" s="307" t="e">
        <f t="shared" si="52"/>
        <v>#N/A</v>
      </c>
      <c r="O330" s="287" t="str">
        <f t="shared" si="53"/>
        <v>NA</v>
      </c>
      <c r="S330" s="290" t="str">
        <f t="shared" si="54"/>
        <v/>
      </c>
      <c r="T330" s="306" t="e">
        <f t="shared" si="55"/>
        <v>#N/A</v>
      </c>
      <c r="U330" s="294">
        <f t="shared" si="56"/>
        <v>0</v>
      </c>
      <c r="V330" s="294">
        <f t="shared" si="57"/>
        <v>0</v>
      </c>
    </row>
    <row r="331" spans="1:22" ht="51" customHeight="1" x14ac:dyDescent="0.2">
      <c r="A331" s="491" t="str">
        <f t="shared" si="48"/>
        <v/>
      </c>
      <c r="B331" s="491" t="str">
        <f t="shared" si="49"/>
        <v/>
      </c>
      <c r="C331" s="491" t="str">
        <f t="shared" si="50"/>
        <v/>
      </c>
      <c r="I331" s="285" t="str">
        <f t="shared" si="51"/>
        <v/>
      </c>
      <c r="M331" s="307" t="e">
        <f t="shared" si="52"/>
        <v>#N/A</v>
      </c>
    </row>
    <row r="332" spans="1:22" ht="51" customHeight="1" x14ac:dyDescent="0.2">
      <c r="A332" s="491" t="str">
        <f t="shared" si="48"/>
        <v/>
      </c>
      <c r="B332" s="491" t="str">
        <f t="shared" si="49"/>
        <v/>
      </c>
      <c r="C332" s="491" t="str">
        <f t="shared" si="50"/>
        <v/>
      </c>
      <c r="I332" s="285" t="str">
        <f t="shared" si="51"/>
        <v/>
      </c>
      <c r="M332" s="307" t="e">
        <f t="shared" si="52"/>
        <v>#N/A</v>
      </c>
    </row>
    <row r="333" spans="1:22" ht="51" customHeight="1" x14ac:dyDescent="0.2">
      <c r="A333" s="491" t="str">
        <f t="shared" si="48"/>
        <v/>
      </c>
      <c r="B333" s="491" t="str">
        <f t="shared" si="49"/>
        <v/>
      </c>
      <c r="C333" s="491" t="str">
        <f t="shared" si="50"/>
        <v/>
      </c>
      <c r="I333" s="285" t="str">
        <f t="shared" si="51"/>
        <v/>
      </c>
      <c r="M333" s="307" t="e">
        <f t="shared" si="52"/>
        <v>#N/A</v>
      </c>
    </row>
    <row r="334" spans="1:22" ht="51" customHeight="1" x14ac:dyDescent="0.2">
      <c r="A334" s="491" t="str">
        <f t="shared" si="48"/>
        <v/>
      </c>
      <c r="B334" s="491" t="str">
        <f t="shared" si="49"/>
        <v/>
      </c>
      <c r="C334" s="491" t="str">
        <f t="shared" si="50"/>
        <v/>
      </c>
      <c r="I334" s="285" t="str">
        <f t="shared" ref="I334:I361" si="58">IF(ISERROR(VLOOKUP($H334,UnitScope,2,0)),"",VLOOKUP($H334,UnitScope,2,0))</f>
        <v/>
      </c>
      <c r="M334" s="307" t="e">
        <f t="shared" ref="M334:M368" si="59">IF(VLOOKUP($H334,Antro,5,0)="NA",0,VLOOKUP($H334,Antro,5,0)*$L334)</f>
        <v>#N/A</v>
      </c>
    </row>
    <row r="335" spans="1:22" ht="51" customHeight="1" x14ac:dyDescent="0.2">
      <c r="I335" s="285" t="str">
        <f t="shared" si="58"/>
        <v/>
      </c>
      <c r="M335" s="307" t="e">
        <f t="shared" si="59"/>
        <v>#N/A</v>
      </c>
    </row>
    <row r="336" spans="1:22" ht="51" customHeight="1" x14ac:dyDescent="0.2">
      <c r="I336" s="285" t="str">
        <f t="shared" si="58"/>
        <v/>
      </c>
      <c r="M336" s="307" t="e">
        <f t="shared" si="59"/>
        <v>#N/A</v>
      </c>
    </row>
    <row r="337" spans="9:13" ht="51" customHeight="1" x14ac:dyDescent="0.2">
      <c r="I337" s="285" t="str">
        <f t="shared" si="58"/>
        <v/>
      </c>
      <c r="M337" s="307" t="e">
        <f t="shared" si="59"/>
        <v>#N/A</v>
      </c>
    </row>
    <row r="338" spans="9:13" ht="51" customHeight="1" x14ac:dyDescent="0.2">
      <c r="I338" s="285" t="str">
        <f t="shared" si="58"/>
        <v/>
      </c>
      <c r="M338" s="307" t="e">
        <f t="shared" si="59"/>
        <v>#N/A</v>
      </c>
    </row>
    <row r="339" spans="9:13" ht="51" customHeight="1" x14ac:dyDescent="0.2">
      <c r="I339" s="285" t="str">
        <f t="shared" si="58"/>
        <v/>
      </c>
      <c r="M339" s="307" t="e">
        <f t="shared" si="59"/>
        <v>#N/A</v>
      </c>
    </row>
    <row r="340" spans="9:13" ht="51" customHeight="1" x14ac:dyDescent="0.2">
      <c r="I340" s="285" t="str">
        <f t="shared" si="58"/>
        <v/>
      </c>
      <c r="M340" s="307" t="e">
        <f t="shared" si="59"/>
        <v>#N/A</v>
      </c>
    </row>
    <row r="341" spans="9:13" ht="51" customHeight="1" x14ac:dyDescent="0.2">
      <c r="I341" s="285" t="str">
        <f t="shared" si="58"/>
        <v/>
      </c>
      <c r="M341" s="307" t="e">
        <f t="shared" si="59"/>
        <v>#N/A</v>
      </c>
    </row>
    <row r="342" spans="9:13" ht="51" customHeight="1" x14ac:dyDescent="0.2">
      <c r="I342" s="285" t="str">
        <f t="shared" si="58"/>
        <v/>
      </c>
      <c r="M342" s="307" t="e">
        <f t="shared" si="59"/>
        <v>#N/A</v>
      </c>
    </row>
    <row r="343" spans="9:13" ht="51" customHeight="1" x14ac:dyDescent="0.2">
      <c r="I343" s="285" t="str">
        <f t="shared" si="58"/>
        <v/>
      </c>
      <c r="M343" s="307" t="e">
        <f t="shared" si="59"/>
        <v>#N/A</v>
      </c>
    </row>
    <row r="344" spans="9:13" ht="51" customHeight="1" x14ac:dyDescent="0.2">
      <c r="I344" s="285" t="str">
        <f t="shared" si="58"/>
        <v/>
      </c>
      <c r="M344" s="307" t="e">
        <f t="shared" si="59"/>
        <v>#N/A</v>
      </c>
    </row>
    <row r="345" spans="9:13" ht="51" customHeight="1" x14ac:dyDescent="0.2">
      <c r="I345" s="285" t="str">
        <f t="shared" si="58"/>
        <v/>
      </c>
      <c r="M345" s="307" t="e">
        <f t="shared" si="59"/>
        <v>#N/A</v>
      </c>
    </row>
    <row r="346" spans="9:13" ht="51" customHeight="1" x14ac:dyDescent="0.2">
      <c r="I346" s="285" t="str">
        <f t="shared" si="58"/>
        <v/>
      </c>
      <c r="M346" s="307" t="e">
        <f t="shared" si="59"/>
        <v>#N/A</v>
      </c>
    </row>
    <row r="347" spans="9:13" ht="51" customHeight="1" x14ac:dyDescent="0.2">
      <c r="I347" s="285" t="str">
        <f t="shared" si="58"/>
        <v/>
      </c>
      <c r="M347" s="307" t="e">
        <f t="shared" si="59"/>
        <v>#N/A</v>
      </c>
    </row>
    <row r="348" spans="9:13" ht="51" customHeight="1" x14ac:dyDescent="0.2">
      <c r="I348" s="285" t="str">
        <f t="shared" si="58"/>
        <v/>
      </c>
      <c r="M348" s="307" t="e">
        <f t="shared" si="59"/>
        <v>#N/A</v>
      </c>
    </row>
    <row r="349" spans="9:13" ht="51" customHeight="1" x14ac:dyDescent="0.2">
      <c r="I349" s="285" t="str">
        <f t="shared" si="58"/>
        <v/>
      </c>
      <c r="M349" s="307" t="e">
        <f t="shared" si="59"/>
        <v>#N/A</v>
      </c>
    </row>
    <row r="350" spans="9:13" ht="51" customHeight="1" x14ac:dyDescent="0.2">
      <c r="I350" s="285" t="str">
        <f t="shared" si="58"/>
        <v/>
      </c>
      <c r="M350" s="307" t="e">
        <f t="shared" si="59"/>
        <v>#N/A</v>
      </c>
    </row>
    <row r="351" spans="9:13" ht="51" customHeight="1" x14ac:dyDescent="0.2">
      <c r="I351" s="285" t="str">
        <f t="shared" si="58"/>
        <v/>
      </c>
      <c r="M351" s="307" t="e">
        <f t="shared" si="59"/>
        <v>#N/A</v>
      </c>
    </row>
    <row r="352" spans="9:13" ht="51" customHeight="1" x14ac:dyDescent="0.2">
      <c r="I352" s="285" t="str">
        <f t="shared" si="58"/>
        <v/>
      </c>
      <c r="M352" s="307" t="e">
        <f t="shared" si="59"/>
        <v>#N/A</v>
      </c>
    </row>
    <row r="353" spans="9:13" ht="51" customHeight="1" x14ac:dyDescent="0.2">
      <c r="I353" s="285" t="str">
        <f t="shared" si="58"/>
        <v/>
      </c>
      <c r="M353" s="307" t="e">
        <f t="shared" si="59"/>
        <v>#N/A</v>
      </c>
    </row>
    <row r="354" spans="9:13" ht="51" customHeight="1" x14ac:dyDescent="0.2">
      <c r="I354" s="285" t="str">
        <f t="shared" si="58"/>
        <v/>
      </c>
      <c r="M354" s="307" t="e">
        <f t="shared" si="59"/>
        <v>#N/A</v>
      </c>
    </row>
    <row r="355" spans="9:13" ht="51" customHeight="1" x14ac:dyDescent="0.2">
      <c r="I355" s="285" t="str">
        <f t="shared" si="58"/>
        <v/>
      </c>
      <c r="M355" s="307" t="e">
        <f t="shared" si="59"/>
        <v>#N/A</v>
      </c>
    </row>
    <row r="356" spans="9:13" ht="51" customHeight="1" x14ac:dyDescent="0.2">
      <c r="I356" s="285" t="str">
        <f t="shared" si="58"/>
        <v/>
      </c>
      <c r="M356" s="307" t="e">
        <f t="shared" si="59"/>
        <v>#N/A</v>
      </c>
    </row>
    <row r="357" spans="9:13" ht="51" customHeight="1" x14ac:dyDescent="0.2">
      <c r="I357" s="285" t="str">
        <f t="shared" si="58"/>
        <v/>
      </c>
      <c r="M357" s="307" t="e">
        <f t="shared" si="59"/>
        <v>#N/A</v>
      </c>
    </row>
    <row r="358" spans="9:13" ht="51" customHeight="1" x14ac:dyDescent="0.2">
      <c r="I358" s="285" t="str">
        <f t="shared" si="58"/>
        <v/>
      </c>
      <c r="M358" s="307" t="e">
        <f t="shared" si="59"/>
        <v>#N/A</v>
      </c>
    </row>
    <row r="359" spans="9:13" ht="51" customHeight="1" x14ac:dyDescent="0.2">
      <c r="I359" s="285" t="str">
        <f t="shared" si="58"/>
        <v/>
      </c>
      <c r="M359" s="307" t="e">
        <f t="shared" si="59"/>
        <v>#N/A</v>
      </c>
    </row>
    <row r="360" spans="9:13" ht="51" customHeight="1" x14ac:dyDescent="0.2">
      <c r="I360" s="285" t="str">
        <f t="shared" si="58"/>
        <v/>
      </c>
      <c r="M360" s="307" t="e">
        <f t="shared" si="59"/>
        <v>#N/A</v>
      </c>
    </row>
    <row r="361" spans="9:13" ht="51" customHeight="1" x14ac:dyDescent="0.2">
      <c r="I361" s="285" t="str">
        <f t="shared" si="58"/>
        <v/>
      </c>
      <c r="M361" s="307" t="e">
        <f t="shared" si="59"/>
        <v>#N/A</v>
      </c>
    </row>
    <row r="362" spans="9:13" ht="51" customHeight="1" x14ac:dyDescent="0.2">
      <c r="M362" s="307" t="e">
        <f t="shared" si="59"/>
        <v>#N/A</v>
      </c>
    </row>
    <row r="363" spans="9:13" ht="51" customHeight="1" x14ac:dyDescent="0.2">
      <c r="M363" s="307" t="e">
        <f t="shared" si="59"/>
        <v>#N/A</v>
      </c>
    </row>
    <row r="364" spans="9:13" ht="51" customHeight="1" x14ac:dyDescent="0.2">
      <c r="M364" s="307" t="e">
        <f t="shared" si="59"/>
        <v>#N/A</v>
      </c>
    </row>
    <row r="365" spans="9:13" ht="51" customHeight="1" x14ac:dyDescent="0.2">
      <c r="M365" s="307" t="e">
        <f t="shared" si="59"/>
        <v>#N/A</v>
      </c>
    </row>
    <row r="366" spans="9:13" ht="51" customHeight="1" x14ac:dyDescent="0.2">
      <c r="M366" s="307" t="e">
        <f t="shared" si="59"/>
        <v>#N/A</v>
      </c>
    </row>
    <row r="367" spans="9:13" ht="51" customHeight="1" x14ac:dyDescent="0.2">
      <c r="M367" s="307" t="e">
        <f t="shared" si="59"/>
        <v>#N/A</v>
      </c>
    </row>
    <row r="368" spans="9:13" ht="51" customHeight="1" x14ac:dyDescent="0.2">
      <c r="M368" s="307" t="e">
        <f t="shared" si="59"/>
        <v>#N/A</v>
      </c>
    </row>
    <row r="369" ht="51" customHeight="1" x14ac:dyDescent="0.2"/>
  </sheetData>
  <autoFilter ref="A9:V368">
    <sortState ref="A10:V364">
      <sortCondition descending="1" ref="J9:J364"/>
    </sortState>
  </autoFilter>
  <mergeCells count="4">
    <mergeCell ref="S7:V7"/>
    <mergeCell ref="Q7:R7"/>
    <mergeCell ref="D7:P7"/>
    <mergeCell ref="D4:R4"/>
  </mergeCells>
  <conditionalFormatting sqref="I10 S10:V10 M10 M24 M31 M40:M132 O10 O12:O17 M12:M15 S12:V17 I12:I17 I19:I24 S19:V24 O19:O24 M19:M22 O26:O31 S26:V31 I26:I31 M26:M28 I33:I132 S33:V132 O33:O132 M33:M37">
    <cfRule type="expression" dxfId="59" priority="81">
      <formula>OR($K10=2,$K10=4)</formula>
    </cfRule>
    <cfRule type="expression" dxfId="58" priority="83">
      <formula>OR($K10=1,$K10=3)</formula>
    </cfRule>
  </conditionalFormatting>
  <conditionalFormatting sqref="M133:M274">
    <cfRule type="expression" dxfId="57" priority="25">
      <formula>OR($K133=2,$K133=4)</formula>
    </cfRule>
    <cfRule type="expression" dxfId="56" priority="26">
      <formula>OR($K133=1,$K133=3)</formula>
    </cfRule>
  </conditionalFormatting>
  <conditionalFormatting sqref="M275:M368">
    <cfRule type="expression" dxfId="55" priority="23">
      <formula>OR($K275=2,$K275=4)</formula>
    </cfRule>
    <cfRule type="expression" dxfId="54" priority="24">
      <formula>OR($K275=1,$K275=3)</formula>
    </cfRule>
  </conditionalFormatting>
  <conditionalFormatting sqref="I133:I361">
    <cfRule type="expression" dxfId="53" priority="21">
      <formula>OR($K133=2,$K133=4)</formula>
    </cfRule>
    <cfRule type="expression" dxfId="52" priority="22">
      <formula>OR($K133=1,$K133=3)</formula>
    </cfRule>
  </conditionalFormatting>
  <conditionalFormatting sqref="O133:O330">
    <cfRule type="expression" dxfId="51" priority="19">
      <formula>OR($K133=2,$K133=4)</formula>
    </cfRule>
    <cfRule type="expression" dxfId="50" priority="20">
      <formula>OR($K133=1,$K133=3)</formula>
    </cfRule>
  </conditionalFormatting>
  <conditionalFormatting sqref="S133:V330">
    <cfRule type="expression" dxfId="49" priority="17">
      <formula>OR($K133=2,$K133=4)</formula>
    </cfRule>
    <cfRule type="expression" dxfId="48" priority="18">
      <formula>OR($K133=1,$K133=3)</formula>
    </cfRule>
  </conditionalFormatting>
  <conditionalFormatting sqref="M16">
    <cfRule type="expression" dxfId="47" priority="15">
      <formula>OR($K16=2,$K16=4)</formula>
    </cfRule>
    <cfRule type="expression" dxfId="46" priority="16">
      <formula>OR($K16=1,$K16=3)</formula>
    </cfRule>
  </conditionalFormatting>
  <conditionalFormatting sqref="M23">
    <cfRule type="expression" dxfId="45" priority="13">
      <formula>OR($K23=2,$K23=4)</formula>
    </cfRule>
    <cfRule type="expression" dxfId="44" priority="14">
      <formula>OR($K23=1,$K23=3)</formula>
    </cfRule>
  </conditionalFormatting>
  <conditionalFormatting sqref="M38:M39">
    <cfRule type="expression" dxfId="43" priority="11">
      <formula>OR($K38=2,$K38=4)</formula>
    </cfRule>
    <cfRule type="expression" dxfId="42" priority="12">
      <formula>OR($K38=1,$K38=3)</formula>
    </cfRule>
  </conditionalFormatting>
  <conditionalFormatting sqref="I11 S11:V11 M11 O11">
    <cfRule type="expression" dxfId="41" priority="9">
      <formula>OR($K11=2,$K11=4)</formula>
    </cfRule>
    <cfRule type="expression" dxfId="40" priority="10">
      <formula>OR($K11=1,$K11=3)</formula>
    </cfRule>
  </conditionalFormatting>
  <conditionalFormatting sqref="O18 S18:V18 I18">
    <cfRule type="expression" dxfId="39" priority="7">
      <formula>OR($K18=2,$K18=4)</formula>
    </cfRule>
    <cfRule type="expression" dxfId="38" priority="8">
      <formula>OR($K18=1,$K18=3)</formula>
    </cfRule>
  </conditionalFormatting>
  <conditionalFormatting sqref="M25 I25 S25:V25 O25">
    <cfRule type="expression" dxfId="37" priority="5">
      <formula>OR($K25=2,$K25=4)</formula>
    </cfRule>
    <cfRule type="expression" dxfId="36" priority="6">
      <formula>OR($K25=1,$K25=3)</formula>
    </cfRule>
  </conditionalFormatting>
  <conditionalFormatting sqref="M32 O32 S32:V32 I32">
    <cfRule type="expression" dxfId="35" priority="3">
      <formula>OR($K32=2,$K32=4)</formula>
    </cfRule>
    <cfRule type="expression" dxfId="34" priority="4">
      <formula>OR($K32=1,$K32=3)</formula>
    </cfRule>
  </conditionalFormatting>
  <conditionalFormatting sqref="M17:M18">
    <cfRule type="expression" dxfId="33" priority="1">
      <formula>OR($K17=2,$K17=4)</formula>
    </cfRule>
    <cfRule type="expression" dxfId="32" priority="2">
      <formula>OR($K17=1,$K17=3)</formula>
    </cfRule>
  </conditionalFormatting>
  <dataValidations count="2">
    <dataValidation type="list" allowBlank="1" showInputMessage="1" showErrorMessage="1" sqref="H10:H132">
      <formula1>IF(OR($G10="Buildings",$G10="Excluded",$G10="Fully Serviced Lease(s)"),SubFacilities,IF($G10="Water",SubWater,IF($G10="Vehicles and Equipment",SubVehEqu,"Select Category First")))</formula1>
    </dataValidation>
    <dataValidation type="list" allowBlank="1" showInputMessage="1" showErrorMessage="1" sqref="G10:G132">
      <formula1>Category</formula1>
    </dataValidation>
  </dataValidations>
  <pageMargins left="0.25" right="0.25" top="0.75" bottom="0.75" header="0.3" footer="0.3"/>
  <pageSetup paperSize="3" scale="53" fitToHeight="8" pageOrder="overThenDown" orientation="portrait" r:id="rId1"/>
  <headerFooter>
    <oddFooter>&amp;L&amp;"Times New Roman,Regular"&amp;8&amp;F: &amp;A
&amp;D&amp;T&amp;R&amp;"Times New Roman,Regular"&amp;8Page &amp;P of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AC196"/>
  <sheetViews>
    <sheetView showRuler="0" topLeftCell="E174" zoomScaleNormal="100" zoomScaleSheetLayoutView="50" workbookViewId="0">
      <selection activeCell="L68" sqref="L68"/>
    </sheetView>
  </sheetViews>
  <sheetFormatPr defaultColWidth="9.140625" defaultRowHeight="15.95" customHeight="1" x14ac:dyDescent="0.2"/>
  <cols>
    <col min="1" max="1" width="7" style="10" customWidth="1"/>
    <col min="2" max="2" width="5.42578125" style="10" customWidth="1"/>
    <col min="3" max="3" width="8.42578125" style="10" customWidth="1"/>
    <col min="4" max="5" width="25.5703125" style="10" customWidth="1"/>
    <col min="6" max="6" width="9.5703125" style="10" customWidth="1"/>
    <col min="7" max="7" width="7.5703125" style="10" customWidth="1"/>
    <col min="8" max="8" width="11.42578125" style="10" customWidth="1"/>
    <col min="9" max="9" width="23.5703125" style="10" customWidth="1"/>
    <col min="10" max="10" width="10.85546875" style="10" customWidth="1"/>
    <col min="11" max="11" width="14.140625" style="10" customWidth="1"/>
    <col min="12" max="12" width="20.42578125" style="10" customWidth="1"/>
    <col min="13" max="13" width="9.140625" style="10" customWidth="1"/>
    <col min="14" max="14" width="13" style="10" customWidth="1"/>
    <col min="15" max="15" width="18.140625" style="10" customWidth="1"/>
    <col min="16" max="16" width="17.42578125" style="10" customWidth="1"/>
    <col min="17" max="18" width="17.5703125" style="10" customWidth="1"/>
    <col min="19" max="19" width="18.42578125" style="10" customWidth="1"/>
    <col min="20" max="21" width="17.5703125" style="10" customWidth="1"/>
    <col min="22" max="22" width="15.42578125" style="10" customWidth="1"/>
    <col min="23" max="23" width="16.42578125" style="10" customWidth="1"/>
    <col min="24" max="24" width="15.42578125" style="10" customWidth="1"/>
    <col min="25" max="25" width="15.85546875" style="10" customWidth="1"/>
    <col min="26" max="26" width="15.42578125" style="10" customWidth="1"/>
    <col min="27" max="27" width="11.5703125" style="10" customWidth="1"/>
    <col min="28" max="28" width="19.42578125" style="10" customWidth="1"/>
    <col min="29" max="29" width="16.5703125" style="10" customWidth="1"/>
    <col min="30" max="16384" width="9.140625" style="10"/>
  </cols>
  <sheetData>
    <row r="1" spans="1:29" ht="24" customHeight="1" x14ac:dyDescent="0.2">
      <c r="A1" s="55" t="s">
        <v>80</v>
      </c>
      <c r="B1" s="65"/>
      <c r="C1" s="65"/>
      <c r="D1" s="65"/>
      <c r="E1" s="65"/>
      <c r="F1" s="65"/>
      <c r="G1" s="65"/>
      <c r="H1" s="65"/>
      <c r="I1" s="65"/>
      <c r="J1" s="65"/>
      <c r="K1" s="65"/>
      <c r="L1" s="67"/>
      <c r="M1" s="67"/>
      <c r="N1" s="67"/>
      <c r="O1" s="67"/>
      <c r="P1" s="67"/>
      <c r="Q1" s="67"/>
      <c r="R1" s="67"/>
      <c r="S1" s="67"/>
      <c r="T1" s="67"/>
      <c r="U1" s="67"/>
      <c r="V1" s="67"/>
      <c r="W1" s="67"/>
      <c r="X1" s="67"/>
      <c r="Y1" s="67"/>
      <c r="Z1" s="67"/>
      <c r="AA1" s="67"/>
      <c r="AB1" s="67"/>
      <c r="AC1" s="67"/>
    </row>
    <row r="2" spans="1:29" ht="8.1" customHeight="1" x14ac:dyDescent="0.2">
      <c r="A2" s="66"/>
      <c r="E2" s="66"/>
      <c r="F2" s="66"/>
      <c r="G2" s="66"/>
      <c r="H2" s="66"/>
      <c r="I2" s="66"/>
      <c r="J2" s="66"/>
      <c r="K2" s="66"/>
      <c r="L2" s="66"/>
      <c r="M2" s="66"/>
      <c r="N2" s="66"/>
      <c r="O2" s="66"/>
      <c r="P2" s="66"/>
      <c r="Q2" s="66"/>
      <c r="R2" s="66"/>
      <c r="S2" s="66"/>
      <c r="T2" s="66"/>
      <c r="U2" s="66"/>
      <c r="V2" s="66"/>
      <c r="W2" s="66"/>
      <c r="X2" s="66"/>
      <c r="Y2" s="66"/>
      <c r="Z2" s="66"/>
      <c r="AA2" s="66"/>
      <c r="AB2" s="66"/>
      <c r="AC2" s="66"/>
    </row>
    <row r="3" spans="1:29" ht="18" customHeight="1" x14ac:dyDescent="0.2">
      <c r="A3" s="24" t="s">
        <v>845</v>
      </c>
      <c r="E3" s="24"/>
      <c r="F3" s="57"/>
      <c r="G3" s="57"/>
      <c r="H3" s="57"/>
      <c r="I3" s="57"/>
      <c r="J3" s="57"/>
      <c r="K3" s="57"/>
      <c r="L3" s="57"/>
      <c r="M3" s="57"/>
      <c r="N3" s="57"/>
      <c r="O3" s="57"/>
      <c r="P3" s="57"/>
      <c r="Q3" s="57"/>
      <c r="R3" s="57"/>
      <c r="S3" s="57"/>
      <c r="T3" s="57"/>
      <c r="U3" s="57"/>
      <c r="V3" s="57"/>
      <c r="W3" s="57"/>
      <c r="X3" s="57"/>
      <c r="Y3" s="57"/>
      <c r="Z3" s="57"/>
      <c r="AA3" s="57"/>
    </row>
    <row r="4" spans="1:29" s="50" customFormat="1" ht="41.25" customHeight="1" x14ac:dyDescent="0.2">
      <c r="A4" s="787" t="s">
        <v>1396</v>
      </c>
      <c r="B4" s="787"/>
      <c r="C4" s="787"/>
      <c r="D4" s="787"/>
      <c r="E4" s="787"/>
      <c r="F4" s="787"/>
      <c r="G4" s="787"/>
      <c r="H4" s="787"/>
      <c r="I4" s="787"/>
      <c r="J4" s="787"/>
      <c r="K4" s="787"/>
      <c r="L4" s="252"/>
      <c r="M4" s="252"/>
      <c r="N4" s="252"/>
      <c r="O4" s="252"/>
      <c r="P4" s="252"/>
      <c r="Q4" s="252"/>
      <c r="R4" s="268"/>
      <c r="S4" s="252"/>
      <c r="T4" s="252"/>
      <c r="U4" s="252"/>
      <c r="V4" s="77"/>
      <c r="W4" s="77"/>
      <c r="X4" s="64"/>
      <c r="Y4" s="64"/>
      <c r="Z4" s="64"/>
      <c r="AA4" s="64"/>
    </row>
    <row r="5" spans="1:29" ht="18" customHeight="1" x14ac:dyDescent="0.2">
      <c r="A5" s="23" t="s">
        <v>1116</v>
      </c>
      <c r="E5" s="23"/>
      <c r="F5" s="57"/>
      <c r="G5" s="57"/>
      <c r="H5" s="57"/>
      <c r="I5" s="57"/>
      <c r="J5" s="57"/>
      <c r="K5" s="57"/>
      <c r="N5" s="57"/>
      <c r="O5" s="57"/>
      <c r="P5" s="57"/>
      <c r="Q5" s="57"/>
      <c r="R5" s="57"/>
      <c r="S5" s="57"/>
      <c r="T5" s="57"/>
      <c r="U5" s="57"/>
      <c r="V5" s="57"/>
    </row>
    <row r="6" spans="1:29" ht="8.1" customHeight="1" x14ac:dyDescent="0.2">
      <c r="D6" s="23"/>
      <c r="E6" s="23"/>
      <c r="F6" s="57"/>
      <c r="G6" s="57"/>
      <c r="H6" s="57"/>
      <c r="I6" s="57"/>
      <c r="J6" s="57"/>
      <c r="K6" s="57"/>
      <c r="N6" s="57"/>
      <c r="O6" s="57"/>
      <c r="P6" s="57"/>
      <c r="Q6" s="57"/>
      <c r="R6" s="57"/>
      <c r="S6" s="57"/>
      <c r="T6" s="57"/>
      <c r="U6" s="57"/>
      <c r="V6" s="57"/>
    </row>
    <row r="7" spans="1:29" s="33" customFormat="1" ht="19.5" customHeight="1" x14ac:dyDescent="0.2">
      <c r="A7" s="794" t="s">
        <v>213</v>
      </c>
      <c r="B7" s="794"/>
      <c r="C7" s="794"/>
      <c r="D7" s="794"/>
      <c r="E7" s="794"/>
      <c r="F7" s="794"/>
      <c r="G7" s="794"/>
      <c r="H7" s="794"/>
      <c r="I7" s="794"/>
      <c r="J7" s="794"/>
      <c r="K7" s="794"/>
      <c r="L7" s="794"/>
      <c r="M7" s="795"/>
      <c r="N7" s="791" t="s">
        <v>215</v>
      </c>
      <c r="O7" s="791"/>
      <c r="P7" s="791"/>
      <c r="Q7" s="791"/>
      <c r="R7" s="793"/>
      <c r="S7" s="791"/>
      <c r="T7" s="791"/>
      <c r="U7" s="791"/>
      <c r="V7" s="253" t="s">
        <v>216</v>
      </c>
      <c r="W7" s="791" t="s">
        <v>214</v>
      </c>
      <c r="X7" s="791"/>
      <c r="Y7" s="791"/>
      <c r="Z7" s="791"/>
      <c r="AA7" s="792"/>
      <c r="AB7" s="789" t="s">
        <v>111</v>
      </c>
      <c r="AC7" s="790"/>
    </row>
    <row r="8" spans="1:29" s="67" customFormat="1" ht="8.1" customHeight="1" x14ac:dyDescent="0.2">
      <c r="A8" s="34"/>
      <c r="B8" s="34"/>
      <c r="C8" s="34"/>
      <c r="D8" s="34"/>
      <c r="E8" s="34"/>
      <c r="F8" s="34"/>
      <c r="G8" s="34"/>
      <c r="H8" s="34"/>
      <c r="I8" s="34"/>
      <c r="J8" s="34"/>
      <c r="K8" s="34"/>
      <c r="L8" s="34"/>
      <c r="M8" s="34"/>
      <c r="N8" s="34"/>
      <c r="O8" s="34"/>
      <c r="P8" s="34"/>
      <c r="Q8" s="34"/>
      <c r="R8" s="56"/>
      <c r="S8" s="56"/>
      <c r="T8" s="34"/>
      <c r="U8" s="34"/>
      <c r="V8" s="34"/>
      <c r="W8" s="35"/>
      <c r="X8" s="35"/>
      <c r="Y8" s="35"/>
      <c r="Z8" s="35"/>
      <c r="AA8" s="35"/>
      <c r="AB8" s="58"/>
      <c r="AC8" s="56"/>
    </row>
    <row r="9" spans="1:29" ht="51.75" customHeight="1" x14ac:dyDescent="0.2">
      <c r="A9" s="260" t="s">
        <v>271</v>
      </c>
      <c r="B9" s="260" t="s">
        <v>316</v>
      </c>
      <c r="C9" s="260" t="s">
        <v>321</v>
      </c>
      <c r="D9" s="170" t="s">
        <v>97</v>
      </c>
      <c r="E9" s="170" t="s">
        <v>1277</v>
      </c>
      <c r="F9" s="170" t="s">
        <v>99</v>
      </c>
      <c r="G9" s="170" t="s">
        <v>205</v>
      </c>
      <c r="H9" s="170" t="s">
        <v>139</v>
      </c>
      <c r="I9" s="170" t="s">
        <v>822</v>
      </c>
      <c r="J9" s="170" t="s">
        <v>212</v>
      </c>
      <c r="K9" s="170" t="s">
        <v>101</v>
      </c>
      <c r="L9" s="170" t="s">
        <v>131</v>
      </c>
      <c r="M9" s="170" t="s">
        <v>132</v>
      </c>
      <c r="N9" s="170" t="s">
        <v>146</v>
      </c>
      <c r="O9" s="170" t="s">
        <v>98</v>
      </c>
      <c r="P9" s="170" t="s">
        <v>82</v>
      </c>
      <c r="Q9" s="170" t="s">
        <v>81</v>
      </c>
      <c r="R9" s="270" t="s">
        <v>1758</v>
      </c>
      <c r="S9" s="259" t="s">
        <v>906</v>
      </c>
      <c r="T9" s="170" t="s">
        <v>264</v>
      </c>
      <c r="U9" s="170" t="s">
        <v>263</v>
      </c>
      <c r="V9" s="170" t="s">
        <v>243</v>
      </c>
      <c r="W9" s="170" t="s">
        <v>244</v>
      </c>
      <c r="X9" s="170" t="s">
        <v>265</v>
      </c>
      <c r="Y9" s="170" t="s">
        <v>147</v>
      </c>
      <c r="Z9" s="170" t="s">
        <v>266</v>
      </c>
      <c r="AA9" s="170" t="s">
        <v>102</v>
      </c>
      <c r="AB9" s="259" t="s">
        <v>405</v>
      </c>
      <c r="AC9" s="259" t="s">
        <v>1073</v>
      </c>
    </row>
    <row r="10" spans="1:29" ht="25.5" x14ac:dyDescent="0.2">
      <c r="A10" s="296" t="s">
        <v>1382</v>
      </c>
      <c r="B10" s="296">
        <v>1501</v>
      </c>
      <c r="C10" s="296" t="s">
        <v>1382</v>
      </c>
      <c r="D10" s="297" t="s">
        <v>49</v>
      </c>
      <c r="E10" s="282" t="s">
        <v>1891</v>
      </c>
      <c r="F10" s="298">
        <v>87005</v>
      </c>
      <c r="G10" s="299">
        <v>2012</v>
      </c>
      <c r="H10" s="522" t="s">
        <v>135</v>
      </c>
      <c r="I10" s="296" t="s">
        <v>812</v>
      </c>
      <c r="J10" s="300">
        <v>1</v>
      </c>
      <c r="K10" s="296" t="s">
        <v>407</v>
      </c>
      <c r="L10" s="296" t="s">
        <v>34</v>
      </c>
      <c r="M10" s="296" t="s">
        <v>144</v>
      </c>
      <c r="N10" s="301">
        <v>1.0000000000000001E-5</v>
      </c>
      <c r="O10" s="296" t="s">
        <v>127</v>
      </c>
      <c r="P10" s="528">
        <f>N10*2550</f>
        <v>2.5500000000000002E-2</v>
      </c>
      <c r="Q10" s="528">
        <f t="shared" ref="Q10:Q47" si="0">P10</f>
        <v>2.5500000000000002E-2</v>
      </c>
      <c r="R10" s="128">
        <f t="shared" ref="R10:R47" si="1">IF(AND(LEFT(I10,2)="On",J10&lt;&gt;0,G10&gt;1998),Q10,0)</f>
        <v>2.5500000000000002E-2</v>
      </c>
      <c r="S10" s="304">
        <f t="shared" ref="S10:S41" si="2">IF($P10="",0,IF($G10&lt;2011,SUM(VLOOKUP(VLOOKUP($F10,Sub,2,0),NoneGrid2005,11,0)*$P10*$J10,VLOOKUP(VLOOKUP($F10,Sub,2,0),NoneGrid2005,12,0)*$P10*$J10,VLOOKUP(VLOOKUP($F10,Sub,2,0),NoneGrid2005,13,0)*$P10*$J10),IF($G10=2011,SUM(VLOOKUP(VLOOKUP($F10,Sub,2,0),NoneGrid2007,23,0)*$P10*$J10,VLOOKUP(VLOOKUP($F10,Sub,2,0),NoneGrid2007,24,0)*$P10*$J10,VLOOKUP(VLOOKUP($F10,Sub,2,0),NoneGrid2007,25,0)*$P10*$J10),SUM(VLOOKUP(VLOOKUP($F10,Sub,2,0),NoneGrid2009,35,0)*$P10*$J10,VLOOKUP(VLOOKUP($F10,Sub,2,0),NoneGrid2009,36,0)*$P10*$J10,VLOOKUP(VLOOKUP($F10,Sub,2,0),NoneGrid2009,37,0)*$P10*$J10))))</f>
        <v>1.3775442936483953E-2</v>
      </c>
      <c r="T10" s="68"/>
      <c r="U10" s="68"/>
      <c r="V10" s="69"/>
      <c r="W10" s="303"/>
      <c r="X10" s="303"/>
      <c r="Y10" s="303"/>
      <c r="Z10" s="303"/>
      <c r="AA10" s="303"/>
      <c r="AB10" s="296"/>
      <c r="AC10" s="303"/>
    </row>
    <row r="11" spans="1:29" ht="25.5" x14ac:dyDescent="0.2">
      <c r="A11" s="296" t="s">
        <v>1382</v>
      </c>
      <c r="B11" s="296">
        <v>1501</v>
      </c>
      <c r="C11" s="296" t="s">
        <v>1382</v>
      </c>
      <c r="D11" s="297" t="s">
        <v>49</v>
      </c>
      <c r="E11" s="282" t="s">
        <v>1892</v>
      </c>
      <c r="F11" s="298">
        <v>87005</v>
      </c>
      <c r="G11" s="299">
        <v>2012</v>
      </c>
      <c r="H11" s="522" t="s">
        <v>135</v>
      </c>
      <c r="I11" s="296" t="s">
        <v>812</v>
      </c>
      <c r="J11" s="300">
        <v>1</v>
      </c>
      <c r="K11" s="296" t="s">
        <v>407</v>
      </c>
      <c r="L11" s="296" t="s">
        <v>34</v>
      </c>
      <c r="M11" s="296" t="s">
        <v>144</v>
      </c>
      <c r="N11" s="301">
        <v>1.0000000000000001E-5</v>
      </c>
      <c r="O11" s="296" t="s">
        <v>127</v>
      </c>
      <c r="P11" s="528">
        <f t="shared" ref="P11:P22" si="3">N11*2550</f>
        <v>2.5500000000000002E-2</v>
      </c>
      <c r="Q11" s="528">
        <f t="shared" si="0"/>
        <v>2.5500000000000002E-2</v>
      </c>
      <c r="R11" s="128">
        <f t="shared" si="1"/>
        <v>2.5500000000000002E-2</v>
      </c>
      <c r="S11" s="304">
        <f t="shared" si="2"/>
        <v>1.3775442936483953E-2</v>
      </c>
      <c r="T11" s="68"/>
      <c r="U11" s="68"/>
      <c r="V11" s="69"/>
      <c r="W11" s="303"/>
      <c r="X11" s="303"/>
      <c r="Y11" s="303"/>
      <c r="Z11" s="303"/>
      <c r="AA11" s="303"/>
      <c r="AB11" s="296"/>
      <c r="AC11" s="303"/>
    </row>
    <row r="12" spans="1:29" ht="25.5" x14ac:dyDescent="0.2">
      <c r="A12" s="296" t="s">
        <v>1382</v>
      </c>
      <c r="B12" s="296">
        <v>1501</v>
      </c>
      <c r="C12" s="296" t="s">
        <v>1382</v>
      </c>
      <c r="D12" s="297" t="s">
        <v>49</v>
      </c>
      <c r="E12" s="282" t="s">
        <v>1893</v>
      </c>
      <c r="F12" s="298">
        <v>87005</v>
      </c>
      <c r="G12" s="299">
        <v>2012</v>
      </c>
      <c r="H12" s="522" t="s">
        <v>135</v>
      </c>
      <c r="I12" s="296" t="s">
        <v>812</v>
      </c>
      <c r="J12" s="300">
        <v>1</v>
      </c>
      <c r="K12" s="296" t="s">
        <v>407</v>
      </c>
      <c r="L12" s="296" t="s">
        <v>34</v>
      </c>
      <c r="M12" s="296" t="s">
        <v>144</v>
      </c>
      <c r="N12" s="301">
        <v>1.0000000000000001E-5</v>
      </c>
      <c r="O12" s="296" t="s">
        <v>127</v>
      </c>
      <c r="P12" s="528">
        <f t="shared" si="3"/>
        <v>2.5500000000000002E-2</v>
      </c>
      <c r="Q12" s="528">
        <f t="shared" si="0"/>
        <v>2.5500000000000002E-2</v>
      </c>
      <c r="R12" s="128">
        <f t="shared" si="1"/>
        <v>2.5500000000000002E-2</v>
      </c>
      <c r="S12" s="304">
        <f t="shared" si="2"/>
        <v>1.3775442936483953E-2</v>
      </c>
      <c r="T12" s="68"/>
      <c r="U12" s="68"/>
      <c r="V12" s="69"/>
      <c r="W12" s="303"/>
      <c r="X12" s="303"/>
      <c r="Y12" s="303"/>
      <c r="Z12" s="303"/>
      <c r="AA12" s="303"/>
      <c r="AB12" s="296"/>
      <c r="AC12" s="303"/>
    </row>
    <row r="13" spans="1:29" ht="25.5" x14ac:dyDescent="0.2">
      <c r="A13" s="296" t="s">
        <v>1382</v>
      </c>
      <c r="B13" s="296">
        <v>1501</v>
      </c>
      <c r="C13" s="296" t="s">
        <v>1382</v>
      </c>
      <c r="D13" s="297" t="s">
        <v>49</v>
      </c>
      <c r="E13" s="282" t="s">
        <v>1894</v>
      </c>
      <c r="F13" s="298">
        <v>87005</v>
      </c>
      <c r="G13" s="299">
        <v>2012</v>
      </c>
      <c r="H13" s="522" t="s">
        <v>135</v>
      </c>
      <c r="I13" s="296" t="s">
        <v>812</v>
      </c>
      <c r="J13" s="300">
        <v>1</v>
      </c>
      <c r="K13" s="296" t="s">
        <v>407</v>
      </c>
      <c r="L13" s="296" t="s">
        <v>34</v>
      </c>
      <c r="M13" s="296" t="s">
        <v>144</v>
      </c>
      <c r="N13" s="301">
        <v>1.0000000000000001E-5</v>
      </c>
      <c r="O13" s="296" t="s">
        <v>127</v>
      </c>
      <c r="P13" s="528">
        <f t="shared" si="3"/>
        <v>2.5500000000000002E-2</v>
      </c>
      <c r="Q13" s="528">
        <f t="shared" si="0"/>
        <v>2.5500000000000002E-2</v>
      </c>
      <c r="R13" s="128">
        <f t="shared" si="1"/>
        <v>2.5500000000000002E-2</v>
      </c>
      <c r="S13" s="304">
        <f t="shared" si="2"/>
        <v>1.3775442936483953E-2</v>
      </c>
      <c r="T13" s="68"/>
      <c r="U13" s="68"/>
      <c r="V13" s="69"/>
      <c r="W13" s="303"/>
      <c r="X13" s="303"/>
      <c r="Y13" s="303"/>
      <c r="Z13" s="303"/>
      <c r="AA13" s="303"/>
      <c r="AB13" s="296"/>
      <c r="AC13" s="303"/>
    </row>
    <row r="14" spans="1:29" ht="25.5" x14ac:dyDescent="0.2">
      <c r="A14" s="522" t="s">
        <v>1382</v>
      </c>
      <c r="B14" s="522">
        <v>1501</v>
      </c>
      <c r="C14" s="522" t="s">
        <v>1382</v>
      </c>
      <c r="D14" s="523" t="s">
        <v>49</v>
      </c>
      <c r="E14" s="282" t="s">
        <v>1895</v>
      </c>
      <c r="F14" s="524">
        <v>87005</v>
      </c>
      <c r="G14" s="525">
        <v>2012</v>
      </c>
      <c r="H14" s="522" t="s">
        <v>135</v>
      </c>
      <c r="I14" s="522" t="s">
        <v>812</v>
      </c>
      <c r="J14" s="526">
        <v>1</v>
      </c>
      <c r="K14" s="522" t="s">
        <v>407</v>
      </c>
      <c r="L14" s="522" t="s">
        <v>34</v>
      </c>
      <c r="M14" s="522" t="s">
        <v>144</v>
      </c>
      <c r="N14" s="527">
        <v>1.0000000000000001E-5</v>
      </c>
      <c r="O14" s="522" t="s">
        <v>127</v>
      </c>
      <c r="P14" s="528">
        <f t="shared" si="3"/>
        <v>2.5500000000000002E-2</v>
      </c>
      <c r="Q14" s="528">
        <f t="shared" si="0"/>
        <v>2.5500000000000002E-2</v>
      </c>
      <c r="R14" s="529">
        <f t="shared" si="1"/>
        <v>2.5500000000000002E-2</v>
      </c>
      <c r="S14" s="530">
        <f t="shared" si="2"/>
        <v>1.3775442936483953E-2</v>
      </c>
      <c r="T14" s="68"/>
      <c r="U14" s="68"/>
      <c r="V14" s="69"/>
      <c r="W14" s="303"/>
      <c r="X14" s="303"/>
      <c r="Y14" s="303"/>
      <c r="Z14" s="303"/>
      <c r="AA14" s="303"/>
      <c r="AB14" s="296"/>
      <c r="AC14" s="303"/>
    </row>
    <row r="15" spans="1:29" ht="25.5" x14ac:dyDescent="0.2">
      <c r="A15" s="522" t="s">
        <v>1382</v>
      </c>
      <c r="B15" s="522">
        <v>1501</v>
      </c>
      <c r="C15" s="522" t="s">
        <v>1382</v>
      </c>
      <c r="D15" s="523" t="s">
        <v>49</v>
      </c>
      <c r="E15" s="282" t="s">
        <v>1896</v>
      </c>
      <c r="F15" s="524">
        <v>87005</v>
      </c>
      <c r="G15" s="525">
        <v>2012</v>
      </c>
      <c r="H15" s="522" t="s">
        <v>135</v>
      </c>
      <c r="I15" s="522" t="s">
        <v>812</v>
      </c>
      <c r="J15" s="526">
        <v>1</v>
      </c>
      <c r="K15" s="522" t="s">
        <v>407</v>
      </c>
      <c r="L15" s="522" t="s">
        <v>34</v>
      </c>
      <c r="M15" s="522" t="s">
        <v>144</v>
      </c>
      <c r="N15" s="527">
        <v>1.0000000000000001E-5</v>
      </c>
      <c r="O15" s="522" t="s">
        <v>127</v>
      </c>
      <c r="P15" s="528">
        <f t="shared" si="3"/>
        <v>2.5500000000000002E-2</v>
      </c>
      <c r="Q15" s="528">
        <f t="shared" si="0"/>
        <v>2.5500000000000002E-2</v>
      </c>
      <c r="R15" s="529">
        <f t="shared" si="1"/>
        <v>2.5500000000000002E-2</v>
      </c>
      <c r="S15" s="530">
        <f t="shared" si="2"/>
        <v>1.3775442936483953E-2</v>
      </c>
      <c r="T15" s="68"/>
      <c r="U15" s="68"/>
      <c r="V15" s="69"/>
      <c r="W15" s="303"/>
      <c r="X15" s="303"/>
      <c r="Y15" s="303"/>
      <c r="Z15" s="303"/>
      <c r="AA15" s="303"/>
      <c r="AB15" s="296"/>
      <c r="AC15" s="303"/>
    </row>
    <row r="16" spans="1:29" ht="25.5" x14ac:dyDescent="0.2">
      <c r="A16" s="522" t="s">
        <v>1382</v>
      </c>
      <c r="B16" s="522">
        <v>1501</v>
      </c>
      <c r="C16" s="522" t="s">
        <v>1382</v>
      </c>
      <c r="D16" s="523" t="s">
        <v>49</v>
      </c>
      <c r="E16" s="282" t="s">
        <v>1897</v>
      </c>
      <c r="F16" s="524">
        <v>87005</v>
      </c>
      <c r="G16" s="525">
        <v>2012</v>
      </c>
      <c r="H16" s="522" t="s">
        <v>135</v>
      </c>
      <c r="I16" s="522" t="s">
        <v>812</v>
      </c>
      <c r="J16" s="526">
        <v>1</v>
      </c>
      <c r="K16" s="522" t="s">
        <v>407</v>
      </c>
      <c r="L16" s="522" t="s">
        <v>34</v>
      </c>
      <c r="M16" s="522" t="s">
        <v>144</v>
      </c>
      <c r="N16" s="527">
        <v>1.0000000000000001E-5</v>
      </c>
      <c r="O16" s="522" t="s">
        <v>127</v>
      </c>
      <c r="P16" s="528">
        <f t="shared" si="3"/>
        <v>2.5500000000000002E-2</v>
      </c>
      <c r="Q16" s="528">
        <f t="shared" si="0"/>
        <v>2.5500000000000002E-2</v>
      </c>
      <c r="R16" s="529">
        <f t="shared" si="1"/>
        <v>2.5500000000000002E-2</v>
      </c>
      <c r="S16" s="530">
        <f t="shared" si="2"/>
        <v>1.3775442936483953E-2</v>
      </c>
      <c r="T16" s="68"/>
      <c r="U16" s="68"/>
      <c r="V16" s="69"/>
      <c r="W16" s="303"/>
      <c r="X16" s="303"/>
      <c r="Y16" s="303"/>
      <c r="Z16" s="303"/>
      <c r="AA16" s="303"/>
      <c r="AB16" s="296"/>
      <c r="AC16" s="303"/>
    </row>
    <row r="17" spans="1:29" ht="25.5" x14ac:dyDescent="0.2">
      <c r="A17" s="522" t="s">
        <v>1382</v>
      </c>
      <c r="B17" s="522">
        <v>1501</v>
      </c>
      <c r="C17" s="522" t="s">
        <v>1382</v>
      </c>
      <c r="D17" s="523" t="s">
        <v>49</v>
      </c>
      <c r="E17" s="282" t="s">
        <v>1898</v>
      </c>
      <c r="F17" s="524">
        <v>87005</v>
      </c>
      <c r="G17" s="525">
        <v>2012</v>
      </c>
      <c r="H17" s="522" t="s">
        <v>135</v>
      </c>
      <c r="I17" s="522" t="s">
        <v>812</v>
      </c>
      <c r="J17" s="526">
        <v>1</v>
      </c>
      <c r="K17" s="522" t="s">
        <v>407</v>
      </c>
      <c r="L17" s="522" t="s">
        <v>34</v>
      </c>
      <c r="M17" s="522" t="s">
        <v>144</v>
      </c>
      <c r="N17" s="527">
        <v>1.0000000000000001E-5</v>
      </c>
      <c r="O17" s="522" t="s">
        <v>127</v>
      </c>
      <c r="P17" s="528">
        <f t="shared" si="3"/>
        <v>2.5500000000000002E-2</v>
      </c>
      <c r="Q17" s="528">
        <f t="shared" si="0"/>
        <v>2.5500000000000002E-2</v>
      </c>
      <c r="R17" s="529">
        <f t="shared" si="1"/>
        <v>2.5500000000000002E-2</v>
      </c>
      <c r="S17" s="530">
        <f t="shared" si="2"/>
        <v>1.3775442936483953E-2</v>
      </c>
      <c r="T17" s="68"/>
      <c r="U17" s="68"/>
      <c r="V17" s="69"/>
      <c r="W17" s="303"/>
      <c r="X17" s="303"/>
      <c r="Y17" s="303"/>
      <c r="Z17" s="303"/>
      <c r="AA17" s="303"/>
      <c r="AB17" s="296"/>
      <c r="AC17" s="303"/>
    </row>
    <row r="18" spans="1:29" ht="25.5" x14ac:dyDescent="0.2">
      <c r="A18" s="522" t="s">
        <v>1382</v>
      </c>
      <c r="B18" s="522">
        <v>1501</v>
      </c>
      <c r="C18" s="522" t="s">
        <v>1382</v>
      </c>
      <c r="D18" s="523" t="s">
        <v>49</v>
      </c>
      <c r="E18" s="282" t="s">
        <v>1899</v>
      </c>
      <c r="F18" s="524">
        <v>87005</v>
      </c>
      <c r="G18" s="525">
        <v>2012</v>
      </c>
      <c r="H18" s="522" t="s">
        <v>135</v>
      </c>
      <c r="I18" s="522" t="s">
        <v>812</v>
      </c>
      <c r="J18" s="526">
        <v>1</v>
      </c>
      <c r="K18" s="522" t="s">
        <v>407</v>
      </c>
      <c r="L18" s="522" t="s">
        <v>34</v>
      </c>
      <c r="M18" s="522" t="s">
        <v>144</v>
      </c>
      <c r="N18" s="527">
        <v>1.0000000000000001E-5</v>
      </c>
      <c r="O18" s="522" t="s">
        <v>127</v>
      </c>
      <c r="P18" s="528">
        <f t="shared" si="3"/>
        <v>2.5500000000000002E-2</v>
      </c>
      <c r="Q18" s="528">
        <f t="shared" si="0"/>
        <v>2.5500000000000002E-2</v>
      </c>
      <c r="R18" s="529">
        <f t="shared" si="1"/>
        <v>2.5500000000000002E-2</v>
      </c>
      <c r="S18" s="530">
        <f t="shared" si="2"/>
        <v>1.3775442936483953E-2</v>
      </c>
      <c r="T18" s="68"/>
      <c r="U18" s="68"/>
      <c r="V18" s="69"/>
      <c r="W18" s="303"/>
      <c r="X18" s="303"/>
      <c r="Y18" s="303"/>
      <c r="Z18" s="303"/>
      <c r="AA18" s="303"/>
      <c r="AB18" s="296"/>
      <c r="AC18" s="303"/>
    </row>
    <row r="19" spans="1:29" ht="25.5" x14ac:dyDescent="0.2">
      <c r="A19" s="522" t="s">
        <v>1382</v>
      </c>
      <c r="B19" s="522">
        <v>1501</v>
      </c>
      <c r="C19" s="522" t="s">
        <v>1382</v>
      </c>
      <c r="D19" s="523" t="s">
        <v>49</v>
      </c>
      <c r="E19" s="282" t="s">
        <v>1900</v>
      </c>
      <c r="F19" s="524">
        <v>87005</v>
      </c>
      <c r="G19" s="525">
        <v>2012</v>
      </c>
      <c r="H19" s="522" t="s">
        <v>135</v>
      </c>
      <c r="I19" s="522" t="s">
        <v>812</v>
      </c>
      <c r="J19" s="526">
        <v>1</v>
      </c>
      <c r="K19" s="522" t="s">
        <v>407</v>
      </c>
      <c r="L19" s="522" t="s">
        <v>34</v>
      </c>
      <c r="M19" s="522" t="s">
        <v>144</v>
      </c>
      <c r="N19" s="527">
        <v>1.0000000000000001E-5</v>
      </c>
      <c r="O19" s="522" t="s">
        <v>127</v>
      </c>
      <c r="P19" s="528">
        <f t="shared" si="3"/>
        <v>2.5500000000000002E-2</v>
      </c>
      <c r="Q19" s="528">
        <f t="shared" si="0"/>
        <v>2.5500000000000002E-2</v>
      </c>
      <c r="R19" s="529">
        <f t="shared" si="1"/>
        <v>2.5500000000000002E-2</v>
      </c>
      <c r="S19" s="530">
        <f t="shared" si="2"/>
        <v>1.3775442936483953E-2</v>
      </c>
      <c r="T19" s="68"/>
      <c r="U19" s="68"/>
      <c r="V19" s="69"/>
      <c r="W19" s="303"/>
      <c r="X19" s="303"/>
      <c r="Y19" s="303"/>
      <c r="Z19" s="303"/>
      <c r="AA19" s="303"/>
      <c r="AB19" s="296"/>
      <c r="AC19" s="303"/>
    </row>
    <row r="20" spans="1:29" ht="25.5" x14ac:dyDescent="0.2">
      <c r="A20" s="522" t="s">
        <v>1382</v>
      </c>
      <c r="B20" s="522">
        <v>1501</v>
      </c>
      <c r="C20" s="522" t="s">
        <v>1382</v>
      </c>
      <c r="D20" s="523" t="s">
        <v>49</v>
      </c>
      <c r="E20" s="282" t="s">
        <v>1901</v>
      </c>
      <c r="F20" s="524">
        <v>87005</v>
      </c>
      <c r="G20" s="525">
        <v>2012</v>
      </c>
      <c r="H20" s="522" t="s">
        <v>135</v>
      </c>
      <c r="I20" s="522" t="s">
        <v>812</v>
      </c>
      <c r="J20" s="526">
        <v>1</v>
      </c>
      <c r="K20" s="522" t="s">
        <v>407</v>
      </c>
      <c r="L20" s="522" t="s">
        <v>34</v>
      </c>
      <c r="M20" s="522" t="s">
        <v>144</v>
      </c>
      <c r="N20" s="527">
        <v>1.0000000000000001E-5</v>
      </c>
      <c r="O20" s="522" t="s">
        <v>127</v>
      </c>
      <c r="P20" s="528">
        <f t="shared" si="3"/>
        <v>2.5500000000000002E-2</v>
      </c>
      <c r="Q20" s="528">
        <f t="shared" si="0"/>
        <v>2.5500000000000002E-2</v>
      </c>
      <c r="R20" s="529">
        <f t="shared" si="1"/>
        <v>2.5500000000000002E-2</v>
      </c>
      <c r="S20" s="530">
        <f t="shared" si="2"/>
        <v>1.3775442936483953E-2</v>
      </c>
      <c r="T20" s="68"/>
      <c r="U20" s="68"/>
      <c r="V20" s="69"/>
      <c r="W20" s="303"/>
      <c r="X20" s="303"/>
      <c r="Y20" s="303"/>
      <c r="Z20" s="303"/>
      <c r="AA20" s="303"/>
      <c r="AB20" s="296"/>
      <c r="AC20" s="303"/>
    </row>
    <row r="21" spans="1:29" ht="25.5" x14ac:dyDescent="0.2">
      <c r="A21" s="522" t="s">
        <v>1382</v>
      </c>
      <c r="B21" s="522">
        <v>1501</v>
      </c>
      <c r="C21" s="522" t="s">
        <v>1382</v>
      </c>
      <c r="D21" s="523" t="s">
        <v>49</v>
      </c>
      <c r="E21" s="282" t="s">
        <v>1902</v>
      </c>
      <c r="F21" s="524">
        <v>87005</v>
      </c>
      <c r="G21" s="525">
        <v>2012</v>
      </c>
      <c r="H21" s="522" t="s">
        <v>135</v>
      </c>
      <c r="I21" s="522" t="s">
        <v>812</v>
      </c>
      <c r="J21" s="526">
        <v>1</v>
      </c>
      <c r="K21" s="522" t="s">
        <v>407</v>
      </c>
      <c r="L21" s="522" t="s">
        <v>34</v>
      </c>
      <c r="M21" s="522" t="s">
        <v>144</v>
      </c>
      <c r="N21" s="527">
        <v>4.0000000000000003E-5</v>
      </c>
      <c r="O21" s="522" t="s">
        <v>127</v>
      </c>
      <c r="P21" s="528">
        <f t="shared" si="3"/>
        <v>0.10200000000000001</v>
      </c>
      <c r="Q21" s="528">
        <f t="shared" si="0"/>
        <v>0.10200000000000001</v>
      </c>
      <c r="R21" s="529">
        <f t="shared" si="1"/>
        <v>0.10200000000000001</v>
      </c>
      <c r="S21" s="530">
        <f t="shared" si="2"/>
        <v>5.5101771745935814E-2</v>
      </c>
      <c r="T21" s="68"/>
      <c r="U21" s="68"/>
      <c r="V21" s="69"/>
      <c r="W21" s="303"/>
      <c r="X21" s="303"/>
      <c r="Y21" s="303"/>
      <c r="Z21" s="303"/>
      <c r="AA21" s="303"/>
      <c r="AB21" s="296"/>
      <c r="AC21" s="303"/>
    </row>
    <row r="22" spans="1:29" ht="25.5" x14ac:dyDescent="0.2">
      <c r="A22" s="522" t="s">
        <v>1382</v>
      </c>
      <c r="B22" s="522">
        <v>1501</v>
      </c>
      <c r="C22" s="522" t="s">
        <v>1382</v>
      </c>
      <c r="D22" s="523" t="s">
        <v>49</v>
      </c>
      <c r="E22" s="282" t="s">
        <v>1905</v>
      </c>
      <c r="F22" s="524">
        <v>87005</v>
      </c>
      <c r="G22" s="525">
        <v>2012</v>
      </c>
      <c r="H22" s="522" t="s">
        <v>135</v>
      </c>
      <c r="I22" s="522" t="s">
        <v>812</v>
      </c>
      <c r="J22" s="526">
        <v>1</v>
      </c>
      <c r="K22" s="522" t="s">
        <v>407</v>
      </c>
      <c r="L22" s="522" t="s">
        <v>34</v>
      </c>
      <c r="M22" s="522" t="s">
        <v>144</v>
      </c>
      <c r="N22" s="527">
        <v>2.0000000000000002E-5</v>
      </c>
      <c r="O22" s="522" t="s">
        <v>127</v>
      </c>
      <c r="P22" s="528">
        <f t="shared" si="3"/>
        <v>5.1000000000000004E-2</v>
      </c>
      <c r="Q22" s="528">
        <f t="shared" si="0"/>
        <v>5.1000000000000004E-2</v>
      </c>
      <c r="R22" s="529">
        <f t="shared" si="1"/>
        <v>5.1000000000000004E-2</v>
      </c>
      <c r="S22" s="530">
        <f t="shared" si="2"/>
        <v>2.7550885872967907E-2</v>
      </c>
      <c r="T22" s="68"/>
      <c r="U22" s="68"/>
      <c r="V22" s="69"/>
      <c r="W22" s="303"/>
      <c r="X22" s="303"/>
      <c r="Y22" s="303"/>
      <c r="Z22" s="303"/>
      <c r="AA22" s="303"/>
      <c r="AB22" s="296"/>
      <c r="AC22" s="303"/>
    </row>
    <row r="23" spans="1:29" ht="12.75" x14ac:dyDescent="0.2">
      <c r="A23" s="535" t="s">
        <v>1382</v>
      </c>
      <c r="B23" s="535">
        <v>1501</v>
      </c>
      <c r="C23" s="535" t="s">
        <v>1382</v>
      </c>
      <c r="D23" s="536" t="s">
        <v>49</v>
      </c>
      <c r="E23" s="537" t="s">
        <v>1465</v>
      </c>
      <c r="F23" s="538">
        <v>89049</v>
      </c>
      <c r="G23" s="539">
        <v>2009</v>
      </c>
      <c r="H23" s="522" t="s">
        <v>135</v>
      </c>
      <c r="I23" s="535" t="s">
        <v>812</v>
      </c>
      <c r="J23" s="540">
        <v>1</v>
      </c>
      <c r="K23" s="535" t="s">
        <v>407</v>
      </c>
      <c r="L23" s="535" t="s">
        <v>34</v>
      </c>
      <c r="M23" s="535" t="s">
        <v>144</v>
      </c>
      <c r="N23" s="541">
        <v>1.0000000000000001E-5</v>
      </c>
      <c r="O23" s="535" t="s">
        <v>127</v>
      </c>
      <c r="P23" s="541">
        <v>0</v>
      </c>
      <c r="Q23" s="541">
        <f t="shared" si="0"/>
        <v>0</v>
      </c>
      <c r="R23" s="543">
        <f t="shared" si="1"/>
        <v>0</v>
      </c>
      <c r="S23" s="544">
        <f t="shared" si="2"/>
        <v>0</v>
      </c>
      <c r="T23" s="518"/>
      <c r="U23" s="518"/>
      <c r="V23" s="519"/>
      <c r="W23" s="520"/>
      <c r="X23" s="520"/>
      <c r="Y23" s="520"/>
      <c r="Z23" s="520"/>
      <c r="AA23" s="520"/>
      <c r="AB23" s="522" t="s">
        <v>1923</v>
      </c>
      <c r="AC23" s="520"/>
    </row>
    <row r="24" spans="1:29" ht="12.75" x14ac:dyDescent="0.2">
      <c r="A24" s="535" t="s">
        <v>1382</v>
      </c>
      <c r="B24" s="535">
        <v>1501</v>
      </c>
      <c r="C24" s="535" t="s">
        <v>1382</v>
      </c>
      <c r="D24" s="536" t="s">
        <v>49</v>
      </c>
      <c r="E24" s="537" t="s">
        <v>1465</v>
      </c>
      <c r="F24" s="538">
        <v>89049</v>
      </c>
      <c r="G24" s="539">
        <v>2009</v>
      </c>
      <c r="H24" s="522" t="s">
        <v>135</v>
      </c>
      <c r="I24" s="535" t="s">
        <v>812</v>
      </c>
      <c r="J24" s="540">
        <v>1</v>
      </c>
      <c r="K24" s="535" t="s">
        <v>407</v>
      </c>
      <c r="L24" s="535" t="s">
        <v>34</v>
      </c>
      <c r="M24" s="535" t="s">
        <v>144</v>
      </c>
      <c r="N24" s="541">
        <v>1.0000000000000001E-5</v>
      </c>
      <c r="O24" s="535" t="s">
        <v>127</v>
      </c>
      <c r="P24" s="541">
        <v>0</v>
      </c>
      <c r="Q24" s="541">
        <f t="shared" si="0"/>
        <v>0</v>
      </c>
      <c r="R24" s="543">
        <f t="shared" si="1"/>
        <v>0</v>
      </c>
      <c r="S24" s="544">
        <f t="shared" si="2"/>
        <v>0</v>
      </c>
      <c r="T24" s="518"/>
      <c r="U24" s="518"/>
      <c r="V24" s="519"/>
      <c r="W24" s="520"/>
      <c r="X24" s="520"/>
      <c r="Y24" s="520"/>
      <c r="Z24" s="520"/>
      <c r="AA24" s="520"/>
      <c r="AB24" s="522" t="s">
        <v>1923</v>
      </c>
      <c r="AC24" s="520"/>
    </row>
    <row r="25" spans="1:29" ht="12.75" x14ac:dyDescent="0.2">
      <c r="A25" s="535" t="s">
        <v>1382</v>
      </c>
      <c r="B25" s="535">
        <v>1501</v>
      </c>
      <c r="C25" s="535" t="s">
        <v>1382</v>
      </c>
      <c r="D25" s="536" t="s">
        <v>49</v>
      </c>
      <c r="E25" s="537" t="s">
        <v>1465</v>
      </c>
      <c r="F25" s="538">
        <v>89049</v>
      </c>
      <c r="G25" s="539">
        <v>2009</v>
      </c>
      <c r="H25" s="522" t="s">
        <v>135</v>
      </c>
      <c r="I25" s="535" t="s">
        <v>812</v>
      </c>
      <c r="J25" s="540">
        <v>1</v>
      </c>
      <c r="K25" s="535" t="s">
        <v>407</v>
      </c>
      <c r="L25" s="535" t="s">
        <v>34</v>
      </c>
      <c r="M25" s="535" t="s">
        <v>144</v>
      </c>
      <c r="N25" s="541">
        <v>1.0000000000000001E-5</v>
      </c>
      <c r="O25" s="535" t="s">
        <v>127</v>
      </c>
      <c r="P25" s="541">
        <v>0</v>
      </c>
      <c r="Q25" s="541">
        <f t="shared" si="0"/>
        <v>0</v>
      </c>
      <c r="R25" s="543">
        <f t="shared" si="1"/>
        <v>0</v>
      </c>
      <c r="S25" s="544">
        <f t="shared" si="2"/>
        <v>0</v>
      </c>
      <c r="T25" s="518"/>
      <c r="U25" s="518"/>
      <c r="V25" s="519"/>
      <c r="W25" s="520"/>
      <c r="X25" s="520"/>
      <c r="Y25" s="520"/>
      <c r="Z25" s="520"/>
      <c r="AA25" s="520"/>
      <c r="AB25" s="522" t="s">
        <v>1923</v>
      </c>
      <c r="AC25" s="520"/>
    </row>
    <row r="26" spans="1:29" ht="12.75" x14ac:dyDescent="0.2">
      <c r="A26" s="535" t="s">
        <v>1382</v>
      </c>
      <c r="B26" s="535">
        <v>1501</v>
      </c>
      <c r="C26" s="535" t="s">
        <v>1382</v>
      </c>
      <c r="D26" s="536" t="s">
        <v>49</v>
      </c>
      <c r="E26" s="537" t="s">
        <v>1465</v>
      </c>
      <c r="F26" s="538">
        <v>89049</v>
      </c>
      <c r="G26" s="539">
        <v>2009</v>
      </c>
      <c r="H26" s="522" t="s">
        <v>135</v>
      </c>
      <c r="I26" s="535" t="s">
        <v>812</v>
      </c>
      <c r="J26" s="540">
        <v>1</v>
      </c>
      <c r="K26" s="535" t="s">
        <v>407</v>
      </c>
      <c r="L26" s="535" t="s">
        <v>34</v>
      </c>
      <c r="M26" s="535" t="s">
        <v>144</v>
      </c>
      <c r="N26" s="541">
        <v>1.0000000000000001E-5</v>
      </c>
      <c r="O26" s="535" t="s">
        <v>127</v>
      </c>
      <c r="P26" s="541">
        <v>0</v>
      </c>
      <c r="Q26" s="541">
        <f t="shared" si="0"/>
        <v>0</v>
      </c>
      <c r="R26" s="543">
        <f t="shared" si="1"/>
        <v>0</v>
      </c>
      <c r="S26" s="544">
        <f t="shared" si="2"/>
        <v>0</v>
      </c>
      <c r="T26" s="518"/>
      <c r="U26" s="518"/>
      <c r="V26" s="519"/>
      <c r="W26" s="520"/>
      <c r="X26" s="520"/>
      <c r="Y26" s="520"/>
      <c r="Z26" s="520"/>
      <c r="AA26" s="520"/>
      <c r="AB26" s="522" t="s">
        <v>1923</v>
      </c>
      <c r="AC26" s="520"/>
    </row>
    <row r="27" spans="1:29" ht="12.75" x14ac:dyDescent="0.2">
      <c r="A27" s="296" t="s">
        <v>1382</v>
      </c>
      <c r="B27" s="296">
        <v>1501</v>
      </c>
      <c r="C27" s="296" t="s">
        <v>1382</v>
      </c>
      <c r="D27" s="297" t="s">
        <v>49</v>
      </c>
      <c r="E27" s="282" t="s">
        <v>1836</v>
      </c>
      <c r="F27" s="298">
        <v>89049</v>
      </c>
      <c r="G27" s="525">
        <v>2006</v>
      </c>
      <c r="H27" s="522" t="s">
        <v>135</v>
      </c>
      <c r="I27" s="296" t="s">
        <v>812</v>
      </c>
      <c r="J27" s="300">
        <v>1</v>
      </c>
      <c r="K27" s="296" t="s">
        <v>407</v>
      </c>
      <c r="L27" s="296" t="s">
        <v>34</v>
      </c>
      <c r="M27" s="296" t="s">
        <v>144</v>
      </c>
      <c r="N27" s="301">
        <v>2.0000000000000002E-5</v>
      </c>
      <c r="O27" s="296" t="s">
        <v>127</v>
      </c>
      <c r="P27" s="527">
        <f t="shared" ref="P27:P42" si="4">N27*2550</f>
        <v>5.1000000000000004E-2</v>
      </c>
      <c r="Q27" s="527">
        <f t="shared" si="0"/>
        <v>5.1000000000000004E-2</v>
      </c>
      <c r="R27" s="128">
        <f t="shared" si="1"/>
        <v>5.1000000000000004E-2</v>
      </c>
      <c r="S27" s="304">
        <f t="shared" si="2"/>
        <v>3.100963833124613E-2</v>
      </c>
      <c r="T27" s="68"/>
      <c r="U27" s="68"/>
      <c r="V27" s="69"/>
      <c r="W27" s="303"/>
      <c r="X27" s="303"/>
      <c r="Y27" s="303"/>
      <c r="Z27" s="303"/>
      <c r="AA27" s="303"/>
      <c r="AB27" s="296"/>
      <c r="AC27" s="303"/>
    </row>
    <row r="28" spans="1:29" ht="25.5" x14ac:dyDescent="0.2">
      <c r="A28" s="296" t="s">
        <v>1382</v>
      </c>
      <c r="B28" s="296">
        <v>1501</v>
      </c>
      <c r="C28" s="296" t="s">
        <v>1382</v>
      </c>
      <c r="D28" s="297" t="s">
        <v>49</v>
      </c>
      <c r="E28" s="282" t="s">
        <v>1837</v>
      </c>
      <c r="F28" s="298">
        <v>89049</v>
      </c>
      <c r="G28" s="525">
        <v>2008</v>
      </c>
      <c r="H28" s="522" t="s">
        <v>135</v>
      </c>
      <c r="I28" s="296" t="s">
        <v>812</v>
      </c>
      <c r="J28" s="300">
        <v>1</v>
      </c>
      <c r="K28" s="296" t="s">
        <v>407</v>
      </c>
      <c r="L28" s="296" t="s">
        <v>34</v>
      </c>
      <c r="M28" s="296" t="s">
        <v>144</v>
      </c>
      <c r="N28" s="301">
        <v>2.0000000000000002E-5</v>
      </c>
      <c r="O28" s="296" t="s">
        <v>127</v>
      </c>
      <c r="P28" s="528">
        <f t="shared" si="4"/>
        <v>5.1000000000000004E-2</v>
      </c>
      <c r="Q28" s="528">
        <f t="shared" si="0"/>
        <v>5.1000000000000004E-2</v>
      </c>
      <c r="R28" s="128">
        <f t="shared" si="1"/>
        <v>5.1000000000000004E-2</v>
      </c>
      <c r="S28" s="304">
        <f t="shared" si="2"/>
        <v>3.100963833124613E-2</v>
      </c>
      <c r="T28" s="68"/>
      <c r="U28" s="68"/>
      <c r="V28" s="69"/>
      <c r="W28" s="303"/>
      <c r="X28" s="303"/>
      <c r="Y28" s="303"/>
      <c r="Z28" s="303"/>
      <c r="AA28" s="303"/>
      <c r="AB28" s="296"/>
      <c r="AC28" s="303"/>
    </row>
    <row r="29" spans="1:29" ht="25.5" x14ac:dyDescent="0.2">
      <c r="A29" s="296" t="s">
        <v>1382</v>
      </c>
      <c r="B29" s="296">
        <v>1501</v>
      </c>
      <c r="C29" s="296" t="s">
        <v>1382</v>
      </c>
      <c r="D29" s="297" t="s">
        <v>49</v>
      </c>
      <c r="E29" s="282" t="s">
        <v>1838</v>
      </c>
      <c r="F29" s="298">
        <v>89049</v>
      </c>
      <c r="G29" s="525">
        <v>2010</v>
      </c>
      <c r="H29" s="522" t="s">
        <v>135</v>
      </c>
      <c r="I29" s="296" t="s">
        <v>812</v>
      </c>
      <c r="J29" s="300">
        <v>1</v>
      </c>
      <c r="K29" s="296" t="s">
        <v>407</v>
      </c>
      <c r="L29" s="296" t="s">
        <v>34</v>
      </c>
      <c r="M29" s="296" t="s">
        <v>144</v>
      </c>
      <c r="N29" s="527">
        <v>1.25E-4</v>
      </c>
      <c r="O29" s="296" t="s">
        <v>127</v>
      </c>
      <c r="P29" s="528">
        <f t="shared" si="4"/>
        <v>0.31875000000000003</v>
      </c>
      <c r="Q29" s="528">
        <f t="shared" si="0"/>
        <v>0.31875000000000003</v>
      </c>
      <c r="R29" s="128">
        <f t="shared" si="1"/>
        <v>0.31875000000000003</v>
      </c>
      <c r="S29" s="304">
        <f t="shared" si="2"/>
        <v>0.19381023957028834</v>
      </c>
      <c r="T29" s="68"/>
      <c r="U29" s="68"/>
      <c r="V29" s="69"/>
      <c r="W29" s="303"/>
      <c r="X29" s="303"/>
      <c r="Y29" s="303"/>
      <c r="Z29" s="303"/>
      <c r="AA29" s="303"/>
      <c r="AB29" s="296"/>
      <c r="AC29" s="303"/>
    </row>
    <row r="30" spans="1:29" ht="25.5" x14ac:dyDescent="0.2">
      <c r="A30" s="296" t="s">
        <v>1382</v>
      </c>
      <c r="B30" s="296">
        <v>1501</v>
      </c>
      <c r="C30" s="296" t="s">
        <v>1382</v>
      </c>
      <c r="D30" s="297" t="s">
        <v>49</v>
      </c>
      <c r="E30" s="282" t="s">
        <v>1838</v>
      </c>
      <c r="F30" s="298">
        <v>89049</v>
      </c>
      <c r="G30" s="525">
        <v>2010</v>
      </c>
      <c r="H30" s="522" t="s">
        <v>135</v>
      </c>
      <c r="I30" s="296" t="s">
        <v>812</v>
      </c>
      <c r="J30" s="300">
        <v>1</v>
      </c>
      <c r="K30" s="296" t="s">
        <v>407</v>
      </c>
      <c r="L30" s="296" t="s">
        <v>34</v>
      </c>
      <c r="M30" s="296" t="s">
        <v>144</v>
      </c>
      <c r="N30" s="527">
        <v>1.25E-4</v>
      </c>
      <c r="O30" s="296" t="s">
        <v>127</v>
      </c>
      <c r="P30" s="528">
        <f t="shared" si="4"/>
        <v>0.31875000000000003</v>
      </c>
      <c r="Q30" s="528">
        <f t="shared" si="0"/>
        <v>0.31875000000000003</v>
      </c>
      <c r="R30" s="128">
        <f t="shared" si="1"/>
        <v>0.31875000000000003</v>
      </c>
      <c r="S30" s="304">
        <f t="shared" si="2"/>
        <v>0.19381023957028834</v>
      </c>
      <c r="T30" s="68"/>
      <c r="U30" s="68"/>
      <c r="V30" s="69"/>
      <c r="W30" s="303"/>
      <c r="X30" s="303"/>
      <c r="Y30" s="303"/>
      <c r="Z30" s="303"/>
      <c r="AA30" s="303"/>
      <c r="AB30" s="296"/>
      <c r="AC30" s="303"/>
    </row>
    <row r="31" spans="1:29" ht="25.5" x14ac:dyDescent="0.2">
      <c r="A31" s="296" t="s">
        <v>1382</v>
      </c>
      <c r="B31" s="296">
        <v>1501</v>
      </c>
      <c r="C31" s="296" t="s">
        <v>1382</v>
      </c>
      <c r="D31" s="297" t="s">
        <v>49</v>
      </c>
      <c r="E31" s="282" t="s">
        <v>1469</v>
      </c>
      <c r="F31" s="298">
        <v>81303</v>
      </c>
      <c r="G31" s="299">
        <v>2007</v>
      </c>
      <c r="H31" s="522" t="s">
        <v>135</v>
      </c>
      <c r="I31" s="296" t="s">
        <v>812</v>
      </c>
      <c r="J31" s="300">
        <v>1</v>
      </c>
      <c r="K31" s="296" t="s">
        <v>407</v>
      </c>
      <c r="L31" s="296" t="s">
        <v>34</v>
      </c>
      <c r="M31" s="296" t="s">
        <v>144</v>
      </c>
      <c r="N31" s="301">
        <v>5.4000000000000001E-4</v>
      </c>
      <c r="O31" s="296" t="s">
        <v>127</v>
      </c>
      <c r="P31" s="528">
        <f t="shared" si="4"/>
        <v>1.377</v>
      </c>
      <c r="Q31" s="528">
        <f t="shared" si="0"/>
        <v>1.377</v>
      </c>
      <c r="R31" s="128">
        <f t="shared" si="1"/>
        <v>1.377</v>
      </c>
      <c r="S31" s="304">
        <f t="shared" si="2"/>
        <v>1.0146101447581297</v>
      </c>
      <c r="T31" s="68"/>
      <c r="U31" s="68"/>
      <c r="V31" s="69"/>
      <c r="W31" s="303"/>
      <c r="X31" s="303"/>
      <c r="Y31" s="303"/>
      <c r="Z31" s="303"/>
      <c r="AA31" s="303"/>
      <c r="AB31" s="296"/>
      <c r="AC31" s="303"/>
    </row>
    <row r="32" spans="1:29" ht="25.5" x14ac:dyDescent="0.2">
      <c r="A32" s="296" t="s">
        <v>1382</v>
      </c>
      <c r="B32" s="296">
        <v>1501</v>
      </c>
      <c r="C32" s="296" t="s">
        <v>1382</v>
      </c>
      <c r="D32" s="297" t="s">
        <v>49</v>
      </c>
      <c r="E32" s="282" t="s">
        <v>1469</v>
      </c>
      <c r="F32" s="298">
        <v>81303</v>
      </c>
      <c r="G32" s="299">
        <v>2008</v>
      </c>
      <c r="H32" s="522" t="s">
        <v>135</v>
      </c>
      <c r="I32" s="296" t="s">
        <v>812</v>
      </c>
      <c r="J32" s="300">
        <v>1</v>
      </c>
      <c r="K32" s="296" t="s">
        <v>407</v>
      </c>
      <c r="L32" s="296" t="s">
        <v>34</v>
      </c>
      <c r="M32" s="296" t="s">
        <v>144</v>
      </c>
      <c r="N32" s="301">
        <v>5.4000000000000001E-4</v>
      </c>
      <c r="O32" s="296" t="s">
        <v>127</v>
      </c>
      <c r="P32" s="528">
        <f t="shared" si="4"/>
        <v>1.377</v>
      </c>
      <c r="Q32" s="528">
        <f t="shared" si="0"/>
        <v>1.377</v>
      </c>
      <c r="R32" s="128">
        <f t="shared" si="1"/>
        <v>1.377</v>
      </c>
      <c r="S32" s="304">
        <f t="shared" si="2"/>
        <v>1.0146101447581297</v>
      </c>
      <c r="T32" s="68"/>
      <c r="U32" s="68"/>
      <c r="V32" s="69"/>
      <c r="W32" s="303"/>
      <c r="X32" s="303"/>
      <c r="Y32" s="303"/>
      <c r="Z32" s="303"/>
      <c r="AA32" s="303"/>
      <c r="AB32" s="296"/>
      <c r="AC32" s="303"/>
    </row>
    <row r="33" spans="1:29" ht="25.5" x14ac:dyDescent="0.2">
      <c r="A33" s="296" t="s">
        <v>1382</v>
      </c>
      <c r="B33" s="296">
        <v>1501</v>
      </c>
      <c r="C33" s="296" t="s">
        <v>1382</v>
      </c>
      <c r="D33" s="297" t="s">
        <v>49</v>
      </c>
      <c r="E33" s="282" t="s">
        <v>1469</v>
      </c>
      <c r="F33" s="298">
        <v>81303</v>
      </c>
      <c r="G33" s="299">
        <v>2009</v>
      </c>
      <c r="H33" s="522" t="s">
        <v>135</v>
      </c>
      <c r="I33" s="296" t="s">
        <v>812</v>
      </c>
      <c r="J33" s="300">
        <v>1</v>
      </c>
      <c r="K33" s="296" t="s">
        <v>407</v>
      </c>
      <c r="L33" s="296" t="s">
        <v>34</v>
      </c>
      <c r="M33" s="296" t="s">
        <v>144</v>
      </c>
      <c r="N33" s="301">
        <v>5.4000000000000001E-4</v>
      </c>
      <c r="O33" s="296" t="s">
        <v>127</v>
      </c>
      <c r="P33" s="528">
        <f t="shared" si="4"/>
        <v>1.377</v>
      </c>
      <c r="Q33" s="528">
        <f t="shared" si="0"/>
        <v>1.377</v>
      </c>
      <c r="R33" s="128">
        <f t="shared" si="1"/>
        <v>1.377</v>
      </c>
      <c r="S33" s="304">
        <f t="shared" si="2"/>
        <v>1.0146101447581297</v>
      </c>
      <c r="T33" s="68"/>
      <c r="U33" s="68"/>
      <c r="V33" s="69"/>
      <c r="W33" s="303"/>
      <c r="X33" s="303"/>
      <c r="Y33" s="303"/>
      <c r="Z33" s="303"/>
      <c r="AA33" s="303"/>
      <c r="AB33" s="296"/>
      <c r="AC33" s="303"/>
    </row>
    <row r="34" spans="1:29" ht="25.5" x14ac:dyDescent="0.2">
      <c r="A34" s="296" t="s">
        <v>1382</v>
      </c>
      <c r="B34" s="296">
        <v>1501</v>
      </c>
      <c r="C34" s="296" t="s">
        <v>1382</v>
      </c>
      <c r="D34" s="297" t="s">
        <v>49</v>
      </c>
      <c r="E34" s="282" t="s">
        <v>1469</v>
      </c>
      <c r="F34" s="298">
        <v>81303</v>
      </c>
      <c r="G34" s="299">
        <v>2007</v>
      </c>
      <c r="H34" s="522" t="s">
        <v>135</v>
      </c>
      <c r="I34" s="296" t="s">
        <v>812</v>
      </c>
      <c r="J34" s="300">
        <v>1</v>
      </c>
      <c r="K34" s="296" t="s">
        <v>407</v>
      </c>
      <c r="L34" s="296" t="s">
        <v>34</v>
      </c>
      <c r="M34" s="296" t="s">
        <v>144</v>
      </c>
      <c r="N34" s="301">
        <v>5.4000000000000001E-4</v>
      </c>
      <c r="O34" s="296" t="s">
        <v>127</v>
      </c>
      <c r="P34" s="528">
        <f t="shared" si="4"/>
        <v>1.377</v>
      </c>
      <c r="Q34" s="528">
        <f t="shared" si="0"/>
        <v>1.377</v>
      </c>
      <c r="R34" s="128">
        <f t="shared" si="1"/>
        <v>1.377</v>
      </c>
      <c r="S34" s="304">
        <f t="shared" si="2"/>
        <v>1.0146101447581297</v>
      </c>
      <c r="T34" s="68"/>
      <c r="U34" s="68"/>
      <c r="V34" s="69"/>
      <c r="W34" s="303"/>
      <c r="X34" s="303"/>
      <c r="Y34" s="303"/>
      <c r="Z34" s="303"/>
      <c r="AA34" s="303"/>
      <c r="AB34" s="296"/>
      <c r="AC34" s="303"/>
    </row>
    <row r="35" spans="1:29" ht="25.5" x14ac:dyDescent="0.2">
      <c r="A35" s="296" t="s">
        <v>1382</v>
      </c>
      <c r="B35" s="296">
        <v>1501</v>
      </c>
      <c r="C35" s="296" t="s">
        <v>1382</v>
      </c>
      <c r="D35" s="297" t="s">
        <v>49</v>
      </c>
      <c r="E35" s="282" t="s">
        <v>1469</v>
      </c>
      <c r="F35" s="298">
        <v>81303</v>
      </c>
      <c r="G35" s="299">
        <v>2008</v>
      </c>
      <c r="H35" s="522" t="s">
        <v>135</v>
      </c>
      <c r="I35" s="296" t="s">
        <v>812</v>
      </c>
      <c r="J35" s="300">
        <v>1</v>
      </c>
      <c r="K35" s="296" t="s">
        <v>407</v>
      </c>
      <c r="L35" s="296" t="s">
        <v>34</v>
      </c>
      <c r="M35" s="296" t="s">
        <v>144</v>
      </c>
      <c r="N35" s="301">
        <v>5.4000000000000001E-4</v>
      </c>
      <c r="O35" s="296" t="s">
        <v>127</v>
      </c>
      <c r="P35" s="528">
        <f t="shared" si="4"/>
        <v>1.377</v>
      </c>
      <c r="Q35" s="528">
        <f t="shared" si="0"/>
        <v>1.377</v>
      </c>
      <c r="R35" s="128">
        <f t="shared" si="1"/>
        <v>1.377</v>
      </c>
      <c r="S35" s="304">
        <f t="shared" si="2"/>
        <v>1.0146101447581297</v>
      </c>
      <c r="T35" s="68"/>
      <c r="U35" s="68"/>
      <c r="V35" s="69"/>
      <c r="W35" s="303"/>
      <c r="X35" s="303"/>
      <c r="Y35" s="303"/>
      <c r="Z35" s="303"/>
      <c r="AA35" s="303"/>
      <c r="AB35" s="296"/>
      <c r="AC35" s="303"/>
    </row>
    <row r="36" spans="1:29" ht="25.5" x14ac:dyDescent="0.2">
      <c r="A36" s="296" t="s">
        <v>1382</v>
      </c>
      <c r="B36" s="296">
        <v>1501</v>
      </c>
      <c r="C36" s="296" t="s">
        <v>1382</v>
      </c>
      <c r="D36" s="297" t="s">
        <v>49</v>
      </c>
      <c r="E36" s="282" t="s">
        <v>1469</v>
      </c>
      <c r="F36" s="298">
        <v>81303</v>
      </c>
      <c r="G36" s="299">
        <v>2009</v>
      </c>
      <c r="H36" s="522" t="s">
        <v>135</v>
      </c>
      <c r="I36" s="296" t="s">
        <v>812</v>
      </c>
      <c r="J36" s="300">
        <v>1</v>
      </c>
      <c r="K36" s="296" t="s">
        <v>407</v>
      </c>
      <c r="L36" s="296" t="s">
        <v>34</v>
      </c>
      <c r="M36" s="296" t="s">
        <v>144</v>
      </c>
      <c r="N36" s="301">
        <v>5.4000000000000001E-4</v>
      </c>
      <c r="O36" s="296" t="s">
        <v>127</v>
      </c>
      <c r="P36" s="528">
        <f t="shared" si="4"/>
        <v>1.377</v>
      </c>
      <c r="Q36" s="528">
        <f t="shared" si="0"/>
        <v>1.377</v>
      </c>
      <c r="R36" s="128">
        <f t="shared" si="1"/>
        <v>1.377</v>
      </c>
      <c r="S36" s="304">
        <f t="shared" si="2"/>
        <v>1.0146101447581297</v>
      </c>
      <c r="T36" s="68"/>
      <c r="U36" s="68"/>
      <c r="V36" s="69"/>
      <c r="W36" s="303"/>
      <c r="X36" s="303"/>
      <c r="Y36" s="303"/>
      <c r="Z36" s="303"/>
      <c r="AA36" s="303"/>
      <c r="AB36" s="296"/>
      <c r="AC36" s="303"/>
    </row>
    <row r="37" spans="1:29" ht="25.5" x14ac:dyDescent="0.2">
      <c r="A37" s="296" t="s">
        <v>1382</v>
      </c>
      <c r="B37" s="296">
        <v>1501</v>
      </c>
      <c r="C37" s="296" t="s">
        <v>1382</v>
      </c>
      <c r="D37" s="297" t="s">
        <v>49</v>
      </c>
      <c r="E37" s="282" t="s">
        <v>1839</v>
      </c>
      <c r="F37" s="298">
        <v>81303</v>
      </c>
      <c r="G37" s="525">
        <v>2008</v>
      </c>
      <c r="H37" s="522" t="s">
        <v>135</v>
      </c>
      <c r="I37" s="296" t="s">
        <v>812</v>
      </c>
      <c r="J37" s="300">
        <v>1</v>
      </c>
      <c r="K37" s="296" t="s">
        <v>407</v>
      </c>
      <c r="L37" s="296" t="s">
        <v>34</v>
      </c>
      <c r="M37" s="296" t="s">
        <v>144</v>
      </c>
      <c r="N37" s="301">
        <v>2.0000000000000002E-5</v>
      </c>
      <c r="O37" s="296" t="s">
        <v>127</v>
      </c>
      <c r="P37" s="528">
        <f t="shared" si="4"/>
        <v>5.1000000000000004E-2</v>
      </c>
      <c r="Q37" s="528">
        <f t="shared" si="0"/>
        <v>5.1000000000000004E-2</v>
      </c>
      <c r="R37" s="128">
        <f t="shared" si="1"/>
        <v>5.1000000000000004E-2</v>
      </c>
      <c r="S37" s="304">
        <f t="shared" si="2"/>
        <v>3.7578153509560355E-2</v>
      </c>
      <c r="T37" s="68"/>
      <c r="U37" s="68"/>
      <c r="V37" s="69"/>
      <c r="W37" s="303"/>
      <c r="X37" s="303"/>
      <c r="Y37" s="303"/>
      <c r="Z37" s="303"/>
      <c r="AA37" s="303"/>
      <c r="AB37" s="296"/>
      <c r="AC37" s="303"/>
    </row>
    <row r="38" spans="1:29" ht="25.5" x14ac:dyDescent="0.2">
      <c r="A38" s="296" t="s">
        <v>1382</v>
      </c>
      <c r="B38" s="296">
        <v>1501</v>
      </c>
      <c r="C38" s="296" t="s">
        <v>1382</v>
      </c>
      <c r="D38" s="297" t="s">
        <v>49</v>
      </c>
      <c r="E38" s="282" t="s">
        <v>1840</v>
      </c>
      <c r="F38" s="298">
        <v>81303</v>
      </c>
      <c r="G38" s="525">
        <v>2008</v>
      </c>
      <c r="H38" s="522" t="s">
        <v>135</v>
      </c>
      <c r="I38" s="296" t="s">
        <v>812</v>
      </c>
      <c r="J38" s="300">
        <v>1</v>
      </c>
      <c r="K38" s="296" t="s">
        <v>407</v>
      </c>
      <c r="L38" s="296" t="s">
        <v>34</v>
      </c>
      <c r="M38" s="296" t="s">
        <v>144</v>
      </c>
      <c r="N38" s="301">
        <v>1.0000000000000001E-5</v>
      </c>
      <c r="O38" s="296" t="s">
        <v>127</v>
      </c>
      <c r="P38" s="528">
        <f t="shared" si="4"/>
        <v>2.5500000000000002E-2</v>
      </c>
      <c r="Q38" s="528">
        <f t="shared" si="0"/>
        <v>2.5500000000000002E-2</v>
      </c>
      <c r="R38" s="128">
        <f t="shared" si="1"/>
        <v>2.5500000000000002E-2</v>
      </c>
      <c r="S38" s="304">
        <f t="shared" si="2"/>
        <v>1.8789076754780178E-2</v>
      </c>
      <c r="T38" s="68"/>
      <c r="U38" s="68"/>
      <c r="V38" s="69"/>
      <c r="W38" s="303"/>
      <c r="X38" s="303"/>
      <c r="Y38" s="303"/>
      <c r="Z38" s="303"/>
      <c r="AA38" s="303"/>
      <c r="AB38" s="296"/>
      <c r="AC38" s="303"/>
    </row>
    <row r="39" spans="1:29" ht="25.5" x14ac:dyDescent="0.2">
      <c r="A39" s="522" t="s">
        <v>1382</v>
      </c>
      <c r="B39" s="522">
        <v>1501</v>
      </c>
      <c r="C39" s="522" t="s">
        <v>1382</v>
      </c>
      <c r="D39" s="523" t="s">
        <v>49</v>
      </c>
      <c r="E39" s="282" t="s">
        <v>1841</v>
      </c>
      <c r="F39" s="524">
        <v>81303</v>
      </c>
      <c r="G39" s="525">
        <v>2010</v>
      </c>
      <c r="H39" s="522" t="s">
        <v>135</v>
      </c>
      <c r="I39" s="522" t="s">
        <v>812</v>
      </c>
      <c r="J39" s="526">
        <v>1</v>
      </c>
      <c r="K39" s="522" t="s">
        <v>407</v>
      </c>
      <c r="L39" s="522" t="s">
        <v>34</v>
      </c>
      <c r="M39" s="522" t="s">
        <v>144</v>
      </c>
      <c r="N39" s="527">
        <v>1.0000000000000001E-5</v>
      </c>
      <c r="O39" s="522" t="s">
        <v>127</v>
      </c>
      <c r="P39" s="528">
        <f t="shared" si="4"/>
        <v>2.5500000000000002E-2</v>
      </c>
      <c r="Q39" s="528">
        <f t="shared" si="0"/>
        <v>2.5500000000000002E-2</v>
      </c>
      <c r="R39" s="529">
        <f t="shared" si="1"/>
        <v>2.5500000000000002E-2</v>
      </c>
      <c r="S39" s="530">
        <f t="shared" si="2"/>
        <v>1.8789076754780178E-2</v>
      </c>
      <c r="T39" s="68"/>
      <c r="U39" s="68"/>
      <c r="V39" s="69"/>
      <c r="W39" s="303"/>
      <c r="X39" s="303"/>
      <c r="Y39" s="303"/>
      <c r="Z39" s="303"/>
      <c r="AA39" s="303"/>
      <c r="AB39" s="296"/>
      <c r="AC39" s="303"/>
    </row>
    <row r="40" spans="1:29" ht="25.5" x14ac:dyDescent="0.2">
      <c r="A40" s="522" t="s">
        <v>1382</v>
      </c>
      <c r="B40" s="522">
        <v>1501</v>
      </c>
      <c r="C40" s="522" t="s">
        <v>1382</v>
      </c>
      <c r="D40" s="523" t="s">
        <v>49</v>
      </c>
      <c r="E40" s="282" t="s">
        <v>1841</v>
      </c>
      <c r="F40" s="524">
        <v>81303</v>
      </c>
      <c r="G40" s="525">
        <v>2010</v>
      </c>
      <c r="H40" s="522" t="s">
        <v>135</v>
      </c>
      <c r="I40" s="522" t="s">
        <v>812</v>
      </c>
      <c r="J40" s="526">
        <v>1</v>
      </c>
      <c r="K40" s="522" t="s">
        <v>407</v>
      </c>
      <c r="L40" s="522" t="s">
        <v>34</v>
      </c>
      <c r="M40" s="522" t="s">
        <v>144</v>
      </c>
      <c r="N40" s="527">
        <v>1.0000000000000001E-5</v>
      </c>
      <c r="O40" s="522" t="s">
        <v>127</v>
      </c>
      <c r="P40" s="528">
        <f t="shared" si="4"/>
        <v>2.5500000000000002E-2</v>
      </c>
      <c r="Q40" s="528">
        <f t="shared" si="0"/>
        <v>2.5500000000000002E-2</v>
      </c>
      <c r="R40" s="529">
        <f t="shared" si="1"/>
        <v>2.5500000000000002E-2</v>
      </c>
      <c r="S40" s="530">
        <f t="shared" si="2"/>
        <v>1.8789076754780178E-2</v>
      </c>
      <c r="T40" s="68"/>
      <c r="U40" s="68"/>
      <c r="V40" s="69"/>
      <c r="W40" s="303"/>
      <c r="X40" s="303"/>
      <c r="Y40" s="303"/>
      <c r="Z40" s="303"/>
      <c r="AA40" s="303"/>
      <c r="AB40" s="296"/>
      <c r="AC40" s="303"/>
    </row>
    <row r="41" spans="1:29" ht="25.5" x14ac:dyDescent="0.2">
      <c r="A41" s="296" t="s">
        <v>1382</v>
      </c>
      <c r="B41" s="296">
        <v>1501</v>
      </c>
      <c r="C41" s="296" t="s">
        <v>1382</v>
      </c>
      <c r="D41" s="297" t="s">
        <v>49</v>
      </c>
      <c r="E41" s="285" t="s">
        <v>1482</v>
      </c>
      <c r="F41" s="298">
        <v>45013</v>
      </c>
      <c r="G41" s="299">
        <v>2012</v>
      </c>
      <c r="H41" s="522" t="s">
        <v>135</v>
      </c>
      <c r="I41" s="296" t="s">
        <v>812</v>
      </c>
      <c r="J41" s="300">
        <v>1</v>
      </c>
      <c r="K41" s="296" t="s">
        <v>407</v>
      </c>
      <c r="L41" s="296" t="s">
        <v>34</v>
      </c>
      <c r="M41" s="296" t="s">
        <v>144</v>
      </c>
      <c r="N41" s="301">
        <v>2.7E-4</v>
      </c>
      <c r="O41" s="296" t="s">
        <v>127</v>
      </c>
      <c r="P41" s="528">
        <f t="shared" si="4"/>
        <v>0.6885</v>
      </c>
      <c r="Q41" s="528">
        <f t="shared" si="0"/>
        <v>0.6885</v>
      </c>
      <c r="R41" s="128">
        <f t="shared" si="1"/>
        <v>0.6885</v>
      </c>
      <c r="S41" s="304">
        <f t="shared" si="2"/>
        <v>0.62841405876544032</v>
      </c>
      <c r="T41" s="68"/>
      <c r="U41" s="68"/>
      <c r="V41" s="531">
        <v>11000</v>
      </c>
      <c r="W41" s="303"/>
      <c r="X41" s="303"/>
      <c r="Y41" s="303"/>
      <c r="Z41" s="303"/>
      <c r="AA41" s="303"/>
      <c r="AB41" s="296"/>
      <c r="AC41" s="303"/>
    </row>
    <row r="42" spans="1:29" ht="25.5" x14ac:dyDescent="0.2">
      <c r="A42" s="296" t="s">
        <v>1382</v>
      </c>
      <c r="B42" s="296">
        <v>1501</v>
      </c>
      <c r="C42" s="296" t="s">
        <v>1382</v>
      </c>
      <c r="D42" s="297" t="s">
        <v>49</v>
      </c>
      <c r="E42" s="285" t="s">
        <v>1478</v>
      </c>
      <c r="F42" s="298">
        <v>45013</v>
      </c>
      <c r="G42" s="299">
        <v>2010</v>
      </c>
      <c r="H42" s="522" t="s">
        <v>135</v>
      </c>
      <c r="I42" s="296" t="s">
        <v>812</v>
      </c>
      <c r="J42" s="300">
        <v>1</v>
      </c>
      <c r="K42" s="296" t="s">
        <v>407</v>
      </c>
      <c r="L42" s="296" t="s">
        <v>34</v>
      </c>
      <c r="M42" s="296" t="s">
        <v>144</v>
      </c>
      <c r="N42" s="301">
        <v>1.3272727272727272E-4</v>
      </c>
      <c r="O42" s="296" t="s">
        <v>127</v>
      </c>
      <c r="P42" s="528">
        <f t="shared" si="4"/>
        <v>0.33845454545454545</v>
      </c>
      <c r="Q42" s="528">
        <f t="shared" si="0"/>
        <v>0.33845454545454545</v>
      </c>
      <c r="R42" s="128">
        <f t="shared" si="1"/>
        <v>0.33845454545454545</v>
      </c>
      <c r="S42" s="304">
        <f t="shared" ref="S42:S73" si="5">IF($P42="",0,IF($G42&lt;2011,SUM(VLOOKUP(VLOOKUP($F42,Sub,2,0),NoneGrid2005,11,0)*$P42*$J42,VLOOKUP(VLOOKUP($F42,Sub,2,0),NoneGrid2005,12,0)*$P42*$J42,VLOOKUP(VLOOKUP($F42,Sub,2,0),NoneGrid2005,13,0)*$P42*$J42),IF($G42=2011,SUM(VLOOKUP(VLOOKUP($F42,Sub,2,0),NoneGrid2007,23,0)*$P42*$J42,VLOOKUP(VLOOKUP($F42,Sub,2,0),NoneGrid2007,24,0)*$P42*$J42,VLOOKUP(VLOOKUP($F42,Sub,2,0),NoneGrid2007,25,0)*$P42*$J42),SUM(VLOOKUP(VLOOKUP($F42,Sub,2,0),NoneGrid2009,35,0)*$P42*$J42,VLOOKUP(VLOOKUP($F42,Sub,2,0),NoneGrid2009,36,0)*$P42*$J42,VLOOKUP(VLOOKUP($F42,Sub,2,0),NoneGrid2009,37,0)*$P42*$J42))))</f>
        <v>0.3075332588621148</v>
      </c>
      <c r="T42" s="68"/>
      <c r="U42" s="68"/>
      <c r="V42" s="531">
        <v>9000</v>
      </c>
      <c r="W42" s="303"/>
      <c r="X42" s="303"/>
      <c r="Y42" s="303"/>
      <c r="Z42" s="303"/>
      <c r="AA42" s="303"/>
      <c r="AB42" s="296"/>
      <c r="AC42" s="303"/>
    </row>
    <row r="43" spans="1:29" ht="25.5" x14ac:dyDescent="0.2">
      <c r="A43" s="535" t="s">
        <v>1382</v>
      </c>
      <c r="B43" s="535">
        <v>1501</v>
      </c>
      <c r="C43" s="535" t="s">
        <v>1382</v>
      </c>
      <c r="D43" s="536" t="s">
        <v>49</v>
      </c>
      <c r="E43" s="537" t="s">
        <v>1478</v>
      </c>
      <c r="F43" s="538">
        <v>45013</v>
      </c>
      <c r="G43" s="539">
        <v>2010</v>
      </c>
      <c r="H43" s="522" t="s">
        <v>135</v>
      </c>
      <c r="I43" s="535" t="s">
        <v>812</v>
      </c>
      <c r="J43" s="540">
        <v>1</v>
      </c>
      <c r="K43" s="535" t="s">
        <v>407</v>
      </c>
      <c r="L43" s="535" t="s">
        <v>34</v>
      </c>
      <c r="M43" s="535" t="s">
        <v>144</v>
      </c>
      <c r="N43" s="541">
        <v>1.3272727272727272E-4</v>
      </c>
      <c r="O43" s="535" t="s">
        <v>127</v>
      </c>
      <c r="P43" s="542">
        <v>0</v>
      </c>
      <c r="Q43" s="542">
        <f t="shared" si="0"/>
        <v>0</v>
      </c>
      <c r="R43" s="543">
        <f t="shared" si="1"/>
        <v>0</v>
      </c>
      <c r="S43" s="544">
        <f t="shared" si="5"/>
        <v>0</v>
      </c>
      <c r="T43" s="518"/>
      <c r="U43" s="518"/>
      <c r="V43" s="545">
        <v>9000</v>
      </c>
      <c r="W43" s="520"/>
      <c r="X43" s="520"/>
      <c r="Y43" s="520"/>
      <c r="Z43" s="520"/>
      <c r="AA43" s="520"/>
      <c r="AB43" s="522" t="s">
        <v>1923</v>
      </c>
      <c r="AC43" s="520"/>
    </row>
    <row r="44" spans="1:29" ht="12.75" x14ac:dyDescent="0.2">
      <c r="A44" s="296" t="s">
        <v>1382</v>
      </c>
      <c r="B44" s="296">
        <v>1501</v>
      </c>
      <c r="C44" s="296" t="s">
        <v>1382</v>
      </c>
      <c r="D44" s="297" t="s">
        <v>46</v>
      </c>
      <c r="E44" s="285" t="s">
        <v>1475</v>
      </c>
      <c r="F44" s="298">
        <v>45013</v>
      </c>
      <c r="G44" s="299">
        <v>2008</v>
      </c>
      <c r="H44" s="522" t="s">
        <v>135</v>
      </c>
      <c r="I44" s="296" t="s">
        <v>812</v>
      </c>
      <c r="J44" s="300">
        <v>1</v>
      </c>
      <c r="K44" s="296" t="s">
        <v>136</v>
      </c>
      <c r="L44" s="296" t="s">
        <v>816</v>
      </c>
      <c r="M44" s="296" t="s">
        <v>144</v>
      </c>
      <c r="N44" s="301"/>
      <c r="O44" s="296" t="s">
        <v>46</v>
      </c>
      <c r="P44" s="528"/>
      <c r="Q44" s="528">
        <f t="shared" si="0"/>
        <v>0</v>
      </c>
      <c r="R44" s="128">
        <f t="shared" si="1"/>
        <v>0</v>
      </c>
      <c r="S44" s="304">
        <f t="shared" si="5"/>
        <v>0</v>
      </c>
      <c r="T44" s="528">
        <v>83.635000000000005</v>
      </c>
      <c r="U44" s="528">
        <v>83.635000000000005</v>
      </c>
      <c r="V44" s="531">
        <v>369000</v>
      </c>
      <c r="W44" s="303"/>
      <c r="X44" s="303"/>
      <c r="Y44" s="303"/>
      <c r="Z44" s="303"/>
      <c r="AA44" s="303"/>
      <c r="AB44" s="296"/>
      <c r="AC44" s="303"/>
    </row>
    <row r="45" spans="1:29" ht="12.75" x14ac:dyDescent="0.2">
      <c r="A45" s="535" t="s">
        <v>1382</v>
      </c>
      <c r="B45" s="535">
        <v>1501</v>
      </c>
      <c r="C45" s="535" t="s">
        <v>1382</v>
      </c>
      <c r="D45" s="536" t="s">
        <v>46</v>
      </c>
      <c r="E45" s="537" t="s">
        <v>1475</v>
      </c>
      <c r="F45" s="538">
        <v>45013</v>
      </c>
      <c r="G45" s="539">
        <v>2008</v>
      </c>
      <c r="H45" s="522" t="s">
        <v>135</v>
      </c>
      <c r="I45" s="535" t="s">
        <v>812</v>
      </c>
      <c r="J45" s="540">
        <v>1</v>
      </c>
      <c r="K45" s="535" t="s">
        <v>136</v>
      </c>
      <c r="L45" s="535" t="s">
        <v>816</v>
      </c>
      <c r="M45" s="535" t="s">
        <v>144</v>
      </c>
      <c r="N45" s="541"/>
      <c r="O45" s="535" t="s">
        <v>46</v>
      </c>
      <c r="P45" s="542"/>
      <c r="Q45" s="542">
        <f t="shared" si="0"/>
        <v>0</v>
      </c>
      <c r="R45" s="543">
        <f t="shared" si="1"/>
        <v>0</v>
      </c>
      <c r="S45" s="544">
        <f t="shared" si="5"/>
        <v>0</v>
      </c>
      <c r="T45" s="542">
        <v>83.635000000000005</v>
      </c>
      <c r="U45" s="542">
        <v>83.635000000000005</v>
      </c>
      <c r="V45" s="545">
        <v>369000</v>
      </c>
      <c r="W45" s="520"/>
      <c r="X45" s="520"/>
      <c r="Y45" s="520"/>
      <c r="Z45" s="520"/>
      <c r="AA45" s="520"/>
      <c r="AB45" s="522" t="s">
        <v>1923</v>
      </c>
      <c r="AC45" s="520"/>
    </row>
    <row r="46" spans="1:29" ht="12.75" x14ac:dyDescent="0.2">
      <c r="A46" s="296" t="s">
        <v>1382</v>
      </c>
      <c r="B46" s="296">
        <v>1501</v>
      </c>
      <c r="C46" s="296" t="s">
        <v>1382</v>
      </c>
      <c r="D46" s="297" t="s">
        <v>49</v>
      </c>
      <c r="E46" s="285" t="s">
        <v>1479</v>
      </c>
      <c r="F46" s="298">
        <v>45013</v>
      </c>
      <c r="G46" s="299">
        <v>2010</v>
      </c>
      <c r="H46" s="522" t="s">
        <v>135</v>
      </c>
      <c r="I46" s="296" t="s">
        <v>812</v>
      </c>
      <c r="J46" s="300">
        <v>1</v>
      </c>
      <c r="K46" s="296" t="s">
        <v>407</v>
      </c>
      <c r="L46" s="296" t="s">
        <v>34</v>
      </c>
      <c r="M46" s="296" t="s">
        <v>144</v>
      </c>
      <c r="N46" s="301">
        <v>1.3300000000000001E-4</v>
      </c>
      <c r="O46" s="296" t="s">
        <v>127</v>
      </c>
      <c r="P46" s="528">
        <f>N46*2550</f>
        <v>0.33915000000000001</v>
      </c>
      <c r="Q46" s="528">
        <f t="shared" si="0"/>
        <v>0.33915000000000001</v>
      </c>
      <c r="R46" s="128">
        <f t="shared" si="1"/>
        <v>0.33915000000000001</v>
      </c>
      <c r="S46" s="304">
        <f t="shared" si="5"/>
        <v>0.3081651765173109</v>
      </c>
      <c r="T46" s="68"/>
      <c r="U46" s="68"/>
      <c r="V46" s="531">
        <v>3000</v>
      </c>
      <c r="W46" s="303"/>
      <c r="X46" s="303"/>
      <c r="Y46" s="303"/>
      <c r="Z46" s="303"/>
      <c r="AA46" s="303"/>
      <c r="AB46" s="296"/>
      <c r="AC46" s="303"/>
    </row>
    <row r="47" spans="1:29" ht="12.75" x14ac:dyDescent="0.2">
      <c r="A47" s="535" t="s">
        <v>1382</v>
      </c>
      <c r="B47" s="535">
        <v>1501</v>
      </c>
      <c r="C47" s="535" t="s">
        <v>1382</v>
      </c>
      <c r="D47" s="536" t="s">
        <v>49</v>
      </c>
      <c r="E47" s="537" t="s">
        <v>1479</v>
      </c>
      <c r="F47" s="538">
        <v>45013</v>
      </c>
      <c r="G47" s="539">
        <v>2010</v>
      </c>
      <c r="H47" s="522" t="s">
        <v>135</v>
      </c>
      <c r="I47" s="535" t="s">
        <v>812</v>
      </c>
      <c r="J47" s="540">
        <v>1</v>
      </c>
      <c r="K47" s="535" t="s">
        <v>407</v>
      </c>
      <c r="L47" s="535" t="s">
        <v>34</v>
      </c>
      <c r="M47" s="535" t="s">
        <v>144</v>
      </c>
      <c r="N47" s="541">
        <v>1.3272727272727272E-4</v>
      </c>
      <c r="O47" s="535" t="s">
        <v>127</v>
      </c>
      <c r="P47" s="542">
        <v>0</v>
      </c>
      <c r="Q47" s="542">
        <f t="shared" si="0"/>
        <v>0</v>
      </c>
      <c r="R47" s="543">
        <f t="shared" si="1"/>
        <v>0</v>
      </c>
      <c r="S47" s="544">
        <f t="shared" si="5"/>
        <v>0</v>
      </c>
      <c r="T47" s="518"/>
      <c r="U47" s="518"/>
      <c r="V47" s="545">
        <v>3000</v>
      </c>
      <c r="W47" s="520"/>
      <c r="X47" s="520"/>
      <c r="Y47" s="520"/>
      <c r="Z47" s="520"/>
      <c r="AA47" s="520"/>
      <c r="AB47" s="522" t="s">
        <v>1923</v>
      </c>
      <c r="AC47" s="520"/>
    </row>
    <row r="48" spans="1:29" ht="25.5" x14ac:dyDescent="0.2">
      <c r="A48" s="522" t="s">
        <v>1382</v>
      </c>
      <c r="B48" s="522">
        <v>1501</v>
      </c>
      <c r="C48" s="522" t="s">
        <v>1382</v>
      </c>
      <c r="D48" s="523" t="s">
        <v>49</v>
      </c>
      <c r="E48" s="282" t="s">
        <v>1914</v>
      </c>
      <c r="F48" s="524">
        <v>45013</v>
      </c>
      <c r="G48" s="525">
        <v>2010</v>
      </c>
      <c r="H48" s="522" t="s">
        <v>135</v>
      </c>
      <c r="I48" s="522" t="s">
        <v>812</v>
      </c>
      <c r="J48" s="526">
        <v>1</v>
      </c>
      <c r="K48" s="522" t="s">
        <v>407</v>
      </c>
      <c r="L48" s="522" t="s">
        <v>34</v>
      </c>
      <c r="M48" s="522" t="s">
        <v>144</v>
      </c>
      <c r="N48" s="527">
        <v>4.0000000000000003E-5</v>
      </c>
      <c r="O48" s="522" t="s">
        <v>127</v>
      </c>
      <c r="P48" s="528">
        <f t="shared" ref="P48:P103" si="6">N48*2550</f>
        <v>0.10200000000000001</v>
      </c>
      <c r="Q48" s="528">
        <f t="shared" ref="Q48:Q49" si="7">P48</f>
        <v>0.10200000000000001</v>
      </c>
      <c r="R48" s="529">
        <f t="shared" ref="R48:R49" si="8">IF(AND(LEFT(I48,2)="On",J48&lt;&gt;0,G48&gt;1998),Q48,0)</f>
        <v>0.10200000000000001</v>
      </c>
      <c r="S48" s="530">
        <f t="shared" si="5"/>
        <v>9.2681256095431847E-2</v>
      </c>
      <c r="T48" s="68"/>
      <c r="U48" s="68"/>
      <c r="V48" s="531">
        <v>3000</v>
      </c>
      <c r="W48" s="303"/>
      <c r="X48" s="303"/>
      <c r="Y48" s="303"/>
      <c r="Z48" s="303"/>
      <c r="AA48" s="303"/>
      <c r="AB48" s="296"/>
      <c r="AC48" s="303"/>
    </row>
    <row r="49" spans="1:29" ht="25.5" x14ac:dyDescent="0.2">
      <c r="A49" s="522" t="s">
        <v>1382</v>
      </c>
      <c r="B49" s="522">
        <v>1501</v>
      </c>
      <c r="C49" s="522" t="s">
        <v>1382</v>
      </c>
      <c r="D49" s="523" t="s">
        <v>49</v>
      </c>
      <c r="E49" s="282" t="s">
        <v>1914</v>
      </c>
      <c r="F49" s="524">
        <v>45013</v>
      </c>
      <c r="G49" s="525">
        <v>2010</v>
      </c>
      <c r="H49" s="522" t="s">
        <v>135</v>
      </c>
      <c r="I49" s="522" t="s">
        <v>812</v>
      </c>
      <c r="J49" s="526">
        <v>1</v>
      </c>
      <c r="K49" s="522" t="s">
        <v>407</v>
      </c>
      <c r="L49" s="522" t="s">
        <v>34</v>
      </c>
      <c r="M49" s="522" t="s">
        <v>144</v>
      </c>
      <c r="N49" s="527">
        <v>4.0000000000000003E-5</v>
      </c>
      <c r="O49" s="522" t="s">
        <v>127</v>
      </c>
      <c r="P49" s="528">
        <f t="shared" si="6"/>
        <v>0.10200000000000001</v>
      </c>
      <c r="Q49" s="528">
        <f t="shared" si="7"/>
        <v>0.10200000000000001</v>
      </c>
      <c r="R49" s="529">
        <f t="shared" si="8"/>
        <v>0.10200000000000001</v>
      </c>
      <c r="S49" s="530">
        <f t="shared" si="5"/>
        <v>9.2681256095431847E-2</v>
      </c>
      <c r="T49" s="68"/>
      <c r="U49" s="68"/>
      <c r="V49" s="531">
        <v>3000</v>
      </c>
      <c r="W49" s="303"/>
      <c r="X49" s="303"/>
      <c r="Y49" s="303"/>
      <c r="Z49" s="303"/>
      <c r="AA49" s="303"/>
      <c r="AB49" s="296"/>
      <c r="AC49" s="303"/>
    </row>
    <row r="50" spans="1:29" ht="25.5" x14ac:dyDescent="0.2">
      <c r="A50" s="296" t="s">
        <v>1382</v>
      </c>
      <c r="B50" s="296">
        <v>1501</v>
      </c>
      <c r="C50" s="296" t="s">
        <v>1382</v>
      </c>
      <c r="D50" s="297" t="s">
        <v>49</v>
      </c>
      <c r="E50" s="282" t="s">
        <v>1903</v>
      </c>
      <c r="F50" s="298">
        <v>81527</v>
      </c>
      <c r="G50" s="525">
        <v>2013</v>
      </c>
      <c r="H50" s="522" t="s">
        <v>135</v>
      </c>
      <c r="I50" s="296" t="s">
        <v>812</v>
      </c>
      <c r="J50" s="300">
        <v>1</v>
      </c>
      <c r="K50" s="296" t="s">
        <v>407</v>
      </c>
      <c r="L50" s="296" t="s">
        <v>34</v>
      </c>
      <c r="M50" s="296" t="s">
        <v>144</v>
      </c>
      <c r="N50" s="301">
        <v>1.0000000000000001E-5</v>
      </c>
      <c r="O50" s="296" t="s">
        <v>127</v>
      </c>
      <c r="P50" s="528">
        <f t="shared" si="6"/>
        <v>2.5500000000000002E-2</v>
      </c>
      <c r="Q50" s="528">
        <f t="shared" ref="Q50:Q81" si="9">P50</f>
        <v>2.5500000000000002E-2</v>
      </c>
      <c r="R50" s="128">
        <f t="shared" ref="R50:R81" si="10">IF(AND(LEFT(I50,2)="On",J50&lt;&gt;0,G50&gt;1998),Q50,0)</f>
        <v>2.5500000000000002E-2</v>
      </c>
      <c r="S50" s="304">
        <f t="shared" si="5"/>
        <v>2.0404515315412531E-2</v>
      </c>
      <c r="T50" s="68"/>
      <c r="U50" s="68"/>
      <c r="V50" s="69"/>
      <c r="W50" s="303"/>
      <c r="X50" s="303"/>
      <c r="Y50" s="303"/>
      <c r="Z50" s="303"/>
      <c r="AA50" s="303"/>
      <c r="AB50" s="296"/>
      <c r="AC50" s="303"/>
    </row>
    <row r="51" spans="1:29" ht="38.25" x14ac:dyDescent="0.2">
      <c r="A51" s="522" t="s">
        <v>1382</v>
      </c>
      <c r="B51" s="522">
        <v>1501</v>
      </c>
      <c r="C51" s="522" t="s">
        <v>1382</v>
      </c>
      <c r="D51" s="523" t="s">
        <v>49</v>
      </c>
      <c r="E51" s="282" t="s">
        <v>1904</v>
      </c>
      <c r="F51" s="524">
        <v>81527</v>
      </c>
      <c r="G51" s="525">
        <v>2009</v>
      </c>
      <c r="H51" s="522" t="s">
        <v>135</v>
      </c>
      <c r="I51" s="522" t="s">
        <v>812</v>
      </c>
      <c r="J51" s="526">
        <v>1</v>
      </c>
      <c r="K51" s="522" t="s">
        <v>407</v>
      </c>
      <c r="L51" s="522" t="s">
        <v>34</v>
      </c>
      <c r="M51" s="522" t="s">
        <v>144</v>
      </c>
      <c r="N51" s="527">
        <v>2.0000000000000002E-5</v>
      </c>
      <c r="O51" s="522" t="s">
        <v>127</v>
      </c>
      <c r="P51" s="528">
        <f t="shared" si="6"/>
        <v>5.1000000000000004E-2</v>
      </c>
      <c r="Q51" s="528">
        <f t="shared" si="9"/>
        <v>5.1000000000000004E-2</v>
      </c>
      <c r="R51" s="529">
        <f t="shared" si="10"/>
        <v>5.1000000000000004E-2</v>
      </c>
      <c r="S51" s="530">
        <f t="shared" si="5"/>
        <v>3.7578153509560355E-2</v>
      </c>
      <c r="T51" s="68"/>
      <c r="U51" s="68"/>
      <c r="V51" s="69"/>
      <c r="W51" s="303"/>
      <c r="X51" s="303"/>
      <c r="Y51" s="303"/>
      <c r="Z51" s="303"/>
      <c r="AA51" s="303"/>
      <c r="AB51" s="296"/>
      <c r="AC51" s="303"/>
    </row>
    <row r="52" spans="1:29" ht="25.5" x14ac:dyDescent="0.2">
      <c r="A52" s="296" t="s">
        <v>1382</v>
      </c>
      <c r="B52" s="296">
        <v>1501</v>
      </c>
      <c r="C52" s="296" t="s">
        <v>1382</v>
      </c>
      <c r="D52" s="297" t="s">
        <v>49</v>
      </c>
      <c r="E52" s="282" t="s">
        <v>1842</v>
      </c>
      <c r="F52" s="298">
        <v>84540</v>
      </c>
      <c r="G52" s="525">
        <v>2006</v>
      </c>
      <c r="H52" s="522" t="s">
        <v>135</v>
      </c>
      <c r="I52" s="296" t="s">
        <v>812</v>
      </c>
      <c r="J52" s="300">
        <v>1</v>
      </c>
      <c r="K52" s="296" t="s">
        <v>407</v>
      </c>
      <c r="L52" s="296" t="s">
        <v>34</v>
      </c>
      <c r="M52" s="296" t="s">
        <v>144</v>
      </c>
      <c r="N52" s="301">
        <v>1.0000000000000001E-5</v>
      </c>
      <c r="O52" s="296" t="s">
        <v>127</v>
      </c>
      <c r="P52" s="528">
        <f t="shared" si="6"/>
        <v>2.5500000000000002E-2</v>
      </c>
      <c r="Q52" s="528">
        <f t="shared" si="9"/>
        <v>2.5500000000000002E-2</v>
      </c>
      <c r="R52" s="128">
        <f t="shared" si="10"/>
        <v>2.5500000000000002E-2</v>
      </c>
      <c r="S52" s="304">
        <f t="shared" si="5"/>
        <v>1.5504819165623065E-2</v>
      </c>
      <c r="T52" s="68"/>
      <c r="U52" s="68"/>
      <c r="V52" s="69"/>
      <c r="W52" s="303"/>
      <c r="X52" s="303"/>
      <c r="Y52" s="303"/>
      <c r="Z52" s="303"/>
      <c r="AA52" s="303"/>
      <c r="AB52" s="296"/>
      <c r="AC52" s="303"/>
    </row>
    <row r="53" spans="1:29" ht="25.5" x14ac:dyDescent="0.2">
      <c r="A53" s="296" t="s">
        <v>1382</v>
      </c>
      <c r="B53" s="296">
        <v>1501</v>
      </c>
      <c r="C53" s="296" t="s">
        <v>1382</v>
      </c>
      <c r="D53" s="297" t="s">
        <v>49</v>
      </c>
      <c r="E53" s="282" t="s">
        <v>1843</v>
      </c>
      <c r="F53" s="298">
        <v>84540</v>
      </c>
      <c r="G53" s="525">
        <v>2006</v>
      </c>
      <c r="H53" s="522" t="s">
        <v>135</v>
      </c>
      <c r="I53" s="296" t="s">
        <v>812</v>
      </c>
      <c r="J53" s="300">
        <v>1</v>
      </c>
      <c r="K53" s="296" t="s">
        <v>407</v>
      </c>
      <c r="L53" s="296" t="s">
        <v>34</v>
      </c>
      <c r="M53" s="296" t="s">
        <v>144</v>
      </c>
      <c r="N53" s="301">
        <v>1.0000000000000001E-5</v>
      </c>
      <c r="O53" s="296" t="s">
        <v>127</v>
      </c>
      <c r="P53" s="528">
        <f t="shared" si="6"/>
        <v>2.5500000000000002E-2</v>
      </c>
      <c r="Q53" s="528">
        <f t="shared" si="9"/>
        <v>2.5500000000000002E-2</v>
      </c>
      <c r="R53" s="128">
        <f t="shared" si="10"/>
        <v>2.5500000000000002E-2</v>
      </c>
      <c r="S53" s="304">
        <f t="shared" si="5"/>
        <v>1.5504819165623065E-2</v>
      </c>
      <c r="T53" s="68"/>
      <c r="U53" s="68"/>
      <c r="V53" s="69"/>
      <c r="W53" s="303"/>
      <c r="X53" s="303"/>
      <c r="Y53" s="303"/>
      <c r="Z53" s="303"/>
      <c r="AA53" s="303"/>
      <c r="AB53" s="296"/>
      <c r="AC53" s="303"/>
    </row>
    <row r="54" spans="1:29" ht="25.5" x14ac:dyDescent="0.2">
      <c r="A54" s="296" t="s">
        <v>1382</v>
      </c>
      <c r="B54" s="296">
        <v>1501</v>
      </c>
      <c r="C54" s="296" t="s">
        <v>1382</v>
      </c>
      <c r="D54" s="297" t="s">
        <v>49</v>
      </c>
      <c r="E54" s="282" t="s">
        <v>1844</v>
      </c>
      <c r="F54" s="298">
        <v>84540</v>
      </c>
      <c r="G54" s="525">
        <v>2006</v>
      </c>
      <c r="H54" s="522" t="s">
        <v>135</v>
      </c>
      <c r="I54" s="296" t="s">
        <v>812</v>
      </c>
      <c r="J54" s="300">
        <v>1</v>
      </c>
      <c r="K54" s="296" t="s">
        <v>407</v>
      </c>
      <c r="L54" s="296" t="s">
        <v>34</v>
      </c>
      <c r="M54" s="296" t="s">
        <v>144</v>
      </c>
      <c r="N54" s="301">
        <v>1.0000000000000001E-5</v>
      </c>
      <c r="O54" s="296" t="s">
        <v>127</v>
      </c>
      <c r="P54" s="528">
        <f t="shared" si="6"/>
        <v>2.5500000000000002E-2</v>
      </c>
      <c r="Q54" s="528">
        <f t="shared" si="9"/>
        <v>2.5500000000000002E-2</v>
      </c>
      <c r="R54" s="128">
        <f t="shared" si="10"/>
        <v>2.5500000000000002E-2</v>
      </c>
      <c r="S54" s="304">
        <f t="shared" si="5"/>
        <v>1.5504819165623065E-2</v>
      </c>
      <c r="T54" s="68"/>
      <c r="U54" s="68"/>
      <c r="V54" s="69"/>
      <c r="W54" s="303"/>
      <c r="X54" s="303"/>
      <c r="Y54" s="303"/>
      <c r="Z54" s="303"/>
      <c r="AA54" s="303"/>
      <c r="AB54" s="296"/>
      <c r="AC54" s="303"/>
    </row>
    <row r="55" spans="1:29" ht="25.5" x14ac:dyDescent="0.2">
      <c r="A55" s="296" t="s">
        <v>1382</v>
      </c>
      <c r="B55" s="296">
        <v>1501</v>
      </c>
      <c r="C55" s="296" t="s">
        <v>1382</v>
      </c>
      <c r="D55" s="297" t="s">
        <v>49</v>
      </c>
      <c r="E55" s="282" t="s">
        <v>1845</v>
      </c>
      <c r="F55" s="298">
        <v>84540</v>
      </c>
      <c r="G55" s="525">
        <v>2006</v>
      </c>
      <c r="H55" s="522" t="s">
        <v>135</v>
      </c>
      <c r="I55" s="296" t="s">
        <v>812</v>
      </c>
      <c r="J55" s="300">
        <v>1</v>
      </c>
      <c r="K55" s="296" t="s">
        <v>407</v>
      </c>
      <c r="L55" s="296" t="s">
        <v>34</v>
      </c>
      <c r="M55" s="296" t="s">
        <v>144</v>
      </c>
      <c r="N55" s="301">
        <v>1.0000000000000001E-5</v>
      </c>
      <c r="O55" s="296" t="s">
        <v>127</v>
      </c>
      <c r="P55" s="528">
        <f t="shared" si="6"/>
        <v>2.5500000000000002E-2</v>
      </c>
      <c r="Q55" s="528">
        <f t="shared" si="9"/>
        <v>2.5500000000000002E-2</v>
      </c>
      <c r="R55" s="128">
        <f t="shared" si="10"/>
        <v>2.5500000000000002E-2</v>
      </c>
      <c r="S55" s="304">
        <f t="shared" si="5"/>
        <v>1.5504819165623065E-2</v>
      </c>
      <c r="T55" s="68"/>
      <c r="U55" s="68"/>
      <c r="V55" s="69"/>
      <c r="W55" s="303"/>
      <c r="X55" s="303"/>
      <c r="Y55" s="303"/>
      <c r="Z55" s="303"/>
      <c r="AA55" s="303"/>
      <c r="AB55" s="296"/>
      <c r="AC55" s="303"/>
    </row>
    <row r="56" spans="1:29" ht="25.5" x14ac:dyDescent="0.2">
      <c r="A56" s="296" t="s">
        <v>1382</v>
      </c>
      <c r="B56" s="296">
        <v>1501</v>
      </c>
      <c r="C56" s="296" t="s">
        <v>1382</v>
      </c>
      <c r="D56" s="297" t="s">
        <v>49</v>
      </c>
      <c r="E56" s="282" t="s">
        <v>1846</v>
      </c>
      <c r="F56" s="298">
        <v>84540</v>
      </c>
      <c r="G56" s="525">
        <v>2006</v>
      </c>
      <c r="H56" s="522" t="s">
        <v>135</v>
      </c>
      <c r="I56" s="296" t="s">
        <v>812</v>
      </c>
      <c r="J56" s="300">
        <v>1</v>
      </c>
      <c r="K56" s="296" t="s">
        <v>407</v>
      </c>
      <c r="L56" s="296" t="s">
        <v>34</v>
      </c>
      <c r="M56" s="296" t="s">
        <v>144</v>
      </c>
      <c r="N56" s="301">
        <v>1.0000000000000001E-5</v>
      </c>
      <c r="O56" s="296" t="s">
        <v>127</v>
      </c>
      <c r="P56" s="528">
        <f t="shared" si="6"/>
        <v>2.5500000000000002E-2</v>
      </c>
      <c r="Q56" s="528">
        <f t="shared" si="9"/>
        <v>2.5500000000000002E-2</v>
      </c>
      <c r="R56" s="128">
        <f t="shared" si="10"/>
        <v>2.5500000000000002E-2</v>
      </c>
      <c r="S56" s="304">
        <f t="shared" si="5"/>
        <v>1.5504819165623065E-2</v>
      </c>
      <c r="T56" s="68"/>
      <c r="U56" s="68"/>
      <c r="V56" s="69"/>
      <c r="W56" s="303"/>
      <c r="X56" s="303"/>
      <c r="Y56" s="303"/>
      <c r="Z56" s="303"/>
      <c r="AA56" s="303"/>
      <c r="AB56" s="296"/>
      <c r="AC56" s="303"/>
    </row>
    <row r="57" spans="1:29" ht="25.5" x14ac:dyDescent="0.2">
      <c r="A57" s="296" t="s">
        <v>1382</v>
      </c>
      <c r="B57" s="296">
        <v>1501</v>
      </c>
      <c r="C57" s="296" t="s">
        <v>1382</v>
      </c>
      <c r="D57" s="297" t="s">
        <v>49</v>
      </c>
      <c r="E57" s="282" t="s">
        <v>1847</v>
      </c>
      <c r="F57" s="298">
        <v>84540</v>
      </c>
      <c r="G57" s="525">
        <v>2006</v>
      </c>
      <c r="H57" s="522" t="s">
        <v>135</v>
      </c>
      <c r="I57" s="296" t="s">
        <v>812</v>
      </c>
      <c r="J57" s="300">
        <v>1</v>
      </c>
      <c r="K57" s="296" t="s">
        <v>407</v>
      </c>
      <c r="L57" s="296" t="s">
        <v>34</v>
      </c>
      <c r="M57" s="296" t="s">
        <v>144</v>
      </c>
      <c r="N57" s="301">
        <v>1.0000000000000001E-5</v>
      </c>
      <c r="O57" s="296" t="s">
        <v>127</v>
      </c>
      <c r="P57" s="528">
        <f t="shared" si="6"/>
        <v>2.5500000000000002E-2</v>
      </c>
      <c r="Q57" s="528">
        <f t="shared" si="9"/>
        <v>2.5500000000000002E-2</v>
      </c>
      <c r="R57" s="128">
        <f t="shared" si="10"/>
        <v>2.5500000000000002E-2</v>
      </c>
      <c r="S57" s="304">
        <f t="shared" si="5"/>
        <v>1.5504819165623065E-2</v>
      </c>
      <c r="T57" s="68"/>
      <c r="U57" s="68"/>
      <c r="V57" s="69"/>
      <c r="W57" s="303"/>
      <c r="X57" s="303"/>
      <c r="Y57" s="303"/>
      <c r="Z57" s="303"/>
      <c r="AA57" s="303"/>
      <c r="AB57" s="296"/>
      <c r="AC57" s="303"/>
    </row>
    <row r="58" spans="1:29" ht="25.5" x14ac:dyDescent="0.2">
      <c r="A58" s="296" t="s">
        <v>1382</v>
      </c>
      <c r="B58" s="296">
        <v>1501</v>
      </c>
      <c r="C58" s="296" t="s">
        <v>1382</v>
      </c>
      <c r="D58" s="297" t="s">
        <v>49</v>
      </c>
      <c r="E58" s="282" t="s">
        <v>1848</v>
      </c>
      <c r="F58" s="298">
        <v>84540</v>
      </c>
      <c r="G58" s="525">
        <v>2006</v>
      </c>
      <c r="H58" s="522" t="s">
        <v>135</v>
      </c>
      <c r="I58" s="296" t="s">
        <v>812</v>
      </c>
      <c r="J58" s="300">
        <v>1</v>
      </c>
      <c r="K58" s="296" t="s">
        <v>407</v>
      </c>
      <c r="L58" s="296" t="s">
        <v>34</v>
      </c>
      <c r="M58" s="296" t="s">
        <v>144</v>
      </c>
      <c r="N58" s="301">
        <v>1.0000000000000001E-5</v>
      </c>
      <c r="O58" s="296" t="s">
        <v>127</v>
      </c>
      <c r="P58" s="528">
        <f t="shared" si="6"/>
        <v>2.5500000000000002E-2</v>
      </c>
      <c r="Q58" s="528">
        <f t="shared" si="9"/>
        <v>2.5500000000000002E-2</v>
      </c>
      <c r="R58" s="128">
        <f t="shared" si="10"/>
        <v>2.5500000000000002E-2</v>
      </c>
      <c r="S58" s="304">
        <f t="shared" si="5"/>
        <v>1.5504819165623065E-2</v>
      </c>
      <c r="T58" s="68"/>
      <c r="U58" s="68"/>
      <c r="V58" s="69"/>
      <c r="W58" s="303"/>
      <c r="X58" s="303"/>
      <c r="Y58" s="303"/>
      <c r="Z58" s="303"/>
      <c r="AA58" s="303"/>
      <c r="AB58" s="296"/>
      <c r="AC58" s="303"/>
    </row>
    <row r="59" spans="1:29" ht="25.5" x14ac:dyDescent="0.2">
      <c r="A59" s="296" t="s">
        <v>1382</v>
      </c>
      <c r="B59" s="296">
        <v>1501</v>
      </c>
      <c r="C59" s="296" t="s">
        <v>1382</v>
      </c>
      <c r="D59" s="297" t="s">
        <v>49</v>
      </c>
      <c r="E59" s="282" t="s">
        <v>1849</v>
      </c>
      <c r="F59" s="298">
        <v>84540</v>
      </c>
      <c r="G59" s="525">
        <v>2006</v>
      </c>
      <c r="H59" s="522" t="s">
        <v>135</v>
      </c>
      <c r="I59" s="296" t="s">
        <v>812</v>
      </c>
      <c r="J59" s="300">
        <v>1</v>
      </c>
      <c r="K59" s="296" t="s">
        <v>407</v>
      </c>
      <c r="L59" s="296" t="s">
        <v>34</v>
      </c>
      <c r="M59" s="296" t="s">
        <v>144</v>
      </c>
      <c r="N59" s="301">
        <v>1.0000000000000001E-5</v>
      </c>
      <c r="O59" s="296" t="s">
        <v>127</v>
      </c>
      <c r="P59" s="528">
        <f t="shared" si="6"/>
        <v>2.5500000000000002E-2</v>
      </c>
      <c r="Q59" s="528">
        <f t="shared" si="9"/>
        <v>2.5500000000000002E-2</v>
      </c>
      <c r="R59" s="128">
        <f t="shared" si="10"/>
        <v>2.5500000000000002E-2</v>
      </c>
      <c r="S59" s="304">
        <f t="shared" si="5"/>
        <v>1.5504819165623065E-2</v>
      </c>
      <c r="T59" s="68"/>
      <c r="U59" s="68"/>
      <c r="V59" s="69"/>
      <c r="W59" s="303"/>
      <c r="X59" s="303"/>
      <c r="Y59" s="303"/>
      <c r="Z59" s="303"/>
      <c r="AA59" s="303"/>
      <c r="AB59" s="296"/>
      <c r="AC59" s="303"/>
    </row>
    <row r="60" spans="1:29" ht="25.5" x14ac:dyDescent="0.2">
      <c r="A60" s="296" t="s">
        <v>1382</v>
      </c>
      <c r="B60" s="296">
        <v>1501</v>
      </c>
      <c r="C60" s="296" t="s">
        <v>1382</v>
      </c>
      <c r="D60" s="297" t="s">
        <v>49</v>
      </c>
      <c r="E60" s="282" t="s">
        <v>1850</v>
      </c>
      <c r="F60" s="298">
        <v>84540</v>
      </c>
      <c r="G60" s="525">
        <v>2006</v>
      </c>
      <c r="H60" s="522" t="s">
        <v>135</v>
      </c>
      <c r="I60" s="296" t="s">
        <v>812</v>
      </c>
      <c r="J60" s="300">
        <v>1</v>
      </c>
      <c r="K60" s="296" t="s">
        <v>407</v>
      </c>
      <c r="L60" s="296" t="s">
        <v>34</v>
      </c>
      <c r="M60" s="296" t="s">
        <v>144</v>
      </c>
      <c r="N60" s="301">
        <v>1.0000000000000001E-5</v>
      </c>
      <c r="O60" s="296" t="s">
        <v>127</v>
      </c>
      <c r="P60" s="528">
        <f t="shared" si="6"/>
        <v>2.5500000000000002E-2</v>
      </c>
      <c r="Q60" s="528">
        <f t="shared" si="9"/>
        <v>2.5500000000000002E-2</v>
      </c>
      <c r="R60" s="128">
        <f t="shared" si="10"/>
        <v>2.5500000000000002E-2</v>
      </c>
      <c r="S60" s="304">
        <f t="shared" si="5"/>
        <v>1.5504819165623065E-2</v>
      </c>
      <c r="T60" s="68"/>
      <c r="U60" s="68"/>
      <c r="V60" s="69"/>
      <c r="W60" s="303"/>
      <c r="X60" s="303"/>
      <c r="Y60" s="303"/>
      <c r="Z60" s="303"/>
      <c r="AA60" s="303"/>
      <c r="AB60" s="296"/>
      <c r="AC60" s="303"/>
    </row>
    <row r="61" spans="1:29" ht="25.5" x14ac:dyDescent="0.2">
      <c r="A61" s="296" t="s">
        <v>1382</v>
      </c>
      <c r="B61" s="296">
        <v>1501</v>
      </c>
      <c r="C61" s="296" t="s">
        <v>1382</v>
      </c>
      <c r="D61" s="297" t="s">
        <v>49</v>
      </c>
      <c r="E61" s="282" t="s">
        <v>1851</v>
      </c>
      <c r="F61" s="298">
        <v>84540</v>
      </c>
      <c r="G61" s="525">
        <v>2006</v>
      </c>
      <c r="H61" s="522" t="s">
        <v>135</v>
      </c>
      <c r="I61" s="296" t="s">
        <v>812</v>
      </c>
      <c r="J61" s="300">
        <v>1</v>
      </c>
      <c r="K61" s="296" t="s">
        <v>407</v>
      </c>
      <c r="L61" s="296" t="s">
        <v>34</v>
      </c>
      <c r="M61" s="296" t="s">
        <v>144</v>
      </c>
      <c r="N61" s="301">
        <v>1.0000000000000001E-5</v>
      </c>
      <c r="O61" s="296" t="s">
        <v>127</v>
      </c>
      <c r="P61" s="528">
        <f t="shared" si="6"/>
        <v>2.5500000000000002E-2</v>
      </c>
      <c r="Q61" s="528">
        <f t="shared" si="9"/>
        <v>2.5500000000000002E-2</v>
      </c>
      <c r="R61" s="128">
        <f t="shared" si="10"/>
        <v>2.5500000000000002E-2</v>
      </c>
      <c r="S61" s="304">
        <f t="shared" si="5"/>
        <v>1.5504819165623065E-2</v>
      </c>
      <c r="T61" s="68"/>
      <c r="U61" s="68"/>
      <c r="V61" s="69"/>
      <c r="W61" s="303"/>
      <c r="X61" s="303"/>
      <c r="Y61" s="303"/>
      <c r="Z61" s="303"/>
      <c r="AA61" s="303"/>
      <c r="AB61" s="296"/>
      <c r="AC61" s="303"/>
    </row>
    <row r="62" spans="1:29" ht="25.5" x14ac:dyDescent="0.2">
      <c r="A62" s="296" t="s">
        <v>1382</v>
      </c>
      <c r="B62" s="296">
        <v>1501</v>
      </c>
      <c r="C62" s="296" t="s">
        <v>1382</v>
      </c>
      <c r="D62" s="297" t="s">
        <v>49</v>
      </c>
      <c r="E62" s="282" t="s">
        <v>1852</v>
      </c>
      <c r="F62" s="298">
        <v>84540</v>
      </c>
      <c r="G62" s="525">
        <v>2006</v>
      </c>
      <c r="H62" s="522" t="s">
        <v>135</v>
      </c>
      <c r="I62" s="296" t="s">
        <v>812</v>
      </c>
      <c r="J62" s="300">
        <v>1</v>
      </c>
      <c r="K62" s="296" t="s">
        <v>407</v>
      </c>
      <c r="L62" s="296" t="s">
        <v>34</v>
      </c>
      <c r="M62" s="296" t="s">
        <v>144</v>
      </c>
      <c r="N62" s="301">
        <v>1.0000000000000001E-5</v>
      </c>
      <c r="O62" s="296" t="s">
        <v>127</v>
      </c>
      <c r="P62" s="528">
        <f t="shared" si="6"/>
        <v>2.5500000000000002E-2</v>
      </c>
      <c r="Q62" s="528">
        <f t="shared" si="9"/>
        <v>2.5500000000000002E-2</v>
      </c>
      <c r="R62" s="128">
        <f t="shared" si="10"/>
        <v>2.5500000000000002E-2</v>
      </c>
      <c r="S62" s="304">
        <f t="shared" si="5"/>
        <v>1.5504819165623065E-2</v>
      </c>
      <c r="T62" s="68"/>
      <c r="U62" s="68"/>
      <c r="V62" s="69"/>
      <c r="W62" s="303"/>
      <c r="X62" s="303"/>
      <c r="Y62" s="303"/>
      <c r="Z62" s="303"/>
      <c r="AA62" s="303"/>
      <c r="AB62" s="296"/>
      <c r="AC62" s="303"/>
    </row>
    <row r="63" spans="1:29" ht="25.5" x14ac:dyDescent="0.2">
      <c r="A63" s="296" t="s">
        <v>1382</v>
      </c>
      <c r="B63" s="296">
        <v>1501</v>
      </c>
      <c r="C63" s="296" t="s">
        <v>1382</v>
      </c>
      <c r="D63" s="297" t="s">
        <v>49</v>
      </c>
      <c r="E63" s="282" t="s">
        <v>1853</v>
      </c>
      <c r="F63" s="298">
        <v>84540</v>
      </c>
      <c r="G63" s="525">
        <v>2006</v>
      </c>
      <c r="H63" s="522" t="s">
        <v>135</v>
      </c>
      <c r="I63" s="296" t="s">
        <v>812</v>
      </c>
      <c r="J63" s="300">
        <v>1</v>
      </c>
      <c r="K63" s="296" t="s">
        <v>407</v>
      </c>
      <c r="L63" s="296" t="s">
        <v>34</v>
      </c>
      <c r="M63" s="296" t="s">
        <v>144</v>
      </c>
      <c r="N63" s="301">
        <v>1.0000000000000001E-5</v>
      </c>
      <c r="O63" s="296" t="s">
        <v>127</v>
      </c>
      <c r="P63" s="528">
        <f t="shared" si="6"/>
        <v>2.5500000000000002E-2</v>
      </c>
      <c r="Q63" s="528">
        <f t="shared" si="9"/>
        <v>2.5500000000000002E-2</v>
      </c>
      <c r="R63" s="128">
        <f t="shared" si="10"/>
        <v>2.5500000000000002E-2</v>
      </c>
      <c r="S63" s="304">
        <f t="shared" si="5"/>
        <v>1.5504819165623065E-2</v>
      </c>
      <c r="T63" s="68"/>
      <c r="U63" s="68"/>
      <c r="V63" s="69"/>
      <c r="W63" s="303"/>
      <c r="X63" s="303"/>
      <c r="Y63" s="303"/>
      <c r="Z63" s="303"/>
      <c r="AA63" s="303"/>
      <c r="AB63" s="296"/>
      <c r="AC63" s="303"/>
    </row>
    <row r="64" spans="1:29" ht="25.5" x14ac:dyDescent="0.2">
      <c r="A64" s="296" t="s">
        <v>1382</v>
      </c>
      <c r="B64" s="296">
        <v>1501</v>
      </c>
      <c r="C64" s="296" t="s">
        <v>1382</v>
      </c>
      <c r="D64" s="297" t="s">
        <v>49</v>
      </c>
      <c r="E64" s="282" t="s">
        <v>1854</v>
      </c>
      <c r="F64" s="298">
        <v>84540</v>
      </c>
      <c r="G64" s="525">
        <v>2006</v>
      </c>
      <c r="H64" s="522" t="s">
        <v>135</v>
      </c>
      <c r="I64" s="296" t="s">
        <v>812</v>
      </c>
      <c r="J64" s="300">
        <v>1</v>
      </c>
      <c r="K64" s="296" t="s">
        <v>407</v>
      </c>
      <c r="L64" s="296" t="s">
        <v>34</v>
      </c>
      <c r="M64" s="296" t="s">
        <v>144</v>
      </c>
      <c r="N64" s="527">
        <v>2.0000000000000002E-5</v>
      </c>
      <c r="O64" s="296" t="s">
        <v>127</v>
      </c>
      <c r="P64" s="528">
        <f t="shared" si="6"/>
        <v>5.1000000000000004E-2</v>
      </c>
      <c r="Q64" s="528">
        <f t="shared" si="9"/>
        <v>5.1000000000000004E-2</v>
      </c>
      <c r="R64" s="128">
        <f t="shared" si="10"/>
        <v>5.1000000000000004E-2</v>
      </c>
      <c r="S64" s="304">
        <f t="shared" si="5"/>
        <v>3.100963833124613E-2</v>
      </c>
      <c r="T64" s="68"/>
      <c r="U64" s="68"/>
      <c r="V64" s="69"/>
      <c r="W64" s="303"/>
      <c r="X64" s="303"/>
      <c r="Y64" s="303"/>
      <c r="Z64" s="303"/>
      <c r="AA64" s="303"/>
      <c r="AB64" s="296"/>
      <c r="AC64" s="303"/>
    </row>
    <row r="65" spans="1:29" ht="25.5" x14ac:dyDescent="0.2">
      <c r="A65" s="296" t="s">
        <v>1382</v>
      </c>
      <c r="B65" s="296">
        <v>1501</v>
      </c>
      <c r="C65" s="296" t="s">
        <v>1382</v>
      </c>
      <c r="D65" s="297" t="s">
        <v>49</v>
      </c>
      <c r="E65" s="282" t="s">
        <v>1855</v>
      </c>
      <c r="F65" s="298">
        <v>97630</v>
      </c>
      <c r="G65" s="299">
        <v>2005</v>
      </c>
      <c r="H65" s="522" t="s">
        <v>135</v>
      </c>
      <c r="I65" s="296" t="s">
        <v>812</v>
      </c>
      <c r="J65" s="300">
        <v>1</v>
      </c>
      <c r="K65" s="296" t="s">
        <v>407</v>
      </c>
      <c r="L65" s="296" t="s">
        <v>34</v>
      </c>
      <c r="M65" s="296" t="s">
        <v>144</v>
      </c>
      <c r="N65" s="301">
        <v>1.0000000000000001E-5</v>
      </c>
      <c r="O65" s="296" t="s">
        <v>127</v>
      </c>
      <c r="P65" s="528">
        <f t="shared" si="6"/>
        <v>2.5500000000000002E-2</v>
      </c>
      <c r="Q65" s="528">
        <f t="shared" si="9"/>
        <v>2.5500000000000002E-2</v>
      </c>
      <c r="R65" s="128">
        <f t="shared" si="10"/>
        <v>2.5500000000000002E-2</v>
      </c>
      <c r="S65" s="304">
        <f t="shared" si="5"/>
        <v>1.5504819165623065E-2</v>
      </c>
      <c r="T65" s="68"/>
      <c r="U65" s="68"/>
      <c r="V65" s="69"/>
      <c r="W65" s="303"/>
      <c r="X65" s="303"/>
      <c r="Y65" s="303"/>
      <c r="Z65" s="303"/>
      <c r="AA65" s="303"/>
      <c r="AB65" s="296"/>
      <c r="AC65" s="303"/>
    </row>
    <row r="66" spans="1:29" ht="25.5" x14ac:dyDescent="0.2">
      <c r="A66" s="296" t="s">
        <v>1382</v>
      </c>
      <c r="B66" s="296">
        <v>1501</v>
      </c>
      <c r="C66" s="296" t="s">
        <v>1382</v>
      </c>
      <c r="D66" s="297" t="s">
        <v>49</v>
      </c>
      <c r="E66" s="282" t="s">
        <v>1855</v>
      </c>
      <c r="F66" s="298">
        <v>97630</v>
      </c>
      <c r="G66" s="299">
        <v>2005</v>
      </c>
      <c r="H66" s="522" t="s">
        <v>135</v>
      </c>
      <c r="I66" s="296" t="s">
        <v>812</v>
      </c>
      <c r="J66" s="300">
        <v>1</v>
      </c>
      <c r="K66" s="296" t="s">
        <v>407</v>
      </c>
      <c r="L66" s="296" t="s">
        <v>34</v>
      </c>
      <c r="M66" s="296" t="s">
        <v>144</v>
      </c>
      <c r="N66" s="301">
        <v>1.0000000000000001E-5</v>
      </c>
      <c r="O66" s="296" t="s">
        <v>127</v>
      </c>
      <c r="P66" s="528">
        <f t="shared" si="6"/>
        <v>2.5500000000000002E-2</v>
      </c>
      <c r="Q66" s="528">
        <f t="shared" si="9"/>
        <v>2.5500000000000002E-2</v>
      </c>
      <c r="R66" s="128">
        <f t="shared" si="10"/>
        <v>2.5500000000000002E-2</v>
      </c>
      <c r="S66" s="304">
        <f t="shared" si="5"/>
        <v>1.5504819165623065E-2</v>
      </c>
      <c r="T66" s="68"/>
      <c r="U66" s="68"/>
      <c r="V66" s="69"/>
      <c r="W66" s="303"/>
      <c r="X66" s="303"/>
      <c r="Y66" s="303"/>
      <c r="Z66" s="303"/>
      <c r="AA66" s="303"/>
      <c r="AB66" s="296"/>
      <c r="AC66" s="303"/>
    </row>
    <row r="67" spans="1:29" ht="25.5" x14ac:dyDescent="0.2">
      <c r="A67" s="296" t="s">
        <v>1382</v>
      </c>
      <c r="B67" s="296">
        <v>1501</v>
      </c>
      <c r="C67" s="296" t="s">
        <v>1382</v>
      </c>
      <c r="D67" s="297" t="s">
        <v>49</v>
      </c>
      <c r="E67" s="282" t="s">
        <v>1856</v>
      </c>
      <c r="F67" s="298">
        <v>97630</v>
      </c>
      <c r="G67" s="299">
        <v>2005</v>
      </c>
      <c r="H67" s="522" t="s">
        <v>135</v>
      </c>
      <c r="I67" s="296" t="s">
        <v>812</v>
      </c>
      <c r="J67" s="300">
        <v>1</v>
      </c>
      <c r="K67" s="296" t="s">
        <v>407</v>
      </c>
      <c r="L67" s="296" t="s">
        <v>34</v>
      </c>
      <c r="M67" s="296" t="s">
        <v>144</v>
      </c>
      <c r="N67" s="301">
        <v>1.0000000000000001E-5</v>
      </c>
      <c r="O67" s="296" t="s">
        <v>127</v>
      </c>
      <c r="P67" s="528">
        <f t="shared" si="6"/>
        <v>2.5500000000000002E-2</v>
      </c>
      <c r="Q67" s="528">
        <f t="shared" si="9"/>
        <v>2.5500000000000002E-2</v>
      </c>
      <c r="R67" s="128">
        <f t="shared" si="10"/>
        <v>2.5500000000000002E-2</v>
      </c>
      <c r="S67" s="304">
        <f t="shared" si="5"/>
        <v>1.5504819165623065E-2</v>
      </c>
      <c r="T67" s="68"/>
      <c r="U67" s="68"/>
      <c r="V67" s="69"/>
      <c r="W67" s="303"/>
      <c r="X67" s="303"/>
      <c r="Y67" s="303"/>
      <c r="Z67" s="303"/>
      <c r="AA67" s="303"/>
      <c r="AB67" s="296"/>
      <c r="AC67" s="303"/>
    </row>
    <row r="68" spans="1:29" ht="25.5" x14ac:dyDescent="0.2">
      <c r="A68" s="296" t="s">
        <v>1382</v>
      </c>
      <c r="B68" s="296">
        <v>1501</v>
      </c>
      <c r="C68" s="296" t="s">
        <v>1382</v>
      </c>
      <c r="D68" s="297" t="s">
        <v>49</v>
      </c>
      <c r="E68" s="282" t="s">
        <v>1857</v>
      </c>
      <c r="F68" s="298">
        <v>97630</v>
      </c>
      <c r="G68" s="299">
        <v>2005</v>
      </c>
      <c r="H68" s="522" t="s">
        <v>135</v>
      </c>
      <c r="I68" s="296" t="s">
        <v>812</v>
      </c>
      <c r="J68" s="300">
        <v>1</v>
      </c>
      <c r="K68" s="296" t="s">
        <v>407</v>
      </c>
      <c r="L68" s="296" t="s">
        <v>34</v>
      </c>
      <c r="M68" s="296" t="s">
        <v>144</v>
      </c>
      <c r="N68" s="301">
        <v>1.0000000000000001E-5</v>
      </c>
      <c r="O68" s="296" t="s">
        <v>127</v>
      </c>
      <c r="P68" s="528">
        <f t="shared" si="6"/>
        <v>2.5500000000000002E-2</v>
      </c>
      <c r="Q68" s="528">
        <f t="shared" si="9"/>
        <v>2.5500000000000002E-2</v>
      </c>
      <c r="R68" s="128">
        <f t="shared" si="10"/>
        <v>2.5500000000000002E-2</v>
      </c>
      <c r="S68" s="304">
        <f t="shared" si="5"/>
        <v>1.5504819165623065E-2</v>
      </c>
      <c r="T68" s="68"/>
      <c r="U68" s="68"/>
      <c r="V68" s="69"/>
      <c r="W68" s="303"/>
      <c r="X68" s="303"/>
      <c r="Y68" s="303"/>
      <c r="Z68" s="303"/>
      <c r="AA68" s="303"/>
      <c r="AB68" s="296"/>
      <c r="AC68" s="303"/>
    </row>
    <row r="69" spans="1:29" ht="25.5" x14ac:dyDescent="0.2">
      <c r="A69" s="296" t="s">
        <v>1382</v>
      </c>
      <c r="B69" s="296">
        <v>1501</v>
      </c>
      <c r="C69" s="296" t="s">
        <v>1382</v>
      </c>
      <c r="D69" s="297" t="s">
        <v>49</v>
      </c>
      <c r="E69" s="282" t="s">
        <v>1858</v>
      </c>
      <c r="F69" s="298">
        <v>97630</v>
      </c>
      <c r="G69" s="299">
        <v>2005</v>
      </c>
      <c r="H69" s="522" t="s">
        <v>135</v>
      </c>
      <c r="I69" s="296" t="s">
        <v>812</v>
      </c>
      <c r="J69" s="300">
        <v>1</v>
      </c>
      <c r="K69" s="296" t="s">
        <v>407</v>
      </c>
      <c r="L69" s="296" t="s">
        <v>34</v>
      </c>
      <c r="M69" s="296" t="s">
        <v>144</v>
      </c>
      <c r="N69" s="301">
        <v>1.0000000000000001E-5</v>
      </c>
      <c r="O69" s="296" t="s">
        <v>127</v>
      </c>
      <c r="P69" s="528">
        <f t="shared" si="6"/>
        <v>2.5500000000000002E-2</v>
      </c>
      <c r="Q69" s="528">
        <f t="shared" si="9"/>
        <v>2.5500000000000002E-2</v>
      </c>
      <c r="R69" s="128">
        <f t="shared" si="10"/>
        <v>2.5500000000000002E-2</v>
      </c>
      <c r="S69" s="304">
        <f t="shared" si="5"/>
        <v>1.5504819165623065E-2</v>
      </c>
      <c r="T69" s="68"/>
      <c r="U69" s="68"/>
      <c r="V69" s="69"/>
      <c r="W69" s="303"/>
      <c r="X69" s="303"/>
      <c r="Y69" s="303"/>
      <c r="Z69" s="303"/>
      <c r="AA69" s="303"/>
      <c r="AB69" s="296"/>
      <c r="AC69" s="303"/>
    </row>
    <row r="70" spans="1:29" ht="25.5" x14ac:dyDescent="0.2">
      <c r="A70" s="296" t="s">
        <v>1382</v>
      </c>
      <c r="B70" s="296">
        <v>1501</v>
      </c>
      <c r="C70" s="296" t="s">
        <v>1382</v>
      </c>
      <c r="D70" s="297" t="s">
        <v>49</v>
      </c>
      <c r="E70" s="282" t="s">
        <v>1859</v>
      </c>
      <c r="F70" s="298">
        <v>97630</v>
      </c>
      <c r="G70" s="299">
        <v>2005</v>
      </c>
      <c r="H70" s="522" t="s">
        <v>135</v>
      </c>
      <c r="I70" s="296" t="s">
        <v>812</v>
      </c>
      <c r="J70" s="300">
        <v>1</v>
      </c>
      <c r="K70" s="296" t="s">
        <v>407</v>
      </c>
      <c r="L70" s="296" t="s">
        <v>34</v>
      </c>
      <c r="M70" s="296" t="s">
        <v>144</v>
      </c>
      <c r="N70" s="301">
        <v>1.0000000000000001E-5</v>
      </c>
      <c r="O70" s="296" t="s">
        <v>127</v>
      </c>
      <c r="P70" s="528">
        <f t="shared" si="6"/>
        <v>2.5500000000000002E-2</v>
      </c>
      <c r="Q70" s="528">
        <f t="shared" si="9"/>
        <v>2.5500000000000002E-2</v>
      </c>
      <c r="R70" s="128">
        <f t="shared" si="10"/>
        <v>2.5500000000000002E-2</v>
      </c>
      <c r="S70" s="304">
        <f t="shared" si="5"/>
        <v>1.5504819165623065E-2</v>
      </c>
      <c r="T70" s="68"/>
      <c r="U70" s="68"/>
      <c r="V70" s="69"/>
      <c r="W70" s="303"/>
      <c r="X70" s="303"/>
      <c r="Y70" s="303"/>
      <c r="Z70" s="303"/>
      <c r="AA70" s="303"/>
      <c r="AB70" s="296"/>
      <c r="AC70" s="303"/>
    </row>
    <row r="71" spans="1:29" s="521" customFormat="1" ht="25.5" x14ac:dyDescent="0.2">
      <c r="A71" s="522" t="s">
        <v>1382</v>
      </c>
      <c r="B71" s="522">
        <v>1501</v>
      </c>
      <c r="C71" s="522" t="s">
        <v>1382</v>
      </c>
      <c r="D71" s="523" t="s">
        <v>49</v>
      </c>
      <c r="E71" s="282" t="s">
        <v>1860</v>
      </c>
      <c r="F71" s="524">
        <v>97630</v>
      </c>
      <c r="G71" s="525">
        <v>2005</v>
      </c>
      <c r="H71" s="522" t="s">
        <v>135</v>
      </c>
      <c r="I71" s="522" t="s">
        <v>812</v>
      </c>
      <c r="J71" s="526">
        <v>1</v>
      </c>
      <c r="K71" s="522" t="s">
        <v>407</v>
      </c>
      <c r="L71" s="522" t="s">
        <v>34</v>
      </c>
      <c r="M71" s="522" t="s">
        <v>144</v>
      </c>
      <c r="N71" s="527">
        <v>1.0000000000000001E-5</v>
      </c>
      <c r="O71" s="522" t="s">
        <v>127</v>
      </c>
      <c r="P71" s="528">
        <f t="shared" si="6"/>
        <v>2.5500000000000002E-2</v>
      </c>
      <c r="Q71" s="528">
        <f t="shared" si="9"/>
        <v>2.5500000000000002E-2</v>
      </c>
      <c r="R71" s="529">
        <f t="shared" si="10"/>
        <v>2.5500000000000002E-2</v>
      </c>
      <c r="S71" s="530">
        <f t="shared" si="5"/>
        <v>1.5504819165623065E-2</v>
      </c>
      <c r="T71" s="68"/>
      <c r="U71" s="68"/>
      <c r="V71" s="69"/>
      <c r="W71" s="303"/>
      <c r="X71" s="303"/>
      <c r="Y71" s="303"/>
      <c r="Z71" s="303"/>
      <c r="AA71" s="303"/>
      <c r="AB71" s="296"/>
      <c r="AC71" s="303"/>
    </row>
    <row r="72" spans="1:29" s="521" customFormat="1" ht="25.5" x14ac:dyDescent="0.2">
      <c r="A72" s="522" t="s">
        <v>1382</v>
      </c>
      <c r="B72" s="522">
        <v>1501</v>
      </c>
      <c r="C72" s="522" t="s">
        <v>1382</v>
      </c>
      <c r="D72" s="523" t="s">
        <v>49</v>
      </c>
      <c r="E72" s="282" t="s">
        <v>1907</v>
      </c>
      <c r="F72" s="524">
        <v>87005</v>
      </c>
      <c r="G72" s="525">
        <v>2012</v>
      </c>
      <c r="H72" s="522" t="s">
        <v>135</v>
      </c>
      <c r="I72" s="522" t="s">
        <v>812</v>
      </c>
      <c r="J72" s="526">
        <v>1</v>
      </c>
      <c r="K72" s="522" t="s">
        <v>407</v>
      </c>
      <c r="L72" s="522" t="s">
        <v>34</v>
      </c>
      <c r="M72" s="522" t="s">
        <v>144</v>
      </c>
      <c r="N72" s="527">
        <v>1.0000000000000001E-5</v>
      </c>
      <c r="O72" s="522" t="s">
        <v>127</v>
      </c>
      <c r="P72" s="528">
        <f t="shared" si="6"/>
        <v>2.5500000000000002E-2</v>
      </c>
      <c r="Q72" s="528">
        <f t="shared" si="9"/>
        <v>2.5500000000000002E-2</v>
      </c>
      <c r="R72" s="529">
        <f t="shared" si="10"/>
        <v>2.5500000000000002E-2</v>
      </c>
      <c r="S72" s="530">
        <f t="shared" si="5"/>
        <v>1.3775442936483953E-2</v>
      </c>
      <c r="T72" s="68"/>
      <c r="U72" s="68"/>
      <c r="V72" s="69"/>
      <c r="W72" s="303"/>
      <c r="X72" s="303"/>
      <c r="Y72" s="303"/>
      <c r="Z72" s="303"/>
      <c r="AA72" s="303"/>
      <c r="AB72" s="296"/>
      <c r="AC72" s="303"/>
    </row>
    <row r="73" spans="1:29" s="521" customFormat="1" ht="12.75" x14ac:dyDescent="0.2">
      <c r="A73" s="522" t="s">
        <v>1382</v>
      </c>
      <c r="B73" s="522">
        <v>1501</v>
      </c>
      <c r="C73" s="522" t="s">
        <v>1382</v>
      </c>
      <c r="D73" s="523" t="s">
        <v>49</v>
      </c>
      <c r="E73" s="282" t="s">
        <v>1906</v>
      </c>
      <c r="F73" s="524">
        <v>87005</v>
      </c>
      <c r="G73" s="525">
        <v>2012</v>
      </c>
      <c r="H73" s="522" t="s">
        <v>135</v>
      </c>
      <c r="I73" s="522" t="s">
        <v>812</v>
      </c>
      <c r="J73" s="526">
        <v>1</v>
      </c>
      <c r="K73" s="522" t="s">
        <v>407</v>
      </c>
      <c r="L73" s="522" t="s">
        <v>34</v>
      </c>
      <c r="M73" s="522" t="s">
        <v>144</v>
      </c>
      <c r="N73" s="527">
        <v>4.0000000000000003E-5</v>
      </c>
      <c r="O73" s="522" t="s">
        <v>127</v>
      </c>
      <c r="P73" s="528">
        <f t="shared" si="6"/>
        <v>0.10200000000000001</v>
      </c>
      <c r="Q73" s="528">
        <f t="shared" si="9"/>
        <v>0.10200000000000001</v>
      </c>
      <c r="R73" s="529">
        <f t="shared" si="10"/>
        <v>0.10200000000000001</v>
      </c>
      <c r="S73" s="530">
        <f t="shared" si="5"/>
        <v>5.5101771745935814E-2</v>
      </c>
      <c r="T73" s="68"/>
      <c r="U73" s="68"/>
      <c r="V73" s="69"/>
      <c r="W73" s="303"/>
      <c r="X73" s="303"/>
      <c r="Y73" s="303"/>
      <c r="Z73" s="303"/>
      <c r="AA73" s="303"/>
      <c r="AB73" s="296"/>
      <c r="AC73" s="303"/>
    </row>
    <row r="74" spans="1:29" s="521" customFormat="1" ht="25.5" x14ac:dyDescent="0.2">
      <c r="A74" s="522" t="s">
        <v>1382</v>
      </c>
      <c r="B74" s="522">
        <v>1501</v>
      </c>
      <c r="C74" s="522" t="s">
        <v>1382</v>
      </c>
      <c r="D74" s="523" t="s">
        <v>49</v>
      </c>
      <c r="E74" s="282" t="s">
        <v>1908</v>
      </c>
      <c r="F74" s="524">
        <v>87005</v>
      </c>
      <c r="G74" s="525">
        <v>2004</v>
      </c>
      <c r="H74" s="522" t="s">
        <v>135</v>
      </c>
      <c r="I74" s="522" t="s">
        <v>812</v>
      </c>
      <c r="J74" s="526">
        <v>1</v>
      </c>
      <c r="K74" s="522" t="s">
        <v>407</v>
      </c>
      <c r="L74" s="522" t="s">
        <v>34</v>
      </c>
      <c r="M74" s="522" t="s">
        <v>144</v>
      </c>
      <c r="N74" s="527">
        <v>4.0000000000000003E-5</v>
      </c>
      <c r="O74" s="522" t="s">
        <v>127</v>
      </c>
      <c r="P74" s="528">
        <f t="shared" si="6"/>
        <v>0.10200000000000001</v>
      </c>
      <c r="Q74" s="528">
        <f t="shared" si="9"/>
        <v>0.10200000000000001</v>
      </c>
      <c r="R74" s="529">
        <f t="shared" si="10"/>
        <v>0.10200000000000001</v>
      </c>
      <c r="S74" s="530">
        <f t="shared" ref="S74:S105" si="11">IF($P74="",0,IF($G74&lt;2011,SUM(VLOOKUP(VLOOKUP($F74,Sub,2,0),NoneGrid2005,11,0)*$P74*$J74,VLOOKUP(VLOOKUP($F74,Sub,2,0),NoneGrid2005,12,0)*$P74*$J74,VLOOKUP(VLOOKUP($F74,Sub,2,0),NoneGrid2005,13,0)*$P74*$J74),IF($G74=2011,SUM(VLOOKUP(VLOOKUP($F74,Sub,2,0),NoneGrid2007,23,0)*$P74*$J74,VLOOKUP(VLOOKUP($F74,Sub,2,0),NoneGrid2007,24,0)*$P74*$J74,VLOOKUP(VLOOKUP($F74,Sub,2,0),NoneGrid2007,25,0)*$P74*$J74),SUM(VLOOKUP(VLOOKUP($F74,Sub,2,0),NoneGrid2009,35,0)*$P74*$J74,VLOOKUP(VLOOKUP($F74,Sub,2,0),NoneGrid2009,36,0)*$P74*$J74,VLOOKUP(VLOOKUP($F74,Sub,2,0),NoneGrid2009,37,0)*$P74*$J74))))</f>
        <v>5.572845906530112E-2</v>
      </c>
      <c r="T74" s="68"/>
      <c r="U74" s="68"/>
      <c r="V74" s="69"/>
      <c r="W74" s="303"/>
      <c r="X74" s="303"/>
      <c r="Y74" s="303"/>
      <c r="Z74" s="303"/>
      <c r="AA74" s="303"/>
      <c r="AB74" s="296"/>
      <c r="AC74" s="303"/>
    </row>
    <row r="75" spans="1:29" ht="12.75" x14ac:dyDescent="0.2">
      <c r="A75" s="296" t="s">
        <v>1382</v>
      </c>
      <c r="B75" s="296">
        <v>1501</v>
      </c>
      <c r="C75" s="296" t="s">
        <v>1382</v>
      </c>
      <c r="D75" s="297" t="s">
        <v>49</v>
      </c>
      <c r="E75" s="282" t="s">
        <v>1470</v>
      </c>
      <c r="F75" s="298">
        <v>86535</v>
      </c>
      <c r="G75" s="299">
        <v>2005</v>
      </c>
      <c r="H75" s="522" t="s">
        <v>135</v>
      </c>
      <c r="I75" s="296" t="s">
        <v>812</v>
      </c>
      <c r="J75" s="300">
        <v>1</v>
      </c>
      <c r="K75" s="296" t="s">
        <v>407</v>
      </c>
      <c r="L75" s="296" t="s">
        <v>34</v>
      </c>
      <c r="M75" s="296" t="s">
        <v>144</v>
      </c>
      <c r="N75" s="301">
        <v>5.8999999999999998E-5</v>
      </c>
      <c r="O75" s="296" t="s">
        <v>127</v>
      </c>
      <c r="P75" s="528">
        <f t="shared" si="6"/>
        <v>0.15045</v>
      </c>
      <c r="Q75" s="528">
        <f t="shared" si="9"/>
        <v>0.15045</v>
      </c>
      <c r="R75" s="128">
        <f t="shared" si="10"/>
        <v>0.15045</v>
      </c>
      <c r="S75" s="304">
        <f t="shared" si="11"/>
        <v>9.1478433077176083E-2</v>
      </c>
      <c r="T75" s="68"/>
      <c r="U75" s="68"/>
      <c r="V75" s="69"/>
      <c r="W75" s="303"/>
      <c r="X75" s="303"/>
      <c r="Y75" s="303"/>
      <c r="Z75" s="303"/>
      <c r="AA75" s="303"/>
      <c r="AB75" s="296"/>
      <c r="AC75" s="303"/>
    </row>
    <row r="76" spans="1:29" ht="12.75" x14ac:dyDescent="0.2">
      <c r="A76" s="296" t="s">
        <v>1382</v>
      </c>
      <c r="B76" s="296">
        <v>1501</v>
      </c>
      <c r="C76" s="296" t="s">
        <v>1382</v>
      </c>
      <c r="D76" s="297" t="s">
        <v>49</v>
      </c>
      <c r="E76" s="282" t="s">
        <v>1470</v>
      </c>
      <c r="F76" s="298">
        <v>86535</v>
      </c>
      <c r="G76" s="299">
        <v>2005</v>
      </c>
      <c r="H76" s="522" t="s">
        <v>135</v>
      </c>
      <c r="I76" s="296" t="s">
        <v>812</v>
      </c>
      <c r="J76" s="300">
        <v>1</v>
      </c>
      <c r="K76" s="296" t="s">
        <v>407</v>
      </c>
      <c r="L76" s="296" t="s">
        <v>34</v>
      </c>
      <c r="M76" s="296" t="s">
        <v>144</v>
      </c>
      <c r="N76" s="301">
        <v>5.8999999999999998E-5</v>
      </c>
      <c r="O76" s="296" t="s">
        <v>127</v>
      </c>
      <c r="P76" s="528">
        <f t="shared" si="6"/>
        <v>0.15045</v>
      </c>
      <c r="Q76" s="528">
        <f t="shared" si="9"/>
        <v>0.15045</v>
      </c>
      <c r="R76" s="128">
        <f t="shared" si="10"/>
        <v>0.15045</v>
      </c>
      <c r="S76" s="304">
        <f t="shared" si="11"/>
        <v>9.1478433077176083E-2</v>
      </c>
      <c r="T76" s="68"/>
      <c r="U76" s="68"/>
      <c r="V76" s="69"/>
      <c r="W76" s="303"/>
      <c r="X76" s="303"/>
      <c r="Y76" s="303"/>
      <c r="Z76" s="303"/>
      <c r="AA76" s="303"/>
      <c r="AB76" s="296"/>
      <c r="AC76" s="303"/>
    </row>
    <row r="77" spans="1:29" ht="25.5" x14ac:dyDescent="0.2">
      <c r="A77" s="522" t="s">
        <v>1382</v>
      </c>
      <c r="B77" s="522">
        <v>1501</v>
      </c>
      <c r="C77" s="522" t="s">
        <v>1382</v>
      </c>
      <c r="D77" s="523" t="s">
        <v>49</v>
      </c>
      <c r="E77" s="282" t="s">
        <v>1909</v>
      </c>
      <c r="F77" s="524">
        <v>87005</v>
      </c>
      <c r="G77" s="525">
        <v>2006</v>
      </c>
      <c r="H77" s="522" t="s">
        <v>135</v>
      </c>
      <c r="I77" s="522" t="s">
        <v>812</v>
      </c>
      <c r="J77" s="526">
        <v>1</v>
      </c>
      <c r="K77" s="522" t="s">
        <v>407</v>
      </c>
      <c r="L77" s="522" t="s">
        <v>34</v>
      </c>
      <c r="M77" s="522" t="s">
        <v>144</v>
      </c>
      <c r="N77" s="527">
        <v>1.0000000000000001E-5</v>
      </c>
      <c r="O77" s="522" t="s">
        <v>127</v>
      </c>
      <c r="P77" s="528">
        <f t="shared" si="6"/>
        <v>2.5500000000000002E-2</v>
      </c>
      <c r="Q77" s="528">
        <f t="shared" si="9"/>
        <v>2.5500000000000002E-2</v>
      </c>
      <c r="R77" s="529">
        <f t="shared" si="10"/>
        <v>2.5500000000000002E-2</v>
      </c>
      <c r="S77" s="530">
        <f t="shared" si="11"/>
        <v>1.393211476632528E-2</v>
      </c>
      <c r="T77" s="68"/>
      <c r="U77" s="68"/>
      <c r="V77" s="69"/>
      <c r="W77" s="303"/>
      <c r="X77" s="303"/>
      <c r="Y77" s="303"/>
      <c r="Z77" s="303"/>
      <c r="AA77" s="303"/>
      <c r="AB77" s="296"/>
      <c r="AC77" s="303"/>
    </row>
    <row r="78" spans="1:29" ht="25.5" x14ac:dyDescent="0.2">
      <c r="A78" s="522" t="s">
        <v>1382</v>
      </c>
      <c r="B78" s="522">
        <v>1501</v>
      </c>
      <c r="C78" s="522" t="s">
        <v>1382</v>
      </c>
      <c r="D78" s="523" t="s">
        <v>49</v>
      </c>
      <c r="E78" s="282" t="s">
        <v>1909</v>
      </c>
      <c r="F78" s="524">
        <v>87005</v>
      </c>
      <c r="G78" s="525">
        <v>2006</v>
      </c>
      <c r="H78" s="522" t="s">
        <v>135</v>
      </c>
      <c r="I78" s="522" t="s">
        <v>812</v>
      </c>
      <c r="J78" s="526">
        <v>1</v>
      </c>
      <c r="K78" s="522" t="s">
        <v>407</v>
      </c>
      <c r="L78" s="522" t="s">
        <v>34</v>
      </c>
      <c r="M78" s="522" t="s">
        <v>144</v>
      </c>
      <c r="N78" s="527">
        <v>2.0000000000000002E-5</v>
      </c>
      <c r="O78" s="522" t="s">
        <v>127</v>
      </c>
      <c r="P78" s="528">
        <f t="shared" si="6"/>
        <v>5.1000000000000004E-2</v>
      </c>
      <c r="Q78" s="528">
        <f t="shared" si="9"/>
        <v>5.1000000000000004E-2</v>
      </c>
      <c r="R78" s="529">
        <f t="shared" si="10"/>
        <v>5.1000000000000004E-2</v>
      </c>
      <c r="S78" s="530">
        <f t="shared" si="11"/>
        <v>2.786422953265056E-2</v>
      </c>
      <c r="T78" s="68"/>
      <c r="U78" s="68"/>
      <c r="V78" s="69"/>
      <c r="W78" s="303"/>
      <c r="X78" s="303"/>
      <c r="Y78" s="303"/>
      <c r="Z78" s="303"/>
      <c r="AA78" s="303"/>
      <c r="AB78" s="296"/>
      <c r="AC78" s="303"/>
    </row>
    <row r="79" spans="1:29" ht="25.5" x14ac:dyDescent="0.2">
      <c r="A79" s="522" t="s">
        <v>1382</v>
      </c>
      <c r="B79" s="522">
        <v>1501</v>
      </c>
      <c r="C79" s="522" t="s">
        <v>1382</v>
      </c>
      <c r="D79" s="523" t="s">
        <v>49</v>
      </c>
      <c r="E79" s="282" t="s">
        <v>1910</v>
      </c>
      <c r="F79" s="524">
        <v>87005</v>
      </c>
      <c r="G79" s="525">
        <v>2006</v>
      </c>
      <c r="H79" s="522" t="s">
        <v>135</v>
      </c>
      <c r="I79" s="522" t="s">
        <v>812</v>
      </c>
      <c r="J79" s="526">
        <v>1</v>
      </c>
      <c r="K79" s="522" t="s">
        <v>407</v>
      </c>
      <c r="L79" s="522" t="s">
        <v>34</v>
      </c>
      <c r="M79" s="522" t="s">
        <v>144</v>
      </c>
      <c r="N79" s="527">
        <v>1.0000000000000001E-5</v>
      </c>
      <c r="O79" s="522" t="s">
        <v>127</v>
      </c>
      <c r="P79" s="528">
        <f t="shared" si="6"/>
        <v>2.5500000000000002E-2</v>
      </c>
      <c r="Q79" s="528">
        <f t="shared" si="9"/>
        <v>2.5500000000000002E-2</v>
      </c>
      <c r="R79" s="529">
        <f t="shared" si="10"/>
        <v>2.5500000000000002E-2</v>
      </c>
      <c r="S79" s="530">
        <f t="shared" si="11"/>
        <v>1.393211476632528E-2</v>
      </c>
      <c r="T79" s="68"/>
      <c r="U79" s="68"/>
      <c r="V79" s="69"/>
      <c r="W79" s="303"/>
      <c r="X79" s="303"/>
      <c r="Y79" s="303"/>
      <c r="Z79" s="303"/>
      <c r="AA79" s="303"/>
      <c r="AB79" s="296"/>
      <c r="AC79" s="303"/>
    </row>
    <row r="80" spans="1:29" ht="25.5" x14ac:dyDescent="0.2">
      <c r="A80" s="522" t="s">
        <v>1382</v>
      </c>
      <c r="B80" s="522">
        <v>1501</v>
      </c>
      <c r="C80" s="522" t="s">
        <v>1382</v>
      </c>
      <c r="D80" s="523" t="s">
        <v>49</v>
      </c>
      <c r="E80" s="282" t="s">
        <v>1911</v>
      </c>
      <c r="F80" s="524">
        <v>87005</v>
      </c>
      <c r="G80" s="525">
        <v>2006</v>
      </c>
      <c r="H80" s="522" t="s">
        <v>135</v>
      </c>
      <c r="I80" s="522" t="s">
        <v>812</v>
      </c>
      <c r="J80" s="526">
        <v>1</v>
      </c>
      <c r="K80" s="522" t="s">
        <v>407</v>
      </c>
      <c r="L80" s="522" t="s">
        <v>34</v>
      </c>
      <c r="M80" s="522" t="s">
        <v>144</v>
      </c>
      <c r="N80" s="527">
        <v>1.0000000000000001E-5</v>
      </c>
      <c r="O80" s="522" t="s">
        <v>127</v>
      </c>
      <c r="P80" s="528">
        <f t="shared" si="6"/>
        <v>2.5500000000000002E-2</v>
      </c>
      <c r="Q80" s="528">
        <f t="shared" si="9"/>
        <v>2.5500000000000002E-2</v>
      </c>
      <c r="R80" s="529">
        <f t="shared" si="10"/>
        <v>2.5500000000000002E-2</v>
      </c>
      <c r="S80" s="530">
        <f t="shared" si="11"/>
        <v>1.393211476632528E-2</v>
      </c>
      <c r="T80" s="68"/>
      <c r="U80" s="68"/>
      <c r="V80" s="69"/>
      <c r="W80" s="303"/>
      <c r="X80" s="303"/>
      <c r="Y80" s="303"/>
      <c r="Z80" s="303"/>
      <c r="AA80" s="303"/>
      <c r="AB80" s="296"/>
      <c r="AC80" s="303"/>
    </row>
    <row r="81" spans="1:29" ht="25.5" x14ac:dyDescent="0.2">
      <c r="A81" s="522" t="s">
        <v>1382</v>
      </c>
      <c r="B81" s="522">
        <v>1501</v>
      </c>
      <c r="C81" s="522" t="s">
        <v>1382</v>
      </c>
      <c r="D81" s="523" t="s">
        <v>49</v>
      </c>
      <c r="E81" s="282" t="s">
        <v>1912</v>
      </c>
      <c r="F81" s="524">
        <v>87005</v>
      </c>
      <c r="G81" s="525">
        <v>2006</v>
      </c>
      <c r="H81" s="522" t="s">
        <v>135</v>
      </c>
      <c r="I81" s="522" t="s">
        <v>812</v>
      </c>
      <c r="J81" s="526">
        <v>1</v>
      </c>
      <c r="K81" s="522" t="s">
        <v>407</v>
      </c>
      <c r="L81" s="522" t="s">
        <v>34</v>
      </c>
      <c r="M81" s="522" t="s">
        <v>144</v>
      </c>
      <c r="N81" s="527">
        <v>1.0000000000000001E-5</v>
      </c>
      <c r="O81" s="522" t="s">
        <v>127</v>
      </c>
      <c r="P81" s="528">
        <f t="shared" si="6"/>
        <v>2.5500000000000002E-2</v>
      </c>
      <c r="Q81" s="528">
        <f t="shared" si="9"/>
        <v>2.5500000000000002E-2</v>
      </c>
      <c r="R81" s="529">
        <f t="shared" si="10"/>
        <v>2.5500000000000002E-2</v>
      </c>
      <c r="S81" s="530">
        <f t="shared" si="11"/>
        <v>1.393211476632528E-2</v>
      </c>
      <c r="T81" s="68"/>
      <c r="U81" s="68"/>
      <c r="V81" s="69"/>
      <c r="W81" s="303"/>
      <c r="X81" s="303"/>
      <c r="Y81" s="303"/>
      <c r="Z81" s="303"/>
      <c r="AA81" s="303"/>
      <c r="AB81" s="296"/>
      <c r="AC81" s="303"/>
    </row>
    <row r="82" spans="1:29" ht="25.5" x14ac:dyDescent="0.2">
      <c r="A82" s="522" t="s">
        <v>1382</v>
      </c>
      <c r="B82" s="522">
        <v>1501</v>
      </c>
      <c r="C82" s="522" t="s">
        <v>1382</v>
      </c>
      <c r="D82" s="523" t="s">
        <v>49</v>
      </c>
      <c r="E82" s="282" t="s">
        <v>1913</v>
      </c>
      <c r="F82" s="524">
        <v>87005</v>
      </c>
      <c r="G82" s="525">
        <v>2006</v>
      </c>
      <c r="H82" s="522" t="s">
        <v>135</v>
      </c>
      <c r="I82" s="522" t="s">
        <v>812</v>
      </c>
      <c r="J82" s="526">
        <v>1</v>
      </c>
      <c r="K82" s="522" t="s">
        <v>407</v>
      </c>
      <c r="L82" s="522" t="s">
        <v>34</v>
      </c>
      <c r="M82" s="522" t="s">
        <v>144</v>
      </c>
      <c r="N82" s="527">
        <v>1.0000000000000001E-5</v>
      </c>
      <c r="O82" s="522" t="s">
        <v>127</v>
      </c>
      <c r="P82" s="528">
        <f t="shared" si="6"/>
        <v>2.5500000000000002E-2</v>
      </c>
      <c r="Q82" s="528">
        <f t="shared" ref="Q82:Q113" si="12">P82</f>
        <v>2.5500000000000002E-2</v>
      </c>
      <c r="R82" s="529">
        <f t="shared" ref="R82:R113" si="13">IF(AND(LEFT(I82,2)="On",J82&lt;&gt;0,G82&gt;1998),Q82,0)</f>
        <v>2.5500000000000002E-2</v>
      </c>
      <c r="S82" s="530">
        <f t="shared" si="11"/>
        <v>1.393211476632528E-2</v>
      </c>
      <c r="T82" s="68"/>
      <c r="U82" s="68"/>
      <c r="V82" s="69"/>
      <c r="W82" s="303"/>
      <c r="X82" s="303"/>
      <c r="Y82" s="303"/>
      <c r="Z82" s="303"/>
      <c r="AA82" s="303"/>
      <c r="AB82" s="296"/>
      <c r="AC82" s="303"/>
    </row>
    <row r="83" spans="1:29" ht="25.5" x14ac:dyDescent="0.2">
      <c r="A83" s="296" t="s">
        <v>1382</v>
      </c>
      <c r="B83" s="296">
        <v>1501</v>
      </c>
      <c r="C83" s="296" t="s">
        <v>1382</v>
      </c>
      <c r="D83" s="297" t="s">
        <v>49</v>
      </c>
      <c r="E83" s="282" t="s">
        <v>1861</v>
      </c>
      <c r="F83" s="298">
        <v>45343</v>
      </c>
      <c r="G83" s="299">
        <v>2007</v>
      </c>
      <c r="H83" s="522" t="s">
        <v>135</v>
      </c>
      <c r="I83" s="296" t="s">
        <v>812</v>
      </c>
      <c r="J83" s="300">
        <v>1</v>
      </c>
      <c r="K83" s="296" t="s">
        <v>407</v>
      </c>
      <c r="L83" s="296" t="s">
        <v>34</v>
      </c>
      <c r="M83" s="296" t="s">
        <v>144</v>
      </c>
      <c r="N83" s="301">
        <v>2.0000000000000002E-5</v>
      </c>
      <c r="O83" s="296" t="s">
        <v>127</v>
      </c>
      <c r="P83" s="528">
        <f t="shared" si="6"/>
        <v>5.1000000000000004E-2</v>
      </c>
      <c r="Q83" s="528">
        <f t="shared" si="12"/>
        <v>5.1000000000000004E-2</v>
      </c>
      <c r="R83" s="128">
        <f t="shared" si="13"/>
        <v>5.1000000000000004E-2</v>
      </c>
      <c r="S83" s="304">
        <f t="shared" si="11"/>
        <v>4.6340628047715923E-2</v>
      </c>
      <c r="T83" s="68"/>
      <c r="U83" s="68"/>
      <c r="V83" s="69"/>
      <c r="W83" s="303"/>
      <c r="X83" s="303"/>
      <c r="Y83" s="303"/>
      <c r="Z83" s="303"/>
      <c r="AA83" s="303"/>
      <c r="AB83" s="296"/>
      <c r="AC83" s="303"/>
    </row>
    <row r="84" spans="1:29" ht="25.5" x14ac:dyDescent="0.2">
      <c r="A84" s="296" t="s">
        <v>1382</v>
      </c>
      <c r="B84" s="296">
        <v>1501</v>
      </c>
      <c r="C84" s="296" t="s">
        <v>1382</v>
      </c>
      <c r="D84" s="297" t="s">
        <v>49</v>
      </c>
      <c r="E84" s="282" t="s">
        <v>1862</v>
      </c>
      <c r="F84" s="298">
        <v>81650</v>
      </c>
      <c r="G84" s="299">
        <v>2007</v>
      </c>
      <c r="H84" s="522" t="s">
        <v>135</v>
      </c>
      <c r="I84" s="296" t="s">
        <v>812</v>
      </c>
      <c r="J84" s="300">
        <v>1</v>
      </c>
      <c r="K84" s="296" t="s">
        <v>407</v>
      </c>
      <c r="L84" s="296" t="s">
        <v>34</v>
      </c>
      <c r="M84" s="296" t="s">
        <v>144</v>
      </c>
      <c r="N84" s="301">
        <v>1.0000000000000001E-5</v>
      </c>
      <c r="O84" s="296" t="s">
        <v>127</v>
      </c>
      <c r="P84" s="528">
        <f t="shared" si="6"/>
        <v>2.5500000000000002E-2</v>
      </c>
      <c r="Q84" s="528">
        <f t="shared" si="12"/>
        <v>2.5500000000000002E-2</v>
      </c>
      <c r="R84" s="128">
        <f t="shared" si="13"/>
        <v>2.5500000000000002E-2</v>
      </c>
      <c r="S84" s="304">
        <f t="shared" si="11"/>
        <v>1.8789076754780178E-2</v>
      </c>
      <c r="T84" s="68"/>
      <c r="U84" s="68"/>
      <c r="V84" s="69"/>
      <c r="W84" s="303"/>
      <c r="X84" s="303"/>
      <c r="Y84" s="303"/>
      <c r="Z84" s="303"/>
      <c r="AA84" s="303"/>
      <c r="AB84" s="296"/>
      <c r="AC84" s="303"/>
    </row>
    <row r="85" spans="1:29" ht="25.5" x14ac:dyDescent="0.2">
      <c r="A85" s="296" t="s">
        <v>1382</v>
      </c>
      <c r="B85" s="296">
        <v>1501</v>
      </c>
      <c r="C85" s="296" t="s">
        <v>1382</v>
      </c>
      <c r="D85" s="297" t="s">
        <v>49</v>
      </c>
      <c r="E85" s="282" t="s">
        <v>1863</v>
      </c>
      <c r="F85" s="298">
        <v>81650</v>
      </c>
      <c r="G85" s="299">
        <v>2007</v>
      </c>
      <c r="H85" s="522" t="s">
        <v>135</v>
      </c>
      <c r="I85" s="296" t="s">
        <v>812</v>
      </c>
      <c r="J85" s="300">
        <v>1</v>
      </c>
      <c r="K85" s="296" t="s">
        <v>407</v>
      </c>
      <c r="L85" s="296" t="s">
        <v>34</v>
      </c>
      <c r="M85" s="296" t="s">
        <v>144</v>
      </c>
      <c r="N85" s="527">
        <v>4.0000000000000003E-5</v>
      </c>
      <c r="O85" s="296" t="s">
        <v>127</v>
      </c>
      <c r="P85" s="528">
        <f t="shared" si="6"/>
        <v>0.10200000000000001</v>
      </c>
      <c r="Q85" s="528">
        <f t="shared" si="12"/>
        <v>0.10200000000000001</v>
      </c>
      <c r="R85" s="128">
        <f t="shared" si="13"/>
        <v>0.10200000000000001</v>
      </c>
      <c r="S85" s="304">
        <f t="shared" si="11"/>
        <v>7.5156307019120711E-2</v>
      </c>
      <c r="T85" s="68"/>
      <c r="U85" s="68"/>
      <c r="V85" s="69"/>
      <c r="W85" s="303"/>
      <c r="X85" s="303"/>
      <c r="Y85" s="303"/>
      <c r="Z85" s="303"/>
      <c r="AA85" s="303"/>
      <c r="AB85" s="296"/>
      <c r="AC85" s="303"/>
    </row>
    <row r="86" spans="1:29" ht="25.5" x14ac:dyDescent="0.2">
      <c r="A86" s="296" t="s">
        <v>1382</v>
      </c>
      <c r="B86" s="296">
        <v>1501</v>
      </c>
      <c r="C86" s="296" t="s">
        <v>1382</v>
      </c>
      <c r="D86" s="297" t="s">
        <v>49</v>
      </c>
      <c r="E86" s="282" t="s">
        <v>1864</v>
      </c>
      <c r="F86" s="298">
        <v>81650</v>
      </c>
      <c r="G86" s="299">
        <v>2007</v>
      </c>
      <c r="H86" s="522" t="s">
        <v>135</v>
      </c>
      <c r="I86" s="296" t="s">
        <v>812</v>
      </c>
      <c r="J86" s="300">
        <v>1</v>
      </c>
      <c r="K86" s="296" t="s">
        <v>407</v>
      </c>
      <c r="L86" s="296" t="s">
        <v>34</v>
      </c>
      <c r="M86" s="296" t="s">
        <v>144</v>
      </c>
      <c r="N86" s="301">
        <v>1.0000000000000001E-5</v>
      </c>
      <c r="O86" s="296" t="s">
        <v>127</v>
      </c>
      <c r="P86" s="528">
        <f t="shared" si="6"/>
        <v>2.5500000000000002E-2</v>
      </c>
      <c r="Q86" s="528">
        <f t="shared" si="12"/>
        <v>2.5500000000000002E-2</v>
      </c>
      <c r="R86" s="128">
        <f t="shared" si="13"/>
        <v>2.5500000000000002E-2</v>
      </c>
      <c r="S86" s="304">
        <f t="shared" si="11"/>
        <v>1.8789076754780178E-2</v>
      </c>
      <c r="T86" s="68"/>
      <c r="U86" s="68"/>
      <c r="V86" s="69"/>
      <c r="W86" s="303"/>
      <c r="X86" s="303"/>
      <c r="Y86" s="303"/>
      <c r="Z86" s="303"/>
      <c r="AA86" s="303"/>
      <c r="AB86" s="296"/>
      <c r="AC86" s="303"/>
    </row>
    <row r="87" spans="1:29" ht="12.75" x14ac:dyDescent="0.2">
      <c r="A87" s="296" t="s">
        <v>1382</v>
      </c>
      <c r="B87" s="296">
        <v>1501</v>
      </c>
      <c r="C87" s="296" t="s">
        <v>1382</v>
      </c>
      <c r="D87" s="297" t="s">
        <v>49</v>
      </c>
      <c r="E87" s="282" t="s">
        <v>1865</v>
      </c>
      <c r="F87" s="298">
        <v>81650</v>
      </c>
      <c r="G87" s="299">
        <v>2008</v>
      </c>
      <c r="H87" s="522" t="s">
        <v>135</v>
      </c>
      <c r="I87" s="296" t="s">
        <v>138</v>
      </c>
      <c r="J87" s="300">
        <v>1</v>
      </c>
      <c r="K87" s="296" t="s">
        <v>408</v>
      </c>
      <c r="L87" s="296" t="s">
        <v>34</v>
      </c>
      <c r="M87" s="296" t="s">
        <v>145</v>
      </c>
      <c r="N87" s="301">
        <v>1.0000000000000001E-5</v>
      </c>
      <c r="O87" s="296" t="s">
        <v>127</v>
      </c>
      <c r="P87" s="528">
        <f t="shared" si="6"/>
        <v>2.5500000000000002E-2</v>
      </c>
      <c r="Q87" s="528">
        <f t="shared" si="12"/>
        <v>2.5500000000000002E-2</v>
      </c>
      <c r="R87" s="128">
        <f t="shared" si="13"/>
        <v>0</v>
      </c>
      <c r="S87" s="304">
        <f t="shared" si="11"/>
        <v>1.8789076754780178E-2</v>
      </c>
      <c r="T87" s="68"/>
      <c r="U87" s="68"/>
      <c r="V87" s="69"/>
      <c r="W87" s="303"/>
      <c r="X87" s="303"/>
      <c r="Y87" s="303"/>
      <c r="Z87" s="303"/>
      <c r="AA87" s="303"/>
      <c r="AB87" s="296"/>
      <c r="AC87" s="303"/>
    </row>
    <row r="88" spans="1:29" ht="25.5" x14ac:dyDescent="0.2">
      <c r="A88" s="296" t="s">
        <v>1382</v>
      </c>
      <c r="B88" s="296">
        <v>1501</v>
      </c>
      <c r="C88" s="296" t="s">
        <v>1382</v>
      </c>
      <c r="D88" s="297" t="s">
        <v>49</v>
      </c>
      <c r="E88" s="282" t="s">
        <v>1866</v>
      </c>
      <c r="F88" s="298">
        <v>81650</v>
      </c>
      <c r="G88" s="299">
        <v>2008</v>
      </c>
      <c r="H88" s="522" t="s">
        <v>135</v>
      </c>
      <c r="I88" s="296" t="s">
        <v>138</v>
      </c>
      <c r="J88" s="300">
        <v>1</v>
      </c>
      <c r="K88" s="296" t="s">
        <v>408</v>
      </c>
      <c r="L88" s="296" t="s">
        <v>34</v>
      </c>
      <c r="M88" s="296" t="s">
        <v>145</v>
      </c>
      <c r="N88" s="301">
        <v>1.0000000000000001E-5</v>
      </c>
      <c r="O88" s="296" t="s">
        <v>127</v>
      </c>
      <c r="P88" s="528">
        <f t="shared" si="6"/>
        <v>2.5500000000000002E-2</v>
      </c>
      <c r="Q88" s="528">
        <f t="shared" si="12"/>
        <v>2.5500000000000002E-2</v>
      </c>
      <c r="R88" s="128">
        <f t="shared" si="13"/>
        <v>0</v>
      </c>
      <c r="S88" s="304">
        <f t="shared" si="11"/>
        <v>1.8789076754780178E-2</v>
      </c>
      <c r="T88" s="68"/>
      <c r="U88" s="68"/>
      <c r="V88" s="69"/>
      <c r="W88" s="303"/>
      <c r="X88" s="303"/>
      <c r="Y88" s="303"/>
      <c r="Z88" s="303"/>
      <c r="AA88" s="303"/>
      <c r="AB88" s="296"/>
      <c r="AC88" s="303"/>
    </row>
    <row r="89" spans="1:29" ht="25.5" x14ac:dyDescent="0.2">
      <c r="A89" s="296" t="s">
        <v>1382</v>
      </c>
      <c r="B89" s="296">
        <v>1501</v>
      </c>
      <c r="C89" s="296" t="s">
        <v>1382</v>
      </c>
      <c r="D89" s="297" t="s">
        <v>49</v>
      </c>
      <c r="E89" s="282" t="s">
        <v>1867</v>
      </c>
      <c r="F89" s="298">
        <v>81650</v>
      </c>
      <c r="G89" s="299">
        <v>2008</v>
      </c>
      <c r="H89" s="522" t="s">
        <v>135</v>
      </c>
      <c r="I89" s="296" t="s">
        <v>138</v>
      </c>
      <c r="J89" s="300">
        <v>1</v>
      </c>
      <c r="K89" s="296" t="s">
        <v>408</v>
      </c>
      <c r="L89" s="296" t="s">
        <v>34</v>
      </c>
      <c r="M89" s="296" t="s">
        <v>145</v>
      </c>
      <c r="N89" s="301">
        <v>1.0000000000000001E-5</v>
      </c>
      <c r="O89" s="296" t="s">
        <v>127</v>
      </c>
      <c r="P89" s="528">
        <f t="shared" si="6"/>
        <v>2.5500000000000002E-2</v>
      </c>
      <c r="Q89" s="528">
        <f t="shared" si="12"/>
        <v>2.5500000000000002E-2</v>
      </c>
      <c r="R89" s="128">
        <f t="shared" si="13"/>
        <v>0</v>
      </c>
      <c r="S89" s="304">
        <f t="shared" si="11"/>
        <v>1.8789076754780178E-2</v>
      </c>
      <c r="T89" s="68"/>
      <c r="U89" s="68"/>
      <c r="V89" s="69"/>
      <c r="W89" s="303"/>
      <c r="X89" s="303"/>
      <c r="Y89" s="303"/>
      <c r="Z89" s="303"/>
      <c r="AA89" s="303"/>
      <c r="AB89" s="296"/>
      <c r="AC89" s="303"/>
    </row>
    <row r="90" spans="1:29" ht="25.5" x14ac:dyDescent="0.2">
      <c r="A90" s="296" t="s">
        <v>1382</v>
      </c>
      <c r="B90" s="296">
        <v>1501</v>
      </c>
      <c r="C90" s="296" t="s">
        <v>1382</v>
      </c>
      <c r="D90" s="297" t="s">
        <v>49</v>
      </c>
      <c r="E90" s="282" t="s">
        <v>1868</v>
      </c>
      <c r="F90" s="298">
        <v>81650</v>
      </c>
      <c r="G90" s="299">
        <v>2008</v>
      </c>
      <c r="H90" s="522" t="s">
        <v>135</v>
      </c>
      <c r="I90" s="296" t="s">
        <v>138</v>
      </c>
      <c r="J90" s="300">
        <v>1</v>
      </c>
      <c r="K90" s="296" t="s">
        <v>408</v>
      </c>
      <c r="L90" s="296" t="s">
        <v>34</v>
      </c>
      <c r="M90" s="296" t="s">
        <v>145</v>
      </c>
      <c r="N90" s="301">
        <v>1.0000000000000001E-5</v>
      </c>
      <c r="O90" s="296" t="s">
        <v>127</v>
      </c>
      <c r="P90" s="528">
        <f t="shared" si="6"/>
        <v>2.5500000000000002E-2</v>
      </c>
      <c r="Q90" s="528">
        <f t="shared" si="12"/>
        <v>2.5500000000000002E-2</v>
      </c>
      <c r="R90" s="128">
        <f t="shared" si="13"/>
        <v>0</v>
      </c>
      <c r="S90" s="304">
        <f t="shared" si="11"/>
        <v>1.8789076754780178E-2</v>
      </c>
      <c r="T90" s="68"/>
      <c r="U90" s="68"/>
      <c r="V90" s="69"/>
      <c r="W90" s="303"/>
      <c r="X90" s="303"/>
      <c r="Y90" s="303"/>
      <c r="Z90" s="303"/>
      <c r="AA90" s="303"/>
      <c r="AB90" s="296"/>
      <c r="AC90" s="303"/>
    </row>
    <row r="91" spans="1:29" ht="25.5" x14ac:dyDescent="0.2">
      <c r="A91" s="296" t="s">
        <v>1382</v>
      </c>
      <c r="B91" s="296">
        <v>1501</v>
      </c>
      <c r="C91" s="296" t="s">
        <v>1382</v>
      </c>
      <c r="D91" s="297" t="s">
        <v>49</v>
      </c>
      <c r="E91" s="282" t="s">
        <v>1870</v>
      </c>
      <c r="F91" s="298">
        <v>81650</v>
      </c>
      <c r="G91" s="299">
        <v>2008</v>
      </c>
      <c r="H91" s="522" t="s">
        <v>135</v>
      </c>
      <c r="I91" s="296" t="s">
        <v>138</v>
      </c>
      <c r="J91" s="300">
        <v>1</v>
      </c>
      <c r="K91" s="296" t="s">
        <v>408</v>
      </c>
      <c r="L91" s="296" t="s">
        <v>34</v>
      </c>
      <c r="M91" s="296" t="s">
        <v>145</v>
      </c>
      <c r="N91" s="301">
        <v>1.0000000000000001E-5</v>
      </c>
      <c r="O91" s="296" t="s">
        <v>127</v>
      </c>
      <c r="P91" s="528">
        <f t="shared" si="6"/>
        <v>2.5500000000000002E-2</v>
      </c>
      <c r="Q91" s="528">
        <f t="shared" si="12"/>
        <v>2.5500000000000002E-2</v>
      </c>
      <c r="R91" s="128">
        <f t="shared" si="13"/>
        <v>0</v>
      </c>
      <c r="S91" s="304">
        <f t="shared" si="11"/>
        <v>1.8789076754780178E-2</v>
      </c>
      <c r="T91" s="68"/>
      <c r="U91" s="68"/>
      <c r="V91" s="69"/>
      <c r="W91" s="303"/>
      <c r="X91" s="303"/>
      <c r="Y91" s="303"/>
      <c r="Z91" s="303"/>
      <c r="AA91" s="303"/>
      <c r="AB91" s="296"/>
      <c r="AC91" s="303"/>
    </row>
    <row r="92" spans="1:29" ht="25.5" x14ac:dyDescent="0.2">
      <c r="A92" s="296" t="s">
        <v>1382</v>
      </c>
      <c r="B92" s="296">
        <v>1501</v>
      </c>
      <c r="C92" s="296" t="s">
        <v>1382</v>
      </c>
      <c r="D92" s="297" t="s">
        <v>49</v>
      </c>
      <c r="E92" s="282" t="s">
        <v>1873</v>
      </c>
      <c r="F92" s="298">
        <v>81650</v>
      </c>
      <c r="G92" s="299">
        <v>2008</v>
      </c>
      <c r="H92" s="522" t="s">
        <v>135</v>
      </c>
      <c r="I92" s="296" t="s">
        <v>138</v>
      </c>
      <c r="J92" s="300">
        <v>1</v>
      </c>
      <c r="K92" s="296" t="s">
        <v>408</v>
      </c>
      <c r="L92" s="296" t="s">
        <v>34</v>
      </c>
      <c r="M92" s="296" t="s">
        <v>145</v>
      </c>
      <c r="N92" s="301">
        <v>1.0000000000000001E-5</v>
      </c>
      <c r="O92" s="296" t="s">
        <v>127</v>
      </c>
      <c r="P92" s="528">
        <f t="shared" si="6"/>
        <v>2.5500000000000002E-2</v>
      </c>
      <c r="Q92" s="528">
        <f t="shared" si="12"/>
        <v>2.5500000000000002E-2</v>
      </c>
      <c r="R92" s="128">
        <f t="shared" si="13"/>
        <v>0</v>
      </c>
      <c r="S92" s="304">
        <f t="shared" si="11"/>
        <v>1.8789076754780178E-2</v>
      </c>
      <c r="T92" s="68"/>
      <c r="U92" s="68"/>
      <c r="V92" s="69"/>
      <c r="W92" s="303"/>
      <c r="X92" s="303"/>
      <c r="Y92" s="303"/>
      <c r="Z92" s="303"/>
      <c r="AA92" s="303"/>
      <c r="AB92" s="296"/>
      <c r="AC92" s="303"/>
    </row>
    <row r="93" spans="1:29" ht="25.5" x14ac:dyDescent="0.2">
      <c r="A93" s="296" t="s">
        <v>1382</v>
      </c>
      <c r="B93" s="296">
        <v>1501</v>
      </c>
      <c r="C93" s="296" t="s">
        <v>1382</v>
      </c>
      <c r="D93" s="297" t="s">
        <v>49</v>
      </c>
      <c r="E93" s="282" t="s">
        <v>1872</v>
      </c>
      <c r="F93" s="298">
        <v>81650</v>
      </c>
      <c r="G93" s="299">
        <v>2008</v>
      </c>
      <c r="H93" s="522" t="s">
        <v>135</v>
      </c>
      <c r="I93" s="296" t="s">
        <v>138</v>
      </c>
      <c r="J93" s="300">
        <v>1</v>
      </c>
      <c r="K93" s="296" t="s">
        <v>408</v>
      </c>
      <c r="L93" s="296" t="s">
        <v>34</v>
      </c>
      <c r="M93" s="296" t="s">
        <v>145</v>
      </c>
      <c r="N93" s="301">
        <v>1.0000000000000001E-5</v>
      </c>
      <c r="O93" s="296" t="s">
        <v>127</v>
      </c>
      <c r="P93" s="528">
        <f t="shared" si="6"/>
        <v>2.5500000000000002E-2</v>
      </c>
      <c r="Q93" s="528">
        <f t="shared" si="12"/>
        <v>2.5500000000000002E-2</v>
      </c>
      <c r="R93" s="128">
        <f t="shared" si="13"/>
        <v>0</v>
      </c>
      <c r="S93" s="304">
        <f t="shared" si="11"/>
        <v>1.8789076754780178E-2</v>
      </c>
      <c r="T93" s="68"/>
      <c r="U93" s="68"/>
      <c r="V93" s="69"/>
      <c r="W93" s="303"/>
      <c r="X93" s="303"/>
      <c r="Y93" s="303"/>
      <c r="Z93" s="303"/>
      <c r="AA93" s="303"/>
      <c r="AB93" s="296"/>
      <c r="AC93" s="303"/>
    </row>
    <row r="94" spans="1:29" ht="25.5" x14ac:dyDescent="0.2">
      <c r="A94" s="296" t="s">
        <v>1382</v>
      </c>
      <c r="B94" s="296">
        <v>1501</v>
      </c>
      <c r="C94" s="296" t="s">
        <v>1382</v>
      </c>
      <c r="D94" s="297" t="s">
        <v>49</v>
      </c>
      <c r="E94" s="282" t="s">
        <v>1871</v>
      </c>
      <c r="F94" s="298">
        <v>81650</v>
      </c>
      <c r="G94" s="299">
        <v>2008</v>
      </c>
      <c r="H94" s="522" t="s">
        <v>135</v>
      </c>
      <c r="I94" s="296" t="s">
        <v>138</v>
      </c>
      <c r="J94" s="300">
        <v>1</v>
      </c>
      <c r="K94" s="296" t="s">
        <v>408</v>
      </c>
      <c r="L94" s="296" t="s">
        <v>34</v>
      </c>
      <c r="M94" s="296" t="s">
        <v>145</v>
      </c>
      <c r="N94" s="301">
        <v>1.0000000000000001E-5</v>
      </c>
      <c r="O94" s="296" t="s">
        <v>127</v>
      </c>
      <c r="P94" s="528">
        <f t="shared" si="6"/>
        <v>2.5500000000000002E-2</v>
      </c>
      <c r="Q94" s="528">
        <f t="shared" si="12"/>
        <v>2.5500000000000002E-2</v>
      </c>
      <c r="R94" s="128">
        <f t="shared" si="13"/>
        <v>0</v>
      </c>
      <c r="S94" s="304">
        <f t="shared" si="11"/>
        <v>1.8789076754780178E-2</v>
      </c>
      <c r="T94" s="68"/>
      <c r="U94" s="68"/>
      <c r="V94" s="69"/>
      <c r="W94" s="303"/>
      <c r="X94" s="303"/>
      <c r="Y94" s="303"/>
      <c r="Z94" s="303"/>
      <c r="AA94" s="303"/>
      <c r="AB94" s="296"/>
      <c r="AC94" s="303"/>
    </row>
    <row r="95" spans="1:29" ht="25.5" x14ac:dyDescent="0.2">
      <c r="A95" s="296" t="s">
        <v>1382</v>
      </c>
      <c r="B95" s="296">
        <v>1501</v>
      </c>
      <c r="C95" s="296" t="s">
        <v>1382</v>
      </c>
      <c r="D95" s="297" t="s">
        <v>49</v>
      </c>
      <c r="E95" s="282" t="s">
        <v>1874</v>
      </c>
      <c r="F95" s="298">
        <v>81650</v>
      </c>
      <c r="G95" s="299">
        <v>2008</v>
      </c>
      <c r="H95" s="522" t="s">
        <v>135</v>
      </c>
      <c r="I95" s="296" t="s">
        <v>138</v>
      </c>
      <c r="J95" s="300">
        <v>1</v>
      </c>
      <c r="K95" s="296" t="s">
        <v>408</v>
      </c>
      <c r="L95" s="296" t="s">
        <v>34</v>
      </c>
      <c r="M95" s="296" t="s">
        <v>145</v>
      </c>
      <c r="N95" s="301">
        <v>1.0000000000000001E-5</v>
      </c>
      <c r="O95" s="296" t="s">
        <v>127</v>
      </c>
      <c r="P95" s="528">
        <f t="shared" si="6"/>
        <v>2.5500000000000002E-2</v>
      </c>
      <c r="Q95" s="528">
        <f t="shared" si="12"/>
        <v>2.5500000000000002E-2</v>
      </c>
      <c r="R95" s="128">
        <f t="shared" si="13"/>
        <v>0</v>
      </c>
      <c r="S95" s="304">
        <f t="shared" si="11"/>
        <v>1.8789076754780178E-2</v>
      </c>
      <c r="T95" s="68"/>
      <c r="U95" s="68"/>
      <c r="V95" s="69"/>
      <c r="W95" s="303"/>
      <c r="X95" s="303"/>
      <c r="Y95" s="303"/>
      <c r="Z95" s="303"/>
      <c r="AA95" s="303"/>
      <c r="AB95" s="296"/>
      <c r="AC95" s="303"/>
    </row>
    <row r="96" spans="1:29" ht="25.5" x14ac:dyDescent="0.2">
      <c r="A96" s="296" t="s">
        <v>1382</v>
      </c>
      <c r="B96" s="296">
        <v>1501</v>
      </c>
      <c r="C96" s="296" t="s">
        <v>1382</v>
      </c>
      <c r="D96" s="297" t="s">
        <v>49</v>
      </c>
      <c r="E96" s="282" t="s">
        <v>1869</v>
      </c>
      <c r="F96" s="298">
        <v>81650</v>
      </c>
      <c r="G96" s="299">
        <v>2008</v>
      </c>
      <c r="H96" s="522" t="s">
        <v>135</v>
      </c>
      <c r="I96" s="296" t="s">
        <v>138</v>
      </c>
      <c r="J96" s="300">
        <v>1</v>
      </c>
      <c r="K96" s="296" t="s">
        <v>408</v>
      </c>
      <c r="L96" s="296" t="s">
        <v>34</v>
      </c>
      <c r="M96" s="296" t="s">
        <v>145</v>
      </c>
      <c r="N96" s="527">
        <v>2.0000000000000002E-5</v>
      </c>
      <c r="O96" s="296" t="s">
        <v>127</v>
      </c>
      <c r="P96" s="528">
        <f t="shared" si="6"/>
        <v>5.1000000000000004E-2</v>
      </c>
      <c r="Q96" s="528">
        <f t="shared" si="12"/>
        <v>5.1000000000000004E-2</v>
      </c>
      <c r="R96" s="128">
        <f t="shared" si="13"/>
        <v>0</v>
      </c>
      <c r="S96" s="304">
        <f t="shared" si="11"/>
        <v>3.7578153509560355E-2</v>
      </c>
      <c r="T96" s="68"/>
      <c r="U96" s="68"/>
      <c r="V96" s="69"/>
      <c r="W96" s="303"/>
      <c r="X96" s="303"/>
      <c r="Y96" s="303"/>
      <c r="Z96" s="303"/>
      <c r="AA96" s="303"/>
      <c r="AB96" s="296"/>
      <c r="AC96" s="303"/>
    </row>
    <row r="97" spans="1:29" ht="25.5" x14ac:dyDescent="0.2">
      <c r="A97" s="296" t="s">
        <v>1382</v>
      </c>
      <c r="B97" s="296">
        <v>1501</v>
      </c>
      <c r="C97" s="296" t="s">
        <v>1382</v>
      </c>
      <c r="D97" s="297" t="s">
        <v>49</v>
      </c>
      <c r="E97" s="282" t="s">
        <v>1869</v>
      </c>
      <c r="F97" s="298">
        <v>81650</v>
      </c>
      <c r="G97" s="299">
        <v>2008</v>
      </c>
      <c r="H97" s="522" t="s">
        <v>135</v>
      </c>
      <c r="I97" s="296" t="s">
        <v>138</v>
      </c>
      <c r="J97" s="300">
        <v>1</v>
      </c>
      <c r="K97" s="296" t="s">
        <v>408</v>
      </c>
      <c r="L97" s="296" t="s">
        <v>34</v>
      </c>
      <c r="M97" s="296" t="s">
        <v>145</v>
      </c>
      <c r="N97" s="301">
        <v>1.0000000000000001E-5</v>
      </c>
      <c r="O97" s="296" t="s">
        <v>127</v>
      </c>
      <c r="P97" s="528">
        <f t="shared" si="6"/>
        <v>2.5500000000000002E-2</v>
      </c>
      <c r="Q97" s="528">
        <f t="shared" si="12"/>
        <v>2.5500000000000002E-2</v>
      </c>
      <c r="R97" s="128">
        <f t="shared" si="13"/>
        <v>0</v>
      </c>
      <c r="S97" s="304">
        <f t="shared" si="11"/>
        <v>1.8789076754780178E-2</v>
      </c>
      <c r="T97" s="68"/>
      <c r="U97" s="68"/>
      <c r="V97" s="69"/>
      <c r="W97" s="303"/>
      <c r="X97" s="303"/>
      <c r="Y97" s="303"/>
      <c r="Z97" s="303"/>
      <c r="AA97" s="303"/>
      <c r="AB97" s="296"/>
      <c r="AC97" s="303"/>
    </row>
    <row r="98" spans="1:29" ht="25.5" x14ac:dyDescent="0.2">
      <c r="A98" s="296" t="s">
        <v>1382</v>
      </c>
      <c r="B98" s="296">
        <v>1501</v>
      </c>
      <c r="C98" s="296" t="s">
        <v>1382</v>
      </c>
      <c r="D98" s="297" t="s">
        <v>49</v>
      </c>
      <c r="E98" s="282" t="s">
        <v>1917</v>
      </c>
      <c r="F98" s="298">
        <v>81650</v>
      </c>
      <c r="G98" s="525">
        <v>2010</v>
      </c>
      <c r="H98" s="522" t="s">
        <v>135</v>
      </c>
      <c r="I98" s="296" t="s">
        <v>138</v>
      </c>
      <c r="J98" s="300">
        <v>1</v>
      </c>
      <c r="K98" s="296" t="s">
        <v>408</v>
      </c>
      <c r="L98" s="296" t="s">
        <v>34</v>
      </c>
      <c r="M98" s="296" t="s">
        <v>145</v>
      </c>
      <c r="N98" s="301">
        <v>1.0000000000000001E-5</v>
      </c>
      <c r="O98" s="296" t="s">
        <v>127</v>
      </c>
      <c r="P98" s="528">
        <f t="shared" si="6"/>
        <v>2.5500000000000002E-2</v>
      </c>
      <c r="Q98" s="528">
        <f t="shared" si="12"/>
        <v>2.5500000000000002E-2</v>
      </c>
      <c r="R98" s="128">
        <f t="shared" si="13"/>
        <v>0</v>
      </c>
      <c r="S98" s="304">
        <f t="shared" si="11"/>
        <v>1.8789076754780178E-2</v>
      </c>
      <c r="T98" s="68"/>
      <c r="U98" s="68"/>
      <c r="V98" s="69"/>
      <c r="W98" s="303"/>
      <c r="X98" s="303"/>
      <c r="Y98" s="303"/>
      <c r="Z98" s="303"/>
      <c r="AA98" s="303"/>
      <c r="AB98" s="296"/>
      <c r="AC98" s="303"/>
    </row>
    <row r="99" spans="1:29" ht="25.5" x14ac:dyDescent="0.2">
      <c r="A99" s="296" t="s">
        <v>1382</v>
      </c>
      <c r="B99" s="522">
        <v>1501</v>
      </c>
      <c r="C99" s="522" t="s">
        <v>1382</v>
      </c>
      <c r="D99" s="523" t="s">
        <v>49</v>
      </c>
      <c r="E99" s="282" t="s">
        <v>1918</v>
      </c>
      <c r="F99" s="524">
        <v>81650</v>
      </c>
      <c r="G99" s="525">
        <v>2013</v>
      </c>
      <c r="H99" s="522" t="s">
        <v>135</v>
      </c>
      <c r="I99" s="522" t="s">
        <v>138</v>
      </c>
      <c r="J99" s="526">
        <v>1</v>
      </c>
      <c r="K99" s="522" t="s">
        <v>408</v>
      </c>
      <c r="L99" s="522" t="s">
        <v>34</v>
      </c>
      <c r="M99" s="522" t="s">
        <v>145</v>
      </c>
      <c r="N99" s="527">
        <v>1.0000000000000001E-5</v>
      </c>
      <c r="O99" s="522" t="s">
        <v>127</v>
      </c>
      <c r="P99" s="528">
        <f t="shared" si="6"/>
        <v>2.5500000000000002E-2</v>
      </c>
      <c r="Q99" s="528">
        <f t="shared" si="12"/>
        <v>2.5500000000000002E-2</v>
      </c>
      <c r="R99" s="529">
        <f t="shared" si="13"/>
        <v>0</v>
      </c>
      <c r="S99" s="530">
        <f t="shared" si="11"/>
        <v>2.0404515315412531E-2</v>
      </c>
      <c r="T99" s="68"/>
      <c r="U99" s="68"/>
      <c r="V99" s="69"/>
      <c r="W99" s="303"/>
      <c r="X99" s="303"/>
      <c r="Y99" s="303"/>
      <c r="Z99" s="303"/>
      <c r="AA99" s="303"/>
      <c r="AB99" s="296"/>
      <c r="AC99" s="303"/>
    </row>
    <row r="100" spans="1:29" ht="25.5" x14ac:dyDescent="0.2">
      <c r="A100" s="296" t="s">
        <v>1382</v>
      </c>
      <c r="B100" s="296">
        <v>1501</v>
      </c>
      <c r="C100" s="296" t="s">
        <v>1382</v>
      </c>
      <c r="D100" s="297" t="s">
        <v>49</v>
      </c>
      <c r="E100" s="282" t="s">
        <v>1468</v>
      </c>
      <c r="F100" s="298">
        <v>81650</v>
      </c>
      <c r="G100" s="299">
        <v>2001</v>
      </c>
      <c r="H100" s="522" t="s">
        <v>135</v>
      </c>
      <c r="I100" s="296" t="s">
        <v>812</v>
      </c>
      <c r="J100" s="300">
        <v>1</v>
      </c>
      <c r="K100" s="296" t="s">
        <v>407</v>
      </c>
      <c r="L100" s="296" t="s">
        <v>34</v>
      </c>
      <c r="M100" s="296" t="s">
        <v>144</v>
      </c>
      <c r="N100" s="301">
        <v>3.2000000000000003E-4</v>
      </c>
      <c r="O100" s="296" t="s">
        <v>127</v>
      </c>
      <c r="P100" s="528">
        <f t="shared" si="6"/>
        <v>0.81600000000000006</v>
      </c>
      <c r="Q100" s="528">
        <f t="shared" si="12"/>
        <v>0.81600000000000006</v>
      </c>
      <c r="R100" s="128">
        <f t="shared" si="13"/>
        <v>0.81600000000000006</v>
      </c>
      <c r="S100" s="304">
        <f t="shared" si="11"/>
        <v>0.60125045615296568</v>
      </c>
      <c r="T100" s="68"/>
      <c r="U100" s="68"/>
      <c r="V100" s="69"/>
      <c r="W100" s="303"/>
      <c r="X100" s="303"/>
      <c r="Y100" s="303"/>
      <c r="Z100" s="303"/>
      <c r="AA100" s="303"/>
      <c r="AB100" s="296"/>
      <c r="AC100" s="303"/>
    </row>
    <row r="101" spans="1:29" ht="25.5" x14ac:dyDescent="0.2">
      <c r="A101" s="296" t="s">
        <v>1382</v>
      </c>
      <c r="B101" s="296">
        <v>1501</v>
      </c>
      <c r="C101" s="296" t="s">
        <v>1382</v>
      </c>
      <c r="D101" s="297" t="s">
        <v>49</v>
      </c>
      <c r="E101" s="282" t="s">
        <v>1468</v>
      </c>
      <c r="F101" s="298">
        <v>81650</v>
      </c>
      <c r="G101" s="299">
        <v>2006</v>
      </c>
      <c r="H101" s="522" t="s">
        <v>135</v>
      </c>
      <c r="I101" s="296" t="s">
        <v>812</v>
      </c>
      <c r="J101" s="300">
        <v>1</v>
      </c>
      <c r="K101" s="296" t="s">
        <v>407</v>
      </c>
      <c r="L101" s="296" t="s">
        <v>34</v>
      </c>
      <c r="M101" s="296" t="s">
        <v>144</v>
      </c>
      <c r="N101" s="301">
        <v>2.9999999999999997E-4</v>
      </c>
      <c r="O101" s="296" t="s">
        <v>127</v>
      </c>
      <c r="P101" s="528">
        <f t="shared" si="6"/>
        <v>0.7649999999999999</v>
      </c>
      <c r="Q101" s="528">
        <f t="shared" si="12"/>
        <v>0.7649999999999999</v>
      </c>
      <c r="R101" s="128">
        <f t="shared" si="13"/>
        <v>0.7649999999999999</v>
      </c>
      <c r="S101" s="304">
        <f t="shared" si="11"/>
        <v>0.56367230264340507</v>
      </c>
      <c r="T101" s="68"/>
      <c r="U101" s="68"/>
      <c r="V101" s="69"/>
      <c r="W101" s="303"/>
      <c r="X101" s="303"/>
      <c r="Y101" s="303"/>
      <c r="Z101" s="303"/>
      <c r="AA101" s="303"/>
      <c r="AB101" s="296"/>
      <c r="AC101" s="303"/>
    </row>
    <row r="102" spans="1:29" ht="25.5" x14ac:dyDescent="0.2">
      <c r="A102" s="296" t="s">
        <v>1382</v>
      </c>
      <c r="B102" s="296">
        <v>1501</v>
      </c>
      <c r="C102" s="296" t="s">
        <v>1382</v>
      </c>
      <c r="D102" s="297" t="s">
        <v>49</v>
      </c>
      <c r="E102" s="282" t="s">
        <v>1468</v>
      </c>
      <c r="F102" s="298">
        <v>81650</v>
      </c>
      <c r="G102" s="299">
        <v>2001</v>
      </c>
      <c r="H102" s="522" t="s">
        <v>135</v>
      </c>
      <c r="I102" s="296" t="s">
        <v>812</v>
      </c>
      <c r="J102" s="300">
        <v>1</v>
      </c>
      <c r="K102" s="296" t="s">
        <v>407</v>
      </c>
      <c r="L102" s="296" t="s">
        <v>34</v>
      </c>
      <c r="M102" s="296" t="s">
        <v>144</v>
      </c>
      <c r="N102" s="301">
        <v>3.2000000000000003E-4</v>
      </c>
      <c r="O102" s="296" t="s">
        <v>127</v>
      </c>
      <c r="P102" s="528">
        <f t="shared" si="6"/>
        <v>0.81600000000000006</v>
      </c>
      <c r="Q102" s="528">
        <f t="shared" si="12"/>
        <v>0.81600000000000006</v>
      </c>
      <c r="R102" s="128">
        <f t="shared" si="13"/>
        <v>0.81600000000000006</v>
      </c>
      <c r="S102" s="304">
        <f t="shared" si="11"/>
        <v>0.60125045615296568</v>
      </c>
      <c r="T102" s="68"/>
      <c r="U102" s="68"/>
      <c r="V102" s="69"/>
      <c r="W102" s="303"/>
      <c r="X102" s="303"/>
      <c r="Y102" s="303"/>
      <c r="Z102" s="303"/>
      <c r="AA102" s="303"/>
      <c r="AB102" s="296"/>
      <c r="AC102" s="303"/>
    </row>
    <row r="103" spans="1:29" ht="25.5" x14ac:dyDescent="0.2">
      <c r="A103" s="296" t="s">
        <v>1382</v>
      </c>
      <c r="B103" s="296">
        <v>1501</v>
      </c>
      <c r="C103" s="296" t="s">
        <v>1382</v>
      </c>
      <c r="D103" s="297" t="s">
        <v>49</v>
      </c>
      <c r="E103" s="282" t="s">
        <v>1468</v>
      </c>
      <c r="F103" s="298">
        <v>81650</v>
      </c>
      <c r="G103" s="299">
        <v>2006</v>
      </c>
      <c r="H103" s="522" t="s">
        <v>135</v>
      </c>
      <c r="I103" s="296" t="s">
        <v>812</v>
      </c>
      <c r="J103" s="300">
        <v>1</v>
      </c>
      <c r="K103" s="296" t="s">
        <v>407</v>
      </c>
      <c r="L103" s="296" t="s">
        <v>34</v>
      </c>
      <c r="M103" s="296" t="s">
        <v>144</v>
      </c>
      <c r="N103" s="301">
        <v>2.9999999999999997E-4</v>
      </c>
      <c r="O103" s="296" t="s">
        <v>127</v>
      </c>
      <c r="P103" s="528">
        <f t="shared" si="6"/>
        <v>0.7649999999999999</v>
      </c>
      <c r="Q103" s="528">
        <f t="shared" si="12"/>
        <v>0.7649999999999999</v>
      </c>
      <c r="R103" s="128">
        <f t="shared" si="13"/>
        <v>0.7649999999999999</v>
      </c>
      <c r="S103" s="304">
        <f t="shared" si="11"/>
        <v>0.56367230264340507</v>
      </c>
      <c r="T103" s="68"/>
      <c r="U103" s="68"/>
      <c r="V103" s="69"/>
      <c r="W103" s="303"/>
      <c r="X103" s="303"/>
      <c r="Y103" s="303"/>
      <c r="Z103" s="303"/>
      <c r="AA103" s="303"/>
      <c r="AB103" s="296"/>
      <c r="AC103" s="303"/>
    </row>
    <row r="104" spans="1:29" ht="12.75" x14ac:dyDescent="0.2">
      <c r="A104" s="535" t="s">
        <v>1382</v>
      </c>
      <c r="B104" s="535">
        <v>1501</v>
      </c>
      <c r="C104" s="535" t="s">
        <v>1382</v>
      </c>
      <c r="D104" s="536" t="s">
        <v>1476</v>
      </c>
      <c r="E104" s="537" t="s">
        <v>1477</v>
      </c>
      <c r="F104" s="538">
        <v>80021</v>
      </c>
      <c r="G104" s="539">
        <v>2009</v>
      </c>
      <c r="H104" s="522" t="s">
        <v>135</v>
      </c>
      <c r="I104" s="535" t="s">
        <v>812</v>
      </c>
      <c r="J104" s="540">
        <v>1</v>
      </c>
      <c r="K104" s="535" t="s">
        <v>407</v>
      </c>
      <c r="L104" s="535" t="s">
        <v>34</v>
      </c>
      <c r="M104" s="535" t="s">
        <v>144</v>
      </c>
      <c r="N104" s="541">
        <v>4.6666666666666661E-4</v>
      </c>
      <c r="O104" s="535" t="s">
        <v>91</v>
      </c>
      <c r="P104" s="542">
        <v>0</v>
      </c>
      <c r="Q104" s="542">
        <f t="shared" si="12"/>
        <v>0</v>
      </c>
      <c r="R104" s="543">
        <f t="shared" si="13"/>
        <v>0</v>
      </c>
      <c r="S104" s="544">
        <f t="shared" si="11"/>
        <v>0</v>
      </c>
      <c r="T104" s="518"/>
      <c r="U104" s="518"/>
      <c r="V104" s="545">
        <v>25000</v>
      </c>
      <c r="W104" s="520"/>
      <c r="X104" s="520"/>
      <c r="Y104" s="520"/>
      <c r="Z104" s="520"/>
      <c r="AA104" s="520"/>
      <c r="AB104" s="522" t="s">
        <v>1923</v>
      </c>
      <c r="AC104" s="296"/>
    </row>
    <row r="105" spans="1:29" ht="12.75" x14ac:dyDescent="0.2">
      <c r="A105" s="535" t="s">
        <v>1382</v>
      </c>
      <c r="B105" s="535">
        <v>1501</v>
      </c>
      <c r="C105" s="535" t="s">
        <v>1382</v>
      </c>
      <c r="D105" s="536" t="s">
        <v>1476</v>
      </c>
      <c r="E105" s="537" t="s">
        <v>1477</v>
      </c>
      <c r="F105" s="538">
        <v>80021</v>
      </c>
      <c r="G105" s="539">
        <v>2009</v>
      </c>
      <c r="H105" s="522" t="s">
        <v>135</v>
      </c>
      <c r="I105" s="535" t="s">
        <v>812</v>
      </c>
      <c r="J105" s="540">
        <v>1</v>
      </c>
      <c r="K105" s="535" t="s">
        <v>407</v>
      </c>
      <c r="L105" s="535" t="s">
        <v>34</v>
      </c>
      <c r="M105" s="535" t="s">
        <v>144</v>
      </c>
      <c r="N105" s="541">
        <v>4.6666666666666661E-4</v>
      </c>
      <c r="O105" s="535" t="s">
        <v>91</v>
      </c>
      <c r="P105" s="542">
        <v>0</v>
      </c>
      <c r="Q105" s="542">
        <f t="shared" si="12"/>
        <v>0</v>
      </c>
      <c r="R105" s="543">
        <f t="shared" si="13"/>
        <v>0</v>
      </c>
      <c r="S105" s="544">
        <f t="shared" si="11"/>
        <v>0</v>
      </c>
      <c r="T105" s="518"/>
      <c r="U105" s="518"/>
      <c r="V105" s="545">
        <v>25000</v>
      </c>
      <c r="W105" s="520"/>
      <c r="X105" s="520"/>
      <c r="Y105" s="520"/>
      <c r="Z105" s="520"/>
      <c r="AA105" s="520"/>
      <c r="AB105" s="522" t="s">
        <v>1923</v>
      </c>
      <c r="AC105" s="296"/>
    </row>
    <row r="106" spans="1:29" ht="25.5" x14ac:dyDescent="0.2">
      <c r="A106" s="296" t="s">
        <v>1382</v>
      </c>
      <c r="B106" s="296">
        <v>1501</v>
      </c>
      <c r="C106" s="296" t="s">
        <v>1382</v>
      </c>
      <c r="D106" s="297" t="s">
        <v>49</v>
      </c>
      <c r="E106" s="282" t="s">
        <v>1833</v>
      </c>
      <c r="F106" s="298">
        <v>80021</v>
      </c>
      <c r="G106" s="525">
        <v>2013</v>
      </c>
      <c r="H106" s="522" t="s">
        <v>135</v>
      </c>
      <c r="I106" s="296" t="s">
        <v>812</v>
      </c>
      <c r="J106" s="300">
        <v>1</v>
      </c>
      <c r="K106" s="296" t="s">
        <v>407</v>
      </c>
      <c r="L106" s="296" t="s">
        <v>34</v>
      </c>
      <c r="M106" s="296" t="s">
        <v>144</v>
      </c>
      <c r="N106" s="301">
        <v>7.1399999999999996E-3</v>
      </c>
      <c r="O106" s="296" t="s">
        <v>127</v>
      </c>
      <c r="P106" s="528">
        <f t="shared" ref="P106:P111" si="14">N106*2550</f>
        <v>18.207000000000001</v>
      </c>
      <c r="Q106" s="528">
        <f t="shared" si="12"/>
        <v>18.207000000000001</v>
      </c>
      <c r="R106" s="128">
        <f t="shared" si="13"/>
        <v>18.207000000000001</v>
      </c>
      <c r="S106" s="304">
        <f t="shared" ref="S106:S137" si="15">IF($P106="",0,IF($G106&lt;2011,SUM(VLOOKUP(VLOOKUP($F106,Sub,2,0),NoneGrid2005,11,0)*$P106*$J106,VLOOKUP(VLOOKUP($F106,Sub,2,0),NoneGrid2005,12,0)*$P106*$J106,VLOOKUP(VLOOKUP($F106,Sub,2,0),NoneGrid2005,13,0)*$P106*$J106),IF($G106=2011,SUM(VLOOKUP(VLOOKUP($F106,Sub,2,0),NoneGrid2007,23,0)*$P106*$J106,VLOOKUP(VLOOKUP($F106,Sub,2,0),NoneGrid2007,24,0)*$P106*$J106,VLOOKUP(VLOOKUP($F106,Sub,2,0),NoneGrid2007,25,0)*$P106*$J106),SUM(VLOOKUP(VLOOKUP($F106,Sub,2,0),NoneGrid2009,35,0)*$P106*$J106,VLOOKUP(VLOOKUP($F106,Sub,2,0),NoneGrid2009,36,0)*$P106*$J106,VLOOKUP(VLOOKUP($F106,Sub,2,0),NoneGrid2009,37,0)*$P106*$J106))))</f>
        <v>14.568823935204547</v>
      </c>
      <c r="T106" s="68"/>
      <c r="U106" s="68"/>
      <c r="V106" s="69"/>
      <c r="W106" s="303"/>
      <c r="X106" s="303"/>
      <c r="Y106" s="303"/>
      <c r="Z106" s="303"/>
      <c r="AA106" s="303"/>
      <c r="AB106" s="296"/>
      <c r="AC106" s="303"/>
    </row>
    <row r="107" spans="1:29" ht="12.75" x14ac:dyDescent="0.2">
      <c r="A107" s="296" t="s">
        <v>1382</v>
      </c>
      <c r="B107" s="296">
        <v>1501</v>
      </c>
      <c r="C107" s="296" t="s">
        <v>1382</v>
      </c>
      <c r="D107" s="297" t="s">
        <v>49</v>
      </c>
      <c r="E107" s="282" t="s">
        <v>1831</v>
      </c>
      <c r="F107" s="298">
        <v>80021</v>
      </c>
      <c r="G107" s="299">
        <v>2008</v>
      </c>
      <c r="H107" s="522" t="s">
        <v>135</v>
      </c>
      <c r="I107" s="296" t="s">
        <v>812</v>
      </c>
      <c r="J107" s="300">
        <v>1</v>
      </c>
      <c r="K107" s="296" t="s">
        <v>407</v>
      </c>
      <c r="L107" s="296" t="s">
        <v>34</v>
      </c>
      <c r="M107" s="296" t="s">
        <v>144</v>
      </c>
      <c r="N107" s="301">
        <v>1.5300000000000001E-3</v>
      </c>
      <c r="O107" s="296" t="s">
        <v>127</v>
      </c>
      <c r="P107" s="528">
        <f t="shared" si="14"/>
        <v>3.9015000000000004</v>
      </c>
      <c r="Q107" s="528">
        <f t="shared" si="12"/>
        <v>3.9015000000000004</v>
      </c>
      <c r="R107" s="128">
        <f t="shared" si="13"/>
        <v>3.9015000000000004</v>
      </c>
      <c r="S107" s="304">
        <f t="shared" si="15"/>
        <v>2.8747287434813673</v>
      </c>
      <c r="T107" s="68"/>
      <c r="U107" s="68"/>
      <c r="V107" s="69"/>
      <c r="W107" s="303"/>
      <c r="X107" s="303"/>
      <c r="Y107" s="303"/>
      <c r="Z107" s="303"/>
      <c r="AA107" s="303"/>
      <c r="AB107" s="296"/>
      <c r="AC107" s="303"/>
    </row>
    <row r="108" spans="1:29" ht="25.5" x14ac:dyDescent="0.2">
      <c r="A108" s="296" t="s">
        <v>1382</v>
      </c>
      <c r="B108" s="296">
        <v>1501</v>
      </c>
      <c r="C108" s="296" t="s">
        <v>1382</v>
      </c>
      <c r="D108" s="297" t="s">
        <v>49</v>
      </c>
      <c r="E108" s="282" t="s">
        <v>1832</v>
      </c>
      <c r="F108" s="298">
        <v>80021</v>
      </c>
      <c r="G108" s="525">
        <v>2013</v>
      </c>
      <c r="H108" s="522" t="s">
        <v>135</v>
      </c>
      <c r="I108" s="296" t="s">
        <v>812</v>
      </c>
      <c r="J108" s="300">
        <v>1</v>
      </c>
      <c r="K108" s="296" t="s">
        <v>407</v>
      </c>
      <c r="L108" s="296" t="s">
        <v>34</v>
      </c>
      <c r="M108" s="296" t="s">
        <v>144</v>
      </c>
      <c r="N108" s="301">
        <v>3.3999999999999998E-3</v>
      </c>
      <c r="O108" s="296" t="s">
        <v>127</v>
      </c>
      <c r="P108" s="528">
        <f t="shared" si="14"/>
        <v>8.67</v>
      </c>
      <c r="Q108" s="528">
        <f t="shared" si="12"/>
        <v>8.67</v>
      </c>
      <c r="R108" s="128">
        <f t="shared" si="13"/>
        <v>8.67</v>
      </c>
      <c r="S108" s="304">
        <f t="shared" si="15"/>
        <v>6.9375352072402592</v>
      </c>
      <c r="T108" s="68"/>
      <c r="U108" s="68"/>
      <c r="V108" s="69"/>
      <c r="W108" s="303"/>
      <c r="X108" s="303"/>
      <c r="Y108" s="303"/>
      <c r="Z108" s="303"/>
      <c r="AA108" s="303"/>
      <c r="AB108" s="296"/>
      <c r="AC108" s="303"/>
    </row>
    <row r="109" spans="1:29" ht="25.5" x14ac:dyDescent="0.2">
      <c r="A109" s="296" t="s">
        <v>1382</v>
      </c>
      <c r="B109" s="296">
        <v>1501</v>
      </c>
      <c r="C109" s="296" t="s">
        <v>1382</v>
      </c>
      <c r="D109" s="297" t="s">
        <v>49</v>
      </c>
      <c r="E109" s="282" t="s">
        <v>1829</v>
      </c>
      <c r="F109" s="298">
        <v>80021</v>
      </c>
      <c r="G109" s="299">
        <v>2005</v>
      </c>
      <c r="H109" s="522" t="s">
        <v>135</v>
      </c>
      <c r="I109" s="296" t="s">
        <v>812</v>
      </c>
      <c r="J109" s="300">
        <v>1</v>
      </c>
      <c r="K109" s="296" t="s">
        <v>407</v>
      </c>
      <c r="L109" s="296" t="s">
        <v>34</v>
      </c>
      <c r="M109" s="296" t="s">
        <v>144</v>
      </c>
      <c r="N109" s="301">
        <v>1.0000000000000001E-5</v>
      </c>
      <c r="O109" s="296" t="s">
        <v>127</v>
      </c>
      <c r="P109" s="528">
        <f t="shared" si="14"/>
        <v>2.5500000000000002E-2</v>
      </c>
      <c r="Q109" s="528">
        <f t="shared" si="12"/>
        <v>2.5500000000000002E-2</v>
      </c>
      <c r="R109" s="128">
        <f t="shared" si="13"/>
        <v>2.5500000000000002E-2</v>
      </c>
      <c r="S109" s="304">
        <f t="shared" si="15"/>
        <v>1.8789076754780178E-2</v>
      </c>
      <c r="T109" s="68"/>
      <c r="U109" s="68"/>
      <c r="V109" s="69"/>
      <c r="W109" s="303"/>
      <c r="X109" s="303"/>
      <c r="Y109" s="303"/>
      <c r="Z109" s="303"/>
      <c r="AA109" s="303"/>
      <c r="AB109" s="296"/>
      <c r="AC109" s="303"/>
    </row>
    <row r="110" spans="1:29" ht="25.5" x14ac:dyDescent="0.2">
      <c r="A110" s="296" t="s">
        <v>1382</v>
      </c>
      <c r="B110" s="296">
        <v>1501</v>
      </c>
      <c r="C110" s="296" t="s">
        <v>1382</v>
      </c>
      <c r="D110" s="297" t="s">
        <v>49</v>
      </c>
      <c r="E110" s="282" t="s">
        <v>1830</v>
      </c>
      <c r="F110" s="298">
        <v>80021</v>
      </c>
      <c r="G110" s="299">
        <v>2009</v>
      </c>
      <c r="H110" s="522" t="s">
        <v>135</v>
      </c>
      <c r="I110" s="296" t="s">
        <v>812</v>
      </c>
      <c r="J110" s="300">
        <v>1</v>
      </c>
      <c r="K110" s="296" t="s">
        <v>407</v>
      </c>
      <c r="L110" s="296" t="s">
        <v>34</v>
      </c>
      <c r="M110" s="296" t="s">
        <v>144</v>
      </c>
      <c r="N110" s="301">
        <v>5.2500000000000003E-3</v>
      </c>
      <c r="O110" s="296" t="s">
        <v>127</v>
      </c>
      <c r="P110" s="528">
        <f t="shared" si="14"/>
        <v>13.387500000000001</v>
      </c>
      <c r="Q110" s="528">
        <f t="shared" si="12"/>
        <v>13.387500000000001</v>
      </c>
      <c r="R110" s="128">
        <f t="shared" si="13"/>
        <v>13.387500000000001</v>
      </c>
      <c r="S110" s="304">
        <f t="shared" si="15"/>
        <v>9.8642652962595925</v>
      </c>
      <c r="T110" s="68"/>
      <c r="U110" s="68"/>
      <c r="V110" s="69"/>
      <c r="W110" s="303"/>
      <c r="X110" s="303"/>
      <c r="Y110" s="303"/>
      <c r="Z110" s="303"/>
      <c r="AA110" s="303"/>
      <c r="AB110" s="296"/>
      <c r="AC110" s="303"/>
    </row>
    <row r="111" spans="1:29" ht="12.75" x14ac:dyDescent="0.2">
      <c r="A111" s="522" t="s">
        <v>1382</v>
      </c>
      <c r="B111" s="522">
        <v>1501</v>
      </c>
      <c r="C111" s="522" t="s">
        <v>1382</v>
      </c>
      <c r="D111" s="523" t="s">
        <v>49</v>
      </c>
      <c r="E111" s="282" t="s">
        <v>1835</v>
      </c>
      <c r="F111" s="524">
        <v>80021</v>
      </c>
      <c r="G111" s="525">
        <v>2010</v>
      </c>
      <c r="H111" s="522" t="s">
        <v>135</v>
      </c>
      <c r="I111" s="522" t="s">
        <v>812</v>
      </c>
      <c r="J111" s="526">
        <v>1</v>
      </c>
      <c r="K111" s="522" t="s">
        <v>407</v>
      </c>
      <c r="L111" s="522" t="s">
        <v>34</v>
      </c>
      <c r="M111" s="522" t="s">
        <v>144</v>
      </c>
      <c r="N111" s="527">
        <v>3.6000000000000002E-4</v>
      </c>
      <c r="O111" s="522" t="s">
        <v>127</v>
      </c>
      <c r="P111" s="528">
        <f t="shared" si="14"/>
        <v>0.91800000000000004</v>
      </c>
      <c r="Q111" s="528">
        <f t="shared" si="12"/>
        <v>0.91800000000000004</v>
      </c>
      <c r="R111" s="529">
        <f t="shared" si="13"/>
        <v>0.91800000000000004</v>
      </c>
      <c r="S111" s="530">
        <f t="shared" si="15"/>
        <v>0.67640676317208626</v>
      </c>
      <c r="T111" s="68"/>
      <c r="U111" s="68"/>
      <c r="V111" s="69"/>
      <c r="W111" s="303"/>
      <c r="X111" s="303"/>
      <c r="Y111" s="303"/>
      <c r="Z111" s="303"/>
      <c r="AA111" s="303"/>
      <c r="AB111" s="296"/>
      <c r="AC111" s="303"/>
    </row>
    <row r="112" spans="1:29" ht="25.5" x14ac:dyDescent="0.2">
      <c r="A112" s="522" t="s">
        <v>1382</v>
      </c>
      <c r="B112" s="522">
        <v>1501</v>
      </c>
      <c r="C112" s="535" t="s">
        <v>1382</v>
      </c>
      <c r="D112" s="536" t="s">
        <v>49</v>
      </c>
      <c r="E112" s="537" t="s">
        <v>1464</v>
      </c>
      <c r="F112" s="538">
        <v>73221.217902131801</v>
      </c>
      <c r="G112" s="539">
        <v>2008.40891472868</v>
      </c>
      <c r="H112" s="522" t="s">
        <v>135</v>
      </c>
      <c r="I112" s="535" t="s">
        <v>812</v>
      </c>
      <c r="J112" s="540">
        <v>1</v>
      </c>
      <c r="K112" s="535" t="s">
        <v>407</v>
      </c>
      <c r="L112" s="535" t="s">
        <v>34</v>
      </c>
      <c r="M112" s="535" t="s">
        <v>144</v>
      </c>
      <c r="N112" s="541">
        <v>2.2380550124743599E-4</v>
      </c>
      <c r="O112" s="535" t="s">
        <v>127</v>
      </c>
      <c r="P112" s="542">
        <v>0</v>
      </c>
      <c r="Q112" s="542">
        <f t="shared" si="12"/>
        <v>0</v>
      </c>
      <c r="R112" s="543">
        <f t="shared" si="13"/>
        <v>0</v>
      </c>
      <c r="S112" s="544" t="e">
        <f t="shared" si="15"/>
        <v>#N/A</v>
      </c>
      <c r="T112" s="518"/>
      <c r="U112" s="518"/>
      <c r="V112" s="519"/>
      <c r="W112" s="520"/>
      <c r="X112" s="520"/>
      <c r="Y112" s="520"/>
      <c r="Z112" s="520"/>
      <c r="AA112" s="520"/>
      <c r="AB112" s="517"/>
      <c r="AC112" s="520"/>
    </row>
    <row r="113" spans="1:29" ht="25.5" x14ac:dyDescent="0.2">
      <c r="A113" s="522" t="s">
        <v>1382</v>
      </c>
      <c r="B113" s="522">
        <v>1501</v>
      </c>
      <c r="C113" s="522" t="s">
        <v>1382</v>
      </c>
      <c r="D113" s="523" t="s">
        <v>49</v>
      </c>
      <c r="E113" s="282" t="s">
        <v>1823</v>
      </c>
      <c r="F113" s="524">
        <v>80021</v>
      </c>
      <c r="G113" s="525">
        <v>2005</v>
      </c>
      <c r="H113" s="522" t="s">
        <v>135</v>
      </c>
      <c r="I113" s="522" t="s">
        <v>812</v>
      </c>
      <c r="J113" s="526">
        <v>1</v>
      </c>
      <c r="K113" s="522" t="s">
        <v>407</v>
      </c>
      <c r="L113" s="522" t="s">
        <v>34</v>
      </c>
      <c r="M113" s="522" t="s">
        <v>144</v>
      </c>
      <c r="N113" s="527">
        <v>1.0000000000000001E-5</v>
      </c>
      <c r="O113" s="522" t="s">
        <v>127</v>
      </c>
      <c r="P113" s="528">
        <f t="shared" ref="P113:P161" si="16">N113*2550</f>
        <v>2.5500000000000002E-2</v>
      </c>
      <c r="Q113" s="528">
        <f t="shared" si="12"/>
        <v>2.5500000000000002E-2</v>
      </c>
      <c r="R113" s="529">
        <f t="shared" si="13"/>
        <v>2.5500000000000002E-2</v>
      </c>
      <c r="S113" s="530">
        <f t="shared" si="15"/>
        <v>1.8789076754780178E-2</v>
      </c>
      <c r="T113" s="68"/>
      <c r="U113" s="68"/>
      <c r="V113" s="69"/>
      <c r="W113" s="303"/>
      <c r="X113" s="303"/>
      <c r="Y113" s="303"/>
      <c r="Z113" s="303"/>
      <c r="AA113" s="303"/>
      <c r="AB113" s="296"/>
      <c r="AC113" s="303"/>
    </row>
    <row r="114" spans="1:29" ht="25.5" x14ac:dyDescent="0.2">
      <c r="A114" s="522" t="s">
        <v>1382</v>
      </c>
      <c r="B114" s="522">
        <v>1501</v>
      </c>
      <c r="C114" s="522" t="s">
        <v>1382</v>
      </c>
      <c r="D114" s="523" t="s">
        <v>49</v>
      </c>
      <c r="E114" s="282" t="s">
        <v>1823</v>
      </c>
      <c r="F114" s="524">
        <v>80021</v>
      </c>
      <c r="G114" s="525">
        <v>2005</v>
      </c>
      <c r="H114" s="522" t="s">
        <v>135</v>
      </c>
      <c r="I114" s="522" t="s">
        <v>812</v>
      </c>
      <c r="J114" s="526">
        <v>1</v>
      </c>
      <c r="K114" s="522" t="s">
        <v>407</v>
      </c>
      <c r="L114" s="522" t="s">
        <v>34</v>
      </c>
      <c r="M114" s="522" t="s">
        <v>144</v>
      </c>
      <c r="N114" s="527">
        <v>1.8E-5</v>
      </c>
      <c r="O114" s="522" t="s">
        <v>127</v>
      </c>
      <c r="P114" s="528">
        <f t="shared" si="16"/>
        <v>4.5900000000000003E-2</v>
      </c>
      <c r="Q114" s="528">
        <f t="shared" ref="Q114:Q145" si="17">P114</f>
        <v>4.5900000000000003E-2</v>
      </c>
      <c r="R114" s="529">
        <f t="shared" ref="R114:R145" si="18">IF(AND(LEFT(I114,2)="On",J114&lt;&gt;0,G114&gt;1998),Q114,0)</f>
        <v>4.5900000000000003E-2</v>
      </c>
      <c r="S114" s="530">
        <f t="shared" si="15"/>
        <v>3.3820338158604316E-2</v>
      </c>
      <c r="T114" s="68"/>
      <c r="U114" s="68"/>
      <c r="V114" s="69"/>
      <c r="W114" s="303"/>
      <c r="X114" s="303"/>
      <c r="Y114" s="303"/>
      <c r="Z114" s="303"/>
      <c r="AA114" s="303"/>
      <c r="AB114" s="296"/>
      <c r="AC114" s="303"/>
    </row>
    <row r="115" spans="1:29" ht="25.5" x14ac:dyDescent="0.2">
      <c r="A115" s="522" t="s">
        <v>1382</v>
      </c>
      <c r="B115" s="522">
        <v>1501</v>
      </c>
      <c r="C115" s="522" t="s">
        <v>1382</v>
      </c>
      <c r="D115" s="523" t="s">
        <v>49</v>
      </c>
      <c r="E115" s="282" t="s">
        <v>1823</v>
      </c>
      <c r="F115" s="524">
        <v>80021</v>
      </c>
      <c r="G115" s="525">
        <v>2005</v>
      </c>
      <c r="H115" s="522" t="s">
        <v>135</v>
      </c>
      <c r="I115" s="522" t="s">
        <v>812</v>
      </c>
      <c r="J115" s="526">
        <v>1</v>
      </c>
      <c r="K115" s="522" t="s">
        <v>407</v>
      </c>
      <c r="L115" s="522" t="s">
        <v>34</v>
      </c>
      <c r="M115" s="522" t="s">
        <v>144</v>
      </c>
      <c r="N115" s="527">
        <v>1.8E-5</v>
      </c>
      <c r="O115" s="522" t="s">
        <v>127</v>
      </c>
      <c r="P115" s="528">
        <f t="shared" si="16"/>
        <v>4.5900000000000003E-2</v>
      </c>
      <c r="Q115" s="528">
        <f t="shared" si="17"/>
        <v>4.5900000000000003E-2</v>
      </c>
      <c r="R115" s="529">
        <f t="shared" si="18"/>
        <v>4.5900000000000003E-2</v>
      </c>
      <c r="S115" s="530">
        <f t="shared" si="15"/>
        <v>3.3820338158604316E-2</v>
      </c>
      <c r="T115" s="68"/>
      <c r="U115" s="68"/>
      <c r="V115" s="69"/>
      <c r="W115" s="303"/>
      <c r="X115" s="303"/>
      <c r="Y115" s="303"/>
      <c r="Z115" s="303"/>
      <c r="AA115" s="303"/>
      <c r="AB115" s="296"/>
      <c r="AC115" s="303"/>
    </row>
    <row r="116" spans="1:29" ht="25.5" x14ac:dyDescent="0.2">
      <c r="A116" s="522" t="s">
        <v>1382</v>
      </c>
      <c r="B116" s="522">
        <v>1501</v>
      </c>
      <c r="C116" s="522" t="s">
        <v>1382</v>
      </c>
      <c r="D116" s="523" t="s">
        <v>49</v>
      </c>
      <c r="E116" s="282" t="s">
        <v>1824</v>
      </c>
      <c r="F116" s="524">
        <v>80021</v>
      </c>
      <c r="G116" s="525">
        <v>2005</v>
      </c>
      <c r="H116" s="522" t="s">
        <v>135</v>
      </c>
      <c r="I116" s="522" t="s">
        <v>812</v>
      </c>
      <c r="J116" s="526">
        <v>1</v>
      </c>
      <c r="K116" s="522" t="s">
        <v>407</v>
      </c>
      <c r="L116" s="522" t="s">
        <v>34</v>
      </c>
      <c r="M116" s="522" t="s">
        <v>144</v>
      </c>
      <c r="N116" s="527">
        <v>1.0000000000000001E-5</v>
      </c>
      <c r="O116" s="522" t="s">
        <v>127</v>
      </c>
      <c r="P116" s="528">
        <f t="shared" si="16"/>
        <v>2.5500000000000002E-2</v>
      </c>
      <c r="Q116" s="528">
        <f t="shared" si="17"/>
        <v>2.5500000000000002E-2</v>
      </c>
      <c r="R116" s="529">
        <f t="shared" si="18"/>
        <v>2.5500000000000002E-2</v>
      </c>
      <c r="S116" s="530">
        <f t="shared" si="15"/>
        <v>1.8789076754780178E-2</v>
      </c>
      <c r="T116" s="68"/>
      <c r="U116" s="68"/>
      <c r="V116" s="69"/>
      <c r="W116" s="303"/>
      <c r="X116" s="303"/>
      <c r="Y116" s="303"/>
      <c r="Z116" s="303"/>
      <c r="AA116" s="303"/>
      <c r="AB116" s="296"/>
      <c r="AC116" s="303"/>
    </row>
    <row r="117" spans="1:29" ht="25.5" x14ac:dyDescent="0.2">
      <c r="A117" s="522" t="s">
        <v>1382</v>
      </c>
      <c r="B117" s="522">
        <v>1501</v>
      </c>
      <c r="C117" s="522" t="s">
        <v>1382</v>
      </c>
      <c r="D117" s="523" t="s">
        <v>49</v>
      </c>
      <c r="E117" s="282" t="s">
        <v>1824</v>
      </c>
      <c r="F117" s="524">
        <v>80021</v>
      </c>
      <c r="G117" s="525">
        <v>2005</v>
      </c>
      <c r="H117" s="522" t="s">
        <v>135</v>
      </c>
      <c r="I117" s="522" t="s">
        <v>812</v>
      </c>
      <c r="J117" s="526">
        <v>1</v>
      </c>
      <c r="K117" s="522" t="s">
        <v>407</v>
      </c>
      <c r="L117" s="522" t="s">
        <v>34</v>
      </c>
      <c r="M117" s="522" t="s">
        <v>144</v>
      </c>
      <c r="N117" s="527">
        <v>1.8E-5</v>
      </c>
      <c r="O117" s="522" t="s">
        <v>127</v>
      </c>
      <c r="P117" s="528">
        <f t="shared" si="16"/>
        <v>4.5900000000000003E-2</v>
      </c>
      <c r="Q117" s="528">
        <f t="shared" si="17"/>
        <v>4.5900000000000003E-2</v>
      </c>
      <c r="R117" s="529">
        <f t="shared" si="18"/>
        <v>4.5900000000000003E-2</v>
      </c>
      <c r="S117" s="530">
        <f t="shared" si="15"/>
        <v>3.3820338158604316E-2</v>
      </c>
      <c r="T117" s="68"/>
      <c r="U117" s="68"/>
      <c r="V117" s="69"/>
      <c r="W117" s="303"/>
      <c r="X117" s="303"/>
      <c r="Y117" s="303"/>
      <c r="Z117" s="303"/>
      <c r="AA117" s="303"/>
      <c r="AB117" s="296"/>
      <c r="AC117" s="303"/>
    </row>
    <row r="118" spans="1:29" ht="25.5" x14ac:dyDescent="0.2">
      <c r="A118" s="522" t="s">
        <v>1382</v>
      </c>
      <c r="B118" s="522">
        <v>1501</v>
      </c>
      <c r="C118" s="522" t="s">
        <v>1382</v>
      </c>
      <c r="D118" s="523" t="s">
        <v>49</v>
      </c>
      <c r="E118" s="282" t="s">
        <v>1824</v>
      </c>
      <c r="F118" s="524">
        <v>80021</v>
      </c>
      <c r="G118" s="525">
        <v>2005</v>
      </c>
      <c r="H118" s="522" t="s">
        <v>135</v>
      </c>
      <c r="I118" s="522" t="s">
        <v>812</v>
      </c>
      <c r="J118" s="526">
        <v>1</v>
      </c>
      <c r="K118" s="522" t="s">
        <v>407</v>
      </c>
      <c r="L118" s="522" t="s">
        <v>34</v>
      </c>
      <c r="M118" s="522" t="s">
        <v>144</v>
      </c>
      <c r="N118" s="527">
        <v>1.0000000000000001E-5</v>
      </c>
      <c r="O118" s="522" t="s">
        <v>127</v>
      </c>
      <c r="P118" s="528">
        <f t="shared" si="16"/>
        <v>2.5500000000000002E-2</v>
      </c>
      <c r="Q118" s="528">
        <f t="shared" si="17"/>
        <v>2.5500000000000002E-2</v>
      </c>
      <c r="R118" s="529">
        <f t="shared" si="18"/>
        <v>2.5500000000000002E-2</v>
      </c>
      <c r="S118" s="530">
        <f t="shared" si="15"/>
        <v>1.8789076754780178E-2</v>
      </c>
      <c r="T118" s="68"/>
      <c r="U118" s="68"/>
      <c r="V118" s="69"/>
      <c r="W118" s="303"/>
      <c r="X118" s="303"/>
      <c r="Y118" s="303"/>
      <c r="Z118" s="303"/>
      <c r="AA118" s="303"/>
      <c r="AB118" s="296"/>
      <c r="AC118" s="303"/>
    </row>
    <row r="119" spans="1:29" ht="25.5" x14ac:dyDescent="0.2">
      <c r="A119" s="522" t="s">
        <v>1382</v>
      </c>
      <c r="B119" s="522">
        <v>1501</v>
      </c>
      <c r="C119" s="522" t="s">
        <v>1382</v>
      </c>
      <c r="D119" s="523" t="s">
        <v>49</v>
      </c>
      <c r="E119" s="282" t="s">
        <v>1820</v>
      </c>
      <c r="F119" s="524">
        <v>80021</v>
      </c>
      <c r="G119" s="525">
        <v>1991</v>
      </c>
      <c r="H119" s="522" t="s">
        <v>135</v>
      </c>
      <c r="I119" s="522" t="s">
        <v>812</v>
      </c>
      <c r="J119" s="526">
        <v>1</v>
      </c>
      <c r="K119" s="522" t="s">
        <v>407</v>
      </c>
      <c r="L119" s="522" t="s">
        <v>34</v>
      </c>
      <c r="M119" s="522" t="s">
        <v>144</v>
      </c>
      <c r="N119" s="527">
        <v>1.8E-5</v>
      </c>
      <c r="O119" s="522" t="s">
        <v>127</v>
      </c>
      <c r="P119" s="528">
        <f t="shared" si="16"/>
        <v>4.5900000000000003E-2</v>
      </c>
      <c r="Q119" s="528">
        <f t="shared" si="17"/>
        <v>4.5900000000000003E-2</v>
      </c>
      <c r="R119" s="529">
        <f t="shared" si="18"/>
        <v>0</v>
      </c>
      <c r="S119" s="530">
        <f t="shared" si="15"/>
        <v>3.3820338158604316E-2</v>
      </c>
      <c r="T119" s="68"/>
      <c r="U119" s="68"/>
      <c r="V119" s="69"/>
      <c r="W119" s="303"/>
      <c r="X119" s="303"/>
      <c r="Y119" s="303"/>
      <c r="Z119" s="303"/>
      <c r="AA119" s="303"/>
      <c r="AB119" s="296"/>
      <c r="AC119" s="303"/>
    </row>
    <row r="120" spans="1:29" ht="25.5" x14ac:dyDescent="0.2">
      <c r="A120" s="522" t="s">
        <v>1382</v>
      </c>
      <c r="B120" s="522">
        <v>1501</v>
      </c>
      <c r="C120" s="522" t="s">
        <v>1382</v>
      </c>
      <c r="D120" s="523" t="s">
        <v>49</v>
      </c>
      <c r="E120" s="282" t="s">
        <v>1820</v>
      </c>
      <c r="F120" s="524">
        <v>80021</v>
      </c>
      <c r="G120" s="525">
        <v>1991</v>
      </c>
      <c r="H120" s="522" t="s">
        <v>135</v>
      </c>
      <c r="I120" s="522" t="s">
        <v>812</v>
      </c>
      <c r="J120" s="526">
        <v>1</v>
      </c>
      <c r="K120" s="522" t="s">
        <v>407</v>
      </c>
      <c r="L120" s="522" t="s">
        <v>34</v>
      </c>
      <c r="M120" s="522" t="s">
        <v>144</v>
      </c>
      <c r="N120" s="527">
        <v>4.0000000000000003E-5</v>
      </c>
      <c r="O120" s="522" t="s">
        <v>127</v>
      </c>
      <c r="P120" s="528">
        <f t="shared" si="16"/>
        <v>0.10200000000000001</v>
      </c>
      <c r="Q120" s="528">
        <f t="shared" si="17"/>
        <v>0.10200000000000001</v>
      </c>
      <c r="R120" s="529">
        <f t="shared" si="18"/>
        <v>0</v>
      </c>
      <c r="S120" s="530">
        <f t="shared" si="15"/>
        <v>7.5156307019120711E-2</v>
      </c>
      <c r="T120" s="68"/>
      <c r="U120" s="68"/>
      <c r="V120" s="69"/>
      <c r="W120" s="303"/>
      <c r="X120" s="303"/>
      <c r="Y120" s="303"/>
      <c r="Z120" s="303"/>
      <c r="AA120" s="303"/>
      <c r="AB120" s="296"/>
      <c r="AC120" s="303"/>
    </row>
    <row r="121" spans="1:29" ht="25.5" x14ac:dyDescent="0.2">
      <c r="A121" s="522" t="s">
        <v>1382</v>
      </c>
      <c r="B121" s="522">
        <v>1501</v>
      </c>
      <c r="C121" s="522" t="s">
        <v>1382</v>
      </c>
      <c r="D121" s="523" t="s">
        <v>49</v>
      </c>
      <c r="E121" s="282" t="s">
        <v>1825</v>
      </c>
      <c r="F121" s="524">
        <v>80021</v>
      </c>
      <c r="G121" s="525">
        <v>2005</v>
      </c>
      <c r="H121" s="522" t="s">
        <v>135</v>
      </c>
      <c r="I121" s="522" t="s">
        <v>812</v>
      </c>
      <c r="J121" s="526">
        <v>1</v>
      </c>
      <c r="K121" s="522" t="s">
        <v>407</v>
      </c>
      <c r="L121" s="522" t="s">
        <v>34</v>
      </c>
      <c r="M121" s="522" t="s">
        <v>144</v>
      </c>
      <c r="N121" s="527">
        <v>1.0000000000000001E-5</v>
      </c>
      <c r="O121" s="522" t="s">
        <v>127</v>
      </c>
      <c r="P121" s="528">
        <f t="shared" si="16"/>
        <v>2.5500000000000002E-2</v>
      </c>
      <c r="Q121" s="528">
        <f t="shared" si="17"/>
        <v>2.5500000000000002E-2</v>
      </c>
      <c r="R121" s="529">
        <f t="shared" si="18"/>
        <v>2.5500000000000002E-2</v>
      </c>
      <c r="S121" s="530">
        <f t="shared" si="15"/>
        <v>1.8789076754780178E-2</v>
      </c>
      <c r="T121" s="68"/>
      <c r="U121" s="68"/>
      <c r="V121" s="69"/>
      <c r="W121" s="303"/>
      <c r="X121" s="303"/>
      <c r="Y121" s="303"/>
      <c r="Z121" s="303"/>
      <c r="AA121" s="303"/>
      <c r="AB121" s="296"/>
      <c r="AC121" s="303"/>
    </row>
    <row r="122" spans="1:29" ht="25.5" x14ac:dyDescent="0.2">
      <c r="A122" s="522" t="s">
        <v>1382</v>
      </c>
      <c r="B122" s="522">
        <v>1501</v>
      </c>
      <c r="C122" s="522" t="s">
        <v>1382</v>
      </c>
      <c r="D122" s="523" t="s">
        <v>49</v>
      </c>
      <c r="E122" s="282" t="s">
        <v>1825</v>
      </c>
      <c r="F122" s="524">
        <v>80021</v>
      </c>
      <c r="G122" s="525">
        <v>2005</v>
      </c>
      <c r="H122" s="522" t="s">
        <v>135</v>
      </c>
      <c r="I122" s="522" t="s">
        <v>812</v>
      </c>
      <c r="J122" s="526">
        <v>1</v>
      </c>
      <c r="K122" s="522" t="s">
        <v>407</v>
      </c>
      <c r="L122" s="522" t="s">
        <v>34</v>
      </c>
      <c r="M122" s="522" t="s">
        <v>144</v>
      </c>
      <c r="N122" s="527">
        <v>1.8E-5</v>
      </c>
      <c r="O122" s="522" t="s">
        <v>127</v>
      </c>
      <c r="P122" s="528">
        <f t="shared" si="16"/>
        <v>4.5900000000000003E-2</v>
      </c>
      <c r="Q122" s="528">
        <f t="shared" si="17"/>
        <v>4.5900000000000003E-2</v>
      </c>
      <c r="R122" s="529">
        <f t="shared" si="18"/>
        <v>4.5900000000000003E-2</v>
      </c>
      <c r="S122" s="530">
        <f t="shared" si="15"/>
        <v>3.3820338158604316E-2</v>
      </c>
      <c r="T122" s="68"/>
      <c r="U122" s="68"/>
      <c r="V122" s="69"/>
      <c r="W122" s="303"/>
      <c r="X122" s="303"/>
      <c r="Y122" s="303"/>
      <c r="Z122" s="303"/>
      <c r="AA122" s="303"/>
      <c r="AB122" s="296"/>
      <c r="AC122" s="303"/>
    </row>
    <row r="123" spans="1:29" ht="25.5" x14ac:dyDescent="0.2">
      <c r="A123" s="522" t="s">
        <v>1382</v>
      </c>
      <c r="B123" s="522">
        <v>1501</v>
      </c>
      <c r="C123" s="522" t="s">
        <v>1382</v>
      </c>
      <c r="D123" s="523" t="s">
        <v>49</v>
      </c>
      <c r="E123" s="282" t="s">
        <v>1825</v>
      </c>
      <c r="F123" s="524">
        <v>80021</v>
      </c>
      <c r="G123" s="525">
        <v>2005</v>
      </c>
      <c r="H123" s="522" t="s">
        <v>135</v>
      </c>
      <c r="I123" s="522" t="s">
        <v>812</v>
      </c>
      <c r="J123" s="526">
        <v>1</v>
      </c>
      <c r="K123" s="522" t="s">
        <v>407</v>
      </c>
      <c r="L123" s="522" t="s">
        <v>34</v>
      </c>
      <c r="M123" s="522" t="s">
        <v>144</v>
      </c>
      <c r="N123" s="527">
        <v>1.0000000000000001E-5</v>
      </c>
      <c r="O123" s="522" t="s">
        <v>127</v>
      </c>
      <c r="P123" s="528">
        <f t="shared" si="16"/>
        <v>2.5500000000000002E-2</v>
      </c>
      <c r="Q123" s="528">
        <f t="shared" si="17"/>
        <v>2.5500000000000002E-2</v>
      </c>
      <c r="R123" s="529">
        <f t="shared" si="18"/>
        <v>2.5500000000000002E-2</v>
      </c>
      <c r="S123" s="530">
        <f t="shared" si="15"/>
        <v>1.8789076754780178E-2</v>
      </c>
      <c r="T123" s="68"/>
      <c r="U123" s="68"/>
      <c r="V123" s="69"/>
      <c r="W123" s="303"/>
      <c r="X123" s="303"/>
      <c r="Y123" s="303"/>
      <c r="Z123" s="303"/>
      <c r="AA123" s="303"/>
      <c r="AB123" s="296"/>
      <c r="AC123" s="303"/>
    </row>
    <row r="124" spans="1:29" ht="25.5" x14ac:dyDescent="0.2">
      <c r="A124" s="522" t="s">
        <v>1382</v>
      </c>
      <c r="B124" s="522">
        <v>1501</v>
      </c>
      <c r="C124" s="522" t="s">
        <v>1382</v>
      </c>
      <c r="D124" s="523" t="s">
        <v>49</v>
      </c>
      <c r="E124" s="282" t="s">
        <v>1826</v>
      </c>
      <c r="F124" s="524">
        <v>80021</v>
      </c>
      <c r="G124" s="525">
        <v>2005</v>
      </c>
      <c r="H124" s="522" t="s">
        <v>135</v>
      </c>
      <c r="I124" s="522" t="s">
        <v>812</v>
      </c>
      <c r="J124" s="526">
        <v>1</v>
      </c>
      <c r="K124" s="522" t="s">
        <v>407</v>
      </c>
      <c r="L124" s="522" t="s">
        <v>34</v>
      </c>
      <c r="M124" s="522" t="s">
        <v>144</v>
      </c>
      <c r="N124" s="527">
        <v>3.6000000000000001E-5</v>
      </c>
      <c r="O124" s="522" t="s">
        <v>127</v>
      </c>
      <c r="P124" s="528">
        <f t="shared" si="16"/>
        <v>9.1800000000000007E-2</v>
      </c>
      <c r="Q124" s="528">
        <f t="shared" si="17"/>
        <v>9.1800000000000007E-2</v>
      </c>
      <c r="R124" s="529">
        <f t="shared" si="18"/>
        <v>9.1800000000000007E-2</v>
      </c>
      <c r="S124" s="530">
        <f t="shared" si="15"/>
        <v>6.7640676317208631E-2</v>
      </c>
      <c r="T124" s="68"/>
      <c r="U124" s="68"/>
      <c r="V124" s="69"/>
      <c r="W124" s="303"/>
      <c r="X124" s="303"/>
      <c r="Y124" s="303"/>
      <c r="Z124" s="303"/>
      <c r="AA124" s="303"/>
      <c r="AB124" s="296"/>
      <c r="AC124" s="303"/>
    </row>
    <row r="125" spans="1:29" ht="25.5" x14ac:dyDescent="0.2">
      <c r="A125" s="522" t="s">
        <v>1382</v>
      </c>
      <c r="B125" s="522">
        <v>1501</v>
      </c>
      <c r="C125" s="522" t="s">
        <v>1382</v>
      </c>
      <c r="D125" s="523" t="s">
        <v>49</v>
      </c>
      <c r="E125" s="282" t="s">
        <v>1826</v>
      </c>
      <c r="F125" s="524">
        <v>80021</v>
      </c>
      <c r="G125" s="525">
        <v>2005</v>
      </c>
      <c r="H125" s="522" t="s">
        <v>135</v>
      </c>
      <c r="I125" s="522" t="s">
        <v>812</v>
      </c>
      <c r="J125" s="526">
        <v>1</v>
      </c>
      <c r="K125" s="522" t="s">
        <v>407</v>
      </c>
      <c r="L125" s="522" t="s">
        <v>34</v>
      </c>
      <c r="M125" s="522" t="s">
        <v>144</v>
      </c>
      <c r="N125" s="527">
        <v>1.8E-5</v>
      </c>
      <c r="O125" s="522" t="s">
        <v>127</v>
      </c>
      <c r="P125" s="528">
        <f t="shared" si="16"/>
        <v>4.5900000000000003E-2</v>
      </c>
      <c r="Q125" s="528">
        <f t="shared" si="17"/>
        <v>4.5900000000000003E-2</v>
      </c>
      <c r="R125" s="529">
        <f t="shared" si="18"/>
        <v>4.5900000000000003E-2</v>
      </c>
      <c r="S125" s="530">
        <f t="shared" si="15"/>
        <v>3.3820338158604316E-2</v>
      </c>
      <c r="T125" s="68"/>
      <c r="U125" s="68"/>
      <c r="V125" s="69"/>
      <c r="W125" s="303"/>
      <c r="X125" s="303"/>
      <c r="Y125" s="303"/>
      <c r="Z125" s="303"/>
      <c r="AA125" s="303"/>
      <c r="AB125" s="296"/>
      <c r="AC125" s="303"/>
    </row>
    <row r="126" spans="1:29" ht="25.5" x14ac:dyDescent="0.2">
      <c r="A126" s="522" t="s">
        <v>1382</v>
      </c>
      <c r="B126" s="522">
        <v>1501</v>
      </c>
      <c r="C126" s="522" t="s">
        <v>1382</v>
      </c>
      <c r="D126" s="523" t="s">
        <v>49</v>
      </c>
      <c r="E126" s="282" t="s">
        <v>1826</v>
      </c>
      <c r="F126" s="524">
        <v>80021</v>
      </c>
      <c r="G126" s="525">
        <v>2005</v>
      </c>
      <c r="H126" s="522" t="s">
        <v>135</v>
      </c>
      <c r="I126" s="522" t="s">
        <v>812</v>
      </c>
      <c r="J126" s="526">
        <v>1</v>
      </c>
      <c r="K126" s="522" t="s">
        <v>407</v>
      </c>
      <c r="L126" s="522" t="s">
        <v>34</v>
      </c>
      <c r="M126" s="522" t="s">
        <v>144</v>
      </c>
      <c r="N126" s="527">
        <v>2.0000000000000002E-5</v>
      </c>
      <c r="O126" s="522" t="s">
        <v>127</v>
      </c>
      <c r="P126" s="528">
        <f t="shared" si="16"/>
        <v>5.1000000000000004E-2</v>
      </c>
      <c r="Q126" s="528">
        <f t="shared" si="17"/>
        <v>5.1000000000000004E-2</v>
      </c>
      <c r="R126" s="529">
        <f t="shared" si="18"/>
        <v>5.1000000000000004E-2</v>
      </c>
      <c r="S126" s="530">
        <f t="shared" si="15"/>
        <v>3.7578153509560355E-2</v>
      </c>
      <c r="T126" s="68"/>
      <c r="U126" s="68"/>
      <c r="V126" s="69"/>
      <c r="W126" s="303"/>
      <c r="X126" s="303"/>
      <c r="Y126" s="303"/>
      <c r="Z126" s="303"/>
      <c r="AA126" s="303"/>
      <c r="AB126" s="296"/>
      <c r="AC126" s="303"/>
    </row>
    <row r="127" spans="1:29" ht="25.5" x14ac:dyDescent="0.2">
      <c r="A127" s="296" t="s">
        <v>1382</v>
      </c>
      <c r="B127" s="296">
        <v>1501</v>
      </c>
      <c r="C127" s="296" t="s">
        <v>1382</v>
      </c>
      <c r="D127" s="297" t="s">
        <v>49</v>
      </c>
      <c r="E127" s="282" t="s">
        <v>1803</v>
      </c>
      <c r="F127" s="298">
        <v>80021</v>
      </c>
      <c r="G127" s="299">
        <v>2005</v>
      </c>
      <c r="H127" s="522" t="s">
        <v>135</v>
      </c>
      <c r="I127" s="296" t="s">
        <v>812</v>
      </c>
      <c r="J127" s="300">
        <v>1</v>
      </c>
      <c r="K127" s="296" t="s">
        <v>407</v>
      </c>
      <c r="L127" s="296" t="s">
        <v>34</v>
      </c>
      <c r="M127" s="296" t="s">
        <v>144</v>
      </c>
      <c r="N127" s="527">
        <v>1.8E-5</v>
      </c>
      <c r="O127" s="296" t="s">
        <v>127</v>
      </c>
      <c r="P127" s="528">
        <f t="shared" si="16"/>
        <v>4.5900000000000003E-2</v>
      </c>
      <c r="Q127" s="528">
        <f t="shared" si="17"/>
        <v>4.5900000000000003E-2</v>
      </c>
      <c r="R127" s="128">
        <f t="shared" si="18"/>
        <v>4.5900000000000003E-2</v>
      </c>
      <c r="S127" s="304">
        <f t="shared" si="15"/>
        <v>3.3820338158604316E-2</v>
      </c>
      <c r="T127" s="68"/>
      <c r="U127" s="68"/>
      <c r="V127" s="69"/>
      <c r="W127" s="303"/>
      <c r="X127" s="303"/>
      <c r="Y127" s="303"/>
      <c r="Z127" s="303"/>
      <c r="AA127" s="303"/>
      <c r="AB127" s="296"/>
      <c r="AC127" s="303"/>
    </row>
    <row r="128" spans="1:29" ht="25.5" x14ac:dyDescent="0.2">
      <c r="A128" s="296" t="s">
        <v>1382</v>
      </c>
      <c r="B128" s="296">
        <v>1501</v>
      </c>
      <c r="C128" s="296" t="s">
        <v>1382</v>
      </c>
      <c r="D128" s="297" t="s">
        <v>49</v>
      </c>
      <c r="E128" s="282" t="s">
        <v>1803</v>
      </c>
      <c r="F128" s="298">
        <v>80021</v>
      </c>
      <c r="G128" s="299">
        <v>2005</v>
      </c>
      <c r="H128" s="522" t="s">
        <v>135</v>
      </c>
      <c r="I128" s="296" t="s">
        <v>812</v>
      </c>
      <c r="J128" s="300">
        <v>1</v>
      </c>
      <c r="K128" s="296" t="s">
        <v>407</v>
      </c>
      <c r="L128" s="296" t="s">
        <v>34</v>
      </c>
      <c r="M128" s="296" t="s">
        <v>144</v>
      </c>
      <c r="N128" s="527">
        <v>1.8E-5</v>
      </c>
      <c r="O128" s="296" t="s">
        <v>127</v>
      </c>
      <c r="P128" s="528">
        <f t="shared" si="16"/>
        <v>4.5900000000000003E-2</v>
      </c>
      <c r="Q128" s="528">
        <f t="shared" si="17"/>
        <v>4.5900000000000003E-2</v>
      </c>
      <c r="R128" s="128">
        <f t="shared" si="18"/>
        <v>4.5900000000000003E-2</v>
      </c>
      <c r="S128" s="304">
        <f t="shared" si="15"/>
        <v>3.3820338158604316E-2</v>
      </c>
      <c r="T128" s="68"/>
      <c r="U128" s="68"/>
      <c r="V128" s="69"/>
      <c r="W128" s="303"/>
      <c r="X128" s="303"/>
      <c r="Y128" s="303"/>
      <c r="Z128" s="303"/>
      <c r="AA128" s="303"/>
      <c r="AB128" s="296"/>
      <c r="AC128" s="303"/>
    </row>
    <row r="129" spans="1:29" ht="25.5" x14ac:dyDescent="0.2">
      <c r="A129" s="296" t="s">
        <v>1382</v>
      </c>
      <c r="B129" s="296">
        <v>1501</v>
      </c>
      <c r="C129" s="296" t="s">
        <v>1382</v>
      </c>
      <c r="D129" s="297" t="s">
        <v>49</v>
      </c>
      <c r="E129" s="282" t="s">
        <v>1804</v>
      </c>
      <c r="F129" s="298">
        <v>80021</v>
      </c>
      <c r="G129" s="299">
        <v>2005</v>
      </c>
      <c r="H129" s="522" t="s">
        <v>135</v>
      </c>
      <c r="I129" s="296" t="s">
        <v>812</v>
      </c>
      <c r="J129" s="300">
        <v>1</v>
      </c>
      <c r="K129" s="296" t="s">
        <v>407</v>
      </c>
      <c r="L129" s="296" t="s">
        <v>34</v>
      </c>
      <c r="M129" s="296" t="s">
        <v>144</v>
      </c>
      <c r="N129" s="527">
        <v>1.8E-5</v>
      </c>
      <c r="O129" s="296" t="s">
        <v>127</v>
      </c>
      <c r="P129" s="528">
        <f t="shared" si="16"/>
        <v>4.5900000000000003E-2</v>
      </c>
      <c r="Q129" s="528">
        <f t="shared" si="17"/>
        <v>4.5900000000000003E-2</v>
      </c>
      <c r="R129" s="128">
        <f t="shared" si="18"/>
        <v>4.5900000000000003E-2</v>
      </c>
      <c r="S129" s="304">
        <f t="shared" si="15"/>
        <v>3.3820338158604316E-2</v>
      </c>
      <c r="T129" s="68"/>
      <c r="U129" s="68"/>
      <c r="V129" s="69"/>
      <c r="W129" s="303"/>
      <c r="X129" s="303"/>
      <c r="Y129" s="303"/>
      <c r="Z129" s="303"/>
      <c r="AA129" s="303"/>
      <c r="AB129" s="296"/>
      <c r="AC129" s="303"/>
    </row>
    <row r="130" spans="1:29" ht="25.5" x14ac:dyDescent="0.2">
      <c r="A130" s="296" t="s">
        <v>1382</v>
      </c>
      <c r="B130" s="296">
        <v>1501</v>
      </c>
      <c r="C130" s="296" t="s">
        <v>1382</v>
      </c>
      <c r="D130" s="297" t="s">
        <v>49</v>
      </c>
      <c r="E130" s="282" t="s">
        <v>1804</v>
      </c>
      <c r="F130" s="298">
        <v>80021</v>
      </c>
      <c r="G130" s="299">
        <v>2005</v>
      </c>
      <c r="H130" s="522" t="s">
        <v>135</v>
      </c>
      <c r="I130" s="296" t="s">
        <v>812</v>
      </c>
      <c r="J130" s="300">
        <v>1</v>
      </c>
      <c r="K130" s="296" t="s">
        <v>407</v>
      </c>
      <c r="L130" s="296" t="s">
        <v>34</v>
      </c>
      <c r="M130" s="296" t="s">
        <v>144</v>
      </c>
      <c r="N130" s="527">
        <v>1.8E-5</v>
      </c>
      <c r="O130" s="296" t="s">
        <v>127</v>
      </c>
      <c r="P130" s="528">
        <f t="shared" si="16"/>
        <v>4.5900000000000003E-2</v>
      </c>
      <c r="Q130" s="528">
        <f t="shared" si="17"/>
        <v>4.5900000000000003E-2</v>
      </c>
      <c r="R130" s="128">
        <f t="shared" si="18"/>
        <v>4.5900000000000003E-2</v>
      </c>
      <c r="S130" s="304">
        <f t="shared" si="15"/>
        <v>3.3820338158604316E-2</v>
      </c>
      <c r="T130" s="68"/>
      <c r="U130" s="68"/>
      <c r="V130" s="69"/>
      <c r="W130" s="303"/>
      <c r="X130" s="303"/>
      <c r="Y130" s="303"/>
      <c r="Z130" s="303"/>
      <c r="AA130" s="303"/>
      <c r="AB130" s="296"/>
      <c r="AC130" s="303"/>
    </row>
    <row r="131" spans="1:29" ht="25.5" x14ac:dyDescent="0.2">
      <c r="A131" s="296" t="s">
        <v>1382</v>
      </c>
      <c r="B131" s="296">
        <v>1501</v>
      </c>
      <c r="C131" s="296" t="s">
        <v>1382</v>
      </c>
      <c r="D131" s="297" t="s">
        <v>49</v>
      </c>
      <c r="E131" s="282" t="s">
        <v>1805</v>
      </c>
      <c r="F131" s="298">
        <v>80021</v>
      </c>
      <c r="G131" s="299">
        <v>2005</v>
      </c>
      <c r="H131" s="522" t="s">
        <v>135</v>
      </c>
      <c r="I131" s="296" t="s">
        <v>812</v>
      </c>
      <c r="J131" s="300">
        <v>1</v>
      </c>
      <c r="K131" s="296" t="s">
        <v>407</v>
      </c>
      <c r="L131" s="296" t="s">
        <v>34</v>
      </c>
      <c r="M131" s="296" t="s">
        <v>144</v>
      </c>
      <c r="N131" s="527">
        <v>1.8E-5</v>
      </c>
      <c r="O131" s="296" t="s">
        <v>127</v>
      </c>
      <c r="P131" s="528">
        <f t="shared" si="16"/>
        <v>4.5900000000000003E-2</v>
      </c>
      <c r="Q131" s="528">
        <f t="shared" si="17"/>
        <v>4.5900000000000003E-2</v>
      </c>
      <c r="R131" s="128">
        <f t="shared" si="18"/>
        <v>4.5900000000000003E-2</v>
      </c>
      <c r="S131" s="304">
        <f t="shared" si="15"/>
        <v>3.3820338158604316E-2</v>
      </c>
      <c r="T131" s="68"/>
      <c r="U131" s="68"/>
      <c r="V131" s="69"/>
      <c r="W131" s="303"/>
      <c r="X131" s="303"/>
      <c r="Y131" s="303"/>
      <c r="Z131" s="303"/>
      <c r="AA131" s="303"/>
      <c r="AB131" s="296"/>
      <c r="AC131" s="303"/>
    </row>
    <row r="132" spans="1:29" ht="25.5" x14ac:dyDescent="0.2">
      <c r="A132" s="296" t="s">
        <v>1382</v>
      </c>
      <c r="B132" s="296">
        <v>1501</v>
      </c>
      <c r="C132" s="296" t="s">
        <v>1382</v>
      </c>
      <c r="D132" s="297" t="s">
        <v>49</v>
      </c>
      <c r="E132" s="282" t="s">
        <v>1805</v>
      </c>
      <c r="F132" s="298">
        <v>80021</v>
      </c>
      <c r="G132" s="299">
        <v>2005</v>
      </c>
      <c r="H132" s="522" t="s">
        <v>135</v>
      </c>
      <c r="I132" s="296" t="s">
        <v>812</v>
      </c>
      <c r="J132" s="300">
        <v>1</v>
      </c>
      <c r="K132" s="296" t="s">
        <v>407</v>
      </c>
      <c r="L132" s="296" t="s">
        <v>34</v>
      </c>
      <c r="M132" s="296" t="s">
        <v>144</v>
      </c>
      <c r="N132" s="527">
        <v>1.8E-5</v>
      </c>
      <c r="O132" s="296" t="s">
        <v>127</v>
      </c>
      <c r="P132" s="528">
        <f t="shared" si="16"/>
        <v>4.5900000000000003E-2</v>
      </c>
      <c r="Q132" s="528">
        <f t="shared" si="17"/>
        <v>4.5900000000000003E-2</v>
      </c>
      <c r="R132" s="128">
        <f t="shared" si="18"/>
        <v>4.5900000000000003E-2</v>
      </c>
      <c r="S132" s="304">
        <f t="shared" si="15"/>
        <v>3.3820338158604316E-2</v>
      </c>
      <c r="T132" s="68"/>
      <c r="U132" s="68"/>
      <c r="V132" s="69"/>
      <c r="W132" s="303"/>
      <c r="X132" s="303"/>
      <c r="Y132" s="303"/>
      <c r="Z132" s="303"/>
      <c r="AA132" s="303"/>
      <c r="AB132" s="296"/>
      <c r="AC132" s="303"/>
    </row>
    <row r="133" spans="1:29" ht="25.5" x14ac:dyDescent="0.2">
      <c r="A133" s="296" t="s">
        <v>1382</v>
      </c>
      <c r="B133" s="296">
        <v>1501</v>
      </c>
      <c r="C133" s="296" t="s">
        <v>1382</v>
      </c>
      <c r="D133" s="297" t="s">
        <v>49</v>
      </c>
      <c r="E133" s="282" t="s">
        <v>1806</v>
      </c>
      <c r="F133" s="298">
        <v>80021</v>
      </c>
      <c r="G133" s="299">
        <v>2005</v>
      </c>
      <c r="H133" s="522" t="s">
        <v>135</v>
      </c>
      <c r="I133" s="296" t="s">
        <v>812</v>
      </c>
      <c r="J133" s="300">
        <v>1</v>
      </c>
      <c r="K133" s="296" t="s">
        <v>407</v>
      </c>
      <c r="L133" s="296" t="s">
        <v>34</v>
      </c>
      <c r="M133" s="296" t="s">
        <v>144</v>
      </c>
      <c r="N133" s="527">
        <v>3.0000000000000001E-5</v>
      </c>
      <c r="O133" s="296" t="s">
        <v>127</v>
      </c>
      <c r="P133" s="528">
        <f t="shared" si="16"/>
        <v>7.6499999999999999E-2</v>
      </c>
      <c r="Q133" s="528">
        <f t="shared" si="17"/>
        <v>7.6499999999999999E-2</v>
      </c>
      <c r="R133" s="128">
        <f t="shared" si="18"/>
        <v>7.6499999999999999E-2</v>
      </c>
      <c r="S133" s="304">
        <f t="shared" si="15"/>
        <v>5.6367230264340526E-2</v>
      </c>
      <c r="T133" s="68"/>
      <c r="U133" s="68"/>
      <c r="V133" s="69"/>
      <c r="W133" s="303"/>
      <c r="X133" s="303"/>
      <c r="Y133" s="303"/>
      <c r="Z133" s="303"/>
      <c r="AA133" s="303"/>
      <c r="AB133" s="296"/>
      <c r="AC133" s="303"/>
    </row>
    <row r="134" spans="1:29" ht="25.5" x14ac:dyDescent="0.2">
      <c r="A134" s="296" t="s">
        <v>1382</v>
      </c>
      <c r="B134" s="296">
        <v>1501</v>
      </c>
      <c r="C134" s="296" t="s">
        <v>1382</v>
      </c>
      <c r="D134" s="297" t="s">
        <v>49</v>
      </c>
      <c r="E134" s="282" t="s">
        <v>1807</v>
      </c>
      <c r="F134" s="298">
        <v>80021</v>
      </c>
      <c r="G134" s="299">
        <v>2005</v>
      </c>
      <c r="H134" s="522" t="s">
        <v>135</v>
      </c>
      <c r="I134" s="296" t="s">
        <v>812</v>
      </c>
      <c r="J134" s="300">
        <v>1</v>
      </c>
      <c r="K134" s="296" t="s">
        <v>407</v>
      </c>
      <c r="L134" s="296" t="s">
        <v>34</v>
      </c>
      <c r="M134" s="296" t="s">
        <v>144</v>
      </c>
      <c r="N134" s="527">
        <v>3.0000000000000001E-5</v>
      </c>
      <c r="O134" s="296" t="s">
        <v>127</v>
      </c>
      <c r="P134" s="528">
        <f t="shared" si="16"/>
        <v>7.6499999999999999E-2</v>
      </c>
      <c r="Q134" s="528">
        <f t="shared" si="17"/>
        <v>7.6499999999999999E-2</v>
      </c>
      <c r="R134" s="128">
        <f t="shared" si="18"/>
        <v>7.6499999999999999E-2</v>
      </c>
      <c r="S134" s="304">
        <f t="shared" si="15"/>
        <v>5.6367230264340526E-2</v>
      </c>
      <c r="T134" s="68"/>
      <c r="U134" s="68"/>
      <c r="V134" s="69"/>
      <c r="W134" s="303"/>
      <c r="X134" s="303"/>
      <c r="Y134" s="303"/>
      <c r="Z134" s="303"/>
      <c r="AA134" s="303"/>
      <c r="AB134" s="296"/>
      <c r="AC134" s="303"/>
    </row>
    <row r="135" spans="1:29" ht="25.5" x14ac:dyDescent="0.2">
      <c r="A135" s="296" t="s">
        <v>1382</v>
      </c>
      <c r="B135" s="296">
        <v>1501</v>
      </c>
      <c r="C135" s="296" t="s">
        <v>1382</v>
      </c>
      <c r="D135" s="297" t="s">
        <v>49</v>
      </c>
      <c r="E135" s="282" t="s">
        <v>1807</v>
      </c>
      <c r="F135" s="298">
        <v>80021</v>
      </c>
      <c r="G135" s="299">
        <v>2005</v>
      </c>
      <c r="H135" s="522" t="s">
        <v>135</v>
      </c>
      <c r="I135" s="296" t="s">
        <v>812</v>
      </c>
      <c r="J135" s="300">
        <v>1</v>
      </c>
      <c r="K135" s="296" t="s">
        <v>407</v>
      </c>
      <c r="L135" s="296" t="s">
        <v>34</v>
      </c>
      <c r="M135" s="296" t="s">
        <v>144</v>
      </c>
      <c r="N135" s="527">
        <v>1.8E-5</v>
      </c>
      <c r="O135" s="296" t="s">
        <v>127</v>
      </c>
      <c r="P135" s="528">
        <f t="shared" si="16"/>
        <v>4.5900000000000003E-2</v>
      </c>
      <c r="Q135" s="528">
        <f t="shared" si="17"/>
        <v>4.5900000000000003E-2</v>
      </c>
      <c r="R135" s="128">
        <f t="shared" si="18"/>
        <v>4.5900000000000003E-2</v>
      </c>
      <c r="S135" s="304">
        <f t="shared" si="15"/>
        <v>3.3820338158604316E-2</v>
      </c>
      <c r="T135" s="68"/>
      <c r="U135" s="68"/>
      <c r="V135" s="69"/>
      <c r="W135" s="303"/>
      <c r="X135" s="303"/>
      <c r="Y135" s="303"/>
      <c r="Z135" s="303"/>
      <c r="AA135" s="303"/>
      <c r="AB135" s="296"/>
      <c r="AC135" s="303"/>
    </row>
    <row r="136" spans="1:29" ht="25.5" x14ac:dyDescent="0.2">
      <c r="A136" s="296" t="s">
        <v>1382</v>
      </c>
      <c r="B136" s="296">
        <v>1501</v>
      </c>
      <c r="C136" s="296" t="s">
        <v>1382</v>
      </c>
      <c r="D136" s="297" t="s">
        <v>49</v>
      </c>
      <c r="E136" s="282" t="s">
        <v>1808</v>
      </c>
      <c r="F136" s="298">
        <v>80021</v>
      </c>
      <c r="G136" s="299">
        <v>2005</v>
      </c>
      <c r="H136" s="522" t="s">
        <v>135</v>
      </c>
      <c r="I136" s="296" t="s">
        <v>812</v>
      </c>
      <c r="J136" s="300">
        <v>1</v>
      </c>
      <c r="K136" s="296" t="s">
        <v>407</v>
      </c>
      <c r="L136" s="296" t="s">
        <v>34</v>
      </c>
      <c r="M136" s="296" t="s">
        <v>144</v>
      </c>
      <c r="N136" s="527">
        <v>1.8E-5</v>
      </c>
      <c r="O136" s="296" t="s">
        <v>127</v>
      </c>
      <c r="P136" s="528">
        <f t="shared" si="16"/>
        <v>4.5900000000000003E-2</v>
      </c>
      <c r="Q136" s="528">
        <f t="shared" si="17"/>
        <v>4.5900000000000003E-2</v>
      </c>
      <c r="R136" s="128">
        <f t="shared" si="18"/>
        <v>4.5900000000000003E-2</v>
      </c>
      <c r="S136" s="304">
        <f t="shared" si="15"/>
        <v>3.3820338158604316E-2</v>
      </c>
      <c r="T136" s="68"/>
      <c r="U136" s="68"/>
      <c r="V136" s="69"/>
      <c r="W136" s="303"/>
      <c r="X136" s="303"/>
      <c r="Y136" s="303"/>
      <c r="Z136" s="303"/>
      <c r="AA136" s="303"/>
      <c r="AB136" s="296"/>
      <c r="AC136" s="303"/>
    </row>
    <row r="137" spans="1:29" ht="25.5" x14ac:dyDescent="0.2">
      <c r="A137" s="296" t="s">
        <v>1382</v>
      </c>
      <c r="B137" s="296">
        <v>1501</v>
      </c>
      <c r="C137" s="296" t="s">
        <v>1382</v>
      </c>
      <c r="D137" s="297" t="s">
        <v>49</v>
      </c>
      <c r="E137" s="282" t="s">
        <v>1809</v>
      </c>
      <c r="F137" s="298">
        <v>80021</v>
      </c>
      <c r="G137" s="299">
        <v>2005</v>
      </c>
      <c r="H137" s="522" t="s">
        <v>135</v>
      </c>
      <c r="I137" s="296" t="s">
        <v>812</v>
      </c>
      <c r="J137" s="300">
        <v>1</v>
      </c>
      <c r="K137" s="296" t="s">
        <v>407</v>
      </c>
      <c r="L137" s="296" t="s">
        <v>34</v>
      </c>
      <c r="M137" s="296" t="s">
        <v>144</v>
      </c>
      <c r="N137" s="527">
        <v>1.8E-5</v>
      </c>
      <c r="O137" s="296" t="s">
        <v>127</v>
      </c>
      <c r="P137" s="528">
        <f t="shared" si="16"/>
        <v>4.5900000000000003E-2</v>
      </c>
      <c r="Q137" s="528">
        <f t="shared" si="17"/>
        <v>4.5900000000000003E-2</v>
      </c>
      <c r="R137" s="128">
        <f t="shared" si="18"/>
        <v>4.5900000000000003E-2</v>
      </c>
      <c r="S137" s="304">
        <f t="shared" si="15"/>
        <v>3.3820338158604316E-2</v>
      </c>
      <c r="T137" s="68"/>
      <c r="U137" s="68"/>
      <c r="V137" s="69"/>
      <c r="W137" s="303"/>
      <c r="X137" s="303"/>
      <c r="Y137" s="303"/>
      <c r="Z137" s="303"/>
      <c r="AA137" s="303"/>
      <c r="AB137" s="296"/>
      <c r="AC137" s="303"/>
    </row>
    <row r="138" spans="1:29" ht="25.5" x14ac:dyDescent="0.2">
      <c r="A138" s="296" t="s">
        <v>1382</v>
      </c>
      <c r="B138" s="296">
        <v>1501</v>
      </c>
      <c r="C138" s="296" t="s">
        <v>1382</v>
      </c>
      <c r="D138" s="297" t="s">
        <v>49</v>
      </c>
      <c r="E138" s="282" t="s">
        <v>1810</v>
      </c>
      <c r="F138" s="298">
        <v>80021</v>
      </c>
      <c r="G138" s="299">
        <v>2005</v>
      </c>
      <c r="H138" s="522" t="s">
        <v>135</v>
      </c>
      <c r="I138" s="296" t="s">
        <v>812</v>
      </c>
      <c r="J138" s="300">
        <v>1</v>
      </c>
      <c r="K138" s="296" t="s">
        <v>407</v>
      </c>
      <c r="L138" s="296" t="s">
        <v>34</v>
      </c>
      <c r="M138" s="296" t="s">
        <v>144</v>
      </c>
      <c r="N138" s="527">
        <v>2.9999999999999997E-5</v>
      </c>
      <c r="O138" s="296" t="s">
        <v>127</v>
      </c>
      <c r="P138" s="528">
        <f t="shared" si="16"/>
        <v>7.6499999999999999E-2</v>
      </c>
      <c r="Q138" s="528">
        <f t="shared" si="17"/>
        <v>7.6499999999999999E-2</v>
      </c>
      <c r="R138" s="128">
        <f t="shared" si="18"/>
        <v>7.6499999999999999E-2</v>
      </c>
      <c r="S138" s="304">
        <f t="shared" ref="S138:S169" si="19">IF($P138="",0,IF($G138&lt;2011,SUM(VLOOKUP(VLOOKUP($F138,Sub,2,0),NoneGrid2005,11,0)*$P138*$J138,VLOOKUP(VLOOKUP($F138,Sub,2,0),NoneGrid2005,12,0)*$P138*$J138,VLOOKUP(VLOOKUP($F138,Sub,2,0),NoneGrid2005,13,0)*$P138*$J138),IF($G138=2011,SUM(VLOOKUP(VLOOKUP($F138,Sub,2,0),NoneGrid2007,23,0)*$P138*$J138,VLOOKUP(VLOOKUP($F138,Sub,2,0),NoneGrid2007,24,0)*$P138*$J138,VLOOKUP(VLOOKUP($F138,Sub,2,0),NoneGrid2007,25,0)*$P138*$J138),SUM(VLOOKUP(VLOOKUP($F138,Sub,2,0),NoneGrid2009,35,0)*$P138*$J138,VLOOKUP(VLOOKUP($F138,Sub,2,0),NoneGrid2009,36,0)*$P138*$J138,VLOOKUP(VLOOKUP($F138,Sub,2,0),NoneGrid2009,37,0)*$P138*$J138))))</f>
        <v>5.6367230264340526E-2</v>
      </c>
      <c r="T138" s="68"/>
      <c r="U138" s="68"/>
      <c r="V138" s="69"/>
      <c r="W138" s="303"/>
      <c r="X138" s="303"/>
      <c r="Y138" s="303"/>
      <c r="Z138" s="303"/>
      <c r="AA138" s="303"/>
      <c r="AB138" s="296"/>
      <c r="AC138" s="303"/>
    </row>
    <row r="139" spans="1:29" ht="25.5" x14ac:dyDescent="0.2">
      <c r="A139" s="296" t="s">
        <v>1382</v>
      </c>
      <c r="B139" s="296">
        <v>1501</v>
      </c>
      <c r="C139" s="296" t="s">
        <v>1382</v>
      </c>
      <c r="D139" s="297" t="s">
        <v>49</v>
      </c>
      <c r="E139" s="282" t="s">
        <v>1810</v>
      </c>
      <c r="F139" s="298">
        <v>80021</v>
      </c>
      <c r="G139" s="299">
        <v>2005</v>
      </c>
      <c r="H139" s="522" t="s">
        <v>135</v>
      </c>
      <c r="I139" s="296" t="s">
        <v>812</v>
      </c>
      <c r="J139" s="300">
        <v>1</v>
      </c>
      <c r="K139" s="296" t="s">
        <v>407</v>
      </c>
      <c r="L139" s="296" t="s">
        <v>34</v>
      </c>
      <c r="M139" s="296" t="s">
        <v>144</v>
      </c>
      <c r="N139" s="527">
        <v>1.8E-5</v>
      </c>
      <c r="O139" s="296" t="s">
        <v>127</v>
      </c>
      <c r="P139" s="528">
        <f t="shared" si="16"/>
        <v>4.5900000000000003E-2</v>
      </c>
      <c r="Q139" s="528">
        <f t="shared" si="17"/>
        <v>4.5900000000000003E-2</v>
      </c>
      <c r="R139" s="128">
        <f t="shared" si="18"/>
        <v>4.5900000000000003E-2</v>
      </c>
      <c r="S139" s="304">
        <f t="shared" si="19"/>
        <v>3.3820338158604316E-2</v>
      </c>
      <c r="T139" s="68"/>
      <c r="U139" s="68"/>
      <c r="V139" s="69"/>
      <c r="W139" s="303"/>
      <c r="X139" s="303"/>
      <c r="Y139" s="303"/>
      <c r="Z139" s="303"/>
      <c r="AA139" s="303"/>
      <c r="AB139" s="296"/>
      <c r="AC139" s="303"/>
    </row>
    <row r="140" spans="1:29" ht="25.5" x14ac:dyDescent="0.2">
      <c r="A140" s="296" t="s">
        <v>1382</v>
      </c>
      <c r="B140" s="296">
        <v>1501</v>
      </c>
      <c r="C140" s="296" t="s">
        <v>1382</v>
      </c>
      <c r="D140" s="297" t="s">
        <v>49</v>
      </c>
      <c r="E140" s="282" t="s">
        <v>1811</v>
      </c>
      <c r="F140" s="298">
        <v>80021</v>
      </c>
      <c r="G140" s="299">
        <v>2005</v>
      </c>
      <c r="H140" s="522" t="s">
        <v>135</v>
      </c>
      <c r="I140" s="296" t="s">
        <v>812</v>
      </c>
      <c r="J140" s="300">
        <v>1</v>
      </c>
      <c r="K140" s="296" t="s">
        <v>407</v>
      </c>
      <c r="L140" s="296" t="s">
        <v>34</v>
      </c>
      <c r="M140" s="296" t="s">
        <v>144</v>
      </c>
      <c r="N140" s="527">
        <v>3.0000000000000001E-5</v>
      </c>
      <c r="O140" s="296" t="s">
        <v>127</v>
      </c>
      <c r="P140" s="528">
        <f t="shared" si="16"/>
        <v>7.6499999999999999E-2</v>
      </c>
      <c r="Q140" s="528">
        <f t="shared" si="17"/>
        <v>7.6499999999999999E-2</v>
      </c>
      <c r="R140" s="128">
        <f t="shared" si="18"/>
        <v>7.6499999999999999E-2</v>
      </c>
      <c r="S140" s="304">
        <f t="shared" si="19"/>
        <v>5.6367230264340526E-2</v>
      </c>
      <c r="T140" s="68"/>
      <c r="U140" s="68"/>
      <c r="V140" s="69"/>
      <c r="W140" s="303"/>
      <c r="X140" s="303"/>
      <c r="Y140" s="303"/>
      <c r="Z140" s="303"/>
      <c r="AA140" s="303"/>
      <c r="AB140" s="296"/>
      <c r="AC140" s="303"/>
    </row>
    <row r="141" spans="1:29" ht="25.5" x14ac:dyDescent="0.2">
      <c r="A141" s="296" t="s">
        <v>1382</v>
      </c>
      <c r="B141" s="296">
        <v>1501</v>
      </c>
      <c r="C141" s="296" t="s">
        <v>1382</v>
      </c>
      <c r="D141" s="297" t="s">
        <v>49</v>
      </c>
      <c r="E141" s="282" t="s">
        <v>1811</v>
      </c>
      <c r="F141" s="298">
        <v>80021</v>
      </c>
      <c r="G141" s="299">
        <v>2005</v>
      </c>
      <c r="H141" s="522" t="s">
        <v>135</v>
      </c>
      <c r="I141" s="296" t="s">
        <v>812</v>
      </c>
      <c r="J141" s="300">
        <v>1</v>
      </c>
      <c r="K141" s="296" t="s">
        <v>407</v>
      </c>
      <c r="L141" s="296" t="s">
        <v>34</v>
      </c>
      <c r="M141" s="296" t="s">
        <v>144</v>
      </c>
      <c r="N141" s="527">
        <v>4.0000000000000003E-5</v>
      </c>
      <c r="O141" s="296" t="s">
        <v>127</v>
      </c>
      <c r="P141" s="528">
        <f t="shared" si="16"/>
        <v>0.10200000000000001</v>
      </c>
      <c r="Q141" s="528">
        <f t="shared" si="17"/>
        <v>0.10200000000000001</v>
      </c>
      <c r="R141" s="128">
        <f t="shared" si="18"/>
        <v>0.10200000000000001</v>
      </c>
      <c r="S141" s="304">
        <f t="shared" si="19"/>
        <v>7.5156307019120711E-2</v>
      </c>
      <c r="T141" s="68"/>
      <c r="U141" s="68"/>
      <c r="V141" s="69"/>
      <c r="W141" s="303"/>
      <c r="X141" s="303"/>
      <c r="Y141" s="303"/>
      <c r="Z141" s="303"/>
      <c r="AA141" s="303"/>
      <c r="AB141" s="296"/>
      <c r="AC141" s="303"/>
    </row>
    <row r="142" spans="1:29" ht="25.5" x14ac:dyDescent="0.2">
      <c r="A142" s="296" t="s">
        <v>1382</v>
      </c>
      <c r="B142" s="296">
        <v>1501</v>
      </c>
      <c r="C142" s="296" t="s">
        <v>1382</v>
      </c>
      <c r="D142" s="297" t="s">
        <v>49</v>
      </c>
      <c r="E142" s="282" t="s">
        <v>1812</v>
      </c>
      <c r="F142" s="298">
        <v>80021</v>
      </c>
      <c r="G142" s="525">
        <v>2012</v>
      </c>
      <c r="H142" s="522" t="s">
        <v>135</v>
      </c>
      <c r="I142" s="296" t="s">
        <v>812</v>
      </c>
      <c r="J142" s="300">
        <v>1</v>
      </c>
      <c r="K142" s="296" t="s">
        <v>407</v>
      </c>
      <c r="L142" s="296" t="s">
        <v>34</v>
      </c>
      <c r="M142" s="296" t="s">
        <v>144</v>
      </c>
      <c r="N142" s="527">
        <v>3.0000000000000001E-5</v>
      </c>
      <c r="O142" s="296" t="s">
        <v>127</v>
      </c>
      <c r="P142" s="528">
        <f t="shared" si="16"/>
        <v>7.6499999999999999E-2</v>
      </c>
      <c r="Q142" s="528">
        <f t="shared" si="17"/>
        <v>7.6499999999999999E-2</v>
      </c>
      <c r="R142" s="128">
        <f t="shared" si="18"/>
        <v>7.6499999999999999E-2</v>
      </c>
      <c r="S142" s="304">
        <f t="shared" si="19"/>
        <v>6.1213545946237582E-2</v>
      </c>
      <c r="T142" s="68"/>
      <c r="U142" s="68"/>
      <c r="V142" s="69"/>
      <c r="W142" s="303"/>
      <c r="X142" s="303"/>
      <c r="Y142" s="303"/>
      <c r="Z142" s="303"/>
      <c r="AA142" s="303"/>
      <c r="AB142" s="296"/>
      <c r="AC142" s="303"/>
    </row>
    <row r="143" spans="1:29" ht="25.5" x14ac:dyDescent="0.2">
      <c r="A143" s="296" t="s">
        <v>1382</v>
      </c>
      <c r="B143" s="296">
        <v>1501</v>
      </c>
      <c r="C143" s="296" t="s">
        <v>1382</v>
      </c>
      <c r="D143" s="297" t="s">
        <v>49</v>
      </c>
      <c r="E143" s="282" t="s">
        <v>1813</v>
      </c>
      <c r="F143" s="298">
        <v>80021</v>
      </c>
      <c r="G143" s="299">
        <v>2005</v>
      </c>
      <c r="H143" s="522" t="s">
        <v>135</v>
      </c>
      <c r="I143" s="296" t="s">
        <v>812</v>
      </c>
      <c r="J143" s="300">
        <v>1</v>
      </c>
      <c r="K143" s="296" t="s">
        <v>407</v>
      </c>
      <c r="L143" s="296" t="s">
        <v>34</v>
      </c>
      <c r="M143" s="296" t="s">
        <v>144</v>
      </c>
      <c r="N143" s="527">
        <v>1.8E-5</v>
      </c>
      <c r="O143" s="296" t="s">
        <v>127</v>
      </c>
      <c r="P143" s="528">
        <f t="shared" si="16"/>
        <v>4.5900000000000003E-2</v>
      </c>
      <c r="Q143" s="528">
        <f t="shared" si="17"/>
        <v>4.5900000000000003E-2</v>
      </c>
      <c r="R143" s="128">
        <f t="shared" si="18"/>
        <v>4.5900000000000003E-2</v>
      </c>
      <c r="S143" s="304">
        <f t="shared" si="19"/>
        <v>3.3820338158604316E-2</v>
      </c>
      <c r="T143" s="68"/>
      <c r="U143" s="68"/>
      <c r="V143" s="69"/>
      <c r="W143" s="303"/>
      <c r="X143" s="303"/>
      <c r="Y143" s="303"/>
      <c r="Z143" s="303"/>
      <c r="AA143" s="303"/>
      <c r="AB143" s="296"/>
      <c r="AC143" s="303"/>
    </row>
    <row r="144" spans="1:29" ht="25.5" x14ac:dyDescent="0.2">
      <c r="A144" s="296" t="s">
        <v>1382</v>
      </c>
      <c r="B144" s="296">
        <v>1501</v>
      </c>
      <c r="C144" s="296" t="s">
        <v>1382</v>
      </c>
      <c r="D144" s="297" t="s">
        <v>49</v>
      </c>
      <c r="E144" s="282" t="s">
        <v>1813</v>
      </c>
      <c r="F144" s="298">
        <v>80021</v>
      </c>
      <c r="G144" s="299">
        <v>2005</v>
      </c>
      <c r="H144" s="522" t="s">
        <v>135</v>
      </c>
      <c r="I144" s="296" t="s">
        <v>812</v>
      </c>
      <c r="J144" s="300">
        <v>1</v>
      </c>
      <c r="K144" s="296" t="s">
        <v>407</v>
      </c>
      <c r="L144" s="296" t="s">
        <v>34</v>
      </c>
      <c r="M144" s="296" t="s">
        <v>144</v>
      </c>
      <c r="N144" s="527">
        <v>1.8E-5</v>
      </c>
      <c r="O144" s="296" t="s">
        <v>127</v>
      </c>
      <c r="P144" s="528">
        <f t="shared" si="16"/>
        <v>4.5900000000000003E-2</v>
      </c>
      <c r="Q144" s="528">
        <f t="shared" si="17"/>
        <v>4.5900000000000003E-2</v>
      </c>
      <c r="R144" s="128">
        <f t="shared" si="18"/>
        <v>4.5900000000000003E-2</v>
      </c>
      <c r="S144" s="304">
        <f t="shared" si="19"/>
        <v>3.3820338158604316E-2</v>
      </c>
      <c r="T144" s="68"/>
      <c r="U144" s="68"/>
      <c r="V144" s="69"/>
      <c r="W144" s="303"/>
      <c r="X144" s="303"/>
      <c r="Y144" s="303"/>
      <c r="Z144" s="303"/>
      <c r="AA144" s="303"/>
      <c r="AB144" s="296"/>
      <c r="AC144" s="303"/>
    </row>
    <row r="145" spans="1:29" ht="25.5" x14ac:dyDescent="0.2">
      <c r="A145" s="522" t="s">
        <v>1382</v>
      </c>
      <c r="B145" s="522">
        <v>1501</v>
      </c>
      <c r="C145" s="522" t="s">
        <v>1382</v>
      </c>
      <c r="D145" s="523" t="s">
        <v>49</v>
      </c>
      <c r="E145" s="282" t="s">
        <v>1814</v>
      </c>
      <c r="F145" s="524">
        <v>80021</v>
      </c>
      <c r="G145" s="525">
        <v>2005</v>
      </c>
      <c r="H145" s="522" t="s">
        <v>135</v>
      </c>
      <c r="I145" s="522" t="s">
        <v>812</v>
      </c>
      <c r="J145" s="526">
        <v>1</v>
      </c>
      <c r="K145" s="522" t="s">
        <v>407</v>
      </c>
      <c r="L145" s="522" t="s">
        <v>34</v>
      </c>
      <c r="M145" s="522" t="s">
        <v>144</v>
      </c>
      <c r="N145" s="527">
        <v>1.8E-5</v>
      </c>
      <c r="O145" s="522" t="s">
        <v>127</v>
      </c>
      <c r="P145" s="528">
        <f t="shared" si="16"/>
        <v>4.5900000000000003E-2</v>
      </c>
      <c r="Q145" s="528">
        <f t="shared" si="17"/>
        <v>4.5900000000000003E-2</v>
      </c>
      <c r="R145" s="529">
        <f t="shared" si="18"/>
        <v>4.5900000000000003E-2</v>
      </c>
      <c r="S145" s="530">
        <f t="shared" si="19"/>
        <v>3.3820338158604316E-2</v>
      </c>
      <c r="T145" s="68"/>
      <c r="U145" s="68"/>
      <c r="V145" s="69"/>
      <c r="W145" s="303"/>
      <c r="X145" s="303"/>
      <c r="Y145" s="303"/>
      <c r="Z145" s="303"/>
      <c r="AA145" s="303"/>
      <c r="AB145" s="296"/>
      <c r="AC145" s="303"/>
    </row>
    <row r="146" spans="1:29" ht="25.5" x14ac:dyDescent="0.2">
      <c r="A146" s="522" t="s">
        <v>1382</v>
      </c>
      <c r="B146" s="522">
        <v>1501</v>
      </c>
      <c r="C146" s="522" t="s">
        <v>1382</v>
      </c>
      <c r="D146" s="523" t="s">
        <v>49</v>
      </c>
      <c r="E146" s="282" t="s">
        <v>1814</v>
      </c>
      <c r="F146" s="524">
        <v>80021</v>
      </c>
      <c r="G146" s="525">
        <v>2005</v>
      </c>
      <c r="H146" s="522" t="s">
        <v>135</v>
      </c>
      <c r="I146" s="522" t="s">
        <v>812</v>
      </c>
      <c r="J146" s="526">
        <v>1</v>
      </c>
      <c r="K146" s="522" t="s">
        <v>407</v>
      </c>
      <c r="L146" s="522" t="s">
        <v>34</v>
      </c>
      <c r="M146" s="522" t="s">
        <v>144</v>
      </c>
      <c r="N146" s="527">
        <v>1.8E-5</v>
      </c>
      <c r="O146" s="522" t="s">
        <v>127</v>
      </c>
      <c r="P146" s="528">
        <f t="shared" si="16"/>
        <v>4.5900000000000003E-2</v>
      </c>
      <c r="Q146" s="528">
        <f t="shared" ref="Q146:Q177" si="20">P146</f>
        <v>4.5900000000000003E-2</v>
      </c>
      <c r="R146" s="529">
        <f t="shared" ref="R146:R177" si="21">IF(AND(LEFT(I146,2)="On",J146&lt;&gt;0,G146&gt;1998),Q146,0)</f>
        <v>4.5900000000000003E-2</v>
      </c>
      <c r="S146" s="530">
        <f t="shared" si="19"/>
        <v>3.3820338158604316E-2</v>
      </c>
      <c r="T146" s="68"/>
      <c r="U146" s="68"/>
      <c r="V146" s="69"/>
      <c r="W146" s="303"/>
      <c r="X146" s="303"/>
      <c r="Y146" s="303"/>
      <c r="Z146" s="303"/>
      <c r="AA146" s="303"/>
      <c r="AB146" s="296"/>
      <c r="AC146" s="303"/>
    </row>
    <row r="147" spans="1:29" ht="25.5" x14ac:dyDescent="0.2">
      <c r="A147" s="522" t="s">
        <v>1382</v>
      </c>
      <c r="B147" s="522">
        <v>1501</v>
      </c>
      <c r="C147" s="522" t="s">
        <v>1382</v>
      </c>
      <c r="D147" s="523" t="s">
        <v>49</v>
      </c>
      <c r="E147" s="282" t="s">
        <v>1828</v>
      </c>
      <c r="F147" s="524">
        <v>80021</v>
      </c>
      <c r="G147" s="525">
        <v>2005</v>
      </c>
      <c r="H147" s="522" t="s">
        <v>135</v>
      </c>
      <c r="I147" s="522" t="s">
        <v>812</v>
      </c>
      <c r="J147" s="526">
        <v>1</v>
      </c>
      <c r="K147" s="522" t="s">
        <v>407</v>
      </c>
      <c r="L147" s="522" t="s">
        <v>34</v>
      </c>
      <c r="M147" s="522" t="s">
        <v>144</v>
      </c>
      <c r="N147" s="527">
        <v>1.0000000000000001E-5</v>
      </c>
      <c r="O147" s="522" t="s">
        <v>127</v>
      </c>
      <c r="P147" s="528">
        <f t="shared" si="16"/>
        <v>2.5500000000000002E-2</v>
      </c>
      <c r="Q147" s="528">
        <f t="shared" si="20"/>
        <v>2.5500000000000002E-2</v>
      </c>
      <c r="R147" s="529">
        <f t="shared" si="21"/>
        <v>2.5500000000000002E-2</v>
      </c>
      <c r="S147" s="530">
        <f t="shared" si="19"/>
        <v>1.8789076754780178E-2</v>
      </c>
      <c r="T147" s="68"/>
      <c r="U147" s="68"/>
      <c r="V147" s="69"/>
      <c r="W147" s="303"/>
      <c r="X147" s="303"/>
      <c r="Y147" s="303"/>
      <c r="Z147" s="303"/>
      <c r="AA147" s="303"/>
      <c r="AB147" s="296"/>
      <c r="AC147" s="303"/>
    </row>
    <row r="148" spans="1:29" ht="25.5" x14ac:dyDescent="0.2">
      <c r="A148" s="522" t="s">
        <v>1382</v>
      </c>
      <c r="B148" s="522">
        <v>1501</v>
      </c>
      <c r="C148" s="522" t="s">
        <v>1382</v>
      </c>
      <c r="D148" s="523" t="s">
        <v>49</v>
      </c>
      <c r="E148" s="282" t="s">
        <v>1827</v>
      </c>
      <c r="F148" s="524">
        <v>80021</v>
      </c>
      <c r="G148" s="525">
        <v>2005</v>
      </c>
      <c r="H148" s="522" t="s">
        <v>135</v>
      </c>
      <c r="I148" s="522" t="s">
        <v>812</v>
      </c>
      <c r="J148" s="526">
        <v>1</v>
      </c>
      <c r="K148" s="522" t="s">
        <v>407</v>
      </c>
      <c r="L148" s="522" t="s">
        <v>34</v>
      </c>
      <c r="M148" s="522" t="s">
        <v>144</v>
      </c>
      <c r="N148" s="527">
        <v>3.6000000000000001E-5</v>
      </c>
      <c r="O148" s="522" t="s">
        <v>127</v>
      </c>
      <c r="P148" s="528">
        <f t="shared" si="16"/>
        <v>9.1800000000000007E-2</v>
      </c>
      <c r="Q148" s="528">
        <f t="shared" si="20"/>
        <v>9.1800000000000007E-2</v>
      </c>
      <c r="R148" s="529">
        <f t="shared" si="21"/>
        <v>9.1800000000000007E-2</v>
      </c>
      <c r="S148" s="530">
        <f t="shared" si="19"/>
        <v>6.7640676317208631E-2</v>
      </c>
      <c r="T148" s="68"/>
      <c r="U148" s="68"/>
      <c r="V148" s="69"/>
      <c r="W148" s="303"/>
      <c r="X148" s="303"/>
      <c r="Y148" s="303"/>
      <c r="Z148" s="303"/>
      <c r="AA148" s="303"/>
      <c r="AB148" s="296"/>
      <c r="AC148" s="303"/>
    </row>
    <row r="149" spans="1:29" ht="25.5" x14ac:dyDescent="0.2">
      <c r="A149" s="522" t="s">
        <v>1382</v>
      </c>
      <c r="B149" s="522">
        <v>1501</v>
      </c>
      <c r="C149" s="522" t="s">
        <v>1382</v>
      </c>
      <c r="D149" s="523" t="s">
        <v>49</v>
      </c>
      <c r="E149" s="282" t="s">
        <v>1827</v>
      </c>
      <c r="F149" s="524">
        <v>80021</v>
      </c>
      <c r="G149" s="525">
        <v>2005</v>
      </c>
      <c r="H149" s="522" t="s">
        <v>135</v>
      </c>
      <c r="I149" s="522" t="s">
        <v>812</v>
      </c>
      <c r="J149" s="526">
        <v>1</v>
      </c>
      <c r="K149" s="522" t="s">
        <v>407</v>
      </c>
      <c r="L149" s="522" t="s">
        <v>34</v>
      </c>
      <c r="M149" s="522" t="s">
        <v>144</v>
      </c>
      <c r="N149" s="527">
        <v>1.0000000000000001E-5</v>
      </c>
      <c r="O149" s="522" t="s">
        <v>127</v>
      </c>
      <c r="P149" s="528">
        <f t="shared" si="16"/>
        <v>2.5500000000000002E-2</v>
      </c>
      <c r="Q149" s="528">
        <f t="shared" si="20"/>
        <v>2.5500000000000002E-2</v>
      </c>
      <c r="R149" s="529">
        <f t="shared" si="21"/>
        <v>2.5500000000000002E-2</v>
      </c>
      <c r="S149" s="530">
        <f t="shared" si="19"/>
        <v>1.8789076754780178E-2</v>
      </c>
      <c r="T149" s="68"/>
      <c r="U149" s="68"/>
      <c r="V149" s="69"/>
      <c r="W149" s="303"/>
      <c r="X149" s="303"/>
      <c r="Y149" s="303"/>
      <c r="Z149" s="303"/>
      <c r="AA149" s="303"/>
      <c r="AB149" s="296"/>
      <c r="AC149" s="303"/>
    </row>
    <row r="150" spans="1:29" ht="25.5" x14ac:dyDescent="0.2">
      <c r="A150" s="522" t="s">
        <v>1382</v>
      </c>
      <c r="B150" s="522">
        <v>1501</v>
      </c>
      <c r="C150" s="522" t="s">
        <v>1382</v>
      </c>
      <c r="D150" s="523" t="s">
        <v>49</v>
      </c>
      <c r="E150" s="282" t="s">
        <v>1827</v>
      </c>
      <c r="F150" s="524">
        <v>80021</v>
      </c>
      <c r="G150" s="525">
        <v>2005</v>
      </c>
      <c r="H150" s="522" t="s">
        <v>135</v>
      </c>
      <c r="I150" s="522" t="s">
        <v>812</v>
      </c>
      <c r="J150" s="526">
        <v>1</v>
      </c>
      <c r="K150" s="522" t="s">
        <v>407</v>
      </c>
      <c r="L150" s="522" t="s">
        <v>34</v>
      </c>
      <c r="M150" s="522" t="s">
        <v>144</v>
      </c>
      <c r="N150" s="527">
        <v>2.0000000000000002E-5</v>
      </c>
      <c r="O150" s="522" t="s">
        <v>127</v>
      </c>
      <c r="P150" s="528">
        <f t="shared" si="16"/>
        <v>5.1000000000000004E-2</v>
      </c>
      <c r="Q150" s="528">
        <f t="shared" si="20"/>
        <v>5.1000000000000004E-2</v>
      </c>
      <c r="R150" s="529">
        <f t="shared" si="21"/>
        <v>5.1000000000000004E-2</v>
      </c>
      <c r="S150" s="530">
        <f t="shared" si="19"/>
        <v>3.7578153509560355E-2</v>
      </c>
      <c r="T150" s="68"/>
      <c r="U150" s="68"/>
      <c r="V150" s="69"/>
      <c r="W150" s="303"/>
      <c r="X150" s="303"/>
      <c r="Y150" s="303"/>
      <c r="Z150" s="303"/>
      <c r="AA150" s="303"/>
      <c r="AB150" s="296"/>
      <c r="AC150" s="303"/>
    </row>
    <row r="151" spans="1:29" ht="25.5" x14ac:dyDescent="0.2">
      <c r="A151" s="522" t="s">
        <v>1382</v>
      </c>
      <c r="B151" s="522">
        <v>1501</v>
      </c>
      <c r="C151" s="522" t="s">
        <v>1382</v>
      </c>
      <c r="D151" s="523" t="s">
        <v>49</v>
      </c>
      <c r="E151" s="282" t="s">
        <v>1815</v>
      </c>
      <c r="F151" s="524">
        <v>80021</v>
      </c>
      <c r="G151" s="525">
        <v>2007</v>
      </c>
      <c r="H151" s="522" t="s">
        <v>135</v>
      </c>
      <c r="I151" s="522" t="s">
        <v>812</v>
      </c>
      <c r="J151" s="526">
        <v>1</v>
      </c>
      <c r="K151" s="522" t="s">
        <v>407</v>
      </c>
      <c r="L151" s="522" t="s">
        <v>34</v>
      </c>
      <c r="M151" s="522" t="s">
        <v>144</v>
      </c>
      <c r="N151" s="527">
        <v>3.0000000000000001E-5</v>
      </c>
      <c r="O151" s="522" t="s">
        <v>127</v>
      </c>
      <c r="P151" s="528">
        <f t="shared" si="16"/>
        <v>7.6499999999999999E-2</v>
      </c>
      <c r="Q151" s="528">
        <f t="shared" si="20"/>
        <v>7.6499999999999999E-2</v>
      </c>
      <c r="R151" s="529">
        <f t="shared" si="21"/>
        <v>7.6499999999999999E-2</v>
      </c>
      <c r="S151" s="530">
        <f t="shared" si="19"/>
        <v>5.6367230264340526E-2</v>
      </c>
      <c r="T151" s="68"/>
      <c r="U151" s="68"/>
      <c r="V151" s="69"/>
      <c r="W151" s="303"/>
      <c r="X151" s="303"/>
      <c r="Y151" s="303"/>
      <c r="Z151" s="303"/>
      <c r="AA151" s="303"/>
      <c r="AB151" s="296"/>
      <c r="AC151" s="303"/>
    </row>
    <row r="152" spans="1:29" ht="25.5" x14ac:dyDescent="0.2">
      <c r="A152" s="522" t="s">
        <v>1382</v>
      </c>
      <c r="B152" s="522">
        <v>1501</v>
      </c>
      <c r="C152" s="522" t="s">
        <v>1382</v>
      </c>
      <c r="D152" s="523" t="s">
        <v>49</v>
      </c>
      <c r="E152" s="282" t="s">
        <v>1816</v>
      </c>
      <c r="F152" s="524">
        <v>80021</v>
      </c>
      <c r="G152" s="525">
        <v>2007</v>
      </c>
      <c r="H152" s="522" t="s">
        <v>135</v>
      </c>
      <c r="I152" s="522" t="s">
        <v>812</v>
      </c>
      <c r="J152" s="526">
        <v>1</v>
      </c>
      <c r="K152" s="522" t="s">
        <v>407</v>
      </c>
      <c r="L152" s="522" t="s">
        <v>34</v>
      </c>
      <c r="M152" s="522" t="s">
        <v>144</v>
      </c>
      <c r="N152" s="527">
        <v>3.0000000000000001E-5</v>
      </c>
      <c r="O152" s="522" t="s">
        <v>127</v>
      </c>
      <c r="P152" s="528">
        <f t="shared" si="16"/>
        <v>7.6499999999999999E-2</v>
      </c>
      <c r="Q152" s="528">
        <f t="shared" si="20"/>
        <v>7.6499999999999999E-2</v>
      </c>
      <c r="R152" s="529">
        <f t="shared" si="21"/>
        <v>7.6499999999999999E-2</v>
      </c>
      <c r="S152" s="530">
        <f t="shared" si="19"/>
        <v>5.6367230264340526E-2</v>
      </c>
      <c r="T152" s="68"/>
      <c r="U152" s="68"/>
      <c r="V152" s="69"/>
      <c r="W152" s="303"/>
      <c r="X152" s="303"/>
      <c r="Y152" s="303"/>
      <c r="Z152" s="303"/>
      <c r="AA152" s="303"/>
      <c r="AB152" s="296"/>
      <c r="AC152" s="303"/>
    </row>
    <row r="153" spans="1:29" ht="25.5" x14ac:dyDescent="0.2">
      <c r="A153" s="522" t="s">
        <v>1382</v>
      </c>
      <c r="B153" s="522">
        <v>1501</v>
      </c>
      <c r="C153" s="522" t="s">
        <v>1382</v>
      </c>
      <c r="D153" s="523" t="s">
        <v>49</v>
      </c>
      <c r="E153" s="282" t="s">
        <v>1817</v>
      </c>
      <c r="F153" s="524">
        <v>80021</v>
      </c>
      <c r="G153" s="525">
        <v>2005</v>
      </c>
      <c r="H153" s="522" t="s">
        <v>135</v>
      </c>
      <c r="I153" s="522" t="s">
        <v>812</v>
      </c>
      <c r="J153" s="526">
        <v>1</v>
      </c>
      <c r="K153" s="522" t="s">
        <v>407</v>
      </c>
      <c r="L153" s="522" t="s">
        <v>34</v>
      </c>
      <c r="M153" s="522" t="s">
        <v>144</v>
      </c>
      <c r="N153" s="527">
        <v>1.8E-5</v>
      </c>
      <c r="O153" s="522" t="s">
        <v>127</v>
      </c>
      <c r="P153" s="528">
        <f t="shared" si="16"/>
        <v>4.5900000000000003E-2</v>
      </c>
      <c r="Q153" s="528">
        <f t="shared" si="20"/>
        <v>4.5900000000000003E-2</v>
      </c>
      <c r="R153" s="529">
        <f t="shared" si="21"/>
        <v>4.5900000000000003E-2</v>
      </c>
      <c r="S153" s="530">
        <f t="shared" si="19"/>
        <v>3.3820338158604316E-2</v>
      </c>
      <c r="T153" s="68"/>
      <c r="U153" s="68"/>
      <c r="V153" s="69"/>
      <c r="W153" s="303"/>
      <c r="X153" s="303"/>
      <c r="Y153" s="303"/>
      <c r="Z153" s="303"/>
      <c r="AA153" s="303"/>
      <c r="AB153" s="296"/>
      <c r="AC153" s="303"/>
    </row>
    <row r="154" spans="1:29" ht="25.5" x14ac:dyDescent="0.2">
      <c r="A154" s="522" t="s">
        <v>1382</v>
      </c>
      <c r="B154" s="522">
        <v>1501</v>
      </c>
      <c r="C154" s="522" t="s">
        <v>1382</v>
      </c>
      <c r="D154" s="523" t="s">
        <v>49</v>
      </c>
      <c r="E154" s="282" t="s">
        <v>1817</v>
      </c>
      <c r="F154" s="524">
        <v>80021</v>
      </c>
      <c r="G154" s="525">
        <v>2005</v>
      </c>
      <c r="H154" s="522" t="s">
        <v>135</v>
      </c>
      <c r="I154" s="522" t="s">
        <v>812</v>
      </c>
      <c r="J154" s="526">
        <v>1</v>
      </c>
      <c r="K154" s="522" t="s">
        <v>407</v>
      </c>
      <c r="L154" s="522" t="s">
        <v>34</v>
      </c>
      <c r="M154" s="522" t="s">
        <v>144</v>
      </c>
      <c r="N154" s="527">
        <v>1.8E-5</v>
      </c>
      <c r="O154" s="522" t="s">
        <v>127</v>
      </c>
      <c r="P154" s="528">
        <f t="shared" si="16"/>
        <v>4.5900000000000003E-2</v>
      </c>
      <c r="Q154" s="528">
        <f t="shared" si="20"/>
        <v>4.5900000000000003E-2</v>
      </c>
      <c r="R154" s="529">
        <f t="shared" si="21"/>
        <v>4.5900000000000003E-2</v>
      </c>
      <c r="S154" s="530">
        <f t="shared" si="19"/>
        <v>3.3820338158604316E-2</v>
      </c>
      <c r="T154" s="68"/>
      <c r="U154" s="68"/>
      <c r="V154" s="69"/>
      <c r="W154" s="303"/>
      <c r="X154" s="303"/>
      <c r="Y154" s="303"/>
      <c r="Z154" s="303"/>
      <c r="AA154" s="303"/>
      <c r="AB154" s="296"/>
      <c r="AC154" s="303"/>
    </row>
    <row r="155" spans="1:29" ht="25.5" x14ac:dyDescent="0.2">
      <c r="A155" s="522" t="s">
        <v>1382</v>
      </c>
      <c r="B155" s="522">
        <v>1501</v>
      </c>
      <c r="C155" s="522" t="s">
        <v>1382</v>
      </c>
      <c r="D155" s="523" t="s">
        <v>49</v>
      </c>
      <c r="E155" s="282" t="s">
        <v>1818</v>
      </c>
      <c r="F155" s="524">
        <v>80021</v>
      </c>
      <c r="G155" s="525">
        <v>1991</v>
      </c>
      <c r="H155" s="522" t="s">
        <v>135</v>
      </c>
      <c r="I155" s="522" t="s">
        <v>812</v>
      </c>
      <c r="J155" s="526">
        <v>1</v>
      </c>
      <c r="K155" s="522" t="s">
        <v>407</v>
      </c>
      <c r="L155" s="522" t="s">
        <v>34</v>
      </c>
      <c r="M155" s="522" t="s">
        <v>144</v>
      </c>
      <c r="N155" s="527">
        <v>3.0000000000000001E-5</v>
      </c>
      <c r="O155" s="522" t="s">
        <v>127</v>
      </c>
      <c r="P155" s="528">
        <f t="shared" si="16"/>
        <v>7.6499999999999999E-2</v>
      </c>
      <c r="Q155" s="528">
        <f t="shared" si="20"/>
        <v>7.6499999999999999E-2</v>
      </c>
      <c r="R155" s="529">
        <f t="shared" si="21"/>
        <v>0</v>
      </c>
      <c r="S155" s="530">
        <f t="shared" si="19"/>
        <v>5.6367230264340526E-2</v>
      </c>
      <c r="T155" s="68"/>
      <c r="U155" s="68"/>
      <c r="V155" s="69"/>
      <c r="W155" s="303"/>
      <c r="X155" s="303"/>
      <c r="Y155" s="303"/>
      <c r="Z155" s="303"/>
      <c r="AA155" s="303"/>
      <c r="AB155" s="296"/>
      <c r="AC155" s="303"/>
    </row>
    <row r="156" spans="1:29" ht="25.5" x14ac:dyDescent="0.2">
      <c r="A156" s="522" t="s">
        <v>1382</v>
      </c>
      <c r="B156" s="522">
        <v>1501</v>
      </c>
      <c r="C156" s="522" t="s">
        <v>1382</v>
      </c>
      <c r="D156" s="523" t="s">
        <v>49</v>
      </c>
      <c r="E156" s="282" t="s">
        <v>1818</v>
      </c>
      <c r="F156" s="524">
        <v>80021</v>
      </c>
      <c r="G156" s="525">
        <v>1991</v>
      </c>
      <c r="H156" s="522" t="s">
        <v>135</v>
      </c>
      <c r="I156" s="522" t="s">
        <v>812</v>
      </c>
      <c r="J156" s="526">
        <v>1</v>
      </c>
      <c r="K156" s="522" t="s">
        <v>407</v>
      </c>
      <c r="L156" s="522" t="s">
        <v>34</v>
      </c>
      <c r="M156" s="522" t="s">
        <v>144</v>
      </c>
      <c r="N156" s="527">
        <v>1.8E-5</v>
      </c>
      <c r="O156" s="522" t="s">
        <v>127</v>
      </c>
      <c r="P156" s="528">
        <f t="shared" si="16"/>
        <v>4.5900000000000003E-2</v>
      </c>
      <c r="Q156" s="528">
        <f t="shared" si="20"/>
        <v>4.5900000000000003E-2</v>
      </c>
      <c r="R156" s="529">
        <f t="shared" si="21"/>
        <v>0</v>
      </c>
      <c r="S156" s="530">
        <f t="shared" si="19"/>
        <v>3.3820338158604316E-2</v>
      </c>
      <c r="T156" s="68"/>
      <c r="U156" s="68"/>
      <c r="V156" s="69"/>
      <c r="W156" s="303"/>
      <c r="X156" s="303"/>
      <c r="Y156" s="303"/>
      <c r="Z156" s="303"/>
      <c r="AA156" s="303"/>
      <c r="AB156" s="296"/>
      <c r="AC156" s="303"/>
    </row>
    <row r="157" spans="1:29" ht="25.5" x14ac:dyDescent="0.2">
      <c r="A157" s="522" t="s">
        <v>1382</v>
      </c>
      <c r="B157" s="522">
        <v>1501</v>
      </c>
      <c r="C157" s="522" t="s">
        <v>1382</v>
      </c>
      <c r="D157" s="523" t="s">
        <v>49</v>
      </c>
      <c r="E157" s="282" t="s">
        <v>1819</v>
      </c>
      <c r="F157" s="524">
        <v>80021</v>
      </c>
      <c r="G157" s="525">
        <v>1991</v>
      </c>
      <c r="H157" s="522" t="s">
        <v>135</v>
      </c>
      <c r="I157" s="522" t="s">
        <v>812</v>
      </c>
      <c r="J157" s="526">
        <v>1</v>
      </c>
      <c r="K157" s="522" t="s">
        <v>407</v>
      </c>
      <c r="L157" s="522" t="s">
        <v>34</v>
      </c>
      <c r="M157" s="522" t="s">
        <v>144</v>
      </c>
      <c r="N157" s="527">
        <v>3.0000000000000001E-5</v>
      </c>
      <c r="O157" s="522" t="s">
        <v>127</v>
      </c>
      <c r="P157" s="528">
        <f t="shared" si="16"/>
        <v>7.6499999999999999E-2</v>
      </c>
      <c r="Q157" s="528">
        <f t="shared" si="20"/>
        <v>7.6499999999999999E-2</v>
      </c>
      <c r="R157" s="529">
        <f t="shared" si="21"/>
        <v>0</v>
      </c>
      <c r="S157" s="530">
        <f t="shared" si="19"/>
        <v>5.6367230264340526E-2</v>
      </c>
      <c r="T157" s="68"/>
      <c r="U157" s="68"/>
      <c r="V157" s="69"/>
      <c r="W157" s="303"/>
      <c r="X157" s="303"/>
      <c r="Y157" s="303"/>
      <c r="Z157" s="303"/>
      <c r="AA157" s="303"/>
      <c r="AB157" s="296"/>
      <c r="AC157" s="303"/>
    </row>
    <row r="158" spans="1:29" ht="25.5" x14ac:dyDescent="0.2">
      <c r="A158" s="522" t="s">
        <v>1382</v>
      </c>
      <c r="B158" s="522">
        <v>1501</v>
      </c>
      <c r="C158" s="522" t="s">
        <v>1382</v>
      </c>
      <c r="D158" s="523" t="s">
        <v>49</v>
      </c>
      <c r="E158" s="282" t="s">
        <v>1819</v>
      </c>
      <c r="F158" s="524">
        <v>80021</v>
      </c>
      <c r="G158" s="525">
        <v>1991</v>
      </c>
      <c r="H158" s="522" t="s">
        <v>135</v>
      </c>
      <c r="I158" s="522" t="s">
        <v>812</v>
      </c>
      <c r="J158" s="526">
        <v>1</v>
      </c>
      <c r="K158" s="522" t="s">
        <v>407</v>
      </c>
      <c r="L158" s="522" t="s">
        <v>34</v>
      </c>
      <c r="M158" s="522" t="s">
        <v>144</v>
      </c>
      <c r="N158" s="527">
        <v>3.0000000000000001E-5</v>
      </c>
      <c r="O158" s="522" t="s">
        <v>127</v>
      </c>
      <c r="P158" s="528">
        <f t="shared" si="16"/>
        <v>7.6499999999999999E-2</v>
      </c>
      <c r="Q158" s="528">
        <f t="shared" si="20"/>
        <v>7.6499999999999999E-2</v>
      </c>
      <c r="R158" s="529">
        <f t="shared" si="21"/>
        <v>0</v>
      </c>
      <c r="S158" s="530">
        <f t="shared" si="19"/>
        <v>5.6367230264340526E-2</v>
      </c>
      <c r="T158" s="68"/>
      <c r="U158" s="68"/>
      <c r="V158" s="69"/>
      <c r="W158" s="303"/>
      <c r="X158" s="303"/>
      <c r="Y158" s="303"/>
      <c r="Z158" s="303"/>
      <c r="AA158" s="303"/>
      <c r="AB158" s="296"/>
      <c r="AC158" s="303"/>
    </row>
    <row r="159" spans="1:29" ht="25.5" x14ac:dyDescent="0.2">
      <c r="A159" s="522" t="s">
        <v>1382</v>
      </c>
      <c r="B159" s="522">
        <v>1501</v>
      </c>
      <c r="C159" s="522" t="s">
        <v>1382</v>
      </c>
      <c r="D159" s="523" t="s">
        <v>49</v>
      </c>
      <c r="E159" s="282" t="s">
        <v>1821</v>
      </c>
      <c r="F159" s="524">
        <v>80021</v>
      </c>
      <c r="G159" s="525">
        <v>2011</v>
      </c>
      <c r="H159" s="522" t="s">
        <v>135</v>
      </c>
      <c r="I159" s="522" t="s">
        <v>812</v>
      </c>
      <c r="J159" s="526">
        <v>1</v>
      </c>
      <c r="K159" s="522" t="s">
        <v>407</v>
      </c>
      <c r="L159" s="522" t="s">
        <v>34</v>
      </c>
      <c r="M159" s="522" t="s">
        <v>144</v>
      </c>
      <c r="N159" s="527">
        <v>4.0000000000000003E-5</v>
      </c>
      <c r="O159" s="522" t="s">
        <v>127</v>
      </c>
      <c r="P159" s="528">
        <f t="shared" si="16"/>
        <v>0.10200000000000001</v>
      </c>
      <c r="Q159" s="528">
        <f t="shared" si="20"/>
        <v>0.10200000000000001</v>
      </c>
      <c r="R159" s="529">
        <f t="shared" si="21"/>
        <v>0.10200000000000001</v>
      </c>
      <c r="S159" s="530">
        <f t="shared" si="19"/>
        <v>7.2174141337135164E-2</v>
      </c>
      <c r="T159" s="68"/>
      <c r="U159" s="68"/>
      <c r="V159" s="69"/>
      <c r="W159" s="303"/>
      <c r="X159" s="303"/>
      <c r="Y159" s="303"/>
      <c r="Z159" s="303"/>
      <c r="AA159" s="303"/>
      <c r="AB159" s="296"/>
      <c r="AC159" s="303"/>
    </row>
    <row r="160" spans="1:29" ht="25.5" x14ac:dyDescent="0.2">
      <c r="A160" s="522" t="s">
        <v>1382</v>
      </c>
      <c r="B160" s="522">
        <v>1501</v>
      </c>
      <c r="C160" s="522" t="s">
        <v>1382</v>
      </c>
      <c r="D160" s="523" t="s">
        <v>49</v>
      </c>
      <c r="E160" s="282" t="s">
        <v>1822</v>
      </c>
      <c r="F160" s="524">
        <v>80021</v>
      </c>
      <c r="G160" s="525">
        <v>2011</v>
      </c>
      <c r="H160" s="522" t="s">
        <v>135</v>
      </c>
      <c r="I160" s="522" t="s">
        <v>812</v>
      </c>
      <c r="J160" s="526">
        <v>1</v>
      </c>
      <c r="K160" s="522" t="s">
        <v>407</v>
      </c>
      <c r="L160" s="522" t="s">
        <v>34</v>
      </c>
      <c r="M160" s="522" t="s">
        <v>144</v>
      </c>
      <c r="N160" s="527">
        <v>4.0000000000000003E-5</v>
      </c>
      <c r="O160" s="522" t="s">
        <v>127</v>
      </c>
      <c r="P160" s="528">
        <f t="shared" si="16"/>
        <v>0.10200000000000001</v>
      </c>
      <c r="Q160" s="528">
        <f t="shared" si="20"/>
        <v>0.10200000000000001</v>
      </c>
      <c r="R160" s="529">
        <f t="shared" si="21"/>
        <v>0.10200000000000001</v>
      </c>
      <c r="S160" s="530">
        <f t="shared" si="19"/>
        <v>7.2174141337135164E-2</v>
      </c>
      <c r="T160" s="68"/>
      <c r="U160" s="68"/>
      <c r="V160" s="69"/>
      <c r="W160" s="303"/>
      <c r="X160" s="303"/>
      <c r="Y160" s="303"/>
      <c r="Z160" s="303"/>
      <c r="AA160" s="303"/>
      <c r="AB160" s="296"/>
      <c r="AC160" s="303"/>
    </row>
    <row r="161" spans="1:29" ht="12.75" x14ac:dyDescent="0.2">
      <c r="A161" s="522" t="s">
        <v>1382</v>
      </c>
      <c r="B161" s="522">
        <v>1501</v>
      </c>
      <c r="C161" s="522" t="s">
        <v>1382</v>
      </c>
      <c r="D161" s="523" t="s">
        <v>49</v>
      </c>
      <c r="E161" s="282" t="s">
        <v>1834</v>
      </c>
      <c r="F161" s="524">
        <v>80021</v>
      </c>
      <c r="G161" s="525">
        <v>2010</v>
      </c>
      <c r="H161" s="522" t="s">
        <v>135</v>
      </c>
      <c r="I161" s="522" t="s">
        <v>812</v>
      </c>
      <c r="J161" s="526">
        <v>1</v>
      </c>
      <c r="K161" s="522" t="s">
        <v>407</v>
      </c>
      <c r="L161" s="522" t="s">
        <v>34</v>
      </c>
      <c r="M161" s="522" t="s">
        <v>144</v>
      </c>
      <c r="N161" s="527">
        <v>4.0000000000000003E-5</v>
      </c>
      <c r="O161" s="522" t="s">
        <v>127</v>
      </c>
      <c r="P161" s="528">
        <f t="shared" si="16"/>
        <v>0.10200000000000001</v>
      </c>
      <c r="Q161" s="528">
        <f t="shared" si="20"/>
        <v>0.10200000000000001</v>
      </c>
      <c r="R161" s="529">
        <f t="shared" si="21"/>
        <v>0.10200000000000001</v>
      </c>
      <c r="S161" s="530">
        <f t="shared" si="19"/>
        <v>7.5156307019120711E-2</v>
      </c>
      <c r="T161" s="68"/>
      <c r="U161" s="68"/>
      <c r="V161" s="69"/>
      <c r="W161" s="303"/>
      <c r="X161" s="303"/>
      <c r="Y161" s="303"/>
      <c r="Z161" s="303"/>
      <c r="AA161" s="303"/>
      <c r="AB161" s="296"/>
      <c r="AC161" s="303"/>
    </row>
    <row r="162" spans="1:29" ht="12.75" x14ac:dyDescent="0.2">
      <c r="A162" s="535" t="s">
        <v>1382</v>
      </c>
      <c r="B162" s="535">
        <v>1501</v>
      </c>
      <c r="C162" s="535" t="s">
        <v>1382</v>
      </c>
      <c r="D162" s="536" t="s">
        <v>49</v>
      </c>
      <c r="E162" s="537" t="s">
        <v>1466</v>
      </c>
      <c r="F162" s="538">
        <v>39455</v>
      </c>
      <c r="G162" s="539">
        <v>2008</v>
      </c>
      <c r="H162" s="522" t="s">
        <v>135</v>
      </c>
      <c r="I162" s="535" t="s">
        <v>812</v>
      </c>
      <c r="J162" s="540">
        <v>1</v>
      </c>
      <c r="K162" s="535" t="s">
        <v>407</v>
      </c>
      <c r="L162" s="535" t="s">
        <v>34</v>
      </c>
      <c r="M162" s="535" t="s">
        <v>144</v>
      </c>
      <c r="N162" s="541">
        <v>2.0000000000000002E-5</v>
      </c>
      <c r="O162" s="535" t="s">
        <v>127</v>
      </c>
      <c r="P162" s="542">
        <v>0</v>
      </c>
      <c r="Q162" s="542">
        <f t="shared" si="20"/>
        <v>0</v>
      </c>
      <c r="R162" s="543">
        <f t="shared" si="21"/>
        <v>0</v>
      </c>
      <c r="S162" s="544">
        <f t="shared" si="19"/>
        <v>0</v>
      </c>
      <c r="T162" s="518"/>
      <c r="U162" s="518"/>
      <c r="V162" s="519"/>
      <c r="W162" s="520"/>
      <c r="X162" s="520"/>
      <c r="Y162" s="520"/>
      <c r="Z162" s="520"/>
      <c r="AA162" s="520"/>
      <c r="AB162" s="522" t="s">
        <v>1923</v>
      </c>
      <c r="AC162" s="520"/>
    </row>
    <row r="163" spans="1:29" ht="12.75" x14ac:dyDescent="0.2">
      <c r="A163" s="535" t="s">
        <v>1382</v>
      </c>
      <c r="B163" s="535">
        <v>1501</v>
      </c>
      <c r="C163" s="535" t="s">
        <v>1382</v>
      </c>
      <c r="D163" s="536" t="s">
        <v>49</v>
      </c>
      <c r="E163" s="537" t="s">
        <v>1466</v>
      </c>
      <c r="F163" s="538">
        <v>39455</v>
      </c>
      <c r="G163" s="539">
        <v>2008</v>
      </c>
      <c r="H163" s="522" t="s">
        <v>135</v>
      </c>
      <c r="I163" s="535" t="s">
        <v>812</v>
      </c>
      <c r="J163" s="540">
        <v>1</v>
      </c>
      <c r="K163" s="535" t="s">
        <v>407</v>
      </c>
      <c r="L163" s="535" t="s">
        <v>34</v>
      </c>
      <c r="M163" s="535" t="s">
        <v>144</v>
      </c>
      <c r="N163" s="541">
        <v>1.0000000000000001E-5</v>
      </c>
      <c r="O163" s="535" t="s">
        <v>127</v>
      </c>
      <c r="P163" s="542">
        <v>0</v>
      </c>
      <c r="Q163" s="542">
        <f t="shared" si="20"/>
        <v>0</v>
      </c>
      <c r="R163" s="543">
        <f t="shared" si="21"/>
        <v>0</v>
      </c>
      <c r="S163" s="544">
        <f t="shared" si="19"/>
        <v>0</v>
      </c>
      <c r="T163" s="518"/>
      <c r="U163" s="518"/>
      <c r="V163" s="519"/>
      <c r="W163" s="520"/>
      <c r="X163" s="520"/>
      <c r="Y163" s="520"/>
      <c r="Z163" s="520"/>
      <c r="AA163" s="520"/>
      <c r="AB163" s="522" t="s">
        <v>1923</v>
      </c>
      <c r="AC163" s="520"/>
    </row>
    <row r="164" spans="1:29" ht="12.75" x14ac:dyDescent="0.2">
      <c r="A164" s="535" t="s">
        <v>1382</v>
      </c>
      <c r="B164" s="535">
        <v>1501</v>
      </c>
      <c r="C164" s="535" t="s">
        <v>1382</v>
      </c>
      <c r="D164" s="536" t="s">
        <v>49</v>
      </c>
      <c r="E164" s="537" t="s">
        <v>1466</v>
      </c>
      <c r="F164" s="538">
        <v>39455</v>
      </c>
      <c r="G164" s="539">
        <v>2008</v>
      </c>
      <c r="H164" s="522" t="s">
        <v>135</v>
      </c>
      <c r="I164" s="535" t="s">
        <v>812</v>
      </c>
      <c r="J164" s="540">
        <v>1</v>
      </c>
      <c r="K164" s="535" t="s">
        <v>407</v>
      </c>
      <c r="L164" s="535" t="s">
        <v>34</v>
      </c>
      <c r="M164" s="535" t="s">
        <v>144</v>
      </c>
      <c r="N164" s="541">
        <v>2.0000000000000002E-5</v>
      </c>
      <c r="O164" s="535" t="s">
        <v>127</v>
      </c>
      <c r="P164" s="542">
        <v>0</v>
      </c>
      <c r="Q164" s="542">
        <f t="shared" si="20"/>
        <v>0</v>
      </c>
      <c r="R164" s="543">
        <f t="shared" si="21"/>
        <v>0</v>
      </c>
      <c r="S164" s="544">
        <f t="shared" si="19"/>
        <v>0</v>
      </c>
      <c r="T164" s="518"/>
      <c r="U164" s="518"/>
      <c r="V164" s="519"/>
      <c r="W164" s="520"/>
      <c r="X164" s="520"/>
      <c r="Y164" s="520"/>
      <c r="Z164" s="520"/>
      <c r="AA164" s="520"/>
      <c r="AB164" s="522" t="s">
        <v>1923</v>
      </c>
      <c r="AC164" s="520"/>
    </row>
    <row r="165" spans="1:29" ht="12.75" x14ac:dyDescent="0.2">
      <c r="A165" s="535" t="s">
        <v>1382</v>
      </c>
      <c r="B165" s="535">
        <v>1501</v>
      </c>
      <c r="C165" s="535" t="s">
        <v>1382</v>
      </c>
      <c r="D165" s="536" t="s">
        <v>49</v>
      </c>
      <c r="E165" s="537" t="s">
        <v>1466</v>
      </c>
      <c r="F165" s="538">
        <v>39455</v>
      </c>
      <c r="G165" s="539">
        <v>2008</v>
      </c>
      <c r="H165" s="522" t="s">
        <v>135</v>
      </c>
      <c r="I165" s="535" t="s">
        <v>812</v>
      </c>
      <c r="J165" s="540">
        <v>1</v>
      </c>
      <c r="K165" s="535" t="s">
        <v>407</v>
      </c>
      <c r="L165" s="535" t="s">
        <v>34</v>
      </c>
      <c r="M165" s="535" t="s">
        <v>144</v>
      </c>
      <c r="N165" s="541">
        <v>1.0000000000000001E-5</v>
      </c>
      <c r="O165" s="535" t="s">
        <v>127</v>
      </c>
      <c r="P165" s="542">
        <v>0</v>
      </c>
      <c r="Q165" s="542">
        <f t="shared" si="20"/>
        <v>0</v>
      </c>
      <c r="R165" s="543">
        <f t="shared" si="21"/>
        <v>0</v>
      </c>
      <c r="S165" s="544">
        <f t="shared" si="19"/>
        <v>0</v>
      </c>
      <c r="T165" s="518"/>
      <c r="U165" s="518"/>
      <c r="V165" s="519"/>
      <c r="W165" s="520"/>
      <c r="X165" s="520"/>
      <c r="Y165" s="520"/>
      <c r="Z165" s="520"/>
      <c r="AA165" s="520"/>
      <c r="AB165" s="522" t="s">
        <v>1923</v>
      </c>
      <c r="AC165" s="520"/>
    </row>
    <row r="166" spans="1:29" ht="25.5" x14ac:dyDescent="0.2">
      <c r="A166" s="296" t="s">
        <v>1382</v>
      </c>
      <c r="B166" s="296">
        <v>1501</v>
      </c>
      <c r="C166" s="296" t="s">
        <v>1382</v>
      </c>
      <c r="D166" s="297" t="s">
        <v>49</v>
      </c>
      <c r="E166" s="282" t="s">
        <v>1471</v>
      </c>
      <c r="F166" s="298">
        <v>87420</v>
      </c>
      <c r="G166" s="299">
        <v>2005</v>
      </c>
      <c r="H166" s="522" t="s">
        <v>135</v>
      </c>
      <c r="I166" s="296" t="s">
        <v>812</v>
      </c>
      <c r="J166" s="300">
        <v>1</v>
      </c>
      <c r="K166" s="296" t="s">
        <v>407</v>
      </c>
      <c r="L166" s="296" t="s">
        <v>34</v>
      </c>
      <c r="M166" s="296" t="s">
        <v>144</v>
      </c>
      <c r="N166" s="301">
        <v>7.7000000000000001E-5</v>
      </c>
      <c r="O166" s="296" t="s">
        <v>127</v>
      </c>
      <c r="P166" s="528">
        <f t="shared" ref="P166:P186" si="22">N166*2550</f>
        <v>0.19635</v>
      </c>
      <c r="Q166" s="528">
        <f t="shared" si="20"/>
        <v>0.19635</v>
      </c>
      <c r="R166" s="128">
        <f t="shared" si="21"/>
        <v>0.19635</v>
      </c>
      <c r="S166" s="304">
        <f t="shared" si="19"/>
        <v>0.11938710757529759</v>
      </c>
      <c r="T166" s="68"/>
      <c r="U166" s="68"/>
      <c r="V166" s="69"/>
      <c r="W166" s="303"/>
      <c r="X166" s="303"/>
      <c r="Y166" s="303"/>
      <c r="Z166" s="303"/>
      <c r="AA166" s="303"/>
      <c r="AB166" s="296"/>
      <c r="AC166" s="303"/>
    </row>
    <row r="167" spans="1:29" ht="25.5" x14ac:dyDescent="0.2">
      <c r="A167" s="296" t="s">
        <v>1382</v>
      </c>
      <c r="B167" s="296">
        <v>1501</v>
      </c>
      <c r="C167" s="296" t="s">
        <v>1382</v>
      </c>
      <c r="D167" s="297" t="s">
        <v>49</v>
      </c>
      <c r="E167" s="282" t="s">
        <v>1471</v>
      </c>
      <c r="F167" s="298">
        <v>87420</v>
      </c>
      <c r="G167" s="299">
        <v>2005</v>
      </c>
      <c r="H167" s="522" t="s">
        <v>135</v>
      </c>
      <c r="I167" s="296" t="s">
        <v>812</v>
      </c>
      <c r="J167" s="300">
        <v>1</v>
      </c>
      <c r="K167" s="296" t="s">
        <v>407</v>
      </c>
      <c r="L167" s="296" t="s">
        <v>34</v>
      </c>
      <c r="M167" s="296" t="s">
        <v>144</v>
      </c>
      <c r="N167" s="301">
        <v>7.7000000000000001E-5</v>
      </c>
      <c r="O167" s="296" t="s">
        <v>127</v>
      </c>
      <c r="P167" s="528">
        <f t="shared" si="22"/>
        <v>0.19635</v>
      </c>
      <c r="Q167" s="528">
        <f t="shared" si="20"/>
        <v>0.19635</v>
      </c>
      <c r="R167" s="128">
        <f t="shared" si="21"/>
        <v>0.19635</v>
      </c>
      <c r="S167" s="304">
        <f t="shared" si="19"/>
        <v>0.11938710757529759</v>
      </c>
      <c r="T167" s="68"/>
      <c r="U167" s="68"/>
      <c r="V167" s="69"/>
      <c r="W167" s="303"/>
      <c r="X167" s="303"/>
      <c r="Y167" s="303"/>
      <c r="Z167" s="303"/>
      <c r="AA167" s="303"/>
      <c r="AB167" s="296"/>
      <c r="AC167" s="303"/>
    </row>
    <row r="168" spans="1:29" ht="25.5" x14ac:dyDescent="0.2">
      <c r="A168" s="296" t="s">
        <v>1382</v>
      </c>
      <c r="B168" s="296">
        <v>1501</v>
      </c>
      <c r="C168" s="296" t="s">
        <v>1382</v>
      </c>
      <c r="D168" s="297" t="s">
        <v>49</v>
      </c>
      <c r="E168" s="282" t="s">
        <v>1471</v>
      </c>
      <c r="F168" s="298">
        <v>87420</v>
      </c>
      <c r="G168" s="299">
        <v>2005</v>
      </c>
      <c r="H168" s="522" t="s">
        <v>135</v>
      </c>
      <c r="I168" s="296" t="s">
        <v>812</v>
      </c>
      <c r="J168" s="300">
        <v>1</v>
      </c>
      <c r="K168" s="296" t="s">
        <v>407</v>
      </c>
      <c r="L168" s="296" t="s">
        <v>34</v>
      </c>
      <c r="M168" s="296" t="s">
        <v>144</v>
      </c>
      <c r="N168" s="301">
        <v>7.7000000000000001E-5</v>
      </c>
      <c r="O168" s="296" t="s">
        <v>127</v>
      </c>
      <c r="P168" s="528">
        <f t="shared" si="22"/>
        <v>0.19635</v>
      </c>
      <c r="Q168" s="528">
        <f t="shared" si="20"/>
        <v>0.19635</v>
      </c>
      <c r="R168" s="128">
        <f t="shared" si="21"/>
        <v>0.19635</v>
      </c>
      <c r="S168" s="304">
        <f t="shared" si="19"/>
        <v>0.11938710757529759</v>
      </c>
      <c r="T168" s="68"/>
      <c r="U168" s="68"/>
      <c r="V168" s="69"/>
      <c r="W168" s="303"/>
      <c r="X168" s="303"/>
      <c r="Y168" s="303"/>
      <c r="Z168" s="303"/>
      <c r="AA168" s="303"/>
      <c r="AB168" s="296"/>
      <c r="AC168" s="303"/>
    </row>
    <row r="169" spans="1:29" ht="25.5" x14ac:dyDescent="0.2">
      <c r="A169" s="296" t="s">
        <v>1382</v>
      </c>
      <c r="B169" s="296">
        <v>1501</v>
      </c>
      <c r="C169" s="296" t="s">
        <v>1382</v>
      </c>
      <c r="D169" s="297" t="s">
        <v>49</v>
      </c>
      <c r="E169" s="282" t="s">
        <v>1471</v>
      </c>
      <c r="F169" s="298">
        <v>87420</v>
      </c>
      <c r="G169" s="299">
        <v>2005</v>
      </c>
      <c r="H169" s="522" t="s">
        <v>135</v>
      </c>
      <c r="I169" s="296" t="s">
        <v>812</v>
      </c>
      <c r="J169" s="300">
        <v>1</v>
      </c>
      <c r="K169" s="296" t="s">
        <v>407</v>
      </c>
      <c r="L169" s="296" t="s">
        <v>34</v>
      </c>
      <c r="M169" s="296" t="s">
        <v>144</v>
      </c>
      <c r="N169" s="301">
        <v>7.7000000000000001E-5</v>
      </c>
      <c r="O169" s="296" t="s">
        <v>127</v>
      </c>
      <c r="P169" s="528">
        <f t="shared" si="22"/>
        <v>0.19635</v>
      </c>
      <c r="Q169" s="528">
        <f t="shared" si="20"/>
        <v>0.19635</v>
      </c>
      <c r="R169" s="128">
        <f t="shared" si="21"/>
        <v>0.19635</v>
      </c>
      <c r="S169" s="304">
        <f t="shared" si="19"/>
        <v>0.11938710757529759</v>
      </c>
      <c r="T169" s="68"/>
      <c r="U169" s="68"/>
      <c r="V169" s="69"/>
      <c r="W169" s="303"/>
      <c r="X169" s="303"/>
      <c r="Y169" s="303"/>
      <c r="Z169" s="303"/>
      <c r="AA169" s="303"/>
      <c r="AB169" s="296"/>
      <c r="AC169" s="303"/>
    </row>
    <row r="170" spans="1:29" ht="25.5" x14ac:dyDescent="0.2">
      <c r="A170" s="522" t="s">
        <v>1382</v>
      </c>
      <c r="B170" s="522">
        <v>1501</v>
      </c>
      <c r="C170" s="522" t="s">
        <v>1382</v>
      </c>
      <c r="D170" s="523" t="s">
        <v>49</v>
      </c>
      <c r="E170" s="282" t="s">
        <v>1888</v>
      </c>
      <c r="F170" s="524">
        <v>87420</v>
      </c>
      <c r="G170" s="525">
        <v>2005</v>
      </c>
      <c r="H170" s="522" t="s">
        <v>135</v>
      </c>
      <c r="I170" s="522" t="s">
        <v>814</v>
      </c>
      <c r="J170" s="526">
        <v>1</v>
      </c>
      <c r="K170" s="522" t="s">
        <v>407</v>
      </c>
      <c r="L170" s="522" t="s">
        <v>34</v>
      </c>
      <c r="M170" s="522" t="s">
        <v>144</v>
      </c>
      <c r="N170" s="527">
        <v>1.0000000000000001E-5</v>
      </c>
      <c r="O170" s="522" t="s">
        <v>127</v>
      </c>
      <c r="P170" s="528">
        <f t="shared" si="22"/>
        <v>2.5500000000000002E-2</v>
      </c>
      <c r="Q170" s="528">
        <f t="shared" si="20"/>
        <v>2.5500000000000002E-2</v>
      </c>
      <c r="R170" s="529">
        <f t="shared" si="21"/>
        <v>2.5500000000000002E-2</v>
      </c>
      <c r="S170" s="530">
        <f t="shared" ref="S170:S196" si="23">IF($P170="",0,IF($G170&lt;2011,SUM(VLOOKUP(VLOOKUP($F170,Sub,2,0),NoneGrid2005,11,0)*$P170*$J170,VLOOKUP(VLOOKUP($F170,Sub,2,0),NoneGrid2005,12,0)*$P170*$J170,VLOOKUP(VLOOKUP($F170,Sub,2,0),NoneGrid2005,13,0)*$P170*$J170),IF($G170=2011,SUM(VLOOKUP(VLOOKUP($F170,Sub,2,0),NoneGrid2007,23,0)*$P170*$J170,VLOOKUP(VLOOKUP($F170,Sub,2,0),NoneGrid2007,24,0)*$P170*$J170,VLOOKUP(VLOOKUP($F170,Sub,2,0),NoneGrid2007,25,0)*$P170*$J170),SUM(VLOOKUP(VLOOKUP($F170,Sub,2,0),NoneGrid2009,35,0)*$P170*$J170,VLOOKUP(VLOOKUP($F170,Sub,2,0),NoneGrid2009,36,0)*$P170*$J170,VLOOKUP(VLOOKUP($F170,Sub,2,0),NoneGrid2009,37,0)*$P170*$J170))))</f>
        <v>1.5504819165623065E-2</v>
      </c>
      <c r="T170" s="68"/>
      <c r="U170" s="68"/>
      <c r="V170" s="69"/>
      <c r="W170" s="303"/>
      <c r="X170" s="303"/>
      <c r="Y170" s="303"/>
      <c r="Z170" s="303"/>
      <c r="AA170" s="303"/>
      <c r="AB170" s="296"/>
      <c r="AC170" s="303"/>
    </row>
    <row r="171" spans="1:29" ht="25.5" x14ac:dyDescent="0.2">
      <c r="A171" s="522" t="s">
        <v>1382</v>
      </c>
      <c r="B171" s="522">
        <v>1501</v>
      </c>
      <c r="C171" s="522" t="s">
        <v>1382</v>
      </c>
      <c r="D171" s="523" t="s">
        <v>49</v>
      </c>
      <c r="E171" s="282" t="s">
        <v>1889</v>
      </c>
      <c r="F171" s="524">
        <v>87420</v>
      </c>
      <c r="G171" s="525">
        <v>2005</v>
      </c>
      <c r="H171" s="522" t="s">
        <v>135</v>
      </c>
      <c r="I171" s="522" t="s">
        <v>814</v>
      </c>
      <c r="J171" s="526">
        <v>1</v>
      </c>
      <c r="K171" s="522" t="s">
        <v>407</v>
      </c>
      <c r="L171" s="522" t="s">
        <v>34</v>
      </c>
      <c r="M171" s="522" t="s">
        <v>144</v>
      </c>
      <c r="N171" s="527">
        <v>1.0000000000000001E-5</v>
      </c>
      <c r="O171" s="522" t="s">
        <v>127</v>
      </c>
      <c r="P171" s="528">
        <f t="shared" si="22"/>
        <v>2.5500000000000002E-2</v>
      </c>
      <c r="Q171" s="528">
        <f t="shared" si="20"/>
        <v>2.5500000000000002E-2</v>
      </c>
      <c r="R171" s="529">
        <f t="shared" si="21"/>
        <v>2.5500000000000002E-2</v>
      </c>
      <c r="S171" s="530">
        <f t="shared" si="23"/>
        <v>1.5504819165623065E-2</v>
      </c>
      <c r="T171" s="68"/>
      <c r="U171" s="68"/>
      <c r="V171" s="69"/>
      <c r="W171" s="303"/>
      <c r="X171" s="303"/>
      <c r="Y171" s="303"/>
      <c r="Z171" s="303"/>
      <c r="AA171" s="303"/>
      <c r="AB171" s="296"/>
      <c r="AC171" s="303"/>
    </row>
    <row r="172" spans="1:29" ht="25.5" x14ac:dyDescent="0.2">
      <c r="A172" s="522" t="s">
        <v>1382</v>
      </c>
      <c r="B172" s="522">
        <v>1501</v>
      </c>
      <c r="C172" s="522" t="s">
        <v>1382</v>
      </c>
      <c r="D172" s="523" t="s">
        <v>49</v>
      </c>
      <c r="E172" s="282" t="s">
        <v>1919</v>
      </c>
      <c r="F172" s="524">
        <v>87420</v>
      </c>
      <c r="G172" s="525">
        <v>2006</v>
      </c>
      <c r="H172" s="522" t="s">
        <v>135</v>
      </c>
      <c r="I172" s="522" t="s">
        <v>814</v>
      </c>
      <c r="J172" s="526">
        <v>1</v>
      </c>
      <c r="K172" s="522" t="s">
        <v>407</v>
      </c>
      <c r="L172" s="522" t="s">
        <v>34</v>
      </c>
      <c r="M172" s="522" t="s">
        <v>144</v>
      </c>
      <c r="N172" s="527">
        <v>1.0000000000000001E-5</v>
      </c>
      <c r="O172" s="522" t="s">
        <v>127</v>
      </c>
      <c r="P172" s="528">
        <f t="shared" si="22"/>
        <v>2.5500000000000002E-2</v>
      </c>
      <c r="Q172" s="528">
        <f t="shared" si="20"/>
        <v>2.5500000000000002E-2</v>
      </c>
      <c r="R172" s="529">
        <f t="shared" si="21"/>
        <v>2.5500000000000002E-2</v>
      </c>
      <c r="S172" s="530">
        <f t="shared" si="23"/>
        <v>1.5504819165623065E-2</v>
      </c>
      <c r="T172" s="68"/>
      <c r="U172" s="68"/>
      <c r="V172" s="69"/>
      <c r="W172" s="303"/>
      <c r="X172" s="303"/>
      <c r="Y172" s="303"/>
      <c r="Z172" s="303"/>
      <c r="AA172" s="303"/>
      <c r="AB172" s="296"/>
      <c r="AC172" s="303"/>
    </row>
    <row r="173" spans="1:29" ht="25.5" x14ac:dyDescent="0.2">
      <c r="A173" s="296" t="s">
        <v>1382</v>
      </c>
      <c r="B173" s="296">
        <v>1501</v>
      </c>
      <c r="C173" s="296" t="s">
        <v>1382</v>
      </c>
      <c r="D173" s="297" t="s">
        <v>49</v>
      </c>
      <c r="E173" s="282" t="s">
        <v>1920</v>
      </c>
      <c r="F173" s="298">
        <v>87420</v>
      </c>
      <c r="G173" s="525">
        <v>2006</v>
      </c>
      <c r="H173" s="522" t="s">
        <v>135</v>
      </c>
      <c r="I173" s="296" t="s">
        <v>814</v>
      </c>
      <c r="J173" s="300">
        <v>1</v>
      </c>
      <c r="K173" s="296" t="s">
        <v>407</v>
      </c>
      <c r="L173" s="296" t="s">
        <v>34</v>
      </c>
      <c r="M173" s="296" t="s">
        <v>144</v>
      </c>
      <c r="N173" s="301">
        <v>1.0000000000000001E-5</v>
      </c>
      <c r="O173" s="296" t="s">
        <v>127</v>
      </c>
      <c r="P173" s="528">
        <f t="shared" si="22"/>
        <v>2.5500000000000002E-2</v>
      </c>
      <c r="Q173" s="528">
        <f t="shared" si="20"/>
        <v>2.5500000000000002E-2</v>
      </c>
      <c r="R173" s="128">
        <f t="shared" si="21"/>
        <v>2.5500000000000002E-2</v>
      </c>
      <c r="S173" s="304">
        <f t="shared" si="23"/>
        <v>1.5504819165623065E-2</v>
      </c>
      <c r="T173" s="68"/>
      <c r="U173" s="68"/>
      <c r="V173" s="69"/>
      <c r="W173" s="303"/>
      <c r="X173" s="303"/>
      <c r="Y173" s="303"/>
      <c r="Z173" s="303"/>
      <c r="AA173" s="303"/>
      <c r="AB173" s="296"/>
      <c r="AC173" s="303"/>
    </row>
    <row r="174" spans="1:29" ht="25.5" x14ac:dyDescent="0.2">
      <c r="A174" s="296" t="s">
        <v>1382</v>
      </c>
      <c r="B174" s="296">
        <v>1501</v>
      </c>
      <c r="C174" s="296" t="s">
        <v>1382</v>
      </c>
      <c r="D174" s="297" t="s">
        <v>49</v>
      </c>
      <c r="E174" s="282" t="s">
        <v>1875</v>
      </c>
      <c r="F174" s="298">
        <v>87420</v>
      </c>
      <c r="G174" s="525">
        <v>2012</v>
      </c>
      <c r="H174" s="522" t="s">
        <v>135</v>
      </c>
      <c r="I174" s="296" t="s">
        <v>814</v>
      </c>
      <c r="J174" s="300">
        <v>1</v>
      </c>
      <c r="K174" s="296" t="s">
        <v>407</v>
      </c>
      <c r="L174" s="296" t="s">
        <v>34</v>
      </c>
      <c r="M174" s="296" t="s">
        <v>144</v>
      </c>
      <c r="N174" s="301">
        <v>1.0000000000000001E-5</v>
      </c>
      <c r="O174" s="296" t="s">
        <v>127</v>
      </c>
      <c r="P174" s="528">
        <f t="shared" si="22"/>
        <v>2.5500000000000002E-2</v>
      </c>
      <c r="Q174" s="528">
        <f t="shared" si="20"/>
        <v>2.5500000000000002E-2</v>
      </c>
      <c r="R174" s="128">
        <f t="shared" si="21"/>
        <v>2.5500000000000002E-2</v>
      </c>
      <c r="S174" s="304">
        <f t="shared" si="23"/>
        <v>1.6322600940147439E-2</v>
      </c>
      <c r="T174" s="68"/>
      <c r="U174" s="68"/>
      <c r="V174" s="69"/>
      <c r="W174" s="303"/>
      <c r="X174" s="303"/>
      <c r="Y174" s="303"/>
      <c r="Z174" s="303"/>
      <c r="AA174" s="303"/>
      <c r="AB174" s="296"/>
      <c r="AC174" s="303"/>
    </row>
    <row r="175" spans="1:29" ht="25.5" x14ac:dyDescent="0.2">
      <c r="A175" s="296" t="s">
        <v>1382</v>
      </c>
      <c r="B175" s="296">
        <v>1501</v>
      </c>
      <c r="C175" s="296" t="s">
        <v>1382</v>
      </c>
      <c r="D175" s="297" t="s">
        <v>49</v>
      </c>
      <c r="E175" s="282" t="s">
        <v>1876</v>
      </c>
      <c r="F175" s="298">
        <v>87420</v>
      </c>
      <c r="G175" s="525">
        <v>2011</v>
      </c>
      <c r="H175" s="522" t="s">
        <v>135</v>
      </c>
      <c r="I175" s="296" t="s">
        <v>814</v>
      </c>
      <c r="J175" s="300">
        <v>1</v>
      </c>
      <c r="K175" s="296" t="s">
        <v>407</v>
      </c>
      <c r="L175" s="296" t="s">
        <v>34</v>
      </c>
      <c r="M175" s="296" t="s">
        <v>144</v>
      </c>
      <c r="N175" s="301">
        <v>1.0000000000000001E-5</v>
      </c>
      <c r="O175" s="296" t="s">
        <v>127</v>
      </c>
      <c r="P175" s="528">
        <f t="shared" si="22"/>
        <v>2.5500000000000002E-2</v>
      </c>
      <c r="Q175" s="528">
        <f t="shared" si="20"/>
        <v>2.5500000000000002E-2</v>
      </c>
      <c r="R175" s="128">
        <f t="shared" si="21"/>
        <v>2.5500000000000002E-2</v>
      </c>
      <c r="S175" s="304">
        <f t="shared" si="23"/>
        <v>1.4867361777003707E-2</v>
      </c>
      <c r="T175" s="68"/>
      <c r="U175" s="68"/>
      <c r="V175" s="69"/>
      <c r="W175" s="303"/>
      <c r="X175" s="303"/>
      <c r="Y175" s="303"/>
      <c r="Z175" s="303"/>
      <c r="AA175" s="303"/>
      <c r="AB175" s="296"/>
      <c r="AC175" s="303"/>
    </row>
    <row r="176" spans="1:29" ht="25.5" x14ac:dyDescent="0.2">
      <c r="A176" s="296" t="s">
        <v>1382</v>
      </c>
      <c r="B176" s="296">
        <v>1501</v>
      </c>
      <c r="C176" s="296" t="s">
        <v>1382</v>
      </c>
      <c r="D176" s="297" t="s">
        <v>49</v>
      </c>
      <c r="E176" s="282" t="s">
        <v>1877</v>
      </c>
      <c r="F176" s="298">
        <v>87420</v>
      </c>
      <c r="G176" s="525">
        <v>2010</v>
      </c>
      <c r="H176" s="522" t="s">
        <v>135</v>
      </c>
      <c r="I176" s="296" t="s">
        <v>814</v>
      </c>
      <c r="J176" s="300">
        <v>1</v>
      </c>
      <c r="K176" s="296" t="s">
        <v>407</v>
      </c>
      <c r="L176" s="296" t="s">
        <v>34</v>
      </c>
      <c r="M176" s="296" t="s">
        <v>144</v>
      </c>
      <c r="N176" s="301">
        <v>1.0000000000000001E-5</v>
      </c>
      <c r="O176" s="296" t="s">
        <v>127</v>
      </c>
      <c r="P176" s="528">
        <f t="shared" si="22"/>
        <v>2.5500000000000002E-2</v>
      </c>
      <c r="Q176" s="528">
        <f t="shared" si="20"/>
        <v>2.5500000000000002E-2</v>
      </c>
      <c r="R176" s="128">
        <f t="shared" si="21"/>
        <v>2.5500000000000002E-2</v>
      </c>
      <c r="S176" s="304">
        <f t="shared" si="23"/>
        <v>1.5504819165623065E-2</v>
      </c>
      <c r="T176" s="68"/>
      <c r="U176" s="68"/>
      <c r="V176" s="69"/>
      <c r="W176" s="303"/>
      <c r="X176" s="303"/>
      <c r="Y176" s="303"/>
      <c r="Z176" s="303"/>
      <c r="AA176" s="303"/>
      <c r="AB176" s="296"/>
      <c r="AC176" s="303"/>
    </row>
    <row r="177" spans="1:29" ht="25.5" x14ac:dyDescent="0.2">
      <c r="A177" s="296" t="s">
        <v>1382</v>
      </c>
      <c r="B177" s="296">
        <v>1501</v>
      </c>
      <c r="C177" s="296" t="s">
        <v>1382</v>
      </c>
      <c r="D177" s="297" t="s">
        <v>49</v>
      </c>
      <c r="E177" s="282" t="s">
        <v>1878</v>
      </c>
      <c r="F177" s="298">
        <v>87420</v>
      </c>
      <c r="G177" s="525">
        <v>2011</v>
      </c>
      <c r="H177" s="522" t="s">
        <v>135</v>
      </c>
      <c r="I177" s="296" t="s">
        <v>814</v>
      </c>
      <c r="J177" s="300">
        <v>1</v>
      </c>
      <c r="K177" s="296" t="s">
        <v>407</v>
      </c>
      <c r="L177" s="296" t="s">
        <v>34</v>
      </c>
      <c r="M177" s="296" t="s">
        <v>144</v>
      </c>
      <c r="N177" s="301">
        <v>1.0000000000000001E-5</v>
      </c>
      <c r="O177" s="296" t="s">
        <v>127</v>
      </c>
      <c r="P177" s="528">
        <f t="shared" si="22"/>
        <v>2.5500000000000002E-2</v>
      </c>
      <c r="Q177" s="528">
        <f t="shared" si="20"/>
        <v>2.5500000000000002E-2</v>
      </c>
      <c r="R177" s="128">
        <f t="shared" si="21"/>
        <v>2.5500000000000002E-2</v>
      </c>
      <c r="S177" s="304">
        <f t="shared" si="23"/>
        <v>1.4867361777003707E-2</v>
      </c>
      <c r="T177" s="68"/>
      <c r="U177" s="68"/>
      <c r="V177" s="69"/>
      <c r="W177" s="303"/>
      <c r="X177" s="303"/>
      <c r="Y177" s="303"/>
      <c r="Z177" s="303"/>
      <c r="AA177" s="303"/>
      <c r="AB177" s="296"/>
      <c r="AC177" s="303"/>
    </row>
    <row r="178" spans="1:29" ht="25.5" x14ac:dyDescent="0.2">
      <c r="A178" s="296" t="s">
        <v>1382</v>
      </c>
      <c r="B178" s="296">
        <v>1501</v>
      </c>
      <c r="C178" s="296" t="s">
        <v>1382</v>
      </c>
      <c r="D178" s="297" t="s">
        <v>49</v>
      </c>
      <c r="E178" s="282" t="s">
        <v>1884</v>
      </c>
      <c r="F178" s="298">
        <v>87420</v>
      </c>
      <c r="G178" s="525">
        <v>2011</v>
      </c>
      <c r="H178" s="522" t="s">
        <v>135</v>
      </c>
      <c r="I178" s="296" t="s">
        <v>814</v>
      </c>
      <c r="J178" s="300">
        <v>1</v>
      </c>
      <c r="K178" s="296" t="s">
        <v>407</v>
      </c>
      <c r="L178" s="296" t="s">
        <v>34</v>
      </c>
      <c r="M178" s="296" t="s">
        <v>144</v>
      </c>
      <c r="N178" s="301">
        <v>1.0000000000000001E-5</v>
      </c>
      <c r="O178" s="296" t="s">
        <v>127</v>
      </c>
      <c r="P178" s="528">
        <f t="shared" si="22"/>
        <v>2.5500000000000002E-2</v>
      </c>
      <c r="Q178" s="528">
        <f t="shared" ref="Q178:Q188" si="24">P178</f>
        <v>2.5500000000000002E-2</v>
      </c>
      <c r="R178" s="128">
        <f t="shared" ref="R178:R188" si="25">IF(AND(LEFT(I178,2)="On",J178&lt;&gt;0,G178&gt;1998),Q178,0)</f>
        <v>2.5500000000000002E-2</v>
      </c>
      <c r="S178" s="304">
        <f t="shared" si="23"/>
        <v>1.4867361777003707E-2</v>
      </c>
      <c r="T178" s="68"/>
      <c r="U178" s="68"/>
      <c r="V178" s="69"/>
      <c r="W178" s="303"/>
      <c r="X178" s="303"/>
      <c r="Y178" s="303"/>
      <c r="Z178" s="303"/>
      <c r="AA178" s="303"/>
      <c r="AB178" s="296"/>
      <c r="AC178" s="303"/>
    </row>
    <row r="179" spans="1:29" ht="25.5" x14ac:dyDescent="0.2">
      <c r="A179" s="296" t="s">
        <v>1382</v>
      </c>
      <c r="B179" s="296">
        <v>1501</v>
      </c>
      <c r="C179" s="296" t="s">
        <v>1382</v>
      </c>
      <c r="D179" s="297" t="s">
        <v>49</v>
      </c>
      <c r="E179" s="282" t="s">
        <v>1879</v>
      </c>
      <c r="F179" s="298">
        <v>87420</v>
      </c>
      <c r="G179" s="525">
        <v>2010</v>
      </c>
      <c r="H179" s="522" t="s">
        <v>135</v>
      </c>
      <c r="I179" s="296" t="s">
        <v>814</v>
      </c>
      <c r="J179" s="300">
        <v>1</v>
      </c>
      <c r="K179" s="296" t="s">
        <v>407</v>
      </c>
      <c r="L179" s="296" t="s">
        <v>34</v>
      </c>
      <c r="M179" s="296" t="s">
        <v>144</v>
      </c>
      <c r="N179" s="301">
        <v>1.0000000000000001E-5</v>
      </c>
      <c r="O179" s="296" t="s">
        <v>127</v>
      </c>
      <c r="P179" s="528">
        <f t="shared" si="22"/>
        <v>2.5500000000000002E-2</v>
      </c>
      <c r="Q179" s="528">
        <f t="shared" si="24"/>
        <v>2.5500000000000002E-2</v>
      </c>
      <c r="R179" s="128">
        <f t="shared" si="25"/>
        <v>2.5500000000000002E-2</v>
      </c>
      <c r="S179" s="304">
        <f t="shared" si="23"/>
        <v>1.5504819165623065E-2</v>
      </c>
      <c r="T179" s="68"/>
      <c r="U179" s="68"/>
      <c r="V179" s="69"/>
      <c r="W179" s="303"/>
      <c r="X179" s="303"/>
      <c r="Y179" s="303"/>
      <c r="Z179" s="303"/>
      <c r="AA179" s="303"/>
      <c r="AB179" s="296"/>
      <c r="AC179" s="303"/>
    </row>
    <row r="180" spans="1:29" ht="25.5" x14ac:dyDescent="0.2">
      <c r="A180" s="296" t="s">
        <v>1382</v>
      </c>
      <c r="B180" s="296">
        <v>1501</v>
      </c>
      <c r="C180" s="296" t="s">
        <v>1382</v>
      </c>
      <c r="D180" s="297" t="s">
        <v>49</v>
      </c>
      <c r="E180" s="282" t="s">
        <v>1885</v>
      </c>
      <c r="F180" s="298">
        <v>87420</v>
      </c>
      <c r="G180" s="525">
        <v>2010</v>
      </c>
      <c r="H180" s="522" t="s">
        <v>135</v>
      </c>
      <c r="I180" s="296" t="s">
        <v>814</v>
      </c>
      <c r="J180" s="300">
        <v>1</v>
      </c>
      <c r="K180" s="296" t="s">
        <v>407</v>
      </c>
      <c r="L180" s="296" t="s">
        <v>34</v>
      </c>
      <c r="M180" s="296" t="s">
        <v>144</v>
      </c>
      <c r="N180" s="301">
        <v>2.0000000000000002E-5</v>
      </c>
      <c r="O180" s="296" t="s">
        <v>127</v>
      </c>
      <c r="P180" s="528">
        <f t="shared" si="22"/>
        <v>5.1000000000000004E-2</v>
      </c>
      <c r="Q180" s="528">
        <f t="shared" si="24"/>
        <v>5.1000000000000004E-2</v>
      </c>
      <c r="R180" s="128">
        <f t="shared" si="25"/>
        <v>5.1000000000000004E-2</v>
      </c>
      <c r="S180" s="304">
        <f t="shared" si="23"/>
        <v>3.100963833124613E-2</v>
      </c>
      <c r="T180" s="68"/>
      <c r="U180" s="68"/>
      <c r="V180" s="69"/>
      <c r="W180" s="303"/>
      <c r="X180" s="303"/>
      <c r="Y180" s="303"/>
      <c r="Z180" s="303"/>
      <c r="AA180" s="303"/>
      <c r="AB180" s="296"/>
      <c r="AC180" s="303"/>
    </row>
    <row r="181" spans="1:29" ht="25.5" x14ac:dyDescent="0.2">
      <c r="A181" s="296" t="s">
        <v>1382</v>
      </c>
      <c r="B181" s="296">
        <v>1501</v>
      </c>
      <c r="C181" s="296" t="s">
        <v>1382</v>
      </c>
      <c r="D181" s="297" t="s">
        <v>49</v>
      </c>
      <c r="E181" s="282" t="s">
        <v>1880</v>
      </c>
      <c r="F181" s="298">
        <v>87420</v>
      </c>
      <c r="G181" s="525">
        <v>2012</v>
      </c>
      <c r="H181" s="522" t="s">
        <v>135</v>
      </c>
      <c r="I181" s="296" t="s">
        <v>814</v>
      </c>
      <c r="J181" s="300">
        <v>1</v>
      </c>
      <c r="K181" s="296" t="s">
        <v>407</v>
      </c>
      <c r="L181" s="296" t="s">
        <v>34</v>
      </c>
      <c r="M181" s="296" t="s">
        <v>144</v>
      </c>
      <c r="N181" s="301">
        <v>1.0000000000000001E-5</v>
      </c>
      <c r="O181" s="296" t="s">
        <v>127</v>
      </c>
      <c r="P181" s="528">
        <f t="shared" si="22"/>
        <v>2.5500000000000002E-2</v>
      </c>
      <c r="Q181" s="528">
        <f t="shared" si="24"/>
        <v>2.5500000000000002E-2</v>
      </c>
      <c r="R181" s="128">
        <f t="shared" si="25"/>
        <v>2.5500000000000002E-2</v>
      </c>
      <c r="S181" s="304">
        <f t="shared" si="23"/>
        <v>1.6322600940147439E-2</v>
      </c>
      <c r="T181" s="68"/>
      <c r="U181" s="68"/>
      <c r="V181" s="69"/>
      <c r="W181" s="303"/>
      <c r="X181" s="303"/>
      <c r="Y181" s="303"/>
      <c r="Z181" s="303"/>
      <c r="AA181" s="303"/>
      <c r="AB181" s="296"/>
      <c r="AC181" s="303"/>
    </row>
    <row r="182" spans="1:29" ht="25.5" x14ac:dyDescent="0.2">
      <c r="A182" s="296" t="s">
        <v>1382</v>
      </c>
      <c r="B182" s="296">
        <v>1501</v>
      </c>
      <c r="C182" s="296" t="s">
        <v>1382</v>
      </c>
      <c r="D182" s="297" t="s">
        <v>49</v>
      </c>
      <c r="E182" s="282" t="s">
        <v>1886</v>
      </c>
      <c r="F182" s="298">
        <v>87420</v>
      </c>
      <c r="G182" s="525">
        <v>2006</v>
      </c>
      <c r="H182" s="522" t="s">
        <v>135</v>
      </c>
      <c r="I182" s="296" t="s">
        <v>814</v>
      </c>
      <c r="J182" s="300">
        <v>1</v>
      </c>
      <c r="K182" s="296" t="s">
        <v>407</v>
      </c>
      <c r="L182" s="296" t="s">
        <v>34</v>
      </c>
      <c r="M182" s="296" t="s">
        <v>144</v>
      </c>
      <c r="N182" s="527">
        <v>1.0000000000000001E-5</v>
      </c>
      <c r="O182" s="296" t="s">
        <v>127</v>
      </c>
      <c r="P182" s="528">
        <f t="shared" si="22"/>
        <v>2.5500000000000002E-2</v>
      </c>
      <c r="Q182" s="528">
        <f t="shared" si="24"/>
        <v>2.5500000000000002E-2</v>
      </c>
      <c r="R182" s="128">
        <f t="shared" si="25"/>
        <v>2.5500000000000002E-2</v>
      </c>
      <c r="S182" s="304">
        <f t="shared" si="23"/>
        <v>1.5504819165623065E-2</v>
      </c>
      <c r="T182" s="68"/>
      <c r="U182" s="68"/>
      <c r="V182" s="69"/>
      <c r="W182" s="303"/>
      <c r="X182" s="303"/>
      <c r="Y182" s="303"/>
      <c r="Z182" s="303"/>
      <c r="AA182" s="303"/>
      <c r="AB182" s="296"/>
      <c r="AC182" s="303"/>
    </row>
    <row r="183" spans="1:29" ht="25.5" x14ac:dyDescent="0.2">
      <c r="A183" s="296" t="s">
        <v>1382</v>
      </c>
      <c r="B183" s="296">
        <v>1501</v>
      </c>
      <c r="C183" s="296" t="s">
        <v>1382</v>
      </c>
      <c r="D183" s="297" t="s">
        <v>49</v>
      </c>
      <c r="E183" s="282" t="s">
        <v>1887</v>
      </c>
      <c r="F183" s="298">
        <v>87420</v>
      </c>
      <c r="G183" s="525">
        <v>2006</v>
      </c>
      <c r="H183" s="522" t="s">
        <v>135</v>
      </c>
      <c r="I183" s="296" t="s">
        <v>814</v>
      </c>
      <c r="J183" s="300">
        <v>1</v>
      </c>
      <c r="K183" s="296" t="s">
        <v>407</v>
      </c>
      <c r="L183" s="296" t="s">
        <v>34</v>
      </c>
      <c r="M183" s="296" t="s">
        <v>144</v>
      </c>
      <c r="N183" s="527">
        <v>2.0000000000000002E-5</v>
      </c>
      <c r="O183" s="296" t="s">
        <v>127</v>
      </c>
      <c r="P183" s="528">
        <f t="shared" si="22"/>
        <v>5.1000000000000004E-2</v>
      </c>
      <c r="Q183" s="528">
        <f t="shared" si="24"/>
        <v>5.1000000000000004E-2</v>
      </c>
      <c r="R183" s="128">
        <f t="shared" si="25"/>
        <v>5.1000000000000004E-2</v>
      </c>
      <c r="S183" s="304">
        <f t="shared" si="23"/>
        <v>3.100963833124613E-2</v>
      </c>
      <c r="T183" s="68"/>
      <c r="U183" s="68"/>
      <c r="V183" s="69"/>
      <c r="W183" s="303"/>
      <c r="X183" s="303"/>
      <c r="Y183" s="303"/>
      <c r="Z183" s="303"/>
      <c r="AA183" s="303"/>
      <c r="AB183" s="296"/>
      <c r="AC183" s="303"/>
    </row>
    <row r="184" spans="1:29" ht="25.5" x14ac:dyDescent="0.2">
      <c r="A184" s="296" t="s">
        <v>1382</v>
      </c>
      <c r="B184" s="296">
        <v>1501</v>
      </c>
      <c r="C184" s="296" t="s">
        <v>1382</v>
      </c>
      <c r="D184" s="297" t="s">
        <v>49</v>
      </c>
      <c r="E184" s="282" t="s">
        <v>1881</v>
      </c>
      <c r="F184" s="298">
        <v>87420</v>
      </c>
      <c r="G184" s="525">
        <v>2011</v>
      </c>
      <c r="H184" s="522" t="s">
        <v>135</v>
      </c>
      <c r="I184" s="296" t="s">
        <v>814</v>
      </c>
      <c r="J184" s="300">
        <v>1</v>
      </c>
      <c r="K184" s="296" t="s">
        <v>407</v>
      </c>
      <c r="L184" s="296" t="s">
        <v>34</v>
      </c>
      <c r="M184" s="296" t="s">
        <v>144</v>
      </c>
      <c r="N184" s="301">
        <v>1.0000000000000001E-5</v>
      </c>
      <c r="O184" s="296" t="s">
        <v>127</v>
      </c>
      <c r="P184" s="528">
        <f t="shared" si="22"/>
        <v>2.5500000000000002E-2</v>
      </c>
      <c r="Q184" s="528">
        <f t="shared" si="24"/>
        <v>2.5500000000000002E-2</v>
      </c>
      <c r="R184" s="128">
        <f t="shared" si="25"/>
        <v>2.5500000000000002E-2</v>
      </c>
      <c r="S184" s="304">
        <f t="shared" si="23"/>
        <v>1.4867361777003707E-2</v>
      </c>
      <c r="T184" s="68"/>
      <c r="U184" s="68"/>
      <c r="V184" s="69"/>
      <c r="W184" s="303"/>
      <c r="X184" s="303"/>
      <c r="Y184" s="303"/>
      <c r="Z184" s="303"/>
      <c r="AA184" s="303"/>
      <c r="AB184" s="296"/>
      <c r="AC184" s="303"/>
    </row>
    <row r="185" spans="1:29" ht="25.5" x14ac:dyDescent="0.2">
      <c r="A185" s="296" t="s">
        <v>1382</v>
      </c>
      <c r="B185" s="296">
        <v>1501</v>
      </c>
      <c r="C185" s="296" t="s">
        <v>1382</v>
      </c>
      <c r="D185" s="297" t="s">
        <v>49</v>
      </c>
      <c r="E185" s="282" t="s">
        <v>1882</v>
      </c>
      <c r="F185" s="298">
        <v>87420</v>
      </c>
      <c r="G185" s="525">
        <v>2011</v>
      </c>
      <c r="H185" s="522" t="s">
        <v>135</v>
      </c>
      <c r="I185" s="296" t="s">
        <v>814</v>
      </c>
      <c r="J185" s="300">
        <v>1</v>
      </c>
      <c r="K185" s="296" t="s">
        <v>407</v>
      </c>
      <c r="L185" s="296" t="s">
        <v>34</v>
      </c>
      <c r="M185" s="296" t="s">
        <v>144</v>
      </c>
      <c r="N185" s="301">
        <v>1.0000000000000001E-5</v>
      </c>
      <c r="O185" s="296" t="s">
        <v>127</v>
      </c>
      <c r="P185" s="528">
        <f t="shared" si="22"/>
        <v>2.5500000000000002E-2</v>
      </c>
      <c r="Q185" s="528">
        <f t="shared" si="24"/>
        <v>2.5500000000000002E-2</v>
      </c>
      <c r="R185" s="128">
        <f t="shared" si="25"/>
        <v>2.5500000000000002E-2</v>
      </c>
      <c r="S185" s="304">
        <f t="shared" si="23"/>
        <v>1.4867361777003707E-2</v>
      </c>
      <c r="T185" s="68"/>
      <c r="U185" s="68"/>
      <c r="V185" s="69"/>
      <c r="W185" s="303"/>
      <c r="X185" s="303"/>
      <c r="Y185" s="303"/>
      <c r="Z185" s="303"/>
      <c r="AA185" s="303"/>
      <c r="AB185" s="296"/>
      <c r="AC185" s="303"/>
    </row>
    <row r="186" spans="1:29" ht="25.5" x14ac:dyDescent="0.2">
      <c r="A186" s="296" t="s">
        <v>1382</v>
      </c>
      <c r="B186" s="296">
        <v>1501</v>
      </c>
      <c r="C186" s="296" t="s">
        <v>1382</v>
      </c>
      <c r="D186" s="297" t="s">
        <v>49</v>
      </c>
      <c r="E186" s="282" t="s">
        <v>1883</v>
      </c>
      <c r="F186" s="298">
        <v>87420</v>
      </c>
      <c r="G186" s="525">
        <v>2010</v>
      </c>
      <c r="H186" s="522" t="s">
        <v>135</v>
      </c>
      <c r="I186" s="296" t="s">
        <v>814</v>
      </c>
      <c r="J186" s="300">
        <v>1</v>
      </c>
      <c r="K186" s="296" t="s">
        <v>407</v>
      </c>
      <c r="L186" s="296" t="s">
        <v>34</v>
      </c>
      <c r="M186" s="296" t="s">
        <v>144</v>
      </c>
      <c r="N186" s="301">
        <v>1.0000000000000001E-5</v>
      </c>
      <c r="O186" s="296" t="s">
        <v>127</v>
      </c>
      <c r="P186" s="528">
        <f t="shared" si="22"/>
        <v>2.5500000000000002E-2</v>
      </c>
      <c r="Q186" s="528">
        <f t="shared" si="24"/>
        <v>2.5500000000000002E-2</v>
      </c>
      <c r="R186" s="128">
        <f t="shared" si="25"/>
        <v>2.5500000000000002E-2</v>
      </c>
      <c r="S186" s="304">
        <f t="shared" si="23"/>
        <v>1.5504819165623065E-2</v>
      </c>
      <c r="T186" s="68"/>
      <c r="U186" s="68"/>
      <c r="V186" s="69"/>
      <c r="W186" s="303"/>
      <c r="X186" s="303"/>
      <c r="Y186" s="303"/>
      <c r="Z186" s="303"/>
      <c r="AA186" s="303"/>
      <c r="AB186" s="296"/>
      <c r="AC186" s="303"/>
    </row>
    <row r="187" spans="1:29" ht="25.5" x14ac:dyDescent="0.2">
      <c r="A187" s="535" t="s">
        <v>1382</v>
      </c>
      <c r="B187" s="535">
        <v>1501</v>
      </c>
      <c r="C187" s="535" t="s">
        <v>1382</v>
      </c>
      <c r="D187" s="536" t="s">
        <v>1473</v>
      </c>
      <c r="E187" s="537" t="s">
        <v>1474</v>
      </c>
      <c r="F187" s="538">
        <v>86045</v>
      </c>
      <c r="G187" s="539">
        <v>2009</v>
      </c>
      <c r="H187" s="522" t="s">
        <v>135</v>
      </c>
      <c r="I187" s="535" t="s">
        <v>812</v>
      </c>
      <c r="J187" s="540">
        <v>1</v>
      </c>
      <c r="K187" s="535" t="s">
        <v>136</v>
      </c>
      <c r="L187" s="535" t="s">
        <v>816</v>
      </c>
      <c r="M187" s="535" t="s">
        <v>144</v>
      </c>
      <c r="N187" s="541"/>
      <c r="O187" s="535" t="s">
        <v>130</v>
      </c>
      <c r="P187" s="542">
        <v>0</v>
      </c>
      <c r="Q187" s="542">
        <f>P187</f>
        <v>0</v>
      </c>
      <c r="R187" s="543">
        <f t="shared" si="25"/>
        <v>0</v>
      </c>
      <c r="S187" s="544">
        <f t="shared" si="23"/>
        <v>0</v>
      </c>
      <c r="T187" s="542">
        <v>730</v>
      </c>
      <c r="U187" s="542">
        <v>730</v>
      </c>
      <c r="V187" s="545">
        <v>510000</v>
      </c>
      <c r="W187" s="520"/>
      <c r="X187" s="520"/>
      <c r="Y187" s="520"/>
      <c r="Z187" s="520"/>
      <c r="AA187" s="520"/>
      <c r="AB187" s="522" t="s">
        <v>1923</v>
      </c>
      <c r="AC187" s="520"/>
    </row>
    <row r="188" spans="1:29" ht="25.5" x14ac:dyDescent="0.2">
      <c r="A188" s="296" t="s">
        <v>1382</v>
      </c>
      <c r="B188" s="296">
        <v>1501</v>
      </c>
      <c r="C188" s="296" t="s">
        <v>1382</v>
      </c>
      <c r="D188" s="297" t="s">
        <v>1473</v>
      </c>
      <c r="E188" s="285" t="s">
        <v>1474</v>
      </c>
      <c r="F188" s="298">
        <v>86045</v>
      </c>
      <c r="G188" s="299">
        <v>2009</v>
      </c>
      <c r="H188" s="522" t="s">
        <v>135</v>
      </c>
      <c r="I188" s="296" t="s">
        <v>812</v>
      </c>
      <c r="J188" s="300">
        <v>1</v>
      </c>
      <c r="K188" s="296" t="s">
        <v>136</v>
      </c>
      <c r="L188" s="296" t="s">
        <v>816</v>
      </c>
      <c r="M188" s="296" t="s">
        <v>144</v>
      </c>
      <c r="N188" s="301"/>
      <c r="O188" s="296" t="s">
        <v>130</v>
      </c>
      <c r="P188" s="528">
        <f>N188*2550</f>
        <v>0</v>
      </c>
      <c r="Q188" s="528">
        <f t="shared" si="24"/>
        <v>0</v>
      </c>
      <c r="R188" s="128">
        <f t="shared" si="25"/>
        <v>0</v>
      </c>
      <c r="S188" s="304">
        <f t="shared" si="23"/>
        <v>0</v>
      </c>
      <c r="T188" s="68">
        <v>730</v>
      </c>
      <c r="U188" s="68">
        <v>730</v>
      </c>
      <c r="V188" s="69">
        <v>510000</v>
      </c>
      <c r="W188" s="303"/>
      <c r="X188" s="303"/>
      <c r="Y188" s="303"/>
      <c r="Z188" s="303"/>
      <c r="AA188" s="303"/>
      <c r="AB188" s="296"/>
      <c r="AC188" s="303"/>
    </row>
    <row r="189" spans="1:29" ht="12.75" x14ac:dyDescent="0.2">
      <c r="A189" s="522" t="s">
        <v>1382</v>
      </c>
      <c r="B189" s="522">
        <v>1501</v>
      </c>
      <c r="C189" s="522" t="s">
        <v>1382</v>
      </c>
      <c r="D189" s="523" t="s">
        <v>49</v>
      </c>
      <c r="E189" s="282" t="s">
        <v>1915</v>
      </c>
      <c r="F189" s="524">
        <v>86045</v>
      </c>
      <c r="G189" s="525">
        <v>2010</v>
      </c>
      <c r="H189" s="522" t="s">
        <v>135</v>
      </c>
      <c r="I189" s="522" t="s">
        <v>814</v>
      </c>
      <c r="J189" s="526">
        <v>1</v>
      </c>
      <c r="K189" s="522" t="s">
        <v>408</v>
      </c>
      <c r="L189" s="522" t="s">
        <v>34</v>
      </c>
      <c r="M189" s="522" t="s">
        <v>144</v>
      </c>
      <c r="N189" s="527">
        <v>5.0999999999999997E-2</v>
      </c>
      <c r="O189" s="522" t="s">
        <v>127</v>
      </c>
      <c r="P189" s="528">
        <v>86</v>
      </c>
      <c r="Q189" s="528">
        <v>86</v>
      </c>
      <c r="R189" s="529">
        <f t="shared" ref="R189:R190" si="26">IF(AND(LEFT(I189,2)="On",J189&lt;&gt;0,G189&gt;1998),Q189,0)</f>
        <v>86</v>
      </c>
      <c r="S189" s="530">
        <f t="shared" si="23"/>
        <v>52.290762676218961</v>
      </c>
      <c r="T189" s="68"/>
      <c r="U189" s="68"/>
      <c r="V189" s="69"/>
      <c r="W189" s="303"/>
      <c r="X189" s="303"/>
      <c r="Y189" s="303"/>
      <c r="Z189" s="303"/>
      <c r="AA189" s="303"/>
      <c r="AB189" s="296"/>
      <c r="AC189" s="303"/>
    </row>
    <row r="190" spans="1:29" ht="12.75" x14ac:dyDescent="0.2">
      <c r="A190" s="522" t="s">
        <v>1382</v>
      </c>
      <c r="B190" s="522">
        <v>1501</v>
      </c>
      <c r="C190" s="522" t="s">
        <v>1382</v>
      </c>
      <c r="D190" s="523" t="s">
        <v>49</v>
      </c>
      <c r="E190" s="282" t="s">
        <v>1916</v>
      </c>
      <c r="F190" s="524">
        <v>86045</v>
      </c>
      <c r="G190" s="525">
        <v>2013</v>
      </c>
      <c r="H190" s="522" t="s">
        <v>135</v>
      </c>
      <c r="I190" s="522" t="s">
        <v>814</v>
      </c>
      <c r="J190" s="526">
        <v>1</v>
      </c>
      <c r="K190" s="522" t="s">
        <v>408</v>
      </c>
      <c r="L190" s="522" t="s">
        <v>34</v>
      </c>
      <c r="M190" s="522" t="s">
        <v>144</v>
      </c>
      <c r="N190" s="527">
        <v>0.28499999999999998</v>
      </c>
      <c r="O190" s="522" t="s">
        <v>127</v>
      </c>
      <c r="P190" s="528">
        <v>224</v>
      </c>
      <c r="Q190" s="528">
        <v>224</v>
      </c>
      <c r="R190" s="529">
        <f t="shared" si="26"/>
        <v>224</v>
      </c>
      <c r="S190" s="530">
        <f t="shared" si="23"/>
        <v>143.38284747423629</v>
      </c>
      <c r="T190" s="68"/>
      <c r="U190" s="68"/>
      <c r="V190" s="69"/>
      <c r="W190" s="303"/>
      <c r="X190" s="303"/>
      <c r="Y190" s="303"/>
      <c r="Z190" s="303"/>
      <c r="AA190" s="303"/>
      <c r="AB190" s="296"/>
      <c r="AC190" s="303"/>
    </row>
    <row r="191" spans="1:29" ht="12.75" x14ac:dyDescent="0.2">
      <c r="A191" s="296" t="s">
        <v>1382</v>
      </c>
      <c r="B191" s="296">
        <v>1501</v>
      </c>
      <c r="C191" s="296" t="s">
        <v>1382</v>
      </c>
      <c r="D191" s="297" t="s">
        <v>49</v>
      </c>
      <c r="E191" s="285" t="s">
        <v>1472</v>
      </c>
      <c r="F191" s="298">
        <v>86045</v>
      </c>
      <c r="G191" s="299">
        <v>2005</v>
      </c>
      <c r="H191" s="522" t="s">
        <v>135</v>
      </c>
      <c r="I191" s="296" t="s">
        <v>814</v>
      </c>
      <c r="J191" s="300">
        <v>1</v>
      </c>
      <c r="K191" s="296" t="s">
        <v>407</v>
      </c>
      <c r="L191" s="296" t="s">
        <v>34</v>
      </c>
      <c r="M191" s="296" t="s">
        <v>144</v>
      </c>
      <c r="N191" s="301">
        <v>8.0000000000000007E-5</v>
      </c>
      <c r="O191" s="296" t="s">
        <v>127</v>
      </c>
      <c r="P191" s="528">
        <f>N191*2550</f>
        <v>0.20400000000000001</v>
      </c>
      <c r="Q191" s="528">
        <v>1.4999999999999999E-2</v>
      </c>
      <c r="R191" s="128">
        <f t="shared" ref="R191:R196" si="27">IF(AND(LEFT(I191,2)="On",J191&lt;&gt;0,G191&gt;1998),Q191,0)</f>
        <v>1.4999999999999999E-2</v>
      </c>
      <c r="S191" s="304">
        <f t="shared" si="23"/>
        <v>0.12403855332498452</v>
      </c>
      <c r="T191" s="68"/>
      <c r="U191" s="68"/>
      <c r="V191" s="69"/>
      <c r="W191" s="303"/>
      <c r="X191" s="303"/>
      <c r="Y191" s="303"/>
      <c r="Z191" s="303"/>
      <c r="AA191" s="303"/>
      <c r="AB191" s="296"/>
      <c r="AC191" s="303"/>
    </row>
    <row r="192" spans="1:29" ht="12.75" x14ac:dyDescent="0.2">
      <c r="A192" s="535" t="s">
        <v>1382</v>
      </c>
      <c r="B192" s="535">
        <v>1501</v>
      </c>
      <c r="C192" s="535" t="s">
        <v>1382</v>
      </c>
      <c r="D192" s="536" t="s">
        <v>49</v>
      </c>
      <c r="E192" s="537" t="s">
        <v>1472</v>
      </c>
      <c r="F192" s="538">
        <v>86045</v>
      </c>
      <c r="G192" s="539">
        <v>2005</v>
      </c>
      <c r="H192" s="522" t="s">
        <v>135</v>
      </c>
      <c r="I192" s="535" t="s">
        <v>814</v>
      </c>
      <c r="J192" s="540">
        <v>1</v>
      </c>
      <c r="K192" s="535" t="s">
        <v>407</v>
      </c>
      <c r="L192" s="535" t="s">
        <v>34</v>
      </c>
      <c r="M192" s="535" t="s">
        <v>144</v>
      </c>
      <c r="N192" s="541">
        <v>8.0000000000000007E-5</v>
      </c>
      <c r="O192" s="535" t="s">
        <v>127</v>
      </c>
      <c r="P192" s="542">
        <v>0</v>
      </c>
      <c r="Q192" s="542">
        <v>0</v>
      </c>
      <c r="R192" s="543">
        <f t="shared" si="27"/>
        <v>0</v>
      </c>
      <c r="S192" s="544">
        <f t="shared" si="23"/>
        <v>0</v>
      </c>
      <c r="T192" s="518"/>
      <c r="U192" s="518"/>
      <c r="V192" s="519"/>
      <c r="W192" s="520"/>
      <c r="X192" s="520"/>
      <c r="Y192" s="520"/>
      <c r="Z192" s="520"/>
      <c r="AA192" s="520"/>
      <c r="AB192" s="522" t="s">
        <v>1923</v>
      </c>
      <c r="AC192" s="520"/>
    </row>
    <row r="193" spans="1:29" ht="25.5" x14ac:dyDescent="0.2">
      <c r="A193" s="535" t="s">
        <v>1382</v>
      </c>
      <c r="B193" s="535">
        <v>1501</v>
      </c>
      <c r="C193" s="535" t="s">
        <v>1382</v>
      </c>
      <c r="D193" s="536" t="s">
        <v>49</v>
      </c>
      <c r="E193" s="537" t="s">
        <v>1467</v>
      </c>
      <c r="F193" s="538">
        <v>63304</v>
      </c>
      <c r="G193" s="539">
        <v>2007</v>
      </c>
      <c r="H193" s="522" t="s">
        <v>135</v>
      </c>
      <c r="I193" s="535" t="s">
        <v>812</v>
      </c>
      <c r="J193" s="540">
        <v>1</v>
      </c>
      <c r="K193" s="535" t="s">
        <v>407</v>
      </c>
      <c r="L193" s="535" t="s">
        <v>34</v>
      </c>
      <c r="M193" s="535" t="s">
        <v>144</v>
      </c>
      <c r="N193" s="541">
        <v>1.0000000000000001E-5</v>
      </c>
      <c r="O193" s="535" t="s">
        <v>127</v>
      </c>
      <c r="P193" s="542">
        <v>0</v>
      </c>
      <c r="Q193" s="542">
        <v>0</v>
      </c>
      <c r="R193" s="543">
        <f t="shared" si="27"/>
        <v>0</v>
      </c>
      <c r="S193" s="544">
        <f t="shared" si="23"/>
        <v>0</v>
      </c>
      <c r="T193" s="518"/>
      <c r="U193" s="518"/>
      <c r="V193" s="519"/>
      <c r="W193" s="520"/>
      <c r="X193" s="520"/>
      <c r="Y193" s="520"/>
      <c r="Z193" s="520"/>
      <c r="AA193" s="520"/>
      <c r="AB193" s="522" t="s">
        <v>1923</v>
      </c>
      <c r="AC193" s="520"/>
    </row>
    <row r="194" spans="1:29" ht="25.5" x14ac:dyDescent="0.2">
      <c r="A194" s="296" t="s">
        <v>1382</v>
      </c>
      <c r="B194" s="296">
        <v>1501</v>
      </c>
      <c r="C194" s="296" t="s">
        <v>1382</v>
      </c>
      <c r="D194" s="297" t="s">
        <v>49</v>
      </c>
      <c r="E194" s="282" t="s">
        <v>1890</v>
      </c>
      <c r="F194" s="298">
        <v>63304</v>
      </c>
      <c r="G194" s="525">
        <v>2008</v>
      </c>
      <c r="H194" s="522" t="s">
        <v>135</v>
      </c>
      <c r="I194" s="296" t="s">
        <v>812</v>
      </c>
      <c r="J194" s="300">
        <v>1</v>
      </c>
      <c r="K194" s="296" t="s">
        <v>407</v>
      </c>
      <c r="L194" s="296" t="s">
        <v>34</v>
      </c>
      <c r="M194" s="296" t="s">
        <v>144</v>
      </c>
      <c r="N194" s="301">
        <v>1.0000000000000001E-5</v>
      </c>
      <c r="O194" s="296" t="s">
        <v>127</v>
      </c>
      <c r="P194" s="528">
        <f>N194*2550</f>
        <v>2.5500000000000002E-2</v>
      </c>
      <c r="Q194" s="528">
        <f t="shared" ref="Q194" si="28">P194</f>
        <v>2.5500000000000002E-2</v>
      </c>
      <c r="R194" s="128">
        <f t="shared" si="27"/>
        <v>2.5500000000000002E-2</v>
      </c>
      <c r="S194" s="304">
        <f t="shared" si="23"/>
        <v>2.4427564544729496E-2</v>
      </c>
      <c r="T194" s="68"/>
      <c r="U194" s="68"/>
      <c r="V194" s="69"/>
      <c r="W194" s="303"/>
      <c r="X194" s="303"/>
      <c r="Y194" s="303"/>
      <c r="Z194" s="303"/>
      <c r="AA194" s="303"/>
      <c r="AB194" s="296"/>
      <c r="AC194" s="303"/>
    </row>
    <row r="195" spans="1:29" ht="12.75" x14ac:dyDescent="0.2">
      <c r="A195" s="535" t="s">
        <v>1382</v>
      </c>
      <c r="B195" s="535">
        <v>1501</v>
      </c>
      <c r="C195" s="535" t="s">
        <v>1382</v>
      </c>
      <c r="D195" s="536" t="s">
        <v>1480</v>
      </c>
      <c r="E195" s="537" t="s">
        <v>1481</v>
      </c>
      <c r="F195" s="538">
        <v>63304</v>
      </c>
      <c r="G195" s="539">
        <v>2010</v>
      </c>
      <c r="H195" s="535" t="s">
        <v>135</v>
      </c>
      <c r="I195" s="535" t="s">
        <v>812</v>
      </c>
      <c r="J195" s="540">
        <v>1</v>
      </c>
      <c r="K195" s="535" t="s">
        <v>407</v>
      </c>
      <c r="L195" s="535" t="s">
        <v>34</v>
      </c>
      <c r="M195" s="535" t="s">
        <v>144</v>
      </c>
      <c r="N195" s="541">
        <v>1.5E-3</v>
      </c>
      <c r="O195" s="535" t="s">
        <v>45</v>
      </c>
      <c r="P195" s="542">
        <v>0</v>
      </c>
      <c r="Q195" s="542">
        <v>0</v>
      </c>
      <c r="R195" s="543">
        <f t="shared" si="27"/>
        <v>0</v>
      </c>
      <c r="S195" s="544">
        <f t="shared" si="23"/>
        <v>0</v>
      </c>
      <c r="T195" s="518"/>
      <c r="U195" s="518"/>
      <c r="V195" s="545">
        <v>15000</v>
      </c>
      <c r="W195" s="520"/>
      <c r="X195" s="520"/>
      <c r="Y195" s="520"/>
      <c r="Z195" s="520"/>
      <c r="AA195" s="520"/>
      <c r="AB195" s="522" t="s">
        <v>1923</v>
      </c>
      <c r="AC195" s="520"/>
    </row>
    <row r="196" spans="1:29" ht="12.75" x14ac:dyDescent="0.2">
      <c r="A196" s="535" t="s">
        <v>1382</v>
      </c>
      <c r="B196" s="535">
        <v>1501</v>
      </c>
      <c r="C196" s="535" t="s">
        <v>1382</v>
      </c>
      <c r="D196" s="536" t="s">
        <v>1480</v>
      </c>
      <c r="E196" s="537" t="s">
        <v>1481</v>
      </c>
      <c r="F196" s="538">
        <v>63304</v>
      </c>
      <c r="G196" s="539">
        <v>2010</v>
      </c>
      <c r="H196" s="535" t="s">
        <v>135</v>
      </c>
      <c r="I196" s="535" t="s">
        <v>812</v>
      </c>
      <c r="J196" s="540">
        <v>1</v>
      </c>
      <c r="K196" s="535" t="s">
        <v>407</v>
      </c>
      <c r="L196" s="535" t="s">
        <v>34</v>
      </c>
      <c r="M196" s="535" t="s">
        <v>144</v>
      </c>
      <c r="N196" s="541">
        <v>1.5E-3</v>
      </c>
      <c r="O196" s="535" t="s">
        <v>45</v>
      </c>
      <c r="P196" s="542">
        <v>0</v>
      </c>
      <c r="Q196" s="542">
        <v>0</v>
      </c>
      <c r="R196" s="543">
        <f t="shared" si="27"/>
        <v>0</v>
      </c>
      <c r="S196" s="544">
        <f t="shared" si="23"/>
        <v>0</v>
      </c>
      <c r="T196" s="518"/>
      <c r="U196" s="518"/>
      <c r="V196" s="545">
        <v>15000</v>
      </c>
      <c r="W196" s="520"/>
      <c r="X196" s="520"/>
      <c r="Y196" s="520"/>
      <c r="Z196" s="520"/>
      <c r="AA196" s="520"/>
      <c r="AB196" s="522" t="s">
        <v>1923</v>
      </c>
      <c r="AC196" s="520"/>
    </row>
  </sheetData>
  <sheetProtection insertRows="0"/>
  <sortState ref="A10:AC192">
    <sortCondition ref="E10:E192"/>
  </sortState>
  <customSheetViews>
    <customSheetView guid="{DB9AC08A-25A1-47B9-B29D-A1776E346394}" showPageBreaks="1" printArea="1" hiddenColumns="1" view="pageBreakPreview" showRuler="0" topLeftCell="E1">
      <pane ySplit="5" topLeftCell="A6" activePane="bottomLeft" state="frozen"/>
      <selection pane="bottomLeft" activeCell="J29" sqref="J29"/>
      <pageMargins left="0.5" right="0.5" top="0.75" bottom="0.5" header="0.5" footer="0.25"/>
      <printOptions horizontalCentered="1"/>
      <pageSetup scale="67" orientation="landscape" r:id="rId1"/>
      <headerFooter alignWithMargins="0"/>
    </customSheetView>
  </customSheetViews>
  <mergeCells count="5">
    <mergeCell ref="W7:AA7"/>
    <mergeCell ref="N7:U7"/>
    <mergeCell ref="A7:M7"/>
    <mergeCell ref="A4:K4"/>
    <mergeCell ref="AB7:AC7"/>
  </mergeCells>
  <phoneticPr fontId="11" type="noConversion"/>
  <dataValidations xWindow="238" yWindow="417" count="10">
    <dataValidation type="list" allowBlank="1" showInputMessage="1" showErrorMessage="1" sqref="W10:W196">
      <formula1>BiomassFuel1</formula1>
    </dataValidation>
    <dataValidation type="list" allowBlank="1" showInputMessage="1" showErrorMessage="1" sqref="Y10:Y196">
      <formula1>BiomassFuel2</formula1>
    </dataValidation>
    <dataValidation type="list" allowBlank="1" showInputMessage="1" showErrorMessage="1" sqref="H10:H196">
      <formula1>EUIex</formula1>
    </dataValidation>
    <dataValidation type="list" allowBlank="1" showInputMessage="1" showErrorMessage="1" sqref="I10:I196">
      <formula1>RELocation</formula1>
    </dataValidation>
    <dataValidation type="list" allowBlank="1" showInputMessage="1" showErrorMessage="1" sqref="J10:J196">
      <formula1>RECs</formula1>
    </dataValidation>
    <dataValidation type="list" allowBlank="1" showInputMessage="1" showErrorMessage="1" sqref="K10:K196">
      <formula1>Grid</formula1>
    </dataValidation>
    <dataValidation type="list" allowBlank="1" showInputMessage="1" showErrorMessage="1" sqref="L10:L196">
      <formula1>RETDLoss</formula1>
    </dataValidation>
    <dataValidation type="list" allowBlank="1" showInputMessage="1" showErrorMessage="1" sqref="M10:M196">
      <formula1>Scope</formula1>
    </dataValidation>
    <dataValidation type="list" allowBlank="1" showInputMessage="1" showErrorMessage="1" sqref="O10:O196">
      <formula1>RESystem</formula1>
    </dataValidation>
    <dataValidation type="list" allowBlank="1" showInputMessage="1" showErrorMessage="1" sqref="G10:G196">
      <formula1>REYr</formula1>
    </dataValidation>
  </dataValidations>
  <printOptions horizontalCentered="1"/>
  <pageMargins left="0.5" right="0.5" top="0.75" bottom="0.5" header="0.5" footer="0.25"/>
  <pageSetup scale="67" orientation="landscape" r:id="rId2"/>
  <headerFooter alignWithMargins="0"/>
  <drawing r:id="rId3"/>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33"/>
  <sheetViews>
    <sheetView view="pageBreakPreview" topLeftCell="B1" zoomScaleNormal="100" zoomScaleSheetLayoutView="100" workbookViewId="0">
      <pane ySplit="9" topLeftCell="A13" activePane="bottomLeft" state="frozen"/>
      <selection activeCell="N25" sqref="N25"/>
      <selection pane="bottomLeft" activeCell="G25" sqref="G25"/>
    </sheetView>
  </sheetViews>
  <sheetFormatPr defaultColWidth="9.140625" defaultRowHeight="15.95" customHeight="1" x14ac:dyDescent="0.2"/>
  <cols>
    <col min="1" max="2" width="1.5703125" style="50" customWidth="1"/>
    <col min="3" max="3" width="6.5703125" style="10" customWidth="1"/>
    <col min="4" max="4" width="6.140625" style="10" customWidth="1"/>
    <col min="5" max="5" width="8.42578125" style="10" customWidth="1"/>
    <col min="6" max="6" width="20" style="10" customWidth="1"/>
    <col min="7" max="7" width="17.140625" style="10" customWidth="1"/>
    <col min="8" max="8" width="8.5703125" style="10" customWidth="1"/>
    <col min="9" max="9" width="8.140625" style="10" customWidth="1"/>
    <col min="10" max="10" width="8.42578125" style="10" customWidth="1"/>
    <col min="11" max="11" width="10.42578125" style="10" customWidth="1"/>
    <col min="12" max="12" width="22.5703125" style="10" customWidth="1"/>
    <col min="13" max="13" width="13.5703125" style="10" customWidth="1"/>
    <col min="14" max="15" width="15.42578125" style="10" customWidth="1"/>
    <col min="16" max="16" width="16.5703125" style="10" customWidth="1"/>
    <col min="17" max="17" width="15.42578125" style="10" customWidth="1"/>
    <col min="18" max="18" width="13.5703125" style="10" customWidth="1"/>
    <col min="19" max="19" width="14.42578125" style="10" customWidth="1"/>
    <col min="20" max="20" width="7.42578125" style="10" customWidth="1"/>
    <col min="21" max="21" width="19" style="10" customWidth="1"/>
    <col min="22" max="22" width="22" style="10" customWidth="1"/>
    <col min="23" max="16384" width="9.140625" style="10"/>
  </cols>
  <sheetData>
    <row r="1" spans="1:23" ht="24" customHeight="1" x14ac:dyDescent="0.2">
      <c r="C1" s="55" t="s">
        <v>100</v>
      </c>
      <c r="D1" s="65"/>
      <c r="E1" s="65"/>
      <c r="F1" s="65"/>
      <c r="G1" s="65"/>
      <c r="H1" s="65"/>
      <c r="I1" s="65"/>
      <c r="J1" s="65"/>
      <c r="K1" s="65"/>
      <c r="L1" s="65"/>
      <c r="M1" s="65"/>
      <c r="N1" s="65"/>
      <c r="O1" s="65"/>
      <c r="P1" s="65"/>
      <c r="Q1" s="65"/>
      <c r="R1" s="65"/>
      <c r="S1" s="65"/>
      <c r="T1" s="65"/>
      <c r="U1" s="67"/>
      <c r="V1" s="67"/>
    </row>
    <row r="2" spans="1:23" ht="8.1" customHeight="1" x14ac:dyDescent="0.2">
      <c r="C2" s="66"/>
      <c r="F2" s="66"/>
      <c r="G2" s="66"/>
      <c r="H2" s="66"/>
      <c r="I2" s="66"/>
      <c r="J2" s="66"/>
      <c r="K2" s="66"/>
      <c r="L2" s="66"/>
      <c r="M2" s="66"/>
      <c r="N2" s="66"/>
      <c r="O2" s="66"/>
      <c r="P2" s="66"/>
      <c r="Q2" s="66"/>
      <c r="R2" s="66"/>
      <c r="S2" s="66"/>
      <c r="T2" s="66"/>
      <c r="U2" s="66"/>
      <c r="V2" s="66"/>
    </row>
    <row r="3" spans="1:23" ht="18" customHeight="1" x14ac:dyDescent="0.2">
      <c r="C3" s="24" t="s">
        <v>845</v>
      </c>
      <c r="F3" s="24"/>
      <c r="G3" s="57"/>
      <c r="H3" s="57"/>
      <c r="I3" s="57"/>
      <c r="J3" s="57"/>
      <c r="K3" s="57"/>
      <c r="L3" s="57"/>
      <c r="M3" s="57"/>
      <c r="N3" s="57"/>
      <c r="O3" s="57"/>
      <c r="P3" s="57"/>
      <c r="Q3" s="57"/>
      <c r="R3" s="57"/>
      <c r="S3" s="57"/>
      <c r="T3" s="57"/>
    </row>
    <row r="4" spans="1:23" s="50" customFormat="1" ht="29.25" customHeight="1" x14ac:dyDescent="0.2">
      <c r="C4" s="787" t="s">
        <v>1741</v>
      </c>
      <c r="D4" s="787"/>
      <c r="E4" s="787"/>
      <c r="F4" s="787"/>
      <c r="G4" s="787"/>
      <c r="H4" s="787"/>
      <c r="I4" s="787"/>
      <c r="J4" s="787"/>
      <c r="K4" s="787"/>
      <c r="L4" s="787"/>
      <c r="M4" s="787"/>
      <c r="N4" s="787"/>
      <c r="O4" s="787"/>
      <c r="P4" s="787"/>
      <c r="Q4" s="787"/>
      <c r="R4" s="787"/>
      <c r="S4" s="787"/>
      <c r="T4" s="787"/>
    </row>
    <row r="5" spans="1:23" ht="18" customHeight="1" x14ac:dyDescent="0.2">
      <c r="C5" s="23" t="s">
        <v>1116</v>
      </c>
      <c r="F5" s="23"/>
      <c r="J5" s="23"/>
      <c r="K5" s="57"/>
      <c r="L5" s="57"/>
      <c r="M5" s="57"/>
      <c r="N5" s="57"/>
      <c r="O5" s="57"/>
      <c r="P5" s="57"/>
      <c r="Q5" s="57"/>
      <c r="R5" s="57"/>
      <c r="U5" s="57"/>
      <c r="V5" s="57"/>
      <c r="W5" s="57"/>
    </row>
    <row r="6" spans="1:23" ht="8.1" customHeight="1" x14ac:dyDescent="0.2">
      <c r="F6" s="23"/>
      <c r="G6" s="57"/>
      <c r="H6" s="57"/>
      <c r="I6" s="57"/>
      <c r="J6" s="57"/>
      <c r="K6" s="57"/>
      <c r="L6" s="57"/>
      <c r="M6" s="57"/>
      <c r="N6" s="57"/>
      <c r="O6" s="57"/>
      <c r="P6" s="57"/>
      <c r="Q6" s="57"/>
      <c r="R6" s="57"/>
      <c r="S6" s="57"/>
      <c r="T6" s="57"/>
    </row>
    <row r="7" spans="1:23" s="33" customFormat="1" ht="19.5" customHeight="1" x14ac:dyDescent="0.2">
      <c r="A7" s="493"/>
      <c r="B7" s="493"/>
      <c r="C7" s="794" t="s">
        <v>218</v>
      </c>
      <c r="D7" s="794"/>
      <c r="E7" s="794"/>
      <c r="F7" s="794"/>
      <c r="G7" s="794"/>
      <c r="H7" s="794"/>
      <c r="I7" s="794"/>
      <c r="J7" s="794"/>
      <c r="K7" s="794"/>
      <c r="L7" s="795"/>
      <c r="M7" s="796" t="s">
        <v>217</v>
      </c>
      <c r="N7" s="789"/>
      <c r="O7" s="781"/>
      <c r="P7" s="797"/>
      <c r="Q7" s="797"/>
      <c r="R7" s="789"/>
      <c r="S7" s="798" t="s">
        <v>216</v>
      </c>
      <c r="T7" s="781"/>
      <c r="U7" s="789" t="s">
        <v>111</v>
      </c>
      <c r="V7" s="790"/>
    </row>
    <row r="8" spans="1:23" s="67" customFormat="1" ht="8.1" customHeight="1" x14ac:dyDescent="0.2">
      <c r="A8" s="494"/>
      <c r="B8" s="494"/>
      <c r="C8" s="34"/>
      <c r="D8" s="34"/>
      <c r="E8" s="34"/>
      <c r="F8" s="34"/>
      <c r="G8" s="34"/>
      <c r="H8" s="34"/>
      <c r="I8" s="34"/>
      <c r="J8" s="34"/>
      <c r="K8" s="34"/>
      <c r="L8" s="34"/>
      <c r="M8" s="34"/>
      <c r="N8" s="56"/>
      <c r="O8" s="246"/>
      <c r="P8" s="427"/>
      <c r="Q8" s="427"/>
      <c r="R8" s="34"/>
      <c r="S8" s="34"/>
      <c r="T8" s="56"/>
      <c r="U8" s="58"/>
      <c r="V8" s="56"/>
    </row>
    <row r="9" spans="1:23" s="70" customFormat="1" ht="60" customHeight="1" x14ac:dyDescent="0.2">
      <c r="C9" s="166" t="s">
        <v>271</v>
      </c>
      <c r="D9" s="166" t="s">
        <v>316</v>
      </c>
      <c r="E9" s="166" t="s">
        <v>321</v>
      </c>
      <c r="F9" s="171" t="s">
        <v>245</v>
      </c>
      <c r="G9" s="171" t="s">
        <v>98</v>
      </c>
      <c r="H9" s="171" t="s">
        <v>107</v>
      </c>
      <c r="I9" s="171" t="s">
        <v>206</v>
      </c>
      <c r="J9" s="171" t="s">
        <v>204</v>
      </c>
      <c r="K9" s="171" t="s">
        <v>139</v>
      </c>
      <c r="L9" s="171" t="s">
        <v>822</v>
      </c>
      <c r="M9" s="171" t="s">
        <v>103</v>
      </c>
      <c r="N9" s="167" t="s">
        <v>906</v>
      </c>
      <c r="O9" s="352" t="s">
        <v>907</v>
      </c>
      <c r="P9" s="352" t="s">
        <v>1755</v>
      </c>
      <c r="Q9" s="352" t="s">
        <v>1756</v>
      </c>
      <c r="R9" s="171" t="s">
        <v>267</v>
      </c>
      <c r="S9" s="171" t="s">
        <v>104</v>
      </c>
      <c r="T9" s="179" t="s">
        <v>1245</v>
      </c>
      <c r="U9" s="259" t="s">
        <v>405</v>
      </c>
      <c r="V9" s="259" t="s">
        <v>1073</v>
      </c>
    </row>
    <row r="10" spans="1:23" ht="24.95" customHeight="1" x14ac:dyDescent="0.2">
      <c r="A10" s="492" t="str">
        <f t="shared" ref="A10:A24" si="0">CONCATENATE(J10,F10)</f>
        <v>2008Renewable Energy Credits</v>
      </c>
      <c r="B10" s="492" t="str">
        <f t="shared" ref="B10:B24" si="1">CONCATENATE(J10,F10,K10)</f>
        <v>2008Renewable Energy CreditsGoal Subject</v>
      </c>
      <c r="C10" s="296" t="s">
        <v>1382</v>
      </c>
      <c r="D10" s="296">
        <v>1501</v>
      </c>
      <c r="E10" s="296" t="s">
        <v>1382</v>
      </c>
      <c r="F10" s="297" t="s">
        <v>1082</v>
      </c>
      <c r="G10" s="296" t="s">
        <v>45</v>
      </c>
      <c r="H10" s="298">
        <v>45030</v>
      </c>
      <c r="I10" s="290"/>
      <c r="J10" s="353">
        <v>2008</v>
      </c>
      <c r="K10" s="296" t="s">
        <v>135</v>
      </c>
      <c r="L10" s="296" t="s">
        <v>138</v>
      </c>
      <c r="M10" s="68">
        <v>58.2</v>
      </c>
      <c r="N10" s="68">
        <f t="shared" ref="N10:N24" si="2">IF($M10="",0,IF($J10&lt;2011,SUM(VLOOKUP(VLOOKUP($H10,Sub,2,0),NoneGrid2005,11,0)*$M10,VLOOKUP(VLOOKUP($H10,Sub,2,0),NoneGrid2005,12,0)*$M10,VLOOKUP(VLOOKUP($H10,Sub,2,0),NoneGrid2005,13,0)*$M10),IF($J10=2011,SUM(VLOOKUP(VLOOKUP($H10,Sub,2,0),NoneGrid2007,23,0)*$M10,VLOOKUP(VLOOKUP($H10,Sub,2,0),NoneGrid2007,24,0)*$M10,VLOOKUP(VLOOKUP($H10,Sub,2,0),NoneGrid2007,25,0)*$M10),SUM(VLOOKUP(VLOOKUP($H10,Sub,2,0),NoneGrid2009,35,0)*$M10,VLOOKUP(VLOOKUP($H10,Sub,2,0),NoneGrid2009,36,0)*$M10,VLOOKUP(VLOOKUP($H10,Sub,2,0),NoneGrid2009,37,0)*$M10))))</f>
        <v>52.882834360334648</v>
      </c>
      <c r="O10" s="355">
        <f>IF(OR($F10='1.3 Factors &amp; Drop-Down Key'!$BN$3,$F10='1.3 Factors &amp; Drop-Down Key'!$BN$5),$N10*(0.0618/(1-0.0618)),0)</f>
        <v>3.4834354758779376</v>
      </c>
      <c r="P10" s="354">
        <f>IF(G10='1.3 Factors &amp; Drop-Down Key'!$BF$16,SUM(M10*14.65*0/1000*1,M10*14.65*0.032/1000*21,M10*14.65*0.0042/1000*310),0)</f>
        <v>0</v>
      </c>
      <c r="Q10" s="354">
        <f>IF(AND(J10=2008,F10="Purchased Renewable Thermal/Non-Electric Energy"),SUM(R10*'1.3 Factors &amp; Drop-Down Key'!$N$30,R10*'1.3 Factors &amp; Drop-Down Key'!$O$30,R10*'1.3 Factors &amp; Drop-Down Key'!$P$30),IF(AND(J10=2008,F10="Purchased Renewable Electric Energy (Bundled)"),SUM(VLOOKUP(VLOOKUP($H10,Sub,2,0),eGrid2005,5,0)*$M10,VLOOKUP(VLOOKUP($H10,Sub,2,0),eGrid2005,6,0)*$M10,VLOOKUP(VLOOKUP($H10,Sub,2,0),eGrid2005,7,0)*$M10),0))</f>
        <v>0</v>
      </c>
      <c r="R10" s="68"/>
      <c r="S10" s="356">
        <v>5176.6200762388826</v>
      </c>
      <c r="T10" s="69">
        <f t="shared" ref="T10:T24" si="3">IF(M10&gt;0,S10/M10,IF(R10&gt;0,S10/R10,"NA"))</f>
        <v>88.945362134688693</v>
      </c>
      <c r="U10" s="296" t="s">
        <v>1463</v>
      </c>
      <c r="V10" s="296"/>
    </row>
    <row r="11" spans="1:23" ht="24.95" customHeight="1" x14ac:dyDescent="0.2">
      <c r="A11" s="492" t="str">
        <f t="shared" si="0"/>
        <v>2008Renewable Energy Credits</v>
      </c>
      <c r="B11" s="492" t="str">
        <f t="shared" si="1"/>
        <v>2008Renewable Energy CreditsGoal Subject</v>
      </c>
      <c r="C11" s="296" t="s">
        <v>1382</v>
      </c>
      <c r="D11" s="296">
        <v>1501</v>
      </c>
      <c r="E11" s="296" t="s">
        <v>1382</v>
      </c>
      <c r="F11" s="297" t="s">
        <v>1082</v>
      </c>
      <c r="G11" s="296" t="s">
        <v>45</v>
      </c>
      <c r="H11" s="298">
        <v>81527</v>
      </c>
      <c r="I11" s="290"/>
      <c r="J11" s="353">
        <v>2008</v>
      </c>
      <c r="K11" s="296" t="s">
        <v>135</v>
      </c>
      <c r="L11" s="296" t="s">
        <v>138</v>
      </c>
      <c r="M11" s="68">
        <v>14.4</v>
      </c>
      <c r="N11" s="68">
        <f t="shared" si="2"/>
        <v>10.610302167405276</v>
      </c>
      <c r="O11" s="355">
        <f>IF(OR($F11='1.3 Factors &amp; Drop-Down Key'!$BN$3,$F11='1.3 Factors &amp; Drop-Down Key'!$BN$5),$N11*(0.0618/(1-0.0618)),0)</f>
        <v>0.69890926662294395</v>
      </c>
      <c r="P11" s="354">
        <f>IF(G11='1.3 Factors &amp; Drop-Down Key'!$BF$16,SUM(M11*14.65*0/1000*1,M11*14.65*0.032/1000*21,M11*14.65*0.0042/1000*310),0)</f>
        <v>0</v>
      </c>
      <c r="Q11" s="354">
        <f>IF(AND(J11=2008,F11="Purchased Renewable Thermal/Non-Electric Energy"),SUM(R11*'1.3 Factors &amp; Drop-Down Key'!$N$30,R11*'1.3 Factors &amp; Drop-Down Key'!$O$30,R11*'1.3 Factors &amp; Drop-Down Key'!$P$30),IF(AND(J11=2008,F11="Purchased Renewable Electric Energy (Bundled)"),SUM(VLOOKUP(VLOOKUP($H11,Sub,2,0),eGrid2005,5,0)*$M11,VLOOKUP(VLOOKUP($H11,Sub,2,0),eGrid2005,6,0)*$M11,VLOOKUP(VLOOKUP($H11,Sub,2,0),eGrid2005,7,0)*$M11),0))</f>
        <v>0</v>
      </c>
      <c r="R11" s="68"/>
      <c r="S11" s="356">
        <v>1280.8132147395172</v>
      </c>
      <c r="T11" s="69">
        <f t="shared" si="3"/>
        <v>88.945362134688693</v>
      </c>
      <c r="U11" s="296" t="s">
        <v>1463</v>
      </c>
      <c r="V11" s="296"/>
    </row>
    <row r="12" spans="1:23" ht="24.95" customHeight="1" x14ac:dyDescent="0.2">
      <c r="A12" s="492" t="str">
        <f t="shared" si="0"/>
        <v>2008Renewable Energy Credits</v>
      </c>
      <c r="B12" s="492" t="str">
        <f t="shared" si="1"/>
        <v>2008Renewable Energy CreditsGoal Subject</v>
      </c>
      <c r="C12" s="296" t="s">
        <v>1382</v>
      </c>
      <c r="D12" s="296">
        <v>1501</v>
      </c>
      <c r="E12" s="296" t="s">
        <v>1382</v>
      </c>
      <c r="F12" s="297" t="s">
        <v>1082</v>
      </c>
      <c r="G12" s="296" t="s">
        <v>45</v>
      </c>
      <c r="H12" s="298">
        <v>84535</v>
      </c>
      <c r="I12" s="290"/>
      <c r="J12" s="353">
        <v>2008</v>
      </c>
      <c r="K12" s="296" t="s">
        <v>135</v>
      </c>
      <c r="L12" s="296" t="s">
        <v>138</v>
      </c>
      <c r="M12" s="68">
        <v>6.1</v>
      </c>
      <c r="N12" s="68">
        <f t="shared" si="2"/>
        <v>3.7089959572666937</v>
      </c>
      <c r="O12" s="355">
        <f>IF(OR($F12='1.3 Factors &amp; Drop-Down Key'!$BN$3,$F12='1.3 Factors &amp; Drop-Down Key'!$BN$5),$N12*(0.0618/(1-0.0618)),0)</f>
        <v>0.2443145919410378</v>
      </c>
      <c r="P12" s="354">
        <f>IF(G12='1.3 Factors &amp; Drop-Down Key'!$BF$16,SUM(M12*14.65*0/1000*1,M12*14.65*0.032/1000*21,M12*14.65*0.0042/1000*310),0)</f>
        <v>0</v>
      </c>
      <c r="Q12" s="354">
        <f>IF(AND(J12=2008,F12="Purchased Renewable Thermal/Non-Electric Energy"),SUM(R12*'1.3 Factors &amp; Drop-Down Key'!$N$30,R12*'1.3 Factors &amp; Drop-Down Key'!$O$30,R12*'1.3 Factors &amp; Drop-Down Key'!$P$30),IF(AND(J12=2008,F12="Purchased Renewable Electric Energy (Bundled)"),SUM(VLOOKUP(VLOOKUP($H12,Sub,2,0),eGrid2005,5,0)*$M12,VLOOKUP(VLOOKUP($H12,Sub,2,0),eGrid2005,6,0)*$M12,VLOOKUP(VLOOKUP($H12,Sub,2,0),eGrid2005,7,0)*$M12),0))</f>
        <v>0</v>
      </c>
      <c r="R12" s="68"/>
      <c r="S12" s="356">
        <v>542.56670902160101</v>
      </c>
      <c r="T12" s="69">
        <f t="shared" si="3"/>
        <v>88.945362134688693</v>
      </c>
      <c r="U12" s="296" t="s">
        <v>1463</v>
      </c>
      <c r="V12" s="296"/>
    </row>
    <row r="13" spans="1:23" ht="24.95" customHeight="1" x14ac:dyDescent="0.2">
      <c r="A13" s="492" t="str">
        <f t="shared" si="0"/>
        <v>2009Renewable Energy Credits</v>
      </c>
      <c r="B13" s="492" t="str">
        <f t="shared" si="1"/>
        <v>2009Renewable Energy CreditsGoal Subject</v>
      </c>
      <c r="C13" s="296" t="s">
        <v>1382</v>
      </c>
      <c r="D13" s="296">
        <v>1501</v>
      </c>
      <c r="E13" s="296" t="s">
        <v>1382</v>
      </c>
      <c r="F13" s="297" t="s">
        <v>1082</v>
      </c>
      <c r="G13" s="296" t="s">
        <v>45</v>
      </c>
      <c r="H13" s="298">
        <v>45030</v>
      </c>
      <c r="I13" s="290"/>
      <c r="J13" s="353">
        <v>2009</v>
      </c>
      <c r="K13" s="296" t="s">
        <v>135</v>
      </c>
      <c r="L13" s="296" t="s">
        <v>138</v>
      </c>
      <c r="M13" s="68">
        <v>182.4</v>
      </c>
      <c r="N13" s="68">
        <f t="shared" si="2"/>
        <v>165.73589325300756</v>
      </c>
      <c r="O13" s="355">
        <f>IF(OR($F13='1.3 Factors &amp; Drop-Down Key'!$BN$3,$F13='1.3 Factors &amp; Drop-Down Key'!$BN$5),$N13*(0.0618/(1-0.0618)),0)</f>
        <v>10.917158604813331</v>
      </c>
      <c r="P13" s="354">
        <f>IF(G13='1.3 Factors &amp; Drop-Down Key'!$BF$16,SUM(M13*14.65*0/1000*1,M13*14.65*0.032/1000*21,M13*14.65*0.0042/1000*310),0)</f>
        <v>0</v>
      </c>
      <c r="Q13" s="354">
        <f>IF(AND(J13=2008,F13="Purchased Renewable Thermal/Non-Electric Energy"),SUM(R13*'1.3 Factors &amp; Drop-Down Key'!N57,R13*'1.3 Factors &amp; Drop-Down Key'!O57,R13*'1.3 Factors &amp; Drop-Down Key'!P57),IF(AND(J13=2008,F13="Purchased Renewable Electric Energy (Bundled)"),SUM(VLOOKUP(VLOOKUP($H13,Sub,2,0),eGrid2005,5,0)*$M13,VLOOKUP(VLOOKUP($H13,Sub,2,0),eGrid2005,6,0)*$M13,VLOOKUP(VLOOKUP($H13,Sub,2,0),eGrid2005,7,0)*$M13),0))</f>
        <v>0</v>
      </c>
      <c r="R13" s="68"/>
      <c r="S13" s="356">
        <v>3004.6511627906975</v>
      </c>
      <c r="T13" s="69">
        <f t="shared" si="3"/>
        <v>16.472868217054263</v>
      </c>
      <c r="U13" s="296" t="s">
        <v>1463</v>
      </c>
      <c r="V13" s="296"/>
    </row>
    <row r="14" spans="1:23" ht="24.95" customHeight="1" x14ac:dyDescent="0.2">
      <c r="A14" s="492" t="str">
        <f t="shared" si="0"/>
        <v>2009Renewable Energy Credits</v>
      </c>
      <c r="B14" s="492" t="str">
        <f t="shared" si="1"/>
        <v>2009Renewable Energy CreditsGoal Subject</v>
      </c>
      <c r="C14" s="296" t="s">
        <v>1382</v>
      </c>
      <c r="D14" s="296">
        <v>1501</v>
      </c>
      <c r="E14" s="296" t="s">
        <v>1382</v>
      </c>
      <c r="F14" s="297" t="s">
        <v>1082</v>
      </c>
      <c r="G14" s="296" t="s">
        <v>45</v>
      </c>
      <c r="H14" s="298">
        <v>81527</v>
      </c>
      <c r="I14" s="290"/>
      <c r="J14" s="353">
        <v>2009</v>
      </c>
      <c r="K14" s="296" t="s">
        <v>135</v>
      </c>
      <c r="L14" s="296" t="s">
        <v>138</v>
      </c>
      <c r="M14" s="68">
        <v>14.4</v>
      </c>
      <c r="N14" s="68">
        <f t="shared" si="2"/>
        <v>10.610302167405276</v>
      </c>
      <c r="O14" s="355">
        <f>IF(OR($F14='1.3 Factors &amp; Drop-Down Key'!$BN$3,$F14='1.3 Factors &amp; Drop-Down Key'!$BN$5),$N14*(0.0618/(1-0.0618)),0)</f>
        <v>0.69890926662294395</v>
      </c>
      <c r="P14" s="354">
        <f>IF(G14='1.3 Factors &amp; Drop-Down Key'!$BF$16,SUM(M14*14.65*0/1000*1,M14*14.65*0.032/1000*21,M14*14.65*0.0042/1000*310),0)</f>
        <v>0</v>
      </c>
      <c r="Q14" s="354">
        <f>IF(AND(J14=2008,F14="Purchased Renewable Thermal/Non-Electric Energy"),SUM(R14*'1.3 Factors &amp; Drop-Down Key'!N58,R14*'1.3 Factors &amp; Drop-Down Key'!O58,R14*'1.3 Factors &amp; Drop-Down Key'!P58),IF(AND(J14=2008,F14="Purchased Renewable Electric Energy (Bundled)"),SUM(VLOOKUP(VLOOKUP($H14,Sub,2,0),eGrid2005,5,0)*$M14,VLOOKUP(VLOOKUP($H14,Sub,2,0),eGrid2005,6,0)*$M14,VLOOKUP(VLOOKUP($H14,Sub,2,0),eGrid2005,7,0)*$M14),0))</f>
        <v>0</v>
      </c>
      <c r="R14" s="68"/>
      <c r="S14" s="356">
        <v>237.20930232558138</v>
      </c>
      <c r="T14" s="69">
        <f t="shared" si="3"/>
        <v>16.472868217054263</v>
      </c>
      <c r="U14" s="296" t="s">
        <v>1463</v>
      </c>
      <c r="V14" s="296"/>
    </row>
    <row r="15" spans="1:23" ht="24.95" customHeight="1" x14ac:dyDescent="0.2">
      <c r="A15" s="492" t="str">
        <f t="shared" si="0"/>
        <v>2009Renewable Energy Credits</v>
      </c>
      <c r="B15" s="492" t="str">
        <f t="shared" si="1"/>
        <v>2009Renewable Energy CreditsGoal Subject</v>
      </c>
      <c r="C15" s="296" t="s">
        <v>1382</v>
      </c>
      <c r="D15" s="296">
        <v>1501</v>
      </c>
      <c r="E15" s="296" t="s">
        <v>1382</v>
      </c>
      <c r="F15" s="297" t="s">
        <v>1082</v>
      </c>
      <c r="G15" s="296" t="s">
        <v>45</v>
      </c>
      <c r="H15" s="298">
        <v>84535</v>
      </c>
      <c r="I15" s="290"/>
      <c r="J15" s="353">
        <v>2009</v>
      </c>
      <c r="K15" s="296" t="s">
        <v>135</v>
      </c>
      <c r="L15" s="296" t="s">
        <v>138</v>
      </c>
      <c r="M15" s="68">
        <v>9.6</v>
      </c>
      <c r="N15" s="68">
        <f t="shared" si="2"/>
        <v>5.8371083917639774</v>
      </c>
      <c r="O15" s="355">
        <f>IF(OR($F15='1.3 Factors &amp; Drop-Down Key'!$BN$3,$F15='1.3 Factors &amp; Drop-Down Key'!$BN$5),$N15*(0.0618/(1-0.0618)),0)</f>
        <v>0.38449509551376443</v>
      </c>
      <c r="P15" s="354">
        <f>IF(G15='1.3 Factors &amp; Drop-Down Key'!$BF$16,SUM(M15*14.65*0/1000*1,M15*14.65*0.032/1000*21,M15*14.65*0.0042/1000*310),0)</f>
        <v>0</v>
      </c>
      <c r="Q15" s="354">
        <f>IF(AND(J15=2008,F15="Purchased Renewable Thermal/Non-Electric Energy"),SUM(R15*'1.3 Factors &amp; Drop-Down Key'!N59,R15*'1.3 Factors &amp; Drop-Down Key'!O59,R15*'1.3 Factors &amp; Drop-Down Key'!P59),IF(AND(J15=2008,F15="Purchased Renewable Electric Energy (Bundled)"),SUM(VLOOKUP(VLOOKUP($H15,Sub,2,0),eGrid2005,5,0)*$M15,VLOOKUP(VLOOKUP($H15,Sub,2,0),eGrid2005,6,0)*$M15,VLOOKUP(VLOOKUP($H15,Sub,2,0),eGrid2005,7,0)*$M15),0))</f>
        <v>0</v>
      </c>
      <c r="R15" s="68"/>
      <c r="S15" s="356">
        <v>158.13953488372093</v>
      </c>
      <c r="T15" s="69">
        <f t="shared" si="3"/>
        <v>16.472868217054263</v>
      </c>
      <c r="U15" s="296" t="s">
        <v>1463</v>
      </c>
      <c r="V15" s="296"/>
    </row>
    <row r="16" spans="1:23" ht="24.95" customHeight="1" x14ac:dyDescent="0.2">
      <c r="A16" s="492" t="str">
        <f t="shared" si="0"/>
        <v>2010Renewable Energy Credits</v>
      </c>
      <c r="B16" s="492" t="str">
        <f t="shared" si="1"/>
        <v>2010Renewable Energy CreditsGoal Subject</v>
      </c>
      <c r="C16" s="296" t="s">
        <v>1382</v>
      </c>
      <c r="D16" s="296">
        <v>1501</v>
      </c>
      <c r="E16" s="296" t="s">
        <v>1382</v>
      </c>
      <c r="F16" s="297" t="s">
        <v>1082</v>
      </c>
      <c r="G16" s="296" t="s">
        <v>45</v>
      </c>
      <c r="H16" s="298">
        <v>45030</v>
      </c>
      <c r="I16" s="290"/>
      <c r="J16" s="353">
        <v>2010</v>
      </c>
      <c r="K16" s="296" t="s">
        <v>135</v>
      </c>
      <c r="L16" s="296" t="s">
        <v>138</v>
      </c>
      <c r="M16" s="68">
        <v>182.4</v>
      </c>
      <c r="N16" s="68">
        <f t="shared" si="2"/>
        <v>165.73589325300756</v>
      </c>
      <c r="O16" s="355">
        <f>IF(OR($F16='1.3 Factors &amp; Drop-Down Key'!$BN$3,$F16='1.3 Factors &amp; Drop-Down Key'!$BN$5),$N16*(0.0618/(1-0.0618)),0)</f>
        <v>10.917158604813331</v>
      </c>
      <c r="P16" s="354">
        <f>IF(G16='1.3 Factors &amp; Drop-Down Key'!$BF$16,SUM(M16*14.65*0/1000*1,M16*14.65*0.032/1000*21,M16*14.65*0.0042/1000*310),0)</f>
        <v>0</v>
      </c>
      <c r="Q16" s="354">
        <f>IF(AND(J16=2008,F16="Purchased Renewable Thermal/Non-Electric Energy"),SUM(R16*'1.3 Factors &amp; Drop-Down Key'!N60,R16*'1.3 Factors &amp; Drop-Down Key'!O60,R16*'1.3 Factors &amp; Drop-Down Key'!P60),IF(AND(J16=2008,F16="Purchased Renewable Electric Energy (Bundled)"),SUM(VLOOKUP(VLOOKUP($H16,Sub,2,0),eGrid2005,5,0)*$M16,VLOOKUP(VLOOKUP($H16,Sub,2,0),eGrid2005,6,0)*$M16,VLOOKUP(VLOOKUP($H16,Sub,2,0),eGrid2005,7,0)*$M16),0))</f>
        <v>0</v>
      </c>
      <c r="R16" s="68"/>
      <c r="S16" s="356">
        <v>1820.4651162790697</v>
      </c>
      <c r="T16" s="69">
        <f t="shared" si="3"/>
        <v>9.9806201550387588</v>
      </c>
      <c r="U16" s="296" t="s">
        <v>1463</v>
      </c>
      <c r="V16" s="296"/>
    </row>
    <row r="17" spans="1:22" ht="24.95" customHeight="1" x14ac:dyDescent="0.2">
      <c r="A17" s="492" t="str">
        <f t="shared" si="0"/>
        <v>2010Renewable Energy Credits</v>
      </c>
      <c r="B17" s="492" t="str">
        <f t="shared" si="1"/>
        <v>2010Renewable Energy CreditsGoal Subject</v>
      </c>
      <c r="C17" s="296" t="s">
        <v>1382</v>
      </c>
      <c r="D17" s="296">
        <v>1501</v>
      </c>
      <c r="E17" s="296" t="s">
        <v>1382</v>
      </c>
      <c r="F17" s="297" t="s">
        <v>1082</v>
      </c>
      <c r="G17" s="296" t="s">
        <v>45</v>
      </c>
      <c r="H17" s="298">
        <v>81527</v>
      </c>
      <c r="I17" s="290"/>
      <c r="J17" s="353">
        <v>2010</v>
      </c>
      <c r="K17" s="296" t="s">
        <v>135</v>
      </c>
      <c r="L17" s="296" t="s">
        <v>138</v>
      </c>
      <c r="M17" s="68">
        <v>14.4</v>
      </c>
      <c r="N17" s="68">
        <f t="shared" si="2"/>
        <v>10.610302167405276</v>
      </c>
      <c r="O17" s="355">
        <f>IF(OR($F17='1.3 Factors &amp; Drop-Down Key'!$BN$3,$F17='1.3 Factors &amp; Drop-Down Key'!$BN$5),$N17*(0.0618/(1-0.0618)),0)</f>
        <v>0.69890926662294395</v>
      </c>
      <c r="P17" s="354">
        <f>IF(G17='1.3 Factors &amp; Drop-Down Key'!$BF$16,SUM(M17*14.65*0/1000*1,M17*14.65*0.032/1000*21,M17*14.65*0.0042/1000*310),0)</f>
        <v>0</v>
      </c>
      <c r="Q17" s="354">
        <f>IF(AND(J17=2008,F17="Purchased Renewable Thermal/Non-Electric Energy"),SUM(R17*'1.3 Factors &amp; Drop-Down Key'!N61,R17*'1.3 Factors &amp; Drop-Down Key'!O61,R17*'1.3 Factors &amp; Drop-Down Key'!P61),IF(AND(J17=2008,F17="Purchased Renewable Electric Energy (Bundled)"),SUM(VLOOKUP(VLOOKUP($H17,Sub,2,0),eGrid2005,5,0)*$M17,VLOOKUP(VLOOKUP($H17,Sub,2,0),eGrid2005,6,0)*$M17,VLOOKUP(VLOOKUP($H17,Sub,2,0),eGrid2005,7,0)*$M17),0))</f>
        <v>0</v>
      </c>
      <c r="R17" s="68"/>
      <c r="S17" s="356">
        <v>143.72093023255812</v>
      </c>
      <c r="T17" s="69">
        <f t="shared" si="3"/>
        <v>9.9806201550387588</v>
      </c>
      <c r="U17" s="296" t="s">
        <v>1463</v>
      </c>
      <c r="V17" s="296"/>
    </row>
    <row r="18" spans="1:22" ht="24.95" customHeight="1" x14ac:dyDescent="0.2">
      <c r="A18" s="492" t="str">
        <f t="shared" si="0"/>
        <v>2010Renewable Energy Credits</v>
      </c>
      <c r="B18" s="492" t="str">
        <f t="shared" si="1"/>
        <v>2010Renewable Energy CreditsGoal Subject</v>
      </c>
      <c r="C18" s="296" t="s">
        <v>1382</v>
      </c>
      <c r="D18" s="296">
        <v>1501</v>
      </c>
      <c r="E18" s="296" t="s">
        <v>1382</v>
      </c>
      <c r="F18" s="297" t="s">
        <v>1082</v>
      </c>
      <c r="G18" s="296" t="s">
        <v>45</v>
      </c>
      <c r="H18" s="298">
        <v>84535</v>
      </c>
      <c r="I18" s="290"/>
      <c r="J18" s="353">
        <v>2010</v>
      </c>
      <c r="K18" s="296" t="s">
        <v>135</v>
      </c>
      <c r="L18" s="296" t="s">
        <v>138</v>
      </c>
      <c r="M18" s="68">
        <v>9.6</v>
      </c>
      <c r="N18" s="68">
        <f t="shared" si="2"/>
        <v>5.8371083917639774</v>
      </c>
      <c r="O18" s="355">
        <f>IF(OR($F18='1.3 Factors &amp; Drop-Down Key'!$BN$3,$F18='1.3 Factors &amp; Drop-Down Key'!$BN$5),$N18*(0.0618/(1-0.0618)),0)</f>
        <v>0.38449509551376443</v>
      </c>
      <c r="P18" s="354">
        <f>IF(G18='1.3 Factors &amp; Drop-Down Key'!$BF$16,SUM(M18*14.65*0/1000*1,M18*14.65*0.032/1000*21,M18*14.65*0.0042/1000*310),0)</f>
        <v>0</v>
      </c>
      <c r="Q18" s="354">
        <f>IF(AND(J18=2008,F18="Purchased Renewable Thermal/Non-Electric Energy"),SUM(R18*'1.3 Factors &amp; Drop-Down Key'!N62,R18*'1.3 Factors &amp; Drop-Down Key'!O62,R18*'1.3 Factors &amp; Drop-Down Key'!P62),IF(AND(J18=2008,F18="Purchased Renewable Electric Energy (Bundled)"),SUM(VLOOKUP(VLOOKUP($H18,Sub,2,0),eGrid2005,5,0)*$M18,VLOOKUP(VLOOKUP($H18,Sub,2,0),eGrid2005,6,0)*$M18,VLOOKUP(VLOOKUP($H18,Sub,2,0),eGrid2005,7,0)*$M18),0))</f>
        <v>0</v>
      </c>
      <c r="R18" s="68"/>
      <c r="S18" s="356">
        <v>95.813953488372078</v>
      </c>
      <c r="T18" s="69">
        <f t="shared" si="3"/>
        <v>9.9806201550387588</v>
      </c>
      <c r="U18" s="296" t="s">
        <v>1463</v>
      </c>
      <c r="V18" s="296"/>
    </row>
    <row r="19" spans="1:22" ht="24.95" customHeight="1" x14ac:dyDescent="0.2">
      <c r="A19" s="492" t="str">
        <f t="shared" si="0"/>
        <v>2011Renewable Energy Credits</v>
      </c>
      <c r="B19" s="492" t="str">
        <f t="shared" si="1"/>
        <v>2011Renewable Energy CreditsGoal Subject</v>
      </c>
      <c r="C19" s="296" t="s">
        <v>1382</v>
      </c>
      <c r="D19" s="296">
        <v>1501</v>
      </c>
      <c r="E19" s="296" t="s">
        <v>1382</v>
      </c>
      <c r="F19" s="297" t="s">
        <v>1082</v>
      </c>
      <c r="G19" s="296" t="s">
        <v>45</v>
      </c>
      <c r="H19" s="298">
        <v>45030</v>
      </c>
      <c r="I19" s="290"/>
      <c r="J19" s="353">
        <v>2011</v>
      </c>
      <c r="K19" s="296" t="s">
        <v>135</v>
      </c>
      <c r="L19" s="296" t="s">
        <v>138</v>
      </c>
      <c r="M19" s="68">
        <v>326.39999999999998</v>
      </c>
      <c r="N19" s="68">
        <f t="shared" si="2"/>
        <v>294.96838301134846</v>
      </c>
      <c r="O19" s="355">
        <f>IF(OR($F19='1.3 Factors &amp; Drop-Down Key'!$BN$3,$F19='1.3 Factors &amp; Drop-Down Key'!$BN$5),$N19*(0.0618/(1-0.0618)),0)</f>
        <v>19.429808217972003</v>
      </c>
      <c r="P19" s="354">
        <f>IF(G19='1.3 Factors &amp; Drop-Down Key'!$BF$16,SUM(M19*14.65*0/1000*1,M19*14.65*0.032/1000*21,M19*14.65*0.0042/1000*310),0)</f>
        <v>0</v>
      </c>
      <c r="Q19" s="354">
        <f>IF(AND(J19=2008,F19="Purchased Renewable Thermal/Non-Electric Energy"),SUM(R19*'1.3 Factors &amp; Drop-Down Key'!N63,R19*'1.3 Factors &amp; Drop-Down Key'!O63,R19*'1.3 Factors &amp; Drop-Down Key'!P63),IF(AND(J19=2008,F19="Purchased Renewable Electric Energy (Bundled)"),SUM(VLOOKUP(VLOOKUP($H19,Sub,2,0),eGrid2005,5,0)*$M19,VLOOKUP(VLOOKUP($H19,Sub,2,0),eGrid2005,6,0)*$M19,VLOOKUP(VLOOKUP($H19,Sub,2,0),eGrid2005,7,0)*$M19),0))</f>
        <v>0</v>
      </c>
      <c r="R19" s="68"/>
      <c r="S19" s="356">
        <v>3264</v>
      </c>
      <c r="T19" s="69">
        <f t="shared" si="3"/>
        <v>10</v>
      </c>
      <c r="U19" s="296" t="s">
        <v>1463</v>
      </c>
      <c r="V19" s="296"/>
    </row>
    <row r="20" spans="1:22" ht="24.95" customHeight="1" x14ac:dyDescent="0.2">
      <c r="A20" s="492" t="str">
        <f t="shared" si="0"/>
        <v>2011Renewable Energy Credits</v>
      </c>
      <c r="B20" s="492" t="str">
        <f t="shared" si="1"/>
        <v>2011Renewable Energy CreditsGoal Subject</v>
      </c>
      <c r="C20" s="296" t="s">
        <v>1382</v>
      </c>
      <c r="D20" s="296">
        <v>1501</v>
      </c>
      <c r="E20" s="296" t="s">
        <v>1382</v>
      </c>
      <c r="F20" s="297" t="s">
        <v>1082</v>
      </c>
      <c r="G20" s="296" t="s">
        <v>45</v>
      </c>
      <c r="H20" s="298">
        <v>81527</v>
      </c>
      <c r="I20" s="290"/>
      <c r="J20" s="353">
        <v>2011</v>
      </c>
      <c r="K20" s="296" t="s">
        <v>135</v>
      </c>
      <c r="L20" s="296" t="s">
        <v>138</v>
      </c>
      <c r="M20" s="68">
        <v>14.4</v>
      </c>
      <c r="N20" s="68">
        <f t="shared" si="2"/>
        <v>10.1892905417132</v>
      </c>
      <c r="O20" s="355">
        <f>IF(OR($F20='1.3 Factors &amp; Drop-Down Key'!$BN$3,$F20='1.3 Factors &amp; Drop-Down Key'!$BN$5),$N20*(0.0618/(1-0.0618)),0)</f>
        <v>0.67117688710069889</v>
      </c>
      <c r="P20" s="354">
        <f>IF(G20='1.3 Factors &amp; Drop-Down Key'!$BF$16,SUM(M20*14.65*0/1000*1,M20*14.65*0.032/1000*21,M20*14.65*0.0042/1000*310),0)</f>
        <v>0</v>
      </c>
      <c r="Q20" s="354">
        <f>IF(AND(J20=2008,F20="Purchased Renewable Thermal/Non-Electric Energy"),SUM(R20*'1.3 Factors &amp; Drop-Down Key'!N64,R20*'1.3 Factors &amp; Drop-Down Key'!O64,R20*'1.3 Factors &amp; Drop-Down Key'!P64),IF(AND(J20=2008,F20="Purchased Renewable Electric Energy (Bundled)"),SUM(VLOOKUP(VLOOKUP($H20,Sub,2,0),eGrid2005,5,0)*$M20,VLOOKUP(VLOOKUP($H20,Sub,2,0),eGrid2005,6,0)*$M20,VLOOKUP(VLOOKUP($H20,Sub,2,0),eGrid2005,7,0)*$M20),0))</f>
        <v>0</v>
      </c>
      <c r="R20" s="68"/>
      <c r="S20" s="356">
        <v>360</v>
      </c>
      <c r="T20" s="69">
        <f t="shared" si="3"/>
        <v>25</v>
      </c>
      <c r="U20" s="296" t="s">
        <v>1463</v>
      </c>
      <c r="V20" s="296"/>
    </row>
    <row r="21" spans="1:22" ht="24.95" customHeight="1" x14ac:dyDescent="0.2">
      <c r="A21" s="492" t="str">
        <f t="shared" si="0"/>
        <v>2011Renewable Energy Credits</v>
      </c>
      <c r="B21" s="492" t="str">
        <f t="shared" si="1"/>
        <v>2011Renewable Energy CreditsGoal Subject</v>
      </c>
      <c r="C21" s="296" t="s">
        <v>1382</v>
      </c>
      <c r="D21" s="296">
        <v>1501</v>
      </c>
      <c r="E21" s="296" t="s">
        <v>1382</v>
      </c>
      <c r="F21" s="297" t="s">
        <v>1082</v>
      </c>
      <c r="G21" s="296" t="s">
        <v>45</v>
      </c>
      <c r="H21" s="298">
        <v>84535</v>
      </c>
      <c r="I21" s="290"/>
      <c r="J21" s="353">
        <v>2011</v>
      </c>
      <c r="K21" s="296" t="s">
        <v>135</v>
      </c>
      <c r="L21" s="296" t="s">
        <v>138</v>
      </c>
      <c r="M21" s="68">
        <v>29.4</v>
      </c>
      <c r="N21" s="68">
        <f t="shared" si="2"/>
        <v>17.141193578192507</v>
      </c>
      <c r="O21" s="355">
        <f>IF(OR($F21='1.3 Factors &amp; Drop-Down Key'!$BN$3,$F21='1.3 Factors &amp; Drop-Down Key'!$BN$5),$N21*(0.0618/(1-0.0618)),0)</f>
        <v>1.129104416043804</v>
      </c>
      <c r="P21" s="354">
        <f>IF(G21='1.3 Factors &amp; Drop-Down Key'!$BF$16,SUM(M21*14.65*0/1000*1,M21*14.65*0.032/1000*21,M21*14.65*0.0042/1000*310),0)</f>
        <v>0</v>
      </c>
      <c r="Q21" s="354">
        <f>IF(AND(J21=2008,F21="Purchased Renewable Thermal/Non-Electric Energy"),SUM(R21*'1.3 Factors &amp; Drop-Down Key'!N65,R21*'1.3 Factors &amp; Drop-Down Key'!O65,R21*'1.3 Factors &amp; Drop-Down Key'!P65),IF(AND(J21=2008,F21="Purchased Renewable Electric Energy (Bundled)"),SUM(VLOOKUP(VLOOKUP($H21,Sub,2,0),eGrid2005,5,0)*$M21,VLOOKUP(VLOOKUP($H21,Sub,2,0),eGrid2005,6,0)*$M21,VLOOKUP(VLOOKUP($H21,Sub,2,0),eGrid2005,7,0)*$M21),0))</f>
        <v>0</v>
      </c>
      <c r="R21" s="68"/>
      <c r="S21" s="356">
        <v>26.46</v>
      </c>
      <c r="T21" s="69">
        <f t="shared" si="3"/>
        <v>0.9</v>
      </c>
      <c r="U21" s="296" t="s">
        <v>1463</v>
      </c>
      <c r="V21" s="296"/>
    </row>
    <row r="22" spans="1:22" ht="24.95" customHeight="1" x14ac:dyDescent="0.2">
      <c r="A22" s="492" t="str">
        <f t="shared" si="0"/>
        <v>2012Renewable Energy Credits</v>
      </c>
      <c r="B22" s="492" t="str">
        <f t="shared" si="1"/>
        <v>2012Renewable Energy CreditsGoal Subject</v>
      </c>
      <c r="C22" s="296" t="s">
        <v>1382</v>
      </c>
      <c r="D22" s="296">
        <v>1501</v>
      </c>
      <c r="E22" s="296" t="s">
        <v>1382</v>
      </c>
      <c r="F22" s="297" t="s">
        <v>1082</v>
      </c>
      <c r="G22" s="296" t="s">
        <v>45</v>
      </c>
      <c r="H22" s="298">
        <v>45030</v>
      </c>
      <c r="I22" s="290" t="s">
        <v>1730</v>
      </c>
      <c r="J22" s="353">
        <v>2012</v>
      </c>
      <c r="K22" s="296" t="s">
        <v>135</v>
      </c>
      <c r="L22" s="296" t="s">
        <v>138</v>
      </c>
      <c r="M22" s="68">
        <v>182.4</v>
      </c>
      <c r="N22" s="68">
        <f t="shared" si="2"/>
        <v>166.48180728949353</v>
      </c>
      <c r="O22" s="355">
        <f>IF(OR($F22='1.3 Factors &amp; Drop-Down Key'!$BN$3,$F22='1.3 Factors &amp; Drop-Down Key'!$BN$5),$N22*(0.0618/(1-0.0618)),0)</f>
        <v>10.966292571403431</v>
      </c>
      <c r="P22" s="354">
        <f>IF(G22='1.3 Factors &amp; Drop-Down Key'!$BF$16,SUM(M22*14.65*0/1000*1,M22*14.65*0.032/1000*21,M22*14.65*0.0042/1000*310),0)</f>
        <v>0</v>
      </c>
      <c r="Q22" s="354">
        <f>IF(AND(J22=2008,F22="Purchased Renewable Thermal/Non-Electric Energy"),SUM(R22*'1.3 Factors &amp; Drop-Down Key'!N66,R22*'1.3 Factors &amp; Drop-Down Key'!O66,R22*'1.3 Factors &amp; Drop-Down Key'!P66),IF(AND(J22=2008,F22="Purchased Renewable Electric Energy (Bundled)"),SUM(VLOOKUP(VLOOKUP($H22,Sub,2,0),eGrid2005,5,0)*$M22,VLOOKUP(VLOOKUP($H22,Sub,2,0),eGrid2005,6,0)*$M22,VLOOKUP(VLOOKUP($H22,Sub,2,0),eGrid2005,7,0)*$M22),0))</f>
        <v>0</v>
      </c>
      <c r="R22" s="68"/>
      <c r="S22" s="356">
        <v>4005</v>
      </c>
      <c r="T22" s="69">
        <f t="shared" si="3"/>
        <v>21.957236842105264</v>
      </c>
      <c r="U22" s="296"/>
      <c r="V22" s="296"/>
    </row>
    <row r="23" spans="1:22" ht="24.95" customHeight="1" x14ac:dyDescent="0.2">
      <c r="A23" s="492" t="str">
        <f t="shared" si="0"/>
        <v>2012Renewable Energy Credits</v>
      </c>
      <c r="B23" s="492" t="str">
        <f t="shared" si="1"/>
        <v>2012Renewable Energy CreditsGoal Subject</v>
      </c>
      <c r="C23" s="296" t="s">
        <v>1382</v>
      </c>
      <c r="D23" s="296">
        <v>1501</v>
      </c>
      <c r="E23" s="296" t="s">
        <v>1382</v>
      </c>
      <c r="F23" s="297" t="s">
        <v>1082</v>
      </c>
      <c r="G23" s="296" t="s">
        <v>45</v>
      </c>
      <c r="H23" s="298">
        <v>81527</v>
      </c>
      <c r="I23" s="290" t="s">
        <v>1730</v>
      </c>
      <c r="J23" s="353">
        <v>2012</v>
      </c>
      <c r="K23" s="296" t="s">
        <v>135</v>
      </c>
      <c r="L23" s="296" t="s">
        <v>138</v>
      </c>
      <c r="M23" s="68">
        <v>14.4</v>
      </c>
      <c r="N23" s="68">
        <f t="shared" si="2"/>
        <v>11.522549825174135</v>
      </c>
      <c r="O23" s="355">
        <f>IF(OR($F23='1.3 Factors &amp; Drop-Down Key'!$BN$3,$F23='1.3 Factors &amp; Drop-Down Key'!$BN$5),$N23*(0.0618/(1-0.0618)),0)</f>
        <v>0.758999764651206</v>
      </c>
      <c r="P23" s="354">
        <f>IF(G23='1.3 Factors &amp; Drop-Down Key'!$BF$16,SUM(M23*14.65*0/1000*1,M23*14.65*0.032/1000*21,M23*14.65*0.0042/1000*310),0)</f>
        <v>0</v>
      </c>
      <c r="Q23" s="354">
        <f>IF(AND(J23=2008,F23="Purchased Renewable Thermal/Non-Electric Energy"),SUM(R23*'1.3 Factors &amp; Drop-Down Key'!N67,R23*'1.3 Factors &amp; Drop-Down Key'!O67,R23*'1.3 Factors &amp; Drop-Down Key'!P67),IF(AND(J23=2008,F23="Purchased Renewable Electric Energy (Bundled)"),SUM(VLOOKUP(VLOOKUP($H23,Sub,2,0),eGrid2005,5,0)*$M23,VLOOKUP(VLOOKUP($H23,Sub,2,0),eGrid2005,6,0)*$M23,VLOOKUP(VLOOKUP($H23,Sub,2,0),eGrid2005,7,0)*$M23),0))</f>
        <v>0</v>
      </c>
      <c r="R23" s="68"/>
      <c r="S23" s="356">
        <v>360</v>
      </c>
      <c r="T23" s="69">
        <f t="shared" si="3"/>
        <v>25</v>
      </c>
      <c r="U23" s="296"/>
      <c r="V23" s="296"/>
    </row>
    <row r="24" spans="1:22" ht="24.95" customHeight="1" x14ac:dyDescent="0.2">
      <c r="A24" s="492" t="str">
        <f t="shared" si="0"/>
        <v>2012Renewable Energy Credits</v>
      </c>
      <c r="B24" s="492" t="str">
        <f t="shared" si="1"/>
        <v>2012Renewable Energy CreditsGoal Subject</v>
      </c>
      <c r="C24" s="296" t="s">
        <v>1382</v>
      </c>
      <c r="D24" s="296">
        <v>1501</v>
      </c>
      <c r="E24" s="296" t="s">
        <v>1382</v>
      </c>
      <c r="F24" s="297" t="s">
        <v>1082</v>
      </c>
      <c r="G24" s="296" t="s">
        <v>45</v>
      </c>
      <c r="H24" s="298">
        <v>84535</v>
      </c>
      <c r="I24" s="290" t="s">
        <v>1730</v>
      </c>
      <c r="J24" s="353">
        <v>2012</v>
      </c>
      <c r="K24" s="296" t="s">
        <v>135</v>
      </c>
      <c r="L24" s="296" t="s">
        <v>138</v>
      </c>
      <c r="M24" s="68">
        <v>9.6</v>
      </c>
      <c r="N24" s="68">
        <f t="shared" si="2"/>
        <v>6.1449791774672695</v>
      </c>
      <c r="O24" s="355">
        <f>IF(OR($F24='1.3 Factors &amp; Drop-Down Key'!$BN$3,$F24='1.3 Factors &amp; Drop-Down Key'!$BN$5),$N24*(0.0618/(1-0.0618)),0)</f>
        <v>0.40477479553131235</v>
      </c>
      <c r="P24" s="354">
        <f>IF(G24='1.3 Factors &amp; Drop-Down Key'!$BF$16,SUM(M24*14.65*0/1000*1,M24*14.65*0.032/1000*21,M24*14.65*0.0042/1000*310),0)</f>
        <v>0</v>
      </c>
      <c r="Q24" s="354">
        <f>IF(AND(J24=2008,F24="Purchased Renewable Thermal/Non-Electric Energy"),SUM(R24*'1.3 Factors &amp; Drop-Down Key'!N68,R24*'1.3 Factors &amp; Drop-Down Key'!O68,R24*'1.3 Factors &amp; Drop-Down Key'!P68),IF(AND(J24=2008,F24="Purchased Renewable Electric Energy (Bundled)"),SUM(VLOOKUP(VLOOKUP($H24,Sub,2,0),eGrid2005,5,0)*$M24,VLOOKUP(VLOOKUP($H24,Sub,2,0),eGrid2005,6,0)*$M24,VLOOKUP(VLOOKUP($H24,Sub,2,0),eGrid2005,7,0)*$M24),0))</f>
        <v>0</v>
      </c>
      <c r="R24" s="68"/>
      <c r="S24" s="356">
        <v>32.4</v>
      </c>
      <c r="T24" s="69">
        <f t="shared" si="3"/>
        <v>3.375</v>
      </c>
      <c r="U24" s="296"/>
      <c r="V24" s="296"/>
    </row>
    <row r="25" spans="1:22" ht="24.95" customHeight="1" x14ac:dyDescent="0.2">
      <c r="A25" s="492" t="str">
        <f t="shared" ref="A25:A33" si="4">CONCATENATE(J25,F25)</f>
        <v>2013Renewable Energy Credits</v>
      </c>
      <c r="B25" s="492" t="str">
        <f t="shared" ref="B25:B33" si="5">CONCATENATE(J25,F25,K25)</f>
        <v>2013Renewable Energy CreditsGoal Subject</v>
      </c>
      <c r="C25" s="296" t="s">
        <v>1382</v>
      </c>
      <c r="D25" s="296">
        <v>1501</v>
      </c>
      <c r="E25" s="296" t="s">
        <v>1382</v>
      </c>
      <c r="F25" s="297" t="s">
        <v>1082</v>
      </c>
      <c r="G25" s="532" t="s">
        <v>127</v>
      </c>
      <c r="H25" s="533">
        <v>45030</v>
      </c>
      <c r="I25" s="568" t="s">
        <v>1731</v>
      </c>
      <c r="J25" s="353">
        <v>2013</v>
      </c>
      <c r="K25" s="296" t="s">
        <v>135</v>
      </c>
      <c r="L25" s="296" t="s">
        <v>138</v>
      </c>
      <c r="M25" s="534">
        <v>423.6</v>
      </c>
      <c r="N25" s="68">
        <f t="shared" ref="N25:N33" si="6">IF($M25="",0,IF($J25&lt;2011,SUM(VLOOKUP(VLOOKUP($H25,Sub,2,0),NoneGrid2005,11,0)*$M25,VLOOKUP(VLOOKUP($H25,Sub,2,0),NoneGrid2005,12,0)*$M25,VLOOKUP(VLOOKUP($H25,Sub,2,0),NoneGrid2005,13,0)*$M25),IF($J25=2011,SUM(VLOOKUP(VLOOKUP($H25,Sub,2,0),NoneGrid2007,23,0)*$M25,VLOOKUP(VLOOKUP($H25,Sub,2,0),NoneGrid2007,24,0)*$M25,VLOOKUP(VLOOKUP($H25,Sub,2,0),NoneGrid2007,25,0)*$M25),SUM(VLOOKUP(VLOOKUP($H25,Sub,2,0),NoneGrid2009,35,0)*$M25,VLOOKUP(VLOOKUP($H25,Sub,2,0),NoneGrid2009,36,0)*$M25,VLOOKUP(VLOOKUP($H25,Sub,2,0),NoneGrid2009,37,0)*$M25))))</f>
        <v>386.63209192888962</v>
      </c>
      <c r="O25" s="355">
        <f>IF(OR($F25='1.3 Factors &amp; Drop-Down Key'!$BN$3,$F25='1.3 Factors &amp; Drop-Down Key'!$BN$5),$N25*(0.0618/(1-0.0618)),0)</f>
        <v>25.467771563851393</v>
      </c>
      <c r="P25" s="354">
        <f>IF(G25='1.3 Factors &amp; Drop-Down Key'!$BF$16,SUM(M25*14.65*0/1000*1,M25*14.65*0.032/1000*21,M25*14.65*0.0042/1000*310),0)</f>
        <v>0</v>
      </c>
      <c r="Q25" s="354">
        <f>IF(AND(J25=2008,F25="Purchased Renewable Thermal/Non-Electric Energy"),SUM(R25*'1.3 Factors &amp; Drop-Down Key'!N270,R25*'1.3 Factors &amp; Drop-Down Key'!O270,R25*'1.3 Factors &amp; Drop-Down Key'!P270),IF(AND(J25=2008,F25="Purchased Renewable Electric Energy (Bundled)"),SUM(VLOOKUP(VLOOKUP($H25,Sub,2,0),eGrid2005,5,0)*$M25,VLOOKUP(VLOOKUP($H25,Sub,2,0),eGrid2005,6,0)*$M25,VLOOKUP(VLOOKUP($H25,Sub,2,0),eGrid2005,7,0)*$M25),0))</f>
        <v>0</v>
      </c>
      <c r="R25" s="68"/>
      <c r="S25" s="548">
        <v>4236</v>
      </c>
      <c r="T25" s="69">
        <f t="shared" ref="T25" si="7">IF(M25&gt;0,S25/M25,IF(R25&gt;0,S25/R25,"NA"))</f>
        <v>10</v>
      </c>
      <c r="U25" s="296"/>
      <c r="V25" s="302"/>
    </row>
    <row r="26" spans="1:22" ht="24.95" customHeight="1" x14ac:dyDescent="0.2">
      <c r="A26" s="492" t="str">
        <f t="shared" si="4"/>
        <v>2013Renewable Energy Credits</v>
      </c>
      <c r="B26" s="492" t="str">
        <f t="shared" si="5"/>
        <v>2013Renewable Energy CreditsGoal Subject</v>
      </c>
      <c r="C26" s="296" t="s">
        <v>1382</v>
      </c>
      <c r="D26" s="296">
        <v>1501</v>
      </c>
      <c r="E26" s="296" t="s">
        <v>1382</v>
      </c>
      <c r="F26" s="297" t="s">
        <v>1082</v>
      </c>
      <c r="G26" s="532" t="s">
        <v>127</v>
      </c>
      <c r="H26" s="533">
        <v>81527</v>
      </c>
      <c r="I26" s="568" t="s">
        <v>1731</v>
      </c>
      <c r="J26" s="353">
        <v>2013</v>
      </c>
      <c r="K26" s="296" t="s">
        <v>135</v>
      </c>
      <c r="L26" s="296" t="s">
        <v>138</v>
      </c>
      <c r="M26" s="534">
        <v>14.4</v>
      </c>
      <c r="N26" s="68">
        <f t="shared" si="6"/>
        <v>11.522549825174135</v>
      </c>
      <c r="O26" s="355">
        <f>IF(OR($F26='1.3 Factors &amp; Drop-Down Key'!$BN$3,$F26='1.3 Factors &amp; Drop-Down Key'!$BN$5),$N26*(0.0618/(1-0.0618)),0)</f>
        <v>0.758999764651206</v>
      </c>
      <c r="P26" s="354">
        <f>IF(G26='1.3 Factors &amp; Drop-Down Key'!$BF$16,SUM(M26*14.65*0/1000*1,M26*14.65*0.032/1000*21,M26*14.65*0.0042/1000*310),0)</f>
        <v>0</v>
      </c>
      <c r="Q26" s="354">
        <f>IF(AND(J26=2008,F26="Purchased Renewable Thermal/Non-Electric Energy"),SUM(R26*'1.3 Factors &amp; Drop-Down Key'!N271,R26*'1.3 Factors &amp; Drop-Down Key'!O271,R26*'1.3 Factors &amp; Drop-Down Key'!P271),IF(AND(J26=2008,F26="Purchased Renewable Electric Energy (Bundled)"),SUM(VLOOKUP(VLOOKUP($H26,Sub,2,0),eGrid2005,5,0)*$M26,VLOOKUP(VLOOKUP($H26,Sub,2,0),eGrid2005,6,0)*$M26,VLOOKUP(VLOOKUP($H26,Sub,2,0),eGrid2005,7,0)*$M26),0))</f>
        <v>0</v>
      </c>
      <c r="R26" s="68"/>
      <c r="S26" s="548">
        <v>360</v>
      </c>
      <c r="T26" s="69">
        <f t="shared" ref="T26:T33" si="8">IF(M26&gt;0,S26/M26,IF(R26&gt;0,S26/R26,"NA"))</f>
        <v>25</v>
      </c>
      <c r="U26" s="296"/>
      <c r="V26" s="302"/>
    </row>
    <row r="27" spans="1:22" ht="24.95" customHeight="1" x14ac:dyDescent="0.2">
      <c r="A27" s="492" t="str">
        <f t="shared" si="4"/>
        <v>2013Renewable Energy Credits</v>
      </c>
      <c r="B27" s="492" t="str">
        <f t="shared" si="5"/>
        <v>2013Renewable Energy CreditsGoal Subject</v>
      </c>
      <c r="C27" s="296" t="s">
        <v>1382</v>
      </c>
      <c r="D27" s="296">
        <v>1501</v>
      </c>
      <c r="E27" s="296" t="s">
        <v>1382</v>
      </c>
      <c r="F27" s="297" t="s">
        <v>1082</v>
      </c>
      <c r="G27" s="532" t="s">
        <v>45</v>
      </c>
      <c r="H27" s="533">
        <v>87005</v>
      </c>
      <c r="I27" s="568" t="s">
        <v>1731</v>
      </c>
      <c r="J27" s="353">
        <v>2013</v>
      </c>
      <c r="K27" s="296" t="s">
        <v>135</v>
      </c>
      <c r="L27" s="296" t="s">
        <v>138</v>
      </c>
      <c r="M27" s="534">
        <v>36</v>
      </c>
      <c r="N27" s="68">
        <f t="shared" si="6"/>
        <v>19.447684145624404</v>
      </c>
      <c r="O27" s="355">
        <f>IF(OR($F27='1.3 Factors &amp; Drop-Down Key'!$BN$3,$F27='1.3 Factors &amp; Drop-Down Key'!$BN$5),$N27*(0.0618/(1-0.0618)),0)</f>
        <v>1.2810348328710168</v>
      </c>
      <c r="P27" s="354">
        <f>IF(G27='1.3 Factors &amp; Drop-Down Key'!$BF$16,SUM(M27*14.65*0/1000*1,M27*14.65*0.032/1000*21,M27*14.65*0.0042/1000*310),0)</f>
        <v>0</v>
      </c>
      <c r="Q27" s="354">
        <f>IF(AND(J27=2008,F27="Purchased Renewable Thermal/Non-Electric Energy"),SUM(R27*'1.3 Factors &amp; Drop-Down Key'!N272,R27*'1.3 Factors &amp; Drop-Down Key'!O272,R27*'1.3 Factors &amp; Drop-Down Key'!P272),IF(AND(J27=2008,F27="Purchased Renewable Electric Energy (Bundled)"),SUM(VLOOKUP(VLOOKUP($H27,Sub,2,0),eGrid2005,5,0)*$M27,VLOOKUP(VLOOKUP($H27,Sub,2,0),eGrid2005,6,0)*$M27,VLOOKUP(VLOOKUP($H27,Sub,2,0),eGrid2005,7,0)*$M27),0))</f>
        <v>0</v>
      </c>
      <c r="R27" s="68"/>
      <c r="S27" s="548">
        <v>36.4</v>
      </c>
      <c r="T27" s="69">
        <f t="shared" si="8"/>
        <v>1.0111111111111111</v>
      </c>
      <c r="U27" s="296"/>
      <c r="V27" s="302"/>
    </row>
    <row r="28" spans="1:22" ht="24.95" customHeight="1" x14ac:dyDescent="0.2">
      <c r="A28" s="492" t="str">
        <f t="shared" ref="A28" si="9">CONCATENATE(J28,F28)</f>
        <v>2013Renewable Energy Credits</v>
      </c>
      <c r="B28" s="492" t="str">
        <f t="shared" ref="B28" si="10">CONCATENATE(J28,F28,K28)</f>
        <v>2013Renewable Energy CreditsGoal Subject</v>
      </c>
      <c r="C28" s="296" t="s">
        <v>1382</v>
      </c>
      <c r="D28" s="296">
        <v>1501</v>
      </c>
      <c r="E28" s="296" t="s">
        <v>1382</v>
      </c>
      <c r="F28" s="297" t="s">
        <v>1082</v>
      </c>
      <c r="G28" s="532" t="s">
        <v>127</v>
      </c>
      <c r="H28" s="533">
        <v>63304</v>
      </c>
      <c r="I28" s="568" t="s">
        <v>1731</v>
      </c>
      <c r="J28" s="353">
        <v>2013</v>
      </c>
      <c r="K28" s="296" t="s">
        <v>135</v>
      </c>
      <c r="L28" s="296" t="s">
        <v>138</v>
      </c>
      <c r="M28" s="534">
        <v>4.8</v>
      </c>
      <c r="N28" s="68">
        <f t="shared" si="6"/>
        <v>4.799729528853991</v>
      </c>
      <c r="O28" s="355">
        <f>IF(OR($F28='1.3 Factors &amp; Drop-Down Key'!$BN$3,$F28='1.3 Factors &amp; Drop-Down Key'!$BN$5),$N28*(0.0618/(1-0.0618)),0)</f>
        <v>0.31616210283860224</v>
      </c>
      <c r="P28" s="354">
        <f>IF(G28='1.3 Factors &amp; Drop-Down Key'!$BF$16,SUM(M28*14.65*0/1000*1,M28*14.65*0.032/1000*21,M28*14.65*0.0042/1000*310),0)</f>
        <v>0</v>
      </c>
      <c r="Q28" s="354">
        <f>IF(AND(J28=2008,F28="Purchased Renewable Thermal/Non-Electric Energy"),SUM(R28*'1.3 Factors &amp; Drop-Down Key'!N273,R28*'1.3 Factors &amp; Drop-Down Key'!O273,R28*'1.3 Factors &amp; Drop-Down Key'!P273),IF(AND(J28=2008,F28="Purchased Renewable Electric Energy (Bundled)"),SUM(VLOOKUP(VLOOKUP($H28,Sub,2,0),eGrid2005,5,0)*$M28,VLOOKUP(VLOOKUP($H28,Sub,2,0),eGrid2005,6,0)*$M28,VLOOKUP(VLOOKUP($H28,Sub,2,0),eGrid2005,7,0)*$M28),0))</f>
        <v>0</v>
      </c>
      <c r="R28" s="68"/>
      <c r="S28" s="548">
        <v>620</v>
      </c>
      <c r="T28" s="69">
        <f t="shared" ref="T28" si="11">IF(M28&gt;0,S28/M28,IF(R28&gt;0,S28/R28,"NA"))</f>
        <v>129.16666666666669</v>
      </c>
      <c r="U28" s="296"/>
      <c r="V28" s="302"/>
    </row>
    <row r="29" spans="1:22" ht="15.75" customHeight="1" x14ac:dyDescent="0.2">
      <c r="A29" s="492" t="str">
        <f t="shared" si="4"/>
        <v/>
      </c>
      <c r="B29" s="492" t="str">
        <f t="shared" si="5"/>
        <v/>
      </c>
      <c r="C29" s="296"/>
      <c r="D29" s="296"/>
      <c r="E29" s="296"/>
      <c r="F29" s="297"/>
      <c r="G29" s="296"/>
      <c r="H29" s="298"/>
      <c r="I29" s="290"/>
      <c r="J29" s="353"/>
      <c r="K29" s="296"/>
      <c r="L29" s="296"/>
      <c r="M29" s="68"/>
      <c r="N29" s="68">
        <f t="shared" si="6"/>
        <v>0</v>
      </c>
      <c r="O29" s="355">
        <f>IF(OR($F29='1.3 Factors &amp; Drop-Down Key'!$BN$3,$F29='1.3 Factors &amp; Drop-Down Key'!$BN$5),$N29*(0.0618/(1-0.0618)),0)</f>
        <v>0</v>
      </c>
      <c r="P29" s="354">
        <f>IF(G29='1.3 Factors &amp; Drop-Down Key'!$BF$16,SUM(M29*14.65*0/1000*1,M29*14.65*0.032/1000*21,M29*14.65*0.0042/1000*310),0)</f>
        <v>0</v>
      </c>
      <c r="Q29" s="354">
        <f>IF(AND(J29=2008,F29="Purchased Renewable Thermal/Non-Electric Energy"),SUM(R29*'1.3 Factors &amp; Drop-Down Key'!N274,R29*'1.3 Factors &amp; Drop-Down Key'!O274,R29*'1.3 Factors &amp; Drop-Down Key'!P274),IF(AND(J29=2008,F29="Purchased Renewable Electric Energy (Bundled)"),SUM(VLOOKUP(VLOOKUP($H29,Sub,2,0),eGrid2005,5,0)*$M29,VLOOKUP(VLOOKUP($H29,Sub,2,0),eGrid2005,6,0)*$M29,VLOOKUP(VLOOKUP($H29,Sub,2,0),eGrid2005,7,0)*$M29),0))</f>
        <v>0</v>
      </c>
      <c r="R29" s="68"/>
      <c r="S29" s="356"/>
      <c r="T29" s="69" t="str">
        <f t="shared" si="8"/>
        <v>NA</v>
      </c>
      <c r="U29" s="296"/>
      <c r="V29" s="302"/>
    </row>
    <row r="30" spans="1:22" ht="15.75" customHeight="1" x14ac:dyDescent="0.2">
      <c r="A30" s="492" t="str">
        <f t="shared" si="4"/>
        <v/>
      </c>
      <c r="B30" s="492" t="str">
        <f t="shared" si="5"/>
        <v/>
      </c>
      <c r="C30" s="296"/>
      <c r="D30" s="296"/>
      <c r="E30" s="296"/>
      <c r="F30" s="297"/>
      <c r="G30" s="296"/>
      <c r="H30" s="298"/>
      <c r="I30" s="290"/>
      <c r="J30" s="353"/>
      <c r="K30" s="296"/>
      <c r="L30" s="296"/>
      <c r="M30" s="68"/>
      <c r="N30" s="68">
        <f t="shared" si="6"/>
        <v>0</v>
      </c>
      <c r="O30" s="355">
        <f>IF(OR($F30='1.3 Factors &amp; Drop-Down Key'!$BN$3,$F30='1.3 Factors &amp; Drop-Down Key'!$BN$5),$N30*(0.0618/(1-0.0618)),0)</f>
        <v>0</v>
      </c>
      <c r="P30" s="354">
        <f>IF(G30='1.3 Factors &amp; Drop-Down Key'!$BF$16,SUM(M30*14.65*0/1000*1,M30*14.65*0.032/1000*21,M30*14.65*0.0042/1000*310),0)</f>
        <v>0</v>
      </c>
      <c r="Q30" s="354">
        <f>IF(AND(J30=2008,F30="Purchased Renewable Thermal/Non-Electric Energy"),SUM(R30*'1.3 Factors &amp; Drop-Down Key'!N275,R30*'1.3 Factors &amp; Drop-Down Key'!O275,R30*'1.3 Factors &amp; Drop-Down Key'!P275),IF(AND(J30=2008,F30="Purchased Renewable Electric Energy (Bundled)"),SUM(VLOOKUP(VLOOKUP($H30,Sub,2,0),eGrid2005,5,0)*$M30,VLOOKUP(VLOOKUP($H30,Sub,2,0),eGrid2005,6,0)*$M30,VLOOKUP(VLOOKUP($H30,Sub,2,0),eGrid2005,7,0)*$M30),0))</f>
        <v>0</v>
      </c>
      <c r="R30" s="68"/>
      <c r="S30" s="356"/>
      <c r="T30" s="69" t="str">
        <f t="shared" si="8"/>
        <v>NA</v>
      </c>
      <c r="U30" s="296"/>
      <c r="V30" s="302"/>
    </row>
    <row r="31" spans="1:22" ht="15.75" customHeight="1" x14ac:dyDescent="0.2">
      <c r="A31" s="492" t="str">
        <f t="shared" si="4"/>
        <v/>
      </c>
      <c r="B31" s="492" t="str">
        <f t="shared" si="5"/>
        <v/>
      </c>
      <c r="C31" s="296"/>
      <c r="D31" s="296"/>
      <c r="E31" s="296"/>
      <c r="F31" s="297"/>
      <c r="G31" s="296"/>
      <c r="H31" s="298"/>
      <c r="I31" s="290"/>
      <c r="J31" s="353"/>
      <c r="K31" s="296"/>
      <c r="L31" s="296"/>
      <c r="M31" s="68"/>
      <c r="N31" s="68">
        <f t="shared" si="6"/>
        <v>0</v>
      </c>
      <c r="O31" s="355">
        <f>IF(OR($F31='1.3 Factors &amp; Drop-Down Key'!$BN$3,$F31='1.3 Factors &amp; Drop-Down Key'!$BN$5),$N31*(0.0618/(1-0.0618)),0)</f>
        <v>0</v>
      </c>
      <c r="P31" s="354">
        <f>IF(G31='1.3 Factors &amp; Drop-Down Key'!$BF$16,SUM(M31*14.65*0/1000*1,M31*14.65*0.032/1000*21,M31*14.65*0.0042/1000*310),0)</f>
        <v>0</v>
      </c>
      <c r="Q31" s="354">
        <f>IF(AND(J31=2008,F31="Purchased Renewable Thermal/Non-Electric Energy"),SUM(R31*'1.3 Factors &amp; Drop-Down Key'!N276,R31*'1.3 Factors &amp; Drop-Down Key'!O276,R31*'1.3 Factors &amp; Drop-Down Key'!P276),IF(AND(J31=2008,F31="Purchased Renewable Electric Energy (Bundled)"),SUM(VLOOKUP(VLOOKUP($H31,Sub,2,0),eGrid2005,5,0)*$M31,VLOOKUP(VLOOKUP($H31,Sub,2,0),eGrid2005,6,0)*$M31,VLOOKUP(VLOOKUP($H31,Sub,2,0),eGrid2005,7,0)*$M31),0))</f>
        <v>0</v>
      </c>
      <c r="R31" s="68"/>
      <c r="S31" s="356"/>
      <c r="T31" s="69" t="str">
        <f t="shared" si="8"/>
        <v>NA</v>
      </c>
      <c r="U31" s="296"/>
      <c r="V31" s="302"/>
    </row>
    <row r="32" spans="1:22" ht="15.75" customHeight="1" x14ac:dyDescent="0.2">
      <c r="A32" s="492" t="str">
        <f t="shared" si="4"/>
        <v/>
      </c>
      <c r="B32" s="492" t="str">
        <f t="shared" si="5"/>
        <v/>
      </c>
      <c r="C32" s="296"/>
      <c r="D32" s="296"/>
      <c r="E32" s="296"/>
      <c r="F32" s="297"/>
      <c r="G32" s="296"/>
      <c r="H32" s="298"/>
      <c r="I32" s="290"/>
      <c r="J32" s="353"/>
      <c r="K32" s="296"/>
      <c r="L32" s="296"/>
      <c r="M32" s="68"/>
      <c r="N32" s="68">
        <f t="shared" si="6"/>
        <v>0</v>
      </c>
      <c r="O32" s="355">
        <f>IF(OR($F32='1.3 Factors &amp; Drop-Down Key'!$BN$3,$F32='1.3 Factors &amp; Drop-Down Key'!$BN$5),$N32*(0.0618/(1-0.0618)),0)</f>
        <v>0</v>
      </c>
      <c r="P32" s="354">
        <f>IF(G32='1.3 Factors &amp; Drop-Down Key'!$BF$16,SUM(M32*14.65*0/1000*1,M32*14.65*0.032/1000*21,M32*14.65*0.0042/1000*310),0)</f>
        <v>0</v>
      </c>
      <c r="Q32" s="354">
        <f>IF(AND(J32=2008,F32="Purchased Renewable Thermal/Non-Electric Energy"),SUM(R32*'1.3 Factors &amp; Drop-Down Key'!N277,R32*'1.3 Factors &amp; Drop-Down Key'!O277,R32*'1.3 Factors &amp; Drop-Down Key'!P277),IF(AND(J32=2008,F32="Purchased Renewable Electric Energy (Bundled)"),SUM(VLOOKUP(VLOOKUP($H32,Sub,2,0),eGrid2005,5,0)*$M32,VLOOKUP(VLOOKUP($H32,Sub,2,0),eGrid2005,6,0)*$M32,VLOOKUP(VLOOKUP($H32,Sub,2,0),eGrid2005,7,0)*$M32),0))</f>
        <v>0</v>
      </c>
      <c r="R32" s="68"/>
      <c r="S32" s="356"/>
      <c r="T32" s="69" t="str">
        <f t="shared" si="8"/>
        <v>NA</v>
      </c>
      <c r="U32" s="296"/>
      <c r="V32" s="302"/>
    </row>
    <row r="33" spans="1:22" ht="15.75" customHeight="1" x14ac:dyDescent="0.2">
      <c r="A33" s="492" t="str">
        <f t="shared" si="4"/>
        <v/>
      </c>
      <c r="B33" s="492" t="str">
        <f t="shared" si="5"/>
        <v/>
      </c>
      <c r="C33" s="296"/>
      <c r="D33" s="296"/>
      <c r="E33" s="296"/>
      <c r="F33" s="297"/>
      <c r="G33" s="296"/>
      <c r="H33" s="298"/>
      <c r="I33" s="290"/>
      <c r="J33" s="353"/>
      <c r="K33" s="296"/>
      <c r="L33" s="296"/>
      <c r="M33" s="68"/>
      <c r="N33" s="68">
        <f t="shared" si="6"/>
        <v>0</v>
      </c>
      <c r="O33" s="355">
        <f>IF(OR($F33='1.3 Factors &amp; Drop-Down Key'!$BN$3,$F33='1.3 Factors &amp; Drop-Down Key'!$BN$5),$N33*(0.0618/(1-0.0618)),0)</f>
        <v>0</v>
      </c>
      <c r="P33" s="354">
        <f>IF(G33='1.3 Factors &amp; Drop-Down Key'!$BF$16,SUM(M33*14.65*0/1000*1,M33*14.65*0.032/1000*21,M33*14.65*0.0042/1000*310),0)</f>
        <v>0</v>
      </c>
      <c r="Q33" s="354">
        <f>IF(AND(J33=2008,F33="Purchased Renewable Thermal/Non-Electric Energy"),SUM(R33*'1.3 Factors &amp; Drop-Down Key'!N278,R33*'1.3 Factors &amp; Drop-Down Key'!O278,R33*'1.3 Factors &amp; Drop-Down Key'!P278),IF(AND(J33=2008,F33="Purchased Renewable Electric Energy (Bundled)"),SUM(VLOOKUP(VLOOKUP($H33,Sub,2,0),eGrid2005,5,0)*$M33,VLOOKUP(VLOOKUP($H33,Sub,2,0),eGrid2005,6,0)*$M33,VLOOKUP(VLOOKUP($H33,Sub,2,0),eGrid2005,7,0)*$M33),0))</f>
        <v>0</v>
      </c>
      <c r="R33" s="68"/>
      <c r="S33" s="356"/>
      <c r="T33" s="69" t="str">
        <f t="shared" si="8"/>
        <v>NA</v>
      </c>
      <c r="U33" s="296"/>
      <c r="V33" s="302"/>
    </row>
  </sheetData>
  <autoFilter ref="C9:V33"/>
  <mergeCells count="5">
    <mergeCell ref="U7:V7"/>
    <mergeCell ref="M7:R7"/>
    <mergeCell ref="C7:L7"/>
    <mergeCell ref="S7:T7"/>
    <mergeCell ref="C4:T4"/>
  </mergeCells>
  <phoneticPr fontId="43" type="noConversion"/>
  <conditionalFormatting sqref="O10:Q27 O29:Q33">
    <cfRule type="expression" dxfId="31" priority="17">
      <formula>OR($M10=1,$M10=3)</formula>
    </cfRule>
  </conditionalFormatting>
  <conditionalFormatting sqref="P10:Q27 P29:Q33">
    <cfRule type="expression" dxfId="30" priority="5">
      <formula>OR($N10=1,$N10=3)</formula>
    </cfRule>
  </conditionalFormatting>
  <conditionalFormatting sqref="O28:Q28">
    <cfRule type="expression" dxfId="29" priority="2">
      <formula>OR($M28=1,$M28=3)</formula>
    </cfRule>
  </conditionalFormatting>
  <conditionalFormatting sqref="P28:Q28">
    <cfRule type="expression" dxfId="28" priority="1">
      <formula>OR($N28=1,$N28=3)</formula>
    </cfRule>
  </conditionalFormatting>
  <dataValidations count="5">
    <dataValidation type="list" allowBlank="1" showInputMessage="1" showErrorMessage="1" sqref="G10:G33">
      <formula1>RESystem</formula1>
    </dataValidation>
    <dataValidation type="list" allowBlank="1" showInputMessage="1" showErrorMessage="1" sqref="K10:K33">
      <formula1>EUIex</formula1>
    </dataValidation>
    <dataValidation type="list" allowBlank="1" showInputMessage="1" showErrorMessage="1" sqref="L10:L33">
      <formula1>RELocation</formula1>
    </dataValidation>
    <dataValidation type="list" allowBlank="1" showInputMessage="1" showErrorMessage="1" sqref="I10:I33">
      <formula1>REYr</formula1>
    </dataValidation>
    <dataValidation type="list" allowBlank="1" showInputMessage="1" showErrorMessage="1" sqref="F10:F33">
      <formula1>REPurchase</formula1>
    </dataValidation>
  </dataValidations>
  <printOptions horizontalCentered="1"/>
  <pageMargins left="0.25" right="0.25" top="0.75" bottom="0.75" header="0.5" footer="0.35"/>
  <pageSetup paperSize="5" scale="65" fitToHeight="200" pageOrder="overThenDown" orientation="landscape" horizontalDpi="1200" verticalDpi="1200" r:id="rId1"/>
  <headerFooter>
    <oddFooter>&amp;L&amp;"Times New Roman,Regular"&amp;8&amp;F: &amp;A
&amp;D&amp;T&amp;R&amp;"Times New Roman,Regular"&amp;8Page &amp;P of &amp;N</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AS83"/>
  <sheetViews>
    <sheetView showRuler="0" topLeftCell="T1" zoomScaleNormal="100" zoomScaleSheetLayoutView="25" workbookViewId="0">
      <pane ySplit="4" topLeftCell="A5" activePane="bottomLeft" state="frozen"/>
      <selection pane="bottomLeft" activeCell="AA14" sqref="AA14"/>
    </sheetView>
  </sheetViews>
  <sheetFormatPr defaultColWidth="9.140625" defaultRowHeight="14.1" customHeight="1" x14ac:dyDescent="0.2"/>
  <cols>
    <col min="1" max="1" width="6.5703125" style="4" customWidth="1"/>
    <col min="2" max="2" width="5.85546875" style="4" customWidth="1"/>
    <col min="3" max="3" width="7.85546875" style="4" customWidth="1"/>
    <col min="4" max="4" width="15.5703125" style="4" customWidth="1"/>
    <col min="5" max="5" width="11.140625" style="4" customWidth="1"/>
    <col min="6" max="6" width="16.5703125" style="4" customWidth="1"/>
    <col min="7" max="7" width="16.85546875" style="4" customWidth="1"/>
    <col min="8" max="8" width="17" style="4" customWidth="1"/>
    <col min="9" max="9" width="22.42578125" style="4" customWidth="1"/>
    <col min="10" max="10" width="24.5703125" style="4" customWidth="1"/>
    <col min="11" max="11" width="10.42578125" style="4" customWidth="1"/>
    <col min="12" max="12" width="10.5703125" style="4" customWidth="1"/>
    <col min="13" max="13" width="13.5703125" style="4" customWidth="1"/>
    <col min="14" max="14" width="14.42578125" style="4" customWidth="1"/>
    <col min="15" max="15" width="12.85546875" style="4" customWidth="1"/>
    <col min="16" max="16" width="13.5703125" style="4" customWidth="1"/>
    <col min="17" max="17" width="13" style="4" customWidth="1"/>
    <col min="18" max="18" width="9.140625" style="4" customWidth="1"/>
    <col min="19" max="19" width="14" style="4" customWidth="1"/>
    <col min="20" max="20" width="12.42578125" style="4" customWidth="1"/>
    <col min="21" max="21" width="9.140625" style="4" customWidth="1"/>
    <col min="22" max="22" width="6.85546875" style="4" customWidth="1"/>
    <col min="23" max="23" width="6.5703125" style="4" customWidth="1"/>
    <col min="24" max="24" width="12.140625" style="4" customWidth="1"/>
    <col min="25" max="25" width="14.140625" style="126" customWidth="1"/>
    <col min="26" max="26" width="14.5703125" style="7" customWidth="1"/>
    <col min="27" max="27" width="15" style="126" customWidth="1"/>
    <col min="28" max="28" width="14.5703125" style="126" customWidth="1"/>
    <col min="29" max="29" width="15.140625" style="126" customWidth="1"/>
    <col min="30" max="30" width="13.42578125" style="126" customWidth="1"/>
    <col min="31" max="31" width="12.85546875" style="126" customWidth="1"/>
    <col min="32" max="32" width="11.42578125" style="126" customWidth="1"/>
    <col min="33" max="33" width="12.42578125" style="126" customWidth="1"/>
    <col min="34" max="34" width="12" style="126" customWidth="1"/>
    <col min="35" max="35" width="14" style="7" customWidth="1"/>
    <col min="36" max="36" width="13.140625" style="7" customWidth="1"/>
    <col min="37" max="37" width="12.5703125" style="7" customWidth="1"/>
    <col min="38" max="38" width="11" style="7" customWidth="1"/>
    <col min="39" max="39" width="14.5703125" style="4" customWidth="1"/>
    <col min="40" max="40" width="13.140625" style="7" customWidth="1"/>
    <col min="41" max="41" width="7.42578125" style="4" customWidth="1"/>
    <col min="42" max="42" width="36.140625" style="4" customWidth="1"/>
    <col min="43" max="43" width="9.42578125" style="4" customWidth="1"/>
    <col min="44" max="44" width="22.5703125" style="4" customWidth="1"/>
    <col min="45" max="16384" width="9.140625" style="4"/>
  </cols>
  <sheetData>
    <row r="1" spans="1:44" s="12" customFormat="1" ht="24" customHeight="1" x14ac:dyDescent="0.2">
      <c r="A1" s="31" t="s">
        <v>0</v>
      </c>
      <c r="B1" s="32"/>
      <c r="C1" s="32"/>
      <c r="D1" s="32"/>
      <c r="E1" s="32"/>
      <c r="F1" s="32"/>
      <c r="G1" s="32"/>
      <c r="H1" s="32"/>
      <c r="I1" s="32"/>
      <c r="J1" s="32"/>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c r="AM1" s="30"/>
      <c r="AN1" s="30"/>
      <c r="AO1" s="30"/>
      <c r="AP1" s="30"/>
      <c r="AQ1" s="30"/>
    </row>
    <row r="2" spans="1:44" s="20" customFormat="1" ht="8.1" customHeight="1" x14ac:dyDescent="0.2">
      <c r="A2" s="22"/>
      <c r="E2" s="22"/>
      <c r="F2" s="22"/>
      <c r="G2" s="22"/>
      <c r="H2" s="17"/>
      <c r="I2" s="17"/>
      <c r="J2" s="17"/>
      <c r="K2" s="17"/>
      <c r="L2" s="17"/>
      <c r="M2" s="17"/>
      <c r="N2" s="17"/>
      <c r="O2" s="17"/>
      <c r="P2" s="17"/>
      <c r="Q2" s="17"/>
    </row>
    <row r="3" spans="1:44" s="20" customFormat="1" ht="18" customHeight="1" x14ac:dyDescent="0.2">
      <c r="A3" s="24" t="s">
        <v>848</v>
      </c>
      <c r="E3" s="22"/>
      <c r="F3" s="22"/>
      <c r="G3" s="22"/>
      <c r="H3" s="17"/>
      <c r="I3" s="17"/>
      <c r="J3" s="17"/>
      <c r="K3" s="17"/>
      <c r="L3" s="17"/>
      <c r="M3" s="17"/>
      <c r="N3" s="17"/>
      <c r="O3" s="17"/>
      <c r="P3" s="17"/>
      <c r="Q3" s="17"/>
      <c r="AD3" s="99"/>
      <c r="AE3" s="49"/>
      <c r="AF3" s="49"/>
    </row>
    <row r="4" spans="1:44" s="53" customFormat="1" ht="40.5" customHeight="1" x14ac:dyDescent="0.2">
      <c r="A4" s="813" t="s">
        <v>1461</v>
      </c>
      <c r="B4" s="813"/>
      <c r="C4" s="813"/>
      <c r="D4" s="813"/>
      <c r="E4" s="813"/>
      <c r="F4" s="813"/>
      <c r="G4" s="813"/>
      <c r="H4" s="813"/>
      <c r="I4" s="813"/>
      <c r="J4" s="813"/>
      <c r="K4" s="76"/>
      <c r="L4" s="76"/>
      <c r="M4" s="76"/>
      <c r="N4" s="76"/>
      <c r="O4" s="76"/>
      <c r="P4" s="76"/>
      <c r="Q4" s="76"/>
      <c r="R4" s="76"/>
      <c r="S4" s="181"/>
      <c r="T4" s="124"/>
      <c r="U4" s="125"/>
      <c r="V4" s="49"/>
      <c r="W4" s="49"/>
      <c r="X4" s="49"/>
      <c r="Y4" s="49"/>
      <c r="Z4" s="49"/>
      <c r="AA4" s="49"/>
      <c r="AB4" s="49"/>
      <c r="AC4" s="49"/>
      <c r="AD4" s="99"/>
      <c r="AE4" s="99"/>
      <c r="AF4" s="49"/>
      <c r="AG4" s="49"/>
      <c r="AH4" s="49"/>
      <c r="AI4" s="49"/>
      <c r="AJ4" s="49"/>
      <c r="AK4" s="49"/>
      <c r="AL4" s="49"/>
      <c r="AM4" s="49"/>
      <c r="AN4" s="49"/>
      <c r="AO4" s="49"/>
      <c r="AP4" s="49"/>
      <c r="AQ4" s="49"/>
    </row>
    <row r="5" spans="1:44" s="53" customFormat="1" ht="18" customHeight="1" x14ac:dyDescent="0.2">
      <c r="A5" s="23" t="s">
        <v>958</v>
      </c>
      <c r="B5" s="49"/>
      <c r="C5" s="49"/>
      <c r="D5" s="49"/>
      <c r="E5" s="269"/>
      <c r="F5" s="269"/>
      <c r="G5" s="26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row>
    <row r="6" spans="1:44" s="53" customFormat="1" ht="8.1" customHeight="1" x14ac:dyDescent="0.2">
      <c r="A6" s="49"/>
      <c r="B6" s="49"/>
      <c r="C6" s="49"/>
      <c r="E6" s="269"/>
      <c r="F6" s="269"/>
      <c r="G6" s="26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row>
    <row r="7" spans="1:44" s="127" customFormat="1" ht="19.5" customHeight="1" x14ac:dyDescent="0.2">
      <c r="A7" s="814" t="s">
        <v>1</v>
      </c>
      <c r="B7" s="803"/>
      <c r="C7" s="803"/>
      <c r="D7" s="803"/>
      <c r="E7" s="803"/>
      <c r="F7" s="803"/>
      <c r="G7" s="803"/>
      <c r="H7" s="803"/>
      <c r="I7" s="803"/>
      <c r="J7" s="803"/>
      <c r="K7" s="407"/>
      <c r="L7" s="407"/>
      <c r="M7" s="802" t="s">
        <v>110</v>
      </c>
      <c r="N7" s="803"/>
      <c r="O7" s="803"/>
      <c r="P7" s="803"/>
      <c r="Q7" s="803"/>
      <c r="R7" s="803"/>
      <c r="S7" s="804"/>
      <c r="T7" s="802" t="s">
        <v>1120</v>
      </c>
      <c r="U7" s="803"/>
      <c r="V7" s="803"/>
      <c r="W7" s="803"/>
      <c r="X7" s="803" t="s">
        <v>1087</v>
      </c>
      <c r="Y7" s="803"/>
      <c r="Z7" s="803"/>
      <c r="AA7" s="803"/>
      <c r="AB7" s="803"/>
      <c r="AC7" s="803"/>
      <c r="AD7" s="803"/>
      <c r="AE7" s="803"/>
      <c r="AF7" s="803"/>
      <c r="AG7" s="803"/>
      <c r="AH7" s="803"/>
      <c r="AI7" s="803"/>
      <c r="AJ7" s="804"/>
      <c r="AK7" s="802" t="s">
        <v>1088</v>
      </c>
      <c r="AL7" s="803"/>
      <c r="AM7" s="803"/>
      <c r="AN7" s="804"/>
      <c r="AO7" s="799" t="s">
        <v>111</v>
      </c>
      <c r="AP7" s="800"/>
      <c r="AQ7" s="800"/>
      <c r="AR7" s="800"/>
    </row>
    <row r="8" spans="1:44" s="21" customFormat="1" ht="8.1" customHeight="1" x14ac:dyDescent="0.2">
      <c r="A8" s="408"/>
      <c r="B8" s="408"/>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408"/>
      <c r="AF8" s="408"/>
      <c r="AG8" s="408"/>
      <c r="AH8" s="408"/>
      <c r="AI8" s="408"/>
      <c r="AJ8" s="408"/>
      <c r="AK8" s="408"/>
      <c r="AL8" s="408"/>
      <c r="AM8" s="408"/>
      <c r="AN8" s="408"/>
      <c r="AO8" s="408"/>
      <c r="AP8" s="408"/>
      <c r="AQ8" s="408"/>
      <c r="AR8" s="409"/>
    </row>
    <row r="9" spans="1:44" s="271" customFormat="1" ht="12.75" x14ac:dyDescent="0.2">
      <c r="A9" s="410" t="s">
        <v>849</v>
      </c>
      <c r="B9" s="410" t="s">
        <v>850</v>
      </c>
      <c r="C9" s="410" t="s">
        <v>851</v>
      </c>
      <c r="D9" s="411" t="s">
        <v>852</v>
      </c>
      <c r="E9" s="410" t="s">
        <v>853</v>
      </c>
      <c r="F9" s="410" t="s">
        <v>854</v>
      </c>
      <c r="G9" s="410" t="s">
        <v>855</v>
      </c>
      <c r="H9" s="411" t="s">
        <v>856</v>
      </c>
      <c r="I9" s="410" t="s">
        <v>857</v>
      </c>
      <c r="J9" s="410" t="s">
        <v>858</v>
      </c>
      <c r="K9" s="410" t="s">
        <v>859</v>
      </c>
      <c r="L9" s="410" t="s">
        <v>860</v>
      </c>
      <c r="M9" s="410" t="s">
        <v>861</v>
      </c>
      <c r="N9" s="410" t="s">
        <v>862</v>
      </c>
      <c r="O9" s="410" t="s">
        <v>863</v>
      </c>
      <c r="P9" s="410" t="s">
        <v>864</v>
      </c>
      <c r="Q9" s="410" t="s">
        <v>865</v>
      </c>
      <c r="R9" s="410" t="s">
        <v>866</v>
      </c>
      <c r="S9" s="410" t="s">
        <v>867</v>
      </c>
      <c r="T9" s="410" t="s">
        <v>868</v>
      </c>
      <c r="U9" s="412" t="s">
        <v>869</v>
      </c>
      <c r="V9" s="805" t="s">
        <v>870</v>
      </c>
      <c r="W9" s="806"/>
      <c r="X9" s="410" t="s">
        <v>871</v>
      </c>
      <c r="Y9" s="410" t="s">
        <v>872</v>
      </c>
      <c r="Z9" s="410" t="s">
        <v>873</v>
      </c>
      <c r="AA9" s="410" t="s">
        <v>874</v>
      </c>
      <c r="AB9" s="410" t="s">
        <v>875</v>
      </c>
      <c r="AC9" s="410" t="s">
        <v>876</v>
      </c>
      <c r="AD9" s="410" t="s">
        <v>877</v>
      </c>
      <c r="AE9" s="410" t="s">
        <v>878</v>
      </c>
      <c r="AF9" s="410" t="s">
        <v>879</v>
      </c>
      <c r="AG9" s="410" t="s">
        <v>880</v>
      </c>
      <c r="AH9" s="410" t="s">
        <v>881</v>
      </c>
      <c r="AI9" s="410" t="s">
        <v>882</v>
      </c>
      <c r="AJ9" s="410" t="s">
        <v>883</v>
      </c>
      <c r="AK9" s="410" t="s">
        <v>884</v>
      </c>
      <c r="AL9" s="410" t="s">
        <v>885</v>
      </c>
      <c r="AM9" s="410" t="s">
        <v>886</v>
      </c>
      <c r="AN9" s="410" t="s">
        <v>887</v>
      </c>
      <c r="AO9" s="410" t="s">
        <v>888</v>
      </c>
      <c r="AP9" s="410" t="s">
        <v>889</v>
      </c>
      <c r="AQ9" s="410" t="s">
        <v>1121</v>
      </c>
      <c r="AR9" s="410" t="s">
        <v>1751</v>
      </c>
    </row>
    <row r="10" spans="1:44" s="271" customFormat="1" ht="63" customHeight="1" x14ac:dyDescent="0.2">
      <c r="A10" s="801" t="s">
        <v>271</v>
      </c>
      <c r="B10" s="801" t="s">
        <v>316</v>
      </c>
      <c r="C10" s="801" t="s">
        <v>321</v>
      </c>
      <c r="D10" s="801" t="s">
        <v>890</v>
      </c>
      <c r="E10" s="801" t="s">
        <v>1089</v>
      </c>
      <c r="F10" s="801" t="s">
        <v>902</v>
      </c>
      <c r="G10" s="801" t="s">
        <v>908</v>
      </c>
      <c r="H10" s="801" t="s">
        <v>903</v>
      </c>
      <c r="I10" s="801" t="s">
        <v>904</v>
      </c>
      <c r="J10" s="801" t="s">
        <v>77</v>
      </c>
      <c r="K10" s="810" t="s">
        <v>1102</v>
      </c>
      <c r="L10" s="801" t="s">
        <v>1090</v>
      </c>
      <c r="M10" s="801" t="s">
        <v>125</v>
      </c>
      <c r="N10" s="801" t="s">
        <v>1091</v>
      </c>
      <c r="O10" s="815" t="s">
        <v>905</v>
      </c>
      <c r="P10" s="801" t="s">
        <v>1092</v>
      </c>
      <c r="Q10" s="801" t="s">
        <v>1093</v>
      </c>
      <c r="R10" s="801" t="s">
        <v>105</v>
      </c>
      <c r="S10" s="812" t="s">
        <v>70</v>
      </c>
      <c r="T10" s="801" t="s">
        <v>1094</v>
      </c>
      <c r="U10" s="807" t="s">
        <v>1095</v>
      </c>
      <c r="V10" s="808"/>
      <c r="W10" s="809"/>
      <c r="X10" s="810" t="s">
        <v>1096</v>
      </c>
      <c r="Y10" s="801" t="s">
        <v>1097</v>
      </c>
      <c r="Z10" s="801"/>
      <c r="AA10" s="801"/>
      <c r="AB10" s="801"/>
      <c r="AC10" s="801"/>
      <c r="AD10" s="801"/>
      <c r="AE10" s="801"/>
      <c r="AF10" s="801"/>
      <c r="AG10" s="801" t="s">
        <v>106</v>
      </c>
      <c r="AH10" s="801" t="s">
        <v>891</v>
      </c>
      <c r="AI10" s="801" t="s">
        <v>892</v>
      </c>
      <c r="AJ10" s="801" t="s">
        <v>893</v>
      </c>
      <c r="AK10" s="812" t="s">
        <v>223</v>
      </c>
      <c r="AL10" s="812" t="s">
        <v>224</v>
      </c>
      <c r="AM10" s="812" t="s">
        <v>222</v>
      </c>
      <c r="AN10" s="812" t="s">
        <v>256</v>
      </c>
      <c r="AO10" s="801" t="s">
        <v>270</v>
      </c>
      <c r="AP10" s="801" t="s">
        <v>405</v>
      </c>
      <c r="AQ10" s="801" t="s">
        <v>1752</v>
      </c>
      <c r="AR10" s="801" t="s">
        <v>1098</v>
      </c>
    </row>
    <row r="11" spans="1:44" s="271" customFormat="1" ht="55.5" customHeight="1" x14ac:dyDescent="0.2">
      <c r="A11" s="801"/>
      <c r="B11" s="801"/>
      <c r="C11" s="801"/>
      <c r="D11" s="801"/>
      <c r="E11" s="801"/>
      <c r="F11" s="801"/>
      <c r="G11" s="801"/>
      <c r="H11" s="801"/>
      <c r="I11" s="801"/>
      <c r="J11" s="801"/>
      <c r="K11" s="811"/>
      <c r="L11" s="801"/>
      <c r="M11" s="801"/>
      <c r="N11" s="801"/>
      <c r="O11" s="815"/>
      <c r="P11" s="801"/>
      <c r="Q11" s="801"/>
      <c r="R11" s="801"/>
      <c r="S11" s="812"/>
      <c r="T11" s="801"/>
      <c r="U11" s="424" t="s">
        <v>1099</v>
      </c>
      <c r="V11" s="424" t="s">
        <v>1100</v>
      </c>
      <c r="W11" s="424" t="s">
        <v>1101</v>
      </c>
      <c r="X11" s="811"/>
      <c r="Y11" s="425" t="s">
        <v>894</v>
      </c>
      <c r="Z11" s="425" t="s">
        <v>895</v>
      </c>
      <c r="AA11" s="425" t="s">
        <v>896</v>
      </c>
      <c r="AB11" s="425" t="s">
        <v>897</v>
      </c>
      <c r="AC11" s="425" t="s">
        <v>898</v>
      </c>
      <c r="AD11" s="425" t="s">
        <v>899</v>
      </c>
      <c r="AE11" s="425" t="s">
        <v>900</v>
      </c>
      <c r="AF11" s="425" t="s">
        <v>901</v>
      </c>
      <c r="AG11" s="801"/>
      <c r="AH11" s="801"/>
      <c r="AI11" s="801"/>
      <c r="AJ11" s="801"/>
      <c r="AK11" s="812"/>
      <c r="AL11" s="812"/>
      <c r="AM11" s="812"/>
      <c r="AN11" s="812"/>
      <c r="AO11" s="801"/>
      <c r="AP11" s="801"/>
      <c r="AQ11" s="801"/>
      <c r="AR11" s="801"/>
    </row>
    <row r="12" spans="1:44" ht="44.1" customHeight="1" x14ac:dyDescent="0.2">
      <c r="A12" s="413" t="s">
        <v>1382</v>
      </c>
      <c r="B12" s="423">
        <v>1501</v>
      </c>
      <c r="C12" s="413" t="s">
        <v>1382</v>
      </c>
      <c r="D12" s="418" t="s">
        <v>1521</v>
      </c>
      <c r="E12" s="413">
        <v>2011</v>
      </c>
      <c r="F12" s="413" t="s">
        <v>35</v>
      </c>
      <c r="G12" s="413"/>
      <c r="H12" s="514" t="s">
        <v>66</v>
      </c>
      <c r="I12" s="418" t="s">
        <v>18</v>
      </c>
      <c r="J12" s="418" t="s">
        <v>1522</v>
      </c>
      <c r="K12" s="418">
        <v>63304</v>
      </c>
      <c r="L12" s="418" t="s">
        <v>1511</v>
      </c>
      <c r="M12" s="413" t="s">
        <v>35</v>
      </c>
      <c r="N12" s="413" t="s">
        <v>34</v>
      </c>
      <c r="O12" s="413" t="s">
        <v>3</v>
      </c>
      <c r="P12" s="423">
        <v>2013</v>
      </c>
      <c r="Q12" s="423">
        <v>2015</v>
      </c>
      <c r="R12" s="423" t="s">
        <v>1318</v>
      </c>
      <c r="S12" s="422">
        <v>1700000</v>
      </c>
      <c r="T12" s="413" t="s">
        <v>34</v>
      </c>
      <c r="U12" s="413"/>
      <c r="V12" s="414"/>
      <c r="W12" s="414"/>
      <c r="X12" s="699" t="s">
        <v>1510</v>
      </c>
      <c r="Y12" s="416">
        <v>0</v>
      </c>
      <c r="Z12" s="416">
        <v>0</v>
      </c>
      <c r="AA12" s="417">
        <v>0</v>
      </c>
      <c r="AB12" s="416">
        <v>0</v>
      </c>
      <c r="AC12" s="417">
        <v>0</v>
      </c>
      <c r="AD12" s="417">
        <v>0</v>
      </c>
      <c r="AE12" s="417">
        <v>0</v>
      </c>
      <c r="AF12" s="418"/>
      <c r="AG12" s="419" t="s">
        <v>1458</v>
      </c>
      <c r="AH12" s="420" t="s">
        <v>1458</v>
      </c>
      <c r="AI12" s="420" t="s">
        <v>1458</v>
      </c>
      <c r="AJ12" s="420" t="s">
        <v>1458</v>
      </c>
      <c r="AK12" s="421" t="s">
        <v>1458</v>
      </c>
      <c r="AL12" s="422" t="s">
        <v>1458</v>
      </c>
      <c r="AM12" s="422" t="s">
        <v>1458</v>
      </c>
      <c r="AN12" s="422" t="s">
        <v>1458</v>
      </c>
      <c r="AO12" s="413"/>
      <c r="AP12" s="418" t="s">
        <v>1523</v>
      </c>
      <c r="AQ12" s="413"/>
      <c r="AR12" s="413"/>
    </row>
    <row r="13" spans="1:44" ht="48.6" customHeight="1" x14ac:dyDescent="0.2">
      <c r="A13" s="413" t="s">
        <v>1382</v>
      </c>
      <c r="B13" s="423">
        <v>1501</v>
      </c>
      <c r="C13" s="413" t="s">
        <v>1382</v>
      </c>
      <c r="D13" s="418" t="s">
        <v>1524</v>
      </c>
      <c r="E13" s="413">
        <v>2010</v>
      </c>
      <c r="F13" s="413" t="s">
        <v>35</v>
      </c>
      <c r="G13" s="413"/>
      <c r="H13" s="586" t="s">
        <v>68</v>
      </c>
      <c r="I13" s="418" t="s">
        <v>49</v>
      </c>
      <c r="J13" s="418" t="s">
        <v>1525</v>
      </c>
      <c r="K13" s="418">
        <v>80021</v>
      </c>
      <c r="L13" s="418" t="s">
        <v>1511</v>
      </c>
      <c r="M13" s="413" t="s">
        <v>35</v>
      </c>
      <c r="N13" s="413" t="s">
        <v>35</v>
      </c>
      <c r="O13" s="413" t="s">
        <v>3</v>
      </c>
      <c r="P13" s="423">
        <v>2010</v>
      </c>
      <c r="Q13" s="423">
        <v>2011</v>
      </c>
      <c r="R13" s="423">
        <v>25</v>
      </c>
      <c r="S13" s="422">
        <v>35000</v>
      </c>
      <c r="T13" s="413" t="s">
        <v>35</v>
      </c>
      <c r="U13" s="413" t="s">
        <v>1262</v>
      </c>
      <c r="V13" s="414" t="s">
        <v>1519</v>
      </c>
      <c r="W13" s="414">
        <v>2011</v>
      </c>
      <c r="X13" s="699" t="s">
        <v>1513</v>
      </c>
      <c r="Y13" s="416">
        <v>0.7</v>
      </c>
      <c r="Z13" s="416">
        <v>0</v>
      </c>
      <c r="AA13" s="417">
        <v>0</v>
      </c>
      <c r="AB13" s="416">
        <v>0</v>
      </c>
      <c r="AC13" s="417">
        <v>0</v>
      </c>
      <c r="AD13" s="417">
        <v>0</v>
      </c>
      <c r="AE13" s="417">
        <v>0</v>
      </c>
      <c r="AF13" s="418"/>
      <c r="AG13" s="419" t="s">
        <v>1318</v>
      </c>
      <c r="AH13" s="420" t="s">
        <v>1318</v>
      </c>
      <c r="AI13" s="420">
        <v>0</v>
      </c>
      <c r="AJ13" s="420">
        <v>0</v>
      </c>
      <c r="AK13" s="421">
        <v>70</v>
      </c>
      <c r="AL13" s="422" t="s">
        <v>1318</v>
      </c>
      <c r="AM13" s="422">
        <v>66</v>
      </c>
      <c r="AN13" s="422" t="s">
        <v>1458</v>
      </c>
      <c r="AO13" s="413"/>
      <c r="AP13" s="418" t="s">
        <v>1526</v>
      </c>
      <c r="AQ13" s="413"/>
      <c r="AR13" s="413"/>
    </row>
    <row r="14" spans="1:44" ht="40.35" customHeight="1" x14ac:dyDescent="0.2">
      <c r="A14" s="413" t="s">
        <v>1382</v>
      </c>
      <c r="B14" s="423">
        <v>1501</v>
      </c>
      <c r="C14" s="413" t="s">
        <v>1382</v>
      </c>
      <c r="D14" s="418" t="s">
        <v>1527</v>
      </c>
      <c r="E14" s="413">
        <v>2010</v>
      </c>
      <c r="F14" s="413" t="s">
        <v>35</v>
      </c>
      <c r="G14" s="413"/>
      <c r="H14" s="586" t="s">
        <v>68</v>
      </c>
      <c r="I14" s="418" t="s">
        <v>49</v>
      </c>
      <c r="J14" s="418" t="s">
        <v>1528</v>
      </c>
      <c r="K14" s="418">
        <v>86045</v>
      </c>
      <c r="L14" s="418" t="s">
        <v>1511</v>
      </c>
      <c r="M14" s="413" t="s">
        <v>35</v>
      </c>
      <c r="N14" s="413" t="s">
        <v>34</v>
      </c>
      <c r="O14" s="413" t="s">
        <v>3</v>
      </c>
      <c r="P14" s="423">
        <v>2011</v>
      </c>
      <c r="Q14" s="423">
        <v>2013</v>
      </c>
      <c r="R14" s="423">
        <v>25</v>
      </c>
      <c r="S14" s="422">
        <v>1125000</v>
      </c>
      <c r="T14" s="413" t="s">
        <v>34</v>
      </c>
      <c r="U14" s="413"/>
      <c r="V14" s="414"/>
      <c r="W14" s="414"/>
      <c r="X14" s="699" t="s">
        <v>1513</v>
      </c>
      <c r="Y14" s="416">
        <v>0</v>
      </c>
      <c r="Z14" s="416">
        <v>0</v>
      </c>
      <c r="AA14" s="417">
        <v>0</v>
      </c>
      <c r="AB14" s="416">
        <v>0</v>
      </c>
      <c r="AC14" s="417">
        <v>0</v>
      </c>
      <c r="AD14" s="417">
        <v>0</v>
      </c>
      <c r="AE14" s="417">
        <v>0</v>
      </c>
      <c r="AF14" s="418"/>
      <c r="AG14" s="419" t="s">
        <v>1318</v>
      </c>
      <c r="AH14" s="420" t="s">
        <v>1318</v>
      </c>
      <c r="AI14" s="420">
        <v>225</v>
      </c>
      <c r="AJ14" s="420">
        <v>0</v>
      </c>
      <c r="AK14" s="421"/>
      <c r="AL14" s="422" t="s">
        <v>1318</v>
      </c>
      <c r="AM14" s="422">
        <v>52875</v>
      </c>
      <c r="AN14" s="422">
        <v>0</v>
      </c>
      <c r="AO14" s="413"/>
      <c r="AP14" s="418" t="s">
        <v>1529</v>
      </c>
      <c r="AQ14" s="413"/>
      <c r="AR14" s="413"/>
    </row>
    <row r="15" spans="1:44" ht="71.099999999999994" customHeight="1" x14ac:dyDescent="0.2">
      <c r="A15" s="413" t="s">
        <v>1382</v>
      </c>
      <c r="B15" s="423">
        <v>1501</v>
      </c>
      <c r="C15" s="413" t="s">
        <v>1382</v>
      </c>
      <c r="D15" s="418" t="s">
        <v>1530</v>
      </c>
      <c r="E15" s="413">
        <v>2010</v>
      </c>
      <c r="F15" s="413" t="s">
        <v>35</v>
      </c>
      <c r="G15" s="413"/>
      <c r="H15" s="514" t="s">
        <v>114</v>
      </c>
      <c r="I15" s="418" t="s">
        <v>54</v>
      </c>
      <c r="J15" s="418" t="s">
        <v>1531</v>
      </c>
      <c r="K15" s="418">
        <v>86045</v>
      </c>
      <c r="L15" s="418" t="s">
        <v>1511</v>
      </c>
      <c r="M15" s="413" t="s">
        <v>35</v>
      </c>
      <c r="N15" s="413" t="s">
        <v>34</v>
      </c>
      <c r="O15" s="413" t="s">
        <v>3</v>
      </c>
      <c r="P15" s="423">
        <v>2013</v>
      </c>
      <c r="Q15" s="423">
        <v>2014</v>
      </c>
      <c r="R15" s="423">
        <v>25</v>
      </c>
      <c r="S15" s="422">
        <v>932759</v>
      </c>
      <c r="T15" s="413" t="s">
        <v>34</v>
      </c>
      <c r="U15" s="413"/>
      <c r="V15" s="414"/>
      <c r="W15" s="414"/>
      <c r="X15" s="699" t="s">
        <v>1510</v>
      </c>
      <c r="Y15" s="416">
        <v>599.94138335287221</v>
      </c>
      <c r="Z15" s="416">
        <v>0</v>
      </c>
      <c r="AA15" s="417">
        <v>0</v>
      </c>
      <c r="AB15" s="416">
        <v>0</v>
      </c>
      <c r="AC15" s="417">
        <v>0</v>
      </c>
      <c r="AD15" s="417">
        <v>0</v>
      </c>
      <c r="AE15" s="417">
        <v>0</v>
      </c>
      <c r="AF15" s="418"/>
      <c r="AG15" s="419" t="s">
        <v>1318</v>
      </c>
      <c r="AH15" s="420" t="s">
        <v>1318</v>
      </c>
      <c r="AI15" s="420">
        <v>0</v>
      </c>
      <c r="AJ15" s="420">
        <v>0</v>
      </c>
      <c r="AK15" s="421">
        <v>56994.431418522858</v>
      </c>
      <c r="AL15" s="422" t="s">
        <v>1318</v>
      </c>
      <c r="AM15" s="422">
        <v>0</v>
      </c>
      <c r="AN15" s="422">
        <v>150000</v>
      </c>
      <c r="AO15" s="413"/>
      <c r="AP15" s="418" t="s">
        <v>1532</v>
      </c>
      <c r="AQ15" s="413"/>
      <c r="AR15" s="413"/>
    </row>
    <row r="16" spans="1:44" ht="91.5" customHeight="1" x14ac:dyDescent="0.2">
      <c r="A16" s="511" t="s">
        <v>1382</v>
      </c>
      <c r="B16" s="512">
        <v>1501</v>
      </c>
      <c r="C16" s="511" t="s">
        <v>1382</v>
      </c>
      <c r="D16" s="513" t="s">
        <v>1533</v>
      </c>
      <c r="E16" s="511">
        <v>2010</v>
      </c>
      <c r="F16" s="511" t="s">
        <v>35</v>
      </c>
      <c r="G16" s="511"/>
      <c r="H16" s="514" t="s">
        <v>68</v>
      </c>
      <c r="I16" s="513" t="s">
        <v>24</v>
      </c>
      <c r="J16" s="418" t="s">
        <v>1534</v>
      </c>
      <c r="K16" s="418">
        <v>86045</v>
      </c>
      <c r="L16" s="418"/>
      <c r="M16" s="413" t="s">
        <v>35</v>
      </c>
      <c r="N16" s="413" t="s">
        <v>35</v>
      </c>
      <c r="O16" s="413" t="s">
        <v>3</v>
      </c>
      <c r="P16" s="423">
        <v>2011</v>
      </c>
      <c r="Q16" s="423">
        <v>2011</v>
      </c>
      <c r="R16" s="423">
        <v>20</v>
      </c>
      <c r="S16" s="422">
        <v>34000</v>
      </c>
      <c r="T16" s="413" t="s">
        <v>34</v>
      </c>
      <c r="U16" s="413"/>
      <c r="V16" s="414"/>
      <c r="W16" s="414"/>
      <c r="X16" s="699" t="s">
        <v>1512</v>
      </c>
      <c r="Y16" s="416">
        <v>0</v>
      </c>
      <c r="Z16" s="416">
        <v>0</v>
      </c>
      <c r="AA16" s="417">
        <v>0</v>
      </c>
      <c r="AB16" s="416">
        <v>0</v>
      </c>
      <c r="AC16" s="417">
        <v>0</v>
      </c>
      <c r="AD16" s="417">
        <v>0</v>
      </c>
      <c r="AE16" s="417">
        <v>0</v>
      </c>
      <c r="AF16" s="418">
        <v>0</v>
      </c>
      <c r="AG16" s="419">
        <v>0</v>
      </c>
      <c r="AH16" s="420">
        <v>2.92</v>
      </c>
      <c r="AI16" s="420" t="s">
        <v>1318</v>
      </c>
      <c r="AJ16" s="420" t="s">
        <v>1318</v>
      </c>
      <c r="AK16" s="421" t="s">
        <v>1318</v>
      </c>
      <c r="AL16" s="422">
        <v>0</v>
      </c>
      <c r="AM16" s="422" t="s">
        <v>1318</v>
      </c>
      <c r="AN16" s="422">
        <v>875</v>
      </c>
      <c r="AO16" s="413"/>
      <c r="AP16" s="418"/>
      <c r="AQ16" s="413"/>
      <c r="AR16" s="413"/>
    </row>
    <row r="17" spans="1:44" ht="82.5" customHeight="1" x14ac:dyDescent="0.2">
      <c r="A17" s="511" t="s">
        <v>1382</v>
      </c>
      <c r="B17" s="512">
        <v>1501</v>
      </c>
      <c r="C17" s="511" t="s">
        <v>1382</v>
      </c>
      <c r="D17" s="513" t="s">
        <v>1535</v>
      </c>
      <c r="E17" s="511">
        <v>2010</v>
      </c>
      <c r="F17" s="511" t="s">
        <v>35</v>
      </c>
      <c r="G17" s="511"/>
      <c r="H17" s="514" t="s">
        <v>68</v>
      </c>
      <c r="I17" s="513" t="s">
        <v>24</v>
      </c>
      <c r="J17" s="418" t="s">
        <v>1536</v>
      </c>
      <c r="K17" s="418">
        <v>63304</v>
      </c>
      <c r="L17" s="418"/>
      <c r="M17" s="413" t="s">
        <v>35</v>
      </c>
      <c r="N17" s="413" t="s">
        <v>35</v>
      </c>
      <c r="O17" s="413" t="s">
        <v>3</v>
      </c>
      <c r="P17" s="423">
        <v>2012</v>
      </c>
      <c r="Q17" s="423">
        <v>2012</v>
      </c>
      <c r="R17" s="423">
        <v>30</v>
      </c>
      <c r="S17" s="422">
        <v>33000</v>
      </c>
      <c r="T17" s="413" t="s">
        <v>34</v>
      </c>
      <c r="U17" s="413"/>
      <c r="V17" s="414"/>
      <c r="W17" s="414"/>
      <c r="X17" s="699" t="s">
        <v>1512</v>
      </c>
      <c r="Y17" s="416">
        <v>0</v>
      </c>
      <c r="Z17" s="416">
        <v>0</v>
      </c>
      <c r="AA17" s="417">
        <v>0</v>
      </c>
      <c r="AB17" s="416">
        <v>0</v>
      </c>
      <c r="AC17" s="417">
        <v>0</v>
      </c>
      <c r="AD17" s="417">
        <v>0</v>
      </c>
      <c r="AE17" s="417">
        <v>0</v>
      </c>
      <c r="AF17" s="418">
        <v>0</v>
      </c>
      <c r="AG17" s="419">
        <v>1</v>
      </c>
      <c r="AH17" s="420">
        <v>0</v>
      </c>
      <c r="AI17" s="420" t="s">
        <v>1318</v>
      </c>
      <c r="AJ17" s="420" t="s">
        <v>1318</v>
      </c>
      <c r="AK17" s="421" t="s">
        <v>1318</v>
      </c>
      <c r="AL17" s="422">
        <v>100</v>
      </c>
      <c r="AM17" s="422" t="s">
        <v>1318</v>
      </c>
      <c r="AN17" s="422">
        <v>0</v>
      </c>
      <c r="AO17" s="413"/>
      <c r="AP17" s="418" t="s">
        <v>1537</v>
      </c>
      <c r="AQ17" s="413"/>
      <c r="AR17" s="413"/>
    </row>
    <row r="18" spans="1:44" ht="102.75" customHeight="1" x14ac:dyDescent="0.2">
      <c r="A18" s="413" t="s">
        <v>1382</v>
      </c>
      <c r="B18" s="423">
        <v>1501</v>
      </c>
      <c r="C18" s="413" t="s">
        <v>1382</v>
      </c>
      <c r="D18" s="418" t="s">
        <v>1538</v>
      </c>
      <c r="E18" s="413">
        <v>2010</v>
      </c>
      <c r="F18" s="413" t="s">
        <v>35</v>
      </c>
      <c r="G18" s="413"/>
      <c r="H18" s="586" t="s">
        <v>55</v>
      </c>
      <c r="I18" s="418" t="s">
        <v>24</v>
      </c>
      <c r="J18" s="418" t="s">
        <v>1539</v>
      </c>
      <c r="K18" s="418"/>
      <c r="L18" s="418"/>
      <c r="M18" s="413" t="s">
        <v>35</v>
      </c>
      <c r="N18" s="413"/>
      <c r="O18" s="413" t="s">
        <v>3</v>
      </c>
      <c r="P18" s="423">
        <v>2012</v>
      </c>
      <c r="Q18" s="423">
        <v>2012</v>
      </c>
      <c r="R18" s="423" t="s">
        <v>1458</v>
      </c>
      <c r="S18" s="422">
        <v>34000</v>
      </c>
      <c r="T18" s="413"/>
      <c r="U18" s="413"/>
      <c r="V18" s="414"/>
      <c r="W18" s="414"/>
      <c r="X18" s="699" t="s">
        <v>1512</v>
      </c>
      <c r="Y18" s="416">
        <v>0</v>
      </c>
      <c r="Z18" s="416">
        <v>0</v>
      </c>
      <c r="AA18" s="417">
        <v>0</v>
      </c>
      <c r="AB18" s="416">
        <v>0</v>
      </c>
      <c r="AC18" s="417">
        <v>0</v>
      </c>
      <c r="AD18" s="417">
        <v>0</v>
      </c>
      <c r="AE18" s="417">
        <v>0</v>
      </c>
      <c r="AF18" s="418">
        <v>0</v>
      </c>
      <c r="AG18" s="419" t="s">
        <v>1458</v>
      </c>
      <c r="AH18" s="420" t="s">
        <v>1458</v>
      </c>
      <c r="AI18" s="420" t="s">
        <v>1318</v>
      </c>
      <c r="AJ18" s="420" t="s">
        <v>1318</v>
      </c>
      <c r="AK18" s="421" t="s">
        <v>1318</v>
      </c>
      <c r="AL18" s="422" t="s">
        <v>1458</v>
      </c>
      <c r="AM18" s="422" t="s">
        <v>1318</v>
      </c>
      <c r="AN18" s="422" t="s">
        <v>1458</v>
      </c>
      <c r="AO18" s="413"/>
      <c r="AP18" s="418" t="s">
        <v>1947</v>
      </c>
      <c r="AQ18" s="413"/>
      <c r="AR18" s="413"/>
    </row>
    <row r="19" spans="1:44" ht="129.75" customHeight="1" x14ac:dyDescent="0.2">
      <c r="A19" s="413" t="s">
        <v>1382</v>
      </c>
      <c r="B19" s="423">
        <v>1501</v>
      </c>
      <c r="C19" s="413" t="s">
        <v>1382</v>
      </c>
      <c r="D19" s="418" t="s">
        <v>1540</v>
      </c>
      <c r="E19" s="413">
        <v>2010</v>
      </c>
      <c r="F19" s="413" t="s">
        <v>35</v>
      </c>
      <c r="G19" s="413"/>
      <c r="H19" s="586" t="s">
        <v>68</v>
      </c>
      <c r="I19" s="418" t="s">
        <v>24</v>
      </c>
      <c r="J19" s="697" t="s">
        <v>1922</v>
      </c>
      <c r="K19" s="588">
        <v>63304</v>
      </c>
      <c r="L19" s="418"/>
      <c r="M19" s="413" t="s">
        <v>35</v>
      </c>
      <c r="N19" s="413" t="s">
        <v>35</v>
      </c>
      <c r="O19" s="413" t="s">
        <v>3</v>
      </c>
      <c r="P19" s="423">
        <v>2013</v>
      </c>
      <c r="Q19" s="423">
        <v>2013</v>
      </c>
      <c r="R19" s="587" t="s">
        <v>91</v>
      </c>
      <c r="S19" s="589">
        <v>0</v>
      </c>
      <c r="T19" s="413" t="s">
        <v>34</v>
      </c>
      <c r="U19" s="413"/>
      <c r="V19" s="414"/>
      <c r="W19" s="414"/>
      <c r="X19" s="699" t="s">
        <v>1512</v>
      </c>
      <c r="Y19" s="416">
        <v>0</v>
      </c>
      <c r="Z19" s="416">
        <v>0</v>
      </c>
      <c r="AA19" s="417">
        <v>0</v>
      </c>
      <c r="AB19" s="416">
        <v>0</v>
      </c>
      <c r="AC19" s="417">
        <v>0</v>
      </c>
      <c r="AD19" s="417">
        <v>0</v>
      </c>
      <c r="AE19" s="417">
        <v>0</v>
      </c>
      <c r="AF19" s="418">
        <v>0</v>
      </c>
      <c r="AG19" s="591">
        <v>5</v>
      </c>
      <c r="AH19" s="420">
        <v>0</v>
      </c>
      <c r="AI19" s="420" t="s">
        <v>1318</v>
      </c>
      <c r="AJ19" s="420" t="s">
        <v>1318</v>
      </c>
      <c r="AK19" s="421" t="s">
        <v>1318</v>
      </c>
      <c r="AL19" s="422">
        <v>150</v>
      </c>
      <c r="AM19" s="422" t="s">
        <v>1318</v>
      </c>
      <c r="AN19" s="422">
        <v>0</v>
      </c>
      <c r="AO19" s="413"/>
      <c r="AP19" s="575" t="s">
        <v>1951</v>
      </c>
      <c r="AQ19" s="413"/>
      <c r="AR19" s="413"/>
    </row>
    <row r="20" spans="1:44" ht="196.5" customHeight="1" x14ac:dyDescent="0.2">
      <c r="A20" s="413" t="s">
        <v>1382</v>
      </c>
      <c r="B20" s="423">
        <v>1501</v>
      </c>
      <c r="C20" s="413" t="s">
        <v>1382</v>
      </c>
      <c r="D20" s="418" t="s">
        <v>1542</v>
      </c>
      <c r="E20" s="413">
        <v>2010</v>
      </c>
      <c r="F20" s="413" t="s">
        <v>35</v>
      </c>
      <c r="G20" s="413"/>
      <c r="H20" s="586" t="s">
        <v>55</v>
      </c>
      <c r="I20" s="418" t="s">
        <v>24</v>
      </c>
      <c r="J20" s="696" t="s">
        <v>1950</v>
      </c>
      <c r="K20" s="418"/>
      <c r="L20" s="418"/>
      <c r="M20" s="413" t="s">
        <v>35</v>
      </c>
      <c r="N20" s="413" t="s">
        <v>35</v>
      </c>
      <c r="O20" s="413" t="s">
        <v>3</v>
      </c>
      <c r="P20" s="423">
        <v>2013</v>
      </c>
      <c r="Q20" s="423">
        <v>2013</v>
      </c>
      <c r="R20" s="423" t="s">
        <v>91</v>
      </c>
      <c r="S20" s="422" t="s">
        <v>91</v>
      </c>
      <c r="T20" s="413" t="s">
        <v>35</v>
      </c>
      <c r="U20" s="413"/>
      <c r="V20" s="414"/>
      <c r="W20" s="414"/>
      <c r="X20" s="699" t="s">
        <v>1512</v>
      </c>
      <c r="Y20" s="416">
        <v>0</v>
      </c>
      <c r="Z20" s="416">
        <v>0</v>
      </c>
      <c r="AA20" s="417">
        <v>0</v>
      </c>
      <c r="AB20" s="416">
        <v>0</v>
      </c>
      <c r="AC20" s="417">
        <v>0</v>
      </c>
      <c r="AD20" s="417">
        <v>0</v>
      </c>
      <c r="AE20" s="417">
        <v>0</v>
      </c>
      <c r="AF20" s="418">
        <v>0</v>
      </c>
      <c r="AG20" s="419" t="s">
        <v>1458</v>
      </c>
      <c r="AH20" s="420" t="s">
        <v>1458</v>
      </c>
      <c r="AI20" s="420" t="s">
        <v>1318</v>
      </c>
      <c r="AJ20" s="420" t="s">
        <v>1318</v>
      </c>
      <c r="AK20" s="421" t="s">
        <v>1318</v>
      </c>
      <c r="AL20" s="422" t="s">
        <v>1458</v>
      </c>
      <c r="AM20" s="422" t="s">
        <v>1318</v>
      </c>
      <c r="AN20" s="422" t="s">
        <v>1458</v>
      </c>
      <c r="AO20" s="413"/>
      <c r="AP20" s="575" t="s">
        <v>1948</v>
      </c>
      <c r="AQ20" s="413"/>
      <c r="AR20" s="413"/>
    </row>
    <row r="21" spans="1:44" ht="72" customHeight="1" x14ac:dyDescent="0.2">
      <c r="A21" s="413" t="s">
        <v>1382</v>
      </c>
      <c r="B21" s="423">
        <v>1501</v>
      </c>
      <c r="C21" s="413" t="s">
        <v>1382</v>
      </c>
      <c r="D21" s="418" t="s">
        <v>1543</v>
      </c>
      <c r="E21" s="413">
        <v>2010</v>
      </c>
      <c r="F21" s="413" t="s">
        <v>35</v>
      </c>
      <c r="G21" s="413"/>
      <c r="H21" s="586" t="s">
        <v>55</v>
      </c>
      <c r="I21" s="418" t="s">
        <v>24</v>
      </c>
      <c r="J21" s="418" t="s">
        <v>1544</v>
      </c>
      <c r="K21" s="418"/>
      <c r="L21" s="418"/>
      <c r="M21" s="413" t="s">
        <v>35</v>
      </c>
      <c r="N21" s="413" t="s">
        <v>35</v>
      </c>
      <c r="O21" s="413" t="s">
        <v>3</v>
      </c>
      <c r="P21" s="423">
        <v>2014</v>
      </c>
      <c r="Q21" s="423">
        <v>2014</v>
      </c>
      <c r="R21" s="423" t="s">
        <v>1458</v>
      </c>
      <c r="S21" s="589">
        <v>0</v>
      </c>
      <c r="T21" s="413" t="s">
        <v>34</v>
      </c>
      <c r="U21" s="413"/>
      <c r="V21" s="414"/>
      <c r="W21" s="414"/>
      <c r="X21" s="699" t="s">
        <v>1512</v>
      </c>
      <c r="Y21" s="416">
        <v>0</v>
      </c>
      <c r="Z21" s="416">
        <v>0</v>
      </c>
      <c r="AA21" s="417">
        <v>0</v>
      </c>
      <c r="AB21" s="416">
        <v>0</v>
      </c>
      <c r="AC21" s="417">
        <v>0</v>
      </c>
      <c r="AD21" s="417">
        <v>0</v>
      </c>
      <c r="AE21" s="417">
        <v>0</v>
      </c>
      <c r="AF21" s="418">
        <v>0</v>
      </c>
      <c r="AG21" s="419">
        <v>30</v>
      </c>
      <c r="AH21" s="420" t="s">
        <v>1458</v>
      </c>
      <c r="AI21" s="420" t="s">
        <v>1318</v>
      </c>
      <c r="AJ21" s="420" t="s">
        <v>1318</v>
      </c>
      <c r="AK21" s="421" t="s">
        <v>1318</v>
      </c>
      <c r="AL21" s="422">
        <v>150</v>
      </c>
      <c r="AM21" s="422" t="s">
        <v>1318</v>
      </c>
      <c r="AN21" s="422" t="s">
        <v>1458</v>
      </c>
      <c r="AO21" s="413"/>
      <c r="AP21" s="575" t="s">
        <v>1934</v>
      </c>
      <c r="AQ21" s="413"/>
      <c r="AR21" s="413"/>
    </row>
    <row r="22" spans="1:44" ht="63.75" x14ac:dyDescent="0.2">
      <c r="A22" s="413" t="s">
        <v>1382</v>
      </c>
      <c r="B22" s="423">
        <v>1501</v>
      </c>
      <c r="C22" s="413" t="s">
        <v>1382</v>
      </c>
      <c r="D22" s="418" t="s">
        <v>1545</v>
      </c>
      <c r="E22" s="413">
        <v>2010</v>
      </c>
      <c r="F22" s="413" t="s">
        <v>35</v>
      </c>
      <c r="G22" s="413"/>
      <c r="H22" s="586" t="s">
        <v>66</v>
      </c>
      <c r="I22" s="418" t="s">
        <v>24</v>
      </c>
      <c r="J22" s="696" t="s">
        <v>1935</v>
      </c>
      <c r="K22" s="418"/>
      <c r="L22" s="418"/>
      <c r="M22" s="413" t="s">
        <v>35</v>
      </c>
      <c r="N22" s="413" t="s">
        <v>35</v>
      </c>
      <c r="O22" s="413" t="s">
        <v>3</v>
      </c>
      <c r="P22" s="423">
        <v>2014</v>
      </c>
      <c r="Q22" s="423">
        <v>2014</v>
      </c>
      <c r="R22" s="423" t="s">
        <v>1458</v>
      </c>
      <c r="S22" s="589">
        <v>15000</v>
      </c>
      <c r="T22" s="413" t="s">
        <v>34</v>
      </c>
      <c r="U22" s="413"/>
      <c r="V22" s="414"/>
      <c r="W22" s="414"/>
      <c r="X22" s="699" t="s">
        <v>1512</v>
      </c>
      <c r="Y22" s="416">
        <v>0</v>
      </c>
      <c r="Z22" s="416">
        <v>0</v>
      </c>
      <c r="AA22" s="417">
        <v>0</v>
      </c>
      <c r="AB22" s="416">
        <v>0</v>
      </c>
      <c r="AC22" s="417">
        <v>0</v>
      </c>
      <c r="AD22" s="417">
        <v>0</v>
      </c>
      <c r="AE22" s="417">
        <v>0</v>
      </c>
      <c r="AF22" s="418">
        <v>0</v>
      </c>
      <c r="AG22" s="419" t="s">
        <v>1318</v>
      </c>
      <c r="AH22" s="420">
        <v>0</v>
      </c>
      <c r="AI22" s="420" t="s">
        <v>1318</v>
      </c>
      <c r="AJ22" s="420" t="s">
        <v>1318</v>
      </c>
      <c r="AK22" s="421" t="s">
        <v>1318</v>
      </c>
      <c r="AL22" s="422">
        <v>0</v>
      </c>
      <c r="AM22" s="422" t="s">
        <v>1318</v>
      </c>
      <c r="AN22" s="422" t="s">
        <v>1318</v>
      </c>
      <c r="AO22" s="413"/>
      <c r="AP22" s="513"/>
      <c r="AQ22" s="413"/>
      <c r="AR22" s="413"/>
    </row>
    <row r="23" spans="1:44" ht="63.75" x14ac:dyDescent="0.2">
      <c r="A23" s="413" t="s">
        <v>1382</v>
      </c>
      <c r="B23" s="423">
        <v>1501</v>
      </c>
      <c r="C23" s="413" t="s">
        <v>1382</v>
      </c>
      <c r="D23" s="418" t="s">
        <v>1546</v>
      </c>
      <c r="E23" s="413">
        <v>2010</v>
      </c>
      <c r="F23" s="413" t="s">
        <v>35</v>
      </c>
      <c r="G23" s="413"/>
      <c r="H23" s="514" t="s">
        <v>66</v>
      </c>
      <c r="I23" s="418" t="s">
        <v>24</v>
      </c>
      <c r="J23" s="418" t="s">
        <v>1547</v>
      </c>
      <c r="K23" s="418"/>
      <c r="L23" s="418"/>
      <c r="M23" s="413" t="s">
        <v>35</v>
      </c>
      <c r="N23" s="413" t="s">
        <v>35</v>
      </c>
      <c r="O23" s="413" t="s">
        <v>3</v>
      </c>
      <c r="P23" s="423">
        <v>2015</v>
      </c>
      <c r="Q23" s="423">
        <v>2015</v>
      </c>
      <c r="R23" s="423" t="s">
        <v>1458</v>
      </c>
      <c r="S23" s="422">
        <v>17000</v>
      </c>
      <c r="T23" s="413" t="s">
        <v>34</v>
      </c>
      <c r="U23" s="413"/>
      <c r="V23" s="414"/>
      <c r="W23" s="414"/>
      <c r="X23" s="699" t="s">
        <v>1512</v>
      </c>
      <c r="Y23" s="416">
        <v>0</v>
      </c>
      <c r="Z23" s="416">
        <v>0</v>
      </c>
      <c r="AA23" s="417">
        <v>0</v>
      </c>
      <c r="AB23" s="416">
        <v>0</v>
      </c>
      <c r="AC23" s="417">
        <v>0</v>
      </c>
      <c r="AD23" s="417">
        <v>0</v>
      </c>
      <c r="AE23" s="417">
        <v>0</v>
      </c>
      <c r="AF23" s="418">
        <v>0</v>
      </c>
      <c r="AG23" s="419" t="s">
        <v>1458</v>
      </c>
      <c r="AH23" s="420" t="s">
        <v>1458</v>
      </c>
      <c r="AI23" s="420" t="s">
        <v>1318</v>
      </c>
      <c r="AJ23" s="420" t="s">
        <v>1318</v>
      </c>
      <c r="AK23" s="421" t="s">
        <v>1318</v>
      </c>
      <c r="AL23" s="422" t="s">
        <v>1458</v>
      </c>
      <c r="AM23" s="422" t="s">
        <v>1318</v>
      </c>
      <c r="AN23" s="422" t="s">
        <v>1458</v>
      </c>
      <c r="AO23" s="413"/>
      <c r="AP23" s="418" t="s">
        <v>1541</v>
      </c>
      <c r="AQ23" s="413"/>
      <c r="AR23" s="413"/>
    </row>
    <row r="24" spans="1:44" ht="76.5" x14ac:dyDescent="0.2">
      <c r="A24" s="413" t="s">
        <v>1382</v>
      </c>
      <c r="B24" s="423">
        <v>1501</v>
      </c>
      <c r="C24" s="413" t="s">
        <v>1382</v>
      </c>
      <c r="D24" s="418" t="s">
        <v>1548</v>
      </c>
      <c r="E24" s="413">
        <v>2010</v>
      </c>
      <c r="F24" s="413" t="s">
        <v>35</v>
      </c>
      <c r="G24" s="413"/>
      <c r="H24" s="514" t="s">
        <v>66</v>
      </c>
      <c r="I24" s="418" t="s">
        <v>24</v>
      </c>
      <c r="J24" s="418" t="s">
        <v>1549</v>
      </c>
      <c r="K24" s="418"/>
      <c r="L24" s="418"/>
      <c r="M24" s="413" t="s">
        <v>35</v>
      </c>
      <c r="N24" s="413" t="s">
        <v>35</v>
      </c>
      <c r="O24" s="413" t="s">
        <v>3</v>
      </c>
      <c r="P24" s="423">
        <v>2015</v>
      </c>
      <c r="Q24" s="423">
        <v>2015</v>
      </c>
      <c r="R24" s="423" t="s">
        <v>1458</v>
      </c>
      <c r="S24" s="422">
        <v>17000</v>
      </c>
      <c r="T24" s="413" t="s">
        <v>34</v>
      </c>
      <c r="U24" s="413"/>
      <c r="V24" s="414"/>
      <c r="W24" s="414"/>
      <c r="X24" s="699" t="s">
        <v>1512</v>
      </c>
      <c r="Y24" s="416">
        <v>0</v>
      </c>
      <c r="Z24" s="416">
        <v>0</v>
      </c>
      <c r="AA24" s="417">
        <v>0</v>
      </c>
      <c r="AB24" s="416">
        <v>0</v>
      </c>
      <c r="AC24" s="417">
        <v>0</v>
      </c>
      <c r="AD24" s="417">
        <v>0</v>
      </c>
      <c r="AE24" s="417">
        <v>0</v>
      </c>
      <c r="AF24" s="418">
        <v>0</v>
      </c>
      <c r="AG24" s="419" t="s">
        <v>1458</v>
      </c>
      <c r="AH24" s="420" t="s">
        <v>1458</v>
      </c>
      <c r="AI24" s="420" t="s">
        <v>1318</v>
      </c>
      <c r="AJ24" s="420" t="s">
        <v>1318</v>
      </c>
      <c r="AK24" s="421" t="s">
        <v>1318</v>
      </c>
      <c r="AL24" s="422" t="s">
        <v>1458</v>
      </c>
      <c r="AM24" s="422" t="s">
        <v>1318</v>
      </c>
      <c r="AN24" s="422" t="s">
        <v>1458</v>
      </c>
      <c r="AO24" s="413"/>
      <c r="AP24" s="418" t="s">
        <v>1541</v>
      </c>
      <c r="AQ24" s="413"/>
      <c r="AR24" s="413"/>
    </row>
    <row r="25" spans="1:44" ht="51" x14ac:dyDescent="0.2">
      <c r="A25" s="413" t="s">
        <v>1382</v>
      </c>
      <c r="B25" s="423">
        <v>1501</v>
      </c>
      <c r="C25" s="413" t="s">
        <v>1382</v>
      </c>
      <c r="D25" s="418" t="s">
        <v>1550</v>
      </c>
      <c r="E25" s="413">
        <v>2010</v>
      </c>
      <c r="F25" s="413" t="s">
        <v>35</v>
      </c>
      <c r="G25" s="413"/>
      <c r="H25" s="514" t="s">
        <v>66</v>
      </c>
      <c r="I25" s="418" t="s">
        <v>24</v>
      </c>
      <c r="J25" s="418" t="s">
        <v>1551</v>
      </c>
      <c r="K25" s="418"/>
      <c r="L25" s="418"/>
      <c r="M25" s="413" t="s">
        <v>35</v>
      </c>
      <c r="N25" s="413" t="s">
        <v>35</v>
      </c>
      <c r="O25" s="413" t="s">
        <v>3</v>
      </c>
      <c r="P25" s="423">
        <v>2016</v>
      </c>
      <c r="Q25" s="423">
        <v>2016</v>
      </c>
      <c r="R25" s="423" t="s">
        <v>1458</v>
      </c>
      <c r="S25" s="422">
        <v>17000</v>
      </c>
      <c r="T25" s="413" t="s">
        <v>34</v>
      </c>
      <c r="U25" s="413"/>
      <c r="V25" s="414"/>
      <c r="W25" s="414"/>
      <c r="X25" s="699" t="s">
        <v>1512</v>
      </c>
      <c r="Y25" s="416">
        <v>0</v>
      </c>
      <c r="Z25" s="416">
        <v>0</v>
      </c>
      <c r="AA25" s="417">
        <v>0</v>
      </c>
      <c r="AB25" s="416">
        <v>0</v>
      </c>
      <c r="AC25" s="417">
        <v>0</v>
      </c>
      <c r="AD25" s="417">
        <v>0</v>
      </c>
      <c r="AE25" s="417">
        <v>0</v>
      </c>
      <c r="AF25" s="418">
        <v>0</v>
      </c>
      <c r="AG25" s="419" t="s">
        <v>1458</v>
      </c>
      <c r="AH25" s="420" t="s">
        <v>1458</v>
      </c>
      <c r="AI25" s="420" t="s">
        <v>1318</v>
      </c>
      <c r="AJ25" s="420" t="s">
        <v>1318</v>
      </c>
      <c r="AK25" s="421" t="s">
        <v>1318</v>
      </c>
      <c r="AL25" s="422" t="s">
        <v>1458</v>
      </c>
      <c r="AM25" s="422" t="s">
        <v>1318</v>
      </c>
      <c r="AN25" s="422" t="s">
        <v>1458</v>
      </c>
      <c r="AO25" s="413"/>
      <c r="AP25" s="418" t="s">
        <v>1541</v>
      </c>
      <c r="AQ25" s="413"/>
      <c r="AR25" s="413"/>
    </row>
    <row r="26" spans="1:44" ht="76.5" x14ac:dyDescent="0.2">
      <c r="A26" s="413" t="s">
        <v>1382</v>
      </c>
      <c r="B26" s="423">
        <v>1501</v>
      </c>
      <c r="C26" s="413" t="s">
        <v>1382</v>
      </c>
      <c r="D26" s="418" t="s">
        <v>1552</v>
      </c>
      <c r="E26" s="413">
        <v>2010</v>
      </c>
      <c r="F26" s="413" t="s">
        <v>35</v>
      </c>
      <c r="G26" s="413"/>
      <c r="H26" s="514" t="s">
        <v>66</v>
      </c>
      <c r="I26" s="418" t="s">
        <v>24</v>
      </c>
      <c r="J26" s="418" t="s">
        <v>1553</v>
      </c>
      <c r="K26" s="418"/>
      <c r="L26" s="418"/>
      <c r="M26" s="413" t="s">
        <v>35</v>
      </c>
      <c r="N26" s="413" t="s">
        <v>35</v>
      </c>
      <c r="O26" s="413" t="s">
        <v>3</v>
      </c>
      <c r="P26" s="423">
        <v>2016</v>
      </c>
      <c r="Q26" s="423">
        <v>2016</v>
      </c>
      <c r="R26" s="423" t="s">
        <v>1458</v>
      </c>
      <c r="S26" s="422">
        <v>17000</v>
      </c>
      <c r="T26" s="413" t="s">
        <v>34</v>
      </c>
      <c r="U26" s="413"/>
      <c r="V26" s="414"/>
      <c r="W26" s="414"/>
      <c r="X26" s="699" t="s">
        <v>1512</v>
      </c>
      <c r="Y26" s="416">
        <v>0</v>
      </c>
      <c r="Z26" s="416">
        <v>0</v>
      </c>
      <c r="AA26" s="417">
        <v>0</v>
      </c>
      <c r="AB26" s="416">
        <v>0</v>
      </c>
      <c r="AC26" s="417">
        <v>0</v>
      </c>
      <c r="AD26" s="417">
        <v>0</v>
      </c>
      <c r="AE26" s="417">
        <v>0</v>
      </c>
      <c r="AF26" s="418">
        <v>0</v>
      </c>
      <c r="AG26" s="419" t="s">
        <v>1458</v>
      </c>
      <c r="AH26" s="420" t="s">
        <v>1458</v>
      </c>
      <c r="AI26" s="420" t="s">
        <v>1318</v>
      </c>
      <c r="AJ26" s="420" t="s">
        <v>1318</v>
      </c>
      <c r="AK26" s="421" t="s">
        <v>1318</v>
      </c>
      <c r="AL26" s="422" t="s">
        <v>1458</v>
      </c>
      <c r="AM26" s="422" t="s">
        <v>1318</v>
      </c>
      <c r="AN26" s="422" t="s">
        <v>1458</v>
      </c>
      <c r="AO26" s="413"/>
      <c r="AP26" s="418" t="s">
        <v>1541</v>
      </c>
      <c r="AQ26" s="413"/>
      <c r="AR26" s="413"/>
    </row>
    <row r="27" spans="1:44" ht="38.25" x14ac:dyDescent="0.2">
      <c r="A27" s="413" t="s">
        <v>1382</v>
      </c>
      <c r="B27" s="423">
        <v>1501</v>
      </c>
      <c r="C27" s="413" t="s">
        <v>1382</v>
      </c>
      <c r="D27" s="418" t="s">
        <v>1554</v>
      </c>
      <c r="E27" s="413">
        <v>2009</v>
      </c>
      <c r="F27" s="413" t="s">
        <v>35</v>
      </c>
      <c r="G27" s="413" t="s">
        <v>1555</v>
      </c>
      <c r="H27" s="514" t="s">
        <v>68</v>
      </c>
      <c r="I27" s="418" t="s">
        <v>54</v>
      </c>
      <c r="J27" s="418" t="s">
        <v>1556</v>
      </c>
      <c r="K27" s="418">
        <v>45013</v>
      </c>
      <c r="L27" s="418" t="s">
        <v>1511</v>
      </c>
      <c r="M27" s="413" t="s">
        <v>35</v>
      </c>
      <c r="N27" s="413" t="s">
        <v>35</v>
      </c>
      <c r="O27" s="413" t="s">
        <v>3</v>
      </c>
      <c r="P27" s="423">
        <v>2008</v>
      </c>
      <c r="Q27" s="423">
        <v>2008</v>
      </c>
      <c r="R27" s="423" t="s">
        <v>1318</v>
      </c>
      <c r="S27" s="422">
        <v>5000</v>
      </c>
      <c r="T27" s="413" t="s">
        <v>34</v>
      </c>
      <c r="U27" s="413" t="s">
        <v>1262</v>
      </c>
      <c r="V27" s="414" t="s">
        <v>1519</v>
      </c>
      <c r="W27" s="414">
        <v>2011</v>
      </c>
      <c r="X27" s="699" t="s">
        <v>1510</v>
      </c>
      <c r="Y27" s="416">
        <v>411.78194607268466</v>
      </c>
      <c r="Z27" s="416">
        <v>0</v>
      </c>
      <c r="AA27" s="417">
        <v>0</v>
      </c>
      <c r="AB27" s="416">
        <v>0</v>
      </c>
      <c r="AC27" s="417">
        <v>0</v>
      </c>
      <c r="AD27" s="417">
        <v>0</v>
      </c>
      <c r="AE27" s="417">
        <v>0</v>
      </c>
      <c r="AF27" s="418"/>
      <c r="AG27" s="419" t="s">
        <v>1318</v>
      </c>
      <c r="AH27" s="420" t="s">
        <v>1318</v>
      </c>
      <c r="AI27" s="420">
        <v>0</v>
      </c>
      <c r="AJ27" s="420">
        <v>0</v>
      </c>
      <c r="AK27" s="421">
        <v>34589.683470105512</v>
      </c>
      <c r="AL27" s="422" t="s">
        <v>1318</v>
      </c>
      <c r="AM27" s="422" t="s">
        <v>1318</v>
      </c>
      <c r="AN27" s="422">
        <v>500</v>
      </c>
      <c r="AO27" s="413"/>
      <c r="AP27" s="418"/>
      <c r="AQ27" s="413"/>
      <c r="AR27" s="413"/>
    </row>
    <row r="28" spans="1:44" ht="38.25" x14ac:dyDescent="0.2">
      <c r="A28" s="413" t="s">
        <v>1382</v>
      </c>
      <c r="B28" s="423">
        <v>1501</v>
      </c>
      <c r="C28" s="413" t="s">
        <v>1382</v>
      </c>
      <c r="D28" s="418" t="s">
        <v>1557</v>
      </c>
      <c r="E28" s="413">
        <v>2009</v>
      </c>
      <c r="F28" s="413" t="s">
        <v>35</v>
      </c>
      <c r="G28" s="413" t="s">
        <v>1555</v>
      </c>
      <c r="H28" s="514" t="s">
        <v>68</v>
      </c>
      <c r="I28" s="418" t="s">
        <v>54</v>
      </c>
      <c r="J28" s="418" t="s">
        <v>1558</v>
      </c>
      <c r="K28" s="418">
        <v>45013</v>
      </c>
      <c r="L28" s="418" t="s">
        <v>1511</v>
      </c>
      <c r="M28" s="413" t="s">
        <v>35</v>
      </c>
      <c r="N28" s="413" t="s">
        <v>35</v>
      </c>
      <c r="O28" s="413" t="s">
        <v>3</v>
      </c>
      <c r="P28" s="423">
        <v>2008</v>
      </c>
      <c r="Q28" s="423">
        <v>2008</v>
      </c>
      <c r="R28" s="423" t="s">
        <v>1318</v>
      </c>
      <c r="S28" s="422">
        <v>0</v>
      </c>
      <c r="T28" s="413" t="s">
        <v>34</v>
      </c>
      <c r="U28" s="413" t="s">
        <v>1262</v>
      </c>
      <c r="V28" s="414" t="s">
        <v>1519</v>
      </c>
      <c r="W28" s="414">
        <v>2011</v>
      </c>
      <c r="X28" s="699" t="s">
        <v>1510</v>
      </c>
      <c r="Y28" s="416">
        <v>415.29894490035167</v>
      </c>
      <c r="Z28" s="416">
        <v>0</v>
      </c>
      <c r="AA28" s="417">
        <v>0</v>
      </c>
      <c r="AB28" s="416">
        <v>0</v>
      </c>
      <c r="AC28" s="417">
        <v>0</v>
      </c>
      <c r="AD28" s="417">
        <v>0</v>
      </c>
      <c r="AE28" s="417">
        <v>0</v>
      </c>
      <c r="AF28" s="418"/>
      <c r="AG28" s="419" t="s">
        <v>1318</v>
      </c>
      <c r="AH28" s="420" t="s">
        <v>1318</v>
      </c>
      <c r="AI28" s="420">
        <v>0</v>
      </c>
      <c r="AJ28" s="420">
        <v>0</v>
      </c>
      <c r="AK28" s="421">
        <v>34885.111371629544</v>
      </c>
      <c r="AL28" s="422" t="s">
        <v>1318</v>
      </c>
      <c r="AM28" s="422" t="s">
        <v>1318</v>
      </c>
      <c r="AN28" s="422">
        <v>0</v>
      </c>
      <c r="AO28" s="413"/>
      <c r="AP28" s="418"/>
      <c r="AQ28" s="413"/>
      <c r="AR28" s="413"/>
    </row>
    <row r="29" spans="1:44" ht="25.5" x14ac:dyDescent="0.2">
      <c r="A29" s="413" t="s">
        <v>1382</v>
      </c>
      <c r="B29" s="423">
        <v>1501</v>
      </c>
      <c r="C29" s="413" t="s">
        <v>1382</v>
      </c>
      <c r="D29" s="418" t="s">
        <v>1559</v>
      </c>
      <c r="E29" s="413">
        <v>2009</v>
      </c>
      <c r="F29" s="413" t="s">
        <v>35</v>
      </c>
      <c r="G29" s="413" t="s">
        <v>1555</v>
      </c>
      <c r="H29" s="514" t="s">
        <v>68</v>
      </c>
      <c r="I29" s="418" t="s">
        <v>259</v>
      </c>
      <c r="J29" s="418" t="s">
        <v>1560</v>
      </c>
      <c r="K29" s="418">
        <v>45013</v>
      </c>
      <c r="L29" s="418" t="s">
        <v>1511</v>
      </c>
      <c r="M29" s="413" t="s">
        <v>35</v>
      </c>
      <c r="N29" s="413" t="s">
        <v>35</v>
      </c>
      <c r="O29" s="413" t="s">
        <v>3</v>
      </c>
      <c r="P29" s="423">
        <v>2008</v>
      </c>
      <c r="Q29" s="423">
        <v>2008</v>
      </c>
      <c r="R29" s="423" t="s">
        <v>1318</v>
      </c>
      <c r="S29" s="422">
        <v>5000</v>
      </c>
      <c r="T29" s="413" t="s">
        <v>35</v>
      </c>
      <c r="U29" s="413" t="s">
        <v>1262</v>
      </c>
      <c r="V29" s="414" t="s">
        <v>1519</v>
      </c>
      <c r="W29" s="414">
        <v>2011</v>
      </c>
      <c r="X29" s="699" t="s">
        <v>1510</v>
      </c>
      <c r="Y29" s="416">
        <v>32.825322391559205</v>
      </c>
      <c r="Z29" s="416">
        <v>0</v>
      </c>
      <c r="AA29" s="417">
        <v>0</v>
      </c>
      <c r="AB29" s="416">
        <v>0</v>
      </c>
      <c r="AC29" s="417">
        <v>0</v>
      </c>
      <c r="AD29" s="417">
        <v>0</v>
      </c>
      <c r="AE29" s="417">
        <v>0</v>
      </c>
      <c r="AF29" s="418"/>
      <c r="AG29" s="419" t="s">
        <v>1318</v>
      </c>
      <c r="AH29" s="420" t="s">
        <v>1318</v>
      </c>
      <c r="AI29" s="420">
        <v>0</v>
      </c>
      <c r="AJ29" s="420">
        <v>0</v>
      </c>
      <c r="AK29" s="421">
        <v>2757.3270808909733</v>
      </c>
      <c r="AL29" s="422" t="s">
        <v>1318</v>
      </c>
      <c r="AM29" s="422">
        <v>0</v>
      </c>
      <c r="AN29" s="422">
        <v>1000</v>
      </c>
      <c r="AO29" s="413"/>
      <c r="AP29" s="418"/>
      <c r="AQ29" s="413"/>
      <c r="AR29" s="413"/>
    </row>
    <row r="30" spans="1:44" ht="25.5" x14ac:dyDescent="0.2">
      <c r="A30" s="413" t="s">
        <v>1382</v>
      </c>
      <c r="B30" s="423">
        <v>1501</v>
      </c>
      <c r="C30" s="413" t="s">
        <v>1382</v>
      </c>
      <c r="D30" s="418" t="s">
        <v>1561</v>
      </c>
      <c r="E30" s="413">
        <v>2009</v>
      </c>
      <c r="F30" s="413" t="s">
        <v>35</v>
      </c>
      <c r="G30" s="413" t="s">
        <v>1555</v>
      </c>
      <c r="H30" s="514" t="s">
        <v>68</v>
      </c>
      <c r="I30" s="418" t="s">
        <v>259</v>
      </c>
      <c r="J30" s="418" t="s">
        <v>1562</v>
      </c>
      <c r="K30" s="418">
        <v>45013</v>
      </c>
      <c r="L30" s="418" t="s">
        <v>1511</v>
      </c>
      <c r="M30" s="413" t="s">
        <v>35</v>
      </c>
      <c r="N30" s="413" t="s">
        <v>35</v>
      </c>
      <c r="O30" s="413" t="s">
        <v>3</v>
      </c>
      <c r="P30" s="423">
        <v>2008</v>
      </c>
      <c r="Q30" s="423">
        <v>2008</v>
      </c>
      <c r="R30" s="423" t="s">
        <v>1318</v>
      </c>
      <c r="S30" s="422">
        <v>0</v>
      </c>
      <c r="T30" s="413" t="s">
        <v>34</v>
      </c>
      <c r="U30" s="413" t="s">
        <v>1262</v>
      </c>
      <c r="V30" s="414" t="s">
        <v>1519</v>
      </c>
      <c r="W30" s="414">
        <v>2011</v>
      </c>
      <c r="X30" s="699" t="s">
        <v>1510</v>
      </c>
      <c r="Y30" s="416">
        <v>35.463071512309497</v>
      </c>
      <c r="Z30" s="416">
        <v>0</v>
      </c>
      <c r="AA30" s="417">
        <v>0</v>
      </c>
      <c r="AB30" s="416">
        <v>0</v>
      </c>
      <c r="AC30" s="417">
        <v>0</v>
      </c>
      <c r="AD30" s="417">
        <v>0</v>
      </c>
      <c r="AE30" s="417">
        <v>0</v>
      </c>
      <c r="AF30" s="418"/>
      <c r="AG30" s="419" t="s">
        <v>1318</v>
      </c>
      <c r="AH30" s="420" t="s">
        <v>1318</v>
      </c>
      <c r="AI30" s="420">
        <v>0</v>
      </c>
      <c r="AJ30" s="420">
        <v>0</v>
      </c>
      <c r="AK30" s="421">
        <v>2978.8980070339981</v>
      </c>
      <c r="AL30" s="422" t="s">
        <v>1318</v>
      </c>
      <c r="AM30" s="422">
        <v>0</v>
      </c>
      <c r="AN30" s="422">
        <v>500</v>
      </c>
      <c r="AO30" s="413"/>
      <c r="AP30" s="418"/>
      <c r="AQ30" s="413"/>
      <c r="AR30" s="413"/>
    </row>
    <row r="31" spans="1:44" ht="38.25" x14ac:dyDescent="0.2">
      <c r="A31" s="413" t="s">
        <v>1382</v>
      </c>
      <c r="B31" s="423">
        <v>1501</v>
      </c>
      <c r="C31" s="413" t="s">
        <v>1382</v>
      </c>
      <c r="D31" s="418" t="s">
        <v>1563</v>
      </c>
      <c r="E31" s="413">
        <v>2009</v>
      </c>
      <c r="F31" s="413" t="s">
        <v>35</v>
      </c>
      <c r="G31" s="413" t="s">
        <v>1564</v>
      </c>
      <c r="H31" s="514" t="s">
        <v>68</v>
      </c>
      <c r="I31" s="418" t="s">
        <v>130</v>
      </c>
      <c r="J31" s="418" t="s">
        <v>1565</v>
      </c>
      <c r="K31" s="418">
        <v>86045</v>
      </c>
      <c r="L31" s="418" t="s">
        <v>1511</v>
      </c>
      <c r="M31" s="413" t="s">
        <v>35</v>
      </c>
      <c r="N31" s="413" t="s">
        <v>34</v>
      </c>
      <c r="O31" s="413" t="s">
        <v>3</v>
      </c>
      <c r="P31" s="423">
        <v>2008</v>
      </c>
      <c r="Q31" s="423">
        <v>2009</v>
      </c>
      <c r="R31" s="423">
        <v>25</v>
      </c>
      <c r="S31" s="422">
        <v>510000</v>
      </c>
      <c r="T31" s="413" t="s">
        <v>34</v>
      </c>
      <c r="U31" s="413" t="s">
        <v>1262</v>
      </c>
      <c r="V31" s="414" t="s">
        <v>1519</v>
      </c>
      <c r="W31" s="414">
        <v>2010</v>
      </c>
      <c r="X31" s="699" t="s">
        <v>1513</v>
      </c>
      <c r="Y31" s="416">
        <v>0.1817116060961313</v>
      </c>
      <c r="Z31" s="416">
        <v>0</v>
      </c>
      <c r="AA31" s="417">
        <v>0</v>
      </c>
      <c r="AB31" s="416">
        <v>0</v>
      </c>
      <c r="AC31" s="417">
        <v>0</v>
      </c>
      <c r="AD31" s="417">
        <v>0</v>
      </c>
      <c r="AE31" s="417">
        <v>0</v>
      </c>
      <c r="AF31" s="418"/>
      <c r="AG31" s="419" t="s">
        <v>1318</v>
      </c>
      <c r="AH31" s="420" t="s">
        <v>1318</v>
      </c>
      <c r="AI31" s="420">
        <v>0</v>
      </c>
      <c r="AJ31" s="420">
        <v>0.62</v>
      </c>
      <c r="AK31" s="421">
        <v>0</v>
      </c>
      <c r="AL31" s="422" t="s">
        <v>1318</v>
      </c>
      <c r="AM31" s="422">
        <v>10903</v>
      </c>
      <c r="AN31" s="422">
        <v>0</v>
      </c>
      <c r="AO31" s="413"/>
      <c r="AP31" s="418"/>
      <c r="AQ31" s="413"/>
      <c r="AR31" s="413"/>
    </row>
    <row r="32" spans="1:44" ht="38.25" x14ac:dyDescent="0.2">
      <c r="A32" s="413" t="s">
        <v>1382</v>
      </c>
      <c r="B32" s="423">
        <v>1501</v>
      </c>
      <c r="C32" s="413" t="s">
        <v>1382</v>
      </c>
      <c r="D32" s="418" t="s">
        <v>1566</v>
      </c>
      <c r="E32" s="413">
        <v>2009</v>
      </c>
      <c r="F32" s="413" t="s">
        <v>35</v>
      </c>
      <c r="G32" s="413" t="s">
        <v>1567</v>
      </c>
      <c r="H32" s="514" t="s">
        <v>68</v>
      </c>
      <c r="I32" s="418" t="s">
        <v>54</v>
      </c>
      <c r="J32" s="418" t="s">
        <v>1568</v>
      </c>
      <c r="K32" s="418">
        <v>86045</v>
      </c>
      <c r="L32" s="418" t="s">
        <v>1511</v>
      </c>
      <c r="M32" s="413" t="s">
        <v>35</v>
      </c>
      <c r="N32" s="413" t="s">
        <v>35</v>
      </c>
      <c r="O32" s="413" t="s">
        <v>3</v>
      </c>
      <c r="P32" s="423">
        <v>2009</v>
      </c>
      <c r="Q32" s="423">
        <v>2009</v>
      </c>
      <c r="R32" s="423">
        <v>25</v>
      </c>
      <c r="S32" s="422">
        <v>5000</v>
      </c>
      <c r="T32" s="413" t="s">
        <v>34</v>
      </c>
      <c r="U32" s="413" t="s">
        <v>1262</v>
      </c>
      <c r="V32" s="414" t="s">
        <v>1519</v>
      </c>
      <c r="W32" s="414">
        <v>2010</v>
      </c>
      <c r="X32" s="699" t="s">
        <v>1510</v>
      </c>
      <c r="Y32" s="416">
        <v>89.976553341148886</v>
      </c>
      <c r="Z32" s="416">
        <v>0</v>
      </c>
      <c r="AA32" s="417">
        <v>0</v>
      </c>
      <c r="AB32" s="416">
        <v>0</v>
      </c>
      <c r="AC32" s="417">
        <v>0</v>
      </c>
      <c r="AD32" s="417">
        <v>0</v>
      </c>
      <c r="AE32" s="417">
        <v>0</v>
      </c>
      <c r="AF32" s="418"/>
      <c r="AG32" s="419" t="s">
        <v>1318</v>
      </c>
      <c r="AH32" s="420" t="s">
        <v>1318</v>
      </c>
      <c r="AI32" s="420">
        <v>0</v>
      </c>
      <c r="AJ32" s="420">
        <v>0</v>
      </c>
      <c r="AK32" s="421">
        <v>8547.7725674091434</v>
      </c>
      <c r="AL32" s="422" t="s">
        <v>1318</v>
      </c>
      <c r="AM32" s="422">
        <v>0</v>
      </c>
      <c r="AN32" s="422">
        <v>0</v>
      </c>
      <c r="AO32" s="413"/>
      <c r="AP32" s="418"/>
      <c r="AQ32" s="413"/>
      <c r="AR32" s="413"/>
    </row>
    <row r="33" spans="1:45" ht="25.5" x14ac:dyDescent="0.2">
      <c r="A33" s="413" t="s">
        <v>1382</v>
      </c>
      <c r="B33" s="423">
        <v>1501</v>
      </c>
      <c r="C33" s="413" t="s">
        <v>1382</v>
      </c>
      <c r="D33" s="418" t="s">
        <v>1569</v>
      </c>
      <c r="E33" s="413">
        <v>2009</v>
      </c>
      <c r="F33" s="413" t="s">
        <v>35</v>
      </c>
      <c r="G33" s="413" t="s">
        <v>1570</v>
      </c>
      <c r="H33" s="514" t="s">
        <v>68</v>
      </c>
      <c r="I33" s="418" t="s">
        <v>108</v>
      </c>
      <c r="J33" s="418" t="s">
        <v>1571</v>
      </c>
      <c r="K33" s="418">
        <v>45013</v>
      </c>
      <c r="L33" s="418" t="s">
        <v>1511</v>
      </c>
      <c r="M33" s="413" t="s">
        <v>35</v>
      </c>
      <c r="N33" s="413" t="s">
        <v>34</v>
      </c>
      <c r="O33" s="413" t="s">
        <v>3</v>
      </c>
      <c r="P33" s="423">
        <v>2008</v>
      </c>
      <c r="Q33" s="423">
        <v>2008</v>
      </c>
      <c r="R33" s="423">
        <v>25</v>
      </c>
      <c r="S33" s="422">
        <v>369000</v>
      </c>
      <c r="T33" s="413" t="s">
        <v>34</v>
      </c>
      <c r="U33" s="413" t="s">
        <v>1262</v>
      </c>
      <c r="V33" s="414" t="s">
        <v>1519</v>
      </c>
      <c r="W33" s="414">
        <v>2011</v>
      </c>
      <c r="X33" s="699" t="s">
        <v>1513</v>
      </c>
      <c r="Y33" s="416">
        <v>26.377491207502928</v>
      </c>
      <c r="Z33" s="416">
        <v>0</v>
      </c>
      <c r="AA33" s="417">
        <v>0</v>
      </c>
      <c r="AB33" s="416">
        <v>0</v>
      </c>
      <c r="AC33" s="417">
        <v>0</v>
      </c>
      <c r="AD33" s="417">
        <v>0</v>
      </c>
      <c r="AE33" s="417">
        <v>0</v>
      </c>
      <c r="AF33" s="418"/>
      <c r="AG33" s="419" t="s">
        <v>1318</v>
      </c>
      <c r="AH33" s="420" t="s">
        <v>1318</v>
      </c>
      <c r="AI33" s="420">
        <v>0</v>
      </c>
      <c r="AJ33" s="420">
        <v>0</v>
      </c>
      <c r="AK33" s="421">
        <v>22157.092614302463</v>
      </c>
      <c r="AL33" s="422" t="s">
        <v>1318</v>
      </c>
      <c r="AM33" s="422">
        <v>0</v>
      </c>
      <c r="AN33" s="422">
        <v>0</v>
      </c>
      <c r="AO33" s="413"/>
      <c r="AP33" s="418"/>
      <c r="AQ33" s="413"/>
      <c r="AR33" s="413"/>
    </row>
    <row r="34" spans="1:45" ht="25.5" x14ac:dyDescent="0.2">
      <c r="A34" s="413" t="s">
        <v>1382</v>
      </c>
      <c r="B34" s="423">
        <v>1501</v>
      </c>
      <c r="C34" s="413" t="s">
        <v>1382</v>
      </c>
      <c r="D34" s="418" t="s">
        <v>1572</v>
      </c>
      <c r="E34" s="413">
        <v>2009</v>
      </c>
      <c r="F34" s="413" t="s">
        <v>35</v>
      </c>
      <c r="G34" s="413" t="s">
        <v>1573</v>
      </c>
      <c r="H34" s="514" t="s">
        <v>68</v>
      </c>
      <c r="I34" s="418" t="s">
        <v>49</v>
      </c>
      <c r="J34" s="418" t="s">
        <v>1574</v>
      </c>
      <c r="K34" s="418">
        <v>80021</v>
      </c>
      <c r="L34" s="418" t="s">
        <v>1511</v>
      </c>
      <c r="M34" s="413" t="s">
        <v>35</v>
      </c>
      <c r="N34" s="413" t="s">
        <v>35</v>
      </c>
      <c r="O34" s="413" t="s">
        <v>3</v>
      </c>
      <c r="P34" s="423">
        <v>2008</v>
      </c>
      <c r="Q34" s="423">
        <v>2008</v>
      </c>
      <c r="R34" s="423">
        <v>25</v>
      </c>
      <c r="S34" s="422">
        <v>25000</v>
      </c>
      <c r="T34" s="413" t="s">
        <v>34</v>
      </c>
      <c r="U34" s="413" t="s">
        <v>1262</v>
      </c>
      <c r="V34" s="414" t="s">
        <v>1519</v>
      </c>
      <c r="W34" s="414">
        <v>2011</v>
      </c>
      <c r="X34" s="699" t="s">
        <v>1513</v>
      </c>
      <c r="Y34" s="416">
        <v>10.244999999999999</v>
      </c>
      <c r="Z34" s="416">
        <v>0</v>
      </c>
      <c r="AA34" s="417">
        <v>0</v>
      </c>
      <c r="AB34" s="416">
        <v>0</v>
      </c>
      <c r="AC34" s="417">
        <v>0</v>
      </c>
      <c r="AD34" s="417">
        <v>0</v>
      </c>
      <c r="AE34" s="417">
        <v>0</v>
      </c>
      <c r="AF34" s="418"/>
      <c r="AG34" s="419" t="s">
        <v>1318</v>
      </c>
      <c r="AH34" s="420" t="s">
        <v>1318</v>
      </c>
      <c r="AI34" s="420">
        <v>10.244999999999999</v>
      </c>
      <c r="AJ34" s="420">
        <v>0</v>
      </c>
      <c r="AK34" s="421">
        <v>0</v>
      </c>
      <c r="AL34" s="422" t="s">
        <v>1318</v>
      </c>
      <c r="AM34" s="422">
        <v>1372.83</v>
      </c>
      <c r="AN34" s="422">
        <v>0</v>
      </c>
      <c r="AO34" s="413"/>
      <c r="AP34" s="418"/>
      <c r="AQ34" s="413"/>
      <c r="AR34" s="413"/>
    </row>
    <row r="35" spans="1:45" ht="25.5" x14ac:dyDescent="0.2">
      <c r="A35" s="413" t="s">
        <v>1382</v>
      </c>
      <c r="B35" s="423">
        <v>1501</v>
      </c>
      <c r="C35" s="413" t="s">
        <v>1382</v>
      </c>
      <c r="D35" s="418" t="s">
        <v>1575</v>
      </c>
      <c r="E35" s="413">
        <v>2009</v>
      </c>
      <c r="F35" s="413" t="s">
        <v>35</v>
      </c>
      <c r="G35" s="413"/>
      <c r="H35" s="514" t="s">
        <v>68</v>
      </c>
      <c r="I35" s="418" t="s">
        <v>49</v>
      </c>
      <c r="J35" s="418" t="s">
        <v>1576</v>
      </c>
      <c r="K35" s="418"/>
      <c r="L35" s="418" t="s">
        <v>1511</v>
      </c>
      <c r="M35" s="413" t="s">
        <v>35</v>
      </c>
      <c r="N35" s="413" t="s">
        <v>35</v>
      </c>
      <c r="O35" s="413" t="s">
        <v>3</v>
      </c>
      <c r="P35" s="423">
        <v>2003</v>
      </c>
      <c r="Q35" s="423">
        <v>2007</v>
      </c>
      <c r="R35" s="423">
        <v>25</v>
      </c>
      <c r="S35" s="422">
        <v>25630</v>
      </c>
      <c r="T35" s="413" t="s">
        <v>34</v>
      </c>
      <c r="U35" s="413" t="s">
        <v>1262</v>
      </c>
      <c r="V35" s="414" t="s">
        <v>1519</v>
      </c>
      <c r="W35" s="414">
        <v>2011</v>
      </c>
      <c r="X35" s="699" t="s">
        <v>1513</v>
      </c>
      <c r="Y35" s="416">
        <v>2.4209999999999998</v>
      </c>
      <c r="Z35" s="416">
        <v>0</v>
      </c>
      <c r="AA35" s="417">
        <v>0</v>
      </c>
      <c r="AB35" s="416">
        <v>0</v>
      </c>
      <c r="AC35" s="417">
        <v>0</v>
      </c>
      <c r="AD35" s="417">
        <v>0</v>
      </c>
      <c r="AE35" s="417">
        <v>0</v>
      </c>
      <c r="AF35" s="418"/>
      <c r="AG35" s="419" t="s">
        <v>1318</v>
      </c>
      <c r="AH35" s="420" t="s">
        <v>1318</v>
      </c>
      <c r="AI35" s="420">
        <v>2.4209999999999998</v>
      </c>
      <c r="AJ35" s="420">
        <v>0</v>
      </c>
      <c r="AK35" s="421">
        <v>0</v>
      </c>
      <c r="AL35" s="422" t="s">
        <v>1318</v>
      </c>
      <c r="AM35" s="422">
        <v>229.995</v>
      </c>
      <c r="AN35" s="422">
        <v>0</v>
      </c>
      <c r="AO35" s="413"/>
      <c r="AP35" s="418"/>
      <c r="AQ35" s="413"/>
      <c r="AR35" s="413"/>
    </row>
    <row r="36" spans="1:45" ht="25.5" x14ac:dyDescent="0.2">
      <c r="A36" s="413" t="s">
        <v>1382</v>
      </c>
      <c r="B36" s="423">
        <v>1501</v>
      </c>
      <c r="C36" s="413" t="s">
        <v>1382</v>
      </c>
      <c r="D36" s="418" t="s">
        <v>1577</v>
      </c>
      <c r="E36" s="413">
        <v>2009</v>
      </c>
      <c r="F36" s="413" t="s">
        <v>35</v>
      </c>
      <c r="G36" s="413"/>
      <c r="H36" s="514" t="s">
        <v>55</v>
      </c>
      <c r="I36" s="418" t="s">
        <v>49</v>
      </c>
      <c r="J36" s="418" t="s">
        <v>1578</v>
      </c>
      <c r="K36" s="418"/>
      <c r="L36" s="418" t="s">
        <v>1511</v>
      </c>
      <c r="M36" s="413" t="s">
        <v>35</v>
      </c>
      <c r="N36" s="413"/>
      <c r="O36" s="413" t="s">
        <v>1579</v>
      </c>
      <c r="P36" s="423" t="s">
        <v>1579</v>
      </c>
      <c r="Q36" s="423" t="s">
        <v>1579</v>
      </c>
      <c r="R36" s="423" t="s">
        <v>1579</v>
      </c>
      <c r="S36" s="422" t="s">
        <v>1579</v>
      </c>
      <c r="T36" s="413" t="s">
        <v>35</v>
      </c>
      <c r="U36" s="413"/>
      <c r="V36" s="414"/>
      <c r="W36" s="414"/>
      <c r="X36" s="699" t="s">
        <v>1513</v>
      </c>
      <c r="Y36" s="416" t="s">
        <v>1579</v>
      </c>
      <c r="Z36" s="416">
        <v>0</v>
      </c>
      <c r="AA36" s="417">
        <v>0</v>
      </c>
      <c r="AB36" s="416">
        <v>0</v>
      </c>
      <c r="AC36" s="417">
        <v>0</v>
      </c>
      <c r="AD36" s="417">
        <v>0</v>
      </c>
      <c r="AE36" s="417">
        <v>0</v>
      </c>
      <c r="AF36" s="418"/>
      <c r="AG36" s="419" t="s">
        <v>1318</v>
      </c>
      <c r="AH36" s="420" t="s">
        <v>1318</v>
      </c>
      <c r="AI36" s="420" t="s">
        <v>1579</v>
      </c>
      <c r="AJ36" s="420">
        <v>0</v>
      </c>
      <c r="AK36" s="421">
        <v>0</v>
      </c>
      <c r="AL36" s="422" t="s">
        <v>1318</v>
      </c>
      <c r="AM36" s="422" t="s">
        <v>1579</v>
      </c>
      <c r="AN36" s="422">
        <v>0</v>
      </c>
      <c r="AO36" s="413"/>
      <c r="AP36" s="418"/>
      <c r="AQ36" s="413"/>
      <c r="AR36" s="413"/>
    </row>
    <row r="37" spans="1:45" ht="63.75" x14ac:dyDescent="0.2">
      <c r="A37" s="413" t="s">
        <v>1382</v>
      </c>
      <c r="B37" s="423">
        <v>1501</v>
      </c>
      <c r="C37" s="413" t="s">
        <v>1382</v>
      </c>
      <c r="D37" s="418" t="s">
        <v>1580</v>
      </c>
      <c r="E37" s="413">
        <v>2009</v>
      </c>
      <c r="F37" s="413" t="s">
        <v>35</v>
      </c>
      <c r="G37" s="413"/>
      <c r="H37" s="514" t="s">
        <v>68</v>
      </c>
      <c r="I37" s="418" t="s">
        <v>258</v>
      </c>
      <c r="J37" s="418" t="s">
        <v>1581</v>
      </c>
      <c r="K37" s="418"/>
      <c r="L37" s="418" t="s">
        <v>1511</v>
      </c>
      <c r="M37" s="413" t="s">
        <v>35</v>
      </c>
      <c r="N37" s="413" t="s">
        <v>35</v>
      </c>
      <c r="O37" s="413" t="s">
        <v>3</v>
      </c>
      <c r="P37" s="423">
        <v>2009</v>
      </c>
      <c r="Q37" s="423">
        <v>2010</v>
      </c>
      <c r="R37" s="423">
        <v>25</v>
      </c>
      <c r="S37" s="422">
        <v>38000</v>
      </c>
      <c r="T37" s="413" t="s">
        <v>34</v>
      </c>
      <c r="U37" s="413"/>
      <c r="V37" s="414"/>
      <c r="W37" s="414"/>
      <c r="X37" s="699" t="s">
        <v>1510</v>
      </c>
      <c r="Y37" s="416">
        <v>0</v>
      </c>
      <c r="Z37" s="416">
        <v>0</v>
      </c>
      <c r="AA37" s="417">
        <v>0</v>
      </c>
      <c r="AB37" s="416">
        <v>0</v>
      </c>
      <c r="AC37" s="417">
        <v>0</v>
      </c>
      <c r="AD37" s="417">
        <v>0</v>
      </c>
      <c r="AE37" s="417">
        <v>0</v>
      </c>
      <c r="AF37" s="418"/>
      <c r="AG37" s="419" t="s">
        <v>1318</v>
      </c>
      <c r="AH37" s="420" t="s">
        <v>1318</v>
      </c>
      <c r="AI37" s="420">
        <v>0</v>
      </c>
      <c r="AJ37" s="420">
        <v>0</v>
      </c>
      <c r="AK37" s="421" t="s">
        <v>1318</v>
      </c>
      <c r="AL37" s="422" t="s">
        <v>1318</v>
      </c>
      <c r="AM37" s="422"/>
      <c r="AN37" s="422">
        <v>0</v>
      </c>
      <c r="AO37" s="413"/>
      <c r="AP37" s="418"/>
      <c r="AQ37" s="413"/>
      <c r="AR37" s="413"/>
    </row>
    <row r="38" spans="1:45" ht="38.25" x14ac:dyDescent="0.2">
      <c r="A38" s="413" t="s">
        <v>1382</v>
      </c>
      <c r="B38" s="423">
        <v>1501</v>
      </c>
      <c r="C38" s="413" t="s">
        <v>1382</v>
      </c>
      <c r="D38" s="418" t="s">
        <v>1582</v>
      </c>
      <c r="E38" s="413">
        <v>2009</v>
      </c>
      <c r="F38" s="413" t="s">
        <v>35</v>
      </c>
      <c r="G38" s="413"/>
      <c r="H38" s="514" t="s">
        <v>68</v>
      </c>
      <c r="I38" s="418" t="s">
        <v>1516</v>
      </c>
      <c r="J38" s="418" t="s">
        <v>1583</v>
      </c>
      <c r="K38" s="418"/>
      <c r="L38" s="418" t="s">
        <v>1511</v>
      </c>
      <c r="M38" s="413" t="s">
        <v>35</v>
      </c>
      <c r="N38" s="413" t="s">
        <v>35</v>
      </c>
      <c r="O38" s="413" t="s">
        <v>3</v>
      </c>
      <c r="P38" s="423">
        <v>2008</v>
      </c>
      <c r="Q38" s="698" t="s">
        <v>1968</v>
      </c>
      <c r="R38" s="423" t="s">
        <v>1318</v>
      </c>
      <c r="S38" s="422">
        <v>56000</v>
      </c>
      <c r="T38" s="413" t="s">
        <v>35</v>
      </c>
      <c r="U38" s="413"/>
      <c r="V38" s="414"/>
      <c r="W38" s="414"/>
      <c r="X38" s="699" t="s">
        <v>1510</v>
      </c>
      <c r="Y38" s="416">
        <v>0</v>
      </c>
      <c r="Z38" s="416">
        <v>0</v>
      </c>
      <c r="AA38" s="417">
        <v>0</v>
      </c>
      <c r="AB38" s="416">
        <v>0</v>
      </c>
      <c r="AC38" s="417">
        <v>0</v>
      </c>
      <c r="AD38" s="417">
        <v>0</v>
      </c>
      <c r="AE38" s="417">
        <v>0</v>
      </c>
      <c r="AF38" s="418">
        <v>0</v>
      </c>
      <c r="AG38" s="419" t="s">
        <v>1318</v>
      </c>
      <c r="AH38" s="420" t="s">
        <v>1318</v>
      </c>
      <c r="AI38" s="420" t="s">
        <v>1318</v>
      </c>
      <c r="AJ38" s="420" t="s">
        <v>1318</v>
      </c>
      <c r="AK38" s="421" t="s">
        <v>1318</v>
      </c>
      <c r="AL38" s="422" t="s">
        <v>1318</v>
      </c>
      <c r="AM38" s="422" t="s">
        <v>1318</v>
      </c>
      <c r="AN38" s="422" t="s">
        <v>1318</v>
      </c>
      <c r="AO38" s="413"/>
      <c r="AP38" s="418" t="s">
        <v>1584</v>
      </c>
      <c r="AQ38" s="413"/>
      <c r="AR38" s="413"/>
    </row>
    <row r="39" spans="1:45" ht="25.5" x14ac:dyDescent="0.2">
      <c r="A39" s="413" t="s">
        <v>1382</v>
      </c>
      <c r="B39" s="423">
        <v>1501</v>
      </c>
      <c r="C39" s="413" t="s">
        <v>1382</v>
      </c>
      <c r="D39" s="418" t="s">
        <v>1585</v>
      </c>
      <c r="E39" s="413">
        <v>2009</v>
      </c>
      <c r="F39" s="413" t="s">
        <v>35</v>
      </c>
      <c r="G39" s="413"/>
      <c r="H39" s="514" t="s">
        <v>68</v>
      </c>
      <c r="I39" s="418" t="s">
        <v>24</v>
      </c>
      <c r="J39" s="418" t="s">
        <v>1586</v>
      </c>
      <c r="K39" s="418"/>
      <c r="L39" s="418"/>
      <c r="M39" s="413" t="s">
        <v>35</v>
      </c>
      <c r="N39" s="413" t="s">
        <v>35</v>
      </c>
      <c r="O39" s="413" t="s">
        <v>3</v>
      </c>
      <c r="P39" s="423"/>
      <c r="Q39" s="423">
        <v>2015</v>
      </c>
      <c r="R39" s="423" t="s">
        <v>1318</v>
      </c>
      <c r="S39" s="422">
        <v>0</v>
      </c>
      <c r="T39" s="413" t="s">
        <v>35</v>
      </c>
      <c r="U39" s="413"/>
      <c r="V39" s="414"/>
      <c r="W39" s="414"/>
      <c r="X39" s="699" t="s">
        <v>1510</v>
      </c>
      <c r="Y39" s="416">
        <v>0</v>
      </c>
      <c r="Z39" s="416">
        <v>0</v>
      </c>
      <c r="AA39" s="417">
        <v>0</v>
      </c>
      <c r="AB39" s="416">
        <v>0</v>
      </c>
      <c r="AC39" s="417">
        <v>0</v>
      </c>
      <c r="AD39" s="417">
        <v>0</v>
      </c>
      <c r="AE39" s="417">
        <v>0</v>
      </c>
      <c r="AF39" s="418"/>
      <c r="AG39" s="419" t="s">
        <v>1318</v>
      </c>
      <c r="AH39" s="420" t="s">
        <v>1318</v>
      </c>
      <c r="AI39" s="420">
        <v>0</v>
      </c>
      <c r="AJ39" s="420">
        <v>0</v>
      </c>
      <c r="AK39" s="421" t="s">
        <v>1318</v>
      </c>
      <c r="AL39" s="422" t="s">
        <v>1318</v>
      </c>
      <c r="AM39" s="422" t="s">
        <v>1318</v>
      </c>
      <c r="AN39" s="422">
        <v>0</v>
      </c>
      <c r="AO39" s="413"/>
      <c r="AP39" s="418"/>
      <c r="AQ39" s="413"/>
      <c r="AR39" s="413"/>
    </row>
    <row r="40" spans="1:45" ht="51" x14ac:dyDescent="0.2">
      <c r="A40" s="413" t="s">
        <v>1382</v>
      </c>
      <c r="B40" s="423">
        <v>1501</v>
      </c>
      <c r="C40" s="413" t="s">
        <v>1382</v>
      </c>
      <c r="D40" s="418" t="s">
        <v>1587</v>
      </c>
      <c r="E40" s="413">
        <v>2010</v>
      </c>
      <c r="F40" s="413" t="s">
        <v>35</v>
      </c>
      <c r="G40" s="413"/>
      <c r="H40" s="514" t="s">
        <v>68</v>
      </c>
      <c r="I40" s="418" t="s">
        <v>49</v>
      </c>
      <c r="J40" s="418" t="s">
        <v>1588</v>
      </c>
      <c r="K40" s="418">
        <v>45013</v>
      </c>
      <c r="L40" s="418" t="s">
        <v>1511</v>
      </c>
      <c r="M40" s="413" t="s">
        <v>35</v>
      </c>
      <c r="N40" s="413" t="s">
        <v>35</v>
      </c>
      <c r="O40" s="413" t="s">
        <v>3</v>
      </c>
      <c r="P40" s="423">
        <v>2010</v>
      </c>
      <c r="Q40" s="423">
        <v>2010</v>
      </c>
      <c r="R40" s="423">
        <v>25</v>
      </c>
      <c r="S40" s="422">
        <v>12000</v>
      </c>
      <c r="T40" s="413" t="s">
        <v>34</v>
      </c>
      <c r="U40" s="413" t="s">
        <v>1262</v>
      </c>
      <c r="V40" s="414" t="s">
        <v>1519</v>
      </c>
      <c r="W40" s="414">
        <v>2011</v>
      </c>
      <c r="X40" s="699" t="s">
        <v>1513</v>
      </c>
      <c r="Y40" s="416">
        <v>0.30299999999999999</v>
      </c>
      <c r="Z40" s="416">
        <v>0</v>
      </c>
      <c r="AA40" s="417">
        <v>0</v>
      </c>
      <c r="AB40" s="416">
        <v>0</v>
      </c>
      <c r="AC40" s="417">
        <v>0</v>
      </c>
      <c r="AD40" s="417">
        <v>0</v>
      </c>
      <c r="AE40" s="417">
        <v>0</v>
      </c>
      <c r="AF40" s="418"/>
      <c r="AG40" s="419" t="s">
        <v>1318</v>
      </c>
      <c r="AH40" s="420" t="s">
        <v>1318</v>
      </c>
      <c r="AI40" s="420">
        <v>0.30299999999999999</v>
      </c>
      <c r="AJ40" s="420">
        <v>0</v>
      </c>
      <c r="AK40" s="421">
        <v>0</v>
      </c>
      <c r="AL40" s="422" t="s">
        <v>1318</v>
      </c>
      <c r="AM40" s="422">
        <v>25.452000000000002</v>
      </c>
      <c r="AN40" s="422">
        <v>0</v>
      </c>
      <c r="AO40" s="413"/>
      <c r="AP40" s="418" t="s">
        <v>1589</v>
      </c>
      <c r="AQ40" s="413"/>
      <c r="AR40" s="413"/>
    </row>
    <row r="41" spans="1:45" ht="25.5" x14ac:dyDescent="0.2">
      <c r="A41" s="413" t="s">
        <v>1382</v>
      </c>
      <c r="B41" s="423">
        <v>1501</v>
      </c>
      <c r="C41" s="413" t="s">
        <v>1382</v>
      </c>
      <c r="D41" s="418" t="s">
        <v>1590</v>
      </c>
      <c r="E41" s="413">
        <v>2010</v>
      </c>
      <c r="F41" s="413" t="s">
        <v>35</v>
      </c>
      <c r="G41" s="413"/>
      <c r="H41" s="514" t="s">
        <v>68</v>
      </c>
      <c r="I41" s="418" t="s">
        <v>49</v>
      </c>
      <c r="J41" s="418" t="s">
        <v>1528</v>
      </c>
      <c r="K41" s="418">
        <v>86045</v>
      </c>
      <c r="L41" s="418" t="s">
        <v>1511</v>
      </c>
      <c r="M41" s="413" t="s">
        <v>35</v>
      </c>
      <c r="N41" s="413" t="s">
        <v>34</v>
      </c>
      <c r="O41" s="413" t="s">
        <v>3</v>
      </c>
      <c r="P41" s="423">
        <v>2009</v>
      </c>
      <c r="Q41" s="423">
        <v>2010</v>
      </c>
      <c r="R41" s="423">
        <v>25</v>
      </c>
      <c r="S41" s="422">
        <v>350000</v>
      </c>
      <c r="T41" s="413" t="s">
        <v>34</v>
      </c>
      <c r="U41" s="413" t="s">
        <v>1265</v>
      </c>
      <c r="V41" s="414" t="s">
        <v>1519</v>
      </c>
      <c r="W41" s="414">
        <v>2011</v>
      </c>
      <c r="X41" s="699" t="s">
        <v>1513</v>
      </c>
      <c r="Y41" s="416">
        <v>0</v>
      </c>
      <c r="Z41" s="416">
        <v>0</v>
      </c>
      <c r="AA41" s="417">
        <v>0</v>
      </c>
      <c r="AB41" s="416">
        <v>0</v>
      </c>
      <c r="AC41" s="417">
        <v>0</v>
      </c>
      <c r="AD41" s="417">
        <v>0</v>
      </c>
      <c r="AE41" s="417">
        <v>0</v>
      </c>
      <c r="AF41" s="418"/>
      <c r="AG41" s="419" t="s">
        <v>1318</v>
      </c>
      <c r="AH41" s="420" t="s">
        <v>1318</v>
      </c>
      <c r="AI41" s="420">
        <v>84.38</v>
      </c>
      <c r="AJ41" s="420">
        <v>0</v>
      </c>
      <c r="AK41" s="421">
        <v>0</v>
      </c>
      <c r="AL41" s="422" t="s">
        <v>1318</v>
      </c>
      <c r="AM41" s="422">
        <v>9700</v>
      </c>
      <c r="AN41" s="422">
        <v>0</v>
      </c>
      <c r="AO41" s="413"/>
      <c r="AP41" s="418" t="s">
        <v>1591</v>
      </c>
      <c r="AQ41" s="413"/>
      <c r="AR41" s="413"/>
    </row>
    <row r="42" spans="1:45" ht="51" x14ac:dyDescent="0.2">
      <c r="A42" s="413" t="s">
        <v>1382</v>
      </c>
      <c r="B42" s="423">
        <v>1501</v>
      </c>
      <c r="C42" s="413" t="s">
        <v>1382</v>
      </c>
      <c r="D42" s="418" t="s">
        <v>1592</v>
      </c>
      <c r="E42" s="413">
        <v>2010</v>
      </c>
      <c r="F42" s="413" t="s">
        <v>35</v>
      </c>
      <c r="G42" s="413"/>
      <c r="H42" s="514" t="s">
        <v>68</v>
      </c>
      <c r="I42" s="418" t="s">
        <v>45</v>
      </c>
      <c r="J42" s="418" t="s">
        <v>1593</v>
      </c>
      <c r="K42" s="418">
        <v>63304</v>
      </c>
      <c r="L42" s="418" t="s">
        <v>1511</v>
      </c>
      <c r="M42" s="413" t="s">
        <v>35</v>
      </c>
      <c r="N42" s="413" t="s">
        <v>34</v>
      </c>
      <c r="O42" s="413" t="s">
        <v>3</v>
      </c>
      <c r="P42" s="423">
        <v>2010</v>
      </c>
      <c r="Q42" s="423">
        <v>2010</v>
      </c>
      <c r="R42" s="423">
        <v>25</v>
      </c>
      <c r="S42" s="422">
        <v>20000</v>
      </c>
      <c r="T42" s="413" t="s">
        <v>34</v>
      </c>
      <c r="U42" s="413" t="s">
        <v>1265</v>
      </c>
      <c r="V42" s="414" t="s">
        <v>1519</v>
      </c>
      <c r="W42" s="414">
        <v>2011</v>
      </c>
      <c r="X42" s="699" t="s">
        <v>1513</v>
      </c>
      <c r="Y42" s="416">
        <v>1.2</v>
      </c>
      <c r="Z42" s="416">
        <v>0</v>
      </c>
      <c r="AA42" s="417">
        <v>0</v>
      </c>
      <c r="AB42" s="416">
        <v>0</v>
      </c>
      <c r="AC42" s="417">
        <v>0</v>
      </c>
      <c r="AD42" s="417">
        <v>0</v>
      </c>
      <c r="AE42" s="417">
        <v>0</v>
      </c>
      <c r="AF42" s="418"/>
      <c r="AG42" s="419" t="s">
        <v>1318</v>
      </c>
      <c r="AH42" s="420" t="s">
        <v>1318</v>
      </c>
      <c r="AI42" s="420">
        <v>1.2</v>
      </c>
      <c r="AJ42" s="420">
        <v>0</v>
      </c>
      <c r="AK42" s="421">
        <v>0</v>
      </c>
      <c r="AL42" s="422" t="s">
        <v>1318</v>
      </c>
      <c r="AM42" s="422">
        <v>114</v>
      </c>
      <c r="AN42" s="422">
        <v>0</v>
      </c>
      <c r="AO42" s="413"/>
      <c r="AP42" s="575" t="s">
        <v>1949</v>
      </c>
      <c r="AQ42" s="413"/>
      <c r="AR42" s="413"/>
      <c r="AS42" s="596"/>
    </row>
    <row r="43" spans="1:45" ht="38.25" x14ac:dyDescent="0.2">
      <c r="A43" s="413" t="s">
        <v>1382</v>
      </c>
      <c r="B43" s="423">
        <v>1501</v>
      </c>
      <c r="C43" s="413" t="s">
        <v>1382</v>
      </c>
      <c r="D43" s="418" t="s">
        <v>1594</v>
      </c>
      <c r="E43" s="413">
        <v>2010</v>
      </c>
      <c r="F43" s="413" t="s">
        <v>35</v>
      </c>
      <c r="G43" s="413"/>
      <c r="H43" s="514" t="s">
        <v>68</v>
      </c>
      <c r="I43" s="418" t="s">
        <v>253</v>
      </c>
      <c r="J43" s="418" t="s">
        <v>1595</v>
      </c>
      <c r="K43" s="418">
        <v>45013</v>
      </c>
      <c r="L43" s="418" t="s">
        <v>1511</v>
      </c>
      <c r="M43" s="413" t="s">
        <v>35</v>
      </c>
      <c r="N43" s="413" t="s">
        <v>34</v>
      </c>
      <c r="O43" s="413" t="s">
        <v>3</v>
      </c>
      <c r="P43" s="423">
        <v>2009</v>
      </c>
      <c r="Q43" s="423">
        <v>2013</v>
      </c>
      <c r="R43" s="423" t="s">
        <v>1318</v>
      </c>
      <c r="S43" s="422">
        <v>15000</v>
      </c>
      <c r="T43" s="413" t="s">
        <v>34</v>
      </c>
      <c r="U43" s="413" t="s">
        <v>1262</v>
      </c>
      <c r="V43" s="414" t="s">
        <v>1519</v>
      </c>
      <c r="W43" s="414">
        <v>2011</v>
      </c>
      <c r="X43" s="699" t="s">
        <v>1510</v>
      </c>
      <c r="Y43" s="416">
        <v>0</v>
      </c>
      <c r="Z43" s="416">
        <v>0</v>
      </c>
      <c r="AA43" s="417">
        <v>0</v>
      </c>
      <c r="AB43" s="416">
        <v>0</v>
      </c>
      <c r="AC43" s="417">
        <v>0</v>
      </c>
      <c r="AD43" s="417">
        <v>0</v>
      </c>
      <c r="AE43" s="417">
        <v>0</v>
      </c>
      <c r="AF43" s="418"/>
      <c r="AG43" s="419" t="s">
        <v>1318</v>
      </c>
      <c r="AH43" s="420" t="s">
        <v>1318</v>
      </c>
      <c r="AI43" s="420">
        <v>0</v>
      </c>
      <c r="AJ43" s="420">
        <v>0</v>
      </c>
      <c r="AK43" s="421">
        <v>0</v>
      </c>
      <c r="AL43" s="422" t="s">
        <v>1318</v>
      </c>
      <c r="AM43" s="422" t="s">
        <v>1318</v>
      </c>
      <c r="AN43" s="422" t="s">
        <v>1318</v>
      </c>
      <c r="AO43" s="413"/>
      <c r="AP43" s="418" t="s">
        <v>1596</v>
      </c>
      <c r="AQ43" s="413"/>
      <c r="AR43" s="413"/>
    </row>
    <row r="44" spans="1:45" ht="25.5" x14ac:dyDescent="0.2">
      <c r="A44" s="413" t="s">
        <v>1382</v>
      </c>
      <c r="B44" s="423">
        <v>1501</v>
      </c>
      <c r="C44" s="413" t="s">
        <v>1382</v>
      </c>
      <c r="D44" s="418" t="s">
        <v>1597</v>
      </c>
      <c r="E44" s="413">
        <v>2009</v>
      </c>
      <c r="F44" s="413" t="s">
        <v>35</v>
      </c>
      <c r="G44" s="413"/>
      <c r="H44" s="514" t="s">
        <v>55</v>
      </c>
      <c r="I44" s="418"/>
      <c r="J44" s="418" t="s">
        <v>1598</v>
      </c>
      <c r="K44" s="418"/>
      <c r="L44" s="418" t="s">
        <v>1511</v>
      </c>
      <c r="M44" s="413" t="s">
        <v>35</v>
      </c>
      <c r="N44" s="413"/>
      <c r="O44" s="413" t="s">
        <v>1579</v>
      </c>
      <c r="P44" s="423" t="s">
        <v>1579</v>
      </c>
      <c r="Q44" s="423"/>
      <c r="R44" s="423">
        <v>25</v>
      </c>
      <c r="S44" s="422"/>
      <c r="T44" s="413"/>
      <c r="U44" s="413"/>
      <c r="V44" s="414"/>
      <c r="W44" s="414"/>
      <c r="X44" s="699" t="s">
        <v>1510</v>
      </c>
      <c r="Y44" s="416">
        <v>0</v>
      </c>
      <c r="Z44" s="416">
        <v>0</v>
      </c>
      <c r="AA44" s="417">
        <v>0</v>
      </c>
      <c r="AB44" s="416">
        <v>0</v>
      </c>
      <c r="AC44" s="417">
        <v>0</v>
      </c>
      <c r="AD44" s="417">
        <v>0</v>
      </c>
      <c r="AE44" s="417">
        <v>0</v>
      </c>
      <c r="AF44" s="418"/>
      <c r="AG44" s="419"/>
      <c r="AH44" s="420"/>
      <c r="AI44" s="420">
        <v>0</v>
      </c>
      <c r="AJ44" s="420">
        <v>0</v>
      </c>
      <c r="AK44" s="421"/>
      <c r="AL44" s="422"/>
      <c r="AM44" s="422"/>
      <c r="AN44" s="422">
        <v>0</v>
      </c>
      <c r="AO44" s="413"/>
      <c r="AP44" s="418"/>
      <c r="AQ44" s="413"/>
      <c r="AR44" s="413"/>
    </row>
    <row r="45" spans="1:45" ht="25.5" x14ac:dyDescent="0.2">
      <c r="A45" s="413" t="s">
        <v>1382</v>
      </c>
      <c r="B45" s="423">
        <v>1501</v>
      </c>
      <c r="C45" s="413" t="s">
        <v>1382</v>
      </c>
      <c r="D45" s="418" t="s">
        <v>1599</v>
      </c>
      <c r="E45" s="413">
        <v>2010</v>
      </c>
      <c r="F45" s="413" t="s">
        <v>35</v>
      </c>
      <c r="G45" s="413"/>
      <c r="H45" s="514" t="s">
        <v>55</v>
      </c>
      <c r="I45" s="418" t="s">
        <v>49</v>
      </c>
      <c r="J45" s="418" t="s">
        <v>1600</v>
      </c>
      <c r="K45" s="418"/>
      <c r="L45" s="418"/>
      <c r="M45" s="413"/>
      <c r="N45" s="413"/>
      <c r="O45" s="413" t="s">
        <v>1579</v>
      </c>
      <c r="P45" s="423" t="s">
        <v>1579</v>
      </c>
      <c r="Q45" s="423"/>
      <c r="R45" s="423"/>
      <c r="S45" s="422"/>
      <c r="T45" s="413"/>
      <c r="U45" s="413"/>
      <c r="V45" s="414"/>
      <c r="W45" s="414"/>
      <c r="X45" s="699" t="s">
        <v>1513</v>
      </c>
      <c r="Y45" s="416">
        <v>0</v>
      </c>
      <c r="Z45" s="416">
        <v>0</v>
      </c>
      <c r="AA45" s="417">
        <v>0</v>
      </c>
      <c r="AB45" s="416">
        <v>0</v>
      </c>
      <c r="AC45" s="417">
        <v>0</v>
      </c>
      <c r="AD45" s="417">
        <v>0</v>
      </c>
      <c r="AE45" s="417">
        <v>0</v>
      </c>
      <c r="AF45" s="418"/>
      <c r="AG45" s="419"/>
      <c r="AH45" s="420"/>
      <c r="AI45" s="420">
        <v>0</v>
      </c>
      <c r="AJ45" s="420">
        <v>0</v>
      </c>
      <c r="AK45" s="421"/>
      <c r="AL45" s="422"/>
      <c r="AM45" s="422"/>
      <c r="AN45" s="422"/>
      <c r="AO45" s="413"/>
      <c r="AP45" s="418"/>
      <c r="AQ45" s="413"/>
      <c r="AR45" s="413"/>
    </row>
    <row r="46" spans="1:45" ht="25.5" x14ac:dyDescent="0.2">
      <c r="A46" s="413" t="s">
        <v>1382</v>
      </c>
      <c r="B46" s="423">
        <v>1501</v>
      </c>
      <c r="C46" s="413" t="s">
        <v>1382</v>
      </c>
      <c r="D46" s="418" t="s">
        <v>1601</v>
      </c>
      <c r="E46" s="413">
        <v>2010</v>
      </c>
      <c r="F46" s="413" t="s">
        <v>35</v>
      </c>
      <c r="G46" s="413"/>
      <c r="H46" s="514" t="s">
        <v>55</v>
      </c>
      <c r="I46" s="418" t="s">
        <v>49</v>
      </c>
      <c r="J46" s="418" t="s">
        <v>1602</v>
      </c>
      <c r="K46" s="418"/>
      <c r="L46" s="418"/>
      <c r="M46" s="413"/>
      <c r="N46" s="413"/>
      <c r="O46" s="413" t="s">
        <v>1579</v>
      </c>
      <c r="P46" s="423" t="s">
        <v>1579</v>
      </c>
      <c r="Q46" s="423"/>
      <c r="R46" s="423"/>
      <c r="S46" s="422"/>
      <c r="T46" s="413"/>
      <c r="U46" s="413"/>
      <c r="V46" s="414"/>
      <c r="W46" s="414"/>
      <c r="X46" s="699" t="s">
        <v>1513</v>
      </c>
      <c r="Y46" s="416">
        <v>0</v>
      </c>
      <c r="Z46" s="416">
        <v>0</v>
      </c>
      <c r="AA46" s="417">
        <v>0</v>
      </c>
      <c r="AB46" s="416">
        <v>0</v>
      </c>
      <c r="AC46" s="417">
        <v>0</v>
      </c>
      <c r="AD46" s="417">
        <v>0</v>
      </c>
      <c r="AE46" s="417">
        <v>0</v>
      </c>
      <c r="AF46" s="418"/>
      <c r="AG46" s="419"/>
      <c r="AH46" s="420"/>
      <c r="AI46" s="420">
        <v>0</v>
      </c>
      <c r="AJ46" s="420">
        <v>0</v>
      </c>
      <c r="AK46" s="421"/>
      <c r="AL46" s="422"/>
      <c r="AM46" s="422"/>
      <c r="AN46" s="422"/>
      <c r="AO46" s="413"/>
      <c r="AP46" s="418"/>
      <c r="AQ46" s="413"/>
      <c r="AR46" s="413"/>
    </row>
    <row r="47" spans="1:45" ht="38.25" x14ac:dyDescent="0.2">
      <c r="A47" s="413" t="s">
        <v>1382</v>
      </c>
      <c r="B47" s="423">
        <v>1501</v>
      </c>
      <c r="C47" s="413" t="s">
        <v>1382</v>
      </c>
      <c r="D47" s="418" t="s">
        <v>1603</v>
      </c>
      <c r="E47" s="413">
        <v>2010</v>
      </c>
      <c r="F47" s="413" t="s">
        <v>35</v>
      </c>
      <c r="G47" s="413"/>
      <c r="H47" s="514" t="s">
        <v>55</v>
      </c>
      <c r="I47" s="418"/>
      <c r="J47" s="418" t="s">
        <v>1604</v>
      </c>
      <c r="K47" s="418"/>
      <c r="L47" s="418"/>
      <c r="M47" s="413"/>
      <c r="N47" s="413"/>
      <c r="O47" s="413" t="s">
        <v>1579</v>
      </c>
      <c r="P47" s="423" t="s">
        <v>1579</v>
      </c>
      <c r="Q47" s="423"/>
      <c r="R47" s="423">
        <v>25</v>
      </c>
      <c r="S47" s="422"/>
      <c r="T47" s="413"/>
      <c r="U47" s="413"/>
      <c r="V47" s="414"/>
      <c r="W47" s="414"/>
      <c r="X47" s="699" t="s">
        <v>1510</v>
      </c>
      <c r="Y47" s="416">
        <v>0</v>
      </c>
      <c r="Z47" s="416">
        <v>0</v>
      </c>
      <c r="AA47" s="417">
        <v>0</v>
      </c>
      <c r="AB47" s="416">
        <v>0</v>
      </c>
      <c r="AC47" s="417">
        <v>0</v>
      </c>
      <c r="AD47" s="417">
        <v>0</v>
      </c>
      <c r="AE47" s="417">
        <v>0</v>
      </c>
      <c r="AF47" s="418"/>
      <c r="AG47" s="419"/>
      <c r="AH47" s="420"/>
      <c r="AI47" s="420">
        <v>0</v>
      </c>
      <c r="AJ47" s="420">
        <v>0</v>
      </c>
      <c r="AK47" s="421"/>
      <c r="AL47" s="422"/>
      <c r="AM47" s="422"/>
      <c r="AN47" s="422">
        <v>0</v>
      </c>
      <c r="AO47" s="413"/>
      <c r="AP47" s="418" t="s">
        <v>1605</v>
      </c>
      <c r="AQ47" s="413"/>
      <c r="AR47" s="413"/>
    </row>
    <row r="48" spans="1:45" ht="25.5" x14ac:dyDescent="0.2">
      <c r="A48" s="413" t="s">
        <v>1382</v>
      </c>
      <c r="B48" s="423">
        <v>1501</v>
      </c>
      <c r="C48" s="413" t="s">
        <v>1382</v>
      </c>
      <c r="D48" s="418" t="s">
        <v>1606</v>
      </c>
      <c r="E48" s="413">
        <v>2010</v>
      </c>
      <c r="F48" s="413"/>
      <c r="G48" s="413"/>
      <c r="H48" s="514" t="s">
        <v>55</v>
      </c>
      <c r="I48" s="418"/>
      <c r="J48" s="418" t="s">
        <v>1607</v>
      </c>
      <c r="K48" s="418"/>
      <c r="L48" s="418"/>
      <c r="M48" s="413"/>
      <c r="N48" s="413"/>
      <c r="O48" s="413" t="s">
        <v>1579</v>
      </c>
      <c r="P48" s="423" t="s">
        <v>1579</v>
      </c>
      <c r="Q48" s="423"/>
      <c r="R48" s="423"/>
      <c r="S48" s="422"/>
      <c r="T48" s="413"/>
      <c r="U48" s="413"/>
      <c r="V48" s="414"/>
      <c r="W48" s="414"/>
      <c r="X48" s="699" t="s">
        <v>1510</v>
      </c>
      <c r="Y48" s="416">
        <v>0</v>
      </c>
      <c r="Z48" s="416">
        <v>0</v>
      </c>
      <c r="AA48" s="417">
        <v>0</v>
      </c>
      <c r="AB48" s="416">
        <v>0</v>
      </c>
      <c r="AC48" s="417">
        <v>0</v>
      </c>
      <c r="AD48" s="417">
        <v>0</v>
      </c>
      <c r="AE48" s="417">
        <v>0</v>
      </c>
      <c r="AF48" s="418"/>
      <c r="AG48" s="419"/>
      <c r="AH48" s="420"/>
      <c r="AI48" s="420">
        <v>0</v>
      </c>
      <c r="AJ48" s="420">
        <v>0</v>
      </c>
      <c r="AK48" s="421"/>
      <c r="AL48" s="422"/>
      <c r="AM48" s="422"/>
      <c r="AN48" s="422"/>
      <c r="AO48" s="413"/>
      <c r="AP48" s="418" t="s">
        <v>1608</v>
      </c>
      <c r="AQ48" s="413"/>
      <c r="AR48" s="413"/>
    </row>
    <row r="49" spans="1:45" ht="38.25" x14ac:dyDescent="0.2">
      <c r="A49" s="511" t="s">
        <v>1382</v>
      </c>
      <c r="B49" s="512">
        <v>1501</v>
      </c>
      <c r="C49" s="511" t="s">
        <v>1382</v>
      </c>
      <c r="D49" s="513" t="s">
        <v>1609</v>
      </c>
      <c r="E49" s="511">
        <v>2011</v>
      </c>
      <c r="F49" s="511" t="s">
        <v>35</v>
      </c>
      <c r="G49" s="511"/>
      <c r="H49" s="514" t="s">
        <v>68</v>
      </c>
      <c r="I49" s="513" t="s">
        <v>49</v>
      </c>
      <c r="J49" s="418" t="s">
        <v>1610</v>
      </c>
      <c r="K49" s="418">
        <v>45013</v>
      </c>
      <c r="L49" s="418" t="s">
        <v>1511</v>
      </c>
      <c r="M49" s="413" t="s">
        <v>35</v>
      </c>
      <c r="N49" s="413" t="s">
        <v>35</v>
      </c>
      <c r="O49" s="413" t="s">
        <v>3</v>
      </c>
      <c r="P49" s="423">
        <v>2012</v>
      </c>
      <c r="Q49" s="423">
        <v>2012</v>
      </c>
      <c r="R49" s="423">
        <v>25</v>
      </c>
      <c r="S49" s="422">
        <v>11000</v>
      </c>
      <c r="T49" s="413" t="s">
        <v>34</v>
      </c>
      <c r="U49" s="413" t="s">
        <v>1262</v>
      </c>
      <c r="V49" s="414" t="s">
        <v>1519</v>
      </c>
      <c r="W49" s="414">
        <v>2011</v>
      </c>
      <c r="X49" s="699" t="s">
        <v>1513</v>
      </c>
      <c r="Y49" s="416">
        <v>2.5</v>
      </c>
      <c r="Z49" s="416">
        <v>0</v>
      </c>
      <c r="AA49" s="417">
        <v>0</v>
      </c>
      <c r="AB49" s="416">
        <v>0</v>
      </c>
      <c r="AC49" s="417">
        <v>0</v>
      </c>
      <c r="AD49" s="417">
        <v>0</v>
      </c>
      <c r="AE49" s="417">
        <v>0</v>
      </c>
      <c r="AF49" s="418"/>
      <c r="AG49" s="419" t="s">
        <v>1318</v>
      </c>
      <c r="AH49" s="420" t="s">
        <v>1318</v>
      </c>
      <c r="AI49" s="420">
        <v>0.30299999999999999</v>
      </c>
      <c r="AJ49" s="420">
        <v>0</v>
      </c>
      <c r="AK49" s="421">
        <v>200</v>
      </c>
      <c r="AL49" s="422" t="s">
        <v>1318</v>
      </c>
      <c r="AM49" s="422"/>
      <c r="AN49" s="422">
        <v>0</v>
      </c>
      <c r="AO49" s="413"/>
      <c r="AP49" s="418" t="s">
        <v>1611</v>
      </c>
      <c r="AQ49" s="413"/>
      <c r="AR49" s="413"/>
    </row>
    <row r="50" spans="1:45" ht="25.5" x14ac:dyDescent="0.2">
      <c r="A50" s="511" t="s">
        <v>1382</v>
      </c>
      <c r="B50" s="512">
        <v>1501</v>
      </c>
      <c r="C50" s="511" t="s">
        <v>1382</v>
      </c>
      <c r="D50" s="513" t="s">
        <v>1612</v>
      </c>
      <c r="E50" s="511">
        <v>2011</v>
      </c>
      <c r="F50" s="511" t="s">
        <v>35</v>
      </c>
      <c r="G50" s="511"/>
      <c r="H50" s="514" t="s">
        <v>68</v>
      </c>
      <c r="I50" s="513" t="s">
        <v>54</v>
      </c>
      <c r="J50" s="418" t="s">
        <v>1613</v>
      </c>
      <c r="K50" s="418">
        <v>45013</v>
      </c>
      <c r="L50" s="418" t="s">
        <v>1511</v>
      </c>
      <c r="M50" s="413" t="s">
        <v>35</v>
      </c>
      <c r="N50" s="413" t="s">
        <v>35</v>
      </c>
      <c r="O50" s="413" t="s">
        <v>3</v>
      </c>
      <c r="P50" s="423">
        <v>2012</v>
      </c>
      <c r="Q50" s="423">
        <v>2012</v>
      </c>
      <c r="R50" s="423">
        <v>10</v>
      </c>
      <c r="S50" s="422">
        <v>12000</v>
      </c>
      <c r="T50" s="413" t="s">
        <v>34</v>
      </c>
      <c r="U50" s="413" t="s">
        <v>1265</v>
      </c>
      <c r="V50" s="414" t="s">
        <v>1517</v>
      </c>
      <c r="W50" s="414">
        <v>2012</v>
      </c>
      <c r="X50" s="699" t="s">
        <v>1510</v>
      </c>
      <c r="Y50" s="416">
        <v>48</v>
      </c>
      <c r="Z50" s="416">
        <v>0</v>
      </c>
      <c r="AA50" s="417">
        <v>0</v>
      </c>
      <c r="AB50" s="416">
        <v>0</v>
      </c>
      <c r="AC50" s="417">
        <v>0</v>
      </c>
      <c r="AD50" s="417">
        <v>0</v>
      </c>
      <c r="AE50" s="417">
        <v>0</v>
      </c>
      <c r="AF50" s="418"/>
      <c r="AG50" s="419" t="s">
        <v>1318</v>
      </c>
      <c r="AH50" s="420" t="s">
        <v>1318</v>
      </c>
      <c r="AI50" s="420">
        <v>0</v>
      </c>
      <c r="AJ50" s="420">
        <v>0</v>
      </c>
      <c r="AK50" s="421">
        <v>5360</v>
      </c>
      <c r="AL50" s="422" t="s">
        <v>1318</v>
      </c>
      <c r="AM50" s="422"/>
      <c r="AN50" s="422">
        <v>0</v>
      </c>
      <c r="AO50" s="413"/>
      <c r="AP50" s="418" t="s">
        <v>1611</v>
      </c>
      <c r="AQ50" s="413"/>
      <c r="AR50" s="413"/>
    </row>
    <row r="51" spans="1:45" ht="38.25" x14ac:dyDescent="0.2">
      <c r="A51" s="511" t="s">
        <v>1382</v>
      </c>
      <c r="B51" s="512">
        <v>1501</v>
      </c>
      <c r="C51" s="511" t="s">
        <v>1382</v>
      </c>
      <c r="D51" s="513" t="s">
        <v>1614</v>
      </c>
      <c r="E51" s="511">
        <v>2012</v>
      </c>
      <c r="F51" s="511" t="s">
        <v>35</v>
      </c>
      <c r="G51" s="511"/>
      <c r="H51" s="514" t="s">
        <v>68</v>
      </c>
      <c r="I51" s="513" t="s">
        <v>1516</v>
      </c>
      <c r="J51" s="418" t="s">
        <v>1615</v>
      </c>
      <c r="K51" s="418"/>
      <c r="L51" s="418" t="s">
        <v>1511</v>
      </c>
      <c r="M51" s="413" t="s">
        <v>35</v>
      </c>
      <c r="N51" s="413" t="s">
        <v>35</v>
      </c>
      <c r="O51" s="413" t="s">
        <v>3</v>
      </c>
      <c r="P51" s="423">
        <v>2009</v>
      </c>
      <c r="Q51" s="423" t="s">
        <v>1616</v>
      </c>
      <c r="R51" s="423" t="s">
        <v>1318</v>
      </c>
      <c r="S51" s="422">
        <v>120000</v>
      </c>
      <c r="T51" s="413" t="s">
        <v>35</v>
      </c>
      <c r="U51" s="413" t="s">
        <v>1262</v>
      </c>
      <c r="V51" s="414" t="s">
        <v>1517</v>
      </c>
      <c r="W51" s="414">
        <v>2012</v>
      </c>
      <c r="X51" s="699" t="s">
        <v>1510</v>
      </c>
      <c r="Y51" s="416">
        <v>0</v>
      </c>
      <c r="Z51" s="416">
        <v>0</v>
      </c>
      <c r="AA51" s="417">
        <v>0</v>
      </c>
      <c r="AB51" s="416">
        <v>0</v>
      </c>
      <c r="AC51" s="417">
        <v>0</v>
      </c>
      <c r="AD51" s="417">
        <v>0</v>
      </c>
      <c r="AE51" s="417">
        <v>0</v>
      </c>
      <c r="AF51" s="418"/>
      <c r="AG51" s="419" t="s">
        <v>1318</v>
      </c>
      <c r="AH51" s="420" t="s">
        <v>1318</v>
      </c>
      <c r="AI51" s="420">
        <v>0</v>
      </c>
      <c r="AJ51" s="420">
        <v>0</v>
      </c>
      <c r="AK51" s="421" t="s">
        <v>1318</v>
      </c>
      <c r="AL51" s="422" t="s">
        <v>1318</v>
      </c>
      <c r="AM51" s="422"/>
      <c r="AN51" s="422">
        <v>0</v>
      </c>
      <c r="AO51" s="413"/>
      <c r="AP51" s="418" t="s">
        <v>1617</v>
      </c>
      <c r="AQ51" s="413"/>
      <c r="AR51" s="413"/>
    </row>
    <row r="52" spans="1:45" ht="38.25" x14ac:dyDescent="0.2">
      <c r="A52" s="511" t="s">
        <v>1382</v>
      </c>
      <c r="B52" s="512">
        <v>1501</v>
      </c>
      <c r="C52" s="511" t="s">
        <v>1382</v>
      </c>
      <c r="D52" s="513" t="s">
        <v>1618</v>
      </c>
      <c r="E52" s="511">
        <v>2012</v>
      </c>
      <c r="F52" s="511" t="s">
        <v>35</v>
      </c>
      <c r="G52" s="511"/>
      <c r="H52" s="586" t="s">
        <v>68</v>
      </c>
      <c r="I52" s="513" t="s">
        <v>14</v>
      </c>
      <c r="J52" s="418" t="s">
        <v>1619</v>
      </c>
      <c r="K52" s="418"/>
      <c r="L52" s="418" t="s">
        <v>1511</v>
      </c>
      <c r="M52" s="413" t="s">
        <v>35</v>
      </c>
      <c r="N52" s="413" t="s">
        <v>35</v>
      </c>
      <c r="O52" s="413" t="s">
        <v>3</v>
      </c>
      <c r="P52" s="423">
        <v>2011</v>
      </c>
      <c r="Q52" s="423">
        <v>2012</v>
      </c>
      <c r="R52" s="423">
        <v>25</v>
      </c>
      <c r="S52" s="422">
        <v>41500</v>
      </c>
      <c r="T52" s="413" t="s">
        <v>34</v>
      </c>
      <c r="U52" s="413"/>
      <c r="V52" s="414"/>
      <c r="W52" s="414"/>
      <c r="X52" s="699" t="s">
        <v>1510</v>
      </c>
      <c r="Y52" s="416">
        <v>0.02</v>
      </c>
      <c r="Z52" s="416">
        <v>0</v>
      </c>
      <c r="AA52" s="417">
        <v>0</v>
      </c>
      <c r="AB52" s="416">
        <v>0</v>
      </c>
      <c r="AC52" s="417">
        <v>0</v>
      </c>
      <c r="AD52" s="417">
        <v>0</v>
      </c>
      <c r="AE52" s="417">
        <v>0</v>
      </c>
      <c r="AF52" s="418"/>
      <c r="AG52" s="419" t="s">
        <v>1318</v>
      </c>
      <c r="AH52" s="420" t="s">
        <v>1318</v>
      </c>
      <c r="AI52" s="420">
        <v>0</v>
      </c>
      <c r="AJ52" s="420">
        <v>0</v>
      </c>
      <c r="AK52" s="421">
        <v>2400</v>
      </c>
      <c r="AL52" s="422" t="s">
        <v>1318</v>
      </c>
      <c r="AM52" s="422"/>
      <c r="AN52" s="422">
        <v>0</v>
      </c>
      <c r="AO52" s="413"/>
      <c r="AP52" s="418"/>
      <c r="AQ52" s="413"/>
      <c r="AR52" s="413"/>
    </row>
    <row r="53" spans="1:45" ht="25.5" x14ac:dyDescent="0.2">
      <c r="A53" s="413" t="s">
        <v>1382</v>
      </c>
      <c r="B53" s="423">
        <v>1501</v>
      </c>
      <c r="C53" s="413" t="s">
        <v>1382</v>
      </c>
      <c r="D53" s="418" t="s">
        <v>1620</v>
      </c>
      <c r="E53" s="413" t="s">
        <v>1126</v>
      </c>
      <c r="F53" s="413" t="s">
        <v>35</v>
      </c>
      <c r="G53" s="413"/>
      <c r="H53" s="586" t="s">
        <v>68</v>
      </c>
      <c r="I53" s="418" t="s">
        <v>49</v>
      </c>
      <c r="J53" s="418" t="s">
        <v>1621</v>
      </c>
      <c r="K53" s="418">
        <v>80021</v>
      </c>
      <c r="L53" s="418" t="s">
        <v>1509</v>
      </c>
      <c r="M53" s="413" t="s">
        <v>35</v>
      </c>
      <c r="N53" s="413" t="s">
        <v>34</v>
      </c>
      <c r="O53" s="413" t="s">
        <v>3</v>
      </c>
      <c r="P53" s="423">
        <v>2012</v>
      </c>
      <c r="Q53" s="423">
        <v>2013</v>
      </c>
      <c r="R53" s="423">
        <v>25</v>
      </c>
      <c r="S53" s="422">
        <v>127000</v>
      </c>
      <c r="T53" s="413" t="s">
        <v>34</v>
      </c>
      <c r="U53" s="413"/>
      <c r="V53" s="414"/>
      <c r="W53" s="414"/>
      <c r="X53" s="699" t="s">
        <v>1510</v>
      </c>
      <c r="Y53" s="416">
        <v>9</v>
      </c>
      <c r="Z53" s="416">
        <v>0</v>
      </c>
      <c r="AA53" s="417">
        <v>0</v>
      </c>
      <c r="AB53" s="416">
        <v>0</v>
      </c>
      <c r="AC53" s="417">
        <v>0</v>
      </c>
      <c r="AD53" s="417">
        <v>0</v>
      </c>
      <c r="AE53" s="417">
        <v>0</v>
      </c>
      <c r="AF53" s="418"/>
      <c r="AG53" s="419" t="s">
        <v>1318</v>
      </c>
      <c r="AH53" s="420" t="s">
        <v>1318</v>
      </c>
      <c r="AI53" s="420">
        <v>9</v>
      </c>
      <c r="AJ53" s="420">
        <v>0</v>
      </c>
      <c r="AK53" s="421">
        <v>900</v>
      </c>
      <c r="AL53" s="422" t="s">
        <v>1318</v>
      </c>
      <c r="AM53" s="422"/>
      <c r="AN53" s="422">
        <v>0</v>
      </c>
      <c r="AO53" s="413"/>
      <c r="AP53" s="418"/>
      <c r="AQ53" s="413"/>
      <c r="AR53" s="413"/>
    </row>
    <row r="54" spans="1:45" ht="38.25" x14ac:dyDescent="0.2">
      <c r="A54" s="413" t="s">
        <v>1382</v>
      </c>
      <c r="B54" s="423">
        <v>1501</v>
      </c>
      <c r="C54" s="413" t="s">
        <v>1382</v>
      </c>
      <c r="D54" s="418" t="s">
        <v>1622</v>
      </c>
      <c r="E54" s="413" t="s">
        <v>1126</v>
      </c>
      <c r="F54" s="413" t="s">
        <v>35</v>
      </c>
      <c r="G54" s="413"/>
      <c r="H54" s="586" t="s">
        <v>68</v>
      </c>
      <c r="I54" s="418" t="s">
        <v>21</v>
      </c>
      <c r="J54" s="418" t="s">
        <v>1623</v>
      </c>
      <c r="K54" s="418">
        <v>63304</v>
      </c>
      <c r="L54" s="418" t="s">
        <v>1509</v>
      </c>
      <c r="M54" s="413" t="s">
        <v>35</v>
      </c>
      <c r="N54" s="413" t="s">
        <v>35</v>
      </c>
      <c r="O54" s="413" t="s">
        <v>3</v>
      </c>
      <c r="P54" s="423">
        <v>2012</v>
      </c>
      <c r="Q54" s="423">
        <v>2013</v>
      </c>
      <c r="R54" s="423">
        <v>25</v>
      </c>
      <c r="S54" s="422">
        <v>67000</v>
      </c>
      <c r="T54" s="413" t="s">
        <v>34</v>
      </c>
      <c r="U54" s="413"/>
      <c r="V54" s="414"/>
      <c r="W54" s="414"/>
      <c r="X54" s="699" t="s">
        <v>1510</v>
      </c>
      <c r="Y54" s="416">
        <v>33.1</v>
      </c>
      <c r="Z54" s="416">
        <v>0</v>
      </c>
      <c r="AA54" s="417">
        <v>0</v>
      </c>
      <c r="AB54" s="416">
        <v>0</v>
      </c>
      <c r="AC54" s="417">
        <v>0</v>
      </c>
      <c r="AD54" s="417">
        <v>0</v>
      </c>
      <c r="AE54" s="417">
        <v>0</v>
      </c>
      <c r="AF54" s="418">
        <v>0</v>
      </c>
      <c r="AG54" s="419" t="s">
        <v>1318</v>
      </c>
      <c r="AH54" s="420" t="s">
        <v>1318</v>
      </c>
      <c r="AI54" s="420">
        <v>4.5</v>
      </c>
      <c r="AJ54" s="420">
        <v>0</v>
      </c>
      <c r="AK54" s="421">
        <v>2248</v>
      </c>
      <c r="AL54" s="422" t="s">
        <v>1318</v>
      </c>
      <c r="AM54" s="422"/>
      <c r="AN54" s="422"/>
      <c r="AO54" s="413"/>
      <c r="AP54" s="418"/>
      <c r="AQ54" s="413"/>
      <c r="AR54" s="413"/>
    </row>
    <row r="55" spans="1:45" ht="25.5" x14ac:dyDescent="0.2">
      <c r="A55" s="413" t="s">
        <v>1382</v>
      </c>
      <c r="B55" s="423">
        <v>1501</v>
      </c>
      <c r="C55" s="413" t="s">
        <v>1382</v>
      </c>
      <c r="D55" s="418" t="s">
        <v>1624</v>
      </c>
      <c r="E55" s="413" t="s">
        <v>1126</v>
      </c>
      <c r="F55" s="413" t="s">
        <v>35</v>
      </c>
      <c r="G55" s="413"/>
      <c r="H55" s="586" t="s">
        <v>68</v>
      </c>
      <c r="I55" s="418" t="s">
        <v>49</v>
      </c>
      <c r="J55" s="418" t="s">
        <v>1625</v>
      </c>
      <c r="K55" s="418">
        <v>45030</v>
      </c>
      <c r="L55" s="418" t="s">
        <v>1509</v>
      </c>
      <c r="M55" s="413" t="s">
        <v>35</v>
      </c>
      <c r="N55" s="413" t="s">
        <v>35</v>
      </c>
      <c r="O55" s="413" t="s">
        <v>3</v>
      </c>
      <c r="P55" s="423">
        <v>2012</v>
      </c>
      <c r="Q55" s="423">
        <v>2013</v>
      </c>
      <c r="R55" s="423">
        <v>25</v>
      </c>
      <c r="S55" s="422">
        <v>22688</v>
      </c>
      <c r="T55" s="413" t="s">
        <v>34</v>
      </c>
      <c r="U55" s="413"/>
      <c r="V55" s="414"/>
      <c r="W55" s="414"/>
      <c r="X55" s="699" t="s">
        <v>1510</v>
      </c>
      <c r="Y55" s="416">
        <v>0.43</v>
      </c>
      <c r="Z55" s="416">
        <v>0</v>
      </c>
      <c r="AA55" s="417">
        <v>0</v>
      </c>
      <c r="AB55" s="416">
        <v>0</v>
      </c>
      <c r="AC55" s="417" t="s">
        <v>1458</v>
      </c>
      <c r="AD55" s="417">
        <v>0</v>
      </c>
      <c r="AE55" s="417">
        <v>0</v>
      </c>
      <c r="AF55" s="418">
        <v>0</v>
      </c>
      <c r="AG55" s="419">
        <v>0</v>
      </c>
      <c r="AH55" s="420">
        <v>0</v>
      </c>
      <c r="AI55" s="420">
        <v>0.43</v>
      </c>
      <c r="AJ55" s="420">
        <v>0</v>
      </c>
      <c r="AK55" s="421">
        <v>200</v>
      </c>
      <c r="AL55" s="422" t="s">
        <v>1318</v>
      </c>
      <c r="AM55" s="422">
        <v>200</v>
      </c>
      <c r="AN55" s="422"/>
      <c r="AO55" s="413"/>
      <c r="AP55" s="575" t="s">
        <v>1946</v>
      </c>
      <c r="AQ55" s="413"/>
      <c r="AR55" s="413"/>
    </row>
    <row r="56" spans="1:45" ht="25.5" x14ac:dyDescent="0.2">
      <c r="A56" s="586" t="s">
        <v>1382</v>
      </c>
      <c r="B56" s="587">
        <v>1501</v>
      </c>
      <c r="C56" s="586" t="s">
        <v>1382</v>
      </c>
      <c r="D56" s="588" t="s">
        <v>1572</v>
      </c>
      <c r="E56" s="586">
        <v>2009</v>
      </c>
      <c r="F56" s="586" t="s">
        <v>35</v>
      </c>
      <c r="G56" s="586" t="s">
        <v>1573</v>
      </c>
      <c r="H56" s="586" t="s">
        <v>68</v>
      </c>
      <c r="I56" s="588" t="s">
        <v>49</v>
      </c>
      <c r="J56" s="588" t="s">
        <v>1956</v>
      </c>
      <c r="K56" s="588">
        <v>80021</v>
      </c>
      <c r="L56" s="588" t="s">
        <v>1509</v>
      </c>
      <c r="M56" s="586" t="s">
        <v>35</v>
      </c>
      <c r="N56" s="586" t="s">
        <v>34</v>
      </c>
      <c r="O56" s="586" t="s">
        <v>3</v>
      </c>
      <c r="P56" s="587">
        <v>2012</v>
      </c>
      <c r="Q56" s="587">
        <v>2013</v>
      </c>
      <c r="R56" s="587">
        <v>25</v>
      </c>
      <c r="S56" s="589"/>
      <c r="T56" s="586" t="s">
        <v>35</v>
      </c>
      <c r="U56" s="586"/>
      <c r="V56" s="590"/>
      <c r="W56" s="590"/>
      <c r="X56" s="700" t="s">
        <v>1510</v>
      </c>
      <c r="Y56" s="416"/>
      <c r="Z56" s="416"/>
      <c r="AA56" s="417"/>
      <c r="AB56" s="416"/>
      <c r="AC56" s="417"/>
      <c r="AD56" s="417"/>
      <c r="AE56" s="417"/>
      <c r="AF56" s="418"/>
      <c r="AG56" s="419"/>
      <c r="AH56" s="420"/>
      <c r="AI56" s="420"/>
      <c r="AJ56" s="420"/>
      <c r="AK56" s="421"/>
      <c r="AL56" s="422"/>
      <c r="AM56" s="422"/>
      <c r="AN56" s="422"/>
      <c r="AO56" s="413"/>
      <c r="AP56" s="418"/>
      <c r="AQ56" s="413"/>
      <c r="AR56" s="413"/>
      <c r="AS56" s="597"/>
    </row>
    <row r="57" spans="1:45" ht="38.25" x14ac:dyDescent="0.2">
      <c r="A57" s="586" t="s">
        <v>1382</v>
      </c>
      <c r="B57" s="587">
        <v>1501</v>
      </c>
      <c r="C57" s="586" t="s">
        <v>1382</v>
      </c>
      <c r="D57" s="588" t="s">
        <v>1569</v>
      </c>
      <c r="E57" s="586">
        <v>2012</v>
      </c>
      <c r="F57" s="586" t="s">
        <v>35</v>
      </c>
      <c r="G57" s="586"/>
      <c r="H57" s="586" t="s">
        <v>68</v>
      </c>
      <c r="I57" s="588" t="s">
        <v>43</v>
      </c>
      <c r="J57" s="588" t="s">
        <v>1957</v>
      </c>
      <c r="K57" s="588">
        <v>45013</v>
      </c>
      <c r="L57" s="588" t="s">
        <v>1509</v>
      </c>
      <c r="M57" s="586" t="s">
        <v>35</v>
      </c>
      <c r="N57" s="586" t="s">
        <v>34</v>
      </c>
      <c r="O57" s="586" t="s">
        <v>3</v>
      </c>
      <c r="P57" s="587">
        <v>2011</v>
      </c>
      <c r="Q57" s="587">
        <v>2012</v>
      </c>
      <c r="R57" s="587">
        <v>15</v>
      </c>
      <c r="S57" s="589"/>
      <c r="T57" s="586" t="s">
        <v>34</v>
      </c>
      <c r="U57" s="586"/>
      <c r="V57" s="590"/>
      <c r="W57" s="590"/>
      <c r="X57" s="700" t="s">
        <v>1510</v>
      </c>
      <c r="Y57" s="416"/>
      <c r="Z57" s="416"/>
      <c r="AA57" s="417"/>
      <c r="AB57" s="416"/>
      <c r="AC57" s="417"/>
      <c r="AD57" s="417"/>
      <c r="AE57" s="417"/>
      <c r="AF57" s="418"/>
      <c r="AG57" s="419"/>
      <c r="AH57" s="420"/>
      <c r="AI57" s="420"/>
      <c r="AJ57" s="420"/>
      <c r="AK57" s="421"/>
      <c r="AL57" s="422"/>
      <c r="AM57" s="422"/>
      <c r="AN57" s="422"/>
      <c r="AO57" s="413"/>
      <c r="AP57" s="418"/>
      <c r="AQ57" s="413"/>
      <c r="AR57" s="413"/>
      <c r="AS57" s="597"/>
    </row>
    <row r="58" spans="1:45" ht="12.75" x14ac:dyDescent="0.2">
      <c r="A58" s="413"/>
      <c r="B58" s="423"/>
      <c r="C58" s="413"/>
      <c r="D58" s="418"/>
      <c r="E58" s="413"/>
      <c r="F58" s="413"/>
      <c r="G58" s="413"/>
      <c r="H58" s="413"/>
      <c r="I58" s="418"/>
      <c r="J58" s="418"/>
      <c r="K58" s="418"/>
      <c r="L58" s="418"/>
      <c r="M58" s="413"/>
      <c r="N58" s="413"/>
      <c r="O58" s="413"/>
      <c r="P58" s="423"/>
      <c r="Q58" s="423"/>
      <c r="R58" s="423"/>
      <c r="S58" s="422"/>
      <c r="T58" s="413"/>
      <c r="U58" s="413"/>
      <c r="V58" s="414"/>
      <c r="W58" s="414"/>
      <c r="X58" s="699"/>
      <c r="Y58" s="416"/>
      <c r="Z58" s="416"/>
      <c r="AA58" s="417"/>
      <c r="AB58" s="416"/>
      <c r="AC58" s="417"/>
      <c r="AD58" s="417"/>
      <c r="AE58" s="417"/>
      <c r="AF58" s="418"/>
      <c r="AG58" s="419"/>
      <c r="AH58" s="420"/>
      <c r="AI58" s="420"/>
      <c r="AJ58" s="420"/>
      <c r="AK58" s="421"/>
      <c r="AL58" s="422"/>
      <c r="AM58" s="422"/>
      <c r="AN58" s="422"/>
      <c r="AO58" s="413"/>
      <c r="AP58" s="418"/>
      <c r="AQ58" s="413"/>
      <c r="AR58" s="413"/>
    </row>
    <row r="59" spans="1:45" ht="12.75" x14ac:dyDescent="0.2">
      <c r="A59" s="413"/>
      <c r="B59" s="423"/>
      <c r="C59" s="413"/>
      <c r="D59" s="418"/>
      <c r="E59" s="413"/>
      <c r="F59" s="413"/>
      <c r="G59" s="413"/>
      <c r="H59" s="413"/>
      <c r="I59" s="418"/>
      <c r="J59" s="418"/>
      <c r="K59" s="418"/>
      <c r="L59" s="418"/>
      <c r="M59" s="413"/>
      <c r="N59" s="413"/>
      <c r="O59" s="413"/>
      <c r="P59" s="423"/>
      <c r="Q59" s="423"/>
      <c r="R59" s="423"/>
      <c r="S59" s="422"/>
      <c r="T59" s="413"/>
      <c r="U59" s="413"/>
      <c r="V59" s="414"/>
      <c r="W59" s="414"/>
      <c r="X59" s="699"/>
      <c r="Y59" s="416"/>
      <c r="Z59" s="416"/>
      <c r="AA59" s="417"/>
      <c r="AB59" s="416"/>
      <c r="AC59" s="417"/>
      <c r="AD59" s="417"/>
      <c r="AE59" s="417"/>
      <c r="AF59" s="418"/>
      <c r="AG59" s="419"/>
      <c r="AH59" s="420"/>
      <c r="AI59" s="420"/>
      <c r="AJ59" s="420"/>
      <c r="AK59" s="421"/>
      <c r="AL59" s="422"/>
      <c r="AM59" s="422"/>
      <c r="AN59" s="422"/>
      <c r="AO59" s="413"/>
      <c r="AP59" s="418"/>
      <c r="AQ59" s="413"/>
      <c r="AR59" s="413"/>
    </row>
    <row r="60" spans="1:45" ht="12.75" x14ac:dyDescent="0.2">
      <c r="A60" s="413"/>
      <c r="B60" s="423"/>
      <c r="C60" s="413"/>
      <c r="D60" s="418"/>
      <c r="E60" s="413"/>
      <c r="F60" s="413"/>
      <c r="G60" s="413"/>
      <c r="H60" s="413"/>
      <c r="I60" s="418"/>
      <c r="J60" s="418"/>
      <c r="K60" s="418"/>
      <c r="L60" s="418"/>
      <c r="M60" s="413"/>
      <c r="N60" s="413"/>
      <c r="O60" s="413"/>
      <c r="P60" s="423"/>
      <c r="Q60" s="423"/>
      <c r="R60" s="423"/>
      <c r="S60" s="422"/>
      <c r="T60" s="413"/>
      <c r="U60" s="413"/>
      <c r="V60" s="414"/>
      <c r="W60" s="414"/>
      <c r="X60" s="699"/>
      <c r="Y60" s="416"/>
      <c r="Z60" s="416"/>
      <c r="AA60" s="417"/>
      <c r="AB60" s="416"/>
      <c r="AC60" s="417"/>
      <c r="AD60" s="417"/>
      <c r="AE60" s="417"/>
      <c r="AF60" s="418"/>
      <c r="AG60" s="419"/>
      <c r="AH60" s="420"/>
      <c r="AI60" s="420"/>
      <c r="AJ60" s="420"/>
      <c r="AK60" s="421"/>
      <c r="AL60" s="422"/>
      <c r="AM60" s="422"/>
      <c r="AN60" s="422"/>
      <c r="AO60" s="413"/>
      <c r="AP60" s="418"/>
      <c r="AQ60" s="413"/>
      <c r="AR60" s="413"/>
    </row>
    <row r="61" spans="1:45" ht="12.75" x14ac:dyDescent="0.2">
      <c r="A61" s="413"/>
      <c r="B61" s="423"/>
      <c r="C61" s="413"/>
      <c r="D61" s="418"/>
      <c r="E61" s="413"/>
      <c r="F61" s="413"/>
      <c r="G61" s="413"/>
      <c r="H61" s="413"/>
      <c r="I61" s="418"/>
      <c r="J61" s="418"/>
      <c r="K61" s="418"/>
      <c r="L61" s="418"/>
      <c r="M61" s="413"/>
      <c r="N61" s="413"/>
      <c r="O61" s="413"/>
      <c r="P61" s="423"/>
      <c r="Q61" s="423"/>
      <c r="R61" s="423"/>
      <c r="S61" s="422"/>
      <c r="T61" s="413"/>
      <c r="U61" s="413"/>
      <c r="V61" s="414"/>
      <c r="W61" s="414"/>
      <c r="X61" s="699"/>
      <c r="Y61" s="416"/>
      <c r="Z61" s="416"/>
      <c r="AA61" s="417"/>
      <c r="AB61" s="416"/>
      <c r="AC61" s="417"/>
      <c r="AD61" s="417"/>
      <c r="AE61" s="417"/>
      <c r="AF61" s="418"/>
      <c r="AG61" s="419"/>
      <c r="AH61" s="420"/>
      <c r="AI61" s="420"/>
      <c r="AJ61" s="420"/>
      <c r="AK61" s="421"/>
      <c r="AL61" s="422"/>
      <c r="AM61" s="422"/>
      <c r="AN61" s="422"/>
      <c r="AO61" s="413"/>
      <c r="AP61" s="418"/>
      <c r="AQ61" s="413"/>
      <c r="AR61" s="413"/>
    </row>
    <row r="62" spans="1:45" ht="12.75" x14ac:dyDescent="0.2">
      <c r="A62" s="413"/>
      <c r="B62" s="423"/>
      <c r="C62" s="413"/>
      <c r="D62" s="418"/>
      <c r="E62" s="413"/>
      <c r="F62" s="413"/>
      <c r="G62" s="413"/>
      <c r="H62" s="413"/>
      <c r="I62" s="418"/>
      <c r="J62" s="418"/>
      <c r="K62" s="418"/>
      <c r="L62" s="418"/>
      <c r="M62" s="413"/>
      <c r="N62" s="413"/>
      <c r="O62" s="413"/>
      <c r="P62" s="423"/>
      <c r="Q62" s="423"/>
      <c r="R62" s="423"/>
      <c r="S62" s="422"/>
      <c r="T62" s="413"/>
      <c r="U62" s="413"/>
      <c r="V62" s="414"/>
      <c r="W62" s="414"/>
      <c r="X62" s="699"/>
      <c r="Y62" s="416"/>
      <c r="Z62" s="416"/>
      <c r="AA62" s="417"/>
      <c r="AB62" s="416"/>
      <c r="AC62" s="417"/>
      <c r="AD62" s="417"/>
      <c r="AE62" s="417"/>
      <c r="AF62" s="418"/>
      <c r="AG62" s="419"/>
      <c r="AH62" s="420"/>
      <c r="AI62" s="420"/>
      <c r="AJ62" s="420"/>
      <c r="AK62" s="421"/>
      <c r="AL62" s="422"/>
      <c r="AM62" s="422"/>
      <c r="AN62" s="422"/>
      <c r="AO62" s="413"/>
      <c r="AP62" s="418"/>
      <c r="AQ62" s="413"/>
      <c r="AR62" s="413"/>
    </row>
    <row r="63" spans="1:45" ht="12.75" x14ac:dyDescent="0.2">
      <c r="A63" s="413"/>
      <c r="B63" s="423"/>
      <c r="C63" s="413"/>
      <c r="D63" s="418"/>
      <c r="E63" s="413"/>
      <c r="F63" s="413"/>
      <c r="G63" s="413"/>
      <c r="H63" s="413"/>
      <c r="I63" s="418"/>
      <c r="J63" s="418"/>
      <c r="K63" s="418"/>
      <c r="L63" s="418"/>
      <c r="M63" s="413"/>
      <c r="N63" s="413"/>
      <c r="O63" s="413"/>
      <c r="P63" s="423"/>
      <c r="Q63" s="423"/>
      <c r="R63" s="423"/>
      <c r="S63" s="422"/>
      <c r="T63" s="413"/>
      <c r="U63" s="413"/>
      <c r="V63" s="414"/>
      <c r="W63" s="414"/>
      <c r="X63" s="699"/>
      <c r="Y63" s="416"/>
      <c r="Z63" s="416"/>
      <c r="AA63" s="417"/>
      <c r="AB63" s="416"/>
      <c r="AC63" s="417"/>
      <c r="AD63" s="417"/>
      <c r="AE63" s="417"/>
      <c r="AF63" s="418"/>
      <c r="AG63" s="419"/>
      <c r="AH63" s="420"/>
      <c r="AI63" s="420"/>
      <c r="AJ63" s="420"/>
      <c r="AK63" s="421"/>
      <c r="AL63" s="422"/>
      <c r="AM63" s="422"/>
      <c r="AN63" s="422"/>
      <c r="AO63" s="413"/>
      <c r="AP63" s="418"/>
      <c r="AQ63" s="413"/>
      <c r="AR63" s="413"/>
    </row>
    <row r="64" spans="1:45" ht="12.75" x14ac:dyDescent="0.2">
      <c r="A64" s="413"/>
      <c r="B64" s="423"/>
      <c r="C64" s="413"/>
      <c r="D64" s="418"/>
      <c r="E64" s="413"/>
      <c r="F64" s="413"/>
      <c r="G64" s="413"/>
      <c r="H64" s="413"/>
      <c r="I64" s="418"/>
      <c r="J64" s="418"/>
      <c r="K64" s="418"/>
      <c r="L64" s="418"/>
      <c r="M64" s="413"/>
      <c r="N64" s="413"/>
      <c r="O64" s="413"/>
      <c r="P64" s="423"/>
      <c r="Q64" s="423"/>
      <c r="R64" s="423"/>
      <c r="S64" s="422"/>
      <c r="T64" s="413"/>
      <c r="U64" s="413"/>
      <c r="V64" s="414"/>
      <c r="W64" s="414"/>
      <c r="X64" s="415"/>
      <c r="Y64" s="416"/>
      <c r="Z64" s="416"/>
      <c r="AA64" s="417"/>
      <c r="AB64" s="416"/>
      <c r="AC64" s="417"/>
      <c r="AD64" s="417"/>
      <c r="AE64" s="417"/>
      <c r="AF64" s="418"/>
      <c r="AG64" s="419"/>
      <c r="AH64" s="420"/>
      <c r="AI64" s="420"/>
      <c r="AJ64" s="420"/>
      <c r="AK64" s="421"/>
      <c r="AL64" s="422"/>
      <c r="AM64" s="422"/>
      <c r="AN64" s="422"/>
      <c r="AO64" s="413"/>
      <c r="AP64" s="418"/>
      <c r="AQ64" s="413"/>
      <c r="AR64" s="413"/>
    </row>
    <row r="65" spans="1:44" ht="12.75" x14ac:dyDescent="0.2">
      <c r="A65" s="413"/>
      <c r="B65" s="423"/>
      <c r="C65" s="413"/>
      <c r="D65" s="418"/>
      <c r="E65" s="413"/>
      <c r="F65" s="413"/>
      <c r="G65" s="413"/>
      <c r="H65" s="413"/>
      <c r="I65" s="418"/>
      <c r="J65" s="418"/>
      <c r="K65" s="418"/>
      <c r="L65" s="418"/>
      <c r="M65" s="413"/>
      <c r="N65" s="413"/>
      <c r="O65" s="413"/>
      <c r="P65" s="423"/>
      <c r="Q65" s="423"/>
      <c r="R65" s="423"/>
      <c r="S65" s="422"/>
      <c r="T65" s="413"/>
      <c r="U65" s="413"/>
      <c r="V65" s="414"/>
      <c r="W65" s="414"/>
      <c r="X65" s="415"/>
      <c r="Y65" s="416"/>
      <c r="Z65" s="416"/>
      <c r="AA65" s="417"/>
      <c r="AB65" s="416"/>
      <c r="AC65" s="417"/>
      <c r="AD65" s="417"/>
      <c r="AE65" s="417"/>
      <c r="AF65" s="418"/>
      <c r="AG65" s="419"/>
      <c r="AH65" s="420"/>
      <c r="AI65" s="420"/>
      <c r="AJ65" s="420"/>
      <c r="AK65" s="421"/>
      <c r="AL65" s="422"/>
      <c r="AM65" s="422"/>
      <c r="AN65" s="422"/>
      <c r="AO65" s="413"/>
      <c r="AP65" s="418"/>
      <c r="AQ65" s="413"/>
      <c r="AR65" s="413"/>
    </row>
    <row r="66" spans="1:44" ht="12.75" x14ac:dyDescent="0.2">
      <c r="A66" s="413"/>
      <c r="B66" s="423"/>
      <c r="C66" s="413"/>
      <c r="D66" s="418"/>
      <c r="E66" s="413"/>
      <c r="F66" s="413"/>
      <c r="G66" s="413"/>
      <c r="H66" s="413"/>
      <c r="I66" s="418"/>
      <c r="J66" s="418"/>
      <c r="K66" s="418"/>
      <c r="L66" s="418"/>
      <c r="M66" s="413"/>
      <c r="N66" s="413"/>
      <c r="O66" s="413"/>
      <c r="P66" s="423"/>
      <c r="Q66" s="423"/>
      <c r="R66" s="423"/>
      <c r="S66" s="422"/>
      <c r="T66" s="413"/>
      <c r="U66" s="413"/>
      <c r="V66" s="414"/>
      <c r="W66" s="414"/>
      <c r="X66" s="415"/>
      <c r="Y66" s="416"/>
      <c r="Z66" s="416"/>
      <c r="AA66" s="417"/>
      <c r="AB66" s="416"/>
      <c r="AC66" s="417"/>
      <c r="AD66" s="417"/>
      <c r="AE66" s="417"/>
      <c r="AF66" s="418"/>
      <c r="AG66" s="419"/>
      <c r="AH66" s="420"/>
      <c r="AI66" s="420"/>
      <c r="AJ66" s="420"/>
      <c r="AK66" s="421"/>
      <c r="AL66" s="422"/>
      <c r="AM66" s="422"/>
      <c r="AN66" s="422"/>
      <c r="AO66" s="413"/>
      <c r="AP66" s="418"/>
      <c r="AQ66" s="413"/>
      <c r="AR66" s="413"/>
    </row>
    <row r="67" spans="1:44" ht="12.75" x14ac:dyDescent="0.2">
      <c r="A67" s="413"/>
      <c r="B67" s="423"/>
      <c r="C67" s="413"/>
      <c r="D67" s="418"/>
      <c r="E67" s="413"/>
      <c r="F67" s="413"/>
      <c r="G67" s="413"/>
      <c r="H67" s="413"/>
      <c r="I67" s="418"/>
      <c r="J67" s="418"/>
      <c r="K67" s="418"/>
      <c r="L67" s="418"/>
      <c r="M67" s="413"/>
      <c r="N67" s="413"/>
      <c r="O67" s="413"/>
      <c r="P67" s="423"/>
      <c r="Q67" s="423"/>
      <c r="R67" s="423"/>
      <c r="S67" s="422"/>
      <c r="T67" s="413"/>
      <c r="U67" s="413"/>
      <c r="V67" s="414"/>
      <c r="W67" s="414"/>
      <c r="X67" s="415"/>
      <c r="Y67" s="416"/>
      <c r="Z67" s="416"/>
      <c r="AA67" s="417"/>
      <c r="AB67" s="416"/>
      <c r="AC67" s="417"/>
      <c r="AD67" s="417"/>
      <c r="AE67" s="417"/>
      <c r="AF67" s="418"/>
      <c r="AG67" s="419"/>
      <c r="AH67" s="420"/>
      <c r="AI67" s="420"/>
      <c r="AJ67" s="420"/>
      <c r="AK67" s="421"/>
      <c r="AL67" s="422"/>
      <c r="AM67" s="422"/>
      <c r="AN67" s="422"/>
      <c r="AO67" s="413"/>
      <c r="AP67" s="418"/>
      <c r="AQ67" s="413"/>
      <c r="AR67" s="413"/>
    </row>
    <row r="68" spans="1:44" ht="12.75" x14ac:dyDescent="0.2">
      <c r="A68" s="413"/>
      <c r="B68" s="423"/>
      <c r="C68" s="413"/>
      <c r="D68" s="418"/>
      <c r="E68" s="413"/>
      <c r="F68" s="413"/>
      <c r="G68" s="413"/>
      <c r="H68" s="413"/>
      <c r="I68" s="418"/>
      <c r="J68" s="418"/>
      <c r="K68" s="418"/>
      <c r="L68" s="418"/>
      <c r="M68" s="413"/>
      <c r="N68" s="413"/>
      <c r="O68" s="413"/>
      <c r="P68" s="423"/>
      <c r="Q68" s="423"/>
      <c r="R68" s="423"/>
      <c r="S68" s="422"/>
      <c r="T68" s="413"/>
      <c r="U68" s="413"/>
      <c r="V68" s="414"/>
      <c r="W68" s="414"/>
      <c r="X68" s="415"/>
      <c r="Y68" s="416"/>
      <c r="Z68" s="416"/>
      <c r="AA68" s="417"/>
      <c r="AB68" s="416"/>
      <c r="AC68" s="417"/>
      <c r="AD68" s="417"/>
      <c r="AE68" s="417"/>
      <c r="AF68" s="418"/>
      <c r="AG68" s="419"/>
      <c r="AH68" s="420"/>
      <c r="AI68" s="420"/>
      <c r="AJ68" s="420"/>
      <c r="AK68" s="421"/>
      <c r="AL68" s="422"/>
      <c r="AM68" s="422"/>
      <c r="AN68" s="422"/>
      <c r="AO68" s="413"/>
      <c r="AP68" s="418"/>
      <c r="AQ68" s="413"/>
      <c r="AR68" s="413"/>
    </row>
    <row r="69" spans="1:44" ht="12.75" x14ac:dyDescent="0.2">
      <c r="A69" s="413"/>
      <c r="B69" s="423"/>
      <c r="C69" s="413"/>
      <c r="D69" s="418"/>
      <c r="E69" s="413"/>
      <c r="F69" s="413"/>
      <c r="G69" s="413"/>
      <c r="H69" s="413"/>
      <c r="I69" s="418"/>
      <c r="J69" s="418"/>
      <c r="K69" s="418"/>
      <c r="L69" s="418"/>
      <c r="M69" s="413"/>
      <c r="N69" s="413"/>
      <c r="O69" s="413"/>
      <c r="P69" s="423"/>
      <c r="Q69" s="423"/>
      <c r="R69" s="423"/>
      <c r="S69" s="422"/>
      <c r="T69" s="413"/>
      <c r="U69" s="413"/>
      <c r="V69" s="414"/>
      <c r="W69" s="414"/>
      <c r="X69" s="415"/>
      <c r="Y69" s="416"/>
      <c r="Z69" s="416"/>
      <c r="AA69" s="417"/>
      <c r="AB69" s="416"/>
      <c r="AC69" s="417"/>
      <c r="AD69" s="417"/>
      <c r="AE69" s="417"/>
      <c r="AF69" s="418"/>
      <c r="AG69" s="419"/>
      <c r="AH69" s="420"/>
      <c r="AI69" s="420"/>
      <c r="AJ69" s="420"/>
      <c r="AK69" s="421"/>
      <c r="AL69" s="422"/>
      <c r="AM69" s="422"/>
      <c r="AN69" s="422"/>
      <c r="AO69" s="413"/>
      <c r="AP69" s="418"/>
      <c r="AQ69" s="413"/>
      <c r="AR69" s="413"/>
    </row>
    <row r="70" spans="1:44" ht="12.75" x14ac:dyDescent="0.2">
      <c r="A70" s="413"/>
      <c r="B70" s="423"/>
      <c r="C70" s="413"/>
      <c r="D70" s="418"/>
      <c r="E70" s="413"/>
      <c r="F70" s="413"/>
      <c r="G70" s="413"/>
      <c r="H70" s="413"/>
      <c r="I70" s="418"/>
      <c r="J70" s="418"/>
      <c r="K70" s="418"/>
      <c r="L70" s="418"/>
      <c r="M70" s="413"/>
      <c r="N70" s="413"/>
      <c r="O70" s="413"/>
      <c r="P70" s="423"/>
      <c r="Q70" s="423"/>
      <c r="R70" s="423"/>
      <c r="S70" s="422"/>
      <c r="T70" s="413"/>
      <c r="U70" s="413"/>
      <c r="V70" s="414"/>
      <c r="W70" s="414"/>
      <c r="X70" s="415"/>
      <c r="Y70" s="416"/>
      <c r="Z70" s="416"/>
      <c r="AA70" s="417"/>
      <c r="AB70" s="416"/>
      <c r="AC70" s="417"/>
      <c r="AD70" s="417"/>
      <c r="AE70" s="417"/>
      <c r="AF70" s="418"/>
      <c r="AG70" s="419"/>
      <c r="AH70" s="420"/>
      <c r="AI70" s="420"/>
      <c r="AJ70" s="420"/>
      <c r="AK70" s="421"/>
      <c r="AL70" s="422"/>
      <c r="AM70" s="422"/>
      <c r="AN70" s="422"/>
      <c r="AO70" s="413"/>
      <c r="AP70" s="418"/>
      <c r="AQ70" s="413"/>
      <c r="AR70" s="413"/>
    </row>
    <row r="71" spans="1:44" ht="12.75" x14ac:dyDescent="0.2">
      <c r="A71" s="413"/>
      <c r="B71" s="423"/>
      <c r="C71" s="413"/>
      <c r="D71" s="418"/>
      <c r="E71" s="413"/>
      <c r="F71" s="413"/>
      <c r="G71" s="413"/>
      <c r="H71" s="413"/>
      <c r="I71" s="418"/>
      <c r="J71" s="418"/>
      <c r="K71" s="418"/>
      <c r="L71" s="418"/>
      <c r="M71" s="413"/>
      <c r="N71" s="413"/>
      <c r="O71" s="413"/>
      <c r="P71" s="423"/>
      <c r="Q71" s="423"/>
      <c r="R71" s="423"/>
      <c r="S71" s="422"/>
      <c r="T71" s="413"/>
      <c r="U71" s="413"/>
      <c r="V71" s="414"/>
      <c r="W71" s="414"/>
      <c r="X71" s="415"/>
      <c r="Y71" s="416"/>
      <c r="Z71" s="416"/>
      <c r="AA71" s="417"/>
      <c r="AB71" s="416"/>
      <c r="AC71" s="417"/>
      <c r="AD71" s="417"/>
      <c r="AE71" s="417"/>
      <c r="AF71" s="418"/>
      <c r="AG71" s="419"/>
      <c r="AH71" s="420"/>
      <c r="AI71" s="420"/>
      <c r="AJ71" s="420"/>
      <c r="AK71" s="421"/>
      <c r="AL71" s="422"/>
      <c r="AM71" s="422"/>
      <c r="AN71" s="422"/>
      <c r="AO71" s="413"/>
      <c r="AP71" s="418"/>
      <c r="AQ71" s="413"/>
      <c r="AR71" s="413"/>
    </row>
    <row r="72" spans="1:44" ht="12.75" x14ac:dyDescent="0.2">
      <c r="A72" s="413"/>
      <c r="B72" s="423"/>
      <c r="C72" s="413"/>
      <c r="D72" s="418"/>
      <c r="E72" s="413"/>
      <c r="F72" s="413"/>
      <c r="G72" s="413"/>
      <c r="H72" s="413"/>
      <c r="I72" s="418"/>
      <c r="J72" s="418"/>
      <c r="K72" s="418"/>
      <c r="L72" s="418"/>
      <c r="M72" s="413"/>
      <c r="N72" s="413"/>
      <c r="O72" s="413"/>
      <c r="P72" s="423"/>
      <c r="Q72" s="423"/>
      <c r="R72" s="423"/>
      <c r="S72" s="422"/>
      <c r="T72" s="413"/>
      <c r="U72" s="413"/>
      <c r="V72" s="414"/>
      <c r="W72" s="414"/>
      <c r="X72" s="415"/>
      <c r="Y72" s="416"/>
      <c r="Z72" s="416"/>
      <c r="AA72" s="417"/>
      <c r="AB72" s="416"/>
      <c r="AC72" s="417"/>
      <c r="AD72" s="417"/>
      <c r="AE72" s="417"/>
      <c r="AF72" s="418"/>
      <c r="AG72" s="419"/>
      <c r="AH72" s="420"/>
      <c r="AI72" s="420"/>
      <c r="AJ72" s="420"/>
      <c r="AK72" s="421"/>
      <c r="AL72" s="422"/>
      <c r="AM72" s="422"/>
      <c r="AN72" s="422"/>
      <c r="AO72" s="413"/>
      <c r="AP72" s="418"/>
      <c r="AQ72" s="413"/>
      <c r="AR72" s="413"/>
    </row>
    <row r="73" spans="1:44" ht="12.75" x14ac:dyDescent="0.2">
      <c r="A73" s="413"/>
      <c r="B73" s="423"/>
      <c r="C73" s="413"/>
      <c r="D73" s="418"/>
      <c r="E73" s="413"/>
      <c r="F73" s="413"/>
      <c r="G73" s="413"/>
      <c r="H73" s="413"/>
      <c r="I73" s="418"/>
      <c r="J73" s="418"/>
      <c r="K73" s="418"/>
      <c r="L73" s="418"/>
      <c r="M73" s="413"/>
      <c r="N73" s="413"/>
      <c r="O73" s="413"/>
      <c r="P73" s="423"/>
      <c r="Q73" s="423"/>
      <c r="R73" s="423"/>
      <c r="S73" s="422"/>
      <c r="T73" s="413"/>
      <c r="U73" s="413"/>
      <c r="V73" s="414"/>
      <c r="W73" s="414"/>
      <c r="X73" s="415"/>
      <c r="Y73" s="416"/>
      <c r="Z73" s="416"/>
      <c r="AA73" s="417"/>
      <c r="AB73" s="416"/>
      <c r="AC73" s="417"/>
      <c r="AD73" s="417"/>
      <c r="AE73" s="417"/>
      <c r="AF73" s="418"/>
      <c r="AG73" s="419"/>
      <c r="AH73" s="420"/>
      <c r="AI73" s="420"/>
      <c r="AJ73" s="420"/>
      <c r="AK73" s="421"/>
      <c r="AL73" s="422"/>
      <c r="AM73" s="422"/>
      <c r="AN73" s="422"/>
      <c r="AO73" s="413"/>
      <c r="AP73" s="418"/>
      <c r="AQ73" s="413"/>
      <c r="AR73" s="413"/>
    </row>
    <row r="74" spans="1:44" ht="12.75" x14ac:dyDescent="0.2">
      <c r="A74" s="413"/>
      <c r="B74" s="423"/>
      <c r="C74" s="413"/>
      <c r="D74" s="418"/>
      <c r="E74" s="413"/>
      <c r="F74" s="413"/>
      <c r="G74" s="413"/>
      <c r="H74" s="413"/>
      <c r="I74" s="418"/>
      <c r="J74" s="418"/>
      <c r="K74" s="418"/>
      <c r="L74" s="418"/>
      <c r="M74" s="413"/>
      <c r="N74" s="413"/>
      <c r="O74" s="413"/>
      <c r="P74" s="423"/>
      <c r="Q74" s="423"/>
      <c r="R74" s="423"/>
      <c r="S74" s="422"/>
      <c r="T74" s="413"/>
      <c r="U74" s="413"/>
      <c r="V74" s="414"/>
      <c r="W74" s="414"/>
      <c r="X74" s="415"/>
      <c r="Y74" s="416"/>
      <c r="Z74" s="416"/>
      <c r="AA74" s="417"/>
      <c r="AB74" s="416"/>
      <c r="AC74" s="417"/>
      <c r="AD74" s="417"/>
      <c r="AE74" s="417"/>
      <c r="AF74" s="418"/>
      <c r="AG74" s="419"/>
      <c r="AH74" s="420"/>
      <c r="AI74" s="420"/>
      <c r="AJ74" s="420"/>
      <c r="AK74" s="421"/>
      <c r="AL74" s="422"/>
      <c r="AM74" s="422"/>
      <c r="AN74" s="422"/>
      <c r="AO74" s="413"/>
      <c r="AP74" s="418"/>
      <c r="AQ74" s="413"/>
      <c r="AR74" s="413"/>
    </row>
    <row r="75" spans="1:44" ht="12.75" x14ac:dyDescent="0.2">
      <c r="A75" s="413"/>
      <c r="B75" s="423"/>
      <c r="C75" s="413"/>
      <c r="D75" s="418"/>
      <c r="E75" s="413"/>
      <c r="F75" s="413"/>
      <c r="G75" s="413"/>
      <c r="H75" s="413"/>
      <c r="I75" s="418"/>
      <c r="J75" s="418"/>
      <c r="K75" s="418"/>
      <c r="L75" s="418"/>
      <c r="M75" s="413"/>
      <c r="N75" s="413"/>
      <c r="O75" s="413"/>
      <c r="P75" s="423"/>
      <c r="Q75" s="423"/>
      <c r="R75" s="423"/>
      <c r="S75" s="422"/>
      <c r="T75" s="413"/>
      <c r="U75" s="413"/>
      <c r="V75" s="414"/>
      <c r="W75" s="414"/>
      <c r="X75" s="415"/>
      <c r="Y75" s="416"/>
      <c r="Z75" s="416"/>
      <c r="AA75" s="417"/>
      <c r="AB75" s="416"/>
      <c r="AC75" s="417"/>
      <c r="AD75" s="417"/>
      <c r="AE75" s="417"/>
      <c r="AF75" s="418"/>
      <c r="AG75" s="419"/>
      <c r="AH75" s="420"/>
      <c r="AI75" s="420"/>
      <c r="AJ75" s="420"/>
      <c r="AK75" s="421"/>
      <c r="AL75" s="422"/>
      <c r="AM75" s="422"/>
      <c r="AN75" s="422"/>
      <c r="AO75" s="413"/>
      <c r="AP75" s="418"/>
      <c r="AQ75" s="413"/>
      <c r="AR75" s="413"/>
    </row>
    <row r="76" spans="1:44" ht="12.75" x14ac:dyDescent="0.2">
      <c r="A76" s="413"/>
      <c r="B76" s="423"/>
      <c r="C76" s="413"/>
      <c r="D76" s="418"/>
      <c r="E76" s="413"/>
      <c r="F76" s="413"/>
      <c r="G76" s="413"/>
      <c r="H76" s="413"/>
      <c r="I76" s="418"/>
      <c r="J76" s="418"/>
      <c r="K76" s="418"/>
      <c r="L76" s="418"/>
      <c r="M76" s="413"/>
      <c r="N76" s="413"/>
      <c r="O76" s="413"/>
      <c r="P76" s="423"/>
      <c r="Q76" s="423"/>
      <c r="R76" s="423"/>
      <c r="S76" s="422"/>
      <c r="T76" s="413"/>
      <c r="U76" s="413"/>
      <c r="V76" s="414"/>
      <c r="W76" s="414"/>
      <c r="X76" s="415"/>
      <c r="Y76" s="416"/>
      <c r="Z76" s="416"/>
      <c r="AA76" s="417"/>
      <c r="AB76" s="416"/>
      <c r="AC76" s="417"/>
      <c r="AD76" s="417"/>
      <c r="AE76" s="417"/>
      <c r="AF76" s="418"/>
      <c r="AG76" s="419"/>
      <c r="AH76" s="420"/>
      <c r="AI76" s="420"/>
      <c r="AJ76" s="420"/>
      <c r="AK76" s="421"/>
      <c r="AL76" s="422"/>
      <c r="AM76" s="422"/>
      <c r="AN76" s="422"/>
      <c r="AO76" s="413"/>
      <c r="AP76" s="418"/>
      <c r="AQ76" s="413"/>
      <c r="AR76" s="413"/>
    </row>
    <row r="77" spans="1:44" ht="12.75" x14ac:dyDescent="0.2">
      <c r="A77" s="413"/>
      <c r="B77" s="423"/>
      <c r="C77" s="413"/>
      <c r="D77" s="418"/>
      <c r="E77" s="413"/>
      <c r="F77" s="413"/>
      <c r="G77" s="413"/>
      <c r="H77" s="413"/>
      <c r="I77" s="418"/>
      <c r="J77" s="418"/>
      <c r="K77" s="418"/>
      <c r="L77" s="418"/>
      <c r="M77" s="413"/>
      <c r="N77" s="413"/>
      <c r="O77" s="413"/>
      <c r="P77" s="423"/>
      <c r="Q77" s="423"/>
      <c r="R77" s="423"/>
      <c r="S77" s="422"/>
      <c r="T77" s="413"/>
      <c r="U77" s="413"/>
      <c r="V77" s="414"/>
      <c r="W77" s="414"/>
      <c r="X77" s="415"/>
      <c r="Y77" s="416"/>
      <c r="Z77" s="416"/>
      <c r="AA77" s="417"/>
      <c r="AB77" s="416"/>
      <c r="AC77" s="417"/>
      <c r="AD77" s="417"/>
      <c r="AE77" s="417"/>
      <c r="AF77" s="418"/>
      <c r="AG77" s="419"/>
      <c r="AH77" s="420"/>
      <c r="AI77" s="420"/>
      <c r="AJ77" s="420"/>
      <c r="AK77" s="421"/>
      <c r="AL77" s="422"/>
      <c r="AM77" s="422"/>
      <c r="AN77" s="422"/>
      <c r="AO77" s="413"/>
      <c r="AP77" s="418"/>
      <c r="AQ77" s="413"/>
      <c r="AR77" s="413"/>
    </row>
    <row r="78" spans="1:44" ht="14.1" customHeight="1" x14ac:dyDescent="0.2">
      <c r="A78" s="413"/>
      <c r="B78" s="423"/>
      <c r="C78" s="413"/>
      <c r="D78" s="418"/>
      <c r="E78" s="413"/>
      <c r="F78" s="413"/>
      <c r="G78" s="413"/>
      <c r="H78" s="413"/>
      <c r="I78" s="418"/>
      <c r="J78" s="418"/>
      <c r="K78" s="418"/>
      <c r="L78" s="418"/>
      <c r="M78" s="413"/>
      <c r="N78" s="413"/>
      <c r="O78" s="413"/>
      <c r="P78" s="423"/>
      <c r="Q78" s="423"/>
      <c r="R78" s="423"/>
      <c r="S78" s="422"/>
      <c r="T78" s="413"/>
      <c r="U78" s="413"/>
      <c r="V78" s="414"/>
      <c r="W78" s="414"/>
      <c r="X78" s="415"/>
      <c r="Y78" s="416"/>
      <c r="Z78" s="416"/>
      <c r="AA78" s="417"/>
      <c r="AB78" s="416"/>
      <c r="AC78" s="417"/>
      <c r="AD78" s="417"/>
      <c r="AE78" s="417"/>
      <c r="AF78" s="418"/>
      <c r="AG78" s="419"/>
      <c r="AH78" s="420"/>
      <c r="AI78" s="420"/>
      <c r="AJ78" s="420"/>
      <c r="AK78" s="421"/>
      <c r="AL78" s="422"/>
      <c r="AM78" s="422"/>
      <c r="AN78" s="422"/>
      <c r="AO78" s="413"/>
      <c r="AP78" s="418"/>
      <c r="AQ78" s="413"/>
      <c r="AR78" s="413"/>
    </row>
    <row r="79" spans="1:44" ht="14.1" customHeight="1" x14ac:dyDescent="0.2">
      <c r="A79" s="413"/>
      <c r="B79" s="423"/>
      <c r="C79" s="413"/>
      <c r="D79" s="418"/>
      <c r="E79" s="413"/>
      <c r="F79" s="413"/>
      <c r="G79" s="413"/>
      <c r="H79" s="413"/>
      <c r="I79" s="418"/>
      <c r="J79" s="418"/>
      <c r="K79" s="418"/>
      <c r="L79" s="418"/>
      <c r="M79" s="413"/>
      <c r="N79" s="413"/>
      <c r="O79" s="413"/>
      <c r="P79" s="423"/>
      <c r="Q79" s="423"/>
      <c r="R79" s="423"/>
      <c r="S79" s="422"/>
      <c r="T79" s="413"/>
      <c r="U79" s="413"/>
      <c r="V79" s="414"/>
      <c r="W79" s="414"/>
      <c r="X79" s="415"/>
      <c r="Y79" s="416"/>
      <c r="Z79" s="416"/>
      <c r="AA79" s="417"/>
      <c r="AB79" s="416"/>
      <c r="AC79" s="417"/>
      <c r="AD79" s="417"/>
      <c r="AE79" s="417"/>
      <c r="AF79" s="418"/>
      <c r="AG79" s="419"/>
      <c r="AH79" s="420"/>
      <c r="AI79" s="420"/>
      <c r="AJ79" s="420"/>
      <c r="AK79" s="421"/>
      <c r="AL79" s="422"/>
      <c r="AM79" s="422"/>
      <c r="AN79" s="422"/>
      <c r="AO79" s="413"/>
      <c r="AP79" s="418"/>
      <c r="AQ79" s="413"/>
      <c r="AR79" s="413"/>
    </row>
    <row r="80" spans="1:44" ht="14.1" customHeight="1" x14ac:dyDescent="0.2">
      <c r="A80" s="413"/>
      <c r="B80" s="423"/>
      <c r="C80" s="413"/>
      <c r="D80" s="418"/>
      <c r="E80" s="413"/>
      <c r="F80" s="413"/>
      <c r="G80" s="413"/>
      <c r="H80" s="413"/>
      <c r="I80" s="418"/>
      <c r="J80" s="418"/>
      <c r="K80" s="418"/>
      <c r="L80" s="418"/>
      <c r="M80" s="413"/>
      <c r="N80" s="413"/>
      <c r="O80" s="413"/>
      <c r="P80" s="423"/>
      <c r="Q80" s="423"/>
      <c r="R80" s="423"/>
      <c r="S80" s="422"/>
      <c r="T80" s="413"/>
      <c r="U80" s="413"/>
      <c r="V80" s="414"/>
      <c r="W80" s="414"/>
      <c r="X80" s="415"/>
      <c r="Y80" s="416"/>
      <c r="Z80" s="416"/>
      <c r="AA80" s="417"/>
      <c r="AB80" s="416"/>
      <c r="AC80" s="417"/>
      <c r="AD80" s="417"/>
      <c r="AE80" s="417"/>
      <c r="AF80" s="418"/>
      <c r="AG80" s="419"/>
      <c r="AH80" s="420"/>
      <c r="AI80" s="420"/>
      <c r="AJ80" s="420"/>
      <c r="AK80" s="421"/>
      <c r="AL80" s="422"/>
      <c r="AM80" s="422"/>
      <c r="AN80" s="422"/>
      <c r="AO80" s="413"/>
      <c r="AP80" s="418"/>
      <c r="AQ80" s="413"/>
      <c r="AR80" s="413"/>
    </row>
    <row r="81" spans="1:44" ht="14.1" customHeight="1" x14ac:dyDescent="0.2">
      <c r="A81" s="413"/>
      <c r="B81" s="423"/>
      <c r="C81" s="413"/>
      <c r="D81" s="418"/>
      <c r="E81" s="413"/>
      <c r="F81" s="413"/>
      <c r="G81" s="413"/>
      <c r="H81" s="413"/>
      <c r="I81" s="418"/>
      <c r="J81" s="418"/>
      <c r="K81" s="418"/>
      <c r="L81" s="418"/>
      <c r="M81" s="413"/>
      <c r="N81" s="413"/>
      <c r="O81" s="413"/>
      <c r="P81" s="423"/>
      <c r="Q81" s="423"/>
      <c r="R81" s="423"/>
      <c r="S81" s="422"/>
      <c r="T81" s="413"/>
      <c r="U81" s="413"/>
      <c r="V81" s="414"/>
      <c r="W81" s="414"/>
      <c r="X81" s="415"/>
      <c r="Y81" s="416"/>
      <c r="Z81" s="416"/>
      <c r="AA81" s="417"/>
      <c r="AB81" s="416"/>
      <c r="AC81" s="417"/>
      <c r="AD81" s="417"/>
      <c r="AE81" s="417"/>
      <c r="AF81" s="418"/>
      <c r="AG81" s="419"/>
      <c r="AH81" s="420"/>
      <c r="AI81" s="420"/>
      <c r="AJ81" s="420"/>
      <c r="AK81" s="421"/>
      <c r="AL81" s="422"/>
      <c r="AM81" s="422"/>
      <c r="AN81" s="422"/>
      <c r="AO81" s="413"/>
      <c r="AP81" s="418"/>
      <c r="AQ81" s="413"/>
      <c r="AR81" s="413"/>
    </row>
    <row r="82" spans="1:44" ht="14.1" customHeight="1" x14ac:dyDescent="0.2">
      <c r="A82" s="413"/>
      <c r="B82" s="423"/>
      <c r="C82" s="413"/>
      <c r="D82" s="418"/>
      <c r="E82" s="413"/>
      <c r="F82" s="413"/>
      <c r="G82" s="413"/>
      <c r="H82" s="413"/>
      <c r="I82" s="418"/>
      <c r="J82" s="418"/>
      <c r="K82" s="418"/>
      <c r="L82" s="418"/>
      <c r="M82" s="413"/>
      <c r="N82" s="413"/>
      <c r="O82" s="413"/>
      <c r="P82" s="423"/>
      <c r="Q82" s="423"/>
      <c r="R82" s="423"/>
      <c r="S82" s="422"/>
      <c r="T82" s="413"/>
      <c r="U82" s="413"/>
      <c r="V82" s="414"/>
      <c r="W82" s="414"/>
      <c r="X82" s="415"/>
      <c r="Y82" s="416"/>
      <c r="Z82" s="416"/>
      <c r="AA82" s="417"/>
      <c r="AB82" s="416"/>
      <c r="AC82" s="417"/>
      <c r="AD82" s="417"/>
      <c r="AE82" s="417"/>
      <c r="AF82" s="418"/>
      <c r="AG82" s="419"/>
      <c r="AH82" s="420"/>
      <c r="AI82" s="420"/>
      <c r="AJ82" s="420"/>
      <c r="AK82" s="421"/>
      <c r="AL82" s="422"/>
      <c r="AM82" s="422"/>
      <c r="AN82" s="422"/>
      <c r="AO82" s="413"/>
      <c r="AP82" s="418"/>
      <c r="AQ82" s="413"/>
      <c r="AR82" s="413"/>
    </row>
    <row r="83" spans="1:44" ht="14.1" customHeight="1" x14ac:dyDescent="0.2">
      <c r="A83" s="413"/>
      <c r="B83" s="423"/>
      <c r="C83" s="413"/>
      <c r="D83" s="418"/>
      <c r="E83" s="413"/>
      <c r="F83" s="413"/>
      <c r="G83" s="413"/>
      <c r="H83" s="413"/>
      <c r="I83" s="418"/>
      <c r="J83" s="418"/>
      <c r="K83" s="418"/>
      <c r="L83" s="418"/>
      <c r="M83" s="413"/>
      <c r="N83" s="413"/>
      <c r="O83" s="413"/>
      <c r="P83" s="423"/>
      <c r="Q83" s="423"/>
      <c r="R83" s="423"/>
      <c r="S83" s="422"/>
      <c r="T83" s="413"/>
      <c r="U83" s="413"/>
      <c r="V83" s="414"/>
      <c r="W83" s="414"/>
      <c r="X83" s="415"/>
      <c r="Y83" s="416"/>
      <c r="Z83" s="416"/>
      <c r="AA83" s="417"/>
      <c r="AB83" s="416"/>
      <c r="AC83" s="417"/>
      <c r="AD83" s="417"/>
      <c r="AE83" s="417"/>
      <c r="AF83" s="418"/>
      <c r="AG83" s="419"/>
      <c r="AH83" s="420"/>
      <c r="AI83" s="420"/>
      <c r="AJ83" s="420"/>
      <c r="AK83" s="421"/>
      <c r="AL83" s="422"/>
      <c r="AM83" s="422"/>
      <c r="AN83" s="422"/>
      <c r="AO83" s="413"/>
      <c r="AP83" s="418"/>
      <c r="AQ83" s="413"/>
      <c r="AR83" s="413"/>
    </row>
  </sheetData>
  <sheetProtection insertRows="0"/>
  <customSheetViews>
    <customSheetView guid="{DB9AC08A-25A1-47B9-B29D-A1776E346394}" showPageBreaks="1" view="pageBreakPreview" showRuler="0">
      <pane ySplit="4" topLeftCell="A5" activePane="bottomLeft" state="frozen"/>
      <selection pane="bottomLeft" activeCell="F5" sqref="F5"/>
      <pageMargins left="0.5" right="0.5" top="0.75" bottom="0.5" header="0.5" footer="0.5"/>
      <pageSetup scale="85" orientation="landscape" r:id="rId1"/>
      <headerFooter alignWithMargins="0"/>
    </customSheetView>
  </customSheetViews>
  <mergeCells count="43">
    <mergeCell ref="L10:L11"/>
    <mergeCell ref="M10:M11"/>
    <mergeCell ref="N10:N11"/>
    <mergeCell ref="K10:K11"/>
    <mergeCell ref="A7:J7"/>
    <mergeCell ref="M7:S7"/>
    <mergeCell ref="O10:O11"/>
    <mergeCell ref="P10:P11"/>
    <mergeCell ref="Q10:Q11"/>
    <mergeCell ref="R10:R11"/>
    <mergeCell ref="S10:S11"/>
    <mergeCell ref="A4:J4"/>
    <mergeCell ref="F10:F11"/>
    <mergeCell ref="G10:G11"/>
    <mergeCell ref="H10:H11"/>
    <mergeCell ref="I10:I11"/>
    <mergeCell ref="J10:J11"/>
    <mergeCell ref="A10:A11"/>
    <mergeCell ref="B10:B11"/>
    <mergeCell ref="C10:C11"/>
    <mergeCell ref="D10:D11"/>
    <mergeCell ref="E10:E11"/>
    <mergeCell ref="AJ10:AJ11"/>
    <mergeCell ref="AK10:AK11"/>
    <mergeCell ref="AL10:AL11"/>
    <mergeCell ref="AM10:AM11"/>
    <mergeCell ref="AN10:AN11"/>
    <mergeCell ref="AO7:AR7"/>
    <mergeCell ref="AR10:AR11"/>
    <mergeCell ref="T7:W7"/>
    <mergeCell ref="X7:AJ7"/>
    <mergeCell ref="AI10:AI11"/>
    <mergeCell ref="AO10:AO11"/>
    <mergeCell ref="AP10:AP11"/>
    <mergeCell ref="AK7:AN7"/>
    <mergeCell ref="V9:W9"/>
    <mergeCell ref="T10:T11"/>
    <mergeCell ref="U10:W10"/>
    <mergeCell ref="X10:X11"/>
    <mergeCell ref="Y10:AF10"/>
    <mergeCell ref="AG10:AG11"/>
    <mergeCell ref="AH10:AH11"/>
    <mergeCell ref="AQ10:AQ11"/>
  </mergeCells>
  <phoneticPr fontId="11" type="noConversion"/>
  <conditionalFormatting sqref="X55">
    <cfRule type="notContainsBlanks" priority="109" stopIfTrue="1">
      <formula>LEN(TRIM(X55))&gt;0</formula>
    </cfRule>
    <cfRule type="expression" dxfId="27" priority="110">
      <formula>IF(V55="Yes","true","false")</formula>
    </cfRule>
  </conditionalFormatting>
  <dataValidations count="11">
    <dataValidation type="list" errorStyle="warning" allowBlank="1" showInputMessage="1" showErrorMessage="1" sqref="U12:U83">
      <formula1>MV</formula1>
    </dataValidation>
    <dataValidation type="list" errorStyle="warning" allowBlank="1" showInputMessage="1" showErrorMessage="1" sqref="M12:N83">
      <formula1>"Yes, No"</formula1>
    </dataValidation>
    <dataValidation type="list" errorStyle="warning" allowBlank="1" showInputMessage="1" showErrorMessage="1" error="Please select from drop-down list." sqref="V12:V83">
      <formula1>"Jan, Feb, Mar, Apr, May, Jun, Jul, Aug, Sept, Oct, Nov, Dec"</formula1>
    </dataValidation>
    <dataValidation type="list" errorStyle="warning" allowBlank="1" showInputMessage="1" showErrorMessage="1" sqref="I12:I83">
      <formula1>ECMs</formula1>
    </dataValidation>
    <dataValidation type="list" errorStyle="warning" allowBlank="1" showInputMessage="1" showErrorMessage="1" sqref="L12:L83">
      <formula1>"Multiple, Single"</formula1>
    </dataValidation>
    <dataValidation type="list" allowBlank="1" showInputMessage="1" showErrorMessage="1" sqref="X12:X83">
      <formula1>"Energy Saving ECM, Fuel Switching RE, Water Saving ECM Only"</formula1>
    </dataValidation>
    <dataValidation type="list" errorStyle="warning" allowBlank="1" showInputMessage="1" showErrorMessage="1" error="Incorrect entry, please select from drop-down list." sqref="O12:O83">
      <formula1>Funding</formula1>
    </dataValidation>
    <dataValidation type="list" errorStyle="warning" allowBlank="1" showInputMessage="1" showErrorMessage="1" sqref="E12:E83">
      <formula1>EISAYr</formula1>
    </dataValidation>
    <dataValidation type="list" errorStyle="warning" allowBlank="1" showInputMessage="1" showErrorMessage="1" sqref="W12:W83 P12:Q83">
      <formula1>Year</formula1>
    </dataValidation>
    <dataValidation type="list" errorStyle="warning" allowBlank="1" showInputMessage="1" showErrorMessage="1" sqref="T12:T83">
      <formula1>"Yes, No, TBD"</formula1>
    </dataValidation>
    <dataValidation type="list" allowBlank="1" showInputMessage="1" showErrorMessage="1" sqref="H12:H83">
      <formula1>ECMStatus</formula1>
    </dataValidation>
  </dataValidations>
  <pageMargins left="0.5" right="0.5" top="0.75" bottom="0.5" header="0.5" footer="0.5"/>
  <pageSetup scale="85" orientation="landscape" r:id="rId2"/>
  <headerFooter alignWithMargins="0"/>
  <drawing r:id="rId3"/>
  <legacy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AA7CCD7CC21E4D9570652B80670B4E" ma:contentTypeVersion="0" ma:contentTypeDescription="Create a new document." ma:contentTypeScope="" ma:versionID="f9b64800ec8fb0ae0e1e2566862b7cd4">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2B5FDF3-8DDC-4432-98C6-BC2DDBAA8F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CFD4A544-8BBF-4BD7-B092-8943F5385485}">
  <ds:schemaRefs>
    <ds:schemaRef ds:uri="http://purl.org/dc/terms/"/>
    <ds:schemaRef ds:uri="http://purl.org/dc/dcmitype/"/>
    <ds:schemaRef ds:uri="http://schemas.microsoft.com/office/2006/documentManagement/types"/>
    <ds:schemaRef ds:uri="http://schemas.openxmlformats.org/package/2006/metadata/core-properties"/>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DCB7C10E-4858-442E-B5E1-0BE6FBF28B4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99</vt:i4>
      </vt:variant>
    </vt:vector>
  </HeadingPairs>
  <TitlesOfParts>
    <vt:vector size="127" baseType="lpstr">
      <vt:lpstr>1.1 Content</vt:lpstr>
      <vt:lpstr>1.2 Performance Summary</vt:lpstr>
      <vt:lpstr>1.3 Factors &amp; Drop-Down Key</vt:lpstr>
      <vt:lpstr>2.1 Funds, Meters, Training</vt:lpstr>
      <vt:lpstr>2.2 Sustainable Acquisition</vt:lpstr>
      <vt:lpstr>3.1 Energy &amp; Water</vt:lpstr>
      <vt:lpstr>3.2a Operating On-Site RE</vt:lpstr>
      <vt:lpstr>3.2b Purchased RE</vt:lpstr>
      <vt:lpstr>3.3 Conservation &amp; RE Measures</vt:lpstr>
      <vt:lpstr>3.4 Bldg Inventory Changes</vt:lpstr>
      <vt:lpstr>4.1 Source Energy Savings</vt:lpstr>
      <vt:lpstr>5.1 Data Centers</vt:lpstr>
      <vt:lpstr>5.2 Electronics Acq&amp;Disp</vt:lpstr>
      <vt:lpstr>5.3 Electronics O&amp;M</vt:lpstr>
      <vt:lpstr>6.1 Mixed Refrigerants </vt:lpstr>
      <vt:lpstr>6.2 Fugitive F-gases</vt:lpstr>
      <vt:lpstr>6.3 Industrial Process</vt:lpstr>
      <vt:lpstr>7.1a On-Site WWT</vt:lpstr>
      <vt:lpstr>7.1b Off-Site WWT</vt:lpstr>
      <vt:lpstr>8.1 Air Travel</vt:lpstr>
      <vt:lpstr>8.2 Ground Travel</vt:lpstr>
      <vt:lpstr>8.3 Commute</vt:lpstr>
      <vt:lpstr>9.1a On-Site Landfill MSW</vt:lpstr>
      <vt:lpstr>9.1b Off-Site Landfill MSW</vt:lpstr>
      <vt:lpstr>9.1c MSW &amp; C&amp;D Diversion</vt:lpstr>
      <vt:lpstr>10 Fleet Fuel (Optional)</vt:lpstr>
      <vt:lpstr>11 Covered Facilities</vt:lpstr>
      <vt:lpstr>Sheet1</vt:lpstr>
      <vt:lpstr>Air</vt:lpstr>
      <vt:lpstr>Air_08</vt:lpstr>
      <vt:lpstr>Air_12</vt:lpstr>
      <vt:lpstr>Air1a</vt:lpstr>
      <vt:lpstr>Antro</vt:lpstr>
      <vt:lpstr>AntroFleet</vt:lpstr>
      <vt:lpstr>BenchStat</vt:lpstr>
      <vt:lpstr>BenchSys</vt:lpstr>
      <vt:lpstr>BiomassFuel1</vt:lpstr>
      <vt:lpstr>BiomassFuel2</vt:lpstr>
      <vt:lpstr>Category</vt:lpstr>
      <vt:lpstr>Cert</vt:lpstr>
      <vt:lpstr>Commute1</vt:lpstr>
      <vt:lpstr>Commute2a</vt:lpstr>
      <vt:lpstr>Commute2b</vt:lpstr>
      <vt:lpstr>Commute2c</vt:lpstr>
      <vt:lpstr>Commute2d</vt:lpstr>
      <vt:lpstr>Commute3a</vt:lpstr>
      <vt:lpstr>Commute3b</vt:lpstr>
      <vt:lpstr>Commute3c</vt:lpstr>
      <vt:lpstr>Commute4_08</vt:lpstr>
      <vt:lpstr>Commute4_12</vt:lpstr>
      <vt:lpstr>ECMs</vt:lpstr>
      <vt:lpstr>ECMStatus</vt:lpstr>
      <vt:lpstr>ECMYN</vt:lpstr>
      <vt:lpstr>eGrid2005</vt:lpstr>
      <vt:lpstr>eGrid2007</vt:lpstr>
      <vt:lpstr>eGrid2009</vt:lpstr>
      <vt:lpstr>EISAYr</vt:lpstr>
      <vt:lpstr>EUIex</vt:lpstr>
      <vt:lpstr>EvLevel</vt:lpstr>
      <vt:lpstr>FacStat</vt:lpstr>
      <vt:lpstr>Flour</vt:lpstr>
      <vt:lpstr>FlourType</vt:lpstr>
      <vt:lpstr>Funding</vt:lpstr>
      <vt:lpstr>Grid</vt:lpstr>
      <vt:lpstr>Ground1</vt:lpstr>
      <vt:lpstr>Ground2a</vt:lpstr>
      <vt:lpstr>Ground2b</vt:lpstr>
      <vt:lpstr>Ground2c</vt:lpstr>
      <vt:lpstr>Ground3a</vt:lpstr>
      <vt:lpstr>Ground3b</vt:lpstr>
      <vt:lpstr>Ground3c</vt:lpstr>
      <vt:lpstr>Ground4</vt:lpstr>
      <vt:lpstr>IndProc</vt:lpstr>
      <vt:lpstr>MV</vt:lpstr>
      <vt:lpstr>NoneGrid2005</vt:lpstr>
      <vt:lpstr>NoneGrid2007</vt:lpstr>
      <vt:lpstr>NoneGrid2009</vt:lpstr>
      <vt:lpstr>PMCat</vt:lpstr>
      <vt:lpstr>'1.2 Performance Summary'!Print_Area</vt:lpstr>
      <vt:lpstr>'1.3 Factors &amp; Drop-Down Key'!Print_Area</vt:lpstr>
      <vt:lpstr>'10 Fleet Fuel (Optional)'!Print_Area</vt:lpstr>
      <vt:lpstr>'11 Covered Facilities'!Print_Area</vt:lpstr>
      <vt:lpstr>'2.1 Funds, Meters, Training'!Print_Area</vt:lpstr>
      <vt:lpstr>'2.2 Sustainable Acquisition'!Print_Area</vt:lpstr>
      <vt:lpstr>'3.1 Energy &amp; Water'!Print_Area</vt:lpstr>
      <vt:lpstr>'3.2a Operating On-Site RE'!Print_Area</vt:lpstr>
      <vt:lpstr>'3.2b Purchased RE'!Print_Area</vt:lpstr>
      <vt:lpstr>'5.1 Data Centers'!Print_Area</vt:lpstr>
      <vt:lpstr>'5.2 Electronics Acq&amp;Disp'!Print_Area</vt:lpstr>
      <vt:lpstr>'5.3 Electronics O&amp;M'!Print_Area</vt:lpstr>
      <vt:lpstr>'6.1 Mixed Refrigerants '!Print_Area</vt:lpstr>
      <vt:lpstr>'6.2 Fugitive F-gases'!Print_Area</vt:lpstr>
      <vt:lpstr>'6.3 Industrial Process'!Print_Area</vt:lpstr>
      <vt:lpstr>'7.1a On-Site WWT'!Print_Area</vt:lpstr>
      <vt:lpstr>'7.1b Off-Site WWT'!Print_Area</vt:lpstr>
      <vt:lpstr>'8.1 Air Travel'!Print_Area</vt:lpstr>
      <vt:lpstr>'8.2 Ground Travel'!Print_Area</vt:lpstr>
      <vt:lpstr>'8.3 Commute'!Print_Area</vt:lpstr>
      <vt:lpstr>'9.1a On-Site Landfill MSW'!Print_Area</vt:lpstr>
      <vt:lpstr>'9.1b Off-Site Landfill MSW'!Print_Area</vt:lpstr>
      <vt:lpstr>'9.1c MSW &amp; C&amp;D Diversion'!Print_Area</vt:lpstr>
      <vt:lpstr>'11 Covered Facilities'!Print_Titles</vt:lpstr>
      <vt:lpstr>'2.1 Funds, Meters, Training'!Print_Titles</vt:lpstr>
      <vt:lpstr>'3.1 Energy &amp; Water'!Print_Titles</vt:lpstr>
      <vt:lpstr>'3.2b Purchased RE'!Print_Titles</vt:lpstr>
      <vt:lpstr>'3.4 Bldg Inventory Changes'!Print_Titles</vt:lpstr>
      <vt:lpstr>'5.1 Data Centers'!Print_Titles</vt:lpstr>
      <vt:lpstr>RECs</vt:lpstr>
      <vt:lpstr>Ref</vt:lpstr>
      <vt:lpstr>RefType</vt:lpstr>
      <vt:lpstr>RELocation</vt:lpstr>
      <vt:lpstr>REPurchase</vt:lpstr>
      <vt:lpstr>RESystem</vt:lpstr>
      <vt:lpstr>RETDLoss</vt:lpstr>
      <vt:lpstr>RETerm</vt:lpstr>
      <vt:lpstr>REYr</vt:lpstr>
      <vt:lpstr>Scope</vt:lpstr>
      <vt:lpstr>Sub</vt:lpstr>
      <vt:lpstr>SubFacilities</vt:lpstr>
      <vt:lpstr>SubFleetFuel</vt:lpstr>
      <vt:lpstr>SubVehEqu</vt:lpstr>
      <vt:lpstr>SubWater</vt:lpstr>
      <vt:lpstr>SusCont</vt:lpstr>
      <vt:lpstr>UnitScope</vt:lpstr>
      <vt:lpstr>Year</vt:lpstr>
      <vt:lpstr>YN</vt:lpstr>
      <vt:lpstr>YNN</vt:lpstr>
    </vt:vector>
  </TitlesOfParts>
  <Company>EOP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pricep</cp:lastModifiedBy>
  <cp:lastPrinted>2013-11-20T14:03:35Z</cp:lastPrinted>
  <dcterms:created xsi:type="dcterms:W3CDTF">2000-06-02T15:21:20Z</dcterms:created>
  <dcterms:modified xsi:type="dcterms:W3CDTF">2013-12-06T21:36:26Z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0x01010002AA7CCD7CC21E4D9570652B80670B4E</vt:lpwstr>
  </property>
</Properties>
</file>